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codeName="ThisWorkbook" defaultThemeVersion="124226"/>
  <mc:AlternateContent xmlns:mc="http://schemas.openxmlformats.org/markup-compatibility/2006">
    <mc:Choice Requires="x15">
      <x15ac:absPath xmlns:x15ac="http://schemas.microsoft.com/office/spreadsheetml/2010/11/ac" url="C:\Users\pjsmith.ECFRPC\Downloads\"/>
    </mc:Choice>
  </mc:AlternateContent>
  <xr:revisionPtr revIDLastSave="0" documentId="8_{161C0386-93D9-477D-A274-05579D61773A}" xr6:coauthVersionLast="45" xr6:coauthVersionMax="45" xr10:uidLastSave="{00000000-0000-0000-0000-000000000000}"/>
  <bookViews>
    <workbookView xWindow="1152" yWindow="924" windowWidth="12588" windowHeight="12036" tabRatio="856" xr2:uid="{00000000-000D-0000-FFFF-FFFF00000000}"/>
  </bookViews>
  <sheets>
    <sheet name="Disclaimer" sheetId="197" r:id="rId1"/>
    <sheet name="Contents" sheetId="75" r:id="rId2"/>
    <sheet name="Parameters" sheetId="1" r:id="rId3"/>
    <sheet name="BCAResults" sheetId="202" r:id="rId4"/>
    <sheet name="BCAResultsAdd" sheetId="199" r:id="rId5"/>
    <sheet name="BCAInputs" sheetId="39" r:id="rId6"/>
    <sheet name="TDMData" sheetId="198" r:id="rId7"/>
    <sheet name="CapExResidualValue" sheetId="200" r:id="rId8"/>
    <sheet name="OMCosts" sheetId="201" r:id="rId9"/>
    <sheet name="BCACalculations_7%" sheetId="21" r:id="rId10"/>
    <sheet name="CorridorSafetyStudy" sheetId="205" r:id="rId11"/>
    <sheet name="PriceIndices" sheetId="45" r:id="rId12"/>
    <sheet name="VMTVHT" sheetId="182" r:id="rId13"/>
    <sheet name="FuelCost" sheetId="46" state="hidden" r:id="rId14"/>
    <sheet name="MEC" sheetId="31" state="hidden" r:id="rId15"/>
    <sheet name="HERSLookup" sheetId="64" state="hidden" r:id="rId16"/>
    <sheet name="EmissionCalcs" sheetId="196" state="hidden" r:id="rId17"/>
    <sheet name="EmissionLookup" sheetId="184" state="hidden" r:id="rId18"/>
    <sheet name="EmissionRates" sheetId="83" state="hidden" r:id="rId19"/>
    <sheet name="CO2Cost" sheetId="37" state="hidden" r:id="rId20"/>
    <sheet name="CrashData" sheetId="48" state="hidden" r:id="rId21"/>
    <sheet name="ListsLookup" sheetId="127" state="hidden" r:id="rId22"/>
  </sheets>
  <externalReferences>
    <externalReference r:id="rId23"/>
    <externalReference r:id="rId24"/>
    <externalReference r:id="rId25"/>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536</definedName>
    <definedName name="_AtRisk_SimSetting_ReportOptionReportsFileType" hidden="1">1</definedName>
    <definedName name="_AtRisk_SimSetting_ReportOptionSelectiveQR" hidden="1">FALSE</definedName>
    <definedName name="_AtRisk_SimSetting_ReportsList" localSheetId="16" hidden="1">536</definedName>
    <definedName name="_AtRisk_SimSetting_ReportsList" hidden="1">536</definedName>
    <definedName name="_AtRisk_SimSetting_ShowSimulationProgressWindow" hidden="1">TRUE</definedName>
    <definedName name="_AtRisk_SimSetting_SimNameCount" hidden="1">0</definedName>
    <definedName name="_AtRisk_SimSetting_SmartSensitivityAnalysisEnabled" localSheetId="3" hidden="1">TRUE</definedName>
    <definedName name="_AtRisk_SimSetting_SmartSensitivityAnalysisEnabled" localSheetId="4" hidden="1">TRUE</definedName>
    <definedName name="_AtRisk_SimSetting_SmartSensitivityAnalysisEnabled" localSheetId="7" hidden="1">TRUE</definedName>
    <definedName name="_AtRisk_SimSetting_SmartSensitivityAnalysisEnabled" localSheetId="16" hidden="1">FALSE</definedName>
    <definedName name="_AtRisk_SimSetting_SmartSensitivityAnalysisEnabled" localSheetId="8" hidden="1">TRUE</definedName>
    <definedName name="_AtRisk_SimSetting_SmartSensitivityAnalysisEnabled" localSheetId="6" hidden="1">TRUE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localSheetId="3" hidden="1">0.99</definedName>
    <definedName name="_AtRisk_SimSetting_StdRecalcWithoutRiskStaticPercentile" localSheetId="4" hidden="1">0.99</definedName>
    <definedName name="_AtRisk_SimSetting_StdRecalcWithoutRiskStaticPercentile" localSheetId="7" hidden="1">0.99</definedName>
    <definedName name="_AtRisk_SimSetting_StdRecalcWithoutRiskStaticPercentile" localSheetId="16" hidden="1">0.5</definedName>
    <definedName name="_AtRisk_SimSetting_StdRecalcWithoutRiskStaticPercentile" localSheetId="8" hidden="1">0.99</definedName>
    <definedName name="_AtRisk_SimSetting_StdRecalcWithoutRiskStaticPercentile" localSheetId="6" hidden="1">0.99</definedName>
    <definedName name="_AtRisk_SimSetting_StdRecalcWithoutRiskStaticPercentile" hidden="1">0.99</definedName>
    <definedName name="_xlnm._FilterDatabase" localSheetId="18" hidden="1">EmissionRates!$A$2:$Y$8450</definedName>
    <definedName name="_Toc445714338" localSheetId="3">BCAResults!$P$36</definedName>
    <definedName name="BCA_PROJECT_TYPE">BCAInputs!$B$18</definedName>
    <definedName name="Client.Name" localSheetId="3">[1]Disclaimer!$B$3</definedName>
    <definedName name="Client.Name" localSheetId="4">[1]Disclaimer!$B$3</definedName>
    <definedName name="Client.Name" localSheetId="7">[2]Disclaimer!$B$3</definedName>
    <definedName name="Client.Name" localSheetId="8">[2]Disclaimer!$B$3</definedName>
    <definedName name="Client.Name" localSheetId="6">[2]Disclaimer!$B$3</definedName>
    <definedName name="Client.Name">Disclaimer!$B$3</definedName>
    <definedName name="ConstantSpeed">#REF!</definedName>
    <definedName name="Count_Saved">#REF!</definedName>
    <definedName name="COUNTY_LIST">#REF!</definedName>
    <definedName name="CURRENT_UNEMP">#REF!</definedName>
    <definedName name="DIST_DESTINATION">#REF!</definedName>
    <definedName name="DIST_SOURCE">#REF!</definedName>
    <definedName name="EMPTY_FORMAT">#REF!</definedName>
    <definedName name="FINAL_DEMAND_MULT">#REF!</definedName>
    <definedName name="FINAL_DEMAND_SOURCE">#REF!</definedName>
    <definedName name="FINANCING_TYPE">#REF!</definedName>
    <definedName name="FinancingList">#REF!</definedName>
    <definedName name="FrBCA_PROJECT_TYPE">#REF!</definedName>
    <definedName name="FrCount_Saved">#REF!</definedName>
    <definedName name="Grant.Name" localSheetId="3">[1]Disclaimer!$B$5</definedName>
    <definedName name="Grant.Name" localSheetId="4">[1]Disclaimer!$B$5</definedName>
    <definedName name="Grant.Name" localSheetId="7">[2]Disclaimer!$B$5</definedName>
    <definedName name="Grant.Name" localSheetId="8">[2]Disclaimer!$B$5</definedName>
    <definedName name="Grant.Name" localSheetId="6">[2]Disclaimer!$B$5</definedName>
    <definedName name="Grant.Name">Disclaimer!$B$5</definedName>
    <definedName name="HTML_CodePage" hidden="1">1252</definedName>
    <definedName name="HTML_Control" localSheetId="3" hidden="1">{"'2-35'!$A$1:$M$48"}</definedName>
    <definedName name="HTML_Control" localSheetId="4" hidden="1">{"'2-35'!$A$1:$M$48"}</definedName>
    <definedName name="HTML_Control" localSheetId="7" hidden="1">{"'2-35'!$A$1:$M$48"}</definedName>
    <definedName name="HTML_Control" localSheetId="0" hidden="1">{"'2-35'!$A$1:$M$48"}</definedName>
    <definedName name="HTML_Control" localSheetId="8" hidden="1">{"'2-35'!$A$1:$M$48"}</definedName>
    <definedName name="HTML_Control" localSheetId="6" hidden="1">{"'2-35'!$A$1:$M$48"}</definedName>
    <definedName name="HTML_Control" hidden="1">{"'2-35'!$A$1:$M$48"}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"C:\WINNT\Profiles\dmegret\Desktop\current tasks\nts2000\nts2000\HTML\Ch2_web\2-35.htm"</definedName>
    <definedName name="HTML_Title" hidden="1">"Table 2-35"</definedName>
    <definedName name="HundredMillion">100000000</definedName>
    <definedName name="IMPACT_TYPE">#REF!</definedName>
    <definedName name="LIST_AREAS" localSheetId="3">[1]ListsLookup!$B$2:$B$17</definedName>
    <definedName name="LIST_AREAS" localSheetId="4">[1]ListsLookup!$B$2:$B$17</definedName>
    <definedName name="LIST_AREAS" localSheetId="7">[2]ListsLookup!$B$2:$B$17</definedName>
    <definedName name="LIST_AREAS" localSheetId="0">[3]ListsLookup!$B$2:$B$17</definedName>
    <definedName name="LIST_AREAS" localSheetId="16">ListsLookup!$B$139:$B$154</definedName>
    <definedName name="LIST_AREAS" localSheetId="8">[2]ListsLookup!$B$2:$B$17</definedName>
    <definedName name="LIST_AREAS" localSheetId="6">[2]ListsLookup!$B$2:$B$17</definedName>
    <definedName name="LIST_AREAS">ListsLookup!$B$2:$B$17</definedName>
    <definedName name="LIST_COVERAGE">#REF!</definedName>
    <definedName name="LIST_DISTRICT_LOOKUP" localSheetId="3">[1]ListsLookup!$B$91:$C$157</definedName>
    <definedName name="LIST_DISTRICT_LOOKUP" localSheetId="4">[1]ListsLookup!$B$91:$C$157</definedName>
    <definedName name="LIST_DISTRICT_LOOKUP" localSheetId="7">[2]ListsLookup!$B$91:$C$157</definedName>
    <definedName name="LIST_DISTRICT_LOOKUP" localSheetId="0">[3]ListsLookup!$B$91:$C$157</definedName>
    <definedName name="LIST_DISTRICT_LOOKUP" localSheetId="8">[2]ListsLookup!$B$91:$C$157</definedName>
    <definedName name="LIST_DISTRICT_LOOKUP" localSheetId="6">[2]ListsLookup!$B$91:$C$157</definedName>
    <definedName name="LIST_DISTRICT_LOOKUP">ListsLookup!$B$91:$C$157</definedName>
    <definedName name="LIST_FACILITY_RELIABILITY">#REF!</definedName>
    <definedName name="LIST_PERCENTCHANGE_TRCOST">#REF!</definedName>
    <definedName name="Lock_Status">#REF!</definedName>
    <definedName name="NATURE_OF_SPENDING">#REF!</definedName>
    <definedName name="NetGrossList">#REF!</definedName>
    <definedName name="OrangeEmissions">EmissionRates!$A$5811:$Y$6338</definedName>
    <definedName name="Pal_Workbook_GUID" localSheetId="0" hidden="1">"3XHXXQSLF67LVVUJ7F3SICY8"</definedName>
    <definedName name="Pal_Workbook_GUID" hidden="1">"TZCDX5VLBBX2HKW7KR6T8WKS"</definedName>
    <definedName name="PercentChangeInput">#REF!</definedName>
    <definedName name="_xlnm.Print_Area" localSheetId="9">'BCACalculations_7%'!$A$2:$AJ$175</definedName>
    <definedName name="_xlnm.Print_Area" localSheetId="5">BCAInputs!$A$1:$F$180</definedName>
    <definedName name="_xlnm.Print_Area" localSheetId="2">Parameters!$A$1:$E$61</definedName>
    <definedName name="Project.Name" localSheetId="3">[1]Disclaimer!$B$4</definedName>
    <definedName name="Project.Name" localSheetId="4">[1]Disclaimer!$B$4</definedName>
    <definedName name="Project.Name" localSheetId="7">[2]Disclaimer!$B$4</definedName>
    <definedName name="Project.Name" localSheetId="8">[2]Disclaimer!$B$4</definedName>
    <definedName name="Project.Name" localSheetId="6">[2]Disclaimer!$B$4</definedName>
    <definedName name="Project.Name">Disclaimer!$B$4</definedName>
    <definedName name="PROJECT_TYPE">#REF!</definedName>
    <definedName name="RiskAfterRecalcMacro" hidden="1">""</definedName>
    <definedName name="RiskAfterSimMacro" localSheetId="3" hidden="1">""</definedName>
    <definedName name="RiskAfterSimMacro" localSheetId="4" hidden="1">""</definedName>
    <definedName name="RiskAfterSimMacro" localSheetId="7" hidden="1">""</definedName>
    <definedName name="RiskAfterSimMacro" localSheetId="16" hidden="1">"PasteOutput"</definedName>
    <definedName name="RiskAfterSimMacro" localSheetId="8" hidden="1">""</definedName>
    <definedName name="RiskAfterSimMacro" localSheetId="6" hidden="1">""</definedName>
    <definedName name="RiskAfterSimMacro" hidden="1">""</definedName>
    <definedName name="RiskBeforeRecalcMacro" localSheetId="3" hidden="1">""</definedName>
    <definedName name="RiskBeforeRecalcMacro" localSheetId="4" hidden="1">""</definedName>
    <definedName name="RiskBeforeRecalcMacro" localSheetId="7" hidden="1">""</definedName>
    <definedName name="RiskBeforeRecalcMacro" localSheetId="16" hidden="1">"LookupTables"</definedName>
    <definedName name="RiskBeforeRecalcMacro" localSheetId="8" hidden="1">""</definedName>
    <definedName name="RiskBeforeRecalcMacro" localSheetId="6" hidden="1">""</definedName>
    <definedName name="RiskBeforeRecalcMacro" hidden="1">""</definedName>
    <definedName name="RiskBeforeSimMacro" localSheetId="3" hidden="1">""</definedName>
    <definedName name="RiskBeforeSimMacro" localSheetId="4" hidden="1">""</definedName>
    <definedName name="RiskBeforeSimMacro" localSheetId="7" hidden="1">""</definedName>
    <definedName name="RiskBeforeSimMacro" localSheetId="16" hidden="1">"NextAlternative"</definedName>
    <definedName name="RiskBeforeSimMacro" localSheetId="8" hidden="1">""</definedName>
    <definedName name="RiskBeforeSimMacro" localSheetId="6" hidden="1">""</definedName>
    <definedName name="RiskBeforeSimMacro" hidden="1">""</definedName>
    <definedName name="RiskCollectDistributionSamples" localSheetId="3" hidden="1">2</definedName>
    <definedName name="RiskCollectDistributionSamples" localSheetId="4" hidden="1">2</definedName>
    <definedName name="RiskCollectDistributionSamples" localSheetId="7" hidden="1">2</definedName>
    <definedName name="RiskCollectDistributionSamples" localSheetId="16" hidden="1">0</definedName>
    <definedName name="RiskCollectDistributionSamples" localSheetId="8" hidden="1">2</definedName>
    <definedName name="RiskCollectDistributionSamples" localSheetId="6" hidden="1">2</definedName>
    <definedName name="RiskCollectDistributionSamples" hidden="1">2</definedName>
    <definedName name="RiskFixedSeed" localSheetId="3" hidden="1">1982</definedName>
    <definedName name="RiskFixedSeed" localSheetId="4" hidden="1">1982</definedName>
    <definedName name="RiskFixedSeed" localSheetId="7" hidden="1">1982</definedName>
    <definedName name="RiskFixedSeed" localSheetId="16" hidden="1">1917</definedName>
    <definedName name="RiskFixedSeed" localSheetId="8" hidden="1">1982</definedName>
    <definedName name="RiskFixedSeed" localSheetId="6" hidden="1">1982</definedName>
    <definedName name="RiskFixedSeed" hidden="1">1982</definedName>
    <definedName name="RiskHasSettings" localSheetId="3" hidden="1">7</definedName>
    <definedName name="RiskHasSettings" localSheetId="16" hidden="1">7</definedName>
    <definedName name="RiskHasSettings" hidden="1">7</definedName>
    <definedName name="RiskMinimizeOnStart" hidden="1">FALSE</definedName>
    <definedName name="RiskMonitorConvergence" hidden="1">FALSE</definedName>
    <definedName name="RiskMultipleCPUSupportEnabled" localSheetId="3" hidden="1">FALSE</definedName>
    <definedName name="RiskMultipleCPUSupportEnabled" localSheetId="4" hidden="1">FALSE</definedName>
    <definedName name="RiskMultipleCPUSupportEnabled" localSheetId="7" hidden="1">FALSE</definedName>
    <definedName name="RiskMultipleCPUSupportEnabled" localSheetId="16" hidden="1">TRUE</definedName>
    <definedName name="RiskMultipleCPUSupportEnabled" localSheetId="8" hidden="1">FALSE</definedName>
    <definedName name="RiskMultipleCPUSupportEnabled" localSheetId="6" hidden="1">FALSE</definedName>
    <definedName name="RiskMultipleCPUSupportEnabled" hidden="1">FALSE</definedName>
    <definedName name="RiskNumIterations" localSheetId="3" hidden="1">1000</definedName>
    <definedName name="RiskNumIterations" localSheetId="4" hidden="1">1000</definedName>
    <definedName name="RiskNumIterations" localSheetId="7" hidden="1">1000</definedName>
    <definedName name="RiskNumIterations" localSheetId="16" hidden="1">10000</definedName>
    <definedName name="RiskNumIterations" localSheetId="8" hidden="1">1000</definedName>
    <definedName name="RiskNumIterations" localSheetId="6" hidden="1">1000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SwapState" hidden="1">FALSE</definedName>
    <definedName name="RiskUpdateDisplay" localSheetId="3" hidden="1">TRUE</definedName>
    <definedName name="RiskUpdateDisplay" localSheetId="4" hidden="1">TRUE</definedName>
    <definedName name="RiskUpdateDisplay" localSheetId="7" hidden="1">TRUE</definedName>
    <definedName name="RiskUpdateDisplay" localSheetId="16" hidden="1">FALSE</definedName>
    <definedName name="RiskUpdateDisplay" localSheetId="8" hidden="1">TRUE</definedName>
    <definedName name="RiskUpdateDisplay" localSheetId="6" hidden="1">TRUE</definedName>
    <definedName name="RiskUpdateDisplay" hidden="1">TRUE</definedName>
    <definedName name="RiskUseDifferentSeedForEachSim" hidden="1">FALSE</definedName>
    <definedName name="RiskUseFixedSeed" hidden="1">TRUE</definedName>
    <definedName name="RiskUseMultipleCPUs" localSheetId="3" hidden="1">FALSE</definedName>
    <definedName name="RiskUseMultipleCPUs" localSheetId="4" hidden="1">FALSE</definedName>
    <definedName name="RiskUseMultipleCPUs" localSheetId="7" hidden="1">FALSE</definedName>
    <definedName name="RiskUseMultipleCPUs" localSheetId="16" hidden="1">TRUE</definedName>
    <definedName name="RiskUseMultipleCPUs" localSheetId="8" hidden="1">FALSE</definedName>
    <definedName name="RiskUseMultipleCPUs" localSheetId="6" hidden="1">FALSE</definedName>
    <definedName name="RiskUseMultipleCPUs" hidden="1">FALSE</definedName>
    <definedName name="SELECTED_COUNTY">#REF!</definedName>
    <definedName name="TimeSavings_Method">'BCACalculations_7%'!$AM$30:$AM$31</definedName>
    <definedName name="TOTAL_MULT">#REF!</definedName>
    <definedName name="TOTAL_SOURCE">#REF!</definedName>
    <definedName name="Transit0">BCAInputs!$BV$102</definedName>
    <definedName name="Transit1">BCAInputs!$BV$103</definedName>
    <definedName name="Transit2">BCAInputs!$BV$104</definedName>
    <definedName name="Transit3">BCAInputs!$BV$105</definedName>
    <definedName name="Transit4">BCAInputs!$BV$106</definedName>
    <definedName name="Transit5">BCAInputs!$BV$107</definedName>
    <definedName name="Transit6">BCAInputs!$BV$108</definedName>
    <definedName name="UNEMP_DATA">#REF!</definedName>
    <definedName name="UNEMP_LAST_UPDATED">#REF!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4" i="1" l="1"/>
  <c r="AD6" i="45"/>
  <c r="AP2" i="184" l="1"/>
  <c r="AQ2" i="184"/>
  <c r="AR2" i="184"/>
  <c r="AS2" i="184"/>
  <c r="AT2" i="184"/>
  <c r="AU2" i="184"/>
  <c r="AV2" i="184"/>
  <c r="AW2" i="184"/>
  <c r="AX2" i="184"/>
  <c r="AX18" i="184" s="1"/>
  <c r="AY2" i="184"/>
  <c r="AZ2" i="184"/>
  <c r="BA2" i="184"/>
  <c r="BB2" i="184"/>
  <c r="BB18" i="184" s="1"/>
  <c r="BC2" i="184"/>
  <c r="BD2" i="184"/>
  <c r="BE2" i="184"/>
  <c r="BF2" i="184"/>
  <c r="BF18" i="184" s="1"/>
  <c r="BG2" i="184"/>
  <c r="BH2" i="184"/>
  <c r="BI2" i="184"/>
  <c r="BJ2" i="184"/>
  <c r="BJ18" i="184" s="1"/>
  <c r="BK2" i="184"/>
  <c r="BL2" i="184"/>
  <c r="BM2" i="184"/>
  <c r="BN2" i="184"/>
  <c r="BN18" i="184" s="1"/>
  <c r="BO2" i="184"/>
  <c r="BP2" i="184"/>
  <c r="BQ2" i="184"/>
  <c r="BR2" i="184"/>
  <c r="BR18" i="184" s="1"/>
  <c r="BS2" i="184"/>
  <c r="BT2" i="184"/>
  <c r="BU2" i="184"/>
  <c r="BV2" i="184"/>
  <c r="BV18" i="184" s="1"/>
  <c r="BW2" i="184"/>
  <c r="BX2" i="184"/>
  <c r="BY2" i="184"/>
  <c r="BZ2" i="184"/>
  <c r="BZ18" i="184" s="1"/>
  <c r="AP3" i="184"/>
  <c r="AQ3" i="184"/>
  <c r="AR3" i="184"/>
  <c r="AS3" i="184"/>
  <c r="AT3" i="184"/>
  <c r="AU3" i="184"/>
  <c r="AV3" i="184"/>
  <c r="AW3" i="184"/>
  <c r="AX3" i="184"/>
  <c r="AY3" i="184"/>
  <c r="AZ3" i="184"/>
  <c r="BA3" i="184"/>
  <c r="BB3" i="184"/>
  <c r="BC3" i="184"/>
  <c r="BD3" i="184"/>
  <c r="BE3" i="184"/>
  <c r="BF3" i="184"/>
  <c r="BG3" i="184"/>
  <c r="BH3" i="184"/>
  <c r="BI3" i="184"/>
  <c r="BJ3" i="184"/>
  <c r="BK3" i="184"/>
  <c r="BL3" i="184"/>
  <c r="BM3" i="184"/>
  <c r="BN3" i="184"/>
  <c r="BO3" i="184"/>
  <c r="BP3" i="184"/>
  <c r="BQ3" i="184"/>
  <c r="BR3" i="184"/>
  <c r="BS3" i="184"/>
  <c r="BT3" i="184"/>
  <c r="BU3" i="184"/>
  <c r="BV3" i="184"/>
  <c r="BW3" i="184"/>
  <c r="BX3" i="184"/>
  <c r="BY3" i="184"/>
  <c r="BZ3" i="184"/>
  <c r="AP4" i="184"/>
  <c r="AQ4" i="184"/>
  <c r="AR4" i="184"/>
  <c r="AS4" i="184"/>
  <c r="AT4" i="184"/>
  <c r="AU4" i="184"/>
  <c r="AV4" i="184"/>
  <c r="AW4" i="184"/>
  <c r="AX4" i="184"/>
  <c r="AY4" i="184"/>
  <c r="AZ4" i="184"/>
  <c r="BA4" i="184"/>
  <c r="BB4" i="184"/>
  <c r="BC4" i="184"/>
  <c r="BD4" i="184"/>
  <c r="BE4" i="184"/>
  <c r="BF4" i="184"/>
  <c r="BG4" i="184"/>
  <c r="BH4" i="184"/>
  <c r="BI4" i="184"/>
  <c r="BJ4" i="184"/>
  <c r="BK4" i="184"/>
  <c r="BL4" i="184"/>
  <c r="BM4" i="184"/>
  <c r="BN4" i="184"/>
  <c r="BO4" i="184"/>
  <c r="BP4" i="184"/>
  <c r="BQ4" i="184"/>
  <c r="BR4" i="184"/>
  <c r="BS4" i="184"/>
  <c r="BT4" i="184"/>
  <c r="BU4" i="184"/>
  <c r="BV4" i="184"/>
  <c r="BW4" i="184"/>
  <c r="BX4" i="184"/>
  <c r="BY4" i="184"/>
  <c r="BZ4" i="184"/>
  <c r="AP1" i="196"/>
  <c r="AQ1" i="196"/>
  <c r="AR1" i="196"/>
  <c r="AS1" i="196"/>
  <c r="AT1" i="196"/>
  <c r="AU1" i="196"/>
  <c r="AV1" i="196"/>
  <c r="AW1" i="196"/>
  <c r="AX1" i="196"/>
  <c r="AY1" i="196"/>
  <c r="AZ1" i="196"/>
  <c r="BA1" i="196"/>
  <c r="BB1" i="196"/>
  <c r="BC1" i="196"/>
  <c r="BD1" i="196"/>
  <c r="BE1" i="196"/>
  <c r="BF1" i="196"/>
  <c r="BG1" i="196"/>
  <c r="BH1" i="196"/>
  <c r="BI1" i="196"/>
  <c r="BJ1" i="196"/>
  <c r="AP2" i="196"/>
  <c r="AQ2" i="196"/>
  <c r="AR2" i="196"/>
  <c r="AS2" i="196"/>
  <c r="AT2" i="196"/>
  <c r="AU2" i="196"/>
  <c r="AV2" i="196"/>
  <c r="AW2" i="196"/>
  <c r="AX2" i="196"/>
  <c r="AY2" i="196"/>
  <c r="AZ2" i="196"/>
  <c r="BA2" i="196"/>
  <c r="BB2" i="196"/>
  <c r="BC2" i="196"/>
  <c r="BD2" i="196"/>
  <c r="BE2" i="196"/>
  <c r="BF2" i="196"/>
  <c r="BG2" i="196"/>
  <c r="BH2" i="196"/>
  <c r="BI2" i="196"/>
  <c r="BJ2" i="196"/>
  <c r="C9" i="205"/>
  <c r="T8" i="200"/>
  <c r="B7" i="1"/>
  <c r="N4" i="201"/>
  <c r="D4" i="201"/>
  <c r="S6" i="200"/>
  <c r="S9" i="200" s="1"/>
  <c r="N6" i="200" s="1"/>
  <c r="R6" i="200"/>
  <c r="U7" i="200"/>
  <c r="G16" i="200"/>
  <c r="A16" i="200" s="1"/>
  <c r="B6" i="1"/>
  <c r="B5" i="1"/>
  <c r="B21" i="39" s="1"/>
  <c r="C21" i="39" s="1"/>
  <c r="D21" i="39" s="1"/>
  <c r="E21" i="39" s="1"/>
  <c r="F21" i="39" s="1"/>
  <c r="G21" i="39" s="1"/>
  <c r="H21" i="39" s="1"/>
  <c r="I21" i="39" s="1"/>
  <c r="J21" i="39" s="1"/>
  <c r="K21" i="39" s="1"/>
  <c r="L21" i="39" s="1"/>
  <c r="M21" i="39" s="1"/>
  <c r="N21" i="39" s="1"/>
  <c r="O21" i="39" s="1"/>
  <c r="P21" i="39" s="1"/>
  <c r="Q21" i="39" s="1"/>
  <c r="R21" i="39" s="1"/>
  <c r="S21" i="39" s="1"/>
  <c r="T21" i="39" s="1"/>
  <c r="U21" i="39" s="1"/>
  <c r="V21" i="39" s="1"/>
  <c r="W21" i="39" s="1"/>
  <c r="X21" i="39" s="1"/>
  <c r="Y21" i="39" s="1"/>
  <c r="Z21" i="39" s="1"/>
  <c r="AA21" i="39" s="1"/>
  <c r="AB21" i="39" s="1"/>
  <c r="AC21" i="39" s="1"/>
  <c r="AD21" i="39" s="1"/>
  <c r="AE21" i="39" s="1"/>
  <c r="AF21" i="39" s="1"/>
  <c r="AG21" i="39" s="1"/>
  <c r="AH21" i="39" s="1"/>
  <c r="AI21" i="39" s="1"/>
  <c r="AJ21" i="39" s="1"/>
  <c r="AK21" i="39" s="1"/>
  <c r="AL21" i="39" s="1"/>
  <c r="AM21" i="39" s="1"/>
  <c r="AN21" i="39" s="1"/>
  <c r="AO21" i="39" s="1"/>
  <c r="AP21" i="39" s="1"/>
  <c r="AQ21" i="39" s="1"/>
  <c r="AR21" i="39" s="1"/>
  <c r="AS21" i="39" s="1"/>
  <c r="AT21" i="39" s="1"/>
  <c r="AU21" i="39" s="1"/>
  <c r="AV21" i="39" s="1"/>
  <c r="AW21" i="39" s="1"/>
  <c r="AX21" i="39" s="1"/>
  <c r="AY21" i="39" s="1"/>
  <c r="AZ21" i="39" s="1"/>
  <c r="BA21" i="39" s="1"/>
  <c r="BB21" i="39" s="1"/>
  <c r="BC21" i="39" s="1"/>
  <c r="BD21" i="39" s="1"/>
  <c r="BE21" i="39" s="1"/>
  <c r="BF21" i="39" s="1"/>
  <c r="BG21" i="39" s="1"/>
  <c r="BH21" i="39" s="1"/>
  <c r="BI21" i="39" s="1"/>
  <c r="BJ21" i="39" s="1"/>
  <c r="BK21" i="39" s="1"/>
  <c r="BL21" i="39" s="1"/>
  <c r="BM21" i="39" s="1"/>
  <c r="BN21" i="39" s="1"/>
  <c r="BO21" i="39" s="1"/>
  <c r="BP21" i="39" s="1"/>
  <c r="BQ21" i="39" s="1"/>
  <c r="BR21" i="39" s="1"/>
  <c r="BS21" i="39" s="1"/>
  <c r="Q9" i="200"/>
  <c r="N4" i="200" s="1"/>
  <c r="E9" i="205"/>
  <c r="F9" i="205"/>
  <c r="H153" i="21"/>
  <c r="C17" i="199" s="1"/>
  <c r="G9" i="205"/>
  <c r="I153" i="21" s="1"/>
  <c r="H9" i="205"/>
  <c r="J153" i="21" s="1"/>
  <c r="I9" i="205"/>
  <c r="K153" i="21" s="1"/>
  <c r="J9" i="205"/>
  <c r="L153" i="21" s="1"/>
  <c r="K9" i="205"/>
  <c r="M153" i="21" s="1"/>
  <c r="L9" i="205"/>
  <c r="N153" i="21"/>
  <c r="M9" i="205"/>
  <c r="O153" i="21" s="1"/>
  <c r="N9" i="205"/>
  <c r="P153" i="21" s="1"/>
  <c r="O9" i="205"/>
  <c r="Q153" i="21" s="1"/>
  <c r="P9" i="205"/>
  <c r="R153" i="21" s="1"/>
  <c r="Q9" i="205"/>
  <c r="S153" i="21" s="1"/>
  <c r="R9" i="205"/>
  <c r="T153" i="21" s="1"/>
  <c r="S9" i="205"/>
  <c r="U153" i="21" s="1"/>
  <c r="T9" i="205"/>
  <c r="V153" i="21" s="1"/>
  <c r="U9" i="205"/>
  <c r="W153" i="21" s="1"/>
  <c r="V9" i="205"/>
  <c r="X153" i="21" s="1"/>
  <c r="W9" i="205"/>
  <c r="Y153" i="21" s="1"/>
  <c r="X9" i="205"/>
  <c r="Z153" i="21" s="1"/>
  <c r="Y9" i="205"/>
  <c r="AA153" i="21" s="1"/>
  <c r="Z9" i="205"/>
  <c r="AB153" i="21" s="1"/>
  <c r="AA9" i="205"/>
  <c r="AC153" i="21" s="1"/>
  <c r="AB9" i="205"/>
  <c r="AD153" i="21" s="1"/>
  <c r="AC9" i="205"/>
  <c r="AE153" i="21" s="1"/>
  <c r="AD9" i="205"/>
  <c r="AF153" i="21" s="1"/>
  <c r="D17" i="199" s="1"/>
  <c r="D9" i="205"/>
  <c r="U5" i="200"/>
  <c r="AC51" i="45"/>
  <c r="AB51" i="45"/>
  <c r="AD51" i="45"/>
  <c r="B60" i="1"/>
  <c r="B4" i="197"/>
  <c r="B13" i="197" s="1"/>
  <c r="B11" i="200"/>
  <c r="B35" i="39"/>
  <c r="C35" i="39"/>
  <c r="D35" i="39"/>
  <c r="C34" i="39"/>
  <c r="D34" i="39"/>
  <c r="B34" i="39"/>
  <c r="B32" i="39"/>
  <c r="C32" i="39"/>
  <c r="D32" i="39"/>
  <c r="C31" i="39"/>
  <c r="D31" i="39"/>
  <c r="B31" i="39"/>
  <c r="C52" i="1"/>
  <c r="B52" i="1" s="1"/>
  <c r="E266" i="48" s="1"/>
  <c r="E260" i="48" s="1"/>
  <c r="AC17" i="45"/>
  <c r="B290" i="48"/>
  <c r="B289" i="48"/>
  <c r="C300" i="48"/>
  <c r="B38" i="1"/>
  <c r="B28" i="1"/>
  <c r="J16" i="200"/>
  <c r="J3" i="199"/>
  <c r="C5" i="21"/>
  <c r="D258" i="196"/>
  <c r="D259" i="196"/>
  <c r="D260" i="196"/>
  <c r="D261" i="196"/>
  <c r="D262" i="196"/>
  <c r="D263" i="196"/>
  <c r="D264" i="196"/>
  <c r="D265" i="196"/>
  <c r="D266" i="196"/>
  <c r="D267" i="196"/>
  <c r="D268" i="196"/>
  <c r="D269" i="196"/>
  <c r="D270" i="196"/>
  <c r="D271" i="196"/>
  <c r="D221" i="196"/>
  <c r="D222" i="196"/>
  <c r="D223" i="196"/>
  <c r="D224" i="196"/>
  <c r="D225" i="196"/>
  <c r="D226" i="196"/>
  <c r="D227" i="196"/>
  <c r="D228" i="196"/>
  <c r="D229" i="196"/>
  <c r="D230" i="196"/>
  <c r="D231" i="196"/>
  <c r="D232" i="196"/>
  <c r="D233" i="196"/>
  <c r="D220" i="196"/>
  <c r="D240" i="196"/>
  <c r="D241" i="196"/>
  <c r="D242" i="196"/>
  <c r="D243" i="196"/>
  <c r="D244" i="196"/>
  <c r="D245" i="196"/>
  <c r="D246" i="196"/>
  <c r="D247" i="196"/>
  <c r="D248" i="196"/>
  <c r="D249" i="196"/>
  <c r="D250" i="196"/>
  <c r="D251" i="196"/>
  <c r="D252" i="196"/>
  <c r="D253" i="196"/>
  <c r="D203" i="196"/>
  <c r="D204" i="196"/>
  <c r="D205" i="196"/>
  <c r="D206" i="196"/>
  <c r="D207" i="196"/>
  <c r="D208" i="196"/>
  <c r="D209" i="196"/>
  <c r="D210" i="196"/>
  <c r="D211" i="196"/>
  <c r="D212" i="196"/>
  <c r="D213" i="196"/>
  <c r="D214" i="196"/>
  <c r="D215" i="196"/>
  <c r="D202" i="196"/>
  <c r="C240" i="196"/>
  <c r="C258" i="196" s="1"/>
  <c r="C241" i="196"/>
  <c r="C259" i="196" s="1"/>
  <c r="C242" i="196"/>
  <c r="C260" i="196" s="1"/>
  <c r="C243" i="196"/>
  <c r="C261" i="196" s="1"/>
  <c r="C244" i="196"/>
  <c r="C262" i="196" s="1"/>
  <c r="C245" i="196"/>
  <c r="C263" i="196" s="1"/>
  <c r="C246" i="196"/>
  <c r="C247" i="196"/>
  <c r="C265" i="196" s="1"/>
  <c r="C248" i="196"/>
  <c r="C249" i="196"/>
  <c r="C267" i="196"/>
  <c r="C250" i="196"/>
  <c r="C268" i="196" s="1"/>
  <c r="C251" i="196"/>
  <c r="C269" i="196"/>
  <c r="C252" i="196"/>
  <c r="C270" i="196" s="1"/>
  <c r="C253" i="196"/>
  <c r="C271" i="196" s="1"/>
  <c r="C203" i="196"/>
  <c r="C221" i="196" s="1"/>
  <c r="C204" i="196"/>
  <c r="C222" i="196"/>
  <c r="C206" i="196"/>
  <c r="C224" i="196" s="1"/>
  <c r="C207" i="196"/>
  <c r="C225" i="196" s="1"/>
  <c r="C208" i="196"/>
  <c r="C226" i="196" s="1"/>
  <c r="C209" i="196"/>
  <c r="C227" i="196" s="1"/>
  <c r="C210" i="196"/>
  <c r="C228" i="196" s="1"/>
  <c r="C211" i="196"/>
  <c r="C229" i="196" s="1"/>
  <c r="C212" i="196"/>
  <c r="C230" i="196" s="1"/>
  <c r="C213" i="196"/>
  <c r="C231" i="196"/>
  <c r="C214" i="196"/>
  <c r="C232" i="196" s="1"/>
  <c r="C215" i="196"/>
  <c r="C233" i="196" s="1"/>
  <c r="C202" i="196"/>
  <c r="C220" i="196" s="1"/>
  <c r="C8" i="1"/>
  <c r="B8" i="1" s="1"/>
  <c r="C6" i="21" s="1"/>
  <c r="G162" i="31"/>
  <c r="L129" i="31"/>
  <c r="D120" i="31"/>
  <c r="B6" i="37"/>
  <c r="B7" i="37" s="1"/>
  <c r="B8" i="37" s="1"/>
  <c r="B9" i="37" s="1"/>
  <c r="B10" i="37" s="1"/>
  <c r="B11" i="37" s="1"/>
  <c r="B12" i="37" s="1"/>
  <c r="B13" i="37" s="1"/>
  <c r="B14" i="37" s="1"/>
  <c r="B15" i="37" s="1"/>
  <c r="B16" i="37" s="1"/>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D273" i="196"/>
  <c r="D272" i="196"/>
  <c r="D255" i="196"/>
  <c r="D254" i="196"/>
  <c r="C255" i="196"/>
  <c r="C273" i="196" s="1"/>
  <c r="F273" i="196" s="1"/>
  <c r="G273" i="196" s="1"/>
  <c r="C254" i="196"/>
  <c r="C272" i="196" s="1"/>
  <c r="D235" i="196"/>
  <c r="D234" i="196"/>
  <c r="D217" i="196"/>
  <c r="D216" i="196"/>
  <c r="C217" i="196"/>
  <c r="C235" i="196" s="1"/>
  <c r="C216" i="196"/>
  <c r="C234" i="196"/>
  <c r="A227" i="39"/>
  <c r="A207" i="39"/>
  <c r="A187" i="39"/>
  <c r="E180" i="196"/>
  <c r="D180" i="196"/>
  <c r="C180" i="196"/>
  <c r="E161" i="196"/>
  <c r="D161" i="196"/>
  <c r="C161" i="196"/>
  <c r="E142" i="196"/>
  <c r="D142" i="196"/>
  <c r="C142" i="196"/>
  <c r="E123" i="196"/>
  <c r="D123" i="196"/>
  <c r="C123" i="196"/>
  <c r="E104" i="196"/>
  <c r="D104" i="196"/>
  <c r="C104" i="196"/>
  <c r="E84" i="196"/>
  <c r="D84" i="196"/>
  <c r="C84" i="196"/>
  <c r="E65" i="196"/>
  <c r="D65" i="196"/>
  <c r="C65" i="196"/>
  <c r="E46" i="196"/>
  <c r="D46" i="196"/>
  <c r="C46" i="196"/>
  <c r="E27" i="196"/>
  <c r="D27" i="196"/>
  <c r="C27" i="196"/>
  <c r="E8" i="196"/>
  <c r="D8" i="196"/>
  <c r="G46" i="196" s="1"/>
  <c r="C8" i="196"/>
  <c r="C30" i="1"/>
  <c r="B30" i="1" s="1"/>
  <c r="C25" i="1"/>
  <c r="C22" i="1" s="1"/>
  <c r="AB17" i="45"/>
  <c r="AC9" i="45"/>
  <c r="AB9" i="45"/>
  <c r="AC6" i="45"/>
  <c r="AB6" i="45"/>
  <c r="B101" i="39"/>
  <c r="C138" i="39"/>
  <c r="B138" i="39"/>
  <c r="D50" i="182"/>
  <c r="C50" i="182"/>
  <c r="B50" i="182"/>
  <c r="B24" i="1"/>
  <c r="B21" i="1"/>
  <c r="B20" i="1"/>
  <c r="B19" i="1"/>
  <c r="B15" i="1"/>
  <c r="B14" i="1"/>
  <c r="B11" i="1"/>
  <c r="B10" i="1"/>
  <c r="B9" i="1"/>
  <c r="B23" i="182" s="1"/>
  <c r="B27" i="182" s="1"/>
  <c r="C121" i="31"/>
  <c r="E97" i="31" s="1"/>
  <c r="M128" i="31"/>
  <c r="M129" i="31" s="1"/>
  <c r="F163" i="31"/>
  <c r="G163" i="31"/>
  <c r="B39" i="1"/>
  <c r="B64" i="21" s="1"/>
  <c r="B152" i="39"/>
  <c r="A138" i="39"/>
  <c r="B142" i="39"/>
  <c r="D101" i="39"/>
  <c r="C101" i="39"/>
  <c r="C119" i="39"/>
  <c r="D93" i="39"/>
  <c r="D95" i="39"/>
  <c r="BW107" i="39"/>
  <c r="BX107" i="39"/>
  <c r="BW106" i="39"/>
  <c r="BX106" i="39" s="1"/>
  <c r="BW105" i="39"/>
  <c r="BX105" i="39" s="1"/>
  <c r="BW104" i="39"/>
  <c r="BX104" i="39" s="1"/>
  <c r="BW103" i="39"/>
  <c r="BV101" i="39"/>
  <c r="B119" i="39"/>
  <c r="BV96" i="39"/>
  <c r="BW108" i="39"/>
  <c r="BX108" i="39" s="1"/>
  <c r="A119" i="39"/>
  <c r="A101" i="39"/>
  <c r="B31" i="1"/>
  <c r="B59" i="1"/>
  <c r="B58" i="1"/>
  <c r="B57" i="1"/>
  <c r="B56" i="1"/>
  <c r="B53" i="1"/>
  <c r="B50" i="1"/>
  <c r="D269" i="48" s="1"/>
  <c r="E301" i="48" s="1"/>
  <c r="B48" i="1"/>
  <c r="D266" i="48" s="1"/>
  <c r="B47" i="1"/>
  <c r="D265" i="48" s="1"/>
  <c r="B46" i="1"/>
  <c r="D264" i="48" s="1"/>
  <c r="B45" i="1"/>
  <c r="D263" i="48" s="1"/>
  <c r="B44" i="1"/>
  <c r="D262" i="48" s="1"/>
  <c r="B43" i="1"/>
  <c r="D261" i="48" s="1"/>
  <c r="B35" i="1"/>
  <c r="D163" i="31"/>
  <c r="C163" i="31"/>
  <c r="I131" i="31"/>
  <c r="J131" i="31"/>
  <c r="H131" i="31"/>
  <c r="A47" i="182"/>
  <c r="A46" i="182"/>
  <c r="A44" i="182"/>
  <c r="A43" i="182"/>
  <c r="A40" i="182"/>
  <c r="A39" i="182"/>
  <c r="A36" i="182"/>
  <c r="A35" i="182"/>
  <c r="A32" i="182"/>
  <c r="A31" i="182"/>
  <c r="A28" i="182"/>
  <c r="A27" i="182"/>
  <c r="A24" i="182"/>
  <c r="A23" i="182"/>
  <c r="A20" i="182"/>
  <c r="A19" i="182"/>
  <c r="A16" i="182"/>
  <c r="A15" i="182"/>
  <c r="A12" i="182"/>
  <c r="A11" i="182"/>
  <c r="H48" i="48"/>
  <c r="H47" i="48"/>
  <c r="H46" i="48"/>
  <c r="H44" i="48"/>
  <c r="H43" i="48"/>
  <c r="H42" i="48"/>
  <c r="H41" i="48"/>
  <c r="P193" i="48"/>
  <c r="O193" i="48"/>
  <c r="N193" i="48"/>
  <c r="M193" i="48"/>
  <c r="L193" i="48"/>
  <c r="K193" i="48"/>
  <c r="J193" i="48"/>
  <c r="I193" i="48"/>
  <c r="H193" i="48"/>
  <c r="G193" i="48"/>
  <c r="F193" i="48"/>
  <c r="E193" i="48"/>
  <c r="D193" i="48"/>
  <c r="C193" i="48"/>
  <c r="Q192" i="48"/>
  <c r="Q191" i="48"/>
  <c r="I107" i="48" s="1"/>
  <c r="B191" i="48"/>
  <c r="Q190" i="48"/>
  <c r="I106" i="48"/>
  <c r="B190" i="48"/>
  <c r="Q189" i="48"/>
  <c r="I105" i="48" s="1"/>
  <c r="B189" i="48"/>
  <c r="Q188" i="48"/>
  <c r="I104" i="48" s="1"/>
  <c r="B188" i="48"/>
  <c r="Q187" i="48"/>
  <c r="I103" i="48" s="1"/>
  <c r="B187" i="48"/>
  <c r="Q186" i="48"/>
  <c r="I102" i="48" s="1"/>
  <c r="B186" i="48"/>
  <c r="Q185" i="48"/>
  <c r="I101" i="48" s="1"/>
  <c r="B185" i="48"/>
  <c r="Q184" i="48"/>
  <c r="I100" i="48" s="1"/>
  <c r="B184" i="48"/>
  <c r="Q183" i="48"/>
  <c r="I99" i="48" s="1"/>
  <c r="B183" i="48"/>
  <c r="Q182" i="48"/>
  <c r="I98" i="48" s="1"/>
  <c r="B182" i="48"/>
  <c r="Q181" i="48"/>
  <c r="I97" i="48" s="1"/>
  <c r="B181" i="48"/>
  <c r="Q180" i="48"/>
  <c r="I96" i="48" s="1"/>
  <c r="B180" i="48"/>
  <c r="Q179" i="48"/>
  <c r="I95" i="48" s="1"/>
  <c r="B179" i="48"/>
  <c r="Q178" i="48"/>
  <c r="I94" i="48" s="1"/>
  <c r="B178" i="48"/>
  <c r="Q177" i="48"/>
  <c r="I93" i="48" s="1"/>
  <c r="B177" i="48"/>
  <c r="Q176" i="48"/>
  <c r="I92" i="48" s="1"/>
  <c r="B176" i="48"/>
  <c r="Q175" i="48"/>
  <c r="I91" i="48"/>
  <c r="B175" i="48"/>
  <c r="Q174" i="48"/>
  <c r="I90" i="48" s="1"/>
  <c r="B174" i="48"/>
  <c r="Q173" i="48"/>
  <c r="I89" i="48" s="1"/>
  <c r="B173" i="48"/>
  <c r="Q172" i="48"/>
  <c r="I88" i="48" s="1"/>
  <c r="B172" i="48"/>
  <c r="Q171" i="48"/>
  <c r="I87" i="48" s="1"/>
  <c r="B171" i="48"/>
  <c r="Q170" i="48"/>
  <c r="I86" i="48" s="1"/>
  <c r="B170" i="48"/>
  <c r="Q169" i="48"/>
  <c r="I85" i="48" s="1"/>
  <c r="B169" i="48"/>
  <c r="Q168" i="48"/>
  <c r="I84" i="48" s="1"/>
  <c r="B168" i="48"/>
  <c r="Q167" i="48"/>
  <c r="I83" i="48" s="1"/>
  <c r="B167" i="48"/>
  <c r="Q166" i="48"/>
  <c r="I82" i="48" s="1"/>
  <c r="B166" i="48"/>
  <c r="Q165" i="48"/>
  <c r="I81" i="48" s="1"/>
  <c r="B165" i="48"/>
  <c r="Q164" i="48"/>
  <c r="I80" i="48" s="1"/>
  <c r="B164" i="48"/>
  <c r="Q163" i="48"/>
  <c r="I79" i="48" s="1"/>
  <c r="B163" i="48"/>
  <c r="Q162" i="48"/>
  <c r="I78" i="48" s="1"/>
  <c r="B162" i="48"/>
  <c r="Q161" i="48"/>
  <c r="I77" i="48"/>
  <c r="B161" i="48"/>
  <c r="Q160" i="48"/>
  <c r="I76" i="48" s="1"/>
  <c r="B160" i="48"/>
  <c r="Q159" i="48"/>
  <c r="I75" i="48" s="1"/>
  <c r="B159" i="48"/>
  <c r="Q158" i="48"/>
  <c r="I74" i="48"/>
  <c r="B158" i="48"/>
  <c r="Q157" i="48"/>
  <c r="B157" i="48"/>
  <c r="Q156" i="48"/>
  <c r="I72" i="48" s="1"/>
  <c r="B156" i="48"/>
  <c r="Q155" i="48"/>
  <c r="B155" i="48"/>
  <c r="Q154" i="48"/>
  <c r="I70" i="48" s="1"/>
  <c r="B154" i="48"/>
  <c r="Q153" i="48"/>
  <c r="I69" i="48"/>
  <c r="B153" i="48"/>
  <c r="Q152" i="48"/>
  <c r="I68" i="48" s="1"/>
  <c r="B152" i="48"/>
  <c r="Q151" i="48"/>
  <c r="I67" i="48" s="1"/>
  <c r="B151" i="48"/>
  <c r="Q150" i="48"/>
  <c r="I66" i="48" s="1"/>
  <c r="B150" i="48"/>
  <c r="Q149" i="48"/>
  <c r="I65" i="48" s="1"/>
  <c r="B149" i="48"/>
  <c r="Q148" i="48"/>
  <c r="I64" i="48" s="1"/>
  <c r="B148" i="48"/>
  <c r="Q147" i="48"/>
  <c r="I63" i="48" s="1"/>
  <c r="B147" i="48"/>
  <c r="Q146" i="48"/>
  <c r="I62" i="48" s="1"/>
  <c r="B146" i="48"/>
  <c r="Q145" i="48"/>
  <c r="I61" i="48" s="1"/>
  <c r="B145" i="48"/>
  <c r="Q144" i="48"/>
  <c r="I60" i="48" s="1"/>
  <c r="B144" i="48"/>
  <c r="Q143" i="48"/>
  <c r="I59" i="48" s="1"/>
  <c r="B143" i="48"/>
  <c r="Q142" i="48"/>
  <c r="I58" i="48" s="1"/>
  <c r="B142" i="48"/>
  <c r="Q141" i="48"/>
  <c r="I57" i="48" s="1"/>
  <c r="B141" i="48"/>
  <c r="Q140" i="48"/>
  <c r="I56" i="48" s="1"/>
  <c r="B140" i="48"/>
  <c r="Q139" i="48"/>
  <c r="I55" i="48" s="1"/>
  <c r="B139" i="48"/>
  <c r="Q138" i="48"/>
  <c r="I54" i="48"/>
  <c r="B138" i="48"/>
  <c r="Q137" i="48"/>
  <c r="I53" i="48" s="1"/>
  <c r="B137" i="48"/>
  <c r="Q136" i="48"/>
  <c r="I52" i="48" s="1"/>
  <c r="B136" i="48"/>
  <c r="Q135" i="48"/>
  <c r="I51" i="48" s="1"/>
  <c r="B135" i="48"/>
  <c r="Q134" i="48"/>
  <c r="I50" i="48" s="1"/>
  <c r="B134" i="48"/>
  <c r="Q133" i="48"/>
  <c r="I49" i="48" s="1"/>
  <c r="B133" i="48"/>
  <c r="Q132" i="48"/>
  <c r="B132" i="48"/>
  <c r="Q131" i="48"/>
  <c r="I47" i="48" s="1"/>
  <c r="B131" i="48"/>
  <c r="Q130" i="48"/>
  <c r="I46" i="48"/>
  <c r="B130" i="48"/>
  <c r="Q129" i="48"/>
  <c r="I45" i="48" s="1"/>
  <c r="B129" i="48"/>
  <c r="Q128" i="48"/>
  <c r="I44" i="48" s="1"/>
  <c r="B128" i="48"/>
  <c r="Q127" i="48"/>
  <c r="I43" i="48" s="1"/>
  <c r="B127" i="48"/>
  <c r="Q126" i="48"/>
  <c r="B126" i="48"/>
  <c r="Q125" i="48"/>
  <c r="I41" i="48" s="1"/>
  <c r="B125" i="48"/>
  <c r="G109" i="48"/>
  <c r="F109" i="48"/>
  <c r="E109" i="48"/>
  <c r="D109" i="48"/>
  <c r="C109" i="48"/>
  <c r="M107" i="48"/>
  <c r="L107" i="48"/>
  <c r="K107" i="48"/>
  <c r="J107" i="48"/>
  <c r="H107" i="48"/>
  <c r="B107" i="48"/>
  <c r="M106" i="48"/>
  <c r="L106" i="48"/>
  <c r="K106" i="48"/>
  <c r="J106" i="48"/>
  <c r="H106" i="48"/>
  <c r="B106" i="48"/>
  <c r="M105" i="48"/>
  <c r="L105" i="48"/>
  <c r="K105" i="48"/>
  <c r="J105" i="48"/>
  <c r="H105" i="48"/>
  <c r="B105" i="48"/>
  <c r="M104" i="48"/>
  <c r="L104" i="48"/>
  <c r="K104" i="48"/>
  <c r="J104" i="48"/>
  <c r="H104" i="48"/>
  <c r="B104" i="48"/>
  <c r="M103" i="48"/>
  <c r="L103" i="48"/>
  <c r="K103" i="48"/>
  <c r="J103" i="48"/>
  <c r="H103" i="48"/>
  <c r="B103" i="48"/>
  <c r="M102" i="48"/>
  <c r="L102" i="48"/>
  <c r="K102" i="48"/>
  <c r="J102" i="48"/>
  <c r="H102" i="48"/>
  <c r="B102" i="48"/>
  <c r="M101" i="48"/>
  <c r="L101" i="48"/>
  <c r="K101" i="48"/>
  <c r="J101" i="48"/>
  <c r="H101" i="48"/>
  <c r="B101" i="48"/>
  <c r="M100" i="48"/>
  <c r="L100" i="48"/>
  <c r="K100" i="48"/>
  <c r="J100" i="48"/>
  <c r="H100" i="48"/>
  <c r="B100" i="48"/>
  <c r="M99" i="48"/>
  <c r="L99" i="48"/>
  <c r="K99" i="48"/>
  <c r="J99" i="48"/>
  <c r="H99" i="48"/>
  <c r="B99" i="48"/>
  <c r="M98" i="48"/>
  <c r="L98" i="48"/>
  <c r="K98" i="48"/>
  <c r="J98" i="48"/>
  <c r="H98" i="48"/>
  <c r="B98" i="48"/>
  <c r="M97" i="48"/>
  <c r="L97" i="48"/>
  <c r="K97" i="48"/>
  <c r="J97" i="48"/>
  <c r="H97" i="48"/>
  <c r="B97" i="48"/>
  <c r="M96" i="48"/>
  <c r="L96" i="48"/>
  <c r="K96" i="48"/>
  <c r="J96" i="48"/>
  <c r="H96" i="48"/>
  <c r="B96" i="48"/>
  <c r="M95" i="48"/>
  <c r="L95" i="48"/>
  <c r="K95" i="48"/>
  <c r="J95" i="48"/>
  <c r="H95" i="48"/>
  <c r="B95" i="48"/>
  <c r="M94" i="48"/>
  <c r="L94" i="48"/>
  <c r="K94" i="48"/>
  <c r="J94" i="48"/>
  <c r="H94" i="48"/>
  <c r="B94" i="48"/>
  <c r="M93" i="48"/>
  <c r="L93" i="48"/>
  <c r="K93" i="48"/>
  <c r="J93" i="48"/>
  <c r="H93" i="48"/>
  <c r="B93" i="48"/>
  <c r="M92" i="48"/>
  <c r="L92" i="48"/>
  <c r="K92" i="48"/>
  <c r="J92" i="48"/>
  <c r="H92" i="48"/>
  <c r="B92" i="48"/>
  <c r="M91" i="48"/>
  <c r="L91" i="48"/>
  <c r="K91" i="48"/>
  <c r="J91" i="48"/>
  <c r="H91" i="48"/>
  <c r="B91" i="48"/>
  <c r="M90" i="48"/>
  <c r="L90" i="48"/>
  <c r="K90" i="48"/>
  <c r="J90" i="48"/>
  <c r="H90" i="48"/>
  <c r="B90" i="48"/>
  <c r="M89" i="48"/>
  <c r="L89" i="48"/>
  <c r="K89" i="48"/>
  <c r="J89" i="48"/>
  <c r="H89" i="48"/>
  <c r="B89" i="48"/>
  <c r="M88" i="48"/>
  <c r="L88" i="48"/>
  <c r="K88" i="48"/>
  <c r="J88" i="48"/>
  <c r="H88" i="48"/>
  <c r="B88" i="48"/>
  <c r="M87" i="48"/>
  <c r="L87" i="48"/>
  <c r="K87" i="48"/>
  <c r="J87" i="48"/>
  <c r="H87" i="48"/>
  <c r="B87" i="48"/>
  <c r="M86" i="48"/>
  <c r="L86" i="48"/>
  <c r="K86" i="48"/>
  <c r="J86" i="48"/>
  <c r="H86" i="48"/>
  <c r="B86" i="48"/>
  <c r="M85" i="48"/>
  <c r="L85" i="48"/>
  <c r="K85" i="48"/>
  <c r="J85" i="48"/>
  <c r="H85" i="48"/>
  <c r="B85" i="48"/>
  <c r="M84" i="48"/>
  <c r="L84" i="48"/>
  <c r="K84" i="48"/>
  <c r="J84" i="48"/>
  <c r="H84" i="48"/>
  <c r="B84" i="48"/>
  <c r="M83" i="48"/>
  <c r="L83" i="48"/>
  <c r="K83" i="48"/>
  <c r="J83" i="48"/>
  <c r="H83" i="48"/>
  <c r="B83" i="48"/>
  <c r="M82" i="48"/>
  <c r="L82" i="48"/>
  <c r="K82" i="48"/>
  <c r="J82" i="48"/>
  <c r="H82" i="48"/>
  <c r="B82" i="48"/>
  <c r="M81" i="48"/>
  <c r="L81" i="48"/>
  <c r="K81" i="48"/>
  <c r="J81" i="48"/>
  <c r="H81" i="48"/>
  <c r="B81" i="48"/>
  <c r="M80" i="48"/>
  <c r="L80" i="48"/>
  <c r="K80" i="48"/>
  <c r="J80" i="48"/>
  <c r="H80" i="48"/>
  <c r="B80" i="48"/>
  <c r="M79" i="48"/>
  <c r="L79" i="48"/>
  <c r="K79" i="48"/>
  <c r="J79" i="48"/>
  <c r="H79" i="48"/>
  <c r="B79" i="48"/>
  <c r="M78" i="48"/>
  <c r="L78" i="48"/>
  <c r="K78" i="48"/>
  <c r="J78" i="48"/>
  <c r="H78" i="48"/>
  <c r="B78" i="48"/>
  <c r="M77" i="48"/>
  <c r="L77" i="48"/>
  <c r="K77" i="48"/>
  <c r="J77" i="48"/>
  <c r="H77" i="48"/>
  <c r="B77" i="48"/>
  <c r="M76" i="48"/>
  <c r="L76" i="48"/>
  <c r="K76" i="48"/>
  <c r="J76" i="48"/>
  <c r="H76" i="48"/>
  <c r="B76" i="48"/>
  <c r="M75" i="48"/>
  <c r="L75" i="48"/>
  <c r="K75" i="48"/>
  <c r="J75" i="48"/>
  <c r="H75" i="48"/>
  <c r="B75" i="48"/>
  <c r="M74" i="48"/>
  <c r="L74" i="48"/>
  <c r="K74" i="48"/>
  <c r="J74" i="48"/>
  <c r="H74" i="48"/>
  <c r="B74" i="48"/>
  <c r="M73" i="48"/>
  <c r="L73" i="48"/>
  <c r="K73" i="48"/>
  <c r="J73" i="48"/>
  <c r="H73" i="48"/>
  <c r="B73" i="48"/>
  <c r="M72" i="48"/>
  <c r="L72" i="48"/>
  <c r="K72" i="48"/>
  <c r="J72" i="48"/>
  <c r="H72" i="48"/>
  <c r="B72" i="48"/>
  <c r="M71" i="48"/>
  <c r="L71" i="48"/>
  <c r="K71" i="48"/>
  <c r="J71" i="48"/>
  <c r="H71" i="48"/>
  <c r="B71" i="48"/>
  <c r="M70" i="48"/>
  <c r="L70" i="48"/>
  <c r="K70" i="48"/>
  <c r="J70" i="48"/>
  <c r="H70" i="48"/>
  <c r="B70" i="48"/>
  <c r="M69" i="48"/>
  <c r="L69" i="48"/>
  <c r="K69" i="48"/>
  <c r="J69" i="48"/>
  <c r="H69" i="48"/>
  <c r="B69" i="48"/>
  <c r="M68" i="48"/>
  <c r="L68" i="48"/>
  <c r="K68" i="48"/>
  <c r="J68" i="48"/>
  <c r="H68" i="48"/>
  <c r="B68" i="48"/>
  <c r="M67" i="48"/>
  <c r="L67" i="48"/>
  <c r="K67" i="48"/>
  <c r="J67" i="48"/>
  <c r="H67" i="48"/>
  <c r="B67" i="48"/>
  <c r="M66" i="48"/>
  <c r="L66" i="48"/>
  <c r="K66" i="48"/>
  <c r="J66" i="48"/>
  <c r="H66" i="48"/>
  <c r="B66" i="48"/>
  <c r="M65" i="48"/>
  <c r="L65" i="48"/>
  <c r="K65" i="48"/>
  <c r="J65" i="48"/>
  <c r="H65" i="48"/>
  <c r="B65" i="48"/>
  <c r="M64" i="48"/>
  <c r="L64" i="48"/>
  <c r="K64" i="48"/>
  <c r="J64" i="48"/>
  <c r="H64" i="48"/>
  <c r="B64" i="48"/>
  <c r="M63" i="48"/>
  <c r="L63" i="48"/>
  <c r="K63" i="48"/>
  <c r="J63" i="48"/>
  <c r="H63" i="48"/>
  <c r="B63" i="48"/>
  <c r="M62" i="48"/>
  <c r="L62" i="48"/>
  <c r="K62" i="48"/>
  <c r="J62" i="48"/>
  <c r="H62" i="48"/>
  <c r="B62" i="48"/>
  <c r="M61" i="48"/>
  <c r="L61" i="48"/>
  <c r="K61" i="48"/>
  <c r="J61" i="48"/>
  <c r="H61" i="48"/>
  <c r="B61" i="48"/>
  <c r="M60" i="48"/>
  <c r="L60" i="48"/>
  <c r="K60" i="48"/>
  <c r="J60" i="48"/>
  <c r="H60" i="48"/>
  <c r="B60" i="48"/>
  <c r="M59" i="48"/>
  <c r="L59" i="48"/>
  <c r="K59" i="48"/>
  <c r="J59" i="48"/>
  <c r="H59" i="48"/>
  <c r="B59" i="48"/>
  <c r="M58" i="48"/>
  <c r="L58" i="48"/>
  <c r="K58" i="48"/>
  <c r="J58" i="48"/>
  <c r="H58" i="48"/>
  <c r="B58" i="48"/>
  <c r="M57" i="48"/>
  <c r="L57" i="48"/>
  <c r="K57" i="48"/>
  <c r="J57" i="48"/>
  <c r="H57" i="48"/>
  <c r="B57" i="48"/>
  <c r="M56" i="48"/>
  <c r="L56" i="48"/>
  <c r="K56" i="48"/>
  <c r="J56" i="48"/>
  <c r="H56" i="48"/>
  <c r="B56" i="48"/>
  <c r="M55" i="48"/>
  <c r="L55" i="48"/>
  <c r="K55" i="48"/>
  <c r="J55" i="48"/>
  <c r="H55" i="48"/>
  <c r="B55" i="48"/>
  <c r="M54" i="48"/>
  <c r="L54" i="48"/>
  <c r="K54" i="48"/>
  <c r="J54" i="48"/>
  <c r="H54" i="48"/>
  <c r="B54" i="48"/>
  <c r="M53" i="48"/>
  <c r="L53" i="48"/>
  <c r="K53" i="48"/>
  <c r="J53" i="48"/>
  <c r="H53" i="48"/>
  <c r="B53" i="48"/>
  <c r="M52" i="48"/>
  <c r="L52" i="48"/>
  <c r="K52" i="48"/>
  <c r="J52" i="48"/>
  <c r="H52" i="48"/>
  <c r="B52" i="48"/>
  <c r="M51" i="48"/>
  <c r="L51" i="48"/>
  <c r="K51" i="48"/>
  <c r="J51" i="48"/>
  <c r="H51" i="48"/>
  <c r="B51" i="48"/>
  <c r="M50" i="48"/>
  <c r="L50" i="48"/>
  <c r="K50" i="48"/>
  <c r="J50" i="48"/>
  <c r="H50" i="48"/>
  <c r="B50" i="48"/>
  <c r="M49" i="48"/>
  <c r="L49" i="48"/>
  <c r="K49" i="48"/>
  <c r="J49" i="48"/>
  <c r="H49" i="48"/>
  <c r="B49" i="48"/>
  <c r="M48" i="48"/>
  <c r="L48" i="48"/>
  <c r="K48" i="48"/>
  <c r="J48" i="48"/>
  <c r="B48" i="48"/>
  <c r="M47" i="48"/>
  <c r="L47" i="48"/>
  <c r="K47" i="48"/>
  <c r="J47" i="48"/>
  <c r="B47" i="48"/>
  <c r="M46" i="48"/>
  <c r="L46" i="48"/>
  <c r="K46" i="48"/>
  <c r="J46" i="48"/>
  <c r="B46" i="48"/>
  <c r="M45" i="48"/>
  <c r="L45" i="48"/>
  <c r="K45" i="48"/>
  <c r="J45" i="48"/>
  <c r="H45" i="48"/>
  <c r="B45" i="48"/>
  <c r="M44" i="48"/>
  <c r="L44" i="48"/>
  <c r="K44" i="48"/>
  <c r="J44" i="48"/>
  <c r="B44" i="48"/>
  <c r="M43" i="48"/>
  <c r="L43" i="48"/>
  <c r="K43" i="48"/>
  <c r="J43" i="48"/>
  <c r="B43" i="48"/>
  <c r="M42" i="48"/>
  <c r="L42" i="48"/>
  <c r="K42" i="48"/>
  <c r="J42" i="48"/>
  <c r="B42" i="48"/>
  <c r="M41" i="48"/>
  <c r="L41" i="48"/>
  <c r="K41" i="48"/>
  <c r="J41" i="48"/>
  <c r="B41" i="48"/>
  <c r="E111" i="48" s="1"/>
  <c r="H15" i="48"/>
  <c r="H14" i="48"/>
  <c r="G14" i="48"/>
  <c r="F14" i="48"/>
  <c r="E14" i="48"/>
  <c r="D14" i="48"/>
  <c r="C14" i="48"/>
  <c r="B14" i="48"/>
  <c r="H13" i="48"/>
  <c r="H12" i="48"/>
  <c r="H11" i="48"/>
  <c r="H10" i="48"/>
  <c r="H9" i="48"/>
  <c r="H8" i="48"/>
  <c r="H7" i="48"/>
  <c r="N288" i="48"/>
  <c r="N293" i="48" s="1"/>
  <c r="D289" i="48"/>
  <c r="F289" i="48"/>
  <c r="H289" i="48"/>
  <c r="J289" i="48"/>
  <c r="D290" i="48"/>
  <c r="E290" i="48" s="1"/>
  <c r="F290" i="48"/>
  <c r="H290" i="48"/>
  <c r="J290" i="48"/>
  <c r="K290" i="48" s="1"/>
  <c r="B291" i="48"/>
  <c r="D291" i="48"/>
  <c r="E291" i="48" s="1"/>
  <c r="F291" i="48"/>
  <c r="H291" i="48"/>
  <c r="J291" i="48"/>
  <c r="K291" i="48" s="1"/>
  <c r="B292" i="48"/>
  <c r="D292" i="48"/>
  <c r="F292" i="48"/>
  <c r="H292" i="48"/>
  <c r="J292" i="48"/>
  <c r="B293" i="48"/>
  <c r="D293" i="48"/>
  <c r="E293" i="48" s="1"/>
  <c r="F293" i="48"/>
  <c r="H293" i="48"/>
  <c r="I293" i="48" s="1"/>
  <c r="J293" i="48"/>
  <c r="B294" i="48"/>
  <c r="C294" i="48" s="1"/>
  <c r="D294" i="48"/>
  <c r="E294" i="48" s="1"/>
  <c r="F294" i="48"/>
  <c r="H294" i="48"/>
  <c r="J294" i="48"/>
  <c r="B295" i="48"/>
  <c r="D295" i="48"/>
  <c r="D296" i="48" s="1"/>
  <c r="F295" i="48"/>
  <c r="H295" i="48"/>
  <c r="J295" i="48"/>
  <c r="E300" i="48"/>
  <c r="G300" i="48"/>
  <c r="I300" i="48"/>
  <c r="K300" i="48"/>
  <c r="F210" i="48"/>
  <c r="F217" i="48"/>
  <c r="C299" i="48" s="1"/>
  <c r="N217" i="48"/>
  <c r="K299" i="48" s="1"/>
  <c r="BX44" i="39"/>
  <c r="BX85" i="39"/>
  <c r="BX86" i="39"/>
  <c r="BX87" i="39"/>
  <c r="BX88" i="39"/>
  <c r="BX89" i="39"/>
  <c r="BX84" i="39"/>
  <c r="BX98" i="39"/>
  <c r="B155" i="39"/>
  <c r="C160" i="39"/>
  <c r="B160" i="39"/>
  <c r="C155" i="39"/>
  <c r="I3" i="184"/>
  <c r="D23" i="184"/>
  <c r="C23" i="184"/>
  <c r="B23" i="184"/>
  <c r="B7" i="184"/>
  <c r="B6" i="184"/>
  <c r="F3" i="182"/>
  <c r="A61" i="182"/>
  <c r="A60" i="182"/>
  <c r="A57" i="182"/>
  <c r="A56" i="182"/>
  <c r="B14" i="182"/>
  <c r="E3" i="21"/>
  <c r="A2" i="1"/>
  <c r="J105" i="31"/>
  <c r="J104" i="31"/>
  <c r="J103" i="31"/>
  <c r="J102" i="31"/>
  <c r="J101" i="31"/>
  <c r="J99" i="31"/>
  <c r="J98" i="31"/>
  <c r="J97" i="31"/>
  <c r="J96" i="31"/>
  <c r="J95" i="31"/>
  <c r="J90" i="31"/>
  <c r="J91" i="31"/>
  <c r="J92" i="31"/>
  <c r="J93" i="31"/>
  <c r="J89" i="31"/>
  <c r="B94" i="21"/>
  <c r="B100" i="21" s="1"/>
  <c r="CA28" i="39"/>
  <c r="BZ28" i="39"/>
  <c r="BX28" i="39"/>
  <c r="BW28" i="39"/>
  <c r="BV28" i="39"/>
  <c r="B113" i="21"/>
  <c r="B114" i="21"/>
  <c r="B115" i="21"/>
  <c r="B116" i="21"/>
  <c r="B117" i="21"/>
  <c r="B112" i="21"/>
  <c r="A100" i="21"/>
  <c r="A108" i="21" s="1"/>
  <c r="A99" i="21"/>
  <c r="A124" i="21" s="1"/>
  <c r="A98" i="21"/>
  <c r="A97" i="21"/>
  <c r="A96" i="21"/>
  <c r="A95" i="21"/>
  <c r="G69" i="31"/>
  <c r="D69" i="31"/>
  <c r="J69" i="31" s="1"/>
  <c r="G59" i="31"/>
  <c r="D59" i="31"/>
  <c r="J59" i="31" s="1"/>
  <c r="G68" i="31"/>
  <c r="D68" i="31"/>
  <c r="G71" i="31"/>
  <c r="D71" i="31"/>
  <c r="G70" i="31"/>
  <c r="D70" i="31"/>
  <c r="J70" i="31" s="1"/>
  <c r="G67" i="31"/>
  <c r="D67" i="31"/>
  <c r="J67" i="31" s="1"/>
  <c r="D58" i="31"/>
  <c r="J58" i="31" s="1"/>
  <c r="G58" i="31"/>
  <c r="G61" i="31"/>
  <c r="D61" i="31"/>
  <c r="G60" i="31"/>
  <c r="D60" i="31"/>
  <c r="G57" i="31"/>
  <c r="D57" i="31"/>
  <c r="H9" i="31"/>
  <c r="H10" i="31"/>
  <c r="H11" i="31"/>
  <c r="H12" i="31"/>
  <c r="H13" i="31"/>
  <c r="H14" i="31"/>
  <c r="H15" i="31"/>
  <c r="H16" i="31"/>
  <c r="H17" i="31"/>
  <c r="H8" i="31"/>
  <c r="BY61" i="39"/>
  <c r="BZ61" i="39" s="1"/>
  <c r="BY62" i="39"/>
  <c r="BZ62" i="39" s="1"/>
  <c r="C72" i="39"/>
  <c r="BW72" i="39" s="1"/>
  <c r="C49" i="39"/>
  <c r="C51" i="45"/>
  <c r="Z51" i="45"/>
  <c r="AA51" i="45"/>
  <c r="W17" i="45"/>
  <c r="AA6" i="45"/>
  <c r="Z6" i="45"/>
  <c r="Y6" i="45"/>
  <c r="X6" i="45"/>
  <c r="W6" i="45"/>
  <c r="V6" i="45"/>
  <c r="U6" i="45"/>
  <c r="T6" i="45"/>
  <c r="S6" i="45"/>
  <c r="R6" i="45"/>
  <c r="Q6" i="45"/>
  <c r="P6" i="45"/>
  <c r="O6" i="45"/>
  <c r="N6" i="45"/>
  <c r="M6" i="45"/>
  <c r="L6" i="45"/>
  <c r="K6" i="45"/>
  <c r="J6" i="45"/>
  <c r="I6" i="45"/>
  <c r="H6" i="45"/>
  <c r="G6" i="45"/>
  <c r="F6" i="45"/>
  <c r="E6" i="45"/>
  <c r="D6" i="45"/>
  <c r="C6" i="45"/>
  <c r="Y51" i="45"/>
  <c r="X51" i="45"/>
  <c r="W51" i="45"/>
  <c r="V51" i="45"/>
  <c r="U51" i="45"/>
  <c r="T51" i="45"/>
  <c r="S51" i="45"/>
  <c r="R51" i="45"/>
  <c r="Q51" i="45"/>
  <c r="P51" i="45"/>
  <c r="O51" i="45"/>
  <c r="N51" i="45"/>
  <c r="M51" i="45"/>
  <c r="L51" i="45"/>
  <c r="K51" i="45"/>
  <c r="J51" i="45"/>
  <c r="I51" i="45"/>
  <c r="H51" i="45"/>
  <c r="G51" i="45"/>
  <c r="F51" i="45"/>
  <c r="E51" i="45"/>
  <c r="D51" i="45"/>
  <c r="AA17" i="45"/>
  <c r="Z17" i="45"/>
  <c r="Y17" i="45"/>
  <c r="X17" i="45"/>
  <c r="V17" i="45"/>
  <c r="U17" i="45"/>
  <c r="T17" i="45"/>
  <c r="S17" i="45"/>
  <c r="R17" i="45"/>
  <c r="Q17" i="45"/>
  <c r="P17" i="45"/>
  <c r="O17" i="45"/>
  <c r="N17" i="45"/>
  <c r="M17" i="45"/>
  <c r="L17" i="45"/>
  <c r="K17" i="45"/>
  <c r="J17" i="45"/>
  <c r="I17" i="45"/>
  <c r="H17" i="45"/>
  <c r="G17" i="45"/>
  <c r="F17" i="45"/>
  <c r="E17" i="45"/>
  <c r="D17" i="45"/>
  <c r="C17" i="45"/>
  <c r="B17" i="45"/>
  <c r="AA9" i="45"/>
  <c r="Z9" i="45"/>
  <c r="Y9" i="45"/>
  <c r="X9" i="45"/>
  <c r="W9" i="45"/>
  <c r="V9" i="45"/>
  <c r="U9" i="45"/>
  <c r="T9" i="45"/>
  <c r="S9" i="45"/>
  <c r="R9" i="45"/>
  <c r="Q9" i="45"/>
  <c r="P9" i="45"/>
  <c r="O9" i="45"/>
  <c r="N9" i="45"/>
  <c r="M9" i="45"/>
  <c r="L9" i="45"/>
  <c r="K9" i="45"/>
  <c r="J9" i="45"/>
  <c r="I9" i="45"/>
  <c r="H9" i="45"/>
  <c r="G9" i="45"/>
  <c r="F9" i="45"/>
  <c r="E9" i="45"/>
  <c r="D9" i="45"/>
  <c r="C9" i="45"/>
  <c r="D29" i="39"/>
  <c r="C29" i="39"/>
  <c r="BZ35" i="39" s="1"/>
  <c r="C82" i="31"/>
  <c r="D82" i="31"/>
  <c r="E82" i="31"/>
  <c r="F80" i="31" s="1"/>
  <c r="A2" i="83"/>
  <c r="O2" i="83"/>
  <c r="N2" i="83"/>
  <c r="M2" i="83"/>
  <c r="L2" i="83"/>
  <c r="K2" i="83"/>
  <c r="A34" i="21"/>
  <c r="D22" i="127"/>
  <c r="D23" i="127"/>
  <c r="D24" i="127"/>
  <c r="D25" i="127"/>
  <c r="D26" i="127"/>
  <c r="D27" i="127"/>
  <c r="D28" i="127"/>
  <c r="D29" i="127"/>
  <c r="D30" i="127"/>
  <c r="D31" i="127"/>
  <c r="D32" i="127"/>
  <c r="D33" i="127"/>
  <c r="D34" i="127"/>
  <c r="D35" i="127"/>
  <c r="D36" i="127"/>
  <c r="D37" i="127"/>
  <c r="D38" i="127"/>
  <c r="D39" i="127"/>
  <c r="D40" i="127"/>
  <c r="D41" i="127"/>
  <c r="D42" i="127"/>
  <c r="D43" i="127"/>
  <c r="D44" i="127"/>
  <c r="D45" i="127"/>
  <c r="D46" i="127"/>
  <c r="D47" i="127"/>
  <c r="D48" i="127"/>
  <c r="D49" i="127"/>
  <c r="D50" i="127"/>
  <c r="D51" i="127"/>
  <c r="D52" i="127"/>
  <c r="D53" i="127"/>
  <c r="D54" i="127"/>
  <c r="D55" i="127"/>
  <c r="D56" i="127"/>
  <c r="D57" i="127"/>
  <c r="D58" i="127"/>
  <c r="D59" i="127"/>
  <c r="D60" i="127"/>
  <c r="D61" i="127"/>
  <c r="D62" i="127"/>
  <c r="D63" i="127"/>
  <c r="D64" i="127"/>
  <c r="D65" i="127"/>
  <c r="D66" i="127"/>
  <c r="D67" i="127"/>
  <c r="D68" i="127"/>
  <c r="D69" i="127"/>
  <c r="D70" i="127"/>
  <c r="D71" i="127"/>
  <c r="D72" i="127"/>
  <c r="D73" i="127"/>
  <c r="D74" i="127"/>
  <c r="D75" i="127"/>
  <c r="D76" i="127"/>
  <c r="D77" i="127"/>
  <c r="D78" i="127"/>
  <c r="D79" i="127"/>
  <c r="D80" i="127"/>
  <c r="D81" i="127"/>
  <c r="D82" i="127"/>
  <c r="D83" i="127"/>
  <c r="D84" i="127"/>
  <c r="D85" i="127"/>
  <c r="D86" i="127"/>
  <c r="D87" i="127"/>
  <c r="D21" i="127"/>
  <c r="Y2" i="83"/>
  <c r="X2" i="83"/>
  <c r="W2" i="83"/>
  <c r="V2" i="83"/>
  <c r="U2" i="83"/>
  <c r="T2" i="83"/>
  <c r="S2" i="83"/>
  <c r="R2" i="83"/>
  <c r="Q2" i="83"/>
  <c r="P2" i="83"/>
  <c r="J2" i="83"/>
  <c r="I2" i="83"/>
  <c r="H2" i="83"/>
  <c r="G2" i="83"/>
  <c r="F2" i="83"/>
  <c r="E2" i="83"/>
  <c r="D2" i="83"/>
  <c r="C2" i="83"/>
  <c r="B2" i="83"/>
  <c r="A39" i="21"/>
  <c r="B11" i="21"/>
  <c r="B8" i="21"/>
  <c r="B10" i="21"/>
  <c r="B9" i="21"/>
  <c r="D2" i="21"/>
  <c r="D4" i="21" s="1"/>
  <c r="BX103" i="39"/>
  <c r="B12" i="21"/>
  <c r="H180" i="196"/>
  <c r="C224" i="39"/>
  <c r="B204" i="39"/>
  <c r="B244" i="39"/>
  <c r="B224" i="39"/>
  <c r="C244" i="39"/>
  <c r="C205" i="196"/>
  <c r="C223" i="196" s="1"/>
  <c r="C204" i="39"/>
  <c r="A121" i="21"/>
  <c r="E107" i="31"/>
  <c r="G84" i="196"/>
  <c r="A104" i="21"/>
  <c r="A113" i="21"/>
  <c r="A125" i="21"/>
  <c r="A103" i="21"/>
  <c r="D201" i="196"/>
  <c r="F214" i="196" s="1"/>
  <c r="G214" i="196" s="1"/>
  <c r="K16" i="200"/>
  <c r="L16" i="200" s="1"/>
  <c r="I71" i="48"/>
  <c r="C266" i="196"/>
  <c r="C8" i="182"/>
  <c r="A117" i="21"/>
  <c r="E263" i="48"/>
  <c r="C24" i="182"/>
  <c r="H65" i="196"/>
  <c r="H27" i="196"/>
  <c r="G8" i="196"/>
  <c r="H84" i="196"/>
  <c r="B8" i="182"/>
  <c r="B12" i="182" s="1"/>
  <c r="C26" i="182"/>
  <c r="G161" i="196"/>
  <c r="G142" i="196"/>
  <c r="C201" i="196"/>
  <c r="H142" i="196"/>
  <c r="H46" i="196"/>
  <c r="B22" i="182"/>
  <c r="B26" i="182" s="1"/>
  <c r="A106" i="21"/>
  <c r="C7" i="182"/>
  <c r="H123" i="196"/>
  <c r="B25" i="1"/>
  <c r="G123" i="196"/>
  <c r="G180" i="196"/>
  <c r="H104" i="196"/>
  <c r="G27" i="196"/>
  <c r="H161" i="196"/>
  <c r="H8" i="196"/>
  <c r="F78" i="31"/>
  <c r="I42" i="48"/>
  <c r="I301" i="48"/>
  <c r="K293" i="48"/>
  <c r="B5" i="205"/>
  <c r="C5" i="205" s="1"/>
  <c r="D5" i="205" s="1"/>
  <c r="E5" i="205" s="1"/>
  <c r="F5" i="205" s="1"/>
  <c r="G5" i="205" s="1"/>
  <c r="H5" i="205" s="1"/>
  <c r="I5" i="205" s="1"/>
  <c r="J5" i="205" s="1"/>
  <c r="K5" i="205" s="1"/>
  <c r="L5" i="205" s="1"/>
  <c r="M5" i="205" s="1"/>
  <c r="N5" i="205" s="1"/>
  <c r="O5" i="205" s="1"/>
  <c r="P5" i="205" s="1"/>
  <c r="Q5" i="205" s="1"/>
  <c r="R5" i="205" s="1"/>
  <c r="S5" i="205" s="1"/>
  <c r="T5" i="205" s="1"/>
  <c r="U5" i="205" s="1"/>
  <c r="V5" i="205" s="1"/>
  <c r="W5" i="205" s="1"/>
  <c r="X5" i="205" s="1"/>
  <c r="Y5" i="205" s="1"/>
  <c r="Z5" i="205" s="1"/>
  <c r="AA5" i="205" s="1"/>
  <c r="AB5" i="205" s="1"/>
  <c r="AC5" i="205" s="1"/>
  <c r="AD5" i="205" s="1"/>
  <c r="F3" i="21"/>
  <c r="J3" i="184"/>
  <c r="I46" i="21"/>
  <c r="AG44" i="21"/>
  <c r="E265" i="48"/>
  <c r="T9" i="200"/>
  <c r="N7" i="200" s="1"/>
  <c r="U8" i="200"/>
  <c r="A25" i="184"/>
  <c r="A24" i="184"/>
  <c r="E24" i="184" s="1"/>
  <c r="A26" i="184"/>
  <c r="E26" i="184" s="1"/>
  <c r="A15" i="184"/>
  <c r="A18" i="184"/>
  <c r="C83" i="196" s="1"/>
  <c r="A14" i="184"/>
  <c r="A27" i="184"/>
  <c r="E27" i="184" s="1"/>
  <c r="A17" i="184"/>
  <c r="A28" i="184"/>
  <c r="E28" i="184" s="1"/>
  <c r="E44" i="21"/>
  <c r="A120" i="21"/>
  <c r="A112" i="21"/>
  <c r="A107" i="21"/>
  <c r="BX31" i="39"/>
  <c r="G32" i="39" s="1"/>
  <c r="C27" i="182"/>
  <c r="BX34" i="39"/>
  <c r="G35" i="39" s="1"/>
  <c r="CA34" i="39"/>
  <c r="C12" i="182"/>
  <c r="B24" i="182"/>
  <c r="BV34" i="39"/>
  <c r="E35" i="39" s="1"/>
  <c r="A16" i="184"/>
  <c r="E16" i="184" s="1"/>
  <c r="G3" i="182"/>
  <c r="D17" i="21"/>
  <c r="D139" i="21" s="1"/>
  <c r="D131" i="21"/>
  <c r="D154" i="21" s="1"/>
  <c r="R46" i="21"/>
  <c r="AG46" i="21"/>
  <c r="O44" i="21"/>
  <c r="F44" i="21"/>
  <c r="L44" i="21"/>
  <c r="G44" i="21"/>
  <c r="K44" i="21"/>
  <c r="I44" i="21"/>
  <c r="O46" i="21"/>
  <c r="W44" i="21"/>
  <c r="L46" i="21"/>
  <c r="AE46" i="21"/>
  <c r="AD46" i="21"/>
  <c r="P44" i="21"/>
  <c r="I294" i="48"/>
  <c r="K294" i="48"/>
  <c r="E117" i="31"/>
  <c r="E98" i="31"/>
  <c r="E91" i="31"/>
  <c r="E109" i="31"/>
  <c r="C264" i="196"/>
  <c r="D6" i="21"/>
  <c r="J296" i="48"/>
  <c r="I290" i="48"/>
  <c r="F208" i="196"/>
  <c r="C143" i="21"/>
  <c r="C158" i="21"/>
  <c r="B63" i="21"/>
  <c r="BV31" i="39"/>
  <c r="E32" i="39" s="1"/>
  <c r="BZ31" i="39"/>
  <c r="BW31" i="39"/>
  <c r="F32" i="39" s="1"/>
  <c r="C23" i="182"/>
  <c r="F244" i="196"/>
  <c r="G244" i="196" s="1"/>
  <c r="C45" i="196"/>
  <c r="J68" i="31"/>
  <c r="N295" i="48"/>
  <c r="N291" i="48"/>
  <c r="O291" i="48" s="1"/>
  <c r="I73" i="48"/>
  <c r="K292" i="48"/>
  <c r="E15" i="184"/>
  <c r="S44" i="21"/>
  <c r="Z44" i="21"/>
  <c r="P46" i="21"/>
  <c r="N46" i="21"/>
  <c r="Y44" i="21"/>
  <c r="F2" i="182"/>
  <c r="M46" i="21"/>
  <c r="H46" i="21"/>
  <c r="D46" i="21"/>
  <c r="E46" i="21"/>
  <c r="A46" i="21"/>
  <c r="AE44" i="21"/>
  <c r="U44" i="21"/>
  <c r="AA44" i="21"/>
  <c r="AD44" i="21"/>
  <c r="U6" i="200"/>
  <c r="R9" i="200"/>
  <c r="E2" i="21"/>
  <c r="F142" i="196"/>
  <c r="F180" i="196"/>
  <c r="G290" i="48"/>
  <c r="E25" i="184"/>
  <c r="BZ34" i="39"/>
  <c r="C290" i="48"/>
  <c r="A122" i="21"/>
  <c r="A105" i="21"/>
  <c r="A114" i="21"/>
  <c r="G113" i="48"/>
  <c r="G116" i="48"/>
  <c r="F112" i="48"/>
  <c r="C116" i="48"/>
  <c r="E115" i="48"/>
  <c r="C114" i="48"/>
  <c r="J109" i="48"/>
  <c r="H109" i="48"/>
  <c r="K109" i="48"/>
  <c r="M109" i="48"/>
  <c r="L109" i="48"/>
  <c r="K201" i="48"/>
  <c r="P200" i="48"/>
  <c r="G200" i="48"/>
  <c r="J199" i="48"/>
  <c r="G196" i="48"/>
  <c r="K197" i="48"/>
  <c r="D196" i="48"/>
  <c r="E201" i="48"/>
  <c r="L199" i="48"/>
  <c r="I199" i="48"/>
  <c r="Q201" i="48"/>
  <c r="P197" i="48"/>
  <c r="C195" i="48"/>
  <c r="K200" i="48"/>
  <c r="L195" i="48"/>
  <c r="G195" i="48"/>
  <c r="N200" i="48"/>
  <c r="F199" i="48"/>
  <c r="Q195" i="48"/>
  <c r="F196" i="48"/>
  <c r="K195" i="48"/>
  <c r="G198" i="48"/>
  <c r="O196" i="48"/>
  <c r="O199" i="48"/>
  <c r="J198" i="48"/>
  <c r="E195" i="48"/>
  <c r="E200" i="48"/>
  <c r="M200" i="48"/>
  <c r="I195" i="48"/>
  <c r="Q197" i="48"/>
  <c r="D195" i="48"/>
  <c r="P199" i="48"/>
  <c r="M199" i="48"/>
  <c r="H197" i="48"/>
  <c r="H199" i="48"/>
  <c r="O198" i="48"/>
  <c r="E197" i="48"/>
  <c r="O195" i="48"/>
  <c r="L200" i="48"/>
  <c r="N198" i="48"/>
  <c r="C200" i="48"/>
  <c r="P198" i="48"/>
  <c r="C197" i="48"/>
  <c r="F195" i="48"/>
  <c r="I197" i="48"/>
  <c r="C196" i="48"/>
  <c r="H195" i="48"/>
  <c r="H198" i="48"/>
  <c r="N199" i="48"/>
  <c r="M198" i="48"/>
  <c r="E199" i="48"/>
  <c r="K199" i="48"/>
  <c r="B10" i="184"/>
  <c r="B20" i="184"/>
  <c r="B179" i="196" s="1"/>
  <c r="C111" i="48"/>
  <c r="A90" i="21"/>
  <c r="C10" i="182"/>
  <c r="CA35" i="39"/>
  <c r="BW73" i="39"/>
  <c r="AC46" i="21"/>
  <c r="J46" i="21"/>
  <c r="C141" i="196"/>
  <c r="E14" i="184"/>
  <c r="D103" i="196" s="1"/>
  <c r="C7" i="196"/>
  <c r="C103" i="196"/>
  <c r="B28" i="182"/>
  <c r="C179" i="196"/>
  <c r="E18" i="184"/>
  <c r="K3" i="184"/>
  <c r="G3" i="21"/>
  <c r="H3" i="182"/>
  <c r="C160" i="196"/>
  <c r="E17" i="184"/>
  <c r="C64" i="196"/>
  <c r="C122" i="196"/>
  <c r="C26" i="196"/>
  <c r="J2" i="184"/>
  <c r="E131" i="21"/>
  <c r="E154" i="21" s="1"/>
  <c r="E164" i="21" s="1"/>
  <c r="F2" i="21"/>
  <c r="F49" i="21" s="1"/>
  <c r="E17" i="21"/>
  <c r="E139" i="21" s="1"/>
  <c r="E145" i="21" s="1"/>
  <c r="G2" i="182"/>
  <c r="J1" i="196" s="1"/>
  <c r="E6" i="21"/>
  <c r="E4" i="21"/>
  <c r="J4" i="184" s="1"/>
  <c r="E51" i="21"/>
  <c r="F42" i="182"/>
  <c r="I1" i="196"/>
  <c r="E49" i="21"/>
  <c r="E5" i="21"/>
  <c r="G208" i="196"/>
  <c r="N5" i="200"/>
  <c r="U9" i="200"/>
  <c r="V9" i="200" s="1"/>
  <c r="D26" i="196"/>
  <c r="D122" i="196"/>
  <c r="D64" i="196"/>
  <c r="D160" i="196"/>
  <c r="N8" i="200"/>
  <c r="F4" i="21"/>
  <c r="H4" i="182" s="1"/>
  <c r="K2" i="196" s="1"/>
  <c r="K2" i="184"/>
  <c r="F5" i="21"/>
  <c r="F258" i="196" l="1"/>
  <c r="G258" i="196" s="1"/>
  <c r="I4" i="184"/>
  <c r="F4" i="182"/>
  <c r="G4" i="182"/>
  <c r="J2" i="196" s="1"/>
  <c r="K4" i="184"/>
  <c r="B141" i="196"/>
  <c r="E114" i="48"/>
  <c r="F115" i="48"/>
  <c r="F114" i="48"/>
  <c r="I2" i="184"/>
  <c r="N289" i="48"/>
  <c r="F228" i="196"/>
  <c r="G228" i="196" s="1"/>
  <c r="D5" i="21"/>
  <c r="D164" i="21" s="1"/>
  <c r="A116" i="21"/>
  <c r="F81" i="31"/>
  <c r="C74" i="39"/>
  <c r="C11" i="182"/>
  <c r="C28" i="182"/>
  <c r="J57" i="31"/>
  <c r="C33" i="46"/>
  <c r="AD60" i="45"/>
  <c r="B122" i="196"/>
  <c r="D117" i="48"/>
  <c r="G291" i="48"/>
  <c r="F11" i="37"/>
  <c r="D52" i="182"/>
  <c r="D111" i="48"/>
  <c r="C112" i="48"/>
  <c r="C118" i="48" s="1"/>
  <c r="C119" i="48" s="1"/>
  <c r="G112" i="48"/>
  <c r="N294" i="48"/>
  <c r="O294" i="48" s="1"/>
  <c r="F79" i="31"/>
  <c r="D28" i="182"/>
  <c r="E28" i="182" s="1"/>
  <c r="J60" i="31"/>
  <c r="F164" i="31"/>
  <c r="B4" i="201"/>
  <c r="D7" i="196"/>
  <c r="D115" i="48"/>
  <c r="F116" i="48"/>
  <c r="D113" i="48"/>
  <c r="G111" i="48"/>
  <c r="E112" i="48"/>
  <c r="E118" i="48" s="1"/>
  <c r="E119" i="48" s="1"/>
  <c r="B7" i="182"/>
  <c r="B11" i="182" s="1"/>
  <c r="J61" i="31"/>
  <c r="J71" i="31"/>
  <c r="J72" i="31" s="1"/>
  <c r="C113" i="48"/>
  <c r="C115" i="48"/>
  <c r="D116" i="48"/>
  <c r="E116" i="48"/>
  <c r="E113" i="48"/>
  <c r="F113" i="48"/>
  <c r="F111" i="48"/>
  <c r="F117" i="48"/>
  <c r="C117" i="48"/>
  <c r="I117" i="48" s="1"/>
  <c r="C13" i="48" s="1"/>
  <c r="G115" i="48"/>
  <c r="D51" i="21"/>
  <c r="N292" i="48"/>
  <c r="F82" i="31"/>
  <c r="G65" i="196"/>
  <c r="G104" i="196"/>
  <c r="E117" i="48"/>
  <c r="D114" i="48"/>
  <c r="G117" i="48"/>
  <c r="N290" i="48"/>
  <c r="O290" i="48" s="1"/>
  <c r="F77" i="31"/>
  <c r="N50" i="31" s="1"/>
  <c r="G301" i="48"/>
  <c r="H113" i="48"/>
  <c r="B9" i="48" s="1"/>
  <c r="J115" i="48"/>
  <c r="D11" i="48" s="1"/>
  <c r="B96" i="21" s="1"/>
  <c r="L201" i="48"/>
  <c r="G295" i="48"/>
  <c r="I295" i="48"/>
  <c r="E295" i="48"/>
  <c r="K295" i="48"/>
  <c r="C295" i="48"/>
  <c r="H266" i="48"/>
  <c r="E292" i="48"/>
  <c r="E296" i="48" s="1"/>
  <c r="E304" i="48" s="1"/>
  <c r="K296" i="48"/>
  <c r="M304" i="48" s="1"/>
  <c r="M305" i="48" s="1"/>
  <c r="O292" i="48"/>
  <c r="E269" i="48"/>
  <c r="M301" i="48"/>
  <c r="E261" i="48"/>
  <c r="C301" i="48"/>
  <c r="H261" i="48"/>
  <c r="O295" i="48"/>
  <c r="G292" i="48"/>
  <c r="K301" i="48"/>
  <c r="I299" i="48"/>
  <c r="E299" i="48"/>
  <c r="G299" i="48"/>
  <c r="I273" i="196"/>
  <c r="J273" i="196" s="1"/>
  <c r="B7" i="196"/>
  <c r="B26" i="196"/>
  <c r="B45" i="196"/>
  <c r="B83" i="196"/>
  <c r="B64" i="196"/>
  <c r="H2" i="182"/>
  <c r="G2" i="21"/>
  <c r="F17" i="21"/>
  <c r="F139" i="21" s="1"/>
  <c r="F145" i="21" s="1"/>
  <c r="F131" i="21"/>
  <c r="F6" i="21"/>
  <c r="D179" i="196"/>
  <c r="D83" i="196"/>
  <c r="I214" i="196"/>
  <c r="J214" i="196" s="1"/>
  <c r="I244" i="196"/>
  <c r="J244" i="196" s="1"/>
  <c r="I208" i="196"/>
  <c r="J208" i="196" s="1"/>
  <c r="I228" i="196"/>
  <c r="J228" i="196" s="1"/>
  <c r="BW76" i="39"/>
  <c r="BW79" i="39" s="1"/>
  <c r="BW74" i="39"/>
  <c r="BW77" i="39" s="1"/>
  <c r="I3" i="182"/>
  <c r="H3" i="21"/>
  <c r="B103" i="196"/>
  <c r="B160" i="196"/>
  <c r="N40" i="31"/>
  <c r="O40" i="31"/>
  <c r="G62" i="31"/>
  <c r="D72" i="31"/>
  <c r="M50" i="31"/>
  <c r="M40" i="31"/>
  <c r="F234" i="196"/>
  <c r="F204" i="196"/>
  <c r="F247" i="196"/>
  <c r="F245" i="196"/>
  <c r="C219" i="196"/>
  <c r="F259" i="196"/>
  <c r="C239" i="196"/>
  <c r="F246" i="196"/>
  <c r="F242" i="196"/>
  <c r="F269" i="196"/>
  <c r="F201" i="196"/>
  <c r="F213" i="196"/>
  <c r="F249" i="196"/>
  <c r="F227" i="196"/>
  <c r="F211" i="196"/>
  <c r="F220" i="196"/>
  <c r="F252" i="196"/>
  <c r="F212" i="196"/>
  <c r="F267" i="196"/>
  <c r="F235" i="196"/>
  <c r="F240" i="196"/>
  <c r="F221" i="196"/>
  <c r="F265" i="196"/>
  <c r="D201" i="48"/>
  <c r="Q198" i="48"/>
  <c r="K198" i="48"/>
  <c r="D199" i="48"/>
  <c r="J200" i="48"/>
  <c r="G197" i="48"/>
  <c r="D62" i="31"/>
  <c r="F197" i="48"/>
  <c r="J197" i="48"/>
  <c r="P201" i="48"/>
  <c r="L196" i="48"/>
  <c r="M30" i="31"/>
  <c r="D51" i="182"/>
  <c r="G199" i="48"/>
  <c r="K115" i="48" s="1"/>
  <c r="E11" i="48" s="1"/>
  <c r="C36" i="46"/>
  <c r="F198" i="48"/>
  <c r="C257" i="196"/>
  <c r="C51" i="39"/>
  <c r="BW49" i="39"/>
  <c r="BW50" i="39" s="1"/>
  <c r="BW53" i="39" s="1"/>
  <c r="I48" i="48"/>
  <c r="Q193" i="48"/>
  <c r="I109" i="48" s="1"/>
  <c r="H196" i="48"/>
  <c r="D198" i="48"/>
  <c r="L198" i="48"/>
  <c r="J195" i="48"/>
  <c r="G201" i="48"/>
  <c r="K117" i="48" s="1"/>
  <c r="E13" i="48" s="1"/>
  <c r="C201" i="48"/>
  <c r="H117" i="48" s="1"/>
  <c r="B13" i="48" s="1"/>
  <c r="K196" i="48"/>
  <c r="F201" i="48"/>
  <c r="L117" i="48" s="1"/>
  <c r="F13" i="48" s="1"/>
  <c r="F200" i="48"/>
  <c r="L116" i="48" s="1"/>
  <c r="F12" i="48" s="1"/>
  <c r="O200" i="48"/>
  <c r="M197" i="48"/>
  <c r="Q196" i="48"/>
  <c r="I200" i="48"/>
  <c r="O197" i="48"/>
  <c r="I198" i="48"/>
  <c r="N195" i="48"/>
  <c r="M111" i="48" s="1"/>
  <c r="G7" i="48" s="1"/>
  <c r="N196" i="48"/>
  <c r="J196" i="48"/>
  <c r="J201" i="48"/>
  <c r="M195" i="48"/>
  <c r="H201" i="48"/>
  <c r="J117" i="48" s="1"/>
  <c r="D13" i="48" s="1"/>
  <c r="C198" i="48"/>
  <c r="N197" i="48"/>
  <c r="O201" i="48"/>
  <c r="P196" i="48"/>
  <c r="M196" i="48"/>
  <c r="E103" i="31"/>
  <c r="E111" i="31"/>
  <c r="E90" i="31"/>
  <c r="E108" i="31"/>
  <c r="E105" i="31"/>
  <c r="E92" i="31"/>
  <c r="E96" i="31"/>
  <c r="E104" i="31"/>
  <c r="E99" i="31"/>
  <c r="E113" i="31"/>
  <c r="E102" i="31"/>
  <c r="E110" i="31"/>
  <c r="E89" i="31"/>
  <c r="D121" i="31"/>
  <c r="D122" i="31" s="1"/>
  <c r="E101" i="31"/>
  <c r="E115" i="31"/>
  <c r="E93" i="31"/>
  <c r="E114" i="31"/>
  <c r="E95" i="31"/>
  <c r="E116" i="31"/>
  <c r="C16" i="37"/>
  <c r="C13" i="37"/>
  <c r="C8" i="37"/>
  <c r="C45" i="37"/>
  <c r="C29" i="37"/>
  <c r="C40" i="37"/>
  <c r="C41" i="37"/>
  <c r="C21" i="37"/>
  <c r="C5" i="37"/>
  <c r="C12" i="37"/>
  <c r="C38" i="37"/>
  <c r="C44" i="37"/>
  <c r="C25" i="37"/>
  <c r="C35" i="37"/>
  <c r="C37" i="37"/>
  <c r="F46" i="196"/>
  <c r="F27" i="196"/>
  <c r="F104" i="196"/>
  <c r="F161" i="196"/>
  <c r="F123" i="196"/>
  <c r="F8" i="196"/>
  <c r="F84" i="196"/>
  <c r="F65" i="196"/>
  <c r="C10" i="46"/>
  <c r="C37" i="46"/>
  <c r="B39" i="46"/>
  <c r="B15" i="46"/>
  <c r="B34" i="46"/>
  <c r="B18" i="46"/>
  <c r="C24" i="46"/>
  <c r="C35" i="46"/>
  <c r="B37" i="46"/>
  <c r="C26" i="46"/>
  <c r="C12" i="46"/>
  <c r="C29" i="46"/>
  <c r="B31" i="46"/>
  <c r="B13" i="46"/>
  <c r="B32" i="46"/>
  <c r="B16" i="46"/>
  <c r="C16" i="46"/>
  <c r="B23" i="46"/>
  <c r="B26" i="46"/>
  <c r="B6" i="200"/>
  <c r="D22" i="39" s="1"/>
  <c r="C18" i="46"/>
  <c r="C19" i="46"/>
  <c r="C32" i="46"/>
  <c r="C25" i="46"/>
  <c r="B27" i="46"/>
  <c r="B30" i="46"/>
  <c r="C8" i="46"/>
  <c r="C39" i="46"/>
  <c r="C7" i="46"/>
  <c r="B9" i="46"/>
  <c r="B12" i="46"/>
  <c r="C38" i="46"/>
  <c r="B21" i="46"/>
  <c r="B24" i="46"/>
  <c r="C20" i="46"/>
  <c r="C11" i="46"/>
  <c r="C28" i="46"/>
  <c r="C17" i="46"/>
  <c r="B19" i="46"/>
  <c r="B22" i="46"/>
  <c r="B6" i="46"/>
  <c r="C31" i="46"/>
  <c r="B33" i="46"/>
  <c r="B36" i="46"/>
  <c r="B4" i="200"/>
  <c r="C21" i="46"/>
  <c r="B7" i="46"/>
  <c r="B10" i="46"/>
  <c r="C22" i="46"/>
  <c r="B29" i="46"/>
  <c r="C30" i="46"/>
  <c r="C9" i="46"/>
  <c r="B11" i="46"/>
  <c r="B14" i="46"/>
  <c r="C34" i="46"/>
  <c r="C23" i="46"/>
  <c r="B25" i="46"/>
  <c r="B28" i="46"/>
  <c r="D112" i="48"/>
  <c r="D219" i="196"/>
  <c r="F248" i="196"/>
  <c r="C6" i="182"/>
  <c r="C22" i="182"/>
  <c r="D23" i="182" s="1"/>
  <c r="H296" i="48"/>
  <c r="G293" i="48"/>
  <c r="C293" i="48"/>
  <c r="O293" i="48"/>
  <c r="O296" i="48" s="1"/>
  <c r="CA31" i="39"/>
  <c r="BZ32" i="39"/>
  <c r="L197" i="48"/>
  <c r="E264" i="48"/>
  <c r="E262" i="48"/>
  <c r="W23" i="39"/>
  <c r="AD23" i="39"/>
  <c r="H23" i="39"/>
  <c r="G114" i="48"/>
  <c r="J114" i="48" s="1"/>
  <c r="D10" i="48" s="1"/>
  <c r="F264" i="196"/>
  <c r="I264" i="196" s="1"/>
  <c r="J264" i="196" s="1"/>
  <c r="H129" i="31"/>
  <c r="CA32" i="39"/>
  <c r="B6" i="182"/>
  <c r="F230" i="196"/>
  <c r="F223" i="196"/>
  <c r="G72" i="31"/>
  <c r="G294" i="48"/>
  <c r="I291" i="48"/>
  <c r="D27" i="182"/>
  <c r="BW34" i="39"/>
  <c r="F35" i="39" s="1"/>
  <c r="BY25" i="184"/>
  <c r="BY14" i="184"/>
  <c r="BY26" i="184"/>
  <c r="BY15" i="184"/>
  <c r="BY27" i="184"/>
  <c r="BY16" i="184"/>
  <c r="BY24" i="184"/>
  <c r="BY28" i="184"/>
  <c r="BY17" i="184"/>
  <c r="BU25" i="184"/>
  <c r="BU14" i="184"/>
  <c r="BU26" i="184"/>
  <c r="BU15" i="184"/>
  <c r="BU27" i="184"/>
  <c r="BU16" i="184"/>
  <c r="BU24" i="184"/>
  <c r="BU28" i="184"/>
  <c r="BU17" i="184"/>
  <c r="BQ25" i="184"/>
  <c r="BQ14" i="184"/>
  <c r="BQ26" i="184"/>
  <c r="BQ15" i="184"/>
  <c r="BQ27" i="184"/>
  <c r="BQ16" i="184"/>
  <c r="BQ24" i="184"/>
  <c r="BQ28" i="184"/>
  <c r="BQ17" i="184"/>
  <c r="BM25" i="184"/>
  <c r="BM14" i="184"/>
  <c r="BM26" i="184"/>
  <c r="BM15" i="184"/>
  <c r="BM27" i="184"/>
  <c r="BM16" i="184"/>
  <c r="BM24" i="184"/>
  <c r="BM28" i="184"/>
  <c r="BM17" i="184"/>
  <c r="BI25" i="184"/>
  <c r="BI14" i="184"/>
  <c r="BI26" i="184"/>
  <c r="BI15" i="184"/>
  <c r="BI27" i="184"/>
  <c r="BI16" i="184"/>
  <c r="BI24" i="184"/>
  <c r="BI28" i="184"/>
  <c r="BI17" i="184"/>
  <c r="BE25" i="184"/>
  <c r="BE14" i="184"/>
  <c r="BE26" i="184"/>
  <c r="BE15" i="184"/>
  <c r="BE27" i="184"/>
  <c r="BE16" i="184"/>
  <c r="BE24" i="184"/>
  <c r="BE28" i="184"/>
  <c r="BE17" i="184"/>
  <c r="BA25" i="184"/>
  <c r="BA14" i="184"/>
  <c r="BA26" i="184"/>
  <c r="BA15" i="184"/>
  <c r="BA27" i="184"/>
  <c r="BA16" i="184"/>
  <c r="BA24" i="184"/>
  <c r="BA28" i="184"/>
  <c r="BA17" i="184"/>
  <c r="AW25" i="184"/>
  <c r="AW14" i="184"/>
  <c r="AW26" i="184"/>
  <c r="AW15" i="184"/>
  <c r="AW27" i="184"/>
  <c r="AW16" i="184"/>
  <c r="AW24" i="184"/>
  <c r="AW28" i="184"/>
  <c r="AW17" i="184"/>
  <c r="AS25" i="184"/>
  <c r="AS14" i="184"/>
  <c r="AS26" i="184"/>
  <c r="AS15" i="184"/>
  <c r="AS27" i="184"/>
  <c r="AS16" i="184"/>
  <c r="AS24" i="184"/>
  <c r="AS28" i="184"/>
  <c r="AS17" i="184"/>
  <c r="BX26" i="184"/>
  <c r="BX15" i="184"/>
  <c r="BX27" i="184"/>
  <c r="BX16" i="184"/>
  <c r="BX24" i="184"/>
  <c r="BX28" i="184"/>
  <c r="BX17" i="184"/>
  <c r="BX25" i="184"/>
  <c r="BX14" i="184"/>
  <c r="BT26" i="184"/>
  <c r="BT15" i="184"/>
  <c r="BT27" i="184"/>
  <c r="BT16" i="184"/>
  <c r="BT24" i="184"/>
  <c r="BT28" i="184"/>
  <c r="BT17" i="184"/>
  <c r="BT25" i="184"/>
  <c r="BT14" i="184"/>
  <c r="BP26" i="184"/>
  <c r="BP15" i="184"/>
  <c r="BP27" i="184"/>
  <c r="BP16" i="184"/>
  <c r="BP24" i="184"/>
  <c r="BP28" i="184"/>
  <c r="BP17" i="184"/>
  <c r="BP25" i="184"/>
  <c r="BP14" i="184"/>
  <c r="BL26" i="184"/>
  <c r="BL15" i="184"/>
  <c r="BL27" i="184"/>
  <c r="BL16" i="184"/>
  <c r="BL24" i="184"/>
  <c r="BL28" i="184"/>
  <c r="BL17" i="184"/>
  <c r="BL25" i="184"/>
  <c r="BL14" i="184"/>
  <c r="BH26" i="184"/>
  <c r="BH15" i="184"/>
  <c r="BH27" i="184"/>
  <c r="BH16" i="184"/>
  <c r="BH24" i="184"/>
  <c r="BH28" i="184"/>
  <c r="BH17" i="184"/>
  <c r="BH25" i="184"/>
  <c r="BH14" i="184"/>
  <c r="BD26" i="184"/>
  <c r="BD15" i="184"/>
  <c r="BD27" i="184"/>
  <c r="BD16" i="184"/>
  <c r="BD24" i="184"/>
  <c r="BD28" i="184"/>
  <c r="BD17" i="184"/>
  <c r="BD25" i="184"/>
  <c r="BD14" i="184"/>
  <c r="AZ26" i="184"/>
  <c r="AZ15" i="184"/>
  <c r="AZ27" i="184"/>
  <c r="AZ16" i="184"/>
  <c r="AZ24" i="184"/>
  <c r="AZ28" i="184"/>
  <c r="AZ17" i="184"/>
  <c r="AZ25" i="184"/>
  <c r="AZ14" i="184"/>
  <c r="AV26" i="184"/>
  <c r="AV15" i="184"/>
  <c r="AV27" i="184"/>
  <c r="AV16" i="184"/>
  <c r="AV24" i="184"/>
  <c r="AV28" i="184"/>
  <c r="AV17" i="184"/>
  <c r="AV25" i="184"/>
  <c r="AV14" i="184"/>
  <c r="AR26" i="184"/>
  <c r="AR15" i="184"/>
  <c r="AR27" i="184"/>
  <c r="AR16" i="184"/>
  <c r="AR24" i="184"/>
  <c r="AR28" i="184"/>
  <c r="AR17" i="184"/>
  <c r="AR25" i="184"/>
  <c r="AR14" i="184"/>
  <c r="AR18" i="184"/>
  <c r="BY18" i="184"/>
  <c r="BU18" i="184"/>
  <c r="BQ18" i="184"/>
  <c r="BM18" i="184"/>
  <c r="BI18" i="184"/>
  <c r="BE18" i="184"/>
  <c r="BA18" i="184"/>
  <c r="AW18" i="184"/>
  <c r="BW27" i="184"/>
  <c r="BW16" i="184"/>
  <c r="BW24" i="184"/>
  <c r="BW28" i="184"/>
  <c r="BW17" i="184"/>
  <c r="BW25" i="184"/>
  <c r="BW14" i="184"/>
  <c r="BW26" i="184"/>
  <c r="BW15" i="184"/>
  <c r="BS27" i="184"/>
  <c r="BS16" i="184"/>
  <c r="BS24" i="184"/>
  <c r="BS28" i="184"/>
  <c r="BS17" i="184"/>
  <c r="BS25" i="184"/>
  <c r="BS14" i="184"/>
  <c r="BS26" i="184"/>
  <c r="BS15" i="184"/>
  <c r="BO27" i="184"/>
  <c r="BO16" i="184"/>
  <c r="BO24" i="184"/>
  <c r="BO28" i="184"/>
  <c r="BO17" i="184"/>
  <c r="BO25" i="184"/>
  <c r="BO14" i="184"/>
  <c r="BO26" i="184"/>
  <c r="BO15" i="184"/>
  <c r="BK27" i="184"/>
  <c r="BK16" i="184"/>
  <c r="BK24" i="184"/>
  <c r="BK28" i="184"/>
  <c r="BK17" i="184"/>
  <c r="BK25" i="184"/>
  <c r="BK14" i="184"/>
  <c r="BK26" i="184"/>
  <c r="BK15" i="184"/>
  <c r="BG27" i="184"/>
  <c r="BG16" i="184"/>
  <c r="BG24" i="184"/>
  <c r="BG28" i="184"/>
  <c r="BG17" i="184"/>
  <c r="BG25" i="184"/>
  <c r="BG14" i="184"/>
  <c r="BG26" i="184"/>
  <c r="BG15" i="184"/>
  <c r="BC27" i="184"/>
  <c r="BC16" i="184"/>
  <c r="BC24" i="184"/>
  <c r="BC28" i="184"/>
  <c r="BC17" i="184"/>
  <c r="BC25" i="184"/>
  <c r="BC14" i="184"/>
  <c r="BC26" i="184"/>
  <c r="BC15" i="184"/>
  <c r="AY27" i="184"/>
  <c r="AY16" i="184"/>
  <c r="AY24" i="184"/>
  <c r="AY28" i="184"/>
  <c r="AY17" i="184"/>
  <c r="AY25" i="184"/>
  <c r="AY14" i="184"/>
  <c r="AY26" i="184"/>
  <c r="AY15" i="184"/>
  <c r="AU27" i="184"/>
  <c r="AU16" i="184"/>
  <c r="AU24" i="184"/>
  <c r="AU28" i="184"/>
  <c r="AU17" i="184"/>
  <c r="AU25" i="184"/>
  <c r="AU14" i="184"/>
  <c r="AU18" i="184"/>
  <c r="AU26" i="184"/>
  <c r="AU15" i="184"/>
  <c r="AQ27" i="184"/>
  <c r="AQ16" i="184"/>
  <c r="AQ24" i="184"/>
  <c r="AQ28" i="184"/>
  <c r="AQ17" i="184"/>
  <c r="AQ25" i="184"/>
  <c r="AQ14" i="184"/>
  <c r="AQ18" i="184"/>
  <c r="AQ26" i="184"/>
  <c r="AQ15" i="184"/>
  <c r="BX18" i="184"/>
  <c r="BT18" i="184"/>
  <c r="BP18" i="184"/>
  <c r="BL18" i="184"/>
  <c r="BH18" i="184"/>
  <c r="BD18" i="184"/>
  <c r="AZ18" i="184"/>
  <c r="AV18" i="184"/>
  <c r="BZ24" i="184"/>
  <c r="BZ28" i="184"/>
  <c r="BZ17" i="184"/>
  <c r="BZ25" i="184"/>
  <c r="BZ14" i="184"/>
  <c r="BZ26" i="184"/>
  <c r="BZ15" i="184"/>
  <c r="BZ27" i="184"/>
  <c r="BZ16" i="184"/>
  <c r="BV24" i="184"/>
  <c r="BV28" i="184"/>
  <c r="BV17" i="184"/>
  <c r="BV25" i="184"/>
  <c r="BV14" i="184"/>
  <c r="BV26" i="184"/>
  <c r="BV15" i="184"/>
  <c r="BV27" i="184"/>
  <c r="BV16" i="184"/>
  <c r="BR24" i="184"/>
  <c r="BR28" i="184"/>
  <c r="BR17" i="184"/>
  <c r="BR25" i="184"/>
  <c r="BR14" i="184"/>
  <c r="BR26" i="184"/>
  <c r="BR15" i="184"/>
  <c r="BR27" i="184"/>
  <c r="BR16" i="184"/>
  <c r="BN24" i="184"/>
  <c r="BN28" i="184"/>
  <c r="BN17" i="184"/>
  <c r="BN25" i="184"/>
  <c r="BN14" i="184"/>
  <c r="BN26" i="184"/>
  <c r="BN15" i="184"/>
  <c r="BN27" i="184"/>
  <c r="BN16" i="184"/>
  <c r="BJ24" i="184"/>
  <c r="BJ28" i="184"/>
  <c r="BJ17" i="184"/>
  <c r="BJ25" i="184"/>
  <c r="BJ14" i="184"/>
  <c r="BJ26" i="184"/>
  <c r="BJ15" i="184"/>
  <c r="BJ27" i="184"/>
  <c r="BJ16" i="184"/>
  <c r="BF24" i="184"/>
  <c r="BF28" i="184"/>
  <c r="BF17" i="184"/>
  <c r="BF25" i="184"/>
  <c r="BF14" i="184"/>
  <c r="BF26" i="184"/>
  <c r="BF15" i="184"/>
  <c r="BF27" i="184"/>
  <c r="BF16" i="184"/>
  <c r="BB24" i="184"/>
  <c r="BB28" i="184"/>
  <c r="BB17" i="184"/>
  <c r="BB25" i="184"/>
  <c r="BB14" i="184"/>
  <c r="BB26" i="184"/>
  <c r="BB15" i="184"/>
  <c r="BB27" i="184"/>
  <c r="BB16" i="184"/>
  <c r="AX24" i="184"/>
  <c r="AX28" i="184"/>
  <c r="AX17" i="184"/>
  <c r="AX25" i="184"/>
  <c r="AX14" i="184"/>
  <c r="AX26" i="184"/>
  <c r="AX15" i="184"/>
  <c r="AX27" i="184"/>
  <c r="AX16" i="184"/>
  <c r="AT24" i="184"/>
  <c r="AT28" i="184"/>
  <c r="AT17" i="184"/>
  <c r="AT25" i="184"/>
  <c r="AT14" i="184"/>
  <c r="AT18" i="184"/>
  <c r="AT26" i="184"/>
  <c r="AT15" i="184"/>
  <c r="AT27" i="184"/>
  <c r="AT16" i="184"/>
  <c r="AP24" i="184"/>
  <c r="AP28" i="184"/>
  <c r="AP17" i="184"/>
  <c r="AP25" i="184"/>
  <c r="AP14" i="184"/>
  <c r="AP18" i="184"/>
  <c r="AP26" i="184"/>
  <c r="AP15" i="184"/>
  <c r="AP27" i="184"/>
  <c r="AP16" i="184"/>
  <c r="BW18" i="184"/>
  <c r="BS18" i="184"/>
  <c r="BO18" i="184"/>
  <c r="BK18" i="184"/>
  <c r="BG18" i="184"/>
  <c r="BC18" i="184"/>
  <c r="AY18" i="184"/>
  <c r="AS18" i="184"/>
  <c r="C177" i="196"/>
  <c r="C168" i="196"/>
  <c r="C174" i="196"/>
  <c r="C171" i="196"/>
  <c r="D172" i="196"/>
  <c r="D174" i="196"/>
  <c r="F174" i="196" s="1"/>
  <c r="E173" i="196"/>
  <c r="D170" i="196"/>
  <c r="E174" i="196"/>
  <c r="G174" i="196" s="1"/>
  <c r="D176" i="196"/>
  <c r="E172" i="196"/>
  <c r="G172" i="196" s="1"/>
  <c r="E130" i="196"/>
  <c r="D164" i="196"/>
  <c r="D177" i="196"/>
  <c r="F177" i="196" s="1"/>
  <c r="E171" i="196"/>
  <c r="C173" i="196"/>
  <c r="C133" i="196"/>
  <c r="D189" i="196"/>
  <c r="C125" i="196"/>
  <c r="D105" i="196"/>
  <c r="C134" i="196"/>
  <c r="D125" i="196"/>
  <c r="F125" i="196" s="1"/>
  <c r="E126" i="196"/>
  <c r="C109" i="196"/>
  <c r="E136" i="196"/>
  <c r="D129" i="196"/>
  <c r="C130" i="196"/>
  <c r="D137" i="196"/>
  <c r="E108" i="196"/>
  <c r="E194" i="196"/>
  <c r="D132" i="196"/>
  <c r="D138" i="196"/>
  <c r="E106" i="196"/>
  <c r="D187" i="196"/>
  <c r="E134" i="196"/>
  <c r="E115" i="196"/>
  <c r="C119" i="196"/>
  <c r="D120" i="196"/>
  <c r="E183" i="196"/>
  <c r="D184" i="196"/>
  <c r="C182" i="196"/>
  <c r="C128" i="196"/>
  <c r="E118" i="196"/>
  <c r="E116" i="196"/>
  <c r="E117" i="196"/>
  <c r="E184" i="196"/>
  <c r="C192" i="196"/>
  <c r="D193" i="196"/>
  <c r="D182" i="196"/>
  <c r="F182" i="196" s="1"/>
  <c r="C187" i="196"/>
  <c r="E113" i="196"/>
  <c r="C107" i="196"/>
  <c r="E111" i="196"/>
  <c r="E191" i="196"/>
  <c r="D192" i="196"/>
  <c r="F192" i="196" s="1"/>
  <c r="E185" i="196"/>
  <c r="E132" i="21"/>
  <c r="B97" i="21"/>
  <c r="E27" i="182"/>
  <c r="F27" i="182"/>
  <c r="G27" i="182" s="1"/>
  <c r="H27" i="182" s="1"/>
  <c r="C170" i="196"/>
  <c r="C169" i="196"/>
  <c r="E169" i="196"/>
  <c r="C167" i="196"/>
  <c r="C165" i="196"/>
  <c r="C189" i="196"/>
  <c r="E164" i="196"/>
  <c r="G164" i="196" s="1"/>
  <c r="D173" i="196"/>
  <c r="C164" i="196"/>
  <c r="C131" i="196"/>
  <c r="C126" i="196"/>
  <c r="E132" i="196"/>
  <c r="G132" i="196" s="1"/>
  <c r="C129" i="196"/>
  <c r="D126" i="196"/>
  <c r="C120" i="196"/>
  <c r="C110" i="196"/>
  <c r="E192" i="196"/>
  <c r="E125" i="196"/>
  <c r="G125" i="196" s="1"/>
  <c r="C136" i="196"/>
  <c r="C139" i="196"/>
  <c r="E119" i="196"/>
  <c r="E188" i="196"/>
  <c r="E128" i="196"/>
  <c r="D135" i="196"/>
  <c r="D136" i="196"/>
  <c r="E105" i="196"/>
  <c r="G105" i="196" s="1"/>
  <c r="D194" i="196"/>
  <c r="E124" i="196"/>
  <c r="D119" i="196"/>
  <c r="F119" i="196" s="1"/>
  <c r="C113" i="196"/>
  <c r="C112" i="196"/>
  <c r="E187" i="196"/>
  <c r="G187" i="196" s="1"/>
  <c r="E181" i="196"/>
  <c r="C138" i="196"/>
  <c r="E120" i="196"/>
  <c r="G120" i="196" s="1"/>
  <c r="D106" i="196"/>
  <c r="D114" i="196"/>
  <c r="C195" i="196"/>
  <c r="C181" i="196"/>
  <c r="E189" i="196"/>
  <c r="G189" i="196" s="1"/>
  <c r="D112" i="196"/>
  <c r="D116" i="196"/>
  <c r="C117" i="196"/>
  <c r="D111" i="196"/>
  <c r="C193" i="196"/>
  <c r="D195" i="196"/>
  <c r="F195" i="196" s="1"/>
  <c r="C185" i="196"/>
  <c r="G42" i="182"/>
  <c r="K304" i="48"/>
  <c r="D166" i="196"/>
  <c r="E177" i="196"/>
  <c r="G177" i="196" s="1"/>
  <c r="D162" i="196"/>
  <c r="D168" i="196"/>
  <c r="E170" i="196"/>
  <c r="G170" i="196" s="1"/>
  <c r="E163" i="196"/>
  <c r="C172" i="196"/>
  <c r="C163" i="196"/>
  <c r="E165" i="196"/>
  <c r="E137" i="196"/>
  <c r="G137" i="196" s="1"/>
  <c r="D175" i="196"/>
  <c r="E176" i="196"/>
  <c r="G176" i="196" s="1"/>
  <c r="E167" i="196"/>
  <c r="C176" i="196"/>
  <c r="E133" i="196"/>
  <c r="C124" i="196"/>
  <c r="E131" i="196"/>
  <c r="E135" i="196"/>
  <c r="G135" i="196" s="1"/>
  <c r="D134" i="196"/>
  <c r="F134" i="196" s="1"/>
  <c r="C190" i="196"/>
  <c r="D127" i="196"/>
  <c r="E129" i="196"/>
  <c r="G129" i="196" s="1"/>
  <c r="D139" i="196"/>
  <c r="F139" i="196" s="1"/>
  <c r="E107" i="196"/>
  <c r="C184" i="196"/>
  <c r="E127" i="196"/>
  <c r="C116" i="196"/>
  <c r="D115" i="196"/>
  <c r="D109" i="196"/>
  <c r="C183" i="196"/>
  <c r="E186" i="196"/>
  <c r="C115" i="196"/>
  <c r="C111" i="196"/>
  <c r="D186" i="196"/>
  <c r="E196" i="196"/>
  <c r="E193" i="196"/>
  <c r="G193" i="196" s="1"/>
  <c r="D110" i="196"/>
  <c r="F110" i="196" s="1"/>
  <c r="E110" i="196"/>
  <c r="D113" i="196"/>
  <c r="F113" i="196" s="1"/>
  <c r="C196" i="196"/>
  <c r="D141" i="196"/>
  <c r="C148" i="196" s="1"/>
  <c r="D45" i="196"/>
  <c r="G116" i="31"/>
  <c r="H104" i="31"/>
  <c r="M98" i="31" s="1"/>
  <c r="C291" i="48"/>
  <c r="B296" i="48"/>
  <c r="D197" i="48"/>
  <c r="D202" i="48" s="1"/>
  <c r="D203" i="48" s="1"/>
  <c r="P195" i="48"/>
  <c r="P202" i="48" s="1"/>
  <c r="P203" i="48" s="1"/>
  <c r="I196" i="48"/>
  <c r="H200" i="48"/>
  <c r="I201" i="48"/>
  <c r="M201" i="48"/>
  <c r="M202" i="48" s="1"/>
  <c r="M203" i="48" s="1"/>
  <c r="D200" i="48"/>
  <c r="Q199" i="48"/>
  <c r="E196" i="48"/>
  <c r="C199" i="48"/>
  <c r="E198" i="48"/>
  <c r="Q200" i="48"/>
  <c r="I116" i="48" s="1"/>
  <c r="C12" i="48" s="1"/>
  <c r="H262" i="48"/>
  <c r="H260" i="48"/>
  <c r="C292" i="48"/>
  <c r="H263" i="48"/>
  <c r="I292" i="48"/>
  <c r="I296" i="48" s="1"/>
  <c r="I304" i="48" s="1"/>
  <c r="H264" i="48"/>
  <c r="H265" i="48"/>
  <c r="M115" i="48"/>
  <c r="G11" i="48" s="1"/>
  <c r="H99" i="31"/>
  <c r="H111" i="31"/>
  <c r="G110" i="31"/>
  <c r="G103" i="31"/>
  <c r="L97" i="31" s="1"/>
  <c r="O97" i="31" s="1"/>
  <c r="G91" i="31"/>
  <c r="F89" i="31"/>
  <c r="H96" i="31"/>
  <c r="H102" i="31"/>
  <c r="M96" i="31" s="1"/>
  <c r="F95" i="31"/>
  <c r="F215" i="196"/>
  <c r="F254" i="196"/>
  <c r="N201" i="48"/>
  <c r="M117" i="48" s="1"/>
  <c r="G13" i="48" s="1"/>
  <c r="AF46" i="21"/>
  <c r="D44" i="21"/>
  <c r="X44" i="21"/>
  <c r="Z46" i="21"/>
  <c r="F46" i="21"/>
  <c r="AA46" i="21"/>
  <c r="M44" i="21"/>
  <c r="AC44" i="21"/>
  <c r="AH44" i="21"/>
  <c r="T44" i="21"/>
  <c r="Y46" i="21"/>
  <c r="K46" i="21"/>
  <c r="AI46" i="21"/>
  <c r="N44" i="21"/>
  <c r="Q46" i="21"/>
  <c r="U46" i="21"/>
  <c r="Q44" i="21"/>
  <c r="R44" i="21"/>
  <c r="AJ46" i="21"/>
  <c r="V44" i="21"/>
  <c r="AI44" i="21"/>
  <c r="AJ44" i="21"/>
  <c r="G46" i="21"/>
  <c r="G51" i="21" s="1"/>
  <c r="V46" i="21"/>
  <c r="AF44" i="21"/>
  <c r="A45" i="21"/>
  <c r="AH46" i="21"/>
  <c r="AB46" i="21"/>
  <c r="H44" i="21"/>
  <c r="X46" i="21"/>
  <c r="W46" i="21"/>
  <c r="T46" i="21"/>
  <c r="J44" i="21"/>
  <c r="A43" i="21"/>
  <c r="A44" i="21"/>
  <c r="AB44" i="21"/>
  <c r="S46" i="21"/>
  <c r="L3" i="184"/>
  <c r="V6" i="200"/>
  <c r="H101" i="31"/>
  <c r="M95" i="31" s="1"/>
  <c r="G107" i="31"/>
  <c r="F107" i="31"/>
  <c r="F111" i="31"/>
  <c r="G101" i="31"/>
  <c r="L95" i="31" s="1"/>
  <c r="O95" i="31" s="1"/>
  <c r="G114" i="31"/>
  <c r="F105" i="31"/>
  <c r="K99" i="31" s="1"/>
  <c r="N99" i="31" s="1"/>
  <c r="F96" i="31"/>
  <c r="G99" i="31"/>
  <c r="F116" i="31"/>
  <c r="G104" i="31"/>
  <c r="L98" i="31" s="1"/>
  <c r="O98" i="31" s="1"/>
  <c r="F109" i="31"/>
  <c r="F98" i="31"/>
  <c r="F90" i="31"/>
  <c r="G115" i="31"/>
  <c r="H113" i="31"/>
  <c r="G95" i="31"/>
  <c r="H98" i="31"/>
  <c r="G92" i="31"/>
  <c r="F97" i="31"/>
  <c r="G111" i="31"/>
  <c r="D257" i="196"/>
  <c r="F251" i="196"/>
  <c r="F253" i="196"/>
  <c r="F261" i="196"/>
  <c r="F232" i="196"/>
  <c r="F210" i="196"/>
  <c r="F268" i="196"/>
  <c r="F250" i="196"/>
  <c r="F263" i="196"/>
  <c r="F260" i="196"/>
  <c r="F243" i="196"/>
  <c r="F217" i="196"/>
  <c r="F224" i="196"/>
  <c r="F262" i="196"/>
  <c r="F255" i="196"/>
  <c r="F206" i="196"/>
  <c r="F229" i="196"/>
  <c r="F222" i="196"/>
  <c r="D239" i="196"/>
  <c r="G201" i="196"/>
  <c r="F233" i="196"/>
  <c r="F231" i="196"/>
  <c r="F270" i="196"/>
  <c r="F209" i="196"/>
  <c r="F202" i="196"/>
  <c r="F226" i="196"/>
  <c r="F225" i="196"/>
  <c r="F241" i="196"/>
  <c r="F216" i="196"/>
  <c r="F272" i="196"/>
  <c r="F271" i="196"/>
  <c r="F203" i="196"/>
  <c r="F207" i="196"/>
  <c r="O30" i="31"/>
  <c r="O50" i="31"/>
  <c r="N30" i="31"/>
  <c r="F266" i="196"/>
  <c r="BW51" i="39"/>
  <c r="BW54" i="39" s="1"/>
  <c r="BW57" i="39" s="1"/>
  <c r="V8" i="200"/>
  <c r="D22" i="182"/>
  <c r="H152" i="31"/>
  <c r="J154" i="31"/>
  <c r="H155" i="31"/>
  <c r="I140" i="31"/>
  <c r="H144" i="31"/>
  <c r="H146" i="31"/>
  <c r="J148" i="31"/>
  <c r="I144" i="31"/>
  <c r="F205" i="196"/>
  <c r="V5" i="200"/>
  <c r="A123" i="21"/>
  <c r="A115" i="21"/>
  <c r="F296" i="48"/>
  <c r="V7" i="200"/>
  <c r="F118" i="48" l="1"/>
  <c r="F119" i="48" s="1"/>
  <c r="J23" i="39"/>
  <c r="S23" i="39"/>
  <c r="Z23" i="39"/>
  <c r="I23" i="39"/>
  <c r="B25" i="39" s="1"/>
  <c r="X23" i="39"/>
  <c r="Y23" i="39"/>
  <c r="L23" i="39"/>
  <c r="AC23" i="39"/>
  <c r="AB23" i="39"/>
  <c r="N23" i="39"/>
  <c r="T23" i="39"/>
  <c r="P23" i="39"/>
  <c r="O23" i="39"/>
  <c r="G23" i="39"/>
  <c r="AA23" i="39"/>
  <c r="F23" i="39"/>
  <c r="L111" i="48"/>
  <c r="F7" i="48" s="1"/>
  <c r="J62" i="31"/>
  <c r="I2" i="196"/>
  <c r="D164" i="31"/>
  <c r="C164" i="31"/>
  <c r="E202" i="48"/>
  <c r="E203" i="48" s="1"/>
  <c r="K90" i="31"/>
  <c r="N90" i="31" s="1"/>
  <c r="M23" i="39"/>
  <c r="C17" i="37"/>
  <c r="C24" i="37"/>
  <c r="C36" i="37"/>
  <c r="C23" i="37"/>
  <c r="C6" i="37"/>
  <c r="C30" i="37"/>
  <c r="C18" i="37"/>
  <c r="C15" i="37"/>
  <c r="C14" i="37"/>
  <c r="C39" i="37"/>
  <c r="C11" i="37"/>
  <c r="C27" i="37"/>
  <c r="C43" i="37"/>
  <c r="C31" i="37"/>
  <c r="C26" i="37"/>
  <c r="C10" i="37"/>
  <c r="C33" i="37"/>
  <c r="C34" i="37"/>
  <c r="C22" i="37"/>
  <c r="C28" i="37"/>
  <c r="C9" i="37"/>
  <c r="C19" i="37"/>
  <c r="C7" i="37"/>
  <c r="C42" i="37"/>
  <c r="C32" i="37"/>
  <c r="C20" i="37"/>
  <c r="N296" i="48"/>
  <c r="J111" i="48"/>
  <c r="D7" i="48" s="1"/>
  <c r="D132" i="21"/>
  <c r="R23" i="39"/>
  <c r="I111" i="48"/>
  <c r="C7" i="48" s="1"/>
  <c r="U23" i="39"/>
  <c r="D145" i="21"/>
  <c r="K116" i="48"/>
  <c r="E12" i="48" s="1"/>
  <c r="H116" i="48"/>
  <c r="B12" i="48" s="1"/>
  <c r="M116" i="48"/>
  <c r="G12" i="48" s="1"/>
  <c r="G184" i="196"/>
  <c r="L115" i="48"/>
  <c r="F11" i="48" s="1"/>
  <c r="B98" i="21" s="1"/>
  <c r="H111" i="48"/>
  <c r="B7" i="48" s="1"/>
  <c r="G192" i="196"/>
  <c r="V23" i="39"/>
  <c r="Q23" i="39"/>
  <c r="M113" i="48"/>
  <c r="G9" i="48" s="1"/>
  <c r="K202" i="48"/>
  <c r="K203" i="48" s="1"/>
  <c r="I113" i="48"/>
  <c r="C9" i="48" s="1"/>
  <c r="B17" i="46"/>
  <c r="B7" i="200"/>
  <c r="E22" i="39" s="1"/>
  <c r="B20" i="46"/>
  <c r="C27" i="46"/>
  <c r="B8" i="46"/>
  <c r="C13" i="46"/>
  <c r="B35" i="46"/>
  <c r="B5" i="200"/>
  <c r="C22" i="39" s="1"/>
  <c r="E16" i="21" s="1"/>
  <c r="E138" i="21" s="1"/>
  <c r="C6" i="46"/>
  <c r="B38" i="46"/>
  <c r="B10" i="200"/>
  <c r="B14" i="200"/>
  <c r="C15" i="46"/>
  <c r="C14" i="46"/>
  <c r="I258" i="196"/>
  <c r="J258" i="196" s="1"/>
  <c r="F173" i="196"/>
  <c r="I173" i="196" s="1"/>
  <c r="J173" i="196" s="1"/>
  <c r="K23" i="39"/>
  <c r="O202" i="48"/>
  <c r="O203" i="48" s="1"/>
  <c r="J113" i="48"/>
  <c r="D9" i="48" s="1"/>
  <c r="K111" i="48"/>
  <c r="E7" i="48" s="1"/>
  <c r="G296" i="48"/>
  <c r="G304" i="48" s="1"/>
  <c r="G264" i="196"/>
  <c r="D8" i="182"/>
  <c r="E8" i="182" s="1"/>
  <c r="I223" i="196"/>
  <c r="J223" i="196" s="1"/>
  <c r="G223" i="196"/>
  <c r="J142" i="31"/>
  <c r="J138" i="31"/>
  <c r="J152" i="31"/>
  <c r="I136" i="31"/>
  <c r="J150" i="31"/>
  <c r="J132" i="31"/>
  <c r="H142" i="31"/>
  <c r="J136" i="31"/>
  <c r="H134" i="31"/>
  <c r="I154" i="31"/>
  <c r="H157" i="31"/>
  <c r="H132" i="31"/>
  <c r="J157" i="31"/>
  <c r="I150" i="31"/>
  <c r="I134" i="31"/>
  <c r="I142" i="31"/>
  <c r="I157" i="31"/>
  <c r="J144" i="31"/>
  <c r="I138" i="31"/>
  <c r="J155" i="31"/>
  <c r="I155" i="31"/>
  <c r="H138" i="31"/>
  <c r="H140" i="31"/>
  <c r="I152" i="31"/>
  <c r="J146" i="31"/>
  <c r="J140" i="31"/>
  <c r="H148" i="31"/>
  <c r="H136" i="31"/>
  <c r="I132" i="31"/>
  <c r="I148" i="31"/>
  <c r="H154" i="31"/>
  <c r="H150" i="31"/>
  <c r="I146" i="31"/>
  <c r="J134" i="31"/>
  <c r="E23" i="182"/>
  <c r="F23" i="182"/>
  <c r="L112" i="48"/>
  <c r="F8" i="48" s="1"/>
  <c r="D118" i="48"/>
  <c r="D119" i="48" s="1"/>
  <c r="H112" i="48"/>
  <c r="B8" i="48" s="1"/>
  <c r="F16" i="21"/>
  <c r="F138" i="21" s="1"/>
  <c r="M112" i="48"/>
  <c r="G8" i="48" s="1"/>
  <c r="J112" i="48"/>
  <c r="D8" i="48" s="1"/>
  <c r="G221" i="196"/>
  <c r="I221" i="196"/>
  <c r="J221" i="196" s="1"/>
  <c r="G212" i="196"/>
  <c r="I212" i="196"/>
  <c r="J212" i="196" s="1"/>
  <c r="I227" i="196"/>
  <c r="J227" i="196" s="1"/>
  <c r="G227" i="196"/>
  <c r="G269" i="196"/>
  <c r="I269" i="196"/>
  <c r="J269" i="196" s="1"/>
  <c r="I259" i="196"/>
  <c r="J259" i="196" s="1"/>
  <c r="G259" i="196"/>
  <c r="I204" i="196"/>
  <c r="J204" i="196" s="1"/>
  <c r="G204" i="196"/>
  <c r="G131" i="21"/>
  <c r="G17" i="21"/>
  <c r="G139" i="21" s="1"/>
  <c r="H2" i="21"/>
  <c r="H49" i="21" s="1"/>
  <c r="L2" i="184"/>
  <c r="G4" i="21"/>
  <c r="I2" i="182"/>
  <c r="G6" i="21"/>
  <c r="G5" i="21"/>
  <c r="G49" i="21"/>
  <c r="G16" i="21"/>
  <c r="G138" i="21" s="1"/>
  <c r="L101" i="31"/>
  <c r="O101" i="31" s="1"/>
  <c r="G230" i="196"/>
  <c r="I230" i="196"/>
  <c r="J230" i="196" s="1"/>
  <c r="E22" i="182"/>
  <c r="D24" i="182"/>
  <c r="E305" i="48"/>
  <c r="B104" i="21"/>
  <c r="B121" i="21" s="1"/>
  <c r="H109" i="31"/>
  <c r="F110" i="31"/>
  <c r="K104" i="31" s="1"/>
  <c r="N104" i="31" s="1"/>
  <c r="H89" i="31"/>
  <c r="F108" i="31"/>
  <c r="F102" i="31"/>
  <c r="K96" i="31" s="1"/>
  <c r="N96" i="31" s="1"/>
  <c r="F99" i="31"/>
  <c r="G90" i="31"/>
  <c r="G105" i="31"/>
  <c r="L99" i="31" s="1"/>
  <c r="O99" i="31" s="1"/>
  <c r="F91" i="31"/>
  <c r="K91" i="31" s="1"/>
  <c r="N91" i="31" s="1"/>
  <c r="H91" i="31"/>
  <c r="G97" i="31"/>
  <c r="L91" i="31" s="1"/>
  <c r="O91" i="31" s="1"/>
  <c r="H90" i="31"/>
  <c r="M90" i="31" s="1"/>
  <c r="H114" i="31"/>
  <c r="F104" i="31"/>
  <c r="K98" i="31" s="1"/>
  <c r="N98" i="31" s="1"/>
  <c r="F93" i="31"/>
  <c r="G96" i="31"/>
  <c r="G117" i="31"/>
  <c r="L105" i="31" s="1"/>
  <c r="O105" i="31" s="1"/>
  <c r="F103" i="31"/>
  <c r="K97" i="31" s="1"/>
  <c r="N97" i="31" s="1"/>
  <c r="F113" i="31"/>
  <c r="H103" i="31"/>
  <c r="M97" i="31" s="1"/>
  <c r="H108" i="31"/>
  <c r="M102" i="31" s="1"/>
  <c r="H110" i="31"/>
  <c r="F117" i="31"/>
  <c r="G93" i="31"/>
  <c r="G98" i="31"/>
  <c r="L92" i="31" s="1"/>
  <c r="O92" i="31" s="1"/>
  <c r="F101" i="31"/>
  <c r="K95" i="31" s="1"/>
  <c r="N95" i="31" s="1"/>
  <c r="G113" i="31"/>
  <c r="H116" i="31"/>
  <c r="H117" i="31"/>
  <c r="M105" i="31" s="1"/>
  <c r="F92" i="31"/>
  <c r="K92" i="31" s="1"/>
  <c r="N92" i="31" s="1"/>
  <c r="F115" i="31"/>
  <c r="F114" i="31"/>
  <c r="H107" i="31"/>
  <c r="M101" i="31" s="1"/>
  <c r="H115" i="31"/>
  <c r="G109" i="31"/>
  <c r="G108" i="31"/>
  <c r="L102" i="31" s="1"/>
  <c r="O102" i="31" s="1"/>
  <c r="H92" i="31"/>
  <c r="M92" i="31" s="1"/>
  <c r="G89" i="31"/>
  <c r="L89" i="31" s="1"/>
  <c r="O89" i="31" s="1"/>
  <c r="H95" i="31"/>
  <c r="M89" i="31" s="1"/>
  <c r="H97" i="31"/>
  <c r="G102" i="31"/>
  <c r="L96" i="31" s="1"/>
  <c r="O96" i="31" s="1"/>
  <c r="H93" i="31"/>
  <c r="M93" i="31" s="1"/>
  <c r="I112" i="48"/>
  <c r="C8" i="48" s="1"/>
  <c r="J202" i="48"/>
  <c r="J203" i="48" s="1"/>
  <c r="F202" i="48"/>
  <c r="L113" i="48"/>
  <c r="F9" i="48" s="1"/>
  <c r="G240" i="196"/>
  <c r="I240" i="196"/>
  <c r="J240" i="196" s="1"/>
  <c r="I252" i="196"/>
  <c r="J252" i="196" s="1"/>
  <c r="K252" i="196" s="1"/>
  <c r="G252" i="196"/>
  <c r="G249" i="196"/>
  <c r="I249" i="196"/>
  <c r="J249" i="196" s="1"/>
  <c r="K249" i="196" s="1"/>
  <c r="I242" i="196"/>
  <c r="J242" i="196" s="1"/>
  <c r="K242" i="196" s="1"/>
  <c r="G242" i="196"/>
  <c r="G234" i="196"/>
  <c r="I234" i="196"/>
  <c r="J234" i="196" s="1"/>
  <c r="I3" i="21"/>
  <c r="M3" i="184"/>
  <c r="J3" i="182"/>
  <c r="BW80" i="39"/>
  <c r="H42" i="182"/>
  <c r="K1" i="196"/>
  <c r="K273" i="196" s="1"/>
  <c r="L93" i="31"/>
  <c r="O93" i="31" s="1"/>
  <c r="K103" i="31"/>
  <c r="N103" i="31" s="1"/>
  <c r="K105" i="31"/>
  <c r="N105" i="31" s="1"/>
  <c r="C296" i="48"/>
  <c r="C304" i="48" s="1"/>
  <c r="G186" i="196"/>
  <c r="B10" i="182"/>
  <c r="D6" i="182"/>
  <c r="F28" i="182"/>
  <c r="G28" i="182" s="1"/>
  <c r="H28" i="182" s="1"/>
  <c r="I28" i="182" s="1"/>
  <c r="E6" i="182"/>
  <c r="D7" i="182"/>
  <c r="H105" i="31"/>
  <c r="M99" i="31" s="1"/>
  <c r="L202" i="48"/>
  <c r="L203" i="48" s="1"/>
  <c r="G235" i="196"/>
  <c r="I235" i="196"/>
  <c r="J235" i="196" s="1"/>
  <c r="G220" i="196"/>
  <c r="I220" i="196"/>
  <c r="J220" i="196" s="1"/>
  <c r="K220" i="196" s="1"/>
  <c r="I213" i="196"/>
  <c r="J213" i="196" s="1"/>
  <c r="K213" i="196" s="1"/>
  <c r="G213" i="196"/>
  <c r="G246" i="196"/>
  <c r="I246" i="196"/>
  <c r="J246" i="196" s="1"/>
  <c r="G245" i="196"/>
  <c r="I245" i="196"/>
  <c r="J245" i="196" s="1"/>
  <c r="F154" i="21"/>
  <c r="F164" i="21" s="1"/>
  <c r="F132" i="21"/>
  <c r="L103" i="31"/>
  <c r="O103" i="31" s="1"/>
  <c r="K101" i="31"/>
  <c r="N101" i="31" s="1"/>
  <c r="G110" i="196"/>
  <c r="G127" i="196"/>
  <c r="F112" i="196"/>
  <c r="F136" i="196"/>
  <c r="I136" i="196" s="1"/>
  <c r="J136" i="196" s="1"/>
  <c r="K264" i="196"/>
  <c r="G118" i="48"/>
  <c r="G119" i="48" s="1"/>
  <c r="M114" i="48"/>
  <c r="G10" i="48" s="1"/>
  <c r="K114" i="48"/>
  <c r="E10" i="48" s="1"/>
  <c r="G248" i="196"/>
  <c r="I248" i="196"/>
  <c r="J248" i="196" s="1"/>
  <c r="B22" i="39"/>
  <c r="B8" i="200"/>
  <c r="H114" i="48"/>
  <c r="B10" i="48" s="1"/>
  <c r="L114" i="48"/>
  <c r="F10" i="48" s="1"/>
  <c r="K113" i="48"/>
  <c r="E9" i="48" s="1"/>
  <c r="G202" i="48"/>
  <c r="I114" i="48"/>
  <c r="C10" i="48" s="1"/>
  <c r="I265" i="196"/>
  <c r="J265" i="196" s="1"/>
  <c r="K265" i="196" s="1"/>
  <c r="G265" i="196"/>
  <c r="G267" i="196"/>
  <c r="I267" i="196"/>
  <c r="J267" i="196" s="1"/>
  <c r="K267" i="196" s="1"/>
  <c r="G211" i="196"/>
  <c r="I211" i="196"/>
  <c r="J211" i="196" s="1"/>
  <c r="F257" i="196"/>
  <c r="F239" i="196"/>
  <c r="F219" i="196"/>
  <c r="G247" i="196"/>
  <c r="I247" i="196"/>
  <c r="J247" i="196" s="1"/>
  <c r="K247" i="196" s="1"/>
  <c r="K112" i="48"/>
  <c r="E8" i="48" s="1"/>
  <c r="C188" i="196"/>
  <c r="E195" i="196"/>
  <c r="E109" i="196"/>
  <c r="E112" i="196"/>
  <c r="G112" i="196" s="1"/>
  <c r="D183" i="196"/>
  <c r="G183" i="196" s="1"/>
  <c r="C108" i="196"/>
  <c r="D188" i="196"/>
  <c r="F188" i="196" s="1"/>
  <c r="I188" i="196" s="1"/>
  <c r="J188" i="196" s="1"/>
  <c r="E138" i="196"/>
  <c r="C127" i="196"/>
  <c r="F127" i="196" s="1"/>
  <c r="I127" i="196" s="1"/>
  <c r="J127" i="196" s="1"/>
  <c r="K127" i="196" s="1"/>
  <c r="E114" i="196"/>
  <c r="C166" i="196"/>
  <c r="C118" i="196"/>
  <c r="E168" i="196"/>
  <c r="E166" i="196"/>
  <c r="D190" i="196"/>
  <c r="F190" i="196" s="1"/>
  <c r="I190" i="196" s="1"/>
  <c r="J190" i="196" s="1"/>
  <c r="D117" i="196"/>
  <c r="G117" i="196" s="1"/>
  <c r="D181" i="196"/>
  <c r="G181" i="196" s="1"/>
  <c r="D196" i="196"/>
  <c r="F196" i="196" s="1"/>
  <c r="I196" i="196" s="1"/>
  <c r="J196" i="196" s="1"/>
  <c r="D107" i="196"/>
  <c r="G107" i="196" s="1"/>
  <c r="C194" i="196"/>
  <c r="F194" i="196" s="1"/>
  <c r="I194" i="196" s="1"/>
  <c r="J194" i="196" s="1"/>
  <c r="D131" i="196"/>
  <c r="G131" i="196" s="1"/>
  <c r="D128" i="196"/>
  <c r="G128" i="196" s="1"/>
  <c r="D169" i="196"/>
  <c r="G169" i="196" s="1"/>
  <c r="D167" i="196"/>
  <c r="G167" i="196" s="1"/>
  <c r="C162" i="196"/>
  <c r="F162" i="196" s="1"/>
  <c r="I162" i="196" s="1"/>
  <c r="J162" i="196" s="1"/>
  <c r="D185" i="196"/>
  <c r="G185" i="196" s="1"/>
  <c r="C186" i="196"/>
  <c r="F186" i="196" s="1"/>
  <c r="I186" i="196" s="1"/>
  <c r="J186" i="196" s="1"/>
  <c r="K186" i="196" s="1"/>
  <c r="C106" i="196"/>
  <c r="F106" i="196" s="1"/>
  <c r="I106" i="196" s="1"/>
  <c r="J106" i="196" s="1"/>
  <c r="C135" i="196"/>
  <c r="F135" i="196" s="1"/>
  <c r="I135" i="196" s="1"/>
  <c r="J135" i="196" s="1"/>
  <c r="K135" i="196" s="1"/>
  <c r="D130" i="196"/>
  <c r="G130" i="196" s="1"/>
  <c r="D165" i="196"/>
  <c r="G165" i="196" s="1"/>
  <c r="D163" i="196"/>
  <c r="G163" i="196" s="1"/>
  <c r="D118" i="196"/>
  <c r="C175" i="196"/>
  <c r="E190" i="196"/>
  <c r="C114" i="196"/>
  <c r="F114" i="196" s="1"/>
  <c r="I114" i="196" s="1"/>
  <c r="J114" i="196" s="1"/>
  <c r="K114" i="196" s="1"/>
  <c r="E139" i="196"/>
  <c r="C137" i="196"/>
  <c r="F137" i="196" s="1"/>
  <c r="I137" i="196" s="1"/>
  <c r="J137" i="196" s="1"/>
  <c r="K137" i="196" s="1"/>
  <c r="E175" i="196"/>
  <c r="E162" i="196"/>
  <c r="C191" i="196"/>
  <c r="D133" i="196"/>
  <c r="G133" i="196" s="1"/>
  <c r="C105" i="196"/>
  <c r="F105" i="196" s="1"/>
  <c r="I105" i="196" s="1"/>
  <c r="J105" i="196" s="1"/>
  <c r="K105" i="196" s="1"/>
  <c r="C132" i="196"/>
  <c r="F132" i="196" s="1"/>
  <c r="I132" i="196" s="1"/>
  <c r="J132" i="196" s="1"/>
  <c r="K132" i="196" s="1"/>
  <c r="D108" i="196"/>
  <c r="F108" i="196" s="1"/>
  <c r="D171" i="196"/>
  <c r="G171" i="196" s="1"/>
  <c r="D191" i="196"/>
  <c r="D124" i="196"/>
  <c r="G124" i="196" s="1"/>
  <c r="E182" i="196"/>
  <c r="K228" i="196"/>
  <c r="C95" i="196"/>
  <c r="C94" i="196"/>
  <c r="E86" i="196"/>
  <c r="E97" i="196"/>
  <c r="E91" i="196"/>
  <c r="C99" i="196"/>
  <c r="D86" i="196"/>
  <c r="D88" i="196"/>
  <c r="D38" i="196"/>
  <c r="C97" i="196"/>
  <c r="E85" i="196"/>
  <c r="C31" i="196"/>
  <c r="C88" i="196"/>
  <c r="C92" i="196"/>
  <c r="C96" i="196"/>
  <c r="D85" i="196"/>
  <c r="E87" i="196"/>
  <c r="D33" i="196"/>
  <c r="C34" i="196"/>
  <c r="C36" i="196"/>
  <c r="C87" i="196"/>
  <c r="E29" i="196"/>
  <c r="D39" i="196"/>
  <c r="C42" i="196"/>
  <c r="D42" i="196"/>
  <c r="F42" i="196" s="1"/>
  <c r="I42" i="196" s="1"/>
  <c r="J42" i="196" s="1"/>
  <c r="C43" i="196"/>
  <c r="D35" i="196"/>
  <c r="E36" i="196"/>
  <c r="C13" i="196"/>
  <c r="E22" i="196"/>
  <c r="E74" i="196"/>
  <c r="E72" i="196"/>
  <c r="C69" i="196"/>
  <c r="D40" i="196"/>
  <c r="E10" i="196"/>
  <c r="E19" i="196"/>
  <c r="C16" i="196"/>
  <c r="D10" i="196"/>
  <c r="C37" i="196"/>
  <c r="E99" i="196"/>
  <c r="C35" i="196"/>
  <c r="E98" i="196"/>
  <c r="C98" i="196"/>
  <c r="E93" i="196"/>
  <c r="D99" i="196"/>
  <c r="D37" i="196"/>
  <c r="E38" i="196"/>
  <c r="G38" i="196" s="1"/>
  <c r="E34" i="196"/>
  <c r="E31" i="196"/>
  <c r="E40" i="196"/>
  <c r="G40" i="196" s="1"/>
  <c r="E30" i="196"/>
  <c r="D28" i="196"/>
  <c r="D36" i="196"/>
  <c r="F36" i="196" s="1"/>
  <c r="I36" i="196" s="1"/>
  <c r="J36" i="196" s="1"/>
  <c r="C19" i="196"/>
  <c r="C100" i="196"/>
  <c r="D20" i="196"/>
  <c r="E14" i="196"/>
  <c r="E76" i="196"/>
  <c r="D71" i="196"/>
  <c r="C21" i="196"/>
  <c r="E18" i="196"/>
  <c r="E20" i="196"/>
  <c r="G20" i="196" s="1"/>
  <c r="E21" i="196"/>
  <c r="D24" i="196"/>
  <c r="C9" i="196"/>
  <c r="D79" i="196"/>
  <c r="C75" i="196"/>
  <c r="D15" i="196"/>
  <c r="E12" i="196"/>
  <c r="E73" i="196"/>
  <c r="C66" i="196"/>
  <c r="D74" i="196"/>
  <c r="C77" i="196"/>
  <c r="C76" i="196"/>
  <c r="C90" i="196"/>
  <c r="D96" i="196"/>
  <c r="C86" i="196"/>
  <c r="E100" i="196"/>
  <c r="D29" i="196"/>
  <c r="C91" i="196"/>
  <c r="D41" i="196"/>
  <c r="D98" i="196"/>
  <c r="F98" i="196" s="1"/>
  <c r="I98" i="196" s="1"/>
  <c r="J98" i="196" s="1"/>
  <c r="E89" i="196"/>
  <c r="D93" i="196"/>
  <c r="C85" i="196"/>
  <c r="D90" i="196"/>
  <c r="F90" i="196" s="1"/>
  <c r="D34" i="196"/>
  <c r="F34" i="196" s="1"/>
  <c r="E90" i="196"/>
  <c r="E37" i="196"/>
  <c r="G37" i="196" s="1"/>
  <c r="D32" i="196"/>
  <c r="E42" i="196"/>
  <c r="G42" i="196" s="1"/>
  <c r="E28" i="196"/>
  <c r="G28" i="196" s="1"/>
  <c r="C38" i="196"/>
  <c r="C29" i="196"/>
  <c r="C39" i="196"/>
  <c r="C17" i="196"/>
  <c r="D17" i="196"/>
  <c r="F17" i="196" s="1"/>
  <c r="I17" i="196" s="1"/>
  <c r="J17" i="196" s="1"/>
  <c r="D13" i="196"/>
  <c r="F13" i="196" s="1"/>
  <c r="D22" i="196"/>
  <c r="D67" i="196"/>
  <c r="C33" i="196"/>
  <c r="D14" i="196"/>
  <c r="C22" i="196"/>
  <c r="C24" i="196"/>
  <c r="E70" i="196"/>
  <c r="E66" i="196"/>
  <c r="E75" i="196"/>
  <c r="D21" i="196"/>
  <c r="F21" i="196" s="1"/>
  <c r="D18" i="196"/>
  <c r="C10" i="196"/>
  <c r="D81" i="196"/>
  <c r="C80" i="196"/>
  <c r="C78" i="196"/>
  <c r="C67" i="196"/>
  <c r="D69" i="196"/>
  <c r="F69" i="196" s="1"/>
  <c r="I69" i="196" s="1"/>
  <c r="J69" i="196" s="1"/>
  <c r="E79" i="196"/>
  <c r="C68" i="196"/>
  <c r="E68" i="196"/>
  <c r="E71" i="196"/>
  <c r="G71" i="196" s="1"/>
  <c r="D92" i="196"/>
  <c r="F92" i="196" s="1"/>
  <c r="D89" i="196"/>
  <c r="D97" i="196"/>
  <c r="D43" i="196"/>
  <c r="D91" i="196"/>
  <c r="F91" i="196" s="1"/>
  <c r="E96" i="196"/>
  <c r="G96" i="196" s="1"/>
  <c r="D94" i="196"/>
  <c r="D73" i="196"/>
  <c r="E23" i="196"/>
  <c r="C70" i="196"/>
  <c r="D78" i="196"/>
  <c r="F78" i="196" s="1"/>
  <c r="D72" i="196"/>
  <c r="D100" i="196"/>
  <c r="E39" i="196"/>
  <c r="G39" i="196" s="1"/>
  <c r="D87" i="196"/>
  <c r="D95" i="196"/>
  <c r="F95" i="196" s="1"/>
  <c r="E95" i="196"/>
  <c r="C40" i="196"/>
  <c r="D31" i="196"/>
  <c r="F31" i="196" s="1"/>
  <c r="E35" i="196"/>
  <c r="G35" i="196" s="1"/>
  <c r="C12" i="196"/>
  <c r="D77" i="196"/>
  <c r="F77" i="196" s="1"/>
  <c r="I77" i="196" s="1"/>
  <c r="J77" i="196" s="1"/>
  <c r="C14" i="196"/>
  <c r="E11" i="196"/>
  <c r="E16" i="196"/>
  <c r="C81" i="196"/>
  <c r="D16" i="196"/>
  <c r="F16" i="196" s="1"/>
  <c r="D66" i="196"/>
  <c r="E81" i="196"/>
  <c r="E77" i="196"/>
  <c r="G77" i="196" s="1"/>
  <c r="E69" i="196"/>
  <c r="G69" i="196" s="1"/>
  <c r="E41" i="196"/>
  <c r="G41" i="196" s="1"/>
  <c r="C15" i="196"/>
  <c r="C72" i="196"/>
  <c r="E15" i="196"/>
  <c r="G15" i="196" s="1"/>
  <c r="D9" i="196"/>
  <c r="F9" i="196" s="1"/>
  <c r="D23" i="196"/>
  <c r="D68" i="196"/>
  <c r="F68" i="196" s="1"/>
  <c r="D75" i="196"/>
  <c r="F75" i="196" s="1"/>
  <c r="C93" i="196"/>
  <c r="E92" i="196"/>
  <c r="G92" i="196" s="1"/>
  <c r="E88" i="196"/>
  <c r="G88" i="196" s="1"/>
  <c r="C32" i="196"/>
  <c r="E32" i="196"/>
  <c r="E43" i="196"/>
  <c r="G43" i="196" s="1"/>
  <c r="C41" i="196"/>
  <c r="E17" i="196"/>
  <c r="G17" i="196" s="1"/>
  <c r="C74" i="196"/>
  <c r="C30" i="196"/>
  <c r="E9" i="196"/>
  <c r="G9" i="196" s="1"/>
  <c r="C20" i="196"/>
  <c r="E67" i="196"/>
  <c r="G67" i="196" s="1"/>
  <c r="E80" i="196"/>
  <c r="C18" i="196"/>
  <c r="D76" i="196"/>
  <c r="C73" i="196"/>
  <c r="D80" i="196"/>
  <c r="F80" i="196" s="1"/>
  <c r="I80" i="196" s="1"/>
  <c r="J80" i="196" s="1"/>
  <c r="C71" i="196"/>
  <c r="C89" i="196"/>
  <c r="E33" i="196"/>
  <c r="D30" i="196"/>
  <c r="D19" i="196"/>
  <c r="F19" i="196" s="1"/>
  <c r="E13" i="196"/>
  <c r="E78" i="196"/>
  <c r="D70" i="196"/>
  <c r="F70" i="196" s="1"/>
  <c r="I70" i="196" s="1"/>
  <c r="J70" i="196" s="1"/>
  <c r="E94" i="196"/>
  <c r="G94" i="196" s="1"/>
  <c r="C28" i="196"/>
  <c r="C23" i="196"/>
  <c r="C11" i="196"/>
  <c r="D11" i="196"/>
  <c r="F11" i="196" s="1"/>
  <c r="I11" i="196" s="1"/>
  <c r="J11" i="196" s="1"/>
  <c r="D12" i="196"/>
  <c r="F12" i="196" s="1"/>
  <c r="I12" i="196" s="1"/>
  <c r="J12" i="196" s="1"/>
  <c r="E24" i="196"/>
  <c r="G24" i="196" s="1"/>
  <c r="C79" i="196"/>
  <c r="C305" i="48"/>
  <c r="B103" i="21"/>
  <c r="B120" i="21" s="1"/>
  <c r="B106" i="21"/>
  <c r="B123" i="21" s="1"/>
  <c r="I305" i="48"/>
  <c r="G205" i="196"/>
  <c r="I205" i="196"/>
  <c r="J205" i="196" s="1"/>
  <c r="K205" i="196" s="1"/>
  <c r="I207" i="196"/>
  <c r="J207" i="196" s="1"/>
  <c r="K207" i="196" s="1"/>
  <c r="G207" i="196"/>
  <c r="G202" i="196"/>
  <c r="I202" i="196"/>
  <c r="J202" i="196" s="1"/>
  <c r="K202" i="196" s="1"/>
  <c r="I224" i="196"/>
  <c r="J224" i="196" s="1"/>
  <c r="K224" i="196" s="1"/>
  <c r="G224" i="196"/>
  <c r="G232" i="196"/>
  <c r="I232" i="196"/>
  <c r="J232" i="196" s="1"/>
  <c r="K232" i="196" s="1"/>
  <c r="F175" i="196"/>
  <c r="I175" i="196" s="1"/>
  <c r="J175" i="196" s="1"/>
  <c r="G175" i="196"/>
  <c r="C147" i="196"/>
  <c r="C154" i="196"/>
  <c r="E150" i="196"/>
  <c r="E143" i="196"/>
  <c r="F111" i="196"/>
  <c r="I111" i="196" s="1"/>
  <c r="J111" i="196" s="1"/>
  <c r="I139" i="196"/>
  <c r="J139" i="196" s="1"/>
  <c r="I110" i="196"/>
  <c r="J110" i="196" s="1"/>
  <c r="F167" i="196"/>
  <c r="I167" i="196" s="1"/>
  <c r="J167" i="196" s="1"/>
  <c r="C158" i="196"/>
  <c r="D158" i="196"/>
  <c r="D152" i="196"/>
  <c r="F193" i="196"/>
  <c r="G116" i="196"/>
  <c r="F184" i="196"/>
  <c r="I184" i="196" s="1"/>
  <c r="J184" i="196" s="1"/>
  <c r="K184" i="196" s="1"/>
  <c r="G115" i="196"/>
  <c r="F138" i="196"/>
  <c r="I138" i="196" s="1"/>
  <c r="J138" i="196" s="1"/>
  <c r="F170" i="196"/>
  <c r="I170" i="196" s="1"/>
  <c r="J170" i="196" s="1"/>
  <c r="K170" i="196" s="1"/>
  <c r="D148" i="196"/>
  <c r="F148" i="196" s="1"/>
  <c r="I148" i="196" s="1"/>
  <c r="J148" i="196" s="1"/>
  <c r="D144" i="196"/>
  <c r="D147" i="196"/>
  <c r="D143" i="196"/>
  <c r="C149" i="196"/>
  <c r="G182" i="196"/>
  <c r="F183" i="196"/>
  <c r="I183" i="196"/>
  <c r="J183" i="196" s="1"/>
  <c r="C153" i="196"/>
  <c r="E144" i="196"/>
  <c r="G144" i="196" s="1"/>
  <c r="D145" i="196"/>
  <c r="N202" i="48"/>
  <c r="I112" i="196"/>
  <c r="J112" i="196" s="1"/>
  <c r="D149" i="196"/>
  <c r="G113" i="196"/>
  <c r="I192" i="196"/>
  <c r="J192" i="196" s="1"/>
  <c r="K192" i="196" s="1"/>
  <c r="G134" i="196"/>
  <c r="G126" i="196"/>
  <c r="I125" i="196"/>
  <c r="J125" i="196" s="1"/>
  <c r="K125" i="196" s="1"/>
  <c r="G173" i="196"/>
  <c r="F172" i="196"/>
  <c r="I172" i="196" s="1"/>
  <c r="J172" i="196" s="1"/>
  <c r="K172" i="196" s="1"/>
  <c r="D146" i="196"/>
  <c r="F146" i="196" s="1"/>
  <c r="C146" i="196"/>
  <c r="E149" i="196"/>
  <c r="G139" i="196"/>
  <c r="G138" i="196"/>
  <c r="F130" i="196"/>
  <c r="I130" i="196" s="1"/>
  <c r="J130" i="196" s="1"/>
  <c r="G266" i="196"/>
  <c r="I266" i="196"/>
  <c r="J266" i="196" s="1"/>
  <c r="K266" i="196" s="1"/>
  <c r="I216" i="196"/>
  <c r="J216" i="196" s="1"/>
  <c r="K216" i="196" s="1"/>
  <c r="G216" i="196"/>
  <c r="G233" i="196"/>
  <c r="I233" i="196"/>
  <c r="J233" i="196" s="1"/>
  <c r="K233" i="196" s="1"/>
  <c r="G229" i="196"/>
  <c r="I229" i="196"/>
  <c r="J229" i="196" s="1"/>
  <c r="K229" i="196" s="1"/>
  <c r="G263" i="196"/>
  <c r="I263" i="196"/>
  <c r="J263" i="196" s="1"/>
  <c r="K263" i="196" s="1"/>
  <c r="F51" i="21"/>
  <c r="C46" i="21"/>
  <c r="G225" i="196"/>
  <c r="I225" i="196"/>
  <c r="J225" i="196" s="1"/>
  <c r="K225" i="196" s="1"/>
  <c r="I255" i="196"/>
  <c r="J255" i="196" s="1"/>
  <c r="K255" i="196" s="1"/>
  <c r="G255" i="196"/>
  <c r="G268" i="196"/>
  <c r="I268" i="196"/>
  <c r="J268" i="196" s="1"/>
  <c r="K268" i="196" s="1"/>
  <c r="G253" i="196"/>
  <c r="I253" i="196"/>
  <c r="J253" i="196" s="1"/>
  <c r="K253" i="196" s="1"/>
  <c r="I254" i="196"/>
  <c r="J254" i="196" s="1"/>
  <c r="K254" i="196" s="1"/>
  <c r="G254" i="196"/>
  <c r="L104" i="31"/>
  <c r="O104" i="31" s="1"/>
  <c r="F109" i="196"/>
  <c r="I109" i="196" s="1"/>
  <c r="J109" i="196" s="1"/>
  <c r="K109" i="196" s="1"/>
  <c r="G109" i="196"/>
  <c r="G168" i="196"/>
  <c r="F168" i="196"/>
  <c r="F166" i="196"/>
  <c r="I166" i="196" s="1"/>
  <c r="J166" i="196" s="1"/>
  <c r="G166" i="196"/>
  <c r="BW56" i="39"/>
  <c r="F116" i="196"/>
  <c r="I116" i="196" s="1"/>
  <c r="J116" i="196" s="1"/>
  <c r="K116" i="196" s="1"/>
  <c r="I195" i="196"/>
  <c r="J195" i="196" s="1"/>
  <c r="I113" i="196"/>
  <c r="J113" i="196" s="1"/>
  <c r="F126" i="196"/>
  <c r="I126" i="196" s="1"/>
  <c r="J126" i="196" s="1"/>
  <c r="I131" i="196"/>
  <c r="J131" i="196" s="1"/>
  <c r="F131" i="196"/>
  <c r="D155" i="196"/>
  <c r="D154" i="196"/>
  <c r="F154" i="196" s="1"/>
  <c r="E155" i="196"/>
  <c r="F120" i="196"/>
  <c r="I120" i="196" s="1"/>
  <c r="J120" i="196" s="1"/>
  <c r="K120" i="196" s="1"/>
  <c r="F187" i="196"/>
  <c r="I187" i="196" s="1"/>
  <c r="J187" i="196" s="1"/>
  <c r="K187" i="196" s="1"/>
  <c r="G194" i="196"/>
  <c r="F129" i="196"/>
  <c r="F189" i="196"/>
  <c r="I189" i="196" s="1"/>
  <c r="J189" i="196" s="1"/>
  <c r="K189" i="196" s="1"/>
  <c r="F176" i="196"/>
  <c r="I176" i="196" s="1"/>
  <c r="J176" i="196" s="1"/>
  <c r="K176" i="196" s="1"/>
  <c r="F171" i="196"/>
  <c r="I171" i="196" s="1"/>
  <c r="J171" i="196" s="1"/>
  <c r="I174" i="196"/>
  <c r="J174" i="196" s="1"/>
  <c r="K174" i="196" s="1"/>
  <c r="E157" i="196"/>
  <c r="G162" i="196"/>
  <c r="G114" i="196"/>
  <c r="F107" i="196"/>
  <c r="I107" i="196" s="1"/>
  <c r="J107" i="196" s="1"/>
  <c r="I203" i="196"/>
  <c r="J203" i="196" s="1"/>
  <c r="K203" i="196" s="1"/>
  <c r="G203" i="196"/>
  <c r="G241" i="196"/>
  <c r="I241" i="196"/>
  <c r="J241" i="196" s="1"/>
  <c r="K241" i="196" s="1"/>
  <c r="I209" i="196"/>
  <c r="J209" i="196" s="1"/>
  <c r="K209" i="196" s="1"/>
  <c r="G209" i="196"/>
  <c r="G219" i="196"/>
  <c r="G239" i="196"/>
  <c r="G257" i="196"/>
  <c r="G206" i="196"/>
  <c r="I206" i="196"/>
  <c r="J206" i="196" s="1"/>
  <c r="K206" i="196" s="1"/>
  <c r="G217" i="196"/>
  <c r="I217" i="196"/>
  <c r="J217" i="196" s="1"/>
  <c r="K217" i="196" s="1"/>
  <c r="G250" i="196"/>
  <c r="I250" i="196"/>
  <c r="J250" i="196" s="1"/>
  <c r="K250" i="196" s="1"/>
  <c r="G261" i="196"/>
  <c r="I261" i="196"/>
  <c r="J261" i="196" s="1"/>
  <c r="K261" i="196" s="1"/>
  <c r="B99" i="21"/>
  <c r="I115" i="48"/>
  <c r="C11" i="48" s="1"/>
  <c r="Q202" i="48"/>
  <c r="J116" i="48"/>
  <c r="D12" i="48" s="1"/>
  <c r="H202" i="48"/>
  <c r="E59" i="196"/>
  <c r="E53" i="196"/>
  <c r="C48" i="196"/>
  <c r="D54" i="196"/>
  <c r="C56" i="196"/>
  <c r="D50" i="196"/>
  <c r="D61" i="196"/>
  <c r="D60" i="196"/>
  <c r="E58" i="196"/>
  <c r="E51" i="196"/>
  <c r="C57" i="196"/>
  <c r="C58" i="196"/>
  <c r="D47" i="196"/>
  <c r="C55" i="196"/>
  <c r="D55" i="196"/>
  <c r="F55" i="196" s="1"/>
  <c r="E52" i="196"/>
  <c r="C54" i="196"/>
  <c r="D52" i="196"/>
  <c r="C50" i="196"/>
  <c r="C59" i="196"/>
  <c r="E48" i="196"/>
  <c r="D59" i="196"/>
  <c r="C47" i="196"/>
  <c r="C61" i="196"/>
  <c r="D49" i="196"/>
  <c r="E49" i="196"/>
  <c r="E61" i="196"/>
  <c r="D53" i="196"/>
  <c r="E57" i="196"/>
  <c r="E60" i="196"/>
  <c r="C53" i="196"/>
  <c r="D51" i="196"/>
  <c r="C49" i="196"/>
  <c r="E62" i="196"/>
  <c r="C52" i="196"/>
  <c r="D58" i="196"/>
  <c r="F58" i="196" s="1"/>
  <c r="C51" i="196"/>
  <c r="D56" i="196"/>
  <c r="F56" i="196" s="1"/>
  <c r="E54" i="196"/>
  <c r="G54" i="196" s="1"/>
  <c r="C60" i="196"/>
  <c r="E50" i="196"/>
  <c r="G50" i="196" s="1"/>
  <c r="E47" i="196"/>
  <c r="G47" i="196" s="1"/>
  <c r="D57" i="196"/>
  <c r="F57" i="196" s="1"/>
  <c r="E55" i="196"/>
  <c r="D48" i="196"/>
  <c r="C62" i="196"/>
  <c r="D62" i="196"/>
  <c r="F62" i="196" s="1"/>
  <c r="E56" i="196"/>
  <c r="G271" i="196"/>
  <c r="I271" i="196"/>
  <c r="J271" i="196" s="1"/>
  <c r="K271" i="196" s="1"/>
  <c r="I270" i="196"/>
  <c r="J270" i="196" s="1"/>
  <c r="K270" i="196" s="1"/>
  <c r="G270" i="196"/>
  <c r="G243" i="196"/>
  <c r="I243" i="196"/>
  <c r="J243" i="196" s="1"/>
  <c r="K243" i="196" s="1"/>
  <c r="I202" i="48"/>
  <c r="I203" i="48" s="1"/>
  <c r="E148" i="196"/>
  <c r="E151" i="196"/>
  <c r="C151" i="196"/>
  <c r="D151" i="196"/>
  <c r="E153" i="196"/>
  <c r="E152" i="196"/>
  <c r="D156" i="196"/>
  <c r="E146" i="196"/>
  <c r="G146" i="196" s="1"/>
  <c r="C143" i="196"/>
  <c r="C150" i="196"/>
  <c r="E156" i="196"/>
  <c r="G156" i="196" s="1"/>
  <c r="E147" i="196"/>
  <c r="G147" i="196" s="1"/>
  <c r="C155" i="196"/>
  <c r="D150" i="196"/>
  <c r="I272" i="196"/>
  <c r="J272" i="196" s="1"/>
  <c r="K272" i="196" s="1"/>
  <c r="G272" i="196"/>
  <c r="G226" i="196"/>
  <c r="I226" i="196"/>
  <c r="J226" i="196" s="1"/>
  <c r="K226" i="196" s="1"/>
  <c r="I231" i="196"/>
  <c r="J231" i="196" s="1"/>
  <c r="K231" i="196" s="1"/>
  <c r="G231" i="196"/>
  <c r="I222" i="196"/>
  <c r="G222" i="196"/>
  <c r="G262" i="196"/>
  <c r="I262" i="196"/>
  <c r="J262" i="196" s="1"/>
  <c r="K262" i="196" s="1"/>
  <c r="G260" i="196"/>
  <c r="I260" i="196"/>
  <c r="G210" i="196"/>
  <c r="I210" i="196"/>
  <c r="J210" i="196" s="1"/>
  <c r="K210" i="196" s="1"/>
  <c r="G251" i="196"/>
  <c r="I251" i="196"/>
  <c r="J251" i="196" s="1"/>
  <c r="K251" i="196" s="1"/>
  <c r="D49" i="21"/>
  <c r="C44" i="21"/>
  <c r="I215" i="196"/>
  <c r="J215" i="196" s="1"/>
  <c r="K215" i="196" s="1"/>
  <c r="G215" i="196"/>
  <c r="K89" i="31"/>
  <c r="N89" i="31" s="1"/>
  <c r="C202" i="48"/>
  <c r="H115" i="48"/>
  <c r="B11" i="48" s="1"/>
  <c r="F115" i="196"/>
  <c r="I115" i="196" s="1"/>
  <c r="J115" i="196" s="1"/>
  <c r="K115" i="196" s="1"/>
  <c r="F124" i="196"/>
  <c r="I124" i="196" s="1"/>
  <c r="F163" i="196"/>
  <c r="I163" i="196" s="1"/>
  <c r="J163" i="196" s="1"/>
  <c r="E154" i="196"/>
  <c r="C157" i="196"/>
  <c r="C144" i="196"/>
  <c r="D157" i="196"/>
  <c r="B108" i="21"/>
  <c r="B125" i="21" s="1"/>
  <c r="B107" i="21"/>
  <c r="B124" i="21" s="1"/>
  <c r="K305" i="48"/>
  <c r="I193" i="196"/>
  <c r="J193" i="196" s="1"/>
  <c r="K193" i="196" s="1"/>
  <c r="G119" i="196"/>
  <c r="I129" i="196"/>
  <c r="J129" i="196" s="1"/>
  <c r="K129" i="196" s="1"/>
  <c r="C152" i="196"/>
  <c r="C145" i="196"/>
  <c r="C156" i="196"/>
  <c r="G111" i="196"/>
  <c r="I182" i="196"/>
  <c r="J182" i="196" s="1"/>
  <c r="I119" i="196"/>
  <c r="J119" i="196" s="1"/>
  <c r="K119" i="196" s="1"/>
  <c r="G106" i="196"/>
  <c r="G136" i="196"/>
  <c r="I134" i="196"/>
  <c r="J134" i="196" s="1"/>
  <c r="K134" i="196" s="1"/>
  <c r="F133" i="196"/>
  <c r="I133" i="196" s="1"/>
  <c r="J133" i="196" s="1"/>
  <c r="F164" i="196"/>
  <c r="I164" i="196" s="1"/>
  <c r="J164" i="196" s="1"/>
  <c r="K164" i="196" s="1"/>
  <c r="E158" i="196"/>
  <c r="G158" i="196" s="1"/>
  <c r="E145" i="196"/>
  <c r="G145" i="196" s="1"/>
  <c r="I168" i="196"/>
  <c r="J168" i="196" s="1"/>
  <c r="I177" i="196"/>
  <c r="J177" i="196" s="1"/>
  <c r="K177" i="196" s="1"/>
  <c r="D153" i="196"/>
  <c r="F153" i="196" s="1"/>
  <c r="G195" i="196"/>
  <c r="F117" i="196"/>
  <c r="I117" i="196" s="1"/>
  <c r="J117" i="196" s="1"/>
  <c r="F128" i="196"/>
  <c r="I128" i="196" s="1"/>
  <c r="J128" i="196" s="1"/>
  <c r="G305" i="48" l="1"/>
  <c r="B105" i="21"/>
  <c r="B122" i="21" s="1"/>
  <c r="G60" i="196"/>
  <c r="F169" i="196"/>
  <c r="I169" i="196" s="1"/>
  <c r="J169" i="196" s="1"/>
  <c r="F30" i="196"/>
  <c r="I30" i="196" s="1"/>
  <c r="J30" i="196" s="1"/>
  <c r="G81" i="196"/>
  <c r="F100" i="196"/>
  <c r="G79" i="196"/>
  <c r="F96" i="196"/>
  <c r="I96" i="196" s="1"/>
  <c r="J96" i="196" s="1"/>
  <c r="K214" i="196"/>
  <c r="E140" i="21"/>
  <c r="E141" i="21" s="1"/>
  <c r="E144" i="21"/>
  <c r="E146" i="21" s="1"/>
  <c r="F150" i="196"/>
  <c r="G152" i="196"/>
  <c r="F48" i="196"/>
  <c r="I48" i="196" s="1"/>
  <c r="J48" i="196" s="1"/>
  <c r="G33" i="196"/>
  <c r="G32" i="196"/>
  <c r="F66" i="196"/>
  <c r="F43" i="196"/>
  <c r="I43" i="196" s="1"/>
  <c r="J43" i="196" s="1"/>
  <c r="G85" i="196"/>
  <c r="K248" i="196"/>
  <c r="K245" i="196"/>
  <c r="K235" i="196"/>
  <c r="L235" i="196" s="1"/>
  <c r="M91" i="31"/>
  <c r="K259" i="196"/>
  <c r="F165" i="196"/>
  <c r="I165" i="196" s="1"/>
  <c r="J165" i="196" s="1"/>
  <c r="G61" i="196"/>
  <c r="K110" i="196"/>
  <c r="G190" i="196"/>
  <c r="K190" i="196" s="1"/>
  <c r="K246" i="196"/>
  <c r="K258" i="196"/>
  <c r="K234" i="196"/>
  <c r="K240" i="196"/>
  <c r="K102" i="31"/>
  <c r="N102" i="31" s="1"/>
  <c r="K211" i="196"/>
  <c r="G145" i="21"/>
  <c r="B12" i="200"/>
  <c r="B16" i="200" s="1"/>
  <c r="G55" i="196"/>
  <c r="G78" i="196"/>
  <c r="F118" i="196"/>
  <c r="I118" i="196" s="1"/>
  <c r="J118" i="196" s="1"/>
  <c r="M104" i="31"/>
  <c r="K227" i="196"/>
  <c r="K223" i="196"/>
  <c r="K168" i="196"/>
  <c r="G154" i="196"/>
  <c r="K182" i="196"/>
  <c r="G148" i="196"/>
  <c r="G13" i="196"/>
  <c r="F76" i="196"/>
  <c r="F87" i="196"/>
  <c r="F94" i="196"/>
  <c r="F37" i="196"/>
  <c r="F8" i="182"/>
  <c r="L135" i="196"/>
  <c r="K130" i="196"/>
  <c r="K169" i="196"/>
  <c r="K148" i="196"/>
  <c r="L205" i="196"/>
  <c r="G11" i="196"/>
  <c r="F72" i="196"/>
  <c r="F73" i="196"/>
  <c r="I73" i="196" s="1"/>
  <c r="J73" i="196" s="1"/>
  <c r="K43" i="196"/>
  <c r="K69" i="196"/>
  <c r="F81" i="196"/>
  <c r="G75" i="196"/>
  <c r="F22" i="196"/>
  <c r="I22" i="196" s="1"/>
  <c r="J22" i="196" s="1"/>
  <c r="K22" i="196" s="1"/>
  <c r="L22" i="196" s="1"/>
  <c r="G89" i="196"/>
  <c r="F29" i="196"/>
  <c r="I90" i="196"/>
  <c r="J90" i="196" s="1"/>
  <c r="I66" i="196"/>
  <c r="J66" i="196" s="1"/>
  <c r="I75" i="196"/>
  <c r="J75" i="196" s="1"/>
  <c r="G21" i="196"/>
  <c r="F71" i="196"/>
  <c r="I71" i="196" s="1"/>
  <c r="J71" i="196" s="1"/>
  <c r="K71" i="196" s="1"/>
  <c r="I100" i="196"/>
  <c r="J100" i="196" s="1"/>
  <c r="G30" i="196"/>
  <c r="I37" i="196"/>
  <c r="J37" i="196" s="1"/>
  <c r="K37" i="196" s="1"/>
  <c r="G10" i="196"/>
  <c r="G74" i="196"/>
  <c r="F35" i="196"/>
  <c r="I35" i="196" s="1"/>
  <c r="J35" i="196" s="1"/>
  <c r="K35" i="196" s="1"/>
  <c r="F39" i="196"/>
  <c r="I39" i="196" s="1"/>
  <c r="J39" i="196" s="1"/>
  <c r="K39" i="196" s="1"/>
  <c r="I34" i="196"/>
  <c r="J34" i="196" s="1"/>
  <c r="F86" i="196"/>
  <c r="G86" i="196"/>
  <c r="E7" i="182"/>
  <c r="F7" i="182"/>
  <c r="G196" i="196"/>
  <c r="K196" i="196" s="1"/>
  <c r="G118" i="196"/>
  <c r="K118" i="196" s="1"/>
  <c r="F181" i="196"/>
  <c r="I181" i="196" s="1"/>
  <c r="H17" i="21"/>
  <c r="H139" i="21" s="1"/>
  <c r="J2" i="182"/>
  <c r="H6" i="21"/>
  <c r="H4" i="21"/>
  <c r="H131" i="21"/>
  <c r="H5" i="21"/>
  <c r="H16" i="21"/>
  <c r="H138" i="21" s="1"/>
  <c r="M2" i="184"/>
  <c r="H51" i="21"/>
  <c r="I2" i="21"/>
  <c r="F144" i="21"/>
  <c r="F146" i="21" s="1"/>
  <c r="F140" i="21"/>
  <c r="F141" i="21" s="1"/>
  <c r="K128" i="196"/>
  <c r="K171" i="196"/>
  <c r="K131" i="196"/>
  <c r="L109" i="196"/>
  <c r="K183" i="196"/>
  <c r="K167" i="196"/>
  <c r="G68" i="196"/>
  <c r="G66" i="196"/>
  <c r="G14" i="196"/>
  <c r="F14" i="196"/>
  <c r="I14" i="196" s="1"/>
  <c r="I29" i="196"/>
  <c r="J29" i="196" s="1"/>
  <c r="F32" i="196"/>
  <c r="I32" i="196" s="1"/>
  <c r="J32" i="196" s="1"/>
  <c r="K32" i="196" s="1"/>
  <c r="G100" i="196"/>
  <c r="I76" i="196"/>
  <c r="J76" i="196" s="1"/>
  <c r="G73" i="196"/>
  <c r="F79" i="196"/>
  <c r="I79" i="196" s="1"/>
  <c r="J79" i="196" s="1"/>
  <c r="K79" i="196" s="1"/>
  <c r="G76" i="196"/>
  <c r="I19" i="196"/>
  <c r="J19" i="196" s="1"/>
  <c r="G98" i="196"/>
  <c r="K98" i="196" s="1"/>
  <c r="L98" i="196" s="1"/>
  <c r="F10" i="196"/>
  <c r="I10" i="196" s="1"/>
  <c r="J10" i="196" s="1"/>
  <c r="F40" i="196"/>
  <c r="I40" i="196" s="1"/>
  <c r="J40" i="196" s="1"/>
  <c r="K40" i="196" s="1"/>
  <c r="G22" i="196"/>
  <c r="G29" i="196"/>
  <c r="F33" i="196"/>
  <c r="I33" i="196" s="1"/>
  <c r="J33" i="196" s="1"/>
  <c r="K33" i="196" s="1"/>
  <c r="I92" i="196"/>
  <c r="J92" i="196" s="1"/>
  <c r="K92" i="196" s="1"/>
  <c r="F97" i="196"/>
  <c r="I97" i="196"/>
  <c r="J97" i="196" s="1"/>
  <c r="F99" i="196"/>
  <c r="I99" i="196"/>
  <c r="J99" i="196" s="1"/>
  <c r="I94" i="196"/>
  <c r="J94" i="196" s="1"/>
  <c r="K94" i="196" s="1"/>
  <c r="G108" i="196"/>
  <c r="D11" i="182"/>
  <c r="D12" i="182"/>
  <c r="K3" i="182"/>
  <c r="N3" i="184"/>
  <c r="J3" i="21"/>
  <c r="F203" i="48"/>
  <c r="L118" i="48"/>
  <c r="M103" i="31"/>
  <c r="E24" i="182"/>
  <c r="F24" i="182"/>
  <c r="F185" i="196"/>
  <c r="I185" i="196" s="1"/>
  <c r="J185" i="196" s="1"/>
  <c r="K185" i="196" s="1"/>
  <c r="G144" i="21"/>
  <c r="G146" i="21" s="1"/>
  <c r="G140" i="21"/>
  <c r="G141" i="21" s="1"/>
  <c r="I42" i="182"/>
  <c r="L1" i="196"/>
  <c r="L114" i="196" s="1"/>
  <c r="K269" i="196"/>
  <c r="K212" i="196"/>
  <c r="F31" i="182"/>
  <c r="F35" i="182" s="1"/>
  <c r="G23" i="182"/>
  <c r="K244" i="196"/>
  <c r="L244" i="196" s="1"/>
  <c r="K133" i="196"/>
  <c r="L119" i="196"/>
  <c r="K117" i="196"/>
  <c r="K165" i="196"/>
  <c r="L165" i="196" s="1"/>
  <c r="G151" i="196"/>
  <c r="F59" i="196"/>
  <c r="L261" i="196"/>
  <c r="L203" i="196"/>
  <c r="K194" i="196"/>
  <c r="K126" i="196"/>
  <c r="L126" i="196" s="1"/>
  <c r="L116" i="196"/>
  <c r="K166" i="196"/>
  <c r="L166" i="196" s="1"/>
  <c r="L253" i="196"/>
  <c r="F149" i="196"/>
  <c r="F147" i="196"/>
  <c r="L110" i="196"/>
  <c r="K11" i="196"/>
  <c r="L11" i="196" s="1"/>
  <c r="I72" i="196"/>
  <c r="J72" i="196" s="1"/>
  <c r="I81" i="196"/>
  <c r="J81" i="196" s="1"/>
  <c r="K81" i="196" s="1"/>
  <c r="L81" i="196" s="1"/>
  <c r="K77" i="196"/>
  <c r="L77" i="196" s="1"/>
  <c r="F89" i="196"/>
  <c r="I89" i="196" s="1"/>
  <c r="J89" i="196" s="1"/>
  <c r="K89" i="196" s="1"/>
  <c r="I68" i="196"/>
  <c r="J68" i="196" s="1"/>
  <c r="I78" i="196"/>
  <c r="J78" i="196" s="1"/>
  <c r="K78" i="196" s="1"/>
  <c r="L78" i="196" s="1"/>
  <c r="F18" i="196"/>
  <c r="I18" i="196" s="1"/>
  <c r="J18" i="196" s="1"/>
  <c r="G70" i="196"/>
  <c r="K17" i="196"/>
  <c r="L17" i="196" s="1"/>
  <c r="F41" i="196"/>
  <c r="I41" i="196" s="1"/>
  <c r="J41" i="196" s="1"/>
  <c r="K41" i="196" s="1"/>
  <c r="L41" i="196" s="1"/>
  <c r="I86" i="196"/>
  <c r="J86" i="196" s="1"/>
  <c r="K86" i="196" s="1"/>
  <c r="L86" i="196" s="1"/>
  <c r="G12" i="196"/>
  <c r="K12" i="196" s="1"/>
  <c r="I9" i="196"/>
  <c r="J9" i="196" s="1"/>
  <c r="K9" i="196" s="1"/>
  <c r="L9" i="196" s="1"/>
  <c r="G18" i="196"/>
  <c r="G31" i="196"/>
  <c r="I16" i="196"/>
  <c r="J16" i="196" s="1"/>
  <c r="I13" i="196"/>
  <c r="J13" i="196" s="1"/>
  <c r="K13" i="196" s="1"/>
  <c r="L13" i="196" s="1"/>
  <c r="K42" i="196"/>
  <c r="L42" i="196" s="1"/>
  <c r="I87" i="196"/>
  <c r="J87" i="196" s="1"/>
  <c r="G87" i="196"/>
  <c r="F38" i="196"/>
  <c r="I38" i="196" s="1"/>
  <c r="J38" i="196" s="1"/>
  <c r="K38" i="196" s="1"/>
  <c r="L38" i="196" s="1"/>
  <c r="G91" i="196"/>
  <c r="I95" i="196"/>
  <c r="J95" i="196" s="1"/>
  <c r="F191" i="196"/>
  <c r="I191" i="196" s="1"/>
  <c r="L247" i="196"/>
  <c r="G203" i="48"/>
  <c r="K118" i="48"/>
  <c r="G191" i="196"/>
  <c r="L234" i="196"/>
  <c r="L240" i="196"/>
  <c r="L4" i="184"/>
  <c r="I4" i="182"/>
  <c r="L2" i="196" s="1"/>
  <c r="G132" i="21"/>
  <c r="G154" i="21"/>
  <c r="G164" i="21" s="1"/>
  <c r="K204" i="196"/>
  <c r="L204" i="196" s="1"/>
  <c r="I27" i="182"/>
  <c r="J27" i="182" s="1"/>
  <c r="F40" i="182"/>
  <c r="F16" i="182"/>
  <c r="G8" i="182"/>
  <c r="L134" i="196"/>
  <c r="L182" i="196"/>
  <c r="L215" i="196"/>
  <c r="L177" i="196"/>
  <c r="L164" i="196"/>
  <c r="K106" i="196"/>
  <c r="L106" i="196" s="1"/>
  <c r="L129" i="196"/>
  <c r="F157" i="196"/>
  <c r="K163" i="196"/>
  <c r="L163" i="196" s="1"/>
  <c r="L210" i="196"/>
  <c r="L262" i="196"/>
  <c r="L241" i="196"/>
  <c r="K107" i="196"/>
  <c r="L107" i="196" s="1"/>
  <c r="L176" i="196"/>
  <c r="L187" i="196"/>
  <c r="K113" i="196"/>
  <c r="L113" i="196" s="1"/>
  <c r="L184" i="196"/>
  <c r="L255" i="196"/>
  <c r="L229" i="196"/>
  <c r="G149" i="196"/>
  <c r="F158" i="196"/>
  <c r="I158" i="196" s="1"/>
  <c r="J158" i="196" s="1"/>
  <c r="K158" i="196" s="1"/>
  <c r="L158" i="196" s="1"/>
  <c r="K175" i="196"/>
  <c r="L175" i="196" s="1"/>
  <c r="L224" i="196"/>
  <c r="L207" i="196"/>
  <c r="K70" i="196"/>
  <c r="L70" i="196" s="1"/>
  <c r="K30" i="196"/>
  <c r="L30" i="196" s="1"/>
  <c r="G80" i="196"/>
  <c r="K80" i="196" s="1"/>
  <c r="L80" i="196" s="1"/>
  <c r="F23" i="196"/>
  <c r="L23" i="196" s="1"/>
  <c r="F15" i="196"/>
  <c r="I15" i="196" s="1"/>
  <c r="J15" i="196" s="1"/>
  <c r="K15" i="196" s="1"/>
  <c r="L15" i="196" s="1"/>
  <c r="G16" i="196"/>
  <c r="K16" i="196" s="1"/>
  <c r="L16" i="196" s="1"/>
  <c r="G95" i="196"/>
  <c r="G23" i="196"/>
  <c r="F24" i="196"/>
  <c r="I24" i="196" s="1"/>
  <c r="J24" i="196"/>
  <c r="BE24" i="196"/>
  <c r="AV24" i="196"/>
  <c r="AY24" i="196"/>
  <c r="AU24" i="196"/>
  <c r="AX24" i="196"/>
  <c r="AW24" i="196"/>
  <c r="AT24" i="196"/>
  <c r="BI24" i="196"/>
  <c r="AS24" i="196"/>
  <c r="F67" i="196"/>
  <c r="I67" i="196" s="1"/>
  <c r="G90" i="196"/>
  <c r="F93" i="196"/>
  <c r="I93" i="196" s="1"/>
  <c r="J93" i="196" s="1"/>
  <c r="I91" i="196"/>
  <c r="J91" i="196" s="1"/>
  <c r="K91" i="196" s="1"/>
  <c r="L91" i="196" s="1"/>
  <c r="K96" i="196"/>
  <c r="L96" i="196" s="1"/>
  <c r="F74" i="196"/>
  <c r="I74" i="196" s="1"/>
  <c r="J74" i="196" s="1"/>
  <c r="K74" i="196" s="1"/>
  <c r="L74" i="196" s="1"/>
  <c r="I21" i="196"/>
  <c r="J21" i="196" s="1"/>
  <c r="K21" i="196" s="1"/>
  <c r="L21" i="196" s="1"/>
  <c r="F20" i="196"/>
  <c r="I20" i="196" s="1"/>
  <c r="J20" i="196" s="1"/>
  <c r="K20" i="196" s="1"/>
  <c r="L20" i="196" s="1"/>
  <c r="F28" i="196"/>
  <c r="I28" i="196" s="1"/>
  <c r="G34" i="196"/>
  <c r="G93" i="196"/>
  <c r="G99" i="196"/>
  <c r="G19" i="196"/>
  <c r="G72" i="196"/>
  <c r="G36" i="196"/>
  <c r="K36" i="196" s="1"/>
  <c r="L36" i="196" s="1"/>
  <c r="F85" i="196"/>
  <c r="I85" i="196" s="1"/>
  <c r="I31" i="196"/>
  <c r="J31" i="196" s="1"/>
  <c r="K31" i="196" s="1"/>
  <c r="L31" i="196" s="1"/>
  <c r="F88" i="196"/>
  <c r="I88" i="196" s="1"/>
  <c r="J88" i="196" s="1"/>
  <c r="K88" i="196" s="1"/>
  <c r="L88" i="196" s="1"/>
  <c r="G97" i="196"/>
  <c r="I108" i="196"/>
  <c r="J108" i="196" s="1"/>
  <c r="L211" i="196"/>
  <c r="B24" i="39"/>
  <c r="D16" i="21"/>
  <c r="D138" i="21" s="1"/>
  <c r="L264" i="196"/>
  <c r="J28" i="182"/>
  <c r="G188" i="196"/>
  <c r="K188" i="196" s="1"/>
  <c r="L188" i="196" s="1"/>
  <c r="K93" i="31"/>
  <c r="N93" i="31" s="1"/>
  <c r="L90" i="31"/>
  <c r="O90" i="31" s="1"/>
  <c r="K230" i="196"/>
  <c r="L230" i="196" s="1"/>
  <c r="K208" i="196"/>
  <c r="L208" i="196" s="1"/>
  <c r="K221" i="196"/>
  <c r="L221" i="196" s="1"/>
  <c r="I285" i="196"/>
  <c r="J124" i="196"/>
  <c r="I287" i="196"/>
  <c r="I157" i="196"/>
  <c r="J157" i="196" s="1"/>
  <c r="F156" i="196"/>
  <c r="I57" i="196"/>
  <c r="J57" i="196" s="1"/>
  <c r="F61" i="196"/>
  <c r="K195" i="196"/>
  <c r="L195" i="196" s="1"/>
  <c r="K136" i="196"/>
  <c r="L136" i="196" s="1"/>
  <c r="F145" i="196"/>
  <c r="K173" i="196"/>
  <c r="L173" i="196" s="1"/>
  <c r="G150" i="196"/>
  <c r="I150" i="196"/>
  <c r="J150" i="196" s="1"/>
  <c r="I62" i="196"/>
  <c r="J62" i="196" s="1"/>
  <c r="G62" i="196"/>
  <c r="G49" i="196"/>
  <c r="F52" i="196"/>
  <c r="I52" i="196" s="1"/>
  <c r="J52" i="196" s="1"/>
  <c r="I55" i="196"/>
  <c r="J55" i="196" s="1"/>
  <c r="G51" i="196"/>
  <c r="F50" i="196"/>
  <c r="I50" i="196" s="1"/>
  <c r="J50" i="196" s="1"/>
  <c r="K50" i="196" s="1"/>
  <c r="L50" i="196" s="1"/>
  <c r="G53" i="196"/>
  <c r="Q203" i="48"/>
  <c r="I118" i="48"/>
  <c r="F155" i="196"/>
  <c r="I155" i="196" s="1"/>
  <c r="J155" i="196" s="1"/>
  <c r="I146" i="196"/>
  <c r="J146" i="196" s="1"/>
  <c r="K146" i="196" s="1"/>
  <c r="L146" i="196" s="1"/>
  <c r="F144" i="196"/>
  <c r="L105" i="196"/>
  <c r="K139" i="196"/>
  <c r="L139" i="196" s="1"/>
  <c r="I154" i="196"/>
  <c r="J154" i="196" s="1"/>
  <c r="K154" i="196" s="1"/>
  <c r="L154" i="196" s="1"/>
  <c r="I156" i="196"/>
  <c r="J156" i="196" s="1"/>
  <c r="K156" i="196" s="1"/>
  <c r="L156" i="196" s="1"/>
  <c r="C203" i="48"/>
  <c r="H118" i="48"/>
  <c r="G153" i="196"/>
  <c r="G57" i="196"/>
  <c r="F49" i="196"/>
  <c r="I49" i="196" s="1"/>
  <c r="J49" i="196" s="1"/>
  <c r="G48" i="196"/>
  <c r="F47" i="196"/>
  <c r="I47" i="196" s="1"/>
  <c r="G58" i="196"/>
  <c r="I56" i="196"/>
  <c r="J56" i="196" s="1"/>
  <c r="G59" i="196"/>
  <c r="B95" i="21"/>
  <c r="G157" i="196"/>
  <c r="K112" i="196"/>
  <c r="L112" i="196" s="1"/>
  <c r="I153" i="196"/>
  <c r="J153" i="196" s="1"/>
  <c r="K153" i="196" s="1"/>
  <c r="L153" i="196" s="1"/>
  <c r="I149" i="196"/>
  <c r="J149" i="196" s="1"/>
  <c r="K149" i="196" s="1"/>
  <c r="L149" i="196" s="1"/>
  <c r="I147" i="196"/>
  <c r="J147" i="196" s="1"/>
  <c r="K147" i="196" s="1"/>
  <c r="L147" i="196" s="1"/>
  <c r="D144" i="21"/>
  <c r="D140" i="21"/>
  <c r="J260" i="196"/>
  <c r="I145" i="196"/>
  <c r="J145" i="196" s="1"/>
  <c r="K145" i="196" s="1"/>
  <c r="L145" i="196" s="1"/>
  <c r="I144" i="196"/>
  <c r="J144" i="196" s="1"/>
  <c r="K144" i="196" s="1"/>
  <c r="L144" i="196" s="1"/>
  <c r="J222" i="196"/>
  <c r="F151" i="196"/>
  <c r="I151" i="196" s="1"/>
  <c r="J151" i="196" s="1"/>
  <c r="K151" i="196" s="1"/>
  <c r="L151" i="196" s="1"/>
  <c r="G56" i="196"/>
  <c r="F51" i="196"/>
  <c r="I51" i="196" s="1"/>
  <c r="J51" i="196" s="1"/>
  <c r="K51" i="196" s="1"/>
  <c r="L51" i="196" s="1"/>
  <c r="F53" i="196"/>
  <c r="I53" i="196" s="1"/>
  <c r="J53" i="196" s="1"/>
  <c r="I61" i="196"/>
  <c r="J61" i="196" s="1"/>
  <c r="K61" i="196" s="1"/>
  <c r="L61" i="196" s="1"/>
  <c r="I59" i="196"/>
  <c r="J59" i="196" s="1"/>
  <c r="G52" i="196"/>
  <c r="I58" i="196"/>
  <c r="J58" i="196" s="1"/>
  <c r="F60" i="196"/>
  <c r="I60" i="196" s="1"/>
  <c r="J60" i="196" s="1"/>
  <c r="K60" i="196" s="1"/>
  <c r="L60" i="196" s="1"/>
  <c r="F54" i="196"/>
  <c r="I54" i="196" s="1"/>
  <c r="J54" i="196" s="1"/>
  <c r="K54" i="196" s="1"/>
  <c r="L54" i="196" s="1"/>
  <c r="H203" i="48"/>
  <c r="J118" i="48"/>
  <c r="G155" i="196"/>
  <c r="K138" i="196"/>
  <c r="L138" i="196" s="1"/>
  <c r="K162" i="196"/>
  <c r="J287" i="196"/>
  <c r="K111" i="196"/>
  <c r="L111" i="196" s="1"/>
  <c r="J181" i="196"/>
  <c r="N203" i="48"/>
  <c r="M118" i="48"/>
  <c r="F143" i="196"/>
  <c r="I143" i="196" s="1"/>
  <c r="F152" i="196"/>
  <c r="I152" i="196" s="1"/>
  <c r="J152" i="196" s="1"/>
  <c r="K152" i="196" s="1"/>
  <c r="L152" i="196" s="1"/>
  <c r="G143" i="196"/>
  <c r="K72" i="196" l="1"/>
  <c r="L72" i="196" s="1"/>
  <c r="L92" i="196"/>
  <c r="L39" i="196"/>
  <c r="L169" i="196"/>
  <c r="K58" i="196"/>
  <c r="L58" i="196" s="1"/>
  <c r="BJ24" i="196"/>
  <c r="AR24" i="196"/>
  <c r="AP24" i="196"/>
  <c r="L243" i="196"/>
  <c r="L196" i="196"/>
  <c r="L35" i="196"/>
  <c r="AQ24" i="196"/>
  <c r="BH24" i="196"/>
  <c r="BF24" i="196"/>
  <c r="K18" i="196"/>
  <c r="L18" i="196" s="1"/>
  <c r="L194" i="196"/>
  <c r="L117" i="196"/>
  <c r="L269" i="196"/>
  <c r="L128" i="196"/>
  <c r="L216" i="196"/>
  <c r="K59" i="196"/>
  <c r="L59" i="196" s="1"/>
  <c r="K49" i="196"/>
  <c r="L49" i="196" s="1"/>
  <c r="K93" i="196"/>
  <c r="L93" i="196" s="1"/>
  <c r="BG24" i="196"/>
  <c r="L24" i="196"/>
  <c r="BC24" i="196"/>
  <c r="K73" i="196"/>
  <c r="L73" i="196" s="1"/>
  <c r="L174" i="196"/>
  <c r="K55" i="196"/>
  <c r="L55" i="196" s="1"/>
  <c r="BD24" i="196"/>
  <c r="BA24" i="196"/>
  <c r="AZ24" i="196"/>
  <c r="L209" i="196"/>
  <c r="L40" i="196"/>
  <c r="L272" i="196"/>
  <c r="K52" i="196"/>
  <c r="L52" i="196" s="1"/>
  <c r="K24" i="196"/>
  <c r="BB24" i="196"/>
  <c r="L12" i="196"/>
  <c r="L89" i="196"/>
  <c r="L172" i="196"/>
  <c r="L217" i="196"/>
  <c r="L168" i="196"/>
  <c r="K10" i="196"/>
  <c r="L266" i="196"/>
  <c r="J85" i="196"/>
  <c r="K85" i="196" s="1"/>
  <c r="L85" i="196" s="1"/>
  <c r="I282" i="196"/>
  <c r="J14" i="196"/>
  <c r="K14" i="196" s="1"/>
  <c r="L14" i="196" s="1"/>
  <c r="J191" i="196"/>
  <c r="K191" i="196" s="1"/>
  <c r="L191" i="196" s="1"/>
  <c r="I288" i="196"/>
  <c r="J28" i="196"/>
  <c r="K28" i="196" s="1"/>
  <c r="L28" i="196" s="1"/>
  <c r="I279" i="196"/>
  <c r="J67" i="196"/>
  <c r="K67" i="196" s="1"/>
  <c r="L67" i="196" s="1"/>
  <c r="I281" i="196"/>
  <c r="M89" i="196"/>
  <c r="M36" i="196"/>
  <c r="H23" i="182"/>
  <c r="G31" i="182"/>
  <c r="G35" i="182" s="1"/>
  <c r="K3" i="21"/>
  <c r="L3" i="182"/>
  <c r="O3" i="184"/>
  <c r="E11" i="182"/>
  <c r="F11" i="182"/>
  <c r="G11" i="182" s="1"/>
  <c r="H11" i="182" s="1"/>
  <c r="I11" i="182" s="1"/>
  <c r="J11" i="182" s="1"/>
  <c r="K99" i="196"/>
  <c r="L99" i="196" s="1"/>
  <c r="M128" i="196"/>
  <c r="I4" i="21"/>
  <c r="I51" i="21"/>
  <c r="J2" i="21"/>
  <c r="I5" i="21"/>
  <c r="I163" i="21" s="1"/>
  <c r="I6" i="21"/>
  <c r="K2" i="182"/>
  <c r="I131" i="21"/>
  <c r="I16" i="21"/>
  <c r="I138" i="21" s="1"/>
  <c r="I49" i="21"/>
  <c r="I17" i="21"/>
  <c r="I139" i="21" s="1"/>
  <c r="N2" i="184"/>
  <c r="H145" i="21"/>
  <c r="H163" i="21"/>
  <c r="J42" i="182"/>
  <c r="M1" i="196"/>
  <c r="M24" i="196" s="1"/>
  <c r="J15" i="182"/>
  <c r="J31" i="182"/>
  <c r="J32" i="182"/>
  <c r="K75" i="196"/>
  <c r="L75" i="196" s="1"/>
  <c r="M75" i="196" s="1"/>
  <c r="AQ23" i="196"/>
  <c r="BB23" i="196"/>
  <c r="BF23" i="196"/>
  <c r="AT23" i="196"/>
  <c r="BH23" i="196"/>
  <c r="K23" i="196"/>
  <c r="M169" i="196"/>
  <c r="M272" i="196"/>
  <c r="M114" i="196"/>
  <c r="M52" i="196"/>
  <c r="M58" i="196"/>
  <c r="K53" i="196"/>
  <c r="L53" i="196" s="1"/>
  <c r="M53" i="196" s="1"/>
  <c r="M208" i="196"/>
  <c r="M188" i="196"/>
  <c r="M16" i="196"/>
  <c r="M207" i="196"/>
  <c r="H8" i="182"/>
  <c r="G16" i="182"/>
  <c r="E15" i="48"/>
  <c r="K119" i="48"/>
  <c r="K95" i="196"/>
  <c r="L95" i="196" s="1"/>
  <c r="M117" i="196"/>
  <c r="M244" i="196"/>
  <c r="D40" i="21"/>
  <c r="D43" i="21" s="1"/>
  <c r="D48" i="21" s="1"/>
  <c r="D25" i="21"/>
  <c r="L223" i="196"/>
  <c r="M223" i="196" s="1"/>
  <c r="L252" i="196"/>
  <c r="L273" i="196"/>
  <c r="L242" i="196"/>
  <c r="L249" i="196"/>
  <c r="M249" i="196" s="1"/>
  <c r="L246" i="196"/>
  <c r="M246" i="196" s="1"/>
  <c r="L220" i="196"/>
  <c r="L265" i="196"/>
  <c r="M265" i="196" s="1"/>
  <c r="L259" i="196"/>
  <c r="M259" i="196" s="1"/>
  <c r="L228" i="196"/>
  <c r="L214" i="196"/>
  <c r="L213" i="196"/>
  <c r="K108" i="196"/>
  <c r="L108" i="196" s="1"/>
  <c r="M108" i="196" s="1"/>
  <c r="L33" i="196"/>
  <c r="M33" i="196" s="1"/>
  <c r="L10" i="196"/>
  <c r="M10" i="196" s="1"/>
  <c r="L79" i="196"/>
  <c r="M79" i="196" s="1"/>
  <c r="L233" i="196"/>
  <c r="M233" i="196" s="1"/>
  <c r="L131" i="196"/>
  <c r="L226" i="196"/>
  <c r="H154" i="21"/>
  <c r="H164" i="21" s="1"/>
  <c r="H132" i="21"/>
  <c r="L258" i="196"/>
  <c r="M258" i="196" s="1"/>
  <c r="L245" i="196"/>
  <c r="M245" i="196" s="1"/>
  <c r="K100" i="196"/>
  <c r="L100" i="196" s="1"/>
  <c r="M100" i="196" s="1"/>
  <c r="K66" i="196"/>
  <c r="L66" i="196" s="1"/>
  <c r="M66" i="196" s="1"/>
  <c r="BG23" i="196"/>
  <c r="AZ23" i="196"/>
  <c r="BD23" i="196"/>
  <c r="BJ23" i="196"/>
  <c r="BC23" i="196"/>
  <c r="J23" i="196"/>
  <c r="L202" i="196"/>
  <c r="M202" i="196" s="1"/>
  <c r="L192" i="196"/>
  <c r="M192" i="196" s="1"/>
  <c r="L225" i="196"/>
  <c r="M225" i="196" s="1"/>
  <c r="L206" i="196"/>
  <c r="M206" i="196" s="1"/>
  <c r="L231" i="196"/>
  <c r="M231" i="196" s="1"/>
  <c r="L186" i="196"/>
  <c r="M186" i="196" s="1"/>
  <c r="L170" i="196"/>
  <c r="M170" i="196" s="1"/>
  <c r="M144" i="196"/>
  <c r="M154" i="196"/>
  <c r="M152" i="196"/>
  <c r="M51" i="196"/>
  <c r="I284" i="196"/>
  <c r="M149" i="196"/>
  <c r="M49" i="196"/>
  <c r="M146" i="196"/>
  <c r="M173" i="196"/>
  <c r="M136" i="196"/>
  <c r="M230" i="196"/>
  <c r="K28" i="182"/>
  <c r="M224" i="196"/>
  <c r="M229" i="196"/>
  <c r="M187" i="196"/>
  <c r="M262" i="196"/>
  <c r="M129" i="196"/>
  <c r="M215" i="196"/>
  <c r="F20" i="182"/>
  <c r="M240" i="196"/>
  <c r="K87" i="196"/>
  <c r="L87" i="196" s="1"/>
  <c r="M87" i="196" s="1"/>
  <c r="M9" i="196"/>
  <c r="M77" i="196"/>
  <c r="M116" i="196"/>
  <c r="M209" i="196"/>
  <c r="M119" i="196"/>
  <c r="L185" i="196"/>
  <c r="M185" i="196" s="1"/>
  <c r="L119" i="48"/>
  <c r="F15" i="48"/>
  <c r="L267" i="196"/>
  <c r="M267" i="196" s="1"/>
  <c r="K97" i="196"/>
  <c r="L97" i="196" s="1"/>
  <c r="M97" i="196" s="1"/>
  <c r="L32" i="196"/>
  <c r="M32" i="196" s="1"/>
  <c r="L167" i="196"/>
  <c r="M167" i="196" s="1"/>
  <c r="L263" i="196"/>
  <c r="M263" i="196" s="1"/>
  <c r="L171" i="196"/>
  <c r="M171" i="196" s="1"/>
  <c r="L251" i="196"/>
  <c r="M251" i="196" s="1"/>
  <c r="M4" i="184"/>
  <c r="J4" i="182"/>
  <c r="M2" i="196" s="1"/>
  <c r="F39" i="182"/>
  <c r="F56" i="182" s="1"/>
  <c r="F15" i="182"/>
  <c r="G7" i="182"/>
  <c r="L248" i="196"/>
  <c r="M248" i="196" s="1"/>
  <c r="K34" i="196"/>
  <c r="L34" i="196" s="1"/>
  <c r="M34" i="196" s="1"/>
  <c r="L71" i="196"/>
  <c r="M71" i="196" s="1"/>
  <c r="K90" i="196"/>
  <c r="L90" i="196" s="1"/>
  <c r="M90" i="196" s="1"/>
  <c r="L69" i="196"/>
  <c r="M69" i="196" s="1"/>
  <c r="AS23" i="196"/>
  <c r="AU23" i="196"/>
  <c r="AY23" i="196"/>
  <c r="AP23" i="196"/>
  <c r="BE23" i="196"/>
  <c r="M23" i="196"/>
  <c r="L232" i="196"/>
  <c r="M232" i="196" s="1"/>
  <c r="L125" i="196"/>
  <c r="M125" i="196" s="1"/>
  <c r="L268" i="196"/>
  <c r="M268" i="196" s="1"/>
  <c r="L250" i="196"/>
  <c r="M250" i="196" s="1"/>
  <c r="L132" i="196"/>
  <c r="M132" i="196" s="1"/>
  <c r="L189" i="196"/>
  <c r="M189" i="196" s="1"/>
  <c r="M61" i="196"/>
  <c r="M54" i="196"/>
  <c r="M59" i="196"/>
  <c r="M153" i="196"/>
  <c r="M156" i="196"/>
  <c r="M105" i="196"/>
  <c r="M55" i="196"/>
  <c r="M195" i="196"/>
  <c r="M264" i="196"/>
  <c r="M211" i="196"/>
  <c r="M31" i="196"/>
  <c r="M96" i="196"/>
  <c r="M30" i="196"/>
  <c r="M175" i="196"/>
  <c r="M255" i="196"/>
  <c r="M176" i="196"/>
  <c r="M210" i="196"/>
  <c r="M106" i="196"/>
  <c r="M182" i="196"/>
  <c r="F57" i="182"/>
  <c r="M234" i="196"/>
  <c r="M247" i="196"/>
  <c r="M38" i="196"/>
  <c r="M42" i="196"/>
  <c r="M17" i="196"/>
  <c r="K68" i="196"/>
  <c r="L68" i="196" s="1"/>
  <c r="M68" i="196" s="1"/>
  <c r="M81" i="196"/>
  <c r="M11" i="196"/>
  <c r="M172" i="196"/>
  <c r="M126" i="196"/>
  <c r="M217" i="196"/>
  <c r="L193" i="196"/>
  <c r="M193" i="196" s="1"/>
  <c r="L133" i="196"/>
  <c r="M133" i="196" s="1"/>
  <c r="L212" i="196"/>
  <c r="M212" i="196" s="1"/>
  <c r="F32" i="182"/>
  <c r="F36" i="182" s="1"/>
  <c r="G24" i="182"/>
  <c r="F12" i="182"/>
  <c r="G12" i="182" s="1"/>
  <c r="H12" i="182" s="1"/>
  <c r="I12" i="182" s="1"/>
  <c r="J12" i="182" s="1"/>
  <c r="K12" i="182" s="1"/>
  <c r="E12" i="182"/>
  <c r="L94" i="196"/>
  <c r="M94" i="196" s="1"/>
  <c r="K19" i="196"/>
  <c r="L19" i="196" s="1"/>
  <c r="M19" i="196" s="1"/>
  <c r="K76" i="196"/>
  <c r="L76" i="196" s="1"/>
  <c r="M76" i="196" s="1"/>
  <c r="K29" i="196"/>
  <c r="L29" i="196" s="1"/>
  <c r="M29" i="196" s="1"/>
  <c r="L183" i="196"/>
  <c r="M183" i="196" s="1"/>
  <c r="L254" i="196"/>
  <c r="M254" i="196" s="1"/>
  <c r="L271" i="196"/>
  <c r="M271" i="196" s="1"/>
  <c r="L190" i="196"/>
  <c r="M190" i="196" s="1"/>
  <c r="L227" i="196"/>
  <c r="M227" i="196" s="1"/>
  <c r="H144" i="21"/>
  <c r="H146" i="21" s="1"/>
  <c r="H140" i="21"/>
  <c r="H141" i="21" s="1"/>
  <c r="L118" i="196"/>
  <c r="M118" i="196" s="1"/>
  <c r="L37" i="196"/>
  <c r="M37" i="196" s="1"/>
  <c r="L43" i="196"/>
  <c r="M43" i="196" s="1"/>
  <c r="AV23" i="196"/>
  <c r="BI23" i="196"/>
  <c r="AW23" i="196"/>
  <c r="BA23" i="196"/>
  <c r="AR23" i="196"/>
  <c r="AX23" i="196"/>
  <c r="I23" i="196"/>
  <c r="I278" i="196" s="1"/>
  <c r="L148" i="196"/>
  <c r="M148" i="196" s="1"/>
  <c r="L130" i="196"/>
  <c r="M130" i="196" s="1"/>
  <c r="L120" i="196"/>
  <c r="M120" i="196" s="1"/>
  <c r="L270" i="196"/>
  <c r="M270" i="196" s="1"/>
  <c r="L137" i="196"/>
  <c r="M137" i="196" s="1"/>
  <c r="L127" i="196"/>
  <c r="M127" i="196" s="1"/>
  <c r="L115" i="196"/>
  <c r="M115" i="196" s="1"/>
  <c r="J143" i="196"/>
  <c r="I286" i="196"/>
  <c r="I280" i="196"/>
  <c r="J47" i="196"/>
  <c r="G15" i="48"/>
  <c r="M119" i="48"/>
  <c r="J288" i="196"/>
  <c r="K181" i="196"/>
  <c r="K155" i="196"/>
  <c r="L155" i="196" s="1"/>
  <c r="M155" i="196" s="1"/>
  <c r="K48" i="196"/>
  <c r="L48" i="196" s="1"/>
  <c r="M48" i="196" s="1"/>
  <c r="J285" i="196"/>
  <c r="K124" i="196"/>
  <c r="H119" i="48"/>
  <c r="B15" i="48"/>
  <c r="I145" i="21"/>
  <c r="I119" i="48"/>
  <c r="C15" i="48"/>
  <c r="K157" i="196"/>
  <c r="L157" i="196" s="1"/>
  <c r="M157" i="196" s="1"/>
  <c r="D141" i="21"/>
  <c r="L162" i="196"/>
  <c r="M162" i="196" s="1"/>
  <c r="J119" i="48"/>
  <c r="D15" i="48"/>
  <c r="K260" i="196"/>
  <c r="J284" i="196"/>
  <c r="D146" i="21"/>
  <c r="K56" i="196"/>
  <c r="L56" i="196" s="1"/>
  <c r="M56" i="196" s="1"/>
  <c r="K62" i="196"/>
  <c r="L62" i="196" s="1"/>
  <c r="M62" i="196" s="1"/>
  <c r="K57" i="196"/>
  <c r="L57" i="196" s="1"/>
  <c r="M57" i="196" s="1"/>
  <c r="J282" i="196"/>
  <c r="J279" i="196"/>
  <c r="K222" i="196"/>
  <c r="J278" i="196"/>
  <c r="J281" i="196"/>
  <c r="K150" i="196"/>
  <c r="L150" i="196" s="1"/>
  <c r="M150" i="196" s="1"/>
  <c r="M109" i="196" l="1"/>
  <c r="M269" i="196"/>
  <c r="M13" i="196"/>
  <c r="M220" i="196"/>
  <c r="M204" i="196"/>
  <c r="M21" i="196"/>
  <c r="M138" i="196"/>
  <c r="M174" i="196"/>
  <c r="M266" i="196"/>
  <c r="M134" i="196"/>
  <c r="M111" i="196"/>
  <c r="M216" i="196"/>
  <c r="M107" i="196"/>
  <c r="M168" i="196"/>
  <c r="M184" i="196"/>
  <c r="M213" i="196"/>
  <c r="M242" i="196"/>
  <c r="M203" i="196"/>
  <c r="M177" i="196"/>
  <c r="M50" i="196"/>
  <c r="M145" i="196"/>
  <c r="M205" i="196"/>
  <c r="M235" i="196"/>
  <c r="M165" i="196"/>
  <c r="M221" i="196"/>
  <c r="M226" i="196"/>
  <c r="M214" i="196"/>
  <c r="M273" i="196"/>
  <c r="M166" i="196"/>
  <c r="M241" i="196"/>
  <c r="M139" i="196"/>
  <c r="M60" i="196"/>
  <c r="M253" i="196"/>
  <c r="M112" i="196"/>
  <c r="M191" i="196"/>
  <c r="M131" i="196"/>
  <c r="M228" i="196"/>
  <c r="M252" i="196"/>
  <c r="M95" i="196"/>
  <c r="M113" i="196"/>
  <c r="M147" i="196"/>
  <c r="M135" i="196"/>
  <c r="M110" i="196"/>
  <c r="M98" i="196"/>
  <c r="F19" i="182"/>
  <c r="F43" i="182"/>
  <c r="G20" i="182"/>
  <c r="I154" i="21"/>
  <c r="I164" i="21" s="1"/>
  <c r="I132" i="21"/>
  <c r="J49" i="21"/>
  <c r="K2" i="21"/>
  <c r="J4" i="21"/>
  <c r="J16" i="21"/>
  <c r="J138" i="21" s="1"/>
  <c r="J144" i="21" s="1"/>
  <c r="O2" i="184"/>
  <c r="J51" i="21"/>
  <c r="L2" i="182"/>
  <c r="J131" i="21"/>
  <c r="J5" i="21"/>
  <c r="J163" i="21" s="1"/>
  <c r="J17" i="21"/>
  <c r="J139" i="21" s="1"/>
  <c r="J6" i="21"/>
  <c r="M243" i="196"/>
  <c r="M99" i="196"/>
  <c r="H31" i="182"/>
  <c r="H35" i="182" s="1"/>
  <c r="I23" i="182"/>
  <c r="M194" i="196"/>
  <c r="M86" i="196"/>
  <c r="M163" i="196"/>
  <c r="M91" i="196"/>
  <c r="M22" i="196"/>
  <c r="M80" i="196"/>
  <c r="M28" i="196"/>
  <c r="M74" i="196"/>
  <c r="M41" i="196"/>
  <c r="M15" i="196"/>
  <c r="M18" i="196"/>
  <c r="H24" i="182"/>
  <c r="H40" i="182" s="1"/>
  <c r="H57" i="182" s="1"/>
  <c r="G32" i="182"/>
  <c r="G36" i="182" s="1"/>
  <c r="F44" i="182"/>
  <c r="D52" i="21"/>
  <c r="G40" i="182"/>
  <c r="N1" i="196"/>
  <c r="N56" i="196" s="1"/>
  <c r="K16" i="182"/>
  <c r="K42" i="182"/>
  <c r="K32" i="182"/>
  <c r="K11" i="182"/>
  <c r="L11" i="182" s="1"/>
  <c r="L3" i="21"/>
  <c r="P3" i="184"/>
  <c r="M3" i="182"/>
  <c r="K27" i="182"/>
  <c r="L27" i="182" s="1"/>
  <c r="M93" i="196"/>
  <c r="N93" i="196" s="1"/>
  <c r="M39" i="196"/>
  <c r="N39" i="196" s="1"/>
  <c r="M73" i="196"/>
  <c r="N73" i="196" s="1"/>
  <c r="M20" i="196"/>
  <c r="N20" i="196" s="1"/>
  <c r="D26" i="21"/>
  <c r="D41" i="21"/>
  <c r="D45" i="21" s="1"/>
  <c r="D50" i="21" s="1"/>
  <c r="D149" i="21" s="1"/>
  <c r="D159" i="21" s="1"/>
  <c r="N153" i="196"/>
  <c r="L28" i="182"/>
  <c r="N51" i="196"/>
  <c r="N170" i="196"/>
  <c r="N228" i="196"/>
  <c r="H16" i="182"/>
  <c r="I8" i="182"/>
  <c r="N53" i="196"/>
  <c r="N52" i="196"/>
  <c r="J43" i="182"/>
  <c r="J60" i="182" s="1"/>
  <c r="K4" i="182"/>
  <c r="N2" i="196" s="1"/>
  <c r="N4" i="184"/>
  <c r="N269" i="196"/>
  <c r="M67" i="196"/>
  <c r="M35" i="196"/>
  <c r="N35" i="196" s="1"/>
  <c r="M40" i="196"/>
  <c r="N40" i="196" s="1"/>
  <c r="N150" i="196"/>
  <c r="N37" i="196"/>
  <c r="G15" i="182"/>
  <c r="G39" i="182"/>
  <c r="G56" i="182" s="1"/>
  <c r="H7" i="182"/>
  <c r="D59" i="21"/>
  <c r="D64" i="21" s="1"/>
  <c r="D23" i="21"/>
  <c r="N49" i="196"/>
  <c r="N152" i="196"/>
  <c r="N192" i="196"/>
  <c r="N204" i="196"/>
  <c r="N16" i="196"/>
  <c r="N50" i="196"/>
  <c r="J16" i="182"/>
  <c r="J44" i="182" s="1"/>
  <c r="J61" i="182" s="1"/>
  <c r="I140" i="21"/>
  <c r="I141" i="21" s="1"/>
  <c r="I144" i="21"/>
  <c r="I146" i="21" s="1"/>
  <c r="M92" i="196"/>
  <c r="N92" i="196" s="1"/>
  <c r="E25" i="21"/>
  <c r="E40" i="21"/>
  <c r="E43" i="21" s="1"/>
  <c r="E48" i="21" s="1"/>
  <c r="E52" i="21" s="1"/>
  <c r="M261" i="196"/>
  <c r="N261" i="196" s="1"/>
  <c r="M72" i="196"/>
  <c r="N72" i="196" s="1"/>
  <c r="M88" i="196"/>
  <c r="N88" i="196" s="1"/>
  <c r="M164" i="196"/>
  <c r="N164" i="196" s="1"/>
  <c r="M70" i="196"/>
  <c r="N70" i="196" s="1"/>
  <c r="M151" i="196"/>
  <c r="N151" i="196" s="1"/>
  <c r="M12" i="196"/>
  <c r="N12" i="196" s="1"/>
  <c r="M196" i="196"/>
  <c r="N196" i="196" s="1"/>
  <c r="M78" i="196"/>
  <c r="N78" i="196" s="1"/>
  <c r="M158" i="196"/>
  <c r="N158" i="196" s="1"/>
  <c r="M14" i="196"/>
  <c r="N14" i="196" s="1"/>
  <c r="M85" i="196"/>
  <c r="N85" i="196" s="1"/>
  <c r="L222" i="196"/>
  <c r="K281" i="196"/>
  <c r="K282" i="196"/>
  <c r="K278" i="196"/>
  <c r="K279" i="196"/>
  <c r="L181" i="196"/>
  <c r="M181" i="196" s="1"/>
  <c r="N181" i="196" s="1"/>
  <c r="K288" i="196"/>
  <c r="L260" i="196"/>
  <c r="K284" i="196"/>
  <c r="K287" i="196"/>
  <c r="L124" i="196"/>
  <c r="M124" i="196" s="1"/>
  <c r="N124" i="196" s="1"/>
  <c r="K285" i="196"/>
  <c r="K143" i="196"/>
  <c r="J286" i="196"/>
  <c r="K47" i="196"/>
  <c r="J280" i="196"/>
  <c r="J140" i="21" l="1"/>
  <c r="N67" i="196"/>
  <c r="N155" i="196"/>
  <c r="H20" i="182"/>
  <c r="G57" i="182"/>
  <c r="F61" i="182"/>
  <c r="F47" i="182"/>
  <c r="N61" i="196"/>
  <c r="N48" i="196"/>
  <c r="N18" i="196"/>
  <c r="N28" i="196"/>
  <c r="N163" i="196"/>
  <c r="F25" i="21"/>
  <c r="F40" i="21"/>
  <c r="F43" i="21" s="1"/>
  <c r="F48" i="21" s="1"/>
  <c r="J145" i="21"/>
  <c r="J146" i="21" s="1"/>
  <c r="K6" i="21"/>
  <c r="P2" i="184"/>
  <c r="K4" i="21"/>
  <c r="K51" i="21"/>
  <c r="K131" i="21"/>
  <c r="K17" i="21"/>
  <c r="K139" i="21" s="1"/>
  <c r="L2" i="21"/>
  <c r="K16" i="21"/>
  <c r="K138" i="21" s="1"/>
  <c r="K5" i="21"/>
  <c r="K163" i="21" s="1"/>
  <c r="M2" i="182"/>
  <c r="K49" i="21"/>
  <c r="N213" i="196"/>
  <c r="N77" i="196"/>
  <c r="N76" i="196"/>
  <c r="H15" i="182"/>
  <c r="I7" i="182"/>
  <c r="H39" i="182"/>
  <c r="H56" i="182" s="1"/>
  <c r="K31" i="182"/>
  <c r="K44" i="182"/>
  <c r="K61" i="182" s="1"/>
  <c r="N9" i="196"/>
  <c r="N193" i="196"/>
  <c r="N157" i="196"/>
  <c r="N15" i="196"/>
  <c r="N80" i="196"/>
  <c r="N86" i="196"/>
  <c r="N99" i="196"/>
  <c r="N60" i="196"/>
  <c r="N79" i="196"/>
  <c r="F60" i="182"/>
  <c r="F46" i="182"/>
  <c r="N194" i="196"/>
  <c r="N59" i="196"/>
  <c r="N266" i="196"/>
  <c r="N226" i="196"/>
  <c r="N119" i="196"/>
  <c r="N182" i="196"/>
  <c r="N176" i="196"/>
  <c r="N217" i="196"/>
  <c r="N139" i="196"/>
  <c r="N231" i="196"/>
  <c r="N206" i="196"/>
  <c r="N190" i="196"/>
  <c r="N21" i="196"/>
  <c r="N208" i="196"/>
  <c r="N108" i="196"/>
  <c r="N118" i="196"/>
  <c r="N11" i="196"/>
  <c r="N247" i="196"/>
  <c r="N94" i="196"/>
  <c r="N69" i="196"/>
  <c r="N144" i="196"/>
  <c r="N232" i="196"/>
  <c r="N223" i="196"/>
  <c r="N263" i="196"/>
  <c r="N19" i="196"/>
  <c r="N268" i="196"/>
  <c r="N215" i="196"/>
  <c r="N136" i="196"/>
  <c r="N133" i="196"/>
  <c r="N147" i="196"/>
  <c r="N43" i="196"/>
  <c r="N203" i="196"/>
  <c r="N175" i="196"/>
  <c r="N212" i="196"/>
  <c r="N220" i="196"/>
  <c r="N130" i="196"/>
  <c r="N97" i="196"/>
  <c r="N36" i="196"/>
  <c r="N245" i="196"/>
  <c r="N253" i="196"/>
  <c r="N145" i="196"/>
  <c r="N252" i="196"/>
  <c r="N250" i="196"/>
  <c r="N172" i="196"/>
  <c r="N167" i="196"/>
  <c r="N33" i="196"/>
  <c r="N255" i="196"/>
  <c r="N111" i="196"/>
  <c r="N127" i="196"/>
  <c r="N166" i="196"/>
  <c r="N13" i="196"/>
  <c r="N173" i="196"/>
  <c r="N183" i="196"/>
  <c r="N169" i="196"/>
  <c r="N106" i="196"/>
  <c r="N270" i="196"/>
  <c r="N10" i="196"/>
  <c r="N225" i="196"/>
  <c r="N221" i="196"/>
  <c r="N29" i="196"/>
  <c r="N110" i="196"/>
  <c r="N242" i="196"/>
  <c r="N230" i="196"/>
  <c r="N148" i="196"/>
  <c r="N205" i="196"/>
  <c r="N81" i="196"/>
  <c r="N209" i="196"/>
  <c r="N156" i="196"/>
  <c r="N38" i="196"/>
  <c r="N246" i="196"/>
  <c r="N184" i="196"/>
  <c r="N126" i="196"/>
  <c r="N89" i="196"/>
  <c r="N107" i="196"/>
  <c r="N23" i="196"/>
  <c r="N227" i="196"/>
  <c r="N68" i="196"/>
  <c r="N235" i="196"/>
  <c r="N87" i="196"/>
  <c r="N264" i="196"/>
  <c r="N30" i="196"/>
  <c r="N100" i="196"/>
  <c r="N31" i="196"/>
  <c r="N58" i="196"/>
  <c r="N224" i="196"/>
  <c r="N249" i="196"/>
  <c r="N55" i="196"/>
  <c r="N195" i="196"/>
  <c r="N174" i="196"/>
  <c r="N177" i="196"/>
  <c r="N273" i="196"/>
  <c r="N254" i="196"/>
  <c r="N137" i="196"/>
  <c r="N116" i="196"/>
  <c r="N241" i="196"/>
  <c r="N135" i="196"/>
  <c r="N186" i="196"/>
  <c r="N154" i="196"/>
  <c r="N216" i="196"/>
  <c r="N272" i="196"/>
  <c r="N265" i="196"/>
  <c r="N129" i="196"/>
  <c r="N233" i="196"/>
  <c r="N207" i="196"/>
  <c r="N185" i="196"/>
  <c r="N259" i="196"/>
  <c r="N229" i="196"/>
  <c r="N134" i="196"/>
  <c r="N24" i="196"/>
  <c r="N95" i="196"/>
  <c r="N17" i="196"/>
  <c r="N66" i="196"/>
  <c r="N248" i="196"/>
  <c r="N71" i="196"/>
  <c r="N90" i="196"/>
  <c r="N240" i="196"/>
  <c r="N32" i="196"/>
  <c r="N258" i="196"/>
  <c r="N271" i="196"/>
  <c r="N42" i="196"/>
  <c r="N125" i="196"/>
  <c r="N210" i="196"/>
  <c r="N128" i="196"/>
  <c r="N251" i="196"/>
  <c r="N112" i="196"/>
  <c r="N189" i="196"/>
  <c r="N114" i="196"/>
  <c r="N188" i="196"/>
  <c r="N132" i="196"/>
  <c r="N131" i="196"/>
  <c r="N120" i="196"/>
  <c r="N117" i="196"/>
  <c r="N187" i="196"/>
  <c r="N171" i="196"/>
  <c r="N262" i="196"/>
  <c r="N244" i="196"/>
  <c r="N267" i="196"/>
  <c r="N211" i="196"/>
  <c r="N234" i="196"/>
  <c r="N113" i="196"/>
  <c r="N34" i="196"/>
  <c r="N168" i="196"/>
  <c r="N138" i="196"/>
  <c r="N75" i="196"/>
  <c r="N105" i="196"/>
  <c r="N146" i="196"/>
  <c r="N115" i="196"/>
  <c r="N96" i="196"/>
  <c r="N98" i="196"/>
  <c r="N109" i="196"/>
  <c r="N165" i="196"/>
  <c r="E41" i="21"/>
  <c r="E45" i="21" s="1"/>
  <c r="E50" i="21" s="1"/>
  <c r="E149" i="21" s="1"/>
  <c r="E26" i="21"/>
  <c r="N162" i="196"/>
  <c r="N41" i="196"/>
  <c r="N22" i="196"/>
  <c r="N243" i="196"/>
  <c r="J154" i="21"/>
  <c r="J164" i="21" s="1"/>
  <c r="J132" i="21"/>
  <c r="E23" i="21"/>
  <c r="E59" i="21"/>
  <c r="E64" i="21" s="1"/>
  <c r="N202" i="196"/>
  <c r="D58" i="21"/>
  <c r="D63" i="21" s="1"/>
  <c r="D66" i="21" s="1"/>
  <c r="D22" i="21"/>
  <c r="D36" i="21"/>
  <c r="N62" i="196"/>
  <c r="G19" i="182"/>
  <c r="G43" i="182"/>
  <c r="J8" i="182"/>
  <c r="I16" i="182"/>
  <c r="Q3" i="184"/>
  <c r="M3" i="21"/>
  <c r="N3" i="182"/>
  <c r="K15" i="182"/>
  <c r="K43" i="182" s="1"/>
  <c r="K60" i="182" s="1"/>
  <c r="N214" i="196"/>
  <c r="I24" i="182"/>
  <c r="I40" i="182" s="1"/>
  <c r="I57" i="182" s="1"/>
  <c r="H32" i="182"/>
  <c r="H36" i="182" s="1"/>
  <c r="N57" i="196"/>
  <c r="N74" i="196"/>
  <c r="O74" i="196" s="1"/>
  <c r="N91" i="196"/>
  <c r="I31" i="182"/>
  <c r="I35" i="182" s="1"/>
  <c r="J23" i="182"/>
  <c r="J35" i="182" s="1"/>
  <c r="O1" i="196"/>
  <c r="O152" i="196" s="1"/>
  <c r="L32" i="182"/>
  <c r="L12" i="182"/>
  <c r="L15" i="182"/>
  <c r="L42" i="182"/>
  <c r="L31" i="182"/>
  <c r="O4" i="184"/>
  <c r="L4" i="182"/>
  <c r="O2" i="196" s="1"/>
  <c r="G44" i="182"/>
  <c r="G61" i="182" s="1"/>
  <c r="N149" i="196"/>
  <c r="N54" i="196"/>
  <c r="N191" i="196"/>
  <c r="O191" i="196" s="1"/>
  <c r="J141" i="21"/>
  <c r="M222" i="196"/>
  <c r="L278" i="196"/>
  <c r="L279" i="196"/>
  <c r="L282" i="196"/>
  <c r="L281" i="196"/>
  <c r="E159" i="21"/>
  <c r="K286" i="196"/>
  <c r="L143" i="196"/>
  <c r="M260" i="196"/>
  <c r="L285" i="196"/>
  <c r="L284" i="196"/>
  <c r="L287" i="196"/>
  <c r="L288" i="196"/>
  <c r="K145" i="21"/>
  <c r="K280" i="196"/>
  <c r="L47" i="196"/>
  <c r="O214" i="196" l="1"/>
  <c r="D65" i="21"/>
  <c r="O54" i="196"/>
  <c r="L43" i="182"/>
  <c r="L60" i="182" s="1"/>
  <c r="K23" i="182"/>
  <c r="L23" i="182" s="1"/>
  <c r="M23" i="182" s="1"/>
  <c r="O57" i="196"/>
  <c r="O93" i="196"/>
  <c r="O35" i="196"/>
  <c r="O192" i="196"/>
  <c r="O62" i="196"/>
  <c r="D97" i="21"/>
  <c r="D105" i="21" s="1"/>
  <c r="D96" i="21"/>
  <c r="D104" i="21" s="1"/>
  <c r="D95" i="21"/>
  <c r="D100" i="21"/>
  <c r="D108" i="21" s="1"/>
  <c r="D99" i="21"/>
  <c r="D107" i="21" s="1"/>
  <c r="D98" i="21"/>
  <c r="D106" i="21" s="1"/>
  <c r="O22" i="196"/>
  <c r="O109" i="196"/>
  <c r="O146" i="196"/>
  <c r="O168" i="196"/>
  <c r="O211" i="196"/>
  <c r="O171" i="196"/>
  <c r="O131" i="196"/>
  <c r="O189" i="196"/>
  <c r="O210" i="196"/>
  <c r="O258" i="196"/>
  <c r="O71" i="196"/>
  <c r="O95" i="196"/>
  <c r="O259" i="196"/>
  <c r="O129" i="196"/>
  <c r="O154" i="196"/>
  <c r="O116" i="196"/>
  <c r="O177" i="196"/>
  <c r="O249" i="196"/>
  <c r="O100" i="196"/>
  <c r="O235" i="196"/>
  <c r="O107" i="196"/>
  <c r="O246" i="196"/>
  <c r="O81" i="196"/>
  <c r="O242" i="196"/>
  <c r="O225" i="196"/>
  <c r="O169" i="196"/>
  <c r="O166" i="196"/>
  <c r="O33" i="196"/>
  <c r="O252" i="196"/>
  <c r="O36" i="196"/>
  <c r="O212" i="196"/>
  <c r="O147" i="196"/>
  <c r="O268" i="196"/>
  <c r="O232" i="196"/>
  <c r="O247" i="196"/>
  <c r="O208" i="196"/>
  <c r="O231" i="196"/>
  <c r="O182" i="196"/>
  <c r="O59" i="196"/>
  <c r="D35" i="21"/>
  <c r="O99" i="196"/>
  <c r="P99" i="196" s="1"/>
  <c r="O157" i="196"/>
  <c r="K35" i="182"/>
  <c r="H43" i="182"/>
  <c r="H19" i="182"/>
  <c r="O76" i="196"/>
  <c r="P76" i="196" s="1"/>
  <c r="M27" i="182"/>
  <c r="M31" i="182" s="1"/>
  <c r="M35" i="182" s="1"/>
  <c r="P1" i="196"/>
  <c r="P214" i="196" s="1"/>
  <c r="M42" i="182"/>
  <c r="M28" i="182"/>
  <c r="M32" i="182" s="1"/>
  <c r="M11" i="182"/>
  <c r="M15" i="182" s="1"/>
  <c r="O28" i="196"/>
  <c r="P28" i="196" s="1"/>
  <c r="D37" i="21"/>
  <c r="D38" i="21"/>
  <c r="F59" i="21"/>
  <c r="F64" i="21" s="1"/>
  <c r="F23" i="21"/>
  <c r="O165" i="196"/>
  <c r="M12" i="182"/>
  <c r="L16" i="182"/>
  <c r="G40" i="21"/>
  <c r="G43" i="21" s="1"/>
  <c r="G48" i="21" s="1"/>
  <c r="G52" i="21" s="1"/>
  <c r="G25" i="21"/>
  <c r="F41" i="21"/>
  <c r="F45" i="21" s="1"/>
  <c r="F50" i="21" s="1"/>
  <c r="F149" i="21" s="1"/>
  <c r="F159" i="21" s="1"/>
  <c r="F26" i="21"/>
  <c r="I20" i="182"/>
  <c r="G60" i="182"/>
  <c r="G46" i="182"/>
  <c r="O261" i="196"/>
  <c r="P261" i="196" s="1"/>
  <c r="O41" i="196"/>
  <c r="P41" i="196" s="1"/>
  <c r="O98" i="196"/>
  <c r="P98" i="196" s="1"/>
  <c r="O105" i="196"/>
  <c r="P105" i="196" s="1"/>
  <c r="O34" i="196"/>
  <c r="P34" i="196" s="1"/>
  <c r="O267" i="196"/>
  <c r="P267" i="196" s="1"/>
  <c r="O187" i="196"/>
  <c r="P187" i="196" s="1"/>
  <c r="O132" i="196"/>
  <c r="P132" i="196" s="1"/>
  <c r="O112" i="196"/>
  <c r="P112" i="196" s="1"/>
  <c r="O125" i="196"/>
  <c r="P125" i="196" s="1"/>
  <c r="O32" i="196"/>
  <c r="P32" i="196" s="1"/>
  <c r="O248" i="196"/>
  <c r="P248" i="196" s="1"/>
  <c r="O185" i="196"/>
  <c r="P185" i="196" s="1"/>
  <c r="O265" i="196"/>
  <c r="P265" i="196" s="1"/>
  <c r="O186" i="196"/>
  <c r="P186" i="196" s="1"/>
  <c r="O137" i="196"/>
  <c r="P137" i="196" s="1"/>
  <c r="O174" i="196"/>
  <c r="P174" i="196" s="1"/>
  <c r="O224" i="196"/>
  <c r="P224" i="196" s="1"/>
  <c r="O30" i="196"/>
  <c r="P30" i="196" s="1"/>
  <c r="O68" i="196"/>
  <c r="P68" i="196" s="1"/>
  <c r="O89" i="196"/>
  <c r="P89" i="196" s="1"/>
  <c r="O38" i="196"/>
  <c r="P38" i="196" s="1"/>
  <c r="O205" i="196"/>
  <c r="P205" i="196" s="1"/>
  <c r="O110" i="196"/>
  <c r="P110" i="196" s="1"/>
  <c r="O10" i="196"/>
  <c r="P10" i="196" s="1"/>
  <c r="O183" i="196"/>
  <c r="P183" i="196" s="1"/>
  <c r="O127" i="196"/>
  <c r="P127" i="196" s="1"/>
  <c r="O167" i="196"/>
  <c r="P167" i="196" s="1"/>
  <c r="O145" i="196"/>
  <c r="P145" i="196" s="1"/>
  <c r="O97" i="196"/>
  <c r="P97" i="196" s="1"/>
  <c r="O175" i="196"/>
  <c r="P175" i="196" s="1"/>
  <c r="O133" i="196"/>
  <c r="P133" i="196" s="1"/>
  <c r="O19" i="196"/>
  <c r="P19" i="196" s="1"/>
  <c r="O144" i="196"/>
  <c r="P144" i="196" s="1"/>
  <c r="O11" i="196"/>
  <c r="P11" i="196" s="1"/>
  <c r="O21" i="196"/>
  <c r="P21" i="196" s="1"/>
  <c r="O139" i="196"/>
  <c r="P139" i="196" s="1"/>
  <c r="O119" i="196"/>
  <c r="P119" i="196" s="1"/>
  <c r="O86" i="196"/>
  <c r="P86" i="196" s="1"/>
  <c r="O193" i="196"/>
  <c r="P193" i="196" s="1"/>
  <c r="O150" i="196"/>
  <c r="P150" i="196" s="1"/>
  <c r="O12" i="196"/>
  <c r="P12" i="196" s="1"/>
  <c r="O77" i="196"/>
  <c r="P77" i="196" s="1"/>
  <c r="K132" i="21"/>
  <c r="K154" i="21"/>
  <c r="K164" i="21" s="1"/>
  <c r="O18" i="196"/>
  <c r="P18" i="196" s="1"/>
  <c r="H44" i="182"/>
  <c r="O194" i="196"/>
  <c r="P194" i="196" s="1"/>
  <c r="O16" i="196"/>
  <c r="P16" i="196" s="1"/>
  <c r="O85" i="196"/>
  <c r="P85" i="196" s="1"/>
  <c r="O40" i="196"/>
  <c r="P40" i="196" s="1"/>
  <c r="O155" i="196"/>
  <c r="P155" i="196" s="1"/>
  <c r="O51" i="196"/>
  <c r="P51" i="196" s="1"/>
  <c r="O24" i="196"/>
  <c r="O228" i="196"/>
  <c r="P228" i="196" s="1"/>
  <c r="O50" i="196"/>
  <c r="P50" i="196" s="1"/>
  <c r="O92" i="196"/>
  <c r="P92" i="196" s="1"/>
  <c r="O52" i="196"/>
  <c r="P52" i="196" s="1"/>
  <c r="O170" i="196"/>
  <c r="P170" i="196" s="1"/>
  <c r="O53" i="196"/>
  <c r="P53" i="196" s="1"/>
  <c r="O88" i="196"/>
  <c r="P88" i="196" s="1"/>
  <c r="O49" i="196"/>
  <c r="P49" i="196" s="1"/>
  <c r="O73" i="196"/>
  <c r="P73" i="196" s="1"/>
  <c r="O269" i="196"/>
  <c r="P269" i="196" s="1"/>
  <c r="O39" i="196"/>
  <c r="P39" i="196" s="1"/>
  <c r="O196" i="196"/>
  <c r="P196" i="196" s="1"/>
  <c r="O204" i="196"/>
  <c r="P204" i="196" s="1"/>
  <c r="O70" i="196"/>
  <c r="P70" i="196" s="1"/>
  <c r="O23" i="196"/>
  <c r="O20" i="196"/>
  <c r="P20" i="196" s="1"/>
  <c r="O158" i="196"/>
  <c r="P158" i="196" s="1"/>
  <c r="O67" i="196"/>
  <c r="P67" i="196" s="1"/>
  <c r="O243" i="196"/>
  <c r="P243" i="196" s="1"/>
  <c r="O149" i="196"/>
  <c r="P149" i="196" s="1"/>
  <c r="L35" i="182"/>
  <c r="O91" i="196"/>
  <c r="P91" i="196" s="1"/>
  <c r="J24" i="182"/>
  <c r="I32" i="182"/>
  <c r="I36" i="182" s="1"/>
  <c r="N3" i="21"/>
  <c r="O3" i="182"/>
  <c r="R3" i="184"/>
  <c r="K8" i="182"/>
  <c r="J20" i="182"/>
  <c r="E22" i="21"/>
  <c r="E58" i="21"/>
  <c r="E63" i="21" s="1"/>
  <c r="O78" i="196"/>
  <c r="P78" i="196" s="1"/>
  <c r="O202" i="196"/>
  <c r="P202" i="196" s="1"/>
  <c r="O162" i="196"/>
  <c r="P162" i="196" s="1"/>
  <c r="O96" i="196"/>
  <c r="P96" i="196" s="1"/>
  <c r="O75" i="196"/>
  <c r="P75" i="196" s="1"/>
  <c r="O113" i="196"/>
  <c r="P113" i="196" s="1"/>
  <c r="O244" i="196"/>
  <c r="P244" i="196" s="1"/>
  <c r="O117" i="196"/>
  <c r="P117" i="196" s="1"/>
  <c r="O188" i="196"/>
  <c r="P188" i="196" s="1"/>
  <c r="O251" i="196"/>
  <c r="P251" i="196" s="1"/>
  <c r="O42" i="196"/>
  <c r="P42" i="196" s="1"/>
  <c r="O240" i="196"/>
  <c r="P240" i="196" s="1"/>
  <c r="O66" i="196"/>
  <c r="P66" i="196" s="1"/>
  <c r="O134" i="196"/>
  <c r="P134" i="196" s="1"/>
  <c r="O207" i="196"/>
  <c r="P207" i="196" s="1"/>
  <c r="O272" i="196"/>
  <c r="P272" i="196" s="1"/>
  <c r="O135" i="196"/>
  <c r="P135" i="196" s="1"/>
  <c r="O254" i="196"/>
  <c r="P254" i="196" s="1"/>
  <c r="O195" i="196"/>
  <c r="P195" i="196" s="1"/>
  <c r="O58" i="196"/>
  <c r="P58" i="196" s="1"/>
  <c r="O264" i="196"/>
  <c r="P264" i="196" s="1"/>
  <c r="O227" i="196"/>
  <c r="P227" i="196" s="1"/>
  <c r="O126" i="196"/>
  <c r="P126" i="196" s="1"/>
  <c r="O156" i="196"/>
  <c r="P156" i="196" s="1"/>
  <c r="O148" i="196"/>
  <c r="P148" i="196" s="1"/>
  <c r="O29" i="196"/>
  <c r="P29" i="196" s="1"/>
  <c r="O270" i="196"/>
  <c r="P270" i="196" s="1"/>
  <c r="O173" i="196"/>
  <c r="P173" i="196" s="1"/>
  <c r="O111" i="196"/>
  <c r="P111" i="196" s="1"/>
  <c r="O172" i="196"/>
  <c r="P172" i="196" s="1"/>
  <c r="O253" i="196"/>
  <c r="P253" i="196" s="1"/>
  <c r="O130" i="196"/>
  <c r="P130" i="196" s="1"/>
  <c r="O203" i="196"/>
  <c r="P203" i="196" s="1"/>
  <c r="O136" i="196"/>
  <c r="P136" i="196" s="1"/>
  <c r="O263" i="196"/>
  <c r="P263" i="196" s="1"/>
  <c r="O69" i="196"/>
  <c r="P69" i="196" s="1"/>
  <c r="O118" i="196"/>
  <c r="P118" i="196" s="1"/>
  <c r="O190" i="196"/>
  <c r="P190" i="196" s="1"/>
  <c r="O217" i="196"/>
  <c r="P217" i="196" s="1"/>
  <c r="O226" i="196"/>
  <c r="P226" i="196" s="1"/>
  <c r="O72" i="196"/>
  <c r="P72" i="196" s="1"/>
  <c r="O79" i="196"/>
  <c r="P79" i="196" s="1"/>
  <c r="O80" i="196"/>
  <c r="P80" i="196" s="1"/>
  <c r="O9" i="196"/>
  <c r="P9" i="196" s="1"/>
  <c r="O14" i="196"/>
  <c r="P14" i="196" s="1"/>
  <c r="O213" i="196"/>
  <c r="P213" i="196" s="1"/>
  <c r="K140" i="21"/>
  <c r="K141" i="21" s="1"/>
  <c r="K144" i="21"/>
  <c r="K146" i="21" s="1"/>
  <c r="O48" i="196"/>
  <c r="P48" i="196" s="1"/>
  <c r="G47" i="182"/>
  <c r="O37" i="196"/>
  <c r="P37" i="196" s="1"/>
  <c r="O164" i="196"/>
  <c r="P164" i="196" s="1"/>
  <c r="O181" i="196"/>
  <c r="P181" i="196" s="1"/>
  <c r="O115" i="196"/>
  <c r="P115" i="196" s="1"/>
  <c r="O138" i="196"/>
  <c r="P138" i="196" s="1"/>
  <c r="O234" i="196"/>
  <c r="P234" i="196" s="1"/>
  <c r="O262" i="196"/>
  <c r="P262" i="196" s="1"/>
  <c r="O120" i="196"/>
  <c r="P120" i="196" s="1"/>
  <c r="O114" i="196"/>
  <c r="P114" i="196" s="1"/>
  <c r="O128" i="196"/>
  <c r="P128" i="196" s="1"/>
  <c r="O271" i="196"/>
  <c r="P271" i="196" s="1"/>
  <c r="O90" i="196"/>
  <c r="P90" i="196" s="1"/>
  <c r="O17" i="196"/>
  <c r="P17" i="196" s="1"/>
  <c r="O229" i="196"/>
  <c r="P229" i="196" s="1"/>
  <c r="O233" i="196"/>
  <c r="P233" i="196" s="1"/>
  <c r="O216" i="196"/>
  <c r="P216" i="196" s="1"/>
  <c r="O241" i="196"/>
  <c r="P241" i="196" s="1"/>
  <c r="O273" i="196"/>
  <c r="P273" i="196" s="1"/>
  <c r="O55" i="196"/>
  <c r="P55" i="196" s="1"/>
  <c r="O31" i="196"/>
  <c r="P31" i="196" s="1"/>
  <c r="O87" i="196"/>
  <c r="P87" i="196" s="1"/>
  <c r="O184" i="196"/>
  <c r="P184" i="196" s="1"/>
  <c r="O209" i="196"/>
  <c r="P209" i="196" s="1"/>
  <c r="O230" i="196"/>
  <c r="P230" i="196" s="1"/>
  <c r="O221" i="196"/>
  <c r="P221" i="196" s="1"/>
  <c r="O106" i="196"/>
  <c r="P106" i="196" s="1"/>
  <c r="O13" i="196"/>
  <c r="P13" i="196" s="1"/>
  <c r="O255" i="196"/>
  <c r="P255" i="196" s="1"/>
  <c r="O250" i="196"/>
  <c r="P250" i="196" s="1"/>
  <c r="O245" i="196"/>
  <c r="P245" i="196" s="1"/>
  <c r="O220" i="196"/>
  <c r="P220" i="196" s="1"/>
  <c r="O43" i="196"/>
  <c r="P43" i="196" s="1"/>
  <c r="O215" i="196"/>
  <c r="P215" i="196" s="1"/>
  <c r="O223" i="196"/>
  <c r="P223" i="196" s="1"/>
  <c r="O94" i="196"/>
  <c r="P94" i="196" s="1"/>
  <c r="O108" i="196"/>
  <c r="P108" i="196" s="1"/>
  <c r="O206" i="196"/>
  <c r="P206" i="196" s="1"/>
  <c r="O176" i="196"/>
  <c r="P176" i="196" s="1"/>
  <c r="O266" i="196"/>
  <c r="P266" i="196" s="1"/>
  <c r="O153" i="196"/>
  <c r="P153" i="196" s="1"/>
  <c r="O151" i="196"/>
  <c r="P151" i="196" s="1"/>
  <c r="O60" i="196"/>
  <c r="P60" i="196" s="1"/>
  <c r="O15" i="196"/>
  <c r="P15" i="196" s="1"/>
  <c r="I15" i="182"/>
  <c r="J7" i="182"/>
  <c r="I39" i="182"/>
  <c r="O124" i="196"/>
  <c r="P124" i="196" s="1"/>
  <c r="L49" i="21"/>
  <c r="M2" i="21"/>
  <c r="L4" i="21"/>
  <c r="L6" i="21"/>
  <c r="L51" i="21"/>
  <c r="L16" i="21"/>
  <c r="L138" i="21" s="1"/>
  <c r="N2" i="182"/>
  <c r="L131" i="21"/>
  <c r="Q2" i="184"/>
  <c r="L17" i="21"/>
  <c r="L139" i="21" s="1"/>
  <c r="L145" i="21" s="1"/>
  <c r="L5" i="21"/>
  <c r="L163" i="21" s="1"/>
  <c r="M4" i="182"/>
  <c r="P2" i="196" s="1"/>
  <c r="P4" i="184"/>
  <c r="F52" i="21"/>
  <c r="O163" i="196"/>
  <c r="P163" i="196" s="1"/>
  <c r="O61" i="196"/>
  <c r="P61" i="196" s="1"/>
  <c r="O56" i="196"/>
  <c r="P56" i="196" s="1"/>
  <c r="D150" i="21"/>
  <c r="M143" i="196"/>
  <c r="N143" i="196" s="1"/>
  <c r="O143" i="196" s="1"/>
  <c r="P143" i="196" s="1"/>
  <c r="L286" i="196"/>
  <c r="N260" i="196"/>
  <c r="M288" i="196"/>
  <c r="M285" i="196"/>
  <c r="M284" i="196"/>
  <c r="M287" i="196"/>
  <c r="M47" i="196"/>
  <c r="N47" i="196" s="1"/>
  <c r="O47" i="196" s="1"/>
  <c r="P47" i="196" s="1"/>
  <c r="L280" i="196"/>
  <c r="N222" i="196"/>
  <c r="M282" i="196"/>
  <c r="M281" i="196"/>
  <c r="M278" i="196"/>
  <c r="M279" i="196"/>
  <c r="K25" i="21" l="1"/>
  <c r="K40" i="21"/>
  <c r="M280" i="196"/>
  <c r="M286" i="196"/>
  <c r="M43" i="182"/>
  <c r="M60" i="182" s="1"/>
  <c r="P165" i="196"/>
  <c r="P157" i="196"/>
  <c r="Q1" i="196"/>
  <c r="Q106" i="196" s="1"/>
  <c r="N42" i="182"/>
  <c r="Q4" i="184"/>
  <c r="N4" i="182"/>
  <c r="Q2" i="196" s="1"/>
  <c r="I56" i="182"/>
  <c r="Q245" i="196"/>
  <c r="E37" i="21"/>
  <c r="E38" i="21"/>
  <c r="Q251" i="196"/>
  <c r="H23" i="21"/>
  <c r="H59" i="21"/>
  <c r="H64" i="21" s="1"/>
  <c r="O3" i="21"/>
  <c r="P3" i="182"/>
  <c r="S3" i="184"/>
  <c r="Q53" i="196"/>
  <c r="Q125" i="196"/>
  <c r="G23" i="21"/>
  <c r="G59" i="21"/>
  <c r="G64" i="21" s="1"/>
  <c r="N27" i="182"/>
  <c r="I40" i="21"/>
  <c r="I43" i="21" s="1"/>
  <c r="I48" i="21" s="1"/>
  <c r="I52" i="21" s="1"/>
  <c r="I25" i="21"/>
  <c r="P231" i="196"/>
  <c r="P268" i="196"/>
  <c r="P252" i="196"/>
  <c r="Q252" i="196" s="1"/>
  <c r="P225" i="196"/>
  <c r="P107" i="196"/>
  <c r="P177" i="196"/>
  <c r="P259" i="196"/>
  <c r="P210" i="196"/>
  <c r="P211" i="196"/>
  <c r="P22" i="196"/>
  <c r="D103" i="21"/>
  <c r="D109" i="21" s="1"/>
  <c r="D101" i="21"/>
  <c r="P192" i="196"/>
  <c r="P93" i="196"/>
  <c r="L140" i="21"/>
  <c r="L141" i="21" s="1"/>
  <c r="L144" i="21"/>
  <c r="L146" i="21" s="1"/>
  <c r="R2" i="184"/>
  <c r="M131" i="21"/>
  <c r="O2" i="182"/>
  <c r="M49" i="21"/>
  <c r="M16" i="21"/>
  <c r="M138" i="21" s="1"/>
  <c r="M6" i="21"/>
  <c r="N2" i="21"/>
  <c r="M4" i="21"/>
  <c r="M5" i="21"/>
  <c r="M163" i="21" s="1"/>
  <c r="M17" i="21"/>
  <c r="M139" i="21" s="1"/>
  <c r="M51" i="21"/>
  <c r="J39" i="182"/>
  <c r="K7" i="182"/>
  <c r="J19" i="182"/>
  <c r="Q206" i="196"/>
  <c r="Q138" i="196"/>
  <c r="Q188" i="196"/>
  <c r="E65" i="21"/>
  <c r="E150" i="21" s="1"/>
  <c r="E160" i="21" s="1"/>
  <c r="E66" i="21"/>
  <c r="L8" i="182"/>
  <c r="K20" i="182"/>
  <c r="G26" i="21"/>
  <c r="G41" i="21"/>
  <c r="G45" i="21" s="1"/>
  <c r="G50" i="21" s="1"/>
  <c r="G149" i="21" s="1"/>
  <c r="J40" i="21"/>
  <c r="J43" i="21" s="1"/>
  <c r="J48" i="21" s="1"/>
  <c r="J25" i="21"/>
  <c r="H61" i="182"/>
  <c r="H47" i="182"/>
  <c r="Q174" i="196"/>
  <c r="I44" i="182"/>
  <c r="N11" i="182"/>
  <c r="O11" i="182" s="1"/>
  <c r="N28" i="182"/>
  <c r="O28" i="182" s="1"/>
  <c r="P208" i="196"/>
  <c r="P147" i="196"/>
  <c r="Q147" i="196" s="1"/>
  <c r="P33" i="196"/>
  <c r="P242" i="196"/>
  <c r="P235" i="196"/>
  <c r="P116" i="196"/>
  <c r="P95" i="196"/>
  <c r="P189" i="196"/>
  <c r="P168" i="196"/>
  <c r="P57" i="196"/>
  <c r="Q57" i="196" s="1"/>
  <c r="P54" i="196"/>
  <c r="I19" i="182"/>
  <c r="I43" i="182"/>
  <c r="I60" i="182" s="1"/>
  <c r="Q90" i="196"/>
  <c r="Q226" i="196"/>
  <c r="Q58" i="196"/>
  <c r="E100" i="21"/>
  <c r="E108" i="21" s="1"/>
  <c r="E99" i="21"/>
  <c r="E107" i="21" s="1"/>
  <c r="E98" i="21"/>
  <c r="E106" i="21" s="1"/>
  <c r="E95" i="21"/>
  <c r="E97" i="21"/>
  <c r="E105" i="21" s="1"/>
  <c r="E96" i="21"/>
  <c r="E104" i="21" s="1"/>
  <c r="K24" i="182"/>
  <c r="K40" i="182" s="1"/>
  <c r="J36" i="182"/>
  <c r="Q20" i="196"/>
  <c r="Q85" i="196"/>
  <c r="Q167" i="196"/>
  <c r="Q248" i="196"/>
  <c r="E35" i="21"/>
  <c r="E36" i="21"/>
  <c r="L44" i="182"/>
  <c r="L61" i="182" s="1"/>
  <c r="L20" i="182"/>
  <c r="F22" i="21"/>
  <c r="F58" i="21"/>
  <c r="F63" i="21" s="1"/>
  <c r="P59" i="196"/>
  <c r="P247" i="196"/>
  <c r="Q247" i="196" s="1"/>
  <c r="P212" i="196"/>
  <c r="P166" i="196"/>
  <c r="P81" i="196"/>
  <c r="P100" i="196"/>
  <c r="Q100" i="196" s="1"/>
  <c r="P154" i="196"/>
  <c r="P71" i="196"/>
  <c r="P131" i="196"/>
  <c r="P146" i="196"/>
  <c r="Q146" i="196" s="1"/>
  <c r="H25" i="21"/>
  <c r="H40" i="21"/>
  <c r="L132" i="21"/>
  <c r="L154" i="21"/>
  <c r="L164" i="21" s="1"/>
  <c r="Q94" i="196"/>
  <c r="Q181" i="196"/>
  <c r="Q253" i="196"/>
  <c r="Q244" i="196"/>
  <c r="J40" i="182"/>
  <c r="Q39" i="196"/>
  <c r="Q16" i="196"/>
  <c r="Q127" i="196"/>
  <c r="Q187" i="196"/>
  <c r="N12" i="182"/>
  <c r="O12" i="182" s="1"/>
  <c r="M16" i="182"/>
  <c r="M44" i="182" s="1"/>
  <c r="M61" i="182" s="1"/>
  <c r="P74" i="196"/>
  <c r="P23" i="196"/>
  <c r="P24" i="196"/>
  <c r="P191" i="196"/>
  <c r="Q191" i="196" s="1"/>
  <c r="H60" i="182"/>
  <c r="H46" i="182"/>
  <c r="P182" i="196"/>
  <c r="P232" i="196"/>
  <c r="Q232" i="196" s="1"/>
  <c r="P36" i="196"/>
  <c r="P169" i="196"/>
  <c r="P246" i="196"/>
  <c r="P249" i="196"/>
  <c r="Q249" i="196" s="1"/>
  <c r="P129" i="196"/>
  <c r="P258" i="196"/>
  <c r="P171" i="196"/>
  <c r="Q171" i="196" s="1"/>
  <c r="P109" i="196"/>
  <c r="Q109" i="196" s="1"/>
  <c r="P62" i="196"/>
  <c r="P35" i="196"/>
  <c r="N23" i="182"/>
  <c r="O23" i="182" s="1"/>
  <c r="P152" i="196"/>
  <c r="Q152" i="196" s="1"/>
  <c r="O260" i="196"/>
  <c r="N288" i="196"/>
  <c r="N284" i="196"/>
  <c r="N286" i="196"/>
  <c r="N285" i="196"/>
  <c r="N287" i="196"/>
  <c r="O222" i="196"/>
  <c r="N279" i="196"/>
  <c r="N281" i="196"/>
  <c r="N282" i="196"/>
  <c r="N278" i="196"/>
  <c r="N280" i="196"/>
  <c r="M145" i="21"/>
  <c r="F65" i="21"/>
  <c r="F66" i="21"/>
  <c r="G159" i="21"/>
  <c r="M144" i="21"/>
  <c r="M140" i="21"/>
  <c r="K43" i="21"/>
  <c r="D160" i="21"/>
  <c r="Q246" i="196" l="1"/>
  <c r="Q32" i="196"/>
  <c r="Q51" i="196"/>
  <c r="Q42" i="196"/>
  <c r="Q262" i="196"/>
  <c r="Q163" i="196"/>
  <c r="Q81" i="196"/>
  <c r="Q165" i="196"/>
  <c r="Q137" i="196"/>
  <c r="Q52" i="196"/>
  <c r="Q173" i="196"/>
  <c r="Q31" i="196"/>
  <c r="Q168" i="196"/>
  <c r="Q208" i="196"/>
  <c r="Q89" i="196"/>
  <c r="Q40" i="196"/>
  <c r="Q264" i="196"/>
  <c r="Q114" i="196"/>
  <c r="Q151" i="196"/>
  <c r="Q22" i="196"/>
  <c r="Q268" i="196"/>
  <c r="Q265" i="196"/>
  <c r="Q269" i="196"/>
  <c r="Q134" i="196"/>
  <c r="Q223" i="196"/>
  <c r="Q35" i="196"/>
  <c r="Q169" i="196"/>
  <c r="Q30" i="196"/>
  <c r="Q92" i="196"/>
  <c r="Q207" i="196"/>
  <c r="Q271" i="196"/>
  <c r="H48" i="21"/>
  <c r="C6" i="199" s="1"/>
  <c r="H43" i="21"/>
  <c r="Q166" i="196"/>
  <c r="R166" i="196" s="1"/>
  <c r="Q68" i="196"/>
  <c r="Q49" i="196"/>
  <c r="Q130" i="196"/>
  <c r="Q230" i="196"/>
  <c r="Q189" i="196"/>
  <c r="Q76" i="196"/>
  <c r="Q10" i="196"/>
  <c r="Q228" i="196"/>
  <c r="Q148" i="196"/>
  <c r="Q17" i="196"/>
  <c r="Q56" i="196"/>
  <c r="Q211" i="196"/>
  <c r="Q231" i="196"/>
  <c r="Q38" i="196"/>
  <c r="R38" i="196" s="1"/>
  <c r="Q70" i="196"/>
  <c r="Q254" i="196"/>
  <c r="Q234" i="196"/>
  <c r="Q176" i="196"/>
  <c r="Q62" i="196"/>
  <c r="Q36" i="196"/>
  <c r="Q74" i="196"/>
  <c r="Q205" i="196"/>
  <c r="Q88" i="196"/>
  <c r="Q195" i="196"/>
  <c r="Q13" i="196"/>
  <c r="Q212" i="196"/>
  <c r="Q110" i="196"/>
  <c r="Q196" i="196"/>
  <c r="Q69" i="196"/>
  <c r="Q43" i="196"/>
  <c r="Q95" i="196"/>
  <c r="Q145" i="196"/>
  <c r="R145" i="196" s="1"/>
  <c r="Q170" i="196"/>
  <c r="Q111" i="196"/>
  <c r="Q241" i="196"/>
  <c r="Q143" i="196"/>
  <c r="Q210" i="196"/>
  <c r="Q183" i="196"/>
  <c r="Q227" i="196"/>
  <c r="Q128" i="196"/>
  <c r="Q60" i="196"/>
  <c r="Q153" i="196"/>
  <c r="R153" i="196" s="1"/>
  <c r="Q116" i="196"/>
  <c r="Q19" i="196"/>
  <c r="Q73" i="196"/>
  <c r="Q203" i="196"/>
  <c r="Q87" i="196"/>
  <c r="Q47" i="196"/>
  <c r="Q259" i="196"/>
  <c r="Q144" i="196"/>
  <c r="Q29" i="196"/>
  <c r="Q229" i="196"/>
  <c r="Q182" i="196"/>
  <c r="Q28" i="196"/>
  <c r="Q175" i="196"/>
  <c r="Q243" i="196"/>
  <c r="Q263" i="196"/>
  <c r="Q266" i="196"/>
  <c r="Q131" i="196"/>
  <c r="Q59" i="196"/>
  <c r="Q21" i="196"/>
  <c r="Q96" i="196"/>
  <c r="Q9" i="196"/>
  <c r="Q235" i="196"/>
  <c r="Q139" i="196"/>
  <c r="Q204" i="196"/>
  <c r="Q118" i="196"/>
  <c r="Q221" i="196"/>
  <c r="Q93" i="196"/>
  <c r="Q177" i="196"/>
  <c r="Q12" i="196"/>
  <c r="Q172" i="196"/>
  <c r="Q273" i="196"/>
  <c r="Q258" i="196"/>
  <c r="Q86" i="196"/>
  <c r="Q217" i="196"/>
  <c r="Q124" i="196"/>
  <c r="Q71" i="196"/>
  <c r="R71" i="196" s="1"/>
  <c r="Q99" i="196"/>
  <c r="Q105" i="196"/>
  <c r="Q193" i="196"/>
  <c r="Q117" i="196"/>
  <c r="Q164" i="196"/>
  <c r="Q242" i="196"/>
  <c r="Q34" i="196"/>
  <c r="Q150" i="196"/>
  <c r="Q78" i="196"/>
  <c r="Q72" i="196"/>
  <c r="Q250" i="196"/>
  <c r="Q192" i="196"/>
  <c r="Q107" i="196"/>
  <c r="Q194" i="196"/>
  <c r="Q190" i="196"/>
  <c r="Q184" i="196"/>
  <c r="R184" i="196" s="1"/>
  <c r="Q129" i="196"/>
  <c r="Q261" i="196"/>
  <c r="R261" i="196" s="1"/>
  <c r="Q77" i="196"/>
  <c r="Q162" i="196"/>
  <c r="Q37" i="196"/>
  <c r="Q154" i="196"/>
  <c r="Q132" i="196"/>
  <c r="Q18" i="196"/>
  <c r="Q240" i="196"/>
  <c r="Q115" i="196"/>
  <c r="R115" i="196" s="1"/>
  <c r="Q54" i="196"/>
  <c r="Q33" i="196"/>
  <c r="R33" i="196" s="1"/>
  <c r="Q112" i="196"/>
  <c r="Q75" i="196"/>
  <c r="Q48" i="196"/>
  <c r="Q215" i="196"/>
  <c r="Q225" i="196"/>
  <c r="R225" i="196" s="1"/>
  <c r="Q155" i="196"/>
  <c r="Q213" i="196"/>
  <c r="K47" i="182"/>
  <c r="K57" i="182"/>
  <c r="J23" i="21"/>
  <c r="J59" i="21"/>
  <c r="J64" i="21" s="1"/>
  <c r="I61" i="182"/>
  <c r="I47" i="182"/>
  <c r="J52" i="21"/>
  <c r="J46" i="182"/>
  <c r="J56" i="182"/>
  <c r="R4" i="184"/>
  <c r="O4" i="182"/>
  <c r="R2" i="196" s="1"/>
  <c r="N15" i="182"/>
  <c r="F36" i="21"/>
  <c r="F35" i="21"/>
  <c r="G22" i="21"/>
  <c r="G58" i="21"/>
  <c r="G63" i="21" s="1"/>
  <c r="I59" i="21"/>
  <c r="I64" i="21" s="1"/>
  <c r="I23" i="21"/>
  <c r="S2" i="184"/>
  <c r="N4" i="21"/>
  <c r="N49" i="21"/>
  <c r="O2" i="21"/>
  <c r="N16" i="21"/>
  <c r="N138" i="21" s="1"/>
  <c r="N51" i="21"/>
  <c r="N6" i="21"/>
  <c r="N131" i="21"/>
  <c r="P2" i="182"/>
  <c r="N17" i="21"/>
  <c r="N139" i="21" s="1"/>
  <c r="N5" i="21"/>
  <c r="N163" i="21" s="1"/>
  <c r="R1" i="196"/>
  <c r="R144" i="196" s="1"/>
  <c r="O15" i="182"/>
  <c r="O42" i="182"/>
  <c r="O32" i="182"/>
  <c r="O16" i="182"/>
  <c r="R107" i="196"/>
  <c r="R53" i="196"/>
  <c r="R245" i="196"/>
  <c r="N32" i="182"/>
  <c r="P23" i="182"/>
  <c r="R129" i="196"/>
  <c r="R74" i="196"/>
  <c r="R30" i="196"/>
  <c r="J57" i="182"/>
  <c r="J47" i="182"/>
  <c r="R253" i="196"/>
  <c r="R94" i="196"/>
  <c r="F100" i="21"/>
  <c r="F108" i="21" s="1"/>
  <c r="F99" i="21"/>
  <c r="F107" i="21" s="1"/>
  <c r="F96" i="21"/>
  <c r="F104" i="21" s="1"/>
  <c r="F95" i="21"/>
  <c r="F97" i="21"/>
  <c r="F105" i="21" s="1"/>
  <c r="F98" i="21"/>
  <c r="F106" i="21" s="1"/>
  <c r="R52" i="196"/>
  <c r="H26" i="21"/>
  <c r="H41" i="21"/>
  <c r="E103" i="21"/>
  <c r="E109" i="21" s="1"/>
  <c r="E101" i="21"/>
  <c r="R43" i="196"/>
  <c r="R95" i="196"/>
  <c r="P28" i="182"/>
  <c r="F38" i="21"/>
  <c r="F37" i="21"/>
  <c r="R78" i="196"/>
  <c r="R72" i="196"/>
  <c r="H58" i="21"/>
  <c r="H63" i="21" s="1"/>
  <c r="H22" i="21"/>
  <c r="H36" i="21"/>
  <c r="M132" i="21"/>
  <c r="M154" i="21"/>
  <c r="M164" i="21" s="1"/>
  <c r="R56" i="196"/>
  <c r="O27" i="182"/>
  <c r="P27" i="182" s="1"/>
  <c r="N31" i="182"/>
  <c r="N35" i="182" s="1"/>
  <c r="R12" i="196"/>
  <c r="T3" i="184"/>
  <c r="Q3" i="182"/>
  <c r="P3" i="21"/>
  <c r="R213" i="196"/>
  <c r="R273" i="196"/>
  <c r="R223" i="196"/>
  <c r="I46" i="182"/>
  <c r="N16" i="182"/>
  <c r="N44" i="182" s="1"/>
  <c r="N61" i="182" s="1"/>
  <c r="R232" i="196"/>
  <c r="R191" i="196"/>
  <c r="R205" i="196"/>
  <c r="R88" i="196"/>
  <c r="R42" i="196"/>
  <c r="R266" i="196"/>
  <c r="R163" i="196"/>
  <c r="R154" i="196"/>
  <c r="R165" i="196"/>
  <c r="R105" i="196"/>
  <c r="R49" i="196"/>
  <c r="L24" i="182"/>
  <c r="L40" i="182" s="1"/>
  <c r="K36" i="182"/>
  <c r="R226" i="196"/>
  <c r="R90" i="196"/>
  <c r="R116" i="196"/>
  <c r="R147" i="196"/>
  <c r="P11" i="182"/>
  <c r="R19" i="196"/>
  <c r="R73" i="196"/>
  <c r="M8" i="182"/>
  <c r="R75" i="196"/>
  <c r="R111" i="196"/>
  <c r="R48" i="196"/>
  <c r="R215" i="196"/>
  <c r="K39" i="182"/>
  <c r="L7" i="182"/>
  <c r="K19" i="182"/>
  <c r="R143" i="196"/>
  <c r="R259" i="196"/>
  <c r="R252" i="196"/>
  <c r="R194" i="196"/>
  <c r="R70" i="196"/>
  <c r="R234" i="196"/>
  <c r="R176" i="196"/>
  <c r="Q120" i="196"/>
  <c r="R120" i="196" s="1"/>
  <c r="Q136" i="196"/>
  <c r="R136" i="196" s="1"/>
  <c r="Q185" i="196"/>
  <c r="R185" i="196" s="1"/>
  <c r="Q79" i="196"/>
  <c r="Q98" i="196"/>
  <c r="Q233" i="196"/>
  <c r="R233" i="196" s="1"/>
  <c r="Q267" i="196"/>
  <c r="R267" i="196" s="1"/>
  <c r="Q224" i="196"/>
  <c r="R224" i="196" s="1"/>
  <c r="Q97" i="196"/>
  <c r="R97" i="196" s="1"/>
  <c r="Q216" i="196"/>
  <c r="R216" i="196" s="1"/>
  <c r="Q126" i="196"/>
  <c r="R126" i="196" s="1"/>
  <c r="Q41" i="196"/>
  <c r="Q255" i="196"/>
  <c r="Q15" i="196"/>
  <c r="R15" i="196" s="1"/>
  <c r="Q55" i="196"/>
  <c r="R55" i="196" s="1"/>
  <c r="Q209" i="196"/>
  <c r="R209" i="196" s="1"/>
  <c r="Q270" i="196"/>
  <c r="R270" i="196" s="1"/>
  <c r="Q119" i="196"/>
  <c r="R119" i="196" s="1"/>
  <c r="Q24" i="196"/>
  <c r="Q202" i="196"/>
  <c r="Q157" i="196"/>
  <c r="Q66" i="196"/>
  <c r="R66" i="196" s="1"/>
  <c r="Q272" i="196"/>
  <c r="R272" i="196" s="1"/>
  <c r="Q149" i="196"/>
  <c r="R149" i="196" s="1"/>
  <c r="Q23" i="196"/>
  <c r="Q156" i="196"/>
  <c r="R156" i="196" s="1"/>
  <c r="Q186" i="196"/>
  <c r="R186" i="196" s="1"/>
  <c r="Q135" i="196"/>
  <c r="Q133" i="196"/>
  <c r="Q108" i="196"/>
  <c r="R108" i="196" s="1"/>
  <c r="Q91" i="196"/>
  <c r="R91" i="196" s="1"/>
  <c r="Q50" i="196"/>
  <c r="R50" i="196" s="1"/>
  <c r="Q113" i="196"/>
  <c r="R113" i="196" s="1"/>
  <c r="Q14" i="196"/>
  <c r="R14" i="196" s="1"/>
  <c r="Q158" i="196"/>
  <c r="R158" i="196" s="1"/>
  <c r="Q80" i="196"/>
  <c r="Q11" i="196"/>
  <c r="Q220" i="196"/>
  <c r="R220" i="196" s="1"/>
  <c r="Q67" i="196"/>
  <c r="R67" i="196" s="1"/>
  <c r="Q61" i="196"/>
  <c r="R61" i="196" s="1"/>
  <c r="Q214" i="196"/>
  <c r="R214" i="196" s="1"/>
  <c r="M146" i="21"/>
  <c r="P260" i="196"/>
  <c r="O285" i="196"/>
  <c r="O288" i="196"/>
  <c r="O286" i="196"/>
  <c r="O287" i="196"/>
  <c r="O284" i="196"/>
  <c r="M141" i="21"/>
  <c r="K48" i="21"/>
  <c r="F150" i="21"/>
  <c r="P222" i="196"/>
  <c r="O282" i="196"/>
  <c r="O279" i="196"/>
  <c r="O278" i="196"/>
  <c r="O281" i="196"/>
  <c r="O280" i="196"/>
  <c r="R11" i="196" l="1"/>
  <c r="R133" i="196"/>
  <c r="R157" i="196"/>
  <c r="R255" i="196"/>
  <c r="R98" i="196"/>
  <c r="R29" i="196"/>
  <c r="R57" i="196"/>
  <c r="R193" i="196"/>
  <c r="R262" i="196"/>
  <c r="R249" i="196"/>
  <c r="R227" i="196"/>
  <c r="R21" i="196"/>
  <c r="R99" i="196"/>
  <c r="R62" i="196"/>
  <c r="R211" i="196"/>
  <c r="R80" i="196"/>
  <c r="R135" i="196"/>
  <c r="R202" i="196"/>
  <c r="R41" i="196"/>
  <c r="R79" i="196"/>
  <c r="R251" i="196"/>
  <c r="R68" i="196"/>
  <c r="R263" i="196"/>
  <c r="R109" i="196"/>
  <c r="R250" i="196"/>
  <c r="R69" i="196"/>
  <c r="R137" i="196"/>
  <c r="R92" i="196"/>
  <c r="O44" i="182"/>
  <c r="O61" i="182" s="1"/>
  <c r="R35" i="196"/>
  <c r="R210" i="196"/>
  <c r="R17" i="196"/>
  <c r="R112" i="196"/>
  <c r="R240" i="196"/>
  <c r="R86" i="196"/>
  <c r="R241" i="196"/>
  <c r="R174" i="196"/>
  <c r="R58" i="196"/>
  <c r="R212" i="196"/>
  <c r="R77" i="196"/>
  <c r="R269" i="196"/>
  <c r="R148" i="196"/>
  <c r="R181" i="196"/>
  <c r="R229" i="196"/>
  <c r="H50" i="21"/>
  <c r="H45" i="21"/>
  <c r="H52" i="21"/>
  <c r="R265" i="196"/>
  <c r="R170" i="196"/>
  <c r="R54" i="196"/>
  <c r="R244" i="196"/>
  <c r="R36" i="196"/>
  <c r="I22" i="21"/>
  <c r="I58" i="21"/>
  <c r="I63" i="21" s="1"/>
  <c r="L57" i="182"/>
  <c r="L47" i="182"/>
  <c r="M24" i="182"/>
  <c r="L36" i="182"/>
  <c r="G35" i="21"/>
  <c r="H98" i="21"/>
  <c r="H106" i="21" s="1"/>
  <c r="H100" i="21"/>
  <c r="H108" i="21" s="1"/>
  <c r="H99" i="21"/>
  <c r="H107" i="21" s="1"/>
  <c r="H97" i="21"/>
  <c r="H105" i="21" s="1"/>
  <c r="H95" i="21"/>
  <c r="H96" i="21"/>
  <c r="H104" i="21" s="1"/>
  <c r="H37" i="21"/>
  <c r="H38" i="21"/>
  <c r="R24" i="196"/>
  <c r="R23" i="196"/>
  <c r="R258" i="196"/>
  <c r="N154" i="21"/>
  <c r="N164" i="21" s="1"/>
  <c r="N132" i="21"/>
  <c r="Q2" i="182"/>
  <c r="Q27" i="182" s="1"/>
  <c r="O6" i="21"/>
  <c r="O51" i="21"/>
  <c r="O131" i="21"/>
  <c r="O4" i="21"/>
  <c r="O17" i="21"/>
  <c r="O139" i="21" s="1"/>
  <c r="T2" i="184"/>
  <c r="O5" i="21"/>
  <c r="O163" i="21" s="1"/>
  <c r="O49" i="21"/>
  <c r="O16" i="21"/>
  <c r="O138" i="21" s="1"/>
  <c r="P2" i="21"/>
  <c r="R151" i="196"/>
  <c r="R264" i="196"/>
  <c r="R10" i="196"/>
  <c r="R189" i="196"/>
  <c r="R164" i="196"/>
  <c r="R85" i="196"/>
  <c r="R81" i="196"/>
  <c r="R13" i="196"/>
  <c r="R175" i="196"/>
  <c r="N43" i="182"/>
  <c r="N60" i="182" s="1"/>
  <c r="R172" i="196"/>
  <c r="R268" i="196"/>
  <c r="R138" i="196"/>
  <c r="R139" i="196"/>
  <c r="R208" i="196"/>
  <c r="R9" i="196"/>
  <c r="R18" i="196"/>
  <c r="R100" i="196"/>
  <c r="R217" i="196"/>
  <c r="R127" i="196"/>
  <c r="R246" i="196"/>
  <c r="M7" i="182"/>
  <c r="L19" i="182"/>
  <c r="L39" i="182"/>
  <c r="N8" i="182"/>
  <c r="M40" i="182"/>
  <c r="M20" i="182"/>
  <c r="Q3" i="21"/>
  <c r="U3" i="184"/>
  <c r="R3" i="182"/>
  <c r="R221" i="196"/>
  <c r="R34" i="196"/>
  <c r="G66" i="21"/>
  <c r="G65" i="21"/>
  <c r="G150" i="21" s="1"/>
  <c r="G160" i="21" s="1"/>
  <c r="R130" i="196"/>
  <c r="R167" i="196"/>
  <c r="R131" i="196"/>
  <c r="R37" i="196"/>
  <c r="R32" i="196"/>
  <c r="R60" i="196"/>
  <c r="R134" i="196"/>
  <c r="R177" i="196"/>
  <c r="R47" i="196"/>
  <c r="H35" i="21"/>
  <c r="R203" i="196"/>
  <c r="R89" i="196"/>
  <c r="R235" i="196"/>
  <c r="R173" i="196"/>
  <c r="R110" i="196"/>
  <c r="R146" i="196"/>
  <c r="R207" i="196"/>
  <c r="R187" i="196"/>
  <c r="R171" i="196"/>
  <c r="K56" i="182"/>
  <c r="K46" i="182"/>
  <c r="I36" i="21" s="1"/>
  <c r="H66" i="21"/>
  <c r="H65" i="21"/>
  <c r="H150" i="21" s="1"/>
  <c r="H160" i="21" s="1"/>
  <c r="Q23" i="182"/>
  <c r="R190" i="196"/>
  <c r="R125" i="196"/>
  <c r="R192" i="196"/>
  <c r="R93" i="196"/>
  <c r="N145" i="21"/>
  <c r="S4" i="184"/>
  <c r="P4" i="182"/>
  <c r="S2" i="196" s="1"/>
  <c r="R114" i="196"/>
  <c r="R228" i="196"/>
  <c r="R76" i="196"/>
  <c r="G97" i="21"/>
  <c r="G105" i="21" s="1"/>
  <c r="G100" i="21"/>
  <c r="G108" i="21" s="1"/>
  <c r="G99" i="21"/>
  <c r="G107" i="21" s="1"/>
  <c r="G96" i="21"/>
  <c r="G104" i="21" s="1"/>
  <c r="G95" i="21"/>
  <c r="G98" i="21"/>
  <c r="G106" i="21" s="1"/>
  <c r="R117" i="196"/>
  <c r="R248" i="196"/>
  <c r="R195" i="196"/>
  <c r="R243" i="196"/>
  <c r="R169" i="196"/>
  <c r="R106" i="196"/>
  <c r="R155" i="196"/>
  <c r="R22" i="196"/>
  <c r="R206" i="196"/>
  <c r="R188" i="196"/>
  <c r="R204" i="196"/>
  <c r="G37" i="21"/>
  <c r="G38" i="21"/>
  <c r="R168" i="196"/>
  <c r="R96" i="196"/>
  <c r="R132" i="196"/>
  <c r="R124" i="196"/>
  <c r="R39" i="196"/>
  <c r="R28" i="196"/>
  <c r="Q11" i="182"/>
  <c r="I26" i="21"/>
  <c r="I41" i="21"/>
  <c r="I45" i="21" s="1"/>
  <c r="I50" i="21" s="1"/>
  <c r="I149" i="21" s="1"/>
  <c r="I159" i="21" s="1"/>
  <c r="L40" i="21"/>
  <c r="L43" i="21" s="1"/>
  <c r="L48" i="21" s="1"/>
  <c r="L25" i="21"/>
  <c r="F101" i="21"/>
  <c r="F103" i="21"/>
  <c r="F109" i="21" s="1"/>
  <c r="R254" i="196"/>
  <c r="S254" i="196" s="1"/>
  <c r="R231" i="196"/>
  <c r="O31" i="182"/>
  <c r="O35" i="182" s="1"/>
  <c r="P12" i="182"/>
  <c r="P16" i="182" s="1"/>
  <c r="P15" i="182"/>
  <c r="P43" i="182" s="1"/>
  <c r="P60" i="182" s="1"/>
  <c r="P42" i="182"/>
  <c r="P31" i="182"/>
  <c r="P35" i="182" s="1"/>
  <c r="S1" i="196"/>
  <c r="P32" i="182"/>
  <c r="N140" i="21"/>
  <c r="N141" i="21" s="1"/>
  <c r="N144" i="21"/>
  <c r="N146" i="21" s="1"/>
  <c r="R118" i="196"/>
  <c r="R150" i="196"/>
  <c r="S150" i="196" s="1"/>
  <c r="R242" i="196"/>
  <c r="S242" i="196" s="1"/>
  <c r="G36" i="21"/>
  <c r="R230" i="196"/>
  <c r="S230" i="196" s="1"/>
  <c r="R20" i="196"/>
  <c r="S20" i="196" s="1"/>
  <c r="R59" i="196"/>
  <c r="R162" i="196"/>
  <c r="R51" i="196"/>
  <c r="R152" i="196"/>
  <c r="S152" i="196" s="1"/>
  <c r="R128" i="196"/>
  <c r="S128" i="196" s="1"/>
  <c r="R183" i="196"/>
  <c r="R87" i="196"/>
  <c r="S87" i="196" s="1"/>
  <c r="R40" i="196"/>
  <c r="S40" i="196" s="1"/>
  <c r="R31" i="196"/>
  <c r="R196" i="196"/>
  <c r="R247" i="196"/>
  <c r="R271" i="196"/>
  <c r="S271" i="196" s="1"/>
  <c r="R16" i="196"/>
  <c r="S16" i="196" s="1"/>
  <c r="R182" i="196"/>
  <c r="I38" i="21"/>
  <c r="I37" i="21"/>
  <c r="Q222" i="196"/>
  <c r="P282" i="196"/>
  <c r="P281" i="196"/>
  <c r="P280" i="196"/>
  <c r="P278" i="196"/>
  <c r="P279" i="196"/>
  <c r="F160" i="21"/>
  <c r="K52" i="21"/>
  <c r="Q260" i="196"/>
  <c r="P288" i="196"/>
  <c r="P286" i="196"/>
  <c r="P285" i="196"/>
  <c r="P287" i="196"/>
  <c r="P284" i="196"/>
  <c r="H149" i="21" l="1"/>
  <c r="H159" i="21" s="1"/>
  <c r="C7" i="199"/>
  <c r="S247" i="196"/>
  <c r="S51" i="196"/>
  <c r="S118" i="196"/>
  <c r="O145" i="21"/>
  <c r="S31" i="196"/>
  <c r="S59" i="196"/>
  <c r="S137" i="196"/>
  <c r="S215" i="196"/>
  <c r="S71" i="196"/>
  <c r="S181" i="196"/>
  <c r="S74" i="196"/>
  <c r="S17" i="196"/>
  <c r="S55" i="196"/>
  <c r="S91" i="196"/>
  <c r="S225" i="196"/>
  <c r="S24" i="196"/>
  <c r="S112" i="196"/>
  <c r="S184" i="196"/>
  <c r="S144" i="196"/>
  <c r="S97" i="196"/>
  <c r="S36" i="196"/>
  <c r="S209" i="196"/>
  <c r="S270" i="196"/>
  <c r="S90" i="196"/>
  <c r="S249" i="196"/>
  <c r="S56" i="196"/>
  <c r="S226" i="196"/>
  <c r="S113" i="196"/>
  <c r="S98" i="196"/>
  <c r="S269" i="196"/>
  <c r="S191" i="196"/>
  <c r="S30" i="196"/>
  <c r="S153" i="196"/>
  <c r="S58" i="196"/>
  <c r="S273" i="196"/>
  <c r="S49" i="196"/>
  <c r="S107" i="196"/>
  <c r="S263" i="196"/>
  <c r="S234" i="196"/>
  <c r="S19" i="196"/>
  <c r="S272" i="196"/>
  <c r="S77" i="196"/>
  <c r="S80" i="196"/>
  <c r="S29" i="196"/>
  <c r="S41" i="196"/>
  <c r="S259" i="196"/>
  <c r="S109" i="196"/>
  <c r="S42" i="196"/>
  <c r="S227" i="196"/>
  <c r="S11" i="196"/>
  <c r="S176" i="196"/>
  <c r="S147" i="196"/>
  <c r="S252" i="196"/>
  <c r="S94" i="196"/>
  <c r="S33" i="196"/>
  <c r="S86" i="196"/>
  <c r="S240" i="196"/>
  <c r="S194" i="196"/>
  <c r="S210" i="196"/>
  <c r="S244" i="196"/>
  <c r="S267" i="196"/>
  <c r="S186" i="196"/>
  <c r="S156" i="196"/>
  <c r="S67" i="196"/>
  <c r="S174" i="196"/>
  <c r="S232" i="196"/>
  <c r="S213" i="196"/>
  <c r="S251" i="196"/>
  <c r="S266" i="196"/>
  <c r="S61" i="196"/>
  <c r="S229" i="196"/>
  <c r="S145" i="196"/>
  <c r="S115" i="196"/>
  <c r="S216" i="196"/>
  <c r="S185" i="196"/>
  <c r="S133" i="196"/>
  <c r="S35" i="196"/>
  <c r="S23" i="196"/>
  <c r="S148" i="196"/>
  <c r="S38" i="196"/>
  <c r="S245" i="196"/>
  <c r="S88" i="196"/>
  <c r="S220" i="196"/>
  <c r="S54" i="196"/>
  <c r="S136" i="196"/>
  <c r="S250" i="196"/>
  <c r="S66" i="196"/>
  <c r="S149" i="196"/>
  <c r="S223" i="196"/>
  <c r="S120" i="196"/>
  <c r="S158" i="196"/>
  <c r="S53" i="196"/>
  <c r="S21" i="196"/>
  <c r="S143" i="196"/>
  <c r="S135" i="196"/>
  <c r="S124" i="196"/>
  <c r="S204" i="196"/>
  <c r="S155" i="196"/>
  <c r="S195" i="196"/>
  <c r="G101" i="21"/>
  <c r="G103" i="21"/>
  <c r="G109" i="21" s="1"/>
  <c r="S114" i="196"/>
  <c r="S93" i="196"/>
  <c r="S69" i="196"/>
  <c r="S57" i="196"/>
  <c r="S255" i="196"/>
  <c r="S187" i="196"/>
  <c r="S173" i="196"/>
  <c r="S203" i="196"/>
  <c r="S177" i="196"/>
  <c r="S37" i="196"/>
  <c r="S34" i="196"/>
  <c r="S211" i="196"/>
  <c r="S165" i="196"/>
  <c r="N20" i="182"/>
  <c r="O8" i="182"/>
  <c r="N7" i="182"/>
  <c r="M19" i="182"/>
  <c r="M39" i="182"/>
  <c r="S108" i="196"/>
  <c r="S217" i="196"/>
  <c r="S208" i="196"/>
  <c r="S172" i="196"/>
  <c r="S81" i="196"/>
  <c r="S151" i="196"/>
  <c r="O132" i="21"/>
  <c r="O154" i="21"/>
  <c r="O164" i="21" s="1"/>
  <c r="S166" i="196"/>
  <c r="H101" i="21"/>
  <c r="H103" i="21"/>
  <c r="H109" i="21" s="1"/>
  <c r="S262" i="196"/>
  <c r="N24" i="182"/>
  <c r="M36" i="182"/>
  <c r="S241" i="196"/>
  <c r="S182" i="196"/>
  <c r="S196" i="196"/>
  <c r="S183" i="196"/>
  <c r="S162" i="196"/>
  <c r="N40" i="21"/>
  <c r="N43" i="21" s="1"/>
  <c r="N48" i="21" s="1"/>
  <c r="N25" i="21"/>
  <c r="S99" i="196"/>
  <c r="L52" i="21"/>
  <c r="S68" i="196"/>
  <c r="S79" i="196"/>
  <c r="S50" i="196"/>
  <c r="S132" i="196"/>
  <c r="S188" i="196"/>
  <c r="S106" i="196"/>
  <c r="S248" i="196"/>
  <c r="S192" i="196"/>
  <c r="S92" i="196"/>
  <c r="S95" i="196"/>
  <c r="S265" i="196"/>
  <c r="S111" i="196"/>
  <c r="S157" i="196"/>
  <c r="S207" i="196"/>
  <c r="S235" i="196"/>
  <c r="S134" i="196"/>
  <c r="S131" i="196"/>
  <c r="S221" i="196"/>
  <c r="S62" i="196"/>
  <c r="R3" i="21"/>
  <c r="V3" i="184"/>
  <c r="S3" i="182"/>
  <c r="S116" i="196"/>
  <c r="S48" i="196"/>
  <c r="S233" i="196"/>
  <c r="S14" i="196"/>
  <c r="S100" i="196"/>
  <c r="S139" i="196"/>
  <c r="S85" i="196"/>
  <c r="S189" i="196"/>
  <c r="P131" i="21"/>
  <c r="P6" i="21"/>
  <c r="P51" i="21"/>
  <c r="P5" i="21"/>
  <c r="P163" i="21" s="1"/>
  <c r="R2" i="182"/>
  <c r="P16" i="21"/>
  <c r="P138" i="21" s="1"/>
  <c r="U2" i="184"/>
  <c r="P4" i="21"/>
  <c r="P49" i="21"/>
  <c r="P17" i="21"/>
  <c r="P139" i="21" s="1"/>
  <c r="Q2" i="21"/>
  <c r="S43" i="196"/>
  <c r="S212" i="196"/>
  <c r="S73" i="196"/>
  <c r="I66" i="21"/>
  <c r="I65" i="21"/>
  <c r="I150" i="21" s="1"/>
  <c r="I160" i="21" s="1"/>
  <c r="I98" i="21"/>
  <c r="I106" i="21" s="1"/>
  <c r="I100" i="21"/>
  <c r="I108" i="21" s="1"/>
  <c r="I99" i="21"/>
  <c r="I107" i="21" s="1"/>
  <c r="I96" i="21"/>
  <c r="I104" i="21" s="1"/>
  <c r="I95" i="21"/>
  <c r="I97" i="21"/>
  <c r="I105" i="21" s="1"/>
  <c r="P44" i="182"/>
  <c r="P61" i="182" s="1"/>
  <c r="O43" i="182"/>
  <c r="O60" i="182" s="1"/>
  <c r="S231" i="196"/>
  <c r="S224" i="196"/>
  <c r="S28" i="196"/>
  <c r="S96" i="196"/>
  <c r="S206" i="196"/>
  <c r="S169" i="196"/>
  <c r="S117" i="196"/>
  <c r="S76" i="196"/>
  <c r="S125" i="196"/>
  <c r="S253" i="196"/>
  <c r="S72" i="196"/>
  <c r="S163" i="196"/>
  <c r="I35" i="21"/>
  <c r="S214" i="196"/>
  <c r="S146" i="196"/>
  <c r="S89" i="196"/>
  <c r="S60" i="196"/>
  <c r="S167" i="196"/>
  <c r="S261" i="196"/>
  <c r="S12" i="196"/>
  <c r="S205" i="196"/>
  <c r="K23" i="21"/>
  <c r="K59" i="21"/>
  <c r="K64" i="21" s="1"/>
  <c r="L46" i="182"/>
  <c r="L56" i="182"/>
  <c r="S15" i="196"/>
  <c r="S246" i="196"/>
  <c r="S18" i="196"/>
  <c r="S138" i="196"/>
  <c r="S175" i="196"/>
  <c r="S164" i="196"/>
  <c r="S10" i="196"/>
  <c r="O144" i="21"/>
  <c r="O140" i="21"/>
  <c r="O141" i="21" s="1"/>
  <c r="S258" i="196"/>
  <c r="S78" i="196"/>
  <c r="S105" i="196"/>
  <c r="J37" i="21"/>
  <c r="J38" i="21"/>
  <c r="S70" i="196"/>
  <c r="O146" i="21"/>
  <c r="M25" i="21"/>
  <c r="M40" i="21"/>
  <c r="M43" i="21" s="1"/>
  <c r="M48" i="21" s="1"/>
  <c r="S75" i="196"/>
  <c r="S202" i="196"/>
  <c r="S39" i="196"/>
  <c r="S168" i="196"/>
  <c r="S22" i="196"/>
  <c r="S243" i="196"/>
  <c r="S228" i="196"/>
  <c r="S190" i="196"/>
  <c r="S52" i="196"/>
  <c r="S193" i="196"/>
  <c r="S171" i="196"/>
  <c r="S110" i="196"/>
  <c r="S47" i="196"/>
  <c r="S32" i="196"/>
  <c r="S130" i="196"/>
  <c r="S170" i="196"/>
  <c r="T170" i="196" s="1"/>
  <c r="S154" i="196"/>
  <c r="M57" i="182"/>
  <c r="M47" i="182"/>
  <c r="J36" i="21"/>
  <c r="J22" i="21"/>
  <c r="J58" i="21"/>
  <c r="J63" i="21" s="1"/>
  <c r="S119" i="196"/>
  <c r="S127" i="196"/>
  <c r="T127" i="196" s="1"/>
  <c r="S9" i="196"/>
  <c r="S268" i="196"/>
  <c r="S13" i="196"/>
  <c r="S264" i="196"/>
  <c r="Q4" i="182"/>
  <c r="T2" i="196" s="1"/>
  <c r="T4" i="184"/>
  <c r="Q12" i="182"/>
  <c r="R12" i="182" s="1"/>
  <c r="R16" i="182" s="1"/>
  <c r="T1" i="196"/>
  <c r="T247" i="196" s="1"/>
  <c r="Q42" i="182"/>
  <c r="Q31" i="182"/>
  <c r="Q35" i="182" s="1"/>
  <c r="Q28" i="182"/>
  <c r="Q15" i="182"/>
  <c r="S129" i="196"/>
  <c r="J41" i="21"/>
  <c r="J45" i="21" s="1"/>
  <c r="J50" i="21" s="1"/>
  <c r="J26" i="21"/>
  <c r="S126" i="196"/>
  <c r="T126" i="196" s="1"/>
  <c r="R260" i="196"/>
  <c r="Q288" i="196"/>
  <c r="Q284" i="196"/>
  <c r="Q286" i="196"/>
  <c r="Q285" i="196"/>
  <c r="Q287" i="196"/>
  <c r="R222" i="196"/>
  <c r="Q280" i="196"/>
  <c r="Q282" i="196"/>
  <c r="Q279" i="196"/>
  <c r="Q281" i="196"/>
  <c r="Q278" i="196"/>
  <c r="T32" i="196" l="1"/>
  <c r="T129" i="196"/>
  <c r="T47" i="196"/>
  <c r="T9" i="196"/>
  <c r="R28" i="182"/>
  <c r="Q32" i="182"/>
  <c r="Q16" i="182"/>
  <c r="Q44" i="182" s="1"/>
  <c r="Q61" i="182" s="1"/>
  <c r="T264" i="196"/>
  <c r="T268" i="196"/>
  <c r="J65" i="21"/>
  <c r="J150" i="21" s="1"/>
  <c r="J66" i="21"/>
  <c r="T154" i="196"/>
  <c r="T130" i="196"/>
  <c r="T171" i="196"/>
  <c r="T228" i="196"/>
  <c r="T39" i="196"/>
  <c r="T40" i="196"/>
  <c r="T258" i="196"/>
  <c r="T164" i="196"/>
  <c r="T246" i="196"/>
  <c r="T205" i="196"/>
  <c r="T89" i="196"/>
  <c r="T253" i="196"/>
  <c r="T169" i="196"/>
  <c r="T224" i="196"/>
  <c r="I103" i="21"/>
  <c r="I109" i="21" s="1"/>
  <c r="I101" i="21"/>
  <c r="T212" i="196"/>
  <c r="R32" i="182"/>
  <c r="R42" i="182"/>
  <c r="U1" i="196"/>
  <c r="R11" i="182"/>
  <c r="P132" i="21"/>
  <c r="P154" i="21"/>
  <c r="P164" i="21" s="1"/>
  <c r="T100" i="196"/>
  <c r="T116" i="196"/>
  <c r="U116" i="196" s="1"/>
  <c r="T62" i="196"/>
  <c r="U62" i="196" s="1"/>
  <c r="T134" i="196"/>
  <c r="T111" i="196"/>
  <c r="U111" i="196" s="1"/>
  <c r="T192" i="196"/>
  <c r="U192" i="196" s="1"/>
  <c r="T132" i="196"/>
  <c r="T183" i="196"/>
  <c r="K26" i="21"/>
  <c r="K41" i="21"/>
  <c r="K45" i="21" s="1"/>
  <c r="K50" i="21" s="1"/>
  <c r="K149" i="21" s="1"/>
  <c r="K159" i="21" s="1"/>
  <c r="T151" i="196"/>
  <c r="U151" i="196" s="1"/>
  <c r="T217" i="196"/>
  <c r="N19" i="182"/>
  <c r="N39" i="182"/>
  <c r="O7" i="182"/>
  <c r="T165" i="196"/>
  <c r="U165" i="196" s="1"/>
  <c r="T34" i="196"/>
  <c r="T173" i="196"/>
  <c r="U173" i="196" s="1"/>
  <c r="T69" i="196"/>
  <c r="U69" i="196" s="1"/>
  <c r="T204" i="196"/>
  <c r="U204" i="196" s="1"/>
  <c r="T21" i="196"/>
  <c r="U21" i="196" s="1"/>
  <c r="T223" i="196"/>
  <c r="U223" i="196" s="1"/>
  <c r="T136" i="196"/>
  <c r="T245" i="196"/>
  <c r="U245" i="196" s="1"/>
  <c r="T35" i="196"/>
  <c r="U35" i="196" s="1"/>
  <c r="T115" i="196"/>
  <c r="U115" i="196" s="1"/>
  <c r="T266" i="196"/>
  <c r="U266" i="196" s="1"/>
  <c r="T174" i="196"/>
  <c r="U174" i="196" s="1"/>
  <c r="T267" i="196"/>
  <c r="U267" i="196" s="1"/>
  <c r="T240" i="196"/>
  <c r="U240" i="196" s="1"/>
  <c r="T252" i="196"/>
  <c r="U252" i="196" s="1"/>
  <c r="T227" i="196"/>
  <c r="U227" i="196" s="1"/>
  <c r="T41" i="196"/>
  <c r="U41" i="196" s="1"/>
  <c r="T272" i="196"/>
  <c r="U272" i="196" s="1"/>
  <c r="T107" i="196"/>
  <c r="U107" i="196" s="1"/>
  <c r="T153" i="196"/>
  <c r="U153" i="196" s="1"/>
  <c r="T98" i="196"/>
  <c r="U98" i="196" s="1"/>
  <c r="T249" i="196"/>
  <c r="U249" i="196" s="1"/>
  <c r="T36" i="196"/>
  <c r="U36" i="196" s="1"/>
  <c r="T112" i="196"/>
  <c r="U112" i="196" s="1"/>
  <c r="T55" i="196"/>
  <c r="U55" i="196" s="1"/>
  <c r="T71" i="196"/>
  <c r="U71" i="196" s="1"/>
  <c r="T51" i="196"/>
  <c r="U51" i="196" s="1"/>
  <c r="O25" i="21"/>
  <c r="O40" i="21"/>
  <c r="O43" i="21" s="1"/>
  <c r="O48" i="21" s="1"/>
  <c r="O52" i="21" s="1"/>
  <c r="U9" i="196"/>
  <c r="U170" i="196"/>
  <c r="U32" i="196"/>
  <c r="T193" i="196"/>
  <c r="U193" i="196" s="1"/>
  <c r="T243" i="196"/>
  <c r="U243" i="196" s="1"/>
  <c r="T202" i="196"/>
  <c r="U202" i="196" s="1"/>
  <c r="T150" i="196"/>
  <c r="U150" i="196" s="1"/>
  <c r="T271" i="196"/>
  <c r="U271" i="196" s="1"/>
  <c r="T175" i="196"/>
  <c r="U175" i="196" s="1"/>
  <c r="T15" i="196"/>
  <c r="U15" i="196" s="1"/>
  <c r="T12" i="196"/>
  <c r="U12" i="196" s="1"/>
  <c r="T146" i="196"/>
  <c r="U146" i="196" s="1"/>
  <c r="T125" i="196"/>
  <c r="U125" i="196" s="1"/>
  <c r="T206" i="196"/>
  <c r="U206" i="196" s="1"/>
  <c r="T43" i="196"/>
  <c r="U43" i="196" s="1"/>
  <c r="U4" i="184"/>
  <c r="R4" i="182"/>
  <c r="U2" i="196" s="1"/>
  <c r="T189" i="196"/>
  <c r="U189" i="196" s="1"/>
  <c r="T14" i="196"/>
  <c r="U14" i="196" s="1"/>
  <c r="T235" i="196"/>
  <c r="U235" i="196" s="1"/>
  <c r="T265" i="196"/>
  <c r="U265" i="196" s="1"/>
  <c r="T248" i="196"/>
  <c r="U248" i="196" s="1"/>
  <c r="T50" i="196"/>
  <c r="U50" i="196" s="1"/>
  <c r="N52" i="21"/>
  <c r="T196" i="196"/>
  <c r="U196" i="196" s="1"/>
  <c r="O24" i="182"/>
  <c r="N36" i="182"/>
  <c r="T166" i="196"/>
  <c r="U166" i="196" s="1"/>
  <c r="T81" i="196"/>
  <c r="U81" i="196" s="1"/>
  <c r="T108" i="196"/>
  <c r="U108" i="196" s="1"/>
  <c r="N40" i="182"/>
  <c r="T211" i="196"/>
  <c r="U211" i="196" s="1"/>
  <c r="T37" i="196"/>
  <c r="U37" i="196" s="1"/>
  <c r="T187" i="196"/>
  <c r="U187" i="196" s="1"/>
  <c r="R23" i="182"/>
  <c r="T124" i="196"/>
  <c r="U124" i="196" s="1"/>
  <c r="T53" i="196"/>
  <c r="U53" i="196" s="1"/>
  <c r="T149" i="196"/>
  <c r="U149" i="196" s="1"/>
  <c r="T54" i="196"/>
  <c r="U54" i="196" s="1"/>
  <c r="T38" i="196"/>
  <c r="U38" i="196" s="1"/>
  <c r="T133" i="196"/>
  <c r="U133" i="196" s="1"/>
  <c r="T145" i="196"/>
  <c r="U145" i="196" s="1"/>
  <c r="T251" i="196"/>
  <c r="U251" i="196" s="1"/>
  <c r="T67" i="196"/>
  <c r="U67" i="196" s="1"/>
  <c r="T244" i="196"/>
  <c r="U244" i="196" s="1"/>
  <c r="T86" i="196"/>
  <c r="U86" i="196" s="1"/>
  <c r="T147" i="196"/>
  <c r="U147" i="196" s="1"/>
  <c r="T42" i="196"/>
  <c r="U42" i="196" s="1"/>
  <c r="T29" i="196"/>
  <c r="U29" i="196" s="1"/>
  <c r="T19" i="196"/>
  <c r="U19" i="196" s="1"/>
  <c r="T49" i="196"/>
  <c r="U49" i="196" s="1"/>
  <c r="T30" i="196"/>
  <c r="U30" i="196" s="1"/>
  <c r="T113" i="196"/>
  <c r="U113" i="196" s="1"/>
  <c r="T90" i="196"/>
  <c r="U90" i="196" s="1"/>
  <c r="T97" i="196"/>
  <c r="U97" i="196" s="1"/>
  <c r="T17" i="196"/>
  <c r="U17" i="196" s="1"/>
  <c r="T215" i="196"/>
  <c r="U215" i="196" s="1"/>
  <c r="T87" i="196"/>
  <c r="U87" i="196" s="1"/>
  <c r="U129" i="196"/>
  <c r="U127" i="196"/>
  <c r="J98" i="21"/>
  <c r="J106" i="21" s="1"/>
  <c r="J100" i="21"/>
  <c r="J108" i="21" s="1"/>
  <c r="J99" i="21"/>
  <c r="J107" i="21" s="1"/>
  <c r="J96" i="21"/>
  <c r="J104" i="21" s="1"/>
  <c r="J95" i="21"/>
  <c r="J97" i="21"/>
  <c r="J105" i="21" s="1"/>
  <c r="K38" i="21"/>
  <c r="K37" i="21"/>
  <c r="U47" i="196"/>
  <c r="T52" i="196"/>
  <c r="U52" i="196" s="1"/>
  <c r="T22" i="196"/>
  <c r="U22" i="196" s="1"/>
  <c r="T75" i="196"/>
  <c r="U75" i="196" s="1"/>
  <c r="T20" i="196"/>
  <c r="U20" i="196" s="1"/>
  <c r="T105" i="196"/>
  <c r="U105" i="196" s="1"/>
  <c r="T138" i="196"/>
  <c r="U138" i="196" s="1"/>
  <c r="T167" i="196"/>
  <c r="U167" i="196" s="1"/>
  <c r="T214" i="196"/>
  <c r="U214" i="196" s="1"/>
  <c r="T163" i="196"/>
  <c r="U163" i="196" s="1"/>
  <c r="T76" i="196"/>
  <c r="U76" i="196" s="1"/>
  <c r="T96" i="196"/>
  <c r="U96" i="196" s="1"/>
  <c r="T31" i="196"/>
  <c r="U31" i="196" s="1"/>
  <c r="Q4" i="21"/>
  <c r="S2" i="182"/>
  <c r="S12" i="182" s="1"/>
  <c r="Q6" i="21"/>
  <c r="Q16" i="21"/>
  <c r="Q138" i="21" s="1"/>
  <c r="R2" i="21"/>
  <c r="Q49" i="21"/>
  <c r="Q17" i="21"/>
  <c r="Q139" i="21" s="1"/>
  <c r="V2" i="184"/>
  <c r="Q51" i="21"/>
  <c r="Q131" i="21"/>
  <c r="Q5" i="21"/>
  <c r="Q163" i="21" s="1"/>
  <c r="T85" i="196"/>
  <c r="U85" i="196" s="1"/>
  <c r="T233" i="196"/>
  <c r="U233" i="196" s="1"/>
  <c r="T221" i="196"/>
  <c r="U221" i="196" s="1"/>
  <c r="T207" i="196"/>
  <c r="U207" i="196" s="1"/>
  <c r="T95" i="196"/>
  <c r="U95" i="196" s="1"/>
  <c r="T106" i="196"/>
  <c r="U106" i="196" s="1"/>
  <c r="T79" i="196"/>
  <c r="U79" i="196" s="1"/>
  <c r="T99" i="196"/>
  <c r="U99" i="196" s="1"/>
  <c r="T182" i="196"/>
  <c r="U182" i="196" s="1"/>
  <c r="T262" i="196"/>
  <c r="U262" i="196" s="1"/>
  <c r="T172" i="196"/>
  <c r="U172" i="196" s="1"/>
  <c r="M56" i="182"/>
  <c r="M46" i="182"/>
  <c r="K36" i="21" s="1"/>
  <c r="O40" i="182"/>
  <c r="P8" i="182"/>
  <c r="O20" i="182"/>
  <c r="T177" i="196"/>
  <c r="U177" i="196" s="1"/>
  <c r="T255" i="196"/>
  <c r="U255" i="196" s="1"/>
  <c r="T93" i="196"/>
  <c r="U93" i="196" s="1"/>
  <c r="T195" i="196"/>
  <c r="U195" i="196" s="1"/>
  <c r="T135" i="196"/>
  <c r="U135" i="196" s="1"/>
  <c r="T158" i="196"/>
  <c r="U158" i="196" s="1"/>
  <c r="T66" i="196"/>
  <c r="U66" i="196" s="1"/>
  <c r="T220" i="196"/>
  <c r="U220" i="196" s="1"/>
  <c r="T148" i="196"/>
  <c r="U148" i="196" s="1"/>
  <c r="T185" i="196"/>
  <c r="U185" i="196" s="1"/>
  <c r="T229" i="196"/>
  <c r="U229" i="196" s="1"/>
  <c r="T213" i="196"/>
  <c r="U213" i="196" s="1"/>
  <c r="T156" i="196"/>
  <c r="U156" i="196" s="1"/>
  <c r="T210" i="196"/>
  <c r="U210" i="196" s="1"/>
  <c r="T33" i="196"/>
  <c r="U33" i="196" s="1"/>
  <c r="T176" i="196"/>
  <c r="U176" i="196" s="1"/>
  <c r="T109" i="196"/>
  <c r="U109" i="196" s="1"/>
  <c r="T80" i="196"/>
  <c r="U80" i="196" s="1"/>
  <c r="T234" i="196"/>
  <c r="U234" i="196" s="1"/>
  <c r="T273" i="196"/>
  <c r="U273" i="196" s="1"/>
  <c r="T191" i="196"/>
  <c r="U191" i="196" s="1"/>
  <c r="T226" i="196"/>
  <c r="U226" i="196" s="1"/>
  <c r="T270" i="196"/>
  <c r="U270" i="196" s="1"/>
  <c r="T144" i="196"/>
  <c r="U144" i="196" s="1"/>
  <c r="T225" i="196"/>
  <c r="U225" i="196" s="1"/>
  <c r="T74" i="196"/>
  <c r="U74" i="196" s="1"/>
  <c r="T137" i="196"/>
  <c r="U137" i="196" s="1"/>
  <c r="U126" i="196"/>
  <c r="C8" i="199"/>
  <c r="J149" i="21"/>
  <c r="J159" i="21" s="1"/>
  <c r="Q43" i="182"/>
  <c r="Q60" i="182" s="1"/>
  <c r="T261" i="196"/>
  <c r="U261" i="196" s="1"/>
  <c r="T128" i="196"/>
  <c r="U128" i="196" s="1"/>
  <c r="T16" i="196"/>
  <c r="U16" i="196" s="1"/>
  <c r="T118" i="196"/>
  <c r="U118" i="196" s="1"/>
  <c r="T23" i="196"/>
  <c r="T24" i="196"/>
  <c r="T242" i="196"/>
  <c r="U242" i="196" s="1"/>
  <c r="T59" i="196"/>
  <c r="U59" i="196" s="1"/>
  <c r="T13" i="196"/>
  <c r="U13" i="196" s="1"/>
  <c r="T119" i="196"/>
  <c r="U119" i="196" s="1"/>
  <c r="T110" i="196"/>
  <c r="U110" i="196" s="1"/>
  <c r="T190" i="196"/>
  <c r="U190" i="196" s="1"/>
  <c r="T168" i="196"/>
  <c r="U168" i="196" s="1"/>
  <c r="T254" i="196"/>
  <c r="U254" i="196" s="1"/>
  <c r="T152" i="196"/>
  <c r="U152" i="196" s="1"/>
  <c r="T70" i="196"/>
  <c r="U70" i="196" s="1"/>
  <c r="T78" i="196"/>
  <c r="U78" i="196" s="1"/>
  <c r="T10" i="196"/>
  <c r="U10" i="196" s="1"/>
  <c r="T18" i="196"/>
  <c r="U18" i="196" s="1"/>
  <c r="J35" i="21"/>
  <c r="T60" i="196"/>
  <c r="U60" i="196" s="1"/>
  <c r="T72" i="196"/>
  <c r="U72" i="196" s="1"/>
  <c r="T117" i="196"/>
  <c r="U117" i="196" s="1"/>
  <c r="T28" i="196"/>
  <c r="U28" i="196" s="1"/>
  <c r="T231" i="196"/>
  <c r="U231" i="196" s="1"/>
  <c r="T73" i="196"/>
  <c r="U73" i="196" s="1"/>
  <c r="P145" i="21"/>
  <c r="P140" i="21"/>
  <c r="P141" i="21" s="1"/>
  <c r="P144" i="21"/>
  <c r="P146" i="21" s="1"/>
  <c r="T139" i="196"/>
  <c r="U139" i="196" s="1"/>
  <c r="T48" i="196"/>
  <c r="U48" i="196" s="1"/>
  <c r="S3" i="21"/>
  <c r="W3" i="184"/>
  <c r="T3" i="182"/>
  <c r="T131" i="196"/>
  <c r="U131" i="196" s="1"/>
  <c r="T157" i="196"/>
  <c r="U157" i="196" s="1"/>
  <c r="T92" i="196"/>
  <c r="U92" i="196" s="1"/>
  <c r="T188" i="196"/>
  <c r="U188" i="196" s="1"/>
  <c r="T68" i="196"/>
  <c r="U68" i="196" s="1"/>
  <c r="T162" i="196"/>
  <c r="U162" i="196" s="1"/>
  <c r="T241" i="196"/>
  <c r="U241" i="196" s="1"/>
  <c r="T208" i="196"/>
  <c r="U208" i="196" s="1"/>
  <c r="K58" i="21"/>
  <c r="K63" i="21" s="1"/>
  <c r="K22" i="21"/>
  <c r="L59" i="21"/>
  <c r="L64" i="21" s="1"/>
  <c r="L23" i="21"/>
  <c r="T203" i="196"/>
  <c r="U203" i="196" s="1"/>
  <c r="T57" i="196"/>
  <c r="U57" i="196" s="1"/>
  <c r="T114" i="196"/>
  <c r="U114" i="196" s="1"/>
  <c r="T155" i="196"/>
  <c r="U155" i="196" s="1"/>
  <c r="T143" i="196"/>
  <c r="U143" i="196" s="1"/>
  <c r="T120" i="196"/>
  <c r="U120" i="196" s="1"/>
  <c r="T250" i="196"/>
  <c r="U250" i="196" s="1"/>
  <c r="T88" i="196"/>
  <c r="U88" i="196" s="1"/>
  <c r="T216" i="196"/>
  <c r="U216" i="196" s="1"/>
  <c r="T61" i="196"/>
  <c r="U61" i="196" s="1"/>
  <c r="T232" i="196"/>
  <c r="U232" i="196" s="1"/>
  <c r="T186" i="196"/>
  <c r="U186" i="196" s="1"/>
  <c r="T194" i="196"/>
  <c r="U194" i="196" s="1"/>
  <c r="T94" i="196"/>
  <c r="U94" i="196" s="1"/>
  <c r="T11" i="196"/>
  <c r="U11" i="196" s="1"/>
  <c r="T259" i="196"/>
  <c r="U259" i="196" s="1"/>
  <c r="T77" i="196"/>
  <c r="U77" i="196" s="1"/>
  <c r="T263" i="196"/>
  <c r="U263" i="196" s="1"/>
  <c r="T58" i="196"/>
  <c r="U58" i="196" s="1"/>
  <c r="T269" i="196"/>
  <c r="U269" i="196" s="1"/>
  <c r="T56" i="196"/>
  <c r="U56" i="196" s="1"/>
  <c r="T209" i="196"/>
  <c r="U209" i="196" s="1"/>
  <c r="T184" i="196"/>
  <c r="U184" i="196" s="1"/>
  <c r="T91" i="196"/>
  <c r="U91" i="196" s="1"/>
  <c r="T181" i="196"/>
  <c r="U181" i="196" s="1"/>
  <c r="T230" i="196"/>
  <c r="U230" i="196" s="1"/>
  <c r="R27" i="182"/>
  <c r="S27" i="182" s="1"/>
  <c r="S260" i="196"/>
  <c r="R285" i="196"/>
  <c r="R288" i="196"/>
  <c r="R286" i="196"/>
  <c r="R287" i="196"/>
  <c r="R284" i="196"/>
  <c r="S222" i="196"/>
  <c r="R282" i="196"/>
  <c r="R278" i="196"/>
  <c r="R280" i="196"/>
  <c r="R281" i="196"/>
  <c r="R279" i="196"/>
  <c r="M52" i="21"/>
  <c r="J160" i="21"/>
  <c r="R44" i="182"/>
  <c r="R61" i="182" s="1"/>
  <c r="U217" i="196" l="1"/>
  <c r="U134" i="196"/>
  <c r="U89" i="196"/>
  <c r="U171" i="196"/>
  <c r="U212" i="196"/>
  <c r="U246" i="196"/>
  <c r="U34" i="196"/>
  <c r="U100" i="196"/>
  <c r="U164" i="196"/>
  <c r="U183" i="196"/>
  <c r="U136" i="196"/>
  <c r="U132" i="196"/>
  <c r="U224" i="196"/>
  <c r="K97" i="21"/>
  <c r="K105" i="21" s="1"/>
  <c r="K96" i="21"/>
  <c r="K104" i="21" s="1"/>
  <c r="K100" i="21"/>
  <c r="K108" i="21" s="1"/>
  <c r="K99" i="21"/>
  <c r="K107" i="21" s="1"/>
  <c r="K98" i="21"/>
  <c r="K106" i="21" s="1"/>
  <c r="K95" i="21"/>
  <c r="O57" i="182"/>
  <c r="O47" i="182"/>
  <c r="T2" i="182"/>
  <c r="R16" i="21"/>
  <c r="R138" i="21" s="1"/>
  <c r="R49" i="21"/>
  <c r="R17" i="21"/>
  <c r="R139" i="21" s="1"/>
  <c r="S2" i="21"/>
  <c r="R6" i="21"/>
  <c r="R4" i="21"/>
  <c r="W2" i="184"/>
  <c r="R131" i="21"/>
  <c r="R5" i="21"/>
  <c r="R163" i="21" s="1"/>
  <c r="R51" i="21"/>
  <c r="S4" i="182"/>
  <c r="V2" i="196" s="1"/>
  <c r="V4" i="184"/>
  <c r="J101" i="21"/>
  <c r="J103" i="21"/>
  <c r="K35" i="21"/>
  <c r="Q140" i="21"/>
  <c r="Q141" i="21" s="1"/>
  <c r="Q144" i="21"/>
  <c r="P7" i="182"/>
  <c r="O19" i="182"/>
  <c r="O39" i="182"/>
  <c r="R31" i="182"/>
  <c r="R35" i="182" s="1"/>
  <c r="U40" i="196"/>
  <c r="U130" i="196"/>
  <c r="K65" i="21"/>
  <c r="K150" i="21" s="1"/>
  <c r="K160" i="21" s="1"/>
  <c r="K66" i="21"/>
  <c r="T3" i="21"/>
  <c r="U3" i="182"/>
  <c r="X3" i="184"/>
  <c r="M59" i="21"/>
  <c r="M64" i="21" s="1"/>
  <c r="M38" i="21"/>
  <c r="M23" i="21"/>
  <c r="Q145" i="21"/>
  <c r="S23" i="182"/>
  <c r="T23" i="182" s="1"/>
  <c r="N57" i="182"/>
  <c r="N47" i="182"/>
  <c r="L41" i="21"/>
  <c r="L45" i="21" s="1"/>
  <c r="L50" i="21" s="1"/>
  <c r="L149" i="21" s="1"/>
  <c r="L159" i="21" s="1"/>
  <c r="L26" i="21"/>
  <c r="N46" i="182"/>
  <c r="N56" i="182"/>
  <c r="S11" i="182"/>
  <c r="R15" i="182"/>
  <c r="R43" i="182" s="1"/>
  <c r="R60" i="182" s="1"/>
  <c r="U169" i="196"/>
  <c r="U258" i="196"/>
  <c r="U39" i="196"/>
  <c r="U154" i="196"/>
  <c r="U268" i="196"/>
  <c r="S28" i="182"/>
  <c r="T28" i="182" s="1"/>
  <c r="Q8" i="182"/>
  <c r="P20" i="182"/>
  <c r="Q132" i="21"/>
  <c r="Q154" i="21"/>
  <c r="Q164" i="21" s="1"/>
  <c r="V1" i="196"/>
  <c r="V269" i="196" s="1"/>
  <c r="S16" i="182"/>
  <c r="S32" i="182"/>
  <c r="S42" i="182"/>
  <c r="S31" i="182"/>
  <c r="V75" i="196"/>
  <c r="V87" i="196"/>
  <c r="V145" i="196"/>
  <c r="V108" i="196"/>
  <c r="P24" i="182"/>
  <c r="O36" i="182"/>
  <c r="V50" i="196"/>
  <c r="V14" i="196"/>
  <c r="V12" i="196"/>
  <c r="V32" i="196"/>
  <c r="V41" i="196"/>
  <c r="V35" i="196"/>
  <c r="V34" i="196"/>
  <c r="L22" i="21"/>
  <c r="L36" i="21"/>
  <c r="L58" i="21"/>
  <c r="L63" i="21" s="1"/>
  <c r="U23" i="196"/>
  <c r="U24" i="196"/>
  <c r="U253" i="196"/>
  <c r="U205" i="196"/>
  <c r="V205" i="196" s="1"/>
  <c r="U228" i="196"/>
  <c r="U264" i="196"/>
  <c r="V264" i="196" s="1"/>
  <c r="U247" i="196"/>
  <c r="V247" i="196" s="1"/>
  <c r="T260" i="196"/>
  <c r="S286" i="196"/>
  <c r="S288" i="196"/>
  <c r="S284" i="196"/>
  <c r="S285" i="196"/>
  <c r="S287" i="196"/>
  <c r="T222" i="196"/>
  <c r="S281" i="196"/>
  <c r="S278" i="196"/>
  <c r="S282" i="196"/>
  <c r="S279" i="196"/>
  <c r="S280" i="196"/>
  <c r="V134" i="196" l="1"/>
  <c r="V98" i="196"/>
  <c r="S35" i="182"/>
  <c r="V55" i="196"/>
  <c r="V228" i="196"/>
  <c r="V150" i="196"/>
  <c r="V149" i="196"/>
  <c r="V253" i="196"/>
  <c r="V21" i="196"/>
  <c r="V43" i="196"/>
  <c r="V86" i="196"/>
  <c r="L96" i="21"/>
  <c r="L104" i="21" s="1"/>
  <c r="L95" i="21"/>
  <c r="L100" i="21"/>
  <c r="L108" i="21" s="1"/>
  <c r="L99" i="21"/>
  <c r="L107" i="21" s="1"/>
  <c r="L98" i="21"/>
  <c r="L106" i="21" s="1"/>
  <c r="L97" i="21"/>
  <c r="L105" i="21" s="1"/>
  <c r="Q24" i="182"/>
  <c r="Q40" i="182" s="1"/>
  <c r="P36" i="182"/>
  <c r="N59" i="21"/>
  <c r="N64" i="21" s="1"/>
  <c r="N23" i="21"/>
  <c r="V66" i="196"/>
  <c r="V270" i="196"/>
  <c r="V254" i="196"/>
  <c r="V203" i="196"/>
  <c r="V258" i="196"/>
  <c r="S15" i="182"/>
  <c r="S43" i="182" s="1"/>
  <c r="S60" i="182" s="1"/>
  <c r="T11" i="182"/>
  <c r="T15" i="182" s="1"/>
  <c r="L35" i="21"/>
  <c r="V272" i="196"/>
  <c r="V146" i="196"/>
  <c r="V97" i="196"/>
  <c r="V99" i="196"/>
  <c r="V213" i="196"/>
  <c r="V261" i="196"/>
  <c r="V263" i="196"/>
  <c r="V130" i="196"/>
  <c r="V151" i="196"/>
  <c r="V266" i="196"/>
  <c r="V175" i="196"/>
  <c r="V124" i="196"/>
  <c r="V17" i="196"/>
  <c r="Q146" i="21"/>
  <c r="V156" i="196"/>
  <c r="V128" i="196"/>
  <c r="V60" i="196"/>
  <c r="V250" i="196"/>
  <c r="V184" i="196"/>
  <c r="V62" i="196"/>
  <c r="V204" i="196"/>
  <c r="V112" i="196"/>
  <c r="V206" i="196"/>
  <c r="V81" i="196"/>
  <c r="V244" i="196"/>
  <c r="J109" i="21"/>
  <c r="V163" i="196"/>
  <c r="R140" i="21"/>
  <c r="R141" i="21" s="1"/>
  <c r="R144" i="21"/>
  <c r="V226" i="196"/>
  <c r="V78" i="196"/>
  <c r="V188" i="196"/>
  <c r="V186" i="196"/>
  <c r="L65" i="21"/>
  <c r="L150" i="21" s="1"/>
  <c r="L160" i="21" s="1"/>
  <c r="L66" i="21"/>
  <c r="Q20" i="182"/>
  <c r="R8" i="182"/>
  <c r="V229" i="196"/>
  <c r="V137" i="196"/>
  <c r="V117" i="196"/>
  <c r="V194" i="196"/>
  <c r="V268" i="196"/>
  <c r="V169" i="196"/>
  <c r="V111" i="196"/>
  <c r="V173" i="196"/>
  <c r="V249" i="196"/>
  <c r="V235" i="196"/>
  <c r="V54" i="196"/>
  <c r="V129" i="196"/>
  <c r="V176" i="196"/>
  <c r="V13" i="196"/>
  <c r="V209" i="196"/>
  <c r="V40" i="196"/>
  <c r="P40" i="21"/>
  <c r="P43" i="21" s="1"/>
  <c r="P48" i="21" s="1"/>
  <c r="P52" i="21" s="1"/>
  <c r="P25" i="21"/>
  <c r="O56" i="182"/>
  <c r="O46" i="182"/>
  <c r="V125" i="196"/>
  <c r="V38" i="196"/>
  <c r="V127" i="196"/>
  <c r="V177" i="196"/>
  <c r="V109" i="196"/>
  <c r="V119" i="196"/>
  <c r="V231" i="196"/>
  <c r="V232" i="196"/>
  <c r="V171" i="196"/>
  <c r="V132" i="196"/>
  <c r="V174" i="196"/>
  <c r="V189" i="196"/>
  <c r="V37" i="196"/>
  <c r="V29" i="196"/>
  <c r="R132" i="21"/>
  <c r="R154" i="21"/>
  <c r="R164" i="21" s="1"/>
  <c r="U2" i="182"/>
  <c r="U23" i="182" s="1"/>
  <c r="X2" i="184"/>
  <c r="S17" i="21"/>
  <c r="S139" i="21" s="1"/>
  <c r="S6" i="21"/>
  <c r="S16" i="21"/>
  <c r="S138" i="21" s="1"/>
  <c r="S49" i="21"/>
  <c r="T2" i="21"/>
  <c r="S4" i="21"/>
  <c r="S51" i="21"/>
  <c r="S131" i="21"/>
  <c r="S5" i="21"/>
  <c r="S163" i="21" s="1"/>
  <c r="T12" i="182"/>
  <c r="T42" i="182"/>
  <c r="T27" i="182"/>
  <c r="W1" i="196"/>
  <c r="W264" i="196" s="1"/>
  <c r="T32" i="182"/>
  <c r="V185" i="196"/>
  <c r="W185" i="196" s="1"/>
  <c r="V74" i="196"/>
  <c r="W74" i="196" s="1"/>
  <c r="V72" i="196"/>
  <c r="W72" i="196" s="1"/>
  <c r="K101" i="21"/>
  <c r="K103" i="21"/>
  <c r="K109" i="21" s="1"/>
  <c r="V259" i="196"/>
  <c r="W259" i="196" s="1"/>
  <c r="W205" i="196"/>
  <c r="W150" i="196"/>
  <c r="W50" i="196"/>
  <c r="V187" i="196"/>
  <c r="W187" i="196" s="1"/>
  <c r="V90" i="196"/>
  <c r="W90" i="196" s="1"/>
  <c r="S44" i="182"/>
  <c r="S61" i="182" s="1"/>
  <c r="V79" i="196"/>
  <c r="W79" i="196" s="1"/>
  <c r="P40" i="182"/>
  <c r="V33" i="196"/>
  <c r="W33" i="196" s="1"/>
  <c r="V118" i="196"/>
  <c r="W118" i="196" s="1"/>
  <c r="V131" i="196"/>
  <c r="W131" i="196" s="1"/>
  <c r="V56" i="196"/>
  <c r="W56" i="196" s="1"/>
  <c r="V154" i="196"/>
  <c r="W154" i="196" s="1"/>
  <c r="V212" i="196"/>
  <c r="W212" i="196" s="1"/>
  <c r="V183" i="196"/>
  <c r="W183" i="196" s="1"/>
  <c r="V223" i="196"/>
  <c r="W223" i="196" s="1"/>
  <c r="V71" i="196"/>
  <c r="W71" i="196" s="1"/>
  <c r="L37" i="21"/>
  <c r="L38" i="21"/>
  <c r="V251" i="196"/>
  <c r="W251" i="196" s="1"/>
  <c r="V47" i="196"/>
  <c r="W47" i="196" s="1"/>
  <c r="V96" i="196"/>
  <c r="W96" i="196" s="1"/>
  <c r="V273" i="196"/>
  <c r="W273" i="196" s="1"/>
  <c r="V18" i="196"/>
  <c r="W18" i="196" s="1"/>
  <c r="Y3" i="184"/>
  <c r="U3" i="21"/>
  <c r="V3" i="182"/>
  <c r="V57" i="196"/>
  <c r="W57" i="196" s="1"/>
  <c r="V230" i="196"/>
  <c r="W230" i="196" s="1"/>
  <c r="V164" i="196"/>
  <c r="W164" i="196" s="1"/>
  <c r="V116" i="196"/>
  <c r="W116" i="196" s="1"/>
  <c r="M58" i="21"/>
  <c r="M63" i="21" s="1"/>
  <c r="M22" i="21"/>
  <c r="V166" i="196"/>
  <c r="W166" i="196" s="1"/>
  <c r="V67" i="196"/>
  <c r="W67" i="196" s="1"/>
  <c r="V105" i="196"/>
  <c r="W105" i="196" s="1"/>
  <c r="V182" i="196"/>
  <c r="W182" i="196" s="1"/>
  <c r="V135" i="196"/>
  <c r="W135" i="196" s="1"/>
  <c r="V191" i="196"/>
  <c r="W191" i="196" s="1"/>
  <c r="V190" i="196"/>
  <c r="W190" i="196" s="1"/>
  <c r="V241" i="196"/>
  <c r="W241" i="196" s="1"/>
  <c r="V11" i="196"/>
  <c r="W11" i="196" s="1"/>
  <c r="V246" i="196"/>
  <c r="W246" i="196" s="1"/>
  <c r="V217" i="196"/>
  <c r="W217" i="196" s="1"/>
  <c r="V227" i="196"/>
  <c r="W227" i="196" s="1"/>
  <c r="V170" i="196"/>
  <c r="W170" i="196" s="1"/>
  <c r="V248" i="196"/>
  <c r="W248" i="196" s="1"/>
  <c r="V53" i="196"/>
  <c r="W53" i="196" s="1"/>
  <c r="V113" i="196"/>
  <c r="W113" i="196" s="1"/>
  <c r="R145" i="21"/>
  <c r="V233" i="196"/>
  <c r="W233" i="196" s="1"/>
  <c r="V210" i="196"/>
  <c r="W210" i="196" s="1"/>
  <c r="V16" i="196"/>
  <c r="W16" i="196" s="1"/>
  <c r="V73" i="196"/>
  <c r="W73" i="196" s="1"/>
  <c r="W247" i="196"/>
  <c r="W253" i="196"/>
  <c r="W34" i="196"/>
  <c r="W98" i="196"/>
  <c r="W12" i="196"/>
  <c r="M26" i="21"/>
  <c r="M41" i="21"/>
  <c r="M45" i="21" s="1"/>
  <c r="M50" i="21" s="1"/>
  <c r="M149" i="21" s="1"/>
  <c r="M159" i="21" s="1"/>
  <c r="W87" i="196"/>
  <c r="Q25" i="21"/>
  <c r="Q40" i="21"/>
  <c r="Q43" i="21" s="1"/>
  <c r="Q48" i="21" s="1"/>
  <c r="V23" i="196"/>
  <c r="V100" i="196"/>
  <c r="W100" i="196" s="1"/>
  <c r="V221" i="196"/>
  <c r="W221" i="196" s="1"/>
  <c r="V85" i="196"/>
  <c r="W85" i="196" s="1"/>
  <c r="V245" i="196"/>
  <c r="W245" i="196" s="1"/>
  <c r="V208" i="196"/>
  <c r="W208" i="196" s="1"/>
  <c r="V76" i="196"/>
  <c r="W76" i="196" s="1"/>
  <c r="V52" i="196"/>
  <c r="W52" i="196" s="1"/>
  <c r="V69" i="196"/>
  <c r="W69" i="196" s="1"/>
  <c r="V242" i="196"/>
  <c r="W242" i="196" s="1"/>
  <c r="V31" i="196"/>
  <c r="W31" i="196" s="1"/>
  <c r="V9" i="196"/>
  <c r="W9" i="196" s="1"/>
  <c r="V262" i="196"/>
  <c r="W262" i="196" s="1"/>
  <c r="V158" i="196"/>
  <c r="W158" i="196" s="1"/>
  <c r="V155" i="196"/>
  <c r="W155" i="196" s="1"/>
  <c r="V110" i="196"/>
  <c r="W110" i="196" s="1"/>
  <c r="V95" i="196"/>
  <c r="W95" i="196" s="1"/>
  <c r="V255" i="196"/>
  <c r="W255" i="196" s="1"/>
  <c r="V193" i="196"/>
  <c r="W193" i="196" s="1"/>
  <c r="V92" i="196"/>
  <c r="W92" i="196" s="1"/>
  <c r="V106" i="196"/>
  <c r="W106" i="196" s="1"/>
  <c r="V144" i="196"/>
  <c r="W144" i="196" s="1"/>
  <c r="V267" i="196"/>
  <c r="W267" i="196" s="1"/>
  <c r="V42" i="196"/>
  <c r="W42" i="196" s="1"/>
  <c r="V115" i="196"/>
  <c r="W115" i="196" s="1"/>
  <c r="V36" i="196"/>
  <c r="W36" i="196" s="1"/>
  <c r="V157" i="196"/>
  <c r="W157" i="196" s="1"/>
  <c r="V265" i="196"/>
  <c r="W265" i="196" s="1"/>
  <c r="V15" i="196"/>
  <c r="W15" i="196" s="1"/>
  <c r="V94" i="196"/>
  <c r="W94" i="196" s="1"/>
  <c r="V10" i="196"/>
  <c r="W10" i="196" s="1"/>
  <c r="V107" i="196"/>
  <c r="W107" i="196" s="1"/>
  <c r="V138" i="196"/>
  <c r="W138" i="196" s="1"/>
  <c r="V48" i="196"/>
  <c r="W48" i="196" s="1"/>
  <c r="V152" i="196"/>
  <c r="W152" i="196" s="1"/>
  <c r="V143" i="196"/>
  <c r="W143" i="196" s="1"/>
  <c r="V220" i="196"/>
  <c r="W220" i="196" s="1"/>
  <c r="V77" i="196"/>
  <c r="W77" i="196" s="1"/>
  <c r="V252" i="196"/>
  <c r="W252" i="196" s="1"/>
  <c r="V19" i="196"/>
  <c r="W19" i="196" s="1"/>
  <c r="V22" i="196"/>
  <c r="W22" i="196" s="1"/>
  <c r="V24" i="196"/>
  <c r="V147" i="196"/>
  <c r="W147" i="196" s="1"/>
  <c r="V136" i="196"/>
  <c r="W136" i="196" s="1"/>
  <c r="V120" i="196"/>
  <c r="W120" i="196" s="1"/>
  <c r="V51" i="196"/>
  <c r="W51" i="196" s="1"/>
  <c r="V207" i="196"/>
  <c r="W207" i="196" s="1"/>
  <c r="V216" i="196"/>
  <c r="W216" i="196" s="1"/>
  <c r="V167" i="196"/>
  <c r="W167" i="196" s="1"/>
  <c r="V172" i="196"/>
  <c r="W172" i="196" s="1"/>
  <c r="V93" i="196"/>
  <c r="W93" i="196" s="1"/>
  <c r="V234" i="196"/>
  <c r="W234" i="196" s="1"/>
  <c r="V59" i="196"/>
  <c r="W59" i="196" s="1"/>
  <c r="V68" i="196"/>
  <c r="W68" i="196" s="1"/>
  <c r="V181" i="196"/>
  <c r="W181" i="196" s="1"/>
  <c r="V39" i="196"/>
  <c r="W39" i="196" s="1"/>
  <c r="V240" i="196"/>
  <c r="W240" i="196" s="1"/>
  <c r="V271" i="196"/>
  <c r="W271" i="196" s="1"/>
  <c r="V49" i="196"/>
  <c r="W49" i="196" s="1"/>
  <c r="V20" i="196"/>
  <c r="W20" i="196" s="1"/>
  <c r="V195" i="196"/>
  <c r="W195" i="196" s="1"/>
  <c r="V126" i="196"/>
  <c r="W126" i="196" s="1"/>
  <c r="V28" i="196"/>
  <c r="W28" i="196" s="1"/>
  <c r="V162" i="196"/>
  <c r="W162" i="196" s="1"/>
  <c r="V61" i="196"/>
  <c r="W61" i="196" s="1"/>
  <c r="V224" i="196"/>
  <c r="W224" i="196" s="1"/>
  <c r="V192" i="196"/>
  <c r="W192" i="196" s="1"/>
  <c r="P19" i="182"/>
  <c r="Q7" i="182"/>
  <c r="P39" i="182"/>
  <c r="V243" i="196"/>
  <c r="W243" i="196" s="1"/>
  <c r="V211" i="196"/>
  <c r="W211" i="196" s="1"/>
  <c r="V30" i="196"/>
  <c r="W30" i="196" s="1"/>
  <c r="V214" i="196"/>
  <c r="W214" i="196" s="1"/>
  <c r="V148" i="196"/>
  <c r="W148" i="196" s="1"/>
  <c r="V225" i="196"/>
  <c r="W225" i="196" s="1"/>
  <c r="V70" i="196"/>
  <c r="W70" i="196" s="1"/>
  <c r="V114" i="196"/>
  <c r="W114" i="196" s="1"/>
  <c r="V58" i="196"/>
  <c r="W58" i="196" s="1"/>
  <c r="V89" i="196"/>
  <c r="W89" i="196" s="1"/>
  <c r="V165" i="196"/>
  <c r="W165" i="196" s="1"/>
  <c r="V153" i="196"/>
  <c r="W153" i="196" s="1"/>
  <c r="V202" i="196"/>
  <c r="W202" i="196" s="1"/>
  <c r="V196" i="196"/>
  <c r="W196" i="196" s="1"/>
  <c r="V133" i="196"/>
  <c r="W133" i="196" s="1"/>
  <c r="V215" i="196"/>
  <c r="W215" i="196" s="1"/>
  <c r="W4" i="184"/>
  <c r="T4" i="182"/>
  <c r="W2" i="196" s="1"/>
  <c r="M37" i="21"/>
  <c r="V80" i="196"/>
  <c r="W80" i="196" s="1"/>
  <c r="V168" i="196"/>
  <c r="W168" i="196" s="1"/>
  <c r="V139" i="196"/>
  <c r="W139" i="196" s="1"/>
  <c r="V88" i="196"/>
  <c r="W88" i="196" s="1"/>
  <c r="V91" i="196"/>
  <c r="W91" i="196" s="1"/>
  <c r="U222" i="196"/>
  <c r="T278" i="196"/>
  <c r="T281" i="196"/>
  <c r="T279" i="196"/>
  <c r="T282" i="196"/>
  <c r="T280" i="196"/>
  <c r="U260" i="196"/>
  <c r="T284" i="196"/>
  <c r="T285" i="196"/>
  <c r="T287" i="196"/>
  <c r="T286" i="196"/>
  <c r="T288" i="196"/>
  <c r="U12" i="182" l="1"/>
  <c r="U16" i="182" s="1"/>
  <c r="W189" i="196"/>
  <c r="P46" i="182"/>
  <c r="P56" i="182"/>
  <c r="M98" i="21"/>
  <c r="M106" i="21" s="1"/>
  <c r="M100" i="21"/>
  <c r="M108" i="21" s="1"/>
  <c r="M99" i="21"/>
  <c r="M107" i="21" s="1"/>
  <c r="M97" i="21"/>
  <c r="M105" i="21" s="1"/>
  <c r="M95" i="21"/>
  <c r="M96" i="21"/>
  <c r="M104" i="21" s="1"/>
  <c r="W134" i="196"/>
  <c r="U27" i="182"/>
  <c r="T31" i="182"/>
  <c r="T35" i="182" s="1"/>
  <c r="S132" i="21"/>
  <c r="S154" i="21"/>
  <c r="S164" i="21" s="1"/>
  <c r="W29" i="196"/>
  <c r="W132" i="196"/>
  <c r="W119" i="196"/>
  <c r="W38" i="196"/>
  <c r="W40" i="196"/>
  <c r="W249" i="196"/>
  <c r="W268" i="196"/>
  <c r="W229" i="196"/>
  <c r="W14" i="196"/>
  <c r="W186" i="196"/>
  <c r="R146" i="21"/>
  <c r="W250" i="196"/>
  <c r="W266" i="196"/>
  <c r="W261" i="196"/>
  <c r="W203" i="196"/>
  <c r="W270" i="196"/>
  <c r="N26" i="21"/>
  <c r="N41" i="21"/>
  <c r="N45" i="21" s="1"/>
  <c r="N50" i="21" s="1"/>
  <c r="N149" i="21" s="1"/>
  <c r="N159" i="21" s="1"/>
  <c r="L101" i="21"/>
  <c r="L103" i="21"/>
  <c r="L109" i="21" s="1"/>
  <c r="Q39" i="182"/>
  <c r="R7" i="182"/>
  <c r="Q19" i="182"/>
  <c r="X167" i="196"/>
  <c r="M65" i="21"/>
  <c r="M150" i="21" s="1"/>
  <c r="M160" i="21" s="1"/>
  <c r="M66" i="21"/>
  <c r="Z3" i="184"/>
  <c r="W3" i="182"/>
  <c r="V3" i="21"/>
  <c r="P57" i="182"/>
  <c r="P47" i="182"/>
  <c r="T16" i="182"/>
  <c r="T44" i="182" s="1"/>
  <c r="T61" i="182" s="1"/>
  <c r="S144" i="21"/>
  <c r="S140" i="21"/>
  <c r="S141" i="21" s="1"/>
  <c r="U31" i="182"/>
  <c r="U35" i="182" s="1"/>
  <c r="U28" i="182"/>
  <c r="X1" i="196"/>
  <c r="X88" i="196" s="1"/>
  <c r="U42" i="182"/>
  <c r="W37" i="196"/>
  <c r="W171" i="196"/>
  <c r="X171" i="196" s="1"/>
  <c r="W109" i="196"/>
  <c r="W125" i="196"/>
  <c r="W209" i="196"/>
  <c r="W129" i="196"/>
  <c r="X129" i="196" s="1"/>
  <c r="W173" i="196"/>
  <c r="X173" i="196" s="1"/>
  <c r="W194" i="196"/>
  <c r="X194" i="196" s="1"/>
  <c r="R20" i="182"/>
  <c r="S8" i="182"/>
  <c r="W188" i="196"/>
  <c r="W244" i="196"/>
  <c r="W204" i="196"/>
  <c r="W60" i="196"/>
  <c r="X60" i="196" s="1"/>
  <c r="W17" i="196"/>
  <c r="X17" i="196" s="1"/>
  <c r="W151" i="196"/>
  <c r="X151" i="196" s="1"/>
  <c r="W213" i="196"/>
  <c r="X213" i="196" s="1"/>
  <c r="W146" i="196"/>
  <c r="X146" i="196" s="1"/>
  <c r="U11" i="182"/>
  <c r="U15" i="182" s="1"/>
  <c r="U43" i="182" s="1"/>
  <c r="U60" i="182" s="1"/>
  <c r="W66" i="196"/>
  <c r="R24" i="182"/>
  <c r="R40" i="182" s="1"/>
  <c r="Q36" i="182"/>
  <c r="N58" i="21"/>
  <c r="N63" i="21" s="1"/>
  <c r="N22" i="21"/>
  <c r="X20" i="196"/>
  <c r="X143" i="196"/>
  <c r="X42" i="196"/>
  <c r="Q52" i="21"/>
  <c r="X34" i="196"/>
  <c r="X233" i="196"/>
  <c r="X246" i="196"/>
  <c r="X67" i="196"/>
  <c r="X259" i="196"/>
  <c r="X4" i="184"/>
  <c r="U4" i="182"/>
  <c r="X2" i="196" s="1"/>
  <c r="W232" i="196"/>
  <c r="X232" i="196" s="1"/>
  <c r="W177" i="196"/>
  <c r="X177" i="196" s="1"/>
  <c r="M36" i="21"/>
  <c r="M35" i="21"/>
  <c r="W13" i="196"/>
  <c r="X13" i="196" s="1"/>
  <c r="W54" i="196"/>
  <c r="X54" i="196" s="1"/>
  <c r="W111" i="196"/>
  <c r="X111" i="196" s="1"/>
  <c r="W117" i="196"/>
  <c r="X117" i="196" s="1"/>
  <c r="Q47" i="182"/>
  <c r="Q57" i="182"/>
  <c r="W78" i="196"/>
  <c r="X78" i="196" s="1"/>
  <c r="W163" i="196"/>
  <c r="X163" i="196" s="1"/>
  <c r="W81" i="196"/>
  <c r="X81" i="196" s="1"/>
  <c r="W62" i="196"/>
  <c r="X62" i="196" s="1"/>
  <c r="W128" i="196"/>
  <c r="X128" i="196" s="1"/>
  <c r="W124" i="196"/>
  <c r="X124" i="196" s="1"/>
  <c r="W130" i="196"/>
  <c r="X130" i="196" s="1"/>
  <c r="W99" i="196"/>
  <c r="X99" i="196" s="1"/>
  <c r="W272" i="196"/>
  <c r="X272" i="196" s="1"/>
  <c r="W55" i="196"/>
  <c r="X55" i="196" s="1"/>
  <c r="X91" i="196"/>
  <c r="X58" i="196"/>
  <c r="X252" i="196"/>
  <c r="X152" i="196"/>
  <c r="X157" i="196"/>
  <c r="X267" i="196"/>
  <c r="X170" i="196"/>
  <c r="W112" i="196"/>
  <c r="X112" i="196" s="1"/>
  <c r="W32" i="196"/>
  <c r="X32" i="196" s="1"/>
  <c r="W35" i="196"/>
  <c r="X35" i="196" s="1"/>
  <c r="W43" i="196"/>
  <c r="X43" i="196" s="1"/>
  <c r="W41" i="196"/>
  <c r="X41" i="196" s="1"/>
  <c r="W108" i="196"/>
  <c r="X108" i="196" s="1"/>
  <c r="W149" i="196"/>
  <c r="X149" i="196" s="1"/>
  <c r="W23" i="196"/>
  <c r="W145" i="196"/>
  <c r="X145" i="196" s="1"/>
  <c r="W24" i="196"/>
  <c r="T16" i="21"/>
  <c r="T138" i="21" s="1"/>
  <c r="T4" i="21"/>
  <c r="T49" i="21"/>
  <c r="Y2" i="184"/>
  <c r="T131" i="21"/>
  <c r="T6" i="21"/>
  <c r="T51" i="21"/>
  <c r="T5" i="21"/>
  <c r="T163" i="21" s="1"/>
  <c r="T17" i="21"/>
  <c r="T139" i="21" s="1"/>
  <c r="V2" i="182"/>
  <c r="U2" i="21"/>
  <c r="S145" i="21"/>
  <c r="W174" i="196"/>
  <c r="X174" i="196" s="1"/>
  <c r="W231" i="196"/>
  <c r="X231" i="196" s="1"/>
  <c r="W127" i="196"/>
  <c r="X127" i="196" s="1"/>
  <c r="W176" i="196"/>
  <c r="X176" i="196" s="1"/>
  <c r="W235" i="196"/>
  <c r="X235" i="196" s="1"/>
  <c r="W169" i="196"/>
  <c r="X169" i="196" s="1"/>
  <c r="W137" i="196"/>
  <c r="X137" i="196" s="1"/>
  <c r="O59" i="21"/>
  <c r="O64" i="21" s="1"/>
  <c r="O23" i="21"/>
  <c r="W86" i="196"/>
  <c r="X86" i="196" s="1"/>
  <c r="W228" i="196"/>
  <c r="X228" i="196" s="1"/>
  <c r="W226" i="196"/>
  <c r="X226" i="196" s="1"/>
  <c r="W206" i="196"/>
  <c r="X206" i="196" s="1"/>
  <c r="W184" i="196"/>
  <c r="X184" i="196" s="1"/>
  <c r="W156" i="196"/>
  <c r="X156" i="196" s="1"/>
  <c r="W175" i="196"/>
  <c r="X175" i="196" s="1"/>
  <c r="W263" i="196"/>
  <c r="X263" i="196" s="1"/>
  <c r="W97" i="196"/>
  <c r="X97" i="196" s="1"/>
  <c r="W258" i="196"/>
  <c r="X258" i="196" s="1"/>
  <c r="W254" i="196"/>
  <c r="X254" i="196" s="1"/>
  <c r="W75" i="196"/>
  <c r="X75" i="196" s="1"/>
  <c r="W21" i="196"/>
  <c r="X21" i="196" s="1"/>
  <c r="W269" i="196"/>
  <c r="X269" i="196" s="1"/>
  <c r="V260" i="196"/>
  <c r="U286" i="196"/>
  <c r="U285" i="196"/>
  <c r="U288" i="196"/>
  <c r="U287" i="196"/>
  <c r="U284" i="196"/>
  <c r="V222" i="196"/>
  <c r="U281" i="196"/>
  <c r="U280" i="196"/>
  <c r="U278" i="196"/>
  <c r="U279" i="196"/>
  <c r="U282" i="196"/>
  <c r="T145" i="21" l="1"/>
  <c r="X37" i="196"/>
  <c r="Y37" i="196" s="1"/>
  <c r="X72" i="196"/>
  <c r="X120" i="196"/>
  <c r="X204" i="196"/>
  <c r="X209" i="196"/>
  <c r="X66" i="196"/>
  <c r="X244" i="196"/>
  <c r="X125" i="196"/>
  <c r="X188" i="196"/>
  <c r="X109" i="196"/>
  <c r="T43" i="182"/>
  <c r="T60" i="182" s="1"/>
  <c r="R57" i="182"/>
  <c r="R47" i="182"/>
  <c r="U4" i="21"/>
  <c r="V2" i="21"/>
  <c r="U49" i="21"/>
  <c r="Z2" i="184"/>
  <c r="U16" i="21"/>
  <c r="U138" i="21" s="1"/>
  <c r="U51" i="21"/>
  <c r="U6" i="21"/>
  <c r="W2" i="182"/>
  <c r="U131" i="21"/>
  <c r="U17" i="21"/>
  <c r="U139" i="21" s="1"/>
  <c r="U145" i="21" s="1"/>
  <c r="U5" i="21"/>
  <c r="U163" i="21" s="1"/>
  <c r="O37" i="21"/>
  <c r="O38" i="21"/>
  <c r="N66" i="21"/>
  <c r="N65" i="21"/>
  <c r="N150" i="21" s="1"/>
  <c r="N160" i="21" s="1"/>
  <c r="S146" i="21"/>
  <c r="N37" i="21"/>
  <c r="N38" i="21"/>
  <c r="S7" i="182"/>
  <c r="R19" i="182"/>
  <c r="R39" i="182"/>
  <c r="X266" i="196"/>
  <c r="X14" i="196"/>
  <c r="X40" i="196"/>
  <c r="X29" i="196"/>
  <c r="V27" i="182"/>
  <c r="X116" i="196"/>
  <c r="X51" i="196"/>
  <c r="X114" i="196"/>
  <c r="Y1" i="196"/>
  <c r="Y88" i="196" s="1"/>
  <c r="V42" i="182"/>
  <c r="V4" i="182"/>
  <c r="Y2" i="196" s="1"/>
  <c r="Y4" i="184"/>
  <c r="Y117" i="196"/>
  <c r="V12" i="182"/>
  <c r="W12" i="182" s="1"/>
  <c r="N98" i="21"/>
  <c r="N106" i="21" s="1"/>
  <c r="N100" i="21"/>
  <c r="N108" i="21" s="1"/>
  <c r="N99" i="21"/>
  <c r="N107" i="21" s="1"/>
  <c r="N96" i="21"/>
  <c r="N104" i="21" s="1"/>
  <c r="N95" i="21"/>
  <c r="N97" i="21"/>
  <c r="N105" i="21" s="1"/>
  <c r="O41" i="21"/>
  <c r="O45" i="21" s="1"/>
  <c r="O50" i="21" s="1"/>
  <c r="O149" i="21" s="1"/>
  <c r="O159" i="21" s="1"/>
  <c r="O26" i="21"/>
  <c r="P59" i="21"/>
  <c r="P64" i="21" s="1"/>
  <c r="P23" i="21"/>
  <c r="V28" i="182"/>
  <c r="W28" i="182" s="1"/>
  <c r="U32" i="182"/>
  <c r="Q56" i="182"/>
  <c r="Q46" i="182"/>
  <c r="X270" i="196"/>
  <c r="X250" i="196"/>
  <c r="X229" i="196"/>
  <c r="X38" i="196"/>
  <c r="Y38" i="196" s="1"/>
  <c r="X172" i="196"/>
  <c r="T154" i="21"/>
  <c r="T164" i="21" s="1"/>
  <c r="T132" i="21"/>
  <c r="T144" i="21"/>
  <c r="T146" i="21" s="1"/>
  <c r="T140" i="21"/>
  <c r="T141" i="21" s="1"/>
  <c r="Y272" i="196"/>
  <c r="S24" i="182"/>
  <c r="R36" i="182"/>
  <c r="V11" i="182"/>
  <c r="S40" i="21"/>
  <c r="S43" i="21" s="1"/>
  <c r="S48" i="21" s="1"/>
  <c r="S52" i="21" s="1"/>
  <c r="S25" i="21"/>
  <c r="X3" i="182"/>
  <c r="AA3" i="184"/>
  <c r="W3" i="21"/>
  <c r="X203" i="196"/>
  <c r="X268" i="196"/>
  <c r="X119" i="196"/>
  <c r="X134" i="196"/>
  <c r="M101" i="21"/>
  <c r="M103" i="21"/>
  <c r="M109" i="21" s="1"/>
  <c r="V23" i="182"/>
  <c r="W23" i="182" s="1"/>
  <c r="Y75" i="196"/>
  <c r="Y146" i="196"/>
  <c r="T8" i="182"/>
  <c r="S40" i="182"/>
  <c r="S20" i="182"/>
  <c r="X221" i="196"/>
  <c r="X225" i="196"/>
  <c r="Y225" i="196" s="1"/>
  <c r="X227" i="196"/>
  <c r="X189" i="196"/>
  <c r="X150" i="196"/>
  <c r="X16" i="196"/>
  <c r="X9" i="196"/>
  <c r="X71" i="196"/>
  <c r="X190" i="196"/>
  <c r="X110" i="196"/>
  <c r="Y110" i="196" s="1"/>
  <c r="X253" i="196"/>
  <c r="X28" i="196"/>
  <c r="X73" i="196"/>
  <c r="X107" i="196"/>
  <c r="X241" i="196"/>
  <c r="X69" i="196"/>
  <c r="X265" i="196"/>
  <c r="X251" i="196"/>
  <c r="Y251" i="196" s="1"/>
  <c r="X153" i="196"/>
  <c r="X87" i="196"/>
  <c r="X192" i="196"/>
  <c r="X77" i="196"/>
  <c r="X212" i="196"/>
  <c r="X52" i="196"/>
  <c r="X115" i="196"/>
  <c r="X22" i="196"/>
  <c r="Y22" i="196" s="1"/>
  <c r="X223" i="196"/>
  <c r="X207" i="196"/>
  <c r="X33" i="196"/>
  <c r="X39" i="196"/>
  <c r="X105" i="196"/>
  <c r="X243" i="196"/>
  <c r="X76" i="196"/>
  <c r="X15" i="196"/>
  <c r="Y15" i="196" s="1"/>
  <c r="X164" i="196"/>
  <c r="X36" i="196"/>
  <c r="X126" i="196"/>
  <c r="X187" i="196"/>
  <c r="X98" i="196"/>
  <c r="X240" i="196"/>
  <c r="X138" i="196"/>
  <c r="X94" i="196"/>
  <c r="Y94" i="196" s="1"/>
  <c r="X96" i="196"/>
  <c r="X133" i="196"/>
  <c r="X49" i="196"/>
  <c r="X245" i="196"/>
  <c r="X74" i="196"/>
  <c r="X242" i="196"/>
  <c r="X85" i="196"/>
  <c r="X12" i="196"/>
  <c r="Y12" i="196" s="1"/>
  <c r="X24" i="196"/>
  <c r="X139" i="196"/>
  <c r="X95" i="196"/>
  <c r="X136" i="196"/>
  <c r="X48" i="196"/>
  <c r="X11" i="196"/>
  <c r="X155" i="196"/>
  <c r="X68" i="196"/>
  <c r="Y68" i="196" s="1"/>
  <c r="X30" i="196"/>
  <c r="X79" i="196"/>
  <c r="X31" i="196"/>
  <c r="X147" i="196"/>
  <c r="X47" i="196"/>
  <c r="X165" i="196"/>
  <c r="X10" i="196"/>
  <c r="X211" i="196"/>
  <c r="Y211" i="196" s="1"/>
  <c r="X59" i="196"/>
  <c r="X106" i="196"/>
  <c r="X100" i="196"/>
  <c r="X183" i="196"/>
  <c r="X220" i="196"/>
  <c r="X181" i="196"/>
  <c r="X271" i="196"/>
  <c r="X195" i="196"/>
  <c r="Y195" i="196" s="1"/>
  <c r="X234" i="196"/>
  <c r="X247" i="196"/>
  <c r="X18" i="196"/>
  <c r="X53" i="196"/>
  <c r="X191" i="196"/>
  <c r="X61" i="196"/>
  <c r="X154" i="196"/>
  <c r="X208" i="196"/>
  <c r="Y208" i="196" s="1"/>
  <c r="X92" i="196"/>
  <c r="X23" i="196"/>
  <c r="X166" i="196"/>
  <c r="X217" i="196"/>
  <c r="X255" i="196"/>
  <c r="X148" i="196"/>
  <c r="X118" i="196"/>
  <c r="X135" i="196"/>
  <c r="Y135" i="196" s="1"/>
  <c r="X168" i="196"/>
  <c r="X224" i="196"/>
  <c r="X144" i="196"/>
  <c r="X248" i="196"/>
  <c r="X19" i="196"/>
  <c r="X202" i="196"/>
  <c r="X56" i="196"/>
  <c r="X262" i="196"/>
  <c r="Y262" i="196" s="1"/>
  <c r="X131" i="196"/>
  <c r="X230" i="196"/>
  <c r="X57" i="196"/>
  <c r="X214" i="196"/>
  <c r="X162" i="196"/>
  <c r="X215" i="196"/>
  <c r="X273" i="196"/>
  <c r="X158" i="196"/>
  <c r="Y158" i="196" s="1"/>
  <c r="X210" i="196"/>
  <c r="X216" i="196"/>
  <c r="X182" i="196"/>
  <c r="X196" i="196"/>
  <c r="X90" i="196"/>
  <c r="X80" i="196"/>
  <c r="X70" i="196"/>
  <c r="X185" i="196"/>
  <c r="Y185" i="196" s="1"/>
  <c r="X89" i="196"/>
  <c r="X193" i="196"/>
  <c r="X93" i="196"/>
  <c r="X205" i="196"/>
  <c r="O58" i="21"/>
  <c r="O63" i="21" s="1"/>
  <c r="O36" i="21"/>
  <c r="O22" i="21"/>
  <c r="X261" i="196"/>
  <c r="Y261" i="196" s="1"/>
  <c r="X186" i="196"/>
  <c r="X249" i="196"/>
  <c r="X132" i="196"/>
  <c r="R40" i="21"/>
  <c r="R43" i="21" s="1"/>
  <c r="R48" i="21" s="1"/>
  <c r="R25" i="21"/>
  <c r="X50" i="196"/>
  <c r="X113" i="196"/>
  <c r="N35" i="21"/>
  <c r="N36" i="21"/>
  <c r="X264" i="196"/>
  <c r="W260" i="196"/>
  <c r="V284" i="196"/>
  <c r="V286" i="196"/>
  <c r="V288" i="196"/>
  <c r="V285" i="196"/>
  <c r="V287" i="196"/>
  <c r="W222" i="196"/>
  <c r="V279" i="196"/>
  <c r="V281" i="196"/>
  <c r="V282" i="196"/>
  <c r="V280" i="196"/>
  <c r="V278" i="196"/>
  <c r="W16" i="182"/>
  <c r="Y113" i="196" l="1"/>
  <c r="Y70" i="196"/>
  <c r="Y273" i="196"/>
  <c r="Y56" i="196"/>
  <c r="Y118" i="196"/>
  <c r="Y154" i="196"/>
  <c r="Y271" i="196"/>
  <c r="Y10" i="196"/>
  <c r="Y155" i="196"/>
  <c r="Y85" i="196"/>
  <c r="Y138" i="196"/>
  <c r="Y76" i="196"/>
  <c r="Y115" i="196"/>
  <c r="Y265" i="196"/>
  <c r="Y190" i="196"/>
  <c r="Y221" i="196"/>
  <c r="Y143" i="196"/>
  <c r="Y55" i="196"/>
  <c r="Y174" i="196"/>
  <c r="Y229" i="196"/>
  <c r="Y163" i="196"/>
  <c r="Y231" i="196"/>
  <c r="Y29" i="196"/>
  <c r="Y80" i="196"/>
  <c r="Y215" i="196"/>
  <c r="Y202" i="196"/>
  <c r="Y148" i="196"/>
  <c r="Y61" i="196"/>
  <c r="Y181" i="196"/>
  <c r="Y165" i="196"/>
  <c r="Y11" i="196"/>
  <c r="Y242" i="196"/>
  <c r="Y240" i="196"/>
  <c r="Y243" i="196"/>
  <c r="Y52" i="196"/>
  <c r="Y69" i="196"/>
  <c r="Y71" i="196"/>
  <c r="Y109" i="196"/>
  <c r="Y54" i="196"/>
  <c r="Y42" i="196"/>
  <c r="Y152" i="196"/>
  <c r="Y235" i="196"/>
  <c r="Y250" i="196"/>
  <c r="Y209" i="196"/>
  <c r="Y124" i="196"/>
  <c r="Y169" i="196"/>
  <c r="Y90" i="196"/>
  <c r="Y162" i="196"/>
  <c r="Y19" i="196"/>
  <c r="Y255" i="196"/>
  <c r="Y191" i="196"/>
  <c r="Y220" i="196"/>
  <c r="Y47" i="196"/>
  <c r="Y48" i="196"/>
  <c r="Y74" i="196"/>
  <c r="Y98" i="196"/>
  <c r="Y105" i="196"/>
  <c r="Y212" i="196"/>
  <c r="Y241" i="196"/>
  <c r="Y9" i="196"/>
  <c r="Y173" i="196"/>
  <c r="Y62" i="196"/>
  <c r="Y233" i="196"/>
  <c r="Y35" i="196"/>
  <c r="Y86" i="196"/>
  <c r="Y270" i="196"/>
  <c r="Y91" i="196"/>
  <c r="Y156" i="196"/>
  <c r="Y50" i="196"/>
  <c r="Y205" i="196"/>
  <c r="Y196" i="196"/>
  <c r="Y214" i="196"/>
  <c r="Y248" i="196"/>
  <c r="Y217" i="196"/>
  <c r="Y53" i="196"/>
  <c r="Y183" i="196"/>
  <c r="Y147" i="196"/>
  <c r="Y136" i="196"/>
  <c r="Y245" i="196"/>
  <c r="Y187" i="196"/>
  <c r="Y39" i="196"/>
  <c r="Y77" i="196"/>
  <c r="Y107" i="196"/>
  <c r="Y16" i="196"/>
  <c r="Y99" i="196"/>
  <c r="Y134" i="196"/>
  <c r="Y232" i="196"/>
  <c r="Y149" i="196"/>
  <c r="Y184" i="196"/>
  <c r="Y43" i="196"/>
  <c r="Y269" i="196"/>
  <c r="Y266" i="196"/>
  <c r="Y93" i="196"/>
  <c r="Y182" i="196"/>
  <c r="Y57" i="196"/>
  <c r="Y144" i="196"/>
  <c r="Y166" i="196"/>
  <c r="Y18" i="196"/>
  <c r="Y100" i="196"/>
  <c r="Y31" i="196"/>
  <c r="Y95" i="196"/>
  <c r="Y49" i="196"/>
  <c r="Y126" i="196"/>
  <c r="Y33" i="196"/>
  <c r="Y192" i="196"/>
  <c r="Y73" i="196"/>
  <c r="Y150" i="196"/>
  <c r="Y32" i="196"/>
  <c r="Y119" i="196"/>
  <c r="Y188" i="196"/>
  <c r="Y111" i="196"/>
  <c r="Y97" i="196"/>
  <c r="Y151" i="196"/>
  <c r="Y114" i="196"/>
  <c r="Y264" i="196"/>
  <c r="Y249" i="196"/>
  <c r="Y193" i="196"/>
  <c r="Y216" i="196"/>
  <c r="Y230" i="196"/>
  <c r="Y224" i="196"/>
  <c r="Y247" i="196"/>
  <c r="Y106" i="196"/>
  <c r="Y79" i="196"/>
  <c r="Y139" i="196"/>
  <c r="Y133" i="196"/>
  <c r="Y36" i="196"/>
  <c r="Y207" i="196"/>
  <c r="Y87" i="196"/>
  <c r="Z87" i="196" s="1"/>
  <c r="Y28" i="196"/>
  <c r="Y189" i="196"/>
  <c r="Y176" i="196"/>
  <c r="Y268" i="196"/>
  <c r="Y17" i="196"/>
  <c r="Y78" i="196"/>
  <c r="Y21" i="196"/>
  <c r="Y120" i="196"/>
  <c r="Y132" i="196"/>
  <c r="Y186" i="196"/>
  <c r="Y89" i="196"/>
  <c r="Y210" i="196"/>
  <c r="Y131" i="196"/>
  <c r="Y168" i="196"/>
  <c r="Y92" i="196"/>
  <c r="Y234" i="196"/>
  <c r="Y59" i="196"/>
  <c r="Y30" i="196"/>
  <c r="Y96" i="196"/>
  <c r="Y164" i="196"/>
  <c r="Y223" i="196"/>
  <c r="Y153" i="196"/>
  <c r="Y253" i="196"/>
  <c r="Y227" i="196"/>
  <c r="Y60" i="196"/>
  <c r="Y263" i="196"/>
  <c r="Y203" i="196"/>
  <c r="Y128" i="196"/>
  <c r="Y172" i="196"/>
  <c r="Y177" i="196"/>
  <c r="Y116" i="196"/>
  <c r="Z116" i="196" s="1"/>
  <c r="W11" i="182"/>
  <c r="X11" i="182" s="1"/>
  <c r="V15" i="182"/>
  <c r="N103" i="21"/>
  <c r="N109" i="21" s="1"/>
  <c r="N101" i="21"/>
  <c r="V16" i="182"/>
  <c r="W27" i="182"/>
  <c r="W31" i="182" s="1"/>
  <c r="W35" i="182" s="1"/>
  <c r="V31" i="182"/>
  <c r="V35" i="182" s="1"/>
  <c r="Y130" i="196"/>
  <c r="V5" i="21"/>
  <c r="V163" i="21" s="1"/>
  <c r="V6" i="21"/>
  <c r="V16" i="21"/>
  <c r="V138" i="21" s="1"/>
  <c r="X2" i="182"/>
  <c r="X23" i="182" s="1"/>
  <c r="V17" i="21"/>
  <c r="V139" i="21" s="1"/>
  <c r="W2" i="21"/>
  <c r="V131" i="21"/>
  <c r="V51" i="21"/>
  <c r="AA2" i="184"/>
  <c r="V4" i="21"/>
  <c r="V49" i="21"/>
  <c r="Y226" i="196"/>
  <c r="R52" i="21"/>
  <c r="Q59" i="21"/>
  <c r="Q64" i="21" s="1"/>
  <c r="Q23" i="21"/>
  <c r="P26" i="21"/>
  <c r="P41" i="21"/>
  <c r="P45" i="21" s="1"/>
  <c r="P50" i="21" s="1"/>
  <c r="P149" i="21" s="1"/>
  <c r="P159" i="21" s="1"/>
  <c r="X12" i="182"/>
  <c r="D11" i="184"/>
  <c r="D12" i="184" s="1"/>
  <c r="C21" i="184"/>
  <c r="C22" i="184" s="1"/>
  <c r="D21" i="184"/>
  <c r="D22" i="184" s="1"/>
  <c r="C11" i="184"/>
  <c r="C12" i="184" s="1"/>
  <c r="B21" i="184"/>
  <c r="B22" i="184" s="1"/>
  <c r="B11" i="184"/>
  <c r="B12" i="184" s="1"/>
  <c r="R46" i="182"/>
  <c r="R56" i="182"/>
  <c r="Y171" i="196"/>
  <c r="Y112" i="196"/>
  <c r="U132" i="21"/>
  <c r="U154" i="21"/>
  <c r="U164" i="21" s="1"/>
  <c r="U144" i="21"/>
  <c r="U146" i="21" s="1"/>
  <c r="U140" i="21"/>
  <c r="U141" i="21" s="1"/>
  <c r="Z4" i="184"/>
  <c r="W4" i="182"/>
  <c r="Z2" i="196" s="1"/>
  <c r="O66" i="21"/>
  <c r="O65" i="21"/>
  <c r="O150" i="21" s="1"/>
  <c r="O160" i="21" s="1"/>
  <c r="S57" i="182"/>
  <c r="S47" i="182"/>
  <c r="T24" i="182"/>
  <c r="S36" i="182"/>
  <c r="U44" i="182"/>
  <c r="U61" i="182" s="1"/>
  <c r="Y259" i="196"/>
  <c r="Y24" i="196"/>
  <c r="Y194" i="196"/>
  <c r="Y167" i="196"/>
  <c r="Y175" i="196"/>
  <c r="Y267" i="196"/>
  <c r="Y254" i="196"/>
  <c r="Y23" i="196"/>
  <c r="Y204" i="196"/>
  <c r="Y58" i="196"/>
  <c r="Y258" i="196"/>
  <c r="Y170" i="196"/>
  <c r="Y108" i="196"/>
  <c r="Y20" i="196"/>
  <c r="Y125" i="196"/>
  <c r="Y66" i="196"/>
  <c r="Y206" i="196"/>
  <c r="Y157" i="196"/>
  <c r="Z157" i="196" s="1"/>
  <c r="Y244" i="196"/>
  <c r="Y246" i="196"/>
  <c r="Y252" i="196"/>
  <c r="Y72" i="196"/>
  <c r="Z72" i="196" s="1"/>
  <c r="Y145" i="196"/>
  <c r="Y34" i="196"/>
  <c r="Y228" i="196"/>
  <c r="Y51" i="196"/>
  <c r="Z51" i="196" s="1"/>
  <c r="Y40" i="196"/>
  <c r="P22" i="21"/>
  <c r="P58" i="21"/>
  <c r="P63" i="21" s="1"/>
  <c r="Y129" i="196"/>
  <c r="Y67" i="196"/>
  <c r="Y41" i="196"/>
  <c r="Z41" i="196" s="1"/>
  <c r="Z1" i="196"/>
  <c r="Z186" i="196" s="1"/>
  <c r="W42" i="182"/>
  <c r="W32" i="182"/>
  <c r="Y127" i="196"/>
  <c r="Z127" i="196" s="1"/>
  <c r="P38" i="21"/>
  <c r="P37" i="21"/>
  <c r="O96" i="21"/>
  <c r="O104" i="21" s="1"/>
  <c r="O95" i="21"/>
  <c r="O98" i="21"/>
  <c r="O106" i="21" s="1"/>
  <c r="O97" i="21"/>
  <c r="O105" i="21" s="1"/>
  <c r="O100" i="21"/>
  <c r="O108" i="21" s="1"/>
  <c r="O99" i="21"/>
  <c r="O107" i="21" s="1"/>
  <c r="Z215" i="196"/>
  <c r="Z202" i="196"/>
  <c r="Z148" i="196"/>
  <c r="Z106" i="196"/>
  <c r="Z79" i="196"/>
  <c r="Z52" i="196"/>
  <c r="Z189" i="196"/>
  <c r="T40" i="182"/>
  <c r="T20" i="182"/>
  <c r="U8" i="182"/>
  <c r="AB3" i="184"/>
  <c r="Y3" i="182"/>
  <c r="X3" i="21"/>
  <c r="Z17" i="196"/>
  <c r="Z272" i="196"/>
  <c r="O35" i="21"/>
  <c r="X28" i="182"/>
  <c r="Z117" i="196"/>
  <c r="V32" i="182"/>
  <c r="Z156" i="196"/>
  <c r="Y14" i="196"/>
  <c r="Z14" i="196" s="1"/>
  <c r="T7" i="182"/>
  <c r="S39" i="182"/>
  <c r="S19" i="182"/>
  <c r="Y213" i="196"/>
  <c r="Z213" i="196" s="1"/>
  <c r="Y13" i="196"/>
  <c r="Z13" i="196" s="1"/>
  <c r="Y81" i="196"/>
  <c r="Z81" i="196" s="1"/>
  <c r="Y137" i="196"/>
  <c r="Z137" i="196" s="1"/>
  <c r="X222" i="196"/>
  <c r="W279" i="196"/>
  <c r="W281" i="196"/>
  <c r="W280" i="196"/>
  <c r="W282" i="196"/>
  <c r="W278" i="196"/>
  <c r="X260" i="196"/>
  <c r="W288" i="196"/>
  <c r="W284" i="196"/>
  <c r="W286" i="196"/>
  <c r="W285" i="196"/>
  <c r="W287" i="196"/>
  <c r="W44" i="182"/>
  <c r="W61" i="182" s="1"/>
  <c r="Z20" i="196" l="1"/>
  <c r="V145" i="21"/>
  <c r="Z58" i="196"/>
  <c r="W15" i="182"/>
  <c r="S46" i="182"/>
  <c r="S56" i="182"/>
  <c r="AC3" i="184"/>
  <c r="Z3" i="182"/>
  <c r="Y3" i="21"/>
  <c r="R59" i="21"/>
  <c r="R64" i="21" s="1"/>
  <c r="R23" i="21"/>
  <c r="U25" i="21"/>
  <c r="U40" i="21"/>
  <c r="U43" i="21" s="1"/>
  <c r="U48" i="21" s="1"/>
  <c r="U52" i="21" s="1"/>
  <c r="Z267" i="196"/>
  <c r="Z86" i="196"/>
  <c r="U24" i="182"/>
  <c r="T36" i="182"/>
  <c r="Z221" i="196"/>
  <c r="Z155" i="196"/>
  <c r="Z118" i="196"/>
  <c r="B28" i="184"/>
  <c r="B26" i="184"/>
  <c r="B27" i="184"/>
  <c r="B25" i="184"/>
  <c r="B24" i="184"/>
  <c r="D18" i="184"/>
  <c r="D15" i="184"/>
  <c r="D17" i="184"/>
  <c r="D14" i="184"/>
  <c r="D16" i="184"/>
  <c r="Z21" i="196"/>
  <c r="Z225" i="196"/>
  <c r="Z68" i="196"/>
  <c r="Z261" i="196"/>
  <c r="V154" i="21"/>
  <c r="V164" i="21" s="1"/>
  <c r="V132" i="21"/>
  <c r="V140" i="21"/>
  <c r="V141" i="21" s="1"/>
  <c r="V144" i="21"/>
  <c r="V146" i="21" s="1"/>
  <c r="T40" i="21"/>
  <c r="T43" i="21" s="1"/>
  <c r="T48" i="21" s="1"/>
  <c r="T25" i="21"/>
  <c r="Z153" i="196"/>
  <c r="Z48" i="196"/>
  <c r="Z255" i="196"/>
  <c r="U7" i="182"/>
  <c r="T19" i="182"/>
  <c r="T39" i="182"/>
  <c r="T57" i="182"/>
  <c r="T47" i="182"/>
  <c r="Z11" i="196"/>
  <c r="Z224" i="196"/>
  <c r="Z67" i="196"/>
  <c r="Z228" i="196"/>
  <c r="Z252" i="196"/>
  <c r="Z206" i="196"/>
  <c r="Z108" i="196"/>
  <c r="Z204" i="196"/>
  <c r="Z175" i="196"/>
  <c r="Z259" i="196"/>
  <c r="Z35" i="196"/>
  <c r="Z188" i="196"/>
  <c r="Z190" i="196"/>
  <c r="Z100" i="196"/>
  <c r="Z144" i="196"/>
  <c r="P36" i="21"/>
  <c r="P35" i="21"/>
  <c r="C15" i="184"/>
  <c r="C14" i="184"/>
  <c r="C16" i="184"/>
  <c r="C18" i="184"/>
  <c r="C17" i="184"/>
  <c r="Z235" i="196"/>
  <c r="Z110" i="196"/>
  <c r="Z217" i="196"/>
  <c r="AA4" i="184"/>
  <c r="X4" i="182"/>
  <c r="AA2" i="196" s="1"/>
  <c r="W16" i="21"/>
  <c r="W138" i="21" s="1"/>
  <c r="W6" i="21"/>
  <c r="X2" i="21"/>
  <c r="W49" i="21"/>
  <c r="W4" i="21"/>
  <c r="W51" i="21"/>
  <c r="Y2" i="182"/>
  <c r="W17" i="21"/>
  <c r="W139" i="21" s="1"/>
  <c r="W131" i="21"/>
  <c r="W5" i="21"/>
  <c r="W163" i="21" s="1"/>
  <c r="AB2" i="184"/>
  <c r="X27" i="182"/>
  <c r="Y27" i="182" s="1"/>
  <c r="Y31" i="182" s="1"/>
  <c r="Z174" i="196"/>
  <c r="Z212" i="196"/>
  <c r="Z30" i="196"/>
  <c r="Z168" i="196"/>
  <c r="O103" i="21"/>
  <c r="O109" i="21" s="1"/>
  <c r="O101" i="21"/>
  <c r="W43" i="182"/>
  <c r="W60" i="182" s="1"/>
  <c r="Z129" i="196"/>
  <c r="P97" i="21"/>
  <c r="P105" i="21" s="1"/>
  <c r="P95" i="21"/>
  <c r="P98" i="21"/>
  <c r="P106" i="21" s="1"/>
  <c r="P96" i="21"/>
  <c r="P104" i="21" s="1"/>
  <c r="P100" i="21"/>
  <c r="P108" i="21" s="1"/>
  <c r="P99" i="21"/>
  <c r="P107" i="21" s="1"/>
  <c r="Z34" i="196"/>
  <c r="Z246" i="196"/>
  <c r="Z66" i="196"/>
  <c r="Z170" i="196"/>
  <c r="Z167" i="196"/>
  <c r="Z91" i="196"/>
  <c r="Z270" i="196"/>
  <c r="Z128" i="196"/>
  <c r="Q37" i="21"/>
  <c r="Z73" i="196"/>
  <c r="Z154" i="196"/>
  <c r="Z70" i="196"/>
  <c r="Z112" i="196"/>
  <c r="Z169" i="196"/>
  <c r="D28" i="184"/>
  <c r="D26" i="184"/>
  <c r="D25" i="184"/>
  <c r="D27" i="184"/>
  <c r="D24" i="184"/>
  <c r="Z209" i="196"/>
  <c r="Z78" i="196"/>
  <c r="Z77" i="196"/>
  <c r="Z135" i="196"/>
  <c r="V44" i="182"/>
  <c r="V61" i="182" s="1"/>
  <c r="Z111" i="196"/>
  <c r="Z223" i="196"/>
  <c r="Z47" i="196"/>
  <c r="Z90" i="196"/>
  <c r="Q58" i="21"/>
  <c r="Q63" i="21" s="1"/>
  <c r="Q22" i="21"/>
  <c r="U20" i="182"/>
  <c r="V8" i="182"/>
  <c r="U40" i="182"/>
  <c r="Z163" i="196"/>
  <c r="Z134" i="196"/>
  <c r="Z119" i="196"/>
  <c r="Z71" i="196"/>
  <c r="Z10" i="196"/>
  <c r="Z191" i="196"/>
  <c r="Z143" i="196"/>
  <c r="Z54" i="196"/>
  <c r="Z96" i="196"/>
  <c r="Z114" i="196"/>
  <c r="Z24" i="196"/>
  <c r="Z38" i="196"/>
  <c r="Z113" i="196"/>
  <c r="Z231" i="196"/>
  <c r="Z265" i="196"/>
  <c r="Z229" i="196"/>
  <c r="Z55" i="196"/>
  <c r="Z139" i="196"/>
  <c r="Z138" i="196"/>
  <c r="Z195" i="196"/>
  <c r="Z43" i="196"/>
  <c r="Z31" i="196"/>
  <c r="Z262" i="196"/>
  <c r="Z12" i="196"/>
  <c r="Z173" i="196"/>
  <c r="Z269" i="196"/>
  <c r="Z234" i="196"/>
  <c r="Z9" i="196"/>
  <c r="Z165" i="196"/>
  <c r="Z132" i="196"/>
  <c r="Z193" i="196"/>
  <c r="Z95" i="196"/>
  <c r="Z50" i="196"/>
  <c r="Z251" i="196"/>
  <c r="Z264" i="196"/>
  <c r="Z94" i="196"/>
  <c r="Z242" i="196"/>
  <c r="Z203" i="196"/>
  <c r="Z69" i="196"/>
  <c r="Z115" i="196"/>
  <c r="Z136" i="196"/>
  <c r="Z76" i="196"/>
  <c r="Z75" i="196"/>
  <c r="Z230" i="196"/>
  <c r="Z23" i="196"/>
  <c r="Z133" i="196"/>
  <c r="Z36" i="196"/>
  <c r="Z120" i="196"/>
  <c r="Z181" i="196"/>
  <c r="Z210" i="196"/>
  <c r="Z39" i="196"/>
  <c r="Z184" i="196"/>
  <c r="Z56" i="196"/>
  <c r="Z49" i="196"/>
  <c r="Z205" i="196"/>
  <c r="Z126" i="196"/>
  <c r="Z271" i="196"/>
  <c r="Z61" i="196"/>
  <c r="Z105" i="196"/>
  <c r="Z241" i="196"/>
  <c r="Z243" i="196"/>
  <c r="Z124" i="196"/>
  <c r="Z22" i="196"/>
  <c r="Z16" i="196"/>
  <c r="Z32" i="196"/>
  <c r="Z29" i="196"/>
  <c r="Z249" i="196"/>
  <c r="Z211" i="196"/>
  <c r="Z162" i="196"/>
  <c r="Z185" i="196"/>
  <c r="Z248" i="196"/>
  <c r="Z220" i="196"/>
  <c r="Z74" i="196"/>
  <c r="Z182" i="196"/>
  <c r="Z151" i="196"/>
  <c r="Z253" i="196"/>
  <c r="Z80" i="196"/>
  <c r="Z99" i="196"/>
  <c r="Z62" i="196"/>
  <c r="Z60" i="196"/>
  <c r="Z149" i="196"/>
  <c r="Z131" i="196"/>
  <c r="Z196" i="196"/>
  <c r="Z152" i="196"/>
  <c r="Z216" i="196"/>
  <c r="Z207" i="196"/>
  <c r="Z147" i="196"/>
  <c r="Z214" i="196"/>
  <c r="Z97" i="196"/>
  <c r="Z92" i="196"/>
  <c r="Z37" i="196"/>
  <c r="Z109" i="196"/>
  <c r="Z247" i="196"/>
  <c r="Z266" i="196"/>
  <c r="Z158" i="196"/>
  <c r="Z164" i="196"/>
  <c r="Z183" i="196"/>
  <c r="Z85" i="196"/>
  <c r="Z33" i="196"/>
  <c r="Z240" i="196"/>
  <c r="Z233" i="196"/>
  <c r="Z18" i="196"/>
  <c r="Z268" i="196"/>
  <c r="Z19" i="196"/>
  <c r="Z146" i="196"/>
  <c r="Z263" i="196"/>
  <c r="Z232" i="196"/>
  <c r="Z107" i="196"/>
  <c r="Z53" i="196"/>
  <c r="Z57" i="196"/>
  <c r="Z245" i="196"/>
  <c r="Z208" i="196"/>
  <c r="Z150" i="196"/>
  <c r="Z187" i="196"/>
  <c r="Z28" i="196"/>
  <c r="Z273" i="196"/>
  <c r="Z176" i="196"/>
  <c r="P66" i="21"/>
  <c r="P65" i="21"/>
  <c r="P150" i="21" s="1"/>
  <c r="P160" i="21" s="1"/>
  <c r="Z40" i="196"/>
  <c r="Z145" i="196"/>
  <c r="Z244" i="196"/>
  <c r="Z125" i="196"/>
  <c r="Z258" i="196"/>
  <c r="Z254" i="196"/>
  <c r="Z194" i="196"/>
  <c r="Z177" i="196"/>
  <c r="Z172" i="196"/>
  <c r="Q26" i="21"/>
  <c r="Q41" i="21"/>
  <c r="Q45" i="21" s="1"/>
  <c r="Q50" i="21" s="1"/>
  <c r="Q149" i="21" s="1"/>
  <c r="Q159" i="21" s="1"/>
  <c r="Z192" i="196"/>
  <c r="Z166" i="196"/>
  <c r="Z93" i="196"/>
  <c r="Z171" i="196"/>
  <c r="B18" i="184"/>
  <c r="B14" i="184"/>
  <c r="B16" i="184"/>
  <c r="B15" i="184"/>
  <c r="B17" i="184"/>
  <c r="C26" i="184"/>
  <c r="C28" i="184"/>
  <c r="C27" i="184"/>
  <c r="C24" i="184"/>
  <c r="C25" i="184"/>
  <c r="Z250" i="196"/>
  <c r="Z42" i="196"/>
  <c r="Q38" i="21"/>
  <c r="Z15" i="196"/>
  <c r="Z226" i="196"/>
  <c r="X15" i="182"/>
  <c r="X42" i="182"/>
  <c r="X32" i="182"/>
  <c r="X16" i="182"/>
  <c r="AA1" i="196"/>
  <c r="Z130" i="196"/>
  <c r="AA130" i="196" s="1"/>
  <c r="V43" i="182"/>
  <c r="V60" i="182" s="1"/>
  <c r="Z227" i="196"/>
  <c r="Z98" i="196"/>
  <c r="AA98" i="196" s="1"/>
  <c r="Z59" i="196"/>
  <c r="AA59" i="196" s="1"/>
  <c r="Z89" i="196"/>
  <c r="Z88" i="196"/>
  <c r="Y260" i="196"/>
  <c r="X284" i="196"/>
  <c r="X287" i="196"/>
  <c r="X288" i="196"/>
  <c r="X285" i="196"/>
  <c r="X286" i="196"/>
  <c r="Y222" i="196"/>
  <c r="X280" i="196"/>
  <c r="X282" i="196"/>
  <c r="X279" i="196"/>
  <c r="X281" i="196"/>
  <c r="X278" i="196"/>
  <c r="X44" i="182" l="1"/>
  <c r="X61" i="182" s="1"/>
  <c r="X31" i="182"/>
  <c r="X35" i="182" s="1"/>
  <c r="V40" i="21" s="1"/>
  <c r="V43" i="21" s="1"/>
  <c r="V48" i="21" s="1"/>
  <c r="F27" i="184"/>
  <c r="I27" i="184" s="1"/>
  <c r="D79" i="21" s="1"/>
  <c r="W145" i="21"/>
  <c r="F26" i="184"/>
  <c r="I26" i="184" s="1"/>
  <c r="D78" i="21" s="1"/>
  <c r="AA157" i="196"/>
  <c r="AA213" i="196"/>
  <c r="AA23" i="196"/>
  <c r="AA87" i="196"/>
  <c r="AA17" i="196"/>
  <c r="AA14" i="196"/>
  <c r="AA272" i="196"/>
  <c r="AA58" i="196"/>
  <c r="AA79" i="196"/>
  <c r="AA24" i="196"/>
  <c r="AA20" i="196"/>
  <c r="AA127" i="196"/>
  <c r="AA189" i="196"/>
  <c r="AA52" i="196"/>
  <c r="AA51" i="196"/>
  <c r="AA148" i="196"/>
  <c r="AA72" i="196"/>
  <c r="AA215" i="196"/>
  <c r="AA81" i="196"/>
  <c r="AA106" i="196"/>
  <c r="AA117" i="196"/>
  <c r="AA156" i="196"/>
  <c r="AA116" i="196"/>
  <c r="AA13" i="196"/>
  <c r="AA41" i="196"/>
  <c r="AA186" i="196"/>
  <c r="AA202" i="196"/>
  <c r="AA137" i="196"/>
  <c r="AA88" i="196"/>
  <c r="AA227" i="196"/>
  <c r="AA42" i="196"/>
  <c r="F24" i="184"/>
  <c r="I24" i="184" s="1"/>
  <c r="V25" i="21"/>
  <c r="F25" i="184"/>
  <c r="AA171" i="196"/>
  <c r="AA172" i="196"/>
  <c r="AA258" i="196"/>
  <c r="AA40" i="196"/>
  <c r="AA273" i="196"/>
  <c r="AA208" i="196"/>
  <c r="AA107" i="196"/>
  <c r="AA19" i="196"/>
  <c r="AA240" i="196"/>
  <c r="AA164" i="196"/>
  <c r="AA109" i="196"/>
  <c r="AA214" i="196"/>
  <c r="AA152" i="196"/>
  <c r="AA60" i="196"/>
  <c r="AA253" i="196"/>
  <c r="AA220" i="196"/>
  <c r="AA211" i="196"/>
  <c r="AA16" i="196"/>
  <c r="AA241" i="196"/>
  <c r="AA126" i="196"/>
  <c r="AA184" i="196"/>
  <c r="AA120" i="196"/>
  <c r="AA230" i="196"/>
  <c r="AA115" i="196"/>
  <c r="AA94" i="196"/>
  <c r="AA95" i="196"/>
  <c r="AA9" i="196"/>
  <c r="AA12" i="196"/>
  <c r="AA195" i="196"/>
  <c r="AA229" i="196"/>
  <c r="AA38" i="196"/>
  <c r="AA54" i="196"/>
  <c r="AA71" i="196"/>
  <c r="Q100" i="21"/>
  <c r="Q108" i="21" s="1"/>
  <c r="Q97" i="21"/>
  <c r="Q105" i="21" s="1"/>
  <c r="Q98" i="21"/>
  <c r="Q106" i="21" s="1"/>
  <c r="Q99" i="21"/>
  <c r="Q107" i="21" s="1"/>
  <c r="Q96" i="21"/>
  <c r="Q104" i="21" s="1"/>
  <c r="Q95" i="21"/>
  <c r="AA47" i="196"/>
  <c r="AA135" i="196"/>
  <c r="G24" i="184"/>
  <c r="P24" i="184" s="1"/>
  <c r="W24" i="184"/>
  <c r="T24" i="184"/>
  <c r="X24" i="184"/>
  <c r="U24" i="184"/>
  <c r="Y24" i="184"/>
  <c r="V24" i="184"/>
  <c r="Z24" i="184"/>
  <c r="AA24" i="184"/>
  <c r="V28" i="184"/>
  <c r="Z28" i="184"/>
  <c r="G28" i="184"/>
  <c r="W28" i="184"/>
  <c r="R80" i="21" s="1"/>
  <c r="T28" i="184"/>
  <c r="X28" i="184"/>
  <c r="AA28" i="184"/>
  <c r="U28" i="184"/>
  <c r="Y28" i="184"/>
  <c r="AA154" i="196"/>
  <c r="AA128" i="196"/>
  <c r="AA170" i="196"/>
  <c r="P103" i="21"/>
  <c r="P109" i="21" s="1"/>
  <c r="P101" i="21"/>
  <c r="AA30" i="196"/>
  <c r="AB17" i="184"/>
  <c r="AB26" i="184"/>
  <c r="AB16" i="184"/>
  <c r="AB18" i="184"/>
  <c r="AB27" i="184"/>
  <c r="AB25" i="184"/>
  <c r="AB14" i="184"/>
  <c r="AB24" i="184"/>
  <c r="AB28" i="184"/>
  <c r="AB15" i="184"/>
  <c r="Y42" i="182"/>
  <c r="Y11" i="182"/>
  <c r="Y12" i="182"/>
  <c r="AB1" i="196"/>
  <c r="Y28" i="182"/>
  <c r="X16" i="21"/>
  <c r="X138" i="21" s="1"/>
  <c r="Y2" i="21"/>
  <c r="X49" i="21"/>
  <c r="X4" i="21"/>
  <c r="X17" i="21"/>
  <c r="X139" i="21" s="1"/>
  <c r="X145" i="21" s="1"/>
  <c r="Z2" i="182"/>
  <c r="X6" i="21"/>
  <c r="AC2" i="184"/>
  <c r="X131" i="21"/>
  <c r="X5" i="21"/>
  <c r="X163" i="21" s="1"/>
  <c r="X51" i="21"/>
  <c r="AA217" i="196"/>
  <c r="AB217" i="196" s="1"/>
  <c r="F18" i="184"/>
  <c r="I18" i="184" s="1"/>
  <c r="AA144" i="196"/>
  <c r="AB144" i="196" s="1"/>
  <c r="AA35" i="196"/>
  <c r="AB35" i="196" s="1"/>
  <c r="AA108" i="196"/>
  <c r="AB108" i="196" s="1"/>
  <c r="AA11" i="196"/>
  <c r="AB11" i="196" s="1"/>
  <c r="T46" i="182"/>
  <c r="T56" i="182"/>
  <c r="AA48" i="196"/>
  <c r="AB48" i="196" s="1"/>
  <c r="AA225" i="196"/>
  <c r="AA17" i="184"/>
  <c r="V17" i="184"/>
  <c r="Z17" i="184"/>
  <c r="G17" i="184"/>
  <c r="W17" i="184"/>
  <c r="T17" i="184"/>
  <c r="X17" i="184"/>
  <c r="U17" i="184"/>
  <c r="Y17" i="184"/>
  <c r="I25" i="184"/>
  <c r="AA118" i="196"/>
  <c r="AB118" i="196" s="1"/>
  <c r="V24" i="182"/>
  <c r="U36" i="182"/>
  <c r="AA89" i="196"/>
  <c r="AB89" i="196" s="1"/>
  <c r="AA226" i="196"/>
  <c r="AB226" i="196" s="1"/>
  <c r="AA15" i="196"/>
  <c r="AB15" i="196" s="1"/>
  <c r="AA250" i="196"/>
  <c r="AB250" i="196" s="1"/>
  <c r="K28" i="184"/>
  <c r="M28" i="184"/>
  <c r="Q28" i="184"/>
  <c r="L28" i="184"/>
  <c r="N28" i="184"/>
  <c r="R28" i="184"/>
  <c r="F28" i="184"/>
  <c r="O28" i="184"/>
  <c r="S28" i="184"/>
  <c r="J28" i="184"/>
  <c r="P28" i="184"/>
  <c r="AA93" i="196"/>
  <c r="AB93" i="196" s="1"/>
  <c r="AA177" i="196"/>
  <c r="AB177" i="196" s="1"/>
  <c r="AA125" i="196"/>
  <c r="AB125" i="196" s="1"/>
  <c r="AA28" i="196"/>
  <c r="AB28" i="196" s="1"/>
  <c r="AA245" i="196"/>
  <c r="AB245" i="196" s="1"/>
  <c r="AA232" i="196"/>
  <c r="AB232" i="196" s="1"/>
  <c r="AA268" i="196"/>
  <c r="AB268" i="196" s="1"/>
  <c r="AA33" i="196"/>
  <c r="AB33" i="196" s="1"/>
  <c r="AA158" i="196"/>
  <c r="AB158" i="196" s="1"/>
  <c r="AA37" i="196"/>
  <c r="AB37" i="196" s="1"/>
  <c r="AA147" i="196"/>
  <c r="AB147" i="196" s="1"/>
  <c r="AA196" i="196"/>
  <c r="AB196" i="196" s="1"/>
  <c r="AA62" i="196"/>
  <c r="AB62" i="196" s="1"/>
  <c r="AA151" i="196"/>
  <c r="AB151" i="196" s="1"/>
  <c r="AA248" i="196"/>
  <c r="AB248" i="196" s="1"/>
  <c r="AA249" i="196"/>
  <c r="AB249" i="196" s="1"/>
  <c r="AA22" i="196"/>
  <c r="AB22" i="196" s="1"/>
  <c r="AA105" i="196"/>
  <c r="AB105" i="196" s="1"/>
  <c r="AA205" i="196"/>
  <c r="AB205" i="196" s="1"/>
  <c r="AA39" i="196"/>
  <c r="AB39" i="196" s="1"/>
  <c r="AA36" i="196"/>
  <c r="AB36" i="196" s="1"/>
  <c r="AA75" i="196"/>
  <c r="AB75" i="196" s="1"/>
  <c r="AA69" i="196"/>
  <c r="AB69" i="196" s="1"/>
  <c r="AA264" i="196"/>
  <c r="AB264" i="196" s="1"/>
  <c r="AA193" i="196"/>
  <c r="AB193" i="196" s="1"/>
  <c r="AA234" i="196"/>
  <c r="AB234" i="196" s="1"/>
  <c r="AA262" i="196"/>
  <c r="AB262" i="196" s="1"/>
  <c r="AA138" i="196"/>
  <c r="AB138" i="196" s="1"/>
  <c r="AA265" i="196"/>
  <c r="AB265" i="196" s="1"/>
  <c r="AA143" i="196"/>
  <c r="AB143" i="196" s="1"/>
  <c r="AA119" i="196"/>
  <c r="AB119" i="196" s="1"/>
  <c r="U57" i="182"/>
  <c r="U47" i="182"/>
  <c r="AA223" i="196"/>
  <c r="AB223" i="196" s="1"/>
  <c r="AA77" i="196"/>
  <c r="AB77" i="196" s="1"/>
  <c r="G27" i="184"/>
  <c r="R27" i="184" s="1"/>
  <c r="W27" i="184"/>
  <c r="R79" i="21" s="1"/>
  <c r="T27" i="184"/>
  <c r="X27" i="184"/>
  <c r="AA27" i="184"/>
  <c r="U27" i="184"/>
  <c r="Y27" i="184"/>
  <c r="V27" i="184"/>
  <c r="Z27" i="184"/>
  <c r="AA169" i="196"/>
  <c r="AB169" i="196" s="1"/>
  <c r="AA73" i="196"/>
  <c r="AB73" i="196" s="1"/>
  <c r="AA270" i="196"/>
  <c r="AB270" i="196" s="1"/>
  <c r="AA66" i="196"/>
  <c r="AB66" i="196" s="1"/>
  <c r="AA212" i="196"/>
  <c r="AB212" i="196" s="1"/>
  <c r="AA110" i="196"/>
  <c r="AB110" i="196" s="1"/>
  <c r="F16" i="184"/>
  <c r="I16" i="184" s="1"/>
  <c r="AA100" i="196"/>
  <c r="AB100" i="196" s="1"/>
  <c r="AA259" i="196"/>
  <c r="AB259" i="196" s="1"/>
  <c r="AA206" i="196"/>
  <c r="AB206" i="196" s="1"/>
  <c r="R37" i="21"/>
  <c r="R38" i="21"/>
  <c r="R22" i="21"/>
  <c r="R58" i="21"/>
  <c r="R63" i="21" s="1"/>
  <c r="AA153" i="196"/>
  <c r="AB153" i="196" s="1"/>
  <c r="T52" i="21"/>
  <c r="AA21" i="196"/>
  <c r="AB21" i="196" s="1"/>
  <c r="T15" i="184"/>
  <c r="X15" i="184"/>
  <c r="AA15" i="184"/>
  <c r="U15" i="184"/>
  <c r="Y15" i="184"/>
  <c r="V15" i="184"/>
  <c r="Z15" i="184"/>
  <c r="G15" i="184"/>
  <c r="K15" i="184" s="1"/>
  <c r="W15" i="184"/>
  <c r="AA155" i="196"/>
  <c r="AB155" i="196" s="1"/>
  <c r="AA86" i="196"/>
  <c r="AB86" i="196" s="1"/>
  <c r="AA3" i="182"/>
  <c r="AD3" i="184"/>
  <c r="Z3" i="21"/>
  <c r="Q35" i="21"/>
  <c r="Q36" i="21"/>
  <c r="AA166" i="196"/>
  <c r="AB166" i="196" s="1"/>
  <c r="AA194" i="196"/>
  <c r="AB194" i="196" s="1"/>
  <c r="AA244" i="196"/>
  <c r="AB244" i="196" s="1"/>
  <c r="AA187" i="196"/>
  <c r="AB187" i="196" s="1"/>
  <c r="AA57" i="196"/>
  <c r="AB57" i="196" s="1"/>
  <c r="AA263" i="196"/>
  <c r="AB263" i="196" s="1"/>
  <c r="AA18" i="196"/>
  <c r="AB18" i="196" s="1"/>
  <c r="AA85" i="196"/>
  <c r="AB85" i="196" s="1"/>
  <c r="AA266" i="196"/>
  <c r="AB266" i="196" s="1"/>
  <c r="AA92" i="196"/>
  <c r="AB92" i="196" s="1"/>
  <c r="AA207" i="196"/>
  <c r="AB207" i="196" s="1"/>
  <c r="AA131" i="196"/>
  <c r="AB131" i="196" s="1"/>
  <c r="AA99" i="196"/>
  <c r="AB99" i="196" s="1"/>
  <c r="AA182" i="196"/>
  <c r="AB182" i="196" s="1"/>
  <c r="AA185" i="196"/>
  <c r="AB185" i="196" s="1"/>
  <c r="AA29" i="196"/>
  <c r="AB29" i="196" s="1"/>
  <c r="AA124" i="196"/>
  <c r="AB124" i="196" s="1"/>
  <c r="AA61" i="196"/>
  <c r="AB61" i="196" s="1"/>
  <c r="AA49" i="196"/>
  <c r="AB49" i="196" s="1"/>
  <c r="AA210" i="196"/>
  <c r="AB210" i="196" s="1"/>
  <c r="AA133" i="196"/>
  <c r="AB133" i="196" s="1"/>
  <c r="AA76" i="196"/>
  <c r="AB76" i="196" s="1"/>
  <c r="AA203" i="196"/>
  <c r="AB203" i="196" s="1"/>
  <c r="AA251" i="196"/>
  <c r="AB251" i="196" s="1"/>
  <c r="AA132" i="196"/>
  <c r="AB132" i="196" s="1"/>
  <c r="AA269" i="196"/>
  <c r="AB269" i="196" s="1"/>
  <c r="AA31" i="196"/>
  <c r="AB31" i="196" s="1"/>
  <c r="AA139" i="196"/>
  <c r="AB139" i="196" s="1"/>
  <c r="AA231" i="196"/>
  <c r="AB231" i="196" s="1"/>
  <c r="AA114" i="196"/>
  <c r="AB114" i="196" s="1"/>
  <c r="AA191" i="196"/>
  <c r="AB191" i="196" s="1"/>
  <c r="AA134" i="196"/>
  <c r="AB134" i="196" s="1"/>
  <c r="W8" i="182"/>
  <c r="V40" i="182"/>
  <c r="V20" i="182"/>
  <c r="AA111" i="196"/>
  <c r="AB111" i="196" s="1"/>
  <c r="AA78" i="196"/>
  <c r="AB78" i="196" s="1"/>
  <c r="AA25" i="184"/>
  <c r="V25" i="184"/>
  <c r="Z25" i="184"/>
  <c r="G25" i="184"/>
  <c r="N25" i="184" s="1"/>
  <c r="W25" i="184"/>
  <c r="T25" i="184"/>
  <c r="X25" i="184"/>
  <c r="U25" i="184"/>
  <c r="Y25" i="184"/>
  <c r="AA112" i="196"/>
  <c r="AB112" i="196" s="1"/>
  <c r="AA91" i="196"/>
  <c r="AB91" i="196" s="1"/>
  <c r="AA246" i="196"/>
  <c r="AB246" i="196" s="1"/>
  <c r="AA129" i="196"/>
  <c r="AB129" i="196" s="1"/>
  <c r="AA174" i="196"/>
  <c r="AB174" i="196" s="1"/>
  <c r="W132" i="21"/>
  <c r="W154" i="21"/>
  <c r="W164" i="21" s="1"/>
  <c r="AB4" i="184"/>
  <c r="Y4" i="182"/>
  <c r="AB2" i="196" s="1"/>
  <c r="W144" i="21"/>
  <c r="W146" i="21" s="1"/>
  <c r="W140" i="21"/>
  <c r="W141" i="21" s="1"/>
  <c r="AA235" i="196"/>
  <c r="AB235" i="196" s="1"/>
  <c r="F14" i="184"/>
  <c r="I14" i="184" s="1"/>
  <c r="AA190" i="196"/>
  <c r="AB190" i="196" s="1"/>
  <c r="AA175" i="196"/>
  <c r="AB175" i="196" s="1"/>
  <c r="AA252" i="196"/>
  <c r="AB252" i="196" s="1"/>
  <c r="AA67" i="196"/>
  <c r="AB67" i="196" s="1"/>
  <c r="U39" i="182"/>
  <c r="V7" i="182"/>
  <c r="U19" i="182"/>
  <c r="AA261" i="196"/>
  <c r="AB261" i="196" s="1"/>
  <c r="T16" i="184"/>
  <c r="X16" i="184"/>
  <c r="AA16" i="184"/>
  <c r="U16" i="184"/>
  <c r="Y16" i="184"/>
  <c r="V16" i="184"/>
  <c r="Z16" i="184"/>
  <c r="G16" i="184"/>
  <c r="K16" i="184" s="1"/>
  <c r="W16" i="184"/>
  <c r="T18" i="184"/>
  <c r="X18" i="184"/>
  <c r="U18" i="184"/>
  <c r="Y18" i="184"/>
  <c r="AA18" i="184"/>
  <c r="V18" i="184"/>
  <c r="Q73" i="21" s="1"/>
  <c r="Z18" i="184"/>
  <c r="G18" i="184"/>
  <c r="M18" i="184" s="1"/>
  <c r="W18" i="184"/>
  <c r="AA221" i="196"/>
  <c r="AB221" i="196" s="1"/>
  <c r="AA267" i="196"/>
  <c r="AB267" i="196" s="1"/>
  <c r="Y23" i="182"/>
  <c r="AA192" i="196"/>
  <c r="AB192" i="196" s="1"/>
  <c r="AA254" i="196"/>
  <c r="AB254" i="196" s="1"/>
  <c r="AA145" i="196"/>
  <c r="AB145" i="196" s="1"/>
  <c r="AA176" i="196"/>
  <c r="AB176" i="196" s="1"/>
  <c r="AA150" i="196"/>
  <c r="AB150" i="196" s="1"/>
  <c r="AA53" i="196"/>
  <c r="AB53" i="196" s="1"/>
  <c r="AA146" i="196"/>
  <c r="AB146" i="196" s="1"/>
  <c r="AA233" i="196"/>
  <c r="AB233" i="196" s="1"/>
  <c r="AA183" i="196"/>
  <c r="AB183" i="196" s="1"/>
  <c r="AA247" i="196"/>
  <c r="AB247" i="196" s="1"/>
  <c r="AA97" i="196"/>
  <c r="AB97" i="196" s="1"/>
  <c r="AA216" i="196"/>
  <c r="AB216" i="196" s="1"/>
  <c r="AA149" i="196"/>
  <c r="AB149" i="196" s="1"/>
  <c r="AA80" i="196"/>
  <c r="AB80" i="196" s="1"/>
  <c r="AA74" i="196"/>
  <c r="AB74" i="196" s="1"/>
  <c r="AA162" i="196"/>
  <c r="AB162" i="196" s="1"/>
  <c r="AA32" i="196"/>
  <c r="AB32" i="196" s="1"/>
  <c r="AA243" i="196"/>
  <c r="AB243" i="196" s="1"/>
  <c r="AA271" i="196"/>
  <c r="AB271" i="196" s="1"/>
  <c r="AA56" i="196"/>
  <c r="AB56" i="196" s="1"/>
  <c r="AA181" i="196"/>
  <c r="AB181" i="196" s="1"/>
  <c r="AA136" i="196"/>
  <c r="AB136" i="196" s="1"/>
  <c r="AA242" i="196"/>
  <c r="AB242" i="196" s="1"/>
  <c r="AA50" i="196"/>
  <c r="AB50" i="196" s="1"/>
  <c r="AA165" i="196"/>
  <c r="AB165" i="196" s="1"/>
  <c r="AA173" i="196"/>
  <c r="AB173" i="196" s="1"/>
  <c r="AA43" i="196"/>
  <c r="AB43" i="196" s="1"/>
  <c r="AA55" i="196"/>
  <c r="AB55" i="196" s="1"/>
  <c r="AA113" i="196"/>
  <c r="AB113" i="196" s="1"/>
  <c r="AA96" i="196"/>
  <c r="AB96" i="196" s="1"/>
  <c r="AA10" i="196"/>
  <c r="AB10" i="196" s="1"/>
  <c r="AA163" i="196"/>
  <c r="AB163" i="196" s="1"/>
  <c r="S23" i="21"/>
  <c r="S80" i="21" s="1"/>
  <c r="S59" i="21"/>
  <c r="S64" i="21" s="1"/>
  <c r="Q65" i="21"/>
  <c r="Q150" i="21" s="1"/>
  <c r="Q160" i="21" s="1"/>
  <c r="Q66" i="21"/>
  <c r="AA90" i="196"/>
  <c r="AB90" i="196" s="1"/>
  <c r="AA209" i="196"/>
  <c r="AB209" i="196" s="1"/>
  <c r="AA26" i="184"/>
  <c r="G26" i="184"/>
  <c r="W26" i="184"/>
  <c r="T26" i="184"/>
  <c r="X26" i="184"/>
  <c r="S78" i="21" s="1"/>
  <c r="U26" i="184"/>
  <c r="Y26" i="184"/>
  <c r="V26" i="184"/>
  <c r="Z26" i="184"/>
  <c r="AA70" i="196"/>
  <c r="AB70" i="196" s="1"/>
  <c r="AA167" i="196"/>
  <c r="AB167" i="196" s="1"/>
  <c r="AA34" i="196"/>
  <c r="AB34" i="196" s="1"/>
  <c r="AA168" i="196"/>
  <c r="AB168" i="196" s="1"/>
  <c r="Y35" i="182"/>
  <c r="F17" i="184"/>
  <c r="I17" i="184" s="1"/>
  <c r="J15" i="184"/>
  <c r="F15" i="184"/>
  <c r="I15" i="184" s="1"/>
  <c r="L15" i="184"/>
  <c r="AA188" i="196"/>
  <c r="AB188" i="196" s="1"/>
  <c r="AA204" i="196"/>
  <c r="AB204" i="196" s="1"/>
  <c r="AA228" i="196"/>
  <c r="AB228" i="196" s="1"/>
  <c r="AA224" i="196"/>
  <c r="AB224" i="196" s="1"/>
  <c r="AA255" i="196"/>
  <c r="AB255" i="196" s="1"/>
  <c r="AA68" i="196"/>
  <c r="AB68" i="196" s="1"/>
  <c r="V14" i="184"/>
  <c r="Z14" i="184"/>
  <c r="G14" i="184"/>
  <c r="W14" i="184"/>
  <c r="T14" i="184"/>
  <c r="X14" i="184"/>
  <c r="AA14" i="184"/>
  <c r="U14" i="184"/>
  <c r="Y14" i="184"/>
  <c r="I28" i="184"/>
  <c r="R26" i="21"/>
  <c r="R41" i="21"/>
  <c r="R45" i="21" s="1"/>
  <c r="R50" i="21" s="1"/>
  <c r="R149" i="21" s="1"/>
  <c r="R159" i="21" s="1"/>
  <c r="Z260" i="196"/>
  <c r="Y286" i="196"/>
  <c r="Y288" i="196"/>
  <c r="Y285" i="196"/>
  <c r="Y287" i="196"/>
  <c r="Y284" i="196"/>
  <c r="Z222" i="196"/>
  <c r="Y282" i="196"/>
  <c r="Y278" i="196"/>
  <c r="Y280" i="196"/>
  <c r="Y281" i="196"/>
  <c r="Y279" i="196"/>
  <c r="O15" i="184" l="1"/>
  <c r="P15" i="184"/>
  <c r="R15" i="184"/>
  <c r="AB225" i="196"/>
  <c r="N15" i="184"/>
  <c r="X43" i="182"/>
  <c r="X60" i="182" s="1"/>
  <c r="Q15" i="184"/>
  <c r="M15" i="184"/>
  <c r="S15" i="184"/>
  <c r="Z23" i="182"/>
  <c r="D72" i="21"/>
  <c r="D86" i="21" s="1"/>
  <c r="F71" i="21"/>
  <c r="D69" i="21"/>
  <c r="D73" i="21"/>
  <c r="I77" i="21"/>
  <c r="M79" i="21"/>
  <c r="H73" i="21"/>
  <c r="K76" i="21"/>
  <c r="P69" i="21"/>
  <c r="N70" i="21"/>
  <c r="I70" i="21"/>
  <c r="I84" i="21" s="1"/>
  <c r="I151" i="21" s="1"/>
  <c r="I161" i="21" s="1"/>
  <c r="F70" i="21"/>
  <c r="W25" i="21"/>
  <c r="W40" i="21"/>
  <c r="W43" i="21" s="1"/>
  <c r="W48" i="21" s="1"/>
  <c r="P78" i="21"/>
  <c r="J26" i="184"/>
  <c r="L26" i="184"/>
  <c r="R26" i="184"/>
  <c r="Q26" i="184"/>
  <c r="N26" i="184"/>
  <c r="M26" i="184"/>
  <c r="S26" i="184"/>
  <c r="P26" i="184"/>
  <c r="O26" i="184"/>
  <c r="K26" i="184"/>
  <c r="S22" i="21"/>
  <c r="S58" i="21"/>
  <c r="S63" i="21" s="1"/>
  <c r="R77" i="21"/>
  <c r="O70" i="21"/>
  <c r="R70" i="21"/>
  <c r="R69" i="21"/>
  <c r="R98" i="21"/>
  <c r="R106" i="21" s="1"/>
  <c r="R72" i="21"/>
  <c r="R86" i="21" s="1"/>
  <c r="R73" i="21"/>
  <c r="R87" i="21" s="1"/>
  <c r="R99" i="21"/>
  <c r="R107" i="21" s="1"/>
  <c r="R71" i="21"/>
  <c r="R95" i="21"/>
  <c r="R100" i="21"/>
  <c r="R108" i="21" s="1"/>
  <c r="R96" i="21"/>
  <c r="R104" i="21" s="1"/>
  <c r="R97" i="21"/>
  <c r="R105" i="21" s="1"/>
  <c r="P16" i="184"/>
  <c r="D71" i="21"/>
  <c r="D85" i="21" s="1"/>
  <c r="Q16" i="184"/>
  <c r="P79" i="21"/>
  <c r="S38" i="21"/>
  <c r="S37" i="21"/>
  <c r="J80" i="21"/>
  <c r="G80" i="21"/>
  <c r="D77" i="21"/>
  <c r="O72" i="21"/>
  <c r="S18" i="184"/>
  <c r="N18" i="184"/>
  <c r="L18" i="184"/>
  <c r="AB24" i="196"/>
  <c r="AB23" i="196"/>
  <c r="O80" i="21"/>
  <c r="Q80" i="21"/>
  <c r="Q87" i="21" s="1"/>
  <c r="R76" i="21"/>
  <c r="Q101" i="21"/>
  <c r="Q103" i="21"/>
  <c r="Q109" i="21" s="1"/>
  <c r="Q69" i="21"/>
  <c r="Q72" i="21"/>
  <c r="AB54" i="196"/>
  <c r="AB12" i="196"/>
  <c r="AB115" i="196"/>
  <c r="AB126" i="196"/>
  <c r="AB220" i="196"/>
  <c r="AB214" i="196"/>
  <c r="AB19" i="196"/>
  <c r="AB40" i="196"/>
  <c r="O25" i="184"/>
  <c r="L25" i="184"/>
  <c r="P25" i="184"/>
  <c r="Q24" i="184"/>
  <c r="R24" i="184"/>
  <c r="J24" i="184"/>
  <c r="AB186" i="196"/>
  <c r="AB156" i="196"/>
  <c r="AB215" i="196"/>
  <c r="AB52" i="196"/>
  <c r="AB14" i="196"/>
  <c r="AB213" i="196"/>
  <c r="L14" i="184"/>
  <c r="K14" i="184"/>
  <c r="M14" i="184"/>
  <c r="R14" i="184"/>
  <c r="J14" i="184"/>
  <c r="S14" i="184"/>
  <c r="N14" i="184"/>
  <c r="O14" i="184"/>
  <c r="Q14" i="184"/>
  <c r="P14" i="184"/>
  <c r="J70" i="21"/>
  <c r="D70" i="21"/>
  <c r="D84" i="21" s="1"/>
  <c r="K70" i="21"/>
  <c r="O73" i="21"/>
  <c r="O87" i="21" s="1"/>
  <c r="V39" i="182"/>
  <c r="W7" i="182"/>
  <c r="V19" i="182"/>
  <c r="P77" i="21"/>
  <c r="T23" i="21"/>
  <c r="T59" i="21"/>
  <c r="T64" i="21" s="1"/>
  <c r="AA3" i="21"/>
  <c r="AE3" i="184"/>
  <c r="AB3" i="182"/>
  <c r="P70" i="21"/>
  <c r="R66" i="21"/>
  <c r="R65" i="21"/>
  <c r="R150" i="21" s="1"/>
  <c r="J16" i="184"/>
  <c r="R16" i="184"/>
  <c r="M16" i="184"/>
  <c r="L27" i="184"/>
  <c r="K27" i="184"/>
  <c r="Q27" i="184"/>
  <c r="M27" i="184"/>
  <c r="N27" i="184"/>
  <c r="P27" i="184"/>
  <c r="S27" i="184"/>
  <c r="J27" i="184"/>
  <c r="K80" i="21"/>
  <c r="L80" i="21"/>
  <c r="S41" i="21"/>
  <c r="S45" i="21" s="1"/>
  <c r="S50" i="21" s="1"/>
  <c r="S149" i="21" s="1"/>
  <c r="S159" i="21" s="1"/>
  <c r="S26" i="21"/>
  <c r="R36" i="21"/>
  <c r="R35" i="21"/>
  <c r="AC108" i="196"/>
  <c r="O18" i="184"/>
  <c r="J18" i="184"/>
  <c r="P18" i="184"/>
  <c r="Z16" i="182"/>
  <c r="Z42" i="182"/>
  <c r="AC1" i="196"/>
  <c r="AC70" i="196" s="1"/>
  <c r="Z27" i="182"/>
  <c r="AD2" i="184"/>
  <c r="Y6" i="21"/>
  <c r="AA2" i="182"/>
  <c r="Y131" i="21"/>
  <c r="Z2" i="21"/>
  <c r="Y16" i="21"/>
  <c r="Y138" i="21" s="1"/>
  <c r="Y49" i="21"/>
  <c r="Y5" i="21"/>
  <c r="Y163" i="21" s="1"/>
  <c r="Y4" i="21"/>
  <c r="Y17" i="21"/>
  <c r="Y139" i="21" s="1"/>
  <c r="Y145" i="21" s="1"/>
  <c r="Y51" i="21"/>
  <c r="Z12" i="182"/>
  <c r="Y16" i="182"/>
  <c r="AB170" i="196"/>
  <c r="AC170" i="196" s="1"/>
  <c r="P80" i="21"/>
  <c r="P76" i="21"/>
  <c r="Q71" i="21"/>
  <c r="Q70" i="21"/>
  <c r="AB38" i="196"/>
  <c r="AC38" i="196" s="1"/>
  <c r="AB9" i="196"/>
  <c r="AC9" i="196" s="1"/>
  <c r="AB230" i="196"/>
  <c r="AC230" i="196" s="1"/>
  <c r="AB241" i="196"/>
  <c r="AC241" i="196" s="1"/>
  <c r="AB253" i="196"/>
  <c r="AC253" i="196" s="1"/>
  <c r="AB109" i="196"/>
  <c r="AC109" i="196" s="1"/>
  <c r="AB107" i="196"/>
  <c r="AC107" i="196" s="1"/>
  <c r="AB258" i="196"/>
  <c r="AC258" i="196" s="1"/>
  <c r="J25" i="184"/>
  <c r="Q25" i="184"/>
  <c r="K25" i="184"/>
  <c r="O24" i="184"/>
  <c r="N24" i="184"/>
  <c r="AB42" i="196"/>
  <c r="AC42" i="196" s="1"/>
  <c r="AB41" i="196"/>
  <c r="AC41" i="196" s="1"/>
  <c r="AB117" i="196"/>
  <c r="AC117" i="196" s="1"/>
  <c r="AB72" i="196"/>
  <c r="AC72" i="196" s="1"/>
  <c r="AB189" i="196"/>
  <c r="AC189" i="196" s="1"/>
  <c r="AB79" i="196"/>
  <c r="AC79" i="196" s="1"/>
  <c r="AB17" i="196"/>
  <c r="AC17" i="196" s="1"/>
  <c r="AB157" i="196"/>
  <c r="AC157" i="196" s="1"/>
  <c r="D80" i="21"/>
  <c r="G70" i="21"/>
  <c r="L70" i="21"/>
  <c r="E70" i="21"/>
  <c r="AC34" i="196"/>
  <c r="Q78" i="21"/>
  <c r="Q85" i="21" s="1"/>
  <c r="O78" i="21"/>
  <c r="AC55" i="196"/>
  <c r="AC56" i="196"/>
  <c r="AC162" i="196"/>
  <c r="AC216" i="196"/>
  <c r="AC233" i="196"/>
  <c r="O71" i="21"/>
  <c r="U46" i="182"/>
  <c r="U56" i="182"/>
  <c r="S77" i="21"/>
  <c r="AC111" i="196"/>
  <c r="V57" i="182"/>
  <c r="V47" i="182"/>
  <c r="AC114" i="196"/>
  <c r="AC269" i="196"/>
  <c r="AC76" i="196"/>
  <c r="AC182" i="196"/>
  <c r="AC263" i="196"/>
  <c r="AC194" i="196"/>
  <c r="AC86" i="196"/>
  <c r="AC259" i="196"/>
  <c r="S16" i="184"/>
  <c r="N16" i="184"/>
  <c r="L16" i="184"/>
  <c r="AC270" i="196"/>
  <c r="Q79" i="21"/>
  <c r="Q86" i="21" s="1"/>
  <c r="S79" i="21"/>
  <c r="AC262" i="196"/>
  <c r="AC205" i="196"/>
  <c r="AC248" i="196"/>
  <c r="AC147" i="196"/>
  <c r="AC125" i="196"/>
  <c r="E80" i="21"/>
  <c r="M80" i="21"/>
  <c r="H80" i="21"/>
  <c r="W24" i="182"/>
  <c r="V36" i="182"/>
  <c r="P72" i="21"/>
  <c r="P86" i="21" s="1"/>
  <c r="L17" i="184"/>
  <c r="K17" i="184"/>
  <c r="Q17" i="184"/>
  <c r="O17" i="184"/>
  <c r="R17" i="184"/>
  <c r="M17" i="184"/>
  <c r="P17" i="184"/>
  <c r="N17" i="184"/>
  <c r="J17" i="184"/>
  <c r="S17" i="184"/>
  <c r="AC225" i="196"/>
  <c r="AC35" i="196"/>
  <c r="K18" i="184"/>
  <c r="Q18" i="184"/>
  <c r="X154" i="21"/>
  <c r="X164" i="21" s="1"/>
  <c r="X132" i="21"/>
  <c r="X140" i="21"/>
  <c r="X141" i="21" s="1"/>
  <c r="X144" i="21"/>
  <c r="X146" i="21" s="1"/>
  <c r="Z11" i="182"/>
  <c r="AA11" i="182" s="1"/>
  <c r="Y15" i="182"/>
  <c r="Y43" i="182" s="1"/>
  <c r="Y60" i="182" s="1"/>
  <c r="AB30" i="196"/>
  <c r="AC30" i="196" s="1"/>
  <c r="AB128" i="196"/>
  <c r="AC128" i="196" s="1"/>
  <c r="S76" i="21"/>
  <c r="AB135" i="196"/>
  <c r="AC135" i="196" s="1"/>
  <c r="AB229" i="196"/>
  <c r="AC229" i="196" s="1"/>
  <c r="AB95" i="196"/>
  <c r="AC95" i="196" s="1"/>
  <c r="AB120" i="196"/>
  <c r="AC120" i="196" s="1"/>
  <c r="AB16" i="196"/>
  <c r="AC16" i="196" s="1"/>
  <c r="AB60" i="196"/>
  <c r="AC60" i="196" s="1"/>
  <c r="AB164" i="196"/>
  <c r="AC164" i="196" s="1"/>
  <c r="AB208" i="196"/>
  <c r="AC208" i="196" s="1"/>
  <c r="AB172" i="196"/>
  <c r="AC172" i="196" s="1"/>
  <c r="AB130" i="196"/>
  <c r="AC130" i="196" s="1"/>
  <c r="R25" i="184"/>
  <c r="M25" i="184"/>
  <c r="M24" i="184"/>
  <c r="S24" i="184"/>
  <c r="L24" i="184"/>
  <c r="AB227" i="196"/>
  <c r="AC227" i="196" s="1"/>
  <c r="AB137" i="196"/>
  <c r="AC137" i="196" s="1"/>
  <c r="AB13" i="196"/>
  <c r="AC13" i="196" s="1"/>
  <c r="AB106" i="196"/>
  <c r="AC106" i="196" s="1"/>
  <c r="AB148" i="196"/>
  <c r="AC148" i="196" s="1"/>
  <c r="AB127" i="196"/>
  <c r="AC127" i="196" s="1"/>
  <c r="AB58" i="196"/>
  <c r="AC58" i="196" s="1"/>
  <c r="AB87" i="196"/>
  <c r="AC87" i="196" s="1"/>
  <c r="AB98" i="196"/>
  <c r="AC98" i="196" s="1"/>
  <c r="O69" i="21"/>
  <c r="AC255" i="196"/>
  <c r="M70" i="21"/>
  <c r="H70" i="21"/>
  <c r="R78" i="21"/>
  <c r="AC10" i="196"/>
  <c r="AC271" i="196"/>
  <c r="AC74" i="196"/>
  <c r="AC146" i="196"/>
  <c r="AC267" i="196"/>
  <c r="P73" i="21"/>
  <c r="P71" i="21"/>
  <c r="P85" i="21" s="1"/>
  <c r="AC261" i="196"/>
  <c r="AC174" i="196"/>
  <c r="AC112" i="196"/>
  <c r="O77" i="21"/>
  <c r="Q77" i="21"/>
  <c r="Q84" i="21" s="1"/>
  <c r="Q151" i="21" s="1"/>
  <c r="W20" i="182"/>
  <c r="W40" i="182"/>
  <c r="X8" i="182"/>
  <c r="AC231" i="196"/>
  <c r="AC124" i="196"/>
  <c r="AC57" i="196"/>
  <c r="AC166" i="196"/>
  <c r="AC155" i="196"/>
  <c r="O16" i="184"/>
  <c r="AC110" i="196"/>
  <c r="AC73" i="196"/>
  <c r="O79" i="21"/>
  <c r="AC234" i="196"/>
  <c r="AC75" i="196"/>
  <c r="AC37" i="196"/>
  <c r="N80" i="21"/>
  <c r="I80" i="21"/>
  <c r="F80" i="21"/>
  <c r="O27" i="184"/>
  <c r="AC118" i="196"/>
  <c r="AC48" i="196"/>
  <c r="R18" i="184"/>
  <c r="AC217" i="196"/>
  <c r="AC24" i="184"/>
  <c r="AC25" i="184"/>
  <c r="AC14" i="184"/>
  <c r="AC18" i="184"/>
  <c r="AC16" i="184"/>
  <c r="AC27" i="184"/>
  <c r="AC15" i="184"/>
  <c r="AC28" i="184"/>
  <c r="AC17" i="184"/>
  <c r="AC26" i="184"/>
  <c r="AC4" i="184"/>
  <c r="Z4" i="182"/>
  <c r="AC2" i="196" s="1"/>
  <c r="Z28" i="182"/>
  <c r="AA28" i="182" s="1"/>
  <c r="Y32" i="182"/>
  <c r="AB154" i="196"/>
  <c r="AC154" i="196" s="1"/>
  <c r="Q76" i="21"/>
  <c r="Q83" i="21" s="1"/>
  <c r="O76" i="21"/>
  <c r="AB47" i="196"/>
  <c r="AC47" i="196" s="1"/>
  <c r="AB71" i="196"/>
  <c r="AC71" i="196" s="1"/>
  <c r="AB195" i="196"/>
  <c r="AC195" i="196" s="1"/>
  <c r="AB94" i="196"/>
  <c r="AC94" i="196" s="1"/>
  <c r="AB184" i="196"/>
  <c r="AC184" i="196" s="1"/>
  <c r="AB211" i="196"/>
  <c r="AC211" i="196" s="1"/>
  <c r="AB152" i="196"/>
  <c r="AC152" i="196" s="1"/>
  <c r="AB240" i="196"/>
  <c r="AC240" i="196" s="1"/>
  <c r="AB273" i="196"/>
  <c r="AC273" i="196" s="1"/>
  <c r="AB171" i="196"/>
  <c r="AC171" i="196" s="1"/>
  <c r="S25" i="184"/>
  <c r="V52" i="21"/>
  <c r="D76" i="21"/>
  <c r="K24" i="184"/>
  <c r="AB88" i="196"/>
  <c r="AC88" i="196" s="1"/>
  <c r="AB202" i="196"/>
  <c r="AC202" i="196" s="1"/>
  <c r="AB116" i="196"/>
  <c r="AC116" i="196" s="1"/>
  <c r="AB81" i="196"/>
  <c r="AC81" i="196" s="1"/>
  <c r="AB51" i="196"/>
  <c r="AC51" i="196" s="1"/>
  <c r="AB20" i="196"/>
  <c r="AC20" i="196" s="1"/>
  <c r="AB272" i="196"/>
  <c r="AC272" i="196" s="1"/>
  <c r="AB59" i="196"/>
  <c r="AC59" i="196" s="1"/>
  <c r="AA32" i="182"/>
  <c r="AA222" i="196"/>
  <c r="Z278" i="196"/>
  <c r="Z281" i="196"/>
  <c r="Z280" i="196"/>
  <c r="Z282" i="196"/>
  <c r="Z279" i="196"/>
  <c r="AA260" i="196"/>
  <c r="Z287" i="196"/>
  <c r="Z288" i="196"/>
  <c r="Z285" i="196"/>
  <c r="Z284" i="196"/>
  <c r="Z286" i="196"/>
  <c r="D151" i="21"/>
  <c r="P87" i="21" l="1"/>
  <c r="P84" i="21"/>
  <c r="P151" i="21" s="1"/>
  <c r="P161" i="21" s="1"/>
  <c r="R84" i="21"/>
  <c r="R151" i="21" s="1"/>
  <c r="R161" i="21" s="1"/>
  <c r="O85" i="21"/>
  <c r="F76" i="21"/>
  <c r="M73" i="21"/>
  <c r="M87" i="21" s="1"/>
  <c r="W57" i="182"/>
  <c r="W47" i="182"/>
  <c r="F73" i="21"/>
  <c r="F87" i="21" s="1"/>
  <c r="E72" i="21"/>
  <c r="M72" i="21"/>
  <c r="M86" i="21" s="1"/>
  <c r="G72" i="21"/>
  <c r="X24" i="182"/>
  <c r="W36" i="182"/>
  <c r="N71" i="21"/>
  <c r="S36" i="21"/>
  <c r="S35" i="21"/>
  <c r="J76" i="21"/>
  <c r="AA12" i="182"/>
  <c r="Y154" i="21"/>
  <c r="Y164" i="21" s="1"/>
  <c r="Y132" i="21"/>
  <c r="Z32" i="182"/>
  <c r="J73" i="21"/>
  <c r="J87" i="21" s="1"/>
  <c r="AC249" i="196"/>
  <c r="N79" i="21"/>
  <c r="L79" i="21"/>
  <c r="M71" i="21"/>
  <c r="AC185" i="196"/>
  <c r="V46" i="182"/>
  <c r="V56" i="182"/>
  <c r="AC149" i="196"/>
  <c r="L69" i="21"/>
  <c r="E69" i="21"/>
  <c r="G69" i="21"/>
  <c r="AC215" i="196"/>
  <c r="K77" i="21"/>
  <c r="K84" i="21" s="1"/>
  <c r="K151" i="21" s="1"/>
  <c r="AC19" i="196"/>
  <c r="AC115" i="196"/>
  <c r="I73" i="21"/>
  <c r="I87" i="21" s="1"/>
  <c r="AC245" i="196"/>
  <c r="AC193" i="196"/>
  <c r="AC169" i="196"/>
  <c r="AC187" i="196"/>
  <c r="AC134" i="196"/>
  <c r="AC235" i="196"/>
  <c r="S65" i="21"/>
  <c r="S150" i="21" s="1"/>
  <c r="S66" i="21"/>
  <c r="AC247" i="196"/>
  <c r="AC96" i="196"/>
  <c r="K78" i="21"/>
  <c r="L78" i="21"/>
  <c r="W52" i="21"/>
  <c r="D87" i="21"/>
  <c r="N77" i="21"/>
  <c r="U59" i="21"/>
  <c r="U64" i="21" s="1"/>
  <c r="U23" i="21"/>
  <c r="G76" i="21"/>
  <c r="I72" i="21"/>
  <c r="J72" i="21"/>
  <c r="F77" i="21"/>
  <c r="AA42" i="182"/>
  <c r="AA15" i="182"/>
  <c r="AD1" i="196"/>
  <c r="AD272" i="196" s="1"/>
  <c r="AA16" i="182"/>
  <c r="AA44" i="182" s="1"/>
  <c r="AA61" i="182" s="1"/>
  <c r="AA23" i="182"/>
  <c r="Z15" i="182"/>
  <c r="Z44" i="182"/>
  <c r="Z61" i="182" s="1"/>
  <c r="AC264" i="196"/>
  <c r="K79" i="21"/>
  <c r="F79" i="21"/>
  <c r="E71" i="21"/>
  <c r="AB3" i="21"/>
  <c r="AC3" i="182"/>
  <c r="AF3" i="184"/>
  <c r="AC203" i="196"/>
  <c r="AC175" i="196"/>
  <c r="AC181" i="196"/>
  <c r="J69" i="21"/>
  <c r="J83" i="21" s="1"/>
  <c r="M69" i="21"/>
  <c r="AC213" i="196"/>
  <c r="AC156" i="196"/>
  <c r="E76" i="21"/>
  <c r="G77" i="21"/>
  <c r="G84" i="21" s="1"/>
  <c r="G151" i="21" s="1"/>
  <c r="G161" i="21" s="1"/>
  <c r="AC214" i="196"/>
  <c r="AC12" i="196"/>
  <c r="N73" i="21"/>
  <c r="N87" i="21" s="1"/>
  <c r="AC158" i="196"/>
  <c r="AC265" i="196"/>
  <c r="AC212" i="196"/>
  <c r="K71" i="21"/>
  <c r="R101" i="21"/>
  <c r="R103" i="21"/>
  <c r="R109" i="21" s="1"/>
  <c r="AC153" i="196"/>
  <c r="AC131" i="196"/>
  <c r="AC252" i="196"/>
  <c r="AD252" i="196" s="1"/>
  <c r="S100" i="21"/>
  <c r="S108" i="21" s="1"/>
  <c r="S73" i="21"/>
  <c r="S87" i="21" s="1"/>
  <c r="S96" i="21"/>
  <c r="S104" i="21" s="1"/>
  <c r="S69" i="21"/>
  <c r="S83" i="21" s="1"/>
  <c r="S70" i="21"/>
  <c r="S84" i="21" s="1"/>
  <c r="S151" i="21" s="1"/>
  <c r="S161" i="21" s="1"/>
  <c r="S99" i="21"/>
  <c r="S107" i="21" s="1"/>
  <c r="S72" i="21"/>
  <c r="S86" i="21" s="1"/>
  <c r="S97" i="21"/>
  <c r="S105" i="21" s="1"/>
  <c r="S95" i="21"/>
  <c r="S71" i="21"/>
  <c r="S85" i="21" s="1"/>
  <c r="S98" i="21"/>
  <c r="S106" i="21" s="1"/>
  <c r="AC80" i="196"/>
  <c r="N78" i="21"/>
  <c r="N85" i="21" s="1"/>
  <c r="M78" i="21"/>
  <c r="AC224" i="196"/>
  <c r="AD71" i="196"/>
  <c r="Q152" i="21"/>
  <c r="Q155" i="21" s="1"/>
  <c r="Q169" i="21" s="1"/>
  <c r="Q88" i="21"/>
  <c r="J71" i="21"/>
  <c r="O83" i="21"/>
  <c r="N76" i="21"/>
  <c r="H77" i="21"/>
  <c r="H84" i="21" s="1"/>
  <c r="H151" i="21" s="1"/>
  <c r="AD120" i="196"/>
  <c r="K72" i="21"/>
  <c r="K86" i="21" s="1"/>
  <c r="L72" i="21"/>
  <c r="L86" i="21" s="1"/>
  <c r="G71" i="21"/>
  <c r="L77" i="21"/>
  <c r="L84" i="21" s="1"/>
  <c r="L151" i="21" s="1"/>
  <c r="L161" i="21" s="1"/>
  <c r="Y144" i="21"/>
  <c r="Y146" i="21" s="1"/>
  <c r="Y140" i="21"/>
  <c r="Y141" i="21" s="1"/>
  <c r="AA27" i="182"/>
  <c r="Z31" i="182"/>
  <c r="Z35" i="182" s="1"/>
  <c r="K73" i="21"/>
  <c r="K87" i="21" s="1"/>
  <c r="AC28" i="196"/>
  <c r="AC138" i="196"/>
  <c r="I79" i="21"/>
  <c r="G79" i="21"/>
  <c r="AC206" i="196"/>
  <c r="AC244" i="196"/>
  <c r="AC191" i="196"/>
  <c r="T80" i="21"/>
  <c r="T77" i="21"/>
  <c r="T78" i="21"/>
  <c r="T76" i="21"/>
  <c r="T79" i="21"/>
  <c r="T36" i="21"/>
  <c r="T58" i="21"/>
  <c r="T63" i="21" s="1"/>
  <c r="T22" i="21"/>
  <c r="AC165" i="196"/>
  <c r="AC228" i="196"/>
  <c r="I69" i="21"/>
  <c r="H69" i="21"/>
  <c r="AC14" i="196"/>
  <c r="AC186" i="196"/>
  <c r="M76" i="21"/>
  <c r="J77" i="21"/>
  <c r="J84" i="21" s="1"/>
  <c r="AC220" i="196"/>
  <c r="AC54" i="196"/>
  <c r="O86" i="21"/>
  <c r="AC226" i="196"/>
  <c r="AC62" i="196"/>
  <c r="L71" i="21"/>
  <c r="L85" i="21" s="1"/>
  <c r="R85" i="21"/>
  <c r="O84" i="21"/>
  <c r="O151" i="21" s="1"/>
  <c r="AC251" i="196"/>
  <c r="AC254" i="196"/>
  <c r="AC243" i="196"/>
  <c r="F78" i="21"/>
  <c r="F85" i="21" s="1"/>
  <c r="H78" i="21"/>
  <c r="G78" i="21"/>
  <c r="AD47" i="196"/>
  <c r="J79" i="21"/>
  <c r="X20" i="182"/>
  <c r="X40" i="182"/>
  <c r="Y8" i="182"/>
  <c r="Q161" i="21"/>
  <c r="H76" i="21"/>
  <c r="M77" i="21"/>
  <c r="M84" i="21" s="1"/>
  <c r="M151" i="21" s="1"/>
  <c r="L73" i="21"/>
  <c r="L87" i="21" s="1"/>
  <c r="N72" i="21"/>
  <c r="N86" i="21" s="1"/>
  <c r="H72" i="21"/>
  <c r="F72" i="21"/>
  <c r="F86" i="21" s="1"/>
  <c r="T26" i="21"/>
  <c r="T41" i="21"/>
  <c r="T45" i="21" s="1"/>
  <c r="T50" i="21" s="1"/>
  <c r="T149" i="21" s="1"/>
  <c r="T159" i="21" s="1"/>
  <c r="I71" i="21"/>
  <c r="T38" i="21"/>
  <c r="T37" i="21"/>
  <c r="I76" i="21"/>
  <c r="E77" i="21"/>
  <c r="E84" i="21" s="1"/>
  <c r="E151" i="21" s="1"/>
  <c r="E161" i="21" s="1"/>
  <c r="Y44" i="182"/>
  <c r="Y61" i="182" s="1"/>
  <c r="AD4" i="184"/>
  <c r="AA4" i="182"/>
  <c r="AD2" i="196" s="1"/>
  <c r="Z4" i="21"/>
  <c r="AA2" i="21"/>
  <c r="Z51" i="21"/>
  <c r="Z131" i="21"/>
  <c r="Z16" i="21"/>
  <c r="Z138" i="21" s="1"/>
  <c r="Z17" i="21"/>
  <c r="Z139" i="21" s="1"/>
  <c r="AB2" i="182"/>
  <c r="Z5" i="21"/>
  <c r="Z163" i="21" s="1"/>
  <c r="Z6" i="21"/>
  <c r="Z49" i="21"/>
  <c r="AE2" i="184"/>
  <c r="AD16" i="184"/>
  <c r="AD26" i="184"/>
  <c r="AD15" i="184"/>
  <c r="AD18" i="184"/>
  <c r="AD24" i="184"/>
  <c r="AD27" i="184"/>
  <c r="AD28" i="184"/>
  <c r="AD17" i="184"/>
  <c r="AD25" i="184"/>
  <c r="AD14" i="184"/>
  <c r="AC232" i="196"/>
  <c r="AC150" i="196"/>
  <c r="AC209" i="196"/>
  <c r="AC23" i="196"/>
  <c r="AC93" i="196"/>
  <c r="AC68" i="196"/>
  <c r="AC266" i="196"/>
  <c r="AC22" i="196"/>
  <c r="AC67" i="196"/>
  <c r="AC196" i="196"/>
  <c r="AC105" i="196"/>
  <c r="AC242" i="196"/>
  <c r="AC223" i="196"/>
  <c r="AC207" i="196"/>
  <c r="AC29" i="196"/>
  <c r="AC119" i="196"/>
  <c r="AC97" i="196"/>
  <c r="AC188" i="196"/>
  <c r="AC50" i="196"/>
  <c r="AC90" i="196"/>
  <c r="AC21" i="196"/>
  <c r="AC15" i="196"/>
  <c r="AC133" i="196"/>
  <c r="AC132" i="196"/>
  <c r="AC77" i="196"/>
  <c r="AC91" i="196"/>
  <c r="AC167" i="196"/>
  <c r="AC89" i="196"/>
  <c r="AC100" i="196"/>
  <c r="AC268" i="196"/>
  <c r="AC151" i="196"/>
  <c r="AC66" i="196"/>
  <c r="AC210" i="196"/>
  <c r="AC221" i="196"/>
  <c r="AC163" i="196"/>
  <c r="AC92" i="196"/>
  <c r="AC24" i="196"/>
  <c r="AC173" i="196"/>
  <c r="AC49" i="196"/>
  <c r="AC43" i="196"/>
  <c r="AC144" i="196"/>
  <c r="AC39" i="196"/>
  <c r="AC168" i="196"/>
  <c r="AC145" i="196"/>
  <c r="AC143" i="196"/>
  <c r="AC177" i="196"/>
  <c r="AC31" i="196"/>
  <c r="AC183" i="196"/>
  <c r="AC61" i="196"/>
  <c r="AC85" i="196"/>
  <c r="AC190" i="196"/>
  <c r="AC246" i="196"/>
  <c r="AC11" i="196"/>
  <c r="AC99" i="196"/>
  <c r="AC32" i="196"/>
  <c r="AC204" i="196"/>
  <c r="AC69" i="196"/>
  <c r="AC176" i="196"/>
  <c r="AC78" i="196"/>
  <c r="E73" i="21"/>
  <c r="E87" i="21" s="1"/>
  <c r="AC33" i="196"/>
  <c r="E79" i="21"/>
  <c r="H79" i="21"/>
  <c r="H71" i="21"/>
  <c r="R160" i="21"/>
  <c r="AC18" i="196"/>
  <c r="X7" i="182"/>
  <c r="W19" i="182"/>
  <c r="W39" i="182"/>
  <c r="AC192" i="196"/>
  <c r="AC113" i="196"/>
  <c r="K69" i="21"/>
  <c r="K83" i="21" s="1"/>
  <c r="N69" i="21"/>
  <c r="N83" i="21" s="1"/>
  <c r="F69" i="21"/>
  <c r="F83" i="21" s="1"/>
  <c r="AC52" i="196"/>
  <c r="L76" i="21"/>
  <c r="AC40" i="196"/>
  <c r="AC126" i="196"/>
  <c r="G73" i="21"/>
  <c r="G87" i="21" s="1"/>
  <c r="AC250" i="196"/>
  <c r="AC36" i="196"/>
  <c r="R83" i="21"/>
  <c r="AC139" i="196"/>
  <c r="AC129" i="196"/>
  <c r="AC53" i="196"/>
  <c r="AC136" i="196"/>
  <c r="J78" i="21"/>
  <c r="I78" i="21"/>
  <c r="E78" i="21"/>
  <c r="F84" i="21"/>
  <c r="F151" i="21" s="1"/>
  <c r="F161" i="21" s="1"/>
  <c r="N84" i="21"/>
  <c r="N151" i="21" s="1"/>
  <c r="N161" i="21" s="1"/>
  <c r="P83" i="21"/>
  <c r="P152" i="21" s="1"/>
  <c r="P156" i="21" s="1"/>
  <c r="P170" i="21" s="1"/>
  <c r="H87" i="21"/>
  <c r="D83" i="21"/>
  <c r="AB222" i="196"/>
  <c r="AA282" i="196"/>
  <c r="AA281" i="196"/>
  <c r="AA280" i="196"/>
  <c r="AA278" i="196"/>
  <c r="AA279" i="196"/>
  <c r="D161" i="21"/>
  <c r="AB260" i="196"/>
  <c r="AA287" i="196"/>
  <c r="AA288" i="196"/>
  <c r="AA286" i="196"/>
  <c r="AA284" i="196"/>
  <c r="AA285" i="196"/>
  <c r="I85" i="21" l="1"/>
  <c r="AD250" i="196"/>
  <c r="AD253" i="196"/>
  <c r="AD74" i="196"/>
  <c r="AD59" i="196"/>
  <c r="AD124" i="196"/>
  <c r="AD32" i="196"/>
  <c r="AD49" i="196"/>
  <c r="AD29" i="196"/>
  <c r="AD206" i="196"/>
  <c r="AD12" i="196"/>
  <c r="AD31" i="196"/>
  <c r="AD151" i="196"/>
  <c r="AD133" i="196"/>
  <c r="AD266" i="196"/>
  <c r="AD126" i="196"/>
  <c r="AD192" i="196"/>
  <c r="AD14" i="196"/>
  <c r="AD53" i="196"/>
  <c r="AD80" i="196"/>
  <c r="AD118" i="196"/>
  <c r="AD139" i="196"/>
  <c r="AD52" i="196"/>
  <c r="AD78" i="196"/>
  <c r="AD190" i="196"/>
  <c r="AD168" i="196"/>
  <c r="AD163" i="196"/>
  <c r="AD167" i="196"/>
  <c r="AD50" i="196"/>
  <c r="AD105" i="196"/>
  <c r="AD209" i="196"/>
  <c r="AD182" i="196"/>
  <c r="AD95" i="196"/>
  <c r="AD254" i="196"/>
  <c r="AD169" i="196"/>
  <c r="AD18" i="196"/>
  <c r="AD251" i="196"/>
  <c r="AD265" i="196"/>
  <c r="J85" i="21"/>
  <c r="P155" i="21"/>
  <c r="P169" i="21" s="1"/>
  <c r="P162" i="21"/>
  <c r="P165" i="21" s="1"/>
  <c r="I83" i="21"/>
  <c r="J151" i="21"/>
  <c r="H161" i="21"/>
  <c r="K161" i="21"/>
  <c r="M161" i="21"/>
  <c r="T100" i="21"/>
  <c r="T108" i="21" s="1"/>
  <c r="T72" i="21"/>
  <c r="T86" i="21" s="1"/>
  <c r="T98" i="21"/>
  <c r="T106" i="21" s="1"/>
  <c r="T73" i="21"/>
  <c r="T87" i="21" s="1"/>
  <c r="T88" i="21" s="1"/>
  <c r="T71" i="21"/>
  <c r="T85" i="21" s="1"/>
  <c r="T99" i="21"/>
  <c r="T107" i="21" s="1"/>
  <c r="T69" i="21"/>
  <c r="T83" i="21" s="1"/>
  <c r="T97" i="21"/>
  <c r="T105" i="21" s="1"/>
  <c r="T95" i="21"/>
  <c r="T70" i="21"/>
  <c r="T84" i="21" s="1"/>
  <c r="T151" i="21" s="1"/>
  <c r="T161" i="21" s="1"/>
  <c r="T96" i="21"/>
  <c r="T104" i="21" s="1"/>
  <c r="T35" i="21"/>
  <c r="AD249" i="196"/>
  <c r="AD34" i="196"/>
  <c r="U41" i="21"/>
  <c r="U45" i="21" s="1"/>
  <c r="U50" i="21" s="1"/>
  <c r="U149" i="21" s="1"/>
  <c r="U159" i="21" s="1"/>
  <c r="U26" i="21"/>
  <c r="AD154" i="196"/>
  <c r="D152" i="21"/>
  <c r="D162" i="21" s="1"/>
  <c r="D88" i="21"/>
  <c r="Z132" i="21"/>
  <c r="Z154" i="21"/>
  <c r="Z164" i="21" s="1"/>
  <c r="AD40" i="196"/>
  <c r="W46" i="182"/>
  <c r="W56" i="182"/>
  <c r="AD33" i="196"/>
  <c r="AD176" i="196"/>
  <c r="AD99" i="196"/>
  <c r="AD85" i="196"/>
  <c r="AD177" i="196"/>
  <c r="AD39" i="196"/>
  <c r="AD173" i="196"/>
  <c r="AD221" i="196"/>
  <c r="AD268" i="196"/>
  <c r="AD91" i="196"/>
  <c r="AD15" i="196"/>
  <c r="AD188" i="196"/>
  <c r="AD207" i="196"/>
  <c r="AD196" i="196"/>
  <c r="AD68" i="196"/>
  <c r="AD150" i="196"/>
  <c r="AE14" i="184"/>
  <c r="AE24" i="184"/>
  <c r="AE27" i="184"/>
  <c r="AE25" i="184"/>
  <c r="AE28" i="184"/>
  <c r="AE15" i="184"/>
  <c r="AE18" i="184"/>
  <c r="AE16" i="184"/>
  <c r="AE17" i="184"/>
  <c r="AE26" i="184"/>
  <c r="AB42" i="182"/>
  <c r="AB11" i="182"/>
  <c r="AE1" i="196"/>
  <c r="AE192" i="196" s="1"/>
  <c r="AD41" i="196"/>
  <c r="AE41" i="196" s="1"/>
  <c r="AD164" i="196"/>
  <c r="AE164" i="196" s="1"/>
  <c r="V59" i="21"/>
  <c r="V64" i="21" s="1"/>
  <c r="V23" i="21"/>
  <c r="AD184" i="196"/>
  <c r="AE184" i="196" s="1"/>
  <c r="O161" i="21"/>
  <c r="AD62" i="196"/>
  <c r="AE62" i="196" s="1"/>
  <c r="AD54" i="196"/>
  <c r="AE54" i="196" s="1"/>
  <c r="AD228" i="196"/>
  <c r="AE228" i="196" s="1"/>
  <c r="T66" i="21"/>
  <c r="T65" i="21"/>
  <c r="T150" i="21" s="1"/>
  <c r="T160" i="21" s="1"/>
  <c r="AD138" i="196"/>
  <c r="AE138" i="196" s="1"/>
  <c r="X40" i="21"/>
  <c r="X43" i="21" s="1"/>
  <c r="X48" i="21" s="1"/>
  <c r="X25" i="21"/>
  <c r="AD9" i="196"/>
  <c r="AE9" i="196" s="1"/>
  <c r="AD42" i="196"/>
  <c r="AE42" i="196" s="1"/>
  <c r="AD263" i="196"/>
  <c r="AE263" i="196" s="1"/>
  <c r="AD208" i="196"/>
  <c r="AE208" i="196" s="1"/>
  <c r="AB28" i="182"/>
  <c r="AB32" i="182" s="1"/>
  <c r="AD211" i="196"/>
  <c r="AE211" i="196" s="1"/>
  <c r="AD51" i="196"/>
  <c r="AE51" i="196" s="1"/>
  <c r="AD131" i="196"/>
  <c r="AE131" i="196" s="1"/>
  <c r="AD158" i="196"/>
  <c r="AE158" i="196" s="1"/>
  <c r="AD214" i="196"/>
  <c r="AE214" i="196" s="1"/>
  <c r="M83" i="21"/>
  <c r="AD203" i="196"/>
  <c r="AE203" i="196" s="1"/>
  <c r="E85" i="21"/>
  <c r="Z43" i="182"/>
  <c r="Z60" i="182" s="1"/>
  <c r="AD107" i="196"/>
  <c r="AE107" i="196" s="1"/>
  <c r="AD259" i="196"/>
  <c r="AE259" i="196" s="1"/>
  <c r="J86" i="21"/>
  <c r="J88" i="21" s="1"/>
  <c r="U80" i="21"/>
  <c r="U77" i="21"/>
  <c r="U79" i="21"/>
  <c r="U78" i="21"/>
  <c r="U76" i="21"/>
  <c r="AD96" i="196"/>
  <c r="AE96" i="196" s="1"/>
  <c r="AD235" i="196"/>
  <c r="AE235" i="196" s="1"/>
  <c r="AD193" i="196"/>
  <c r="AE193" i="196" s="1"/>
  <c r="AD115" i="196"/>
  <c r="AE115" i="196" s="1"/>
  <c r="AD215" i="196"/>
  <c r="AE215" i="196" s="1"/>
  <c r="E83" i="21"/>
  <c r="AD185" i="196"/>
  <c r="AE185" i="196" s="1"/>
  <c r="AD76" i="196"/>
  <c r="AE76" i="196" s="1"/>
  <c r="Y24" i="182"/>
  <c r="X36" i="182"/>
  <c r="AD261" i="196"/>
  <c r="AE261" i="196" s="1"/>
  <c r="AD234" i="196"/>
  <c r="AE234" i="196" s="1"/>
  <c r="AE126" i="196"/>
  <c r="AE151" i="196"/>
  <c r="AE266" i="196"/>
  <c r="X47" i="182"/>
  <c r="V38" i="21" s="1"/>
  <c r="X57" i="182"/>
  <c r="H85" i="21"/>
  <c r="AE206" i="196"/>
  <c r="AE120" i="196"/>
  <c r="AE71" i="196"/>
  <c r="AD3" i="182"/>
  <c r="AC3" i="21"/>
  <c r="AG3" i="184"/>
  <c r="R88" i="21"/>
  <c r="R152" i="21"/>
  <c r="F152" i="21"/>
  <c r="F162" i="21" s="1"/>
  <c r="F88" i="21"/>
  <c r="U58" i="21"/>
  <c r="U63" i="21" s="1"/>
  <c r="U22" i="21"/>
  <c r="AD69" i="196"/>
  <c r="AE69" i="196" s="1"/>
  <c r="AD11" i="196"/>
  <c r="AE11" i="196" s="1"/>
  <c r="AD61" i="196"/>
  <c r="AE61" i="196" s="1"/>
  <c r="AD143" i="196"/>
  <c r="AE143" i="196" s="1"/>
  <c r="AD144" i="196"/>
  <c r="AE144" i="196" s="1"/>
  <c r="AD210" i="196"/>
  <c r="AE210" i="196" s="1"/>
  <c r="AD100" i="196"/>
  <c r="AE100" i="196" s="1"/>
  <c r="AD77" i="196"/>
  <c r="AE77" i="196" s="1"/>
  <c r="AD21" i="196"/>
  <c r="AE21" i="196" s="1"/>
  <c r="AD97" i="196"/>
  <c r="AE97" i="196" s="1"/>
  <c r="AD223" i="196"/>
  <c r="AE223" i="196" s="1"/>
  <c r="AD67" i="196"/>
  <c r="AE67" i="196" s="1"/>
  <c r="AD93" i="196"/>
  <c r="AE93" i="196" s="1"/>
  <c r="AD232" i="196"/>
  <c r="AE232" i="196" s="1"/>
  <c r="Z145" i="21"/>
  <c r="AF2" i="184"/>
  <c r="AA16" i="21"/>
  <c r="AA138" i="21" s="1"/>
  <c r="AA51" i="21"/>
  <c r="AA49" i="21"/>
  <c r="AA6" i="21"/>
  <c r="AA17" i="21"/>
  <c r="AA139" i="21" s="1"/>
  <c r="AC2" i="182"/>
  <c r="AB2" i="21"/>
  <c r="AA4" i="21"/>
  <c r="AA5" i="21"/>
  <c r="AA163" i="21" s="1"/>
  <c r="AA131" i="21"/>
  <c r="H86" i="21"/>
  <c r="AD98" i="196"/>
  <c r="AE98" i="196" s="1"/>
  <c r="AD273" i="196"/>
  <c r="AE273" i="196" s="1"/>
  <c r="AD226" i="196"/>
  <c r="AE226" i="196" s="1"/>
  <c r="AD220" i="196"/>
  <c r="AE220" i="196" s="1"/>
  <c r="H83" i="21"/>
  <c r="AD165" i="196"/>
  <c r="AE165" i="196" s="1"/>
  <c r="AD191" i="196"/>
  <c r="AE191" i="196" s="1"/>
  <c r="AD28" i="196"/>
  <c r="AE28" i="196" s="1"/>
  <c r="AB27" i="182"/>
  <c r="AC27" i="182" s="1"/>
  <c r="AD109" i="196"/>
  <c r="AE109" i="196" s="1"/>
  <c r="AD117" i="196"/>
  <c r="AE117" i="196" s="1"/>
  <c r="G85" i="21"/>
  <c r="AD137" i="196"/>
  <c r="AE137" i="196" s="1"/>
  <c r="P88" i="21"/>
  <c r="AD171" i="196"/>
  <c r="AE171" i="196" s="1"/>
  <c r="AD156" i="196"/>
  <c r="AE156" i="196" s="1"/>
  <c r="AD181" i="196"/>
  <c r="AE181" i="196" s="1"/>
  <c r="AB23" i="182"/>
  <c r="AC23" i="182" s="1"/>
  <c r="AD270" i="196"/>
  <c r="AE270" i="196" s="1"/>
  <c r="AD10" i="196"/>
  <c r="AE10" i="196" s="1"/>
  <c r="AD195" i="196"/>
  <c r="AE195" i="196" s="1"/>
  <c r="AD247" i="196"/>
  <c r="AE247" i="196" s="1"/>
  <c r="AD134" i="196"/>
  <c r="AE134" i="196" s="1"/>
  <c r="AD245" i="196"/>
  <c r="AE245" i="196" s="1"/>
  <c r="AD19" i="196"/>
  <c r="AE19" i="196" s="1"/>
  <c r="AD149" i="196"/>
  <c r="AE149" i="196" s="1"/>
  <c r="M85" i="21"/>
  <c r="AB12" i="182"/>
  <c r="G86" i="21"/>
  <c r="E86" i="21"/>
  <c r="AD130" i="196"/>
  <c r="AE130" i="196" s="1"/>
  <c r="U37" i="21"/>
  <c r="U38" i="21"/>
  <c r="AE53" i="196"/>
  <c r="AE52" i="196"/>
  <c r="AE209" i="196"/>
  <c r="AE74" i="196"/>
  <c r="O88" i="21"/>
  <c r="O152" i="21"/>
  <c r="AE80" i="196"/>
  <c r="S88" i="21"/>
  <c r="S152" i="21"/>
  <c r="S162" i="21" s="1"/>
  <c r="AD153" i="196"/>
  <c r="AE153" i="196" s="1"/>
  <c r="AD155" i="196"/>
  <c r="AE155" i="196" s="1"/>
  <c r="AD112" i="196"/>
  <c r="AE112" i="196" s="1"/>
  <c r="AD73" i="196"/>
  <c r="AE73" i="196" s="1"/>
  <c r="AD30" i="196"/>
  <c r="AE30" i="196" s="1"/>
  <c r="AD24" i="196"/>
  <c r="AD202" i="196"/>
  <c r="AE202" i="196" s="1"/>
  <c r="AD108" i="196"/>
  <c r="AE108" i="196" s="1"/>
  <c r="AD87" i="196"/>
  <c r="AE87" i="196" s="1"/>
  <c r="AD88" i="196"/>
  <c r="AE88" i="196" s="1"/>
  <c r="AD135" i="196"/>
  <c r="AE135" i="196" s="1"/>
  <c r="AD216" i="196"/>
  <c r="AE216" i="196" s="1"/>
  <c r="AD227" i="196"/>
  <c r="AE227" i="196" s="1"/>
  <c r="AD48" i="196"/>
  <c r="AE48" i="196" s="1"/>
  <c r="AD162" i="196"/>
  <c r="AE162" i="196" s="1"/>
  <c r="AD114" i="196"/>
  <c r="AE114" i="196" s="1"/>
  <c r="AD72" i="196"/>
  <c r="AE72" i="196" s="1"/>
  <c r="AD13" i="196"/>
  <c r="AE13" i="196" s="1"/>
  <c r="AD262" i="196"/>
  <c r="AE262" i="196" s="1"/>
  <c r="AD20" i="196"/>
  <c r="AE20" i="196" s="1"/>
  <c r="AD217" i="196"/>
  <c r="AE217" i="196" s="1"/>
  <c r="AD35" i="196"/>
  <c r="AE35" i="196" s="1"/>
  <c r="AD57" i="196"/>
  <c r="AE57" i="196" s="1"/>
  <c r="AD81" i="196"/>
  <c r="AE81" i="196" s="1"/>
  <c r="AD116" i="196"/>
  <c r="AE116" i="196" s="1"/>
  <c r="AD37" i="196"/>
  <c r="AE37" i="196" s="1"/>
  <c r="AD56" i="196"/>
  <c r="AE56" i="196" s="1"/>
  <c r="AD271" i="196"/>
  <c r="AE271" i="196" s="1"/>
  <c r="AD205" i="196"/>
  <c r="AE205" i="196" s="1"/>
  <c r="AD147" i="196"/>
  <c r="AE147" i="196" s="1"/>
  <c r="AD166" i="196"/>
  <c r="AE166" i="196" s="1"/>
  <c r="AD79" i="196"/>
  <c r="AE79" i="196" s="1"/>
  <c r="AD267" i="196"/>
  <c r="AE267" i="196" s="1"/>
  <c r="AD225" i="196"/>
  <c r="AE225" i="196" s="1"/>
  <c r="AD94" i="196"/>
  <c r="AE94" i="196" s="1"/>
  <c r="AD230" i="196"/>
  <c r="AE230" i="196" s="1"/>
  <c r="AD240" i="196"/>
  <c r="AE240" i="196" s="1"/>
  <c r="AD194" i="196"/>
  <c r="AE194" i="196" s="1"/>
  <c r="AD258" i="196"/>
  <c r="AE258" i="196" s="1"/>
  <c r="AD189" i="196"/>
  <c r="AE189" i="196" s="1"/>
  <c r="AD148" i="196"/>
  <c r="AE148" i="196" s="1"/>
  <c r="AD128" i="196"/>
  <c r="AE128" i="196" s="1"/>
  <c r="AD172" i="196"/>
  <c r="AE172" i="196" s="1"/>
  <c r="AD233" i="196"/>
  <c r="AE233" i="196" s="1"/>
  <c r="AD23" i="196"/>
  <c r="AD75" i="196"/>
  <c r="AE75" i="196" s="1"/>
  <c r="AD170" i="196"/>
  <c r="AE170" i="196" s="1"/>
  <c r="AD146" i="196"/>
  <c r="AE146" i="196" s="1"/>
  <c r="AD110" i="196"/>
  <c r="AE110" i="196" s="1"/>
  <c r="AD86" i="196"/>
  <c r="AE86" i="196" s="1"/>
  <c r="AD229" i="196"/>
  <c r="AE229" i="196" s="1"/>
  <c r="AD255" i="196"/>
  <c r="AE255" i="196" s="1"/>
  <c r="AD17" i="196"/>
  <c r="AE17" i="196" s="1"/>
  <c r="AD60" i="196"/>
  <c r="AE60" i="196" s="1"/>
  <c r="AD174" i="196"/>
  <c r="AE174" i="196" s="1"/>
  <c r="AD157" i="196"/>
  <c r="AE157" i="196" s="1"/>
  <c r="AD269" i="196"/>
  <c r="AE269" i="196" s="1"/>
  <c r="AD16" i="196"/>
  <c r="AE16" i="196" s="1"/>
  <c r="S160" i="21"/>
  <c r="AD136" i="196"/>
  <c r="AE136" i="196" s="1"/>
  <c r="AD129" i="196"/>
  <c r="AE129" i="196" s="1"/>
  <c r="AD36" i="196"/>
  <c r="AE36" i="196" s="1"/>
  <c r="N88" i="21"/>
  <c r="N152" i="21"/>
  <c r="AD113" i="196"/>
  <c r="AE113" i="196" s="1"/>
  <c r="X19" i="182"/>
  <c r="X39" i="182"/>
  <c r="Y7" i="182"/>
  <c r="AD204" i="196"/>
  <c r="AE204" i="196" s="1"/>
  <c r="AD246" i="196"/>
  <c r="AE246" i="196" s="1"/>
  <c r="AD183" i="196"/>
  <c r="AE183" i="196" s="1"/>
  <c r="AD145" i="196"/>
  <c r="AE145" i="196" s="1"/>
  <c r="AD43" i="196"/>
  <c r="AE43" i="196" s="1"/>
  <c r="AD92" i="196"/>
  <c r="AE92" i="196" s="1"/>
  <c r="AD66" i="196"/>
  <c r="AE66" i="196" s="1"/>
  <c r="AD89" i="196"/>
  <c r="AE89" i="196" s="1"/>
  <c r="AD132" i="196"/>
  <c r="AE132" i="196" s="1"/>
  <c r="AD90" i="196"/>
  <c r="AE90" i="196" s="1"/>
  <c r="AD119" i="196"/>
  <c r="AE119" i="196" s="1"/>
  <c r="AD242" i="196"/>
  <c r="AE242" i="196" s="1"/>
  <c r="AD22" i="196"/>
  <c r="AE22" i="196" s="1"/>
  <c r="Z144" i="21"/>
  <c r="Z146" i="21" s="1"/>
  <c r="Z140" i="21"/>
  <c r="Z141" i="21" s="1"/>
  <c r="AE4" i="184"/>
  <c r="AB4" i="182"/>
  <c r="AE2" i="196" s="1"/>
  <c r="AD38" i="196"/>
  <c r="AE38" i="196" s="1"/>
  <c r="AD55" i="196"/>
  <c r="AE55" i="196" s="1"/>
  <c r="AD125" i="196"/>
  <c r="AE125" i="196" s="1"/>
  <c r="Y40" i="182"/>
  <c r="Z8" i="182"/>
  <c r="Y20" i="182"/>
  <c r="AD243" i="196"/>
  <c r="AE243" i="196" s="1"/>
  <c r="AD186" i="196"/>
  <c r="AE186" i="196" s="1"/>
  <c r="AD244" i="196"/>
  <c r="AE244" i="196" s="1"/>
  <c r="AD127" i="196"/>
  <c r="AE127" i="196" s="1"/>
  <c r="AD231" i="196"/>
  <c r="AE231" i="196" s="1"/>
  <c r="Q162" i="21"/>
  <c r="Q165" i="21" s="1"/>
  <c r="Q156" i="21"/>
  <c r="Q170" i="21" s="1"/>
  <c r="AD224" i="196"/>
  <c r="AE224" i="196" s="1"/>
  <c r="S103" i="21"/>
  <c r="S109" i="21" s="1"/>
  <c r="S101" i="21"/>
  <c r="AD212" i="196"/>
  <c r="AE212" i="196" s="1"/>
  <c r="AD213" i="196"/>
  <c r="AE213" i="196" s="1"/>
  <c r="AD175" i="196"/>
  <c r="AE175" i="196" s="1"/>
  <c r="AD264" i="196"/>
  <c r="AE264" i="196" s="1"/>
  <c r="AA31" i="182"/>
  <c r="AA35" i="182" s="1"/>
  <c r="AD111" i="196"/>
  <c r="AE111" i="196" s="1"/>
  <c r="AD248" i="196"/>
  <c r="AE248" i="196" s="1"/>
  <c r="I86" i="21"/>
  <c r="AD58" i="196"/>
  <c r="AE58" i="196" s="1"/>
  <c r="AD152" i="196"/>
  <c r="AE152" i="196" s="1"/>
  <c r="K85" i="21"/>
  <c r="K152" i="21" s="1"/>
  <c r="AD187" i="196"/>
  <c r="AE187" i="196" s="1"/>
  <c r="G83" i="21"/>
  <c r="L83" i="21"/>
  <c r="AD241" i="196"/>
  <c r="AE241" i="196" s="1"/>
  <c r="AD106" i="196"/>
  <c r="AE106" i="196" s="1"/>
  <c r="AD70" i="196"/>
  <c r="AE70" i="196" s="1"/>
  <c r="AC222" i="196"/>
  <c r="AB281" i="196"/>
  <c r="AB278" i="196"/>
  <c r="AB282" i="196"/>
  <c r="AB280" i="196"/>
  <c r="AB279" i="196"/>
  <c r="AC260" i="196"/>
  <c r="AB288" i="196"/>
  <c r="AB284" i="196"/>
  <c r="AB285" i="196"/>
  <c r="AB286" i="196"/>
  <c r="AB287" i="196"/>
  <c r="S165" i="21" l="1"/>
  <c r="S156" i="21"/>
  <c r="S170" i="21" s="1"/>
  <c r="S155" i="21"/>
  <c r="S169" i="21" s="1"/>
  <c r="T152" i="21"/>
  <c r="J152" i="21"/>
  <c r="E152" i="21"/>
  <c r="E162" i="21" s="1"/>
  <c r="I88" i="21"/>
  <c r="K162" i="21"/>
  <c r="K165" i="21" s="1"/>
  <c r="K156" i="21"/>
  <c r="K170" i="21" s="1"/>
  <c r="K155" i="21"/>
  <c r="K169" i="21" s="1"/>
  <c r="L152" i="21"/>
  <c r="L88" i="21"/>
  <c r="W59" i="21"/>
  <c r="W64" i="21" s="1"/>
  <c r="W23" i="21"/>
  <c r="Y19" i="182"/>
  <c r="Y39" i="182"/>
  <c r="Z7" i="182"/>
  <c r="N162" i="21"/>
  <c r="N165" i="21" s="1"/>
  <c r="N156" i="21"/>
  <c r="N170" i="21" s="1"/>
  <c r="N155" i="21"/>
  <c r="N169" i="21" s="1"/>
  <c r="I152" i="21"/>
  <c r="AA145" i="21"/>
  <c r="AA144" i="21"/>
  <c r="AA146" i="21" s="1"/>
  <c r="AA140" i="21"/>
  <c r="AA141" i="21" s="1"/>
  <c r="U65" i="21"/>
  <c r="U150" i="21" s="1"/>
  <c r="U160" i="21" s="1"/>
  <c r="U66" i="21"/>
  <c r="AA43" i="182"/>
  <c r="AA60" i="182" s="1"/>
  <c r="M88" i="21"/>
  <c r="M152" i="21"/>
  <c r="AC11" i="182"/>
  <c r="AB15" i="182"/>
  <c r="AE196" i="196"/>
  <c r="AE91" i="196"/>
  <c r="AE39" i="196"/>
  <c r="AE176" i="196"/>
  <c r="AE40" i="196"/>
  <c r="AE167" i="196"/>
  <c r="AE18" i="196"/>
  <c r="AE254" i="196"/>
  <c r="AE105" i="196"/>
  <c r="AE253" i="196"/>
  <c r="G88" i="21"/>
  <c r="G152" i="21"/>
  <c r="G162" i="21" s="1"/>
  <c r="AA8" i="182"/>
  <c r="Z20" i="182"/>
  <c r="X46" i="182"/>
  <c r="X56" i="182"/>
  <c r="AC12" i="182"/>
  <c r="AC16" i="182" s="1"/>
  <c r="AB16" i="182"/>
  <c r="J162" i="21"/>
  <c r="J156" i="21"/>
  <c r="J170" i="21" s="1"/>
  <c r="AF4" i="184"/>
  <c r="AC4" i="182"/>
  <c r="AF2" i="196" s="1"/>
  <c r="AF17" i="184"/>
  <c r="AF27" i="184"/>
  <c r="AF24" i="184"/>
  <c r="AF15" i="184"/>
  <c r="AF28" i="184"/>
  <c r="AF25" i="184"/>
  <c r="AF18" i="184"/>
  <c r="AF16" i="184"/>
  <c r="AF26" i="184"/>
  <c r="AF14" i="184"/>
  <c r="AE207" i="196"/>
  <c r="AE268" i="196"/>
  <c r="AE177" i="196"/>
  <c r="AE33" i="196"/>
  <c r="AE124" i="196"/>
  <c r="AE168" i="196"/>
  <c r="AE154" i="196"/>
  <c r="T101" i="21"/>
  <c r="T103" i="21"/>
  <c r="T109" i="21" s="1"/>
  <c r="AE12" i="196"/>
  <c r="AE251" i="196"/>
  <c r="AE169" i="196"/>
  <c r="AE14" i="196"/>
  <c r="AE133" i="196"/>
  <c r="AE59" i="196"/>
  <c r="Y25" i="21"/>
  <c r="Y40" i="21"/>
  <c r="Y43" i="21" s="1"/>
  <c r="Y48" i="21" s="1"/>
  <c r="Y47" i="182"/>
  <c r="Y57" i="182"/>
  <c r="V22" i="21"/>
  <c r="V58" i="21"/>
  <c r="V63" i="21" s="1"/>
  <c r="O162" i="21"/>
  <c r="O165" i="21" s="1"/>
  <c r="O156" i="21"/>
  <c r="O170" i="21" s="1"/>
  <c r="AD23" i="182"/>
  <c r="AD2" i="182"/>
  <c r="AG2" i="184"/>
  <c r="AB17" i="21"/>
  <c r="AB139" i="21" s="1"/>
  <c r="AB16" i="21"/>
  <c r="AB138" i="21" s="1"/>
  <c r="AB4" i="21"/>
  <c r="AB51" i="21"/>
  <c r="AB5" i="21"/>
  <c r="AB163" i="21" s="1"/>
  <c r="AB6" i="21"/>
  <c r="AB49" i="21"/>
  <c r="AC2" i="21"/>
  <c r="AB131" i="21"/>
  <c r="U71" i="21"/>
  <c r="U85" i="21" s="1"/>
  <c r="U69" i="21"/>
  <c r="U83" i="21" s="1"/>
  <c r="U99" i="21"/>
  <c r="U107" i="21" s="1"/>
  <c r="U72" i="21"/>
  <c r="U86" i="21" s="1"/>
  <c r="U97" i="21"/>
  <c r="U105" i="21" s="1"/>
  <c r="U95" i="21"/>
  <c r="U70" i="21"/>
  <c r="U84" i="21" s="1"/>
  <c r="U151" i="21" s="1"/>
  <c r="U161" i="21" s="1"/>
  <c r="U98" i="21"/>
  <c r="U106" i="21" s="1"/>
  <c r="U73" i="21"/>
  <c r="U87" i="21" s="1"/>
  <c r="U96" i="21"/>
  <c r="U104" i="21" s="1"/>
  <c r="U100" i="21"/>
  <c r="U108" i="21" s="1"/>
  <c r="K88" i="21"/>
  <c r="R162" i="21"/>
  <c r="R165" i="21" s="1"/>
  <c r="R156" i="21"/>
  <c r="R170" i="21" s="1"/>
  <c r="R155" i="21"/>
  <c r="R169" i="21" s="1"/>
  <c r="V37" i="21"/>
  <c r="V26" i="21"/>
  <c r="V41" i="21"/>
  <c r="V45" i="21" s="1"/>
  <c r="V50" i="21" s="1"/>
  <c r="V149" i="21" s="1"/>
  <c r="V159" i="21" s="1"/>
  <c r="E88" i="21"/>
  <c r="X52" i="21"/>
  <c r="V76" i="21"/>
  <c r="V78" i="21"/>
  <c r="V80" i="21"/>
  <c r="V79" i="21"/>
  <c r="V77" i="21"/>
  <c r="AE150" i="196"/>
  <c r="AE188" i="196"/>
  <c r="AE221" i="196"/>
  <c r="AE85" i="196"/>
  <c r="AF85" i="196" s="1"/>
  <c r="AE139" i="196"/>
  <c r="AE34" i="196"/>
  <c r="AE29" i="196"/>
  <c r="AE265" i="196"/>
  <c r="AE32" i="196"/>
  <c r="AE272" i="196"/>
  <c r="AF272" i="196" s="1"/>
  <c r="J155" i="21"/>
  <c r="J169" i="21" s="1"/>
  <c r="J161" i="21"/>
  <c r="AE49" i="196"/>
  <c r="AF230" i="196"/>
  <c r="AF73" i="196"/>
  <c r="AF137" i="196"/>
  <c r="H152" i="21"/>
  <c r="H88" i="21"/>
  <c r="AA154" i="21"/>
  <c r="AA164" i="21" s="1"/>
  <c r="AA132" i="21"/>
  <c r="AF1" i="196"/>
  <c r="AF255" i="196" s="1"/>
  <c r="AC42" i="182"/>
  <c r="AC15" i="182"/>
  <c r="AC31" i="182"/>
  <c r="AC35" i="182" s="1"/>
  <c r="AF97" i="196"/>
  <c r="AH3" i="184"/>
  <c r="AE3" i="182"/>
  <c r="AD3" i="21"/>
  <c r="AF266" i="196"/>
  <c r="Z24" i="182"/>
  <c r="Y36" i="182"/>
  <c r="AF215" i="196"/>
  <c r="AF96" i="196"/>
  <c r="AC28" i="182"/>
  <c r="AD28" i="182" s="1"/>
  <c r="AF9" i="196"/>
  <c r="O155" i="21"/>
  <c r="O169" i="21" s="1"/>
  <c r="AE23" i="196"/>
  <c r="AE118" i="196"/>
  <c r="AF118" i="196" s="1"/>
  <c r="AE252" i="196"/>
  <c r="AF252" i="196" s="1"/>
  <c r="AE78" i="196"/>
  <c r="AF78" i="196" s="1"/>
  <c r="AE250" i="196"/>
  <c r="AE182" i="196"/>
  <c r="AF182" i="196" s="1"/>
  <c r="AE24" i="196"/>
  <c r="AE31" i="196"/>
  <c r="AF31" i="196" s="1"/>
  <c r="AE50" i="196"/>
  <c r="AF50" i="196" s="1"/>
  <c r="AB31" i="182"/>
  <c r="AB35" i="182" s="1"/>
  <c r="AE68" i="196"/>
  <c r="AF68" i="196" s="1"/>
  <c r="AE15" i="196"/>
  <c r="AF15" i="196" s="1"/>
  <c r="AE173" i="196"/>
  <c r="AF173" i="196" s="1"/>
  <c r="AE99" i="196"/>
  <c r="AF99" i="196" s="1"/>
  <c r="U35" i="21"/>
  <c r="U36" i="21"/>
  <c r="AE249" i="196"/>
  <c r="AF249" i="196" s="1"/>
  <c r="AE163" i="196"/>
  <c r="AF163" i="196" s="1"/>
  <c r="AE95" i="196"/>
  <c r="AF95" i="196" s="1"/>
  <c r="AE47" i="196"/>
  <c r="AF47" i="196" s="1"/>
  <c r="AE190" i="196"/>
  <c r="AF190" i="196" s="1"/>
  <c r="AD260" i="196"/>
  <c r="AC284" i="196"/>
  <c r="AC286" i="196"/>
  <c r="AC287" i="196"/>
  <c r="AC288" i="196"/>
  <c r="AC285" i="196"/>
  <c r="AD222" i="196"/>
  <c r="AC281" i="196"/>
  <c r="AC279" i="196"/>
  <c r="AC280" i="196"/>
  <c r="AC282" i="196"/>
  <c r="AC278" i="196"/>
  <c r="T162" i="21"/>
  <c r="T155" i="21"/>
  <c r="T169" i="21" s="1"/>
  <c r="T156" i="21"/>
  <c r="T170" i="21" s="1"/>
  <c r="AF250" i="196" l="1"/>
  <c r="AF107" i="196"/>
  <c r="J165" i="21"/>
  <c r="AC32" i="182"/>
  <c r="Z25" i="21"/>
  <c r="Z40" i="21"/>
  <c r="Z43" i="21" s="1"/>
  <c r="Z48" i="21" s="1"/>
  <c r="AA24" i="182"/>
  <c r="Z36" i="182"/>
  <c r="AF229" i="196"/>
  <c r="AF56" i="196"/>
  <c r="AF155" i="196"/>
  <c r="AF92" i="196"/>
  <c r="AF158" i="196"/>
  <c r="AF244" i="196"/>
  <c r="AF109" i="196"/>
  <c r="AF38" i="196"/>
  <c r="AF227" i="196"/>
  <c r="AF58" i="196"/>
  <c r="AF205" i="196"/>
  <c r="AF71" i="196"/>
  <c r="AF145" i="196"/>
  <c r="AF23" i="196"/>
  <c r="AF156" i="196"/>
  <c r="AF273" i="196"/>
  <c r="AF120" i="196"/>
  <c r="AF240" i="196"/>
  <c r="AF28" i="196"/>
  <c r="AF11" i="196"/>
  <c r="AF79" i="196"/>
  <c r="AF243" i="196"/>
  <c r="AF245" i="196"/>
  <c r="AF94" i="196"/>
  <c r="AF98" i="196"/>
  <c r="AF114" i="196"/>
  <c r="AF206" i="196"/>
  <c r="AF203" i="196"/>
  <c r="AF262" i="196"/>
  <c r="AF132" i="196"/>
  <c r="AF228" i="196"/>
  <c r="AF67" i="196"/>
  <c r="AF53" i="196"/>
  <c r="AF134" i="196"/>
  <c r="AF211" i="196"/>
  <c r="AF213" i="196"/>
  <c r="AF89" i="196"/>
  <c r="AF210" i="196"/>
  <c r="AF119" i="196"/>
  <c r="AF113" i="196"/>
  <c r="AF24" i="196"/>
  <c r="AF112" i="196"/>
  <c r="AF136" i="196"/>
  <c r="AF74" i="196"/>
  <c r="AF143" i="196"/>
  <c r="AF216" i="196"/>
  <c r="AF269" i="196"/>
  <c r="AF247" i="196"/>
  <c r="AF220" i="196"/>
  <c r="AF186" i="196"/>
  <c r="AF127" i="196"/>
  <c r="AF93" i="196"/>
  <c r="AF225" i="196"/>
  <c r="AF261" i="196"/>
  <c r="AF264" i="196"/>
  <c r="AF271" i="196"/>
  <c r="AF153" i="196"/>
  <c r="AF170" i="196"/>
  <c r="AF191" i="196"/>
  <c r="AF61" i="196"/>
  <c r="AF111" i="196"/>
  <c r="AF22" i="196"/>
  <c r="AF66" i="196"/>
  <c r="AF258" i="196"/>
  <c r="AF48" i="196"/>
  <c r="AF234" i="196"/>
  <c r="AF223" i="196"/>
  <c r="AF232" i="196"/>
  <c r="AF13" i="196"/>
  <c r="AF35" i="196"/>
  <c r="AF241" i="196"/>
  <c r="AF147" i="196"/>
  <c r="AF77" i="196"/>
  <c r="AF226" i="196"/>
  <c r="AF187" i="196"/>
  <c r="AF19" i="196"/>
  <c r="AF117" i="196"/>
  <c r="AF184" i="196"/>
  <c r="AF185" i="196"/>
  <c r="AF43" i="196"/>
  <c r="AF193" i="196"/>
  <c r="AF166" i="196"/>
  <c r="AF126" i="196"/>
  <c r="AF172" i="196"/>
  <c r="AF267" i="196"/>
  <c r="AF86" i="196"/>
  <c r="AF183" i="196"/>
  <c r="AF36" i="196"/>
  <c r="AF21" i="196"/>
  <c r="AF181" i="196"/>
  <c r="H162" i="21"/>
  <c r="H165" i="21" s="1"/>
  <c r="H156" i="21"/>
  <c r="H170" i="21" s="1"/>
  <c r="H155" i="21"/>
  <c r="H169" i="21" s="1"/>
  <c r="AF209" i="196"/>
  <c r="AF81" i="196"/>
  <c r="AF146" i="196"/>
  <c r="AF204" i="196"/>
  <c r="AF29" i="196"/>
  <c r="AF139" i="196"/>
  <c r="AF150" i="196"/>
  <c r="AF62" i="196"/>
  <c r="AF259" i="196"/>
  <c r="AF100" i="196"/>
  <c r="AB144" i="21"/>
  <c r="AB140" i="21"/>
  <c r="AB141" i="21" s="1"/>
  <c r="AF217" i="196"/>
  <c r="AF17" i="196"/>
  <c r="V70" i="21"/>
  <c r="V84" i="21" s="1"/>
  <c r="V96" i="21"/>
  <c r="V104" i="21" s="1"/>
  <c r="V95" i="21"/>
  <c r="V71" i="21"/>
  <c r="V85" i="21" s="1"/>
  <c r="V97" i="21"/>
  <c r="V105" i="21" s="1"/>
  <c r="V73" i="21"/>
  <c r="V87" i="21" s="1"/>
  <c r="V100" i="21"/>
  <c r="V108" i="21" s="1"/>
  <c r="V98" i="21"/>
  <c r="V106" i="21" s="1"/>
  <c r="V69" i="21"/>
  <c r="V83" i="21" s="1"/>
  <c r="V72" i="21"/>
  <c r="V86" i="21" s="1"/>
  <c r="V99" i="21"/>
  <c r="V107" i="21" s="1"/>
  <c r="W37" i="21"/>
  <c r="Y52" i="21"/>
  <c r="AF106" i="196"/>
  <c r="AF169" i="196"/>
  <c r="AF33" i="196"/>
  <c r="AF164" i="196"/>
  <c r="AF214" i="196"/>
  <c r="AF171" i="196"/>
  <c r="AF80" i="196"/>
  <c r="AF128" i="196"/>
  <c r="X23" i="21"/>
  <c r="X59" i="21"/>
  <c r="X64" i="21" s="1"/>
  <c r="AF254" i="196"/>
  <c r="AF167" i="196"/>
  <c r="AF39" i="196"/>
  <c r="AD11" i="182"/>
  <c r="AD15" i="182" s="1"/>
  <c r="AF138" i="196"/>
  <c r="AF151" i="196"/>
  <c r="AF144" i="196"/>
  <c r="AF52" i="196"/>
  <c r="AF162" i="196"/>
  <c r="W58" i="21"/>
  <c r="W63" i="21" s="1"/>
  <c r="W22" i="21"/>
  <c r="W78" i="21"/>
  <c r="W76" i="21"/>
  <c r="W80" i="21"/>
  <c r="W77" i="21"/>
  <c r="W79" i="21"/>
  <c r="AF152" i="196"/>
  <c r="AA40" i="21"/>
  <c r="AA43" i="21" s="1"/>
  <c r="AA48" i="21" s="1"/>
  <c r="AA25" i="21"/>
  <c r="AF41" i="196"/>
  <c r="AF235" i="196"/>
  <c r="AB154" i="21"/>
  <c r="AB164" i="21" s="1"/>
  <c r="AB132" i="21"/>
  <c r="AB145" i="21"/>
  <c r="AF195" i="196"/>
  <c r="AF30" i="196"/>
  <c r="AF116" i="196"/>
  <c r="V65" i="21"/>
  <c r="V150" i="21" s="1"/>
  <c r="V160" i="21" s="1"/>
  <c r="V66" i="21"/>
  <c r="AF246" i="196"/>
  <c r="AF59" i="196"/>
  <c r="AF251" i="196"/>
  <c r="AF154" i="196"/>
  <c r="AF177" i="196"/>
  <c r="AF54" i="196"/>
  <c r="AF88" i="196"/>
  <c r="AF75" i="196"/>
  <c r="V36" i="21"/>
  <c r="V35" i="21"/>
  <c r="AB8" i="182"/>
  <c r="AA40" i="182"/>
  <c r="AA20" i="182"/>
  <c r="AF70" i="196"/>
  <c r="AF40" i="196"/>
  <c r="AF91" i="196"/>
  <c r="AF208" i="196"/>
  <c r="I155" i="21"/>
  <c r="I169" i="21" s="1"/>
  <c r="I156" i="21"/>
  <c r="I170" i="21" s="1"/>
  <c r="I162" i="21"/>
  <c r="I165" i="21" s="1"/>
  <c r="AF57" i="196"/>
  <c r="AF242" i="196"/>
  <c r="AF231" i="196"/>
  <c r="AF3" i="182"/>
  <c r="AE3" i="21"/>
  <c r="AI3" i="184"/>
  <c r="AC43" i="182"/>
  <c r="AC60" i="182" s="1"/>
  <c r="AC44" i="182"/>
  <c r="AC61" i="182" s="1"/>
  <c r="AF10" i="196"/>
  <c r="AF108" i="196"/>
  <c r="AF189" i="196"/>
  <c r="AF157" i="196"/>
  <c r="AF49" i="196"/>
  <c r="AF32" i="196"/>
  <c r="AF221" i="196"/>
  <c r="U103" i="21"/>
  <c r="U109" i="21" s="1"/>
  <c r="U101" i="21"/>
  <c r="U152" i="21"/>
  <c r="U88" i="21"/>
  <c r="AC131" i="21"/>
  <c r="AC16" i="21"/>
  <c r="AC138" i="21" s="1"/>
  <c r="AC51" i="21"/>
  <c r="AC17" i="21"/>
  <c r="AC139" i="21" s="1"/>
  <c r="AC145" i="21" s="1"/>
  <c r="AE2" i="182"/>
  <c r="AC5" i="21"/>
  <c r="AC163" i="21" s="1"/>
  <c r="AC6" i="21"/>
  <c r="AC4" i="21"/>
  <c r="AC49" i="21"/>
  <c r="AH2" i="184"/>
  <c r="AD2" i="21"/>
  <c r="AG15" i="184"/>
  <c r="AG14" i="184"/>
  <c r="AG18" i="184"/>
  <c r="AG26" i="184"/>
  <c r="AG25" i="184"/>
  <c r="AG24" i="184"/>
  <c r="AG17" i="184"/>
  <c r="AG16" i="184"/>
  <c r="AG28" i="184"/>
  <c r="AG27" i="184"/>
  <c r="AF130" i="196"/>
  <c r="AF87" i="196"/>
  <c r="AF148" i="196"/>
  <c r="AF90" i="196"/>
  <c r="AF133" i="196"/>
  <c r="AF12" i="196"/>
  <c r="AF168" i="196"/>
  <c r="AF268" i="196"/>
  <c r="AF263" i="196"/>
  <c r="AB44" i="182"/>
  <c r="AB61" i="182" s="1"/>
  <c r="AB20" i="182"/>
  <c r="AF37" i="196"/>
  <c r="AF60" i="196"/>
  <c r="AF55" i="196"/>
  <c r="AF224" i="196"/>
  <c r="AF253" i="196"/>
  <c r="AF196" i="196"/>
  <c r="AF131" i="196"/>
  <c r="AF115" i="196"/>
  <c r="AF202" i="196"/>
  <c r="AF174" i="196"/>
  <c r="Z39" i="182"/>
  <c r="AA7" i="182"/>
  <c r="Z19" i="182"/>
  <c r="AF125" i="196"/>
  <c r="W38" i="21"/>
  <c r="AF175" i="196"/>
  <c r="AG175" i="196" s="1"/>
  <c r="L162" i="21"/>
  <c r="L165" i="21" s="1"/>
  <c r="L155" i="21"/>
  <c r="L169" i="21" s="1"/>
  <c r="L156" i="21"/>
  <c r="L170" i="21" s="1"/>
  <c r="W26" i="21"/>
  <c r="W41" i="21"/>
  <c r="W45" i="21" s="1"/>
  <c r="W50" i="21" s="1"/>
  <c r="W149" i="21" s="1"/>
  <c r="W159" i="21" s="1"/>
  <c r="AF149" i="196"/>
  <c r="AF20" i="196"/>
  <c r="AF233" i="196"/>
  <c r="AG233" i="196" s="1"/>
  <c r="AF129" i="196"/>
  <c r="AF265" i="196"/>
  <c r="AF34" i="196"/>
  <c r="AF188" i="196"/>
  <c r="AG188" i="196" s="1"/>
  <c r="AF42" i="196"/>
  <c r="AG42" i="196" s="1"/>
  <c r="AD4" i="182"/>
  <c r="AG2" i="196" s="1"/>
  <c r="AG4" i="184"/>
  <c r="AD27" i="182"/>
  <c r="AE27" i="182" s="1"/>
  <c r="AG1" i="196"/>
  <c r="AG47" i="196" s="1"/>
  <c r="AD32" i="182"/>
  <c r="AD42" i="182"/>
  <c r="AF165" i="196"/>
  <c r="AG165" i="196" s="1"/>
  <c r="AF72" i="196"/>
  <c r="AG72" i="196" s="1"/>
  <c r="AF110" i="196"/>
  <c r="AG110" i="196" s="1"/>
  <c r="AF212" i="196"/>
  <c r="AG212" i="196" s="1"/>
  <c r="AF14" i="196"/>
  <c r="AG14" i="196" s="1"/>
  <c r="AF124" i="196"/>
  <c r="AG124" i="196" s="1"/>
  <c r="AF207" i="196"/>
  <c r="AG207" i="196" s="1"/>
  <c r="AF51" i="196"/>
  <c r="AG51" i="196" s="1"/>
  <c r="AF270" i="196"/>
  <c r="AG270" i="196" s="1"/>
  <c r="AD12" i="182"/>
  <c r="AF194" i="196"/>
  <c r="AG194" i="196" s="1"/>
  <c r="AF16" i="196"/>
  <c r="AG16" i="196" s="1"/>
  <c r="Z40" i="182"/>
  <c r="AF105" i="196"/>
  <c r="AG105" i="196" s="1"/>
  <c r="AF18" i="196"/>
  <c r="AG18" i="196" s="1"/>
  <c r="AF176" i="196"/>
  <c r="AG176" i="196" s="1"/>
  <c r="AB43" i="182"/>
  <c r="AB60" i="182" s="1"/>
  <c r="M156" i="21"/>
  <c r="M170" i="21" s="1"/>
  <c r="M162" i="21"/>
  <c r="M165" i="21" s="1"/>
  <c r="M155" i="21"/>
  <c r="M169" i="21" s="1"/>
  <c r="AF76" i="196"/>
  <c r="AG76" i="196" s="1"/>
  <c r="AF69" i="196"/>
  <c r="AG69" i="196" s="1"/>
  <c r="AF135" i="196"/>
  <c r="AG135" i="196" s="1"/>
  <c r="Y46" i="182"/>
  <c r="Y56" i="182"/>
  <c r="AF248" i="196"/>
  <c r="AG248" i="196" s="1"/>
  <c r="AF192" i="196"/>
  <c r="AG192" i="196" s="1"/>
  <c r="AE31" i="182"/>
  <c r="T165" i="21"/>
  <c r="AE222" i="196"/>
  <c r="AD281" i="196"/>
  <c r="AD278" i="196"/>
  <c r="AD279" i="196"/>
  <c r="AD280" i="196"/>
  <c r="AD282" i="196"/>
  <c r="AE260" i="196"/>
  <c r="AD288" i="196"/>
  <c r="AD284" i="196"/>
  <c r="AD285" i="196"/>
  <c r="AD286" i="196"/>
  <c r="AD287" i="196"/>
  <c r="V151" i="21"/>
  <c r="AG129" i="196" l="1"/>
  <c r="AG202" i="196"/>
  <c r="AG265" i="196"/>
  <c r="AG149" i="196"/>
  <c r="AH149" i="196" s="1"/>
  <c r="AG125" i="196"/>
  <c r="AG174" i="196"/>
  <c r="AG196" i="196"/>
  <c r="AG60" i="196"/>
  <c r="AH60" i="196" s="1"/>
  <c r="AG263" i="196"/>
  <c r="AG133" i="196"/>
  <c r="AE28" i="182"/>
  <c r="AE32" i="182" s="1"/>
  <c r="AE23" i="182"/>
  <c r="AE42" i="182"/>
  <c r="AH1" i="196"/>
  <c r="AH192" i="196" s="1"/>
  <c r="AC154" i="21"/>
  <c r="AC164" i="21" s="1"/>
  <c r="AC132" i="21"/>
  <c r="AG157" i="196"/>
  <c r="AH157" i="196" s="1"/>
  <c r="AG242" i="196"/>
  <c r="AG91" i="196"/>
  <c r="AA57" i="182"/>
  <c r="AA47" i="182"/>
  <c r="AG54" i="196"/>
  <c r="AH54" i="196" s="1"/>
  <c r="AG59" i="196"/>
  <c r="AH59" i="196" s="1"/>
  <c r="AG195" i="196"/>
  <c r="AH195" i="196" s="1"/>
  <c r="AG235" i="196"/>
  <c r="AH235" i="196" s="1"/>
  <c r="AG73" i="196"/>
  <c r="AG96" i="196"/>
  <c r="AH96" i="196" s="1"/>
  <c r="W69" i="21"/>
  <c r="W83" i="21" s="1"/>
  <c r="W73" i="21"/>
  <c r="W87" i="21" s="1"/>
  <c r="W97" i="21"/>
  <c r="W105" i="21" s="1"/>
  <c r="W100" i="21"/>
  <c r="W108" i="21" s="1"/>
  <c r="W99" i="21"/>
  <c r="W107" i="21" s="1"/>
  <c r="W72" i="21"/>
  <c r="W86" i="21" s="1"/>
  <c r="W96" i="21"/>
  <c r="W104" i="21" s="1"/>
  <c r="W95" i="21"/>
  <c r="W71" i="21"/>
  <c r="W85" i="21" s="1"/>
  <c r="W98" i="21"/>
  <c r="W106" i="21" s="1"/>
  <c r="W70" i="21"/>
  <c r="W84" i="21" s="1"/>
  <c r="W151" i="21" s="1"/>
  <c r="W161" i="21" s="1"/>
  <c r="AG162" i="196"/>
  <c r="AH162" i="196" s="1"/>
  <c r="AG144" i="196"/>
  <c r="AH144" i="196" s="1"/>
  <c r="AG39" i="196"/>
  <c r="AH39" i="196" s="1"/>
  <c r="AG128" i="196"/>
  <c r="AH128" i="196" s="1"/>
  <c r="AG164" i="196"/>
  <c r="AH164" i="196" s="1"/>
  <c r="V103" i="21"/>
  <c r="V109" i="21" s="1"/>
  <c r="V101" i="21"/>
  <c r="AG217" i="196"/>
  <c r="AH217" i="196" s="1"/>
  <c r="AG259" i="196"/>
  <c r="AH259" i="196" s="1"/>
  <c r="AG29" i="196"/>
  <c r="AH29" i="196" s="1"/>
  <c r="AG209" i="196"/>
  <c r="AH209" i="196" s="1"/>
  <c r="AG181" i="196"/>
  <c r="AH181" i="196" s="1"/>
  <c r="AG86" i="196"/>
  <c r="AH86" i="196" s="1"/>
  <c r="AG166" i="196"/>
  <c r="AH166" i="196" s="1"/>
  <c r="AG184" i="196"/>
  <c r="AH184" i="196" s="1"/>
  <c r="AG226" i="196"/>
  <c r="AH226" i="196" s="1"/>
  <c r="AG35" i="196"/>
  <c r="AH35" i="196" s="1"/>
  <c r="AG234" i="196"/>
  <c r="AH234" i="196" s="1"/>
  <c r="AG22" i="196"/>
  <c r="AH22" i="196" s="1"/>
  <c r="AG170" i="196"/>
  <c r="AH170" i="196" s="1"/>
  <c r="AG261" i="196"/>
  <c r="AH261" i="196" s="1"/>
  <c r="AG186" i="196"/>
  <c r="AH186" i="196" s="1"/>
  <c r="AG216" i="196"/>
  <c r="AH216" i="196" s="1"/>
  <c r="AG112" i="196"/>
  <c r="AH112" i="196" s="1"/>
  <c r="AG210" i="196"/>
  <c r="AH210" i="196" s="1"/>
  <c r="AG134" i="196"/>
  <c r="AH134" i="196" s="1"/>
  <c r="AG132" i="196"/>
  <c r="AH132" i="196" s="1"/>
  <c r="AG114" i="196"/>
  <c r="AH114" i="196" s="1"/>
  <c r="AG243" i="196"/>
  <c r="AH243" i="196" s="1"/>
  <c r="AG240" i="196"/>
  <c r="AH240" i="196" s="1"/>
  <c r="AG58" i="196"/>
  <c r="AH58" i="196" s="1"/>
  <c r="AG244" i="196"/>
  <c r="AH244" i="196" s="1"/>
  <c r="AG56" i="196"/>
  <c r="AH56" i="196" s="1"/>
  <c r="AB24" i="182"/>
  <c r="AB40" i="182" s="1"/>
  <c r="AA36" i="182"/>
  <c r="W35" i="21"/>
  <c r="W36" i="21"/>
  <c r="AE12" i="182"/>
  <c r="AE16" i="182" s="1"/>
  <c r="AD16" i="182"/>
  <c r="AD44" i="182" s="1"/>
  <c r="AD61" i="182" s="1"/>
  <c r="AD31" i="182"/>
  <c r="AD35" i="182" s="1"/>
  <c r="X58" i="21"/>
  <c r="X63" i="21" s="1"/>
  <c r="X22" i="21"/>
  <c r="AG253" i="196"/>
  <c r="AH253" i="196" s="1"/>
  <c r="AG37" i="196"/>
  <c r="AH37" i="196" s="1"/>
  <c r="AG268" i="196"/>
  <c r="AH268" i="196" s="1"/>
  <c r="AG90" i="196"/>
  <c r="AH90" i="196" s="1"/>
  <c r="AG148" i="196"/>
  <c r="AH148" i="196" s="1"/>
  <c r="AH4" i="184"/>
  <c r="AE4" i="182"/>
  <c r="AH2" i="196" s="1"/>
  <c r="AG221" i="196"/>
  <c r="AH221" i="196" s="1"/>
  <c r="AG189" i="196"/>
  <c r="AH189" i="196" s="1"/>
  <c r="AG215" i="196"/>
  <c r="AH215" i="196" s="1"/>
  <c r="AG57" i="196"/>
  <c r="AH57" i="196" s="1"/>
  <c r="AG40" i="196"/>
  <c r="AH40" i="196" s="1"/>
  <c r="AC8" i="182"/>
  <c r="AG177" i="196"/>
  <c r="AH177" i="196" s="1"/>
  <c r="AG41" i="196"/>
  <c r="AH41" i="196" s="1"/>
  <c r="AA52" i="21"/>
  <c r="AG173" i="196"/>
  <c r="AH173" i="196" s="1"/>
  <c r="W66" i="21"/>
  <c r="W65" i="21"/>
  <c r="W150" i="21" s="1"/>
  <c r="W160" i="21" s="1"/>
  <c r="AG52" i="196"/>
  <c r="AH52" i="196" s="1"/>
  <c r="AG151" i="196"/>
  <c r="AH151" i="196" s="1"/>
  <c r="AG167" i="196"/>
  <c r="AH167" i="196" s="1"/>
  <c r="AG80" i="196"/>
  <c r="AH80" i="196" s="1"/>
  <c r="AG33" i="196"/>
  <c r="AH33" i="196" s="1"/>
  <c r="AG62" i="196"/>
  <c r="AH62" i="196" s="1"/>
  <c r="AG204" i="196"/>
  <c r="AH204" i="196" s="1"/>
  <c r="AG21" i="196"/>
  <c r="AH21" i="196" s="1"/>
  <c r="AG267" i="196"/>
  <c r="AH267" i="196" s="1"/>
  <c r="AG193" i="196"/>
  <c r="AH193" i="196" s="1"/>
  <c r="AG117" i="196"/>
  <c r="AH117" i="196" s="1"/>
  <c r="AG77" i="196"/>
  <c r="AH77" i="196" s="1"/>
  <c r="AG13" i="196"/>
  <c r="AH13" i="196" s="1"/>
  <c r="AG48" i="196"/>
  <c r="AH48" i="196" s="1"/>
  <c r="AG111" i="196"/>
  <c r="AH111" i="196" s="1"/>
  <c r="AG153" i="196"/>
  <c r="AH153" i="196" s="1"/>
  <c r="AG225" i="196"/>
  <c r="AH225" i="196" s="1"/>
  <c r="AG220" i="196"/>
  <c r="AH220" i="196" s="1"/>
  <c r="AG143" i="196"/>
  <c r="AH143" i="196" s="1"/>
  <c r="AG89" i="196"/>
  <c r="AH89" i="196" s="1"/>
  <c r="AG53" i="196"/>
  <c r="AH53" i="196" s="1"/>
  <c r="AG262" i="196"/>
  <c r="AH262" i="196" s="1"/>
  <c r="AG98" i="196"/>
  <c r="AH98" i="196" s="1"/>
  <c r="AG79" i="196"/>
  <c r="AH79" i="196" s="1"/>
  <c r="AG120" i="196"/>
  <c r="AH120" i="196" s="1"/>
  <c r="AG145" i="196"/>
  <c r="AH145" i="196" s="1"/>
  <c r="AG227" i="196"/>
  <c r="AH227" i="196" s="1"/>
  <c r="AG158" i="196"/>
  <c r="AH158" i="196" s="1"/>
  <c r="Z52" i="21"/>
  <c r="AG99" i="196"/>
  <c r="AH99" i="196" s="1"/>
  <c r="AH76" i="196"/>
  <c r="Z57" i="182"/>
  <c r="Z47" i="182"/>
  <c r="AH270" i="196"/>
  <c r="AH233" i="196"/>
  <c r="AB7" i="182"/>
  <c r="AA39" i="182"/>
  <c r="AA19" i="182"/>
  <c r="AG115" i="196"/>
  <c r="AH115" i="196" s="1"/>
  <c r="AG224" i="196"/>
  <c r="AH224" i="196" s="1"/>
  <c r="Z59" i="21"/>
  <c r="Z64" i="21" s="1"/>
  <c r="Z23" i="21"/>
  <c r="AG168" i="196"/>
  <c r="AH168" i="196" s="1"/>
  <c r="AG87" i="196"/>
  <c r="AH87" i="196" s="1"/>
  <c r="AD49" i="21"/>
  <c r="AD5" i="21"/>
  <c r="AD163" i="21" s="1"/>
  <c r="AD131" i="21"/>
  <c r="AE2" i="21"/>
  <c r="AD4" i="21"/>
  <c r="AD6" i="21"/>
  <c r="AD17" i="21"/>
  <c r="AD139" i="21" s="1"/>
  <c r="AD16" i="21"/>
  <c r="AD138" i="21" s="1"/>
  <c r="AD51" i="21"/>
  <c r="AF2" i="182"/>
  <c r="AI2" i="184"/>
  <c r="U162" i="21"/>
  <c r="U165" i="21" s="1"/>
  <c r="U156" i="21"/>
  <c r="U170" i="21" s="1"/>
  <c r="U155" i="21"/>
  <c r="U169" i="21" s="1"/>
  <c r="AG32" i="196"/>
  <c r="AH32" i="196" s="1"/>
  <c r="AG108" i="196"/>
  <c r="AH108" i="196" s="1"/>
  <c r="AG163" i="196"/>
  <c r="AH163" i="196" s="1"/>
  <c r="AG70" i="196"/>
  <c r="AH70" i="196" s="1"/>
  <c r="AG75" i="196"/>
  <c r="AH75" i="196" s="1"/>
  <c r="AG154" i="196"/>
  <c r="AH154" i="196" s="1"/>
  <c r="AG116" i="196"/>
  <c r="AH116" i="196" s="1"/>
  <c r="AG255" i="196"/>
  <c r="AH255" i="196" s="1"/>
  <c r="AG152" i="196"/>
  <c r="AH152" i="196" s="1"/>
  <c r="AG138" i="196"/>
  <c r="AH138" i="196" s="1"/>
  <c r="AG254" i="196"/>
  <c r="AH254" i="196" s="1"/>
  <c r="AG171" i="196"/>
  <c r="AH171" i="196" s="1"/>
  <c r="AG169" i="196"/>
  <c r="AH169" i="196" s="1"/>
  <c r="V88" i="21"/>
  <c r="V152" i="21"/>
  <c r="V162" i="21" s="1"/>
  <c r="AB146" i="21"/>
  <c r="AG150" i="196"/>
  <c r="AH150" i="196" s="1"/>
  <c r="AG146" i="196"/>
  <c r="AH146" i="196" s="1"/>
  <c r="AG36" i="196"/>
  <c r="AH36" i="196" s="1"/>
  <c r="AG172" i="196"/>
  <c r="AH172" i="196" s="1"/>
  <c r="AG43" i="196"/>
  <c r="AH43" i="196" s="1"/>
  <c r="AG19" i="196"/>
  <c r="AH19" i="196" s="1"/>
  <c r="AG147" i="196"/>
  <c r="AH147" i="196" s="1"/>
  <c r="AG232" i="196"/>
  <c r="AH232" i="196" s="1"/>
  <c r="AG258" i="196"/>
  <c r="AH258" i="196" s="1"/>
  <c r="AG61" i="196"/>
  <c r="AH61" i="196" s="1"/>
  <c r="AG271" i="196"/>
  <c r="AH271" i="196" s="1"/>
  <c r="AG93" i="196"/>
  <c r="AH93" i="196" s="1"/>
  <c r="AG247" i="196"/>
  <c r="AH247" i="196" s="1"/>
  <c r="AG74" i="196"/>
  <c r="AH74" i="196" s="1"/>
  <c r="AG113" i="196"/>
  <c r="AH113" i="196" s="1"/>
  <c r="AG213" i="196"/>
  <c r="AH213" i="196" s="1"/>
  <c r="AG67" i="196"/>
  <c r="AH67" i="196" s="1"/>
  <c r="AG203" i="196"/>
  <c r="AH203" i="196" s="1"/>
  <c r="AG94" i="196"/>
  <c r="AH94" i="196" s="1"/>
  <c r="AG11" i="196"/>
  <c r="AH11" i="196" s="1"/>
  <c r="AG273" i="196"/>
  <c r="AH273" i="196" s="1"/>
  <c r="AG71" i="196"/>
  <c r="AH71" i="196" s="1"/>
  <c r="AG38" i="196"/>
  <c r="AH38" i="196" s="1"/>
  <c r="AG92" i="196"/>
  <c r="AH92" i="196" s="1"/>
  <c r="AG97" i="196"/>
  <c r="AH97" i="196" s="1"/>
  <c r="AE35" i="182"/>
  <c r="AH176" i="196"/>
  <c r="AH51" i="196"/>
  <c r="AG229" i="196"/>
  <c r="AH229" i="196" s="1"/>
  <c r="AG68" i="196"/>
  <c r="AH68" i="196" s="1"/>
  <c r="AG31" i="196"/>
  <c r="AH31" i="196" s="1"/>
  <c r="AG15" i="196"/>
  <c r="AH15" i="196" s="1"/>
  <c r="AG249" i="196"/>
  <c r="AH249" i="196" s="1"/>
  <c r="AG182" i="196"/>
  <c r="AH182" i="196" s="1"/>
  <c r="AG272" i="196"/>
  <c r="AH272" i="196" s="1"/>
  <c r="AG252" i="196"/>
  <c r="AH252" i="196" s="1"/>
  <c r="AG250" i="196"/>
  <c r="AH250" i="196" s="1"/>
  <c r="AG85" i="196"/>
  <c r="AH85" i="196" s="1"/>
  <c r="AG190" i="196"/>
  <c r="AH190" i="196" s="1"/>
  <c r="AG107" i="196"/>
  <c r="AH107" i="196" s="1"/>
  <c r="AG137" i="196"/>
  <c r="AH137" i="196" s="1"/>
  <c r="AG23" i="196"/>
  <c r="AG118" i="196"/>
  <c r="AH118" i="196" s="1"/>
  <c r="AG9" i="196"/>
  <c r="AH9" i="196" s="1"/>
  <c r="AG78" i="196"/>
  <c r="AH78" i="196" s="1"/>
  <c r="AG95" i="196"/>
  <c r="AH95" i="196" s="1"/>
  <c r="AG24" i="196"/>
  <c r="AG266" i="196"/>
  <c r="AH266" i="196" s="1"/>
  <c r="AG34" i="196"/>
  <c r="AH34" i="196" s="1"/>
  <c r="AG20" i="196"/>
  <c r="AH20" i="196" s="1"/>
  <c r="Z56" i="182"/>
  <c r="Z46" i="182"/>
  <c r="AG131" i="196"/>
  <c r="AH131" i="196" s="1"/>
  <c r="AG55" i="196"/>
  <c r="AH55" i="196" s="1"/>
  <c r="AG12" i="196"/>
  <c r="AH12" i="196" s="1"/>
  <c r="AG130" i="196"/>
  <c r="AH130" i="196" s="1"/>
  <c r="AH28" i="184"/>
  <c r="AH27" i="184"/>
  <c r="AH25" i="184"/>
  <c r="AH26" i="184"/>
  <c r="AH15" i="184"/>
  <c r="AH24" i="184"/>
  <c r="AH18" i="184"/>
  <c r="AH16" i="184"/>
  <c r="AH14" i="184"/>
  <c r="AH17" i="184"/>
  <c r="AC144" i="21"/>
  <c r="AC146" i="21" s="1"/>
  <c r="AC140" i="21"/>
  <c r="AC141" i="21" s="1"/>
  <c r="AG49" i="196"/>
  <c r="AH49" i="196" s="1"/>
  <c r="AG10" i="196"/>
  <c r="AH10" i="196" s="1"/>
  <c r="AG3" i="182"/>
  <c r="AJ3" i="184"/>
  <c r="AF3" i="21"/>
  <c r="AG231" i="196"/>
  <c r="AH231" i="196" s="1"/>
  <c r="AG208" i="196"/>
  <c r="AH208" i="196" s="1"/>
  <c r="Y59" i="21"/>
  <c r="Y64" i="21" s="1"/>
  <c r="Y38" i="21"/>
  <c r="Y23" i="21"/>
  <c r="AG88" i="196"/>
  <c r="AH88" i="196" s="1"/>
  <c r="AG251" i="196"/>
  <c r="AH251" i="196" s="1"/>
  <c r="AG246" i="196"/>
  <c r="AH246" i="196" s="1"/>
  <c r="AG30" i="196"/>
  <c r="AH30" i="196" s="1"/>
  <c r="AG230" i="196"/>
  <c r="AH230" i="196" s="1"/>
  <c r="AE11" i="182"/>
  <c r="X79" i="21"/>
  <c r="X77" i="21"/>
  <c r="X76" i="21"/>
  <c r="X78" i="21"/>
  <c r="X80" i="21"/>
  <c r="AG214" i="196"/>
  <c r="AH214" i="196" s="1"/>
  <c r="AG106" i="196"/>
  <c r="AH106" i="196" s="1"/>
  <c r="AG17" i="196"/>
  <c r="AH17" i="196" s="1"/>
  <c r="AG100" i="196"/>
  <c r="AH100" i="196" s="1"/>
  <c r="AG139" i="196"/>
  <c r="AH139" i="196" s="1"/>
  <c r="AG81" i="196"/>
  <c r="AH81" i="196" s="1"/>
  <c r="AG183" i="196"/>
  <c r="AH183" i="196" s="1"/>
  <c r="AG126" i="196"/>
  <c r="AH126" i="196" s="1"/>
  <c r="AG185" i="196"/>
  <c r="AH185" i="196" s="1"/>
  <c r="AG187" i="196"/>
  <c r="AH187" i="196" s="1"/>
  <c r="AG241" i="196"/>
  <c r="AH241" i="196" s="1"/>
  <c r="AG223" i="196"/>
  <c r="AH223" i="196" s="1"/>
  <c r="AG66" i="196"/>
  <c r="AH66" i="196" s="1"/>
  <c r="AG191" i="196"/>
  <c r="AH191" i="196" s="1"/>
  <c r="AG264" i="196"/>
  <c r="AH264" i="196" s="1"/>
  <c r="AG127" i="196"/>
  <c r="AH127" i="196" s="1"/>
  <c r="AG269" i="196"/>
  <c r="AH269" i="196" s="1"/>
  <c r="AG136" i="196"/>
  <c r="AH136" i="196" s="1"/>
  <c r="AG119" i="196"/>
  <c r="AH119" i="196" s="1"/>
  <c r="AG211" i="196"/>
  <c r="AH211" i="196" s="1"/>
  <c r="AG228" i="196"/>
  <c r="AH228" i="196" s="1"/>
  <c r="AG206" i="196"/>
  <c r="AH206" i="196" s="1"/>
  <c r="AG245" i="196"/>
  <c r="AH245" i="196" s="1"/>
  <c r="AG28" i="196"/>
  <c r="AH28" i="196" s="1"/>
  <c r="AG156" i="196"/>
  <c r="AH156" i="196" s="1"/>
  <c r="AG205" i="196"/>
  <c r="AH205" i="196" s="1"/>
  <c r="AG109" i="196"/>
  <c r="AH109" i="196" s="1"/>
  <c r="AG155" i="196"/>
  <c r="AH155" i="196" s="1"/>
  <c r="X41" i="21"/>
  <c r="X45" i="21" s="1"/>
  <c r="X50" i="21" s="1"/>
  <c r="X149" i="21" s="1"/>
  <c r="X159" i="21" s="1"/>
  <c r="X26" i="21"/>
  <c r="AG50" i="196"/>
  <c r="AH50" i="196" s="1"/>
  <c r="AF260" i="196"/>
  <c r="AE286" i="196"/>
  <c r="AE287" i="196"/>
  <c r="AE284" i="196"/>
  <c r="AE288" i="196"/>
  <c r="AE285" i="196"/>
  <c r="AF222" i="196"/>
  <c r="AE278" i="196"/>
  <c r="AE279" i="196"/>
  <c r="AE280" i="196"/>
  <c r="AE282" i="196"/>
  <c r="AE281" i="196"/>
  <c r="AC40" i="21"/>
  <c r="AC43" i="21" s="1"/>
  <c r="AC48" i="21" s="1"/>
  <c r="V161" i="21"/>
  <c r="AH73" i="196" l="1"/>
  <c r="AH242" i="196"/>
  <c r="W152" i="21"/>
  <c r="V155" i="21"/>
  <c r="V169" i="21" s="1"/>
  <c r="V156" i="21"/>
  <c r="V170" i="21" s="1"/>
  <c r="W88" i="21"/>
  <c r="AI34" i="196"/>
  <c r="AH3" i="182"/>
  <c r="AK3" i="184"/>
  <c r="AG3" i="21"/>
  <c r="AB47" i="182"/>
  <c r="AB57" i="182"/>
  <c r="AI58" i="196"/>
  <c r="AE44" i="182"/>
  <c r="AE61" i="182" s="1"/>
  <c r="AC25" i="21"/>
  <c r="X36" i="21"/>
  <c r="X35" i="21"/>
  <c r="AI75" i="196"/>
  <c r="AI28" i="184"/>
  <c r="AI14" i="184"/>
  <c r="AI17" i="184"/>
  <c r="AI16" i="184"/>
  <c r="AI15" i="184"/>
  <c r="AI18" i="184"/>
  <c r="AI25" i="184"/>
  <c r="AI27" i="184"/>
  <c r="AI24" i="184"/>
  <c r="AI26" i="184"/>
  <c r="AD145" i="21"/>
  <c r="AD154" i="21"/>
  <c r="AD164" i="21" s="1"/>
  <c r="AD132" i="21"/>
  <c r="AI115" i="196"/>
  <c r="X37" i="21"/>
  <c r="X38" i="21"/>
  <c r="AD8" i="182"/>
  <c r="AD20" i="182" s="1"/>
  <c r="AB23" i="21" s="1"/>
  <c r="AC20" i="182"/>
  <c r="AF12" i="182"/>
  <c r="AC24" i="182"/>
  <c r="AB36" i="182"/>
  <c r="AI235" i="196"/>
  <c r="Y37" i="21"/>
  <c r="AH188" i="196"/>
  <c r="AH105" i="196"/>
  <c r="AI105" i="196" s="1"/>
  <c r="AH212" i="196"/>
  <c r="AH248" i="196"/>
  <c r="AH42" i="196"/>
  <c r="AH110" i="196"/>
  <c r="AH207" i="196"/>
  <c r="AH135" i="196"/>
  <c r="AH69" i="196"/>
  <c r="AH24" i="196"/>
  <c r="AH16" i="196"/>
  <c r="AH202" i="196"/>
  <c r="AH72" i="196"/>
  <c r="AH194" i="196"/>
  <c r="AH129" i="196"/>
  <c r="AH175" i="196"/>
  <c r="AH124" i="196"/>
  <c r="AH23" i="196"/>
  <c r="AH14" i="196"/>
  <c r="AH18" i="196"/>
  <c r="AH196" i="196"/>
  <c r="AH265" i="196"/>
  <c r="AH47" i="196"/>
  <c r="AI171" i="196"/>
  <c r="AD140" i="21"/>
  <c r="AD141" i="21" s="1"/>
  <c r="AD144" i="21"/>
  <c r="AE17" i="21"/>
  <c r="AE139" i="21" s="1"/>
  <c r="AE145" i="21" s="1"/>
  <c r="AE6" i="21"/>
  <c r="AE4" i="21"/>
  <c r="AE5" i="21"/>
  <c r="AE163" i="21" s="1"/>
  <c r="AE16" i="21"/>
  <c r="AE138" i="21" s="1"/>
  <c r="AE51" i="21"/>
  <c r="AE49" i="21"/>
  <c r="AG2" i="182"/>
  <c r="AG32" i="182" s="1"/>
  <c r="AF2" i="21"/>
  <c r="AE131" i="21"/>
  <c r="AJ2" i="184"/>
  <c r="AC7" i="182"/>
  <c r="AB39" i="182"/>
  <c r="AB19" i="182"/>
  <c r="Y76" i="21"/>
  <c r="Y77" i="21"/>
  <c r="Y79" i="21"/>
  <c r="Y80" i="21"/>
  <c r="Y78" i="21"/>
  <c r="AI272" i="196"/>
  <c r="AI19" i="196"/>
  <c r="AI146" i="196"/>
  <c r="AF28" i="182"/>
  <c r="AG28" i="182" s="1"/>
  <c r="AF42" i="182"/>
  <c r="AI1" i="196"/>
  <c r="AI92" i="196" s="1"/>
  <c r="AF16" i="182"/>
  <c r="Y22" i="21"/>
  <c r="Y58" i="21"/>
  <c r="Y63" i="21" s="1"/>
  <c r="AF27" i="182"/>
  <c r="AI99" i="196"/>
  <c r="AI167" i="196"/>
  <c r="AI189" i="196"/>
  <c r="X66" i="21"/>
  <c r="X65" i="21"/>
  <c r="X150" i="21" s="1"/>
  <c r="AI35" i="196"/>
  <c r="AI259" i="196"/>
  <c r="W101" i="21"/>
  <c r="W103" i="21"/>
  <c r="W109" i="21" s="1"/>
  <c r="AH133" i="196"/>
  <c r="AH174" i="196"/>
  <c r="AI174" i="196" s="1"/>
  <c r="AD43" i="182"/>
  <c r="AD60" i="182" s="1"/>
  <c r="AI228" i="196"/>
  <c r="AI154" i="196"/>
  <c r="AI87" i="196"/>
  <c r="Z78" i="21"/>
  <c r="Z80" i="21"/>
  <c r="Z77" i="21"/>
  <c r="Z79" i="21"/>
  <c r="Z76" i="21"/>
  <c r="AI33" i="196"/>
  <c r="Y41" i="21"/>
  <c r="Y45" i="21" s="1"/>
  <c r="Y50" i="21" s="1"/>
  <c r="Y149" i="21" s="1"/>
  <c r="Y159" i="21" s="1"/>
  <c r="Y26" i="21"/>
  <c r="AI216" i="196"/>
  <c r="AI184" i="196"/>
  <c r="AI106" i="196"/>
  <c r="AF11" i="182"/>
  <c r="AE15" i="182"/>
  <c r="AE43" i="182" s="1"/>
  <c r="AE60" i="182" s="1"/>
  <c r="AI230" i="196"/>
  <c r="AI85" i="196"/>
  <c r="AI273" i="196"/>
  <c r="AI169" i="196"/>
  <c r="AF4" i="182"/>
  <c r="AI2" i="196" s="1"/>
  <c r="AI4" i="184"/>
  <c r="AA46" i="182"/>
  <c r="Y36" i="21" s="1"/>
  <c r="AA56" i="182"/>
  <c r="AI151" i="196"/>
  <c r="AI177" i="196"/>
  <c r="X100" i="21"/>
  <c r="X108" i="21" s="1"/>
  <c r="X98" i="21"/>
  <c r="X106" i="21" s="1"/>
  <c r="X95" i="21"/>
  <c r="X70" i="21"/>
  <c r="X84" i="21" s="1"/>
  <c r="X151" i="21" s="1"/>
  <c r="X161" i="21" s="1"/>
  <c r="X96" i="21"/>
  <c r="X104" i="21" s="1"/>
  <c r="X71" i="21"/>
  <c r="X85" i="21" s="1"/>
  <c r="X72" i="21"/>
  <c r="X86" i="21" s="1"/>
  <c r="X97" i="21"/>
  <c r="X105" i="21" s="1"/>
  <c r="X73" i="21"/>
  <c r="X87" i="21" s="1"/>
  <c r="X69" i="21"/>
  <c r="X83" i="21" s="1"/>
  <c r="X99" i="21"/>
  <c r="X107" i="21" s="1"/>
  <c r="AB40" i="21"/>
  <c r="AB43" i="21" s="1"/>
  <c r="AB48" i="21" s="1"/>
  <c r="AB25" i="21"/>
  <c r="AI226" i="196"/>
  <c r="AI217" i="196"/>
  <c r="AI128" i="196"/>
  <c r="AH91" i="196"/>
  <c r="AI91" i="196" s="1"/>
  <c r="AF23" i="182"/>
  <c r="AH263" i="196"/>
  <c r="AI263" i="196" s="1"/>
  <c r="AH125" i="196"/>
  <c r="AI125" i="196" s="1"/>
  <c r="AH165" i="196"/>
  <c r="AI165" i="196" s="1"/>
  <c r="W162" i="21"/>
  <c r="W155" i="21"/>
  <c r="W169" i="21" s="1"/>
  <c r="W156" i="21"/>
  <c r="W170" i="21" s="1"/>
  <c r="AG260" i="196"/>
  <c r="AF288" i="196"/>
  <c r="AF287" i="196"/>
  <c r="AF285" i="196"/>
  <c r="AF284" i="196"/>
  <c r="AF286" i="196"/>
  <c r="AG222" i="196"/>
  <c r="AF282" i="196"/>
  <c r="AF280" i="196"/>
  <c r="AF279" i="196"/>
  <c r="AF278" i="196"/>
  <c r="AF281" i="196"/>
  <c r="V165" i="21"/>
  <c r="AC52" i="21"/>
  <c r="AG27" i="182" l="1"/>
  <c r="AI22" i="196"/>
  <c r="AG11" i="182"/>
  <c r="AI265" i="196"/>
  <c r="AI194" i="196"/>
  <c r="AI110" i="196"/>
  <c r="AI130" i="196"/>
  <c r="AI28" i="196"/>
  <c r="AI206" i="196"/>
  <c r="AI41" i="196"/>
  <c r="AI57" i="196"/>
  <c r="AG23" i="182"/>
  <c r="AF32" i="182"/>
  <c r="AF44" i="182"/>
  <c r="AF61" i="182" s="1"/>
  <c r="AH27" i="182"/>
  <c r="AH31" i="182" s="1"/>
  <c r="X160" i="21"/>
  <c r="Z22" i="21"/>
  <c r="Z58" i="21"/>
  <c r="Z63" i="21" s="1"/>
  <c r="AA23" i="21"/>
  <c r="AA59" i="21"/>
  <c r="AA64" i="21" s="1"/>
  <c r="AB59" i="21"/>
  <c r="AB64" i="21" s="1"/>
  <c r="AJ91" i="196"/>
  <c r="X103" i="21"/>
  <c r="X109" i="21" s="1"/>
  <c r="X101" i="21"/>
  <c r="Y65" i="21"/>
  <c r="Y150" i="21" s="1"/>
  <c r="Y160" i="21" s="1"/>
  <c r="Y66" i="21"/>
  <c r="Y69" i="21"/>
  <c r="Y83" i="21" s="1"/>
  <c r="Y98" i="21"/>
  <c r="Y106" i="21" s="1"/>
  <c r="Y95" i="21"/>
  <c r="Y100" i="21"/>
  <c r="Y108" i="21" s="1"/>
  <c r="Y72" i="21"/>
  <c r="Y86" i="21" s="1"/>
  <c r="Y96" i="21"/>
  <c r="Y104" i="21" s="1"/>
  <c r="Y99" i="21"/>
  <c r="Y107" i="21" s="1"/>
  <c r="Y71" i="21"/>
  <c r="Y85" i="21" s="1"/>
  <c r="Y73" i="21"/>
  <c r="Y87" i="21" s="1"/>
  <c r="Y97" i="21"/>
  <c r="Y105" i="21" s="1"/>
  <c r="Y70" i="21"/>
  <c r="Y84" i="21" s="1"/>
  <c r="Y151" i="21" s="1"/>
  <c r="Y161" i="21" s="1"/>
  <c r="AI176" i="196"/>
  <c r="AI220" i="196"/>
  <c r="AI193" i="196"/>
  <c r="AI181" i="196"/>
  <c r="AI152" i="196"/>
  <c r="AI76" i="196"/>
  <c r="AI205" i="196"/>
  <c r="AI111" i="196"/>
  <c r="AJ111" i="196" s="1"/>
  <c r="AI253" i="196"/>
  <c r="AI136" i="196"/>
  <c r="AI182" i="196"/>
  <c r="AI62" i="196"/>
  <c r="AI21" i="196"/>
  <c r="AI117" i="196"/>
  <c r="AI158" i="196"/>
  <c r="AI70" i="196"/>
  <c r="AJ70" i="196" s="1"/>
  <c r="AI24" i="196"/>
  <c r="AI168" i="196"/>
  <c r="AI266" i="196"/>
  <c r="AI227" i="196"/>
  <c r="AI252" i="196"/>
  <c r="AI233" i="196"/>
  <c r="AI68" i="196"/>
  <c r="AI88" i="196"/>
  <c r="AJ88" i="196" s="1"/>
  <c r="AI61" i="196"/>
  <c r="AI191" i="196"/>
  <c r="AI59" i="196"/>
  <c r="AI163" i="196"/>
  <c r="AI66" i="196"/>
  <c r="AI173" i="196"/>
  <c r="AI156" i="196"/>
  <c r="AI81" i="196"/>
  <c r="AJ81" i="196" s="1"/>
  <c r="AI113" i="196"/>
  <c r="AI240" i="196"/>
  <c r="AI95" i="196"/>
  <c r="AI221" i="196"/>
  <c r="AI40" i="196"/>
  <c r="AI153" i="196"/>
  <c r="AI211" i="196"/>
  <c r="AI223" i="196"/>
  <c r="AJ223" i="196" s="1"/>
  <c r="AI56" i="196"/>
  <c r="AI94" i="196"/>
  <c r="AI77" i="196"/>
  <c r="AI241" i="196"/>
  <c r="AI210" i="196"/>
  <c r="AI145" i="196"/>
  <c r="AI29" i="196"/>
  <c r="AI10" i="196"/>
  <c r="AJ10" i="196" s="1"/>
  <c r="AI187" i="196"/>
  <c r="AI23" i="196"/>
  <c r="AI67" i="196"/>
  <c r="AI80" i="196"/>
  <c r="AI262" i="196"/>
  <c r="AI138" i="196"/>
  <c r="AI30" i="196"/>
  <c r="AI250" i="196"/>
  <c r="AJ250" i="196" s="1"/>
  <c r="AI203" i="196"/>
  <c r="AI251" i="196"/>
  <c r="AI93" i="196"/>
  <c r="AI49" i="196"/>
  <c r="AI96" i="196"/>
  <c r="AI247" i="196"/>
  <c r="AI51" i="196"/>
  <c r="AI244" i="196"/>
  <c r="AJ244" i="196" s="1"/>
  <c r="AI204" i="196"/>
  <c r="AI90" i="196"/>
  <c r="AI195" i="196"/>
  <c r="AI126" i="196"/>
  <c r="AI74" i="196"/>
  <c r="AI243" i="196"/>
  <c r="AI36" i="196"/>
  <c r="AI116" i="196"/>
  <c r="AJ116" i="196" s="1"/>
  <c r="AI107" i="196"/>
  <c r="AI20" i="196"/>
  <c r="AI186" i="196"/>
  <c r="AI31" i="196"/>
  <c r="AI48" i="196"/>
  <c r="AI118" i="196"/>
  <c r="AI164" i="196"/>
  <c r="AI127" i="196"/>
  <c r="AJ127" i="196" s="1"/>
  <c r="AI55" i="196"/>
  <c r="AI97" i="196"/>
  <c r="AI43" i="196"/>
  <c r="AI109" i="196"/>
  <c r="AI12" i="196"/>
  <c r="AI157" i="196"/>
  <c r="AI150" i="196"/>
  <c r="AI261" i="196"/>
  <c r="AJ261" i="196" s="1"/>
  <c r="AI162" i="196"/>
  <c r="AI258" i="196"/>
  <c r="AI114" i="196"/>
  <c r="AI38" i="196"/>
  <c r="AI242" i="196"/>
  <c r="AI50" i="196"/>
  <c r="AI245" i="196"/>
  <c r="AI112" i="196"/>
  <c r="AJ112" i="196" s="1"/>
  <c r="AI231" i="196"/>
  <c r="AI147" i="196"/>
  <c r="AI268" i="196"/>
  <c r="AI155" i="196"/>
  <c r="AI9" i="196"/>
  <c r="AI108" i="196"/>
  <c r="AI144" i="196"/>
  <c r="AI183" i="196"/>
  <c r="AJ183" i="196" s="1"/>
  <c r="AI17" i="196"/>
  <c r="AI234" i="196"/>
  <c r="AI73" i="196"/>
  <c r="AI98" i="196"/>
  <c r="AI170" i="196"/>
  <c r="AI71" i="196"/>
  <c r="AI190" i="196"/>
  <c r="AJ190" i="196" s="1"/>
  <c r="AI264" i="196"/>
  <c r="AI60" i="196"/>
  <c r="AB46" i="182"/>
  <c r="Z36" i="21" s="1"/>
  <c r="AB56" i="182"/>
  <c r="AF16" i="21"/>
  <c r="AF138" i="21" s="1"/>
  <c r="AF6" i="21"/>
  <c r="AG2" i="21"/>
  <c r="AF4" i="21"/>
  <c r="AF131" i="21"/>
  <c r="AK2" i="184"/>
  <c r="AF51" i="21"/>
  <c r="AF17" i="21"/>
  <c r="AF139" i="21" s="1"/>
  <c r="AF145" i="21" s="1"/>
  <c r="AF5" i="21"/>
  <c r="AF163" i="21" s="1"/>
  <c r="AF49" i="21"/>
  <c r="AH2" i="182"/>
  <c r="AE144" i="21"/>
  <c r="AE146" i="21" s="1"/>
  <c r="AE140" i="21"/>
  <c r="AE141" i="21" s="1"/>
  <c r="AI229" i="196"/>
  <c r="AI196" i="196"/>
  <c r="AI124" i="196"/>
  <c r="AJ124" i="196" s="1"/>
  <c r="AI72" i="196"/>
  <c r="AI69" i="196"/>
  <c r="AI42" i="196"/>
  <c r="AI188" i="196"/>
  <c r="AJ188" i="196" s="1"/>
  <c r="AI166" i="196"/>
  <c r="AG12" i="182"/>
  <c r="AI37" i="196"/>
  <c r="AE8" i="182"/>
  <c r="AI254" i="196"/>
  <c r="AI149" i="196"/>
  <c r="AI232" i="196"/>
  <c r="AI52" i="196"/>
  <c r="AI249" i="196"/>
  <c r="AI131" i="196"/>
  <c r="AI224" i="196"/>
  <c r="AJ224" i="196" s="1"/>
  <c r="AJ272" i="196"/>
  <c r="AE154" i="21"/>
  <c r="AE164" i="21" s="1"/>
  <c r="AE132" i="21"/>
  <c r="AJ22" i="196"/>
  <c r="AJ128" i="196"/>
  <c r="AB52" i="21"/>
  <c r="X88" i="21"/>
  <c r="X152" i="21"/>
  <c r="X162" i="21" s="1"/>
  <c r="AJ216" i="196"/>
  <c r="AI185" i="196"/>
  <c r="AI133" i="196"/>
  <c r="AI86" i="196"/>
  <c r="AI148" i="196"/>
  <c r="AI143" i="196"/>
  <c r="AI255" i="196"/>
  <c r="AI208" i="196"/>
  <c r="AJ208" i="196" s="1"/>
  <c r="AI119" i="196"/>
  <c r="AJ119" i="196" s="1"/>
  <c r="AI267" i="196"/>
  <c r="AC19" i="182"/>
  <c r="AD7" i="182"/>
  <c r="AC39" i="182"/>
  <c r="AJ1" i="196"/>
  <c r="AJ58" i="196" s="1"/>
  <c r="AG42" i="182"/>
  <c r="AG16" i="182"/>
  <c r="AG15" i="182"/>
  <c r="AG31" i="182"/>
  <c r="AG35" i="182" s="1"/>
  <c r="AD146" i="21"/>
  <c r="AI269" i="196"/>
  <c r="AJ269" i="196" s="1"/>
  <c r="AI18" i="196"/>
  <c r="AJ18" i="196" s="1"/>
  <c r="AI175" i="196"/>
  <c r="AJ175" i="196" s="1"/>
  <c r="AI202" i="196"/>
  <c r="AJ202" i="196" s="1"/>
  <c r="AI135" i="196"/>
  <c r="AJ135" i="196" s="1"/>
  <c r="AI248" i="196"/>
  <c r="AJ248" i="196" s="1"/>
  <c r="AI134" i="196"/>
  <c r="AJ134" i="196" s="1"/>
  <c r="AI215" i="196"/>
  <c r="AI89" i="196"/>
  <c r="AJ89" i="196" s="1"/>
  <c r="AI271" i="196"/>
  <c r="AJ271" i="196" s="1"/>
  <c r="AI246" i="196"/>
  <c r="AJ246" i="196" s="1"/>
  <c r="AI54" i="196"/>
  <c r="AJ54" i="196" s="1"/>
  <c r="Z37" i="21"/>
  <c r="Z38" i="21"/>
  <c r="AI209" i="196"/>
  <c r="AJ209" i="196" s="1"/>
  <c r="AI213" i="196"/>
  <c r="AJ213" i="196" s="1"/>
  <c r="AI13" i="196"/>
  <c r="AJ13" i="196" s="1"/>
  <c r="AI137" i="196"/>
  <c r="AJ137" i="196" s="1"/>
  <c r="AI214" i="196"/>
  <c r="AJ214" i="196" s="1"/>
  <c r="AI172" i="196"/>
  <c r="AJ172" i="196" s="1"/>
  <c r="AJ265" i="196"/>
  <c r="AD24" i="182"/>
  <c r="AC36" i="182"/>
  <c r="AH3" i="21"/>
  <c r="AL3" i="184"/>
  <c r="AI3" i="182"/>
  <c r="AJ92" i="196"/>
  <c r="AJ217" i="196"/>
  <c r="Y35" i="21"/>
  <c r="AJ230" i="196"/>
  <c r="AJ228" i="196"/>
  <c r="AJ189" i="196"/>
  <c r="AJ99" i="196"/>
  <c r="AF31" i="182"/>
  <c r="AF35" i="182" s="1"/>
  <c r="AF15" i="182"/>
  <c r="AJ146" i="196"/>
  <c r="AI53" i="196"/>
  <c r="AJ53" i="196" s="1"/>
  <c r="AJ25" i="184"/>
  <c r="AJ26" i="184"/>
  <c r="AJ17" i="184"/>
  <c r="AJ24" i="184"/>
  <c r="AJ28" i="184"/>
  <c r="AJ14" i="184"/>
  <c r="AJ27" i="184"/>
  <c r="AJ18" i="184"/>
  <c r="AJ16" i="184"/>
  <c r="AJ15" i="184"/>
  <c r="AG4" i="182"/>
  <c r="AJ2" i="196" s="1"/>
  <c r="AJ4" i="184"/>
  <c r="AI47" i="196"/>
  <c r="AJ47" i="196" s="1"/>
  <c r="AI14" i="196"/>
  <c r="AJ14" i="196" s="1"/>
  <c r="AI129" i="196"/>
  <c r="AJ129" i="196" s="1"/>
  <c r="AI16" i="196"/>
  <c r="AJ16" i="196" s="1"/>
  <c r="AI207" i="196"/>
  <c r="AJ207" i="196" s="1"/>
  <c r="AI212" i="196"/>
  <c r="AJ212" i="196" s="1"/>
  <c r="Z26" i="21"/>
  <c r="Z41" i="21"/>
  <c r="Z45" i="21" s="1"/>
  <c r="Z50" i="21" s="1"/>
  <c r="Z149" i="21" s="1"/>
  <c r="Z159" i="21" s="1"/>
  <c r="AC40" i="182"/>
  <c r="AI79" i="196"/>
  <c r="AJ79" i="196" s="1"/>
  <c r="AI32" i="196"/>
  <c r="AJ32" i="196" s="1"/>
  <c r="AI15" i="196"/>
  <c r="AJ15" i="196" s="1"/>
  <c r="AI100" i="196"/>
  <c r="AJ100" i="196" s="1"/>
  <c r="AI192" i="196"/>
  <c r="AJ192" i="196" s="1"/>
  <c r="AI39" i="196"/>
  <c r="AJ39" i="196" s="1"/>
  <c r="AI120" i="196"/>
  <c r="AJ120" i="196" s="1"/>
  <c r="AI132" i="196"/>
  <c r="AJ132" i="196" s="1"/>
  <c r="AI270" i="196"/>
  <c r="AJ270" i="196" s="1"/>
  <c r="AI225" i="196"/>
  <c r="AJ225" i="196" s="1"/>
  <c r="AI78" i="196"/>
  <c r="AJ78" i="196" s="1"/>
  <c r="AI139" i="196"/>
  <c r="AJ139" i="196" s="1"/>
  <c r="AI11" i="196"/>
  <c r="AJ11" i="196" s="1"/>
  <c r="AG44" i="182"/>
  <c r="AG61" i="182" s="1"/>
  <c r="AH260" i="196"/>
  <c r="AG286" i="196"/>
  <c r="AG287" i="196"/>
  <c r="AG284" i="196"/>
  <c r="AG285" i="196"/>
  <c r="AG288" i="196"/>
  <c r="AH222" i="196"/>
  <c r="AG281" i="196"/>
  <c r="AG279" i="196"/>
  <c r="AG278" i="196"/>
  <c r="AG280" i="196"/>
  <c r="AG282" i="196"/>
  <c r="W165" i="21"/>
  <c r="AB80" i="21"/>
  <c r="AB78" i="21"/>
  <c r="AB77" i="21"/>
  <c r="AB79" i="21"/>
  <c r="AB76" i="21"/>
  <c r="AJ143" i="196" l="1"/>
  <c r="AJ215" i="196"/>
  <c r="AJ133" i="196"/>
  <c r="AJ28" i="196"/>
  <c r="AJ232" i="196"/>
  <c r="AJ57" i="196"/>
  <c r="AJ185" i="196"/>
  <c r="AJ98" i="196"/>
  <c r="AJ155" i="196"/>
  <c r="AJ38" i="196"/>
  <c r="AJ109" i="196"/>
  <c r="AJ31" i="196"/>
  <c r="AJ126" i="196"/>
  <c r="AJ49" i="196"/>
  <c r="AJ80" i="196"/>
  <c r="AJ241" i="196"/>
  <c r="AJ221" i="196"/>
  <c r="AJ163" i="196"/>
  <c r="AJ227" i="196"/>
  <c r="AJ62" i="196"/>
  <c r="AJ181" i="196"/>
  <c r="AJ184" i="196"/>
  <c r="Y152" i="21"/>
  <c r="Y155" i="21" s="1"/>
  <c r="Y169" i="21" s="1"/>
  <c r="Y88" i="21"/>
  <c r="AG43" i="182"/>
  <c r="AG60" i="182" s="1"/>
  <c r="AJ3" i="182"/>
  <c r="AI3" i="21"/>
  <c r="AM3" i="184"/>
  <c r="Z65" i="21"/>
  <c r="Z150" i="21" s="1"/>
  <c r="Z160" i="21" s="1"/>
  <c r="Z66" i="21"/>
  <c r="X155" i="21"/>
  <c r="X169" i="21" s="1"/>
  <c r="AA41" i="21"/>
  <c r="AA45" i="21" s="1"/>
  <c r="AA50" i="21" s="1"/>
  <c r="AA149" i="21" s="1"/>
  <c r="AA159" i="21" s="1"/>
  <c r="AA26" i="21"/>
  <c r="AD19" i="182"/>
  <c r="AD39" i="182"/>
  <c r="AE7" i="182"/>
  <c r="AJ41" i="196"/>
  <c r="AJ131" i="196"/>
  <c r="AJ149" i="196"/>
  <c r="AJ37" i="196"/>
  <c r="AJ42" i="196"/>
  <c r="AJ196" i="196"/>
  <c r="AH42" i="182"/>
  <c r="AK1" i="196"/>
  <c r="AH11" i="182"/>
  <c r="AG17" i="21"/>
  <c r="AG139" i="21" s="1"/>
  <c r="AH2" i="21"/>
  <c r="AG6" i="21"/>
  <c r="AG51" i="21"/>
  <c r="AG131" i="21"/>
  <c r="AG49" i="21"/>
  <c r="AG16" i="21"/>
  <c r="AG138" i="21" s="1"/>
  <c r="AL2" i="184"/>
  <c r="AG5" i="21"/>
  <c r="AG4" i="21"/>
  <c r="AG171" i="21"/>
  <c r="AI2" i="182"/>
  <c r="AI27" i="182" s="1"/>
  <c r="Z35" i="21"/>
  <c r="AJ71" i="196"/>
  <c r="AK71" i="196" s="1"/>
  <c r="AJ73" i="196"/>
  <c r="AK73" i="196" s="1"/>
  <c r="AJ144" i="196"/>
  <c r="AJ268" i="196"/>
  <c r="AK268" i="196" s="1"/>
  <c r="AJ245" i="196"/>
  <c r="AK245" i="196" s="1"/>
  <c r="AJ114" i="196"/>
  <c r="AK114" i="196" s="1"/>
  <c r="AJ150" i="196"/>
  <c r="AJ43" i="196"/>
  <c r="AK43" i="196" s="1"/>
  <c r="AJ164" i="196"/>
  <c r="AK164" i="196" s="1"/>
  <c r="AJ186" i="196"/>
  <c r="AK186" i="196" s="1"/>
  <c r="AJ36" i="196"/>
  <c r="AK36" i="196" s="1"/>
  <c r="AJ195" i="196"/>
  <c r="AK195" i="196" s="1"/>
  <c r="AJ51" i="196"/>
  <c r="AK51" i="196" s="1"/>
  <c r="AJ93" i="196"/>
  <c r="AK93" i="196" s="1"/>
  <c r="AJ30" i="196"/>
  <c r="AK30" i="196" s="1"/>
  <c r="AJ67" i="196"/>
  <c r="AK67" i="196" s="1"/>
  <c r="AJ29" i="196"/>
  <c r="AK29" i="196" s="1"/>
  <c r="AJ77" i="196"/>
  <c r="AK77" i="196" s="1"/>
  <c r="AJ211" i="196"/>
  <c r="AK211" i="196" s="1"/>
  <c r="AJ95" i="196"/>
  <c r="AK95" i="196" s="1"/>
  <c r="AJ156" i="196"/>
  <c r="AK156" i="196" s="1"/>
  <c r="AJ59" i="196"/>
  <c r="AK59" i="196" s="1"/>
  <c r="AJ68" i="196"/>
  <c r="AK68" i="196" s="1"/>
  <c r="AJ266" i="196"/>
  <c r="AK266" i="196" s="1"/>
  <c r="AJ158" i="196"/>
  <c r="AK158" i="196" s="1"/>
  <c r="AJ182" i="196"/>
  <c r="AK182" i="196" s="1"/>
  <c r="AJ205" i="196"/>
  <c r="AK205" i="196" s="1"/>
  <c r="AJ193" i="196"/>
  <c r="AK193" i="196" s="1"/>
  <c r="AJ167" i="196"/>
  <c r="AK167" i="196" s="1"/>
  <c r="AJ151" i="196"/>
  <c r="AK151" i="196" s="1"/>
  <c r="AJ165" i="196"/>
  <c r="AK165" i="196" s="1"/>
  <c r="AJ75" i="196"/>
  <c r="AK75" i="196" s="1"/>
  <c r="AJ235" i="196"/>
  <c r="AK235" i="196" s="1"/>
  <c r="X165" i="21"/>
  <c r="AJ177" i="196"/>
  <c r="AK177" i="196" s="1"/>
  <c r="AK172" i="196"/>
  <c r="AK18" i="196"/>
  <c r="AC56" i="182"/>
  <c r="AC46" i="182"/>
  <c r="AK133" i="196"/>
  <c r="AK224" i="196"/>
  <c r="AK124" i="196"/>
  <c r="AK190" i="196"/>
  <c r="AK155" i="196"/>
  <c r="AK109" i="196"/>
  <c r="AK116" i="196"/>
  <c r="AK244" i="196"/>
  <c r="AK250" i="196"/>
  <c r="AK241" i="196"/>
  <c r="AK81" i="196"/>
  <c r="AK70" i="196"/>
  <c r="AK111" i="196"/>
  <c r="AK91" i="196"/>
  <c r="AK11" i="196"/>
  <c r="AK270" i="196"/>
  <c r="AK192" i="196"/>
  <c r="AK79" i="196"/>
  <c r="AK212" i="196"/>
  <c r="AK14" i="196"/>
  <c r="AF43" i="182"/>
  <c r="AF60" i="182" s="1"/>
  <c r="AK189" i="196"/>
  <c r="AK230" i="196"/>
  <c r="AE24" i="182"/>
  <c r="AD36" i="182"/>
  <c r="AK137" i="196"/>
  <c r="AK54" i="196"/>
  <c r="AK215" i="196"/>
  <c r="AK202" i="196"/>
  <c r="AA58" i="21"/>
  <c r="AA63" i="21" s="1"/>
  <c r="AA22" i="21"/>
  <c r="AJ255" i="196"/>
  <c r="AK255" i="196" s="1"/>
  <c r="AJ148" i="196"/>
  <c r="AK148" i="196" s="1"/>
  <c r="AJ106" i="196"/>
  <c r="AK106" i="196" s="1"/>
  <c r="AJ125" i="196"/>
  <c r="AK125" i="196" s="1"/>
  <c r="AJ194" i="196"/>
  <c r="AK194" i="196" s="1"/>
  <c r="AJ154" i="196"/>
  <c r="AK154" i="196" s="1"/>
  <c r="AJ249" i="196"/>
  <c r="AK249" i="196" s="1"/>
  <c r="AJ254" i="196"/>
  <c r="AK254" i="196" s="1"/>
  <c r="AH12" i="182"/>
  <c r="AJ69" i="196"/>
  <c r="AK69" i="196" s="1"/>
  <c r="AJ229" i="196"/>
  <c r="AK229" i="196" s="1"/>
  <c r="AK26" i="184"/>
  <c r="AK14" i="184"/>
  <c r="AK17" i="184"/>
  <c r="AK18" i="184"/>
  <c r="AK28" i="184"/>
  <c r="AK15" i="184"/>
  <c r="AK25" i="184"/>
  <c r="AK16" i="184"/>
  <c r="AK24" i="184"/>
  <c r="AK27" i="184"/>
  <c r="AJ60" i="196"/>
  <c r="AK60" i="196" s="1"/>
  <c r="AH28" i="182"/>
  <c r="AH32" i="182" s="1"/>
  <c r="AJ234" i="196"/>
  <c r="AK234" i="196" s="1"/>
  <c r="AJ108" i="196"/>
  <c r="AK108" i="196" s="1"/>
  <c r="AJ147" i="196"/>
  <c r="AK147" i="196" s="1"/>
  <c r="AJ50" i="196"/>
  <c r="AK50" i="196" s="1"/>
  <c r="AJ258" i="196"/>
  <c r="AK258" i="196" s="1"/>
  <c r="AJ157" i="196"/>
  <c r="AK157" i="196" s="1"/>
  <c r="AJ97" i="196"/>
  <c r="AK97" i="196" s="1"/>
  <c r="AJ118" i="196"/>
  <c r="AK118" i="196" s="1"/>
  <c r="AJ20" i="196"/>
  <c r="AK20" i="196" s="1"/>
  <c r="AJ243" i="196"/>
  <c r="AK243" i="196" s="1"/>
  <c r="AJ90" i="196"/>
  <c r="AK90" i="196" s="1"/>
  <c r="AJ247" i="196"/>
  <c r="AK247" i="196" s="1"/>
  <c r="AJ251" i="196"/>
  <c r="AK251" i="196" s="1"/>
  <c r="AJ138" i="196"/>
  <c r="AK138" i="196" s="1"/>
  <c r="AJ145" i="196"/>
  <c r="AK145" i="196" s="1"/>
  <c r="AJ94" i="196"/>
  <c r="AK94" i="196" s="1"/>
  <c r="AJ153" i="196"/>
  <c r="AK153" i="196" s="1"/>
  <c r="AJ240" i="196"/>
  <c r="AK240" i="196" s="1"/>
  <c r="AJ173" i="196"/>
  <c r="AK173" i="196" s="1"/>
  <c r="AJ191" i="196"/>
  <c r="AK191" i="196" s="1"/>
  <c r="AJ233" i="196"/>
  <c r="AK233" i="196" s="1"/>
  <c r="AJ168" i="196"/>
  <c r="AK168" i="196" s="1"/>
  <c r="AJ117" i="196"/>
  <c r="AK117" i="196" s="1"/>
  <c r="AJ136" i="196"/>
  <c r="AK136" i="196" s="1"/>
  <c r="AJ76" i="196"/>
  <c r="AK76" i="196" s="1"/>
  <c r="AJ220" i="196"/>
  <c r="AK220" i="196" s="1"/>
  <c r="AJ259" i="196"/>
  <c r="AK259" i="196" s="1"/>
  <c r="AJ110" i="196"/>
  <c r="AK110" i="196" s="1"/>
  <c r="AH23" i="182"/>
  <c r="AI23" i="182" s="1"/>
  <c r="AK120" i="196"/>
  <c r="AK16" i="196"/>
  <c r="AK53" i="196"/>
  <c r="AK213" i="196"/>
  <c r="AK271" i="196"/>
  <c r="AK248" i="196"/>
  <c r="AK119" i="196"/>
  <c r="AK22" i="196"/>
  <c r="AK232" i="196"/>
  <c r="AF8" i="182"/>
  <c r="AE40" i="182"/>
  <c r="AE20" i="182"/>
  <c r="AH4" i="182"/>
  <c r="AK4" i="184"/>
  <c r="AK98" i="196"/>
  <c r="AK112" i="196"/>
  <c r="AK261" i="196"/>
  <c r="AK31" i="196"/>
  <c r="AK49" i="196"/>
  <c r="AK10" i="196"/>
  <c r="AK221" i="196"/>
  <c r="AK88" i="196"/>
  <c r="AK62" i="196"/>
  <c r="AK181" i="196"/>
  <c r="Y101" i="21"/>
  <c r="Y103" i="21"/>
  <c r="Y109" i="21" s="1"/>
  <c r="AK184" i="196"/>
  <c r="AK139" i="196"/>
  <c r="AK132" i="196"/>
  <c r="AK100" i="196"/>
  <c r="AC57" i="182"/>
  <c r="AC47" i="182"/>
  <c r="AK207" i="196"/>
  <c r="AK47" i="196"/>
  <c r="AD25" i="21"/>
  <c r="AD40" i="21"/>
  <c r="AD43" i="21" s="1"/>
  <c r="AD48" i="21" s="1"/>
  <c r="AK228" i="196"/>
  <c r="AK217" i="196"/>
  <c r="AK265" i="196"/>
  <c r="AK13" i="196"/>
  <c r="AK246" i="196"/>
  <c r="AK134" i="196"/>
  <c r="AK175" i="196"/>
  <c r="AE40" i="21"/>
  <c r="AE43" i="21" s="1"/>
  <c r="AE48" i="21" s="1"/>
  <c r="AE25" i="21"/>
  <c r="AJ263" i="196"/>
  <c r="AK263" i="196" s="1"/>
  <c r="AJ169" i="196"/>
  <c r="AK169" i="196" s="1"/>
  <c r="AJ273" i="196"/>
  <c r="AK273" i="196" s="1"/>
  <c r="AJ35" i="196"/>
  <c r="AK35" i="196" s="1"/>
  <c r="AJ24" i="196"/>
  <c r="AJ23" i="196"/>
  <c r="AJ87" i="196"/>
  <c r="AK87" i="196" s="1"/>
  <c r="AJ206" i="196"/>
  <c r="AK206" i="196" s="1"/>
  <c r="AJ33" i="196"/>
  <c r="AK33" i="196" s="1"/>
  <c r="AJ115" i="196"/>
  <c r="AK115" i="196" s="1"/>
  <c r="AJ267" i="196"/>
  <c r="AK267" i="196" s="1"/>
  <c r="AJ86" i="196"/>
  <c r="AK86" i="196" s="1"/>
  <c r="AJ85" i="196"/>
  <c r="AK85" i="196" s="1"/>
  <c r="AJ226" i="196"/>
  <c r="AK226" i="196" s="1"/>
  <c r="AJ52" i="196"/>
  <c r="AK52" i="196" s="1"/>
  <c r="AD40" i="182"/>
  <c r="AJ166" i="196"/>
  <c r="AK166" i="196" s="1"/>
  <c r="AJ72" i="196"/>
  <c r="AK72" i="196" s="1"/>
  <c r="AF132" i="21"/>
  <c r="AF154" i="21"/>
  <c r="AF164" i="21" s="1"/>
  <c r="AF140" i="21"/>
  <c r="AF144" i="21"/>
  <c r="AF146" i="21" s="1"/>
  <c r="AJ264" i="196"/>
  <c r="AK264" i="196" s="1"/>
  <c r="AJ170" i="196"/>
  <c r="AK170" i="196" s="1"/>
  <c r="AJ17" i="196"/>
  <c r="AK17" i="196" s="1"/>
  <c r="AJ9" i="196"/>
  <c r="AK9" i="196" s="1"/>
  <c r="AJ231" i="196"/>
  <c r="AK231" i="196" s="1"/>
  <c r="AJ242" i="196"/>
  <c r="AK242" i="196" s="1"/>
  <c r="AJ162" i="196"/>
  <c r="AK162" i="196" s="1"/>
  <c r="AJ12" i="196"/>
  <c r="AK12" i="196" s="1"/>
  <c r="AJ55" i="196"/>
  <c r="AK55" i="196" s="1"/>
  <c r="AJ48" i="196"/>
  <c r="AK48" i="196" s="1"/>
  <c r="AJ107" i="196"/>
  <c r="AK107" i="196" s="1"/>
  <c r="AJ74" i="196"/>
  <c r="AK74" i="196" s="1"/>
  <c r="AJ204" i="196"/>
  <c r="AK204" i="196" s="1"/>
  <c r="AJ96" i="196"/>
  <c r="AK96" i="196" s="1"/>
  <c r="AJ203" i="196"/>
  <c r="AK203" i="196" s="1"/>
  <c r="AJ262" i="196"/>
  <c r="AK262" i="196" s="1"/>
  <c r="AJ187" i="196"/>
  <c r="AK187" i="196" s="1"/>
  <c r="AJ210" i="196"/>
  <c r="AK210" i="196" s="1"/>
  <c r="AJ56" i="196"/>
  <c r="AK56" i="196" s="1"/>
  <c r="AJ40" i="196"/>
  <c r="AK40" i="196" s="1"/>
  <c r="AJ113" i="196"/>
  <c r="AK113" i="196" s="1"/>
  <c r="AJ66" i="196"/>
  <c r="AK66" i="196" s="1"/>
  <c r="AJ61" i="196"/>
  <c r="AK61" i="196" s="1"/>
  <c r="AJ252" i="196"/>
  <c r="AK252" i="196" s="1"/>
  <c r="AJ21" i="196"/>
  <c r="AK21" i="196" s="1"/>
  <c r="AJ253" i="196"/>
  <c r="AK253" i="196" s="1"/>
  <c r="AJ152" i="196"/>
  <c r="AK152" i="196" s="1"/>
  <c r="AJ176" i="196"/>
  <c r="AK176" i="196" s="1"/>
  <c r="AJ174" i="196"/>
  <c r="AK174" i="196" s="1"/>
  <c r="AJ34" i="196"/>
  <c r="AK34" i="196" s="1"/>
  <c r="AA76" i="21"/>
  <c r="AA80" i="21"/>
  <c r="AA78" i="21"/>
  <c r="AA79" i="21"/>
  <c r="AA77" i="21"/>
  <c r="AJ171" i="196"/>
  <c r="AK171" i="196" s="1"/>
  <c r="Z73" i="21"/>
  <c r="Z87" i="21" s="1"/>
  <c r="Z98" i="21"/>
  <c r="Z106" i="21" s="1"/>
  <c r="Z95" i="21"/>
  <c r="Z70" i="21"/>
  <c r="Z84" i="21" s="1"/>
  <c r="Z151" i="21" s="1"/>
  <c r="Z161" i="21" s="1"/>
  <c r="Z69" i="21"/>
  <c r="Z83" i="21" s="1"/>
  <c r="Z97" i="21"/>
  <c r="Z105" i="21" s="1"/>
  <c r="Z100" i="21"/>
  <c r="Z108" i="21" s="1"/>
  <c r="Z71" i="21"/>
  <c r="Z85" i="21" s="1"/>
  <c r="Z72" i="21"/>
  <c r="Z86" i="21" s="1"/>
  <c r="Z99" i="21"/>
  <c r="Z107" i="21" s="1"/>
  <c r="Z96" i="21"/>
  <c r="Z104" i="21" s="1"/>
  <c r="X156" i="21"/>
  <c r="X170" i="21" s="1"/>
  <c r="AJ130" i="196"/>
  <c r="AK130" i="196" s="1"/>
  <c r="AJ105" i="196"/>
  <c r="AK105" i="196" s="1"/>
  <c r="AJ19" i="196"/>
  <c r="AK19" i="196" s="1"/>
  <c r="AI222" i="196"/>
  <c r="AH278" i="196"/>
  <c r="AH279" i="196"/>
  <c r="AH281" i="196"/>
  <c r="AH280" i="196"/>
  <c r="AH282" i="196"/>
  <c r="AI260" i="196"/>
  <c r="AH288" i="196"/>
  <c r="AH284" i="196"/>
  <c r="AH286" i="196"/>
  <c r="AH287" i="196"/>
  <c r="AH285" i="196"/>
  <c r="Y156" i="21" l="1"/>
  <c r="Y170" i="21" s="1"/>
  <c r="Y162" i="21"/>
  <c r="Y165" i="21" s="1"/>
  <c r="AK2" i="196"/>
  <c r="E35" i="182"/>
  <c r="AH35" i="182"/>
  <c r="Z103" i="21"/>
  <c r="Z109" i="21" s="1"/>
  <c r="Z101" i="21"/>
  <c r="S39" i="202" a="1"/>
  <c r="AF141" i="21"/>
  <c r="AE52" i="21"/>
  <c r="AA37" i="21"/>
  <c r="AA38" i="21"/>
  <c r="AH16" i="182"/>
  <c r="AI12" i="182"/>
  <c r="AB26" i="21"/>
  <c r="AB41" i="21"/>
  <c r="AB45" i="21" s="1"/>
  <c r="AB50" i="21" s="1"/>
  <c r="AG140" i="21"/>
  <c r="AG141" i="21" s="1"/>
  <c r="AG144" i="21"/>
  <c r="AK23" i="196"/>
  <c r="AK24" i="196"/>
  <c r="AK42" i="196"/>
  <c r="AK41" i="196"/>
  <c r="AK216" i="196"/>
  <c r="AE39" i="182"/>
  <c r="AF7" i="182"/>
  <c r="AE19" i="182"/>
  <c r="AK135" i="196"/>
  <c r="AK92" i="196"/>
  <c r="AK32" i="196"/>
  <c r="AK163" i="196"/>
  <c r="AK127" i="196"/>
  <c r="AK15" i="196"/>
  <c r="AD47" i="182"/>
  <c r="AD57" i="182"/>
  <c r="E20" i="182"/>
  <c r="AC23" i="21"/>
  <c r="AC59" i="21"/>
  <c r="AC64" i="21" s="1"/>
  <c r="AA71" i="21"/>
  <c r="AA85" i="21" s="1"/>
  <c r="AA97" i="21"/>
  <c r="AA105" i="21" s="1"/>
  <c r="AA72" i="21"/>
  <c r="AA86" i="21" s="1"/>
  <c r="AA100" i="21"/>
  <c r="AA108" i="21" s="1"/>
  <c r="AA98" i="21"/>
  <c r="AA106" i="21" s="1"/>
  <c r="AA95" i="21"/>
  <c r="AA70" i="21"/>
  <c r="AA84" i="21" s="1"/>
  <c r="AA151" i="21" s="1"/>
  <c r="AA161" i="21" s="1"/>
  <c r="AA73" i="21"/>
  <c r="AA87" i="21" s="1"/>
  <c r="AA99" i="21"/>
  <c r="AA107" i="21" s="1"/>
  <c r="AA69" i="21"/>
  <c r="AA83" i="21" s="1"/>
  <c r="AA96" i="21"/>
  <c r="AA104" i="21" s="1"/>
  <c r="AF24" i="182"/>
  <c r="AE36" i="182"/>
  <c r="AL4" i="184"/>
  <c r="AI4" i="182"/>
  <c r="AL2" i="196" s="1"/>
  <c r="AH6" i="21"/>
  <c r="AH131" i="21"/>
  <c r="AH51" i="21"/>
  <c r="AH17" i="21"/>
  <c r="AH139" i="21" s="1"/>
  <c r="AH5" i="21"/>
  <c r="AI2" i="21"/>
  <c r="AH4" i="21"/>
  <c r="AM2" i="184"/>
  <c r="AH49" i="21"/>
  <c r="AH16" i="21"/>
  <c r="AH138" i="21" s="1"/>
  <c r="AJ2" i="182"/>
  <c r="AJ27" i="182" s="1"/>
  <c r="AH171" i="21"/>
  <c r="AH172" i="21" s="1"/>
  <c r="AK37" i="196"/>
  <c r="AK272" i="196"/>
  <c r="AK185" i="196"/>
  <c r="AD56" i="182"/>
  <c r="AD46" i="182"/>
  <c r="AK89" i="196"/>
  <c r="AK99" i="196"/>
  <c r="AK39" i="196"/>
  <c r="AL39" i="196" s="1"/>
  <c r="AK223" i="196"/>
  <c r="AK38" i="196"/>
  <c r="AK78" i="196"/>
  <c r="Z88" i="21"/>
  <c r="Z152" i="21"/>
  <c r="AL13" i="196"/>
  <c r="AE57" i="182"/>
  <c r="AE47" i="182"/>
  <c r="AA65" i="21"/>
  <c r="AA150" i="21" s="1"/>
  <c r="AA160" i="21" s="1"/>
  <c r="AA66" i="21"/>
  <c r="AL211" i="196"/>
  <c r="AK150" i="196"/>
  <c r="AK144" i="196"/>
  <c r="AG154" i="21"/>
  <c r="AG164" i="21" s="1"/>
  <c r="AG132" i="21"/>
  <c r="AG145" i="21"/>
  <c r="AK149" i="196"/>
  <c r="AL149" i="196" s="1"/>
  <c r="AK28" i="196"/>
  <c r="AK143" i="196"/>
  <c r="AB22" i="21"/>
  <c r="AB58" i="21"/>
  <c r="AB63" i="21" s="1"/>
  <c r="AK209" i="196"/>
  <c r="AK146" i="196"/>
  <c r="AK225" i="196"/>
  <c r="AK57" i="196"/>
  <c r="AK80" i="196"/>
  <c r="AK183" i="196"/>
  <c r="AL183" i="196" s="1"/>
  <c r="AK3" i="182"/>
  <c r="AN3" i="184"/>
  <c r="AJ3" i="21"/>
  <c r="AD52" i="21"/>
  <c r="AF20" i="182"/>
  <c r="AF40" i="182"/>
  <c r="AG8" i="182"/>
  <c r="AA39" i="202" a="1"/>
  <c r="AA36" i="21"/>
  <c r="AA35" i="21"/>
  <c r="AL182" i="196"/>
  <c r="AL93" i="196"/>
  <c r="AI28" i="182"/>
  <c r="AL1" i="196"/>
  <c r="AL138" i="196" s="1"/>
  <c r="AI31" i="182"/>
  <c r="AI35" i="182" s="1"/>
  <c r="AI16" i="182"/>
  <c r="AI42" i="182"/>
  <c r="AL18" i="184"/>
  <c r="AL16" i="184"/>
  <c r="AL25" i="184"/>
  <c r="AL27" i="184"/>
  <c r="AL14" i="184"/>
  <c r="AL15" i="184"/>
  <c r="AL17" i="184"/>
  <c r="AL28" i="184"/>
  <c r="AL24" i="184"/>
  <c r="AL26" i="184"/>
  <c r="AI11" i="182"/>
  <c r="AH15" i="182"/>
  <c r="AH43" i="182" s="1"/>
  <c r="AH60" i="182" s="1"/>
  <c r="AK196" i="196"/>
  <c r="AL196" i="196" s="1"/>
  <c r="AK131" i="196"/>
  <c r="AL131" i="196" s="1"/>
  <c r="AK128" i="196"/>
  <c r="AL128" i="196" s="1"/>
  <c r="AK208" i="196"/>
  <c r="AL208" i="196" s="1"/>
  <c r="AK269" i="196"/>
  <c r="AL269" i="196" s="1"/>
  <c r="AK214" i="196"/>
  <c r="AL214" i="196" s="1"/>
  <c r="AK129" i="196"/>
  <c r="AK227" i="196"/>
  <c r="AL227" i="196" s="1"/>
  <c r="AK126" i="196"/>
  <c r="AL126" i="196" s="1"/>
  <c r="AK188" i="196"/>
  <c r="AL188" i="196" s="1"/>
  <c r="AK58" i="196"/>
  <c r="AL58" i="196" s="1"/>
  <c r="AJ222" i="196"/>
  <c r="AI280" i="196"/>
  <c r="AI279" i="196"/>
  <c r="AI281" i="196"/>
  <c r="AI278" i="196"/>
  <c r="AI282" i="196"/>
  <c r="AJ260" i="196"/>
  <c r="AI286" i="196"/>
  <c r="AI284" i="196"/>
  <c r="AI285" i="196"/>
  <c r="AI288" i="196"/>
  <c r="AI287" i="196"/>
  <c r="AL88" i="196" l="1"/>
  <c r="AL35" i="196"/>
  <c r="AL148" i="196"/>
  <c r="AL130" i="196"/>
  <c r="AL79" i="196"/>
  <c r="AL74" i="196"/>
  <c r="AL146" i="196"/>
  <c r="AL191" i="196"/>
  <c r="AJ28" i="182"/>
  <c r="AJ32" i="182" s="1"/>
  <c r="AL90" i="196"/>
  <c r="AL119" i="196"/>
  <c r="AL241" i="196"/>
  <c r="AL129" i="196"/>
  <c r="AJ11" i="182"/>
  <c r="AL186" i="196"/>
  <c r="AL144" i="196"/>
  <c r="AL37" i="196"/>
  <c r="AI15" i="182"/>
  <c r="AI43" i="182" s="1"/>
  <c r="AI60" i="182" s="1"/>
  <c r="AI32" i="182"/>
  <c r="AF40" i="21"/>
  <c r="AF43" i="21" s="1"/>
  <c r="AF48" i="21" s="1"/>
  <c r="AF25" i="21"/>
  <c r="AG25" i="21"/>
  <c r="AG40" i="21"/>
  <c r="AG43" i="21" s="1"/>
  <c r="AG48" i="21" s="1"/>
  <c r="AA41" i="202"/>
  <c r="AA63" i="202"/>
  <c r="AA49" i="202"/>
  <c r="AA52" i="202"/>
  <c r="AA57" i="202"/>
  <c r="AA67" i="202"/>
  <c r="AA51" i="202"/>
  <c r="AA42" i="202"/>
  <c r="AA48" i="202"/>
  <c r="AA50" i="202"/>
  <c r="AA47" i="202"/>
  <c r="AA58" i="202"/>
  <c r="AA62" i="202"/>
  <c r="AA66" i="202"/>
  <c r="AA60" i="202"/>
  <c r="AA39" i="202"/>
  <c r="AA44" i="202"/>
  <c r="AA45" i="202"/>
  <c r="AA59" i="202"/>
  <c r="AA64" i="202"/>
  <c r="AA53" i="202"/>
  <c r="AA61" i="202"/>
  <c r="AA56" i="202"/>
  <c r="AA46" i="202"/>
  <c r="AA40" i="202"/>
  <c r="AA54" i="202"/>
  <c r="AA55" i="202"/>
  <c r="AA65" i="202"/>
  <c r="AA43" i="202"/>
  <c r="AL147" i="196"/>
  <c r="AD23" i="21"/>
  <c r="AD59" i="21"/>
  <c r="AD64" i="21" s="1"/>
  <c r="AL72" i="196"/>
  <c r="AL225" i="196"/>
  <c r="AB65" i="21"/>
  <c r="AB150" i="21" s="1"/>
  <c r="AB160" i="21" s="1"/>
  <c r="AB66" i="21"/>
  <c r="AL28" i="196"/>
  <c r="AL30" i="196"/>
  <c r="AL247" i="196"/>
  <c r="AL53" i="196"/>
  <c r="AL100" i="196"/>
  <c r="AL223" i="196"/>
  <c r="AB36" i="21"/>
  <c r="AB35" i="21"/>
  <c r="AL272" i="196"/>
  <c r="AH144" i="21"/>
  <c r="AH140" i="21"/>
  <c r="AH141" i="21" s="1"/>
  <c r="AI17" i="21"/>
  <c r="AI139" i="21" s="1"/>
  <c r="AI145" i="21" s="1"/>
  <c r="AJ2" i="21"/>
  <c r="AK2" i="182"/>
  <c r="AI171" i="21"/>
  <c r="AI172" i="21" s="1"/>
  <c r="AI4" i="21"/>
  <c r="AI49" i="21"/>
  <c r="AI16" i="21"/>
  <c r="AI138" i="21" s="1"/>
  <c r="AN2" i="184"/>
  <c r="AI51" i="21"/>
  <c r="AI5" i="21"/>
  <c r="AI6" i="21"/>
  <c r="AI131" i="21"/>
  <c r="AH154" i="21"/>
  <c r="AH164" i="21" s="1"/>
  <c r="AH132" i="21"/>
  <c r="AL193" i="196"/>
  <c r="AL215" i="196"/>
  <c r="AL153" i="196"/>
  <c r="AL112" i="196"/>
  <c r="AL48" i="196"/>
  <c r="AL32" i="196"/>
  <c r="AF39" i="182"/>
  <c r="AF19" i="182"/>
  <c r="AG7" i="182"/>
  <c r="AL42" i="196"/>
  <c r="AL81" i="196"/>
  <c r="AL157" i="196"/>
  <c r="AL217" i="196"/>
  <c r="AL76" i="196"/>
  <c r="AL10" i="196"/>
  <c r="AB38" i="21"/>
  <c r="AB37" i="21"/>
  <c r="AL15" i="196"/>
  <c r="AL92" i="196"/>
  <c r="AE56" i="182"/>
  <c r="AE46" i="182"/>
  <c r="AL106" i="196"/>
  <c r="S54" i="202"/>
  <c r="S57" i="202"/>
  <c r="S60" i="202"/>
  <c r="S66" i="202"/>
  <c r="S65" i="202"/>
  <c r="S49" i="202"/>
  <c r="S40" i="202"/>
  <c r="S58" i="202"/>
  <c r="S67" i="202"/>
  <c r="S48" i="202"/>
  <c r="S39" i="202"/>
  <c r="S46" i="202"/>
  <c r="S59" i="202"/>
  <c r="S56" i="202"/>
  <c r="S62" i="202"/>
  <c r="S44" i="202"/>
  <c r="S64" i="202"/>
  <c r="S50" i="202"/>
  <c r="S41" i="202"/>
  <c r="S42" i="202"/>
  <c r="S63" i="202"/>
  <c r="S61" i="202"/>
  <c r="S47" i="202"/>
  <c r="S51" i="202"/>
  <c r="S52" i="202"/>
  <c r="S53" i="202"/>
  <c r="S55" i="202"/>
  <c r="S45" i="202"/>
  <c r="S43" i="202"/>
  <c r="AL270" i="196"/>
  <c r="AL75" i="196"/>
  <c r="AL12" i="196"/>
  <c r="AL164" i="196"/>
  <c r="AL14" i="196"/>
  <c r="AL98" i="196"/>
  <c r="AL21" i="196"/>
  <c r="AL23" i="196"/>
  <c r="AL115" i="196"/>
  <c r="AL268" i="196"/>
  <c r="AL254" i="196"/>
  <c r="AL229" i="196"/>
  <c r="AL109" i="196"/>
  <c r="AL111" i="196"/>
  <c r="AL11" i="196"/>
  <c r="AL56" i="196"/>
  <c r="AL60" i="196"/>
  <c r="AL192" i="196"/>
  <c r="AL245" i="196"/>
  <c r="AL47" i="196"/>
  <c r="AL184" i="196"/>
  <c r="AL248" i="196"/>
  <c r="AL18" i="196"/>
  <c r="AL166" i="196"/>
  <c r="AL31" i="196"/>
  <c r="AL145" i="196"/>
  <c r="AL62" i="196"/>
  <c r="AL171" i="196"/>
  <c r="AL16" i="196"/>
  <c r="AL220" i="196"/>
  <c r="AL95" i="196"/>
  <c r="AL202" i="196"/>
  <c r="AL155" i="196"/>
  <c r="AL51" i="196"/>
  <c r="AL255" i="196"/>
  <c r="AL173" i="196"/>
  <c r="AL50" i="196"/>
  <c r="AL205" i="196"/>
  <c r="AL24" i="196"/>
  <c r="AL68" i="196"/>
  <c r="AL40" i="196"/>
  <c r="AL258" i="196"/>
  <c r="AL175" i="196"/>
  <c r="AL165" i="196"/>
  <c r="AL105" i="196"/>
  <c r="AL259" i="196"/>
  <c r="AL33" i="196"/>
  <c r="AL114" i="196"/>
  <c r="AL204" i="196"/>
  <c r="AL134" i="196"/>
  <c r="AL250" i="196"/>
  <c r="AL176" i="196"/>
  <c r="AL252" i="196"/>
  <c r="AL34" i="196"/>
  <c r="AL262" i="196"/>
  <c r="AL151" i="196"/>
  <c r="AL203" i="196"/>
  <c r="AL234" i="196"/>
  <c r="AL273" i="196"/>
  <c r="AL253" i="196"/>
  <c r="AL43" i="196"/>
  <c r="AL261" i="196"/>
  <c r="AL19" i="196"/>
  <c r="AL235" i="196"/>
  <c r="AL271" i="196"/>
  <c r="AL263" i="196"/>
  <c r="AL243" i="196"/>
  <c r="AL69" i="196"/>
  <c r="AL73" i="196"/>
  <c r="AL70" i="196"/>
  <c r="AL117" i="196"/>
  <c r="AL212" i="196"/>
  <c r="AL265" i="196"/>
  <c r="AL232" i="196"/>
  <c r="AL206" i="196"/>
  <c r="AL59" i="196"/>
  <c r="AL168" i="196"/>
  <c r="AL17" i="196"/>
  <c r="AL120" i="196"/>
  <c r="AL96" i="196"/>
  <c r="AL244" i="196"/>
  <c r="AL49" i="196"/>
  <c r="AL190" i="196"/>
  <c r="AL152" i="196"/>
  <c r="AL169" i="196"/>
  <c r="AL66" i="196"/>
  <c r="AL52" i="196"/>
  <c r="AL233" i="196"/>
  <c r="AL267" i="196"/>
  <c r="AL266" i="196"/>
  <c r="AL9" i="196"/>
  <c r="AL230" i="196"/>
  <c r="AL118" i="196"/>
  <c r="AL55" i="196"/>
  <c r="AL224" i="196"/>
  <c r="AL107" i="196"/>
  <c r="AL156" i="196"/>
  <c r="AL71" i="196"/>
  <c r="AL187" i="196"/>
  <c r="AL195" i="196"/>
  <c r="AL91" i="196"/>
  <c r="AL246" i="196"/>
  <c r="AL228" i="196"/>
  <c r="AL54" i="196"/>
  <c r="AL108" i="196"/>
  <c r="AL240" i="196"/>
  <c r="AL29" i="196"/>
  <c r="AL249" i="196"/>
  <c r="AL210" i="196"/>
  <c r="AL113" i="196"/>
  <c r="AL22" i="196"/>
  <c r="AL177" i="196"/>
  <c r="AL67" i="196"/>
  <c r="AL207" i="196"/>
  <c r="AL94" i="196"/>
  <c r="AL133" i="196"/>
  <c r="AL158" i="196"/>
  <c r="AL137" i="196"/>
  <c r="AL97" i="196"/>
  <c r="AL116" i="196"/>
  <c r="AL231" i="196"/>
  <c r="AL174" i="196"/>
  <c r="AL77" i="196"/>
  <c r="AL189" i="196"/>
  <c r="AL125" i="196"/>
  <c r="AH8" i="182"/>
  <c r="AG20" i="182"/>
  <c r="AL132" i="196"/>
  <c r="AL86" i="196"/>
  <c r="AL3" i="182"/>
  <c r="AO3" i="184"/>
  <c r="AL80" i="196"/>
  <c r="AL209" i="196"/>
  <c r="AB72" i="21"/>
  <c r="AB86" i="21" s="1"/>
  <c r="AB69" i="21"/>
  <c r="AB83" i="21" s="1"/>
  <c r="AB98" i="21"/>
  <c r="AB106" i="21" s="1"/>
  <c r="AB73" i="21"/>
  <c r="AB87" i="21" s="1"/>
  <c r="AB71" i="21"/>
  <c r="AB85" i="21" s="1"/>
  <c r="AB99" i="21"/>
  <c r="AB107" i="21" s="1"/>
  <c r="AB70" i="21"/>
  <c r="AB84" i="21" s="1"/>
  <c r="AB97" i="21"/>
  <c r="AB105" i="21" s="1"/>
  <c r="AB95" i="21"/>
  <c r="AB100" i="21"/>
  <c r="AB108" i="21" s="1"/>
  <c r="AB96" i="21"/>
  <c r="AB104" i="21" s="1"/>
  <c r="AL150" i="196"/>
  <c r="AL172" i="196"/>
  <c r="AL136" i="196"/>
  <c r="AC38" i="21"/>
  <c r="AC37" i="21"/>
  <c r="AL264" i="196"/>
  <c r="AL78" i="196"/>
  <c r="AL99" i="196"/>
  <c r="AL185" i="196"/>
  <c r="AM26" i="184"/>
  <c r="AM16" i="184"/>
  <c r="AM18" i="184"/>
  <c r="AM15" i="184"/>
  <c r="AM17" i="184"/>
  <c r="AM25" i="184"/>
  <c r="AM24" i="184"/>
  <c r="AM28" i="184"/>
  <c r="AM14" i="184"/>
  <c r="AM27" i="184"/>
  <c r="AH145" i="21"/>
  <c r="AC26" i="21"/>
  <c r="AC41" i="21"/>
  <c r="AC45" i="21" s="1"/>
  <c r="AC50" i="21" s="1"/>
  <c r="AC149" i="21" s="1"/>
  <c r="AC159" i="21" s="1"/>
  <c r="AA88" i="21"/>
  <c r="AA152" i="21"/>
  <c r="AA103" i="21"/>
  <c r="AA109" i="21" s="1"/>
  <c r="AA101" i="21"/>
  <c r="AL20" i="196"/>
  <c r="AL213" i="196"/>
  <c r="AC77" i="21"/>
  <c r="AC79" i="21"/>
  <c r="AC80" i="21"/>
  <c r="AC76" i="21"/>
  <c r="AC78" i="21"/>
  <c r="AL181" i="196"/>
  <c r="AL170" i="196"/>
  <c r="AL127" i="196"/>
  <c r="AL135" i="196"/>
  <c r="AL216" i="196"/>
  <c r="AL167" i="196"/>
  <c r="AJ12" i="182"/>
  <c r="AL221" i="196"/>
  <c r="AL162" i="196"/>
  <c r="AI44" i="182"/>
  <c r="AI61" i="182" s="1"/>
  <c r="AK28" i="182"/>
  <c r="AL154" i="196"/>
  <c r="AF57" i="182"/>
  <c r="AF47" i="182"/>
  <c r="AL226" i="196"/>
  <c r="AL57" i="196"/>
  <c r="AL143" i="196"/>
  <c r="AL36" i="196"/>
  <c r="AL194" i="196"/>
  <c r="AL110" i="196"/>
  <c r="Z162" i="21"/>
  <c r="Z165" i="21" s="1"/>
  <c r="Z155" i="21"/>
  <c r="Z169" i="21" s="1"/>
  <c r="Z156" i="21"/>
  <c r="Z170" i="21" s="1"/>
  <c r="AL38" i="196"/>
  <c r="AL89" i="196"/>
  <c r="AJ15" i="182"/>
  <c r="AJ31" i="182"/>
  <c r="AM1" i="196"/>
  <c r="AM186" i="196" s="1"/>
  <c r="AJ42" i="182"/>
  <c r="AJ23" i="182"/>
  <c r="AK23" i="182" s="1"/>
  <c r="AM4" i="184"/>
  <c r="AJ4" i="182"/>
  <c r="AM2" i="196" s="1"/>
  <c r="AG24" i="182"/>
  <c r="AG40" i="182" s="1"/>
  <c r="AF36" i="182"/>
  <c r="AL251" i="196"/>
  <c r="AL85" i="196"/>
  <c r="AM85" i="196" s="1"/>
  <c r="AL242" i="196"/>
  <c r="AM242" i="196" s="1"/>
  <c r="AL163" i="196"/>
  <c r="AC58" i="21"/>
  <c r="AC63" i="21" s="1"/>
  <c r="E19" i="182"/>
  <c r="AC22" i="21"/>
  <c r="AL41" i="196"/>
  <c r="AG146" i="21"/>
  <c r="AL124" i="196"/>
  <c r="AM124" i="196" s="1"/>
  <c r="AB149" i="21"/>
  <c r="AB159" i="21" s="1"/>
  <c r="AH20" i="182"/>
  <c r="AH44" i="182"/>
  <c r="AH61" i="182" s="1"/>
  <c r="AL139" i="196"/>
  <c r="AL87" i="196"/>
  <c r="AL61" i="196"/>
  <c r="AK222" i="196"/>
  <c r="AJ281" i="196"/>
  <c r="AJ282" i="196"/>
  <c r="AJ278" i="196"/>
  <c r="AJ280" i="196"/>
  <c r="AJ279" i="196"/>
  <c r="AK260" i="196"/>
  <c r="AJ287" i="196"/>
  <c r="AJ286" i="196"/>
  <c r="AJ284" i="196"/>
  <c r="AJ288" i="196"/>
  <c r="AJ285" i="196"/>
  <c r="AM61" i="196" l="1"/>
  <c r="AM41" i="196"/>
  <c r="AJ43" i="182"/>
  <c r="AJ60" i="182" s="1"/>
  <c r="AM87" i="196"/>
  <c r="AM139" i="196"/>
  <c r="AF52" i="21"/>
  <c r="D6" i="199"/>
  <c r="AG57" i="182"/>
  <c r="AG47" i="182"/>
  <c r="AC71" i="21"/>
  <c r="AC85" i="21" s="1"/>
  <c r="AC97" i="21"/>
  <c r="AC105" i="21" s="1"/>
  <c r="AC73" i="21"/>
  <c r="AC87" i="21" s="1"/>
  <c r="AC99" i="21"/>
  <c r="AC107" i="21" s="1"/>
  <c r="AC95" i="21"/>
  <c r="AC100" i="21"/>
  <c r="AC108" i="21" s="1"/>
  <c r="AC72" i="21"/>
  <c r="AC86" i="21" s="1"/>
  <c r="AC98" i="21"/>
  <c r="AC106" i="21" s="1"/>
  <c r="AC96" i="21"/>
  <c r="AC104" i="21" s="1"/>
  <c r="AC69" i="21"/>
  <c r="AC83" i="21" s="1"/>
  <c r="AC70" i="21"/>
  <c r="AC84" i="21" s="1"/>
  <c r="AC151" i="21" s="1"/>
  <c r="AC161" i="21" s="1"/>
  <c r="AM163" i="196"/>
  <c r="AD41" i="21"/>
  <c r="AD45" i="21" s="1"/>
  <c r="AD50" i="21" s="1"/>
  <c r="AD149" i="21" s="1"/>
  <c r="AD26" i="21"/>
  <c r="AM36" i="196"/>
  <c r="AM57" i="196"/>
  <c r="AM154" i="196"/>
  <c r="AM221" i="196"/>
  <c r="AM167" i="196"/>
  <c r="AM170" i="196"/>
  <c r="AM20" i="196"/>
  <c r="AM185" i="196"/>
  <c r="AM136" i="196"/>
  <c r="AM150" i="196"/>
  <c r="AM209" i="196"/>
  <c r="AM86" i="196"/>
  <c r="AM174" i="196"/>
  <c r="AM137" i="196"/>
  <c r="AM207" i="196"/>
  <c r="AM113" i="196"/>
  <c r="AM240" i="196"/>
  <c r="AM246" i="196"/>
  <c r="AM71" i="196"/>
  <c r="AM55" i="196"/>
  <c r="AM266" i="196"/>
  <c r="AM66" i="196"/>
  <c r="AM49" i="196"/>
  <c r="AM17" i="196"/>
  <c r="AM232" i="196"/>
  <c r="AM70" i="196"/>
  <c r="AM263" i="196"/>
  <c r="AM261" i="196"/>
  <c r="AM234" i="196"/>
  <c r="AM34" i="196"/>
  <c r="AM134" i="196"/>
  <c r="AM259" i="196"/>
  <c r="AM258" i="196"/>
  <c r="AM205" i="196"/>
  <c r="AM51" i="196"/>
  <c r="AM220" i="196"/>
  <c r="AM145" i="196"/>
  <c r="AM248" i="196"/>
  <c r="AM192" i="196"/>
  <c r="AM111" i="196"/>
  <c r="AM268" i="196"/>
  <c r="AM98" i="196"/>
  <c r="AM75" i="196"/>
  <c r="AM227" i="196"/>
  <c r="AM76" i="196"/>
  <c r="AM241" i="196"/>
  <c r="AM119" i="196"/>
  <c r="AM149" i="196"/>
  <c r="AM146" i="196"/>
  <c r="AM90" i="196"/>
  <c r="AM208" i="196"/>
  <c r="AM42" i="196"/>
  <c r="AM32" i="196"/>
  <c r="AM153" i="196"/>
  <c r="AN4" i="184"/>
  <c r="AK4" i="182"/>
  <c r="AN2" i="196" s="1"/>
  <c r="AM223" i="196"/>
  <c r="AM72" i="196"/>
  <c r="AD79" i="21"/>
  <c r="AD78" i="21"/>
  <c r="AD76" i="21"/>
  <c r="AD80" i="21"/>
  <c r="AD77" i="21"/>
  <c r="AG52" i="21"/>
  <c r="AM126" i="196"/>
  <c r="AF23" i="21"/>
  <c r="AF59" i="21"/>
  <c r="AF64" i="21" s="1"/>
  <c r="AH24" i="182"/>
  <c r="AG36" i="182"/>
  <c r="AM89" i="196"/>
  <c r="AM143" i="196"/>
  <c r="AM226" i="196"/>
  <c r="AM131" i="196"/>
  <c r="AK12" i="182"/>
  <c r="AJ16" i="182"/>
  <c r="AJ44" i="182" s="1"/>
  <c r="AJ61" i="182" s="1"/>
  <c r="AM216" i="196"/>
  <c r="AM181" i="196"/>
  <c r="AM99" i="196"/>
  <c r="AB151" i="21"/>
  <c r="AM80" i="196"/>
  <c r="AM132" i="196"/>
  <c r="AM125" i="196"/>
  <c r="AM231" i="196"/>
  <c r="AM158" i="196"/>
  <c r="AM67" i="196"/>
  <c r="AM210" i="196"/>
  <c r="AM108" i="196"/>
  <c r="AM91" i="196"/>
  <c r="AM156" i="196"/>
  <c r="AM118" i="196"/>
  <c r="AM267" i="196"/>
  <c r="AM169" i="196"/>
  <c r="AM244" i="196"/>
  <c r="AM168" i="196"/>
  <c r="AM265" i="196"/>
  <c r="AM73" i="196"/>
  <c r="AM271" i="196"/>
  <c r="AM43" i="196"/>
  <c r="AM203" i="196"/>
  <c r="AM252" i="196"/>
  <c r="AM204" i="196"/>
  <c r="AM105" i="196"/>
  <c r="AM40" i="196"/>
  <c r="AM50" i="196"/>
  <c r="AM155" i="196"/>
  <c r="AM16" i="196"/>
  <c r="AM31" i="196"/>
  <c r="AM184" i="196"/>
  <c r="AM60" i="196"/>
  <c r="AM109" i="196"/>
  <c r="AM115" i="196"/>
  <c r="AM14" i="196"/>
  <c r="AM270" i="196"/>
  <c r="AM92" i="196"/>
  <c r="AM39" i="196"/>
  <c r="AM191" i="196"/>
  <c r="AM183" i="196"/>
  <c r="AM79" i="196"/>
  <c r="AM217" i="196"/>
  <c r="AG39" i="182"/>
  <c r="AH7" i="182"/>
  <c r="AG19" i="182"/>
  <c r="AM48" i="196"/>
  <c r="AM215" i="196"/>
  <c r="AI154" i="21"/>
  <c r="AI164" i="21" s="1"/>
  <c r="AI132" i="21"/>
  <c r="AN15" i="184"/>
  <c r="AN14" i="184"/>
  <c r="AN28" i="184"/>
  <c r="AN16" i="184"/>
  <c r="AN26" i="184"/>
  <c r="AN25" i="184"/>
  <c r="AN24" i="184"/>
  <c r="AN17" i="184"/>
  <c r="AN27" i="184"/>
  <c r="AN18" i="184"/>
  <c r="AM100" i="196"/>
  <c r="AM147" i="196"/>
  <c r="AA68" i="202"/>
  <c r="AC66" i="21"/>
  <c r="AC65" i="21"/>
  <c r="AC150" i="21" s="1"/>
  <c r="AM81" i="196"/>
  <c r="AM24" i="196"/>
  <c r="AM88" i="196"/>
  <c r="AM214" i="196"/>
  <c r="AM128" i="196"/>
  <c r="AM182" i="196"/>
  <c r="AM37" i="196"/>
  <c r="AM211" i="196"/>
  <c r="AM23" i="196"/>
  <c r="AM38" i="196"/>
  <c r="AM110" i="196"/>
  <c r="AD38" i="21"/>
  <c r="AD37" i="21"/>
  <c r="AM188" i="196"/>
  <c r="AM135" i="196"/>
  <c r="AM78" i="196"/>
  <c r="AB88" i="21"/>
  <c r="AB152" i="21"/>
  <c r="AE23" i="21"/>
  <c r="AE59" i="21"/>
  <c r="AE64" i="21" s="1"/>
  <c r="AM189" i="196"/>
  <c r="AM116" i="196"/>
  <c r="AM133" i="196"/>
  <c r="AM177" i="196"/>
  <c r="AM249" i="196"/>
  <c r="AM54" i="196"/>
  <c r="AM195" i="196"/>
  <c r="AM107" i="196"/>
  <c r="AM230" i="196"/>
  <c r="AM233" i="196"/>
  <c r="AM152" i="196"/>
  <c r="AM96" i="196"/>
  <c r="AM59" i="196"/>
  <c r="AM212" i="196"/>
  <c r="AM69" i="196"/>
  <c r="AM235" i="196"/>
  <c r="AM253" i="196"/>
  <c r="AM151" i="196"/>
  <c r="AM176" i="196"/>
  <c r="AM114" i="196"/>
  <c r="AM165" i="196"/>
  <c r="AM68" i="196"/>
  <c r="AM173" i="196"/>
  <c r="AM202" i="196"/>
  <c r="AM171" i="196"/>
  <c r="AM166" i="196"/>
  <c r="AM47" i="196"/>
  <c r="AM56" i="196"/>
  <c r="AM229" i="196"/>
  <c r="AM164" i="196"/>
  <c r="AM129" i="196"/>
  <c r="AM106" i="196"/>
  <c r="AM15" i="196"/>
  <c r="AM130" i="196"/>
  <c r="AM148" i="196"/>
  <c r="AM74" i="196"/>
  <c r="AM93" i="196"/>
  <c r="AM157" i="196"/>
  <c r="AD22" i="21"/>
  <c r="AD58" i="21"/>
  <c r="AD63" i="21" s="1"/>
  <c r="AM112" i="196"/>
  <c r="AM193" i="196"/>
  <c r="AI144" i="21"/>
  <c r="AI146" i="21" s="1"/>
  <c r="AI140" i="21"/>
  <c r="AI141" i="21" s="1"/>
  <c r="AK11" i="182"/>
  <c r="AK15" i="182" s="1"/>
  <c r="AK16" i="182"/>
  <c r="AK32" i="182"/>
  <c r="AN1" i="196"/>
  <c r="AN124" i="196" s="1"/>
  <c r="AK42" i="182"/>
  <c r="AH146" i="21"/>
  <c r="AM53" i="196"/>
  <c r="AN53" i="196" s="1"/>
  <c r="AM30" i="196"/>
  <c r="AM196" i="196"/>
  <c r="AK27" i="182"/>
  <c r="AM251" i="196"/>
  <c r="AN251" i="196" s="1"/>
  <c r="AJ35" i="182"/>
  <c r="AM194" i="196"/>
  <c r="AN194" i="196" s="1"/>
  <c r="AM162" i="196"/>
  <c r="AN162" i="196" s="1"/>
  <c r="AM127" i="196"/>
  <c r="AN127" i="196" s="1"/>
  <c r="AM213" i="196"/>
  <c r="AN213" i="196" s="1"/>
  <c r="AA162" i="21"/>
  <c r="AA165" i="21" s="1"/>
  <c r="AA155" i="21"/>
  <c r="AA169" i="21" s="1"/>
  <c r="AA156" i="21"/>
  <c r="AA170" i="21" s="1"/>
  <c r="AM264" i="196"/>
  <c r="AN264" i="196" s="1"/>
  <c r="AM172" i="196"/>
  <c r="AN172" i="196" s="1"/>
  <c r="AB103" i="21"/>
  <c r="AB101" i="21"/>
  <c r="AI8" i="182"/>
  <c r="AH40" i="182"/>
  <c r="AM77" i="196"/>
  <c r="AN77" i="196" s="1"/>
  <c r="AM97" i="196"/>
  <c r="AN97" i="196" s="1"/>
  <c r="AM94" i="196"/>
  <c r="AN94" i="196" s="1"/>
  <c r="AM22" i="196"/>
  <c r="AN22" i="196" s="1"/>
  <c r="AM29" i="196"/>
  <c r="AN29" i="196" s="1"/>
  <c r="AM228" i="196"/>
  <c r="AN228" i="196" s="1"/>
  <c r="AM187" i="196"/>
  <c r="AN187" i="196" s="1"/>
  <c r="AM224" i="196"/>
  <c r="AN224" i="196" s="1"/>
  <c r="AM9" i="196"/>
  <c r="AN9" i="196" s="1"/>
  <c r="AM52" i="196"/>
  <c r="AN52" i="196" s="1"/>
  <c r="AM190" i="196"/>
  <c r="AN190" i="196" s="1"/>
  <c r="AM120" i="196"/>
  <c r="AN120" i="196" s="1"/>
  <c r="AM206" i="196"/>
  <c r="AN206" i="196" s="1"/>
  <c r="AM117" i="196"/>
  <c r="AN117" i="196" s="1"/>
  <c r="AM243" i="196"/>
  <c r="AN243" i="196" s="1"/>
  <c r="AM19" i="196"/>
  <c r="AN19" i="196" s="1"/>
  <c r="AM273" i="196"/>
  <c r="AN273" i="196" s="1"/>
  <c r="AM262" i="196"/>
  <c r="AN262" i="196" s="1"/>
  <c r="AM250" i="196"/>
  <c r="AN250" i="196" s="1"/>
  <c r="AM33" i="196"/>
  <c r="AN33" i="196" s="1"/>
  <c r="AM175" i="196"/>
  <c r="AN175" i="196" s="1"/>
  <c r="AM255" i="196"/>
  <c r="AN255" i="196" s="1"/>
  <c r="AM95" i="196"/>
  <c r="AN95" i="196" s="1"/>
  <c r="AM62" i="196"/>
  <c r="AM18" i="196"/>
  <c r="AN18" i="196" s="1"/>
  <c r="AM245" i="196"/>
  <c r="AN245" i="196" s="1"/>
  <c r="AM11" i="196"/>
  <c r="AN11" i="196" s="1"/>
  <c r="AM254" i="196"/>
  <c r="AN254" i="196" s="1"/>
  <c r="AM21" i="196"/>
  <c r="AN21" i="196" s="1"/>
  <c r="AM12" i="196"/>
  <c r="AN12" i="196" s="1"/>
  <c r="AM58" i="196"/>
  <c r="AN58" i="196" s="1"/>
  <c r="S68" i="202"/>
  <c r="AC35" i="21"/>
  <c r="AC36" i="21"/>
  <c r="AM10" i="196"/>
  <c r="AN10" i="196" s="1"/>
  <c r="AM13" i="196"/>
  <c r="AN13" i="196" s="1"/>
  <c r="AM144" i="196"/>
  <c r="AN144" i="196" s="1"/>
  <c r="AM35" i="196"/>
  <c r="AN35" i="196" s="1"/>
  <c r="AF56" i="182"/>
  <c r="AF46" i="182"/>
  <c r="AJ17" i="21"/>
  <c r="AJ6" i="21"/>
  <c r="AJ5" i="21"/>
  <c r="AJ4" i="21"/>
  <c r="AL2" i="182"/>
  <c r="AJ16" i="21"/>
  <c r="AJ171" i="21"/>
  <c r="AJ172" i="21" s="1"/>
  <c r="AJ51" i="21"/>
  <c r="C51" i="21" s="1"/>
  <c r="AJ131" i="21"/>
  <c r="AO2" i="184"/>
  <c r="AJ49" i="21"/>
  <c r="C49" i="21" s="1"/>
  <c r="AM272" i="196"/>
  <c r="AN272" i="196" s="1"/>
  <c r="AM247" i="196"/>
  <c r="AN247" i="196" s="1"/>
  <c r="AM28" i="196"/>
  <c r="AN28" i="196" s="1"/>
  <c r="AM225" i="196"/>
  <c r="AN225" i="196" s="1"/>
  <c r="AM269" i="196"/>
  <c r="AN269" i="196" s="1"/>
  <c r="AM138" i="196"/>
  <c r="AN138" i="196" s="1"/>
  <c r="AL260" i="196"/>
  <c r="AK288" i="196"/>
  <c r="AK285" i="196"/>
  <c r="AK286" i="196"/>
  <c r="AK287" i="196"/>
  <c r="AK284" i="196"/>
  <c r="AL222" i="196"/>
  <c r="AK282" i="196"/>
  <c r="AK280" i="196"/>
  <c r="AK278" i="196"/>
  <c r="AK281" i="196"/>
  <c r="AK279" i="196"/>
  <c r="AO27" i="184" l="1"/>
  <c r="AO16" i="184"/>
  <c r="AO26" i="184"/>
  <c r="AO25" i="184"/>
  <c r="AO15" i="184"/>
  <c r="AO14" i="184"/>
  <c r="AO28" i="184"/>
  <c r="AO24" i="184"/>
  <c r="AO17" i="184"/>
  <c r="AO18" i="184"/>
  <c r="AJ138" i="21"/>
  <c r="C16" i="21"/>
  <c r="AH57" i="182"/>
  <c r="AH47" i="182"/>
  <c r="AL27" i="182"/>
  <c r="AL31" i="182" s="1"/>
  <c r="AN157" i="196"/>
  <c r="AN164" i="196"/>
  <c r="AN166" i="196"/>
  <c r="AN68" i="196"/>
  <c r="AN151" i="196"/>
  <c r="AN212" i="196"/>
  <c r="AN233" i="196"/>
  <c r="AN54" i="196"/>
  <c r="AN116" i="196"/>
  <c r="AN128" i="196"/>
  <c r="AN81" i="196"/>
  <c r="AN48" i="196"/>
  <c r="AN79" i="196"/>
  <c r="AN191" i="196"/>
  <c r="AN270" i="196"/>
  <c r="AN60" i="196"/>
  <c r="AN155" i="196"/>
  <c r="AN204" i="196"/>
  <c r="AN271" i="196"/>
  <c r="AN244" i="196"/>
  <c r="AN156" i="196"/>
  <c r="AN67" i="196"/>
  <c r="AN132" i="196"/>
  <c r="AN99" i="196"/>
  <c r="AL12" i="182"/>
  <c r="AN143" i="196"/>
  <c r="AN61" i="196"/>
  <c r="AN42" i="196"/>
  <c r="AN146" i="196"/>
  <c r="AN76" i="196"/>
  <c r="AN268" i="196"/>
  <c r="AN145" i="196"/>
  <c r="AN258" i="196"/>
  <c r="AN234" i="196"/>
  <c r="AN232" i="196"/>
  <c r="AN266" i="196"/>
  <c r="AN240" i="196"/>
  <c r="AN174" i="196"/>
  <c r="AN136" i="196"/>
  <c r="AN167" i="196"/>
  <c r="AN36" i="196"/>
  <c r="AC101" i="21"/>
  <c r="AC103" i="21"/>
  <c r="AC109" i="21" s="1"/>
  <c r="AJ154" i="21"/>
  <c r="AJ132" i="21"/>
  <c r="C132" i="21" s="1"/>
  <c r="E8" i="202" s="1"/>
  <c r="C131" i="21"/>
  <c r="AL11" i="182"/>
  <c r="AL15" i="182" s="1"/>
  <c r="AL43" i="182" s="1"/>
  <c r="AL60" i="182" s="1"/>
  <c r="AL23" i="182"/>
  <c r="AL42" i="182"/>
  <c r="AL28" i="182"/>
  <c r="AL32" i="182" s="1"/>
  <c r="AL16" i="182"/>
  <c r="AO1" i="196"/>
  <c r="AO33" i="196" s="1"/>
  <c r="AP33" i="196" s="1"/>
  <c r="AQ33" i="196" s="1"/>
  <c r="AR33" i="196" s="1"/>
  <c r="AS33" i="196" s="1"/>
  <c r="AT33" i="196" s="1"/>
  <c r="AU33" i="196" s="1"/>
  <c r="AV33" i="196" s="1"/>
  <c r="AW33" i="196" s="1"/>
  <c r="AX33" i="196" s="1"/>
  <c r="AY33" i="196" s="1"/>
  <c r="AZ33" i="196" s="1"/>
  <c r="BA33" i="196" s="1"/>
  <c r="BB33" i="196" s="1"/>
  <c r="BC33" i="196" s="1"/>
  <c r="BD33" i="196" s="1"/>
  <c r="BE33" i="196" s="1"/>
  <c r="BF33" i="196" s="1"/>
  <c r="BG33" i="196" s="1"/>
  <c r="BH33" i="196" s="1"/>
  <c r="BI33" i="196" s="1"/>
  <c r="BJ33" i="196" s="1"/>
  <c r="C17" i="21"/>
  <c r="AJ139" i="21"/>
  <c r="AO250" i="196"/>
  <c r="AP250" i="196" s="1"/>
  <c r="AQ250" i="196" s="1"/>
  <c r="AR250" i="196" s="1"/>
  <c r="AS250" i="196" s="1"/>
  <c r="AT250" i="196" s="1"/>
  <c r="AU250" i="196" s="1"/>
  <c r="AV250" i="196" s="1"/>
  <c r="AW250" i="196" s="1"/>
  <c r="AX250" i="196" s="1"/>
  <c r="AY250" i="196" s="1"/>
  <c r="AZ250" i="196" s="1"/>
  <c r="BA250" i="196" s="1"/>
  <c r="BB250" i="196" s="1"/>
  <c r="BC250" i="196" s="1"/>
  <c r="BD250" i="196" s="1"/>
  <c r="BE250" i="196" s="1"/>
  <c r="BF250" i="196" s="1"/>
  <c r="BG250" i="196" s="1"/>
  <c r="BH250" i="196" s="1"/>
  <c r="BI250" i="196" s="1"/>
  <c r="BJ250" i="196" s="1"/>
  <c r="AO190" i="196"/>
  <c r="AP190" i="196" s="1"/>
  <c r="AQ190" i="196" s="1"/>
  <c r="AR190" i="196" s="1"/>
  <c r="AS190" i="196" s="1"/>
  <c r="AT190" i="196" s="1"/>
  <c r="AU190" i="196" s="1"/>
  <c r="AV190" i="196" s="1"/>
  <c r="AW190" i="196" s="1"/>
  <c r="AX190" i="196" s="1"/>
  <c r="AY190" i="196" s="1"/>
  <c r="AZ190" i="196" s="1"/>
  <c r="BA190" i="196" s="1"/>
  <c r="BB190" i="196" s="1"/>
  <c r="BC190" i="196" s="1"/>
  <c r="BD190" i="196" s="1"/>
  <c r="BE190" i="196" s="1"/>
  <c r="BF190" i="196" s="1"/>
  <c r="BG190" i="196" s="1"/>
  <c r="BH190" i="196" s="1"/>
  <c r="BI190" i="196" s="1"/>
  <c r="BJ190" i="196" s="1"/>
  <c r="AJ8" i="182"/>
  <c r="AI20" i="182"/>
  <c r="AO264" i="196"/>
  <c r="AP264" i="196" s="1"/>
  <c r="AQ264" i="196" s="1"/>
  <c r="AR264" i="196" s="1"/>
  <c r="AS264" i="196" s="1"/>
  <c r="AT264" i="196" s="1"/>
  <c r="AU264" i="196" s="1"/>
  <c r="AV264" i="196" s="1"/>
  <c r="AW264" i="196" s="1"/>
  <c r="AX264" i="196" s="1"/>
  <c r="AY264" i="196" s="1"/>
  <c r="AZ264" i="196" s="1"/>
  <c r="BA264" i="196" s="1"/>
  <c r="BB264" i="196" s="1"/>
  <c r="BC264" i="196" s="1"/>
  <c r="BD264" i="196" s="1"/>
  <c r="BE264" i="196" s="1"/>
  <c r="BF264" i="196" s="1"/>
  <c r="BG264" i="196" s="1"/>
  <c r="BH264" i="196" s="1"/>
  <c r="BI264" i="196" s="1"/>
  <c r="BJ264" i="196" s="1"/>
  <c r="AH25" i="21"/>
  <c r="AH40" i="21"/>
  <c r="AH43" i="21" s="1"/>
  <c r="AH48" i="21" s="1"/>
  <c r="AN196" i="196"/>
  <c r="AO196" i="196" s="1"/>
  <c r="AP196" i="196" s="1"/>
  <c r="AQ196" i="196" s="1"/>
  <c r="AR196" i="196" s="1"/>
  <c r="AS196" i="196" s="1"/>
  <c r="AT196" i="196" s="1"/>
  <c r="AU196" i="196" s="1"/>
  <c r="AV196" i="196" s="1"/>
  <c r="AW196" i="196" s="1"/>
  <c r="AX196" i="196" s="1"/>
  <c r="AY196" i="196" s="1"/>
  <c r="AZ196" i="196" s="1"/>
  <c r="BA196" i="196" s="1"/>
  <c r="BB196" i="196" s="1"/>
  <c r="BC196" i="196" s="1"/>
  <c r="BD196" i="196" s="1"/>
  <c r="BE196" i="196" s="1"/>
  <c r="BF196" i="196" s="1"/>
  <c r="BG196" i="196" s="1"/>
  <c r="BH196" i="196" s="1"/>
  <c r="BI196" i="196" s="1"/>
  <c r="BJ196" i="196" s="1"/>
  <c r="AK31" i="182"/>
  <c r="AK35" i="182" s="1"/>
  <c r="AK44" i="182"/>
  <c r="AK61" i="182" s="1"/>
  <c r="AD66" i="21"/>
  <c r="AD65" i="21"/>
  <c r="AD150" i="21" s="1"/>
  <c r="AD160" i="21" s="1"/>
  <c r="AN93" i="196"/>
  <c r="AO93" i="196" s="1"/>
  <c r="AP93" i="196" s="1"/>
  <c r="AQ93" i="196" s="1"/>
  <c r="AR93" i="196" s="1"/>
  <c r="AS93" i="196" s="1"/>
  <c r="AT93" i="196" s="1"/>
  <c r="AU93" i="196" s="1"/>
  <c r="AV93" i="196" s="1"/>
  <c r="AW93" i="196" s="1"/>
  <c r="AX93" i="196" s="1"/>
  <c r="AY93" i="196" s="1"/>
  <c r="AZ93" i="196" s="1"/>
  <c r="BA93" i="196" s="1"/>
  <c r="BB93" i="196" s="1"/>
  <c r="BC93" i="196" s="1"/>
  <c r="BD93" i="196" s="1"/>
  <c r="BE93" i="196" s="1"/>
  <c r="BF93" i="196" s="1"/>
  <c r="BG93" i="196" s="1"/>
  <c r="BH93" i="196" s="1"/>
  <c r="BI93" i="196" s="1"/>
  <c r="BJ93" i="196" s="1"/>
  <c r="AN148" i="196"/>
  <c r="AO148" i="196" s="1"/>
  <c r="AP148" i="196" s="1"/>
  <c r="AQ148" i="196" s="1"/>
  <c r="AR148" i="196" s="1"/>
  <c r="AS148" i="196" s="1"/>
  <c r="AT148" i="196" s="1"/>
  <c r="AU148" i="196" s="1"/>
  <c r="AV148" i="196" s="1"/>
  <c r="AW148" i="196" s="1"/>
  <c r="AX148" i="196" s="1"/>
  <c r="AY148" i="196" s="1"/>
  <c r="AZ148" i="196" s="1"/>
  <c r="BA148" i="196" s="1"/>
  <c r="BB148" i="196" s="1"/>
  <c r="BC148" i="196" s="1"/>
  <c r="BD148" i="196" s="1"/>
  <c r="BE148" i="196" s="1"/>
  <c r="BF148" i="196" s="1"/>
  <c r="BG148" i="196" s="1"/>
  <c r="BH148" i="196" s="1"/>
  <c r="BI148" i="196" s="1"/>
  <c r="BJ148" i="196" s="1"/>
  <c r="AN15" i="196"/>
  <c r="AO15" i="196" s="1"/>
  <c r="AP15" i="196" s="1"/>
  <c r="AQ15" i="196" s="1"/>
  <c r="AR15" i="196" s="1"/>
  <c r="AS15" i="196" s="1"/>
  <c r="AT15" i="196" s="1"/>
  <c r="AU15" i="196" s="1"/>
  <c r="AV15" i="196" s="1"/>
  <c r="AW15" i="196" s="1"/>
  <c r="AX15" i="196" s="1"/>
  <c r="AY15" i="196" s="1"/>
  <c r="AZ15" i="196" s="1"/>
  <c r="BA15" i="196" s="1"/>
  <c r="BB15" i="196" s="1"/>
  <c r="BC15" i="196" s="1"/>
  <c r="BD15" i="196" s="1"/>
  <c r="BE15" i="196" s="1"/>
  <c r="BF15" i="196" s="1"/>
  <c r="BG15" i="196" s="1"/>
  <c r="BH15" i="196" s="1"/>
  <c r="BI15" i="196" s="1"/>
  <c r="BJ15" i="196" s="1"/>
  <c r="AN229" i="196"/>
  <c r="AO229" i="196" s="1"/>
  <c r="AP229" i="196" s="1"/>
  <c r="AQ229" i="196" s="1"/>
  <c r="AR229" i="196" s="1"/>
  <c r="AS229" i="196" s="1"/>
  <c r="AT229" i="196" s="1"/>
  <c r="AU229" i="196" s="1"/>
  <c r="AV229" i="196" s="1"/>
  <c r="AW229" i="196" s="1"/>
  <c r="AX229" i="196" s="1"/>
  <c r="AY229" i="196" s="1"/>
  <c r="AZ229" i="196" s="1"/>
  <c r="BA229" i="196" s="1"/>
  <c r="BB229" i="196" s="1"/>
  <c r="BC229" i="196" s="1"/>
  <c r="BD229" i="196" s="1"/>
  <c r="BE229" i="196" s="1"/>
  <c r="BF229" i="196" s="1"/>
  <c r="BG229" i="196" s="1"/>
  <c r="BH229" i="196" s="1"/>
  <c r="BI229" i="196" s="1"/>
  <c r="BJ229" i="196" s="1"/>
  <c r="AN171" i="196"/>
  <c r="AO171" i="196" s="1"/>
  <c r="AP171" i="196" s="1"/>
  <c r="AQ171" i="196" s="1"/>
  <c r="AR171" i="196" s="1"/>
  <c r="AS171" i="196" s="1"/>
  <c r="AT171" i="196" s="1"/>
  <c r="AU171" i="196" s="1"/>
  <c r="AV171" i="196" s="1"/>
  <c r="AW171" i="196" s="1"/>
  <c r="AX171" i="196" s="1"/>
  <c r="AY171" i="196" s="1"/>
  <c r="AZ171" i="196" s="1"/>
  <c r="BA171" i="196" s="1"/>
  <c r="BB171" i="196" s="1"/>
  <c r="BC171" i="196" s="1"/>
  <c r="BD171" i="196" s="1"/>
  <c r="BE171" i="196" s="1"/>
  <c r="BF171" i="196" s="1"/>
  <c r="BG171" i="196" s="1"/>
  <c r="BH171" i="196" s="1"/>
  <c r="BI171" i="196" s="1"/>
  <c r="BJ171" i="196" s="1"/>
  <c r="AN165" i="196"/>
  <c r="AO165" i="196" s="1"/>
  <c r="AP165" i="196" s="1"/>
  <c r="AQ165" i="196" s="1"/>
  <c r="AR165" i="196" s="1"/>
  <c r="AS165" i="196" s="1"/>
  <c r="AT165" i="196" s="1"/>
  <c r="AU165" i="196" s="1"/>
  <c r="AV165" i="196" s="1"/>
  <c r="AW165" i="196" s="1"/>
  <c r="AX165" i="196" s="1"/>
  <c r="AY165" i="196" s="1"/>
  <c r="AZ165" i="196" s="1"/>
  <c r="BA165" i="196" s="1"/>
  <c r="BB165" i="196" s="1"/>
  <c r="BC165" i="196" s="1"/>
  <c r="BD165" i="196" s="1"/>
  <c r="BE165" i="196" s="1"/>
  <c r="BF165" i="196" s="1"/>
  <c r="BG165" i="196" s="1"/>
  <c r="BH165" i="196" s="1"/>
  <c r="BI165" i="196" s="1"/>
  <c r="BJ165" i="196" s="1"/>
  <c r="AN253" i="196"/>
  <c r="AO253" i="196" s="1"/>
  <c r="AP253" i="196" s="1"/>
  <c r="AQ253" i="196" s="1"/>
  <c r="AR253" i="196" s="1"/>
  <c r="AS253" i="196" s="1"/>
  <c r="AT253" i="196" s="1"/>
  <c r="AU253" i="196" s="1"/>
  <c r="AV253" i="196" s="1"/>
  <c r="AW253" i="196" s="1"/>
  <c r="AX253" i="196" s="1"/>
  <c r="AY253" i="196" s="1"/>
  <c r="AZ253" i="196" s="1"/>
  <c r="BA253" i="196" s="1"/>
  <c r="BB253" i="196" s="1"/>
  <c r="BC253" i="196" s="1"/>
  <c r="BD253" i="196" s="1"/>
  <c r="BE253" i="196" s="1"/>
  <c r="BF253" i="196" s="1"/>
  <c r="BG253" i="196" s="1"/>
  <c r="BH253" i="196" s="1"/>
  <c r="BI253" i="196" s="1"/>
  <c r="BJ253" i="196" s="1"/>
  <c r="AN59" i="196"/>
  <c r="AO59" i="196" s="1"/>
  <c r="AP59" i="196" s="1"/>
  <c r="AQ59" i="196" s="1"/>
  <c r="AR59" i="196" s="1"/>
  <c r="AS59" i="196" s="1"/>
  <c r="AT59" i="196" s="1"/>
  <c r="AU59" i="196" s="1"/>
  <c r="AV59" i="196" s="1"/>
  <c r="AW59" i="196" s="1"/>
  <c r="AX59" i="196" s="1"/>
  <c r="AY59" i="196" s="1"/>
  <c r="AZ59" i="196" s="1"/>
  <c r="BA59" i="196" s="1"/>
  <c r="BB59" i="196" s="1"/>
  <c r="BC59" i="196" s="1"/>
  <c r="BD59" i="196" s="1"/>
  <c r="BE59" i="196" s="1"/>
  <c r="BF59" i="196" s="1"/>
  <c r="BG59" i="196" s="1"/>
  <c r="BH59" i="196" s="1"/>
  <c r="BI59" i="196" s="1"/>
  <c r="BJ59" i="196" s="1"/>
  <c r="AN230" i="196"/>
  <c r="AO230" i="196" s="1"/>
  <c r="AP230" i="196" s="1"/>
  <c r="AQ230" i="196" s="1"/>
  <c r="AR230" i="196" s="1"/>
  <c r="AS230" i="196" s="1"/>
  <c r="AT230" i="196" s="1"/>
  <c r="AU230" i="196" s="1"/>
  <c r="AV230" i="196" s="1"/>
  <c r="AW230" i="196" s="1"/>
  <c r="AX230" i="196" s="1"/>
  <c r="AY230" i="196" s="1"/>
  <c r="AZ230" i="196" s="1"/>
  <c r="BA230" i="196" s="1"/>
  <c r="BB230" i="196" s="1"/>
  <c r="BC230" i="196" s="1"/>
  <c r="BD230" i="196" s="1"/>
  <c r="BE230" i="196" s="1"/>
  <c r="BF230" i="196" s="1"/>
  <c r="BG230" i="196" s="1"/>
  <c r="BH230" i="196" s="1"/>
  <c r="BI230" i="196" s="1"/>
  <c r="BJ230" i="196" s="1"/>
  <c r="AN249" i="196"/>
  <c r="AO249" i="196" s="1"/>
  <c r="AP249" i="196" s="1"/>
  <c r="AQ249" i="196" s="1"/>
  <c r="AR249" i="196" s="1"/>
  <c r="AS249" i="196" s="1"/>
  <c r="AT249" i="196" s="1"/>
  <c r="AU249" i="196" s="1"/>
  <c r="AV249" i="196" s="1"/>
  <c r="AW249" i="196" s="1"/>
  <c r="AX249" i="196" s="1"/>
  <c r="AY249" i="196" s="1"/>
  <c r="AZ249" i="196" s="1"/>
  <c r="BA249" i="196" s="1"/>
  <c r="BB249" i="196" s="1"/>
  <c r="BC249" i="196" s="1"/>
  <c r="BD249" i="196" s="1"/>
  <c r="BE249" i="196" s="1"/>
  <c r="BF249" i="196" s="1"/>
  <c r="BG249" i="196" s="1"/>
  <c r="BH249" i="196" s="1"/>
  <c r="BI249" i="196" s="1"/>
  <c r="BJ249" i="196" s="1"/>
  <c r="AN189" i="196"/>
  <c r="AO189" i="196" s="1"/>
  <c r="AP189" i="196" s="1"/>
  <c r="AQ189" i="196" s="1"/>
  <c r="AR189" i="196" s="1"/>
  <c r="AS189" i="196" s="1"/>
  <c r="AT189" i="196" s="1"/>
  <c r="AU189" i="196" s="1"/>
  <c r="AV189" i="196" s="1"/>
  <c r="AW189" i="196" s="1"/>
  <c r="AX189" i="196" s="1"/>
  <c r="AY189" i="196" s="1"/>
  <c r="AZ189" i="196" s="1"/>
  <c r="BA189" i="196" s="1"/>
  <c r="BB189" i="196" s="1"/>
  <c r="BC189" i="196" s="1"/>
  <c r="BD189" i="196" s="1"/>
  <c r="BE189" i="196" s="1"/>
  <c r="BF189" i="196" s="1"/>
  <c r="BG189" i="196" s="1"/>
  <c r="BH189" i="196" s="1"/>
  <c r="BI189" i="196" s="1"/>
  <c r="BJ189" i="196" s="1"/>
  <c r="AE78" i="21"/>
  <c r="AE76" i="21"/>
  <c r="AE80" i="21"/>
  <c r="AE79" i="21"/>
  <c r="AE77" i="21"/>
  <c r="AN78" i="196"/>
  <c r="AO78" i="196" s="1"/>
  <c r="AP78" i="196" s="1"/>
  <c r="AQ78" i="196" s="1"/>
  <c r="AR78" i="196" s="1"/>
  <c r="AS78" i="196" s="1"/>
  <c r="AT78" i="196" s="1"/>
  <c r="AU78" i="196" s="1"/>
  <c r="AV78" i="196" s="1"/>
  <c r="AW78" i="196" s="1"/>
  <c r="AX78" i="196" s="1"/>
  <c r="AY78" i="196" s="1"/>
  <c r="AZ78" i="196" s="1"/>
  <c r="BA78" i="196" s="1"/>
  <c r="BB78" i="196" s="1"/>
  <c r="BC78" i="196" s="1"/>
  <c r="BD78" i="196" s="1"/>
  <c r="BE78" i="196" s="1"/>
  <c r="BF78" i="196" s="1"/>
  <c r="BG78" i="196" s="1"/>
  <c r="BH78" i="196" s="1"/>
  <c r="BI78" i="196" s="1"/>
  <c r="BJ78" i="196" s="1"/>
  <c r="AN188" i="196"/>
  <c r="AO188" i="196" s="1"/>
  <c r="AP188" i="196" s="1"/>
  <c r="AQ188" i="196" s="1"/>
  <c r="AR188" i="196" s="1"/>
  <c r="AS188" i="196" s="1"/>
  <c r="AT188" i="196" s="1"/>
  <c r="AU188" i="196" s="1"/>
  <c r="AV188" i="196" s="1"/>
  <c r="AW188" i="196" s="1"/>
  <c r="AX188" i="196" s="1"/>
  <c r="AY188" i="196" s="1"/>
  <c r="AZ188" i="196" s="1"/>
  <c r="BA188" i="196" s="1"/>
  <c r="BB188" i="196" s="1"/>
  <c r="BC188" i="196" s="1"/>
  <c r="BD188" i="196" s="1"/>
  <c r="BE188" i="196" s="1"/>
  <c r="BF188" i="196" s="1"/>
  <c r="BG188" i="196" s="1"/>
  <c r="BH188" i="196" s="1"/>
  <c r="BI188" i="196" s="1"/>
  <c r="BJ188" i="196" s="1"/>
  <c r="AN211" i="196"/>
  <c r="AO211" i="196" s="1"/>
  <c r="AP211" i="196" s="1"/>
  <c r="AQ211" i="196" s="1"/>
  <c r="AR211" i="196" s="1"/>
  <c r="AS211" i="196" s="1"/>
  <c r="AT211" i="196" s="1"/>
  <c r="AU211" i="196" s="1"/>
  <c r="AV211" i="196" s="1"/>
  <c r="AW211" i="196" s="1"/>
  <c r="AX211" i="196" s="1"/>
  <c r="AY211" i="196" s="1"/>
  <c r="AZ211" i="196" s="1"/>
  <c r="BA211" i="196" s="1"/>
  <c r="BB211" i="196" s="1"/>
  <c r="BC211" i="196" s="1"/>
  <c r="BD211" i="196" s="1"/>
  <c r="BE211" i="196" s="1"/>
  <c r="BF211" i="196" s="1"/>
  <c r="BG211" i="196" s="1"/>
  <c r="BH211" i="196" s="1"/>
  <c r="BI211" i="196" s="1"/>
  <c r="BJ211" i="196" s="1"/>
  <c r="AN214" i="196"/>
  <c r="AC160" i="21"/>
  <c r="AN147" i="196"/>
  <c r="AO147" i="196" s="1"/>
  <c r="AP147" i="196" s="1"/>
  <c r="AQ147" i="196" s="1"/>
  <c r="AR147" i="196" s="1"/>
  <c r="AS147" i="196" s="1"/>
  <c r="AT147" i="196" s="1"/>
  <c r="AU147" i="196" s="1"/>
  <c r="AV147" i="196" s="1"/>
  <c r="AW147" i="196" s="1"/>
  <c r="AX147" i="196" s="1"/>
  <c r="AY147" i="196" s="1"/>
  <c r="AZ147" i="196" s="1"/>
  <c r="BA147" i="196" s="1"/>
  <c r="BB147" i="196" s="1"/>
  <c r="BC147" i="196" s="1"/>
  <c r="BD147" i="196" s="1"/>
  <c r="BE147" i="196" s="1"/>
  <c r="BF147" i="196" s="1"/>
  <c r="BG147" i="196" s="1"/>
  <c r="BH147" i="196" s="1"/>
  <c r="BI147" i="196" s="1"/>
  <c r="BJ147" i="196" s="1"/>
  <c r="AE58" i="21"/>
  <c r="AE63" i="21" s="1"/>
  <c r="AE22" i="21"/>
  <c r="AN183" i="196"/>
  <c r="AO183" i="196" s="1"/>
  <c r="AP183" i="196" s="1"/>
  <c r="AQ183" i="196" s="1"/>
  <c r="AR183" i="196" s="1"/>
  <c r="AS183" i="196" s="1"/>
  <c r="AT183" i="196" s="1"/>
  <c r="AU183" i="196" s="1"/>
  <c r="AV183" i="196" s="1"/>
  <c r="AW183" i="196" s="1"/>
  <c r="AX183" i="196" s="1"/>
  <c r="AY183" i="196" s="1"/>
  <c r="AZ183" i="196" s="1"/>
  <c r="BA183" i="196" s="1"/>
  <c r="BB183" i="196" s="1"/>
  <c r="BC183" i="196" s="1"/>
  <c r="BD183" i="196" s="1"/>
  <c r="BE183" i="196" s="1"/>
  <c r="BF183" i="196" s="1"/>
  <c r="BG183" i="196" s="1"/>
  <c r="BH183" i="196" s="1"/>
  <c r="BI183" i="196" s="1"/>
  <c r="BJ183" i="196" s="1"/>
  <c r="AN39" i="196"/>
  <c r="AO39" i="196" s="1"/>
  <c r="AP39" i="196" s="1"/>
  <c r="AQ39" i="196" s="1"/>
  <c r="AR39" i="196" s="1"/>
  <c r="AS39" i="196" s="1"/>
  <c r="AT39" i="196" s="1"/>
  <c r="AU39" i="196" s="1"/>
  <c r="AV39" i="196" s="1"/>
  <c r="AW39" i="196" s="1"/>
  <c r="AX39" i="196" s="1"/>
  <c r="AY39" i="196" s="1"/>
  <c r="AZ39" i="196" s="1"/>
  <c r="BA39" i="196" s="1"/>
  <c r="BB39" i="196" s="1"/>
  <c r="BC39" i="196" s="1"/>
  <c r="BD39" i="196" s="1"/>
  <c r="BE39" i="196" s="1"/>
  <c r="BF39" i="196" s="1"/>
  <c r="BG39" i="196" s="1"/>
  <c r="BH39" i="196" s="1"/>
  <c r="BI39" i="196" s="1"/>
  <c r="BJ39" i="196" s="1"/>
  <c r="AN14" i="196"/>
  <c r="AO14" i="196" s="1"/>
  <c r="AP14" i="196" s="1"/>
  <c r="AQ14" i="196" s="1"/>
  <c r="AR14" i="196" s="1"/>
  <c r="AS14" i="196" s="1"/>
  <c r="AT14" i="196" s="1"/>
  <c r="AU14" i="196" s="1"/>
  <c r="AV14" i="196" s="1"/>
  <c r="AW14" i="196" s="1"/>
  <c r="AX14" i="196" s="1"/>
  <c r="AY14" i="196" s="1"/>
  <c r="AZ14" i="196" s="1"/>
  <c r="BA14" i="196" s="1"/>
  <c r="BB14" i="196" s="1"/>
  <c r="BC14" i="196" s="1"/>
  <c r="BD14" i="196" s="1"/>
  <c r="BE14" i="196" s="1"/>
  <c r="BF14" i="196" s="1"/>
  <c r="BG14" i="196" s="1"/>
  <c r="BH14" i="196" s="1"/>
  <c r="BI14" i="196" s="1"/>
  <c r="BJ14" i="196" s="1"/>
  <c r="AN184" i="196"/>
  <c r="AO184" i="196" s="1"/>
  <c r="AP184" i="196" s="1"/>
  <c r="AQ184" i="196" s="1"/>
  <c r="AR184" i="196" s="1"/>
  <c r="AS184" i="196" s="1"/>
  <c r="AT184" i="196" s="1"/>
  <c r="AU184" i="196" s="1"/>
  <c r="AV184" i="196" s="1"/>
  <c r="AW184" i="196" s="1"/>
  <c r="AX184" i="196" s="1"/>
  <c r="AY184" i="196" s="1"/>
  <c r="AZ184" i="196" s="1"/>
  <c r="BA184" i="196" s="1"/>
  <c r="BB184" i="196" s="1"/>
  <c r="BC184" i="196" s="1"/>
  <c r="BD184" i="196" s="1"/>
  <c r="BE184" i="196" s="1"/>
  <c r="BF184" i="196" s="1"/>
  <c r="BG184" i="196" s="1"/>
  <c r="BH184" i="196" s="1"/>
  <c r="BI184" i="196" s="1"/>
  <c r="BJ184" i="196" s="1"/>
  <c r="AN50" i="196"/>
  <c r="AO50" i="196" s="1"/>
  <c r="AP50" i="196" s="1"/>
  <c r="AQ50" i="196" s="1"/>
  <c r="AR50" i="196" s="1"/>
  <c r="AS50" i="196" s="1"/>
  <c r="AT50" i="196" s="1"/>
  <c r="AU50" i="196" s="1"/>
  <c r="AV50" i="196" s="1"/>
  <c r="AW50" i="196" s="1"/>
  <c r="AX50" i="196" s="1"/>
  <c r="AY50" i="196" s="1"/>
  <c r="AZ50" i="196" s="1"/>
  <c r="BA50" i="196" s="1"/>
  <c r="BB50" i="196" s="1"/>
  <c r="BC50" i="196" s="1"/>
  <c r="BD50" i="196" s="1"/>
  <c r="BE50" i="196" s="1"/>
  <c r="BF50" i="196" s="1"/>
  <c r="BG50" i="196" s="1"/>
  <c r="BH50" i="196" s="1"/>
  <c r="BI50" i="196" s="1"/>
  <c r="BJ50" i="196" s="1"/>
  <c r="AN252" i="196"/>
  <c r="AO252" i="196" s="1"/>
  <c r="AP252" i="196" s="1"/>
  <c r="AQ252" i="196" s="1"/>
  <c r="AR252" i="196" s="1"/>
  <c r="AS252" i="196" s="1"/>
  <c r="AT252" i="196" s="1"/>
  <c r="AU252" i="196" s="1"/>
  <c r="AV252" i="196" s="1"/>
  <c r="AW252" i="196" s="1"/>
  <c r="AX252" i="196" s="1"/>
  <c r="AY252" i="196" s="1"/>
  <c r="AZ252" i="196" s="1"/>
  <c r="BA252" i="196" s="1"/>
  <c r="BB252" i="196" s="1"/>
  <c r="BC252" i="196" s="1"/>
  <c r="BD252" i="196" s="1"/>
  <c r="BE252" i="196" s="1"/>
  <c r="BF252" i="196" s="1"/>
  <c r="BG252" i="196" s="1"/>
  <c r="BH252" i="196" s="1"/>
  <c r="BI252" i="196" s="1"/>
  <c r="BJ252" i="196" s="1"/>
  <c r="AN73" i="196"/>
  <c r="AO73" i="196" s="1"/>
  <c r="AP73" i="196" s="1"/>
  <c r="AQ73" i="196" s="1"/>
  <c r="AR73" i="196" s="1"/>
  <c r="AS73" i="196" s="1"/>
  <c r="AT73" i="196" s="1"/>
  <c r="AU73" i="196" s="1"/>
  <c r="AV73" i="196" s="1"/>
  <c r="AW73" i="196" s="1"/>
  <c r="AX73" i="196" s="1"/>
  <c r="AY73" i="196" s="1"/>
  <c r="AZ73" i="196" s="1"/>
  <c r="BA73" i="196" s="1"/>
  <c r="BB73" i="196" s="1"/>
  <c r="BC73" i="196" s="1"/>
  <c r="BD73" i="196" s="1"/>
  <c r="BE73" i="196" s="1"/>
  <c r="BF73" i="196" s="1"/>
  <c r="BG73" i="196" s="1"/>
  <c r="BH73" i="196" s="1"/>
  <c r="BI73" i="196" s="1"/>
  <c r="BJ73" i="196" s="1"/>
  <c r="AN169" i="196"/>
  <c r="AO169" i="196" s="1"/>
  <c r="AP169" i="196" s="1"/>
  <c r="AQ169" i="196" s="1"/>
  <c r="AR169" i="196" s="1"/>
  <c r="AS169" i="196" s="1"/>
  <c r="AT169" i="196" s="1"/>
  <c r="AU169" i="196" s="1"/>
  <c r="AV169" i="196" s="1"/>
  <c r="AW169" i="196" s="1"/>
  <c r="AX169" i="196" s="1"/>
  <c r="AY169" i="196" s="1"/>
  <c r="AZ169" i="196" s="1"/>
  <c r="BA169" i="196" s="1"/>
  <c r="BB169" i="196" s="1"/>
  <c r="BC169" i="196" s="1"/>
  <c r="BD169" i="196" s="1"/>
  <c r="BE169" i="196" s="1"/>
  <c r="BF169" i="196" s="1"/>
  <c r="BG169" i="196" s="1"/>
  <c r="BH169" i="196" s="1"/>
  <c r="BI169" i="196" s="1"/>
  <c r="BJ169" i="196" s="1"/>
  <c r="AN91" i="196"/>
  <c r="AO91" i="196" s="1"/>
  <c r="AP91" i="196" s="1"/>
  <c r="AQ91" i="196" s="1"/>
  <c r="AR91" i="196" s="1"/>
  <c r="AS91" i="196" s="1"/>
  <c r="AT91" i="196" s="1"/>
  <c r="AU91" i="196" s="1"/>
  <c r="AV91" i="196" s="1"/>
  <c r="AW91" i="196" s="1"/>
  <c r="AX91" i="196" s="1"/>
  <c r="AY91" i="196" s="1"/>
  <c r="AZ91" i="196" s="1"/>
  <c r="BA91" i="196" s="1"/>
  <c r="BB91" i="196" s="1"/>
  <c r="BC91" i="196" s="1"/>
  <c r="BD91" i="196" s="1"/>
  <c r="BE91" i="196" s="1"/>
  <c r="BF91" i="196" s="1"/>
  <c r="BG91" i="196" s="1"/>
  <c r="BH91" i="196" s="1"/>
  <c r="BI91" i="196" s="1"/>
  <c r="BJ91" i="196" s="1"/>
  <c r="AN158" i="196"/>
  <c r="AO158" i="196" s="1"/>
  <c r="AP158" i="196" s="1"/>
  <c r="AQ158" i="196" s="1"/>
  <c r="AR158" i="196" s="1"/>
  <c r="AS158" i="196" s="1"/>
  <c r="AT158" i="196" s="1"/>
  <c r="AU158" i="196" s="1"/>
  <c r="AV158" i="196" s="1"/>
  <c r="AW158" i="196" s="1"/>
  <c r="AX158" i="196" s="1"/>
  <c r="AY158" i="196" s="1"/>
  <c r="AZ158" i="196" s="1"/>
  <c r="BA158" i="196" s="1"/>
  <c r="BB158" i="196" s="1"/>
  <c r="BC158" i="196" s="1"/>
  <c r="BD158" i="196" s="1"/>
  <c r="BE158" i="196" s="1"/>
  <c r="BF158" i="196" s="1"/>
  <c r="BG158" i="196" s="1"/>
  <c r="BH158" i="196" s="1"/>
  <c r="BI158" i="196" s="1"/>
  <c r="BJ158" i="196" s="1"/>
  <c r="AN80" i="196"/>
  <c r="AO80" i="196" s="1"/>
  <c r="AP80" i="196" s="1"/>
  <c r="AQ80" i="196" s="1"/>
  <c r="AR80" i="196" s="1"/>
  <c r="AS80" i="196" s="1"/>
  <c r="AT80" i="196" s="1"/>
  <c r="AU80" i="196" s="1"/>
  <c r="AV80" i="196" s="1"/>
  <c r="AW80" i="196" s="1"/>
  <c r="AX80" i="196" s="1"/>
  <c r="AY80" i="196" s="1"/>
  <c r="AZ80" i="196" s="1"/>
  <c r="BA80" i="196" s="1"/>
  <c r="BB80" i="196" s="1"/>
  <c r="BC80" i="196" s="1"/>
  <c r="BD80" i="196" s="1"/>
  <c r="BE80" i="196" s="1"/>
  <c r="BF80" i="196" s="1"/>
  <c r="BG80" i="196" s="1"/>
  <c r="BH80" i="196" s="1"/>
  <c r="BI80" i="196" s="1"/>
  <c r="BJ80" i="196" s="1"/>
  <c r="AN181" i="196"/>
  <c r="AO181" i="196" s="1"/>
  <c r="AP181" i="196" s="1"/>
  <c r="AQ181" i="196" s="1"/>
  <c r="AR181" i="196" s="1"/>
  <c r="AS181" i="196" s="1"/>
  <c r="AT181" i="196" s="1"/>
  <c r="AU181" i="196" s="1"/>
  <c r="AV181" i="196" s="1"/>
  <c r="AW181" i="196" s="1"/>
  <c r="AX181" i="196" s="1"/>
  <c r="AY181" i="196" s="1"/>
  <c r="AZ181" i="196" s="1"/>
  <c r="BA181" i="196" s="1"/>
  <c r="BB181" i="196" s="1"/>
  <c r="BC181" i="196" s="1"/>
  <c r="BD181" i="196" s="1"/>
  <c r="BE181" i="196" s="1"/>
  <c r="BF181" i="196" s="1"/>
  <c r="BG181" i="196" s="1"/>
  <c r="BH181" i="196" s="1"/>
  <c r="BI181" i="196" s="1"/>
  <c r="BJ181" i="196" s="1"/>
  <c r="AN131" i="196"/>
  <c r="AO131" i="196" s="1"/>
  <c r="AP131" i="196" s="1"/>
  <c r="AQ131" i="196" s="1"/>
  <c r="AR131" i="196" s="1"/>
  <c r="AS131" i="196" s="1"/>
  <c r="AT131" i="196" s="1"/>
  <c r="AU131" i="196" s="1"/>
  <c r="AV131" i="196" s="1"/>
  <c r="AW131" i="196" s="1"/>
  <c r="AX131" i="196" s="1"/>
  <c r="AY131" i="196" s="1"/>
  <c r="AZ131" i="196" s="1"/>
  <c r="BA131" i="196" s="1"/>
  <c r="BB131" i="196" s="1"/>
  <c r="BC131" i="196" s="1"/>
  <c r="BD131" i="196" s="1"/>
  <c r="BE131" i="196" s="1"/>
  <c r="BF131" i="196" s="1"/>
  <c r="BG131" i="196" s="1"/>
  <c r="BH131" i="196" s="1"/>
  <c r="BI131" i="196" s="1"/>
  <c r="BJ131" i="196" s="1"/>
  <c r="AN89" i="196"/>
  <c r="AO89" i="196" s="1"/>
  <c r="AP89" i="196" s="1"/>
  <c r="AQ89" i="196" s="1"/>
  <c r="AR89" i="196" s="1"/>
  <c r="AS89" i="196" s="1"/>
  <c r="AT89" i="196" s="1"/>
  <c r="AU89" i="196" s="1"/>
  <c r="AV89" i="196" s="1"/>
  <c r="AW89" i="196" s="1"/>
  <c r="AX89" i="196" s="1"/>
  <c r="AY89" i="196" s="1"/>
  <c r="AZ89" i="196" s="1"/>
  <c r="BA89" i="196" s="1"/>
  <c r="BB89" i="196" s="1"/>
  <c r="BC89" i="196" s="1"/>
  <c r="BD89" i="196" s="1"/>
  <c r="BE89" i="196" s="1"/>
  <c r="BF89" i="196" s="1"/>
  <c r="BG89" i="196" s="1"/>
  <c r="BH89" i="196" s="1"/>
  <c r="BI89" i="196" s="1"/>
  <c r="BJ89" i="196" s="1"/>
  <c r="AN126" i="196"/>
  <c r="AO126" i="196" s="1"/>
  <c r="AP126" i="196" s="1"/>
  <c r="AQ126" i="196" s="1"/>
  <c r="AR126" i="196" s="1"/>
  <c r="AS126" i="196" s="1"/>
  <c r="AT126" i="196" s="1"/>
  <c r="AU126" i="196" s="1"/>
  <c r="AV126" i="196" s="1"/>
  <c r="AW126" i="196" s="1"/>
  <c r="AX126" i="196" s="1"/>
  <c r="AY126" i="196" s="1"/>
  <c r="AZ126" i="196" s="1"/>
  <c r="BA126" i="196" s="1"/>
  <c r="BB126" i="196" s="1"/>
  <c r="BC126" i="196" s="1"/>
  <c r="BD126" i="196" s="1"/>
  <c r="BE126" i="196" s="1"/>
  <c r="BF126" i="196" s="1"/>
  <c r="BG126" i="196" s="1"/>
  <c r="BH126" i="196" s="1"/>
  <c r="BI126" i="196" s="1"/>
  <c r="BJ126" i="196" s="1"/>
  <c r="AN72" i="196"/>
  <c r="AO72" i="196" s="1"/>
  <c r="AP72" i="196" s="1"/>
  <c r="AQ72" i="196" s="1"/>
  <c r="AR72" i="196" s="1"/>
  <c r="AS72" i="196" s="1"/>
  <c r="AT72" i="196" s="1"/>
  <c r="AU72" i="196" s="1"/>
  <c r="AV72" i="196" s="1"/>
  <c r="AW72" i="196" s="1"/>
  <c r="AX72" i="196" s="1"/>
  <c r="AY72" i="196" s="1"/>
  <c r="AZ72" i="196" s="1"/>
  <c r="BA72" i="196" s="1"/>
  <c r="BB72" i="196" s="1"/>
  <c r="BC72" i="196" s="1"/>
  <c r="BD72" i="196" s="1"/>
  <c r="BE72" i="196" s="1"/>
  <c r="BF72" i="196" s="1"/>
  <c r="BG72" i="196" s="1"/>
  <c r="BH72" i="196" s="1"/>
  <c r="BI72" i="196" s="1"/>
  <c r="BJ72" i="196" s="1"/>
  <c r="AN149" i="196"/>
  <c r="AO149" i="196" s="1"/>
  <c r="AP149" i="196" s="1"/>
  <c r="AQ149" i="196" s="1"/>
  <c r="AR149" i="196" s="1"/>
  <c r="AS149" i="196" s="1"/>
  <c r="AT149" i="196" s="1"/>
  <c r="AU149" i="196" s="1"/>
  <c r="AV149" i="196" s="1"/>
  <c r="AW149" i="196" s="1"/>
  <c r="AX149" i="196" s="1"/>
  <c r="AY149" i="196" s="1"/>
  <c r="AZ149" i="196" s="1"/>
  <c r="BA149" i="196" s="1"/>
  <c r="BB149" i="196" s="1"/>
  <c r="BC149" i="196" s="1"/>
  <c r="BD149" i="196" s="1"/>
  <c r="BE149" i="196" s="1"/>
  <c r="BF149" i="196" s="1"/>
  <c r="BG149" i="196" s="1"/>
  <c r="BH149" i="196" s="1"/>
  <c r="BI149" i="196" s="1"/>
  <c r="BJ149" i="196" s="1"/>
  <c r="AN227" i="196"/>
  <c r="AO227" i="196" s="1"/>
  <c r="AP227" i="196" s="1"/>
  <c r="AQ227" i="196" s="1"/>
  <c r="AR227" i="196" s="1"/>
  <c r="AS227" i="196" s="1"/>
  <c r="AT227" i="196" s="1"/>
  <c r="AU227" i="196" s="1"/>
  <c r="AV227" i="196" s="1"/>
  <c r="AW227" i="196" s="1"/>
  <c r="AX227" i="196" s="1"/>
  <c r="AY227" i="196" s="1"/>
  <c r="AZ227" i="196" s="1"/>
  <c r="BA227" i="196" s="1"/>
  <c r="BB227" i="196" s="1"/>
  <c r="BC227" i="196" s="1"/>
  <c r="BD227" i="196" s="1"/>
  <c r="BE227" i="196" s="1"/>
  <c r="BF227" i="196" s="1"/>
  <c r="BG227" i="196" s="1"/>
  <c r="BH227" i="196" s="1"/>
  <c r="BI227" i="196" s="1"/>
  <c r="BJ227" i="196" s="1"/>
  <c r="AN111" i="196"/>
  <c r="AO111" i="196" s="1"/>
  <c r="AP111" i="196" s="1"/>
  <c r="AQ111" i="196" s="1"/>
  <c r="AR111" i="196" s="1"/>
  <c r="AS111" i="196" s="1"/>
  <c r="AT111" i="196" s="1"/>
  <c r="AU111" i="196" s="1"/>
  <c r="AV111" i="196" s="1"/>
  <c r="AW111" i="196" s="1"/>
  <c r="AX111" i="196" s="1"/>
  <c r="AY111" i="196" s="1"/>
  <c r="AZ111" i="196" s="1"/>
  <c r="BA111" i="196" s="1"/>
  <c r="BB111" i="196" s="1"/>
  <c r="BC111" i="196" s="1"/>
  <c r="BD111" i="196" s="1"/>
  <c r="BE111" i="196" s="1"/>
  <c r="BF111" i="196" s="1"/>
  <c r="BG111" i="196" s="1"/>
  <c r="BH111" i="196" s="1"/>
  <c r="BI111" i="196" s="1"/>
  <c r="BJ111" i="196" s="1"/>
  <c r="AN220" i="196"/>
  <c r="AO220" i="196" s="1"/>
  <c r="AP220" i="196" s="1"/>
  <c r="AN259" i="196"/>
  <c r="AO259" i="196" s="1"/>
  <c r="AP259" i="196" s="1"/>
  <c r="AQ259" i="196" s="1"/>
  <c r="AR259" i="196" s="1"/>
  <c r="AS259" i="196" s="1"/>
  <c r="AT259" i="196" s="1"/>
  <c r="AU259" i="196" s="1"/>
  <c r="AV259" i="196" s="1"/>
  <c r="AW259" i="196" s="1"/>
  <c r="AX259" i="196" s="1"/>
  <c r="AY259" i="196" s="1"/>
  <c r="AZ259" i="196" s="1"/>
  <c r="BA259" i="196" s="1"/>
  <c r="BB259" i="196" s="1"/>
  <c r="BC259" i="196" s="1"/>
  <c r="BD259" i="196" s="1"/>
  <c r="BE259" i="196" s="1"/>
  <c r="BF259" i="196" s="1"/>
  <c r="BG259" i="196" s="1"/>
  <c r="BH259" i="196" s="1"/>
  <c r="BI259" i="196" s="1"/>
  <c r="BJ259" i="196" s="1"/>
  <c r="AN261" i="196"/>
  <c r="AO261" i="196" s="1"/>
  <c r="AP261" i="196" s="1"/>
  <c r="AQ261" i="196" s="1"/>
  <c r="AR261" i="196" s="1"/>
  <c r="AS261" i="196" s="1"/>
  <c r="AT261" i="196" s="1"/>
  <c r="AU261" i="196" s="1"/>
  <c r="AV261" i="196" s="1"/>
  <c r="AW261" i="196" s="1"/>
  <c r="AX261" i="196" s="1"/>
  <c r="AY261" i="196" s="1"/>
  <c r="AZ261" i="196" s="1"/>
  <c r="BA261" i="196" s="1"/>
  <c r="BB261" i="196" s="1"/>
  <c r="BC261" i="196" s="1"/>
  <c r="BD261" i="196" s="1"/>
  <c r="BE261" i="196" s="1"/>
  <c r="BF261" i="196" s="1"/>
  <c r="BG261" i="196" s="1"/>
  <c r="BH261" i="196" s="1"/>
  <c r="BI261" i="196" s="1"/>
  <c r="BJ261" i="196" s="1"/>
  <c r="AN17" i="196"/>
  <c r="AO17" i="196" s="1"/>
  <c r="AP17" i="196" s="1"/>
  <c r="AQ17" i="196" s="1"/>
  <c r="AR17" i="196" s="1"/>
  <c r="AS17" i="196" s="1"/>
  <c r="AT17" i="196" s="1"/>
  <c r="AU17" i="196" s="1"/>
  <c r="AV17" i="196" s="1"/>
  <c r="AW17" i="196" s="1"/>
  <c r="AX17" i="196" s="1"/>
  <c r="AY17" i="196" s="1"/>
  <c r="AZ17" i="196" s="1"/>
  <c r="BA17" i="196" s="1"/>
  <c r="BB17" i="196" s="1"/>
  <c r="BC17" i="196" s="1"/>
  <c r="BD17" i="196" s="1"/>
  <c r="BE17" i="196" s="1"/>
  <c r="BF17" i="196" s="1"/>
  <c r="BG17" i="196" s="1"/>
  <c r="BH17" i="196" s="1"/>
  <c r="BI17" i="196" s="1"/>
  <c r="BJ17" i="196" s="1"/>
  <c r="AN55" i="196"/>
  <c r="AO55" i="196" s="1"/>
  <c r="AP55" i="196" s="1"/>
  <c r="AQ55" i="196" s="1"/>
  <c r="AR55" i="196" s="1"/>
  <c r="AS55" i="196" s="1"/>
  <c r="AT55" i="196" s="1"/>
  <c r="AU55" i="196" s="1"/>
  <c r="AV55" i="196" s="1"/>
  <c r="AW55" i="196" s="1"/>
  <c r="AX55" i="196" s="1"/>
  <c r="AY55" i="196" s="1"/>
  <c r="AZ55" i="196" s="1"/>
  <c r="BA55" i="196" s="1"/>
  <c r="BB55" i="196" s="1"/>
  <c r="BC55" i="196" s="1"/>
  <c r="BD55" i="196" s="1"/>
  <c r="BE55" i="196" s="1"/>
  <c r="BF55" i="196" s="1"/>
  <c r="BG55" i="196" s="1"/>
  <c r="BH55" i="196" s="1"/>
  <c r="BI55" i="196" s="1"/>
  <c r="BJ55" i="196" s="1"/>
  <c r="AN113" i="196"/>
  <c r="AO113" i="196" s="1"/>
  <c r="AP113" i="196" s="1"/>
  <c r="AQ113" i="196" s="1"/>
  <c r="AR113" i="196" s="1"/>
  <c r="AS113" i="196" s="1"/>
  <c r="AT113" i="196" s="1"/>
  <c r="AU113" i="196" s="1"/>
  <c r="AV113" i="196" s="1"/>
  <c r="AW113" i="196" s="1"/>
  <c r="AX113" i="196" s="1"/>
  <c r="AY113" i="196" s="1"/>
  <c r="AZ113" i="196" s="1"/>
  <c r="BA113" i="196" s="1"/>
  <c r="BB113" i="196" s="1"/>
  <c r="BC113" i="196" s="1"/>
  <c r="BD113" i="196" s="1"/>
  <c r="BE113" i="196" s="1"/>
  <c r="BF113" i="196" s="1"/>
  <c r="BG113" i="196" s="1"/>
  <c r="BH113" i="196" s="1"/>
  <c r="BI113" i="196" s="1"/>
  <c r="BJ113" i="196" s="1"/>
  <c r="AN86" i="196"/>
  <c r="AO86" i="196" s="1"/>
  <c r="AP86" i="196" s="1"/>
  <c r="AQ86" i="196" s="1"/>
  <c r="AR86" i="196" s="1"/>
  <c r="AS86" i="196" s="1"/>
  <c r="AT86" i="196" s="1"/>
  <c r="AU86" i="196" s="1"/>
  <c r="AV86" i="196" s="1"/>
  <c r="AW86" i="196" s="1"/>
  <c r="AX86" i="196" s="1"/>
  <c r="AY86" i="196" s="1"/>
  <c r="AZ86" i="196" s="1"/>
  <c r="BA86" i="196" s="1"/>
  <c r="BB86" i="196" s="1"/>
  <c r="BC86" i="196" s="1"/>
  <c r="BD86" i="196" s="1"/>
  <c r="BE86" i="196" s="1"/>
  <c r="BF86" i="196" s="1"/>
  <c r="BG86" i="196" s="1"/>
  <c r="BH86" i="196" s="1"/>
  <c r="BI86" i="196" s="1"/>
  <c r="BJ86" i="196" s="1"/>
  <c r="AN185" i="196"/>
  <c r="AO185" i="196" s="1"/>
  <c r="AP185" i="196" s="1"/>
  <c r="AQ185" i="196" s="1"/>
  <c r="AR185" i="196" s="1"/>
  <c r="AS185" i="196" s="1"/>
  <c r="AT185" i="196" s="1"/>
  <c r="AU185" i="196" s="1"/>
  <c r="AV185" i="196" s="1"/>
  <c r="AW185" i="196" s="1"/>
  <c r="AX185" i="196" s="1"/>
  <c r="AY185" i="196" s="1"/>
  <c r="AZ185" i="196" s="1"/>
  <c r="BA185" i="196" s="1"/>
  <c r="BB185" i="196" s="1"/>
  <c r="BC185" i="196" s="1"/>
  <c r="BD185" i="196" s="1"/>
  <c r="BE185" i="196" s="1"/>
  <c r="BF185" i="196" s="1"/>
  <c r="BG185" i="196" s="1"/>
  <c r="BH185" i="196" s="1"/>
  <c r="BI185" i="196" s="1"/>
  <c r="BJ185" i="196" s="1"/>
  <c r="AN221" i="196"/>
  <c r="AO221" i="196" s="1"/>
  <c r="AP221" i="196" s="1"/>
  <c r="AQ221" i="196" s="1"/>
  <c r="AR221" i="196" s="1"/>
  <c r="AS221" i="196" s="1"/>
  <c r="AT221" i="196" s="1"/>
  <c r="AU221" i="196" s="1"/>
  <c r="AV221" i="196" s="1"/>
  <c r="AW221" i="196" s="1"/>
  <c r="AX221" i="196" s="1"/>
  <c r="AY221" i="196" s="1"/>
  <c r="AZ221" i="196" s="1"/>
  <c r="BA221" i="196" s="1"/>
  <c r="BB221" i="196" s="1"/>
  <c r="BC221" i="196" s="1"/>
  <c r="BD221" i="196" s="1"/>
  <c r="BE221" i="196" s="1"/>
  <c r="BF221" i="196" s="1"/>
  <c r="BG221" i="196" s="1"/>
  <c r="BH221" i="196" s="1"/>
  <c r="BI221" i="196" s="1"/>
  <c r="BJ221" i="196" s="1"/>
  <c r="AN163" i="196"/>
  <c r="AO163" i="196" s="1"/>
  <c r="AP163" i="196" s="1"/>
  <c r="AQ163" i="196" s="1"/>
  <c r="AR163" i="196" s="1"/>
  <c r="AS163" i="196" s="1"/>
  <c r="AT163" i="196" s="1"/>
  <c r="AU163" i="196" s="1"/>
  <c r="AV163" i="196" s="1"/>
  <c r="AW163" i="196" s="1"/>
  <c r="AX163" i="196" s="1"/>
  <c r="AY163" i="196" s="1"/>
  <c r="AZ163" i="196" s="1"/>
  <c r="BA163" i="196" s="1"/>
  <c r="BB163" i="196" s="1"/>
  <c r="BC163" i="196" s="1"/>
  <c r="BD163" i="196" s="1"/>
  <c r="BE163" i="196" s="1"/>
  <c r="BF163" i="196" s="1"/>
  <c r="BG163" i="196" s="1"/>
  <c r="BH163" i="196" s="1"/>
  <c r="BI163" i="196" s="1"/>
  <c r="BJ163" i="196" s="1"/>
  <c r="AE37" i="21"/>
  <c r="AE38" i="21"/>
  <c r="AO4" i="184"/>
  <c r="AL4" i="182"/>
  <c r="AO2" i="196" s="1"/>
  <c r="B4" i="21"/>
  <c r="AD36" i="21"/>
  <c r="AD35" i="21"/>
  <c r="AO97" i="196"/>
  <c r="AP97" i="196" s="1"/>
  <c r="AQ97" i="196" s="1"/>
  <c r="AR97" i="196" s="1"/>
  <c r="AS97" i="196" s="1"/>
  <c r="AT97" i="196" s="1"/>
  <c r="AU97" i="196" s="1"/>
  <c r="AV97" i="196" s="1"/>
  <c r="AW97" i="196" s="1"/>
  <c r="AX97" i="196" s="1"/>
  <c r="AY97" i="196" s="1"/>
  <c r="AZ97" i="196" s="1"/>
  <c r="BA97" i="196" s="1"/>
  <c r="BB97" i="196" s="1"/>
  <c r="BC97" i="196" s="1"/>
  <c r="BD97" i="196" s="1"/>
  <c r="BE97" i="196" s="1"/>
  <c r="BF97" i="196" s="1"/>
  <c r="BG97" i="196" s="1"/>
  <c r="BH97" i="196" s="1"/>
  <c r="BI97" i="196" s="1"/>
  <c r="BJ97" i="196" s="1"/>
  <c r="AO251" i="196"/>
  <c r="AP251" i="196" s="1"/>
  <c r="AQ251" i="196" s="1"/>
  <c r="AR251" i="196" s="1"/>
  <c r="AS251" i="196" s="1"/>
  <c r="AT251" i="196" s="1"/>
  <c r="AU251" i="196" s="1"/>
  <c r="AV251" i="196" s="1"/>
  <c r="AW251" i="196" s="1"/>
  <c r="AX251" i="196" s="1"/>
  <c r="AY251" i="196" s="1"/>
  <c r="AZ251" i="196" s="1"/>
  <c r="BA251" i="196" s="1"/>
  <c r="BB251" i="196" s="1"/>
  <c r="BC251" i="196" s="1"/>
  <c r="BD251" i="196" s="1"/>
  <c r="BE251" i="196" s="1"/>
  <c r="BF251" i="196" s="1"/>
  <c r="BG251" i="196" s="1"/>
  <c r="BH251" i="196" s="1"/>
  <c r="BI251" i="196" s="1"/>
  <c r="BJ251" i="196" s="1"/>
  <c r="AN30" i="196"/>
  <c r="AO30" i="196" s="1"/>
  <c r="AP30" i="196" s="1"/>
  <c r="AQ30" i="196" s="1"/>
  <c r="AR30" i="196" s="1"/>
  <c r="AS30" i="196" s="1"/>
  <c r="AT30" i="196" s="1"/>
  <c r="AU30" i="196" s="1"/>
  <c r="AV30" i="196" s="1"/>
  <c r="AW30" i="196" s="1"/>
  <c r="AX30" i="196" s="1"/>
  <c r="AY30" i="196" s="1"/>
  <c r="AZ30" i="196" s="1"/>
  <c r="BA30" i="196" s="1"/>
  <c r="BB30" i="196" s="1"/>
  <c r="BC30" i="196" s="1"/>
  <c r="BD30" i="196" s="1"/>
  <c r="BE30" i="196" s="1"/>
  <c r="BF30" i="196" s="1"/>
  <c r="BG30" i="196" s="1"/>
  <c r="BH30" i="196" s="1"/>
  <c r="BI30" i="196" s="1"/>
  <c r="BJ30" i="196" s="1"/>
  <c r="AN193" i="196"/>
  <c r="AO193" i="196" s="1"/>
  <c r="AP193" i="196" s="1"/>
  <c r="AQ193" i="196" s="1"/>
  <c r="AR193" i="196" s="1"/>
  <c r="AS193" i="196" s="1"/>
  <c r="AT193" i="196" s="1"/>
  <c r="AU193" i="196" s="1"/>
  <c r="AV193" i="196" s="1"/>
  <c r="AW193" i="196" s="1"/>
  <c r="AX193" i="196" s="1"/>
  <c r="AY193" i="196" s="1"/>
  <c r="AZ193" i="196" s="1"/>
  <c r="BA193" i="196" s="1"/>
  <c r="BB193" i="196" s="1"/>
  <c r="BC193" i="196" s="1"/>
  <c r="BD193" i="196" s="1"/>
  <c r="BE193" i="196" s="1"/>
  <c r="BF193" i="196" s="1"/>
  <c r="BG193" i="196" s="1"/>
  <c r="BH193" i="196" s="1"/>
  <c r="BI193" i="196" s="1"/>
  <c r="BJ193" i="196" s="1"/>
  <c r="AD70" i="21"/>
  <c r="AD84" i="21" s="1"/>
  <c r="AD151" i="21" s="1"/>
  <c r="AD161" i="21" s="1"/>
  <c r="AD72" i="21"/>
  <c r="AD86" i="21" s="1"/>
  <c r="AD99" i="21"/>
  <c r="AD107" i="21" s="1"/>
  <c r="AD100" i="21"/>
  <c r="AD108" i="21" s="1"/>
  <c r="AD98" i="21"/>
  <c r="AD106" i="21" s="1"/>
  <c r="AD95" i="21"/>
  <c r="AD69" i="21"/>
  <c r="AD83" i="21" s="1"/>
  <c r="AD96" i="21"/>
  <c r="AD104" i="21" s="1"/>
  <c r="AD73" i="21"/>
  <c r="AD87" i="21" s="1"/>
  <c r="AD71" i="21"/>
  <c r="AD85" i="21" s="1"/>
  <c r="AD97" i="21"/>
  <c r="AD105" i="21" s="1"/>
  <c r="AN74" i="196"/>
  <c r="AO74" i="196" s="1"/>
  <c r="AP74" i="196" s="1"/>
  <c r="AQ74" i="196" s="1"/>
  <c r="AR74" i="196" s="1"/>
  <c r="AS74" i="196" s="1"/>
  <c r="AT74" i="196" s="1"/>
  <c r="AU74" i="196" s="1"/>
  <c r="AV74" i="196" s="1"/>
  <c r="AW74" i="196" s="1"/>
  <c r="AX74" i="196" s="1"/>
  <c r="AY74" i="196" s="1"/>
  <c r="AZ74" i="196" s="1"/>
  <c r="BA74" i="196" s="1"/>
  <c r="BB74" i="196" s="1"/>
  <c r="BC74" i="196" s="1"/>
  <c r="BD74" i="196" s="1"/>
  <c r="BE74" i="196" s="1"/>
  <c r="BF74" i="196" s="1"/>
  <c r="BG74" i="196" s="1"/>
  <c r="BH74" i="196" s="1"/>
  <c r="BI74" i="196" s="1"/>
  <c r="BJ74" i="196" s="1"/>
  <c r="AN130" i="196"/>
  <c r="AO130" i="196" s="1"/>
  <c r="AP130" i="196" s="1"/>
  <c r="AQ130" i="196" s="1"/>
  <c r="AR130" i="196" s="1"/>
  <c r="AS130" i="196" s="1"/>
  <c r="AT130" i="196" s="1"/>
  <c r="AU130" i="196" s="1"/>
  <c r="AV130" i="196" s="1"/>
  <c r="AW130" i="196" s="1"/>
  <c r="AX130" i="196" s="1"/>
  <c r="AY130" i="196" s="1"/>
  <c r="AZ130" i="196" s="1"/>
  <c r="BA130" i="196" s="1"/>
  <c r="BB130" i="196" s="1"/>
  <c r="BC130" i="196" s="1"/>
  <c r="BD130" i="196" s="1"/>
  <c r="BE130" i="196" s="1"/>
  <c r="BF130" i="196" s="1"/>
  <c r="BG130" i="196" s="1"/>
  <c r="BH130" i="196" s="1"/>
  <c r="BI130" i="196" s="1"/>
  <c r="BJ130" i="196" s="1"/>
  <c r="AN106" i="196"/>
  <c r="AO106" i="196" s="1"/>
  <c r="AP106" i="196" s="1"/>
  <c r="AQ106" i="196" s="1"/>
  <c r="AR106" i="196" s="1"/>
  <c r="AS106" i="196" s="1"/>
  <c r="AT106" i="196" s="1"/>
  <c r="AU106" i="196" s="1"/>
  <c r="AV106" i="196" s="1"/>
  <c r="AW106" i="196" s="1"/>
  <c r="AX106" i="196" s="1"/>
  <c r="AY106" i="196" s="1"/>
  <c r="AZ106" i="196" s="1"/>
  <c r="BA106" i="196" s="1"/>
  <c r="BB106" i="196" s="1"/>
  <c r="BC106" i="196" s="1"/>
  <c r="BD106" i="196" s="1"/>
  <c r="BE106" i="196" s="1"/>
  <c r="BF106" i="196" s="1"/>
  <c r="BG106" i="196" s="1"/>
  <c r="BH106" i="196" s="1"/>
  <c r="BI106" i="196" s="1"/>
  <c r="BJ106" i="196" s="1"/>
  <c r="AN56" i="196"/>
  <c r="AO56" i="196" s="1"/>
  <c r="AP56" i="196" s="1"/>
  <c r="AQ56" i="196" s="1"/>
  <c r="AR56" i="196" s="1"/>
  <c r="AS56" i="196" s="1"/>
  <c r="AT56" i="196" s="1"/>
  <c r="AU56" i="196" s="1"/>
  <c r="AV56" i="196" s="1"/>
  <c r="AW56" i="196" s="1"/>
  <c r="AX56" i="196" s="1"/>
  <c r="AY56" i="196" s="1"/>
  <c r="AZ56" i="196" s="1"/>
  <c r="BA56" i="196" s="1"/>
  <c r="BB56" i="196" s="1"/>
  <c r="BC56" i="196" s="1"/>
  <c r="BD56" i="196" s="1"/>
  <c r="BE56" i="196" s="1"/>
  <c r="BF56" i="196" s="1"/>
  <c r="BG56" i="196" s="1"/>
  <c r="BH56" i="196" s="1"/>
  <c r="BI56" i="196" s="1"/>
  <c r="BJ56" i="196" s="1"/>
  <c r="AN202" i="196"/>
  <c r="AO202" i="196" s="1"/>
  <c r="AP202" i="196" s="1"/>
  <c r="AQ202" i="196" s="1"/>
  <c r="AR202" i="196" s="1"/>
  <c r="AS202" i="196" s="1"/>
  <c r="AT202" i="196" s="1"/>
  <c r="AU202" i="196" s="1"/>
  <c r="AV202" i="196" s="1"/>
  <c r="AW202" i="196" s="1"/>
  <c r="AX202" i="196" s="1"/>
  <c r="AY202" i="196" s="1"/>
  <c r="AZ202" i="196" s="1"/>
  <c r="BA202" i="196" s="1"/>
  <c r="BB202" i="196" s="1"/>
  <c r="BC202" i="196" s="1"/>
  <c r="BD202" i="196" s="1"/>
  <c r="BE202" i="196" s="1"/>
  <c r="BF202" i="196" s="1"/>
  <c r="BG202" i="196" s="1"/>
  <c r="BH202" i="196" s="1"/>
  <c r="BI202" i="196" s="1"/>
  <c r="BJ202" i="196" s="1"/>
  <c r="AN114" i="196"/>
  <c r="AO114" i="196" s="1"/>
  <c r="AP114" i="196" s="1"/>
  <c r="AQ114" i="196" s="1"/>
  <c r="AR114" i="196" s="1"/>
  <c r="AS114" i="196" s="1"/>
  <c r="AT114" i="196" s="1"/>
  <c r="AU114" i="196" s="1"/>
  <c r="AV114" i="196" s="1"/>
  <c r="AW114" i="196" s="1"/>
  <c r="AX114" i="196" s="1"/>
  <c r="AY114" i="196" s="1"/>
  <c r="AZ114" i="196" s="1"/>
  <c r="BA114" i="196" s="1"/>
  <c r="BB114" i="196" s="1"/>
  <c r="BC114" i="196" s="1"/>
  <c r="BD114" i="196" s="1"/>
  <c r="BE114" i="196" s="1"/>
  <c r="BF114" i="196" s="1"/>
  <c r="BG114" i="196" s="1"/>
  <c r="BH114" i="196" s="1"/>
  <c r="BI114" i="196" s="1"/>
  <c r="BJ114" i="196" s="1"/>
  <c r="AN235" i="196"/>
  <c r="AO235" i="196" s="1"/>
  <c r="AP235" i="196" s="1"/>
  <c r="AQ235" i="196" s="1"/>
  <c r="AR235" i="196" s="1"/>
  <c r="AS235" i="196" s="1"/>
  <c r="AT235" i="196" s="1"/>
  <c r="AU235" i="196" s="1"/>
  <c r="AV235" i="196" s="1"/>
  <c r="AW235" i="196" s="1"/>
  <c r="AX235" i="196" s="1"/>
  <c r="AY235" i="196" s="1"/>
  <c r="AZ235" i="196" s="1"/>
  <c r="BA235" i="196" s="1"/>
  <c r="BB235" i="196" s="1"/>
  <c r="BC235" i="196" s="1"/>
  <c r="BD235" i="196" s="1"/>
  <c r="BE235" i="196" s="1"/>
  <c r="BF235" i="196" s="1"/>
  <c r="BG235" i="196" s="1"/>
  <c r="BH235" i="196" s="1"/>
  <c r="BI235" i="196" s="1"/>
  <c r="BJ235" i="196" s="1"/>
  <c r="AN96" i="196"/>
  <c r="AO96" i="196" s="1"/>
  <c r="AP96" i="196" s="1"/>
  <c r="AQ96" i="196" s="1"/>
  <c r="AR96" i="196" s="1"/>
  <c r="AS96" i="196" s="1"/>
  <c r="AT96" i="196" s="1"/>
  <c r="AU96" i="196" s="1"/>
  <c r="AV96" i="196" s="1"/>
  <c r="AW96" i="196" s="1"/>
  <c r="AX96" i="196" s="1"/>
  <c r="AY96" i="196" s="1"/>
  <c r="AZ96" i="196" s="1"/>
  <c r="BA96" i="196" s="1"/>
  <c r="BB96" i="196" s="1"/>
  <c r="BC96" i="196" s="1"/>
  <c r="BD96" i="196" s="1"/>
  <c r="BE96" i="196" s="1"/>
  <c r="BF96" i="196" s="1"/>
  <c r="BG96" i="196" s="1"/>
  <c r="BH96" i="196" s="1"/>
  <c r="BI96" i="196" s="1"/>
  <c r="BJ96" i="196" s="1"/>
  <c r="AN107" i="196"/>
  <c r="AO107" i="196" s="1"/>
  <c r="AP107" i="196" s="1"/>
  <c r="AQ107" i="196" s="1"/>
  <c r="AR107" i="196" s="1"/>
  <c r="AS107" i="196" s="1"/>
  <c r="AT107" i="196" s="1"/>
  <c r="AU107" i="196" s="1"/>
  <c r="AV107" i="196" s="1"/>
  <c r="AW107" i="196" s="1"/>
  <c r="AX107" i="196" s="1"/>
  <c r="AY107" i="196" s="1"/>
  <c r="AZ107" i="196" s="1"/>
  <c r="BA107" i="196" s="1"/>
  <c r="BB107" i="196" s="1"/>
  <c r="BC107" i="196" s="1"/>
  <c r="BD107" i="196" s="1"/>
  <c r="BE107" i="196" s="1"/>
  <c r="BF107" i="196" s="1"/>
  <c r="BG107" i="196" s="1"/>
  <c r="BH107" i="196" s="1"/>
  <c r="BI107" i="196" s="1"/>
  <c r="BJ107" i="196" s="1"/>
  <c r="AN177" i="196"/>
  <c r="AO177" i="196" s="1"/>
  <c r="AP177" i="196" s="1"/>
  <c r="AQ177" i="196" s="1"/>
  <c r="AR177" i="196" s="1"/>
  <c r="AS177" i="196" s="1"/>
  <c r="AT177" i="196" s="1"/>
  <c r="AU177" i="196" s="1"/>
  <c r="AV177" i="196" s="1"/>
  <c r="AW177" i="196" s="1"/>
  <c r="AX177" i="196" s="1"/>
  <c r="AY177" i="196" s="1"/>
  <c r="AZ177" i="196" s="1"/>
  <c r="BA177" i="196" s="1"/>
  <c r="BB177" i="196" s="1"/>
  <c r="BC177" i="196" s="1"/>
  <c r="BD177" i="196" s="1"/>
  <c r="BE177" i="196" s="1"/>
  <c r="BF177" i="196" s="1"/>
  <c r="BG177" i="196" s="1"/>
  <c r="BH177" i="196" s="1"/>
  <c r="BI177" i="196" s="1"/>
  <c r="BJ177" i="196" s="1"/>
  <c r="AN135" i="196"/>
  <c r="AO135" i="196" s="1"/>
  <c r="AP135" i="196" s="1"/>
  <c r="AQ135" i="196" s="1"/>
  <c r="AR135" i="196" s="1"/>
  <c r="AS135" i="196" s="1"/>
  <c r="AT135" i="196" s="1"/>
  <c r="AU135" i="196" s="1"/>
  <c r="AV135" i="196" s="1"/>
  <c r="AW135" i="196" s="1"/>
  <c r="AX135" i="196" s="1"/>
  <c r="AY135" i="196" s="1"/>
  <c r="AZ135" i="196" s="1"/>
  <c r="BA135" i="196" s="1"/>
  <c r="BB135" i="196" s="1"/>
  <c r="BC135" i="196" s="1"/>
  <c r="BD135" i="196" s="1"/>
  <c r="BE135" i="196" s="1"/>
  <c r="BF135" i="196" s="1"/>
  <c r="BG135" i="196" s="1"/>
  <c r="BH135" i="196" s="1"/>
  <c r="BI135" i="196" s="1"/>
  <c r="BJ135" i="196" s="1"/>
  <c r="AN110" i="196"/>
  <c r="AO110" i="196" s="1"/>
  <c r="AP110" i="196" s="1"/>
  <c r="AQ110" i="196" s="1"/>
  <c r="AR110" i="196" s="1"/>
  <c r="AS110" i="196" s="1"/>
  <c r="AT110" i="196" s="1"/>
  <c r="AU110" i="196" s="1"/>
  <c r="AV110" i="196" s="1"/>
  <c r="AW110" i="196" s="1"/>
  <c r="AX110" i="196" s="1"/>
  <c r="AY110" i="196" s="1"/>
  <c r="AZ110" i="196" s="1"/>
  <c r="BA110" i="196" s="1"/>
  <c r="BB110" i="196" s="1"/>
  <c r="BC110" i="196" s="1"/>
  <c r="BD110" i="196" s="1"/>
  <c r="BE110" i="196" s="1"/>
  <c r="BF110" i="196" s="1"/>
  <c r="BG110" i="196" s="1"/>
  <c r="BH110" i="196" s="1"/>
  <c r="BI110" i="196" s="1"/>
  <c r="BJ110" i="196" s="1"/>
  <c r="AN37" i="196"/>
  <c r="AO37" i="196" s="1"/>
  <c r="AP37" i="196" s="1"/>
  <c r="AQ37" i="196" s="1"/>
  <c r="AR37" i="196" s="1"/>
  <c r="AS37" i="196" s="1"/>
  <c r="AT37" i="196" s="1"/>
  <c r="AU37" i="196" s="1"/>
  <c r="AV37" i="196" s="1"/>
  <c r="AW37" i="196" s="1"/>
  <c r="AX37" i="196" s="1"/>
  <c r="AY37" i="196" s="1"/>
  <c r="AZ37" i="196" s="1"/>
  <c r="BA37" i="196" s="1"/>
  <c r="BB37" i="196" s="1"/>
  <c r="BC37" i="196" s="1"/>
  <c r="BD37" i="196" s="1"/>
  <c r="BE37" i="196" s="1"/>
  <c r="BF37" i="196" s="1"/>
  <c r="BG37" i="196" s="1"/>
  <c r="BH37" i="196" s="1"/>
  <c r="BI37" i="196" s="1"/>
  <c r="BJ37" i="196" s="1"/>
  <c r="AN88" i="196"/>
  <c r="AO88" i="196" s="1"/>
  <c r="AP88" i="196" s="1"/>
  <c r="AQ88" i="196" s="1"/>
  <c r="AR88" i="196" s="1"/>
  <c r="AS88" i="196" s="1"/>
  <c r="AT88" i="196" s="1"/>
  <c r="AU88" i="196" s="1"/>
  <c r="AV88" i="196" s="1"/>
  <c r="AW88" i="196" s="1"/>
  <c r="AX88" i="196" s="1"/>
  <c r="AY88" i="196" s="1"/>
  <c r="AZ88" i="196" s="1"/>
  <c r="BA88" i="196" s="1"/>
  <c r="BB88" i="196" s="1"/>
  <c r="BC88" i="196" s="1"/>
  <c r="BD88" i="196" s="1"/>
  <c r="BE88" i="196" s="1"/>
  <c r="BF88" i="196" s="1"/>
  <c r="BG88" i="196" s="1"/>
  <c r="BH88" i="196" s="1"/>
  <c r="BI88" i="196" s="1"/>
  <c r="BJ88" i="196" s="1"/>
  <c r="AN100" i="196"/>
  <c r="AO100" i="196" s="1"/>
  <c r="AP100" i="196" s="1"/>
  <c r="AQ100" i="196" s="1"/>
  <c r="AR100" i="196" s="1"/>
  <c r="AS100" i="196" s="1"/>
  <c r="AT100" i="196" s="1"/>
  <c r="AU100" i="196" s="1"/>
  <c r="AV100" i="196" s="1"/>
  <c r="AW100" i="196" s="1"/>
  <c r="AX100" i="196" s="1"/>
  <c r="AY100" i="196" s="1"/>
  <c r="AZ100" i="196" s="1"/>
  <c r="BA100" i="196" s="1"/>
  <c r="BB100" i="196" s="1"/>
  <c r="BC100" i="196" s="1"/>
  <c r="BD100" i="196" s="1"/>
  <c r="BE100" i="196" s="1"/>
  <c r="BF100" i="196" s="1"/>
  <c r="BG100" i="196" s="1"/>
  <c r="BH100" i="196" s="1"/>
  <c r="BI100" i="196" s="1"/>
  <c r="BJ100" i="196" s="1"/>
  <c r="AI7" i="182"/>
  <c r="AH39" i="182"/>
  <c r="AH19" i="182"/>
  <c r="AN115" i="196"/>
  <c r="AO115" i="196" s="1"/>
  <c r="AP115" i="196" s="1"/>
  <c r="AQ115" i="196" s="1"/>
  <c r="AR115" i="196" s="1"/>
  <c r="AS115" i="196" s="1"/>
  <c r="AT115" i="196" s="1"/>
  <c r="AU115" i="196" s="1"/>
  <c r="AV115" i="196" s="1"/>
  <c r="AW115" i="196" s="1"/>
  <c r="AX115" i="196" s="1"/>
  <c r="AY115" i="196" s="1"/>
  <c r="AZ115" i="196" s="1"/>
  <c r="BA115" i="196" s="1"/>
  <c r="BB115" i="196" s="1"/>
  <c r="BC115" i="196" s="1"/>
  <c r="BD115" i="196" s="1"/>
  <c r="BE115" i="196" s="1"/>
  <c r="BF115" i="196" s="1"/>
  <c r="BG115" i="196" s="1"/>
  <c r="BH115" i="196" s="1"/>
  <c r="BI115" i="196" s="1"/>
  <c r="BJ115" i="196" s="1"/>
  <c r="AN31" i="196"/>
  <c r="AO31" i="196" s="1"/>
  <c r="AP31" i="196" s="1"/>
  <c r="AQ31" i="196" s="1"/>
  <c r="AR31" i="196" s="1"/>
  <c r="AS31" i="196" s="1"/>
  <c r="AT31" i="196" s="1"/>
  <c r="AU31" i="196" s="1"/>
  <c r="AV31" i="196" s="1"/>
  <c r="AW31" i="196" s="1"/>
  <c r="AX31" i="196" s="1"/>
  <c r="AY31" i="196" s="1"/>
  <c r="AZ31" i="196" s="1"/>
  <c r="BA31" i="196" s="1"/>
  <c r="BB31" i="196" s="1"/>
  <c r="BC31" i="196" s="1"/>
  <c r="BD31" i="196" s="1"/>
  <c r="BE31" i="196" s="1"/>
  <c r="BF31" i="196" s="1"/>
  <c r="BG31" i="196" s="1"/>
  <c r="BH31" i="196" s="1"/>
  <c r="BI31" i="196" s="1"/>
  <c r="BJ31" i="196" s="1"/>
  <c r="AN40" i="196"/>
  <c r="AO40" i="196" s="1"/>
  <c r="AP40" i="196" s="1"/>
  <c r="AQ40" i="196" s="1"/>
  <c r="AR40" i="196" s="1"/>
  <c r="AS40" i="196" s="1"/>
  <c r="AT40" i="196" s="1"/>
  <c r="AU40" i="196" s="1"/>
  <c r="AV40" i="196" s="1"/>
  <c r="AW40" i="196" s="1"/>
  <c r="AX40" i="196" s="1"/>
  <c r="AY40" i="196" s="1"/>
  <c r="AZ40" i="196" s="1"/>
  <c r="BA40" i="196" s="1"/>
  <c r="BB40" i="196" s="1"/>
  <c r="BC40" i="196" s="1"/>
  <c r="BD40" i="196" s="1"/>
  <c r="BE40" i="196" s="1"/>
  <c r="BF40" i="196" s="1"/>
  <c r="BG40" i="196" s="1"/>
  <c r="BH40" i="196" s="1"/>
  <c r="BI40" i="196" s="1"/>
  <c r="BJ40" i="196" s="1"/>
  <c r="AN203" i="196"/>
  <c r="AO203" i="196" s="1"/>
  <c r="AP203" i="196" s="1"/>
  <c r="AQ203" i="196" s="1"/>
  <c r="AR203" i="196" s="1"/>
  <c r="AS203" i="196" s="1"/>
  <c r="AT203" i="196" s="1"/>
  <c r="AU203" i="196" s="1"/>
  <c r="AV203" i="196" s="1"/>
  <c r="AW203" i="196" s="1"/>
  <c r="AX203" i="196" s="1"/>
  <c r="AY203" i="196" s="1"/>
  <c r="AZ203" i="196" s="1"/>
  <c r="BA203" i="196" s="1"/>
  <c r="BB203" i="196" s="1"/>
  <c r="BC203" i="196" s="1"/>
  <c r="BD203" i="196" s="1"/>
  <c r="BE203" i="196" s="1"/>
  <c r="BF203" i="196" s="1"/>
  <c r="BG203" i="196" s="1"/>
  <c r="BH203" i="196" s="1"/>
  <c r="BI203" i="196" s="1"/>
  <c r="BJ203" i="196" s="1"/>
  <c r="AN265" i="196"/>
  <c r="AO265" i="196" s="1"/>
  <c r="AP265" i="196" s="1"/>
  <c r="AQ265" i="196" s="1"/>
  <c r="AR265" i="196" s="1"/>
  <c r="AS265" i="196" s="1"/>
  <c r="AT265" i="196" s="1"/>
  <c r="AU265" i="196" s="1"/>
  <c r="AV265" i="196" s="1"/>
  <c r="AW265" i="196" s="1"/>
  <c r="AX265" i="196" s="1"/>
  <c r="AY265" i="196" s="1"/>
  <c r="AZ265" i="196" s="1"/>
  <c r="BA265" i="196" s="1"/>
  <c r="BB265" i="196" s="1"/>
  <c r="BC265" i="196" s="1"/>
  <c r="BD265" i="196" s="1"/>
  <c r="BE265" i="196" s="1"/>
  <c r="BF265" i="196" s="1"/>
  <c r="BG265" i="196" s="1"/>
  <c r="BH265" i="196" s="1"/>
  <c r="BI265" i="196" s="1"/>
  <c r="BJ265" i="196" s="1"/>
  <c r="AN267" i="196"/>
  <c r="AO267" i="196" s="1"/>
  <c r="AP267" i="196" s="1"/>
  <c r="AQ267" i="196" s="1"/>
  <c r="AR267" i="196" s="1"/>
  <c r="AS267" i="196" s="1"/>
  <c r="AT267" i="196" s="1"/>
  <c r="AU267" i="196" s="1"/>
  <c r="AV267" i="196" s="1"/>
  <c r="AW267" i="196" s="1"/>
  <c r="AX267" i="196" s="1"/>
  <c r="AY267" i="196" s="1"/>
  <c r="AZ267" i="196" s="1"/>
  <c r="BA267" i="196" s="1"/>
  <c r="BB267" i="196" s="1"/>
  <c r="BC267" i="196" s="1"/>
  <c r="BD267" i="196" s="1"/>
  <c r="BE267" i="196" s="1"/>
  <c r="BF267" i="196" s="1"/>
  <c r="BG267" i="196" s="1"/>
  <c r="BH267" i="196" s="1"/>
  <c r="BI267" i="196" s="1"/>
  <c r="BJ267" i="196" s="1"/>
  <c r="AN108" i="196"/>
  <c r="AO108" i="196" s="1"/>
  <c r="AP108" i="196" s="1"/>
  <c r="AQ108" i="196" s="1"/>
  <c r="AR108" i="196" s="1"/>
  <c r="AS108" i="196" s="1"/>
  <c r="AT108" i="196" s="1"/>
  <c r="AU108" i="196" s="1"/>
  <c r="AV108" i="196" s="1"/>
  <c r="AW108" i="196" s="1"/>
  <c r="AX108" i="196" s="1"/>
  <c r="AY108" i="196" s="1"/>
  <c r="AZ108" i="196" s="1"/>
  <c r="BA108" i="196" s="1"/>
  <c r="BB108" i="196" s="1"/>
  <c r="BC108" i="196" s="1"/>
  <c r="BD108" i="196" s="1"/>
  <c r="BE108" i="196" s="1"/>
  <c r="BF108" i="196" s="1"/>
  <c r="BG108" i="196" s="1"/>
  <c r="BH108" i="196" s="1"/>
  <c r="BI108" i="196" s="1"/>
  <c r="BJ108" i="196" s="1"/>
  <c r="AN231" i="196"/>
  <c r="AO231" i="196" s="1"/>
  <c r="AP231" i="196" s="1"/>
  <c r="AQ231" i="196" s="1"/>
  <c r="AR231" i="196" s="1"/>
  <c r="AS231" i="196" s="1"/>
  <c r="AT231" i="196" s="1"/>
  <c r="AU231" i="196" s="1"/>
  <c r="AV231" i="196" s="1"/>
  <c r="AW231" i="196" s="1"/>
  <c r="AX231" i="196" s="1"/>
  <c r="AY231" i="196" s="1"/>
  <c r="AZ231" i="196" s="1"/>
  <c r="BA231" i="196" s="1"/>
  <c r="BB231" i="196" s="1"/>
  <c r="BC231" i="196" s="1"/>
  <c r="BD231" i="196" s="1"/>
  <c r="BE231" i="196" s="1"/>
  <c r="BF231" i="196" s="1"/>
  <c r="BG231" i="196" s="1"/>
  <c r="BH231" i="196" s="1"/>
  <c r="BI231" i="196" s="1"/>
  <c r="BJ231" i="196" s="1"/>
  <c r="AB155" i="21"/>
  <c r="AB169" i="21" s="1"/>
  <c r="AB161" i="21"/>
  <c r="AN216" i="196"/>
  <c r="AO216" i="196" s="1"/>
  <c r="AP216" i="196" s="1"/>
  <c r="AQ216" i="196" s="1"/>
  <c r="AR216" i="196" s="1"/>
  <c r="AS216" i="196" s="1"/>
  <c r="AT216" i="196" s="1"/>
  <c r="AU216" i="196" s="1"/>
  <c r="AV216" i="196" s="1"/>
  <c r="AW216" i="196" s="1"/>
  <c r="AX216" i="196" s="1"/>
  <c r="AY216" i="196" s="1"/>
  <c r="AZ216" i="196" s="1"/>
  <c r="BA216" i="196" s="1"/>
  <c r="BB216" i="196" s="1"/>
  <c r="BC216" i="196" s="1"/>
  <c r="BD216" i="196" s="1"/>
  <c r="BE216" i="196" s="1"/>
  <c r="BF216" i="196" s="1"/>
  <c r="BG216" i="196" s="1"/>
  <c r="BH216" i="196" s="1"/>
  <c r="BI216" i="196" s="1"/>
  <c r="BJ216" i="196" s="1"/>
  <c r="AE26" i="21"/>
  <c r="AE41" i="21"/>
  <c r="AE45" i="21" s="1"/>
  <c r="AE50" i="21" s="1"/>
  <c r="AE149" i="21" s="1"/>
  <c r="AE159" i="21" s="1"/>
  <c r="AN153" i="196"/>
  <c r="AO153" i="196" s="1"/>
  <c r="AP153" i="196" s="1"/>
  <c r="AQ153" i="196" s="1"/>
  <c r="AR153" i="196" s="1"/>
  <c r="AS153" i="196" s="1"/>
  <c r="AT153" i="196" s="1"/>
  <c r="AU153" i="196" s="1"/>
  <c r="AV153" i="196" s="1"/>
  <c r="AW153" i="196" s="1"/>
  <c r="AX153" i="196" s="1"/>
  <c r="AY153" i="196" s="1"/>
  <c r="AZ153" i="196" s="1"/>
  <c r="BA153" i="196" s="1"/>
  <c r="BB153" i="196" s="1"/>
  <c r="BC153" i="196" s="1"/>
  <c r="BD153" i="196" s="1"/>
  <c r="BE153" i="196" s="1"/>
  <c r="BF153" i="196" s="1"/>
  <c r="BG153" i="196" s="1"/>
  <c r="BH153" i="196" s="1"/>
  <c r="BI153" i="196" s="1"/>
  <c r="BJ153" i="196" s="1"/>
  <c r="AN208" i="196"/>
  <c r="AO208" i="196" s="1"/>
  <c r="AP208" i="196" s="1"/>
  <c r="AQ208" i="196" s="1"/>
  <c r="AR208" i="196" s="1"/>
  <c r="AS208" i="196" s="1"/>
  <c r="AT208" i="196" s="1"/>
  <c r="AU208" i="196" s="1"/>
  <c r="AV208" i="196" s="1"/>
  <c r="AW208" i="196" s="1"/>
  <c r="AX208" i="196" s="1"/>
  <c r="AY208" i="196" s="1"/>
  <c r="AZ208" i="196" s="1"/>
  <c r="BA208" i="196" s="1"/>
  <c r="BB208" i="196" s="1"/>
  <c r="BC208" i="196" s="1"/>
  <c r="BD208" i="196" s="1"/>
  <c r="BE208" i="196" s="1"/>
  <c r="BF208" i="196" s="1"/>
  <c r="BG208" i="196" s="1"/>
  <c r="BH208" i="196" s="1"/>
  <c r="BI208" i="196" s="1"/>
  <c r="BJ208" i="196" s="1"/>
  <c r="AN119" i="196"/>
  <c r="AO119" i="196" s="1"/>
  <c r="AP119" i="196" s="1"/>
  <c r="AQ119" i="196" s="1"/>
  <c r="AR119" i="196" s="1"/>
  <c r="AS119" i="196" s="1"/>
  <c r="AT119" i="196" s="1"/>
  <c r="AU119" i="196" s="1"/>
  <c r="AV119" i="196" s="1"/>
  <c r="AW119" i="196" s="1"/>
  <c r="AX119" i="196" s="1"/>
  <c r="AY119" i="196" s="1"/>
  <c r="AZ119" i="196" s="1"/>
  <c r="BA119" i="196" s="1"/>
  <c r="BB119" i="196" s="1"/>
  <c r="BC119" i="196" s="1"/>
  <c r="BD119" i="196" s="1"/>
  <c r="BE119" i="196" s="1"/>
  <c r="BF119" i="196" s="1"/>
  <c r="BG119" i="196" s="1"/>
  <c r="BH119" i="196" s="1"/>
  <c r="BI119" i="196" s="1"/>
  <c r="BJ119" i="196" s="1"/>
  <c r="AN75" i="196"/>
  <c r="AO75" i="196" s="1"/>
  <c r="AP75" i="196" s="1"/>
  <c r="AQ75" i="196" s="1"/>
  <c r="AR75" i="196" s="1"/>
  <c r="AS75" i="196" s="1"/>
  <c r="AT75" i="196" s="1"/>
  <c r="AU75" i="196" s="1"/>
  <c r="AV75" i="196" s="1"/>
  <c r="AW75" i="196" s="1"/>
  <c r="AX75" i="196" s="1"/>
  <c r="AY75" i="196" s="1"/>
  <c r="AZ75" i="196" s="1"/>
  <c r="BA75" i="196" s="1"/>
  <c r="BB75" i="196" s="1"/>
  <c r="BC75" i="196" s="1"/>
  <c r="BD75" i="196" s="1"/>
  <c r="BE75" i="196" s="1"/>
  <c r="BF75" i="196" s="1"/>
  <c r="BG75" i="196" s="1"/>
  <c r="BH75" i="196" s="1"/>
  <c r="BI75" i="196" s="1"/>
  <c r="BJ75" i="196" s="1"/>
  <c r="AN192" i="196"/>
  <c r="AO192" i="196" s="1"/>
  <c r="AP192" i="196" s="1"/>
  <c r="AQ192" i="196" s="1"/>
  <c r="AR192" i="196" s="1"/>
  <c r="AS192" i="196" s="1"/>
  <c r="AT192" i="196" s="1"/>
  <c r="AU192" i="196" s="1"/>
  <c r="AV192" i="196" s="1"/>
  <c r="AW192" i="196" s="1"/>
  <c r="AX192" i="196" s="1"/>
  <c r="AY192" i="196" s="1"/>
  <c r="AZ192" i="196" s="1"/>
  <c r="BA192" i="196" s="1"/>
  <c r="BB192" i="196" s="1"/>
  <c r="BC192" i="196" s="1"/>
  <c r="BD192" i="196" s="1"/>
  <c r="BE192" i="196" s="1"/>
  <c r="BF192" i="196" s="1"/>
  <c r="BG192" i="196" s="1"/>
  <c r="BH192" i="196" s="1"/>
  <c r="BI192" i="196" s="1"/>
  <c r="BJ192" i="196" s="1"/>
  <c r="AN51" i="196"/>
  <c r="AO51" i="196" s="1"/>
  <c r="AP51" i="196" s="1"/>
  <c r="AQ51" i="196" s="1"/>
  <c r="AR51" i="196" s="1"/>
  <c r="AS51" i="196" s="1"/>
  <c r="AT51" i="196" s="1"/>
  <c r="AU51" i="196" s="1"/>
  <c r="AV51" i="196" s="1"/>
  <c r="AW51" i="196" s="1"/>
  <c r="AX51" i="196" s="1"/>
  <c r="AY51" i="196" s="1"/>
  <c r="AZ51" i="196" s="1"/>
  <c r="BA51" i="196" s="1"/>
  <c r="BB51" i="196" s="1"/>
  <c r="BC51" i="196" s="1"/>
  <c r="BD51" i="196" s="1"/>
  <c r="BE51" i="196" s="1"/>
  <c r="BF51" i="196" s="1"/>
  <c r="BG51" i="196" s="1"/>
  <c r="BH51" i="196" s="1"/>
  <c r="BI51" i="196" s="1"/>
  <c r="BJ51" i="196" s="1"/>
  <c r="AN134" i="196"/>
  <c r="AO134" i="196" s="1"/>
  <c r="AP134" i="196" s="1"/>
  <c r="AQ134" i="196" s="1"/>
  <c r="AR134" i="196" s="1"/>
  <c r="AS134" i="196" s="1"/>
  <c r="AT134" i="196" s="1"/>
  <c r="AU134" i="196" s="1"/>
  <c r="AV134" i="196" s="1"/>
  <c r="AW134" i="196" s="1"/>
  <c r="AX134" i="196" s="1"/>
  <c r="AY134" i="196" s="1"/>
  <c r="AZ134" i="196" s="1"/>
  <c r="BA134" i="196" s="1"/>
  <c r="BB134" i="196" s="1"/>
  <c r="BC134" i="196" s="1"/>
  <c r="BD134" i="196" s="1"/>
  <c r="BE134" i="196" s="1"/>
  <c r="BF134" i="196" s="1"/>
  <c r="BG134" i="196" s="1"/>
  <c r="BH134" i="196" s="1"/>
  <c r="BI134" i="196" s="1"/>
  <c r="BJ134" i="196" s="1"/>
  <c r="AN263" i="196"/>
  <c r="AO263" i="196" s="1"/>
  <c r="AP263" i="196" s="1"/>
  <c r="AQ263" i="196" s="1"/>
  <c r="AR263" i="196" s="1"/>
  <c r="AS263" i="196" s="1"/>
  <c r="AT263" i="196" s="1"/>
  <c r="AU263" i="196" s="1"/>
  <c r="AV263" i="196" s="1"/>
  <c r="AW263" i="196" s="1"/>
  <c r="AX263" i="196" s="1"/>
  <c r="AY263" i="196" s="1"/>
  <c r="AZ263" i="196" s="1"/>
  <c r="BA263" i="196" s="1"/>
  <c r="BB263" i="196" s="1"/>
  <c r="BC263" i="196" s="1"/>
  <c r="BD263" i="196" s="1"/>
  <c r="BE263" i="196" s="1"/>
  <c r="BF263" i="196" s="1"/>
  <c r="BG263" i="196" s="1"/>
  <c r="BH263" i="196" s="1"/>
  <c r="BI263" i="196" s="1"/>
  <c r="BJ263" i="196" s="1"/>
  <c r="AN49" i="196"/>
  <c r="AO49" i="196" s="1"/>
  <c r="AP49" i="196" s="1"/>
  <c r="AQ49" i="196" s="1"/>
  <c r="AR49" i="196" s="1"/>
  <c r="AS49" i="196" s="1"/>
  <c r="AT49" i="196" s="1"/>
  <c r="AU49" i="196" s="1"/>
  <c r="AV49" i="196" s="1"/>
  <c r="AW49" i="196" s="1"/>
  <c r="AX49" i="196" s="1"/>
  <c r="AY49" i="196" s="1"/>
  <c r="AZ49" i="196" s="1"/>
  <c r="BA49" i="196" s="1"/>
  <c r="BB49" i="196" s="1"/>
  <c r="BC49" i="196" s="1"/>
  <c r="BD49" i="196" s="1"/>
  <c r="BE49" i="196" s="1"/>
  <c r="BF49" i="196" s="1"/>
  <c r="BG49" i="196" s="1"/>
  <c r="BH49" i="196" s="1"/>
  <c r="BI49" i="196" s="1"/>
  <c r="BJ49" i="196" s="1"/>
  <c r="AN71" i="196"/>
  <c r="AO71" i="196" s="1"/>
  <c r="AP71" i="196" s="1"/>
  <c r="AQ71" i="196" s="1"/>
  <c r="AR71" i="196" s="1"/>
  <c r="AS71" i="196" s="1"/>
  <c r="AT71" i="196" s="1"/>
  <c r="AU71" i="196" s="1"/>
  <c r="AV71" i="196" s="1"/>
  <c r="AW71" i="196" s="1"/>
  <c r="AX71" i="196" s="1"/>
  <c r="AY71" i="196" s="1"/>
  <c r="AZ71" i="196" s="1"/>
  <c r="BA71" i="196" s="1"/>
  <c r="BB71" i="196" s="1"/>
  <c r="BC71" i="196" s="1"/>
  <c r="BD71" i="196" s="1"/>
  <c r="BE71" i="196" s="1"/>
  <c r="BF71" i="196" s="1"/>
  <c r="BG71" i="196" s="1"/>
  <c r="BH71" i="196" s="1"/>
  <c r="BI71" i="196" s="1"/>
  <c r="BJ71" i="196" s="1"/>
  <c r="AN207" i="196"/>
  <c r="AO207" i="196" s="1"/>
  <c r="AP207" i="196" s="1"/>
  <c r="AQ207" i="196" s="1"/>
  <c r="AR207" i="196" s="1"/>
  <c r="AS207" i="196" s="1"/>
  <c r="AT207" i="196" s="1"/>
  <c r="AU207" i="196" s="1"/>
  <c r="AV207" i="196" s="1"/>
  <c r="AW207" i="196" s="1"/>
  <c r="AX207" i="196" s="1"/>
  <c r="AY207" i="196" s="1"/>
  <c r="AZ207" i="196" s="1"/>
  <c r="BA207" i="196" s="1"/>
  <c r="BB207" i="196" s="1"/>
  <c r="BC207" i="196" s="1"/>
  <c r="BD207" i="196" s="1"/>
  <c r="BE207" i="196" s="1"/>
  <c r="BF207" i="196" s="1"/>
  <c r="BG207" i="196" s="1"/>
  <c r="BH207" i="196" s="1"/>
  <c r="BI207" i="196" s="1"/>
  <c r="BJ207" i="196" s="1"/>
  <c r="AN209" i="196"/>
  <c r="AO209" i="196" s="1"/>
  <c r="AP209" i="196" s="1"/>
  <c r="AQ209" i="196" s="1"/>
  <c r="AR209" i="196" s="1"/>
  <c r="AS209" i="196" s="1"/>
  <c r="AT209" i="196" s="1"/>
  <c r="AU209" i="196" s="1"/>
  <c r="AV209" i="196" s="1"/>
  <c r="AW209" i="196" s="1"/>
  <c r="AX209" i="196" s="1"/>
  <c r="AY209" i="196" s="1"/>
  <c r="AZ209" i="196" s="1"/>
  <c r="BA209" i="196" s="1"/>
  <c r="BB209" i="196" s="1"/>
  <c r="BC209" i="196" s="1"/>
  <c r="BD209" i="196" s="1"/>
  <c r="BE209" i="196" s="1"/>
  <c r="BF209" i="196" s="1"/>
  <c r="BG209" i="196" s="1"/>
  <c r="BH209" i="196" s="1"/>
  <c r="BI209" i="196" s="1"/>
  <c r="BJ209" i="196" s="1"/>
  <c r="AN20" i="196"/>
  <c r="AO20" i="196" s="1"/>
  <c r="AP20" i="196" s="1"/>
  <c r="AQ20" i="196" s="1"/>
  <c r="AR20" i="196" s="1"/>
  <c r="AS20" i="196" s="1"/>
  <c r="AT20" i="196" s="1"/>
  <c r="AU20" i="196" s="1"/>
  <c r="AV20" i="196" s="1"/>
  <c r="AW20" i="196" s="1"/>
  <c r="AX20" i="196" s="1"/>
  <c r="AY20" i="196" s="1"/>
  <c r="AZ20" i="196" s="1"/>
  <c r="BA20" i="196" s="1"/>
  <c r="BB20" i="196" s="1"/>
  <c r="BC20" i="196" s="1"/>
  <c r="BD20" i="196" s="1"/>
  <c r="BE20" i="196" s="1"/>
  <c r="BF20" i="196" s="1"/>
  <c r="BG20" i="196" s="1"/>
  <c r="BH20" i="196" s="1"/>
  <c r="BI20" i="196" s="1"/>
  <c r="BJ20" i="196" s="1"/>
  <c r="AN154" i="196"/>
  <c r="AO154" i="196" s="1"/>
  <c r="AP154" i="196" s="1"/>
  <c r="AQ154" i="196" s="1"/>
  <c r="AR154" i="196" s="1"/>
  <c r="AS154" i="196" s="1"/>
  <c r="AT154" i="196" s="1"/>
  <c r="AU154" i="196" s="1"/>
  <c r="AV154" i="196" s="1"/>
  <c r="AW154" i="196" s="1"/>
  <c r="AX154" i="196" s="1"/>
  <c r="AY154" i="196" s="1"/>
  <c r="AZ154" i="196" s="1"/>
  <c r="BA154" i="196" s="1"/>
  <c r="BB154" i="196" s="1"/>
  <c r="BC154" i="196" s="1"/>
  <c r="BD154" i="196" s="1"/>
  <c r="BE154" i="196" s="1"/>
  <c r="BF154" i="196" s="1"/>
  <c r="BG154" i="196" s="1"/>
  <c r="BH154" i="196" s="1"/>
  <c r="BI154" i="196" s="1"/>
  <c r="BJ154" i="196" s="1"/>
  <c r="AO10" i="196"/>
  <c r="AP10" i="196" s="1"/>
  <c r="AQ10" i="196" s="1"/>
  <c r="AR10" i="196" s="1"/>
  <c r="AS10" i="196" s="1"/>
  <c r="AT10" i="196" s="1"/>
  <c r="AU10" i="196" s="1"/>
  <c r="AV10" i="196" s="1"/>
  <c r="AW10" i="196" s="1"/>
  <c r="AX10" i="196" s="1"/>
  <c r="AY10" i="196" s="1"/>
  <c r="AZ10" i="196" s="1"/>
  <c r="BA10" i="196" s="1"/>
  <c r="BB10" i="196" s="1"/>
  <c r="BC10" i="196" s="1"/>
  <c r="BD10" i="196" s="1"/>
  <c r="BE10" i="196" s="1"/>
  <c r="BF10" i="196" s="1"/>
  <c r="BG10" i="196" s="1"/>
  <c r="BH10" i="196" s="1"/>
  <c r="BI10" i="196" s="1"/>
  <c r="BJ10" i="196" s="1"/>
  <c r="AO21" i="196"/>
  <c r="AP21" i="196" s="1"/>
  <c r="AQ21" i="196" s="1"/>
  <c r="AR21" i="196" s="1"/>
  <c r="AS21" i="196" s="1"/>
  <c r="AT21" i="196" s="1"/>
  <c r="AU21" i="196" s="1"/>
  <c r="AV21" i="196" s="1"/>
  <c r="AW21" i="196" s="1"/>
  <c r="AX21" i="196" s="1"/>
  <c r="AY21" i="196" s="1"/>
  <c r="AZ21" i="196" s="1"/>
  <c r="BA21" i="196" s="1"/>
  <c r="BB21" i="196" s="1"/>
  <c r="BC21" i="196" s="1"/>
  <c r="BD21" i="196" s="1"/>
  <c r="BE21" i="196" s="1"/>
  <c r="BF21" i="196" s="1"/>
  <c r="BG21" i="196" s="1"/>
  <c r="BH21" i="196" s="1"/>
  <c r="BI21" i="196" s="1"/>
  <c r="BJ21" i="196" s="1"/>
  <c r="AO18" i="196"/>
  <c r="AP18" i="196" s="1"/>
  <c r="AQ18" i="196" s="1"/>
  <c r="AR18" i="196" s="1"/>
  <c r="AS18" i="196" s="1"/>
  <c r="AT18" i="196" s="1"/>
  <c r="AU18" i="196" s="1"/>
  <c r="AV18" i="196" s="1"/>
  <c r="AW18" i="196" s="1"/>
  <c r="AX18" i="196" s="1"/>
  <c r="AY18" i="196" s="1"/>
  <c r="AZ18" i="196" s="1"/>
  <c r="BA18" i="196" s="1"/>
  <c r="BB18" i="196" s="1"/>
  <c r="BC18" i="196" s="1"/>
  <c r="BD18" i="196" s="1"/>
  <c r="BE18" i="196" s="1"/>
  <c r="BF18" i="196" s="1"/>
  <c r="BG18" i="196" s="1"/>
  <c r="BH18" i="196" s="1"/>
  <c r="BI18" i="196" s="1"/>
  <c r="BJ18" i="196" s="1"/>
  <c r="AO273" i="196"/>
  <c r="AP273" i="196" s="1"/>
  <c r="AQ273" i="196" s="1"/>
  <c r="AR273" i="196" s="1"/>
  <c r="AS273" i="196" s="1"/>
  <c r="AT273" i="196" s="1"/>
  <c r="AU273" i="196" s="1"/>
  <c r="AV273" i="196" s="1"/>
  <c r="AW273" i="196" s="1"/>
  <c r="AX273" i="196" s="1"/>
  <c r="AY273" i="196" s="1"/>
  <c r="AZ273" i="196" s="1"/>
  <c r="BA273" i="196" s="1"/>
  <c r="BB273" i="196" s="1"/>
  <c r="BC273" i="196" s="1"/>
  <c r="BD273" i="196" s="1"/>
  <c r="BE273" i="196" s="1"/>
  <c r="BF273" i="196" s="1"/>
  <c r="BG273" i="196" s="1"/>
  <c r="BH273" i="196" s="1"/>
  <c r="BI273" i="196" s="1"/>
  <c r="BJ273" i="196" s="1"/>
  <c r="AO206" i="196"/>
  <c r="AP206" i="196" s="1"/>
  <c r="AQ206" i="196" s="1"/>
  <c r="AR206" i="196" s="1"/>
  <c r="AS206" i="196" s="1"/>
  <c r="AT206" i="196" s="1"/>
  <c r="AU206" i="196" s="1"/>
  <c r="AV206" i="196" s="1"/>
  <c r="AW206" i="196" s="1"/>
  <c r="AX206" i="196" s="1"/>
  <c r="AY206" i="196" s="1"/>
  <c r="AZ206" i="196" s="1"/>
  <c r="BA206" i="196" s="1"/>
  <c r="BB206" i="196" s="1"/>
  <c r="BC206" i="196" s="1"/>
  <c r="BD206" i="196" s="1"/>
  <c r="BE206" i="196" s="1"/>
  <c r="BF206" i="196" s="1"/>
  <c r="BG206" i="196" s="1"/>
  <c r="BH206" i="196" s="1"/>
  <c r="BI206" i="196" s="1"/>
  <c r="BJ206" i="196" s="1"/>
  <c r="AO29" i="196"/>
  <c r="AP29" i="196" s="1"/>
  <c r="AQ29" i="196" s="1"/>
  <c r="AR29" i="196" s="1"/>
  <c r="AS29" i="196" s="1"/>
  <c r="AT29" i="196" s="1"/>
  <c r="AU29" i="196" s="1"/>
  <c r="AV29" i="196" s="1"/>
  <c r="AW29" i="196" s="1"/>
  <c r="AX29" i="196" s="1"/>
  <c r="AY29" i="196" s="1"/>
  <c r="AZ29" i="196" s="1"/>
  <c r="BA29" i="196" s="1"/>
  <c r="BB29" i="196" s="1"/>
  <c r="BC29" i="196" s="1"/>
  <c r="BD29" i="196" s="1"/>
  <c r="BE29" i="196" s="1"/>
  <c r="BF29" i="196" s="1"/>
  <c r="BG29" i="196" s="1"/>
  <c r="BH29" i="196" s="1"/>
  <c r="BI29" i="196" s="1"/>
  <c r="BJ29" i="196" s="1"/>
  <c r="AB109" i="21"/>
  <c r="AN62" i="196"/>
  <c r="AO62" i="196" s="1"/>
  <c r="AP62" i="196" s="1"/>
  <c r="AQ62" i="196" s="1"/>
  <c r="AR62" i="196" s="1"/>
  <c r="AS62" i="196" s="1"/>
  <c r="AT62" i="196" s="1"/>
  <c r="AU62" i="196" s="1"/>
  <c r="AV62" i="196" s="1"/>
  <c r="AW62" i="196" s="1"/>
  <c r="AX62" i="196" s="1"/>
  <c r="AY62" i="196" s="1"/>
  <c r="AZ62" i="196" s="1"/>
  <c r="BA62" i="196" s="1"/>
  <c r="BB62" i="196" s="1"/>
  <c r="BC62" i="196" s="1"/>
  <c r="BD62" i="196" s="1"/>
  <c r="BE62" i="196" s="1"/>
  <c r="BF62" i="196" s="1"/>
  <c r="BG62" i="196" s="1"/>
  <c r="BH62" i="196" s="1"/>
  <c r="BI62" i="196" s="1"/>
  <c r="BJ62" i="196" s="1"/>
  <c r="AN24" i="196"/>
  <c r="AN87" i="196"/>
  <c r="AO87" i="196" s="1"/>
  <c r="AP87" i="196" s="1"/>
  <c r="AQ87" i="196" s="1"/>
  <c r="AR87" i="196" s="1"/>
  <c r="AS87" i="196" s="1"/>
  <c r="AT87" i="196" s="1"/>
  <c r="AU87" i="196" s="1"/>
  <c r="AV87" i="196" s="1"/>
  <c r="AW87" i="196" s="1"/>
  <c r="AX87" i="196" s="1"/>
  <c r="AY87" i="196" s="1"/>
  <c r="AZ87" i="196" s="1"/>
  <c r="BA87" i="196" s="1"/>
  <c r="BB87" i="196" s="1"/>
  <c r="BC87" i="196" s="1"/>
  <c r="BD87" i="196" s="1"/>
  <c r="BE87" i="196" s="1"/>
  <c r="BF87" i="196" s="1"/>
  <c r="BG87" i="196" s="1"/>
  <c r="BH87" i="196" s="1"/>
  <c r="BI87" i="196" s="1"/>
  <c r="BJ87" i="196" s="1"/>
  <c r="AN242" i="196"/>
  <c r="AO242" i="196" s="1"/>
  <c r="AP242" i="196" s="1"/>
  <c r="AQ242" i="196" s="1"/>
  <c r="AR242" i="196" s="1"/>
  <c r="AS242" i="196" s="1"/>
  <c r="AT242" i="196" s="1"/>
  <c r="AU242" i="196" s="1"/>
  <c r="AV242" i="196" s="1"/>
  <c r="AW242" i="196" s="1"/>
  <c r="AX242" i="196" s="1"/>
  <c r="AY242" i="196" s="1"/>
  <c r="AZ242" i="196" s="1"/>
  <c r="BA242" i="196" s="1"/>
  <c r="BB242" i="196" s="1"/>
  <c r="BC242" i="196" s="1"/>
  <c r="BD242" i="196" s="1"/>
  <c r="BE242" i="196" s="1"/>
  <c r="BF242" i="196" s="1"/>
  <c r="BG242" i="196" s="1"/>
  <c r="BH242" i="196" s="1"/>
  <c r="BI242" i="196" s="1"/>
  <c r="BJ242" i="196" s="1"/>
  <c r="AN85" i="196"/>
  <c r="AO85" i="196" s="1"/>
  <c r="AP85" i="196" s="1"/>
  <c r="AQ85" i="196" s="1"/>
  <c r="AR85" i="196" s="1"/>
  <c r="AS85" i="196" s="1"/>
  <c r="AT85" i="196" s="1"/>
  <c r="AU85" i="196" s="1"/>
  <c r="AV85" i="196" s="1"/>
  <c r="AW85" i="196" s="1"/>
  <c r="AX85" i="196" s="1"/>
  <c r="AY85" i="196" s="1"/>
  <c r="AZ85" i="196" s="1"/>
  <c r="BA85" i="196" s="1"/>
  <c r="BB85" i="196" s="1"/>
  <c r="BC85" i="196" s="1"/>
  <c r="BD85" i="196" s="1"/>
  <c r="BE85" i="196" s="1"/>
  <c r="BF85" i="196" s="1"/>
  <c r="BG85" i="196" s="1"/>
  <c r="BH85" i="196" s="1"/>
  <c r="BI85" i="196" s="1"/>
  <c r="BJ85" i="196" s="1"/>
  <c r="AN23" i="196"/>
  <c r="AN139" i="196"/>
  <c r="AO139" i="196" s="1"/>
  <c r="AP139" i="196" s="1"/>
  <c r="AQ139" i="196" s="1"/>
  <c r="AR139" i="196" s="1"/>
  <c r="AS139" i="196" s="1"/>
  <c r="AT139" i="196" s="1"/>
  <c r="AU139" i="196" s="1"/>
  <c r="AV139" i="196" s="1"/>
  <c r="AW139" i="196" s="1"/>
  <c r="AX139" i="196" s="1"/>
  <c r="AY139" i="196" s="1"/>
  <c r="AZ139" i="196" s="1"/>
  <c r="BA139" i="196" s="1"/>
  <c r="BB139" i="196" s="1"/>
  <c r="BC139" i="196" s="1"/>
  <c r="BD139" i="196" s="1"/>
  <c r="BE139" i="196" s="1"/>
  <c r="BF139" i="196" s="1"/>
  <c r="BG139" i="196" s="1"/>
  <c r="BH139" i="196" s="1"/>
  <c r="BI139" i="196" s="1"/>
  <c r="BJ139" i="196" s="1"/>
  <c r="AN112" i="196"/>
  <c r="AO112" i="196" s="1"/>
  <c r="AP112" i="196" s="1"/>
  <c r="AQ112" i="196" s="1"/>
  <c r="AR112" i="196" s="1"/>
  <c r="AS112" i="196" s="1"/>
  <c r="AT112" i="196" s="1"/>
  <c r="AU112" i="196" s="1"/>
  <c r="AV112" i="196" s="1"/>
  <c r="AW112" i="196" s="1"/>
  <c r="AX112" i="196" s="1"/>
  <c r="AY112" i="196" s="1"/>
  <c r="AZ112" i="196" s="1"/>
  <c r="BA112" i="196" s="1"/>
  <c r="BB112" i="196" s="1"/>
  <c r="BC112" i="196" s="1"/>
  <c r="BD112" i="196" s="1"/>
  <c r="BE112" i="196" s="1"/>
  <c r="BF112" i="196" s="1"/>
  <c r="BG112" i="196" s="1"/>
  <c r="BH112" i="196" s="1"/>
  <c r="BI112" i="196" s="1"/>
  <c r="BJ112" i="196" s="1"/>
  <c r="AN129" i="196"/>
  <c r="AO129" i="196" s="1"/>
  <c r="AP129" i="196" s="1"/>
  <c r="AQ129" i="196" s="1"/>
  <c r="AR129" i="196" s="1"/>
  <c r="AS129" i="196" s="1"/>
  <c r="AT129" i="196" s="1"/>
  <c r="AU129" i="196" s="1"/>
  <c r="AV129" i="196" s="1"/>
  <c r="AW129" i="196" s="1"/>
  <c r="AX129" i="196" s="1"/>
  <c r="AY129" i="196" s="1"/>
  <c r="AZ129" i="196" s="1"/>
  <c r="BA129" i="196" s="1"/>
  <c r="BB129" i="196" s="1"/>
  <c r="BC129" i="196" s="1"/>
  <c r="BD129" i="196" s="1"/>
  <c r="BE129" i="196" s="1"/>
  <c r="BF129" i="196" s="1"/>
  <c r="BG129" i="196" s="1"/>
  <c r="BH129" i="196" s="1"/>
  <c r="BI129" i="196" s="1"/>
  <c r="BJ129" i="196" s="1"/>
  <c r="AN47" i="196"/>
  <c r="AO47" i="196" s="1"/>
  <c r="AP47" i="196" s="1"/>
  <c r="AQ47" i="196" s="1"/>
  <c r="AR47" i="196" s="1"/>
  <c r="AS47" i="196" s="1"/>
  <c r="AT47" i="196" s="1"/>
  <c r="AU47" i="196" s="1"/>
  <c r="AV47" i="196" s="1"/>
  <c r="AW47" i="196" s="1"/>
  <c r="AX47" i="196" s="1"/>
  <c r="AY47" i="196" s="1"/>
  <c r="AZ47" i="196" s="1"/>
  <c r="BA47" i="196" s="1"/>
  <c r="BB47" i="196" s="1"/>
  <c r="BC47" i="196" s="1"/>
  <c r="BD47" i="196" s="1"/>
  <c r="BE47" i="196" s="1"/>
  <c r="BF47" i="196" s="1"/>
  <c r="BG47" i="196" s="1"/>
  <c r="BH47" i="196" s="1"/>
  <c r="BI47" i="196" s="1"/>
  <c r="BJ47" i="196" s="1"/>
  <c r="AN173" i="196"/>
  <c r="AO173" i="196" s="1"/>
  <c r="AP173" i="196" s="1"/>
  <c r="AQ173" i="196" s="1"/>
  <c r="AR173" i="196" s="1"/>
  <c r="AS173" i="196" s="1"/>
  <c r="AT173" i="196" s="1"/>
  <c r="AU173" i="196" s="1"/>
  <c r="AV173" i="196" s="1"/>
  <c r="AW173" i="196" s="1"/>
  <c r="AX173" i="196" s="1"/>
  <c r="AY173" i="196" s="1"/>
  <c r="AZ173" i="196" s="1"/>
  <c r="BA173" i="196" s="1"/>
  <c r="BB173" i="196" s="1"/>
  <c r="BC173" i="196" s="1"/>
  <c r="BD173" i="196" s="1"/>
  <c r="BE173" i="196" s="1"/>
  <c r="BF173" i="196" s="1"/>
  <c r="BG173" i="196" s="1"/>
  <c r="BH173" i="196" s="1"/>
  <c r="BI173" i="196" s="1"/>
  <c r="BJ173" i="196" s="1"/>
  <c r="AN176" i="196"/>
  <c r="AO176" i="196" s="1"/>
  <c r="AP176" i="196" s="1"/>
  <c r="AQ176" i="196" s="1"/>
  <c r="AR176" i="196" s="1"/>
  <c r="AS176" i="196" s="1"/>
  <c r="AT176" i="196" s="1"/>
  <c r="AU176" i="196" s="1"/>
  <c r="AV176" i="196" s="1"/>
  <c r="AW176" i="196" s="1"/>
  <c r="AX176" i="196" s="1"/>
  <c r="AY176" i="196" s="1"/>
  <c r="AZ176" i="196" s="1"/>
  <c r="BA176" i="196" s="1"/>
  <c r="BB176" i="196" s="1"/>
  <c r="BC176" i="196" s="1"/>
  <c r="BD176" i="196" s="1"/>
  <c r="BE176" i="196" s="1"/>
  <c r="BF176" i="196" s="1"/>
  <c r="BG176" i="196" s="1"/>
  <c r="BH176" i="196" s="1"/>
  <c r="BI176" i="196" s="1"/>
  <c r="BJ176" i="196" s="1"/>
  <c r="AN69" i="196"/>
  <c r="AO69" i="196" s="1"/>
  <c r="AP69" i="196" s="1"/>
  <c r="AQ69" i="196" s="1"/>
  <c r="AR69" i="196" s="1"/>
  <c r="AS69" i="196" s="1"/>
  <c r="AT69" i="196" s="1"/>
  <c r="AU69" i="196" s="1"/>
  <c r="AV69" i="196" s="1"/>
  <c r="AW69" i="196" s="1"/>
  <c r="AX69" i="196" s="1"/>
  <c r="AY69" i="196" s="1"/>
  <c r="AZ69" i="196" s="1"/>
  <c r="BA69" i="196" s="1"/>
  <c r="BB69" i="196" s="1"/>
  <c r="BC69" i="196" s="1"/>
  <c r="BD69" i="196" s="1"/>
  <c r="BE69" i="196" s="1"/>
  <c r="BF69" i="196" s="1"/>
  <c r="BG69" i="196" s="1"/>
  <c r="BH69" i="196" s="1"/>
  <c r="BI69" i="196" s="1"/>
  <c r="BJ69" i="196" s="1"/>
  <c r="AN152" i="196"/>
  <c r="AO152" i="196" s="1"/>
  <c r="AP152" i="196" s="1"/>
  <c r="AQ152" i="196" s="1"/>
  <c r="AR152" i="196" s="1"/>
  <c r="AS152" i="196" s="1"/>
  <c r="AT152" i="196" s="1"/>
  <c r="AU152" i="196" s="1"/>
  <c r="AV152" i="196" s="1"/>
  <c r="AW152" i="196" s="1"/>
  <c r="AX152" i="196" s="1"/>
  <c r="AY152" i="196" s="1"/>
  <c r="AZ152" i="196" s="1"/>
  <c r="BA152" i="196" s="1"/>
  <c r="BB152" i="196" s="1"/>
  <c r="BC152" i="196" s="1"/>
  <c r="BD152" i="196" s="1"/>
  <c r="BE152" i="196" s="1"/>
  <c r="BF152" i="196" s="1"/>
  <c r="BG152" i="196" s="1"/>
  <c r="BH152" i="196" s="1"/>
  <c r="BI152" i="196" s="1"/>
  <c r="BJ152" i="196" s="1"/>
  <c r="AN195" i="196"/>
  <c r="AO195" i="196" s="1"/>
  <c r="AP195" i="196" s="1"/>
  <c r="AQ195" i="196" s="1"/>
  <c r="AR195" i="196" s="1"/>
  <c r="AS195" i="196" s="1"/>
  <c r="AT195" i="196" s="1"/>
  <c r="AU195" i="196" s="1"/>
  <c r="AV195" i="196" s="1"/>
  <c r="AW195" i="196" s="1"/>
  <c r="AX195" i="196" s="1"/>
  <c r="AY195" i="196" s="1"/>
  <c r="AZ195" i="196" s="1"/>
  <c r="BA195" i="196" s="1"/>
  <c r="BB195" i="196" s="1"/>
  <c r="BC195" i="196" s="1"/>
  <c r="BD195" i="196" s="1"/>
  <c r="BE195" i="196" s="1"/>
  <c r="BF195" i="196" s="1"/>
  <c r="BG195" i="196" s="1"/>
  <c r="BH195" i="196" s="1"/>
  <c r="BI195" i="196" s="1"/>
  <c r="BJ195" i="196" s="1"/>
  <c r="AN133" i="196"/>
  <c r="AO133" i="196" s="1"/>
  <c r="AP133" i="196" s="1"/>
  <c r="AQ133" i="196" s="1"/>
  <c r="AR133" i="196" s="1"/>
  <c r="AS133" i="196" s="1"/>
  <c r="AT133" i="196" s="1"/>
  <c r="AU133" i="196" s="1"/>
  <c r="AV133" i="196" s="1"/>
  <c r="AW133" i="196" s="1"/>
  <c r="AX133" i="196" s="1"/>
  <c r="AY133" i="196" s="1"/>
  <c r="AZ133" i="196" s="1"/>
  <c r="BA133" i="196" s="1"/>
  <c r="BB133" i="196" s="1"/>
  <c r="BC133" i="196" s="1"/>
  <c r="BD133" i="196" s="1"/>
  <c r="BE133" i="196" s="1"/>
  <c r="BF133" i="196" s="1"/>
  <c r="BG133" i="196" s="1"/>
  <c r="BH133" i="196" s="1"/>
  <c r="BI133" i="196" s="1"/>
  <c r="BJ133" i="196" s="1"/>
  <c r="AB162" i="21"/>
  <c r="AB156" i="21"/>
  <c r="AB170" i="21" s="1"/>
  <c r="AN38" i="196"/>
  <c r="AO38" i="196" s="1"/>
  <c r="AP38" i="196" s="1"/>
  <c r="AQ38" i="196" s="1"/>
  <c r="AR38" i="196" s="1"/>
  <c r="AS38" i="196" s="1"/>
  <c r="AT38" i="196" s="1"/>
  <c r="AU38" i="196" s="1"/>
  <c r="AV38" i="196" s="1"/>
  <c r="AW38" i="196" s="1"/>
  <c r="AX38" i="196" s="1"/>
  <c r="AY38" i="196" s="1"/>
  <c r="AZ38" i="196" s="1"/>
  <c r="BA38" i="196" s="1"/>
  <c r="BB38" i="196" s="1"/>
  <c r="BC38" i="196" s="1"/>
  <c r="BD38" i="196" s="1"/>
  <c r="BE38" i="196" s="1"/>
  <c r="BF38" i="196" s="1"/>
  <c r="BG38" i="196" s="1"/>
  <c r="BH38" i="196" s="1"/>
  <c r="BI38" i="196" s="1"/>
  <c r="BJ38" i="196" s="1"/>
  <c r="AN182" i="196"/>
  <c r="AO182" i="196" s="1"/>
  <c r="AP182" i="196" s="1"/>
  <c r="AQ182" i="196" s="1"/>
  <c r="AR182" i="196" s="1"/>
  <c r="AS182" i="196" s="1"/>
  <c r="AT182" i="196" s="1"/>
  <c r="AU182" i="196" s="1"/>
  <c r="AV182" i="196" s="1"/>
  <c r="AW182" i="196" s="1"/>
  <c r="AX182" i="196" s="1"/>
  <c r="AY182" i="196" s="1"/>
  <c r="AZ182" i="196" s="1"/>
  <c r="BA182" i="196" s="1"/>
  <c r="BB182" i="196" s="1"/>
  <c r="BC182" i="196" s="1"/>
  <c r="BD182" i="196" s="1"/>
  <c r="BE182" i="196" s="1"/>
  <c r="BF182" i="196" s="1"/>
  <c r="BG182" i="196" s="1"/>
  <c r="BH182" i="196" s="1"/>
  <c r="BI182" i="196" s="1"/>
  <c r="BJ182" i="196" s="1"/>
  <c r="AN41" i="196"/>
  <c r="AO41" i="196" s="1"/>
  <c r="AP41" i="196" s="1"/>
  <c r="AQ41" i="196" s="1"/>
  <c r="AR41" i="196" s="1"/>
  <c r="AS41" i="196" s="1"/>
  <c r="AT41" i="196" s="1"/>
  <c r="AU41" i="196" s="1"/>
  <c r="AV41" i="196" s="1"/>
  <c r="AW41" i="196" s="1"/>
  <c r="AX41" i="196" s="1"/>
  <c r="AY41" i="196" s="1"/>
  <c r="AZ41" i="196" s="1"/>
  <c r="BA41" i="196" s="1"/>
  <c r="BB41" i="196" s="1"/>
  <c r="BC41" i="196" s="1"/>
  <c r="BD41" i="196" s="1"/>
  <c r="BE41" i="196" s="1"/>
  <c r="BF41" i="196" s="1"/>
  <c r="BG41" i="196" s="1"/>
  <c r="BH41" i="196" s="1"/>
  <c r="BI41" i="196" s="1"/>
  <c r="BJ41" i="196" s="1"/>
  <c r="AN215" i="196"/>
  <c r="AO215" i="196" s="1"/>
  <c r="AP215" i="196" s="1"/>
  <c r="AQ215" i="196" s="1"/>
  <c r="AR215" i="196" s="1"/>
  <c r="AS215" i="196" s="1"/>
  <c r="AT215" i="196" s="1"/>
  <c r="AU215" i="196" s="1"/>
  <c r="AV215" i="196" s="1"/>
  <c r="AW215" i="196" s="1"/>
  <c r="AX215" i="196" s="1"/>
  <c r="AY215" i="196" s="1"/>
  <c r="AZ215" i="196" s="1"/>
  <c r="BA215" i="196" s="1"/>
  <c r="BB215" i="196" s="1"/>
  <c r="BC215" i="196" s="1"/>
  <c r="BD215" i="196" s="1"/>
  <c r="BE215" i="196" s="1"/>
  <c r="BF215" i="196" s="1"/>
  <c r="BG215" i="196" s="1"/>
  <c r="BH215" i="196" s="1"/>
  <c r="BI215" i="196" s="1"/>
  <c r="BJ215" i="196" s="1"/>
  <c r="AG56" i="182"/>
  <c r="AG46" i="182"/>
  <c r="AN217" i="196"/>
  <c r="AO217" i="196" s="1"/>
  <c r="AP217" i="196" s="1"/>
  <c r="AQ217" i="196" s="1"/>
  <c r="AR217" i="196" s="1"/>
  <c r="AS217" i="196" s="1"/>
  <c r="AT217" i="196" s="1"/>
  <c r="AU217" i="196" s="1"/>
  <c r="AV217" i="196" s="1"/>
  <c r="AW217" i="196" s="1"/>
  <c r="AX217" i="196" s="1"/>
  <c r="AY217" i="196" s="1"/>
  <c r="AZ217" i="196" s="1"/>
  <c r="BA217" i="196" s="1"/>
  <c r="BB217" i="196" s="1"/>
  <c r="BC217" i="196" s="1"/>
  <c r="BD217" i="196" s="1"/>
  <c r="BE217" i="196" s="1"/>
  <c r="BF217" i="196" s="1"/>
  <c r="BG217" i="196" s="1"/>
  <c r="BH217" i="196" s="1"/>
  <c r="BI217" i="196" s="1"/>
  <c r="BJ217" i="196" s="1"/>
  <c r="AN92" i="196"/>
  <c r="AO92" i="196" s="1"/>
  <c r="AP92" i="196" s="1"/>
  <c r="AQ92" i="196" s="1"/>
  <c r="AR92" i="196" s="1"/>
  <c r="AS92" i="196" s="1"/>
  <c r="AT92" i="196" s="1"/>
  <c r="AU92" i="196" s="1"/>
  <c r="AV92" i="196" s="1"/>
  <c r="AW92" i="196" s="1"/>
  <c r="AX92" i="196" s="1"/>
  <c r="AY92" i="196" s="1"/>
  <c r="AZ92" i="196" s="1"/>
  <c r="BA92" i="196" s="1"/>
  <c r="BB92" i="196" s="1"/>
  <c r="BC92" i="196" s="1"/>
  <c r="BD92" i="196" s="1"/>
  <c r="BE92" i="196" s="1"/>
  <c r="BF92" i="196" s="1"/>
  <c r="BG92" i="196" s="1"/>
  <c r="BH92" i="196" s="1"/>
  <c r="BI92" i="196" s="1"/>
  <c r="BJ92" i="196" s="1"/>
  <c r="AN109" i="196"/>
  <c r="AO109" i="196" s="1"/>
  <c r="AP109" i="196" s="1"/>
  <c r="AQ109" i="196" s="1"/>
  <c r="AR109" i="196" s="1"/>
  <c r="AS109" i="196" s="1"/>
  <c r="AT109" i="196" s="1"/>
  <c r="AU109" i="196" s="1"/>
  <c r="AV109" i="196" s="1"/>
  <c r="AW109" i="196" s="1"/>
  <c r="AX109" i="196" s="1"/>
  <c r="AY109" i="196" s="1"/>
  <c r="AZ109" i="196" s="1"/>
  <c r="BA109" i="196" s="1"/>
  <c r="BB109" i="196" s="1"/>
  <c r="BC109" i="196" s="1"/>
  <c r="BD109" i="196" s="1"/>
  <c r="BE109" i="196" s="1"/>
  <c r="BF109" i="196" s="1"/>
  <c r="BG109" i="196" s="1"/>
  <c r="BH109" i="196" s="1"/>
  <c r="BI109" i="196" s="1"/>
  <c r="BJ109" i="196" s="1"/>
  <c r="AN16" i="196"/>
  <c r="AO16" i="196" s="1"/>
  <c r="AP16" i="196" s="1"/>
  <c r="AQ16" i="196" s="1"/>
  <c r="AR16" i="196" s="1"/>
  <c r="AS16" i="196" s="1"/>
  <c r="AT16" i="196" s="1"/>
  <c r="AU16" i="196" s="1"/>
  <c r="AV16" i="196" s="1"/>
  <c r="AW16" i="196" s="1"/>
  <c r="AX16" i="196" s="1"/>
  <c r="AY16" i="196" s="1"/>
  <c r="AZ16" i="196" s="1"/>
  <c r="BA16" i="196" s="1"/>
  <c r="BB16" i="196" s="1"/>
  <c r="BC16" i="196" s="1"/>
  <c r="BD16" i="196" s="1"/>
  <c r="BE16" i="196" s="1"/>
  <c r="BF16" i="196" s="1"/>
  <c r="BG16" i="196" s="1"/>
  <c r="BH16" i="196" s="1"/>
  <c r="BI16" i="196" s="1"/>
  <c r="BJ16" i="196" s="1"/>
  <c r="AN105" i="196"/>
  <c r="AO105" i="196" s="1"/>
  <c r="AP105" i="196" s="1"/>
  <c r="AQ105" i="196" s="1"/>
  <c r="AR105" i="196" s="1"/>
  <c r="AS105" i="196" s="1"/>
  <c r="AT105" i="196" s="1"/>
  <c r="AU105" i="196" s="1"/>
  <c r="AV105" i="196" s="1"/>
  <c r="AW105" i="196" s="1"/>
  <c r="AX105" i="196" s="1"/>
  <c r="AY105" i="196" s="1"/>
  <c r="AZ105" i="196" s="1"/>
  <c r="BA105" i="196" s="1"/>
  <c r="BB105" i="196" s="1"/>
  <c r="BC105" i="196" s="1"/>
  <c r="BD105" i="196" s="1"/>
  <c r="BE105" i="196" s="1"/>
  <c r="BF105" i="196" s="1"/>
  <c r="BG105" i="196" s="1"/>
  <c r="BH105" i="196" s="1"/>
  <c r="BI105" i="196" s="1"/>
  <c r="BJ105" i="196" s="1"/>
  <c r="AN43" i="196"/>
  <c r="AO43" i="196" s="1"/>
  <c r="AP43" i="196" s="1"/>
  <c r="AQ43" i="196" s="1"/>
  <c r="AR43" i="196" s="1"/>
  <c r="AS43" i="196" s="1"/>
  <c r="AT43" i="196" s="1"/>
  <c r="AU43" i="196" s="1"/>
  <c r="AV43" i="196" s="1"/>
  <c r="AW43" i="196" s="1"/>
  <c r="AX43" i="196" s="1"/>
  <c r="AY43" i="196" s="1"/>
  <c r="AZ43" i="196" s="1"/>
  <c r="BA43" i="196" s="1"/>
  <c r="BB43" i="196" s="1"/>
  <c r="BC43" i="196" s="1"/>
  <c r="BD43" i="196" s="1"/>
  <c r="BE43" i="196" s="1"/>
  <c r="BF43" i="196" s="1"/>
  <c r="BG43" i="196" s="1"/>
  <c r="BH43" i="196" s="1"/>
  <c r="BI43" i="196" s="1"/>
  <c r="BJ43" i="196" s="1"/>
  <c r="AN168" i="196"/>
  <c r="AO168" i="196" s="1"/>
  <c r="AP168" i="196" s="1"/>
  <c r="AQ168" i="196" s="1"/>
  <c r="AR168" i="196" s="1"/>
  <c r="AS168" i="196" s="1"/>
  <c r="AT168" i="196" s="1"/>
  <c r="AU168" i="196" s="1"/>
  <c r="AV168" i="196" s="1"/>
  <c r="AW168" i="196" s="1"/>
  <c r="AX168" i="196" s="1"/>
  <c r="AY168" i="196" s="1"/>
  <c r="AZ168" i="196" s="1"/>
  <c r="BA168" i="196" s="1"/>
  <c r="BB168" i="196" s="1"/>
  <c r="BC168" i="196" s="1"/>
  <c r="BD168" i="196" s="1"/>
  <c r="BE168" i="196" s="1"/>
  <c r="BF168" i="196" s="1"/>
  <c r="BG168" i="196" s="1"/>
  <c r="BH168" i="196" s="1"/>
  <c r="BI168" i="196" s="1"/>
  <c r="BJ168" i="196" s="1"/>
  <c r="AN118" i="196"/>
  <c r="AO118" i="196" s="1"/>
  <c r="AP118" i="196" s="1"/>
  <c r="AQ118" i="196" s="1"/>
  <c r="AR118" i="196" s="1"/>
  <c r="AS118" i="196" s="1"/>
  <c r="AT118" i="196" s="1"/>
  <c r="AU118" i="196" s="1"/>
  <c r="AV118" i="196" s="1"/>
  <c r="AW118" i="196" s="1"/>
  <c r="AX118" i="196" s="1"/>
  <c r="AY118" i="196" s="1"/>
  <c r="AZ118" i="196" s="1"/>
  <c r="BA118" i="196" s="1"/>
  <c r="BB118" i="196" s="1"/>
  <c r="BC118" i="196" s="1"/>
  <c r="BD118" i="196" s="1"/>
  <c r="BE118" i="196" s="1"/>
  <c r="BF118" i="196" s="1"/>
  <c r="BG118" i="196" s="1"/>
  <c r="BH118" i="196" s="1"/>
  <c r="BI118" i="196" s="1"/>
  <c r="BJ118" i="196" s="1"/>
  <c r="AN210" i="196"/>
  <c r="AO210" i="196" s="1"/>
  <c r="AP210" i="196" s="1"/>
  <c r="AQ210" i="196" s="1"/>
  <c r="AR210" i="196" s="1"/>
  <c r="AS210" i="196" s="1"/>
  <c r="AT210" i="196" s="1"/>
  <c r="AU210" i="196" s="1"/>
  <c r="AV210" i="196" s="1"/>
  <c r="AW210" i="196" s="1"/>
  <c r="AX210" i="196" s="1"/>
  <c r="AY210" i="196" s="1"/>
  <c r="AZ210" i="196" s="1"/>
  <c r="BA210" i="196" s="1"/>
  <c r="BB210" i="196" s="1"/>
  <c r="BC210" i="196" s="1"/>
  <c r="BD210" i="196" s="1"/>
  <c r="BE210" i="196" s="1"/>
  <c r="BF210" i="196" s="1"/>
  <c r="BG210" i="196" s="1"/>
  <c r="BH210" i="196" s="1"/>
  <c r="BI210" i="196" s="1"/>
  <c r="BJ210" i="196" s="1"/>
  <c r="AN125" i="196"/>
  <c r="AO125" i="196" s="1"/>
  <c r="AP125" i="196" s="1"/>
  <c r="AQ125" i="196" s="1"/>
  <c r="AR125" i="196" s="1"/>
  <c r="AS125" i="196" s="1"/>
  <c r="AT125" i="196" s="1"/>
  <c r="AU125" i="196" s="1"/>
  <c r="AV125" i="196" s="1"/>
  <c r="AW125" i="196" s="1"/>
  <c r="AX125" i="196" s="1"/>
  <c r="AY125" i="196" s="1"/>
  <c r="AZ125" i="196" s="1"/>
  <c r="BA125" i="196" s="1"/>
  <c r="BB125" i="196" s="1"/>
  <c r="BC125" i="196" s="1"/>
  <c r="BD125" i="196" s="1"/>
  <c r="BE125" i="196" s="1"/>
  <c r="BF125" i="196" s="1"/>
  <c r="BG125" i="196" s="1"/>
  <c r="BH125" i="196" s="1"/>
  <c r="BI125" i="196" s="1"/>
  <c r="BJ125" i="196" s="1"/>
  <c r="AN226" i="196"/>
  <c r="AO226" i="196" s="1"/>
  <c r="AP226" i="196" s="1"/>
  <c r="AQ226" i="196" s="1"/>
  <c r="AR226" i="196" s="1"/>
  <c r="AS226" i="196" s="1"/>
  <c r="AT226" i="196" s="1"/>
  <c r="AU226" i="196" s="1"/>
  <c r="AV226" i="196" s="1"/>
  <c r="AW226" i="196" s="1"/>
  <c r="AX226" i="196" s="1"/>
  <c r="AY226" i="196" s="1"/>
  <c r="AZ226" i="196" s="1"/>
  <c r="BA226" i="196" s="1"/>
  <c r="BB226" i="196" s="1"/>
  <c r="BC226" i="196" s="1"/>
  <c r="BD226" i="196" s="1"/>
  <c r="BE226" i="196" s="1"/>
  <c r="BF226" i="196" s="1"/>
  <c r="BG226" i="196" s="1"/>
  <c r="BH226" i="196" s="1"/>
  <c r="BI226" i="196" s="1"/>
  <c r="BJ226" i="196" s="1"/>
  <c r="AI24" i="182"/>
  <c r="AH36" i="182"/>
  <c r="E36" i="182" s="1"/>
  <c r="AF76" i="21"/>
  <c r="AF79" i="21"/>
  <c r="AF80" i="21"/>
  <c r="AF77" i="21"/>
  <c r="AF78" i="21"/>
  <c r="AN223" i="196"/>
  <c r="AO223" i="196" s="1"/>
  <c r="AP223" i="196" s="1"/>
  <c r="AQ223" i="196" s="1"/>
  <c r="AR223" i="196" s="1"/>
  <c r="AS223" i="196" s="1"/>
  <c r="AT223" i="196" s="1"/>
  <c r="AU223" i="196" s="1"/>
  <c r="AV223" i="196" s="1"/>
  <c r="AW223" i="196" s="1"/>
  <c r="AX223" i="196" s="1"/>
  <c r="AY223" i="196" s="1"/>
  <c r="AZ223" i="196" s="1"/>
  <c r="BA223" i="196" s="1"/>
  <c r="BB223" i="196" s="1"/>
  <c r="BC223" i="196" s="1"/>
  <c r="BD223" i="196" s="1"/>
  <c r="BE223" i="196" s="1"/>
  <c r="BF223" i="196" s="1"/>
  <c r="BG223" i="196" s="1"/>
  <c r="BH223" i="196" s="1"/>
  <c r="BI223" i="196" s="1"/>
  <c r="BJ223" i="196" s="1"/>
  <c r="AN32" i="196"/>
  <c r="AO32" i="196" s="1"/>
  <c r="AP32" i="196" s="1"/>
  <c r="AQ32" i="196" s="1"/>
  <c r="AR32" i="196" s="1"/>
  <c r="AS32" i="196" s="1"/>
  <c r="AT32" i="196" s="1"/>
  <c r="AU32" i="196" s="1"/>
  <c r="AV32" i="196" s="1"/>
  <c r="AW32" i="196" s="1"/>
  <c r="AX32" i="196" s="1"/>
  <c r="AY32" i="196" s="1"/>
  <c r="AZ32" i="196" s="1"/>
  <c r="BA32" i="196" s="1"/>
  <c r="BB32" i="196" s="1"/>
  <c r="BC32" i="196" s="1"/>
  <c r="BD32" i="196" s="1"/>
  <c r="BE32" i="196" s="1"/>
  <c r="BF32" i="196" s="1"/>
  <c r="BG32" i="196" s="1"/>
  <c r="BH32" i="196" s="1"/>
  <c r="BI32" i="196" s="1"/>
  <c r="BJ32" i="196" s="1"/>
  <c r="AN90" i="196"/>
  <c r="AO90" i="196" s="1"/>
  <c r="AP90" i="196" s="1"/>
  <c r="AQ90" i="196" s="1"/>
  <c r="AR90" i="196" s="1"/>
  <c r="AS90" i="196" s="1"/>
  <c r="AT90" i="196" s="1"/>
  <c r="AU90" i="196" s="1"/>
  <c r="AV90" i="196" s="1"/>
  <c r="AW90" i="196" s="1"/>
  <c r="AX90" i="196" s="1"/>
  <c r="AY90" i="196" s="1"/>
  <c r="AZ90" i="196" s="1"/>
  <c r="BA90" i="196" s="1"/>
  <c r="BB90" i="196" s="1"/>
  <c r="BC90" i="196" s="1"/>
  <c r="BD90" i="196" s="1"/>
  <c r="BE90" i="196" s="1"/>
  <c r="BF90" i="196" s="1"/>
  <c r="BG90" i="196" s="1"/>
  <c r="BH90" i="196" s="1"/>
  <c r="BI90" i="196" s="1"/>
  <c r="BJ90" i="196" s="1"/>
  <c r="AN241" i="196"/>
  <c r="AO241" i="196" s="1"/>
  <c r="AP241" i="196" s="1"/>
  <c r="AQ241" i="196" s="1"/>
  <c r="AR241" i="196" s="1"/>
  <c r="AS241" i="196" s="1"/>
  <c r="AT241" i="196" s="1"/>
  <c r="AU241" i="196" s="1"/>
  <c r="AV241" i="196" s="1"/>
  <c r="AW241" i="196" s="1"/>
  <c r="AX241" i="196" s="1"/>
  <c r="AY241" i="196" s="1"/>
  <c r="AZ241" i="196" s="1"/>
  <c r="BA241" i="196" s="1"/>
  <c r="BB241" i="196" s="1"/>
  <c r="BC241" i="196" s="1"/>
  <c r="BD241" i="196" s="1"/>
  <c r="BE241" i="196" s="1"/>
  <c r="BF241" i="196" s="1"/>
  <c r="BG241" i="196" s="1"/>
  <c r="BH241" i="196" s="1"/>
  <c r="BI241" i="196" s="1"/>
  <c r="BJ241" i="196" s="1"/>
  <c r="AN98" i="196"/>
  <c r="AO98" i="196" s="1"/>
  <c r="AP98" i="196" s="1"/>
  <c r="AQ98" i="196" s="1"/>
  <c r="AR98" i="196" s="1"/>
  <c r="AS98" i="196" s="1"/>
  <c r="AT98" i="196" s="1"/>
  <c r="AU98" i="196" s="1"/>
  <c r="AV98" i="196" s="1"/>
  <c r="AW98" i="196" s="1"/>
  <c r="AX98" i="196" s="1"/>
  <c r="AY98" i="196" s="1"/>
  <c r="AZ98" i="196" s="1"/>
  <c r="BA98" i="196" s="1"/>
  <c r="BB98" i="196" s="1"/>
  <c r="BC98" i="196" s="1"/>
  <c r="BD98" i="196" s="1"/>
  <c r="BE98" i="196" s="1"/>
  <c r="BF98" i="196" s="1"/>
  <c r="BG98" i="196" s="1"/>
  <c r="BH98" i="196" s="1"/>
  <c r="BI98" i="196" s="1"/>
  <c r="BJ98" i="196" s="1"/>
  <c r="AN248" i="196"/>
  <c r="AO248" i="196" s="1"/>
  <c r="AP248" i="196" s="1"/>
  <c r="AQ248" i="196" s="1"/>
  <c r="AR248" i="196" s="1"/>
  <c r="AS248" i="196" s="1"/>
  <c r="AT248" i="196" s="1"/>
  <c r="AU248" i="196" s="1"/>
  <c r="AV248" i="196" s="1"/>
  <c r="AW248" i="196" s="1"/>
  <c r="AX248" i="196" s="1"/>
  <c r="AY248" i="196" s="1"/>
  <c r="AZ248" i="196" s="1"/>
  <c r="BA248" i="196" s="1"/>
  <c r="BB248" i="196" s="1"/>
  <c r="BC248" i="196" s="1"/>
  <c r="BD248" i="196" s="1"/>
  <c r="BE248" i="196" s="1"/>
  <c r="BF248" i="196" s="1"/>
  <c r="BG248" i="196" s="1"/>
  <c r="BH248" i="196" s="1"/>
  <c r="BI248" i="196" s="1"/>
  <c r="BJ248" i="196" s="1"/>
  <c r="AN205" i="196"/>
  <c r="AO205" i="196" s="1"/>
  <c r="AP205" i="196" s="1"/>
  <c r="AQ205" i="196" s="1"/>
  <c r="AR205" i="196" s="1"/>
  <c r="AS205" i="196" s="1"/>
  <c r="AT205" i="196" s="1"/>
  <c r="AU205" i="196" s="1"/>
  <c r="AV205" i="196" s="1"/>
  <c r="AW205" i="196" s="1"/>
  <c r="AX205" i="196" s="1"/>
  <c r="AY205" i="196" s="1"/>
  <c r="AZ205" i="196" s="1"/>
  <c r="BA205" i="196" s="1"/>
  <c r="BB205" i="196" s="1"/>
  <c r="BC205" i="196" s="1"/>
  <c r="BD205" i="196" s="1"/>
  <c r="BE205" i="196" s="1"/>
  <c r="BF205" i="196" s="1"/>
  <c r="BG205" i="196" s="1"/>
  <c r="BH205" i="196" s="1"/>
  <c r="BI205" i="196" s="1"/>
  <c r="BJ205" i="196" s="1"/>
  <c r="AN34" i="196"/>
  <c r="AO34" i="196" s="1"/>
  <c r="AP34" i="196" s="1"/>
  <c r="AQ34" i="196" s="1"/>
  <c r="AR34" i="196" s="1"/>
  <c r="AS34" i="196" s="1"/>
  <c r="AT34" i="196" s="1"/>
  <c r="AU34" i="196" s="1"/>
  <c r="AV34" i="196" s="1"/>
  <c r="AW34" i="196" s="1"/>
  <c r="AX34" i="196" s="1"/>
  <c r="AY34" i="196" s="1"/>
  <c r="AZ34" i="196" s="1"/>
  <c r="BA34" i="196" s="1"/>
  <c r="BB34" i="196" s="1"/>
  <c r="BC34" i="196" s="1"/>
  <c r="BD34" i="196" s="1"/>
  <c r="BE34" i="196" s="1"/>
  <c r="BF34" i="196" s="1"/>
  <c r="BG34" i="196" s="1"/>
  <c r="BH34" i="196" s="1"/>
  <c r="BI34" i="196" s="1"/>
  <c r="BJ34" i="196" s="1"/>
  <c r="AN70" i="196"/>
  <c r="AO70" i="196" s="1"/>
  <c r="AP70" i="196" s="1"/>
  <c r="AQ70" i="196" s="1"/>
  <c r="AR70" i="196" s="1"/>
  <c r="AS70" i="196" s="1"/>
  <c r="AT70" i="196" s="1"/>
  <c r="AU70" i="196" s="1"/>
  <c r="AV70" i="196" s="1"/>
  <c r="AW70" i="196" s="1"/>
  <c r="AX70" i="196" s="1"/>
  <c r="AY70" i="196" s="1"/>
  <c r="AZ70" i="196" s="1"/>
  <c r="BA70" i="196" s="1"/>
  <c r="BB70" i="196" s="1"/>
  <c r="BC70" i="196" s="1"/>
  <c r="BD70" i="196" s="1"/>
  <c r="BE70" i="196" s="1"/>
  <c r="BF70" i="196" s="1"/>
  <c r="BG70" i="196" s="1"/>
  <c r="BH70" i="196" s="1"/>
  <c r="BI70" i="196" s="1"/>
  <c r="BJ70" i="196" s="1"/>
  <c r="AN66" i="196"/>
  <c r="AO66" i="196" s="1"/>
  <c r="AP66" i="196" s="1"/>
  <c r="AQ66" i="196" s="1"/>
  <c r="AR66" i="196" s="1"/>
  <c r="AS66" i="196" s="1"/>
  <c r="AT66" i="196" s="1"/>
  <c r="AU66" i="196" s="1"/>
  <c r="AV66" i="196" s="1"/>
  <c r="AW66" i="196" s="1"/>
  <c r="AX66" i="196" s="1"/>
  <c r="AY66" i="196" s="1"/>
  <c r="AZ66" i="196" s="1"/>
  <c r="BA66" i="196" s="1"/>
  <c r="BB66" i="196" s="1"/>
  <c r="BC66" i="196" s="1"/>
  <c r="BD66" i="196" s="1"/>
  <c r="BE66" i="196" s="1"/>
  <c r="BF66" i="196" s="1"/>
  <c r="BG66" i="196" s="1"/>
  <c r="BH66" i="196" s="1"/>
  <c r="BI66" i="196" s="1"/>
  <c r="BJ66" i="196" s="1"/>
  <c r="AN246" i="196"/>
  <c r="AO246" i="196" s="1"/>
  <c r="AP246" i="196" s="1"/>
  <c r="AQ246" i="196" s="1"/>
  <c r="AR246" i="196" s="1"/>
  <c r="AS246" i="196" s="1"/>
  <c r="AT246" i="196" s="1"/>
  <c r="AU246" i="196" s="1"/>
  <c r="AV246" i="196" s="1"/>
  <c r="AW246" i="196" s="1"/>
  <c r="AX246" i="196" s="1"/>
  <c r="AY246" i="196" s="1"/>
  <c r="AZ246" i="196" s="1"/>
  <c r="BA246" i="196" s="1"/>
  <c r="BB246" i="196" s="1"/>
  <c r="BC246" i="196" s="1"/>
  <c r="BD246" i="196" s="1"/>
  <c r="BE246" i="196" s="1"/>
  <c r="BF246" i="196" s="1"/>
  <c r="BG246" i="196" s="1"/>
  <c r="BH246" i="196" s="1"/>
  <c r="BI246" i="196" s="1"/>
  <c r="BJ246" i="196" s="1"/>
  <c r="AN137" i="196"/>
  <c r="AO137" i="196" s="1"/>
  <c r="AP137" i="196" s="1"/>
  <c r="AQ137" i="196" s="1"/>
  <c r="AR137" i="196" s="1"/>
  <c r="AS137" i="196" s="1"/>
  <c r="AT137" i="196" s="1"/>
  <c r="AU137" i="196" s="1"/>
  <c r="AV137" i="196" s="1"/>
  <c r="AW137" i="196" s="1"/>
  <c r="AX137" i="196" s="1"/>
  <c r="AY137" i="196" s="1"/>
  <c r="AZ137" i="196" s="1"/>
  <c r="BA137" i="196" s="1"/>
  <c r="BB137" i="196" s="1"/>
  <c r="BC137" i="196" s="1"/>
  <c r="BD137" i="196" s="1"/>
  <c r="BE137" i="196" s="1"/>
  <c r="BF137" i="196" s="1"/>
  <c r="BG137" i="196" s="1"/>
  <c r="BH137" i="196" s="1"/>
  <c r="BI137" i="196" s="1"/>
  <c r="BJ137" i="196" s="1"/>
  <c r="AN150" i="196"/>
  <c r="AO150" i="196" s="1"/>
  <c r="AP150" i="196" s="1"/>
  <c r="AQ150" i="196" s="1"/>
  <c r="AR150" i="196" s="1"/>
  <c r="AS150" i="196" s="1"/>
  <c r="AT150" i="196" s="1"/>
  <c r="AU150" i="196" s="1"/>
  <c r="AV150" i="196" s="1"/>
  <c r="AW150" i="196" s="1"/>
  <c r="AX150" i="196" s="1"/>
  <c r="AY150" i="196" s="1"/>
  <c r="AZ150" i="196" s="1"/>
  <c r="BA150" i="196" s="1"/>
  <c r="BB150" i="196" s="1"/>
  <c r="BC150" i="196" s="1"/>
  <c r="BD150" i="196" s="1"/>
  <c r="BE150" i="196" s="1"/>
  <c r="BF150" i="196" s="1"/>
  <c r="BG150" i="196" s="1"/>
  <c r="BH150" i="196" s="1"/>
  <c r="BI150" i="196" s="1"/>
  <c r="BJ150" i="196" s="1"/>
  <c r="AN170" i="196"/>
  <c r="AO170" i="196" s="1"/>
  <c r="AP170" i="196" s="1"/>
  <c r="AQ170" i="196" s="1"/>
  <c r="AR170" i="196" s="1"/>
  <c r="AS170" i="196" s="1"/>
  <c r="AT170" i="196" s="1"/>
  <c r="AU170" i="196" s="1"/>
  <c r="AV170" i="196" s="1"/>
  <c r="AW170" i="196" s="1"/>
  <c r="AX170" i="196" s="1"/>
  <c r="AY170" i="196" s="1"/>
  <c r="AZ170" i="196" s="1"/>
  <c r="BA170" i="196" s="1"/>
  <c r="BB170" i="196" s="1"/>
  <c r="BC170" i="196" s="1"/>
  <c r="BD170" i="196" s="1"/>
  <c r="BE170" i="196" s="1"/>
  <c r="BF170" i="196" s="1"/>
  <c r="BG170" i="196" s="1"/>
  <c r="BH170" i="196" s="1"/>
  <c r="BI170" i="196" s="1"/>
  <c r="BJ170" i="196" s="1"/>
  <c r="AN57" i="196"/>
  <c r="AO57" i="196" s="1"/>
  <c r="AP57" i="196" s="1"/>
  <c r="AQ57" i="196" s="1"/>
  <c r="AR57" i="196" s="1"/>
  <c r="AS57" i="196" s="1"/>
  <c r="AT57" i="196" s="1"/>
  <c r="AU57" i="196" s="1"/>
  <c r="AV57" i="196" s="1"/>
  <c r="AW57" i="196" s="1"/>
  <c r="AX57" i="196" s="1"/>
  <c r="AY57" i="196" s="1"/>
  <c r="AZ57" i="196" s="1"/>
  <c r="BA57" i="196" s="1"/>
  <c r="BB57" i="196" s="1"/>
  <c r="BC57" i="196" s="1"/>
  <c r="BD57" i="196" s="1"/>
  <c r="BE57" i="196" s="1"/>
  <c r="BF57" i="196" s="1"/>
  <c r="BG57" i="196" s="1"/>
  <c r="BH57" i="196" s="1"/>
  <c r="BI57" i="196" s="1"/>
  <c r="BJ57" i="196" s="1"/>
  <c r="AD159" i="21"/>
  <c r="AC88" i="21"/>
  <c r="AC152" i="21"/>
  <c r="AC155" i="21" s="1"/>
  <c r="AC169" i="21" s="1"/>
  <c r="AN186" i="196"/>
  <c r="AO186" i="196" s="1"/>
  <c r="AP186" i="196" s="1"/>
  <c r="AQ186" i="196" s="1"/>
  <c r="AR186" i="196" s="1"/>
  <c r="AS186" i="196" s="1"/>
  <c r="AT186" i="196" s="1"/>
  <c r="AU186" i="196" s="1"/>
  <c r="AV186" i="196" s="1"/>
  <c r="AW186" i="196" s="1"/>
  <c r="AX186" i="196" s="1"/>
  <c r="AY186" i="196" s="1"/>
  <c r="AZ186" i="196" s="1"/>
  <c r="BA186" i="196" s="1"/>
  <c r="BB186" i="196" s="1"/>
  <c r="BC186" i="196" s="1"/>
  <c r="BD186" i="196" s="1"/>
  <c r="BE186" i="196" s="1"/>
  <c r="BF186" i="196" s="1"/>
  <c r="BG186" i="196" s="1"/>
  <c r="BH186" i="196" s="1"/>
  <c r="BI186" i="196" s="1"/>
  <c r="BJ186" i="196" s="1"/>
  <c r="AM222" i="196"/>
  <c r="AL280" i="196"/>
  <c r="AL278" i="196"/>
  <c r="AL281" i="196"/>
  <c r="AL282" i="196"/>
  <c r="AL279" i="196"/>
  <c r="AM260" i="196"/>
  <c r="AL285" i="196"/>
  <c r="AL288" i="196"/>
  <c r="AL284" i="196"/>
  <c r="AL287" i="196"/>
  <c r="AL286" i="196"/>
  <c r="AO94" i="196" l="1"/>
  <c r="AP94" i="196" s="1"/>
  <c r="AQ94" i="196" s="1"/>
  <c r="AR94" i="196" s="1"/>
  <c r="AS94" i="196" s="1"/>
  <c r="AT94" i="196" s="1"/>
  <c r="AU94" i="196" s="1"/>
  <c r="AV94" i="196" s="1"/>
  <c r="AW94" i="196" s="1"/>
  <c r="AX94" i="196" s="1"/>
  <c r="AY94" i="196" s="1"/>
  <c r="AZ94" i="196" s="1"/>
  <c r="BA94" i="196" s="1"/>
  <c r="BB94" i="196" s="1"/>
  <c r="BC94" i="196" s="1"/>
  <c r="BD94" i="196" s="1"/>
  <c r="BE94" i="196" s="1"/>
  <c r="BF94" i="196" s="1"/>
  <c r="BG94" i="196" s="1"/>
  <c r="BH94" i="196" s="1"/>
  <c r="BI94" i="196" s="1"/>
  <c r="BJ94" i="196" s="1"/>
  <c r="AD101" i="21"/>
  <c r="AD103" i="21"/>
  <c r="AD109" i="21" s="1"/>
  <c r="AE36" i="21"/>
  <c r="AE65" i="21"/>
  <c r="AE150" i="21" s="1"/>
  <c r="AE66" i="21"/>
  <c r="AG59" i="21"/>
  <c r="AG64" i="21" s="1"/>
  <c r="AG23" i="21"/>
  <c r="AJ145" i="21"/>
  <c r="C145" i="21" s="1"/>
  <c r="J28" i="202" s="1"/>
  <c r="C139" i="21"/>
  <c r="K28" i="202" s="1"/>
  <c r="AJ164" i="21"/>
  <c r="C164" i="21" s="1"/>
  <c r="J24" i="202" s="1"/>
  <c r="C154" i="21"/>
  <c r="K24" i="202" s="1"/>
  <c r="AO36" i="196"/>
  <c r="AP36" i="196" s="1"/>
  <c r="AQ36" i="196" s="1"/>
  <c r="AR36" i="196" s="1"/>
  <c r="AS36" i="196" s="1"/>
  <c r="AT36" i="196" s="1"/>
  <c r="AU36" i="196" s="1"/>
  <c r="AV36" i="196" s="1"/>
  <c r="AW36" i="196" s="1"/>
  <c r="AX36" i="196" s="1"/>
  <c r="AY36" i="196" s="1"/>
  <c r="AZ36" i="196" s="1"/>
  <c r="BA36" i="196" s="1"/>
  <c r="BB36" i="196" s="1"/>
  <c r="BC36" i="196" s="1"/>
  <c r="BD36" i="196" s="1"/>
  <c r="BE36" i="196" s="1"/>
  <c r="BF36" i="196" s="1"/>
  <c r="BG36" i="196" s="1"/>
  <c r="BH36" i="196" s="1"/>
  <c r="BI36" i="196" s="1"/>
  <c r="BJ36" i="196" s="1"/>
  <c r="AO240" i="196"/>
  <c r="AP240" i="196" s="1"/>
  <c r="AQ240" i="196" s="1"/>
  <c r="AR240" i="196" s="1"/>
  <c r="AS240" i="196" s="1"/>
  <c r="AT240" i="196" s="1"/>
  <c r="AU240" i="196" s="1"/>
  <c r="AV240" i="196" s="1"/>
  <c r="AW240" i="196" s="1"/>
  <c r="AX240" i="196" s="1"/>
  <c r="AY240" i="196" s="1"/>
  <c r="AZ240" i="196" s="1"/>
  <c r="BA240" i="196" s="1"/>
  <c r="BB240" i="196" s="1"/>
  <c r="BC240" i="196" s="1"/>
  <c r="BD240" i="196" s="1"/>
  <c r="BE240" i="196" s="1"/>
  <c r="BF240" i="196" s="1"/>
  <c r="BG240" i="196" s="1"/>
  <c r="BH240" i="196" s="1"/>
  <c r="BI240" i="196" s="1"/>
  <c r="BJ240" i="196" s="1"/>
  <c r="AO258" i="196"/>
  <c r="AP258" i="196" s="1"/>
  <c r="AO146" i="196"/>
  <c r="AP146" i="196" s="1"/>
  <c r="AQ146" i="196" s="1"/>
  <c r="AR146" i="196" s="1"/>
  <c r="AS146" i="196" s="1"/>
  <c r="AT146" i="196" s="1"/>
  <c r="AU146" i="196" s="1"/>
  <c r="AV146" i="196" s="1"/>
  <c r="AW146" i="196" s="1"/>
  <c r="AX146" i="196" s="1"/>
  <c r="AY146" i="196" s="1"/>
  <c r="AZ146" i="196" s="1"/>
  <c r="BA146" i="196" s="1"/>
  <c r="BB146" i="196" s="1"/>
  <c r="BC146" i="196" s="1"/>
  <c r="BD146" i="196" s="1"/>
  <c r="BE146" i="196" s="1"/>
  <c r="BF146" i="196" s="1"/>
  <c r="BG146" i="196" s="1"/>
  <c r="BH146" i="196" s="1"/>
  <c r="BI146" i="196" s="1"/>
  <c r="BJ146" i="196" s="1"/>
  <c r="AO61" i="196"/>
  <c r="AP61" i="196" s="1"/>
  <c r="AQ61" i="196" s="1"/>
  <c r="AR61" i="196" s="1"/>
  <c r="AS61" i="196" s="1"/>
  <c r="AT61" i="196" s="1"/>
  <c r="AU61" i="196" s="1"/>
  <c r="AV61" i="196" s="1"/>
  <c r="AW61" i="196" s="1"/>
  <c r="AX61" i="196" s="1"/>
  <c r="AY61" i="196" s="1"/>
  <c r="AZ61" i="196" s="1"/>
  <c r="BA61" i="196" s="1"/>
  <c r="BB61" i="196" s="1"/>
  <c r="BC61" i="196" s="1"/>
  <c r="BD61" i="196" s="1"/>
  <c r="BE61" i="196" s="1"/>
  <c r="BF61" i="196" s="1"/>
  <c r="BG61" i="196" s="1"/>
  <c r="BH61" i="196" s="1"/>
  <c r="BI61" i="196" s="1"/>
  <c r="BJ61" i="196" s="1"/>
  <c r="AO132" i="196"/>
  <c r="AP132" i="196" s="1"/>
  <c r="AQ132" i="196" s="1"/>
  <c r="AR132" i="196" s="1"/>
  <c r="AS132" i="196" s="1"/>
  <c r="AT132" i="196" s="1"/>
  <c r="AU132" i="196" s="1"/>
  <c r="AV132" i="196" s="1"/>
  <c r="AW132" i="196" s="1"/>
  <c r="AX132" i="196" s="1"/>
  <c r="AY132" i="196" s="1"/>
  <c r="AZ132" i="196" s="1"/>
  <c r="BA132" i="196" s="1"/>
  <c r="BB132" i="196" s="1"/>
  <c r="BC132" i="196" s="1"/>
  <c r="BD132" i="196" s="1"/>
  <c r="BE132" i="196" s="1"/>
  <c r="BF132" i="196" s="1"/>
  <c r="BG132" i="196" s="1"/>
  <c r="BH132" i="196" s="1"/>
  <c r="BI132" i="196" s="1"/>
  <c r="BJ132" i="196" s="1"/>
  <c r="AO271" i="196"/>
  <c r="AP271" i="196" s="1"/>
  <c r="AQ271" i="196" s="1"/>
  <c r="AR271" i="196" s="1"/>
  <c r="AS271" i="196" s="1"/>
  <c r="AT271" i="196" s="1"/>
  <c r="AU271" i="196" s="1"/>
  <c r="AV271" i="196" s="1"/>
  <c r="AW271" i="196" s="1"/>
  <c r="AX271" i="196" s="1"/>
  <c r="AY271" i="196" s="1"/>
  <c r="AZ271" i="196" s="1"/>
  <c r="BA271" i="196" s="1"/>
  <c r="BB271" i="196" s="1"/>
  <c r="BC271" i="196" s="1"/>
  <c r="BD271" i="196" s="1"/>
  <c r="BE271" i="196" s="1"/>
  <c r="BF271" i="196" s="1"/>
  <c r="BG271" i="196" s="1"/>
  <c r="BH271" i="196" s="1"/>
  <c r="BI271" i="196" s="1"/>
  <c r="BJ271" i="196" s="1"/>
  <c r="AO270" i="196"/>
  <c r="AP270" i="196" s="1"/>
  <c r="AQ270" i="196" s="1"/>
  <c r="AR270" i="196" s="1"/>
  <c r="AS270" i="196" s="1"/>
  <c r="AT270" i="196" s="1"/>
  <c r="AU270" i="196" s="1"/>
  <c r="AV270" i="196" s="1"/>
  <c r="AW270" i="196" s="1"/>
  <c r="AX270" i="196" s="1"/>
  <c r="AY270" i="196" s="1"/>
  <c r="AZ270" i="196" s="1"/>
  <c r="BA270" i="196" s="1"/>
  <c r="BB270" i="196" s="1"/>
  <c r="BC270" i="196" s="1"/>
  <c r="BD270" i="196" s="1"/>
  <c r="BE270" i="196" s="1"/>
  <c r="BF270" i="196" s="1"/>
  <c r="BG270" i="196" s="1"/>
  <c r="BH270" i="196" s="1"/>
  <c r="BI270" i="196" s="1"/>
  <c r="BJ270" i="196" s="1"/>
  <c r="AO81" i="196"/>
  <c r="AP81" i="196" s="1"/>
  <c r="AQ81" i="196" s="1"/>
  <c r="AR81" i="196" s="1"/>
  <c r="AS81" i="196" s="1"/>
  <c r="AT81" i="196" s="1"/>
  <c r="AU81" i="196" s="1"/>
  <c r="AV81" i="196" s="1"/>
  <c r="AW81" i="196" s="1"/>
  <c r="AX81" i="196" s="1"/>
  <c r="AY81" i="196" s="1"/>
  <c r="AZ81" i="196" s="1"/>
  <c r="BA81" i="196" s="1"/>
  <c r="BB81" i="196" s="1"/>
  <c r="BC81" i="196" s="1"/>
  <c r="BD81" i="196" s="1"/>
  <c r="BE81" i="196" s="1"/>
  <c r="BF81" i="196" s="1"/>
  <c r="BG81" i="196" s="1"/>
  <c r="BH81" i="196" s="1"/>
  <c r="BI81" i="196" s="1"/>
  <c r="BJ81" i="196" s="1"/>
  <c r="AO54" i="196"/>
  <c r="AP54" i="196" s="1"/>
  <c r="AQ54" i="196" s="1"/>
  <c r="AR54" i="196" s="1"/>
  <c r="AS54" i="196" s="1"/>
  <c r="AT54" i="196" s="1"/>
  <c r="AU54" i="196" s="1"/>
  <c r="AV54" i="196" s="1"/>
  <c r="AW54" i="196" s="1"/>
  <c r="AX54" i="196" s="1"/>
  <c r="AY54" i="196" s="1"/>
  <c r="AZ54" i="196" s="1"/>
  <c r="BA54" i="196" s="1"/>
  <c r="BB54" i="196" s="1"/>
  <c r="BC54" i="196" s="1"/>
  <c r="BD54" i="196" s="1"/>
  <c r="BE54" i="196" s="1"/>
  <c r="BF54" i="196" s="1"/>
  <c r="BG54" i="196" s="1"/>
  <c r="BH54" i="196" s="1"/>
  <c r="BI54" i="196" s="1"/>
  <c r="BJ54" i="196" s="1"/>
  <c r="AO68" i="196"/>
  <c r="AP68" i="196" s="1"/>
  <c r="AQ68" i="196" s="1"/>
  <c r="AR68" i="196" s="1"/>
  <c r="AS68" i="196" s="1"/>
  <c r="AT68" i="196" s="1"/>
  <c r="AU68" i="196" s="1"/>
  <c r="AV68" i="196" s="1"/>
  <c r="AW68" i="196" s="1"/>
  <c r="AX68" i="196" s="1"/>
  <c r="AY68" i="196" s="1"/>
  <c r="AZ68" i="196" s="1"/>
  <c r="BA68" i="196" s="1"/>
  <c r="BB68" i="196" s="1"/>
  <c r="BC68" i="196" s="1"/>
  <c r="BD68" i="196" s="1"/>
  <c r="BE68" i="196" s="1"/>
  <c r="BF68" i="196" s="1"/>
  <c r="BG68" i="196" s="1"/>
  <c r="BH68" i="196" s="1"/>
  <c r="BI68" i="196" s="1"/>
  <c r="BJ68" i="196" s="1"/>
  <c r="AO22" i="196"/>
  <c r="AP22" i="196" s="1"/>
  <c r="AQ22" i="196" s="1"/>
  <c r="AR22" i="196" s="1"/>
  <c r="AS22" i="196" s="1"/>
  <c r="AT22" i="196" s="1"/>
  <c r="AU22" i="196" s="1"/>
  <c r="AV22" i="196" s="1"/>
  <c r="AW22" i="196" s="1"/>
  <c r="AX22" i="196" s="1"/>
  <c r="AY22" i="196" s="1"/>
  <c r="AZ22" i="196" s="1"/>
  <c r="BA22" i="196" s="1"/>
  <c r="BB22" i="196" s="1"/>
  <c r="BC22" i="196" s="1"/>
  <c r="BD22" i="196" s="1"/>
  <c r="BE22" i="196" s="1"/>
  <c r="BF22" i="196" s="1"/>
  <c r="BG22" i="196" s="1"/>
  <c r="BH22" i="196" s="1"/>
  <c r="BI22" i="196" s="1"/>
  <c r="BJ22" i="196" s="1"/>
  <c r="AJ24" i="182"/>
  <c r="AJ40" i="182" s="1"/>
  <c r="AI36" i="182"/>
  <c r="AF22" i="21"/>
  <c r="AF58" i="21"/>
  <c r="AF63" i="21" s="1"/>
  <c r="AP280" i="196"/>
  <c r="AP278" i="196"/>
  <c r="AP281" i="196"/>
  <c r="AP282" i="196"/>
  <c r="AQ220" i="196"/>
  <c r="AP279" i="196"/>
  <c r="AK8" i="182"/>
  <c r="AJ20" i="182"/>
  <c r="AO247" i="196"/>
  <c r="AP247" i="196" s="1"/>
  <c r="AQ247" i="196" s="1"/>
  <c r="AR247" i="196" s="1"/>
  <c r="AS247" i="196" s="1"/>
  <c r="AT247" i="196" s="1"/>
  <c r="AU247" i="196" s="1"/>
  <c r="AV247" i="196" s="1"/>
  <c r="AW247" i="196" s="1"/>
  <c r="AX247" i="196" s="1"/>
  <c r="AY247" i="196" s="1"/>
  <c r="AZ247" i="196" s="1"/>
  <c r="BA247" i="196" s="1"/>
  <c r="BB247" i="196" s="1"/>
  <c r="BC247" i="196" s="1"/>
  <c r="BD247" i="196" s="1"/>
  <c r="BE247" i="196" s="1"/>
  <c r="BF247" i="196" s="1"/>
  <c r="BG247" i="196" s="1"/>
  <c r="BH247" i="196" s="1"/>
  <c r="BI247" i="196" s="1"/>
  <c r="BJ247" i="196" s="1"/>
  <c r="AO167" i="196"/>
  <c r="AP167" i="196" s="1"/>
  <c r="AQ167" i="196" s="1"/>
  <c r="AR167" i="196" s="1"/>
  <c r="AS167" i="196" s="1"/>
  <c r="AT167" i="196" s="1"/>
  <c r="AU167" i="196" s="1"/>
  <c r="AV167" i="196" s="1"/>
  <c r="AW167" i="196" s="1"/>
  <c r="AX167" i="196" s="1"/>
  <c r="AY167" i="196" s="1"/>
  <c r="AZ167" i="196" s="1"/>
  <c r="BA167" i="196" s="1"/>
  <c r="BB167" i="196" s="1"/>
  <c r="BC167" i="196" s="1"/>
  <c r="BD167" i="196" s="1"/>
  <c r="BE167" i="196" s="1"/>
  <c r="BF167" i="196" s="1"/>
  <c r="BG167" i="196" s="1"/>
  <c r="BH167" i="196" s="1"/>
  <c r="BI167" i="196" s="1"/>
  <c r="BJ167" i="196" s="1"/>
  <c r="AO266" i="196"/>
  <c r="AP266" i="196" s="1"/>
  <c r="AQ266" i="196" s="1"/>
  <c r="AR266" i="196" s="1"/>
  <c r="AS266" i="196" s="1"/>
  <c r="AT266" i="196" s="1"/>
  <c r="AU266" i="196" s="1"/>
  <c r="AV266" i="196" s="1"/>
  <c r="AW266" i="196" s="1"/>
  <c r="AX266" i="196" s="1"/>
  <c r="AY266" i="196" s="1"/>
  <c r="AZ266" i="196" s="1"/>
  <c r="BA266" i="196" s="1"/>
  <c r="BB266" i="196" s="1"/>
  <c r="BC266" i="196" s="1"/>
  <c r="BD266" i="196" s="1"/>
  <c r="BE266" i="196" s="1"/>
  <c r="BF266" i="196" s="1"/>
  <c r="BG266" i="196" s="1"/>
  <c r="BH266" i="196" s="1"/>
  <c r="BI266" i="196" s="1"/>
  <c r="BJ266" i="196" s="1"/>
  <c r="AO145" i="196"/>
  <c r="AP145" i="196" s="1"/>
  <c r="AQ145" i="196" s="1"/>
  <c r="AR145" i="196" s="1"/>
  <c r="AS145" i="196" s="1"/>
  <c r="AT145" i="196" s="1"/>
  <c r="AU145" i="196" s="1"/>
  <c r="AV145" i="196" s="1"/>
  <c r="AW145" i="196" s="1"/>
  <c r="AX145" i="196" s="1"/>
  <c r="AY145" i="196" s="1"/>
  <c r="AZ145" i="196" s="1"/>
  <c r="BA145" i="196" s="1"/>
  <c r="BB145" i="196" s="1"/>
  <c r="BC145" i="196" s="1"/>
  <c r="BD145" i="196" s="1"/>
  <c r="BE145" i="196" s="1"/>
  <c r="BF145" i="196" s="1"/>
  <c r="BG145" i="196" s="1"/>
  <c r="BH145" i="196" s="1"/>
  <c r="BI145" i="196" s="1"/>
  <c r="BJ145" i="196" s="1"/>
  <c r="AO143" i="196"/>
  <c r="AP143" i="196" s="1"/>
  <c r="AQ143" i="196" s="1"/>
  <c r="AR143" i="196" s="1"/>
  <c r="AS143" i="196" s="1"/>
  <c r="AT143" i="196" s="1"/>
  <c r="AU143" i="196" s="1"/>
  <c r="AV143" i="196" s="1"/>
  <c r="AW143" i="196" s="1"/>
  <c r="AX143" i="196" s="1"/>
  <c r="AY143" i="196" s="1"/>
  <c r="AZ143" i="196" s="1"/>
  <c r="BA143" i="196" s="1"/>
  <c r="BB143" i="196" s="1"/>
  <c r="BC143" i="196" s="1"/>
  <c r="BD143" i="196" s="1"/>
  <c r="BE143" i="196" s="1"/>
  <c r="BF143" i="196" s="1"/>
  <c r="BG143" i="196" s="1"/>
  <c r="BH143" i="196" s="1"/>
  <c r="BI143" i="196" s="1"/>
  <c r="BJ143" i="196" s="1"/>
  <c r="AO67" i="196"/>
  <c r="AP67" i="196" s="1"/>
  <c r="AQ67" i="196" s="1"/>
  <c r="AR67" i="196" s="1"/>
  <c r="AS67" i="196" s="1"/>
  <c r="AT67" i="196" s="1"/>
  <c r="AU67" i="196" s="1"/>
  <c r="AV67" i="196" s="1"/>
  <c r="AW67" i="196" s="1"/>
  <c r="AX67" i="196" s="1"/>
  <c r="AY67" i="196" s="1"/>
  <c r="AZ67" i="196" s="1"/>
  <c r="BA67" i="196" s="1"/>
  <c r="BB67" i="196" s="1"/>
  <c r="BC67" i="196" s="1"/>
  <c r="BD67" i="196" s="1"/>
  <c r="BE67" i="196" s="1"/>
  <c r="BF67" i="196" s="1"/>
  <c r="BG67" i="196" s="1"/>
  <c r="BH67" i="196" s="1"/>
  <c r="BI67" i="196" s="1"/>
  <c r="BJ67" i="196" s="1"/>
  <c r="AO204" i="196"/>
  <c r="AP204" i="196" s="1"/>
  <c r="AQ204" i="196" s="1"/>
  <c r="AR204" i="196" s="1"/>
  <c r="AS204" i="196" s="1"/>
  <c r="AT204" i="196" s="1"/>
  <c r="AU204" i="196" s="1"/>
  <c r="AV204" i="196" s="1"/>
  <c r="AW204" i="196" s="1"/>
  <c r="AX204" i="196" s="1"/>
  <c r="AY204" i="196" s="1"/>
  <c r="AZ204" i="196" s="1"/>
  <c r="BA204" i="196" s="1"/>
  <c r="BB204" i="196" s="1"/>
  <c r="BC204" i="196" s="1"/>
  <c r="BD204" i="196" s="1"/>
  <c r="BE204" i="196" s="1"/>
  <c r="BF204" i="196" s="1"/>
  <c r="BG204" i="196" s="1"/>
  <c r="BH204" i="196" s="1"/>
  <c r="BI204" i="196" s="1"/>
  <c r="BJ204" i="196" s="1"/>
  <c r="AO191" i="196"/>
  <c r="AP191" i="196" s="1"/>
  <c r="AQ191" i="196" s="1"/>
  <c r="AR191" i="196" s="1"/>
  <c r="AS191" i="196" s="1"/>
  <c r="AT191" i="196" s="1"/>
  <c r="AU191" i="196" s="1"/>
  <c r="AV191" i="196" s="1"/>
  <c r="AW191" i="196" s="1"/>
  <c r="AX191" i="196" s="1"/>
  <c r="AY191" i="196" s="1"/>
  <c r="AZ191" i="196" s="1"/>
  <c r="BA191" i="196" s="1"/>
  <c r="BB191" i="196" s="1"/>
  <c r="BC191" i="196" s="1"/>
  <c r="BD191" i="196" s="1"/>
  <c r="BE191" i="196" s="1"/>
  <c r="BF191" i="196" s="1"/>
  <c r="BG191" i="196" s="1"/>
  <c r="BH191" i="196" s="1"/>
  <c r="BI191" i="196" s="1"/>
  <c r="BJ191" i="196" s="1"/>
  <c r="AO128" i="196"/>
  <c r="AP128" i="196" s="1"/>
  <c r="AQ128" i="196" s="1"/>
  <c r="AR128" i="196" s="1"/>
  <c r="AS128" i="196" s="1"/>
  <c r="AT128" i="196" s="1"/>
  <c r="AU128" i="196" s="1"/>
  <c r="AV128" i="196" s="1"/>
  <c r="AW128" i="196" s="1"/>
  <c r="AX128" i="196" s="1"/>
  <c r="AY128" i="196" s="1"/>
  <c r="AZ128" i="196" s="1"/>
  <c r="BA128" i="196" s="1"/>
  <c r="BB128" i="196" s="1"/>
  <c r="BC128" i="196" s="1"/>
  <c r="BD128" i="196" s="1"/>
  <c r="BE128" i="196" s="1"/>
  <c r="BF128" i="196" s="1"/>
  <c r="BG128" i="196" s="1"/>
  <c r="BH128" i="196" s="1"/>
  <c r="BI128" i="196" s="1"/>
  <c r="BJ128" i="196" s="1"/>
  <c r="AO233" i="196"/>
  <c r="AP233" i="196" s="1"/>
  <c r="AQ233" i="196" s="1"/>
  <c r="AR233" i="196" s="1"/>
  <c r="AS233" i="196" s="1"/>
  <c r="AT233" i="196" s="1"/>
  <c r="AU233" i="196" s="1"/>
  <c r="AV233" i="196" s="1"/>
  <c r="AW233" i="196" s="1"/>
  <c r="AX233" i="196" s="1"/>
  <c r="AY233" i="196" s="1"/>
  <c r="AZ233" i="196" s="1"/>
  <c r="BA233" i="196" s="1"/>
  <c r="BB233" i="196" s="1"/>
  <c r="BC233" i="196" s="1"/>
  <c r="BD233" i="196" s="1"/>
  <c r="BE233" i="196" s="1"/>
  <c r="BF233" i="196" s="1"/>
  <c r="BG233" i="196" s="1"/>
  <c r="BH233" i="196" s="1"/>
  <c r="BI233" i="196" s="1"/>
  <c r="BJ233" i="196" s="1"/>
  <c r="AO166" i="196"/>
  <c r="AP166" i="196" s="1"/>
  <c r="AQ166" i="196" s="1"/>
  <c r="AR166" i="196" s="1"/>
  <c r="AS166" i="196" s="1"/>
  <c r="AT166" i="196" s="1"/>
  <c r="AU166" i="196" s="1"/>
  <c r="AV166" i="196" s="1"/>
  <c r="AW166" i="196" s="1"/>
  <c r="AX166" i="196" s="1"/>
  <c r="AY166" i="196" s="1"/>
  <c r="AZ166" i="196" s="1"/>
  <c r="BA166" i="196" s="1"/>
  <c r="BB166" i="196" s="1"/>
  <c r="BC166" i="196" s="1"/>
  <c r="BD166" i="196" s="1"/>
  <c r="BE166" i="196" s="1"/>
  <c r="BF166" i="196" s="1"/>
  <c r="BG166" i="196" s="1"/>
  <c r="BH166" i="196" s="1"/>
  <c r="BI166" i="196" s="1"/>
  <c r="BJ166" i="196" s="1"/>
  <c r="AB165" i="21"/>
  <c r="AH46" i="182"/>
  <c r="AH56" i="182"/>
  <c r="AI40" i="182"/>
  <c r="AO214" i="196"/>
  <c r="AP214" i="196" s="1"/>
  <c r="AQ214" i="196" s="1"/>
  <c r="AR214" i="196" s="1"/>
  <c r="AS214" i="196" s="1"/>
  <c r="AT214" i="196" s="1"/>
  <c r="AU214" i="196" s="1"/>
  <c r="AV214" i="196" s="1"/>
  <c r="AW214" i="196" s="1"/>
  <c r="AX214" i="196" s="1"/>
  <c r="AY214" i="196" s="1"/>
  <c r="AZ214" i="196" s="1"/>
  <c r="BA214" i="196" s="1"/>
  <c r="BB214" i="196" s="1"/>
  <c r="BC214" i="196" s="1"/>
  <c r="BD214" i="196" s="1"/>
  <c r="BE214" i="196" s="1"/>
  <c r="BF214" i="196" s="1"/>
  <c r="BG214" i="196" s="1"/>
  <c r="BH214" i="196" s="1"/>
  <c r="BI214" i="196" s="1"/>
  <c r="BJ214" i="196" s="1"/>
  <c r="AO53" i="196"/>
  <c r="AP53" i="196" s="1"/>
  <c r="AQ53" i="196" s="1"/>
  <c r="AR53" i="196" s="1"/>
  <c r="AS53" i="196" s="1"/>
  <c r="AT53" i="196" s="1"/>
  <c r="AU53" i="196" s="1"/>
  <c r="AV53" i="196" s="1"/>
  <c r="AW53" i="196" s="1"/>
  <c r="AX53" i="196" s="1"/>
  <c r="AY53" i="196" s="1"/>
  <c r="AZ53" i="196" s="1"/>
  <c r="BA53" i="196" s="1"/>
  <c r="BB53" i="196" s="1"/>
  <c r="BC53" i="196" s="1"/>
  <c r="BD53" i="196" s="1"/>
  <c r="BE53" i="196" s="1"/>
  <c r="BF53" i="196" s="1"/>
  <c r="BG53" i="196" s="1"/>
  <c r="BH53" i="196" s="1"/>
  <c r="BI53" i="196" s="1"/>
  <c r="BJ53" i="196" s="1"/>
  <c r="AO13" i="196"/>
  <c r="AP13" i="196" s="1"/>
  <c r="AQ13" i="196" s="1"/>
  <c r="AR13" i="196" s="1"/>
  <c r="AS13" i="196" s="1"/>
  <c r="AT13" i="196" s="1"/>
  <c r="AU13" i="196" s="1"/>
  <c r="AV13" i="196" s="1"/>
  <c r="AW13" i="196" s="1"/>
  <c r="AX13" i="196" s="1"/>
  <c r="AY13" i="196" s="1"/>
  <c r="AZ13" i="196" s="1"/>
  <c r="BA13" i="196" s="1"/>
  <c r="BB13" i="196" s="1"/>
  <c r="BC13" i="196" s="1"/>
  <c r="BD13" i="196" s="1"/>
  <c r="BE13" i="196" s="1"/>
  <c r="BF13" i="196" s="1"/>
  <c r="BG13" i="196" s="1"/>
  <c r="BH13" i="196" s="1"/>
  <c r="BI13" i="196" s="1"/>
  <c r="BJ13" i="196" s="1"/>
  <c r="AO228" i="196"/>
  <c r="AP228" i="196" s="1"/>
  <c r="AQ228" i="196" s="1"/>
  <c r="AR228" i="196" s="1"/>
  <c r="AS228" i="196" s="1"/>
  <c r="AT228" i="196" s="1"/>
  <c r="AU228" i="196" s="1"/>
  <c r="AV228" i="196" s="1"/>
  <c r="AW228" i="196" s="1"/>
  <c r="AX228" i="196" s="1"/>
  <c r="AY228" i="196" s="1"/>
  <c r="AZ228" i="196" s="1"/>
  <c r="BA228" i="196" s="1"/>
  <c r="BB228" i="196" s="1"/>
  <c r="BC228" i="196" s="1"/>
  <c r="BD228" i="196" s="1"/>
  <c r="BE228" i="196" s="1"/>
  <c r="BF228" i="196" s="1"/>
  <c r="BG228" i="196" s="1"/>
  <c r="BH228" i="196" s="1"/>
  <c r="BI228" i="196" s="1"/>
  <c r="BJ228" i="196" s="1"/>
  <c r="AO225" i="196"/>
  <c r="AP225" i="196" s="1"/>
  <c r="AQ225" i="196" s="1"/>
  <c r="AR225" i="196" s="1"/>
  <c r="AS225" i="196" s="1"/>
  <c r="AT225" i="196" s="1"/>
  <c r="AU225" i="196" s="1"/>
  <c r="AV225" i="196" s="1"/>
  <c r="AW225" i="196" s="1"/>
  <c r="AX225" i="196" s="1"/>
  <c r="AY225" i="196" s="1"/>
  <c r="AZ225" i="196" s="1"/>
  <c r="BA225" i="196" s="1"/>
  <c r="BB225" i="196" s="1"/>
  <c r="BC225" i="196" s="1"/>
  <c r="BD225" i="196" s="1"/>
  <c r="BE225" i="196" s="1"/>
  <c r="BF225" i="196" s="1"/>
  <c r="BG225" i="196" s="1"/>
  <c r="BH225" i="196" s="1"/>
  <c r="BI225" i="196" s="1"/>
  <c r="BJ225" i="196" s="1"/>
  <c r="AO23" i="196"/>
  <c r="AO28" i="196"/>
  <c r="AP28" i="196" s="1"/>
  <c r="AQ28" i="196" s="1"/>
  <c r="AR28" i="196" s="1"/>
  <c r="AS28" i="196" s="1"/>
  <c r="AT28" i="196" s="1"/>
  <c r="AU28" i="196" s="1"/>
  <c r="AV28" i="196" s="1"/>
  <c r="AW28" i="196" s="1"/>
  <c r="AX28" i="196" s="1"/>
  <c r="AY28" i="196" s="1"/>
  <c r="AZ28" i="196" s="1"/>
  <c r="BA28" i="196" s="1"/>
  <c r="BB28" i="196" s="1"/>
  <c r="BC28" i="196" s="1"/>
  <c r="BD28" i="196" s="1"/>
  <c r="BE28" i="196" s="1"/>
  <c r="BF28" i="196" s="1"/>
  <c r="BG28" i="196" s="1"/>
  <c r="BH28" i="196" s="1"/>
  <c r="BI28" i="196" s="1"/>
  <c r="BJ28" i="196" s="1"/>
  <c r="AO35" i="196"/>
  <c r="AP35" i="196" s="1"/>
  <c r="AQ35" i="196" s="1"/>
  <c r="AR35" i="196" s="1"/>
  <c r="AS35" i="196" s="1"/>
  <c r="AT35" i="196" s="1"/>
  <c r="AU35" i="196" s="1"/>
  <c r="AV35" i="196" s="1"/>
  <c r="AW35" i="196" s="1"/>
  <c r="AX35" i="196" s="1"/>
  <c r="AY35" i="196" s="1"/>
  <c r="AZ35" i="196" s="1"/>
  <c r="BA35" i="196" s="1"/>
  <c r="BB35" i="196" s="1"/>
  <c r="BC35" i="196" s="1"/>
  <c r="BD35" i="196" s="1"/>
  <c r="BE35" i="196" s="1"/>
  <c r="BF35" i="196" s="1"/>
  <c r="BG35" i="196" s="1"/>
  <c r="BH35" i="196" s="1"/>
  <c r="BI35" i="196" s="1"/>
  <c r="BJ35" i="196" s="1"/>
  <c r="AO52" i="196"/>
  <c r="AP52" i="196" s="1"/>
  <c r="AQ52" i="196" s="1"/>
  <c r="AR52" i="196" s="1"/>
  <c r="AS52" i="196" s="1"/>
  <c r="AT52" i="196" s="1"/>
  <c r="AU52" i="196" s="1"/>
  <c r="AV52" i="196" s="1"/>
  <c r="AW52" i="196" s="1"/>
  <c r="AX52" i="196" s="1"/>
  <c r="AY52" i="196" s="1"/>
  <c r="AZ52" i="196" s="1"/>
  <c r="BA52" i="196" s="1"/>
  <c r="BB52" i="196" s="1"/>
  <c r="BC52" i="196" s="1"/>
  <c r="BD52" i="196" s="1"/>
  <c r="BE52" i="196" s="1"/>
  <c r="BF52" i="196" s="1"/>
  <c r="BG52" i="196" s="1"/>
  <c r="BH52" i="196" s="1"/>
  <c r="BI52" i="196" s="1"/>
  <c r="BJ52" i="196" s="1"/>
  <c r="AO77" i="196"/>
  <c r="AP77" i="196" s="1"/>
  <c r="AQ77" i="196" s="1"/>
  <c r="AR77" i="196" s="1"/>
  <c r="AS77" i="196" s="1"/>
  <c r="AT77" i="196" s="1"/>
  <c r="AU77" i="196" s="1"/>
  <c r="AV77" i="196" s="1"/>
  <c r="AW77" i="196" s="1"/>
  <c r="AX77" i="196" s="1"/>
  <c r="AY77" i="196" s="1"/>
  <c r="AZ77" i="196" s="1"/>
  <c r="BA77" i="196" s="1"/>
  <c r="BB77" i="196" s="1"/>
  <c r="BC77" i="196" s="1"/>
  <c r="BD77" i="196" s="1"/>
  <c r="BE77" i="196" s="1"/>
  <c r="BF77" i="196" s="1"/>
  <c r="BG77" i="196" s="1"/>
  <c r="BH77" i="196" s="1"/>
  <c r="BI77" i="196" s="1"/>
  <c r="BJ77" i="196" s="1"/>
  <c r="AO269" i="196"/>
  <c r="AP269" i="196" s="1"/>
  <c r="AQ269" i="196" s="1"/>
  <c r="AR269" i="196" s="1"/>
  <c r="AS269" i="196" s="1"/>
  <c r="AT269" i="196" s="1"/>
  <c r="AU269" i="196" s="1"/>
  <c r="AV269" i="196" s="1"/>
  <c r="AW269" i="196" s="1"/>
  <c r="AX269" i="196" s="1"/>
  <c r="AY269" i="196" s="1"/>
  <c r="AZ269" i="196" s="1"/>
  <c r="BA269" i="196" s="1"/>
  <c r="BB269" i="196" s="1"/>
  <c r="BC269" i="196" s="1"/>
  <c r="BD269" i="196" s="1"/>
  <c r="BE269" i="196" s="1"/>
  <c r="BF269" i="196" s="1"/>
  <c r="BG269" i="196" s="1"/>
  <c r="BH269" i="196" s="1"/>
  <c r="BI269" i="196" s="1"/>
  <c r="BJ269" i="196" s="1"/>
  <c r="AO58" i="196"/>
  <c r="AP58" i="196" s="1"/>
  <c r="AQ58" i="196" s="1"/>
  <c r="AR58" i="196" s="1"/>
  <c r="AS58" i="196" s="1"/>
  <c r="AT58" i="196" s="1"/>
  <c r="AU58" i="196" s="1"/>
  <c r="AV58" i="196" s="1"/>
  <c r="AW58" i="196" s="1"/>
  <c r="AX58" i="196" s="1"/>
  <c r="AY58" i="196" s="1"/>
  <c r="AZ58" i="196" s="1"/>
  <c r="BA58" i="196" s="1"/>
  <c r="BB58" i="196" s="1"/>
  <c r="BC58" i="196" s="1"/>
  <c r="BD58" i="196" s="1"/>
  <c r="BE58" i="196" s="1"/>
  <c r="BF58" i="196" s="1"/>
  <c r="BG58" i="196" s="1"/>
  <c r="BH58" i="196" s="1"/>
  <c r="BI58" i="196" s="1"/>
  <c r="BJ58" i="196" s="1"/>
  <c r="AO213" i="196"/>
  <c r="AP213" i="196" s="1"/>
  <c r="AQ213" i="196" s="1"/>
  <c r="AR213" i="196" s="1"/>
  <c r="AS213" i="196" s="1"/>
  <c r="AT213" i="196" s="1"/>
  <c r="AU213" i="196" s="1"/>
  <c r="AV213" i="196" s="1"/>
  <c r="AW213" i="196" s="1"/>
  <c r="AX213" i="196" s="1"/>
  <c r="AY213" i="196" s="1"/>
  <c r="AZ213" i="196" s="1"/>
  <c r="BA213" i="196" s="1"/>
  <c r="BB213" i="196" s="1"/>
  <c r="BC213" i="196" s="1"/>
  <c r="BD213" i="196" s="1"/>
  <c r="BE213" i="196" s="1"/>
  <c r="BF213" i="196" s="1"/>
  <c r="BG213" i="196" s="1"/>
  <c r="BH213" i="196" s="1"/>
  <c r="BI213" i="196" s="1"/>
  <c r="BJ213" i="196" s="1"/>
  <c r="AO127" i="196"/>
  <c r="AP127" i="196" s="1"/>
  <c r="AQ127" i="196" s="1"/>
  <c r="AR127" i="196" s="1"/>
  <c r="AS127" i="196" s="1"/>
  <c r="AT127" i="196" s="1"/>
  <c r="AU127" i="196" s="1"/>
  <c r="AV127" i="196" s="1"/>
  <c r="AW127" i="196" s="1"/>
  <c r="AX127" i="196" s="1"/>
  <c r="AY127" i="196" s="1"/>
  <c r="AZ127" i="196" s="1"/>
  <c r="BA127" i="196" s="1"/>
  <c r="BB127" i="196" s="1"/>
  <c r="BC127" i="196" s="1"/>
  <c r="BD127" i="196" s="1"/>
  <c r="BE127" i="196" s="1"/>
  <c r="BF127" i="196" s="1"/>
  <c r="BG127" i="196" s="1"/>
  <c r="BH127" i="196" s="1"/>
  <c r="BI127" i="196" s="1"/>
  <c r="BJ127" i="196" s="1"/>
  <c r="AO224" i="196"/>
  <c r="AP224" i="196" s="1"/>
  <c r="AQ224" i="196" s="1"/>
  <c r="AR224" i="196" s="1"/>
  <c r="AS224" i="196" s="1"/>
  <c r="AT224" i="196" s="1"/>
  <c r="AU224" i="196" s="1"/>
  <c r="AV224" i="196" s="1"/>
  <c r="AW224" i="196" s="1"/>
  <c r="AX224" i="196" s="1"/>
  <c r="AY224" i="196" s="1"/>
  <c r="AZ224" i="196" s="1"/>
  <c r="BA224" i="196" s="1"/>
  <c r="BB224" i="196" s="1"/>
  <c r="BC224" i="196" s="1"/>
  <c r="BD224" i="196" s="1"/>
  <c r="BE224" i="196" s="1"/>
  <c r="BF224" i="196" s="1"/>
  <c r="BG224" i="196" s="1"/>
  <c r="BH224" i="196" s="1"/>
  <c r="BI224" i="196" s="1"/>
  <c r="BJ224" i="196" s="1"/>
  <c r="AO175" i="196"/>
  <c r="AP175" i="196" s="1"/>
  <c r="AQ175" i="196" s="1"/>
  <c r="AR175" i="196" s="1"/>
  <c r="AS175" i="196" s="1"/>
  <c r="AT175" i="196" s="1"/>
  <c r="AU175" i="196" s="1"/>
  <c r="AV175" i="196" s="1"/>
  <c r="AW175" i="196" s="1"/>
  <c r="AX175" i="196" s="1"/>
  <c r="AY175" i="196" s="1"/>
  <c r="AZ175" i="196" s="1"/>
  <c r="BA175" i="196" s="1"/>
  <c r="BB175" i="196" s="1"/>
  <c r="BC175" i="196" s="1"/>
  <c r="BD175" i="196" s="1"/>
  <c r="BE175" i="196" s="1"/>
  <c r="BF175" i="196" s="1"/>
  <c r="BG175" i="196" s="1"/>
  <c r="BH175" i="196" s="1"/>
  <c r="BI175" i="196" s="1"/>
  <c r="BJ175" i="196" s="1"/>
  <c r="AO95" i="196"/>
  <c r="AP95" i="196" s="1"/>
  <c r="AQ95" i="196" s="1"/>
  <c r="AR95" i="196" s="1"/>
  <c r="AS95" i="196" s="1"/>
  <c r="AT95" i="196" s="1"/>
  <c r="AU95" i="196" s="1"/>
  <c r="AV95" i="196" s="1"/>
  <c r="AW95" i="196" s="1"/>
  <c r="AX95" i="196" s="1"/>
  <c r="AY95" i="196" s="1"/>
  <c r="AZ95" i="196" s="1"/>
  <c r="BA95" i="196" s="1"/>
  <c r="BB95" i="196" s="1"/>
  <c r="BC95" i="196" s="1"/>
  <c r="BD95" i="196" s="1"/>
  <c r="BE95" i="196" s="1"/>
  <c r="BF95" i="196" s="1"/>
  <c r="BG95" i="196" s="1"/>
  <c r="BH95" i="196" s="1"/>
  <c r="BI95" i="196" s="1"/>
  <c r="BJ95" i="196" s="1"/>
  <c r="AO117" i="196"/>
  <c r="AP117" i="196" s="1"/>
  <c r="AQ117" i="196" s="1"/>
  <c r="AR117" i="196" s="1"/>
  <c r="AS117" i="196" s="1"/>
  <c r="AT117" i="196" s="1"/>
  <c r="AU117" i="196" s="1"/>
  <c r="AV117" i="196" s="1"/>
  <c r="AW117" i="196" s="1"/>
  <c r="AX117" i="196" s="1"/>
  <c r="AY117" i="196" s="1"/>
  <c r="AZ117" i="196" s="1"/>
  <c r="BA117" i="196" s="1"/>
  <c r="BB117" i="196" s="1"/>
  <c r="BC117" i="196" s="1"/>
  <c r="BD117" i="196" s="1"/>
  <c r="BE117" i="196" s="1"/>
  <c r="BF117" i="196" s="1"/>
  <c r="BG117" i="196" s="1"/>
  <c r="BH117" i="196" s="1"/>
  <c r="BI117" i="196" s="1"/>
  <c r="BJ117" i="196" s="1"/>
  <c r="AO162" i="196"/>
  <c r="AP162" i="196" s="1"/>
  <c r="AQ162" i="196" s="1"/>
  <c r="AR162" i="196" s="1"/>
  <c r="AS162" i="196" s="1"/>
  <c r="AT162" i="196" s="1"/>
  <c r="AU162" i="196" s="1"/>
  <c r="AV162" i="196" s="1"/>
  <c r="AW162" i="196" s="1"/>
  <c r="AX162" i="196" s="1"/>
  <c r="AY162" i="196" s="1"/>
  <c r="AZ162" i="196" s="1"/>
  <c r="BA162" i="196" s="1"/>
  <c r="BB162" i="196" s="1"/>
  <c r="BC162" i="196" s="1"/>
  <c r="BD162" i="196" s="1"/>
  <c r="BE162" i="196" s="1"/>
  <c r="BF162" i="196" s="1"/>
  <c r="BG162" i="196" s="1"/>
  <c r="BH162" i="196" s="1"/>
  <c r="BI162" i="196" s="1"/>
  <c r="BJ162" i="196" s="1"/>
  <c r="AO272" i="196"/>
  <c r="AP272" i="196" s="1"/>
  <c r="AQ272" i="196" s="1"/>
  <c r="AR272" i="196" s="1"/>
  <c r="AS272" i="196" s="1"/>
  <c r="AT272" i="196" s="1"/>
  <c r="AU272" i="196" s="1"/>
  <c r="AV272" i="196" s="1"/>
  <c r="AW272" i="196" s="1"/>
  <c r="AX272" i="196" s="1"/>
  <c r="AY272" i="196" s="1"/>
  <c r="AZ272" i="196" s="1"/>
  <c r="BA272" i="196" s="1"/>
  <c r="BB272" i="196" s="1"/>
  <c r="BC272" i="196" s="1"/>
  <c r="BD272" i="196" s="1"/>
  <c r="BE272" i="196" s="1"/>
  <c r="BF272" i="196" s="1"/>
  <c r="BG272" i="196" s="1"/>
  <c r="BH272" i="196" s="1"/>
  <c r="BI272" i="196" s="1"/>
  <c r="BJ272" i="196" s="1"/>
  <c r="AO172" i="196"/>
  <c r="AP172" i="196" s="1"/>
  <c r="AQ172" i="196" s="1"/>
  <c r="AR172" i="196" s="1"/>
  <c r="AS172" i="196" s="1"/>
  <c r="AT172" i="196" s="1"/>
  <c r="AU172" i="196" s="1"/>
  <c r="AV172" i="196" s="1"/>
  <c r="AW172" i="196" s="1"/>
  <c r="AX172" i="196" s="1"/>
  <c r="AY172" i="196" s="1"/>
  <c r="AZ172" i="196" s="1"/>
  <c r="BA172" i="196" s="1"/>
  <c r="BB172" i="196" s="1"/>
  <c r="BC172" i="196" s="1"/>
  <c r="BD172" i="196" s="1"/>
  <c r="BE172" i="196" s="1"/>
  <c r="BF172" i="196" s="1"/>
  <c r="BG172" i="196" s="1"/>
  <c r="BH172" i="196" s="1"/>
  <c r="BI172" i="196" s="1"/>
  <c r="BJ172" i="196" s="1"/>
  <c r="AO194" i="196"/>
  <c r="AP194" i="196" s="1"/>
  <c r="AQ194" i="196" s="1"/>
  <c r="AR194" i="196" s="1"/>
  <c r="AS194" i="196" s="1"/>
  <c r="AT194" i="196" s="1"/>
  <c r="AU194" i="196" s="1"/>
  <c r="AV194" i="196" s="1"/>
  <c r="AW194" i="196" s="1"/>
  <c r="AX194" i="196" s="1"/>
  <c r="AY194" i="196" s="1"/>
  <c r="AZ194" i="196" s="1"/>
  <c r="BA194" i="196" s="1"/>
  <c r="BB194" i="196" s="1"/>
  <c r="BC194" i="196" s="1"/>
  <c r="BD194" i="196" s="1"/>
  <c r="BE194" i="196" s="1"/>
  <c r="BF194" i="196" s="1"/>
  <c r="BG194" i="196" s="1"/>
  <c r="BH194" i="196" s="1"/>
  <c r="BI194" i="196" s="1"/>
  <c r="BJ194" i="196" s="1"/>
  <c r="AO254" i="196"/>
  <c r="AP254" i="196" s="1"/>
  <c r="AQ254" i="196" s="1"/>
  <c r="AR254" i="196" s="1"/>
  <c r="AS254" i="196" s="1"/>
  <c r="AT254" i="196" s="1"/>
  <c r="AU254" i="196" s="1"/>
  <c r="AV254" i="196" s="1"/>
  <c r="AW254" i="196" s="1"/>
  <c r="AX254" i="196" s="1"/>
  <c r="AY254" i="196" s="1"/>
  <c r="AZ254" i="196" s="1"/>
  <c r="BA254" i="196" s="1"/>
  <c r="BB254" i="196" s="1"/>
  <c r="BC254" i="196" s="1"/>
  <c r="BD254" i="196" s="1"/>
  <c r="BE254" i="196" s="1"/>
  <c r="BF254" i="196" s="1"/>
  <c r="BG254" i="196" s="1"/>
  <c r="BH254" i="196" s="1"/>
  <c r="BI254" i="196" s="1"/>
  <c r="BJ254" i="196" s="1"/>
  <c r="AO262" i="196"/>
  <c r="AP262" i="196" s="1"/>
  <c r="AQ262" i="196" s="1"/>
  <c r="AR262" i="196" s="1"/>
  <c r="AS262" i="196" s="1"/>
  <c r="AT262" i="196" s="1"/>
  <c r="AU262" i="196" s="1"/>
  <c r="AV262" i="196" s="1"/>
  <c r="AW262" i="196" s="1"/>
  <c r="AX262" i="196" s="1"/>
  <c r="AY262" i="196" s="1"/>
  <c r="AZ262" i="196" s="1"/>
  <c r="BA262" i="196" s="1"/>
  <c r="BB262" i="196" s="1"/>
  <c r="BC262" i="196" s="1"/>
  <c r="BD262" i="196" s="1"/>
  <c r="BE262" i="196" s="1"/>
  <c r="BF262" i="196" s="1"/>
  <c r="BG262" i="196" s="1"/>
  <c r="BH262" i="196" s="1"/>
  <c r="BI262" i="196" s="1"/>
  <c r="BJ262" i="196" s="1"/>
  <c r="AO120" i="196"/>
  <c r="AP120" i="196" s="1"/>
  <c r="AQ120" i="196" s="1"/>
  <c r="AR120" i="196" s="1"/>
  <c r="AS120" i="196" s="1"/>
  <c r="AT120" i="196" s="1"/>
  <c r="AU120" i="196" s="1"/>
  <c r="AV120" i="196" s="1"/>
  <c r="AW120" i="196" s="1"/>
  <c r="AX120" i="196" s="1"/>
  <c r="AY120" i="196" s="1"/>
  <c r="AZ120" i="196" s="1"/>
  <c r="BA120" i="196" s="1"/>
  <c r="BB120" i="196" s="1"/>
  <c r="BC120" i="196" s="1"/>
  <c r="BD120" i="196" s="1"/>
  <c r="BE120" i="196" s="1"/>
  <c r="BF120" i="196" s="1"/>
  <c r="BG120" i="196" s="1"/>
  <c r="BH120" i="196" s="1"/>
  <c r="BI120" i="196" s="1"/>
  <c r="BJ120" i="196" s="1"/>
  <c r="AO19" i="196"/>
  <c r="AP19" i="196" s="1"/>
  <c r="AQ19" i="196" s="1"/>
  <c r="AR19" i="196" s="1"/>
  <c r="AS19" i="196" s="1"/>
  <c r="AT19" i="196" s="1"/>
  <c r="AU19" i="196" s="1"/>
  <c r="AV19" i="196" s="1"/>
  <c r="AW19" i="196" s="1"/>
  <c r="AX19" i="196" s="1"/>
  <c r="AY19" i="196" s="1"/>
  <c r="AZ19" i="196" s="1"/>
  <c r="BA19" i="196" s="1"/>
  <c r="BB19" i="196" s="1"/>
  <c r="BC19" i="196" s="1"/>
  <c r="BD19" i="196" s="1"/>
  <c r="BE19" i="196" s="1"/>
  <c r="BF19" i="196" s="1"/>
  <c r="BG19" i="196" s="1"/>
  <c r="BH19" i="196" s="1"/>
  <c r="BI19" i="196" s="1"/>
  <c r="BJ19" i="196" s="1"/>
  <c r="AO12" i="196"/>
  <c r="AP12" i="196" s="1"/>
  <c r="AQ12" i="196" s="1"/>
  <c r="AR12" i="196" s="1"/>
  <c r="AS12" i="196" s="1"/>
  <c r="AT12" i="196" s="1"/>
  <c r="AU12" i="196" s="1"/>
  <c r="AV12" i="196" s="1"/>
  <c r="AW12" i="196" s="1"/>
  <c r="AX12" i="196" s="1"/>
  <c r="AY12" i="196" s="1"/>
  <c r="AZ12" i="196" s="1"/>
  <c r="BA12" i="196" s="1"/>
  <c r="BB12" i="196" s="1"/>
  <c r="BC12" i="196" s="1"/>
  <c r="BD12" i="196" s="1"/>
  <c r="BE12" i="196" s="1"/>
  <c r="BF12" i="196" s="1"/>
  <c r="BG12" i="196" s="1"/>
  <c r="BH12" i="196" s="1"/>
  <c r="BI12" i="196" s="1"/>
  <c r="BJ12" i="196" s="1"/>
  <c r="AO144" i="196"/>
  <c r="AP144" i="196" s="1"/>
  <c r="AQ144" i="196" s="1"/>
  <c r="AR144" i="196" s="1"/>
  <c r="AS144" i="196" s="1"/>
  <c r="AT144" i="196" s="1"/>
  <c r="AU144" i="196" s="1"/>
  <c r="AV144" i="196" s="1"/>
  <c r="AW144" i="196" s="1"/>
  <c r="AX144" i="196" s="1"/>
  <c r="AY144" i="196" s="1"/>
  <c r="AZ144" i="196" s="1"/>
  <c r="BA144" i="196" s="1"/>
  <c r="BB144" i="196" s="1"/>
  <c r="BC144" i="196" s="1"/>
  <c r="BD144" i="196" s="1"/>
  <c r="BE144" i="196" s="1"/>
  <c r="BF144" i="196" s="1"/>
  <c r="BG144" i="196" s="1"/>
  <c r="BH144" i="196" s="1"/>
  <c r="BI144" i="196" s="1"/>
  <c r="BJ144" i="196" s="1"/>
  <c r="AO187" i="196"/>
  <c r="AP187" i="196" s="1"/>
  <c r="AQ187" i="196" s="1"/>
  <c r="AR187" i="196" s="1"/>
  <c r="AS187" i="196" s="1"/>
  <c r="AT187" i="196" s="1"/>
  <c r="AU187" i="196" s="1"/>
  <c r="AV187" i="196" s="1"/>
  <c r="AW187" i="196" s="1"/>
  <c r="AX187" i="196" s="1"/>
  <c r="AY187" i="196" s="1"/>
  <c r="AZ187" i="196" s="1"/>
  <c r="BA187" i="196" s="1"/>
  <c r="BB187" i="196" s="1"/>
  <c r="BC187" i="196" s="1"/>
  <c r="BD187" i="196" s="1"/>
  <c r="BE187" i="196" s="1"/>
  <c r="BF187" i="196" s="1"/>
  <c r="BG187" i="196" s="1"/>
  <c r="BH187" i="196" s="1"/>
  <c r="BI187" i="196" s="1"/>
  <c r="BJ187" i="196" s="1"/>
  <c r="AO138" i="196"/>
  <c r="AP138" i="196" s="1"/>
  <c r="AQ138" i="196" s="1"/>
  <c r="AR138" i="196" s="1"/>
  <c r="AS138" i="196" s="1"/>
  <c r="AT138" i="196" s="1"/>
  <c r="AU138" i="196" s="1"/>
  <c r="AV138" i="196" s="1"/>
  <c r="AW138" i="196" s="1"/>
  <c r="AX138" i="196" s="1"/>
  <c r="AY138" i="196" s="1"/>
  <c r="AZ138" i="196" s="1"/>
  <c r="BA138" i="196" s="1"/>
  <c r="BB138" i="196" s="1"/>
  <c r="BC138" i="196" s="1"/>
  <c r="BD138" i="196" s="1"/>
  <c r="BE138" i="196" s="1"/>
  <c r="BF138" i="196" s="1"/>
  <c r="BG138" i="196" s="1"/>
  <c r="BH138" i="196" s="1"/>
  <c r="BI138" i="196" s="1"/>
  <c r="BJ138" i="196" s="1"/>
  <c r="AO245" i="196"/>
  <c r="AP245" i="196" s="1"/>
  <c r="AQ245" i="196" s="1"/>
  <c r="AR245" i="196" s="1"/>
  <c r="AS245" i="196" s="1"/>
  <c r="AT245" i="196" s="1"/>
  <c r="AU245" i="196" s="1"/>
  <c r="AV245" i="196" s="1"/>
  <c r="AW245" i="196" s="1"/>
  <c r="AX245" i="196" s="1"/>
  <c r="AY245" i="196" s="1"/>
  <c r="AZ245" i="196" s="1"/>
  <c r="BA245" i="196" s="1"/>
  <c r="BB245" i="196" s="1"/>
  <c r="BC245" i="196" s="1"/>
  <c r="BD245" i="196" s="1"/>
  <c r="BE245" i="196" s="1"/>
  <c r="BF245" i="196" s="1"/>
  <c r="BG245" i="196" s="1"/>
  <c r="BH245" i="196" s="1"/>
  <c r="BI245" i="196" s="1"/>
  <c r="BJ245" i="196" s="1"/>
  <c r="AO243" i="196"/>
  <c r="AP243" i="196" s="1"/>
  <c r="AQ243" i="196" s="1"/>
  <c r="AR243" i="196" s="1"/>
  <c r="AS243" i="196" s="1"/>
  <c r="AT243" i="196" s="1"/>
  <c r="AU243" i="196" s="1"/>
  <c r="AV243" i="196" s="1"/>
  <c r="AW243" i="196" s="1"/>
  <c r="AX243" i="196" s="1"/>
  <c r="AY243" i="196" s="1"/>
  <c r="AZ243" i="196" s="1"/>
  <c r="BA243" i="196" s="1"/>
  <c r="BB243" i="196" s="1"/>
  <c r="BC243" i="196" s="1"/>
  <c r="BD243" i="196" s="1"/>
  <c r="BE243" i="196" s="1"/>
  <c r="BF243" i="196" s="1"/>
  <c r="BG243" i="196" s="1"/>
  <c r="BH243" i="196" s="1"/>
  <c r="BI243" i="196" s="1"/>
  <c r="BJ243" i="196" s="1"/>
  <c r="AO24" i="196"/>
  <c r="AO255" i="196"/>
  <c r="AP255" i="196" s="1"/>
  <c r="AQ255" i="196" s="1"/>
  <c r="AR255" i="196" s="1"/>
  <c r="AS255" i="196" s="1"/>
  <c r="AT255" i="196" s="1"/>
  <c r="AU255" i="196" s="1"/>
  <c r="AV255" i="196" s="1"/>
  <c r="AW255" i="196" s="1"/>
  <c r="AX255" i="196" s="1"/>
  <c r="AY255" i="196" s="1"/>
  <c r="AZ255" i="196" s="1"/>
  <c r="BA255" i="196" s="1"/>
  <c r="BB255" i="196" s="1"/>
  <c r="BC255" i="196" s="1"/>
  <c r="BD255" i="196" s="1"/>
  <c r="BE255" i="196" s="1"/>
  <c r="BF255" i="196" s="1"/>
  <c r="BG255" i="196" s="1"/>
  <c r="BH255" i="196" s="1"/>
  <c r="BI255" i="196" s="1"/>
  <c r="BJ255" i="196" s="1"/>
  <c r="AO9" i="196"/>
  <c r="AP9" i="196" s="1"/>
  <c r="AQ9" i="196" s="1"/>
  <c r="AR9" i="196" s="1"/>
  <c r="AS9" i="196" s="1"/>
  <c r="AT9" i="196" s="1"/>
  <c r="AU9" i="196" s="1"/>
  <c r="AV9" i="196" s="1"/>
  <c r="AW9" i="196" s="1"/>
  <c r="AX9" i="196" s="1"/>
  <c r="AY9" i="196" s="1"/>
  <c r="AZ9" i="196" s="1"/>
  <c r="BA9" i="196" s="1"/>
  <c r="BB9" i="196" s="1"/>
  <c r="BC9" i="196" s="1"/>
  <c r="BD9" i="196" s="1"/>
  <c r="BE9" i="196" s="1"/>
  <c r="BF9" i="196" s="1"/>
  <c r="BG9" i="196" s="1"/>
  <c r="BH9" i="196" s="1"/>
  <c r="BI9" i="196" s="1"/>
  <c r="BJ9" i="196" s="1"/>
  <c r="AO11" i="196"/>
  <c r="AP11" i="196" s="1"/>
  <c r="AQ11" i="196" s="1"/>
  <c r="AR11" i="196" s="1"/>
  <c r="AS11" i="196" s="1"/>
  <c r="AT11" i="196" s="1"/>
  <c r="AU11" i="196" s="1"/>
  <c r="AV11" i="196" s="1"/>
  <c r="AW11" i="196" s="1"/>
  <c r="AX11" i="196" s="1"/>
  <c r="AY11" i="196" s="1"/>
  <c r="AZ11" i="196" s="1"/>
  <c r="BA11" i="196" s="1"/>
  <c r="BB11" i="196" s="1"/>
  <c r="BC11" i="196" s="1"/>
  <c r="BD11" i="196" s="1"/>
  <c r="BE11" i="196" s="1"/>
  <c r="BF11" i="196" s="1"/>
  <c r="BG11" i="196" s="1"/>
  <c r="BH11" i="196" s="1"/>
  <c r="BI11" i="196" s="1"/>
  <c r="BJ11" i="196" s="1"/>
  <c r="AO136" i="196"/>
  <c r="AP136" i="196" s="1"/>
  <c r="AQ136" i="196" s="1"/>
  <c r="AR136" i="196" s="1"/>
  <c r="AS136" i="196" s="1"/>
  <c r="AT136" i="196" s="1"/>
  <c r="AU136" i="196" s="1"/>
  <c r="AV136" i="196" s="1"/>
  <c r="AW136" i="196" s="1"/>
  <c r="AX136" i="196" s="1"/>
  <c r="AY136" i="196" s="1"/>
  <c r="AZ136" i="196" s="1"/>
  <c r="BA136" i="196" s="1"/>
  <c r="BB136" i="196" s="1"/>
  <c r="BC136" i="196" s="1"/>
  <c r="BD136" i="196" s="1"/>
  <c r="BE136" i="196" s="1"/>
  <c r="BF136" i="196" s="1"/>
  <c r="BG136" i="196" s="1"/>
  <c r="BH136" i="196" s="1"/>
  <c r="BI136" i="196" s="1"/>
  <c r="BJ136" i="196" s="1"/>
  <c r="AO232" i="196"/>
  <c r="AP232" i="196" s="1"/>
  <c r="AQ232" i="196" s="1"/>
  <c r="AR232" i="196" s="1"/>
  <c r="AS232" i="196" s="1"/>
  <c r="AT232" i="196" s="1"/>
  <c r="AU232" i="196" s="1"/>
  <c r="AV232" i="196" s="1"/>
  <c r="AW232" i="196" s="1"/>
  <c r="AX232" i="196" s="1"/>
  <c r="AY232" i="196" s="1"/>
  <c r="AZ232" i="196" s="1"/>
  <c r="BA232" i="196" s="1"/>
  <c r="BB232" i="196" s="1"/>
  <c r="BC232" i="196" s="1"/>
  <c r="BD232" i="196" s="1"/>
  <c r="BE232" i="196" s="1"/>
  <c r="BF232" i="196" s="1"/>
  <c r="BG232" i="196" s="1"/>
  <c r="BH232" i="196" s="1"/>
  <c r="BI232" i="196" s="1"/>
  <c r="BJ232" i="196" s="1"/>
  <c r="AO268" i="196"/>
  <c r="AP268" i="196" s="1"/>
  <c r="AQ268" i="196" s="1"/>
  <c r="AR268" i="196" s="1"/>
  <c r="AS268" i="196" s="1"/>
  <c r="AT268" i="196" s="1"/>
  <c r="AU268" i="196" s="1"/>
  <c r="AV268" i="196" s="1"/>
  <c r="AW268" i="196" s="1"/>
  <c r="AX268" i="196" s="1"/>
  <c r="AY268" i="196" s="1"/>
  <c r="AZ268" i="196" s="1"/>
  <c r="BA268" i="196" s="1"/>
  <c r="BB268" i="196" s="1"/>
  <c r="BC268" i="196" s="1"/>
  <c r="BD268" i="196" s="1"/>
  <c r="BE268" i="196" s="1"/>
  <c r="BF268" i="196" s="1"/>
  <c r="BG268" i="196" s="1"/>
  <c r="BH268" i="196" s="1"/>
  <c r="BI268" i="196" s="1"/>
  <c r="BJ268" i="196" s="1"/>
  <c r="AO156" i="196"/>
  <c r="AP156" i="196" s="1"/>
  <c r="AQ156" i="196" s="1"/>
  <c r="AR156" i="196" s="1"/>
  <c r="AS156" i="196" s="1"/>
  <c r="AT156" i="196" s="1"/>
  <c r="AU156" i="196" s="1"/>
  <c r="AV156" i="196" s="1"/>
  <c r="AW156" i="196" s="1"/>
  <c r="AX156" i="196" s="1"/>
  <c r="AY156" i="196" s="1"/>
  <c r="AZ156" i="196" s="1"/>
  <c r="BA156" i="196" s="1"/>
  <c r="BB156" i="196" s="1"/>
  <c r="BC156" i="196" s="1"/>
  <c r="BD156" i="196" s="1"/>
  <c r="BE156" i="196" s="1"/>
  <c r="BF156" i="196" s="1"/>
  <c r="BG156" i="196" s="1"/>
  <c r="BH156" i="196" s="1"/>
  <c r="BI156" i="196" s="1"/>
  <c r="BJ156" i="196" s="1"/>
  <c r="AO155" i="196"/>
  <c r="AP155" i="196" s="1"/>
  <c r="AQ155" i="196" s="1"/>
  <c r="AR155" i="196" s="1"/>
  <c r="AS155" i="196" s="1"/>
  <c r="AT155" i="196" s="1"/>
  <c r="AU155" i="196" s="1"/>
  <c r="AV155" i="196" s="1"/>
  <c r="AW155" i="196" s="1"/>
  <c r="AX155" i="196" s="1"/>
  <c r="AY155" i="196" s="1"/>
  <c r="AZ155" i="196" s="1"/>
  <c r="BA155" i="196" s="1"/>
  <c r="BB155" i="196" s="1"/>
  <c r="BC155" i="196" s="1"/>
  <c r="BD155" i="196" s="1"/>
  <c r="BE155" i="196" s="1"/>
  <c r="BF155" i="196" s="1"/>
  <c r="BG155" i="196" s="1"/>
  <c r="BH155" i="196" s="1"/>
  <c r="BI155" i="196" s="1"/>
  <c r="BJ155" i="196" s="1"/>
  <c r="AO79" i="196"/>
  <c r="AP79" i="196" s="1"/>
  <c r="AQ79" i="196" s="1"/>
  <c r="AR79" i="196" s="1"/>
  <c r="AS79" i="196" s="1"/>
  <c r="AT79" i="196" s="1"/>
  <c r="AU79" i="196" s="1"/>
  <c r="AV79" i="196" s="1"/>
  <c r="AW79" i="196" s="1"/>
  <c r="AX79" i="196" s="1"/>
  <c r="AY79" i="196" s="1"/>
  <c r="AZ79" i="196" s="1"/>
  <c r="BA79" i="196" s="1"/>
  <c r="BB79" i="196" s="1"/>
  <c r="BC79" i="196" s="1"/>
  <c r="BD79" i="196" s="1"/>
  <c r="BE79" i="196" s="1"/>
  <c r="BF79" i="196" s="1"/>
  <c r="BG79" i="196" s="1"/>
  <c r="BH79" i="196" s="1"/>
  <c r="BI79" i="196" s="1"/>
  <c r="BJ79" i="196" s="1"/>
  <c r="AO212" i="196"/>
  <c r="AP212" i="196" s="1"/>
  <c r="AQ212" i="196" s="1"/>
  <c r="AR212" i="196" s="1"/>
  <c r="AS212" i="196" s="1"/>
  <c r="AT212" i="196" s="1"/>
  <c r="AU212" i="196" s="1"/>
  <c r="AV212" i="196" s="1"/>
  <c r="AW212" i="196" s="1"/>
  <c r="AX212" i="196" s="1"/>
  <c r="AY212" i="196" s="1"/>
  <c r="AZ212" i="196" s="1"/>
  <c r="BA212" i="196" s="1"/>
  <c r="BB212" i="196" s="1"/>
  <c r="BC212" i="196" s="1"/>
  <c r="BD212" i="196" s="1"/>
  <c r="BE212" i="196" s="1"/>
  <c r="BF212" i="196" s="1"/>
  <c r="BG212" i="196" s="1"/>
  <c r="BH212" i="196" s="1"/>
  <c r="BI212" i="196" s="1"/>
  <c r="BJ212" i="196" s="1"/>
  <c r="AO164" i="196"/>
  <c r="AP164" i="196" s="1"/>
  <c r="AQ164" i="196" s="1"/>
  <c r="AR164" i="196" s="1"/>
  <c r="AS164" i="196" s="1"/>
  <c r="AT164" i="196" s="1"/>
  <c r="AU164" i="196" s="1"/>
  <c r="AV164" i="196" s="1"/>
  <c r="AW164" i="196" s="1"/>
  <c r="AX164" i="196" s="1"/>
  <c r="AY164" i="196" s="1"/>
  <c r="AZ164" i="196" s="1"/>
  <c r="BA164" i="196" s="1"/>
  <c r="BB164" i="196" s="1"/>
  <c r="BC164" i="196" s="1"/>
  <c r="BD164" i="196" s="1"/>
  <c r="BE164" i="196" s="1"/>
  <c r="BF164" i="196" s="1"/>
  <c r="BG164" i="196" s="1"/>
  <c r="BH164" i="196" s="1"/>
  <c r="BI164" i="196" s="1"/>
  <c r="BJ164" i="196" s="1"/>
  <c r="AF38" i="21"/>
  <c r="AF37" i="21"/>
  <c r="Z114" i="21"/>
  <c r="Z122" i="21" s="1"/>
  <c r="D116" i="21"/>
  <c r="H116" i="21"/>
  <c r="H124" i="21" s="1"/>
  <c r="G116" i="21"/>
  <c r="G124" i="21" s="1"/>
  <c r="W115" i="21"/>
  <c r="W123" i="21" s="1"/>
  <c r="P116" i="21"/>
  <c r="P124" i="21" s="1"/>
  <c r="N116" i="21"/>
  <c r="N124" i="21" s="1"/>
  <c r="H115" i="21"/>
  <c r="H123" i="21" s="1"/>
  <c r="AF112" i="21"/>
  <c r="AI116" i="21"/>
  <c r="AI124" i="21" s="1"/>
  <c r="AE114" i="21"/>
  <c r="AE122" i="21" s="1"/>
  <c r="H112" i="21"/>
  <c r="F113" i="21"/>
  <c r="F121" i="21" s="1"/>
  <c r="Q112" i="21"/>
  <c r="T113" i="21"/>
  <c r="T121" i="21" s="1"/>
  <c r="G114" i="21"/>
  <c r="G122" i="21" s="1"/>
  <c r="Z115" i="21"/>
  <c r="Z123" i="21" s="1"/>
  <c r="AD117" i="21"/>
  <c r="AD125" i="21" s="1"/>
  <c r="X115" i="21"/>
  <c r="X123" i="21" s="1"/>
  <c r="N114" i="21"/>
  <c r="N122" i="21" s="1"/>
  <c r="F117" i="21"/>
  <c r="F125" i="21" s="1"/>
  <c r="AB115" i="21"/>
  <c r="AB123" i="21" s="1"/>
  <c r="J117" i="21"/>
  <c r="J125" i="21" s="1"/>
  <c r="O114" i="21"/>
  <c r="O122" i="21" s="1"/>
  <c r="AG117" i="21"/>
  <c r="AG125" i="21" s="1"/>
  <c r="G117" i="21"/>
  <c r="G125" i="21" s="1"/>
  <c r="J112" i="21"/>
  <c r="T115" i="21"/>
  <c r="T123" i="21" s="1"/>
  <c r="I116" i="21"/>
  <c r="I124" i="21" s="1"/>
  <c r="S113" i="21"/>
  <c r="S121" i="21" s="1"/>
  <c r="D117" i="21"/>
  <c r="AC113" i="21"/>
  <c r="AC121" i="21" s="1"/>
  <c r="I115" i="21"/>
  <c r="I123" i="21" s="1"/>
  <c r="M112" i="21"/>
  <c r="AI112" i="21"/>
  <c r="AE115" i="21"/>
  <c r="AE123" i="21" s="1"/>
  <c r="V116" i="21"/>
  <c r="V124" i="21" s="1"/>
  <c r="P113" i="21"/>
  <c r="P121" i="21" s="1"/>
  <c r="P117" i="21"/>
  <c r="P125" i="21" s="1"/>
  <c r="K117" i="21"/>
  <c r="K125" i="21" s="1"/>
  <c r="L113" i="21"/>
  <c r="L121" i="21" s="1"/>
  <c r="N117" i="21"/>
  <c r="N125" i="21" s="1"/>
  <c r="W113" i="21"/>
  <c r="W121" i="21" s="1"/>
  <c r="Z117" i="21"/>
  <c r="Z125" i="21" s="1"/>
  <c r="V112" i="21"/>
  <c r="Y116" i="21"/>
  <c r="Y124" i="21" s="1"/>
  <c r="D114" i="21"/>
  <c r="AF115" i="21"/>
  <c r="AF123" i="21" s="1"/>
  <c r="AH115" i="21"/>
  <c r="AH123" i="21" s="1"/>
  <c r="AJ112" i="21"/>
  <c r="F116" i="21"/>
  <c r="F124" i="21" s="1"/>
  <c r="AB117" i="21"/>
  <c r="AB125" i="21" s="1"/>
  <c r="AC114" i="21"/>
  <c r="AC122" i="21" s="1"/>
  <c r="X114" i="21"/>
  <c r="X122" i="21" s="1"/>
  <c r="D112" i="21"/>
  <c r="S114" i="21"/>
  <c r="S122" i="21" s="1"/>
  <c r="AA115" i="21"/>
  <c r="AA123" i="21" s="1"/>
  <c r="U115" i="21"/>
  <c r="U123" i="21" s="1"/>
  <c r="AG113" i="21"/>
  <c r="AG121" i="21" s="1"/>
  <c r="AH117" i="21"/>
  <c r="AH125" i="21" s="1"/>
  <c r="V114" i="21"/>
  <c r="V122" i="21" s="1"/>
  <c r="R112" i="21"/>
  <c r="O117" i="21"/>
  <c r="O125" i="21" s="1"/>
  <c r="Q114" i="21"/>
  <c r="Q122" i="21" s="1"/>
  <c r="AA116" i="21"/>
  <c r="AA124" i="21" s="1"/>
  <c r="H114" i="21"/>
  <c r="H122" i="21" s="1"/>
  <c r="V117" i="21"/>
  <c r="V125" i="21" s="1"/>
  <c r="F112" i="21"/>
  <c r="Y115" i="21"/>
  <c r="Y123" i="21" s="1"/>
  <c r="Y114" i="21"/>
  <c r="Y122" i="21" s="1"/>
  <c r="S116" i="21"/>
  <c r="S124" i="21" s="1"/>
  <c r="V113" i="21"/>
  <c r="V121" i="21" s="1"/>
  <c r="M116" i="21"/>
  <c r="M124" i="21" s="1"/>
  <c r="AF116" i="21"/>
  <c r="AF124" i="21" s="1"/>
  <c r="AH114" i="21"/>
  <c r="AH122" i="21" s="1"/>
  <c r="AC115" i="21"/>
  <c r="AC123" i="21" s="1"/>
  <c r="L115" i="21"/>
  <c r="L123" i="21" s="1"/>
  <c r="J114" i="21"/>
  <c r="J122" i="21" s="1"/>
  <c r="Y112" i="21"/>
  <c r="P115" i="21"/>
  <c r="P123" i="21" s="1"/>
  <c r="L114" i="21"/>
  <c r="L122" i="21" s="1"/>
  <c r="M114" i="21"/>
  <c r="M122" i="21" s="1"/>
  <c r="W114" i="21"/>
  <c r="W122" i="21" s="1"/>
  <c r="AG116" i="21"/>
  <c r="AG124" i="21" s="1"/>
  <c r="AJ113" i="21"/>
  <c r="AJ121" i="21" s="1"/>
  <c r="G113" i="21"/>
  <c r="G121" i="21" s="1"/>
  <c r="K113" i="21"/>
  <c r="K121" i="21" s="1"/>
  <c r="T116" i="21"/>
  <c r="T124" i="21" s="1"/>
  <c r="R114" i="21"/>
  <c r="R122" i="21" s="1"/>
  <c r="AA117" i="21"/>
  <c r="AA125" i="21" s="1"/>
  <c r="R115" i="21"/>
  <c r="R123" i="21" s="1"/>
  <c r="K112" i="21"/>
  <c r="Z112" i="21"/>
  <c r="O116" i="21"/>
  <c r="O124" i="21" s="1"/>
  <c r="K116" i="21"/>
  <c r="K124" i="21" s="1"/>
  <c r="Z116" i="21"/>
  <c r="Z124" i="21" s="1"/>
  <c r="M115" i="21"/>
  <c r="M123" i="21" s="1"/>
  <c r="AF114" i="21"/>
  <c r="AF122" i="21" s="1"/>
  <c r="AI115" i="21"/>
  <c r="AI123" i="21" s="1"/>
  <c r="AJ116" i="21"/>
  <c r="AJ124" i="21" s="1"/>
  <c r="O113" i="21"/>
  <c r="O121" i="21" s="1"/>
  <c r="P114" i="21"/>
  <c r="P122" i="21" s="1"/>
  <c r="X113" i="21"/>
  <c r="X121" i="21" s="1"/>
  <c r="K115" i="21"/>
  <c r="K123" i="21" s="1"/>
  <c r="W117" i="21"/>
  <c r="W125" i="21" s="1"/>
  <c r="AA112" i="21"/>
  <c r="N112" i="21"/>
  <c r="AB112" i="21"/>
  <c r="AG115" i="21"/>
  <c r="AG123" i="21" s="1"/>
  <c r="AI113" i="21"/>
  <c r="AI121" i="21" s="1"/>
  <c r="Y117" i="21"/>
  <c r="Y125" i="21" s="1"/>
  <c r="AA113" i="21"/>
  <c r="AA121" i="21" s="1"/>
  <c r="AE112" i="21"/>
  <c r="F114" i="21"/>
  <c r="F122" i="21" s="1"/>
  <c r="G115" i="21"/>
  <c r="G123" i="21" s="1"/>
  <c r="U114" i="21"/>
  <c r="U122" i="21" s="1"/>
  <c r="M117" i="21"/>
  <c r="M125" i="21" s="1"/>
  <c r="S115" i="21"/>
  <c r="S123" i="21" s="1"/>
  <c r="J116" i="21"/>
  <c r="J124" i="21" s="1"/>
  <c r="W116" i="21"/>
  <c r="W124" i="21" s="1"/>
  <c r="T112" i="21"/>
  <c r="L116" i="21"/>
  <c r="L124" i="21" s="1"/>
  <c r="D115" i="21"/>
  <c r="AF117" i="21"/>
  <c r="AF125" i="21" s="1"/>
  <c r="AH113" i="21"/>
  <c r="AH121" i="21" s="1"/>
  <c r="H117" i="21"/>
  <c r="H125" i="21" s="1"/>
  <c r="AB114" i="21"/>
  <c r="AB122" i="21" s="1"/>
  <c r="I112" i="21"/>
  <c r="O112" i="21"/>
  <c r="AA114" i="21"/>
  <c r="AA122" i="21" s="1"/>
  <c r="L117" i="21"/>
  <c r="L125" i="21" s="1"/>
  <c r="E115" i="21"/>
  <c r="E123" i="21" s="1"/>
  <c r="M113" i="21"/>
  <c r="M121" i="21" s="1"/>
  <c r="AI114" i="21"/>
  <c r="AI122" i="21" s="1"/>
  <c r="AJ115" i="21"/>
  <c r="AJ123" i="21" s="1"/>
  <c r="AB116" i="21"/>
  <c r="AB124" i="21" s="1"/>
  <c r="AE117" i="21"/>
  <c r="AE125" i="21" s="1"/>
  <c r="I114" i="21"/>
  <c r="I122" i="21" s="1"/>
  <c r="AE113" i="21"/>
  <c r="AE121" i="21" s="1"/>
  <c r="AD115" i="21"/>
  <c r="AD123" i="21" s="1"/>
  <c r="Z113" i="21"/>
  <c r="Z121" i="21" s="1"/>
  <c r="J115" i="21"/>
  <c r="J123" i="21" s="1"/>
  <c r="H113" i="21"/>
  <c r="H121" i="21" s="1"/>
  <c r="Q115" i="21"/>
  <c r="Q123" i="21" s="1"/>
  <c r="E114" i="21"/>
  <c r="E122" i="21" s="1"/>
  <c r="K114" i="21"/>
  <c r="K122" i="21" s="1"/>
  <c r="S112" i="21"/>
  <c r="AG114" i="21"/>
  <c r="AG122" i="21" s="1"/>
  <c r="AH112" i="21"/>
  <c r="AC112" i="21"/>
  <c r="R117" i="21"/>
  <c r="R125" i="21" s="1"/>
  <c r="U116" i="21"/>
  <c r="U124" i="21" s="1"/>
  <c r="Q113" i="21"/>
  <c r="Q121" i="21" s="1"/>
  <c r="L112" i="21"/>
  <c r="W112" i="21"/>
  <c r="P112" i="21"/>
  <c r="AE116" i="21"/>
  <c r="AE124" i="21" s="1"/>
  <c r="G112" i="21"/>
  <c r="AI117" i="21"/>
  <c r="AI125" i="21" s="1"/>
  <c r="AJ117" i="21"/>
  <c r="AJ125" i="21" s="1"/>
  <c r="N113" i="21"/>
  <c r="N121" i="21" s="1"/>
  <c r="Q116" i="21"/>
  <c r="Q124" i="21" s="1"/>
  <c r="X112" i="21"/>
  <c r="AC116" i="21"/>
  <c r="AC124" i="21" s="1"/>
  <c r="AD114" i="21"/>
  <c r="AD122" i="21" s="1"/>
  <c r="Q117" i="21"/>
  <c r="Q125" i="21" s="1"/>
  <c r="I113" i="21"/>
  <c r="I121" i="21" s="1"/>
  <c r="O115" i="21"/>
  <c r="O123" i="21" s="1"/>
  <c r="S117" i="21"/>
  <c r="S125" i="21" s="1"/>
  <c r="E112" i="21"/>
  <c r="E116" i="21"/>
  <c r="E124" i="21" s="1"/>
  <c r="V115" i="21"/>
  <c r="V123" i="21" s="1"/>
  <c r="AD112" i="21"/>
  <c r="AF113" i="21"/>
  <c r="AF121" i="21" s="1"/>
  <c r="AJ114" i="21"/>
  <c r="AJ122" i="21" s="1"/>
  <c r="Y113" i="21"/>
  <c r="Y121" i="21" s="1"/>
  <c r="AD113" i="21"/>
  <c r="AD121" i="21" s="1"/>
  <c r="AD116" i="21"/>
  <c r="AD124" i="21" s="1"/>
  <c r="U113" i="21"/>
  <c r="U121" i="21" s="1"/>
  <c r="AC117" i="21"/>
  <c r="AC125" i="21" s="1"/>
  <c r="AB113" i="21"/>
  <c r="AB121" i="21" s="1"/>
  <c r="J113" i="21"/>
  <c r="J121" i="21" s="1"/>
  <c r="U117" i="21"/>
  <c r="U125" i="21" s="1"/>
  <c r="AH116" i="21"/>
  <c r="AH124" i="21" s="1"/>
  <c r="X116" i="21"/>
  <c r="X124" i="21" s="1"/>
  <c r="R116" i="21"/>
  <c r="R124" i="21" s="1"/>
  <c r="E113" i="21"/>
  <c r="E121" i="21" s="1"/>
  <c r="U112" i="21"/>
  <c r="T114" i="21"/>
  <c r="T122" i="21" s="1"/>
  <c r="E117" i="21"/>
  <c r="E125" i="21" s="1"/>
  <c r="F115" i="21"/>
  <c r="F123" i="21" s="1"/>
  <c r="T117" i="21"/>
  <c r="T125" i="21" s="1"/>
  <c r="R113" i="21"/>
  <c r="R121" i="21" s="1"/>
  <c r="N115" i="21"/>
  <c r="N123" i="21" s="1"/>
  <c r="X117" i="21"/>
  <c r="X125" i="21" s="1"/>
  <c r="I117" i="21"/>
  <c r="I125" i="21" s="1"/>
  <c r="D113" i="21"/>
  <c r="AG112" i="21"/>
  <c r="AO124" i="196"/>
  <c r="AP124" i="196" s="1"/>
  <c r="AQ124" i="196" s="1"/>
  <c r="AR124" i="196" s="1"/>
  <c r="AS124" i="196" s="1"/>
  <c r="AT124" i="196" s="1"/>
  <c r="AU124" i="196" s="1"/>
  <c r="AV124" i="196" s="1"/>
  <c r="AW124" i="196" s="1"/>
  <c r="AX124" i="196" s="1"/>
  <c r="AY124" i="196" s="1"/>
  <c r="AZ124" i="196" s="1"/>
  <c r="BA124" i="196" s="1"/>
  <c r="BB124" i="196" s="1"/>
  <c r="BC124" i="196" s="1"/>
  <c r="BD124" i="196" s="1"/>
  <c r="BE124" i="196" s="1"/>
  <c r="BF124" i="196" s="1"/>
  <c r="BG124" i="196" s="1"/>
  <c r="BH124" i="196" s="1"/>
  <c r="BI124" i="196" s="1"/>
  <c r="BJ124" i="196" s="1"/>
  <c r="AF26" i="21"/>
  <c r="AF41" i="21"/>
  <c r="AE35" i="21"/>
  <c r="AC162" i="21"/>
  <c r="AC165" i="21" s="1"/>
  <c r="AC156" i="21"/>
  <c r="AC170" i="21" s="1"/>
  <c r="AI39" i="182"/>
  <c r="AI19" i="182"/>
  <c r="AJ7" i="182"/>
  <c r="AD88" i="21"/>
  <c r="AD152" i="21"/>
  <c r="AE73" i="21"/>
  <c r="AE87" i="21" s="1"/>
  <c r="AE97" i="21"/>
  <c r="AE105" i="21" s="1"/>
  <c r="AE95" i="21"/>
  <c r="AE69" i="21"/>
  <c r="AE83" i="21" s="1"/>
  <c r="AE96" i="21"/>
  <c r="AE104" i="21" s="1"/>
  <c r="AE100" i="21"/>
  <c r="AE108" i="21" s="1"/>
  <c r="AE71" i="21"/>
  <c r="AE85" i="21" s="1"/>
  <c r="AE98" i="21"/>
  <c r="AE106" i="21" s="1"/>
  <c r="AE70" i="21"/>
  <c r="AE84" i="21" s="1"/>
  <c r="AE151" i="21" s="1"/>
  <c r="AE161" i="21" s="1"/>
  <c r="AE72" i="21"/>
  <c r="AE86" i="21" s="1"/>
  <c r="AE99" i="21"/>
  <c r="AE107" i="21" s="1"/>
  <c r="AI25" i="21"/>
  <c r="AI40" i="21"/>
  <c r="AH52" i="21"/>
  <c r="AL44" i="182"/>
  <c r="AL61" i="182" s="1"/>
  <c r="AO174" i="196"/>
  <c r="AP174" i="196" s="1"/>
  <c r="AQ174" i="196" s="1"/>
  <c r="AR174" i="196" s="1"/>
  <c r="AS174" i="196" s="1"/>
  <c r="AT174" i="196" s="1"/>
  <c r="AU174" i="196" s="1"/>
  <c r="AV174" i="196" s="1"/>
  <c r="AW174" i="196" s="1"/>
  <c r="AX174" i="196" s="1"/>
  <c r="AY174" i="196" s="1"/>
  <c r="AZ174" i="196" s="1"/>
  <c r="BA174" i="196" s="1"/>
  <c r="BB174" i="196" s="1"/>
  <c r="BC174" i="196" s="1"/>
  <c r="BD174" i="196" s="1"/>
  <c r="BE174" i="196" s="1"/>
  <c r="BF174" i="196" s="1"/>
  <c r="BG174" i="196" s="1"/>
  <c r="BH174" i="196" s="1"/>
  <c r="BI174" i="196" s="1"/>
  <c r="BJ174" i="196" s="1"/>
  <c r="AO234" i="196"/>
  <c r="AP234" i="196" s="1"/>
  <c r="AQ234" i="196" s="1"/>
  <c r="AR234" i="196" s="1"/>
  <c r="AS234" i="196" s="1"/>
  <c r="AT234" i="196" s="1"/>
  <c r="AU234" i="196" s="1"/>
  <c r="AV234" i="196" s="1"/>
  <c r="AW234" i="196" s="1"/>
  <c r="AX234" i="196" s="1"/>
  <c r="AY234" i="196" s="1"/>
  <c r="AZ234" i="196" s="1"/>
  <c r="BA234" i="196" s="1"/>
  <c r="BB234" i="196" s="1"/>
  <c r="BC234" i="196" s="1"/>
  <c r="BD234" i="196" s="1"/>
  <c r="BE234" i="196" s="1"/>
  <c r="BF234" i="196" s="1"/>
  <c r="BG234" i="196" s="1"/>
  <c r="BH234" i="196" s="1"/>
  <c r="BI234" i="196" s="1"/>
  <c r="BJ234" i="196" s="1"/>
  <c r="AO76" i="196"/>
  <c r="AP76" i="196" s="1"/>
  <c r="AQ76" i="196" s="1"/>
  <c r="AR76" i="196" s="1"/>
  <c r="AS76" i="196" s="1"/>
  <c r="AT76" i="196" s="1"/>
  <c r="AU76" i="196" s="1"/>
  <c r="AV76" i="196" s="1"/>
  <c r="AW76" i="196" s="1"/>
  <c r="AX76" i="196" s="1"/>
  <c r="AY76" i="196" s="1"/>
  <c r="AZ76" i="196" s="1"/>
  <c r="BA76" i="196" s="1"/>
  <c r="BB76" i="196" s="1"/>
  <c r="BC76" i="196" s="1"/>
  <c r="BD76" i="196" s="1"/>
  <c r="BE76" i="196" s="1"/>
  <c r="BF76" i="196" s="1"/>
  <c r="BG76" i="196" s="1"/>
  <c r="BH76" i="196" s="1"/>
  <c r="BI76" i="196" s="1"/>
  <c r="BJ76" i="196" s="1"/>
  <c r="AO42" i="196"/>
  <c r="AP42" i="196" s="1"/>
  <c r="AQ42" i="196" s="1"/>
  <c r="AR42" i="196" s="1"/>
  <c r="AS42" i="196" s="1"/>
  <c r="AT42" i="196" s="1"/>
  <c r="AU42" i="196" s="1"/>
  <c r="AV42" i="196" s="1"/>
  <c r="AW42" i="196" s="1"/>
  <c r="AX42" i="196" s="1"/>
  <c r="AY42" i="196" s="1"/>
  <c r="AZ42" i="196" s="1"/>
  <c r="BA42" i="196" s="1"/>
  <c r="BB42" i="196" s="1"/>
  <c r="BC42" i="196" s="1"/>
  <c r="BD42" i="196" s="1"/>
  <c r="BE42" i="196" s="1"/>
  <c r="BF42" i="196" s="1"/>
  <c r="BG42" i="196" s="1"/>
  <c r="BH42" i="196" s="1"/>
  <c r="BI42" i="196" s="1"/>
  <c r="BJ42" i="196" s="1"/>
  <c r="AO99" i="196"/>
  <c r="AP99" i="196" s="1"/>
  <c r="AQ99" i="196" s="1"/>
  <c r="AR99" i="196" s="1"/>
  <c r="AS99" i="196" s="1"/>
  <c r="AT99" i="196" s="1"/>
  <c r="AU99" i="196" s="1"/>
  <c r="AV99" i="196" s="1"/>
  <c r="AW99" i="196" s="1"/>
  <c r="AX99" i="196" s="1"/>
  <c r="AY99" i="196" s="1"/>
  <c r="AZ99" i="196" s="1"/>
  <c r="BA99" i="196" s="1"/>
  <c r="BB99" i="196" s="1"/>
  <c r="BC99" i="196" s="1"/>
  <c r="BD99" i="196" s="1"/>
  <c r="BE99" i="196" s="1"/>
  <c r="BF99" i="196" s="1"/>
  <c r="BG99" i="196" s="1"/>
  <c r="BH99" i="196" s="1"/>
  <c r="BI99" i="196" s="1"/>
  <c r="BJ99" i="196" s="1"/>
  <c r="AO244" i="196"/>
  <c r="AP244" i="196" s="1"/>
  <c r="AQ244" i="196" s="1"/>
  <c r="AR244" i="196" s="1"/>
  <c r="AS244" i="196" s="1"/>
  <c r="AT244" i="196" s="1"/>
  <c r="AU244" i="196" s="1"/>
  <c r="AV244" i="196" s="1"/>
  <c r="AW244" i="196" s="1"/>
  <c r="AX244" i="196" s="1"/>
  <c r="AY244" i="196" s="1"/>
  <c r="AZ244" i="196" s="1"/>
  <c r="BA244" i="196" s="1"/>
  <c r="BB244" i="196" s="1"/>
  <c r="BC244" i="196" s="1"/>
  <c r="BD244" i="196" s="1"/>
  <c r="BE244" i="196" s="1"/>
  <c r="BF244" i="196" s="1"/>
  <c r="BG244" i="196" s="1"/>
  <c r="BH244" i="196" s="1"/>
  <c r="BI244" i="196" s="1"/>
  <c r="BJ244" i="196" s="1"/>
  <c r="AO60" i="196"/>
  <c r="AP60" i="196" s="1"/>
  <c r="AQ60" i="196" s="1"/>
  <c r="AR60" i="196" s="1"/>
  <c r="AS60" i="196" s="1"/>
  <c r="AT60" i="196" s="1"/>
  <c r="AU60" i="196" s="1"/>
  <c r="AV60" i="196" s="1"/>
  <c r="AW60" i="196" s="1"/>
  <c r="AX60" i="196" s="1"/>
  <c r="AY60" i="196" s="1"/>
  <c r="AZ60" i="196" s="1"/>
  <c r="BA60" i="196" s="1"/>
  <c r="BB60" i="196" s="1"/>
  <c r="BC60" i="196" s="1"/>
  <c r="BD60" i="196" s="1"/>
  <c r="BE60" i="196" s="1"/>
  <c r="BF60" i="196" s="1"/>
  <c r="BG60" i="196" s="1"/>
  <c r="BH60" i="196" s="1"/>
  <c r="BI60" i="196" s="1"/>
  <c r="BJ60" i="196" s="1"/>
  <c r="AO48" i="196"/>
  <c r="AP48" i="196" s="1"/>
  <c r="AQ48" i="196" s="1"/>
  <c r="AR48" i="196" s="1"/>
  <c r="AS48" i="196" s="1"/>
  <c r="AT48" i="196" s="1"/>
  <c r="AU48" i="196" s="1"/>
  <c r="AV48" i="196" s="1"/>
  <c r="AW48" i="196" s="1"/>
  <c r="AX48" i="196" s="1"/>
  <c r="AY48" i="196" s="1"/>
  <c r="AZ48" i="196" s="1"/>
  <c r="BA48" i="196" s="1"/>
  <c r="BB48" i="196" s="1"/>
  <c r="BC48" i="196" s="1"/>
  <c r="BD48" i="196" s="1"/>
  <c r="BE48" i="196" s="1"/>
  <c r="BF48" i="196" s="1"/>
  <c r="BG48" i="196" s="1"/>
  <c r="BH48" i="196" s="1"/>
  <c r="BI48" i="196" s="1"/>
  <c r="BJ48" i="196" s="1"/>
  <c r="AO116" i="196"/>
  <c r="AP116" i="196" s="1"/>
  <c r="AQ116" i="196" s="1"/>
  <c r="AR116" i="196" s="1"/>
  <c r="AS116" i="196" s="1"/>
  <c r="AT116" i="196" s="1"/>
  <c r="AU116" i="196" s="1"/>
  <c r="AV116" i="196" s="1"/>
  <c r="AW116" i="196" s="1"/>
  <c r="AX116" i="196" s="1"/>
  <c r="AY116" i="196" s="1"/>
  <c r="AZ116" i="196" s="1"/>
  <c r="BA116" i="196" s="1"/>
  <c r="BB116" i="196" s="1"/>
  <c r="BC116" i="196" s="1"/>
  <c r="BD116" i="196" s="1"/>
  <c r="BE116" i="196" s="1"/>
  <c r="BF116" i="196" s="1"/>
  <c r="BG116" i="196" s="1"/>
  <c r="BH116" i="196" s="1"/>
  <c r="BI116" i="196" s="1"/>
  <c r="BJ116" i="196" s="1"/>
  <c r="AO151" i="196"/>
  <c r="AP151" i="196" s="1"/>
  <c r="AQ151" i="196" s="1"/>
  <c r="AR151" i="196" s="1"/>
  <c r="AS151" i="196" s="1"/>
  <c r="AT151" i="196" s="1"/>
  <c r="AU151" i="196" s="1"/>
  <c r="AV151" i="196" s="1"/>
  <c r="AW151" i="196" s="1"/>
  <c r="AX151" i="196" s="1"/>
  <c r="AY151" i="196" s="1"/>
  <c r="AZ151" i="196" s="1"/>
  <c r="BA151" i="196" s="1"/>
  <c r="BB151" i="196" s="1"/>
  <c r="BC151" i="196" s="1"/>
  <c r="BD151" i="196" s="1"/>
  <c r="BE151" i="196" s="1"/>
  <c r="BF151" i="196" s="1"/>
  <c r="BG151" i="196" s="1"/>
  <c r="BH151" i="196" s="1"/>
  <c r="BI151" i="196" s="1"/>
  <c r="BJ151" i="196" s="1"/>
  <c r="AO157" i="196"/>
  <c r="AP157" i="196" s="1"/>
  <c r="AQ157" i="196" s="1"/>
  <c r="AR157" i="196" s="1"/>
  <c r="AS157" i="196" s="1"/>
  <c r="AT157" i="196" s="1"/>
  <c r="AU157" i="196" s="1"/>
  <c r="AV157" i="196" s="1"/>
  <c r="AW157" i="196" s="1"/>
  <c r="AX157" i="196" s="1"/>
  <c r="AY157" i="196" s="1"/>
  <c r="AZ157" i="196" s="1"/>
  <c r="BA157" i="196" s="1"/>
  <c r="BB157" i="196" s="1"/>
  <c r="BC157" i="196" s="1"/>
  <c r="BD157" i="196" s="1"/>
  <c r="BE157" i="196" s="1"/>
  <c r="BF157" i="196" s="1"/>
  <c r="BG157" i="196" s="1"/>
  <c r="BH157" i="196" s="1"/>
  <c r="BI157" i="196" s="1"/>
  <c r="BJ157" i="196" s="1"/>
  <c r="AL35" i="182"/>
  <c r="AJ140" i="21"/>
  <c r="C138" i="21"/>
  <c r="K27" i="202" s="1"/>
  <c r="AJ144" i="21"/>
  <c r="AK43" i="182"/>
  <c r="AK60" i="182" s="1"/>
  <c r="AN260" i="196"/>
  <c r="AM285" i="196"/>
  <c r="AM288" i="196"/>
  <c r="AM284" i="196"/>
  <c r="AM286" i="196"/>
  <c r="AM287" i="196"/>
  <c r="AN222" i="196"/>
  <c r="AM282" i="196"/>
  <c r="AM279" i="196"/>
  <c r="AM280" i="196"/>
  <c r="AM281" i="196"/>
  <c r="AM278" i="196"/>
  <c r="C140" i="21" l="1"/>
  <c r="K29" i="202" s="1"/>
  <c r="AJ141" i="21"/>
  <c r="C141" i="21" s="1"/>
  <c r="AJ146" i="21"/>
  <c r="C146" i="21" s="1"/>
  <c r="C144" i="21"/>
  <c r="J27" i="202" s="1"/>
  <c r="D121" i="21"/>
  <c r="C121" i="21" s="1"/>
  <c r="C113" i="21"/>
  <c r="AD118" i="21"/>
  <c r="AD120" i="21"/>
  <c r="AD126" i="21" s="1"/>
  <c r="AD128" i="21" s="1"/>
  <c r="AH118" i="21"/>
  <c r="AH120" i="21"/>
  <c r="AH126" i="21" s="1"/>
  <c r="O118" i="21"/>
  <c r="O120" i="21"/>
  <c r="O126" i="21" s="1"/>
  <c r="O128" i="21" s="1"/>
  <c r="T118" i="21"/>
  <c r="T120" i="21"/>
  <c r="T126" i="21" s="1"/>
  <c r="T128" i="21" s="1"/>
  <c r="AE120" i="21"/>
  <c r="AE126" i="21" s="1"/>
  <c r="AE118" i="21"/>
  <c r="Z118" i="21"/>
  <c r="Z120" i="21"/>
  <c r="Z126" i="21" s="1"/>
  <c r="Z128" i="21" s="1"/>
  <c r="V120" i="21"/>
  <c r="V126" i="21" s="1"/>
  <c r="V128" i="21" s="1"/>
  <c r="V118" i="21"/>
  <c r="AF118" i="21"/>
  <c r="AF120" i="21"/>
  <c r="AF126" i="21" s="1"/>
  <c r="AI57" i="182"/>
  <c r="AI47" i="182"/>
  <c r="AQ281" i="196"/>
  <c r="AQ280" i="196"/>
  <c r="AQ278" i="196"/>
  <c r="AR220" i="196"/>
  <c r="AQ282" i="196"/>
  <c r="AQ279" i="196"/>
  <c r="AI43" i="21"/>
  <c r="AE88" i="21"/>
  <c r="AE152" i="21"/>
  <c r="AJ19" i="182"/>
  <c r="AJ39" i="182"/>
  <c r="AK7" i="182"/>
  <c r="U120" i="21"/>
  <c r="U126" i="21" s="1"/>
  <c r="U128" i="21" s="1"/>
  <c r="U118" i="21"/>
  <c r="P118" i="21"/>
  <c r="P120" i="21"/>
  <c r="P126" i="21" s="1"/>
  <c r="P128" i="21" s="1"/>
  <c r="I118" i="21"/>
  <c r="I120" i="21"/>
  <c r="I126" i="21" s="1"/>
  <c r="I128" i="21" s="1"/>
  <c r="AB118" i="21"/>
  <c r="AB120" i="21"/>
  <c r="AB126" i="21" s="1"/>
  <c r="AB128" i="21" s="1"/>
  <c r="K120" i="21"/>
  <c r="K126" i="21" s="1"/>
  <c r="K128" i="21" s="1"/>
  <c r="K118" i="21"/>
  <c r="F118" i="21"/>
  <c r="F120" i="21"/>
  <c r="F126" i="21" s="1"/>
  <c r="F128" i="21" s="1"/>
  <c r="F153" i="21" s="1"/>
  <c r="H118" i="21"/>
  <c r="H120" i="21"/>
  <c r="H126" i="21" s="1"/>
  <c r="H128" i="21" s="1"/>
  <c r="AF36" i="21"/>
  <c r="AF35" i="21"/>
  <c r="AH59" i="21"/>
  <c r="AH64" i="21" s="1"/>
  <c r="AH23" i="21"/>
  <c r="AG26" i="21"/>
  <c r="AG41" i="21"/>
  <c r="AG45" i="21" s="1"/>
  <c r="AG50" i="21" s="1"/>
  <c r="AG149" i="21" s="1"/>
  <c r="AG159" i="21" s="1"/>
  <c r="X118" i="21"/>
  <c r="X120" i="21"/>
  <c r="X126" i="21" s="1"/>
  <c r="X128" i="21" s="1"/>
  <c r="W118" i="21"/>
  <c r="W120" i="21"/>
  <c r="W126" i="21" s="1"/>
  <c r="W128" i="21" s="1"/>
  <c r="S118" i="21"/>
  <c r="S120" i="21"/>
  <c r="S126" i="21" s="1"/>
  <c r="S128" i="21" s="1"/>
  <c r="D123" i="21"/>
  <c r="C123" i="21" s="1"/>
  <c r="C115" i="21"/>
  <c r="N118" i="21"/>
  <c r="N120" i="21"/>
  <c r="N126" i="21" s="1"/>
  <c r="N128" i="21" s="1"/>
  <c r="Y120" i="21"/>
  <c r="Y126" i="21" s="1"/>
  <c r="Y128" i="21" s="1"/>
  <c r="Y118" i="21"/>
  <c r="D118" i="21"/>
  <c r="D120" i="21"/>
  <c r="C112" i="21"/>
  <c r="C114" i="21"/>
  <c r="D122" i="21"/>
  <c r="C122" i="21" s="1"/>
  <c r="AI120" i="21"/>
  <c r="AI126" i="21" s="1"/>
  <c r="AI118" i="21"/>
  <c r="C117" i="21"/>
  <c r="D125" i="21"/>
  <c r="C125" i="21" s="1"/>
  <c r="J120" i="21"/>
  <c r="J126" i="21" s="1"/>
  <c r="J128" i="21" s="1"/>
  <c r="J118" i="21"/>
  <c r="AJ47" i="182"/>
  <c r="AJ57" i="182"/>
  <c r="AF66" i="21"/>
  <c r="AF65" i="21"/>
  <c r="AF150" i="21" s="1"/>
  <c r="AF160" i="21" s="1"/>
  <c r="AK24" i="182"/>
  <c r="AJ36" i="182"/>
  <c r="AG79" i="21"/>
  <c r="AG78" i="21"/>
  <c r="AG76" i="21"/>
  <c r="AG80" i="21"/>
  <c r="AG77" i="21"/>
  <c r="AE101" i="21"/>
  <c r="AE103" i="21"/>
  <c r="AE109" i="21" s="1"/>
  <c r="AE128" i="21" s="1"/>
  <c r="AG22" i="21"/>
  <c r="AG58" i="21"/>
  <c r="AG63" i="21" s="1"/>
  <c r="AF45" i="21"/>
  <c r="AJ40" i="21"/>
  <c r="AJ43" i="21" s="1"/>
  <c r="AJ48" i="21" s="1"/>
  <c r="AJ25" i="21"/>
  <c r="C25" i="21" s="1"/>
  <c r="AD162" i="21"/>
  <c r="AD165" i="21" s="1"/>
  <c r="AD155" i="21"/>
  <c r="AD169" i="21" s="1"/>
  <c r="AD156" i="21"/>
  <c r="AD170" i="21" s="1"/>
  <c r="AI56" i="182"/>
  <c r="AI46" i="182"/>
  <c r="AG120" i="21"/>
  <c r="AG126" i="21" s="1"/>
  <c r="AG118" i="21"/>
  <c r="E120" i="21"/>
  <c r="E126" i="21" s="1"/>
  <c r="E128" i="21" s="1"/>
  <c r="E153" i="21" s="1"/>
  <c r="E118" i="21"/>
  <c r="G118" i="21"/>
  <c r="G120" i="21"/>
  <c r="G126" i="21" s="1"/>
  <c r="G128" i="21" s="1"/>
  <c r="G153" i="21" s="1"/>
  <c r="L118" i="21"/>
  <c r="L120" i="21"/>
  <c r="L126" i="21" s="1"/>
  <c r="L128" i="21" s="1"/>
  <c r="AC118" i="21"/>
  <c r="AC120" i="21"/>
  <c r="AC126" i="21" s="1"/>
  <c r="AC128" i="21" s="1"/>
  <c r="AA118" i="21"/>
  <c r="AA120" i="21"/>
  <c r="AA126" i="21" s="1"/>
  <c r="AA128" i="21" s="1"/>
  <c r="R120" i="21"/>
  <c r="R126" i="21" s="1"/>
  <c r="R128" i="21" s="1"/>
  <c r="R118" i="21"/>
  <c r="AJ120" i="21"/>
  <c r="AJ126" i="21" s="1"/>
  <c r="AJ118" i="21"/>
  <c r="M118" i="21"/>
  <c r="M120" i="21"/>
  <c r="M126" i="21" s="1"/>
  <c r="M128" i="21" s="1"/>
  <c r="Q118" i="21"/>
  <c r="Q120" i="21"/>
  <c r="Q126" i="21" s="1"/>
  <c r="Q128" i="21" s="1"/>
  <c r="C116" i="21"/>
  <c r="D124" i="21"/>
  <c r="C124" i="21" s="1"/>
  <c r="AK20" i="182"/>
  <c r="AL8" i="182"/>
  <c r="AK40" i="182"/>
  <c r="AF71" i="21"/>
  <c r="AF85" i="21" s="1"/>
  <c r="AF96" i="21"/>
  <c r="AF104" i="21" s="1"/>
  <c r="AF72" i="21"/>
  <c r="AF86" i="21" s="1"/>
  <c r="AF95" i="21"/>
  <c r="AF100" i="21"/>
  <c r="AF108" i="21" s="1"/>
  <c r="AF69" i="21"/>
  <c r="AF83" i="21" s="1"/>
  <c r="AF97" i="21"/>
  <c r="AF105" i="21" s="1"/>
  <c r="AF70" i="21"/>
  <c r="AF84" i="21" s="1"/>
  <c r="AF151" i="21" s="1"/>
  <c r="AF161" i="21" s="1"/>
  <c r="AF73" i="21"/>
  <c r="AF87" i="21" s="1"/>
  <c r="AF99" i="21"/>
  <c r="AF107" i="21" s="1"/>
  <c r="AF98" i="21"/>
  <c r="AF106" i="21" s="1"/>
  <c r="AP286" i="196"/>
  <c r="AP288" i="196"/>
  <c r="AP287" i="196"/>
  <c r="AQ258" i="196"/>
  <c r="AP285" i="196"/>
  <c r="AP284" i="196"/>
  <c r="AE156" i="21"/>
  <c r="AE170" i="21" s="1"/>
  <c r="AE160" i="21"/>
  <c r="AO222" i="196"/>
  <c r="AP222" i="196" s="1"/>
  <c r="AQ222" i="196" s="1"/>
  <c r="AR222" i="196" s="1"/>
  <c r="AS222" i="196" s="1"/>
  <c r="AT222" i="196" s="1"/>
  <c r="AU222" i="196" s="1"/>
  <c r="AV222" i="196" s="1"/>
  <c r="AW222" i="196" s="1"/>
  <c r="AX222" i="196" s="1"/>
  <c r="AY222" i="196" s="1"/>
  <c r="AZ222" i="196" s="1"/>
  <c r="BA222" i="196" s="1"/>
  <c r="BB222" i="196" s="1"/>
  <c r="BC222" i="196" s="1"/>
  <c r="BD222" i="196" s="1"/>
  <c r="BE222" i="196" s="1"/>
  <c r="BF222" i="196" s="1"/>
  <c r="BG222" i="196" s="1"/>
  <c r="BH222" i="196" s="1"/>
  <c r="BI222" i="196" s="1"/>
  <c r="BJ222" i="196" s="1"/>
  <c r="AN282" i="196"/>
  <c r="AN279" i="196"/>
  <c r="AN278" i="196"/>
  <c r="AN280" i="196"/>
  <c r="AN281" i="196"/>
  <c r="AO260" i="196"/>
  <c r="AP260" i="196" s="1"/>
  <c r="AQ260" i="196" s="1"/>
  <c r="AR260" i="196" s="1"/>
  <c r="AS260" i="196" s="1"/>
  <c r="AT260" i="196" s="1"/>
  <c r="AU260" i="196" s="1"/>
  <c r="AV260" i="196" s="1"/>
  <c r="AW260" i="196" s="1"/>
  <c r="AX260" i="196" s="1"/>
  <c r="AY260" i="196" s="1"/>
  <c r="AZ260" i="196" s="1"/>
  <c r="BA260" i="196" s="1"/>
  <c r="BB260" i="196" s="1"/>
  <c r="BC260" i="196" s="1"/>
  <c r="BD260" i="196" s="1"/>
  <c r="BE260" i="196" s="1"/>
  <c r="BF260" i="196" s="1"/>
  <c r="BG260" i="196" s="1"/>
  <c r="BH260" i="196" s="1"/>
  <c r="BI260" i="196" s="1"/>
  <c r="BJ260" i="196" s="1"/>
  <c r="AN285" i="196"/>
  <c r="AN284" i="196"/>
  <c r="AN286" i="196"/>
  <c r="AN287" i="196"/>
  <c r="AN288" i="196"/>
  <c r="AG35" i="21" l="1"/>
  <c r="AG66" i="21"/>
  <c r="AG65" i="21"/>
  <c r="AG150" i="21" s="1"/>
  <c r="AG160" i="21" s="1"/>
  <c r="AL24" i="182"/>
  <c r="AL36" i="182" s="1"/>
  <c r="AK36" i="182"/>
  <c r="AR280" i="196"/>
  <c r="AR279" i="196"/>
  <c r="AR281" i="196"/>
  <c r="AS220" i="196"/>
  <c r="AR278" i="196"/>
  <c r="AR282" i="196"/>
  <c r="AG38" i="21"/>
  <c r="AG37" i="21"/>
  <c r="N9" i="202"/>
  <c r="J29" i="202"/>
  <c r="AK47" i="182"/>
  <c r="AK57" i="182"/>
  <c r="AH26" i="21"/>
  <c r="AH41" i="21"/>
  <c r="AL7" i="182"/>
  <c r="AK39" i="182"/>
  <c r="AK19" i="182"/>
  <c r="AH37" i="21"/>
  <c r="AH78" i="21"/>
  <c r="AH80" i="21"/>
  <c r="AH77" i="21"/>
  <c r="AH76" i="21"/>
  <c r="AH79" i="21"/>
  <c r="AJ46" i="182"/>
  <c r="AJ56" i="182"/>
  <c r="AJ52" i="21"/>
  <c r="AF88" i="21"/>
  <c r="AF152" i="21"/>
  <c r="AF162" i="21" s="1"/>
  <c r="AI23" i="21"/>
  <c r="AI59" i="21"/>
  <c r="AI64" i="21" s="1"/>
  <c r="E156" i="21"/>
  <c r="E170" i="21" s="1"/>
  <c r="E155" i="21"/>
  <c r="E169" i="21" s="1"/>
  <c r="E163" i="21"/>
  <c r="E165" i="21" s="1"/>
  <c r="C118" i="21"/>
  <c r="F155" i="21"/>
  <c r="F169" i="21" s="1"/>
  <c r="F163" i="21"/>
  <c r="F165" i="21" s="1"/>
  <c r="F156" i="21"/>
  <c r="F170" i="21" s="1"/>
  <c r="AH22" i="21"/>
  <c r="AH58" i="21"/>
  <c r="AH63" i="21" s="1"/>
  <c r="AH36" i="21"/>
  <c r="C40" i="21"/>
  <c r="AF101" i="21"/>
  <c r="AF103" i="21"/>
  <c r="AF109" i="21" s="1"/>
  <c r="AF128" i="21" s="1"/>
  <c r="AF50" i="21"/>
  <c r="AG72" i="21"/>
  <c r="AG86" i="21" s="1"/>
  <c r="AG97" i="21"/>
  <c r="AG105" i="21" s="1"/>
  <c r="AG69" i="21"/>
  <c r="AG83" i="21" s="1"/>
  <c r="AG73" i="21"/>
  <c r="AG87" i="21" s="1"/>
  <c r="AG98" i="21"/>
  <c r="AG106" i="21" s="1"/>
  <c r="AG70" i="21"/>
  <c r="AG84" i="21" s="1"/>
  <c r="AG151" i="21" s="1"/>
  <c r="AG161" i="21" s="1"/>
  <c r="AG71" i="21"/>
  <c r="AG85" i="21" s="1"/>
  <c r="AG99" i="21"/>
  <c r="AG107" i="21" s="1"/>
  <c r="AG100" i="21"/>
  <c r="AG108" i="21" s="1"/>
  <c r="AG96" i="21"/>
  <c r="AG104" i="21" s="1"/>
  <c r="AG95" i="21"/>
  <c r="AQ285" i="196"/>
  <c r="AQ286" i="196"/>
  <c r="AQ284" i="196"/>
  <c r="AQ287" i="196"/>
  <c r="AQ288" i="196"/>
  <c r="AR258" i="196"/>
  <c r="AL40" i="182"/>
  <c r="AL20" i="182"/>
  <c r="G155" i="21"/>
  <c r="G169" i="21" s="1"/>
  <c r="G156" i="21"/>
  <c r="G170" i="21" s="1"/>
  <c r="G163" i="21"/>
  <c r="G165" i="21" s="1"/>
  <c r="D126" i="21"/>
  <c r="C120" i="21"/>
  <c r="AH38" i="21"/>
  <c r="AE162" i="21"/>
  <c r="AE165" i="21" s="1"/>
  <c r="AE155" i="21"/>
  <c r="AE169" i="21" s="1"/>
  <c r="AI48" i="21"/>
  <c r="C43" i="21"/>
  <c r="AG36" i="21"/>
  <c r="AO288" i="196"/>
  <c r="H288" i="196" s="1"/>
  <c r="AO287" i="196"/>
  <c r="H287" i="196" s="1"/>
  <c r="AO286" i="196"/>
  <c r="H286" i="196" s="1"/>
  <c r="AO284" i="196"/>
  <c r="H284" i="196" s="1"/>
  <c r="AO285" i="196"/>
  <c r="H285" i="196" s="1"/>
  <c r="AO278" i="196"/>
  <c r="H278" i="196" s="1"/>
  <c r="AO280" i="196"/>
  <c r="H280" i="196" s="1"/>
  <c r="AO281" i="196"/>
  <c r="H281" i="196" s="1"/>
  <c r="AO279" i="196"/>
  <c r="H279" i="196" s="1"/>
  <c r="AO282" i="196"/>
  <c r="H282" i="196" s="1"/>
  <c r="AF149" i="21" l="1"/>
  <c r="D7" i="199"/>
  <c r="D8" i="199" s="1"/>
  <c r="C126" i="21"/>
  <c r="D128" i="21"/>
  <c r="D153" i="21" s="1"/>
  <c r="AK46" i="182"/>
  <c r="AK56" i="182"/>
  <c r="AI38" i="21"/>
  <c r="AI37" i="21"/>
  <c r="AS281" i="196"/>
  <c r="AS278" i="196"/>
  <c r="AS279" i="196"/>
  <c r="AS282" i="196"/>
  <c r="AS280" i="196"/>
  <c r="AT220" i="196"/>
  <c r="AJ41" i="21"/>
  <c r="AJ45" i="21" s="1"/>
  <c r="AJ50" i="21" s="1"/>
  <c r="AJ26" i="21"/>
  <c r="AI52" i="21"/>
  <c r="C52" i="21" s="1"/>
  <c r="F6" i="199" s="1"/>
  <c r="C48" i="21"/>
  <c r="E6" i="199" s="1"/>
  <c r="AR284" i="196"/>
  <c r="AR288" i="196"/>
  <c r="AR287" i="196"/>
  <c r="AR285" i="196"/>
  <c r="AS258" i="196"/>
  <c r="AR286" i="196"/>
  <c r="AI58" i="21"/>
  <c r="AI63" i="21" s="1"/>
  <c r="AI22" i="21"/>
  <c r="AH45" i="21"/>
  <c r="AI26" i="21"/>
  <c r="AI41" i="21"/>
  <c r="AI45" i="21" s="1"/>
  <c r="AI50" i="21" s="1"/>
  <c r="AI149" i="21" s="1"/>
  <c r="AI159" i="21" s="1"/>
  <c r="AJ59" i="21"/>
  <c r="AJ64" i="21" s="1"/>
  <c r="C64" i="21" s="1"/>
  <c r="AJ23" i="21"/>
  <c r="AH65" i="21"/>
  <c r="AH150" i="21" s="1"/>
  <c r="AH160" i="21" s="1"/>
  <c r="AH66" i="21"/>
  <c r="AI77" i="21"/>
  <c r="AI79" i="21"/>
  <c r="AI78" i="21"/>
  <c r="AI76" i="21"/>
  <c r="AI80" i="21"/>
  <c r="AL39" i="182"/>
  <c r="AL19" i="182"/>
  <c r="AL57" i="182"/>
  <c r="AL47" i="182"/>
  <c r="AG101" i="21"/>
  <c r="AG103" i="21"/>
  <c r="AG109" i="21" s="1"/>
  <c r="AG128" i="21" s="1"/>
  <c r="AG153" i="21" s="1"/>
  <c r="AG163" i="21" s="1"/>
  <c r="AG88" i="21"/>
  <c r="AG152" i="21"/>
  <c r="AF159" i="21"/>
  <c r="AF165" i="21" s="1"/>
  <c r="Z39" i="202" a="1"/>
  <c r="AF155" i="21"/>
  <c r="AF169" i="21" s="1"/>
  <c r="AF156" i="21"/>
  <c r="AF170" i="21" s="1"/>
  <c r="AH69" i="21"/>
  <c r="AH83" i="21" s="1"/>
  <c r="AH98" i="21"/>
  <c r="AH106" i="21" s="1"/>
  <c r="AH70" i="21"/>
  <c r="AH84" i="21" s="1"/>
  <c r="AH151" i="21" s="1"/>
  <c r="AH161" i="21" s="1"/>
  <c r="AH73" i="21"/>
  <c r="AH87" i="21" s="1"/>
  <c r="AH96" i="21"/>
  <c r="AH104" i="21" s="1"/>
  <c r="AH71" i="21"/>
  <c r="AH85" i="21" s="1"/>
  <c r="AH100" i="21"/>
  <c r="AH108" i="21" s="1"/>
  <c r="AH72" i="21"/>
  <c r="AH86" i="21" s="1"/>
  <c r="AH99" i="21"/>
  <c r="AH107" i="21" s="1"/>
  <c r="AH97" i="21"/>
  <c r="AH105" i="21" s="1"/>
  <c r="AH95" i="21"/>
  <c r="AH35" i="21"/>
  <c r="D163" i="21"/>
  <c r="Y39" i="202" a="1"/>
  <c r="D155" i="21"/>
  <c r="D156" i="21"/>
  <c r="C41" i="21" l="1"/>
  <c r="AG156" i="21"/>
  <c r="AG170" i="21" s="1"/>
  <c r="AJ37" i="21"/>
  <c r="C37" i="21" s="1"/>
  <c r="AI35" i="21"/>
  <c r="AG162" i="21"/>
  <c r="AG165" i="21" s="1"/>
  <c r="AG155" i="21"/>
  <c r="AG169" i="21" s="1"/>
  <c r="AJ80" i="21"/>
  <c r="C80" i="21" s="1"/>
  <c r="C23" i="21"/>
  <c r="AJ77" i="21"/>
  <c r="C77" i="21" s="1"/>
  <c r="AJ79" i="21"/>
  <c r="C79" i="21" s="1"/>
  <c r="AJ78" i="21"/>
  <c r="C78" i="21" s="1"/>
  <c r="AJ76" i="21"/>
  <c r="C76" i="21" s="1"/>
  <c r="AI36" i="21"/>
  <c r="C26" i="21"/>
  <c r="AH152" i="21"/>
  <c r="AH162" i="21" s="1"/>
  <c r="AH88" i="21"/>
  <c r="AL46" i="182"/>
  <c r="AL56" i="182"/>
  <c r="AI100" i="21"/>
  <c r="AI108" i="21" s="1"/>
  <c r="AI71" i="21"/>
  <c r="AI85" i="21" s="1"/>
  <c r="AI97" i="21"/>
  <c r="AI105" i="21" s="1"/>
  <c r="AI69" i="21"/>
  <c r="AI83" i="21" s="1"/>
  <c r="AI73" i="21"/>
  <c r="AI87" i="21" s="1"/>
  <c r="AI72" i="21"/>
  <c r="AI86" i="21" s="1"/>
  <c r="AI99" i="21"/>
  <c r="AI107" i="21" s="1"/>
  <c r="AI98" i="21"/>
  <c r="AI106" i="21" s="1"/>
  <c r="AI70" i="21"/>
  <c r="AI84" i="21" s="1"/>
  <c r="AI151" i="21" s="1"/>
  <c r="AI161" i="21" s="1"/>
  <c r="AI96" i="21"/>
  <c r="AI104" i="21" s="1"/>
  <c r="AI95" i="21"/>
  <c r="AH103" i="21"/>
  <c r="AH109" i="21" s="1"/>
  <c r="AH128" i="21" s="1"/>
  <c r="AH153" i="21" s="1"/>
  <c r="AH163" i="21" s="1"/>
  <c r="AH101" i="21"/>
  <c r="AJ38" i="21"/>
  <c r="C38" i="21" s="1"/>
  <c r="AH50" i="21"/>
  <c r="AH149" i="21" s="1"/>
  <c r="C45" i="21"/>
  <c r="AS286" i="196"/>
  <c r="AS288" i="196"/>
  <c r="AS287" i="196"/>
  <c r="AS285" i="196"/>
  <c r="AT258" i="196"/>
  <c r="AS284" i="196"/>
  <c r="C50" i="21"/>
  <c r="E7" i="199" s="1"/>
  <c r="AJ149" i="21"/>
  <c r="AJ159" i="21" s="1"/>
  <c r="Z50" i="202"/>
  <c r="Z44" i="202"/>
  <c r="Z61" i="202"/>
  <c r="Z62" i="202"/>
  <c r="Z48" i="202"/>
  <c r="Z41" i="202"/>
  <c r="Z63" i="202"/>
  <c r="Z53" i="202"/>
  <c r="Z54" i="202"/>
  <c r="Z64" i="202"/>
  <c r="Z65" i="202"/>
  <c r="Z55" i="202"/>
  <c r="Z42" i="202"/>
  <c r="Z60" i="202"/>
  <c r="Z46" i="202"/>
  <c r="Z51" i="202"/>
  <c r="Z57" i="202"/>
  <c r="Z56" i="202"/>
  <c r="Z66" i="202"/>
  <c r="Z43" i="202"/>
  <c r="Z45" i="202"/>
  <c r="Z40" i="202"/>
  <c r="Z49" i="202"/>
  <c r="Z47" i="202"/>
  <c r="Z58" i="202"/>
  <c r="Z59" i="202"/>
  <c r="Z52" i="202"/>
  <c r="Z39" i="202"/>
  <c r="Z67" i="202"/>
  <c r="AJ58" i="21"/>
  <c r="AJ22" i="21"/>
  <c r="AI66" i="21"/>
  <c r="AI65" i="21"/>
  <c r="AI150" i="21" s="1"/>
  <c r="AI160" i="21" s="1"/>
  <c r="AT278" i="196"/>
  <c r="AT281" i="196"/>
  <c r="AT282" i="196"/>
  <c r="AU220" i="196"/>
  <c r="AT280" i="196"/>
  <c r="AT279" i="196"/>
  <c r="C59" i="21"/>
  <c r="Y46" i="202"/>
  <c r="Y49" i="202"/>
  <c r="Y42" i="202"/>
  <c r="Y52" i="202"/>
  <c r="Y56" i="202"/>
  <c r="Y63" i="202"/>
  <c r="Y44" i="202"/>
  <c r="AB44" i="202" s="1"/>
  <c r="Y54" i="202"/>
  <c r="Y57" i="202"/>
  <c r="Y50" i="202"/>
  <c r="AB50" i="202" s="1"/>
  <c r="Y45" i="202"/>
  <c r="Y67" i="202"/>
  <c r="Y55" i="202"/>
  <c r="Y47" i="202"/>
  <c r="AB47" i="202" s="1"/>
  <c r="Y59" i="202"/>
  <c r="AB59" i="202" s="1"/>
  <c r="Y39" i="202"/>
  <c r="Y41" i="202"/>
  <c r="AB41" i="202" s="1"/>
  <c r="Y66" i="202"/>
  <c r="Y61" i="202"/>
  <c r="Y51" i="202"/>
  <c r="AB51" i="202" s="1"/>
  <c r="Y48" i="202"/>
  <c r="Y60" i="202"/>
  <c r="AB60" i="202" s="1"/>
  <c r="Y62" i="202"/>
  <c r="Y65" i="202"/>
  <c r="Y64" i="202"/>
  <c r="AB64" i="202" s="1"/>
  <c r="Y58" i="202"/>
  <c r="AB58" i="202" s="1"/>
  <c r="Y40" i="202"/>
  <c r="AB40" i="202" s="1"/>
  <c r="Y53" i="202"/>
  <c r="AB53" i="202" s="1"/>
  <c r="Y43" i="202"/>
  <c r="D165" i="21"/>
  <c r="D170" i="21"/>
  <c r="R39" i="202" a="1"/>
  <c r="D169" i="21"/>
  <c r="AB62" i="202" l="1"/>
  <c r="AB66" i="202"/>
  <c r="AB63" i="202"/>
  <c r="AB49" i="202"/>
  <c r="AB43" i="202"/>
  <c r="AB55" i="202"/>
  <c r="AB56" i="202"/>
  <c r="AB65" i="202"/>
  <c r="E8" i="199"/>
  <c r="AB52" i="202"/>
  <c r="AB61" i="202"/>
  <c r="AB46" i="202"/>
  <c r="AB57" i="202"/>
  <c r="C47" i="21"/>
  <c r="AJ70" i="21"/>
  <c r="AJ84" i="21" s="1"/>
  <c r="AJ151" i="21" s="1"/>
  <c r="AJ98" i="21"/>
  <c r="AJ97" i="21"/>
  <c r="AJ100" i="21"/>
  <c r="AJ108" i="21" s="1"/>
  <c r="C108" i="21" s="1"/>
  <c r="AJ71" i="21"/>
  <c r="AJ96" i="21"/>
  <c r="AJ72" i="21"/>
  <c r="AJ73" i="21"/>
  <c r="AJ87" i="21" s="1"/>
  <c r="AJ95" i="21"/>
  <c r="AJ69" i="21"/>
  <c r="AJ99" i="21"/>
  <c r="Z68" i="202"/>
  <c r="C22" i="21"/>
  <c r="AI88" i="21"/>
  <c r="AI152" i="21"/>
  <c r="AB67" i="202"/>
  <c r="AB54" i="202"/>
  <c r="C58" i="21"/>
  <c r="AJ63" i="21"/>
  <c r="AT287" i="196"/>
  <c r="AT288" i="196"/>
  <c r="AU258" i="196"/>
  <c r="AT285" i="196"/>
  <c r="AT284" i="196"/>
  <c r="AT286" i="196"/>
  <c r="AH159" i="21"/>
  <c r="C149" i="21"/>
  <c r="K22" i="202" s="1"/>
  <c r="AH156" i="21"/>
  <c r="AH170" i="21" s="1"/>
  <c r="AH155" i="21"/>
  <c r="AH169" i="21" s="1"/>
  <c r="AI101" i="21"/>
  <c r="AI103" i="21"/>
  <c r="AI109" i="21" s="1"/>
  <c r="AI128" i="21" s="1"/>
  <c r="AI153" i="21" s="1"/>
  <c r="AI163" i="21" s="1"/>
  <c r="AJ36" i="21"/>
  <c r="C36" i="21" s="1"/>
  <c r="AJ35" i="21"/>
  <c r="C35" i="21" s="1"/>
  <c r="AB48" i="202"/>
  <c r="AB45" i="202"/>
  <c r="AB42" i="202"/>
  <c r="AU279" i="196"/>
  <c r="AU281" i="196"/>
  <c r="AU280" i="196"/>
  <c r="AU278" i="196"/>
  <c r="AV220" i="196"/>
  <c r="AU282" i="196"/>
  <c r="Y68" i="202"/>
  <c r="AB39" i="202"/>
  <c r="R39" i="202"/>
  <c r="R66" i="202"/>
  <c r="T66" i="202" s="1"/>
  <c r="R54" i="202"/>
  <c r="T54" i="202" s="1"/>
  <c r="R56" i="202"/>
  <c r="T56" i="202" s="1"/>
  <c r="R58" i="202"/>
  <c r="T58" i="202" s="1"/>
  <c r="R55" i="202"/>
  <c r="T55" i="202" s="1"/>
  <c r="R67" i="202"/>
  <c r="T67" i="202" s="1"/>
  <c r="R43" i="202"/>
  <c r="T43" i="202" s="1"/>
  <c r="R45" i="202"/>
  <c r="T45" i="202" s="1"/>
  <c r="R61" i="202"/>
  <c r="T61" i="202" s="1"/>
  <c r="R64" i="202"/>
  <c r="T64" i="202" s="1"/>
  <c r="R65" i="202"/>
  <c r="T65" i="202" s="1"/>
  <c r="R59" i="202"/>
  <c r="T59" i="202" s="1"/>
  <c r="R57" i="202"/>
  <c r="T57" i="202" s="1"/>
  <c r="R60" i="202"/>
  <c r="T60" i="202" s="1"/>
  <c r="R48" i="202"/>
  <c r="T48" i="202" s="1"/>
  <c r="R49" i="202"/>
  <c r="T49" i="202" s="1"/>
  <c r="R50" i="202"/>
  <c r="T50" i="202" s="1"/>
  <c r="R46" i="202"/>
  <c r="T46" i="202" s="1"/>
  <c r="R41" i="202"/>
  <c r="T41" i="202" s="1"/>
  <c r="R52" i="202"/>
  <c r="T52" i="202" s="1"/>
  <c r="R47" i="202"/>
  <c r="T47" i="202" s="1"/>
  <c r="R44" i="202"/>
  <c r="T44" i="202" s="1"/>
  <c r="R63" i="202"/>
  <c r="T63" i="202" s="1"/>
  <c r="R53" i="202"/>
  <c r="T53" i="202" s="1"/>
  <c r="R40" i="202"/>
  <c r="T40" i="202" s="1"/>
  <c r="R62" i="202"/>
  <c r="T62" i="202" s="1"/>
  <c r="R42" i="202"/>
  <c r="T42" i="202" s="1"/>
  <c r="R51" i="202"/>
  <c r="T51" i="202" s="1"/>
  <c r="XDS108" i="21"/>
  <c r="B87" i="21"/>
  <c r="C87" i="21"/>
  <c r="D171" i="21"/>
  <c r="U39" i="202" a="1"/>
  <c r="C84" i="21" l="1"/>
  <c r="B84" i="21"/>
  <c r="C70" i="21"/>
  <c r="C73" i="21"/>
  <c r="C100" i="21"/>
  <c r="C69" i="21"/>
  <c r="AJ83" i="21"/>
  <c r="AJ104" i="21"/>
  <c r="C96" i="21"/>
  <c r="AJ106" i="21"/>
  <c r="C98" i="21"/>
  <c r="AV281" i="196"/>
  <c r="AW220" i="196"/>
  <c r="AV278" i="196"/>
  <c r="AV282" i="196"/>
  <c r="AV280" i="196"/>
  <c r="AV279" i="196"/>
  <c r="AJ66" i="21"/>
  <c r="C66" i="21" s="1"/>
  <c r="C63" i="21"/>
  <c r="AJ65" i="21"/>
  <c r="AJ101" i="21"/>
  <c r="C101" i="21" s="1"/>
  <c r="AJ103" i="21"/>
  <c r="C95" i="21"/>
  <c r="C71" i="21"/>
  <c r="AJ85" i="21"/>
  <c r="AB68" i="202"/>
  <c r="AH165" i="21"/>
  <c r="C159" i="21"/>
  <c r="AU288" i="196"/>
  <c r="AV258" i="196"/>
  <c r="AU285" i="196"/>
  <c r="AU286" i="196"/>
  <c r="AU284" i="196"/>
  <c r="AU287" i="196"/>
  <c r="AI162" i="21"/>
  <c r="AI165" i="21" s="1"/>
  <c r="AI156" i="21"/>
  <c r="AI170" i="21" s="1"/>
  <c r="AI155" i="21"/>
  <c r="AI169" i="21" s="1"/>
  <c r="AJ107" i="21"/>
  <c r="C99" i="21"/>
  <c r="C72" i="21"/>
  <c r="AJ86" i="21"/>
  <c r="C97" i="21"/>
  <c r="AJ105" i="21"/>
  <c r="U46" i="202"/>
  <c r="U54" i="202"/>
  <c r="U67" i="202"/>
  <c r="U65" i="202"/>
  <c r="U47" i="202"/>
  <c r="U57" i="202"/>
  <c r="U59" i="202"/>
  <c r="U39" i="202"/>
  <c r="U62" i="202"/>
  <c r="U41" i="202"/>
  <c r="U51" i="202"/>
  <c r="U64" i="202"/>
  <c r="U49" i="202"/>
  <c r="U61" i="202"/>
  <c r="U43" i="202"/>
  <c r="U58" i="202"/>
  <c r="U66" i="202"/>
  <c r="U52" i="202"/>
  <c r="U40" i="202"/>
  <c r="U63" i="202"/>
  <c r="U55" i="202"/>
  <c r="U44" i="202"/>
  <c r="U53" i="202"/>
  <c r="U42" i="202"/>
  <c r="U48" i="202"/>
  <c r="U50" i="202"/>
  <c r="U56" i="202"/>
  <c r="U45" i="202"/>
  <c r="U60" i="202"/>
  <c r="R68" i="202"/>
  <c r="T39" i="202"/>
  <c r="T68" i="202" s="1"/>
  <c r="E171" i="21"/>
  <c r="E172" i="21" s="1"/>
  <c r="AJ161" i="21"/>
  <c r="C161" i="21" s="1"/>
  <c r="C151" i="21"/>
  <c r="F7" i="199" l="1"/>
  <c r="F8" i="199"/>
  <c r="AJ152" i="21"/>
  <c r="AJ88" i="21"/>
  <c r="C83" i="21"/>
  <c r="B83" i="21"/>
  <c r="C106" i="21"/>
  <c r="XDS106" i="21"/>
  <c r="C86" i="21"/>
  <c r="B86" i="21"/>
  <c r="C103" i="21"/>
  <c r="AJ109" i="21"/>
  <c r="XDS103" i="21"/>
  <c r="XDS105" i="21"/>
  <c r="C105" i="21"/>
  <c r="C65" i="21"/>
  <c r="AJ150" i="21"/>
  <c r="C107" i="21"/>
  <c r="XDS107" i="21"/>
  <c r="AV288" i="196"/>
  <c r="AV287" i="196"/>
  <c r="AV285" i="196"/>
  <c r="AW258" i="196"/>
  <c r="AV286" i="196"/>
  <c r="AV284" i="196"/>
  <c r="J22" i="202"/>
  <c r="E9" i="202"/>
  <c r="B85" i="21"/>
  <c r="C85" i="21"/>
  <c r="AW279" i="196"/>
  <c r="AW282" i="196"/>
  <c r="AW280" i="196"/>
  <c r="AX220" i="196"/>
  <c r="AW281" i="196"/>
  <c r="AW278" i="196"/>
  <c r="XDS104" i="21"/>
  <c r="C104" i="21"/>
  <c r="U68" i="202"/>
  <c r="F171" i="21"/>
  <c r="G7" i="199" l="1"/>
  <c r="AX279" i="196"/>
  <c r="AX280" i="196"/>
  <c r="AX278" i="196"/>
  <c r="AX281" i="196"/>
  <c r="AX282" i="196"/>
  <c r="AY220" i="196"/>
  <c r="C88" i="21"/>
  <c r="B88" i="21"/>
  <c r="AJ162" i="21"/>
  <c r="C162" i="21" s="1"/>
  <c r="C152" i="21"/>
  <c r="AJ160" i="21"/>
  <c r="C160" i="21" s="1"/>
  <c r="C150" i="21"/>
  <c r="AX258" i="196"/>
  <c r="AW284" i="196"/>
  <c r="AW286" i="196"/>
  <c r="AW288" i="196"/>
  <c r="AW287" i="196"/>
  <c r="AW285" i="196"/>
  <c r="AJ128" i="21"/>
  <c r="XDS109" i="21"/>
  <c r="C109" i="21"/>
  <c r="G6" i="199"/>
  <c r="G8" i="199"/>
  <c r="G171" i="21"/>
  <c r="G172" i="21" s="1"/>
  <c r="F172" i="21"/>
  <c r="C128" i="21" l="1"/>
  <c r="AJ153" i="21"/>
  <c r="AX285" i="196"/>
  <c r="AX284" i="196"/>
  <c r="AX286" i="196"/>
  <c r="AX288" i="196"/>
  <c r="AX287" i="196"/>
  <c r="AY258" i="196"/>
  <c r="AY278" i="196"/>
  <c r="AZ220" i="196"/>
  <c r="AY282" i="196"/>
  <c r="AY279" i="196"/>
  <c r="AY281" i="196"/>
  <c r="AY280" i="196"/>
  <c r="H171" i="21"/>
  <c r="H172" i="21" s="1"/>
  <c r="AJ156" i="21" l="1"/>
  <c r="AJ163" i="21"/>
  <c r="C153" i="21"/>
  <c r="AJ155" i="21"/>
  <c r="AZ281" i="196"/>
  <c r="BA220" i="196"/>
  <c r="AZ278" i="196"/>
  <c r="AZ282" i="196"/>
  <c r="AZ280" i="196"/>
  <c r="AZ279" i="196"/>
  <c r="AY286" i="196"/>
  <c r="AY284" i="196"/>
  <c r="AY287" i="196"/>
  <c r="AY288" i="196"/>
  <c r="AZ258" i="196"/>
  <c r="AY285" i="196"/>
  <c r="I171" i="21"/>
  <c r="K23" i="202" l="1"/>
  <c r="E17" i="199"/>
  <c r="AZ288" i="196"/>
  <c r="AZ287" i="196"/>
  <c r="AZ285" i="196"/>
  <c r="BA258" i="196"/>
  <c r="AZ286" i="196"/>
  <c r="AZ284" i="196"/>
  <c r="BA280" i="196"/>
  <c r="BB220" i="196"/>
  <c r="BA281" i="196"/>
  <c r="BA278" i="196"/>
  <c r="BA279" i="196"/>
  <c r="BA282" i="196"/>
  <c r="C155" i="21"/>
  <c r="K25" i="202" s="1"/>
  <c r="AJ169" i="21"/>
  <c r="AJ165" i="21"/>
  <c r="C165" i="21" s="1"/>
  <c r="C163" i="21"/>
  <c r="F17" i="199" s="1"/>
  <c r="G17" i="199" s="1"/>
  <c r="AJ170" i="21"/>
  <c r="C170" i="21" s="1"/>
  <c r="C156" i="21"/>
  <c r="C168" i="21" s="1"/>
  <c r="J171" i="21"/>
  <c r="J172" i="21" s="1"/>
  <c r="I172" i="21"/>
  <c r="J30" i="202" l="1"/>
  <c r="N10" i="202"/>
  <c r="BB280" i="196"/>
  <c r="BB278" i="196"/>
  <c r="BB281" i="196"/>
  <c r="BB282" i="196"/>
  <c r="BC220" i="196"/>
  <c r="BB279" i="196"/>
  <c r="J31" i="202"/>
  <c r="N11" i="202"/>
  <c r="E10" i="202"/>
  <c r="J23" i="202"/>
  <c r="C173" i="21"/>
  <c r="C169" i="21"/>
  <c r="BA284" i="196"/>
  <c r="BA286" i="196"/>
  <c r="BA288" i="196"/>
  <c r="BA287" i="196"/>
  <c r="BA285" i="196"/>
  <c r="BB258" i="196"/>
  <c r="N8" i="202"/>
  <c r="J25" i="202"/>
  <c r="K171" i="21"/>
  <c r="E11" i="202" l="1"/>
  <c r="BC279" i="196"/>
  <c r="BC281" i="196"/>
  <c r="BC280" i="196"/>
  <c r="BC278" i="196"/>
  <c r="BD220" i="196"/>
  <c r="BC282" i="196"/>
  <c r="J32" i="202"/>
  <c r="N12" i="202"/>
  <c r="BB286" i="196"/>
  <c r="BB288" i="196"/>
  <c r="BB287" i="196"/>
  <c r="BC258" i="196"/>
  <c r="BB285" i="196"/>
  <c r="BB284" i="196"/>
  <c r="L171" i="21"/>
  <c r="K172" i="21"/>
  <c r="BD282" i="196" l="1"/>
  <c r="BD280" i="196"/>
  <c r="BD279" i="196"/>
  <c r="BD281" i="196"/>
  <c r="BE220" i="196"/>
  <c r="BD278" i="196"/>
  <c r="BC288" i="196"/>
  <c r="BD258" i="196"/>
  <c r="BC285" i="196"/>
  <c r="BC286" i="196"/>
  <c r="BC284" i="196"/>
  <c r="BC287" i="196"/>
  <c r="M171" i="21"/>
  <c r="M172" i="21" s="1"/>
  <c r="L172" i="21"/>
  <c r="BE258" i="196" l="1"/>
  <c r="BD286" i="196"/>
  <c r="BD284" i="196"/>
  <c r="BD288" i="196"/>
  <c r="BD287" i="196"/>
  <c r="BD285" i="196"/>
  <c r="BE280" i="196"/>
  <c r="BF220" i="196"/>
  <c r="BE281" i="196"/>
  <c r="BE278" i="196"/>
  <c r="BE279" i="196"/>
  <c r="BE282" i="196"/>
  <c r="N171" i="21"/>
  <c r="BF279" i="196" l="1"/>
  <c r="BF282" i="196"/>
  <c r="BF280" i="196"/>
  <c r="BF281" i="196"/>
  <c r="BF278" i="196"/>
  <c r="BG220" i="196"/>
  <c r="BE284" i="196"/>
  <c r="BE286" i="196"/>
  <c r="BE288" i="196"/>
  <c r="BE287" i="196"/>
  <c r="BE285" i="196"/>
  <c r="BF258" i="196"/>
  <c r="O171" i="21"/>
  <c r="N172" i="21"/>
  <c r="BF285" i="196" l="1"/>
  <c r="BF284" i="196"/>
  <c r="BF287" i="196"/>
  <c r="BG258" i="196"/>
  <c r="BF288" i="196"/>
  <c r="BF286" i="196"/>
  <c r="BG282" i="196"/>
  <c r="BG279" i="196"/>
  <c r="BG281" i="196"/>
  <c r="BG280" i="196"/>
  <c r="BG278" i="196"/>
  <c r="BH220" i="196"/>
  <c r="P171" i="21"/>
  <c r="P172" i="21" s="1"/>
  <c r="O172" i="21"/>
  <c r="BH282" i="196" l="1"/>
  <c r="BH280" i="196"/>
  <c r="BH279" i="196"/>
  <c r="BH281" i="196"/>
  <c r="BI220" i="196"/>
  <c r="BH278" i="196"/>
  <c r="BG284" i="196"/>
  <c r="BG287" i="196"/>
  <c r="BG288" i="196"/>
  <c r="BH258" i="196"/>
  <c r="BG285" i="196"/>
  <c r="BG286" i="196"/>
  <c r="Q171" i="21"/>
  <c r="BI258" i="196" l="1"/>
  <c r="BH286" i="196"/>
  <c r="BH284" i="196"/>
  <c r="BH288" i="196"/>
  <c r="BH287" i="196"/>
  <c r="BH285" i="196"/>
  <c r="BI281" i="196"/>
  <c r="BI280" i="196"/>
  <c r="BI278" i="196"/>
  <c r="BI279" i="196"/>
  <c r="BI282" i="196"/>
  <c r="BJ220" i="196"/>
  <c r="R172" i="21"/>
  <c r="R171" i="21"/>
  <c r="Q172" i="21"/>
  <c r="BJ282" i="196" l="1"/>
  <c r="BJ279" i="196"/>
  <c r="BJ280" i="196"/>
  <c r="BJ278" i="196"/>
  <c r="BJ281" i="196"/>
  <c r="BI286" i="196"/>
  <c r="BI288" i="196"/>
  <c r="BI287" i="196"/>
  <c r="BI285" i="196"/>
  <c r="BI284" i="196"/>
  <c r="BJ258" i="196"/>
  <c r="S172" i="21"/>
  <c r="S171" i="21"/>
  <c r="BJ285" i="196" l="1"/>
  <c r="BJ288" i="196"/>
  <c r="BJ286" i="196"/>
  <c r="BJ287" i="196"/>
  <c r="BJ284" i="196"/>
  <c r="T172" i="21"/>
  <c r="T171" i="21"/>
  <c r="U172" i="21" l="1"/>
  <c r="U171" i="21"/>
  <c r="V172" i="21" l="1"/>
  <c r="V171" i="21"/>
  <c r="W172" i="21" l="1"/>
  <c r="W171" i="21"/>
  <c r="X172" i="21" l="1"/>
  <c r="X171" i="21"/>
  <c r="Y172" i="21" l="1"/>
  <c r="Y171" i="21"/>
  <c r="Z172" i="21" l="1"/>
  <c r="Z171" i="21"/>
  <c r="AA172" i="21" l="1"/>
  <c r="AA171" i="21"/>
  <c r="AB172" i="21" l="1"/>
  <c r="AB171" i="21"/>
  <c r="AC172" i="21" l="1"/>
  <c r="AC171" i="21"/>
  <c r="AD172" i="21" l="1"/>
  <c r="AD171" i="21"/>
  <c r="AE172" i="21" l="1"/>
  <c r="AE171" i="21"/>
  <c r="AF172" i="21" l="1"/>
  <c r="AF171" i="21"/>
  <c r="AG172" i="21" l="1"/>
  <c r="C171" i="21"/>
  <c r="D172" i="21" s="1"/>
  <c r="C172" i="21" s="1"/>
  <c r="J33" i="20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Peter Ogonowski</author>
  </authors>
  <commentList>
    <comment ref="T8" authorId="0" shapeId="0" xr:uid="{00000000-0006-0000-0700-000001000000}">
      <text>
        <r>
          <rPr>
            <sz val="9"/>
            <color indexed="81"/>
            <rFont val="Tahoma"/>
            <family val="2"/>
          </rPr>
          <t>Includes the cost of Supplemntal Intersection Lighting ($156K)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Ogonowski</author>
  </authors>
  <commentList>
    <comment ref="H153" authorId="0" shapeId="0" xr:uid="{00000000-0006-0000-0900-000001000000}">
      <text>
        <r>
          <rPr>
            <sz val="9"/>
            <color indexed="81"/>
            <rFont val="Tahoma"/>
            <family val="2"/>
          </rPr>
          <t>Based on the Corridor Safety Study (May 2019)</t>
        </r>
      </text>
    </comment>
  </commentList>
</comments>
</file>

<file path=xl/sharedStrings.xml><?xml version="1.0" encoding="utf-8"?>
<sst xmlns="http://schemas.openxmlformats.org/spreadsheetml/2006/main" count="27677" uniqueCount="9522">
  <si>
    <t>Total</t>
  </si>
  <si>
    <t>Year</t>
  </si>
  <si>
    <t>User Input Field</t>
  </si>
  <si>
    <t>Florida</t>
  </si>
  <si>
    <t>Rural</t>
  </si>
  <si>
    <t>Roadway</t>
  </si>
  <si>
    <t>Transit</t>
  </si>
  <si>
    <t>Auto</t>
  </si>
  <si>
    <t>Truck</t>
  </si>
  <si>
    <t>Average vehicle occupancy</t>
  </si>
  <si>
    <t>O&amp;M costs</t>
  </si>
  <si>
    <t>Total capital costs</t>
  </si>
  <si>
    <t>$ per vmt</t>
  </si>
  <si>
    <t>Table 13. 2000 Pavement, Congestion, Crash, Air Pollution, and Noise Costs for Illustrative Vehicles Under Specific Conditions</t>
  </si>
  <si>
    <t>Vehicle Class/Highway Class</t>
  </si>
  <si>
    <t>Cents per Mile</t>
  </si>
  <si>
    <t>Pavement</t>
  </si>
  <si>
    <t>Congestion</t>
  </si>
  <si>
    <t>Crash</t>
  </si>
  <si>
    <t>Air Pollution</t>
  </si>
  <si>
    <t>Noise</t>
  </si>
  <si>
    <t>Autos/Rural Interstate</t>
  </si>
  <si>
    <t>Autos/Urban Interstate</t>
  </si>
  <si>
    <t>40 kip 4-axle S.U. Truck/Rural Interstate</t>
  </si>
  <si>
    <t>40 kip 4-axle S.U. Truck/Urban Interstate</t>
  </si>
  <si>
    <t>60 kip 4-axle S.U. Truck/Rural Interstate</t>
  </si>
  <si>
    <t>60 kip 4-axle S.U. Truck/Urban Interstate</t>
  </si>
  <si>
    <t>60 kip 5-axle Comb/Rural Interstate</t>
  </si>
  <si>
    <t>60 kip 5-axle Comb/Urban Interstate</t>
  </si>
  <si>
    <t>80 kip 5-axle Comb/Rural Interstate</t>
  </si>
  <si>
    <t>80 kip 5-axle Comb/Urban Interstate</t>
  </si>
  <si>
    <t>NOTE: S.U. = Single Unit, Comb. = Combination; Air pollution costs are averages of costs of travel on all rural and urban highway classes, not just Interstate. Available data do not allow differences in air pollution costs for heavy truck classes to be distinguished.</t>
  </si>
  <si>
    <t>Source:</t>
  </si>
  <si>
    <t>http://www.fhwa.dot.gov/policy/hcas/addendum.htm</t>
  </si>
  <si>
    <t>Capital costs</t>
  </si>
  <si>
    <t>Accidents</t>
  </si>
  <si>
    <t>Number</t>
  </si>
  <si>
    <t>Urban</t>
  </si>
  <si>
    <t>Brevard</t>
  </si>
  <si>
    <t>Flagler</t>
  </si>
  <si>
    <t>Lake</t>
  </si>
  <si>
    <t>Marion</t>
  </si>
  <si>
    <t>Orange</t>
  </si>
  <si>
    <t>Osceola</t>
  </si>
  <si>
    <t>Seminole</t>
  </si>
  <si>
    <t>Sumter</t>
  </si>
  <si>
    <t>Volusia</t>
  </si>
  <si>
    <t>http://www.eia.doe.gov/oiaf/aeo/index.html</t>
  </si>
  <si>
    <t>Bus</t>
  </si>
  <si>
    <t>4-Tire Truck</t>
  </si>
  <si>
    <t>6-Tire Truck</t>
  </si>
  <si>
    <t>3-4 Axle Truck</t>
  </si>
  <si>
    <t>Low</t>
  </si>
  <si>
    <t>High</t>
  </si>
  <si>
    <t>Volatile Organic Compounds (VOC)</t>
  </si>
  <si>
    <t>Nitrogen Oxides (NOx)</t>
  </si>
  <si>
    <t>Fine Particulate Matter (PM)</t>
  </si>
  <si>
    <t>Sulfur Dioxide (SO2)</t>
  </si>
  <si>
    <t>Kilograms per Metric Ton</t>
  </si>
  <si>
    <t>kg</t>
  </si>
  <si>
    <t>District 5</t>
  </si>
  <si>
    <t>Project type</t>
  </si>
  <si>
    <t>Restricted</t>
  </si>
  <si>
    <t>Unrestricted</t>
  </si>
  <si>
    <t>Roadway type</t>
  </si>
  <si>
    <t>Project name</t>
  </si>
  <si>
    <t>County or district average</t>
  </si>
  <si>
    <t>Region type</t>
  </si>
  <si>
    <t>Mode</t>
  </si>
  <si>
    <t>County</t>
  </si>
  <si>
    <t>sourceTypeName</t>
  </si>
  <si>
    <t>avgspeedbinID</t>
  </si>
  <si>
    <t>Combination Long-haul Truck</t>
  </si>
  <si>
    <t/>
  </si>
  <si>
    <t>Passenger Car</t>
  </si>
  <si>
    <t>Speed Range Description</t>
  </si>
  <si>
    <t>Full Source Description</t>
  </si>
  <si>
    <t>Removed "County" from countyName field</t>
  </si>
  <si>
    <t>7.5mph &lt;== speed &lt;= 12.5mph</t>
  </si>
  <si>
    <t>17.5mph &lt;== speed &lt;=22.5mph</t>
  </si>
  <si>
    <t>27.5mph &lt;== speed &lt;= 32.5mph</t>
  </si>
  <si>
    <t>37.5mph &lt;== speed &lt;= 42.5mph</t>
  </si>
  <si>
    <t>47.5mph &lt;== speed &lt;= 52.5mph</t>
  </si>
  <si>
    <t>57.5mph &lt;== speed &lt;= 62.5mph</t>
  </si>
  <si>
    <t>67.5mph &lt;== speed &lt;= 72.5mph</t>
  </si>
  <si>
    <t>Alachua</t>
  </si>
  <si>
    <t>Baker</t>
  </si>
  <si>
    <t>Bay</t>
  </si>
  <si>
    <t>Bradford</t>
  </si>
  <si>
    <t>Broward</t>
  </si>
  <si>
    <t>Calhoun</t>
  </si>
  <si>
    <t>Charlotte</t>
  </si>
  <si>
    <t>Citrus</t>
  </si>
  <si>
    <t>Clay</t>
  </si>
  <si>
    <t>Collier</t>
  </si>
  <si>
    <t>Columbia</t>
  </si>
  <si>
    <t>Dixie</t>
  </si>
  <si>
    <t>Duval</t>
  </si>
  <si>
    <t>Escambia</t>
  </si>
  <si>
    <t>Franklin</t>
  </si>
  <si>
    <t>Gadsden</t>
  </si>
  <si>
    <t>Gilchrist</t>
  </si>
  <si>
    <t>Glades</t>
  </si>
  <si>
    <t>Gulf</t>
  </si>
  <si>
    <t>Hamilton</t>
  </si>
  <si>
    <t>Hardee</t>
  </si>
  <si>
    <t>Hendry</t>
  </si>
  <si>
    <t>Hernando</t>
  </si>
  <si>
    <t>Highlands</t>
  </si>
  <si>
    <t>Hillsborough</t>
  </si>
  <si>
    <t>Holmes</t>
  </si>
  <si>
    <t>Jackson</t>
  </si>
  <si>
    <t>Jefferson</t>
  </si>
  <si>
    <t>Lafayette</t>
  </si>
  <si>
    <t>Lee</t>
  </si>
  <si>
    <t>Leon</t>
  </si>
  <si>
    <t>Levy</t>
  </si>
  <si>
    <t>Liberty</t>
  </si>
  <si>
    <t>Madison</t>
  </si>
  <si>
    <t>Manatee</t>
  </si>
  <si>
    <t>Martin</t>
  </si>
  <si>
    <t>Miami-Dade</t>
  </si>
  <si>
    <t>Monroe</t>
  </si>
  <si>
    <t>Nassau</t>
  </si>
  <si>
    <t>Okaloosa</t>
  </si>
  <si>
    <t>Okeechobee</t>
  </si>
  <si>
    <t>Pasco</t>
  </si>
  <si>
    <t>Pinellas</t>
  </si>
  <si>
    <t>Polk</t>
  </si>
  <si>
    <t>Putnam</t>
  </si>
  <si>
    <t>St. Johns</t>
  </si>
  <si>
    <t>St. Lucie</t>
  </si>
  <si>
    <t>Sarasota</t>
  </si>
  <si>
    <t>Suwannee</t>
  </si>
  <si>
    <t>Taylor</t>
  </si>
  <si>
    <t>Union</t>
  </si>
  <si>
    <t>Wakulla</t>
  </si>
  <si>
    <t>Walton</t>
  </si>
  <si>
    <t>Washington</t>
  </si>
  <si>
    <t>Unknown</t>
  </si>
  <si>
    <t>TOTAL</t>
  </si>
  <si>
    <t>MOST LIKELY</t>
  </si>
  <si>
    <t>MAIS 1 - Minor injury</t>
  </si>
  <si>
    <t>$ per injury</t>
  </si>
  <si>
    <t>MAIS 2 - Moderate injury</t>
  </si>
  <si>
    <t>MAIS 3 - Serious injury</t>
  </si>
  <si>
    <t>MAIS 4 - Severe injury</t>
  </si>
  <si>
    <t>MAIS 5 - Critical injury</t>
  </si>
  <si>
    <t>$ per fatality</t>
  </si>
  <si>
    <t>KABCO-AIS Conversion Table (Excluding Fatalities in Non-Fatal Injury Codes)</t>
  </si>
  <si>
    <t>O</t>
  </si>
  <si>
    <t>C</t>
  </si>
  <si>
    <t>B</t>
  </si>
  <si>
    <t>A</t>
  </si>
  <si>
    <t>K</t>
  </si>
  <si>
    <t>Injured</t>
  </si>
  <si>
    <t>No Injury</t>
  </si>
  <si>
    <t>Possible Injury</t>
  </si>
  <si>
    <t>Non Incapacitating</t>
  </si>
  <si>
    <t>Incapacitating</t>
  </si>
  <si>
    <t xml:space="preserve"> Killed</t>
  </si>
  <si>
    <t>Severity Unknown</t>
  </si>
  <si>
    <t>Fatality</t>
  </si>
  <si>
    <t>Source: NHTSA, July 2011, table provided in Final NOFA for TIGER 3</t>
  </si>
  <si>
    <t>$Value</t>
  </si>
  <si>
    <t>District 1</t>
  </si>
  <si>
    <t>District 2</t>
  </si>
  <si>
    <t>District 3</t>
  </si>
  <si>
    <t>District 4</t>
  </si>
  <si>
    <t>District 6</t>
  </si>
  <si>
    <t>District 7</t>
  </si>
  <si>
    <t>All Districts</t>
  </si>
  <si>
    <t>Scenario #</t>
  </si>
  <si>
    <t>Bicycle &amp; Pedestrian</t>
  </si>
  <si>
    <t>Select roadway access type</t>
  </si>
  <si>
    <t>Travel time savings</t>
  </si>
  <si>
    <t>2006-2010 CRASH RATES PER MILLION VMT</t>
  </si>
  <si>
    <t>Yes</t>
  </si>
  <si>
    <t>No</t>
  </si>
  <si>
    <t>n/a</t>
  </si>
  <si>
    <t>Average Speed Index #</t>
  </si>
  <si>
    <t>Construction end year</t>
  </si>
  <si>
    <t>Fuel Consumption (mpg)</t>
  </si>
  <si>
    <t>Vehicle Type / Speed</t>
  </si>
  <si>
    <t>5-Axle Comb.</t>
  </si>
  <si>
    <t>Medium/Large Auto</t>
  </si>
  <si>
    <t>Note: All at GRADE 0</t>
  </si>
  <si>
    <t>Tire Wear (% worn/1000miles)</t>
  </si>
  <si>
    <t>Maintenance &amp; Repair (% avg. cost/1000miles)</t>
  </si>
  <si>
    <t>Depreciation (% of new price/1000 miles)</t>
  </si>
  <si>
    <t>Oil Consumption (quarts/1000miles)</t>
  </si>
  <si>
    <t>CNG Bus</t>
  </si>
  <si>
    <t>NOX.UUR</t>
  </si>
  <si>
    <t>CO2.UUR</t>
  </si>
  <si>
    <t>VOC.UUR</t>
  </si>
  <si>
    <t>PM.UUR</t>
  </si>
  <si>
    <t>SO2.UUR</t>
  </si>
  <si>
    <t>NOX.UR</t>
  </si>
  <si>
    <t>CO2.UR</t>
  </si>
  <si>
    <t>VOC.UR</t>
  </si>
  <si>
    <t>PM.UR</t>
  </si>
  <si>
    <t>SO2.UR</t>
  </si>
  <si>
    <t>NOX.RUR</t>
  </si>
  <si>
    <t>CO2.RUR</t>
  </si>
  <si>
    <t>VOC.RUR</t>
  </si>
  <si>
    <t>PM.RUR</t>
  </si>
  <si>
    <t>SO2.RUR</t>
  </si>
  <si>
    <t>NOX.RR</t>
  </si>
  <si>
    <t>CO2.RR</t>
  </si>
  <si>
    <t>VOC.RR</t>
  </si>
  <si>
    <t>PM.RR</t>
  </si>
  <si>
    <t>SO2.RR</t>
  </si>
  <si>
    <t>Index (mode, county, year, speed)</t>
  </si>
  <si>
    <t>Auto.D5.2012.1</t>
  </si>
  <si>
    <t>Auto.D5.2012.2</t>
  </si>
  <si>
    <t>Auto.D5.2012.3</t>
  </si>
  <si>
    <t>Auto.D5.2012.4</t>
  </si>
  <si>
    <t>Auto.D5.2012.5</t>
  </si>
  <si>
    <t>Auto.D5.2012.6</t>
  </si>
  <si>
    <t>Auto.D5.2012.7</t>
  </si>
  <si>
    <t>Auto.D5.2012.8</t>
  </si>
  <si>
    <t>Auto.D5.2012.9</t>
  </si>
  <si>
    <t>Auto.D5.2012.10</t>
  </si>
  <si>
    <t>Auto.D5.2012.11</t>
  </si>
  <si>
    <t>Auto.D5.2012.12</t>
  </si>
  <si>
    <t>Auto.D5.2012.13</t>
  </si>
  <si>
    <t>Auto.D5.2012.14</t>
  </si>
  <si>
    <t>Auto.D5.2012.15</t>
  </si>
  <si>
    <t>Auto.D5.2012.16</t>
  </si>
  <si>
    <t>Auto.D5.2020.1</t>
  </si>
  <si>
    <t>Auto.D5.2020.2</t>
  </si>
  <si>
    <t>Auto.D5.2020.3</t>
  </si>
  <si>
    <t>Auto.D5.2020.4</t>
  </si>
  <si>
    <t>Auto.D5.2020.5</t>
  </si>
  <si>
    <t>Auto.D5.2020.6</t>
  </si>
  <si>
    <t>Auto.D5.2020.7</t>
  </si>
  <si>
    <t>Auto.D5.2020.8</t>
  </si>
  <si>
    <t>Auto.D5.2020.9</t>
  </si>
  <si>
    <t>Auto.D5.2020.10</t>
  </si>
  <si>
    <t>Auto.D5.2020.11</t>
  </si>
  <si>
    <t>Auto.D5.2020.12</t>
  </si>
  <si>
    <t>Auto.D5.2020.13</t>
  </si>
  <si>
    <t>Auto.D5.2020.14</t>
  </si>
  <si>
    <t>Auto.D5.2020.15</t>
  </si>
  <si>
    <t>Auto.D5.2020.16</t>
  </si>
  <si>
    <t>Auto.D5.2030.1</t>
  </si>
  <si>
    <t>Auto.D5.2030.2</t>
  </si>
  <si>
    <t>Auto.D5.2030.3</t>
  </si>
  <si>
    <t>Auto.D5.2030.4</t>
  </si>
  <si>
    <t>Auto.D5.2030.5</t>
  </si>
  <si>
    <t>Auto.D5.2030.6</t>
  </si>
  <si>
    <t>Auto.D5.2030.7</t>
  </si>
  <si>
    <t>Auto.D5.2030.8</t>
  </si>
  <si>
    <t>Auto.D5.2030.9</t>
  </si>
  <si>
    <t>Auto.D5.2030.10</t>
  </si>
  <si>
    <t>Auto.D5.2030.11</t>
  </si>
  <si>
    <t>Auto.D5.2030.12</t>
  </si>
  <si>
    <t>Auto.D5.2030.13</t>
  </si>
  <si>
    <t>Auto.D5.2030.14</t>
  </si>
  <si>
    <t>Auto.D5.2030.15</t>
  </si>
  <si>
    <t>Auto.D5.2030.16</t>
  </si>
  <si>
    <t>Bus.D5.2012.1</t>
  </si>
  <si>
    <t>Bus.D5.2012.2</t>
  </si>
  <si>
    <t>Bus.D5.2012.3</t>
  </si>
  <si>
    <t>Bus.D5.2012.4</t>
  </si>
  <si>
    <t>Bus.D5.2012.5</t>
  </si>
  <si>
    <t>Bus.D5.2012.6</t>
  </si>
  <si>
    <t>Bus.D5.2012.7</t>
  </si>
  <si>
    <t>Bus.D5.2012.8</t>
  </si>
  <si>
    <t>Bus.D5.2012.9</t>
  </si>
  <si>
    <t>Bus.D5.2012.10</t>
  </si>
  <si>
    <t>Bus.D5.2012.11</t>
  </si>
  <si>
    <t>Bus.D5.2012.12</t>
  </si>
  <si>
    <t>Bus.D5.2012.13</t>
  </si>
  <si>
    <t>Bus.D5.2012.14</t>
  </si>
  <si>
    <t>Bus.D5.2012.15</t>
  </si>
  <si>
    <t>Bus.D5.2012.16</t>
  </si>
  <si>
    <t>Bus.D5.2020.1</t>
  </si>
  <si>
    <t>Bus.D5.2020.2</t>
  </si>
  <si>
    <t>Bus.D5.2020.3</t>
  </si>
  <si>
    <t>Bus.D5.2020.4</t>
  </si>
  <si>
    <t>Bus.D5.2020.5</t>
  </si>
  <si>
    <t>Bus.D5.2020.6</t>
  </si>
  <si>
    <t>Bus.D5.2020.7</t>
  </si>
  <si>
    <t>Bus.D5.2020.8</t>
  </si>
  <si>
    <t>Bus.D5.2020.9</t>
  </si>
  <si>
    <t>Bus.D5.2020.10</t>
  </si>
  <si>
    <t>Bus.D5.2020.11</t>
  </si>
  <si>
    <t>Bus.D5.2020.12</t>
  </si>
  <si>
    <t>Bus.D5.2020.13</t>
  </si>
  <si>
    <t>Bus.D5.2020.14</t>
  </si>
  <si>
    <t>Bus.D5.2020.15</t>
  </si>
  <si>
    <t>Bus.D5.2020.16</t>
  </si>
  <si>
    <t>Bus.D5.2030.1</t>
  </si>
  <si>
    <t>Bus.D5.2030.2</t>
  </si>
  <si>
    <t>Bus.D5.2030.3</t>
  </si>
  <si>
    <t>Bus.D5.2030.4</t>
  </si>
  <si>
    <t>Bus.D5.2030.5</t>
  </si>
  <si>
    <t>Bus.D5.2030.6</t>
  </si>
  <si>
    <t>Bus.D5.2030.7</t>
  </si>
  <si>
    <t>Bus.D5.2030.8</t>
  </si>
  <si>
    <t>Bus.D5.2030.9</t>
  </si>
  <si>
    <t>Bus.D5.2030.10</t>
  </si>
  <si>
    <t>Bus.D5.2030.11</t>
  </si>
  <si>
    <t>Bus.D5.2030.12</t>
  </si>
  <si>
    <t>Bus.D5.2030.13</t>
  </si>
  <si>
    <t>Bus.D5.2030.14</t>
  </si>
  <si>
    <t>Bus.D5.2030.15</t>
  </si>
  <si>
    <t>Bus.D5.2030.16</t>
  </si>
  <si>
    <t>CNG Bus.D5.2012.1</t>
  </si>
  <si>
    <t>CNG Bus.D5.2012.2</t>
  </si>
  <si>
    <t>CNG Bus.D5.2012.3</t>
  </si>
  <si>
    <t>CNG Bus.D5.2012.4</t>
  </si>
  <si>
    <t>CNG Bus.D5.2012.5</t>
  </si>
  <si>
    <t>CNG Bus.D5.2012.6</t>
  </si>
  <si>
    <t>CNG Bus.D5.2012.7</t>
  </si>
  <si>
    <t>CNG Bus.D5.2012.8</t>
  </si>
  <si>
    <t>CNG Bus.D5.2012.9</t>
  </si>
  <si>
    <t>CNG Bus.D5.2012.10</t>
  </si>
  <si>
    <t>CNG Bus.D5.2012.11</t>
  </si>
  <si>
    <t>CNG Bus.D5.2012.12</t>
  </si>
  <si>
    <t>CNG Bus.D5.2012.13</t>
  </si>
  <si>
    <t>CNG Bus.D5.2012.14</t>
  </si>
  <si>
    <t>CNG Bus.D5.2012.15</t>
  </si>
  <si>
    <t>CNG Bus.D5.2012.16</t>
  </si>
  <si>
    <t>CNG Bus.D5.2020.1</t>
  </si>
  <si>
    <t>CNG Bus.D5.2020.2</t>
  </si>
  <si>
    <t>CNG Bus.D5.2020.3</t>
  </si>
  <si>
    <t>CNG Bus.D5.2020.4</t>
  </si>
  <si>
    <t>CNG Bus.D5.2020.5</t>
  </si>
  <si>
    <t>CNG Bus.D5.2020.6</t>
  </si>
  <si>
    <t>CNG Bus.D5.2020.7</t>
  </si>
  <si>
    <t>CNG Bus.D5.2020.8</t>
  </si>
  <si>
    <t>CNG Bus.D5.2020.9</t>
  </si>
  <si>
    <t>CNG Bus.D5.2020.10</t>
  </si>
  <si>
    <t>CNG Bus.D5.2020.11</t>
  </si>
  <si>
    <t>CNG Bus.D5.2020.12</t>
  </si>
  <si>
    <t>CNG Bus.D5.2020.13</t>
  </si>
  <si>
    <t>CNG Bus.D5.2020.14</t>
  </si>
  <si>
    <t>CNG Bus.D5.2020.15</t>
  </si>
  <si>
    <t>CNG Bus.D5.2020.16</t>
  </si>
  <si>
    <t>CNG Bus.D5.2030.1</t>
  </si>
  <si>
    <t>CNG Bus.D5.2030.2</t>
  </si>
  <si>
    <t>CNG Bus.D5.2030.3</t>
  </si>
  <si>
    <t>CNG Bus.D5.2030.4</t>
  </si>
  <si>
    <t>CNG Bus.D5.2030.5</t>
  </si>
  <si>
    <t>CNG Bus.D5.2030.6</t>
  </si>
  <si>
    <t>CNG Bus.D5.2030.7</t>
  </si>
  <si>
    <t>CNG Bus.D5.2030.8</t>
  </si>
  <si>
    <t>CNG Bus.D5.2030.9</t>
  </si>
  <si>
    <t>CNG Bus.D5.2030.10</t>
  </si>
  <si>
    <t>CNG Bus.D5.2030.11</t>
  </si>
  <si>
    <t>CNG Bus.D5.2030.12</t>
  </si>
  <si>
    <t>CNG Bus.D5.2030.13</t>
  </si>
  <si>
    <t>CNG Bus.D5.2030.14</t>
  </si>
  <si>
    <t>CNG Bus.D5.2030.15</t>
  </si>
  <si>
    <t>CNG Bus.D5.2030.16</t>
  </si>
  <si>
    <t>Auto.Brevard.2012.1</t>
  </si>
  <si>
    <t>Auto.Brevard.2012.2</t>
  </si>
  <si>
    <t>Auto.Brevard.2012.3</t>
  </si>
  <si>
    <t>Auto.Brevard.2012.4</t>
  </si>
  <si>
    <t>Auto.Brevard.2012.5</t>
  </si>
  <si>
    <t>Auto.Brevard.2012.6</t>
  </si>
  <si>
    <t>Auto.Brevard.2012.7</t>
  </si>
  <si>
    <t>Auto.Brevard.2012.8</t>
  </si>
  <si>
    <t>Auto.Brevard.2012.9</t>
  </si>
  <si>
    <t>Auto.Brevard.2012.10</t>
  </si>
  <si>
    <t>Auto.Brevard.2012.11</t>
  </si>
  <si>
    <t>Auto.Brevard.2012.12</t>
  </si>
  <si>
    <t>Auto.Brevard.2012.13</t>
  </si>
  <si>
    <t>Auto.Brevard.2012.14</t>
  </si>
  <si>
    <t>Auto.Brevard.2012.15</t>
  </si>
  <si>
    <t>Auto.Brevard.2012.16</t>
  </si>
  <si>
    <t>Auto.Brevard.2020.1</t>
  </si>
  <si>
    <t>Auto.Brevard.2020.2</t>
  </si>
  <si>
    <t>Auto.Brevard.2020.3</t>
  </si>
  <si>
    <t>Auto.Brevard.2020.4</t>
  </si>
  <si>
    <t>Auto.Brevard.2020.5</t>
  </si>
  <si>
    <t>Auto.Brevard.2020.6</t>
  </si>
  <si>
    <t>Auto.Brevard.2020.7</t>
  </si>
  <si>
    <t>Auto.Brevard.2020.8</t>
  </si>
  <si>
    <t>Auto.Brevard.2020.9</t>
  </si>
  <si>
    <t>Auto.Brevard.2020.10</t>
  </si>
  <si>
    <t>Auto.Brevard.2020.11</t>
  </si>
  <si>
    <t>Auto.Brevard.2020.12</t>
  </si>
  <si>
    <t>Auto.Brevard.2020.13</t>
  </si>
  <si>
    <t>Auto.Brevard.2020.14</t>
  </si>
  <si>
    <t>Auto.Brevard.2020.15</t>
  </si>
  <si>
    <t>Auto.Brevard.2020.16</t>
  </si>
  <si>
    <t>Auto.Brevard.2030.1</t>
  </si>
  <si>
    <t>Auto.Brevard.2030.2</t>
  </si>
  <si>
    <t>Auto.Brevard.2030.3</t>
  </si>
  <si>
    <t>Auto.Brevard.2030.4</t>
  </si>
  <si>
    <t>Auto.Brevard.2030.5</t>
  </si>
  <si>
    <t>Auto.Brevard.2030.6</t>
  </si>
  <si>
    <t>Auto.Brevard.2030.7</t>
  </si>
  <si>
    <t>Auto.Brevard.2030.8</t>
  </si>
  <si>
    <t>Auto.Brevard.2030.9</t>
  </si>
  <si>
    <t>Auto.Brevard.2030.10</t>
  </si>
  <si>
    <t>Auto.Brevard.2030.11</t>
  </si>
  <si>
    <t>Auto.Brevard.2030.12</t>
  </si>
  <si>
    <t>Auto.Brevard.2030.13</t>
  </si>
  <si>
    <t>Auto.Brevard.2030.14</t>
  </si>
  <si>
    <t>Auto.Brevard.2030.15</t>
  </si>
  <si>
    <t>Auto.Brevard.2030.16</t>
  </si>
  <si>
    <t>Bus.Brevard.2012.1</t>
  </si>
  <si>
    <t>Bus.Brevard.2012.2</t>
  </si>
  <si>
    <t>Bus.Brevard.2012.3</t>
  </si>
  <si>
    <t>Bus.Brevard.2012.4</t>
  </si>
  <si>
    <t>Bus.Brevard.2012.5</t>
  </si>
  <si>
    <t>Bus.Brevard.2012.6</t>
  </si>
  <si>
    <t>Bus.Brevard.2012.7</t>
  </si>
  <si>
    <t>Bus.Brevard.2012.8</t>
  </si>
  <si>
    <t>Bus.Brevard.2012.9</t>
  </si>
  <si>
    <t>Bus.Brevard.2012.10</t>
  </si>
  <si>
    <t>Bus.Brevard.2012.11</t>
  </si>
  <si>
    <t>Bus.Brevard.2012.12</t>
  </si>
  <si>
    <t>Bus.Brevard.2012.13</t>
  </si>
  <si>
    <t>Bus.Brevard.2012.14</t>
  </si>
  <si>
    <t>Bus.Brevard.2012.15</t>
  </si>
  <si>
    <t>Bus.Brevard.2012.16</t>
  </si>
  <si>
    <t>Bus.Brevard.2020.1</t>
  </si>
  <si>
    <t>Bus.Brevard.2020.2</t>
  </si>
  <si>
    <t>Bus.Brevard.2020.3</t>
  </si>
  <si>
    <t>Bus.Brevard.2020.4</t>
  </si>
  <si>
    <t>Bus.Brevard.2020.5</t>
  </si>
  <si>
    <t>Bus.Brevard.2020.6</t>
  </si>
  <si>
    <t>Bus.Brevard.2020.7</t>
  </si>
  <si>
    <t>Bus.Brevard.2020.8</t>
  </si>
  <si>
    <t>Bus.Brevard.2020.9</t>
  </si>
  <si>
    <t>Bus.Brevard.2020.10</t>
  </si>
  <si>
    <t>Bus.Brevard.2020.11</t>
  </si>
  <si>
    <t>Bus.Brevard.2020.12</t>
  </si>
  <si>
    <t>Bus.Brevard.2020.13</t>
  </si>
  <si>
    <t>Bus.Brevard.2020.14</t>
  </si>
  <si>
    <t>Bus.Brevard.2020.15</t>
  </si>
  <si>
    <t>Bus.Brevard.2020.16</t>
  </si>
  <si>
    <t>Bus.Brevard.2030.1</t>
  </si>
  <si>
    <t>Bus.Brevard.2030.2</t>
  </si>
  <si>
    <t>Bus.Brevard.2030.3</t>
  </si>
  <si>
    <t>Bus.Brevard.2030.4</t>
  </si>
  <si>
    <t>Bus.Brevard.2030.5</t>
  </si>
  <si>
    <t>Bus.Brevard.2030.6</t>
  </si>
  <si>
    <t>Bus.Brevard.2030.7</t>
  </si>
  <si>
    <t>Bus.Brevard.2030.8</t>
  </si>
  <si>
    <t>Bus.Brevard.2030.9</t>
  </si>
  <si>
    <t>Bus.Brevard.2030.10</t>
  </si>
  <si>
    <t>Bus.Brevard.2030.11</t>
  </si>
  <si>
    <t>Bus.Brevard.2030.12</t>
  </si>
  <si>
    <t>Bus.Brevard.2030.13</t>
  </si>
  <si>
    <t>Bus.Brevard.2030.14</t>
  </si>
  <si>
    <t>Bus.Brevard.2030.15</t>
  </si>
  <si>
    <t>Bus.Brevard.2030.16</t>
  </si>
  <si>
    <t>CNG Bus.Brevard.2012.1</t>
  </si>
  <si>
    <t>CNG Bus.Brevard.2012.2</t>
  </si>
  <si>
    <t>CNG Bus.Brevard.2012.3</t>
  </si>
  <si>
    <t>CNG Bus.Brevard.2012.4</t>
  </si>
  <si>
    <t>CNG Bus.Brevard.2012.5</t>
  </si>
  <si>
    <t>CNG Bus.Brevard.2012.6</t>
  </si>
  <si>
    <t>CNG Bus.Brevard.2012.7</t>
  </si>
  <si>
    <t>CNG Bus.Brevard.2012.8</t>
  </si>
  <si>
    <t>CNG Bus.Brevard.2012.9</t>
  </si>
  <si>
    <t>CNG Bus.Brevard.2012.10</t>
  </si>
  <si>
    <t>CNG Bus.Brevard.2012.11</t>
  </si>
  <si>
    <t>CNG Bus.Brevard.2012.12</t>
  </si>
  <si>
    <t>CNG Bus.Brevard.2012.13</t>
  </si>
  <si>
    <t>CNG Bus.Brevard.2012.14</t>
  </si>
  <si>
    <t>CNG Bus.Brevard.2012.15</t>
  </si>
  <si>
    <t>CNG Bus.Brevard.2012.16</t>
  </si>
  <si>
    <t>CNG Bus.Brevard.2020.1</t>
  </si>
  <si>
    <t>CNG Bus.Brevard.2020.2</t>
  </si>
  <si>
    <t>CNG Bus.Brevard.2020.3</t>
  </si>
  <si>
    <t>CNG Bus.Brevard.2020.4</t>
  </si>
  <si>
    <t>CNG Bus.Brevard.2020.5</t>
  </si>
  <si>
    <t>CNG Bus.Brevard.2020.6</t>
  </si>
  <si>
    <t>CNG Bus.Brevard.2020.7</t>
  </si>
  <si>
    <t>CNG Bus.Brevard.2020.8</t>
  </si>
  <si>
    <t>CNG Bus.Brevard.2020.9</t>
  </si>
  <si>
    <t>CNG Bus.Brevard.2020.10</t>
  </si>
  <si>
    <t>CNG Bus.Brevard.2020.11</t>
  </si>
  <si>
    <t>CNG Bus.Brevard.2020.12</t>
  </si>
  <si>
    <t>CNG Bus.Brevard.2020.13</t>
  </si>
  <si>
    <t>CNG Bus.Brevard.2020.14</t>
  </si>
  <si>
    <t>CNG Bus.Brevard.2020.15</t>
  </si>
  <si>
    <t>CNG Bus.Brevard.2020.16</t>
  </si>
  <si>
    <t>CNG Bus.Brevard.2030.1</t>
  </si>
  <si>
    <t>CNG Bus.Brevard.2030.2</t>
  </si>
  <si>
    <t>CNG Bus.Brevard.2030.3</t>
  </si>
  <si>
    <t>CNG Bus.Brevard.2030.4</t>
  </si>
  <si>
    <t>CNG Bus.Brevard.2030.5</t>
  </si>
  <si>
    <t>CNG Bus.Brevard.2030.6</t>
  </si>
  <si>
    <t>CNG Bus.Brevard.2030.7</t>
  </si>
  <si>
    <t>CNG Bus.Brevard.2030.8</t>
  </si>
  <si>
    <t>CNG Bus.Brevard.2030.9</t>
  </si>
  <si>
    <t>CNG Bus.Brevard.2030.10</t>
  </si>
  <si>
    <t>CNG Bus.Brevard.2030.11</t>
  </si>
  <si>
    <t>CNG Bus.Brevard.2030.12</t>
  </si>
  <si>
    <t>CNG Bus.Brevard.2030.13</t>
  </si>
  <si>
    <t>CNG Bus.Brevard.2030.14</t>
  </si>
  <si>
    <t>CNG Bus.Brevard.2030.15</t>
  </si>
  <si>
    <t>CNG Bus.Brevard.2030.16</t>
  </si>
  <si>
    <t>Auto.Flagler.2012.1</t>
  </si>
  <si>
    <t>Auto.Flagler.2012.2</t>
  </si>
  <si>
    <t>Auto.Flagler.2012.3</t>
  </si>
  <si>
    <t>Auto.Flagler.2012.4</t>
  </si>
  <si>
    <t>Auto.Flagler.2012.5</t>
  </si>
  <si>
    <t>Auto.Flagler.2012.6</t>
  </si>
  <si>
    <t>Auto.Flagler.2012.7</t>
  </si>
  <si>
    <t>Auto.Flagler.2012.8</t>
  </si>
  <si>
    <t>Auto.Flagler.2012.9</t>
  </si>
  <si>
    <t>Auto.Flagler.2012.10</t>
  </si>
  <si>
    <t>Auto.Flagler.2012.11</t>
  </si>
  <si>
    <t>Auto.Flagler.2012.12</t>
  </si>
  <si>
    <t>Auto.Flagler.2012.13</t>
  </si>
  <si>
    <t>Auto.Flagler.2012.14</t>
  </si>
  <si>
    <t>Auto.Flagler.2012.15</t>
  </si>
  <si>
    <t>Auto.Flagler.2012.16</t>
  </si>
  <si>
    <t>Auto.Flagler.2020.1</t>
  </si>
  <si>
    <t>Auto.Flagler.2020.2</t>
  </si>
  <si>
    <t>Auto.Flagler.2020.3</t>
  </si>
  <si>
    <t>Auto.Flagler.2020.4</t>
  </si>
  <si>
    <t>Auto.Flagler.2020.5</t>
  </si>
  <si>
    <t>Auto.Flagler.2020.6</t>
  </si>
  <si>
    <t>Auto.Flagler.2020.7</t>
  </si>
  <si>
    <t>Auto.Flagler.2020.8</t>
  </si>
  <si>
    <t>Auto.Flagler.2020.9</t>
  </si>
  <si>
    <t>Auto.Flagler.2020.10</t>
  </si>
  <si>
    <t>Auto.Flagler.2020.11</t>
  </si>
  <si>
    <t>Auto.Flagler.2020.12</t>
  </si>
  <si>
    <t>Auto.Flagler.2020.13</t>
  </si>
  <si>
    <t>Auto.Flagler.2020.14</t>
  </si>
  <si>
    <t>Auto.Flagler.2020.15</t>
  </si>
  <si>
    <t>Auto.Flagler.2020.16</t>
  </si>
  <si>
    <t>Auto.Flagler.2030.1</t>
  </si>
  <si>
    <t>Auto.Flagler.2030.2</t>
  </si>
  <si>
    <t>Auto.Flagler.2030.3</t>
  </si>
  <si>
    <t>Auto.Flagler.2030.4</t>
  </si>
  <si>
    <t>Auto.Flagler.2030.5</t>
  </si>
  <si>
    <t>Auto.Flagler.2030.6</t>
  </si>
  <si>
    <t>Auto.Flagler.2030.7</t>
  </si>
  <si>
    <t>Auto.Flagler.2030.8</t>
  </si>
  <si>
    <t>Auto.Flagler.2030.9</t>
  </si>
  <si>
    <t>Auto.Flagler.2030.10</t>
  </si>
  <si>
    <t>Auto.Flagler.2030.11</t>
  </si>
  <si>
    <t>Auto.Flagler.2030.12</t>
  </si>
  <si>
    <t>Auto.Flagler.2030.13</t>
  </si>
  <si>
    <t>Auto.Flagler.2030.14</t>
  </si>
  <si>
    <t>Auto.Flagler.2030.15</t>
  </si>
  <si>
    <t>Auto.Flagler.2030.16</t>
  </si>
  <si>
    <t>Bus.Flagler.2012.1</t>
  </si>
  <si>
    <t>Bus.Flagler.2012.2</t>
  </si>
  <si>
    <t>Bus.Flagler.2012.3</t>
  </si>
  <si>
    <t>Bus.Flagler.2012.4</t>
  </si>
  <si>
    <t>Bus.Flagler.2012.5</t>
  </si>
  <si>
    <t>Bus.Flagler.2012.6</t>
  </si>
  <si>
    <t>Bus.Flagler.2012.7</t>
  </si>
  <si>
    <t>Bus.Flagler.2012.8</t>
  </si>
  <si>
    <t>Bus.Flagler.2012.9</t>
  </si>
  <si>
    <t>Bus.Flagler.2012.10</t>
  </si>
  <si>
    <t>Bus.Flagler.2012.11</t>
  </si>
  <si>
    <t>Bus.Flagler.2012.12</t>
  </si>
  <si>
    <t>Bus.Flagler.2012.13</t>
  </si>
  <si>
    <t>Bus.Flagler.2012.14</t>
  </si>
  <si>
    <t>Bus.Flagler.2012.15</t>
  </si>
  <si>
    <t>Bus.Flagler.2012.16</t>
  </si>
  <si>
    <t>Bus.Flagler.2020.1</t>
  </si>
  <si>
    <t>Bus.Flagler.2020.2</t>
  </si>
  <si>
    <t>Bus.Flagler.2020.3</t>
  </si>
  <si>
    <t>Bus.Flagler.2020.4</t>
  </si>
  <si>
    <t>Bus.Flagler.2020.5</t>
  </si>
  <si>
    <t>Bus.Flagler.2020.6</t>
  </si>
  <si>
    <t>Bus.Flagler.2020.7</t>
  </si>
  <si>
    <t>Bus.Flagler.2020.8</t>
  </si>
  <si>
    <t>Bus.Flagler.2020.9</t>
  </si>
  <si>
    <t>Bus.Flagler.2020.10</t>
  </si>
  <si>
    <t>Bus.Flagler.2020.11</t>
  </si>
  <si>
    <t>Bus.Flagler.2020.12</t>
  </si>
  <si>
    <t>Bus.Flagler.2020.13</t>
  </si>
  <si>
    <t>Bus.Flagler.2020.14</t>
  </si>
  <si>
    <t>Bus.Flagler.2020.15</t>
  </si>
  <si>
    <t>Bus.Flagler.2020.16</t>
  </si>
  <si>
    <t>Bus.Flagler.2030.1</t>
  </si>
  <si>
    <t>Bus.Flagler.2030.2</t>
  </si>
  <si>
    <t>Bus.Flagler.2030.3</t>
  </si>
  <si>
    <t>Bus.Flagler.2030.4</t>
  </si>
  <si>
    <t>Bus.Flagler.2030.5</t>
  </si>
  <si>
    <t>Bus.Flagler.2030.6</t>
  </si>
  <si>
    <t>Bus.Flagler.2030.7</t>
  </si>
  <si>
    <t>Bus.Flagler.2030.8</t>
  </si>
  <si>
    <t>Bus.Flagler.2030.9</t>
  </si>
  <si>
    <t>Bus.Flagler.2030.10</t>
  </si>
  <si>
    <t>Bus.Flagler.2030.11</t>
  </si>
  <si>
    <t>Bus.Flagler.2030.12</t>
  </si>
  <si>
    <t>Bus.Flagler.2030.13</t>
  </si>
  <si>
    <t>Bus.Flagler.2030.14</t>
  </si>
  <si>
    <t>Bus.Flagler.2030.15</t>
  </si>
  <si>
    <t>Bus.Flagler.2030.16</t>
  </si>
  <si>
    <t>CNG Bus.Flagler.2012.1</t>
  </si>
  <si>
    <t>CNG Bus.Flagler.2012.2</t>
  </si>
  <si>
    <t>CNG Bus.Flagler.2012.3</t>
  </si>
  <si>
    <t>CNG Bus.Flagler.2012.4</t>
  </si>
  <si>
    <t>CNG Bus.Flagler.2012.5</t>
  </si>
  <si>
    <t>CNG Bus.Flagler.2012.6</t>
  </si>
  <si>
    <t>CNG Bus.Flagler.2012.7</t>
  </si>
  <si>
    <t>CNG Bus.Flagler.2012.8</t>
  </si>
  <si>
    <t>CNG Bus.Flagler.2012.9</t>
  </si>
  <si>
    <t>CNG Bus.Flagler.2012.10</t>
  </si>
  <si>
    <t>CNG Bus.Flagler.2012.11</t>
  </si>
  <si>
    <t>CNG Bus.Flagler.2012.12</t>
  </si>
  <si>
    <t>CNG Bus.Flagler.2012.13</t>
  </si>
  <si>
    <t>CNG Bus.Flagler.2012.14</t>
  </si>
  <si>
    <t>CNG Bus.Flagler.2012.15</t>
  </si>
  <si>
    <t>CNG Bus.Flagler.2012.16</t>
  </si>
  <si>
    <t>CNG Bus.Flagler.2020.1</t>
  </si>
  <si>
    <t>CNG Bus.Flagler.2020.2</t>
  </si>
  <si>
    <t>CNG Bus.Flagler.2020.3</t>
  </si>
  <si>
    <t>CNG Bus.Flagler.2020.4</t>
  </si>
  <si>
    <t>CNG Bus.Flagler.2020.5</t>
  </si>
  <si>
    <t>CNG Bus.Flagler.2020.6</t>
  </si>
  <si>
    <t>CNG Bus.Flagler.2020.7</t>
  </si>
  <si>
    <t>CNG Bus.Flagler.2020.8</t>
  </si>
  <si>
    <t>CNG Bus.Flagler.2020.9</t>
  </si>
  <si>
    <t>CNG Bus.Flagler.2020.10</t>
  </si>
  <si>
    <t>CNG Bus.Flagler.2020.11</t>
  </si>
  <si>
    <t>CNG Bus.Flagler.2020.12</t>
  </si>
  <si>
    <t>CNG Bus.Flagler.2020.13</t>
  </si>
  <si>
    <t>CNG Bus.Flagler.2020.14</t>
  </si>
  <si>
    <t>CNG Bus.Flagler.2020.15</t>
  </si>
  <si>
    <t>CNG Bus.Flagler.2020.16</t>
  </si>
  <si>
    <t>CNG Bus.Flagler.2030.1</t>
  </si>
  <si>
    <t>CNG Bus.Flagler.2030.2</t>
  </si>
  <si>
    <t>CNG Bus.Flagler.2030.3</t>
  </si>
  <si>
    <t>CNG Bus.Flagler.2030.4</t>
  </si>
  <si>
    <t>CNG Bus.Flagler.2030.5</t>
  </si>
  <si>
    <t>CNG Bus.Flagler.2030.6</t>
  </si>
  <si>
    <t>CNG Bus.Flagler.2030.7</t>
  </si>
  <si>
    <t>CNG Bus.Flagler.2030.8</t>
  </si>
  <si>
    <t>CNG Bus.Flagler.2030.9</t>
  </si>
  <si>
    <t>CNG Bus.Flagler.2030.10</t>
  </si>
  <si>
    <t>CNG Bus.Flagler.2030.11</t>
  </si>
  <si>
    <t>CNG Bus.Flagler.2030.12</t>
  </si>
  <si>
    <t>CNG Bus.Flagler.2030.13</t>
  </si>
  <si>
    <t>CNG Bus.Flagler.2030.14</t>
  </si>
  <si>
    <t>CNG Bus.Flagler.2030.15</t>
  </si>
  <si>
    <t>CNG Bus.Flagler.2030.16</t>
  </si>
  <si>
    <t>Auto.Lake.2012.1</t>
  </si>
  <si>
    <t>Auto.Lake.2012.2</t>
  </si>
  <si>
    <t>Auto.Lake.2012.3</t>
  </si>
  <si>
    <t>Auto.Lake.2012.4</t>
  </si>
  <si>
    <t>Auto.Lake.2012.5</t>
  </si>
  <si>
    <t>Auto.Lake.2012.6</t>
  </si>
  <si>
    <t>Auto.Lake.2012.7</t>
  </si>
  <si>
    <t>Auto.Lake.2012.8</t>
  </si>
  <si>
    <t>Auto.Lake.2012.9</t>
  </si>
  <si>
    <t>Auto.Lake.2012.10</t>
  </si>
  <si>
    <t>Auto.Lake.2012.11</t>
  </si>
  <si>
    <t>Auto.Lake.2012.12</t>
  </si>
  <si>
    <t>Auto.Lake.2012.13</t>
  </si>
  <si>
    <t>Auto.Lake.2012.14</t>
  </si>
  <si>
    <t>Auto.Lake.2012.15</t>
  </si>
  <si>
    <t>Auto.Lake.2012.16</t>
  </si>
  <si>
    <t>Auto.Lake.2020.1</t>
  </si>
  <si>
    <t>Auto.Lake.2020.2</t>
  </si>
  <si>
    <t>Auto.Lake.2020.3</t>
  </si>
  <si>
    <t>Auto.Lake.2020.4</t>
  </si>
  <si>
    <t>Auto.Lake.2020.5</t>
  </si>
  <si>
    <t>Auto.Lake.2020.6</t>
  </si>
  <si>
    <t>Auto.Lake.2020.7</t>
  </si>
  <si>
    <t>Auto.Lake.2020.8</t>
  </si>
  <si>
    <t>Auto.Lake.2020.9</t>
  </si>
  <si>
    <t>Auto.Lake.2020.10</t>
  </si>
  <si>
    <t>Auto.Lake.2020.11</t>
  </si>
  <si>
    <t>Auto.Lake.2020.12</t>
  </si>
  <si>
    <t>Auto.Lake.2020.13</t>
  </si>
  <si>
    <t>Auto.Lake.2020.14</t>
  </si>
  <si>
    <t>Auto.Lake.2020.15</t>
  </si>
  <si>
    <t>Auto.Lake.2020.16</t>
  </si>
  <si>
    <t>Auto.Lake.2030.1</t>
  </si>
  <si>
    <t>Auto.Lake.2030.2</t>
  </si>
  <si>
    <t>Auto.Lake.2030.3</t>
  </si>
  <si>
    <t>Auto.Lake.2030.4</t>
  </si>
  <si>
    <t>Auto.Lake.2030.5</t>
  </si>
  <si>
    <t>Auto.Lake.2030.6</t>
  </si>
  <si>
    <t>Auto.Lake.2030.7</t>
  </si>
  <si>
    <t>Auto.Lake.2030.8</t>
  </si>
  <si>
    <t>Auto.Lake.2030.9</t>
  </si>
  <si>
    <t>Auto.Lake.2030.10</t>
  </si>
  <si>
    <t>Auto.Lake.2030.11</t>
  </si>
  <si>
    <t>Auto.Lake.2030.12</t>
  </si>
  <si>
    <t>Auto.Lake.2030.13</t>
  </si>
  <si>
    <t>Auto.Lake.2030.14</t>
  </si>
  <si>
    <t>Auto.Lake.2030.15</t>
  </si>
  <si>
    <t>Auto.Lake.2030.16</t>
  </si>
  <si>
    <t>Bus.Lake.2012.1</t>
  </si>
  <si>
    <t>Bus.Lake.2012.2</t>
  </si>
  <si>
    <t>Bus.Lake.2012.3</t>
  </si>
  <si>
    <t>Bus.Lake.2012.4</t>
  </si>
  <si>
    <t>Bus.Lake.2012.5</t>
  </si>
  <si>
    <t>Bus.Lake.2012.6</t>
  </si>
  <si>
    <t>Bus.Lake.2012.7</t>
  </si>
  <si>
    <t>Bus.Lake.2012.8</t>
  </si>
  <si>
    <t>Bus.Lake.2012.9</t>
  </si>
  <si>
    <t>Bus.Lake.2012.10</t>
  </si>
  <si>
    <t>Bus.Lake.2012.11</t>
  </si>
  <si>
    <t>Bus.Lake.2012.12</t>
  </si>
  <si>
    <t>Bus.Lake.2012.13</t>
  </si>
  <si>
    <t>Bus.Lake.2012.14</t>
  </si>
  <si>
    <t>Bus.Lake.2012.15</t>
  </si>
  <si>
    <t>Bus.Lake.2012.16</t>
  </si>
  <si>
    <t>Bus.Lake.2020.1</t>
  </si>
  <si>
    <t>Bus.Lake.2020.2</t>
  </si>
  <si>
    <t>Bus.Lake.2020.3</t>
  </si>
  <si>
    <t>Bus.Lake.2020.4</t>
  </si>
  <si>
    <t>Bus.Lake.2020.5</t>
  </si>
  <si>
    <t>Bus.Lake.2020.6</t>
  </si>
  <si>
    <t>Bus.Lake.2020.7</t>
  </si>
  <si>
    <t>Bus.Lake.2020.8</t>
  </si>
  <si>
    <t>Bus.Lake.2020.9</t>
  </si>
  <si>
    <t>Bus.Lake.2020.10</t>
  </si>
  <si>
    <t>Bus.Lake.2020.11</t>
  </si>
  <si>
    <t>Bus.Lake.2020.12</t>
  </si>
  <si>
    <t>Bus.Lake.2020.13</t>
  </si>
  <si>
    <t>Bus.Lake.2020.14</t>
  </si>
  <si>
    <t>Bus.Lake.2020.15</t>
  </si>
  <si>
    <t>Bus.Lake.2020.16</t>
  </si>
  <si>
    <t>Bus.Lake.2030.1</t>
  </si>
  <si>
    <t>Bus.Lake.2030.2</t>
  </si>
  <si>
    <t>Bus.Lake.2030.3</t>
  </si>
  <si>
    <t>Bus.Lake.2030.4</t>
  </si>
  <si>
    <t>Bus.Lake.2030.5</t>
  </si>
  <si>
    <t>Bus.Lake.2030.6</t>
  </si>
  <si>
    <t>Bus.Lake.2030.7</t>
  </si>
  <si>
    <t>Bus.Lake.2030.8</t>
  </si>
  <si>
    <t>Bus.Lake.2030.9</t>
  </si>
  <si>
    <t>Bus.Lake.2030.10</t>
  </si>
  <si>
    <t>Bus.Lake.2030.11</t>
  </si>
  <si>
    <t>Bus.Lake.2030.12</t>
  </si>
  <si>
    <t>Bus.Lake.2030.13</t>
  </si>
  <si>
    <t>Bus.Lake.2030.14</t>
  </si>
  <si>
    <t>Bus.Lake.2030.15</t>
  </si>
  <si>
    <t>Bus.Lake.2030.16</t>
  </si>
  <si>
    <t>CNG Bus.Lake.2012.1</t>
  </si>
  <si>
    <t>CNG Bus.Lake.2012.2</t>
  </si>
  <si>
    <t>CNG Bus.Lake.2012.3</t>
  </si>
  <si>
    <t>CNG Bus.Lake.2012.4</t>
  </si>
  <si>
    <t>CNG Bus.Lake.2012.5</t>
  </si>
  <si>
    <t>CNG Bus.Lake.2012.6</t>
  </si>
  <si>
    <t>CNG Bus.Lake.2012.7</t>
  </si>
  <si>
    <t>CNG Bus.Lake.2012.8</t>
  </si>
  <si>
    <t>CNG Bus.Lake.2012.9</t>
  </si>
  <si>
    <t>CNG Bus.Lake.2012.10</t>
  </si>
  <si>
    <t>CNG Bus.Lake.2012.11</t>
  </si>
  <si>
    <t>CNG Bus.Lake.2012.12</t>
  </si>
  <si>
    <t>CNG Bus.Lake.2012.13</t>
  </si>
  <si>
    <t>CNG Bus.Lake.2012.14</t>
  </si>
  <si>
    <t>CNG Bus.Lake.2012.15</t>
  </si>
  <si>
    <t>CNG Bus.Lake.2012.16</t>
  </si>
  <si>
    <t>CNG Bus.Lake.2020.1</t>
  </si>
  <si>
    <t>CNG Bus.Lake.2020.2</t>
  </si>
  <si>
    <t>CNG Bus.Lake.2020.3</t>
  </si>
  <si>
    <t>CNG Bus.Lake.2020.4</t>
  </si>
  <si>
    <t>CNG Bus.Lake.2020.5</t>
  </si>
  <si>
    <t>CNG Bus.Lake.2020.6</t>
  </si>
  <si>
    <t>CNG Bus.Lake.2020.7</t>
  </si>
  <si>
    <t>CNG Bus.Lake.2020.8</t>
  </si>
  <si>
    <t>CNG Bus.Lake.2020.9</t>
  </si>
  <si>
    <t>CNG Bus.Lake.2020.10</t>
  </si>
  <si>
    <t>CNG Bus.Lake.2020.11</t>
  </si>
  <si>
    <t>CNG Bus.Lake.2020.12</t>
  </si>
  <si>
    <t>CNG Bus.Lake.2020.13</t>
  </si>
  <si>
    <t>CNG Bus.Lake.2020.14</t>
  </si>
  <si>
    <t>CNG Bus.Lake.2020.15</t>
  </si>
  <si>
    <t>CNG Bus.Lake.2020.16</t>
  </si>
  <si>
    <t>CNG Bus.Lake.2030.1</t>
  </si>
  <si>
    <t>CNG Bus.Lake.2030.2</t>
  </si>
  <si>
    <t>CNG Bus.Lake.2030.3</t>
  </si>
  <si>
    <t>CNG Bus.Lake.2030.4</t>
  </si>
  <si>
    <t>CNG Bus.Lake.2030.5</t>
  </si>
  <si>
    <t>CNG Bus.Lake.2030.6</t>
  </si>
  <si>
    <t>CNG Bus.Lake.2030.7</t>
  </si>
  <si>
    <t>CNG Bus.Lake.2030.8</t>
  </si>
  <si>
    <t>CNG Bus.Lake.2030.9</t>
  </si>
  <si>
    <t>CNG Bus.Lake.2030.10</t>
  </si>
  <si>
    <t>CNG Bus.Lake.2030.11</t>
  </si>
  <si>
    <t>CNG Bus.Lake.2030.12</t>
  </si>
  <si>
    <t>CNG Bus.Lake.2030.13</t>
  </si>
  <si>
    <t>CNG Bus.Lake.2030.14</t>
  </si>
  <si>
    <t>CNG Bus.Lake.2030.15</t>
  </si>
  <si>
    <t>CNG Bus.Lake.2030.16</t>
  </si>
  <si>
    <t>Auto.Marion.2012.1</t>
  </si>
  <si>
    <t>Auto.Marion.2012.2</t>
  </si>
  <si>
    <t>Auto.Marion.2012.3</t>
  </si>
  <si>
    <t>Auto.Marion.2012.4</t>
  </si>
  <si>
    <t>Auto.Marion.2012.5</t>
  </si>
  <si>
    <t>Auto.Marion.2012.6</t>
  </si>
  <si>
    <t>Auto.Marion.2012.7</t>
  </si>
  <si>
    <t>Auto.Marion.2012.8</t>
  </si>
  <si>
    <t>Auto.Marion.2012.9</t>
  </si>
  <si>
    <t>Auto.Marion.2012.10</t>
  </si>
  <si>
    <t>Auto.Marion.2012.11</t>
  </si>
  <si>
    <t>Auto.Marion.2012.12</t>
  </si>
  <si>
    <t>Auto.Marion.2012.13</t>
  </si>
  <si>
    <t>Auto.Marion.2012.14</t>
  </si>
  <si>
    <t>Auto.Marion.2012.15</t>
  </si>
  <si>
    <t>Auto.Marion.2012.16</t>
  </si>
  <si>
    <t>Auto.Marion.2020.1</t>
  </si>
  <si>
    <t>Auto.Marion.2020.2</t>
  </si>
  <si>
    <t>Auto.Marion.2020.3</t>
  </si>
  <si>
    <t>Auto.Marion.2020.4</t>
  </si>
  <si>
    <t>Auto.Marion.2020.5</t>
  </si>
  <si>
    <t>Auto.Marion.2020.6</t>
  </si>
  <si>
    <t>Auto.Marion.2020.7</t>
  </si>
  <si>
    <t>Auto.Marion.2020.8</t>
  </si>
  <si>
    <t>Auto.Marion.2020.9</t>
  </si>
  <si>
    <t>Auto.Marion.2020.10</t>
  </si>
  <si>
    <t>Auto.Marion.2020.11</t>
  </si>
  <si>
    <t>Auto.Marion.2020.12</t>
  </si>
  <si>
    <t>Auto.Marion.2020.13</t>
  </si>
  <si>
    <t>Auto.Marion.2020.14</t>
  </si>
  <si>
    <t>Auto.Marion.2020.15</t>
  </si>
  <si>
    <t>Auto.Marion.2020.16</t>
  </si>
  <si>
    <t>Auto.Marion.2030.1</t>
  </si>
  <si>
    <t>Auto.Marion.2030.2</t>
  </si>
  <si>
    <t>Auto.Marion.2030.3</t>
  </si>
  <si>
    <t>Auto.Marion.2030.4</t>
  </si>
  <si>
    <t>Auto.Marion.2030.5</t>
  </si>
  <si>
    <t>Auto.Marion.2030.6</t>
  </si>
  <si>
    <t>Auto.Marion.2030.7</t>
  </si>
  <si>
    <t>Auto.Marion.2030.8</t>
  </si>
  <si>
    <t>Auto.Marion.2030.9</t>
  </si>
  <si>
    <t>Auto.Marion.2030.10</t>
  </si>
  <si>
    <t>Auto.Marion.2030.11</t>
  </si>
  <si>
    <t>Auto.Marion.2030.12</t>
  </si>
  <si>
    <t>Auto.Marion.2030.13</t>
  </si>
  <si>
    <t>Auto.Marion.2030.14</t>
  </si>
  <si>
    <t>Auto.Marion.2030.15</t>
  </si>
  <si>
    <t>Auto.Marion.2030.16</t>
  </si>
  <si>
    <t>Bus.Marion.2012.1</t>
  </si>
  <si>
    <t>Bus.Marion.2012.2</t>
  </si>
  <si>
    <t>Bus.Marion.2012.3</t>
  </si>
  <si>
    <t>Bus.Marion.2012.4</t>
  </si>
  <si>
    <t>Bus.Marion.2012.5</t>
  </si>
  <si>
    <t>Bus.Marion.2012.6</t>
  </si>
  <si>
    <t>Bus.Marion.2012.7</t>
  </si>
  <si>
    <t>Bus.Marion.2012.8</t>
  </si>
  <si>
    <t>Bus.Marion.2012.9</t>
  </si>
  <si>
    <t>Bus.Marion.2012.10</t>
  </si>
  <si>
    <t>Bus.Marion.2012.11</t>
  </si>
  <si>
    <t>Bus.Marion.2012.12</t>
  </si>
  <si>
    <t>Bus.Marion.2012.13</t>
  </si>
  <si>
    <t>Bus.Marion.2012.14</t>
  </si>
  <si>
    <t>Bus.Marion.2012.15</t>
  </si>
  <si>
    <t>Bus.Marion.2012.16</t>
  </si>
  <si>
    <t>Bus.Marion.2020.1</t>
  </si>
  <si>
    <t>Bus.Marion.2020.2</t>
  </si>
  <si>
    <t>Bus.Marion.2020.3</t>
  </si>
  <si>
    <t>Bus.Marion.2020.4</t>
  </si>
  <si>
    <t>Bus.Marion.2020.5</t>
  </si>
  <si>
    <t>Bus.Marion.2020.6</t>
  </si>
  <si>
    <t>Bus.Marion.2020.7</t>
  </si>
  <si>
    <t>Bus.Marion.2020.8</t>
  </si>
  <si>
    <t>Bus.Marion.2020.9</t>
  </si>
  <si>
    <t>Bus.Marion.2020.10</t>
  </si>
  <si>
    <t>Bus.Marion.2020.11</t>
  </si>
  <si>
    <t>Bus.Marion.2020.12</t>
  </si>
  <si>
    <t>Bus.Marion.2020.13</t>
  </si>
  <si>
    <t>Bus.Marion.2020.14</t>
  </si>
  <si>
    <t>Bus.Marion.2020.15</t>
  </si>
  <si>
    <t>Bus.Marion.2020.16</t>
  </si>
  <si>
    <t>Bus.Marion.2030.1</t>
  </si>
  <si>
    <t>Bus.Marion.2030.2</t>
  </si>
  <si>
    <t>Bus.Marion.2030.3</t>
  </si>
  <si>
    <t>Bus.Marion.2030.4</t>
  </si>
  <si>
    <t>Bus.Marion.2030.5</t>
  </si>
  <si>
    <t>Bus.Marion.2030.6</t>
  </si>
  <si>
    <t>Bus.Marion.2030.7</t>
  </si>
  <si>
    <t>Bus.Marion.2030.8</t>
  </si>
  <si>
    <t>Bus.Marion.2030.9</t>
  </si>
  <si>
    <t>Bus.Marion.2030.10</t>
  </si>
  <si>
    <t>Bus.Marion.2030.11</t>
  </si>
  <si>
    <t>Bus.Marion.2030.12</t>
  </si>
  <si>
    <t>Bus.Marion.2030.13</t>
  </si>
  <si>
    <t>Bus.Marion.2030.14</t>
  </si>
  <si>
    <t>Bus.Marion.2030.15</t>
  </si>
  <si>
    <t>Bus.Marion.2030.16</t>
  </si>
  <si>
    <t>CNG Bus.Marion.2012.1</t>
  </si>
  <si>
    <t>CNG Bus.Marion.2012.2</t>
  </si>
  <si>
    <t>CNG Bus.Marion.2012.3</t>
  </si>
  <si>
    <t>CNG Bus.Marion.2012.4</t>
  </si>
  <si>
    <t>CNG Bus.Marion.2012.5</t>
  </si>
  <si>
    <t>CNG Bus.Marion.2012.6</t>
  </si>
  <si>
    <t>CNG Bus.Marion.2012.7</t>
  </si>
  <si>
    <t>CNG Bus.Marion.2012.8</t>
  </si>
  <si>
    <t>CNG Bus.Marion.2012.9</t>
  </si>
  <si>
    <t>CNG Bus.Marion.2012.10</t>
  </si>
  <si>
    <t>CNG Bus.Marion.2012.11</t>
  </si>
  <si>
    <t>CNG Bus.Marion.2012.12</t>
  </si>
  <si>
    <t>CNG Bus.Marion.2012.13</t>
  </si>
  <si>
    <t>CNG Bus.Marion.2012.14</t>
  </si>
  <si>
    <t>CNG Bus.Marion.2012.15</t>
  </si>
  <si>
    <t>CNG Bus.Marion.2012.16</t>
  </si>
  <si>
    <t>CNG Bus.Marion.2020.1</t>
  </si>
  <si>
    <t>CNG Bus.Marion.2020.2</t>
  </si>
  <si>
    <t>CNG Bus.Marion.2020.3</t>
  </si>
  <si>
    <t>CNG Bus.Marion.2020.4</t>
  </si>
  <si>
    <t>CNG Bus.Marion.2020.5</t>
  </si>
  <si>
    <t>CNG Bus.Marion.2020.6</t>
  </si>
  <si>
    <t>CNG Bus.Marion.2020.7</t>
  </si>
  <si>
    <t>CNG Bus.Marion.2020.8</t>
  </si>
  <si>
    <t>CNG Bus.Marion.2020.9</t>
  </si>
  <si>
    <t>CNG Bus.Marion.2020.10</t>
  </si>
  <si>
    <t>CNG Bus.Marion.2020.11</t>
  </si>
  <si>
    <t>CNG Bus.Marion.2020.12</t>
  </si>
  <si>
    <t>CNG Bus.Marion.2020.13</t>
  </si>
  <si>
    <t>CNG Bus.Marion.2020.14</t>
  </si>
  <si>
    <t>CNG Bus.Marion.2020.15</t>
  </si>
  <si>
    <t>CNG Bus.Marion.2020.16</t>
  </si>
  <si>
    <t>CNG Bus.Marion.2030.1</t>
  </si>
  <si>
    <t>CNG Bus.Marion.2030.2</t>
  </si>
  <si>
    <t>CNG Bus.Marion.2030.3</t>
  </si>
  <si>
    <t>CNG Bus.Marion.2030.4</t>
  </si>
  <si>
    <t>CNG Bus.Marion.2030.5</t>
  </si>
  <si>
    <t>CNG Bus.Marion.2030.6</t>
  </si>
  <si>
    <t>CNG Bus.Marion.2030.7</t>
  </si>
  <si>
    <t>CNG Bus.Marion.2030.8</t>
  </si>
  <si>
    <t>CNG Bus.Marion.2030.9</t>
  </si>
  <si>
    <t>CNG Bus.Marion.2030.10</t>
  </si>
  <si>
    <t>CNG Bus.Marion.2030.11</t>
  </si>
  <si>
    <t>CNG Bus.Marion.2030.12</t>
  </si>
  <si>
    <t>CNG Bus.Marion.2030.13</t>
  </si>
  <si>
    <t>CNG Bus.Marion.2030.14</t>
  </si>
  <si>
    <t>CNG Bus.Marion.2030.15</t>
  </si>
  <si>
    <t>CNG Bus.Marion.2030.16</t>
  </si>
  <si>
    <t>Auto.Orange.2012.1</t>
  </si>
  <si>
    <t>Auto.Orange.2012.2</t>
  </si>
  <si>
    <t>Auto.Orange.2012.3</t>
  </si>
  <si>
    <t>Auto.Orange.2012.4</t>
  </si>
  <si>
    <t>Auto.Orange.2012.5</t>
  </si>
  <si>
    <t>Auto.Orange.2012.6</t>
  </si>
  <si>
    <t>Auto.Orange.2012.7</t>
  </si>
  <si>
    <t>Auto.Orange.2012.8</t>
  </si>
  <si>
    <t>Auto.Orange.2012.9</t>
  </si>
  <si>
    <t>Auto.Orange.2012.10</t>
  </si>
  <si>
    <t>Auto.Orange.2012.11</t>
  </si>
  <si>
    <t>Auto.Orange.2012.12</t>
  </si>
  <si>
    <t>Auto.Orange.2012.13</t>
  </si>
  <si>
    <t>Auto.Orange.2012.14</t>
  </si>
  <si>
    <t>Auto.Orange.2012.15</t>
  </si>
  <si>
    <t>Auto.Orange.2012.16</t>
  </si>
  <si>
    <t>Auto.Orange.2020.1</t>
  </si>
  <si>
    <t>Auto.Orange.2020.2</t>
  </si>
  <si>
    <t>Auto.Orange.2020.3</t>
  </si>
  <si>
    <t>Auto.Orange.2020.4</t>
  </si>
  <si>
    <t>Auto.Orange.2020.5</t>
  </si>
  <si>
    <t>Auto.Orange.2020.6</t>
  </si>
  <si>
    <t>Auto.Orange.2020.7</t>
  </si>
  <si>
    <t>Auto.Orange.2020.8</t>
  </si>
  <si>
    <t>Auto.Orange.2020.9</t>
  </si>
  <si>
    <t>Auto.Orange.2020.10</t>
  </si>
  <si>
    <t>Auto.Orange.2020.11</t>
  </si>
  <si>
    <t>Auto.Orange.2020.12</t>
  </si>
  <si>
    <t>Auto.Orange.2020.13</t>
  </si>
  <si>
    <t>Auto.Orange.2020.14</t>
  </si>
  <si>
    <t>Auto.Orange.2020.15</t>
  </si>
  <si>
    <t>Auto.Orange.2020.16</t>
  </si>
  <si>
    <t>Auto.Orange.2030.1</t>
  </si>
  <si>
    <t>Auto.Orange.2030.2</t>
  </si>
  <si>
    <t>Auto.Orange.2030.3</t>
  </si>
  <si>
    <t>Auto.Orange.2030.4</t>
  </si>
  <si>
    <t>Auto.Orange.2030.5</t>
  </si>
  <si>
    <t>Auto.Orange.2030.6</t>
  </si>
  <si>
    <t>Auto.Orange.2030.7</t>
  </si>
  <si>
    <t>Auto.Orange.2030.8</t>
  </si>
  <si>
    <t>Auto.Orange.2030.9</t>
  </si>
  <si>
    <t>Auto.Orange.2030.10</t>
  </si>
  <si>
    <t>Auto.Orange.2030.11</t>
  </si>
  <si>
    <t>Auto.Orange.2030.12</t>
  </si>
  <si>
    <t>Auto.Orange.2030.13</t>
  </si>
  <si>
    <t>Auto.Orange.2030.14</t>
  </si>
  <si>
    <t>Auto.Orange.2030.15</t>
  </si>
  <si>
    <t>Auto.Orange.2030.16</t>
  </si>
  <si>
    <t>Bus.Orange.2012.1</t>
  </si>
  <si>
    <t>Bus.Orange.2012.2</t>
  </si>
  <si>
    <t>Bus.Orange.2012.3</t>
  </si>
  <si>
    <t>Bus.Orange.2012.4</t>
  </si>
  <si>
    <t>Bus.Orange.2012.5</t>
  </si>
  <si>
    <t>Bus.Orange.2012.6</t>
  </si>
  <si>
    <t>Bus.Orange.2012.7</t>
  </si>
  <si>
    <t>Bus.Orange.2012.8</t>
  </si>
  <si>
    <t>Bus.Orange.2012.9</t>
  </si>
  <si>
    <t>Bus.Orange.2012.10</t>
  </si>
  <si>
    <t>Bus.Orange.2012.11</t>
  </si>
  <si>
    <t>Bus.Orange.2012.12</t>
  </si>
  <si>
    <t>Bus.Orange.2012.13</t>
  </si>
  <si>
    <t>Bus.Orange.2012.14</t>
  </si>
  <si>
    <t>Bus.Orange.2012.15</t>
  </si>
  <si>
    <t>Bus.Orange.2012.16</t>
  </si>
  <si>
    <t>Bus.Orange.2020.1</t>
  </si>
  <si>
    <t>Bus.Orange.2020.2</t>
  </si>
  <si>
    <t>Bus.Orange.2020.3</t>
  </si>
  <si>
    <t>Bus.Orange.2020.4</t>
  </si>
  <si>
    <t>Bus.Orange.2020.5</t>
  </si>
  <si>
    <t>Bus.Orange.2020.6</t>
  </si>
  <si>
    <t>Bus.Orange.2020.7</t>
  </si>
  <si>
    <t>Bus.Orange.2020.8</t>
  </si>
  <si>
    <t>Bus.Orange.2020.9</t>
  </si>
  <si>
    <t>Bus.Orange.2020.10</t>
  </si>
  <si>
    <t>Bus.Orange.2020.11</t>
  </si>
  <si>
    <t>Bus.Orange.2020.12</t>
  </si>
  <si>
    <t>Bus.Orange.2020.13</t>
  </si>
  <si>
    <t>Bus.Orange.2020.14</t>
  </si>
  <si>
    <t>Bus.Orange.2020.15</t>
  </si>
  <si>
    <t>Bus.Orange.2020.16</t>
  </si>
  <si>
    <t>Bus.Orange.2030.1</t>
  </si>
  <si>
    <t>Bus.Orange.2030.2</t>
  </si>
  <si>
    <t>Bus.Orange.2030.3</t>
  </si>
  <si>
    <t>Bus.Orange.2030.4</t>
  </si>
  <si>
    <t>Bus.Orange.2030.5</t>
  </si>
  <si>
    <t>Bus.Orange.2030.6</t>
  </si>
  <si>
    <t>Bus.Orange.2030.7</t>
  </si>
  <si>
    <t>Bus.Orange.2030.8</t>
  </si>
  <si>
    <t>Bus.Orange.2030.9</t>
  </si>
  <si>
    <t>Bus.Orange.2030.10</t>
  </si>
  <si>
    <t>Bus.Orange.2030.11</t>
  </si>
  <si>
    <t>Bus.Orange.2030.12</t>
  </si>
  <si>
    <t>Bus.Orange.2030.13</t>
  </si>
  <si>
    <t>Bus.Orange.2030.14</t>
  </si>
  <si>
    <t>Bus.Orange.2030.15</t>
  </si>
  <si>
    <t>Bus.Orange.2030.16</t>
  </si>
  <si>
    <t>CNG Bus.Orange.2012.1</t>
  </si>
  <si>
    <t>CNG Bus.Orange.2012.2</t>
  </si>
  <si>
    <t>CNG Bus.Orange.2012.3</t>
  </si>
  <si>
    <t>CNG Bus.Orange.2012.4</t>
  </si>
  <si>
    <t>CNG Bus.Orange.2012.5</t>
  </si>
  <si>
    <t>CNG Bus.Orange.2012.6</t>
  </si>
  <si>
    <t>CNG Bus.Orange.2012.7</t>
  </si>
  <si>
    <t>CNG Bus.Orange.2012.8</t>
  </si>
  <si>
    <t>CNG Bus.Orange.2012.9</t>
  </si>
  <si>
    <t>CNG Bus.Orange.2012.10</t>
  </si>
  <si>
    <t>CNG Bus.Orange.2012.11</t>
  </si>
  <si>
    <t>CNG Bus.Orange.2012.12</t>
  </si>
  <si>
    <t>CNG Bus.Orange.2012.13</t>
  </si>
  <si>
    <t>CNG Bus.Orange.2012.14</t>
  </si>
  <si>
    <t>CNG Bus.Orange.2012.15</t>
  </si>
  <si>
    <t>CNG Bus.Orange.2012.16</t>
  </si>
  <si>
    <t>CNG Bus.Orange.2020.1</t>
  </si>
  <si>
    <t>CNG Bus.Orange.2020.2</t>
  </si>
  <si>
    <t>CNG Bus.Orange.2020.3</t>
  </si>
  <si>
    <t>CNG Bus.Orange.2020.4</t>
  </si>
  <si>
    <t>CNG Bus.Orange.2020.5</t>
  </si>
  <si>
    <t>CNG Bus.Orange.2020.6</t>
  </si>
  <si>
    <t>CNG Bus.Orange.2020.7</t>
  </si>
  <si>
    <t>CNG Bus.Orange.2020.8</t>
  </si>
  <si>
    <t>CNG Bus.Orange.2020.9</t>
  </si>
  <si>
    <t>CNG Bus.Orange.2020.10</t>
  </si>
  <si>
    <t>CNG Bus.Orange.2020.11</t>
  </si>
  <si>
    <t>CNG Bus.Orange.2020.12</t>
  </si>
  <si>
    <t>CNG Bus.Orange.2020.13</t>
  </si>
  <si>
    <t>CNG Bus.Orange.2020.14</t>
  </si>
  <si>
    <t>CNG Bus.Orange.2020.15</t>
  </si>
  <si>
    <t>CNG Bus.Orange.2020.16</t>
  </si>
  <si>
    <t>CNG Bus.Orange.2030.1</t>
  </si>
  <si>
    <t>CNG Bus.Orange.2030.2</t>
  </si>
  <si>
    <t>CNG Bus.Orange.2030.3</t>
  </si>
  <si>
    <t>CNG Bus.Orange.2030.4</t>
  </si>
  <si>
    <t>CNG Bus.Orange.2030.5</t>
  </si>
  <si>
    <t>CNG Bus.Orange.2030.6</t>
  </si>
  <si>
    <t>CNG Bus.Orange.2030.7</t>
  </si>
  <si>
    <t>CNG Bus.Orange.2030.8</t>
  </si>
  <si>
    <t>CNG Bus.Orange.2030.9</t>
  </si>
  <si>
    <t>CNG Bus.Orange.2030.10</t>
  </si>
  <si>
    <t>CNG Bus.Orange.2030.11</t>
  </si>
  <si>
    <t>CNG Bus.Orange.2030.12</t>
  </si>
  <si>
    <t>CNG Bus.Orange.2030.13</t>
  </si>
  <si>
    <t>CNG Bus.Orange.2030.14</t>
  </si>
  <si>
    <t>CNG Bus.Orange.2030.15</t>
  </si>
  <si>
    <t>CNG Bus.Orange.2030.16</t>
  </si>
  <si>
    <t>Auto.Osceola.2012.1</t>
  </si>
  <si>
    <t>Auto.Osceola.2012.2</t>
  </si>
  <si>
    <t>Auto.Osceola.2012.3</t>
  </si>
  <si>
    <t>Auto.Osceola.2012.4</t>
  </si>
  <si>
    <t>Auto.Osceola.2012.5</t>
  </si>
  <si>
    <t>Auto.Osceola.2012.6</t>
  </si>
  <si>
    <t>Auto.Osceola.2012.7</t>
  </si>
  <si>
    <t>Auto.Osceola.2012.8</t>
  </si>
  <si>
    <t>Auto.Osceola.2012.9</t>
  </si>
  <si>
    <t>Auto.Osceola.2012.10</t>
  </si>
  <si>
    <t>Auto.Osceola.2012.11</t>
  </si>
  <si>
    <t>Auto.Osceola.2012.12</t>
  </si>
  <si>
    <t>Auto.Osceola.2012.13</t>
  </si>
  <si>
    <t>Auto.Osceola.2012.14</t>
  </si>
  <si>
    <t>Auto.Osceola.2012.15</t>
  </si>
  <si>
    <t>Auto.Osceola.2012.16</t>
  </si>
  <si>
    <t>Auto.Osceola.2020.1</t>
  </si>
  <si>
    <t>Auto.Osceola.2020.2</t>
  </si>
  <si>
    <t>Auto.Osceola.2020.3</t>
  </si>
  <si>
    <t>Auto.Osceola.2020.4</t>
  </si>
  <si>
    <t>Auto.Osceola.2020.5</t>
  </si>
  <si>
    <t>Auto.Osceola.2020.6</t>
  </si>
  <si>
    <t>Auto.Osceola.2020.7</t>
  </si>
  <si>
    <t>Auto.Osceola.2020.8</t>
  </si>
  <si>
    <t>Auto.Osceola.2020.9</t>
  </si>
  <si>
    <t>Auto.Osceola.2020.10</t>
  </si>
  <si>
    <t>Auto.Osceola.2020.11</t>
  </si>
  <si>
    <t>Auto.Osceola.2020.12</t>
  </si>
  <si>
    <t>Auto.Osceola.2020.13</t>
  </si>
  <si>
    <t>Auto.Osceola.2020.14</t>
  </si>
  <si>
    <t>Auto.Osceola.2020.15</t>
  </si>
  <si>
    <t>Auto.Osceola.2020.16</t>
  </si>
  <si>
    <t>Auto.Osceola.2030.1</t>
  </si>
  <si>
    <t>Auto.Osceola.2030.2</t>
  </si>
  <si>
    <t>Auto.Osceola.2030.3</t>
  </si>
  <si>
    <t>Auto.Osceola.2030.4</t>
  </si>
  <si>
    <t>Auto.Osceola.2030.5</t>
  </si>
  <si>
    <t>Auto.Osceola.2030.6</t>
  </si>
  <si>
    <t>Auto.Osceola.2030.7</t>
  </si>
  <si>
    <t>Auto.Osceola.2030.8</t>
  </si>
  <si>
    <t>Auto.Osceola.2030.9</t>
  </si>
  <si>
    <t>Auto.Osceola.2030.10</t>
  </si>
  <si>
    <t>Auto.Osceola.2030.11</t>
  </si>
  <si>
    <t>Auto.Osceola.2030.12</t>
  </si>
  <si>
    <t>Auto.Osceola.2030.13</t>
  </si>
  <si>
    <t>Auto.Osceola.2030.14</t>
  </si>
  <si>
    <t>Auto.Osceola.2030.15</t>
  </si>
  <si>
    <t>Auto.Osceola.2030.16</t>
  </si>
  <si>
    <t>Bus.Osceola.2012.1</t>
  </si>
  <si>
    <t>Bus.Osceola.2012.2</t>
  </si>
  <si>
    <t>Bus.Osceola.2012.3</t>
  </si>
  <si>
    <t>Bus.Osceola.2012.4</t>
  </si>
  <si>
    <t>Bus.Osceola.2012.5</t>
  </si>
  <si>
    <t>Bus.Osceola.2012.6</t>
  </si>
  <si>
    <t>Bus.Osceola.2012.7</t>
  </si>
  <si>
    <t>Bus.Osceola.2012.8</t>
  </si>
  <si>
    <t>Bus.Osceola.2012.9</t>
  </si>
  <si>
    <t>Bus.Osceola.2012.10</t>
  </si>
  <si>
    <t>Bus.Osceola.2012.11</t>
  </si>
  <si>
    <t>Bus.Osceola.2012.12</t>
  </si>
  <si>
    <t>Bus.Osceola.2012.13</t>
  </si>
  <si>
    <t>Bus.Osceola.2012.14</t>
  </si>
  <si>
    <t>Bus.Osceola.2012.15</t>
  </si>
  <si>
    <t>Bus.Osceola.2012.16</t>
  </si>
  <si>
    <t>Bus.Osceola.2020.1</t>
  </si>
  <si>
    <t>Bus.Osceola.2020.2</t>
  </si>
  <si>
    <t>Bus.Osceola.2020.3</t>
  </si>
  <si>
    <t>Bus.Osceola.2020.4</t>
  </si>
  <si>
    <t>Bus.Osceola.2020.5</t>
  </si>
  <si>
    <t>Bus.Osceola.2020.6</t>
  </si>
  <si>
    <t>Bus.Osceola.2020.7</t>
  </si>
  <si>
    <t>Bus.Osceola.2020.8</t>
  </si>
  <si>
    <t>Bus.Osceola.2020.9</t>
  </si>
  <si>
    <t>Bus.Osceola.2020.10</t>
  </si>
  <si>
    <t>Bus.Osceola.2020.11</t>
  </si>
  <si>
    <t>Bus.Osceola.2020.12</t>
  </si>
  <si>
    <t>Bus.Osceola.2020.13</t>
  </si>
  <si>
    <t>Bus.Osceola.2020.14</t>
  </si>
  <si>
    <t>Bus.Osceola.2020.15</t>
  </si>
  <si>
    <t>Bus.Osceola.2020.16</t>
  </si>
  <si>
    <t>Bus.Osceola.2030.1</t>
  </si>
  <si>
    <t>Bus.Osceola.2030.2</t>
  </si>
  <si>
    <t>Bus.Osceola.2030.3</t>
  </si>
  <si>
    <t>Bus.Osceola.2030.4</t>
  </si>
  <si>
    <t>Bus.Osceola.2030.5</t>
  </si>
  <si>
    <t>Bus.Osceola.2030.6</t>
  </si>
  <si>
    <t>Bus.Osceola.2030.7</t>
  </si>
  <si>
    <t>Bus.Osceola.2030.8</t>
  </si>
  <si>
    <t>Bus.Osceola.2030.9</t>
  </si>
  <si>
    <t>Bus.Osceola.2030.10</t>
  </si>
  <si>
    <t>Bus.Osceola.2030.11</t>
  </si>
  <si>
    <t>Bus.Osceola.2030.12</t>
  </si>
  <si>
    <t>Bus.Osceola.2030.13</t>
  </si>
  <si>
    <t>Bus.Osceola.2030.14</t>
  </si>
  <si>
    <t>Bus.Osceola.2030.15</t>
  </si>
  <si>
    <t>Bus.Osceola.2030.16</t>
  </si>
  <si>
    <t>CNG Bus.Osceola.2012.1</t>
  </si>
  <si>
    <t>CNG Bus.Osceola.2012.2</t>
  </si>
  <si>
    <t>CNG Bus.Osceola.2012.3</t>
  </si>
  <si>
    <t>CNG Bus.Osceola.2012.4</t>
  </si>
  <si>
    <t>CNG Bus.Osceola.2012.5</t>
  </si>
  <si>
    <t>CNG Bus.Osceola.2012.6</t>
  </si>
  <si>
    <t>CNG Bus.Osceola.2012.7</t>
  </si>
  <si>
    <t>CNG Bus.Osceola.2012.8</t>
  </si>
  <si>
    <t>CNG Bus.Osceola.2012.9</t>
  </si>
  <si>
    <t>CNG Bus.Osceola.2012.10</t>
  </si>
  <si>
    <t>CNG Bus.Osceola.2012.11</t>
  </si>
  <si>
    <t>CNG Bus.Osceola.2012.12</t>
  </si>
  <si>
    <t>CNG Bus.Osceola.2012.13</t>
  </si>
  <si>
    <t>CNG Bus.Osceola.2012.14</t>
  </si>
  <si>
    <t>CNG Bus.Osceola.2012.15</t>
  </si>
  <si>
    <t>CNG Bus.Osceola.2012.16</t>
  </si>
  <si>
    <t>CNG Bus.Osceola.2020.1</t>
  </si>
  <si>
    <t>CNG Bus.Osceola.2020.2</t>
  </si>
  <si>
    <t>CNG Bus.Osceola.2020.3</t>
  </si>
  <si>
    <t>CNG Bus.Osceola.2020.4</t>
  </si>
  <si>
    <t>CNG Bus.Osceola.2020.5</t>
  </si>
  <si>
    <t>CNG Bus.Osceola.2020.6</t>
  </si>
  <si>
    <t>CNG Bus.Osceola.2020.7</t>
  </si>
  <si>
    <t>CNG Bus.Osceola.2020.8</t>
  </si>
  <si>
    <t>CNG Bus.Osceola.2020.9</t>
  </si>
  <si>
    <t>CNG Bus.Osceola.2020.10</t>
  </si>
  <si>
    <t>CNG Bus.Osceola.2020.11</t>
  </si>
  <si>
    <t>CNG Bus.Osceola.2020.12</t>
  </si>
  <si>
    <t>CNG Bus.Osceola.2020.13</t>
  </si>
  <si>
    <t>CNG Bus.Osceola.2020.14</t>
  </si>
  <si>
    <t>CNG Bus.Osceola.2020.15</t>
  </si>
  <si>
    <t>CNG Bus.Osceola.2020.16</t>
  </si>
  <si>
    <t>CNG Bus.Osceola.2030.1</t>
  </si>
  <si>
    <t>CNG Bus.Osceola.2030.2</t>
  </si>
  <si>
    <t>CNG Bus.Osceola.2030.3</t>
  </si>
  <si>
    <t>CNG Bus.Osceola.2030.4</t>
  </si>
  <si>
    <t>CNG Bus.Osceola.2030.5</t>
  </si>
  <si>
    <t>CNG Bus.Osceola.2030.6</t>
  </si>
  <si>
    <t>CNG Bus.Osceola.2030.7</t>
  </si>
  <si>
    <t>CNG Bus.Osceola.2030.8</t>
  </si>
  <si>
    <t>CNG Bus.Osceola.2030.9</t>
  </si>
  <si>
    <t>CNG Bus.Osceola.2030.10</t>
  </si>
  <si>
    <t>CNG Bus.Osceola.2030.11</t>
  </si>
  <si>
    <t>CNG Bus.Osceola.2030.12</t>
  </si>
  <si>
    <t>CNG Bus.Osceola.2030.13</t>
  </si>
  <si>
    <t>CNG Bus.Osceola.2030.14</t>
  </si>
  <si>
    <t>CNG Bus.Osceola.2030.15</t>
  </si>
  <si>
    <t>CNG Bus.Osceola.2030.16</t>
  </si>
  <si>
    <t>Auto.Seminole.2012.1</t>
  </si>
  <si>
    <t>Auto.Seminole.2012.2</t>
  </si>
  <si>
    <t>Auto.Seminole.2012.3</t>
  </si>
  <si>
    <t>Auto.Seminole.2012.4</t>
  </si>
  <si>
    <t>Auto.Seminole.2012.5</t>
  </si>
  <si>
    <t>Auto.Seminole.2012.6</t>
  </si>
  <si>
    <t>Auto.Seminole.2012.7</t>
  </si>
  <si>
    <t>Auto.Seminole.2012.8</t>
  </si>
  <si>
    <t>Auto.Seminole.2012.9</t>
  </si>
  <si>
    <t>Auto.Seminole.2012.10</t>
  </si>
  <si>
    <t>Auto.Seminole.2012.11</t>
  </si>
  <si>
    <t>Auto.Seminole.2012.12</t>
  </si>
  <si>
    <t>Auto.Seminole.2012.13</t>
  </si>
  <si>
    <t>Auto.Seminole.2012.14</t>
  </si>
  <si>
    <t>Auto.Seminole.2012.15</t>
  </si>
  <si>
    <t>Auto.Seminole.2012.16</t>
  </si>
  <si>
    <t>Auto.Seminole.2020.1</t>
  </si>
  <si>
    <t>Auto.Seminole.2020.2</t>
  </si>
  <si>
    <t>Auto.Seminole.2020.3</t>
  </si>
  <si>
    <t>Auto.Seminole.2020.4</t>
  </si>
  <si>
    <t>Auto.Seminole.2020.5</t>
  </si>
  <si>
    <t>Auto.Seminole.2020.6</t>
  </si>
  <si>
    <t>Auto.Seminole.2020.7</t>
  </si>
  <si>
    <t>Auto.Seminole.2020.8</t>
  </si>
  <si>
    <t>Auto.Seminole.2020.9</t>
  </si>
  <si>
    <t>Auto.Seminole.2020.10</t>
  </si>
  <si>
    <t>Auto.Seminole.2020.11</t>
  </si>
  <si>
    <t>Auto.Seminole.2020.12</t>
  </si>
  <si>
    <t>Auto.Seminole.2020.13</t>
  </si>
  <si>
    <t>Auto.Seminole.2020.14</t>
  </si>
  <si>
    <t>Auto.Seminole.2020.15</t>
  </si>
  <si>
    <t>Auto.Seminole.2020.16</t>
  </si>
  <si>
    <t>Auto.Seminole.2030.1</t>
  </si>
  <si>
    <t>Auto.Seminole.2030.2</t>
  </si>
  <si>
    <t>Auto.Seminole.2030.3</t>
  </si>
  <si>
    <t>Auto.Seminole.2030.4</t>
  </si>
  <si>
    <t>Auto.Seminole.2030.5</t>
  </si>
  <si>
    <t>Auto.Seminole.2030.6</t>
  </si>
  <si>
    <t>Auto.Seminole.2030.7</t>
  </si>
  <si>
    <t>Auto.Seminole.2030.8</t>
  </si>
  <si>
    <t>Auto.Seminole.2030.9</t>
  </si>
  <si>
    <t>Auto.Seminole.2030.10</t>
  </si>
  <si>
    <t>Auto.Seminole.2030.11</t>
  </si>
  <si>
    <t>Auto.Seminole.2030.12</t>
  </si>
  <si>
    <t>Auto.Seminole.2030.13</t>
  </si>
  <si>
    <t>Auto.Seminole.2030.14</t>
  </si>
  <si>
    <t>Auto.Seminole.2030.15</t>
  </si>
  <si>
    <t>Auto.Seminole.2030.16</t>
  </si>
  <si>
    <t>Bus.Seminole.2012.1</t>
  </si>
  <si>
    <t>Bus.Seminole.2012.2</t>
  </si>
  <si>
    <t>Bus.Seminole.2012.3</t>
  </si>
  <si>
    <t>Bus.Seminole.2012.4</t>
  </si>
  <si>
    <t>Bus.Seminole.2012.5</t>
  </si>
  <si>
    <t>Bus.Seminole.2012.6</t>
  </si>
  <si>
    <t>Bus.Seminole.2012.7</t>
  </si>
  <si>
    <t>Bus.Seminole.2012.8</t>
  </si>
  <si>
    <t>Bus.Seminole.2012.9</t>
  </si>
  <si>
    <t>Bus.Seminole.2012.10</t>
  </si>
  <si>
    <t>Bus.Seminole.2012.11</t>
  </si>
  <si>
    <t>Bus.Seminole.2012.12</t>
  </si>
  <si>
    <t>Bus.Seminole.2012.13</t>
  </si>
  <si>
    <t>Bus.Seminole.2012.14</t>
  </si>
  <si>
    <t>Bus.Seminole.2012.15</t>
  </si>
  <si>
    <t>Bus.Seminole.2012.16</t>
  </si>
  <si>
    <t>Bus.Seminole.2020.1</t>
  </si>
  <si>
    <t>Bus.Seminole.2020.2</t>
  </si>
  <si>
    <t>Bus.Seminole.2020.3</t>
  </si>
  <si>
    <t>Bus.Seminole.2020.4</t>
  </si>
  <si>
    <t>Bus.Seminole.2020.5</t>
  </si>
  <si>
    <t>Bus.Seminole.2020.6</t>
  </si>
  <si>
    <t>Bus.Seminole.2020.7</t>
  </si>
  <si>
    <t>Bus.Seminole.2020.8</t>
  </si>
  <si>
    <t>Bus.Seminole.2020.9</t>
  </si>
  <si>
    <t>Bus.Seminole.2020.10</t>
  </si>
  <si>
    <t>Bus.Seminole.2020.11</t>
  </si>
  <si>
    <t>Bus.Seminole.2020.12</t>
  </si>
  <si>
    <t>Bus.Seminole.2020.13</t>
  </si>
  <si>
    <t>Bus.Seminole.2020.14</t>
  </si>
  <si>
    <t>Bus.Seminole.2020.15</t>
  </si>
  <si>
    <t>Bus.Seminole.2020.16</t>
  </si>
  <si>
    <t>Bus.Seminole.2030.1</t>
  </si>
  <si>
    <t>Bus.Seminole.2030.2</t>
  </si>
  <si>
    <t>Bus.Seminole.2030.3</t>
  </si>
  <si>
    <t>Bus.Seminole.2030.4</t>
  </si>
  <si>
    <t>Bus.Seminole.2030.5</t>
  </si>
  <si>
    <t>Bus.Seminole.2030.6</t>
  </si>
  <si>
    <t>Bus.Seminole.2030.7</t>
  </si>
  <si>
    <t>Bus.Seminole.2030.8</t>
  </si>
  <si>
    <t>Bus.Seminole.2030.9</t>
  </si>
  <si>
    <t>Bus.Seminole.2030.10</t>
  </si>
  <si>
    <t>Bus.Seminole.2030.11</t>
  </si>
  <si>
    <t>Bus.Seminole.2030.12</t>
  </si>
  <si>
    <t>Bus.Seminole.2030.13</t>
  </si>
  <si>
    <t>Bus.Seminole.2030.14</t>
  </si>
  <si>
    <t>Bus.Seminole.2030.15</t>
  </si>
  <si>
    <t>Bus.Seminole.2030.16</t>
  </si>
  <si>
    <t>CNG Bus.Seminole.2012.1</t>
  </si>
  <si>
    <t>CNG Bus.Seminole.2012.2</t>
  </si>
  <si>
    <t>CNG Bus.Seminole.2012.3</t>
  </si>
  <si>
    <t>CNG Bus.Seminole.2012.4</t>
  </si>
  <si>
    <t>CNG Bus.Seminole.2012.5</t>
  </si>
  <si>
    <t>CNG Bus.Seminole.2012.6</t>
  </si>
  <si>
    <t>CNG Bus.Seminole.2012.7</t>
  </si>
  <si>
    <t>CNG Bus.Seminole.2012.8</t>
  </si>
  <si>
    <t>CNG Bus.Seminole.2012.9</t>
  </si>
  <si>
    <t>CNG Bus.Seminole.2012.10</t>
  </si>
  <si>
    <t>CNG Bus.Seminole.2012.11</t>
  </si>
  <si>
    <t>CNG Bus.Seminole.2012.12</t>
  </si>
  <si>
    <t>CNG Bus.Seminole.2012.13</t>
  </si>
  <si>
    <t>CNG Bus.Seminole.2012.14</t>
  </si>
  <si>
    <t>CNG Bus.Seminole.2012.15</t>
  </si>
  <si>
    <t>CNG Bus.Seminole.2012.16</t>
  </si>
  <si>
    <t>CNG Bus.Seminole.2020.1</t>
  </si>
  <si>
    <t>CNG Bus.Seminole.2020.2</t>
  </si>
  <si>
    <t>CNG Bus.Seminole.2020.3</t>
  </si>
  <si>
    <t>CNG Bus.Seminole.2020.4</t>
  </si>
  <si>
    <t>CNG Bus.Seminole.2020.5</t>
  </si>
  <si>
    <t>CNG Bus.Seminole.2020.6</t>
  </si>
  <si>
    <t>CNG Bus.Seminole.2020.7</t>
  </si>
  <si>
    <t>CNG Bus.Seminole.2020.8</t>
  </si>
  <si>
    <t>CNG Bus.Seminole.2020.9</t>
  </si>
  <si>
    <t>CNG Bus.Seminole.2020.10</t>
  </si>
  <si>
    <t>CNG Bus.Seminole.2020.11</t>
  </si>
  <si>
    <t>CNG Bus.Seminole.2020.12</t>
  </si>
  <si>
    <t>CNG Bus.Seminole.2020.13</t>
  </si>
  <si>
    <t>CNG Bus.Seminole.2020.14</t>
  </si>
  <si>
    <t>CNG Bus.Seminole.2020.15</t>
  </si>
  <si>
    <t>CNG Bus.Seminole.2020.16</t>
  </si>
  <si>
    <t>CNG Bus.Seminole.2030.1</t>
  </si>
  <si>
    <t>CNG Bus.Seminole.2030.2</t>
  </si>
  <si>
    <t>CNG Bus.Seminole.2030.3</t>
  </si>
  <si>
    <t>CNG Bus.Seminole.2030.4</t>
  </si>
  <si>
    <t>CNG Bus.Seminole.2030.5</t>
  </si>
  <si>
    <t>CNG Bus.Seminole.2030.6</t>
  </si>
  <si>
    <t>CNG Bus.Seminole.2030.7</t>
  </si>
  <si>
    <t>CNG Bus.Seminole.2030.8</t>
  </si>
  <si>
    <t>CNG Bus.Seminole.2030.9</t>
  </si>
  <si>
    <t>CNG Bus.Seminole.2030.10</t>
  </si>
  <si>
    <t>CNG Bus.Seminole.2030.11</t>
  </si>
  <si>
    <t>CNG Bus.Seminole.2030.12</t>
  </si>
  <si>
    <t>CNG Bus.Seminole.2030.13</t>
  </si>
  <si>
    <t>CNG Bus.Seminole.2030.14</t>
  </si>
  <si>
    <t>CNG Bus.Seminole.2030.15</t>
  </si>
  <si>
    <t>CNG Bus.Seminole.2030.16</t>
  </si>
  <si>
    <t>Auto.Sumter.2012.1</t>
  </si>
  <si>
    <t>Auto.Sumter.2012.2</t>
  </si>
  <si>
    <t>Auto.Sumter.2012.3</t>
  </si>
  <si>
    <t>Auto.Sumter.2012.4</t>
  </si>
  <si>
    <t>Auto.Sumter.2012.5</t>
  </si>
  <si>
    <t>Auto.Sumter.2012.6</t>
  </si>
  <si>
    <t>Auto.Sumter.2012.7</t>
  </si>
  <si>
    <t>Auto.Sumter.2012.8</t>
  </si>
  <si>
    <t>Auto.Sumter.2012.9</t>
  </si>
  <si>
    <t>Auto.Sumter.2012.10</t>
  </si>
  <si>
    <t>Auto.Sumter.2012.11</t>
  </si>
  <si>
    <t>Auto.Sumter.2012.12</t>
  </si>
  <si>
    <t>Auto.Sumter.2012.13</t>
  </si>
  <si>
    <t>Auto.Sumter.2012.14</t>
  </si>
  <si>
    <t>Auto.Sumter.2012.15</t>
  </si>
  <si>
    <t>Auto.Sumter.2012.16</t>
  </si>
  <si>
    <t>Auto.Sumter.2020.1</t>
  </si>
  <si>
    <t>Auto.Sumter.2020.2</t>
  </si>
  <si>
    <t>Auto.Sumter.2020.3</t>
  </si>
  <si>
    <t>Auto.Sumter.2020.4</t>
  </si>
  <si>
    <t>Auto.Sumter.2020.5</t>
  </si>
  <si>
    <t>Auto.Sumter.2020.6</t>
  </si>
  <si>
    <t>Auto.Sumter.2020.7</t>
  </si>
  <si>
    <t>Auto.Sumter.2020.8</t>
  </si>
  <si>
    <t>Auto.Sumter.2020.9</t>
  </si>
  <si>
    <t>Auto.Sumter.2020.10</t>
  </si>
  <si>
    <t>Auto.Sumter.2020.11</t>
  </si>
  <si>
    <t>Auto.Sumter.2020.12</t>
  </si>
  <si>
    <t>Auto.Sumter.2020.13</t>
  </si>
  <si>
    <t>Auto.Sumter.2020.14</t>
  </si>
  <si>
    <t>Auto.Sumter.2020.15</t>
  </si>
  <si>
    <t>Auto.Sumter.2020.16</t>
  </si>
  <si>
    <t>Auto.Sumter.2030.1</t>
  </si>
  <si>
    <t>Auto.Sumter.2030.2</t>
  </si>
  <si>
    <t>Auto.Sumter.2030.3</t>
  </si>
  <si>
    <t>Auto.Sumter.2030.4</t>
  </si>
  <si>
    <t>Auto.Sumter.2030.5</t>
  </si>
  <si>
    <t>Auto.Sumter.2030.6</t>
  </si>
  <si>
    <t>Auto.Sumter.2030.7</t>
  </si>
  <si>
    <t>Auto.Sumter.2030.8</t>
  </si>
  <si>
    <t>Auto.Sumter.2030.9</t>
  </si>
  <si>
    <t>Auto.Sumter.2030.10</t>
  </si>
  <si>
    <t>Auto.Sumter.2030.11</t>
  </si>
  <si>
    <t>Auto.Sumter.2030.12</t>
  </si>
  <si>
    <t>Auto.Sumter.2030.13</t>
  </si>
  <si>
    <t>Auto.Sumter.2030.14</t>
  </si>
  <si>
    <t>Auto.Sumter.2030.15</t>
  </si>
  <si>
    <t>Auto.Sumter.2030.16</t>
  </si>
  <si>
    <t>Bus.Sumter.2012.1</t>
  </si>
  <si>
    <t>Bus.Sumter.2012.2</t>
  </si>
  <si>
    <t>Bus.Sumter.2012.3</t>
  </si>
  <si>
    <t>Bus.Sumter.2012.4</t>
  </si>
  <si>
    <t>Bus.Sumter.2012.5</t>
  </si>
  <si>
    <t>Bus.Sumter.2012.6</t>
  </si>
  <si>
    <t>Bus.Sumter.2012.7</t>
  </si>
  <si>
    <t>Bus.Sumter.2012.8</t>
  </si>
  <si>
    <t>Bus.Sumter.2012.9</t>
  </si>
  <si>
    <t>Bus.Sumter.2012.10</t>
  </si>
  <si>
    <t>Bus.Sumter.2012.11</t>
  </si>
  <si>
    <t>Bus.Sumter.2012.12</t>
  </si>
  <si>
    <t>Bus.Sumter.2012.13</t>
  </si>
  <si>
    <t>Bus.Sumter.2012.14</t>
  </si>
  <si>
    <t>Bus.Sumter.2012.15</t>
  </si>
  <si>
    <t>Bus.Sumter.2012.16</t>
  </si>
  <si>
    <t>Bus.Sumter.2020.1</t>
  </si>
  <si>
    <t>Bus.Sumter.2020.2</t>
  </si>
  <si>
    <t>Bus.Sumter.2020.3</t>
  </si>
  <si>
    <t>Bus.Sumter.2020.4</t>
  </si>
  <si>
    <t>Bus.Sumter.2020.5</t>
  </si>
  <si>
    <t>Bus.Sumter.2020.6</t>
  </si>
  <si>
    <t>Bus.Sumter.2020.7</t>
  </si>
  <si>
    <t>Bus.Sumter.2020.8</t>
  </si>
  <si>
    <t>Bus.Sumter.2020.9</t>
  </si>
  <si>
    <t>Bus.Sumter.2020.10</t>
  </si>
  <si>
    <t>Bus.Sumter.2020.11</t>
  </si>
  <si>
    <t>Bus.Sumter.2020.12</t>
  </si>
  <si>
    <t>Bus.Sumter.2020.13</t>
  </si>
  <si>
    <t>Bus.Sumter.2020.14</t>
  </si>
  <si>
    <t>Bus.Sumter.2020.15</t>
  </si>
  <si>
    <t>Bus.Sumter.2020.16</t>
  </si>
  <si>
    <t>Bus.Sumter.2030.1</t>
  </si>
  <si>
    <t>Bus.Sumter.2030.2</t>
  </si>
  <si>
    <t>Bus.Sumter.2030.3</t>
  </si>
  <si>
    <t>Bus.Sumter.2030.4</t>
  </si>
  <si>
    <t>Bus.Sumter.2030.5</t>
  </si>
  <si>
    <t>Bus.Sumter.2030.6</t>
  </si>
  <si>
    <t>Bus.Sumter.2030.7</t>
  </si>
  <si>
    <t>Bus.Sumter.2030.8</t>
  </si>
  <si>
    <t>Bus.Sumter.2030.9</t>
  </si>
  <si>
    <t>Bus.Sumter.2030.10</t>
  </si>
  <si>
    <t>Bus.Sumter.2030.11</t>
  </si>
  <si>
    <t>Bus.Sumter.2030.12</t>
  </si>
  <si>
    <t>Bus.Sumter.2030.13</t>
  </si>
  <si>
    <t>Bus.Sumter.2030.14</t>
  </si>
  <si>
    <t>Bus.Sumter.2030.15</t>
  </si>
  <si>
    <t>Bus.Sumter.2030.16</t>
  </si>
  <si>
    <t>CNG Bus.Sumter.2012.1</t>
  </si>
  <si>
    <t>CNG Bus.Sumter.2012.2</t>
  </si>
  <si>
    <t>CNG Bus.Sumter.2012.3</t>
  </si>
  <si>
    <t>CNG Bus.Sumter.2012.4</t>
  </si>
  <si>
    <t>CNG Bus.Sumter.2012.5</t>
  </si>
  <si>
    <t>CNG Bus.Sumter.2012.6</t>
  </si>
  <si>
    <t>CNG Bus.Sumter.2012.7</t>
  </si>
  <si>
    <t>CNG Bus.Sumter.2012.8</t>
  </si>
  <si>
    <t>CNG Bus.Sumter.2012.9</t>
  </si>
  <si>
    <t>CNG Bus.Sumter.2012.10</t>
  </si>
  <si>
    <t>CNG Bus.Sumter.2012.11</t>
  </si>
  <si>
    <t>CNG Bus.Sumter.2012.12</t>
  </si>
  <si>
    <t>CNG Bus.Sumter.2012.13</t>
  </si>
  <si>
    <t>CNG Bus.Sumter.2012.14</t>
  </si>
  <si>
    <t>CNG Bus.Sumter.2012.15</t>
  </si>
  <si>
    <t>CNG Bus.Sumter.2012.16</t>
  </si>
  <si>
    <t>CNG Bus.Sumter.2020.1</t>
  </si>
  <si>
    <t>CNG Bus.Sumter.2020.2</t>
  </si>
  <si>
    <t>CNG Bus.Sumter.2020.3</t>
  </si>
  <si>
    <t>CNG Bus.Sumter.2020.4</t>
  </si>
  <si>
    <t>CNG Bus.Sumter.2020.5</t>
  </si>
  <si>
    <t>CNG Bus.Sumter.2020.6</t>
  </si>
  <si>
    <t>CNG Bus.Sumter.2020.7</t>
  </si>
  <si>
    <t>CNG Bus.Sumter.2020.8</t>
  </si>
  <si>
    <t>CNG Bus.Sumter.2020.9</t>
  </si>
  <si>
    <t>CNG Bus.Sumter.2020.10</t>
  </si>
  <si>
    <t>CNG Bus.Sumter.2020.11</t>
  </si>
  <si>
    <t>CNG Bus.Sumter.2020.12</t>
  </si>
  <si>
    <t>CNG Bus.Sumter.2020.13</t>
  </si>
  <si>
    <t>CNG Bus.Sumter.2020.14</t>
  </si>
  <si>
    <t>CNG Bus.Sumter.2020.15</t>
  </si>
  <si>
    <t>CNG Bus.Sumter.2020.16</t>
  </si>
  <si>
    <t>CNG Bus.Sumter.2030.1</t>
  </si>
  <si>
    <t>CNG Bus.Sumter.2030.2</t>
  </si>
  <si>
    <t>CNG Bus.Sumter.2030.3</t>
  </si>
  <si>
    <t>CNG Bus.Sumter.2030.4</t>
  </si>
  <si>
    <t>CNG Bus.Sumter.2030.5</t>
  </si>
  <si>
    <t>CNG Bus.Sumter.2030.6</t>
  </si>
  <si>
    <t>CNG Bus.Sumter.2030.7</t>
  </si>
  <si>
    <t>CNG Bus.Sumter.2030.8</t>
  </si>
  <si>
    <t>CNG Bus.Sumter.2030.9</t>
  </si>
  <si>
    <t>CNG Bus.Sumter.2030.10</t>
  </si>
  <si>
    <t>CNG Bus.Sumter.2030.11</t>
  </si>
  <si>
    <t>CNG Bus.Sumter.2030.12</t>
  </si>
  <si>
    <t>CNG Bus.Sumter.2030.13</t>
  </si>
  <si>
    <t>CNG Bus.Sumter.2030.14</t>
  </si>
  <si>
    <t>CNG Bus.Sumter.2030.15</t>
  </si>
  <si>
    <t>CNG Bus.Sumter.2030.16</t>
  </si>
  <si>
    <t>Auto.Volusia.2012.1</t>
  </si>
  <si>
    <t>Auto.Volusia.2012.2</t>
  </si>
  <si>
    <t>Auto.Volusia.2012.3</t>
  </si>
  <si>
    <t>Auto.Volusia.2012.4</t>
  </si>
  <si>
    <t>Auto.Volusia.2012.5</t>
  </si>
  <si>
    <t>Auto.Volusia.2012.6</t>
  </si>
  <si>
    <t>Auto.Volusia.2012.7</t>
  </si>
  <si>
    <t>Auto.Volusia.2012.8</t>
  </si>
  <si>
    <t>Auto.Volusia.2012.9</t>
  </si>
  <si>
    <t>Auto.Volusia.2012.10</t>
  </si>
  <si>
    <t>Auto.Volusia.2012.11</t>
  </si>
  <si>
    <t>Auto.Volusia.2012.12</t>
  </si>
  <si>
    <t>Auto.Volusia.2012.13</t>
  </si>
  <si>
    <t>Auto.Volusia.2012.14</t>
  </si>
  <si>
    <t>Auto.Volusia.2012.15</t>
  </si>
  <si>
    <t>Auto.Volusia.2012.16</t>
  </si>
  <si>
    <t>Auto.Volusia.2020.1</t>
  </si>
  <si>
    <t>Auto.Volusia.2020.2</t>
  </si>
  <si>
    <t>Auto.Volusia.2020.3</t>
  </si>
  <si>
    <t>Auto.Volusia.2020.4</t>
  </si>
  <si>
    <t>Auto.Volusia.2020.5</t>
  </si>
  <si>
    <t>Auto.Volusia.2020.6</t>
  </si>
  <si>
    <t>Auto.Volusia.2020.7</t>
  </si>
  <si>
    <t>Auto.Volusia.2020.8</t>
  </si>
  <si>
    <t>Auto.Volusia.2020.9</t>
  </si>
  <si>
    <t>Auto.Volusia.2020.10</t>
  </si>
  <si>
    <t>Auto.Volusia.2020.11</t>
  </si>
  <si>
    <t>Auto.Volusia.2020.12</t>
  </si>
  <si>
    <t>Auto.Volusia.2020.13</t>
  </si>
  <si>
    <t>Auto.Volusia.2020.14</t>
  </si>
  <si>
    <t>Auto.Volusia.2020.15</t>
  </si>
  <si>
    <t>Auto.Volusia.2020.16</t>
  </si>
  <si>
    <t>Auto.Volusia.2030.1</t>
  </si>
  <si>
    <t>Auto.Volusia.2030.2</t>
  </si>
  <si>
    <t>Auto.Volusia.2030.3</t>
  </si>
  <si>
    <t>Auto.Volusia.2030.4</t>
  </si>
  <si>
    <t>Auto.Volusia.2030.5</t>
  </si>
  <si>
    <t>Auto.Volusia.2030.6</t>
  </si>
  <si>
    <t>Auto.Volusia.2030.7</t>
  </si>
  <si>
    <t>Auto.Volusia.2030.8</t>
  </si>
  <si>
    <t>Auto.Volusia.2030.9</t>
  </si>
  <si>
    <t>Auto.Volusia.2030.10</t>
  </si>
  <si>
    <t>Auto.Volusia.2030.11</t>
  </si>
  <si>
    <t>Auto.Volusia.2030.12</t>
  </si>
  <si>
    <t>Auto.Volusia.2030.13</t>
  </si>
  <si>
    <t>Auto.Volusia.2030.14</t>
  </si>
  <si>
    <t>Auto.Volusia.2030.15</t>
  </si>
  <si>
    <t>Auto.Volusia.2030.16</t>
  </si>
  <si>
    <t>Bus.Volusia.2012.1</t>
  </si>
  <si>
    <t>Bus.Volusia.2012.2</t>
  </si>
  <si>
    <t>Bus.Volusia.2012.3</t>
  </si>
  <si>
    <t>Bus.Volusia.2012.4</t>
  </si>
  <si>
    <t>Bus.Volusia.2012.5</t>
  </si>
  <si>
    <t>Bus.Volusia.2012.6</t>
  </si>
  <si>
    <t>Bus.Volusia.2012.7</t>
  </si>
  <si>
    <t>Bus.Volusia.2012.8</t>
  </si>
  <si>
    <t>Bus.Volusia.2012.9</t>
  </si>
  <si>
    <t>Bus.Volusia.2012.10</t>
  </si>
  <si>
    <t>Bus.Volusia.2012.11</t>
  </si>
  <si>
    <t>Bus.Volusia.2012.12</t>
  </si>
  <si>
    <t>Bus.Volusia.2012.13</t>
  </si>
  <si>
    <t>Bus.Volusia.2012.14</t>
  </si>
  <si>
    <t>Bus.Volusia.2012.15</t>
  </si>
  <si>
    <t>Bus.Volusia.2012.16</t>
  </si>
  <si>
    <t>Bus.Volusia.2020.1</t>
  </si>
  <si>
    <t>Bus.Volusia.2020.2</t>
  </si>
  <si>
    <t>Bus.Volusia.2020.3</t>
  </si>
  <si>
    <t>Bus.Volusia.2020.4</t>
  </si>
  <si>
    <t>Bus.Volusia.2020.5</t>
  </si>
  <si>
    <t>Bus.Volusia.2020.6</t>
  </si>
  <si>
    <t>Bus.Volusia.2020.7</t>
  </si>
  <si>
    <t>Bus.Volusia.2020.8</t>
  </si>
  <si>
    <t>Bus.Volusia.2020.9</t>
  </si>
  <si>
    <t>Bus.Volusia.2020.10</t>
  </si>
  <si>
    <t>Bus.Volusia.2020.11</t>
  </si>
  <si>
    <t>Bus.Volusia.2020.12</t>
  </si>
  <si>
    <t>Bus.Volusia.2020.13</t>
  </si>
  <si>
    <t>Bus.Volusia.2020.14</t>
  </si>
  <si>
    <t>Bus.Volusia.2020.15</t>
  </si>
  <si>
    <t>Bus.Volusia.2020.16</t>
  </si>
  <si>
    <t>Bus.Volusia.2030.1</t>
  </si>
  <si>
    <t>Bus.Volusia.2030.2</t>
  </si>
  <si>
    <t>Bus.Volusia.2030.3</t>
  </si>
  <si>
    <t>Bus.Volusia.2030.4</t>
  </si>
  <si>
    <t>Bus.Volusia.2030.5</t>
  </si>
  <si>
    <t>Bus.Volusia.2030.6</t>
  </si>
  <si>
    <t>Bus.Volusia.2030.7</t>
  </si>
  <si>
    <t>Bus.Volusia.2030.8</t>
  </si>
  <si>
    <t>Bus.Volusia.2030.9</t>
  </si>
  <si>
    <t>Bus.Volusia.2030.10</t>
  </si>
  <si>
    <t>Bus.Volusia.2030.11</t>
  </si>
  <si>
    <t>Bus.Volusia.2030.12</t>
  </si>
  <si>
    <t>Bus.Volusia.2030.13</t>
  </si>
  <si>
    <t>Bus.Volusia.2030.14</t>
  </si>
  <si>
    <t>Bus.Volusia.2030.15</t>
  </si>
  <si>
    <t>Bus.Volusia.2030.16</t>
  </si>
  <si>
    <t>CNG Bus.Volusia.2012.1</t>
  </si>
  <si>
    <t>CNG Bus.Volusia.2012.2</t>
  </si>
  <si>
    <t>CNG Bus.Volusia.2012.3</t>
  </si>
  <si>
    <t>CNG Bus.Volusia.2012.4</t>
  </si>
  <si>
    <t>CNG Bus.Volusia.2012.5</t>
  </si>
  <si>
    <t>CNG Bus.Volusia.2012.6</t>
  </si>
  <si>
    <t>CNG Bus.Volusia.2012.7</t>
  </si>
  <si>
    <t>CNG Bus.Volusia.2012.8</t>
  </si>
  <si>
    <t>CNG Bus.Volusia.2012.9</t>
  </si>
  <si>
    <t>CNG Bus.Volusia.2012.10</t>
  </si>
  <si>
    <t>CNG Bus.Volusia.2012.11</t>
  </si>
  <si>
    <t>CNG Bus.Volusia.2012.12</t>
  </si>
  <si>
    <t>CNG Bus.Volusia.2012.13</t>
  </si>
  <si>
    <t>CNG Bus.Volusia.2012.14</t>
  </si>
  <si>
    <t>CNG Bus.Volusia.2012.15</t>
  </si>
  <si>
    <t>CNG Bus.Volusia.2012.16</t>
  </si>
  <si>
    <t>CNG Bus.Volusia.2020.1</t>
  </si>
  <si>
    <t>CNG Bus.Volusia.2020.2</t>
  </si>
  <si>
    <t>CNG Bus.Volusia.2020.3</t>
  </si>
  <si>
    <t>CNG Bus.Volusia.2020.4</t>
  </si>
  <si>
    <t>CNG Bus.Volusia.2020.5</t>
  </si>
  <si>
    <t>CNG Bus.Volusia.2020.6</t>
  </si>
  <si>
    <t>CNG Bus.Volusia.2020.7</t>
  </si>
  <si>
    <t>CNG Bus.Volusia.2020.8</t>
  </si>
  <si>
    <t>CNG Bus.Volusia.2020.9</t>
  </si>
  <si>
    <t>CNG Bus.Volusia.2020.10</t>
  </si>
  <si>
    <t>CNG Bus.Volusia.2020.11</t>
  </si>
  <si>
    <t>CNG Bus.Volusia.2020.12</t>
  </si>
  <si>
    <t>CNG Bus.Volusia.2020.13</t>
  </si>
  <si>
    <t>CNG Bus.Volusia.2020.14</t>
  </si>
  <si>
    <t>CNG Bus.Volusia.2020.15</t>
  </si>
  <si>
    <t>CNG Bus.Volusia.2020.16</t>
  </si>
  <si>
    <t>CNG Bus.Volusia.2030.1</t>
  </si>
  <si>
    <t>CNG Bus.Volusia.2030.2</t>
  </si>
  <si>
    <t>CNG Bus.Volusia.2030.3</t>
  </si>
  <si>
    <t>CNG Bus.Volusia.2030.4</t>
  </si>
  <si>
    <t>CNG Bus.Volusia.2030.5</t>
  </si>
  <si>
    <t>CNG Bus.Volusia.2030.6</t>
  </si>
  <si>
    <t>CNG Bus.Volusia.2030.7</t>
  </si>
  <si>
    <t>CNG Bus.Volusia.2030.8</t>
  </si>
  <si>
    <t>CNG Bus.Volusia.2030.9</t>
  </si>
  <si>
    <t>CNG Bus.Volusia.2030.10</t>
  </si>
  <si>
    <t>CNG Bus.Volusia.2030.11</t>
  </si>
  <si>
    <t>CNG Bus.Volusia.2030.12</t>
  </si>
  <si>
    <t>CNG Bus.Volusia.2030.13</t>
  </si>
  <si>
    <t>CNG Bus.Volusia.2030.14</t>
  </si>
  <si>
    <t>CNG Bus.Volusia.2030.15</t>
  </si>
  <si>
    <t>CNG Bus.Volusia.2030.16</t>
  </si>
  <si>
    <t>Select area type</t>
  </si>
  <si>
    <t>Net monetized benefits and costs</t>
  </si>
  <si>
    <t>Locality</t>
  </si>
  <si>
    <t>State Roads</t>
  </si>
  <si>
    <t>Local Roads</t>
  </si>
  <si>
    <t>Total Crashes</t>
  </si>
  <si>
    <t>Total Fatalities</t>
  </si>
  <si>
    <t>Total Incapacitating Injuries</t>
  </si>
  <si>
    <t>Average Crash Cost</t>
  </si>
  <si>
    <t>Bicycle Crashes</t>
  </si>
  <si>
    <t>State</t>
  </si>
  <si>
    <t>Total traffic fatalities</t>
  </si>
  <si>
    <t>Resident population (thousands)</t>
  </si>
  <si>
    <t>Pedalcyclist fatalities</t>
  </si>
  <si>
    <t>Percent of total</t>
  </si>
  <si>
    <t>Pedacyclyist fatalities per million population</t>
  </si>
  <si>
    <t>US Total</t>
  </si>
  <si>
    <t>% per year</t>
  </si>
  <si>
    <t>a - Coefficient</t>
  </si>
  <si>
    <t>Freeway</t>
  </si>
  <si>
    <t>Arterial</t>
  </si>
  <si>
    <t>Bus Crashes</t>
  </si>
  <si>
    <t>Transit bus - user and other deaths per 1 billion passenger miles</t>
  </si>
  <si>
    <t>year</t>
  </si>
  <si>
    <t>$ per mile</t>
  </si>
  <si>
    <t>Personal vs. Business Travel</t>
  </si>
  <si>
    <t>UNITS</t>
  </si>
  <si>
    <t>Method 2 - Change in Total Vehicle Hours Traveled</t>
  </si>
  <si>
    <t>Analysis Index</t>
  </si>
  <si>
    <t>USDOT FHWA, "Intersection Safety Implementation Plan Process", November 2009</t>
  </si>
  <si>
    <t>Table 20:  Angle Crashes – Signalized Intersections – 5 Years of Data, page 26</t>
  </si>
  <si>
    <t>Table 2:  Sample Fatality Rates for State A, page 3</t>
  </si>
  <si>
    <t>Table 6: Total and Pedalcyclist Traffic Fatalities and Fatality Rates by State, 2009, page 5</t>
  </si>
  <si>
    <t>NHTSA - Traffic Safety Facts, 2009 Data</t>
  </si>
  <si>
    <t>YEAR</t>
  </si>
  <si>
    <t>Notes:</t>
  </si>
  <si>
    <t>Other</t>
  </si>
  <si>
    <t>First Year of Analysis</t>
  </si>
  <si>
    <t>Benefit-Cost Analysis Calculations</t>
  </si>
  <si>
    <t>Benefit-Cost Analysis Results</t>
  </si>
  <si>
    <t>Value of Time Estimates</t>
  </si>
  <si>
    <t>Select Method for Estimating Roadway Travel Time Savings:</t>
  </si>
  <si>
    <t>Project / alternative name</t>
  </si>
  <si>
    <t>Road Type</t>
  </si>
  <si>
    <t>Gasoline Bus</t>
  </si>
  <si>
    <t>Gasoline Bus.D5.2012.1</t>
  </si>
  <si>
    <t>Gasoline Bus.D5.2012.2</t>
  </si>
  <si>
    <t>Gasoline Bus.D5.2012.3</t>
  </si>
  <si>
    <t>Gasoline Bus.D5.2012.4</t>
  </si>
  <si>
    <t>Gasoline Bus.D5.2012.5</t>
  </si>
  <si>
    <t>Gasoline Bus.D5.2012.6</t>
  </si>
  <si>
    <t>Gasoline Bus.D5.2012.7</t>
  </si>
  <si>
    <t>Gasoline Bus.D5.2012.8</t>
  </si>
  <si>
    <t>Gasoline Bus.D5.2012.9</t>
  </si>
  <si>
    <t>Gasoline Bus.D5.2012.10</t>
  </si>
  <si>
    <t>Gasoline Bus.D5.2012.11</t>
  </si>
  <si>
    <t>Gasoline Bus.D5.2012.12</t>
  </si>
  <si>
    <t>Gasoline Bus.D5.2012.13</t>
  </si>
  <si>
    <t>Gasoline Bus.D5.2012.14</t>
  </si>
  <si>
    <t>Gasoline Bus.D5.2012.15</t>
  </si>
  <si>
    <t>Gasoline Bus.D5.2012.16</t>
  </si>
  <si>
    <t>Gasoline Bus.D5.2020.1</t>
  </si>
  <si>
    <t>Gasoline Bus.D5.2020.2</t>
  </si>
  <si>
    <t>Gasoline Bus.D5.2020.3</t>
  </si>
  <si>
    <t>Gasoline Bus.D5.2020.4</t>
  </si>
  <si>
    <t>Gasoline Bus.D5.2020.5</t>
  </si>
  <si>
    <t>Gasoline Bus.D5.2020.6</t>
  </si>
  <si>
    <t>Gasoline Bus.D5.2020.7</t>
  </si>
  <si>
    <t>Gasoline Bus.D5.2020.8</t>
  </si>
  <si>
    <t>Gasoline Bus.D5.2020.9</t>
  </si>
  <si>
    <t>Gasoline Bus.D5.2020.10</t>
  </si>
  <si>
    <t>Gasoline Bus.D5.2020.11</t>
  </si>
  <si>
    <t>Gasoline Bus.D5.2020.12</t>
  </si>
  <si>
    <t>Gasoline Bus.D5.2020.13</t>
  </si>
  <si>
    <t>Gasoline Bus.D5.2020.14</t>
  </si>
  <si>
    <t>Gasoline Bus.D5.2020.15</t>
  </si>
  <si>
    <t>Gasoline Bus.D5.2020.16</t>
  </si>
  <si>
    <t>Gasoline Bus.D5.2030.1</t>
  </si>
  <si>
    <t>Gasoline Bus.D5.2030.2</t>
  </si>
  <si>
    <t>Gasoline Bus.D5.2030.3</t>
  </si>
  <si>
    <t>Gasoline Bus.D5.2030.4</t>
  </si>
  <si>
    <t>Gasoline Bus.D5.2030.5</t>
  </si>
  <si>
    <t>Gasoline Bus.D5.2030.6</t>
  </si>
  <si>
    <t>Gasoline Bus.D5.2030.7</t>
  </si>
  <si>
    <t>Gasoline Bus.D5.2030.8</t>
  </si>
  <si>
    <t>Gasoline Bus.D5.2030.9</t>
  </si>
  <si>
    <t>Gasoline Bus.D5.2030.10</t>
  </si>
  <si>
    <t>Gasoline Bus.D5.2030.11</t>
  </si>
  <si>
    <t>Gasoline Bus.D5.2030.12</t>
  </si>
  <si>
    <t>Gasoline Bus.D5.2030.13</t>
  </si>
  <si>
    <t>Gasoline Bus.D5.2030.14</t>
  </si>
  <si>
    <t>Gasoline Bus.D5.2030.15</t>
  </si>
  <si>
    <t>Gasoline Bus.D5.2030.16</t>
  </si>
  <si>
    <t>Gasoline Bus.Brevard.2012.1</t>
  </si>
  <si>
    <t>Gasoline Bus.Brevard.2012.2</t>
  </si>
  <si>
    <t>Gasoline Bus.Brevard.2012.3</t>
  </si>
  <si>
    <t>Gasoline Bus.Brevard.2012.4</t>
  </si>
  <si>
    <t>Gasoline Bus.Brevard.2012.5</t>
  </si>
  <si>
    <t>Gasoline Bus.Brevard.2012.6</t>
  </si>
  <si>
    <t>Gasoline Bus.Brevard.2012.7</t>
  </si>
  <si>
    <t>Gasoline Bus.Brevard.2012.8</t>
  </si>
  <si>
    <t>Gasoline Bus.Brevard.2012.9</t>
  </si>
  <si>
    <t>Gasoline Bus.Brevard.2012.10</t>
  </si>
  <si>
    <t>Gasoline Bus.Brevard.2012.11</t>
  </si>
  <si>
    <t>Gasoline Bus.Brevard.2012.12</t>
  </si>
  <si>
    <t>Gasoline Bus.Brevard.2012.13</t>
  </si>
  <si>
    <t>Gasoline Bus.Brevard.2012.14</t>
  </si>
  <si>
    <t>Gasoline Bus.Brevard.2012.15</t>
  </si>
  <si>
    <t>Gasoline Bus.Brevard.2012.16</t>
  </si>
  <si>
    <t>Gasoline Bus.Brevard.2020.1</t>
  </si>
  <si>
    <t>Gasoline Bus.Brevard.2020.2</t>
  </si>
  <si>
    <t>Gasoline Bus.Brevard.2020.3</t>
  </si>
  <si>
    <t>Gasoline Bus.Brevard.2020.4</t>
  </si>
  <si>
    <t>Gasoline Bus.Brevard.2020.5</t>
  </si>
  <si>
    <t>Gasoline Bus.Brevard.2020.6</t>
  </si>
  <si>
    <t>Gasoline Bus.Brevard.2020.7</t>
  </si>
  <si>
    <t>Gasoline Bus.Brevard.2020.8</t>
  </si>
  <si>
    <t>Gasoline Bus.Brevard.2020.9</t>
  </si>
  <si>
    <t>Gasoline Bus.Brevard.2020.10</t>
  </si>
  <si>
    <t>Gasoline Bus.Brevard.2020.11</t>
  </si>
  <si>
    <t>Gasoline Bus.Brevard.2020.12</t>
  </si>
  <si>
    <t>Gasoline Bus.Brevard.2020.13</t>
  </si>
  <si>
    <t>Gasoline Bus.Brevard.2020.14</t>
  </si>
  <si>
    <t>Gasoline Bus.Brevard.2020.15</t>
  </si>
  <si>
    <t>Gasoline Bus.Brevard.2020.16</t>
  </si>
  <si>
    <t>Gasoline Bus.Brevard.2030.1</t>
  </si>
  <si>
    <t>Gasoline Bus.Brevard.2030.2</t>
  </si>
  <si>
    <t>Gasoline Bus.Brevard.2030.3</t>
  </si>
  <si>
    <t>Gasoline Bus.Brevard.2030.4</t>
  </si>
  <si>
    <t>Gasoline Bus.Brevard.2030.5</t>
  </si>
  <si>
    <t>Gasoline Bus.Brevard.2030.6</t>
  </si>
  <si>
    <t>Gasoline Bus.Brevard.2030.7</t>
  </si>
  <si>
    <t>Gasoline Bus.Brevard.2030.8</t>
  </si>
  <si>
    <t>Gasoline Bus.Brevard.2030.9</t>
  </si>
  <si>
    <t>Gasoline Bus.Brevard.2030.10</t>
  </si>
  <si>
    <t>Gasoline Bus.Brevard.2030.11</t>
  </si>
  <si>
    <t>Gasoline Bus.Brevard.2030.12</t>
  </si>
  <si>
    <t>Gasoline Bus.Brevard.2030.13</t>
  </si>
  <si>
    <t>Gasoline Bus.Brevard.2030.14</t>
  </si>
  <si>
    <t>Gasoline Bus.Brevard.2030.15</t>
  </si>
  <si>
    <t>Gasoline Bus.Brevard.2030.16</t>
  </si>
  <si>
    <t>Gasoline Bus.Flagler.2012.1</t>
  </si>
  <si>
    <t>Gasoline Bus.Flagler.2012.2</t>
  </si>
  <si>
    <t>Gasoline Bus.Flagler.2012.3</t>
  </si>
  <si>
    <t>Gasoline Bus.Flagler.2012.4</t>
  </si>
  <si>
    <t>Gasoline Bus.Flagler.2012.5</t>
  </si>
  <si>
    <t>Gasoline Bus.Flagler.2012.6</t>
  </si>
  <si>
    <t>Gasoline Bus.Flagler.2012.7</t>
  </si>
  <si>
    <t>Gasoline Bus.Flagler.2012.8</t>
  </si>
  <si>
    <t>Gasoline Bus.Flagler.2012.9</t>
  </si>
  <si>
    <t>Gasoline Bus.Flagler.2012.10</t>
  </si>
  <si>
    <t>Gasoline Bus.Flagler.2012.11</t>
  </si>
  <si>
    <t>Gasoline Bus.Flagler.2012.12</t>
  </si>
  <si>
    <t>Gasoline Bus.Flagler.2012.13</t>
  </si>
  <si>
    <t>Gasoline Bus.Flagler.2012.14</t>
  </si>
  <si>
    <t>Gasoline Bus.Flagler.2012.15</t>
  </si>
  <si>
    <t>Gasoline Bus.Flagler.2012.16</t>
  </si>
  <si>
    <t>Gasoline Bus.Flagler.2020.1</t>
  </si>
  <si>
    <t>Gasoline Bus.Flagler.2020.2</t>
  </si>
  <si>
    <t>Gasoline Bus.Flagler.2020.3</t>
  </si>
  <si>
    <t>Gasoline Bus.Flagler.2020.4</t>
  </si>
  <si>
    <t>Gasoline Bus.Flagler.2020.5</t>
  </si>
  <si>
    <t>Gasoline Bus.Flagler.2020.6</t>
  </si>
  <si>
    <t>Gasoline Bus.Flagler.2020.7</t>
  </si>
  <si>
    <t>Gasoline Bus.Flagler.2020.8</t>
  </si>
  <si>
    <t>Gasoline Bus.Flagler.2020.9</t>
  </si>
  <si>
    <t>Gasoline Bus.Flagler.2020.10</t>
  </si>
  <si>
    <t>Gasoline Bus.Flagler.2020.11</t>
  </si>
  <si>
    <t>Gasoline Bus.Flagler.2020.12</t>
  </si>
  <si>
    <t>Gasoline Bus.Flagler.2020.13</t>
  </si>
  <si>
    <t>Gasoline Bus.Flagler.2020.14</t>
  </si>
  <si>
    <t>Gasoline Bus.Flagler.2020.15</t>
  </si>
  <si>
    <t>Gasoline Bus.Flagler.2020.16</t>
  </si>
  <si>
    <t>Gasoline Bus.Flagler.2030.1</t>
  </si>
  <si>
    <t>Gasoline Bus.Flagler.2030.2</t>
  </si>
  <si>
    <t>Gasoline Bus.Flagler.2030.3</t>
  </si>
  <si>
    <t>Gasoline Bus.Flagler.2030.4</t>
  </si>
  <si>
    <t>Gasoline Bus.Flagler.2030.5</t>
  </si>
  <si>
    <t>Gasoline Bus.Flagler.2030.6</t>
  </si>
  <si>
    <t>Gasoline Bus.Flagler.2030.7</t>
  </si>
  <si>
    <t>Gasoline Bus.Flagler.2030.8</t>
  </si>
  <si>
    <t>Gasoline Bus.Flagler.2030.9</t>
  </si>
  <si>
    <t>Gasoline Bus.Flagler.2030.10</t>
  </si>
  <si>
    <t>Gasoline Bus.Flagler.2030.11</t>
  </si>
  <si>
    <t>Gasoline Bus.Flagler.2030.12</t>
  </si>
  <si>
    <t>Gasoline Bus.Flagler.2030.13</t>
  </si>
  <si>
    <t>Gasoline Bus.Flagler.2030.14</t>
  </si>
  <si>
    <t>Gasoline Bus.Flagler.2030.15</t>
  </si>
  <si>
    <t>Gasoline Bus.Flagler.2030.16</t>
  </si>
  <si>
    <t>Gasoline Bus.Lake.2012.1</t>
  </si>
  <si>
    <t>Gasoline Bus.Lake.2012.2</t>
  </si>
  <si>
    <t>Gasoline Bus.Lake.2012.3</t>
  </si>
  <si>
    <t>Gasoline Bus.Lake.2012.4</t>
  </si>
  <si>
    <t>Gasoline Bus.Lake.2012.5</t>
  </si>
  <si>
    <t>Gasoline Bus.Lake.2012.6</t>
  </si>
  <si>
    <t>Gasoline Bus.Lake.2012.7</t>
  </si>
  <si>
    <t>Gasoline Bus.Lake.2012.8</t>
  </si>
  <si>
    <t>Gasoline Bus.Lake.2012.9</t>
  </si>
  <si>
    <t>Gasoline Bus.Lake.2012.10</t>
  </si>
  <si>
    <t>Gasoline Bus.Lake.2012.11</t>
  </si>
  <si>
    <t>Gasoline Bus.Lake.2012.12</t>
  </si>
  <si>
    <t>Gasoline Bus.Lake.2012.13</t>
  </si>
  <si>
    <t>Gasoline Bus.Lake.2012.14</t>
  </si>
  <si>
    <t>Gasoline Bus.Lake.2012.15</t>
  </si>
  <si>
    <t>Gasoline Bus.Lake.2012.16</t>
  </si>
  <si>
    <t>Gasoline Bus.Lake.2020.1</t>
  </si>
  <si>
    <t>Gasoline Bus.Lake.2020.2</t>
  </si>
  <si>
    <t>Gasoline Bus.Lake.2020.3</t>
  </si>
  <si>
    <t>Gasoline Bus.Lake.2020.4</t>
  </si>
  <si>
    <t>Gasoline Bus.Lake.2020.5</t>
  </si>
  <si>
    <t>Gasoline Bus.Lake.2020.6</t>
  </si>
  <si>
    <t>Gasoline Bus.Lake.2020.7</t>
  </si>
  <si>
    <t>Gasoline Bus.Lake.2020.8</t>
  </si>
  <si>
    <t>Gasoline Bus.Lake.2020.9</t>
  </si>
  <si>
    <t>Gasoline Bus.Lake.2020.10</t>
  </si>
  <si>
    <t>Gasoline Bus.Lake.2020.11</t>
  </si>
  <si>
    <t>Gasoline Bus.Lake.2020.12</t>
  </si>
  <si>
    <t>Gasoline Bus.Lake.2020.13</t>
  </si>
  <si>
    <t>Gasoline Bus.Lake.2020.14</t>
  </si>
  <si>
    <t>Gasoline Bus.Lake.2020.15</t>
  </si>
  <si>
    <t>Gasoline Bus.Lake.2020.16</t>
  </si>
  <si>
    <t>Gasoline Bus.Lake.2030.1</t>
  </si>
  <si>
    <t>Gasoline Bus.Lake.2030.2</t>
  </si>
  <si>
    <t>Gasoline Bus.Lake.2030.3</t>
  </si>
  <si>
    <t>Gasoline Bus.Lake.2030.4</t>
  </si>
  <si>
    <t>Gasoline Bus.Lake.2030.5</t>
  </si>
  <si>
    <t>Gasoline Bus.Lake.2030.6</t>
  </si>
  <si>
    <t>Gasoline Bus.Lake.2030.7</t>
  </si>
  <si>
    <t>Gasoline Bus.Lake.2030.8</t>
  </si>
  <si>
    <t>Gasoline Bus.Lake.2030.9</t>
  </si>
  <si>
    <t>Gasoline Bus.Lake.2030.10</t>
  </si>
  <si>
    <t>Gasoline Bus.Lake.2030.11</t>
  </si>
  <si>
    <t>Gasoline Bus.Lake.2030.12</t>
  </si>
  <si>
    <t>Gasoline Bus.Lake.2030.13</t>
  </si>
  <si>
    <t>Gasoline Bus.Lake.2030.14</t>
  </si>
  <si>
    <t>Gasoline Bus.Lake.2030.15</t>
  </si>
  <si>
    <t>Gasoline Bus.Lake.2030.16</t>
  </si>
  <si>
    <t>Gasoline Bus.Marion.2012.1</t>
  </si>
  <si>
    <t>Gasoline Bus.Marion.2012.2</t>
  </si>
  <si>
    <t>Gasoline Bus.Marion.2012.3</t>
  </si>
  <si>
    <t>Gasoline Bus.Marion.2012.4</t>
  </si>
  <si>
    <t>Gasoline Bus.Marion.2012.5</t>
  </si>
  <si>
    <t>Gasoline Bus.Marion.2012.6</t>
  </si>
  <si>
    <t>Gasoline Bus.Marion.2012.7</t>
  </si>
  <si>
    <t>Gasoline Bus.Marion.2012.8</t>
  </si>
  <si>
    <t>Gasoline Bus.Marion.2012.9</t>
  </si>
  <si>
    <t>Gasoline Bus.Marion.2012.10</t>
  </si>
  <si>
    <t>Gasoline Bus.Marion.2012.11</t>
  </si>
  <si>
    <t>Gasoline Bus.Marion.2012.12</t>
  </si>
  <si>
    <t>Gasoline Bus.Marion.2012.13</t>
  </si>
  <si>
    <t>Gasoline Bus.Marion.2012.14</t>
  </si>
  <si>
    <t>Gasoline Bus.Marion.2012.15</t>
  </si>
  <si>
    <t>Gasoline Bus.Marion.2012.16</t>
  </si>
  <si>
    <t>Gasoline Bus.Marion.2020.1</t>
  </si>
  <si>
    <t>Gasoline Bus.Marion.2020.2</t>
  </si>
  <si>
    <t>Gasoline Bus.Marion.2020.3</t>
  </si>
  <si>
    <t>Gasoline Bus.Marion.2020.4</t>
  </si>
  <si>
    <t>Gasoline Bus.Marion.2020.5</t>
  </si>
  <si>
    <t>Gasoline Bus.Marion.2020.6</t>
  </si>
  <si>
    <t>Gasoline Bus.Marion.2020.7</t>
  </si>
  <si>
    <t>Gasoline Bus.Marion.2020.8</t>
  </si>
  <si>
    <t>Gasoline Bus.Marion.2020.9</t>
  </si>
  <si>
    <t>Gasoline Bus.Marion.2020.10</t>
  </si>
  <si>
    <t>Gasoline Bus.Marion.2020.11</t>
  </si>
  <si>
    <t>Gasoline Bus.Marion.2020.12</t>
  </si>
  <si>
    <t>Gasoline Bus.Marion.2020.13</t>
  </si>
  <si>
    <t>Gasoline Bus.Marion.2020.14</t>
  </si>
  <si>
    <t>Gasoline Bus.Marion.2020.15</t>
  </si>
  <si>
    <t>Gasoline Bus.Marion.2020.16</t>
  </si>
  <si>
    <t>Gasoline Bus.Marion.2030.1</t>
  </si>
  <si>
    <t>Gasoline Bus.Marion.2030.2</t>
  </si>
  <si>
    <t>Gasoline Bus.Marion.2030.3</t>
  </si>
  <si>
    <t>Gasoline Bus.Marion.2030.4</t>
  </si>
  <si>
    <t>Gasoline Bus.Marion.2030.5</t>
  </si>
  <si>
    <t>Gasoline Bus.Marion.2030.6</t>
  </si>
  <si>
    <t>Gasoline Bus.Marion.2030.7</t>
  </si>
  <si>
    <t>Gasoline Bus.Marion.2030.8</t>
  </si>
  <si>
    <t>Gasoline Bus.Marion.2030.9</t>
  </si>
  <si>
    <t>Gasoline Bus.Marion.2030.10</t>
  </si>
  <si>
    <t>Gasoline Bus.Marion.2030.11</t>
  </si>
  <si>
    <t>Gasoline Bus.Marion.2030.12</t>
  </si>
  <si>
    <t>Gasoline Bus.Marion.2030.13</t>
  </si>
  <si>
    <t>Gasoline Bus.Marion.2030.14</t>
  </si>
  <si>
    <t>Gasoline Bus.Marion.2030.15</t>
  </si>
  <si>
    <t>Gasoline Bus.Marion.2030.16</t>
  </si>
  <si>
    <t>Gasoline Bus.Orange.2012.1</t>
  </si>
  <si>
    <t>Gasoline Bus.Orange.2012.2</t>
  </si>
  <si>
    <t>Gasoline Bus.Orange.2012.3</t>
  </si>
  <si>
    <t>Gasoline Bus.Orange.2012.4</t>
  </si>
  <si>
    <t>Gasoline Bus.Orange.2012.5</t>
  </si>
  <si>
    <t>Gasoline Bus.Orange.2012.6</t>
  </si>
  <si>
    <t>Gasoline Bus.Orange.2012.7</t>
  </si>
  <si>
    <t>Gasoline Bus.Orange.2012.8</t>
  </si>
  <si>
    <t>Gasoline Bus.Orange.2012.9</t>
  </si>
  <si>
    <t>Gasoline Bus.Orange.2012.10</t>
  </si>
  <si>
    <t>Gasoline Bus.Orange.2012.11</t>
  </si>
  <si>
    <t>Gasoline Bus.Orange.2012.12</t>
  </si>
  <si>
    <t>Gasoline Bus.Orange.2012.13</t>
  </si>
  <si>
    <t>Gasoline Bus.Orange.2012.14</t>
  </si>
  <si>
    <t>Gasoline Bus.Orange.2012.15</t>
  </si>
  <si>
    <t>Gasoline Bus.Orange.2012.16</t>
  </si>
  <si>
    <t>Gasoline Bus.Orange.2020.1</t>
  </si>
  <si>
    <t>Gasoline Bus.Orange.2020.2</t>
  </si>
  <si>
    <t>Gasoline Bus.Orange.2020.3</t>
  </si>
  <si>
    <t>Gasoline Bus.Orange.2020.4</t>
  </si>
  <si>
    <t>Gasoline Bus.Orange.2020.5</t>
  </si>
  <si>
    <t>Gasoline Bus.Orange.2020.6</t>
  </si>
  <si>
    <t>Gasoline Bus.Orange.2020.7</t>
  </si>
  <si>
    <t>Gasoline Bus.Orange.2020.8</t>
  </si>
  <si>
    <t>Gasoline Bus.Orange.2020.9</t>
  </si>
  <si>
    <t>Gasoline Bus.Orange.2020.10</t>
  </si>
  <si>
    <t>Gasoline Bus.Orange.2020.11</t>
  </si>
  <si>
    <t>Gasoline Bus.Orange.2020.12</t>
  </si>
  <si>
    <t>Gasoline Bus.Orange.2020.13</t>
  </si>
  <si>
    <t>Gasoline Bus.Orange.2020.14</t>
  </si>
  <si>
    <t>Gasoline Bus.Orange.2020.15</t>
  </si>
  <si>
    <t>Gasoline Bus.Orange.2020.16</t>
  </si>
  <si>
    <t>Gasoline Bus.Orange.2030.1</t>
  </si>
  <si>
    <t>Gasoline Bus.Orange.2030.2</t>
  </si>
  <si>
    <t>Gasoline Bus.Orange.2030.3</t>
  </si>
  <si>
    <t>Gasoline Bus.Orange.2030.4</t>
  </si>
  <si>
    <t>Gasoline Bus.Orange.2030.5</t>
  </si>
  <si>
    <t>Gasoline Bus.Orange.2030.6</t>
  </si>
  <si>
    <t>Gasoline Bus.Orange.2030.7</t>
  </si>
  <si>
    <t>Gasoline Bus.Orange.2030.8</t>
  </si>
  <si>
    <t>Gasoline Bus.Orange.2030.9</t>
  </si>
  <si>
    <t>Gasoline Bus.Orange.2030.10</t>
  </si>
  <si>
    <t>Gasoline Bus.Orange.2030.11</t>
  </si>
  <si>
    <t>Gasoline Bus.Orange.2030.12</t>
  </si>
  <si>
    <t>Gasoline Bus.Orange.2030.13</t>
  </si>
  <si>
    <t>Gasoline Bus.Orange.2030.14</t>
  </si>
  <si>
    <t>Gasoline Bus.Orange.2030.15</t>
  </si>
  <si>
    <t>Gasoline Bus.Orange.2030.16</t>
  </si>
  <si>
    <t>Gasoline Bus.Osceola.2012.1</t>
  </si>
  <si>
    <t>Gasoline Bus.Osceola.2012.2</t>
  </si>
  <si>
    <t>Gasoline Bus.Osceola.2012.3</t>
  </si>
  <si>
    <t>Gasoline Bus.Osceola.2012.4</t>
  </si>
  <si>
    <t>Gasoline Bus.Osceola.2012.5</t>
  </si>
  <si>
    <t>Gasoline Bus.Osceola.2012.6</t>
  </si>
  <si>
    <t>Gasoline Bus.Osceola.2012.7</t>
  </si>
  <si>
    <t>Gasoline Bus.Osceola.2012.8</t>
  </si>
  <si>
    <t>Gasoline Bus.Osceola.2012.9</t>
  </si>
  <si>
    <t>Gasoline Bus.Osceola.2012.10</t>
  </si>
  <si>
    <t>Gasoline Bus.Osceola.2012.11</t>
  </si>
  <si>
    <t>Gasoline Bus.Osceola.2012.12</t>
  </si>
  <si>
    <t>Gasoline Bus.Osceola.2012.13</t>
  </si>
  <si>
    <t>Gasoline Bus.Osceola.2012.14</t>
  </si>
  <si>
    <t>Gasoline Bus.Osceola.2012.15</t>
  </si>
  <si>
    <t>Gasoline Bus.Osceola.2012.16</t>
  </si>
  <si>
    <t>Gasoline Bus.Osceola.2020.1</t>
  </si>
  <si>
    <t>Gasoline Bus.Osceola.2020.2</t>
  </si>
  <si>
    <t>Gasoline Bus.Osceola.2020.3</t>
  </si>
  <si>
    <t>Gasoline Bus.Osceola.2020.4</t>
  </si>
  <si>
    <t>Gasoline Bus.Osceola.2020.5</t>
  </si>
  <si>
    <t>Gasoline Bus.Osceola.2020.6</t>
  </si>
  <si>
    <t>Gasoline Bus.Osceola.2020.7</t>
  </si>
  <si>
    <t>Gasoline Bus.Osceola.2020.8</t>
  </si>
  <si>
    <t>Gasoline Bus.Osceola.2020.9</t>
  </si>
  <si>
    <t>Gasoline Bus.Osceola.2020.10</t>
  </si>
  <si>
    <t>Gasoline Bus.Osceola.2020.11</t>
  </si>
  <si>
    <t>Gasoline Bus.Osceola.2020.12</t>
  </si>
  <si>
    <t>Gasoline Bus.Osceola.2020.13</t>
  </si>
  <si>
    <t>Gasoline Bus.Osceola.2020.14</t>
  </si>
  <si>
    <t>Gasoline Bus.Osceola.2020.15</t>
  </si>
  <si>
    <t>Gasoline Bus.Osceola.2020.16</t>
  </si>
  <si>
    <t>Gasoline Bus.Osceola.2030.1</t>
  </si>
  <si>
    <t>Gasoline Bus.Osceola.2030.2</t>
  </si>
  <si>
    <t>Gasoline Bus.Osceola.2030.3</t>
  </si>
  <si>
    <t>Gasoline Bus.Osceola.2030.4</t>
  </si>
  <si>
    <t>Gasoline Bus.Osceola.2030.5</t>
  </si>
  <si>
    <t>Gasoline Bus.Osceola.2030.6</t>
  </si>
  <si>
    <t>Gasoline Bus.Osceola.2030.7</t>
  </si>
  <si>
    <t>Gasoline Bus.Osceola.2030.8</t>
  </si>
  <si>
    <t>Gasoline Bus.Osceola.2030.9</t>
  </si>
  <si>
    <t>Gasoline Bus.Osceola.2030.10</t>
  </si>
  <si>
    <t>Gasoline Bus.Osceola.2030.11</t>
  </si>
  <si>
    <t>Gasoline Bus.Osceola.2030.12</t>
  </si>
  <si>
    <t>Gasoline Bus.Osceola.2030.13</t>
  </si>
  <si>
    <t>Gasoline Bus.Osceola.2030.14</t>
  </si>
  <si>
    <t>Gasoline Bus.Osceola.2030.15</t>
  </si>
  <si>
    <t>Gasoline Bus.Osceola.2030.16</t>
  </si>
  <si>
    <t>Gasoline Bus.Seminole.2012.1</t>
  </si>
  <si>
    <t>Gasoline Bus.Seminole.2012.2</t>
  </si>
  <si>
    <t>Gasoline Bus.Seminole.2012.3</t>
  </si>
  <si>
    <t>Gasoline Bus.Seminole.2012.4</t>
  </si>
  <si>
    <t>Gasoline Bus.Seminole.2012.5</t>
  </si>
  <si>
    <t>Gasoline Bus.Seminole.2012.6</t>
  </si>
  <si>
    <t>Gasoline Bus.Seminole.2012.7</t>
  </si>
  <si>
    <t>Gasoline Bus.Seminole.2012.8</t>
  </si>
  <si>
    <t>Gasoline Bus.Seminole.2012.9</t>
  </si>
  <si>
    <t>Gasoline Bus.Seminole.2012.10</t>
  </si>
  <si>
    <t>Gasoline Bus.Seminole.2012.11</t>
  </si>
  <si>
    <t>Gasoline Bus.Seminole.2012.12</t>
  </si>
  <si>
    <t>Gasoline Bus.Seminole.2012.13</t>
  </si>
  <si>
    <t>Gasoline Bus.Seminole.2012.14</t>
  </si>
  <si>
    <t>Gasoline Bus.Seminole.2012.15</t>
  </si>
  <si>
    <t>Gasoline Bus.Seminole.2012.16</t>
  </si>
  <si>
    <t>Gasoline Bus.Seminole.2020.1</t>
  </si>
  <si>
    <t>Gasoline Bus.Seminole.2020.2</t>
  </si>
  <si>
    <t>Gasoline Bus.Seminole.2020.3</t>
  </si>
  <si>
    <t>Gasoline Bus.Seminole.2020.4</t>
  </si>
  <si>
    <t>Gasoline Bus.Seminole.2020.5</t>
  </si>
  <si>
    <t>Gasoline Bus.Seminole.2020.6</t>
  </si>
  <si>
    <t>Gasoline Bus.Seminole.2020.7</t>
  </si>
  <si>
    <t>Gasoline Bus.Seminole.2020.8</t>
  </si>
  <si>
    <t>Gasoline Bus.Seminole.2020.9</t>
  </si>
  <si>
    <t>Gasoline Bus.Seminole.2020.10</t>
  </si>
  <si>
    <t>Gasoline Bus.Seminole.2020.11</t>
  </si>
  <si>
    <t>Gasoline Bus.Seminole.2020.12</t>
  </si>
  <si>
    <t>Gasoline Bus.Seminole.2020.13</t>
  </si>
  <si>
    <t>Gasoline Bus.Seminole.2020.14</t>
  </si>
  <si>
    <t>Gasoline Bus.Seminole.2020.15</t>
  </si>
  <si>
    <t>Gasoline Bus.Seminole.2020.16</t>
  </si>
  <si>
    <t>Gasoline Bus.Seminole.2030.1</t>
  </si>
  <si>
    <t>Gasoline Bus.Seminole.2030.2</t>
  </si>
  <si>
    <t>Gasoline Bus.Seminole.2030.3</t>
  </si>
  <si>
    <t>Gasoline Bus.Seminole.2030.4</t>
  </si>
  <si>
    <t>Gasoline Bus.Seminole.2030.5</t>
  </si>
  <si>
    <t>Gasoline Bus.Seminole.2030.6</t>
  </si>
  <si>
    <t>Gasoline Bus.Seminole.2030.7</t>
  </si>
  <si>
    <t>Gasoline Bus.Seminole.2030.8</t>
  </si>
  <si>
    <t>Gasoline Bus.Seminole.2030.9</t>
  </si>
  <si>
    <t>Gasoline Bus.Seminole.2030.10</t>
  </si>
  <si>
    <t>Gasoline Bus.Seminole.2030.11</t>
  </si>
  <si>
    <t>Gasoline Bus.Seminole.2030.12</t>
  </si>
  <si>
    <t>Gasoline Bus.Seminole.2030.13</t>
  </si>
  <si>
    <t>Gasoline Bus.Seminole.2030.14</t>
  </si>
  <si>
    <t>Gasoline Bus.Seminole.2030.15</t>
  </si>
  <si>
    <t>Gasoline Bus.Seminole.2030.16</t>
  </si>
  <si>
    <t>Gasoline Bus.Sumter.2012.1</t>
  </si>
  <si>
    <t>Gasoline Bus.Sumter.2012.2</t>
  </si>
  <si>
    <t>Gasoline Bus.Sumter.2012.3</t>
  </si>
  <si>
    <t>Gasoline Bus.Sumter.2012.4</t>
  </si>
  <si>
    <t>Gasoline Bus.Sumter.2012.5</t>
  </si>
  <si>
    <t>Gasoline Bus.Sumter.2012.6</t>
  </si>
  <si>
    <t>Gasoline Bus.Sumter.2012.7</t>
  </si>
  <si>
    <t>Gasoline Bus.Sumter.2012.8</t>
  </si>
  <si>
    <t>Gasoline Bus.Sumter.2012.9</t>
  </si>
  <si>
    <t>Gasoline Bus.Sumter.2012.10</t>
  </si>
  <si>
    <t>Gasoline Bus.Sumter.2012.11</t>
  </si>
  <si>
    <t>Gasoline Bus.Sumter.2012.12</t>
  </si>
  <si>
    <t>Gasoline Bus.Sumter.2012.13</t>
  </si>
  <si>
    <t>Gasoline Bus.Sumter.2012.14</t>
  </si>
  <si>
    <t>Gasoline Bus.Sumter.2012.15</t>
  </si>
  <si>
    <t>Gasoline Bus.Sumter.2012.16</t>
  </si>
  <si>
    <t>Gasoline Bus.Sumter.2020.1</t>
  </si>
  <si>
    <t>Gasoline Bus.Sumter.2020.2</t>
  </si>
  <si>
    <t>Gasoline Bus.Sumter.2020.3</t>
  </si>
  <si>
    <t>Gasoline Bus.Sumter.2020.4</t>
  </si>
  <si>
    <t>Gasoline Bus.Sumter.2020.5</t>
  </si>
  <si>
    <t>Gasoline Bus.Sumter.2020.6</t>
  </si>
  <si>
    <t>Gasoline Bus.Sumter.2020.7</t>
  </si>
  <si>
    <t>Gasoline Bus.Sumter.2020.8</t>
  </si>
  <si>
    <t>Gasoline Bus.Sumter.2020.9</t>
  </si>
  <si>
    <t>Gasoline Bus.Sumter.2020.10</t>
  </si>
  <si>
    <t>Gasoline Bus.Sumter.2020.11</t>
  </si>
  <si>
    <t>Gasoline Bus.Sumter.2020.12</t>
  </si>
  <si>
    <t>Gasoline Bus.Sumter.2020.13</t>
  </si>
  <si>
    <t>Gasoline Bus.Sumter.2020.14</t>
  </si>
  <si>
    <t>Gasoline Bus.Sumter.2020.15</t>
  </si>
  <si>
    <t>Gasoline Bus.Sumter.2020.16</t>
  </si>
  <si>
    <t>Gasoline Bus.Sumter.2030.1</t>
  </si>
  <si>
    <t>Gasoline Bus.Sumter.2030.2</t>
  </si>
  <si>
    <t>Gasoline Bus.Sumter.2030.3</t>
  </si>
  <si>
    <t>Gasoline Bus.Sumter.2030.4</t>
  </si>
  <si>
    <t>Gasoline Bus.Sumter.2030.5</t>
  </si>
  <si>
    <t>Gasoline Bus.Sumter.2030.6</t>
  </si>
  <si>
    <t>Gasoline Bus.Sumter.2030.7</t>
  </si>
  <si>
    <t>Gasoline Bus.Sumter.2030.8</t>
  </si>
  <si>
    <t>Gasoline Bus.Sumter.2030.9</t>
  </si>
  <si>
    <t>Gasoline Bus.Sumter.2030.10</t>
  </si>
  <si>
    <t>Gasoline Bus.Sumter.2030.11</t>
  </si>
  <si>
    <t>Gasoline Bus.Sumter.2030.12</t>
  </si>
  <si>
    <t>Gasoline Bus.Sumter.2030.13</t>
  </si>
  <si>
    <t>Gasoline Bus.Sumter.2030.14</t>
  </si>
  <si>
    <t>Gasoline Bus.Sumter.2030.15</t>
  </si>
  <si>
    <t>Gasoline Bus.Sumter.2030.16</t>
  </si>
  <si>
    <t>Gasoline Bus.Volusia.2012.1</t>
  </si>
  <si>
    <t>Gasoline Bus.Volusia.2012.2</t>
  </si>
  <si>
    <t>Gasoline Bus.Volusia.2012.3</t>
  </si>
  <si>
    <t>Gasoline Bus.Volusia.2012.4</t>
  </si>
  <si>
    <t>Gasoline Bus.Volusia.2012.5</t>
  </si>
  <si>
    <t>Gasoline Bus.Volusia.2012.6</t>
  </si>
  <si>
    <t>Gasoline Bus.Volusia.2012.7</t>
  </si>
  <si>
    <t>Gasoline Bus.Volusia.2012.8</t>
  </si>
  <si>
    <t>Gasoline Bus.Volusia.2012.9</t>
  </si>
  <si>
    <t>Gasoline Bus.Volusia.2012.10</t>
  </si>
  <si>
    <t>Gasoline Bus.Volusia.2012.11</t>
  </si>
  <si>
    <t>Gasoline Bus.Volusia.2012.12</t>
  </si>
  <si>
    <t>Gasoline Bus.Volusia.2012.13</t>
  </si>
  <si>
    <t>Gasoline Bus.Volusia.2012.14</t>
  </si>
  <si>
    <t>Gasoline Bus.Volusia.2012.15</t>
  </si>
  <si>
    <t>Gasoline Bus.Volusia.2012.16</t>
  </si>
  <si>
    <t>Gasoline Bus.Volusia.2020.1</t>
  </si>
  <si>
    <t>Gasoline Bus.Volusia.2020.2</t>
  </si>
  <si>
    <t>Gasoline Bus.Volusia.2020.3</t>
  </si>
  <si>
    <t>Gasoline Bus.Volusia.2020.4</t>
  </si>
  <si>
    <t>Gasoline Bus.Volusia.2020.5</t>
  </si>
  <si>
    <t>Gasoline Bus.Volusia.2020.6</t>
  </si>
  <si>
    <t>Gasoline Bus.Volusia.2020.7</t>
  </si>
  <si>
    <t>Gasoline Bus.Volusia.2020.8</t>
  </si>
  <si>
    <t>Gasoline Bus.Volusia.2020.9</t>
  </si>
  <si>
    <t>Gasoline Bus.Volusia.2020.10</t>
  </si>
  <si>
    <t>Gasoline Bus.Volusia.2020.11</t>
  </si>
  <si>
    <t>Gasoline Bus.Volusia.2020.12</t>
  </si>
  <si>
    <t>Gasoline Bus.Volusia.2020.13</t>
  </si>
  <si>
    <t>Gasoline Bus.Volusia.2020.14</t>
  </si>
  <si>
    <t>Gasoline Bus.Volusia.2020.15</t>
  </si>
  <si>
    <t>Gasoline Bus.Volusia.2020.16</t>
  </si>
  <si>
    <t>Gasoline Bus.Volusia.2030.1</t>
  </si>
  <si>
    <t>Gasoline Bus.Volusia.2030.2</t>
  </si>
  <si>
    <t>Gasoline Bus.Volusia.2030.3</t>
  </si>
  <si>
    <t>Gasoline Bus.Volusia.2030.4</t>
  </si>
  <si>
    <t>Gasoline Bus.Volusia.2030.5</t>
  </si>
  <si>
    <t>Gasoline Bus.Volusia.2030.6</t>
  </si>
  <si>
    <t>Gasoline Bus.Volusia.2030.7</t>
  </si>
  <si>
    <t>Gasoline Bus.Volusia.2030.8</t>
  </si>
  <si>
    <t>Gasoline Bus.Volusia.2030.9</t>
  </si>
  <si>
    <t>Gasoline Bus.Volusia.2030.10</t>
  </si>
  <si>
    <t>Gasoline Bus.Volusia.2030.11</t>
  </si>
  <si>
    <t>Gasoline Bus.Volusia.2030.12</t>
  </si>
  <si>
    <t>Gasoline Bus.Volusia.2030.13</t>
  </si>
  <si>
    <t>Gasoline Bus.Volusia.2030.14</t>
  </si>
  <si>
    <t>Gasoline Bus.Volusia.2030.15</t>
  </si>
  <si>
    <t>Gasoline Bus.Volusia.2030.16</t>
  </si>
  <si>
    <t>Commuter Rail</t>
  </si>
  <si>
    <t>Annualization Factor</t>
  </si>
  <si>
    <t>District</t>
  </si>
  <si>
    <t>#</t>
  </si>
  <si>
    <t>SPEED</t>
  </si>
  <si>
    <t>D5</t>
  </si>
  <si>
    <t>Year of Accident Cost Estimates</t>
  </si>
  <si>
    <t>6 = Non-Traffic Fatality</t>
  </si>
  <si>
    <t>Annual Growth in Real Injury Costs</t>
  </si>
  <si>
    <t>Crash Table for Monetization of External Safety Analysis Results</t>
  </si>
  <si>
    <t>Safety</t>
  </si>
  <si>
    <t xml:space="preserve">Year for which safety analysis was conducted </t>
  </si>
  <si>
    <t>Single Unit Short-haul Truck - Gasoline</t>
  </si>
  <si>
    <t>Single Unit Short-haul Truck - Diesel Fuel</t>
  </si>
  <si>
    <t>Single Unit Long-haul Truck - Gasoline</t>
  </si>
  <si>
    <t>Single Unit Long-haul Truck - Diesel Fuel</t>
  </si>
  <si>
    <t>Combination Short-haul Truck - Gasoline</t>
  </si>
  <si>
    <t>Combination Short-haul Truck - Diesel Fuel</t>
  </si>
  <si>
    <t>Combination Long-haul Truck - Diesel Fuel</t>
  </si>
  <si>
    <t>Single Unit Short-haul Truck - Gasoline.Orange.2030.16</t>
  </si>
  <si>
    <t>Single Unit Short-haul Truck - Gasoline.Orange.2030.15</t>
  </si>
  <si>
    <t>Single Unit Short-haul Truck - Gasoline.Orange.2030.14</t>
  </si>
  <si>
    <t>Single Unit Short-haul Truck - Gasoline.Orange.2030.13</t>
  </si>
  <si>
    <t>Single Unit Short-haul Truck - Gasoline.Orange.2030.12</t>
  </si>
  <si>
    <t>Single Unit Short-haul Truck - Gasoline.Orange.2030.11</t>
  </si>
  <si>
    <t>Single Unit Short-haul Truck - Gasoline.Orange.2030.10</t>
  </si>
  <si>
    <t>Single Unit Short-haul Truck - Gasoline.Orange.2030.9</t>
  </si>
  <si>
    <t>Single Unit Short-haul Truck - Gasoline.Orange.2030.8</t>
  </si>
  <si>
    <t>Single Unit Short-haul Truck - Gasoline.Orange.2030.7</t>
  </si>
  <si>
    <t>Single Unit Short-haul Truck - Gasoline.Orange.2030.6</t>
  </si>
  <si>
    <t>Single Unit Short-haul Truck - Gasoline.Orange.2030.5</t>
  </si>
  <si>
    <t>Single Unit Short-haul Truck - Gasoline.Orange.2030.4</t>
  </si>
  <si>
    <t>Single Unit Short-haul Truck - Gasoline.Orange.2030.3</t>
  </si>
  <si>
    <t>Single Unit Short-haul Truck - Gasoline.Orange.2030.2</t>
  </si>
  <si>
    <t>Single Unit Short-haul Truck - Gasoline.Orange.2030.1</t>
  </si>
  <si>
    <t>Single Unit Short-haul Truck - Gasoline.Orange.2020.16</t>
  </si>
  <si>
    <t>Single Unit Short-haul Truck - Gasoline.Orange.2020.15</t>
  </si>
  <si>
    <t>Single Unit Short-haul Truck - Gasoline.Orange.2020.14</t>
  </si>
  <si>
    <t>Single Unit Short-haul Truck - Gasoline.Orange.2020.13</t>
  </si>
  <si>
    <t>Single Unit Short-haul Truck - Gasoline.Orange.2020.12</t>
  </si>
  <si>
    <t>Single Unit Short-haul Truck - Gasoline.Orange.2020.11</t>
  </si>
  <si>
    <t>Single Unit Short-haul Truck - Gasoline.Orange.2020.10</t>
  </si>
  <si>
    <t>Single Unit Short-haul Truck - Gasoline.Orange.2020.9</t>
  </si>
  <si>
    <t>Single Unit Short-haul Truck - Gasoline.Orange.2020.8</t>
  </si>
  <si>
    <t>Single Unit Short-haul Truck - Gasoline.Orange.2020.7</t>
  </si>
  <si>
    <t>Single Unit Short-haul Truck - Gasoline.Orange.2020.6</t>
  </si>
  <si>
    <t>Single Unit Short-haul Truck - Gasoline.Orange.2020.5</t>
  </si>
  <si>
    <t>Single Unit Short-haul Truck - Gasoline.Orange.2020.4</t>
  </si>
  <si>
    <t>Single Unit Short-haul Truck - Gasoline.Orange.2020.3</t>
  </si>
  <si>
    <t>Single Unit Short-haul Truck - Gasoline.Orange.2020.2</t>
  </si>
  <si>
    <t>Single Unit Short-haul Truck - Gasoline.Orange.2020.1</t>
  </si>
  <si>
    <t>Single Unit Short-haul Truck - Gasoline.Orange.2012.16</t>
  </si>
  <si>
    <t>Single Unit Short-haul Truck - Gasoline.Orange.2012.15</t>
  </si>
  <si>
    <t>Single Unit Short-haul Truck - Gasoline.Orange.2012.14</t>
  </si>
  <si>
    <t>Single Unit Short-haul Truck - Gasoline.Orange.2012.13</t>
  </si>
  <si>
    <t>Single Unit Short-haul Truck - Gasoline.Orange.2012.12</t>
  </si>
  <si>
    <t>Single Unit Short-haul Truck - Gasoline.Orange.2012.11</t>
  </si>
  <si>
    <t>Single Unit Short-haul Truck - Gasoline.Orange.2012.10</t>
  </si>
  <si>
    <t>Single Unit Short-haul Truck - Gasoline.Orange.2012.9</t>
  </si>
  <si>
    <t>Single Unit Short-haul Truck - Gasoline.Orange.2012.8</t>
  </si>
  <si>
    <t>Single Unit Short-haul Truck - Gasoline.Orange.2012.7</t>
  </si>
  <si>
    <t>Single Unit Short-haul Truck - Gasoline.Orange.2012.6</t>
  </si>
  <si>
    <t>Single Unit Short-haul Truck - Gasoline.Orange.2012.5</t>
  </si>
  <si>
    <t>Single Unit Short-haul Truck - Gasoline.Orange.2012.4</t>
  </si>
  <si>
    <t>Single Unit Short-haul Truck - Gasoline.Orange.2012.3</t>
  </si>
  <si>
    <t>Single Unit Short-haul Truck - Gasoline.Orange.2012.2</t>
  </si>
  <si>
    <t>Single Unit Short-haul Truck - Gasoline.Orange.2012.1</t>
  </si>
  <si>
    <t>Single Unit Short-haul Truck - Diesel Fuel.Orange.2030.16</t>
  </si>
  <si>
    <t>Single Unit Short-haul Truck - Diesel Fuel.Orange.2030.15</t>
  </si>
  <si>
    <t>Single Unit Short-haul Truck - Diesel Fuel.Orange.2030.14</t>
  </si>
  <si>
    <t>Single Unit Short-haul Truck - Diesel Fuel.Orange.2030.13</t>
  </si>
  <si>
    <t>Single Unit Short-haul Truck - Diesel Fuel.Orange.2030.12</t>
  </si>
  <si>
    <t>Single Unit Short-haul Truck - Diesel Fuel.Orange.2030.11</t>
  </si>
  <si>
    <t>Single Unit Short-haul Truck - Diesel Fuel.Orange.2030.10</t>
  </si>
  <si>
    <t>Single Unit Short-haul Truck - Diesel Fuel.Orange.2030.9</t>
  </si>
  <si>
    <t>Single Unit Short-haul Truck - Diesel Fuel.Orange.2030.8</t>
  </si>
  <si>
    <t>Single Unit Short-haul Truck - Diesel Fuel.Orange.2030.7</t>
  </si>
  <si>
    <t>Single Unit Short-haul Truck - Diesel Fuel.Orange.2030.6</t>
  </si>
  <si>
    <t>Single Unit Short-haul Truck - Diesel Fuel.Orange.2030.5</t>
  </si>
  <si>
    <t>Single Unit Short-haul Truck - Diesel Fuel.Orange.2030.4</t>
  </si>
  <si>
    <t>Single Unit Short-haul Truck - Diesel Fuel.Orange.2030.3</t>
  </si>
  <si>
    <t>Single Unit Short-haul Truck - Diesel Fuel.Orange.2030.2</t>
  </si>
  <si>
    <t>Single Unit Short-haul Truck - Diesel Fuel.Orange.2030.1</t>
  </si>
  <si>
    <t>Single Unit Short-haul Truck - Diesel Fuel.Orange.2020.16</t>
  </si>
  <si>
    <t>Single Unit Short-haul Truck - Diesel Fuel.Orange.2020.15</t>
  </si>
  <si>
    <t>Single Unit Short-haul Truck - Diesel Fuel.Orange.2020.14</t>
  </si>
  <si>
    <t>Single Unit Short-haul Truck - Diesel Fuel.Orange.2020.13</t>
  </si>
  <si>
    <t>Single Unit Short-haul Truck - Diesel Fuel.Orange.2020.12</t>
  </si>
  <si>
    <t>Single Unit Short-haul Truck - Diesel Fuel.Orange.2020.11</t>
  </si>
  <si>
    <t>Single Unit Short-haul Truck - Diesel Fuel.Orange.2020.10</t>
  </si>
  <si>
    <t>Single Unit Short-haul Truck - Diesel Fuel.Orange.2020.9</t>
  </si>
  <si>
    <t>Single Unit Short-haul Truck - Diesel Fuel.Orange.2020.8</t>
  </si>
  <si>
    <t>Single Unit Short-haul Truck - Diesel Fuel.Orange.2020.7</t>
  </si>
  <si>
    <t>Single Unit Short-haul Truck - Diesel Fuel.Orange.2020.6</t>
  </si>
  <si>
    <t>Single Unit Short-haul Truck - Diesel Fuel.Orange.2020.5</t>
  </si>
  <si>
    <t>Single Unit Short-haul Truck - Diesel Fuel.Orange.2020.4</t>
  </si>
  <si>
    <t>Single Unit Short-haul Truck - Diesel Fuel.Orange.2020.3</t>
  </si>
  <si>
    <t>Single Unit Short-haul Truck - Diesel Fuel.Orange.2020.2</t>
  </si>
  <si>
    <t>Single Unit Short-haul Truck - Diesel Fuel.Orange.2020.1</t>
  </si>
  <si>
    <t>Single Unit Short-haul Truck - Diesel Fuel.Orange.2012.16</t>
  </si>
  <si>
    <t>Single Unit Short-haul Truck - Diesel Fuel.Orange.2012.15</t>
  </si>
  <si>
    <t>Single Unit Short-haul Truck - Diesel Fuel.Orange.2012.14</t>
  </si>
  <si>
    <t>Single Unit Short-haul Truck - Diesel Fuel.Orange.2012.13</t>
  </si>
  <si>
    <t>Single Unit Short-haul Truck - Diesel Fuel.Orange.2012.12</t>
  </si>
  <si>
    <t>Single Unit Short-haul Truck - Diesel Fuel.Orange.2012.11</t>
  </si>
  <si>
    <t>Single Unit Short-haul Truck - Diesel Fuel.Orange.2012.10</t>
  </si>
  <si>
    <t>Single Unit Short-haul Truck - Diesel Fuel.Orange.2012.9</t>
  </si>
  <si>
    <t>Single Unit Short-haul Truck - Diesel Fuel.Orange.2012.8</t>
  </si>
  <si>
    <t>Single Unit Short-haul Truck - Diesel Fuel.Orange.2012.7</t>
  </si>
  <si>
    <t>Single Unit Short-haul Truck - Diesel Fuel.Orange.2012.6</t>
  </si>
  <si>
    <t>Single Unit Short-haul Truck - Diesel Fuel.Orange.2012.5</t>
  </si>
  <si>
    <t>Single Unit Short-haul Truck - Diesel Fuel.Orange.2012.4</t>
  </si>
  <si>
    <t>Single Unit Short-haul Truck - Diesel Fuel.Orange.2012.3</t>
  </si>
  <si>
    <t>Single Unit Short-haul Truck - Diesel Fuel.Orange.2012.2</t>
  </si>
  <si>
    <t>Single Unit Short-haul Truck - Diesel Fuel.Orange.2012.1</t>
  </si>
  <si>
    <t>Single Unit Long-haul Truck - Gasoline.Orange.2030.16</t>
  </si>
  <si>
    <t>Single Unit Long-haul Truck - Gasoline.Orange.2030.15</t>
  </si>
  <si>
    <t>Single Unit Long-haul Truck - Gasoline.Orange.2030.14</t>
  </si>
  <si>
    <t>Single Unit Long-haul Truck - Gasoline.Orange.2030.13</t>
  </si>
  <si>
    <t>Single Unit Long-haul Truck - Gasoline.Orange.2030.12</t>
  </si>
  <si>
    <t>Single Unit Long-haul Truck - Gasoline.Orange.2030.11</t>
  </si>
  <si>
    <t>Single Unit Long-haul Truck - Gasoline.Orange.2030.10</t>
  </si>
  <si>
    <t>Single Unit Long-haul Truck - Gasoline.Orange.2030.9</t>
  </si>
  <si>
    <t>Single Unit Long-haul Truck - Gasoline.Orange.2030.8</t>
  </si>
  <si>
    <t>Single Unit Long-haul Truck - Gasoline.Orange.2030.7</t>
  </si>
  <si>
    <t>Single Unit Long-haul Truck - Gasoline.Orange.2030.6</t>
  </si>
  <si>
    <t>Single Unit Long-haul Truck - Gasoline.Orange.2030.5</t>
  </si>
  <si>
    <t>Single Unit Long-haul Truck - Gasoline.Orange.2030.4</t>
  </si>
  <si>
    <t>Single Unit Long-haul Truck - Gasoline.Orange.2030.3</t>
  </si>
  <si>
    <t>Single Unit Long-haul Truck - Gasoline.Orange.2030.2</t>
  </si>
  <si>
    <t>Single Unit Long-haul Truck - Gasoline.Orange.2030.1</t>
  </si>
  <si>
    <t>Single Unit Long-haul Truck - Gasoline.Orange.2020.16</t>
  </si>
  <si>
    <t>Single Unit Long-haul Truck - Gasoline.Orange.2020.15</t>
  </si>
  <si>
    <t>Single Unit Long-haul Truck - Gasoline.Orange.2020.14</t>
  </si>
  <si>
    <t>Single Unit Long-haul Truck - Gasoline.Orange.2020.13</t>
  </si>
  <si>
    <t>Single Unit Long-haul Truck - Gasoline.Orange.2020.12</t>
  </si>
  <si>
    <t>Single Unit Long-haul Truck - Gasoline.Orange.2020.11</t>
  </si>
  <si>
    <t>Single Unit Long-haul Truck - Gasoline.Orange.2020.10</t>
  </si>
  <si>
    <t>Single Unit Long-haul Truck - Gasoline.Orange.2020.9</t>
  </si>
  <si>
    <t>Single Unit Long-haul Truck - Gasoline.Orange.2020.8</t>
  </si>
  <si>
    <t>Single Unit Long-haul Truck - Gasoline.Orange.2020.7</t>
  </si>
  <si>
    <t>Single Unit Long-haul Truck - Gasoline.Orange.2020.6</t>
  </si>
  <si>
    <t>Single Unit Long-haul Truck - Gasoline.Orange.2020.5</t>
  </si>
  <si>
    <t>Single Unit Long-haul Truck - Gasoline.Orange.2020.4</t>
  </si>
  <si>
    <t>Single Unit Long-haul Truck - Gasoline.Orange.2020.3</t>
  </si>
  <si>
    <t>Single Unit Long-haul Truck - Gasoline.Orange.2020.2</t>
  </si>
  <si>
    <t>Single Unit Long-haul Truck - Gasoline.Orange.2020.1</t>
  </si>
  <si>
    <t>Single Unit Long-haul Truck - Gasoline.Orange.2012.16</t>
  </si>
  <si>
    <t>Single Unit Long-haul Truck - Gasoline.Orange.2012.15</t>
  </si>
  <si>
    <t>Single Unit Long-haul Truck - Gasoline.Orange.2012.14</t>
  </si>
  <si>
    <t>Single Unit Long-haul Truck - Gasoline.Orange.2012.13</t>
  </si>
  <si>
    <t>Single Unit Long-haul Truck - Gasoline.Orange.2012.12</t>
  </si>
  <si>
    <t>Single Unit Long-haul Truck - Gasoline.Orange.2012.11</t>
  </si>
  <si>
    <t>Single Unit Long-haul Truck - Gasoline.Orange.2012.10</t>
  </si>
  <si>
    <t>Single Unit Long-haul Truck - Gasoline.Orange.2012.9</t>
  </si>
  <si>
    <t>Single Unit Long-haul Truck - Gasoline.Orange.2012.8</t>
  </si>
  <si>
    <t>Single Unit Long-haul Truck - Gasoline.Orange.2012.7</t>
  </si>
  <si>
    <t>Single Unit Long-haul Truck - Gasoline.Orange.2012.6</t>
  </si>
  <si>
    <t>Single Unit Long-haul Truck - Gasoline.Orange.2012.5</t>
  </si>
  <si>
    <t>Single Unit Long-haul Truck - Gasoline.Orange.2012.4</t>
  </si>
  <si>
    <t>Single Unit Long-haul Truck - Gasoline.Orange.2012.3</t>
  </si>
  <si>
    <t>Single Unit Long-haul Truck - Gasoline.Orange.2012.2</t>
  </si>
  <si>
    <t>Single Unit Long-haul Truck - Gasoline.Orange.2012.1</t>
  </si>
  <si>
    <t>Single Unit Long-haul Truck - Diesel Fuel.Orange.2030.16</t>
  </si>
  <si>
    <t>Single Unit Long-haul Truck - Diesel Fuel.Orange.2030.15</t>
  </si>
  <si>
    <t>Single Unit Long-haul Truck - Diesel Fuel.Orange.2030.14</t>
  </si>
  <si>
    <t>Single Unit Long-haul Truck - Diesel Fuel.Orange.2030.13</t>
  </si>
  <si>
    <t>Single Unit Long-haul Truck - Diesel Fuel.Orange.2030.12</t>
  </si>
  <si>
    <t>Single Unit Long-haul Truck - Diesel Fuel.Orange.2030.11</t>
  </si>
  <si>
    <t>Single Unit Long-haul Truck - Diesel Fuel.Orange.2030.10</t>
  </si>
  <si>
    <t>Single Unit Long-haul Truck - Diesel Fuel.Orange.2030.9</t>
  </si>
  <si>
    <t>Single Unit Long-haul Truck - Diesel Fuel.Orange.2030.8</t>
  </si>
  <si>
    <t>Single Unit Long-haul Truck - Diesel Fuel.Orange.2030.7</t>
  </si>
  <si>
    <t>Single Unit Long-haul Truck - Diesel Fuel.Orange.2030.6</t>
  </si>
  <si>
    <t>Single Unit Long-haul Truck - Diesel Fuel.Orange.2030.5</t>
  </si>
  <si>
    <t>Single Unit Long-haul Truck - Diesel Fuel.Orange.2030.4</t>
  </si>
  <si>
    <t>Single Unit Long-haul Truck - Diesel Fuel.Orange.2030.3</t>
  </si>
  <si>
    <t>Single Unit Long-haul Truck - Diesel Fuel.Orange.2030.2</t>
  </si>
  <si>
    <t>Single Unit Long-haul Truck - Diesel Fuel.Orange.2030.1</t>
  </si>
  <si>
    <t>Single Unit Long-haul Truck - Diesel Fuel.Orange.2020.16</t>
  </si>
  <si>
    <t>Single Unit Long-haul Truck - Diesel Fuel.Orange.2020.15</t>
  </si>
  <si>
    <t>Single Unit Long-haul Truck - Diesel Fuel.Orange.2020.14</t>
  </si>
  <si>
    <t>Single Unit Long-haul Truck - Diesel Fuel.Orange.2020.13</t>
  </si>
  <si>
    <t>Single Unit Long-haul Truck - Diesel Fuel.Orange.2020.12</t>
  </si>
  <si>
    <t>Single Unit Long-haul Truck - Diesel Fuel.Orange.2020.11</t>
  </si>
  <si>
    <t>Single Unit Long-haul Truck - Diesel Fuel.Orange.2020.10</t>
  </si>
  <si>
    <t>Single Unit Long-haul Truck - Diesel Fuel.Orange.2020.9</t>
  </si>
  <si>
    <t>Single Unit Long-haul Truck - Diesel Fuel.Orange.2020.8</t>
  </si>
  <si>
    <t>Single Unit Long-haul Truck - Diesel Fuel.Orange.2020.7</t>
  </si>
  <si>
    <t>Single Unit Long-haul Truck - Diesel Fuel.Orange.2020.6</t>
  </si>
  <si>
    <t>Single Unit Long-haul Truck - Diesel Fuel.Orange.2020.5</t>
  </si>
  <si>
    <t>Single Unit Long-haul Truck - Diesel Fuel.Orange.2020.4</t>
  </si>
  <si>
    <t>Single Unit Long-haul Truck - Diesel Fuel.Orange.2020.3</t>
  </si>
  <si>
    <t>Single Unit Long-haul Truck - Diesel Fuel.Orange.2020.2</t>
  </si>
  <si>
    <t>Single Unit Long-haul Truck - Diesel Fuel.Orange.2020.1</t>
  </si>
  <si>
    <t>Single Unit Long-haul Truck - Diesel Fuel.Orange.2012.16</t>
  </si>
  <si>
    <t>Single Unit Long-haul Truck - Diesel Fuel.Orange.2012.15</t>
  </si>
  <si>
    <t>Single Unit Long-haul Truck - Diesel Fuel.Orange.2012.14</t>
  </si>
  <si>
    <t>Single Unit Long-haul Truck - Diesel Fuel.Orange.2012.13</t>
  </si>
  <si>
    <t>Single Unit Long-haul Truck - Diesel Fuel.Orange.2012.12</t>
  </si>
  <si>
    <t>Single Unit Long-haul Truck - Diesel Fuel.Orange.2012.11</t>
  </si>
  <si>
    <t>Single Unit Long-haul Truck - Diesel Fuel.Orange.2012.10</t>
  </si>
  <si>
    <t>Single Unit Long-haul Truck - Diesel Fuel.Orange.2012.9</t>
  </si>
  <si>
    <t>Single Unit Long-haul Truck - Diesel Fuel.Orange.2012.8</t>
  </si>
  <si>
    <t>Single Unit Long-haul Truck - Diesel Fuel.Orange.2012.7</t>
  </si>
  <si>
    <t>Single Unit Long-haul Truck - Diesel Fuel.Orange.2012.6</t>
  </si>
  <si>
    <t>Single Unit Long-haul Truck - Diesel Fuel.Orange.2012.5</t>
  </si>
  <si>
    <t>Single Unit Long-haul Truck - Diesel Fuel.Orange.2012.4</t>
  </si>
  <si>
    <t>Single Unit Long-haul Truck - Diesel Fuel.Orange.2012.3</t>
  </si>
  <si>
    <t>Single Unit Long-haul Truck - Diesel Fuel.Orange.2012.2</t>
  </si>
  <si>
    <t>Single Unit Long-haul Truck - Diesel Fuel.Orange.2012.1</t>
  </si>
  <si>
    <t>Combination Short-haul Truck - Gasoline.Orange.2030.16</t>
  </si>
  <si>
    <t>Combination Short-haul Truck - Gasoline.Orange.2030.15</t>
  </si>
  <si>
    <t>Combination Short-haul Truck - Gasoline.Orange.2030.14</t>
  </si>
  <si>
    <t>Combination Short-haul Truck - Gasoline.Orange.2030.13</t>
  </si>
  <si>
    <t>Combination Short-haul Truck - Gasoline.Orange.2030.12</t>
  </si>
  <si>
    <t>Combination Short-haul Truck - Gasoline.Orange.2030.11</t>
  </si>
  <si>
    <t>Combination Short-haul Truck - Gasoline.Orange.2030.10</t>
  </si>
  <si>
    <t>Combination Short-haul Truck - Gasoline.Orange.2030.9</t>
  </si>
  <si>
    <t>Combination Short-haul Truck - Gasoline.Orange.2030.8</t>
  </si>
  <si>
    <t>Combination Short-haul Truck - Gasoline.Orange.2030.7</t>
  </si>
  <si>
    <t>Combination Short-haul Truck - Gasoline.Orange.2030.6</t>
  </si>
  <si>
    <t>Combination Short-haul Truck - Gasoline.Orange.2030.5</t>
  </si>
  <si>
    <t>Combination Short-haul Truck - Gasoline.Orange.2030.4</t>
  </si>
  <si>
    <t>Combination Short-haul Truck - Gasoline.Orange.2030.3</t>
  </si>
  <si>
    <t>Combination Short-haul Truck - Gasoline.Orange.2030.2</t>
  </si>
  <si>
    <t>Combination Short-haul Truck - Gasoline.Orange.2030.1</t>
  </si>
  <si>
    <t>Combination Short-haul Truck - Gasoline.Orange.2020.16</t>
  </si>
  <si>
    <t>Combination Short-haul Truck - Gasoline.Orange.2020.15</t>
  </si>
  <si>
    <t>Combination Short-haul Truck - Gasoline.Orange.2020.14</t>
  </si>
  <si>
    <t>Combination Short-haul Truck - Gasoline.Orange.2020.13</t>
  </si>
  <si>
    <t>Combination Short-haul Truck - Gasoline.Orange.2020.12</t>
  </si>
  <si>
    <t>Combination Short-haul Truck - Gasoline.Orange.2020.11</t>
  </si>
  <si>
    <t>Combination Short-haul Truck - Gasoline.Orange.2020.10</t>
  </si>
  <si>
    <t>Combination Short-haul Truck - Gasoline.Orange.2020.9</t>
  </si>
  <si>
    <t>Combination Short-haul Truck - Gasoline.Orange.2020.8</t>
  </si>
  <si>
    <t>Combination Short-haul Truck - Gasoline.Orange.2020.7</t>
  </si>
  <si>
    <t>Combination Short-haul Truck - Gasoline.Orange.2020.6</t>
  </si>
  <si>
    <t>Combination Short-haul Truck - Gasoline.Orange.2020.5</t>
  </si>
  <si>
    <t>Combination Short-haul Truck - Gasoline.Orange.2020.4</t>
  </si>
  <si>
    <t>Combination Short-haul Truck - Gasoline.Orange.2020.3</t>
  </si>
  <si>
    <t>Combination Short-haul Truck - Gasoline.Orange.2020.2</t>
  </si>
  <si>
    <t>Combination Short-haul Truck - Gasoline.Orange.2020.1</t>
  </si>
  <si>
    <t>Combination Short-haul Truck - Gasoline.Orange.2012.16</t>
  </si>
  <si>
    <t>Combination Short-haul Truck - Gasoline.Orange.2012.15</t>
  </si>
  <si>
    <t>Combination Short-haul Truck - Gasoline.Orange.2012.14</t>
  </si>
  <si>
    <t>Combination Short-haul Truck - Gasoline.Orange.2012.13</t>
  </si>
  <si>
    <t>Combination Short-haul Truck - Gasoline.Orange.2012.12</t>
  </si>
  <si>
    <t>Combination Short-haul Truck - Gasoline.Orange.2012.11</t>
  </si>
  <si>
    <t>Combination Short-haul Truck - Gasoline.Orange.2012.10</t>
  </si>
  <si>
    <t>Combination Short-haul Truck - Gasoline.Orange.2012.9</t>
  </si>
  <si>
    <t>Combination Short-haul Truck - Gasoline.Orange.2012.8</t>
  </si>
  <si>
    <t>Combination Short-haul Truck - Gasoline.Orange.2012.7</t>
  </si>
  <si>
    <t>Combination Short-haul Truck - Gasoline.Orange.2012.6</t>
  </si>
  <si>
    <t>Combination Short-haul Truck - Gasoline.Orange.2012.5</t>
  </si>
  <si>
    <t>Combination Short-haul Truck - Gasoline.Orange.2012.4</t>
  </si>
  <si>
    <t>Combination Short-haul Truck - Gasoline.Orange.2012.3</t>
  </si>
  <si>
    <t>Combination Short-haul Truck - Gasoline.Orange.2012.2</t>
  </si>
  <si>
    <t>Combination Short-haul Truck - Gasoline.Orange.2012.1</t>
  </si>
  <si>
    <t>Combination Short-haul Truck - Diesel Fuel.Orange.2030.16</t>
  </si>
  <si>
    <t>Combination Short-haul Truck - Diesel Fuel.Orange.2030.15</t>
  </si>
  <si>
    <t>Combination Short-haul Truck - Diesel Fuel.Orange.2030.14</t>
  </si>
  <si>
    <t>Combination Short-haul Truck - Diesel Fuel.Orange.2030.13</t>
  </si>
  <si>
    <t>Combination Short-haul Truck - Diesel Fuel.Orange.2030.12</t>
  </si>
  <si>
    <t>Combination Short-haul Truck - Diesel Fuel.Orange.2030.11</t>
  </si>
  <si>
    <t>Combination Short-haul Truck - Diesel Fuel.Orange.2030.10</t>
  </si>
  <si>
    <t>Combination Short-haul Truck - Diesel Fuel.Orange.2030.9</t>
  </si>
  <si>
    <t>Combination Short-haul Truck - Diesel Fuel.Orange.2030.8</t>
  </si>
  <si>
    <t>Combination Short-haul Truck - Diesel Fuel.Orange.2030.7</t>
  </si>
  <si>
    <t>Combination Short-haul Truck - Diesel Fuel.Orange.2030.6</t>
  </si>
  <si>
    <t>Combination Short-haul Truck - Diesel Fuel.Orange.2030.5</t>
  </si>
  <si>
    <t>Combination Short-haul Truck - Diesel Fuel.Orange.2030.4</t>
  </si>
  <si>
    <t>Combination Short-haul Truck - Diesel Fuel.Orange.2030.3</t>
  </si>
  <si>
    <t>Combination Short-haul Truck - Diesel Fuel.Orange.2030.2</t>
  </si>
  <si>
    <t>Combination Short-haul Truck - Diesel Fuel.Orange.2030.1</t>
  </si>
  <si>
    <t>Combination Short-haul Truck - Diesel Fuel.Orange.2020.16</t>
  </si>
  <si>
    <t>Combination Short-haul Truck - Diesel Fuel.Orange.2020.15</t>
  </si>
  <si>
    <t>Combination Short-haul Truck - Diesel Fuel.Orange.2020.14</t>
  </si>
  <si>
    <t>Combination Short-haul Truck - Diesel Fuel.Orange.2020.13</t>
  </si>
  <si>
    <t>Combination Short-haul Truck - Diesel Fuel.Orange.2020.12</t>
  </si>
  <si>
    <t>Combination Short-haul Truck - Diesel Fuel.Orange.2020.11</t>
  </si>
  <si>
    <t>Combination Short-haul Truck - Diesel Fuel.Orange.2020.10</t>
  </si>
  <si>
    <t>Combination Short-haul Truck - Diesel Fuel.Orange.2020.9</t>
  </si>
  <si>
    <t>Combination Short-haul Truck - Diesel Fuel.Orange.2020.8</t>
  </si>
  <si>
    <t>Combination Short-haul Truck - Diesel Fuel.Orange.2020.7</t>
  </si>
  <si>
    <t>Combination Short-haul Truck - Diesel Fuel.Orange.2020.6</t>
  </si>
  <si>
    <t>Combination Short-haul Truck - Diesel Fuel.Orange.2020.5</t>
  </si>
  <si>
    <t>Combination Short-haul Truck - Diesel Fuel.Orange.2020.4</t>
  </si>
  <si>
    <t>Combination Short-haul Truck - Diesel Fuel.Orange.2020.3</t>
  </si>
  <si>
    <t>Combination Short-haul Truck - Diesel Fuel.Orange.2020.2</t>
  </si>
  <si>
    <t>Combination Short-haul Truck - Diesel Fuel.Orange.2020.1</t>
  </si>
  <si>
    <t>Combination Short-haul Truck - Diesel Fuel.Orange.2012.16</t>
  </si>
  <si>
    <t>Combination Short-haul Truck - Diesel Fuel.Orange.2012.15</t>
  </si>
  <si>
    <t>Combination Short-haul Truck - Diesel Fuel.Orange.2012.14</t>
  </si>
  <si>
    <t>Combination Short-haul Truck - Diesel Fuel.Orange.2012.13</t>
  </si>
  <si>
    <t>Combination Short-haul Truck - Diesel Fuel.Orange.2012.12</t>
  </si>
  <si>
    <t>Combination Short-haul Truck - Diesel Fuel.Orange.2012.11</t>
  </si>
  <si>
    <t>Combination Short-haul Truck - Diesel Fuel.Orange.2012.10</t>
  </si>
  <si>
    <t>Combination Short-haul Truck - Diesel Fuel.Orange.2012.9</t>
  </si>
  <si>
    <t>Combination Short-haul Truck - Diesel Fuel.Orange.2012.8</t>
  </si>
  <si>
    <t>Combination Short-haul Truck - Diesel Fuel.Orange.2012.7</t>
  </si>
  <si>
    <t>Combination Short-haul Truck - Diesel Fuel.Orange.2012.6</t>
  </si>
  <si>
    <t>Combination Short-haul Truck - Diesel Fuel.Orange.2012.5</t>
  </si>
  <si>
    <t>Combination Short-haul Truck - Diesel Fuel.Orange.2012.4</t>
  </si>
  <si>
    <t>Combination Short-haul Truck - Diesel Fuel.Orange.2012.3</t>
  </si>
  <si>
    <t>Combination Short-haul Truck - Diesel Fuel.Orange.2012.2</t>
  </si>
  <si>
    <t>Combination Short-haul Truck - Diesel Fuel.Orange.2012.1</t>
  </si>
  <si>
    <t>Combination Long-haul Truck - Diesel Fuel.Orange.2030.16</t>
  </si>
  <si>
    <t>Combination Long-haul Truck - Diesel Fuel.Orange.2030.15</t>
  </si>
  <si>
    <t>Combination Long-haul Truck - Diesel Fuel.Orange.2030.14</t>
  </si>
  <si>
    <t>Combination Long-haul Truck - Diesel Fuel.Orange.2030.13</t>
  </si>
  <si>
    <t>Combination Long-haul Truck - Diesel Fuel.Orange.2030.12</t>
  </si>
  <si>
    <t>Combination Long-haul Truck - Diesel Fuel.Orange.2030.11</t>
  </si>
  <si>
    <t>Combination Long-haul Truck - Diesel Fuel.Orange.2030.10</t>
  </si>
  <si>
    <t>Combination Long-haul Truck - Diesel Fuel.Orange.2030.9</t>
  </si>
  <si>
    <t>Combination Long-haul Truck - Diesel Fuel.Orange.2030.8</t>
  </si>
  <si>
    <t>Combination Long-haul Truck - Diesel Fuel.Orange.2030.7</t>
  </si>
  <si>
    <t>Combination Long-haul Truck - Diesel Fuel.Orange.2030.6</t>
  </si>
  <si>
    <t>Combination Long-haul Truck - Diesel Fuel.Orange.2030.5</t>
  </si>
  <si>
    <t>Combination Long-haul Truck - Diesel Fuel.Orange.2030.4</t>
  </si>
  <si>
    <t>Combination Long-haul Truck - Diesel Fuel.Orange.2030.3</t>
  </si>
  <si>
    <t>Combination Long-haul Truck - Diesel Fuel.Orange.2030.2</t>
  </si>
  <si>
    <t>Combination Long-haul Truck - Diesel Fuel.Orange.2030.1</t>
  </si>
  <si>
    <t>Combination Long-haul Truck - Diesel Fuel.Orange.2020.16</t>
  </si>
  <si>
    <t>Combination Long-haul Truck - Diesel Fuel.Orange.2020.15</t>
  </si>
  <si>
    <t>Combination Long-haul Truck - Diesel Fuel.Orange.2020.14</t>
  </si>
  <si>
    <t>Combination Long-haul Truck - Diesel Fuel.Orange.2020.13</t>
  </si>
  <si>
    <t>Combination Long-haul Truck - Diesel Fuel.Orange.2020.12</t>
  </si>
  <si>
    <t>Combination Long-haul Truck - Diesel Fuel.Orange.2020.11</t>
  </si>
  <si>
    <t>Combination Long-haul Truck - Diesel Fuel.Orange.2020.10</t>
  </si>
  <si>
    <t>Combination Long-haul Truck - Diesel Fuel.Orange.2020.9</t>
  </si>
  <si>
    <t>Combination Long-haul Truck - Diesel Fuel.Orange.2020.8</t>
  </si>
  <si>
    <t>Combination Long-haul Truck - Diesel Fuel.Orange.2020.7</t>
  </si>
  <si>
    <t>Combination Long-haul Truck - Diesel Fuel.Orange.2020.6</t>
  </si>
  <si>
    <t>Combination Long-haul Truck - Diesel Fuel.Orange.2020.5</t>
  </si>
  <si>
    <t>Combination Long-haul Truck - Diesel Fuel.Orange.2020.4</t>
  </si>
  <si>
    <t>Combination Long-haul Truck - Diesel Fuel.Orange.2020.3</t>
  </si>
  <si>
    <t>Combination Long-haul Truck - Diesel Fuel.Orange.2020.2</t>
  </si>
  <si>
    <t>Combination Long-haul Truck - Diesel Fuel.Orange.2020.1</t>
  </si>
  <si>
    <t>Combination Long-haul Truck - Diesel Fuel.Orange.2012.16</t>
  </si>
  <si>
    <t>Combination Long-haul Truck - Diesel Fuel.Orange.2012.15</t>
  </si>
  <si>
    <t>Combination Long-haul Truck - Diesel Fuel.Orange.2012.14</t>
  </si>
  <si>
    <t>Combination Long-haul Truck - Diesel Fuel.Orange.2012.13</t>
  </si>
  <si>
    <t>Combination Long-haul Truck - Diesel Fuel.Orange.2012.12</t>
  </si>
  <si>
    <t>Combination Long-haul Truck - Diesel Fuel.Orange.2012.11</t>
  </si>
  <si>
    <t>Combination Long-haul Truck - Diesel Fuel.Orange.2012.10</t>
  </si>
  <si>
    <t>Combination Long-haul Truck - Diesel Fuel.Orange.2012.9</t>
  </si>
  <si>
    <t>Combination Long-haul Truck - Diesel Fuel.Orange.2012.8</t>
  </si>
  <si>
    <t>Combination Long-haul Truck - Diesel Fuel.Orange.2012.7</t>
  </si>
  <si>
    <t>Combination Long-haul Truck - Diesel Fuel.Orange.2012.6</t>
  </si>
  <si>
    <t>Combination Long-haul Truck - Diesel Fuel.Orange.2012.5</t>
  </si>
  <si>
    <t>Combination Long-haul Truck - Diesel Fuel.Orange.2012.4</t>
  </si>
  <si>
    <t>Combination Long-haul Truck - Diesel Fuel.Orange.2012.3</t>
  </si>
  <si>
    <t>Combination Long-haul Truck - Diesel Fuel.Orange.2012.2</t>
  </si>
  <si>
    <t>Combination Long-haul Truck - Diesel Fuel.Orange.2012.1</t>
  </si>
  <si>
    <t>4-Axle Comb.</t>
  </si>
  <si>
    <t>Combination Trucks</t>
  </si>
  <si>
    <t>Source: Federal Highway Administration, 1997 Federal Highway Cost Allocation Study, Table II-11</t>
  </si>
  <si>
    <t>Buses</t>
  </si>
  <si>
    <t>Single Unit Trucks</t>
  </si>
  <si>
    <t>Pickups and Vans</t>
  </si>
  <si>
    <t>Autos</t>
  </si>
  <si>
    <t>2000 perc.</t>
  </si>
  <si>
    <t>Table II-11. Trends and Projections of VMT by Vehicle Class (millions)</t>
  </si>
  <si>
    <t>http://www.fhwa.dot.gov/policy/hcas/final/index.htm</t>
  </si>
  <si>
    <t>Source: Federal Highway Administration, 1997 Federal Highway Cost Allocation Study, Tables V-22, V-23, and V-24</t>
  </si>
  <si>
    <t>All Vehicles</t>
  </si>
  <si>
    <t>Automobiles</t>
  </si>
  <si>
    <t>Middle</t>
  </si>
  <si>
    <t>All Highways</t>
  </si>
  <si>
    <t>Urban Highways</t>
  </si>
  <si>
    <t>Rural Highways</t>
  </si>
  <si>
    <t>Personal consumption expenditures</t>
  </si>
  <si>
    <t>LIST_AREAS</t>
  </si>
  <si>
    <t>BCAInputs</t>
  </si>
  <si>
    <t>BCACalculations</t>
  </si>
  <si>
    <t>BCAResults</t>
  </si>
  <si>
    <t>Contents</t>
  </si>
  <si>
    <t>VMT and VHT Calculations</t>
  </si>
  <si>
    <t>*</t>
  </si>
  <si>
    <t>VMTVHT</t>
  </si>
  <si>
    <t>Small Auto</t>
  </si>
  <si>
    <t>Difference</t>
  </si>
  <si>
    <t>DeSoto</t>
  </si>
  <si>
    <t>Indian River</t>
  </si>
  <si>
    <t>Palm Beach</t>
  </si>
  <si>
    <t>Santa Rosa</t>
  </si>
  <si>
    <t>DISTRICT 1</t>
  </si>
  <si>
    <t>DISTRICT 2</t>
  </si>
  <si>
    <t>DISTRICT 3</t>
  </si>
  <si>
    <t>DISTRICT 4</t>
  </si>
  <si>
    <t>DISTRICT 5</t>
  </si>
  <si>
    <t>DISTRICT 6</t>
  </si>
  <si>
    <t>DISTRICT 7</t>
  </si>
  <si>
    <t>Brevard, Flagler, Lake, Marion, Orange, Osceola, Seminole, Sumter, Volusia</t>
  </si>
  <si>
    <t>Alachua, Baker, Bradford, Clay, Columbia, Dixie, Duval, Gilchrist, Hamilton, Lafayette, Levy, Madison, Nassau, Putnam, St. Johns, Suwannee, Taylor, Union</t>
  </si>
  <si>
    <t>Bay, Calhoun, Escambia, Franklin, Gadsden, Gulf, Holmes, Jackson, Jefferson, Leon, Liberty, Okaloosa, Santa Rosa, Wakulla, Walton, Washington</t>
  </si>
  <si>
    <t>Broward, Indian River, Martin, Palm Beach, St. Lucie</t>
  </si>
  <si>
    <t>Miami-Dade, Monroe</t>
  </si>
  <si>
    <t>Citrus, Hernando, Hillsborough, Pasco, Pinellas</t>
  </si>
  <si>
    <t>Arcadia, Bartow, Bradenton, Cape Coral, Englewood, Fort Myers, Haines City, Lake Wales, Lakeland, Naples, North Port, Okeechobee, Port Charlotte, Punta Gorda, Sarasota, Sebring, Wauchula, Winter Haven, Venice</t>
  </si>
  <si>
    <t>Gainesville, Jacksonville, Lake City, Palatka, Perry, Saint Augustine, and Starke</t>
  </si>
  <si>
    <t>Apalachicola, Chipley, Crestview, Fort Walton Beach, Marianna, Panama City, Pensacola, Quincy, Tallahassee</t>
  </si>
  <si>
    <t>Belle Glade, Boca Raton, Fort Lauderdale, Fort Pierce, Hollywood, Pompano Beach, Royal Palm Beach, Stuart, Vero Beach, West Palm Beach</t>
  </si>
  <si>
    <t>Daytona Beach, Deltona, Kissimmee, Melbourne, Ocala, Orlando, Palm Bay, Palm Coast</t>
  </si>
  <si>
    <t>Coral Gables, Hialeah, Homestead, Key West, Miami, Miami Beach</t>
  </si>
  <si>
    <t>Brooksville, Clearwater, Dunedin, Largo, New Port Richey, St. Petersburg, Tampa</t>
  </si>
  <si>
    <t>http://www.dot.state.fl.us/publicinformationoffice/moreDOT/districts/district.shtm</t>
  </si>
  <si>
    <t>DISTRICTS</t>
  </si>
  <si>
    <t>COUNTIES</t>
  </si>
  <si>
    <t>LIST_DISTRICT_COUNTY</t>
  </si>
  <si>
    <t>Major Cities:</t>
  </si>
  <si>
    <t>Counties:</t>
  </si>
  <si>
    <t>http://www.dot.state.fl.us/planning/statistics/mileage-rpts/public.shtm</t>
  </si>
  <si>
    <t>Trucks</t>
  </si>
  <si>
    <t>b - Exponent</t>
  </si>
  <si>
    <t>Charlotte, Collier, DeSoto, Glades, Hardee, Hendry, Highlands, Lee, Manatee, Okeechobee, Polk, Sarasota</t>
  </si>
  <si>
    <t>LIST_DISTRICT_LOOKUP, LIST_ALLCOUNTIES</t>
  </si>
  <si>
    <t>Auto.D1.2012.1</t>
  </si>
  <si>
    <t>D1</t>
  </si>
  <si>
    <t>Auto.D1.2012.2</t>
  </si>
  <si>
    <t>Auto.D1.2012.3</t>
  </si>
  <si>
    <t>Auto.D1.2012.4</t>
  </si>
  <si>
    <t>Auto.D1.2012.5</t>
  </si>
  <si>
    <t>Auto.D1.2012.6</t>
  </si>
  <si>
    <t>Auto.D1.2012.7</t>
  </si>
  <si>
    <t>Auto.D1.2012.8</t>
  </si>
  <si>
    <t>Auto.D1.2012.9</t>
  </si>
  <si>
    <t>Auto.D1.2012.10</t>
  </si>
  <si>
    <t>Auto.D1.2012.11</t>
  </si>
  <si>
    <t>Auto.D1.2012.12</t>
  </si>
  <si>
    <t>Auto.D1.2012.13</t>
  </si>
  <si>
    <t>Auto.D1.2012.14</t>
  </si>
  <si>
    <t>Auto.D1.2012.15</t>
  </si>
  <si>
    <t>Auto.D1.2012.16</t>
  </si>
  <si>
    <t>Auto.D1.2020.1</t>
  </si>
  <si>
    <t>Auto.D1.2020.2</t>
  </si>
  <si>
    <t>Auto.D1.2020.3</t>
  </si>
  <si>
    <t>Auto.D1.2020.4</t>
  </si>
  <si>
    <t>Auto.D1.2020.5</t>
  </si>
  <si>
    <t>Auto.D1.2020.6</t>
  </si>
  <si>
    <t>Auto.D1.2020.7</t>
  </si>
  <si>
    <t>Auto.D1.2020.8</t>
  </si>
  <si>
    <t>Auto.D1.2020.9</t>
  </si>
  <si>
    <t>Auto.D1.2020.10</t>
  </si>
  <si>
    <t>Auto.D1.2020.11</t>
  </si>
  <si>
    <t>Auto.D1.2020.12</t>
  </si>
  <si>
    <t>Auto.D1.2020.13</t>
  </si>
  <si>
    <t>Auto.D1.2020.14</t>
  </si>
  <si>
    <t>Auto.D1.2020.15</t>
  </si>
  <si>
    <t>Auto.D1.2020.16</t>
  </si>
  <si>
    <t>Auto.D1.2030.1</t>
  </si>
  <si>
    <t>Auto.D1.2030.2</t>
  </si>
  <si>
    <t>Auto.D1.2030.3</t>
  </si>
  <si>
    <t>Auto.D1.2030.4</t>
  </si>
  <si>
    <t>Auto.D1.2030.5</t>
  </si>
  <si>
    <t>Auto.D1.2030.6</t>
  </si>
  <si>
    <t>Auto.D1.2030.7</t>
  </si>
  <si>
    <t>Auto.D1.2030.8</t>
  </si>
  <si>
    <t>Auto.D1.2030.9</t>
  </si>
  <si>
    <t>Auto.D1.2030.10</t>
  </si>
  <si>
    <t>Auto.D1.2030.11</t>
  </si>
  <si>
    <t>Auto.D1.2030.12</t>
  </si>
  <si>
    <t>Auto.D1.2030.13</t>
  </si>
  <si>
    <t>Auto.D1.2030.14</t>
  </si>
  <si>
    <t>Auto.D1.2030.15</t>
  </si>
  <si>
    <t>Auto.D1.2030.16</t>
  </si>
  <si>
    <t>Combination Long-haul Truck - Diesel Fuel.D1.2012.1</t>
  </si>
  <si>
    <t>Combination Long-haul Truck - Diesel Fuel.D1.2012.2</t>
  </si>
  <si>
    <t>Combination Long-haul Truck - Diesel Fuel.D1.2012.3</t>
  </si>
  <si>
    <t>Combination Long-haul Truck - Diesel Fuel.D1.2012.4</t>
  </si>
  <si>
    <t>Combination Long-haul Truck - Diesel Fuel.D1.2012.5</t>
  </si>
  <si>
    <t>Combination Long-haul Truck - Diesel Fuel.D1.2012.6</t>
  </si>
  <si>
    <t>Combination Long-haul Truck - Diesel Fuel.D1.2012.7</t>
  </si>
  <si>
    <t>Combination Long-haul Truck - Diesel Fuel.D1.2012.8</t>
  </si>
  <si>
    <t>Combination Long-haul Truck - Diesel Fuel.D1.2012.9</t>
  </si>
  <si>
    <t>Combination Long-haul Truck - Diesel Fuel.D1.2012.10</t>
  </si>
  <si>
    <t>Combination Long-haul Truck - Diesel Fuel.D1.2012.11</t>
  </si>
  <si>
    <t>Combination Long-haul Truck - Diesel Fuel.D1.2012.12</t>
  </si>
  <si>
    <t>Combination Long-haul Truck - Diesel Fuel.D1.2012.13</t>
  </si>
  <si>
    <t>Combination Long-haul Truck - Diesel Fuel.D1.2012.14</t>
  </si>
  <si>
    <t>Combination Long-haul Truck - Diesel Fuel.D1.2012.15</t>
  </si>
  <si>
    <t>Combination Long-haul Truck - Diesel Fuel.D1.2012.16</t>
  </si>
  <si>
    <t>Combination Long-haul Truck - Diesel Fuel.D1.2020.1</t>
  </si>
  <si>
    <t>Combination Long-haul Truck - Diesel Fuel.D1.2020.2</t>
  </si>
  <si>
    <t>Combination Long-haul Truck - Diesel Fuel.D1.2020.3</t>
  </si>
  <si>
    <t>Combination Long-haul Truck - Diesel Fuel.D1.2020.4</t>
  </si>
  <si>
    <t>Combination Long-haul Truck - Diesel Fuel.D1.2020.5</t>
  </si>
  <si>
    <t>Combination Long-haul Truck - Diesel Fuel.D1.2020.6</t>
  </si>
  <si>
    <t>Combination Long-haul Truck - Diesel Fuel.D1.2020.7</t>
  </si>
  <si>
    <t>Combination Long-haul Truck - Diesel Fuel.D1.2020.8</t>
  </si>
  <si>
    <t>Combination Long-haul Truck - Diesel Fuel.D1.2020.9</t>
  </si>
  <si>
    <t>Combination Long-haul Truck - Diesel Fuel.D1.2020.10</t>
  </si>
  <si>
    <t>Combination Long-haul Truck - Diesel Fuel.D1.2020.11</t>
  </si>
  <si>
    <t>Combination Long-haul Truck - Diesel Fuel.D1.2020.12</t>
  </si>
  <si>
    <t>Combination Long-haul Truck - Diesel Fuel.D1.2020.13</t>
  </si>
  <si>
    <t>Combination Long-haul Truck - Diesel Fuel.D1.2020.14</t>
  </si>
  <si>
    <t>Combination Long-haul Truck - Diesel Fuel.D1.2020.15</t>
  </si>
  <si>
    <t>Combination Long-haul Truck - Diesel Fuel.D1.2020.16</t>
  </si>
  <si>
    <t>Combination Long-haul Truck - Diesel Fuel.D1.2030.1</t>
  </si>
  <si>
    <t>Combination Long-haul Truck - Diesel Fuel.D1.2030.2</t>
  </si>
  <si>
    <t>Combination Long-haul Truck - Diesel Fuel.D1.2030.3</t>
  </si>
  <si>
    <t>Combination Long-haul Truck - Diesel Fuel.D1.2030.4</t>
  </si>
  <si>
    <t>Combination Long-haul Truck - Diesel Fuel.D1.2030.5</t>
  </si>
  <si>
    <t>Combination Long-haul Truck - Diesel Fuel.D1.2030.6</t>
  </si>
  <si>
    <t>Combination Long-haul Truck - Diesel Fuel.D1.2030.7</t>
  </si>
  <si>
    <t>Combination Long-haul Truck - Diesel Fuel.D1.2030.8</t>
  </si>
  <si>
    <t>Combination Long-haul Truck - Diesel Fuel.D1.2030.9</t>
  </si>
  <si>
    <t>Combination Long-haul Truck - Diesel Fuel.D1.2030.10</t>
  </si>
  <si>
    <t>Combination Long-haul Truck - Diesel Fuel.D1.2030.11</t>
  </si>
  <si>
    <t>Combination Long-haul Truck - Diesel Fuel.D1.2030.12</t>
  </si>
  <si>
    <t>Combination Long-haul Truck - Diesel Fuel.D1.2030.13</t>
  </si>
  <si>
    <t>Combination Long-haul Truck - Diesel Fuel.D1.2030.14</t>
  </si>
  <si>
    <t>Combination Long-haul Truck - Diesel Fuel.D1.2030.15</t>
  </si>
  <si>
    <t>Combination Long-haul Truck - Diesel Fuel.D1.2030.16</t>
  </si>
  <si>
    <t>Combination Short-haul Truck - Diesel Fuel.D1.2012.1</t>
  </si>
  <si>
    <t>Combination Short-haul Truck - Diesel Fuel.D1.2012.2</t>
  </si>
  <si>
    <t>Combination Short-haul Truck - Diesel Fuel.D1.2012.3</t>
  </si>
  <si>
    <t>Combination Short-haul Truck - Diesel Fuel.D1.2012.4</t>
  </si>
  <si>
    <t>Combination Short-haul Truck - Diesel Fuel.D1.2012.5</t>
  </si>
  <si>
    <t>Combination Short-haul Truck - Diesel Fuel.D1.2012.6</t>
  </si>
  <si>
    <t>Combination Short-haul Truck - Diesel Fuel.D1.2012.7</t>
  </si>
  <si>
    <t>Combination Short-haul Truck - Diesel Fuel.D1.2012.8</t>
  </si>
  <si>
    <t>Combination Short-haul Truck - Diesel Fuel.D1.2012.9</t>
  </si>
  <si>
    <t>Combination Short-haul Truck - Diesel Fuel.D1.2012.10</t>
  </si>
  <si>
    <t>Combination Short-haul Truck - Diesel Fuel.D1.2012.11</t>
  </si>
  <si>
    <t>Combination Short-haul Truck - Diesel Fuel.D1.2012.12</t>
  </si>
  <si>
    <t>Combination Short-haul Truck - Diesel Fuel.D1.2012.13</t>
  </si>
  <si>
    <t>Combination Short-haul Truck - Diesel Fuel.D1.2012.14</t>
  </si>
  <si>
    <t>Combination Short-haul Truck - Diesel Fuel.D1.2012.15</t>
  </si>
  <si>
    <t>Combination Short-haul Truck - Diesel Fuel.D1.2012.16</t>
  </si>
  <si>
    <t>Combination Short-haul Truck - Diesel Fuel.D1.2020.1</t>
  </si>
  <si>
    <t>Combination Short-haul Truck - Diesel Fuel.D1.2020.2</t>
  </si>
  <si>
    <t>Combination Short-haul Truck - Diesel Fuel.D1.2020.3</t>
  </si>
  <si>
    <t>Combination Short-haul Truck - Diesel Fuel.D1.2020.4</t>
  </si>
  <si>
    <t>Combination Short-haul Truck - Diesel Fuel.D1.2020.5</t>
  </si>
  <si>
    <t>Combination Short-haul Truck - Diesel Fuel.D1.2020.6</t>
  </si>
  <si>
    <t>Combination Short-haul Truck - Diesel Fuel.D1.2020.7</t>
  </si>
  <si>
    <t>Combination Short-haul Truck - Diesel Fuel.D1.2020.8</t>
  </si>
  <si>
    <t>Combination Short-haul Truck - Diesel Fuel.D1.2020.9</t>
  </si>
  <si>
    <t>Combination Short-haul Truck - Diesel Fuel.D1.2020.10</t>
  </si>
  <si>
    <t>Combination Short-haul Truck - Diesel Fuel.D1.2020.11</t>
  </si>
  <si>
    <t>Combination Short-haul Truck - Diesel Fuel.D1.2020.12</t>
  </si>
  <si>
    <t>Combination Short-haul Truck - Diesel Fuel.D1.2020.13</t>
  </si>
  <si>
    <t>Combination Short-haul Truck - Diesel Fuel.D1.2020.14</t>
  </si>
  <si>
    <t>Combination Short-haul Truck - Diesel Fuel.D1.2020.15</t>
  </si>
  <si>
    <t>Combination Short-haul Truck - Diesel Fuel.D1.2020.16</t>
  </si>
  <si>
    <t>Combination Short-haul Truck - Diesel Fuel.D1.2030.1</t>
  </si>
  <si>
    <t>Combination Short-haul Truck - Diesel Fuel.D1.2030.2</t>
  </si>
  <si>
    <t>Combination Short-haul Truck - Diesel Fuel.D1.2030.3</t>
  </si>
  <si>
    <t>Combination Short-haul Truck - Diesel Fuel.D1.2030.4</t>
  </si>
  <si>
    <t>Combination Short-haul Truck - Diesel Fuel.D1.2030.5</t>
  </si>
  <si>
    <t>Combination Short-haul Truck - Diesel Fuel.D1.2030.6</t>
  </si>
  <si>
    <t>Combination Short-haul Truck - Diesel Fuel.D1.2030.7</t>
  </si>
  <si>
    <t>Combination Short-haul Truck - Diesel Fuel.D1.2030.8</t>
  </si>
  <si>
    <t>Combination Short-haul Truck - Diesel Fuel.D1.2030.9</t>
  </si>
  <si>
    <t>Combination Short-haul Truck - Diesel Fuel.D1.2030.10</t>
  </si>
  <si>
    <t>Combination Short-haul Truck - Diesel Fuel.D1.2030.11</t>
  </si>
  <si>
    <t>Combination Short-haul Truck - Diesel Fuel.D1.2030.12</t>
  </si>
  <si>
    <t>Combination Short-haul Truck - Diesel Fuel.D1.2030.13</t>
  </si>
  <si>
    <t>Combination Short-haul Truck - Diesel Fuel.D1.2030.14</t>
  </si>
  <si>
    <t>Combination Short-haul Truck - Diesel Fuel.D1.2030.15</t>
  </si>
  <si>
    <t>Combination Short-haul Truck - Diesel Fuel.D1.2030.16</t>
  </si>
  <si>
    <t>Combination Short-haul Truck - Gasoline.D1.2012.1</t>
  </si>
  <si>
    <t>Combination Short-haul Truck - Gasoline.D1.2012.2</t>
  </si>
  <si>
    <t>Combination Short-haul Truck - Gasoline.D1.2012.3</t>
  </si>
  <si>
    <t>Combination Short-haul Truck - Gasoline.D1.2012.4</t>
  </si>
  <si>
    <t>Combination Short-haul Truck - Gasoline.D1.2012.5</t>
  </si>
  <si>
    <t>Combination Short-haul Truck - Gasoline.D1.2012.6</t>
  </si>
  <si>
    <t>Combination Short-haul Truck - Gasoline.D1.2012.7</t>
  </si>
  <si>
    <t>Combination Short-haul Truck - Gasoline.D1.2012.8</t>
  </si>
  <si>
    <t>Combination Short-haul Truck - Gasoline.D1.2012.9</t>
  </si>
  <si>
    <t>Combination Short-haul Truck - Gasoline.D1.2012.10</t>
  </si>
  <si>
    <t>Combination Short-haul Truck - Gasoline.D1.2012.11</t>
  </si>
  <si>
    <t>Combination Short-haul Truck - Gasoline.D1.2012.12</t>
  </si>
  <si>
    <t>Combination Short-haul Truck - Gasoline.D1.2012.13</t>
  </si>
  <si>
    <t>Combination Short-haul Truck - Gasoline.D1.2012.14</t>
  </si>
  <si>
    <t>Combination Short-haul Truck - Gasoline.D1.2012.15</t>
  </si>
  <si>
    <t>Combination Short-haul Truck - Gasoline.D1.2012.16</t>
  </si>
  <si>
    <t>Combination Short-haul Truck - Gasoline.D1.2020.1</t>
  </si>
  <si>
    <t>Combination Short-haul Truck - Gasoline.D1.2020.2</t>
  </si>
  <si>
    <t>Combination Short-haul Truck - Gasoline.D1.2020.3</t>
  </si>
  <si>
    <t>Combination Short-haul Truck - Gasoline.D1.2020.4</t>
  </si>
  <si>
    <t>Combination Short-haul Truck - Gasoline.D1.2020.5</t>
  </si>
  <si>
    <t>Combination Short-haul Truck - Gasoline.D1.2020.6</t>
  </si>
  <si>
    <t>Combination Short-haul Truck - Gasoline.D1.2020.7</t>
  </si>
  <si>
    <t>Combination Short-haul Truck - Gasoline.D1.2020.8</t>
  </si>
  <si>
    <t>Combination Short-haul Truck - Gasoline.D1.2020.9</t>
  </si>
  <si>
    <t>Combination Short-haul Truck - Gasoline.D1.2020.10</t>
  </si>
  <si>
    <t>Combination Short-haul Truck - Gasoline.D1.2020.11</t>
  </si>
  <si>
    <t>Combination Short-haul Truck - Gasoline.D1.2020.12</t>
  </si>
  <si>
    <t>Combination Short-haul Truck - Gasoline.D1.2020.13</t>
  </si>
  <si>
    <t>Combination Short-haul Truck - Gasoline.D1.2020.14</t>
  </si>
  <si>
    <t>Combination Short-haul Truck - Gasoline.D1.2020.15</t>
  </si>
  <si>
    <t>Combination Short-haul Truck - Gasoline.D1.2020.16</t>
  </si>
  <si>
    <t>Combination Short-haul Truck - Gasoline.D1.2030.1</t>
  </si>
  <si>
    <t>Combination Short-haul Truck - Gasoline.D1.2030.2</t>
  </si>
  <si>
    <t>Combination Short-haul Truck - Gasoline.D1.2030.3</t>
  </si>
  <si>
    <t>Combination Short-haul Truck - Gasoline.D1.2030.4</t>
  </si>
  <si>
    <t>Combination Short-haul Truck - Gasoline.D1.2030.5</t>
  </si>
  <si>
    <t>Combination Short-haul Truck - Gasoline.D1.2030.6</t>
  </si>
  <si>
    <t>Combination Short-haul Truck - Gasoline.D1.2030.7</t>
  </si>
  <si>
    <t>Combination Short-haul Truck - Gasoline.D1.2030.8</t>
  </si>
  <si>
    <t>Combination Short-haul Truck - Gasoline.D1.2030.9</t>
  </si>
  <si>
    <t>Combination Short-haul Truck - Gasoline.D1.2030.10</t>
  </si>
  <si>
    <t>Combination Short-haul Truck - Gasoline.D1.2030.11</t>
  </si>
  <si>
    <t>Combination Short-haul Truck - Gasoline.D1.2030.12</t>
  </si>
  <si>
    <t>Combination Short-haul Truck - Gasoline.D1.2030.13</t>
  </si>
  <si>
    <t>Combination Short-haul Truck - Gasoline.D1.2030.14</t>
  </si>
  <si>
    <t>Combination Short-haul Truck - Gasoline.D1.2030.15</t>
  </si>
  <si>
    <t>Combination Short-haul Truck - Gasoline.D1.2030.16</t>
  </si>
  <si>
    <t>Single Unit Long-haul Truck - Diesel Fuel.D1.2012.1</t>
  </si>
  <si>
    <t>Single Unit Long-haul Truck - Diesel Fuel.D1.2012.2</t>
  </si>
  <si>
    <t>Single Unit Long-haul Truck - Diesel Fuel.D1.2012.3</t>
  </si>
  <si>
    <t>Single Unit Long-haul Truck - Diesel Fuel.D1.2012.4</t>
  </si>
  <si>
    <t>Single Unit Long-haul Truck - Diesel Fuel.D1.2012.5</t>
  </si>
  <si>
    <t>Single Unit Long-haul Truck - Diesel Fuel.D1.2012.6</t>
  </si>
  <si>
    <t>Single Unit Long-haul Truck - Diesel Fuel.D1.2012.7</t>
  </si>
  <si>
    <t>Single Unit Long-haul Truck - Diesel Fuel.D1.2012.8</t>
  </si>
  <si>
    <t>Single Unit Long-haul Truck - Diesel Fuel.D1.2012.9</t>
  </si>
  <si>
    <t>Single Unit Long-haul Truck - Diesel Fuel.D1.2012.10</t>
  </si>
  <si>
    <t>Single Unit Long-haul Truck - Diesel Fuel.D1.2012.11</t>
  </si>
  <si>
    <t>Single Unit Long-haul Truck - Diesel Fuel.D1.2012.12</t>
  </si>
  <si>
    <t>Single Unit Long-haul Truck - Diesel Fuel.D1.2012.13</t>
  </si>
  <si>
    <t>Single Unit Long-haul Truck - Diesel Fuel.D1.2012.14</t>
  </si>
  <si>
    <t>Single Unit Long-haul Truck - Diesel Fuel.D1.2012.15</t>
  </si>
  <si>
    <t>Single Unit Long-haul Truck - Diesel Fuel.D1.2012.16</t>
  </si>
  <si>
    <t>Single Unit Long-haul Truck - Diesel Fuel.D1.2020.1</t>
  </si>
  <si>
    <t>Single Unit Long-haul Truck - Diesel Fuel.D1.2020.2</t>
  </si>
  <si>
    <t>Single Unit Long-haul Truck - Diesel Fuel.D1.2020.3</t>
  </si>
  <si>
    <t>Single Unit Long-haul Truck - Diesel Fuel.D1.2020.4</t>
  </si>
  <si>
    <t>Single Unit Long-haul Truck - Diesel Fuel.D1.2020.5</t>
  </si>
  <si>
    <t>Single Unit Long-haul Truck - Diesel Fuel.D1.2020.6</t>
  </si>
  <si>
    <t>Single Unit Long-haul Truck - Diesel Fuel.D1.2020.7</t>
  </si>
  <si>
    <t>Single Unit Long-haul Truck - Diesel Fuel.D1.2020.8</t>
  </si>
  <si>
    <t>Single Unit Long-haul Truck - Diesel Fuel.D1.2020.9</t>
  </si>
  <si>
    <t>Single Unit Long-haul Truck - Diesel Fuel.D1.2020.10</t>
  </si>
  <si>
    <t>Single Unit Long-haul Truck - Diesel Fuel.D1.2020.11</t>
  </si>
  <si>
    <t>Single Unit Long-haul Truck - Diesel Fuel.D1.2020.12</t>
  </si>
  <si>
    <t>Single Unit Long-haul Truck - Diesel Fuel.D1.2020.13</t>
  </si>
  <si>
    <t>Single Unit Long-haul Truck - Diesel Fuel.D1.2020.14</t>
  </si>
  <si>
    <t>Single Unit Long-haul Truck - Diesel Fuel.D1.2020.15</t>
  </si>
  <si>
    <t>Single Unit Long-haul Truck - Diesel Fuel.D1.2020.16</t>
  </si>
  <si>
    <t>Single Unit Long-haul Truck - Diesel Fuel.D1.2030.1</t>
  </si>
  <si>
    <t>Single Unit Long-haul Truck - Diesel Fuel.D1.2030.2</t>
  </si>
  <si>
    <t>Single Unit Long-haul Truck - Diesel Fuel.D1.2030.3</t>
  </si>
  <si>
    <t>Single Unit Long-haul Truck - Diesel Fuel.D1.2030.4</t>
  </si>
  <si>
    <t>Single Unit Long-haul Truck - Diesel Fuel.D1.2030.5</t>
  </si>
  <si>
    <t>Single Unit Long-haul Truck - Diesel Fuel.D1.2030.6</t>
  </si>
  <si>
    <t>Single Unit Long-haul Truck - Diesel Fuel.D1.2030.7</t>
  </si>
  <si>
    <t>Single Unit Long-haul Truck - Diesel Fuel.D1.2030.8</t>
  </si>
  <si>
    <t>Single Unit Long-haul Truck - Diesel Fuel.D1.2030.9</t>
  </si>
  <si>
    <t>Single Unit Long-haul Truck - Diesel Fuel.D1.2030.10</t>
  </si>
  <si>
    <t>Single Unit Long-haul Truck - Diesel Fuel.D1.2030.11</t>
  </si>
  <si>
    <t>Single Unit Long-haul Truck - Diesel Fuel.D1.2030.12</t>
  </si>
  <si>
    <t>Single Unit Long-haul Truck - Diesel Fuel.D1.2030.13</t>
  </si>
  <si>
    <t>Single Unit Long-haul Truck - Diesel Fuel.D1.2030.14</t>
  </si>
  <si>
    <t>Single Unit Long-haul Truck - Diesel Fuel.D1.2030.15</t>
  </si>
  <si>
    <t>Single Unit Long-haul Truck - Diesel Fuel.D1.2030.16</t>
  </si>
  <si>
    <t>Single Unit Long-haul Truck - Gasoline.D1.2012.1</t>
  </si>
  <si>
    <t>Single Unit Long-haul Truck - Gasoline.D1.2012.2</t>
  </si>
  <si>
    <t>Single Unit Long-haul Truck - Gasoline.D1.2012.3</t>
  </si>
  <si>
    <t>Single Unit Long-haul Truck - Gasoline.D1.2012.4</t>
  </si>
  <si>
    <t>Single Unit Long-haul Truck - Gasoline.D1.2012.5</t>
  </si>
  <si>
    <t>Single Unit Long-haul Truck - Gasoline.D1.2012.6</t>
  </si>
  <si>
    <t>Single Unit Long-haul Truck - Gasoline.D1.2012.7</t>
  </si>
  <si>
    <t>Single Unit Long-haul Truck - Gasoline.D1.2012.8</t>
  </si>
  <si>
    <t>Single Unit Long-haul Truck - Gasoline.D1.2012.9</t>
  </si>
  <si>
    <t>Single Unit Long-haul Truck - Gasoline.D1.2012.10</t>
  </si>
  <si>
    <t>Single Unit Long-haul Truck - Gasoline.D1.2012.11</t>
  </si>
  <si>
    <t>Single Unit Long-haul Truck - Gasoline.D1.2012.12</t>
  </si>
  <si>
    <t>Single Unit Long-haul Truck - Gasoline.D1.2012.13</t>
  </si>
  <si>
    <t>Single Unit Long-haul Truck - Gasoline.D1.2012.14</t>
  </si>
  <si>
    <t>Single Unit Long-haul Truck - Gasoline.D1.2012.15</t>
  </si>
  <si>
    <t>Single Unit Long-haul Truck - Gasoline.D1.2012.16</t>
  </si>
  <si>
    <t>Single Unit Long-haul Truck - Gasoline.D1.2020.1</t>
  </si>
  <si>
    <t>Single Unit Long-haul Truck - Gasoline.D1.2020.2</t>
  </si>
  <si>
    <t>Single Unit Long-haul Truck - Gasoline.D1.2020.3</t>
  </si>
  <si>
    <t>Single Unit Long-haul Truck - Gasoline.D1.2020.4</t>
  </si>
  <si>
    <t>Single Unit Long-haul Truck - Gasoline.D1.2020.5</t>
  </si>
  <si>
    <t>Single Unit Long-haul Truck - Gasoline.D1.2020.6</t>
  </si>
  <si>
    <t>Single Unit Long-haul Truck - Gasoline.D1.2020.7</t>
  </si>
  <si>
    <t>Single Unit Long-haul Truck - Gasoline.D1.2020.8</t>
  </si>
  <si>
    <t>Single Unit Long-haul Truck - Gasoline.D1.2020.9</t>
  </si>
  <si>
    <t>Single Unit Long-haul Truck - Gasoline.D1.2020.10</t>
  </si>
  <si>
    <t>Single Unit Long-haul Truck - Gasoline.D1.2020.11</t>
  </si>
  <si>
    <t>Single Unit Long-haul Truck - Gasoline.D1.2020.12</t>
  </si>
  <si>
    <t>Single Unit Long-haul Truck - Gasoline.D1.2020.13</t>
  </si>
  <si>
    <t>Single Unit Long-haul Truck - Gasoline.D1.2020.14</t>
  </si>
  <si>
    <t>Single Unit Long-haul Truck - Gasoline.D1.2020.15</t>
  </si>
  <si>
    <t>Single Unit Long-haul Truck - Gasoline.D1.2020.16</t>
  </si>
  <si>
    <t>Single Unit Long-haul Truck - Gasoline.D1.2030.1</t>
  </si>
  <si>
    <t>Single Unit Long-haul Truck - Gasoline.D1.2030.2</t>
  </si>
  <si>
    <t>Single Unit Long-haul Truck - Gasoline.D1.2030.3</t>
  </si>
  <si>
    <t>Single Unit Long-haul Truck - Gasoline.D1.2030.4</t>
  </si>
  <si>
    <t>Single Unit Long-haul Truck - Gasoline.D1.2030.5</t>
  </si>
  <si>
    <t>Single Unit Long-haul Truck - Gasoline.D1.2030.6</t>
  </si>
  <si>
    <t>Single Unit Long-haul Truck - Gasoline.D1.2030.7</t>
  </si>
  <si>
    <t>Single Unit Long-haul Truck - Gasoline.D1.2030.8</t>
  </si>
  <si>
    <t>Single Unit Long-haul Truck - Gasoline.D1.2030.9</t>
  </si>
  <si>
    <t>Single Unit Long-haul Truck - Gasoline.D1.2030.10</t>
  </si>
  <si>
    <t>Single Unit Long-haul Truck - Gasoline.D1.2030.11</t>
  </si>
  <si>
    <t>Single Unit Long-haul Truck - Gasoline.D1.2030.12</t>
  </si>
  <si>
    <t>Single Unit Long-haul Truck - Gasoline.D1.2030.13</t>
  </si>
  <si>
    <t>Single Unit Long-haul Truck - Gasoline.D1.2030.14</t>
  </si>
  <si>
    <t>Single Unit Long-haul Truck - Gasoline.D1.2030.15</t>
  </si>
  <si>
    <t>Single Unit Long-haul Truck - Gasoline.D1.2030.16</t>
  </si>
  <si>
    <t>Single Unit Short-haul Truck - Diesel Fuel.D1.2012.1</t>
  </si>
  <si>
    <t>Single Unit Short-haul Truck - Diesel Fuel.D1.2012.2</t>
  </si>
  <si>
    <t>Single Unit Short-haul Truck - Diesel Fuel.D1.2012.3</t>
  </si>
  <si>
    <t>Single Unit Short-haul Truck - Diesel Fuel.D1.2012.4</t>
  </si>
  <si>
    <t>Single Unit Short-haul Truck - Diesel Fuel.D1.2012.5</t>
  </si>
  <si>
    <t>Single Unit Short-haul Truck - Diesel Fuel.D1.2012.6</t>
  </si>
  <si>
    <t>Single Unit Short-haul Truck - Diesel Fuel.D1.2012.7</t>
  </si>
  <si>
    <t>Single Unit Short-haul Truck - Diesel Fuel.D1.2012.8</t>
  </si>
  <si>
    <t>Single Unit Short-haul Truck - Diesel Fuel.D1.2012.9</t>
  </si>
  <si>
    <t>Single Unit Short-haul Truck - Diesel Fuel.D1.2012.10</t>
  </si>
  <si>
    <t>Single Unit Short-haul Truck - Diesel Fuel.D1.2012.11</t>
  </si>
  <si>
    <t>Single Unit Short-haul Truck - Diesel Fuel.D1.2012.12</t>
  </si>
  <si>
    <t>Single Unit Short-haul Truck - Diesel Fuel.D1.2012.13</t>
  </si>
  <si>
    <t>Single Unit Short-haul Truck - Diesel Fuel.D1.2012.14</t>
  </si>
  <si>
    <t>Single Unit Short-haul Truck - Diesel Fuel.D1.2012.15</t>
  </si>
  <si>
    <t>Single Unit Short-haul Truck - Diesel Fuel.D1.2012.16</t>
  </si>
  <si>
    <t>Single Unit Short-haul Truck - Diesel Fuel.D1.2020.1</t>
  </si>
  <si>
    <t>Single Unit Short-haul Truck - Diesel Fuel.D1.2020.2</t>
  </si>
  <si>
    <t>Single Unit Short-haul Truck - Diesel Fuel.D1.2020.3</t>
  </si>
  <si>
    <t>Single Unit Short-haul Truck - Diesel Fuel.D1.2020.4</t>
  </si>
  <si>
    <t>Single Unit Short-haul Truck - Diesel Fuel.D1.2020.5</t>
  </si>
  <si>
    <t>Single Unit Short-haul Truck - Diesel Fuel.D1.2020.6</t>
  </si>
  <si>
    <t>Single Unit Short-haul Truck - Diesel Fuel.D1.2020.7</t>
  </si>
  <si>
    <t>Single Unit Short-haul Truck - Diesel Fuel.D1.2020.8</t>
  </si>
  <si>
    <t>Single Unit Short-haul Truck - Diesel Fuel.D1.2020.9</t>
  </si>
  <si>
    <t>Single Unit Short-haul Truck - Diesel Fuel.D1.2020.10</t>
  </si>
  <si>
    <t>Single Unit Short-haul Truck - Diesel Fuel.D1.2020.11</t>
  </si>
  <si>
    <t>Single Unit Short-haul Truck - Diesel Fuel.D1.2020.12</t>
  </si>
  <si>
    <t>Single Unit Short-haul Truck - Diesel Fuel.D1.2020.13</t>
  </si>
  <si>
    <t>Single Unit Short-haul Truck - Diesel Fuel.D1.2020.14</t>
  </si>
  <si>
    <t>Single Unit Short-haul Truck - Diesel Fuel.D1.2020.15</t>
  </si>
  <si>
    <t>Single Unit Short-haul Truck - Diesel Fuel.D1.2020.16</t>
  </si>
  <si>
    <t>Single Unit Short-haul Truck - Diesel Fuel.D1.2030.1</t>
  </si>
  <si>
    <t>Single Unit Short-haul Truck - Diesel Fuel.D1.2030.2</t>
  </si>
  <si>
    <t>Single Unit Short-haul Truck - Diesel Fuel.D1.2030.3</t>
  </si>
  <si>
    <t>Single Unit Short-haul Truck - Diesel Fuel.D1.2030.4</t>
  </si>
  <si>
    <t>Single Unit Short-haul Truck - Diesel Fuel.D1.2030.5</t>
  </si>
  <si>
    <t>Single Unit Short-haul Truck - Diesel Fuel.D1.2030.6</t>
  </si>
  <si>
    <t>Single Unit Short-haul Truck - Diesel Fuel.D1.2030.7</t>
  </si>
  <si>
    <t>Single Unit Short-haul Truck - Diesel Fuel.D1.2030.8</t>
  </si>
  <si>
    <t>Single Unit Short-haul Truck - Diesel Fuel.D1.2030.9</t>
  </si>
  <si>
    <t>Single Unit Short-haul Truck - Diesel Fuel.D1.2030.10</t>
  </si>
  <si>
    <t>Single Unit Short-haul Truck - Diesel Fuel.D1.2030.11</t>
  </si>
  <si>
    <t>Single Unit Short-haul Truck - Diesel Fuel.D1.2030.12</t>
  </si>
  <si>
    <t>Single Unit Short-haul Truck - Diesel Fuel.D1.2030.13</t>
  </si>
  <si>
    <t>Single Unit Short-haul Truck - Diesel Fuel.D1.2030.14</t>
  </si>
  <si>
    <t>Single Unit Short-haul Truck - Diesel Fuel.D1.2030.15</t>
  </si>
  <si>
    <t>Single Unit Short-haul Truck - Diesel Fuel.D1.2030.16</t>
  </si>
  <si>
    <t>Single Unit Short-haul Truck - Gasoline.D1.2012.1</t>
  </si>
  <si>
    <t>Single Unit Short-haul Truck - Gasoline.D1.2012.2</t>
  </si>
  <si>
    <t>Single Unit Short-haul Truck - Gasoline.D1.2012.3</t>
  </si>
  <si>
    <t>Single Unit Short-haul Truck - Gasoline.D1.2012.4</t>
  </si>
  <si>
    <t>Single Unit Short-haul Truck - Gasoline.D1.2012.5</t>
  </si>
  <si>
    <t>Single Unit Short-haul Truck - Gasoline.D1.2012.6</t>
  </si>
  <si>
    <t>Single Unit Short-haul Truck - Gasoline.D1.2012.7</t>
  </si>
  <si>
    <t>Single Unit Short-haul Truck - Gasoline.D1.2012.8</t>
  </si>
  <si>
    <t>Single Unit Short-haul Truck - Gasoline.D1.2012.9</t>
  </si>
  <si>
    <t>Single Unit Short-haul Truck - Gasoline.D1.2012.10</t>
  </si>
  <si>
    <t>Single Unit Short-haul Truck - Gasoline.D1.2012.11</t>
  </si>
  <si>
    <t>Single Unit Short-haul Truck - Gasoline.D1.2012.12</t>
  </si>
  <si>
    <t>Single Unit Short-haul Truck - Gasoline.D1.2012.13</t>
  </si>
  <si>
    <t>Single Unit Short-haul Truck - Gasoline.D1.2012.14</t>
  </si>
  <si>
    <t>Single Unit Short-haul Truck - Gasoline.D1.2012.15</t>
  </si>
  <si>
    <t>Single Unit Short-haul Truck - Gasoline.D1.2012.16</t>
  </si>
  <si>
    <t>Single Unit Short-haul Truck - Gasoline.D1.2020.1</t>
  </si>
  <si>
    <t>Single Unit Short-haul Truck - Gasoline.D1.2020.2</t>
  </si>
  <si>
    <t>Single Unit Short-haul Truck - Gasoline.D1.2020.3</t>
  </si>
  <si>
    <t>Single Unit Short-haul Truck - Gasoline.D1.2020.4</t>
  </si>
  <si>
    <t>Single Unit Short-haul Truck - Gasoline.D1.2020.5</t>
  </si>
  <si>
    <t>Single Unit Short-haul Truck - Gasoline.D1.2020.6</t>
  </si>
  <si>
    <t>Single Unit Short-haul Truck - Gasoline.D1.2020.7</t>
  </si>
  <si>
    <t>Single Unit Short-haul Truck - Gasoline.D1.2020.8</t>
  </si>
  <si>
    <t>Single Unit Short-haul Truck - Gasoline.D1.2020.9</t>
  </si>
  <si>
    <t>Single Unit Short-haul Truck - Gasoline.D1.2020.10</t>
  </si>
  <si>
    <t>Single Unit Short-haul Truck - Gasoline.D1.2020.11</t>
  </si>
  <si>
    <t>Single Unit Short-haul Truck - Gasoline.D1.2020.12</t>
  </si>
  <si>
    <t>Single Unit Short-haul Truck - Gasoline.D1.2020.13</t>
  </si>
  <si>
    <t>Single Unit Short-haul Truck - Gasoline.D1.2020.14</t>
  </si>
  <si>
    <t>Single Unit Short-haul Truck - Gasoline.D1.2020.15</t>
  </si>
  <si>
    <t>Single Unit Short-haul Truck - Gasoline.D1.2020.16</t>
  </si>
  <si>
    <t>Single Unit Short-haul Truck - Gasoline.D1.2030.1</t>
  </si>
  <si>
    <t>Single Unit Short-haul Truck - Gasoline.D1.2030.2</t>
  </si>
  <si>
    <t>Single Unit Short-haul Truck - Gasoline.D1.2030.3</t>
  </si>
  <si>
    <t>Single Unit Short-haul Truck - Gasoline.D1.2030.4</t>
  </si>
  <si>
    <t>Single Unit Short-haul Truck - Gasoline.D1.2030.5</t>
  </si>
  <si>
    <t>Single Unit Short-haul Truck - Gasoline.D1.2030.6</t>
  </si>
  <si>
    <t>Single Unit Short-haul Truck - Gasoline.D1.2030.7</t>
  </si>
  <si>
    <t>Single Unit Short-haul Truck - Gasoline.D1.2030.8</t>
  </si>
  <si>
    <t>Single Unit Short-haul Truck - Gasoline.D1.2030.9</t>
  </si>
  <si>
    <t>Single Unit Short-haul Truck - Gasoline.D1.2030.10</t>
  </si>
  <si>
    <t>Single Unit Short-haul Truck - Gasoline.D1.2030.11</t>
  </si>
  <si>
    <t>Single Unit Short-haul Truck - Gasoline.D1.2030.12</t>
  </si>
  <si>
    <t>Single Unit Short-haul Truck - Gasoline.D1.2030.13</t>
  </si>
  <si>
    <t>Single Unit Short-haul Truck - Gasoline.D1.2030.14</t>
  </si>
  <si>
    <t>Single Unit Short-haul Truck - Gasoline.D1.2030.15</t>
  </si>
  <si>
    <t>Single Unit Short-haul Truck - Gasoline.D1.2030.16</t>
  </si>
  <si>
    <t>Bus.D1.2012.1</t>
  </si>
  <si>
    <t>Bus.D1.2012.2</t>
  </si>
  <si>
    <t>Bus.D1.2012.3</t>
  </si>
  <si>
    <t>Bus.D1.2012.4</t>
  </si>
  <si>
    <t>Bus.D1.2012.5</t>
  </si>
  <si>
    <t>Bus.D1.2012.6</t>
  </si>
  <si>
    <t>Bus.D1.2012.7</t>
  </si>
  <si>
    <t>Bus.D1.2012.8</t>
  </si>
  <si>
    <t>Bus.D1.2012.9</t>
  </si>
  <si>
    <t>Bus.D1.2012.10</t>
  </si>
  <si>
    <t>Bus.D1.2012.11</t>
  </si>
  <si>
    <t>Bus.D1.2012.12</t>
  </si>
  <si>
    <t>Bus.D1.2012.13</t>
  </si>
  <si>
    <t>Bus.D1.2012.14</t>
  </si>
  <si>
    <t>Bus.D1.2012.15</t>
  </si>
  <si>
    <t>Bus.D1.2012.16</t>
  </si>
  <si>
    <t>Bus.D1.2020.1</t>
  </si>
  <si>
    <t>Bus.D1.2020.2</t>
  </si>
  <si>
    <t>Bus.D1.2020.3</t>
  </si>
  <si>
    <t>Bus.D1.2020.4</t>
  </si>
  <si>
    <t>Bus.D1.2020.5</t>
  </si>
  <si>
    <t>Bus.D1.2020.6</t>
  </si>
  <si>
    <t>Bus.D1.2020.7</t>
  </si>
  <si>
    <t>Bus.D1.2020.8</t>
  </si>
  <si>
    <t>Bus.D1.2020.9</t>
  </si>
  <si>
    <t>Bus.D1.2020.10</t>
  </si>
  <si>
    <t>Bus.D1.2020.11</t>
  </si>
  <si>
    <t>Bus.D1.2020.12</t>
  </si>
  <si>
    <t>Bus.D1.2020.13</t>
  </si>
  <si>
    <t>Bus.D1.2020.14</t>
  </si>
  <si>
    <t>Bus.D1.2020.15</t>
  </si>
  <si>
    <t>Bus.D1.2020.16</t>
  </si>
  <si>
    <t>Bus.D1.2030.1</t>
  </si>
  <si>
    <t>Bus.D1.2030.2</t>
  </si>
  <si>
    <t>Bus.D1.2030.3</t>
  </si>
  <si>
    <t>Bus.D1.2030.4</t>
  </si>
  <si>
    <t>Bus.D1.2030.5</t>
  </si>
  <si>
    <t>Bus.D1.2030.6</t>
  </si>
  <si>
    <t>Bus.D1.2030.7</t>
  </si>
  <si>
    <t>Bus.D1.2030.8</t>
  </si>
  <si>
    <t>Bus.D1.2030.9</t>
  </si>
  <si>
    <t>Bus.D1.2030.10</t>
  </si>
  <si>
    <t>Bus.D1.2030.11</t>
  </si>
  <si>
    <t>Bus.D1.2030.12</t>
  </si>
  <si>
    <t>Bus.D1.2030.13</t>
  </si>
  <si>
    <t>Bus.D1.2030.14</t>
  </si>
  <si>
    <t>Bus.D1.2030.15</t>
  </si>
  <si>
    <t>Bus.D1.2030.16</t>
  </si>
  <si>
    <t>CNG Bus.D1.2012.1</t>
  </si>
  <si>
    <t>CNG Bus.D1.2012.2</t>
  </si>
  <si>
    <t>CNG Bus.D1.2012.3</t>
  </si>
  <si>
    <t>CNG Bus.D1.2012.4</t>
  </si>
  <si>
    <t>CNG Bus.D1.2012.5</t>
  </si>
  <si>
    <t>CNG Bus.D1.2012.6</t>
  </si>
  <si>
    <t>CNG Bus.D1.2012.7</t>
  </si>
  <si>
    <t>CNG Bus.D1.2012.8</t>
  </si>
  <si>
    <t>CNG Bus.D1.2012.9</t>
  </si>
  <si>
    <t>CNG Bus.D1.2012.10</t>
  </si>
  <si>
    <t>CNG Bus.D1.2012.11</t>
  </si>
  <si>
    <t>CNG Bus.D1.2012.12</t>
  </si>
  <si>
    <t>CNG Bus.D1.2012.13</t>
  </si>
  <si>
    <t>CNG Bus.D1.2012.14</t>
  </si>
  <si>
    <t>CNG Bus.D1.2012.15</t>
  </si>
  <si>
    <t>CNG Bus.D1.2012.16</t>
  </si>
  <si>
    <t>CNG Bus.D1.2020.1</t>
  </si>
  <si>
    <t>CNG Bus.D1.2020.2</t>
  </si>
  <si>
    <t>CNG Bus.D1.2020.3</t>
  </si>
  <si>
    <t>CNG Bus.D1.2020.4</t>
  </si>
  <si>
    <t>CNG Bus.D1.2020.5</t>
  </si>
  <si>
    <t>CNG Bus.D1.2020.6</t>
  </si>
  <si>
    <t>CNG Bus.D1.2020.7</t>
  </si>
  <si>
    <t>CNG Bus.D1.2020.8</t>
  </si>
  <si>
    <t>CNG Bus.D1.2020.9</t>
  </si>
  <si>
    <t>CNG Bus.D1.2020.10</t>
  </si>
  <si>
    <t>CNG Bus.D1.2020.11</t>
  </si>
  <si>
    <t>CNG Bus.D1.2020.12</t>
  </si>
  <si>
    <t>CNG Bus.D1.2020.13</t>
  </si>
  <si>
    <t>CNG Bus.D1.2020.14</t>
  </si>
  <si>
    <t>CNG Bus.D1.2020.15</t>
  </si>
  <si>
    <t>CNG Bus.D1.2020.16</t>
  </si>
  <si>
    <t>CNG Bus.D1.2030.1</t>
  </si>
  <si>
    <t>CNG Bus.D1.2030.2</t>
  </si>
  <si>
    <t>CNG Bus.D1.2030.3</t>
  </si>
  <si>
    <t>CNG Bus.D1.2030.4</t>
  </si>
  <si>
    <t>CNG Bus.D1.2030.5</t>
  </si>
  <si>
    <t>CNG Bus.D1.2030.6</t>
  </si>
  <si>
    <t>CNG Bus.D1.2030.7</t>
  </si>
  <si>
    <t>CNG Bus.D1.2030.8</t>
  </si>
  <si>
    <t>CNG Bus.D1.2030.9</t>
  </si>
  <si>
    <t>CNG Bus.D1.2030.10</t>
  </si>
  <si>
    <t>CNG Bus.D1.2030.11</t>
  </si>
  <si>
    <t>CNG Bus.D1.2030.12</t>
  </si>
  <si>
    <t>CNG Bus.D1.2030.13</t>
  </si>
  <si>
    <t>CNG Bus.D1.2030.14</t>
  </si>
  <si>
    <t>CNG Bus.D1.2030.15</t>
  </si>
  <si>
    <t>CNG Bus.D1.2030.16</t>
  </si>
  <si>
    <t>Gasoline Bus.D1.2012.1</t>
  </si>
  <si>
    <t>Gasoline Bus.D1.2012.2</t>
  </si>
  <si>
    <t>Gasoline Bus.D1.2012.3</t>
  </si>
  <si>
    <t>Gasoline Bus.D1.2012.4</t>
  </si>
  <si>
    <t>Gasoline Bus.D1.2012.5</t>
  </si>
  <si>
    <t>Gasoline Bus.D1.2012.6</t>
  </si>
  <si>
    <t>Gasoline Bus.D1.2012.7</t>
  </si>
  <si>
    <t>Gasoline Bus.D1.2012.8</t>
  </si>
  <si>
    <t>Gasoline Bus.D1.2012.9</t>
  </si>
  <si>
    <t>Gasoline Bus.D1.2012.10</t>
  </si>
  <si>
    <t>Gasoline Bus.D1.2012.11</t>
  </si>
  <si>
    <t>Gasoline Bus.D1.2012.12</t>
  </si>
  <si>
    <t>Gasoline Bus.D1.2012.13</t>
  </si>
  <si>
    <t>Gasoline Bus.D1.2012.14</t>
  </si>
  <si>
    <t>Gasoline Bus.D1.2012.15</t>
  </si>
  <si>
    <t>Gasoline Bus.D1.2012.16</t>
  </si>
  <si>
    <t>Gasoline Bus.D1.2020.1</t>
  </si>
  <si>
    <t>Gasoline Bus.D1.2020.2</t>
  </si>
  <si>
    <t>Gasoline Bus.D1.2020.3</t>
  </si>
  <si>
    <t>Gasoline Bus.D1.2020.4</t>
  </si>
  <si>
    <t>Gasoline Bus.D1.2020.5</t>
  </si>
  <si>
    <t>Gasoline Bus.D1.2020.6</t>
  </si>
  <si>
    <t>Gasoline Bus.D1.2020.7</t>
  </si>
  <si>
    <t>Gasoline Bus.D1.2020.8</t>
  </si>
  <si>
    <t>Gasoline Bus.D1.2020.9</t>
  </si>
  <si>
    <t>Gasoline Bus.D1.2020.10</t>
  </si>
  <si>
    <t>Gasoline Bus.D1.2020.11</t>
  </si>
  <si>
    <t>Gasoline Bus.D1.2020.12</t>
  </si>
  <si>
    <t>Gasoline Bus.D1.2020.13</t>
  </si>
  <si>
    <t>Gasoline Bus.D1.2020.14</t>
  </si>
  <si>
    <t>Gasoline Bus.D1.2020.15</t>
  </si>
  <si>
    <t>Gasoline Bus.D1.2020.16</t>
  </si>
  <si>
    <t>Gasoline Bus.D1.2030.1</t>
  </si>
  <si>
    <t>Gasoline Bus.D1.2030.2</t>
  </si>
  <si>
    <t>Gasoline Bus.D1.2030.3</t>
  </si>
  <si>
    <t>Gasoline Bus.D1.2030.4</t>
  </si>
  <si>
    <t>Gasoline Bus.D1.2030.5</t>
  </si>
  <si>
    <t>Gasoline Bus.D1.2030.6</t>
  </si>
  <si>
    <t>Gasoline Bus.D1.2030.7</t>
  </si>
  <si>
    <t>Gasoline Bus.D1.2030.8</t>
  </si>
  <si>
    <t>Gasoline Bus.D1.2030.9</t>
  </si>
  <si>
    <t>Gasoline Bus.D1.2030.10</t>
  </si>
  <si>
    <t>Gasoline Bus.D1.2030.11</t>
  </si>
  <si>
    <t>Gasoline Bus.D1.2030.12</t>
  </si>
  <si>
    <t>Gasoline Bus.D1.2030.13</t>
  </si>
  <si>
    <t>Gasoline Bus.D1.2030.14</t>
  </si>
  <si>
    <t>Gasoline Bus.D1.2030.15</t>
  </si>
  <si>
    <t>Gasoline Bus.D1.2030.16</t>
  </si>
  <si>
    <t>Auto.D2.2012.1</t>
  </si>
  <si>
    <t>D2</t>
  </si>
  <si>
    <t>Auto.D2.2012.2</t>
  </si>
  <si>
    <t>Auto.D2.2012.3</t>
  </si>
  <si>
    <t>Auto.D2.2012.4</t>
  </si>
  <si>
    <t>Auto.D2.2012.5</t>
  </si>
  <si>
    <t>Auto.D2.2012.6</t>
  </si>
  <si>
    <t>Auto.D2.2012.7</t>
  </si>
  <si>
    <t>Auto.D2.2012.8</t>
  </si>
  <si>
    <t>Auto.D2.2012.9</t>
  </si>
  <si>
    <t>Auto.D2.2012.10</t>
  </si>
  <si>
    <t>Auto.D2.2012.11</t>
  </si>
  <si>
    <t>Auto.D2.2012.12</t>
  </si>
  <si>
    <t>Auto.D2.2012.13</t>
  </si>
  <si>
    <t>Auto.D2.2012.14</t>
  </si>
  <si>
    <t>Auto.D2.2012.15</t>
  </si>
  <si>
    <t>Auto.D2.2012.16</t>
  </si>
  <si>
    <t>Auto.D2.2020.1</t>
  </si>
  <si>
    <t>Auto.D2.2020.2</t>
  </si>
  <si>
    <t>Auto.D2.2020.3</t>
  </si>
  <si>
    <t>Auto.D2.2020.4</t>
  </si>
  <si>
    <t>Auto.D2.2020.5</t>
  </si>
  <si>
    <t>Auto.D2.2020.6</t>
  </si>
  <si>
    <t>Auto.D2.2020.7</t>
  </si>
  <si>
    <t>Auto.D2.2020.8</t>
  </si>
  <si>
    <t>Auto.D2.2020.9</t>
  </si>
  <si>
    <t>Auto.D2.2020.10</t>
  </si>
  <si>
    <t>Auto.D2.2020.11</t>
  </si>
  <si>
    <t>Auto.D2.2020.12</t>
  </si>
  <si>
    <t>Auto.D2.2020.13</t>
  </si>
  <si>
    <t>Auto.D2.2020.14</t>
  </si>
  <si>
    <t>Auto.D2.2020.15</t>
  </si>
  <si>
    <t>Auto.D2.2020.16</t>
  </si>
  <si>
    <t>Auto.D2.2030.1</t>
  </si>
  <si>
    <t>Auto.D2.2030.2</t>
  </si>
  <si>
    <t>Auto.D2.2030.3</t>
  </si>
  <si>
    <t>Auto.D2.2030.4</t>
  </si>
  <si>
    <t>Auto.D2.2030.5</t>
  </si>
  <si>
    <t>Auto.D2.2030.6</t>
  </si>
  <si>
    <t>Auto.D2.2030.7</t>
  </si>
  <si>
    <t>Auto.D2.2030.8</t>
  </si>
  <si>
    <t>Auto.D2.2030.9</t>
  </si>
  <si>
    <t>Auto.D2.2030.10</t>
  </si>
  <si>
    <t>Auto.D2.2030.11</t>
  </si>
  <si>
    <t>Auto.D2.2030.12</t>
  </si>
  <si>
    <t>Auto.D2.2030.13</t>
  </si>
  <si>
    <t>Auto.D2.2030.14</t>
  </si>
  <si>
    <t>Auto.D2.2030.15</t>
  </si>
  <si>
    <t>Auto.D2.2030.16</t>
  </si>
  <si>
    <t>Combination Long-haul Truck - Diesel Fuel.D2.2012.1</t>
  </si>
  <si>
    <t>Combination Long-haul Truck - Diesel Fuel.D2.2012.2</t>
  </si>
  <si>
    <t>Combination Long-haul Truck - Diesel Fuel.D2.2012.3</t>
  </si>
  <si>
    <t>Combination Long-haul Truck - Diesel Fuel.D2.2012.4</t>
  </si>
  <si>
    <t>Combination Long-haul Truck - Diesel Fuel.D2.2012.5</t>
  </si>
  <si>
    <t>Combination Long-haul Truck - Diesel Fuel.D2.2012.6</t>
  </si>
  <si>
    <t>Combination Long-haul Truck - Diesel Fuel.D2.2012.7</t>
  </si>
  <si>
    <t>Combination Long-haul Truck - Diesel Fuel.D2.2012.8</t>
  </si>
  <si>
    <t>Combination Long-haul Truck - Diesel Fuel.D2.2012.9</t>
  </si>
  <si>
    <t>Combination Long-haul Truck - Diesel Fuel.D2.2012.10</t>
  </si>
  <si>
    <t>Combination Long-haul Truck - Diesel Fuel.D2.2012.11</t>
  </si>
  <si>
    <t>Combination Long-haul Truck - Diesel Fuel.D2.2012.12</t>
  </si>
  <si>
    <t>Combination Long-haul Truck - Diesel Fuel.D2.2012.13</t>
  </si>
  <si>
    <t>Combination Long-haul Truck - Diesel Fuel.D2.2012.14</t>
  </si>
  <si>
    <t>Combination Long-haul Truck - Diesel Fuel.D2.2012.15</t>
  </si>
  <si>
    <t>Combination Long-haul Truck - Diesel Fuel.D2.2012.16</t>
  </si>
  <si>
    <t>Combination Long-haul Truck - Diesel Fuel.D2.2020.1</t>
  </si>
  <si>
    <t>Combination Long-haul Truck - Diesel Fuel.D2.2020.2</t>
  </si>
  <si>
    <t>Combination Long-haul Truck - Diesel Fuel.D2.2020.3</t>
  </si>
  <si>
    <t>Combination Long-haul Truck - Diesel Fuel.D2.2020.4</t>
  </si>
  <si>
    <t>Combination Long-haul Truck - Diesel Fuel.D2.2020.5</t>
  </si>
  <si>
    <t>Combination Long-haul Truck - Diesel Fuel.D2.2020.6</t>
  </si>
  <si>
    <t>Combination Long-haul Truck - Diesel Fuel.D2.2020.7</t>
  </si>
  <si>
    <t>Combination Long-haul Truck - Diesel Fuel.D2.2020.8</t>
  </si>
  <si>
    <t>Combination Long-haul Truck - Diesel Fuel.D2.2020.9</t>
  </si>
  <si>
    <t>Combination Long-haul Truck - Diesel Fuel.D2.2020.10</t>
  </si>
  <si>
    <t>Combination Long-haul Truck - Diesel Fuel.D2.2020.11</t>
  </si>
  <si>
    <t>Combination Long-haul Truck - Diesel Fuel.D2.2020.12</t>
  </si>
  <si>
    <t>Combination Long-haul Truck - Diesel Fuel.D2.2020.13</t>
  </si>
  <si>
    <t>Combination Long-haul Truck - Diesel Fuel.D2.2020.14</t>
  </si>
  <si>
    <t>Combination Long-haul Truck - Diesel Fuel.D2.2020.15</t>
  </si>
  <si>
    <t>Combination Long-haul Truck - Diesel Fuel.D2.2020.16</t>
  </si>
  <si>
    <t>Combination Long-haul Truck - Diesel Fuel.D2.2030.1</t>
  </si>
  <si>
    <t>Combination Long-haul Truck - Diesel Fuel.D2.2030.2</t>
  </si>
  <si>
    <t>Combination Long-haul Truck - Diesel Fuel.D2.2030.3</t>
  </si>
  <si>
    <t>Combination Long-haul Truck - Diesel Fuel.D2.2030.4</t>
  </si>
  <si>
    <t>Combination Long-haul Truck - Diesel Fuel.D2.2030.5</t>
  </si>
  <si>
    <t>Combination Long-haul Truck - Diesel Fuel.D2.2030.6</t>
  </si>
  <si>
    <t>Combination Long-haul Truck - Diesel Fuel.D2.2030.7</t>
  </si>
  <si>
    <t>Combination Long-haul Truck - Diesel Fuel.D2.2030.8</t>
  </si>
  <si>
    <t>Combination Long-haul Truck - Diesel Fuel.D2.2030.9</t>
  </si>
  <si>
    <t>Combination Long-haul Truck - Diesel Fuel.D2.2030.10</t>
  </si>
  <si>
    <t>Combination Long-haul Truck - Diesel Fuel.D2.2030.11</t>
  </si>
  <si>
    <t>Combination Long-haul Truck - Diesel Fuel.D2.2030.12</t>
  </si>
  <si>
    <t>Combination Long-haul Truck - Diesel Fuel.D2.2030.13</t>
  </si>
  <si>
    <t>Combination Long-haul Truck - Diesel Fuel.D2.2030.14</t>
  </si>
  <si>
    <t>Combination Long-haul Truck - Diesel Fuel.D2.2030.15</t>
  </si>
  <si>
    <t>Combination Long-haul Truck - Diesel Fuel.D2.2030.16</t>
  </si>
  <si>
    <t>Combination Short-haul Truck - Diesel Fuel.D2.2012.1</t>
  </si>
  <si>
    <t>Combination Short-haul Truck - Diesel Fuel.D2.2012.2</t>
  </si>
  <si>
    <t>Combination Short-haul Truck - Diesel Fuel.D2.2012.3</t>
  </si>
  <si>
    <t>Combination Short-haul Truck - Diesel Fuel.D2.2012.4</t>
  </si>
  <si>
    <t>Combination Short-haul Truck - Diesel Fuel.D2.2012.5</t>
  </si>
  <si>
    <t>Combination Short-haul Truck - Diesel Fuel.D2.2012.6</t>
  </si>
  <si>
    <t>Combination Short-haul Truck - Diesel Fuel.D2.2012.7</t>
  </si>
  <si>
    <t>Combination Short-haul Truck - Diesel Fuel.D2.2012.8</t>
  </si>
  <si>
    <t>Combination Short-haul Truck - Diesel Fuel.D2.2012.9</t>
  </si>
  <si>
    <t>Combination Short-haul Truck - Diesel Fuel.D2.2012.10</t>
  </si>
  <si>
    <t>Combination Short-haul Truck - Diesel Fuel.D2.2012.11</t>
  </si>
  <si>
    <t>Combination Short-haul Truck - Diesel Fuel.D2.2012.12</t>
  </si>
  <si>
    <t>Combination Short-haul Truck - Diesel Fuel.D2.2012.13</t>
  </si>
  <si>
    <t>Combination Short-haul Truck - Diesel Fuel.D2.2012.14</t>
  </si>
  <si>
    <t>Combination Short-haul Truck - Diesel Fuel.D2.2012.15</t>
  </si>
  <si>
    <t>Combination Short-haul Truck - Diesel Fuel.D2.2012.16</t>
  </si>
  <si>
    <t>Combination Short-haul Truck - Diesel Fuel.D2.2020.1</t>
  </si>
  <si>
    <t>Combination Short-haul Truck - Diesel Fuel.D2.2020.2</t>
  </si>
  <si>
    <t>Combination Short-haul Truck - Diesel Fuel.D2.2020.3</t>
  </si>
  <si>
    <t>Combination Short-haul Truck - Diesel Fuel.D2.2020.4</t>
  </si>
  <si>
    <t>Combination Short-haul Truck - Diesel Fuel.D2.2020.5</t>
  </si>
  <si>
    <t>Combination Short-haul Truck - Diesel Fuel.D2.2020.6</t>
  </si>
  <si>
    <t>Combination Short-haul Truck - Diesel Fuel.D2.2020.7</t>
  </si>
  <si>
    <t>Combination Short-haul Truck - Diesel Fuel.D2.2020.8</t>
  </si>
  <si>
    <t>Combination Short-haul Truck - Diesel Fuel.D2.2020.9</t>
  </si>
  <si>
    <t>Combination Short-haul Truck - Diesel Fuel.D2.2020.10</t>
  </si>
  <si>
    <t>Combination Short-haul Truck - Diesel Fuel.D2.2020.11</t>
  </si>
  <si>
    <t>Combination Short-haul Truck - Diesel Fuel.D2.2020.12</t>
  </si>
  <si>
    <t>Combination Short-haul Truck - Diesel Fuel.D2.2020.13</t>
  </si>
  <si>
    <t>Combination Short-haul Truck - Diesel Fuel.D2.2020.14</t>
  </si>
  <si>
    <t>Combination Short-haul Truck - Diesel Fuel.D2.2020.15</t>
  </si>
  <si>
    <t>Combination Short-haul Truck - Diesel Fuel.D2.2020.16</t>
  </si>
  <si>
    <t>Combination Short-haul Truck - Diesel Fuel.D2.2030.1</t>
  </si>
  <si>
    <t>Combination Short-haul Truck - Diesel Fuel.D2.2030.2</t>
  </si>
  <si>
    <t>Combination Short-haul Truck - Diesel Fuel.D2.2030.3</t>
  </si>
  <si>
    <t>Combination Short-haul Truck - Diesel Fuel.D2.2030.4</t>
  </si>
  <si>
    <t>Combination Short-haul Truck - Diesel Fuel.D2.2030.5</t>
  </si>
  <si>
    <t>Combination Short-haul Truck - Diesel Fuel.D2.2030.6</t>
  </si>
  <si>
    <t>Combination Short-haul Truck - Diesel Fuel.D2.2030.7</t>
  </si>
  <si>
    <t>Combination Short-haul Truck - Diesel Fuel.D2.2030.8</t>
  </si>
  <si>
    <t>Combination Short-haul Truck - Diesel Fuel.D2.2030.9</t>
  </si>
  <si>
    <t>Combination Short-haul Truck - Diesel Fuel.D2.2030.10</t>
  </si>
  <si>
    <t>Combination Short-haul Truck - Diesel Fuel.D2.2030.11</t>
  </si>
  <si>
    <t>Combination Short-haul Truck - Diesel Fuel.D2.2030.12</t>
  </si>
  <si>
    <t>Combination Short-haul Truck - Diesel Fuel.D2.2030.13</t>
  </si>
  <si>
    <t>Combination Short-haul Truck - Diesel Fuel.D2.2030.14</t>
  </si>
  <si>
    <t>Combination Short-haul Truck - Diesel Fuel.D2.2030.15</t>
  </si>
  <si>
    <t>Combination Short-haul Truck - Diesel Fuel.D2.2030.16</t>
  </si>
  <si>
    <t>Combination Short-haul Truck - Gasoline.D2.2012.1</t>
  </si>
  <si>
    <t>Combination Short-haul Truck - Gasoline.D2.2012.2</t>
  </si>
  <si>
    <t>Combination Short-haul Truck - Gasoline.D2.2012.3</t>
  </si>
  <si>
    <t>Combination Short-haul Truck - Gasoline.D2.2012.4</t>
  </si>
  <si>
    <t>Combination Short-haul Truck - Gasoline.D2.2012.5</t>
  </si>
  <si>
    <t>Combination Short-haul Truck - Gasoline.D2.2012.6</t>
  </si>
  <si>
    <t>Combination Short-haul Truck - Gasoline.D2.2012.7</t>
  </si>
  <si>
    <t>Combination Short-haul Truck - Gasoline.D2.2012.8</t>
  </si>
  <si>
    <t>Combination Short-haul Truck - Gasoline.D2.2012.9</t>
  </si>
  <si>
    <t>Combination Short-haul Truck - Gasoline.D2.2012.10</t>
  </si>
  <si>
    <t>Combination Short-haul Truck - Gasoline.D2.2012.11</t>
  </si>
  <si>
    <t>Combination Short-haul Truck - Gasoline.D2.2012.12</t>
  </si>
  <si>
    <t>Combination Short-haul Truck - Gasoline.D2.2012.13</t>
  </si>
  <si>
    <t>Combination Short-haul Truck - Gasoline.D2.2012.14</t>
  </si>
  <si>
    <t>Combination Short-haul Truck - Gasoline.D2.2012.15</t>
  </si>
  <si>
    <t>Combination Short-haul Truck - Gasoline.D2.2012.16</t>
  </si>
  <si>
    <t>Combination Short-haul Truck - Gasoline.D2.2020.1</t>
  </si>
  <si>
    <t>Combination Short-haul Truck - Gasoline.D2.2020.2</t>
  </si>
  <si>
    <t>Combination Short-haul Truck - Gasoline.D2.2020.3</t>
  </si>
  <si>
    <t>Combination Short-haul Truck - Gasoline.D2.2020.4</t>
  </si>
  <si>
    <t>Combination Short-haul Truck - Gasoline.D2.2020.5</t>
  </si>
  <si>
    <t>Combination Short-haul Truck - Gasoline.D2.2020.6</t>
  </si>
  <si>
    <t>Combination Short-haul Truck - Gasoline.D2.2020.7</t>
  </si>
  <si>
    <t>Combination Short-haul Truck - Gasoline.D2.2020.8</t>
  </si>
  <si>
    <t>Combination Short-haul Truck - Gasoline.D2.2020.9</t>
  </si>
  <si>
    <t>Combination Short-haul Truck - Gasoline.D2.2020.10</t>
  </si>
  <si>
    <t>Combination Short-haul Truck - Gasoline.D2.2020.11</t>
  </si>
  <si>
    <t>Combination Short-haul Truck - Gasoline.D2.2020.12</t>
  </si>
  <si>
    <t>Combination Short-haul Truck - Gasoline.D2.2020.13</t>
  </si>
  <si>
    <t>Combination Short-haul Truck - Gasoline.D2.2020.14</t>
  </si>
  <si>
    <t>Combination Short-haul Truck - Gasoline.D2.2020.15</t>
  </si>
  <si>
    <t>Combination Short-haul Truck - Gasoline.D2.2020.16</t>
  </si>
  <si>
    <t>Combination Short-haul Truck - Gasoline.D2.2030.1</t>
  </si>
  <si>
    <t>Combination Short-haul Truck - Gasoline.D2.2030.2</t>
  </si>
  <si>
    <t>Combination Short-haul Truck - Gasoline.D2.2030.3</t>
  </si>
  <si>
    <t>Combination Short-haul Truck - Gasoline.D2.2030.4</t>
  </si>
  <si>
    <t>Combination Short-haul Truck - Gasoline.D2.2030.5</t>
  </si>
  <si>
    <t>Combination Short-haul Truck - Gasoline.D2.2030.6</t>
  </si>
  <si>
    <t>Combination Short-haul Truck - Gasoline.D2.2030.7</t>
  </si>
  <si>
    <t>Combination Short-haul Truck - Gasoline.D2.2030.8</t>
  </si>
  <si>
    <t>Combination Short-haul Truck - Gasoline.D2.2030.9</t>
  </si>
  <si>
    <t>Combination Short-haul Truck - Gasoline.D2.2030.10</t>
  </si>
  <si>
    <t>Combination Short-haul Truck - Gasoline.D2.2030.11</t>
  </si>
  <si>
    <t>Combination Short-haul Truck - Gasoline.D2.2030.12</t>
  </si>
  <si>
    <t>Combination Short-haul Truck - Gasoline.D2.2030.13</t>
  </si>
  <si>
    <t>Combination Short-haul Truck - Gasoline.D2.2030.14</t>
  </si>
  <si>
    <t>Combination Short-haul Truck - Gasoline.D2.2030.15</t>
  </si>
  <si>
    <t>Combination Short-haul Truck - Gasoline.D2.2030.16</t>
  </si>
  <si>
    <t>Single Unit Long-haul Truck - Diesel Fuel.D2.2012.1</t>
  </si>
  <si>
    <t>Single Unit Long-haul Truck - Diesel Fuel.D2.2012.2</t>
  </si>
  <si>
    <t>Single Unit Long-haul Truck - Diesel Fuel.D2.2012.3</t>
  </si>
  <si>
    <t>Single Unit Long-haul Truck - Diesel Fuel.D2.2012.4</t>
  </si>
  <si>
    <t>Single Unit Long-haul Truck - Diesel Fuel.D2.2012.5</t>
  </si>
  <si>
    <t>Single Unit Long-haul Truck - Diesel Fuel.D2.2012.6</t>
  </si>
  <si>
    <t>Single Unit Long-haul Truck - Diesel Fuel.D2.2012.7</t>
  </si>
  <si>
    <t>Single Unit Long-haul Truck - Diesel Fuel.D2.2012.8</t>
  </si>
  <si>
    <t>Single Unit Long-haul Truck - Diesel Fuel.D2.2012.9</t>
  </si>
  <si>
    <t>Single Unit Long-haul Truck - Diesel Fuel.D2.2012.10</t>
  </si>
  <si>
    <t>Single Unit Long-haul Truck - Diesel Fuel.D2.2012.11</t>
  </si>
  <si>
    <t>Single Unit Long-haul Truck - Diesel Fuel.D2.2012.12</t>
  </si>
  <si>
    <t>Single Unit Long-haul Truck - Diesel Fuel.D2.2012.13</t>
  </si>
  <si>
    <t>Single Unit Long-haul Truck - Diesel Fuel.D2.2012.14</t>
  </si>
  <si>
    <t>Single Unit Long-haul Truck - Diesel Fuel.D2.2012.15</t>
  </si>
  <si>
    <t>Single Unit Long-haul Truck - Diesel Fuel.D2.2012.16</t>
  </si>
  <si>
    <t>Single Unit Long-haul Truck - Diesel Fuel.D2.2020.1</t>
  </si>
  <si>
    <t>Single Unit Long-haul Truck - Diesel Fuel.D2.2020.2</t>
  </si>
  <si>
    <t>Single Unit Long-haul Truck - Diesel Fuel.D2.2020.3</t>
  </si>
  <si>
    <t>Single Unit Long-haul Truck - Diesel Fuel.D2.2020.4</t>
  </si>
  <si>
    <t>Single Unit Long-haul Truck - Diesel Fuel.D2.2020.5</t>
  </si>
  <si>
    <t>Single Unit Long-haul Truck - Diesel Fuel.D2.2020.6</t>
  </si>
  <si>
    <t>Single Unit Long-haul Truck - Diesel Fuel.D2.2020.7</t>
  </si>
  <si>
    <t>Single Unit Long-haul Truck - Diesel Fuel.D2.2020.8</t>
  </si>
  <si>
    <t>Single Unit Long-haul Truck - Diesel Fuel.D2.2020.9</t>
  </si>
  <si>
    <t>Single Unit Long-haul Truck - Diesel Fuel.D2.2020.10</t>
  </si>
  <si>
    <t>Single Unit Long-haul Truck - Diesel Fuel.D2.2020.11</t>
  </si>
  <si>
    <t>Single Unit Long-haul Truck - Diesel Fuel.D2.2020.12</t>
  </si>
  <si>
    <t>Single Unit Long-haul Truck - Diesel Fuel.D2.2020.13</t>
  </si>
  <si>
    <t>Single Unit Long-haul Truck - Diesel Fuel.D2.2020.14</t>
  </si>
  <si>
    <t>Single Unit Long-haul Truck - Diesel Fuel.D2.2020.15</t>
  </si>
  <si>
    <t>Single Unit Long-haul Truck - Diesel Fuel.D2.2020.16</t>
  </si>
  <si>
    <t>Single Unit Long-haul Truck - Diesel Fuel.D2.2030.1</t>
  </si>
  <si>
    <t>Single Unit Long-haul Truck - Diesel Fuel.D2.2030.2</t>
  </si>
  <si>
    <t>Single Unit Long-haul Truck - Diesel Fuel.D2.2030.3</t>
  </si>
  <si>
    <t>Single Unit Long-haul Truck - Diesel Fuel.D2.2030.4</t>
  </si>
  <si>
    <t>Single Unit Long-haul Truck - Diesel Fuel.D2.2030.5</t>
  </si>
  <si>
    <t>Single Unit Long-haul Truck - Diesel Fuel.D2.2030.6</t>
  </si>
  <si>
    <t>Single Unit Long-haul Truck - Diesel Fuel.D2.2030.7</t>
  </si>
  <si>
    <t>Single Unit Long-haul Truck - Diesel Fuel.D2.2030.8</t>
  </si>
  <si>
    <t>Single Unit Long-haul Truck - Diesel Fuel.D2.2030.9</t>
  </si>
  <si>
    <t>Single Unit Long-haul Truck - Diesel Fuel.D2.2030.10</t>
  </si>
  <si>
    <t>Single Unit Long-haul Truck - Diesel Fuel.D2.2030.11</t>
  </si>
  <si>
    <t>Single Unit Long-haul Truck - Diesel Fuel.D2.2030.12</t>
  </si>
  <si>
    <t>Single Unit Long-haul Truck - Diesel Fuel.D2.2030.13</t>
  </si>
  <si>
    <t>Single Unit Long-haul Truck - Diesel Fuel.D2.2030.14</t>
  </si>
  <si>
    <t>Single Unit Long-haul Truck - Diesel Fuel.D2.2030.15</t>
  </si>
  <si>
    <t>Single Unit Long-haul Truck - Diesel Fuel.D2.2030.16</t>
  </si>
  <si>
    <t>Single Unit Long-haul Truck - Gasoline.D2.2012.1</t>
  </si>
  <si>
    <t>Single Unit Long-haul Truck - Gasoline.D2.2012.2</t>
  </si>
  <si>
    <t>Single Unit Long-haul Truck - Gasoline.D2.2012.3</t>
  </si>
  <si>
    <t>Single Unit Long-haul Truck - Gasoline.D2.2012.4</t>
  </si>
  <si>
    <t>Single Unit Long-haul Truck - Gasoline.D2.2012.5</t>
  </si>
  <si>
    <t>Single Unit Long-haul Truck - Gasoline.D2.2012.6</t>
  </si>
  <si>
    <t>Single Unit Long-haul Truck - Gasoline.D2.2012.7</t>
  </si>
  <si>
    <t>Single Unit Long-haul Truck - Gasoline.D2.2012.8</t>
  </si>
  <si>
    <t>Single Unit Long-haul Truck - Gasoline.D2.2012.9</t>
  </si>
  <si>
    <t>Single Unit Long-haul Truck - Gasoline.D2.2012.10</t>
  </si>
  <si>
    <t>Single Unit Long-haul Truck - Gasoline.D2.2012.11</t>
  </si>
  <si>
    <t>Single Unit Long-haul Truck - Gasoline.D2.2012.12</t>
  </si>
  <si>
    <t>Single Unit Long-haul Truck - Gasoline.D2.2012.13</t>
  </si>
  <si>
    <t>Single Unit Long-haul Truck - Gasoline.D2.2012.14</t>
  </si>
  <si>
    <t>Single Unit Long-haul Truck - Gasoline.D2.2012.15</t>
  </si>
  <si>
    <t>Single Unit Long-haul Truck - Gasoline.D2.2012.16</t>
  </si>
  <si>
    <t>Single Unit Long-haul Truck - Gasoline.D2.2020.1</t>
  </si>
  <si>
    <t>Single Unit Long-haul Truck - Gasoline.D2.2020.2</t>
  </si>
  <si>
    <t>Single Unit Long-haul Truck - Gasoline.D2.2020.3</t>
  </si>
  <si>
    <t>Single Unit Long-haul Truck - Gasoline.D2.2020.4</t>
  </si>
  <si>
    <t>Single Unit Long-haul Truck - Gasoline.D2.2020.5</t>
  </si>
  <si>
    <t>Single Unit Long-haul Truck - Gasoline.D2.2020.6</t>
  </si>
  <si>
    <t>Single Unit Long-haul Truck - Gasoline.D2.2020.7</t>
  </si>
  <si>
    <t>Single Unit Long-haul Truck - Gasoline.D2.2020.8</t>
  </si>
  <si>
    <t>Single Unit Long-haul Truck - Gasoline.D2.2020.9</t>
  </si>
  <si>
    <t>Single Unit Long-haul Truck - Gasoline.D2.2020.10</t>
  </si>
  <si>
    <t>Single Unit Long-haul Truck - Gasoline.D2.2020.11</t>
  </si>
  <si>
    <t>Single Unit Long-haul Truck - Gasoline.D2.2020.12</t>
  </si>
  <si>
    <t>Single Unit Long-haul Truck - Gasoline.D2.2020.13</t>
  </si>
  <si>
    <t>Single Unit Long-haul Truck - Gasoline.D2.2020.14</t>
  </si>
  <si>
    <t>Single Unit Long-haul Truck - Gasoline.D2.2020.15</t>
  </si>
  <si>
    <t>Single Unit Long-haul Truck - Gasoline.D2.2020.16</t>
  </si>
  <si>
    <t>Single Unit Long-haul Truck - Gasoline.D2.2030.1</t>
  </si>
  <si>
    <t>Single Unit Long-haul Truck - Gasoline.D2.2030.2</t>
  </si>
  <si>
    <t>Single Unit Long-haul Truck - Gasoline.D2.2030.3</t>
  </si>
  <si>
    <t>Single Unit Long-haul Truck - Gasoline.D2.2030.4</t>
  </si>
  <si>
    <t>Single Unit Long-haul Truck - Gasoline.D2.2030.5</t>
  </si>
  <si>
    <t>Single Unit Long-haul Truck - Gasoline.D2.2030.6</t>
  </si>
  <si>
    <t>Single Unit Long-haul Truck - Gasoline.D2.2030.7</t>
  </si>
  <si>
    <t>Single Unit Long-haul Truck - Gasoline.D2.2030.8</t>
  </si>
  <si>
    <t>Single Unit Long-haul Truck - Gasoline.D2.2030.9</t>
  </si>
  <si>
    <t>Single Unit Long-haul Truck - Gasoline.D2.2030.10</t>
  </si>
  <si>
    <t>Single Unit Long-haul Truck - Gasoline.D2.2030.11</t>
  </si>
  <si>
    <t>Single Unit Long-haul Truck - Gasoline.D2.2030.12</t>
  </si>
  <si>
    <t>Single Unit Long-haul Truck - Gasoline.D2.2030.13</t>
  </si>
  <si>
    <t>Single Unit Long-haul Truck - Gasoline.D2.2030.14</t>
  </si>
  <si>
    <t>Single Unit Long-haul Truck - Gasoline.D2.2030.15</t>
  </si>
  <si>
    <t>Single Unit Long-haul Truck - Gasoline.D2.2030.16</t>
  </si>
  <si>
    <t>Single Unit Short-haul Truck - Diesel Fuel.D2.2012.1</t>
  </si>
  <si>
    <t>Single Unit Short-haul Truck - Diesel Fuel.D2.2012.2</t>
  </si>
  <si>
    <t>Single Unit Short-haul Truck - Diesel Fuel.D2.2012.3</t>
  </si>
  <si>
    <t>Single Unit Short-haul Truck - Diesel Fuel.D2.2012.4</t>
  </si>
  <si>
    <t>Single Unit Short-haul Truck - Diesel Fuel.D2.2012.5</t>
  </si>
  <si>
    <t>Single Unit Short-haul Truck - Diesel Fuel.D2.2012.6</t>
  </si>
  <si>
    <t>Single Unit Short-haul Truck - Diesel Fuel.D2.2012.7</t>
  </si>
  <si>
    <t>Single Unit Short-haul Truck - Diesel Fuel.D2.2012.8</t>
  </si>
  <si>
    <t>Single Unit Short-haul Truck - Diesel Fuel.D2.2012.9</t>
  </si>
  <si>
    <t>Single Unit Short-haul Truck - Diesel Fuel.D2.2012.10</t>
  </si>
  <si>
    <t>Single Unit Short-haul Truck - Diesel Fuel.D2.2012.11</t>
  </si>
  <si>
    <t>Single Unit Short-haul Truck - Diesel Fuel.D2.2012.12</t>
  </si>
  <si>
    <t>Single Unit Short-haul Truck - Diesel Fuel.D2.2012.13</t>
  </si>
  <si>
    <t>Single Unit Short-haul Truck - Diesel Fuel.D2.2012.14</t>
  </si>
  <si>
    <t>Single Unit Short-haul Truck - Diesel Fuel.D2.2012.15</t>
  </si>
  <si>
    <t>Single Unit Short-haul Truck - Diesel Fuel.D2.2012.16</t>
  </si>
  <si>
    <t>Single Unit Short-haul Truck - Diesel Fuel.D2.2020.1</t>
  </si>
  <si>
    <t>Single Unit Short-haul Truck - Diesel Fuel.D2.2020.2</t>
  </si>
  <si>
    <t>Single Unit Short-haul Truck - Diesel Fuel.D2.2020.3</t>
  </si>
  <si>
    <t>Single Unit Short-haul Truck - Diesel Fuel.D2.2020.4</t>
  </si>
  <si>
    <t>Single Unit Short-haul Truck - Diesel Fuel.D2.2020.5</t>
  </si>
  <si>
    <t>Single Unit Short-haul Truck - Diesel Fuel.D2.2020.6</t>
  </si>
  <si>
    <t>Single Unit Short-haul Truck - Diesel Fuel.D2.2020.7</t>
  </si>
  <si>
    <t>Single Unit Short-haul Truck - Diesel Fuel.D2.2020.8</t>
  </si>
  <si>
    <t>Single Unit Short-haul Truck - Diesel Fuel.D2.2020.9</t>
  </si>
  <si>
    <t>Single Unit Short-haul Truck - Diesel Fuel.D2.2020.10</t>
  </si>
  <si>
    <t>Single Unit Short-haul Truck - Diesel Fuel.D2.2020.11</t>
  </si>
  <si>
    <t>Single Unit Short-haul Truck - Diesel Fuel.D2.2020.12</t>
  </si>
  <si>
    <t>Single Unit Short-haul Truck - Diesel Fuel.D2.2020.13</t>
  </si>
  <si>
    <t>Single Unit Short-haul Truck - Diesel Fuel.D2.2020.14</t>
  </si>
  <si>
    <t>Single Unit Short-haul Truck - Diesel Fuel.D2.2020.15</t>
  </si>
  <si>
    <t>Single Unit Short-haul Truck - Diesel Fuel.D2.2020.16</t>
  </si>
  <si>
    <t>Single Unit Short-haul Truck - Diesel Fuel.D2.2030.1</t>
  </si>
  <si>
    <t>Single Unit Short-haul Truck - Diesel Fuel.D2.2030.2</t>
  </si>
  <si>
    <t>Single Unit Short-haul Truck - Diesel Fuel.D2.2030.3</t>
  </si>
  <si>
    <t>Single Unit Short-haul Truck - Diesel Fuel.D2.2030.4</t>
  </si>
  <si>
    <t>Single Unit Short-haul Truck - Diesel Fuel.D2.2030.5</t>
  </si>
  <si>
    <t>Single Unit Short-haul Truck - Diesel Fuel.D2.2030.6</t>
  </si>
  <si>
    <t>Single Unit Short-haul Truck - Diesel Fuel.D2.2030.7</t>
  </si>
  <si>
    <t>Single Unit Short-haul Truck - Diesel Fuel.D2.2030.8</t>
  </si>
  <si>
    <t>Single Unit Short-haul Truck - Diesel Fuel.D2.2030.9</t>
  </si>
  <si>
    <t>Single Unit Short-haul Truck - Diesel Fuel.D2.2030.10</t>
  </si>
  <si>
    <t>Single Unit Short-haul Truck - Diesel Fuel.D2.2030.11</t>
  </si>
  <si>
    <t>Single Unit Short-haul Truck - Diesel Fuel.D2.2030.12</t>
  </si>
  <si>
    <t>Single Unit Short-haul Truck - Diesel Fuel.D2.2030.13</t>
  </si>
  <si>
    <t>Single Unit Short-haul Truck - Diesel Fuel.D2.2030.14</t>
  </si>
  <si>
    <t>Single Unit Short-haul Truck - Diesel Fuel.D2.2030.15</t>
  </si>
  <si>
    <t>Single Unit Short-haul Truck - Diesel Fuel.D2.2030.16</t>
  </si>
  <si>
    <t>Single Unit Short-haul Truck - Gasoline.D2.2012.1</t>
  </si>
  <si>
    <t>Single Unit Short-haul Truck - Gasoline.D2.2012.2</t>
  </si>
  <si>
    <t>Single Unit Short-haul Truck - Gasoline.D2.2012.3</t>
  </si>
  <si>
    <t>Single Unit Short-haul Truck - Gasoline.D2.2012.4</t>
  </si>
  <si>
    <t>Single Unit Short-haul Truck - Gasoline.D2.2012.5</t>
  </si>
  <si>
    <t>Single Unit Short-haul Truck - Gasoline.D2.2012.6</t>
  </si>
  <si>
    <t>Single Unit Short-haul Truck - Gasoline.D2.2012.7</t>
  </si>
  <si>
    <t>Single Unit Short-haul Truck - Gasoline.D2.2012.8</t>
  </si>
  <si>
    <t>Single Unit Short-haul Truck - Gasoline.D2.2012.9</t>
  </si>
  <si>
    <t>Single Unit Short-haul Truck - Gasoline.D2.2012.10</t>
  </si>
  <si>
    <t>Single Unit Short-haul Truck - Gasoline.D2.2012.11</t>
  </si>
  <si>
    <t>Single Unit Short-haul Truck - Gasoline.D2.2012.12</t>
  </si>
  <si>
    <t>Single Unit Short-haul Truck - Gasoline.D2.2012.13</t>
  </si>
  <si>
    <t>Single Unit Short-haul Truck - Gasoline.D2.2012.14</t>
  </si>
  <si>
    <t>Single Unit Short-haul Truck - Gasoline.D2.2012.15</t>
  </si>
  <si>
    <t>Single Unit Short-haul Truck - Gasoline.D2.2012.16</t>
  </si>
  <si>
    <t>Single Unit Short-haul Truck - Gasoline.D2.2020.1</t>
  </si>
  <si>
    <t>Single Unit Short-haul Truck - Gasoline.D2.2020.2</t>
  </si>
  <si>
    <t>Single Unit Short-haul Truck - Gasoline.D2.2020.3</t>
  </si>
  <si>
    <t>Single Unit Short-haul Truck - Gasoline.D2.2020.4</t>
  </si>
  <si>
    <t>Single Unit Short-haul Truck - Gasoline.D2.2020.5</t>
  </si>
  <si>
    <t>Single Unit Short-haul Truck - Gasoline.D2.2020.6</t>
  </si>
  <si>
    <t>Single Unit Short-haul Truck - Gasoline.D2.2020.7</t>
  </si>
  <si>
    <t>Single Unit Short-haul Truck - Gasoline.D2.2020.8</t>
  </si>
  <si>
    <t>Single Unit Short-haul Truck - Gasoline.D2.2020.9</t>
  </si>
  <si>
    <t>Single Unit Short-haul Truck - Gasoline.D2.2020.10</t>
  </si>
  <si>
    <t>Single Unit Short-haul Truck - Gasoline.D2.2020.11</t>
  </si>
  <si>
    <t>Single Unit Short-haul Truck - Gasoline.D2.2020.12</t>
  </si>
  <si>
    <t>Single Unit Short-haul Truck - Gasoline.D2.2020.13</t>
  </si>
  <si>
    <t>Single Unit Short-haul Truck - Gasoline.D2.2020.14</t>
  </si>
  <si>
    <t>Single Unit Short-haul Truck - Gasoline.D2.2020.15</t>
  </si>
  <si>
    <t>Single Unit Short-haul Truck - Gasoline.D2.2020.16</t>
  </si>
  <si>
    <t>Single Unit Short-haul Truck - Gasoline.D2.2030.1</t>
  </si>
  <si>
    <t>Single Unit Short-haul Truck - Gasoline.D2.2030.2</t>
  </si>
  <si>
    <t>Single Unit Short-haul Truck - Gasoline.D2.2030.3</t>
  </si>
  <si>
    <t>Single Unit Short-haul Truck - Gasoline.D2.2030.4</t>
  </si>
  <si>
    <t>Single Unit Short-haul Truck - Gasoline.D2.2030.5</t>
  </si>
  <si>
    <t>Single Unit Short-haul Truck - Gasoline.D2.2030.6</t>
  </si>
  <si>
    <t>Single Unit Short-haul Truck - Gasoline.D2.2030.7</t>
  </si>
  <si>
    <t>Single Unit Short-haul Truck - Gasoline.D2.2030.8</t>
  </si>
  <si>
    <t>Single Unit Short-haul Truck - Gasoline.D2.2030.9</t>
  </si>
  <si>
    <t>Single Unit Short-haul Truck - Gasoline.D2.2030.10</t>
  </si>
  <si>
    <t>Single Unit Short-haul Truck - Gasoline.D2.2030.11</t>
  </si>
  <si>
    <t>Single Unit Short-haul Truck - Gasoline.D2.2030.12</t>
  </si>
  <si>
    <t>Single Unit Short-haul Truck - Gasoline.D2.2030.13</t>
  </si>
  <si>
    <t>Single Unit Short-haul Truck - Gasoline.D2.2030.14</t>
  </si>
  <si>
    <t>Single Unit Short-haul Truck - Gasoline.D2.2030.15</t>
  </si>
  <si>
    <t>Single Unit Short-haul Truck - Gasoline.D2.2030.16</t>
  </si>
  <si>
    <t>Bus.D2.2012.1</t>
  </si>
  <si>
    <t>Bus.D2.2012.2</t>
  </si>
  <si>
    <t>Bus.D2.2012.3</t>
  </si>
  <si>
    <t>Bus.D2.2012.4</t>
  </si>
  <si>
    <t>Bus.D2.2012.5</t>
  </si>
  <si>
    <t>Bus.D2.2012.6</t>
  </si>
  <si>
    <t>Bus.D2.2012.7</t>
  </si>
  <si>
    <t>Bus.D2.2012.8</t>
  </si>
  <si>
    <t>Bus.D2.2012.9</t>
  </si>
  <si>
    <t>Bus.D2.2012.10</t>
  </si>
  <si>
    <t>Bus.D2.2012.11</t>
  </si>
  <si>
    <t>Bus.D2.2012.12</t>
  </si>
  <si>
    <t>Bus.D2.2012.13</t>
  </si>
  <si>
    <t>Bus.D2.2012.14</t>
  </si>
  <si>
    <t>Bus.D2.2012.15</t>
  </si>
  <si>
    <t>Bus.D2.2012.16</t>
  </si>
  <si>
    <t>Bus.D2.2020.1</t>
  </si>
  <si>
    <t>Bus.D2.2020.2</t>
  </si>
  <si>
    <t>Bus.D2.2020.3</t>
  </si>
  <si>
    <t>Bus.D2.2020.4</t>
  </si>
  <si>
    <t>Bus.D2.2020.5</t>
  </si>
  <si>
    <t>Bus.D2.2020.6</t>
  </si>
  <si>
    <t>Bus.D2.2020.7</t>
  </si>
  <si>
    <t>Bus.D2.2020.8</t>
  </si>
  <si>
    <t>Bus.D2.2020.9</t>
  </si>
  <si>
    <t>Bus.D2.2020.10</t>
  </si>
  <si>
    <t>Bus.D2.2020.11</t>
  </si>
  <si>
    <t>Bus.D2.2020.12</t>
  </si>
  <si>
    <t>Bus.D2.2020.13</t>
  </si>
  <si>
    <t>Bus.D2.2020.14</t>
  </si>
  <si>
    <t>Bus.D2.2020.15</t>
  </si>
  <si>
    <t>Bus.D2.2020.16</t>
  </si>
  <si>
    <t>Bus.D2.2030.1</t>
  </si>
  <si>
    <t>Bus.D2.2030.2</t>
  </si>
  <si>
    <t>Bus.D2.2030.3</t>
  </si>
  <si>
    <t>Bus.D2.2030.4</t>
  </si>
  <si>
    <t>Bus.D2.2030.5</t>
  </si>
  <si>
    <t>Bus.D2.2030.6</t>
  </si>
  <si>
    <t>Bus.D2.2030.7</t>
  </si>
  <si>
    <t>Bus.D2.2030.8</t>
  </si>
  <si>
    <t>Bus.D2.2030.9</t>
  </si>
  <si>
    <t>Bus.D2.2030.10</t>
  </si>
  <si>
    <t>Bus.D2.2030.11</t>
  </si>
  <si>
    <t>Bus.D2.2030.12</t>
  </si>
  <si>
    <t>Bus.D2.2030.13</t>
  </si>
  <si>
    <t>Bus.D2.2030.14</t>
  </si>
  <si>
    <t>Bus.D2.2030.15</t>
  </si>
  <si>
    <t>Bus.D2.2030.16</t>
  </si>
  <si>
    <t>CNG Bus.D2.2012.1</t>
  </si>
  <si>
    <t>CNG Bus.D2.2012.2</t>
  </si>
  <si>
    <t>CNG Bus.D2.2012.3</t>
  </si>
  <si>
    <t>CNG Bus.D2.2012.4</t>
  </si>
  <si>
    <t>CNG Bus.D2.2012.5</t>
  </si>
  <si>
    <t>CNG Bus.D2.2012.6</t>
  </si>
  <si>
    <t>CNG Bus.D2.2012.7</t>
  </si>
  <si>
    <t>CNG Bus.D2.2012.8</t>
  </si>
  <si>
    <t>CNG Bus.D2.2012.9</t>
  </si>
  <si>
    <t>CNG Bus.D2.2012.10</t>
  </si>
  <si>
    <t>CNG Bus.D2.2012.11</t>
  </si>
  <si>
    <t>CNG Bus.D2.2012.12</t>
  </si>
  <si>
    <t>CNG Bus.D2.2012.13</t>
  </si>
  <si>
    <t>CNG Bus.D2.2012.14</t>
  </si>
  <si>
    <t>CNG Bus.D2.2012.15</t>
  </si>
  <si>
    <t>CNG Bus.D2.2012.16</t>
  </si>
  <si>
    <t>CNG Bus.D2.2020.1</t>
  </si>
  <si>
    <t>CNG Bus.D2.2020.2</t>
  </si>
  <si>
    <t>CNG Bus.D2.2020.3</t>
  </si>
  <si>
    <t>CNG Bus.D2.2020.4</t>
  </si>
  <si>
    <t>CNG Bus.D2.2020.5</t>
  </si>
  <si>
    <t>CNG Bus.D2.2020.6</t>
  </si>
  <si>
    <t>CNG Bus.D2.2020.7</t>
  </si>
  <si>
    <t>CNG Bus.D2.2020.8</t>
  </si>
  <si>
    <t>CNG Bus.D2.2020.9</t>
  </si>
  <si>
    <t>CNG Bus.D2.2020.10</t>
  </si>
  <si>
    <t>CNG Bus.D2.2020.11</t>
  </si>
  <si>
    <t>CNG Bus.D2.2020.12</t>
  </si>
  <si>
    <t>CNG Bus.D2.2020.13</t>
  </si>
  <si>
    <t>CNG Bus.D2.2020.14</t>
  </si>
  <si>
    <t>CNG Bus.D2.2020.15</t>
  </si>
  <si>
    <t>CNG Bus.D2.2020.16</t>
  </si>
  <si>
    <t>CNG Bus.D2.2030.1</t>
  </si>
  <si>
    <t>CNG Bus.D2.2030.2</t>
  </si>
  <si>
    <t>CNG Bus.D2.2030.3</t>
  </si>
  <si>
    <t>CNG Bus.D2.2030.4</t>
  </si>
  <si>
    <t>CNG Bus.D2.2030.5</t>
  </si>
  <si>
    <t>CNG Bus.D2.2030.6</t>
  </si>
  <si>
    <t>CNG Bus.D2.2030.7</t>
  </si>
  <si>
    <t>CNG Bus.D2.2030.8</t>
  </si>
  <si>
    <t>CNG Bus.D2.2030.9</t>
  </si>
  <si>
    <t>CNG Bus.D2.2030.10</t>
  </si>
  <si>
    <t>CNG Bus.D2.2030.11</t>
  </si>
  <si>
    <t>CNG Bus.D2.2030.12</t>
  </si>
  <si>
    <t>CNG Bus.D2.2030.13</t>
  </si>
  <si>
    <t>CNG Bus.D2.2030.14</t>
  </si>
  <si>
    <t>CNG Bus.D2.2030.15</t>
  </si>
  <si>
    <t>CNG Bus.D2.2030.16</t>
  </si>
  <si>
    <t>Gasoline Bus.D2.2012.1</t>
  </si>
  <si>
    <t>Gasoline Bus.D2.2012.2</t>
  </si>
  <si>
    <t>Gasoline Bus.D2.2012.3</t>
  </si>
  <si>
    <t>Gasoline Bus.D2.2012.4</t>
  </si>
  <si>
    <t>Gasoline Bus.D2.2012.5</t>
  </si>
  <si>
    <t>Gasoline Bus.D2.2012.6</t>
  </si>
  <si>
    <t>Gasoline Bus.D2.2012.7</t>
  </si>
  <si>
    <t>Gasoline Bus.D2.2012.8</t>
  </si>
  <si>
    <t>Gasoline Bus.D2.2012.9</t>
  </si>
  <si>
    <t>Gasoline Bus.D2.2012.10</t>
  </si>
  <si>
    <t>Gasoline Bus.D2.2012.11</t>
  </si>
  <si>
    <t>Gasoline Bus.D2.2012.12</t>
  </si>
  <si>
    <t>Gasoline Bus.D2.2012.13</t>
  </si>
  <si>
    <t>Gasoline Bus.D2.2012.14</t>
  </si>
  <si>
    <t>Gasoline Bus.D2.2012.15</t>
  </si>
  <si>
    <t>Gasoline Bus.D2.2012.16</t>
  </si>
  <si>
    <t>Gasoline Bus.D2.2020.1</t>
  </si>
  <si>
    <t>Gasoline Bus.D2.2020.2</t>
  </si>
  <si>
    <t>Gasoline Bus.D2.2020.3</t>
  </si>
  <si>
    <t>Gasoline Bus.D2.2020.4</t>
  </si>
  <si>
    <t>Gasoline Bus.D2.2020.5</t>
  </si>
  <si>
    <t>Gasoline Bus.D2.2020.6</t>
  </si>
  <si>
    <t>Gasoline Bus.D2.2020.7</t>
  </si>
  <si>
    <t>Gasoline Bus.D2.2020.8</t>
  </si>
  <si>
    <t>Gasoline Bus.D2.2020.9</t>
  </si>
  <si>
    <t>Gasoline Bus.D2.2020.10</t>
  </si>
  <si>
    <t>Gasoline Bus.D2.2020.11</t>
  </si>
  <si>
    <t>Gasoline Bus.D2.2020.12</t>
  </si>
  <si>
    <t>Gasoline Bus.D2.2020.13</t>
  </si>
  <si>
    <t>Gasoline Bus.D2.2020.14</t>
  </si>
  <si>
    <t>Gasoline Bus.D2.2020.15</t>
  </si>
  <si>
    <t>Gasoline Bus.D2.2020.16</t>
  </si>
  <si>
    <t>Gasoline Bus.D2.2030.1</t>
  </si>
  <si>
    <t>Gasoline Bus.D2.2030.2</t>
  </si>
  <si>
    <t>Gasoline Bus.D2.2030.3</t>
  </si>
  <si>
    <t>Gasoline Bus.D2.2030.4</t>
  </si>
  <si>
    <t>Gasoline Bus.D2.2030.5</t>
  </si>
  <si>
    <t>Gasoline Bus.D2.2030.6</t>
  </si>
  <si>
    <t>Gasoline Bus.D2.2030.7</t>
  </si>
  <si>
    <t>Gasoline Bus.D2.2030.8</t>
  </si>
  <si>
    <t>Gasoline Bus.D2.2030.9</t>
  </si>
  <si>
    <t>Gasoline Bus.D2.2030.10</t>
  </si>
  <si>
    <t>Gasoline Bus.D2.2030.11</t>
  </si>
  <si>
    <t>Gasoline Bus.D2.2030.12</t>
  </si>
  <si>
    <t>Gasoline Bus.D2.2030.13</t>
  </si>
  <si>
    <t>Gasoline Bus.D2.2030.14</t>
  </si>
  <si>
    <t>Gasoline Bus.D2.2030.15</t>
  </si>
  <si>
    <t>Gasoline Bus.D2.2030.16</t>
  </si>
  <si>
    <t>Auto.D3.2012.1</t>
  </si>
  <si>
    <t>D3</t>
  </si>
  <si>
    <t>Auto.D3.2012.2</t>
  </si>
  <si>
    <t>Auto.D3.2012.3</t>
  </si>
  <si>
    <t>Auto.D3.2012.4</t>
  </si>
  <si>
    <t>Auto.D3.2012.5</t>
  </si>
  <si>
    <t>Auto.D3.2012.6</t>
  </si>
  <si>
    <t>Auto.D3.2012.7</t>
  </si>
  <si>
    <t>Auto.D3.2012.8</t>
  </si>
  <si>
    <t>Auto.D3.2012.9</t>
  </si>
  <si>
    <t>Auto.D3.2012.10</t>
  </si>
  <si>
    <t>Auto.D3.2012.11</t>
  </si>
  <si>
    <t>Auto.D3.2012.12</t>
  </si>
  <si>
    <t>Auto.D3.2012.13</t>
  </si>
  <si>
    <t>Auto.D3.2012.14</t>
  </si>
  <si>
    <t>Auto.D3.2012.15</t>
  </si>
  <si>
    <t>Auto.D3.2012.16</t>
  </si>
  <si>
    <t>Auto.D3.2020.1</t>
  </si>
  <si>
    <t>Auto.D3.2020.2</t>
  </si>
  <si>
    <t>Auto.D3.2020.3</t>
  </si>
  <si>
    <t>Auto.D3.2020.4</t>
  </si>
  <si>
    <t>Auto.D3.2020.5</t>
  </si>
  <si>
    <t>Auto.D3.2020.6</t>
  </si>
  <si>
    <t>Auto.D3.2020.7</t>
  </si>
  <si>
    <t>Auto.D3.2020.8</t>
  </si>
  <si>
    <t>Auto.D3.2020.9</t>
  </si>
  <si>
    <t>Auto.D3.2020.10</t>
  </si>
  <si>
    <t>Auto.D3.2020.11</t>
  </si>
  <si>
    <t>Auto.D3.2020.12</t>
  </si>
  <si>
    <t>Auto.D3.2020.13</t>
  </si>
  <si>
    <t>Auto.D3.2020.14</t>
  </si>
  <si>
    <t>Auto.D3.2020.15</t>
  </si>
  <si>
    <t>Auto.D3.2020.16</t>
  </si>
  <si>
    <t>Auto.D3.2030.1</t>
  </si>
  <si>
    <t>Auto.D3.2030.2</t>
  </si>
  <si>
    <t>Auto.D3.2030.3</t>
  </si>
  <si>
    <t>Auto.D3.2030.4</t>
  </si>
  <si>
    <t>Auto.D3.2030.5</t>
  </si>
  <si>
    <t>Auto.D3.2030.6</t>
  </si>
  <si>
    <t>Auto.D3.2030.7</t>
  </si>
  <si>
    <t>Auto.D3.2030.8</t>
  </si>
  <si>
    <t>Auto.D3.2030.9</t>
  </si>
  <si>
    <t>Auto.D3.2030.10</t>
  </si>
  <si>
    <t>Auto.D3.2030.11</t>
  </si>
  <si>
    <t>Auto.D3.2030.12</t>
  </si>
  <si>
    <t>Auto.D3.2030.13</t>
  </si>
  <si>
    <t>Auto.D3.2030.14</t>
  </si>
  <si>
    <t>Auto.D3.2030.15</t>
  </si>
  <si>
    <t>Auto.D3.2030.16</t>
  </si>
  <si>
    <t>Combination Long-haul Truck - Diesel Fuel.D3.2012.1</t>
  </si>
  <si>
    <t>Combination Long-haul Truck - Diesel Fuel.D3.2012.2</t>
  </si>
  <si>
    <t>Combination Long-haul Truck - Diesel Fuel.D3.2012.3</t>
  </si>
  <si>
    <t>Combination Long-haul Truck - Diesel Fuel.D3.2012.4</t>
  </si>
  <si>
    <t>Combination Long-haul Truck - Diesel Fuel.D3.2012.5</t>
  </si>
  <si>
    <t>Combination Long-haul Truck - Diesel Fuel.D3.2012.6</t>
  </si>
  <si>
    <t>Combination Long-haul Truck - Diesel Fuel.D3.2012.7</t>
  </si>
  <si>
    <t>Combination Long-haul Truck - Diesel Fuel.D3.2012.8</t>
  </si>
  <si>
    <t>Combination Long-haul Truck - Diesel Fuel.D3.2012.9</t>
  </si>
  <si>
    <t>Combination Long-haul Truck - Diesel Fuel.D3.2012.10</t>
  </si>
  <si>
    <t>Combination Long-haul Truck - Diesel Fuel.D3.2012.11</t>
  </si>
  <si>
    <t>Combination Long-haul Truck - Diesel Fuel.D3.2012.12</t>
  </si>
  <si>
    <t>Combination Long-haul Truck - Diesel Fuel.D3.2012.13</t>
  </si>
  <si>
    <t>Combination Long-haul Truck - Diesel Fuel.D3.2012.14</t>
  </si>
  <si>
    <t>Combination Long-haul Truck - Diesel Fuel.D3.2012.15</t>
  </si>
  <si>
    <t>Combination Long-haul Truck - Diesel Fuel.D3.2012.16</t>
  </si>
  <si>
    <t>Combination Long-haul Truck - Diesel Fuel.D3.2020.1</t>
  </si>
  <si>
    <t>Combination Long-haul Truck - Diesel Fuel.D3.2020.2</t>
  </si>
  <si>
    <t>Combination Long-haul Truck - Diesel Fuel.D3.2020.3</t>
  </si>
  <si>
    <t>Combination Long-haul Truck - Diesel Fuel.D3.2020.4</t>
  </si>
  <si>
    <t>Combination Long-haul Truck - Diesel Fuel.D3.2020.5</t>
  </si>
  <si>
    <t>Combination Long-haul Truck - Diesel Fuel.D3.2020.6</t>
  </si>
  <si>
    <t>Combination Long-haul Truck - Diesel Fuel.D3.2020.7</t>
  </si>
  <si>
    <t>Combination Long-haul Truck - Diesel Fuel.D3.2020.8</t>
  </si>
  <si>
    <t>Combination Long-haul Truck - Diesel Fuel.D3.2020.9</t>
  </si>
  <si>
    <t>Combination Long-haul Truck - Diesel Fuel.D3.2020.10</t>
  </si>
  <si>
    <t>Combination Long-haul Truck - Diesel Fuel.D3.2020.11</t>
  </si>
  <si>
    <t>Combination Long-haul Truck - Diesel Fuel.D3.2020.12</t>
  </si>
  <si>
    <t>Combination Long-haul Truck - Diesel Fuel.D3.2020.13</t>
  </si>
  <si>
    <t>Combination Long-haul Truck - Diesel Fuel.D3.2020.14</t>
  </si>
  <si>
    <t>Combination Long-haul Truck - Diesel Fuel.D3.2020.15</t>
  </si>
  <si>
    <t>Combination Long-haul Truck - Diesel Fuel.D3.2020.16</t>
  </si>
  <si>
    <t>Combination Long-haul Truck - Diesel Fuel.D3.2030.1</t>
  </si>
  <si>
    <t>Combination Long-haul Truck - Diesel Fuel.D3.2030.2</t>
  </si>
  <si>
    <t>Combination Long-haul Truck - Diesel Fuel.D3.2030.3</t>
  </si>
  <si>
    <t>Combination Long-haul Truck - Diesel Fuel.D3.2030.4</t>
  </si>
  <si>
    <t>Combination Long-haul Truck - Diesel Fuel.D3.2030.5</t>
  </si>
  <si>
    <t>Combination Long-haul Truck - Diesel Fuel.D3.2030.6</t>
  </si>
  <si>
    <t>Combination Long-haul Truck - Diesel Fuel.D3.2030.7</t>
  </si>
  <si>
    <t>Combination Long-haul Truck - Diesel Fuel.D3.2030.8</t>
  </si>
  <si>
    <t>Combination Long-haul Truck - Diesel Fuel.D3.2030.9</t>
  </si>
  <si>
    <t>Combination Long-haul Truck - Diesel Fuel.D3.2030.10</t>
  </si>
  <si>
    <t>Combination Long-haul Truck - Diesel Fuel.D3.2030.11</t>
  </si>
  <si>
    <t>Combination Long-haul Truck - Diesel Fuel.D3.2030.12</t>
  </si>
  <si>
    <t>Combination Long-haul Truck - Diesel Fuel.D3.2030.13</t>
  </si>
  <si>
    <t>Combination Long-haul Truck - Diesel Fuel.D3.2030.14</t>
  </si>
  <si>
    <t>Combination Long-haul Truck - Diesel Fuel.D3.2030.15</t>
  </si>
  <si>
    <t>Combination Long-haul Truck - Diesel Fuel.D3.2030.16</t>
  </si>
  <si>
    <t>Combination Short-haul Truck - Diesel Fuel.D3.2012.1</t>
  </si>
  <si>
    <t>Combination Short-haul Truck - Diesel Fuel.D3.2012.2</t>
  </si>
  <si>
    <t>Combination Short-haul Truck - Diesel Fuel.D3.2012.3</t>
  </si>
  <si>
    <t>Combination Short-haul Truck - Diesel Fuel.D3.2012.4</t>
  </si>
  <si>
    <t>Combination Short-haul Truck - Diesel Fuel.D3.2012.5</t>
  </si>
  <si>
    <t>Combination Short-haul Truck - Diesel Fuel.D3.2012.6</t>
  </si>
  <si>
    <t>Combination Short-haul Truck - Diesel Fuel.D3.2012.7</t>
  </si>
  <si>
    <t>Combination Short-haul Truck - Diesel Fuel.D3.2012.8</t>
  </si>
  <si>
    <t>Combination Short-haul Truck - Diesel Fuel.D3.2012.9</t>
  </si>
  <si>
    <t>Combination Short-haul Truck - Diesel Fuel.D3.2012.10</t>
  </si>
  <si>
    <t>Combination Short-haul Truck - Diesel Fuel.D3.2012.11</t>
  </si>
  <si>
    <t>Combination Short-haul Truck - Diesel Fuel.D3.2012.12</t>
  </si>
  <si>
    <t>Combination Short-haul Truck - Diesel Fuel.D3.2012.13</t>
  </si>
  <si>
    <t>Combination Short-haul Truck - Diesel Fuel.D3.2012.14</t>
  </si>
  <si>
    <t>Combination Short-haul Truck - Diesel Fuel.D3.2012.15</t>
  </si>
  <si>
    <t>Combination Short-haul Truck - Diesel Fuel.D3.2012.16</t>
  </si>
  <si>
    <t>Combination Short-haul Truck - Diesel Fuel.D3.2020.1</t>
  </si>
  <si>
    <t>Combination Short-haul Truck - Diesel Fuel.D3.2020.2</t>
  </si>
  <si>
    <t>Combination Short-haul Truck - Diesel Fuel.D3.2020.3</t>
  </si>
  <si>
    <t>Combination Short-haul Truck - Diesel Fuel.D3.2020.4</t>
  </si>
  <si>
    <t>Combination Short-haul Truck - Diesel Fuel.D3.2020.5</t>
  </si>
  <si>
    <t>Combination Short-haul Truck - Diesel Fuel.D3.2020.6</t>
  </si>
  <si>
    <t>Combination Short-haul Truck - Diesel Fuel.D3.2020.7</t>
  </si>
  <si>
    <t>Combination Short-haul Truck - Diesel Fuel.D3.2020.8</t>
  </si>
  <si>
    <t>Combination Short-haul Truck - Diesel Fuel.D3.2020.9</t>
  </si>
  <si>
    <t>Combination Short-haul Truck - Diesel Fuel.D3.2020.10</t>
  </si>
  <si>
    <t>Combination Short-haul Truck - Diesel Fuel.D3.2020.11</t>
  </si>
  <si>
    <t>Combination Short-haul Truck - Diesel Fuel.D3.2020.12</t>
  </si>
  <si>
    <t>Combination Short-haul Truck - Diesel Fuel.D3.2020.13</t>
  </si>
  <si>
    <t>Combination Short-haul Truck - Diesel Fuel.D3.2020.14</t>
  </si>
  <si>
    <t>Combination Short-haul Truck - Diesel Fuel.D3.2020.15</t>
  </si>
  <si>
    <t>Combination Short-haul Truck - Diesel Fuel.D3.2020.16</t>
  </si>
  <si>
    <t>Combination Short-haul Truck - Diesel Fuel.D3.2030.1</t>
  </si>
  <si>
    <t>Combination Short-haul Truck - Diesel Fuel.D3.2030.2</t>
  </si>
  <si>
    <t>Combination Short-haul Truck - Diesel Fuel.D3.2030.3</t>
  </si>
  <si>
    <t>Combination Short-haul Truck - Diesel Fuel.D3.2030.4</t>
  </si>
  <si>
    <t>Combination Short-haul Truck - Diesel Fuel.D3.2030.5</t>
  </si>
  <si>
    <t>Combination Short-haul Truck - Diesel Fuel.D3.2030.6</t>
  </si>
  <si>
    <t>Combination Short-haul Truck - Diesel Fuel.D3.2030.7</t>
  </si>
  <si>
    <t>Combination Short-haul Truck - Diesel Fuel.D3.2030.8</t>
  </si>
  <si>
    <t>Combination Short-haul Truck - Diesel Fuel.D3.2030.9</t>
  </si>
  <si>
    <t>Combination Short-haul Truck - Diesel Fuel.D3.2030.10</t>
  </si>
  <si>
    <t>Combination Short-haul Truck - Diesel Fuel.D3.2030.11</t>
  </si>
  <si>
    <t>Combination Short-haul Truck - Diesel Fuel.D3.2030.12</t>
  </si>
  <si>
    <t>Combination Short-haul Truck - Diesel Fuel.D3.2030.13</t>
  </si>
  <si>
    <t>Combination Short-haul Truck - Diesel Fuel.D3.2030.14</t>
  </si>
  <si>
    <t>Combination Short-haul Truck - Diesel Fuel.D3.2030.15</t>
  </si>
  <si>
    <t>Combination Short-haul Truck - Diesel Fuel.D3.2030.16</t>
  </si>
  <si>
    <t>Combination Short-haul Truck - Gasoline.D3.2012.1</t>
  </si>
  <si>
    <t>Combination Short-haul Truck - Gasoline.D3.2012.2</t>
  </si>
  <si>
    <t>Combination Short-haul Truck - Gasoline.D3.2012.3</t>
  </si>
  <si>
    <t>Combination Short-haul Truck - Gasoline.D3.2012.4</t>
  </si>
  <si>
    <t>Combination Short-haul Truck - Gasoline.D3.2012.5</t>
  </si>
  <si>
    <t>Combination Short-haul Truck - Gasoline.D3.2012.6</t>
  </si>
  <si>
    <t>Combination Short-haul Truck - Gasoline.D3.2012.7</t>
  </si>
  <si>
    <t>Combination Short-haul Truck - Gasoline.D3.2012.8</t>
  </si>
  <si>
    <t>Combination Short-haul Truck - Gasoline.D3.2012.9</t>
  </si>
  <si>
    <t>Combination Short-haul Truck - Gasoline.D3.2012.10</t>
  </si>
  <si>
    <t>Combination Short-haul Truck - Gasoline.D3.2012.11</t>
  </si>
  <si>
    <t>Combination Short-haul Truck - Gasoline.D3.2012.12</t>
  </si>
  <si>
    <t>Combination Short-haul Truck - Gasoline.D3.2012.13</t>
  </si>
  <si>
    <t>Combination Short-haul Truck - Gasoline.D3.2012.14</t>
  </si>
  <si>
    <t>Combination Short-haul Truck - Gasoline.D3.2012.15</t>
  </si>
  <si>
    <t>Combination Short-haul Truck - Gasoline.D3.2012.16</t>
  </si>
  <si>
    <t>Combination Short-haul Truck - Gasoline.D3.2020.1</t>
  </si>
  <si>
    <t>Combination Short-haul Truck - Gasoline.D3.2020.2</t>
  </si>
  <si>
    <t>Combination Short-haul Truck - Gasoline.D3.2020.3</t>
  </si>
  <si>
    <t>Combination Short-haul Truck - Gasoline.D3.2020.4</t>
  </si>
  <si>
    <t>Combination Short-haul Truck - Gasoline.D3.2020.5</t>
  </si>
  <si>
    <t>Combination Short-haul Truck - Gasoline.D3.2020.6</t>
  </si>
  <si>
    <t>Combination Short-haul Truck - Gasoline.D3.2020.7</t>
  </si>
  <si>
    <t>Combination Short-haul Truck - Gasoline.D3.2020.8</t>
  </si>
  <si>
    <t>Combination Short-haul Truck - Gasoline.D3.2020.9</t>
  </si>
  <si>
    <t>Combination Short-haul Truck - Gasoline.D3.2020.10</t>
  </si>
  <si>
    <t>Combination Short-haul Truck - Gasoline.D3.2020.11</t>
  </si>
  <si>
    <t>Combination Short-haul Truck - Gasoline.D3.2020.12</t>
  </si>
  <si>
    <t>Combination Short-haul Truck - Gasoline.D3.2020.13</t>
  </si>
  <si>
    <t>Combination Short-haul Truck - Gasoline.D3.2020.14</t>
  </si>
  <si>
    <t>Combination Short-haul Truck - Gasoline.D3.2020.15</t>
  </si>
  <si>
    <t>Combination Short-haul Truck - Gasoline.D3.2020.16</t>
  </si>
  <si>
    <t>Combination Short-haul Truck - Gasoline.D3.2030.1</t>
  </si>
  <si>
    <t>Combination Short-haul Truck - Gasoline.D3.2030.2</t>
  </si>
  <si>
    <t>Combination Short-haul Truck - Gasoline.D3.2030.3</t>
  </si>
  <si>
    <t>Combination Short-haul Truck - Gasoline.D3.2030.4</t>
  </si>
  <si>
    <t>Combination Short-haul Truck - Gasoline.D3.2030.5</t>
  </si>
  <si>
    <t>Combination Short-haul Truck - Gasoline.D3.2030.6</t>
  </si>
  <si>
    <t>Combination Short-haul Truck - Gasoline.D3.2030.7</t>
  </si>
  <si>
    <t>Combination Short-haul Truck - Gasoline.D3.2030.8</t>
  </si>
  <si>
    <t>Combination Short-haul Truck - Gasoline.D3.2030.9</t>
  </si>
  <si>
    <t>Combination Short-haul Truck - Gasoline.D3.2030.10</t>
  </si>
  <si>
    <t>Combination Short-haul Truck - Gasoline.D3.2030.11</t>
  </si>
  <si>
    <t>Combination Short-haul Truck - Gasoline.D3.2030.12</t>
  </si>
  <si>
    <t>Combination Short-haul Truck - Gasoline.D3.2030.13</t>
  </si>
  <si>
    <t>Combination Short-haul Truck - Gasoline.D3.2030.14</t>
  </si>
  <si>
    <t>Combination Short-haul Truck - Gasoline.D3.2030.15</t>
  </si>
  <si>
    <t>Combination Short-haul Truck - Gasoline.D3.2030.16</t>
  </si>
  <si>
    <t>Single Unit Long-haul Truck - Diesel Fuel.D3.2012.1</t>
  </si>
  <si>
    <t>Single Unit Long-haul Truck - Diesel Fuel.D3.2012.2</t>
  </si>
  <si>
    <t>Single Unit Long-haul Truck - Diesel Fuel.D3.2012.3</t>
  </si>
  <si>
    <t>Single Unit Long-haul Truck - Diesel Fuel.D3.2012.4</t>
  </si>
  <si>
    <t>Single Unit Long-haul Truck - Diesel Fuel.D3.2012.5</t>
  </si>
  <si>
    <t>Single Unit Long-haul Truck - Diesel Fuel.D3.2012.6</t>
  </si>
  <si>
    <t>Single Unit Long-haul Truck - Diesel Fuel.D3.2012.7</t>
  </si>
  <si>
    <t>Single Unit Long-haul Truck - Diesel Fuel.D3.2012.8</t>
  </si>
  <si>
    <t>Single Unit Long-haul Truck - Diesel Fuel.D3.2012.9</t>
  </si>
  <si>
    <t>Single Unit Long-haul Truck - Diesel Fuel.D3.2012.10</t>
  </si>
  <si>
    <t>Single Unit Long-haul Truck - Diesel Fuel.D3.2012.11</t>
  </si>
  <si>
    <t>Single Unit Long-haul Truck - Diesel Fuel.D3.2012.12</t>
  </si>
  <si>
    <t>Single Unit Long-haul Truck - Diesel Fuel.D3.2012.13</t>
  </si>
  <si>
    <t>Single Unit Long-haul Truck - Diesel Fuel.D3.2012.14</t>
  </si>
  <si>
    <t>Single Unit Long-haul Truck - Diesel Fuel.D3.2012.15</t>
  </si>
  <si>
    <t>Single Unit Long-haul Truck - Diesel Fuel.D3.2012.16</t>
  </si>
  <si>
    <t>Single Unit Long-haul Truck - Diesel Fuel.D3.2020.1</t>
  </si>
  <si>
    <t>Single Unit Long-haul Truck - Diesel Fuel.D3.2020.2</t>
  </si>
  <si>
    <t>Single Unit Long-haul Truck - Diesel Fuel.D3.2020.3</t>
  </si>
  <si>
    <t>Single Unit Long-haul Truck - Diesel Fuel.D3.2020.4</t>
  </si>
  <si>
    <t>Single Unit Long-haul Truck - Diesel Fuel.D3.2020.5</t>
  </si>
  <si>
    <t>Single Unit Long-haul Truck - Diesel Fuel.D3.2020.6</t>
  </si>
  <si>
    <t>Single Unit Long-haul Truck - Diesel Fuel.D3.2020.7</t>
  </si>
  <si>
    <t>Single Unit Long-haul Truck - Diesel Fuel.D3.2020.8</t>
  </si>
  <si>
    <t>Single Unit Long-haul Truck - Diesel Fuel.D3.2020.9</t>
  </si>
  <si>
    <t>Single Unit Long-haul Truck - Diesel Fuel.D3.2020.10</t>
  </si>
  <si>
    <t>Single Unit Long-haul Truck - Diesel Fuel.D3.2020.11</t>
  </si>
  <si>
    <t>Single Unit Long-haul Truck - Diesel Fuel.D3.2020.12</t>
  </si>
  <si>
    <t>Single Unit Long-haul Truck - Diesel Fuel.D3.2020.13</t>
  </si>
  <si>
    <t>Single Unit Long-haul Truck - Diesel Fuel.D3.2020.14</t>
  </si>
  <si>
    <t>Single Unit Long-haul Truck - Diesel Fuel.D3.2020.15</t>
  </si>
  <si>
    <t>Single Unit Long-haul Truck - Diesel Fuel.D3.2020.16</t>
  </si>
  <si>
    <t>Single Unit Long-haul Truck - Diesel Fuel.D3.2030.1</t>
  </si>
  <si>
    <t>Single Unit Long-haul Truck - Diesel Fuel.D3.2030.2</t>
  </si>
  <si>
    <t>Single Unit Long-haul Truck - Diesel Fuel.D3.2030.3</t>
  </si>
  <si>
    <t>Single Unit Long-haul Truck - Diesel Fuel.D3.2030.4</t>
  </si>
  <si>
    <t>Single Unit Long-haul Truck - Diesel Fuel.D3.2030.5</t>
  </si>
  <si>
    <t>Single Unit Long-haul Truck - Diesel Fuel.D3.2030.6</t>
  </si>
  <si>
    <t>Single Unit Long-haul Truck - Diesel Fuel.D3.2030.7</t>
  </si>
  <si>
    <t>Single Unit Long-haul Truck - Diesel Fuel.D3.2030.8</t>
  </si>
  <si>
    <t>Single Unit Long-haul Truck - Diesel Fuel.D3.2030.9</t>
  </si>
  <si>
    <t>Single Unit Long-haul Truck - Diesel Fuel.D3.2030.10</t>
  </si>
  <si>
    <t>Single Unit Long-haul Truck - Diesel Fuel.D3.2030.11</t>
  </si>
  <si>
    <t>Single Unit Long-haul Truck - Diesel Fuel.D3.2030.12</t>
  </si>
  <si>
    <t>Single Unit Long-haul Truck - Diesel Fuel.D3.2030.13</t>
  </si>
  <si>
    <t>Single Unit Long-haul Truck - Diesel Fuel.D3.2030.14</t>
  </si>
  <si>
    <t>Single Unit Long-haul Truck - Diesel Fuel.D3.2030.15</t>
  </si>
  <si>
    <t>Single Unit Long-haul Truck - Diesel Fuel.D3.2030.16</t>
  </si>
  <si>
    <t>Single Unit Long-haul Truck - Gasoline.D3.2012.1</t>
  </si>
  <si>
    <t>Single Unit Long-haul Truck - Gasoline.D3.2012.2</t>
  </si>
  <si>
    <t>Single Unit Long-haul Truck - Gasoline.D3.2012.3</t>
  </si>
  <si>
    <t>Single Unit Long-haul Truck - Gasoline.D3.2012.4</t>
  </si>
  <si>
    <t>Single Unit Long-haul Truck - Gasoline.D3.2012.5</t>
  </si>
  <si>
    <t>Single Unit Long-haul Truck - Gasoline.D3.2012.6</t>
  </si>
  <si>
    <t>Single Unit Long-haul Truck - Gasoline.D3.2012.7</t>
  </si>
  <si>
    <t>Single Unit Long-haul Truck - Gasoline.D3.2012.8</t>
  </si>
  <si>
    <t>Single Unit Long-haul Truck - Gasoline.D3.2012.9</t>
  </si>
  <si>
    <t>Single Unit Long-haul Truck - Gasoline.D3.2012.10</t>
  </si>
  <si>
    <t>Single Unit Long-haul Truck - Gasoline.D3.2012.11</t>
  </si>
  <si>
    <t>Single Unit Long-haul Truck - Gasoline.D3.2012.12</t>
  </si>
  <si>
    <t>Single Unit Long-haul Truck - Gasoline.D3.2012.13</t>
  </si>
  <si>
    <t>Single Unit Long-haul Truck - Gasoline.D3.2012.14</t>
  </si>
  <si>
    <t>Single Unit Long-haul Truck - Gasoline.D3.2012.15</t>
  </si>
  <si>
    <t>Single Unit Long-haul Truck - Gasoline.D3.2012.16</t>
  </si>
  <si>
    <t>Single Unit Long-haul Truck - Gasoline.D3.2020.1</t>
  </si>
  <si>
    <t>Single Unit Long-haul Truck - Gasoline.D3.2020.2</t>
  </si>
  <si>
    <t>Single Unit Long-haul Truck - Gasoline.D3.2020.3</t>
  </si>
  <si>
    <t>Single Unit Long-haul Truck - Gasoline.D3.2020.4</t>
  </si>
  <si>
    <t>Single Unit Long-haul Truck - Gasoline.D3.2020.5</t>
  </si>
  <si>
    <t>Single Unit Long-haul Truck - Gasoline.D3.2020.6</t>
  </si>
  <si>
    <t>Single Unit Long-haul Truck - Gasoline.D3.2020.7</t>
  </si>
  <si>
    <t>Single Unit Long-haul Truck - Gasoline.D3.2020.8</t>
  </si>
  <si>
    <t>Single Unit Long-haul Truck - Gasoline.D3.2020.9</t>
  </si>
  <si>
    <t>Single Unit Long-haul Truck - Gasoline.D3.2020.10</t>
  </si>
  <si>
    <t>Single Unit Long-haul Truck - Gasoline.D3.2020.11</t>
  </si>
  <si>
    <t>Single Unit Long-haul Truck - Gasoline.D3.2020.12</t>
  </si>
  <si>
    <t>Single Unit Long-haul Truck - Gasoline.D3.2020.13</t>
  </si>
  <si>
    <t>Single Unit Long-haul Truck - Gasoline.D3.2020.14</t>
  </si>
  <si>
    <t>Single Unit Long-haul Truck - Gasoline.D3.2020.15</t>
  </si>
  <si>
    <t>Single Unit Long-haul Truck - Gasoline.D3.2020.16</t>
  </si>
  <si>
    <t>Single Unit Long-haul Truck - Gasoline.D3.2030.1</t>
  </si>
  <si>
    <t>Single Unit Long-haul Truck - Gasoline.D3.2030.2</t>
  </si>
  <si>
    <t>Single Unit Long-haul Truck - Gasoline.D3.2030.3</t>
  </si>
  <si>
    <t>Single Unit Long-haul Truck - Gasoline.D3.2030.4</t>
  </si>
  <si>
    <t>Single Unit Long-haul Truck - Gasoline.D3.2030.5</t>
  </si>
  <si>
    <t>Single Unit Long-haul Truck - Gasoline.D3.2030.6</t>
  </si>
  <si>
    <t>Single Unit Long-haul Truck - Gasoline.D3.2030.7</t>
  </si>
  <si>
    <t>Single Unit Long-haul Truck - Gasoline.D3.2030.8</t>
  </si>
  <si>
    <t>Single Unit Long-haul Truck - Gasoline.D3.2030.9</t>
  </si>
  <si>
    <t>Single Unit Long-haul Truck - Gasoline.D3.2030.10</t>
  </si>
  <si>
    <t>Single Unit Long-haul Truck - Gasoline.D3.2030.11</t>
  </si>
  <si>
    <t>Single Unit Long-haul Truck - Gasoline.D3.2030.12</t>
  </si>
  <si>
    <t>Single Unit Long-haul Truck - Gasoline.D3.2030.13</t>
  </si>
  <si>
    <t>Single Unit Long-haul Truck - Gasoline.D3.2030.14</t>
  </si>
  <si>
    <t>Single Unit Long-haul Truck - Gasoline.D3.2030.15</t>
  </si>
  <si>
    <t>Single Unit Long-haul Truck - Gasoline.D3.2030.16</t>
  </si>
  <si>
    <t>Single Unit Short-haul Truck - Diesel Fuel.D3.2012.1</t>
  </si>
  <si>
    <t>Single Unit Short-haul Truck - Diesel Fuel.D3.2012.2</t>
  </si>
  <si>
    <t>Single Unit Short-haul Truck - Diesel Fuel.D3.2012.3</t>
  </si>
  <si>
    <t>Single Unit Short-haul Truck - Diesel Fuel.D3.2012.4</t>
  </si>
  <si>
    <t>Single Unit Short-haul Truck - Diesel Fuel.D3.2012.5</t>
  </si>
  <si>
    <t>Single Unit Short-haul Truck - Diesel Fuel.D3.2012.6</t>
  </si>
  <si>
    <t>Single Unit Short-haul Truck - Diesel Fuel.D3.2012.7</t>
  </si>
  <si>
    <t>Single Unit Short-haul Truck - Diesel Fuel.D3.2012.8</t>
  </si>
  <si>
    <t>Single Unit Short-haul Truck - Diesel Fuel.D3.2012.9</t>
  </si>
  <si>
    <t>Single Unit Short-haul Truck - Diesel Fuel.D3.2012.10</t>
  </si>
  <si>
    <t>Single Unit Short-haul Truck - Diesel Fuel.D3.2012.11</t>
  </si>
  <si>
    <t>Single Unit Short-haul Truck - Diesel Fuel.D3.2012.12</t>
  </si>
  <si>
    <t>Single Unit Short-haul Truck - Diesel Fuel.D3.2012.13</t>
  </si>
  <si>
    <t>Single Unit Short-haul Truck - Diesel Fuel.D3.2012.14</t>
  </si>
  <si>
    <t>Single Unit Short-haul Truck - Diesel Fuel.D3.2012.15</t>
  </si>
  <si>
    <t>Single Unit Short-haul Truck - Diesel Fuel.D3.2012.16</t>
  </si>
  <si>
    <t>Single Unit Short-haul Truck - Diesel Fuel.D3.2020.1</t>
  </si>
  <si>
    <t>Single Unit Short-haul Truck - Diesel Fuel.D3.2020.2</t>
  </si>
  <si>
    <t>Single Unit Short-haul Truck - Diesel Fuel.D3.2020.3</t>
  </si>
  <si>
    <t>Single Unit Short-haul Truck - Diesel Fuel.D3.2020.4</t>
  </si>
  <si>
    <t>Single Unit Short-haul Truck - Diesel Fuel.D3.2020.5</t>
  </si>
  <si>
    <t>Single Unit Short-haul Truck - Diesel Fuel.D3.2020.6</t>
  </si>
  <si>
    <t>Single Unit Short-haul Truck - Diesel Fuel.D3.2020.7</t>
  </si>
  <si>
    <t>Single Unit Short-haul Truck - Diesel Fuel.D3.2020.8</t>
  </si>
  <si>
    <t>Single Unit Short-haul Truck - Diesel Fuel.D3.2020.9</t>
  </si>
  <si>
    <t>Single Unit Short-haul Truck - Diesel Fuel.D3.2020.10</t>
  </si>
  <si>
    <t>Single Unit Short-haul Truck - Diesel Fuel.D3.2020.11</t>
  </si>
  <si>
    <t>Single Unit Short-haul Truck - Diesel Fuel.D3.2020.12</t>
  </si>
  <si>
    <t>Single Unit Short-haul Truck - Diesel Fuel.D3.2020.13</t>
  </si>
  <si>
    <t>Single Unit Short-haul Truck - Diesel Fuel.D3.2020.14</t>
  </si>
  <si>
    <t>Single Unit Short-haul Truck - Diesel Fuel.D3.2020.15</t>
  </si>
  <si>
    <t>Single Unit Short-haul Truck - Diesel Fuel.D3.2020.16</t>
  </si>
  <si>
    <t>Single Unit Short-haul Truck - Diesel Fuel.D3.2030.1</t>
  </si>
  <si>
    <t>Single Unit Short-haul Truck - Diesel Fuel.D3.2030.2</t>
  </si>
  <si>
    <t>Single Unit Short-haul Truck - Diesel Fuel.D3.2030.3</t>
  </si>
  <si>
    <t>Single Unit Short-haul Truck - Diesel Fuel.D3.2030.4</t>
  </si>
  <si>
    <t>Single Unit Short-haul Truck - Diesel Fuel.D3.2030.5</t>
  </si>
  <si>
    <t>Single Unit Short-haul Truck - Diesel Fuel.D3.2030.6</t>
  </si>
  <si>
    <t>Single Unit Short-haul Truck - Diesel Fuel.D3.2030.7</t>
  </si>
  <si>
    <t>Single Unit Short-haul Truck - Diesel Fuel.D3.2030.8</t>
  </si>
  <si>
    <t>Single Unit Short-haul Truck - Diesel Fuel.D3.2030.9</t>
  </si>
  <si>
    <t>Single Unit Short-haul Truck - Diesel Fuel.D3.2030.10</t>
  </si>
  <si>
    <t>Single Unit Short-haul Truck - Diesel Fuel.D3.2030.11</t>
  </si>
  <si>
    <t>Single Unit Short-haul Truck - Diesel Fuel.D3.2030.12</t>
  </si>
  <si>
    <t>Single Unit Short-haul Truck - Diesel Fuel.D3.2030.13</t>
  </si>
  <si>
    <t>Single Unit Short-haul Truck - Diesel Fuel.D3.2030.14</t>
  </si>
  <si>
    <t>Single Unit Short-haul Truck - Diesel Fuel.D3.2030.15</t>
  </si>
  <si>
    <t>Single Unit Short-haul Truck - Diesel Fuel.D3.2030.16</t>
  </si>
  <si>
    <t>Single Unit Short-haul Truck - Gasoline.D3.2012.1</t>
  </si>
  <si>
    <t>Single Unit Short-haul Truck - Gasoline.D3.2012.2</t>
  </si>
  <si>
    <t>Single Unit Short-haul Truck - Gasoline.D3.2012.3</t>
  </si>
  <si>
    <t>Single Unit Short-haul Truck - Gasoline.D3.2012.4</t>
  </si>
  <si>
    <t>Single Unit Short-haul Truck - Gasoline.D3.2012.5</t>
  </si>
  <si>
    <t>Single Unit Short-haul Truck - Gasoline.D3.2012.6</t>
  </si>
  <si>
    <t>Single Unit Short-haul Truck - Gasoline.D3.2012.7</t>
  </si>
  <si>
    <t>Single Unit Short-haul Truck - Gasoline.D3.2012.8</t>
  </si>
  <si>
    <t>Single Unit Short-haul Truck - Gasoline.D3.2012.9</t>
  </si>
  <si>
    <t>Single Unit Short-haul Truck - Gasoline.D3.2012.10</t>
  </si>
  <si>
    <t>Single Unit Short-haul Truck - Gasoline.D3.2012.11</t>
  </si>
  <si>
    <t>Single Unit Short-haul Truck - Gasoline.D3.2012.12</t>
  </si>
  <si>
    <t>Single Unit Short-haul Truck - Gasoline.D3.2012.13</t>
  </si>
  <si>
    <t>Single Unit Short-haul Truck - Gasoline.D3.2012.14</t>
  </si>
  <si>
    <t>Single Unit Short-haul Truck - Gasoline.D3.2012.15</t>
  </si>
  <si>
    <t>Single Unit Short-haul Truck - Gasoline.D3.2012.16</t>
  </si>
  <si>
    <t>Single Unit Short-haul Truck - Gasoline.D3.2020.1</t>
  </si>
  <si>
    <t>Single Unit Short-haul Truck - Gasoline.D3.2020.2</t>
  </si>
  <si>
    <t>Single Unit Short-haul Truck - Gasoline.D3.2020.3</t>
  </si>
  <si>
    <t>Single Unit Short-haul Truck - Gasoline.D3.2020.4</t>
  </si>
  <si>
    <t>Single Unit Short-haul Truck - Gasoline.D3.2020.5</t>
  </si>
  <si>
    <t>Single Unit Short-haul Truck - Gasoline.D3.2020.6</t>
  </si>
  <si>
    <t>Single Unit Short-haul Truck - Gasoline.D3.2020.7</t>
  </si>
  <si>
    <t>Single Unit Short-haul Truck - Gasoline.D3.2020.8</t>
  </si>
  <si>
    <t>Single Unit Short-haul Truck - Gasoline.D3.2020.9</t>
  </si>
  <si>
    <t>Single Unit Short-haul Truck - Gasoline.D3.2020.10</t>
  </si>
  <si>
    <t>Single Unit Short-haul Truck - Gasoline.D3.2020.11</t>
  </si>
  <si>
    <t>Single Unit Short-haul Truck - Gasoline.D3.2020.12</t>
  </si>
  <si>
    <t>Single Unit Short-haul Truck - Gasoline.D3.2020.13</t>
  </si>
  <si>
    <t>Single Unit Short-haul Truck - Gasoline.D3.2020.14</t>
  </si>
  <si>
    <t>Single Unit Short-haul Truck - Gasoline.D3.2020.15</t>
  </si>
  <si>
    <t>Single Unit Short-haul Truck - Gasoline.D3.2020.16</t>
  </si>
  <si>
    <t>Single Unit Short-haul Truck - Gasoline.D3.2030.1</t>
  </si>
  <si>
    <t>Single Unit Short-haul Truck - Gasoline.D3.2030.2</t>
  </si>
  <si>
    <t>Single Unit Short-haul Truck - Gasoline.D3.2030.3</t>
  </si>
  <si>
    <t>Single Unit Short-haul Truck - Gasoline.D3.2030.4</t>
  </si>
  <si>
    <t>Single Unit Short-haul Truck - Gasoline.D3.2030.5</t>
  </si>
  <si>
    <t>Single Unit Short-haul Truck - Gasoline.D3.2030.6</t>
  </si>
  <si>
    <t>Single Unit Short-haul Truck - Gasoline.D3.2030.7</t>
  </si>
  <si>
    <t>Single Unit Short-haul Truck - Gasoline.D3.2030.8</t>
  </si>
  <si>
    <t>Single Unit Short-haul Truck - Gasoline.D3.2030.9</t>
  </si>
  <si>
    <t>Single Unit Short-haul Truck - Gasoline.D3.2030.10</t>
  </si>
  <si>
    <t>Single Unit Short-haul Truck - Gasoline.D3.2030.11</t>
  </si>
  <si>
    <t>Single Unit Short-haul Truck - Gasoline.D3.2030.12</t>
  </si>
  <si>
    <t>Single Unit Short-haul Truck - Gasoline.D3.2030.13</t>
  </si>
  <si>
    <t>Single Unit Short-haul Truck - Gasoline.D3.2030.14</t>
  </si>
  <si>
    <t>Single Unit Short-haul Truck - Gasoline.D3.2030.15</t>
  </si>
  <si>
    <t>Single Unit Short-haul Truck - Gasoline.D3.2030.16</t>
  </si>
  <si>
    <t>Bus.D3.2012.1</t>
  </si>
  <si>
    <t>Bus.D3.2012.2</t>
  </si>
  <si>
    <t>Bus.D3.2012.3</t>
  </si>
  <si>
    <t>Bus.D3.2012.4</t>
  </si>
  <si>
    <t>Bus.D3.2012.5</t>
  </si>
  <si>
    <t>Bus.D3.2012.6</t>
  </si>
  <si>
    <t>Bus.D3.2012.7</t>
  </si>
  <si>
    <t>Bus.D3.2012.8</t>
  </si>
  <si>
    <t>Bus.D3.2012.9</t>
  </si>
  <si>
    <t>Bus.D3.2012.10</t>
  </si>
  <si>
    <t>Bus.D3.2012.11</t>
  </si>
  <si>
    <t>Bus.D3.2012.12</t>
  </si>
  <si>
    <t>Bus.D3.2012.13</t>
  </si>
  <si>
    <t>Bus.D3.2012.14</t>
  </si>
  <si>
    <t>Bus.D3.2012.15</t>
  </si>
  <si>
    <t>Bus.D3.2012.16</t>
  </si>
  <si>
    <t>Bus.D3.2020.1</t>
  </si>
  <si>
    <t>Bus.D3.2020.2</t>
  </si>
  <si>
    <t>Bus.D3.2020.3</t>
  </si>
  <si>
    <t>Bus.D3.2020.4</t>
  </si>
  <si>
    <t>Bus.D3.2020.5</t>
  </si>
  <si>
    <t>Bus.D3.2020.6</t>
  </si>
  <si>
    <t>Bus.D3.2020.7</t>
  </si>
  <si>
    <t>Bus.D3.2020.8</t>
  </si>
  <si>
    <t>Bus.D3.2020.9</t>
  </si>
  <si>
    <t>Bus.D3.2020.10</t>
  </si>
  <si>
    <t>Bus.D3.2020.11</t>
  </si>
  <si>
    <t>Bus.D3.2020.12</t>
  </si>
  <si>
    <t>Bus.D3.2020.13</t>
  </si>
  <si>
    <t>Bus.D3.2020.14</t>
  </si>
  <si>
    <t>Bus.D3.2020.15</t>
  </si>
  <si>
    <t>Bus.D3.2020.16</t>
  </si>
  <si>
    <t>Bus.D3.2030.1</t>
  </si>
  <si>
    <t>Bus.D3.2030.2</t>
  </si>
  <si>
    <t>Bus.D3.2030.3</t>
  </si>
  <si>
    <t>Bus.D3.2030.4</t>
  </si>
  <si>
    <t>Bus.D3.2030.5</t>
  </si>
  <si>
    <t>Bus.D3.2030.6</t>
  </si>
  <si>
    <t>Bus.D3.2030.7</t>
  </si>
  <si>
    <t>Bus.D3.2030.8</t>
  </si>
  <si>
    <t>Bus.D3.2030.9</t>
  </si>
  <si>
    <t>Bus.D3.2030.10</t>
  </si>
  <si>
    <t>Bus.D3.2030.11</t>
  </si>
  <si>
    <t>Bus.D3.2030.12</t>
  </si>
  <si>
    <t>Bus.D3.2030.13</t>
  </si>
  <si>
    <t>Bus.D3.2030.14</t>
  </si>
  <si>
    <t>Bus.D3.2030.15</t>
  </si>
  <si>
    <t>Bus.D3.2030.16</t>
  </si>
  <si>
    <t>CNG Bus.D3.2012.1</t>
  </si>
  <si>
    <t>CNG Bus.D3.2012.2</t>
  </si>
  <si>
    <t>CNG Bus.D3.2012.3</t>
  </si>
  <si>
    <t>CNG Bus.D3.2012.4</t>
  </si>
  <si>
    <t>CNG Bus.D3.2012.5</t>
  </si>
  <si>
    <t>CNG Bus.D3.2012.6</t>
  </si>
  <si>
    <t>CNG Bus.D3.2012.7</t>
  </si>
  <si>
    <t>CNG Bus.D3.2012.8</t>
  </si>
  <si>
    <t>CNG Bus.D3.2012.9</t>
  </si>
  <si>
    <t>CNG Bus.D3.2012.10</t>
  </si>
  <si>
    <t>CNG Bus.D3.2012.11</t>
  </si>
  <si>
    <t>CNG Bus.D3.2012.12</t>
  </si>
  <si>
    <t>CNG Bus.D3.2012.13</t>
  </si>
  <si>
    <t>CNG Bus.D3.2012.14</t>
  </si>
  <si>
    <t>CNG Bus.D3.2012.15</t>
  </si>
  <si>
    <t>CNG Bus.D3.2012.16</t>
  </si>
  <si>
    <t>CNG Bus.D3.2020.1</t>
  </si>
  <si>
    <t>CNG Bus.D3.2020.2</t>
  </si>
  <si>
    <t>CNG Bus.D3.2020.3</t>
  </si>
  <si>
    <t>CNG Bus.D3.2020.4</t>
  </si>
  <si>
    <t>CNG Bus.D3.2020.5</t>
  </si>
  <si>
    <t>CNG Bus.D3.2020.6</t>
  </si>
  <si>
    <t>CNG Bus.D3.2020.7</t>
  </si>
  <si>
    <t>CNG Bus.D3.2020.8</t>
  </si>
  <si>
    <t>CNG Bus.D3.2020.9</t>
  </si>
  <si>
    <t>CNG Bus.D3.2020.10</t>
  </si>
  <si>
    <t>CNG Bus.D3.2020.11</t>
  </si>
  <si>
    <t>CNG Bus.D3.2020.12</t>
  </si>
  <si>
    <t>CNG Bus.D3.2020.13</t>
  </si>
  <si>
    <t>CNG Bus.D3.2020.14</t>
  </si>
  <si>
    <t>CNG Bus.D3.2020.15</t>
  </si>
  <si>
    <t>CNG Bus.D3.2020.16</t>
  </si>
  <si>
    <t>CNG Bus.D3.2030.1</t>
  </si>
  <si>
    <t>CNG Bus.D3.2030.2</t>
  </si>
  <si>
    <t>CNG Bus.D3.2030.3</t>
  </si>
  <si>
    <t>CNG Bus.D3.2030.4</t>
  </si>
  <si>
    <t>CNG Bus.D3.2030.5</t>
  </si>
  <si>
    <t>CNG Bus.D3.2030.6</t>
  </si>
  <si>
    <t>CNG Bus.D3.2030.7</t>
  </si>
  <si>
    <t>CNG Bus.D3.2030.8</t>
  </si>
  <si>
    <t>CNG Bus.D3.2030.9</t>
  </si>
  <si>
    <t>CNG Bus.D3.2030.10</t>
  </si>
  <si>
    <t>CNG Bus.D3.2030.11</t>
  </si>
  <si>
    <t>CNG Bus.D3.2030.12</t>
  </si>
  <si>
    <t>CNG Bus.D3.2030.13</t>
  </si>
  <si>
    <t>CNG Bus.D3.2030.14</t>
  </si>
  <si>
    <t>CNG Bus.D3.2030.15</t>
  </si>
  <si>
    <t>CNG Bus.D3.2030.16</t>
  </si>
  <si>
    <t>Gasoline Bus.D3.2012.1</t>
  </si>
  <si>
    <t>Gasoline Bus.D3.2012.2</t>
  </si>
  <si>
    <t>Gasoline Bus.D3.2012.3</t>
  </si>
  <si>
    <t>Gasoline Bus.D3.2012.4</t>
  </si>
  <si>
    <t>Gasoline Bus.D3.2012.5</t>
  </si>
  <si>
    <t>Gasoline Bus.D3.2012.6</t>
  </si>
  <si>
    <t>Gasoline Bus.D3.2012.7</t>
  </si>
  <si>
    <t>Gasoline Bus.D3.2012.8</t>
  </si>
  <si>
    <t>Gasoline Bus.D3.2012.9</t>
  </si>
  <si>
    <t>Gasoline Bus.D3.2012.10</t>
  </si>
  <si>
    <t>Gasoline Bus.D3.2012.11</t>
  </si>
  <si>
    <t>Gasoline Bus.D3.2012.12</t>
  </si>
  <si>
    <t>Gasoline Bus.D3.2012.13</t>
  </si>
  <si>
    <t>Gasoline Bus.D3.2012.14</t>
  </si>
  <si>
    <t>Gasoline Bus.D3.2012.15</t>
  </si>
  <si>
    <t>Gasoline Bus.D3.2012.16</t>
  </si>
  <si>
    <t>Gasoline Bus.D3.2020.1</t>
  </si>
  <si>
    <t>Gasoline Bus.D3.2020.2</t>
  </si>
  <si>
    <t>Gasoline Bus.D3.2020.3</t>
  </si>
  <si>
    <t>Gasoline Bus.D3.2020.4</t>
  </si>
  <si>
    <t>Gasoline Bus.D3.2020.5</t>
  </si>
  <si>
    <t>Gasoline Bus.D3.2020.6</t>
  </si>
  <si>
    <t>Gasoline Bus.D3.2020.7</t>
  </si>
  <si>
    <t>Gasoline Bus.D3.2020.8</t>
  </si>
  <si>
    <t>Gasoline Bus.D3.2020.9</t>
  </si>
  <si>
    <t>Gasoline Bus.D3.2020.10</t>
  </si>
  <si>
    <t>Gasoline Bus.D3.2020.11</t>
  </si>
  <si>
    <t>Gasoline Bus.D3.2020.12</t>
  </si>
  <si>
    <t>Gasoline Bus.D3.2020.13</t>
  </si>
  <si>
    <t>Gasoline Bus.D3.2020.14</t>
  </si>
  <si>
    <t>Gasoline Bus.D3.2020.15</t>
  </si>
  <si>
    <t>Gasoline Bus.D3.2020.16</t>
  </si>
  <si>
    <t>Gasoline Bus.D3.2030.1</t>
  </si>
  <si>
    <t>Gasoline Bus.D3.2030.2</t>
  </si>
  <si>
    <t>Gasoline Bus.D3.2030.3</t>
  </si>
  <si>
    <t>Gasoline Bus.D3.2030.4</t>
  </si>
  <si>
    <t>Gasoline Bus.D3.2030.5</t>
  </si>
  <si>
    <t>Gasoline Bus.D3.2030.6</t>
  </si>
  <si>
    <t>Gasoline Bus.D3.2030.7</t>
  </si>
  <si>
    <t>Gasoline Bus.D3.2030.8</t>
  </si>
  <si>
    <t>Gasoline Bus.D3.2030.9</t>
  </si>
  <si>
    <t>Gasoline Bus.D3.2030.10</t>
  </si>
  <si>
    <t>Gasoline Bus.D3.2030.11</t>
  </si>
  <si>
    <t>Gasoline Bus.D3.2030.12</t>
  </si>
  <si>
    <t>Gasoline Bus.D3.2030.13</t>
  </si>
  <si>
    <t>Gasoline Bus.D3.2030.14</t>
  </si>
  <si>
    <t>Gasoline Bus.D3.2030.15</t>
  </si>
  <si>
    <t>Gasoline Bus.D3.2030.16</t>
  </si>
  <si>
    <t>Auto.D4.2012.1</t>
  </si>
  <si>
    <t>D4</t>
  </si>
  <si>
    <t>Auto.D4.2012.2</t>
  </si>
  <si>
    <t>Auto.D4.2012.3</t>
  </si>
  <si>
    <t>Auto.D4.2012.4</t>
  </si>
  <si>
    <t>Auto.D4.2012.5</t>
  </si>
  <si>
    <t>Auto.D4.2012.6</t>
  </si>
  <si>
    <t>Auto.D4.2012.7</t>
  </si>
  <si>
    <t>Auto.D4.2012.8</t>
  </si>
  <si>
    <t>Auto.D4.2012.9</t>
  </si>
  <si>
    <t>Auto.D4.2012.10</t>
  </si>
  <si>
    <t>Auto.D4.2012.11</t>
  </si>
  <si>
    <t>Auto.D4.2012.12</t>
  </si>
  <si>
    <t>Auto.D4.2012.13</t>
  </si>
  <si>
    <t>Auto.D4.2012.14</t>
  </si>
  <si>
    <t>Auto.D4.2012.15</t>
  </si>
  <si>
    <t>Auto.D4.2012.16</t>
  </si>
  <si>
    <t>Auto.D4.2020.1</t>
  </si>
  <si>
    <t>Auto.D4.2020.2</t>
  </si>
  <si>
    <t>Auto.D4.2020.3</t>
  </si>
  <si>
    <t>Auto.D4.2020.4</t>
  </si>
  <si>
    <t>Auto.D4.2020.5</t>
  </si>
  <si>
    <t>Auto.D4.2020.6</t>
  </si>
  <si>
    <t>Auto.D4.2020.7</t>
  </si>
  <si>
    <t>Auto.D4.2020.8</t>
  </si>
  <si>
    <t>Auto.D4.2020.9</t>
  </si>
  <si>
    <t>Auto.D4.2020.10</t>
  </si>
  <si>
    <t>Auto.D4.2020.11</t>
  </si>
  <si>
    <t>Auto.D4.2020.12</t>
  </si>
  <si>
    <t>Auto.D4.2020.13</t>
  </si>
  <si>
    <t>Auto.D4.2020.14</t>
  </si>
  <si>
    <t>Auto.D4.2020.15</t>
  </si>
  <si>
    <t>Auto.D4.2020.16</t>
  </si>
  <si>
    <t>Auto.D4.2030.1</t>
  </si>
  <si>
    <t>Auto.D4.2030.2</t>
  </si>
  <si>
    <t>Auto.D4.2030.3</t>
  </si>
  <si>
    <t>Auto.D4.2030.4</t>
  </si>
  <si>
    <t>Auto.D4.2030.5</t>
  </si>
  <si>
    <t>Auto.D4.2030.6</t>
  </si>
  <si>
    <t>Auto.D4.2030.7</t>
  </si>
  <si>
    <t>Auto.D4.2030.8</t>
  </si>
  <si>
    <t>Auto.D4.2030.9</t>
  </si>
  <si>
    <t>Auto.D4.2030.10</t>
  </si>
  <si>
    <t>Auto.D4.2030.11</t>
  </si>
  <si>
    <t>Auto.D4.2030.12</t>
  </si>
  <si>
    <t>Auto.D4.2030.13</t>
  </si>
  <si>
    <t>Auto.D4.2030.14</t>
  </si>
  <si>
    <t>Auto.D4.2030.15</t>
  </si>
  <si>
    <t>Auto.D4.2030.16</t>
  </si>
  <si>
    <t>Combination Long-haul Truck - Diesel Fuel.D4.2012.1</t>
  </si>
  <si>
    <t>Combination Long-haul Truck - Diesel Fuel.D4.2012.2</t>
  </si>
  <si>
    <t>Combination Long-haul Truck - Diesel Fuel.D4.2012.3</t>
  </si>
  <si>
    <t>Combination Long-haul Truck - Diesel Fuel.D4.2012.4</t>
  </si>
  <si>
    <t>Combination Long-haul Truck - Diesel Fuel.D4.2012.5</t>
  </si>
  <si>
    <t>Combination Long-haul Truck - Diesel Fuel.D4.2012.6</t>
  </si>
  <si>
    <t>Combination Long-haul Truck - Diesel Fuel.D4.2012.7</t>
  </si>
  <si>
    <t>Combination Long-haul Truck - Diesel Fuel.D4.2012.8</t>
  </si>
  <si>
    <t>Combination Long-haul Truck - Diesel Fuel.D4.2012.9</t>
  </si>
  <si>
    <t>Combination Long-haul Truck - Diesel Fuel.D4.2012.10</t>
  </si>
  <si>
    <t>Combination Long-haul Truck - Diesel Fuel.D4.2012.11</t>
  </si>
  <si>
    <t>Combination Long-haul Truck - Diesel Fuel.D4.2012.12</t>
  </si>
  <si>
    <t>Combination Long-haul Truck - Diesel Fuel.D4.2012.13</t>
  </si>
  <si>
    <t>Combination Long-haul Truck - Diesel Fuel.D4.2012.14</t>
  </si>
  <si>
    <t>Combination Long-haul Truck - Diesel Fuel.D4.2012.15</t>
  </si>
  <si>
    <t>Combination Long-haul Truck - Diesel Fuel.D4.2012.16</t>
  </si>
  <si>
    <t>Combination Long-haul Truck - Diesel Fuel.D4.2020.1</t>
  </si>
  <si>
    <t>Combination Long-haul Truck - Diesel Fuel.D4.2020.2</t>
  </si>
  <si>
    <t>Combination Long-haul Truck - Diesel Fuel.D4.2020.3</t>
  </si>
  <si>
    <t>Combination Long-haul Truck - Diesel Fuel.D4.2020.4</t>
  </si>
  <si>
    <t>Combination Long-haul Truck - Diesel Fuel.D4.2020.5</t>
  </si>
  <si>
    <t>Combination Long-haul Truck - Diesel Fuel.D4.2020.6</t>
  </si>
  <si>
    <t>Combination Long-haul Truck - Diesel Fuel.D4.2020.7</t>
  </si>
  <si>
    <t>Combination Long-haul Truck - Diesel Fuel.D4.2020.8</t>
  </si>
  <si>
    <t>Combination Long-haul Truck - Diesel Fuel.D4.2020.9</t>
  </si>
  <si>
    <t>Combination Long-haul Truck - Diesel Fuel.D4.2020.10</t>
  </si>
  <si>
    <t>Combination Long-haul Truck - Diesel Fuel.D4.2020.11</t>
  </si>
  <si>
    <t>Combination Long-haul Truck - Diesel Fuel.D4.2020.12</t>
  </si>
  <si>
    <t>Combination Long-haul Truck - Diesel Fuel.D4.2020.13</t>
  </si>
  <si>
    <t>Combination Long-haul Truck - Diesel Fuel.D4.2020.14</t>
  </si>
  <si>
    <t>Combination Long-haul Truck - Diesel Fuel.D4.2020.15</t>
  </si>
  <si>
    <t>Combination Long-haul Truck - Diesel Fuel.D4.2020.16</t>
  </si>
  <si>
    <t>Combination Long-haul Truck - Diesel Fuel.D4.2030.1</t>
  </si>
  <si>
    <t>Combination Long-haul Truck - Diesel Fuel.D4.2030.2</t>
  </si>
  <si>
    <t>Combination Long-haul Truck - Diesel Fuel.D4.2030.3</t>
  </si>
  <si>
    <t>Combination Long-haul Truck - Diesel Fuel.D4.2030.4</t>
  </si>
  <si>
    <t>Combination Long-haul Truck - Diesel Fuel.D4.2030.5</t>
  </si>
  <si>
    <t>Combination Long-haul Truck - Diesel Fuel.D4.2030.6</t>
  </si>
  <si>
    <t>Combination Long-haul Truck - Diesel Fuel.D4.2030.7</t>
  </si>
  <si>
    <t>Combination Long-haul Truck - Diesel Fuel.D4.2030.8</t>
  </si>
  <si>
    <t>Combination Long-haul Truck - Diesel Fuel.D4.2030.9</t>
  </si>
  <si>
    <t>Combination Long-haul Truck - Diesel Fuel.D4.2030.10</t>
  </si>
  <si>
    <t>Combination Long-haul Truck - Diesel Fuel.D4.2030.11</t>
  </si>
  <si>
    <t>Combination Long-haul Truck - Diesel Fuel.D4.2030.12</t>
  </si>
  <si>
    <t>Combination Long-haul Truck - Diesel Fuel.D4.2030.13</t>
  </si>
  <si>
    <t>Combination Long-haul Truck - Diesel Fuel.D4.2030.14</t>
  </si>
  <si>
    <t>Combination Long-haul Truck - Diesel Fuel.D4.2030.15</t>
  </si>
  <si>
    <t>Combination Long-haul Truck - Diesel Fuel.D4.2030.16</t>
  </si>
  <si>
    <t>Combination Short-haul Truck - Diesel Fuel.D4.2012.1</t>
  </si>
  <si>
    <t>Combination Short-haul Truck - Diesel Fuel.D4.2012.2</t>
  </si>
  <si>
    <t>Combination Short-haul Truck - Diesel Fuel.D4.2012.3</t>
  </si>
  <si>
    <t>Combination Short-haul Truck - Diesel Fuel.D4.2012.4</t>
  </si>
  <si>
    <t>Combination Short-haul Truck - Diesel Fuel.D4.2012.5</t>
  </si>
  <si>
    <t>Combination Short-haul Truck - Diesel Fuel.D4.2012.6</t>
  </si>
  <si>
    <t>Combination Short-haul Truck - Diesel Fuel.D4.2012.7</t>
  </si>
  <si>
    <t>Combination Short-haul Truck - Diesel Fuel.D4.2012.8</t>
  </si>
  <si>
    <t>Combination Short-haul Truck - Diesel Fuel.D4.2012.9</t>
  </si>
  <si>
    <t>Combination Short-haul Truck - Diesel Fuel.D4.2012.10</t>
  </si>
  <si>
    <t>Combination Short-haul Truck - Diesel Fuel.D4.2012.11</t>
  </si>
  <si>
    <t>Combination Short-haul Truck - Diesel Fuel.D4.2012.12</t>
  </si>
  <si>
    <t>Combination Short-haul Truck - Diesel Fuel.D4.2012.13</t>
  </si>
  <si>
    <t>Combination Short-haul Truck - Diesel Fuel.D4.2012.14</t>
  </si>
  <si>
    <t>Combination Short-haul Truck - Diesel Fuel.D4.2012.15</t>
  </si>
  <si>
    <t>Combination Short-haul Truck - Diesel Fuel.D4.2012.16</t>
  </si>
  <si>
    <t>Combination Short-haul Truck - Diesel Fuel.D4.2020.1</t>
  </si>
  <si>
    <t>Combination Short-haul Truck - Diesel Fuel.D4.2020.2</t>
  </si>
  <si>
    <t>Combination Short-haul Truck - Diesel Fuel.D4.2020.3</t>
  </si>
  <si>
    <t>Combination Short-haul Truck - Diesel Fuel.D4.2020.4</t>
  </si>
  <si>
    <t>Combination Short-haul Truck - Diesel Fuel.D4.2020.5</t>
  </si>
  <si>
    <t>Combination Short-haul Truck - Diesel Fuel.D4.2020.6</t>
  </si>
  <si>
    <t>Combination Short-haul Truck - Diesel Fuel.D4.2020.7</t>
  </si>
  <si>
    <t>Combination Short-haul Truck - Diesel Fuel.D4.2020.8</t>
  </si>
  <si>
    <t>Combination Short-haul Truck - Diesel Fuel.D4.2020.9</t>
  </si>
  <si>
    <t>Combination Short-haul Truck - Diesel Fuel.D4.2020.10</t>
  </si>
  <si>
    <t>Combination Short-haul Truck - Diesel Fuel.D4.2020.11</t>
  </si>
  <si>
    <t>Combination Short-haul Truck - Diesel Fuel.D4.2020.12</t>
  </si>
  <si>
    <t>Combination Short-haul Truck - Diesel Fuel.D4.2020.13</t>
  </si>
  <si>
    <t>Combination Short-haul Truck - Diesel Fuel.D4.2020.14</t>
  </si>
  <si>
    <t>Combination Short-haul Truck - Diesel Fuel.D4.2020.15</t>
  </si>
  <si>
    <t>Combination Short-haul Truck - Diesel Fuel.D4.2020.16</t>
  </si>
  <si>
    <t>Combination Short-haul Truck - Diesel Fuel.D4.2030.1</t>
  </si>
  <si>
    <t>Combination Short-haul Truck - Diesel Fuel.D4.2030.2</t>
  </si>
  <si>
    <t>Combination Short-haul Truck - Diesel Fuel.D4.2030.3</t>
  </si>
  <si>
    <t>Combination Short-haul Truck - Diesel Fuel.D4.2030.4</t>
  </si>
  <si>
    <t>Combination Short-haul Truck - Diesel Fuel.D4.2030.5</t>
  </si>
  <si>
    <t>Combination Short-haul Truck - Diesel Fuel.D4.2030.6</t>
  </si>
  <si>
    <t>Combination Short-haul Truck - Diesel Fuel.D4.2030.7</t>
  </si>
  <si>
    <t>Combination Short-haul Truck - Diesel Fuel.D4.2030.8</t>
  </si>
  <si>
    <t>Combination Short-haul Truck - Diesel Fuel.D4.2030.9</t>
  </si>
  <si>
    <t>Combination Short-haul Truck - Diesel Fuel.D4.2030.10</t>
  </si>
  <si>
    <t>Combination Short-haul Truck - Diesel Fuel.D4.2030.11</t>
  </si>
  <si>
    <t>Combination Short-haul Truck - Diesel Fuel.D4.2030.12</t>
  </si>
  <si>
    <t>Combination Short-haul Truck - Diesel Fuel.D4.2030.13</t>
  </si>
  <si>
    <t>Combination Short-haul Truck - Diesel Fuel.D4.2030.14</t>
  </si>
  <si>
    <t>Combination Short-haul Truck - Diesel Fuel.D4.2030.15</t>
  </si>
  <si>
    <t>Combination Short-haul Truck - Diesel Fuel.D4.2030.16</t>
  </si>
  <si>
    <t>Combination Short-haul Truck - Gasoline.D4.2012.1</t>
  </si>
  <si>
    <t>Combination Short-haul Truck - Gasoline.D4.2012.2</t>
  </si>
  <si>
    <t>Combination Short-haul Truck - Gasoline.D4.2012.3</t>
  </si>
  <si>
    <t>Combination Short-haul Truck - Gasoline.D4.2012.4</t>
  </si>
  <si>
    <t>Combination Short-haul Truck - Gasoline.D4.2012.5</t>
  </si>
  <si>
    <t>Combination Short-haul Truck - Gasoline.D4.2012.6</t>
  </si>
  <si>
    <t>Combination Short-haul Truck - Gasoline.D4.2012.7</t>
  </si>
  <si>
    <t>Combination Short-haul Truck - Gasoline.D4.2012.8</t>
  </si>
  <si>
    <t>Combination Short-haul Truck - Gasoline.D4.2012.9</t>
  </si>
  <si>
    <t>Combination Short-haul Truck - Gasoline.D4.2012.10</t>
  </si>
  <si>
    <t>Combination Short-haul Truck - Gasoline.D4.2012.11</t>
  </si>
  <si>
    <t>Combination Short-haul Truck - Gasoline.D4.2012.12</t>
  </si>
  <si>
    <t>Combination Short-haul Truck - Gasoline.D4.2012.13</t>
  </si>
  <si>
    <t>Combination Short-haul Truck - Gasoline.D4.2012.14</t>
  </si>
  <si>
    <t>Combination Short-haul Truck - Gasoline.D4.2012.15</t>
  </si>
  <si>
    <t>Combination Short-haul Truck - Gasoline.D4.2012.16</t>
  </si>
  <si>
    <t>Combination Short-haul Truck - Gasoline.D4.2020.1</t>
  </si>
  <si>
    <t>Combination Short-haul Truck - Gasoline.D4.2020.2</t>
  </si>
  <si>
    <t>Combination Short-haul Truck - Gasoline.D4.2020.3</t>
  </si>
  <si>
    <t>Combination Short-haul Truck - Gasoline.D4.2020.4</t>
  </si>
  <si>
    <t>Combination Short-haul Truck - Gasoline.D4.2020.5</t>
  </si>
  <si>
    <t>Combination Short-haul Truck - Gasoline.D4.2020.6</t>
  </si>
  <si>
    <t>Combination Short-haul Truck - Gasoline.D4.2020.7</t>
  </si>
  <si>
    <t>Combination Short-haul Truck - Gasoline.D4.2020.8</t>
  </si>
  <si>
    <t>Combination Short-haul Truck - Gasoline.D4.2020.9</t>
  </si>
  <si>
    <t>Combination Short-haul Truck - Gasoline.D4.2020.10</t>
  </si>
  <si>
    <t>Combination Short-haul Truck - Gasoline.D4.2020.11</t>
  </si>
  <si>
    <t>Combination Short-haul Truck - Gasoline.D4.2020.12</t>
  </si>
  <si>
    <t>Combination Short-haul Truck - Gasoline.D4.2020.13</t>
  </si>
  <si>
    <t>Combination Short-haul Truck - Gasoline.D4.2020.14</t>
  </si>
  <si>
    <t>Combination Short-haul Truck - Gasoline.D4.2020.15</t>
  </si>
  <si>
    <t>Combination Short-haul Truck - Gasoline.D4.2020.16</t>
  </si>
  <si>
    <t>Combination Short-haul Truck - Gasoline.D4.2030.1</t>
  </si>
  <si>
    <t>Combination Short-haul Truck - Gasoline.D4.2030.2</t>
  </si>
  <si>
    <t>Combination Short-haul Truck - Gasoline.D4.2030.3</t>
  </si>
  <si>
    <t>Combination Short-haul Truck - Gasoline.D4.2030.4</t>
  </si>
  <si>
    <t>Combination Short-haul Truck - Gasoline.D4.2030.5</t>
  </si>
  <si>
    <t>Combination Short-haul Truck - Gasoline.D4.2030.6</t>
  </si>
  <si>
    <t>Combination Short-haul Truck - Gasoline.D4.2030.7</t>
  </si>
  <si>
    <t>Combination Short-haul Truck - Gasoline.D4.2030.8</t>
  </si>
  <si>
    <t>Combination Short-haul Truck - Gasoline.D4.2030.9</t>
  </si>
  <si>
    <t>Combination Short-haul Truck - Gasoline.D4.2030.10</t>
  </si>
  <si>
    <t>Combination Short-haul Truck - Gasoline.D4.2030.11</t>
  </si>
  <si>
    <t>Combination Short-haul Truck - Gasoline.D4.2030.12</t>
  </si>
  <si>
    <t>Combination Short-haul Truck - Gasoline.D4.2030.13</t>
  </si>
  <si>
    <t>Combination Short-haul Truck - Gasoline.D4.2030.14</t>
  </si>
  <si>
    <t>Combination Short-haul Truck - Gasoline.D4.2030.15</t>
  </si>
  <si>
    <t>Combination Short-haul Truck - Gasoline.D4.2030.16</t>
  </si>
  <si>
    <t>Single Unit Long-haul Truck - Diesel Fuel.D4.2012.1</t>
  </si>
  <si>
    <t>Single Unit Long-haul Truck - Diesel Fuel.D4.2012.2</t>
  </si>
  <si>
    <t>Single Unit Long-haul Truck - Diesel Fuel.D4.2012.3</t>
  </si>
  <si>
    <t>Single Unit Long-haul Truck - Diesel Fuel.D4.2012.4</t>
  </si>
  <si>
    <t>Single Unit Long-haul Truck - Diesel Fuel.D4.2012.5</t>
  </si>
  <si>
    <t>Single Unit Long-haul Truck - Diesel Fuel.D4.2012.6</t>
  </si>
  <si>
    <t>Single Unit Long-haul Truck - Diesel Fuel.D4.2012.7</t>
  </si>
  <si>
    <t>Single Unit Long-haul Truck - Diesel Fuel.D4.2012.8</t>
  </si>
  <si>
    <t>Single Unit Long-haul Truck - Diesel Fuel.D4.2012.9</t>
  </si>
  <si>
    <t>Single Unit Long-haul Truck - Diesel Fuel.D4.2012.10</t>
  </si>
  <si>
    <t>Single Unit Long-haul Truck - Diesel Fuel.D4.2012.11</t>
  </si>
  <si>
    <t>Single Unit Long-haul Truck - Diesel Fuel.D4.2012.12</t>
  </si>
  <si>
    <t>Single Unit Long-haul Truck - Diesel Fuel.D4.2012.13</t>
  </si>
  <si>
    <t>Single Unit Long-haul Truck - Diesel Fuel.D4.2012.14</t>
  </si>
  <si>
    <t>Single Unit Long-haul Truck - Diesel Fuel.D4.2012.15</t>
  </si>
  <si>
    <t>Single Unit Long-haul Truck - Diesel Fuel.D4.2012.16</t>
  </si>
  <si>
    <t>Single Unit Long-haul Truck - Diesel Fuel.D4.2020.1</t>
  </si>
  <si>
    <t>Single Unit Long-haul Truck - Diesel Fuel.D4.2020.2</t>
  </si>
  <si>
    <t>Single Unit Long-haul Truck - Diesel Fuel.D4.2020.3</t>
  </si>
  <si>
    <t>Single Unit Long-haul Truck - Diesel Fuel.D4.2020.4</t>
  </si>
  <si>
    <t>Single Unit Long-haul Truck - Diesel Fuel.D4.2020.5</t>
  </si>
  <si>
    <t>Single Unit Long-haul Truck - Diesel Fuel.D4.2020.6</t>
  </si>
  <si>
    <t>Single Unit Long-haul Truck - Diesel Fuel.D4.2020.7</t>
  </si>
  <si>
    <t>Single Unit Long-haul Truck - Diesel Fuel.D4.2020.8</t>
  </si>
  <si>
    <t>Single Unit Long-haul Truck - Diesel Fuel.D4.2020.9</t>
  </si>
  <si>
    <t>Single Unit Long-haul Truck - Diesel Fuel.D4.2020.10</t>
  </si>
  <si>
    <t>Single Unit Long-haul Truck - Diesel Fuel.D4.2020.11</t>
  </si>
  <si>
    <t>Single Unit Long-haul Truck - Diesel Fuel.D4.2020.12</t>
  </si>
  <si>
    <t>Single Unit Long-haul Truck - Diesel Fuel.D4.2020.13</t>
  </si>
  <si>
    <t>Single Unit Long-haul Truck - Diesel Fuel.D4.2020.14</t>
  </si>
  <si>
    <t>Single Unit Long-haul Truck - Diesel Fuel.D4.2020.15</t>
  </si>
  <si>
    <t>Single Unit Long-haul Truck - Diesel Fuel.D4.2020.16</t>
  </si>
  <si>
    <t>Single Unit Long-haul Truck - Diesel Fuel.D4.2030.1</t>
  </si>
  <si>
    <t>Single Unit Long-haul Truck - Diesel Fuel.D4.2030.2</t>
  </si>
  <si>
    <t>Single Unit Long-haul Truck - Diesel Fuel.D4.2030.3</t>
  </si>
  <si>
    <t>Single Unit Long-haul Truck - Diesel Fuel.D4.2030.4</t>
  </si>
  <si>
    <t>Single Unit Long-haul Truck - Diesel Fuel.D4.2030.5</t>
  </si>
  <si>
    <t>Single Unit Long-haul Truck - Diesel Fuel.D4.2030.6</t>
  </si>
  <si>
    <t>Single Unit Long-haul Truck - Diesel Fuel.D4.2030.7</t>
  </si>
  <si>
    <t>Single Unit Long-haul Truck - Diesel Fuel.D4.2030.8</t>
  </si>
  <si>
    <t>Single Unit Long-haul Truck - Diesel Fuel.D4.2030.9</t>
  </si>
  <si>
    <t>Single Unit Long-haul Truck - Diesel Fuel.D4.2030.10</t>
  </si>
  <si>
    <t>Single Unit Long-haul Truck - Diesel Fuel.D4.2030.11</t>
  </si>
  <si>
    <t>Single Unit Long-haul Truck - Diesel Fuel.D4.2030.12</t>
  </si>
  <si>
    <t>Single Unit Long-haul Truck - Diesel Fuel.D4.2030.13</t>
  </si>
  <si>
    <t>Single Unit Long-haul Truck - Diesel Fuel.D4.2030.14</t>
  </si>
  <si>
    <t>Single Unit Long-haul Truck - Diesel Fuel.D4.2030.15</t>
  </si>
  <si>
    <t>Single Unit Long-haul Truck - Diesel Fuel.D4.2030.16</t>
  </si>
  <si>
    <t>Single Unit Long-haul Truck - Gasoline.D4.2012.1</t>
  </si>
  <si>
    <t>Single Unit Long-haul Truck - Gasoline.D4.2012.2</t>
  </si>
  <si>
    <t>Single Unit Long-haul Truck - Gasoline.D4.2012.3</t>
  </si>
  <si>
    <t>Single Unit Long-haul Truck - Gasoline.D4.2012.4</t>
  </si>
  <si>
    <t>Single Unit Long-haul Truck - Gasoline.D4.2012.5</t>
  </si>
  <si>
    <t>Single Unit Long-haul Truck - Gasoline.D4.2012.6</t>
  </si>
  <si>
    <t>Single Unit Long-haul Truck - Gasoline.D4.2012.7</t>
  </si>
  <si>
    <t>Single Unit Long-haul Truck - Gasoline.D4.2012.8</t>
  </si>
  <si>
    <t>Single Unit Long-haul Truck - Gasoline.D4.2012.9</t>
  </si>
  <si>
    <t>Single Unit Long-haul Truck - Gasoline.D4.2012.10</t>
  </si>
  <si>
    <t>Single Unit Long-haul Truck - Gasoline.D4.2012.11</t>
  </si>
  <si>
    <t>Single Unit Long-haul Truck - Gasoline.D4.2012.12</t>
  </si>
  <si>
    <t>Single Unit Long-haul Truck - Gasoline.D4.2012.13</t>
  </si>
  <si>
    <t>Single Unit Long-haul Truck - Gasoline.D4.2012.14</t>
  </si>
  <si>
    <t>Single Unit Long-haul Truck - Gasoline.D4.2012.15</t>
  </si>
  <si>
    <t>Single Unit Long-haul Truck - Gasoline.D4.2012.16</t>
  </si>
  <si>
    <t>Single Unit Long-haul Truck - Gasoline.D4.2020.1</t>
  </si>
  <si>
    <t>Single Unit Long-haul Truck - Gasoline.D4.2020.2</t>
  </si>
  <si>
    <t>Single Unit Long-haul Truck - Gasoline.D4.2020.3</t>
  </si>
  <si>
    <t>Single Unit Long-haul Truck - Gasoline.D4.2020.4</t>
  </si>
  <si>
    <t>Single Unit Long-haul Truck - Gasoline.D4.2020.5</t>
  </si>
  <si>
    <t>Single Unit Long-haul Truck - Gasoline.D4.2020.6</t>
  </si>
  <si>
    <t>Single Unit Long-haul Truck - Gasoline.D4.2020.7</t>
  </si>
  <si>
    <t>Single Unit Long-haul Truck - Gasoline.D4.2020.8</t>
  </si>
  <si>
    <t>Single Unit Long-haul Truck - Gasoline.D4.2020.9</t>
  </si>
  <si>
    <t>Single Unit Long-haul Truck - Gasoline.D4.2020.10</t>
  </si>
  <si>
    <t>Single Unit Long-haul Truck - Gasoline.D4.2020.11</t>
  </si>
  <si>
    <t>Single Unit Long-haul Truck - Gasoline.D4.2020.12</t>
  </si>
  <si>
    <t>Single Unit Long-haul Truck - Gasoline.D4.2020.13</t>
  </si>
  <si>
    <t>Single Unit Long-haul Truck - Gasoline.D4.2020.14</t>
  </si>
  <si>
    <t>Single Unit Long-haul Truck - Gasoline.D4.2020.15</t>
  </si>
  <si>
    <t>Single Unit Long-haul Truck - Gasoline.D4.2020.16</t>
  </si>
  <si>
    <t>Single Unit Long-haul Truck - Gasoline.D4.2030.1</t>
  </si>
  <si>
    <t>Single Unit Long-haul Truck - Gasoline.D4.2030.2</t>
  </si>
  <si>
    <t>Single Unit Long-haul Truck - Gasoline.D4.2030.3</t>
  </si>
  <si>
    <t>Single Unit Long-haul Truck - Gasoline.D4.2030.4</t>
  </si>
  <si>
    <t>Single Unit Long-haul Truck - Gasoline.D4.2030.5</t>
  </si>
  <si>
    <t>Single Unit Long-haul Truck - Gasoline.D4.2030.6</t>
  </si>
  <si>
    <t>Single Unit Long-haul Truck - Gasoline.D4.2030.7</t>
  </si>
  <si>
    <t>Single Unit Long-haul Truck - Gasoline.D4.2030.8</t>
  </si>
  <si>
    <t>Single Unit Long-haul Truck - Gasoline.D4.2030.9</t>
  </si>
  <si>
    <t>Single Unit Long-haul Truck - Gasoline.D4.2030.10</t>
  </si>
  <si>
    <t>Single Unit Long-haul Truck - Gasoline.D4.2030.11</t>
  </si>
  <si>
    <t>Single Unit Long-haul Truck - Gasoline.D4.2030.12</t>
  </si>
  <si>
    <t>Single Unit Long-haul Truck - Gasoline.D4.2030.13</t>
  </si>
  <si>
    <t>Single Unit Long-haul Truck - Gasoline.D4.2030.14</t>
  </si>
  <si>
    <t>Single Unit Long-haul Truck - Gasoline.D4.2030.15</t>
  </si>
  <si>
    <t>Single Unit Long-haul Truck - Gasoline.D4.2030.16</t>
  </si>
  <si>
    <t>Single Unit Short-haul Truck - Diesel Fuel.D4.2012.1</t>
  </si>
  <si>
    <t>Single Unit Short-haul Truck - Diesel Fuel.D4.2012.2</t>
  </si>
  <si>
    <t>Single Unit Short-haul Truck - Diesel Fuel.D4.2012.3</t>
  </si>
  <si>
    <t>Single Unit Short-haul Truck - Diesel Fuel.D4.2012.4</t>
  </si>
  <si>
    <t>Single Unit Short-haul Truck - Diesel Fuel.D4.2012.5</t>
  </si>
  <si>
    <t>Single Unit Short-haul Truck - Diesel Fuel.D4.2012.6</t>
  </si>
  <si>
    <t>Single Unit Short-haul Truck - Diesel Fuel.D4.2012.7</t>
  </si>
  <si>
    <t>Single Unit Short-haul Truck - Diesel Fuel.D4.2012.8</t>
  </si>
  <si>
    <t>Single Unit Short-haul Truck - Diesel Fuel.D4.2012.9</t>
  </si>
  <si>
    <t>Single Unit Short-haul Truck - Diesel Fuel.D4.2012.10</t>
  </si>
  <si>
    <t>Single Unit Short-haul Truck - Diesel Fuel.D4.2012.11</t>
  </si>
  <si>
    <t>Single Unit Short-haul Truck - Diesel Fuel.D4.2012.12</t>
  </si>
  <si>
    <t>Single Unit Short-haul Truck - Diesel Fuel.D4.2012.13</t>
  </si>
  <si>
    <t>Single Unit Short-haul Truck - Diesel Fuel.D4.2012.14</t>
  </si>
  <si>
    <t>Single Unit Short-haul Truck - Diesel Fuel.D4.2012.15</t>
  </si>
  <si>
    <t>Single Unit Short-haul Truck - Diesel Fuel.D4.2012.16</t>
  </si>
  <si>
    <t>Single Unit Short-haul Truck - Diesel Fuel.D4.2020.1</t>
  </si>
  <si>
    <t>Single Unit Short-haul Truck - Diesel Fuel.D4.2020.2</t>
  </si>
  <si>
    <t>Single Unit Short-haul Truck - Diesel Fuel.D4.2020.3</t>
  </si>
  <si>
    <t>Single Unit Short-haul Truck - Diesel Fuel.D4.2020.4</t>
  </si>
  <si>
    <t>Single Unit Short-haul Truck - Diesel Fuel.D4.2020.5</t>
  </si>
  <si>
    <t>Single Unit Short-haul Truck - Diesel Fuel.D4.2020.6</t>
  </si>
  <si>
    <t>Single Unit Short-haul Truck - Diesel Fuel.D4.2020.7</t>
  </si>
  <si>
    <t>Single Unit Short-haul Truck - Diesel Fuel.D4.2020.8</t>
  </si>
  <si>
    <t>Single Unit Short-haul Truck - Diesel Fuel.D4.2020.9</t>
  </si>
  <si>
    <t>Single Unit Short-haul Truck - Diesel Fuel.D4.2020.10</t>
  </si>
  <si>
    <t>Single Unit Short-haul Truck - Diesel Fuel.D4.2020.11</t>
  </si>
  <si>
    <t>Single Unit Short-haul Truck - Diesel Fuel.D4.2020.12</t>
  </si>
  <si>
    <t>Single Unit Short-haul Truck - Diesel Fuel.D4.2020.13</t>
  </si>
  <si>
    <t>Single Unit Short-haul Truck - Diesel Fuel.D4.2020.14</t>
  </si>
  <si>
    <t>Single Unit Short-haul Truck - Diesel Fuel.D4.2020.15</t>
  </si>
  <si>
    <t>Single Unit Short-haul Truck - Diesel Fuel.D4.2020.16</t>
  </si>
  <si>
    <t>Single Unit Short-haul Truck - Diesel Fuel.D4.2030.1</t>
  </si>
  <si>
    <t>Single Unit Short-haul Truck - Diesel Fuel.D4.2030.2</t>
  </si>
  <si>
    <t>Single Unit Short-haul Truck - Diesel Fuel.D4.2030.3</t>
  </si>
  <si>
    <t>Single Unit Short-haul Truck - Diesel Fuel.D4.2030.4</t>
  </si>
  <si>
    <t>Single Unit Short-haul Truck - Diesel Fuel.D4.2030.5</t>
  </si>
  <si>
    <t>Single Unit Short-haul Truck - Diesel Fuel.D4.2030.6</t>
  </si>
  <si>
    <t>Single Unit Short-haul Truck - Diesel Fuel.D4.2030.7</t>
  </si>
  <si>
    <t>Single Unit Short-haul Truck - Diesel Fuel.D4.2030.8</t>
  </si>
  <si>
    <t>Single Unit Short-haul Truck - Diesel Fuel.D4.2030.9</t>
  </si>
  <si>
    <t>Single Unit Short-haul Truck - Diesel Fuel.D4.2030.10</t>
  </si>
  <si>
    <t>Single Unit Short-haul Truck - Diesel Fuel.D4.2030.11</t>
  </si>
  <si>
    <t>Single Unit Short-haul Truck - Diesel Fuel.D4.2030.12</t>
  </si>
  <si>
    <t>Single Unit Short-haul Truck - Diesel Fuel.D4.2030.13</t>
  </si>
  <si>
    <t>Single Unit Short-haul Truck - Diesel Fuel.D4.2030.14</t>
  </si>
  <si>
    <t>Single Unit Short-haul Truck - Diesel Fuel.D4.2030.15</t>
  </si>
  <si>
    <t>Single Unit Short-haul Truck - Diesel Fuel.D4.2030.16</t>
  </si>
  <si>
    <t>Single Unit Short-haul Truck - Gasoline.D4.2012.1</t>
  </si>
  <si>
    <t>Single Unit Short-haul Truck - Gasoline.D4.2012.2</t>
  </si>
  <si>
    <t>Single Unit Short-haul Truck - Gasoline.D4.2012.3</t>
  </si>
  <si>
    <t>Single Unit Short-haul Truck - Gasoline.D4.2012.4</t>
  </si>
  <si>
    <t>Single Unit Short-haul Truck - Gasoline.D4.2012.5</t>
  </si>
  <si>
    <t>Single Unit Short-haul Truck - Gasoline.D4.2012.6</t>
  </si>
  <si>
    <t>Single Unit Short-haul Truck - Gasoline.D4.2012.7</t>
  </si>
  <si>
    <t>Single Unit Short-haul Truck - Gasoline.D4.2012.8</t>
  </si>
  <si>
    <t>Single Unit Short-haul Truck - Gasoline.D4.2012.9</t>
  </si>
  <si>
    <t>Single Unit Short-haul Truck - Gasoline.D4.2012.10</t>
  </si>
  <si>
    <t>Single Unit Short-haul Truck - Gasoline.D4.2012.11</t>
  </si>
  <si>
    <t>Single Unit Short-haul Truck - Gasoline.D4.2012.12</t>
  </si>
  <si>
    <t>Single Unit Short-haul Truck - Gasoline.D4.2012.13</t>
  </si>
  <si>
    <t>Single Unit Short-haul Truck - Gasoline.D4.2012.14</t>
  </si>
  <si>
    <t>Single Unit Short-haul Truck - Gasoline.D4.2012.15</t>
  </si>
  <si>
    <t>Single Unit Short-haul Truck - Gasoline.D4.2012.16</t>
  </si>
  <si>
    <t>Single Unit Short-haul Truck - Gasoline.D4.2020.1</t>
  </si>
  <si>
    <t>Single Unit Short-haul Truck - Gasoline.D4.2020.2</t>
  </si>
  <si>
    <t>Single Unit Short-haul Truck - Gasoline.D4.2020.3</t>
  </si>
  <si>
    <t>Single Unit Short-haul Truck - Gasoline.D4.2020.4</t>
  </si>
  <si>
    <t>Single Unit Short-haul Truck - Gasoline.D4.2020.5</t>
  </si>
  <si>
    <t>Single Unit Short-haul Truck - Gasoline.D4.2020.6</t>
  </si>
  <si>
    <t>Single Unit Short-haul Truck - Gasoline.D4.2020.7</t>
  </si>
  <si>
    <t>Single Unit Short-haul Truck - Gasoline.D4.2020.8</t>
  </si>
  <si>
    <t>Single Unit Short-haul Truck - Gasoline.D4.2020.9</t>
  </si>
  <si>
    <t>Single Unit Short-haul Truck - Gasoline.D4.2020.10</t>
  </si>
  <si>
    <t>Single Unit Short-haul Truck - Gasoline.D4.2020.11</t>
  </si>
  <si>
    <t>Single Unit Short-haul Truck - Gasoline.D4.2020.12</t>
  </si>
  <si>
    <t>Single Unit Short-haul Truck - Gasoline.D4.2020.13</t>
  </si>
  <si>
    <t>Single Unit Short-haul Truck - Gasoline.D4.2020.14</t>
  </si>
  <si>
    <t>Single Unit Short-haul Truck - Gasoline.D4.2020.15</t>
  </si>
  <si>
    <t>Single Unit Short-haul Truck - Gasoline.D4.2020.16</t>
  </si>
  <si>
    <t>Single Unit Short-haul Truck - Gasoline.D4.2030.1</t>
  </si>
  <si>
    <t>Single Unit Short-haul Truck - Gasoline.D4.2030.2</t>
  </si>
  <si>
    <t>Single Unit Short-haul Truck - Gasoline.D4.2030.3</t>
  </si>
  <si>
    <t>Single Unit Short-haul Truck - Gasoline.D4.2030.4</t>
  </si>
  <si>
    <t>Single Unit Short-haul Truck - Gasoline.D4.2030.5</t>
  </si>
  <si>
    <t>Single Unit Short-haul Truck - Gasoline.D4.2030.6</t>
  </si>
  <si>
    <t>Single Unit Short-haul Truck - Gasoline.D4.2030.7</t>
  </si>
  <si>
    <t>Single Unit Short-haul Truck - Gasoline.D4.2030.8</t>
  </si>
  <si>
    <t>Single Unit Short-haul Truck - Gasoline.D4.2030.9</t>
  </si>
  <si>
    <t>Single Unit Short-haul Truck - Gasoline.D4.2030.10</t>
  </si>
  <si>
    <t>Single Unit Short-haul Truck - Gasoline.D4.2030.11</t>
  </si>
  <si>
    <t>Single Unit Short-haul Truck - Gasoline.D4.2030.12</t>
  </si>
  <si>
    <t>Single Unit Short-haul Truck - Gasoline.D4.2030.13</t>
  </si>
  <si>
    <t>Single Unit Short-haul Truck - Gasoline.D4.2030.14</t>
  </si>
  <si>
    <t>Single Unit Short-haul Truck - Gasoline.D4.2030.15</t>
  </si>
  <si>
    <t>Single Unit Short-haul Truck - Gasoline.D4.2030.16</t>
  </si>
  <si>
    <t>Bus.D4.2012.1</t>
  </si>
  <si>
    <t>Bus.D4.2012.2</t>
  </si>
  <si>
    <t>Bus.D4.2012.3</t>
  </si>
  <si>
    <t>Bus.D4.2012.4</t>
  </si>
  <si>
    <t>Bus.D4.2012.5</t>
  </si>
  <si>
    <t>Bus.D4.2012.6</t>
  </si>
  <si>
    <t>Bus.D4.2012.7</t>
  </si>
  <si>
    <t>Bus.D4.2012.8</t>
  </si>
  <si>
    <t>Bus.D4.2012.9</t>
  </si>
  <si>
    <t>Bus.D4.2012.10</t>
  </si>
  <si>
    <t>Bus.D4.2012.11</t>
  </si>
  <si>
    <t>Bus.D4.2012.12</t>
  </si>
  <si>
    <t>Bus.D4.2012.13</t>
  </si>
  <si>
    <t>Bus.D4.2012.14</t>
  </si>
  <si>
    <t>Bus.D4.2012.15</t>
  </si>
  <si>
    <t>Bus.D4.2012.16</t>
  </si>
  <si>
    <t>Bus.D4.2020.1</t>
  </si>
  <si>
    <t>Bus.D4.2020.2</t>
  </si>
  <si>
    <t>Bus.D4.2020.3</t>
  </si>
  <si>
    <t>Bus.D4.2020.4</t>
  </si>
  <si>
    <t>Bus.D4.2020.5</t>
  </si>
  <si>
    <t>Bus.D4.2020.6</t>
  </si>
  <si>
    <t>Bus.D4.2020.7</t>
  </si>
  <si>
    <t>Bus.D4.2020.8</t>
  </si>
  <si>
    <t>Bus.D4.2020.9</t>
  </si>
  <si>
    <t>Bus.D4.2020.10</t>
  </si>
  <si>
    <t>Bus.D4.2020.11</t>
  </si>
  <si>
    <t>Bus.D4.2020.12</t>
  </si>
  <si>
    <t>Bus.D4.2020.13</t>
  </si>
  <si>
    <t>Bus.D4.2020.14</t>
  </si>
  <si>
    <t>Bus.D4.2020.15</t>
  </si>
  <si>
    <t>Bus.D4.2020.16</t>
  </si>
  <si>
    <t>Bus.D4.2030.1</t>
  </si>
  <si>
    <t>Bus.D4.2030.2</t>
  </si>
  <si>
    <t>Bus.D4.2030.3</t>
  </si>
  <si>
    <t>Bus.D4.2030.4</t>
  </si>
  <si>
    <t>Bus.D4.2030.5</t>
  </si>
  <si>
    <t>Bus.D4.2030.6</t>
  </si>
  <si>
    <t>Bus.D4.2030.7</t>
  </si>
  <si>
    <t>Bus.D4.2030.8</t>
  </si>
  <si>
    <t>Bus.D4.2030.9</t>
  </si>
  <si>
    <t>Bus.D4.2030.10</t>
  </si>
  <si>
    <t>Bus.D4.2030.11</t>
  </si>
  <si>
    <t>Bus.D4.2030.12</t>
  </si>
  <si>
    <t>Bus.D4.2030.13</t>
  </si>
  <si>
    <t>Bus.D4.2030.14</t>
  </si>
  <si>
    <t>Bus.D4.2030.15</t>
  </si>
  <si>
    <t>Bus.D4.2030.16</t>
  </si>
  <si>
    <t>CNG Bus.D4.2012.1</t>
  </si>
  <si>
    <t>CNG Bus.D4.2012.2</t>
  </si>
  <si>
    <t>CNG Bus.D4.2012.3</t>
  </si>
  <si>
    <t>CNG Bus.D4.2012.4</t>
  </si>
  <si>
    <t>CNG Bus.D4.2012.5</t>
  </si>
  <si>
    <t>CNG Bus.D4.2012.6</t>
  </si>
  <si>
    <t>CNG Bus.D4.2012.7</t>
  </si>
  <si>
    <t>CNG Bus.D4.2012.8</t>
  </si>
  <si>
    <t>CNG Bus.D4.2012.9</t>
  </si>
  <si>
    <t>CNG Bus.D4.2012.10</t>
  </si>
  <si>
    <t>CNG Bus.D4.2012.11</t>
  </si>
  <si>
    <t>CNG Bus.D4.2012.12</t>
  </si>
  <si>
    <t>CNG Bus.D4.2012.13</t>
  </si>
  <si>
    <t>CNG Bus.D4.2012.14</t>
  </si>
  <si>
    <t>CNG Bus.D4.2012.15</t>
  </si>
  <si>
    <t>CNG Bus.D4.2012.16</t>
  </si>
  <si>
    <t>CNG Bus.D4.2020.1</t>
  </si>
  <si>
    <t>CNG Bus.D4.2020.2</t>
  </si>
  <si>
    <t>CNG Bus.D4.2020.3</t>
  </si>
  <si>
    <t>CNG Bus.D4.2020.4</t>
  </si>
  <si>
    <t>CNG Bus.D4.2020.5</t>
  </si>
  <si>
    <t>CNG Bus.D4.2020.6</t>
  </si>
  <si>
    <t>CNG Bus.D4.2020.7</t>
  </si>
  <si>
    <t>CNG Bus.D4.2020.8</t>
  </si>
  <si>
    <t>CNG Bus.D4.2020.9</t>
  </si>
  <si>
    <t>CNG Bus.D4.2020.10</t>
  </si>
  <si>
    <t>CNG Bus.D4.2020.11</t>
  </si>
  <si>
    <t>CNG Bus.D4.2020.12</t>
  </si>
  <si>
    <t>CNG Bus.D4.2020.13</t>
  </si>
  <si>
    <t>CNG Bus.D4.2020.14</t>
  </si>
  <si>
    <t>CNG Bus.D4.2020.15</t>
  </si>
  <si>
    <t>CNG Bus.D4.2020.16</t>
  </si>
  <si>
    <t>CNG Bus.D4.2030.1</t>
  </si>
  <si>
    <t>CNG Bus.D4.2030.2</t>
  </si>
  <si>
    <t>CNG Bus.D4.2030.3</t>
  </si>
  <si>
    <t>CNG Bus.D4.2030.4</t>
  </si>
  <si>
    <t>CNG Bus.D4.2030.5</t>
  </si>
  <si>
    <t>CNG Bus.D4.2030.6</t>
  </si>
  <si>
    <t>CNG Bus.D4.2030.7</t>
  </si>
  <si>
    <t>CNG Bus.D4.2030.8</t>
  </si>
  <si>
    <t>CNG Bus.D4.2030.9</t>
  </si>
  <si>
    <t>CNG Bus.D4.2030.10</t>
  </si>
  <si>
    <t>CNG Bus.D4.2030.11</t>
  </si>
  <si>
    <t>CNG Bus.D4.2030.12</t>
  </si>
  <si>
    <t>CNG Bus.D4.2030.13</t>
  </si>
  <si>
    <t>CNG Bus.D4.2030.14</t>
  </si>
  <si>
    <t>CNG Bus.D4.2030.15</t>
  </si>
  <si>
    <t>CNG Bus.D4.2030.16</t>
  </si>
  <si>
    <t>Gasoline Bus.D4.2012.1</t>
  </si>
  <si>
    <t>Gasoline Bus.D4.2012.2</t>
  </si>
  <si>
    <t>Gasoline Bus.D4.2012.3</t>
  </si>
  <si>
    <t>Gasoline Bus.D4.2012.4</t>
  </si>
  <si>
    <t>Gasoline Bus.D4.2012.5</t>
  </si>
  <si>
    <t>Gasoline Bus.D4.2012.6</t>
  </si>
  <si>
    <t>Gasoline Bus.D4.2012.7</t>
  </si>
  <si>
    <t>Gasoline Bus.D4.2012.8</t>
  </si>
  <si>
    <t>Gasoline Bus.D4.2012.9</t>
  </si>
  <si>
    <t>Gasoline Bus.D4.2012.10</t>
  </si>
  <si>
    <t>Gasoline Bus.D4.2012.11</t>
  </si>
  <si>
    <t>Gasoline Bus.D4.2012.12</t>
  </si>
  <si>
    <t>Gasoline Bus.D4.2012.13</t>
  </si>
  <si>
    <t>Gasoline Bus.D4.2012.14</t>
  </si>
  <si>
    <t>Gasoline Bus.D4.2012.15</t>
  </si>
  <si>
    <t>Gasoline Bus.D4.2012.16</t>
  </si>
  <si>
    <t>Gasoline Bus.D4.2020.1</t>
  </si>
  <si>
    <t>Gasoline Bus.D4.2020.2</t>
  </si>
  <si>
    <t>Gasoline Bus.D4.2020.3</t>
  </si>
  <si>
    <t>Gasoline Bus.D4.2020.4</t>
  </si>
  <si>
    <t>Gasoline Bus.D4.2020.5</t>
  </si>
  <si>
    <t>Gasoline Bus.D4.2020.6</t>
  </si>
  <si>
    <t>Gasoline Bus.D4.2020.7</t>
  </si>
  <si>
    <t>Gasoline Bus.D4.2020.8</t>
  </si>
  <si>
    <t>Gasoline Bus.D4.2020.9</t>
  </si>
  <si>
    <t>Gasoline Bus.D4.2020.10</t>
  </si>
  <si>
    <t>Gasoline Bus.D4.2020.11</t>
  </si>
  <si>
    <t>Gasoline Bus.D4.2020.12</t>
  </si>
  <si>
    <t>Gasoline Bus.D4.2020.13</t>
  </si>
  <si>
    <t>Gasoline Bus.D4.2020.14</t>
  </si>
  <si>
    <t>Gasoline Bus.D4.2020.15</t>
  </si>
  <si>
    <t>Gasoline Bus.D4.2020.16</t>
  </si>
  <si>
    <t>Gasoline Bus.D4.2030.1</t>
  </si>
  <si>
    <t>Gasoline Bus.D4.2030.2</t>
  </si>
  <si>
    <t>Gasoline Bus.D4.2030.3</t>
  </si>
  <si>
    <t>Gasoline Bus.D4.2030.4</t>
  </si>
  <si>
    <t>Gasoline Bus.D4.2030.5</t>
  </si>
  <si>
    <t>Gasoline Bus.D4.2030.6</t>
  </si>
  <si>
    <t>Gasoline Bus.D4.2030.7</t>
  </si>
  <si>
    <t>Gasoline Bus.D4.2030.8</t>
  </si>
  <si>
    <t>Gasoline Bus.D4.2030.9</t>
  </si>
  <si>
    <t>Gasoline Bus.D4.2030.10</t>
  </si>
  <si>
    <t>Gasoline Bus.D4.2030.11</t>
  </si>
  <si>
    <t>Gasoline Bus.D4.2030.12</t>
  </si>
  <si>
    <t>Gasoline Bus.D4.2030.13</t>
  </si>
  <si>
    <t>Gasoline Bus.D4.2030.14</t>
  </si>
  <si>
    <t>Gasoline Bus.D4.2030.15</t>
  </si>
  <si>
    <t>Gasoline Bus.D4.2030.16</t>
  </si>
  <si>
    <t>Combination Long-haul Truck - Diesel Fuel.D5.2012.1</t>
  </si>
  <si>
    <t>Combination Long-haul Truck - Diesel Fuel.D5.2012.2</t>
  </si>
  <si>
    <t>Combination Long-haul Truck - Diesel Fuel.D5.2012.3</t>
  </si>
  <si>
    <t>Combination Long-haul Truck - Diesel Fuel.D5.2012.4</t>
  </si>
  <si>
    <t>Combination Long-haul Truck - Diesel Fuel.D5.2012.5</t>
  </si>
  <si>
    <t>Combination Long-haul Truck - Diesel Fuel.D5.2012.6</t>
  </si>
  <si>
    <t>Combination Long-haul Truck - Diesel Fuel.D5.2012.7</t>
  </si>
  <si>
    <t>Combination Long-haul Truck - Diesel Fuel.D5.2012.8</t>
  </si>
  <si>
    <t>Combination Long-haul Truck - Diesel Fuel.D5.2012.9</t>
  </si>
  <si>
    <t>Combination Long-haul Truck - Diesel Fuel.D5.2012.10</t>
  </si>
  <si>
    <t>Combination Long-haul Truck - Diesel Fuel.D5.2012.11</t>
  </si>
  <si>
    <t>Combination Long-haul Truck - Diesel Fuel.D5.2012.12</t>
  </si>
  <si>
    <t>Combination Long-haul Truck - Diesel Fuel.D5.2012.13</t>
  </si>
  <si>
    <t>Combination Long-haul Truck - Diesel Fuel.D5.2012.14</t>
  </si>
  <si>
    <t>Combination Long-haul Truck - Diesel Fuel.D5.2012.15</t>
  </si>
  <si>
    <t>Combination Long-haul Truck - Diesel Fuel.D5.2012.16</t>
  </si>
  <si>
    <t>Combination Long-haul Truck - Diesel Fuel.D5.2020.1</t>
  </si>
  <si>
    <t>Combination Long-haul Truck - Diesel Fuel.D5.2020.2</t>
  </si>
  <si>
    <t>Combination Long-haul Truck - Diesel Fuel.D5.2020.3</t>
  </si>
  <si>
    <t>Combination Long-haul Truck - Diesel Fuel.D5.2020.4</t>
  </si>
  <si>
    <t>Combination Long-haul Truck - Diesel Fuel.D5.2020.5</t>
  </si>
  <si>
    <t>Combination Long-haul Truck - Diesel Fuel.D5.2020.6</t>
  </si>
  <si>
    <t>Combination Long-haul Truck - Diesel Fuel.D5.2020.7</t>
  </si>
  <si>
    <t>Combination Long-haul Truck - Diesel Fuel.D5.2020.8</t>
  </si>
  <si>
    <t>Combination Long-haul Truck - Diesel Fuel.D5.2020.9</t>
  </si>
  <si>
    <t>Combination Long-haul Truck - Diesel Fuel.D5.2020.10</t>
  </si>
  <si>
    <t>Combination Long-haul Truck - Diesel Fuel.D5.2020.11</t>
  </si>
  <si>
    <t>Combination Long-haul Truck - Diesel Fuel.D5.2020.12</t>
  </si>
  <si>
    <t>Combination Long-haul Truck - Diesel Fuel.D5.2020.13</t>
  </si>
  <si>
    <t>Combination Long-haul Truck - Diesel Fuel.D5.2020.14</t>
  </si>
  <si>
    <t>Combination Long-haul Truck - Diesel Fuel.D5.2020.15</t>
  </si>
  <si>
    <t>Combination Long-haul Truck - Diesel Fuel.D5.2020.16</t>
  </si>
  <si>
    <t>Combination Long-haul Truck - Diesel Fuel.D5.2030.1</t>
  </si>
  <si>
    <t>Combination Long-haul Truck - Diesel Fuel.D5.2030.2</t>
  </si>
  <si>
    <t>Combination Long-haul Truck - Diesel Fuel.D5.2030.3</t>
  </si>
  <si>
    <t>Combination Long-haul Truck - Diesel Fuel.D5.2030.4</t>
  </si>
  <si>
    <t>Combination Long-haul Truck - Diesel Fuel.D5.2030.5</t>
  </si>
  <si>
    <t>Combination Long-haul Truck - Diesel Fuel.D5.2030.6</t>
  </si>
  <si>
    <t>Combination Long-haul Truck - Diesel Fuel.D5.2030.7</t>
  </si>
  <si>
    <t>Combination Long-haul Truck - Diesel Fuel.D5.2030.8</t>
  </si>
  <si>
    <t>Combination Long-haul Truck - Diesel Fuel.D5.2030.9</t>
  </si>
  <si>
    <t>Combination Long-haul Truck - Diesel Fuel.D5.2030.10</t>
  </si>
  <si>
    <t>Combination Long-haul Truck - Diesel Fuel.D5.2030.11</t>
  </si>
  <si>
    <t>Combination Long-haul Truck - Diesel Fuel.D5.2030.12</t>
  </si>
  <si>
    <t>Combination Long-haul Truck - Diesel Fuel.D5.2030.13</t>
  </si>
  <si>
    <t>Combination Long-haul Truck - Diesel Fuel.D5.2030.14</t>
  </si>
  <si>
    <t>Combination Long-haul Truck - Diesel Fuel.D5.2030.15</t>
  </si>
  <si>
    <t>Combination Long-haul Truck - Diesel Fuel.D5.2030.16</t>
  </si>
  <si>
    <t>Combination Short-haul Truck - Diesel Fuel.D5.2012.1</t>
  </si>
  <si>
    <t>Combination Short-haul Truck - Diesel Fuel.D5.2012.2</t>
  </si>
  <si>
    <t>Combination Short-haul Truck - Diesel Fuel.D5.2012.3</t>
  </si>
  <si>
    <t>Combination Short-haul Truck - Diesel Fuel.D5.2012.4</t>
  </si>
  <si>
    <t>Combination Short-haul Truck - Diesel Fuel.D5.2012.5</t>
  </si>
  <si>
    <t>Combination Short-haul Truck - Diesel Fuel.D5.2012.6</t>
  </si>
  <si>
    <t>Combination Short-haul Truck - Diesel Fuel.D5.2012.7</t>
  </si>
  <si>
    <t>Combination Short-haul Truck - Diesel Fuel.D5.2012.8</t>
  </si>
  <si>
    <t>Combination Short-haul Truck - Diesel Fuel.D5.2012.9</t>
  </si>
  <si>
    <t>Combination Short-haul Truck - Diesel Fuel.D5.2012.10</t>
  </si>
  <si>
    <t>Combination Short-haul Truck - Diesel Fuel.D5.2012.11</t>
  </si>
  <si>
    <t>Combination Short-haul Truck - Diesel Fuel.D5.2012.12</t>
  </si>
  <si>
    <t>Combination Short-haul Truck - Diesel Fuel.D5.2012.13</t>
  </si>
  <si>
    <t>Combination Short-haul Truck - Diesel Fuel.D5.2012.14</t>
  </si>
  <si>
    <t>Combination Short-haul Truck - Diesel Fuel.D5.2012.15</t>
  </si>
  <si>
    <t>Combination Short-haul Truck - Diesel Fuel.D5.2012.16</t>
  </si>
  <si>
    <t>Combination Short-haul Truck - Diesel Fuel.D5.2020.1</t>
  </si>
  <si>
    <t>Combination Short-haul Truck - Diesel Fuel.D5.2020.2</t>
  </si>
  <si>
    <t>Combination Short-haul Truck - Diesel Fuel.D5.2020.3</t>
  </si>
  <si>
    <t>Combination Short-haul Truck - Diesel Fuel.D5.2020.4</t>
  </si>
  <si>
    <t>Combination Short-haul Truck - Diesel Fuel.D5.2020.5</t>
  </si>
  <si>
    <t>Combination Short-haul Truck - Diesel Fuel.D5.2020.6</t>
  </si>
  <si>
    <t>Combination Short-haul Truck - Diesel Fuel.D5.2020.7</t>
  </si>
  <si>
    <t>Combination Short-haul Truck - Diesel Fuel.D5.2020.8</t>
  </si>
  <si>
    <t>Combination Short-haul Truck - Diesel Fuel.D5.2020.9</t>
  </si>
  <si>
    <t>Combination Short-haul Truck - Diesel Fuel.D5.2020.10</t>
  </si>
  <si>
    <t>Combination Short-haul Truck - Diesel Fuel.D5.2020.11</t>
  </si>
  <si>
    <t>Combination Short-haul Truck - Diesel Fuel.D5.2020.12</t>
  </si>
  <si>
    <t>Combination Short-haul Truck - Diesel Fuel.D5.2020.13</t>
  </si>
  <si>
    <t>Combination Short-haul Truck - Diesel Fuel.D5.2020.14</t>
  </si>
  <si>
    <t>Combination Short-haul Truck - Diesel Fuel.D5.2020.15</t>
  </si>
  <si>
    <t>Combination Short-haul Truck - Diesel Fuel.D5.2020.16</t>
  </si>
  <si>
    <t>Combination Short-haul Truck - Diesel Fuel.D5.2030.1</t>
  </si>
  <si>
    <t>Combination Short-haul Truck - Diesel Fuel.D5.2030.2</t>
  </si>
  <si>
    <t>Combination Short-haul Truck - Diesel Fuel.D5.2030.3</t>
  </si>
  <si>
    <t>Combination Short-haul Truck - Diesel Fuel.D5.2030.4</t>
  </si>
  <si>
    <t>Combination Short-haul Truck - Diesel Fuel.D5.2030.5</t>
  </si>
  <si>
    <t>Combination Short-haul Truck - Diesel Fuel.D5.2030.6</t>
  </si>
  <si>
    <t>Combination Short-haul Truck - Diesel Fuel.D5.2030.7</t>
  </si>
  <si>
    <t>Combination Short-haul Truck - Diesel Fuel.D5.2030.8</t>
  </si>
  <si>
    <t>Combination Short-haul Truck - Diesel Fuel.D5.2030.9</t>
  </si>
  <si>
    <t>Combination Short-haul Truck - Diesel Fuel.D5.2030.10</t>
  </si>
  <si>
    <t>Combination Short-haul Truck - Diesel Fuel.D5.2030.11</t>
  </si>
  <si>
    <t>Combination Short-haul Truck - Diesel Fuel.D5.2030.12</t>
  </si>
  <si>
    <t>Combination Short-haul Truck - Diesel Fuel.D5.2030.13</t>
  </si>
  <si>
    <t>Combination Short-haul Truck - Diesel Fuel.D5.2030.14</t>
  </si>
  <si>
    <t>Combination Short-haul Truck - Diesel Fuel.D5.2030.15</t>
  </si>
  <si>
    <t>Combination Short-haul Truck - Diesel Fuel.D5.2030.16</t>
  </si>
  <si>
    <t>Combination Short-haul Truck - Gasoline.D5.2012.1</t>
  </si>
  <si>
    <t>Combination Short-haul Truck - Gasoline.D5.2012.2</t>
  </si>
  <si>
    <t>Combination Short-haul Truck - Gasoline.D5.2012.3</t>
  </si>
  <si>
    <t>Combination Short-haul Truck - Gasoline.D5.2012.4</t>
  </si>
  <si>
    <t>Combination Short-haul Truck - Gasoline.D5.2012.5</t>
  </si>
  <si>
    <t>Combination Short-haul Truck - Gasoline.D5.2012.6</t>
  </si>
  <si>
    <t>Combination Short-haul Truck - Gasoline.D5.2012.7</t>
  </si>
  <si>
    <t>Combination Short-haul Truck - Gasoline.D5.2012.8</t>
  </si>
  <si>
    <t>Combination Short-haul Truck - Gasoline.D5.2012.9</t>
  </si>
  <si>
    <t>Combination Short-haul Truck - Gasoline.D5.2012.10</t>
  </si>
  <si>
    <t>Combination Short-haul Truck - Gasoline.D5.2012.11</t>
  </si>
  <si>
    <t>Combination Short-haul Truck - Gasoline.D5.2012.12</t>
  </si>
  <si>
    <t>Combination Short-haul Truck - Gasoline.D5.2012.13</t>
  </si>
  <si>
    <t>Combination Short-haul Truck - Gasoline.D5.2012.14</t>
  </si>
  <si>
    <t>Combination Short-haul Truck - Gasoline.D5.2012.15</t>
  </si>
  <si>
    <t>Combination Short-haul Truck - Gasoline.D5.2012.16</t>
  </si>
  <si>
    <t>Combination Short-haul Truck - Gasoline.D5.2020.1</t>
  </si>
  <si>
    <t>Combination Short-haul Truck - Gasoline.D5.2020.2</t>
  </si>
  <si>
    <t>Combination Short-haul Truck - Gasoline.D5.2020.3</t>
  </si>
  <si>
    <t>Combination Short-haul Truck - Gasoline.D5.2020.4</t>
  </si>
  <si>
    <t>Combination Short-haul Truck - Gasoline.D5.2020.5</t>
  </si>
  <si>
    <t>Combination Short-haul Truck - Gasoline.D5.2020.6</t>
  </si>
  <si>
    <t>Combination Short-haul Truck - Gasoline.D5.2020.7</t>
  </si>
  <si>
    <t>Combination Short-haul Truck - Gasoline.D5.2020.8</t>
  </si>
  <si>
    <t>Combination Short-haul Truck - Gasoline.D5.2020.9</t>
  </si>
  <si>
    <t>Combination Short-haul Truck - Gasoline.D5.2020.10</t>
  </si>
  <si>
    <t>Combination Short-haul Truck - Gasoline.D5.2020.11</t>
  </si>
  <si>
    <t>Combination Short-haul Truck - Gasoline.D5.2020.12</t>
  </si>
  <si>
    <t>Combination Short-haul Truck - Gasoline.D5.2020.13</t>
  </si>
  <si>
    <t>Combination Short-haul Truck - Gasoline.D5.2020.14</t>
  </si>
  <si>
    <t>Combination Short-haul Truck - Gasoline.D5.2020.15</t>
  </si>
  <si>
    <t>Combination Short-haul Truck - Gasoline.D5.2020.16</t>
  </si>
  <si>
    <t>Combination Short-haul Truck - Gasoline.D5.2030.1</t>
  </si>
  <si>
    <t>Combination Short-haul Truck - Gasoline.D5.2030.2</t>
  </si>
  <si>
    <t>Combination Short-haul Truck - Gasoline.D5.2030.3</t>
  </si>
  <si>
    <t>Combination Short-haul Truck - Gasoline.D5.2030.4</t>
  </si>
  <si>
    <t>Combination Short-haul Truck - Gasoline.D5.2030.5</t>
  </si>
  <si>
    <t>Combination Short-haul Truck - Gasoline.D5.2030.6</t>
  </si>
  <si>
    <t>Combination Short-haul Truck - Gasoline.D5.2030.7</t>
  </si>
  <si>
    <t>Combination Short-haul Truck - Gasoline.D5.2030.8</t>
  </si>
  <si>
    <t>Combination Short-haul Truck - Gasoline.D5.2030.9</t>
  </si>
  <si>
    <t>Combination Short-haul Truck - Gasoline.D5.2030.10</t>
  </si>
  <si>
    <t>Combination Short-haul Truck - Gasoline.D5.2030.11</t>
  </si>
  <si>
    <t>Combination Short-haul Truck - Gasoline.D5.2030.12</t>
  </si>
  <si>
    <t>Combination Short-haul Truck - Gasoline.D5.2030.13</t>
  </si>
  <si>
    <t>Combination Short-haul Truck - Gasoline.D5.2030.14</t>
  </si>
  <si>
    <t>Combination Short-haul Truck - Gasoline.D5.2030.15</t>
  </si>
  <si>
    <t>Combination Short-haul Truck - Gasoline.D5.2030.16</t>
  </si>
  <si>
    <t>Single Unit Long-haul Truck - Diesel Fuel.D5.2012.1</t>
  </si>
  <si>
    <t>Single Unit Long-haul Truck - Diesel Fuel.D5.2012.2</t>
  </si>
  <si>
    <t>Single Unit Long-haul Truck - Diesel Fuel.D5.2012.3</t>
  </si>
  <si>
    <t>Single Unit Long-haul Truck - Diesel Fuel.D5.2012.4</t>
  </si>
  <si>
    <t>Single Unit Long-haul Truck - Diesel Fuel.D5.2012.5</t>
  </si>
  <si>
    <t>Single Unit Long-haul Truck - Diesel Fuel.D5.2012.6</t>
  </si>
  <si>
    <t>Single Unit Long-haul Truck - Diesel Fuel.D5.2012.7</t>
  </si>
  <si>
    <t>Single Unit Long-haul Truck - Diesel Fuel.D5.2012.8</t>
  </si>
  <si>
    <t>Single Unit Long-haul Truck - Diesel Fuel.D5.2012.9</t>
  </si>
  <si>
    <t>Single Unit Long-haul Truck - Diesel Fuel.D5.2012.10</t>
  </si>
  <si>
    <t>Single Unit Long-haul Truck - Diesel Fuel.D5.2012.11</t>
  </si>
  <si>
    <t>Single Unit Long-haul Truck - Diesel Fuel.D5.2012.12</t>
  </si>
  <si>
    <t>Single Unit Long-haul Truck - Diesel Fuel.D5.2012.13</t>
  </si>
  <si>
    <t>Single Unit Long-haul Truck - Diesel Fuel.D5.2012.14</t>
  </si>
  <si>
    <t>Single Unit Long-haul Truck - Diesel Fuel.D5.2012.15</t>
  </si>
  <si>
    <t>Single Unit Long-haul Truck - Diesel Fuel.D5.2012.16</t>
  </si>
  <si>
    <t>Single Unit Long-haul Truck - Diesel Fuel.D5.2020.1</t>
  </si>
  <si>
    <t>Single Unit Long-haul Truck - Diesel Fuel.D5.2020.2</t>
  </si>
  <si>
    <t>Single Unit Long-haul Truck - Diesel Fuel.D5.2020.3</t>
  </si>
  <si>
    <t>Single Unit Long-haul Truck - Diesel Fuel.D5.2020.4</t>
  </si>
  <si>
    <t>Single Unit Long-haul Truck - Diesel Fuel.D5.2020.5</t>
  </si>
  <si>
    <t>Single Unit Long-haul Truck - Diesel Fuel.D5.2020.6</t>
  </si>
  <si>
    <t>Single Unit Long-haul Truck - Diesel Fuel.D5.2020.7</t>
  </si>
  <si>
    <t>Single Unit Long-haul Truck - Diesel Fuel.D5.2020.8</t>
  </si>
  <si>
    <t>Single Unit Long-haul Truck - Diesel Fuel.D5.2020.9</t>
  </si>
  <si>
    <t>Single Unit Long-haul Truck - Diesel Fuel.D5.2020.10</t>
  </si>
  <si>
    <t>Single Unit Long-haul Truck - Diesel Fuel.D5.2020.11</t>
  </si>
  <si>
    <t>Single Unit Long-haul Truck - Diesel Fuel.D5.2020.12</t>
  </si>
  <si>
    <t>Single Unit Long-haul Truck - Diesel Fuel.D5.2020.13</t>
  </si>
  <si>
    <t>Single Unit Long-haul Truck - Diesel Fuel.D5.2020.14</t>
  </si>
  <si>
    <t>Single Unit Long-haul Truck - Diesel Fuel.D5.2020.15</t>
  </si>
  <si>
    <t>Single Unit Long-haul Truck - Diesel Fuel.D5.2020.16</t>
  </si>
  <si>
    <t>Single Unit Long-haul Truck - Diesel Fuel.D5.2030.1</t>
  </si>
  <si>
    <t>Single Unit Long-haul Truck - Diesel Fuel.D5.2030.2</t>
  </si>
  <si>
    <t>Single Unit Long-haul Truck - Diesel Fuel.D5.2030.3</t>
  </si>
  <si>
    <t>Single Unit Long-haul Truck - Diesel Fuel.D5.2030.4</t>
  </si>
  <si>
    <t>Single Unit Long-haul Truck - Diesel Fuel.D5.2030.5</t>
  </si>
  <si>
    <t>Single Unit Long-haul Truck - Diesel Fuel.D5.2030.6</t>
  </si>
  <si>
    <t>Single Unit Long-haul Truck - Diesel Fuel.D5.2030.7</t>
  </si>
  <si>
    <t>Single Unit Long-haul Truck - Diesel Fuel.D5.2030.8</t>
  </si>
  <si>
    <t>Single Unit Long-haul Truck - Diesel Fuel.D5.2030.9</t>
  </si>
  <si>
    <t>Single Unit Long-haul Truck - Diesel Fuel.D5.2030.10</t>
  </si>
  <si>
    <t>Single Unit Long-haul Truck - Diesel Fuel.D5.2030.11</t>
  </si>
  <si>
    <t>Single Unit Long-haul Truck - Diesel Fuel.D5.2030.12</t>
  </si>
  <si>
    <t>Single Unit Long-haul Truck - Diesel Fuel.D5.2030.13</t>
  </si>
  <si>
    <t>Single Unit Long-haul Truck - Diesel Fuel.D5.2030.14</t>
  </si>
  <si>
    <t>Single Unit Long-haul Truck - Diesel Fuel.D5.2030.15</t>
  </si>
  <si>
    <t>Single Unit Long-haul Truck - Diesel Fuel.D5.2030.16</t>
  </si>
  <si>
    <t>Single Unit Long-haul Truck - Gasoline.D5.2012.1</t>
  </si>
  <si>
    <t>Single Unit Long-haul Truck - Gasoline.D5.2012.2</t>
  </si>
  <si>
    <t>Single Unit Long-haul Truck - Gasoline.D5.2012.3</t>
  </si>
  <si>
    <t>Single Unit Long-haul Truck - Gasoline.D5.2012.4</t>
  </si>
  <si>
    <t>Single Unit Long-haul Truck - Gasoline.D5.2012.5</t>
  </si>
  <si>
    <t>Single Unit Long-haul Truck - Gasoline.D5.2012.6</t>
  </si>
  <si>
    <t>Single Unit Long-haul Truck - Gasoline.D5.2012.7</t>
  </si>
  <si>
    <t>Single Unit Long-haul Truck - Gasoline.D5.2012.8</t>
  </si>
  <si>
    <t>Single Unit Long-haul Truck - Gasoline.D5.2012.9</t>
  </si>
  <si>
    <t>Single Unit Long-haul Truck - Gasoline.D5.2012.10</t>
  </si>
  <si>
    <t>Single Unit Long-haul Truck - Gasoline.D5.2012.11</t>
  </si>
  <si>
    <t>Single Unit Long-haul Truck - Gasoline.D5.2012.12</t>
  </si>
  <si>
    <t>Single Unit Long-haul Truck - Gasoline.D5.2012.13</t>
  </si>
  <si>
    <t>Single Unit Long-haul Truck - Gasoline.D5.2012.14</t>
  </si>
  <si>
    <t>Single Unit Long-haul Truck - Gasoline.D5.2012.15</t>
  </si>
  <si>
    <t>Single Unit Long-haul Truck - Gasoline.D5.2012.16</t>
  </si>
  <si>
    <t>Single Unit Long-haul Truck - Gasoline.D5.2020.1</t>
  </si>
  <si>
    <t>Single Unit Long-haul Truck - Gasoline.D5.2020.2</t>
  </si>
  <si>
    <t>Single Unit Long-haul Truck - Gasoline.D5.2020.3</t>
  </si>
  <si>
    <t>Single Unit Long-haul Truck - Gasoline.D5.2020.4</t>
  </si>
  <si>
    <t>Single Unit Long-haul Truck - Gasoline.D5.2020.5</t>
  </si>
  <si>
    <t>Single Unit Long-haul Truck - Gasoline.D5.2020.6</t>
  </si>
  <si>
    <t>Single Unit Long-haul Truck - Gasoline.D5.2020.7</t>
  </si>
  <si>
    <t>Single Unit Long-haul Truck - Gasoline.D5.2020.8</t>
  </si>
  <si>
    <t>Single Unit Long-haul Truck - Gasoline.D5.2020.9</t>
  </si>
  <si>
    <t>Single Unit Long-haul Truck - Gasoline.D5.2020.10</t>
  </si>
  <si>
    <t>Single Unit Long-haul Truck - Gasoline.D5.2020.11</t>
  </si>
  <si>
    <t>Single Unit Long-haul Truck - Gasoline.D5.2020.12</t>
  </si>
  <si>
    <t>Single Unit Long-haul Truck - Gasoline.D5.2020.13</t>
  </si>
  <si>
    <t>Single Unit Long-haul Truck - Gasoline.D5.2020.14</t>
  </si>
  <si>
    <t>Single Unit Long-haul Truck - Gasoline.D5.2020.15</t>
  </si>
  <si>
    <t>Single Unit Long-haul Truck - Gasoline.D5.2020.16</t>
  </si>
  <si>
    <t>Single Unit Long-haul Truck - Gasoline.D5.2030.1</t>
  </si>
  <si>
    <t>Single Unit Long-haul Truck - Gasoline.D5.2030.2</t>
  </si>
  <si>
    <t>Single Unit Long-haul Truck - Gasoline.D5.2030.3</t>
  </si>
  <si>
    <t>Single Unit Long-haul Truck - Gasoline.D5.2030.4</t>
  </si>
  <si>
    <t>Single Unit Long-haul Truck - Gasoline.D5.2030.5</t>
  </si>
  <si>
    <t>Single Unit Long-haul Truck - Gasoline.D5.2030.6</t>
  </si>
  <si>
    <t>Single Unit Long-haul Truck - Gasoline.D5.2030.7</t>
  </si>
  <si>
    <t>Single Unit Long-haul Truck - Gasoline.D5.2030.8</t>
  </si>
  <si>
    <t>Single Unit Long-haul Truck - Gasoline.D5.2030.9</t>
  </si>
  <si>
    <t>Single Unit Long-haul Truck - Gasoline.D5.2030.10</t>
  </si>
  <si>
    <t>Single Unit Long-haul Truck - Gasoline.D5.2030.11</t>
  </si>
  <si>
    <t>Single Unit Long-haul Truck - Gasoline.D5.2030.12</t>
  </si>
  <si>
    <t>Single Unit Long-haul Truck - Gasoline.D5.2030.13</t>
  </si>
  <si>
    <t>Single Unit Long-haul Truck - Gasoline.D5.2030.14</t>
  </si>
  <si>
    <t>Single Unit Long-haul Truck - Gasoline.D5.2030.15</t>
  </si>
  <si>
    <t>Single Unit Long-haul Truck - Gasoline.D5.2030.16</t>
  </si>
  <si>
    <t>Single Unit Short-haul Truck - Diesel Fuel.D5.2012.1</t>
  </si>
  <si>
    <t>Single Unit Short-haul Truck - Diesel Fuel.D5.2012.2</t>
  </si>
  <si>
    <t>Single Unit Short-haul Truck - Diesel Fuel.D5.2012.3</t>
  </si>
  <si>
    <t>Single Unit Short-haul Truck - Diesel Fuel.D5.2012.4</t>
  </si>
  <si>
    <t>Single Unit Short-haul Truck - Diesel Fuel.D5.2012.5</t>
  </si>
  <si>
    <t>Single Unit Short-haul Truck - Diesel Fuel.D5.2012.6</t>
  </si>
  <si>
    <t>Single Unit Short-haul Truck - Diesel Fuel.D5.2012.7</t>
  </si>
  <si>
    <t>Single Unit Short-haul Truck - Diesel Fuel.D5.2012.8</t>
  </si>
  <si>
    <t>Single Unit Short-haul Truck - Diesel Fuel.D5.2012.9</t>
  </si>
  <si>
    <t>Single Unit Short-haul Truck - Diesel Fuel.D5.2012.10</t>
  </si>
  <si>
    <t>Single Unit Short-haul Truck - Diesel Fuel.D5.2012.11</t>
  </si>
  <si>
    <t>Single Unit Short-haul Truck - Diesel Fuel.D5.2012.12</t>
  </si>
  <si>
    <t>Single Unit Short-haul Truck - Diesel Fuel.D5.2012.13</t>
  </si>
  <si>
    <t>Single Unit Short-haul Truck - Diesel Fuel.D5.2012.14</t>
  </si>
  <si>
    <t>Single Unit Short-haul Truck - Diesel Fuel.D5.2012.15</t>
  </si>
  <si>
    <t>Single Unit Short-haul Truck - Diesel Fuel.D5.2012.16</t>
  </si>
  <si>
    <t>Single Unit Short-haul Truck - Diesel Fuel.D5.2020.1</t>
  </si>
  <si>
    <t>Single Unit Short-haul Truck - Diesel Fuel.D5.2020.2</t>
  </si>
  <si>
    <t>Single Unit Short-haul Truck - Diesel Fuel.D5.2020.3</t>
  </si>
  <si>
    <t>Single Unit Short-haul Truck - Diesel Fuel.D5.2020.4</t>
  </si>
  <si>
    <t>Single Unit Short-haul Truck - Diesel Fuel.D5.2020.5</t>
  </si>
  <si>
    <t>Single Unit Short-haul Truck - Diesel Fuel.D5.2020.6</t>
  </si>
  <si>
    <t>Single Unit Short-haul Truck - Diesel Fuel.D5.2020.7</t>
  </si>
  <si>
    <t>Single Unit Short-haul Truck - Diesel Fuel.D5.2020.8</t>
  </si>
  <si>
    <t>Single Unit Short-haul Truck - Diesel Fuel.D5.2020.9</t>
  </si>
  <si>
    <t>Single Unit Short-haul Truck - Diesel Fuel.D5.2020.10</t>
  </si>
  <si>
    <t>Single Unit Short-haul Truck - Diesel Fuel.D5.2020.11</t>
  </si>
  <si>
    <t>Single Unit Short-haul Truck - Diesel Fuel.D5.2020.12</t>
  </si>
  <si>
    <t>Single Unit Short-haul Truck - Diesel Fuel.D5.2020.13</t>
  </si>
  <si>
    <t>Single Unit Short-haul Truck - Diesel Fuel.D5.2020.14</t>
  </si>
  <si>
    <t>Single Unit Short-haul Truck - Diesel Fuel.D5.2020.15</t>
  </si>
  <si>
    <t>Single Unit Short-haul Truck - Diesel Fuel.D5.2020.16</t>
  </si>
  <si>
    <t>Single Unit Short-haul Truck - Diesel Fuel.D5.2030.1</t>
  </si>
  <si>
    <t>Single Unit Short-haul Truck - Diesel Fuel.D5.2030.2</t>
  </si>
  <si>
    <t>Single Unit Short-haul Truck - Diesel Fuel.D5.2030.3</t>
  </si>
  <si>
    <t>Single Unit Short-haul Truck - Diesel Fuel.D5.2030.4</t>
  </si>
  <si>
    <t>Single Unit Short-haul Truck - Diesel Fuel.D5.2030.5</t>
  </si>
  <si>
    <t>Single Unit Short-haul Truck - Diesel Fuel.D5.2030.6</t>
  </si>
  <si>
    <t>Single Unit Short-haul Truck - Diesel Fuel.D5.2030.7</t>
  </si>
  <si>
    <t>Single Unit Short-haul Truck - Diesel Fuel.D5.2030.8</t>
  </si>
  <si>
    <t>Single Unit Short-haul Truck - Diesel Fuel.D5.2030.9</t>
  </si>
  <si>
    <t>Single Unit Short-haul Truck - Diesel Fuel.D5.2030.10</t>
  </si>
  <si>
    <t>Single Unit Short-haul Truck - Diesel Fuel.D5.2030.11</t>
  </si>
  <si>
    <t>Single Unit Short-haul Truck - Diesel Fuel.D5.2030.12</t>
  </si>
  <si>
    <t>Single Unit Short-haul Truck - Diesel Fuel.D5.2030.13</t>
  </si>
  <si>
    <t>Single Unit Short-haul Truck - Diesel Fuel.D5.2030.14</t>
  </si>
  <si>
    <t>Single Unit Short-haul Truck - Diesel Fuel.D5.2030.15</t>
  </si>
  <si>
    <t>Single Unit Short-haul Truck - Diesel Fuel.D5.2030.16</t>
  </si>
  <si>
    <t>Single Unit Short-haul Truck - Gasoline.D5.2012.1</t>
  </si>
  <si>
    <t>Single Unit Short-haul Truck - Gasoline.D5.2012.2</t>
  </si>
  <si>
    <t>Single Unit Short-haul Truck - Gasoline.D5.2012.3</t>
  </si>
  <si>
    <t>Single Unit Short-haul Truck - Gasoline.D5.2012.4</t>
  </si>
  <si>
    <t>Single Unit Short-haul Truck - Gasoline.D5.2012.5</t>
  </si>
  <si>
    <t>Single Unit Short-haul Truck - Gasoline.D5.2012.6</t>
  </si>
  <si>
    <t>Single Unit Short-haul Truck - Gasoline.D5.2012.7</t>
  </si>
  <si>
    <t>Single Unit Short-haul Truck - Gasoline.D5.2012.8</t>
  </si>
  <si>
    <t>Single Unit Short-haul Truck - Gasoline.D5.2012.9</t>
  </si>
  <si>
    <t>Single Unit Short-haul Truck - Gasoline.D5.2012.10</t>
  </si>
  <si>
    <t>Single Unit Short-haul Truck - Gasoline.D5.2012.11</t>
  </si>
  <si>
    <t>Single Unit Short-haul Truck - Gasoline.D5.2012.12</t>
  </si>
  <si>
    <t>Single Unit Short-haul Truck - Gasoline.D5.2012.13</t>
  </si>
  <si>
    <t>Single Unit Short-haul Truck - Gasoline.D5.2012.14</t>
  </si>
  <si>
    <t>Single Unit Short-haul Truck - Gasoline.D5.2012.15</t>
  </si>
  <si>
    <t>Single Unit Short-haul Truck - Gasoline.D5.2012.16</t>
  </si>
  <si>
    <t>Single Unit Short-haul Truck - Gasoline.D5.2020.1</t>
  </si>
  <si>
    <t>Single Unit Short-haul Truck - Gasoline.D5.2020.2</t>
  </si>
  <si>
    <t>Single Unit Short-haul Truck - Gasoline.D5.2020.3</t>
  </si>
  <si>
    <t>Single Unit Short-haul Truck - Gasoline.D5.2020.4</t>
  </si>
  <si>
    <t>Single Unit Short-haul Truck - Gasoline.D5.2020.5</t>
  </si>
  <si>
    <t>Single Unit Short-haul Truck - Gasoline.D5.2020.6</t>
  </si>
  <si>
    <t>Single Unit Short-haul Truck - Gasoline.D5.2020.7</t>
  </si>
  <si>
    <t>Single Unit Short-haul Truck - Gasoline.D5.2020.8</t>
  </si>
  <si>
    <t>Single Unit Short-haul Truck - Gasoline.D5.2020.9</t>
  </si>
  <si>
    <t>Single Unit Short-haul Truck - Gasoline.D5.2020.10</t>
  </si>
  <si>
    <t>Single Unit Short-haul Truck - Gasoline.D5.2020.11</t>
  </si>
  <si>
    <t>Single Unit Short-haul Truck - Gasoline.D5.2020.12</t>
  </si>
  <si>
    <t>Single Unit Short-haul Truck - Gasoline.D5.2020.13</t>
  </si>
  <si>
    <t>Single Unit Short-haul Truck - Gasoline.D5.2020.14</t>
  </si>
  <si>
    <t>Single Unit Short-haul Truck - Gasoline.D5.2020.15</t>
  </si>
  <si>
    <t>Single Unit Short-haul Truck - Gasoline.D5.2020.16</t>
  </si>
  <si>
    <t>Single Unit Short-haul Truck - Gasoline.D5.2030.1</t>
  </si>
  <si>
    <t>Single Unit Short-haul Truck - Gasoline.D5.2030.2</t>
  </si>
  <si>
    <t>Single Unit Short-haul Truck - Gasoline.D5.2030.3</t>
  </si>
  <si>
    <t>Single Unit Short-haul Truck - Gasoline.D5.2030.4</t>
  </si>
  <si>
    <t>Single Unit Short-haul Truck - Gasoline.D5.2030.5</t>
  </si>
  <si>
    <t>Single Unit Short-haul Truck - Gasoline.D5.2030.6</t>
  </si>
  <si>
    <t>Single Unit Short-haul Truck - Gasoline.D5.2030.7</t>
  </si>
  <si>
    <t>Single Unit Short-haul Truck - Gasoline.D5.2030.8</t>
  </si>
  <si>
    <t>Single Unit Short-haul Truck - Gasoline.D5.2030.9</t>
  </si>
  <si>
    <t>Single Unit Short-haul Truck - Gasoline.D5.2030.10</t>
  </si>
  <si>
    <t>Single Unit Short-haul Truck - Gasoline.D5.2030.11</t>
  </si>
  <si>
    <t>Single Unit Short-haul Truck - Gasoline.D5.2030.12</t>
  </si>
  <si>
    <t>Single Unit Short-haul Truck - Gasoline.D5.2030.13</t>
  </si>
  <si>
    <t>Single Unit Short-haul Truck - Gasoline.D5.2030.14</t>
  </si>
  <si>
    <t>Single Unit Short-haul Truck - Gasoline.D5.2030.15</t>
  </si>
  <si>
    <t>Single Unit Short-haul Truck - Gasoline.D5.2030.16</t>
  </si>
  <si>
    <t>Auto.D6.2012.1</t>
  </si>
  <si>
    <t>D6</t>
  </si>
  <si>
    <t>Auto.D6.2012.2</t>
  </si>
  <si>
    <t>Auto.D6.2012.3</t>
  </si>
  <si>
    <t>Auto.D6.2012.4</t>
  </si>
  <si>
    <t>Auto.D6.2012.5</t>
  </si>
  <si>
    <t>Auto.D6.2012.6</t>
  </si>
  <si>
    <t>Auto.D6.2012.7</t>
  </si>
  <si>
    <t>Auto.D6.2012.8</t>
  </si>
  <si>
    <t>Auto.D6.2012.9</t>
  </si>
  <si>
    <t>Auto.D6.2012.10</t>
  </si>
  <si>
    <t>Auto.D6.2012.11</t>
  </si>
  <si>
    <t>Auto.D6.2012.12</t>
  </si>
  <si>
    <t>Auto.D6.2012.13</t>
  </si>
  <si>
    <t>Auto.D6.2012.14</t>
  </si>
  <si>
    <t>Auto.D6.2012.15</t>
  </si>
  <si>
    <t>Auto.D6.2012.16</t>
  </si>
  <si>
    <t>Auto.D6.2020.1</t>
  </si>
  <si>
    <t>Auto.D6.2020.2</t>
  </si>
  <si>
    <t>Auto.D6.2020.3</t>
  </si>
  <si>
    <t>Auto.D6.2020.4</t>
  </si>
  <si>
    <t>Auto.D6.2020.5</t>
  </si>
  <si>
    <t>Auto.D6.2020.6</t>
  </si>
  <si>
    <t>Auto.D6.2020.7</t>
  </si>
  <si>
    <t>Auto.D6.2020.8</t>
  </si>
  <si>
    <t>Auto.D6.2020.9</t>
  </si>
  <si>
    <t>Auto.D6.2020.10</t>
  </si>
  <si>
    <t>Auto.D6.2020.11</t>
  </si>
  <si>
    <t>Auto.D6.2020.12</t>
  </si>
  <si>
    <t>Auto.D6.2020.13</t>
  </si>
  <si>
    <t>Auto.D6.2020.14</t>
  </si>
  <si>
    <t>Auto.D6.2020.15</t>
  </si>
  <si>
    <t>Auto.D6.2020.16</t>
  </si>
  <si>
    <t>Auto.D6.2030.1</t>
  </si>
  <si>
    <t>Auto.D6.2030.2</t>
  </si>
  <si>
    <t>Auto.D6.2030.3</t>
  </si>
  <si>
    <t>Auto.D6.2030.4</t>
  </si>
  <si>
    <t>Auto.D6.2030.5</t>
  </si>
  <si>
    <t>Auto.D6.2030.6</t>
  </si>
  <si>
    <t>Auto.D6.2030.7</t>
  </si>
  <si>
    <t>Auto.D6.2030.8</t>
  </si>
  <si>
    <t>Auto.D6.2030.9</t>
  </si>
  <si>
    <t>Auto.D6.2030.10</t>
  </si>
  <si>
    <t>Auto.D6.2030.11</t>
  </si>
  <si>
    <t>Auto.D6.2030.12</t>
  </si>
  <si>
    <t>Auto.D6.2030.13</t>
  </si>
  <si>
    <t>Auto.D6.2030.14</t>
  </si>
  <si>
    <t>Auto.D6.2030.15</t>
  </si>
  <si>
    <t>Auto.D6.2030.16</t>
  </si>
  <si>
    <t>Combination Long-haul Truck - Diesel Fuel.D6.2012.1</t>
  </si>
  <si>
    <t>Combination Long-haul Truck - Diesel Fuel.D6.2012.2</t>
  </si>
  <si>
    <t>Combination Long-haul Truck - Diesel Fuel.D6.2012.3</t>
  </si>
  <si>
    <t>Combination Long-haul Truck - Diesel Fuel.D6.2012.4</t>
  </si>
  <si>
    <t>Combination Long-haul Truck - Diesel Fuel.D6.2012.5</t>
  </si>
  <si>
    <t>Combination Long-haul Truck - Diesel Fuel.D6.2012.6</t>
  </si>
  <si>
    <t>Combination Long-haul Truck - Diesel Fuel.D6.2012.7</t>
  </si>
  <si>
    <t>Combination Long-haul Truck - Diesel Fuel.D6.2012.8</t>
  </si>
  <si>
    <t>Combination Long-haul Truck - Diesel Fuel.D6.2012.9</t>
  </si>
  <si>
    <t>Combination Long-haul Truck - Diesel Fuel.D6.2012.10</t>
  </si>
  <si>
    <t>Combination Long-haul Truck - Diesel Fuel.D6.2012.11</t>
  </si>
  <si>
    <t>Combination Long-haul Truck - Diesel Fuel.D6.2012.12</t>
  </si>
  <si>
    <t>Combination Long-haul Truck - Diesel Fuel.D6.2012.13</t>
  </si>
  <si>
    <t>Combination Long-haul Truck - Diesel Fuel.D6.2012.14</t>
  </si>
  <si>
    <t>Combination Long-haul Truck - Diesel Fuel.D6.2012.15</t>
  </si>
  <si>
    <t>Combination Long-haul Truck - Diesel Fuel.D6.2012.16</t>
  </si>
  <si>
    <t>Combination Long-haul Truck - Diesel Fuel.D6.2020.1</t>
  </si>
  <si>
    <t>Combination Long-haul Truck - Diesel Fuel.D6.2020.2</t>
  </si>
  <si>
    <t>Combination Long-haul Truck - Diesel Fuel.D6.2020.3</t>
  </si>
  <si>
    <t>Combination Long-haul Truck - Diesel Fuel.D6.2020.4</t>
  </si>
  <si>
    <t>Combination Long-haul Truck - Diesel Fuel.D6.2020.5</t>
  </si>
  <si>
    <t>Combination Long-haul Truck - Diesel Fuel.D6.2020.6</t>
  </si>
  <si>
    <t>Combination Long-haul Truck - Diesel Fuel.D6.2020.7</t>
  </si>
  <si>
    <t>Combination Long-haul Truck - Diesel Fuel.D6.2020.8</t>
  </si>
  <si>
    <t>Combination Long-haul Truck - Diesel Fuel.D6.2020.9</t>
  </si>
  <si>
    <t>Combination Long-haul Truck - Diesel Fuel.D6.2020.10</t>
  </si>
  <si>
    <t>Combination Long-haul Truck - Diesel Fuel.D6.2020.11</t>
  </si>
  <si>
    <t>Combination Long-haul Truck - Diesel Fuel.D6.2020.12</t>
  </si>
  <si>
    <t>Combination Long-haul Truck - Diesel Fuel.D6.2020.13</t>
  </si>
  <si>
    <t>Combination Long-haul Truck - Diesel Fuel.D6.2020.14</t>
  </si>
  <si>
    <t>Combination Long-haul Truck - Diesel Fuel.D6.2020.15</t>
  </si>
  <si>
    <t>Combination Long-haul Truck - Diesel Fuel.D6.2020.16</t>
  </si>
  <si>
    <t>Combination Long-haul Truck - Diesel Fuel.D6.2030.1</t>
  </si>
  <si>
    <t>Combination Long-haul Truck - Diesel Fuel.D6.2030.2</t>
  </si>
  <si>
    <t>Combination Long-haul Truck - Diesel Fuel.D6.2030.3</t>
  </si>
  <si>
    <t>Combination Long-haul Truck - Diesel Fuel.D6.2030.4</t>
  </si>
  <si>
    <t>Combination Long-haul Truck - Diesel Fuel.D6.2030.5</t>
  </si>
  <si>
    <t>Combination Long-haul Truck - Diesel Fuel.D6.2030.6</t>
  </si>
  <si>
    <t>Combination Long-haul Truck - Diesel Fuel.D6.2030.7</t>
  </si>
  <si>
    <t>Combination Long-haul Truck - Diesel Fuel.D6.2030.8</t>
  </si>
  <si>
    <t>Combination Long-haul Truck - Diesel Fuel.D6.2030.9</t>
  </si>
  <si>
    <t>Combination Long-haul Truck - Diesel Fuel.D6.2030.10</t>
  </si>
  <si>
    <t>Combination Long-haul Truck - Diesel Fuel.D6.2030.11</t>
  </si>
  <si>
    <t>Combination Long-haul Truck - Diesel Fuel.D6.2030.12</t>
  </si>
  <si>
    <t>Combination Long-haul Truck - Diesel Fuel.D6.2030.13</t>
  </si>
  <si>
    <t>Combination Long-haul Truck - Diesel Fuel.D6.2030.14</t>
  </si>
  <si>
    <t>Combination Long-haul Truck - Diesel Fuel.D6.2030.15</t>
  </si>
  <si>
    <t>Combination Long-haul Truck - Diesel Fuel.D6.2030.16</t>
  </si>
  <si>
    <t>Combination Short-haul Truck - Diesel Fuel.D6.2012.1</t>
  </si>
  <si>
    <t>Combination Short-haul Truck - Diesel Fuel.D6.2012.2</t>
  </si>
  <si>
    <t>Combination Short-haul Truck - Diesel Fuel.D6.2012.3</t>
  </si>
  <si>
    <t>Combination Short-haul Truck - Diesel Fuel.D6.2012.4</t>
  </si>
  <si>
    <t>Combination Short-haul Truck - Diesel Fuel.D6.2012.5</t>
  </si>
  <si>
    <t>Combination Short-haul Truck - Diesel Fuel.D6.2012.6</t>
  </si>
  <si>
    <t>Combination Short-haul Truck - Diesel Fuel.D6.2012.7</t>
  </si>
  <si>
    <t>Combination Short-haul Truck - Diesel Fuel.D6.2012.8</t>
  </si>
  <si>
    <t>Combination Short-haul Truck - Diesel Fuel.D6.2012.9</t>
  </si>
  <si>
    <t>Combination Short-haul Truck - Diesel Fuel.D6.2012.10</t>
  </si>
  <si>
    <t>Combination Short-haul Truck - Diesel Fuel.D6.2012.11</t>
  </si>
  <si>
    <t>Combination Short-haul Truck - Diesel Fuel.D6.2012.12</t>
  </si>
  <si>
    <t>Combination Short-haul Truck - Diesel Fuel.D6.2012.13</t>
  </si>
  <si>
    <t>Combination Short-haul Truck - Diesel Fuel.D6.2012.14</t>
  </si>
  <si>
    <t>Combination Short-haul Truck - Diesel Fuel.D6.2012.15</t>
  </si>
  <si>
    <t>Combination Short-haul Truck - Diesel Fuel.D6.2012.16</t>
  </si>
  <si>
    <t>Combination Short-haul Truck - Diesel Fuel.D6.2020.1</t>
  </si>
  <si>
    <t>Combination Short-haul Truck - Diesel Fuel.D6.2020.2</t>
  </si>
  <si>
    <t>Combination Short-haul Truck - Diesel Fuel.D6.2020.3</t>
  </si>
  <si>
    <t>Combination Short-haul Truck - Diesel Fuel.D6.2020.4</t>
  </si>
  <si>
    <t>Combination Short-haul Truck - Diesel Fuel.D6.2020.5</t>
  </si>
  <si>
    <t>Combination Short-haul Truck - Diesel Fuel.D6.2020.6</t>
  </si>
  <si>
    <t>Combination Short-haul Truck - Diesel Fuel.D6.2020.7</t>
  </si>
  <si>
    <t>Combination Short-haul Truck - Diesel Fuel.D6.2020.8</t>
  </si>
  <si>
    <t>Combination Short-haul Truck - Diesel Fuel.D6.2020.9</t>
  </si>
  <si>
    <t>Combination Short-haul Truck - Diesel Fuel.D6.2020.10</t>
  </si>
  <si>
    <t>Combination Short-haul Truck - Diesel Fuel.D6.2020.11</t>
  </si>
  <si>
    <t>Combination Short-haul Truck - Diesel Fuel.D6.2020.12</t>
  </si>
  <si>
    <t>Combination Short-haul Truck - Diesel Fuel.D6.2020.13</t>
  </si>
  <si>
    <t>Combination Short-haul Truck - Diesel Fuel.D6.2020.14</t>
  </si>
  <si>
    <t>Combination Short-haul Truck - Diesel Fuel.D6.2020.15</t>
  </si>
  <si>
    <t>Combination Short-haul Truck - Diesel Fuel.D6.2020.16</t>
  </si>
  <si>
    <t>Combination Short-haul Truck - Diesel Fuel.D6.2030.1</t>
  </si>
  <si>
    <t>Combination Short-haul Truck - Diesel Fuel.D6.2030.2</t>
  </si>
  <si>
    <t>Combination Short-haul Truck - Diesel Fuel.D6.2030.3</t>
  </si>
  <si>
    <t>Combination Short-haul Truck - Diesel Fuel.D6.2030.4</t>
  </si>
  <si>
    <t>Combination Short-haul Truck - Diesel Fuel.D6.2030.5</t>
  </si>
  <si>
    <t>Combination Short-haul Truck - Diesel Fuel.D6.2030.6</t>
  </si>
  <si>
    <t>Combination Short-haul Truck - Diesel Fuel.D6.2030.7</t>
  </si>
  <si>
    <t>Combination Short-haul Truck - Diesel Fuel.D6.2030.8</t>
  </si>
  <si>
    <t>Combination Short-haul Truck - Diesel Fuel.D6.2030.9</t>
  </si>
  <si>
    <t>Combination Short-haul Truck - Diesel Fuel.D6.2030.10</t>
  </si>
  <si>
    <t>Combination Short-haul Truck - Diesel Fuel.D6.2030.11</t>
  </si>
  <si>
    <t>Combination Short-haul Truck - Diesel Fuel.D6.2030.12</t>
  </si>
  <si>
    <t>Combination Short-haul Truck - Diesel Fuel.D6.2030.13</t>
  </si>
  <si>
    <t>Combination Short-haul Truck - Diesel Fuel.D6.2030.14</t>
  </si>
  <si>
    <t>Combination Short-haul Truck - Diesel Fuel.D6.2030.15</t>
  </si>
  <si>
    <t>Combination Short-haul Truck - Diesel Fuel.D6.2030.16</t>
  </si>
  <si>
    <t>Combination Short-haul Truck - Gasoline.D6.2012.1</t>
  </si>
  <si>
    <t>Combination Short-haul Truck - Gasoline.D6.2012.2</t>
  </si>
  <si>
    <t>Combination Short-haul Truck - Gasoline.D6.2012.3</t>
  </si>
  <si>
    <t>Combination Short-haul Truck - Gasoline.D6.2012.4</t>
  </si>
  <si>
    <t>Combination Short-haul Truck - Gasoline.D6.2012.5</t>
  </si>
  <si>
    <t>Combination Short-haul Truck - Gasoline.D6.2012.6</t>
  </si>
  <si>
    <t>Combination Short-haul Truck - Gasoline.D6.2012.7</t>
  </si>
  <si>
    <t>Combination Short-haul Truck - Gasoline.D6.2012.8</t>
  </si>
  <si>
    <t>Combination Short-haul Truck - Gasoline.D6.2012.9</t>
  </si>
  <si>
    <t>Combination Short-haul Truck - Gasoline.D6.2012.10</t>
  </si>
  <si>
    <t>Combination Short-haul Truck - Gasoline.D6.2012.11</t>
  </si>
  <si>
    <t>Combination Short-haul Truck - Gasoline.D6.2012.12</t>
  </si>
  <si>
    <t>Combination Short-haul Truck - Gasoline.D6.2012.13</t>
  </si>
  <si>
    <t>Combination Short-haul Truck - Gasoline.D6.2012.14</t>
  </si>
  <si>
    <t>Combination Short-haul Truck - Gasoline.D6.2012.15</t>
  </si>
  <si>
    <t>Combination Short-haul Truck - Gasoline.D6.2012.16</t>
  </si>
  <si>
    <t>Combination Short-haul Truck - Gasoline.D6.2020.1</t>
  </si>
  <si>
    <t>Combination Short-haul Truck - Gasoline.D6.2020.2</t>
  </si>
  <si>
    <t>Combination Short-haul Truck - Gasoline.D6.2020.3</t>
  </si>
  <si>
    <t>Combination Short-haul Truck - Gasoline.D6.2020.4</t>
  </si>
  <si>
    <t>Combination Short-haul Truck - Gasoline.D6.2020.5</t>
  </si>
  <si>
    <t>Combination Short-haul Truck - Gasoline.D6.2020.6</t>
  </si>
  <si>
    <t>Combination Short-haul Truck - Gasoline.D6.2020.7</t>
  </si>
  <si>
    <t>Combination Short-haul Truck - Gasoline.D6.2020.8</t>
  </si>
  <si>
    <t>Combination Short-haul Truck - Gasoline.D6.2020.9</t>
  </si>
  <si>
    <t>Combination Short-haul Truck - Gasoline.D6.2020.10</t>
  </si>
  <si>
    <t>Combination Short-haul Truck - Gasoline.D6.2020.11</t>
  </si>
  <si>
    <t>Combination Short-haul Truck - Gasoline.D6.2020.12</t>
  </si>
  <si>
    <t>Combination Short-haul Truck - Gasoline.D6.2020.13</t>
  </si>
  <si>
    <t>Combination Short-haul Truck - Gasoline.D6.2020.14</t>
  </si>
  <si>
    <t>Combination Short-haul Truck - Gasoline.D6.2020.15</t>
  </si>
  <si>
    <t>Combination Short-haul Truck - Gasoline.D6.2020.16</t>
  </si>
  <si>
    <t>Combination Short-haul Truck - Gasoline.D6.2030.1</t>
  </si>
  <si>
    <t>Combination Short-haul Truck - Gasoline.D6.2030.2</t>
  </si>
  <si>
    <t>Combination Short-haul Truck - Gasoline.D6.2030.3</t>
  </si>
  <si>
    <t>Combination Short-haul Truck - Gasoline.D6.2030.4</t>
  </si>
  <si>
    <t>Combination Short-haul Truck - Gasoline.D6.2030.5</t>
  </si>
  <si>
    <t>Combination Short-haul Truck - Gasoline.D6.2030.6</t>
  </si>
  <si>
    <t>Combination Short-haul Truck - Gasoline.D6.2030.7</t>
  </si>
  <si>
    <t>Combination Short-haul Truck - Gasoline.D6.2030.8</t>
  </si>
  <si>
    <t>Combination Short-haul Truck - Gasoline.D6.2030.9</t>
  </si>
  <si>
    <t>Combination Short-haul Truck - Gasoline.D6.2030.10</t>
  </si>
  <si>
    <t>Combination Short-haul Truck - Gasoline.D6.2030.11</t>
  </si>
  <si>
    <t>Combination Short-haul Truck - Gasoline.D6.2030.12</t>
  </si>
  <si>
    <t>Combination Short-haul Truck - Gasoline.D6.2030.13</t>
  </si>
  <si>
    <t>Combination Short-haul Truck - Gasoline.D6.2030.14</t>
  </si>
  <si>
    <t>Combination Short-haul Truck - Gasoline.D6.2030.15</t>
  </si>
  <si>
    <t>Combination Short-haul Truck - Gasoline.D6.2030.16</t>
  </si>
  <si>
    <t>Single Unit Long-haul Truck - Diesel Fuel.D6.2012.1</t>
  </si>
  <si>
    <t>Single Unit Long-haul Truck - Diesel Fuel.D6.2012.2</t>
  </si>
  <si>
    <t>Single Unit Long-haul Truck - Diesel Fuel.D6.2012.3</t>
  </si>
  <si>
    <t>Single Unit Long-haul Truck - Diesel Fuel.D6.2012.4</t>
  </si>
  <si>
    <t>Single Unit Long-haul Truck - Diesel Fuel.D6.2012.5</t>
  </si>
  <si>
    <t>Single Unit Long-haul Truck - Diesel Fuel.D6.2012.6</t>
  </si>
  <si>
    <t>Single Unit Long-haul Truck - Diesel Fuel.D6.2012.7</t>
  </si>
  <si>
    <t>Single Unit Long-haul Truck - Diesel Fuel.D6.2012.8</t>
  </si>
  <si>
    <t>Single Unit Long-haul Truck - Diesel Fuel.D6.2012.9</t>
  </si>
  <si>
    <t>Single Unit Long-haul Truck - Diesel Fuel.D6.2012.10</t>
  </si>
  <si>
    <t>Single Unit Long-haul Truck - Diesel Fuel.D6.2012.11</t>
  </si>
  <si>
    <t>Single Unit Long-haul Truck - Diesel Fuel.D6.2012.12</t>
  </si>
  <si>
    <t>Single Unit Long-haul Truck - Diesel Fuel.D6.2012.13</t>
  </si>
  <si>
    <t>Single Unit Long-haul Truck - Diesel Fuel.D6.2012.14</t>
  </si>
  <si>
    <t>Single Unit Long-haul Truck - Diesel Fuel.D6.2012.15</t>
  </si>
  <si>
    <t>Single Unit Long-haul Truck - Diesel Fuel.D6.2012.16</t>
  </si>
  <si>
    <t>Single Unit Long-haul Truck - Diesel Fuel.D6.2020.1</t>
  </si>
  <si>
    <t>Single Unit Long-haul Truck - Diesel Fuel.D6.2020.2</t>
  </si>
  <si>
    <t>Single Unit Long-haul Truck - Diesel Fuel.D6.2020.3</t>
  </si>
  <si>
    <t>Single Unit Long-haul Truck - Diesel Fuel.D6.2020.4</t>
  </si>
  <si>
    <t>Single Unit Long-haul Truck - Diesel Fuel.D6.2020.5</t>
  </si>
  <si>
    <t>Single Unit Long-haul Truck - Diesel Fuel.D6.2020.6</t>
  </si>
  <si>
    <t>Single Unit Long-haul Truck - Diesel Fuel.D6.2020.7</t>
  </si>
  <si>
    <t>Single Unit Long-haul Truck - Diesel Fuel.D6.2020.8</t>
  </si>
  <si>
    <t>Single Unit Long-haul Truck - Diesel Fuel.D6.2020.9</t>
  </si>
  <si>
    <t>Single Unit Long-haul Truck - Diesel Fuel.D6.2020.10</t>
  </si>
  <si>
    <t>Single Unit Long-haul Truck - Diesel Fuel.D6.2020.11</t>
  </si>
  <si>
    <t>Single Unit Long-haul Truck - Diesel Fuel.D6.2020.12</t>
  </si>
  <si>
    <t>Single Unit Long-haul Truck - Diesel Fuel.D6.2020.13</t>
  </si>
  <si>
    <t>Single Unit Long-haul Truck - Diesel Fuel.D6.2020.14</t>
  </si>
  <si>
    <t>Single Unit Long-haul Truck - Diesel Fuel.D6.2020.15</t>
  </si>
  <si>
    <t>Single Unit Long-haul Truck - Diesel Fuel.D6.2020.16</t>
  </si>
  <si>
    <t>Single Unit Long-haul Truck - Diesel Fuel.D6.2030.1</t>
  </si>
  <si>
    <t>Single Unit Long-haul Truck - Diesel Fuel.D6.2030.2</t>
  </si>
  <si>
    <t>Single Unit Long-haul Truck - Diesel Fuel.D6.2030.3</t>
  </si>
  <si>
    <t>Single Unit Long-haul Truck - Diesel Fuel.D6.2030.4</t>
  </si>
  <si>
    <t>Single Unit Long-haul Truck - Diesel Fuel.D6.2030.5</t>
  </si>
  <si>
    <t>Single Unit Long-haul Truck - Diesel Fuel.D6.2030.6</t>
  </si>
  <si>
    <t>Single Unit Long-haul Truck - Diesel Fuel.D6.2030.7</t>
  </si>
  <si>
    <t>Single Unit Long-haul Truck - Diesel Fuel.D6.2030.8</t>
  </si>
  <si>
    <t>Single Unit Long-haul Truck - Diesel Fuel.D6.2030.9</t>
  </si>
  <si>
    <t>Single Unit Long-haul Truck - Diesel Fuel.D6.2030.10</t>
  </si>
  <si>
    <t>Single Unit Long-haul Truck - Diesel Fuel.D6.2030.11</t>
  </si>
  <si>
    <t>Single Unit Long-haul Truck - Diesel Fuel.D6.2030.12</t>
  </si>
  <si>
    <t>Single Unit Long-haul Truck - Diesel Fuel.D6.2030.13</t>
  </si>
  <si>
    <t>Single Unit Long-haul Truck - Diesel Fuel.D6.2030.14</t>
  </si>
  <si>
    <t>Single Unit Long-haul Truck - Diesel Fuel.D6.2030.15</t>
  </si>
  <si>
    <t>Single Unit Long-haul Truck - Diesel Fuel.D6.2030.16</t>
  </si>
  <si>
    <t>Single Unit Long-haul Truck - Gasoline.D6.2012.1</t>
  </si>
  <si>
    <t>Single Unit Long-haul Truck - Gasoline.D6.2012.2</t>
  </si>
  <si>
    <t>Single Unit Long-haul Truck - Gasoline.D6.2012.3</t>
  </si>
  <si>
    <t>Single Unit Long-haul Truck - Gasoline.D6.2012.4</t>
  </si>
  <si>
    <t>Single Unit Long-haul Truck - Gasoline.D6.2012.5</t>
  </si>
  <si>
    <t>Single Unit Long-haul Truck - Gasoline.D6.2012.6</t>
  </si>
  <si>
    <t>Single Unit Long-haul Truck - Gasoline.D6.2012.7</t>
  </si>
  <si>
    <t>Single Unit Long-haul Truck - Gasoline.D6.2012.8</t>
  </si>
  <si>
    <t>Single Unit Long-haul Truck - Gasoline.D6.2012.9</t>
  </si>
  <si>
    <t>Single Unit Long-haul Truck - Gasoline.D6.2012.10</t>
  </si>
  <si>
    <t>Single Unit Long-haul Truck - Gasoline.D6.2012.11</t>
  </si>
  <si>
    <t>Single Unit Long-haul Truck - Gasoline.D6.2012.12</t>
  </si>
  <si>
    <t>Single Unit Long-haul Truck - Gasoline.D6.2012.13</t>
  </si>
  <si>
    <t>Single Unit Long-haul Truck - Gasoline.D6.2012.14</t>
  </si>
  <si>
    <t>Single Unit Long-haul Truck - Gasoline.D6.2012.15</t>
  </si>
  <si>
    <t>Single Unit Long-haul Truck - Gasoline.D6.2012.16</t>
  </si>
  <si>
    <t>Single Unit Long-haul Truck - Gasoline.D6.2020.1</t>
  </si>
  <si>
    <t>Single Unit Long-haul Truck - Gasoline.D6.2020.2</t>
  </si>
  <si>
    <t>Single Unit Long-haul Truck - Gasoline.D6.2020.3</t>
  </si>
  <si>
    <t>Single Unit Long-haul Truck - Gasoline.D6.2020.4</t>
  </si>
  <si>
    <t>Single Unit Long-haul Truck - Gasoline.D6.2020.5</t>
  </si>
  <si>
    <t>Single Unit Long-haul Truck - Gasoline.D6.2020.6</t>
  </si>
  <si>
    <t>Single Unit Long-haul Truck - Gasoline.D6.2020.7</t>
  </si>
  <si>
    <t>Single Unit Long-haul Truck - Gasoline.D6.2020.8</t>
  </si>
  <si>
    <t>Single Unit Long-haul Truck - Gasoline.D6.2020.9</t>
  </si>
  <si>
    <t>Single Unit Long-haul Truck - Gasoline.D6.2020.10</t>
  </si>
  <si>
    <t>Single Unit Long-haul Truck - Gasoline.D6.2020.11</t>
  </si>
  <si>
    <t>Single Unit Long-haul Truck - Gasoline.D6.2020.12</t>
  </si>
  <si>
    <t>Single Unit Long-haul Truck - Gasoline.D6.2020.13</t>
  </si>
  <si>
    <t>Single Unit Long-haul Truck - Gasoline.D6.2020.14</t>
  </si>
  <si>
    <t>Single Unit Long-haul Truck - Gasoline.D6.2020.15</t>
  </si>
  <si>
    <t>Single Unit Long-haul Truck - Gasoline.D6.2020.16</t>
  </si>
  <si>
    <t>Single Unit Long-haul Truck - Gasoline.D6.2030.1</t>
  </si>
  <si>
    <t>Single Unit Long-haul Truck - Gasoline.D6.2030.2</t>
  </si>
  <si>
    <t>Single Unit Long-haul Truck - Gasoline.D6.2030.3</t>
  </si>
  <si>
    <t>Single Unit Long-haul Truck - Gasoline.D6.2030.4</t>
  </si>
  <si>
    <t>Single Unit Long-haul Truck - Gasoline.D6.2030.5</t>
  </si>
  <si>
    <t>Single Unit Long-haul Truck - Gasoline.D6.2030.6</t>
  </si>
  <si>
    <t>Single Unit Long-haul Truck - Gasoline.D6.2030.7</t>
  </si>
  <si>
    <t>Single Unit Long-haul Truck - Gasoline.D6.2030.8</t>
  </si>
  <si>
    <t>Single Unit Long-haul Truck - Gasoline.D6.2030.9</t>
  </si>
  <si>
    <t>Single Unit Long-haul Truck - Gasoline.D6.2030.10</t>
  </si>
  <si>
    <t>Single Unit Long-haul Truck - Gasoline.D6.2030.11</t>
  </si>
  <si>
    <t>Single Unit Long-haul Truck - Gasoline.D6.2030.12</t>
  </si>
  <si>
    <t>Single Unit Long-haul Truck - Gasoline.D6.2030.13</t>
  </si>
  <si>
    <t>Single Unit Long-haul Truck - Gasoline.D6.2030.14</t>
  </si>
  <si>
    <t>Single Unit Long-haul Truck - Gasoline.D6.2030.15</t>
  </si>
  <si>
    <t>Single Unit Long-haul Truck - Gasoline.D6.2030.16</t>
  </si>
  <si>
    <t>Single Unit Short-haul Truck - Diesel Fuel.D6.2012.1</t>
  </si>
  <si>
    <t>Single Unit Short-haul Truck - Diesel Fuel.D6.2012.2</t>
  </si>
  <si>
    <t>Single Unit Short-haul Truck - Diesel Fuel.D6.2012.3</t>
  </si>
  <si>
    <t>Single Unit Short-haul Truck - Diesel Fuel.D6.2012.4</t>
  </si>
  <si>
    <t>Single Unit Short-haul Truck - Diesel Fuel.D6.2012.5</t>
  </si>
  <si>
    <t>Single Unit Short-haul Truck - Diesel Fuel.D6.2012.6</t>
  </si>
  <si>
    <t>Single Unit Short-haul Truck - Diesel Fuel.D6.2012.7</t>
  </si>
  <si>
    <t>Single Unit Short-haul Truck - Diesel Fuel.D6.2012.8</t>
  </si>
  <si>
    <t>Single Unit Short-haul Truck - Diesel Fuel.D6.2012.9</t>
  </si>
  <si>
    <t>Single Unit Short-haul Truck - Diesel Fuel.D6.2012.10</t>
  </si>
  <si>
    <t>Single Unit Short-haul Truck - Diesel Fuel.D6.2012.11</t>
  </si>
  <si>
    <t>Single Unit Short-haul Truck - Diesel Fuel.D6.2012.12</t>
  </si>
  <si>
    <t>Single Unit Short-haul Truck - Diesel Fuel.D6.2012.13</t>
  </si>
  <si>
    <t>Single Unit Short-haul Truck - Diesel Fuel.D6.2012.14</t>
  </si>
  <si>
    <t>Single Unit Short-haul Truck - Diesel Fuel.D6.2012.15</t>
  </si>
  <si>
    <t>Single Unit Short-haul Truck - Diesel Fuel.D6.2012.16</t>
  </si>
  <si>
    <t>Single Unit Short-haul Truck - Diesel Fuel.D6.2020.1</t>
  </si>
  <si>
    <t>Single Unit Short-haul Truck - Diesel Fuel.D6.2020.2</t>
  </si>
  <si>
    <t>Single Unit Short-haul Truck - Diesel Fuel.D6.2020.3</t>
  </si>
  <si>
    <t>Single Unit Short-haul Truck - Diesel Fuel.D6.2020.4</t>
  </si>
  <si>
    <t>Single Unit Short-haul Truck - Diesel Fuel.D6.2020.5</t>
  </si>
  <si>
    <t>Single Unit Short-haul Truck - Diesel Fuel.D6.2020.6</t>
  </si>
  <si>
    <t>Single Unit Short-haul Truck - Diesel Fuel.D6.2020.7</t>
  </si>
  <si>
    <t>Single Unit Short-haul Truck - Diesel Fuel.D6.2020.8</t>
  </si>
  <si>
    <t>Single Unit Short-haul Truck - Diesel Fuel.D6.2020.9</t>
  </si>
  <si>
    <t>Single Unit Short-haul Truck - Diesel Fuel.D6.2020.10</t>
  </si>
  <si>
    <t>Single Unit Short-haul Truck - Diesel Fuel.D6.2020.11</t>
  </si>
  <si>
    <t>Single Unit Short-haul Truck - Diesel Fuel.D6.2020.12</t>
  </si>
  <si>
    <t>Single Unit Short-haul Truck - Diesel Fuel.D6.2020.13</t>
  </si>
  <si>
    <t>Single Unit Short-haul Truck - Diesel Fuel.D6.2020.14</t>
  </si>
  <si>
    <t>Single Unit Short-haul Truck - Diesel Fuel.D6.2020.15</t>
  </si>
  <si>
    <t>Single Unit Short-haul Truck - Diesel Fuel.D6.2020.16</t>
  </si>
  <si>
    <t>Single Unit Short-haul Truck - Diesel Fuel.D6.2030.1</t>
  </si>
  <si>
    <t>Single Unit Short-haul Truck - Diesel Fuel.D6.2030.2</t>
  </si>
  <si>
    <t>Single Unit Short-haul Truck - Diesel Fuel.D6.2030.3</t>
  </si>
  <si>
    <t>Single Unit Short-haul Truck - Diesel Fuel.D6.2030.4</t>
  </si>
  <si>
    <t>Single Unit Short-haul Truck - Diesel Fuel.D6.2030.5</t>
  </si>
  <si>
    <t>Single Unit Short-haul Truck - Diesel Fuel.D6.2030.6</t>
  </si>
  <si>
    <t>Single Unit Short-haul Truck - Diesel Fuel.D6.2030.7</t>
  </si>
  <si>
    <t>Single Unit Short-haul Truck - Diesel Fuel.D6.2030.8</t>
  </si>
  <si>
    <t>Single Unit Short-haul Truck - Diesel Fuel.D6.2030.9</t>
  </si>
  <si>
    <t>Single Unit Short-haul Truck - Diesel Fuel.D6.2030.10</t>
  </si>
  <si>
    <t>Single Unit Short-haul Truck - Diesel Fuel.D6.2030.11</t>
  </si>
  <si>
    <t>Single Unit Short-haul Truck - Diesel Fuel.D6.2030.12</t>
  </si>
  <si>
    <t>Single Unit Short-haul Truck - Diesel Fuel.D6.2030.13</t>
  </si>
  <si>
    <t>Single Unit Short-haul Truck - Diesel Fuel.D6.2030.14</t>
  </si>
  <si>
    <t>Single Unit Short-haul Truck - Diesel Fuel.D6.2030.15</t>
  </si>
  <si>
    <t>Single Unit Short-haul Truck - Diesel Fuel.D6.2030.16</t>
  </si>
  <si>
    <t>Single Unit Short-haul Truck - Gasoline.D6.2012.1</t>
  </si>
  <si>
    <t>Single Unit Short-haul Truck - Gasoline.D6.2012.2</t>
  </si>
  <si>
    <t>Single Unit Short-haul Truck - Gasoline.D6.2012.3</t>
  </si>
  <si>
    <t>Single Unit Short-haul Truck - Gasoline.D6.2012.4</t>
  </si>
  <si>
    <t>Single Unit Short-haul Truck - Gasoline.D6.2012.5</t>
  </si>
  <si>
    <t>Single Unit Short-haul Truck - Gasoline.D6.2012.6</t>
  </si>
  <si>
    <t>Single Unit Short-haul Truck - Gasoline.D6.2012.7</t>
  </si>
  <si>
    <t>Single Unit Short-haul Truck - Gasoline.D6.2012.8</t>
  </si>
  <si>
    <t>Single Unit Short-haul Truck - Gasoline.D6.2012.9</t>
  </si>
  <si>
    <t>Single Unit Short-haul Truck - Gasoline.D6.2012.10</t>
  </si>
  <si>
    <t>Single Unit Short-haul Truck - Gasoline.D6.2012.11</t>
  </si>
  <si>
    <t>Single Unit Short-haul Truck - Gasoline.D6.2012.12</t>
  </si>
  <si>
    <t>Single Unit Short-haul Truck - Gasoline.D6.2012.13</t>
  </si>
  <si>
    <t>Single Unit Short-haul Truck - Gasoline.D6.2012.14</t>
  </si>
  <si>
    <t>Single Unit Short-haul Truck - Gasoline.D6.2012.15</t>
  </si>
  <si>
    <t>Single Unit Short-haul Truck - Gasoline.D6.2012.16</t>
  </si>
  <si>
    <t>Single Unit Short-haul Truck - Gasoline.D6.2020.1</t>
  </si>
  <si>
    <t>Single Unit Short-haul Truck - Gasoline.D6.2020.2</t>
  </si>
  <si>
    <t>Single Unit Short-haul Truck - Gasoline.D6.2020.3</t>
  </si>
  <si>
    <t>Single Unit Short-haul Truck - Gasoline.D6.2020.4</t>
  </si>
  <si>
    <t>Single Unit Short-haul Truck - Gasoline.D6.2020.5</t>
  </si>
  <si>
    <t>Single Unit Short-haul Truck - Gasoline.D6.2020.6</t>
  </si>
  <si>
    <t>Single Unit Short-haul Truck - Gasoline.D6.2020.7</t>
  </si>
  <si>
    <t>Single Unit Short-haul Truck - Gasoline.D6.2020.8</t>
  </si>
  <si>
    <t>Single Unit Short-haul Truck - Gasoline.D6.2020.9</t>
  </si>
  <si>
    <t>Single Unit Short-haul Truck - Gasoline.D6.2020.10</t>
  </si>
  <si>
    <t>Single Unit Short-haul Truck - Gasoline.D6.2020.11</t>
  </si>
  <si>
    <t>Single Unit Short-haul Truck - Gasoline.D6.2020.12</t>
  </si>
  <si>
    <t>Single Unit Short-haul Truck - Gasoline.D6.2020.13</t>
  </si>
  <si>
    <t>Single Unit Short-haul Truck - Gasoline.D6.2020.14</t>
  </si>
  <si>
    <t>Single Unit Short-haul Truck - Gasoline.D6.2020.15</t>
  </si>
  <si>
    <t>Single Unit Short-haul Truck - Gasoline.D6.2020.16</t>
  </si>
  <si>
    <t>Single Unit Short-haul Truck - Gasoline.D6.2030.1</t>
  </si>
  <si>
    <t>Single Unit Short-haul Truck - Gasoline.D6.2030.2</t>
  </si>
  <si>
    <t>Single Unit Short-haul Truck - Gasoline.D6.2030.3</t>
  </si>
  <si>
    <t>Single Unit Short-haul Truck - Gasoline.D6.2030.4</t>
  </si>
  <si>
    <t>Single Unit Short-haul Truck - Gasoline.D6.2030.5</t>
  </si>
  <si>
    <t>Single Unit Short-haul Truck - Gasoline.D6.2030.6</t>
  </si>
  <si>
    <t>Single Unit Short-haul Truck - Gasoline.D6.2030.7</t>
  </si>
  <si>
    <t>Single Unit Short-haul Truck - Gasoline.D6.2030.8</t>
  </si>
  <si>
    <t>Single Unit Short-haul Truck - Gasoline.D6.2030.9</t>
  </si>
  <si>
    <t>Single Unit Short-haul Truck - Gasoline.D6.2030.10</t>
  </si>
  <si>
    <t>Single Unit Short-haul Truck - Gasoline.D6.2030.11</t>
  </si>
  <si>
    <t>Single Unit Short-haul Truck - Gasoline.D6.2030.12</t>
  </si>
  <si>
    <t>Single Unit Short-haul Truck - Gasoline.D6.2030.13</t>
  </si>
  <si>
    <t>Single Unit Short-haul Truck - Gasoline.D6.2030.14</t>
  </si>
  <si>
    <t>Single Unit Short-haul Truck - Gasoline.D6.2030.15</t>
  </si>
  <si>
    <t>Single Unit Short-haul Truck - Gasoline.D6.2030.16</t>
  </si>
  <si>
    <t>Bus.D6.2012.1</t>
  </si>
  <si>
    <t>Bus.D6.2012.2</t>
  </si>
  <si>
    <t>Bus.D6.2012.3</t>
  </si>
  <si>
    <t>Bus.D6.2012.4</t>
  </si>
  <si>
    <t>Bus.D6.2012.5</t>
  </si>
  <si>
    <t>Bus.D6.2012.6</t>
  </si>
  <si>
    <t>Bus.D6.2012.7</t>
  </si>
  <si>
    <t>Bus.D6.2012.8</t>
  </si>
  <si>
    <t>Bus.D6.2012.9</t>
  </si>
  <si>
    <t>Bus.D6.2012.10</t>
  </si>
  <si>
    <t>Bus.D6.2012.11</t>
  </si>
  <si>
    <t>Bus.D6.2012.12</t>
  </si>
  <si>
    <t>Bus.D6.2012.13</t>
  </si>
  <si>
    <t>Bus.D6.2012.14</t>
  </si>
  <si>
    <t>Bus.D6.2012.15</t>
  </si>
  <si>
    <t>Bus.D6.2012.16</t>
  </si>
  <si>
    <t>Bus.D6.2020.1</t>
  </si>
  <si>
    <t>Bus.D6.2020.2</t>
  </si>
  <si>
    <t>Bus.D6.2020.3</t>
  </si>
  <si>
    <t>Bus.D6.2020.4</t>
  </si>
  <si>
    <t>Bus.D6.2020.5</t>
  </si>
  <si>
    <t>Bus.D6.2020.6</t>
  </si>
  <si>
    <t>Bus.D6.2020.7</t>
  </si>
  <si>
    <t>Bus.D6.2020.8</t>
  </si>
  <si>
    <t>Bus.D6.2020.9</t>
  </si>
  <si>
    <t>Bus.D6.2020.10</t>
  </si>
  <si>
    <t>Bus.D6.2020.11</t>
  </si>
  <si>
    <t>Bus.D6.2020.12</t>
  </si>
  <si>
    <t>Bus.D6.2020.13</t>
  </si>
  <si>
    <t>Bus.D6.2020.14</t>
  </si>
  <si>
    <t>Bus.D6.2020.15</t>
  </si>
  <si>
    <t>Bus.D6.2020.16</t>
  </si>
  <si>
    <t>Bus.D6.2030.1</t>
  </si>
  <si>
    <t>Bus.D6.2030.2</t>
  </si>
  <si>
    <t>Bus.D6.2030.3</t>
  </si>
  <si>
    <t>Bus.D6.2030.4</t>
  </si>
  <si>
    <t>Bus.D6.2030.5</t>
  </si>
  <si>
    <t>Bus.D6.2030.6</t>
  </si>
  <si>
    <t>Bus.D6.2030.7</t>
  </si>
  <si>
    <t>Bus.D6.2030.8</t>
  </si>
  <si>
    <t>Bus.D6.2030.9</t>
  </si>
  <si>
    <t>Bus.D6.2030.10</t>
  </si>
  <si>
    <t>Bus.D6.2030.11</t>
  </si>
  <si>
    <t>Bus.D6.2030.12</t>
  </si>
  <si>
    <t>Bus.D6.2030.13</t>
  </si>
  <si>
    <t>Bus.D6.2030.14</t>
  </si>
  <si>
    <t>Bus.D6.2030.15</t>
  </si>
  <si>
    <t>Bus.D6.2030.16</t>
  </si>
  <si>
    <t>CNG Bus.D6.2012.1</t>
  </si>
  <si>
    <t>CNG Bus.D6.2012.2</t>
  </si>
  <si>
    <t>CNG Bus.D6.2012.3</t>
  </si>
  <si>
    <t>CNG Bus.D6.2012.4</t>
  </si>
  <si>
    <t>CNG Bus.D6.2012.5</t>
  </si>
  <si>
    <t>CNG Bus.D6.2012.6</t>
  </si>
  <si>
    <t>CNG Bus.D6.2012.7</t>
  </si>
  <si>
    <t>CNG Bus.D6.2012.8</t>
  </si>
  <si>
    <t>CNG Bus.D6.2012.9</t>
  </si>
  <si>
    <t>CNG Bus.D6.2012.10</t>
  </si>
  <si>
    <t>CNG Bus.D6.2012.11</t>
  </si>
  <si>
    <t>CNG Bus.D6.2012.12</t>
  </si>
  <si>
    <t>CNG Bus.D6.2012.13</t>
  </si>
  <si>
    <t>CNG Bus.D6.2012.14</t>
  </si>
  <si>
    <t>CNG Bus.D6.2012.15</t>
  </si>
  <si>
    <t>CNG Bus.D6.2012.16</t>
  </si>
  <si>
    <t>CNG Bus.D6.2020.1</t>
  </si>
  <si>
    <t>CNG Bus.D6.2020.2</t>
  </si>
  <si>
    <t>CNG Bus.D6.2020.3</t>
  </si>
  <si>
    <t>CNG Bus.D6.2020.4</t>
  </si>
  <si>
    <t>CNG Bus.D6.2020.5</t>
  </si>
  <si>
    <t>CNG Bus.D6.2020.6</t>
  </si>
  <si>
    <t>CNG Bus.D6.2020.7</t>
  </si>
  <si>
    <t>CNG Bus.D6.2020.8</t>
  </si>
  <si>
    <t>CNG Bus.D6.2020.9</t>
  </si>
  <si>
    <t>CNG Bus.D6.2020.10</t>
  </si>
  <si>
    <t>CNG Bus.D6.2020.11</t>
  </si>
  <si>
    <t>CNG Bus.D6.2020.12</t>
  </si>
  <si>
    <t>CNG Bus.D6.2020.13</t>
  </si>
  <si>
    <t>CNG Bus.D6.2020.14</t>
  </si>
  <si>
    <t>CNG Bus.D6.2020.15</t>
  </si>
  <si>
    <t>CNG Bus.D6.2020.16</t>
  </si>
  <si>
    <t>CNG Bus.D6.2030.1</t>
  </si>
  <si>
    <t>CNG Bus.D6.2030.2</t>
  </si>
  <si>
    <t>CNG Bus.D6.2030.3</t>
  </si>
  <si>
    <t>CNG Bus.D6.2030.4</t>
  </si>
  <si>
    <t>CNG Bus.D6.2030.5</t>
  </si>
  <si>
    <t>CNG Bus.D6.2030.6</t>
  </si>
  <si>
    <t>CNG Bus.D6.2030.7</t>
  </si>
  <si>
    <t>CNG Bus.D6.2030.8</t>
  </si>
  <si>
    <t>CNG Bus.D6.2030.9</t>
  </si>
  <si>
    <t>CNG Bus.D6.2030.10</t>
  </si>
  <si>
    <t>CNG Bus.D6.2030.11</t>
  </si>
  <si>
    <t>CNG Bus.D6.2030.12</t>
  </si>
  <si>
    <t>CNG Bus.D6.2030.13</t>
  </si>
  <si>
    <t>CNG Bus.D6.2030.14</t>
  </si>
  <si>
    <t>CNG Bus.D6.2030.15</t>
  </si>
  <si>
    <t>CNG Bus.D6.2030.16</t>
  </si>
  <si>
    <t>Gasoline Bus.D6.2012.1</t>
  </si>
  <si>
    <t>Gasoline Bus.D6.2012.2</t>
  </si>
  <si>
    <t>Gasoline Bus.D6.2012.3</t>
  </si>
  <si>
    <t>Gasoline Bus.D6.2012.4</t>
  </si>
  <si>
    <t>Gasoline Bus.D6.2012.5</t>
  </si>
  <si>
    <t>Gasoline Bus.D6.2012.6</t>
  </si>
  <si>
    <t>Gasoline Bus.D6.2012.7</t>
  </si>
  <si>
    <t>Gasoline Bus.D6.2012.8</t>
  </si>
  <si>
    <t>Gasoline Bus.D6.2012.9</t>
  </si>
  <si>
    <t>Gasoline Bus.D6.2012.10</t>
  </si>
  <si>
    <t>Gasoline Bus.D6.2012.11</t>
  </si>
  <si>
    <t>Gasoline Bus.D6.2012.12</t>
  </si>
  <si>
    <t>Gasoline Bus.D6.2012.13</t>
  </si>
  <si>
    <t>Gasoline Bus.D6.2012.14</t>
  </si>
  <si>
    <t>Gasoline Bus.D6.2012.15</t>
  </si>
  <si>
    <t>Gasoline Bus.D6.2012.16</t>
  </si>
  <si>
    <t>Gasoline Bus.D6.2020.1</t>
  </si>
  <si>
    <t>Gasoline Bus.D6.2020.2</t>
  </si>
  <si>
    <t>Gasoline Bus.D6.2020.3</t>
  </si>
  <si>
    <t>Gasoline Bus.D6.2020.4</t>
  </si>
  <si>
    <t>Gasoline Bus.D6.2020.5</t>
  </si>
  <si>
    <t>Gasoline Bus.D6.2020.6</t>
  </si>
  <si>
    <t>Gasoline Bus.D6.2020.7</t>
  </si>
  <si>
    <t>Gasoline Bus.D6.2020.8</t>
  </si>
  <si>
    <t>Gasoline Bus.D6.2020.9</t>
  </si>
  <si>
    <t>Gasoline Bus.D6.2020.10</t>
  </si>
  <si>
    <t>Gasoline Bus.D6.2020.11</t>
  </si>
  <si>
    <t>Gasoline Bus.D6.2020.12</t>
  </si>
  <si>
    <t>Gasoline Bus.D6.2020.13</t>
  </si>
  <si>
    <t>Gasoline Bus.D6.2020.14</t>
  </si>
  <si>
    <t>Gasoline Bus.D6.2020.15</t>
  </si>
  <si>
    <t>Gasoline Bus.D6.2020.16</t>
  </si>
  <si>
    <t>Gasoline Bus.D6.2030.1</t>
  </si>
  <si>
    <t>Gasoline Bus.D6.2030.2</t>
  </si>
  <si>
    <t>Gasoline Bus.D6.2030.3</t>
  </si>
  <si>
    <t>Gasoline Bus.D6.2030.4</t>
  </si>
  <si>
    <t>Gasoline Bus.D6.2030.5</t>
  </si>
  <si>
    <t>Gasoline Bus.D6.2030.6</t>
  </si>
  <si>
    <t>Gasoline Bus.D6.2030.7</t>
  </si>
  <si>
    <t>Gasoline Bus.D6.2030.8</t>
  </si>
  <si>
    <t>Gasoline Bus.D6.2030.9</t>
  </si>
  <si>
    <t>Gasoline Bus.D6.2030.10</t>
  </si>
  <si>
    <t>Gasoline Bus.D6.2030.11</t>
  </si>
  <si>
    <t>Gasoline Bus.D6.2030.12</t>
  </si>
  <si>
    <t>Gasoline Bus.D6.2030.13</t>
  </si>
  <si>
    <t>Gasoline Bus.D6.2030.14</t>
  </si>
  <si>
    <t>Gasoline Bus.D6.2030.15</t>
  </si>
  <si>
    <t>Gasoline Bus.D6.2030.16</t>
  </si>
  <si>
    <t>Auto.D7.2012.1</t>
  </si>
  <si>
    <t>D7</t>
  </si>
  <si>
    <t>Auto.D7.2012.2</t>
  </si>
  <si>
    <t>Auto.D7.2012.3</t>
  </si>
  <si>
    <t>Auto.D7.2012.4</t>
  </si>
  <si>
    <t>Auto.D7.2012.5</t>
  </si>
  <si>
    <t>Auto.D7.2012.6</t>
  </si>
  <si>
    <t>Auto.D7.2012.7</t>
  </si>
  <si>
    <t>Auto.D7.2012.8</t>
  </si>
  <si>
    <t>Auto.D7.2012.9</t>
  </si>
  <si>
    <t>Auto.D7.2012.10</t>
  </si>
  <si>
    <t>Auto.D7.2012.11</t>
  </si>
  <si>
    <t>Auto.D7.2012.12</t>
  </si>
  <si>
    <t>Auto.D7.2012.13</t>
  </si>
  <si>
    <t>Auto.D7.2012.14</t>
  </si>
  <si>
    <t>Auto.D7.2012.15</t>
  </si>
  <si>
    <t>Auto.D7.2012.16</t>
  </si>
  <si>
    <t>Auto.D7.2020.1</t>
  </si>
  <si>
    <t>Auto.D7.2020.2</t>
  </si>
  <si>
    <t>Auto.D7.2020.3</t>
  </si>
  <si>
    <t>Auto.D7.2020.4</t>
  </si>
  <si>
    <t>Auto.D7.2020.5</t>
  </si>
  <si>
    <t>Auto.D7.2020.6</t>
  </si>
  <si>
    <t>Auto.D7.2020.7</t>
  </si>
  <si>
    <t>Auto.D7.2020.8</t>
  </si>
  <si>
    <t>Auto.D7.2020.9</t>
  </si>
  <si>
    <t>Auto.D7.2020.10</t>
  </si>
  <si>
    <t>Auto.D7.2020.11</t>
  </si>
  <si>
    <t>Auto.D7.2020.12</t>
  </si>
  <si>
    <t>Auto.D7.2020.13</t>
  </si>
  <si>
    <t>Auto.D7.2020.14</t>
  </si>
  <si>
    <t>Auto.D7.2020.15</t>
  </si>
  <si>
    <t>Auto.D7.2020.16</t>
  </si>
  <si>
    <t>Auto.D7.2030.1</t>
  </si>
  <si>
    <t>Auto.D7.2030.2</t>
  </si>
  <si>
    <t>Auto.D7.2030.3</t>
  </si>
  <si>
    <t>Auto.D7.2030.4</t>
  </si>
  <si>
    <t>Auto.D7.2030.5</t>
  </si>
  <si>
    <t>Auto.D7.2030.6</t>
  </si>
  <si>
    <t>Auto.D7.2030.7</t>
  </si>
  <si>
    <t>Auto.D7.2030.8</t>
  </si>
  <si>
    <t>Auto.D7.2030.9</t>
  </si>
  <si>
    <t>Auto.D7.2030.10</t>
  </si>
  <si>
    <t>Auto.D7.2030.11</t>
  </si>
  <si>
    <t>Auto.D7.2030.12</t>
  </si>
  <si>
    <t>Auto.D7.2030.13</t>
  </si>
  <si>
    <t>Auto.D7.2030.14</t>
  </si>
  <si>
    <t>Auto.D7.2030.15</t>
  </si>
  <si>
    <t>Auto.D7.2030.16</t>
  </si>
  <si>
    <t>Combination Long-haul Truck - Diesel Fuel.D7.2012.1</t>
  </si>
  <si>
    <t>Combination Long-haul Truck - Diesel Fuel.D7.2012.2</t>
  </si>
  <si>
    <t>Combination Long-haul Truck - Diesel Fuel.D7.2012.3</t>
  </si>
  <si>
    <t>Combination Long-haul Truck - Diesel Fuel.D7.2012.4</t>
  </si>
  <si>
    <t>Combination Long-haul Truck - Diesel Fuel.D7.2012.5</t>
  </si>
  <si>
    <t>Combination Long-haul Truck - Diesel Fuel.D7.2012.6</t>
  </si>
  <si>
    <t>Combination Long-haul Truck - Diesel Fuel.D7.2012.7</t>
  </si>
  <si>
    <t>Combination Long-haul Truck - Diesel Fuel.D7.2012.8</t>
  </si>
  <si>
    <t>Combination Long-haul Truck - Diesel Fuel.D7.2012.9</t>
  </si>
  <si>
    <t>Combination Long-haul Truck - Diesel Fuel.D7.2012.10</t>
  </si>
  <si>
    <t>Combination Long-haul Truck - Diesel Fuel.D7.2012.11</t>
  </si>
  <si>
    <t>Combination Long-haul Truck - Diesel Fuel.D7.2012.12</t>
  </si>
  <si>
    <t>Combination Long-haul Truck - Diesel Fuel.D7.2012.13</t>
  </si>
  <si>
    <t>Combination Long-haul Truck - Diesel Fuel.D7.2012.14</t>
  </si>
  <si>
    <t>Combination Long-haul Truck - Diesel Fuel.D7.2012.15</t>
  </si>
  <si>
    <t>Combination Long-haul Truck - Diesel Fuel.D7.2012.16</t>
  </si>
  <si>
    <t>Combination Long-haul Truck - Diesel Fuel.D7.2020.1</t>
  </si>
  <si>
    <t>Combination Long-haul Truck - Diesel Fuel.D7.2020.2</t>
  </si>
  <si>
    <t>Combination Long-haul Truck - Diesel Fuel.D7.2020.3</t>
  </si>
  <si>
    <t>Combination Long-haul Truck - Diesel Fuel.D7.2020.4</t>
  </si>
  <si>
    <t>Combination Long-haul Truck - Diesel Fuel.D7.2020.5</t>
  </si>
  <si>
    <t>Combination Long-haul Truck - Diesel Fuel.D7.2020.6</t>
  </si>
  <si>
    <t>Combination Long-haul Truck - Diesel Fuel.D7.2020.7</t>
  </si>
  <si>
    <t>Combination Long-haul Truck - Diesel Fuel.D7.2020.8</t>
  </si>
  <si>
    <t>Combination Long-haul Truck - Diesel Fuel.D7.2020.9</t>
  </si>
  <si>
    <t>Combination Long-haul Truck - Diesel Fuel.D7.2020.10</t>
  </si>
  <si>
    <t>Combination Long-haul Truck - Diesel Fuel.D7.2020.11</t>
  </si>
  <si>
    <t>Combination Long-haul Truck - Diesel Fuel.D7.2020.12</t>
  </si>
  <si>
    <t>Combination Long-haul Truck - Diesel Fuel.D7.2020.13</t>
  </si>
  <si>
    <t>Combination Long-haul Truck - Diesel Fuel.D7.2020.14</t>
  </si>
  <si>
    <t>Combination Long-haul Truck - Diesel Fuel.D7.2020.15</t>
  </si>
  <si>
    <t>Combination Long-haul Truck - Diesel Fuel.D7.2020.16</t>
  </si>
  <si>
    <t>Combination Long-haul Truck - Diesel Fuel.D7.2030.1</t>
  </si>
  <si>
    <t>Combination Long-haul Truck - Diesel Fuel.D7.2030.2</t>
  </si>
  <si>
    <t>Combination Long-haul Truck - Diesel Fuel.D7.2030.3</t>
  </si>
  <si>
    <t>Combination Long-haul Truck - Diesel Fuel.D7.2030.4</t>
  </si>
  <si>
    <t>Combination Long-haul Truck - Diesel Fuel.D7.2030.5</t>
  </si>
  <si>
    <t>Combination Long-haul Truck - Diesel Fuel.D7.2030.6</t>
  </si>
  <si>
    <t>Combination Long-haul Truck - Diesel Fuel.D7.2030.7</t>
  </si>
  <si>
    <t>Combination Long-haul Truck - Diesel Fuel.D7.2030.8</t>
  </si>
  <si>
    <t>Combination Long-haul Truck - Diesel Fuel.D7.2030.9</t>
  </si>
  <si>
    <t>Combination Long-haul Truck - Diesel Fuel.D7.2030.10</t>
  </si>
  <si>
    <t>Combination Long-haul Truck - Diesel Fuel.D7.2030.11</t>
  </si>
  <si>
    <t>Combination Long-haul Truck - Diesel Fuel.D7.2030.12</t>
  </si>
  <si>
    <t>Combination Long-haul Truck - Diesel Fuel.D7.2030.13</t>
  </si>
  <si>
    <t>Combination Long-haul Truck - Diesel Fuel.D7.2030.14</t>
  </si>
  <si>
    <t>Combination Long-haul Truck - Diesel Fuel.D7.2030.15</t>
  </si>
  <si>
    <t>Combination Long-haul Truck - Diesel Fuel.D7.2030.16</t>
  </si>
  <si>
    <t>Combination Short-haul Truck - Diesel Fuel.D7.2012.1</t>
  </si>
  <si>
    <t>Combination Short-haul Truck - Diesel Fuel.D7.2012.2</t>
  </si>
  <si>
    <t>Combination Short-haul Truck - Diesel Fuel.D7.2012.3</t>
  </si>
  <si>
    <t>Combination Short-haul Truck - Diesel Fuel.D7.2012.4</t>
  </si>
  <si>
    <t>Combination Short-haul Truck - Diesel Fuel.D7.2012.5</t>
  </si>
  <si>
    <t>Combination Short-haul Truck - Diesel Fuel.D7.2012.6</t>
  </si>
  <si>
    <t>Combination Short-haul Truck - Diesel Fuel.D7.2012.7</t>
  </si>
  <si>
    <t>Combination Short-haul Truck - Diesel Fuel.D7.2012.8</t>
  </si>
  <si>
    <t>Combination Short-haul Truck - Diesel Fuel.D7.2012.9</t>
  </si>
  <si>
    <t>Combination Short-haul Truck - Diesel Fuel.D7.2012.10</t>
  </si>
  <si>
    <t>Combination Short-haul Truck - Diesel Fuel.D7.2012.11</t>
  </si>
  <si>
    <t>Combination Short-haul Truck - Diesel Fuel.D7.2012.12</t>
  </si>
  <si>
    <t>Combination Short-haul Truck - Diesel Fuel.D7.2012.13</t>
  </si>
  <si>
    <t>Combination Short-haul Truck - Diesel Fuel.D7.2012.14</t>
  </si>
  <si>
    <t>Combination Short-haul Truck - Diesel Fuel.D7.2012.15</t>
  </si>
  <si>
    <t>Combination Short-haul Truck - Diesel Fuel.D7.2012.16</t>
  </si>
  <si>
    <t>Combination Short-haul Truck - Diesel Fuel.D7.2020.1</t>
  </si>
  <si>
    <t>Combination Short-haul Truck - Diesel Fuel.D7.2020.2</t>
  </si>
  <si>
    <t>Combination Short-haul Truck - Diesel Fuel.D7.2020.3</t>
  </si>
  <si>
    <t>Combination Short-haul Truck - Diesel Fuel.D7.2020.4</t>
  </si>
  <si>
    <t>Combination Short-haul Truck - Diesel Fuel.D7.2020.5</t>
  </si>
  <si>
    <t>Combination Short-haul Truck - Diesel Fuel.D7.2020.6</t>
  </si>
  <si>
    <t>Combination Short-haul Truck - Diesel Fuel.D7.2020.7</t>
  </si>
  <si>
    <t>Combination Short-haul Truck - Diesel Fuel.D7.2020.8</t>
  </si>
  <si>
    <t>Combination Short-haul Truck - Diesel Fuel.D7.2020.9</t>
  </si>
  <si>
    <t>Combination Short-haul Truck - Diesel Fuel.D7.2020.10</t>
  </si>
  <si>
    <t>Combination Short-haul Truck - Diesel Fuel.D7.2020.11</t>
  </si>
  <si>
    <t>Combination Short-haul Truck - Diesel Fuel.D7.2020.12</t>
  </si>
  <si>
    <t>Combination Short-haul Truck - Diesel Fuel.D7.2020.13</t>
  </si>
  <si>
    <t>Combination Short-haul Truck - Diesel Fuel.D7.2020.14</t>
  </si>
  <si>
    <t>Combination Short-haul Truck - Diesel Fuel.D7.2020.15</t>
  </si>
  <si>
    <t>Combination Short-haul Truck - Diesel Fuel.D7.2020.16</t>
  </si>
  <si>
    <t>Combination Short-haul Truck - Diesel Fuel.D7.2030.1</t>
  </si>
  <si>
    <t>Combination Short-haul Truck - Diesel Fuel.D7.2030.2</t>
  </si>
  <si>
    <t>Combination Short-haul Truck - Diesel Fuel.D7.2030.3</t>
  </si>
  <si>
    <t>Combination Short-haul Truck - Diesel Fuel.D7.2030.4</t>
  </si>
  <si>
    <t>Combination Short-haul Truck - Diesel Fuel.D7.2030.5</t>
  </si>
  <si>
    <t>Combination Short-haul Truck - Diesel Fuel.D7.2030.6</t>
  </si>
  <si>
    <t>Combination Short-haul Truck - Diesel Fuel.D7.2030.7</t>
  </si>
  <si>
    <t>Combination Short-haul Truck - Diesel Fuel.D7.2030.8</t>
  </si>
  <si>
    <t>Combination Short-haul Truck - Diesel Fuel.D7.2030.9</t>
  </si>
  <si>
    <t>Combination Short-haul Truck - Diesel Fuel.D7.2030.10</t>
  </si>
  <si>
    <t>Combination Short-haul Truck - Diesel Fuel.D7.2030.11</t>
  </si>
  <si>
    <t>Combination Short-haul Truck - Diesel Fuel.D7.2030.12</t>
  </si>
  <si>
    <t>Combination Short-haul Truck - Diesel Fuel.D7.2030.13</t>
  </si>
  <si>
    <t>Combination Short-haul Truck - Diesel Fuel.D7.2030.14</t>
  </si>
  <si>
    <t>Combination Short-haul Truck - Diesel Fuel.D7.2030.15</t>
  </si>
  <si>
    <t>Combination Short-haul Truck - Diesel Fuel.D7.2030.16</t>
  </si>
  <si>
    <t>Combination Short-haul Truck - Gasoline.D7.2012.1</t>
  </si>
  <si>
    <t>Combination Short-haul Truck - Gasoline.D7.2012.2</t>
  </si>
  <si>
    <t>Combination Short-haul Truck - Gasoline.D7.2012.3</t>
  </si>
  <si>
    <t>Combination Short-haul Truck - Gasoline.D7.2012.4</t>
  </si>
  <si>
    <t>Combination Short-haul Truck - Gasoline.D7.2012.5</t>
  </si>
  <si>
    <t>Combination Short-haul Truck - Gasoline.D7.2012.6</t>
  </si>
  <si>
    <t>Combination Short-haul Truck - Gasoline.D7.2012.7</t>
  </si>
  <si>
    <t>Combination Short-haul Truck - Gasoline.D7.2012.8</t>
  </si>
  <si>
    <t>Combination Short-haul Truck - Gasoline.D7.2012.9</t>
  </si>
  <si>
    <t>Combination Short-haul Truck - Gasoline.D7.2012.10</t>
  </si>
  <si>
    <t>Combination Short-haul Truck - Gasoline.D7.2012.11</t>
  </si>
  <si>
    <t>Combination Short-haul Truck - Gasoline.D7.2012.12</t>
  </si>
  <si>
    <t>Combination Short-haul Truck - Gasoline.D7.2012.13</t>
  </si>
  <si>
    <t>Combination Short-haul Truck - Gasoline.D7.2012.14</t>
  </si>
  <si>
    <t>Combination Short-haul Truck - Gasoline.D7.2012.15</t>
  </si>
  <si>
    <t>Combination Short-haul Truck - Gasoline.D7.2012.16</t>
  </si>
  <si>
    <t>Combination Short-haul Truck - Gasoline.D7.2020.1</t>
  </si>
  <si>
    <t>Combination Short-haul Truck - Gasoline.D7.2020.2</t>
  </si>
  <si>
    <t>Combination Short-haul Truck - Gasoline.D7.2020.3</t>
  </si>
  <si>
    <t>Combination Short-haul Truck - Gasoline.D7.2020.4</t>
  </si>
  <si>
    <t>Combination Short-haul Truck - Gasoline.D7.2020.5</t>
  </si>
  <si>
    <t>Combination Short-haul Truck - Gasoline.D7.2020.6</t>
  </si>
  <si>
    <t>Combination Short-haul Truck - Gasoline.D7.2020.7</t>
  </si>
  <si>
    <t>Combination Short-haul Truck - Gasoline.D7.2020.8</t>
  </si>
  <si>
    <t>Combination Short-haul Truck - Gasoline.D7.2020.9</t>
  </si>
  <si>
    <t>Combination Short-haul Truck - Gasoline.D7.2020.10</t>
  </si>
  <si>
    <t>Combination Short-haul Truck - Gasoline.D7.2020.11</t>
  </si>
  <si>
    <t>Combination Short-haul Truck - Gasoline.D7.2020.12</t>
  </si>
  <si>
    <t>Combination Short-haul Truck - Gasoline.D7.2020.13</t>
  </si>
  <si>
    <t>Combination Short-haul Truck - Gasoline.D7.2020.14</t>
  </si>
  <si>
    <t>Combination Short-haul Truck - Gasoline.D7.2020.15</t>
  </si>
  <si>
    <t>Combination Short-haul Truck - Gasoline.D7.2020.16</t>
  </si>
  <si>
    <t>Combination Short-haul Truck - Gasoline.D7.2030.1</t>
  </si>
  <si>
    <t>Combination Short-haul Truck - Gasoline.D7.2030.2</t>
  </si>
  <si>
    <t>Combination Short-haul Truck - Gasoline.D7.2030.3</t>
  </si>
  <si>
    <t>Combination Short-haul Truck - Gasoline.D7.2030.4</t>
  </si>
  <si>
    <t>Combination Short-haul Truck - Gasoline.D7.2030.5</t>
  </si>
  <si>
    <t>Combination Short-haul Truck - Gasoline.D7.2030.6</t>
  </si>
  <si>
    <t>Combination Short-haul Truck - Gasoline.D7.2030.7</t>
  </si>
  <si>
    <t>Combination Short-haul Truck - Gasoline.D7.2030.8</t>
  </si>
  <si>
    <t>Combination Short-haul Truck - Gasoline.D7.2030.9</t>
  </si>
  <si>
    <t>Combination Short-haul Truck - Gasoline.D7.2030.10</t>
  </si>
  <si>
    <t>Combination Short-haul Truck - Gasoline.D7.2030.11</t>
  </si>
  <si>
    <t>Combination Short-haul Truck - Gasoline.D7.2030.12</t>
  </si>
  <si>
    <t>Combination Short-haul Truck - Gasoline.D7.2030.13</t>
  </si>
  <si>
    <t>Combination Short-haul Truck - Gasoline.D7.2030.14</t>
  </si>
  <si>
    <t>Combination Short-haul Truck - Gasoline.D7.2030.15</t>
  </si>
  <si>
    <t>Combination Short-haul Truck - Gasoline.D7.2030.16</t>
  </si>
  <si>
    <t>Single Unit Long-haul Truck - Diesel Fuel.D7.2012.1</t>
  </si>
  <si>
    <t>Single Unit Long-haul Truck - Diesel Fuel.D7.2012.2</t>
  </si>
  <si>
    <t>Single Unit Long-haul Truck - Diesel Fuel.D7.2012.3</t>
  </si>
  <si>
    <t>Single Unit Long-haul Truck - Diesel Fuel.D7.2012.4</t>
  </si>
  <si>
    <t>Single Unit Long-haul Truck - Diesel Fuel.D7.2012.5</t>
  </si>
  <si>
    <t>Single Unit Long-haul Truck - Diesel Fuel.D7.2012.6</t>
  </si>
  <si>
    <t>Single Unit Long-haul Truck - Diesel Fuel.D7.2012.7</t>
  </si>
  <si>
    <t>Single Unit Long-haul Truck - Diesel Fuel.D7.2012.8</t>
  </si>
  <si>
    <t>Single Unit Long-haul Truck - Diesel Fuel.D7.2012.9</t>
  </si>
  <si>
    <t>Single Unit Long-haul Truck - Diesel Fuel.D7.2012.10</t>
  </si>
  <si>
    <t>Single Unit Long-haul Truck - Diesel Fuel.D7.2012.11</t>
  </si>
  <si>
    <t>Single Unit Long-haul Truck - Diesel Fuel.D7.2012.12</t>
  </si>
  <si>
    <t>Single Unit Long-haul Truck - Diesel Fuel.D7.2012.13</t>
  </si>
  <si>
    <t>Single Unit Long-haul Truck - Diesel Fuel.D7.2012.14</t>
  </si>
  <si>
    <t>Single Unit Long-haul Truck - Diesel Fuel.D7.2012.15</t>
  </si>
  <si>
    <t>Single Unit Long-haul Truck - Diesel Fuel.D7.2012.16</t>
  </si>
  <si>
    <t>Single Unit Long-haul Truck - Diesel Fuel.D7.2020.1</t>
  </si>
  <si>
    <t>Single Unit Long-haul Truck - Diesel Fuel.D7.2020.2</t>
  </si>
  <si>
    <t>Single Unit Long-haul Truck - Diesel Fuel.D7.2020.3</t>
  </si>
  <si>
    <t>Single Unit Long-haul Truck - Diesel Fuel.D7.2020.4</t>
  </si>
  <si>
    <t>Single Unit Long-haul Truck - Diesel Fuel.D7.2020.5</t>
  </si>
  <si>
    <t>Single Unit Long-haul Truck - Diesel Fuel.D7.2020.6</t>
  </si>
  <si>
    <t>Single Unit Long-haul Truck - Diesel Fuel.D7.2020.7</t>
  </si>
  <si>
    <t>Single Unit Long-haul Truck - Diesel Fuel.D7.2020.8</t>
  </si>
  <si>
    <t>Single Unit Long-haul Truck - Diesel Fuel.D7.2020.9</t>
  </si>
  <si>
    <t>Single Unit Long-haul Truck - Diesel Fuel.D7.2020.10</t>
  </si>
  <si>
    <t>Single Unit Long-haul Truck - Diesel Fuel.D7.2020.11</t>
  </si>
  <si>
    <t>Single Unit Long-haul Truck - Diesel Fuel.D7.2020.12</t>
  </si>
  <si>
    <t>Single Unit Long-haul Truck - Diesel Fuel.D7.2020.13</t>
  </si>
  <si>
    <t>Single Unit Long-haul Truck - Diesel Fuel.D7.2020.14</t>
  </si>
  <si>
    <t>Single Unit Long-haul Truck - Diesel Fuel.D7.2020.15</t>
  </si>
  <si>
    <t>Single Unit Long-haul Truck - Diesel Fuel.D7.2020.16</t>
  </si>
  <si>
    <t>Single Unit Long-haul Truck - Diesel Fuel.D7.2030.1</t>
  </si>
  <si>
    <t>Single Unit Long-haul Truck - Diesel Fuel.D7.2030.2</t>
  </si>
  <si>
    <t>Single Unit Long-haul Truck - Diesel Fuel.D7.2030.3</t>
  </si>
  <si>
    <t>Single Unit Long-haul Truck - Diesel Fuel.D7.2030.4</t>
  </si>
  <si>
    <t>Single Unit Long-haul Truck - Diesel Fuel.D7.2030.5</t>
  </si>
  <si>
    <t>Single Unit Long-haul Truck - Diesel Fuel.D7.2030.6</t>
  </si>
  <si>
    <t>Single Unit Long-haul Truck - Diesel Fuel.D7.2030.7</t>
  </si>
  <si>
    <t>Single Unit Long-haul Truck - Diesel Fuel.D7.2030.8</t>
  </si>
  <si>
    <t>Single Unit Long-haul Truck - Diesel Fuel.D7.2030.9</t>
  </si>
  <si>
    <t>Single Unit Long-haul Truck - Diesel Fuel.D7.2030.10</t>
  </si>
  <si>
    <t>Single Unit Long-haul Truck - Diesel Fuel.D7.2030.11</t>
  </si>
  <si>
    <t>Single Unit Long-haul Truck - Diesel Fuel.D7.2030.12</t>
  </si>
  <si>
    <t>Single Unit Long-haul Truck - Diesel Fuel.D7.2030.13</t>
  </si>
  <si>
    <t>Single Unit Long-haul Truck - Diesel Fuel.D7.2030.14</t>
  </si>
  <si>
    <t>Single Unit Long-haul Truck - Diesel Fuel.D7.2030.15</t>
  </si>
  <si>
    <t>Single Unit Long-haul Truck - Diesel Fuel.D7.2030.16</t>
  </si>
  <si>
    <t>Single Unit Long-haul Truck - Gasoline.D7.2012.1</t>
  </si>
  <si>
    <t>Single Unit Long-haul Truck - Gasoline.D7.2012.2</t>
  </si>
  <si>
    <t>Single Unit Long-haul Truck - Gasoline.D7.2012.3</t>
  </si>
  <si>
    <t>Single Unit Long-haul Truck - Gasoline.D7.2012.4</t>
  </si>
  <si>
    <t>Single Unit Long-haul Truck - Gasoline.D7.2012.5</t>
  </si>
  <si>
    <t>Single Unit Long-haul Truck - Gasoline.D7.2012.6</t>
  </si>
  <si>
    <t>Single Unit Long-haul Truck - Gasoline.D7.2012.7</t>
  </si>
  <si>
    <t>Single Unit Long-haul Truck - Gasoline.D7.2012.8</t>
  </si>
  <si>
    <t>Single Unit Long-haul Truck - Gasoline.D7.2012.9</t>
  </si>
  <si>
    <t>Single Unit Long-haul Truck - Gasoline.D7.2012.10</t>
  </si>
  <si>
    <t>Single Unit Long-haul Truck - Gasoline.D7.2012.11</t>
  </si>
  <si>
    <t>Single Unit Long-haul Truck - Gasoline.D7.2012.12</t>
  </si>
  <si>
    <t>Single Unit Long-haul Truck - Gasoline.D7.2012.13</t>
  </si>
  <si>
    <t>Single Unit Long-haul Truck - Gasoline.D7.2012.14</t>
  </si>
  <si>
    <t>Single Unit Long-haul Truck - Gasoline.D7.2012.15</t>
  </si>
  <si>
    <t>Single Unit Long-haul Truck - Gasoline.D7.2012.16</t>
  </si>
  <si>
    <t>Single Unit Long-haul Truck - Gasoline.D7.2020.1</t>
  </si>
  <si>
    <t>Single Unit Long-haul Truck - Gasoline.D7.2020.2</t>
  </si>
  <si>
    <t>Single Unit Long-haul Truck - Gasoline.D7.2020.3</t>
  </si>
  <si>
    <t>Single Unit Long-haul Truck - Gasoline.D7.2020.4</t>
  </si>
  <si>
    <t>Single Unit Long-haul Truck - Gasoline.D7.2020.5</t>
  </si>
  <si>
    <t>Single Unit Long-haul Truck - Gasoline.D7.2020.6</t>
  </si>
  <si>
    <t>Single Unit Long-haul Truck - Gasoline.D7.2020.7</t>
  </si>
  <si>
    <t>Single Unit Long-haul Truck - Gasoline.D7.2020.8</t>
  </si>
  <si>
    <t>Single Unit Long-haul Truck - Gasoline.D7.2020.9</t>
  </si>
  <si>
    <t>Single Unit Long-haul Truck - Gasoline.D7.2020.10</t>
  </si>
  <si>
    <t>Single Unit Long-haul Truck - Gasoline.D7.2020.11</t>
  </si>
  <si>
    <t>Single Unit Long-haul Truck - Gasoline.D7.2020.12</t>
  </si>
  <si>
    <t>Single Unit Long-haul Truck - Gasoline.D7.2020.13</t>
  </si>
  <si>
    <t>Single Unit Long-haul Truck - Gasoline.D7.2020.14</t>
  </si>
  <si>
    <t>Single Unit Long-haul Truck - Gasoline.D7.2020.15</t>
  </si>
  <si>
    <t>Single Unit Long-haul Truck - Gasoline.D7.2020.16</t>
  </si>
  <si>
    <t>Single Unit Long-haul Truck - Gasoline.D7.2030.1</t>
  </si>
  <si>
    <t>Single Unit Long-haul Truck - Gasoline.D7.2030.2</t>
  </si>
  <si>
    <t>Single Unit Long-haul Truck - Gasoline.D7.2030.3</t>
  </si>
  <si>
    <t>Single Unit Long-haul Truck - Gasoline.D7.2030.4</t>
  </si>
  <si>
    <t>Single Unit Long-haul Truck - Gasoline.D7.2030.5</t>
  </si>
  <si>
    <t>Single Unit Long-haul Truck - Gasoline.D7.2030.6</t>
  </si>
  <si>
    <t>Single Unit Long-haul Truck - Gasoline.D7.2030.7</t>
  </si>
  <si>
    <t>Single Unit Long-haul Truck - Gasoline.D7.2030.8</t>
  </si>
  <si>
    <t>Single Unit Long-haul Truck - Gasoline.D7.2030.9</t>
  </si>
  <si>
    <t>Single Unit Long-haul Truck - Gasoline.D7.2030.10</t>
  </si>
  <si>
    <t>Single Unit Long-haul Truck - Gasoline.D7.2030.11</t>
  </si>
  <si>
    <t>Single Unit Long-haul Truck - Gasoline.D7.2030.12</t>
  </si>
  <si>
    <t>Single Unit Long-haul Truck - Gasoline.D7.2030.13</t>
  </si>
  <si>
    <t>Single Unit Long-haul Truck - Gasoline.D7.2030.14</t>
  </si>
  <si>
    <t>Single Unit Long-haul Truck - Gasoline.D7.2030.15</t>
  </si>
  <si>
    <t>Single Unit Long-haul Truck - Gasoline.D7.2030.16</t>
  </si>
  <si>
    <t>Single Unit Short-haul Truck - Diesel Fuel.D7.2012.1</t>
  </si>
  <si>
    <t>Single Unit Short-haul Truck - Diesel Fuel.D7.2012.2</t>
  </si>
  <si>
    <t>Single Unit Short-haul Truck - Diesel Fuel.D7.2012.3</t>
  </si>
  <si>
    <t>Single Unit Short-haul Truck - Diesel Fuel.D7.2012.4</t>
  </si>
  <si>
    <t>Single Unit Short-haul Truck - Diesel Fuel.D7.2012.5</t>
  </si>
  <si>
    <t>Single Unit Short-haul Truck - Diesel Fuel.D7.2012.6</t>
  </si>
  <si>
    <t>Single Unit Short-haul Truck - Diesel Fuel.D7.2012.7</t>
  </si>
  <si>
    <t>Single Unit Short-haul Truck - Diesel Fuel.D7.2012.8</t>
  </si>
  <si>
    <t>Single Unit Short-haul Truck - Diesel Fuel.D7.2012.9</t>
  </si>
  <si>
    <t>Single Unit Short-haul Truck - Diesel Fuel.D7.2012.10</t>
  </si>
  <si>
    <t>Single Unit Short-haul Truck - Diesel Fuel.D7.2012.11</t>
  </si>
  <si>
    <t>Single Unit Short-haul Truck - Diesel Fuel.D7.2012.12</t>
  </si>
  <si>
    <t>Single Unit Short-haul Truck - Diesel Fuel.D7.2012.13</t>
  </si>
  <si>
    <t>Single Unit Short-haul Truck - Diesel Fuel.D7.2012.14</t>
  </si>
  <si>
    <t>Single Unit Short-haul Truck - Diesel Fuel.D7.2012.15</t>
  </si>
  <si>
    <t>Single Unit Short-haul Truck - Diesel Fuel.D7.2012.16</t>
  </si>
  <si>
    <t>Single Unit Short-haul Truck - Diesel Fuel.D7.2020.1</t>
  </si>
  <si>
    <t>Single Unit Short-haul Truck - Diesel Fuel.D7.2020.2</t>
  </si>
  <si>
    <t>Single Unit Short-haul Truck - Diesel Fuel.D7.2020.3</t>
  </si>
  <si>
    <t>Single Unit Short-haul Truck - Diesel Fuel.D7.2020.4</t>
  </si>
  <si>
    <t>Single Unit Short-haul Truck - Diesel Fuel.D7.2020.5</t>
  </si>
  <si>
    <t>Single Unit Short-haul Truck - Diesel Fuel.D7.2020.6</t>
  </si>
  <si>
    <t>Single Unit Short-haul Truck - Diesel Fuel.D7.2020.7</t>
  </si>
  <si>
    <t>Single Unit Short-haul Truck - Diesel Fuel.D7.2020.8</t>
  </si>
  <si>
    <t>Single Unit Short-haul Truck - Diesel Fuel.D7.2020.9</t>
  </si>
  <si>
    <t>Single Unit Short-haul Truck - Diesel Fuel.D7.2020.10</t>
  </si>
  <si>
    <t>Single Unit Short-haul Truck - Diesel Fuel.D7.2020.11</t>
  </si>
  <si>
    <t>Single Unit Short-haul Truck - Diesel Fuel.D7.2020.12</t>
  </si>
  <si>
    <t>Single Unit Short-haul Truck - Diesel Fuel.D7.2020.13</t>
  </si>
  <si>
    <t>Single Unit Short-haul Truck - Diesel Fuel.D7.2020.14</t>
  </si>
  <si>
    <t>Single Unit Short-haul Truck - Diesel Fuel.D7.2020.15</t>
  </si>
  <si>
    <t>Single Unit Short-haul Truck - Diesel Fuel.D7.2020.16</t>
  </si>
  <si>
    <t>Single Unit Short-haul Truck - Diesel Fuel.D7.2030.1</t>
  </si>
  <si>
    <t>Single Unit Short-haul Truck - Diesel Fuel.D7.2030.2</t>
  </si>
  <si>
    <t>Single Unit Short-haul Truck - Diesel Fuel.D7.2030.3</t>
  </si>
  <si>
    <t>Single Unit Short-haul Truck - Diesel Fuel.D7.2030.4</t>
  </si>
  <si>
    <t>Single Unit Short-haul Truck - Diesel Fuel.D7.2030.5</t>
  </si>
  <si>
    <t>Single Unit Short-haul Truck - Diesel Fuel.D7.2030.6</t>
  </si>
  <si>
    <t>Single Unit Short-haul Truck - Diesel Fuel.D7.2030.7</t>
  </si>
  <si>
    <t>Single Unit Short-haul Truck - Diesel Fuel.D7.2030.8</t>
  </si>
  <si>
    <t>Single Unit Short-haul Truck - Diesel Fuel.D7.2030.9</t>
  </si>
  <si>
    <t>Single Unit Short-haul Truck - Diesel Fuel.D7.2030.10</t>
  </si>
  <si>
    <t>Single Unit Short-haul Truck - Diesel Fuel.D7.2030.11</t>
  </si>
  <si>
    <t>Single Unit Short-haul Truck - Diesel Fuel.D7.2030.12</t>
  </si>
  <si>
    <t>Single Unit Short-haul Truck - Diesel Fuel.D7.2030.13</t>
  </si>
  <si>
    <t>Single Unit Short-haul Truck - Diesel Fuel.D7.2030.14</t>
  </si>
  <si>
    <t>Single Unit Short-haul Truck - Diesel Fuel.D7.2030.15</t>
  </si>
  <si>
    <t>Single Unit Short-haul Truck - Diesel Fuel.D7.2030.16</t>
  </si>
  <si>
    <t>Single Unit Short-haul Truck - Gasoline.D7.2012.1</t>
  </si>
  <si>
    <t>Single Unit Short-haul Truck - Gasoline.D7.2012.2</t>
  </si>
  <si>
    <t>Single Unit Short-haul Truck - Gasoline.D7.2012.3</t>
  </si>
  <si>
    <t>Single Unit Short-haul Truck - Gasoline.D7.2012.4</t>
  </si>
  <si>
    <t>Single Unit Short-haul Truck - Gasoline.D7.2012.5</t>
  </si>
  <si>
    <t>Single Unit Short-haul Truck - Gasoline.D7.2012.6</t>
  </si>
  <si>
    <t>Single Unit Short-haul Truck - Gasoline.D7.2012.7</t>
  </si>
  <si>
    <t>Single Unit Short-haul Truck - Gasoline.D7.2012.8</t>
  </si>
  <si>
    <t>Single Unit Short-haul Truck - Gasoline.D7.2012.9</t>
  </si>
  <si>
    <t>Single Unit Short-haul Truck - Gasoline.D7.2012.10</t>
  </si>
  <si>
    <t>Single Unit Short-haul Truck - Gasoline.D7.2012.11</t>
  </si>
  <si>
    <t>Single Unit Short-haul Truck - Gasoline.D7.2012.12</t>
  </si>
  <si>
    <t>Single Unit Short-haul Truck - Gasoline.D7.2012.13</t>
  </si>
  <si>
    <t>Single Unit Short-haul Truck - Gasoline.D7.2012.14</t>
  </si>
  <si>
    <t>Single Unit Short-haul Truck - Gasoline.D7.2012.15</t>
  </si>
  <si>
    <t>Single Unit Short-haul Truck - Gasoline.D7.2012.16</t>
  </si>
  <si>
    <t>Single Unit Short-haul Truck - Gasoline.D7.2020.1</t>
  </si>
  <si>
    <t>Single Unit Short-haul Truck - Gasoline.D7.2020.2</t>
  </si>
  <si>
    <t>Single Unit Short-haul Truck - Gasoline.D7.2020.3</t>
  </si>
  <si>
    <t>Single Unit Short-haul Truck - Gasoline.D7.2020.4</t>
  </si>
  <si>
    <t>Single Unit Short-haul Truck - Gasoline.D7.2020.5</t>
  </si>
  <si>
    <t>Single Unit Short-haul Truck - Gasoline.D7.2020.6</t>
  </si>
  <si>
    <t>Single Unit Short-haul Truck - Gasoline.D7.2020.7</t>
  </si>
  <si>
    <t>Single Unit Short-haul Truck - Gasoline.D7.2020.8</t>
  </si>
  <si>
    <t>Single Unit Short-haul Truck - Gasoline.D7.2020.9</t>
  </si>
  <si>
    <t>Single Unit Short-haul Truck - Gasoline.D7.2020.10</t>
  </si>
  <si>
    <t>Single Unit Short-haul Truck - Gasoline.D7.2020.11</t>
  </si>
  <si>
    <t>Single Unit Short-haul Truck - Gasoline.D7.2020.12</t>
  </si>
  <si>
    <t>Single Unit Short-haul Truck - Gasoline.D7.2020.13</t>
  </si>
  <si>
    <t>Single Unit Short-haul Truck - Gasoline.D7.2020.14</t>
  </si>
  <si>
    <t>Single Unit Short-haul Truck - Gasoline.D7.2020.15</t>
  </si>
  <si>
    <t>Single Unit Short-haul Truck - Gasoline.D7.2020.16</t>
  </si>
  <si>
    <t>Single Unit Short-haul Truck - Gasoline.D7.2030.1</t>
  </si>
  <si>
    <t>Single Unit Short-haul Truck - Gasoline.D7.2030.2</t>
  </si>
  <si>
    <t>Single Unit Short-haul Truck - Gasoline.D7.2030.3</t>
  </si>
  <si>
    <t>Single Unit Short-haul Truck - Gasoline.D7.2030.4</t>
  </si>
  <si>
    <t>Single Unit Short-haul Truck - Gasoline.D7.2030.5</t>
  </si>
  <si>
    <t>Single Unit Short-haul Truck - Gasoline.D7.2030.6</t>
  </si>
  <si>
    <t>Single Unit Short-haul Truck - Gasoline.D7.2030.7</t>
  </si>
  <si>
    <t>Single Unit Short-haul Truck - Gasoline.D7.2030.8</t>
  </si>
  <si>
    <t>Single Unit Short-haul Truck - Gasoline.D7.2030.9</t>
  </si>
  <si>
    <t>Single Unit Short-haul Truck - Gasoline.D7.2030.10</t>
  </si>
  <si>
    <t>Single Unit Short-haul Truck - Gasoline.D7.2030.11</t>
  </si>
  <si>
    <t>Single Unit Short-haul Truck - Gasoline.D7.2030.12</t>
  </si>
  <si>
    <t>Single Unit Short-haul Truck - Gasoline.D7.2030.13</t>
  </si>
  <si>
    <t>Single Unit Short-haul Truck - Gasoline.D7.2030.14</t>
  </si>
  <si>
    <t>Single Unit Short-haul Truck - Gasoline.D7.2030.15</t>
  </si>
  <si>
    <t>Single Unit Short-haul Truck - Gasoline.D7.2030.16</t>
  </si>
  <si>
    <t>Bus.D7.2012.1</t>
  </si>
  <si>
    <t>Bus.D7.2012.2</t>
  </si>
  <si>
    <t>Bus.D7.2012.3</t>
  </si>
  <si>
    <t>Bus.D7.2012.4</t>
  </si>
  <si>
    <t>Bus.D7.2012.5</t>
  </si>
  <si>
    <t>Bus.D7.2012.6</t>
  </si>
  <si>
    <t>Bus.D7.2012.7</t>
  </si>
  <si>
    <t>Bus.D7.2012.8</t>
  </si>
  <si>
    <t>Bus.D7.2012.9</t>
  </si>
  <si>
    <t>Bus.D7.2012.10</t>
  </si>
  <si>
    <t>Bus.D7.2012.11</t>
  </si>
  <si>
    <t>Bus.D7.2012.12</t>
  </si>
  <si>
    <t>Bus.D7.2012.13</t>
  </si>
  <si>
    <t>Bus.D7.2012.14</t>
  </si>
  <si>
    <t>Bus.D7.2012.15</t>
  </si>
  <si>
    <t>Bus.D7.2012.16</t>
  </si>
  <si>
    <t>Bus.D7.2020.1</t>
  </si>
  <si>
    <t>Bus.D7.2020.2</t>
  </si>
  <si>
    <t>Bus.D7.2020.3</t>
  </si>
  <si>
    <t>Bus.D7.2020.4</t>
  </si>
  <si>
    <t>Bus.D7.2020.5</t>
  </si>
  <si>
    <t>Bus.D7.2020.6</t>
  </si>
  <si>
    <t>Bus.D7.2020.7</t>
  </si>
  <si>
    <t>Bus.D7.2020.8</t>
  </si>
  <si>
    <t>Bus.D7.2020.9</t>
  </si>
  <si>
    <t>Bus.D7.2020.10</t>
  </si>
  <si>
    <t>Bus.D7.2020.11</t>
  </si>
  <si>
    <t>Bus.D7.2020.12</t>
  </si>
  <si>
    <t>Bus.D7.2020.13</t>
  </si>
  <si>
    <t>Bus.D7.2020.14</t>
  </si>
  <si>
    <t>Bus.D7.2020.15</t>
  </si>
  <si>
    <t>Bus.D7.2020.16</t>
  </si>
  <si>
    <t>Bus.D7.2030.1</t>
  </si>
  <si>
    <t>Bus.D7.2030.2</t>
  </si>
  <si>
    <t>Bus.D7.2030.3</t>
  </si>
  <si>
    <t>Bus.D7.2030.4</t>
  </si>
  <si>
    <t>Bus.D7.2030.5</t>
  </si>
  <si>
    <t>Bus.D7.2030.6</t>
  </si>
  <si>
    <t>Bus.D7.2030.7</t>
  </si>
  <si>
    <t>Bus.D7.2030.8</t>
  </si>
  <si>
    <t>Bus.D7.2030.9</t>
  </si>
  <si>
    <t>Bus.D7.2030.10</t>
  </si>
  <si>
    <t>Bus.D7.2030.11</t>
  </si>
  <si>
    <t>Bus.D7.2030.12</t>
  </si>
  <si>
    <t>Bus.D7.2030.13</t>
  </si>
  <si>
    <t>Bus.D7.2030.14</t>
  </si>
  <si>
    <t>Bus.D7.2030.15</t>
  </si>
  <si>
    <t>Bus.D7.2030.16</t>
  </si>
  <si>
    <t>CNG Bus.D7.2012.1</t>
  </si>
  <si>
    <t>CNG Bus.D7.2012.2</t>
  </si>
  <si>
    <t>CNG Bus.D7.2012.3</t>
  </si>
  <si>
    <t>CNG Bus.D7.2012.4</t>
  </si>
  <si>
    <t>CNG Bus.D7.2012.5</t>
  </si>
  <si>
    <t>CNG Bus.D7.2012.6</t>
  </si>
  <si>
    <t>CNG Bus.D7.2012.7</t>
  </si>
  <si>
    <t>CNG Bus.D7.2012.8</t>
  </si>
  <si>
    <t>CNG Bus.D7.2012.9</t>
  </si>
  <si>
    <t>CNG Bus.D7.2012.10</t>
  </si>
  <si>
    <t>CNG Bus.D7.2012.11</t>
  </si>
  <si>
    <t>CNG Bus.D7.2012.12</t>
  </si>
  <si>
    <t>CNG Bus.D7.2012.13</t>
  </si>
  <si>
    <t>CNG Bus.D7.2012.14</t>
  </si>
  <si>
    <t>CNG Bus.D7.2012.15</t>
  </si>
  <si>
    <t>CNG Bus.D7.2012.16</t>
  </si>
  <si>
    <t>CNG Bus.D7.2020.1</t>
  </si>
  <si>
    <t>CNG Bus.D7.2020.2</t>
  </si>
  <si>
    <t>CNG Bus.D7.2020.3</t>
  </si>
  <si>
    <t>CNG Bus.D7.2020.4</t>
  </si>
  <si>
    <t>CNG Bus.D7.2020.5</t>
  </si>
  <si>
    <t>CNG Bus.D7.2020.6</t>
  </si>
  <si>
    <t>CNG Bus.D7.2020.7</t>
  </si>
  <si>
    <t>CNG Bus.D7.2020.8</t>
  </si>
  <si>
    <t>CNG Bus.D7.2020.9</t>
  </si>
  <si>
    <t>CNG Bus.D7.2020.10</t>
  </si>
  <si>
    <t>CNG Bus.D7.2020.11</t>
  </si>
  <si>
    <t>CNG Bus.D7.2020.12</t>
  </si>
  <si>
    <t>CNG Bus.D7.2020.13</t>
  </si>
  <si>
    <t>CNG Bus.D7.2020.14</t>
  </si>
  <si>
    <t>CNG Bus.D7.2020.15</t>
  </si>
  <si>
    <t>CNG Bus.D7.2020.16</t>
  </si>
  <si>
    <t>CNG Bus.D7.2030.1</t>
  </si>
  <si>
    <t>CNG Bus.D7.2030.2</t>
  </si>
  <si>
    <t>CNG Bus.D7.2030.3</t>
  </si>
  <si>
    <t>CNG Bus.D7.2030.4</t>
  </si>
  <si>
    <t>CNG Bus.D7.2030.5</t>
  </si>
  <si>
    <t>CNG Bus.D7.2030.6</t>
  </si>
  <si>
    <t>CNG Bus.D7.2030.7</t>
  </si>
  <si>
    <t>CNG Bus.D7.2030.8</t>
  </si>
  <si>
    <t>CNG Bus.D7.2030.9</t>
  </si>
  <si>
    <t>CNG Bus.D7.2030.10</t>
  </si>
  <si>
    <t>CNG Bus.D7.2030.11</t>
  </si>
  <si>
    <t>CNG Bus.D7.2030.12</t>
  </si>
  <si>
    <t>CNG Bus.D7.2030.13</t>
  </si>
  <si>
    <t>CNG Bus.D7.2030.14</t>
  </si>
  <si>
    <t>CNG Bus.D7.2030.15</t>
  </si>
  <si>
    <t>CNG Bus.D7.2030.16</t>
  </si>
  <si>
    <t>Gasoline Bus.D7.2012.1</t>
  </si>
  <si>
    <t>Gasoline Bus.D7.2012.2</t>
  </si>
  <si>
    <t>Gasoline Bus.D7.2012.3</t>
  </si>
  <si>
    <t>Gasoline Bus.D7.2012.4</t>
  </si>
  <si>
    <t>Gasoline Bus.D7.2012.5</t>
  </si>
  <si>
    <t>Gasoline Bus.D7.2012.6</t>
  </si>
  <si>
    <t>Gasoline Bus.D7.2012.7</t>
  </si>
  <si>
    <t>Gasoline Bus.D7.2012.8</t>
  </si>
  <si>
    <t>Gasoline Bus.D7.2012.9</t>
  </si>
  <si>
    <t>Gasoline Bus.D7.2012.10</t>
  </si>
  <si>
    <t>Gasoline Bus.D7.2012.11</t>
  </si>
  <si>
    <t>Gasoline Bus.D7.2012.12</t>
  </si>
  <si>
    <t>Gasoline Bus.D7.2012.13</t>
  </si>
  <si>
    <t>Gasoline Bus.D7.2012.14</t>
  </si>
  <si>
    <t>Gasoline Bus.D7.2012.15</t>
  </si>
  <si>
    <t>Gasoline Bus.D7.2012.16</t>
  </si>
  <si>
    <t>Gasoline Bus.D7.2020.1</t>
  </si>
  <si>
    <t>Gasoline Bus.D7.2020.2</t>
  </si>
  <si>
    <t>Gasoline Bus.D7.2020.3</t>
  </si>
  <si>
    <t>Gasoline Bus.D7.2020.4</t>
  </si>
  <si>
    <t>Gasoline Bus.D7.2020.5</t>
  </si>
  <si>
    <t>Gasoline Bus.D7.2020.6</t>
  </si>
  <si>
    <t>Gasoline Bus.D7.2020.7</t>
  </si>
  <si>
    <t>Gasoline Bus.D7.2020.8</t>
  </si>
  <si>
    <t>Gasoline Bus.D7.2020.9</t>
  </si>
  <si>
    <t>Gasoline Bus.D7.2020.10</t>
  </si>
  <si>
    <t>Gasoline Bus.D7.2020.11</t>
  </si>
  <si>
    <t>Gasoline Bus.D7.2020.12</t>
  </si>
  <si>
    <t>Gasoline Bus.D7.2020.13</t>
  </si>
  <si>
    <t>Gasoline Bus.D7.2020.14</t>
  </si>
  <si>
    <t>Gasoline Bus.D7.2020.15</t>
  </si>
  <si>
    <t>Gasoline Bus.D7.2020.16</t>
  </si>
  <si>
    <t>Gasoline Bus.D7.2030.1</t>
  </si>
  <si>
    <t>Gasoline Bus.D7.2030.2</t>
  </si>
  <si>
    <t>Gasoline Bus.D7.2030.3</t>
  </si>
  <si>
    <t>Gasoline Bus.D7.2030.4</t>
  </si>
  <si>
    <t>Gasoline Bus.D7.2030.5</t>
  </si>
  <si>
    <t>Gasoline Bus.D7.2030.6</t>
  </si>
  <si>
    <t>Gasoline Bus.D7.2030.7</t>
  </si>
  <si>
    <t>Gasoline Bus.D7.2030.8</t>
  </si>
  <si>
    <t>Gasoline Bus.D7.2030.9</t>
  </si>
  <si>
    <t>Gasoline Bus.D7.2030.10</t>
  </si>
  <si>
    <t>Gasoline Bus.D7.2030.11</t>
  </si>
  <si>
    <t>Gasoline Bus.D7.2030.12</t>
  </si>
  <si>
    <t>Gasoline Bus.D7.2030.13</t>
  </si>
  <si>
    <t>Gasoline Bus.D7.2030.14</t>
  </si>
  <si>
    <t>Gasoline Bus.D7.2030.15</t>
  </si>
  <si>
    <t>Gasoline Bus.D7.2030.16</t>
  </si>
  <si>
    <t>Combination Long-haul Truck - Diesel Fuel.Brevard.2012.1</t>
  </si>
  <si>
    <t>Combination Long-haul Truck - Diesel Fuel.Brevard.2012.2</t>
  </si>
  <si>
    <t>Combination Long-haul Truck - Diesel Fuel.Brevard.2012.3</t>
  </si>
  <si>
    <t>Combination Long-haul Truck - Diesel Fuel.Brevard.2012.4</t>
  </si>
  <si>
    <t>Combination Long-haul Truck - Diesel Fuel.Brevard.2012.5</t>
  </si>
  <si>
    <t>Combination Long-haul Truck - Diesel Fuel.Brevard.2012.6</t>
  </si>
  <si>
    <t>Combination Long-haul Truck - Diesel Fuel.Brevard.2012.7</t>
  </si>
  <si>
    <t>Combination Long-haul Truck - Diesel Fuel.Brevard.2012.8</t>
  </si>
  <si>
    <t>Combination Long-haul Truck - Diesel Fuel.Brevard.2012.9</t>
  </si>
  <si>
    <t>Combination Long-haul Truck - Diesel Fuel.Brevard.2012.10</t>
  </si>
  <si>
    <t>Combination Long-haul Truck - Diesel Fuel.Brevard.2012.11</t>
  </si>
  <si>
    <t>Combination Long-haul Truck - Diesel Fuel.Brevard.2012.12</t>
  </si>
  <si>
    <t>Combination Long-haul Truck - Diesel Fuel.Brevard.2012.13</t>
  </si>
  <si>
    <t>Combination Long-haul Truck - Diesel Fuel.Brevard.2012.14</t>
  </si>
  <si>
    <t>Combination Long-haul Truck - Diesel Fuel.Brevard.2012.15</t>
  </si>
  <si>
    <t>Combination Long-haul Truck - Diesel Fuel.Brevard.2012.16</t>
  </si>
  <si>
    <t>Combination Long-haul Truck - Diesel Fuel.Brevard.2020.1</t>
  </si>
  <si>
    <t>Combination Long-haul Truck - Diesel Fuel.Brevard.2020.2</t>
  </si>
  <si>
    <t>Combination Long-haul Truck - Diesel Fuel.Brevard.2020.3</t>
  </si>
  <si>
    <t>Combination Long-haul Truck - Diesel Fuel.Brevard.2020.4</t>
  </si>
  <si>
    <t>Combination Long-haul Truck - Diesel Fuel.Brevard.2020.5</t>
  </si>
  <si>
    <t>Combination Long-haul Truck - Diesel Fuel.Brevard.2020.6</t>
  </si>
  <si>
    <t>Combination Long-haul Truck - Diesel Fuel.Brevard.2020.7</t>
  </si>
  <si>
    <t>Combination Long-haul Truck - Diesel Fuel.Brevard.2020.8</t>
  </si>
  <si>
    <t>Combination Long-haul Truck - Diesel Fuel.Brevard.2020.9</t>
  </si>
  <si>
    <t>Combination Long-haul Truck - Diesel Fuel.Brevard.2020.10</t>
  </si>
  <si>
    <t>Combination Long-haul Truck - Diesel Fuel.Brevard.2020.11</t>
  </si>
  <si>
    <t>Combination Long-haul Truck - Diesel Fuel.Brevard.2020.12</t>
  </si>
  <si>
    <t>Combination Long-haul Truck - Diesel Fuel.Brevard.2020.13</t>
  </si>
  <si>
    <t>Combination Long-haul Truck - Diesel Fuel.Brevard.2020.14</t>
  </si>
  <si>
    <t>Combination Long-haul Truck - Diesel Fuel.Brevard.2020.15</t>
  </si>
  <si>
    <t>Combination Long-haul Truck - Diesel Fuel.Brevard.2020.16</t>
  </si>
  <si>
    <t>Combination Long-haul Truck - Diesel Fuel.Brevard.2030.1</t>
  </si>
  <si>
    <t>Combination Long-haul Truck - Diesel Fuel.Brevard.2030.2</t>
  </si>
  <si>
    <t>Combination Long-haul Truck - Diesel Fuel.Brevard.2030.3</t>
  </si>
  <si>
    <t>Combination Long-haul Truck - Diesel Fuel.Brevard.2030.4</t>
  </si>
  <si>
    <t>Combination Long-haul Truck - Diesel Fuel.Brevard.2030.5</t>
  </si>
  <si>
    <t>Combination Long-haul Truck - Diesel Fuel.Brevard.2030.6</t>
  </si>
  <si>
    <t>Combination Long-haul Truck - Diesel Fuel.Brevard.2030.7</t>
  </si>
  <si>
    <t>Combination Long-haul Truck - Diesel Fuel.Brevard.2030.8</t>
  </si>
  <si>
    <t>Combination Long-haul Truck - Diesel Fuel.Brevard.2030.9</t>
  </si>
  <si>
    <t>Combination Long-haul Truck - Diesel Fuel.Brevard.2030.10</t>
  </si>
  <si>
    <t>Combination Long-haul Truck - Diesel Fuel.Brevard.2030.11</t>
  </si>
  <si>
    <t>Combination Long-haul Truck - Diesel Fuel.Brevard.2030.12</t>
  </si>
  <si>
    <t>Combination Long-haul Truck - Diesel Fuel.Brevard.2030.13</t>
  </si>
  <si>
    <t>Combination Long-haul Truck - Diesel Fuel.Brevard.2030.14</t>
  </si>
  <si>
    <t>Combination Long-haul Truck - Diesel Fuel.Brevard.2030.15</t>
  </si>
  <si>
    <t>Combination Long-haul Truck - Diesel Fuel.Brevard.2030.16</t>
  </si>
  <si>
    <t>Combination Short-haul Truck - Diesel Fuel.Brevard.2012.1</t>
  </si>
  <si>
    <t>Combination Short-haul Truck - Diesel Fuel.Brevard.2012.2</t>
  </si>
  <si>
    <t>Combination Short-haul Truck - Diesel Fuel.Brevard.2012.3</t>
  </si>
  <si>
    <t>Combination Short-haul Truck - Diesel Fuel.Brevard.2012.4</t>
  </si>
  <si>
    <t>Combination Short-haul Truck - Diesel Fuel.Brevard.2012.5</t>
  </si>
  <si>
    <t>Combination Short-haul Truck - Diesel Fuel.Brevard.2012.6</t>
  </si>
  <si>
    <t>Combination Short-haul Truck - Diesel Fuel.Brevard.2012.7</t>
  </si>
  <si>
    <t>Combination Short-haul Truck - Diesel Fuel.Brevard.2012.8</t>
  </si>
  <si>
    <t>Combination Short-haul Truck - Diesel Fuel.Brevard.2012.9</t>
  </si>
  <si>
    <t>Combination Short-haul Truck - Diesel Fuel.Brevard.2012.10</t>
  </si>
  <si>
    <t>Combination Short-haul Truck - Diesel Fuel.Brevard.2012.11</t>
  </si>
  <si>
    <t>Combination Short-haul Truck - Diesel Fuel.Brevard.2012.12</t>
  </si>
  <si>
    <t>Combination Short-haul Truck - Diesel Fuel.Brevard.2012.13</t>
  </si>
  <si>
    <t>Combination Short-haul Truck - Diesel Fuel.Brevard.2012.14</t>
  </si>
  <si>
    <t>Combination Short-haul Truck - Diesel Fuel.Brevard.2012.15</t>
  </si>
  <si>
    <t>Combination Short-haul Truck - Diesel Fuel.Brevard.2012.16</t>
  </si>
  <si>
    <t>Combination Short-haul Truck - Diesel Fuel.Brevard.2020.1</t>
  </si>
  <si>
    <t>Combination Short-haul Truck - Diesel Fuel.Brevard.2020.2</t>
  </si>
  <si>
    <t>Combination Short-haul Truck - Diesel Fuel.Brevard.2020.3</t>
  </si>
  <si>
    <t>Combination Short-haul Truck - Diesel Fuel.Brevard.2020.4</t>
  </si>
  <si>
    <t>Combination Short-haul Truck - Diesel Fuel.Brevard.2020.5</t>
  </si>
  <si>
    <t>Combination Short-haul Truck - Diesel Fuel.Brevard.2020.6</t>
  </si>
  <si>
    <t>Combination Short-haul Truck - Diesel Fuel.Brevard.2020.7</t>
  </si>
  <si>
    <t>Combination Short-haul Truck - Diesel Fuel.Brevard.2020.8</t>
  </si>
  <si>
    <t>Combination Short-haul Truck - Diesel Fuel.Brevard.2020.9</t>
  </si>
  <si>
    <t>Combination Short-haul Truck - Diesel Fuel.Brevard.2020.10</t>
  </si>
  <si>
    <t>Combination Short-haul Truck - Diesel Fuel.Brevard.2020.11</t>
  </si>
  <si>
    <t>Combination Short-haul Truck - Diesel Fuel.Brevard.2020.12</t>
  </si>
  <si>
    <t>Combination Short-haul Truck - Diesel Fuel.Brevard.2020.13</t>
  </si>
  <si>
    <t>Combination Short-haul Truck - Diesel Fuel.Brevard.2020.14</t>
  </si>
  <si>
    <t>Combination Short-haul Truck - Diesel Fuel.Brevard.2020.15</t>
  </si>
  <si>
    <t>Combination Short-haul Truck - Diesel Fuel.Brevard.2020.16</t>
  </si>
  <si>
    <t>Combination Short-haul Truck - Diesel Fuel.Brevard.2030.1</t>
  </si>
  <si>
    <t>Combination Short-haul Truck - Diesel Fuel.Brevard.2030.2</t>
  </si>
  <si>
    <t>Combination Short-haul Truck - Diesel Fuel.Brevard.2030.3</t>
  </si>
  <si>
    <t>Combination Short-haul Truck - Diesel Fuel.Brevard.2030.4</t>
  </si>
  <si>
    <t>Combination Short-haul Truck - Diesel Fuel.Brevard.2030.5</t>
  </si>
  <si>
    <t>Combination Short-haul Truck - Diesel Fuel.Brevard.2030.6</t>
  </si>
  <si>
    <t>Combination Short-haul Truck - Diesel Fuel.Brevard.2030.7</t>
  </si>
  <si>
    <t>Combination Short-haul Truck - Diesel Fuel.Brevard.2030.8</t>
  </si>
  <si>
    <t>Combination Short-haul Truck - Diesel Fuel.Brevard.2030.9</t>
  </si>
  <si>
    <t>Combination Short-haul Truck - Diesel Fuel.Brevard.2030.10</t>
  </si>
  <si>
    <t>Combination Short-haul Truck - Diesel Fuel.Brevard.2030.11</t>
  </si>
  <si>
    <t>Combination Short-haul Truck - Diesel Fuel.Brevard.2030.12</t>
  </si>
  <si>
    <t>Combination Short-haul Truck - Diesel Fuel.Brevard.2030.13</t>
  </si>
  <si>
    <t>Combination Short-haul Truck - Diesel Fuel.Brevard.2030.14</t>
  </si>
  <si>
    <t>Combination Short-haul Truck - Diesel Fuel.Brevard.2030.15</t>
  </si>
  <si>
    <t>Combination Short-haul Truck - Diesel Fuel.Brevard.2030.16</t>
  </si>
  <si>
    <t>Combination Short-haul Truck - Gasoline.Brevard.2012.1</t>
  </si>
  <si>
    <t>Combination Short-haul Truck - Gasoline.Brevard.2012.2</t>
  </si>
  <si>
    <t>Combination Short-haul Truck - Gasoline.Brevard.2012.3</t>
  </si>
  <si>
    <t>Combination Short-haul Truck - Gasoline.Brevard.2012.4</t>
  </si>
  <si>
    <t>Combination Short-haul Truck - Gasoline.Brevard.2012.5</t>
  </si>
  <si>
    <t>Combination Short-haul Truck - Gasoline.Brevard.2012.6</t>
  </si>
  <si>
    <t>Combination Short-haul Truck - Gasoline.Brevard.2012.7</t>
  </si>
  <si>
    <t>Combination Short-haul Truck - Gasoline.Brevard.2012.8</t>
  </si>
  <si>
    <t>Combination Short-haul Truck - Gasoline.Brevard.2012.9</t>
  </si>
  <si>
    <t>Combination Short-haul Truck - Gasoline.Brevard.2012.10</t>
  </si>
  <si>
    <t>Combination Short-haul Truck - Gasoline.Brevard.2012.11</t>
  </si>
  <si>
    <t>Combination Short-haul Truck - Gasoline.Brevard.2012.12</t>
  </si>
  <si>
    <t>Combination Short-haul Truck - Gasoline.Brevard.2012.13</t>
  </si>
  <si>
    <t>Combination Short-haul Truck - Gasoline.Brevard.2012.14</t>
  </si>
  <si>
    <t>Combination Short-haul Truck - Gasoline.Brevard.2012.15</t>
  </si>
  <si>
    <t>Combination Short-haul Truck - Gasoline.Brevard.2012.16</t>
  </si>
  <si>
    <t>Combination Short-haul Truck - Gasoline.Brevard.2020.1</t>
  </si>
  <si>
    <t>Combination Short-haul Truck - Gasoline.Brevard.2020.2</t>
  </si>
  <si>
    <t>Combination Short-haul Truck - Gasoline.Brevard.2020.3</t>
  </si>
  <si>
    <t>Combination Short-haul Truck - Gasoline.Brevard.2020.4</t>
  </si>
  <si>
    <t>Combination Short-haul Truck - Gasoline.Brevard.2020.5</t>
  </si>
  <si>
    <t>Combination Short-haul Truck - Gasoline.Brevard.2020.6</t>
  </si>
  <si>
    <t>Combination Short-haul Truck - Gasoline.Brevard.2020.7</t>
  </si>
  <si>
    <t>Combination Short-haul Truck - Gasoline.Brevard.2020.8</t>
  </si>
  <si>
    <t>Combination Short-haul Truck - Gasoline.Brevard.2020.9</t>
  </si>
  <si>
    <t>Combination Short-haul Truck - Gasoline.Brevard.2020.10</t>
  </si>
  <si>
    <t>Combination Short-haul Truck - Gasoline.Brevard.2020.11</t>
  </si>
  <si>
    <t>Combination Short-haul Truck - Gasoline.Brevard.2020.12</t>
  </si>
  <si>
    <t>Combination Short-haul Truck - Gasoline.Brevard.2020.13</t>
  </si>
  <si>
    <t>Combination Short-haul Truck - Gasoline.Brevard.2020.14</t>
  </si>
  <si>
    <t>Combination Short-haul Truck - Gasoline.Brevard.2020.15</t>
  </si>
  <si>
    <t>Combination Short-haul Truck - Gasoline.Brevard.2020.16</t>
  </si>
  <si>
    <t>Combination Short-haul Truck - Gasoline.Brevard.2030.1</t>
  </si>
  <si>
    <t>Combination Short-haul Truck - Gasoline.Brevard.2030.2</t>
  </si>
  <si>
    <t>Combination Short-haul Truck - Gasoline.Brevard.2030.3</t>
  </si>
  <si>
    <t>Combination Short-haul Truck - Gasoline.Brevard.2030.4</t>
  </si>
  <si>
    <t>Combination Short-haul Truck - Gasoline.Brevard.2030.5</t>
  </si>
  <si>
    <t>Combination Short-haul Truck - Gasoline.Brevard.2030.6</t>
  </si>
  <si>
    <t>Combination Short-haul Truck - Gasoline.Brevard.2030.7</t>
  </si>
  <si>
    <t>Combination Short-haul Truck - Gasoline.Brevard.2030.8</t>
  </si>
  <si>
    <t>Combination Short-haul Truck - Gasoline.Brevard.2030.9</t>
  </si>
  <si>
    <t>Combination Short-haul Truck - Gasoline.Brevard.2030.10</t>
  </si>
  <si>
    <t>Combination Short-haul Truck - Gasoline.Brevard.2030.11</t>
  </si>
  <si>
    <t>Combination Short-haul Truck - Gasoline.Brevard.2030.12</t>
  </si>
  <si>
    <t>Combination Short-haul Truck - Gasoline.Brevard.2030.13</t>
  </si>
  <si>
    <t>Combination Short-haul Truck - Gasoline.Brevard.2030.14</t>
  </si>
  <si>
    <t>Combination Short-haul Truck - Gasoline.Brevard.2030.15</t>
  </si>
  <si>
    <t>Combination Short-haul Truck - Gasoline.Brevard.2030.16</t>
  </si>
  <si>
    <t>Single Unit Long-haul Truck - Diesel Fuel.Brevard.2012.1</t>
  </si>
  <si>
    <t>Single Unit Long-haul Truck - Diesel Fuel.Brevard.2012.2</t>
  </si>
  <si>
    <t>Single Unit Long-haul Truck - Diesel Fuel.Brevard.2012.3</t>
  </si>
  <si>
    <t>Single Unit Long-haul Truck - Diesel Fuel.Brevard.2012.4</t>
  </si>
  <si>
    <t>Single Unit Long-haul Truck - Diesel Fuel.Brevard.2012.5</t>
  </si>
  <si>
    <t>Single Unit Long-haul Truck - Diesel Fuel.Brevard.2012.6</t>
  </si>
  <si>
    <t>Single Unit Long-haul Truck - Diesel Fuel.Brevard.2012.7</t>
  </si>
  <si>
    <t>Single Unit Long-haul Truck - Diesel Fuel.Brevard.2012.8</t>
  </si>
  <si>
    <t>Single Unit Long-haul Truck - Diesel Fuel.Brevard.2012.9</t>
  </si>
  <si>
    <t>Single Unit Long-haul Truck - Diesel Fuel.Brevard.2012.10</t>
  </si>
  <si>
    <t>Single Unit Long-haul Truck - Diesel Fuel.Brevard.2012.11</t>
  </si>
  <si>
    <t>Single Unit Long-haul Truck - Diesel Fuel.Brevard.2012.12</t>
  </si>
  <si>
    <t>Single Unit Long-haul Truck - Diesel Fuel.Brevard.2012.13</t>
  </si>
  <si>
    <t>Single Unit Long-haul Truck - Diesel Fuel.Brevard.2012.14</t>
  </si>
  <si>
    <t>Single Unit Long-haul Truck - Diesel Fuel.Brevard.2012.15</t>
  </si>
  <si>
    <t>Single Unit Long-haul Truck - Diesel Fuel.Brevard.2012.16</t>
  </si>
  <si>
    <t>Single Unit Long-haul Truck - Diesel Fuel.Brevard.2020.1</t>
  </si>
  <si>
    <t>Single Unit Long-haul Truck - Diesel Fuel.Brevard.2020.2</t>
  </si>
  <si>
    <t>Single Unit Long-haul Truck - Diesel Fuel.Brevard.2020.3</t>
  </si>
  <si>
    <t>Single Unit Long-haul Truck - Diesel Fuel.Brevard.2020.4</t>
  </si>
  <si>
    <t>Single Unit Long-haul Truck - Diesel Fuel.Brevard.2020.5</t>
  </si>
  <si>
    <t>Single Unit Long-haul Truck - Diesel Fuel.Brevard.2020.6</t>
  </si>
  <si>
    <t>Single Unit Long-haul Truck - Diesel Fuel.Brevard.2020.7</t>
  </si>
  <si>
    <t>Single Unit Long-haul Truck - Diesel Fuel.Brevard.2020.8</t>
  </si>
  <si>
    <t>Single Unit Long-haul Truck - Diesel Fuel.Brevard.2020.9</t>
  </si>
  <si>
    <t>Single Unit Long-haul Truck - Diesel Fuel.Brevard.2020.10</t>
  </si>
  <si>
    <t>Single Unit Long-haul Truck - Diesel Fuel.Brevard.2020.11</t>
  </si>
  <si>
    <t>Single Unit Long-haul Truck - Diesel Fuel.Brevard.2020.12</t>
  </si>
  <si>
    <t>Single Unit Long-haul Truck - Diesel Fuel.Brevard.2020.13</t>
  </si>
  <si>
    <t>Single Unit Long-haul Truck - Diesel Fuel.Brevard.2020.14</t>
  </si>
  <si>
    <t>Single Unit Long-haul Truck - Diesel Fuel.Brevard.2020.15</t>
  </si>
  <si>
    <t>Single Unit Long-haul Truck - Diesel Fuel.Brevard.2020.16</t>
  </si>
  <si>
    <t>Single Unit Long-haul Truck - Diesel Fuel.Brevard.2030.1</t>
  </si>
  <si>
    <t>Single Unit Long-haul Truck - Diesel Fuel.Brevard.2030.2</t>
  </si>
  <si>
    <t>Single Unit Long-haul Truck - Diesel Fuel.Brevard.2030.3</t>
  </si>
  <si>
    <t>Single Unit Long-haul Truck - Diesel Fuel.Brevard.2030.4</t>
  </si>
  <si>
    <t>Single Unit Long-haul Truck - Diesel Fuel.Brevard.2030.5</t>
  </si>
  <si>
    <t>Single Unit Long-haul Truck - Diesel Fuel.Brevard.2030.6</t>
  </si>
  <si>
    <t>Single Unit Long-haul Truck - Diesel Fuel.Brevard.2030.7</t>
  </si>
  <si>
    <t>Single Unit Long-haul Truck - Diesel Fuel.Brevard.2030.8</t>
  </si>
  <si>
    <t>Single Unit Long-haul Truck - Diesel Fuel.Brevard.2030.9</t>
  </si>
  <si>
    <t>Single Unit Long-haul Truck - Diesel Fuel.Brevard.2030.10</t>
  </si>
  <si>
    <t>Single Unit Long-haul Truck - Diesel Fuel.Brevard.2030.11</t>
  </si>
  <si>
    <t>Single Unit Long-haul Truck - Diesel Fuel.Brevard.2030.12</t>
  </si>
  <si>
    <t>Single Unit Long-haul Truck - Diesel Fuel.Brevard.2030.13</t>
  </si>
  <si>
    <t>Single Unit Long-haul Truck - Diesel Fuel.Brevard.2030.14</t>
  </si>
  <si>
    <t>Single Unit Long-haul Truck - Diesel Fuel.Brevard.2030.15</t>
  </si>
  <si>
    <t>Single Unit Long-haul Truck - Diesel Fuel.Brevard.2030.16</t>
  </si>
  <si>
    <t>Single Unit Long-haul Truck - Gasoline.Brevard.2012.1</t>
  </si>
  <si>
    <t>Single Unit Long-haul Truck - Gasoline.Brevard.2012.2</t>
  </si>
  <si>
    <t>Single Unit Long-haul Truck - Gasoline.Brevard.2012.3</t>
  </si>
  <si>
    <t>Single Unit Long-haul Truck - Gasoline.Brevard.2012.4</t>
  </si>
  <si>
    <t>Single Unit Long-haul Truck - Gasoline.Brevard.2012.5</t>
  </si>
  <si>
    <t>Single Unit Long-haul Truck - Gasoline.Brevard.2012.6</t>
  </si>
  <si>
    <t>Single Unit Long-haul Truck - Gasoline.Brevard.2012.7</t>
  </si>
  <si>
    <t>Single Unit Long-haul Truck - Gasoline.Brevard.2012.8</t>
  </si>
  <si>
    <t>Single Unit Long-haul Truck - Gasoline.Brevard.2012.9</t>
  </si>
  <si>
    <t>Single Unit Long-haul Truck - Gasoline.Brevard.2012.10</t>
  </si>
  <si>
    <t>Single Unit Long-haul Truck - Gasoline.Brevard.2012.11</t>
  </si>
  <si>
    <t>Single Unit Long-haul Truck - Gasoline.Brevard.2012.12</t>
  </si>
  <si>
    <t>Single Unit Long-haul Truck - Gasoline.Brevard.2012.13</t>
  </si>
  <si>
    <t>Single Unit Long-haul Truck - Gasoline.Brevard.2012.14</t>
  </si>
  <si>
    <t>Single Unit Long-haul Truck - Gasoline.Brevard.2012.15</t>
  </si>
  <si>
    <t>Single Unit Long-haul Truck - Gasoline.Brevard.2012.16</t>
  </si>
  <si>
    <t>Single Unit Long-haul Truck - Gasoline.Brevard.2020.1</t>
  </si>
  <si>
    <t>Single Unit Long-haul Truck - Gasoline.Brevard.2020.2</t>
  </si>
  <si>
    <t>Single Unit Long-haul Truck - Gasoline.Brevard.2020.3</t>
  </si>
  <si>
    <t>Single Unit Long-haul Truck - Gasoline.Brevard.2020.4</t>
  </si>
  <si>
    <t>Single Unit Long-haul Truck - Gasoline.Brevard.2020.5</t>
  </si>
  <si>
    <t>Single Unit Long-haul Truck - Gasoline.Brevard.2020.6</t>
  </si>
  <si>
    <t>Single Unit Long-haul Truck - Gasoline.Brevard.2020.7</t>
  </si>
  <si>
    <t>Single Unit Long-haul Truck - Gasoline.Brevard.2020.8</t>
  </si>
  <si>
    <t>Single Unit Long-haul Truck - Gasoline.Brevard.2020.9</t>
  </si>
  <si>
    <t>Single Unit Long-haul Truck - Gasoline.Brevard.2020.10</t>
  </si>
  <si>
    <t>Single Unit Long-haul Truck - Gasoline.Brevard.2020.11</t>
  </si>
  <si>
    <t>Single Unit Long-haul Truck - Gasoline.Brevard.2020.12</t>
  </si>
  <si>
    <t>Single Unit Long-haul Truck - Gasoline.Brevard.2020.13</t>
  </si>
  <si>
    <t>Single Unit Long-haul Truck - Gasoline.Brevard.2020.14</t>
  </si>
  <si>
    <t>Single Unit Long-haul Truck - Gasoline.Brevard.2020.15</t>
  </si>
  <si>
    <t>Single Unit Long-haul Truck - Gasoline.Brevard.2020.16</t>
  </si>
  <si>
    <t>Single Unit Long-haul Truck - Gasoline.Brevard.2030.1</t>
  </si>
  <si>
    <t>Single Unit Long-haul Truck - Gasoline.Brevard.2030.2</t>
  </si>
  <si>
    <t>Single Unit Long-haul Truck - Gasoline.Brevard.2030.3</t>
  </si>
  <si>
    <t>Single Unit Long-haul Truck - Gasoline.Brevard.2030.4</t>
  </si>
  <si>
    <t>Single Unit Long-haul Truck - Gasoline.Brevard.2030.5</t>
  </si>
  <si>
    <t>Single Unit Long-haul Truck - Gasoline.Brevard.2030.6</t>
  </si>
  <si>
    <t>Single Unit Long-haul Truck - Gasoline.Brevard.2030.7</t>
  </si>
  <si>
    <t>Single Unit Long-haul Truck - Gasoline.Brevard.2030.8</t>
  </si>
  <si>
    <t>Single Unit Long-haul Truck - Gasoline.Brevard.2030.9</t>
  </si>
  <si>
    <t>Single Unit Long-haul Truck - Gasoline.Brevard.2030.10</t>
  </si>
  <si>
    <t>Single Unit Long-haul Truck - Gasoline.Brevard.2030.11</t>
  </si>
  <si>
    <t>Single Unit Long-haul Truck - Gasoline.Brevard.2030.12</t>
  </si>
  <si>
    <t>Single Unit Long-haul Truck - Gasoline.Brevard.2030.13</t>
  </si>
  <si>
    <t>Single Unit Long-haul Truck - Gasoline.Brevard.2030.14</t>
  </si>
  <si>
    <t>Single Unit Long-haul Truck - Gasoline.Brevard.2030.15</t>
  </si>
  <si>
    <t>Single Unit Long-haul Truck - Gasoline.Brevard.2030.16</t>
  </si>
  <si>
    <t>Single Unit Short-haul Truck - Diesel Fuel.Brevard.2012.1</t>
  </si>
  <si>
    <t>Single Unit Short-haul Truck - Diesel Fuel.Brevard.2012.2</t>
  </si>
  <si>
    <t>Single Unit Short-haul Truck - Diesel Fuel.Brevard.2012.3</t>
  </si>
  <si>
    <t>Single Unit Short-haul Truck - Diesel Fuel.Brevard.2012.4</t>
  </si>
  <si>
    <t>Single Unit Short-haul Truck - Diesel Fuel.Brevard.2012.5</t>
  </si>
  <si>
    <t>Single Unit Short-haul Truck - Diesel Fuel.Brevard.2012.6</t>
  </si>
  <si>
    <t>Single Unit Short-haul Truck - Diesel Fuel.Brevard.2012.7</t>
  </si>
  <si>
    <t>Single Unit Short-haul Truck - Diesel Fuel.Brevard.2012.8</t>
  </si>
  <si>
    <t>Single Unit Short-haul Truck - Diesel Fuel.Brevard.2012.9</t>
  </si>
  <si>
    <t>Single Unit Short-haul Truck - Diesel Fuel.Brevard.2012.10</t>
  </si>
  <si>
    <t>Single Unit Short-haul Truck - Diesel Fuel.Brevard.2012.11</t>
  </si>
  <si>
    <t>Single Unit Short-haul Truck - Diesel Fuel.Brevard.2012.12</t>
  </si>
  <si>
    <t>Single Unit Short-haul Truck - Diesel Fuel.Brevard.2012.13</t>
  </si>
  <si>
    <t>Single Unit Short-haul Truck - Diesel Fuel.Brevard.2012.14</t>
  </si>
  <si>
    <t>Single Unit Short-haul Truck - Diesel Fuel.Brevard.2012.15</t>
  </si>
  <si>
    <t>Single Unit Short-haul Truck - Diesel Fuel.Brevard.2012.16</t>
  </si>
  <si>
    <t>Single Unit Short-haul Truck - Diesel Fuel.Brevard.2020.1</t>
  </si>
  <si>
    <t>Single Unit Short-haul Truck - Diesel Fuel.Brevard.2020.2</t>
  </si>
  <si>
    <t>Single Unit Short-haul Truck - Diesel Fuel.Brevard.2020.3</t>
  </si>
  <si>
    <t>Single Unit Short-haul Truck - Diesel Fuel.Brevard.2020.4</t>
  </si>
  <si>
    <t>Single Unit Short-haul Truck - Diesel Fuel.Brevard.2020.5</t>
  </si>
  <si>
    <t>Single Unit Short-haul Truck - Diesel Fuel.Brevard.2020.6</t>
  </si>
  <si>
    <t>Single Unit Short-haul Truck - Diesel Fuel.Brevard.2020.7</t>
  </si>
  <si>
    <t>Single Unit Short-haul Truck - Diesel Fuel.Brevard.2020.8</t>
  </si>
  <si>
    <t>Single Unit Short-haul Truck - Diesel Fuel.Brevard.2020.9</t>
  </si>
  <si>
    <t>Single Unit Short-haul Truck - Diesel Fuel.Brevard.2020.10</t>
  </si>
  <si>
    <t>Single Unit Short-haul Truck - Diesel Fuel.Brevard.2020.11</t>
  </si>
  <si>
    <t>Single Unit Short-haul Truck - Diesel Fuel.Brevard.2020.12</t>
  </si>
  <si>
    <t>Single Unit Short-haul Truck - Diesel Fuel.Brevard.2020.13</t>
  </si>
  <si>
    <t>Single Unit Short-haul Truck - Diesel Fuel.Brevard.2020.14</t>
  </si>
  <si>
    <t>Single Unit Short-haul Truck - Diesel Fuel.Brevard.2020.15</t>
  </si>
  <si>
    <t>Single Unit Short-haul Truck - Diesel Fuel.Brevard.2020.16</t>
  </si>
  <si>
    <t>Single Unit Short-haul Truck - Diesel Fuel.Brevard.2030.1</t>
  </si>
  <si>
    <t>Single Unit Short-haul Truck - Diesel Fuel.Brevard.2030.2</t>
  </si>
  <si>
    <t>Single Unit Short-haul Truck - Diesel Fuel.Brevard.2030.3</t>
  </si>
  <si>
    <t>Single Unit Short-haul Truck - Diesel Fuel.Brevard.2030.4</t>
  </si>
  <si>
    <t>Single Unit Short-haul Truck - Diesel Fuel.Brevard.2030.5</t>
  </si>
  <si>
    <t>Single Unit Short-haul Truck - Diesel Fuel.Brevard.2030.6</t>
  </si>
  <si>
    <t>Single Unit Short-haul Truck - Diesel Fuel.Brevard.2030.7</t>
  </si>
  <si>
    <t>Single Unit Short-haul Truck - Diesel Fuel.Brevard.2030.8</t>
  </si>
  <si>
    <t>Single Unit Short-haul Truck - Diesel Fuel.Brevard.2030.9</t>
  </si>
  <si>
    <t>Single Unit Short-haul Truck - Diesel Fuel.Brevard.2030.10</t>
  </si>
  <si>
    <t>Single Unit Short-haul Truck - Diesel Fuel.Brevard.2030.11</t>
  </si>
  <si>
    <t>Single Unit Short-haul Truck - Diesel Fuel.Brevard.2030.12</t>
  </si>
  <si>
    <t>Single Unit Short-haul Truck - Diesel Fuel.Brevard.2030.13</t>
  </si>
  <si>
    <t>Single Unit Short-haul Truck - Diesel Fuel.Brevard.2030.14</t>
  </si>
  <si>
    <t>Single Unit Short-haul Truck - Diesel Fuel.Brevard.2030.15</t>
  </si>
  <si>
    <t>Single Unit Short-haul Truck - Diesel Fuel.Brevard.2030.16</t>
  </si>
  <si>
    <t>Single Unit Short-haul Truck - Gasoline.Brevard.2012.1</t>
  </si>
  <si>
    <t>Single Unit Short-haul Truck - Gasoline.Brevard.2012.2</t>
  </si>
  <si>
    <t>Single Unit Short-haul Truck - Gasoline.Brevard.2012.3</t>
  </si>
  <si>
    <t>Single Unit Short-haul Truck - Gasoline.Brevard.2012.4</t>
  </si>
  <si>
    <t>Single Unit Short-haul Truck - Gasoline.Brevard.2012.5</t>
  </si>
  <si>
    <t>Single Unit Short-haul Truck - Gasoline.Brevard.2012.6</t>
  </si>
  <si>
    <t>Single Unit Short-haul Truck - Gasoline.Brevard.2012.7</t>
  </si>
  <si>
    <t>Single Unit Short-haul Truck - Gasoline.Brevard.2012.8</t>
  </si>
  <si>
    <t>Single Unit Short-haul Truck - Gasoline.Brevard.2012.9</t>
  </si>
  <si>
    <t>Single Unit Short-haul Truck - Gasoline.Brevard.2012.10</t>
  </si>
  <si>
    <t>Single Unit Short-haul Truck - Gasoline.Brevard.2012.11</t>
  </si>
  <si>
    <t>Single Unit Short-haul Truck - Gasoline.Brevard.2012.12</t>
  </si>
  <si>
    <t>Single Unit Short-haul Truck - Gasoline.Brevard.2012.13</t>
  </si>
  <si>
    <t>Single Unit Short-haul Truck - Gasoline.Brevard.2012.14</t>
  </si>
  <si>
    <t>Single Unit Short-haul Truck - Gasoline.Brevard.2012.15</t>
  </si>
  <si>
    <t>Single Unit Short-haul Truck - Gasoline.Brevard.2012.16</t>
  </si>
  <si>
    <t>Single Unit Short-haul Truck - Gasoline.Brevard.2020.1</t>
  </si>
  <si>
    <t>Single Unit Short-haul Truck - Gasoline.Brevard.2020.2</t>
  </si>
  <si>
    <t>Single Unit Short-haul Truck - Gasoline.Brevard.2020.3</t>
  </si>
  <si>
    <t>Single Unit Short-haul Truck - Gasoline.Brevard.2020.4</t>
  </si>
  <si>
    <t>Single Unit Short-haul Truck - Gasoline.Brevard.2020.5</t>
  </si>
  <si>
    <t>Single Unit Short-haul Truck - Gasoline.Brevard.2020.6</t>
  </si>
  <si>
    <t>Single Unit Short-haul Truck - Gasoline.Brevard.2020.7</t>
  </si>
  <si>
    <t>Single Unit Short-haul Truck - Gasoline.Brevard.2020.8</t>
  </si>
  <si>
    <t>Single Unit Short-haul Truck - Gasoline.Brevard.2020.9</t>
  </si>
  <si>
    <t>Single Unit Short-haul Truck - Gasoline.Brevard.2020.10</t>
  </si>
  <si>
    <t>Single Unit Short-haul Truck - Gasoline.Brevard.2020.11</t>
  </si>
  <si>
    <t>Single Unit Short-haul Truck - Gasoline.Brevard.2020.12</t>
  </si>
  <si>
    <t>Single Unit Short-haul Truck - Gasoline.Brevard.2020.13</t>
  </si>
  <si>
    <t>Single Unit Short-haul Truck - Gasoline.Brevard.2020.14</t>
  </si>
  <si>
    <t>Single Unit Short-haul Truck - Gasoline.Brevard.2020.15</t>
  </si>
  <si>
    <t>Single Unit Short-haul Truck - Gasoline.Brevard.2020.16</t>
  </si>
  <si>
    <t>Single Unit Short-haul Truck - Gasoline.Brevard.2030.1</t>
  </si>
  <si>
    <t>Single Unit Short-haul Truck - Gasoline.Brevard.2030.2</t>
  </si>
  <si>
    <t>Single Unit Short-haul Truck - Gasoline.Brevard.2030.3</t>
  </si>
  <si>
    <t>Single Unit Short-haul Truck - Gasoline.Brevard.2030.4</t>
  </si>
  <si>
    <t>Single Unit Short-haul Truck - Gasoline.Brevard.2030.5</t>
  </si>
  <si>
    <t>Single Unit Short-haul Truck - Gasoline.Brevard.2030.6</t>
  </si>
  <si>
    <t>Single Unit Short-haul Truck - Gasoline.Brevard.2030.7</t>
  </si>
  <si>
    <t>Single Unit Short-haul Truck - Gasoline.Brevard.2030.8</t>
  </si>
  <si>
    <t>Single Unit Short-haul Truck - Gasoline.Brevard.2030.9</t>
  </si>
  <si>
    <t>Single Unit Short-haul Truck - Gasoline.Brevard.2030.10</t>
  </si>
  <si>
    <t>Single Unit Short-haul Truck - Gasoline.Brevard.2030.11</t>
  </si>
  <si>
    <t>Single Unit Short-haul Truck - Gasoline.Brevard.2030.12</t>
  </si>
  <si>
    <t>Single Unit Short-haul Truck - Gasoline.Brevard.2030.13</t>
  </si>
  <si>
    <t>Single Unit Short-haul Truck - Gasoline.Brevard.2030.14</t>
  </si>
  <si>
    <t>Single Unit Short-haul Truck - Gasoline.Brevard.2030.15</t>
  </si>
  <si>
    <t>Single Unit Short-haul Truck - Gasoline.Brevard.2030.16</t>
  </si>
  <si>
    <t>Combination Long-haul Truck - Diesel Fuel.Flagler.2012.1</t>
  </si>
  <si>
    <t>Combination Long-haul Truck - Diesel Fuel.Flagler.2012.2</t>
  </si>
  <si>
    <t>Combination Long-haul Truck - Diesel Fuel.Flagler.2012.3</t>
  </si>
  <si>
    <t>Combination Long-haul Truck - Diesel Fuel.Flagler.2012.4</t>
  </si>
  <si>
    <t>Combination Long-haul Truck - Diesel Fuel.Flagler.2012.5</t>
  </si>
  <si>
    <t>Combination Long-haul Truck - Diesel Fuel.Flagler.2012.6</t>
  </si>
  <si>
    <t>Combination Long-haul Truck - Diesel Fuel.Flagler.2012.7</t>
  </si>
  <si>
    <t>Combination Long-haul Truck - Diesel Fuel.Flagler.2012.8</t>
  </si>
  <si>
    <t>Combination Long-haul Truck - Diesel Fuel.Flagler.2012.9</t>
  </si>
  <si>
    <t>Combination Long-haul Truck - Diesel Fuel.Flagler.2012.10</t>
  </si>
  <si>
    <t>Combination Long-haul Truck - Diesel Fuel.Flagler.2012.11</t>
  </si>
  <si>
    <t>Combination Long-haul Truck - Diesel Fuel.Flagler.2012.12</t>
  </si>
  <si>
    <t>Combination Long-haul Truck - Diesel Fuel.Flagler.2012.13</t>
  </si>
  <si>
    <t>Combination Long-haul Truck - Diesel Fuel.Flagler.2012.14</t>
  </si>
  <si>
    <t>Combination Long-haul Truck - Diesel Fuel.Flagler.2012.15</t>
  </si>
  <si>
    <t>Combination Long-haul Truck - Diesel Fuel.Flagler.2012.16</t>
  </si>
  <si>
    <t>Combination Long-haul Truck - Diesel Fuel.Flagler.2020.1</t>
  </si>
  <si>
    <t>Combination Long-haul Truck - Diesel Fuel.Flagler.2020.2</t>
  </si>
  <si>
    <t>Combination Long-haul Truck - Diesel Fuel.Flagler.2020.3</t>
  </si>
  <si>
    <t>Combination Long-haul Truck - Diesel Fuel.Flagler.2020.4</t>
  </si>
  <si>
    <t>Combination Long-haul Truck - Diesel Fuel.Flagler.2020.5</t>
  </si>
  <si>
    <t>Combination Long-haul Truck - Diesel Fuel.Flagler.2020.6</t>
  </si>
  <si>
    <t>Combination Long-haul Truck - Diesel Fuel.Flagler.2020.7</t>
  </si>
  <si>
    <t>Combination Long-haul Truck - Diesel Fuel.Flagler.2020.8</t>
  </si>
  <si>
    <t>Combination Long-haul Truck - Diesel Fuel.Flagler.2020.9</t>
  </si>
  <si>
    <t>Combination Long-haul Truck - Diesel Fuel.Flagler.2020.10</t>
  </si>
  <si>
    <t>Combination Long-haul Truck - Diesel Fuel.Flagler.2020.11</t>
  </si>
  <si>
    <t>Combination Long-haul Truck - Diesel Fuel.Flagler.2020.12</t>
  </si>
  <si>
    <t>Combination Long-haul Truck - Diesel Fuel.Flagler.2020.13</t>
  </si>
  <si>
    <t>Combination Long-haul Truck - Diesel Fuel.Flagler.2020.14</t>
  </si>
  <si>
    <t>Combination Long-haul Truck - Diesel Fuel.Flagler.2020.15</t>
  </si>
  <si>
    <t>Combination Long-haul Truck - Diesel Fuel.Flagler.2020.16</t>
  </si>
  <si>
    <t>Combination Long-haul Truck - Diesel Fuel.Flagler.2030.1</t>
  </si>
  <si>
    <t>Combination Long-haul Truck - Diesel Fuel.Flagler.2030.2</t>
  </si>
  <si>
    <t>Combination Long-haul Truck - Diesel Fuel.Flagler.2030.3</t>
  </si>
  <si>
    <t>Combination Long-haul Truck - Diesel Fuel.Flagler.2030.4</t>
  </si>
  <si>
    <t>Combination Long-haul Truck - Diesel Fuel.Flagler.2030.5</t>
  </si>
  <si>
    <t>Combination Long-haul Truck - Diesel Fuel.Flagler.2030.6</t>
  </si>
  <si>
    <t>Combination Long-haul Truck - Diesel Fuel.Flagler.2030.7</t>
  </si>
  <si>
    <t>Combination Long-haul Truck - Diesel Fuel.Flagler.2030.8</t>
  </si>
  <si>
    <t>Combination Long-haul Truck - Diesel Fuel.Flagler.2030.9</t>
  </si>
  <si>
    <t>Combination Long-haul Truck - Diesel Fuel.Flagler.2030.10</t>
  </si>
  <si>
    <t>Combination Long-haul Truck - Diesel Fuel.Flagler.2030.11</t>
  </si>
  <si>
    <t>Combination Long-haul Truck - Diesel Fuel.Flagler.2030.12</t>
  </si>
  <si>
    <t>Combination Long-haul Truck - Diesel Fuel.Flagler.2030.13</t>
  </si>
  <si>
    <t>Combination Long-haul Truck - Diesel Fuel.Flagler.2030.14</t>
  </si>
  <si>
    <t>Combination Long-haul Truck - Diesel Fuel.Flagler.2030.15</t>
  </si>
  <si>
    <t>Combination Long-haul Truck - Diesel Fuel.Flagler.2030.16</t>
  </si>
  <si>
    <t>Combination Short-haul Truck - Diesel Fuel.Flagler.2012.1</t>
  </si>
  <si>
    <t>Combination Short-haul Truck - Diesel Fuel.Flagler.2012.2</t>
  </si>
  <si>
    <t>Combination Short-haul Truck - Diesel Fuel.Flagler.2012.3</t>
  </si>
  <si>
    <t>Combination Short-haul Truck - Diesel Fuel.Flagler.2012.4</t>
  </si>
  <si>
    <t>Combination Short-haul Truck - Diesel Fuel.Flagler.2012.5</t>
  </si>
  <si>
    <t>Combination Short-haul Truck - Diesel Fuel.Flagler.2012.6</t>
  </si>
  <si>
    <t>Combination Short-haul Truck - Diesel Fuel.Flagler.2012.7</t>
  </si>
  <si>
    <t>Combination Short-haul Truck - Diesel Fuel.Flagler.2012.8</t>
  </si>
  <si>
    <t>Combination Short-haul Truck - Diesel Fuel.Flagler.2012.9</t>
  </si>
  <si>
    <t>Combination Short-haul Truck - Diesel Fuel.Flagler.2012.10</t>
  </si>
  <si>
    <t>Combination Short-haul Truck - Diesel Fuel.Flagler.2012.11</t>
  </si>
  <si>
    <t>Combination Short-haul Truck - Diesel Fuel.Flagler.2012.12</t>
  </si>
  <si>
    <t>Combination Short-haul Truck - Diesel Fuel.Flagler.2012.13</t>
  </si>
  <si>
    <t>Combination Short-haul Truck - Diesel Fuel.Flagler.2012.14</t>
  </si>
  <si>
    <t>Combination Short-haul Truck - Diesel Fuel.Flagler.2012.15</t>
  </si>
  <si>
    <t>Combination Short-haul Truck - Diesel Fuel.Flagler.2012.16</t>
  </si>
  <si>
    <t>Combination Short-haul Truck - Diesel Fuel.Flagler.2020.1</t>
  </si>
  <si>
    <t>Combination Short-haul Truck - Diesel Fuel.Flagler.2020.2</t>
  </si>
  <si>
    <t>Combination Short-haul Truck - Diesel Fuel.Flagler.2020.3</t>
  </si>
  <si>
    <t>Combination Short-haul Truck - Diesel Fuel.Flagler.2020.4</t>
  </si>
  <si>
    <t>Combination Short-haul Truck - Diesel Fuel.Flagler.2020.5</t>
  </si>
  <si>
    <t>Combination Short-haul Truck - Diesel Fuel.Flagler.2020.6</t>
  </si>
  <si>
    <t>Combination Short-haul Truck - Diesel Fuel.Flagler.2020.7</t>
  </si>
  <si>
    <t>Combination Short-haul Truck - Diesel Fuel.Flagler.2020.8</t>
  </si>
  <si>
    <t>Combination Short-haul Truck - Diesel Fuel.Flagler.2020.9</t>
  </si>
  <si>
    <t>Combination Short-haul Truck - Diesel Fuel.Flagler.2020.10</t>
  </si>
  <si>
    <t>Combination Short-haul Truck - Diesel Fuel.Flagler.2020.11</t>
  </si>
  <si>
    <t>Combination Short-haul Truck - Diesel Fuel.Flagler.2020.12</t>
  </si>
  <si>
    <t>Combination Short-haul Truck - Diesel Fuel.Flagler.2020.13</t>
  </si>
  <si>
    <t>Combination Short-haul Truck - Diesel Fuel.Flagler.2020.14</t>
  </si>
  <si>
    <t>Combination Short-haul Truck - Diesel Fuel.Flagler.2020.15</t>
  </si>
  <si>
    <t>Combination Short-haul Truck - Diesel Fuel.Flagler.2020.16</t>
  </si>
  <si>
    <t>Combination Short-haul Truck - Diesel Fuel.Flagler.2030.1</t>
  </si>
  <si>
    <t>Combination Short-haul Truck - Diesel Fuel.Flagler.2030.2</t>
  </si>
  <si>
    <t>Combination Short-haul Truck - Diesel Fuel.Flagler.2030.3</t>
  </si>
  <si>
    <t>Combination Short-haul Truck - Diesel Fuel.Flagler.2030.4</t>
  </si>
  <si>
    <t>Combination Short-haul Truck - Diesel Fuel.Flagler.2030.5</t>
  </si>
  <si>
    <t>Combination Short-haul Truck - Diesel Fuel.Flagler.2030.6</t>
  </si>
  <si>
    <t>Combination Short-haul Truck - Diesel Fuel.Flagler.2030.7</t>
  </si>
  <si>
    <t>Combination Short-haul Truck - Diesel Fuel.Flagler.2030.8</t>
  </si>
  <si>
    <t>Combination Short-haul Truck - Diesel Fuel.Flagler.2030.9</t>
  </si>
  <si>
    <t>Combination Short-haul Truck - Diesel Fuel.Flagler.2030.10</t>
  </si>
  <si>
    <t>Combination Short-haul Truck - Diesel Fuel.Flagler.2030.11</t>
  </si>
  <si>
    <t>Combination Short-haul Truck - Diesel Fuel.Flagler.2030.12</t>
  </si>
  <si>
    <t>Combination Short-haul Truck - Diesel Fuel.Flagler.2030.13</t>
  </si>
  <si>
    <t>Combination Short-haul Truck - Diesel Fuel.Flagler.2030.14</t>
  </si>
  <si>
    <t>Combination Short-haul Truck - Diesel Fuel.Flagler.2030.15</t>
  </si>
  <si>
    <t>Combination Short-haul Truck - Diesel Fuel.Flagler.2030.16</t>
  </si>
  <si>
    <t>Combination Short-haul Truck - Gasoline.Flagler.2012.1</t>
  </si>
  <si>
    <t>Combination Short-haul Truck - Gasoline.Flagler.2012.2</t>
  </si>
  <si>
    <t>Combination Short-haul Truck - Gasoline.Flagler.2012.3</t>
  </si>
  <si>
    <t>Combination Short-haul Truck - Gasoline.Flagler.2012.4</t>
  </si>
  <si>
    <t>Combination Short-haul Truck - Gasoline.Flagler.2012.5</t>
  </si>
  <si>
    <t>Combination Short-haul Truck - Gasoline.Flagler.2012.6</t>
  </si>
  <si>
    <t>Combination Short-haul Truck - Gasoline.Flagler.2012.7</t>
  </si>
  <si>
    <t>Combination Short-haul Truck - Gasoline.Flagler.2012.8</t>
  </si>
  <si>
    <t>Combination Short-haul Truck - Gasoline.Flagler.2012.9</t>
  </si>
  <si>
    <t>Combination Short-haul Truck - Gasoline.Flagler.2012.10</t>
  </si>
  <si>
    <t>Combination Short-haul Truck - Gasoline.Flagler.2012.11</t>
  </si>
  <si>
    <t>Combination Short-haul Truck - Gasoline.Flagler.2012.12</t>
  </si>
  <si>
    <t>Combination Short-haul Truck - Gasoline.Flagler.2012.13</t>
  </si>
  <si>
    <t>Combination Short-haul Truck - Gasoline.Flagler.2012.14</t>
  </si>
  <si>
    <t>Combination Short-haul Truck - Gasoline.Flagler.2012.15</t>
  </si>
  <si>
    <t>Combination Short-haul Truck - Gasoline.Flagler.2012.16</t>
  </si>
  <si>
    <t>Combination Short-haul Truck - Gasoline.Flagler.2020.1</t>
  </si>
  <si>
    <t>Combination Short-haul Truck - Gasoline.Flagler.2020.2</t>
  </si>
  <si>
    <t>Combination Short-haul Truck - Gasoline.Flagler.2020.3</t>
  </si>
  <si>
    <t>Combination Short-haul Truck - Gasoline.Flagler.2020.4</t>
  </si>
  <si>
    <t>Combination Short-haul Truck - Gasoline.Flagler.2020.5</t>
  </si>
  <si>
    <t>Combination Short-haul Truck - Gasoline.Flagler.2020.6</t>
  </si>
  <si>
    <t>Combination Short-haul Truck - Gasoline.Flagler.2020.7</t>
  </si>
  <si>
    <t>Combination Short-haul Truck - Gasoline.Flagler.2020.8</t>
  </si>
  <si>
    <t>Combination Short-haul Truck - Gasoline.Flagler.2020.9</t>
  </si>
  <si>
    <t>Combination Short-haul Truck - Gasoline.Flagler.2020.10</t>
  </si>
  <si>
    <t>Combination Short-haul Truck - Gasoline.Flagler.2020.11</t>
  </si>
  <si>
    <t>Combination Short-haul Truck - Gasoline.Flagler.2020.12</t>
  </si>
  <si>
    <t>Combination Short-haul Truck - Gasoline.Flagler.2020.13</t>
  </si>
  <si>
    <t>Combination Short-haul Truck - Gasoline.Flagler.2020.14</t>
  </si>
  <si>
    <t>Combination Short-haul Truck - Gasoline.Flagler.2020.15</t>
  </si>
  <si>
    <t>Combination Short-haul Truck - Gasoline.Flagler.2020.16</t>
  </si>
  <si>
    <t>Combination Short-haul Truck - Gasoline.Flagler.2030.1</t>
  </si>
  <si>
    <t>Combination Short-haul Truck - Gasoline.Flagler.2030.2</t>
  </si>
  <si>
    <t>Combination Short-haul Truck - Gasoline.Flagler.2030.3</t>
  </si>
  <si>
    <t>Combination Short-haul Truck - Gasoline.Flagler.2030.4</t>
  </si>
  <si>
    <t>Combination Short-haul Truck - Gasoline.Flagler.2030.5</t>
  </si>
  <si>
    <t>Combination Short-haul Truck - Gasoline.Flagler.2030.6</t>
  </si>
  <si>
    <t>Combination Short-haul Truck - Gasoline.Flagler.2030.7</t>
  </si>
  <si>
    <t>Combination Short-haul Truck - Gasoline.Flagler.2030.8</t>
  </si>
  <si>
    <t>Combination Short-haul Truck - Gasoline.Flagler.2030.9</t>
  </si>
  <si>
    <t>Combination Short-haul Truck - Gasoline.Flagler.2030.10</t>
  </si>
  <si>
    <t>Combination Short-haul Truck - Gasoline.Flagler.2030.11</t>
  </si>
  <si>
    <t>Combination Short-haul Truck - Gasoline.Flagler.2030.12</t>
  </si>
  <si>
    <t>Combination Short-haul Truck - Gasoline.Flagler.2030.13</t>
  </si>
  <si>
    <t>Combination Short-haul Truck - Gasoline.Flagler.2030.14</t>
  </si>
  <si>
    <t>Combination Short-haul Truck - Gasoline.Flagler.2030.15</t>
  </si>
  <si>
    <t>Combination Short-haul Truck - Gasoline.Flagler.2030.16</t>
  </si>
  <si>
    <t>Single Unit Long-haul Truck - Diesel Fuel.Flagler.2012.1</t>
  </si>
  <si>
    <t>Single Unit Long-haul Truck - Diesel Fuel.Flagler.2012.2</t>
  </si>
  <si>
    <t>Single Unit Long-haul Truck - Diesel Fuel.Flagler.2012.3</t>
  </si>
  <si>
    <t>Single Unit Long-haul Truck - Diesel Fuel.Flagler.2012.4</t>
  </si>
  <si>
    <t>Single Unit Long-haul Truck - Diesel Fuel.Flagler.2012.5</t>
  </si>
  <si>
    <t>Single Unit Long-haul Truck - Diesel Fuel.Flagler.2012.6</t>
  </si>
  <si>
    <t>Single Unit Long-haul Truck - Diesel Fuel.Flagler.2012.7</t>
  </si>
  <si>
    <t>Single Unit Long-haul Truck - Diesel Fuel.Flagler.2012.8</t>
  </si>
  <si>
    <t>Single Unit Long-haul Truck - Diesel Fuel.Flagler.2012.9</t>
  </si>
  <si>
    <t>Single Unit Long-haul Truck - Diesel Fuel.Flagler.2012.10</t>
  </si>
  <si>
    <t>Single Unit Long-haul Truck - Diesel Fuel.Flagler.2012.11</t>
  </si>
  <si>
    <t>Single Unit Long-haul Truck - Diesel Fuel.Flagler.2012.12</t>
  </si>
  <si>
    <t>Single Unit Long-haul Truck - Diesel Fuel.Flagler.2012.13</t>
  </si>
  <si>
    <t>Single Unit Long-haul Truck - Diesel Fuel.Flagler.2012.14</t>
  </si>
  <si>
    <t>Single Unit Long-haul Truck - Diesel Fuel.Flagler.2012.15</t>
  </si>
  <si>
    <t>Single Unit Long-haul Truck - Diesel Fuel.Flagler.2012.16</t>
  </si>
  <si>
    <t>Single Unit Long-haul Truck - Diesel Fuel.Flagler.2020.1</t>
  </si>
  <si>
    <t>Single Unit Long-haul Truck - Diesel Fuel.Flagler.2020.2</t>
  </si>
  <si>
    <t>Single Unit Long-haul Truck - Diesel Fuel.Flagler.2020.3</t>
  </si>
  <si>
    <t>Single Unit Long-haul Truck - Diesel Fuel.Flagler.2020.4</t>
  </si>
  <si>
    <t>Single Unit Long-haul Truck - Diesel Fuel.Flagler.2020.5</t>
  </si>
  <si>
    <t>Single Unit Long-haul Truck - Diesel Fuel.Flagler.2020.6</t>
  </si>
  <si>
    <t>Single Unit Long-haul Truck - Diesel Fuel.Flagler.2020.7</t>
  </si>
  <si>
    <t>Single Unit Long-haul Truck - Diesel Fuel.Flagler.2020.8</t>
  </si>
  <si>
    <t>Single Unit Long-haul Truck - Diesel Fuel.Flagler.2020.9</t>
  </si>
  <si>
    <t>Single Unit Long-haul Truck - Diesel Fuel.Flagler.2020.10</t>
  </si>
  <si>
    <t>Single Unit Long-haul Truck - Diesel Fuel.Flagler.2020.11</t>
  </si>
  <si>
    <t>Single Unit Long-haul Truck - Diesel Fuel.Flagler.2020.12</t>
  </si>
  <si>
    <t>Single Unit Long-haul Truck - Diesel Fuel.Flagler.2020.13</t>
  </si>
  <si>
    <t>Single Unit Long-haul Truck - Diesel Fuel.Flagler.2020.14</t>
  </si>
  <si>
    <t>Single Unit Long-haul Truck - Diesel Fuel.Flagler.2020.15</t>
  </si>
  <si>
    <t>Single Unit Long-haul Truck - Diesel Fuel.Flagler.2020.16</t>
  </si>
  <si>
    <t>Single Unit Long-haul Truck - Diesel Fuel.Flagler.2030.1</t>
  </si>
  <si>
    <t>Single Unit Long-haul Truck - Diesel Fuel.Flagler.2030.2</t>
  </si>
  <si>
    <t>Single Unit Long-haul Truck - Diesel Fuel.Flagler.2030.3</t>
  </si>
  <si>
    <t>Single Unit Long-haul Truck - Diesel Fuel.Flagler.2030.4</t>
  </si>
  <si>
    <t>Single Unit Long-haul Truck - Diesel Fuel.Flagler.2030.5</t>
  </si>
  <si>
    <t>Single Unit Long-haul Truck - Diesel Fuel.Flagler.2030.6</t>
  </si>
  <si>
    <t>Single Unit Long-haul Truck - Diesel Fuel.Flagler.2030.7</t>
  </si>
  <si>
    <t>Single Unit Long-haul Truck - Diesel Fuel.Flagler.2030.8</t>
  </si>
  <si>
    <t>Single Unit Long-haul Truck - Diesel Fuel.Flagler.2030.9</t>
  </si>
  <si>
    <t>Single Unit Long-haul Truck - Diesel Fuel.Flagler.2030.10</t>
  </si>
  <si>
    <t>Single Unit Long-haul Truck - Diesel Fuel.Flagler.2030.11</t>
  </si>
  <si>
    <t>Single Unit Long-haul Truck - Diesel Fuel.Flagler.2030.12</t>
  </si>
  <si>
    <t>Single Unit Long-haul Truck - Diesel Fuel.Flagler.2030.13</t>
  </si>
  <si>
    <t>Single Unit Long-haul Truck - Diesel Fuel.Flagler.2030.14</t>
  </si>
  <si>
    <t>Single Unit Long-haul Truck - Diesel Fuel.Flagler.2030.15</t>
  </si>
  <si>
    <t>Single Unit Long-haul Truck - Diesel Fuel.Flagler.2030.16</t>
  </si>
  <si>
    <t>Single Unit Long-haul Truck - Gasoline.Flagler.2012.1</t>
  </si>
  <si>
    <t>Single Unit Long-haul Truck - Gasoline.Flagler.2012.2</t>
  </si>
  <si>
    <t>Single Unit Long-haul Truck - Gasoline.Flagler.2012.3</t>
  </si>
  <si>
    <t>Single Unit Long-haul Truck - Gasoline.Flagler.2012.4</t>
  </si>
  <si>
    <t>Single Unit Long-haul Truck - Gasoline.Flagler.2012.5</t>
  </si>
  <si>
    <t>Single Unit Long-haul Truck - Gasoline.Flagler.2012.6</t>
  </si>
  <si>
    <t>Single Unit Long-haul Truck - Gasoline.Flagler.2012.7</t>
  </si>
  <si>
    <t>Single Unit Long-haul Truck - Gasoline.Flagler.2012.8</t>
  </si>
  <si>
    <t>Single Unit Long-haul Truck - Gasoline.Flagler.2012.9</t>
  </si>
  <si>
    <t>Single Unit Long-haul Truck - Gasoline.Flagler.2012.10</t>
  </si>
  <si>
    <t>Single Unit Long-haul Truck - Gasoline.Flagler.2012.11</t>
  </si>
  <si>
    <t>Single Unit Long-haul Truck - Gasoline.Flagler.2012.12</t>
  </si>
  <si>
    <t>Single Unit Long-haul Truck - Gasoline.Flagler.2012.13</t>
  </si>
  <si>
    <t>Single Unit Long-haul Truck - Gasoline.Flagler.2012.14</t>
  </si>
  <si>
    <t>Single Unit Long-haul Truck - Gasoline.Flagler.2012.15</t>
  </si>
  <si>
    <t>Single Unit Long-haul Truck - Gasoline.Flagler.2012.16</t>
  </si>
  <si>
    <t>Single Unit Long-haul Truck - Gasoline.Flagler.2020.1</t>
  </si>
  <si>
    <t>Single Unit Long-haul Truck - Gasoline.Flagler.2020.2</t>
  </si>
  <si>
    <t>Single Unit Long-haul Truck - Gasoline.Flagler.2020.3</t>
  </si>
  <si>
    <t>Single Unit Long-haul Truck - Gasoline.Flagler.2020.4</t>
  </si>
  <si>
    <t>Single Unit Long-haul Truck - Gasoline.Flagler.2020.5</t>
  </si>
  <si>
    <t>Single Unit Long-haul Truck - Gasoline.Flagler.2020.6</t>
  </si>
  <si>
    <t>Single Unit Long-haul Truck - Gasoline.Flagler.2020.7</t>
  </si>
  <si>
    <t>Single Unit Long-haul Truck - Gasoline.Flagler.2020.8</t>
  </si>
  <si>
    <t>Single Unit Long-haul Truck - Gasoline.Flagler.2020.9</t>
  </si>
  <si>
    <t>Single Unit Long-haul Truck - Gasoline.Flagler.2020.10</t>
  </si>
  <si>
    <t>Single Unit Long-haul Truck - Gasoline.Flagler.2020.11</t>
  </si>
  <si>
    <t>Single Unit Long-haul Truck - Gasoline.Flagler.2020.12</t>
  </si>
  <si>
    <t>Single Unit Long-haul Truck - Gasoline.Flagler.2020.13</t>
  </si>
  <si>
    <t>Single Unit Long-haul Truck - Gasoline.Flagler.2020.14</t>
  </si>
  <si>
    <t>Single Unit Long-haul Truck - Gasoline.Flagler.2020.15</t>
  </si>
  <si>
    <t>Single Unit Long-haul Truck - Gasoline.Flagler.2020.16</t>
  </si>
  <si>
    <t>Single Unit Long-haul Truck - Gasoline.Flagler.2030.1</t>
  </si>
  <si>
    <t>Single Unit Long-haul Truck - Gasoline.Flagler.2030.2</t>
  </si>
  <si>
    <t>Single Unit Long-haul Truck - Gasoline.Flagler.2030.3</t>
  </si>
  <si>
    <t>Single Unit Long-haul Truck - Gasoline.Flagler.2030.4</t>
  </si>
  <si>
    <t>Single Unit Long-haul Truck - Gasoline.Flagler.2030.5</t>
  </si>
  <si>
    <t>Single Unit Long-haul Truck - Gasoline.Flagler.2030.6</t>
  </si>
  <si>
    <t>Single Unit Long-haul Truck - Gasoline.Flagler.2030.7</t>
  </si>
  <si>
    <t>Single Unit Long-haul Truck - Gasoline.Flagler.2030.8</t>
  </si>
  <si>
    <t>Single Unit Long-haul Truck - Gasoline.Flagler.2030.9</t>
  </si>
  <si>
    <t>Single Unit Long-haul Truck - Gasoline.Flagler.2030.10</t>
  </si>
  <si>
    <t>Single Unit Long-haul Truck - Gasoline.Flagler.2030.11</t>
  </si>
  <si>
    <t>Single Unit Long-haul Truck - Gasoline.Flagler.2030.12</t>
  </si>
  <si>
    <t>Single Unit Long-haul Truck - Gasoline.Flagler.2030.13</t>
  </si>
  <si>
    <t>Single Unit Long-haul Truck - Gasoline.Flagler.2030.14</t>
  </si>
  <si>
    <t>Single Unit Long-haul Truck - Gasoline.Flagler.2030.15</t>
  </si>
  <si>
    <t>Single Unit Long-haul Truck - Gasoline.Flagler.2030.16</t>
  </si>
  <si>
    <t>Single Unit Short-haul Truck - Diesel Fuel.Flagler.2012.1</t>
  </si>
  <si>
    <t>Single Unit Short-haul Truck - Diesel Fuel.Flagler.2012.2</t>
  </si>
  <si>
    <t>Single Unit Short-haul Truck - Diesel Fuel.Flagler.2012.3</t>
  </si>
  <si>
    <t>Single Unit Short-haul Truck - Diesel Fuel.Flagler.2012.4</t>
  </si>
  <si>
    <t>Single Unit Short-haul Truck - Diesel Fuel.Flagler.2012.5</t>
  </si>
  <si>
    <t>Single Unit Short-haul Truck - Diesel Fuel.Flagler.2012.6</t>
  </si>
  <si>
    <t>Single Unit Short-haul Truck - Diesel Fuel.Flagler.2012.7</t>
  </si>
  <si>
    <t>Single Unit Short-haul Truck - Diesel Fuel.Flagler.2012.8</t>
  </si>
  <si>
    <t>Single Unit Short-haul Truck - Diesel Fuel.Flagler.2012.9</t>
  </si>
  <si>
    <t>Single Unit Short-haul Truck - Diesel Fuel.Flagler.2012.10</t>
  </si>
  <si>
    <t>Single Unit Short-haul Truck - Diesel Fuel.Flagler.2012.11</t>
  </si>
  <si>
    <t>Single Unit Short-haul Truck - Diesel Fuel.Flagler.2012.12</t>
  </si>
  <si>
    <t>Single Unit Short-haul Truck - Diesel Fuel.Flagler.2012.13</t>
  </si>
  <si>
    <t>Single Unit Short-haul Truck - Diesel Fuel.Flagler.2012.14</t>
  </si>
  <si>
    <t>Single Unit Short-haul Truck - Diesel Fuel.Flagler.2012.15</t>
  </si>
  <si>
    <t>Single Unit Short-haul Truck - Diesel Fuel.Flagler.2012.16</t>
  </si>
  <si>
    <t>Single Unit Short-haul Truck - Diesel Fuel.Flagler.2020.1</t>
  </si>
  <si>
    <t>Single Unit Short-haul Truck - Diesel Fuel.Flagler.2020.2</t>
  </si>
  <si>
    <t>Single Unit Short-haul Truck - Diesel Fuel.Flagler.2020.3</t>
  </si>
  <si>
    <t>Single Unit Short-haul Truck - Diesel Fuel.Flagler.2020.4</t>
  </si>
  <si>
    <t>Single Unit Short-haul Truck - Diesel Fuel.Flagler.2020.5</t>
  </si>
  <si>
    <t>Single Unit Short-haul Truck - Diesel Fuel.Flagler.2020.6</t>
  </si>
  <si>
    <t>Single Unit Short-haul Truck - Diesel Fuel.Flagler.2020.7</t>
  </si>
  <si>
    <t>Single Unit Short-haul Truck - Diesel Fuel.Flagler.2020.8</t>
  </si>
  <si>
    <t>Single Unit Short-haul Truck - Diesel Fuel.Flagler.2020.9</t>
  </si>
  <si>
    <t>Single Unit Short-haul Truck - Diesel Fuel.Flagler.2020.10</t>
  </si>
  <si>
    <t>Single Unit Short-haul Truck - Diesel Fuel.Flagler.2020.11</t>
  </si>
  <si>
    <t>Single Unit Short-haul Truck - Diesel Fuel.Flagler.2020.12</t>
  </si>
  <si>
    <t>Single Unit Short-haul Truck - Diesel Fuel.Flagler.2020.13</t>
  </si>
  <si>
    <t>Single Unit Short-haul Truck - Diesel Fuel.Flagler.2020.14</t>
  </si>
  <si>
    <t>Single Unit Short-haul Truck - Diesel Fuel.Flagler.2020.15</t>
  </si>
  <si>
    <t>Single Unit Short-haul Truck - Diesel Fuel.Flagler.2020.16</t>
  </si>
  <si>
    <t>Single Unit Short-haul Truck - Diesel Fuel.Flagler.2030.1</t>
  </si>
  <si>
    <t>Single Unit Short-haul Truck - Diesel Fuel.Flagler.2030.2</t>
  </si>
  <si>
    <t>Single Unit Short-haul Truck - Diesel Fuel.Flagler.2030.3</t>
  </si>
  <si>
    <t>Single Unit Short-haul Truck - Diesel Fuel.Flagler.2030.4</t>
  </si>
  <si>
    <t>Single Unit Short-haul Truck - Diesel Fuel.Flagler.2030.5</t>
  </si>
  <si>
    <t>Single Unit Short-haul Truck - Diesel Fuel.Flagler.2030.6</t>
  </si>
  <si>
    <t>Single Unit Short-haul Truck - Diesel Fuel.Flagler.2030.7</t>
  </si>
  <si>
    <t>Single Unit Short-haul Truck - Diesel Fuel.Flagler.2030.8</t>
  </si>
  <si>
    <t>Single Unit Short-haul Truck - Diesel Fuel.Flagler.2030.9</t>
  </si>
  <si>
    <t>Single Unit Short-haul Truck - Diesel Fuel.Flagler.2030.10</t>
  </si>
  <si>
    <t>Single Unit Short-haul Truck - Diesel Fuel.Flagler.2030.11</t>
  </si>
  <si>
    <t>Single Unit Short-haul Truck - Diesel Fuel.Flagler.2030.12</t>
  </si>
  <si>
    <t>Single Unit Short-haul Truck - Diesel Fuel.Flagler.2030.13</t>
  </si>
  <si>
    <t>Single Unit Short-haul Truck - Diesel Fuel.Flagler.2030.14</t>
  </si>
  <si>
    <t>Single Unit Short-haul Truck - Diesel Fuel.Flagler.2030.15</t>
  </si>
  <si>
    <t>Single Unit Short-haul Truck - Diesel Fuel.Flagler.2030.16</t>
  </si>
  <si>
    <t>Single Unit Short-haul Truck - Gasoline.Flagler.2012.1</t>
  </si>
  <si>
    <t>Single Unit Short-haul Truck - Gasoline.Flagler.2012.2</t>
  </si>
  <si>
    <t>Single Unit Short-haul Truck - Gasoline.Flagler.2012.3</t>
  </si>
  <si>
    <t>Single Unit Short-haul Truck - Gasoline.Flagler.2012.4</t>
  </si>
  <si>
    <t>Single Unit Short-haul Truck - Gasoline.Flagler.2012.5</t>
  </si>
  <si>
    <t>Single Unit Short-haul Truck - Gasoline.Flagler.2012.6</t>
  </si>
  <si>
    <t>Single Unit Short-haul Truck - Gasoline.Flagler.2012.7</t>
  </si>
  <si>
    <t>Single Unit Short-haul Truck - Gasoline.Flagler.2012.8</t>
  </si>
  <si>
    <t>Single Unit Short-haul Truck - Gasoline.Flagler.2012.9</t>
  </si>
  <si>
    <t>Single Unit Short-haul Truck - Gasoline.Flagler.2012.10</t>
  </si>
  <si>
    <t>Single Unit Short-haul Truck - Gasoline.Flagler.2012.11</t>
  </si>
  <si>
    <t>Single Unit Short-haul Truck - Gasoline.Flagler.2012.12</t>
  </si>
  <si>
    <t>Single Unit Short-haul Truck - Gasoline.Flagler.2012.13</t>
  </si>
  <si>
    <t>Single Unit Short-haul Truck - Gasoline.Flagler.2012.14</t>
  </si>
  <si>
    <t>Single Unit Short-haul Truck - Gasoline.Flagler.2012.15</t>
  </si>
  <si>
    <t>Single Unit Short-haul Truck - Gasoline.Flagler.2012.16</t>
  </si>
  <si>
    <t>Single Unit Short-haul Truck - Gasoline.Flagler.2020.1</t>
  </si>
  <si>
    <t>Single Unit Short-haul Truck - Gasoline.Flagler.2020.2</t>
  </si>
  <si>
    <t>Single Unit Short-haul Truck - Gasoline.Flagler.2020.3</t>
  </si>
  <si>
    <t>Single Unit Short-haul Truck - Gasoline.Flagler.2020.4</t>
  </si>
  <si>
    <t>Single Unit Short-haul Truck - Gasoline.Flagler.2020.5</t>
  </si>
  <si>
    <t>Single Unit Short-haul Truck - Gasoline.Flagler.2020.6</t>
  </si>
  <si>
    <t>Single Unit Short-haul Truck - Gasoline.Flagler.2020.7</t>
  </si>
  <si>
    <t>Single Unit Short-haul Truck - Gasoline.Flagler.2020.8</t>
  </si>
  <si>
    <t>Single Unit Short-haul Truck - Gasoline.Flagler.2020.9</t>
  </si>
  <si>
    <t>Single Unit Short-haul Truck - Gasoline.Flagler.2020.10</t>
  </si>
  <si>
    <t>Single Unit Short-haul Truck - Gasoline.Flagler.2020.11</t>
  </si>
  <si>
    <t>Single Unit Short-haul Truck - Gasoline.Flagler.2020.12</t>
  </si>
  <si>
    <t>Single Unit Short-haul Truck - Gasoline.Flagler.2020.13</t>
  </si>
  <si>
    <t>Single Unit Short-haul Truck - Gasoline.Flagler.2020.14</t>
  </si>
  <si>
    <t>Single Unit Short-haul Truck - Gasoline.Flagler.2020.15</t>
  </si>
  <si>
    <t>Single Unit Short-haul Truck - Gasoline.Flagler.2020.16</t>
  </si>
  <si>
    <t>Single Unit Short-haul Truck - Gasoline.Flagler.2030.1</t>
  </si>
  <si>
    <t>Single Unit Short-haul Truck - Gasoline.Flagler.2030.2</t>
  </si>
  <si>
    <t>Single Unit Short-haul Truck - Gasoline.Flagler.2030.3</t>
  </si>
  <si>
    <t>Single Unit Short-haul Truck - Gasoline.Flagler.2030.4</t>
  </si>
  <si>
    <t>Single Unit Short-haul Truck - Gasoline.Flagler.2030.5</t>
  </si>
  <si>
    <t>Single Unit Short-haul Truck - Gasoline.Flagler.2030.6</t>
  </si>
  <si>
    <t>Single Unit Short-haul Truck - Gasoline.Flagler.2030.7</t>
  </si>
  <si>
    <t>Single Unit Short-haul Truck - Gasoline.Flagler.2030.8</t>
  </si>
  <si>
    <t>Single Unit Short-haul Truck - Gasoline.Flagler.2030.9</t>
  </si>
  <si>
    <t>Single Unit Short-haul Truck - Gasoline.Flagler.2030.10</t>
  </si>
  <si>
    <t>Single Unit Short-haul Truck - Gasoline.Flagler.2030.11</t>
  </si>
  <si>
    <t>Single Unit Short-haul Truck - Gasoline.Flagler.2030.12</t>
  </si>
  <si>
    <t>Single Unit Short-haul Truck - Gasoline.Flagler.2030.13</t>
  </si>
  <si>
    <t>Single Unit Short-haul Truck - Gasoline.Flagler.2030.14</t>
  </si>
  <si>
    <t>Single Unit Short-haul Truck - Gasoline.Flagler.2030.15</t>
  </si>
  <si>
    <t>Single Unit Short-haul Truck - Gasoline.Flagler.2030.16</t>
  </si>
  <si>
    <t>Combination Long-haul Truck - Diesel Fuel.Lake.2012.1</t>
  </si>
  <si>
    <t>Combination Long-haul Truck - Diesel Fuel.Lake.2012.2</t>
  </si>
  <si>
    <t>Combination Long-haul Truck - Diesel Fuel.Lake.2012.3</t>
  </si>
  <si>
    <t>Combination Long-haul Truck - Diesel Fuel.Lake.2012.4</t>
  </si>
  <si>
    <t>Combination Long-haul Truck - Diesel Fuel.Lake.2012.5</t>
  </si>
  <si>
    <t>Combination Long-haul Truck - Diesel Fuel.Lake.2012.6</t>
  </si>
  <si>
    <t>Combination Long-haul Truck - Diesel Fuel.Lake.2012.7</t>
  </si>
  <si>
    <t>Combination Long-haul Truck - Diesel Fuel.Lake.2012.8</t>
  </si>
  <si>
    <t>Combination Long-haul Truck - Diesel Fuel.Lake.2012.9</t>
  </si>
  <si>
    <t>Combination Long-haul Truck - Diesel Fuel.Lake.2012.10</t>
  </si>
  <si>
    <t>Combination Long-haul Truck - Diesel Fuel.Lake.2012.11</t>
  </si>
  <si>
    <t>Combination Long-haul Truck - Diesel Fuel.Lake.2012.12</t>
  </si>
  <si>
    <t>Combination Long-haul Truck - Diesel Fuel.Lake.2012.13</t>
  </si>
  <si>
    <t>Combination Long-haul Truck - Diesel Fuel.Lake.2012.14</t>
  </si>
  <si>
    <t>Combination Long-haul Truck - Diesel Fuel.Lake.2012.15</t>
  </si>
  <si>
    <t>Combination Long-haul Truck - Diesel Fuel.Lake.2012.16</t>
  </si>
  <si>
    <t>Combination Long-haul Truck - Diesel Fuel.Lake.2020.1</t>
  </si>
  <si>
    <t>Combination Long-haul Truck - Diesel Fuel.Lake.2020.2</t>
  </si>
  <si>
    <t>Combination Long-haul Truck - Diesel Fuel.Lake.2020.3</t>
  </si>
  <si>
    <t>Combination Long-haul Truck - Diesel Fuel.Lake.2020.4</t>
  </si>
  <si>
    <t>Combination Long-haul Truck - Diesel Fuel.Lake.2020.5</t>
  </si>
  <si>
    <t>Combination Long-haul Truck - Diesel Fuel.Lake.2020.6</t>
  </si>
  <si>
    <t>Combination Long-haul Truck - Diesel Fuel.Lake.2020.7</t>
  </si>
  <si>
    <t>Combination Long-haul Truck - Diesel Fuel.Lake.2020.8</t>
  </si>
  <si>
    <t>Combination Long-haul Truck - Diesel Fuel.Lake.2020.9</t>
  </si>
  <si>
    <t>Combination Long-haul Truck - Diesel Fuel.Lake.2020.10</t>
  </si>
  <si>
    <t>Combination Long-haul Truck - Diesel Fuel.Lake.2020.11</t>
  </si>
  <si>
    <t>Combination Long-haul Truck - Diesel Fuel.Lake.2020.12</t>
  </si>
  <si>
    <t>Combination Long-haul Truck - Diesel Fuel.Lake.2020.13</t>
  </si>
  <si>
    <t>Combination Long-haul Truck - Diesel Fuel.Lake.2020.14</t>
  </si>
  <si>
    <t>Combination Long-haul Truck - Diesel Fuel.Lake.2020.15</t>
  </si>
  <si>
    <t>Combination Long-haul Truck - Diesel Fuel.Lake.2020.16</t>
  </si>
  <si>
    <t>Combination Long-haul Truck - Diesel Fuel.Lake.2030.1</t>
  </si>
  <si>
    <t>Combination Long-haul Truck - Diesel Fuel.Lake.2030.2</t>
  </si>
  <si>
    <t>Combination Long-haul Truck - Diesel Fuel.Lake.2030.3</t>
  </si>
  <si>
    <t>Combination Long-haul Truck - Diesel Fuel.Lake.2030.4</t>
  </si>
  <si>
    <t>Combination Long-haul Truck - Diesel Fuel.Lake.2030.5</t>
  </si>
  <si>
    <t>Combination Long-haul Truck - Diesel Fuel.Lake.2030.6</t>
  </si>
  <si>
    <t>Combination Long-haul Truck - Diesel Fuel.Lake.2030.7</t>
  </si>
  <si>
    <t>Combination Long-haul Truck - Diesel Fuel.Lake.2030.8</t>
  </si>
  <si>
    <t>Combination Long-haul Truck - Diesel Fuel.Lake.2030.9</t>
  </si>
  <si>
    <t>Combination Long-haul Truck - Diesel Fuel.Lake.2030.10</t>
  </si>
  <si>
    <t>Combination Long-haul Truck - Diesel Fuel.Lake.2030.11</t>
  </si>
  <si>
    <t>Combination Long-haul Truck - Diesel Fuel.Lake.2030.12</t>
  </si>
  <si>
    <t>Combination Long-haul Truck - Diesel Fuel.Lake.2030.13</t>
  </si>
  <si>
    <t>Combination Long-haul Truck - Diesel Fuel.Lake.2030.14</t>
  </si>
  <si>
    <t>Combination Long-haul Truck - Diesel Fuel.Lake.2030.15</t>
  </si>
  <si>
    <t>Combination Long-haul Truck - Diesel Fuel.Lake.2030.16</t>
  </si>
  <si>
    <t>Combination Short-haul Truck - Diesel Fuel.Lake.2012.1</t>
  </si>
  <si>
    <t>Combination Short-haul Truck - Diesel Fuel.Lake.2012.2</t>
  </si>
  <si>
    <t>Combination Short-haul Truck - Diesel Fuel.Lake.2012.3</t>
  </si>
  <si>
    <t>Combination Short-haul Truck - Diesel Fuel.Lake.2012.4</t>
  </si>
  <si>
    <t>Combination Short-haul Truck - Diesel Fuel.Lake.2012.5</t>
  </si>
  <si>
    <t>Combination Short-haul Truck - Diesel Fuel.Lake.2012.6</t>
  </si>
  <si>
    <t>Combination Short-haul Truck - Diesel Fuel.Lake.2012.7</t>
  </si>
  <si>
    <t>Combination Short-haul Truck - Diesel Fuel.Lake.2012.8</t>
  </si>
  <si>
    <t>Combination Short-haul Truck - Diesel Fuel.Lake.2012.9</t>
  </si>
  <si>
    <t>Combination Short-haul Truck - Diesel Fuel.Lake.2012.10</t>
  </si>
  <si>
    <t>Combination Short-haul Truck - Diesel Fuel.Lake.2012.11</t>
  </si>
  <si>
    <t>Combination Short-haul Truck - Diesel Fuel.Lake.2012.12</t>
  </si>
  <si>
    <t>Combination Short-haul Truck - Diesel Fuel.Lake.2012.13</t>
  </si>
  <si>
    <t>Combination Short-haul Truck - Diesel Fuel.Lake.2012.14</t>
  </si>
  <si>
    <t>Combination Short-haul Truck - Diesel Fuel.Lake.2012.15</t>
  </si>
  <si>
    <t>Combination Short-haul Truck - Diesel Fuel.Lake.2012.16</t>
  </si>
  <si>
    <t>Combination Short-haul Truck - Diesel Fuel.Lake.2020.1</t>
  </si>
  <si>
    <t>Combination Short-haul Truck - Diesel Fuel.Lake.2020.2</t>
  </si>
  <si>
    <t>Combination Short-haul Truck - Diesel Fuel.Lake.2020.3</t>
  </si>
  <si>
    <t>Combination Short-haul Truck - Diesel Fuel.Lake.2020.4</t>
  </si>
  <si>
    <t>Combination Short-haul Truck - Diesel Fuel.Lake.2020.5</t>
  </si>
  <si>
    <t>Combination Short-haul Truck - Diesel Fuel.Lake.2020.6</t>
  </si>
  <si>
    <t>Combination Short-haul Truck - Diesel Fuel.Lake.2020.7</t>
  </si>
  <si>
    <t>Combination Short-haul Truck - Diesel Fuel.Lake.2020.8</t>
  </si>
  <si>
    <t>Combination Short-haul Truck - Diesel Fuel.Lake.2020.9</t>
  </si>
  <si>
    <t>Combination Short-haul Truck - Diesel Fuel.Lake.2020.10</t>
  </si>
  <si>
    <t>Combination Short-haul Truck - Diesel Fuel.Lake.2020.11</t>
  </si>
  <si>
    <t>Combination Short-haul Truck - Diesel Fuel.Lake.2020.12</t>
  </si>
  <si>
    <t>Combination Short-haul Truck - Diesel Fuel.Lake.2020.13</t>
  </si>
  <si>
    <t>Combination Short-haul Truck - Diesel Fuel.Lake.2020.14</t>
  </si>
  <si>
    <t>Combination Short-haul Truck - Diesel Fuel.Lake.2020.15</t>
  </si>
  <si>
    <t>Combination Short-haul Truck - Diesel Fuel.Lake.2020.16</t>
  </si>
  <si>
    <t>Combination Short-haul Truck - Diesel Fuel.Lake.2030.1</t>
  </si>
  <si>
    <t>Combination Short-haul Truck - Diesel Fuel.Lake.2030.2</t>
  </si>
  <si>
    <t>Combination Short-haul Truck - Diesel Fuel.Lake.2030.3</t>
  </si>
  <si>
    <t>Combination Short-haul Truck - Diesel Fuel.Lake.2030.4</t>
  </si>
  <si>
    <t>Combination Short-haul Truck - Diesel Fuel.Lake.2030.5</t>
  </si>
  <si>
    <t>Combination Short-haul Truck - Diesel Fuel.Lake.2030.6</t>
  </si>
  <si>
    <t>Combination Short-haul Truck - Diesel Fuel.Lake.2030.7</t>
  </si>
  <si>
    <t>Combination Short-haul Truck - Diesel Fuel.Lake.2030.8</t>
  </si>
  <si>
    <t>Combination Short-haul Truck - Diesel Fuel.Lake.2030.9</t>
  </si>
  <si>
    <t>Combination Short-haul Truck - Diesel Fuel.Lake.2030.10</t>
  </si>
  <si>
    <t>Combination Short-haul Truck - Diesel Fuel.Lake.2030.11</t>
  </si>
  <si>
    <t>Combination Short-haul Truck - Diesel Fuel.Lake.2030.12</t>
  </si>
  <si>
    <t>Combination Short-haul Truck - Diesel Fuel.Lake.2030.13</t>
  </si>
  <si>
    <t>Combination Short-haul Truck - Diesel Fuel.Lake.2030.14</t>
  </si>
  <si>
    <t>Combination Short-haul Truck - Diesel Fuel.Lake.2030.15</t>
  </si>
  <si>
    <t>Combination Short-haul Truck - Diesel Fuel.Lake.2030.16</t>
  </si>
  <si>
    <t>Combination Short-haul Truck - Gasoline.Lake.2012.1</t>
  </si>
  <si>
    <t>Combination Short-haul Truck - Gasoline.Lake.2012.2</t>
  </si>
  <si>
    <t>Combination Short-haul Truck - Gasoline.Lake.2012.3</t>
  </si>
  <si>
    <t>Combination Short-haul Truck - Gasoline.Lake.2012.4</t>
  </si>
  <si>
    <t>Combination Short-haul Truck - Gasoline.Lake.2012.5</t>
  </si>
  <si>
    <t>Combination Short-haul Truck - Gasoline.Lake.2012.6</t>
  </si>
  <si>
    <t>Combination Short-haul Truck - Gasoline.Lake.2012.7</t>
  </si>
  <si>
    <t>Combination Short-haul Truck - Gasoline.Lake.2012.8</t>
  </si>
  <si>
    <t>Combination Short-haul Truck - Gasoline.Lake.2012.9</t>
  </si>
  <si>
    <t>Combination Short-haul Truck - Gasoline.Lake.2012.10</t>
  </si>
  <si>
    <t>Combination Short-haul Truck - Gasoline.Lake.2012.11</t>
  </si>
  <si>
    <t>Combination Short-haul Truck - Gasoline.Lake.2012.12</t>
  </si>
  <si>
    <t>Combination Short-haul Truck - Gasoline.Lake.2012.13</t>
  </si>
  <si>
    <t>Combination Short-haul Truck - Gasoline.Lake.2012.14</t>
  </si>
  <si>
    <t>Combination Short-haul Truck - Gasoline.Lake.2012.15</t>
  </si>
  <si>
    <t>Combination Short-haul Truck - Gasoline.Lake.2012.16</t>
  </si>
  <si>
    <t>Combination Short-haul Truck - Gasoline.Lake.2020.1</t>
  </si>
  <si>
    <t>Combination Short-haul Truck - Gasoline.Lake.2020.2</t>
  </si>
  <si>
    <t>Combination Short-haul Truck - Gasoline.Lake.2020.3</t>
  </si>
  <si>
    <t>Combination Short-haul Truck - Gasoline.Lake.2020.4</t>
  </si>
  <si>
    <t>Combination Short-haul Truck - Gasoline.Lake.2020.5</t>
  </si>
  <si>
    <t>Combination Short-haul Truck - Gasoline.Lake.2020.6</t>
  </si>
  <si>
    <t>Combination Short-haul Truck - Gasoline.Lake.2020.7</t>
  </si>
  <si>
    <t>Combination Short-haul Truck - Gasoline.Lake.2020.8</t>
  </si>
  <si>
    <t>Combination Short-haul Truck - Gasoline.Lake.2020.9</t>
  </si>
  <si>
    <t>Combination Short-haul Truck - Gasoline.Lake.2020.10</t>
  </si>
  <si>
    <t>Combination Short-haul Truck - Gasoline.Lake.2020.11</t>
  </si>
  <si>
    <t>Combination Short-haul Truck - Gasoline.Lake.2020.12</t>
  </si>
  <si>
    <t>Combination Short-haul Truck - Gasoline.Lake.2020.13</t>
  </si>
  <si>
    <t>Combination Short-haul Truck - Gasoline.Lake.2020.14</t>
  </si>
  <si>
    <t>Combination Short-haul Truck - Gasoline.Lake.2020.15</t>
  </si>
  <si>
    <t>Combination Short-haul Truck - Gasoline.Lake.2020.16</t>
  </si>
  <si>
    <t>Combination Short-haul Truck - Gasoline.Lake.2030.1</t>
  </si>
  <si>
    <t>Combination Short-haul Truck - Gasoline.Lake.2030.2</t>
  </si>
  <si>
    <t>Combination Short-haul Truck - Gasoline.Lake.2030.3</t>
  </si>
  <si>
    <t>Combination Short-haul Truck - Gasoline.Lake.2030.4</t>
  </si>
  <si>
    <t>Combination Short-haul Truck - Gasoline.Lake.2030.5</t>
  </si>
  <si>
    <t>Combination Short-haul Truck - Gasoline.Lake.2030.6</t>
  </si>
  <si>
    <t>Combination Short-haul Truck - Gasoline.Lake.2030.7</t>
  </si>
  <si>
    <t>Combination Short-haul Truck - Gasoline.Lake.2030.8</t>
  </si>
  <si>
    <t>Combination Short-haul Truck - Gasoline.Lake.2030.9</t>
  </si>
  <si>
    <t>Combination Short-haul Truck - Gasoline.Lake.2030.10</t>
  </si>
  <si>
    <t>Combination Short-haul Truck - Gasoline.Lake.2030.11</t>
  </si>
  <si>
    <t>Combination Short-haul Truck - Gasoline.Lake.2030.12</t>
  </si>
  <si>
    <t>Combination Short-haul Truck - Gasoline.Lake.2030.13</t>
  </si>
  <si>
    <t>Combination Short-haul Truck - Gasoline.Lake.2030.14</t>
  </si>
  <si>
    <t>Combination Short-haul Truck - Gasoline.Lake.2030.15</t>
  </si>
  <si>
    <t>Combination Short-haul Truck - Gasoline.Lake.2030.16</t>
  </si>
  <si>
    <t>Single Unit Long-haul Truck - Diesel Fuel.Lake.2012.1</t>
  </si>
  <si>
    <t>Single Unit Long-haul Truck - Diesel Fuel.Lake.2012.2</t>
  </si>
  <si>
    <t>Single Unit Long-haul Truck - Diesel Fuel.Lake.2012.3</t>
  </si>
  <si>
    <t>Single Unit Long-haul Truck - Diesel Fuel.Lake.2012.4</t>
  </si>
  <si>
    <t>Single Unit Long-haul Truck - Diesel Fuel.Lake.2012.5</t>
  </si>
  <si>
    <t>Single Unit Long-haul Truck - Diesel Fuel.Lake.2012.6</t>
  </si>
  <si>
    <t>Single Unit Long-haul Truck - Diesel Fuel.Lake.2012.7</t>
  </si>
  <si>
    <t>Single Unit Long-haul Truck - Diesel Fuel.Lake.2012.8</t>
  </si>
  <si>
    <t>Single Unit Long-haul Truck - Diesel Fuel.Lake.2012.9</t>
  </si>
  <si>
    <t>Single Unit Long-haul Truck - Diesel Fuel.Lake.2012.10</t>
  </si>
  <si>
    <t>Single Unit Long-haul Truck - Diesel Fuel.Lake.2012.11</t>
  </si>
  <si>
    <t>Single Unit Long-haul Truck - Diesel Fuel.Lake.2012.12</t>
  </si>
  <si>
    <t>Single Unit Long-haul Truck - Diesel Fuel.Lake.2012.13</t>
  </si>
  <si>
    <t>Single Unit Long-haul Truck - Diesel Fuel.Lake.2012.14</t>
  </si>
  <si>
    <t>Single Unit Long-haul Truck - Diesel Fuel.Lake.2012.15</t>
  </si>
  <si>
    <t>Single Unit Long-haul Truck - Diesel Fuel.Lake.2012.16</t>
  </si>
  <si>
    <t>Single Unit Long-haul Truck - Diesel Fuel.Lake.2020.1</t>
  </si>
  <si>
    <t>Single Unit Long-haul Truck - Diesel Fuel.Lake.2020.2</t>
  </si>
  <si>
    <t>Single Unit Long-haul Truck - Diesel Fuel.Lake.2020.3</t>
  </si>
  <si>
    <t>Single Unit Long-haul Truck - Diesel Fuel.Lake.2020.4</t>
  </si>
  <si>
    <t>Single Unit Long-haul Truck - Diesel Fuel.Lake.2020.5</t>
  </si>
  <si>
    <t>Single Unit Long-haul Truck - Diesel Fuel.Lake.2020.6</t>
  </si>
  <si>
    <t>Single Unit Long-haul Truck - Diesel Fuel.Lake.2020.7</t>
  </si>
  <si>
    <t>Single Unit Long-haul Truck - Diesel Fuel.Lake.2020.8</t>
  </si>
  <si>
    <t>Single Unit Long-haul Truck - Diesel Fuel.Lake.2020.9</t>
  </si>
  <si>
    <t>Single Unit Long-haul Truck - Diesel Fuel.Lake.2020.10</t>
  </si>
  <si>
    <t>Single Unit Long-haul Truck - Diesel Fuel.Lake.2020.11</t>
  </si>
  <si>
    <t>Single Unit Long-haul Truck - Diesel Fuel.Lake.2020.12</t>
  </si>
  <si>
    <t>Single Unit Long-haul Truck - Diesel Fuel.Lake.2020.13</t>
  </si>
  <si>
    <t>Single Unit Long-haul Truck - Diesel Fuel.Lake.2020.14</t>
  </si>
  <si>
    <t>Single Unit Long-haul Truck - Diesel Fuel.Lake.2020.15</t>
  </si>
  <si>
    <t>Single Unit Long-haul Truck - Diesel Fuel.Lake.2020.16</t>
  </si>
  <si>
    <t>Single Unit Long-haul Truck - Diesel Fuel.Lake.2030.1</t>
  </si>
  <si>
    <t>Single Unit Long-haul Truck - Diesel Fuel.Lake.2030.2</t>
  </si>
  <si>
    <t>Single Unit Long-haul Truck - Diesel Fuel.Lake.2030.3</t>
  </si>
  <si>
    <t>Single Unit Long-haul Truck - Diesel Fuel.Lake.2030.4</t>
  </si>
  <si>
    <t>Single Unit Long-haul Truck - Diesel Fuel.Lake.2030.5</t>
  </si>
  <si>
    <t>Single Unit Long-haul Truck - Diesel Fuel.Lake.2030.6</t>
  </si>
  <si>
    <t>Single Unit Long-haul Truck - Diesel Fuel.Lake.2030.7</t>
  </si>
  <si>
    <t>Single Unit Long-haul Truck - Diesel Fuel.Lake.2030.8</t>
  </si>
  <si>
    <t>Single Unit Long-haul Truck - Diesel Fuel.Lake.2030.9</t>
  </si>
  <si>
    <t>Single Unit Long-haul Truck - Diesel Fuel.Lake.2030.10</t>
  </si>
  <si>
    <t>Single Unit Long-haul Truck - Diesel Fuel.Lake.2030.11</t>
  </si>
  <si>
    <t>Single Unit Long-haul Truck - Diesel Fuel.Lake.2030.12</t>
  </si>
  <si>
    <t>Single Unit Long-haul Truck - Diesel Fuel.Lake.2030.13</t>
  </si>
  <si>
    <t>Single Unit Long-haul Truck - Diesel Fuel.Lake.2030.14</t>
  </si>
  <si>
    <t>Single Unit Long-haul Truck - Diesel Fuel.Lake.2030.15</t>
  </si>
  <si>
    <t>Single Unit Long-haul Truck - Diesel Fuel.Lake.2030.16</t>
  </si>
  <si>
    <t>Single Unit Long-haul Truck - Gasoline.Lake.2012.1</t>
  </si>
  <si>
    <t>Single Unit Long-haul Truck - Gasoline.Lake.2012.2</t>
  </si>
  <si>
    <t>Single Unit Long-haul Truck - Gasoline.Lake.2012.3</t>
  </si>
  <si>
    <t>Single Unit Long-haul Truck - Gasoline.Lake.2012.4</t>
  </si>
  <si>
    <t>Single Unit Long-haul Truck - Gasoline.Lake.2012.5</t>
  </si>
  <si>
    <t>Single Unit Long-haul Truck - Gasoline.Lake.2012.6</t>
  </si>
  <si>
    <t>Single Unit Long-haul Truck - Gasoline.Lake.2012.7</t>
  </si>
  <si>
    <t>Single Unit Long-haul Truck - Gasoline.Lake.2012.8</t>
  </si>
  <si>
    <t>Single Unit Long-haul Truck - Gasoline.Lake.2012.9</t>
  </si>
  <si>
    <t>Single Unit Long-haul Truck - Gasoline.Lake.2012.10</t>
  </si>
  <si>
    <t>Single Unit Long-haul Truck - Gasoline.Lake.2012.11</t>
  </si>
  <si>
    <t>Single Unit Long-haul Truck - Gasoline.Lake.2012.12</t>
  </si>
  <si>
    <t>Single Unit Long-haul Truck - Gasoline.Lake.2012.13</t>
  </si>
  <si>
    <t>Single Unit Long-haul Truck - Gasoline.Lake.2012.14</t>
  </si>
  <si>
    <t>Single Unit Long-haul Truck - Gasoline.Lake.2012.15</t>
  </si>
  <si>
    <t>Single Unit Long-haul Truck - Gasoline.Lake.2012.16</t>
  </si>
  <si>
    <t>Single Unit Long-haul Truck - Gasoline.Lake.2020.1</t>
  </si>
  <si>
    <t>Single Unit Long-haul Truck - Gasoline.Lake.2020.2</t>
  </si>
  <si>
    <t>Single Unit Long-haul Truck - Gasoline.Lake.2020.3</t>
  </si>
  <si>
    <t>Single Unit Long-haul Truck - Gasoline.Lake.2020.4</t>
  </si>
  <si>
    <t>Single Unit Long-haul Truck - Gasoline.Lake.2020.5</t>
  </si>
  <si>
    <t>Single Unit Long-haul Truck - Gasoline.Lake.2020.6</t>
  </si>
  <si>
    <t>Single Unit Long-haul Truck - Gasoline.Lake.2020.7</t>
  </si>
  <si>
    <t>Single Unit Long-haul Truck - Gasoline.Lake.2020.8</t>
  </si>
  <si>
    <t>Single Unit Long-haul Truck - Gasoline.Lake.2020.9</t>
  </si>
  <si>
    <t>Single Unit Long-haul Truck - Gasoline.Lake.2020.10</t>
  </si>
  <si>
    <t>Single Unit Long-haul Truck - Gasoline.Lake.2020.11</t>
  </si>
  <si>
    <t>Single Unit Long-haul Truck - Gasoline.Lake.2020.12</t>
  </si>
  <si>
    <t>Single Unit Long-haul Truck - Gasoline.Lake.2020.13</t>
  </si>
  <si>
    <t>Single Unit Long-haul Truck - Gasoline.Lake.2020.14</t>
  </si>
  <si>
    <t>Single Unit Long-haul Truck - Gasoline.Lake.2020.15</t>
  </si>
  <si>
    <t>Single Unit Long-haul Truck - Gasoline.Lake.2020.16</t>
  </si>
  <si>
    <t>Single Unit Long-haul Truck - Gasoline.Lake.2030.1</t>
  </si>
  <si>
    <t>Single Unit Long-haul Truck - Gasoline.Lake.2030.2</t>
  </si>
  <si>
    <t>Single Unit Long-haul Truck - Gasoline.Lake.2030.3</t>
  </si>
  <si>
    <t>Single Unit Long-haul Truck - Gasoline.Lake.2030.4</t>
  </si>
  <si>
    <t>Single Unit Long-haul Truck - Gasoline.Lake.2030.5</t>
  </si>
  <si>
    <t>Single Unit Long-haul Truck - Gasoline.Lake.2030.6</t>
  </si>
  <si>
    <t>Single Unit Long-haul Truck - Gasoline.Lake.2030.7</t>
  </si>
  <si>
    <t>Single Unit Long-haul Truck - Gasoline.Lake.2030.8</t>
  </si>
  <si>
    <t>Single Unit Long-haul Truck - Gasoline.Lake.2030.9</t>
  </si>
  <si>
    <t>Single Unit Long-haul Truck - Gasoline.Lake.2030.10</t>
  </si>
  <si>
    <t>Single Unit Long-haul Truck - Gasoline.Lake.2030.11</t>
  </si>
  <si>
    <t>Single Unit Long-haul Truck - Gasoline.Lake.2030.12</t>
  </si>
  <si>
    <t>Single Unit Long-haul Truck - Gasoline.Lake.2030.13</t>
  </si>
  <si>
    <t>Single Unit Long-haul Truck - Gasoline.Lake.2030.14</t>
  </si>
  <si>
    <t>Single Unit Long-haul Truck - Gasoline.Lake.2030.15</t>
  </si>
  <si>
    <t>Single Unit Long-haul Truck - Gasoline.Lake.2030.16</t>
  </si>
  <si>
    <t>Single Unit Short-haul Truck - Diesel Fuel.Lake.2012.1</t>
  </si>
  <si>
    <t>Single Unit Short-haul Truck - Diesel Fuel.Lake.2012.2</t>
  </si>
  <si>
    <t>Single Unit Short-haul Truck - Diesel Fuel.Lake.2012.3</t>
  </si>
  <si>
    <t>Single Unit Short-haul Truck - Diesel Fuel.Lake.2012.4</t>
  </si>
  <si>
    <t>Single Unit Short-haul Truck - Diesel Fuel.Lake.2012.5</t>
  </si>
  <si>
    <t>Single Unit Short-haul Truck - Diesel Fuel.Lake.2012.6</t>
  </si>
  <si>
    <t>Single Unit Short-haul Truck - Diesel Fuel.Lake.2012.7</t>
  </si>
  <si>
    <t>Single Unit Short-haul Truck - Diesel Fuel.Lake.2012.8</t>
  </si>
  <si>
    <t>Single Unit Short-haul Truck - Diesel Fuel.Lake.2012.9</t>
  </si>
  <si>
    <t>Single Unit Short-haul Truck - Diesel Fuel.Lake.2012.10</t>
  </si>
  <si>
    <t>Single Unit Short-haul Truck - Diesel Fuel.Lake.2012.11</t>
  </si>
  <si>
    <t>Single Unit Short-haul Truck - Diesel Fuel.Lake.2012.12</t>
  </si>
  <si>
    <t>Single Unit Short-haul Truck - Diesel Fuel.Lake.2012.13</t>
  </si>
  <si>
    <t>Single Unit Short-haul Truck - Diesel Fuel.Lake.2012.14</t>
  </si>
  <si>
    <t>Single Unit Short-haul Truck - Diesel Fuel.Lake.2012.15</t>
  </si>
  <si>
    <t>Single Unit Short-haul Truck - Diesel Fuel.Lake.2012.16</t>
  </si>
  <si>
    <t>Single Unit Short-haul Truck - Diesel Fuel.Lake.2020.1</t>
  </si>
  <si>
    <t>Single Unit Short-haul Truck - Diesel Fuel.Lake.2020.2</t>
  </si>
  <si>
    <t>Single Unit Short-haul Truck - Diesel Fuel.Lake.2020.3</t>
  </si>
  <si>
    <t>Single Unit Short-haul Truck - Diesel Fuel.Lake.2020.4</t>
  </si>
  <si>
    <t>Single Unit Short-haul Truck - Diesel Fuel.Lake.2020.5</t>
  </si>
  <si>
    <t>Single Unit Short-haul Truck - Diesel Fuel.Lake.2020.6</t>
  </si>
  <si>
    <t>Single Unit Short-haul Truck - Diesel Fuel.Lake.2020.7</t>
  </si>
  <si>
    <t>Single Unit Short-haul Truck - Diesel Fuel.Lake.2020.8</t>
  </si>
  <si>
    <t>Single Unit Short-haul Truck - Diesel Fuel.Lake.2020.9</t>
  </si>
  <si>
    <t>Single Unit Short-haul Truck - Diesel Fuel.Lake.2020.10</t>
  </si>
  <si>
    <t>Single Unit Short-haul Truck - Diesel Fuel.Lake.2020.11</t>
  </si>
  <si>
    <t>Single Unit Short-haul Truck - Diesel Fuel.Lake.2020.12</t>
  </si>
  <si>
    <t>Single Unit Short-haul Truck - Diesel Fuel.Lake.2020.13</t>
  </si>
  <si>
    <t>Single Unit Short-haul Truck - Diesel Fuel.Lake.2020.14</t>
  </si>
  <si>
    <t>Single Unit Short-haul Truck - Diesel Fuel.Lake.2020.15</t>
  </si>
  <si>
    <t>Single Unit Short-haul Truck - Diesel Fuel.Lake.2020.16</t>
  </si>
  <si>
    <t>Single Unit Short-haul Truck - Diesel Fuel.Lake.2030.1</t>
  </si>
  <si>
    <t>Single Unit Short-haul Truck - Diesel Fuel.Lake.2030.2</t>
  </si>
  <si>
    <t>Single Unit Short-haul Truck - Diesel Fuel.Lake.2030.3</t>
  </si>
  <si>
    <t>Single Unit Short-haul Truck - Diesel Fuel.Lake.2030.4</t>
  </si>
  <si>
    <t>Single Unit Short-haul Truck - Diesel Fuel.Lake.2030.5</t>
  </si>
  <si>
    <t>Single Unit Short-haul Truck - Diesel Fuel.Lake.2030.6</t>
  </si>
  <si>
    <t>Single Unit Short-haul Truck - Diesel Fuel.Lake.2030.7</t>
  </si>
  <si>
    <t>Single Unit Short-haul Truck - Diesel Fuel.Lake.2030.8</t>
  </si>
  <si>
    <t>Single Unit Short-haul Truck - Diesel Fuel.Lake.2030.9</t>
  </si>
  <si>
    <t>Single Unit Short-haul Truck - Diesel Fuel.Lake.2030.10</t>
  </si>
  <si>
    <t>Single Unit Short-haul Truck - Diesel Fuel.Lake.2030.11</t>
  </si>
  <si>
    <t>Single Unit Short-haul Truck - Diesel Fuel.Lake.2030.12</t>
  </si>
  <si>
    <t>Single Unit Short-haul Truck - Diesel Fuel.Lake.2030.13</t>
  </si>
  <si>
    <t>Single Unit Short-haul Truck - Diesel Fuel.Lake.2030.14</t>
  </si>
  <si>
    <t>Single Unit Short-haul Truck - Diesel Fuel.Lake.2030.15</t>
  </si>
  <si>
    <t>Single Unit Short-haul Truck - Diesel Fuel.Lake.2030.16</t>
  </si>
  <si>
    <t>Single Unit Short-haul Truck - Gasoline.Lake.2012.1</t>
  </si>
  <si>
    <t>Single Unit Short-haul Truck - Gasoline.Lake.2012.2</t>
  </si>
  <si>
    <t>Single Unit Short-haul Truck - Gasoline.Lake.2012.3</t>
  </si>
  <si>
    <t>Single Unit Short-haul Truck - Gasoline.Lake.2012.4</t>
  </si>
  <si>
    <t>Single Unit Short-haul Truck - Gasoline.Lake.2012.5</t>
  </si>
  <si>
    <t>Single Unit Short-haul Truck - Gasoline.Lake.2012.6</t>
  </si>
  <si>
    <t>Single Unit Short-haul Truck - Gasoline.Lake.2012.7</t>
  </si>
  <si>
    <t>Single Unit Short-haul Truck - Gasoline.Lake.2012.8</t>
  </si>
  <si>
    <t>Single Unit Short-haul Truck - Gasoline.Lake.2012.9</t>
  </si>
  <si>
    <t>Single Unit Short-haul Truck - Gasoline.Lake.2012.10</t>
  </si>
  <si>
    <t>Single Unit Short-haul Truck - Gasoline.Lake.2012.11</t>
  </si>
  <si>
    <t>Single Unit Short-haul Truck - Gasoline.Lake.2012.12</t>
  </si>
  <si>
    <t>Single Unit Short-haul Truck - Gasoline.Lake.2012.13</t>
  </si>
  <si>
    <t>Single Unit Short-haul Truck - Gasoline.Lake.2012.14</t>
  </si>
  <si>
    <t>Single Unit Short-haul Truck - Gasoline.Lake.2012.15</t>
  </si>
  <si>
    <t>Single Unit Short-haul Truck - Gasoline.Lake.2012.16</t>
  </si>
  <si>
    <t>Single Unit Short-haul Truck - Gasoline.Lake.2020.1</t>
  </si>
  <si>
    <t>Single Unit Short-haul Truck - Gasoline.Lake.2020.2</t>
  </si>
  <si>
    <t>Single Unit Short-haul Truck - Gasoline.Lake.2020.3</t>
  </si>
  <si>
    <t>Single Unit Short-haul Truck - Gasoline.Lake.2020.4</t>
  </si>
  <si>
    <t>Single Unit Short-haul Truck - Gasoline.Lake.2020.5</t>
  </si>
  <si>
    <t>Single Unit Short-haul Truck - Gasoline.Lake.2020.6</t>
  </si>
  <si>
    <t>Single Unit Short-haul Truck - Gasoline.Lake.2020.7</t>
  </si>
  <si>
    <t>Single Unit Short-haul Truck - Gasoline.Lake.2020.8</t>
  </si>
  <si>
    <t>Single Unit Short-haul Truck - Gasoline.Lake.2020.9</t>
  </si>
  <si>
    <t>Single Unit Short-haul Truck - Gasoline.Lake.2020.10</t>
  </si>
  <si>
    <t>Single Unit Short-haul Truck - Gasoline.Lake.2020.11</t>
  </si>
  <si>
    <t>Single Unit Short-haul Truck - Gasoline.Lake.2020.12</t>
  </si>
  <si>
    <t>Single Unit Short-haul Truck - Gasoline.Lake.2020.13</t>
  </si>
  <si>
    <t>Single Unit Short-haul Truck - Gasoline.Lake.2020.14</t>
  </si>
  <si>
    <t>Single Unit Short-haul Truck - Gasoline.Lake.2020.15</t>
  </si>
  <si>
    <t>Single Unit Short-haul Truck - Gasoline.Lake.2020.16</t>
  </si>
  <si>
    <t>Single Unit Short-haul Truck - Gasoline.Lake.2030.1</t>
  </si>
  <si>
    <t>Single Unit Short-haul Truck - Gasoline.Lake.2030.2</t>
  </si>
  <si>
    <t>Single Unit Short-haul Truck - Gasoline.Lake.2030.3</t>
  </si>
  <si>
    <t>Single Unit Short-haul Truck - Gasoline.Lake.2030.4</t>
  </si>
  <si>
    <t>Single Unit Short-haul Truck - Gasoline.Lake.2030.5</t>
  </si>
  <si>
    <t>Single Unit Short-haul Truck - Gasoline.Lake.2030.6</t>
  </si>
  <si>
    <t>Single Unit Short-haul Truck - Gasoline.Lake.2030.7</t>
  </si>
  <si>
    <t>Single Unit Short-haul Truck - Gasoline.Lake.2030.8</t>
  </si>
  <si>
    <t>Single Unit Short-haul Truck - Gasoline.Lake.2030.9</t>
  </si>
  <si>
    <t>Single Unit Short-haul Truck - Gasoline.Lake.2030.10</t>
  </si>
  <si>
    <t>Single Unit Short-haul Truck - Gasoline.Lake.2030.11</t>
  </si>
  <si>
    <t>Single Unit Short-haul Truck - Gasoline.Lake.2030.12</t>
  </si>
  <si>
    <t>Single Unit Short-haul Truck - Gasoline.Lake.2030.13</t>
  </si>
  <si>
    <t>Single Unit Short-haul Truck - Gasoline.Lake.2030.14</t>
  </si>
  <si>
    <t>Single Unit Short-haul Truck - Gasoline.Lake.2030.15</t>
  </si>
  <si>
    <t>Single Unit Short-haul Truck - Gasoline.Lake.2030.16</t>
  </si>
  <si>
    <t>Combination Long-haul Truck - Diesel Fuel.Marion.2012.1</t>
  </si>
  <si>
    <t>Combination Long-haul Truck - Diesel Fuel.Marion.2012.2</t>
  </si>
  <si>
    <t>Combination Long-haul Truck - Diesel Fuel.Marion.2012.3</t>
  </si>
  <si>
    <t>Combination Long-haul Truck - Diesel Fuel.Marion.2012.4</t>
  </si>
  <si>
    <t>Combination Long-haul Truck - Diesel Fuel.Marion.2012.5</t>
  </si>
  <si>
    <t>Combination Long-haul Truck - Diesel Fuel.Marion.2012.6</t>
  </si>
  <si>
    <t>Combination Long-haul Truck - Diesel Fuel.Marion.2012.7</t>
  </si>
  <si>
    <t>Combination Long-haul Truck - Diesel Fuel.Marion.2012.8</t>
  </si>
  <si>
    <t>Combination Long-haul Truck - Diesel Fuel.Marion.2012.9</t>
  </si>
  <si>
    <t>Combination Long-haul Truck - Diesel Fuel.Marion.2012.10</t>
  </si>
  <si>
    <t>Combination Long-haul Truck - Diesel Fuel.Marion.2012.11</t>
  </si>
  <si>
    <t>Combination Long-haul Truck - Diesel Fuel.Marion.2012.12</t>
  </si>
  <si>
    <t>Combination Long-haul Truck - Diesel Fuel.Marion.2012.13</t>
  </si>
  <si>
    <t>Combination Long-haul Truck - Diesel Fuel.Marion.2012.14</t>
  </si>
  <si>
    <t>Combination Long-haul Truck - Diesel Fuel.Marion.2012.15</t>
  </si>
  <si>
    <t>Combination Long-haul Truck - Diesel Fuel.Marion.2012.16</t>
  </si>
  <si>
    <t>Combination Long-haul Truck - Diesel Fuel.Marion.2020.1</t>
  </si>
  <si>
    <t>Combination Long-haul Truck - Diesel Fuel.Marion.2020.2</t>
  </si>
  <si>
    <t>Combination Long-haul Truck - Diesel Fuel.Marion.2020.3</t>
  </si>
  <si>
    <t>Combination Long-haul Truck - Diesel Fuel.Marion.2020.4</t>
  </si>
  <si>
    <t>Combination Long-haul Truck - Diesel Fuel.Marion.2020.5</t>
  </si>
  <si>
    <t>Combination Long-haul Truck - Diesel Fuel.Marion.2020.6</t>
  </si>
  <si>
    <t>Combination Long-haul Truck - Diesel Fuel.Marion.2020.7</t>
  </si>
  <si>
    <t>Combination Long-haul Truck - Diesel Fuel.Marion.2020.8</t>
  </si>
  <si>
    <t>Combination Long-haul Truck - Diesel Fuel.Marion.2020.9</t>
  </si>
  <si>
    <t>Combination Long-haul Truck - Diesel Fuel.Marion.2020.10</t>
  </si>
  <si>
    <t>Combination Long-haul Truck - Diesel Fuel.Marion.2020.11</t>
  </si>
  <si>
    <t>Combination Long-haul Truck - Diesel Fuel.Marion.2020.12</t>
  </si>
  <si>
    <t>Combination Long-haul Truck - Diesel Fuel.Marion.2020.13</t>
  </si>
  <si>
    <t>Combination Long-haul Truck - Diesel Fuel.Marion.2020.14</t>
  </si>
  <si>
    <t>Combination Long-haul Truck - Diesel Fuel.Marion.2020.15</t>
  </si>
  <si>
    <t>Combination Long-haul Truck - Diesel Fuel.Marion.2020.16</t>
  </si>
  <si>
    <t>Combination Long-haul Truck - Diesel Fuel.Marion.2030.1</t>
  </si>
  <si>
    <t>Combination Long-haul Truck - Diesel Fuel.Marion.2030.2</t>
  </si>
  <si>
    <t>Combination Long-haul Truck - Diesel Fuel.Marion.2030.3</t>
  </si>
  <si>
    <t>Combination Long-haul Truck - Diesel Fuel.Marion.2030.4</t>
  </si>
  <si>
    <t>Combination Long-haul Truck - Diesel Fuel.Marion.2030.5</t>
  </si>
  <si>
    <t>Combination Long-haul Truck - Diesel Fuel.Marion.2030.6</t>
  </si>
  <si>
    <t>Combination Long-haul Truck - Diesel Fuel.Marion.2030.7</t>
  </si>
  <si>
    <t>Combination Long-haul Truck - Diesel Fuel.Marion.2030.8</t>
  </si>
  <si>
    <t>Combination Long-haul Truck - Diesel Fuel.Marion.2030.9</t>
  </si>
  <si>
    <t>Combination Long-haul Truck - Diesel Fuel.Marion.2030.10</t>
  </si>
  <si>
    <t>Combination Long-haul Truck - Diesel Fuel.Marion.2030.11</t>
  </si>
  <si>
    <t>Combination Long-haul Truck - Diesel Fuel.Marion.2030.12</t>
  </si>
  <si>
    <t>Combination Long-haul Truck - Diesel Fuel.Marion.2030.13</t>
  </si>
  <si>
    <t>Combination Long-haul Truck - Diesel Fuel.Marion.2030.14</t>
  </si>
  <si>
    <t>Combination Long-haul Truck - Diesel Fuel.Marion.2030.15</t>
  </si>
  <si>
    <t>Combination Long-haul Truck - Diesel Fuel.Marion.2030.16</t>
  </si>
  <si>
    <t>Combination Short-haul Truck - Diesel Fuel.Marion.2012.1</t>
  </si>
  <si>
    <t>Combination Short-haul Truck - Diesel Fuel.Marion.2012.2</t>
  </si>
  <si>
    <t>Combination Short-haul Truck - Diesel Fuel.Marion.2012.3</t>
  </si>
  <si>
    <t>Combination Short-haul Truck - Diesel Fuel.Marion.2012.4</t>
  </si>
  <si>
    <t>Combination Short-haul Truck - Diesel Fuel.Marion.2012.5</t>
  </si>
  <si>
    <t>Combination Short-haul Truck - Diesel Fuel.Marion.2012.6</t>
  </si>
  <si>
    <t>Combination Short-haul Truck - Diesel Fuel.Marion.2012.7</t>
  </si>
  <si>
    <t>Combination Short-haul Truck - Diesel Fuel.Marion.2012.8</t>
  </si>
  <si>
    <t>Combination Short-haul Truck - Diesel Fuel.Marion.2012.9</t>
  </si>
  <si>
    <t>Combination Short-haul Truck - Diesel Fuel.Marion.2012.10</t>
  </si>
  <si>
    <t>Combination Short-haul Truck - Diesel Fuel.Marion.2012.11</t>
  </si>
  <si>
    <t>Combination Short-haul Truck - Diesel Fuel.Marion.2012.12</t>
  </si>
  <si>
    <t>Combination Short-haul Truck - Diesel Fuel.Marion.2012.13</t>
  </si>
  <si>
    <t>Combination Short-haul Truck - Diesel Fuel.Marion.2012.14</t>
  </si>
  <si>
    <t>Combination Short-haul Truck - Diesel Fuel.Marion.2012.15</t>
  </si>
  <si>
    <t>Combination Short-haul Truck - Diesel Fuel.Marion.2012.16</t>
  </si>
  <si>
    <t>Combination Short-haul Truck - Diesel Fuel.Marion.2020.1</t>
  </si>
  <si>
    <t>Combination Short-haul Truck - Diesel Fuel.Marion.2020.2</t>
  </si>
  <si>
    <t>Combination Short-haul Truck - Diesel Fuel.Marion.2020.3</t>
  </si>
  <si>
    <t>Combination Short-haul Truck - Diesel Fuel.Marion.2020.4</t>
  </si>
  <si>
    <t>Combination Short-haul Truck - Diesel Fuel.Marion.2020.5</t>
  </si>
  <si>
    <t>Combination Short-haul Truck - Diesel Fuel.Marion.2020.6</t>
  </si>
  <si>
    <t>Combination Short-haul Truck - Diesel Fuel.Marion.2020.7</t>
  </si>
  <si>
    <t>Combination Short-haul Truck - Diesel Fuel.Marion.2020.8</t>
  </si>
  <si>
    <t>Combination Short-haul Truck - Diesel Fuel.Marion.2020.9</t>
  </si>
  <si>
    <t>Combination Short-haul Truck - Diesel Fuel.Marion.2020.10</t>
  </si>
  <si>
    <t>Combination Short-haul Truck - Diesel Fuel.Marion.2020.11</t>
  </si>
  <si>
    <t>Combination Short-haul Truck - Diesel Fuel.Marion.2020.12</t>
  </si>
  <si>
    <t>Combination Short-haul Truck - Diesel Fuel.Marion.2020.13</t>
  </si>
  <si>
    <t>Combination Short-haul Truck - Diesel Fuel.Marion.2020.14</t>
  </si>
  <si>
    <t>Combination Short-haul Truck - Diesel Fuel.Marion.2020.15</t>
  </si>
  <si>
    <t>Combination Short-haul Truck - Diesel Fuel.Marion.2020.16</t>
  </si>
  <si>
    <t>Combination Short-haul Truck - Diesel Fuel.Marion.2030.1</t>
  </si>
  <si>
    <t>Combination Short-haul Truck - Diesel Fuel.Marion.2030.2</t>
  </si>
  <si>
    <t>Combination Short-haul Truck - Diesel Fuel.Marion.2030.3</t>
  </si>
  <si>
    <t>Combination Short-haul Truck - Diesel Fuel.Marion.2030.4</t>
  </si>
  <si>
    <t>Combination Short-haul Truck - Diesel Fuel.Marion.2030.5</t>
  </si>
  <si>
    <t>Combination Short-haul Truck - Diesel Fuel.Marion.2030.6</t>
  </si>
  <si>
    <t>Combination Short-haul Truck - Diesel Fuel.Marion.2030.7</t>
  </si>
  <si>
    <t>Combination Short-haul Truck - Diesel Fuel.Marion.2030.8</t>
  </si>
  <si>
    <t>Combination Short-haul Truck - Diesel Fuel.Marion.2030.9</t>
  </si>
  <si>
    <t>Combination Short-haul Truck - Diesel Fuel.Marion.2030.10</t>
  </si>
  <si>
    <t>Combination Short-haul Truck - Diesel Fuel.Marion.2030.11</t>
  </si>
  <si>
    <t>Combination Short-haul Truck - Diesel Fuel.Marion.2030.12</t>
  </si>
  <si>
    <t>Combination Short-haul Truck - Diesel Fuel.Marion.2030.13</t>
  </si>
  <si>
    <t>Combination Short-haul Truck - Diesel Fuel.Marion.2030.14</t>
  </si>
  <si>
    <t>Combination Short-haul Truck - Diesel Fuel.Marion.2030.15</t>
  </si>
  <si>
    <t>Combination Short-haul Truck - Diesel Fuel.Marion.2030.16</t>
  </si>
  <si>
    <t>Combination Short-haul Truck - Gasoline.Marion.2012.1</t>
  </si>
  <si>
    <t>Combination Short-haul Truck - Gasoline.Marion.2012.2</t>
  </si>
  <si>
    <t>Combination Short-haul Truck - Gasoline.Marion.2012.3</t>
  </si>
  <si>
    <t>Combination Short-haul Truck - Gasoline.Marion.2012.4</t>
  </si>
  <si>
    <t>Combination Short-haul Truck - Gasoline.Marion.2012.5</t>
  </si>
  <si>
    <t>Combination Short-haul Truck - Gasoline.Marion.2012.6</t>
  </si>
  <si>
    <t>Combination Short-haul Truck - Gasoline.Marion.2012.7</t>
  </si>
  <si>
    <t>Combination Short-haul Truck - Gasoline.Marion.2012.8</t>
  </si>
  <si>
    <t>Combination Short-haul Truck - Gasoline.Marion.2012.9</t>
  </si>
  <si>
    <t>Combination Short-haul Truck - Gasoline.Marion.2012.10</t>
  </si>
  <si>
    <t>Combination Short-haul Truck - Gasoline.Marion.2012.11</t>
  </si>
  <si>
    <t>Combination Short-haul Truck - Gasoline.Marion.2012.12</t>
  </si>
  <si>
    <t>Combination Short-haul Truck - Gasoline.Marion.2012.13</t>
  </si>
  <si>
    <t>Combination Short-haul Truck - Gasoline.Marion.2012.14</t>
  </si>
  <si>
    <t>Combination Short-haul Truck - Gasoline.Marion.2012.15</t>
  </si>
  <si>
    <t>Combination Short-haul Truck - Gasoline.Marion.2012.16</t>
  </si>
  <si>
    <t>Combination Short-haul Truck - Gasoline.Marion.2020.1</t>
  </si>
  <si>
    <t>Combination Short-haul Truck - Gasoline.Marion.2020.2</t>
  </si>
  <si>
    <t>Combination Short-haul Truck - Gasoline.Marion.2020.3</t>
  </si>
  <si>
    <t>Combination Short-haul Truck - Gasoline.Marion.2020.4</t>
  </si>
  <si>
    <t>Combination Short-haul Truck - Gasoline.Marion.2020.5</t>
  </si>
  <si>
    <t>Combination Short-haul Truck - Gasoline.Marion.2020.6</t>
  </si>
  <si>
    <t>Combination Short-haul Truck - Gasoline.Marion.2020.7</t>
  </si>
  <si>
    <t>Combination Short-haul Truck - Gasoline.Marion.2020.8</t>
  </si>
  <si>
    <t>Combination Short-haul Truck - Gasoline.Marion.2020.9</t>
  </si>
  <si>
    <t>Combination Short-haul Truck - Gasoline.Marion.2020.10</t>
  </si>
  <si>
    <t>Combination Short-haul Truck - Gasoline.Marion.2020.11</t>
  </si>
  <si>
    <t>Combination Short-haul Truck - Gasoline.Marion.2020.12</t>
  </si>
  <si>
    <t>Combination Short-haul Truck - Gasoline.Marion.2020.13</t>
  </si>
  <si>
    <t>Combination Short-haul Truck - Gasoline.Marion.2020.14</t>
  </si>
  <si>
    <t>Combination Short-haul Truck - Gasoline.Marion.2020.15</t>
  </si>
  <si>
    <t>Combination Short-haul Truck - Gasoline.Marion.2020.16</t>
  </si>
  <si>
    <t>Combination Short-haul Truck - Gasoline.Marion.2030.1</t>
  </si>
  <si>
    <t>Combination Short-haul Truck - Gasoline.Marion.2030.2</t>
  </si>
  <si>
    <t>Combination Short-haul Truck - Gasoline.Marion.2030.3</t>
  </si>
  <si>
    <t>Combination Short-haul Truck - Gasoline.Marion.2030.4</t>
  </si>
  <si>
    <t>Combination Short-haul Truck - Gasoline.Marion.2030.5</t>
  </si>
  <si>
    <t>Combination Short-haul Truck - Gasoline.Marion.2030.6</t>
  </si>
  <si>
    <t>Combination Short-haul Truck - Gasoline.Marion.2030.7</t>
  </si>
  <si>
    <t>Combination Short-haul Truck - Gasoline.Marion.2030.8</t>
  </si>
  <si>
    <t>Combination Short-haul Truck - Gasoline.Marion.2030.9</t>
  </si>
  <si>
    <t>Combination Short-haul Truck - Gasoline.Marion.2030.10</t>
  </si>
  <si>
    <t>Combination Short-haul Truck - Gasoline.Marion.2030.11</t>
  </si>
  <si>
    <t>Combination Short-haul Truck - Gasoline.Marion.2030.12</t>
  </si>
  <si>
    <t>Combination Short-haul Truck - Gasoline.Marion.2030.13</t>
  </si>
  <si>
    <t>Combination Short-haul Truck - Gasoline.Marion.2030.14</t>
  </si>
  <si>
    <t>Combination Short-haul Truck - Gasoline.Marion.2030.15</t>
  </si>
  <si>
    <t>Combination Short-haul Truck - Gasoline.Marion.2030.16</t>
  </si>
  <si>
    <t>Single Unit Long-haul Truck - Diesel Fuel.Marion.2012.1</t>
  </si>
  <si>
    <t>Single Unit Long-haul Truck - Diesel Fuel.Marion.2012.2</t>
  </si>
  <si>
    <t>Single Unit Long-haul Truck - Diesel Fuel.Marion.2012.3</t>
  </si>
  <si>
    <t>Single Unit Long-haul Truck - Diesel Fuel.Marion.2012.4</t>
  </si>
  <si>
    <t>Single Unit Long-haul Truck - Diesel Fuel.Marion.2012.5</t>
  </si>
  <si>
    <t>Single Unit Long-haul Truck - Diesel Fuel.Marion.2012.6</t>
  </si>
  <si>
    <t>Single Unit Long-haul Truck - Diesel Fuel.Marion.2012.7</t>
  </si>
  <si>
    <t>Single Unit Long-haul Truck - Diesel Fuel.Marion.2012.8</t>
  </si>
  <si>
    <t>Single Unit Long-haul Truck - Diesel Fuel.Marion.2012.9</t>
  </si>
  <si>
    <t>Single Unit Long-haul Truck - Diesel Fuel.Marion.2012.10</t>
  </si>
  <si>
    <t>Single Unit Long-haul Truck - Diesel Fuel.Marion.2012.11</t>
  </si>
  <si>
    <t>Single Unit Long-haul Truck - Diesel Fuel.Marion.2012.12</t>
  </si>
  <si>
    <t>Single Unit Long-haul Truck - Diesel Fuel.Marion.2012.13</t>
  </si>
  <si>
    <t>Single Unit Long-haul Truck - Diesel Fuel.Marion.2012.14</t>
  </si>
  <si>
    <t>Single Unit Long-haul Truck - Diesel Fuel.Marion.2012.15</t>
  </si>
  <si>
    <t>Single Unit Long-haul Truck - Diesel Fuel.Marion.2012.16</t>
  </si>
  <si>
    <t>Single Unit Long-haul Truck - Diesel Fuel.Marion.2020.1</t>
  </si>
  <si>
    <t>Single Unit Long-haul Truck - Diesel Fuel.Marion.2020.2</t>
  </si>
  <si>
    <t>Single Unit Long-haul Truck - Diesel Fuel.Marion.2020.3</t>
  </si>
  <si>
    <t>Single Unit Long-haul Truck - Diesel Fuel.Marion.2020.4</t>
  </si>
  <si>
    <t>Single Unit Long-haul Truck - Diesel Fuel.Marion.2020.5</t>
  </si>
  <si>
    <t>Single Unit Long-haul Truck - Diesel Fuel.Marion.2020.6</t>
  </si>
  <si>
    <t>Single Unit Long-haul Truck - Diesel Fuel.Marion.2020.7</t>
  </si>
  <si>
    <t>Single Unit Long-haul Truck - Diesel Fuel.Marion.2020.8</t>
  </si>
  <si>
    <t>Single Unit Long-haul Truck - Diesel Fuel.Marion.2020.9</t>
  </si>
  <si>
    <t>Single Unit Long-haul Truck - Diesel Fuel.Marion.2020.10</t>
  </si>
  <si>
    <t>Single Unit Long-haul Truck - Diesel Fuel.Marion.2020.11</t>
  </si>
  <si>
    <t>Single Unit Long-haul Truck - Diesel Fuel.Marion.2020.12</t>
  </si>
  <si>
    <t>Single Unit Long-haul Truck - Diesel Fuel.Marion.2020.13</t>
  </si>
  <si>
    <t>Single Unit Long-haul Truck - Diesel Fuel.Marion.2020.14</t>
  </si>
  <si>
    <t>Single Unit Long-haul Truck - Diesel Fuel.Marion.2020.15</t>
  </si>
  <si>
    <t>Single Unit Long-haul Truck - Diesel Fuel.Marion.2020.16</t>
  </si>
  <si>
    <t>Single Unit Long-haul Truck - Diesel Fuel.Marion.2030.1</t>
  </si>
  <si>
    <t>Single Unit Long-haul Truck - Diesel Fuel.Marion.2030.2</t>
  </si>
  <si>
    <t>Single Unit Long-haul Truck - Diesel Fuel.Marion.2030.3</t>
  </si>
  <si>
    <t>Single Unit Long-haul Truck - Diesel Fuel.Marion.2030.4</t>
  </si>
  <si>
    <t>Single Unit Long-haul Truck - Diesel Fuel.Marion.2030.5</t>
  </si>
  <si>
    <t>Single Unit Long-haul Truck - Diesel Fuel.Marion.2030.6</t>
  </si>
  <si>
    <t>Single Unit Long-haul Truck - Diesel Fuel.Marion.2030.7</t>
  </si>
  <si>
    <t>Single Unit Long-haul Truck - Diesel Fuel.Marion.2030.8</t>
  </si>
  <si>
    <t>Single Unit Long-haul Truck - Diesel Fuel.Marion.2030.9</t>
  </si>
  <si>
    <t>Single Unit Long-haul Truck - Diesel Fuel.Marion.2030.10</t>
  </si>
  <si>
    <t>Single Unit Long-haul Truck - Diesel Fuel.Marion.2030.11</t>
  </si>
  <si>
    <t>Single Unit Long-haul Truck - Diesel Fuel.Marion.2030.12</t>
  </si>
  <si>
    <t>Single Unit Long-haul Truck - Diesel Fuel.Marion.2030.13</t>
  </si>
  <si>
    <t>Single Unit Long-haul Truck - Diesel Fuel.Marion.2030.14</t>
  </si>
  <si>
    <t>Single Unit Long-haul Truck - Diesel Fuel.Marion.2030.15</t>
  </si>
  <si>
    <t>Single Unit Long-haul Truck - Diesel Fuel.Marion.2030.16</t>
  </si>
  <si>
    <t>Single Unit Long-haul Truck - Gasoline.Marion.2012.1</t>
  </si>
  <si>
    <t>Single Unit Long-haul Truck - Gasoline.Marion.2012.2</t>
  </si>
  <si>
    <t>Single Unit Long-haul Truck - Gasoline.Marion.2012.3</t>
  </si>
  <si>
    <t>Single Unit Long-haul Truck - Gasoline.Marion.2012.4</t>
  </si>
  <si>
    <t>Single Unit Long-haul Truck - Gasoline.Marion.2012.5</t>
  </si>
  <si>
    <t>Single Unit Long-haul Truck - Gasoline.Marion.2012.6</t>
  </si>
  <si>
    <t>Single Unit Long-haul Truck - Gasoline.Marion.2012.7</t>
  </si>
  <si>
    <t>Single Unit Long-haul Truck - Gasoline.Marion.2012.8</t>
  </si>
  <si>
    <t>Single Unit Long-haul Truck - Gasoline.Marion.2012.9</t>
  </si>
  <si>
    <t>Single Unit Long-haul Truck - Gasoline.Marion.2012.10</t>
  </si>
  <si>
    <t>Single Unit Long-haul Truck - Gasoline.Marion.2012.11</t>
  </si>
  <si>
    <t>Single Unit Long-haul Truck - Gasoline.Marion.2012.12</t>
  </si>
  <si>
    <t>Single Unit Long-haul Truck - Gasoline.Marion.2012.13</t>
  </si>
  <si>
    <t>Single Unit Long-haul Truck - Gasoline.Marion.2012.14</t>
  </si>
  <si>
    <t>Single Unit Long-haul Truck - Gasoline.Marion.2012.15</t>
  </si>
  <si>
    <t>Single Unit Long-haul Truck - Gasoline.Marion.2012.16</t>
  </si>
  <si>
    <t>Single Unit Long-haul Truck - Gasoline.Marion.2020.1</t>
  </si>
  <si>
    <t>Single Unit Long-haul Truck - Gasoline.Marion.2020.2</t>
  </si>
  <si>
    <t>Single Unit Long-haul Truck - Gasoline.Marion.2020.3</t>
  </si>
  <si>
    <t>Single Unit Long-haul Truck - Gasoline.Marion.2020.4</t>
  </si>
  <si>
    <t>Single Unit Long-haul Truck - Gasoline.Marion.2020.5</t>
  </si>
  <si>
    <t>Single Unit Long-haul Truck - Gasoline.Marion.2020.6</t>
  </si>
  <si>
    <t>Single Unit Long-haul Truck - Gasoline.Marion.2020.7</t>
  </si>
  <si>
    <t>Single Unit Long-haul Truck - Gasoline.Marion.2020.8</t>
  </si>
  <si>
    <t>Single Unit Long-haul Truck - Gasoline.Marion.2020.9</t>
  </si>
  <si>
    <t>Single Unit Long-haul Truck - Gasoline.Marion.2020.10</t>
  </si>
  <si>
    <t>Single Unit Long-haul Truck - Gasoline.Marion.2020.11</t>
  </si>
  <si>
    <t>Single Unit Long-haul Truck - Gasoline.Marion.2020.12</t>
  </si>
  <si>
    <t>Single Unit Long-haul Truck - Gasoline.Marion.2020.13</t>
  </si>
  <si>
    <t>Single Unit Long-haul Truck - Gasoline.Marion.2020.14</t>
  </si>
  <si>
    <t>Single Unit Long-haul Truck - Gasoline.Marion.2020.15</t>
  </si>
  <si>
    <t>Single Unit Long-haul Truck - Gasoline.Marion.2020.16</t>
  </si>
  <si>
    <t>Single Unit Long-haul Truck - Gasoline.Marion.2030.1</t>
  </si>
  <si>
    <t>Single Unit Long-haul Truck - Gasoline.Marion.2030.2</t>
  </si>
  <si>
    <t>Single Unit Long-haul Truck - Gasoline.Marion.2030.3</t>
  </si>
  <si>
    <t>Single Unit Long-haul Truck - Gasoline.Marion.2030.4</t>
  </si>
  <si>
    <t>Single Unit Long-haul Truck - Gasoline.Marion.2030.5</t>
  </si>
  <si>
    <t>Single Unit Long-haul Truck - Gasoline.Marion.2030.6</t>
  </si>
  <si>
    <t>Single Unit Long-haul Truck - Gasoline.Marion.2030.7</t>
  </si>
  <si>
    <t>Single Unit Long-haul Truck - Gasoline.Marion.2030.8</t>
  </si>
  <si>
    <t>Single Unit Long-haul Truck - Gasoline.Marion.2030.9</t>
  </si>
  <si>
    <t>Single Unit Long-haul Truck - Gasoline.Marion.2030.10</t>
  </si>
  <si>
    <t>Single Unit Long-haul Truck - Gasoline.Marion.2030.11</t>
  </si>
  <si>
    <t>Single Unit Long-haul Truck - Gasoline.Marion.2030.12</t>
  </si>
  <si>
    <t>Single Unit Long-haul Truck - Gasoline.Marion.2030.13</t>
  </si>
  <si>
    <t>Single Unit Long-haul Truck - Gasoline.Marion.2030.14</t>
  </si>
  <si>
    <t>Single Unit Long-haul Truck - Gasoline.Marion.2030.15</t>
  </si>
  <si>
    <t>Single Unit Long-haul Truck - Gasoline.Marion.2030.16</t>
  </si>
  <si>
    <t>Single Unit Short-haul Truck - Diesel Fuel.Marion.2012.1</t>
  </si>
  <si>
    <t>Single Unit Short-haul Truck - Diesel Fuel.Marion.2012.2</t>
  </si>
  <si>
    <t>Single Unit Short-haul Truck - Diesel Fuel.Marion.2012.3</t>
  </si>
  <si>
    <t>Single Unit Short-haul Truck - Diesel Fuel.Marion.2012.4</t>
  </si>
  <si>
    <t>Single Unit Short-haul Truck - Diesel Fuel.Marion.2012.5</t>
  </si>
  <si>
    <t>Single Unit Short-haul Truck - Diesel Fuel.Marion.2012.6</t>
  </si>
  <si>
    <t>Single Unit Short-haul Truck - Diesel Fuel.Marion.2012.7</t>
  </si>
  <si>
    <t>Single Unit Short-haul Truck - Diesel Fuel.Marion.2012.8</t>
  </si>
  <si>
    <t>Single Unit Short-haul Truck - Diesel Fuel.Marion.2012.9</t>
  </si>
  <si>
    <t>Single Unit Short-haul Truck - Diesel Fuel.Marion.2012.10</t>
  </si>
  <si>
    <t>Single Unit Short-haul Truck - Diesel Fuel.Marion.2012.11</t>
  </si>
  <si>
    <t>Single Unit Short-haul Truck - Diesel Fuel.Marion.2012.12</t>
  </si>
  <si>
    <t>Single Unit Short-haul Truck - Diesel Fuel.Marion.2012.13</t>
  </si>
  <si>
    <t>Single Unit Short-haul Truck - Diesel Fuel.Marion.2012.14</t>
  </si>
  <si>
    <t>Single Unit Short-haul Truck - Diesel Fuel.Marion.2012.15</t>
  </si>
  <si>
    <t>Single Unit Short-haul Truck - Diesel Fuel.Marion.2012.16</t>
  </si>
  <si>
    <t>Single Unit Short-haul Truck - Diesel Fuel.Marion.2020.1</t>
  </si>
  <si>
    <t>Single Unit Short-haul Truck - Diesel Fuel.Marion.2020.2</t>
  </si>
  <si>
    <t>Single Unit Short-haul Truck - Diesel Fuel.Marion.2020.3</t>
  </si>
  <si>
    <t>Single Unit Short-haul Truck - Diesel Fuel.Marion.2020.4</t>
  </si>
  <si>
    <t>Single Unit Short-haul Truck - Diesel Fuel.Marion.2020.5</t>
  </si>
  <si>
    <t>Single Unit Short-haul Truck - Diesel Fuel.Marion.2020.6</t>
  </si>
  <si>
    <t>Single Unit Short-haul Truck - Diesel Fuel.Marion.2020.7</t>
  </si>
  <si>
    <t>Single Unit Short-haul Truck - Diesel Fuel.Marion.2020.8</t>
  </si>
  <si>
    <t>Single Unit Short-haul Truck - Diesel Fuel.Marion.2020.9</t>
  </si>
  <si>
    <t>Single Unit Short-haul Truck - Diesel Fuel.Marion.2020.10</t>
  </si>
  <si>
    <t>Single Unit Short-haul Truck - Diesel Fuel.Marion.2020.11</t>
  </si>
  <si>
    <t>Single Unit Short-haul Truck - Diesel Fuel.Marion.2020.12</t>
  </si>
  <si>
    <t>Single Unit Short-haul Truck - Diesel Fuel.Marion.2020.13</t>
  </si>
  <si>
    <t>Single Unit Short-haul Truck - Diesel Fuel.Marion.2020.14</t>
  </si>
  <si>
    <t>Single Unit Short-haul Truck - Diesel Fuel.Marion.2020.15</t>
  </si>
  <si>
    <t>Single Unit Short-haul Truck - Diesel Fuel.Marion.2020.16</t>
  </si>
  <si>
    <t>Single Unit Short-haul Truck - Diesel Fuel.Marion.2030.1</t>
  </si>
  <si>
    <t>Single Unit Short-haul Truck - Diesel Fuel.Marion.2030.2</t>
  </si>
  <si>
    <t>Single Unit Short-haul Truck - Diesel Fuel.Marion.2030.3</t>
  </si>
  <si>
    <t>Single Unit Short-haul Truck - Diesel Fuel.Marion.2030.4</t>
  </si>
  <si>
    <t>Single Unit Short-haul Truck - Diesel Fuel.Marion.2030.5</t>
  </si>
  <si>
    <t>Single Unit Short-haul Truck - Diesel Fuel.Marion.2030.6</t>
  </si>
  <si>
    <t>Single Unit Short-haul Truck - Diesel Fuel.Marion.2030.7</t>
  </si>
  <si>
    <t>Single Unit Short-haul Truck - Diesel Fuel.Marion.2030.8</t>
  </si>
  <si>
    <t>Single Unit Short-haul Truck - Diesel Fuel.Marion.2030.9</t>
  </si>
  <si>
    <t>Single Unit Short-haul Truck - Diesel Fuel.Marion.2030.10</t>
  </si>
  <si>
    <t>Single Unit Short-haul Truck - Diesel Fuel.Marion.2030.11</t>
  </si>
  <si>
    <t>Single Unit Short-haul Truck - Diesel Fuel.Marion.2030.12</t>
  </si>
  <si>
    <t>Single Unit Short-haul Truck - Diesel Fuel.Marion.2030.13</t>
  </si>
  <si>
    <t>Single Unit Short-haul Truck - Diesel Fuel.Marion.2030.14</t>
  </si>
  <si>
    <t>Single Unit Short-haul Truck - Diesel Fuel.Marion.2030.15</t>
  </si>
  <si>
    <t>Single Unit Short-haul Truck - Diesel Fuel.Marion.2030.16</t>
  </si>
  <si>
    <t>Single Unit Short-haul Truck - Gasoline.Marion.2012.1</t>
  </si>
  <si>
    <t>Single Unit Short-haul Truck - Gasoline.Marion.2012.2</t>
  </si>
  <si>
    <t>Single Unit Short-haul Truck - Gasoline.Marion.2012.3</t>
  </si>
  <si>
    <t>Single Unit Short-haul Truck - Gasoline.Marion.2012.4</t>
  </si>
  <si>
    <t>Single Unit Short-haul Truck - Gasoline.Marion.2012.5</t>
  </si>
  <si>
    <t>Single Unit Short-haul Truck - Gasoline.Marion.2012.6</t>
  </si>
  <si>
    <t>Single Unit Short-haul Truck - Gasoline.Marion.2012.7</t>
  </si>
  <si>
    <t>Single Unit Short-haul Truck - Gasoline.Marion.2012.8</t>
  </si>
  <si>
    <t>Single Unit Short-haul Truck - Gasoline.Marion.2012.9</t>
  </si>
  <si>
    <t>Single Unit Short-haul Truck - Gasoline.Marion.2012.10</t>
  </si>
  <si>
    <t>Single Unit Short-haul Truck - Gasoline.Marion.2012.11</t>
  </si>
  <si>
    <t>Single Unit Short-haul Truck - Gasoline.Marion.2012.12</t>
  </si>
  <si>
    <t>Single Unit Short-haul Truck - Gasoline.Marion.2012.13</t>
  </si>
  <si>
    <t>Single Unit Short-haul Truck - Gasoline.Marion.2012.14</t>
  </si>
  <si>
    <t>Single Unit Short-haul Truck - Gasoline.Marion.2012.15</t>
  </si>
  <si>
    <t>Single Unit Short-haul Truck - Gasoline.Marion.2012.16</t>
  </si>
  <si>
    <t>Single Unit Short-haul Truck - Gasoline.Marion.2020.1</t>
  </si>
  <si>
    <t>Single Unit Short-haul Truck - Gasoline.Marion.2020.2</t>
  </si>
  <si>
    <t>Single Unit Short-haul Truck - Gasoline.Marion.2020.3</t>
  </si>
  <si>
    <t>Single Unit Short-haul Truck - Gasoline.Marion.2020.4</t>
  </si>
  <si>
    <t>Single Unit Short-haul Truck - Gasoline.Marion.2020.5</t>
  </si>
  <si>
    <t>Single Unit Short-haul Truck - Gasoline.Marion.2020.6</t>
  </si>
  <si>
    <t>Single Unit Short-haul Truck - Gasoline.Marion.2020.7</t>
  </si>
  <si>
    <t>Single Unit Short-haul Truck - Gasoline.Marion.2020.8</t>
  </si>
  <si>
    <t>Single Unit Short-haul Truck - Gasoline.Marion.2020.9</t>
  </si>
  <si>
    <t>Single Unit Short-haul Truck - Gasoline.Marion.2020.10</t>
  </si>
  <si>
    <t>Single Unit Short-haul Truck - Gasoline.Marion.2020.11</t>
  </si>
  <si>
    <t>Single Unit Short-haul Truck - Gasoline.Marion.2020.12</t>
  </si>
  <si>
    <t>Single Unit Short-haul Truck - Gasoline.Marion.2020.13</t>
  </si>
  <si>
    <t>Single Unit Short-haul Truck - Gasoline.Marion.2020.14</t>
  </si>
  <si>
    <t>Single Unit Short-haul Truck - Gasoline.Marion.2020.15</t>
  </si>
  <si>
    <t>Single Unit Short-haul Truck - Gasoline.Marion.2020.16</t>
  </si>
  <si>
    <t>Single Unit Short-haul Truck - Gasoline.Marion.2030.1</t>
  </si>
  <si>
    <t>Single Unit Short-haul Truck - Gasoline.Marion.2030.2</t>
  </si>
  <si>
    <t>Single Unit Short-haul Truck - Gasoline.Marion.2030.3</t>
  </si>
  <si>
    <t>Single Unit Short-haul Truck - Gasoline.Marion.2030.4</t>
  </si>
  <si>
    <t>Single Unit Short-haul Truck - Gasoline.Marion.2030.5</t>
  </si>
  <si>
    <t>Single Unit Short-haul Truck - Gasoline.Marion.2030.6</t>
  </si>
  <si>
    <t>Single Unit Short-haul Truck - Gasoline.Marion.2030.7</t>
  </si>
  <si>
    <t>Single Unit Short-haul Truck - Gasoline.Marion.2030.8</t>
  </si>
  <si>
    <t>Single Unit Short-haul Truck - Gasoline.Marion.2030.9</t>
  </si>
  <si>
    <t>Single Unit Short-haul Truck - Gasoline.Marion.2030.10</t>
  </si>
  <si>
    <t>Single Unit Short-haul Truck - Gasoline.Marion.2030.11</t>
  </si>
  <si>
    <t>Single Unit Short-haul Truck - Gasoline.Marion.2030.12</t>
  </si>
  <si>
    <t>Single Unit Short-haul Truck - Gasoline.Marion.2030.13</t>
  </si>
  <si>
    <t>Single Unit Short-haul Truck - Gasoline.Marion.2030.14</t>
  </si>
  <si>
    <t>Single Unit Short-haul Truck - Gasoline.Marion.2030.15</t>
  </si>
  <si>
    <t>Single Unit Short-haul Truck - Gasoline.Marion.2030.16</t>
  </si>
  <si>
    <t>Combination Long-haul Truck - Diesel Fuel.Osceola.2012.1</t>
  </si>
  <si>
    <t>Combination Long-haul Truck - Diesel Fuel.Osceola.2012.2</t>
  </si>
  <si>
    <t>Combination Long-haul Truck - Diesel Fuel.Osceola.2012.3</t>
  </si>
  <si>
    <t>Combination Long-haul Truck - Diesel Fuel.Osceola.2012.4</t>
  </si>
  <si>
    <t>Combination Long-haul Truck - Diesel Fuel.Osceola.2012.5</t>
  </si>
  <si>
    <t>Combination Long-haul Truck - Diesel Fuel.Osceola.2012.6</t>
  </si>
  <si>
    <t>Combination Long-haul Truck - Diesel Fuel.Osceola.2012.7</t>
  </si>
  <si>
    <t>Combination Long-haul Truck - Diesel Fuel.Osceola.2012.8</t>
  </si>
  <si>
    <t>Combination Long-haul Truck - Diesel Fuel.Osceola.2012.9</t>
  </si>
  <si>
    <t>Combination Long-haul Truck - Diesel Fuel.Osceola.2012.10</t>
  </si>
  <si>
    <t>Combination Long-haul Truck - Diesel Fuel.Osceola.2012.11</t>
  </si>
  <si>
    <t>Combination Long-haul Truck - Diesel Fuel.Osceola.2012.12</t>
  </si>
  <si>
    <t>Combination Long-haul Truck - Diesel Fuel.Osceola.2012.13</t>
  </si>
  <si>
    <t>Combination Long-haul Truck - Diesel Fuel.Osceola.2012.14</t>
  </si>
  <si>
    <t>Combination Long-haul Truck - Diesel Fuel.Osceola.2012.15</t>
  </si>
  <si>
    <t>Combination Long-haul Truck - Diesel Fuel.Osceola.2012.16</t>
  </si>
  <si>
    <t>Combination Long-haul Truck - Diesel Fuel.Osceola.2020.1</t>
  </si>
  <si>
    <t>Combination Long-haul Truck - Diesel Fuel.Osceola.2020.2</t>
  </si>
  <si>
    <t>Combination Long-haul Truck - Diesel Fuel.Osceola.2020.3</t>
  </si>
  <si>
    <t>Combination Long-haul Truck - Diesel Fuel.Osceola.2020.4</t>
  </si>
  <si>
    <t>Combination Long-haul Truck - Diesel Fuel.Osceola.2020.5</t>
  </si>
  <si>
    <t>Combination Long-haul Truck - Diesel Fuel.Osceola.2020.6</t>
  </si>
  <si>
    <t>Combination Long-haul Truck - Diesel Fuel.Osceola.2020.7</t>
  </si>
  <si>
    <t>Combination Long-haul Truck - Diesel Fuel.Osceola.2020.8</t>
  </si>
  <si>
    <t>Combination Long-haul Truck - Diesel Fuel.Osceola.2020.9</t>
  </si>
  <si>
    <t>Combination Long-haul Truck - Diesel Fuel.Osceola.2020.10</t>
  </si>
  <si>
    <t>Combination Long-haul Truck - Diesel Fuel.Osceola.2020.11</t>
  </si>
  <si>
    <t>Combination Long-haul Truck - Diesel Fuel.Osceola.2020.12</t>
  </si>
  <si>
    <t>Combination Long-haul Truck - Diesel Fuel.Osceola.2020.13</t>
  </si>
  <si>
    <t>Combination Long-haul Truck - Diesel Fuel.Osceola.2020.14</t>
  </si>
  <si>
    <t>Combination Long-haul Truck - Diesel Fuel.Osceola.2020.15</t>
  </si>
  <si>
    <t>Combination Long-haul Truck - Diesel Fuel.Osceola.2020.16</t>
  </si>
  <si>
    <t>Combination Long-haul Truck - Diesel Fuel.Osceola.2030.1</t>
  </si>
  <si>
    <t>Combination Long-haul Truck - Diesel Fuel.Osceola.2030.2</t>
  </si>
  <si>
    <t>Combination Long-haul Truck - Diesel Fuel.Osceola.2030.3</t>
  </si>
  <si>
    <t>Combination Long-haul Truck - Diesel Fuel.Osceola.2030.4</t>
  </si>
  <si>
    <t>Combination Long-haul Truck - Diesel Fuel.Osceola.2030.5</t>
  </si>
  <si>
    <t>Combination Long-haul Truck - Diesel Fuel.Osceola.2030.6</t>
  </si>
  <si>
    <t>Combination Long-haul Truck - Diesel Fuel.Osceola.2030.7</t>
  </si>
  <si>
    <t>Combination Long-haul Truck - Diesel Fuel.Osceola.2030.8</t>
  </si>
  <si>
    <t>Combination Long-haul Truck - Diesel Fuel.Osceola.2030.9</t>
  </si>
  <si>
    <t>Combination Long-haul Truck - Diesel Fuel.Osceola.2030.10</t>
  </si>
  <si>
    <t>Combination Long-haul Truck - Diesel Fuel.Osceola.2030.11</t>
  </si>
  <si>
    <t>Combination Long-haul Truck - Diesel Fuel.Osceola.2030.12</t>
  </si>
  <si>
    <t>Combination Long-haul Truck - Diesel Fuel.Osceola.2030.13</t>
  </si>
  <si>
    <t>Combination Long-haul Truck - Diesel Fuel.Osceola.2030.14</t>
  </si>
  <si>
    <t>Combination Long-haul Truck - Diesel Fuel.Osceola.2030.15</t>
  </si>
  <si>
    <t>Combination Long-haul Truck - Diesel Fuel.Osceola.2030.16</t>
  </si>
  <si>
    <t>Combination Short-haul Truck - Diesel Fuel.Osceola.2012.1</t>
  </si>
  <si>
    <t>Combination Short-haul Truck - Diesel Fuel.Osceola.2012.2</t>
  </si>
  <si>
    <t>Combination Short-haul Truck - Diesel Fuel.Osceola.2012.3</t>
  </si>
  <si>
    <t>Combination Short-haul Truck - Diesel Fuel.Osceola.2012.4</t>
  </si>
  <si>
    <t>Combination Short-haul Truck - Diesel Fuel.Osceola.2012.5</t>
  </si>
  <si>
    <t>Combination Short-haul Truck - Diesel Fuel.Osceola.2012.6</t>
  </si>
  <si>
    <t>Combination Short-haul Truck - Diesel Fuel.Osceola.2012.7</t>
  </si>
  <si>
    <t>Combination Short-haul Truck - Diesel Fuel.Osceola.2012.8</t>
  </si>
  <si>
    <t>Combination Short-haul Truck - Diesel Fuel.Osceola.2012.9</t>
  </si>
  <si>
    <t>Combination Short-haul Truck - Diesel Fuel.Osceola.2012.10</t>
  </si>
  <si>
    <t>Combination Short-haul Truck - Diesel Fuel.Osceola.2012.11</t>
  </si>
  <si>
    <t>Combination Short-haul Truck - Diesel Fuel.Osceola.2012.12</t>
  </si>
  <si>
    <t>Combination Short-haul Truck - Diesel Fuel.Osceola.2012.13</t>
  </si>
  <si>
    <t>Combination Short-haul Truck - Diesel Fuel.Osceola.2012.14</t>
  </si>
  <si>
    <t>Combination Short-haul Truck - Diesel Fuel.Osceola.2012.15</t>
  </si>
  <si>
    <t>Combination Short-haul Truck - Diesel Fuel.Osceola.2012.16</t>
  </si>
  <si>
    <t>Combination Short-haul Truck - Diesel Fuel.Osceola.2020.1</t>
  </si>
  <si>
    <t>Combination Short-haul Truck - Diesel Fuel.Osceola.2020.2</t>
  </si>
  <si>
    <t>Combination Short-haul Truck - Diesel Fuel.Osceola.2020.3</t>
  </si>
  <si>
    <t>Combination Short-haul Truck - Diesel Fuel.Osceola.2020.4</t>
  </si>
  <si>
    <t>Combination Short-haul Truck - Diesel Fuel.Osceola.2020.5</t>
  </si>
  <si>
    <t>Combination Short-haul Truck - Diesel Fuel.Osceola.2020.6</t>
  </si>
  <si>
    <t>Combination Short-haul Truck - Diesel Fuel.Osceola.2020.7</t>
  </si>
  <si>
    <t>Combination Short-haul Truck - Diesel Fuel.Osceola.2020.8</t>
  </si>
  <si>
    <t>Combination Short-haul Truck - Diesel Fuel.Osceola.2020.9</t>
  </si>
  <si>
    <t>Combination Short-haul Truck - Diesel Fuel.Osceola.2020.10</t>
  </si>
  <si>
    <t>Combination Short-haul Truck - Diesel Fuel.Osceola.2020.11</t>
  </si>
  <si>
    <t>Combination Short-haul Truck - Diesel Fuel.Osceola.2020.12</t>
  </si>
  <si>
    <t>Combination Short-haul Truck - Diesel Fuel.Osceola.2020.13</t>
  </si>
  <si>
    <t>Combination Short-haul Truck - Diesel Fuel.Osceola.2020.14</t>
  </si>
  <si>
    <t>Combination Short-haul Truck - Diesel Fuel.Osceola.2020.15</t>
  </si>
  <si>
    <t>Combination Short-haul Truck - Diesel Fuel.Osceola.2020.16</t>
  </si>
  <si>
    <t>Combination Short-haul Truck - Diesel Fuel.Osceola.2030.1</t>
  </si>
  <si>
    <t>Combination Short-haul Truck - Diesel Fuel.Osceola.2030.2</t>
  </si>
  <si>
    <t>Combination Short-haul Truck - Diesel Fuel.Osceola.2030.3</t>
  </si>
  <si>
    <t>Combination Short-haul Truck - Diesel Fuel.Osceola.2030.4</t>
  </si>
  <si>
    <t>Combination Short-haul Truck - Diesel Fuel.Osceola.2030.5</t>
  </si>
  <si>
    <t>Combination Short-haul Truck - Diesel Fuel.Osceola.2030.6</t>
  </si>
  <si>
    <t>Combination Short-haul Truck - Diesel Fuel.Osceola.2030.7</t>
  </si>
  <si>
    <t>Combination Short-haul Truck - Diesel Fuel.Osceola.2030.8</t>
  </si>
  <si>
    <t>Combination Short-haul Truck - Diesel Fuel.Osceola.2030.9</t>
  </si>
  <si>
    <t>Combination Short-haul Truck - Diesel Fuel.Osceola.2030.10</t>
  </si>
  <si>
    <t>Combination Short-haul Truck - Diesel Fuel.Osceola.2030.11</t>
  </si>
  <si>
    <t>Combination Short-haul Truck - Diesel Fuel.Osceola.2030.12</t>
  </si>
  <si>
    <t>Combination Short-haul Truck - Diesel Fuel.Osceola.2030.13</t>
  </si>
  <si>
    <t>Combination Short-haul Truck - Diesel Fuel.Osceola.2030.14</t>
  </si>
  <si>
    <t>Combination Short-haul Truck - Diesel Fuel.Osceola.2030.15</t>
  </si>
  <si>
    <t>Combination Short-haul Truck - Diesel Fuel.Osceola.2030.16</t>
  </si>
  <si>
    <t>Combination Short-haul Truck - Gasoline.Osceola.2012.1</t>
  </si>
  <si>
    <t>Combination Short-haul Truck - Gasoline.Osceola.2012.2</t>
  </si>
  <si>
    <t>Combination Short-haul Truck - Gasoline.Osceola.2012.3</t>
  </si>
  <si>
    <t>Combination Short-haul Truck - Gasoline.Osceola.2012.4</t>
  </si>
  <si>
    <t>Combination Short-haul Truck - Gasoline.Osceola.2012.5</t>
  </si>
  <si>
    <t>Combination Short-haul Truck - Gasoline.Osceola.2012.6</t>
  </si>
  <si>
    <t>Combination Short-haul Truck - Gasoline.Osceola.2012.7</t>
  </si>
  <si>
    <t>Combination Short-haul Truck - Gasoline.Osceola.2012.8</t>
  </si>
  <si>
    <t>Combination Short-haul Truck - Gasoline.Osceola.2012.9</t>
  </si>
  <si>
    <t>Combination Short-haul Truck - Gasoline.Osceola.2012.10</t>
  </si>
  <si>
    <t>Combination Short-haul Truck - Gasoline.Osceola.2012.11</t>
  </si>
  <si>
    <t>Combination Short-haul Truck - Gasoline.Osceola.2012.12</t>
  </si>
  <si>
    <t>Combination Short-haul Truck - Gasoline.Osceola.2012.13</t>
  </si>
  <si>
    <t>Combination Short-haul Truck - Gasoline.Osceola.2012.14</t>
  </si>
  <si>
    <t>Combination Short-haul Truck - Gasoline.Osceola.2012.15</t>
  </si>
  <si>
    <t>Combination Short-haul Truck - Gasoline.Osceola.2012.16</t>
  </si>
  <si>
    <t>Combination Short-haul Truck - Gasoline.Osceola.2020.1</t>
  </si>
  <si>
    <t>Combination Short-haul Truck - Gasoline.Osceola.2020.2</t>
  </si>
  <si>
    <t>Combination Short-haul Truck - Gasoline.Osceola.2020.3</t>
  </si>
  <si>
    <t>Combination Short-haul Truck - Gasoline.Osceola.2020.4</t>
  </si>
  <si>
    <t>Combination Short-haul Truck - Gasoline.Osceola.2020.5</t>
  </si>
  <si>
    <t>Combination Short-haul Truck - Gasoline.Osceola.2020.6</t>
  </si>
  <si>
    <t>Combination Short-haul Truck - Gasoline.Osceola.2020.7</t>
  </si>
  <si>
    <t>Combination Short-haul Truck - Gasoline.Osceola.2020.8</t>
  </si>
  <si>
    <t>Combination Short-haul Truck - Gasoline.Osceola.2020.9</t>
  </si>
  <si>
    <t>Combination Short-haul Truck - Gasoline.Osceola.2020.10</t>
  </si>
  <si>
    <t>Combination Short-haul Truck - Gasoline.Osceola.2020.11</t>
  </si>
  <si>
    <t>Combination Short-haul Truck - Gasoline.Osceola.2020.12</t>
  </si>
  <si>
    <t>Combination Short-haul Truck - Gasoline.Osceola.2020.13</t>
  </si>
  <si>
    <t>Combination Short-haul Truck - Gasoline.Osceola.2020.14</t>
  </si>
  <si>
    <t>Combination Short-haul Truck - Gasoline.Osceola.2020.15</t>
  </si>
  <si>
    <t>Combination Short-haul Truck - Gasoline.Osceola.2020.16</t>
  </si>
  <si>
    <t>Combination Short-haul Truck - Gasoline.Osceola.2030.1</t>
  </si>
  <si>
    <t>Combination Short-haul Truck - Gasoline.Osceola.2030.2</t>
  </si>
  <si>
    <t>Combination Short-haul Truck - Gasoline.Osceola.2030.3</t>
  </si>
  <si>
    <t>Combination Short-haul Truck - Gasoline.Osceola.2030.4</t>
  </si>
  <si>
    <t>Combination Short-haul Truck - Gasoline.Osceola.2030.5</t>
  </si>
  <si>
    <t>Combination Short-haul Truck - Gasoline.Osceola.2030.6</t>
  </si>
  <si>
    <t>Combination Short-haul Truck - Gasoline.Osceola.2030.7</t>
  </si>
  <si>
    <t>Combination Short-haul Truck - Gasoline.Osceola.2030.8</t>
  </si>
  <si>
    <t>Combination Short-haul Truck - Gasoline.Osceola.2030.9</t>
  </si>
  <si>
    <t>Combination Short-haul Truck - Gasoline.Osceola.2030.10</t>
  </si>
  <si>
    <t>Combination Short-haul Truck - Gasoline.Osceola.2030.11</t>
  </si>
  <si>
    <t>Combination Short-haul Truck - Gasoline.Osceola.2030.12</t>
  </si>
  <si>
    <t>Combination Short-haul Truck - Gasoline.Osceola.2030.13</t>
  </si>
  <si>
    <t>Combination Short-haul Truck - Gasoline.Osceola.2030.14</t>
  </si>
  <si>
    <t>Combination Short-haul Truck - Gasoline.Osceola.2030.15</t>
  </si>
  <si>
    <t>Combination Short-haul Truck - Gasoline.Osceola.2030.16</t>
  </si>
  <si>
    <t>Single Unit Long-haul Truck - Diesel Fuel.Osceola.2012.1</t>
  </si>
  <si>
    <t>Single Unit Long-haul Truck - Diesel Fuel.Osceola.2012.2</t>
  </si>
  <si>
    <t>Single Unit Long-haul Truck - Diesel Fuel.Osceola.2012.3</t>
  </si>
  <si>
    <t>Single Unit Long-haul Truck - Diesel Fuel.Osceola.2012.4</t>
  </si>
  <si>
    <t>Single Unit Long-haul Truck - Diesel Fuel.Osceola.2012.5</t>
  </si>
  <si>
    <t>Single Unit Long-haul Truck - Diesel Fuel.Osceola.2012.6</t>
  </si>
  <si>
    <t>Single Unit Long-haul Truck - Diesel Fuel.Osceola.2012.7</t>
  </si>
  <si>
    <t>Single Unit Long-haul Truck - Diesel Fuel.Osceola.2012.8</t>
  </si>
  <si>
    <t>Single Unit Long-haul Truck - Diesel Fuel.Osceola.2012.9</t>
  </si>
  <si>
    <t>Single Unit Long-haul Truck - Diesel Fuel.Osceola.2012.10</t>
  </si>
  <si>
    <t>Single Unit Long-haul Truck - Diesel Fuel.Osceola.2012.11</t>
  </si>
  <si>
    <t>Single Unit Long-haul Truck - Diesel Fuel.Osceola.2012.12</t>
  </si>
  <si>
    <t>Single Unit Long-haul Truck - Diesel Fuel.Osceola.2012.13</t>
  </si>
  <si>
    <t>Single Unit Long-haul Truck - Diesel Fuel.Osceola.2012.14</t>
  </si>
  <si>
    <t>Single Unit Long-haul Truck - Diesel Fuel.Osceola.2012.15</t>
  </si>
  <si>
    <t>Single Unit Long-haul Truck - Diesel Fuel.Osceola.2012.16</t>
  </si>
  <si>
    <t>Single Unit Long-haul Truck - Diesel Fuel.Osceola.2020.1</t>
  </si>
  <si>
    <t>Single Unit Long-haul Truck - Diesel Fuel.Osceola.2020.2</t>
  </si>
  <si>
    <t>Single Unit Long-haul Truck - Diesel Fuel.Osceola.2020.3</t>
  </si>
  <si>
    <t>Single Unit Long-haul Truck - Diesel Fuel.Osceola.2020.4</t>
  </si>
  <si>
    <t>Single Unit Long-haul Truck - Diesel Fuel.Osceola.2020.5</t>
  </si>
  <si>
    <t>Single Unit Long-haul Truck - Diesel Fuel.Osceola.2020.6</t>
  </si>
  <si>
    <t>Single Unit Long-haul Truck - Diesel Fuel.Osceola.2020.7</t>
  </si>
  <si>
    <t>Single Unit Long-haul Truck - Diesel Fuel.Osceola.2020.8</t>
  </si>
  <si>
    <t>Single Unit Long-haul Truck - Diesel Fuel.Osceola.2020.9</t>
  </si>
  <si>
    <t>Single Unit Long-haul Truck - Diesel Fuel.Osceola.2020.10</t>
  </si>
  <si>
    <t>Single Unit Long-haul Truck - Diesel Fuel.Osceola.2020.11</t>
  </si>
  <si>
    <t>Single Unit Long-haul Truck - Diesel Fuel.Osceola.2020.12</t>
  </si>
  <si>
    <t>Single Unit Long-haul Truck - Diesel Fuel.Osceola.2020.13</t>
  </si>
  <si>
    <t>Single Unit Long-haul Truck - Diesel Fuel.Osceola.2020.14</t>
  </si>
  <si>
    <t>Single Unit Long-haul Truck - Diesel Fuel.Osceola.2020.15</t>
  </si>
  <si>
    <t>Single Unit Long-haul Truck - Diesel Fuel.Osceola.2020.16</t>
  </si>
  <si>
    <t>Single Unit Long-haul Truck - Diesel Fuel.Osceola.2030.1</t>
  </si>
  <si>
    <t>Single Unit Long-haul Truck - Diesel Fuel.Osceola.2030.2</t>
  </si>
  <si>
    <t>Single Unit Long-haul Truck - Diesel Fuel.Osceola.2030.3</t>
  </si>
  <si>
    <t>Single Unit Long-haul Truck - Diesel Fuel.Osceola.2030.4</t>
  </si>
  <si>
    <t>Single Unit Long-haul Truck - Diesel Fuel.Osceola.2030.5</t>
  </si>
  <si>
    <t>Single Unit Long-haul Truck - Diesel Fuel.Osceola.2030.6</t>
  </si>
  <si>
    <t>Single Unit Long-haul Truck - Diesel Fuel.Osceola.2030.7</t>
  </si>
  <si>
    <t>Single Unit Long-haul Truck - Diesel Fuel.Osceola.2030.8</t>
  </si>
  <si>
    <t>Single Unit Long-haul Truck - Diesel Fuel.Osceola.2030.9</t>
  </si>
  <si>
    <t>Single Unit Long-haul Truck - Diesel Fuel.Osceola.2030.10</t>
  </si>
  <si>
    <t>Single Unit Long-haul Truck - Diesel Fuel.Osceola.2030.11</t>
  </si>
  <si>
    <t>Single Unit Long-haul Truck - Diesel Fuel.Osceola.2030.12</t>
  </si>
  <si>
    <t>Single Unit Long-haul Truck - Diesel Fuel.Osceola.2030.13</t>
  </si>
  <si>
    <t>Single Unit Long-haul Truck - Diesel Fuel.Osceola.2030.14</t>
  </si>
  <si>
    <t>Single Unit Long-haul Truck - Diesel Fuel.Osceola.2030.15</t>
  </si>
  <si>
    <t>Single Unit Long-haul Truck - Diesel Fuel.Osceola.2030.16</t>
  </si>
  <si>
    <t>Single Unit Long-haul Truck - Gasoline.Osceola.2012.1</t>
  </si>
  <si>
    <t>Single Unit Long-haul Truck - Gasoline.Osceola.2012.2</t>
  </si>
  <si>
    <t>Single Unit Long-haul Truck - Gasoline.Osceola.2012.3</t>
  </si>
  <si>
    <t>Single Unit Long-haul Truck - Gasoline.Osceola.2012.4</t>
  </si>
  <si>
    <t>Single Unit Long-haul Truck - Gasoline.Osceola.2012.5</t>
  </si>
  <si>
    <t>Single Unit Long-haul Truck - Gasoline.Osceola.2012.6</t>
  </si>
  <si>
    <t>Single Unit Long-haul Truck - Gasoline.Osceola.2012.7</t>
  </si>
  <si>
    <t>Single Unit Long-haul Truck - Gasoline.Osceola.2012.8</t>
  </si>
  <si>
    <t>Single Unit Long-haul Truck - Gasoline.Osceola.2012.9</t>
  </si>
  <si>
    <t>Single Unit Long-haul Truck - Gasoline.Osceola.2012.10</t>
  </si>
  <si>
    <t>Single Unit Long-haul Truck - Gasoline.Osceola.2012.11</t>
  </si>
  <si>
    <t>Single Unit Long-haul Truck - Gasoline.Osceola.2012.12</t>
  </si>
  <si>
    <t>Single Unit Long-haul Truck - Gasoline.Osceola.2012.13</t>
  </si>
  <si>
    <t>Single Unit Long-haul Truck - Gasoline.Osceola.2012.14</t>
  </si>
  <si>
    <t>Single Unit Long-haul Truck - Gasoline.Osceola.2012.15</t>
  </si>
  <si>
    <t>Single Unit Long-haul Truck - Gasoline.Osceola.2012.16</t>
  </si>
  <si>
    <t>Single Unit Long-haul Truck - Gasoline.Osceola.2020.1</t>
  </si>
  <si>
    <t>Single Unit Long-haul Truck - Gasoline.Osceola.2020.2</t>
  </si>
  <si>
    <t>Single Unit Long-haul Truck - Gasoline.Osceola.2020.3</t>
  </si>
  <si>
    <t>Single Unit Long-haul Truck - Gasoline.Osceola.2020.4</t>
  </si>
  <si>
    <t>Single Unit Long-haul Truck - Gasoline.Osceola.2020.5</t>
  </si>
  <si>
    <t>Single Unit Long-haul Truck - Gasoline.Osceola.2020.6</t>
  </si>
  <si>
    <t>Single Unit Long-haul Truck - Gasoline.Osceola.2020.7</t>
  </si>
  <si>
    <t>Single Unit Long-haul Truck - Gasoline.Osceola.2020.8</t>
  </si>
  <si>
    <t>Single Unit Long-haul Truck - Gasoline.Osceola.2020.9</t>
  </si>
  <si>
    <t>Single Unit Long-haul Truck - Gasoline.Osceola.2020.10</t>
  </si>
  <si>
    <t>Single Unit Long-haul Truck - Gasoline.Osceola.2020.11</t>
  </si>
  <si>
    <t>Single Unit Long-haul Truck - Gasoline.Osceola.2020.12</t>
  </si>
  <si>
    <t>Single Unit Long-haul Truck - Gasoline.Osceola.2020.13</t>
  </si>
  <si>
    <t>Single Unit Long-haul Truck - Gasoline.Osceola.2020.14</t>
  </si>
  <si>
    <t>Single Unit Long-haul Truck - Gasoline.Osceola.2020.15</t>
  </si>
  <si>
    <t>Single Unit Long-haul Truck - Gasoline.Osceola.2020.16</t>
  </si>
  <si>
    <t>Single Unit Long-haul Truck - Gasoline.Osceola.2030.1</t>
  </si>
  <si>
    <t>Single Unit Long-haul Truck - Gasoline.Osceola.2030.2</t>
  </si>
  <si>
    <t>Single Unit Long-haul Truck - Gasoline.Osceola.2030.3</t>
  </si>
  <si>
    <t>Single Unit Long-haul Truck - Gasoline.Osceola.2030.4</t>
  </si>
  <si>
    <t>Single Unit Long-haul Truck - Gasoline.Osceola.2030.5</t>
  </si>
  <si>
    <t>Single Unit Long-haul Truck - Gasoline.Osceola.2030.6</t>
  </si>
  <si>
    <t>Single Unit Long-haul Truck - Gasoline.Osceola.2030.7</t>
  </si>
  <si>
    <t>Single Unit Long-haul Truck - Gasoline.Osceola.2030.8</t>
  </si>
  <si>
    <t>Single Unit Long-haul Truck - Gasoline.Osceola.2030.9</t>
  </si>
  <si>
    <t>Single Unit Long-haul Truck - Gasoline.Osceola.2030.10</t>
  </si>
  <si>
    <t>Single Unit Long-haul Truck - Gasoline.Osceola.2030.11</t>
  </si>
  <si>
    <t>Single Unit Long-haul Truck - Gasoline.Osceola.2030.12</t>
  </si>
  <si>
    <t>Single Unit Long-haul Truck - Gasoline.Osceola.2030.13</t>
  </si>
  <si>
    <t>Single Unit Long-haul Truck - Gasoline.Osceola.2030.14</t>
  </si>
  <si>
    <t>Single Unit Long-haul Truck - Gasoline.Osceola.2030.15</t>
  </si>
  <si>
    <t>Single Unit Long-haul Truck - Gasoline.Osceola.2030.16</t>
  </si>
  <si>
    <t>Single Unit Short-haul Truck - Diesel Fuel.Osceola.2012.1</t>
  </si>
  <si>
    <t>Single Unit Short-haul Truck - Diesel Fuel.Osceola.2012.2</t>
  </si>
  <si>
    <t>Single Unit Short-haul Truck - Diesel Fuel.Osceola.2012.3</t>
  </si>
  <si>
    <t>Single Unit Short-haul Truck - Diesel Fuel.Osceola.2012.4</t>
  </si>
  <si>
    <t>Single Unit Short-haul Truck - Diesel Fuel.Osceola.2012.5</t>
  </si>
  <si>
    <t>Single Unit Short-haul Truck - Diesel Fuel.Osceola.2012.6</t>
  </si>
  <si>
    <t>Single Unit Short-haul Truck - Diesel Fuel.Osceola.2012.7</t>
  </si>
  <si>
    <t>Single Unit Short-haul Truck - Diesel Fuel.Osceola.2012.8</t>
  </si>
  <si>
    <t>Single Unit Short-haul Truck - Diesel Fuel.Osceola.2012.9</t>
  </si>
  <si>
    <t>Single Unit Short-haul Truck - Diesel Fuel.Osceola.2012.10</t>
  </si>
  <si>
    <t>Single Unit Short-haul Truck - Diesel Fuel.Osceola.2012.11</t>
  </si>
  <si>
    <t>Single Unit Short-haul Truck - Diesel Fuel.Osceola.2012.12</t>
  </si>
  <si>
    <t>Single Unit Short-haul Truck - Diesel Fuel.Osceola.2012.13</t>
  </si>
  <si>
    <t>Single Unit Short-haul Truck - Diesel Fuel.Osceola.2012.14</t>
  </si>
  <si>
    <t>Single Unit Short-haul Truck - Diesel Fuel.Osceola.2012.15</t>
  </si>
  <si>
    <t>Single Unit Short-haul Truck - Diesel Fuel.Osceola.2012.16</t>
  </si>
  <si>
    <t>Single Unit Short-haul Truck - Diesel Fuel.Osceola.2020.1</t>
  </si>
  <si>
    <t>Single Unit Short-haul Truck - Diesel Fuel.Osceola.2020.2</t>
  </si>
  <si>
    <t>Single Unit Short-haul Truck - Diesel Fuel.Osceola.2020.3</t>
  </si>
  <si>
    <t>Single Unit Short-haul Truck - Diesel Fuel.Osceola.2020.4</t>
  </si>
  <si>
    <t>Single Unit Short-haul Truck - Diesel Fuel.Osceola.2020.5</t>
  </si>
  <si>
    <t>Single Unit Short-haul Truck - Diesel Fuel.Osceola.2020.6</t>
  </si>
  <si>
    <t>Single Unit Short-haul Truck - Diesel Fuel.Osceola.2020.7</t>
  </si>
  <si>
    <t>Single Unit Short-haul Truck - Diesel Fuel.Osceola.2020.8</t>
  </si>
  <si>
    <t>Single Unit Short-haul Truck - Diesel Fuel.Osceola.2020.9</t>
  </si>
  <si>
    <t>Single Unit Short-haul Truck - Diesel Fuel.Osceola.2020.10</t>
  </si>
  <si>
    <t>Single Unit Short-haul Truck - Diesel Fuel.Osceola.2020.11</t>
  </si>
  <si>
    <t>Single Unit Short-haul Truck - Diesel Fuel.Osceola.2020.12</t>
  </si>
  <si>
    <t>Single Unit Short-haul Truck - Diesel Fuel.Osceola.2020.13</t>
  </si>
  <si>
    <t>Single Unit Short-haul Truck - Diesel Fuel.Osceola.2020.14</t>
  </si>
  <si>
    <t>Single Unit Short-haul Truck - Diesel Fuel.Osceola.2020.15</t>
  </si>
  <si>
    <t>Single Unit Short-haul Truck - Diesel Fuel.Osceola.2020.16</t>
  </si>
  <si>
    <t>Single Unit Short-haul Truck - Diesel Fuel.Osceola.2030.1</t>
  </si>
  <si>
    <t>Single Unit Short-haul Truck - Diesel Fuel.Osceola.2030.2</t>
  </si>
  <si>
    <t>Single Unit Short-haul Truck - Diesel Fuel.Osceola.2030.3</t>
  </si>
  <si>
    <t>Single Unit Short-haul Truck - Diesel Fuel.Osceola.2030.4</t>
  </si>
  <si>
    <t>Single Unit Short-haul Truck - Diesel Fuel.Osceola.2030.5</t>
  </si>
  <si>
    <t>Single Unit Short-haul Truck - Diesel Fuel.Osceola.2030.6</t>
  </si>
  <si>
    <t>Single Unit Short-haul Truck - Diesel Fuel.Osceola.2030.7</t>
  </si>
  <si>
    <t>Single Unit Short-haul Truck - Diesel Fuel.Osceola.2030.8</t>
  </si>
  <si>
    <t>Single Unit Short-haul Truck - Diesel Fuel.Osceola.2030.9</t>
  </si>
  <si>
    <t>Single Unit Short-haul Truck - Diesel Fuel.Osceola.2030.10</t>
  </si>
  <si>
    <t>Single Unit Short-haul Truck - Diesel Fuel.Osceola.2030.11</t>
  </si>
  <si>
    <t>Single Unit Short-haul Truck - Diesel Fuel.Osceola.2030.12</t>
  </si>
  <si>
    <t>Single Unit Short-haul Truck - Diesel Fuel.Osceola.2030.13</t>
  </si>
  <si>
    <t>Single Unit Short-haul Truck - Diesel Fuel.Osceola.2030.14</t>
  </si>
  <si>
    <t>Single Unit Short-haul Truck - Diesel Fuel.Osceola.2030.15</t>
  </si>
  <si>
    <t>Single Unit Short-haul Truck - Diesel Fuel.Osceola.2030.16</t>
  </si>
  <si>
    <t>Single Unit Short-haul Truck - Gasoline.Osceola.2012.1</t>
  </si>
  <si>
    <t>Single Unit Short-haul Truck - Gasoline.Osceola.2012.2</t>
  </si>
  <si>
    <t>Single Unit Short-haul Truck - Gasoline.Osceola.2012.3</t>
  </si>
  <si>
    <t>Single Unit Short-haul Truck - Gasoline.Osceola.2012.4</t>
  </si>
  <si>
    <t>Single Unit Short-haul Truck - Gasoline.Osceola.2012.5</t>
  </si>
  <si>
    <t>Single Unit Short-haul Truck - Gasoline.Osceola.2012.6</t>
  </si>
  <si>
    <t>Single Unit Short-haul Truck - Gasoline.Osceola.2012.7</t>
  </si>
  <si>
    <t>Single Unit Short-haul Truck - Gasoline.Osceola.2012.8</t>
  </si>
  <si>
    <t>Single Unit Short-haul Truck - Gasoline.Osceola.2012.9</t>
  </si>
  <si>
    <t>Single Unit Short-haul Truck - Gasoline.Osceola.2012.10</t>
  </si>
  <si>
    <t>Single Unit Short-haul Truck - Gasoline.Osceola.2012.11</t>
  </si>
  <si>
    <t>Single Unit Short-haul Truck - Gasoline.Osceola.2012.12</t>
  </si>
  <si>
    <t>Single Unit Short-haul Truck - Gasoline.Osceola.2012.13</t>
  </si>
  <si>
    <t>Single Unit Short-haul Truck - Gasoline.Osceola.2012.14</t>
  </si>
  <si>
    <t>Single Unit Short-haul Truck - Gasoline.Osceola.2012.15</t>
  </si>
  <si>
    <t>Single Unit Short-haul Truck - Gasoline.Osceola.2012.16</t>
  </si>
  <si>
    <t>Single Unit Short-haul Truck - Gasoline.Osceola.2020.1</t>
  </si>
  <si>
    <t>Single Unit Short-haul Truck - Gasoline.Osceola.2020.2</t>
  </si>
  <si>
    <t>Single Unit Short-haul Truck - Gasoline.Osceola.2020.3</t>
  </si>
  <si>
    <t>Single Unit Short-haul Truck - Gasoline.Osceola.2020.4</t>
  </si>
  <si>
    <t>Single Unit Short-haul Truck - Gasoline.Osceola.2020.5</t>
  </si>
  <si>
    <t>Single Unit Short-haul Truck - Gasoline.Osceola.2020.6</t>
  </si>
  <si>
    <t>Single Unit Short-haul Truck - Gasoline.Osceola.2020.7</t>
  </si>
  <si>
    <t>Single Unit Short-haul Truck - Gasoline.Osceola.2020.8</t>
  </si>
  <si>
    <t>Single Unit Short-haul Truck - Gasoline.Osceola.2020.9</t>
  </si>
  <si>
    <t>Single Unit Short-haul Truck - Gasoline.Osceola.2020.10</t>
  </si>
  <si>
    <t>Single Unit Short-haul Truck - Gasoline.Osceola.2020.11</t>
  </si>
  <si>
    <t>Single Unit Short-haul Truck - Gasoline.Osceola.2020.12</t>
  </si>
  <si>
    <t>Single Unit Short-haul Truck - Gasoline.Osceola.2020.13</t>
  </si>
  <si>
    <t>Single Unit Short-haul Truck - Gasoline.Osceola.2020.14</t>
  </si>
  <si>
    <t>Single Unit Short-haul Truck - Gasoline.Osceola.2020.15</t>
  </si>
  <si>
    <t>Single Unit Short-haul Truck - Gasoline.Osceola.2020.16</t>
  </si>
  <si>
    <t>Single Unit Short-haul Truck - Gasoline.Osceola.2030.1</t>
  </si>
  <si>
    <t>Single Unit Short-haul Truck - Gasoline.Osceola.2030.2</t>
  </si>
  <si>
    <t>Single Unit Short-haul Truck - Gasoline.Osceola.2030.3</t>
  </si>
  <si>
    <t>Single Unit Short-haul Truck - Gasoline.Osceola.2030.4</t>
  </si>
  <si>
    <t>Single Unit Short-haul Truck - Gasoline.Osceola.2030.5</t>
  </si>
  <si>
    <t>Single Unit Short-haul Truck - Gasoline.Osceola.2030.6</t>
  </si>
  <si>
    <t>Single Unit Short-haul Truck - Gasoline.Osceola.2030.7</t>
  </si>
  <si>
    <t>Single Unit Short-haul Truck - Gasoline.Osceola.2030.8</t>
  </si>
  <si>
    <t>Single Unit Short-haul Truck - Gasoline.Osceola.2030.9</t>
  </si>
  <si>
    <t>Single Unit Short-haul Truck - Gasoline.Osceola.2030.10</t>
  </si>
  <si>
    <t>Single Unit Short-haul Truck - Gasoline.Osceola.2030.11</t>
  </si>
  <si>
    <t>Single Unit Short-haul Truck - Gasoline.Osceola.2030.12</t>
  </si>
  <si>
    <t>Single Unit Short-haul Truck - Gasoline.Osceola.2030.13</t>
  </si>
  <si>
    <t>Single Unit Short-haul Truck - Gasoline.Osceola.2030.14</t>
  </si>
  <si>
    <t>Single Unit Short-haul Truck - Gasoline.Osceola.2030.15</t>
  </si>
  <si>
    <t>Single Unit Short-haul Truck - Gasoline.Osceola.2030.16</t>
  </si>
  <si>
    <t>Combination Long-haul Truck - Diesel Fuel.Seminole.2012.1</t>
  </si>
  <si>
    <t>Combination Long-haul Truck - Diesel Fuel.Seminole.2012.2</t>
  </si>
  <si>
    <t>Combination Long-haul Truck - Diesel Fuel.Seminole.2012.3</t>
  </si>
  <si>
    <t>Combination Long-haul Truck - Diesel Fuel.Seminole.2012.4</t>
  </si>
  <si>
    <t>Combination Long-haul Truck - Diesel Fuel.Seminole.2012.5</t>
  </si>
  <si>
    <t>Combination Long-haul Truck - Diesel Fuel.Seminole.2012.6</t>
  </si>
  <si>
    <t>Combination Long-haul Truck - Diesel Fuel.Seminole.2012.7</t>
  </si>
  <si>
    <t>Combination Long-haul Truck - Diesel Fuel.Seminole.2012.8</t>
  </si>
  <si>
    <t>Combination Long-haul Truck - Diesel Fuel.Seminole.2012.9</t>
  </si>
  <si>
    <t>Combination Long-haul Truck - Diesel Fuel.Seminole.2012.10</t>
  </si>
  <si>
    <t>Combination Long-haul Truck - Diesel Fuel.Seminole.2012.11</t>
  </si>
  <si>
    <t>Combination Long-haul Truck - Diesel Fuel.Seminole.2012.12</t>
  </si>
  <si>
    <t>Combination Long-haul Truck - Diesel Fuel.Seminole.2012.13</t>
  </si>
  <si>
    <t>Combination Long-haul Truck - Diesel Fuel.Seminole.2012.14</t>
  </si>
  <si>
    <t>Combination Long-haul Truck - Diesel Fuel.Seminole.2012.15</t>
  </si>
  <si>
    <t>Combination Long-haul Truck - Diesel Fuel.Seminole.2012.16</t>
  </si>
  <si>
    <t>Combination Long-haul Truck - Diesel Fuel.Seminole.2020.1</t>
  </si>
  <si>
    <t>Combination Long-haul Truck - Diesel Fuel.Seminole.2020.2</t>
  </si>
  <si>
    <t>Combination Long-haul Truck - Diesel Fuel.Seminole.2020.3</t>
  </si>
  <si>
    <t>Combination Long-haul Truck - Diesel Fuel.Seminole.2020.4</t>
  </si>
  <si>
    <t>Combination Long-haul Truck - Diesel Fuel.Seminole.2020.5</t>
  </si>
  <si>
    <t>Combination Long-haul Truck - Diesel Fuel.Seminole.2020.6</t>
  </si>
  <si>
    <t>Combination Long-haul Truck - Diesel Fuel.Seminole.2020.7</t>
  </si>
  <si>
    <t>Combination Long-haul Truck - Diesel Fuel.Seminole.2020.8</t>
  </si>
  <si>
    <t>Combination Long-haul Truck - Diesel Fuel.Seminole.2020.9</t>
  </si>
  <si>
    <t>Combination Long-haul Truck - Diesel Fuel.Seminole.2020.10</t>
  </si>
  <si>
    <t>Combination Long-haul Truck - Diesel Fuel.Seminole.2020.11</t>
  </si>
  <si>
    <t>Combination Long-haul Truck - Diesel Fuel.Seminole.2020.12</t>
  </si>
  <si>
    <t>Combination Long-haul Truck - Diesel Fuel.Seminole.2020.13</t>
  </si>
  <si>
    <t>Combination Long-haul Truck - Diesel Fuel.Seminole.2020.14</t>
  </si>
  <si>
    <t>Combination Long-haul Truck - Diesel Fuel.Seminole.2020.15</t>
  </si>
  <si>
    <t>Combination Long-haul Truck - Diesel Fuel.Seminole.2020.16</t>
  </si>
  <si>
    <t>Combination Long-haul Truck - Diesel Fuel.Seminole.2030.1</t>
  </si>
  <si>
    <t>Combination Long-haul Truck - Diesel Fuel.Seminole.2030.2</t>
  </si>
  <si>
    <t>Combination Long-haul Truck - Diesel Fuel.Seminole.2030.3</t>
  </si>
  <si>
    <t>Combination Long-haul Truck - Diesel Fuel.Seminole.2030.4</t>
  </si>
  <si>
    <t>Combination Long-haul Truck - Diesel Fuel.Seminole.2030.5</t>
  </si>
  <si>
    <t>Combination Long-haul Truck - Diesel Fuel.Seminole.2030.6</t>
  </si>
  <si>
    <t>Combination Long-haul Truck - Diesel Fuel.Seminole.2030.7</t>
  </si>
  <si>
    <t>Combination Long-haul Truck - Diesel Fuel.Seminole.2030.8</t>
  </si>
  <si>
    <t>Combination Long-haul Truck - Diesel Fuel.Seminole.2030.9</t>
  </si>
  <si>
    <t>Combination Long-haul Truck - Diesel Fuel.Seminole.2030.10</t>
  </si>
  <si>
    <t>Combination Long-haul Truck - Diesel Fuel.Seminole.2030.11</t>
  </si>
  <si>
    <t>Combination Long-haul Truck - Diesel Fuel.Seminole.2030.12</t>
  </si>
  <si>
    <t>Combination Long-haul Truck - Diesel Fuel.Seminole.2030.13</t>
  </si>
  <si>
    <t>Combination Long-haul Truck - Diesel Fuel.Seminole.2030.14</t>
  </si>
  <si>
    <t>Combination Long-haul Truck - Diesel Fuel.Seminole.2030.15</t>
  </si>
  <si>
    <t>Combination Long-haul Truck - Diesel Fuel.Seminole.2030.16</t>
  </si>
  <si>
    <t>Combination Short-haul Truck - Diesel Fuel.Seminole.2012.1</t>
  </si>
  <si>
    <t>Combination Short-haul Truck - Diesel Fuel.Seminole.2012.2</t>
  </si>
  <si>
    <t>Combination Short-haul Truck - Diesel Fuel.Seminole.2012.3</t>
  </si>
  <si>
    <t>Combination Short-haul Truck - Diesel Fuel.Seminole.2012.4</t>
  </si>
  <si>
    <t>Combination Short-haul Truck - Diesel Fuel.Seminole.2012.5</t>
  </si>
  <si>
    <t>Combination Short-haul Truck - Diesel Fuel.Seminole.2012.6</t>
  </si>
  <si>
    <t>Combination Short-haul Truck - Diesel Fuel.Seminole.2012.7</t>
  </si>
  <si>
    <t>Combination Short-haul Truck - Diesel Fuel.Seminole.2012.8</t>
  </si>
  <si>
    <t>Combination Short-haul Truck - Diesel Fuel.Seminole.2012.9</t>
  </si>
  <si>
    <t>Combination Short-haul Truck - Diesel Fuel.Seminole.2012.10</t>
  </si>
  <si>
    <t>Combination Short-haul Truck - Diesel Fuel.Seminole.2012.11</t>
  </si>
  <si>
    <t>Combination Short-haul Truck - Diesel Fuel.Seminole.2012.12</t>
  </si>
  <si>
    <t>Combination Short-haul Truck - Diesel Fuel.Seminole.2012.13</t>
  </si>
  <si>
    <t>Combination Short-haul Truck - Diesel Fuel.Seminole.2012.14</t>
  </si>
  <si>
    <t>Combination Short-haul Truck - Diesel Fuel.Seminole.2012.15</t>
  </si>
  <si>
    <t>Combination Short-haul Truck - Diesel Fuel.Seminole.2012.16</t>
  </si>
  <si>
    <t>Combination Short-haul Truck - Diesel Fuel.Seminole.2020.1</t>
  </si>
  <si>
    <t>Combination Short-haul Truck - Diesel Fuel.Seminole.2020.2</t>
  </si>
  <si>
    <t>Combination Short-haul Truck - Diesel Fuel.Seminole.2020.3</t>
  </si>
  <si>
    <t>Combination Short-haul Truck - Diesel Fuel.Seminole.2020.4</t>
  </si>
  <si>
    <t>Combination Short-haul Truck - Diesel Fuel.Seminole.2020.5</t>
  </si>
  <si>
    <t>Combination Short-haul Truck - Diesel Fuel.Seminole.2020.6</t>
  </si>
  <si>
    <t>Combination Short-haul Truck - Diesel Fuel.Seminole.2020.7</t>
  </si>
  <si>
    <t>Combination Short-haul Truck - Diesel Fuel.Seminole.2020.8</t>
  </si>
  <si>
    <t>Combination Short-haul Truck - Diesel Fuel.Seminole.2020.9</t>
  </si>
  <si>
    <t>Combination Short-haul Truck - Diesel Fuel.Seminole.2020.10</t>
  </si>
  <si>
    <t>Combination Short-haul Truck - Diesel Fuel.Seminole.2020.11</t>
  </si>
  <si>
    <t>Combination Short-haul Truck - Diesel Fuel.Seminole.2020.12</t>
  </si>
  <si>
    <t>Combination Short-haul Truck - Diesel Fuel.Seminole.2020.13</t>
  </si>
  <si>
    <t>Combination Short-haul Truck - Diesel Fuel.Seminole.2020.14</t>
  </si>
  <si>
    <t>Combination Short-haul Truck - Diesel Fuel.Seminole.2020.15</t>
  </si>
  <si>
    <t>Combination Short-haul Truck - Diesel Fuel.Seminole.2020.16</t>
  </si>
  <si>
    <t>Combination Short-haul Truck - Diesel Fuel.Seminole.2030.1</t>
  </si>
  <si>
    <t>Combination Short-haul Truck - Diesel Fuel.Seminole.2030.2</t>
  </si>
  <si>
    <t>Combination Short-haul Truck - Diesel Fuel.Seminole.2030.3</t>
  </si>
  <si>
    <t>Combination Short-haul Truck - Diesel Fuel.Seminole.2030.4</t>
  </si>
  <si>
    <t>Combination Short-haul Truck - Diesel Fuel.Seminole.2030.5</t>
  </si>
  <si>
    <t>Combination Short-haul Truck - Diesel Fuel.Seminole.2030.6</t>
  </si>
  <si>
    <t>Combination Short-haul Truck - Diesel Fuel.Seminole.2030.7</t>
  </si>
  <si>
    <t>Combination Short-haul Truck - Diesel Fuel.Seminole.2030.8</t>
  </si>
  <si>
    <t>Combination Short-haul Truck - Diesel Fuel.Seminole.2030.9</t>
  </si>
  <si>
    <t>Combination Short-haul Truck - Diesel Fuel.Seminole.2030.10</t>
  </si>
  <si>
    <t>Combination Short-haul Truck - Diesel Fuel.Seminole.2030.11</t>
  </si>
  <si>
    <t>Combination Short-haul Truck - Diesel Fuel.Seminole.2030.12</t>
  </si>
  <si>
    <t>Combination Short-haul Truck - Diesel Fuel.Seminole.2030.13</t>
  </si>
  <si>
    <t>Combination Short-haul Truck - Diesel Fuel.Seminole.2030.14</t>
  </si>
  <si>
    <t>Combination Short-haul Truck - Diesel Fuel.Seminole.2030.15</t>
  </si>
  <si>
    <t>Combination Short-haul Truck - Diesel Fuel.Seminole.2030.16</t>
  </si>
  <si>
    <t>Combination Short-haul Truck - Gasoline.Seminole.2012.1</t>
  </si>
  <si>
    <t>Combination Short-haul Truck - Gasoline.Seminole.2012.2</t>
  </si>
  <si>
    <t>Combination Short-haul Truck - Gasoline.Seminole.2012.3</t>
  </si>
  <si>
    <t>Combination Short-haul Truck - Gasoline.Seminole.2012.4</t>
  </si>
  <si>
    <t>Combination Short-haul Truck - Gasoline.Seminole.2012.5</t>
  </si>
  <si>
    <t>Combination Short-haul Truck - Gasoline.Seminole.2012.6</t>
  </si>
  <si>
    <t>Combination Short-haul Truck - Gasoline.Seminole.2012.7</t>
  </si>
  <si>
    <t>Combination Short-haul Truck - Gasoline.Seminole.2012.8</t>
  </si>
  <si>
    <t>Combination Short-haul Truck - Gasoline.Seminole.2012.9</t>
  </si>
  <si>
    <t>Combination Short-haul Truck - Gasoline.Seminole.2012.10</t>
  </si>
  <si>
    <t>Combination Short-haul Truck - Gasoline.Seminole.2012.11</t>
  </si>
  <si>
    <t>Combination Short-haul Truck - Gasoline.Seminole.2012.12</t>
  </si>
  <si>
    <t>Combination Short-haul Truck - Gasoline.Seminole.2012.13</t>
  </si>
  <si>
    <t>Combination Short-haul Truck - Gasoline.Seminole.2012.14</t>
  </si>
  <si>
    <t>Combination Short-haul Truck - Gasoline.Seminole.2012.15</t>
  </si>
  <si>
    <t>Combination Short-haul Truck - Gasoline.Seminole.2012.16</t>
  </si>
  <si>
    <t>Combination Short-haul Truck - Gasoline.Seminole.2020.1</t>
  </si>
  <si>
    <t>Combination Short-haul Truck - Gasoline.Seminole.2020.2</t>
  </si>
  <si>
    <t>Combination Short-haul Truck - Gasoline.Seminole.2020.3</t>
  </si>
  <si>
    <t>Combination Short-haul Truck - Gasoline.Seminole.2020.4</t>
  </si>
  <si>
    <t>Combination Short-haul Truck - Gasoline.Seminole.2020.5</t>
  </si>
  <si>
    <t>Combination Short-haul Truck - Gasoline.Seminole.2020.6</t>
  </si>
  <si>
    <t>Combination Short-haul Truck - Gasoline.Seminole.2020.7</t>
  </si>
  <si>
    <t>Combination Short-haul Truck - Gasoline.Seminole.2020.8</t>
  </si>
  <si>
    <t>Combination Short-haul Truck - Gasoline.Seminole.2020.9</t>
  </si>
  <si>
    <t>Combination Short-haul Truck - Gasoline.Seminole.2020.10</t>
  </si>
  <si>
    <t>Combination Short-haul Truck - Gasoline.Seminole.2020.11</t>
  </si>
  <si>
    <t>Combination Short-haul Truck - Gasoline.Seminole.2020.12</t>
  </si>
  <si>
    <t>Combination Short-haul Truck - Gasoline.Seminole.2020.13</t>
  </si>
  <si>
    <t>Combination Short-haul Truck - Gasoline.Seminole.2020.14</t>
  </si>
  <si>
    <t>Combination Short-haul Truck - Gasoline.Seminole.2020.15</t>
  </si>
  <si>
    <t>Combination Short-haul Truck - Gasoline.Seminole.2020.16</t>
  </si>
  <si>
    <t>Combination Short-haul Truck - Gasoline.Seminole.2030.1</t>
  </si>
  <si>
    <t>Combination Short-haul Truck - Gasoline.Seminole.2030.2</t>
  </si>
  <si>
    <t>Combination Short-haul Truck - Gasoline.Seminole.2030.3</t>
  </si>
  <si>
    <t>Combination Short-haul Truck - Gasoline.Seminole.2030.4</t>
  </si>
  <si>
    <t>Combination Short-haul Truck - Gasoline.Seminole.2030.5</t>
  </si>
  <si>
    <t>Combination Short-haul Truck - Gasoline.Seminole.2030.6</t>
  </si>
  <si>
    <t>Combination Short-haul Truck - Gasoline.Seminole.2030.7</t>
  </si>
  <si>
    <t>Combination Short-haul Truck - Gasoline.Seminole.2030.8</t>
  </si>
  <si>
    <t>Combination Short-haul Truck - Gasoline.Seminole.2030.9</t>
  </si>
  <si>
    <t>Combination Short-haul Truck - Gasoline.Seminole.2030.10</t>
  </si>
  <si>
    <t>Combination Short-haul Truck - Gasoline.Seminole.2030.11</t>
  </si>
  <si>
    <t>Combination Short-haul Truck - Gasoline.Seminole.2030.12</t>
  </si>
  <si>
    <t>Combination Short-haul Truck - Gasoline.Seminole.2030.13</t>
  </si>
  <si>
    <t>Combination Short-haul Truck - Gasoline.Seminole.2030.14</t>
  </si>
  <si>
    <t>Combination Short-haul Truck - Gasoline.Seminole.2030.15</t>
  </si>
  <si>
    <t>Combination Short-haul Truck - Gasoline.Seminole.2030.16</t>
  </si>
  <si>
    <t>Single Unit Long-haul Truck - Diesel Fuel.Seminole.2012.1</t>
  </si>
  <si>
    <t>Single Unit Long-haul Truck - Diesel Fuel.Seminole.2012.2</t>
  </si>
  <si>
    <t>Single Unit Long-haul Truck - Diesel Fuel.Seminole.2012.3</t>
  </si>
  <si>
    <t>Single Unit Long-haul Truck - Diesel Fuel.Seminole.2012.4</t>
  </si>
  <si>
    <t>Single Unit Long-haul Truck - Diesel Fuel.Seminole.2012.5</t>
  </si>
  <si>
    <t>Single Unit Long-haul Truck - Diesel Fuel.Seminole.2012.6</t>
  </si>
  <si>
    <t>Single Unit Long-haul Truck - Diesel Fuel.Seminole.2012.7</t>
  </si>
  <si>
    <t>Single Unit Long-haul Truck - Diesel Fuel.Seminole.2012.8</t>
  </si>
  <si>
    <t>Single Unit Long-haul Truck - Diesel Fuel.Seminole.2012.9</t>
  </si>
  <si>
    <t>Single Unit Long-haul Truck - Diesel Fuel.Seminole.2012.10</t>
  </si>
  <si>
    <t>Single Unit Long-haul Truck - Diesel Fuel.Seminole.2012.11</t>
  </si>
  <si>
    <t>Single Unit Long-haul Truck - Diesel Fuel.Seminole.2012.12</t>
  </si>
  <si>
    <t>Single Unit Long-haul Truck - Diesel Fuel.Seminole.2012.13</t>
  </si>
  <si>
    <t>Single Unit Long-haul Truck - Diesel Fuel.Seminole.2012.14</t>
  </si>
  <si>
    <t>Single Unit Long-haul Truck - Diesel Fuel.Seminole.2012.15</t>
  </si>
  <si>
    <t>Single Unit Long-haul Truck - Diesel Fuel.Seminole.2012.16</t>
  </si>
  <si>
    <t>Single Unit Long-haul Truck - Diesel Fuel.Seminole.2020.1</t>
  </si>
  <si>
    <t>Single Unit Long-haul Truck - Diesel Fuel.Seminole.2020.2</t>
  </si>
  <si>
    <t>Single Unit Long-haul Truck - Diesel Fuel.Seminole.2020.3</t>
  </si>
  <si>
    <t>Single Unit Long-haul Truck - Diesel Fuel.Seminole.2020.4</t>
  </si>
  <si>
    <t>Single Unit Long-haul Truck - Diesel Fuel.Seminole.2020.5</t>
  </si>
  <si>
    <t>Single Unit Long-haul Truck - Diesel Fuel.Seminole.2020.6</t>
  </si>
  <si>
    <t>Single Unit Long-haul Truck - Diesel Fuel.Seminole.2020.7</t>
  </si>
  <si>
    <t>Single Unit Long-haul Truck - Diesel Fuel.Seminole.2020.8</t>
  </si>
  <si>
    <t>Single Unit Long-haul Truck - Diesel Fuel.Seminole.2020.9</t>
  </si>
  <si>
    <t>Single Unit Long-haul Truck - Diesel Fuel.Seminole.2020.10</t>
  </si>
  <si>
    <t>Single Unit Long-haul Truck - Diesel Fuel.Seminole.2020.11</t>
  </si>
  <si>
    <t>Single Unit Long-haul Truck - Diesel Fuel.Seminole.2020.12</t>
  </si>
  <si>
    <t>Single Unit Long-haul Truck - Diesel Fuel.Seminole.2020.13</t>
  </si>
  <si>
    <t>Single Unit Long-haul Truck - Diesel Fuel.Seminole.2020.14</t>
  </si>
  <si>
    <t>Single Unit Long-haul Truck - Diesel Fuel.Seminole.2020.15</t>
  </si>
  <si>
    <t>Single Unit Long-haul Truck - Diesel Fuel.Seminole.2020.16</t>
  </si>
  <si>
    <t>Single Unit Long-haul Truck - Diesel Fuel.Seminole.2030.1</t>
  </si>
  <si>
    <t>Single Unit Long-haul Truck - Diesel Fuel.Seminole.2030.2</t>
  </si>
  <si>
    <t>Single Unit Long-haul Truck - Diesel Fuel.Seminole.2030.3</t>
  </si>
  <si>
    <t>Single Unit Long-haul Truck - Diesel Fuel.Seminole.2030.4</t>
  </si>
  <si>
    <t>Single Unit Long-haul Truck - Diesel Fuel.Seminole.2030.5</t>
  </si>
  <si>
    <t>Single Unit Long-haul Truck - Diesel Fuel.Seminole.2030.6</t>
  </si>
  <si>
    <t>Single Unit Long-haul Truck - Diesel Fuel.Seminole.2030.7</t>
  </si>
  <si>
    <t>Single Unit Long-haul Truck - Diesel Fuel.Seminole.2030.8</t>
  </si>
  <si>
    <t>Single Unit Long-haul Truck - Diesel Fuel.Seminole.2030.9</t>
  </si>
  <si>
    <t>Single Unit Long-haul Truck - Diesel Fuel.Seminole.2030.10</t>
  </si>
  <si>
    <t>Single Unit Long-haul Truck - Diesel Fuel.Seminole.2030.11</t>
  </si>
  <si>
    <t>Single Unit Long-haul Truck - Diesel Fuel.Seminole.2030.12</t>
  </si>
  <si>
    <t>Single Unit Long-haul Truck - Diesel Fuel.Seminole.2030.13</t>
  </si>
  <si>
    <t>Single Unit Long-haul Truck - Diesel Fuel.Seminole.2030.14</t>
  </si>
  <si>
    <t>Single Unit Long-haul Truck - Diesel Fuel.Seminole.2030.15</t>
  </si>
  <si>
    <t>Single Unit Long-haul Truck - Diesel Fuel.Seminole.2030.16</t>
  </si>
  <si>
    <t>Single Unit Long-haul Truck - Gasoline.Seminole.2012.1</t>
  </si>
  <si>
    <t>Single Unit Long-haul Truck - Gasoline.Seminole.2012.2</t>
  </si>
  <si>
    <t>Single Unit Long-haul Truck - Gasoline.Seminole.2012.3</t>
  </si>
  <si>
    <t>Single Unit Long-haul Truck - Gasoline.Seminole.2012.4</t>
  </si>
  <si>
    <t>Single Unit Long-haul Truck - Gasoline.Seminole.2012.5</t>
  </si>
  <si>
    <t>Single Unit Long-haul Truck - Gasoline.Seminole.2012.6</t>
  </si>
  <si>
    <t>Single Unit Long-haul Truck - Gasoline.Seminole.2012.7</t>
  </si>
  <si>
    <t>Single Unit Long-haul Truck - Gasoline.Seminole.2012.8</t>
  </si>
  <si>
    <t>Single Unit Long-haul Truck - Gasoline.Seminole.2012.9</t>
  </si>
  <si>
    <t>Single Unit Long-haul Truck - Gasoline.Seminole.2012.10</t>
  </si>
  <si>
    <t>Single Unit Long-haul Truck - Gasoline.Seminole.2012.11</t>
  </si>
  <si>
    <t>Single Unit Long-haul Truck - Gasoline.Seminole.2012.12</t>
  </si>
  <si>
    <t>Single Unit Long-haul Truck - Gasoline.Seminole.2012.13</t>
  </si>
  <si>
    <t>Single Unit Long-haul Truck - Gasoline.Seminole.2012.14</t>
  </si>
  <si>
    <t>Single Unit Long-haul Truck - Gasoline.Seminole.2012.15</t>
  </si>
  <si>
    <t>Single Unit Long-haul Truck - Gasoline.Seminole.2012.16</t>
  </si>
  <si>
    <t>Single Unit Long-haul Truck - Gasoline.Seminole.2020.1</t>
  </si>
  <si>
    <t>Single Unit Long-haul Truck - Gasoline.Seminole.2020.2</t>
  </si>
  <si>
    <t>Single Unit Long-haul Truck - Gasoline.Seminole.2020.3</t>
  </si>
  <si>
    <t>Single Unit Long-haul Truck - Gasoline.Seminole.2020.4</t>
  </si>
  <si>
    <t>Single Unit Long-haul Truck - Gasoline.Seminole.2020.5</t>
  </si>
  <si>
    <t>Single Unit Long-haul Truck - Gasoline.Seminole.2020.6</t>
  </si>
  <si>
    <t>Single Unit Long-haul Truck - Gasoline.Seminole.2020.7</t>
  </si>
  <si>
    <t>Single Unit Long-haul Truck - Gasoline.Seminole.2020.8</t>
  </si>
  <si>
    <t>Single Unit Long-haul Truck - Gasoline.Seminole.2020.9</t>
  </si>
  <si>
    <t>Single Unit Long-haul Truck - Gasoline.Seminole.2020.10</t>
  </si>
  <si>
    <t>Single Unit Long-haul Truck - Gasoline.Seminole.2020.11</t>
  </si>
  <si>
    <t>Single Unit Long-haul Truck - Gasoline.Seminole.2020.12</t>
  </si>
  <si>
    <t>Single Unit Long-haul Truck - Gasoline.Seminole.2020.13</t>
  </si>
  <si>
    <t>Single Unit Long-haul Truck - Gasoline.Seminole.2020.14</t>
  </si>
  <si>
    <t>Single Unit Long-haul Truck - Gasoline.Seminole.2020.15</t>
  </si>
  <si>
    <t>Single Unit Long-haul Truck - Gasoline.Seminole.2020.16</t>
  </si>
  <si>
    <t>Single Unit Long-haul Truck - Gasoline.Seminole.2030.1</t>
  </si>
  <si>
    <t>Single Unit Long-haul Truck - Gasoline.Seminole.2030.2</t>
  </si>
  <si>
    <t>Single Unit Long-haul Truck - Gasoline.Seminole.2030.3</t>
  </si>
  <si>
    <t>Single Unit Long-haul Truck - Gasoline.Seminole.2030.4</t>
  </si>
  <si>
    <t>Single Unit Long-haul Truck - Gasoline.Seminole.2030.5</t>
  </si>
  <si>
    <t>Single Unit Long-haul Truck - Gasoline.Seminole.2030.6</t>
  </si>
  <si>
    <t>Single Unit Long-haul Truck - Gasoline.Seminole.2030.7</t>
  </si>
  <si>
    <t>Single Unit Long-haul Truck - Gasoline.Seminole.2030.8</t>
  </si>
  <si>
    <t>Single Unit Long-haul Truck - Gasoline.Seminole.2030.9</t>
  </si>
  <si>
    <t>Single Unit Long-haul Truck - Gasoline.Seminole.2030.10</t>
  </si>
  <si>
    <t>Single Unit Long-haul Truck - Gasoline.Seminole.2030.11</t>
  </si>
  <si>
    <t>Single Unit Long-haul Truck - Gasoline.Seminole.2030.12</t>
  </si>
  <si>
    <t>Single Unit Long-haul Truck - Gasoline.Seminole.2030.13</t>
  </si>
  <si>
    <t>Single Unit Long-haul Truck - Gasoline.Seminole.2030.14</t>
  </si>
  <si>
    <t>Single Unit Long-haul Truck - Gasoline.Seminole.2030.15</t>
  </si>
  <si>
    <t>Single Unit Long-haul Truck - Gasoline.Seminole.2030.16</t>
  </si>
  <si>
    <t>Single Unit Short-haul Truck - Diesel Fuel.Seminole.2012.1</t>
  </si>
  <si>
    <t>Single Unit Short-haul Truck - Diesel Fuel.Seminole.2012.2</t>
  </si>
  <si>
    <t>Single Unit Short-haul Truck - Diesel Fuel.Seminole.2012.3</t>
  </si>
  <si>
    <t>Single Unit Short-haul Truck - Diesel Fuel.Seminole.2012.4</t>
  </si>
  <si>
    <t>Single Unit Short-haul Truck - Diesel Fuel.Seminole.2012.5</t>
  </si>
  <si>
    <t>Single Unit Short-haul Truck - Diesel Fuel.Seminole.2012.6</t>
  </si>
  <si>
    <t>Single Unit Short-haul Truck - Diesel Fuel.Seminole.2012.7</t>
  </si>
  <si>
    <t>Single Unit Short-haul Truck - Diesel Fuel.Seminole.2012.8</t>
  </si>
  <si>
    <t>Single Unit Short-haul Truck - Diesel Fuel.Seminole.2012.9</t>
  </si>
  <si>
    <t>Single Unit Short-haul Truck - Diesel Fuel.Seminole.2012.10</t>
  </si>
  <si>
    <t>Single Unit Short-haul Truck - Diesel Fuel.Seminole.2012.11</t>
  </si>
  <si>
    <t>Single Unit Short-haul Truck - Diesel Fuel.Seminole.2012.12</t>
  </si>
  <si>
    <t>Single Unit Short-haul Truck - Diesel Fuel.Seminole.2012.13</t>
  </si>
  <si>
    <t>Single Unit Short-haul Truck - Diesel Fuel.Seminole.2012.14</t>
  </si>
  <si>
    <t>Single Unit Short-haul Truck - Diesel Fuel.Seminole.2012.15</t>
  </si>
  <si>
    <t>Single Unit Short-haul Truck - Diesel Fuel.Seminole.2012.16</t>
  </si>
  <si>
    <t>Single Unit Short-haul Truck - Diesel Fuel.Seminole.2020.1</t>
  </si>
  <si>
    <t>Single Unit Short-haul Truck - Diesel Fuel.Seminole.2020.2</t>
  </si>
  <si>
    <t>Single Unit Short-haul Truck - Diesel Fuel.Seminole.2020.3</t>
  </si>
  <si>
    <t>Single Unit Short-haul Truck - Diesel Fuel.Seminole.2020.4</t>
  </si>
  <si>
    <t>Single Unit Short-haul Truck - Diesel Fuel.Seminole.2020.5</t>
  </si>
  <si>
    <t>Single Unit Short-haul Truck - Diesel Fuel.Seminole.2020.6</t>
  </si>
  <si>
    <t>Single Unit Short-haul Truck - Diesel Fuel.Seminole.2020.7</t>
  </si>
  <si>
    <t>Single Unit Short-haul Truck - Diesel Fuel.Seminole.2020.8</t>
  </si>
  <si>
    <t>Single Unit Short-haul Truck - Diesel Fuel.Seminole.2020.9</t>
  </si>
  <si>
    <t>Single Unit Short-haul Truck - Diesel Fuel.Seminole.2020.10</t>
  </si>
  <si>
    <t>Single Unit Short-haul Truck - Diesel Fuel.Seminole.2020.11</t>
  </si>
  <si>
    <t>Single Unit Short-haul Truck - Diesel Fuel.Seminole.2020.12</t>
  </si>
  <si>
    <t>Single Unit Short-haul Truck - Diesel Fuel.Seminole.2020.13</t>
  </si>
  <si>
    <t>Single Unit Short-haul Truck - Diesel Fuel.Seminole.2020.14</t>
  </si>
  <si>
    <t>Single Unit Short-haul Truck - Diesel Fuel.Seminole.2020.15</t>
  </si>
  <si>
    <t>Single Unit Short-haul Truck - Diesel Fuel.Seminole.2020.16</t>
  </si>
  <si>
    <t>Single Unit Short-haul Truck - Diesel Fuel.Seminole.2030.1</t>
  </si>
  <si>
    <t>Single Unit Short-haul Truck - Diesel Fuel.Seminole.2030.2</t>
  </si>
  <si>
    <t>Single Unit Short-haul Truck - Diesel Fuel.Seminole.2030.3</t>
  </si>
  <si>
    <t>Single Unit Short-haul Truck - Diesel Fuel.Seminole.2030.4</t>
  </si>
  <si>
    <t>Single Unit Short-haul Truck - Diesel Fuel.Seminole.2030.5</t>
  </si>
  <si>
    <t>Single Unit Short-haul Truck - Diesel Fuel.Seminole.2030.6</t>
  </si>
  <si>
    <t>Single Unit Short-haul Truck - Diesel Fuel.Seminole.2030.7</t>
  </si>
  <si>
    <t>Single Unit Short-haul Truck - Diesel Fuel.Seminole.2030.8</t>
  </si>
  <si>
    <t>Single Unit Short-haul Truck - Diesel Fuel.Seminole.2030.9</t>
  </si>
  <si>
    <t>Single Unit Short-haul Truck - Diesel Fuel.Seminole.2030.10</t>
  </si>
  <si>
    <t>Single Unit Short-haul Truck - Diesel Fuel.Seminole.2030.11</t>
  </si>
  <si>
    <t>Single Unit Short-haul Truck - Diesel Fuel.Seminole.2030.12</t>
  </si>
  <si>
    <t>Single Unit Short-haul Truck - Diesel Fuel.Seminole.2030.13</t>
  </si>
  <si>
    <t>Single Unit Short-haul Truck - Diesel Fuel.Seminole.2030.14</t>
  </si>
  <si>
    <t>Single Unit Short-haul Truck - Diesel Fuel.Seminole.2030.15</t>
  </si>
  <si>
    <t>Single Unit Short-haul Truck - Diesel Fuel.Seminole.2030.16</t>
  </si>
  <si>
    <t>Single Unit Short-haul Truck - Gasoline.Seminole.2012.1</t>
  </si>
  <si>
    <t>Single Unit Short-haul Truck - Gasoline.Seminole.2012.2</t>
  </si>
  <si>
    <t>Single Unit Short-haul Truck - Gasoline.Seminole.2012.3</t>
  </si>
  <si>
    <t>Single Unit Short-haul Truck - Gasoline.Seminole.2012.4</t>
  </si>
  <si>
    <t>Single Unit Short-haul Truck - Gasoline.Seminole.2012.5</t>
  </si>
  <si>
    <t>Single Unit Short-haul Truck - Gasoline.Seminole.2012.6</t>
  </si>
  <si>
    <t>Single Unit Short-haul Truck - Gasoline.Seminole.2012.7</t>
  </si>
  <si>
    <t>Single Unit Short-haul Truck - Gasoline.Seminole.2012.8</t>
  </si>
  <si>
    <t>Single Unit Short-haul Truck - Gasoline.Seminole.2012.9</t>
  </si>
  <si>
    <t>Single Unit Short-haul Truck - Gasoline.Seminole.2012.10</t>
  </si>
  <si>
    <t>Single Unit Short-haul Truck - Gasoline.Seminole.2012.11</t>
  </si>
  <si>
    <t>Single Unit Short-haul Truck - Gasoline.Seminole.2012.12</t>
  </si>
  <si>
    <t>Single Unit Short-haul Truck - Gasoline.Seminole.2012.13</t>
  </si>
  <si>
    <t>Single Unit Short-haul Truck - Gasoline.Seminole.2012.14</t>
  </si>
  <si>
    <t>Single Unit Short-haul Truck - Gasoline.Seminole.2012.15</t>
  </si>
  <si>
    <t>Single Unit Short-haul Truck - Gasoline.Seminole.2012.16</t>
  </si>
  <si>
    <t>Single Unit Short-haul Truck - Gasoline.Seminole.2020.1</t>
  </si>
  <si>
    <t>Single Unit Short-haul Truck - Gasoline.Seminole.2020.2</t>
  </si>
  <si>
    <t>Single Unit Short-haul Truck - Gasoline.Seminole.2020.3</t>
  </si>
  <si>
    <t>Single Unit Short-haul Truck - Gasoline.Seminole.2020.4</t>
  </si>
  <si>
    <t>Single Unit Short-haul Truck - Gasoline.Seminole.2020.5</t>
  </si>
  <si>
    <t>Single Unit Short-haul Truck - Gasoline.Seminole.2020.6</t>
  </si>
  <si>
    <t>Single Unit Short-haul Truck - Gasoline.Seminole.2020.7</t>
  </si>
  <si>
    <t>Single Unit Short-haul Truck - Gasoline.Seminole.2020.8</t>
  </si>
  <si>
    <t>Single Unit Short-haul Truck - Gasoline.Seminole.2020.9</t>
  </si>
  <si>
    <t>Single Unit Short-haul Truck - Gasoline.Seminole.2020.10</t>
  </si>
  <si>
    <t>Single Unit Short-haul Truck - Gasoline.Seminole.2020.11</t>
  </si>
  <si>
    <t>Single Unit Short-haul Truck - Gasoline.Seminole.2020.12</t>
  </si>
  <si>
    <t>Single Unit Short-haul Truck - Gasoline.Seminole.2020.13</t>
  </si>
  <si>
    <t>Single Unit Short-haul Truck - Gasoline.Seminole.2020.14</t>
  </si>
  <si>
    <t>Single Unit Short-haul Truck - Gasoline.Seminole.2020.15</t>
  </si>
  <si>
    <t>Single Unit Short-haul Truck - Gasoline.Seminole.2020.16</t>
  </si>
  <si>
    <t>Single Unit Short-haul Truck - Gasoline.Seminole.2030.1</t>
  </si>
  <si>
    <t>Single Unit Short-haul Truck - Gasoline.Seminole.2030.2</t>
  </si>
  <si>
    <t>Single Unit Short-haul Truck - Gasoline.Seminole.2030.3</t>
  </si>
  <si>
    <t>Single Unit Short-haul Truck - Gasoline.Seminole.2030.4</t>
  </si>
  <si>
    <t>Single Unit Short-haul Truck - Gasoline.Seminole.2030.5</t>
  </si>
  <si>
    <t>Single Unit Short-haul Truck - Gasoline.Seminole.2030.6</t>
  </si>
  <si>
    <t>Single Unit Short-haul Truck - Gasoline.Seminole.2030.7</t>
  </si>
  <si>
    <t>Single Unit Short-haul Truck - Gasoline.Seminole.2030.8</t>
  </si>
  <si>
    <t>Single Unit Short-haul Truck - Gasoline.Seminole.2030.9</t>
  </si>
  <si>
    <t>Single Unit Short-haul Truck - Gasoline.Seminole.2030.10</t>
  </si>
  <si>
    <t>Single Unit Short-haul Truck - Gasoline.Seminole.2030.11</t>
  </si>
  <si>
    <t>Single Unit Short-haul Truck - Gasoline.Seminole.2030.12</t>
  </si>
  <si>
    <t>Single Unit Short-haul Truck - Gasoline.Seminole.2030.13</t>
  </si>
  <si>
    <t>Single Unit Short-haul Truck - Gasoline.Seminole.2030.14</t>
  </si>
  <si>
    <t>Single Unit Short-haul Truck - Gasoline.Seminole.2030.15</t>
  </si>
  <si>
    <t>Single Unit Short-haul Truck - Gasoline.Seminole.2030.16</t>
  </si>
  <si>
    <t>Combination Long-haul Truck - Diesel Fuel.Sumter.2012.1</t>
  </si>
  <si>
    <t>Combination Long-haul Truck - Diesel Fuel.Sumter.2012.2</t>
  </si>
  <si>
    <t>Combination Long-haul Truck - Diesel Fuel.Sumter.2012.3</t>
  </si>
  <si>
    <t>Combination Long-haul Truck - Diesel Fuel.Sumter.2012.4</t>
  </si>
  <si>
    <t>Combination Long-haul Truck - Diesel Fuel.Sumter.2012.5</t>
  </si>
  <si>
    <t>Combination Long-haul Truck - Diesel Fuel.Sumter.2012.6</t>
  </si>
  <si>
    <t>Combination Long-haul Truck - Diesel Fuel.Sumter.2012.7</t>
  </si>
  <si>
    <t>Combination Long-haul Truck - Diesel Fuel.Sumter.2012.8</t>
  </si>
  <si>
    <t>Combination Long-haul Truck - Diesel Fuel.Sumter.2012.9</t>
  </si>
  <si>
    <t>Combination Long-haul Truck - Diesel Fuel.Sumter.2012.10</t>
  </si>
  <si>
    <t>Combination Long-haul Truck - Diesel Fuel.Sumter.2012.11</t>
  </si>
  <si>
    <t>Combination Long-haul Truck - Diesel Fuel.Sumter.2012.12</t>
  </si>
  <si>
    <t>Combination Long-haul Truck - Diesel Fuel.Sumter.2012.13</t>
  </si>
  <si>
    <t>Combination Long-haul Truck - Diesel Fuel.Sumter.2012.14</t>
  </si>
  <si>
    <t>Combination Long-haul Truck - Diesel Fuel.Sumter.2012.15</t>
  </si>
  <si>
    <t>Combination Long-haul Truck - Diesel Fuel.Sumter.2012.16</t>
  </si>
  <si>
    <t>Combination Long-haul Truck - Diesel Fuel.Sumter.2020.1</t>
  </si>
  <si>
    <t>Combination Long-haul Truck - Diesel Fuel.Sumter.2020.2</t>
  </si>
  <si>
    <t>Combination Long-haul Truck - Diesel Fuel.Sumter.2020.3</t>
  </si>
  <si>
    <t>Combination Long-haul Truck - Diesel Fuel.Sumter.2020.4</t>
  </si>
  <si>
    <t>Combination Long-haul Truck - Diesel Fuel.Sumter.2020.5</t>
  </si>
  <si>
    <t>Combination Long-haul Truck - Diesel Fuel.Sumter.2020.6</t>
  </si>
  <si>
    <t>Combination Long-haul Truck - Diesel Fuel.Sumter.2020.7</t>
  </si>
  <si>
    <t>Combination Long-haul Truck - Diesel Fuel.Sumter.2020.8</t>
  </si>
  <si>
    <t>Combination Long-haul Truck - Diesel Fuel.Sumter.2020.9</t>
  </si>
  <si>
    <t>Combination Long-haul Truck - Diesel Fuel.Sumter.2020.10</t>
  </si>
  <si>
    <t>Combination Long-haul Truck - Diesel Fuel.Sumter.2020.11</t>
  </si>
  <si>
    <t>Combination Long-haul Truck - Diesel Fuel.Sumter.2020.12</t>
  </si>
  <si>
    <t>Combination Long-haul Truck - Diesel Fuel.Sumter.2020.13</t>
  </si>
  <si>
    <t>Combination Long-haul Truck - Diesel Fuel.Sumter.2020.14</t>
  </si>
  <si>
    <t>Combination Long-haul Truck - Diesel Fuel.Sumter.2020.15</t>
  </si>
  <si>
    <t>Combination Long-haul Truck - Diesel Fuel.Sumter.2020.16</t>
  </si>
  <si>
    <t>Combination Long-haul Truck - Diesel Fuel.Sumter.2030.1</t>
  </si>
  <si>
    <t>Combination Long-haul Truck - Diesel Fuel.Sumter.2030.2</t>
  </si>
  <si>
    <t>Combination Long-haul Truck - Diesel Fuel.Sumter.2030.3</t>
  </si>
  <si>
    <t>Combination Long-haul Truck - Diesel Fuel.Sumter.2030.4</t>
  </si>
  <si>
    <t>Combination Long-haul Truck - Diesel Fuel.Sumter.2030.5</t>
  </si>
  <si>
    <t>Combination Long-haul Truck - Diesel Fuel.Sumter.2030.6</t>
  </si>
  <si>
    <t>Combination Long-haul Truck - Diesel Fuel.Sumter.2030.7</t>
  </si>
  <si>
    <t>Combination Long-haul Truck - Diesel Fuel.Sumter.2030.8</t>
  </si>
  <si>
    <t>Combination Long-haul Truck - Diesel Fuel.Sumter.2030.9</t>
  </si>
  <si>
    <t>Combination Long-haul Truck - Diesel Fuel.Sumter.2030.10</t>
  </si>
  <si>
    <t>Combination Long-haul Truck - Diesel Fuel.Sumter.2030.11</t>
  </si>
  <si>
    <t>Combination Long-haul Truck - Diesel Fuel.Sumter.2030.12</t>
  </si>
  <si>
    <t>Combination Long-haul Truck - Diesel Fuel.Sumter.2030.13</t>
  </si>
  <si>
    <t>Combination Long-haul Truck - Diesel Fuel.Sumter.2030.14</t>
  </si>
  <si>
    <t>Combination Long-haul Truck - Diesel Fuel.Sumter.2030.15</t>
  </si>
  <si>
    <t>Combination Long-haul Truck - Diesel Fuel.Sumter.2030.16</t>
  </si>
  <si>
    <t>Combination Short-haul Truck - Diesel Fuel.Sumter.2012.1</t>
  </si>
  <si>
    <t>Combination Short-haul Truck - Diesel Fuel.Sumter.2012.2</t>
  </si>
  <si>
    <t>Combination Short-haul Truck - Diesel Fuel.Sumter.2012.3</t>
  </si>
  <si>
    <t>Combination Short-haul Truck - Diesel Fuel.Sumter.2012.4</t>
  </si>
  <si>
    <t>Combination Short-haul Truck - Diesel Fuel.Sumter.2012.5</t>
  </si>
  <si>
    <t>Combination Short-haul Truck - Diesel Fuel.Sumter.2012.6</t>
  </si>
  <si>
    <t>Combination Short-haul Truck - Diesel Fuel.Sumter.2012.7</t>
  </si>
  <si>
    <t>Combination Short-haul Truck - Diesel Fuel.Sumter.2012.8</t>
  </si>
  <si>
    <t>Combination Short-haul Truck - Diesel Fuel.Sumter.2012.9</t>
  </si>
  <si>
    <t>Combination Short-haul Truck - Diesel Fuel.Sumter.2012.10</t>
  </si>
  <si>
    <t>Combination Short-haul Truck - Diesel Fuel.Sumter.2012.11</t>
  </si>
  <si>
    <t>Combination Short-haul Truck - Diesel Fuel.Sumter.2012.12</t>
  </si>
  <si>
    <t>Combination Short-haul Truck - Diesel Fuel.Sumter.2012.13</t>
  </si>
  <si>
    <t>Combination Short-haul Truck - Diesel Fuel.Sumter.2012.14</t>
  </si>
  <si>
    <t>Combination Short-haul Truck - Diesel Fuel.Sumter.2012.15</t>
  </si>
  <si>
    <t>Combination Short-haul Truck - Diesel Fuel.Sumter.2012.16</t>
  </si>
  <si>
    <t>Combination Short-haul Truck - Diesel Fuel.Sumter.2020.1</t>
  </si>
  <si>
    <t>Combination Short-haul Truck - Diesel Fuel.Sumter.2020.2</t>
  </si>
  <si>
    <t>Combination Short-haul Truck - Diesel Fuel.Sumter.2020.3</t>
  </si>
  <si>
    <t>Combination Short-haul Truck - Diesel Fuel.Sumter.2020.4</t>
  </si>
  <si>
    <t>Combination Short-haul Truck - Diesel Fuel.Sumter.2020.5</t>
  </si>
  <si>
    <t>Combination Short-haul Truck - Diesel Fuel.Sumter.2020.6</t>
  </si>
  <si>
    <t>Combination Short-haul Truck - Diesel Fuel.Sumter.2020.7</t>
  </si>
  <si>
    <t>Combination Short-haul Truck - Diesel Fuel.Sumter.2020.8</t>
  </si>
  <si>
    <t>Combination Short-haul Truck - Diesel Fuel.Sumter.2020.9</t>
  </si>
  <si>
    <t>Combination Short-haul Truck - Diesel Fuel.Sumter.2020.10</t>
  </si>
  <si>
    <t>Combination Short-haul Truck - Diesel Fuel.Sumter.2020.11</t>
  </si>
  <si>
    <t>Combination Short-haul Truck - Diesel Fuel.Sumter.2020.12</t>
  </si>
  <si>
    <t>Combination Short-haul Truck - Diesel Fuel.Sumter.2020.13</t>
  </si>
  <si>
    <t>Combination Short-haul Truck - Diesel Fuel.Sumter.2020.14</t>
  </si>
  <si>
    <t>Combination Short-haul Truck - Diesel Fuel.Sumter.2020.15</t>
  </si>
  <si>
    <t>Combination Short-haul Truck - Diesel Fuel.Sumter.2020.16</t>
  </si>
  <si>
    <t>Combination Short-haul Truck - Diesel Fuel.Sumter.2030.1</t>
  </si>
  <si>
    <t>Combination Short-haul Truck - Diesel Fuel.Sumter.2030.2</t>
  </si>
  <si>
    <t>Combination Short-haul Truck - Diesel Fuel.Sumter.2030.3</t>
  </si>
  <si>
    <t>Combination Short-haul Truck - Diesel Fuel.Sumter.2030.4</t>
  </si>
  <si>
    <t>Combination Short-haul Truck - Diesel Fuel.Sumter.2030.5</t>
  </si>
  <si>
    <t>Combination Short-haul Truck - Diesel Fuel.Sumter.2030.6</t>
  </si>
  <si>
    <t>Combination Short-haul Truck - Diesel Fuel.Sumter.2030.7</t>
  </si>
  <si>
    <t>Combination Short-haul Truck - Diesel Fuel.Sumter.2030.8</t>
  </si>
  <si>
    <t>Combination Short-haul Truck - Diesel Fuel.Sumter.2030.9</t>
  </si>
  <si>
    <t>Combination Short-haul Truck - Diesel Fuel.Sumter.2030.10</t>
  </si>
  <si>
    <t>Combination Short-haul Truck - Diesel Fuel.Sumter.2030.11</t>
  </si>
  <si>
    <t>Combination Short-haul Truck - Diesel Fuel.Sumter.2030.12</t>
  </si>
  <si>
    <t>Combination Short-haul Truck - Diesel Fuel.Sumter.2030.13</t>
  </si>
  <si>
    <t>Combination Short-haul Truck - Diesel Fuel.Sumter.2030.14</t>
  </si>
  <si>
    <t>Combination Short-haul Truck - Diesel Fuel.Sumter.2030.15</t>
  </si>
  <si>
    <t>Combination Short-haul Truck - Diesel Fuel.Sumter.2030.16</t>
  </si>
  <si>
    <t>Combination Short-haul Truck - Gasoline.Sumter.2012.1</t>
  </si>
  <si>
    <t>Combination Short-haul Truck - Gasoline.Sumter.2012.2</t>
  </si>
  <si>
    <t>Combination Short-haul Truck - Gasoline.Sumter.2012.3</t>
  </si>
  <si>
    <t>Combination Short-haul Truck - Gasoline.Sumter.2012.4</t>
  </si>
  <si>
    <t>Combination Short-haul Truck - Gasoline.Sumter.2012.5</t>
  </si>
  <si>
    <t>Combination Short-haul Truck - Gasoline.Sumter.2012.6</t>
  </si>
  <si>
    <t>Combination Short-haul Truck - Gasoline.Sumter.2012.7</t>
  </si>
  <si>
    <t>Combination Short-haul Truck - Gasoline.Sumter.2012.8</t>
  </si>
  <si>
    <t>Combination Short-haul Truck - Gasoline.Sumter.2012.9</t>
  </si>
  <si>
    <t>Combination Short-haul Truck - Gasoline.Sumter.2012.10</t>
  </si>
  <si>
    <t>Combination Short-haul Truck - Gasoline.Sumter.2012.11</t>
  </si>
  <si>
    <t>Combination Short-haul Truck - Gasoline.Sumter.2012.12</t>
  </si>
  <si>
    <t>Combination Short-haul Truck - Gasoline.Sumter.2012.13</t>
  </si>
  <si>
    <t>Combination Short-haul Truck - Gasoline.Sumter.2012.14</t>
  </si>
  <si>
    <t>Combination Short-haul Truck - Gasoline.Sumter.2012.15</t>
  </si>
  <si>
    <t>Combination Short-haul Truck - Gasoline.Sumter.2012.16</t>
  </si>
  <si>
    <t>Combination Short-haul Truck - Gasoline.Sumter.2020.1</t>
  </si>
  <si>
    <t>Combination Short-haul Truck - Gasoline.Sumter.2020.2</t>
  </si>
  <si>
    <t>Combination Short-haul Truck - Gasoline.Sumter.2020.3</t>
  </si>
  <si>
    <t>Combination Short-haul Truck - Gasoline.Sumter.2020.4</t>
  </si>
  <si>
    <t>Combination Short-haul Truck - Gasoline.Sumter.2020.5</t>
  </si>
  <si>
    <t>Combination Short-haul Truck - Gasoline.Sumter.2020.6</t>
  </si>
  <si>
    <t>Combination Short-haul Truck - Gasoline.Sumter.2020.7</t>
  </si>
  <si>
    <t>Combination Short-haul Truck - Gasoline.Sumter.2020.8</t>
  </si>
  <si>
    <t>Combination Short-haul Truck - Gasoline.Sumter.2020.9</t>
  </si>
  <si>
    <t>Combination Short-haul Truck - Gasoline.Sumter.2020.10</t>
  </si>
  <si>
    <t>Combination Short-haul Truck - Gasoline.Sumter.2020.11</t>
  </si>
  <si>
    <t>Combination Short-haul Truck - Gasoline.Sumter.2020.12</t>
  </si>
  <si>
    <t>Combination Short-haul Truck - Gasoline.Sumter.2020.13</t>
  </si>
  <si>
    <t>Combination Short-haul Truck - Gasoline.Sumter.2020.14</t>
  </si>
  <si>
    <t>Combination Short-haul Truck - Gasoline.Sumter.2020.15</t>
  </si>
  <si>
    <t>Combination Short-haul Truck - Gasoline.Sumter.2020.16</t>
  </si>
  <si>
    <t>Combination Short-haul Truck - Gasoline.Sumter.2030.1</t>
  </si>
  <si>
    <t>Combination Short-haul Truck - Gasoline.Sumter.2030.2</t>
  </si>
  <si>
    <t>Combination Short-haul Truck - Gasoline.Sumter.2030.3</t>
  </si>
  <si>
    <t>Combination Short-haul Truck - Gasoline.Sumter.2030.4</t>
  </si>
  <si>
    <t>Combination Short-haul Truck - Gasoline.Sumter.2030.5</t>
  </si>
  <si>
    <t>Combination Short-haul Truck - Gasoline.Sumter.2030.6</t>
  </si>
  <si>
    <t>Combination Short-haul Truck - Gasoline.Sumter.2030.7</t>
  </si>
  <si>
    <t>Combination Short-haul Truck - Gasoline.Sumter.2030.8</t>
  </si>
  <si>
    <t>Combination Short-haul Truck - Gasoline.Sumter.2030.9</t>
  </si>
  <si>
    <t>Combination Short-haul Truck - Gasoline.Sumter.2030.10</t>
  </si>
  <si>
    <t>Combination Short-haul Truck - Gasoline.Sumter.2030.11</t>
  </si>
  <si>
    <t>Combination Short-haul Truck - Gasoline.Sumter.2030.12</t>
  </si>
  <si>
    <t>Combination Short-haul Truck - Gasoline.Sumter.2030.13</t>
  </si>
  <si>
    <t>Combination Short-haul Truck - Gasoline.Sumter.2030.14</t>
  </si>
  <si>
    <t>Combination Short-haul Truck - Gasoline.Sumter.2030.15</t>
  </si>
  <si>
    <t>Combination Short-haul Truck - Gasoline.Sumter.2030.16</t>
  </si>
  <si>
    <t>Single Unit Long-haul Truck - Diesel Fuel.Sumter.2012.1</t>
  </si>
  <si>
    <t>Single Unit Long-haul Truck - Diesel Fuel.Sumter.2012.2</t>
  </si>
  <si>
    <t>Single Unit Long-haul Truck - Diesel Fuel.Sumter.2012.3</t>
  </si>
  <si>
    <t>Single Unit Long-haul Truck - Diesel Fuel.Sumter.2012.4</t>
  </si>
  <si>
    <t>Single Unit Long-haul Truck - Diesel Fuel.Sumter.2012.5</t>
  </si>
  <si>
    <t>Single Unit Long-haul Truck - Diesel Fuel.Sumter.2012.6</t>
  </si>
  <si>
    <t>Single Unit Long-haul Truck - Diesel Fuel.Sumter.2012.7</t>
  </si>
  <si>
    <t>Single Unit Long-haul Truck - Diesel Fuel.Sumter.2012.8</t>
  </si>
  <si>
    <t>Single Unit Long-haul Truck - Diesel Fuel.Sumter.2012.9</t>
  </si>
  <si>
    <t>Single Unit Long-haul Truck - Diesel Fuel.Sumter.2012.10</t>
  </si>
  <si>
    <t>Single Unit Long-haul Truck - Diesel Fuel.Sumter.2012.11</t>
  </si>
  <si>
    <t>Single Unit Long-haul Truck - Diesel Fuel.Sumter.2012.12</t>
  </si>
  <si>
    <t>Single Unit Long-haul Truck - Diesel Fuel.Sumter.2012.13</t>
  </si>
  <si>
    <t>Single Unit Long-haul Truck - Diesel Fuel.Sumter.2012.14</t>
  </si>
  <si>
    <t>Single Unit Long-haul Truck - Diesel Fuel.Sumter.2012.15</t>
  </si>
  <si>
    <t>Single Unit Long-haul Truck - Diesel Fuel.Sumter.2012.16</t>
  </si>
  <si>
    <t>Single Unit Long-haul Truck - Diesel Fuel.Sumter.2020.1</t>
  </si>
  <si>
    <t>Single Unit Long-haul Truck - Diesel Fuel.Sumter.2020.2</t>
  </si>
  <si>
    <t>Single Unit Long-haul Truck - Diesel Fuel.Sumter.2020.3</t>
  </si>
  <si>
    <t>Single Unit Long-haul Truck - Diesel Fuel.Sumter.2020.4</t>
  </si>
  <si>
    <t>Single Unit Long-haul Truck - Diesel Fuel.Sumter.2020.5</t>
  </si>
  <si>
    <t>Single Unit Long-haul Truck - Diesel Fuel.Sumter.2020.6</t>
  </si>
  <si>
    <t>Single Unit Long-haul Truck - Diesel Fuel.Sumter.2020.7</t>
  </si>
  <si>
    <t>Single Unit Long-haul Truck - Diesel Fuel.Sumter.2020.8</t>
  </si>
  <si>
    <t>Single Unit Long-haul Truck - Diesel Fuel.Sumter.2020.9</t>
  </si>
  <si>
    <t>Single Unit Long-haul Truck - Diesel Fuel.Sumter.2020.10</t>
  </si>
  <si>
    <t>Single Unit Long-haul Truck - Diesel Fuel.Sumter.2020.11</t>
  </si>
  <si>
    <t>Single Unit Long-haul Truck - Diesel Fuel.Sumter.2020.12</t>
  </si>
  <si>
    <t>Single Unit Long-haul Truck - Diesel Fuel.Sumter.2020.13</t>
  </si>
  <si>
    <t>Single Unit Long-haul Truck - Diesel Fuel.Sumter.2020.14</t>
  </si>
  <si>
    <t>Single Unit Long-haul Truck - Diesel Fuel.Sumter.2020.15</t>
  </si>
  <si>
    <t>Single Unit Long-haul Truck - Diesel Fuel.Sumter.2020.16</t>
  </si>
  <si>
    <t>Single Unit Long-haul Truck - Diesel Fuel.Sumter.2030.1</t>
  </si>
  <si>
    <t>Single Unit Long-haul Truck - Diesel Fuel.Sumter.2030.2</t>
  </si>
  <si>
    <t>Single Unit Long-haul Truck - Diesel Fuel.Sumter.2030.3</t>
  </si>
  <si>
    <t>Single Unit Long-haul Truck - Diesel Fuel.Sumter.2030.4</t>
  </si>
  <si>
    <t>Single Unit Long-haul Truck - Diesel Fuel.Sumter.2030.5</t>
  </si>
  <si>
    <t>Single Unit Long-haul Truck - Diesel Fuel.Sumter.2030.6</t>
  </si>
  <si>
    <t>Single Unit Long-haul Truck - Diesel Fuel.Sumter.2030.7</t>
  </si>
  <si>
    <t>Single Unit Long-haul Truck - Diesel Fuel.Sumter.2030.8</t>
  </si>
  <si>
    <t>Single Unit Long-haul Truck - Diesel Fuel.Sumter.2030.9</t>
  </si>
  <si>
    <t>Single Unit Long-haul Truck - Diesel Fuel.Sumter.2030.10</t>
  </si>
  <si>
    <t>Single Unit Long-haul Truck - Diesel Fuel.Sumter.2030.11</t>
  </si>
  <si>
    <t>Single Unit Long-haul Truck - Diesel Fuel.Sumter.2030.12</t>
  </si>
  <si>
    <t>Single Unit Long-haul Truck - Diesel Fuel.Sumter.2030.13</t>
  </si>
  <si>
    <t>Single Unit Long-haul Truck - Diesel Fuel.Sumter.2030.14</t>
  </si>
  <si>
    <t>Single Unit Long-haul Truck - Diesel Fuel.Sumter.2030.15</t>
  </si>
  <si>
    <t>Single Unit Long-haul Truck - Diesel Fuel.Sumter.2030.16</t>
  </si>
  <si>
    <t>Single Unit Long-haul Truck - Gasoline.Sumter.2012.1</t>
  </si>
  <si>
    <t>Single Unit Long-haul Truck - Gasoline.Sumter.2012.2</t>
  </si>
  <si>
    <t>Single Unit Long-haul Truck - Gasoline.Sumter.2012.3</t>
  </si>
  <si>
    <t>Single Unit Long-haul Truck - Gasoline.Sumter.2012.4</t>
  </si>
  <si>
    <t>Single Unit Long-haul Truck - Gasoline.Sumter.2012.5</t>
  </si>
  <si>
    <t>Single Unit Long-haul Truck - Gasoline.Sumter.2012.6</t>
  </si>
  <si>
    <t>Single Unit Long-haul Truck - Gasoline.Sumter.2012.7</t>
  </si>
  <si>
    <t>Single Unit Long-haul Truck - Gasoline.Sumter.2012.8</t>
  </si>
  <si>
    <t>Single Unit Long-haul Truck - Gasoline.Sumter.2012.9</t>
  </si>
  <si>
    <t>Single Unit Long-haul Truck - Gasoline.Sumter.2012.10</t>
  </si>
  <si>
    <t>Single Unit Long-haul Truck - Gasoline.Sumter.2012.11</t>
  </si>
  <si>
    <t>Single Unit Long-haul Truck - Gasoline.Sumter.2012.12</t>
  </si>
  <si>
    <t>Single Unit Long-haul Truck - Gasoline.Sumter.2012.13</t>
  </si>
  <si>
    <t>Single Unit Long-haul Truck - Gasoline.Sumter.2012.14</t>
  </si>
  <si>
    <t>Single Unit Long-haul Truck - Gasoline.Sumter.2012.15</t>
  </si>
  <si>
    <t>Single Unit Long-haul Truck - Gasoline.Sumter.2012.16</t>
  </si>
  <si>
    <t>Single Unit Long-haul Truck - Gasoline.Sumter.2020.1</t>
  </si>
  <si>
    <t>Single Unit Long-haul Truck - Gasoline.Sumter.2020.2</t>
  </si>
  <si>
    <t>Single Unit Long-haul Truck - Gasoline.Sumter.2020.3</t>
  </si>
  <si>
    <t>Single Unit Long-haul Truck - Gasoline.Sumter.2020.4</t>
  </si>
  <si>
    <t>Single Unit Long-haul Truck - Gasoline.Sumter.2020.5</t>
  </si>
  <si>
    <t>Single Unit Long-haul Truck - Gasoline.Sumter.2020.6</t>
  </si>
  <si>
    <t>Single Unit Long-haul Truck - Gasoline.Sumter.2020.7</t>
  </si>
  <si>
    <t>Single Unit Long-haul Truck - Gasoline.Sumter.2020.8</t>
  </si>
  <si>
    <t>Single Unit Long-haul Truck - Gasoline.Sumter.2020.9</t>
  </si>
  <si>
    <t>Single Unit Long-haul Truck - Gasoline.Sumter.2020.10</t>
  </si>
  <si>
    <t>Single Unit Long-haul Truck - Gasoline.Sumter.2020.11</t>
  </si>
  <si>
    <t>Single Unit Long-haul Truck - Gasoline.Sumter.2020.12</t>
  </si>
  <si>
    <t>Single Unit Long-haul Truck - Gasoline.Sumter.2020.13</t>
  </si>
  <si>
    <t>Single Unit Long-haul Truck - Gasoline.Sumter.2020.14</t>
  </si>
  <si>
    <t>Single Unit Long-haul Truck - Gasoline.Sumter.2020.15</t>
  </si>
  <si>
    <t>Single Unit Long-haul Truck - Gasoline.Sumter.2020.16</t>
  </si>
  <si>
    <t>Single Unit Long-haul Truck - Gasoline.Sumter.2030.1</t>
  </si>
  <si>
    <t>Single Unit Long-haul Truck - Gasoline.Sumter.2030.2</t>
  </si>
  <si>
    <t>Single Unit Long-haul Truck - Gasoline.Sumter.2030.3</t>
  </si>
  <si>
    <t>Single Unit Long-haul Truck - Gasoline.Sumter.2030.4</t>
  </si>
  <si>
    <t>Single Unit Long-haul Truck - Gasoline.Sumter.2030.5</t>
  </si>
  <si>
    <t>Single Unit Long-haul Truck - Gasoline.Sumter.2030.6</t>
  </si>
  <si>
    <t>Single Unit Long-haul Truck - Gasoline.Sumter.2030.7</t>
  </si>
  <si>
    <t>Single Unit Long-haul Truck - Gasoline.Sumter.2030.8</t>
  </si>
  <si>
    <t>Single Unit Long-haul Truck - Gasoline.Sumter.2030.9</t>
  </si>
  <si>
    <t>Single Unit Long-haul Truck - Gasoline.Sumter.2030.10</t>
  </si>
  <si>
    <t>Single Unit Long-haul Truck - Gasoline.Sumter.2030.11</t>
  </si>
  <si>
    <t>Single Unit Long-haul Truck - Gasoline.Sumter.2030.12</t>
  </si>
  <si>
    <t>Single Unit Long-haul Truck - Gasoline.Sumter.2030.13</t>
  </si>
  <si>
    <t>Single Unit Long-haul Truck - Gasoline.Sumter.2030.14</t>
  </si>
  <si>
    <t>Single Unit Long-haul Truck - Gasoline.Sumter.2030.15</t>
  </si>
  <si>
    <t>Single Unit Long-haul Truck - Gasoline.Sumter.2030.16</t>
  </si>
  <si>
    <t>Single Unit Short-haul Truck - Diesel Fuel.Sumter.2012.1</t>
  </si>
  <si>
    <t>Single Unit Short-haul Truck - Diesel Fuel.Sumter.2012.2</t>
  </si>
  <si>
    <t>Single Unit Short-haul Truck - Diesel Fuel.Sumter.2012.3</t>
  </si>
  <si>
    <t>Single Unit Short-haul Truck - Diesel Fuel.Sumter.2012.4</t>
  </si>
  <si>
    <t>Single Unit Short-haul Truck - Diesel Fuel.Sumter.2012.5</t>
  </si>
  <si>
    <t>Single Unit Short-haul Truck - Diesel Fuel.Sumter.2012.6</t>
  </si>
  <si>
    <t>Single Unit Short-haul Truck - Diesel Fuel.Sumter.2012.7</t>
  </si>
  <si>
    <t>Single Unit Short-haul Truck - Diesel Fuel.Sumter.2012.8</t>
  </si>
  <si>
    <t>Single Unit Short-haul Truck - Diesel Fuel.Sumter.2012.9</t>
  </si>
  <si>
    <t>Single Unit Short-haul Truck - Diesel Fuel.Sumter.2012.10</t>
  </si>
  <si>
    <t>Single Unit Short-haul Truck - Diesel Fuel.Sumter.2012.11</t>
  </si>
  <si>
    <t>Single Unit Short-haul Truck - Diesel Fuel.Sumter.2012.12</t>
  </si>
  <si>
    <t>Single Unit Short-haul Truck - Diesel Fuel.Sumter.2012.13</t>
  </si>
  <si>
    <t>Single Unit Short-haul Truck - Diesel Fuel.Sumter.2012.14</t>
  </si>
  <si>
    <t>Single Unit Short-haul Truck - Diesel Fuel.Sumter.2012.15</t>
  </si>
  <si>
    <t>Single Unit Short-haul Truck - Diesel Fuel.Sumter.2012.16</t>
  </si>
  <si>
    <t>Single Unit Short-haul Truck - Diesel Fuel.Sumter.2020.1</t>
  </si>
  <si>
    <t>Single Unit Short-haul Truck - Diesel Fuel.Sumter.2020.2</t>
  </si>
  <si>
    <t>Single Unit Short-haul Truck - Diesel Fuel.Sumter.2020.3</t>
  </si>
  <si>
    <t>Single Unit Short-haul Truck - Diesel Fuel.Sumter.2020.4</t>
  </si>
  <si>
    <t>Single Unit Short-haul Truck - Diesel Fuel.Sumter.2020.5</t>
  </si>
  <si>
    <t>Single Unit Short-haul Truck - Diesel Fuel.Sumter.2020.6</t>
  </si>
  <si>
    <t>Single Unit Short-haul Truck - Diesel Fuel.Sumter.2020.7</t>
  </si>
  <si>
    <t>Single Unit Short-haul Truck - Diesel Fuel.Sumter.2020.8</t>
  </si>
  <si>
    <t>Single Unit Short-haul Truck - Diesel Fuel.Sumter.2020.9</t>
  </si>
  <si>
    <t>Single Unit Short-haul Truck - Diesel Fuel.Sumter.2020.10</t>
  </si>
  <si>
    <t>Single Unit Short-haul Truck - Diesel Fuel.Sumter.2020.11</t>
  </si>
  <si>
    <t>Single Unit Short-haul Truck - Diesel Fuel.Sumter.2020.12</t>
  </si>
  <si>
    <t>Single Unit Short-haul Truck - Diesel Fuel.Sumter.2020.13</t>
  </si>
  <si>
    <t>Single Unit Short-haul Truck - Diesel Fuel.Sumter.2020.14</t>
  </si>
  <si>
    <t>Single Unit Short-haul Truck - Diesel Fuel.Sumter.2020.15</t>
  </si>
  <si>
    <t>Single Unit Short-haul Truck - Diesel Fuel.Sumter.2020.16</t>
  </si>
  <si>
    <t>Single Unit Short-haul Truck - Diesel Fuel.Sumter.2030.1</t>
  </si>
  <si>
    <t>Single Unit Short-haul Truck - Diesel Fuel.Sumter.2030.2</t>
  </si>
  <si>
    <t>Single Unit Short-haul Truck - Diesel Fuel.Sumter.2030.3</t>
  </si>
  <si>
    <t>Single Unit Short-haul Truck - Diesel Fuel.Sumter.2030.4</t>
  </si>
  <si>
    <t>Single Unit Short-haul Truck - Diesel Fuel.Sumter.2030.5</t>
  </si>
  <si>
    <t>Single Unit Short-haul Truck - Diesel Fuel.Sumter.2030.6</t>
  </si>
  <si>
    <t>Single Unit Short-haul Truck - Diesel Fuel.Sumter.2030.7</t>
  </si>
  <si>
    <t>Single Unit Short-haul Truck - Diesel Fuel.Sumter.2030.8</t>
  </si>
  <si>
    <t>Single Unit Short-haul Truck - Diesel Fuel.Sumter.2030.9</t>
  </si>
  <si>
    <t>Single Unit Short-haul Truck - Diesel Fuel.Sumter.2030.10</t>
  </si>
  <si>
    <t>Single Unit Short-haul Truck - Diesel Fuel.Sumter.2030.11</t>
  </si>
  <si>
    <t>Single Unit Short-haul Truck - Diesel Fuel.Sumter.2030.12</t>
  </si>
  <si>
    <t>Single Unit Short-haul Truck - Diesel Fuel.Sumter.2030.13</t>
  </si>
  <si>
    <t>Single Unit Short-haul Truck - Diesel Fuel.Sumter.2030.14</t>
  </si>
  <si>
    <t>Single Unit Short-haul Truck - Diesel Fuel.Sumter.2030.15</t>
  </si>
  <si>
    <t>Single Unit Short-haul Truck - Diesel Fuel.Sumter.2030.16</t>
  </si>
  <si>
    <t>Single Unit Short-haul Truck - Gasoline.Sumter.2012.1</t>
  </si>
  <si>
    <t>Single Unit Short-haul Truck - Gasoline.Sumter.2012.2</t>
  </si>
  <si>
    <t>Single Unit Short-haul Truck - Gasoline.Sumter.2012.3</t>
  </si>
  <si>
    <t>Single Unit Short-haul Truck - Gasoline.Sumter.2012.4</t>
  </si>
  <si>
    <t>Single Unit Short-haul Truck - Gasoline.Sumter.2012.5</t>
  </si>
  <si>
    <t>Single Unit Short-haul Truck - Gasoline.Sumter.2012.6</t>
  </si>
  <si>
    <t>Single Unit Short-haul Truck - Gasoline.Sumter.2012.7</t>
  </si>
  <si>
    <t>Single Unit Short-haul Truck - Gasoline.Sumter.2012.8</t>
  </si>
  <si>
    <t>Single Unit Short-haul Truck - Gasoline.Sumter.2012.9</t>
  </si>
  <si>
    <t>Single Unit Short-haul Truck - Gasoline.Sumter.2012.10</t>
  </si>
  <si>
    <t>Single Unit Short-haul Truck - Gasoline.Sumter.2012.11</t>
  </si>
  <si>
    <t>Single Unit Short-haul Truck - Gasoline.Sumter.2012.12</t>
  </si>
  <si>
    <t>Single Unit Short-haul Truck - Gasoline.Sumter.2012.13</t>
  </si>
  <si>
    <t>Single Unit Short-haul Truck - Gasoline.Sumter.2012.14</t>
  </si>
  <si>
    <t>Single Unit Short-haul Truck - Gasoline.Sumter.2012.15</t>
  </si>
  <si>
    <t>Single Unit Short-haul Truck - Gasoline.Sumter.2012.16</t>
  </si>
  <si>
    <t>Single Unit Short-haul Truck - Gasoline.Sumter.2020.1</t>
  </si>
  <si>
    <t>Single Unit Short-haul Truck - Gasoline.Sumter.2020.2</t>
  </si>
  <si>
    <t>Single Unit Short-haul Truck - Gasoline.Sumter.2020.3</t>
  </si>
  <si>
    <t>Single Unit Short-haul Truck - Gasoline.Sumter.2020.4</t>
  </si>
  <si>
    <t>Single Unit Short-haul Truck - Gasoline.Sumter.2020.5</t>
  </si>
  <si>
    <t>Single Unit Short-haul Truck - Gasoline.Sumter.2020.6</t>
  </si>
  <si>
    <t>Single Unit Short-haul Truck - Gasoline.Sumter.2020.7</t>
  </si>
  <si>
    <t>Single Unit Short-haul Truck - Gasoline.Sumter.2020.8</t>
  </si>
  <si>
    <t>Single Unit Short-haul Truck - Gasoline.Sumter.2020.9</t>
  </si>
  <si>
    <t>Single Unit Short-haul Truck - Gasoline.Sumter.2020.10</t>
  </si>
  <si>
    <t>Single Unit Short-haul Truck - Gasoline.Sumter.2020.11</t>
  </si>
  <si>
    <t>Single Unit Short-haul Truck - Gasoline.Sumter.2020.12</t>
  </si>
  <si>
    <t>Single Unit Short-haul Truck - Gasoline.Sumter.2020.13</t>
  </si>
  <si>
    <t>Single Unit Short-haul Truck - Gasoline.Sumter.2020.14</t>
  </si>
  <si>
    <t>Single Unit Short-haul Truck - Gasoline.Sumter.2020.15</t>
  </si>
  <si>
    <t>Single Unit Short-haul Truck - Gasoline.Sumter.2020.16</t>
  </si>
  <si>
    <t>Single Unit Short-haul Truck - Gasoline.Sumter.2030.1</t>
  </si>
  <si>
    <t>Single Unit Short-haul Truck - Gasoline.Sumter.2030.2</t>
  </si>
  <si>
    <t>Single Unit Short-haul Truck - Gasoline.Sumter.2030.3</t>
  </si>
  <si>
    <t>Single Unit Short-haul Truck - Gasoline.Sumter.2030.4</t>
  </si>
  <si>
    <t>Single Unit Short-haul Truck - Gasoline.Sumter.2030.5</t>
  </si>
  <si>
    <t>Single Unit Short-haul Truck - Gasoline.Sumter.2030.6</t>
  </si>
  <si>
    <t>Single Unit Short-haul Truck - Gasoline.Sumter.2030.7</t>
  </si>
  <si>
    <t>Single Unit Short-haul Truck - Gasoline.Sumter.2030.8</t>
  </si>
  <si>
    <t>Single Unit Short-haul Truck - Gasoline.Sumter.2030.9</t>
  </si>
  <si>
    <t>Single Unit Short-haul Truck - Gasoline.Sumter.2030.10</t>
  </si>
  <si>
    <t>Single Unit Short-haul Truck - Gasoline.Sumter.2030.11</t>
  </si>
  <si>
    <t>Single Unit Short-haul Truck - Gasoline.Sumter.2030.12</t>
  </si>
  <si>
    <t>Single Unit Short-haul Truck - Gasoline.Sumter.2030.13</t>
  </si>
  <si>
    <t>Single Unit Short-haul Truck - Gasoline.Sumter.2030.14</t>
  </si>
  <si>
    <t>Single Unit Short-haul Truck - Gasoline.Sumter.2030.15</t>
  </si>
  <si>
    <t>Single Unit Short-haul Truck - Gasoline.Sumter.2030.16</t>
  </si>
  <si>
    <t>Combination Long-haul Truck - Diesel Fuel.Volusia.2012.1</t>
  </si>
  <si>
    <t>Combination Long-haul Truck - Diesel Fuel.Volusia.2012.2</t>
  </si>
  <si>
    <t>Combination Long-haul Truck - Diesel Fuel.Volusia.2012.3</t>
  </si>
  <si>
    <t>Combination Long-haul Truck - Diesel Fuel.Volusia.2012.4</t>
  </si>
  <si>
    <t>Combination Long-haul Truck - Diesel Fuel.Volusia.2012.5</t>
  </si>
  <si>
    <t>Combination Long-haul Truck - Diesel Fuel.Volusia.2012.6</t>
  </si>
  <si>
    <t>Combination Long-haul Truck - Diesel Fuel.Volusia.2012.7</t>
  </si>
  <si>
    <t>Combination Long-haul Truck - Diesel Fuel.Volusia.2012.8</t>
  </si>
  <si>
    <t>Combination Long-haul Truck - Diesel Fuel.Volusia.2012.9</t>
  </si>
  <si>
    <t>Combination Long-haul Truck - Diesel Fuel.Volusia.2012.10</t>
  </si>
  <si>
    <t>Combination Long-haul Truck - Diesel Fuel.Volusia.2012.11</t>
  </si>
  <si>
    <t>Combination Long-haul Truck - Diesel Fuel.Volusia.2012.12</t>
  </si>
  <si>
    <t>Combination Long-haul Truck - Diesel Fuel.Volusia.2012.13</t>
  </si>
  <si>
    <t>Combination Long-haul Truck - Diesel Fuel.Volusia.2012.14</t>
  </si>
  <si>
    <t>Combination Long-haul Truck - Diesel Fuel.Volusia.2012.15</t>
  </si>
  <si>
    <t>Combination Long-haul Truck - Diesel Fuel.Volusia.2012.16</t>
  </si>
  <si>
    <t>Combination Long-haul Truck - Diesel Fuel.Volusia.2020.1</t>
  </si>
  <si>
    <t>Combination Long-haul Truck - Diesel Fuel.Volusia.2020.2</t>
  </si>
  <si>
    <t>Combination Long-haul Truck - Diesel Fuel.Volusia.2020.3</t>
  </si>
  <si>
    <t>Combination Long-haul Truck - Diesel Fuel.Volusia.2020.4</t>
  </si>
  <si>
    <t>Combination Long-haul Truck - Diesel Fuel.Volusia.2020.5</t>
  </si>
  <si>
    <t>Combination Long-haul Truck - Diesel Fuel.Volusia.2020.6</t>
  </si>
  <si>
    <t>Combination Long-haul Truck - Diesel Fuel.Volusia.2020.7</t>
  </si>
  <si>
    <t>Combination Long-haul Truck - Diesel Fuel.Volusia.2020.8</t>
  </si>
  <si>
    <t>Combination Long-haul Truck - Diesel Fuel.Volusia.2020.9</t>
  </si>
  <si>
    <t>Combination Long-haul Truck - Diesel Fuel.Volusia.2020.10</t>
  </si>
  <si>
    <t>Combination Long-haul Truck - Diesel Fuel.Volusia.2020.11</t>
  </si>
  <si>
    <t>Combination Long-haul Truck - Diesel Fuel.Volusia.2020.12</t>
  </si>
  <si>
    <t>Combination Long-haul Truck - Diesel Fuel.Volusia.2020.13</t>
  </si>
  <si>
    <t>Combination Long-haul Truck - Diesel Fuel.Volusia.2020.14</t>
  </si>
  <si>
    <t>Combination Long-haul Truck - Diesel Fuel.Volusia.2020.15</t>
  </si>
  <si>
    <t>Combination Long-haul Truck - Diesel Fuel.Volusia.2020.16</t>
  </si>
  <si>
    <t>Combination Long-haul Truck - Diesel Fuel.Volusia.2030.1</t>
  </si>
  <si>
    <t>Combination Long-haul Truck - Diesel Fuel.Volusia.2030.2</t>
  </si>
  <si>
    <t>Combination Long-haul Truck - Diesel Fuel.Volusia.2030.3</t>
  </si>
  <si>
    <t>Combination Long-haul Truck - Diesel Fuel.Volusia.2030.4</t>
  </si>
  <si>
    <t>Combination Long-haul Truck - Diesel Fuel.Volusia.2030.5</t>
  </si>
  <si>
    <t>Combination Long-haul Truck - Diesel Fuel.Volusia.2030.6</t>
  </si>
  <si>
    <t>Combination Long-haul Truck - Diesel Fuel.Volusia.2030.7</t>
  </si>
  <si>
    <t>Combination Long-haul Truck - Diesel Fuel.Volusia.2030.8</t>
  </si>
  <si>
    <t>Combination Long-haul Truck - Diesel Fuel.Volusia.2030.9</t>
  </si>
  <si>
    <t>Combination Long-haul Truck - Diesel Fuel.Volusia.2030.10</t>
  </si>
  <si>
    <t>Combination Long-haul Truck - Diesel Fuel.Volusia.2030.11</t>
  </si>
  <si>
    <t>Combination Long-haul Truck - Diesel Fuel.Volusia.2030.12</t>
  </si>
  <si>
    <t>Combination Long-haul Truck - Diesel Fuel.Volusia.2030.13</t>
  </si>
  <si>
    <t>Combination Long-haul Truck - Diesel Fuel.Volusia.2030.14</t>
  </si>
  <si>
    <t>Combination Long-haul Truck - Diesel Fuel.Volusia.2030.15</t>
  </si>
  <si>
    <t>Combination Long-haul Truck - Diesel Fuel.Volusia.2030.16</t>
  </si>
  <si>
    <t>Combination Short-haul Truck - Diesel Fuel.Volusia.2012.1</t>
  </si>
  <si>
    <t>Combination Short-haul Truck - Diesel Fuel.Volusia.2012.2</t>
  </si>
  <si>
    <t>Combination Short-haul Truck - Diesel Fuel.Volusia.2012.3</t>
  </si>
  <si>
    <t>Combination Short-haul Truck - Diesel Fuel.Volusia.2012.4</t>
  </si>
  <si>
    <t>Combination Short-haul Truck - Diesel Fuel.Volusia.2012.5</t>
  </si>
  <si>
    <t>Combination Short-haul Truck - Diesel Fuel.Volusia.2012.6</t>
  </si>
  <si>
    <t>Combination Short-haul Truck - Diesel Fuel.Volusia.2012.7</t>
  </si>
  <si>
    <t>Combination Short-haul Truck - Diesel Fuel.Volusia.2012.8</t>
  </si>
  <si>
    <t>Combination Short-haul Truck - Diesel Fuel.Volusia.2012.9</t>
  </si>
  <si>
    <t>Combination Short-haul Truck - Diesel Fuel.Volusia.2012.10</t>
  </si>
  <si>
    <t>Combination Short-haul Truck - Diesel Fuel.Volusia.2012.11</t>
  </si>
  <si>
    <t>Combination Short-haul Truck - Diesel Fuel.Volusia.2012.12</t>
  </si>
  <si>
    <t>Combination Short-haul Truck - Diesel Fuel.Volusia.2012.13</t>
  </si>
  <si>
    <t>Combination Short-haul Truck - Diesel Fuel.Volusia.2012.14</t>
  </si>
  <si>
    <t>Combination Short-haul Truck - Diesel Fuel.Volusia.2012.15</t>
  </si>
  <si>
    <t>Combination Short-haul Truck - Diesel Fuel.Volusia.2012.16</t>
  </si>
  <si>
    <t>Combination Short-haul Truck - Diesel Fuel.Volusia.2020.1</t>
  </si>
  <si>
    <t>Combination Short-haul Truck - Diesel Fuel.Volusia.2020.2</t>
  </si>
  <si>
    <t>Combination Short-haul Truck - Diesel Fuel.Volusia.2020.3</t>
  </si>
  <si>
    <t>Combination Short-haul Truck - Diesel Fuel.Volusia.2020.4</t>
  </si>
  <si>
    <t>Combination Short-haul Truck - Diesel Fuel.Volusia.2020.5</t>
  </si>
  <si>
    <t>Combination Short-haul Truck - Diesel Fuel.Volusia.2020.6</t>
  </si>
  <si>
    <t>Combination Short-haul Truck - Diesel Fuel.Volusia.2020.7</t>
  </si>
  <si>
    <t>Combination Short-haul Truck - Diesel Fuel.Volusia.2020.8</t>
  </si>
  <si>
    <t>Combination Short-haul Truck - Diesel Fuel.Volusia.2020.9</t>
  </si>
  <si>
    <t>Combination Short-haul Truck - Diesel Fuel.Volusia.2020.10</t>
  </si>
  <si>
    <t>Combination Short-haul Truck - Diesel Fuel.Volusia.2020.11</t>
  </si>
  <si>
    <t>Combination Short-haul Truck - Diesel Fuel.Volusia.2020.12</t>
  </si>
  <si>
    <t>Combination Short-haul Truck - Diesel Fuel.Volusia.2020.13</t>
  </si>
  <si>
    <t>Combination Short-haul Truck - Diesel Fuel.Volusia.2020.14</t>
  </si>
  <si>
    <t>Combination Short-haul Truck - Diesel Fuel.Volusia.2020.15</t>
  </si>
  <si>
    <t>Combination Short-haul Truck - Diesel Fuel.Volusia.2020.16</t>
  </si>
  <si>
    <t>Combination Short-haul Truck - Diesel Fuel.Volusia.2030.1</t>
  </si>
  <si>
    <t>Combination Short-haul Truck - Diesel Fuel.Volusia.2030.2</t>
  </si>
  <si>
    <t>Combination Short-haul Truck - Diesel Fuel.Volusia.2030.3</t>
  </si>
  <si>
    <t>Combination Short-haul Truck - Diesel Fuel.Volusia.2030.4</t>
  </si>
  <si>
    <t>Combination Short-haul Truck - Diesel Fuel.Volusia.2030.5</t>
  </si>
  <si>
    <t>Combination Short-haul Truck - Diesel Fuel.Volusia.2030.6</t>
  </si>
  <si>
    <t>Combination Short-haul Truck - Diesel Fuel.Volusia.2030.7</t>
  </si>
  <si>
    <t>Combination Short-haul Truck - Diesel Fuel.Volusia.2030.8</t>
  </si>
  <si>
    <t>Combination Short-haul Truck - Diesel Fuel.Volusia.2030.9</t>
  </si>
  <si>
    <t>Combination Short-haul Truck - Diesel Fuel.Volusia.2030.10</t>
  </si>
  <si>
    <t>Combination Short-haul Truck - Diesel Fuel.Volusia.2030.11</t>
  </si>
  <si>
    <t>Combination Short-haul Truck - Diesel Fuel.Volusia.2030.12</t>
  </si>
  <si>
    <t>Combination Short-haul Truck - Diesel Fuel.Volusia.2030.13</t>
  </si>
  <si>
    <t>Combination Short-haul Truck - Diesel Fuel.Volusia.2030.14</t>
  </si>
  <si>
    <t>Combination Short-haul Truck - Diesel Fuel.Volusia.2030.15</t>
  </si>
  <si>
    <t>Combination Short-haul Truck - Diesel Fuel.Volusia.2030.16</t>
  </si>
  <si>
    <t>Combination Short-haul Truck - Gasoline.Volusia.2012.1</t>
  </si>
  <si>
    <t>Combination Short-haul Truck - Gasoline.Volusia.2012.2</t>
  </si>
  <si>
    <t>Combination Short-haul Truck - Gasoline.Volusia.2012.3</t>
  </si>
  <si>
    <t>Combination Short-haul Truck - Gasoline.Volusia.2012.4</t>
  </si>
  <si>
    <t>Combination Short-haul Truck - Gasoline.Volusia.2012.5</t>
  </si>
  <si>
    <t>Combination Short-haul Truck - Gasoline.Volusia.2012.6</t>
  </si>
  <si>
    <t>Combination Short-haul Truck - Gasoline.Volusia.2012.7</t>
  </si>
  <si>
    <t>Combination Short-haul Truck - Gasoline.Volusia.2012.8</t>
  </si>
  <si>
    <t>Combination Short-haul Truck - Gasoline.Volusia.2012.9</t>
  </si>
  <si>
    <t>Combination Short-haul Truck - Gasoline.Volusia.2012.10</t>
  </si>
  <si>
    <t>Combination Short-haul Truck - Gasoline.Volusia.2012.11</t>
  </si>
  <si>
    <t>Combination Short-haul Truck - Gasoline.Volusia.2012.12</t>
  </si>
  <si>
    <t>Combination Short-haul Truck - Gasoline.Volusia.2012.13</t>
  </si>
  <si>
    <t>Combination Short-haul Truck - Gasoline.Volusia.2012.14</t>
  </si>
  <si>
    <t>Combination Short-haul Truck - Gasoline.Volusia.2012.15</t>
  </si>
  <si>
    <t>Combination Short-haul Truck - Gasoline.Volusia.2012.16</t>
  </si>
  <si>
    <t>Combination Short-haul Truck - Gasoline.Volusia.2020.1</t>
  </si>
  <si>
    <t>Combination Short-haul Truck - Gasoline.Volusia.2020.2</t>
  </si>
  <si>
    <t>Combination Short-haul Truck - Gasoline.Volusia.2020.3</t>
  </si>
  <si>
    <t>Combination Short-haul Truck - Gasoline.Volusia.2020.4</t>
  </si>
  <si>
    <t>Combination Short-haul Truck - Gasoline.Volusia.2020.5</t>
  </si>
  <si>
    <t>Combination Short-haul Truck - Gasoline.Volusia.2020.6</t>
  </si>
  <si>
    <t>Combination Short-haul Truck - Gasoline.Volusia.2020.7</t>
  </si>
  <si>
    <t>Combination Short-haul Truck - Gasoline.Volusia.2020.8</t>
  </si>
  <si>
    <t>Combination Short-haul Truck - Gasoline.Volusia.2020.9</t>
  </si>
  <si>
    <t>Combination Short-haul Truck - Gasoline.Volusia.2020.10</t>
  </si>
  <si>
    <t>Combination Short-haul Truck - Gasoline.Volusia.2020.11</t>
  </si>
  <si>
    <t>Combination Short-haul Truck - Gasoline.Volusia.2020.12</t>
  </si>
  <si>
    <t>Combination Short-haul Truck - Gasoline.Volusia.2020.13</t>
  </si>
  <si>
    <t>Combination Short-haul Truck - Gasoline.Volusia.2020.14</t>
  </si>
  <si>
    <t>Combination Short-haul Truck - Gasoline.Volusia.2020.15</t>
  </si>
  <si>
    <t>Combination Short-haul Truck - Gasoline.Volusia.2020.16</t>
  </si>
  <si>
    <t>Combination Short-haul Truck - Gasoline.Volusia.2030.1</t>
  </si>
  <si>
    <t>Combination Short-haul Truck - Gasoline.Volusia.2030.2</t>
  </si>
  <si>
    <t>Combination Short-haul Truck - Gasoline.Volusia.2030.3</t>
  </si>
  <si>
    <t>Combination Short-haul Truck - Gasoline.Volusia.2030.4</t>
  </si>
  <si>
    <t>Combination Short-haul Truck - Gasoline.Volusia.2030.5</t>
  </si>
  <si>
    <t>Combination Short-haul Truck - Gasoline.Volusia.2030.6</t>
  </si>
  <si>
    <t>Combination Short-haul Truck - Gasoline.Volusia.2030.7</t>
  </si>
  <si>
    <t>Combination Short-haul Truck - Gasoline.Volusia.2030.8</t>
  </si>
  <si>
    <t>Combination Short-haul Truck - Gasoline.Volusia.2030.9</t>
  </si>
  <si>
    <t>Combination Short-haul Truck - Gasoline.Volusia.2030.10</t>
  </si>
  <si>
    <t>Combination Short-haul Truck - Gasoline.Volusia.2030.11</t>
  </si>
  <si>
    <t>Combination Short-haul Truck - Gasoline.Volusia.2030.12</t>
  </si>
  <si>
    <t>Combination Short-haul Truck - Gasoline.Volusia.2030.13</t>
  </si>
  <si>
    <t>Combination Short-haul Truck - Gasoline.Volusia.2030.14</t>
  </si>
  <si>
    <t>Combination Short-haul Truck - Gasoline.Volusia.2030.15</t>
  </si>
  <si>
    <t>Combination Short-haul Truck - Gasoline.Volusia.2030.16</t>
  </si>
  <si>
    <t>Single Unit Long-haul Truck - Diesel Fuel.Volusia.2012.1</t>
  </si>
  <si>
    <t>Single Unit Long-haul Truck - Diesel Fuel.Volusia.2012.2</t>
  </si>
  <si>
    <t>Single Unit Long-haul Truck - Diesel Fuel.Volusia.2012.3</t>
  </si>
  <si>
    <t>Single Unit Long-haul Truck - Diesel Fuel.Volusia.2012.4</t>
  </si>
  <si>
    <t>Single Unit Long-haul Truck - Diesel Fuel.Volusia.2012.5</t>
  </si>
  <si>
    <t>Single Unit Long-haul Truck - Diesel Fuel.Volusia.2012.6</t>
  </si>
  <si>
    <t>Single Unit Long-haul Truck - Diesel Fuel.Volusia.2012.7</t>
  </si>
  <si>
    <t>Single Unit Long-haul Truck - Diesel Fuel.Volusia.2012.8</t>
  </si>
  <si>
    <t>Single Unit Long-haul Truck - Diesel Fuel.Volusia.2012.9</t>
  </si>
  <si>
    <t>Single Unit Long-haul Truck - Diesel Fuel.Volusia.2012.10</t>
  </si>
  <si>
    <t>Single Unit Long-haul Truck - Diesel Fuel.Volusia.2012.11</t>
  </si>
  <si>
    <t>Single Unit Long-haul Truck - Diesel Fuel.Volusia.2012.12</t>
  </si>
  <si>
    <t>Single Unit Long-haul Truck - Diesel Fuel.Volusia.2012.13</t>
  </si>
  <si>
    <t>Single Unit Long-haul Truck - Diesel Fuel.Volusia.2012.14</t>
  </si>
  <si>
    <t>Single Unit Long-haul Truck - Diesel Fuel.Volusia.2012.15</t>
  </si>
  <si>
    <t>Single Unit Long-haul Truck - Diesel Fuel.Volusia.2012.16</t>
  </si>
  <si>
    <t>Single Unit Long-haul Truck - Diesel Fuel.Volusia.2020.1</t>
  </si>
  <si>
    <t>Single Unit Long-haul Truck - Diesel Fuel.Volusia.2020.2</t>
  </si>
  <si>
    <t>Single Unit Long-haul Truck - Diesel Fuel.Volusia.2020.3</t>
  </si>
  <si>
    <t>Single Unit Long-haul Truck - Diesel Fuel.Volusia.2020.4</t>
  </si>
  <si>
    <t>Single Unit Long-haul Truck - Diesel Fuel.Volusia.2020.5</t>
  </si>
  <si>
    <t>Single Unit Long-haul Truck - Diesel Fuel.Volusia.2020.6</t>
  </si>
  <si>
    <t>Single Unit Long-haul Truck - Diesel Fuel.Volusia.2020.7</t>
  </si>
  <si>
    <t>Single Unit Long-haul Truck - Diesel Fuel.Volusia.2020.8</t>
  </si>
  <si>
    <t>Single Unit Long-haul Truck - Diesel Fuel.Volusia.2020.9</t>
  </si>
  <si>
    <t>Single Unit Long-haul Truck - Diesel Fuel.Volusia.2020.10</t>
  </si>
  <si>
    <t>Single Unit Long-haul Truck - Diesel Fuel.Volusia.2020.11</t>
  </si>
  <si>
    <t>Single Unit Long-haul Truck - Diesel Fuel.Volusia.2020.12</t>
  </si>
  <si>
    <t>Single Unit Long-haul Truck - Diesel Fuel.Volusia.2020.13</t>
  </si>
  <si>
    <t>Single Unit Long-haul Truck - Diesel Fuel.Volusia.2020.14</t>
  </si>
  <si>
    <t>Single Unit Long-haul Truck - Diesel Fuel.Volusia.2020.15</t>
  </si>
  <si>
    <t>Single Unit Long-haul Truck - Diesel Fuel.Volusia.2020.16</t>
  </si>
  <si>
    <t>Single Unit Long-haul Truck - Diesel Fuel.Volusia.2030.1</t>
  </si>
  <si>
    <t>Single Unit Long-haul Truck - Diesel Fuel.Volusia.2030.2</t>
  </si>
  <si>
    <t>Single Unit Long-haul Truck - Diesel Fuel.Volusia.2030.3</t>
  </si>
  <si>
    <t>Single Unit Long-haul Truck - Diesel Fuel.Volusia.2030.4</t>
  </si>
  <si>
    <t>Single Unit Long-haul Truck - Diesel Fuel.Volusia.2030.5</t>
  </si>
  <si>
    <t>Single Unit Long-haul Truck - Diesel Fuel.Volusia.2030.6</t>
  </si>
  <si>
    <t>Single Unit Long-haul Truck - Diesel Fuel.Volusia.2030.7</t>
  </si>
  <si>
    <t>Single Unit Long-haul Truck - Diesel Fuel.Volusia.2030.8</t>
  </si>
  <si>
    <t>Single Unit Long-haul Truck - Diesel Fuel.Volusia.2030.9</t>
  </si>
  <si>
    <t>Single Unit Long-haul Truck - Diesel Fuel.Volusia.2030.10</t>
  </si>
  <si>
    <t>Single Unit Long-haul Truck - Diesel Fuel.Volusia.2030.11</t>
  </si>
  <si>
    <t>Single Unit Long-haul Truck - Diesel Fuel.Volusia.2030.12</t>
  </si>
  <si>
    <t>Single Unit Long-haul Truck - Diesel Fuel.Volusia.2030.13</t>
  </si>
  <si>
    <t>Single Unit Long-haul Truck - Diesel Fuel.Volusia.2030.14</t>
  </si>
  <si>
    <t>Single Unit Long-haul Truck - Diesel Fuel.Volusia.2030.15</t>
  </si>
  <si>
    <t>Single Unit Long-haul Truck - Diesel Fuel.Volusia.2030.16</t>
  </si>
  <si>
    <t>Single Unit Long-haul Truck - Gasoline.Volusia.2012.1</t>
  </si>
  <si>
    <t>Single Unit Long-haul Truck - Gasoline.Volusia.2012.2</t>
  </si>
  <si>
    <t>Single Unit Long-haul Truck - Gasoline.Volusia.2012.3</t>
  </si>
  <si>
    <t>Single Unit Long-haul Truck - Gasoline.Volusia.2012.4</t>
  </si>
  <si>
    <t>Single Unit Long-haul Truck - Gasoline.Volusia.2012.5</t>
  </si>
  <si>
    <t>Single Unit Long-haul Truck - Gasoline.Volusia.2012.6</t>
  </si>
  <si>
    <t>Single Unit Long-haul Truck - Gasoline.Volusia.2012.7</t>
  </si>
  <si>
    <t>Single Unit Long-haul Truck - Gasoline.Volusia.2012.8</t>
  </si>
  <si>
    <t>Single Unit Long-haul Truck - Gasoline.Volusia.2012.9</t>
  </si>
  <si>
    <t>Single Unit Long-haul Truck - Gasoline.Volusia.2012.10</t>
  </si>
  <si>
    <t>Single Unit Long-haul Truck - Gasoline.Volusia.2012.11</t>
  </si>
  <si>
    <t>Single Unit Long-haul Truck - Gasoline.Volusia.2012.12</t>
  </si>
  <si>
    <t>Single Unit Long-haul Truck - Gasoline.Volusia.2012.13</t>
  </si>
  <si>
    <t>Single Unit Long-haul Truck - Gasoline.Volusia.2012.14</t>
  </si>
  <si>
    <t>Single Unit Long-haul Truck - Gasoline.Volusia.2012.15</t>
  </si>
  <si>
    <t>Single Unit Long-haul Truck - Gasoline.Volusia.2012.16</t>
  </si>
  <si>
    <t>Single Unit Long-haul Truck - Gasoline.Volusia.2020.1</t>
  </si>
  <si>
    <t>Single Unit Long-haul Truck - Gasoline.Volusia.2020.2</t>
  </si>
  <si>
    <t>Single Unit Long-haul Truck - Gasoline.Volusia.2020.3</t>
  </si>
  <si>
    <t>Single Unit Long-haul Truck - Gasoline.Volusia.2020.4</t>
  </si>
  <si>
    <t>Single Unit Long-haul Truck - Gasoline.Volusia.2020.5</t>
  </si>
  <si>
    <t>Single Unit Long-haul Truck - Gasoline.Volusia.2020.6</t>
  </si>
  <si>
    <t>Single Unit Long-haul Truck - Gasoline.Volusia.2020.7</t>
  </si>
  <si>
    <t>Single Unit Long-haul Truck - Gasoline.Volusia.2020.8</t>
  </si>
  <si>
    <t>Single Unit Long-haul Truck - Gasoline.Volusia.2020.9</t>
  </si>
  <si>
    <t>Single Unit Long-haul Truck - Gasoline.Volusia.2020.10</t>
  </si>
  <si>
    <t>Single Unit Long-haul Truck - Gasoline.Volusia.2020.11</t>
  </si>
  <si>
    <t>Single Unit Long-haul Truck - Gasoline.Volusia.2020.12</t>
  </si>
  <si>
    <t>Single Unit Long-haul Truck - Gasoline.Volusia.2020.13</t>
  </si>
  <si>
    <t>Single Unit Long-haul Truck - Gasoline.Volusia.2020.14</t>
  </si>
  <si>
    <t>Single Unit Long-haul Truck - Gasoline.Volusia.2020.15</t>
  </si>
  <si>
    <t>Single Unit Long-haul Truck - Gasoline.Volusia.2020.16</t>
  </si>
  <si>
    <t>Single Unit Long-haul Truck - Gasoline.Volusia.2030.1</t>
  </si>
  <si>
    <t>Single Unit Long-haul Truck - Gasoline.Volusia.2030.2</t>
  </si>
  <si>
    <t>Single Unit Long-haul Truck - Gasoline.Volusia.2030.3</t>
  </si>
  <si>
    <t>Single Unit Long-haul Truck - Gasoline.Volusia.2030.4</t>
  </si>
  <si>
    <t>Single Unit Long-haul Truck - Gasoline.Volusia.2030.5</t>
  </si>
  <si>
    <t>Single Unit Long-haul Truck - Gasoline.Volusia.2030.6</t>
  </si>
  <si>
    <t>Single Unit Long-haul Truck - Gasoline.Volusia.2030.7</t>
  </si>
  <si>
    <t>Single Unit Long-haul Truck - Gasoline.Volusia.2030.8</t>
  </si>
  <si>
    <t>Single Unit Long-haul Truck - Gasoline.Volusia.2030.9</t>
  </si>
  <si>
    <t>Single Unit Long-haul Truck - Gasoline.Volusia.2030.10</t>
  </si>
  <si>
    <t>Single Unit Long-haul Truck - Gasoline.Volusia.2030.11</t>
  </si>
  <si>
    <t>Single Unit Long-haul Truck - Gasoline.Volusia.2030.12</t>
  </si>
  <si>
    <t>Single Unit Long-haul Truck - Gasoline.Volusia.2030.13</t>
  </si>
  <si>
    <t>Single Unit Long-haul Truck - Gasoline.Volusia.2030.14</t>
  </si>
  <si>
    <t>Single Unit Long-haul Truck - Gasoline.Volusia.2030.15</t>
  </si>
  <si>
    <t>Single Unit Long-haul Truck - Gasoline.Volusia.2030.16</t>
  </si>
  <si>
    <t>Single Unit Short-haul Truck - Diesel Fuel.Volusia.2012.1</t>
  </si>
  <si>
    <t>Single Unit Short-haul Truck - Diesel Fuel.Volusia.2012.2</t>
  </si>
  <si>
    <t>Single Unit Short-haul Truck - Diesel Fuel.Volusia.2012.3</t>
  </si>
  <si>
    <t>Single Unit Short-haul Truck - Diesel Fuel.Volusia.2012.4</t>
  </si>
  <si>
    <t>Single Unit Short-haul Truck - Diesel Fuel.Volusia.2012.5</t>
  </si>
  <si>
    <t>Single Unit Short-haul Truck - Diesel Fuel.Volusia.2012.6</t>
  </si>
  <si>
    <t>Single Unit Short-haul Truck - Diesel Fuel.Volusia.2012.7</t>
  </si>
  <si>
    <t>Single Unit Short-haul Truck - Diesel Fuel.Volusia.2012.8</t>
  </si>
  <si>
    <t>Single Unit Short-haul Truck - Diesel Fuel.Volusia.2012.9</t>
  </si>
  <si>
    <t>Single Unit Short-haul Truck - Diesel Fuel.Volusia.2012.10</t>
  </si>
  <si>
    <t>Single Unit Short-haul Truck - Diesel Fuel.Volusia.2012.11</t>
  </si>
  <si>
    <t>Single Unit Short-haul Truck - Diesel Fuel.Volusia.2012.12</t>
  </si>
  <si>
    <t>Single Unit Short-haul Truck - Diesel Fuel.Volusia.2012.13</t>
  </si>
  <si>
    <t>Single Unit Short-haul Truck - Diesel Fuel.Volusia.2012.14</t>
  </si>
  <si>
    <t>Single Unit Short-haul Truck - Diesel Fuel.Volusia.2012.15</t>
  </si>
  <si>
    <t>Single Unit Short-haul Truck - Diesel Fuel.Volusia.2012.16</t>
  </si>
  <si>
    <t>Single Unit Short-haul Truck - Diesel Fuel.Volusia.2020.1</t>
  </si>
  <si>
    <t>Single Unit Short-haul Truck - Diesel Fuel.Volusia.2020.2</t>
  </si>
  <si>
    <t>Single Unit Short-haul Truck - Diesel Fuel.Volusia.2020.3</t>
  </si>
  <si>
    <t>Single Unit Short-haul Truck - Diesel Fuel.Volusia.2020.4</t>
  </si>
  <si>
    <t>Single Unit Short-haul Truck - Diesel Fuel.Volusia.2020.5</t>
  </si>
  <si>
    <t>Single Unit Short-haul Truck - Diesel Fuel.Volusia.2020.6</t>
  </si>
  <si>
    <t>Single Unit Short-haul Truck - Diesel Fuel.Volusia.2020.7</t>
  </si>
  <si>
    <t>Single Unit Short-haul Truck - Diesel Fuel.Volusia.2020.8</t>
  </si>
  <si>
    <t>Single Unit Short-haul Truck - Diesel Fuel.Volusia.2020.9</t>
  </si>
  <si>
    <t>Single Unit Short-haul Truck - Diesel Fuel.Volusia.2020.10</t>
  </si>
  <si>
    <t>Single Unit Short-haul Truck - Diesel Fuel.Volusia.2020.11</t>
  </si>
  <si>
    <t>Single Unit Short-haul Truck - Diesel Fuel.Volusia.2020.12</t>
  </si>
  <si>
    <t>Single Unit Short-haul Truck - Diesel Fuel.Volusia.2020.13</t>
  </si>
  <si>
    <t>Single Unit Short-haul Truck - Diesel Fuel.Volusia.2020.14</t>
  </si>
  <si>
    <t>Single Unit Short-haul Truck - Diesel Fuel.Volusia.2020.15</t>
  </si>
  <si>
    <t>Single Unit Short-haul Truck - Diesel Fuel.Volusia.2020.16</t>
  </si>
  <si>
    <t>Single Unit Short-haul Truck - Diesel Fuel.Volusia.2030.1</t>
  </si>
  <si>
    <t>Single Unit Short-haul Truck - Diesel Fuel.Volusia.2030.2</t>
  </si>
  <si>
    <t>Single Unit Short-haul Truck - Diesel Fuel.Volusia.2030.3</t>
  </si>
  <si>
    <t>Single Unit Short-haul Truck - Diesel Fuel.Volusia.2030.4</t>
  </si>
  <si>
    <t>Single Unit Short-haul Truck - Diesel Fuel.Volusia.2030.5</t>
  </si>
  <si>
    <t>Single Unit Short-haul Truck - Diesel Fuel.Volusia.2030.6</t>
  </si>
  <si>
    <t>Single Unit Short-haul Truck - Diesel Fuel.Volusia.2030.7</t>
  </si>
  <si>
    <t>Single Unit Short-haul Truck - Diesel Fuel.Volusia.2030.8</t>
  </si>
  <si>
    <t>Single Unit Short-haul Truck - Diesel Fuel.Volusia.2030.9</t>
  </si>
  <si>
    <t>Single Unit Short-haul Truck - Diesel Fuel.Volusia.2030.10</t>
  </si>
  <si>
    <t>Single Unit Short-haul Truck - Diesel Fuel.Volusia.2030.11</t>
  </si>
  <si>
    <t>Single Unit Short-haul Truck - Diesel Fuel.Volusia.2030.12</t>
  </si>
  <si>
    <t>Single Unit Short-haul Truck - Diesel Fuel.Volusia.2030.13</t>
  </si>
  <si>
    <t>Single Unit Short-haul Truck - Diesel Fuel.Volusia.2030.14</t>
  </si>
  <si>
    <t>Single Unit Short-haul Truck - Diesel Fuel.Volusia.2030.15</t>
  </si>
  <si>
    <t>Single Unit Short-haul Truck - Diesel Fuel.Volusia.2030.16</t>
  </si>
  <si>
    <t>Single Unit Short-haul Truck - Gasoline.Volusia.2012.1</t>
  </si>
  <si>
    <t>Single Unit Short-haul Truck - Gasoline.Volusia.2012.2</t>
  </si>
  <si>
    <t>Single Unit Short-haul Truck - Gasoline.Volusia.2012.3</t>
  </si>
  <si>
    <t>Single Unit Short-haul Truck - Gasoline.Volusia.2012.4</t>
  </si>
  <si>
    <t>Single Unit Short-haul Truck - Gasoline.Volusia.2012.5</t>
  </si>
  <si>
    <t>Single Unit Short-haul Truck - Gasoline.Volusia.2012.6</t>
  </si>
  <si>
    <t>Single Unit Short-haul Truck - Gasoline.Volusia.2012.7</t>
  </si>
  <si>
    <t>Single Unit Short-haul Truck - Gasoline.Volusia.2012.8</t>
  </si>
  <si>
    <t>Single Unit Short-haul Truck - Gasoline.Volusia.2012.9</t>
  </si>
  <si>
    <t>Single Unit Short-haul Truck - Gasoline.Volusia.2012.10</t>
  </si>
  <si>
    <t>Single Unit Short-haul Truck - Gasoline.Volusia.2012.11</t>
  </si>
  <si>
    <t>Single Unit Short-haul Truck - Gasoline.Volusia.2012.12</t>
  </si>
  <si>
    <t>Single Unit Short-haul Truck - Gasoline.Volusia.2012.13</t>
  </si>
  <si>
    <t>Single Unit Short-haul Truck - Gasoline.Volusia.2012.14</t>
  </si>
  <si>
    <t>Single Unit Short-haul Truck - Gasoline.Volusia.2012.15</t>
  </si>
  <si>
    <t>Single Unit Short-haul Truck - Gasoline.Volusia.2012.16</t>
  </si>
  <si>
    <t>Single Unit Short-haul Truck - Gasoline.Volusia.2020.1</t>
  </si>
  <si>
    <t>Single Unit Short-haul Truck - Gasoline.Volusia.2020.2</t>
  </si>
  <si>
    <t>Single Unit Short-haul Truck - Gasoline.Volusia.2020.3</t>
  </si>
  <si>
    <t>Single Unit Short-haul Truck - Gasoline.Volusia.2020.4</t>
  </si>
  <si>
    <t>Single Unit Short-haul Truck - Gasoline.Volusia.2020.5</t>
  </si>
  <si>
    <t>Single Unit Short-haul Truck - Gasoline.Volusia.2020.6</t>
  </si>
  <si>
    <t>Single Unit Short-haul Truck - Gasoline.Volusia.2020.7</t>
  </si>
  <si>
    <t>Single Unit Short-haul Truck - Gasoline.Volusia.2020.8</t>
  </si>
  <si>
    <t>Single Unit Short-haul Truck - Gasoline.Volusia.2020.9</t>
  </si>
  <si>
    <t>Single Unit Short-haul Truck - Gasoline.Volusia.2020.10</t>
  </si>
  <si>
    <t>Single Unit Short-haul Truck - Gasoline.Volusia.2020.11</t>
  </si>
  <si>
    <t>Single Unit Short-haul Truck - Gasoline.Volusia.2020.12</t>
  </si>
  <si>
    <t>Single Unit Short-haul Truck - Gasoline.Volusia.2020.13</t>
  </si>
  <si>
    <t>Single Unit Short-haul Truck - Gasoline.Volusia.2020.14</t>
  </si>
  <si>
    <t>Single Unit Short-haul Truck - Gasoline.Volusia.2020.15</t>
  </si>
  <si>
    <t>Single Unit Short-haul Truck - Gasoline.Volusia.2020.16</t>
  </si>
  <si>
    <t>Single Unit Short-haul Truck - Gasoline.Volusia.2030.1</t>
  </si>
  <si>
    <t>Single Unit Short-haul Truck - Gasoline.Volusia.2030.2</t>
  </si>
  <si>
    <t>Single Unit Short-haul Truck - Gasoline.Volusia.2030.3</t>
  </si>
  <si>
    <t>Single Unit Short-haul Truck - Gasoline.Volusia.2030.4</t>
  </si>
  <si>
    <t>Single Unit Short-haul Truck - Gasoline.Volusia.2030.5</t>
  </si>
  <si>
    <t>Single Unit Short-haul Truck - Gasoline.Volusia.2030.6</t>
  </si>
  <si>
    <t>Single Unit Short-haul Truck - Gasoline.Volusia.2030.7</t>
  </si>
  <si>
    <t>Single Unit Short-haul Truck - Gasoline.Volusia.2030.8</t>
  </si>
  <si>
    <t>Single Unit Short-haul Truck - Gasoline.Volusia.2030.9</t>
  </si>
  <si>
    <t>Single Unit Short-haul Truck - Gasoline.Volusia.2030.10</t>
  </si>
  <si>
    <t>Single Unit Short-haul Truck - Gasoline.Volusia.2030.11</t>
  </si>
  <si>
    <t>Single Unit Short-haul Truck - Gasoline.Volusia.2030.12</t>
  </si>
  <si>
    <t>Single Unit Short-haul Truck - Gasoline.Volusia.2030.13</t>
  </si>
  <si>
    <t>Single Unit Short-haul Truck - Gasoline.Volusia.2030.14</t>
  </si>
  <si>
    <t>Single Unit Short-haul Truck - Gasoline.Volusia.2030.15</t>
  </si>
  <si>
    <t>Single Unit Short-haul Truck - Gasoline.Volusia.2030.16</t>
  </si>
  <si>
    <t>FULL NAMES</t>
  </si>
  <si>
    <t>Base model year</t>
  </si>
  <si>
    <t xml:space="preserve">Base Year </t>
  </si>
  <si>
    <t>L E G E N D</t>
  </si>
  <si>
    <t>Drop-Down Box</t>
  </si>
  <si>
    <t>Free-flow speed, mph</t>
  </si>
  <si>
    <t>AVERAGE VEHICLE SPEED, MILES PER HOUR</t>
  </si>
  <si>
    <t>Incremental Operating &amp; Maintenance costs</t>
  </si>
  <si>
    <t>Parameters</t>
  </si>
  <si>
    <t>Title Worksheet, with Disclaimer</t>
  </si>
  <si>
    <t>Original HERS Formula</t>
  </si>
  <si>
    <t>Smoothed to avoid "jumps" in consumption</t>
  </si>
  <si>
    <t>Lookup Tables for Vehicle Operating Cost Calculations -- Constant Speed Consumption Rates from HERS</t>
  </si>
  <si>
    <t>PRICE INDICES &amp; COST ESCALATION</t>
  </si>
  <si>
    <t>CPI - All Urban Consumers, U.S. City Average, All Items, ANNUAL AVERAGE, CUUR0000SA0</t>
  </si>
  <si>
    <t>http://www.bls.gov/data/</t>
  </si>
  <si>
    <t>PPI - All commodities, ANNUAL AVERAGE, WPU00000000</t>
  </si>
  <si>
    <t>Employment Cost Index, DECEMBER 2005 = 100, CONSTANT DOLLARS</t>
  </si>
  <si>
    <t>Total compensation, All Civilian, All workers, Not Seasonally Adjusted</t>
  </si>
  <si>
    <t>March</t>
  </si>
  <si>
    <t>June</t>
  </si>
  <si>
    <t>September</t>
  </si>
  <si>
    <t>December</t>
  </si>
  <si>
    <t>Annual (simple average)</t>
  </si>
  <si>
    <t>http://www.bls.gov/news.release/eci.toc.htm</t>
  </si>
  <si>
    <t>http://www.bls.gov/web/eci/ecconstnaics.txt</t>
  </si>
  <si>
    <t>Gross private domestic investment</t>
  </si>
  <si>
    <t>---</t>
  </si>
  <si>
    <t>Net exports of goods and services</t>
  </si>
  <si>
    <t xml:space="preserve">    Goods</t>
  </si>
  <si>
    <t xml:space="preserve">    Services</t>
  </si>
  <si>
    <t>Government consumption expenditures and gross investment</t>
  </si>
  <si>
    <t>PriceIndices</t>
  </si>
  <si>
    <t>Annual Inflation based on GDP Deflator</t>
  </si>
  <si>
    <t>Daily Usage in Project Opening Year</t>
  </si>
  <si>
    <t>Percent of two-way trips in total trips, %</t>
  </si>
  <si>
    <t>Trip Quality - Change in Facility Type</t>
  </si>
  <si>
    <t>No bicycle facility</t>
  </si>
  <si>
    <t>Without</t>
  </si>
  <si>
    <t>Off-road segregated bicycle track</t>
  </si>
  <si>
    <t>With</t>
  </si>
  <si>
    <t>On-road segregated bicycle lane</t>
  </si>
  <si>
    <t>On-road non-segregated bicycle lane</t>
  </si>
  <si>
    <t>Wider lane</t>
  </si>
  <si>
    <t>Shared bus lane</t>
  </si>
  <si>
    <t>Trip Quality - Pedestrian Amenities ADDED by Project</t>
  </si>
  <si>
    <t>Select all that apply</t>
  </si>
  <si>
    <t>Benches</t>
  </si>
  <si>
    <t>Street Lighting</t>
  </si>
  <si>
    <t>Curb Level</t>
  </si>
  <si>
    <t>Information Panel</t>
  </si>
  <si>
    <t>Directional Signage</t>
  </si>
  <si>
    <t>Comparison of Benefits and Costs</t>
  </si>
  <si>
    <t>Travel Time Savings</t>
  </si>
  <si>
    <t>Project Cost Estimates</t>
  </si>
  <si>
    <t>Total Project Costs</t>
  </si>
  <si>
    <t>Total Project Benefits</t>
  </si>
  <si>
    <t>Total project costs</t>
  </si>
  <si>
    <t xml:space="preserve">Total project costs in PV </t>
  </si>
  <si>
    <t>Total project benefits</t>
  </si>
  <si>
    <t>Total project benefits in PV</t>
  </si>
  <si>
    <t>Cumulative net monetized benefits and costs in PV</t>
  </si>
  <si>
    <t>INVESTMENT COSTS</t>
  </si>
  <si>
    <t>TRANSPORTATION DATA BY MODE</t>
  </si>
  <si>
    <t>Roadway Users</t>
  </si>
  <si>
    <t>BENEFIT-COST ANALYSIS RESULTS</t>
  </si>
  <si>
    <t>Safety benefits</t>
  </si>
  <si>
    <t>Changes in Vehicle Miles Traveled</t>
  </si>
  <si>
    <t>Changes in Vehicle Hours Traveled</t>
  </si>
  <si>
    <t>Existing auto, hours</t>
  </si>
  <si>
    <t>New auto, hours</t>
  </si>
  <si>
    <t>Existing truck, hours</t>
  </si>
  <si>
    <t>New truck, hours</t>
  </si>
  <si>
    <t>Auto, VHT per day</t>
  </si>
  <si>
    <t>Truck, VHT per day</t>
  </si>
  <si>
    <t>Method in Use</t>
  </si>
  <si>
    <t>Existing auto, $</t>
  </si>
  <si>
    <t>New auto, $</t>
  </si>
  <si>
    <t>Existing truck, $</t>
  </si>
  <si>
    <t>New truck, $</t>
  </si>
  <si>
    <t>Emission Cost Savings</t>
  </si>
  <si>
    <t>NOX, tons</t>
  </si>
  <si>
    <t>CO2, tons</t>
  </si>
  <si>
    <t>VOC, tons</t>
  </si>
  <si>
    <t>PM, tons</t>
  </si>
  <si>
    <t>SO2, tons</t>
  </si>
  <si>
    <t>NOX, $</t>
  </si>
  <si>
    <t>CO2, $</t>
  </si>
  <si>
    <t>VOC, $</t>
  </si>
  <si>
    <t>PM, $</t>
  </si>
  <si>
    <t>SO2, $</t>
  </si>
  <si>
    <t>Travel Time Savings in Dollars</t>
  </si>
  <si>
    <t>Travel Time Savings in Hours</t>
  </si>
  <si>
    <t>From External SAFETY ANALYSIS</t>
  </si>
  <si>
    <t>$ per short ton</t>
  </si>
  <si>
    <t>percent of total</t>
  </si>
  <si>
    <t>$ per person-hour</t>
  </si>
  <si>
    <t>NOTES</t>
  </si>
  <si>
    <t>FOR PROPERTY DAMAGE ONLY ACCIDENTS</t>
  </si>
  <si>
    <t>Recommended Monetization Assumptions from US DOT</t>
  </si>
  <si>
    <t>$ per damaged vehicle</t>
  </si>
  <si>
    <t>NUMBER OF FATALITIES</t>
  </si>
  <si>
    <t>(events/accident)</t>
  </si>
  <si>
    <t>Accident Type</t>
  </si>
  <si>
    <t>Suburban</t>
  </si>
  <si>
    <t>Average</t>
  </si>
  <si>
    <t>Fatal Accident</t>
  </si>
  <si>
    <t>NUMBER OF INJURIES</t>
  </si>
  <si>
    <t>Injury Accident</t>
  </si>
  <si>
    <t>NUMBER OF VEHICLES INVOLVED</t>
  </si>
  <si>
    <t>PDO Accident</t>
  </si>
  <si>
    <t>Updated March 2016</t>
  </si>
  <si>
    <t xml:space="preserve"> "Safer than you Think! Revising the Transit Safety Narrative Jan 2013" - VTPI, page 2</t>
  </si>
  <si>
    <t xml:space="preserve">Source: </t>
  </si>
  <si>
    <t>California Department of Transportation, TASAS Unit, 2007 to 2009 average</t>
  </si>
  <si>
    <t xml:space="preserve"> CRASHES W. INCAPACITATING INJURIES</t>
  </si>
  <si>
    <t xml:space="preserve"> CRASHES W. NON INCAPACITATING INJURIES</t>
  </si>
  <si>
    <t>CRASHES W.
NO INJURY</t>
  </si>
  <si>
    <t>CRASHES W.
POSSIBLE INJURY</t>
  </si>
  <si>
    <t>ALL 
CRASHES</t>
  </si>
  <si>
    <t>Non-Fatal 
if Injured</t>
  </si>
  <si>
    <t>Non-Fatal if Injured</t>
  </si>
  <si>
    <t>Additional Roadway Parameters</t>
  </si>
  <si>
    <t>A - PROJECT INFORMATION</t>
  </si>
  <si>
    <t>New Trips</t>
  </si>
  <si>
    <t>Two-way trips</t>
  </si>
  <si>
    <t>One-way trips</t>
  </si>
  <si>
    <t>Two-way users</t>
  </si>
  <si>
    <t>One-way users</t>
  </si>
  <si>
    <t>% two-way users</t>
  </si>
  <si>
    <t>% one-way users</t>
  </si>
  <si>
    <t>Medium</t>
  </si>
  <si>
    <t>RESIDENTIAL property value premium</t>
  </si>
  <si>
    <t>COMMERCIAL property value premium</t>
  </si>
  <si>
    <t>KEY ASSUMPTIONS FROM DASHBOARD</t>
  </si>
  <si>
    <t>ESTIMATION OF BENEFITS</t>
  </si>
  <si>
    <t>C1 - ROADWAY TRANSPORTATION DATA</t>
  </si>
  <si>
    <t>C2 - BICYCLE &amp; PEDESTRIAN TRANSPORTATION DATA</t>
  </si>
  <si>
    <t>C3 - PUBLIC TRANSPORTATION DATA</t>
  </si>
  <si>
    <t>WITHOUT PROJECT</t>
  </si>
  <si>
    <t>WITH PROJECT</t>
  </si>
  <si>
    <t>Annualization Factor for Freight Projects</t>
  </si>
  <si>
    <t>persons per vehicle</t>
  </si>
  <si>
    <t>Share of Personal Travel in Total Travel</t>
  </si>
  <si>
    <t>Share of Business Travel in Total Travel</t>
  </si>
  <si>
    <t>Personal Travel, all modes except Bike/Ped</t>
  </si>
  <si>
    <t>Business Travel, all modes except Bike/Ped</t>
  </si>
  <si>
    <t>Truck Drivers</t>
  </si>
  <si>
    <t>Hourly Earnings of Vehicle Operators</t>
  </si>
  <si>
    <t>Average Cost of a Property Damage Only (PDO) Accident</t>
  </si>
  <si>
    <t>Average Injury Cost by Severity Level</t>
  </si>
  <si>
    <t>Annualization Factor for Bike/Ped Projects</t>
  </si>
  <si>
    <t>ALL HIGHWAYS</t>
  </si>
  <si>
    <t>Table V-22. 2000 Marginal External Costs for NOISE, cents per mile</t>
  </si>
  <si>
    <t>Table V-23. 2000 Marginal External Costs for CONGESTION, cents per mile</t>
  </si>
  <si>
    <t>Table V-24. 2000 Marginal External Costs for CRASHES, cents per mile</t>
  </si>
  <si>
    <t>DERIVED FROM TABLE 13. 2000 Marginal External Costs for AIR POLLUTION, cents per mile</t>
  </si>
  <si>
    <t>DERIVED FROM TABLE 13. 2000 Marginal External Costs for PAVEMENT MAINTENANCE, cents per mile</t>
  </si>
  <si>
    <t>Source: Addendum to the 1997 Federal Highway Cost Allocation Study Final Report, May 2000</t>
  </si>
  <si>
    <t>Marginal External Costs in DOLLARS OF 2015, Middle Estimates</t>
  </si>
  <si>
    <t>All Highways (simple average)</t>
  </si>
  <si>
    <t>Pickups and Vans*</t>
  </si>
  <si>
    <t>Buses**</t>
  </si>
  <si>
    <t>External Costs of Additional AUTOMOBILE Use</t>
  </si>
  <si>
    <t>External Costs of Additional LIGHT-TRUCK Use</t>
  </si>
  <si>
    <t>External Costs of Additional BUS Use</t>
  </si>
  <si>
    <t>External Costs of Additional SINGLE UNIT TRUCK Use</t>
  </si>
  <si>
    <t>External Costs of Additional COMBINATION TRUCK Use</t>
  </si>
  <si>
    <t>Marginal External Costs in CENTS OF 2000, from FHWA Cost Allocation Study</t>
  </si>
  <si>
    <t>All Vehicles***</t>
  </si>
  <si>
    <t>Notes:  * Set equal to Automobiles; ** Set equal to 60 kip 4-axle Trucks; *** Weighted average, where weights = 2000 VMT distribution by vehicle type</t>
  </si>
  <si>
    <t>Consumer Price Index (CPI), annual average</t>
  </si>
  <si>
    <t>AUTOMOBILE &amp; LIGHT-TRUCKS</t>
  </si>
  <si>
    <t>BUSES</t>
  </si>
  <si>
    <t>RURAL</t>
  </si>
  <si>
    <t>URBAN</t>
  </si>
  <si>
    <t>IN DOLLARS OF</t>
  </si>
  <si>
    <t>AVERAGE ANNUAL GROWTH, PERCENT</t>
  </si>
  <si>
    <t>Annual Growth in Real Value of Time</t>
  </si>
  <si>
    <t>Year of Value of Time Estimates</t>
  </si>
  <si>
    <t>Crashes with Injuries*</t>
  </si>
  <si>
    <t>Injury Crashes**</t>
  </si>
  <si>
    <t>*Crashes with Injuries are all crashes with at least one reported injury, and including those where a fatality was reported.</t>
  </si>
  <si>
    <t>**Injury Crashes are any crash in which there was at least one reported injury, and excluding those where a fatality was reported.</t>
  </si>
  <si>
    <t>Crashes with Traffic Fatalities</t>
  </si>
  <si>
    <t>Total Traffic Fatalities</t>
  </si>
  <si>
    <t>ALL COUNTIES</t>
  </si>
  <si>
    <t>ALL DISTRICTS</t>
  </si>
  <si>
    <t>Total (Non-Fatal) Injuries</t>
  </si>
  <si>
    <t>Injuries per Injury Crash</t>
  </si>
  <si>
    <t>Fatalities per Fatal Crash</t>
  </si>
  <si>
    <t xml:space="preserve">Definitions for the various injury levels are as follows: </t>
  </si>
  <si>
    <t>Glossary</t>
  </si>
  <si>
    <t>Injury</t>
  </si>
  <si>
    <t xml:space="preserve">• Injury crash - A non-fatal traffic crash that results in one or more injuries. </t>
  </si>
  <si>
    <t xml:space="preserve">• Incapacitating injury - Any visible signs of injury from a crash and person(s) had to be carried from the scene. </t>
  </si>
  <si>
    <t xml:space="preserve">• Non-incapacitating injury - Any visible injuries such as bruises, abrasions, limping, etc. </t>
  </si>
  <si>
    <t>• Possible injury - No visible signs of injury but complaint of pain or momentary unconsciousness.</t>
  </si>
  <si>
    <t xml:space="preserve"> • Total injury - The sum of possible, non-incapacitating, and incapacitating injuries.</t>
  </si>
  <si>
    <t xml:space="preserve">Property Damage Only </t>
  </si>
  <si>
    <t>Loss of all or part of an individual's vehicle and/or property damage only resulting from a traffic crash not involving injury or fatality to a person.</t>
  </si>
  <si>
    <t>1 = No Injury</t>
  </si>
  <si>
    <t>2 = Possible Injury</t>
  </si>
  <si>
    <t>3 = Non-Incapacitating Injury</t>
  </si>
  <si>
    <t>4 = Incapacitating Injury</t>
  </si>
  <si>
    <t>5 = Fatality</t>
  </si>
  <si>
    <t>Non-Incapacitating</t>
  </si>
  <si>
    <t>Total capital costs, $</t>
  </si>
  <si>
    <t>Total incremental O&amp;M costs, $</t>
  </si>
  <si>
    <t>Based on Changes in VMT &amp; Crash Rates</t>
  </si>
  <si>
    <t>AIS=Abbreviated Injury Scale; MAIS=Maximum AIS</t>
  </si>
  <si>
    <t>Freight Projects</t>
  </si>
  <si>
    <t>Number of Crashes AVOIDED</t>
  </si>
  <si>
    <t>CHANGE in Number of Crashes</t>
  </si>
  <si>
    <t>Number of "Events" per Accident</t>
  </si>
  <si>
    <t>Freight Rail</t>
  </si>
  <si>
    <t>Source: Florida DOT</t>
  </si>
  <si>
    <t>MAIS</t>
  </si>
  <si>
    <t>UNIT</t>
  </si>
  <si>
    <t>0 - No injury</t>
  </si>
  <si>
    <t>1 - Minor injury</t>
  </si>
  <si>
    <t>2 - Moderate injury</t>
  </si>
  <si>
    <t>3 - Serious injury</t>
  </si>
  <si>
    <t>4 - Severe injury</t>
  </si>
  <si>
    <t>5 - Critical injury</t>
  </si>
  <si>
    <t>6 - Fatal</t>
  </si>
  <si>
    <t>KABCO</t>
  </si>
  <si>
    <t>Severity 
Unknown</t>
  </si>
  <si>
    <t>District 1 - Southwest Florida (Bartow)</t>
  </si>
  <si>
    <t>District 2 - Northeast Florida (Lake City)</t>
  </si>
  <si>
    <t>District 2 - Northeast Florida (Jacksonville)</t>
  </si>
  <si>
    <t>District 3 - Northwest Florida (Chipley)</t>
  </si>
  <si>
    <t>District 4 - Southeast Florida (Ft. Lauderdale)</t>
  </si>
  <si>
    <t>District 5 - Central Florida (Deland)</t>
  </si>
  <si>
    <t>District 6 - South Florida (Miami)</t>
  </si>
  <si>
    <t>District 7 - West Central Florida (Tampa)</t>
  </si>
  <si>
    <t>Florida's Turnpike</t>
  </si>
  <si>
    <t>Fatality rate per 
100 million vmt</t>
  </si>
  <si>
    <t>Fatalities per 
100 Crashes</t>
  </si>
  <si>
    <t>Incapacitating Injuries per 
100 Crashes</t>
  </si>
  <si>
    <t>Non-Traffic Fatality</t>
  </si>
  <si>
    <t>Incapacitating Injury</t>
  </si>
  <si>
    <t>Non-Incapacitating Injury</t>
  </si>
  <si>
    <t>Adjustments for:</t>
  </si>
  <si>
    <t>Number of events</t>
  </si>
  <si>
    <t>Vehicles involved</t>
  </si>
  <si>
    <t>FLORIDA CRASH DATA, ACCIDENT COSTS AND OTHER RELATED DATA</t>
  </si>
  <si>
    <t>Total incremental O&amp;M costs</t>
  </si>
  <si>
    <t>Average Daily Vehicle Occupancy</t>
  </si>
  <si>
    <t>MAIS 6 - Fatality</t>
  </si>
  <si>
    <t>OPTIONS FOR ANALYSIS</t>
  </si>
  <si>
    <t>UNIT CONVERSIONS</t>
  </si>
  <si>
    <t>VALUATION OF TRAVEL TIME SAVING</t>
  </si>
  <si>
    <t>VEHICLE OPERATING COSTS</t>
  </si>
  <si>
    <t>EMISSION COSTS</t>
  </si>
  <si>
    <t>IN USE</t>
  </si>
  <si>
    <t>ibid</t>
  </si>
  <si>
    <t>ACCIDENT COSTS</t>
  </si>
  <si>
    <t xml:space="preserve">MARGINAL EXTERNAL COSTS </t>
  </si>
  <si>
    <t>GASOLINE</t>
  </si>
  <si>
    <t>DIESEL</t>
  </si>
  <si>
    <t>Real Discount Rate</t>
  </si>
  <si>
    <t>Net Present Value</t>
  </si>
  <si>
    <t>Benefit-Cost Ratio</t>
  </si>
  <si>
    <t>CNG Buses produce no NOX</t>
  </si>
  <si>
    <t>Select county or district</t>
  </si>
  <si>
    <t>Year Index</t>
  </si>
  <si>
    <t xml:space="preserve">Discount Rate: </t>
  </si>
  <si>
    <t>Vehicle HOURS Traveled in BASE CASE</t>
  </si>
  <si>
    <t>Vehicle MILES Traveled in BASE CASE</t>
  </si>
  <si>
    <t>Vehicle MILES Traveled in PROJECT CASE</t>
  </si>
  <si>
    <t>CHANGE in Vehicle MILES Traveled</t>
  </si>
  <si>
    <t>Vehicle HOURS Traveled in PROJECT CASE</t>
  </si>
  <si>
    <t>CHANGE in Vehicle HOURS Traveled</t>
  </si>
  <si>
    <t>Intermediate Calculations for PROJECT CASE</t>
  </si>
  <si>
    <t>Average Vehicle SPEED in BASE CASE, mph</t>
  </si>
  <si>
    <t>Average Vehicle SPEED in PROJECT CASE, mph</t>
  </si>
  <si>
    <t>Implied Volume/Capacity Ratio</t>
  </si>
  <si>
    <t>VEHICLE MILES TRAVELED, VEHICLE HOURS TRAVELED, AND AVERAGE SPEED</t>
  </si>
  <si>
    <t>For Emissions Lookup &gt;&gt;</t>
  </si>
  <si>
    <t>Difference in Travel Rates, hours per mile</t>
  </si>
  <si>
    <t>Speed Lookup, mph</t>
  </si>
  <si>
    <t>Emissions Master Lookup</t>
  </si>
  <si>
    <t>Miscellaneous</t>
  </si>
  <si>
    <t>Base Year for all Monetization Assumptions</t>
  </si>
  <si>
    <t>Kilograms per Short U.S. Ton</t>
  </si>
  <si>
    <t>days</t>
  </si>
  <si>
    <t>Index Table Reference</t>
  </si>
  <si>
    <t>Look-up Table</t>
  </si>
  <si>
    <t>Default Look-up Speed, mph</t>
  </si>
  <si>
    <t>Average Trip Length, miles</t>
  </si>
  <si>
    <t>Sources of New Trips  (non-recreation trips only)</t>
  </si>
  <si>
    <t>Portion of Trip Length on Improved Facility, %</t>
  </si>
  <si>
    <t>Number of NEW trips (calculated), # per day</t>
  </si>
  <si>
    <t>Number of NEW users (calculated), #</t>
  </si>
  <si>
    <t>Percent of NEW Trips for Recreation Purpose, %</t>
  </si>
  <si>
    <t>Annual Growth in Number of Trips, % per year</t>
  </si>
  <si>
    <t>Percent of trips diverted from auto, %</t>
  </si>
  <si>
    <t>Percent of trips diverted from other modes, %</t>
  </si>
  <si>
    <t>Time Saving to Existing Users, minutes per trip</t>
  </si>
  <si>
    <t>Number of bicycle trips, # per day</t>
  </si>
  <si>
    <t>Number of pedestrian trips, # per day</t>
  </si>
  <si>
    <t>PEDESTRIAN TRIPS</t>
  </si>
  <si>
    <t>BICYCLE TRIPS</t>
  </si>
  <si>
    <t>Opening Year</t>
  </si>
  <si>
    <t>Express Bus</t>
  </si>
  <si>
    <t>Bus Rapid Transit (BRT)</t>
  </si>
  <si>
    <t>Heavy Rail</t>
  </si>
  <si>
    <t>Light Rail / Streetcar</t>
  </si>
  <si>
    <t>Diesel Bus</t>
  </si>
  <si>
    <t>Hybrid Bus</t>
  </si>
  <si>
    <t>Electric Bus</t>
  </si>
  <si>
    <t>New Diesel Locomotive or DMU</t>
  </si>
  <si>
    <t>Used Diesel Locomotive</t>
  </si>
  <si>
    <t>Electric or EMU</t>
  </si>
  <si>
    <t>Last Year of Analysis</t>
  </si>
  <si>
    <t>Commuter Rail - Electric or EMU</t>
  </si>
  <si>
    <t>Daily Vehicle Miles Traveled</t>
  </si>
  <si>
    <t>Commuter Rail - New diesel locomotive or DMU</t>
  </si>
  <si>
    <t>Commuter Rail - Used diesel locomotive</t>
  </si>
  <si>
    <t>Automobile</t>
  </si>
  <si>
    <t>LGV</t>
  </si>
  <si>
    <t>HGV</t>
  </si>
  <si>
    <t>Fatalities / VMT</t>
  </si>
  <si>
    <t>Injuries / VMT</t>
  </si>
  <si>
    <t>Accident Rates Used in FTA New Start Applications</t>
  </si>
  <si>
    <t>FTA New Start evaluation workbook</t>
  </si>
  <si>
    <t xml:space="preserve">WITHOUT PROJECT
Forecast Year </t>
  </si>
  <si>
    <t>WITH PROJECT 
Forecast Year</t>
  </si>
  <si>
    <t>Forecast model year</t>
  </si>
  <si>
    <t>TRANSIT VEHICLE FLEET</t>
  </si>
  <si>
    <t>Commuter Trains</t>
  </si>
  <si>
    <t>REAL ESTATE PROPERTY DATA - RAIL TRANSIT ONLY</t>
  </si>
  <si>
    <t>Annual Change in Number of Crashes WITH PROJECT</t>
  </si>
  <si>
    <t>FDOT CRASH SEVERITY LEVELS</t>
  </si>
  <si>
    <t>Total cumulative RESIDENTIAL property value*, $million</t>
  </si>
  <si>
    <t>Total cumulative COMMERCIAL property value*, $million</t>
  </si>
  <si>
    <t>* Within 1/4 mile of NEW rail transit stations, in millions of Base Year dollars</t>
  </si>
  <si>
    <t>Project opening year</t>
  </si>
  <si>
    <t>Daily Vehicle Hours Traveled</t>
  </si>
  <si>
    <t>D - OPTIONAL CRASH REDUCTION ESTIMATES, OVERRIDE PARAMETERS</t>
  </si>
  <si>
    <t>Select one facility type in each case</t>
  </si>
  <si>
    <t>Bike/Ped project component opening year</t>
  </si>
  <si>
    <t>Annual growth in number of avoided crashes, % per year</t>
  </si>
  <si>
    <t>Average Trip Length, miles per trip</t>
  </si>
  <si>
    <t>Average In-Vehicle Transit Time, Peak Period, minutes per trip</t>
  </si>
  <si>
    <t>Average Out-of-Vehicle Transit Time, Peak Period, minutes per trip</t>
  </si>
  <si>
    <t>Average In-Vehicle Transit Time, Off-Peak, minutes per trip</t>
  </si>
  <si>
    <t>Average Out-of-Vehicle Transit Time, Off-Peak, minutes per trip</t>
  </si>
  <si>
    <t>Daily Transit Vehicle Miles Traveled, miles</t>
  </si>
  <si>
    <t>Average Fare, $ per trip</t>
  </si>
  <si>
    <t>Crash Rates per Million Vehicle Miles Traveled By District</t>
  </si>
  <si>
    <t>2011-2015 CRASH RATES PER MILLION VMT</t>
  </si>
  <si>
    <t>ALL 
CRASHES*</t>
  </si>
  <si>
    <t>Source: calculation based on crash data from FIRES and VMT data from FDOT</t>
  </si>
  <si>
    <t>*excludes crashes with non-traffic fatalities</t>
  </si>
  <si>
    <t>2011-2015 VMT by County</t>
  </si>
  <si>
    <t>Updated December 2016</t>
  </si>
  <si>
    <t>Source: FDOT highway mileage reports, public roads</t>
  </si>
  <si>
    <t>ALL CRASHES</t>
  </si>
  <si>
    <t xml:space="preserve">Hurt, damage, or loss sustained by a person as a result of a traffic crash. </t>
  </si>
  <si>
    <t>2006-2010 RATES</t>
  </si>
  <si>
    <t>Total Crashes and Injuries by County (2011-2015)</t>
  </si>
  <si>
    <t>Source: Florida Integrated Report Exchange System (FIRES). Accessed at: https://firesportal.com/Pages/Public/PublicSearch.aspx?Id=19&amp;CL=1 on 12/28/2016</t>
  </si>
  <si>
    <t>COUNTY NAME</t>
  </si>
  <si>
    <t>DISTRICT</t>
  </si>
  <si>
    <t>TOTAL CRASHES</t>
  </si>
  <si>
    <t>TOTAL VEHICLES INVOLVED</t>
  </si>
  <si>
    <t>CRASHES WITH INJURIES</t>
  </si>
  <si>
    <t>CRASHES WITH INCAPACITATING INJURIES</t>
  </si>
  <si>
    <t>CRASHES WITH NON INCAPACITATING INJURIES</t>
  </si>
  <si>
    <t>CRASHES WITH POSSIBLE INJURIES</t>
  </si>
  <si>
    <t>TOTAL INJURIES</t>
  </si>
  <si>
    <t>DRIVER INJURIES</t>
  </si>
  <si>
    <t>TOTAL INCAPACITATING INJURIES</t>
  </si>
  <si>
    <t>TOTAL NON INCAPACITATING INJURIES</t>
  </si>
  <si>
    <t>TOTAL POSSIBLE INJURIES</t>
  </si>
  <si>
    <t>CRASHES WITH TRAFFIC FATALITIES</t>
  </si>
  <si>
    <t>TOTAL FATALITIES</t>
  </si>
  <si>
    <t>DRIVER FATALITIES</t>
  </si>
  <si>
    <t>CRASHES WITH NO INJURIES</t>
  </si>
  <si>
    <t xml:space="preserve"> CRASHES W. 
NON TRAFFIC FATALITIES</t>
  </si>
  <si>
    <t xml:space="preserve"> CRASHES W. FATALITIES</t>
  </si>
  <si>
    <t>Crash Rate per Million VMT</t>
  </si>
  <si>
    <t>Base Year</t>
  </si>
  <si>
    <t>Operations Index</t>
  </si>
  <si>
    <t>Method 1 - Change in Consumer Surplus</t>
  </si>
  <si>
    <t>Total Emission Cost Savings</t>
  </si>
  <si>
    <t>Crash Cost Savings in Dollars</t>
  </si>
  <si>
    <t>Out-of-Pocket Cost Savings</t>
  </si>
  <si>
    <t>Changes in Emissions from Automobiles*</t>
  </si>
  <si>
    <t>Changes in Emissions from Trucks*</t>
  </si>
  <si>
    <t>Crash Cost Savings</t>
  </si>
  <si>
    <t>Total Crash Cost Savings</t>
  </si>
  <si>
    <t>Breakeven year, based on discounted values</t>
  </si>
  <si>
    <t>Internal Rate of Return</t>
  </si>
  <si>
    <t>Do O&amp;M costs (Row 22) include pavement maintenance costs?</t>
  </si>
  <si>
    <t>Implied V/C Ratio in BASE CASE</t>
  </si>
  <si>
    <t>Implied V/C Ratio in PROJECT CASE</t>
  </si>
  <si>
    <t>TRUCKS - WEIGHTED AVERAGE</t>
  </si>
  <si>
    <t>Emission cost savings, Carbon Dioxide</t>
  </si>
  <si>
    <t>Real Discount Rate implicit in Social Cost of Carbon</t>
  </si>
  <si>
    <t xml:space="preserve">Discount Rate for SCC: </t>
  </si>
  <si>
    <t>Night</t>
  </si>
  <si>
    <t>(2.58 – 5.00)</t>
  </si>
  <si>
    <t>20.68 – 40.06</t>
  </si>
  <si>
    <t>(41.93 – 101.17)</t>
  </si>
  <si>
    <t>Day</t>
  </si>
  <si>
    <t>Freight Train</t>
  </si>
  <si>
    <t>(1.30 – 2.57)</t>
  </si>
  <si>
    <t>10.43 – 20.61</t>
  </si>
  <si>
    <t>(23.65 – 46.73)</t>
  </si>
  <si>
    <t>Passenger Train</t>
  </si>
  <si>
    <t>(0.11 – 0.23)</t>
  </si>
  <si>
    <t>0.72 – 2.00</t>
  </si>
  <si>
    <t>(12.78-30.98)</t>
  </si>
  <si>
    <t>(0.06 – 0.13)</t>
  </si>
  <si>
    <t>0.39 – 1.10</t>
  </si>
  <si>
    <t>(7.01 – 17.00)</t>
  </si>
  <si>
    <t>(0.06 - 0.13)</t>
  </si>
  <si>
    <t>(0.39 – 1.10)</t>
  </si>
  <si>
    <t>(6.95 – 16.84)</t>
  </si>
  <si>
    <t>(0.03 – 0.07)</t>
  </si>
  <si>
    <t>(0.21 – 0.59)</t>
  </si>
  <si>
    <t>(3.81 – 9.25)</t>
  </si>
  <si>
    <t>(0.02 – 0.05)</t>
  </si>
  <si>
    <t>(0.16 – 0.44)</t>
  </si>
  <si>
    <t>(2.78 – 6.74)</t>
  </si>
  <si>
    <t>(0.01 – 0.03)</t>
  </si>
  <si>
    <t>(0.09 – 0.24)</t>
  </si>
  <si>
    <t>(1.53 – 3.70)</t>
  </si>
  <si>
    <t>MC</t>
  </si>
  <si>
    <t>0.01 – 0.03</t>
  </si>
  <si>
    <t>(0.08 – 0.22)</t>
  </si>
  <si>
    <t>(1.39 – 3.37)</t>
  </si>
  <si>
    <t>(0.01 – 0.014)</t>
  </si>
  <si>
    <t>(0.04 – 0.12)</t>
  </si>
  <si>
    <t>(0.76 – 1.85)</t>
  </si>
  <si>
    <t>Car</t>
  </si>
  <si>
    <t>Time of day</t>
  </si>
  <si>
    <t>Source:  CE DEFT, Handbook on estimation of external cost in the transport sector, page 69</t>
  </si>
  <si>
    <t>in US DOLLARS PER VEHICLE MILES TRAVELED, AT 2000 EXCHANGE RATE</t>
  </si>
  <si>
    <t>Unit Values for Marginal Costs of Noise Pollution, in EURO CENTS PER VEHICLE KILOMETER (2000)</t>
  </si>
  <si>
    <t>http://www.canadianforex.ca/forex-tools/historical-rate-tools/yearly-average-rates</t>
  </si>
  <si>
    <t>km/mile</t>
  </si>
  <si>
    <t>EUR/US Dollars in 2000</t>
  </si>
  <si>
    <t>$ per ton-mile, $2006</t>
  </si>
  <si>
    <t>Estimates of Noise Damage Costs by Mode</t>
  </si>
  <si>
    <t>Forkenbrock (2001) looked at the external costs of freight rail in rural areas in US. He argued that in sparsely
settled rural areas, exposure to rail noise is similar to exposure to noise from trucks operating on highways, and
that both are small.</t>
  </si>
  <si>
    <t>Accordingly, he assumed for rail noise the same cost per ton-mile he estimated for trucks in
Forkenbrock (1999, p. 518).</t>
  </si>
  <si>
    <t xml:space="preserve">Sources: </t>
  </si>
  <si>
    <t>Forkenbrock, David J., Comparison of external costs of rail and truck freight transportation, Transport Research Part A, 35, 321-337, 2001</t>
  </si>
  <si>
    <t>Forkenbrock, David J., External costs of intercity truck freight transportation, Transportation Research Part A, 33, 505-526, 1999</t>
  </si>
  <si>
    <t>Notes -- from Delucchi et al.</t>
  </si>
  <si>
    <t>Delucchi Mark et al., External Costs of Transport in the U.S., Handbook of Transport Economics, Edward Elgar Publishing Ltd., 2010, page 18</t>
  </si>
  <si>
    <t>Model Parameter Values Used in Analyses</t>
  </si>
  <si>
    <t>PARAMETER NAME</t>
  </si>
  <si>
    <t>VALUE USED IN CALCULATIONS</t>
  </si>
  <si>
    <t>RECOMMENDED VALUE</t>
  </si>
  <si>
    <t>UNIT OF MEASUREMENT</t>
  </si>
  <si>
    <t>This Worksheet - Workbook Contents</t>
  </si>
  <si>
    <t>Project-Specific Inputs for Benefit-Cost Analysis</t>
  </si>
  <si>
    <t>Table of Contents</t>
  </si>
  <si>
    <t>Carbon Dioxide (CO2)</t>
  </si>
  <si>
    <t>$/METRIC TON</t>
  </si>
  <si>
    <t>$/SHORT TON</t>
  </si>
  <si>
    <t>REFERENCES &amp; COMMENTS</t>
  </si>
  <si>
    <t>DESCRIPTION</t>
  </si>
  <si>
    <t>WORKSHEET NAME</t>
  </si>
  <si>
    <t>Transit investment type</t>
  </si>
  <si>
    <t>Investment in new mode</t>
  </si>
  <si>
    <t>Improvements to existing mode</t>
  </si>
  <si>
    <t>Investment in new service</t>
  </si>
  <si>
    <t>EXISTING transit mode</t>
  </si>
  <si>
    <t>None</t>
  </si>
  <si>
    <t>EXISTING MODE</t>
  </si>
  <si>
    <t>Average Parking Fee at Destination, $ per day</t>
  </si>
  <si>
    <t>Average Parking Fee at Park&amp;Ride Lots, $ per day</t>
  </si>
  <si>
    <t>Percent of Riders Paying for Parking at Park&amp;Ride Lots, %</t>
  </si>
  <si>
    <t>Base Year - In this version of TransValU, BASE YEAR = PROJECT OPENING YEAR</t>
  </si>
  <si>
    <t>Transit data forecast year</t>
  </si>
  <si>
    <t>Percent of Trips Occurring in Peak Period, %</t>
  </si>
  <si>
    <t>Percent of Trips for Business Purposes, %</t>
  </si>
  <si>
    <t>Average Daily Ridership, trips per day</t>
  </si>
  <si>
    <t>Percent of NEW Trips in Opening Year, %</t>
  </si>
  <si>
    <t>Percent of NEW Trips Diverted from Autos, %</t>
  </si>
  <si>
    <t>PROJECT INFORMATION</t>
  </si>
  <si>
    <t>NEW transit mode or service</t>
  </si>
  <si>
    <t>NEW MODE OR SERVICE</t>
  </si>
  <si>
    <t>Percent Diverted from Taxis</t>
  </si>
  <si>
    <t>Note: all trips defined as ONE-WAY trips</t>
  </si>
  <si>
    <t>Percent Diverted from Other Modes</t>
  </si>
  <si>
    <t>Other Modes</t>
  </si>
  <si>
    <t>ADDITIONAL INFORMATION FOR 
NEW MODE OR SERVICE</t>
  </si>
  <si>
    <t>Percent Induced (calculated)</t>
  </si>
  <si>
    <t>Average Vehicle Speed prior to Diversion, miles per hour</t>
  </si>
  <si>
    <t>Average Out-of-Pocket Costs, $ per mile</t>
  </si>
  <si>
    <t>Taxis</t>
  </si>
  <si>
    <t>Distribution of NEW Transit Trips by Trip Purpose, %</t>
  </si>
  <si>
    <t>Work / Job Search</t>
  </si>
  <si>
    <t>Health Care / Medical</t>
  </si>
  <si>
    <t>Other Purposes (calculated)</t>
  </si>
  <si>
    <t>Percent of NEW Riders Paying for Parking at Destination WITHOUT Project, %</t>
  </si>
  <si>
    <t>Distribution of NEW Transit Trips Diverted from Non-Auto Modes or Induced, %</t>
  </si>
  <si>
    <t>Automobiles &amp; Taxis</t>
  </si>
  <si>
    <t>Source for BPR-U: Small and Verhoef, The Economics of Urban Transportation, Routledge, 2007, page 76</t>
  </si>
  <si>
    <t>Updated BPR Parameters:</t>
  </si>
  <si>
    <t>Summation</t>
  </si>
  <si>
    <t>Multimodal</t>
  </si>
  <si>
    <t xml:space="preserve">
Base Year</t>
  </si>
  <si>
    <t xml:space="preserve">
Opening Year</t>
  </si>
  <si>
    <t>WITH PROJECT
Forecast Year</t>
  </si>
  <si>
    <t>Transit project opening year or base year</t>
  </si>
  <si>
    <t>Are bike/ped-induced changes in auto VMT reflected in roadway data?</t>
  </si>
  <si>
    <t>Are transit-induced changes in auto VMT reflected in roadway data?</t>
  </si>
  <si>
    <t>Note: changes in transit vehicle fleet are assumed to occur fully in project opening year (i.e., no ramp-up)</t>
  </si>
  <si>
    <t>Notes: all trips defined as ONE-WAY trips; * including changes in transit VMT, time, fare and parking fees</t>
  </si>
  <si>
    <t>Percent of Service Improvements* in Opening Year, %</t>
  </si>
  <si>
    <t>B - COST INFORMATION, FILL-IN COST ESTIMATES FOR ALL YEARS</t>
  </si>
  <si>
    <t>All worksheets other than INTRODUCTION are VERY hidden.</t>
  </si>
  <si>
    <t>"Unhide all Worksheets" macro is password-protected.</t>
  </si>
  <si>
    <t>Access to VBA code is password-protected.</t>
  </si>
  <si>
    <t>All Calculations sheets are DISPLAY-ONLY.</t>
  </si>
  <si>
    <t>MISCELLANEOUS</t>
  </si>
  <si>
    <t>All Results sheets are DISPLAY-ONLY (except MultiProjectResults)</t>
  </si>
  <si>
    <t>Updated January, 2018</t>
  </si>
  <si>
    <t>TIGER Guidance on Inflation Adjustments</t>
  </si>
  <si>
    <t>US DOT Guidance, September 2017</t>
  </si>
  <si>
    <t>Method 1</t>
  </si>
  <si>
    <t>Method 2</t>
  </si>
  <si>
    <t>METHODS FOR VEHICLE OPERATING COST CALCULATIONS</t>
  </si>
  <si>
    <t>Change in VMT</t>
  </si>
  <si>
    <t>TRUCKS</t>
  </si>
  <si>
    <t>&lt;= 2.5 mph</t>
  </si>
  <si>
    <t>02.5-7.5 mph</t>
  </si>
  <si>
    <t>07.5-12.5 mph</t>
  </si>
  <si>
    <t>12.5-17.5 mph</t>
  </si>
  <si>
    <t>17.5-22.5 mph</t>
  </si>
  <si>
    <t>22.5-27.5 mph</t>
  </si>
  <si>
    <t>27.5-32.5 mph</t>
  </si>
  <si>
    <t>32.5-37.5 mph</t>
  </si>
  <si>
    <t>37.5-42.5 mph</t>
  </si>
  <si>
    <t>42.5-47.5 mph</t>
  </si>
  <si>
    <t>47.5-52.5 mph</t>
  </si>
  <si>
    <t>52.5-57.5 mph</t>
  </si>
  <si>
    <t>57.5-62.5 mph</t>
  </si>
  <si>
    <t>62.5-67.5 mph</t>
  </si>
  <si>
    <t>67.5-72.5 mph</t>
  </si>
  <si>
    <t>&gt;72.5 mph</t>
  </si>
  <si>
    <t>WITHOUT PROJECT- Forecast Year</t>
  </si>
  <si>
    <t>WITH PROJECT- Forecast Year</t>
  </si>
  <si>
    <t>Estimation of Emission Cost Savings Using VMT by Speed Bin</t>
  </si>
  <si>
    <t>EMISSION RATES</t>
  </si>
  <si>
    <t xml:space="preserve">DAILY VEHICLE MILES TRAVELED </t>
  </si>
  <si>
    <t>NO BUILD</t>
  </si>
  <si>
    <t>BUILD</t>
  </si>
  <si>
    <t>CHANGES IN EMISSIONS</t>
  </si>
  <si>
    <t>Changes in Emissions from Trucks</t>
  </si>
  <si>
    <t>AUTOS</t>
  </si>
  <si>
    <t>Changes in Emissions from Automobiles</t>
  </si>
  <si>
    <t>Use simplified approach (1) or speed-bins (0) &gt;&gt;&gt;</t>
  </si>
  <si>
    <t>Tonnage Conversion factor</t>
  </si>
  <si>
    <t>$ per ton-mile, $2016</t>
  </si>
  <si>
    <t>CPI</t>
  </si>
  <si>
    <t>Price adjustment</t>
  </si>
  <si>
    <t>Inflation Adjustment</t>
  </si>
  <si>
    <t>Pavement Evenness</t>
  </si>
  <si>
    <t>Disclaimer</t>
  </si>
  <si>
    <t>By retaining and using this Model, the Recipients represent to HDR that they are capable of making their own independent assessment as to the validity of the assumptions, data and results contained in this Model.</t>
  </si>
  <si>
    <t>The Model may be a development version and may not be complete or, in the event that development of the Model has concluded, material events may have occurred since completion which are not reflected in the Model. In consultation with the client, HDR used what was deemed the best available data at the time of analysis and makes no warranties as to the accuracy of this information or completeness of the Model.</t>
  </si>
  <si>
    <t>Adjustment multipliers, 2017 = 1.0000</t>
  </si>
  <si>
    <t>STUDY AREA</t>
  </si>
  <si>
    <t>Analysis period (benefits and operations)</t>
  </si>
  <si>
    <t>Additional Tables for Report</t>
  </si>
  <si>
    <t>Year 1</t>
  </si>
  <si>
    <t>Year 2</t>
  </si>
  <si>
    <t>Before Discounting</t>
  </si>
  <si>
    <t xml:space="preserve">O&amp;M costs </t>
  </si>
  <si>
    <t>Capital Expenditures and Residual Value Calculation</t>
  </si>
  <si>
    <t>Capital Costs</t>
  </si>
  <si>
    <t>Assumed Asset Depreciable amount</t>
  </si>
  <si>
    <t>Assumed Asset Useful lifetime (in years)</t>
  </si>
  <si>
    <t>Annual depreciation</t>
  </si>
  <si>
    <t>Dollars of 2017</t>
  </si>
  <si>
    <t>Capital useful life</t>
  </si>
  <si>
    <t>Investment Residual Value</t>
  </si>
  <si>
    <t>Residual Value, $</t>
  </si>
  <si>
    <t>Total Residual Value in PV</t>
  </si>
  <si>
    <t>Residual value</t>
  </si>
  <si>
    <t xml:space="preserve"> Emission cost savings, Other Pollutants</t>
  </si>
  <si>
    <t>Summary Tables</t>
  </si>
  <si>
    <t>Benefit Category</t>
  </si>
  <si>
    <t>Results
(7% Discount Rate)</t>
  </si>
  <si>
    <t>State of Good Repair</t>
  </si>
  <si>
    <t>Residual value of capital investment</t>
  </si>
  <si>
    <t>Total Discounted Benefits</t>
  </si>
  <si>
    <t>Economic 
Competitiveness</t>
  </si>
  <si>
    <t>Travel time savings to roadway users</t>
  </si>
  <si>
    <t>Total Discounted Costs</t>
  </si>
  <si>
    <t>Real Internal Rate of Return</t>
  </si>
  <si>
    <t>Accident cost savings</t>
  </si>
  <si>
    <t>Benefit and Cost Metrics</t>
  </si>
  <si>
    <t>Discounted at 7%</t>
  </si>
  <si>
    <t>Project Benefits</t>
  </si>
  <si>
    <t>Vehicle Operating Cost Savings</t>
  </si>
  <si>
    <t>Residual Value</t>
  </si>
  <si>
    <t>Total Benefits</t>
  </si>
  <si>
    <t>Project Costs</t>
  </si>
  <si>
    <t>Capital</t>
  </si>
  <si>
    <t>O&amp;M Costs</t>
  </si>
  <si>
    <t>Total Benefits less Total Costs (NPV)</t>
  </si>
  <si>
    <t>NA</t>
  </si>
  <si>
    <t>Benefit-Cost Ratio**</t>
  </si>
  <si>
    <t>Breakeven Year</t>
  </si>
  <si>
    <t>Calendar Year</t>
  </si>
  <si>
    <t>Project Year</t>
  </si>
  <si>
    <t xml:space="preserve">Total Benefits </t>
  </si>
  <si>
    <t xml:space="preserve">Total Costs </t>
  </si>
  <si>
    <t>Net Benefits            Before Discounting</t>
  </si>
  <si>
    <t>Net Benefits 
Discounted at 7%</t>
  </si>
  <si>
    <t>State of 
Good Repair</t>
  </si>
  <si>
    <t>Economic Competitiveness</t>
  </si>
  <si>
    <t>Total Monetized Benefits</t>
  </si>
  <si>
    <t>Vehicle Operating Cost Savings in Dollars</t>
  </si>
  <si>
    <t>Total Vehicle Operating Cost Savings</t>
  </si>
  <si>
    <t>Auto in PV</t>
  </si>
  <si>
    <t>Benefit-Cost Analysis Results (in millions of 2017$)*</t>
  </si>
  <si>
    <t>Annual Projections of Total Project Benefits and Costs (millions of 2017$)</t>
  </si>
  <si>
    <t>Avg. Total Crash Cost</t>
  </si>
  <si>
    <t>Retail Fuel Prices, 2017$ per gallon. Net of Federal and State Taxes</t>
  </si>
  <si>
    <t>Automobiles in PV</t>
  </si>
  <si>
    <t>In PV</t>
  </si>
  <si>
    <t>All Purposes</t>
  </si>
  <si>
    <t>TDMData</t>
  </si>
  <si>
    <t>Travel Demand Model Outpus as Inputs into BCA</t>
  </si>
  <si>
    <t>CapExResidualValue</t>
  </si>
  <si>
    <t>Capial Expenditures and Residual Value Input</t>
  </si>
  <si>
    <t>OMCosts</t>
  </si>
  <si>
    <t>Operating and Maintenance Costs</t>
  </si>
  <si>
    <t>BCAResultsAdd</t>
  </si>
  <si>
    <t>Benefit-Cost Analysis Results - Additional Tables</t>
  </si>
  <si>
    <t>Benefit-Cost Analysis - Summary Results</t>
  </si>
  <si>
    <t>Price Indices</t>
  </si>
  <si>
    <t xml:space="preserve">Transportation Inputs for BCA </t>
  </si>
  <si>
    <t>E - (OPTIONAL) DAILY VEHICLE MILES TRAVELED, BY SPEED BIN</t>
  </si>
  <si>
    <t>Annual Projections of Total Project Monetized Benefits (millions of 2017$)</t>
  </si>
  <si>
    <t>Net monetized benefits and costs in PV (NPV)</t>
  </si>
  <si>
    <t>Merit Criteria</t>
  </si>
  <si>
    <t>Land value (RoW)</t>
  </si>
  <si>
    <t>Assumed no depreciation</t>
  </si>
  <si>
    <t>* Unless specified otherwise. **Note that the Benefit-Cost Ratio was calculated as: (Benefits – O&amp;M Costs) / Capital Costs, in compliance with the latest Benefit-Cost Guidance for Discretionary Grant Programs</t>
  </si>
  <si>
    <t>No-Build
Forecast Year (2045)</t>
  </si>
  <si>
    <t>Build 
Forecast Year (2045)</t>
  </si>
  <si>
    <t>Daily VMT</t>
  </si>
  <si>
    <t>Daily VHT</t>
  </si>
  <si>
    <t>In 2017$</t>
  </si>
  <si>
    <t>Operations and Maintenance Costs (O&amp;M)</t>
  </si>
  <si>
    <t>Dollars of 2018</t>
  </si>
  <si>
    <t>Design</t>
  </si>
  <si>
    <t>Vehicle/Metric</t>
  </si>
  <si>
    <t>US DOT BUILD Grant Application</t>
  </si>
  <si>
    <t>US DOT Benefit-Cost Analysis Guidance for Discretionary Grant Programs, December 2018</t>
  </si>
  <si>
    <t>US DOT, Guidance on Treatment of the Economic Value of a Statistical Life in U.S. Department of Transportation Analyses (2016); as in the US DOT Benefit-Cost Analysis Guidance for Discretionary Grant Programs, December 2018; MAIS = Maximum Abbreviated Injury Scale </t>
  </si>
  <si>
    <t>NHTSA, The Economic and Societal Impact of Motor Vehicle Crashes (2010, Revised May 2015). Inflated to 2017 dollars by US DOT using the GDP Deflator, as in the US DOT Benefit-Cost Analysis Guidance for Discretionary Grant Programs, December 2018</t>
  </si>
  <si>
    <t>Time-dependent</t>
  </si>
  <si>
    <t>NHTSA, The Safer Affordable Fuel-Efficient Vehicles for MY2021-MY2026 Passenger Cars and Light Trucks Preliminary Regulatory (October 2018); inflated to 2017 dollars by US DOT in US DOT Benefit-Cost Analysis Guidance for Discretionary Grant Programs, December 2018</t>
  </si>
  <si>
    <t>NHTSA, The Safer Affordable Fuel-Efficient Vehicles for Model Years 2021-2026 Passenger Cars and Light Trucks Preliminary Regulatory (July 2018); inflated to 2017 dollars by US DOT in US DOT Benefit-Cost Analysis Guidance for Discretionary Grant Programs, December 2018</t>
  </si>
  <si>
    <t>Annual Social Cost of Carbon (SCC) per ton of CO2 - Recommended Monetized Values</t>
  </si>
  <si>
    <t>in 2017$</t>
  </si>
  <si>
    <t>CapEx start year</t>
  </si>
  <si>
    <t xml:space="preserve">        Gross domestic product</t>
  </si>
  <si>
    <t xml:space="preserve">        Durable goods</t>
  </si>
  <si>
    <t xml:space="preserve">        Nondurable goods</t>
  </si>
  <si>
    <t xml:space="preserve">    Fixed investment</t>
  </si>
  <si>
    <t xml:space="preserve">        Nonresidential</t>
  </si>
  <si>
    <t xml:space="preserve">            Structures</t>
  </si>
  <si>
    <t xml:space="preserve">            Equipment</t>
  </si>
  <si>
    <t xml:space="preserve">            Intellectual property products</t>
  </si>
  <si>
    <t xml:space="preserve">        Residential</t>
  </si>
  <si>
    <t xml:space="preserve">    Change in private inventories</t>
  </si>
  <si>
    <t xml:space="preserve">    Exports</t>
  </si>
  <si>
    <t xml:space="preserve">        Goods</t>
  </si>
  <si>
    <t xml:space="preserve">        Services</t>
  </si>
  <si>
    <t xml:space="preserve">    Imports</t>
  </si>
  <si>
    <t xml:space="preserve">    Federal</t>
  </si>
  <si>
    <t xml:space="preserve">        National defense</t>
  </si>
  <si>
    <t xml:space="preserve">        Nondefense</t>
  </si>
  <si>
    <t xml:space="preserve">    State and local</t>
  </si>
  <si>
    <t>Table 1.1.4. Price Indexes for Gross Domestic Product</t>
  </si>
  <si>
    <t>[Index numbers, 2012=100]</t>
  </si>
  <si>
    <t>Last Revised on: May 30, 2019 - Next Release Date June 27, 2019</t>
  </si>
  <si>
    <t>https://apps.bea.gov/iTable/iTable.cfm?reqid=19&amp;step=2#reqid=19&amp;step=2&amp;isuri=1&amp;1921=survey</t>
  </si>
  <si>
    <t>BEA</t>
  </si>
  <si>
    <t>Source: US DOT Benefit-Cost Analysis Guidance for Discrentionary Grant Programs. December 2018</t>
  </si>
  <si>
    <t>SR 60 - Passing Lanes</t>
  </si>
  <si>
    <t>FDOT</t>
  </si>
  <si>
    <t>Base Year (2016)</t>
  </si>
  <si>
    <t>Corridor Segment</t>
  </si>
  <si>
    <t>25-year Total     Before Discounting</t>
  </si>
  <si>
    <t>25-year Total 
Discounted at 7%</t>
  </si>
  <si>
    <t xml:space="preserve">Corridor Safety Study for BCA </t>
  </si>
  <si>
    <t>Passing Lanes</t>
  </si>
  <si>
    <t>Audible/Vibratory Treatment</t>
  </si>
  <si>
    <t>Supplemental Intersection Lighting</t>
  </si>
  <si>
    <t>Source: Based on the Central Florida Regional Planning Model, version 6.1, and SR60 Evaluation &amp; Preliminary Concept Development Study Report, April 2018</t>
  </si>
  <si>
    <t>Travel Demand Output</t>
  </si>
  <si>
    <t>Gasoline</t>
  </si>
  <si>
    <t>Diesel</t>
  </si>
  <si>
    <t>In 2018$</t>
  </si>
  <si>
    <t>EIA Forecast, 2019 AEO; converted to 2017$ using the BEA's GDP Deflator</t>
  </si>
  <si>
    <t xml:space="preserve">Fuel Prices </t>
  </si>
  <si>
    <t>Expenditure Category</t>
  </si>
  <si>
    <t>Planning/Environmental</t>
  </si>
  <si>
    <t xml:space="preserve">Construction </t>
  </si>
  <si>
    <t>RoW</t>
  </si>
  <si>
    <t>(through 2052)</t>
  </si>
  <si>
    <t>a guardrail panel (6-ft) replacement ar $14 per LF, I pannel per year</t>
  </si>
  <si>
    <t>Change in Annual O&amp;M Costs</t>
  </si>
  <si>
    <t xml:space="preserve">2019-2047 Totals </t>
  </si>
  <si>
    <t>Overall Benefit-Cost Analysis Results (in millions of 2017$)</t>
  </si>
  <si>
    <t>Totals (2019-2047)</t>
  </si>
  <si>
    <t>FDOT's estimated cost of milling and resurfacing a mile of an arterial roadway (over a 10-year cycle) = $237,430.2 multiplied by the length of the additional passing lanes of 2.742 miles</t>
  </si>
  <si>
    <t>Safety Benefits, in Constant Dollars of 2017</t>
  </si>
  <si>
    <t>Travel Time Savings, in Constant Dollars of 2017</t>
  </si>
  <si>
    <t>Total Annual Safety Benefit</t>
  </si>
  <si>
    <t>Local Crash Data (2011-March 2018)</t>
  </si>
  <si>
    <t>Corridor Safety Study, FDOT, March 2019</t>
  </si>
  <si>
    <t>FDOT, May 2019, Appendix M, p. 202 of the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</si>
</sst>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0.000"/>
    <numFmt numFmtId="167" formatCode="0.0"/>
    <numFmt numFmtId="168" formatCode="_(&quot;$&quot;* #,##0_);_(&quot;$&quot;* \(#,##0\);_(&quot;$&quot;* &quot;-&quot;??_);_(@_)"/>
    <numFmt numFmtId="169" formatCode="0.0%"/>
    <numFmt numFmtId="170" formatCode="&quot;$&quot;#,##0.00"/>
    <numFmt numFmtId="171" formatCode="[$-409]mmmm\ d\,\ yyyy;@"/>
    <numFmt numFmtId="172" formatCode="_(&quot;$&quot;* #,##0.000_);_(&quot;$&quot;* \(#,##0.000\);_(&quot;$&quot;* &quot;-&quot;??_);_(@_)"/>
    <numFmt numFmtId="173" formatCode="&quot;$&quot;#,##0.0_);[Red]\(&quot;$&quot;#,##0.0\)"/>
    <numFmt numFmtId="174" formatCode="_(* #,##0.0_);_(* \(#,##0.0\);_(* &quot;-&quot;??_);_(@_)"/>
    <numFmt numFmtId="175" formatCode="_(&quot;$&quot;* #,##0.0_);_(&quot;$&quot;* \(#,##0.0\);_(&quot;$&quot;* &quot;-&quot;??_);_(@_)"/>
    <numFmt numFmtId="176" formatCode="#,##0.0"/>
    <numFmt numFmtId="177" formatCode="&quot;$&quot;#,##0.0_);\(&quot;$&quot;#,##0.0\)"/>
    <numFmt numFmtId="178" formatCode="&quot;$&quot;#,##0.0"/>
    <numFmt numFmtId="179" formatCode="0.0000"/>
    <numFmt numFmtId="180" formatCode="0.00000"/>
    <numFmt numFmtId="181" formatCode="#,##0.0_);\(#,##0.0\)"/>
    <numFmt numFmtId="182" formatCode="#,##0.000"/>
    <numFmt numFmtId="183" formatCode="0.00\ &quot;mph&quot;"/>
    <numFmt numFmtId="184" formatCode="_(* #,##0.000_);_(* \(#,##0.000\);_(* &quot;-&quot;??_);_(@_)"/>
    <numFmt numFmtId="185" formatCode="mmm\ dd\,\ yyyy"/>
    <numFmt numFmtId="186" formatCode="yyyy"/>
    <numFmt numFmtId="187" formatCode="_(&quot;$&quot;* #,##0.0000_);_(&quot;$&quot;* \(#,##0.0000\);_(&quot;$&quot;* &quot;-&quot;??_);_(@_)"/>
    <numFmt numFmtId="188" formatCode="#,##0.0000_);\(#,##0.0000\)"/>
    <numFmt numFmtId="189" formatCode="_(* #,##0.0000_);_(* \(#,##0.0000\);_(* &quot;-&quot;??_);_(@_)"/>
    <numFmt numFmtId="190" formatCode="&quot;$&quot;#,##0.0000_);\(&quot;$&quot;#,##0.0000\)"/>
    <numFmt numFmtId="191" formatCode="0&quot; years&quot;"/>
    <numFmt numFmtId="192" formatCode="_(* #,##0.00000_);_(* \(#,##0.00000\);_(* &quot;-&quot;??_);_(@_)"/>
    <numFmt numFmtId="193" formatCode="0_);\(0\)"/>
    <numFmt numFmtId="194" formatCode="&quot;$&quot;#,##0.00000_);\(&quot;$&quot;#,##0.00000\)"/>
    <numFmt numFmtId="195" formatCode="0&quot; mph&quot;"/>
    <numFmt numFmtId="196" formatCode="0.0\ &quot;mph&quot;"/>
  </numFmts>
  <fonts count="15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u/>
      <sz val="11"/>
      <color theme="1"/>
      <name val="Calibri"/>
      <family val="2"/>
      <scheme val="minor"/>
    </font>
    <font>
      <b/>
      <sz val="9"/>
      <name val="Arial"/>
      <family val="2"/>
    </font>
    <font>
      <b/>
      <sz val="11"/>
      <color theme="0"/>
      <name val="Calibri"/>
      <family val="2"/>
      <scheme val="minor"/>
    </font>
    <font>
      <sz val="11"/>
      <name val="Calibri"/>
      <family val="2"/>
      <scheme val="minor"/>
    </font>
    <font>
      <sz val="18"/>
      <name val="Arial"/>
      <family val="2"/>
    </font>
    <font>
      <sz val="14"/>
      <name val="Arial"/>
      <family val="2"/>
    </font>
    <font>
      <b/>
      <sz val="9"/>
      <name val="Arial"/>
      <family val="2"/>
    </font>
    <font>
      <sz val="10"/>
      <name val="Arial"/>
      <family val="2"/>
    </font>
    <font>
      <sz val="11"/>
      <color theme="0" tint="-0.34998626667073579"/>
      <name val="Calibri"/>
      <family val="2"/>
      <scheme val="minor"/>
    </font>
    <font>
      <b/>
      <i/>
      <sz val="11"/>
      <color theme="1"/>
      <name val="Calibri"/>
      <family val="2"/>
      <scheme val="minor"/>
    </font>
    <font>
      <sz val="11"/>
      <color theme="0"/>
      <name val="Calibri"/>
      <family val="2"/>
      <scheme val="minor"/>
    </font>
    <font>
      <u/>
      <sz val="11"/>
      <color theme="10"/>
      <name val="Calibri"/>
      <family val="2"/>
    </font>
    <font>
      <sz val="8"/>
      <name val="Helv"/>
    </font>
    <font>
      <vertAlign val="superscript"/>
      <sz val="12"/>
      <name val="Helv"/>
    </font>
    <font>
      <b/>
      <sz val="12"/>
      <name val="Helv"/>
    </font>
    <font>
      <sz val="11"/>
      <color rgb="FF3F3F76"/>
      <name val="Calibri"/>
      <family val="2"/>
      <scheme val="minor"/>
    </font>
    <font>
      <b/>
      <sz val="11"/>
      <color rgb="FFFA7D00"/>
      <name val="Calibri"/>
      <family val="2"/>
      <scheme val="minor"/>
    </font>
    <font>
      <sz val="11"/>
      <color rgb="FF000000"/>
      <name val="Calibri"/>
      <family val="2"/>
      <scheme val="minor"/>
    </font>
    <font>
      <sz val="11"/>
      <color theme="0" tint="-0.499984740745262"/>
      <name val="Calibri"/>
      <family val="2"/>
      <scheme val="minor"/>
    </font>
    <font>
      <b/>
      <sz val="11"/>
      <name val="Calibri"/>
      <family val="2"/>
      <scheme val="minor"/>
    </font>
    <font>
      <sz val="10"/>
      <color theme="0"/>
      <name val="Arial"/>
      <family val="2"/>
    </font>
    <font>
      <sz val="11"/>
      <color theme="0" tint="-0.249977111117893"/>
      <name val="Calibri"/>
      <family val="2"/>
      <scheme val="minor"/>
    </font>
    <font>
      <b/>
      <sz val="11"/>
      <color theme="0" tint="-0.34998626667073579"/>
      <name val="Calibri"/>
      <family val="2"/>
      <scheme val="minor"/>
    </font>
    <font>
      <b/>
      <sz val="20"/>
      <color theme="0"/>
      <name val="Calibri"/>
      <family val="2"/>
      <scheme val="minor"/>
    </font>
    <font>
      <sz val="11"/>
      <color theme="5"/>
      <name val="Calibri"/>
      <family val="2"/>
      <scheme val="minor"/>
    </font>
    <font>
      <i/>
      <sz val="11"/>
      <color theme="1"/>
      <name val="Calibri"/>
      <family val="2"/>
      <scheme val="minor"/>
    </font>
    <font>
      <sz val="10"/>
      <name val="Arial"/>
      <family val="2"/>
    </font>
    <font>
      <sz val="10"/>
      <name val="Arial"/>
      <family val="2"/>
    </font>
    <font>
      <sz val="11"/>
      <color indexed="8"/>
      <name val="Calibri"/>
      <family val="2"/>
      <scheme val="minor"/>
    </font>
    <font>
      <b/>
      <sz val="11"/>
      <color theme="10"/>
      <name val="Calibri"/>
      <family val="2"/>
      <scheme val="minor"/>
    </font>
    <font>
      <u/>
      <sz val="11"/>
      <color theme="10"/>
      <name val="Calibri"/>
      <family val="2"/>
      <scheme val="minor"/>
    </font>
    <font>
      <i/>
      <sz val="11"/>
      <name val="Calibri"/>
      <family val="2"/>
      <scheme val="minor"/>
    </font>
    <font>
      <sz val="11"/>
      <color theme="4"/>
      <name val="Calibri"/>
      <family val="2"/>
      <scheme val="minor"/>
    </font>
    <font>
      <b/>
      <sz val="11"/>
      <color theme="4"/>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49998474074526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i/>
      <sz val="11"/>
      <color rgb="FF7F7F7F"/>
      <name val="Calibri"/>
      <family val="2"/>
      <scheme val="minor"/>
    </font>
    <font>
      <sz val="10"/>
      <name val="Arial"/>
      <family val="2"/>
    </font>
    <font>
      <sz val="11"/>
      <color indexed="8"/>
      <name val="Calibri"/>
      <family val="2"/>
    </font>
    <font>
      <b/>
      <i/>
      <sz val="11"/>
      <name val="Calibri"/>
      <family val="2"/>
      <scheme val="minor"/>
    </font>
    <font>
      <i/>
      <sz val="11"/>
      <color rgb="FFFF0000"/>
      <name val="Calibri"/>
      <family val="2"/>
      <scheme val="minor"/>
    </font>
    <font>
      <sz val="20"/>
      <color theme="1"/>
      <name val="Calibri"/>
      <family val="2"/>
      <scheme val="minor"/>
    </font>
    <font>
      <sz val="20"/>
      <color theme="0"/>
      <name val="Calibri"/>
      <family val="2"/>
      <scheme val="minor"/>
    </font>
    <font>
      <sz val="11"/>
      <color rgb="FFFF0000"/>
      <name val="Arial"/>
      <family val="2"/>
    </font>
    <font>
      <sz val="11"/>
      <name val="Calibri"/>
      <family val="2"/>
    </font>
    <font>
      <b/>
      <sz val="11"/>
      <color theme="0"/>
      <name val="Calibri"/>
      <family val="2"/>
    </font>
    <font>
      <b/>
      <sz val="11"/>
      <name val="Calibri"/>
      <family val="2"/>
    </font>
    <font>
      <b/>
      <i/>
      <sz val="11"/>
      <color rgb="FFFF0000"/>
      <name val="Calibri"/>
      <family val="2"/>
      <scheme val="minor"/>
    </font>
    <font>
      <u/>
      <sz val="10"/>
      <color indexed="12"/>
      <name val="Arial"/>
      <family val="2"/>
    </font>
    <font>
      <b/>
      <sz val="10"/>
      <name val="Arial"/>
      <family val="2"/>
    </font>
    <font>
      <b/>
      <sz val="11"/>
      <color rgb="FF00B050"/>
      <name val="Calibri"/>
      <family val="2"/>
      <scheme val="minor"/>
    </font>
    <font>
      <b/>
      <sz val="11"/>
      <color theme="0" tint="-0.249977111117893"/>
      <name val="Calibri"/>
      <family val="2"/>
      <scheme val="minor"/>
    </font>
    <font>
      <i/>
      <sz val="11"/>
      <color theme="4"/>
      <name val="Calibri"/>
      <family val="2"/>
      <scheme val="minor"/>
    </font>
    <font>
      <i/>
      <u/>
      <sz val="11"/>
      <color theme="10"/>
      <name val="Calibri"/>
      <family val="2"/>
      <scheme val="minor"/>
    </font>
    <font>
      <sz val="10"/>
      <color theme="1"/>
      <name val="Arial"/>
      <family val="2"/>
    </font>
    <font>
      <i/>
      <sz val="11"/>
      <color theme="0" tint="-0.249977111117893"/>
      <name val="Calibri"/>
      <family val="2"/>
      <scheme val="minor"/>
    </font>
    <font>
      <sz val="11"/>
      <color rgb="FF0070C0"/>
      <name val="Calibri"/>
      <family val="2"/>
      <scheme val="minor"/>
    </font>
    <font>
      <sz val="11"/>
      <color rgb="FF00B050"/>
      <name val="Calibri"/>
      <family val="2"/>
      <scheme val="minor"/>
    </font>
    <font>
      <i/>
      <sz val="11"/>
      <color rgb="FF00B050"/>
      <name val="Calibri"/>
      <family val="2"/>
      <scheme val="minor"/>
    </font>
    <font>
      <sz val="9"/>
      <color indexed="8"/>
      <name val="Calibri"/>
      <family val="2"/>
    </font>
    <font>
      <i/>
      <u/>
      <sz val="11"/>
      <name val="Calibri"/>
      <family val="2"/>
      <scheme val="minor"/>
    </font>
    <font>
      <b/>
      <i/>
      <sz val="11"/>
      <color rgb="FF00B050"/>
      <name val="Calibri"/>
      <family val="2"/>
      <scheme val="minor"/>
    </font>
    <font>
      <sz val="11"/>
      <color theme="10"/>
      <name val="Calibri"/>
      <family val="2"/>
      <scheme val="minor"/>
    </font>
    <font>
      <b/>
      <sz val="11"/>
      <color rgb="FF7030A0"/>
      <name val="Calibri"/>
      <family val="2"/>
      <scheme val="minor"/>
    </font>
    <font>
      <i/>
      <sz val="11"/>
      <color theme="0"/>
      <name val="Calibri"/>
      <family val="2"/>
      <scheme val="minor"/>
    </font>
    <font>
      <b/>
      <i/>
      <sz val="11"/>
      <color theme="0" tint="-0.249977111117893"/>
      <name val="Calibri"/>
      <family val="2"/>
      <scheme val="minor"/>
    </font>
    <font>
      <sz val="11"/>
      <color rgb="FFFFFFFF"/>
      <name val="Calibri"/>
      <family val="2"/>
      <scheme val="minor"/>
    </font>
    <font>
      <sz val="20"/>
      <color theme="0" tint="-0.249977111117893"/>
      <name val="Calibri"/>
      <family val="2"/>
      <scheme val="minor"/>
    </font>
    <font>
      <i/>
      <sz val="11"/>
      <color theme="0" tint="-0.14999847407452621"/>
      <name val="Calibri"/>
      <family val="2"/>
      <scheme val="minor"/>
    </font>
    <font>
      <sz val="11"/>
      <color theme="1" tint="0.499984740745262"/>
      <name val="Calibri"/>
      <family val="2"/>
      <scheme val="minor"/>
    </font>
    <font>
      <b/>
      <i/>
      <sz val="11"/>
      <color rgb="FF0070C0"/>
      <name val="Calibri"/>
      <family val="2"/>
      <scheme val="minor"/>
    </font>
    <font>
      <sz val="11"/>
      <color rgb="FF7030A0"/>
      <name val="Calibri"/>
      <family val="2"/>
      <scheme val="minor"/>
    </font>
    <font>
      <b/>
      <i/>
      <sz val="11"/>
      <color theme="0" tint="-0.14999847407452621"/>
      <name val="Calibri"/>
      <family val="2"/>
      <scheme val="minor"/>
    </font>
    <font>
      <sz val="20"/>
      <color theme="0" tint="-0.14999847407452621"/>
      <name val="Calibri"/>
      <family val="2"/>
      <scheme val="minor"/>
    </font>
    <font>
      <sz val="11"/>
      <color theme="4" tint="0.79998168889431442"/>
      <name val="Calibri"/>
      <family val="2"/>
      <scheme val="minor"/>
    </font>
    <font>
      <b/>
      <sz val="11"/>
      <color theme="8"/>
      <name val="Calibri"/>
      <family val="2"/>
      <scheme val="minor"/>
    </font>
    <font>
      <b/>
      <sz val="11"/>
      <color rgb="FF0070C0"/>
      <name val="Calibri"/>
      <family val="2"/>
      <scheme val="minor"/>
    </font>
    <font>
      <b/>
      <sz val="11"/>
      <color theme="4" tint="0.79998168889431442"/>
      <name val="Calibri"/>
      <family val="2"/>
      <scheme val="minor"/>
    </font>
    <font>
      <sz val="11"/>
      <color rgb="FF0070C0"/>
      <name val="Calibri"/>
      <family val="2"/>
    </font>
    <font>
      <sz val="11"/>
      <color theme="1"/>
      <name val="Arial"/>
      <family val="2"/>
    </font>
    <font>
      <b/>
      <sz val="14"/>
      <color theme="0"/>
      <name val="Arial"/>
      <family val="2"/>
    </font>
    <font>
      <b/>
      <sz val="12"/>
      <color theme="0"/>
      <name val="Arial"/>
      <family val="2"/>
    </font>
    <font>
      <sz val="9"/>
      <color theme="0"/>
      <name val="Arial"/>
      <family val="2"/>
    </font>
    <font>
      <b/>
      <sz val="11"/>
      <color theme="1"/>
      <name val="Calibri"/>
      <family val="2"/>
    </font>
    <font>
      <sz val="11"/>
      <color theme="1"/>
      <name val="Calibri"/>
      <family val="2"/>
    </font>
    <font>
      <b/>
      <sz val="11"/>
      <color theme="0"/>
      <name val="Arial"/>
      <family val="2"/>
    </font>
    <font>
      <sz val="11"/>
      <color theme="0"/>
      <name val="Arial"/>
      <family val="2"/>
    </font>
    <font>
      <sz val="11"/>
      <color theme="0" tint="-0.499984740745262"/>
      <name val="Arial"/>
      <family val="2"/>
    </font>
    <font>
      <sz val="8"/>
      <color theme="0" tint="-0.249977111117893"/>
      <name val="Arial"/>
      <family val="2"/>
    </font>
    <font>
      <b/>
      <sz val="11"/>
      <color theme="1"/>
      <name val="Arial"/>
      <family val="2"/>
    </font>
    <font>
      <sz val="11"/>
      <name val="Arial"/>
      <family val="2"/>
    </font>
    <font>
      <sz val="9"/>
      <color theme="0" tint="-0.249977111117893"/>
      <name val="Arial"/>
      <family val="2"/>
    </font>
    <font>
      <sz val="9"/>
      <color theme="0" tint="-0.499984740745262"/>
      <name val="Arial"/>
      <family val="2"/>
    </font>
    <font>
      <b/>
      <sz val="11"/>
      <color theme="1"/>
      <name val="Arial Narrow"/>
      <family val="2"/>
    </font>
    <font>
      <b/>
      <sz val="10"/>
      <color theme="1"/>
      <name val="Arial Narrow"/>
      <family val="2"/>
    </font>
    <font>
      <sz val="10"/>
      <color theme="1"/>
      <name val="Arial Narrow"/>
      <family val="2"/>
    </font>
    <font>
      <b/>
      <sz val="12"/>
      <color theme="0"/>
      <name val="Arial Narrow"/>
      <family val="2"/>
    </font>
    <font>
      <b/>
      <sz val="11"/>
      <name val="Arial"/>
      <family val="2"/>
    </font>
    <font>
      <sz val="11"/>
      <color theme="3"/>
      <name val="Arial"/>
      <family val="2"/>
    </font>
    <font>
      <i/>
      <sz val="11"/>
      <name val="Arial"/>
      <family val="2"/>
    </font>
    <font>
      <u/>
      <sz val="11"/>
      <color theme="1"/>
      <name val="Arial"/>
      <family val="2"/>
    </font>
    <font>
      <i/>
      <sz val="9"/>
      <color theme="1"/>
      <name val="Arial"/>
      <family val="2"/>
    </font>
    <font>
      <sz val="9"/>
      <color theme="1"/>
      <name val="Arial"/>
      <family val="2"/>
    </font>
    <font>
      <i/>
      <sz val="11"/>
      <color theme="1"/>
      <name val="Arial"/>
      <family val="2"/>
    </font>
    <font>
      <b/>
      <sz val="11"/>
      <color rgb="FF54585A"/>
      <name val="Arial"/>
      <family val="2"/>
    </font>
    <font>
      <b/>
      <sz val="10"/>
      <color theme="0"/>
      <name val="Arial"/>
      <family val="2"/>
    </font>
    <font>
      <sz val="9.5"/>
      <name val="Arial"/>
      <family val="2"/>
    </font>
    <font>
      <sz val="9.5"/>
      <color theme="1"/>
      <name val="Arial"/>
      <family val="2"/>
    </font>
    <font>
      <b/>
      <sz val="9.5"/>
      <color theme="0"/>
      <name val="Arial"/>
      <family val="2"/>
    </font>
    <font>
      <sz val="8"/>
      <color theme="0" tint="-0.499984740745262"/>
      <name val="Arial"/>
      <family val="2"/>
    </font>
    <font>
      <sz val="8"/>
      <color theme="1"/>
      <name val="Arial"/>
      <family val="2"/>
    </font>
    <font>
      <b/>
      <i/>
      <sz val="11"/>
      <color theme="6" tint="0.39997558519241921"/>
      <name val="Calibri"/>
      <family val="2"/>
      <scheme val="minor"/>
    </font>
    <font>
      <sz val="11"/>
      <color theme="1"/>
      <name val="Arial Narrow"/>
      <family val="2"/>
    </font>
    <font>
      <b/>
      <sz val="12"/>
      <color theme="0"/>
      <name val="Calibri"/>
      <family val="2"/>
    </font>
    <font>
      <sz val="10"/>
      <color theme="1"/>
      <name val="Calibri"/>
      <family val="2"/>
      <scheme val="minor"/>
    </font>
    <font>
      <sz val="12"/>
      <color theme="0"/>
      <name val="Arial"/>
      <family val="2"/>
    </font>
    <font>
      <b/>
      <i/>
      <sz val="11"/>
      <color theme="0"/>
      <name val="Calibri"/>
      <family val="2"/>
      <scheme val="minor"/>
    </font>
    <font>
      <sz val="10"/>
      <name val="Arial Narrow"/>
      <family val="2"/>
    </font>
    <font>
      <i/>
      <sz val="10"/>
      <color theme="1"/>
      <name val="Calibri"/>
      <family val="2"/>
    </font>
    <font>
      <sz val="12"/>
      <color rgb="FFFF0000"/>
      <name val="Calibri"/>
      <family val="2"/>
      <scheme val="minor"/>
    </font>
    <font>
      <b/>
      <sz val="14"/>
      <name val="Calibri"/>
      <family val="2"/>
      <scheme val="minor"/>
    </font>
    <font>
      <sz val="9"/>
      <color theme="1"/>
      <name val="Arial Narrow"/>
      <family val="2"/>
    </font>
    <font>
      <b/>
      <sz val="16"/>
      <color theme="0"/>
      <name val="Arial Narrow"/>
      <family val="2"/>
    </font>
    <font>
      <sz val="20"/>
      <color theme="1"/>
      <name val="Arial Narrow"/>
      <family val="2"/>
    </font>
    <font>
      <sz val="12"/>
      <color theme="0"/>
      <name val="Arial Narrow"/>
      <family val="2"/>
    </font>
    <font>
      <sz val="11"/>
      <color theme="0" tint="-0.14999847407452621"/>
      <name val="Arial Narrow"/>
      <family val="2"/>
    </font>
    <font>
      <sz val="11"/>
      <color theme="0" tint="-0.249977111117893"/>
      <name val="Arial Narrow"/>
      <family val="2"/>
    </font>
    <font>
      <sz val="11"/>
      <name val="Arial Narrow"/>
      <family val="2"/>
    </font>
    <font>
      <b/>
      <sz val="11"/>
      <name val="Arial Narrow"/>
      <family val="2"/>
    </font>
    <font>
      <sz val="10"/>
      <color theme="4"/>
      <name val="Arial Narrow"/>
      <family val="2"/>
    </font>
    <font>
      <sz val="11"/>
      <color rgb="FF0070C0"/>
      <name val="Arial Narrow"/>
      <family val="2"/>
    </font>
    <font>
      <u val="singleAccounting"/>
      <sz val="10"/>
      <name val="Arial Narrow"/>
      <family val="2"/>
    </font>
    <font>
      <b/>
      <sz val="9"/>
      <color theme="3"/>
      <name val="Arial Narrow"/>
      <family val="2"/>
    </font>
    <font>
      <sz val="9"/>
      <color theme="0" tint="-0.14999847407452621"/>
      <name val="Arial Narrow"/>
      <family val="2"/>
    </font>
    <font>
      <sz val="9"/>
      <color theme="0" tint="-0.249977111117893"/>
      <name val="Arial Narrow"/>
      <family val="2"/>
    </font>
    <font>
      <b/>
      <i/>
      <sz val="11"/>
      <color theme="0" tint="-0.499984740745262"/>
      <name val="Calibri"/>
      <family val="2"/>
      <scheme val="minor"/>
    </font>
    <font>
      <b/>
      <sz val="14"/>
      <color theme="0"/>
      <name val="Calibri"/>
      <family val="2"/>
      <scheme val="minor"/>
    </font>
    <font>
      <sz val="9"/>
      <color indexed="81"/>
      <name val="Tahoma"/>
      <family val="2"/>
    </font>
    <font>
      <sz val="10"/>
      <color theme="0" tint="-0.34998626667073579"/>
      <name val="Arial Narrow"/>
      <family val="2"/>
    </font>
    <font>
      <u val="singleAccounting"/>
      <sz val="10"/>
      <color theme="0" tint="-0.34998626667073579"/>
      <name val="Arial Narrow"/>
      <family val="2"/>
    </font>
    <font>
      <u/>
      <sz val="11"/>
      <color theme="1"/>
      <name val="Arial Narrow"/>
      <family val="2"/>
    </font>
    <font>
      <sz val="6"/>
      <color theme="0" tint="-0.249977111117893"/>
      <name val="Arial"/>
      <family val="2"/>
    </font>
    <font>
      <sz val="10"/>
      <color theme="4" tint="0.59999389629810485"/>
      <name val="Arial Narrow"/>
      <family val="2"/>
    </font>
    <font>
      <sz val="11"/>
      <color theme="4"/>
      <name val="Arial Narrow"/>
      <family val="2"/>
    </font>
  </fonts>
  <fills count="6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1"/>
        <bgColor indexed="64"/>
      </patternFill>
    </fill>
    <fill>
      <patternFill patternType="solid">
        <fgColor rgb="FFFFCC99"/>
      </patternFill>
    </fill>
    <fill>
      <patternFill patternType="solid">
        <fgColor rgb="FFF2F2F2"/>
      </patternFill>
    </fill>
    <fill>
      <patternFill patternType="solid">
        <fgColor theme="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patternFill>
    </fill>
    <fill>
      <patternFill patternType="solid">
        <fgColor theme="6"/>
      </patternFill>
    </fill>
    <fill>
      <patternFill patternType="solid">
        <fgColor theme="4"/>
        <bgColor indexed="64"/>
      </patternFill>
    </fill>
    <fill>
      <patternFill patternType="solid">
        <fgColor theme="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rgb="FFC0000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3" tint="0.59999389629810485"/>
        <bgColor indexed="64"/>
      </patternFill>
    </fill>
    <fill>
      <patternFill patternType="solid">
        <fgColor rgb="FFFFC000"/>
        <bgColor indexed="64"/>
      </patternFill>
    </fill>
    <fill>
      <patternFill patternType="solid">
        <fgColor rgb="FF1F497D"/>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7030A0"/>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rgb="FF54585A"/>
        <bgColor indexed="64"/>
      </patternFill>
    </fill>
    <fill>
      <patternFill patternType="solid">
        <fgColor theme="8"/>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79998168889431442"/>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8"/>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8"/>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style="thin">
        <color auto="1"/>
      </left>
      <right/>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right/>
      <top/>
      <bottom style="dashed">
        <color rgb="FFBFBFBF"/>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indexed="64"/>
      </right>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auto="1"/>
      </left>
      <right style="thin">
        <color indexed="64"/>
      </right>
      <top style="thin">
        <color auto="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3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9"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12" fillId="0" borderId="15" applyNumberFormat="0" applyFont="0" applyFill="0" applyAlignment="0" applyProtection="0"/>
    <xf numFmtId="0" fontId="6" fillId="0" borderId="0" applyNumberFormat="0" applyFill="0" applyBorder="0" applyProtection="0">
      <alignment horizontal="left"/>
    </xf>
    <xf numFmtId="0" fontId="4" fillId="0" borderId="15" applyNumberFormat="0" applyFont="0" applyFill="0" applyAlignment="0" applyProtection="0"/>
    <xf numFmtId="9" fontId="4" fillId="0" borderId="0" applyFont="0" applyFill="0" applyBorder="0" applyAlignment="0" applyProtection="0"/>
    <xf numFmtId="0" fontId="16" fillId="0" borderId="0" applyNumberFormat="0" applyFill="0" applyBorder="0" applyAlignment="0" applyProtection="0">
      <alignment vertical="top"/>
      <protection locked="0"/>
    </xf>
    <xf numFmtId="171" fontId="17" fillId="0" borderId="0">
      <alignment horizontal="left"/>
    </xf>
    <xf numFmtId="171" fontId="18" fillId="0" borderId="0">
      <alignment horizontal="right"/>
    </xf>
    <xf numFmtId="171" fontId="19" fillId="0" borderId="0">
      <alignment horizontal="left"/>
    </xf>
    <xf numFmtId="0" fontId="20" fillId="5" borderId="16" applyNumberFormat="0" applyAlignment="0" applyProtection="0"/>
    <xf numFmtId="0" fontId="21" fillId="6" borderId="16" applyNumberFormat="0" applyAlignment="0" applyProtection="0"/>
    <xf numFmtId="0" fontId="15" fillId="7"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4" fillId="0" borderId="0"/>
    <xf numFmtId="9" fontId="4" fillId="0" borderId="0" applyFont="0" applyFill="0" applyBorder="0" applyAlignment="0" applyProtection="0"/>
    <xf numFmtId="0" fontId="31" fillId="0" borderId="0"/>
    <xf numFmtId="0" fontId="32" fillId="0" borderId="0"/>
    <xf numFmtId="0" fontId="42" fillId="0" borderId="0" applyNumberFormat="0" applyFill="0" applyBorder="0" applyAlignment="0" applyProtection="0"/>
    <xf numFmtId="0" fontId="43" fillId="0" borderId="20" applyNumberFormat="0" applyFill="0" applyAlignment="0" applyProtection="0"/>
    <xf numFmtId="0" fontId="44" fillId="0" borderId="21" applyNumberFormat="0" applyFill="0" applyAlignment="0" applyProtection="0"/>
    <xf numFmtId="0" fontId="45" fillId="0" borderId="22" applyNumberFormat="0" applyFill="0" applyAlignment="0" applyProtection="0"/>
    <xf numFmtId="0" fontId="45" fillId="0" borderId="0" applyNumberFormat="0" applyFill="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8" fillId="20" borderId="0" applyNumberFormat="0" applyBorder="0" applyAlignment="0" applyProtection="0"/>
    <xf numFmtId="0" fontId="49" fillId="6" borderId="23" applyNumberFormat="0" applyAlignment="0" applyProtection="0"/>
    <xf numFmtId="0" fontId="50" fillId="0" borderId="24" applyNumberFormat="0" applyFill="0" applyAlignment="0" applyProtection="0"/>
    <xf numFmtId="0" fontId="7" fillId="21" borderId="25" applyNumberFormat="0" applyAlignment="0" applyProtection="0"/>
    <xf numFmtId="0" fontId="2" fillId="0" borderId="0" applyNumberFormat="0" applyFill="0" applyBorder="0" applyAlignment="0" applyProtection="0"/>
    <xf numFmtId="0" fontId="1" fillId="22" borderId="26" applyNumberFormat="0" applyFont="0" applyAlignment="0" applyProtection="0"/>
    <xf numFmtId="0" fontId="51" fillId="0" borderId="0" applyNumberFormat="0" applyFill="0" applyBorder="0" applyAlignment="0" applyProtection="0"/>
    <xf numFmtId="0" fontId="3" fillId="0" borderId="27" applyNumberFormat="0" applyFill="0" applyAlignment="0" applyProtection="0"/>
    <xf numFmtId="0" fontId="1" fillId="23" borderId="0" applyNumberFormat="0" applyBorder="0" applyAlignment="0" applyProtection="0"/>
    <xf numFmtId="0" fontId="1" fillId="24" borderId="0" applyNumberFormat="0" applyBorder="0" applyAlignment="0" applyProtection="0"/>
    <xf numFmtId="0" fontId="15" fillId="25" borderId="0" applyNumberFormat="0" applyBorder="0" applyAlignment="0" applyProtection="0"/>
    <xf numFmtId="0" fontId="15"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8" borderId="0" applyNumberFormat="0" applyBorder="0" applyAlignment="0" applyProtection="0"/>
    <xf numFmtId="0" fontId="15" fillId="1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5" fillId="43" borderId="0" applyNumberFormat="0" applyBorder="0" applyAlignment="0" applyProtection="0"/>
    <xf numFmtId="0" fontId="4" fillId="0" borderId="0"/>
    <xf numFmtId="0" fontId="4" fillId="0" borderId="0"/>
    <xf numFmtId="0" fontId="5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2" fillId="0" borderId="0"/>
    <xf numFmtId="0" fontId="4" fillId="0" borderId="0"/>
    <xf numFmtId="0" fontId="4" fillId="0" borderId="0"/>
    <xf numFmtId="0" fontId="1" fillId="0" borderId="0"/>
    <xf numFmtId="0" fontId="1" fillId="0" borderId="0"/>
    <xf numFmtId="0" fontId="1" fillId="22" borderId="26" applyNumberFormat="0" applyFont="0" applyAlignment="0" applyProtection="0"/>
    <xf numFmtId="0" fontId="53" fillId="22" borderId="26" applyNumberFormat="0" applyFont="0" applyAlignment="0" applyProtection="0"/>
    <xf numFmtId="0" fontId="53" fillId="22" borderId="26" applyNumberFormat="0" applyFont="0" applyAlignment="0" applyProtection="0"/>
    <xf numFmtId="0" fontId="53" fillId="22" borderId="26" applyNumberFormat="0" applyFont="0" applyAlignment="0" applyProtection="0"/>
    <xf numFmtId="0" fontId="53" fillId="22" borderId="26" applyNumberFormat="0" applyFont="0" applyAlignment="0" applyProtection="0"/>
    <xf numFmtId="0" fontId="35" fillId="0" borderId="0" applyNumberForma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63" fillId="0" borderId="0" applyNumberFormat="0" applyFill="0" applyBorder="0" applyAlignment="0" applyProtection="0">
      <alignment vertical="top"/>
      <protection locked="0"/>
    </xf>
    <xf numFmtId="0" fontId="4" fillId="0" borderId="32" applyNumberFormat="0" applyFont="0" applyFill="0" applyAlignment="0" applyProtection="0"/>
    <xf numFmtId="0" fontId="4" fillId="0" borderId="33"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185" fontId="4" fillId="0" borderId="0" applyFill="0" applyBorder="0" applyAlignment="0" applyProtection="0">
      <alignment wrapText="1"/>
    </xf>
    <xf numFmtId="186" fontId="4" fillId="0" borderId="0" applyFill="0" applyBorder="0" applyAlignment="0" applyProtection="0">
      <alignment wrapText="1"/>
    </xf>
    <xf numFmtId="0" fontId="64" fillId="0" borderId="0" applyNumberFormat="0" applyFill="0" applyBorder="0">
      <alignment horizontal="center" wrapText="1"/>
    </xf>
    <xf numFmtId="0" fontId="64" fillId="0" borderId="0" applyNumberFormat="0" applyFill="0" applyBorder="0">
      <alignment horizontal="center" wrapText="1"/>
    </xf>
    <xf numFmtId="0" fontId="4" fillId="0" borderId="35" applyNumberFormat="0" applyFont="0" applyFill="0" applyAlignment="0" applyProtection="0"/>
    <xf numFmtId="0" fontId="4" fillId="0" borderId="43" applyNumberFormat="0" applyFont="0" applyFill="0" applyAlignment="0" applyProtection="0"/>
    <xf numFmtId="0" fontId="4" fillId="0" borderId="44" applyNumberFormat="0" applyFont="0" applyFill="0" applyAlignment="0" applyProtection="0"/>
    <xf numFmtId="0" fontId="4" fillId="0" borderId="45" applyNumberFormat="0" applyFont="0" applyFill="0" applyAlignment="0" applyProtection="0"/>
    <xf numFmtId="0" fontId="69" fillId="0" borderId="0"/>
    <xf numFmtId="0" fontId="1" fillId="0" borderId="0"/>
    <xf numFmtId="0" fontId="74" fillId="0" borderId="54" applyNumberFormat="0" applyFont="0" applyProtection="0">
      <alignment wrapText="1"/>
    </xf>
    <xf numFmtId="0" fontId="33" fillId="0" borderId="0"/>
    <xf numFmtId="0" fontId="4" fillId="0" borderId="55" applyNumberFormat="0" applyFont="0" applyFill="0" applyAlignment="0" applyProtection="0"/>
    <xf numFmtId="0" fontId="4" fillId="0" borderId="55"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7" applyNumberFormat="0" applyFont="0" applyFill="0" applyAlignment="0" applyProtection="0"/>
    <xf numFmtId="0" fontId="4" fillId="0" borderId="56" applyNumberFormat="0" applyFont="0" applyFill="0" applyAlignment="0" applyProtection="0"/>
    <xf numFmtId="0" fontId="4" fillId="0" borderId="57" applyNumberFormat="0" applyFont="0" applyFill="0" applyAlignment="0" applyProtection="0"/>
    <xf numFmtId="0" fontId="4" fillId="0" borderId="56"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9" applyNumberFormat="0" applyFont="0" applyFill="0" applyAlignment="0" applyProtection="0"/>
    <xf numFmtId="0" fontId="4" fillId="0" borderId="58" applyNumberFormat="0" applyFont="0" applyFill="0" applyAlignment="0" applyProtection="0"/>
    <xf numFmtId="0" fontId="4" fillId="0" borderId="59" applyNumberFormat="0" applyFont="0" applyFill="0" applyAlignment="0" applyProtection="0"/>
    <xf numFmtId="0" fontId="4" fillId="0" borderId="58"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0" fontId="4" fillId="0" borderId="60" applyNumberFormat="0" applyFont="0" applyFill="0" applyAlignment="0" applyProtection="0"/>
    <xf numFmtId="0" fontId="4" fillId="0" borderId="61" applyNumberFormat="0" applyFont="0" applyFill="0" applyAlignment="0" applyProtection="0"/>
    <xf numFmtId="43" fontId="53" fillId="0" borderId="0" applyFont="0" applyFill="0" applyBorder="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2"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xf numFmtId="0" fontId="4" fillId="0" borderId="62" applyNumberFormat="0" applyFont="0" applyFill="0" applyAlignment="0" applyProtection="0"/>
    <xf numFmtId="0" fontId="4" fillId="0" borderId="63" applyNumberFormat="0" applyFont="0" applyFill="0" applyAlignment="0" applyProtection="0"/>
  </cellStyleXfs>
  <cellXfs count="1342">
    <xf numFmtId="0" fontId="0" fillId="0" borderId="0" xfId="0"/>
    <xf numFmtId="1" fontId="7" fillId="13" borderId="0" xfId="0" applyNumberFormat="1" applyFont="1" applyFill="1" applyBorder="1" applyAlignment="1" applyProtection="1">
      <alignment horizontal="center"/>
    </xf>
    <xf numFmtId="165" fontId="0" fillId="2" borderId="0" xfId="2" applyNumberFormat="1" applyFont="1" applyFill="1" applyProtection="1">
      <protection locked="0"/>
    </xf>
    <xf numFmtId="0" fontId="8" fillId="0" borderId="0" xfId="0" applyFont="1" applyFill="1"/>
    <xf numFmtId="168" fontId="0" fillId="2" borderId="0" xfId="2" applyNumberFormat="1" applyFont="1" applyFill="1" applyProtection="1">
      <protection locked="0"/>
    </xf>
    <xf numFmtId="0" fontId="8" fillId="0" borderId="0" xfId="0" applyFont="1" applyAlignment="1">
      <alignment vertical="center"/>
    </xf>
    <xf numFmtId="0" fontId="0" fillId="0" borderId="0" xfId="0" applyFont="1" applyAlignment="1">
      <alignment horizontal="right"/>
    </xf>
    <xf numFmtId="0" fontId="0" fillId="0" borderId="0" xfId="0" applyFont="1" applyBorder="1"/>
    <xf numFmtId="0" fontId="0" fillId="0" borderId="0" xfId="0" applyFont="1" applyAlignment="1">
      <alignment horizontal="left" vertical="top"/>
    </xf>
    <xf numFmtId="0" fontId="0" fillId="0" borderId="0" xfId="0" applyFont="1" applyAlignment="1">
      <alignment vertical="center"/>
    </xf>
    <xf numFmtId="0" fontId="3" fillId="0" borderId="8" xfId="0" applyFont="1" applyBorder="1" applyAlignment="1">
      <alignment vertical="center"/>
    </xf>
    <xf numFmtId="0" fontId="0" fillId="0" borderId="0"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23" fillId="0" borderId="0" xfId="0" applyFont="1" applyAlignment="1">
      <alignment vertical="center"/>
    </xf>
    <xf numFmtId="0" fontId="3" fillId="0" borderId="0" xfId="0" applyFont="1" applyAlignment="1">
      <alignment horizontal="right" vertical="center"/>
    </xf>
    <xf numFmtId="168" fontId="0" fillId="0" borderId="0" xfId="0" applyNumberFormat="1" applyFont="1" applyAlignment="1">
      <alignment vertical="center"/>
    </xf>
    <xf numFmtId="9" fontId="23" fillId="0" borderId="0" xfId="3" applyFont="1" applyAlignment="1">
      <alignment horizontal="left" vertical="center"/>
    </xf>
    <xf numFmtId="0" fontId="0" fillId="0" borderId="0" xfId="0" applyFont="1" applyAlignment="1">
      <alignment horizontal="center" vertical="center"/>
    </xf>
    <xf numFmtId="0" fontId="34" fillId="0" borderId="1" xfId="13" applyFont="1" applyBorder="1" applyAlignment="1" applyProtection="1">
      <alignment vertical="center"/>
    </xf>
    <xf numFmtId="0" fontId="24" fillId="0" borderId="1" xfId="0" applyFont="1" applyBorder="1" applyAlignment="1">
      <alignment horizontal="center" vertical="center"/>
    </xf>
    <xf numFmtId="0" fontId="3" fillId="0" borderId="1" xfId="0" applyFont="1" applyBorder="1" applyAlignment="1">
      <alignment horizontal="center" vertical="center" wrapText="1"/>
    </xf>
    <xf numFmtId="0" fontId="8" fillId="0" borderId="1" xfId="13" applyFont="1" applyBorder="1" applyAlignment="1" applyProtection="1">
      <alignment vertical="center"/>
    </xf>
    <xf numFmtId="180" fontId="0" fillId="2" borderId="1" xfId="0" applyNumberFormat="1" applyFont="1" applyFill="1" applyBorder="1" applyAlignment="1">
      <alignment horizontal="center" vertical="center"/>
    </xf>
    <xf numFmtId="0" fontId="8" fillId="0" borderId="0" xfId="13" applyFont="1" applyAlignment="1" applyProtection="1">
      <alignment vertical="center"/>
    </xf>
    <xf numFmtId="180" fontId="0" fillId="0" borderId="0" xfId="0" applyNumberFormat="1" applyFont="1" applyAlignment="1">
      <alignment vertical="center"/>
    </xf>
    <xf numFmtId="165" fontId="0" fillId="0" borderId="5" xfId="0" applyNumberFormat="1" applyFont="1" applyBorder="1" applyAlignment="1">
      <alignment vertical="center"/>
    </xf>
    <xf numFmtId="165" fontId="0" fillId="0" borderId="14" xfId="0" applyNumberFormat="1" applyFont="1" applyBorder="1" applyAlignment="1">
      <alignment vertical="center"/>
    </xf>
    <xf numFmtId="0" fontId="3" fillId="0" borderId="0" xfId="0" applyFont="1" applyAlignment="1">
      <alignment vertical="center"/>
    </xf>
    <xf numFmtId="0" fontId="0" fillId="0" borderId="9" xfId="0" applyFont="1" applyBorder="1" applyAlignment="1">
      <alignment vertical="center"/>
    </xf>
    <xf numFmtId="0" fontId="24" fillId="0" borderId="0" xfId="0" applyFont="1" applyAlignment="1">
      <alignment vertical="center"/>
    </xf>
    <xf numFmtId="0" fontId="24" fillId="0" borderId="0" xfId="0" applyFont="1" applyAlignment="1">
      <alignment horizontal="righ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left" vertical="center"/>
    </xf>
    <xf numFmtId="168" fontId="24" fillId="0" borderId="0" xfId="0" applyNumberFormat="1" applyFont="1" applyBorder="1" applyAlignment="1">
      <alignment vertical="center"/>
    </xf>
    <xf numFmtId="0" fontId="8" fillId="0" borderId="0" xfId="0" applyFont="1" applyBorder="1" applyAlignment="1">
      <alignment horizontal="left" vertical="center"/>
    </xf>
    <xf numFmtId="0" fontId="7" fillId="4" borderId="0" xfId="0" applyFont="1" applyFill="1" applyAlignment="1">
      <alignment vertical="center"/>
    </xf>
    <xf numFmtId="0" fontId="0" fillId="4" borderId="0" xfId="0" applyFont="1" applyFill="1" applyAlignment="1">
      <alignment vertical="center"/>
    </xf>
    <xf numFmtId="0" fontId="15" fillId="4" borderId="0" xfId="0" applyFont="1" applyFill="1" applyAlignment="1">
      <alignment vertical="center"/>
    </xf>
    <xf numFmtId="0" fontId="23" fillId="4" borderId="0" xfId="0" applyFont="1" applyFill="1" applyAlignment="1">
      <alignment vertical="center"/>
    </xf>
    <xf numFmtId="0" fontId="0" fillId="2" borderId="1" xfId="0" applyFont="1" applyFill="1" applyBorder="1" applyAlignment="1">
      <alignment vertical="center"/>
    </xf>
    <xf numFmtId="3" fontId="0" fillId="2" borderId="1" xfId="0" applyNumberFormat="1" applyFont="1" applyFill="1" applyBorder="1" applyAlignment="1">
      <alignment vertical="center"/>
    </xf>
    <xf numFmtId="0" fontId="0" fillId="0" borderId="1" xfId="0" applyFont="1" applyBorder="1" applyAlignment="1">
      <alignment horizontal="center" vertical="center"/>
    </xf>
    <xf numFmtId="2" fontId="0" fillId="2" borderId="1" xfId="0" applyNumberFormat="1" applyFont="1" applyFill="1" applyBorder="1" applyAlignment="1">
      <alignment horizontal="center" vertical="center"/>
    </xf>
    <xf numFmtId="0" fontId="0" fillId="0" borderId="0" xfId="0" applyFont="1" applyFill="1"/>
    <xf numFmtId="0" fontId="8" fillId="0" borderId="0" xfId="4" applyFont="1"/>
    <xf numFmtId="0" fontId="8" fillId="0" borderId="0" xfId="4" applyFont="1" applyBorder="1"/>
    <xf numFmtId="0" fontId="8" fillId="0" borderId="0" xfId="22" applyFont="1" applyBorder="1"/>
    <xf numFmtId="0" fontId="8" fillId="0" borderId="0" xfId="22" applyFont="1"/>
    <xf numFmtId="167" fontId="8" fillId="0" borderId="0" xfId="4" applyNumberFormat="1" applyFont="1" applyBorder="1"/>
    <xf numFmtId="164" fontId="8" fillId="0" borderId="0" xfId="1" applyNumberFormat="1" applyFont="1" applyBorder="1"/>
    <xf numFmtId="43" fontId="8" fillId="0" borderId="0" xfId="1" applyFont="1" applyBorder="1"/>
    <xf numFmtId="0" fontId="0" fillId="0" borderId="0" xfId="0" applyFont="1" applyAlignment="1">
      <alignment vertical="top"/>
    </xf>
    <xf numFmtId="0" fontId="7" fillId="4" borderId="0" xfId="0" applyFont="1" applyFill="1" applyAlignment="1">
      <alignment vertical="top"/>
    </xf>
    <xf numFmtId="0" fontId="3" fillId="0" borderId="0" xfId="0" applyFont="1" applyAlignment="1">
      <alignment horizontal="center" vertical="top"/>
    </xf>
    <xf numFmtId="0" fontId="0" fillId="0" borderId="1" xfId="0" applyFont="1" applyBorder="1" applyAlignment="1">
      <alignment horizontal="center" vertical="top"/>
    </xf>
    <xf numFmtId="0" fontId="0" fillId="0" borderId="0" xfId="0" applyFont="1" applyBorder="1" applyAlignment="1">
      <alignment horizontal="right" vertical="top"/>
    </xf>
    <xf numFmtId="0" fontId="7" fillId="4" borderId="0" xfId="0" applyFont="1" applyFill="1" applyBorder="1" applyAlignment="1">
      <alignment horizontal="left" vertical="top"/>
    </xf>
    <xf numFmtId="0" fontId="15" fillId="4" borderId="0" xfId="0" applyFont="1" applyFill="1" applyBorder="1" applyAlignment="1">
      <alignment vertical="top"/>
    </xf>
    <xf numFmtId="0" fontId="7" fillId="4" borderId="0" xfId="0" applyFont="1" applyFill="1"/>
    <xf numFmtId="0" fontId="8" fillId="0" borderId="0" xfId="0" applyFont="1" applyBorder="1" applyAlignment="1">
      <alignment vertical="center"/>
    </xf>
    <xf numFmtId="2" fontId="8" fillId="2" borderId="1" xfId="0" applyNumberFormat="1" applyFont="1" applyFill="1" applyBorder="1" applyAlignment="1">
      <alignment horizontal="right" vertical="center" wrapText="1"/>
    </xf>
    <xf numFmtId="0" fontId="8" fillId="0" borderId="0" xfId="0" applyFont="1" applyBorder="1" applyAlignment="1">
      <alignment horizontal="center" vertical="center"/>
    </xf>
    <xf numFmtId="0" fontId="7" fillId="4" borderId="0" xfId="0" applyFont="1" applyFill="1" applyBorder="1" applyAlignment="1">
      <alignment vertical="center"/>
    </xf>
    <xf numFmtId="0" fontId="15" fillId="4" borderId="0" xfId="0" applyFont="1" applyFill="1" applyBorder="1" applyAlignment="1">
      <alignment horizontal="center" vertical="center"/>
    </xf>
    <xf numFmtId="0" fontId="15" fillId="4" borderId="0" xfId="0" applyFont="1" applyFill="1" applyBorder="1" applyAlignment="1">
      <alignment horizontal="left" vertical="center"/>
    </xf>
    <xf numFmtId="0" fontId="24" fillId="0" borderId="0" xfId="0" applyFont="1" applyBorder="1" applyAlignment="1">
      <alignment vertical="center"/>
    </xf>
    <xf numFmtId="167" fontId="8" fillId="0" borderId="0" xfId="0" applyNumberFormat="1" applyFont="1" applyFill="1" applyBorder="1" applyAlignment="1">
      <alignment horizontal="center" vertical="center" wrapText="1"/>
    </xf>
    <xf numFmtId="0" fontId="8" fillId="0" borderId="0" xfId="0" applyFont="1" applyFill="1" applyBorder="1" applyAlignment="1">
      <alignment vertical="center"/>
    </xf>
    <xf numFmtId="0" fontId="0" fillId="0" borderId="0" xfId="0" applyFont="1" applyFill="1" applyBorder="1" applyProtection="1"/>
    <xf numFmtId="8" fontId="0" fillId="2" borderId="1" xfId="0" applyNumberFormat="1" applyFont="1" applyFill="1" applyBorder="1" applyAlignment="1">
      <alignment vertical="center"/>
    </xf>
    <xf numFmtId="0" fontId="3" fillId="0" borderId="0" xfId="0" applyFont="1" applyFill="1"/>
    <xf numFmtId="0" fontId="3" fillId="0" borderId="0" xfId="0" applyFont="1" applyFill="1" applyAlignment="1">
      <alignment horizontal="left"/>
    </xf>
    <xf numFmtId="0" fontId="15" fillId="4" borderId="0" xfId="0" applyFont="1" applyFill="1" applyAlignment="1">
      <alignment horizontal="right"/>
    </xf>
    <xf numFmtId="0" fontId="15" fillId="0" borderId="0" xfId="0" applyFont="1" applyFill="1" applyAlignment="1">
      <alignment vertical="top"/>
    </xf>
    <xf numFmtId="0" fontId="15" fillId="0" borderId="0" xfId="0" applyFont="1" applyFill="1" applyBorder="1" applyAlignment="1">
      <alignment vertical="top"/>
    </xf>
    <xf numFmtId="0" fontId="3" fillId="0" borderId="0" xfId="0" applyFont="1" applyBorder="1"/>
    <xf numFmtId="0" fontId="8" fillId="0" borderId="1" xfId="4" applyFont="1" applyFill="1" applyBorder="1" applyAlignment="1" applyProtection="1">
      <alignment horizontal="left"/>
      <protection hidden="1"/>
    </xf>
    <xf numFmtId="0" fontId="24" fillId="0" borderId="11" xfId="4" applyFont="1" applyBorder="1"/>
    <xf numFmtId="0" fontId="8" fillId="0" borderId="3" xfId="4" applyFont="1" applyBorder="1"/>
    <xf numFmtId="0" fontId="36" fillId="0" borderId="4" xfId="4" applyFont="1" applyFill="1" applyBorder="1" applyAlignment="1" applyProtection="1">
      <alignment horizontal="left"/>
      <protection hidden="1"/>
    </xf>
    <xf numFmtId="0" fontId="8" fillId="0" borderId="4" xfId="4" applyFont="1" applyBorder="1"/>
    <xf numFmtId="0" fontId="24" fillId="0" borderId="4" xfId="4" applyFont="1" applyBorder="1"/>
    <xf numFmtId="0" fontId="8" fillId="0" borderId="2" xfId="4" applyFont="1" applyBorder="1"/>
    <xf numFmtId="0" fontId="8" fillId="0" borderId="2" xfId="22" applyFont="1" applyBorder="1"/>
    <xf numFmtId="0" fontId="36" fillId="0" borderId="8" xfId="4" applyFont="1" applyFill="1" applyBorder="1" applyAlignment="1" applyProtection="1">
      <alignment horizontal="left"/>
      <protection hidden="1"/>
    </xf>
    <xf numFmtId="0" fontId="15" fillId="0" borderId="0" xfId="0" applyFont="1" applyFill="1"/>
    <xf numFmtId="174" fontId="0" fillId="0" borderId="6" xfId="1" applyNumberFormat="1" applyFont="1" applyBorder="1" applyAlignment="1">
      <alignment vertical="center"/>
    </xf>
    <xf numFmtId="174" fontId="0" fillId="0" borderId="7" xfId="1" applyNumberFormat="1" applyFont="1" applyBorder="1" applyAlignment="1">
      <alignment vertical="center"/>
    </xf>
    <xf numFmtId="174" fontId="0" fillId="0" borderId="17" xfId="1" applyNumberFormat="1" applyFont="1" applyBorder="1" applyAlignment="1">
      <alignment vertical="center"/>
    </xf>
    <xf numFmtId="174" fontId="3" fillId="0" borderId="9" xfId="0" applyNumberFormat="1" applyFont="1" applyBorder="1" applyAlignment="1">
      <alignment vertical="center"/>
    </xf>
    <xf numFmtId="165" fontId="3" fillId="0" borderId="10" xfId="0" applyNumberFormat="1" applyFont="1" applyBorder="1" applyAlignment="1">
      <alignment vertical="center"/>
    </xf>
    <xf numFmtId="165" fontId="3" fillId="0" borderId="14" xfId="0" applyNumberFormat="1" applyFont="1" applyBorder="1" applyAlignment="1">
      <alignment vertical="center"/>
    </xf>
    <xf numFmtId="2" fontId="0" fillId="2" borderId="1" xfId="0" applyNumberFormat="1" applyFont="1" applyFill="1" applyBorder="1" applyAlignment="1">
      <alignment vertical="center"/>
    </xf>
    <xf numFmtId="0" fontId="0" fillId="0" borderId="1" xfId="0" applyFont="1" applyBorder="1" applyAlignment="1">
      <alignment horizontal="left" vertical="center" indent="1"/>
    </xf>
    <xf numFmtId="2" fontId="0" fillId="0" borderId="0" xfId="0" applyNumberFormat="1" applyFont="1" applyFill="1" applyBorder="1" applyAlignment="1">
      <alignment horizontal="center" vertical="center"/>
    </xf>
    <xf numFmtId="0" fontId="41" fillId="4" borderId="0" xfId="0" applyFont="1" applyFill="1" applyAlignment="1">
      <alignment vertical="center"/>
    </xf>
    <xf numFmtId="0" fontId="3" fillId="0" borderId="8" xfId="0" applyFont="1" applyFill="1" applyBorder="1" applyAlignment="1">
      <alignment vertical="center"/>
    </xf>
    <xf numFmtId="0" fontId="0" fillId="0" borderId="9" xfId="0" applyFont="1" applyFill="1" applyBorder="1" applyAlignment="1">
      <alignment vertical="center"/>
    </xf>
    <xf numFmtId="0" fontId="0" fillId="0" borderId="10" xfId="0" applyFont="1" applyFill="1" applyBorder="1" applyAlignment="1">
      <alignment vertical="center"/>
    </xf>
    <xf numFmtId="0" fontId="3" fillId="0" borderId="9" xfId="0" applyFont="1" applyFill="1" applyBorder="1" applyAlignment="1">
      <alignment horizontal="right" vertical="center"/>
    </xf>
    <xf numFmtId="0" fontId="3" fillId="0" borderId="3" xfId="0" applyFont="1" applyFill="1" applyBorder="1" applyAlignment="1">
      <alignment horizontal="right" vertical="center"/>
    </xf>
    <xf numFmtId="0" fontId="3" fillId="0" borderId="12" xfId="0" applyFont="1" applyFill="1" applyBorder="1" applyAlignment="1">
      <alignment horizontal="right" vertical="center"/>
    </xf>
    <xf numFmtId="0" fontId="7" fillId="13" borderId="0" xfId="0" applyFont="1" applyFill="1" applyBorder="1" applyAlignment="1" applyProtection="1">
      <alignment horizontal="right"/>
    </xf>
    <xf numFmtId="0" fontId="24" fillId="0" borderId="1" xfId="0" applyFont="1" applyBorder="1" applyAlignment="1">
      <alignment horizontal="center" vertical="center" wrapText="1"/>
    </xf>
    <xf numFmtId="0" fontId="3" fillId="0" borderId="1" xfId="0" applyFont="1" applyBorder="1" applyAlignment="1" applyProtection="1">
      <alignment horizontal="center" vertical="center"/>
    </xf>
    <xf numFmtId="0" fontId="3" fillId="0" borderId="1" xfId="0" applyFont="1" applyBorder="1" applyAlignment="1" applyProtection="1">
      <alignment horizontal="right" vertical="center" wrapText="1"/>
    </xf>
    <xf numFmtId="0" fontId="0" fillId="0" borderId="1" xfId="0" applyFont="1" applyBorder="1" applyAlignment="1" applyProtection="1">
      <alignment horizontal="center" vertical="center"/>
    </xf>
    <xf numFmtId="0" fontId="8" fillId="0" borderId="3" xfId="2" applyNumberFormat="1" applyFont="1" applyFill="1" applyBorder="1" applyAlignment="1" applyProtection="1">
      <alignment horizontal="right"/>
    </xf>
    <xf numFmtId="167" fontId="22" fillId="2" borderId="0" xfId="0" applyNumberFormat="1" applyFont="1" applyFill="1" applyBorder="1" applyAlignment="1" applyProtection="1">
      <alignment horizontal="right" vertical="center"/>
      <protection locked="0"/>
    </xf>
    <xf numFmtId="0" fontId="0" fillId="12" borderId="0" xfId="0" applyFont="1" applyFill="1" applyBorder="1" applyProtection="1"/>
    <xf numFmtId="0" fontId="0" fillId="0" borderId="0" xfId="0" applyFont="1" applyFill="1" applyProtection="1"/>
    <xf numFmtId="0" fontId="7" fillId="13" borderId="0" xfId="0" applyFont="1" applyFill="1" applyBorder="1" applyProtection="1"/>
    <xf numFmtId="0" fontId="28" fillId="13" borderId="0" xfId="0" applyFont="1" applyFill="1" applyBorder="1" applyProtection="1"/>
    <xf numFmtId="0" fontId="56" fillId="13" borderId="0" xfId="0" applyFont="1" applyFill="1" applyBorder="1" applyProtection="1"/>
    <xf numFmtId="0" fontId="57" fillId="13" borderId="0" xfId="0" applyFont="1" applyFill="1" applyBorder="1" applyProtection="1"/>
    <xf numFmtId="0" fontId="3" fillId="0" borderId="0" xfId="0" applyFont="1" applyFill="1" applyProtection="1"/>
    <xf numFmtId="1" fontId="7" fillId="13" borderId="0" xfId="0" applyNumberFormat="1" applyFont="1" applyFill="1" applyBorder="1" applyAlignment="1" applyProtection="1">
      <alignment horizontal="right"/>
    </xf>
    <xf numFmtId="43" fontId="7" fillId="13" borderId="0" xfId="1" applyFont="1" applyFill="1" applyBorder="1" applyAlignment="1" applyProtection="1">
      <alignment horizontal="right"/>
    </xf>
    <xf numFmtId="0" fontId="15" fillId="13" borderId="0" xfId="0" applyFont="1" applyFill="1" applyBorder="1" applyAlignment="1" applyProtection="1">
      <alignment horizontal="right"/>
    </xf>
    <xf numFmtId="0" fontId="15" fillId="13" borderId="0" xfId="0" applyFont="1" applyFill="1" applyBorder="1" applyAlignment="1" applyProtection="1">
      <alignment horizontal="center"/>
    </xf>
    <xf numFmtId="168" fontId="0" fillId="0" borderId="0" xfId="2" quotePrefix="1" applyNumberFormat="1" applyFont="1" applyFill="1" applyBorder="1" applyProtection="1"/>
    <xf numFmtId="0" fontId="24" fillId="0" borderId="0" xfId="0" applyFont="1"/>
    <xf numFmtId="2" fontId="15" fillId="13" borderId="0" xfId="0" applyNumberFormat="1" applyFont="1" applyFill="1" applyBorder="1" applyProtection="1"/>
    <xf numFmtId="166" fontId="15" fillId="13" borderId="0" xfId="0" applyNumberFormat="1" applyFont="1" applyFill="1" applyBorder="1" applyAlignment="1" applyProtection="1"/>
    <xf numFmtId="0" fontId="7" fillId="12" borderId="0" xfId="0" applyFont="1" applyFill="1" applyBorder="1" applyProtection="1"/>
    <xf numFmtId="0" fontId="0" fillId="0" borderId="0" xfId="0" applyFont="1" applyFill="1" applyAlignment="1">
      <alignment horizontal="left"/>
    </xf>
    <xf numFmtId="0" fontId="0" fillId="0" borderId="0" xfId="0" applyFont="1" applyFill="1" applyBorder="1"/>
    <xf numFmtId="0" fontId="3" fillId="0" borderId="0" xfId="0" applyFont="1" applyFill="1" applyBorder="1" applyProtection="1"/>
    <xf numFmtId="0" fontId="0" fillId="0" borderId="0" xfId="0" applyFont="1" applyFill="1" applyAlignment="1" applyProtection="1">
      <alignment horizontal="right"/>
    </xf>
    <xf numFmtId="0" fontId="0" fillId="0" borderId="0" xfId="0" applyFont="1" applyFill="1" applyAlignment="1">
      <alignment horizontal="right"/>
    </xf>
    <xf numFmtId="0" fontId="0" fillId="2" borderId="0" xfId="0" applyFont="1" applyFill="1" applyAlignment="1" applyProtection="1">
      <alignment horizontal="left"/>
      <protection locked="0"/>
    </xf>
    <xf numFmtId="0" fontId="0" fillId="0" borderId="0" xfId="0" applyFont="1" applyFill="1" applyBorder="1" applyAlignment="1" applyProtection="1">
      <alignment horizontal="right"/>
    </xf>
    <xf numFmtId="49" fontId="0" fillId="0" borderId="0" xfId="0" applyNumberFormat="1" applyFont="1" applyFill="1" applyBorder="1" applyAlignment="1" applyProtection="1">
      <alignment horizontal="right"/>
    </xf>
    <xf numFmtId="1" fontId="22" fillId="2" borderId="0" xfId="0" applyNumberFormat="1" applyFont="1" applyFill="1" applyBorder="1" applyAlignment="1" applyProtection="1">
      <alignment horizontal="right" vertical="center"/>
      <protection locked="0"/>
    </xf>
    <xf numFmtId="169" fontId="22" fillId="2" borderId="2" xfId="3" applyNumberFormat="1" applyFont="1" applyFill="1" applyBorder="1" applyAlignment="1" applyProtection="1">
      <alignment horizontal="right" vertical="center"/>
      <protection locked="0"/>
    </xf>
    <xf numFmtId="0" fontId="0" fillId="3" borderId="1" xfId="0" applyFont="1" applyFill="1" applyBorder="1" applyAlignment="1">
      <alignment horizontal="right" vertical="center"/>
    </xf>
    <xf numFmtId="165" fontId="3" fillId="3" borderId="1" xfId="0" applyNumberFormat="1" applyFont="1" applyFill="1" applyBorder="1" applyAlignment="1">
      <alignment vertical="center"/>
    </xf>
    <xf numFmtId="0" fontId="30" fillId="0" borderId="0" xfId="0" applyFont="1" applyAlignment="1">
      <alignment vertical="center"/>
    </xf>
    <xf numFmtId="168" fontId="37" fillId="0" borderId="1" xfId="0" applyNumberFormat="1" applyFont="1" applyFill="1" applyBorder="1" applyAlignment="1">
      <alignment vertical="center"/>
    </xf>
    <xf numFmtId="1" fontId="37" fillId="0" borderId="1" xfId="0" applyNumberFormat="1" applyFont="1" applyFill="1" applyBorder="1" applyAlignment="1">
      <alignment horizontal="right" vertical="center"/>
    </xf>
    <xf numFmtId="0" fontId="0" fillId="0" borderId="0" xfId="0" applyAlignment="1">
      <alignment horizontal="left"/>
    </xf>
    <xf numFmtId="0" fontId="0" fillId="0" borderId="0" xfId="0"/>
    <xf numFmtId="0" fontId="0" fillId="0" borderId="0" xfId="0" applyFill="1"/>
    <xf numFmtId="0" fontId="3" fillId="0" borderId="0" xfId="0" applyFont="1"/>
    <xf numFmtId="0" fontId="37" fillId="0" borderId="0" xfId="0" applyFont="1" applyFill="1" applyAlignment="1">
      <alignment horizontal="left"/>
    </xf>
    <xf numFmtId="0" fontId="8" fillId="0" borderId="0" xfId="0" applyFont="1" applyFill="1" applyProtection="1"/>
    <xf numFmtId="2" fontId="8" fillId="2" borderId="1" xfId="4" applyNumberFormat="1" applyFont="1" applyFill="1" applyBorder="1"/>
    <xf numFmtId="2" fontId="8" fillId="2" borderId="1" xfId="22" applyNumberFormat="1" applyFont="1" applyFill="1" applyBorder="1"/>
    <xf numFmtId="10" fontId="8" fillId="2" borderId="1" xfId="4" applyNumberFormat="1" applyFont="1" applyFill="1" applyBorder="1"/>
    <xf numFmtId="10" fontId="8" fillId="2" borderId="8" xfId="4" applyNumberFormat="1" applyFont="1" applyFill="1" applyBorder="1"/>
    <xf numFmtId="10" fontId="8" fillId="2" borderId="1" xfId="22" applyNumberFormat="1" applyFont="1" applyFill="1" applyBorder="1"/>
    <xf numFmtId="10" fontId="8" fillId="2" borderId="8" xfId="22" applyNumberFormat="1" applyFont="1" applyFill="1" applyBorder="1"/>
    <xf numFmtId="169" fontId="8" fillId="2" borderId="1" xfId="4" applyNumberFormat="1" applyFont="1" applyFill="1" applyBorder="1"/>
    <xf numFmtId="169" fontId="8" fillId="2" borderId="8" xfId="4" applyNumberFormat="1" applyFont="1" applyFill="1" applyBorder="1"/>
    <xf numFmtId="169" fontId="8" fillId="2" borderId="1" xfId="22" applyNumberFormat="1" applyFont="1" applyFill="1" applyBorder="1"/>
    <xf numFmtId="169" fontId="8" fillId="2" borderId="8" xfId="22" applyNumberFormat="1" applyFont="1" applyFill="1" applyBorder="1"/>
    <xf numFmtId="10" fontId="8" fillId="2" borderId="1" xfId="0" applyNumberFormat="1" applyFont="1" applyFill="1" applyBorder="1"/>
    <xf numFmtId="10" fontId="8" fillId="2" borderId="8" xfId="0" applyNumberFormat="1" applyFont="1" applyFill="1" applyBorder="1"/>
    <xf numFmtId="169" fontId="8" fillId="2" borderId="1" xfId="0" applyNumberFormat="1" applyFont="1" applyFill="1" applyBorder="1"/>
    <xf numFmtId="169" fontId="8" fillId="2" borderId="8" xfId="0" applyNumberFormat="1" applyFont="1" applyFill="1" applyBorder="1"/>
    <xf numFmtId="0" fontId="8" fillId="0" borderId="1" xfId="4" applyFont="1" applyFill="1" applyBorder="1" applyAlignment="1"/>
    <xf numFmtId="0" fontId="8" fillId="0" borderId="1" xfId="4" applyFont="1" applyFill="1" applyBorder="1" applyAlignment="1" applyProtection="1">
      <protection hidden="1"/>
    </xf>
    <xf numFmtId="0" fontId="0" fillId="13" borderId="0" xfId="0" applyFont="1" applyFill="1" applyBorder="1" applyProtection="1"/>
    <xf numFmtId="0" fontId="3" fillId="13" borderId="0" xfId="0" applyFont="1" applyFill="1" applyBorder="1" applyAlignment="1" applyProtection="1">
      <alignment horizontal="center"/>
    </xf>
    <xf numFmtId="164" fontId="0" fillId="0" borderId="0" xfId="1" applyNumberFormat="1" applyFont="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3" fillId="0" borderId="46" xfId="0" applyFont="1" applyBorder="1" applyAlignment="1">
      <alignment horizontal="center"/>
    </xf>
    <xf numFmtId="0" fontId="14" fillId="0" borderId="0" xfId="0" applyFont="1" applyAlignment="1">
      <alignment vertical="center"/>
    </xf>
    <xf numFmtId="0" fontId="0" fillId="0" borderId="0" xfId="0" applyFont="1" applyAlignment="1">
      <alignment horizontal="right" vertical="center"/>
    </xf>
    <xf numFmtId="0" fontId="0" fillId="0" borderId="0" xfId="0" applyFont="1" applyAlignment="1">
      <alignment horizontal="right" vertical="center" wrapText="1"/>
    </xf>
    <xf numFmtId="0" fontId="30" fillId="0" borderId="0" xfId="0" applyFont="1" applyAlignment="1">
      <alignment horizontal="right" vertical="center"/>
    </xf>
    <xf numFmtId="0" fontId="30" fillId="0" borderId="0" xfId="0" applyFont="1" applyAlignment="1">
      <alignment horizontal="left" vertical="center"/>
    </xf>
    <xf numFmtId="0" fontId="35" fillId="0" borderId="0" xfId="81" applyAlignment="1">
      <alignment vertical="center"/>
    </xf>
    <xf numFmtId="168" fontId="37" fillId="0" borderId="0" xfId="2" quotePrefix="1" applyNumberFormat="1" applyFont="1" applyFill="1" applyBorder="1" applyProtection="1"/>
    <xf numFmtId="0" fontId="15" fillId="12" borderId="0" xfId="0" applyFont="1" applyFill="1" applyBorder="1" applyProtection="1"/>
    <xf numFmtId="0" fontId="36" fillId="0" borderId="0" xfId="0" applyFont="1" applyFill="1" applyBorder="1" applyProtection="1"/>
    <xf numFmtId="0" fontId="0" fillId="0" borderId="0" xfId="0" applyFont="1" applyFill="1" applyAlignment="1">
      <alignment vertical="top"/>
    </xf>
    <xf numFmtId="0" fontId="8" fillId="0" borderId="0" xfId="0" applyFont="1" applyAlignment="1">
      <alignment vertical="top"/>
    </xf>
    <xf numFmtId="0" fontId="7" fillId="4" borderId="0" xfId="0" applyFont="1" applyFill="1" applyAlignment="1">
      <alignment horizontal="right" vertical="center"/>
    </xf>
    <xf numFmtId="0" fontId="3" fillId="0" borderId="50" xfId="0" applyFont="1" applyBorder="1" applyAlignment="1">
      <alignment horizontal="center"/>
    </xf>
    <xf numFmtId="0" fontId="0" fillId="0" borderId="0" xfId="0" applyFont="1"/>
    <xf numFmtId="0" fontId="26" fillId="0" borderId="0" xfId="0" applyFont="1" applyFill="1" applyAlignment="1">
      <alignment horizontal="left"/>
    </xf>
    <xf numFmtId="0" fontId="7" fillId="4" borderId="0" xfId="0" applyFont="1" applyFill="1" applyBorder="1" applyAlignment="1">
      <alignment vertical="top"/>
    </xf>
    <xf numFmtId="0" fontId="15" fillId="4" borderId="0" xfId="0" applyFont="1" applyFill="1" applyBorder="1" applyAlignment="1">
      <alignment horizontal="center" vertical="top"/>
    </xf>
    <xf numFmtId="0" fontId="15" fillId="4" borderId="0" xfId="0" applyFont="1" applyFill="1" applyBorder="1" applyAlignment="1">
      <alignment horizontal="left" vertical="top"/>
    </xf>
    <xf numFmtId="0" fontId="15" fillId="4" borderId="0" xfId="0" applyFont="1" applyFill="1" applyBorder="1" applyAlignment="1">
      <alignment vertical="top" wrapText="1" shrinkToFit="1"/>
    </xf>
    <xf numFmtId="0" fontId="3" fillId="0" borderId="0" xfId="0" applyFont="1" applyBorder="1" applyAlignment="1">
      <alignment vertical="top"/>
    </xf>
    <xf numFmtId="0" fontId="0" fillId="0" borderId="0" xfId="0" applyFont="1" applyBorder="1" applyAlignment="1">
      <alignment vertical="top"/>
    </xf>
    <xf numFmtId="0" fontId="0" fillId="0" borderId="0" xfId="0" applyFont="1" applyBorder="1" applyAlignment="1">
      <alignment horizontal="center" vertical="top"/>
    </xf>
    <xf numFmtId="0" fontId="0" fillId="0" borderId="0" xfId="0" applyFont="1" applyBorder="1" applyAlignment="1">
      <alignment horizontal="left" vertical="top"/>
    </xf>
    <xf numFmtId="0" fontId="0" fillId="0" borderId="0" xfId="0" applyFont="1" applyBorder="1" applyAlignment="1">
      <alignment vertical="top" wrapText="1" shrinkToFit="1"/>
    </xf>
    <xf numFmtId="0" fontId="24" fillId="0" borderId="0" xfId="0" applyFont="1" applyFill="1" applyBorder="1" applyAlignment="1">
      <alignment vertical="top"/>
    </xf>
    <xf numFmtId="0" fontId="8" fillId="0" borderId="0" xfId="0" applyFont="1" applyFill="1" applyBorder="1" applyAlignment="1">
      <alignment vertical="top" wrapText="1" shrinkToFit="1"/>
    </xf>
    <xf numFmtId="0" fontId="8" fillId="0" borderId="0" xfId="0" applyFont="1" applyFill="1" applyBorder="1" applyAlignment="1">
      <alignment vertical="top"/>
    </xf>
    <xf numFmtId="0" fontId="8" fillId="0" borderId="6" xfId="0" applyFont="1" applyFill="1" applyBorder="1" applyAlignment="1">
      <alignment vertical="top" wrapText="1"/>
    </xf>
    <xf numFmtId="0" fontId="8" fillId="0" borderId="17" xfId="0" applyFont="1" applyFill="1" applyBorder="1" applyAlignment="1">
      <alignment vertical="top" wrapText="1"/>
    </xf>
    <xf numFmtId="0" fontId="24" fillId="0" borderId="36" xfId="0" applyFont="1" applyFill="1" applyBorder="1" applyAlignment="1">
      <alignment horizontal="center" vertical="top" wrapText="1"/>
    </xf>
    <xf numFmtId="0" fontId="24" fillId="0" borderId="0" xfId="0" applyFont="1" applyBorder="1" applyAlignment="1">
      <alignment vertical="top"/>
    </xf>
    <xf numFmtId="0" fontId="8" fillId="0" borderId="39" xfId="0" applyFont="1" applyBorder="1" applyAlignment="1">
      <alignment vertical="top" wrapText="1"/>
    </xf>
    <xf numFmtId="2" fontId="8" fillId="2" borderId="36" xfId="0" applyNumberFormat="1" applyFont="1" applyFill="1" applyBorder="1" applyAlignment="1">
      <alignment horizontal="center" vertical="top" wrapText="1"/>
    </xf>
    <xf numFmtId="0" fontId="8" fillId="0" borderId="0" xfId="0" applyFont="1" applyBorder="1" applyAlignment="1">
      <alignment vertical="top" wrapText="1" shrinkToFit="1"/>
    </xf>
    <xf numFmtId="0" fontId="8" fillId="0" borderId="0" xfId="0" applyFont="1" applyBorder="1" applyAlignment="1">
      <alignment vertical="top"/>
    </xf>
    <xf numFmtId="0" fontId="8" fillId="0" borderId="36" xfId="0" applyFont="1" applyBorder="1" applyAlignment="1">
      <alignment vertical="top" wrapText="1"/>
    </xf>
    <xf numFmtId="0" fontId="24" fillId="0" borderId="36" xfId="0" applyFont="1" applyBorder="1" applyAlignment="1">
      <alignment vertical="top" wrapText="1"/>
    </xf>
    <xf numFmtId="2" fontId="24" fillId="2" borderId="36" xfId="0" applyNumberFormat="1" applyFont="1" applyFill="1" applyBorder="1" applyAlignment="1">
      <alignment horizontal="center" vertical="top" wrapText="1"/>
    </xf>
    <xf numFmtId="0" fontId="8" fillId="0" borderId="0" xfId="0" applyFont="1" applyBorder="1" applyAlignment="1">
      <alignment horizontal="center" vertical="top"/>
    </xf>
    <xf numFmtId="0" fontId="8" fillId="0" borderId="0" xfId="0" applyFont="1" applyBorder="1" applyAlignment="1">
      <alignment horizontal="left" vertical="top"/>
    </xf>
    <xf numFmtId="0" fontId="0" fillId="0" borderId="0" xfId="0" applyFont="1" applyBorder="1" applyAlignment="1">
      <alignment vertical="top" shrinkToFit="1"/>
    </xf>
    <xf numFmtId="0" fontId="3" fillId="0" borderId="0" xfId="0" applyFont="1" applyFill="1" applyBorder="1" applyAlignment="1">
      <alignment vertical="top"/>
    </xf>
    <xf numFmtId="0" fontId="0" fillId="0" borderId="0" xfId="0" applyFont="1" applyFill="1" applyBorder="1" applyAlignment="1">
      <alignment horizontal="center" vertical="top"/>
    </xf>
    <xf numFmtId="0" fontId="0" fillId="0" borderId="0" xfId="0" applyFont="1" applyFill="1" applyBorder="1" applyAlignment="1">
      <alignment horizontal="left" vertical="top"/>
    </xf>
    <xf numFmtId="0" fontId="0" fillId="0" borderId="0" xfId="0" applyFont="1" applyFill="1" applyBorder="1" applyAlignment="1">
      <alignment vertical="top" shrinkToFit="1"/>
    </xf>
    <xf numFmtId="0" fontId="0" fillId="0" borderId="0" xfId="0" applyFont="1" applyFill="1" applyBorder="1" applyAlignment="1">
      <alignment vertical="top" wrapText="1" shrinkToFit="1"/>
    </xf>
    <xf numFmtId="0" fontId="0" fillId="0" borderId="0" xfId="0" applyFont="1" applyFill="1" applyBorder="1" applyAlignment="1">
      <alignment vertical="top"/>
    </xf>
    <xf numFmtId="0" fontId="3" fillId="0" borderId="1" xfId="0" applyFont="1" applyFill="1" applyBorder="1" applyAlignment="1">
      <alignment horizontal="center" vertical="top" wrapText="1"/>
    </xf>
    <xf numFmtId="3" fontId="8" fillId="2" borderId="39" xfId="0" applyNumberFormat="1" applyFont="1" applyFill="1" applyBorder="1" applyAlignment="1">
      <alignment horizontal="right" vertical="top" wrapText="1"/>
    </xf>
    <xf numFmtId="3" fontId="8" fillId="2" borderId="38" xfId="0" applyNumberFormat="1" applyFont="1" applyFill="1" applyBorder="1" applyAlignment="1">
      <alignment horizontal="right" vertical="top" wrapText="1"/>
    </xf>
    <xf numFmtId="169" fontId="8" fillId="0" borderId="17" xfId="3" applyNumberFormat="1" applyFont="1" applyBorder="1" applyAlignment="1">
      <alignment horizontal="right" vertical="top"/>
    </xf>
    <xf numFmtId="3" fontId="8" fillId="2" borderId="36" xfId="0" applyNumberFormat="1" applyFont="1" applyFill="1" applyBorder="1" applyAlignment="1">
      <alignment horizontal="right" vertical="top" wrapText="1"/>
    </xf>
    <xf numFmtId="3" fontId="8" fillId="2" borderId="37" xfId="0" applyNumberFormat="1" applyFont="1" applyFill="1" applyBorder="1" applyAlignment="1">
      <alignment horizontal="right" vertical="top" wrapText="1"/>
    </xf>
    <xf numFmtId="169" fontId="8" fillId="0" borderId="1" xfId="3" applyNumberFormat="1" applyFont="1" applyBorder="1" applyAlignment="1">
      <alignment horizontal="right" vertical="top"/>
    </xf>
    <xf numFmtId="0" fontId="3" fillId="0" borderId="36" xfId="0" applyFont="1" applyBorder="1" applyAlignment="1">
      <alignment vertical="top" wrapText="1"/>
    </xf>
    <xf numFmtId="3" fontId="3" fillId="0" borderId="36" xfId="0" applyNumberFormat="1" applyFont="1" applyBorder="1" applyAlignment="1">
      <alignment horizontal="right" vertical="top" wrapText="1"/>
    </xf>
    <xf numFmtId="169" fontId="3" fillId="0" borderId="1" xfId="3" applyNumberFormat="1" applyFont="1" applyBorder="1" applyAlignment="1">
      <alignment horizontal="right" vertical="top"/>
    </xf>
    <xf numFmtId="0" fontId="3" fillId="0" borderId="0" xfId="0" applyFont="1" applyFill="1" applyAlignment="1">
      <alignment horizontal="center" vertical="top"/>
    </xf>
    <xf numFmtId="0" fontId="7" fillId="16" borderId="0" xfId="0" applyFont="1" applyFill="1" applyAlignment="1">
      <alignment vertical="center"/>
    </xf>
    <xf numFmtId="0" fontId="24" fillId="15" borderId="0" xfId="0" applyFont="1" applyFill="1" applyAlignment="1">
      <alignment horizontal="center" vertical="center"/>
    </xf>
    <xf numFmtId="0" fontId="0" fillId="0" borderId="0" xfId="0" applyFont="1" applyFill="1" applyAlignment="1">
      <alignment vertical="center"/>
    </xf>
    <xf numFmtId="0" fontId="0" fillId="2" borderId="0" xfId="0" applyFont="1" applyFill="1" applyAlignment="1">
      <alignment horizontal="left"/>
    </xf>
    <xf numFmtId="0" fontId="15" fillId="0" borderId="0" xfId="0" applyFont="1" applyFill="1" applyBorder="1"/>
    <xf numFmtId="9" fontId="0" fillId="0" borderId="3" xfId="3" applyFont="1" applyFill="1" applyBorder="1" applyProtection="1"/>
    <xf numFmtId="168" fontId="0" fillId="2" borderId="2" xfId="2" applyNumberFormat="1" applyFont="1" applyFill="1" applyBorder="1" applyProtection="1">
      <protection locked="0"/>
    </xf>
    <xf numFmtId="0" fontId="0" fillId="45" borderId="0" xfId="0" applyFont="1" applyFill="1" applyAlignment="1" applyProtection="1">
      <alignment horizontal="left"/>
      <protection locked="0"/>
    </xf>
    <xf numFmtId="0" fontId="14" fillId="0" borderId="0" xfId="2" applyNumberFormat="1" applyFont="1" applyFill="1" applyBorder="1" applyAlignment="1" applyProtection="1">
      <alignment horizontal="right"/>
    </xf>
    <xf numFmtId="0" fontId="3" fillId="0" borderId="8" xfId="0" applyFont="1" applyFill="1" applyBorder="1" applyAlignment="1" applyProtection="1"/>
    <xf numFmtId="0" fontId="0" fillId="0" borderId="47" xfId="0" applyFont="1" applyFill="1" applyBorder="1" applyAlignment="1" applyProtection="1">
      <alignment horizontal="right"/>
    </xf>
    <xf numFmtId="0" fontId="0" fillId="45" borderId="47" xfId="0" applyFont="1" applyFill="1" applyBorder="1" applyAlignment="1" applyProtection="1">
      <alignment horizontal="right"/>
    </xf>
    <xf numFmtId="0" fontId="0" fillId="2" borderId="47" xfId="0" applyFont="1" applyFill="1" applyBorder="1" applyAlignment="1" applyProtection="1">
      <alignment horizontal="right"/>
    </xf>
    <xf numFmtId="0" fontId="3" fillId="0" borderId="10" xfId="0" applyFont="1" applyFill="1" applyBorder="1" applyAlignment="1" applyProtection="1"/>
    <xf numFmtId="0" fontId="45" fillId="0" borderId="0" xfId="0" applyFont="1" applyFill="1" applyProtection="1"/>
    <xf numFmtId="0" fontId="45" fillId="0" borderId="0" xfId="0" applyFont="1" applyFill="1" applyBorder="1" applyAlignment="1" applyProtection="1">
      <alignment horizontal="left"/>
    </xf>
    <xf numFmtId="9" fontId="0" fillId="0" borderId="0" xfId="3" applyFont="1" applyFill="1" applyBorder="1" applyProtection="1"/>
    <xf numFmtId="1" fontId="38" fillId="13" borderId="0" xfId="0" applyNumberFormat="1" applyFont="1" applyFill="1" applyBorder="1" applyAlignment="1" applyProtection="1">
      <alignment horizontal="right"/>
    </xf>
    <xf numFmtId="2" fontId="8" fillId="0" borderId="0" xfId="4" applyNumberFormat="1" applyFont="1" applyBorder="1"/>
    <xf numFmtId="10" fontId="8" fillId="0" borderId="0" xfId="3" applyNumberFormat="1" applyFont="1" applyBorder="1"/>
    <xf numFmtId="2" fontId="8" fillId="52" borderId="1" xfId="4" applyNumberFormat="1" applyFont="1" applyFill="1" applyBorder="1"/>
    <xf numFmtId="0" fontId="35" fillId="0" borderId="0" xfId="81" applyFont="1" applyAlignment="1">
      <alignment vertical="center"/>
    </xf>
    <xf numFmtId="0" fontId="3" fillId="0" borderId="0" xfId="0" applyFont="1" applyFill="1" applyAlignment="1">
      <alignment vertical="center"/>
    </xf>
    <xf numFmtId="0" fontId="0" fillId="0" borderId="0" xfId="0" applyFont="1" applyAlignment="1">
      <alignment horizontal="left"/>
    </xf>
    <xf numFmtId="0" fontId="3" fillId="15" borderId="0" xfId="0" applyFont="1" applyFill="1" applyAlignment="1">
      <alignment horizontal="left"/>
    </xf>
    <xf numFmtId="0" fontId="8" fillId="0" borderId="0" xfId="0" applyFont="1"/>
    <xf numFmtId="0" fontId="8" fillId="0" borderId="0" xfId="0" applyFont="1" applyAlignment="1">
      <alignment horizontal="left"/>
    </xf>
    <xf numFmtId="0" fontId="7" fillId="4" borderId="0" xfId="0" applyFont="1" applyFill="1" applyAlignment="1">
      <alignment horizontal="left" vertical="top"/>
    </xf>
    <xf numFmtId="0" fontId="0" fillId="0" borderId="0" xfId="0" applyFont="1" applyAlignment="1">
      <alignment vertical="top" wrapText="1"/>
    </xf>
    <xf numFmtId="0" fontId="72" fillId="0" borderId="0" xfId="0" applyFont="1" applyAlignment="1">
      <alignment vertical="top"/>
    </xf>
    <xf numFmtId="0" fontId="0" fillId="0" borderId="0" xfId="0" applyFont="1" applyFill="1" applyAlignment="1">
      <alignment vertical="top" wrapText="1"/>
    </xf>
    <xf numFmtId="167" fontId="8" fillId="0" borderId="0" xfId="0" applyNumberFormat="1" applyFont="1" applyFill="1" applyAlignment="1">
      <alignment vertical="top"/>
    </xf>
    <xf numFmtId="0" fontId="23" fillId="0" borderId="0" xfId="0" applyFont="1" applyFill="1" applyAlignment="1">
      <alignment vertical="top"/>
    </xf>
    <xf numFmtId="0" fontId="72" fillId="0" borderId="0" xfId="0" applyFont="1" applyFill="1" applyAlignment="1">
      <alignment vertical="top"/>
    </xf>
    <xf numFmtId="0" fontId="3" fillId="0" borderId="0" xfId="0" applyFont="1" applyAlignment="1">
      <alignment vertical="top"/>
    </xf>
    <xf numFmtId="0" fontId="24" fillId="0" borderId="0" xfId="0" applyFont="1" applyAlignment="1">
      <alignment vertical="top"/>
    </xf>
    <xf numFmtId="0" fontId="65" fillId="0" borderId="0" xfId="0" applyFont="1" applyAlignment="1">
      <alignment vertical="top"/>
    </xf>
    <xf numFmtId="167" fontId="0" fillId="2" borderId="0" xfId="0" applyNumberFormat="1" applyFont="1" applyFill="1" applyAlignment="1">
      <alignment vertical="top"/>
    </xf>
    <xf numFmtId="0" fontId="35" fillId="0" borderId="0" xfId="13" applyFont="1" applyAlignment="1" applyProtection="1">
      <alignment vertical="top" wrapText="1"/>
    </xf>
    <xf numFmtId="169" fontId="0" fillId="0" borderId="0" xfId="3" applyNumberFormat="1" applyFont="1" applyAlignment="1">
      <alignment vertical="top"/>
    </xf>
    <xf numFmtId="167" fontId="0" fillId="0" borderId="0" xfId="0" applyNumberFormat="1" applyFont="1" applyAlignment="1">
      <alignment vertical="top"/>
    </xf>
    <xf numFmtId="169" fontId="3" fillId="0" borderId="0" xfId="3" applyNumberFormat="1" applyFont="1" applyAlignment="1">
      <alignment vertical="top"/>
    </xf>
    <xf numFmtId="169" fontId="24" fillId="0" borderId="0" xfId="3" applyNumberFormat="1" applyFont="1" applyFill="1" applyAlignment="1">
      <alignment vertical="top"/>
    </xf>
    <xf numFmtId="169" fontId="23" fillId="0" borderId="0" xfId="3" applyNumberFormat="1" applyFont="1" applyAlignment="1">
      <alignment vertical="top"/>
    </xf>
    <xf numFmtId="169" fontId="72" fillId="0" borderId="0" xfId="3" applyNumberFormat="1" applyFont="1" applyAlignment="1">
      <alignment vertical="top"/>
    </xf>
    <xf numFmtId="167" fontId="8" fillId="2" borderId="0" xfId="0" applyNumberFormat="1" applyFont="1" applyFill="1" applyAlignment="1">
      <alignment vertical="top"/>
    </xf>
    <xf numFmtId="169" fontId="8" fillId="0" borderId="0" xfId="3" applyNumberFormat="1" applyFont="1" applyAlignment="1">
      <alignment vertical="top"/>
    </xf>
    <xf numFmtId="0" fontId="23" fillId="0" borderId="0" xfId="0" applyFont="1" applyAlignment="1">
      <alignment vertical="top"/>
    </xf>
    <xf numFmtId="0" fontId="0" fillId="0" borderId="0" xfId="0" applyFont="1" applyAlignment="1">
      <alignment horizontal="left" vertical="top" wrapText="1"/>
    </xf>
    <xf numFmtId="0" fontId="3" fillId="0" borderId="0" xfId="0" applyFont="1" applyAlignment="1">
      <alignment horizontal="left" vertical="top" wrapText="1"/>
    </xf>
    <xf numFmtId="167" fontId="3" fillId="0" borderId="0" xfId="0" applyNumberFormat="1" applyFont="1" applyAlignment="1">
      <alignment vertical="top"/>
    </xf>
    <xf numFmtId="167" fontId="3" fillId="0" borderId="0" xfId="0" applyNumberFormat="1" applyFont="1" applyFill="1" applyAlignment="1">
      <alignment vertical="top"/>
    </xf>
    <xf numFmtId="0" fontId="3" fillId="0" borderId="0" xfId="0" applyFont="1" applyAlignment="1">
      <alignment vertical="top" wrapText="1"/>
    </xf>
    <xf numFmtId="0" fontId="3" fillId="0" borderId="0" xfId="0" applyFont="1" applyAlignment="1">
      <alignment horizontal="left" vertical="top"/>
    </xf>
    <xf numFmtId="166" fontId="0" fillId="0" borderId="0" xfId="0" applyNumberFormat="1" applyFont="1" applyAlignment="1">
      <alignment horizontal="left" vertical="top"/>
    </xf>
    <xf numFmtId="166" fontId="0" fillId="2" borderId="0" xfId="0" applyNumberFormat="1" applyFont="1" applyFill="1" applyAlignment="1">
      <alignment vertical="top"/>
    </xf>
    <xf numFmtId="166" fontId="8" fillId="2" borderId="0" xfId="0" applyNumberFormat="1" applyFont="1" applyFill="1" applyAlignment="1">
      <alignment vertical="top"/>
    </xf>
    <xf numFmtId="0" fontId="35" fillId="0" borderId="0" xfId="81" applyAlignment="1" applyProtection="1">
      <alignment vertical="top" wrapText="1"/>
    </xf>
    <xf numFmtId="167" fontId="24" fillId="0" borderId="0" xfId="0" applyNumberFormat="1" applyFont="1" applyFill="1" applyAlignment="1">
      <alignment vertical="top"/>
    </xf>
    <xf numFmtId="0" fontId="7" fillId="4" borderId="28" xfId="0" applyFont="1" applyFill="1" applyBorder="1" applyAlignment="1">
      <alignment horizontal="right" vertical="top"/>
    </xf>
    <xf numFmtId="166" fontId="8" fillId="2" borderId="0" xfId="0" applyNumberFormat="1" applyFont="1" applyFill="1" applyAlignment="1">
      <alignment horizontal="right" vertical="top"/>
    </xf>
    <xf numFmtId="166" fontId="3" fillId="2" borderId="0" xfId="0" applyNumberFormat="1" applyFont="1" applyFill="1" applyAlignment="1">
      <alignment vertical="top"/>
    </xf>
    <xf numFmtId="166" fontId="24" fillId="2" borderId="0" xfId="0" applyNumberFormat="1" applyFont="1" applyFill="1" applyAlignment="1">
      <alignment vertical="top"/>
    </xf>
    <xf numFmtId="0" fontId="0" fillId="0" borderId="0" xfId="0" applyFont="1" applyAlignment="1">
      <alignment horizontal="right" vertical="top"/>
    </xf>
    <xf numFmtId="0" fontId="15" fillId="4" borderId="28" xfId="0" applyFont="1" applyFill="1" applyBorder="1" applyAlignment="1">
      <alignment vertical="top" wrapText="1"/>
    </xf>
    <xf numFmtId="167" fontId="24" fillId="2" borderId="0" xfId="0" applyNumberFormat="1" applyFont="1" applyFill="1" applyAlignment="1">
      <alignment vertical="top"/>
    </xf>
    <xf numFmtId="166" fontId="24" fillId="2" borderId="0" xfId="0" applyNumberFormat="1" applyFont="1" applyFill="1" applyAlignment="1">
      <alignment horizontal="right" vertical="top"/>
    </xf>
    <xf numFmtId="0" fontId="36" fillId="0" borderId="0" xfId="0" applyFont="1" applyAlignment="1">
      <alignment vertical="center"/>
    </xf>
    <xf numFmtId="0" fontId="0" fillId="0" borderId="0" xfId="0" applyFont="1" applyBorder="1" applyAlignment="1">
      <alignment horizontal="right" vertical="center"/>
    </xf>
    <xf numFmtId="0" fontId="0" fillId="0" borderId="0" xfId="0" applyFont="1" applyAlignment="1">
      <alignment horizontal="center"/>
    </xf>
    <xf numFmtId="0" fontId="0" fillId="2" borderId="46" xfId="0" applyFont="1" applyFill="1" applyBorder="1"/>
    <xf numFmtId="0" fontId="0" fillId="2" borderId="49" xfId="0" applyFont="1" applyFill="1" applyBorder="1"/>
    <xf numFmtId="0" fontId="0" fillId="0" borderId="49" xfId="0" applyFont="1" applyBorder="1"/>
    <xf numFmtId="0" fontId="0" fillId="0" borderId="46" xfId="0" applyFont="1" applyBorder="1"/>
    <xf numFmtId="0" fontId="0" fillId="2" borderId="48" xfId="0" applyFont="1" applyFill="1" applyBorder="1"/>
    <xf numFmtId="0" fontId="0" fillId="0" borderId="48" xfId="0" applyFont="1" applyBorder="1"/>
    <xf numFmtId="0" fontId="0" fillId="2" borderId="50" xfId="0" applyFont="1" applyFill="1" applyBorder="1"/>
    <xf numFmtId="0" fontId="0" fillId="0" borderId="50" xfId="0" applyFont="1" applyBorder="1"/>
    <xf numFmtId="0" fontId="0" fillId="45" borderId="46" xfId="0" applyFont="1" applyFill="1" applyBorder="1"/>
    <xf numFmtId="0" fontId="35" fillId="0" borderId="0" xfId="81" applyFont="1"/>
    <xf numFmtId="0" fontId="0" fillId="0" borderId="1" xfId="0" applyFont="1" applyFill="1" applyBorder="1" applyAlignment="1" applyProtection="1">
      <alignment horizontal="center" vertical="center"/>
    </xf>
    <xf numFmtId="2" fontId="37" fillId="0" borderId="1" xfId="0" applyNumberFormat="1" applyFont="1" applyFill="1" applyBorder="1" applyAlignment="1">
      <alignment horizontal="right" vertical="center"/>
    </xf>
    <xf numFmtId="0" fontId="8" fillId="0" borderId="0" xfId="0" applyFont="1" applyAlignment="1">
      <alignment vertical="center"/>
    </xf>
    <xf numFmtId="0" fontId="8" fillId="0" borderId="0" xfId="0" applyFont="1" applyFill="1" applyAlignment="1">
      <alignment vertical="center"/>
    </xf>
    <xf numFmtId="0" fontId="8" fillId="2" borderId="1" xfId="0" applyFont="1" applyFill="1" applyBorder="1" applyAlignment="1">
      <alignment horizontal="right"/>
    </xf>
    <xf numFmtId="0" fontId="8" fillId="0" borderId="0" xfId="0" applyFont="1" applyFill="1" applyAlignment="1">
      <alignment horizontal="left"/>
    </xf>
    <xf numFmtId="0" fontId="0" fillId="0" borderId="0" xfId="0" applyFill="1" applyAlignment="1">
      <alignment vertical="center"/>
    </xf>
    <xf numFmtId="0" fontId="0" fillId="0" borderId="0" xfId="0" applyFill="1" applyAlignment="1">
      <alignment horizontal="right" vertical="center"/>
    </xf>
    <xf numFmtId="0" fontId="0" fillId="0" borderId="0" xfId="0" applyFill="1" applyAlignment="1" applyProtection="1">
      <alignment horizontal="right" vertical="center"/>
    </xf>
    <xf numFmtId="0" fontId="0" fillId="0" borderId="0" xfId="0" applyFill="1" applyAlignment="1">
      <alignment vertical="center" shrinkToFit="1"/>
    </xf>
    <xf numFmtId="0" fontId="3" fillId="0" borderId="0" xfId="0" applyFont="1" applyFill="1" applyBorder="1" applyAlignment="1" applyProtection="1">
      <alignment horizontal="right"/>
    </xf>
    <xf numFmtId="0" fontId="0" fillId="0" borderId="0" xfId="0" applyFont="1" applyFill="1" applyBorder="1" applyAlignment="1" applyProtection="1">
      <alignment horizontal="left"/>
    </xf>
    <xf numFmtId="164" fontId="0" fillId="0" borderId="0" xfId="1" quotePrefix="1" applyNumberFormat="1" applyFont="1" applyFill="1" applyBorder="1" applyProtection="1"/>
    <xf numFmtId="164" fontId="0" fillId="0" borderId="0" xfId="1" applyNumberFormat="1" applyFont="1" applyFill="1" applyBorder="1" applyProtection="1"/>
    <xf numFmtId="0" fontId="26" fillId="0" borderId="0" xfId="0" applyFont="1" applyFill="1" applyBorder="1" applyAlignment="1" applyProtection="1">
      <alignment horizontal="right"/>
    </xf>
    <xf numFmtId="164" fontId="26" fillId="0" borderId="0" xfId="1" applyNumberFormat="1" applyFont="1" applyFill="1" applyBorder="1" applyProtection="1"/>
    <xf numFmtId="0" fontId="26" fillId="0" borderId="0" xfId="0" applyFont="1" applyFill="1" applyBorder="1" applyProtection="1"/>
    <xf numFmtId="168" fontId="0" fillId="0" borderId="0" xfId="2" applyNumberFormat="1" applyFont="1" applyFill="1" applyBorder="1" applyProtection="1"/>
    <xf numFmtId="43" fontId="0" fillId="0" borderId="0" xfId="1" applyFont="1" applyFill="1" applyBorder="1" applyProtection="1"/>
    <xf numFmtId="49" fontId="24"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right"/>
    </xf>
    <xf numFmtId="43" fontId="0" fillId="0" borderId="0" xfId="1" applyNumberFormat="1" applyFont="1" applyFill="1" applyBorder="1" applyProtection="1"/>
    <xf numFmtId="0" fontId="13" fillId="0" borderId="0" xfId="0" applyFont="1" applyFill="1" applyBorder="1" applyProtection="1"/>
    <xf numFmtId="0" fontId="8" fillId="0" borderId="0" xfId="0" applyFont="1" applyFill="1" applyBorder="1" applyAlignment="1" applyProtection="1">
      <alignment horizontal="right"/>
    </xf>
    <xf numFmtId="168" fontId="3" fillId="0" borderId="0" xfId="2" applyNumberFormat="1" applyFont="1" applyFill="1" applyBorder="1" applyProtection="1"/>
    <xf numFmtId="43" fontId="0" fillId="0" borderId="0" xfId="0" applyNumberFormat="1" applyFont="1" applyFill="1" applyBorder="1" applyProtection="1"/>
    <xf numFmtId="49" fontId="3" fillId="0" borderId="0" xfId="0" applyNumberFormat="1" applyFont="1" applyFill="1" applyBorder="1" applyAlignment="1" applyProtection="1">
      <alignment horizontal="right"/>
    </xf>
    <xf numFmtId="168" fontId="0" fillId="0" borderId="0" xfId="0" applyNumberFormat="1" applyFont="1" applyFill="1" applyBorder="1" applyProtection="1"/>
    <xf numFmtId="43" fontId="3" fillId="0" borderId="0" xfId="0" applyNumberFormat="1" applyFont="1" applyFill="1" applyBorder="1" applyProtection="1"/>
    <xf numFmtId="174" fontId="0" fillId="0" borderId="0" xfId="0" applyNumberFormat="1" applyFont="1" applyFill="1" applyBorder="1" applyProtection="1"/>
    <xf numFmtId="174" fontId="3" fillId="0" borderId="0" xfId="0" applyNumberFormat="1" applyFont="1" applyFill="1" applyBorder="1" applyProtection="1"/>
    <xf numFmtId="0" fontId="3" fillId="13" borderId="0" xfId="0" applyFont="1" applyFill="1" applyBorder="1" applyProtection="1"/>
    <xf numFmtId="49" fontId="0" fillId="13" borderId="0" xfId="0" applyNumberFormat="1" applyFont="1" applyFill="1" applyBorder="1" applyAlignment="1" applyProtection="1">
      <alignment horizontal="right"/>
    </xf>
    <xf numFmtId="0" fontId="30" fillId="0" borderId="0" xfId="0" applyFont="1" applyFill="1" applyBorder="1" applyProtection="1"/>
    <xf numFmtId="0" fontId="14" fillId="0" borderId="0" xfId="0" applyFont="1" applyFill="1" applyBorder="1" applyAlignment="1" applyProtection="1">
      <alignment horizontal="center"/>
    </xf>
    <xf numFmtId="0" fontId="30" fillId="0" borderId="0" xfId="0" applyFont="1" applyFill="1" applyBorder="1" applyAlignment="1" applyProtection="1">
      <alignment horizontal="right"/>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7" fillId="4" borderId="0" xfId="0" applyFont="1" applyFill="1" applyAlignment="1" applyProtection="1">
      <alignment vertical="center"/>
    </xf>
    <xf numFmtId="0" fontId="0" fillId="4" borderId="0" xfId="0" applyFont="1" applyFill="1" applyAlignment="1" applyProtection="1">
      <alignment vertical="center"/>
    </xf>
    <xf numFmtId="0" fontId="7" fillId="0" borderId="0" xfId="0" applyFont="1" applyFill="1" applyAlignment="1" applyProtection="1">
      <alignment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0" fillId="0" borderId="47" xfId="0" applyFont="1" applyBorder="1" applyAlignment="1" applyProtection="1">
      <alignment horizontal="center" vertical="center"/>
    </xf>
    <xf numFmtId="1" fontId="0" fillId="3" borderId="1" xfId="0" applyNumberFormat="1" applyFont="1" applyFill="1" applyBorder="1" applyAlignment="1">
      <alignment horizontal="right" vertical="center"/>
    </xf>
    <xf numFmtId="1" fontId="0" fillId="0" borderId="1" xfId="0" applyNumberFormat="1" applyFont="1" applyFill="1" applyBorder="1" applyAlignment="1">
      <alignment horizontal="right" vertical="center"/>
    </xf>
    <xf numFmtId="0" fontId="3" fillId="0" borderId="47" xfId="0" applyFont="1" applyBorder="1" applyAlignment="1">
      <alignment vertical="top"/>
    </xf>
    <xf numFmtId="0" fontId="3" fillId="0" borderId="47" xfId="0" applyFont="1" applyBorder="1" applyAlignment="1">
      <alignment horizontal="center" vertical="top"/>
    </xf>
    <xf numFmtId="0" fontId="0" fillId="0" borderId="47" xfId="0" applyFont="1" applyBorder="1" applyAlignment="1">
      <alignment vertical="top"/>
    </xf>
    <xf numFmtId="0" fontId="0" fillId="2" borderId="47" xfId="0" applyFont="1" applyFill="1" applyBorder="1" applyAlignment="1">
      <alignment horizontal="center" vertical="top"/>
    </xf>
    <xf numFmtId="0" fontId="3" fillId="2" borderId="47" xfId="0" applyFont="1" applyFill="1" applyBorder="1" applyAlignment="1">
      <alignment horizontal="center" vertical="top"/>
    </xf>
    <xf numFmtId="0" fontId="30" fillId="0" borderId="0" xfId="0" applyFont="1" applyAlignment="1">
      <alignment vertical="top"/>
    </xf>
    <xf numFmtId="0" fontId="15" fillId="0" borderId="0" xfId="0" applyFont="1" applyFill="1" applyAlignment="1">
      <alignment vertical="center"/>
    </xf>
    <xf numFmtId="0" fontId="7" fillId="0" borderId="0" xfId="0" applyFont="1" applyFill="1" applyAlignment="1">
      <alignment vertical="center"/>
    </xf>
    <xf numFmtId="0" fontId="36" fillId="0" borderId="0" xfId="0" applyFont="1" applyBorder="1" applyAlignment="1">
      <alignment vertical="center"/>
    </xf>
    <xf numFmtId="0" fontId="75" fillId="0" borderId="0" xfId="13" applyFont="1" applyBorder="1" applyAlignment="1" applyProtection="1">
      <alignment horizontal="left" vertical="center"/>
    </xf>
    <xf numFmtId="167" fontId="36" fillId="0" borderId="0" xfId="0" applyNumberFormat="1" applyFont="1" applyFill="1" applyBorder="1" applyAlignment="1">
      <alignment horizontal="center" vertical="center" wrapText="1"/>
    </xf>
    <xf numFmtId="0" fontId="36" fillId="0" borderId="0" xfId="0" applyFont="1" applyBorder="1" applyAlignment="1">
      <alignment horizontal="left" vertical="top"/>
    </xf>
    <xf numFmtId="0" fontId="68" fillId="0" borderId="0" xfId="81" applyFont="1" applyBorder="1" applyAlignment="1" applyProtection="1">
      <alignment horizontal="left" vertical="top"/>
    </xf>
    <xf numFmtId="0" fontId="30" fillId="0" borderId="0" xfId="0" applyFont="1" applyBorder="1" applyAlignment="1">
      <alignment horizontal="left" vertical="top"/>
    </xf>
    <xf numFmtId="165" fontId="0" fillId="2" borderId="12" xfId="0" applyNumberFormat="1" applyFont="1" applyFill="1" applyBorder="1" applyAlignment="1">
      <alignment vertical="center"/>
    </xf>
    <xf numFmtId="174" fontId="0" fillId="0" borderId="52" xfId="1" applyNumberFormat="1" applyFont="1" applyBorder="1" applyAlignment="1">
      <alignment vertical="center"/>
    </xf>
    <xf numFmtId="174" fontId="0" fillId="0" borderId="5" xfId="1" applyNumberFormat="1" applyFont="1" applyBorder="1" applyAlignment="1">
      <alignment vertical="center"/>
    </xf>
    <xf numFmtId="174" fontId="0" fillId="0" borderId="14" xfId="1" applyNumberFormat="1" applyFont="1" applyBorder="1" applyAlignment="1">
      <alignment vertical="center"/>
    </xf>
    <xf numFmtId="0" fontId="24" fillId="0" borderId="17" xfId="13" applyFont="1" applyFill="1" applyBorder="1" applyAlignment="1" applyProtection="1">
      <alignment horizontal="right" vertical="center"/>
    </xf>
    <xf numFmtId="0" fontId="8" fillId="0" borderId="6" xfId="13" applyFont="1" applyFill="1" applyBorder="1" applyAlignment="1" applyProtection="1">
      <alignment vertical="center"/>
    </xf>
    <xf numFmtId="0" fontId="8" fillId="0" borderId="7" xfId="13" applyFont="1" applyBorder="1" applyAlignment="1" applyProtection="1">
      <alignment vertical="center"/>
    </xf>
    <xf numFmtId="0" fontId="8" fillId="0" borderId="17" xfId="13" applyFont="1" applyBorder="1" applyAlignment="1" applyProtection="1">
      <alignment vertical="center"/>
    </xf>
    <xf numFmtId="174" fontId="0" fillId="0" borderId="7" xfId="1" applyNumberFormat="1" applyFont="1" applyFill="1" applyBorder="1" applyAlignment="1">
      <alignment vertical="center"/>
    </xf>
    <xf numFmtId="174" fontId="0" fillId="0" borderId="17" xfId="1" applyNumberFormat="1" applyFont="1" applyFill="1" applyBorder="1" applyAlignment="1">
      <alignment vertical="center"/>
    </xf>
    <xf numFmtId="174" fontId="3" fillId="0" borderId="17" xfId="0" applyNumberFormat="1" applyFont="1" applyFill="1" applyBorder="1" applyAlignment="1">
      <alignment vertical="center"/>
    </xf>
    <xf numFmtId="174" fontId="0" fillId="0" borderId="6" xfId="1" applyNumberFormat="1" applyFont="1" applyFill="1" applyBorder="1" applyAlignment="1">
      <alignment vertical="center"/>
    </xf>
    <xf numFmtId="174" fontId="24" fillId="0" borderId="6" xfId="0" applyNumberFormat="1" applyFont="1" applyFill="1" applyBorder="1" applyAlignment="1">
      <alignment horizontal="center" vertical="center"/>
    </xf>
    <xf numFmtId="0" fontId="77" fillId="0" borderId="0" xfId="81" applyFont="1" applyAlignment="1">
      <alignment vertical="center"/>
    </xf>
    <xf numFmtId="0" fontId="0" fillId="45" borderId="2" xfId="0" applyFont="1" applyFill="1" applyBorder="1" applyAlignment="1" applyProtection="1">
      <alignment horizontal="left"/>
      <protection locked="0"/>
    </xf>
    <xf numFmtId="0" fontId="24" fillId="8" borderId="28" xfId="0" applyFont="1" applyFill="1" applyBorder="1" applyAlignment="1" applyProtection="1">
      <alignment horizontal="right" vertical="center" wrapText="1"/>
    </xf>
    <xf numFmtId="2" fontId="24" fillId="0" borderId="1" xfId="0" applyNumberFormat="1" applyFont="1" applyFill="1" applyBorder="1" applyAlignment="1">
      <alignment horizontal="right" vertical="center" wrapText="1"/>
    </xf>
    <xf numFmtId="1" fontId="38" fillId="0" borderId="9" xfId="0" applyNumberFormat="1" applyFont="1" applyFill="1" applyBorder="1" applyProtection="1"/>
    <xf numFmtId="1" fontId="24" fillId="0" borderId="9" xfId="0" applyNumberFormat="1" applyFont="1" applyFill="1" applyBorder="1" applyProtection="1"/>
    <xf numFmtId="0" fontId="0" fillId="0" borderId="66" xfId="0" applyFont="1" applyFill="1" applyBorder="1"/>
    <xf numFmtId="168" fontId="37" fillId="0" borderId="0" xfId="0" applyNumberFormat="1" applyFont="1" applyFill="1" applyBorder="1" applyAlignment="1" applyProtection="1">
      <alignment horizontal="right"/>
    </xf>
    <xf numFmtId="168" fontId="0" fillId="0" borderId="0" xfId="0" applyNumberFormat="1" applyFont="1" applyFill="1" applyBorder="1" applyAlignment="1" applyProtection="1">
      <alignment horizontal="right"/>
    </xf>
    <xf numFmtId="0" fontId="0" fillId="13" borderId="0" xfId="0" applyFont="1" applyFill="1" applyBorder="1" applyAlignment="1" applyProtection="1">
      <alignment horizontal="center"/>
    </xf>
    <xf numFmtId="166" fontId="0" fillId="13" borderId="0" xfId="0" applyNumberFormat="1" applyFont="1" applyFill="1" applyBorder="1" applyProtection="1"/>
    <xf numFmtId="0" fontId="14" fillId="0" borderId="0" xfId="0" applyFont="1" applyFill="1" applyBorder="1" applyAlignment="1" applyProtection="1">
      <alignment horizontal="right"/>
    </xf>
    <xf numFmtId="187" fontId="8" fillId="0" borderId="0" xfId="0" applyNumberFormat="1" applyFont="1" applyFill="1" applyBorder="1" applyAlignment="1">
      <alignment horizontal="center" vertical="center"/>
    </xf>
    <xf numFmtId="187" fontId="24" fillId="0" borderId="0" xfId="0" applyNumberFormat="1" applyFont="1" applyFill="1" applyBorder="1" applyAlignment="1">
      <alignment horizontal="center" vertical="center"/>
    </xf>
    <xf numFmtId="0" fontId="24" fillId="0" borderId="0" xfId="0" applyFont="1" applyBorder="1" applyAlignment="1">
      <alignment horizontal="left" vertical="center"/>
    </xf>
    <xf numFmtId="0" fontId="24" fillId="0" borderId="0" xfId="0" applyFont="1" applyBorder="1" applyAlignment="1">
      <alignment vertical="top" wrapText="1" shrinkToFit="1"/>
    </xf>
    <xf numFmtId="166" fontId="24" fillId="0" borderId="1" xfId="0" applyNumberFormat="1" applyFont="1" applyBorder="1" applyAlignment="1">
      <alignment horizontal="right" vertical="center"/>
    </xf>
    <xf numFmtId="0" fontId="14" fillId="0" borderId="0" xfId="0" applyFont="1" applyBorder="1" applyAlignment="1">
      <alignment horizontal="center" vertical="top"/>
    </xf>
    <xf numFmtId="0" fontId="41" fillId="0" borderId="18" xfId="0" applyFont="1" applyFill="1" applyBorder="1" applyAlignment="1">
      <alignment horizontal="center" vertical="top" wrapText="1"/>
    </xf>
    <xf numFmtId="2" fontId="23" fillId="2" borderId="36" xfId="0" applyNumberFormat="1" applyFont="1" applyFill="1" applyBorder="1" applyAlignment="1">
      <alignment horizontal="center" vertical="top" wrapText="1"/>
    </xf>
    <xf numFmtId="2" fontId="41" fillId="2" borderId="36" xfId="0" applyNumberFormat="1" applyFont="1" applyFill="1" applyBorder="1" applyAlignment="1">
      <alignment horizontal="center" vertical="top" wrapText="1"/>
    </xf>
    <xf numFmtId="0" fontId="41" fillId="0" borderId="36" xfId="0" applyFont="1" applyFill="1" applyBorder="1" applyAlignment="1">
      <alignment horizontal="center" vertical="top" wrapText="1"/>
    </xf>
    <xf numFmtId="0" fontId="41" fillId="0" borderId="1" xfId="0" applyFont="1" applyBorder="1" applyAlignment="1">
      <alignment horizontal="center" vertical="center" wrapText="1"/>
    </xf>
    <xf numFmtId="2" fontId="23" fillId="2" borderId="1" xfId="0" applyNumberFormat="1" applyFont="1" applyFill="1" applyBorder="1" applyAlignment="1">
      <alignment horizontal="right" vertical="center" wrapText="1"/>
    </xf>
    <xf numFmtId="2" fontId="8" fillId="0" borderId="36" xfId="0" applyNumberFormat="1" applyFont="1" applyFill="1" applyBorder="1" applyAlignment="1">
      <alignment horizontal="center" vertical="top" wrapText="1"/>
    </xf>
    <xf numFmtId="0" fontId="35" fillId="0" borderId="0" xfId="81" applyBorder="1" applyAlignment="1">
      <alignment vertical="center"/>
    </xf>
    <xf numFmtId="2" fontId="23" fillId="49" borderId="36" xfId="0" applyNumberFormat="1" applyFont="1" applyFill="1" applyBorder="1" applyAlignment="1">
      <alignment horizontal="center" vertical="top" wrapText="1"/>
    </xf>
    <xf numFmtId="2" fontId="41" fillId="49" borderId="36" xfId="0" applyNumberFormat="1" applyFont="1" applyFill="1" applyBorder="1" applyAlignment="1">
      <alignment horizontal="center" vertical="top" wrapText="1"/>
    </xf>
    <xf numFmtId="0" fontId="3" fillId="0" borderId="1" xfId="0" applyFont="1" applyFill="1" applyBorder="1" applyAlignment="1">
      <alignment horizontal="right" vertical="top" wrapText="1"/>
    </xf>
    <xf numFmtId="0" fontId="8" fillId="0" borderId="64" xfId="0" applyFont="1" applyFill="1" applyBorder="1" applyAlignment="1">
      <alignment horizontal="center" wrapText="1"/>
    </xf>
    <xf numFmtId="0" fontId="8" fillId="0" borderId="17" xfId="0" applyFont="1" applyFill="1" applyBorder="1" applyAlignment="1">
      <alignment horizontal="center" wrapText="1"/>
    </xf>
    <xf numFmtId="166" fontId="0" fillId="0" borderId="0" xfId="0" applyNumberFormat="1" applyFont="1" applyFill="1" applyAlignment="1">
      <alignment vertical="center"/>
    </xf>
    <xf numFmtId="166" fontId="3" fillId="0" borderId="0" xfId="0" applyNumberFormat="1" applyFont="1" applyFill="1" applyAlignment="1">
      <alignment vertical="center"/>
    </xf>
    <xf numFmtId="2" fontId="8" fillId="0" borderId="0" xfId="0" applyNumberFormat="1" applyFont="1" applyBorder="1" applyAlignment="1">
      <alignment vertical="top" wrapText="1" shrinkToFit="1"/>
    </xf>
    <xf numFmtId="2" fontId="0" fillId="0" borderId="0" xfId="0" applyNumberFormat="1" applyFont="1" applyBorder="1" applyAlignment="1">
      <alignment horizontal="center" vertical="top"/>
    </xf>
    <xf numFmtId="0" fontId="8" fillId="0" borderId="37" xfId="0" applyFont="1" applyBorder="1" applyAlignment="1">
      <alignment vertical="top" wrapText="1"/>
    </xf>
    <xf numFmtId="0" fontId="24" fillId="0" borderId="37" xfId="0" applyFont="1" applyBorder="1" applyAlignment="1">
      <alignment vertical="top" wrapText="1"/>
    </xf>
    <xf numFmtId="0" fontId="41" fillId="0" borderId="67" xfId="0" applyFont="1" applyFill="1" applyBorder="1" applyAlignment="1">
      <alignment horizontal="center" vertical="top" wrapText="1"/>
    </xf>
    <xf numFmtId="0" fontId="24" fillId="0" borderId="53" xfId="0" applyFont="1" applyFill="1" applyBorder="1" applyAlignment="1">
      <alignment horizontal="center" vertical="top" wrapText="1"/>
    </xf>
    <xf numFmtId="0" fontId="41" fillId="0" borderId="53" xfId="0" applyFont="1" applyFill="1" applyBorder="1" applyAlignment="1">
      <alignment horizontal="center" vertical="top" wrapText="1"/>
    </xf>
    <xf numFmtId="2" fontId="23" fillId="49" borderId="47" xfId="0" applyNumberFormat="1" applyFont="1" applyFill="1" applyBorder="1" applyAlignment="1">
      <alignment horizontal="center" vertical="top" wrapText="1"/>
    </xf>
    <xf numFmtId="2" fontId="8" fillId="0" borderId="47" xfId="0" applyNumberFormat="1" applyFont="1" applyFill="1" applyBorder="1" applyAlignment="1">
      <alignment horizontal="center" vertical="top" wrapText="1"/>
    </xf>
    <xf numFmtId="2" fontId="0" fillId="0" borderId="47" xfId="0" applyNumberFormat="1" applyFont="1" applyBorder="1" applyAlignment="1">
      <alignment horizontal="center" vertical="top"/>
    </xf>
    <xf numFmtId="2" fontId="41" fillId="49" borderId="47" xfId="0" applyNumberFormat="1" applyFont="1" applyFill="1" applyBorder="1" applyAlignment="1">
      <alignment horizontal="center" vertical="top" wrapText="1"/>
    </xf>
    <xf numFmtId="2" fontId="66" fillId="0" borderId="47" xfId="0" applyNumberFormat="1" applyFont="1" applyBorder="1" applyAlignment="1">
      <alignment horizontal="center" vertical="top" wrapText="1" shrinkToFit="1"/>
    </xf>
    <xf numFmtId="0" fontId="30" fillId="0" borderId="0" xfId="0" applyFont="1" applyBorder="1" applyAlignment="1">
      <alignment vertical="top"/>
    </xf>
    <xf numFmtId="2" fontId="3" fillId="0" borderId="47" xfId="0" applyNumberFormat="1" applyFont="1" applyBorder="1" applyAlignment="1">
      <alignment horizontal="center" vertical="top"/>
    </xf>
    <xf numFmtId="190" fontId="8" fillId="0" borderId="66" xfId="2" applyNumberFormat="1" applyFont="1" applyFill="1" applyBorder="1" applyAlignment="1">
      <alignment horizontal="right" vertical="center"/>
    </xf>
    <xf numFmtId="190" fontId="24" fillId="0" borderId="66" xfId="2" applyNumberFormat="1" applyFont="1" applyFill="1" applyBorder="1" applyAlignment="1">
      <alignment horizontal="right" vertical="center"/>
    </xf>
    <xf numFmtId="0" fontId="8" fillId="0" borderId="1" xfId="0" applyFont="1" applyFill="1" applyBorder="1" applyAlignment="1">
      <alignment vertical="center" shrinkToFit="1"/>
    </xf>
    <xf numFmtId="190" fontId="8" fillId="0" borderId="0" xfId="2" applyNumberFormat="1" applyFont="1" applyFill="1" applyBorder="1" applyAlignment="1">
      <alignment horizontal="right" vertical="center"/>
    </xf>
    <xf numFmtId="190" fontId="24" fillId="0" borderId="0" xfId="2" applyNumberFormat="1" applyFont="1" applyFill="1" applyBorder="1" applyAlignment="1">
      <alignment horizontal="right" vertical="center"/>
    </xf>
    <xf numFmtId="190" fontId="8" fillId="44" borderId="66" xfId="2" applyNumberFormat="1" applyFont="1" applyFill="1" applyBorder="1" applyAlignment="1">
      <alignment horizontal="right" vertical="center"/>
    </xf>
    <xf numFmtId="0" fontId="0" fillId="0" borderId="0" xfId="0" applyFont="1" applyFill="1" applyAlignment="1">
      <alignment horizontal="right" vertical="center"/>
    </xf>
    <xf numFmtId="3" fontId="0" fillId="2" borderId="66" xfId="0" applyNumberFormat="1" applyFont="1" applyFill="1" applyBorder="1" applyAlignment="1">
      <alignment vertical="center"/>
    </xf>
    <xf numFmtId="3" fontId="0" fillId="0" borderId="66" xfId="0" applyNumberFormat="1" applyFont="1" applyBorder="1" applyAlignment="1">
      <alignment vertical="center"/>
    </xf>
    <xf numFmtId="0" fontId="3" fillId="0" borderId="66" xfId="0" applyFont="1" applyBorder="1" applyAlignment="1">
      <alignment vertical="center"/>
    </xf>
    <xf numFmtId="3" fontId="3" fillId="0" borderId="66" xfId="0" applyNumberFormat="1" applyFont="1" applyBorder="1" applyAlignment="1">
      <alignment horizontal="right" vertical="center"/>
    </xf>
    <xf numFmtId="0" fontId="3" fillId="15" borderId="66" xfId="0" applyFont="1" applyFill="1" applyBorder="1" applyAlignment="1">
      <alignment horizontal="center" vertical="center" wrapText="1"/>
    </xf>
    <xf numFmtId="174" fontId="8" fillId="2" borderId="1" xfId="0" applyNumberFormat="1" applyFont="1" applyFill="1" applyBorder="1" applyAlignment="1">
      <alignment horizontal="center" vertical="center"/>
    </xf>
    <xf numFmtId="168" fontId="3" fillId="0" borderId="0" xfId="0" applyNumberFormat="1" applyFont="1" applyFill="1" applyBorder="1" applyProtection="1"/>
    <xf numFmtId="0" fontId="36" fillId="0" borderId="0" xfId="13" applyFont="1" applyAlignment="1" applyProtection="1">
      <alignment vertical="center"/>
    </xf>
    <xf numFmtId="0" fontId="3" fillId="0" borderId="0" xfId="0" applyFont="1" applyBorder="1" applyAlignment="1">
      <alignment horizontal="left" vertical="center"/>
    </xf>
    <xf numFmtId="0" fontId="0" fillId="0" borderId="64" xfId="0" applyFont="1" applyFill="1" applyBorder="1" applyAlignment="1">
      <alignment vertical="center"/>
    </xf>
    <xf numFmtId="0" fontId="37" fillId="0" borderId="64" xfId="0" applyFont="1" applyFill="1" applyBorder="1" applyAlignment="1">
      <alignment vertical="center"/>
    </xf>
    <xf numFmtId="0" fontId="8" fillId="0" borderId="0" xfId="0" applyFont="1" applyBorder="1" applyAlignment="1">
      <alignment horizontal="right" vertical="center"/>
    </xf>
    <xf numFmtId="168" fontId="8" fillId="2" borderId="1" xfId="0" applyNumberFormat="1" applyFont="1" applyFill="1" applyBorder="1" applyAlignment="1">
      <alignment horizontal="right" vertical="center"/>
    </xf>
    <xf numFmtId="168" fontId="8" fillId="0" borderId="1" xfId="0" applyNumberFormat="1" applyFont="1" applyFill="1" applyBorder="1" applyAlignment="1">
      <alignment horizontal="right" vertical="center"/>
    </xf>
    <xf numFmtId="168" fontId="37" fillId="0" borderId="1" xfId="0" applyNumberFormat="1" applyFont="1" applyFill="1" applyBorder="1" applyAlignment="1">
      <alignment horizontal="right" vertical="center"/>
    </xf>
    <xf numFmtId="0" fontId="24" fillId="0" borderId="64" xfId="13" applyFont="1" applyFill="1" applyBorder="1" applyAlignment="1" applyProtection="1">
      <alignment vertical="center"/>
    </xf>
    <xf numFmtId="0" fontId="24" fillId="0" borderId="7" xfId="13" applyFont="1" applyFill="1" applyBorder="1" applyAlignment="1" applyProtection="1">
      <alignment vertical="center"/>
    </xf>
    <xf numFmtId="0" fontId="24" fillId="0" borderId="17" xfId="13" applyFont="1" applyFill="1" applyBorder="1" applyAlignment="1" applyProtection="1">
      <alignment horizontal="center" vertical="center"/>
    </xf>
    <xf numFmtId="3" fontId="3" fillId="0" borderId="0" xfId="0" applyNumberFormat="1" applyFont="1" applyBorder="1" applyAlignment="1">
      <alignment vertical="center"/>
    </xf>
    <xf numFmtId="169" fontId="3" fillId="0" borderId="0" xfId="0" applyNumberFormat="1" applyFont="1" applyBorder="1" applyAlignment="1">
      <alignment vertical="center"/>
    </xf>
    <xf numFmtId="2" fontId="0" fillId="0" borderId="66" xfId="0" applyNumberFormat="1" applyFont="1" applyBorder="1" applyAlignment="1">
      <alignment vertical="center"/>
    </xf>
    <xf numFmtId="2" fontId="14" fillId="0" borderId="0" xfId="0" applyNumberFormat="1" applyFont="1" applyAlignment="1">
      <alignment vertical="center"/>
    </xf>
    <xf numFmtId="174" fontId="40" fillId="4" borderId="1" xfId="0" applyNumberFormat="1" applyFont="1" applyFill="1" applyBorder="1" applyAlignment="1">
      <alignment horizontal="center" vertical="center"/>
    </xf>
    <xf numFmtId="0" fontId="40" fillId="4" borderId="1" xfId="0" applyFont="1" applyFill="1" applyBorder="1" applyAlignment="1">
      <alignment horizontal="right" vertical="center"/>
    </xf>
    <xf numFmtId="174" fontId="39" fillId="4" borderId="6" xfId="1" applyNumberFormat="1" applyFont="1" applyFill="1" applyBorder="1" applyAlignment="1">
      <alignment vertical="center"/>
    </xf>
    <xf numFmtId="165" fontId="39" fillId="4" borderId="3" xfId="0" applyNumberFormat="1" applyFont="1" applyFill="1" applyBorder="1" applyAlignment="1">
      <alignment vertical="center"/>
    </xf>
    <xf numFmtId="174" fontId="39" fillId="4" borderId="7" xfId="1" applyNumberFormat="1" applyFont="1" applyFill="1" applyBorder="1" applyAlignment="1">
      <alignment vertical="center"/>
    </xf>
    <xf numFmtId="165" fontId="39" fillId="4" borderId="0" xfId="0" applyNumberFormat="1" applyFont="1" applyFill="1" applyBorder="1" applyAlignment="1">
      <alignment vertical="center"/>
    </xf>
    <xf numFmtId="174" fontId="39" fillId="4" borderId="17" xfId="1" applyNumberFormat="1" applyFont="1" applyFill="1" applyBorder="1" applyAlignment="1">
      <alignment vertical="center"/>
    </xf>
    <xf numFmtId="165" fontId="39" fillId="4" borderId="2" xfId="0" applyNumberFormat="1" applyFont="1" applyFill="1" applyBorder="1" applyAlignment="1">
      <alignment vertical="center"/>
    </xf>
    <xf numFmtId="174" fontId="40" fillId="4" borderId="9" xfId="0" applyNumberFormat="1" applyFont="1" applyFill="1" applyBorder="1" applyAlignment="1">
      <alignment vertical="center"/>
    </xf>
    <xf numFmtId="165" fontId="40" fillId="4" borderId="14" xfId="0" applyNumberFormat="1" applyFont="1" applyFill="1" applyBorder="1" applyAlignment="1">
      <alignment vertical="center"/>
    </xf>
    <xf numFmtId="2" fontId="14" fillId="2" borderId="0" xfId="0" applyNumberFormat="1" applyFont="1" applyFill="1" applyAlignment="1">
      <alignment vertical="center"/>
    </xf>
    <xf numFmtId="0" fontId="0" fillId="2" borderId="66" xfId="0" applyFont="1" applyFill="1" applyBorder="1" applyAlignment="1">
      <alignment horizontal="center" vertical="center"/>
    </xf>
    <xf numFmtId="168" fontId="3" fillId="0" borderId="0" xfId="0" applyNumberFormat="1" applyFont="1" applyAlignment="1">
      <alignment vertical="center"/>
    </xf>
    <xf numFmtId="3" fontId="0" fillId="51" borderId="66" xfId="0" applyNumberFormat="1" applyFont="1" applyFill="1" applyBorder="1" applyAlignment="1">
      <alignment vertical="center"/>
    </xf>
    <xf numFmtId="0" fontId="14" fillId="0" borderId="17" xfId="0" applyFont="1" applyFill="1" applyBorder="1" applyAlignment="1">
      <alignment horizontal="right" vertical="center"/>
    </xf>
    <xf numFmtId="0" fontId="24" fillId="0" borderId="13" xfId="0" applyFont="1" applyFill="1" applyBorder="1" applyAlignment="1">
      <alignment vertical="center"/>
    </xf>
    <xf numFmtId="165" fontId="24" fillId="0" borderId="14" xfId="0" applyNumberFormat="1" applyFont="1" applyFill="1" applyBorder="1" applyAlignment="1">
      <alignment vertical="center"/>
    </xf>
    <xf numFmtId="0" fontId="24" fillId="0" borderId="0" xfId="0" applyFont="1" applyAlignment="1">
      <alignment vertical="top" wrapText="1"/>
    </xf>
    <xf numFmtId="0" fontId="73" fillId="0" borderId="0" xfId="0" applyFont="1" applyFill="1" applyAlignment="1" applyProtection="1">
      <alignment horizontal="left" vertical="center"/>
    </xf>
    <xf numFmtId="0" fontId="26" fillId="0" borderId="0" xfId="0" applyFont="1" applyFill="1" applyAlignment="1">
      <alignment vertical="center"/>
    </xf>
    <xf numFmtId="164" fontId="0" fillId="2" borderId="0" xfId="1" applyNumberFormat="1" applyFont="1" applyFill="1" applyBorder="1" applyAlignment="1" applyProtection="1">
      <alignment vertical="center"/>
      <protection locked="0"/>
    </xf>
    <xf numFmtId="0" fontId="65" fillId="0" borderId="0" xfId="0" applyFont="1" applyFill="1" applyAlignment="1">
      <alignment horizontal="right" vertical="top"/>
    </xf>
    <xf numFmtId="0" fontId="65" fillId="0" borderId="0" xfId="0" applyFont="1" applyBorder="1" applyAlignment="1">
      <alignment horizontal="left" vertical="top"/>
    </xf>
    <xf numFmtId="0" fontId="0" fillId="0" borderId="0" xfId="0" applyFill="1" applyBorder="1" applyAlignment="1">
      <alignment vertical="center"/>
    </xf>
    <xf numFmtId="0" fontId="0" fillId="0" borderId="0" xfId="0" applyFill="1" applyBorder="1"/>
    <xf numFmtId="0" fontId="13" fillId="0" borderId="0" xfId="0" applyFont="1" applyFill="1" applyBorder="1" applyAlignment="1" applyProtection="1">
      <alignment horizontal="left"/>
    </xf>
    <xf numFmtId="0" fontId="0" fillId="13" borderId="0" xfId="0" applyFont="1" applyFill="1" applyProtection="1"/>
    <xf numFmtId="0" fontId="8" fillId="13" borderId="0" xfId="0" applyFont="1" applyFill="1" applyProtection="1"/>
    <xf numFmtId="0" fontId="7" fillId="4" borderId="0" xfId="0" applyFont="1" applyFill="1" applyAlignment="1">
      <alignment horizontal="left" vertical="center"/>
    </xf>
    <xf numFmtId="0" fontId="24" fillId="15" borderId="0" xfId="0" applyFont="1" applyFill="1" applyAlignment="1">
      <alignment horizontal="left" vertical="center"/>
    </xf>
    <xf numFmtId="0" fontId="30" fillId="0" borderId="0" xfId="0" applyFont="1" applyFill="1" applyAlignment="1">
      <alignment vertical="center"/>
    </xf>
    <xf numFmtId="0" fontId="24" fillId="0" borderId="0" xfId="0" applyFont="1" applyFill="1"/>
    <xf numFmtId="0" fontId="0" fillId="0" borderId="66" xfId="0" applyFont="1" applyFill="1" applyBorder="1" applyAlignment="1">
      <alignment vertical="center"/>
    </xf>
    <xf numFmtId="0" fontId="7" fillId="4" borderId="0" xfId="0" applyFont="1" applyFill="1" applyBorder="1" applyAlignment="1" applyProtection="1">
      <alignment horizontal="right"/>
    </xf>
    <xf numFmtId="0" fontId="0" fillId="0" borderId="0" xfId="0" applyBorder="1"/>
    <xf numFmtId="3" fontId="37" fillId="0" borderId="0" xfId="0" applyNumberFormat="1" applyFont="1" applyBorder="1" applyAlignment="1">
      <alignment horizontal="left"/>
    </xf>
    <xf numFmtId="10" fontId="37" fillId="0" borderId="0" xfId="3" applyNumberFormat="1" applyFont="1" applyBorder="1" applyAlignment="1">
      <alignment horizontal="left"/>
    </xf>
    <xf numFmtId="3" fontId="8" fillId="0" borderId="0" xfId="0" applyNumberFormat="1" applyFont="1" applyBorder="1" applyAlignment="1">
      <alignment horizontal="left"/>
    </xf>
    <xf numFmtId="0" fontId="24" fillId="0" borderId="0" xfId="0" applyFont="1" applyFill="1" applyBorder="1" applyAlignment="1">
      <alignment horizontal="left"/>
    </xf>
    <xf numFmtId="0" fontId="8" fillId="0" borderId="0" xfId="0" applyFont="1" applyFill="1" applyBorder="1"/>
    <xf numFmtId="164" fontId="8" fillId="0" borderId="0" xfId="1" applyNumberFormat="1" applyFont="1" applyBorder="1" applyAlignment="1">
      <alignment horizontal="right"/>
    </xf>
    <xf numFmtId="0" fontId="7" fillId="55" borderId="0" xfId="0" applyFont="1" applyFill="1" applyBorder="1" applyAlignment="1">
      <alignment horizontal="left"/>
    </xf>
    <xf numFmtId="0" fontId="15" fillId="55" borderId="0" xfId="0" applyFont="1" applyFill="1" applyBorder="1"/>
    <xf numFmtId="10" fontId="8" fillId="0" borderId="0" xfId="3" applyNumberFormat="1" applyFont="1" applyBorder="1" applyAlignment="1">
      <alignment horizontal="left"/>
    </xf>
    <xf numFmtId="10" fontId="24" fillId="0" borderId="0" xfId="0" applyNumberFormat="1" applyFont="1" applyFill="1" applyBorder="1" applyAlignment="1">
      <alignment horizontal="left"/>
    </xf>
    <xf numFmtId="164" fontId="37" fillId="0" borderId="0" xfId="1" quotePrefix="1" applyNumberFormat="1" applyFont="1" applyFill="1" applyBorder="1" applyProtection="1"/>
    <xf numFmtId="164" fontId="37" fillId="0" borderId="0" xfId="1" applyNumberFormat="1" applyFont="1" applyFill="1" applyBorder="1" applyProtection="1"/>
    <xf numFmtId="0" fontId="7" fillId="55" borderId="0" xfId="0" applyFont="1" applyFill="1" applyBorder="1" applyAlignment="1"/>
    <xf numFmtId="0" fontId="0" fillId="0" borderId="0" xfId="0" applyFont="1" applyFill="1" applyBorder="1" applyAlignment="1" applyProtection="1"/>
    <xf numFmtId="0" fontId="24" fillId="0" borderId="0" xfId="0" applyFont="1" applyFill="1" applyBorder="1" applyAlignment="1"/>
    <xf numFmtId="0" fontId="15" fillId="4" borderId="0" xfId="0" applyFont="1" applyFill="1" applyBorder="1"/>
    <xf numFmtId="0" fontId="15" fillId="4" borderId="0" xfId="0" applyFont="1" applyFill="1" applyBorder="1" applyAlignment="1"/>
    <xf numFmtId="1" fontId="15" fillId="4" borderId="0" xfId="0" applyNumberFormat="1" applyFont="1" applyFill="1" applyBorder="1"/>
    <xf numFmtId="164" fontId="0" fillId="0" borderId="0" xfId="1" applyNumberFormat="1" applyFont="1" applyBorder="1"/>
    <xf numFmtId="43" fontId="0" fillId="0" borderId="0" xfId="0" applyNumberFormat="1" applyFont="1" applyBorder="1"/>
    <xf numFmtId="0" fontId="0" fillId="0" borderId="0" xfId="0" applyFont="1" applyFill="1" applyBorder="1" applyAlignment="1"/>
    <xf numFmtId="43" fontId="0" fillId="51" borderId="0" xfId="0" applyNumberFormat="1" applyFont="1" applyFill="1" applyBorder="1"/>
    <xf numFmtId="189" fontId="0" fillId="0" borderId="0" xfId="0" applyNumberFormat="1" applyFont="1" applyBorder="1"/>
    <xf numFmtId="0" fontId="0" fillId="0" borderId="0" xfId="0" applyFont="1" applyBorder="1" applyAlignment="1"/>
    <xf numFmtId="0" fontId="3" fillId="0" borderId="0" xfId="0" applyFont="1" applyBorder="1" applyAlignment="1"/>
    <xf numFmtId="10" fontId="0" fillId="0" borderId="0" xfId="3" applyNumberFormat="1" applyFont="1" applyBorder="1"/>
    <xf numFmtId="174" fontId="0" fillId="0" borderId="0" xfId="1" applyNumberFormat="1" applyFont="1" applyBorder="1"/>
    <xf numFmtId="166" fontId="0" fillId="0" borderId="0" xfId="0" applyNumberFormat="1" applyFont="1" applyBorder="1"/>
    <xf numFmtId="10" fontId="8" fillId="0" borderId="0" xfId="3" applyNumberFormat="1" applyFont="1" applyFill="1" applyBorder="1" applyAlignment="1">
      <alignment horizontal="left"/>
    </xf>
    <xf numFmtId="169" fontId="38" fillId="13" borderId="0" xfId="3" applyNumberFormat="1" applyFont="1" applyFill="1" applyBorder="1" applyAlignment="1" applyProtection="1">
      <alignment horizontal="left"/>
    </xf>
    <xf numFmtId="0" fontId="0" fillId="0" borderId="0" xfId="0" applyBorder="1" applyAlignment="1">
      <alignment horizontal="left"/>
    </xf>
    <xf numFmtId="0" fontId="3" fillId="0" borderId="0" xfId="0" applyFont="1" applyBorder="1" applyAlignment="1">
      <alignment horizontal="left"/>
    </xf>
    <xf numFmtId="0" fontId="36" fillId="0" borderId="0" xfId="0" applyFont="1" applyFill="1" applyBorder="1" applyAlignment="1">
      <alignment horizontal="right"/>
    </xf>
    <xf numFmtId="2" fontId="0" fillId="0" borderId="0" xfId="0" applyNumberFormat="1" applyFont="1" applyAlignment="1">
      <alignment horizontal="right"/>
    </xf>
    <xf numFmtId="0" fontId="8" fillId="4" borderId="0" xfId="0" applyFont="1" applyFill="1"/>
    <xf numFmtId="167" fontId="37" fillId="0" borderId="0" xfId="0" applyNumberFormat="1" applyFont="1" applyFill="1" applyAlignment="1">
      <alignment horizontal="left"/>
    </xf>
    <xf numFmtId="0" fontId="24" fillId="0" borderId="0" xfId="0" applyFont="1" applyFill="1" applyAlignment="1">
      <alignment horizontal="left"/>
    </xf>
    <xf numFmtId="168" fontId="8" fillId="0" borderId="0" xfId="2" applyNumberFormat="1" applyFont="1" applyFill="1" applyBorder="1" applyAlignment="1" applyProtection="1">
      <alignment horizontal="right"/>
    </xf>
    <xf numFmtId="164" fontId="36" fillId="0" borderId="0" xfId="1" applyNumberFormat="1" applyFont="1" applyBorder="1" applyAlignment="1">
      <alignment horizontal="right"/>
    </xf>
    <xf numFmtId="0" fontId="3" fillId="15" borderId="0" xfId="0" applyFont="1" applyFill="1"/>
    <xf numFmtId="0" fontId="3" fillId="15" borderId="0" xfId="0" applyFont="1" applyFill="1" applyAlignment="1">
      <alignment horizontal="right"/>
    </xf>
    <xf numFmtId="0" fontId="24" fillId="15" borderId="0" xfId="0" applyFont="1" applyFill="1"/>
    <xf numFmtId="2" fontId="0" fillId="0" borderId="0" xfId="0" applyNumberFormat="1" applyFont="1" applyFill="1" applyAlignment="1">
      <alignment horizontal="right"/>
    </xf>
    <xf numFmtId="0" fontId="24" fillId="15" borderId="0" xfId="0" applyFont="1" applyFill="1" applyAlignment="1">
      <alignment horizontal="left"/>
    </xf>
    <xf numFmtId="179" fontId="26" fillId="0" borderId="0" xfId="0" quotePrefix="1" applyNumberFormat="1" applyFont="1" applyFill="1" applyAlignment="1">
      <alignment horizontal="left"/>
    </xf>
    <xf numFmtId="179" fontId="0" fillId="0" borderId="0" xfId="0" applyNumberFormat="1" applyFont="1" applyFill="1"/>
    <xf numFmtId="167" fontId="26" fillId="0" borderId="0" xfId="0" quotePrefix="1" applyNumberFormat="1" applyFont="1" applyFill="1" applyAlignment="1">
      <alignment horizontal="left"/>
    </xf>
    <xf numFmtId="176" fontId="0" fillId="0" borderId="0" xfId="0" applyNumberFormat="1" applyFont="1" applyFill="1"/>
    <xf numFmtId="179" fontId="37" fillId="0" borderId="0" xfId="0" quotePrefix="1" applyNumberFormat="1" applyFont="1" applyFill="1" applyAlignment="1">
      <alignment horizontal="left"/>
    </xf>
    <xf numFmtId="179" fontId="26" fillId="2" borderId="0" xfId="0" quotePrefix="1" applyNumberFormat="1" applyFont="1" applyFill="1" applyAlignment="1">
      <alignment horizontal="left"/>
    </xf>
    <xf numFmtId="167" fontId="26" fillId="2" borderId="0" xfId="0" quotePrefix="1" applyNumberFormat="1" applyFont="1" applyFill="1" applyAlignment="1">
      <alignment horizontal="left"/>
    </xf>
    <xf numFmtId="167" fontId="0" fillId="2" borderId="0" xfId="0" applyNumberFormat="1" applyFont="1" applyFill="1" applyAlignment="1">
      <alignment horizontal="left"/>
    </xf>
    <xf numFmtId="171" fontId="54" fillId="0" borderId="0" xfId="0" applyNumberFormat="1" applyFont="1" applyFill="1" applyBorder="1" applyAlignment="1" applyProtection="1">
      <alignment horizontal="center"/>
    </xf>
    <xf numFmtId="0" fontId="0" fillId="55" borderId="0" xfId="0" applyFont="1" applyFill="1" applyProtection="1"/>
    <xf numFmtId="1" fontId="37" fillId="4" borderId="0" xfId="0" applyNumberFormat="1" applyFont="1" applyFill="1" applyBorder="1"/>
    <xf numFmtId="0" fontId="38" fillId="55" borderId="0" xfId="0" applyFont="1" applyFill="1" applyBorder="1" applyAlignment="1">
      <alignment horizontal="left"/>
    </xf>
    <xf numFmtId="0" fontId="38" fillId="0" borderId="0" xfId="0" applyFont="1" applyFill="1" applyBorder="1" applyAlignment="1">
      <alignment horizontal="left"/>
    </xf>
    <xf numFmtId="1" fontId="38" fillId="0" borderId="0" xfId="0" applyNumberFormat="1" applyFont="1" applyFill="1" applyBorder="1" applyAlignment="1">
      <alignment horizontal="left"/>
    </xf>
    <xf numFmtId="0" fontId="67" fillId="0" borderId="0" xfId="0" applyFont="1" applyFill="1" applyBorder="1" applyAlignment="1" applyProtection="1">
      <alignment horizontal="right"/>
    </xf>
    <xf numFmtId="188" fontId="37" fillId="0" borderId="0" xfId="2" applyNumberFormat="1" applyFont="1" applyFill="1" applyBorder="1" applyAlignment="1" applyProtection="1">
      <alignment horizontal="right"/>
    </xf>
    <xf numFmtId="168" fontId="37" fillId="0" borderId="0" xfId="2" applyNumberFormat="1" applyFont="1" applyFill="1" applyBorder="1" applyAlignment="1" applyProtection="1">
      <alignment horizontal="right"/>
    </xf>
    <xf numFmtId="181" fontId="37" fillId="0" borderId="0" xfId="2" applyNumberFormat="1" applyFont="1" applyFill="1" applyBorder="1" applyAlignment="1" applyProtection="1">
      <alignment horizontal="right"/>
    </xf>
    <xf numFmtId="0" fontId="37" fillId="0" borderId="0" xfId="0" applyFont="1" applyFill="1" applyBorder="1" applyAlignment="1" applyProtection="1">
      <alignment horizontal="left"/>
    </xf>
    <xf numFmtId="39" fontId="37" fillId="0" borderId="0" xfId="0" applyNumberFormat="1" applyFont="1" applyFill="1" applyBorder="1" applyAlignment="1" applyProtection="1">
      <alignment horizontal="left"/>
    </xf>
    <xf numFmtId="168" fontId="76" fillId="0" borderId="47" xfId="2" applyNumberFormat="1" applyFont="1" applyFill="1" applyBorder="1" applyAlignment="1" applyProtection="1">
      <alignment horizontal="center"/>
    </xf>
    <xf numFmtId="165" fontId="76" fillId="0" borderId="0" xfId="2" applyNumberFormat="1" applyFont="1" applyFill="1" applyBorder="1" applyAlignment="1" applyProtection="1">
      <alignment horizontal="right"/>
    </xf>
    <xf numFmtId="164" fontId="76" fillId="0" borderId="0" xfId="1" applyNumberFormat="1" applyFont="1" applyFill="1" applyBorder="1" applyAlignment="1" applyProtection="1">
      <alignment horizontal="right"/>
    </xf>
    <xf numFmtId="168" fontId="76" fillId="0" borderId="0" xfId="2" applyNumberFormat="1" applyFont="1" applyFill="1" applyBorder="1" applyAlignment="1" applyProtection="1">
      <alignment horizontal="right"/>
    </xf>
    <xf numFmtId="174" fontId="76" fillId="0" borderId="0" xfId="1" applyNumberFormat="1" applyFont="1" applyFill="1" applyBorder="1" applyAlignment="1" applyProtection="1">
      <alignment horizontal="right"/>
    </xf>
    <xf numFmtId="43" fontId="76" fillId="0" borderId="0" xfId="1" applyNumberFormat="1" applyFont="1" applyFill="1" applyBorder="1" applyAlignment="1" applyProtection="1">
      <alignment horizontal="right"/>
    </xf>
    <xf numFmtId="1" fontId="76" fillId="0" borderId="0" xfId="1" applyNumberFormat="1" applyFont="1" applyFill="1" applyBorder="1" applyAlignment="1" applyProtection="1">
      <alignment horizontal="right"/>
    </xf>
    <xf numFmtId="169" fontId="76" fillId="0" borderId="0" xfId="1" applyNumberFormat="1" applyFont="1" applyFill="1" applyBorder="1" applyAlignment="1" applyProtection="1">
      <alignment horizontal="right"/>
    </xf>
    <xf numFmtId="0" fontId="65" fillId="55" borderId="0" xfId="0" applyFont="1" applyFill="1" applyBorder="1" applyAlignment="1">
      <alignment horizontal="left"/>
    </xf>
    <xf numFmtId="0" fontId="8" fillId="0" borderId="3" xfId="0" applyFont="1" applyBorder="1"/>
    <xf numFmtId="0" fontId="8" fillId="0" borderId="12" xfId="0" applyFont="1" applyBorder="1"/>
    <xf numFmtId="0" fontId="24" fillId="0" borderId="1" xfId="4" applyFont="1" applyBorder="1" applyAlignment="1">
      <alignment horizontal="center"/>
    </xf>
    <xf numFmtId="167" fontId="24" fillId="17" borderId="1" xfId="4" applyNumberFormat="1" applyFont="1" applyFill="1" applyBorder="1"/>
    <xf numFmtId="0" fontId="24" fillId="0" borderId="5" xfId="0" applyFont="1" applyBorder="1"/>
    <xf numFmtId="0" fontId="8" fillId="0" borderId="0" xfId="0" applyFont="1" applyAlignment="1">
      <alignment horizontal="center"/>
    </xf>
    <xf numFmtId="2" fontId="8" fillId="2" borderId="1" xfId="0" applyNumberFormat="1" applyFont="1" applyFill="1" applyBorder="1"/>
    <xf numFmtId="0" fontId="8" fillId="0" borderId="5" xfId="0" applyFont="1" applyBorder="1"/>
    <xf numFmtId="2" fontId="8" fillId="52" borderId="1" xfId="0" applyNumberFormat="1" applyFont="1" applyFill="1" applyBorder="1"/>
    <xf numFmtId="0" fontId="8" fillId="0" borderId="0" xfId="0" applyFont="1" applyBorder="1"/>
    <xf numFmtId="1" fontId="8" fillId="0" borderId="0" xfId="0" applyNumberFormat="1" applyFont="1" applyBorder="1"/>
    <xf numFmtId="0" fontId="8" fillId="0" borderId="2" xfId="0" applyFont="1" applyBorder="1"/>
    <xf numFmtId="0" fontId="8" fillId="0" borderId="14" xfId="0" applyFont="1" applyBorder="1"/>
    <xf numFmtId="179" fontId="8" fillId="0" borderId="0" xfId="0" applyNumberFormat="1" applyFont="1" applyBorder="1"/>
    <xf numFmtId="0" fontId="8" fillId="0" borderId="2" xfId="0" applyFont="1" applyFill="1" applyBorder="1" applyAlignment="1">
      <alignment vertical="center"/>
    </xf>
    <xf numFmtId="0" fontId="8" fillId="0" borderId="2" xfId="0" applyFont="1" applyBorder="1" applyAlignment="1">
      <alignment vertical="center"/>
    </xf>
    <xf numFmtId="0" fontId="8" fillId="0" borderId="2" xfId="0" applyFont="1" applyBorder="1" applyAlignment="1">
      <alignment horizontal="left" vertical="center"/>
    </xf>
    <xf numFmtId="179" fontId="8" fillId="0" borderId="2" xfId="0" applyNumberFormat="1" applyFont="1" applyBorder="1"/>
    <xf numFmtId="0" fontId="36" fillId="0" borderId="0" xfId="0" applyFont="1" applyFill="1" applyAlignment="1" applyProtection="1">
      <alignment horizontal="left" vertical="center"/>
    </xf>
    <xf numFmtId="165" fontId="0" fillId="2" borderId="0" xfId="2" applyNumberFormat="1" applyFont="1" applyFill="1" applyBorder="1" applyProtection="1">
      <protection locked="0"/>
    </xf>
    <xf numFmtId="0" fontId="0" fillId="14" borderId="0" xfId="0" applyFont="1" applyFill="1" applyAlignment="1" applyProtection="1">
      <alignment horizontal="right"/>
    </xf>
    <xf numFmtId="0" fontId="0" fillId="14" borderId="0" xfId="2" applyNumberFormat="1" applyFont="1" applyFill="1" applyAlignment="1" applyProtection="1">
      <alignment horizontal="right"/>
    </xf>
    <xf numFmtId="0" fontId="8" fillId="14" borderId="2" xfId="2" applyNumberFormat="1" applyFont="1" applyFill="1" applyBorder="1" applyAlignment="1" applyProtection="1">
      <alignment horizontal="right"/>
    </xf>
    <xf numFmtId="1" fontId="24" fillId="8" borderId="65" xfId="0" applyNumberFormat="1" applyFont="1" applyFill="1" applyBorder="1" applyAlignment="1" applyProtection="1">
      <alignment horizontal="right" vertical="top" wrapText="1"/>
    </xf>
    <xf numFmtId="0" fontId="3" fillId="0" borderId="66" xfId="0" applyFont="1" applyBorder="1" applyAlignment="1">
      <alignment horizontal="center" vertical="center" wrapText="1"/>
    </xf>
    <xf numFmtId="0" fontId="7" fillId="52" borderId="0" xfId="0" applyFont="1" applyFill="1" applyBorder="1" applyProtection="1"/>
    <xf numFmtId="0" fontId="15" fillId="52" borderId="0" xfId="0" applyFont="1" applyFill="1" applyBorder="1" applyProtection="1"/>
    <xf numFmtId="0" fontId="0" fillId="2" borderId="66" xfId="0" applyFill="1" applyBorder="1"/>
    <xf numFmtId="0" fontId="3" fillId="0" borderId="70" xfId="0" applyFont="1" applyBorder="1" applyAlignment="1">
      <alignment horizontal="center" vertical="center" wrapText="1"/>
    </xf>
    <xf numFmtId="0" fontId="0" fillId="2" borderId="70" xfId="0" applyFill="1" applyBorder="1"/>
    <xf numFmtId="0" fontId="0" fillId="0" borderId="69" xfId="0" applyBorder="1"/>
    <xf numFmtId="0" fontId="0" fillId="0" borderId="70" xfId="0" applyFont="1" applyFill="1" applyBorder="1" applyAlignment="1">
      <alignment vertical="center"/>
    </xf>
    <xf numFmtId="1" fontId="24" fillId="8" borderId="51" xfId="0" applyNumberFormat="1" applyFont="1" applyFill="1" applyBorder="1" applyAlignment="1" applyProtection="1">
      <alignment horizontal="right" wrapText="1"/>
    </xf>
    <xf numFmtId="0" fontId="30" fillId="0" borderId="3" xfId="0" applyFont="1" applyFill="1" applyBorder="1" applyAlignment="1" applyProtection="1">
      <alignment horizontal="left"/>
    </xf>
    <xf numFmtId="167" fontId="22" fillId="2" borderId="29" xfId="0" applyNumberFormat="1" applyFont="1" applyFill="1" applyBorder="1" applyAlignment="1" applyProtection="1">
      <alignment horizontal="right" vertical="center"/>
      <protection locked="0"/>
    </xf>
    <xf numFmtId="0" fontId="0" fillId="14" borderId="29" xfId="2" applyNumberFormat="1" applyFont="1" applyFill="1" applyBorder="1" applyAlignment="1" applyProtection="1">
      <alignment horizontal="right"/>
    </xf>
    <xf numFmtId="0" fontId="0" fillId="2" borderId="29" xfId="0" applyFont="1" applyFill="1" applyBorder="1" applyAlignment="1" applyProtection="1">
      <alignment horizontal="left"/>
      <protection locked="0"/>
    </xf>
    <xf numFmtId="0" fontId="0" fillId="2" borderId="30" xfId="0" applyFont="1" applyFill="1" applyBorder="1" applyAlignment="1" applyProtection="1">
      <protection locked="0"/>
    </xf>
    <xf numFmtId="177" fontId="0" fillId="2" borderId="0" xfId="1" applyNumberFormat="1" applyFont="1" applyFill="1" applyBorder="1" applyProtection="1">
      <protection locked="0"/>
    </xf>
    <xf numFmtId="177" fontId="0" fillId="2" borderId="29" xfId="1" applyNumberFormat="1" applyFont="1" applyFill="1" applyBorder="1" applyProtection="1">
      <protection locked="0"/>
    </xf>
    <xf numFmtId="191" fontId="0" fillId="2" borderId="0" xfId="0" applyNumberFormat="1" applyFont="1" applyFill="1" applyAlignment="1" applyProtection="1">
      <alignment horizontal="left"/>
      <protection locked="0"/>
    </xf>
    <xf numFmtId="1" fontId="24" fillId="8" borderId="2" xfId="0" applyNumberFormat="1" applyFont="1" applyFill="1" applyBorder="1" applyAlignment="1" applyProtection="1">
      <alignment horizontal="right" wrapText="1"/>
    </xf>
    <xf numFmtId="1" fontId="24" fillId="14" borderId="30" xfId="0" applyNumberFormat="1" applyFont="1" applyFill="1" applyBorder="1" applyAlignment="1" applyProtection="1">
      <alignment horizontal="right" vertical="center" wrapText="1"/>
    </xf>
    <xf numFmtId="0" fontId="24" fillId="0" borderId="1" xfId="0" applyFont="1" applyBorder="1" applyAlignment="1">
      <alignment horizontal="center" vertical="center" wrapText="1"/>
    </xf>
    <xf numFmtId="0" fontId="3" fillId="0" borderId="66" xfId="0" applyFont="1" applyFill="1" applyBorder="1" applyAlignment="1">
      <alignment horizontal="center" vertical="center"/>
    </xf>
    <xf numFmtId="0" fontId="3" fillId="0" borderId="64" xfId="0" applyFont="1" applyBorder="1" applyAlignment="1">
      <alignment horizontal="center" vertical="center" wrapText="1"/>
    </xf>
    <xf numFmtId="0" fontId="3" fillId="0" borderId="0" xfId="0" applyFont="1" applyBorder="1" applyAlignment="1">
      <alignment horizontal="center" vertical="center" wrapText="1"/>
    </xf>
    <xf numFmtId="166" fontId="23" fillId="0" borderId="0" xfId="0" applyNumberFormat="1" applyFont="1" applyFill="1" applyAlignment="1">
      <alignment vertical="center"/>
    </xf>
    <xf numFmtId="0" fontId="3" fillId="0" borderId="66" xfId="0" applyFont="1" applyFill="1" applyBorder="1" applyAlignment="1">
      <alignment vertical="center"/>
    </xf>
    <xf numFmtId="0" fontId="0" fillId="2" borderId="66" xfId="0" applyFont="1" applyFill="1" applyBorder="1" applyAlignment="1">
      <alignment vertical="center"/>
    </xf>
    <xf numFmtId="184" fontId="0" fillId="0" borderId="0" xfId="1" applyNumberFormat="1" applyFont="1" applyAlignment="1">
      <alignment vertical="center"/>
    </xf>
    <xf numFmtId="192" fontId="0" fillId="0" borderId="0" xfId="0" applyNumberFormat="1" applyFont="1" applyAlignment="1">
      <alignment vertical="center"/>
    </xf>
    <xf numFmtId="0" fontId="3" fillId="0" borderId="0" xfId="0" applyFont="1" applyFill="1" applyBorder="1" applyAlignment="1">
      <alignment horizontal="center" vertical="center" wrapText="1"/>
    </xf>
    <xf numFmtId="0" fontId="37" fillId="0" borderId="66" xfId="0" applyFont="1" applyFill="1" applyBorder="1" applyAlignment="1">
      <alignment vertical="center"/>
    </xf>
    <xf numFmtId="3" fontId="0" fillId="2" borderId="66" xfId="0" applyNumberFormat="1" applyFont="1" applyFill="1" applyBorder="1" applyAlignment="1">
      <alignment horizontal="right" vertical="center"/>
    </xf>
    <xf numFmtId="164" fontId="0" fillId="0" borderId="0" xfId="1" applyNumberFormat="1" applyFont="1" applyBorder="1" applyAlignment="1">
      <alignment vertical="center"/>
    </xf>
    <xf numFmtId="3" fontId="3" fillId="0" borderId="0" xfId="0" applyNumberFormat="1" applyFont="1" applyBorder="1" applyAlignment="1">
      <alignment horizontal="right" vertical="center"/>
    </xf>
    <xf numFmtId="3" fontId="0" fillId="0" borderId="66" xfId="0"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0" fontId="26" fillId="0" borderId="0" xfId="0" applyFont="1" applyAlignment="1">
      <alignment horizontal="right" vertical="center"/>
    </xf>
    <xf numFmtId="182" fontId="0" fillId="0" borderId="66" xfId="0" applyNumberFormat="1" applyFont="1" applyFill="1" applyBorder="1" applyAlignment="1">
      <alignment horizontal="right" vertical="center"/>
    </xf>
    <xf numFmtId="182" fontId="0" fillId="0" borderId="66" xfId="1" applyNumberFormat="1" applyFont="1" applyFill="1" applyBorder="1" applyAlignment="1">
      <alignment vertical="center"/>
    </xf>
    <xf numFmtId="184" fontId="0" fillId="0" borderId="66" xfId="1" applyNumberFormat="1" applyFont="1" applyFill="1" applyBorder="1" applyAlignment="1">
      <alignment vertical="center"/>
    </xf>
    <xf numFmtId="0" fontId="8" fillId="8" borderId="71" xfId="0" applyFont="1" applyFill="1" applyBorder="1" applyAlignment="1">
      <alignment vertical="center"/>
    </xf>
    <xf numFmtId="0" fontId="8" fillId="8" borderId="66" xfId="0" applyFont="1" applyFill="1" applyBorder="1" applyAlignment="1">
      <alignment vertical="center"/>
    </xf>
    <xf numFmtId="182" fontId="3" fillId="0" borderId="66" xfId="0" applyNumberFormat="1" applyFont="1" applyFill="1" applyBorder="1" applyAlignment="1">
      <alignment horizontal="right" vertical="center"/>
    </xf>
    <xf numFmtId="184" fontId="3" fillId="0" borderId="66" xfId="0" applyNumberFormat="1" applyFont="1" applyFill="1" applyBorder="1" applyAlignment="1">
      <alignment horizontal="right" vertical="center"/>
    </xf>
    <xf numFmtId="166" fontId="0" fillId="0" borderId="66" xfId="0" applyNumberFormat="1" applyFont="1" applyFill="1" applyBorder="1" applyAlignment="1">
      <alignment vertical="center"/>
    </xf>
    <xf numFmtId="166" fontId="3" fillId="0" borderId="66" xfId="0" applyNumberFormat="1" applyFont="1" applyFill="1" applyBorder="1" applyAlignment="1">
      <alignment vertical="center"/>
    </xf>
    <xf numFmtId="3" fontId="0" fillId="2" borderId="66" xfId="0" applyNumberFormat="1" applyFont="1" applyFill="1" applyBorder="1"/>
    <xf numFmtId="0" fontId="8" fillId="0" borderId="66" xfId="0" applyFont="1" applyFill="1" applyBorder="1"/>
    <xf numFmtId="0" fontId="8" fillId="0" borderId="66" xfId="0" applyFont="1" applyBorder="1" applyAlignment="1">
      <alignment vertical="center"/>
    </xf>
    <xf numFmtId="3" fontId="8" fillId="2" borderId="66" xfId="0" applyNumberFormat="1" applyFont="1" applyFill="1" applyBorder="1"/>
    <xf numFmtId="3" fontId="8" fillId="0" borderId="66" xfId="0" applyNumberFormat="1" applyFont="1" applyBorder="1" applyAlignment="1">
      <alignment vertical="center"/>
    </xf>
    <xf numFmtId="3" fontId="3" fillId="0" borderId="0" xfId="0" applyNumberFormat="1" applyFont="1" applyAlignment="1">
      <alignment vertical="center"/>
    </xf>
    <xf numFmtId="0" fontId="8" fillId="0" borderId="66" xfId="0" applyFont="1" applyFill="1" applyBorder="1" applyAlignment="1">
      <alignment vertical="center"/>
    </xf>
    <xf numFmtId="0" fontId="24" fillId="0" borderId="66" xfId="0" applyFont="1" applyFill="1" applyBorder="1" applyAlignment="1">
      <alignment vertical="center"/>
    </xf>
    <xf numFmtId="179" fontId="24" fillId="0" borderId="69" xfId="0" applyNumberFormat="1" applyFont="1" applyFill="1" applyBorder="1" applyAlignment="1">
      <alignment horizontal="right" vertical="center"/>
    </xf>
    <xf numFmtId="179" fontId="8" fillId="51" borderId="72" xfId="0" applyNumberFormat="1" applyFont="1" applyFill="1" applyBorder="1" applyAlignment="1">
      <alignment horizontal="right" vertical="center"/>
    </xf>
    <xf numFmtId="179" fontId="8" fillId="51" borderId="73" xfId="0" applyNumberFormat="1" applyFont="1" applyFill="1" applyBorder="1" applyAlignment="1">
      <alignment horizontal="right" vertical="center"/>
    </xf>
    <xf numFmtId="179" fontId="8" fillId="51" borderId="74" xfId="0" applyNumberFormat="1" applyFont="1" applyFill="1" applyBorder="1" applyAlignment="1">
      <alignment horizontal="right" vertical="center"/>
    </xf>
    <xf numFmtId="179" fontId="8" fillId="51" borderId="75" xfId="0" applyNumberFormat="1" applyFont="1" applyFill="1" applyBorder="1" applyAlignment="1">
      <alignment horizontal="right" vertical="center"/>
    </xf>
    <xf numFmtId="179" fontId="8" fillId="51" borderId="66" xfId="0" applyNumberFormat="1" applyFont="1" applyFill="1" applyBorder="1" applyAlignment="1">
      <alignment horizontal="right" vertical="center"/>
    </xf>
    <xf numFmtId="179" fontId="8" fillId="51" borderId="76" xfId="0" applyNumberFormat="1" applyFont="1" applyFill="1" applyBorder="1" applyAlignment="1">
      <alignment horizontal="right" vertical="center"/>
    </xf>
    <xf numFmtId="179" fontId="8" fillId="51" borderId="77" xfId="0" applyNumberFormat="1" applyFont="1" applyFill="1" applyBorder="1" applyAlignment="1">
      <alignment horizontal="right" vertical="center"/>
    </xf>
    <xf numFmtId="179" fontId="8" fillId="51" borderId="78" xfId="0" applyNumberFormat="1" applyFont="1" applyFill="1" applyBorder="1" applyAlignment="1">
      <alignment horizontal="right" vertical="center"/>
    </xf>
    <xf numFmtId="179" fontId="8" fillId="51" borderId="79" xfId="0" applyNumberFormat="1" applyFont="1" applyFill="1" applyBorder="1" applyAlignment="1">
      <alignment horizontal="right" vertical="center"/>
    </xf>
    <xf numFmtId="179" fontId="24" fillId="0" borderId="66" xfId="0" applyNumberFormat="1" applyFont="1" applyFill="1" applyBorder="1" applyAlignment="1">
      <alignment horizontal="right" vertical="center"/>
    </xf>
    <xf numFmtId="179" fontId="3" fillId="2" borderId="66" xfId="0" applyNumberFormat="1" applyFont="1" applyFill="1" applyBorder="1" applyAlignment="1">
      <alignment horizontal="right" vertical="center"/>
    </xf>
    <xf numFmtId="179" fontId="0" fillId="2" borderId="66" xfId="0" applyNumberFormat="1" applyFont="1" applyFill="1" applyBorder="1" applyAlignment="1">
      <alignment horizontal="right" vertical="center"/>
    </xf>
    <xf numFmtId="0" fontId="8" fillId="0" borderId="0" xfId="0" applyFont="1" applyFill="1" applyAlignment="1">
      <alignment horizontal="left" vertical="top"/>
    </xf>
    <xf numFmtId="0" fontId="73" fillId="0" borderId="0" xfId="0" applyFont="1" applyFill="1" applyAlignment="1" applyProtection="1">
      <alignment horizontal="left" vertical="center" wrapText="1"/>
    </xf>
    <xf numFmtId="0" fontId="80" fillId="0" borderId="0" xfId="0" applyFont="1" applyFill="1" applyBorder="1" applyProtection="1"/>
    <xf numFmtId="0" fontId="80" fillId="0" borderId="0" xfId="0" applyFont="1" applyFill="1" applyBorder="1" applyAlignment="1" applyProtection="1">
      <alignment horizontal="right"/>
    </xf>
    <xf numFmtId="164" fontId="80" fillId="0" borderId="0" xfId="1" applyNumberFormat="1" applyFont="1" applyFill="1" applyBorder="1" applyProtection="1"/>
    <xf numFmtId="168" fontId="37" fillId="0" borderId="0" xfId="2" applyNumberFormat="1" applyFont="1" applyFill="1" applyBorder="1" applyProtection="1"/>
    <xf numFmtId="0" fontId="3" fillId="56" borderId="0" xfId="0" applyFont="1" applyFill="1" applyBorder="1" applyProtection="1"/>
    <xf numFmtId="0" fontId="0" fillId="56" borderId="0" xfId="0" applyFont="1" applyFill="1" applyBorder="1" applyProtection="1"/>
    <xf numFmtId="168" fontId="83" fillId="0" borderId="0" xfId="2" applyNumberFormat="1" applyFont="1" applyFill="1" applyBorder="1" applyAlignment="1" applyProtection="1">
      <alignment horizontal="right"/>
    </xf>
    <xf numFmtId="168" fontId="0" fillId="0" borderId="0" xfId="2" applyNumberFormat="1" applyFont="1" applyFill="1" applyBorder="1" applyAlignment="1" applyProtection="1">
      <alignment horizontal="right"/>
    </xf>
    <xf numFmtId="168" fontId="3" fillId="0" borderId="0" xfId="2" applyNumberFormat="1" applyFont="1" applyFill="1" applyBorder="1" applyAlignment="1" applyProtection="1">
      <alignment horizontal="right"/>
    </xf>
    <xf numFmtId="168" fontId="3" fillId="0" borderId="0" xfId="0" applyNumberFormat="1" applyFont="1" applyFill="1" applyBorder="1" applyAlignment="1" applyProtection="1">
      <alignment horizontal="right"/>
    </xf>
    <xf numFmtId="0" fontId="0" fillId="13" borderId="0" xfId="0" applyFont="1" applyFill="1" applyBorder="1" applyAlignment="1" applyProtection="1">
      <alignment horizontal="right"/>
    </xf>
    <xf numFmtId="0" fontId="58" fillId="0" borderId="0" xfId="0" applyNumberFormat="1" applyFont="1" applyFill="1" applyBorder="1" applyAlignment="1" applyProtection="1">
      <alignment horizontal="right" vertical="center"/>
    </xf>
    <xf numFmtId="190" fontId="0" fillId="2" borderId="66" xfId="0" applyNumberFormat="1" applyFill="1" applyBorder="1"/>
    <xf numFmtId="164" fontId="67" fillId="0" borderId="0" xfId="1" applyNumberFormat="1" applyFont="1" applyFill="1" applyBorder="1" applyAlignment="1">
      <alignment horizontal="right"/>
    </xf>
    <xf numFmtId="0" fontId="3" fillId="0" borderId="0" xfId="0" applyFont="1" applyFill="1" applyBorder="1" applyAlignment="1" applyProtection="1"/>
    <xf numFmtId="164" fontId="76" fillId="0" borderId="0" xfId="1" applyNumberFormat="1" applyFont="1" applyBorder="1" applyAlignment="1">
      <alignment horizontal="right"/>
    </xf>
    <xf numFmtId="43" fontId="0" fillId="51" borderId="29" xfId="0" applyNumberFormat="1" applyFont="1" applyFill="1" applyBorder="1"/>
    <xf numFmtId="43" fontId="0" fillId="0" borderId="29" xfId="0" applyNumberFormat="1" applyFont="1" applyBorder="1"/>
    <xf numFmtId="189" fontId="0" fillId="0" borderId="29" xfId="0" applyNumberFormat="1" applyFont="1" applyBorder="1"/>
    <xf numFmtId="0" fontId="0" fillId="4" borderId="0" xfId="0" applyFont="1" applyFill="1" applyBorder="1"/>
    <xf numFmtId="10" fontId="0" fillId="0" borderId="0" xfId="0" applyNumberFormat="1" applyFont="1" applyBorder="1"/>
    <xf numFmtId="10" fontId="0" fillId="0" borderId="0" xfId="0" applyNumberFormat="1" applyFont="1" applyFill="1" applyBorder="1"/>
    <xf numFmtId="0" fontId="3" fillId="0" borderId="0" xfId="0" applyFont="1" applyFill="1" applyAlignment="1">
      <alignment horizontal="right" vertical="top"/>
    </xf>
    <xf numFmtId="0" fontId="5" fillId="0" borderId="0" xfId="0" applyFont="1"/>
    <xf numFmtId="0" fontId="0" fillId="0" borderId="17" xfId="0" applyBorder="1" applyAlignment="1">
      <alignment horizontal="left"/>
    </xf>
    <xf numFmtId="0" fontId="3" fillId="0" borderId="17" xfId="0" applyFont="1" applyBorder="1" applyAlignment="1"/>
    <xf numFmtId="0" fontId="0" fillId="0" borderId="82" xfId="0" applyBorder="1" applyAlignment="1">
      <alignment horizontal="left"/>
    </xf>
    <xf numFmtId="0" fontId="0" fillId="0" borderId="64" xfId="0" applyBorder="1" applyAlignment="1">
      <alignment horizontal="left"/>
    </xf>
    <xf numFmtId="0" fontId="3" fillId="0" borderId="80" xfId="0" applyFont="1" applyBorder="1" applyAlignment="1"/>
    <xf numFmtId="0" fontId="3" fillId="0" borderId="64" xfId="0" applyFont="1" applyBorder="1" applyAlignment="1"/>
    <xf numFmtId="0" fontId="0" fillId="0" borderId="80" xfId="0" applyBorder="1" applyAlignment="1">
      <alignment horizontal="left"/>
    </xf>
    <xf numFmtId="0" fontId="3" fillId="0" borderId="66" xfId="0" applyFont="1" applyBorder="1" applyAlignment="1">
      <alignment horizontal="right"/>
    </xf>
    <xf numFmtId="0" fontId="3" fillId="0" borderId="66" xfId="0" applyFont="1" applyBorder="1" applyAlignment="1">
      <alignment horizontal="left"/>
    </xf>
    <xf numFmtId="0" fontId="3" fillId="0" borderId="66" xfId="0" applyFont="1" applyBorder="1" applyAlignment="1"/>
    <xf numFmtId="179" fontId="8" fillId="2" borderId="66" xfId="0" applyNumberFormat="1" applyFont="1" applyFill="1" applyBorder="1" applyAlignment="1">
      <alignment vertical="center"/>
    </xf>
    <xf numFmtId="0" fontId="68" fillId="0" borderId="0" xfId="81" applyFont="1" applyAlignment="1">
      <alignment vertical="center"/>
    </xf>
    <xf numFmtId="187" fontId="3" fillId="0" borderId="66" xfId="2" applyNumberFormat="1" applyFont="1" applyFill="1" applyBorder="1" applyAlignment="1">
      <alignment horizontal="right"/>
    </xf>
    <xf numFmtId="179" fontId="37" fillId="0" borderId="66" xfId="0" applyNumberFormat="1" applyFont="1" applyFill="1" applyBorder="1" applyAlignment="1">
      <alignment vertical="center"/>
    </xf>
    <xf numFmtId="194" fontId="72" fillId="0" borderId="0" xfId="1" applyNumberFormat="1" applyFont="1" applyFill="1" applyBorder="1" applyAlignment="1">
      <alignment horizontal="right" vertical="center"/>
    </xf>
    <xf numFmtId="194" fontId="0" fillId="0" borderId="0" xfId="0" applyNumberFormat="1" applyFont="1" applyBorder="1" applyAlignment="1">
      <alignment vertical="top"/>
    </xf>
    <xf numFmtId="2" fontId="0" fillId="2" borderId="64" xfId="0" applyNumberFormat="1" applyFont="1" applyFill="1" applyBorder="1" applyAlignment="1">
      <alignment horizontal="right"/>
    </xf>
    <xf numFmtId="2" fontId="0" fillId="2" borderId="68" xfId="0" applyNumberFormat="1" applyFont="1" applyFill="1" applyBorder="1" applyAlignment="1">
      <alignment horizontal="right"/>
    </xf>
    <xf numFmtId="187" fontId="1" fillId="0" borderId="64" xfId="2" applyNumberFormat="1" applyFont="1" applyFill="1" applyBorder="1" applyAlignment="1">
      <alignment horizontal="right"/>
    </xf>
    <xf numFmtId="187" fontId="1" fillId="0" borderId="68" xfId="2" applyNumberFormat="1" applyFont="1" applyFill="1" applyBorder="1" applyAlignment="1">
      <alignment horizontal="right"/>
    </xf>
    <xf numFmtId="0" fontId="0" fillId="2" borderId="82" xfId="0" applyFont="1" applyFill="1" applyBorder="1" applyAlignment="1">
      <alignment horizontal="right"/>
    </xf>
    <xf numFmtId="0" fontId="0" fillId="2" borderId="81" xfId="0" applyFont="1" applyFill="1" applyBorder="1" applyAlignment="1">
      <alignment horizontal="right"/>
    </xf>
    <xf numFmtId="187" fontId="1" fillId="0" borderId="82" xfId="2" applyNumberFormat="1" applyFont="1" applyFill="1" applyBorder="1" applyAlignment="1">
      <alignment horizontal="right"/>
    </xf>
    <xf numFmtId="187" fontId="1" fillId="0" borderId="81" xfId="2" applyNumberFormat="1" applyFont="1" applyFill="1" applyBorder="1" applyAlignment="1">
      <alignment horizontal="right"/>
    </xf>
    <xf numFmtId="2" fontId="0" fillId="2" borderId="80" xfId="0" applyNumberFormat="1" applyFont="1" applyFill="1" applyBorder="1" applyAlignment="1">
      <alignment horizontal="right"/>
    </xf>
    <xf numFmtId="2" fontId="0" fillId="2" borderId="5" xfId="0" applyNumberFormat="1" applyFont="1" applyFill="1" applyBorder="1" applyAlignment="1">
      <alignment horizontal="right"/>
    </xf>
    <xf numFmtId="187" fontId="1" fillId="0" borderId="80" xfId="2" applyNumberFormat="1" applyFont="1" applyFill="1" applyBorder="1" applyAlignment="1">
      <alignment horizontal="right"/>
    </xf>
    <xf numFmtId="187" fontId="1" fillId="0" borderId="5" xfId="2" applyNumberFormat="1" applyFont="1" applyFill="1" applyBorder="1" applyAlignment="1">
      <alignment horizontal="right"/>
    </xf>
    <xf numFmtId="0" fontId="0" fillId="2" borderId="17" xfId="0" applyFont="1" applyFill="1" applyBorder="1" applyAlignment="1">
      <alignment horizontal="right"/>
    </xf>
    <xf numFmtId="0" fontId="0" fillId="2" borderId="14" xfId="0" applyFont="1" applyFill="1" applyBorder="1" applyAlignment="1">
      <alignment horizontal="right"/>
    </xf>
    <xf numFmtId="187" fontId="1" fillId="0" borderId="17" xfId="2" applyNumberFormat="1" applyFont="1" applyFill="1" applyBorder="1" applyAlignment="1">
      <alignment horizontal="right"/>
    </xf>
    <xf numFmtId="187" fontId="1" fillId="0" borderId="14" xfId="2" applyNumberFormat="1" applyFont="1" applyFill="1" applyBorder="1" applyAlignment="1">
      <alignment horizontal="right"/>
    </xf>
    <xf numFmtId="2" fontId="0" fillId="48" borderId="64" xfId="0" applyNumberFormat="1" applyFont="1" applyFill="1" applyBorder="1" applyAlignment="1">
      <alignment horizontal="right"/>
    </xf>
    <xf numFmtId="2" fontId="0" fillId="48" borderId="68" xfId="0" applyNumberFormat="1" applyFont="1" applyFill="1" applyBorder="1" applyAlignment="1">
      <alignment horizontal="right"/>
    </xf>
    <xf numFmtId="0" fontId="0" fillId="48" borderId="82" xfId="0" applyFont="1" applyFill="1" applyBorder="1" applyAlignment="1">
      <alignment horizontal="right"/>
    </xf>
    <xf numFmtId="0" fontId="0" fillId="48" borderId="81" xfId="0" applyFont="1" applyFill="1" applyBorder="1" applyAlignment="1">
      <alignment horizontal="right"/>
    </xf>
    <xf numFmtId="2" fontId="0" fillId="48" borderId="80" xfId="0" applyNumberFormat="1" applyFont="1" applyFill="1" applyBorder="1" applyAlignment="1">
      <alignment horizontal="right"/>
    </xf>
    <xf numFmtId="2" fontId="0" fillId="48" borderId="5" xfId="0" applyNumberFormat="1" applyFont="1" applyFill="1" applyBorder="1" applyAlignment="1">
      <alignment horizontal="right"/>
    </xf>
    <xf numFmtId="0" fontId="0" fillId="48" borderId="17" xfId="0" applyFont="1" applyFill="1" applyBorder="1" applyAlignment="1">
      <alignment horizontal="right"/>
    </xf>
    <xf numFmtId="0" fontId="0" fillId="48" borderId="14" xfId="0" applyFont="1" applyFill="1" applyBorder="1" applyAlignment="1">
      <alignment horizontal="right"/>
    </xf>
    <xf numFmtId="0" fontId="0" fillId="2" borderId="64" xfId="0" applyFont="1" applyFill="1" applyBorder="1" applyAlignment="1">
      <alignment horizontal="right"/>
    </xf>
    <xf numFmtId="0" fontId="0" fillId="2" borderId="68" xfId="0" applyFont="1" applyFill="1" applyBorder="1" applyAlignment="1">
      <alignment horizontal="right"/>
    </xf>
    <xf numFmtId="0" fontId="0" fillId="48" borderId="64" xfId="0" applyFont="1" applyFill="1" applyBorder="1" applyAlignment="1">
      <alignment horizontal="right"/>
    </xf>
    <xf numFmtId="190" fontId="0" fillId="0" borderId="66" xfId="0" applyNumberFormat="1" applyFont="1" applyFill="1" applyBorder="1"/>
    <xf numFmtId="0" fontId="28" fillId="55" borderId="0" xfId="0" applyFont="1" applyFill="1" applyBorder="1" applyProtection="1"/>
    <xf numFmtId="0" fontId="79" fillId="55" borderId="13" xfId="0" applyFont="1" applyFill="1" applyBorder="1" applyProtection="1"/>
    <xf numFmtId="0" fontId="7" fillId="55" borderId="0" xfId="0" applyFont="1" applyFill="1" applyBorder="1" applyAlignment="1" applyProtection="1">
      <alignment horizontal="right" vertical="center" wrapText="1"/>
    </xf>
    <xf numFmtId="0" fontId="84" fillId="0" borderId="17" xfId="0" applyFont="1" applyFill="1" applyBorder="1" applyAlignment="1" applyProtection="1">
      <alignment horizontal="right" vertical="center"/>
    </xf>
    <xf numFmtId="165" fontId="84" fillId="0" borderId="13" xfId="0" applyNumberFormat="1" applyFont="1" applyFill="1" applyBorder="1" applyAlignment="1" applyProtection="1">
      <alignment horizontal="right" vertical="center"/>
    </xf>
    <xf numFmtId="166" fontId="37" fillId="0" borderId="66" xfId="0" applyNumberFormat="1" applyFont="1" applyBorder="1" applyAlignment="1">
      <alignment vertical="top"/>
    </xf>
    <xf numFmtId="171" fontId="14" fillId="0" borderId="0" xfId="0" applyNumberFormat="1" applyFont="1" applyFill="1" applyBorder="1" applyAlignment="1" applyProtection="1">
      <alignment horizontal="right"/>
    </xf>
    <xf numFmtId="0" fontId="15" fillId="0" borderId="0" xfId="0" applyFont="1" applyFill="1" applyBorder="1" applyAlignment="1">
      <alignment horizontal="left"/>
    </xf>
    <xf numFmtId="0" fontId="8" fillId="14" borderId="29" xfId="0" applyFont="1" applyFill="1" applyBorder="1" applyAlignment="1" applyProtection="1">
      <alignment horizontal="right"/>
    </xf>
    <xf numFmtId="0" fontId="8" fillId="14" borderId="0" xfId="0" applyFont="1" applyFill="1" applyBorder="1" applyAlignment="1" applyProtection="1">
      <alignment horizontal="right"/>
    </xf>
    <xf numFmtId="0" fontId="62" fillId="0" borderId="0" xfId="0" applyFont="1" applyFill="1" applyBorder="1" applyAlignment="1" applyProtection="1"/>
    <xf numFmtId="10" fontId="67" fillId="0" borderId="0" xfId="3" applyNumberFormat="1" applyFont="1" applyBorder="1"/>
    <xf numFmtId="0" fontId="67" fillId="0" borderId="0" xfId="0" applyFont="1" applyBorder="1"/>
    <xf numFmtId="2" fontId="0" fillId="2" borderId="0" xfId="0" applyNumberFormat="1" applyFont="1" applyFill="1" applyBorder="1" applyAlignment="1">
      <alignment horizontal="left"/>
    </xf>
    <xf numFmtId="0" fontId="36" fillId="0" borderId="0" xfId="0" applyFont="1"/>
    <xf numFmtId="2" fontId="0" fillId="0" borderId="0" xfId="0" applyNumberFormat="1" applyFont="1" applyFill="1" applyBorder="1" applyAlignment="1">
      <alignment horizontal="left"/>
    </xf>
    <xf numFmtId="0" fontId="7" fillId="55" borderId="0" xfId="0" quotePrefix="1" applyFont="1" applyFill="1" applyBorder="1" applyAlignment="1">
      <alignment horizontal="left"/>
    </xf>
    <xf numFmtId="1" fontId="24" fillId="8" borderId="85" xfId="0" applyNumberFormat="1" applyFont="1" applyFill="1" applyBorder="1" applyAlignment="1" applyProtection="1">
      <alignment horizontal="right" wrapText="1"/>
    </xf>
    <xf numFmtId="0" fontId="0" fillId="14" borderId="2" xfId="0" applyFont="1" applyFill="1" applyBorder="1" applyAlignment="1" applyProtection="1">
      <alignment horizontal="right"/>
    </xf>
    <xf numFmtId="0" fontId="0" fillId="14" borderId="0" xfId="0" applyFont="1" applyFill="1" applyBorder="1" applyAlignment="1" applyProtection="1">
      <alignment horizontal="right"/>
    </xf>
    <xf numFmtId="168" fontId="76" fillId="48" borderId="83" xfId="2" applyNumberFormat="1" applyFont="1" applyFill="1" applyBorder="1" applyAlignment="1" applyProtection="1">
      <alignment horizontal="right"/>
    </xf>
    <xf numFmtId="168" fontId="87" fillId="0" borderId="0" xfId="2" applyNumberFormat="1" applyFont="1" applyFill="1" applyBorder="1" applyAlignment="1" applyProtection="1">
      <alignment horizontal="right"/>
    </xf>
    <xf numFmtId="0" fontId="36" fillId="0" borderId="0" xfId="0" applyFont="1" applyFill="1" applyBorder="1" applyAlignment="1" applyProtection="1"/>
    <xf numFmtId="0" fontId="36" fillId="0" borderId="0" xfId="0" applyFont="1" applyFill="1" applyAlignment="1" applyProtection="1">
      <alignment horizontal="left"/>
    </xf>
    <xf numFmtId="3" fontId="8" fillId="2" borderId="0" xfId="0" applyNumberFormat="1" applyFont="1" applyFill="1" applyBorder="1" applyAlignment="1" applyProtection="1">
      <alignment horizontal="right" vertical="center"/>
      <protection locked="0"/>
    </xf>
    <xf numFmtId="3" fontId="8" fillId="2" borderId="0" xfId="0" applyNumberFormat="1" applyFont="1" applyFill="1" applyAlignment="1" applyProtection="1">
      <alignment horizontal="right" vertical="center"/>
      <protection locked="0"/>
    </xf>
    <xf numFmtId="169" fontId="8" fillId="2" borderId="0" xfId="3" applyNumberFormat="1" applyFont="1" applyFill="1" applyBorder="1" applyAlignment="1" applyProtection="1">
      <alignment horizontal="right" vertical="center"/>
      <protection locked="0"/>
    </xf>
    <xf numFmtId="4" fontId="8" fillId="2" borderId="0" xfId="0" applyNumberFormat="1" applyFont="1" applyFill="1" applyBorder="1" applyAlignment="1" applyProtection="1">
      <alignment horizontal="right" vertical="center"/>
      <protection locked="0"/>
    </xf>
    <xf numFmtId="176" fontId="8" fillId="2" borderId="29" xfId="0" applyNumberFormat="1" applyFont="1" applyFill="1" applyBorder="1" applyAlignment="1" applyProtection="1">
      <alignment horizontal="right" vertical="center"/>
      <protection locked="0"/>
    </xf>
    <xf numFmtId="2" fontId="0" fillId="45" borderId="0" xfId="0" applyNumberFormat="1" applyFont="1" applyFill="1" applyBorder="1" applyAlignment="1" applyProtection="1">
      <alignment horizontal="right" vertical="center"/>
      <protection locked="0"/>
    </xf>
    <xf numFmtId="0" fontId="8" fillId="14" borderId="0" xfId="2" applyNumberFormat="1" applyFont="1" applyFill="1" applyAlignment="1" applyProtection="1">
      <alignment horizontal="right" vertical="center"/>
    </xf>
    <xf numFmtId="0" fontId="0" fillId="45" borderId="0" xfId="0" applyFont="1" applyFill="1" applyAlignment="1" applyProtection="1">
      <alignment horizontal="right" vertical="center"/>
      <protection locked="0"/>
    </xf>
    <xf numFmtId="0" fontId="39" fillId="0" borderId="0" xfId="0" applyFont="1" applyFill="1" applyBorder="1" applyAlignment="1" applyProtection="1">
      <alignment vertical="center"/>
    </xf>
    <xf numFmtId="0" fontId="39" fillId="0" borderId="0" xfId="0" applyFont="1" applyFill="1" applyAlignment="1" applyProtection="1">
      <alignment vertical="center"/>
    </xf>
    <xf numFmtId="0" fontId="39" fillId="0" borderId="0" xfId="0" applyFont="1" applyFill="1" applyProtection="1"/>
    <xf numFmtId="0" fontId="89" fillId="2" borderId="0" xfId="0" applyFont="1" applyFill="1"/>
    <xf numFmtId="0" fontId="0" fillId="2" borderId="30" xfId="0" applyFont="1" applyFill="1" applyBorder="1" applyProtection="1">
      <protection locked="0"/>
    </xf>
    <xf numFmtId="0" fontId="35" fillId="0" borderId="1" xfId="81" applyFont="1" applyFill="1" applyBorder="1" applyProtection="1">
      <protection locked="0"/>
    </xf>
    <xf numFmtId="0" fontId="35" fillId="0" borderId="1" xfId="81" applyFill="1" applyBorder="1" applyProtection="1">
      <protection locked="0"/>
    </xf>
    <xf numFmtId="0" fontId="35" fillId="0" borderId="47" xfId="81" applyFill="1" applyBorder="1" applyProtection="1">
      <protection locked="0"/>
    </xf>
    <xf numFmtId="0" fontId="0" fillId="0" borderId="0" xfId="0" applyFont="1" applyProtection="1"/>
    <xf numFmtId="0" fontId="0" fillId="55" borderId="2" xfId="0" applyFont="1" applyFill="1" applyBorder="1" applyAlignment="1" applyProtection="1">
      <alignment horizontal="right"/>
    </xf>
    <xf numFmtId="0" fontId="0" fillId="55" borderId="2" xfId="0" applyFont="1" applyFill="1" applyBorder="1" applyProtection="1"/>
    <xf numFmtId="0" fontId="7" fillId="55" borderId="42" xfId="0" applyFont="1" applyFill="1" applyBorder="1" applyAlignment="1" applyProtection="1">
      <alignment horizontal="center" vertical="center"/>
    </xf>
    <xf numFmtId="0" fontId="7" fillId="55" borderId="0" xfId="0" applyFont="1" applyFill="1" applyBorder="1" applyAlignment="1" applyProtection="1">
      <alignment horizontal="center" vertical="center" wrapText="1"/>
    </xf>
    <xf numFmtId="0" fontId="7" fillId="55" borderId="5" xfId="0" applyFont="1" applyFill="1" applyBorder="1" applyAlignment="1" applyProtection="1">
      <alignment horizontal="center" vertical="center" shrinkToFit="1"/>
    </xf>
    <xf numFmtId="0" fontId="8" fillId="14" borderId="80" xfId="0" applyFont="1" applyFill="1" applyBorder="1" applyAlignment="1" applyProtection="1">
      <alignment horizontal="right" vertical="center"/>
    </xf>
    <xf numFmtId="0" fontId="8" fillId="14" borderId="42" xfId="0" applyFont="1" applyFill="1" applyBorder="1" applyAlignment="1" applyProtection="1">
      <alignment vertical="center"/>
    </xf>
    <xf numFmtId="0" fontId="8" fillId="14" borderId="17" xfId="0" applyFont="1" applyFill="1" applyBorder="1" applyAlignment="1" applyProtection="1">
      <alignment horizontal="right" vertical="center"/>
    </xf>
    <xf numFmtId="0" fontId="8" fillId="14" borderId="13" xfId="0" applyFont="1" applyFill="1" applyBorder="1" applyAlignment="1" applyProtection="1">
      <alignment vertical="center"/>
    </xf>
    <xf numFmtId="0" fontId="8" fillId="14" borderId="17" xfId="0" applyFont="1" applyFill="1" applyBorder="1" applyAlignment="1" applyProtection="1">
      <alignment vertical="center" shrinkToFit="1"/>
    </xf>
    <xf numFmtId="0" fontId="8" fillId="14" borderId="5" xfId="0" applyFont="1" applyFill="1" applyBorder="1" applyAlignment="1" applyProtection="1">
      <alignment vertical="center" shrinkToFit="1"/>
    </xf>
    <xf numFmtId="172" fontId="84" fillId="0" borderId="42" xfId="0" applyNumberFormat="1" applyFont="1" applyFill="1" applyBorder="1" applyAlignment="1" applyProtection="1">
      <alignment horizontal="right" vertical="center"/>
    </xf>
    <xf numFmtId="177" fontId="84" fillId="0" borderId="42" xfId="1" applyNumberFormat="1" applyFont="1" applyFill="1" applyBorder="1" applyAlignment="1" applyProtection="1">
      <alignment horizontal="right" vertical="center"/>
    </xf>
    <xf numFmtId="0" fontId="8" fillId="14" borderId="42" xfId="0" applyFont="1" applyFill="1" applyBorder="1" applyAlignment="1" applyProtection="1">
      <alignment horizontal="right" vertical="center"/>
    </xf>
    <xf numFmtId="169" fontId="84" fillId="0" borderId="42" xfId="3" applyNumberFormat="1" applyFont="1" applyFill="1" applyBorder="1" applyAlignment="1" applyProtection="1">
      <alignment horizontal="right" vertical="center"/>
    </xf>
    <xf numFmtId="9" fontId="84" fillId="0" borderId="42" xfId="3" applyFont="1" applyFill="1" applyBorder="1" applyAlignment="1" applyProtection="1">
      <alignment horizontal="right" vertical="center"/>
    </xf>
    <xf numFmtId="0" fontId="24" fillId="14" borderId="42" xfId="0" applyFont="1" applyFill="1" applyBorder="1" applyAlignment="1" applyProtection="1">
      <alignment horizontal="right" vertical="center"/>
    </xf>
    <xf numFmtId="1" fontId="84" fillId="0" borderId="42" xfId="1" applyNumberFormat="1" applyFont="1" applyFill="1" applyBorder="1" applyAlignment="1" applyProtection="1">
      <alignment horizontal="right" vertical="center"/>
    </xf>
    <xf numFmtId="10" fontId="84" fillId="0" borderId="42" xfId="3" applyNumberFormat="1" applyFont="1" applyFill="1" applyBorder="1" applyAlignment="1" applyProtection="1">
      <alignment horizontal="right" vertical="center"/>
    </xf>
    <xf numFmtId="43" fontId="84" fillId="0" borderId="42" xfId="1" applyFont="1" applyFill="1" applyBorder="1" applyAlignment="1" applyProtection="1">
      <alignment horizontal="right" vertical="center"/>
    </xf>
    <xf numFmtId="8" fontId="84" fillId="0" borderId="42" xfId="0" applyNumberFormat="1" applyFont="1" applyFill="1" applyBorder="1" applyAlignment="1" applyProtection="1">
      <alignment horizontal="right" vertical="center"/>
    </xf>
    <xf numFmtId="0" fontId="8" fillId="14" borderId="80" xfId="0" applyFont="1" applyFill="1" applyBorder="1" applyAlignment="1" applyProtection="1">
      <alignment vertical="center"/>
    </xf>
    <xf numFmtId="5" fontId="84" fillId="0" borderId="80" xfId="1" applyNumberFormat="1" applyFont="1" applyFill="1" applyBorder="1" applyAlignment="1" applyProtection="1">
      <alignment horizontal="right" vertical="center"/>
    </xf>
    <xf numFmtId="1" fontId="84" fillId="0" borderId="80" xfId="1" applyNumberFormat="1" applyFont="1" applyFill="1" applyBorder="1" applyAlignment="1" applyProtection="1">
      <alignment horizontal="right" vertical="center"/>
    </xf>
    <xf numFmtId="10" fontId="84" fillId="0" borderId="80" xfId="1" applyNumberFormat="1" applyFont="1" applyFill="1" applyBorder="1" applyAlignment="1" applyProtection="1">
      <alignment horizontal="right" vertical="center"/>
    </xf>
    <xf numFmtId="0" fontId="8" fillId="14" borderId="17" xfId="0" applyFont="1" applyFill="1" applyBorder="1" applyAlignment="1" applyProtection="1">
      <alignment vertical="center"/>
    </xf>
    <xf numFmtId="0" fontId="8" fillId="14" borderId="14" xfId="0" applyFont="1" applyFill="1" applyBorder="1" applyAlignment="1" applyProtection="1">
      <alignment vertical="center" shrinkToFit="1"/>
    </xf>
    <xf numFmtId="0" fontId="8" fillId="14" borderId="13" xfId="0" applyFont="1" applyFill="1" applyBorder="1" applyAlignment="1" applyProtection="1">
      <alignment horizontal="right" vertical="center"/>
    </xf>
    <xf numFmtId="10" fontId="8" fillId="2" borderId="42" xfId="3" applyNumberFormat="1" applyFont="1" applyFill="1" applyBorder="1" applyAlignment="1" applyProtection="1">
      <alignment horizontal="right" vertical="center"/>
      <protection locked="0"/>
    </xf>
    <xf numFmtId="10" fontId="8" fillId="2" borderId="80" xfId="1" applyNumberFormat="1" applyFont="1" applyFill="1" applyBorder="1" applyAlignment="1" applyProtection="1">
      <alignment horizontal="right" vertical="center"/>
      <protection locked="0"/>
    </xf>
    <xf numFmtId="5" fontId="8" fillId="2" borderId="42" xfId="1" applyNumberFormat="1" applyFont="1" applyFill="1" applyBorder="1" applyAlignment="1" applyProtection="1">
      <alignment horizontal="right" vertical="center"/>
      <protection locked="0"/>
    </xf>
    <xf numFmtId="0" fontId="56" fillId="13" borderId="0" xfId="0" applyFont="1" applyFill="1" applyProtection="1"/>
    <xf numFmtId="0" fontId="88" fillId="13" borderId="0" xfId="0" applyFont="1" applyFill="1" applyAlignment="1" applyProtection="1">
      <alignment horizontal="left"/>
    </xf>
    <xf numFmtId="0" fontId="82" fillId="13" borderId="0" xfId="0" applyFont="1" applyFill="1" applyAlignment="1" applyProtection="1">
      <alignment horizontal="left"/>
    </xf>
    <xf numFmtId="0" fontId="39" fillId="0" borderId="0" xfId="0" applyFont="1" applyFill="1" applyAlignment="1" applyProtection="1">
      <alignment horizontal="left"/>
    </xf>
    <xf numFmtId="0" fontId="26" fillId="0" borderId="0" xfId="0" applyFont="1" applyFill="1" applyAlignment="1" applyProtection="1">
      <alignment horizontal="left"/>
    </xf>
    <xf numFmtId="0" fontId="8" fillId="14" borderId="30" xfId="4" applyFont="1" applyFill="1" applyBorder="1" applyAlignment="1" applyProtection="1">
      <alignment horizontal="right"/>
    </xf>
    <xf numFmtId="0" fontId="15" fillId="0" borderId="0" xfId="0" applyFont="1" applyFill="1" applyProtection="1"/>
    <xf numFmtId="191" fontId="8" fillId="0" borderId="0" xfId="0" applyNumberFormat="1" applyFont="1" applyFill="1" applyProtection="1"/>
    <xf numFmtId="0" fontId="26" fillId="0" borderId="0" xfId="0" applyFont="1" applyFill="1" applyProtection="1"/>
    <xf numFmtId="0" fontId="8" fillId="0" borderId="9" xfId="0" applyFont="1" applyFill="1" applyBorder="1" applyAlignment="1" applyProtection="1">
      <alignment horizontal="right"/>
    </xf>
    <xf numFmtId="0" fontId="0" fillId="0" borderId="3" xfId="0" applyFont="1" applyFill="1" applyBorder="1" applyProtection="1"/>
    <xf numFmtId="0" fontId="0" fillId="0" borderId="51" xfId="0" applyFont="1" applyFill="1" applyBorder="1" applyProtection="1"/>
    <xf numFmtId="0" fontId="2" fillId="0" borderId="0" xfId="0" applyFont="1" applyFill="1" applyProtection="1"/>
    <xf numFmtId="0" fontId="15" fillId="0" borderId="0" xfId="0" applyFont="1" applyFill="1" applyBorder="1" applyProtection="1"/>
    <xf numFmtId="0" fontId="40" fillId="0" borderId="0" xfId="0" applyFont="1" applyFill="1" applyBorder="1" applyProtection="1"/>
    <xf numFmtId="0" fontId="24" fillId="8" borderId="51" xfId="0" applyFont="1" applyFill="1" applyBorder="1" applyAlignment="1" applyProtection="1">
      <alignment horizontal="center"/>
    </xf>
    <xf numFmtId="0" fontId="39" fillId="0" borderId="0" xfId="4" applyFont="1" applyFill="1" applyBorder="1" applyAlignment="1" applyProtection="1">
      <alignment horizontal="right" vertical="center" wrapText="1"/>
    </xf>
    <xf numFmtId="0" fontId="39" fillId="0" borderId="0" xfId="0" applyFont="1" applyFill="1" applyAlignment="1" applyProtection="1">
      <alignment horizontal="right"/>
    </xf>
    <xf numFmtId="1" fontId="39" fillId="0" borderId="0" xfId="4" applyNumberFormat="1" applyFont="1" applyFill="1" applyBorder="1" applyAlignment="1" applyProtection="1">
      <alignment horizontal="right" vertical="center" wrapText="1"/>
    </xf>
    <xf numFmtId="0" fontId="24" fillId="8" borderId="2" xfId="0" applyFont="1" applyFill="1" applyBorder="1" applyAlignment="1" applyProtection="1">
      <alignment horizontal="center"/>
    </xf>
    <xf numFmtId="0" fontId="39" fillId="0" borderId="0" xfId="0" applyFont="1" applyFill="1" applyBorder="1" applyAlignment="1" applyProtection="1">
      <alignment horizontal="right"/>
    </xf>
    <xf numFmtId="0" fontId="24" fillId="14" borderId="30" xfId="0" applyFont="1" applyFill="1" applyBorder="1" applyAlignment="1" applyProtection="1">
      <alignment horizontal="center" vertical="center"/>
    </xf>
    <xf numFmtId="164" fontId="39" fillId="0" borderId="0" xfId="0" applyNumberFormat="1" applyFont="1" applyFill="1" applyAlignment="1" applyProtection="1">
      <alignment horizontal="right"/>
    </xf>
    <xf numFmtId="0" fontId="0" fillId="14" borderId="0" xfId="0" applyFont="1" applyFill="1" applyBorder="1" applyAlignment="1" applyProtection="1">
      <alignment horizontal="right" vertical="center"/>
    </xf>
    <xf numFmtId="0" fontId="13" fillId="0" borderId="0" xfId="0" applyFont="1" applyFill="1" applyProtection="1"/>
    <xf numFmtId="164" fontId="0" fillId="0" borderId="0" xfId="0" applyNumberFormat="1" applyFont="1" applyFill="1" applyProtection="1"/>
    <xf numFmtId="183" fontId="39" fillId="0" borderId="0" xfId="4" applyNumberFormat="1" applyFont="1" applyFill="1" applyBorder="1" applyAlignment="1" applyProtection="1">
      <alignment horizontal="right"/>
    </xf>
    <xf numFmtId="169" fontId="39" fillId="0" borderId="0" xfId="3" applyNumberFormat="1" applyFont="1" applyFill="1" applyAlignment="1" applyProtection="1">
      <alignment horizontal="right"/>
    </xf>
    <xf numFmtId="0" fontId="0" fillId="14" borderId="2" xfId="0" applyFont="1" applyFill="1" applyBorder="1" applyAlignment="1" applyProtection="1">
      <alignment horizontal="right" vertical="center"/>
    </xf>
    <xf numFmtId="196" fontId="39" fillId="0" borderId="0" xfId="0" applyNumberFormat="1" applyFont="1" applyFill="1" applyAlignment="1" applyProtection="1">
      <alignment horizontal="right"/>
    </xf>
    <xf numFmtId="183" fontId="39" fillId="0" borderId="0" xfId="0" applyNumberFormat="1" applyFont="1" applyFill="1" applyBorder="1" applyAlignment="1" applyProtection="1">
      <alignment horizontal="right"/>
    </xf>
    <xf numFmtId="164" fontId="8" fillId="14" borderId="30" xfId="1" applyNumberFormat="1" applyFont="1" applyFill="1" applyBorder="1" applyAlignment="1" applyProtection="1">
      <alignment vertical="center"/>
    </xf>
    <xf numFmtId="0" fontId="24" fillId="14" borderId="30" xfId="0" applyFont="1" applyFill="1" applyBorder="1" applyAlignment="1" applyProtection="1">
      <alignment horizontal="center"/>
    </xf>
    <xf numFmtId="2" fontId="8" fillId="14" borderId="30" xfId="0" applyNumberFormat="1" applyFont="1" applyFill="1" applyBorder="1" applyProtection="1"/>
    <xf numFmtId="1" fontId="27" fillId="0" borderId="0" xfId="0" applyNumberFormat="1" applyFont="1" applyFill="1" applyBorder="1" applyProtection="1"/>
    <xf numFmtId="183" fontId="0" fillId="0" borderId="0" xfId="0" applyNumberFormat="1" applyFont="1" applyFill="1" applyBorder="1" applyAlignment="1" applyProtection="1">
      <alignment horizontal="right"/>
    </xf>
    <xf numFmtId="183" fontId="26" fillId="0" borderId="0" xfId="4" applyNumberFormat="1" applyFont="1" applyFill="1" applyBorder="1" applyAlignment="1" applyProtection="1">
      <alignment horizontal="right"/>
    </xf>
    <xf numFmtId="2" fontId="0" fillId="0" borderId="0" xfId="0" applyNumberFormat="1" applyFont="1" applyFill="1" applyBorder="1" applyProtection="1"/>
    <xf numFmtId="43" fontId="13" fillId="0" borderId="0" xfId="0" applyNumberFormat="1" applyFont="1" applyFill="1" applyProtection="1"/>
    <xf numFmtId="1" fontId="27" fillId="0" borderId="3" xfId="0" applyNumberFormat="1" applyFont="1" applyFill="1" applyBorder="1" applyProtection="1"/>
    <xf numFmtId="0" fontId="24" fillId="8" borderId="65" xfId="0" applyFont="1" applyFill="1" applyBorder="1" applyAlignment="1" applyProtection="1">
      <alignment horizontal="center"/>
    </xf>
    <xf numFmtId="0" fontId="8" fillId="14" borderId="51" xfId="19" applyFont="1" applyFill="1" applyBorder="1" applyAlignment="1" applyProtection="1">
      <alignment horizontal="right" vertical="center" wrapText="1"/>
    </xf>
    <xf numFmtId="0" fontId="8" fillId="14" borderId="2" xfId="0" applyFont="1" applyFill="1" applyBorder="1" applyAlignment="1" applyProtection="1">
      <alignment horizontal="right"/>
    </xf>
    <xf numFmtId="0" fontId="39" fillId="0" borderId="0" xfId="0" applyFont="1" applyAlignment="1" applyProtection="1">
      <alignment horizontal="left"/>
    </xf>
    <xf numFmtId="0" fontId="24" fillId="8" borderId="28" xfId="0" applyFont="1" applyFill="1" applyBorder="1" applyAlignment="1" applyProtection="1">
      <alignment horizontal="center"/>
    </xf>
    <xf numFmtId="0" fontId="24" fillId="8" borderId="28" xfId="0" applyFont="1" applyFill="1" applyBorder="1" applyAlignment="1" applyProtection="1">
      <alignment horizontal="right"/>
    </xf>
    <xf numFmtId="0" fontId="8" fillId="0" borderId="0" xfId="0" applyFont="1" applyProtection="1"/>
    <xf numFmtId="0" fontId="24" fillId="14" borderId="0" xfId="0" applyFont="1" applyFill="1" applyAlignment="1" applyProtection="1">
      <alignment horizontal="left" vertical="center"/>
    </xf>
    <xf numFmtId="0" fontId="8" fillId="14" borderId="0" xfId="0" applyFont="1" applyFill="1" applyAlignment="1" applyProtection="1">
      <alignment vertical="center"/>
    </xf>
    <xf numFmtId="0" fontId="8" fillId="14" borderId="0" xfId="0" applyFont="1" applyFill="1" applyAlignment="1" applyProtection="1">
      <alignment horizontal="right" vertical="center"/>
    </xf>
    <xf numFmtId="3" fontId="8" fillId="14" borderId="0" xfId="0" applyNumberFormat="1" applyFont="1" applyFill="1" applyAlignment="1" applyProtection="1">
      <alignment horizontal="right" vertical="center"/>
    </xf>
    <xf numFmtId="0" fontId="39" fillId="0" borderId="0" xfId="0" applyFont="1" applyAlignment="1" applyProtection="1">
      <alignment horizontal="right"/>
    </xf>
    <xf numFmtId="3" fontId="39" fillId="0" borderId="0" xfId="0" applyNumberFormat="1" applyFont="1" applyAlignment="1" applyProtection="1">
      <alignment horizontal="left"/>
    </xf>
    <xf numFmtId="0" fontId="39" fillId="0" borderId="0" xfId="0" applyFont="1" applyProtection="1"/>
    <xf numFmtId="0" fontId="24" fillId="14" borderId="0" xfId="0" applyFont="1" applyFill="1" applyAlignment="1" applyProtection="1">
      <alignment vertical="center"/>
    </xf>
    <xf numFmtId="169" fontId="39" fillId="0" borderId="0" xfId="3" applyNumberFormat="1" applyFont="1" applyAlignment="1" applyProtection="1">
      <alignment horizontal="left"/>
    </xf>
    <xf numFmtId="0" fontId="24" fillId="14" borderId="29" xfId="0" applyFont="1" applyFill="1" applyBorder="1" applyAlignment="1" applyProtection="1">
      <alignment vertical="center"/>
    </xf>
    <xf numFmtId="0" fontId="8" fillId="14" borderId="29" xfId="0" applyFont="1" applyFill="1" applyBorder="1" applyAlignment="1" applyProtection="1">
      <alignment vertical="center"/>
    </xf>
    <xf numFmtId="0" fontId="26" fillId="0" borderId="0" xfId="0" applyFont="1" applyProtection="1"/>
    <xf numFmtId="0" fontId="8" fillId="14" borderId="2" xfId="0" applyFont="1" applyFill="1" applyBorder="1" applyAlignment="1" applyProtection="1">
      <alignment horizontal="right" vertical="center"/>
    </xf>
    <xf numFmtId="0" fontId="8" fillId="0" borderId="0" xfId="0" applyFont="1" applyAlignment="1" applyProtection="1">
      <alignment horizontal="right"/>
    </xf>
    <xf numFmtId="0" fontId="0" fillId="14" borderId="0" xfId="0" applyFont="1" applyFill="1" applyAlignment="1" applyProtection="1">
      <alignment vertical="center"/>
    </xf>
    <xf numFmtId="0" fontId="54" fillId="14" borderId="0" xfId="0" applyFont="1" applyFill="1" applyAlignment="1" applyProtection="1">
      <alignment horizontal="right" vertical="center"/>
    </xf>
    <xf numFmtId="0" fontId="0" fillId="14" borderId="2" xfId="0" applyFont="1" applyFill="1" applyBorder="1" applyAlignment="1" applyProtection="1">
      <alignment vertical="center"/>
    </xf>
    <xf numFmtId="0" fontId="8" fillId="0" borderId="0" xfId="0" applyFont="1" applyFill="1" applyAlignment="1" applyProtection="1">
      <alignment horizontal="right"/>
    </xf>
    <xf numFmtId="0" fontId="8" fillId="14" borderId="0" xfId="19" applyFont="1" applyFill="1" applyBorder="1" applyAlignment="1" applyProtection="1">
      <alignment horizontal="right" wrapText="1"/>
    </xf>
    <xf numFmtId="0" fontId="8" fillId="14" borderId="0" xfId="19" applyFont="1" applyFill="1" applyBorder="1" applyAlignment="1" applyProtection="1">
      <alignment horizontal="right" vertical="center" wrapText="1"/>
    </xf>
    <xf numFmtId="0" fontId="8" fillId="14" borderId="29" xfId="19" applyFont="1" applyFill="1" applyBorder="1" applyAlignment="1" applyProtection="1">
      <alignment horizontal="right" vertical="center" wrapText="1"/>
    </xf>
    <xf numFmtId="0" fontId="24" fillId="8" borderId="85" xfId="19" applyFont="1" applyFill="1" applyBorder="1" applyAlignment="1" applyProtection="1">
      <alignment horizontal="left" wrapText="1"/>
    </xf>
    <xf numFmtId="0" fontId="0" fillId="0" borderId="0" xfId="0" applyProtection="1"/>
    <xf numFmtId="0" fontId="0" fillId="13" borderId="0" xfId="0" applyFill="1" applyProtection="1"/>
    <xf numFmtId="0" fontId="85" fillId="8" borderId="2" xfId="19" applyFont="1" applyFill="1" applyBorder="1" applyAlignment="1" applyProtection="1">
      <alignment horizontal="left" wrapText="1"/>
    </xf>
    <xf numFmtId="0" fontId="40" fillId="0" borderId="0" xfId="0" applyFont="1" applyProtection="1"/>
    <xf numFmtId="0" fontId="39" fillId="14" borderId="0" xfId="0" applyFont="1" applyFill="1" applyBorder="1" applyProtection="1"/>
    <xf numFmtId="0" fontId="39" fillId="0" borderId="0" xfId="0" applyFont="1" applyBorder="1" applyProtection="1"/>
    <xf numFmtId="0" fontId="40" fillId="0" borderId="0" xfId="0" applyFont="1" applyBorder="1" applyAlignment="1" applyProtection="1">
      <alignment horizontal="left" vertical="center"/>
    </xf>
    <xf numFmtId="167" fontId="13" fillId="53" borderId="0" xfId="17" applyNumberFormat="1" applyFont="1" applyFill="1" applyBorder="1" applyAlignment="1" applyProtection="1">
      <alignment horizontal="right" vertical="center"/>
    </xf>
    <xf numFmtId="0" fontId="39" fillId="0" borderId="0" xfId="17" applyFont="1" applyFill="1" applyBorder="1" applyAlignment="1" applyProtection="1">
      <alignment horizontal="left" vertical="center"/>
    </xf>
    <xf numFmtId="9" fontId="13" fillId="53" borderId="0" xfId="17" applyNumberFormat="1" applyFont="1" applyFill="1" applyBorder="1" applyAlignment="1" applyProtection="1">
      <alignment horizontal="right" vertical="center"/>
    </xf>
    <xf numFmtId="9" fontId="13" fillId="53" borderId="0" xfId="0" applyNumberFormat="1" applyFont="1" applyFill="1" applyBorder="1" applyAlignment="1" applyProtection="1">
      <alignment horizontal="right"/>
    </xf>
    <xf numFmtId="0" fontId="0" fillId="14" borderId="29" xfId="0" applyFont="1" applyFill="1" applyBorder="1" applyAlignment="1" applyProtection="1">
      <alignment horizontal="right"/>
    </xf>
    <xf numFmtId="9" fontId="8" fillId="53" borderId="2" xfId="17" applyNumberFormat="1" applyFont="1" applyFill="1" applyBorder="1" applyAlignment="1" applyProtection="1">
      <alignment horizontal="right" vertical="center"/>
    </xf>
    <xf numFmtId="0" fontId="30" fillId="0" borderId="0" xfId="0" applyFont="1" applyBorder="1" applyProtection="1"/>
    <xf numFmtId="0" fontId="0" fillId="0" borderId="0" xfId="0" applyBorder="1" applyProtection="1"/>
    <xf numFmtId="0" fontId="24" fillId="8" borderId="51" xfId="19" applyFont="1" applyFill="1" applyBorder="1" applyAlignment="1" applyProtection="1">
      <alignment horizontal="left" wrapText="1"/>
    </xf>
    <xf numFmtId="0" fontId="0" fillId="14" borderId="51" xfId="0" applyFont="1" applyFill="1" applyBorder="1" applyAlignment="1" applyProtection="1">
      <alignment horizontal="right"/>
    </xf>
    <xf numFmtId="9" fontId="13" fillId="53" borderId="29" xfId="17" applyNumberFormat="1" applyFont="1" applyFill="1" applyBorder="1" applyAlignment="1" applyProtection="1">
      <alignment horizontal="right" vertical="center"/>
    </xf>
    <xf numFmtId="195" fontId="70" fillId="0" borderId="0" xfId="0" applyNumberFormat="1" applyFont="1" applyProtection="1"/>
    <xf numFmtId="195" fontId="0" fillId="0" borderId="0" xfId="0" applyNumberFormat="1" applyProtection="1"/>
    <xf numFmtId="9" fontId="8" fillId="53" borderId="0" xfId="17" applyNumberFormat="1" applyFont="1" applyFill="1" applyBorder="1" applyAlignment="1" applyProtection="1">
      <alignment horizontal="right" vertical="center"/>
    </xf>
    <xf numFmtId="0" fontId="3" fillId="14" borderId="0" xfId="0" applyFont="1" applyFill="1" applyBorder="1" applyAlignment="1" applyProtection="1">
      <alignment horizontal="left"/>
    </xf>
    <xf numFmtId="0" fontId="8" fillId="14" borderId="0" xfId="17" applyFont="1" applyFill="1" applyBorder="1" applyAlignment="1" applyProtection="1">
      <alignment horizontal="center" vertical="center"/>
    </xf>
    <xf numFmtId="0" fontId="0" fillId="14" borderId="0" xfId="0" applyFill="1" applyProtection="1"/>
    <xf numFmtId="9" fontId="8" fillId="14" borderId="29" xfId="3" applyNumberFormat="1" applyFont="1" applyFill="1" applyBorder="1" applyAlignment="1" applyProtection="1">
      <alignment horizontal="right" vertical="center"/>
    </xf>
    <xf numFmtId="2" fontId="8" fillId="14" borderId="0" xfId="19" applyNumberFormat="1" applyFont="1" applyFill="1" applyBorder="1" applyAlignment="1" applyProtection="1">
      <alignment horizontal="right" vertical="center" wrapText="1"/>
    </xf>
    <xf numFmtId="2" fontId="8" fillId="14" borderId="29" xfId="19" applyNumberFormat="1" applyFont="1" applyFill="1" applyBorder="1" applyAlignment="1" applyProtection="1">
      <alignment horizontal="right" vertical="center" wrapText="1"/>
    </xf>
    <xf numFmtId="2" fontId="54" fillId="14" borderId="0" xfId="19" applyNumberFormat="1" applyFont="1" applyFill="1" applyBorder="1" applyAlignment="1" applyProtection="1">
      <alignment horizontal="center" vertical="center" wrapText="1"/>
    </xf>
    <xf numFmtId="170" fontId="8" fillId="53" borderId="0" xfId="0" applyNumberFormat="1" applyFont="1" applyFill="1" applyBorder="1" applyAlignment="1" applyProtection="1">
      <alignment horizontal="right" vertical="center"/>
    </xf>
    <xf numFmtId="170" fontId="8" fillId="53" borderId="29" xfId="0" applyNumberFormat="1" applyFont="1" applyFill="1" applyBorder="1" applyAlignment="1" applyProtection="1">
      <alignment horizontal="right" vertical="center"/>
    </xf>
    <xf numFmtId="2" fontId="24" fillId="14" borderId="0" xfId="19" applyNumberFormat="1" applyFont="1" applyFill="1" applyBorder="1" applyAlignment="1" applyProtection="1">
      <alignment horizontal="left" vertical="center" wrapText="1"/>
    </xf>
    <xf numFmtId="2" fontId="8" fillId="14" borderId="2" xfId="19" applyNumberFormat="1" applyFont="1" applyFill="1" applyBorder="1" applyAlignment="1" applyProtection="1">
      <alignment horizontal="right" vertical="center" wrapText="1"/>
    </xf>
    <xf numFmtId="9" fontId="8" fillId="14" borderId="2" xfId="3" applyNumberFormat="1" applyFont="1" applyFill="1" applyBorder="1" applyAlignment="1" applyProtection="1">
      <alignment horizontal="right" vertical="center"/>
    </xf>
    <xf numFmtId="9" fontId="13" fillId="53" borderId="2" xfId="17" applyNumberFormat="1" applyFont="1" applyFill="1" applyBorder="1" applyAlignment="1" applyProtection="1">
      <alignment horizontal="right" vertical="center"/>
    </xf>
    <xf numFmtId="0" fontId="8" fillId="0" borderId="0" xfId="17" applyFont="1" applyFill="1" applyBorder="1" applyAlignment="1" applyProtection="1">
      <alignment horizontal="center" vertical="center"/>
    </xf>
    <xf numFmtId="0" fontId="24" fillId="8" borderId="65" xfId="19" applyFont="1" applyFill="1" applyBorder="1" applyAlignment="1" applyProtection="1">
      <alignment horizontal="center" wrapText="1"/>
    </xf>
    <xf numFmtId="169" fontId="24" fillId="14" borderId="0" xfId="19" applyNumberFormat="1" applyFont="1" applyFill="1" applyBorder="1" applyAlignment="1" applyProtection="1">
      <alignment vertical="center" wrapText="1"/>
    </xf>
    <xf numFmtId="2" fontId="0" fillId="14" borderId="0" xfId="0" applyNumberFormat="1" applyFill="1" applyBorder="1" applyAlignment="1" applyProtection="1">
      <alignment horizontal="right"/>
    </xf>
    <xf numFmtId="2" fontId="0" fillId="14" borderId="29" xfId="0" applyNumberFormat="1" applyFill="1" applyBorder="1" applyAlignment="1" applyProtection="1">
      <alignment horizontal="right"/>
    </xf>
    <xf numFmtId="2" fontId="0" fillId="14" borderId="2" xfId="0" applyNumberFormat="1" applyFill="1" applyBorder="1" applyAlignment="1" applyProtection="1">
      <alignment horizontal="right"/>
    </xf>
    <xf numFmtId="0" fontId="24" fillId="8" borderId="28" xfId="0" applyFont="1" applyFill="1" applyBorder="1" applyAlignment="1" applyProtection="1">
      <alignment horizontal="center" vertical="center"/>
    </xf>
    <xf numFmtId="0" fontId="22" fillId="14" borderId="0" xfId="0" applyFont="1" applyFill="1" applyBorder="1" applyAlignment="1" applyProtection="1">
      <alignment horizontal="right" vertical="center"/>
    </xf>
    <xf numFmtId="0" fontId="22" fillId="14" borderId="29" xfId="0" applyFont="1" applyFill="1" applyBorder="1" applyAlignment="1" applyProtection="1">
      <alignment horizontal="right" vertical="center"/>
    </xf>
    <xf numFmtId="0" fontId="22" fillId="14" borderId="2" xfId="0" applyFont="1" applyFill="1" applyBorder="1" applyAlignment="1" applyProtection="1">
      <alignment horizontal="right" vertical="center"/>
    </xf>
    <xf numFmtId="0" fontId="29" fillId="0" borderId="0" xfId="0" applyFont="1" applyFill="1" applyBorder="1" applyProtection="1"/>
    <xf numFmtId="0" fontId="29" fillId="0" borderId="0" xfId="0" applyFont="1" applyFill="1" applyProtection="1"/>
    <xf numFmtId="0" fontId="15" fillId="13" borderId="0" xfId="0" applyFont="1" applyFill="1" applyProtection="1"/>
    <xf numFmtId="0" fontId="8" fillId="2" borderId="51" xfId="17" applyFont="1" applyFill="1" applyBorder="1" applyAlignment="1" applyProtection="1">
      <alignment horizontal="right" vertical="center"/>
      <protection locked="0"/>
    </xf>
    <xf numFmtId="0" fontId="8" fillId="45" borderId="2" xfId="0" applyFont="1" applyFill="1" applyBorder="1" applyAlignment="1" applyProtection="1">
      <alignment horizontal="right"/>
      <protection locked="0"/>
    </xf>
    <xf numFmtId="0" fontId="8" fillId="45" borderId="0" xfId="0" applyFont="1" applyFill="1" applyAlignment="1" applyProtection="1">
      <alignment horizontal="right" vertical="center"/>
      <protection locked="0"/>
    </xf>
    <xf numFmtId="0" fontId="8" fillId="45" borderId="2" xfId="0" applyFont="1" applyFill="1" applyBorder="1" applyAlignment="1" applyProtection="1">
      <alignment horizontal="right" vertical="center"/>
      <protection locked="0"/>
    </xf>
    <xf numFmtId="0" fontId="8" fillId="2" borderId="0" xfId="17" applyFont="1" applyFill="1" applyBorder="1" applyAlignment="1" applyProtection="1">
      <alignment horizontal="right" vertical="center"/>
      <protection locked="0"/>
    </xf>
    <xf numFmtId="0" fontId="8" fillId="2" borderId="29" xfId="17" applyFont="1" applyFill="1" applyBorder="1" applyAlignment="1" applyProtection="1">
      <alignment horizontal="right" vertical="center"/>
      <protection locked="0"/>
    </xf>
    <xf numFmtId="3" fontId="8" fillId="2" borderId="0" xfId="17" applyNumberFormat="1" applyFont="1" applyFill="1" applyBorder="1" applyAlignment="1" applyProtection="1">
      <alignment horizontal="right" vertical="center"/>
      <protection locked="0"/>
    </xf>
    <xf numFmtId="167" fontId="8" fillId="2" borderId="0" xfId="17" applyNumberFormat="1" applyFont="1" applyFill="1" applyBorder="1" applyAlignment="1" applyProtection="1">
      <alignment horizontal="right" vertical="center"/>
      <protection locked="0"/>
    </xf>
    <xf numFmtId="9" fontId="8" fillId="2" borderId="0" xfId="17" applyNumberFormat="1" applyFont="1" applyFill="1" applyBorder="1" applyAlignment="1" applyProtection="1">
      <alignment horizontal="right" vertical="center"/>
      <protection locked="0"/>
    </xf>
    <xf numFmtId="3" fontId="8" fillId="2" borderId="31" xfId="17" applyNumberFormat="1" applyFont="1" applyFill="1" applyBorder="1" applyAlignment="1" applyProtection="1">
      <alignment horizontal="right" vertical="center"/>
      <protection locked="0"/>
    </xf>
    <xf numFmtId="176" fontId="8" fillId="2" borderId="0" xfId="17" applyNumberFormat="1" applyFont="1" applyFill="1" applyBorder="1" applyAlignment="1" applyProtection="1">
      <alignment horizontal="right" vertical="center"/>
      <protection locked="0"/>
    </xf>
    <xf numFmtId="176" fontId="8" fillId="2" borderId="29" xfId="17" applyNumberFormat="1" applyFont="1" applyFill="1" applyBorder="1" applyAlignment="1" applyProtection="1">
      <alignment horizontal="right" vertical="center"/>
      <protection locked="0"/>
    </xf>
    <xf numFmtId="170" fontId="8" fillId="2" borderId="0" xfId="0" applyNumberFormat="1" applyFont="1" applyFill="1" applyBorder="1" applyAlignment="1" applyProtection="1">
      <alignment horizontal="right" vertical="center"/>
      <protection locked="0"/>
    </xf>
    <xf numFmtId="9" fontId="8" fillId="2" borderId="2" xfId="17" applyNumberFormat="1" applyFont="1" applyFill="1" applyBorder="1" applyAlignment="1" applyProtection="1">
      <alignment horizontal="right" vertical="center"/>
      <protection locked="0"/>
    </xf>
    <xf numFmtId="9" fontId="8" fillId="2" borderId="29" xfId="17" applyNumberFormat="1" applyFont="1" applyFill="1" applyBorder="1" applyAlignment="1" applyProtection="1">
      <alignment horizontal="right" vertical="center"/>
      <protection locked="0"/>
    </xf>
    <xf numFmtId="3" fontId="8" fillId="2" borderId="29" xfId="17" applyNumberFormat="1" applyFont="1" applyFill="1" applyBorder="1" applyAlignment="1" applyProtection="1">
      <alignment horizontal="right" vertical="center"/>
      <protection locked="0"/>
    </xf>
    <xf numFmtId="195" fontId="8" fillId="2" borderId="0" xfId="17" applyNumberFormat="1" applyFont="1" applyFill="1" applyBorder="1" applyAlignment="1" applyProtection="1">
      <alignment horizontal="right" vertical="center"/>
      <protection locked="0"/>
    </xf>
    <xf numFmtId="195" fontId="0" fillId="2" borderId="0" xfId="0" applyNumberFormat="1" applyFill="1" applyAlignment="1" applyProtection="1">
      <alignment horizontal="right"/>
      <protection locked="0"/>
    </xf>
    <xf numFmtId="195" fontId="8" fillId="2" borderId="29" xfId="17" applyNumberFormat="1" applyFont="1" applyFill="1" applyBorder="1" applyAlignment="1" applyProtection="1">
      <alignment horizontal="right" vertical="center"/>
      <protection locked="0"/>
    </xf>
    <xf numFmtId="195" fontId="0" fillId="2" borderId="29" xfId="0" applyNumberFormat="1" applyFill="1" applyBorder="1" applyAlignment="1" applyProtection="1">
      <alignment horizontal="right"/>
      <protection locked="0"/>
    </xf>
    <xf numFmtId="170" fontId="8" fillId="2" borderId="29" xfId="0" applyNumberFormat="1" applyFont="1" applyFill="1" applyBorder="1" applyAlignment="1" applyProtection="1">
      <alignment horizontal="right" vertical="center"/>
      <protection locked="0"/>
    </xf>
    <xf numFmtId="169" fontId="0" fillId="2" borderId="0" xfId="0" applyNumberFormat="1" applyFill="1" applyBorder="1" applyAlignment="1" applyProtection="1">
      <alignment vertical="center"/>
      <protection locked="0"/>
    </xf>
    <xf numFmtId="169" fontId="0" fillId="2" borderId="29" xfId="0" applyNumberFormat="1" applyFill="1" applyBorder="1" applyAlignment="1" applyProtection="1">
      <alignment vertical="center"/>
      <protection locked="0"/>
    </xf>
    <xf numFmtId="169" fontId="0" fillId="2" borderId="2" xfId="0" applyNumberFormat="1" applyFill="1" applyBorder="1" applyAlignment="1" applyProtection="1">
      <alignment vertical="center"/>
      <protection locked="0"/>
    </xf>
    <xf numFmtId="0" fontId="8" fillId="45" borderId="0" xfId="0" applyFont="1" applyFill="1" applyAlignment="1" applyProtection="1">
      <alignment horizontal="right"/>
      <protection locked="0"/>
    </xf>
    <xf numFmtId="0" fontId="14" fillId="0" borderId="0" xfId="0" applyFont="1" applyBorder="1" applyAlignment="1" applyProtection="1">
      <alignment horizontal="right"/>
    </xf>
    <xf numFmtId="0" fontId="14" fillId="0" borderId="0" xfId="0" applyFont="1" applyBorder="1" applyAlignment="1" applyProtection="1">
      <alignment horizontal="center"/>
    </xf>
    <xf numFmtId="0" fontId="0" fillId="0" borderId="0" xfId="0" applyFont="1" applyBorder="1" applyProtection="1"/>
    <xf numFmtId="0" fontId="0" fillId="0" borderId="0" xfId="0" applyFont="1" applyBorder="1" applyAlignment="1" applyProtection="1">
      <alignment horizontal="right"/>
    </xf>
    <xf numFmtId="164" fontId="37" fillId="0" borderId="0" xfId="0" applyNumberFormat="1" applyFont="1" applyBorder="1" applyProtection="1"/>
    <xf numFmtId="0" fontId="54" fillId="0" borderId="0" xfId="0" applyFont="1" applyFill="1" applyBorder="1" applyAlignment="1" applyProtection="1">
      <alignment horizontal="left" vertical="center"/>
    </xf>
    <xf numFmtId="168" fontId="8" fillId="9" borderId="0" xfId="2" applyNumberFormat="1" applyFont="1" applyFill="1" applyBorder="1" applyAlignment="1" applyProtection="1">
      <alignment horizontal="left" vertical="center" wrapText="1"/>
    </xf>
    <xf numFmtId="0" fontId="24" fillId="0" borderId="0" xfId="0" applyFont="1" applyFill="1" applyBorder="1" applyAlignment="1" applyProtection="1">
      <alignment horizontal="left" vertical="center"/>
    </xf>
    <xf numFmtId="171" fontId="37" fillId="0" borderId="0" xfId="0" applyNumberFormat="1" applyFont="1" applyFill="1" applyBorder="1" applyAlignment="1" applyProtection="1">
      <alignment horizontal="right"/>
    </xf>
    <xf numFmtId="171" fontId="3" fillId="0" borderId="0" xfId="0" applyNumberFormat="1" applyFont="1" applyFill="1" applyBorder="1" applyAlignment="1" applyProtection="1">
      <alignment horizontal="right"/>
    </xf>
    <xf numFmtId="171" fontId="8" fillId="0" borderId="0" xfId="0" applyNumberFormat="1" applyFont="1" applyFill="1" applyBorder="1" applyAlignment="1" applyProtection="1">
      <alignment horizontal="right"/>
    </xf>
    <xf numFmtId="171" fontId="3" fillId="0" borderId="0" xfId="0" applyNumberFormat="1" applyFont="1" applyFill="1" applyBorder="1" applyAlignment="1" applyProtection="1">
      <alignment horizontal="center"/>
    </xf>
    <xf numFmtId="0" fontId="8" fillId="14" borderId="5" xfId="0" applyFont="1" applyFill="1" applyBorder="1" applyAlignment="1" applyProtection="1">
      <alignment horizontal="left" vertical="top" wrapText="1" shrinkToFit="1"/>
    </xf>
    <xf numFmtId="0" fontId="24" fillId="8" borderId="2" xfId="0" applyFont="1" applyFill="1" applyBorder="1" applyAlignment="1" applyProtection="1">
      <alignment horizontal="right" vertical="center" wrapText="1"/>
    </xf>
    <xf numFmtId="0" fontId="7" fillId="4" borderId="65" xfId="0" applyFont="1" applyFill="1" applyBorder="1" applyAlignment="1">
      <alignment horizontal="right" vertical="top"/>
    </xf>
    <xf numFmtId="0" fontId="0" fillId="0" borderId="66" xfId="0" applyFont="1" applyBorder="1" applyAlignment="1" applyProtection="1">
      <alignment horizontal="center" vertical="center"/>
    </xf>
    <xf numFmtId="37" fontId="37" fillId="0" borderId="0" xfId="2" applyNumberFormat="1" applyFont="1" applyFill="1" applyBorder="1" applyProtection="1"/>
    <xf numFmtId="44" fontId="37" fillId="0" borderId="0" xfId="2" applyNumberFormat="1" applyFont="1" applyFill="1" applyBorder="1" applyProtection="1"/>
    <xf numFmtId="0" fontId="90" fillId="0" borderId="0" xfId="0" applyFont="1" applyFill="1" applyBorder="1" applyAlignment="1" applyProtection="1">
      <alignment horizontal="left"/>
    </xf>
    <xf numFmtId="0" fontId="0" fillId="2" borderId="0" xfId="0" applyFont="1" applyFill="1"/>
    <xf numFmtId="167" fontId="37" fillId="0" borderId="0" xfId="0" quotePrefix="1" applyNumberFormat="1" applyFont="1" applyFill="1" applyAlignment="1">
      <alignment horizontal="left"/>
    </xf>
    <xf numFmtId="0" fontId="7" fillId="55" borderId="0" xfId="0" applyFont="1" applyFill="1" applyBorder="1"/>
    <xf numFmtId="1" fontId="90" fillId="55" borderId="0" xfId="0" applyNumberFormat="1" applyFont="1" applyFill="1" applyBorder="1"/>
    <xf numFmtId="3" fontId="60" fillId="54" borderId="0" xfId="0" applyNumberFormat="1" applyFont="1" applyFill="1" applyBorder="1" applyAlignment="1">
      <alignment horizontal="left"/>
    </xf>
    <xf numFmtId="0" fontId="7" fillId="54" borderId="0" xfId="0" applyFont="1" applyFill="1" applyBorder="1" applyAlignment="1">
      <alignment horizontal="left"/>
    </xf>
    <xf numFmtId="0" fontId="15" fillId="54" borderId="0" xfId="0" applyFont="1" applyFill="1" applyBorder="1"/>
    <xf numFmtId="0" fontId="15" fillId="0" borderId="0" xfId="0" applyFont="1" applyBorder="1"/>
    <xf numFmtId="0" fontId="91" fillId="0" borderId="0" xfId="0" applyFont="1" applyFill="1" applyBorder="1" applyAlignment="1">
      <alignment shrinkToFit="1"/>
    </xf>
    <xf numFmtId="0" fontId="91" fillId="0" borderId="0" xfId="0" applyFont="1" applyFill="1" applyBorder="1"/>
    <xf numFmtId="0" fontId="91" fillId="0" borderId="0" xfId="0" applyFont="1" applyFill="1" applyBorder="1" applyAlignment="1">
      <alignment horizontal="left"/>
    </xf>
    <xf numFmtId="0" fontId="92" fillId="54" borderId="0" xfId="0" applyFont="1" applyFill="1" applyBorder="1" applyAlignment="1">
      <alignment horizontal="left"/>
    </xf>
    <xf numFmtId="0" fontId="59" fillId="0" borderId="0" xfId="0" applyFont="1" applyBorder="1" applyAlignment="1">
      <alignment horizontal="left"/>
    </xf>
    <xf numFmtId="0" fontId="59" fillId="0" borderId="0" xfId="0" applyFont="1" applyBorder="1"/>
    <xf numFmtId="179" fontId="71" fillId="0" borderId="0" xfId="0" applyNumberFormat="1" applyFont="1" applyBorder="1" applyAlignment="1">
      <alignment horizontal="left"/>
    </xf>
    <xf numFmtId="169" fontId="0" fillId="0" borderId="0" xfId="3" applyNumberFormat="1" applyFont="1" applyBorder="1" applyAlignment="1">
      <alignment horizontal="left"/>
    </xf>
    <xf numFmtId="189" fontId="8" fillId="0" borderId="0" xfId="1" applyNumberFormat="1" applyFont="1" applyBorder="1" applyAlignment="1">
      <alignment horizontal="right"/>
    </xf>
    <xf numFmtId="0" fontId="15" fillId="54" borderId="0" xfId="0" applyFont="1" applyFill="1" applyBorder="1" applyAlignment="1">
      <alignment horizontal="left"/>
    </xf>
    <xf numFmtId="3" fontId="60" fillId="0" borderId="0" xfId="0" applyNumberFormat="1" applyFont="1" applyFill="1" applyBorder="1" applyAlignment="1">
      <alignment horizontal="left"/>
    </xf>
    <xf numFmtId="0" fontId="7" fillId="0" borderId="0" xfId="0" applyFont="1" applyFill="1" applyBorder="1" applyAlignment="1">
      <alignment horizontal="left"/>
    </xf>
    <xf numFmtId="3" fontId="93" fillId="0" borderId="0" xfId="0" applyNumberFormat="1" applyFont="1" applyFill="1" applyBorder="1" applyAlignment="1">
      <alignment horizontal="left"/>
    </xf>
    <xf numFmtId="169" fontId="8" fillId="0" borderId="0" xfId="3" applyNumberFormat="1" applyFont="1" applyBorder="1" applyAlignment="1">
      <alignment horizontal="left"/>
    </xf>
    <xf numFmtId="169" fontId="8" fillId="0" borderId="0" xfId="3" applyNumberFormat="1" applyFont="1" applyFill="1" applyBorder="1" applyAlignment="1">
      <alignment horizontal="left"/>
    </xf>
    <xf numFmtId="3" fontId="59" fillId="0" borderId="0" xfId="0" applyNumberFormat="1" applyFont="1" applyFill="1" applyBorder="1" applyAlignment="1">
      <alignment horizontal="left"/>
    </xf>
    <xf numFmtId="43" fontId="85" fillId="0" borderId="0" xfId="1" applyNumberFormat="1" applyFont="1" applyFill="1" applyBorder="1" applyAlignment="1" applyProtection="1">
      <alignment horizontal="right"/>
    </xf>
    <xf numFmtId="184" fontId="0" fillId="0" borderId="0" xfId="1" applyNumberFormat="1" applyFont="1" applyBorder="1"/>
    <xf numFmtId="43" fontId="0" fillId="0" borderId="0" xfId="0" applyNumberFormat="1" applyBorder="1" applyAlignment="1">
      <alignment horizontal="left"/>
    </xf>
    <xf numFmtId="49" fontId="85" fillId="0" borderId="0" xfId="1" applyNumberFormat="1" applyFont="1" applyFill="1" applyBorder="1" applyAlignment="1" applyProtection="1">
      <alignment horizontal="right"/>
    </xf>
    <xf numFmtId="0" fontId="24" fillId="8" borderId="85" xfId="0" applyFont="1" applyFill="1" applyBorder="1" applyAlignment="1" applyProtection="1">
      <alignment horizontal="right" vertical="center" wrapText="1"/>
    </xf>
    <xf numFmtId="1" fontId="60" fillId="54" borderId="0" xfId="0" applyNumberFormat="1" applyFont="1" applyFill="1" applyBorder="1" applyAlignment="1">
      <alignment horizontal="left"/>
    </xf>
    <xf numFmtId="0" fontId="8" fillId="2" borderId="83" xfId="0" applyFont="1" applyFill="1" applyBorder="1" applyProtection="1"/>
    <xf numFmtId="0" fontId="36" fillId="0" borderId="0" xfId="0" applyFont="1" applyFill="1" applyAlignment="1">
      <alignment horizontal="left" vertical="top"/>
    </xf>
    <xf numFmtId="0" fontId="36" fillId="0" borderId="0" xfId="0" applyFont="1" applyAlignment="1">
      <alignment vertical="top"/>
    </xf>
    <xf numFmtId="0" fontId="37" fillId="0" borderId="1" xfId="0" applyFont="1" applyFill="1" applyBorder="1" applyAlignment="1">
      <alignment horizontal="right"/>
    </xf>
    <xf numFmtId="0" fontId="8" fillId="2" borderId="0" xfId="0" applyFont="1" applyFill="1" applyBorder="1" applyProtection="1">
      <protection locked="0"/>
    </xf>
    <xf numFmtId="0" fontId="8" fillId="2" borderId="29" xfId="0" applyFont="1" applyFill="1" applyBorder="1" applyProtection="1">
      <protection locked="0"/>
    </xf>
    <xf numFmtId="169" fontId="0" fillId="2" borderId="84" xfId="3" applyNumberFormat="1" applyFont="1" applyFill="1" applyBorder="1" applyAlignment="1" applyProtection="1">
      <alignment horizontal="left"/>
      <protection locked="0"/>
    </xf>
    <xf numFmtId="169" fontId="0" fillId="2" borderId="80" xfId="3" applyNumberFormat="1" applyFont="1" applyFill="1" applyBorder="1" applyAlignment="1" applyProtection="1">
      <alignment horizontal="left"/>
      <protection locked="0"/>
    </xf>
    <xf numFmtId="169" fontId="0" fillId="2" borderId="17" xfId="3" applyNumberFormat="1" applyFont="1" applyFill="1" applyBorder="1" applyAlignment="1" applyProtection="1">
      <alignment horizontal="left"/>
      <protection locked="0"/>
    </xf>
    <xf numFmtId="0" fontId="3" fillId="0" borderId="0" xfId="0" applyFont="1" applyAlignment="1" applyProtection="1">
      <alignment horizontal="left"/>
    </xf>
    <xf numFmtId="0" fontId="0" fillId="0" borderId="0" xfId="0" applyFont="1" applyAlignment="1" applyProtection="1">
      <alignment horizontal="center"/>
    </xf>
    <xf numFmtId="0" fontId="7" fillId="4" borderId="47" xfId="0" applyFont="1" applyFill="1" applyBorder="1" applyAlignment="1" applyProtection="1">
      <alignment horizontal="center"/>
    </xf>
    <xf numFmtId="0" fontId="26" fillId="0" borderId="0" xfId="0" applyFont="1" applyAlignment="1" applyProtection="1">
      <alignment horizontal="right"/>
    </xf>
    <xf numFmtId="0" fontId="0" fillId="46" borderId="1" xfId="0" applyFont="1" applyFill="1" applyBorder="1" applyAlignment="1" applyProtection="1">
      <alignment horizontal="center"/>
    </xf>
    <xf numFmtId="0" fontId="0" fillId="0" borderId="1" xfId="0" applyNumberFormat="1" applyFont="1" applyFill="1" applyBorder="1" applyAlignment="1" applyProtection="1">
      <alignment horizontal="left"/>
    </xf>
    <xf numFmtId="0" fontId="81" fillId="50" borderId="1" xfId="0" applyFont="1" applyFill="1" applyBorder="1" applyAlignment="1" applyProtection="1">
      <alignment horizontal="center"/>
    </xf>
    <xf numFmtId="0" fontId="81" fillId="47" borderId="1" xfId="0" applyFont="1" applyFill="1" applyBorder="1" applyAlignment="1" applyProtection="1">
      <alignment horizontal="center"/>
    </xf>
    <xf numFmtId="0" fontId="81" fillId="47" borderId="47" xfId="0" applyFont="1" applyFill="1" applyBorder="1" applyAlignment="1" applyProtection="1">
      <alignment horizontal="center"/>
    </xf>
    <xf numFmtId="172" fontId="8" fillId="2" borderId="42" xfId="0" applyNumberFormat="1" applyFont="1" applyFill="1" applyBorder="1" applyAlignment="1" applyProtection="1">
      <alignment horizontal="right" vertical="center"/>
    </xf>
    <xf numFmtId="177" fontId="8" fillId="2" borderId="42" xfId="1" applyNumberFormat="1" applyFont="1" applyFill="1" applyBorder="1" applyAlignment="1" applyProtection="1">
      <alignment horizontal="right" vertical="center"/>
    </xf>
    <xf numFmtId="9" fontId="8" fillId="2" borderId="42" xfId="3" applyFont="1" applyFill="1" applyBorder="1" applyAlignment="1" applyProtection="1">
      <alignment horizontal="right" vertical="center"/>
    </xf>
    <xf numFmtId="10" fontId="8" fillId="2" borderId="42" xfId="3" applyNumberFormat="1" applyFont="1" applyFill="1" applyBorder="1" applyAlignment="1" applyProtection="1">
      <alignment horizontal="right" vertical="center"/>
    </xf>
    <xf numFmtId="8" fontId="8" fillId="2" borderId="42" xfId="0" applyNumberFormat="1" applyFont="1" applyFill="1" applyBorder="1" applyAlignment="1" applyProtection="1">
      <alignment horizontal="right" vertical="center"/>
    </xf>
    <xf numFmtId="5" fontId="8" fillId="2" borderId="80" xfId="1" applyNumberFormat="1" applyFont="1" applyFill="1" applyBorder="1" applyAlignment="1" applyProtection="1">
      <alignment horizontal="right" vertical="center"/>
    </xf>
    <xf numFmtId="0" fontId="8" fillId="2" borderId="17" xfId="0" applyFont="1" applyFill="1" applyBorder="1" applyAlignment="1" applyProtection="1">
      <alignment horizontal="right" vertical="center"/>
    </xf>
    <xf numFmtId="165" fontId="8" fillId="2" borderId="17" xfId="0" applyNumberFormat="1" applyFont="1" applyFill="1" applyBorder="1" applyAlignment="1" applyProtection="1">
      <alignment horizontal="right" vertical="center"/>
    </xf>
    <xf numFmtId="0" fontId="24" fillId="8" borderId="2" xfId="0" applyFont="1" applyFill="1" applyBorder="1" applyAlignment="1" applyProtection="1">
      <alignment horizontal="right" vertical="center" wrapText="1"/>
    </xf>
    <xf numFmtId="0" fontId="94" fillId="57" borderId="0" xfId="0" applyFont="1" applyFill="1"/>
    <xf numFmtId="0" fontId="94" fillId="0" borderId="0" xfId="0" applyFont="1"/>
    <xf numFmtId="0" fontId="94" fillId="57" borderId="0" xfId="0" applyFont="1" applyFill="1" applyAlignment="1"/>
    <xf numFmtId="0" fontId="94" fillId="57" borderId="0" xfId="0" quotePrefix="1" applyFont="1" applyFill="1"/>
    <xf numFmtId="0" fontId="25" fillId="57" borderId="0" xfId="0" applyFont="1" applyFill="1" applyAlignment="1">
      <alignment vertical="top" wrapText="1"/>
    </xf>
    <xf numFmtId="0" fontId="8" fillId="0" borderId="0" xfId="81" applyFont="1" applyFill="1" applyAlignment="1">
      <alignment horizontal="left" vertical="center"/>
    </xf>
    <xf numFmtId="0" fontId="8" fillId="2" borderId="87" xfId="0" applyFont="1" applyFill="1" applyBorder="1" applyAlignment="1" applyProtection="1">
      <protection locked="0"/>
    </xf>
    <xf numFmtId="0" fontId="98" fillId="13" borderId="0" xfId="0" applyFont="1" applyFill="1" applyBorder="1" applyProtection="1"/>
    <xf numFmtId="0" fontId="98" fillId="0" borderId="0" xfId="0" applyFont="1"/>
    <xf numFmtId="0" fontId="99" fillId="0" borderId="0" xfId="0" applyFont="1"/>
    <xf numFmtId="3" fontId="99" fillId="0" borderId="0" xfId="0" applyNumberFormat="1" applyFont="1" applyFill="1"/>
    <xf numFmtId="3" fontId="99" fillId="0" borderId="0" xfId="0" applyNumberFormat="1" applyFont="1"/>
    <xf numFmtId="3" fontId="8" fillId="2" borderId="0" xfId="0" applyNumberFormat="1" applyFont="1" applyFill="1" applyBorder="1" applyProtection="1">
      <protection locked="0"/>
    </xf>
    <xf numFmtId="1" fontId="100" fillId="13" borderId="0" xfId="0" applyNumberFormat="1" applyFont="1" applyFill="1" applyBorder="1" applyAlignment="1" applyProtection="1">
      <alignment horizontal="right"/>
    </xf>
    <xf numFmtId="0" fontId="100" fillId="13" borderId="2" xfId="0" applyFont="1" applyFill="1" applyBorder="1"/>
    <xf numFmtId="0" fontId="101" fillId="13" borderId="2" xfId="0" applyFont="1" applyFill="1" applyBorder="1"/>
    <xf numFmtId="0" fontId="102" fillId="0" borderId="0" xfId="0" applyFont="1" applyAlignment="1">
      <alignment horizontal="right"/>
    </xf>
    <xf numFmtId="164" fontId="103" fillId="0" borderId="0" xfId="1" applyNumberFormat="1" applyFont="1" applyAlignment="1">
      <alignment horizontal="right"/>
    </xf>
    <xf numFmtId="0" fontId="104" fillId="0" borderId="0" xfId="0" applyFont="1"/>
    <xf numFmtId="0" fontId="100" fillId="13" borderId="86" xfId="0" applyFont="1" applyFill="1" applyBorder="1" applyAlignment="1">
      <alignment horizontal="center" vertical="center" wrapText="1"/>
    </xf>
    <xf numFmtId="0" fontId="94" fillId="0" borderId="86" xfId="0" applyFont="1" applyBorder="1" applyAlignment="1">
      <alignment vertical="top" wrapText="1"/>
    </xf>
    <xf numFmtId="9" fontId="106" fillId="0" borderId="0" xfId="3" applyFont="1"/>
    <xf numFmtId="0" fontId="107" fillId="0" borderId="0" xfId="0" applyFont="1" applyAlignment="1">
      <alignment horizontal="right"/>
    </xf>
    <xf numFmtId="167" fontId="94" fillId="0" borderId="0" xfId="0" applyNumberFormat="1" applyFont="1"/>
    <xf numFmtId="9" fontId="94" fillId="0" borderId="0" xfId="3" applyFont="1"/>
    <xf numFmtId="164" fontId="24" fillId="14" borderId="2" xfId="1" applyNumberFormat="1" applyFont="1" applyFill="1" applyBorder="1" applyProtection="1"/>
    <xf numFmtId="168" fontId="76" fillId="0" borderId="0" xfId="2" applyNumberFormat="1" applyFont="1" applyFill="1" applyBorder="1" applyAlignment="1" applyProtection="1">
      <alignment horizontal="center"/>
    </xf>
    <xf numFmtId="191" fontId="8" fillId="2" borderId="0" xfId="0" applyNumberFormat="1" applyFont="1" applyFill="1" applyAlignment="1" applyProtection="1">
      <alignment horizontal="left"/>
      <protection locked="0"/>
    </xf>
    <xf numFmtId="168" fontId="108" fillId="0" borderId="86" xfId="0" applyNumberFormat="1" applyFont="1" applyFill="1" applyBorder="1"/>
    <xf numFmtId="0" fontId="109" fillId="13" borderId="0" xfId="0" applyFont="1" applyFill="1" applyBorder="1" applyProtection="1"/>
    <xf numFmtId="3" fontId="109" fillId="13" borderId="0" xfId="0" applyNumberFormat="1" applyFont="1" applyFill="1"/>
    <xf numFmtId="0" fontId="110" fillId="0" borderId="0" xfId="0" applyFont="1"/>
    <xf numFmtId="164" fontId="110" fillId="0" borderId="0" xfId="0" applyNumberFormat="1" applyFont="1"/>
    <xf numFmtId="0" fontId="109" fillId="0" borderId="86" xfId="0" applyFont="1" applyBorder="1"/>
    <xf numFmtId="0" fontId="109" fillId="0" borderId="86" xfId="0" applyFont="1" applyBorder="1" applyAlignment="1">
      <alignment horizontal="center"/>
    </xf>
    <xf numFmtId="0" fontId="110" fillId="0" borderId="86" xfId="0" applyFont="1" applyBorder="1"/>
    <xf numFmtId="0" fontId="111" fillId="13" borderId="0" xfId="0" applyFont="1" applyFill="1" applyBorder="1" applyProtection="1"/>
    <xf numFmtId="0" fontId="105" fillId="0" borderId="0" xfId="0" applyNumberFormat="1" applyFont="1" applyFill="1" applyBorder="1" applyAlignment="1" applyProtection="1">
      <alignment horizontal="right" vertical="center"/>
    </xf>
    <xf numFmtId="43" fontId="8" fillId="0" borderId="42" xfId="1" applyFont="1" applyFill="1" applyBorder="1" applyAlignment="1" applyProtection="1">
      <alignment horizontal="right" vertical="center"/>
    </xf>
    <xf numFmtId="43" fontId="8" fillId="2" borderId="42" xfId="1" applyFont="1" applyFill="1" applyBorder="1" applyAlignment="1" applyProtection="1">
      <alignment horizontal="right" vertical="center"/>
      <protection locked="0"/>
    </xf>
    <xf numFmtId="169" fontId="8" fillId="2" borderId="42" xfId="3" applyNumberFormat="1" applyFont="1" applyFill="1" applyBorder="1" applyAlignment="1" applyProtection="1">
      <alignment horizontal="right" vertical="center"/>
      <protection locked="0"/>
    </xf>
    <xf numFmtId="7" fontId="55" fillId="0" borderId="80" xfId="1" applyNumberFormat="1" applyFont="1" applyFill="1" applyBorder="1" applyAlignment="1" applyProtection="1">
      <alignment horizontal="right" vertical="center"/>
    </xf>
    <xf numFmtId="0" fontId="55" fillId="14" borderId="5" xfId="0" applyFont="1" applyFill="1" applyBorder="1" applyAlignment="1" applyProtection="1">
      <alignment vertical="center" shrinkToFit="1"/>
    </xf>
    <xf numFmtId="1" fontId="100" fillId="0" borderId="0" xfId="0" applyNumberFormat="1" applyFont="1" applyFill="1" applyBorder="1" applyAlignment="1" applyProtection="1">
      <alignment horizontal="right"/>
    </xf>
    <xf numFmtId="1" fontId="100" fillId="0" borderId="0" xfId="0" applyNumberFormat="1" applyFont="1" applyFill="1" applyBorder="1" applyAlignment="1" applyProtection="1">
      <alignment horizontal="center"/>
    </xf>
    <xf numFmtId="0" fontId="104" fillId="0" borderId="0" xfId="0" applyFont="1" applyFill="1" applyBorder="1" applyAlignment="1" applyProtection="1">
      <alignment horizontal="center"/>
    </xf>
    <xf numFmtId="0" fontId="94" fillId="0" borderId="0" xfId="0" applyFont="1" applyFill="1" applyBorder="1" applyProtection="1"/>
    <xf numFmtId="0" fontId="101" fillId="13" borderId="0" xfId="0" applyFont="1" applyFill="1"/>
    <xf numFmtId="0" fontId="94" fillId="0" borderId="0" xfId="0" applyFont="1" applyFill="1"/>
    <xf numFmtId="0" fontId="112" fillId="0" borderId="0" xfId="0" applyFont="1"/>
    <xf numFmtId="0" fontId="100" fillId="13" borderId="86" xfId="0" applyFont="1" applyFill="1" applyBorder="1" applyAlignment="1">
      <alignment horizontal="center" vertical="center"/>
    </xf>
    <xf numFmtId="0" fontId="100" fillId="13" borderId="84" xfId="0" applyFont="1" applyFill="1" applyBorder="1" applyAlignment="1">
      <alignment horizontal="center" vertical="center" wrapText="1"/>
    </xf>
    <xf numFmtId="0" fontId="94" fillId="0" borderId="0" xfId="0" applyFont="1" applyAlignment="1">
      <alignment vertical="top"/>
    </xf>
    <xf numFmtId="0" fontId="105" fillId="0" borderId="84" xfId="0" applyFont="1" applyFill="1" applyBorder="1" applyAlignment="1">
      <alignment horizontal="left" vertical="top"/>
    </xf>
    <xf numFmtId="0" fontId="94" fillId="0" borderId="84" xfId="0" applyFont="1" applyBorder="1" applyAlignment="1">
      <alignment vertical="top" wrapText="1"/>
    </xf>
    <xf numFmtId="173" fontId="113" fillId="0" borderId="70" xfId="0" applyNumberFormat="1" applyFont="1" applyFill="1" applyBorder="1" applyAlignment="1">
      <alignment horizontal="center" vertical="top" wrapText="1"/>
    </xf>
    <xf numFmtId="9" fontId="94" fillId="0" borderId="0" xfId="3" applyFont="1" applyFill="1" applyAlignment="1">
      <alignment vertical="top"/>
    </xf>
    <xf numFmtId="0" fontId="94" fillId="0" borderId="0" xfId="0" applyFont="1" applyFill="1" applyAlignment="1">
      <alignment vertical="top"/>
    </xf>
    <xf numFmtId="0" fontId="94" fillId="0" borderId="86" xfId="0" applyFont="1" applyBorder="1" applyAlignment="1">
      <alignment horizontal="left" vertical="top"/>
    </xf>
    <xf numFmtId="178" fontId="113" fillId="0" borderId="86" xfId="0" applyNumberFormat="1" applyFont="1" applyBorder="1" applyAlignment="1">
      <alignment horizontal="center" vertical="top"/>
    </xf>
    <xf numFmtId="169" fontId="113" fillId="0" borderId="86" xfId="0" applyNumberFormat="1" applyFont="1" applyBorder="1" applyAlignment="1">
      <alignment horizontal="center" vertical="top"/>
    </xf>
    <xf numFmtId="0" fontId="105" fillId="0" borderId="69" xfId="0" applyFont="1" applyFill="1" applyBorder="1" applyAlignment="1">
      <alignment horizontal="left" vertical="top"/>
    </xf>
    <xf numFmtId="178" fontId="94" fillId="0" borderId="0" xfId="0" applyNumberFormat="1" applyFont="1" applyAlignment="1">
      <alignment vertical="top"/>
    </xf>
    <xf numFmtId="0" fontId="112" fillId="0" borderId="86" xfId="0" applyFont="1" applyFill="1" applyBorder="1" applyAlignment="1">
      <alignment horizontal="left" vertical="top"/>
    </xf>
    <xf numFmtId="0" fontId="112" fillId="0" borderId="17" xfId="0" applyFont="1" applyFill="1" applyBorder="1" applyAlignment="1">
      <alignment horizontal="left" vertical="top" wrapText="1"/>
    </xf>
    <xf numFmtId="178" fontId="112" fillId="0" borderId="86" xfId="0" applyNumberFormat="1" applyFont="1" applyFill="1" applyBorder="1" applyAlignment="1">
      <alignment horizontal="center" vertical="top" wrapText="1"/>
    </xf>
    <xf numFmtId="0" fontId="94" fillId="0" borderId="0" xfId="0" applyFont="1" applyAlignment="1">
      <alignment horizontal="center"/>
    </xf>
    <xf numFmtId="9" fontId="94" fillId="0" borderId="0" xfId="3" applyFont="1" applyFill="1"/>
    <xf numFmtId="0" fontId="112" fillId="0" borderId="0" xfId="0" applyFont="1" applyAlignment="1">
      <alignment vertical="center"/>
    </xf>
    <xf numFmtId="0" fontId="114" fillId="0" borderId="86" xfId="0" applyFont="1" applyBorder="1"/>
    <xf numFmtId="0" fontId="94" fillId="0" borderId="69" xfId="0" applyFont="1" applyBorder="1" applyAlignment="1"/>
    <xf numFmtId="0" fontId="94" fillId="0" borderId="70" xfId="0" applyFont="1" applyBorder="1" applyAlignment="1"/>
    <xf numFmtId="0" fontId="94" fillId="0" borderId="0" xfId="0" applyFont="1" applyBorder="1" applyAlignment="1"/>
    <xf numFmtId="0" fontId="94" fillId="0" borderId="86" xfId="0" applyFont="1" applyBorder="1" applyAlignment="1">
      <alignment horizontal="left" indent="1"/>
    </xf>
    <xf numFmtId="173" fontId="94" fillId="0" borderId="86" xfId="0" applyNumberFormat="1" applyFont="1" applyBorder="1"/>
    <xf numFmtId="173" fontId="94" fillId="0" borderId="0" xfId="0" applyNumberFormat="1" applyFont="1" applyBorder="1"/>
    <xf numFmtId="173" fontId="115" fillId="0" borderId="0" xfId="0" applyNumberFormat="1" applyFont="1" applyBorder="1"/>
    <xf numFmtId="0" fontId="104" fillId="0" borderId="86" xfId="0" applyFont="1" applyBorder="1"/>
    <xf numFmtId="173" fontId="104" fillId="0" borderId="86" xfId="0" applyNumberFormat="1" applyFont="1" applyBorder="1"/>
    <xf numFmtId="0" fontId="94" fillId="0" borderId="86" xfId="0" applyFont="1" applyBorder="1"/>
    <xf numFmtId="173" fontId="106" fillId="0" borderId="0" xfId="0" applyNumberFormat="1" applyFont="1" applyBorder="1"/>
    <xf numFmtId="0" fontId="112" fillId="0" borderId="86" xfId="0" applyFont="1" applyBorder="1"/>
    <xf numFmtId="0" fontId="94" fillId="0" borderId="86" xfId="0" applyFont="1" applyBorder="1" applyAlignment="1">
      <alignment horizontal="right"/>
    </xf>
    <xf numFmtId="43" fontId="104" fillId="0" borderId="0" xfId="0" applyNumberFormat="1" applyFont="1" applyBorder="1"/>
    <xf numFmtId="169" fontId="104" fillId="0" borderId="0" xfId="3" applyNumberFormat="1" applyFont="1" applyBorder="1"/>
    <xf numFmtId="193" fontId="104" fillId="0" borderId="0" xfId="1" applyNumberFormat="1" applyFont="1" applyBorder="1"/>
    <xf numFmtId="0" fontId="117" fillId="0" borderId="0" xfId="0" applyFont="1" applyFill="1"/>
    <xf numFmtId="0" fontId="118" fillId="0" borderId="0" xfId="0" applyFont="1" applyBorder="1" applyAlignment="1">
      <alignment horizontal="left" vertical="center" wrapText="1"/>
    </xf>
    <xf numFmtId="0" fontId="116" fillId="0" borderId="0" xfId="0" applyFont="1" applyBorder="1" applyAlignment="1">
      <alignment vertical="top" wrapText="1"/>
    </xf>
    <xf numFmtId="0" fontId="119" fillId="0" borderId="0" xfId="0" applyFont="1" applyAlignment="1">
      <alignment vertical="center"/>
    </xf>
    <xf numFmtId="0" fontId="120" fillId="13" borderId="86" xfId="0" applyFont="1" applyFill="1" applyBorder="1" applyAlignment="1">
      <alignment horizontal="center" vertical="center" wrapText="1"/>
    </xf>
    <xf numFmtId="0" fontId="120" fillId="13" borderId="84" xfId="0" applyFont="1" applyFill="1" applyBorder="1" applyAlignment="1">
      <alignment horizontal="center" vertical="center" wrapText="1"/>
    </xf>
    <xf numFmtId="0" fontId="122" fillId="0" borderId="86" xfId="0" applyFont="1" applyBorder="1" applyAlignment="1">
      <alignment horizontal="center" vertical="top" wrapText="1"/>
    </xf>
    <xf numFmtId="173" fontId="123" fillId="13" borderId="86" xfId="0" applyNumberFormat="1" applyFont="1" applyFill="1" applyBorder="1" applyAlignment="1">
      <alignment horizontal="right" vertical="center" wrapText="1"/>
    </xf>
    <xf numFmtId="170" fontId="84" fillId="0" borderId="80" xfId="0" applyNumberFormat="1" applyFont="1" applyFill="1" applyBorder="1" applyAlignment="1" applyProtection="1">
      <alignment horizontal="right" vertical="center"/>
    </xf>
    <xf numFmtId="170" fontId="8" fillId="2" borderId="80" xfId="0" applyNumberFormat="1" applyFont="1" applyFill="1" applyBorder="1" applyAlignment="1" applyProtection="1">
      <alignment horizontal="right" vertical="center"/>
    </xf>
    <xf numFmtId="0" fontId="124" fillId="0" borderId="0" xfId="0" applyFont="1" applyAlignment="1">
      <alignment horizontal="right"/>
    </xf>
    <xf numFmtId="0" fontId="124" fillId="2" borderId="0" xfId="0" applyFont="1" applyFill="1" applyBorder="1" applyAlignment="1">
      <alignment horizontal="right" vertical="center" wrapText="1"/>
    </xf>
    <xf numFmtId="0" fontId="125" fillId="0" borderId="0" xfId="0" applyFont="1"/>
    <xf numFmtId="49" fontId="84" fillId="0" borderId="0" xfId="0" applyNumberFormat="1" applyFont="1" applyFill="1" applyBorder="1" applyAlignment="1" applyProtection="1">
      <alignment horizontal="right"/>
    </xf>
    <xf numFmtId="168" fontId="84" fillId="0" borderId="0" xfId="2" applyNumberFormat="1" applyFont="1" applyFill="1" applyBorder="1" applyProtection="1"/>
    <xf numFmtId="168" fontId="126" fillId="0" borderId="0" xfId="2" applyNumberFormat="1" applyFont="1" applyFill="1" applyBorder="1" applyAlignment="1" applyProtection="1">
      <alignment horizontal="right"/>
    </xf>
    <xf numFmtId="4" fontId="113" fillId="0" borderId="86" xfId="0" applyNumberFormat="1" applyFont="1" applyBorder="1" applyAlignment="1">
      <alignment horizontal="center" vertical="top"/>
    </xf>
    <xf numFmtId="0" fontId="14" fillId="58" borderId="84" xfId="0" applyFont="1" applyFill="1" applyBorder="1" applyAlignment="1">
      <alignment horizontal="right" vertical="center"/>
    </xf>
    <xf numFmtId="0" fontId="24" fillId="58" borderId="71" xfId="0" applyFont="1" applyFill="1" applyBorder="1" applyAlignment="1">
      <alignment vertical="center"/>
    </xf>
    <xf numFmtId="165" fontId="24" fillId="58" borderId="68" xfId="0" applyNumberFormat="1" applyFont="1" applyFill="1" applyBorder="1" applyAlignment="1">
      <alignment vertical="center"/>
    </xf>
    <xf numFmtId="0" fontId="8" fillId="0" borderId="0" xfId="0" applyFont="1" applyFill="1" applyBorder="1" applyAlignment="1" applyProtection="1">
      <alignment vertical="center"/>
    </xf>
    <xf numFmtId="172" fontId="8" fillId="2" borderId="1" xfId="0" applyNumberFormat="1" applyFont="1" applyFill="1" applyBorder="1" applyAlignment="1" applyProtection="1">
      <alignment vertical="center"/>
    </xf>
    <xf numFmtId="168" fontId="70" fillId="0" borderId="0" xfId="2" applyNumberFormat="1" applyFont="1" applyFill="1" applyBorder="1" applyAlignment="1" applyProtection="1">
      <alignment horizontal="right"/>
    </xf>
    <xf numFmtId="181" fontId="39" fillId="0" borderId="42" xfId="1" applyNumberFormat="1" applyFont="1" applyFill="1" applyBorder="1" applyAlignment="1" applyProtection="1">
      <alignment horizontal="right" vertical="center"/>
    </xf>
    <xf numFmtId="0" fontId="108" fillId="13" borderId="0" xfId="0" applyFont="1" applyFill="1" applyBorder="1" applyProtection="1"/>
    <xf numFmtId="3" fontId="108" fillId="13" borderId="0" xfId="0" applyNumberFormat="1" applyFont="1" applyFill="1"/>
    <xf numFmtId="0" fontId="108" fillId="13" borderId="0" xfId="0" applyFont="1" applyFill="1"/>
    <xf numFmtId="0" fontId="108" fillId="0" borderId="0" xfId="0" applyFont="1"/>
    <xf numFmtId="0" fontId="127" fillId="0" borderId="0" xfId="0" applyFont="1"/>
    <xf numFmtId="0" fontId="108" fillId="0" borderId="86" xfId="0" applyFont="1" applyBorder="1"/>
    <xf numFmtId="168" fontId="108" fillId="0" borderId="86" xfId="0" applyNumberFormat="1" applyFont="1" applyBorder="1"/>
    <xf numFmtId="0" fontId="128" fillId="13" borderId="0" xfId="0" applyFont="1" applyFill="1" applyBorder="1" applyProtection="1"/>
    <xf numFmtId="0" fontId="96" fillId="13" borderId="0" xfId="0" applyFont="1" applyFill="1" applyBorder="1" applyProtection="1"/>
    <xf numFmtId="0" fontId="96" fillId="13" borderId="0" xfId="0" applyFont="1" applyFill="1"/>
    <xf numFmtId="0" fontId="129" fillId="0" borderId="0" xfId="0" applyFont="1"/>
    <xf numFmtId="9" fontId="8" fillId="0" borderId="0" xfId="3" applyFont="1" applyFill="1" applyBorder="1"/>
    <xf numFmtId="0" fontId="0" fillId="59" borderId="0" xfId="0" applyFont="1" applyFill="1" applyAlignment="1">
      <alignment vertical="center"/>
    </xf>
    <xf numFmtId="0" fontId="131" fillId="0" borderId="0" xfId="0" applyFont="1" applyFill="1" applyBorder="1" applyAlignment="1" applyProtection="1">
      <alignment horizontal="right"/>
    </xf>
    <xf numFmtId="1" fontId="0" fillId="2" borderId="0" xfId="0" applyNumberFormat="1" applyFont="1" applyFill="1" applyBorder="1" applyAlignment="1" applyProtection="1">
      <alignment horizontal="right" vertical="center"/>
      <protection locked="0"/>
    </xf>
    <xf numFmtId="0" fontId="132" fillId="0" borderId="0" xfId="0" applyFont="1"/>
    <xf numFmtId="0" fontId="109" fillId="0" borderId="0" xfId="0" applyFont="1"/>
    <xf numFmtId="0" fontId="109" fillId="0" borderId="0" xfId="0" applyFont="1" applyAlignment="1">
      <alignment horizontal="right"/>
    </xf>
    <xf numFmtId="0" fontId="110" fillId="0" borderId="86" xfId="0" applyFont="1" applyBorder="1" applyAlignment="1">
      <alignment horizontal="center"/>
    </xf>
    <xf numFmtId="168" fontId="110" fillId="2" borderId="86" xfId="2" applyNumberFormat="1" applyFont="1" applyFill="1" applyBorder="1"/>
    <xf numFmtId="168" fontId="109" fillId="0" borderId="86" xfId="2" applyNumberFormat="1" applyFont="1" applyBorder="1"/>
    <xf numFmtId="0" fontId="110" fillId="0" borderId="0" xfId="0" applyFont="1" applyFill="1" applyAlignment="1">
      <alignment vertical="center"/>
    </xf>
    <xf numFmtId="44" fontId="110" fillId="0" borderId="86" xfId="0" applyNumberFormat="1" applyFont="1" applyBorder="1"/>
    <xf numFmtId="0" fontId="110" fillId="0" borderId="0" xfId="0" applyFont="1" applyAlignment="1">
      <alignment horizontal="right"/>
    </xf>
    <xf numFmtId="0" fontId="132" fillId="0" borderId="0" xfId="0" applyFont="1" applyFill="1"/>
    <xf numFmtId="0" fontId="61" fillId="0" borderId="72" xfId="0" applyFont="1" applyFill="1" applyBorder="1" applyAlignment="1">
      <alignment horizontal="center" vertical="center"/>
    </xf>
    <xf numFmtId="3" fontId="61" fillId="0" borderId="73" xfId="0" applyNumberFormat="1" applyFont="1" applyFill="1" applyBorder="1" applyAlignment="1">
      <alignment horizontal="center" wrapText="1"/>
    </xf>
    <xf numFmtId="3" fontId="61" fillId="0" borderId="74" xfId="0" applyNumberFormat="1" applyFont="1" applyFill="1" applyBorder="1" applyAlignment="1">
      <alignment horizontal="center" wrapText="1"/>
    </xf>
    <xf numFmtId="0" fontId="98" fillId="3" borderId="75" xfId="0" applyFont="1" applyFill="1" applyBorder="1"/>
    <xf numFmtId="0" fontId="99" fillId="3" borderId="75" xfId="0" applyFont="1" applyFill="1" applyBorder="1" applyAlignment="1">
      <alignment horizontal="left" indent="1"/>
    </xf>
    <xf numFmtId="0" fontId="99" fillId="3" borderId="77" xfId="0" applyFont="1" applyFill="1" applyBorder="1" applyAlignment="1">
      <alignment horizontal="left" indent="1"/>
    </xf>
    <xf numFmtId="0" fontId="133" fillId="0" borderId="0" xfId="0" applyFont="1" applyFill="1"/>
    <xf numFmtId="3" fontId="61" fillId="0" borderId="73" xfId="0" applyNumberFormat="1" applyFont="1" applyFill="1" applyBorder="1" applyAlignment="1">
      <alignment horizontal="center" vertical="center"/>
    </xf>
    <xf numFmtId="0" fontId="132" fillId="0" borderId="86" xfId="0" applyFont="1" applyBorder="1"/>
    <xf numFmtId="0" fontId="132" fillId="0" borderId="0" xfId="0" applyFont="1" applyAlignment="1">
      <alignment horizontal="right"/>
    </xf>
    <xf numFmtId="9" fontId="0" fillId="0" borderId="0" xfId="3" applyFont="1" applyBorder="1"/>
    <xf numFmtId="0" fontId="122" fillId="0" borderId="86" xfId="0" applyFont="1" applyFill="1" applyBorder="1" applyAlignment="1">
      <alignment horizontal="center" vertical="top" wrapText="1"/>
    </xf>
    <xf numFmtId="173" fontId="121" fillId="0" borderId="86" xfId="0" applyNumberFormat="1" applyFont="1" applyFill="1" applyBorder="1" applyAlignment="1">
      <alignment horizontal="right" vertical="top" wrapText="1"/>
    </xf>
    <xf numFmtId="177" fontId="121" fillId="0" borderId="86" xfId="0" applyNumberFormat="1" applyFont="1" applyFill="1" applyBorder="1" applyAlignment="1">
      <alignment vertical="top" wrapText="1"/>
    </xf>
    <xf numFmtId="173" fontId="121" fillId="0" borderId="86" xfId="0" applyNumberFormat="1" applyFont="1" applyFill="1" applyBorder="1" applyAlignment="1">
      <alignment vertical="top" wrapText="1"/>
    </xf>
    <xf numFmtId="3" fontId="99" fillId="0" borderId="86" xfId="0" applyNumberFormat="1" applyFont="1" applyFill="1" applyBorder="1"/>
    <xf numFmtId="3" fontId="99" fillId="0" borderId="76" xfId="0" applyNumberFormat="1" applyFont="1" applyFill="1" applyBorder="1"/>
    <xf numFmtId="3" fontId="59" fillId="0" borderId="86" xfId="0" applyNumberFormat="1" applyFont="1" applyFill="1" applyBorder="1"/>
    <xf numFmtId="3" fontId="59" fillId="0" borderId="76" xfId="0" applyNumberFormat="1" applyFont="1" applyFill="1" applyBorder="1"/>
    <xf numFmtId="3" fontId="99" fillId="0" borderId="78" xfId="0" applyNumberFormat="1" applyFont="1" applyFill="1" applyBorder="1"/>
    <xf numFmtId="3" fontId="59" fillId="0" borderId="78" xfId="0" applyNumberFormat="1" applyFont="1" applyFill="1" applyBorder="1"/>
    <xf numFmtId="3" fontId="59" fillId="0" borderId="79" xfId="0" applyNumberFormat="1" applyFont="1" applyFill="1" applyBorder="1"/>
    <xf numFmtId="177" fontId="113" fillId="0" borderId="70" xfId="0" applyNumberFormat="1" applyFont="1" applyFill="1" applyBorder="1" applyAlignment="1">
      <alignment horizontal="center" vertical="top" wrapText="1"/>
    </xf>
    <xf numFmtId="177" fontId="94" fillId="0" borderId="86" xfId="0" applyNumberFormat="1" applyFont="1" applyBorder="1"/>
    <xf numFmtId="177" fontId="121" fillId="0" borderId="86" xfId="0" applyNumberFormat="1" applyFont="1" applyFill="1" applyBorder="1" applyAlignment="1">
      <alignment horizontal="right" vertical="top" wrapText="1"/>
    </xf>
    <xf numFmtId="177" fontId="123" fillId="13" borderId="86" xfId="0" applyNumberFormat="1" applyFont="1" applyFill="1" applyBorder="1" applyAlignment="1">
      <alignment horizontal="right" vertical="center" wrapText="1"/>
    </xf>
    <xf numFmtId="5" fontId="2" fillId="2" borderId="80" xfId="1" applyNumberFormat="1" applyFont="1" applyFill="1" applyBorder="1" applyAlignment="1" applyProtection="1">
      <alignment horizontal="right" vertical="center"/>
    </xf>
    <xf numFmtId="0" fontId="134" fillId="0" borderId="0" xfId="0" applyFont="1"/>
    <xf numFmtId="177" fontId="8" fillId="2" borderId="42" xfId="1" applyNumberFormat="1" applyFont="1" applyFill="1" applyBorder="1" applyAlignment="1" applyProtection="1">
      <alignment horizontal="right" vertical="center"/>
      <protection locked="0"/>
    </xf>
    <xf numFmtId="5" fontId="8" fillId="2" borderId="80" xfId="1" applyNumberFormat="1" applyFont="1" applyFill="1" applyBorder="1" applyAlignment="1" applyProtection="1">
      <alignment horizontal="right" vertical="center"/>
      <protection locked="0"/>
    </xf>
    <xf numFmtId="0" fontId="8" fillId="14" borderId="5" xfId="0" applyFont="1" applyFill="1" applyBorder="1" applyAlignment="1" applyProtection="1">
      <alignment vertical="center" wrapText="1" shrinkToFit="1"/>
    </xf>
    <xf numFmtId="0" fontId="28" fillId="55" borderId="90" xfId="0" applyFont="1" applyFill="1" applyBorder="1" applyProtection="1"/>
    <xf numFmtId="0" fontId="0" fillId="55" borderId="85" xfId="0" applyFont="1" applyFill="1" applyBorder="1" applyAlignment="1" applyProtection="1">
      <alignment horizontal="right"/>
    </xf>
    <xf numFmtId="0" fontId="0" fillId="55" borderId="85" xfId="0" applyFont="1" applyFill="1" applyBorder="1" applyProtection="1"/>
    <xf numFmtId="0" fontId="0" fillId="55" borderId="89" xfId="0" applyFont="1" applyFill="1" applyBorder="1" applyProtection="1"/>
    <xf numFmtId="0" fontId="0" fillId="55" borderId="14" xfId="0" applyFont="1" applyFill="1" applyBorder="1" applyProtection="1"/>
    <xf numFmtId="0" fontId="24" fillId="8" borderId="69" xfId="0" applyFont="1" applyFill="1" applyBorder="1" applyAlignment="1" applyProtection="1">
      <alignment vertical="center"/>
    </xf>
    <xf numFmtId="0" fontId="8" fillId="8" borderId="65" xfId="0" applyFont="1" applyFill="1" applyBorder="1" applyAlignment="1" applyProtection="1">
      <alignment horizontal="right" vertical="center"/>
    </xf>
    <xf numFmtId="0" fontId="8" fillId="8" borderId="65" xfId="0" applyFont="1" applyFill="1" applyBorder="1" applyAlignment="1" applyProtection="1">
      <alignment vertical="center"/>
    </xf>
    <xf numFmtId="0" fontId="8" fillId="8" borderId="70" xfId="0" applyFont="1" applyFill="1" applyBorder="1" applyAlignment="1" applyProtection="1">
      <alignment vertical="center" shrinkToFit="1"/>
    </xf>
    <xf numFmtId="193" fontId="8" fillId="2" borderId="80" xfId="1" applyNumberFormat="1" applyFont="1" applyFill="1" applyBorder="1" applyAlignment="1" applyProtection="1">
      <alignment horizontal="right" vertical="center"/>
      <protection locked="0"/>
    </xf>
    <xf numFmtId="193" fontId="84" fillId="0" borderId="80" xfId="1" applyNumberFormat="1" applyFont="1" applyFill="1" applyBorder="1" applyAlignment="1" applyProtection="1">
      <alignment horizontal="right" vertical="center"/>
    </xf>
    <xf numFmtId="0" fontId="8" fillId="14" borderId="90" xfId="0" applyFont="1" applyFill="1" applyBorder="1" applyAlignment="1" applyProtection="1">
      <alignment vertical="center"/>
    </xf>
    <xf numFmtId="0" fontId="8" fillId="14" borderId="84" xfId="0" applyFont="1" applyFill="1" applyBorder="1" applyAlignment="1" applyProtection="1">
      <alignment vertical="center" shrinkToFit="1"/>
    </xf>
    <xf numFmtId="0" fontId="8" fillId="14" borderId="80" xfId="0" applyFont="1" applyFill="1" applyBorder="1" applyAlignment="1" applyProtection="1">
      <alignment vertical="center" shrinkToFit="1"/>
    </xf>
    <xf numFmtId="169" fontId="8" fillId="2" borderId="80" xfId="3" applyNumberFormat="1" applyFont="1" applyFill="1" applyBorder="1" applyAlignment="1" applyProtection="1">
      <alignment horizontal="right" vertical="center"/>
      <protection locked="0"/>
    </xf>
    <xf numFmtId="169" fontId="84" fillId="0" borderId="80" xfId="3" applyNumberFormat="1" applyFont="1" applyFill="1" applyBorder="1" applyAlignment="1" applyProtection="1">
      <alignment horizontal="right" vertical="center"/>
    </xf>
    <xf numFmtId="0" fontId="8" fillId="14" borderId="80" xfId="0" applyFont="1" applyFill="1" applyBorder="1" applyAlignment="1" applyProtection="1">
      <alignment vertical="top" wrapText="1" shrinkToFit="1"/>
    </xf>
    <xf numFmtId="164" fontId="86" fillId="2" borderId="80" xfId="1" applyNumberFormat="1" applyFont="1" applyFill="1" applyBorder="1" applyAlignment="1" applyProtection="1">
      <alignment horizontal="right" vertical="center"/>
      <protection locked="0"/>
    </xf>
    <xf numFmtId="164" fontId="84" fillId="0" borderId="80" xfId="1" applyNumberFormat="1" applyFont="1" applyFill="1" applyBorder="1" applyAlignment="1" applyProtection="1">
      <alignment horizontal="right" vertical="center"/>
    </xf>
    <xf numFmtId="164" fontId="84" fillId="2" borderId="80" xfId="1" applyNumberFormat="1" applyFont="1" applyFill="1" applyBorder="1" applyAlignment="1" applyProtection="1">
      <alignment horizontal="right" vertical="center"/>
    </xf>
    <xf numFmtId="164" fontId="84" fillId="3" borderId="80" xfId="1" applyNumberFormat="1" applyFont="1" applyFill="1" applyBorder="1" applyAlignment="1" applyProtection="1">
      <alignment horizontal="right" vertical="center"/>
    </xf>
    <xf numFmtId="43" fontId="8" fillId="2" borderId="80" xfId="1" applyNumberFormat="1" applyFont="1" applyFill="1" applyBorder="1" applyAlignment="1" applyProtection="1">
      <alignment horizontal="right" vertical="center"/>
      <protection locked="0"/>
    </xf>
    <xf numFmtId="184" fontId="84" fillId="0" borderId="80" xfId="1" applyNumberFormat="1" applyFont="1" applyFill="1" applyBorder="1" applyAlignment="1" applyProtection="1">
      <alignment horizontal="right" vertical="center"/>
    </xf>
    <xf numFmtId="164" fontId="8" fillId="2" borderId="80" xfId="1" applyNumberFormat="1" applyFont="1" applyFill="1" applyBorder="1" applyAlignment="1" applyProtection="1">
      <alignment horizontal="right" vertical="center"/>
      <protection locked="0"/>
    </xf>
    <xf numFmtId="164" fontId="8" fillId="2" borderId="80" xfId="1" applyNumberFormat="1" applyFont="1" applyFill="1" applyBorder="1" applyAlignment="1" applyProtection="1">
      <alignment horizontal="right" vertical="center"/>
    </xf>
    <xf numFmtId="165" fontId="8" fillId="2" borderId="80" xfId="0" applyNumberFormat="1" applyFont="1" applyFill="1" applyBorder="1" applyAlignment="1" applyProtection="1">
      <alignment horizontal="right" vertical="center"/>
    </xf>
    <xf numFmtId="0" fontId="2" fillId="14" borderId="80" xfId="0" applyFont="1" applyFill="1" applyBorder="1" applyAlignment="1" applyProtection="1">
      <alignment vertical="center"/>
    </xf>
    <xf numFmtId="172" fontId="8" fillId="2" borderId="84" xfId="0" applyNumberFormat="1" applyFont="1" applyFill="1" applyBorder="1" applyAlignment="1" applyProtection="1">
      <alignment horizontal="right" vertical="center"/>
    </xf>
    <xf numFmtId="172" fontId="84" fillId="0" borderId="84" xfId="0" applyNumberFormat="1" applyFont="1" applyFill="1" applyBorder="1" applyAlignment="1" applyProtection="1">
      <alignment horizontal="right" vertical="center"/>
    </xf>
    <xf numFmtId="0" fontId="8" fillId="14" borderId="90" xfId="0" applyFont="1" applyFill="1" applyBorder="1" applyAlignment="1" applyProtection="1">
      <alignment horizontal="right" vertical="center"/>
    </xf>
    <xf numFmtId="0" fontId="8" fillId="14" borderId="84" xfId="0" applyFont="1" applyFill="1" applyBorder="1" applyAlignment="1" applyProtection="1">
      <alignment vertical="center"/>
    </xf>
    <xf numFmtId="2" fontId="8" fillId="2" borderId="80" xfId="0" applyNumberFormat="1" applyFont="1" applyFill="1" applyBorder="1" applyAlignment="1" applyProtection="1">
      <alignment horizontal="right" vertical="center"/>
      <protection locked="0"/>
    </xf>
    <xf numFmtId="2" fontId="84" fillId="0" borderId="80" xfId="0" applyNumberFormat="1" applyFont="1" applyFill="1" applyBorder="1" applyAlignment="1" applyProtection="1">
      <alignment horizontal="right" vertical="center"/>
    </xf>
    <xf numFmtId="175" fontId="26" fillId="0" borderId="86" xfId="0" applyNumberFormat="1" applyFont="1" applyFill="1" applyBorder="1" applyAlignment="1">
      <alignment vertical="top"/>
    </xf>
    <xf numFmtId="175" fontId="8" fillId="0" borderId="86" xfId="0" applyNumberFormat="1" applyFont="1" applyFill="1" applyBorder="1" applyAlignment="1">
      <alignment vertical="top"/>
    </xf>
    <xf numFmtId="169" fontId="7" fillId="60" borderId="86" xfId="0" applyNumberFormat="1" applyFont="1" applyFill="1" applyBorder="1" applyAlignment="1">
      <alignment horizontal="center" vertical="top"/>
    </xf>
    <xf numFmtId="0" fontId="7" fillId="60" borderId="86" xfId="0" applyFont="1" applyFill="1" applyBorder="1" applyAlignment="1">
      <alignment horizontal="center" vertical="top"/>
    </xf>
    <xf numFmtId="0" fontId="135" fillId="0" borderId="0" xfId="0" applyFont="1" applyFill="1" applyBorder="1" applyAlignment="1">
      <alignment horizontal="left" vertical="top"/>
    </xf>
    <xf numFmtId="0" fontId="3" fillId="0" borderId="86" xfId="0" applyFont="1" applyFill="1" applyBorder="1" applyAlignment="1">
      <alignment horizontal="center"/>
    </xf>
    <xf numFmtId="0" fontId="0" fillId="0" borderId="69" xfId="0" applyFont="1" applyFill="1" applyBorder="1" applyAlignment="1">
      <alignment horizontal="left"/>
    </xf>
    <xf numFmtId="0" fontId="0" fillId="0" borderId="69" xfId="0" applyFill="1" applyBorder="1"/>
    <xf numFmtId="0" fontId="3" fillId="0" borderId="69" xfId="0" applyFont="1" applyFill="1" applyBorder="1"/>
    <xf numFmtId="0" fontId="137" fillId="13" borderId="0" xfId="0" applyFont="1" applyFill="1" applyBorder="1" applyProtection="1"/>
    <xf numFmtId="0" fontId="138" fillId="13" borderId="0" xfId="0" applyFont="1" applyFill="1" applyProtection="1"/>
    <xf numFmtId="0" fontId="139" fillId="13" borderId="0" xfId="0" applyFont="1" applyFill="1" applyBorder="1" applyProtection="1"/>
    <xf numFmtId="0" fontId="140" fillId="0" borderId="0" xfId="0" applyFont="1" applyFill="1" applyAlignment="1" applyProtection="1">
      <alignment horizontal="left"/>
    </xf>
    <xf numFmtId="0" fontId="140" fillId="0" borderId="0" xfId="0" applyFont="1" applyFill="1" applyProtection="1"/>
    <xf numFmtId="0" fontId="141" fillId="0" borderId="0" xfId="0" applyFont="1" applyFill="1" applyProtection="1"/>
    <xf numFmtId="0" fontId="127" fillId="0" borderId="0" xfId="0" applyFont="1" applyFill="1" applyProtection="1"/>
    <xf numFmtId="0" fontId="142" fillId="0" borderId="9" xfId="0" applyFont="1" applyFill="1" applyBorder="1" applyAlignment="1" applyProtection="1">
      <alignment horizontal="right"/>
    </xf>
    <xf numFmtId="168" fontId="144" fillId="0" borderId="0" xfId="0" applyNumberFormat="1" applyFont="1" applyFill="1" applyBorder="1" applyAlignment="1" applyProtection="1">
      <alignment horizontal="right"/>
    </xf>
    <xf numFmtId="168" fontId="71" fillId="61" borderId="0" xfId="0" applyNumberFormat="1" applyFont="1" applyFill="1" applyBorder="1" applyAlignment="1" applyProtection="1">
      <alignment horizontal="right"/>
    </xf>
    <xf numFmtId="0" fontId="145" fillId="0" borderId="0" xfId="0" applyFont="1"/>
    <xf numFmtId="168" fontId="132" fillId="0" borderId="0" xfId="0" applyNumberFormat="1" applyFont="1" applyFill="1" applyBorder="1" applyAlignment="1" applyProtection="1">
      <alignment horizontal="right"/>
    </xf>
    <xf numFmtId="168" fontId="146" fillId="0" borderId="0" xfId="0" applyNumberFormat="1" applyFont="1" applyFill="1" applyBorder="1" applyAlignment="1" applyProtection="1">
      <alignment horizontal="right"/>
    </xf>
    <xf numFmtId="0" fontId="147" fillId="0" borderId="0" xfId="0" applyFont="1" applyFill="1" applyBorder="1" applyAlignment="1" applyProtection="1">
      <alignment horizontal="left"/>
    </xf>
    <xf numFmtId="0" fontId="148" fillId="0" borderId="0" xfId="0" applyFont="1" applyFill="1" applyBorder="1" applyAlignment="1" applyProtection="1">
      <alignment vertical="center"/>
    </xf>
    <xf numFmtId="0" fontId="148" fillId="0" borderId="0" xfId="0" applyFont="1" applyFill="1" applyAlignment="1" applyProtection="1">
      <alignment vertical="center"/>
    </xf>
    <xf numFmtId="0" fontId="148" fillId="0" borderId="0" xfId="0" applyFont="1" applyFill="1" applyAlignment="1" applyProtection="1">
      <alignment horizontal="left"/>
    </xf>
    <xf numFmtId="0" fontId="148" fillId="0" borderId="0" xfId="0" applyFont="1" applyFill="1" applyProtection="1"/>
    <xf numFmtId="0" fontId="149" fillId="0" borderId="0" xfId="0" applyFont="1" applyFill="1" applyProtection="1"/>
    <xf numFmtId="0" fontId="136" fillId="0" borderId="0" xfId="0" applyFont="1" applyFill="1" applyProtection="1"/>
    <xf numFmtId="44" fontId="23" fillId="0" borderId="0" xfId="2" applyNumberFormat="1" applyFont="1" applyAlignment="1" applyProtection="1">
      <alignment vertical="center"/>
    </xf>
    <xf numFmtId="0" fontId="0" fillId="0" borderId="0" xfId="0" applyFont="1" applyBorder="1" applyAlignment="1" applyProtection="1">
      <alignment horizontal="center" vertical="center"/>
    </xf>
    <xf numFmtId="0" fontId="151" fillId="4" borderId="0" xfId="0" applyFont="1" applyFill="1" applyAlignment="1" applyProtection="1">
      <alignment vertical="center"/>
    </xf>
    <xf numFmtId="44" fontId="23" fillId="0" borderId="86" xfId="2" applyNumberFormat="1" applyFont="1" applyBorder="1" applyAlignment="1" applyProtection="1">
      <alignment vertical="center"/>
    </xf>
    <xf numFmtId="168" fontId="129" fillId="0" borderId="86" xfId="2" applyNumberFormat="1" applyFont="1" applyFill="1" applyBorder="1" applyAlignment="1">
      <alignment horizontal="center"/>
    </xf>
    <xf numFmtId="0" fontId="0" fillId="0" borderId="85" xfId="0" applyFill="1" applyBorder="1"/>
    <xf numFmtId="0" fontId="109" fillId="0" borderId="0" xfId="0" applyFont="1" applyFill="1" applyAlignment="1">
      <alignment horizontal="center"/>
    </xf>
    <xf numFmtId="168" fontId="110" fillId="0" borderId="86" xfId="0" applyNumberFormat="1" applyFont="1" applyFill="1" applyBorder="1"/>
    <xf numFmtId="1" fontId="132" fillId="0" borderId="86" xfId="0" applyNumberFormat="1" applyFont="1" applyBorder="1"/>
    <xf numFmtId="168" fontId="110" fillId="0" borderId="86" xfId="2" applyNumberFormat="1" applyFont="1" applyBorder="1"/>
    <xf numFmtId="44" fontId="110" fillId="0" borderId="0" xfId="0" applyNumberFormat="1" applyFont="1"/>
    <xf numFmtId="0" fontId="105" fillId="0" borderId="84" xfId="0" applyFont="1" applyFill="1" applyBorder="1" applyAlignment="1">
      <alignment vertical="center"/>
    </xf>
    <xf numFmtId="0" fontId="121" fillId="0" borderId="86" xfId="0" applyFont="1" applyFill="1" applyBorder="1" applyAlignment="1">
      <alignment horizontal="center" vertical="top"/>
    </xf>
    <xf numFmtId="44" fontId="110" fillId="2" borderId="86" xfId="2" applyNumberFormat="1" applyFont="1" applyFill="1" applyBorder="1"/>
    <xf numFmtId="0" fontId="136" fillId="0" borderId="0" xfId="0" applyFont="1"/>
    <xf numFmtId="9" fontId="110" fillId="0" borderId="0" xfId="3" applyFont="1"/>
    <xf numFmtId="168" fontId="153" fillId="0" borderId="0" xfId="0" applyNumberFormat="1" applyFont="1" applyFill="1" applyBorder="1" applyAlignment="1" applyProtection="1">
      <alignment horizontal="right"/>
    </xf>
    <xf numFmtId="168" fontId="154" fillId="0" borderId="0" xfId="0" applyNumberFormat="1" applyFont="1" applyFill="1" applyBorder="1" applyAlignment="1" applyProtection="1">
      <alignment horizontal="right"/>
    </xf>
    <xf numFmtId="6" fontId="105" fillId="0" borderId="86" xfId="0" applyNumberFormat="1" applyFont="1" applyFill="1" applyBorder="1" applyAlignment="1">
      <alignment horizontal="right" vertical="top" wrapText="1"/>
    </xf>
    <xf numFmtId="0" fontId="104" fillId="0" borderId="86" xfId="0" applyFont="1" applyBorder="1" applyAlignment="1">
      <alignment vertical="center" wrapText="1"/>
    </xf>
    <xf numFmtId="5" fontId="104" fillId="0" borderId="86" xfId="0" applyNumberFormat="1" applyFont="1" applyBorder="1" applyAlignment="1">
      <alignment horizontal="right" vertical="center"/>
    </xf>
    <xf numFmtId="164" fontId="79" fillId="13" borderId="0" xfId="1" applyNumberFormat="1" applyFont="1" applyFill="1" applyBorder="1" applyAlignment="1" applyProtection="1">
      <alignment horizontal="right"/>
    </xf>
    <xf numFmtId="0" fontId="155" fillId="0" borderId="0" xfId="0" applyFont="1"/>
    <xf numFmtId="0" fontId="0" fillId="3" borderId="0" xfId="0" applyFont="1" applyFill="1" applyProtection="1"/>
    <xf numFmtId="164" fontId="156" fillId="0" borderId="0" xfId="1" applyNumberFormat="1" applyFont="1" applyFill="1"/>
    <xf numFmtId="168" fontId="157" fillId="0" borderId="0" xfId="0" applyNumberFormat="1" applyFont="1" applyFill="1" applyBorder="1" applyAlignment="1" applyProtection="1">
      <alignment horizontal="right"/>
    </xf>
    <xf numFmtId="1" fontId="158" fillId="46" borderId="9" xfId="0" applyNumberFormat="1" applyFont="1" applyFill="1" applyBorder="1" applyAlignment="1" applyProtection="1">
      <alignment horizontal="center"/>
    </xf>
    <xf numFmtId="1" fontId="142" fillId="46" borderId="9" xfId="0" applyNumberFormat="1" applyFont="1" applyFill="1" applyBorder="1" applyAlignment="1" applyProtection="1">
      <alignment horizontal="center"/>
    </xf>
    <xf numFmtId="1" fontId="143" fillId="0" borderId="9" xfId="0" applyNumberFormat="1" applyFont="1" applyFill="1" applyBorder="1" applyAlignment="1" applyProtection="1">
      <alignment horizontal="center"/>
    </xf>
    <xf numFmtId="0" fontId="151" fillId="4" borderId="0" xfId="0" applyFont="1" applyFill="1" applyBorder="1" applyAlignment="1" applyProtection="1"/>
    <xf numFmtId="0" fontId="151" fillId="4" borderId="0" xfId="0" applyFont="1" applyFill="1" applyAlignment="1">
      <alignment vertical="top" wrapText="1"/>
    </xf>
    <xf numFmtId="0" fontId="95" fillId="13" borderId="0" xfId="0" applyFont="1" applyFill="1" applyBorder="1" applyProtection="1"/>
    <xf numFmtId="0" fontId="97" fillId="57" borderId="0" xfId="0" applyFont="1" applyFill="1" applyAlignment="1">
      <alignment horizontal="left" vertical="top" wrapText="1"/>
    </xf>
    <xf numFmtId="0" fontId="95" fillId="57" borderId="0" xfId="0" applyFont="1" applyFill="1" applyAlignment="1">
      <alignment horizontal="center" vertical="center"/>
    </xf>
    <xf numFmtId="171" fontId="130" fillId="57" borderId="0" xfId="0" applyNumberFormat="1" applyFont="1" applyFill="1" applyAlignment="1">
      <alignment horizontal="center" vertical="center"/>
    </xf>
    <xf numFmtId="0" fontId="96" fillId="57" borderId="0" xfId="0" applyFont="1" applyFill="1" applyAlignment="1">
      <alignment horizontal="left"/>
    </xf>
    <xf numFmtId="0" fontId="8" fillId="14" borderId="5" xfId="0" applyFont="1" applyFill="1" applyBorder="1" applyAlignment="1" applyProtection="1">
      <alignment horizontal="left" vertical="top" wrapText="1" shrinkToFit="1"/>
    </xf>
    <xf numFmtId="0" fontId="8" fillId="14" borderId="89" xfId="0" applyFont="1" applyFill="1" applyBorder="1" applyAlignment="1" applyProtection="1">
      <alignment vertical="top" wrapText="1" shrinkToFit="1"/>
    </xf>
    <xf numFmtId="0" fontId="8" fillId="14" borderId="5" xfId="0" applyFont="1" applyFill="1" applyBorder="1" applyAlignment="1" applyProtection="1">
      <alignment vertical="top" wrapText="1" shrinkToFit="1"/>
    </xf>
    <xf numFmtId="171" fontId="8" fillId="14" borderId="80" xfId="0" applyNumberFormat="1" applyFont="1" applyFill="1" applyBorder="1" applyAlignment="1" applyProtection="1">
      <alignment horizontal="left" vertical="center" wrapText="1" shrinkToFit="1"/>
    </xf>
    <xf numFmtId="171" fontId="8" fillId="14" borderId="17" xfId="0" applyNumberFormat="1" applyFont="1" applyFill="1" applyBorder="1" applyAlignment="1" applyProtection="1">
      <alignment horizontal="left" vertical="center" wrapText="1" shrinkToFit="1"/>
    </xf>
    <xf numFmtId="0" fontId="116" fillId="0" borderId="85" xfId="0" applyFont="1" applyBorder="1" applyAlignment="1">
      <alignment horizontal="left" vertical="top" wrapText="1"/>
    </xf>
    <xf numFmtId="0" fontId="116" fillId="0" borderId="0" xfId="0" applyFont="1" applyBorder="1" applyAlignment="1">
      <alignment horizontal="left" vertical="top" wrapText="1"/>
    </xf>
    <xf numFmtId="0" fontId="123" fillId="13" borderId="69" xfId="0" applyFont="1" applyFill="1" applyBorder="1" applyAlignment="1">
      <alignment horizontal="center" vertical="center" wrapText="1"/>
    </xf>
    <xf numFmtId="0" fontId="123" fillId="13" borderId="70" xfId="0" applyFont="1" applyFill="1" applyBorder="1" applyAlignment="1">
      <alignment horizontal="center" vertical="center" wrapText="1"/>
    </xf>
    <xf numFmtId="0" fontId="100" fillId="13" borderId="84" xfId="0" applyFont="1" applyFill="1" applyBorder="1" applyAlignment="1">
      <alignment horizontal="center" vertical="center" wrapText="1"/>
    </xf>
    <xf numFmtId="0" fontId="100" fillId="13" borderId="17" xfId="0" applyFont="1" applyFill="1" applyBorder="1" applyAlignment="1">
      <alignment horizontal="center" vertical="center" wrapText="1"/>
    </xf>
    <xf numFmtId="0" fontId="100" fillId="13" borderId="69" xfId="0" applyFont="1" applyFill="1" applyBorder="1" applyAlignment="1">
      <alignment horizontal="center" vertical="center" wrapText="1"/>
    </xf>
    <xf numFmtId="0" fontId="100" fillId="13" borderId="70" xfId="0" applyFont="1" applyFill="1" applyBorder="1" applyAlignment="1">
      <alignment horizontal="center" vertical="center" wrapText="1"/>
    </xf>
    <xf numFmtId="0" fontId="114" fillId="0" borderId="69" xfId="0" applyFont="1" applyBorder="1" applyAlignment="1">
      <alignment horizontal="left"/>
    </xf>
    <xf numFmtId="0" fontId="114" fillId="0" borderId="65" xfId="0" applyFont="1" applyBorder="1" applyAlignment="1">
      <alignment horizontal="left"/>
    </xf>
    <xf numFmtId="0" fontId="114" fillId="0" borderId="70" xfId="0" applyFont="1" applyBorder="1" applyAlignment="1">
      <alignment horizontal="left"/>
    </xf>
    <xf numFmtId="39" fontId="104" fillId="0" borderId="69" xfId="1" applyNumberFormat="1" applyFont="1" applyBorder="1" applyAlignment="1">
      <alignment horizontal="center"/>
    </xf>
    <xf numFmtId="39" fontId="104" fillId="0" borderId="70" xfId="1" applyNumberFormat="1" applyFont="1" applyBorder="1" applyAlignment="1">
      <alignment horizontal="center"/>
    </xf>
    <xf numFmtId="169" fontId="104" fillId="0" borderId="69" xfId="3" applyNumberFormat="1" applyFont="1" applyBorder="1" applyAlignment="1">
      <alignment horizontal="center"/>
    </xf>
    <xf numFmtId="169" fontId="104" fillId="0" borderId="70" xfId="3" applyNumberFormat="1" applyFont="1" applyBorder="1" applyAlignment="1">
      <alignment horizontal="center"/>
    </xf>
    <xf numFmtId="193" fontId="104" fillId="0" borderId="69" xfId="1" applyNumberFormat="1" applyFont="1" applyBorder="1" applyAlignment="1">
      <alignment horizontal="center"/>
    </xf>
    <xf numFmtId="193" fontId="104" fillId="0" borderId="70" xfId="1" applyNumberFormat="1" applyFont="1" applyBorder="1" applyAlignment="1">
      <alignment horizontal="center"/>
    </xf>
    <xf numFmtId="0" fontId="54" fillId="14" borderId="0" xfId="0" applyFont="1" applyFill="1" applyBorder="1" applyAlignment="1" applyProtection="1">
      <alignment horizontal="center" vertical="center"/>
    </xf>
    <xf numFmtId="0" fontId="8" fillId="45" borderId="0" xfId="17" applyFont="1" applyFill="1" applyBorder="1" applyAlignment="1" applyProtection="1">
      <protection locked="0"/>
    </xf>
    <xf numFmtId="0" fontId="0" fillId="45" borderId="0" xfId="0" applyFont="1" applyFill="1" applyBorder="1" applyAlignment="1" applyProtection="1">
      <protection locked="0"/>
    </xf>
    <xf numFmtId="0" fontId="0" fillId="45" borderId="29" xfId="0" applyFont="1" applyFill="1" applyBorder="1" applyAlignment="1" applyProtection="1">
      <protection locked="0"/>
    </xf>
    <xf numFmtId="3" fontId="99" fillId="0" borderId="69" xfId="0" applyNumberFormat="1" applyFont="1" applyFill="1" applyBorder="1" applyAlignment="1">
      <alignment horizontal="center"/>
    </xf>
    <xf numFmtId="3" fontId="99" fillId="0" borderId="65" xfId="0" applyNumberFormat="1" applyFont="1" applyFill="1" applyBorder="1" applyAlignment="1">
      <alignment horizontal="center"/>
    </xf>
    <xf numFmtId="3" fontId="99" fillId="0" borderId="88" xfId="0" applyNumberFormat="1" applyFont="1" applyFill="1" applyBorder="1" applyAlignment="1">
      <alignment horizontal="center"/>
    </xf>
    <xf numFmtId="3" fontId="99" fillId="3" borderId="69" xfId="0" applyNumberFormat="1" applyFont="1" applyFill="1" applyBorder="1" applyAlignment="1">
      <alignment horizontal="center"/>
    </xf>
    <xf numFmtId="3" fontId="99" fillId="3" borderId="65" xfId="0" applyNumberFormat="1" applyFont="1" applyFill="1" applyBorder="1" applyAlignment="1">
      <alignment horizontal="center"/>
    </xf>
    <xf numFmtId="3" fontId="99" fillId="3" borderId="88" xfId="0" applyNumberFormat="1" applyFont="1" applyFill="1" applyBorder="1" applyAlignment="1">
      <alignment horizontal="center"/>
    </xf>
    <xf numFmtId="0" fontId="110" fillId="0" borderId="42"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150" fillId="0" borderId="2"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24" fillId="0" borderId="37" xfId="0" applyFont="1" applyFill="1" applyBorder="1" applyAlignment="1">
      <alignment horizontal="center" wrapText="1"/>
    </xf>
    <xf numFmtId="0" fontId="24" fillId="0" borderId="19" xfId="0" applyFont="1" applyFill="1" applyBorder="1" applyAlignment="1">
      <alignment horizontal="center" wrapText="1"/>
    </xf>
    <xf numFmtId="0" fontId="24" fillId="0" borderId="18" xfId="0" applyFont="1" applyFill="1" applyBorder="1" applyAlignment="1">
      <alignment horizontal="center" wrapText="1"/>
    </xf>
    <xf numFmtId="0" fontId="24" fillId="0"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41" xfId="0" applyFont="1" applyFill="1" applyBorder="1" applyAlignment="1">
      <alignment horizontal="center" vertical="top" wrapText="1"/>
    </xf>
    <xf numFmtId="0" fontId="24" fillId="0" borderId="19" xfId="0" applyFont="1" applyFill="1" applyBorder="1" applyAlignment="1">
      <alignment horizontal="center" vertical="top" wrapText="1"/>
    </xf>
    <xf numFmtId="0" fontId="24" fillId="0" borderId="18" xfId="0" applyFont="1" applyFill="1" applyBorder="1" applyAlignment="1">
      <alignment horizontal="center" vertical="top" wrapText="1"/>
    </xf>
    <xf numFmtId="0" fontId="24" fillId="0" borderId="37" xfId="0" applyFont="1" applyFill="1" applyBorder="1" applyAlignment="1">
      <alignment horizontal="center" vertical="top" wrapText="1"/>
    </xf>
    <xf numFmtId="0" fontId="3" fillId="0" borderId="1" xfId="0" applyFont="1" applyFill="1" applyBorder="1" applyAlignment="1">
      <alignment horizontal="center" vertical="top" wrapText="1"/>
    </xf>
    <xf numFmtId="3" fontId="8" fillId="2" borderId="40" xfId="0" applyNumberFormat="1" applyFont="1" applyFill="1" applyBorder="1" applyAlignment="1">
      <alignment horizontal="right" vertical="center" wrapText="1"/>
    </xf>
    <xf numFmtId="3" fontId="8" fillId="2" borderId="39" xfId="0" applyNumberFormat="1" applyFont="1" applyFill="1" applyBorder="1" applyAlignment="1">
      <alignment horizontal="right" vertical="center" wrapText="1"/>
    </xf>
    <xf numFmtId="0" fontId="78" fillId="0" borderId="41" xfId="0" applyFont="1" applyFill="1" applyBorder="1" applyAlignment="1">
      <alignment horizontal="center" wrapText="1"/>
    </xf>
    <xf numFmtId="0" fontId="78" fillId="0" borderId="19" xfId="0" applyFont="1" applyFill="1" applyBorder="1" applyAlignment="1">
      <alignment horizontal="center" wrapText="1"/>
    </xf>
    <xf numFmtId="0" fontId="78" fillId="0" borderId="18" xfId="0" applyFont="1" applyFill="1" applyBorder="1" applyAlignment="1">
      <alignment horizontal="center" wrapText="1"/>
    </xf>
    <xf numFmtId="0" fontId="78" fillId="0" borderId="37" xfId="0" applyFont="1" applyFill="1" applyBorder="1" applyAlignment="1">
      <alignment horizontal="center" wrapText="1"/>
    </xf>
    <xf numFmtId="0" fontId="24" fillId="0" borderId="2" xfId="0" applyFont="1" applyFill="1" applyBorder="1" applyAlignment="1">
      <alignment horizontal="center" vertical="top"/>
    </xf>
    <xf numFmtId="0" fontId="3" fillId="15" borderId="66" xfId="0" applyFont="1" applyFill="1" applyBorder="1" applyAlignment="1">
      <alignment horizontal="center" vertical="center" wrapText="1"/>
    </xf>
    <xf numFmtId="0" fontId="3" fillId="0" borderId="66" xfId="0" applyFont="1" applyBorder="1" applyAlignment="1">
      <alignment horizontal="center" vertical="center"/>
    </xf>
    <xf numFmtId="0" fontId="3" fillId="0" borderId="69"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66" xfId="0" applyFont="1" applyBorder="1" applyAlignment="1">
      <alignment horizontal="center" vertical="center" wrapText="1"/>
    </xf>
    <xf numFmtId="0" fontId="0" fillId="0" borderId="68" xfId="0" applyFont="1" applyBorder="1" applyAlignment="1">
      <alignment horizontal="center" vertical="center"/>
    </xf>
    <xf numFmtId="0" fontId="0" fillId="0" borderId="14" xfId="0" applyFont="1" applyBorder="1" applyAlignment="1">
      <alignment horizontal="center" vertical="center"/>
    </xf>
    <xf numFmtId="0" fontId="24" fillId="4" borderId="69" xfId="0" applyFont="1" applyFill="1" applyBorder="1" applyAlignment="1">
      <alignment horizontal="center" vertical="center"/>
    </xf>
    <xf numFmtId="0" fontId="24" fillId="4" borderId="70" xfId="0" applyFont="1" applyFill="1" applyBorder="1" applyAlignment="1">
      <alignment horizontal="center" vertical="center"/>
    </xf>
    <xf numFmtId="0" fontId="3" fillId="0" borderId="65" xfId="0" applyFont="1" applyFill="1" applyBorder="1" applyAlignment="1">
      <alignment horizontal="center" vertical="center"/>
    </xf>
    <xf numFmtId="0" fontId="3" fillId="15" borderId="66" xfId="0" applyFont="1" applyFill="1" applyBorder="1" applyAlignment="1">
      <alignment horizontal="center" vertical="center"/>
    </xf>
  </cellXfs>
  <cellStyles count="132">
    <cellStyle name="20% - Accent1" xfId="41" builtinId="30" customBuiltin="1"/>
    <cellStyle name="20% - Accent2" xfId="45" builtinId="34" customBuiltin="1"/>
    <cellStyle name="20% - Accent3" xfId="49" builtinId="38" customBuiltin="1"/>
    <cellStyle name="20% - Accent4" xfId="53" builtinId="42" customBuiltin="1"/>
    <cellStyle name="20% - Accent5" xfId="57" builtinId="46" customBuiltin="1"/>
    <cellStyle name="20% - Accent6" xfId="61" builtinId="50" customBuiltin="1"/>
    <cellStyle name="40% - Accent1" xfId="42" builtinId="31" customBuiltin="1"/>
    <cellStyle name="40% - Accent2" xfId="46" builtinId="35" customBuiltin="1"/>
    <cellStyle name="40% - Accent3" xfId="50" builtinId="39" customBuiltin="1"/>
    <cellStyle name="40% - Accent4" xfId="54" builtinId="43" customBuiltin="1"/>
    <cellStyle name="40% - Accent5" xfId="58" builtinId="47" customBuiltin="1"/>
    <cellStyle name="40% - Accent6" xfId="62" builtinId="51" customBuiltin="1"/>
    <cellStyle name="60% - Accent1" xfId="43" builtinId="32" customBuiltin="1"/>
    <cellStyle name="60% - Accent2" xfId="47" builtinId="36" customBuiltin="1"/>
    <cellStyle name="60% - Accent3" xfId="51" builtinId="40" customBuiltin="1"/>
    <cellStyle name="60% - Accent4" xfId="55" builtinId="44" customBuiltin="1"/>
    <cellStyle name="60% - Accent5" xfId="59" builtinId="48" customBuiltin="1"/>
    <cellStyle name="60% - Accent6" xfId="63" builtinId="52" customBuiltin="1"/>
    <cellStyle name="Accent1" xfId="19" builtinId="29" customBuiltin="1"/>
    <cellStyle name="Accent2" xfId="44" builtinId="33" customBuiltin="1"/>
    <cellStyle name="Accent2 2 5" xfId="20" xr:uid="{00000000-0005-0000-0000-000014000000}"/>
    <cellStyle name="Accent3" xfId="48" builtinId="37" customBuiltin="1"/>
    <cellStyle name="Accent3 5" xfId="21" xr:uid="{00000000-0005-0000-0000-000016000000}"/>
    <cellStyle name="Accent4" xfId="52" builtinId="41" customBuiltin="1"/>
    <cellStyle name="Accent5" xfId="56" builtinId="45" customBuiltin="1"/>
    <cellStyle name="Accent6" xfId="60" builtinId="49" customBuiltin="1"/>
    <cellStyle name="Bad" xfId="32" builtinId="27" customBuiltin="1"/>
    <cellStyle name="Body: normal cell" xfId="99" xr:uid="{00000000-0005-0000-0000-00001B000000}"/>
    <cellStyle name="Calculation" xfId="18" builtinId="22" customBuiltin="1"/>
    <cellStyle name="Check Cell" xfId="36" builtinId="23" customBuiltin="1"/>
    <cellStyle name="Comma" xfId="1" builtinId="3"/>
    <cellStyle name="Comma 2" xfId="82" xr:uid="{00000000-0005-0000-0000-00001F000000}"/>
    <cellStyle name="Comma 3" xfId="123" xr:uid="{00000000-0005-0000-0000-000020000000}"/>
    <cellStyle name="Comma 5" xfId="68" xr:uid="{00000000-0005-0000-0000-000021000000}"/>
    <cellStyle name="Currency" xfId="2" builtinId="4"/>
    <cellStyle name="Currency 2" xfId="83" xr:uid="{00000000-0005-0000-0000-000023000000}"/>
    <cellStyle name="Currency 4" xfId="70" xr:uid="{00000000-0005-0000-0000-000024000000}"/>
    <cellStyle name="Explanatory Text" xfId="39" builtinId="53" customBuiltin="1"/>
    <cellStyle name="Good" xfId="31" builtinId="26" customBuiltin="1"/>
    <cellStyle name="Heading 1" xfId="27" builtinId="16" customBuiltin="1"/>
    <cellStyle name="Heading 2" xfId="28" builtinId="17" customBuiltin="1"/>
    <cellStyle name="Heading 3" xfId="29" builtinId="18" customBuiltin="1"/>
    <cellStyle name="Heading 4" xfId="30" builtinId="19" customBuiltin="1"/>
    <cellStyle name="Hyperlink" xfId="81" builtinId="8"/>
    <cellStyle name="Hyperlink 2" xfId="13" xr:uid="{00000000-0005-0000-0000-00002C000000}"/>
    <cellStyle name="Hyperlink 3" xfId="84" xr:uid="{00000000-0005-0000-0000-00002D000000}"/>
    <cellStyle name="Input" xfId="17" builtinId="20" customBuiltin="1"/>
    <cellStyle name="Linked Cell" xfId="35" builtinId="24" customBuiltin="1"/>
    <cellStyle name="Neutral" xfId="33" builtinId="28" customBuiltin="1"/>
    <cellStyle name="Normal" xfId="0" builtinId="0"/>
    <cellStyle name="Normal 2" xfId="4" xr:uid="{00000000-0005-0000-0000-000032000000}"/>
    <cellStyle name="Normal 2 2" xfId="5" xr:uid="{00000000-0005-0000-0000-000033000000}"/>
    <cellStyle name="Normal 2 3" xfId="71" xr:uid="{00000000-0005-0000-0000-000034000000}"/>
    <cellStyle name="Normal 21" xfId="67" xr:uid="{00000000-0005-0000-0000-000035000000}"/>
    <cellStyle name="Normal 3" xfId="24" xr:uid="{00000000-0005-0000-0000-000036000000}"/>
    <cellStyle name="Normal 3 2" xfId="64" xr:uid="{00000000-0005-0000-0000-000037000000}"/>
    <cellStyle name="Normal 3 3" xfId="98" xr:uid="{00000000-0005-0000-0000-000038000000}"/>
    <cellStyle name="Normal 3 4" xfId="100" xr:uid="{00000000-0005-0000-0000-000039000000}"/>
    <cellStyle name="Normal 36" xfId="22" xr:uid="{00000000-0005-0000-0000-00003A000000}"/>
    <cellStyle name="Normal 4" xfId="25" xr:uid="{00000000-0005-0000-0000-00003B000000}"/>
    <cellStyle name="Normal 4 2" xfId="65" xr:uid="{00000000-0005-0000-0000-00003C000000}"/>
    <cellStyle name="Normal 4 3" xfId="74" xr:uid="{00000000-0005-0000-0000-00003D000000}"/>
    <cellStyle name="Normal 5" xfId="66" xr:uid="{00000000-0005-0000-0000-00003E000000}"/>
    <cellStyle name="Normal 5 2" xfId="72" xr:uid="{00000000-0005-0000-0000-00003F000000}"/>
    <cellStyle name="Normal 5 3" xfId="73" xr:uid="{00000000-0005-0000-0000-000040000000}"/>
    <cellStyle name="Normal 6" xfId="75" xr:uid="{00000000-0005-0000-0000-000041000000}"/>
    <cellStyle name="Normal 7" xfId="97" xr:uid="{00000000-0005-0000-0000-000042000000}"/>
    <cellStyle name="Note" xfId="38" builtinId="10" customBuiltin="1"/>
    <cellStyle name="Note 2" xfId="76" xr:uid="{00000000-0005-0000-0000-000044000000}"/>
    <cellStyle name="Note 3" xfId="77" xr:uid="{00000000-0005-0000-0000-000045000000}"/>
    <cellStyle name="Note 4" xfId="78" xr:uid="{00000000-0005-0000-0000-000046000000}"/>
    <cellStyle name="Note 5" xfId="79" xr:uid="{00000000-0005-0000-0000-000047000000}"/>
    <cellStyle name="Note 6" xfId="80" xr:uid="{00000000-0005-0000-0000-000048000000}"/>
    <cellStyle name="Output" xfId="34" builtinId="21" customBuiltin="1"/>
    <cellStyle name="Percent" xfId="3" builtinId="5"/>
    <cellStyle name="Percent 10" xfId="69" xr:uid="{00000000-0005-0000-0000-00004B000000}"/>
    <cellStyle name="Percent 2" xfId="12" xr:uid="{00000000-0005-0000-0000-00004C000000}"/>
    <cellStyle name="Percent 21" xfId="23" xr:uid="{00000000-0005-0000-0000-00004D000000}"/>
    <cellStyle name="RISKbottomEdge" xfId="85" xr:uid="{00000000-0005-0000-0000-00004E000000}"/>
    <cellStyle name="RISKleftEdge" xfId="86" xr:uid="{00000000-0005-0000-0000-00004F000000}"/>
    <cellStyle name="RISKnormBoxed" xfId="87" xr:uid="{00000000-0005-0000-0000-000050000000}"/>
    <cellStyle name="RISKnormBoxed 2" xfId="94" xr:uid="{00000000-0005-0000-0000-000051000000}"/>
    <cellStyle name="RISKnormBoxed 2 2" xfId="106" xr:uid="{00000000-0005-0000-0000-000052000000}"/>
    <cellStyle name="RISKnormBoxed 2 2 2" xfId="120" xr:uid="{00000000-0005-0000-0000-000053000000}"/>
    <cellStyle name="RISKnormBoxed 2 2 3" xfId="129" xr:uid="{00000000-0005-0000-0000-000054000000}"/>
    <cellStyle name="RISKnormBoxed 2 3" xfId="112" xr:uid="{00000000-0005-0000-0000-000055000000}"/>
    <cellStyle name="RISKnormBoxed 3" xfId="96" xr:uid="{00000000-0005-0000-0000-000056000000}"/>
    <cellStyle name="RISKnormBoxed 3 2" xfId="108" xr:uid="{00000000-0005-0000-0000-000057000000}"/>
    <cellStyle name="RISKnormBoxed 3 2 2" xfId="122" xr:uid="{00000000-0005-0000-0000-000058000000}"/>
    <cellStyle name="RISKnormBoxed 3 2 3" xfId="131" xr:uid="{00000000-0005-0000-0000-000059000000}"/>
    <cellStyle name="RISKnormBoxed 3 3" xfId="114" xr:uid="{00000000-0005-0000-0000-00005A000000}"/>
    <cellStyle name="RISKnormBoxed 4" xfId="103" xr:uid="{00000000-0005-0000-0000-00005B000000}"/>
    <cellStyle name="RISKnormBoxed 4 2" xfId="117" xr:uid="{00000000-0005-0000-0000-00005C000000}"/>
    <cellStyle name="RISKnormBoxed 4 3" xfId="126" xr:uid="{00000000-0005-0000-0000-00005D000000}"/>
    <cellStyle name="RISKnormBoxed 5" xfId="109" xr:uid="{00000000-0005-0000-0000-00005E000000}"/>
    <cellStyle name="RISKnormHeading" xfId="7" xr:uid="{00000000-0005-0000-0000-00005F000000}"/>
    <cellStyle name="RISKnormLabel" xfId="8" xr:uid="{00000000-0005-0000-0000-000060000000}"/>
    <cellStyle name="RISKnormLabel 2" xfId="10" xr:uid="{00000000-0005-0000-0000-000061000000}"/>
    <cellStyle name="RISKnormTitle" xfId="6" xr:uid="{00000000-0005-0000-0000-000062000000}"/>
    <cellStyle name="RISKtopEdge" xfId="9" xr:uid="{00000000-0005-0000-0000-000063000000}"/>
    <cellStyle name="RISKtopEdge 2" xfId="11" xr:uid="{00000000-0005-0000-0000-000064000000}"/>
    <cellStyle name="RISKtopEdge 2 2" xfId="93" xr:uid="{00000000-0005-0000-0000-000065000000}"/>
    <cellStyle name="RISKtopEdge 2 2 2" xfId="105" xr:uid="{00000000-0005-0000-0000-000066000000}"/>
    <cellStyle name="RISKtopEdge 2 2 2 2" xfId="119" xr:uid="{00000000-0005-0000-0000-000067000000}"/>
    <cellStyle name="RISKtopEdge 2 2 2 3" xfId="128" xr:uid="{00000000-0005-0000-0000-000068000000}"/>
    <cellStyle name="RISKtopEdge 2 2 3" xfId="111" xr:uid="{00000000-0005-0000-0000-000069000000}"/>
    <cellStyle name="RISKtopEdge 2 3" xfId="102" xr:uid="{00000000-0005-0000-0000-00006A000000}"/>
    <cellStyle name="RISKtopEdge 2 3 2" xfId="116" xr:uid="{00000000-0005-0000-0000-00006B000000}"/>
    <cellStyle name="RISKtopEdge 2 3 3" xfId="125" xr:uid="{00000000-0005-0000-0000-00006C000000}"/>
    <cellStyle name="RISKtopEdge 3" xfId="88" xr:uid="{00000000-0005-0000-0000-00006D000000}"/>
    <cellStyle name="RISKtopEdge 3 2" xfId="95" xr:uid="{00000000-0005-0000-0000-00006E000000}"/>
    <cellStyle name="RISKtopEdge 3 2 2" xfId="107" xr:uid="{00000000-0005-0000-0000-00006F000000}"/>
    <cellStyle name="RISKtopEdge 3 2 2 2" xfId="121" xr:uid="{00000000-0005-0000-0000-000070000000}"/>
    <cellStyle name="RISKtopEdge 3 2 2 3" xfId="130" xr:uid="{00000000-0005-0000-0000-000071000000}"/>
    <cellStyle name="RISKtopEdge 3 2 3" xfId="113" xr:uid="{00000000-0005-0000-0000-000072000000}"/>
    <cellStyle name="RISKtopEdge 3 3" xfId="104" xr:uid="{00000000-0005-0000-0000-000073000000}"/>
    <cellStyle name="RISKtopEdge 3 3 2" xfId="118" xr:uid="{00000000-0005-0000-0000-000074000000}"/>
    <cellStyle name="RISKtopEdge 3 3 3" xfId="127" xr:uid="{00000000-0005-0000-0000-000075000000}"/>
    <cellStyle name="RISKtopEdge 3 4" xfId="110" xr:uid="{00000000-0005-0000-0000-000076000000}"/>
    <cellStyle name="RISKtopEdge 4" xfId="101" xr:uid="{00000000-0005-0000-0000-000077000000}"/>
    <cellStyle name="RISKtopEdge 4 2" xfId="115" xr:uid="{00000000-0005-0000-0000-000078000000}"/>
    <cellStyle name="RISKtopEdge 4 3" xfId="124" xr:uid="{00000000-0005-0000-0000-000079000000}"/>
    <cellStyle name="Source Superscript" xfId="15" xr:uid="{00000000-0005-0000-0000-00007A000000}"/>
    <cellStyle name="Source Text" xfId="14" xr:uid="{00000000-0005-0000-0000-00007B000000}"/>
    <cellStyle name="Style 27" xfId="89" xr:uid="{00000000-0005-0000-0000-00007C000000}"/>
    <cellStyle name="Style 29" xfId="90" xr:uid="{00000000-0005-0000-0000-00007D000000}"/>
    <cellStyle name="Style 35" xfId="91" xr:uid="{00000000-0005-0000-0000-00007E000000}"/>
    <cellStyle name="Style 36" xfId="92" xr:uid="{00000000-0005-0000-0000-00007F000000}"/>
    <cellStyle name="Title" xfId="26" builtinId="15" customBuiltin="1"/>
    <cellStyle name="Title-2" xfId="16" xr:uid="{00000000-0005-0000-0000-000081000000}"/>
    <cellStyle name="Total" xfId="40" builtinId="25" customBuiltin="1"/>
    <cellStyle name="Warning Text" xfId="37" builtinId="11" customBuiltin="1"/>
  </cellStyles>
  <dxfs count="14">
    <dxf>
      <font>
        <color theme="0" tint="-0.14996795556505021"/>
      </font>
    </dxf>
    <dxf>
      <fill>
        <patternFill>
          <bgColor theme="5" tint="0.79998168889431442"/>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499984740745262"/>
      </font>
      <fill>
        <patternFill>
          <bgColor theme="3" tint="0.59996337778862885"/>
        </patternFill>
      </fill>
    </dxf>
    <dxf>
      <font>
        <color theme="0" tint="-0.499984740745262"/>
      </font>
      <fill>
        <patternFill>
          <bgColor theme="3" tint="0.59996337778862885"/>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24994659260841701"/>
      </font>
    </dxf>
    <dxf>
      <font>
        <color theme="0" tint="-0.24994659260841701"/>
      </font>
    </dxf>
  </dxfs>
  <tableStyles count="0" defaultTableStyle="TableStyleMedium9" defaultPivotStyle="PivotStyleLight16"/>
  <colors>
    <mruColors>
      <color rgb="FFFFFF99"/>
      <color rgb="FF000099"/>
      <color rgb="FF0000CC"/>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hyperlink" Target="#BCAResults!A1"/></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36</xdr:row>
      <xdr:rowOff>0</xdr:rowOff>
    </xdr:from>
    <xdr:to>
      <xdr:col>4</xdr:col>
      <xdr:colOff>0</xdr:colOff>
      <xdr:row>36</xdr:row>
      <xdr:rowOff>0</xdr:rowOff>
    </xdr:to>
    <xdr:pic>
      <xdr:nvPicPr>
        <xdr:cNvPr id="1030" name="Picture 6">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77075" y="15182850"/>
          <a:ext cx="9525" cy="9525"/>
        </a:xfrm>
        <a:prstGeom prst="rect">
          <a:avLst/>
        </a:prstGeom>
        <a:noFill/>
      </xdr:spPr>
    </xdr:pic>
    <xdr:clientData/>
  </xdr:twoCellAnchor>
  <xdr:twoCellAnchor editAs="oneCell">
    <xdr:from>
      <xdr:col>5</xdr:col>
      <xdr:colOff>0</xdr:colOff>
      <xdr:row>36</xdr:row>
      <xdr:rowOff>0</xdr:rowOff>
    </xdr:from>
    <xdr:to>
      <xdr:col>5</xdr:col>
      <xdr:colOff>0</xdr:colOff>
      <xdr:row>36</xdr:row>
      <xdr:rowOff>0</xdr:rowOff>
    </xdr:to>
    <xdr:pic>
      <xdr:nvPicPr>
        <xdr:cNvPr id="1032" name="Picture 8">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15475" y="5162550"/>
          <a:ext cx="9525" cy="9525"/>
        </a:xfrm>
        <a:prstGeom prst="rect">
          <a:avLst/>
        </a:prstGeom>
        <a:noFill/>
      </xdr:spPr>
    </xdr:pic>
    <xdr:clientData/>
  </xdr:twoCellAnchor>
  <xdr:oneCellAnchor>
    <xdr:from>
      <xdr:col>5</xdr:col>
      <xdr:colOff>0</xdr:colOff>
      <xdr:row>36</xdr:row>
      <xdr:rowOff>0</xdr:rowOff>
    </xdr:from>
    <xdr:ext cx="9525" cy="9525"/>
    <xdr:pic>
      <xdr:nvPicPr>
        <xdr:cNvPr id="4" name="Picture 6">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48575" y="3571875"/>
          <a:ext cx="9525" cy="9525"/>
        </a:xfrm>
        <a:prstGeom prst="rect">
          <a:avLst/>
        </a:prstGeom>
        <a:noFill/>
      </xdr:spPr>
    </xdr:pic>
    <xdr:clientData/>
  </xdr:oneCellAnchor>
  <xdr:oneCellAnchor>
    <xdr:from>
      <xdr:col>5</xdr:col>
      <xdr:colOff>0</xdr:colOff>
      <xdr:row>36</xdr:row>
      <xdr:rowOff>0</xdr:rowOff>
    </xdr:from>
    <xdr:ext cx="9525" cy="9525"/>
    <xdr:pic>
      <xdr:nvPicPr>
        <xdr:cNvPr id="5" name="Picture 6">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8400" y="3238500"/>
          <a:ext cx="9525" cy="9525"/>
        </a:xfrm>
        <a:prstGeom prst="rect">
          <a:avLst/>
        </a:prstGeom>
        <a:noFill/>
      </xdr:spPr>
    </xdr:pic>
    <xdr:clientData/>
  </xdr:oneCellAnchor>
  <xdr:oneCellAnchor>
    <xdr:from>
      <xdr:col>5</xdr:col>
      <xdr:colOff>0</xdr:colOff>
      <xdr:row>40</xdr:row>
      <xdr:rowOff>0</xdr:rowOff>
    </xdr:from>
    <xdr:ext cx="9525" cy="9525"/>
    <xdr:pic>
      <xdr:nvPicPr>
        <xdr:cNvPr id="6" name="Picture 6">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8" name="Picture 6">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9" name="Picture 6">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10" name="Picture 6">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11" name="Picture 6">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12" name="Picture 6">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14" name="Picture 6">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40</xdr:row>
      <xdr:rowOff>0</xdr:rowOff>
    </xdr:from>
    <xdr:ext cx="9525" cy="9525"/>
    <xdr:pic>
      <xdr:nvPicPr>
        <xdr:cNvPr id="15" name="Picture 6">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3568700"/>
          <a:ext cx="9525" cy="9525"/>
        </a:xfrm>
        <a:prstGeom prst="rect">
          <a:avLst/>
        </a:prstGeom>
        <a:noFill/>
      </xdr:spPr>
    </xdr:pic>
    <xdr:clientData/>
  </xdr:oneCellAnchor>
  <xdr:oneCellAnchor>
    <xdr:from>
      <xdr:col>5</xdr:col>
      <xdr:colOff>0</xdr:colOff>
      <xdr:row>8</xdr:row>
      <xdr:rowOff>0</xdr:rowOff>
    </xdr:from>
    <xdr:ext cx="9525" cy="9525"/>
    <xdr:pic>
      <xdr:nvPicPr>
        <xdr:cNvPr id="16" name="Picture 6">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37</xdr:row>
      <xdr:rowOff>0</xdr:rowOff>
    </xdr:from>
    <xdr:ext cx="9525" cy="9525"/>
    <xdr:pic>
      <xdr:nvPicPr>
        <xdr:cNvPr id="17" name="Picture 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18" name="Picture 6">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19" name="Picture 6">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20" name="Picture 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21" name="Picture 6">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22" name="Picture 6">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23" name="Picture 6">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37</xdr:row>
      <xdr:rowOff>0</xdr:rowOff>
    </xdr:from>
    <xdr:ext cx="9525" cy="9525"/>
    <xdr:pic>
      <xdr:nvPicPr>
        <xdr:cNvPr id="24" name="Picture 6">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06700" y="5473700"/>
          <a:ext cx="9525" cy="9525"/>
        </a:xfrm>
        <a:prstGeom prst="rect">
          <a:avLst/>
        </a:prstGeom>
        <a:noFill/>
      </xdr:spPr>
    </xdr:pic>
    <xdr:clientData/>
  </xdr:oneCellAnchor>
  <xdr:oneCellAnchor>
    <xdr:from>
      <xdr:col>5</xdr:col>
      <xdr:colOff>0</xdr:colOff>
      <xdr:row>61</xdr:row>
      <xdr:rowOff>0</xdr:rowOff>
    </xdr:from>
    <xdr:ext cx="9525" cy="9525"/>
    <xdr:pic>
      <xdr:nvPicPr>
        <xdr:cNvPr id="25" name="Picture 6">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303500" y="6426200"/>
          <a:ext cx="9525" cy="9525"/>
        </a:xfrm>
        <a:prstGeom prst="rect">
          <a:avLst/>
        </a:prstGeom>
        <a:noFill/>
      </xdr:spPr>
    </xdr:pic>
    <xdr:clientData/>
  </xdr:oneCellAnchor>
  <xdr:oneCellAnchor>
    <xdr:from>
      <xdr:col>5</xdr:col>
      <xdr:colOff>0</xdr:colOff>
      <xdr:row>61</xdr:row>
      <xdr:rowOff>0</xdr:rowOff>
    </xdr:from>
    <xdr:ext cx="9525" cy="9525"/>
    <xdr:pic>
      <xdr:nvPicPr>
        <xdr:cNvPr id="26" name="Picture 6">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303500" y="6426200"/>
          <a:ext cx="9525" cy="9525"/>
        </a:xfrm>
        <a:prstGeom prst="rect">
          <a:avLst/>
        </a:prstGeom>
        <a:noFill/>
      </xdr:spPr>
    </xdr:pic>
    <xdr:clientData/>
  </xdr:oneCellAnchor>
  <xdr:oneCellAnchor>
    <xdr:from>
      <xdr:col>5</xdr:col>
      <xdr:colOff>0</xdr:colOff>
      <xdr:row>40</xdr:row>
      <xdr:rowOff>0</xdr:rowOff>
    </xdr:from>
    <xdr:ext cx="9525" cy="9525"/>
    <xdr:pic>
      <xdr:nvPicPr>
        <xdr:cNvPr id="27" name="Picture 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32100" y="4902200"/>
          <a:ext cx="9525" cy="9525"/>
        </a:xfrm>
        <a:prstGeom prst="rect">
          <a:avLst/>
        </a:prstGeom>
        <a:noFill/>
      </xdr:spPr>
    </xdr:pic>
    <xdr:clientData/>
  </xdr:oneCellAnchor>
  <xdr:oneCellAnchor>
    <xdr:from>
      <xdr:col>5</xdr:col>
      <xdr:colOff>0</xdr:colOff>
      <xdr:row>40</xdr:row>
      <xdr:rowOff>0</xdr:rowOff>
    </xdr:from>
    <xdr:ext cx="9525" cy="9525"/>
    <xdr:pic>
      <xdr:nvPicPr>
        <xdr:cNvPr id="28" name="Picture 6">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32100" y="5092700"/>
          <a:ext cx="9525" cy="9525"/>
        </a:xfrm>
        <a:prstGeom prst="rect">
          <a:avLst/>
        </a:prstGeom>
        <a:noFill/>
      </xdr:spPr>
    </xdr:pic>
    <xdr:clientData/>
  </xdr:oneCellAnchor>
  <xdr:oneCellAnchor>
    <xdr:from>
      <xdr:col>5</xdr:col>
      <xdr:colOff>0</xdr:colOff>
      <xdr:row>40</xdr:row>
      <xdr:rowOff>0</xdr:rowOff>
    </xdr:from>
    <xdr:ext cx="9525" cy="9525"/>
    <xdr:pic>
      <xdr:nvPicPr>
        <xdr:cNvPr id="29" name="Picture 6">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532100" y="5092700"/>
          <a:ext cx="9525" cy="9525"/>
        </a:xfrm>
        <a:prstGeom prst="rect">
          <a:avLst/>
        </a:prstGeom>
        <a:noFill/>
      </xdr:spPr>
    </xdr:pic>
    <xdr:clientData/>
  </xdr:oneCellAnchor>
  <xdr:oneCellAnchor>
    <xdr:from>
      <xdr:col>5</xdr:col>
      <xdr:colOff>0</xdr:colOff>
      <xdr:row>40</xdr:row>
      <xdr:rowOff>0</xdr:rowOff>
    </xdr:from>
    <xdr:ext cx="9525" cy="9525"/>
    <xdr:pic>
      <xdr:nvPicPr>
        <xdr:cNvPr id="30" name="Picture 6">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443200" y="5092700"/>
          <a:ext cx="9525" cy="9525"/>
        </a:xfrm>
        <a:prstGeom prst="rect">
          <a:avLst/>
        </a:prstGeom>
        <a:noFill/>
      </xdr:spPr>
    </xdr:pic>
    <xdr:clientData/>
  </xdr:oneCellAnchor>
  <xdr:oneCellAnchor>
    <xdr:from>
      <xdr:col>5</xdr:col>
      <xdr:colOff>0</xdr:colOff>
      <xdr:row>40</xdr:row>
      <xdr:rowOff>0</xdr:rowOff>
    </xdr:from>
    <xdr:ext cx="9525" cy="9525"/>
    <xdr:pic>
      <xdr:nvPicPr>
        <xdr:cNvPr id="31" name="Picture 6">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5443200" y="5092700"/>
          <a:ext cx="9525" cy="9525"/>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xdr:from>
      <xdr:col>7</xdr:col>
      <xdr:colOff>0</xdr:colOff>
      <xdr:row>3</xdr:row>
      <xdr:rowOff>63501</xdr:rowOff>
    </xdr:from>
    <xdr:to>
      <xdr:col>7</xdr:col>
      <xdr:colOff>0</xdr:colOff>
      <xdr:row>5</xdr:row>
      <xdr:rowOff>28576</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7372350" y="635001"/>
          <a:ext cx="0" cy="336550"/>
        </a:xfrm>
        <a:prstGeom prst="rect">
          <a:avLst/>
        </a:prstGeom>
        <a:solidFill>
          <a:schemeClr val="bg1">
            <a:lumMod val="6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tx1"/>
              </a:solidFill>
            </a:rPr>
            <a:t>Update Results</a:t>
          </a:r>
          <a:endParaRPr lang="en-US" sz="11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152399</xdr:colOff>
      <xdr:row>1</xdr:row>
      <xdr:rowOff>114298</xdr:rowOff>
    </xdr:from>
    <xdr:to>
      <xdr:col>0</xdr:col>
      <xdr:colOff>1295399</xdr:colOff>
      <xdr:row>4</xdr:row>
      <xdr:rowOff>45718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52399" y="444498"/>
          <a:ext cx="1143000" cy="5029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r>
            <a:rPr lang="en-US" sz="1100" b="1"/>
            <a:t>View BCA </a:t>
          </a:r>
          <a:br>
            <a:rPr lang="en-US" sz="1100" b="1"/>
          </a:br>
          <a:r>
            <a:rPr lang="en-US" sz="1100" b="1"/>
            <a:t>Results</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15</xdr:col>
      <xdr:colOff>0</xdr:colOff>
      <xdr:row>84</xdr:row>
      <xdr:rowOff>0</xdr:rowOff>
    </xdr:from>
    <xdr:ext cx="0" cy="9525"/>
    <xdr:pic>
      <xdr:nvPicPr>
        <xdr:cNvPr id="2" name="Picture 6">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410575" y="12573000"/>
          <a:ext cx="0" cy="952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ogonowski/Documents/HDR/Projects/Daryl%20Carter%20Tiger%20'17/Data/BCA/Daryl%20Carter%20Interchange%20TIGER%20-%20BCA%20Calcs_draft%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ogonowski/Documents/HDR/Projects/I-75%20Pasco%20'17/Data/BCA/Pasco%20Co%20TIGER%20-%20BCA%20Calcs_draft%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ogonowski/Documents/HDR/Projects/I-75%20Pasco%20'17/Data/BCA/Pasco%20Co%20TIGER%20-%20BCA%20Calcs%20(for%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Review"/>
      <sheetName val="Disclaimer"/>
      <sheetName val="Contents"/>
      <sheetName val="Parameters"/>
      <sheetName val="BCAInputs"/>
      <sheetName val="TDMData"/>
      <sheetName val="CapExResidualValue"/>
      <sheetName val="OMCosts"/>
      <sheetName val="BCACalculations_7%"/>
      <sheetName val="BCACalculations_3%"/>
      <sheetName val="BCAResults"/>
      <sheetName val="BCAResultsAdd"/>
      <sheetName val="VMTVHT"/>
      <sheetName val="EmissionCalcs"/>
      <sheetName val="EmissionLookup"/>
      <sheetName val="EmissionRates"/>
      <sheetName val="CO2Cost"/>
      <sheetName val="CrashData"/>
      <sheetName val="PriceIndices"/>
      <sheetName val="ListsLookup"/>
    </sheetNames>
    <sheetDataSet>
      <sheetData sheetId="0" refreshError="1"/>
      <sheetData sheetId="1">
        <row r="3">
          <cell r="B3" t="str">
            <v>FDOT5</v>
          </cell>
        </row>
        <row r="4">
          <cell r="B4" t="str">
            <v>Daryl Carter Interchange</v>
          </cell>
        </row>
        <row r="5">
          <cell r="B5" t="str">
            <v>US DOT TIGER Grant Application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District 1</v>
          </cell>
        </row>
        <row r="3">
          <cell r="B3" t="str">
            <v>District 2</v>
          </cell>
        </row>
        <row r="4">
          <cell r="B4" t="str">
            <v>District 3</v>
          </cell>
        </row>
        <row r="5">
          <cell r="B5" t="str">
            <v>District 4</v>
          </cell>
        </row>
        <row r="6">
          <cell r="B6" t="str">
            <v>District 5</v>
          </cell>
        </row>
        <row r="7">
          <cell r="B7" t="str">
            <v>District 6</v>
          </cell>
        </row>
        <row r="8">
          <cell r="B8" t="str">
            <v>District 7</v>
          </cell>
        </row>
        <row r="9">
          <cell r="B9" t="str">
            <v>Brevard</v>
          </cell>
        </row>
        <row r="10">
          <cell r="B10" t="str">
            <v>Flagler</v>
          </cell>
        </row>
        <row r="11">
          <cell r="B11" t="str">
            <v>Lake</v>
          </cell>
        </row>
        <row r="12">
          <cell r="B12" t="str">
            <v>Marion</v>
          </cell>
        </row>
        <row r="13">
          <cell r="B13" t="str">
            <v>Orange</v>
          </cell>
        </row>
        <row r="14">
          <cell r="B14" t="str">
            <v>Osceola</v>
          </cell>
        </row>
        <row r="15">
          <cell r="B15" t="str">
            <v>Seminole</v>
          </cell>
        </row>
        <row r="16">
          <cell r="B16" t="str">
            <v>Sumter</v>
          </cell>
        </row>
        <row r="17">
          <cell r="B17" t="str">
            <v>Volusia</v>
          </cell>
        </row>
        <row r="91">
          <cell r="B91" t="str">
            <v>Alachua</v>
          </cell>
          <cell r="C91" t="str">
            <v>District 2</v>
          </cell>
        </row>
        <row r="92">
          <cell r="B92" t="str">
            <v>Baker</v>
          </cell>
          <cell r="C92" t="str">
            <v>District 2</v>
          </cell>
        </row>
        <row r="93">
          <cell r="B93" t="str">
            <v>Bay</v>
          </cell>
          <cell r="C93" t="str">
            <v>District 3</v>
          </cell>
        </row>
        <row r="94">
          <cell r="B94" t="str">
            <v>Bradford</v>
          </cell>
          <cell r="C94" t="str">
            <v>District 2</v>
          </cell>
        </row>
        <row r="95">
          <cell r="B95" t="str">
            <v>Brevard</v>
          </cell>
          <cell r="C95" t="str">
            <v>District 5</v>
          </cell>
        </row>
        <row r="96">
          <cell r="B96" t="str">
            <v>Broward</v>
          </cell>
          <cell r="C96" t="str">
            <v>District 4</v>
          </cell>
        </row>
        <row r="97">
          <cell r="B97" t="str">
            <v>Calhoun</v>
          </cell>
          <cell r="C97" t="str">
            <v>District 3</v>
          </cell>
        </row>
        <row r="98">
          <cell r="B98" t="str">
            <v>Charlotte</v>
          </cell>
          <cell r="C98" t="str">
            <v>District 1</v>
          </cell>
        </row>
        <row r="99">
          <cell r="B99" t="str">
            <v>Citrus</v>
          </cell>
          <cell r="C99" t="str">
            <v>District 7</v>
          </cell>
        </row>
        <row r="100">
          <cell r="B100" t="str">
            <v>Clay</v>
          </cell>
          <cell r="C100" t="str">
            <v>District 2</v>
          </cell>
        </row>
        <row r="101">
          <cell r="B101" t="str">
            <v>Collier</v>
          </cell>
          <cell r="C101" t="str">
            <v>District 1</v>
          </cell>
        </row>
        <row r="102">
          <cell r="B102" t="str">
            <v>Columbia</v>
          </cell>
          <cell r="C102" t="str">
            <v>District 2</v>
          </cell>
        </row>
        <row r="103">
          <cell r="B103" t="str">
            <v>DeSoto</v>
          </cell>
          <cell r="C103" t="str">
            <v>District 1</v>
          </cell>
        </row>
        <row r="104">
          <cell r="B104" t="str">
            <v>Dixie</v>
          </cell>
          <cell r="C104" t="str">
            <v>District 2</v>
          </cell>
        </row>
        <row r="105">
          <cell r="B105" t="str">
            <v>Duval</v>
          </cell>
          <cell r="C105" t="str">
            <v>District 2</v>
          </cell>
        </row>
        <row r="106">
          <cell r="B106" t="str">
            <v>Escambia</v>
          </cell>
          <cell r="C106" t="str">
            <v>District 3</v>
          </cell>
        </row>
        <row r="107">
          <cell r="B107" t="str">
            <v>Flagler</v>
          </cell>
          <cell r="C107" t="str">
            <v>District 5</v>
          </cell>
        </row>
        <row r="108">
          <cell r="B108" t="str">
            <v>Franklin</v>
          </cell>
          <cell r="C108" t="str">
            <v>District 3</v>
          </cell>
        </row>
        <row r="109">
          <cell r="B109" t="str">
            <v>Gadsden</v>
          </cell>
          <cell r="C109" t="str">
            <v>District 3</v>
          </cell>
        </row>
        <row r="110">
          <cell r="B110" t="str">
            <v>Gilchrist</v>
          </cell>
          <cell r="C110" t="str">
            <v>District 2</v>
          </cell>
        </row>
        <row r="111">
          <cell r="B111" t="str">
            <v>Glades</v>
          </cell>
          <cell r="C111" t="str">
            <v>District 1</v>
          </cell>
        </row>
        <row r="112">
          <cell r="B112" t="str">
            <v>Gulf</v>
          </cell>
          <cell r="C112" t="str">
            <v>District 3</v>
          </cell>
        </row>
        <row r="113">
          <cell r="B113" t="str">
            <v>Hamilton</v>
          </cell>
          <cell r="C113" t="str">
            <v>District 2</v>
          </cell>
        </row>
        <row r="114">
          <cell r="B114" t="str">
            <v>Hardee</v>
          </cell>
          <cell r="C114" t="str">
            <v>District 1</v>
          </cell>
        </row>
        <row r="115">
          <cell r="B115" t="str">
            <v>Hendry</v>
          </cell>
          <cell r="C115" t="str">
            <v>District 1</v>
          </cell>
        </row>
        <row r="116">
          <cell r="B116" t="str">
            <v>Hernando</v>
          </cell>
          <cell r="C116" t="str">
            <v>District 7</v>
          </cell>
        </row>
        <row r="117">
          <cell r="B117" t="str">
            <v>Highlands</v>
          </cell>
          <cell r="C117" t="str">
            <v>District 1</v>
          </cell>
        </row>
        <row r="118">
          <cell r="B118" t="str">
            <v>Hillsborough</v>
          </cell>
          <cell r="C118" t="str">
            <v>District 7</v>
          </cell>
        </row>
        <row r="119">
          <cell r="B119" t="str">
            <v>Holmes</v>
          </cell>
          <cell r="C119" t="str">
            <v>District 3</v>
          </cell>
        </row>
        <row r="120">
          <cell r="B120" t="str">
            <v>Indian River</v>
          </cell>
          <cell r="C120" t="str">
            <v>District 4</v>
          </cell>
        </row>
        <row r="121">
          <cell r="B121" t="str">
            <v>Jackson</v>
          </cell>
          <cell r="C121" t="str">
            <v>District 3</v>
          </cell>
        </row>
        <row r="122">
          <cell r="B122" t="str">
            <v>Jefferson</v>
          </cell>
          <cell r="C122" t="str">
            <v>District 3</v>
          </cell>
        </row>
        <row r="123">
          <cell r="B123" t="str">
            <v>Lafayette</v>
          </cell>
          <cell r="C123" t="str">
            <v>District 2</v>
          </cell>
        </row>
        <row r="124">
          <cell r="B124" t="str">
            <v>Lake</v>
          </cell>
          <cell r="C124" t="str">
            <v>District 5</v>
          </cell>
        </row>
        <row r="125">
          <cell r="B125" t="str">
            <v>Lee</v>
          </cell>
          <cell r="C125" t="str">
            <v>District 1</v>
          </cell>
        </row>
        <row r="126">
          <cell r="B126" t="str">
            <v>Leon</v>
          </cell>
          <cell r="C126" t="str">
            <v>District 3</v>
          </cell>
        </row>
        <row r="127">
          <cell r="B127" t="str">
            <v>Levy</v>
          </cell>
          <cell r="C127" t="str">
            <v>District 2</v>
          </cell>
        </row>
        <row r="128">
          <cell r="B128" t="str">
            <v>Liberty</v>
          </cell>
          <cell r="C128" t="str">
            <v>District 3</v>
          </cell>
        </row>
        <row r="129">
          <cell r="B129" t="str">
            <v>Madison</v>
          </cell>
          <cell r="C129" t="str">
            <v>District 2</v>
          </cell>
        </row>
        <row r="130">
          <cell r="B130" t="str">
            <v>Manatee</v>
          </cell>
          <cell r="C130" t="str">
            <v>District 1</v>
          </cell>
        </row>
        <row r="131">
          <cell r="B131" t="str">
            <v>Marion</v>
          </cell>
          <cell r="C131" t="str">
            <v>District 5</v>
          </cell>
        </row>
        <row r="132">
          <cell r="B132" t="str">
            <v>Martin</v>
          </cell>
          <cell r="C132" t="str">
            <v>District 4</v>
          </cell>
        </row>
        <row r="133">
          <cell r="B133" t="str">
            <v>Miami-Dade</v>
          </cell>
          <cell r="C133" t="str">
            <v>District 6</v>
          </cell>
        </row>
        <row r="134">
          <cell r="B134" t="str">
            <v>Monroe</v>
          </cell>
          <cell r="C134" t="str">
            <v>District 6</v>
          </cell>
        </row>
        <row r="135">
          <cell r="B135" t="str">
            <v>Nassau</v>
          </cell>
          <cell r="C135" t="str">
            <v>District 2</v>
          </cell>
        </row>
        <row r="136">
          <cell r="B136" t="str">
            <v>Okaloosa</v>
          </cell>
          <cell r="C136" t="str">
            <v>District 3</v>
          </cell>
        </row>
        <row r="137">
          <cell r="B137" t="str">
            <v>Okeechobee</v>
          </cell>
          <cell r="C137" t="str">
            <v>District 1</v>
          </cell>
        </row>
        <row r="138">
          <cell r="B138" t="str">
            <v>Orange</v>
          </cell>
          <cell r="C138" t="str">
            <v>District 5</v>
          </cell>
        </row>
        <row r="139">
          <cell r="B139" t="str">
            <v>Osceola</v>
          </cell>
          <cell r="C139" t="str">
            <v>District 5</v>
          </cell>
        </row>
        <row r="140">
          <cell r="B140" t="str">
            <v>Palm Beach</v>
          </cell>
          <cell r="C140" t="str">
            <v>District 4</v>
          </cell>
        </row>
        <row r="141">
          <cell r="B141" t="str">
            <v>Pasco</v>
          </cell>
          <cell r="C141" t="str">
            <v>District 7</v>
          </cell>
        </row>
        <row r="142">
          <cell r="B142" t="str">
            <v>Pinellas</v>
          </cell>
          <cell r="C142" t="str">
            <v>District 7</v>
          </cell>
        </row>
        <row r="143">
          <cell r="B143" t="str">
            <v>Polk</v>
          </cell>
          <cell r="C143" t="str">
            <v>District 1</v>
          </cell>
        </row>
        <row r="144">
          <cell r="B144" t="str">
            <v>Putnam</v>
          </cell>
          <cell r="C144" t="str">
            <v>District 2</v>
          </cell>
        </row>
        <row r="145">
          <cell r="B145" t="str">
            <v>Santa Rosa</v>
          </cell>
          <cell r="C145" t="str">
            <v>District 3</v>
          </cell>
        </row>
        <row r="146">
          <cell r="B146" t="str">
            <v>Sarasota</v>
          </cell>
          <cell r="C146" t="str">
            <v>District 1</v>
          </cell>
        </row>
        <row r="147">
          <cell r="B147" t="str">
            <v>Seminole</v>
          </cell>
          <cell r="C147" t="str">
            <v>District 5</v>
          </cell>
        </row>
        <row r="148">
          <cell r="B148" t="str">
            <v>St. Johns</v>
          </cell>
          <cell r="C148" t="str">
            <v>District 2</v>
          </cell>
        </row>
        <row r="149">
          <cell r="B149" t="str">
            <v>St. Lucie</v>
          </cell>
          <cell r="C149" t="str">
            <v>District 4</v>
          </cell>
        </row>
        <row r="150">
          <cell r="B150" t="str">
            <v>Sumter</v>
          </cell>
          <cell r="C150" t="str">
            <v>District 5</v>
          </cell>
        </row>
        <row r="151">
          <cell r="B151" t="str">
            <v>Suwannee</v>
          </cell>
          <cell r="C151" t="str">
            <v>District 2</v>
          </cell>
        </row>
        <row r="152">
          <cell r="B152" t="str">
            <v>Taylor</v>
          </cell>
          <cell r="C152" t="str">
            <v>District 2</v>
          </cell>
        </row>
        <row r="153">
          <cell r="B153" t="str">
            <v>Union</v>
          </cell>
          <cell r="C153" t="str">
            <v>District 2</v>
          </cell>
        </row>
        <row r="154">
          <cell r="B154" t="str">
            <v>Volusia</v>
          </cell>
          <cell r="C154" t="str">
            <v>District 5</v>
          </cell>
        </row>
        <row r="155">
          <cell r="B155" t="str">
            <v>Wakulla</v>
          </cell>
          <cell r="C155" t="str">
            <v>District 3</v>
          </cell>
        </row>
        <row r="156">
          <cell r="B156" t="str">
            <v>Walton</v>
          </cell>
          <cell r="C156" t="str">
            <v>District 3</v>
          </cell>
        </row>
        <row r="157">
          <cell r="B157" t="str">
            <v>Washington</v>
          </cell>
          <cell r="C157" t="str">
            <v>District 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Review"/>
      <sheetName val="Disclaimer"/>
      <sheetName val="Contents"/>
      <sheetName val="Parameters"/>
      <sheetName val="BCAInputs"/>
      <sheetName val="TDMData"/>
      <sheetName val="CapExResidualValue"/>
      <sheetName val="OMCosts"/>
      <sheetName val="BCACalculations_7%"/>
      <sheetName val="BCACalculations_3%"/>
      <sheetName val="BCAResults"/>
      <sheetName val="VMTVHT"/>
      <sheetName val="EmissionCalcs"/>
      <sheetName val="EmissionLookup"/>
      <sheetName val="EmissionRates"/>
      <sheetName val="CO2Cost"/>
      <sheetName val="CrashData"/>
      <sheetName val="PriceIndices"/>
      <sheetName val="ListsLookup"/>
    </sheetNames>
    <sheetDataSet>
      <sheetData sheetId="0"/>
      <sheetData sheetId="1">
        <row r="3">
          <cell r="B3" t="str">
            <v>Pasco County</v>
          </cell>
        </row>
        <row r="4">
          <cell r="B4" t="str">
            <v>I-75 Corridor Interchange</v>
          </cell>
        </row>
        <row r="5">
          <cell r="B5" t="str">
            <v>USDOT TIGER Grant Application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B2" t="str">
            <v>District 1</v>
          </cell>
        </row>
        <row r="3">
          <cell r="B3" t="str">
            <v>District 2</v>
          </cell>
        </row>
        <row r="4">
          <cell r="B4" t="str">
            <v>District 3</v>
          </cell>
        </row>
        <row r="5">
          <cell r="B5" t="str">
            <v>District 4</v>
          </cell>
        </row>
        <row r="6">
          <cell r="B6" t="str">
            <v>District 5</v>
          </cell>
        </row>
        <row r="7">
          <cell r="B7" t="str">
            <v>District 6</v>
          </cell>
        </row>
        <row r="8">
          <cell r="B8" t="str">
            <v>District 7</v>
          </cell>
        </row>
        <row r="9">
          <cell r="B9" t="str">
            <v>Brevard</v>
          </cell>
        </row>
        <row r="10">
          <cell r="B10" t="str">
            <v>Flagler</v>
          </cell>
        </row>
        <row r="11">
          <cell r="B11" t="str">
            <v>Lake</v>
          </cell>
        </row>
        <row r="12">
          <cell r="B12" t="str">
            <v>Marion</v>
          </cell>
        </row>
        <row r="13">
          <cell r="B13" t="str">
            <v>Orange</v>
          </cell>
        </row>
        <row r="14">
          <cell r="B14" t="str">
            <v>Osceola</v>
          </cell>
        </row>
        <row r="15">
          <cell r="B15" t="str">
            <v>Seminole</v>
          </cell>
        </row>
        <row r="16">
          <cell r="B16" t="str">
            <v>Sumter</v>
          </cell>
        </row>
        <row r="17">
          <cell r="B17" t="str">
            <v>Volusia</v>
          </cell>
        </row>
        <row r="91">
          <cell r="B91" t="str">
            <v>Alachua</v>
          </cell>
          <cell r="C91" t="str">
            <v>District 2</v>
          </cell>
        </row>
        <row r="92">
          <cell r="B92" t="str">
            <v>Baker</v>
          </cell>
          <cell r="C92" t="str">
            <v>District 2</v>
          </cell>
        </row>
        <row r="93">
          <cell r="B93" t="str">
            <v>Bay</v>
          </cell>
          <cell r="C93" t="str">
            <v>District 3</v>
          </cell>
        </row>
        <row r="94">
          <cell r="B94" t="str">
            <v>Bradford</v>
          </cell>
          <cell r="C94" t="str">
            <v>District 2</v>
          </cell>
        </row>
        <row r="95">
          <cell r="B95" t="str">
            <v>Brevard</v>
          </cell>
          <cell r="C95" t="str">
            <v>District 5</v>
          </cell>
        </row>
        <row r="96">
          <cell r="B96" t="str">
            <v>Broward</v>
          </cell>
          <cell r="C96" t="str">
            <v>District 4</v>
          </cell>
        </row>
        <row r="97">
          <cell r="B97" t="str">
            <v>Calhoun</v>
          </cell>
          <cell r="C97" t="str">
            <v>District 3</v>
          </cell>
        </row>
        <row r="98">
          <cell r="B98" t="str">
            <v>Charlotte</v>
          </cell>
          <cell r="C98" t="str">
            <v>District 1</v>
          </cell>
        </row>
        <row r="99">
          <cell r="B99" t="str">
            <v>Citrus</v>
          </cell>
          <cell r="C99" t="str">
            <v>District 7</v>
          </cell>
        </row>
        <row r="100">
          <cell r="B100" t="str">
            <v>Clay</v>
          </cell>
          <cell r="C100" t="str">
            <v>District 2</v>
          </cell>
        </row>
        <row r="101">
          <cell r="B101" t="str">
            <v>Collier</v>
          </cell>
          <cell r="C101" t="str">
            <v>District 1</v>
          </cell>
        </row>
        <row r="102">
          <cell r="B102" t="str">
            <v>Columbia</v>
          </cell>
          <cell r="C102" t="str">
            <v>District 2</v>
          </cell>
        </row>
        <row r="103">
          <cell r="B103" t="str">
            <v>DeSoto</v>
          </cell>
          <cell r="C103" t="str">
            <v>District 1</v>
          </cell>
        </row>
        <row r="104">
          <cell r="B104" t="str">
            <v>Dixie</v>
          </cell>
          <cell r="C104" t="str">
            <v>District 2</v>
          </cell>
        </row>
        <row r="105">
          <cell r="B105" t="str">
            <v>Duval</v>
          </cell>
          <cell r="C105" t="str">
            <v>District 2</v>
          </cell>
        </row>
        <row r="106">
          <cell r="B106" t="str">
            <v>Escambia</v>
          </cell>
          <cell r="C106" t="str">
            <v>District 3</v>
          </cell>
        </row>
        <row r="107">
          <cell r="B107" t="str">
            <v>Flagler</v>
          </cell>
          <cell r="C107" t="str">
            <v>District 5</v>
          </cell>
        </row>
        <row r="108">
          <cell r="B108" t="str">
            <v>Franklin</v>
          </cell>
          <cell r="C108" t="str">
            <v>District 3</v>
          </cell>
        </row>
        <row r="109">
          <cell r="B109" t="str">
            <v>Gadsden</v>
          </cell>
          <cell r="C109" t="str">
            <v>District 3</v>
          </cell>
        </row>
        <row r="110">
          <cell r="B110" t="str">
            <v>Gilchrist</v>
          </cell>
          <cell r="C110" t="str">
            <v>District 2</v>
          </cell>
        </row>
        <row r="111">
          <cell r="B111" t="str">
            <v>Glades</v>
          </cell>
          <cell r="C111" t="str">
            <v>District 1</v>
          </cell>
        </row>
        <row r="112">
          <cell r="B112" t="str">
            <v>Gulf</v>
          </cell>
          <cell r="C112" t="str">
            <v>District 3</v>
          </cell>
        </row>
        <row r="113">
          <cell r="B113" t="str">
            <v>Hamilton</v>
          </cell>
          <cell r="C113" t="str">
            <v>District 2</v>
          </cell>
        </row>
        <row r="114">
          <cell r="B114" t="str">
            <v>Hardee</v>
          </cell>
          <cell r="C114" t="str">
            <v>District 1</v>
          </cell>
        </row>
        <row r="115">
          <cell r="B115" t="str">
            <v>Hendry</v>
          </cell>
          <cell r="C115" t="str">
            <v>District 1</v>
          </cell>
        </row>
        <row r="116">
          <cell r="B116" t="str">
            <v>Hernando</v>
          </cell>
          <cell r="C116" t="str">
            <v>District 7</v>
          </cell>
        </row>
        <row r="117">
          <cell r="B117" t="str">
            <v>Highlands</v>
          </cell>
          <cell r="C117" t="str">
            <v>District 1</v>
          </cell>
        </row>
        <row r="118">
          <cell r="B118" t="str">
            <v>Hillsborough</v>
          </cell>
          <cell r="C118" t="str">
            <v>District 7</v>
          </cell>
        </row>
        <row r="119">
          <cell r="B119" t="str">
            <v>Holmes</v>
          </cell>
          <cell r="C119" t="str">
            <v>District 3</v>
          </cell>
        </row>
        <row r="120">
          <cell r="B120" t="str">
            <v>Indian River</v>
          </cell>
          <cell r="C120" t="str">
            <v>District 4</v>
          </cell>
        </row>
        <row r="121">
          <cell r="B121" t="str">
            <v>Jackson</v>
          </cell>
          <cell r="C121" t="str">
            <v>District 3</v>
          </cell>
        </row>
        <row r="122">
          <cell r="B122" t="str">
            <v>Jefferson</v>
          </cell>
          <cell r="C122" t="str">
            <v>District 3</v>
          </cell>
        </row>
        <row r="123">
          <cell r="B123" t="str">
            <v>Lafayette</v>
          </cell>
          <cell r="C123" t="str">
            <v>District 2</v>
          </cell>
        </row>
        <row r="124">
          <cell r="B124" t="str">
            <v>Lake</v>
          </cell>
          <cell r="C124" t="str">
            <v>District 5</v>
          </cell>
        </row>
        <row r="125">
          <cell r="B125" t="str">
            <v>Lee</v>
          </cell>
          <cell r="C125" t="str">
            <v>District 1</v>
          </cell>
        </row>
        <row r="126">
          <cell r="B126" t="str">
            <v>Leon</v>
          </cell>
          <cell r="C126" t="str">
            <v>District 3</v>
          </cell>
        </row>
        <row r="127">
          <cell r="B127" t="str">
            <v>Levy</v>
          </cell>
          <cell r="C127" t="str">
            <v>District 2</v>
          </cell>
        </row>
        <row r="128">
          <cell r="B128" t="str">
            <v>Liberty</v>
          </cell>
          <cell r="C128" t="str">
            <v>District 3</v>
          </cell>
        </row>
        <row r="129">
          <cell r="B129" t="str">
            <v>Madison</v>
          </cell>
          <cell r="C129" t="str">
            <v>District 2</v>
          </cell>
        </row>
        <row r="130">
          <cell r="B130" t="str">
            <v>Manatee</v>
          </cell>
          <cell r="C130" t="str">
            <v>District 1</v>
          </cell>
        </row>
        <row r="131">
          <cell r="B131" t="str">
            <v>Marion</v>
          </cell>
          <cell r="C131" t="str">
            <v>District 5</v>
          </cell>
        </row>
        <row r="132">
          <cell r="B132" t="str">
            <v>Martin</v>
          </cell>
          <cell r="C132" t="str">
            <v>District 4</v>
          </cell>
        </row>
        <row r="133">
          <cell r="B133" t="str">
            <v>Miami-Dade</v>
          </cell>
          <cell r="C133" t="str">
            <v>District 6</v>
          </cell>
        </row>
        <row r="134">
          <cell r="B134" t="str">
            <v>Monroe</v>
          </cell>
          <cell r="C134" t="str">
            <v>District 6</v>
          </cell>
        </row>
        <row r="135">
          <cell r="B135" t="str">
            <v>Nassau</v>
          </cell>
          <cell r="C135" t="str">
            <v>District 2</v>
          </cell>
        </row>
        <row r="136">
          <cell r="B136" t="str">
            <v>Okaloosa</v>
          </cell>
          <cell r="C136" t="str">
            <v>District 3</v>
          </cell>
        </row>
        <row r="137">
          <cell r="B137" t="str">
            <v>Okeechobee</v>
          </cell>
          <cell r="C137" t="str">
            <v>District 1</v>
          </cell>
        </row>
        <row r="138">
          <cell r="B138" t="str">
            <v>Orange</v>
          </cell>
          <cell r="C138" t="str">
            <v>District 5</v>
          </cell>
        </row>
        <row r="139">
          <cell r="B139" t="str">
            <v>Osceola</v>
          </cell>
          <cell r="C139" t="str">
            <v>District 5</v>
          </cell>
        </row>
        <row r="140">
          <cell r="B140" t="str">
            <v>Palm Beach</v>
          </cell>
          <cell r="C140" t="str">
            <v>District 4</v>
          </cell>
        </row>
        <row r="141">
          <cell r="B141" t="str">
            <v>Pasco</v>
          </cell>
          <cell r="C141" t="str">
            <v>District 7</v>
          </cell>
        </row>
        <row r="142">
          <cell r="B142" t="str">
            <v>Pinellas</v>
          </cell>
          <cell r="C142" t="str">
            <v>District 7</v>
          </cell>
        </row>
        <row r="143">
          <cell r="B143" t="str">
            <v>Polk</v>
          </cell>
          <cell r="C143" t="str">
            <v>District 1</v>
          </cell>
        </row>
        <row r="144">
          <cell r="B144" t="str">
            <v>Putnam</v>
          </cell>
          <cell r="C144" t="str">
            <v>District 2</v>
          </cell>
        </row>
        <row r="145">
          <cell r="B145" t="str">
            <v>Santa Rosa</v>
          </cell>
          <cell r="C145" t="str">
            <v>District 3</v>
          </cell>
        </row>
        <row r="146">
          <cell r="B146" t="str">
            <v>Sarasota</v>
          </cell>
          <cell r="C146" t="str">
            <v>District 1</v>
          </cell>
        </row>
        <row r="147">
          <cell r="B147" t="str">
            <v>Seminole</v>
          </cell>
          <cell r="C147" t="str">
            <v>District 5</v>
          </cell>
        </row>
        <row r="148">
          <cell r="B148" t="str">
            <v>St. Johns</v>
          </cell>
          <cell r="C148" t="str">
            <v>District 2</v>
          </cell>
        </row>
        <row r="149">
          <cell r="B149" t="str">
            <v>St. Lucie</v>
          </cell>
          <cell r="C149" t="str">
            <v>District 4</v>
          </cell>
        </row>
        <row r="150">
          <cell r="B150" t="str">
            <v>Sumter</v>
          </cell>
          <cell r="C150" t="str">
            <v>District 5</v>
          </cell>
        </row>
        <row r="151">
          <cell r="B151" t="str">
            <v>Suwannee</v>
          </cell>
          <cell r="C151" t="str">
            <v>District 2</v>
          </cell>
        </row>
        <row r="152">
          <cell r="B152" t="str">
            <v>Taylor</v>
          </cell>
          <cell r="C152" t="str">
            <v>District 2</v>
          </cell>
        </row>
        <row r="153">
          <cell r="B153" t="str">
            <v>Union</v>
          </cell>
          <cell r="C153" t="str">
            <v>District 2</v>
          </cell>
        </row>
        <row r="154">
          <cell r="B154" t="str">
            <v>Volusia</v>
          </cell>
          <cell r="C154" t="str">
            <v>District 5</v>
          </cell>
        </row>
        <row r="155">
          <cell r="B155" t="str">
            <v>Wakulla</v>
          </cell>
          <cell r="C155" t="str">
            <v>District 3</v>
          </cell>
        </row>
        <row r="156">
          <cell r="B156" t="str">
            <v>Walton</v>
          </cell>
          <cell r="C156" t="str">
            <v>District 3</v>
          </cell>
        </row>
        <row r="157">
          <cell r="B157" t="str">
            <v>Washington</v>
          </cell>
          <cell r="C157" t="str">
            <v>District 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Parameters"/>
      <sheetName val="BCAInputs"/>
      <sheetName val="TDMData"/>
      <sheetName val="CapExResidualValue"/>
      <sheetName val="OMCosts"/>
      <sheetName val="BCACalculations_7%"/>
      <sheetName val="BCACalculations_3%"/>
      <sheetName val="BCAResults"/>
      <sheetName val="VMTVHT"/>
      <sheetName val="EmissionCalcs"/>
      <sheetName val="EmissionLookup"/>
      <sheetName val="EmissionRates"/>
      <sheetName val="CO2Cost"/>
      <sheetName val="CrashData"/>
      <sheetName val="PriceIndices"/>
      <sheetName val="Lists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B2" t="str">
            <v>District 1</v>
          </cell>
        </row>
        <row r="3">
          <cell r="B3" t="str">
            <v>District 2</v>
          </cell>
        </row>
        <row r="4">
          <cell r="B4" t="str">
            <v>District 3</v>
          </cell>
        </row>
        <row r="5">
          <cell r="B5" t="str">
            <v>District 4</v>
          </cell>
        </row>
        <row r="6">
          <cell r="B6" t="str">
            <v>District 5</v>
          </cell>
        </row>
        <row r="7">
          <cell r="B7" t="str">
            <v>District 6</v>
          </cell>
        </row>
        <row r="8">
          <cell r="B8" t="str">
            <v>District 7</v>
          </cell>
        </row>
        <row r="9">
          <cell r="B9" t="str">
            <v>Brevard</v>
          </cell>
        </row>
        <row r="10">
          <cell r="B10" t="str">
            <v>Flagler</v>
          </cell>
        </row>
        <row r="11">
          <cell r="B11" t="str">
            <v>Lake</v>
          </cell>
        </row>
        <row r="12">
          <cell r="B12" t="str">
            <v>Marion</v>
          </cell>
        </row>
        <row r="13">
          <cell r="B13" t="str">
            <v>Orange</v>
          </cell>
        </row>
        <row r="14">
          <cell r="B14" t="str">
            <v>Osceola</v>
          </cell>
        </row>
        <row r="15">
          <cell r="B15" t="str">
            <v>Seminole</v>
          </cell>
        </row>
        <row r="16">
          <cell r="B16" t="str">
            <v>Sumter</v>
          </cell>
        </row>
        <row r="17">
          <cell r="B17" t="str">
            <v>Volusia</v>
          </cell>
        </row>
        <row r="91">
          <cell r="B91" t="str">
            <v>Alachua</v>
          </cell>
          <cell r="C91" t="str">
            <v>District 2</v>
          </cell>
        </row>
        <row r="92">
          <cell r="B92" t="str">
            <v>Baker</v>
          </cell>
          <cell r="C92" t="str">
            <v>District 2</v>
          </cell>
        </row>
        <row r="93">
          <cell r="B93" t="str">
            <v>Bay</v>
          </cell>
          <cell r="C93" t="str">
            <v>District 3</v>
          </cell>
        </row>
        <row r="94">
          <cell r="B94" t="str">
            <v>Bradford</v>
          </cell>
          <cell r="C94" t="str">
            <v>District 2</v>
          </cell>
        </row>
        <row r="95">
          <cell r="B95" t="str">
            <v>Brevard</v>
          </cell>
          <cell r="C95" t="str">
            <v>District 5</v>
          </cell>
        </row>
        <row r="96">
          <cell r="B96" t="str">
            <v>Broward</v>
          </cell>
          <cell r="C96" t="str">
            <v>District 4</v>
          </cell>
        </row>
        <row r="97">
          <cell r="B97" t="str">
            <v>Calhoun</v>
          </cell>
          <cell r="C97" t="str">
            <v>District 3</v>
          </cell>
        </row>
        <row r="98">
          <cell r="B98" t="str">
            <v>Charlotte</v>
          </cell>
          <cell r="C98" t="str">
            <v>District 1</v>
          </cell>
        </row>
        <row r="99">
          <cell r="B99" t="str">
            <v>Citrus</v>
          </cell>
          <cell r="C99" t="str">
            <v>District 7</v>
          </cell>
        </row>
        <row r="100">
          <cell r="B100" t="str">
            <v>Clay</v>
          </cell>
          <cell r="C100" t="str">
            <v>District 2</v>
          </cell>
        </row>
        <row r="101">
          <cell r="B101" t="str">
            <v>Collier</v>
          </cell>
          <cell r="C101" t="str">
            <v>District 1</v>
          </cell>
        </row>
        <row r="102">
          <cell r="B102" t="str">
            <v>Columbia</v>
          </cell>
          <cell r="C102" t="str">
            <v>District 2</v>
          </cell>
        </row>
        <row r="103">
          <cell r="B103" t="str">
            <v>DeSoto</v>
          </cell>
          <cell r="C103" t="str">
            <v>District 1</v>
          </cell>
        </row>
        <row r="104">
          <cell r="B104" t="str">
            <v>Dixie</v>
          </cell>
          <cell r="C104" t="str">
            <v>District 2</v>
          </cell>
        </row>
        <row r="105">
          <cell r="B105" t="str">
            <v>Duval</v>
          </cell>
          <cell r="C105" t="str">
            <v>District 2</v>
          </cell>
        </row>
        <row r="106">
          <cell r="B106" t="str">
            <v>Escambia</v>
          </cell>
          <cell r="C106" t="str">
            <v>District 3</v>
          </cell>
        </row>
        <row r="107">
          <cell r="B107" t="str">
            <v>Flagler</v>
          </cell>
          <cell r="C107" t="str">
            <v>District 5</v>
          </cell>
        </row>
        <row r="108">
          <cell r="B108" t="str">
            <v>Franklin</v>
          </cell>
          <cell r="C108" t="str">
            <v>District 3</v>
          </cell>
        </row>
        <row r="109">
          <cell r="B109" t="str">
            <v>Gadsden</v>
          </cell>
          <cell r="C109" t="str">
            <v>District 3</v>
          </cell>
        </row>
        <row r="110">
          <cell r="B110" t="str">
            <v>Gilchrist</v>
          </cell>
          <cell r="C110" t="str">
            <v>District 2</v>
          </cell>
        </row>
        <row r="111">
          <cell r="B111" t="str">
            <v>Glades</v>
          </cell>
          <cell r="C111" t="str">
            <v>District 1</v>
          </cell>
        </row>
        <row r="112">
          <cell r="B112" t="str">
            <v>Gulf</v>
          </cell>
          <cell r="C112" t="str">
            <v>District 3</v>
          </cell>
        </row>
        <row r="113">
          <cell r="B113" t="str">
            <v>Hamilton</v>
          </cell>
          <cell r="C113" t="str">
            <v>District 2</v>
          </cell>
        </row>
        <row r="114">
          <cell r="B114" t="str">
            <v>Hardee</v>
          </cell>
          <cell r="C114" t="str">
            <v>District 1</v>
          </cell>
        </row>
        <row r="115">
          <cell r="B115" t="str">
            <v>Hendry</v>
          </cell>
          <cell r="C115" t="str">
            <v>District 1</v>
          </cell>
        </row>
        <row r="116">
          <cell r="B116" t="str">
            <v>Hernando</v>
          </cell>
          <cell r="C116" t="str">
            <v>District 7</v>
          </cell>
        </row>
        <row r="117">
          <cell r="B117" t="str">
            <v>Highlands</v>
          </cell>
          <cell r="C117" t="str">
            <v>District 1</v>
          </cell>
        </row>
        <row r="118">
          <cell r="B118" t="str">
            <v>Hillsborough</v>
          </cell>
          <cell r="C118" t="str">
            <v>District 7</v>
          </cell>
        </row>
        <row r="119">
          <cell r="B119" t="str">
            <v>Holmes</v>
          </cell>
          <cell r="C119" t="str">
            <v>District 3</v>
          </cell>
        </row>
        <row r="120">
          <cell r="B120" t="str">
            <v>Indian River</v>
          </cell>
          <cell r="C120" t="str">
            <v>District 4</v>
          </cell>
        </row>
        <row r="121">
          <cell r="B121" t="str">
            <v>Jackson</v>
          </cell>
          <cell r="C121" t="str">
            <v>District 3</v>
          </cell>
        </row>
        <row r="122">
          <cell r="B122" t="str">
            <v>Jefferson</v>
          </cell>
          <cell r="C122" t="str">
            <v>District 3</v>
          </cell>
        </row>
        <row r="123">
          <cell r="B123" t="str">
            <v>Lafayette</v>
          </cell>
          <cell r="C123" t="str">
            <v>District 2</v>
          </cell>
        </row>
        <row r="124">
          <cell r="B124" t="str">
            <v>Lake</v>
          </cell>
          <cell r="C124" t="str">
            <v>District 5</v>
          </cell>
        </row>
        <row r="125">
          <cell r="B125" t="str">
            <v>Lee</v>
          </cell>
          <cell r="C125" t="str">
            <v>District 1</v>
          </cell>
        </row>
        <row r="126">
          <cell r="B126" t="str">
            <v>Leon</v>
          </cell>
          <cell r="C126" t="str">
            <v>District 3</v>
          </cell>
        </row>
        <row r="127">
          <cell r="B127" t="str">
            <v>Levy</v>
          </cell>
          <cell r="C127" t="str">
            <v>District 2</v>
          </cell>
        </row>
        <row r="128">
          <cell r="B128" t="str">
            <v>Liberty</v>
          </cell>
          <cell r="C128" t="str">
            <v>District 3</v>
          </cell>
        </row>
        <row r="129">
          <cell r="B129" t="str">
            <v>Madison</v>
          </cell>
          <cell r="C129" t="str">
            <v>District 2</v>
          </cell>
        </row>
        <row r="130">
          <cell r="B130" t="str">
            <v>Manatee</v>
          </cell>
          <cell r="C130" t="str">
            <v>District 1</v>
          </cell>
        </row>
        <row r="131">
          <cell r="B131" t="str">
            <v>Marion</v>
          </cell>
          <cell r="C131" t="str">
            <v>District 5</v>
          </cell>
        </row>
        <row r="132">
          <cell r="B132" t="str">
            <v>Martin</v>
          </cell>
          <cell r="C132" t="str">
            <v>District 4</v>
          </cell>
        </row>
        <row r="133">
          <cell r="B133" t="str">
            <v>Miami-Dade</v>
          </cell>
          <cell r="C133" t="str">
            <v>District 6</v>
          </cell>
        </row>
        <row r="134">
          <cell r="B134" t="str">
            <v>Monroe</v>
          </cell>
          <cell r="C134" t="str">
            <v>District 6</v>
          </cell>
        </row>
        <row r="135">
          <cell r="B135" t="str">
            <v>Nassau</v>
          </cell>
          <cell r="C135" t="str">
            <v>District 2</v>
          </cell>
        </row>
        <row r="136">
          <cell r="B136" t="str">
            <v>Okaloosa</v>
          </cell>
          <cell r="C136" t="str">
            <v>District 3</v>
          </cell>
        </row>
        <row r="137">
          <cell r="B137" t="str">
            <v>Okeechobee</v>
          </cell>
          <cell r="C137" t="str">
            <v>District 1</v>
          </cell>
        </row>
        <row r="138">
          <cell r="B138" t="str">
            <v>Orange</v>
          </cell>
          <cell r="C138" t="str">
            <v>District 5</v>
          </cell>
        </row>
        <row r="139">
          <cell r="B139" t="str">
            <v>Osceola</v>
          </cell>
          <cell r="C139" t="str">
            <v>District 5</v>
          </cell>
        </row>
        <row r="140">
          <cell r="B140" t="str">
            <v>Palm Beach</v>
          </cell>
          <cell r="C140" t="str">
            <v>District 4</v>
          </cell>
        </row>
        <row r="141">
          <cell r="B141" t="str">
            <v>Pasco</v>
          </cell>
          <cell r="C141" t="str">
            <v>District 7</v>
          </cell>
        </row>
        <row r="142">
          <cell r="B142" t="str">
            <v>Pinellas</v>
          </cell>
          <cell r="C142" t="str">
            <v>District 7</v>
          </cell>
        </row>
        <row r="143">
          <cell r="B143" t="str">
            <v>Polk</v>
          </cell>
          <cell r="C143" t="str">
            <v>District 1</v>
          </cell>
        </row>
        <row r="144">
          <cell r="B144" t="str">
            <v>Putnam</v>
          </cell>
          <cell r="C144" t="str">
            <v>District 2</v>
          </cell>
        </row>
        <row r="145">
          <cell r="B145" t="str">
            <v>Santa Rosa</v>
          </cell>
          <cell r="C145" t="str">
            <v>District 3</v>
          </cell>
        </row>
        <row r="146">
          <cell r="B146" t="str">
            <v>Sarasota</v>
          </cell>
          <cell r="C146" t="str">
            <v>District 1</v>
          </cell>
        </row>
        <row r="147">
          <cell r="B147" t="str">
            <v>Seminole</v>
          </cell>
          <cell r="C147" t="str">
            <v>District 5</v>
          </cell>
        </row>
        <row r="148">
          <cell r="B148" t="str">
            <v>St. Johns</v>
          </cell>
          <cell r="C148" t="str">
            <v>District 2</v>
          </cell>
        </row>
        <row r="149">
          <cell r="B149" t="str">
            <v>St. Lucie</v>
          </cell>
          <cell r="C149" t="str">
            <v>District 4</v>
          </cell>
        </row>
        <row r="150">
          <cell r="B150" t="str">
            <v>Sumter</v>
          </cell>
          <cell r="C150" t="str">
            <v>District 5</v>
          </cell>
        </row>
        <row r="151">
          <cell r="B151" t="str">
            <v>Suwannee</v>
          </cell>
          <cell r="C151" t="str">
            <v>District 2</v>
          </cell>
        </row>
        <row r="152">
          <cell r="B152" t="str">
            <v>Taylor</v>
          </cell>
          <cell r="C152" t="str">
            <v>District 2</v>
          </cell>
        </row>
        <row r="153">
          <cell r="B153" t="str">
            <v>Union</v>
          </cell>
          <cell r="C153" t="str">
            <v>District 2</v>
          </cell>
        </row>
        <row r="154">
          <cell r="B154" t="str">
            <v>Volusia</v>
          </cell>
          <cell r="C154" t="str">
            <v>District 5</v>
          </cell>
        </row>
        <row r="155">
          <cell r="B155" t="str">
            <v>Wakulla</v>
          </cell>
          <cell r="C155" t="str">
            <v>District 3</v>
          </cell>
        </row>
        <row r="156">
          <cell r="B156" t="str">
            <v>Walton</v>
          </cell>
          <cell r="C156" t="str">
            <v>District 3</v>
          </cell>
        </row>
        <row r="157">
          <cell r="B157" t="str">
            <v>Washington</v>
          </cell>
          <cell r="C157" t="str">
            <v>District 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bls.gov/data/" TargetMode="External"/><Relationship Id="rId2" Type="http://schemas.openxmlformats.org/officeDocument/2006/relationships/hyperlink" Target="http://www.bls.gov/news.release/eci.toc.htm" TargetMode="External"/><Relationship Id="rId1" Type="http://schemas.openxmlformats.org/officeDocument/2006/relationships/hyperlink" Target="http://www.bls.gov/data/" TargetMode="External"/><Relationship Id="rId5" Type="http://schemas.openxmlformats.org/officeDocument/2006/relationships/printerSettings" Target="../printerSettings/printerSettings12.bin"/><Relationship Id="rId4" Type="http://schemas.openxmlformats.org/officeDocument/2006/relationships/hyperlink" Target="http://www.bls.gov/web/eci/ecconstnaics.tx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canadianforex.ca/forex-tools/historical-rate-tools/yearly-average-rates" TargetMode="External"/><Relationship Id="rId2" Type="http://schemas.openxmlformats.org/officeDocument/2006/relationships/hyperlink" Target="http://www.fhwa.dot.gov/policy/hcas/addendum.htm" TargetMode="External"/><Relationship Id="rId1" Type="http://schemas.openxmlformats.org/officeDocument/2006/relationships/hyperlink" Target="http://www.fhwa.dot.gov/policy/hcas/final/index.htm" TargetMode="External"/><Relationship Id="rId5" Type="http://schemas.openxmlformats.org/officeDocument/2006/relationships/drawing" Target="../drawings/drawing4.xml"/><Relationship Id="rId4"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dot.state.fl.us/planning/statistics/mileage-rpts/public.sht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dot.state.fl.us/publicinformationoffice/moreDOT/districts/district.s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FFC000"/>
  </sheetPr>
  <dimension ref="A1:M22"/>
  <sheetViews>
    <sheetView showGridLines="0" tabSelected="1" workbookViewId="0">
      <selection activeCell="B10" sqref="B10:L12"/>
    </sheetView>
  </sheetViews>
  <sheetFormatPr defaultColWidth="0" defaultRowHeight="14.25" customHeight="1" zeroHeight="1" x14ac:dyDescent="0.25"/>
  <cols>
    <col min="1" max="13" width="8.88671875" style="1015" customWidth="1"/>
    <col min="14" max="16384" width="9.109375" style="1015" hidden="1"/>
  </cols>
  <sheetData>
    <row r="1" spans="1:13" ht="13.8" x14ac:dyDescent="0.25">
      <c r="A1" s="1014"/>
      <c r="B1" s="1014"/>
      <c r="C1" s="1014"/>
      <c r="D1" s="1014"/>
      <c r="E1" s="1014"/>
      <c r="F1" s="1014"/>
      <c r="G1" s="1014"/>
      <c r="H1" s="1014"/>
      <c r="I1" s="1014"/>
      <c r="J1" s="1014"/>
      <c r="K1" s="1014"/>
      <c r="L1" s="1014"/>
      <c r="M1" s="1014"/>
    </row>
    <row r="2" spans="1:13" ht="13.8" x14ac:dyDescent="0.25">
      <c r="A2" s="1014"/>
      <c r="B2" s="1014"/>
      <c r="C2" s="1014"/>
      <c r="D2" s="1014"/>
      <c r="E2" s="1014"/>
      <c r="F2" s="1014"/>
      <c r="G2" s="1014"/>
      <c r="H2" s="1014"/>
      <c r="I2" s="1014"/>
      <c r="J2" s="1014"/>
      <c r="K2" s="1014"/>
      <c r="L2" s="1014"/>
      <c r="M2" s="1014"/>
    </row>
    <row r="3" spans="1:13" ht="17.399999999999999" x14ac:dyDescent="0.25">
      <c r="A3" s="1014"/>
      <c r="B3" s="1275" t="s">
        <v>9489</v>
      </c>
      <c r="C3" s="1275"/>
      <c r="D3" s="1275"/>
      <c r="E3" s="1275"/>
      <c r="F3" s="1275"/>
      <c r="G3" s="1275"/>
      <c r="H3" s="1275"/>
      <c r="I3" s="1275"/>
      <c r="J3" s="1275"/>
      <c r="K3" s="1275"/>
      <c r="L3" s="1275"/>
      <c r="M3" s="1014"/>
    </row>
    <row r="4" spans="1:13" ht="17.399999999999999" x14ac:dyDescent="0.25">
      <c r="A4" s="1014"/>
      <c r="B4" s="1275" t="str">
        <f>BCAInputs!B6</f>
        <v>SR 60 - Passing Lanes</v>
      </c>
      <c r="C4" s="1275"/>
      <c r="D4" s="1275"/>
      <c r="E4" s="1275"/>
      <c r="F4" s="1275"/>
      <c r="G4" s="1275"/>
      <c r="H4" s="1275"/>
      <c r="I4" s="1275"/>
      <c r="J4" s="1275"/>
      <c r="K4" s="1275"/>
      <c r="L4" s="1275"/>
      <c r="M4" s="1014"/>
    </row>
    <row r="5" spans="1:13" ht="17.399999999999999" x14ac:dyDescent="0.25">
      <c r="A5" s="1014"/>
      <c r="B5" s="1275" t="s">
        <v>9454</v>
      </c>
      <c r="C5" s="1275"/>
      <c r="D5" s="1275"/>
      <c r="E5" s="1275"/>
      <c r="F5" s="1275"/>
      <c r="G5" s="1275"/>
      <c r="H5" s="1275"/>
      <c r="I5" s="1275"/>
      <c r="J5" s="1275"/>
      <c r="K5" s="1275"/>
      <c r="L5" s="1275"/>
      <c r="M5" s="1014"/>
    </row>
    <row r="6" spans="1:13" ht="15" x14ac:dyDescent="0.25">
      <c r="A6" s="1014"/>
      <c r="B6" s="1276">
        <v>43656</v>
      </c>
      <c r="C6" s="1276"/>
      <c r="D6" s="1276"/>
      <c r="E6" s="1276"/>
      <c r="F6" s="1276"/>
      <c r="G6" s="1276"/>
      <c r="H6" s="1276"/>
      <c r="I6" s="1276"/>
      <c r="J6" s="1276"/>
      <c r="K6" s="1276"/>
      <c r="L6" s="1276"/>
      <c r="M6" s="1014"/>
    </row>
    <row r="7" spans="1:13" ht="13.8" x14ac:dyDescent="0.25">
      <c r="A7" s="1014"/>
      <c r="B7" s="1014"/>
      <c r="C7" s="1014"/>
      <c r="D7" s="1014"/>
      <c r="E7" s="1014"/>
      <c r="F7" s="1014"/>
      <c r="G7" s="1014"/>
      <c r="H7" s="1014"/>
      <c r="I7" s="1014"/>
      <c r="J7" s="1014"/>
      <c r="K7" s="1014"/>
      <c r="L7" s="1014"/>
      <c r="M7" s="1014"/>
    </row>
    <row r="8" spans="1:13" ht="13.8" x14ac:dyDescent="0.25">
      <c r="A8" s="1014"/>
      <c r="B8" s="1014"/>
      <c r="C8" s="1014"/>
      <c r="D8" s="1014"/>
      <c r="E8" s="1014"/>
      <c r="F8" s="1014"/>
      <c r="G8" s="1014"/>
      <c r="H8" s="1014"/>
      <c r="I8" s="1014"/>
      <c r="J8" s="1014"/>
      <c r="K8" s="1014"/>
      <c r="L8" s="1014"/>
      <c r="M8" s="1014"/>
    </row>
    <row r="9" spans="1:13" ht="15.6" x14ac:dyDescent="0.3">
      <c r="A9" s="1014"/>
      <c r="B9" s="1277" t="s">
        <v>9361</v>
      </c>
      <c r="C9" s="1277"/>
      <c r="D9" s="1016"/>
      <c r="E9" s="1017" t="s">
        <v>73</v>
      </c>
      <c r="F9" s="1014"/>
      <c r="G9" s="1014"/>
      <c r="H9" s="1014"/>
      <c r="I9" s="1014"/>
      <c r="J9" s="1014"/>
      <c r="K9" s="1014"/>
      <c r="L9" s="1014"/>
      <c r="M9" s="1014"/>
    </row>
    <row r="10" spans="1:13" ht="13.8" x14ac:dyDescent="0.25">
      <c r="A10" s="1014"/>
      <c r="B10" s="1274"/>
      <c r="C10" s="1274"/>
      <c r="D10" s="1274"/>
      <c r="E10" s="1274"/>
      <c r="F10" s="1274"/>
      <c r="G10" s="1274"/>
      <c r="H10" s="1274"/>
      <c r="I10" s="1274"/>
      <c r="J10" s="1274"/>
      <c r="K10" s="1274"/>
      <c r="L10" s="1274"/>
      <c r="M10" s="1014"/>
    </row>
    <row r="11" spans="1:13" ht="13.8" x14ac:dyDescent="0.25">
      <c r="A11" s="1014"/>
      <c r="B11" s="1274"/>
      <c r="C11" s="1274"/>
      <c r="D11" s="1274"/>
      <c r="E11" s="1274"/>
      <c r="F11" s="1274"/>
      <c r="G11" s="1274"/>
      <c r="H11" s="1274"/>
      <c r="I11" s="1274"/>
      <c r="J11" s="1274"/>
      <c r="K11" s="1274"/>
      <c r="L11" s="1274"/>
      <c r="M11" s="1014"/>
    </row>
    <row r="12" spans="1:13" ht="13.8" x14ac:dyDescent="0.25">
      <c r="A12" s="1014"/>
      <c r="B12" s="1274"/>
      <c r="C12" s="1274"/>
      <c r="D12" s="1274"/>
      <c r="E12" s="1274"/>
      <c r="F12" s="1274"/>
      <c r="G12" s="1274"/>
      <c r="H12" s="1274"/>
      <c r="I12" s="1274"/>
      <c r="J12" s="1274"/>
      <c r="K12" s="1274"/>
      <c r="L12" s="1274"/>
      <c r="M12" s="1014"/>
    </row>
    <row r="13" spans="1:13" ht="13.8" x14ac:dyDescent="0.25">
      <c r="A13" s="1014"/>
      <c r="B13" s="1274" t="str">
        <f>"HDR retains all intellectual property with respect to this Model.  The Recipients agree to use this Model only for the purpose of performing analysis in support of the "&amp;Grant.Name&amp;" for the "&amp;Project.Name&amp;" project. The Model must not be used for any other purpose. "</f>
        <v xml:space="preserve">HDR retains all intellectual property with respect to this Model.  The Recipients agree to use this Model only for the purpose of performing analysis in support of the US DOT BUILD Grant Application for the SR 60 - Passing Lanes project. The Model must not be used for any other purpose. </v>
      </c>
      <c r="C13" s="1274"/>
      <c r="D13" s="1274"/>
      <c r="E13" s="1274"/>
      <c r="F13" s="1274"/>
      <c r="G13" s="1274"/>
      <c r="H13" s="1274"/>
      <c r="I13" s="1274"/>
      <c r="J13" s="1274"/>
      <c r="K13" s="1274"/>
      <c r="L13" s="1274"/>
      <c r="M13" s="1014"/>
    </row>
    <row r="14" spans="1:13" ht="13.8" x14ac:dyDescent="0.25">
      <c r="A14" s="1014"/>
      <c r="B14" s="1274"/>
      <c r="C14" s="1274"/>
      <c r="D14" s="1274"/>
      <c r="E14" s="1274"/>
      <c r="F14" s="1274"/>
      <c r="G14" s="1274"/>
      <c r="H14" s="1274"/>
      <c r="I14" s="1274"/>
      <c r="J14" s="1274"/>
      <c r="K14" s="1274"/>
      <c r="L14" s="1274"/>
      <c r="M14" s="1014"/>
    </row>
    <row r="15" spans="1:13" ht="13.8" x14ac:dyDescent="0.25">
      <c r="A15" s="1014"/>
      <c r="B15" s="1274"/>
      <c r="C15" s="1274"/>
      <c r="D15" s="1274"/>
      <c r="E15" s="1274"/>
      <c r="F15" s="1274"/>
      <c r="G15" s="1274"/>
      <c r="H15" s="1274"/>
      <c r="I15" s="1274"/>
      <c r="J15" s="1274"/>
      <c r="K15" s="1274"/>
      <c r="L15" s="1274"/>
      <c r="M15" s="1014"/>
    </row>
    <row r="16" spans="1:13" ht="13.8" x14ac:dyDescent="0.25">
      <c r="A16" s="1014"/>
      <c r="B16" s="1274" t="s">
        <v>9362</v>
      </c>
      <c r="C16" s="1274"/>
      <c r="D16" s="1274"/>
      <c r="E16" s="1274"/>
      <c r="F16" s="1274"/>
      <c r="G16" s="1274"/>
      <c r="H16" s="1274"/>
      <c r="I16" s="1274"/>
      <c r="J16" s="1274"/>
      <c r="K16" s="1274"/>
      <c r="L16" s="1274"/>
      <c r="M16" s="1014"/>
    </row>
    <row r="17" spans="1:13" ht="13.8" x14ac:dyDescent="0.25">
      <c r="A17" s="1014"/>
      <c r="B17" s="1274"/>
      <c r="C17" s="1274"/>
      <c r="D17" s="1274"/>
      <c r="E17" s="1274"/>
      <c r="F17" s="1274"/>
      <c r="G17" s="1274"/>
      <c r="H17" s="1274"/>
      <c r="I17" s="1274"/>
      <c r="J17" s="1274"/>
      <c r="K17" s="1274"/>
      <c r="L17" s="1274"/>
      <c r="M17" s="1014"/>
    </row>
    <row r="18" spans="1:13" ht="13.8" x14ac:dyDescent="0.25">
      <c r="A18" s="1014"/>
      <c r="B18" s="1274" t="s">
        <v>9363</v>
      </c>
      <c r="C18" s="1274"/>
      <c r="D18" s="1274"/>
      <c r="E18" s="1274"/>
      <c r="F18" s="1274"/>
      <c r="G18" s="1274"/>
      <c r="H18" s="1274"/>
      <c r="I18" s="1274"/>
      <c r="J18" s="1274"/>
      <c r="K18" s="1274"/>
      <c r="L18" s="1274"/>
      <c r="M18" s="1014"/>
    </row>
    <row r="19" spans="1:13" ht="13.8" x14ac:dyDescent="0.25">
      <c r="A19" s="1014"/>
      <c r="B19" s="1274"/>
      <c r="C19" s="1274"/>
      <c r="D19" s="1274"/>
      <c r="E19" s="1274"/>
      <c r="F19" s="1274"/>
      <c r="G19" s="1274"/>
      <c r="H19" s="1274"/>
      <c r="I19" s="1274"/>
      <c r="J19" s="1274"/>
      <c r="K19" s="1274"/>
      <c r="L19" s="1274"/>
      <c r="M19" s="1014"/>
    </row>
    <row r="20" spans="1:13" ht="13.8" x14ac:dyDescent="0.25">
      <c r="A20" s="1014"/>
      <c r="B20" s="1274"/>
      <c r="C20" s="1274"/>
      <c r="D20" s="1274"/>
      <c r="E20" s="1274"/>
      <c r="F20" s="1274"/>
      <c r="G20" s="1274"/>
      <c r="H20" s="1274"/>
      <c r="I20" s="1274"/>
      <c r="J20" s="1274"/>
      <c r="K20" s="1274"/>
      <c r="L20" s="1274"/>
      <c r="M20" s="1014"/>
    </row>
    <row r="21" spans="1:13" ht="13.8" x14ac:dyDescent="0.25">
      <c r="A21" s="1014"/>
      <c r="B21" s="1274"/>
      <c r="C21" s="1274"/>
      <c r="D21" s="1274"/>
      <c r="E21" s="1274"/>
      <c r="F21" s="1274"/>
      <c r="G21" s="1274"/>
      <c r="H21" s="1274"/>
      <c r="I21" s="1274"/>
      <c r="J21" s="1274"/>
      <c r="K21" s="1274"/>
      <c r="L21" s="1274"/>
      <c r="M21" s="1014"/>
    </row>
    <row r="22" spans="1:13" ht="13.8" x14ac:dyDescent="0.25">
      <c r="A22" s="1014"/>
      <c r="B22" s="1018"/>
      <c r="C22" s="1018"/>
      <c r="D22" s="1018"/>
      <c r="E22" s="1018"/>
      <c r="F22" s="1018"/>
      <c r="G22" s="1018"/>
      <c r="H22" s="1018"/>
      <c r="I22" s="1018"/>
      <c r="J22" s="1018"/>
      <c r="K22" s="1018"/>
      <c r="L22" s="1018"/>
      <c r="M22" s="1014"/>
    </row>
  </sheetData>
  <mergeCells count="9">
    <mergeCell ref="B13:L15"/>
    <mergeCell ref="B16:L17"/>
    <mergeCell ref="B18:L21"/>
    <mergeCell ref="B3:L3"/>
    <mergeCell ref="B4:L4"/>
    <mergeCell ref="B5:L5"/>
    <mergeCell ref="B6:L6"/>
    <mergeCell ref="B9:C9"/>
    <mergeCell ref="B10:L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000099"/>
    <pageSetUpPr fitToPage="1"/>
  </sheetPr>
  <dimension ref="A1:XDS440"/>
  <sheetViews>
    <sheetView showGridLines="0" zoomScale="75" zoomScaleNormal="75" workbookViewId="0">
      <pane xSplit="3" ySplit="6" topLeftCell="D7" activePane="bottomRight" state="frozen"/>
      <selection activeCell="B2" sqref="B2"/>
      <selection pane="topRight" activeCell="B2" sqref="B2"/>
      <selection pane="bottomLeft" activeCell="B2" sqref="B2"/>
      <selection pane="bottomRight"/>
    </sheetView>
  </sheetViews>
  <sheetFormatPr defaultColWidth="0" defaultRowHeight="14.4" zeroHeight="1" x14ac:dyDescent="0.3"/>
  <cols>
    <col min="1" max="1" width="64.6640625" style="70" customWidth="1"/>
    <col min="2" max="36" width="20.6640625" style="70" customWidth="1"/>
    <col min="37" max="38" width="2.6640625" style="70" customWidth="1"/>
    <col min="39" max="39" width="53.6640625" style="70" hidden="1" customWidth="1"/>
    <col min="40" max="16346" width="9.109375" style="70" hidden="1"/>
    <col min="16347" max="16384" width="14.6640625" style="70" customWidth="1"/>
  </cols>
  <sheetData>
    <row r="1" spans="1:38" ht="25.8" x14ac:dyDescent="0.5">
      <c r="A1" s="114" t="s">
        <v>1691</v>
      </c>
      <c r="B1" s="113"/>
      <c r="C1" s="104"/>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
      <c r="AL1" s="165"/>
    </row>
    <row r="2" spans="1:38" x14ac:dyDescent="0.3">
      <c r="A2" s="113"/>
      <c r="B2" s="113"/>
      <c r="C2" s="104" t="s">
        <v>1</v>
      </c>
      <c r="D2" s="245">
        <f>Parameters!B5</f>
        <v>2019</v>
      </c>
      <c r="E2" s="118">
        <f t="shared" ref="E2:AJ3" si="0">D2+1</f>
        <v>2020</v>
      </c>
      <c r="F2" s="118">
        <f t="shared" si="0"/>
        <v>2021</v>
      </c>
      <c r="G2" s="118">
        <f t="shared" si="0"/>
        <v>2022</v>
      </c>
      <c r="H2" s="118">
        <f t="shared" si="0"/>
        <v>2023</v>
      </c>
      <c r="I2" s="118">
        <f t="shared" si="0"/>
        <v>2024</v>
      </c>
      <c r="J2" s="118">
        <f t="shared" si="0"/>
        <v>2025</v>
      </c>
      <c r="K2" s="118">
        <f t="shared" si="0"/>
        <v>2026</v>
      </c>
      <c r="L2" s="118">
        <f t="shared" si="0"/>
        <v>2027</v>
      </c>
      <c r="M2" s="118">
        <f t="shared" si="0"/>
        <v>2028</v>
      </c>
      <c r="N2" s="118">
        <f t="shared" si="0"/>
        <v>2029</v>
      </c>
      <c r="O2" s="118">
        <f t="shared" si="0"/>
        <v>2030</v>
      </c>
      <c r="P2" s="118">
        <f t="shared" si="0"/>
        <v>2031</v>
      </c>
      <c r="Q2" s="118">
        <f t="shared" si="0"/>
        <v>2032</v>
      </c>
      <c r="R2" s="118">
        <f t="shared" si="0"/>
        <v>2033</v>
      </c>
      <c r="S2" s="118">
        <f t="shared" si="0"/>
        <v>2034</v>
      </c>
      <c r="T2" s="118">
        <f t="shared" si="0"/>
        <v>2035</v>
      </c>
      <c r="U2" s="118">
        <f t="shared" si="0"/>
        <v>2036</v>
      </c>
      <c r="V2" s="118">
        <f t="shared" si="0"/>
        <v>2037</v>
      </c>
      <c r="W2" s="118">
        <f t="shared" si="0"/>
        <v>2038</v>
      </c>
      <c r="X2" s="118">
        <f t="shared" si="0"/>
        <v>2039</v>
      </c>
      <c r="Y2" s="118">
        <f t="shared" si="0"/>
        <v>2040</v>
      </c>
      <c r="Z2" s="118">
        <f t="shared" si="0"/>
        <v>2041</v>
      </c>
      <c r="AA2" s="118">
        <f t="shared" si="0"/>
        <v>2042</v>
      </c>
      <c r="AB2" s="118">
        <f t="shared" si="0"/>
        <v>2043</v>
      </c>
      <c r="AC2" s="118">
        <f t="shared" si="0"/>
        <v>2044</v>
      </c>
      <c r="AD2" s="118">
        <f t="shared" si="0"/>
        <v>2045</v>
      </c>
      <c r="AE2" s="118">
        <f t="shared" si="0"/>
        <v>2046</v>
      </c>
      <c r="AF2" s="118">
        <f t="shared" si="0"/>
        <v>2047</v>
      </c>
      <c r="AG2" s="118">
        <f t="shared" si="0"/>
        <v>2048</v>
      </c>
      <c r="AH2" s="118">
        <f t="shared" si="0"/>
        <v>2049</v>
      </c>
      <c r="AI2" s="118">
        <f t="shared" si="0"/>
        <v>2050</v>
      </c>
      <c r="AJ2" s="118">
        <f t="shared" si="0"/>
        <v>2051</v>
      </c>
      <c r="AK2" s="1"/>
      <c r="AL2" s="165"/>
    </row>
    <row r="3" spans="1:38" x14ac:dyDescent="0.3">
      <c r="A3" s="119"/>
      <c r="B3" s="119"/>
      <c r="C3" s="104" t="s">
        <v>9060</v>
      </c>
      <c r="D3" s="120">
        <v>1</v>
      </c>
      <c r="E3" s="120">
        <f>D3+1</f>
        <v>2</v>
      </c>
      <c r="F3" s="120">
        <f t="shared" si="0"/>
        <v>3</v>
      </c>
      <c r="G3" s="120">
        <f t="shared" si="0"/>
        <v>4</v>
      </c>
      <c r="H3" s="120">
        <f t="shared" si="0"/>
        <v>5</v>
      </c>
      <c r="I3" s="120">
        <f t="shared" si="0"/>
        <v>6</v>
      </c>
      <c r="J3" s="120">
        <f t="shared" si="0"/>
        <v>7</v>
      </c>
      <c r="K3" s="120">
        <f t="shared" si="0"/>
        <v>8</v>
      </c>
      <c r="L3" s="120">
        <f t="shared" si="0"/>
        <v>9</v>
      </c>
      <c r="M3" s="120">
        <f t="shared" si="0"/>
        <v>10</v>
      </c>
      <c r="N3" s="120">
        <f t="shared" si="0"/>
        <v>11</v>
      </c>
      <c r="O3" s="120">
        <f t="shared" si="0"/>
        <v>12</v>
      </c>
      <c r="P3" s="120">
        <f t="shared" si="0"/>
        <v>13</v>
      </c>
      <c r="Q3" s="120">
        <f t="shared" si="0"/>
        <v>14</v>
      </c>
      <c r="R3" s="120">
        <f t="shared" si="0"/>
        <v>15</v>
      </c>
      <c r="S3" s="120">
        <f t="shared" si="0"/>
        <v>16</v>
      </c>
      <c r="T3" s="120">
        <f t="shared" si="0"/>
        <v>17</v>
      </c>
      <c r="U3" s="120">
        <f t="shared" si="0"/>
        <v>18</v>
      </c>
      <c r="V3" s="120">
        <f t="shared" si="0"/>
        <v>19</v>
      </c>
      <c r="W3" s="120">
        <f t="shared" si="0"/>
        <v>20</v>
      </c>
      <c r="X3" s="120">
        <f t="shared" si="0"/>
        <v>21</v>
      </c>
      <c r="Y3" s="120">
        <f t="shared" si="0"/>
        <v>22</v>
      </c>
      <c r="Z3" s="120">
        <f t="shared" si="0"/>
        <v>23</v>
      </c>
      <c r="AA3" s="120">
        <f t="shared" si="0"/>
        <v>24</v>
      </c>
      <c r="AB3" s="120">
        <f t="shared" si="0"/>
        <v>25</v>
      </c>
      <c r="AC3" s="120">
        <f t="shared" si="0"/>
        <v>26</v>
      </c>
      <c r="AD3" s="120">
        <f t="shared" si="0"/>
        <v>27</v>
      </c>
      <c r="AE3" s="120">
        <f t="shared" si="0"/>
        <v>28</v>
      </c>
      <c r="AF3" s="120">
        <f t="shared" si="0"/>
        <v>29</v>
      </c>
      <c r="AG3" s="120">
        <f t="shared" si="0"/>
        <v>30</v>
      </c>
      <c r="AH3" s="120">
        <f t="shared" si="0"/>
        <v>31</v>
      </c>
      <c r="AI3" s="120">
        <f t="shared" si="0"/>
        <v>32</v>
      </c>
      <c r="AJ3" s="120">
        <f t="shared" si="0"/>
        <v>33</v>
      </c>
      <c r="AK3" s="121"/>
      <c r="AL3" s="390"/>
    </row>
    <row r="4" spans="1:38" x14ac:dyDescent="0.3">
      <c r="A4" s="119"/>
      <c r="B4" s="1263">
        <f>SUM(D4:AJ4)</f>
        <v>25</v>
      </c>
      <c r="C4" s="104" t="s">
        <v>9179</v>
      </c>
      <c r="D4" s="120">
        <f>IF(AND(D2&gt;=BCAInputs!$B$13,D2&lt;=BCAInputs!$B$13+BCAInputs!$B$9-1),1,0)</f>
        <v>0</v>
      </c>
      <c r="E4" s="120">
        <f>IF(AND(E2&gt;=BCAInputs!$B$13,E2&lt;=BCAInputs!$B$13+BCAInputs!$B$9-1),1,0)</f>
        <v>0</v>
      </c>
      <c r="F4" s="120">
        <f>IF(AND(F2&gt;=BCAInputs!$B$13,F2&lt;=BCAInputs!$B$13+BCAInputs!$B$9-1),1,0)</f>
        <v>0</v>
      </c>
      <c r="G4" s="120">
        <f>IF(AND(G2&gt;=BCAInputs!$B$13,G2&lt;=BCAInputs!$B$13+BCAInputs!$B$9-1),1,0)</f>
        <v>0</v>
      </c>
      <c r="H4" s="120">
        <f>IF(AND(H2&gt;=BCAInputs!$B$13,H2&lt;=BCAInputs!$B$13+BCAInputs!$B$9-1),1,0)</f>
        <v>1</v>
      </c>
      <c r="I4" s="120">
        <f>IF(AND(I2&gt;=BCAInputs!$B$13,I2&lt;=BCAInputs!$B$13+BCAInputs!$B$9-1),1,0)</f>
        <v>1</v>
      </c>
      <c r="J4" s="120">
        <f>IF(AND(J2&gt;=BCAInputs!$B$13,J2&lt;=BCAInputs!$B$13+BCAInputs!$B$9-1),1,0)</f>
        <v>1</v>
      </c>
      <c r="K4" s="120">
        <f>IF(AND(K2&gt;=BCAInputs!$B$13,K2&lt;=BCAInputs!$B$13+BCAInputs!$B$9-1),1,0)</f>
        <v>1</v>
      </c>
      <c r="L4" s="120">
        <f>IF(AND(L2&gt;=BCAInputs!$B$13,L2&lt;=BCAInputs!$B$13+BCAInputs!$B$9-1),1,0)</f>
        <v>1</v>
      </c>
      <c r="M4" s="120">
        <f>IF(AND(M2&gt;=BCAInputs!$B$13,M2&lt;=BCAInputs!$B$13+BCAInputs!$B$9-1),1,0)</f>
        <v>1</v>
      </c>
      <c r="N4" s="120">
        <f>IF(AND(N2&gt;=BCAInputs!$B$13,N2&lt;=BCAInputs!$B$13+BCAInputs!$B$9-1),1,0)</f>
        <v>1</v>
      </c>
      <c r="O4" s="120">
        <f>IF(AND(O2&gt;=BCAInputs!$B$13,O2&lt;=BCAInputs!$B$13+BCAInputs!$B$9-1),1,0)</f>
        <v>1</v>
      </c>
      <c r="P4" s="120">
        <f>IF(AND(P2&gt;=BCAInputs!$B$13,P2&lt;=BCAInputs!$B$13+BCAInputs!$B$9-1),1,0)</f>
        <v>1</v>
      </c>
      <c r="Q4" s="120">
        <f>IF(AND(Q2&gt;=BCAInputs!$B$13,Q2&lt;=BCAInputs!$B$13+BCAInputs!$B$9-1),1,0)</f>
        <v>1</v>
      </c>
      <c r="R4" s="120">
        <f>IF(AND(R2&gt;=BCAInputs!$B$13,R2&lt;=BCAInputs!$B$13+BCAInputs!$B$9-1),1,0)</f>
        <v>1</v>
      </c>
      <c r="S4" s="120">
        <f>IF(AND(S2&gt;=BCAInputs!$B$13,S2&lt;=BCAInputs!$B$13+BCAInputs!$B$9-1),1,0)</f>
        <v>1</v>
      </c>
      <c r="T4" s="120">
        <f>IF(AND(T2&gt;=BCAInputs!$B$13,T2&lt;=BCAInputs!$B$13+BCAInputs!$B$9-1),1,0)</f>
        <v>1</v>
      </c>
      <c r="U4" s="120">
        <f>IF(AND(U2&gt;=BCAInputs!$B$13,U2&lt;=BCAInputs!$B$13+BCAInputs!$B$9-1),1,0)</f>
        <v>1</v>
      </c>
      <c r="V4" s="120">
        <f>IF(AND(V2&gt;=BCAInputs!$B$13,V2&lt;=BCAInputs!$B$13+BCAInputs!$B$9-1),1,0)</f>
        <v>1</v>
      </c>
      <c r="W4" s="120">
        <f>IF(AND(W2&gt;=BCAInputs!$B$13,W2&lt;=BCAInputs!$B$13+BCAInputs!$B$9-1),1,0)</f>
        <v>1</v>
      </c>
      <c r="X4" s="120">
        <f>IF(AND(X2&gt;=BCAInputs!$B$13,X2&lt;=BCAInputs!$B$13+BCAInputs!$B$9-1),1,0)</f>
        <v>1</v>
      </c>
      <c r="Y4" s="120">
        <f>IF(AND(Y2&gt;=BCAInputs!$B$13,Y2&lt;=BCAInputs!$B$13+BCAInputs!$B$9-1),1,0)</f>
        <v>1</v>
      </c>
      <c r="Z4" s="120">
        <f>IF(AND(Z2&gt;=BCAInputs!$B$13,Z2&lt;=BCAInputs!$B$13+BCAInputs!$B$9-1),1,0)</f>
        <v>1</v>
      </c>
      <c r="AA4" s="120">
        <f>IF(AND(AA2&gt;=BCAInputs!$B$13,AA2&lt;=BCAInputs!$B$13+BCAInputs!$B$9-1),1,0)</f>
        <v>1</v>
      </c>
      <c r="AB4" s="120">
        <f>IF(AND(AB2&gt;=BCAInputs!$B$13,AB2&lt;=BCAInputs!$B$13+BCAInputs!$B$9-1),1,0)</f>
        <v>1</v>
      </c>
      <c r="AC4" s="120">
        <f>IF(AND(AC2&gt;=BCAInputs!$B$13,AC2&lt;=BCAInputs!$B$13+BCAInputs!$B$9-1),1,0)</f>
        <v>1</v>
      </c>
      <c r="AD4" s="120">
        <f>IF(AND(AD2&gt;=BCAInputs!$B$13,AD2&lt;=BCAInputs!$B$13+BCAInputs!$B$9-1),1,0)</f>
        <v>1</v>
      </c>
      <c r="AE4" s="120">
        <f>IF(AND(AE2&gt;=BCAInputs!$B$13,AE2&lt;=BCAInputs!$B$13+BCAInputs!$B$9-1),1,0)</f>
        <v>1</v>
      </c>
      <c r="AF4" s="120">
        <f>IF(AND(AF2&gt;=BCAInputs!$B$13,AF2&lt;=BCAInputs!$B$13+BCAInputs!$B$9-1),1,0)</f>
        <v>1</v>
      </c>
      <c r="AG4" s="120">
        <f>IF(AND(AG2&gt;=BCAInputs!$B$13,AG2&lt;=BCAInputs!$B$13+BCAInputs!$B$9-1),1,0)</f>
        <v>0</v>
      </c>
      <c r="AH4" s="120">
        <f>IF(AND(AH2&gt;=BCAInputs!$B$13,AH2&lt;=BCAInputs!$B$13+BCAInputs!$B$9-1),1,0)</f>
        <v>0</v>
      </c>
      <c r="AI4" s="120">
        <f>IF(AND(AI2&gt;=BCAInputs!$B$13,AI2&lt;=BCAInputs!$B$13+BCAInputs!$B$9-1),1,0)</f>
        <v>0</v>
      </c>
      <c r="AJ4" s="120">
        <f>IF(AND(AJ2&gt;=BCAInputs!$B$13,AJ2&lt;=BCAInputs!$B$13+BCAInputs!$B$9-1),1,0)</f>
        <v>0</v>
      </c>
      <c r="AK4" s="121"/>
      <c r="AL4" s="390"/>
    </row>
    <row r="5" spans="1:38" x14ac:dyDescent="0.3">
      <c r="A5" s="104"/>
      <c r="B5" s="104" t="s">
        <v>9061</v>
      </c>
      <c r="C5" s="521">
        <f>Parameters!$B$7</f>
        <v>7.0000000000000007E-2</v>
      </c>
      <c r="D5" s="125">
        <f>(1+$C5)^($D$2-D$2)</f>
        <v>1</v>
      </c>
      <c r="E5" s="125">
        <f>(1+$C$5)^($D$2-E2)</f>
        <v>0.93457943925233644</v>
      </c>
      <c r="F5" s="125">
        <f t="shared" ref="F5:AJ5" si="1">(1+$C$5)^($D$2-F2)</f>
        <v>0.87343872827321156</v>
      </c>
      <c r="G5" s="125">
        <f t="shared" si="1"/>
        <v>0.81629787689085187</v>
      </c>
      <c r="H5" s="125">
        <f t="shared" si="1"/>
        <v>0.7628952120475252</v>
      </c>
      <c r="I5" s="125">
        <f t="shared" si="1"/>
        <v>0.71298617948366838</v>
      </c>
      <c r="J5" s="125">
        <f t="shared" si="1"/>
        <v>0.66634222381651254</v>
      </c>
      <c r="K5" s="125">
        <f t="shared" si="1"/>
        <v>0.62274974188459109</v>
      </c>
      <c r="L5" s="125">
        <f t="shared" si="1"/>
        <v>0.5820091045650384</v>
      </c>
      <c r="M5" s="125">
        <f t="shared" si="1"/>
        <v>0.54393374258414806</v>
      </c>
      <c r="N5" s="125">
        <f t="shared" si="1"/>
        <v>0.5083492921347178</v>
      </c>
      <c r="O5" s="125">
        <f t="shared" si="1"/>
        <v>0.47509279638758667</v>
      </c>
      <c r="P5" s="125">
        <f t="shared" si="1"/>
        <v>0.44401195924073528</v>
      </c>
      <c r="Q5" s="125">
        <f t="shared" si="1"/>
        <v>0.41496444788853759</v>
      </c>
      <c r="R5" s="125">
        <f t="shared" si="1"/>
        <v>0.3878172410173249</v>
      </c>
      <c r="S5" s="125">
        <f t="shared" si="1"/>
        <v>0.36244601964235967</v>
      </c>
      <c r="T5" s="125">
        <f t="shared" si="1"/>
        <v>0.33873459779659787</v>
      </c>
      <c r="U5" s="125">
        <f t="shared" si="1"/>
        <v>0.31657439046411018</v>
      </c>
      <c r="V5" s="125">
        <f t="shared" si="1"/>
        <v>0.29586391632159825</v>
      </c>
      <c r="W5" s="125">
        <f t="shared" si="1"/>
        <v>0.27650833301083949</v>
      </c>
      <c r="X5" s="125">
        <f t="shared" si="1"/>
        <v>0.2584190028138687</v>
      </c>
      <c r="Y5" s="125">
        <f t="shared" si="1"/>
        <v>0.24151308674193336</v>
      </c>
      <c r="Z5" s="125">
        <f t="shared" si="1"/>
        <v>0.22571316517937698</v>
      </c>
      <c r="AA5" s="125">
        <f t="shared" si="1"/>
        <v>0.21094688334521211</v>
      </c>
      <c r="AB5" s="125">
        <f t="shared" si="1"/>
        <v>0.19714661994879637</v>
      </c>
      <c r="AC5" s="125">
        <f t="shared" si="1"/>
        <v>0.18424917752223957</v>
      </c>
      <c r="AD5" s="125">
        <f t="shared" si="1"/>
        <v>0.17219549301143888</v>
      </c>
      <c r="AE5" s="125">
        <f t="shared" si="1"/>
        <v>0.16093036730041013</v>
      </c>
      <c r="AF5" s="125">
        <f t="shared" si="1"/>
        <v>0.15040221243028987</v>
      </c>
      <c r="AG5" s="125">
        <f t="shared" si="1"/>
        <v>0.1405628153554111</v>
      </c>
      <c r="AH5" s="125">
        <f t="shared" si="1"/>
        <v>0.13136711715458982</v>
      </c>
      <c r="AI5" s="125">
        <f t="shared" si="1"/>
        <v>0.1227730066865325</v>
      </c>
      <c r="AJ5" s="125">
        <f t="shared" si="1"/>
        <v>0.11474112774442291</v>
      </c>
      <c r="AK5" s="124"/>
      <c r="AL5" s="391"/>
    </row>
    <row r="6" spans="1:38" x14ac:dyDescent="0.3">
      <c r="A6" s="104"/>
      <c r="B6" s="104" t="s">
        <v>9196</v>
      </c>
      <c r="C6" s="521">
        <f>Parameters!$B$8</f>
        <v>7.0000000000000007E-2</v>
      </c>
      <c r="D6" s="125">
        <f>(1+$C6)^($D$2-D$2)</f>
        <v>1</v>
      </c>
      <c r="E6" s="125">
        <f t="shared" ref="E6:AJ6" si="2">(1+$C6)^($D$2-E$2)</f>
        <v>0.93457943925233644</v>
      </c>
      <c r="F6" s="125">
        <f t="shared" si="2"/>
        <v>0.87343872827321156</v>
      </c>
      <c r="G6" s="125">
        <f t="shared" si="2"/>
        <v>0.81629787689085187</v>
      </c>
      <c r="H6" s="125">
        <f t="shared" si="2"/>
        <v>0.7628952120475252</v>
      </c>
      <c r="I6" s="125">
        <f t="shared" si="2"/>
        <v>0.71298617948366838</v>
      </c>
      <c r="J6" s="125">
        <f t="shared" si="2"/>
        <v>0.66634222381651254</v>
      </c>
      <c r="K6" s="125">
        <f t="shared" si="2"/>
        <v>0.62274974188459109</v>
      </c>
      <c r="L6" s="125">
        <f t="shared" si="2"/>
        <v>0.5820091045650384</v>
      </c>
      <c r="M6" s="125">
        <f t="shared" si="2"/>
        <v>0.54393374258414806</v>
      </c>
      <c r="N6" s="125">
        <f t="shared" si="2"/>
        <v>0.5083492921347178</v>
      </c>
      <c r="O6" s="125">
        <f t="shared" si="2"/>
        <v>0.47509279638758667</v>
      </c>
      <c r="P6" s="125">
        <f t="shared" si="2"/>
        <v>0.44401195924073528</v>
      </c>
      <c r="Q6" s="125">
        <f t="shared" si="2"/>
        <v>0.41496444788853759</v>
      </c>
      <c r="R6" s="125">
        <f t="shared" si="2"/>
        <v>0.3878172410173249</v>
      </c>
      <c r="S6" s="125">
        <f t="shared" si="2"/>
        <v>0.36244601964235967</v>
      </c>
      <c r="T6" s="125">
        <f t="shared" si="2"/>
        <v>0.33873459779659787</v>
      </c>
      <c r="U6" s="125">
        <f t="shared" si="2"/>
        <v>0.31657439046411018</v>
      </c>
      <c r="V6" s="125">
        <f t="shared" si="2"/>
        <v>0.29586391632159825</v>
      </c>
      <c r="W6" s="125">
        <f t="shared" si="2"/>
        <v>0.27650833301083949</v>
      </c>
      <c r="X6" s="125">
        <f t="shared" si="2"/>
        <v>0.2584190028138687</v>
      </c>
      <c r="Y6" s="125">
        <f t="shared" si="2"/>
        <v>0.24151308674193336</v>
      </c>
      <c r="Z6" s="125">
        <f t="shared" si="2"/>
        <v>0.22571316517937698</v>
      </c>
      <c r="AA6" s="125">
        <f t="shared" si="2"/>
        <v>0.21094688334521211</v>
      </c>
      <c r="AB6" s="125">
        <f t="shared" si="2"/>
        <v>0.19714661994879637</v>
      </c>
      <c r="AC6" s="125">
        <f t="shared" si="2"/>
        <v>0.18424917752223957</v>
      </c>
      <c r="AD6" s="125">
        <f t="shared" si="2"/>
        <v>0.17219549301143888</v>
      </c>
      <c r="AE6" s="125">
        <f t="shared" si="2"/>
        <v>0.16093036730041013</v>
      </c>
      <c r="AF6" s="125">
        <f t="shared" si="2"/>
        <v>0.15040221243028987</v>
      </c>
      <c r="AG6" s="125">
        <f t="shared" si="2"/>
        <v>0.1405628153554111</v>
      </c>
      <c r="AH6" s="125">
        <f t="shared" si="2"/>
        <v>0.13136711715458982</v>
      </c>
      <c r="AI6" s="125">
        <f t="shared" si="2"/>
        <v>0.1227730066865325</v>
      </c>
      <c r="AJ6" s="125">
        <f t="shared" si="2"/>
        <v>0.11474112774442291</v>
      </c>
      <c r="AK6" s="124"/>
      <c r="AL6" s="391"/>
    </row>
    <row r="7" spans="1:38" x14ac:dyDescent="0.3">
      <c r="A7" s="126" t="s">
        <v>8928</v>
      </c>
      <c r="B7" s="126"/>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64"/>
      <c r="AL7" s="164"/>
    </row>
    <row r="8" spans="1:38" x14ac:dyDescent="0.3">
      <c r="A8" s="133" t="s">
        <v>65</v>
      </c>
      <c r="B8" s="554" t="str">
        <f>IF(BCAInputs!B6=0," ",BCAInputs!B6)</f>
        <v>SR 60 - Passing Lanes</v>
      </c>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339"/>
      <c r="AL8" s="339"/>
    </row>
    <row r="9" spans="1:38" x14ac:dyDescent="0.3">
      <c r="A9" s="133" t="s">
        <v>66</v>
      </c>
      <c r="B9" s="554" t="str">
        <f>BCAInputs!B15</f>
        <v>District 5</v>
      </c>
      <c r="AK9" s="164"/>
      <c r="AL9" s="164"/>
    </row>
    <row r="10" spans="1:38" x14ac:dyDescent="0.3">
      <c r="A10" s="133" t="s">
        <v>67</v>
      </c>
      <c r="B10" s="554" t="str">
        <f>BCAInputs!B16</f>
        <v>Rural</v>
      </c>
      <c r="AK10" s="164"/>
      <c r="AL10" s="164"/>
    </row>
    <row r="11" spans="1:38" x14ac:dyDescent="0.3">
      <c r="A11" s="133" t="s">
        <v>64</v>
      </c>
      <c r="B11" s="554" t="str">
        <f>BCAInputs!B17</f>
        <v>Unrestricted</v>
      </c>
      <c r="AK11" s="164"/>
      <c r="AL11" s="164"/>
    </row>
    <row r="12" spans="1:38" x14ac:dyDescent="0.3">
      <c r="A12" s="133" t="s">
        <v>9</v>
      </c>
      <c r="B12" s="555">
        <f>Parameters!B34</f>
        <v>1.68</v>
      </c>
      <c r="AK12" s="164"/>
      <c r="AL12" s="164"/>
    </row>
    <row r="13" spans="1:38" x14ac:dyDescent="0.3">
      <c r="AK13" s="164"/>
      <c r="AL13" s="164"/>
    </row>
    <row r="14" spans="1:38" x14ac:dyDescent="0.3">
      <c r="A14" s="126" t="s">
        <v>8856</v>
      </c>
      <c r="B14" s="126"/>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64"/>
      <c r="AL14" s="164"/>
    </row>
    <row r="15" spans="1:38" x14ac:dyDescent="0.3">
      <c r="A15" s="590" t="s">
        <v>8848</v>
      </c>
      <c r="B15" s="590"/>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c r="AG15" s="591"/>
      <c r="AH15" s="591"/>
      <c r="AI15" s="591"/>
      <c r="AJ15" s="591"/>
      <c r="AK15" s="164"/>
      <c r="AL15" s="164"/>
    </row>
    <row r="16" spans="1:38" x14ac:dyDescent="0.3">
      <c r="A16" s="133" t="s">
        <v>11</v>
      </c>
      <c r="B16" s="133"/>
      <c r="C16" s="559">
        <f>SUM(D16:AJ16)</f>
        <v>15174210.94498083</v>
      </c>
      <c r="D16" s="176">
        <f>IF(D$2&lt;=BCAInputs!$B$13+BCAInputs!$B$9-1,BCAInputs!B22,0)</f>
        <v>978256.33774732391</v>
      </c>
      <c r="E16" s="176">
        <f>IF(E$2&lt;=BCAInputs!$B$13+BCAInputs!$B$9-1,BCAInputs!C22,0)</f>
        <v>1790698.2262464764</v>
      </c>
      <c r="F16" s="176">
        <f>IF(F$2&lt;=BCAInputs!$B$13+BCAInputs!$B$9-1,BCAInputs!D22,0)</f>
        <v>1002712.746191007</v>
      </c>
      <c r="G16" s="176">
        <f>IF(G$2&lt;=BCAInputs!$B$13+BCAInputs!$B$9-1,BCAInputs!E22,0)</f>
        <v>11402543.634796022</v>
      </c>
      <c r="H16" s="176">
        <f>IF(H$2&lt;=BCAInputs!$B$13+BCAInputs!$B$9-1,BCAInputs!F22,0)</f>
        <v>0</v>
      </c>
      <c r="I16" s="176">
        <f>IF(I$2&lt;=BCAInputs!$B$13+BCAInputs!$B$9-1,BCAInputs!G22,0)</f>
        <v>0</v>
      </c>
      <c r="J16" s="176">
        <f>IF(J$2&lt;=BCAInputs!$B$13+BCAInputs!$B$9-1,BCAInputs!H22,0)</f>
        <v>0</v>
      </c>
      <c r="K16" s="176">
        <f>IF(K$2&lt;=BCAInputs!$B$13+BCAInputs!$B$9-1,BCAInputs!I22,0)</f>
        <v>0</v>
      </c>
      <c r="L16" s="176">
        <f>IF(L$2&lt;=BCAInputs!$B$13+BCAInputs!$B$9-1,BCAInputs!J22,0)</f>
        <v>0</v>
      </c>
      <c r="M16" s="176">
        <f>IF(M$2&lt;=BCAInputs!$B$13+BCAInputs!$B$9-1,BCAInputs!K22,0)</f>
        <v>0</v>
      </c>
      <c r="N16" s="176">
        <f>IF(N$2&lt;=BCAInputs!$B$13+BCAInputs!$B$9-1,BCAInputs!L22,0)</f>
        <v>0</v>
      </c>
      <c r="O16" s="176">
        <f>IF(O$2&lt;=BCAInputs!$B$13+BCAInputs!$B$9-1,BCAInputs!M22,0)</f>
        <v>0</v>
      </c>
      <c r="P16" s="176">
        <f>IF(P$2&lt;=BCAInputs!$B$13+BCAInputs!$B$9-1,BCAInputs!N22,0)</f>
        <v>0</v>
      </c>
      <c r="Q16" s="176">
        <f>IF(Q$2&lt;=BCAInputs!$B$13+BCAInputs!$B$9-1,BCAInputs!O22,0)</f>
        <v>0</v>
      </c>
      <c r="R16" s="176">
        <f>IF(R$2&lt;=BCAInputs!$B$13+BCAInputs!$B$9-1,BCAInputs!P22,0)</f>
        <v>0</v>
      </c>
      <c r="S16" s="176">
        <f>IF(S$2&lt;=BCAInputs!$B$13+BCAInputs!$B$9-1,BCAInputs!Q22,0)</f>
        <v>0</v>
      </c>
      <c r="T16" s="176">
        <f>IF(T$2&lt;=BCAInputs!$B$13+BCAInputs!$B$9-1,BCAInputs!R22,0)</f>
        <v>0</v>
      </c>
      <c r="U16" s="176">
        <f>IF(U$2&lt;=BCAInputs!$B$13+BCAInputs!$B$9-1,BCAInputs!S22,0)</f>
        <v>0</v>
      </c>
      <c r="V16" s="176">
        <f>IF(V$2&lt;=BCAInputs!$B$13+BCAInputs!$B$9-1,BCAInputs!T22,0)</f>
        <v>0</v>
      </c>
      <c r="W16" s="176">
        <f>IF(W$2&lt;=BCAInputs!$B$13+BCAInputs!$B$9-1,BCAInputs!U22,0)</f>
        <v>0</v>
      </c>
      <c r="X16" s="176">
        <f>IF(X$2&lt;=BCAInputs!$B$13+BCAInputs!$B$9-1,BCAInputs!V22,0)</f>
        <v>0</v>
      </c>
      <c r="Y16" s="176">
        <f>IF(Y$2&lt;=BCAInputs!$B$13+BCAInputs!$B$9-1,BCAInputs!W22,0)</f>
        <v>0</v>
      </c>
      <c r="Z16" s="176">
        <f>IF(Z$2&lt;=BCAInputs!$B$13+BCAInputs!$B$9-1,BCAInputs!X22,0)</f>
        <v>0</v>
      </c>
      <c r="AA16" s="176">
        <f>IF(AA$2&lt;=BCAInputs!$B$13+BCAInputs!$B$9-1,BCAInputs!Y22,0)</f>
        <v>0</v>
      </c>
      <c r="AB16" s="176">
        <f>IF(AB$2&lt;=BCAInputs!$B$13+BCAInputs!$B$9-1,BCAInputs!Z22,0)</f>
        <v>0</v>
      </c>
      <c r="AC16" s="176">
        <f>IF(AC$2&lt;=BCAInputs!$B$13+BCAInputs!$B$9-1,BCAInputs!AA22,0)</f>
        <v>0</v>
      </c>
      <c r="AD16" s="176">
        <f>IF(AD$2&lt;=BCAInputs!$B$13+BCAInputs!$B$9-1,BCAInputs!AB22,0)</f>
        <v>0</v>
      </c>
      <c r="AE16" s="176">
        <f>IF(AE$2&lt;=BCAInputs!$B$13+BCAInputs!$B$9-1,BCAInputs!AC22,0)</f>
        <v>0</v>
      </c>
      <c r="AF16" s="176">
        <f>IF(AF$2&lt;=BCAInputs!$B$13+BCAInputs!$B$9-1,BCAInputs!AD22,0)</f>
        <v>0</v>
      </c>
      <c r="AG16" s="176">
        <f>IF(AG$2&lt;=BCAInputs!$B$13+BCAInputs!$B$9-1,BCAInputs!AE22,0)</f>
        <v>0</v>
      </c>
      <c r="AH16" s="176">
        <f>IF(AH$2&lt;=BCAInputs!$B$13+BCAInputs!$B$9-1,BCAInputs!AF22,0)</f>
        <v>0</v>
      </c>
      <c r="AI16" s="176">
        <f>IF(AI$2&lt;=BCAInputs!$B$13+BCAInputs!$B$9-1,BCAInputs!AG22,0)</f>
        <v>0</v>
      </c>
      <c r="AJ16" s="176">
        <f>IF(AJ$2&lt;=BCAInputs!$B$13+BCAInputs!$B$9-1,BCAInputs!AH22,0)</f>
        <v>0</v>
      </c>
      <c r="AK16" s="164"/>
      <c r="AL16" s="164"/>
    </row>
    <row r="17" spans="1:39" x14ac:dyDescent="0.3">
      <c r="A17" s="133" t="s">
        <v>9041</v>
      </c>
      <c r="B17" s="133"/>
      <c r="C17" s="559">
        <f>SUM(D17:AJ17)</f>
        <v>1629684.0209999997</v>
      </c>
      <c r="D17" s="176">
        <f>IF(D$2&lt;=BCAInputs!$B$13+BCAInputs!$B$9-1,BCAInputs!B23,0)</f>
        <v>0</v>
      </c>
      <c r="E17" s="176">
        <f>IF(E$2&lt;=BCAInputs!$B$13+BCAInputs!$B$9-1,BCAInputs!C23,0)</f>
        <v>0</v>
      </c>
      <c r="F17" s="176">
        <f>IF(F$2&lt;=BCAInputs!$B$13+BCAInputs!$B$9-1,BCAInputs!D23,0)</f>
        <v>0</v>
      </c>
      <c r="G17" s="176">
        <f>IF(G$2&lt;=BCAInputs!$B$13+BCAInputs!$B$9-1,BCAInputs!E23,0)</f>
        <v>0</v>
      </c>
      <c r="H17" s="176">
        <f>IF(H$2&lt;=BCAInputs!$B$13+BCAInputs!$B$9-1,BCAInputs!F23,0)</f>
        <v>65187.360840000001</v>
      </c>
      <c r="I17" s="176">
        <f>IF(I$2&lt;=BCAInputs!$B$13+BCAInputs!$B$9-1,BCAInputs!G23,0)</f>
        <v>65187.360840000001</v>
      </c>
      <c r="J17" s="176">
        <f>IF(J$2&lt;=BCAInputs!$B$13+BCAInputs!$B$9-1,BCAInputs!H23,0)</f>
        <v>65187.360840000001</v>
      </c>
      <c r="K17" s="176">
        <f>IF(K$2&lt;=BCAInputs!$B$13+BCAInputs!$B$9-1,BCAInputs!I23,0)</f>
        <v>65187.360840000001</v>
      </c>
      <c r="L17" s="176">
        <f>IF(L$2&lt;=BCAInputs!$B$13+BCAInputs!$B$9-1,BCAInputs!J23,0)</f>
        <v>65187.360840000001</v>
      </c>
      <c r="M17" s="176">
        <f>IF(M$2&lt;=BCAInputs!$B$13+BCAInputs!$B$9-1,BCAInputs!K23,0)</f>
        <v>65187.360840000001</v>
      </c>
      <c r="N17" s="176">
        <f>IF(N$2&lt;=BCAInputs!$B$13+BCAInputs!$B$9-1,BCAInputs!L23,0)</f>
        <v>65187.360840000001</v>
      </c>
      <c r="O17" s="176">
        <f>IF(O$2&lt;=BCAInputs!$B$13+BCAInputs!$B$9-1,BCAInputs!M23,0)</f>
        <v>65187.360840000001</v>
      </c>
      <c r="P17" s="176">
        <f>IF(P$2&lt;=BCAInputs!$B$13+BCAInputs!$B$9-1,BCAInputs!N23,0)</f>
        <v>65187.360840000001</v>
      </c>
      <c r="Q17" s="176">
        <f>IF(Q$2&lt;=BCAInputs!$B$13+BCAInputs!$B$9-1,BCAInputs!O23,0)</f>
        <v>65187.360840000001</v>
      </c>
      <c r="R17" s="176">
        <f>IF(R$2&lt;=BCAInputs!$B$13+BCAInputs!$B$9-1,BCAInputs!P23,0)</f>
        <v>65187.360840000001</v>
      </c>
      <c r="S17" s="176">
        <f>IF(S$2&lt;=BCAInputs!$B$13+BCAInputs!$B$9-1,BCAInputs!Q23,0)</f>
        <v>65187.360840000001</v>
      </c>
      <c r="T17" s="176">
        <f>IF(T$2&lt;=BCAInputs!$B$13+BCAInputs!$B$9-1,BCAInputs!R23,0)</f>
        <v>65187.360840000001</v>
      </c>
      <c r="U17" s="176">
        <f>IF(U$2&lt;=BCAInputs!$B$13+BCAInputs!$B$9-1,BCAInputs!S23,0)</f>
        <v>65187.360840000001</v>
      </c>
      <c r="V17" s="176">
        <f>IF(V$2&lt;=BCAInputs!$B$13+BCAInputs!$B$9-1,BCAInputs!T23,0)</f>
        <v>65187.360840000001</v>
      </c>
      <c r="W17" s="176">
        <f>IF(W$2&lt;=BCAInputs!$B$13+BCAInputs!$B$9-1,BCAInputs!U23,0)</f>
        <v>65187.360840000001</v>
      </c>
      <c r="X17" s="176">
        <f>IF(X$2&lt;=BCAInputs!$B$13+BCAInputs!$B$9-1,BCAInputs!V23,0)</f>
        <v>65187.360840000001</v>
      </c>
      <c r="Y17" s="176">
        <f>IF(Y$2&lt;=BCAInputs!$B$13+BCAInputs!$B$9-1,BCAInputs!W23,0)</f>
        <v>65187.360840000001</v>
      </c>
      <c r="Z17" s="176">
        <f>IF(Z$2&lt;=BCAInputs!$B$13+BCAInputs!$B$9-1,BCAInputs!X23,0)</f>
        <v>65187.360840000001</v>
      </c>
      <c r="AA17" s="176">
        <f>IF(AA$2&lt;=BCAInputs!$B$13+BCAInputs!$B$9-1,BCAInputs!Y23,0)</f>
        <v>65187.360840000001</v>
      </c>
      <c r="AB17" s="176">
        <f>IF(AB$2&lt;=BCAInputs!$B$13+BCAInputs!$B$9-1,BCAInputs!Z23,0)</f>
        <v>65187.360840000001</v>
      </c>
      <c r="AC17" s="176">
        <f>IF(AC$2&lt;=BCAInputs!$B$13+BCAInputs!$B$9-1,BCAInputs!AA23,0)</f>
        <v>65187.360840000001</v>
      </c>
      <c r="AD17" s="176">
        <f>IF(AD$2&lt;=BCAInputs!$B$13+BCAInputs!$B$9-1,BCAInputs!AB23,0)</f>
        <v>65187.360840000001</v>
      </c>
      <c r="AE17" s="176">
        <f>IF(AE$2&lt;=BCAInputs!$B$13+BCAInputs!$B$9-1,BCAInputs!AC23,0)</f>
        <v>65187.360840000001</v>
      </c>
      <c r="AF17" s="176">
        <f>IF(AF$2&lt;=BCAInputs!$B$13+BCAInputs!$B$9-1,BCAInputs!AD23,0)</f>
        <v>65187.360840000001</v>
      </c>
      <c r="AG17" s="176">
        <f>IF(AG$2&lt;=BCAInputs!$B$13+BCAInputs!$B$9-1,BCAInputs!AE23,0)</f>
        <v>0</v>
      </c>
      <c r="AH17" s="176">
        <f>IF(AH$2&lt;=BCAInputs!$B$13+BCAInputs!$B$9-1,BCAInputs!AF23,0)</f>
        <v>0</v>
      </c>
      <c r="AI17" s="176">
        <f>IF(AI$2&lt;=BCAInputs!$B$13+BCAInputs!$B$9-1,BCAInputs!AG23,0)</f>
        <v>0</v>
      </c>
      <c r="AJ17" s="176">
        <f>IF(AJ$2&lt;=BCAInputs!$B$13+BCAInputs!$B$9-1,BCAInputs!AH23,0)</f>
        <v>0</v>
      </c>
      <c r="AK17" s="164"/>
      <c r="AL17" s="164"/>
    </row>
    <row r="18" spans="1:39" x14ac:dyDescent="0.3">
      <c r="C18" s="133"/>
      <c r="AK18" s="164"/>
      <c r="AL18" s="164"/>
    </row>
    <row r="19" spans="1:39" x14ac:dyDescent="0.3">
      <c r="A19" s="126" t="s">
        <v>8857</v>
      </c>
      <c r="B19" s="126"/>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64"/>
      <c r="AL19" s="164"/>
    </row>
    <row r="20" spans="1:39" x14ac:dyDescent="0.3">
      <c r="A20" s="590" t="s">
        <v>8858</v>
      </c>
      <c r="B20" s="590"/>
      <c r="C20" s="591"/>
      <c r="D20" s="591"/>
      <c r="E20" s="591"/>
      <c r="F20" s="591"/>
      <c r="G20" s="591"/>
      <c r="H20" s="591"/>
      <c r="I20" s="591"/>
      <c r="J20" s="591"/>
      <c r="K20" s="591"/>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164"/>
      <c r="AL20" s="164"/>
    </row>
    <row r="21" spans="1:39" x14ac:dyDescent="0.3">
      <c r="A21" s="938" t="s">
        <v>8861</v>
      </c>
      <c r="B21" s="939"/>
      <c r="C21" s="940"/>
      <c r="D21" s="940"/>
      <c r="E21" s="940"/>
      <c r="F21" s="940"/>
      <c r="G21" s="940"/>
      <c r="H21" s="940"/>
      <c r="I21" s="940"/>
      <c r="J21" s="941"/>
      <c r="K21" s="940"/>
      <c r="L21" s="940"/>
      <c r="M21" s="940"/>
      <c r="N21" s="940"/>
      <c r="O21" s="940"/>
      <c r="P21" s="940"/>
      <c r="Q21" s="940"/>
      <c r="R21" s="940"/>
      <c r="S21" s="940"/>
      <c r="T21" s="940"/>
      <c r="U21" s="940"/>
      <c r="V21" s="940"/>
      <c r="W21" s="940"/>
      <c r="X21" s="940"/>
      <c r="Y21" s="940"/>
      <c r="Z21" s="940"/>
      <c r="AA21" s="940"/>
      <c r="AB21" s="940"/>
      <c r="AC21" s="940"/>
      <c r="AD21" s="940"/>
      <c r="AE21" s="940"/>
      <c r="AF21" s="940"/>
      <c r="AG21" s="940"/>
      <c r="AH21" s="940"/>
      <c r="AI21" s="940"/>
      <c r="AJ21" s="940"/>
      <c r="AK21" s="164"/>
      <c r="AL21" s="164"/>
    </row>
    <row r="22" spans="1:39" s="341" customFormat="1" x14ac:dyDescent="0.3">
      <c r="A22" s="941" t="s">
        <v>2545</v>
      </c>
      <c r="B22" s="939"/>
      <c r="C22" s="558">
        <f>SUM(D22:AJ22)</f>
        <v>0</v>
      </c>
      <c r="D22" s="942">
        <f>VMTVHT!F19*D$4</f>
        <v>0</v>
      </c>
      <c r="E22" s="942">
        <f>VMTVHT!G19*E$4</f>
        <v>0</v>
      </c>
      <c r="F22" s="942">
        <f>VMTVHT!H19*F$4</f>
        <v>0</v>
      </c>
      <c r="G22" s="942">
        <f>VMTVHT!I19*G$4</f>
        <v>0</v>
      </c>
      <c r="H22" s="942">
        <f>VMTVHT!J19*H$4</f>
        <v>0</v>
      </c>
      <c r="I22" s="942">
        <f>VMTVHT!K19*I$4</f>
        <v>0</v>
      </c>
      <c r="J22" s="942">
        <f>VMTVHT!L19*J$4</f>
        <v>0</v>
      </c>
      <c r="K22" s="942">
        <f>VMTVHT!M19*K$4</f>
        <v>0</v>
      </c>
      <c r="L22" s="942">
        <f>VMTVHT!N19*L$4</f>
        <v>0</v>
      </c>
      <c r="M22" s="942">
        <f>VMTVHT!O19*M$4</f>
        <v>0</v>
      </c>
      <c r="N22" s="942">
        <f>VMTVHT!P19*N$4</f>
        <v>0</v>
      </c>
      <c r="O22" s="942">
        <f>VMTVHT!Q19*O$4</f>
        <v>0</v>
      </c>
      <c r="P22" s="942">
        <f>VMTVHT!R19*P$4</f>
        <v>0</v>
      </c>
      <c r="Q22" s="942">
        <f>VMTVHT!S19*Q$4</f>
        <v>0</v>
      </c>
      <c r="R22" s="942">
        <f>VMTVHT!T19*R$4</f>
        <v>0</v>
      </c>
      <c r="S22" s="942">
        <f>VMTVHT!U19*S$4</f>
        <v>0</v>
      </c>
      <c r="T22" s="942">
        <f>VMTVHT!V19*T$4</f>
        <v>0</v>
      </c>
      <c r="U22" s="942">
        <f>VMTVHT!W19*U$4</f>
        <v>0</v>
      </c>
      <c r="V22" s="942">
        <f>VMTVHT!X19*V$4</f>
        <v>0</v>
      </c>
      <c r="W22" s="942">
        <f>VMTVHT!Y19*W$4</f>
        <v>0</v>
      </c>
      <c r="X22" s="942">
        <f>VMTVHT!Z19*X$4</f>
        <v>0</v>
      </c>
      <c r="Y22" s="942">
        <f>VMTVHT!AA19*Y$4</f>
        <v>0</v>
      </c>
      <c r="Z22" s="942">
        <f>VMTVHT!AB19*Z$4</f>
        <v>0</v>
      </c>
      <c r="AA22" s="942">
        <f>VMTVHT!AC19*AA$4</f>
        <v>0</v>
      </c>
      <c r="AB22" s="942">
        <f>VMTVHT!AD19*AB$4</f>
        <v>0</v>
      </c>
      <c r="AC22" s="942">
        <f>VMTVHT!AE19*AC$4</f>
        <v>0</v>
      </c>
      <c r="AD22" s="942">
        <f>VMTVHT!AF19*AD$4</f>
        <v>0</v>
      </c>
      <c r="AE22" s="942">
        <f>VMTVHT!AG19*AE$4</f>
        <v>0</v>
      </c>
      <c r="AF22" s="942">
        <f>VMTVHT!AH19*AF$4</f>
        <v>0</v>
      </c>
      <c r="AG22" s="942">
        <f>VMTVHT!AI19*AG$4</f>
        <v>0</v>
      </c>
      <c r="AH22" s="942">
        <f>VMTVHT!AJ19*AH$4</f>
        <v>0</v>
      </c>
      <c r="AI22" s="942">
        <f>VMTVHT!AK19*AI$4</f>
        <v>0</v>
      </c>
      <c r="AJ22" s="942">
        <f>VMTVHT!AL19*AJ$4</f>
        <v>0</v>
      </c>
      <c r="AK22" s="164"/>
      <c r="AL22" s="164"/>
    </row>
    <row r="23" spans="1:39" x14ac:dyDescent="0.3">
      <c r="A23" s="133" t="s">
        <v>2592</v>
      </c>
      <c r="B23" s="939"/>
      <c r="C23" s="558">
        <f>SUM(D23:AJ23)</f>
        <v>0</v>
      </c>
      <c r="D23" s="502">
        <f>VMTVHT!F20*D$4</f>
        <v>0</v>
      </c>
      <c r="E23" s="502">
        <f>VMTVHT!G20*E$4</f>
        <v>0</v>
      </c>
      <c r="F23" s="502">
        <f>VMTVHT!H20*F$4</f>
        <v>0</v>
      </c>
      <c r="G23" s="502">
        <f>VMTVHT!I20*G$4</f>
        <v>0</v>
      </c>
      <c r="H23" s="502">
        <f>VMTVHT!J20*H$4</f>
        <v>0</v>
      </c>
      <c r="I23" s="502">
        <f>VMTVHT!K20*I$4</f>
        <v>0</v>
      </c>
      <c r="J23" s="502">
        <f>VMTVHT!L20*J$4</f>
        <v>0</v>
      </c>
      <c r="K23" s="502">
        <f>VMTVHT!M20*K$4</f>
        <v>0</v>
      </c>
      <c r="L23" s="502">
        <f>VMTVHT!N20*L$4</f>
        <v>0</v>
      </c>
      <c r="M23" s="502">
        <f>VMTVHT!O20*M$4</f>
        <v>0</v>
      </c>
      <c r="N23" s="502">
        <f>VMTVHT!P20*N$4</f>
        <v>0</v>
      </c>
      <c r="O23" s="502">
        <f>VMTVHT!Q20*O$4</f>
        <v>0</v>
      </c>
      <c r="P23" s="502">
        <f>VMTVHT!R20*P$4</f>
        <v>0</v>
      </c>
      <c r="Q23" s="502">
        <f>VMTVHT!S20*Q$4</f>
        <v>0</v>
      </c>
      <c r="R23" s="502">
        <f>VMTVHT!T20*R$4</f>
        <v>0</v>
      </c>
      <c r="S23" s="502">
        <f>VMTVHT!U20*S$4</f>
        <v>0</v>
      </c>
      <c r="T23" s="502">
        <f>VMTVHT!V20*T$4</f>
        <v>0</v>
      </c>
      <c r="U23" s="502">
        <f>VMTVHT!W20*U$4</f>
        <v>0</v>
      </c>
      <c r="V23" s="502">
        <f>VMTVHT!X20*V$4</f>
        <v>0</v>
      </c>
      <c r="W23" s="502">
        <f>VMTVHT!Y20*W$4</f>
        <v>0</v>
      </c>
      <c r="X23" s="502">
        <f>VMTVHT!Z20*X$4</f>
        <v>0</v>
      </c>
      <c r="Y23" s="502">
        <f>VMTVHT!AA20*Y$4</f>
        <v>0</v>
      </c>
      <c r="Z23" s="502">
        <f>VMTVHT!AB20*Z$4</f>
        <v>0</v>
      </c>
      <c r="AA23" s="502">
        <f>VMTVHT!AC20*AA$4</f>
        <v>0</v>
      </c>
      <c r="AB23" s="502">
        <f>VMTVHT!AD20*AB$4</f>
        <v>0</v>
      </c>
      <c r="AC23" s="502">
        <f>VMTVHT!AE20*AC$4</f>
        <v>0</v>
      </c>
      <c r="AD23" s="502">
        <f>VMTVHT!AF20*AD$4</f>
        <v>0</v>
      </c>
      <c r="AE23" s="502">
        <f>VMTVHT!AG20*AE$4</f>
        <v>0</v>
      </c>
      <c r="AF23" s="502">
        <f>VMTVHT!AH20*AF$4</f>
        <v>0</v>
      </c>
      <c r="AG23" s="502">
        <f>VMTVHT!AI20*AG$4</f>
        <v>0</v>
      </c>
      <c r="AH23" s="502">
        <f>VMTVHT!AJ20*AH$4</f>
        <v>0</v>
      </c>
      <c r="AI23" s="502">
        <f>VMTVHT!AK20*AI$4</f>
        <v>0</v>
      </c>
      <c r="AJ23" s="502">
        <f>VMTVHT!AL20*AJ$4</f>
        <v>0</v>
      </c>
      <c r="AK23" s="164"/>
      <c r="AL23" s="164"/>
    </row>
    <row r="24" spans="1:39" x14ac:dyDescent="0.3">
      <c r="A24" s="938" t="s">
        <v>8862</v>
      </c>
      <c r="B24" s="939"/>
      <c r="C24" s="940"/>
      <c r="D24" s="940"/>
      <c r="E24" s="940"/>
      <c r="F24" s="940"/>
      <c r="G24" s="940"/>
      <c r="H24" s="940"/>
      <c r="I24" s="940"/>
      <c r="J24" s="941"/>
      <c r="K24" s="940"/>
      <c r="L24" s="940"/>
      <c r="M24" s="940"/>
      <c r="N24" s="940"/>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164"/>
      <c r="AL24" s="164"/>
    </row>
    <row r="25" spans="1:39" s="341" customFormat="1" x14ac:dyDescent="0.3">
      <c r="A25" s="941" t="s">
        <v>2545</v>
      </c>
      <c r="B25" s="939"/>
      <c r="C25" s="558">
        <f>SUM(D25:AJ25)</f>
        <v>-54016.134141452087</v>
      </c>
      <c r="D25" s="503">
        <f>VMTVHT!F35*D$4</f>
        <v>0</v>
      </c>
      <c r="E25" s="503">
        <f>VMTVHT!G35*E$4</f>
        <v>0</v>
      </c>
      <c r="F25" s="503">
        <f>VMTVHT!H35*F$4</f>
        <v>0</v>
      </c>
      <c r="G25" s="503">
        <f>VMTVHT!I35*G$4</f>
        <v>0</v>
      </c>
      <c r="H25" s="503">
        <f>VMTVHT!J35*H$4</f>
        <v>-729.94742179143941</v>
      </c>
      <c r="I25" s="503">
        <f>VMTVHT!K35*I$4</f>
        <v>-839.10293105529854</v>
      </c>
      <c r="J25" s="503">
        <f>VMTVHT!L35*J$4</f>
        <v>-949.50985270598903</v>
      </c>
      <c r="K25" s="503">
        <f>VMTVHT!M35*K$4</f>
        <v>-1061.1790905412054</v>
      </c>
      <c r="L25" s="503">
        <f>VMTVHT!N35*L$4</f>
        <v>-1174.1216331062606</v>
      </c>
      <c r="M25" s="503">
        <f>VMTVHT!O35*M$4</f>
        <v>-1288.3485543124843</v>
      </c>
      <c r="N25" s="503">
        <f>VMTVHT!P35*N$4</f>
        <v>-1403.8710140601033</v>
      </c>
      <c r="O25" s="503">
        <f>VMTVHT!Q35*O$4</f>
        <v>-1520.7002588653704</v>
      </c>
      <c r="P25" s="503">
        <f>VMTVHT!R35*P$4</f>
        <v>-1638.847622492176</v>
      </c>
      <c r="Q25" s="503">
        <f>VMTVHT!S35*Q$4</f>
        <v>-1758.3245265879668</v>
      </c>
      <c r="R25" s="503">
        <f>VMTVHT!T35*R$4</f>
        <v>-1879.1424813242629</v>
      </c>
      <c r="S25" s="503">
        <f>VMTVHT!U35*S$4</f>
        <v>-2001.313086041424</v>
      </c>
      <c r="T25" s="503">
        <f>VMTVHT!V35*T$4</f>
        <v>-2124.8480298982468</v>
      </c>
      <c r="U25" s="503">
        <f>VMTVHT!W35*U$4</f>
        <v>-2249.7590925260447</v>
      </c>
      <c r="V25" s="503">
        <f>VMTVHT!X35*V$4</f>
        <v>-2376.0581446869764</v>
      </c>
      <c r="W25" s="503">
        <f>VMTVHT!Y35*W$4</f>
        <v>-2503.7571489373222</v>
      </c>
      <c r="X25" s="503">
        <f>VMTVHT!Z35*X$4</f>
        <v>-2632.8681602954166</v>
      </c>
      <c r="Y25" s="503">
        <f>VMTVHT!AA35*Y$4</f>
        <v>-2763.4033269140637</v>
      </c>
      <c r="Z25" s="503">
        <f>VMTVHT!AB35*Z$4</f>
        <v>-2895.3748907576664</v>
      </c>
      <c r="AA25" s="503">
        <f>VMTVHT!AC35*AA$4</f>
        <v>-3028.7951882843045</v>
      </c>
      <c r="AB25" s="503">
        <f>VMTVHT!AD35*AB$4</f>
        <v>-3163.6766511322348</v>
      </c>
      <c r="AC25" s="503">
        <f>VMTVHT!AE35*AC$4</f>
        <v>-3300.0318068116903</v>
      </c>
      <c r="AD25" s="503">
        <f>VMTVHT!AF35*AD$4</f>
        <v>-3437.8732794009848</v>
      </c>
      <c r="AE25" s="503">
        <f>VMTVHT!AG35*AE$4</f>
        <v>-3577.2137902477989</v>
      </c>
      <c r="AF25" s="503">
        <f>VMTVHT!AH35*AF$4</f>
        <v>-3718.0661586753558</v>
      </c>
      <c r="AG25" s="503">
        <f>VMTVHT!AI35*AG$4</f>
        <v>0</v>
      </c>
      <c r="AH25" s="503">
        <f>VMTVHT!AJ35*AH$4</f>
        <v>0</v>
      </c>
      <c r="AI25" s="503">
        <f>VMTVHT!AK35*AI$4</f>
        <v>0</v>
      </c>
      <c r="AJ25" s="503">
        <f>VMTVHT!AL35*AJ$4</f>
        <v>0</v>
      </c>
      <c r="AK25" s="164"/>
      <c r="AL25" s="164"/>
    </row>
    <row r="26" spans="1:39" x14ac:dyDescent="0.3">
      <c r="A26" s="133" t="s">
        <v>2592</v>
      </c>
      <c r="B26" s="939"/>
      <c r="C26" s="558">
        <f>SUM(D26:AJ26)</f>
        <v>-31874.074408590852</v>
      </c>
      <c r="D26" s="503">
        <f>VMTVHT!F36*D$4</f>
        <v>0</v>
      </c>
      <c r="E26" s="503">
        <f>VMTVHT!G36*E$4</f>
        <v>0</v>
      </c>
      <c r="F26" s="503">
        <f>VMTVHT!H36*F$4</f>
        <v>0</v>
      </c>
      <c r="G26" s="503">
        <f>VMTVHT!I36*G$4</f>
        <v>0</v>
      </c>
      <c r="H26" s="503">
        <f>VMTVHT!J36*H$4</f>
        <v>-430.76853931025835</v>
      </c>
      <c r="I26" s="503">
        <f>VMTVHT!K36*I$4</f>
        <v>-495.18226420745486</v>
      </c>
      <c r="J26" s="503">
        <f>VMTVHT!L36*J$4</f>
        <v>-560.33372636247077</v>
      </c>
      <c r="K26" s="503">
        <f>VMTVHT!M36*K$4</f>
        <v>-626.2293473619502</v>
      </c>
      <c r="L26" s="503">
        <f>VMTVHT!N36*L$4</f>
        <v>-692.87559865284129</v>
      </c>
      <c r="M26" s="503">
        <f>VMTVHT!O36*M$4</f>
        <v>-760.27900190578657</v>
      </c>
      <c r="N26" s="503">
        <f>VMTVHT!P36*N$4</f>
        <v>-828.44612938116188</v>
      </c>
      <c r="O26" s="503">
        <f>VMTVHT!Q36*O$4</f>
        <v>-897.38360429779277</v>
      </c>
      <c r="P26" s="503">
        <f>VMTVHT!R36*P$4</f>
        <v>-967.09810120399925</v>
      </c>
      <c r="Q26" s="503">
        <f>VMTVHT!S36*Q$4</f>
        <v>-1037.5963463514636</v>
      </c>
      <c r="R26" s="503">
        <f>VMTVHT!T36*R$4</f>
        <v>-1108.885118071601</v>
      </c>
      <c r="S26" s="503">
        <f>VMTVHT!U36*S$4</f>
        <v>-1180.9712471546663</v>
      </c>
      <c r="T26" s="503">
        <f>VMTVHT!V36*T$4</f>
        <v>-1253.8616172313632</v>
      </c>
      <c r="U26" s="503">
        <f>VMTVHT!W36*U$4</f>
        <v>-1327.5631651571894</v>
      </c>
      <c r="V26" s="503">
        <f>VMTVHT!X36*V$4</f>
        <v>-1402.082881399605</v>
      </c>
      <c r="W26" s="503">
        <f>VMTVHT!Y36*W$4</f>
        <v>-1477.4278104276164</v>
      </c>
      <c r="X26" s="503">
        <f>VMTVHT!Z36*X$4</f>
        <v>-1553.605051104445</v>
      </c>
      <c r="Y26" s="503">
        <f>VMTVHT!AA36*Y$4</f>
        <v>-1630.6217570825538</v>
      </c>
      <c r="Z26" s="503">
        <f>VMTVHT!AB36*Z$4</f>
        <v>-1708.4851372018165</v>
      </c>
      <c r="AA26" s="503">
        <f>VMTVHT!AC36*AA$4</f>
        <v>-1787.2024558901321</v>
      </c>
      <c r="AB26" s="503">
        <f>VMTVHT!AD36*AB$4</f>
        <v>-1866.7810335670947</v>
      </c>
      <c r="AC26" s="503">
        <f>VMTVHT!AE36*AC$4</f>
        <v>-1947.2282470503415</v>
      </c>
      <c r="AD26" s="503">
        <f>VMTVHT!AF36*AD$4</f>
        <v>-2028.5515299646941</v>
      </c>
      <c r="AE26" s="503">
        <f>VMTVHT!AG36*AE$4</f>
        <v>-2110.7583731544437</v>
      </c>
      <c r="AF26" s="503">
        <f>VMTVHT!AH36*AF$4</f>
        <v>-2193.8563250981097</v>
      </c>
      <c r="AG26" s="503">
        <f>VMTVHT!AI36*AG$4</f>
        <v>0</v>
      </c>
      <c r="AH26" s="503">
        <f>VMTVHT!AJ36*AH$4</f>
        <v>0</v>
      </c>
      <c r="AI26" s="503">
        <f>VMTVHT!AK36*AI$4</f>
        <v>0</v>
      </c>
      <c r="AJ26" s="503">
        <f>VMTVHT!AL36*AJ$4</f>
        <v>0</v>
      </c>
      <c r="AK26" s="164"/>
      <c r="AL26" s="164"/>
    </row>
    <row r="27" spans="1:39" x14ac:dyDescent="0.3">
      <c r="A27" s="133"/>
      <c r="B27" s="939"/>
      <c r="C27" s="558"/>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164"/>
      <c r="AL27" s="164"/>
    </row>
    <row r="28" spans="1:39" x14ac:dyDescent="0.3">
      <c r="A28" s="126" t="s">
        <v>8929</v>
      </c>
      <c r="B28" s="126"/>
      <c r="C28" s="111"/>
      <c r="D28" s="111"/>
      <c r="E28" s="111"/>
      <c r="F28" s="111"/>
      <c r="G28" s="111"/>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64"/>
      <c r="AL28" s="164"/>
    </row>
    <row r="29" spans="1:39" s="657" customFormat="1" x14ac:dyDescent="0.3">
      <c r="A29" s="943" t="s">
        <v>1694</v>
      </c>
      <c r="C29" s="658"/>
      <c r="D29" s="659"/>
      <c r="E29" s="659"/>
      <c r="F29" s="659"/>
      <c r="G29" s="659"/>
      <c r="H29" s="659"/>
      <c r="I29" s="659"/>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164"/>
      <c r="AL29" s="164"/>
    </row>
    <row r="30" spans="1:39" x14ac:dyDescent="0.3">
      <c r="A30" s="944" t="s">
        <v>1680</v>
      </c>
      <c r="B30" s="324"/>
      <c r="C30" s="322"/>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164"/>
      <c r="AL30" s="164"/>
      <c r="AM30" s="482" t="s">
        <v>9180</v>
      </c>
    </row>
    <row r="31" spans="1:39" x14ac:dyDescent="0.3">
      <c r="A31" s="133"/>
      <c r="B31" s="945"/>
      <c r="C31" s="558"/>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164"/>
      <c r="AL31" s="164"/>
      <c r="AM31" s="482" t="s">
        <v>1680</v>
      </c>
    </row>
    <row r="32" spans="1:39" x14ac:dyDescent="0.3">
      <c r="A32" s="590" t="s">
        <v>8847</v>
      </c>
      <c r="B32" s="590"/>
      <c r="C32" s="591"/>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91"/>
      <c r="AB32" s="591"/>
      <c r="AC32" s="591"/>
      <c r="AD32" s="591"/>
      <c r="AE32" s="591"/>
      <c r="AF32" s="591"/>
      <c r="AG32" s="591"/>
      <c r="AH32" s="591"/>
      <c r="AI32" s="591"/>
      <c r="AJ32" s="591"/>
      <c r="AK32" s="164"/>
      <c r="AL32" s="164"/>
    </row>
    <row r="33" spans="1:38" x14ac:dyDescent="0.3">
      <c r="A33" s="392" t="s">
        <v>8886</v>
      </c>
      <c r="B33" s="342"/>
      <c r="C33" s="559"/>
      <c r="D33" s="325"/>
      <c r="E33" s="325"/>
      <c r="F33" s="326"/>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164"/>
      <c r="AL33" s="164"/>
    </row>
    <row r="34" spans="1:38" x14ac:dyDescent="0.3">
      <c r="A34" s="318" t="str">
        <f>'BCACalculations_7%'!AM30</f>
        <v>Method 1 - Change in Consumer Surplus</v>
      </c>
      <c r="B34" s="318"/>
      <c r="C34" s="559"/>
      <c r="D34" s="325"/>
      <c r="E34" s="325"/>
      <c r="F34" s="326"/>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164"/>
      <c r="AL34" s="164"/>
    </row>
    <row r="35" spans="1:38" x14ac:dyDescent="0.3">
      <c r="A35" s="134" t="s">
        <v>8863</v>
      </c>
      <c r="B35" s="134"/>
      <c r="C35" s="558">
        <f>SUM(D35:AJ35)</f>
        <v>54016.134141452014</v>
      </c>
      <c r="D35" s="502">
        <f>IF(BCAInputs!$C$31&lt;BCAInputs!$D$31,VMTVHT!F7,VMTVHT!F15)*VMTVHT!F46*D$4</f>
        <v>0</v>
      </c>
      <c r="E35" s="502">
        <f>IF(BCAInputs!$C$31&lt;BCAInputs!$D$31,VMTVHT!G7,VMTVHT!G15)*VMTVHT!G46*E$4</f>
        <v>0</v>
      </c>
      <c r="F35" s="502">
        <f>IF(BCAInputs!$C$31&lt;BCAInputs!$D$31,VMTVHT!H7,VMTVHT!H15)*VMTVHT!H46*F$4</f>
        <v>0</v>
      </c>
      <c r="G35" s="502">
        <f>IF(BCAInputs!$C$31&lt;BCAInputs!$D$31,VMTVHT!I7,VMTVHT!I15)*VMTVHT!I46*G$4</f>
        <v>0</v>
      </c>
      <c r="H35" s="502">
        <f>IF(BCAInputs!$C$31&lt;BCAInputs!$D$31,VMTVHT!J7,VMTVHT!J15)*VMTVHT!J46*H$4</f>
        <v>729.94742179144032</v>
      </c>
      <c r="I35" s="502">
        <f>IF(BCAInputs!$C$31&lt;BCAInputs!$D$31,VMTVHT!K7,VMTVHT!K15)*VMTVHT!K46*I$4</f>
        <v>839.10293105537119</v>
      </c>
      <c r="J35" s="502">
        <f>IF(BCAInputs!$C$31&lt;BCAInputs!$D$31,VMTVHT!L7,VMTVHT!L15)*VMTVHT!L46*J$4</f>
        <v>949.50985270599926</v>
      </c>
      <c r="K35" s="502">
        <f>IF(BCAInputs!$C$31&lt;BCAInputs!$D$31,VMTVHT!M7,VMTVHT!M15)*VMTVHT!M46*K$4</f>
        <v>1061.1790905412033</v>
      </c>
      <c r="L35" s="502">
        <f>IF(BCAInputs!$C$31&lt;BCAInputs!$D$31,VMTVHT!N7,VMTVHT!N15)*VMTVHT!N46*L$4</f>
        <v>1174.1216331061955</v>
      </c>
      <c r="M35" s="502">
        <f>IF(BCAInputs!$C$31&lt;BCAInputs!$D$31,VMTVHT!O7,VMTVHT!O15)*VMTVHT!O46*M$4</f>
        <v>1288.3485543124589</v>
      </c>
      <c r="N35" s="502">
        <f>IF(BCAInputs!$C$31&lt;BCAInputs!$D$31,VMTVHT!P7,VMTVHT!P15)*VMTVHT!P46*N$4</f>
        <v>1403.8710140601386</v>
      </c>
      <c r="O35" s="502">
        <f>IF(BCAInputs!$C$31&lt;BCAInputs!$D$31,VMTVHT!Q7,VMTVHT!Q15)*VMTVHT!Q46*O$4</f>
        <v>1520.7002588654441</v>
      </c>
      <c r="P35" s="502">
        <f>IF(BCAInputs!$C$31&lt;BCAInputs!$D$31,VMTVHT!R7,VMTVHT!R15)*VMTVHT!R46*P$4</f>
        <v>1638.8476224922067</v>
      </c>
      <c r="Q35" s="502">
        <f>IF(BCAInputs!$C$31&lt;BCAInputs!$D$31,VMTVHT!S7,VMTVHT!S15)*VMTVHT!S46*Q$4</f>
        <v>1758.3245265879457</v>
      </c>
      <c r="R35" s="502">
        <f>IF(BCAInputs!$C$31&lt;BCAInputs!$D$31,VMTVHT!T7,VMTVHT!T15)*VMTVHT!T46*R$4</f>
        <v>1879.1424813242277</v>
      </c>
      <c r="S35" s="502">
        <f>IF(BCAInputs!$C$31&lt;BCAInputs!$D$31,VMTVHT!U7,VMTVHT!U15)*VMTVHT!U46*S$4</f>
        <v>2001.3130860414228</v>
      </c>
      <c r="T35" s="502">
        <f>IF(BCAInputs!$C$31&lt;BCAInputs!$D$31,VMTVHT!V7,VMTVHT!V15)*VMTVHT!V46*T$4</f>
        <v>2124.8480298983127</v>
      </c>
      <c r="U35" s="502">
        <f>IF(BCAInputs!$C$31&lt;BCAInputs!$D$31,VMTVHT!W7,VMTVHT!W15)*VMTVHT!W46*U$4</f>
        <v>2249.7590925260806</v>
      </c>
      <c r="V35" s="502">
        <f>IF(BCAInputs!$C$31&lt;BCAInputs!$D$31,VMTVHT!X7,VMTVHT!X15)*VMTVHT!X46*V$4</f>
        <v>2376.0581446869655</v>
      </c>
      <c r="W35" s="502">
        <f>IF(BCAInputs!$C$31&lt;BCAInputs!$D$31,VMTVHT!Y7,VMTVHT!Y15)*VMTVHT!Y46*W$4</f>
        <v>2503.7571489372735</v>
      </c>
      <c r="X35" s="502">
        <f>IF(BCAInputs!$C$31&lt;BCAInputs!$D$31,VMTVHT!Z7,VMTVHT!Z15)*VMTVHT!Z46*X$4</f>
        <v>2632.8681602953657</v>
      </c>
      <c r="Y35" s="502">
        <f>IF(BCAInputs!$C$31&lt;BCAInputs!$D$31,VMTVHT!AA7,VMTVHT!AA15)*VMTVHT!AA46*Y$4</f>
        <v>2763.4033269140705</v>
      </c>
      <c r="Z35" s="502">
        <f>IF(BCAInputs!$C$31&lt;BCAInputs!$D$31,VMTVHT!AB7,VMTVHT!AB15)*VMTVHT!AB46*Z$4</f>
        <v>2895.3748907576132</v>
      </c>
      <c r="AA35" s="502">
        <f>IF(BCAInputs!$C$31&lt;BCAInputs!$D$31,VMTVHT!AC7,VMTVHT!AC15)*VMTVHT!AC46*AA$4</f>
        <v>3028.7951882843431</v>
      </c>
      <c r="AB35" s="502">
        <f>IF(BCAInputs!$C$31&lt;BCAInputs!$D$31,VMTVHT!AD7,VMTVHT!AD15)*VMTVHT!AD46*AB$4</f>
        <v>3163.6766511322048</v>
      </c>
      <c r="AC35" s="502">
        <f>IF(BCAInputs!$C$31&lt;BCAInputs!$D$31,VMTVHT!AE7,VMTVHT!AE15)*VMTVHT!AE46*AC$4</f>
        <v>3300.0318068116567</v>
      </c>
      <c r="AD35" s="502">
        <f>IF(BCAInputs!$C$31&lt;BCAInputs!$D$31,VMTVHT!AF7,VMTVHT!AF15)*VMTVHT!AF46*AD$4</f>
        <v>3437.8732794009475</v>
      </c>
      <c r="AE35" s="502">
        <f>IF(BCAInputs!$C$31&lt;BCAInputs!$D$31,VMTVHT!AG7,VMTVHT!AG15)*VMTVHT!AG46*AE$4</f>
        <v>3577.213790247768</v>
      </c>
      <c r="AF35" s="502">
        <f>IF(BCAInputs!$C$31&lt;BCAInputs!$D$31,VMTVHT!AH7,VMTVHT!AH15)*VMTVHT!AH46*AF$4</f>
        <v>3718.066158675359</v>
      </c>
      <c r="AG35" s="502">
        <f>IF(BCAInputs!$C$31&lt;BCAInputs!$D$31,VMTVHT!AI7,VMTVHT!AI15)*VMTVHT!AI46*AG$4</f>
        <v>0</v>
      </c>
      <c r="AH35" s="502">
        <f>IF(BCAInputs!$C$31&lt;BCAInputs!$D$31,VMTVHT!AJ7,VMTVHT!AJ15)*VMTVHT!AJ46*AH$4</f>
        <v>0</v>
      </c>
      <c r="AI35" s="502">
        <f>IF(BCAInputs!$C$31&lt;BCAInputs!$D$31,VMTVHT!AK7,VMTVHT!AK15)*VMTVHT!AK46*AI$4</f>
        <v>0</v>
      </c>
      <c r="AJ35" s="502">
        <f>IF(BCAInputs!$C$31&lt;BCAInputs!$D$31,VMTVHT!AL7,VMTVHT!AL15)*VMTVHT!AL46*AJ$4</f>
        <v>0</v>
      </c>
      <c r="AK35" s="164"/>
      <c r="AL35" s="164"/>
    </row>
    <row r="36" spans="1:38" x14ac:dyDescent="0.3">
      <c r="A36" s="134" t="s">
        <v>8864</v>
      </c>
      <c r="B36" s="134"/>
      <c r="C36" s="558">
        <f>SUM(D36:AJ36)</f>
        <v>0</v>
      </c>
      <c r="D36" s="503">
        <f>IF(BCAInputs!$D$31&lt;BCAInputs!$C$31,0,1)*VMTVHT!F19*VMTVHT!F46*D$4</f>
        <v>0</v>
      </c>
      <c r="E36" s="503">
        <f>IF(BCAInputs!$D$31&lt;BCAInputs!$C$31,0,1)*VMTVHT!G19*VMTVHT!G46*E$4</f>
        <v>0</v>
      </c>
      <c r="F36" s="503">
        <f>IF(BCAInputs!$D$31&lt;BCAInputs!$C$31,0,1)*VMTVHT!H19*VMTVHT!H46*F$4</f>
        <v>0</v>
      </c>
      <c r="G36" s="503">
        <f>IF(BCAInputs!$D$31&lt;BCAInputs!$C$31,0,1)*VMTVHT!I19*VMTVHT!I46*G$4</f>
        <v>0</v>
      </c>
      <c r="H36" s="503">
        <f>IF(BCAInputs!$D$31&lt;BCAInputs!$C$31,0,1)*VMTVHT!J19*VMTVHT!J46*H$4</f>
        <v>0</v>
      </c>
      <c r="I36" s="503">
        <f>IF(BCAInputs!$D$31&lt;BCAInputs!$C$31,0,1)*VMTVHT!K19*VMTVHT!K46*I$4</f>
        <v>0</v>
      </c>
      <c r="J36" s="503">
        <f>IF(BCAInputs!$D$31&lt;BCAInputs!$C$31,0,1)*VMTVHT!L19*VMTVHT!L46*J$4</f>
        <v>0</v>
      </c>
      <c r="K36" s="503">
        <f>IF(BCAInputs!$D$31&lt;BCAInputs!$C$31,0,1)*VMTVHT!M19*VMTVHT!M46*K$4</f>
        <v>0</v>
      </c>
      <c r="L36" s="503">
        <f>IF(BCAInputs!$D$31&lt;BCAInputs!$C$31,0,1)*VMTVHT!N19*VMTVHT!N46*L$4</f>
        <v>0</v>
      </c>
      <c r="M36" s="503">
        <f>IF(BCAInputs!$D$31&lt;BCAInputs!$C$31,0,1)*VMTVHT!O19*VMTVHT!O46*M$4</f>
        <v>0</v>
      </c>
      <c r="N36" s="503">
        <f>IF(BCAInputs!$D$31&lt;BCAInputs!$C$31,0,1)*VMTVHT!P19*VMTVHT!P46*N$4</f>
        <v>0</v>
      </c>
      <c r="O36" s="503">
        <f>IF(BCAInputs!$D$31&lt;BCAInputs!$C$31,0,1)*VMTVHT!Q19*VMTVHT!Q46*O$4</f>
        <v>0</v>
      </c>
      <c r="P36" s="503">
        <f>IF(BCAInputs!$D$31&lt;BCAInputs!$C$31,0,1)*VMTVHT!R19*VMTVHT!R46*P$4</f>
        <v>0</v>
      </c>
      <c r="Q36" s="503">
        <f>IF(BCAInputs!$D$31&lt;BCAInputs!$C$31,0,1)*VMTVHT!S19*VMTVHT!S46*Q$4</f>
        <v>0</v>
      </c>
      <c r="R36" s="503">
        <f>IF(BCAInputs!$D$31&lt;BCAInputs!$C$31,0,1)*VMTVHT!T19*VMTVHT!T46*R$4</f>
        <v>0</v>
      </c>
      <c r="S36" s="503">
        <f>IF(BCAInputs!$D$31&lt;BCAInputs!$C$31,0,1)*VMTVHT!U19*VMTVHT!U46*S$4</f>
        <v>0</v>
      </c>
      <c r="T36" s="503">
        <f>IF(BCAInputs!$D$31&lt;BCAInputs!$C$31,0,1)*VMTVHT!V19*VMTVHT!V46*T$4</f>
        <v>0</v>
      </c>
      <c r="U36" s="503">
        <f>IF(BCAInputs!$D$31&lt;BCAInputs!$C$31,0,1)*VMTVHT!W19*VMTVHT!W46*U$4</f>
        <v>0</v>
      </c>
      <c r="V36" s="503">
        <f>IF(BCAInputs!$D$31&lt;BCAInputs!$C$31,0,1)*VMTVHT!X19*VMTVHT!X46*V$4</f>
        <v>0</v>
      </c>
      <c r="W36" s="503">
        <f>IF(BCAInputs!$D$31&lt;BCAInputs!$C$31,0,1)*VMTVHT!Y19*VMTVHT!Y46*W$4</f>
        <v>0</v>
      </c>
      <c r="X36" s="503">
        <f>IF(BCAInputs!$D$31&lt;BCAInputs!$C$31,0,1)*VMTVHT!Z19*VMTVHT!Z46*X$4</f>
        <v>0</v>
      </c>
      <c r="Y36" s="503">
        <f>IF(BCAInputs!$D$31&lt;BCAInputs!$C$31,0,1)*VMTVHT!AA19*VMTVHT!AA46*Y$4</f>
        <v>0</v>
      </c>
      <c r="Z36" s="503">
        <f>IF(BCAInputs!$D$31&lt;BCAInputs!$C$31,0,1)*VMTVHT!AB19*VMTVHT!AB46*Z$4</f>
        <v>0</v>
      </c>
      <c r="AA36" s="503">
        <f>IF(BCAInputs!$D$31&lt;BCAInputs!$C$31,0,1)*VMTVHT!AC19*VMTVHT!AC46*AA$4</f>
        <v>0</v>
      </c>
      <c r="AB36" s="503">
        <f>IF(BCAInputs!$D$31&lt;BCAInputs!$C$31,0,1)*VMTVHT!AD19*VMTVHT!AD46*AB$4</f>
        <v>0</v>
      </c>
      <c r="AC36" s="503">
        <f>IF(BCAInputs!$D$31&lt;BCAInputs!$C$31,0,1)*VMTVHT!AE19*VMTVHT!AE46*AC$4</f>
        <v>0</v>
      </c>
      <c r="AD36" s="503">
        <f>IF(BCAInputs!$D$31&lt;BCAInputs!$C$31,0,1)*VMTVHT!AF19*VMTVHT!AF46*AD$4</f>
        <v>0</v>
      </c>
      <c r="AE36" s="503">
        <f>IF(BCAInputs!$D$31&lt;BCAInputs!$C$31,0,1)*VMTVHT!AG19*VMTVHT!AG46*AE$4</f>
        <v>0</v>
      </c>
      <c r="AF36" s="503">
        <f>IF(BCAInputs!$D$31&lt;BCAInputs!$C$31,0,1)*VMTVHT!AH19*VMTVHT!AH46*AF$4</f>
        <v>0</v>
      </c>
      <c r="AG36" s="503">
        <f>IF(BCAInputs!$D$31&lt;BCAInputs!$C$31,0,1)*VMTVHT!AI19*VMTVHT!AI46*AG$4</f>
        <v>0</v>
      </c>
      <c r="AH36" s="503">
        <f>IF(BCAInputs!$D$31&lt;BCAInputs!$C$31,0,1)*VMTVHT!AJ19*VMTVHT!AJ46*AH$4</f>
        <v>0</v>
      </c>
      <c r="AI36" s="503">
        <f>IF(BCAInputs!$D$31&lt;BCAInputs!$C$31,0,1)*VMTVHT!AK19*VMTVHT!AK46*AI$4</f>
        <v>0</v>
      </c>
      <c r="AJ36" s="503">
        <f>IF(BCAInputs!$D$31&lt;BCAInputs!$C$31,0,1)*VMTVHT!AL19*VMTVHT!AL46*AJ$4</f>
        <v>0</v>
      </c>
      <c r="AK36" s="164"/>
      <c r="AL36" s="164"/>
    </row>
    <row r="37" spans="1:38" x14ac:dyDescent="0.3">
      <c r="A37" s="134" t="s">
        <v>8865</v>
      </c>
      <c r="B37" s="134"/>
      <c r="C37" s="558">
        <f>SUM(D37:AJ37)</f>
        <v>31874.074408590899</v>
      </c>
      <c r="D37" s="503">
        <f>IF(BCAInputs!$C$34&lt;BCAInputs!$D$34,VMTVHT!F8,VMTVHT!F16)*VMTVHT!F47*D$4</f>
        <v>0</v>
      </c>
      <c r="E37" s="503">
        <f>IF(BCAInputs!$C$34&lt;BCAInputs!$D$34,VMTVHT!G8,VMTVHT!G16)*VMTVHT!G47*E$4</f>
        <v>0</v>
      </c>
      <c r="F37" s="503">
        <f>IF(BCAInputs!$C$34&lt;BCAInputs!$D$34,VMTVHT!H8,VMTVHT!H16)*VMTVHT!H47*F$4</f>
        <v>0</v>
      </c>
      <c r="G37" s="503">
        <f>IF(BCAInputs!$C$34&lt;BCAInputs!$D$34,VMTVHT!I8,VMTVHT!I16)*VMTVHT!I47*G$4</f>
        <v>0</v>
      </c>
      <c r="H37" s="503">
        <f>IF(BCAInputs!$C$34&lt;BCAInputs!$D$34,VMTVHT!J8,VMTVHT!J16)*VMTVHT!J47*H$4</f>
        <v>430.7685393102787</v>
      </c>
      <c r="I37" s="503">
        <f>IF(BCAInputs!$C$34&lt;BCAInputs!$D$34,VMTVHT!K8,VMTVHT!K16)*VMTVHT!K47*I$4</f>
        <v>495.18226420745788</v>
      </c>
      <c r="J37" s="503">
        <f>IF(BCAInputs!$C$34&lt;BCAInputs!$D$34,VMTVHT!L8,VMTVHT!L16)*VMTVHT!L47*J$4</f>
        <v>560.33372636252079</v>
      </c>
      <c r="K37" s="503">
        <f>IF(BCAInputs!$C$34&lt;BCAInputs!$D$34,VMTVHT!M8,VMTVHT!M16)*VMTVHT!M47*K$4</f>
        <v>626.22934736191451</v>
      </c>
      <c r="L37" s="503">
        <f>IF(BCAInputs!$C$34&lt;BCAInputs!$D$34,VMTVHT!N8,VMTVHT!N16)*VMTVHT!N47*L$4</f>
        <v>692.87559865284743</v>
      </c>
      <c r="M37" s="503">
        <f>IF(BCAInputs!$C$34&lt;BCAInputs!$D$34,VMTVHT!O8,VMTVHT!O16)*VMTVHT!O47*M$4</f>
        <v>760.2790019057951</v>
      </c>
      <c r="N37" s="503">
        <f>IF(BCAInputs!$C$34&lt;BCAInputs!$D$34,VMTVHT!P8,VMTVHT!P16)*VMTVHT!P47*N$4</f>
        <v>828.4461293812027</v>
      </c>
      <c r="O37" s="503">
        <f>IF(BCAInputs!$C$34&lt;BCAInputs!$D$34,VMTVHT!Q8,VMTVHT!Q16)*VMTVHT!Q47*O$4</f>
        <v>897.38360429780607</v>
      </c>
      <c r="P37" s="503">
        <f>IF(BCAInputs!$C$34&lt;BCAInputs!$D$34,VMTVHT!R8,VMTVHT!R16)*VMTVHT!R47*P$4</f>
        <v>967.09810120396139</v>
      </c>
      <c r="Q37" s="503">
        <f>IF(BCAInputs!$C$34&lt;BCAInputs!$D$34,VMTVHT!S8,VMTVHT!S16)*VMTVHT!S47*Q$4</f>
        <v>1037.596346351432</v>
      </c>
      <c r="R37" s="503">
        <f>IF(BCAInputs!$C$34&lt;BCAInputs!$D$34,VMTVHT!T8,VMTVHT!T16)*VMTVHT!T47*R$4</f>
        <v>1108.8851180715947</v>
      </c>
      <c r="S37" s="503">
        <f>IF(BCAInputs!$C$34&lt;BCAInputs!$D$34,VMTVHT!U8,VMTVHT!U16)*VMTVHT!U47*S$4</f>
        <v>1180.971247154718</v>
      </c>
      <c r="T37" s="503">
        <f>IF(BCAInputs!$C$34&lt;BCAInputs!$D$34,VMTVHT!V8,VMTVHT!V16)*VMTVHT!V47*T$4</f>
        <v>1253.8616172313539</v>
      </c>
      <c r="U37" s="503">
        <f>IF(BCAInputs!$C$34&lt;BCAInputs!$D$34,VMTVHT!W8,VMTVHT!W16)*VMTVHT!W47*U$4</f>
        <v>1327.5631651571921</v>
      </c>
      <c r="V37" s="503">
        <f>IF(BCAInputs!$C$34&lt;BCAInputs!$D$34,VMTVHT!X8,VMTVHT!X16)*VMTVHT!X47*V$4</f>
        <v>1402.0828813996088</v>
      </c>
      <c r="W37" s="503">
        <f>IF(BCAInputs!$C$34&lt;BCAInputs!$D$34,VMTVHT!Y8,VMTVHT!Y16)*VMTVHT!Y47*W$4</f>
        <v>1477.4278104276168</v>
      </c>
      <c r="X37" s="503">
        <f>IF(BCAInputs!$C$34&lt;BCAInputs!$D$34,VMTVHT!Z8,VMTVHT!Z16)*VMTVHT!Z47*X$4</f>
        <v>1553.6050511044455</v>
      </c>
      <c r="Y37" s="503">
        <f>IF(BCAInputs!$C$34&lt;BCAInputs!$D$34,VMTVHT!AA8,VMTVHT!AA16)*VMTVHT!AA47*Y$4</f>
        <v>1630.621757082559</v>
      </c>
      <c r="Z37" s="503">
        <f>IF(BCAInputs!$C$34&lt;BCAInputs!$D$34,VMTVHT!AB8,VMTVHT!AB16)*VMTVHT!AB47*Z$4</f>
        <v>1708.4851372017906</v>
      </c>
      <c r="AA37" s="503">
        <f>IF(BCAInputs!$C$34&lt;BCAInputs!$D$34,VMTVHT!AC8,VMTVHT!AC16)*VMTVHT!AC47*AA$4</f>
        <v>1787.2024558901096</v>
      </c>
      <c r="AB37" s="503">
        <f>IF(BCAInputs!$C$34&lt;BCAInputs!$D$34,VMTVHT!AD8,VMTVHT!AD16)*VMTVHT!AD47*AB$4</f>
        <v>1866.7810335670808</v>
      </c>
      <c r="AC37" s="503">
        <f>IF(BCAInputs!$C$34&lt;BCAInputs!$D$34,VMTVHT!AE8,VMTVHT!AE16)*VMTVHT!AE47*AC$4</f>
        <v>1947.2282470503521</v>
      </c>
      <c r="AD37" s="503">
        <f>IF(BCAInputs!$C$34&lt;BCAInputs!$D$34,VMTVHT!AF8,VMTVHT!AF16)*VMTVHT!AF47*AD$4</f>
        <v>2028.5515299646643</v>
      </c>
      <c r="AE37" s="503">
        <f>IF(BCAInputs!$C$34&lt;BCAInputs!$D$34,VMTVHT!AG8,VMTVHT!AG16)*VMTVHT!AG47*AE$4</f>
        <v>2110.7583731544582</v>
      </c>
      <c r="AF37" s="503">
        <f>IF(BCAInputs!$C$34&lt;BCAInputs!$D$34,VMTVHT!AH8,VMTVHT!AH16)*VMTVHT!AH47*AF$4</f>
        <v>2193.8563250981433</v>
      </c>
      <c r="AG37" s="503">
        <f>IF(BCAInputs!$C$34&lt;BCAInputs!$D$34,VMTVHT!AI8,VMTVHT!AI16)*VMTVHT!AI47*AG$4</f>
        <v>0</v>
      </c>
      <c r="AH37" s="503">
        <f>IF(BCAInputs!$C$34&lt;BCAInputs!$D$34,VMTVHT!AJ8,VMTVHT!AJ16)*VMTVHT!AJ47*AH$4</f>
        <v>0</v>
      </c>
      <c r="AI37" s="503">
        <f>IF(BCAInputs!$C$34&lt;BCAInputs!$D$34,VMTVHT!AK8,VMTVHT!AK16)*VMTVHT!AK47*AI$4</f>
        <v>0</v>
      </c>
      <c r="AJ37" s="503">
        <f>IF(BCAInputs!$C$34&lt;BCAInputs!$D$34,VMTVHT!AL8,VMTVHT!AL16)*VMTVHT!AL47*AJ$4</f>
        <v>0</v>
      </c>
      <c r="AK37" s="164"/>
      <c r="AL37" s="164"/>
    </row>
    <row r="38" spans="1:38" x14ac:dyDescent="0.3">
      <c r="A38" s="134" t="s">
        <v>8866</v>
      </c>
      <c r="B38" s="134"/>
      <c r="C38" s="558">
        <f>SUM(D38:AJ38)</f>
        <v>0</v>
      </c>
      <c r="D38" s="503">
        <f>IF(BCAInputs!$D$34&lt;BCAInputs!$C$34,0,1)*VMTVHT!F20*VMTVHT!F47*D$4</f>
        <v>0</v>
      </c>
      <c r="E38" s="503">
        <f>IF(BCAInputs!$D$34&lt;BCAInputs!$C$34,0,1)*VMTVHT!G20*VMTVHT!G47*E$4</f>
        <v>0</v>
      </c>
      <c r="F38" s="503">
        <f>IF(BCAInputs!$D$34&lt;BCAInputs!$C$34,0,1)*VMTVHT!H20*VMTVHT!H47*F$4</f>
        <v>0</v>
      </c>
      <c r="G38" s="503">
        <f>IF(BCAInputs!$D$34&lt;BCAInputs!$C$34,0,1)*VMTVHT!I20*VMTVHT!I47*G$4</f>
        <v>0</v>
      </c>
      <c r="H38" s="503">
        <f>IF(BCAInputs!$D$34&lt;BCAInputs!$C$34,0,1)*VMTVHT!J20*VMTVHT!J47*H$4</f>
        <v>0</v>
      </c>
      <c r="I38" s="503">
        <f>IF(BCAInputs!$D$34&lt;BCAInputs!$C$34,0,1)*VMTVHT!K20*VMTVHT!K47*I$4</f>
        <v>0</v>
      </c>
      <c r="J38" s="503">
        <f>IF(BCAInputs!$D$34&lt;BCAInputs!$C$34,0,1)*VMTVHT!L20*VMTVHT!L47*J$4</f>
        <v>0</v>
      </c>
      <c r="K38" s="503">
        <f>IF(BCAInputs!$D$34&lt;BCAInputs!$C$34,0,1)*VMTVHT!M20*VMTVHT!M47*K$4</f>
        <v>0</v>
      </c>
      <c r="L38" s="503">
        <f>IF(BCAInputs!$D$34&lt;BCAInputs!$C$34,0,1)*VMTVHT!N20*VMTVHT!N47*L$4</f>
        <v>0</v>
      </c>
      <c r="M38" s="503">
        <f>IF(BCAInputs!$D$34&lt;BCAInputs!$C$34,0,1)*VMTVHT!O20*VMTVHT!O47*M$4</f>
        <v>0</v>
      </c>
      <c r="N38" s="503">
        <f>IF(BCAInputs!$D$34&lt;BCAInputs!$C$34,0,1)*VMTVHT!P20*VMTVHT!P47*N$4</f>
        <v>0</v>
      </c>
      <c r="O38" s="503">
        <f>IF(BCAInputs!$D$34&lt;BCAInputs!$C$34,0,1)*VMTVHT!Q20*VMTVHT!Q47*O$4</f>
        <v>0</v>
      </c>
      <c r="P38" s="503">
        <f>IF(BCAInputs!$D$34&lt;BCAInputs!$C$34,0,1)*VMTVHT!R20*VMTVHT!R47*P$4</f>
        <v>0</v>
      </c>
      <c r="Q38" s="503">
        <f>IF(BCAInputs!$D$34&lt;BCAInputs!$C$34,0,1)*VMTVHT!S20*VMTVHT!S47*Q$4</f>
        <v>0</v>
      </c>
      <c r="R38" s="503">
        <f>IF(BCAInputs!$D$34&lt;BCAInputs!$C$34,0,1)*VMTVHT!T20*VMTVHT!T47*R$4</f>
        <v>0</v>
      </c>
      <c r="S38" s="503">
        <f>IF(BCAInputs!$D$34&lt;BCAInputs!$C$34,0,1)*VMTVHT!U20*VMTVHT!U47*S$4</f>
        <v>0</v>
      </c>
      <c r="T38" s="503">
        <f>IF(BCAInputs!$D$34&lt;BCAInputs!$C$34,0,1)*VMTVHT!V20*VMTVHT!V47*T$4</f>
        <v>0</v>
      </c>
      <c r="U38" s="503">
        <f>IF(BCAInputs!$D$34&lt;BCAInputs!$C$34,0,1)*VMTVHT!W20*VMTVHT!W47*U$4</f>
        <v>0</v>
      </c>
      <c r="V38" s="503">
        <f>IF(BCAInputs!$D$34&lt;BCAInputs!$C$34,0,1)*VMTVHT!X20*VMTVHT!X47*V$4</f>
        <v>0</v>
      </c>
      <c r="W38" s="503">
        <f>IF(BCAInputs!$D$34&lt;BCAInputs!$C$34,0,1)*VMTVHT!Y20*VMTVHT!Y47*W$4</f>
        <v>0</v>
      </c>
      <c r="X38" s="503">
        <f>IF(BCAInputs!$D$34&lt;BCAInputs!$C$34,0,1)*VMTVHT!Z20*VMTVHT!Z47*X$4</f>
        <v>0</v>
      </c>
      <c r="Y38" s="503">
        <f>IF(BCAInputs!$D$34&lt;BCAInputs!$C$34,0,1)*VMTVHT!AA20*VMTVHT!AA47*Y$4</f>
        <v>0</v>
      </c>
      <c r="Z38" s="503">
        <f>IF(BCAInputs!$D$34&lt;BCAInputs!$C$34,0,1)*VMTVHT!AB20*VMTVHT!AB47*Z$4</f>
        <v>0</v>
      </c>
      <c r="AA38" s="503">
        <f>IF(BCAInputs!$D$34&lt;BCAInputs!$C$34,0,1)*VMTVHT!AC20*VMTVHT!AC47*AA$4</f>
        <v>0</v>
      </c>
      <c r="AB38" s="503">
        <f>IF(BCAInputs!$D$34&lt;BCAInputs!$C$34,0,1)*VMTVHT!AD20*VMTVHT!AD47*AB$4</f>
        <v>0</v>
      </c>
      <c r="AC38" s="503">
        <f>IF(BCAInputs!$D$34&lt;BCAInputs!$C$34,0,1)*VMTVHT!AE20*VMTVHT!AE47*AC$4</f>
        <v>0</v>
      </c>
      <c r="AD38" s="503">
        <f>IF(BCAInputs!$D$34&lt;BCAInputs!$C$34,0,1)*VMTVHT!AF20*VMTVHT!AF47*AD$4</f>
        <v>0</v>
      </c>
      <c r="AE38" s="503">
        <f>IF(BCAInputs!$D$34&lt;BCAInputs!$C$34,0,1)*VMTVHT!AG20*VMTVHT!AG47*AE$4</f>
        <v>0</v>
      </c>
      <c r="AF38" s="503">
        <f>IF(BCAInputs!$D$34&lt;BCAInputs!$C$34,0,1)*VMTVHT!AH20*VMTVHT!AH47*AF$4</f>
        <v>0</v>
      </c>
      <c r="AG38" s="503">
        <f>IF(BCAInputs!$D$34&lt;BCAInputs!$C$34,0,1)*VMTVHT!AI20*VMTVHT!AI47*AG$4</f>
        <v>0</v>
      </c>
      <c r="AH38" s="503">
        <f>IF(BCAInputs!$D$34&lt;BCAInputs!$C$34,0,1)*VMTVHT!AJ20*VMTVHT!AJ47*AH$4</f>
        <v>0</v>
      </c>
      <c r="AI38" s="503">
        <f>IF(BCAInputs!$D$34&lt;BCAInputs!$C$34,0,1)*VMTVHT!AK20*VMTVHT!AK47*AI$4</f>
        <v>0</v>
      </c>
      <c r="AJ38" s="503">
        <f>IF(BCAInputs!$D$34&lt;BCAInputs!$C$34,0,1)*VMTVHT!AL20*VMTVHT!AL47*AJ$4</f>
        <v>0</v>
      </c>
      <c r="AK38" s="164"/>
      <c r="AL38" s="164"/>
    </row>
    <row r="39" spans="1:38" x14ac:dyDescent="0.3">
      <c r="A39" s="318" t="str">
        <f>'BCACalculations_7%'!AM31</f>
        <v>Method 2 - Change in Total Vehicle Hours Traveled</v>
      </c>
      <c r="B39" s="318"/>
      <c r="C39" s="558"/>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c r="AJ39" s="321"/>
      <c r="AK39" s="164"/>
      <c r="AL39" s="164"/>
    </row>
    <row r="40" spans="1:38" x14ac:dyDescent="0.3">
      <c r="A40" s="134" t="s">
        <v>8867</v>
      </c>
      <c r="B40" s="134"/>
      <c r="C40" s="558">
        <f>SUM(D40:AJ40)</f>
        <v>54016.134141452087</v>
      </c>
      <c r="D40" s="503">
        <f>-VMTVHT!F35*D$4</f>
        <v>0</v>
      </c>
      <c r="E40" s="503">
        <f>-VMTVHT!G35*E$4</f>
        <v>0</v>
      </c>
      <c r="F40" s="503">
        <f>-VMTVHT!H35*F$4</f>
        <v>0</v>
      </c>
      <c r="G40" s="503">
        <f>-VMTVHT!I35*G$4</f>
        <v>0</v>
      </c>
      <c r="H40" s="503">
        <f>-VMTVHT!J35*H$4</f>
        <v>729.94742179143941</v>
      </c>
      <c r="I40" s="503">
        <f>-VMTVHT!K35*I$4</f>
        <v>839.10293105529854</v>
      </c>
      <c r="J40" s="503">
        <f>-VMTVHT!L35*J$4</f>
        <v>949.50985270598903</v>
      </c>
      <c r="K40" s="503">
        <f>-VMTVHT!M35*K$4</f>
        <v>1061.1790905412054</v>
      </c>
      <c r="L40" s="503">
        <f>-VMTVHT!N35*L$4</f>
        <v>1174.1216331062606</v>
      </c>
      <c r="M40" s="503">
        <f>-VMTVHT!O35*M$4</f>
        <v>1288.3485543124843</v>
      </c>
      <c r="N40" s="503">
        <f>-VMTVHT!P35*N$4</f>
        <v>1403.8710140601033</v>
      </c>
      <c r="O40" s="503">
        <f>-VMTVHT!Q35*O$4</f>
        <v>1520.7002588653704</v>
      </c>
      <c r="P40" s="503">
        <f>-VMTVHT!R35*P$4</f>
        <v>1638.847622492176</v>
      </c>
      <c r="Q40" s="503">
        <f>-VMTVHT!S35*Q$4</f>
        <v>1758.3245265879668</v>
      </c>
      <c r="R40" s="503">
        <f>-VMTVHT!T35*R$4</f>
        <v>1879.1424813242629</v>
      </c>
      <c r="S40" s="503">
        <f>-VMTVHT!U35*S$4</f>
        <v>2001.313086041424</v>
      </c>
      <c r="T40" s="503">
        <f>-VMTVHT!V35*T$4</f>
        <v>2124.8480298982468</v>
      </c>
      <c r="U40" s="503">
        <f>-VMTVHT!W35*U$4</f>
        <v>2249.7590925260447</v>
      </c>
      <c r="V40" s="503">
        <f>-VMTVHT!X35*V$4</f>
        <v>2376.0581446869764</v>
      </c>
      <c r="W40" s="503">
        <f>-VMTVHT!Y35*W$4</f>
        <v>2503.7571489373222</v>
      </c>
      <c r="X40" s="503">
        <f>-VMTVHT!Z35*X$4</f>
        <v>2632.8681602954166</v>
      </c>
      <c r="Y40" s="503">
        <f>-VMTVHT!AA35*Y$4</f>
        <v>2763.4033269140637</v>
      </c>
      <c r="Z40" s="503">
        <f>-VMTVHT!AB35*Z$4</f>
        <v>2895.3748907576664</v>
      </c>
      <c r="AA40" s="503">
        <f>-VMTVHT!AC35*AA$4</f>
        <v>3028.7951882843045</v>
      </c>
      <c r="AB40" s="503">
        <f>-VMTVHT!AD35*AB$4</f>
        <v>3163.6766511322348</v>
      </c>
      <c r="AC40" s="503">
        <f>-VMTVHT!AE35*AC$4</f>
        <v>3300.0318068116903</v>
      </c>
      <c r="AD40" s="503">
        <f>-VMTVHT!AF35*AD$4</f>
        <v>3437.8732794009848</v>
      </c>
      <c r="AE40" s="503">
        <f>-VMTVHT!AG35*AE$4</f>
        <v>3577.2137902477989</v>
      </c>
      <c r="AF40" s="503">
        <f>-VMTVHT!AH35*AF$4</f>
        <v>3718.0661586753558</v>
      </c>
      <c r="AG40" s="503">
        <f>-VMTVHT!AI35*AG$4</f>
        <v>0</v>
      </c>
      <c r="AH40" s="503">
        <f>-VMTVHT!AJ35*AH$4</f>
        <v>0</v>
      </c>
      <c r="AI40" s="503">
        <f>-VMTVHT!AK35*AI$4</f>
        <v>0</v>
      </c>
      <c r="AJ40" s="503">
        <f>-VMTVHT!AL35*AJ$4</f>
        <v>0</v>
      </c>
      <c r="AK40" s="164"/>
      <c r="AL40" s="164"/>
    </row>
    <row r="41" spans="1:38" x14ac:dyDescent="0.3">
      <c r="A41" s="134" t="s">
        <v>8868</v>
      </c>
      <c r="B41" s="134"/>
      <c r="C41" s="558">
        <f>SUM(D41:AJ41)</f>
        <v>31874.074408590852</v>
      </c>
      <c r="D41" s="503">
        <f>-VMTVHT!F36*D$4</f>
        <v>0</v>
      </c>
      <c r="E41" s="503">
        <f>-VMTVHT!G36*E$4</f>
        <v>0</v>
      </c>
      <c r="F41" s="503">
        <f>-VMTVHT!H36*F$4</f>
        <v>0</v>
      </c>
      <c r="G41" s="503">
        <f>-VMTVHT!I36*G$4</f>
        <v>0</v>
      </c>
      <c r="H41" s="503">
        <f>-VMTVHT!J36*H$4</f>
        <v>430.76853931025835</v>
      </c>
      <c r="I41" s="503">
        <f>-VMTVHT!K36*I$4</f>
        <v>495.18226420745486</v>
      </c>
      <c r="J41" s="503">
        <f>-VMTVHT!L36*J$4</f>
        <v>560.33372636247077</v>
      </c>
      <c r="K41" s="503">
        <f>-VMTVHT!M36*K$4</f>
        <v>626.2293473619502</v>
      </c>
      <c r="L41" s="503">
        <f>-VMTVHT!N36*L$4</f>
        <v>692.87559865284129</v>
      </c>
      <c r="M41" s="503">
        <f>-VMTVHT!O36*M$4</f>
        <v>760.27900190578657</v>
      </c>
      <c r="N41" s="503">
        <f>-VMTVHT!P36*N$4</f>
        <v>828.44612938116188</v>
      </c>
      <c r="O41" s="503">
        <f>-VMTVHT!Q36*O$4</f>
        <v>897.38360429779277</v>
      </c>
      <c r="P41" s="503">
        <f>-VMTVHT!R36*P$4</f>
        <v>967.09810120399925</v>
      </c>
      <c r="Q41" s="503">
        <f>-VMTVHT!S36*Q$4</f>
        <v>1037.5963463514636</v>
      </c>
      <c r="R41" s="503">
        <f>-VMTVHT!T36*R$4</f>
        <v>1108.885118071601</v>
      </c>
      <c r="S41" s="503">
        <f>-VMTVHT!U36*S$4</f>
        <v>1180.9712471546663</v>
      </c>
      <c r="T41" s="503">
        <f>-VMTVHT!V36*T$4</f>
        <v>1253.8616172313632</v>
      </c>
      <c r="U41" s="503">
        <f>-VMTVHT!W36*U$4</f>
        <v>1327.5631651571894</v>
      </c>
      <c r="V41" s="503">
        <f>-VMTVHT!X36*V$4</f>
        <v>1402.082881399605</v>
      </c>
      <c r="W41" s="503">
        <f>-VMTVHT!Y36*W$4</f>
        <v>1477.4278104276164</v>
      </c>
      <c r="X41" s="503">
        <f>-VMTVHT!Z36*X$4</f>
        <v>1553.605051104445</v>
      </c>
      <c r="Y41" s="503">
        <f>-VMTVHT!AA36*Y$4</f>
        <v>1630.6217570825538</v>
      </c>
      <c r="Z41" s="503">
        <f>-VMTVHT!AB36*Z$4</f>
        <v>1708.4851372018165</v>
      </c>
      <c r="AA41" s="503">
        <f>-VMTVHT!AC36*AA$4</f>
        <v>1787.2024558901321</v>
      </c>
      <c r="AB41" s="503">
        <f>-VMTVHT!AD36*AB$4</f>
        <v>1866.7810335670947</v>
      </c>
      <c r="AC41" s="503">
        <f>-VMTVHT!AE36*AC$4</f>
        <v>1947.2282470503415</v>
      </c>
      <c r="AD41" s="503">
        <f>-VMTVHT!AF36*AD$4</f>
        <v>2028.5515299646941</v>
      </c>
      <c r="AE41" s="503">
        <f>-VMTVHT!AG36*AE$4</f>
        <v>2110.7583731544437</v>
      </c>
      <c r="AF41" s="503">
        <f>-VMTVHT!AH36*AF$4</f>
        <v>2193.8563250981097</v>
      </c>
      <c r="AG41" s="503">
        <f>-VMTVHT!AI36*AG$4</f>
        <v>0</v>
      </c>
      <c r="AH41" s="503">
        <f>-VMTVHT!AJ36*AH$4</f>
        <v>0</v>
      </c>
      <c r="AI41" s="503">
        <f>-VMTVHT!AK36*AI$4</f>
        <v>0</v>
      </c>
      <c r="AJ41" s="503">
        <f>-VMTVHT!AL36*AJ$4</f>
        <v>0</v>
      </c>
      <c r="AK41" s="164"/>
      <c r="AL41" s="164"/>
    </row>
    <row r="42" spans="1:38" x14ac:dyDescent="0.3">
      <c r="A42" s="327" t="s">
        <v>8869</v>
      </c>
      <c r="B42" s="327"/>
      <c r="C42" s="558"/>
      <c r="D42" s="325"/>
      <c r="E42" s="325"/>
      <c r="F42" s="326"/>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164"/>
      <c r="AL42" s="164"/>
    </row>
    <row r="43" spans="1:38" x14ac:dyDescent="0.3">
      <c r="A43" s="328" t="str">
        <f>IF(A$30=A$34,A35,A40)</f>
        <v>Auto, VHT per day</v>
      </c>
      <c r="B43" s="328"/>
      <c r="C43" s="558">
        <f>SUM(D43:AJ43)</f>
        <v>54016.134141452087</v>
      </c>
      <c r="D43" s="320">
        <f t="shared" ref="D43:AI43" si="3">IF($A$30=$A$34,D35,D40)</f>
        <v>0</v>
      </c>
      <c r="E43" s="320">
        <f t="shared" si="3"/>
        <v>0</v>
      </c>
      <c r="F43" s="320">
        <f t="shared" si="3"/>
        <v>0</v>
      </c>
      <c r="G43" s="320">
        <f t="shared" si="3"/>
        <v>0</v>
      </c>
      <c r="H43" s="320">
        <f>IF($A$30=$A$34,H35,H40)</f>
        <v>729.94742179143941</v>
      </c>
      <c r="I43" s="320">
        <f t="shared" si="3"/>
        <v>839.10293105529854</v>
      </c>
      <c r="J43" s="320">
        <f t="shared" si="3"/>
        <v>949.50985270598903</v>
      </c>
      <c r="K43" s="320">
        <f t="shared" si="3"/>
        <v>1061.1790905412054</v>
      </c>
      <c r="L43" s="320">
        <f t="shared" si="3"/>
        <v>1174.1216331062606</v>
      </c>
      <c r="M43" s="320">
        <f t="shared" si="3"/>
        <v>1288.3485543124843</v>
      </c>
      <c r="N43" s="320">
        <f t="shared" si="3"/>
        <v>1403.8710140601033</v>
      </c>
      <c r="O43" s="320">
        <f t="shared" si="3"/>
        <v>1520.7002588653704</v>
      </c>
      <c r="P43" s="320">
        <f t="shared" si="3"/>
        <v>1638.847622492176</v>
      </c>
      <c r="Q43" s="320">
        <f t="shared" si="3"/>
        <v>1758.3245265879668</v>
      </c>
      <c r="R43" s="320">
        <f t="shared" si="3"/>
        <v>1879.1424813242629</v>
      </c>
      <c r="S43" s="320">
        <f t="shared" si="3"/>
        <v>2001.313086041424</v>
      </c>
      <c r="T43" s="320">
        <f t="shared" si="3"/>
        <v>2124.8480298982468</v>
      </c>
      <c r="U43" s="320">
        <f t="shared" si="3"/>
        <v>2249.7590925260447</v>
      </c>
      <c r="V43" s="320">
        <f t="shared" si="3"/>
        <v>2376.0581446869764</v>
      </c>
      <c r="W43" s="320">
        <f t="shared" si="3"/>
        <v>2503.7571489373222</v>
      </c>
      <c r="X43" s="320">
        <f t="shared" si="3"/>
        <v>2632.8681602954166</v>
      </c>
      <c r="Y43" s="320">
        <f t="shared" si="3"/>
        <v>2763.4033269140637</v>
      </c>
      <c r="Z43" s="320">
        <f t="shared" si="3"/>
        <v>2895.3748907576664</v>
      </c>
      <c r="AA43" s="320">
        <f t="shared" si="3"/>
        <v>3028.7951882843045</v>
      </c>
      <c r="AB43" s="320">
        <f t="shared" si="3"/>
        <v>3163.6766511322348</v>
      </c>
      <c r="AC43" s="320">
        <f t="shared" si="3"/>
        <v>3300.0318068116903</v>
      </c>
      <c r="AD43" s="320">
        <f t="shared" si="3"/>
        <v>3437.8732794009848</v>
      </c>
      <c r="AE43" s="320">
        <f t="shared" si="3"/>
        <v>3577.2137902477989</v>
      </c>
      <c r="AF43" s="320">
        <f t="shared" si="3"/>
        <v>3718.0661586753558</v>
      </c>
      <c r="AG43" s="320">
        <f t="shared" si="3"/>
        <v>0</v>
      </c>
      <c r="AH43" s="320">
        <f t="shared" si="3"/>
        <v>0</v>
      </c>
      <c r="AI43" s="320">
        <f t="shared" si="3"/>
        <v>0</v>
      </c>
      <c r="AJ43" s="320">
        <f t="shared" ref="AJ43" si="4">IF($A$30=$A$34,AJ35,AJ40)</f>
        <v>0</v>
      </c>
      <c r="AK43" s="164"/>
      <c r="AL43" s="164"/>
    </row>
    <row r="44" spans="1:38" x14ac:dyDescent="0.3">
      <c r="A44" s="328" t="str">
        <f>IF(A$30=A$34,A36,"")</f>
        <v/>
      </c>
      <c r="B44" s="328"/>
      <c r="C44" s="558">
        <f>SUM(D44:AJ44)</f>
        <v>0</v>
      </c>
      <c r="D44" s="320">
        <f t="shared" ref="D44:AI44" si="5">IF($A$30=$A$34,D36,0)</f>
        <v>0</v>
      </c>
      <c r="E44" s="320">
        <f t="shared" si="5"/>
        <v>0</v>
      </c>
      <c r="F44" s="320">
        <f t="shared" si="5"/>
        <v>0</v>
      </c>
      <c r="G44" s="320">
        <f t="shared" si="5"/>
        <v>0</v>
      </c>
      <c r="H44" s="320">
        <f t="shared" si="5"/>
        <v>0</v>
      </c>
      <c r="I44" s="320">
        <f t="shared" si="5"/>
        <v>0</v>
      </c>
      <c r="J44" s="320">
        <f t="shared" si="5"/>
        <v>0</v>
      </c>
      <c r="K44" s="320">
        <f t="shared" si="5"/>
        <v>0</v>
      </c>
      <c r="L44" s="320">
        <f t="shared" si="5"/>
        <v>0</v>
      </c>
      <c r="M44" s="320">
        <f t="shared" si="5"/>
        <v>0</v>
      </c>
      <c r="N44" s="320">
        <f t="shared" si="5"/>
        <v>0</v>
      </c>
      <c r="O44" s="320">
        <f t="shared" si="5"/>
        <v>0</v>
      </c>
      <c r="P44" s="320">
        <f t="shared" si="5"/>
        <v>0</v>
      </c>
      <c r="Q44" s="320">
        <f t="shared" si="5"/>
        <v>0</v>
      </c>
      <c r="R44" s="320">
        <f t="shared" si="5"/>
        <v>0</v>
      </c>
      <c r="S44" s="320">
        <f t="shared" si="5"/>
        <v>0</v>
      </c>
      <c r="T44" s="320">
        <f t="shared" si="5"/>
        <v>0</v>
      </c>
      <c r="U44" s="320">
        <f t="shared" si="5"/>
        <v>0</v>
      </c>
      <c r="V44" s="320">
        <f t="shared" si="5"/>
        <v>0</v>
      </c>
      <c r="W44" s="320">
        <f t="shared" si="5"/>
        <v>0</v>
      </c>
      <c r="X44" s="320">
        <f t="shared" si="5"/>
        <v>0</v>
      </c>
      <c r="Y44" s="320">
        <f t="shared" si="5"/>
        <v>0</v>
      </c>
      <c r="Z44" s="320">
        <f t="shared" si="5"/>
        <v>0</v>
      </c>
      <c r="AA44" s="320">
        <f t="shared" si="5"/>
        <v>0</v>
      </c>
      <c r="AB44" s="320">
        <f t="shared" si="5"/>
        <v>0</v>
      </c>
      <c r="AC44" s="320">
        <f t="shared" si="5"/>
        <v>0</v>
      </c>
      <c r="AD44" s="320">
        <f t="shared" si="5"/>
        <v>0</v>
      </c>
      <c r="AE44" s="320">
        <f t="shared" si="5"/>
        <v>0</v>
      </c>
      <c r="AF44" s="320">
        <f t="shared" si="5"/>
        <v>0</v>
      </c>
      <c r="AG44" s="320">
        <f t="shared" si="5"/>
        <v>0</v>
      </c>
      <c r="AH44" s="320">
        <f t="shared" si="5"/>
        <v>0</v>
      </c>
      <c r="AI44" s="320">
        <f t="shared" si="5"/>
        <v>0</v>
      </c>
      <c r="AJ44" s="320">
        <f t="shared" ref="AJ44" si="6">IF($A$30=$A$34,AJ36,0)</f>
        <v>0</v>
      </c>
      <c r="AK44" s="164"/>
      <c r="AL44" s="164"/>
    </row>
    <row r="45" spans="1:38" x14ac:dyDescent="0.3">
      <c r="A45" s="328" t="str">
        <f>IF(A$30=A$34,A37,A41)</f>
        <v>Truck, VHT per day</v>
      </c>
      <c r="B45" s="328"/>
      <c r="C45" s="558">
        <f>SUM(D45:AJ45)</f>
        <v>31874.074408590852</v>
      </c>
      <c r="D45" s="320">
        <f t="shared" ref="D45:AI45" si="7">IF($A$30=$A$34,D37,D41)</f>
        <v>0</v>
      </c>
      <c r="E45" s="320">
        <f t="shared" si="7"/>
        <v>0</v>
      </c>
      <c r="F45" s="320">
        <f t="shared" si="7"/>
        <v>0</v>
      </c>
      <c r="G45" s="320">
        <f t="shared" si="7"/>
        <v>0</v>
      </c>
      <c r="H45" s="320">
        <f>IF($A$30=$A$34,H37,H41)</f>
        <v>430.76853931025835</v>
      </c>
      <c r="I45" s="320">
        <f t="shared" si="7"/>
        <v>495.18226420745486</v>
      </c>
      <c r="J45" s="320">
        <f t="shared" si="7"/>
        <v>560.33372636247077</v>
      </c>
      <c r="K45" s="320">
        <f t="shared" si="7"/>
        <v>626.2293473619502</v>
      </c>
      <c r="L45" s="320">
        <f t="shared" si="7"/>
        <v>692.87559865284129</v>
      </c>
      <c r="M45" s="320">
        <f t="shared" si="7"/>
        <v>760.27900190578657</v>
      </c>
      <c r="N45" s="320">
        <f t="shared" si="7"/>
        <v>828.44612938116188</v>
      </c>
      <c r="O45" s="320">
        <f t="shared" si="7"/>
        <v>897.38360429779277</v>
      </c>
      <c r="P45" s="320">
        <f t="shared" si="7"/>
        <v>967.09810120399925</v>
      </c>
      <c r="Q45" s="320">
        <f t="shared" si="7"/>
        <v>1037.5963463514636</v>
      </c>
      <c r="R45" s="320">
        <f t="shared" si="7"/>
        <v>1108.885118071601</v>
      </c>
      <c r="S45" s="320">
        <f t="shared" si="7"/>
        <v>1180.9712471546663</v>
      </c>
      <c r="T45" s="320">
        <f t="shared" si="7"/>
        <v>1253.8616172313632</v>
      </c>
      <c r="U45" s="320">
        <f t="shared" si="7"/>
        <v>1327.5631651571894</v>
      </c>
      <c r="V45" s="320">
        <f t="shared" si="7"/>
        <v>1402.082881399605</v>
      </c>
      <c r="W45" s="320">
        <f t="shared" si="7"/>
        <v>1477.4278104276164</v>
      </c>
      <c r="X45" s="320">
        <f t="shared" si="7"/>
        <v>1553.605051104445</v>
      </c>
      <c r="Y45" s="320">
        <f t="shared" si="7"/>
        <v>1630.6217570825538</v>
      </c>
      <c r="Z45" s="320">
        <f t="shared" si="7"/>
        <v>1708.4851372018165</v>
      </c>
      <c r="AA45" s="320">
        <f t="shared" si="7"/>
        <v>1787.2024558901321</v>
      </c>
      <c r="AB45" s="320">
        <f t="shared" si="7"/>
        <v>1866.7810335670947</v>
      </c>
      <c r="AC45" s="320">
        <f t="shared" si="7"/>
        <v>1947.2282470503415</v>
      </c>
      <c r="AD45" s="320">
        <f t="shared" si="7"/>
        <v>2028.5515299646941</v>
      </c>
      <c r="AE45" s="320">
        <f t="shared" si="7"/>
        <v>2110.7583731544437</v>
      </c>
      <c r="AF45" s="320">
        <f t="shared" si="7"/>
        <v>2193.8563250981097</v>
      </c>
      <c r="AG45" s="320">
        <f t="shared" si="7"/>
        <v>0</v>
      </c>
      <c r="AH45" s="320">
        <f t="shared" si="7"/>
        <v>0</v>
      </c>
      <c r="AI45" s="320">
        <f t="shared" si="7"/>
        <v>0</v>
      </c>
      <c r="AJ45" s="320">
        <f t="shared" ref="AJ45" si="8">IF($A$30=$A$34,AJ37,AJ41)</f>
        <v>0</v>
      </c>
      <c r="AK45" s="164"/>
      <c r="AL45" s="164"/>
    </row>
    <row r="46" spans="1:38" x14ac:dyDescent="0.3">
      <c r="A46" s="328" t="str">
        <f>IF(A$30=A$34,A38,"")</f>
        <v/>
      </c>
      <c r="B46" s="328"/>
      <c r="C46" s="558">
        <f>SUM(D46:AJ46)</f>
        <v>0</v>
      </c>
      <c r="D46" s="320">
        <f t="shared" ref="D46:AI46" si="9">IF($A$30=$A$34,D38,0)</f>
        <v>0</v>
      </c>
      <c r="E46" s="320">
        <f t="shared" si="9"/>
        <v>0</v>
      </c>
      <c r="F46" s="320">
        <f t="shared" si="9"/>
        <v>0</v>
      </c>
      <c r="G46" s="320">
        <f t="shared" si="9"/>
        <v>0</v>
      </c>
      <c r="H46" s="320">
        <f t="shared" si="9"/>
        <v>0</v>
      </c>
      <c r="I46" s="320">
        <f t="shared" si="9"/>
        <v>0</v>
      </c>
      <c r="J46" s="320">
        <f t="shared" si="9"/>
        <v>0</v>
      </c>
      <c r="K46" s="320">
        <f t="shared" si="9"/>
        <v>0</v>
      </c>
      <c r="L46" s="320">
        <f t="shared" si="9"/>
        <v>0</v>
      </c>
      <c r="M46" s="320">
        <f t="shared" si="9"/>
        <v>0</v>
      </c>
      <c r="N46" s="320">
        <f t="shared" si="9"/>
        <v>0</v>
      </c>
      <c r="O46" s="320">
        <f t="shared" si="9"/>
        <v>0</v>
      </c>
      <c r="P46" s="320">
        <f t="shared" si="9"/>
        <v>0</v>
      </c>
      <c r="Q46" s="320">
        <f t="shared" si="9"/>
        <v>0</v>
      </c>
      <c r="R46" s="320">
        <f t="shared" si="9"/>
        <v>0</v>
      </c>
      <c r="S46" s="320">
        <f t="shared" si="9"/>
        <v>0</v>
      </c>
      <c r="T46" s="320">
        <f t="shared" si="9"/>
        <v>0</v>
      </c>
      <c r="U46" s="320">
        <f t="shared" si="9"/>
        <v>0</v>
      </c>
      <c r="V46" s="320">
        <f t="shared" si="9"/>
        <v>0</v>
      </c>
      <c r="W46" s="320">
        <f t="shared" si="9"/>
        <v>0</v>
      </c>
      <c r="X46" s="320">
        <f t="shared" si="9"/>
        <v>0</v>
      </c>
      <c r="Y46" s="320">
        <f t="shared" si="9"/>
        <v>0</v>
      </c>
      <c r="Z46" s="320">
        <f t="shared" si="9"/>
        <v>0</v>
      </c>
      <c r="AA46" s="320">
        <f t="shared" si="9"/>
        <v>0</v>
      </c>
      <c r="AB46" s="320">
        <f t="shared" si="9"/>
        <v>0</v>
      </c>
      <c r="AC46" s="320">
        <f t="shared" si="9"/>
        <v>0</v>
      </c>
      <c r="AD46" s="320">
        <f t="shared" si="9"/>
        <v>0</v>
      </c>
      <c r="AE46" s="320">
        <f t="shared" si="9"/>
        <v>0</v>
      </c>
      <c r="AF46" s="320">
        <f t="shared" si="9"/>
        <v>0</v>
      </c>
      <c r="AG46" s="320">
        <f t="shared" si="9"/>
        <v>0</v>
      </c>
      <c r="AH46" s="320">
        <f t="shared" si="9"/>
        <v>0</v>
      </c>
      <c r="AI46" s="320">
        <f t="shared" si="9"/>
        <v>0</v>
      </c>
      <c r="AJ46" s="320">
        <f t="shared" ref="AJ46" si="10">IF($A$30=$A$34,AJ38,0)</f>
        <v>0</v>
      </c>
      <c r="AK46" s="164"/>
      <c r="AL46" s="164"/>
    </row>
    <row r="47" spans="1:38" x14ac:dyDescent="0.3">
      <c r="A47" s="392" t="s">
        <v>8885</v>
      </c>
      <c r="B47" s="342"/>
      <c r="C47" s="745">
        <f>SUM(C48:C51)</f>
        <v>2303495.7794822445</v>
      </c>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164"/>
      <c r="AL47" s="164"/>
    </row>
    <row r="48" spans="1:38" x14ac:dyDescent="0.3">
      <c r="A48" s="134" t="s">
        <v>8870</v>
      </c>
      <c r="B48" s="134"/>
      <c r="C48" s="559">
        <f>SUM(D48:AJ48)</f>
        <v>1391897.2513965461</v>
      </c>
      <c r="D48" s="325">
        <f>(D43*$B$12)*((Parameters!$B$24*Parameters!$B$19*(1+Parameters!$B$31)^(D2-$D$2))+(Parameters!$B$25*Parameters!$B$20*(1+Parameters!$B$31)^(D2-$D$2)))</f>
        <v>0</v>
      </c>
      <c r="E48" s="325">
        <f>(E43*$B$12)*((Parameters!$B$24*Parameters!$B$19*(1+Parameters!$B$31)^(E2-$D$2))+(Parameters!$B$25*Parameters!$B$20*(1+Parameters!$B$31)^(E2-$D$2)))</f>
        <v>0</v>
      </c>
      <c r="F48" s="325">
        <f>(F43*$B$12)*((Parameters!$B$24*Parameters!$B$19*(1+Parameters!$B$31)^(F2-$D$2))+(Parameters!$B$25*Parameters!$B$20*(1+Parameters!$B$31)^(F2-$D$2)))</f>
        <v>0</v>
      </c>
      <c r="G48" s="325">
        <f>(G43*$B$12)*((Parameters!$B$24*Parameters!$B$19*(1+Parameters!$B$31)^(G2-$D$2))+(Parameters!$B$25*Parameters!$B$20*(1+Parameters!$B$31)^(G2-$D$2)))</f>
        <v>0</v>
      </c>
      <c r="H48" s="325">
        <f>(H43*$B$12)*((Parameters!$B$24*Parameters!$B$19*(1+Parameters!$B$31)^(H2-$D$2))+(Parameters!$B$25*Parameters!$B$20*(1+Parameters!$B$31)^(H2-$D$2)))</f>
        <v>18809.413635468045</v>
      </c>
      <c r="I48" s="325">
        <f>(I43*$B$12)*((Parameters!$B$24*Parameters!$B$19*(1+Parameters!$B$31)^(I2-$D$2))+(Parameters!$B$25*Parameters!$B$20*(1+Parameters!$B$31)^(I2-$D$2)))</f>
        <v>21622.152009548798</v>
      </c>
      <c r="J48" s="325">
        <f>(J43*$B$12)*((Parameters!$B$24*Parameters!$B$19*(1+Parameters!$B$31)^(J2-$D$2))+(Parameters!$B$25*Parameters!$B$20*(1+Parameters!$B$31)^(J2-$D$2)))</f>
        <v>24467.136998262002</v>
      </c>
      <c r="K48" s="325">
        <f>(K43*$B$12)*((Parameters!$B$24*Parameters!$B$19*(1+Parameters!$B$31)^(K2-$D$2))+(Parameters!$B$25*Parameters!$B$20*(1+Parameters!$B$31)^(K2-$D$2)))</f>
        <v>27344.649572585713</v>
      </c>
      <c r="L48" s="325">
        <f>(L43*$B$12)*((Parameters!$B$24*Parameters!$B$19*(1+Parameters!$B$31)^(L2-$D$2))+(Parameters!$B$25*Parameters!$B$20*(1+Parameters!$B$31)^(L2-$D$2)))</f>
        <v>30254.972887289547</v>
      </c>
      <c r="M48" s="325">
        <f>(M43*$B$12)*((Parameters!$B$24*Parameters!$B$19*(1+Parameters!$B$31)^(M2-$D$2))+(Parameters!$B$25*Parameters!$B$20*(1+Parameters!$B$31)^(M2-$D$2)))</f>
        <v>33198.392296869657</v>
      </c>
      <c r="N48" s="325">
        <f>(N43*$B$12)*((Parameters!$B$24*Parameters!$B$19*(1+Parameters!$B$31)^(N2-$D$2))+(Parameters!$B$25*Parameters!$B$20*(1+Parameters!$B$31)^(N2-$D$2)))</f>
        <v>36175.195371599213</v>
      </c>
      <c r="O48" s="325">
        <f>(O43*$B$12)*((Parameters!$B$24*Parameters!$B$19*(1+Parameters!$B$31)^(O2-$D$2))+(Parameters!$B$25*Parameters!$B$20*(1+Parameters!$B$31)^(O2-$D$2)))</f>
        <v>39185.671913688428</v>
      </c>
      <c r="P48" s="325">
        <f>(P43*$B$12)*((Parameters!$B$24*Parameters!$B$19*(1+Parameters!$B$31)^(P2-$D$2))+(Parameters!$B$25*Parameters!$B$20*(1+Parameters!$B$31)^(P2-$D$2)))</f>
        <v>42230.11397355995</v>
      </c>
      <c r="Q48" s="325">
        <f>(Q43*$B$12)*((Parameters!$B$24*Parameters!$B$19*(1+Parameters!$B$31)^(Q2-$D$2))+(Parameters!$B$25*Parameters!$B$20*(1+Parameters!$B$31)^(Q2-$D$2)))</f>
        <v>45308.815866235411</v>
      </c>
      <c r="R48" s="325">
        <f>(R43*$B$12)*((Parameters!$B$24*Parameters!$B$19*(1+Parameters!$B$31)^(R2-$D$2))+(Parameters!$B$25*Parameters!$B$20*(1+Parameters!$B$31)^(R2-$D$2)))</f>
        <v>48422.074187840321</v>
      </c>
      <c r="S48" s="325">
        <f>(S43*$B$12)*((Parameters!$B$24*Parameters!$B$19*(1+Parameters!$B$31)^(S2-$D$2))+(Parameters!$B$25*Parameters!$B$20*(1+Parameters!$B$31)^(S2-$D$2)))</f>
        <v>51570.187832218551</v>
      </c>
      <c r="T48" s="325">
        <f>(T43*$B$12)*((Parameters!$B$24*Parameters!$B$19*(1+Parameters!$B$31)^(T2-$D$2))+(Parameters!$B$25*Parameters!$B$20*(1+Parameters!$B$31)^(T2-$D$2)))</f>
        <v>54753.458007671281</v>
      </c>
      <c r="U48" s="325">
        <f>(U43*$B$12)*((Parameters!$B$24*Parameters!$B$19*(1+Parameters!$B$31)^(U2-$D$2))+(Parameters!$B$25*Parameters!$B$20*(1+Parameters!$B$31)^(U2-$D$2)))</f>
        <v>57972.188253811401</v>
      </c>
      <c r="V48" s="325">
        <f>(V43*$B$12)*((Parameters!$B$24*Parameters!$B$19*(1+Parameters!$B$31)^(V2-$D$2))+(Parameters!$B$25*Parameters!$B$20*(1+Parameters!$B$31)^(V2-$D$2)))</f>
        <v>61226.684458527474</v>
      </c>
      <c r="W48" s="325">
        <f>(W43*$B$12)*((Parameters!$B$24*Parameters!$B$19*(1+Parameters!$B$31)^(W2-$D$2))+(Parameters!$B$25*Parameters!$B$20*(1+Parameters!$B$31)^(W2-$D$2)))</f>
        <v>64517.254875075138</v>
      </c>
      <c r="X48" s="325">
        <f>(X43*$B$12)*((Parameters!$B$24*Parameters!$B$19*(1+Parameters!$B$31)^(X2-$D$2))+(Parameters!$B$25*Parameters!$B$20*(1+Parameters!$B$31)^(X2-$D$2)))</f>
        <v>67844.210139288509</v>
      </c>
      <c r="Y48" s="325">
        <f>(Y43*$B$12)*((Parameters!$B$24*Parameters!$B$19*(1+Parameters!$B$31)^(Y2-$D$2))+(Parameters!$B$25*Parameters!$B$20*(1+Parameters!$B$31)^(Y2-$D$2)))</f>
        <v>71207.86328690713</v>
      </c>
      <c r="Z48" s="325">
        <f>(Z43*$B$12)*((Parameters!$B$24*Parameters!$B$19*(1+Parameters!$B$31)^(Z2-$D$2))+(Parameters!$B$25*Parameters!$B$20*(1+Parameters!$B$31)^(Z2-$D$2)))</f>
        <v>74608.529771024318</v>
      </c>
      <c r="AA48" s="325">
        <f>(AA43*$B$12)*((Parameters!$B$24*Parameters!$B$19*(1+Parameters!$B$31)^(AA2-$D$2))+(Parameters!$B$25*Parameters!$B$20*(1+Parameters!$B$31)^(AA2-$D$2)))</f>
        <v>78046.527479663084</v>
      </c>
      <c r="AB48" s="325">
        <f>(AB43*$B$12)*((Parameters!$B$24*Parameters!$B$19*(1+Parameters!$B$31)^(AB2-$D$2))+(Parameters!$B$25*Parameters!$B$20*(1+Parameters!$B$31)^(AB2-$D$2)))</f>
        <v>81522.176753466032</v>
      </c>
      <c r="AC48" s="325">
        <f>(AC43*$B$12)*((Parameters!$B$24*Parameters!$B$19*(1+Parameters!$B$31)^(AC2-$D$2))+(Parameters!$B$25*Parameters!$B$20*(1+Parameters!$B$31)^(AC2-$D$2)))</f>
        <v>85035.800403521629</v>
      </c>
      <c r="AD48" s="325">
        <f>(AD43*$B$12)*((Parameters!$B$24*Parameters!$B$19*(1+Parameters!$B$31)^(AD2-$D$2))+(Parameters!$B$25*Parameters!$B$20*(1+Parameters!$B$31)^(AD2-$D$2)))</f>
        <v>88587.723729301739</v>
      </c>
      <c r="AE48" s="325">
        <f>(AE43*$B$12)*((Parameters!$B$24*Parameters!$B$19*(1+Parameters!$B$31)^(AE2-$D$2))+(Parameters!$B$25*Parameters!$B$20*(1+Parameters!$B$31)^(AE2-$D$2)))</f>
        <v>92178.274536732366</v>
      </c>
      <c r="AF48" s="325">
        <f>(AF43*$B$12)*((Parameters!$B$24*Parameters!$B$19*(1+Parameters!$B$31)^(AF2-$D$2))+(Parameters!$B$25*Parameters!$B$20*(1+Parameters!$B$31)^(AF2-$D$2)))</f>
        <v>95807.783156390506</v>
      </c>
      <c r="AG48" s="325">
        <f>(AG43*$B$12)*((Parameters!$B$24*Parameters!$B$19*(1+Parameters!$B$31)^(AG2-$D$2))+(Parameters!$B$25*Parameters!$B$20*(1+Parameters!$B$31)^(AG2-$D$2)))</f>
        <v>0</v>
      </c>
      <c r="AH48" s="325">
        <f>(AH43*$B$12)*((Parameters!$B$24*Parameters!$B$19*(1+Parameters!$B$31)^(AH2-$D$2))+(Parameters!$B$25*Parameters!$B$20*(1+Parameters!$B$31)^(AH2-$D$2)))</f>
        <v>0</v>
      </c>
      <c r="AI48" s="325">
        <f>(AI43*$B$12)*((Parameters!$B$24*Parameters!$B$19*(1+Parameters!$B$31)^(AI2-$D$2))+(Parameters!$B$25*Parameters!$B$20*(1+Parameters!$B$31)^(AI2-$D$2)))</f>
        <v>0</v>
      </c>
      <c r="AJ48" s="325">
        <f>(AJ43*$B$12)*((Parameters!$B$24*Parameters!$B$19*(1+Parameters!$B$31)^(AJ2-$D$2))+(Parameters!$B$25*Parameters!$B$20*(1+Parameters!$B$31)^(AJ2-$D$2)))</f>
        <v>0</v>
      </c>
      <c r="AK48" s="164"/>
      <c r="AL48" s="164"/>
    </row>
    <row r="49" spans="1:38" x14ac:dyDescent="0.3">
      <c r="A49" s="134" t="s">
        <v>8871</v>
      </c>
      <c r="B49" s="134"/>
      <c r="C49" s="559">
        <f>SUM(D49:AJ49)</f>
        <v>0</v>
      </c>
      <c r="D49" s="325">
        <f>(D44*$B$12*0.5)*((Parameters!$B$24*Parameters!$B$19*(1+Parameters!$B$31)^(D2-$D$2))+(Parameters!$B$25*Parameters!$B$20*(1+Parameters!$B$31)^(D2-$D$2)))</f>
        <v>0</v>
      </c>
      <c r="E49" s="325">
        <f>(E44*$B$12*0.5)*((Parameters!$B$24*Parameters!$B$19*(1+Parameters!$B$31)^(E2-$D$2))+(Parameters!$B$25*Parameters!$B$20*(1+Parameters!$B$31)^(E2-$D$2)))</f>
        <v>0</v>
      </c>
      <c r="F49" s="325">
        <f>(F44*$B$12*0.5)*((Parameters!$B$24*Parameters!$B$19*(1+Parameters!$B$31)^(F2-$D$2))+(Parameters!$B$25*Parameters!$B$20*(1+Parameters!$B$31)^(F2-$D$2)))</f>
        <v>0</v>
      </c>
      <c r="G49" s="325">
        <f>(G44*$B$12*0.5)*((Parameters!$B$24*Parameters!$B$19*(1+Parameters!$B$31)^(G2-$D$2))+(Parameters!$B$25*Parameters!$B$20*(1+Parameters!$B$31)^(G2-$D$2)))</f>
        <v>0</v>
      </c>
      <c r="H49" s="325">
        <f>(H44*$B$12*0.5)*((Parameters!$B$24*Parameters!$B$19*(1+Parameters!$B$31)^(H2-$D$2))+(Parameters!$B$25*Parameters!$B$20*(1+Parameters!$B$31)^(H2-$D$2)))</f>
        <v>0</v>
      </c>
      <c r="I49" s="325">
        <f>(I44*$B$12*0.5)*((Parameters!$B$24*Parameters!$B$19*(1+Parameters!$B$31)^(I2-$D$2))+(Parameters!$B$25*Parameters!$B$20*(1+Parameters!$B$31)^(I2-$D$2)))</f>
        <v>0</v>
      </c>
      <c r="J49" s="325">
        <f>(J44*$B$12*0.5)*((Parameters!$B$24*Parameters!$B$19*(1+Parameters!$B$31)^(J2-$D$2))+(Parameters!$B$25*Parameters!$B$20*(1+Parameters!$B$31)^(J2-$D$2)))</f>
        <v>0</v>
      </c>
      <c r="K49" s="325">
        <f>(K44*$B$12*0.5)*((Parameters!$B$24*Parameters!$B$19*(1+Parameters!$B$31)^(K2-$D$2))+(Parameters!$B$25*Parameters!$B$20*(1+Parameters!$B$31)^(K2-$D$2)))</f>
        <v>0</v>
      </c>
      <c r="L49" s="325">
        <f>(L44*$B$12*0.5)*((Parameters!$B$24*Parameters!$B$19*(1+Parameters!$B$31)^(L2-$D$2))+(Parameters!$B$25*Parameters!$B$20*(1+Parameters!$B$31)^(L2-$D$2)))</f>
        <v>0</v>
      </c>
      <c r="M49" s="325">
        <f>(M44*$B$12*0.5)*((Parameters!$B$24*Parameters!$B$19*(1+Parameters!$B$31)^(M2-$D$2))+(Parameters!$B$25*Parameters!$B$20*(1+Parameters!$B$31)^(M2-$D$2)))</f>
        <v>0</v>
      </c>
      <c r="N49" s="325">
        <f>(N44*$B$12*0.5)*((Parameters!$B$24*Parameters!$B$19*(1+Parameters!$B$31)^(N2-$D$2))+(Parameters!$B$25*Parameters!$B$20*(1+Parameters!$B$31)^(N2-$D$2)))</f>
        <v>0</v>
      </c>
      <c r="O49" s="325">
        <f>(O44*$B$12*0.5)*((Parameters!$B$24*Parameters!$B$19*(1+Parameters!$B$31)^(O2-$D$2))+(Parameters!$B$25*Parameters!$B$20*(1+Parameters!$B$31)^(O2-$D$2)))</f>
        <v>0</v>
      </c>
      <c r="P49" s="325">
        <f>(P44*$B$12*0.5)*((Parameters!$B$24*Parameters!$B$19*(1+Parameters!$B$31)^(P2-$D$2))+(Parameters!$B$25*Parameters!$B$20*(1+Parameters!$B$31)^(P2-$D$2)))</f>
        <v>0</v>
      </c>
      <c r="Q49" s="325">
        <f>(Q44*$B$12*0.5)*((Parameters!$B$24*Parameters!$B$19*(1+Parameters!$B$31)^(Q2-$D$2))+(Parameters!$B$25*Parameters!$B$20*(1+Parameters!$B$31)^(Q2-$D$2)))</f>
        <v>0</v>
      </c>
      <c r="R49" s="325">
        <f>(R44*$B$12*0.5)*((Parameters!$B$24*Parameters!$B$19*(1+Parameters!$B$31)^(R2-$D$2))+(Parameters!$B$25*Parameters!$B$20*(1+Parameters!$B$31)^(R2-$D$2)))</f>
        <v>0</v>
      </c>
      <c r="S49" s="325">
        <f>(S44*$B$12*0.5)*((Parameters!$B$24*Parameters!$B$19*(1+Parameters!$B$31)^(S2-$D$2))+(Parameters!$B$25*Parameters!$B$20*(1+Parameters!$B$31)^(S2-$D$2)))</f>
        <v>0</v>
      </c>
      <c r="T49" s="325">
        <f>(T44*$B$12*0.5)*((Parameters!$B$24*Parameters!$B$19*(1+Parameters!$B$31)^(T2-$D$2))+(Parameters!$B$25*Parameters!$B$20*(1+Parameters!$B$31)^(T2-$D$2)))</f>
        <v>0</v>
      </c>
      <c r="U49" s="325">
        <f>(U44*$B$12*0.5)*((Parameters!$B$24*Parameters!$B$19*(1+Parameters!$B$31)^(U2-$D$2))+(Parameters!$B$25*Parameters!$B$20*(1+Parameters!$B$31)^(U2-$D$2)))</f>
        <v>0</v>
      </c>
      <c r="V49" s="325">
        <f>(V44*$B$12*0.5)*((Parameters!$B$24*Parameters!$B$19*(1+Parameters!$B$31)^(V2-$D$2))+(Parameters!$B$25*Parameters!$B$20*(1+Parameters!$B$31)^(V2-$D$2)))</f>
        <v>0</v>
      </c>
      <c r="W49" s="325">
        <f>(W44*$B$12*0.5)*((Parameters!$B$24*Parameters!$B$19*(1+Parameters!$B$31)^(W2-$D$2))+(Parameters!$B$25*Parameters!$B$20*(1+Parameters!$B$31)^(W2-$D$2)))</f>
        <v>0</v>
      </c>
      <c r="X49" s="325">
        <f>(X44*$B$12*0.5)*((Parameters!$B$24*Parameters!$B$19*(1+Parameters!$B$31)^(X2-$D$2))+(Parameters!$B$25*Parameters!$B$20*(1+Parameters!$B$31)^(X2-$D$2)))</f>
        <v>0</v>
      </c>
      <c r="Y49" s="325">
        <f>(Y44*$B$12*0.5)*((Parameters!$B$24*Parameters!$B$19*(1+Parameters!$B$31)^(Y2-$D$2))+(Parameters!$B$25*Parameters!$B$20*(1+Parameters!$B$31)^(Y2-$D$2)))</f>
        <v>0</v>
      </c>
      <c r="Z49" s="325">
        <f>(Z44*$B$12*0.5)*((Parameters!$B$24*Parameters!$B$19*(1+Parameters!$B$31)^(Z2-$D$2))+(Parameters!$B$25*Parameters!$B$20*(1+Parameters!$B$31)^(Z2-$D$2)))</f>
        <v>0</v>
      </c>
      <c r="AA49" s="325">
        <f>(AA44*$B$12*0.5)*((Parameters!$B$24*Parameters!$B$19*(1+Parameters!$B$31)^(AA2-$D$2))+(Parameters!$B$25*Parameters!$B$20*(1+Parameters!$B$31)^(AA2-$D$2)))</f>
        <v>0</v>
      </c>
      <c r="AB49" s="325">
        <f>(AB44*$B$12*0.5)*((Parameters!$B$24*Parameters!$B$19*(1+Parameters!$B$31)^(AB2-$D$2))+(Parameters!$B$25*Parameters!$B$20*(1+Parameters!$B$31)^(AB2-$D$2)))</f>
        <v>0</v>
      </c>
      <c r="AC49" s="325">
        <f>(AC44*$B$12*0.5)*((Parameters!$B$24*Parameters!$B$19*(1+Parameters!$B$31)^(AC2-$D$2))+(Parameters!$B$25*Parameters!$B$20*(1+Parameters!$B$31)^(AC2-$D$2)))</f>
        <v>0</v>
      </c>
      <c r="AD49" s="325">
        <f>(AD44*$B$12*0.5)*((Parameters!$B$24*Parameters!$B$19*(1+Parameters!$B$31)^(AD2-$D$2))+(Parameters!$B$25*Parameters!$B$20*(1+Parameters!$B$31)^(AD2-$D$2)))</f>
        <v>0</v>
      </c>
      <c r="AE49" s="325">
        <f>(AE44*$B$12*0.5)*((Parameters!$B$24*Parameters!$B$19*(1+Parameters!$B$31)^(AE2-$D$2))+(Parameters!$B$25*Parameters!$B$20*(1+Parameters!$B$31)^(AE2-$D$2)))</f>
        <v>0</v>
      </c>
      <c r="AF49" s="325">
        <f>(AF44*$B$12*0.5)*((Parameters!$B$24*Parameters!$B$19*(1+Parameters!$B$31)^(AF2-$D$2))+(Parameters!$B$25*Parameters!$B$20*(1+Parameters!$B$31)^(AF2-$D$2)))</f>
        <v>0</v>
      </c>
      <c r="AG49" s="325">
        <f>(AG44*$B$12*0.5)*((Parameters!$B$24*Parameters!$B$19*(1+Parameters!$B$31)^(AG2-$D$2))+(Parameters!$B$25*Parameters!$B$20*(1+Parameters!$B$31)^(AG2-$D$2)))</f>
        <v>0</v>
      </c>
      <c r="AH49" s="325">
        <f>(AH44*$B$12*0.5)*((Parameters!$B$24*Parameters!$B$19*(1+Parameters!$B$31)^(AH2-$D$2))+(Parameters!$B$25*Parameters!$B$20*(1+Parameters!$B$31)^(AH2-$D$2)))</f>
        <v>0</v>
      </c>
      <c r="AI49" s="325">
        <f>(AI44*$B$12*0.5)*((Parameters!$B$24*Parameters!$B$19*(1+Parameters!$B$31)^(AI2-$D$2))+(Parameters!$B$25*Parameters!$B$20*(1+Parameters!$B$31)^(AI2-$D$2)))</f>
        <v>0</v>
      </c>
      <c r="AJ49" s="325">
        <f>(AJ44*$B$12*0.5)*((Parameters!$B$24*Parameters!$B$19*(1+Parameters!$B$31)^(AJ2-$D$2))+(Parameters!$B$25*Parameters!$B$20*(1+Parameters!$B$31)^(AJ2-$D$2)))</f>
        <v>0</v>
      </c>
      <c r="AK49" s="164"/>
      <c r="AL49" s="164"/>
    </row>
    <row r="50" spans="1:38" x14ac:dyDescent="0.3">
      <c r="A50" s="134" t="s">
        <v>8872</v>
      </c>
      <c r="B50" s="134"/>
      <c r="C50" s="559">
        <f>SUM(D50:AJ50)</f>
        <v>911598.52808569849</v>
      </c>
      <c r="D50" s="325">
        <f>(D45*Parameters!$B$28*(1+Parameters!$B$31)^(D2-$D$2))</f>
        <v>0</v>
      </c>
      <c r="E50" s="325">
        <f>(E45*Parameters!$B$28*(1+Parameters!$B$31)^(E2-$D$2))</f>
        <v>0</v>
      </c>
      <c r="F50" s="325">
        <f>(F45*Parameters!$B$28*(1+Parameters!$B$31)^(F2-$D$2))</f>
        <v>0</v>
      </c>
      <c r="G50" s="325">
        <f>(G45*Parameters!$B$28*(1+Parameters!$B$31)^(G2-$D$2))</f>
        <v>0</v>
      </c>
      <c r="H50" s="325">
        <f>(H45*Parameters!$B$28*(1+Parameters!$B$31)^(H2-$D$2))</f>
        <v>12319.980224273389</v>
      </c>
      <c r="I50" s="325">
        <f>(I45*Parameters!$B$28*(1+Parameters!$B$31)^(I2-$D$2))</f>
        <v>14162.212756333211</v>
      </c>
      <c r="J50" s="325">
        <f>(J45*Parameters!$B$28*(1+Parameters!$B$31)^(J2-$D$2))</f>
        <v>16025.544573966665</v>
      </c>
      <c r="K50" s="325">
        <f>(K45*Parameters!$B$28*(1+Parameters!$B$31)^(K2-$D$2))</f>
        <v>17910.159334551776</v>
      </c>
      <c r="L50" s="325">
        <f>(L45*Parameters!$B$28*(1+Parameters!$B$31)^(L2-$D$2))</f>
        <v>19816.242121471263</v>
      </c>
      <c r="M50" s="325">
        <f>(M45*Parameters!$B$28*(1+Parameters!$B$31)^(M2-$D$2))</f>
        <v>21743.979454505497</v>
      </c>
      <c r="N50" s="325">
        <f>(N45*Parameters!$B$28*(1+Parameters!$B$31)^(N2-$D$2))</f>
        <v>23693.559300301233</v>
      </c>
      <c r="O50" s="325">
        <f>(O45*Parameters!$B$28*(1+Parameters!$B$31)^(O2-$D$2))</f>
        <v>25665.171082916873</v>
      </c>
      <c r="P50" s="325">
        <f>(P45*Parameters!$B$28*(1+Parameters!$B$31)^(P2-$D$2))</f>
        <v>27659.005694434381</v>
      </c>
      <c r="Q50" s="325">
        <f>(Q45*Parameters!$B$28*(1+Parameters!$B$31)^(Q2-$D$2))</f>
        <v>29675.255505651861</v>
      </c>
      <c r="R50" s="325">
        <f>(R45*Parameters!$B$28*(1+Parameters!$B$31)^(R2-$D$2))</f>
        <v>31714.114376847792</v>
      </c>
      <c r="S50" s="325">
        <f>(S45*Parameters!$B$28*(1+Parameters!$B$31)^(S2-$D$2))</f>
        <v>33775.777668623457</v>
      </c>
      <c r="T50" s="325">
        <f>(T45*Parameters!$B$28*(1+Parameters!$B$31)^(T2-$D$2))</f>
        <v>35860.442252816989</v>
      </c>
      <c r="U50" s="325">
        <f>(U45*Parameters!$B$28*(1+Parameters!$B$31)^(U2-$D$2))</f>
        <v>37968.306523495616</v>
      </c>
      <c r="V50" s="325">
        <f>(V45*Parameters!$B$28*(1+Parameters!$B$31)^(V2-$D$2))</f>
        <v>40099.570408028703</v>
      </c>
      <c r="W50" s="325">
        <f>(W45*Parameters!$B$28*(1+Parameters!$B$31)^(W2-$D$2))</f>
        <v>42254.435378229828</v>
      </c>
      <c r="X50" s="325">
        <f>(X45*Parameters!$B$28*(1+Parameters!$B$31)^(X2-$D$2))</f>
        <v>44433.104461587129</v>
      </c>
      <c r="Y50" s="325">
        <f>(Y45*Parameters!$B$28*(1+Parameters!$B$31)^(Y2-$D$2))</f>
        <v>46635.782252561039</v>
      </c>
      <c r="Z50" s="325">
        <f>(Z45*Parameters!$B$28*(1+Parameters!$B$31)^(Z2-$D$2))</f>
        <v>48862.674923971957</v>
      </c>
      <c r="AA50" s="325">
        <f>(AA45*Parameters!$B$28*(1+Parameters!$B$31)^(AA2-$D$2))</f>
        <v>51113.99023845778</v>
      </c>
      <c r="AB50" s="325">
        <f>(AB45*Parameters!$B$28*(1+Parameters!$B$31)^(AB2-$D$2))</f>
        <v>53389.937560018909</v>
      </c>
      <c r="AC50" s="325">
        <f>(AC45*Parameters!$B$28*(1+Parameters!$B$31)^(AC2-$D$2))</f>
        <v>55690.727865639768</v>
      </c>
      <c r="AD50" s="325">
        <f>(AD45*Parameters!$B$28*(1+Parameters!$B$31)^(AD2-$D$2))</f>
        <v>58016.573756990256</v>
      </c>
      <c r="AE50" s="325">
        <f>(AE45*Parameters!$B$28*(1+Parameters!$B$31)^(AE2-$D$2))</f>
        <v>60367.689472217091</v>
      </c>
      <c r="AF50" s="325">
        <f>(AF45*Parameters!$B$28*(1+Parameters!$B$31)^(AF2-$D$2))</f>
        <v>62744.290897805942</v>
      </c>
      <c r="AG50" s="325">
        <f>(AG45*Parameters!$B$28*(1+Parameters!$B$31)^(AG2-$D$2))</f>
        <v>0</v>
      </c>
      <c r="AH50" s="325">
        <f>(AH45*Parameters!$B$28*(1+Parameters!$B$31)^(AH2-$D$2))</f>
        <v>0</v>
      </c>
      <c r="AI50" s="325">
        <f>(AI45*Parameters!$B$28*(1+Parameters!$B$31)^(AI2-$D$2))</f>
        <v>0</v>
      </c>
      <c r="AJ50" s="325">
        <f>(AJ45*Parameters!$B$28*(1+Parameters!$B$31)^(AJ2-$D$2))</f>
        <v>0</v>
      </c>
      <c r="AK50" s="164"/>
      <c r="AL50" s="164"/>
    </row>
    <row r="51" spans="1:38" x14ac:dyDescent="0.3">
      <c r="A51" s="134" t="s">
        <v>8873</v>
      </c>
      <c r="B51" s="134"/>
      <c r="C51" s="559">
        <f>SUM(D51:AJ51)</f>
        <v>0</v>
      </c>
      <c r="D51" s="325">
        <f>(D46*Parameters!$B$28*0.5*(1+Parameters!$B$31)^(D2-$D$2))</f>
        <v>0</v>
      </c>
      <c r="E51" s="325">
        <f>(E46*Parameters!$B$28*0.5*(1+Parameters!$B$31)^(E2-$D$2))</f>
        <v>0</v>
      </c>
      <c r="F51" s="325">
        <f>(F46*Parameters!$B$28*0.5*(1+Parameters!$B$31)^(F2-$D$2))</f>
        <v>0</v>
      </c>
      <c r="G51" s="325">
        <f>(G46*Parameters!$B$28*0.5*(1+Parameters!$B$31)^(G2-$D$2))</f>
        <v>0</v>
      </c>
      <c r="H51" s="325">
        <f>(H46*Parameters!$B$28*0.5*(1+Parameters!$B$31)^(H2-$D$2))</f>
        <v>0</v>
      </c>
      <c r="I51" s="325">
        <f>(I46*Parameters!$B$28*0.5*(1+Parameters!$B$31)^(I2-$D$2))</f>
        <v>0</v>
      </c>
      <c r="J51" s="325">
        <f>(J46*Parameters!$B$28*0.5*(1+Parameters!$B$31)^(J2-$D$2))</f>
        <v>0</v>
      </c>
      <c r="K51" s="325">
        <f>(K46*Parameters!$B$28*0.5*(1+Parameters!$B$31)^(K2-$D$2))</f>
        <v>0</v>
      </c>
      <c r="L51" s="325">
        <f>(L46*Parameters!$B$28*0.5*(1+Parameters!$B$31)^(L2-$D$2))</f>
        <v>0</v>
      </c>
      <c r="M51" s="325">
        <f>(M46*Parameters!$B$28*0.5*(1+Parameters!$B$31)^(M2-$D$2))</f>
        <v>0</v>
      </c>
      <c r="N51" s="325">
        <f>(N46*Parameters!$B$28*0.5*(1+Parameters!$B$31)^(N2-$D$2))</f>
        <v>0</v>
      </c>
      <c r="O51" s="325">
        <f>(O46*Parameters!$B$28*0.5*(1+Parameters!$B$31)^(O2-$D$2))</f>
        <v>0</v>
      </c>
      <c r="P51" s="325">
        <f>(P46*Parameters!$B$28*0.5*(1+Parameters!$B$31)^(P2-$D$2))</f>
        <v>0</v>
      </c>
      <c r="Q51" s="325">
        <f>(Q46*Parameters!$B$28*0.5*(1+Parameters!$B$31)^(Q2-$D$2))</f>
        <v>0</v>
      </c>
      <c r="R51" s="325">
        <f>(R46*Parameters!$B$28*0.5*(1+Parameters!$B$31)^(R2-$D$2))</f>
        <v>0</v>
      </c>
      <c r="S51" s="325">
        <f>(S46*Parameters!$B$28*0.5*(1+Parameters!$B$31)^(S2-$D$2))</f>
        <v>0</v>
      </c>
      <c r="T51" s="325">
        <f>(T46*Parameters!$B$28*0.5*(1+Parameters!$B$31)^(T2-$D$2))</f>
        <v>0</v>
      </c>
      <c r="U51" s="325">
        <f>(U46*Parameters!$B$28*0.5*(1+Parameters!$B$31)^(U2-$D$2))</f>
        <v>0</v>
      </c>
      <c r="V51" s="325">
        <f>(V46*Parameters!$B$28*0.5*(1+Parameters!$B$31)^(V2-$D$2))</f>
        <v>0</v>
      </c>
      <c r="W51" s="325">
        <f>(W46*Parameters!$B$28*0.5*(1+Parameters!$B$31)^(W2-$D$2))</f>
        <v>0</v>
      </c>
      <c r="X51" s="325">
        <f>(X46*Parameters!$B$28*0.5*(1+Parameters!$B$31)^(X2-$D$2))</f>
        <v>0</v>
      </c>
      <c r="Y51" s="325">
        <f>(Y46*Parameters!$B$28*0.5*(1+Parameters!$B$31)^(Y2-$D$2))</f>
        <v>0</v>
      </c>
      <c r="Z51" s="325">
        <f>(Z46*Parameters!$B$28*0.5*(1+Parameters!$B$31)^(Z2-$D$2))</f>
        <v>0</v>
      </c>
      <c r="AA51" s="325">
        <f>(AA46*Parameters!$B$28*0.5*(1+Parameters!$B$31)^(AA2-$D$2))</f>
        <v>0</v>
      </c>
      <c r="AB51" s="325">
        <f>(AB46*Parameters!$B$28*0.5*(1+Parameters!$B$31)^(AB2-$D$2))</f>
        <v>0</v>
      </c>
      <c r="AC51" s="325">
        <f>(AC46*Parameters!$B$28*0.5*(1+Parameters!$B$31)^(AC2-$D$2))</f>
        <v>0</v>
      </c>
      <c r="AD51" s="325">
        <f>(AD46*Parameters!$B$28*0.5*(1+Parameters!$B$31)^(AD2-$D$2))</f>
        <v>0</v>
      </c>
      <c r="AE51" s="325">
        <f>(AE46*Parameters!$B$28*0.5*(1+Parameters!$B$31)^(AE2-$D$2))</f>
        <v>0</v>
      </c>
      <c r="AF51" s="325">
        <f>(AF46*Parameters!$B$28*0.5*(1+Parameters!$B$31)^(AF2-$D$2))</f>
        <v>0</v>
      </c>
      <c r="AG51" s="325">
        <f>(AG46*Parameters!$B$28*0.5*(1+Parameters!$B$31)^(AG2-$D$2))</f>
        <v>0</v>
      </c>
      <c r="AH51" s="325">
        <f>(AH46*Parameters!$B$28*0.5*(1+Parameters!$B$31)^(AH2-$D$2))</f>
        <v>0</v>
      </c>
      <c r="AI51" s="325">
        <f>(AI46*Parameters!$B$28*0.5*(1+Parameters!$B$31)^(AI2-$D$2))</f>
        <v>0</v>
      </c>
      <c r="AJ51" s="325">
        <f>(AJ46*Parameters!$B$28*0.5*(1+Parameters!$B$31)^(AJ2-$D$2))</f>
        <v>0</v>
      </c>
      <c r="AK51" s="164"/>
      <c r="AL51" s="164"/>
    </row>
    <row r="52" spans="1:38" x14ac:dyDescent="0.3">
      <c r="A52" s="1113" t="s">
        <v>9419</v>
      </c>
      <c r="B52" s="1113"/>
      <c r="C52" s="1115">
        <f>SUM(D52:AJ52)</f>
        <v>427919.05577015202</v>
      </c>
      <c r="D52" s="1114">
        <f>(D48+D49)*D5</f>
        <v>0</v>
      </c>
      <c r="E52" s="1114">
        <f>(E48+E49)*E5</f>
        <v>0</v>
      </c>
      <c r="F52" s="1114">
        <f t="shared" ref="F52:AJ52" si="11">(F48+F49)*F5</f>
        <v>0</v>
      </c>
      <c r="G52" s="1114">
        <f t="shared" si="11"/>
        <v>0</v>
      </c>
      <c r="H52" s="1114">
        <f t="shared" si="11"/>
        <v>14349.611603920006</v>
      </c>
      <c r="I52" s="1114">
        <f t="shared" si="11"/>
        <v>15416.29555350332</v>
      </c>
      <c r="J52" s="1114">
        <f t="shared" si="11"/>
        <v>16303.486477845174</v>
      </c>
      <c r="K52" s="1114">
        <f t="shared" si="11"/>
        <v>17028.873463252348</v>
      </c>
      <c r="L52" s="1114">
        <f t="shared" si="11"/>
        <v>17608.669678770904</v>
      </c>
      <c r="M52" s="1114">
        <f t="shared" si="11"/>
        <v>18057.725769813063</v>
      </c>
      <c r="N52" s="1114">
        <f t="shared" si="11"/>
        <v>18389.634959987579</v>
      </c>
      <c r="O52" s="1114">
        <f t="shared" si="11"/>
        <v>18616.830447800749</v>
      </c>
      <c r="P52" s="1114">
        <f t="shared" si="11"/>
        <v>18750.675644359904</v>
      </c>
      <c r="Q52" s="1114">
        <f t="shared" si="11"/>
        <v>18801.54776041579</v>
      </c>
      <c r="R52" s="1114">
        <f t="shared" si="11"/>
        <v>18778.915215864457</v>
      </c>
      <c r="S52" s="1114">
        <f t="shared" si="11"/>
        <v>18691.409311996464</v>
      </c>
      <c r="T52" s="1114">
        <f t="shared" si="11"/>
        <v>18546.890576201444</v>
      </c>
      <c r="U52" s="1114">
        <f t="shared" si="11"/>
        <v>18352.510160320991</v>
      </c>
      <c r="V52" s="1114">
        <f t="shared" si="11"/>
        <v>18114.766647286673</v>
      </c>
      <c r="W52" s="1114">
        <f t="shared" si="11"/>
        <v>17839.558595942482</v>
      </c>
      <c r="X52" s="1114">
        <f t="shared" si="11"/>
        <v>17532.233130889497</v>
      </c>
      <c r="Y52" s="1114">
        <f t="shared" si="11"/>
        <v>17197.630862718535</v>
      </c>
      <c r="Z52" s="1114">
        <f t="shared" si="11"/>
        <v>16840.127403997678</v>
      </c>
      <c r="AA52" s="1114">
        <f t="shared" si="11"/>
        <v>16463.671727751382</v>
      </c>
      <c r="AB52" s="1114">
        <f t="shared" si="11"/>
        <v>16071.821597814171</v>
      </c>
      <c r="AC52" s="1114">
        <f t="shared" si="11"/>
        <v>15667.776284294188</v>
      </c>
      <c r="AD52" s="1114">
        <f t="shared" si="11"/>
        <v>15254.406762328255</v>
      </c>
      <c r="AE52" s="1114">
        <f t="shared" si="11"/>
        <v>14834.283578314382</v>
      </c>
      <c r="AF52" s="1114">
        <f t="shared" si="11"/>
        <v>14409.702554762593</v>
      </c>
      <c r="AG52" s="1114">
        <f t="shared" si="11"/>
        <v>0</v>
      </c>
      <c r="AH52" s="1114">
        <f t="shared" si="11"/>
        <v>0</v>
      </c>
      <c r="AI52" s="1114">
        <f t="shared" si="11"/>
        <v>0</v>
      </c>
      <c r="AJ52" s="1114">
        <f t="shared" si="11"/>
        <v>0</v>
      </c>
      <c r="AK52" s="164"/>
      <c r="AL52" s="164"/>
    </row>
    <row r="53" spans="1:38" hidden="1" x14ac:dyDescent="0.3">
      <c r="A53" s="590" t="s">
        <v>9183</v>
      </c>
      <c r="B53" s="590"/>
      <c r="C53" s="591"/>
      <c r="D53" s="591"/>
      <c r="E53" s="591"/>
      <c r="F53" s="591"/>
      <c r="G53" s="591"/>
      <c r="H53" s="591"/>
      <c r="I53" s="591"/>
      <c r="J53" s="591"/>
      <c r="K53" s="591"/>
      <c r="L53" s="591"/>
      <c r="M53" s="591"/>
      <c r="N53" s="591"/>
      <c r="O53" s="591"/>
      <c r="P53" s="591"/>
      <c r="Q53" s="591"/>
      <c r="R53" s="591"/>
      <c r="S53" s="591"/>
      <c r="T53" s="591"/>
      <c r="U53" s="591"/>
      <c r="V53" s="591"/>
      <c r="W53" s="591"/>
      <c r="X53" s="591"/>
      <c r="Y53" s="591"/>
      <c r="Z53" s="591"/>
      <c r="AA53" s="591"/>
      <c r="AB53" s="591"/>
      <c r="AC53" s="591"/>
      <c r="AD53" s="591"/>
      <c r="AE53" s="591"/>
      <c r="AF53" s="591"/>
      <c r="AG53" s="591"/>
      <c r="AH53" s="591"/>
      <c r="AI53" s="591"/>
      <c r="AJ53" s="591"/>
      <c r="AK53" s="164"/>
      <c r="AL53" s="164"/>
    </row>
    <row r="54" spans="1:38" hidden="1" x14ac:dyDescent="0.3">
      <c r="A54" s="134"/>
      <c r="B54" s="134"/>
      <c r="C54" s="559"/>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164"/>
      <c r="AL54" s="164"/>
    </row>
    <row r="55" spans="1:38" hidden="1" x14ac:dyDescent="0.3">
      <c r="AK55" s="164"/>
      <c r="AL55" s="164"/>
    </row>
    <row r="56" spans="1:38" hidden="1" x14ac:dyDescent="0.3">
      <c r="A56" s="661" t="s">
        <v>9398</v>
      </c>
      <c r="B56" s="661"/>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2"/>
      <c r="AJ56" s="662"/>
      <c r="AK56" s="164"/>
      <c r="AL56" s="164"/>
    </row>
    <row r="57" spans="1:38" hidden="1" x14ac:dyDescent="0.3">
      <c r="A57" s="392" t="s">
        <v>9325</v>
      </c>
      <c r="C57" s="559"/>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164"/>
      <c r="AL57" s="164"/>
    </row>
    <row r="58" spans="1:38" hidden="1" x14ac:dyDescent="0.3">
      <c r="A58" s="133" t="s">
        <v>2545</v>
      </c>
      <c r="C58" s="558">
        <f>SUM(D58:AJ58)</f>
        <v>0</v>
      </c>
      <c r="D58" s="954">
        <f>VMTVHT!F19</f>
        <v>0</v>
      </c>
      <c r="E58" s="954">
        <f>VMTVHT!G19</f>
        <v>0</v>
      </c>
      <c r="F58" s="954">
        <f>VMTVHT!H19</f>
        <v>0</v>
      </c>
      <c r="G58" s="954">
        <f>VMTVHT!I19</f>
        <v>0</v>
      </c>
      <c r="H58" s="954">
        <f>VMTVHT!J19</f>
        <v>0</v>
      </c>
      <c r="I58" s="954">
        <f>VMTVHT!K19</f>
        <v>0</v>
      </c>
      <c r="J58" s="954">
        <f>VMTVHT!L19</f>
        <v>0</v>
      </c>
      <c r="K58" s="954">
        <f>VMTVHT!M19</f>
        <v>0</v>
      </c>
      <c r="L58" s="954">
        <f>VMTVHT!N19</f>
        <v>0</v>
      </c>
      <c r="M58" s="954">
        <f>VMTVHT!O19</f>
        <v>0</v>
      </c>
      <c r="N58" s="954">
        <f>VMTVHT!P19</f>
        <v>0</v>
      </c>
      <c r="O58" s="954">
        <f>VMTVHT!Q19</f>
        <v>0</v>
      </c>
      <c r="P58" s="954">
        <f>VMTVHT!R19</f>
        <v>0</v>
      </c>
      <c r="Q58" s="954">
        <f>VMTVHT!S19</f>
        <v>0</v>
      </c>
      <c r="R58" s="954">
        <f>VMTVHT!T19</f>
        <v>0</v>
      </c>
      <c r="S58" s="954">
        <f>VMTVHT!U19</f>
        <v>0</v>
      </c>
      <c r="T58" s="954">
        <f>VMTVHT!V19</f>
        <v>0</v>
      </c>
      <c r="U58" s="954">
        <f>VMTVHT!W19</f>
        <v>0</v>
      </c>
      <c r="V58" s="954">
        <f>VMTVHT!X19</f>
        <v>0</v>
      </c>
      <c r="W58" s="954">
        <f>VMTVHT!Y19</f>
        <v>0</v>
      </c>
      <c r="X58" s="954">
        <f>VMTVHT!Z19</f>
        <v>0</v>
      </c>
      <c r="Y58" s="954">
        <f>VMTVHT!AA19</f>
        <v>0</v>
      </c>
      <c r="Z58" s="954">
        <f>VMTVHT!AB19</f>
        <v>0</v>
      </c>
      <c r="AA58" s="954">
        <f>VMTVHT!AC19</f>
        <v>0</v>
      </c>
      <c r="AB58" s="954">
        <f>VMTVHT!AD19</f>
        <v>0</v>
      </c>
      <c r="AC58" s="954">
        <f>VMTVHT!AE19</f>
        <v>0</v>
      </c>
      <c r="AD58" s="954">
        <f>VMTVHT!AF19</f>
        <v>0</v>
      </c>
      <c r="AE58" s="954">
        <f>VMTVHT!AG19</f>
        <v>0</v>
      </c>
      <c r="AF58" s="954">
        <f>VMTVHT!AH19</f>
        <v>0</v>
      </c>
      <c r="AG58" s="954">
        <f>VMTVHT!AI19</f>
        <v>0</v>
      </c>
      <c r="AH58" s="954">
        <f>VMTVHT!AJ19</f>
        <v>0</v>
      </c>
      <c r="AI58" s="954">
        <f>VMTVHT!AK19</f>
        <v>0</v>
      </c>
      <c r="AJ58" s="954">
        <f>VMTVHT!AL19</f>
        <v>0</v>
      </c>
      <c r="AK58" s="164"/>
      <c r="AL58" s="164"/>
    </row>
    <row r="59" spans="1:38" hidden="1" x14ac:dyDescent="0.3">
      <c r="A59" s="133" t="s">
        <v>2592</v>
      </c>
      <c r="C59" s="558">
        <f>SUM(D59:AJ59)</f>
        <v>0</v>
      </c>
      <c r="D59" s="954">
        <f>VMTVHT!F20</f>
        <v>0</v>
      </c>
      <c r="E59" s="954">
        <f>VMTVHT!G20</f>
        <v>0</v>
      </c>
      <c r="F59" s="954">
        <f>VMTVHT!H20</f>
        <v>0</v>
      </c>
      <c r="G59" s="954">
        <f>VMTVHT!I20</f>
        <v>0</v>
      </c>
      <c r="H59" s="954">
        <f>VMTVHT!J20</f>
        <v>0</v>
      </c>
      <c r="I59" s="954">
        <f>VMTVHT!K20</f>
        <v>0</v>
      </c>
      <c r="J59" s="954">
        <f>VMTVHT!L20</f>
        <v>0</v>
      </c>
      <c r="K59" s="954">
        <f>VMTVHT!M20</f>
        <v>0</v>
      </c>
      <c r="L59" s="954">
        <f>VMTVHT!N20</f>
        <v>0</v>
      </c>
      <c r="M59" s="954">
        <f>VMTVHT!O20</f>
        <v>0</v>
      </c>
      <c r="N59" s="954">
        <f>VMTVHT!P20</f>
        <v>0</v>
      </c>
      <c r="O59" s="954">
        <f>VMTVHT!Q20</f>
        <v>0</v>
      </c>
      <c r="P59" s="954">
        <f>VMTVHT!R20</f>
        <v>0</v>
      </c>
      <c r="Q59" s="954">
        <f>VMTVHT!S20</f>
        <v>0</v>
      </c>
      <c r="R59" s="954">
        <f>VMTVHT!T20</f>
        <v>0</v>
      </c>
      <c r="S59" s="954">
        <f>VMTVHT!U20</f>
        <v>0</v>
      </c>
      <c r="T59" s="954">
        <f>VMTVHT!V20</f>
        <v>0</v>
      </c>
      <c r="U59" s="954">
        <f>VMTVHT!W20</f>
        <v>0</v>
      </c>
      <c r="V59" s="954">
        <f>VMTVHT!X20</f>
        <v>0</v>
      </c>
      <c r="W59" s="954">
        <f>VMTVHT!Y20</f>
        <v>0</v>
      </c>
      <c r="X59" s="954">
        <f>VMTVHT!Z20</f>
        <v>0</v>
      </c>
      <c r="Y59" s="954">
        <f>VMTVHT!AA20</f>
        <v>0</v>
      </c>
      <c r="Z59" s="954">
        <f>VMTVHT!AB20</f>
        <v>0</v>
      </c>
      <c r="AA59" s="954">
        <f>VMTVHT!AC20</f>
        <v>0</v>
      </c>
      <c r="AB59" s="954">
        <f>VMTVHT!AD20</f>
        <v>0</v>
      </c>
      <c r="AC59" s="954">
        <f>VMTVHT!AE20</f>
        <v>0</v>
      </c>
      <c r="AD59" s="954">
        <f>VMTVHT!AF20</f>
        <v>0</v>
      </c>
      <c r="AE59" s="954">
        <f>VMTVHT!AG20</f>
        <v>0</v>
      </c>
      <c r="AF59" s="954">
        <f>VMTVHT!AH20</f>
        <v>0</v>
      </c>
      <c r="AG59" s="954">
        <f>VMTVHT!AI20</f>
        <v>0</v>
      </c>
      <c r="AH59" s="954">
        <f>VMTVHT!AJ20</f>
        <v>0</v>
      </c>
      <c r="AI59" s="954">
        <f>VMTVHT!AK20</f>
        <v>0</v>
      </c>
      <c r="AJ59" s="954">
        <f>VMTVHT!AL20</f>
        <v>0</v>
      </c>
      <c r="AK59" s="164"/>
      <c r="AL59" s="164"/>
    </row>
    <row r="60" spans="1:38" hidden="1" x14ac:dyDescent="0.3">
      <c r="A60" s="133"/>
      <c r="C60" s="558"/>
      <c r="D60" s="954"/>
      <c r="E60" s="954"/>
      <c r="F60" s="954"/>
      <c r="G60" s="954"/>
      <c r="H60" s="954"/>
      <c r="I60" s="954"/>
      <c r="J60" s="954"/>
      <c r="K60" s="954"/>
      <c r="L60" s="954"/>
      <c r="M60" s="954"/>
      <c r="N60" s="954"/>
      <c r="O60" s="954"/>
      <c r="P60" s="954"/>
      <c r="Q60" s="954"/>
      <c r="R60" s="954"/>
      <c r="S60" s="954"/>
      <c r="T60" s="954"/>
      <c r="U60" s="954"/>
      <c r="V60" s="954"/>
      <c r="W60" s="954"/>
      <c r="X60" s="954"/>
      <c r="Y60" s="954"/>
      <c r="Z60" s="954"/>
      <c r="AA60" s="954"/>
      <c r="AB60" s="954"/>
      <c r="AC60" s="954"/>
      <c r="AD60" s="954"/>
      <c r="AE60" s="954"/>
      <c r="AF60" s="954"/>
      <c r="AG60" s="954"/>
      <c r="AH60" s="954"/>
      <c r="AI60" s="954"/>
      <c r="AJ60" s="954"/>
      <c r="AK60" s="164"/>
      <c r="AL60" s="164"/>
    </row>
    <row r="61" spans="1:38" hidden="1" x14ac:dyDescent="0.3">
      <c r="A61" s="956" t="s">
        <v>9417</v>
      </c>
      <c r="C61" s="558"/>
      <c r="D61" s="954"/>
      <c r="E61" s="954"/>
      <c r="F61" s="954"/>
      <c r="G61" s="954"/>
      <c r="H61" s="954"/>
      <c r="I61" s="954"/>
      <c r="J61" s="954"/>
      <c r="K61" s="954"/>
      <c r="L61" s="954"/>
      <c r="M61" s="954"/>
      <c r="N61" s="954"/>
      <c r="O61" s="954"/>
      <c r="P61" s="954"/>
      <c r="Q61" s="954"/>
      <c r="R61" s="954"/>
      <c r="S61" s="954"/>
      <c r="T61" s="954"/>
      <c r="U61" s="954"/>
      <c r="V61" s="954"/>
      <c r="W61" s="954"/>
      <c r="X61" s="954"/>
      <c r="Y61" s="954"/>
      <c r="Z61" s="954"/>
      <c r="AA61" s="954"/>
      <c r="AB61" s="954"/>
      <c r="AC61" s="954"/>
      <c r="AD61" s="954"/>
      <c r="AE61" s="954"/>
      <c r="AF61" s="954"/>
      <c r="AG61" s="954"/>
      <c r="AH61" s="954"/>
      <c r="AI61" s="954"/>
      <c r="AJ61" s="954"/>
      <c r="AK61" s="164"/>
      <c r="AL61" s="164"/>
    </row>
    <row r="62" spans="1:38" hidden="1" x14ac:dyDescent="0.3">
      <c r="A62" s="392"/>
      <c r="C62" s="558"/>
      <c r="D62" s="954"/>
      <c r="E62" s="954"/>
      <c r="F62" s="954"/>
      <c r="G62" s="954"/>
      <c r="H62" s="954"/>
      <c r="I62" s="954"/>
      <c r="J62" s="954"/>
      <c r="K62" s="954"/>
      <c r="L62" s="954"/>
      <c r="M62" s="954"/>
      <c r="N62" s="954"/>
      <c r="O62" s="954"/>
      <c r="P62" s="954"/>
      <c r="Q62" s="954"/>
      <c r="R62" s="954"/>
      <c r="S62" s="954"/>
      <c r="T62" s="954"/>
      <c r="U62" s="954"/>
      <c r="V62" s="954"/>
      <c r="W62" s="954"/>
      <c r="X62" s="954"/>
      <c r="Y62" s="954"/>
      <c r="Z62" s="954"/>
      <c r="AA62" s="954"/>
      <c r="AB62" s="954"/>
      <c r="AC62" s="954"/>
      <c r="AD62" s="954"/>
      <c r="AE62" s="954"/>
      <c r="AF62" s="954"/>
      <c r="AG62" s="954"/>
      <c r="AH62" s="954"/>
      <c r="AI62" s="954"/>
      <c r="AJ62" s="954"/>
      <c r="AK62" s="164"/>
      <c r="AL62" s="164"/>
    </row>
    <row r="63" spans="1:38" hidden="1" x14ac:dyDescent="0.3">
      <c r="A63" s="133" t="s">
        <v>2545</v>
      </c>
      <c r="B63" s="955">
        <f>Parameters!$B$38</f>
        <v>0.39</v>
      </c>
      <c r="C63" s="559">
        <f>SUM(D63:AJ63)</f>
        <v>0</v>
      </c>
      <c r="D63" s="325">
        <f>-D58*$B63*D$4</f>
        <v>0</v>
      </c>
      <c r="E63" s="325">
        <f>-E58*$B63*E$4</f>
        <v>0</v>
      </c>
      <c r="F63" s="325">
        <f t="shared" ref="F63:AJ63" si="12">-F58*$B63*F$4</f>
        <v>0</v>
      </c>
      <c r="G63" s="325">
        <f t="shared" si="12"/>
        <v>0</v>
      </c>
      <c r="H63" s="325">
        <f t="shared" si="12"/>
        <v>0</v>
      </c>
      <c r="I63" s="325">
        <f>-I58*$B63*I$4</f>
        <v>0</v>
      </c>
      <c r="J63" s="325">
        <f t="shared" si="12"/>
        <v>0</v>
      </c>
      <c r="K63" s="325">
        <f t="shared" si="12"/>
        <v>0</v>
      </c>
      <c r="L63" s="325">
        <f t="shared" si="12"/>
        <v>0</v>
      </c>
      <c r="M63" s="325">
        <f t="shared" si="12"/>
        <v>0</v>
      </c>
      <c r="N63" s="325">
        <f t="shared" si="12"/>
        <v>0</v>
      </c>
      <c r="O63" s="325">
        <f t="shared" si="12"/>
        <v>0</v>
      </c>
      <c r="P63" s="325">
        <f t="shared" si="12"/>
        <v>0</v>
      </c>
      <c r="Q63" s="325">
        <f t="shared" si="12"/>
        <v>0</v>
      </c>
      <c r="R63" s="325">
        <f t="shared" si="12"/>
        <v>0</v>
      </c>
      <c r="S63" s="325">
        <f t="shared" si="12"/>
        <v>0</v>
      </c>
      <c r="T63" s="325">
        <f t="shared" si="12"/>
        <v>0</v>
      </c>
      <c r="U63" s="325">
        <f t="shared" si="12"/>
        <v>0</v>
      </c>
      <c r="V63" s="325">
        <f t="shared" si="12"/>
        <v>0</v>
      </c>
      <c r="W63" s="325">
        <f t="shared" si="12"/>
        <v>0</v>
      </c>
      <c r="X63" s="325">
        <f t="shared" si="12"/>
        <v>0</v>
      </c>
      <c r="Y63" s="325">
        <f t="shared" si="12"/>
        <v>0</v>
      </c>
      <c r="Z63" s="325">
        <f t="shared" si="12"/>
        <v>0</v>
      </c>
      <c r="AA63" s="325">
        <f t="shared" si="12"/>
        <v>0</v>
      </c>
      <c r="AB63" s="325">
        <f t="shared" si="12"/>
        <v>0</v>
      </c>
      <c r="AC63" s="325">
        <f t="shared" si="12"/>
        <v>0</v>
      </c>
      <c r="AD63" s="325">
        <f t="shared" si="12"/>
        <v>0</v>
      </c>
      <c r="AE63" s="325">
        <f t="shared" si="12"/>
        <v>0</v>
      </c>
      <c r="AF63" s="325">
        <f t="shared" si="12"/>
        <v>0</v>
      </c>
      <c r="AG63" s="325">
        <f t="shared" si="12"/>
        <v>0</v>
      </c>
      <c r="AH63" s="325">
        <f t="shared" si="12"/>
        <v>0</v>
      </c>
      <c r="AI63" s="325">
        <f t="shared" si="12"/>
        <v>0</v>
      </c>
      <c r="AJ63" s="325">
        <f t="shared" si="12"/>
        <v>0</v>
      </c>
      <c r="AK63" s="164"/>
      <c r="AL63" s="164"/>
    </row>
    <row r="64" spans="1:38" hidden="1" x14ac:dyDescent="0.3">
      <c r="A64" s="133" t="s">
        <v>2592</v>
      </c>
      <c r="B64" s="955">
        <f>Parameters!$B$39</f>
        <v>0.9</v>
      </c>
      <c r="C64" s="559">
        <f>SUM(D64:AJ64)</f>
        <v>0</v>
      </c>
      <c r="D64" s="325">
        <f>-D59*$B64*D$4</f>
        <v>0</v>
      </c>
      <c r="E64" s="325">
        <f t="shared" ref="E64:AJ64" si="13">-E59*$B64*E$4</f>
        <v>0</v>
      </c>
      <c r="F64" s="325">
        <f t="shared" si="13"/>
        <v>0</v>
      </c>
      <c r="G64" s="325">
        <f t="shared" si="13"/>
        <v>0</v>
      </c>
      <c r="H64" s="325">
        <f t="shared" si="13"/>
        <v>0</v>
      </c>
      <c r="I64" s="325">
        <f>-I59*$B64*I$4</f>
        <v>0</v>
      </c>
      <c r="J64" s="325">
        <f t="shared" si="13"/>
        <v>0</v>
      </c>
      <c r="K64" s="325">
        <f t="shared" si="13"/>
        <v>0</v>
      </c>
      <c r="L64" s="325">
        <f t="shared" si="13"/>
        <v>0</v>
      </c>
      <c r="M64" s="325">
        <f t="shared" si="13"/>
        <v>0</v>
      </c>
      <c r="N64" s="325">
        <f t="shared" si="13"/>
        <v>0</v>
      </c>
      <c r="O64" s="325">
        <f t="shared" si="13"/>
        <v>0</v>
      </c>
      <c r="P64" s="325">
        <f t="shared" si="13"/>
        <v>0</v>
      </c>
      <c r="Q64" s="325">
        <f t="shared" si="13"/>
        <v>0</v>
      </c>
      <c r="R64" s="325">
        <f t="shared" si="13"/>
        <v>0</v>
      </c>
      <c r="S64" s="325">
        <f t="shared" si="13"/>
        <v>0</v>
      </c>
      <c r="T64" s="325">
        <f t="shared" si="13"/>
        <v>0</v>
      </c>
      <c r="U64" s="325">
        <f t="shared" si="13"/>
        <v>0</v>
      </c>
      <c r="V64" s="325">
        <f t="shared" si="13"/>
        <v>0</v>
      </c>
      <c r="W64" s="325">
        <f t="shared" si="13"/>
        <v>0</v>
      </c>
      <c r="X64" s="325">
        <f t="shared" si="13"/>
        <v>0</v>
      </c>
      <c r="Y64" s="325">
        <f t="shared" si="13"/>
        <v>0</v>
      </c>
      <c r="Z64" s="325">
        <f t="shared" si="13"/>
        <v>0</v>
      </c>
      <c r="AA64" s="325">
        <f t="shared" si="13"/>
        <v>0</v>
      </c>
      <c r="AB64" s="325">
        <f t="shared" si="13"/>
        <v>0</v>
      </c>
      <c r="AC64" s="325">
        <f t="shared" si="13"/>
        <v>0</v>
      </c>
      <c r="AD64" s="325">
        <f t="shared" si="13"/>
        <v>0</v>
      </c>
      <c r="AE64" s="325">
        <f t="shared" si="13"/>
        <v>0</v>
      </c>
      <c r="AF64" s="325">
        <f t="shared" si="13"/>
        <v>0</v>
      </c>
      <c r="AG64" s="325">
        <f t="shared" si="13"/>
        <v>0</v>
      </c>
      <c r="AH64" s="325">
        <f t="shared" si="13"/>
        <v>0</v>
      </c>
      <c r="AI64" s="325">
        <f t="shared" si="13"/>
        <v>0</v>
      </c>
      <c r="AJ64" s="325">
        <f t="shared" si="13"/>
        <v>0</v>
      </c>
      <c r="AK64" s="164"/>
      <c r="AL64" s="164"/>
    </row>
    <row r="65" spans="1:39" hidden="1" x14ac:dyDescent="0.3">
      <c r="A65" s="392" t="s">
        <v>9418</v>
      </c>
      <c r="C65" s="559">
        <f>SUM(D65:AJ65)</f>
        <v>0</v>
      </c>
      <c r="D65" s="332">
        <f>SUM(D63:D64)</f>
        <v>0</v>
      </c>
      <c r="E65" s="332">
        <f t="shared" ref="E65:AJ65" si="14">SUM(E63:E64)</f>
        <v>0</v>
      </c>
      <c r="F65" s="332">
        <f t="shared" si="14"/>
        <v>0</v>
      </c>
      <c r="G65" s="332">
        <f t="shared" si="14"/>
        <v>0</v>
      </c>
      <c r="H65" s="332">
        <f t="shared" si="14"/>
        <v>0</v>
      </c>
      <c r="I65" s="332">
        <f>SUM(I63:I64)</f>
        <v>0</v>
      </c>
      <c r="J65" s="332">
        <f t="shared" si="14"/>
        <v>0</v>
      </c>
      <c r="K65" s="332">
        <f t="shared" si="14"/>
        <v>0</v>
      </c>
      <c r="L65" s="332">
        <f t="shared" si="14"/>
        <v>0</v>
      </c>
      <c r="M65" s="332">
        <f t="shared" si="14"/>
        <v>0</v>
      </c>
      <c r="N65" s="332">
        <f t="shared" si="14"/>
        <v>0</v>
      </c>
      <c r="O65" s="332">
        <f t="shared" si="14"/>
        <v>0</v>
      </c>
      <c r="P65" s="332">
        <f t="shared" si="14"/>
        <v>0</v>
      </c>
      <c r="Q65" s="332">
        <f t="shared" si="14"/>
        <v>0</v>
      </c>
      <c r="R65" s="332">
        <f t="shared" si="14"/>
        <v>0</v>
      </c>
      <c r="S65" s="332">
        <f t="shared" si="14"/>
        <v>0</v>
      </c>
      <c r="T65" s="332">
        <f t="shared" si="14"/>
        <v>0</v>
      </c>
      <c r="U65" s="332">
        <f t="shared" si="14"/>
        <v>0</v>
      </c>
      <c r="V65" s="332">
        <f t="shared" si="14"/>
        <v>0</v>
      </c>
      <c r="W65" s="332">
        <f t="shared" si="14"/>
        <v>0</v>
      </c>
      <c r="X65" s="332">
        <f t="shared" si="14"/>
        <v>0</v>
      </c>
      <c r="Y65" s="332">
        <f t="shared" si="14"/>
        <v>0</v>
      </c>
      <c r="Z65" s="332">
        <f t="shared" si="14"/>
        <v>0</v>
      </c>
      <c r="AA65" s="332">
        <f t="shared" si="14"/>
        <v>0</v>
      </c>
      <c r="AB65" s="332">
        <f t="shared" si="14"/>
        <v>0</v>
      </c>
      <c r="AC65" s="332">
        <f t="shared" si="14"/>
        <v>0</v>
      </c>
      <c r="AD65" s="332">
        <f t="shared" si="14"/>
        <v>0</v>
      </c>
      <c r="AE65" s="332">
        <f t="shared" si="14"/>
        <v>0</v>
      </c>
      <c r="AF65" s="332">
        <f t="shared" si="14"/>
        <v>0</v>
      </c>
      <c r="AG65" s="332">
        <f t="shared" si="14"/>
        <v>0</v>
      </c>
      <c r="AH65" s="332">
        <f t="shared" si="14"/>
        <v>0</v>
      </c>
      <c r="AI65" s="332">
        <f t="shared" si="14"/>
        <v>0</v>
      </c>
      <c r="AJ65" s="332">
        <f t="shared" si="14"/>
        <v>0</v>
      </c>
      <c r="AK65" s="164"/>
      <c r="AL65" s="164"/>
    </row>
    <row r="66" spans="1:39" hidden="1" x14ac:dyDescent="0.3">
      <c r="A66" s="1113" t="s">
        <v>9424</v>
      </c>
      <c r="B66" s="660"/>
      <c r="C66" s="1115">
        <f>SUM(D66:AJ66)</f>
        <v>0</v>
      </c>
      <c r="D66" s="1114">
        <f>D63*D5</f>
        <v>0</v>
      </c>
      <c r="E66" s="1114">
        <f t="shared" ref="E66:AJ66" si="15">E63*E5</f>
        <v>0</v>
      </c>
      <c r="F66" s="1114">
        <f t="shared" si="15"/>
        <v>0</v>
      </c>
      <c r="G66" s="1114">
        <f t="shared" si="15"/>
        <v>0</v>
      </c>
      <c r="H66" s="1114">
        <f t="shared" si="15"/>
        <v>0</v>
      </c>
      <c r="I66" s="1114">
        <f t="shared" si="15"/>
        <v>0</v>
      </c>
      <c r="J66" s="1114">
        <f t="shared" si="15"/>
        <v>0</v>
      </c>
      <c r="K66" s="1114">
        <f t="shared" si="15"/>
        <v>0</v>
      </c>
      <c r="L66" s="1114">
        <f t="shared" si="15"/>
        <v>0</v>
      </c>
      <c r="M66" s="1114">
        <f t="shared" si="15"/>
        <v>0</v>
      </c>
      <c r="N66" s="1114">
        <f t="shared" si="15"/>
        <v>0</v>
      </c>
      <c r="O66" s="1114">
        <f t="shared" si="15"/>
        <v>0</v>
      </c>
      <c r="P66" s="1114">
        <f t="shared" si="15"/>
        <v>0</v>
      </c>
      <c r="Q66" s="1114">
        <f t="shared" si="15"/>
        <v>0</v>
      </c>
      <c r="R66" s="1114">
        <f t="shared" si="15"/>
        <v>0</v>
      </c>
      <c r="S66" s="1114">
        <f t="shared" si="15"/>
        <v>0</v>
      </c>
      <c r="T66" s="1114">
        <f t="shared" si="15"/>
        <v>0</v>
      </c>
      <c r="U66" s="1114">
        <f t="shared" si="15"/>
        <v>0</v>
      </c>
      <c r="V66" s="1114">
        <f t="shared" si="15"/>
        <v>0</v>
      </c>
      <c r="W66" s="1114">
        <f t="shared" si="15"/>
        <v>0</v>
      </c>
      <c r="X66" s="1114">
        <f t="shared" si="15"/>
        <v>0</v>
      </c>
      <c r="Y66" s="1114">
        <f t="shared" si="15"/>
        <v>0</v>
      </c>
      <c r="Z66" s="1114">
        <f t="shared" si="15"/>
        <v>0</v>
      </c>
      <c r="AA66" s="1114">
        <f t="shared" si="15"/>
        <v>0</v>
      </c>
      <c r="AB66" s="1114">
        <f t="shared" si="15"/>
        <v>0</v>
      </c>
      <c r="AC66" s="1114">
        <f t="shared" si="15"/>
        <v>0</v>
      </c>
      <c r="AD66" s="1114">
        <f t="shared" si="15"/>
        <v>0</v>
      </c>
      <c r="AE66" s="1114">
        <f t="shared" si="15"/>
        <v>0</v>
      </c>
      <c r="AF66" s="1114">
        <f t="shared" si="15"/>
        <v>0</v>
      </c>
      <c r="AG66" s="1114">
        <f t="shared" si="15"/>
        <v>0</v>
      </c>
      <c r="AH66" s="1114">
        <f t="shared" si="15"/>
        <v>0</v>
      </c>
      <c r="AI66" s="1114">
        <f t="shared" si="15"/>
        <v>0</v>
      </c>
      <c r="AJ66" s="1114">
        <f t="shared" si="15"/>
        <v>0</v>
      </c>
      <c r="AK66" s="164"/>
      <c r="AL66" s="164"/>
    </row>
    <row r="67" spans="1:39" hidden="1" x14ac:dyDescent="0.3">
      <c r="A67" s="590" t="s">
        <v>8874</v>
      </c>
      <c r="B67" s="590"/>
      <c r="C67" s="591"/>
      <c r="D67" s="591"/>
      <c r="E67" s="591"/>
      <c r="F67" s="591"/>
      <c r="G67" s="591"/>
      <c r="H67" s="591"/>
      <c r="I67" s="591"/>
      <c r="J67" s="591"/>
      <c r="K67" s="591"/>
      <c r="L67" s="591"/>
      <c r="M67" s="591"/>
      <c r="N67" s="591"/>
      <c r="O67" s="591"/>
      <c r="P67" s="591"/>
      <c r="Q67" s="591"/>
      <c r="R67" s="591"/>
      <c r="S67" s="591"/>
      <c r="T67" s="591"/>
      <c r="U67" s="591"/>
      <c r="V67" s="591"/>
      <c r="W67" s="591"/>
      <c r="X67" s="591"/>
      <c r="Y67" s="591"/>
      <c r="Z67" s="591"/>
      <c r="AA67" s="591"/>
      <c r="AB67" s="591"/>
      <c r="AC67" s="591"/>
      <c r="AD67" s="591"/>
      <c r="AE67" s="591"/>
      <c r="AF67" s="591"/>
      <c r="AG67" s="591"/>
      <c r="AH67" s="591"/>
      <c r="AI67" s="591"/>
      <c r="AJ67" s="591"/>
      <c r="AK67" s="164"/>
      <c r="AL67" s="164"/>
    </row>
    <row r="68" spans="1:39" hidden="1" x14ac:dyDescent="0.3">
      <c r="A68" s="731" t="s">
        <v>9184</v>
      </c>
      <c r="B68" s="544"/>
      <c r="C68" s="134"/>
      <c r="AK68" s="164"/>
      <c r="AL68" s="164"/>
    </row>
    <row r="69" spans="1:39" hidden="1" x14ac:dyDescent="0.3">
      <c r="A69" s="133" t="s">
        <v>8875</v>
      </c>
      <c r="B69" s="544"/>
      <c r="C69" s="560">
        <f>SUM(D69:AJ69)</f>
        <v>0</v>
      </c>
      <c r="D69" s="329">
        <f>IF($B$89=1,IFERROR(D$22/(Parameters!$B$14*1000)*EmissionLookup!I14,0),EmissionCalcs!I278)</f>
        <v>0</v>
      </c>
      <c r="E69" s="329">
        <f>IF($B$89=1,IFERROR(E$22/(Parameters!$B$14*1000)*EmissionLookup!J14,0),EmissionCalcs!J278)</f>
        <v>0</v>
      </c>
      <c r="F69" s="329">
        <f>IF($B$89=1,IFERROR(F$22/(Parameters!$B$14*1000)*EmissionLookup!K14,0),EmissionCalcs!K278)</f>
        <v>0</v>
      </c>
      <c r="G69" s="329">
        <f>IF($B$89=1,IFERROR(G$22/(Parameters!$B$14*1000)*EmissionLookup!L14,0),EmissionCalcs!L278)</f>
        <v>0</v>
      </c>
      <c r="H69" s="329">
        <f>IF($B$89=1,IFERROR(H$22/(Parameters!$B$14*1000)*EmissionLookup!M14,0),EmissionCalcs!M278)</f>
        <v>0</v>
      </c>
      <c r="I69" s="329">
        <f>IF($B$89=1,IFERROR(I$22/(Parameters!$B$14*1000)*EmissionLookup!N14,0),EmissionCalcs!N278)</f>
        <v>0</v>
      </c>
      <c r="J69" s="329">
        <f>IF($B$89=1,IFERROR(J$22/(Parameters!$B$14*1000)*EmissionLookup!O14,0),EmissionCalcs!O278)</f>
        <v>0</v>
      </c>
      <c r="K69" s="329">
        <f>IF($B$89=1,IFERROR(K$22/(Parameters!$B$14*1000)*EmissionLookup!P14,0),EmissionCalcs!P278)</f>
        <v>0</v>
      </c>
      <c r="L69" s="329">
        <f>IF($B$89=1,IFERROR(L$22/(Parameters!$B$14*1000)*EmissionLookup!Q14,0),EmissionCalcs!Q278)</f>
        <v>0</v>
      </c>
      <c r="M69" s="329">
        <f>IF($B$89=1,IFERROR(M$22/(Parameters!$B$14*1000)*EmissionLookup!R14,0),EmissionCalcs!R278)</f>
        <v>0</v>
      </c>
      <c r="N69" s="329">
        <f>IF($B$89=1,IFERROR(N$22/(Parameters!$B$14*1000)*EmissionLookup!S14,0),EmissionCalcs!S278)</f>
        <v>0</v>
      </c>
      <c r="O69" s="329">
        <f>IF($B$89=1,IFERROR(O$22/(Parameters!$B$14*1000)*EmissionLookup!T14,0),EmissionCalcs!T278)</f>
        <v>0</v>
      </c>
      <c r="P69" s="329">
        <f>IF($B$89=1,IFERROR(P$22/(Parameters!$B$14*1000)*EmissionLookup!U14,0),EmissionCalcs!U278)</f>
        <v>0</v>
      </c>
      <c r="Q69" s="329">
        <f>IF($B$89=1,IFERROR(Q$22/(Parameters!$B$14*1000)*EmissionLookup!V14,0),EmissionCalcs!V278)</f>
        <v>0</v>
      </c>
      <c r="R69" s="329">
        <f>IF($B$89=1,IFERROR(R$22/(Parameters!$B$14*1000)*EmissionLookup!W14,0),EmissionCalcs!W278)</f>
        <v>0</v>
      </c>
      <c r="S69" s="329">
        <f>IF($B$89=1,IFERROR(S$22/(Parameters!$B$14*1000)*EmissionLookup!X14,0),EmissionCalcs!X278)</f>
        <v>0</v>
      </c>
      <c r="T69" s="329">
        <f>IF($B$89=1,IFERROR(T$22/(Parameters!$B$14*1000)*EmissionLookup!Y14,0),EmissionCalcs!Y278)</f>
        <v>0</v>
      </c>
      <c r="U69" s="329">
        <f>IF($B$89=1,IFERROR(U$22/(Parameters!$B$14*1000)*EmissionLookup!Z14,0),EmissionCalcs!Z278)</f>
        <v>0</v>
      </c>
      <c r="V69" s="329">
        <f>IF($B$89=1,IFERROR(V$22/(Parameters!$B$14*1000)*EmissionLookup!AA14,0),EmissionCalcs!AA278)</f>
        <v>0</v>
      </c>
      <c r="W69" s="329">
        <f>IF($B$89=1,IFERROR(W$22/(Parameters!$B$14*1000)*EmissionLookup!AB14,0),EmissionCalcs!AB278)</f>
        <v>0</v>
      </c>
      <c r="X69" s="329">
        <f>IF($B$89=1,IFERROR(X$22/(Parameters!$B$14*1000)*EmissionLookup!AC14,0),EmissionCalcs!AC278)</f>
        <v>0</v>
      </c>
      <c r="Y69" s="329">
        <f>IF($B$89=1,IFERROR(Y$22/(Parameters!$B$14*1000)*EmissionLookup!AD14,0),EmissionCalcs!AD278)</f>
        <v>0</v>
      </c>
      <c r="Z69" s="329">
        <f>IF($B$89=1,IFERROR(Z$22/(Parameters!$B$14*1000)*EmissionLookup!AE14,0),EmissionCalcs!AE278)</f>
        <v>0</v>
      </c>
      <c r="AA69" s="329">
        <f>IF($B$89=1,IFERROR(AA$22/(Parameters!$B$14*1000)*EmissionLookup!AF14,0),EmissionCalcs!AF278)</f>
        <v>0</v>
      </c>
      <c r="AB69" s="329">
        <f>IF($B$89=1,IFERROR(AB$22/(Parameters!$B$14*1000)*EmissionLookup!AG14,0),EmissionCalcs!AG278)</f>
        <v>0</v>
      </c>
      <c r="AC69" s="329">
        <f>IF($B$89=1,IFERROR(AC$22/(Parameters!$B$14*1000)*EmissionLookup!AH14,0),EmissionCalcs!AH278)</f>
        <v>0</v>
      </c>
      <c r="AD69" s="329">
        <f>IF($B$89=1,IFERROR(AD$22/(Parameters!$B$14*1000)*EmissionLookup!AI14,0),EmissionCalcs!AI278)</f>
        <v>0</v>
      </c>
      <c r="AE69" s="329">
        <f>IF($B$89=1,IFERROR(AE$22/(Parameters!$B$14*1000)*EmissionLookup!AJ14,0),EmissionCalcs!AJ278)</f>
        <v>0</v>
      </c>
      <c r="AF69" s="329">
        <f>IF($B$89=1,IFERROR(AF$22/(Parameters!$B$14*1000)*EmissionLookup!AK14,0),EmissionCalcs!AK278)</f>
        <v>0</v>
      </c>
      <c r="AG69" s="329">
        <f>IF($B$89=1,IFERROR(AG$22/(Parameters!$B$14*1000)*EmissionLookup!AL14,0),EmissionCalcs!AL278)</f>
        <v>0</v>
      </c>
      <c r="AH69" s="329">
        <f>IF($B$89=1,IFERROR(AH$22/(Parameters!$B$14*1000)*EmissionLookup!AM14,0),EmissionCalcs!AM278)</f>
        <v>0</v>
      </c>
      <c r="AI69" s="329">
        <f>IF($B$89=1,IFERROR(AI$22/(Parameters!$B$14*1000)*EmissionLookup!AN14,0),EmissionCalcs!AN278)</f>
        <v>0</v>
      </c>
      <c r="AJ69" s="329">
        <f>IF($B$89=1,IFERROR(AJ$22/(Parameters!$B$14*1000)*EmissionLookup!AO14,0),EmissionCalcs!AO278)</f>
        <v>0</v>
      </c>
      <c r="AK69" s="164"/>
      <c r="AL69" s="164"/>
      <c r="AM69" s="330"/>
    </row>
    <row r="70" spans="1:39" hidden="1" x14ac:dyDescent="0.3">
      <c r="A70" s="133" t="s">
        <v>8876</v>
      </c>
      <c r="B70" s="544"/>
      <c r="C70" s="558">
        <f>SUM(D70:AJ70)</f>
        <v>0</v>
      </c>
      <c r="D70" s="329">
        <f>IF($B$89=1,IFERROR(D$22/(Parameters!$B$14*1000)*EmissionLookup!I15,0),EmissionCalcs!I279)</f>
        <v>0</v>
      </c>
      <c r="E70" s="329">
        <f>IF($B$89=1,IFERROR(E$22/(Parameters!$B$14*1000)*EmissionLookup!J15,0),EmissionCalcs!J279)</f>
        <v>0</v>
      </c>
      <c r="F70" s="329">
        <f>IF($B$89=1,IFERROR(F$22/(Parameters!$B$14*1000)*EmissionLookup!K15,0),EmissionCalcs!K279)</f>
        <v>0</v>
      </c>
      <c r="G70" s="329">
        <f>IF($B$89=1,IFERROR(G$22/(Parameters!$B$14*1000)*EmissionLookup!L15,0),EmissionCalcs!L279)</f>
        <v>0</v>
      </c>
      <c r="H70" s="329">
        <f>IF($B$89=1,IFERROR(H$22/(Parameters!$B$14*1000)*EmissionLookup!M15,0),EmissionCalcs!M279)</f>
        <v>0</v>
      </c>
      <c r="I70" s="329">
        <f>IF($B$89=1,IFERROR(I$22/(Parameters!$B$14*1000)*EmissionLookup!N15,0),EmissionCalcs!N279)</f>
        <v>0</v>
      </c>
      <c r="J70" s="329">
        <f>IF($B$89=1,IFERROR(J$22/(Parameters!$B$14*1000)*EmissionLookup!O15,0),EmissionCalcs!O279)</f>
        <v>0</v>
      </c>
      <c r="K70" s="329">
        <f>IF($B$89=1,IFERROR(K$22/(Parameters!$B$14*1000)*EmissionLookup!P15,0),EmissionCalcs!P279)</f>
        <v>0</v>
      </c>
      <c r="L70" s="329">
        <f>IF($B$89=1,IFERROR(L$22/(Parameters!$B$14*1000)*EmissionLookup!Q15,0),EmissionCalcs!Q279)</f>
        <v>0</v>
      </c>
      <c r="M70" s="329">
        <f>IF($B$89=1,IFERROR(M$22/(Parameters!$B$14*1000)*EmissionLookup!R15,0),EmissionCalcs!R279)</f>
        <v>0</v>
      </c>
      <c r="N70" s="329">
        <f>IF($B$89=1,IFERROR(N$22/(Parameters!$B$14*1000)*EmissionLookup!S15,0),EmissionCalcs!S279)</f>
        <v>0</v>
      </c>
      <c r="O70" s="329">
        <f>IF($B$89=1,IFERROR(O$22/(Parameters!$B$14*1000)*EmissionLookup!T15,0),EmissionCalcs!T279)</f>
        <v>0</v>
      </c>
      <c r="P70" s="329">
        <f>IF($B$89=1,IFERROR(P$22/(Parameters!$B$14*1000)*EmissionLookup!U15,0),EmissionCalcs!U279)</f>
        <v>0</v>
      </c>
      <c r="Q70" s="329">
        <f>IF($B$89=1,IFERROR(Q$22/(Parameters!$B$14*1000)*EmissionLookup!V15,0),EmissionCalcs!V279)</f>
        <v>0</v>
      </c>
      <c r="R70" s="329">
        <f>IF($B$89=1,IFERROR(R$22/(Parameters!$B$14*1000)*EmissionLookup!W15,0),EmissionCalcs!W279)</f>
        <v>0</v>
      </c>
      <c r="S70" s="329">
        <f>IF($B$89=1,IFERROR(S$22/(Parameters!$B$14*1000)*EmissionLookup!X15,0),EmissionCalcs!X279)</f>
        <v>0</v>
      </c>
      <c r="T70" s="329">
        <f>IF($B$89=1,IFERROR(T$22/(Parameters!$B$14*1000)*EmissionLookup!Y15,0),EmissionCalcs!Y279)</f>
        <v>0</v>
      </c>
      <c r="U70" s="329">
        <f>IF($B$89=1,IFERROR(U$22/(Parameters!$B$14*1000)*EmissionLookup!Z15,0),EmissionCalcs!Z279)</f>
        <v>0</v>
      </c>
      <c r="V70" s="329">
        <f>IF($B$89=1,IFERROR(V$22/(Parameters!$B$14*1000)*EmissionLookup!AA15,0),EmissionCalcs!AA279)</f>
        <v>0</v>
      </c>
      <c r="W70" s="329">
        <f>IF($B$89=1,IFERROR(W$22/(Parameters!$B$14*1000)*EmissionLookup!AB15,0),EmissionCalcs!AB279)</f>
        <v>0</v>
      </c>
      <c r="X70" s="329">
        <f>IF($B$89=1,IFERROR(X$22/(Parameters!$B$14*1000)*EmissionLookup!AC15,0),EmissionCalcs!AC279)</f>
        <v>0</v>
      </c>
      <c r="Y70" s="329">
        <f>IF($B$89=1,IFERROR(Y$22/(Parameters!$B$14*1000)*EmissionLookup!AD15,0),EmissionCalcs!AD279)</f>
        <v>0</v>
      </c>
      <c r="Z70" s="329">
        <f>IF($B$89=1,IFERROR(Z$22/(Parameters!$B$14*1000)*EmissionLookup!AE15,0),EmissionCalcs!AE279)</f>
        <v>0</v>
      </c>
      <c r="AA70" s="329">
        <f>IF($B$89=1,IFERROR(AA$22/(Parameters!$B$14*1000)*EmissionLookup!AF15,0),EmissionCalcs!AF279)</f>
        <v>0</v>
      </c>
      <c r="AB70" s="329">
        <f>IF($B$89=1,IFERROR(AB$22/(Parameters!$B$14*1000)*EmissionLookup!AG15,0),EmissionCalcs!AG279)</f>
        <v>0</v>
      </c>
      <c r="AC70" s="329">
        <f>IF($B$89=1,IFERROR(AC$22/(Parameters!$B$14*1000)*EmissionLookup!AH15,0),EmissionCalcs!AH279)</f>
        <v>0</v>
      </c>
      <c r="AD70" s="329">
        <f>IF($B$89=1,IFERROR(AD$22/(Parameters!$B$14*1000)*EmissionLookup!AI15,0),EmissionCalcs!AI279)</f>
        <v>0</v>
      </c>
      <c r="AE70" s="329">
        <f>IF($B$89=1,IFERROR(AE$22/(Parameters!$B$14*1000)*EmissionLookup!AJ15,0),EmissionCalcs!AJ279)</f>
        <v>0</v>
      </c>
      <c r="AF70" s="329">
        <f>IF($B$89=1,IFERROR(AF$22/(Parameters!$B$14*1000)*EmissionLookup!AK15,0),EmissionCalcs!AK279)</f>
        <v>0</v>
      </c>
      <c r="AG70" s="329">
        <f>IF($B$89=1,IFERROR(AG$22/(Parameters!$B$14*1000)*EmissionLookup!AL15,0),EmissionCalcs!AL279)</f>
        <v>0</v>
      </c>
      <c r="AH70" s="329">
        <f>IF($B$89=1,IFERROR(AH$22/(Parameters!$B$14*1000)*EmissionLookup!AM15,0),EmissionCalcs!AM279)</f>
        <v>0</v>
      </c>
      <c r="AI70" s="329">
        <f>IF($B$89=1,IFERROR(AI$22/(Parameters!$B$14*1000)*EmissionLookup!AN15,0),EmissionCalcs!AN279)</f>
        <v>0</v>
      </c>
      <c r="AJ70" s="329">
        <f>IF($B$89=1,IFERROR(AJ$22/(Parameters!$B$14*1000)*EmissionLookup!AO15,0),EmissionCalcs!AO279)</f>
        <v>0</v>
      </c>
      <c r="AK70" s="164"/>
      <c r="AL70" s="164"/>
      <c r="AM70" s="330"/>
    </row>
    <row r="71" spans="1:39" hidden="1" x14ac:dyDescent="0.3">
      <c r="A71" s="133" t="s">
        <v>8877</v>
      </c>
      <c r="B71" s="544"/>
      <c r="C71" s="560">
        <f>SUM(D71:AJ71)</f>
        <v>0</v>
      </c>
      <c r="D71" s="329">
        <f>IF($B$89=1,IFERROR(D$22/(Parameters!$B$14*1000)*EmissionLookup!I16,0),EmissionCalcs!I280)</f>
        <v>0</v>
      </c>
      <c r="E71" s="329">
        <f>IF($B$89=1,IFERROR(E$22/(Parameters!$B$14*1000)*EmissionLookup!J16,0),EmissionCalcs!J280)</f>
        <v>0</v>
      </c>
      <c r="F71" s="329">
        <f>IF($B$89=1,IFERROR(F$22/(Parameters!$B$14*1000)*EmissionLookup!K16,0),EmissionCalcs!K280)</f>
        <v>0</v>
      </c>
      <c r="G71" s="329">
        <f>IF($B$89=1,IFERROR(G$22/(Parameters!$B$14*1000)*EmissionLookup!L16,0),EmissionCalcs!L280)</f>
        <v>0</v>
      </c>
      <c r="H71" s="329">
        <f>IF($B$89=1,IFERROR(H$22/(Parameters!$B$14*1000)*EmissionLookup!M16,0),EmissionCalcs!M280)</f>
        <v>0</v>
      </c>
      <c r="I71" s="329">
        <f>IF($B$89=1,IFERROR(I$22/(Parameters!$B$14*1000)*EmissionLookup!N16,0),EmissionCalcs!N280)</f>
        <v>0</v>
      </c>
      <c r="J71" s="329">
        <f>IF($B$89=1,IFERROR(J$22/(Parameters!$B$14*1000)*EmissionLookup!O16,0),EmissionCalcs!O280)</f>
        <v>0</v>
      </c>
      <c r="K71" s="329">
        <f>IF($B$89=1,IFERROR(K$22/(Parameters!$B$14*1000)*EmissionLookup!P16,0),EmissionCalcs!P280)</f>
        <v>0</v>
      </c>
      <c r="L71" s="329">
        <f>IF($B$89=1,IFERROR(L$22/(Parameters!$B$14*1000)*EmissionLookup!Q16,0),EmissionCalcs!Q280)</f>
        <v>0</v>
      </c>
      <c r="M71" s="329">
        <f>IF($B$89=1,IFERROR(M$22/(Parameters!$B$14*1000)*EmissionLookup!R16,0),EmissionCalcs!R280)</f>
        <v>0</v>
      </c>
      <c r="N71" s="329">
        <f>IF($B$89=1,IFERROR(N$22/(Parameters!$B$14*1000)*EmissionLookup!S16,0),EmissionCalcs!S280)</f>
        <v>0</v>
      </c>
      <c r="O71" s="329">
        <f>IF($B$89=1,IFERROR(O$22/(Parameters!$B$14*1000)*EmissionLookup!T16,0),EmissionCalcs!T280)</f>
        <v>0</v>
      </c>
      <c r="P71" s="329">
        <f>IF($B$89=1,IFERROR(P$22/(Parameters!$B$14*1000)*EmissionLookup!U16,0),EmissionCalcs!U280)</f>
        <v>0</v>
      </c>
      <c r="Q71" s="329">
        <f>IF($B$89=1,IFERROR(Q$22/(Parameters!$B$14*1000)*EmissionLookup!V16,0),EmissionCalcs!V280)</f>
        <v>0</v>
      </c>
      <c r="R71" s="329">
        <f>IF($B$89=1,IFERROR(R$22/(Parameters!$B$14*1000)*EmissionLookup!W16,0),EmissionCalcs!W280)</f>
        <v>0</v>
      </c>
      <c r="S71" s="329">
        <f>IF($B$89=1,IFERROR(S$22/(Parameters!$B$14*1000)*EmissionLookup!X16,0),EmissionCalcs!X280)</f>
        <v>0</v>
      </c>
      <c r="T71" s="329">
        <f>IF($B$89=1,IFERROR(T$22/(Parameters!$B$14*1000)*EmissionLookup!Y16,0),EmissionCalcs!Y280)</f>
        <v>0</v>
      </c>
      <c r="U71" s="329">
        <f>IF($B$89=1,IFERROR(U$22/(Parameters!$B$14*1000)*EmissionLookup!Z16,0),EmissionCalcs!Z280)</f>
        <v>0</v>
      </c>
      <c r="V71" s="329">
        <f>IF($B$89=1,IFERROR(V$22/(Parameters!$B$14*1000)*EmissionLookup!AA16,0),EmissionCalcs!AA280)</f>
        <v>0</v>
      </c>
      <c r="W71" s="329">
        <f>IF($B$89=1,IFERROR(W$22/(Parameters!$B$14*1000)*EmissionLookup!AB16,0),EmissionCalcs!AB280)</f>
        <v>0</v>
      </c>
      <c r="X71" s="329">
        <f>IF($B$89=1,IFERROR(X$22/(Parameters!$B$14*1000)*EmissionLookup!AC16,0),EmissionCalcs!AC280)</f>
        <v>0</v>
      </c>
      <c r="Y71" s="329">
        <f>IF($B$89=1,IFERROR(Y$22/(Parameters!$B$14*1000)*EmissionLookup!AD16,0),EmissionCalcs!AD280)</f>
        <v>0</v>
      </c>
      <c r="Z71" s="329">
        <f>IF($B$89=1,IFERROR(Z$22/(Parameters!$B$14*1000)*EmissionLookup!AE16,0),EmissionCalcs!AE280)</f>
        <v>0</v>
      </c>
      <c r="AA71" s="329">
        <f>IF($B$89=1,IFERROR(AA$22/(Parameters!$B$14*1000)*EmissionLookup!AF16,0),EmissionCalcs!AF280)</f>
        <v>0</v>
      </c>
      <c r="AB71" s="329">
        <f>IF($B$89=1,IFERROR(AB$22/(Parameters!$B$14*1000)*EmissionLookup!AG16,0),EmissionCalcs!AG280)</f>
        <v>0</v>
      </c>
      <c r="AC71" s="329">
        <f>IF($B$89=1,IFERROR(AC$22/(Parameters!$B$14*1000)*EmissionLookup!AH16,0),EmissionCalcs!AH280)</f>
        <v>0</v>
      </c>
      <c r="AD71" s="329">
        <f>IF($B$89=1,IFERROR(AD$22/(Parameters!$B$14*1000)*EmissionLookup!AI16,0),EmissionCalcs!AI280)</f>
        <v>0</v>
      </c>
      <c r="AE71" s="329">
        <f>IF($B$89=1,IFERROR(AE$22/(Parameters!$B$14*1000)*EmissionLookup!AJ16,0),EmissionCalcs!AJ280)</f>
        <v>0</v>
      </c>
      <c r="AF71" s="329">
        <f>IF($B$89=1,IFERROR(AF$22/(Parameters!$B$14*1000)*EmissionLookup!AK16,0),EmissionCalcs!AK280)</f>
        <v>0</v>
      </c>
      <c r="AG71" s="329">
        <f>IF($B$89=1,IFERROR(AG$22/(Parameters!$B$14*1000)*EmissionLookup!AL16,0),EmissionCalcs!AL280)</f>
        <v>0</v>
      </c>
      <c r="AH71" s="329">
        <f>IF($B$89=1,IFERROR(AH$22/(Parameters!$B$14*1000)*EmissionLookup!AM16,0),EmissionCalcs!AM280)</f>
        <v>0</v>
      </c>
      <c r="AI71" s="329">
        <f>IF($B$89=1,IFERROR(AI$22/(Parameters!$B$14*1000)*EmissionLookup!AN16,0),EmissionCalcs!AN280)</f>
        <v>0</v>
      </c>
      <c r="AJ71" s="329">
        <f>IF($B$89=1,IFERROR(AJ$22/(Parameters!$B$14*1000)*EmissionLookup!AO16,0),EmissionCalcs!AO280)</f>
        <v>0</v>
      </c>
      <c r="AK71" s="164"/>
      <c r="AL71" s="164"/>
      <c r="AM71" s="330"/>
    </row>
    <row r="72" spans="1:39" hidden="1" x14ac:dyDescent="0.3">
      <c r="A72" s="133" t="s">
        <v>8878</v>
      </c>
      <c r="B72" s="544"/>
      <c r="C72" s="560">
        <f>SUM(D72:AJ72)</f>
        <v>0</v>
      </c>
      <c r="D72" s="329">
        <f>IF($B$89=1,IFERROR(D$22/(Parameters!$B$14*1000)*EmissionLookup!I17,0),EmissionCalcs!I281)</f>
        <v>0</v>
      </c>
      <c r="E72" s="329">
        <f>IF($B$89=1,IFERROR(E$22/(Parameters!$B$14*1000)*EmissionLookup!J17,0),EmissionCalcs!J281)</f>
        <v>0</v>
      </c>
      <c r="F72" s="329">
        <f>IF($B$89=1,IFERROR(F$22/(Parameters!$B$14*1000)*EmissionLookup!K17,0),EmissionCalcs!K281)</f>
        <v>0</v>
      </c>
      <c r="G72" s="329">
        <f>IF($B$89=1,IFERROR(G$22/(Parameters!$B$14*1000)*EmissionLookup!L17,0),EmissionCalcs!L281)</f>
        <v>0</v>
      </c>
      <c r="H72" s="329">
        <f>IF($B$89=1,IFERROR(H$22/(Parameters!$B$14*1000)*EmissionLookup!M17,0),EmissionCalcs!M281)</f>
        <v>0</v>
      </c>
      <c r="I72" s="329">
        <f>IF($B$89=1,IFERROR(I$22/(Parameters!$B$14*1000)*EmissionLookup!N17,0),EmissionCalcs!N281)</f>
        <v>0</v>
      </c>
      <c r="J72" s="329">
        <f>IF($B$89=1,IFERROR(J$22/(Parameters!$B$14*1000)*EmissionLookup!O17,0),EmissionCalcs!O281)</f>
        <v>0</v>
      </c>
      <c r="K72" s="329">
        <f>IF($B$89=1,IFERROR(K$22/(Parameters!$B$14*1000)*EmissionLookup!P17,0),EmissionCalcs!P281)</f>
        <v>0</v>
      </c>
      <c r="L72" s="329">
        <f>IF($B$89=1,IFERROR(L$22/(Parameters!$B$14*1000)*EmissionLookup!Q17,0),EmissionCalcs!Q281)</f>
        <v>0</v>
      </c>
      <c r="M72" s="329">
        <f>IF($B$89=1,IFERROR(M$22/(Parameters!$B$14*1000)*EmissionLookup!R17,0),EmissionCalcs!R281)</f>
        <v>0</v>
      </c>
      <c r="N72" s="329">
        <f>IF($B$89=1,IFERROR(N$22/(Parameters!$B$14*1000)*EmissionLookup!S17,0),EmissionCalcs!S281)</f>
        <v>0</v>
      </c>
      <c r="O72" s="329">
        <f>IF($B$89=1,IFERROR(O$22/(Parameters!$B$14*1000)*EmissionLookup!T17,0),EmissionCalcs!T281)</f>
        <v>0</v>
      </c>
      <c r="P72" s="329">
        <f>IF($B$89=1,IFERROR(P$22/(Parameters!$B$14*1000)*EmissionLookup!U17,0),EmissionCalcs!U281)</f>
        <v>0</v>
      </c>
      <c r="Q72" s="329">
        <f>IF($B$89=1,IFERROR(Q$22/(Parameters!$B$14*1000)*EmissionLookup!V17,0),EmissionCalcs!V281)</f>
        <v>0</v>
      </c>
      <c r="R72" s="329">
        <f>IF($B$89=1,IFERROR(R$22/(Parameters!$B$14*1000)*EmissionLookup!W17,0),EmissionCalcs!W281)</f>
        <v>0</v>
      </c>
      <c r="S72" s="329">
        <f>IF($B$89=1,IFERROR(S$22/(Parameters!$B$14*1000)*EmissionLookup!X17,0),EmissionCalcs!X281)</f>
        <v>0</v>
      </c>
      <c r="T72" s="329">
        <f>IF($B$89=1,IFERROR(T$22/(Parameters!$B$14*1000)*EmissionLookup!Y17,0),EmissionCalcs!Y281)</f>
        <v>0</v>
      </c>
      <c r="U72" s="329">
        <f>IF($B$89=1,IFERROR(U$22/(Parameters!$B$14*1000)*EmissionLookup!Z17,0),EmissionCalcs!Z281)</f>
        <v>0</v>
      </c>
      <c r="V72" s="329">
        <f>IF($B$89=1,IFERROR(V$22/(Parameters!$B$14*1000)*EmissionLookup!AA17,0),EmissionCalcs!AA281)</f>
        <v>0</v>
      </c>
      <c r="W72" s="329">
        <f>IF($B$89=1,IFERROR(W$22/(Parameters!$B$14*1000)*EmissionLookup!AB17,0),EmissionCalcs!AB281)</f>
        <v>0</v>
      </c>
      <c r="X72" s="329">
        <f>IF($B$89=1,IFERROR(X$22/(Parameters!$B$14*1000)*EmissionLookup!AC17,0),EmissionCalcs!AC281)</f>
        <v>0</v>
      </c>
      <c r="Y72" s="329">
        <f>IF($B$89=1,IFERROR(Y$22/(Parameters!$B$14*1000)*EmissionLookup!AD17,0),EmissionCalcs!AD281)</f>
        <v>0</v>
      </c>
      <c r="Z72" s="329">
        <f>IF($B$89=1,IFERROR(Z$22/(Parameters!$B$14*1000)*EmissionLookup!AE17,0),EmissionCalcs!AE281)</f>
        <v>0</v>
      </c>
      <c r="AA72" s="329">
        <f>IF($B$89=1,IFERROR(AA$22/(Parameters!$B$14*1000)*EmissionLookup!AF17,0),EmissionCalcs!AF281)</f>
        <v>0</v>
      </c>
      <c r="AB72" s="329">
        <f>IF($B$89=1,IFERROR(AB$22/(Parameters!$B$14*1000)*EmissionLookup!AG17,0),EmissionCalcs!AG281)</f>
        <v>0</v>
      </c>
      <c r="AC72" s="329">
        <f>IF($B$89=1,IFERROR(AC$22/(Parameters!$B$14*1000)*EmissionLookup!AH17,0),EmissionCalcs!AH281)</f>
        <v>0</v>
      </c>
      <c r="AD72" s="329">
        <f>IF($B$89=1,IFERROR(AD$22/(Parameters!$B$14*1000)*EmissionLookup!AI17,0),EmissionCalcs!AI281)</f>
        <v>0</v>
      </c>
      <c r="AE72" s="329">
        <f>IF($B$89=1,IFERROR(AE$22/(Parameters!$B$14*1000)*EmissionLookup!AJ17,0),EmissionCalcs!AJ281)</f>
        <v>0</v>
      </c>
      <c r="AF72" s="329">
        <f>IF($B$89=1,IFERROR(AF$22/(Parameters!$B$14*1000)*EmissionLookup!AK17,0),EmissionCalcs!AK281)</f>
        <v>0</v>
      </c>
      <c r="AG72" s="329">
        <f>IF($B$89=1,IFERROR(AG$22/(Parameters!$B$14*1000)*EmissionLookup!AL17,0),EmissionCalcs!AL281)</f>
        <v>0</v>
      </c>
      <c r="AH72" s="329">
        <f>IF($B$89=1,IFERROR(AH$22/(Parameters!$B$14*1000)*EmissionLookup!AM17,0),EmissionCalcs!AM281)</f>
        <v>0</v>
      </c>
      <c r="AI72" s="329">
        <f>IF($B$89=1,IFERROR(AI$22/(Parameters!$B$14*1000)*EmissionLookup!AN17,0),EmissionCalcs!AN281)</f>
        <v>0</v>
      </c>
      <c r="AJ72" s="329">
        <f>IF($B$89=1,IFERROR(AJ$22/(Parameters!$B$14*1000)*EmissionLookup!AO17,0),EmissionCalcs!AO281)</f>
        <v>0</v>
      </c>
      <c r="AK72" s="164"/>
      <c r="AL72" s="164"/>
      <c r="AM72" s="330"/>
    </row>
    <row r="73" spans="1:39" hidden="1" x14ac:dyDescent="0.3">
      <c r="A73" s="133" t="s">
        <v>8879</v>
      </c>
      <c r="B73" s="544"/>
      <c r="C73" s="560">
        <f>SUM(D73:AJ73)</f>
        <v>0</v>
      </c>
      <c r="D73" s="329">
        <f>IF($B$89=1,IFERROR(D$22/(Parameters!$B$14*1000)*EmissionLookup!I18,0),EmissionCalcs!I282)</f>
        <v>0</v>
      </c>
      <c r="E73" s="329">
        <f>IF($B$89=1,IFERROR(E$22/(Parameters!$B$14*1000)*EmissionLookup!J18,0),EmissionCalcs!J282)</f>
        <v>0</v>
      </c>
      <c r="F73" s="329">
        <f>IF($B$89=1,IFERROR(F$22/(Parameters!$B$14*1000)*EmissionLookup!K18,0),EmissionCalcs!K282)</f>
        <v>0</v>
      </c>
      <c r="G73" s="329">
        <f>IF($B$89=1,IFERROR(G$22/(Parameters!$B$14*1000)*EmissionLookup!L18,0),EmissionCalcs!L282)</f>
        <v>0</v>
      </c>
      <c r="H73" s="329">
        <f>IF($B$89=1,IFERROR(H$22/(Parameters!$B$14*1000)*EmissionLookup!M18,0),EmissionCalcs!M282)</f>
        <v>0</v>
      </c>
      <c r="I73" s="329">
        <f>IF($B$89=1,IFERROR(I$22/(Parameters!$B$14*1000)*EmissionLookup!N18,0),EmissionCalcs!N282)</f>
        <v>0</v>
      </c>
      <c r="J73" s="329">
        <f>IF($B$89=1,IFERROR(J$22/(Parameters!$B$14*1000)*EmissionLookup!O18,0),EmissionCalcs!O282)</f>
        <v>0</v>
      </c>
      <c r="K73" s="329">
        <f>IF($B$89=1,IFERROR(K$22/(Parameters!$B$14*1000)*EmissionLookup!P18,0),EmissionCalcs!P282)</f>
        <v>0</v>
      </c>
      <c r="L73" s="329">
        <f>IF($B$89=1,IFERROR(L$22/(Parameters!$B$14*1000)*EmissionLookup!Q18,0),EmissionCalcs!Q282)</f>
        <v>0</v>
      </c>
      <c r="M73" s="329">
        <f>IF($B$89=1,IFERROR(M$22/(Parameters!$B$14*1000)*EmissionLookup!R18,0),EmissionCalcs!R282)</f>
        <v>0</v>
      </c>
      <c r="N73" s="329">
        <f>IF($B$89=1,IFERROR(N$22/(Parameters!$B$14*1000)*EmissionLookup!S18,0),EmissionCalcs!S282)</f>
        <v>0</v>
      </c>
      <c r="O73" s="329">
        <f>IF($B$89=1,IFERROR(O$22/(Parameters!$B$14*1000)*EmissionLookup!T18,0),EmissionCalcs!T282)</f>
        <v>0</v>
      </c>
      <c r="P73" s="329">
        <f>IF($B$89=1,IFERROR(P$22/(Parameters!$B$14*1000)*EmissionLookup!U18,0),EmissionCalcs!U282)</f>
        <v>0</v>
      </c>
      <c r="Q73" s="329">
        <f>IF($B$89=1,IFERROR(Q$22/(Parameters!$B$14*1000)*EmissionLookup!V18,0),EmissionCalcs!V282)</f>
        <v>0</v>
      </c>
      <c r="R73" s="329">
        <f>IF($B$89=1,IFERROR(R$22/(Parameters!$B$14*1000)*EmissionLookup!W18,0),EmissionCalcs!W282)</f>
        <v>0</v>
      </c>
      <c r="S73" s="329">
        <f>IF($B$89=1,IFERROR(S$22/(Parameters!$B$14*1000)*EmissionLookup!X18,0),EmissionCalcs!X282)</f>
        <v>0</v>
      </c>
      <c r="T73" s="329">
        <f>IF($B$89=1,IFERROR(T$22/(Parameters!$B$14*1000)*EmissionLookup!Y18,0),EmissionCalcs!Y282)</f>
        <v>0</v>
      </c>
      <c r="U73" s="329">
        <f>IF($B$89=1,IFERROR(U$22/(Parameters!$B$14*1000)*EmissionLookup!Z18,0),EmissionCalcs!Z282)</f>
        <v>0</v>
      </c>
      <c r="V73" s="329">
        <f>IF($B$89=1,IFERROR(V$22/(Parameters!$B$14*1000)*EmissionLookup!AA18,0),EmissionCalcs!AA282)</f>
        <v>0</v>
      </c>
      <c r="W73" s="329">
        <f>IF($B$89=1,IFERROR(W$22/(Parameters!$B$14*1000)*EmissionLookup!AB18,0),EmissionCalcs!AB282)</f>
        <v>0</v>
      </c>
      <c r="X73" s="329">
        <f>IF($B$89=1,IFERROR(X$22/(Parameters!$B$14*1000)*EmissionLookup!AC18,0),EmissionCalcs!AC282)</f>
        <v>0</v>
      </c>
      <c r="Y73" s="329">
        <f>IF($B$89=1,IFERROR(Y$22/(Parameters!$B$14*1000)*EmissionLookup!AD18,0),EmissionCalcs!AD282)</f>
        <v>0</v>
      </c>
      <c r="Z73" s="329">
        <f>IF($B$89=1,IFERROR(Z$22/(Parameters!$B$14*1000)*EmissionLookup!AE18,0),EmissionCalcs!AE282)</f>
        <v>0</v>
      </c>
      <c r="AA73" s="329">
        <f>IF($B$89=1,IFERROR(AA$22/(Parameters!$B$14*1000)*EmissionLookup!AF18,0),EmissionCalcs!AF282)</f>
        <v>0</v>
      </c>
      <c r="AB73" s="329">
        <f>IF($B$89=1,IFERROR(AB$22/(Parameters!$B$14*1000)*EmissionLookup!AG18,0),EmissionCalcs!AG282)</f>
        <v>0</v>
      </c>
      <c r="AC73" s="329">
        <f>IF($B$89=1,IFERROR(AC$22/(Parameters!$B$14*1000)*EmissionLookup!AH18,0),EmissionCalcs!AH282)</f>
        <v>0</v>
      </c>
      <c r="AD73" s="329">
        <f>IF($B$89=1,IFERROR(AD$22/(Parameters!$B$14*1000)*EmissionLookup!AI18,0),EmissionCalcs!AI282)</f>
        <v>0</v>
      </c>
      <c r="AE73" s="329">
        <f>IF($B$89=1,IFERROR(AE$22/(Parameters!$B$14*1000)*EmissionLookup!AJ18,0),EmissionCalcs!AJ282)</f>
        <v>0</v>
      </c>
      <c r="AF73" s="329">
        <f>IF($B$89=1,IFERROR(AF$22/(Parameters!$B$14*1000)*EmissionLookup!AK18,0),EmissionCalcs!AK282)</f>
        <v>0</v>
      </c>
      <c r="AG73" s="329">
        <f>IF($B$89=1,IFERROR(AG$22/(Parameters!$B$14*1000)*EmissionLookup!AL18,0),EmissionCalcs!AL282)</f>
        <v>0</v>
      </c>
      <c r="AH73" s="329">
        <f>IF($B$89=1,IFERROR(AH$22/(Parameters!$B$14*1000)*EmissionLookup!AM18,0),EmissionCalcs!AM282)</f>
        <v>0</v>
      </c>
      <c r="AI73" s="329">
        <f>IF($B$89=1,IFERROR(AI$22/(Parameters!$B$14*1000)*EmissionLookup!AN18,0),EmissionCalcs!AN282)</f>
        <v>0</v>
      </c>
      <c r="AJ73" s="329">
        <f>IF($B$89=1,IFERROR(AJ$22/(Parameters!$B$14*1000)*EmissionLookup!AO18,0),EmissionCalcs!AO282)</f>
        <v>0</v>
      </c>
      <c r="AK73" s="164"/>
      <c r="AL73" s="164"/>
      <c r="AM73" s="330"/>
    </row>
    <row r="74" spans="1:39" hidden="1" x14ac:dyDescent="0.3">
      <c r="A74" s="133"/>
      <c r="B74" s="544"/>
      <c r="C74" s="560"/>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c r="AE74" s="329"/>
      <c r="AF74" s="329"/>
      <c r="AG74" s="329"/>
      <c r="AH74" s="329"/>
      <c r="AI74" s="329"/>
      <c r="AJ74" s="329"/>
      <c r="AK74" s="164"/>
      <c r="AL74" s="164"/>
      <c r="AM74" s="330"/>
    </row>
    <row r="75" spans="1:39" hidden="1" x14ac:dyDescent="0.3">
      <c r="A75" s="731" t="s">
        <v>9185</v>
      </c>
      <c r="B75" s="544"/>
      <c r="C75" s="133"/>
      <c r="AK75" s="164"/>
      <c r="AL75" s="164"/>
    </row>
    <row r="76" spans="1:39" hidden="1" x14ac:dyDescent="0.3">
      <c r="A76" s="133" t="s">
        <v>8875</v>
      </c>
      <c r="B76" s="544"/>
      <c r="C76" s="560">
        <f>SUM(D76:AJ76)</f>
        <v>0</v>
      </c>
      <c r="D76" s="329">
        <f>IF($B$89=1,IFERROR(D$23/(Parameters!$B$14*1000)*EmissionLookup!I24,0),EmissionCalcs!I284)</f>
        <v>0</v>
      </c>
      <c r="E76" s="329">
        <f>IF($B$89=1,IFERROR(E$23/(Parameters!$B$14*1000)*EmissionLookup!J24,0),EmissionCalcs!J284)</f>
        <v>0</v>
      </c>
      <c r="F76" s="329">
        <f>IF($B$89=1,IFERROR(F$23/(Parameters!$B$14*1000)*EmissionLookup!K24,0),EmissionCalcs!K284)</f>
        <v>0</v>
      </c>
      <c r="G76" s="329">
        <f>IF($B$89=1,IFERROR(G$23/(Parameters!$B$14*1000)*EmissionLookup!L24,0),EmissionCalcs!L284)</f>
        <v>0</v>
      </c>
      <c r="H76" s="329">
        <f>IF($B$89=1,IFERROR(H$23/(Parameters!$B$14*1000)*EmissionLookup!M24,0),EmissionCalcs!M284)</f>
        <v>0</v>
      </c>
      <c r="I76" s="329">
        <f>IF($B$89=1,IFERROR(I$23/(Parameters!$B$14*1000)*EmissionLookup!N24,0),EmissionCalcs!N284)</f>
        <v>0</v>
      </c>
      <c r="J76" s="329">
        <f>IF($B$89=1,IFERROR(J$23/(Parameters!$B$14*1000)*EmissionLookup!O24,0),EmissionCalcs!O284)</f>
        <v>0</v>
      </c>
      <c r="K76" s="329">
        <f>IF($B$89=1,IFERROR(K$23/(Parameters!$B$14*1000)*EmissionLookup!P24,0),EmissionCalcs!P284)</f>
        <v>0</v>
      </c>
      <c r="L76" s="329">
        <f>IF($B$89=1,IFERROR(L$23/(Parameters!$B$14*1000)*EmissionLookup!Q24,0),EmissionCalcs!Q284)</f>
        <v>0</v>
      </c>
      <c r="M76" s="329">
        <f>IF($B$89=1,IFERROR(M$23/(Parameters!$B$14*1000)*EmissionLookup!R24,0),EmissionCalcs!R284)</f>
        <v>0</v>
      </c>
      <c r="N76" s="329">
        <f>IF($B$89=1,IFERROR(N$23/(Parameters!$B$14*1000)*EmissionLookup!S24,0),EmissionCalcs!S284)</f>
        <v>0</v>
      </c>
      <c r="O76" s="329">
        <f>IF($B$89=1,IFERROR(O$23/(Parameters!$B$14*1000)*EmissionLookup!T24,0),EmissionCalcs!T284)</f>
        <v>0</v>
      </c>
      <c r="P76" s="329">
        <f>IF($B$89=1,IFERROR(P$23/(Parameters!$B$14*1000)*EmissionLookup!U24,0),EmissionCalcs!U284)</f>
        <v>0</v>
      </c>
      <c r="Q76" s="329">
        <f>IF($B$89=1,IFERROR(Q$23/(Parameters!$B$14*1000)*EmissionLookup!V24,0),EmissionCalcs!V284)</f>
        <v>0</v>
      </c>
      <c r="R76" s="329">
        <f>IF($B$89=1,IFERROR(R$23/(Parameters!$B$14*1000)*EmissionLookup!W24,0),EmissionCalcs!W284)</f>
        <v>0</v>
      </c>
      <c r="S76" s="329">
        <f>IF($B$89=1,IFERROR(S$23/(Parameters!$B$14*1000)*EmissionLookup!X24,0),EmissionCalcs!X284)</f>
        <v>0</v>
      </c>
      <c r="T76" s="329">
        <f>IF($B$89=1,IFERROR(T$23/(Parameters!$B$14*1000)*EmissionLookup!Y24,0),EmissionCalcs!Y284)</f>
        <v>0</v>
      </c>
      <c r="U76" s="329">
        <f>IF($B$89=1,IFERROR(U$23/(Parameters!$B$14*1000)*EmissionLookup!Z24,0),EmissionCalcs!Z284)</f>
        <v>0</v>
      </c>
      <c r="V76" s="329">
        <f>IF($B$89=1,IFERROR(V$23/(Parameters!$B$14*1000)*EmissionLookup!AA24,0),EmissionCalcs!AA284)</f>
        <v>0</v>
      </c>
      <c r="W76" s="329">
        <f>IF($B$89=1,IFERROR(W$23/(Parameters!$B$14*1000)*EmissionLookup!AB24,0),EmissionCalcs!AB284)</f>
        <v>0</v>
      </c>
      <c r="X76" s="329">
        <f>IF($B$89=1,IFERROR(X$23/(Parameters!$B$14*1000)*EmissionLookup!AC24,0),EmissionCalcs!AC284)</f>
        <v>0</v>
      </c>
      <c r="Y76" s="329">
        <f>IF($B$89=1,IFERROR(Y$23/(Parameters!$B$14*1000)*EmissionLookup!AD24,0),EmissionCalcs!AD284)</f>
        <v>0</v>
      </c>
      <c r="Z76" s="329">
        <f>IF($B$89=1,IFERROR(Z$23/(Parameters!$B$14*1000)*EmissionLookup!AE24,0),EmissionCalcs!AE284)</f>
        <v>0</v>
      </c>
      <c r="AA76" s="329">
        <f>IF($B$89=1,IFERROR(AA$23/(Parameters!$B$14*1000)*EmissionLookup!AF24,0),EmissionCalcs!AF284)</f>
        <v>0</v>
      </c>
      <c r="AB76" s="329">
        <f>IF($B$89=1,IFERROR(AB$23/(Parameters!$B$14*1000)*EmissionLookup!AG24,0),EmissionCalcs!AG284)</f>
        <v>0</v>
      </c>
      <c r="AC76" s="329">
        <f>IF($B$89=1,IFERROR(AC$23/(Parameters!$B$14*1000)*EmissionLookup!AH24,0),EmissionCalcs!AH284)</f>
        <v>0</v>
      </c>
      <c r="AD76" s="329">
        <f>IF($B$89=1,IFERROR(AD$23/(Parameters!$B$14*1000)*EmissionLookup!AI24,0),EmissionCalcs!AI284)</f>
        <v>0</v>
      </c>
      <c r="AE76" s="329">
        <f>IF($B$89=1,IFERROR(AE$23/(Parameters!$B$14*1000)*EmissionLookup!AJ24,0),EmissionCalcs!AJ284)</f>
        <v>0</v>
      </c>
      <c r="AF76" s="329">
        <f>IF($B$89=1,IFERROR(AF$23/(Parameters!$B$14*1000)*EmissionLookup!AK24,0),EmissionCalcs!AK284)</f>
        <v>0</v>
      </c>
      <c r="AG76" s="329">
        <f>IF($B$89=1,IFERROR(AG$23/(Parameters!$B$14*1000)*EmissionLookup!AL24,0),EmissionCalcs!AL284)</f>
        <v>0</v>
      </c>
      <c r="AH76" s="329">
        <f>IF($B$89=1,IFERROR(AH$23/(Parameters!$B$14*1000)*EmissionLookup!AM24,0),EmissionCalcs!AM284)</f>
        <v>0</v>
      </c>
      <c r="AI76" s="329">
        <f>IF($B$89=1,IFERROR(AI$23/(Parameters!$B$14*1000)*EmissionLookup!AN24,0),EmissionCalcs!AN284)</f>
        <v>0</v>
      </c>
      <c r="AJ76" s="329">
        <f>IF($B$89=1,IFERROR(AJ$23/(Parameters!$B$14*1000)*EmissionLookup!AO24,0),EmissionCalcs!AO284)</f>
        <v>0</v>
      </c>
      <c r="AK76" s="164"/>
      <c r="AL76" s="164"/>
      <c r="AM76" s="330"/>
    </row>
    <row r="77" spans="1:39" hidden="1" x14ac:dyDescent="0.3">
      <c r="A77" s="133" t="s">
        <v>8876</v>
      </c>
      <c r="B77" s="544"/>
      <c r="C77" s="558">
        <f>SUM(D77:AJ77)</f>
        <v>0</v>
      </c>
      <c r="D77" s="329">
        <f>IF($B$89=1,IFERROR(D$23/(Parameters!$B$14*1000)*EmissionLookup!I25,0),EmissionCalcs!I285)</f>
        <v>0</v>
      </c>
      <c r="E77" s="329">
        <f>IF($B$89=1,IFERROR(E$23/(Parameters!$B$14*1000)*EmissionLookup!J25,0),EmissionCalcs!J285)</f>
        <v>0</v>
      </c>
      <c r="F77" s="329">
        <f>IF($B$89=1,IFERROR(F$23/(Parameters!$B$14*1000)*EmissionLookup!K25,0),EmissionCalcs!K285)</f>
        <v>0</v>
      </c>
      <c r="G77" s="329">
        <f>IF($B$89=1,IFERROR(G$23/(Parameters!$B$14*1000)*EmissionLookup!L25,0),EmissionCalcs!L285)</f>
        <v>0</v>
      </c>
      <c r="H77" s="329">
        <f>IF($B$89=1,IFERROR(H$23/(Parameters!$B$14*1000)*EmissionLookup!M25,0),EmissionCalcs!M285)</f>
        <v>0</v>
      </c>
      <c r="I77" s="329">
        <f>IF($B$89=1,IFERROR(I$23/(Parameters!$B$14*1000)*EmissionLookup!N25,0),EmissionCalcs!N285)</f>
        <v>0</v>
      </c>
      <c r="J77" s="329">
        <f>IF($B$89=1,IFERROR(J$23/(Parameters!$B$14*1000)*EmissionLookup!O25,0),EmissionCalcs!O285)</f>
        <v>0</v>
      </c>
      <c r="K77" s="329">
        <f>IF($B$89=1,IFERROR(K$23/(Parameters!$B$14*1000)*EmissionLookup!P25,0),EmissionCalcs!P285)</f>
        <v>0</v>
      </c>
      <c r="L77" s="329">
        <f>IF($B$89=1,IFERROR(L$23/(Parameters!$B$14*1000)*EmissionLookup!Q25,0),EmissionCalcs!Q285)</f>
        <v>0</v>
      </c>
      <c r="M77" s="329">
        <f>IF($B$89=1,IFERROR(M$23/(Parameters!$B$14*1000)*EmissionLookup!R25,0),EmissionCalcs!R285)</f>
        <v>0</v>
      </c>
      <c r="N77" s="329">
        <f>IF($B$89=1,IFERROR(N$23/(Parameters!$B$14*1000)*EmissionLookup!S25,0),EmissionCalcs!S285)</f>
        <v>0</v>
      </c>
      <c r="O77" s="329">
        <f>IF($B$89=1,IFERROR(O$23/(Parameters!$B$14*1000)*EmissionLookup!T25,0),EmissionCalcs!T285)</f>
        <v>0</v>
      </c>
      <c r="P77" s="329">
        <f>IF($B$89=1,IFERROR(P$23/(Parameters!$B$14*1000)*EmissionLookup!U25,0),EmissionCalcs!U285)</f>
        <v>0</v>
      </c>
      <c r="Q77" s="329">
        <f>IF($B$89=1,IFERROR(Q$23/(Parameters!$B$14*1000)*EmissionLookup!V25,0),EmissionCalcs!V285)</f>
        <v>0</v>
      </c>
      <c r="R77" s="329">
        <f>IF($B$89=1,IFERROR(R$23/(Parameters!$B$14*1000)*EmissionLookup!W25,0),EmissionCalcs!W285)</f>
        <v>0</v>
      </c>
      <c r="S77" s="329">
        <f>IF($B$89=1,IFERROR(S$23/(Parameters!$B$14*1000)*EmissionLookup!X25,0),EmissionCalcs!X285)</f>
        <v>0</v>
      </c>
      <c r="T77" s="329">
        <f>IF($B$89=1,IFERROR(T$23/(Parameters!$B$14*1000)*EmissionLookup!Y25,0),EmissionCalcs!Y285)</f>
        <v>0</v>
      </c>
      <c r="U77" s="329">
        <f>IF($B$89=1,IFERROR(U$23/(Parameters!$B$14*1000)*EmissionLookup!Z25,0),EmissionCalcs!Z285)</f>
        <v>0</v>
      </c>
      <c r="V77" s="329">
        <f>IF($B$89=1,IFERROR(V$23/(Parameters!$B$14*1000)*EmissionLookup!AA25,0),EmissionCalcs!AA285)</f>
        <v>0</v>
      </c>
      <c r="W77" s="329">
        <f>IF($B$89=1,IFERROR(W$23/(Parameters!$B$14*1000)*EmissionLookup!AB25,0),EmissionCalcs!AB285)</f>
        <v>0</v>
      </c>
      <c r="X77" s="329">
        <f>IF($B$89=1,IFERROR(X$23/(Parameters!$B$14*1000)*EmissionLookup!AC25,0),EmissionCalcs!AC285)</f>
        <v>0</v>
      </c>
      <c r="Y77" s="329">
        <f>IF($B$89=1,IFERROR(Y$23/(Parameters!$B$14*1000)*EmissionLookup!AD25,0),EmissionCalcs!AD285)</f>
        <v>0</v>
      </c>
      <c r="Z77" s="329">
        <f>IF($B$89=1,IFERROR(Z$23/(Parameters!$B$14*1000)*EmissionLookup!AE25,0),EmissionCalcs!AE285)</f>
        <v>0</v>
      </c>
      <c r="AA77" s="329">
        <f>IF($B$89=1,IFERROR(AA$23/(Parameters!$B$14*1000)*EmissionLookup!AF25,0),EmissionCalcs!AF285)</f>
        <v>0</v>
      </c>
      <c r="AB77" s="329">
        <f>IF($B$89=1,IFERROR(AB$23/(Parameters!$B$14*1000)*EmissionLookup!AG25,0),EmissionCalcs!AG285)</f>
        <v>0</v>
      </c>
      <c r="AC77" s="329">
        <f>IF($B$89=1,IFERROR(AC$23/(Parameters!$B$14*1000)*EmissionLookup!AH25,0),EmissionCalcs!AH285)</f>
        <v>0</v>
      </c>
      <c r="AD77" s="329">
        <f>IF($B$89=1,IFERROR(AD$23/(Parameters!$B$14*1000)*EmissionLookup!AI25,0),EmissionCalcs!AI285)</f>
        <v>0</v>
      </c>
      <c r="AE77" s="329">
        <f>IF($B$89=1,IFERROR(AE$23/(Parameters!$B$14*1000)*EmissionLookup!AJ25,0),EmissionCalcs!AJ285)</f>
        <v>0</v>
      </c>
      <c r="AF77" s="329">
        <f>IF($B$89=1,IFERROR(AF$23/(Parameters!$B$14*1000)*EmissionLookup!AK25,0),EmissionCalcs!AK285)</f>
        <v>0</v>
      </c>
      <c r="AG77" s="329">
        <f>IF($B$89=1,IFERROR(AG$23/(Parameters!$B$14*1000)*EmissionLookup!AL25,0),EmissionCalcs!AL285)</f>
        <v>0</v>
      </c>
      <c r="AH77" s="329">
        <f>IF($B$89=1,IFERROR(AH$23/(Parameters!$B$14*1000)*EmissionLookup!AM25,0),EmissionCalcs!AM285)</f>
        <v>0</v>
      </c>
      <c r="AI77" s="329">
        <f>IF($B$89=1,IFERROR(AI$23/(Parameters!$B$14*1000)*EmissionLookup!AN25,0),EmissionCalcs!AN285)</f>
        <v>0</v>
      </c>
      <c r="AJ77" s="329">
        <f>IF($B$89=1,IFERROR(AJ$23/(Parameters!$B$14*1000)*EmissionLookup!AO25,0),EmissionCalcs!AO285)</f>
        <v>0</v>
      </c>
      <c r="AK77" s="164"/>
      <c r="AL77" s="164"/>
      <c r="AM77" s="330"/>
    </row>
    <row r="78" spans="1:39" hidden="1" x14ac:dyDescent="0.3">
      <c r="A78" s="133" t="s">
        <v>8877</v>
      </c>
      <c r="B78" s="544"/>
      <c r="C78" s="560">
        <f>SUM(D78:AJ78)</f>
        <v>0</v>
      </c>
      <c r="D78" s="329">
        <f>IF($B$89=1,IFERROR(D$23/(Parameters!$B$14*1000)*EmissionLookup!I26,0),EmissionCalcs!I286)</f>
        <v>0</v>
      </c>
      <c r="E78" s="329">
        <f>IF($B$89=1,IFERROR(E$23/(Parameters!$B$14*1000)*EmissionLookup!J26,0),EmissionCalcs!J286)</f>
        <v>0</v>
      </c>
      <c r="F78" s="329">
        <f>IF($B$89=1,IFERROR(F$23/(Parameters!$B$14*1000)*EmissionLookup!K26,0),EmissionCalcs!K286)</f>
        <v>0</v>
      </c>
      <c r="G78" s="329">
        <f>IF($B$89=1,IFERROR(G$23/(Parameters!$B$14*1000)*EmissionLookup!L26,0),EmissionCalcs!L286)</f>
        <v>0</v>
      </c>
      <c r="H78" s="329">
        <f>IF($B$89=1,IFERROR(H$23/(Parameters!$B$14*1000)*EmissionLookup!M26,0),EmissionCalcs!M286)</f>
        <v>0</v>
      </c>
      <c r="I78" s="329">
        <f>IF($B$89=1,IFERROR(I$23/(Parameters!$B$14*1000)*EmissionLookup!N26,0),EmissionCalcs!N286)</f>
        <v>0</v>
      </c>
      <c r="J78" s="329">
        <f>IF($B$89=1,IFERROR(J$23/(Parameters!$B$14*1000)*EmissionLookup!O26,0),EmissionCalcs!O286)</f>
        <v>0</v>
      </c>
      <c r="K78" s="329">
        <f>IF($B$89=1,IFERROR(K$23/(Parameters!$B$14*1000)*EmissionLookup!P26,0),EmissionCalcs!P286)</f>
        <v>0</v>
      </c>
      <c r="L78" s="329">
        <f>IF($B$89=1,IFERROR(L$23/(Parameters!$B$14*1000)*EmissionLookup!Q26,0),EmissionCalcs!Q286)</f>
        <v>0</v>
      </c>
      <c r="M78" s="329">
        <f>IF($B$89=1,IFERROR(M$23/(Parameters!$B$14*1000)*EmissionLookup!R26,0),EmissionCalcs!R286)</f>
        <v>0</v>
      </c>
      <c r="N78" s="329">
        <f>IF($B$89=1,IFERROR(N$23/(Parameters!$B$14*1000)*EmissionLookup!S26,0),EmissionCalcs!S286)</f>
        <v>0</v>
      </c>
      <c r="O78" s="329">
        <f>IF($B$89=1,IFERROR(O$23/(Parameters!$B$14*1000)*EmissionLookup!T26,0),EmissionCalcs!T286)</f>
        <v>0</v>
      </c>
      <c r="P78" s="329">
        <f>IF($B$89=1,IFERROR(P$23/(Parameters!$B$14*1000)*EmissionLookup!U26,0),EmissionCalcs!U286)</f>
        <v>0</v>
      </c>
      <c r="Q78" s="329">
        <f>IF($B$89=1,IFERROR(Q$23/(Parameters!$B$14*1000)*EmissionLookup!V26,0),EmissionCalcs!V286)</f>
        <v>0</v>
      </c>
      <c r="R78" s="329">
        <f>IF($B$89=1,IFERROR(R$23/(Parameters!$B$14*1000)*EmissionLookup!W26,0),EmissionCalcs!W286)</f>
        <v>0</v>
      </c>
      <c r="S78" s="329">
        <f>IF($B$89=1,IFERROR(S$23/(Parameters!$B$14*1000)*EmissionLookup!X26,0),EmissionCalcs!X286)</f>
        <v>0</v>
      </c>
      <c r="T78" s="329">
        <f>IF($B$89=1,IFERROR(T$23/(Parameters!$B$14*1000)*EmissionLookup!Y26,0),EmissionCalcs!Y286)</f>
        <v>0</v>
      </c>
      <c r="U78" s="329">
        <f>IF($B$89=1,IFERROR(U$23/(Parameters!$B$14*1000)*EmissionLookup!Z26,0),EmissionCalcs!Z286)</f>
        <v>0</v>
      </c>
      <c r="V78" s="329">
        <f>IF($B$89=1,IFERROR(V$23/(Parameters!$B$14*1000)*EmissionLookup!AA26,0),EmissionCalcs!AA286)</f>
        <v>0</v>
      </c>
      <c r="W78" s="329">
        <f>IF($B$89=1,IFERROR(W$23/(Parameters!$B$14*1000)*EmissionLookup!AB26,0),EmissionCalcs!AB286)</f>
        <v>0</v>
      </c>
      <c r="X78" s="329">
        <f>IF($B$89=1,IFERROR(X$23/(Parameters!$B$14*1000)*EmissionLookup!AC26,0),EmissionCalcs!AC286)</f>
        <v>0</v>
      </c>
      <c r="Y78" s="329">
        <f>IF($B$89=1,IFERROR(Y$23/(Parameters!$B$14*1000)*EmissionLookup!AD26,0),EmissionCalcs!AD286)</f>
        <v>0</v>
      </c>
      <c r="Z78" s="329">
        <f>IF($B$89=1,IFERROR(Z$23/(Parameters!$B$14*1000)*EmissionLookup!AE26,0),EmissionCalcs!AE286)</f>
        <v>0</v>
      </c>
      <c r="AA78" s="329">
        <f>IF($B$89=1,IFERROR(AA$23/(Parameters!$B$14*1000)*EmissionLookup!AF26,0),EmissionCalcs!AF286)</f>
        <v>0</v>
      </c>
      <c r="AB78" s="329">
        <f>IF($B$89=1,IFERROR(AB$23/(Parameters!$B$14*1000)*EmissionLookup!AG26,0),EmissionCalcs!AG286)</f>
        <v>0</v>
      </c>
      <c r="AC78" s="329">
        <f>IF($B$89=1,IFERROR(AC$23/(Parameters!$B$14*1000)*EmissionLookup!AH26,0),EmissionCalcs!AH286)</f>
        <v>0</v>
      </c>
      <c r="AD78" s="329">
        <f>IF($B$89=1,IFERROR(AD$23/(Parameters!$B$14*1000)*EmissionLookup!AI26,0),EmissionCalcs!AI286)</f>
        <v>0</v>
      </c>
      <c r="AE78" s="329">
        <f>IF($B$89=1,IFERROR(AE$23/(Parameters!$B$14*1000)*EmissionLookup!AJ26,0),EmissionCalcs!AJ286)</f>
        <v>0</v>
      </c>
      <c r="AF78" s="329">
        <f>IF($B$89=1,IFERROR(AF$23/(Parameters!$B$14*1000)*EmissionLookup!AK26,0),EmissionCalcs!AK286)</f>
        <v>0</v>
      </c>
      <c r="AG78" s="329">
        <f>IF($B$89=1,IFERROR(AG$23/(Parameters!$B$14*1000)*EmissionLookup!AL26,0),EmissionCalcs!AL286)</f>
        <v>0</v>
      </c>
      <c r="AH78" s="329">
        <f>IF($B$89=1,IFERROR(AH$23/(Parameters!$B$14*1000)*EmissionLookup!AM26,0),EmissionCalcs!AM286)</f>
        <v>0</v>
      </c>
      <c r="AI78" s="329">
        <f>IF($B$89=1,IFERROR(AI$23/(Parameters!$B$14*1000)*EmissionLookup!AN26,0),EmissionCalcs!AN286)</f>
        <v>0</v>
      </c>
      <c r="AJ78" s="329">
        <f>IF($B$89=1,IFERROR(AJ$23/(Parameters!$B$14*1000)*EmissionLookup!AO26,0),EmissionCalcs!AO286)</f>
        <v>0</v>
      </c>
      <c r="AK78" s="164"/>
      <c r="AL78" s="164"/>
      <c r="AM78" s="330"/>
    </row>
    <row r="79" spans="1:39" hidden="1" x14ac:dyDescent="0.3">
      <c r="A79" s="133" t="s">
        <v>8878</v>
      </c>
      <c r="B79" s="544"/>
      <c r="C79" s="560">
        <f>SUM(D79:AJ79)</f>
        <v>0</v>
      </c>
      <c r="D79" s="329">
        <f>IF($B$89=1,IFERROR(D$23/(Parameters!$B$14*1000)*EmissionLookup!I27,0),EmissionCalcs!I287)</f>
        <v>0</v>
      </c>
      <c r="E79" s="329">
        <f>IF($B$89=1,IFERROR(E$23/(Parameters!$B$14*1000)*EmissionLookup!J27,0),EmissionCalcs!J287)</f>
        <v>0</v>
      </c>
      <c r="F79" s="329">
        <f>IF($B$89=1,IFERROR(F$23/(Parameters!$B$14*1000)*EmissionLookup!K27,0),EmissionCalcs!K287)</f>
        <v>0</v>
      </c>
      <c r="G79" s="329">
        <f>IF($B$89=1,IFERROR(G$23/(Parameters!$B$14*1000)*EmissionLookup!L27,0),EmissionCalcs!L287)</f>
        <v>0</v>
      </c>
      <c r="H79" s="329">
        <f>IF($B$89=1,IFERROR(H$23/(Parameters!$B$14*1000)*EmissionLookup!M27,0),EmissionCalcs!M287)</f>
        <v>0</v>
      </c>
      <c r="I79" s="329">
        <f>IF($B$89=1,IFERROR(I$23/(Parameters!$B$14*1000)*EmissionLookup!N27,0),EmissionCalcs!N287)</f>
        <v>0</v>
      </c>
      <c r="J79" s="329">
        <f>IF($B$89=1,IFERROR(J$23/(Parameters!$B$14*1000)*EmissionLookup!O27,0),EmissionCalcs!O287)</f>
        <v>0</v>
      </c>
      <c r="K79" s="329">
        <f>IF($B$89=1,IFERROR(K$23/(Parameters!$B$14*1000)*EmissionLookup!P27,0),EmissionCalcs!P287)</f>
        <v>0</v>
      </c>
      <c r="L79" s="329">
        <f>IF($B$89=1,IFERROR(L$23/(Parameters!$B$14*1000)*EmissionLookup!Q27,0),EmissionCalcs!Q287)</f>
        <v>0</v>
      </c>
      <c r="M79" s="329">
        <f>IF($B$89=1,IFERROR(M$23/(Parameters!$B$14*1000)*EmissionLookup!R27,0),EmissionCalcs!R287)</f>
        <v>0</v>
      </c>
      <c r="N79" s="329">
        <f>IF($B$89=1,IFERROR(N$23/(Parameters!$B$14*1000)*EmissionLookup!S27,0),EmissionCalcs!S287)</f>
        <v>0</v>
      </c>
      <c r="O79" s="329">
        <f>IF($B$89=1,IFERROR(O$23/(Parameters!$B$14*1000)*EmissionLookup!T27,0),EmissionCalcs!T287)</f>
        <v>0</v>
      </c>
      <c r="P79" s="329">
        <f>IF($B$89=1,IFERROR(P$23/(Parameters!$B$14*1000)*EmissionLookup!U27,0),EmissionCalcs!U287)</f>
        <v>0</v>
      </c>
      <c r="Q79" s="329">
        <f>IF($B$89=1,IFERROR(Q$23/(Parameters!$B$14*1000)*EmissionLookup!V27,0),EmissionCalcs!V287)</f>
        <v>0</v>
      </c>
      <c r="R79" s="329">
        <f>IF($B$89=1,IFERROR(R$23/(Parameters!$B$14*1000)*EmissionLookup!W27,0),EmissionCalcs!W287)</f>
        <v>0</v>
      </c>
      <c r="S79" s="329">
        <f>IF($B$89=1,IFERROR(S$23/(Parameters!$B$14*1000)*EmissionLookup!X27,0),EmissionCalcs!X287)</f>
        <v>0</v>
      </c>
      <c r="T79" s="329">
        <f>IF($B$89=1,IFERROR(T$23/(Parameters!$B$14*1000)*EmissionLookup!Y27,0),EmissionCalcs!Y287)</f>
        <v>0</v>
      </c>
      <c r="U79" s="329">
        <f>IF($B$89=1,IFERROR(U$23/(Parameters!$B$14*1000)*EmissionLookup!Z27,0),EmissionCalcs!Z287)</f>
        <v>0</v>
      </c>
      <c r="V79" s="329">
        <f>IF($B$89=1,IFERROR(V$23/(Parameters!$B$14*1000)*EmissionLookup!AA27,0),EmissionCalcs!AA287)</f>
        <v>0</v>
      </c>
      <c r="W79" s="329">
        <f>IF($B$89=1,IFERROR(W$23/(Parameters!$B$14*1000)*EmissionLookup!AB27,0),EmissionCalcs!AB287)</f>
        <v>0</v>
      </c>
      <c r="X79" s="329">
        <f>IF($B$89=1,IFERROR(X$23/(Parameters!$B$14*1000)*EmissionLookup!AC27,0),EmissionCalcs!AC287)</f>
        <v>0</v>
      </c>
      <c r="Y79" s="329">
        <f>IF($B$89=1,IFERROR(Y$23/(Parameters!$B$14*1000)*EmissionLookup!AD27,0),EmissionCalcs!AD287)</f>
        <v>0</v>
      </c>
      <c r="Z79" s="329">
        <f>IF($B$89=1,IFERROR(Z$23/(Parameters!$B$14*1000)*EmissionLookup!AE27,0),EmissionCalcs!AE287)</f>
        <v>0</v>
      </c>
      <c r="AA79" s="329">
        <f>IF($B$89=1,IFERROR(AA$23/(Parameters!$B$14*1000)*EmissionLookup!AF27,0),EmissionCalcs!AF287)</f>
        <v>0</v>
      </c>
      <c r="AB79" s="329">
        <f>IF($B$89=1,IFERROR(AB$23/(Parameters!$B$14*1000)*EmissionLookup!AG27,0),EmissionCalcs!AG287)</f>
        <v>0</v>
      </c>
      <c r="AC79" s="329">
        <f>IF($B$89=1,IFERROR(AC$23/(Parameters!$B$14*1000)*EmissionLookup!AH27,0),EmissionCalcs!AH287)</f>
        <v>0</v>
      </c>
      <c r="AD79" s="329">
        <f>IF($B$89=1,IFERROR(AD$23/(Parameters!$B$14*1000)*EmissionLookup!AI27,0),EmissionCalcs!AI287)</f>
        <v>0</v>
      </c>
      <c r="AE79" s="329">
        <f>IF($B$89=1,IFERROR(AE$23/(Parameters!$B$14*1000)*EmissionLookup!AJ27,0),EmissionCalcs!AJ287)</f>
        <v>0</v>
      </c>
      <c r="AF79" s="329">
        <f>IF($B$89=1,IFERROR(AF$23/(Parameters!$B$14*1000)*EmissionLookup!AK27,0),EmissionCalcs!AK287)</f>
        <v>0</v>
      </c>
      <c r="AG79" s="329">
        <f>IF($B$89=1,IFERROR(AG$23/(Parameters!$B$14*1000)*EmissionLookup!AL27,0),EmissionCalcs!AL287)</f>
        <v>0</v>
      </c>
      <c r="AH79" s="329">
        <f>IF($B$89=1,IFERROR(AH$23/(Parameters!$B$14*1000)*EmissionLookup!AM27,0),EmissionCalcs!AM287)</f>
        <v>0</v>
      </c>
      <c r="AI79" s="329">
        <f>IF($B$89=1,IFERROR(AI$23/(Parameters!$B$14*1000)*EmissionLookup!AN27,0),EmissionCalcs!AN287)</f>
        <v>0</v>
      </c>
      <c r="AJ79" s="329">
        <f>IF($B$89=1,IFERROR(AJ$23/(Parameters!$B$14*1000)*EmissionLookup!AO27,0),EmissionCalcs!AO287)</f>
        <v>0</v>
      </c>
      <c r="AK79" s="164"/>
      <c r="AL79" s="164"/>
      <c r="AM79" s="330"/>
    </row>
    <row r="80" spans="1:39" hidden="1" x14ac:dyDescent="0.3">
      <c r="A80" s="133" t="s">
        <v>8879</v>
      </c>
      <c r="B80" s="544"/>
      <c r="C80" s="560">
        <f>SUM(D80:AJ80)</f>
        <v>0</v>
      </c>
      <c r="D80" s="329">
        <f>IF($B$89=1,IFERROR(D$23/(Parameters!$B$14*1000)*EmissionLookup!I28,0),EmissionCalcs!I288)</f>
        <v>0</v>
      </c>
      <c r="E80" s="329">
        <f>IF($B$89=1,IFERROR(E$23/(Parameters!$B$14*1000)*EmissionLookup!J28,0),EmissionCalcs!J288)</f>
        <v>0</v>
      </c>
      <c r="F80" s="329">
        <f>IF($B$89=1,IFERROR(F$23/(Parameters!$B$14*1000)*EmissionLookup!K28,0),EmissionCalcs!K288)</f>
        <v>0</v>
      </c>
      <c r="G80" s="329">
        <f>IF($B$89=1,IFERROR(G$23/(Parameters!$B$14*1000)*EmissionLookup!L28,0),EmissionCalcs!L288)</f>
        <v>0</v>
      </c>
      <c r="H80" s="329">
        <f>IF($B$89=1,IFERROR(H$23/(Parameters!$B$14*1000)*EmissionLookup!M28,0),EmissionCalcs!M288)</f>
        <v>0</v>
      </c>
      <c r="I80" s="329">
        <f>IF($B$89=1,IFERROR(I$23/(Parameters!$B$14*1000)*EmissionLookup!N28,0),EmissionCalcs!N288)</f>
        <v>0</v>
      </c>
      <c r="J80" s="329">
        <f>IF($B$89=1,IFERROR(J$23/(Parameters!$B$14*1000)*EmissionLookup!O28,0),EmissionCalcs!O288)</f>
        <v>0</v>
      </c>
      <c r="K80" s="329">
        <f>IF($B$89=1,IFERROR(K$23/(Parameters!$B$14*1000)*EmissionLookup!P28,0),EmissionCalcs!P288)</f>
        <v>0</v>
      </c>
      <c r="L80" s="329">
        <f>IF($B$89=1,IFERROR(L$23/(Parameters!$B$14*1000)*EmissionLookup!Q28,0),EmissionCalcs!Q288)</f>
        <v>0</v>
      </c>
      <c r="M80" s="329">
        <f>IF($B$89=1,IFERROR(M$23/(Parameters!$B$14*1000)*EmissionLookup!R28,0),EmissionCalcs!R288)</f>
        <v>0</v>
      </c>
      <c r="N80" s="329">
        <f>IF($B$89=1,IFERROR(N$23/(Parameters!$B$14*1000)*EmissionLookup!S28,0),EmissionCalcs!S288)</f>
        <v>0</v>
      </c>
      <c r="O80" s="329">
        <f>IF($B$89=1,IFERROR(O$23/(Parameters!$B$14*1000)*EmissionLookup!T28,0),EmissionCalcs!T288)</f>
        <v>0</v>
      </c>
      <c r="P80" s="329">
        <f>IF($B$89=1,IFERROR(P$23/(Parameters!$B$14*1000)*EmissionLookup!U28,0),EmissionCalcs!U288)</f>
        <v>0</v>
      </c>
      <c r="Q80" s="329">
        <f>IF($B$89=1,IFERROR(Q$23/(Parameters!$B$14*1000)*EmissionLookup!V28,0),EmissionCalcs!V288)</f>
        <v>0</v>
      </c>
      <c r="R80" s="329">
        <f>IF($B$89=1,IFERROR(R$23/(Parameters!$B$14*1000)*EmissionLookup!W28,0),EmissionCalcs!W288)</f>
        <v>0</v>
      </c>
      <c r="S80" s="329">
        <f>IF($B$89=1,IFERROR(S$23/(Parameters!$B$14*1000)*EmissionLookup!X28,0),EmissionCalcs!X288)</f>
        <v>0</v>
      </c>
      <c r="T80" s="329">
        <f>IF($B$89=1,IFERROR(T$23/(Parameters!$B$14*1000)*EmissionLookup!Y28,0),EmissionCalcs!Y288)</f>
        <v>0</v>
      </c>
      <c r="U80" s="329">
        <f>IF($B$89=1,IFERROR(U$23/(Parameters!$B$14*1000)*EmissionLookup!Z28,0),EmissionCalcs!Z288)</f>
        <v>0</v>
      </c>
      <c r="V80" s="329">
        <f>IF($B$89=1,IFERROR(V$23/(Parameters!$B$14*1000)*EmissionLookup!AA28,0),EmissionCalcs!AA288)</f>
        <v>0</v>
      </c>
      <c r="W80" s="329">
        <f>IF($B$89=1,IFERROR(W$23/(Parameters!$B$14*1000)*EmissionLookup!AB28,0),EmissionCalcs!AB288)</f>
        <v>0</v>
      </c>
      <c r="X80" s="329">
        <f>IF($B$89=1,IFERROR(X$23/(Parameters!$B$14*1000)*EmissionLookup!AC28,0),EmissionCalcs!AC288)</f>
        <v>0</v>
      </c>
      <c r="Y80" s="329">
        <f>IF($B$89=1,IFERROR(Y$23/(Parameters!$B$14*1000)*EmissionLookup!AD28,0),EmissionCalcs!AD288)</f>
        <v>0</v>
      </c>
      <c r="Z80" s="329">
        <f>IF($B$89=1,IFERROR(Z$23/(Parameters!$B$14*1000)*EmissionLookup!AE28,0),EmissionCalcs!AE288)</f>
        <v>0</v>
      </c>
      <c r="AA80" s="329">
        <f>IF($B$89=1,IFERROR(AA$23/(Parameters!$B$14*1000)*EmissionLookup!AF28,0),EmissionCalcs!AF288)</f>
        <v>0</v>
      </c>
      <c r="AB80" s="329">
        <f>IF($B$89=1,IFERROR(AB$23/(Parameters!$B$14*1000)*EmissionLookup!AG28,0),EmissionCalcs!AG288)</f>
        <v>0</v>
      </c>
      <c r="AC80" s="329">
        <f>IF($B$89=1,IFERROR(AC$23/(Parameters!$B$14*1000)*EmissionLookup!AH28,0),EmissionCalcs!AH288)</f>
        <v>0</v>
      </c>
      <c r="AD80" s="329">
        <f>IF($B$89=1,IFERROR(AD$23/(Parameters!$B$14*1000)*EmissionLookup!AI28,0),EmissionCalcs!AI288)</f>
        <v>0</v>
      </c>
      <c r="AE80" s="329">
        <f>IF($B$89=1,IFERROR(AE$23/(Parameters!$B$14*1000)*EmissionLookup!AJ28,0),EmissionCalcs!AJ288)</f>
        <v>0</v>
      </c>
      <c r="AF80" s="329">
        <f>IF($B$89=1,IFERROR(AF$23/(Parameters!$B$14*1000)*EmissionLookup!AK28,0),EmissionCalcs!AK288)</f>
        <v>0</v>
      </c>
      <c r="AG80" s="329">
        <f>IF($B$89=1,IFERROR(AG$23/(Parameters!$B$14*1000)*EmissionLookup!AL28,0),EmissionCalcs!AL288)</f>
        <v>0</v>
      </c>
      <c r="AH80" s="329">
        <f>IF($B$89=1,IFERROR(AH$23/(Parameters!$B$14*1000)*EmissionLookup!AM28,0),EmissionCalcs!AM288)</f>
        <v>0</v>
      </c>
      <c r="AI80" s="329">
        <f>IF($B$89=1,IFERROR(AI$23/(Parameters!$B$14*1000)*EmissionLookup!AN28,0),EmissionCalcs!AN288)</f>
        <v>0</v>
      </c>
      <c r="AJ80" s="329">
        <f>IF($B$89=1,IFERROR(AJ$23/(Parameters!$B$14*1000)*EmissionLookup!AO28,0),EmissionCalcs!AO288)</f>
        <v>0</v>
      </c>
      <c r="AK80" s="164"/>
      <c r="AL80" s="164"/>
      <c r="AM80" s="330"/>
    </row>
    <row r="81" spans="1:39" hidden="1" x14ac:dyDescent="0.3">
      <c r="A81" s="133"/>
      <c r="B81" s="544"/>
      <c r="C81" s="560"/>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c r="AF81" s="329"/>
      <c r="AG81" s="329"/>
      <c r="AH81" s="329"/>
      <c r="AI81" s="329"/>
      <c r="AJ81" s="329"/>
      <c r="AK81" s="164"/>
      <c r="AL81" s="164"/>
      <c r="AM81" s="330"/>
    </row>
    <row r="82" spans="1:39" hidden="1" x14ac:dyDescent="0.3">
      <c r="A82" s="392" t="s">
        <v>9181</v>
      </c>
      <c r="B82" s="322" t="s">
        <v>9425</v>
      </c>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64"/>
      <c r="AL82" s="164"/>
    </row>
    <row r="83" spans="1:39" hidden="1" x14ac:dyDescent="0.3">
      <c r="A83" s="133" t="s">
        <v>8880</v>
      </c>
      <c r="B83" s="1122">
        <f t="shared" ref="B83:B88" si="16">SUMPRODUCT(D83:AJ83,D$5:AJ$5)</f>
        <v>0</v>
      </c>
      <c r="C83" s="559">
        <f t="shared" ref="C83:C88" si="17">SUM(D83:AJ83)</f>
        <v>0</v>
      </c>
      <c r="D83" s="664">
        <f>-(D69+D76)*Parameters!$B$56</f>
        <v>0</v>
      </c>
      <c r="E83" s="664">
        <f>-(E69+E76)*Parameters!$B$56</f>
        <v>0</v>
      </c>
      <c r="F83" s="664">
        <f>-(F69+F76)*Parameters!$B$56</f>
        <v>0</v>
      </c>
      <c r="G83" s="664">
        <f>-(G69+G76)*Parameters!$B$56</f>
        <v>0</v>
      </c>
      <c r="H83" s="664">
        <f>-(H69+H76)*Parameters!$B$56</f>
        <v>0</v>
      </c>
      <c r="I83" s="664">
        <f>-(I69+I76)*Parameters!$B$56</f>
        <v>0</v>
      </c>
      <c r="J83" s="664">
        <f>-(J69+J76)*Parameters!$B$56</f>
        <v>0</v>
      </c>
      <c r="K83" s="664">
        <f>-(K69+K76)*Parameters!$B$56</f>
        <v>0</v>
      </c>
      <c r="L83" s="664">
        <f>-(L69+L76)*Parameters!$B$56</f>
        <v>0</v>
      </c>
      <c r="M83" s="664">
        <f>-(M69+M76)*Parameters!$B$56</f>
        <v>0</v>
      </c>
      <c r="N83" s="664">
        <f>-(N69+N76)*Parameters!$B$56</f>
        <v>0</v>
      </c>
      <c r="O83" s="664">
        <f>-(O69+O76)*Parameters!$B$56</f>
        <v>0</v>
      </c>
      <c r="P83" s="664">
        <f>-(P69+P76)*Parameters!$B$56</f>
        <v>0</v>
      </c>
      <c r="Q83" s="664">
        <f>-(Q69+Q76)*Parameters!$B$56</f>
        <v>0</v>
      </c>
      <c r="R83" s="664">
        <f>-(R69+R76)*Parameters!$B$56</f>
        <v>0</v>
      </c>
      <c r="S83" s="664">
        <f>-(S69+S76)*Parameters!$B$56</f>
        <v>0</v>
      </c>
      <c r="T83" s="664">
        <f>-(T69+T76)*Parameters!$B$56</f>
        <v>0</v>
      </c>
      <c r="U83" s="664">
        <f>-(U69+U76)*Parameters!$B$56</f>
        <v>0</v>
      </c>
      <c r="V83" s="664">
        <f>-(V69+V76)*Parameters!$B$56</f>
        <v>0</v>
      </c>
      <c r="W83" s="664">
        <f>-(W69+W76)*Parameters!$B$56</f>
        <v>0</v>
      </c>
      <c r="X83" s="664">
        <f>-(X69+X76)*Parameters!$B$56</f>
        <v>0</v>
      </c>
      <c r="Y83" s="664">
        <f>-(Y69+Y76)*Parameters!$B$56</f>
        <v>0</v>
      </c>
      <c r="Z83" s="664">
        <f>-(Z69+Z76)*Parameters!$B$56</f>
        <v>0</v>
      </c>
      <c r="AA83" s="664">
        <f>-(AA69+AA76)*Parameters!$B$56</f>
        <v>0</v>
      </c>
      <c r="AB83" s="664">
        <f>-(AB69+AB76)*Parameters!$B$56</f>
        <v>0</v>
      </c>
      <c r="AC83" s="664">
        <f>-(AC69+AC76)*Parameters!$B$56</f>
        <v>0</v>
      </c>
      <c r="AD83" s="664">
        <f>-(AD69+AD76)*Parameters!$B$56</f>
        <v>0</v>
      </c>
      <c r="AE83" s="664">
        <f>-(AE69+AE76)*Parameters!$B$56</f>
        <v>0</v>
      </c>
      <c r="AF83" s="664">
        <f>-(AF69+AF76)*Parameters!$B$56</f>
        <v>0</v>
      </c>
      <c r="AG83" s="664">
        <f>-(AG69+AG76)*Parameters!$B$56</f>
        <v>0</v>
      </c>
      <c r="AH83" s="664">
        <f>-(AH69+AH76)*Parameters!$B$56</f>
        <v>0</v>
      </c>
      <c r="AI83" s="664">
        <f>-(AI69+AI76)*Parameters!$B$56</f>
        <v>0</v>
      </c>
      <c r="AJ83" s="664">
        <f>-(AJ69+AJ76)*Parameters!$B$56</f>
        <v>0</v>
      </c>
      <c r="AK83" s="164"/>
      <c r="AL83" s="164"/>
    </row>
    <row r="84" spans="1:39" hidden="1" x14ac:dyDescent="0.3">
      <c r="A84" s="331" t="s">
        <v>8881</v>
      </c>
      <c r="B84" s="1122">
        <f t="shared" si="16"/>
        <v>0</v>
      </c>
      <c r="C84" s="559">
        <f t="shared" si="17"/>
        <v>0</v>
      </c>
      <c r="D84" s="552">
        <f>-(D70+D77)*IF(D2&lt; 2050,VLOOKUP(D$2,CO2Cost!$B$4:$C$45,2,FALSE),CO2Cost!$C$45)</f>
        <v>0</v>
      </c>
      <c r="E84" s="552">
        <f>-(E70+E77)*IF(E2&lt; 2050,VLOOKUP(E$2,CO2Cost!$B$4:$C$45,2,FALSE),CO2Cost!$C$45)</f>
        <v>0</v>
      </c>
      <c r="F84" s="552">
        <f>-(F70+F77)*IF(F2&lt; 2050,VLOOKUP(F$2,CO2Cost!$B$4:$C$45,2,FALSE),CO2Cost!$C$45)</f>
        <v>0</v>
      </c>
      <c r="G84" s="552">
        <f>-(G70+G77)*IF(G2&lt; 2050,VLOOKUP(G$2,CO2Cost!$B$4:$C$45,2,FALSE),CO2Cost!$C$45)</f>
        <v>0</v>
      </c>
      <c r="H84" s="552">
        <f>-(H70+H77)*IF(H2&lt; 2050,VLOOKUP(H$2,CO2Cost!$B$4:$C$45,2,FALSE),CO2Cost!$C$45)</f>
        <v>0</v>
      </c>
      <c r="I84" s="552">
        <f>-(I70+I77)*IF(I2&lt; 2050,VLOOKUP(I$2,CO2Cost!$B$4:$C$45,2,FALSE),CO2Cost!$C$45)</f>
        <v>0</v>
      </c>
      <c r="J84" s="552">
        <f>-(J70+J77)*IF(J2&lt; 2050,VLOOKUP(J$2,CO2Cost!$B$4:$C$45,2,FALSE),CO2Cost!$C$45)</f>
        <v>0</v>
      </c>
      <c r="K84" s="552">
        <f>-(K70+K77)*IF(K2&lt; 2050,VLOOKUP(K$2,CO2Cost!$B$4:$C$45,2,FALSE),CO2Cost!$C$45)</f>
        <v>0</v>
      </c>
      <c r="L84" s="552">
        <f>-(L70+L77)*IF(L2&lt; 2050,VLOOKUP(L$2,CO2Cost!$B$4:$C$45,2,FALSE),CO2Cost!$C$45)</f>
        <v>0</v>
      </c>
      <c r="M84" s="552">
        <f>-(M70+M77)*IF(M2&lt; 2050,VLOOKUP(M$2,CO2Cost!$B$4:$C$45,2,FALSE),CO2Cost!$C$45)</f>
        <v>0</v>
      </c>
      <c r="N84" s="552">
        <f>-(N70+N77)*IF(N2&lt; 2050,VLOOKUP(N$2,CO2Cost!$B$4:$C$45,2,FALSE),CO2Cost!$C$45)</f>
        <v>0</v>
      </c>
      <c r="O84" s="552">
        <f>-(O70+O77)*IF(O2&lt; 2050,VLOOKUP(O$2,CO2Cost!$B$4:$C$45,2,FALSE),CO2Cost!$C$45)</f>
        <v>0</v>
      </c>
      <c r="P84" s="552">
        <f>-(P70+P77)*IF(P2&lt; 2050,VLOOKUP(P$2,CO2Cost!$B$4:$C$45,2,FALSE),CO2Cost!$C$45)</f>
        <v>0</v>
      </c>
      <c r="Q84" s="552">
        <f>-(Q70+Q77)*IF(Q2&lt; 2050,VLOOKUP(Q$2,CO2Cost!$B$4:$C$45,2,FALSE),CO2Cost!$C$45)</f>
        <v>0</v>
      </c>
      <c r="R84" s="552">
        <f>-(R70+R77)*IF(R2&lt; 2050,VLOOKUP(R$2,CO2Cost!$B$4:$C$45,2,FALSE),CO2Cost!$C$45)</f>
        <v>0</v>
      </c>
      <c r="S84" s="552">
        <f>-(S70+S77)*IF(S2&lt; 2050,VLOOKUP(S$2,CO2Cost!$B$4:$C$45,2,FALSE),CO2Cost!$C$45)</f>
        <v>0</v>
      </c>
      <c r="T84" s="552">
        <f>-(T70+T77)*IF(T2&lt; 2050,VLOOKUP(T$2,CO2Cost!$B$4:$C$45,2,FALSE),CO2Cost!$C$45)</f>
        <v>0</v>
      </c>
      <c r="U84" s="552">
        <f>-(U70+U77)*IF(U2&lt; 2050,VLOOKUP(U$2,CO2Cost!$B$4:$C$45,2,FALSE),CO2Cost!$C$45)</f>
        <v>0</v>
      </c>
      <c r="V84" s="552">
        <f>-(V70+V77)*IF(V2&lt; 2050,VLOOKUP(V$2,CO2Cost!$B$4:$C$45,2,FALSE),CO2Cost!$C$45)</f>
        <v>0</v>
      </c>
      <c r="W84" s="552">
        <f>-(W70+W77)*IF(W2&lt; 2050,VLOOKUP(W$2,CO2Cost!$B$4:$C$45,2,FALSE),CO2Cost!$C$45)</f>
        <v>0</v>
      </c>
      <c r="X84" s="552">
        <f>-(X70+X77)*IF(X2&lt; 2050,VLOOKUP(X$2,CO2Cost!$B$4:$C$45,2,FALSE),CO2Cost!$C$45)</f>
        <v>0</v>
      </c>
      <c r="Y84" s="552">
        <f>-(Y70+Y77)*IF(Y2&lt; 2050,VLOOKUP(Y$2,CO2Cost!$B$4:$C$45,2,FALSE),CO2Cost!$C$45)</f>
        <v>0</v>
      </c>
      <c r="Z84" s="552">
        <f>-(Z70+Z77)*IF(Z2&lt; 2050,VLOOKUP(Z$2,CO2Cost!$B$4:$C$45,2,FALSE),CO2Cost!$C$45)</f>
        <v>0</v>
      </c>
      <c r="AA84" s="552">
        <f>-(AA70+AA77)*IF(AA2&lt; 2050,VLOOKUP(AA$2,CO2Cost!$B$4:$C$45,2,FALSE),CO2Cost!$C$45)</f>
        <v>0</v>
      </c>
      <c r="AB84" s="552">
        <f>-(AB70+AB77)*IF(AB2&lt; 2050,VLOOKUP(AB$2,CO2Cost!$B$4:$C$45,2,FALSE),CO2Cost!$C$45)</f>
        <v>0</v>
      </c>
      <c r="AC84" s="552">
        <f>-(AC70+AC77)*IF(AC2&lt; 2050,VLOOKUP(AC$2,CO2Cost!$B$4:$C$45,2,FALSE),CO2Cost!$C$45)</f>
        <v>0</v>
      </c>
      <c r="AD84" s="552">
        <f>-(AD70+AD77)*IF(AD2&lt; 2050,VLOOKUP(AD$2,CO2Cost!$B$4:$C$45,2,FALSE),CO2Cost!$C$45)</f>
        <v>0</v>
      </c>
      <c r="AE84" s="552">
        <f>-(AE70+AE77)*IF(AE2&lt; 2050,VLOOKUP(AE$2,CO2Cost!$B$4:$C$45,2,FALSE),CO2Cost!$C$45)</f>
        <v>0</v>
      </c>
      <c r="AF84" s="552">
        <f>-(AF70+AF77)*IF(AF2&lt; 2050,VLOOKUP(AF$2,CO2Cost!$B$4:$C$45,2,FALSE),CO2Cost!$C$45)</f>
        <v>0</v>
      </c>
      <c r="AG84" s="552">
        <f>-(AG70+AG77)*IF(AG2&lt; 2050,VLOOKUP(AG$2,CO2Cost!$B$4:$C$45,2,FALSE),CO2Cost!$C$45)</f>
        <v>0</v>
      </c>
      <c r="AH84" s="552">
        <f>-(AH70+AH77)*IF(AH2&lt; 2050,VLOOKUP(AH$2,CO2Cost!$B$4:$C$45,2,FALSE),CO2Cost!$C$45)</f>
        <v>0</v>
      </c>
      <c r="AI84" s="552">
        <f>-(AI70+AI77)*IF(AI2&lt; 2050,VLOOKUP(AI$2,CO2Cost!$B$4:$C$45,2,FALSE),CO2Cost!$C$45)</f>
        <v>0</v>
      </c>
      <c r="AJ84" s="552">
        <f>-(AJ70+AJ77)*IF(AJ2&lt; 2050,VLOOKUP(AJ$2,CO2Cost!$B$4:$C$45,2,FALSE),CO2Cost!$C$45)</f>
        <v>0</v>
      </c>
      <c r="AK84" s="164"/>
      <c r="AL84" s="164"/>
    </row>
    <row r="85" spans="1:39" hidden="1" x14ac:dyDescent="0.3">
      <c r="A85" s="133" t="s">
        <v>8882</v>
      </c>
      <c r="B85" s="1122">
        <f t="shared" si="16"/>
        <v>0</v>
      </c>
      <c r="C85" s="559">
        <f t="shared" si="17"/>
        <v>0</v>
      </c>
      <c r="D85" s="664">
        <f>-(D71+D78)*Parameters!$B$57</f>
        <v>0</v>
      </c>
      <c r="E85" s="664">
        <f>-(E71+E78)*Parameters!$B$57</f>
        <v>0</v>
      </c>
      <c r="F85" s="664">
        <f>-(F71+F78)*Parameters!$B$57</f>
        <v>0</v>
      </c>
      <c r="G85" s="664">
        <f>-(G71+G78)*Parameters!$B$57</f>
        <v>0</v>
      </c>
      <c r="H85" s="664">
        <f>-(H71+H78)*Parameters!$B$57</f>
        <v>0</v>
      </c>
      <c r="I85" s="664">
        <f>-(I71+I78)*Parameters!$B$57</f>
        <v>0</v>
      </c>
      <c r="J85" s="664">
        <f>-(J71+J78)*Parameters!$B$57</f>
        <v>0</v>
      </c>
      <c r="K85" s="664">
        <f>-(K71+K78)*Parameters!$B$57</f>
        <v>0</v>
      </c>
      <c r="L85" s="664">
        <f>-(L71+L78)*Parameters!$B$57</f>
        <v>0</v>
      </c>
      <c r="M85" s="664">
        <f>-(M71+M78)*Parameters!$B$57</f>
        <v>0</v>
      </c>
      <c r="N85" s="664">
        <f>-(N71+N78)*Parameters!$B$57</f>
        <v>0</v>
      </c>
      <c r="O85" s="664">
        <f>-(O71+O78)*Parameters!$B$57</f>
        <v>0</v>
      </c>
      <c r="P85" s="664">
        <f>-(P71+P78)*Parameters!$B$57</f>
        <v>0</v>
      </c>
      <c r="Q85" s="664">
        <f>-(Q71+Q78)*Parameters!$B$57</f>
        <v>0</v>
      </c>
      <c r="R85" s="664">
        <f>-(R71+R78)*Parameters!$B$57</f>
        <v>0</v>
      </c>
      <c r="S85" s="664">
        <f>-(S71+S78)*Parameters!$B$57</f>
        <v>0</v>
      </c>
      <c r="T85" s="664">
        <f>-(T71+T78)*Parameters!$B$57</f>
        <v>0</v>
      </c>
      <c r="U85" s="664">
        <f>-(U71+U78)*Parameters!$B$57</f>
        <v>0</v>
      </c>
      <c r="V85" s="664">
        <f>-(V71+V78)*Parameters!$B$57</f>
        <v>0</v>
      </c>
      <c r="W85" s="664">
        <f>-(W71+W78)*Parameters!$B$57</f>
        <v>0</v>
      </c>
      <c r="X85" s="664">
        <f>-(X71+X78)*Parameters!$B$57</f>
        <v>0</v>
      </c>
      <c r="Y85" s="664">
        <f>-(Y71+Y78)*Parameters!$B$57</f>
        <v>0</v>
      </c>
      <c r="Z85" s="664">
        <f>-(Z71+Z78)*Parameters!$B$57</f>
        <v>0</v>
      </c>
      <c r="AA85" s="664">
        <f>-(AA71+AA78)*Parameters!$B$57</f>
        <v>0</v>
      </c>
      <c r="AB85" s="664">
        <f>-(AB71+AB78)*Parameters!$B$57</f>
        <v>0</v>
      </c>
      <c r="AC85" s="664">
        <f>-(AC71+AC78)*Parameters!$B$57</f>
        <v>0</v>
      </c>
      <c r="AD85" s="664">
        <f>-(AD71+AD78)*Parameters!$B$57</f>
        <v>0</v>
      </c>
      <c r="AE85" s="664">
        <f>-(AE71+AE78)*Parameters!$B$57</f>
        <v>0</v>
      </c>
      <c r="AF85" s="664">
        <f>-(AF71+AF78)*Parameters!$B$57</f>
        <v>0</v>
      </c>
      <c r="AG85" s="664">
        <f>-(AG71+AG78)*Parameters!$B$57</f>
        <v>0</v>
      </c>
      <c r="AH85" s="664">
        <f>-(AH71+AH78)*Parameters!$B$57</f>
        <v>0</v>
      </c>
      <c r="AI85" s="664">
        <f>-(AI71+AI78)*Parameters!$B$57</f>
        <v>0</v>
      </c>
      <c r="AJ85" s="664">
        <f>-(AJ71+AJ78)*Parameters!$B$57</f>
        <v>0</v>
      </c>
      <c r="AK85" s="164"/>
      <c r="AL85" s="164"/>
    </row>
    <row r="86" spans="1:39" hidden="1" x14ac:dyDescent="0.3">
      <c r="A86" s="133" t="s">
        <v>8883</v>
      </c>
      <c r="B86" s="1122">
        <f t="shared" si="16"/>
        <v>0</v>
      </c>
      <c r="C86" s="559">
        <f t="shared" si="17"/>
        <v>0</v>
      </c>
      <c r="D86" s="664">
        <f>-(D72+D79)*Parameters!$B$58</f>
        <v>0</v>
      </c>
      <c r="E86" s="664">
        <f>-(E72+E79)*Parameters!$B$58</f>
        <v>0</v>
      </c>
      <c r="F86" s="664">
        <f>-(F72+F79)*Parameters!$B$58</f>
        <v>0</v>
      </c>
      <c r="G86" s="664">
        <f>-(G72+G79)*Parameters!$B$58</f>
        <v>0</v>
      </c>
      <c r="H86" s="664">
        <f>-(H72+H79)*Parameters!$B$58</f>
        <v>0</v>
      </c>
      <c r="I86" s="664">
        <f>-(I72+I79)*Parameters!$B$58</f>
        <v>0</v>
      </c>
      <c r="J86" s="664">
        <f>-(J72+J79)*Parameters!$B$58</f>
        <v>0</v>
      </c>
      <c r="K86" s="664">
        <f>-(K72+K79)*Parameters!$B$58</f>
        <v>0</v>
      </c>
      <c r="L86" s="664">
        <f>-(L72+L79)*Parameters!$B$58</f>
        <v>0</v>
      </c>
      <c r="M86" s="664">
        <f>-(M72+M79)*Parameters!$B$58</f>
        <v>0</v>
      </c>
      <c r="N86" s="664">
        <f>-(N72+N79)*Parameters!$B$58</f>
        <v>0</v>
      </c>
      <c r="O86" s="664">
        <f>-(O72+O79)*Parameters!$B$58</f>
        <v>0</v>
      </c>
      <c r="P86" s="664">
        <f>-(P72+P79)*Parameters!$B$58</f>
        <v>0</v>
      </c>
      <c r="Q86" s="664">
        <f>-(Q72+Q79)*Parameters!$B$58</f>
        <v>0</v>
      </c>
      <c r="R86" s="664">
        <f>-(R72+R79)*Parameters!$B$58</f>
        <v>0</v>
      </c>
      <c r="S86" s="664">
        <f>-(S72+S79)*Parameters!$B$58</f>
        <v>0</v>
      </c>
      <c r="T86" s="664">
        <f>-(T72+T79)*Parameters!$B$58</f>
        <v>0</v>
      </c>
      <c r="U86" s="664">
        <f>-(U72+U79)*Parameters!$B$58</f>
        <v>0</v>
      </c>
      <c r="V86" s="664">
        <f>-(V72+V79)*Parameters!$B$58</f>
        <v>0</v>
      </c>
      <c r="W86" s="664">
        <f>-(W72+W79)*Parameters!$B$58</f>
        <v>0</v>
      </c>
      <c r="X86" s="664">
        <f>-(X72+X79)*Parameters!$B$58</f>
        <v>0</v>
      </c>
      <c r="Y86" s="664">
        <f>-(Y72+Y79)*Parameters!$B$58</f>
        <v>0</v>
      </c>
      <c r="Z86" s="664">
        <f>-(Z72+Z79)*Parameters!$B$58</f>
        <v>0</v>
      </c>
      <c r="AA86" s="664">
        <f>-(AA72+AA79)*Parameters!$B$58</f>
        <v>0</v>
      </c>
      <c r="AB86" s="664">
        <f>-(AB72+AB79)*Parameters!$B$58</f>
        <v>0</v>
      </c>
      <c r="AC86" s="664">
        <f>-(AC72+AC79)*Parameters!$B$58</f>
        <v>0</v>
      </c>
      <c r="AD86" s="664">
        <f>-(AD72+AD79)*Parameters!$B$58</f>
        <v>0</v>
      </c>
      <c r="AE86" s="664">
        <f>-(AE72+AE79)*Parameters!$B$58</f>
        <v>0</v>
      </c>
      <c r="AF86" s="664">
        <f>-(AF72+AF79)*Parameters!$B$58</f>
        <v>0</v>
      </c>
      <c r="AG86" s="664">
        <f>-(AG72+AG79)*Parameters!$B$58</f>
        <v>0</v>
      </c>
      <c r="AH86" s="664">
        <f>-(AH72+AH79)*Parameters!$B$58</f>
        <v>0</v>
      </c>
      <c r="AI86" s="664">
        <f>-(AI72+AI79)*Parameters!$B$58</f>
        <v>0</v>
      </c>
      <c r="AJ86" s="664">
        <f>-(AJ72+AJ79)*Parameters!$B$58</f>
        <v>0</v>
      </c>
      <c r="AK86" s="164"/>
      <c r="AL86" s="164"/>
    </row>
    <row r="87" spans="1:39" hidden="1" x14ac:dyDescent="0.3">
      <c r="A87" s="133" t="s">
        <v>8884</v>
      </c>
      <c r="B87" s="1122">
        <f t="shared" si="16"/>
        <v>0</v>
      </c>
      <c r="C87" s="559">
        <f t="shared" si="17"/>
        <v>0</v>
      </c>
      <c r="D87" s="664">
        <f>-(D73+D80)*Parameters!$B$59</f>
        <v>0</v>
      </c>
      <c r="E87" s="664">
        <f>-(E73+E80)*Parameters!$B$59</f>
        <v>0</v>
      </c>
      <c r="F87" s="664">
        <f>-(F73+F80)*Parameters!$B$59</f>
        <v>0</v>
      </c>
      <c r="G87" s="664">
        <f>-(G73+G80)*Parameters!$B$59</f>
        <v>0</v>
      </c>
      <c r="H87" s="664">
        <f>-(H73+H80)*Parameters!$B$59</f>
        <v>0</v>
      </c>
      <c r="I87" s="664">
        <f>-(I73+I80)*Parameters!$B$59</f>
        <v>0</v>
      </c>
      <c r="J87" s="664">
        <f>-(J73+J80)*Parameters!$B$59</f>
        <v>0</v>
      </c>
      <c r="K87" s="664">
        <f>-(K73+K80)*Parameters!$B$59</f>
        <v>0</v>
      </c>
      <c r="L87" s="664">
        <f>-(L73+L80)*Parameters!$B$59</f>
        <v>0</v>
      </c>
      <c r="M87" s="664">
        <f>-(M73+M80)*Parameters!$B$59</f>
        <v>0</v>
      </c>
      <c r="N87" s="664">
        <f>-(N73+N80)*Parameters!$B$59</f>
        <v>0</v>
      </c>
      <c r="O87" s="664">
        <f>-(O73+O80)*Parameters!$B$59</f>
        <v>0</v>
      </c>
      <c r="P87" s="664">
        <f>-(P73+P80)*Parameters!$B$59</f>
        <v>0</v>
      </c>
      <c r="Q87" s="664">
        <f>-(Q73+Q80)*Parameters!$B$59</f>
        <v>0</v>
      </c>
      <c r="R87" s="664">
        <f>-(R73+R80)*Parameters!$B$59</f>
        <v>0</v>
      </c>
      <c r="S87" s="664">
        <f>-(S73+S80)*Parameters!$B$59</f>
        <v>0</v>
      </c>
      <c r="T87" s="664">
        <f>-(T73+T80)*Parameters!$B$59</f>
        <v>0</v>
      </c>
      <c r="U87" s="664">
        <f>-(U73+U80)*Parameters!$B$59</f>
        <v>0</v>
      </c>
      <c r="V87" s="664">
        <f>-(V73+V80)*Parameters!$B$59</f>
        <v>0</v>
      </c>
      <c r="W87" s="664">
        <f>-(W73+W80)*Parameters!$B$59</f>
        <v>0</v>
      </c>
      <c r="X87" s="664">
        <f>-(X73+X80)*Parameters!$B$59</f>
        <v>0</v>
      </c>
      <c r="Y87" s="664">
        <f>-(Y73+Y80)*Parameters!$B$59</f>
        <v>0</v>
      </c>
      <c r="Z87" s="664">
        <f>-(Z73+Z80)*Parameters!$B$59</f>
        <v>0</v>
      </c>
      <c r="AA87" s="664">
        <f>-(AA73+AA80)*Parameters!$B$59</f>
        <v>0</v>
      </c>
      <c r="AB87" s="664">
        <f>-(AB73+AB80)*Parameters!$B$59</f>
        <v>0</v>
      </c>
      <c r="AC87" s="664">
        <f>-(AC73+AC80)*Parameters!$B$59</f>
        <v>0</v>
      </c>
      <c r="AD87" s="664">
        <f>-(AD73+AD80)*Parameters!$B$59</f>
        <v>0</v>
      </c>
      <c r="AE87" s="664">
        <f>-(AE73+AE80)*Parameters!$B$59</f>
        <v>0</v>
      </c>
      <c r="AF87" s="664">
        <f>-(AF73+AF80)*Parameters!$B$59</f>
        <v>0</v>
      </c>
      <c r="AG87" s="664">
        <f>-(AG73+AG80)*Parameters!$B$59</f>
        <v>0</v>
      </c>
      <c r="AH87" s="664">
        <f>-(AH73+AH80)*Parameters!$B$59</f>
        <v>0</v>
      </c>
      <c r="AI87" s="664">
        <f>-(AI73+AI80)*Parameters!$B$59</f>
        <v>0</v>
      </c>
      <c r="AJ87" s="664">
        <f>-(AJ73+AJ80)*Parameters!$B$59</f>
        <v>0</v>
      </c>
      <c r="AK87" s="164"/>
      <c r="AL87" s="164"/>
    </row>
    <row r="88" spans="1:39" hidden="1" x14ac:dyDescent="0.3">
      <c r="A88" s="318" t="s">
        <v>0</v>
      </c>
      <c r="B88" s="1122">
        <f t="shared" si="16"/>
        <v>0</v>
      </c>
      <c r="C88" s="559">
        <f t="shared" si="17"/>
        <v>0</v>
      </c>
      <c r="D88" s="665">
        <f>SUM(D83:D87)</f>
        <v>0</v>
      </c>
      <c r="E88" s="665">
        <f t="shared" ref="E88:AJ88" si="18">SUM(E83:E87)</f>
        <v>0</v>
      </c>
      <c r="F88" s="665">
        <f t="shared" si="18"/>
        <v>0</v>
      </c>
      <c r="G88" s="665">
        <f t="shared" si="18"/>
        <v>0</v>
      </c>
      <c r="H88" s="665">
        <f t="shared" si="18"/>
        <v>0</v>
      </c>
      <c r="I88" s="665">
        <f t="shared" si="18"/>
        <v>0</v>
      </c>
      <c r="J88" s="665">
        <f t="shared" si="18"/>
        <v>0</v>
      </c>
      <c r="K88" s="665">
        <f t="shared" si="18"/>
        <v>0</v>
      </c>
      <c r="L88" s="665">
        <f t="shared" si="18"/>
        <v>0</v>
      </c>
      <c r="M88" s="665">
        <f t="shared" si="18"/>
        <v>0</v>
      </c>
      <c r="N88" s="665">
        <f t="shared" si="18"/>
        <v>0</v>
      </c>
      <c r="O88" s="665">
        <f t="shared" si="18"/>
        <v>0</v>
      </c>
      <c r="P88" s="665">
        <f t="shared" si="18"/>
        <v>0</v>
      </c>
      <c r="Q88" s="665">
        <f t="shared" si="18"/>
        <v>0</v>
      </c>
      <c r="R88" s="665">
        <f t="shared" si="18"/>
        <v>0</v>
      </c>
      <c r="S88" s="665">
        <f t="shared" si="18"/>
        <v>0</v>
      </c>
      <c r="T88" s="665">
        <f t="shared" si="18"/>
        <v>0</v>
      </c>
      <c r="U88" s="665">
        <f t="shared" si="18"/>
        <v>0</v>
      </c>
      <c r="V88" s="665">
        <f t="shared" si="18"/>
        <v>0</v>
      </c>
      <c r="W88" s="665">
        <f t="shared" si="18"/>
        <v>0</v>
      </c>
      <c r="X88" s="665">
        <f t="shared" si="18"/>
        <v>0</v>
      </c>
      <c r="Y88" s="665">
        <f t="shared" si="18"/>
        <v>0</v>
      </c>
      <c r="Z88" s="665">
        <f t="shared" si="18"/>
        <v>0</v>
      </c>
      <c r="AA88" s="665">
        <f t="shared" si="18"/>
        <v>0</v>
      </c>
      <c r="AB88" s="665">
        <f t="shared" si="18"/>
        <v>0</v>
      </c>
      <c r="AC88" s="665">
        <f t="shared" si="18"/>
        <v>0</v>
      </c>
      <c r="AD88" s="665">
        <f t="shared" si="18"/>
        <v>0</v>
      </c>
      <c r="AE88" s="665">
        <f t="shared" si="18"/>
        <v>0</v>
      </c>
      <c r="AF88" s="665">
        <f t="shared" si="18"/>
        <v>0</v>
      </c>
      <c r="AG88" s="665">
        <f t="shared" si="18"/>
        <v>0</v>
      </c>
      <c r="AH88" s="665">
        <f t="shared" si="18"/>
        <v>0</v>
      </c>
      <c r="AI88" s="665">
        <f t="shared" si="18"/>
        <v>0</v>
      </c>
      <c r="AJ88" s="665">
        <f t="shared" si="18"/>
        <v>0</v>
      </c>
      <c r="AK88" s="164"/>
      <c r="AL88" s="164"/>
    </row>
    <row r="89" spans="1:39" hidden="1" x14ac:dyDescent="0.3">
      <c r="A89" s="343" t="s">
        <v>9354</v>
      </c>
      <c r="B89" s="987">
        <v>1</v>
      </c>
      <c r="C89" s="134"/>
      <c r="AK89" s="164"/>
      <c r="AL89" s="164"/>
    </row>
    <row r="90" spans="1:39" hidden="1" x14ac:dyDescent="0.3">
      <c r="A90" s="1137" t="str">
        <f>IF(SUM(BCAInputs!B204:C204,BCAInputs!B224:C224,BCAInputs!B244:C244)=0,"No speed-bin data. Use simplified approach.","")</f>
        <v>No speed-bin data. Use simplified approach.</v>
      </c>
      <c r="B90" s="178"/>
      <c r="C90" s="134"/>
      <c r="AK90" s="164"/>
      <c r="AL90" s="164"/>
    </row>
    <row r="91" spans="1:39" hidden="1" x14ac:dyDescent="0.3">
      <c r="A91" s="341"/>
      <c r="B91" s="178"/>
      <c r="C91" s="134"/>
      <c r="AK91" s="164"/>
      <c r="AL91" s="164"/>
    </row>
    <row r="92" spans="1:39" hidden="1" x14ac:dyDescent="0.3">
      <c r="A92" s="590" t="s">
        <v>9186</v>
      </c>
      <c r="B92" s="590"/>
      <c r="C92" s="591"/>
      <c r="D92" s="591"/>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164"/>
      <c r="AL92" s="164"/>
    </row>
    <row r="93" spans="1:39" hidden="1" x14ac:dyDescent="0.3">
      <c r="A93" s="392" t="s">
        <v>9003</v>
      </c>
      <c r="B93" s="342"/>
      <c r="C93" s="134"/>
      <c r="AK93" s="164"/>
      <c r="AL93" s="164"/>
    </row>
    <row r="94" spans="1:39" hidden="1" x14ac:dyDescent="0.3">
      <c r="A94" s="334" t="s">
        <v>9007</v>
      </c>
      <c r="B94" s="550" t="str">
        <f>BCAInputs!$B$15</f>
        <v>District 5</v>
      </c>
      <c r="C94" s="560"/>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164"/>
      <c r="AL94" s="164"/>
    </row>
    <row r="95" spans="1:39" hidden="1" x14ac:dyDescent="0.3">
      <c r="A95" s="946" t="str">
        <f>BCAInputs!A$174</f>
        <v>1 = No Injury</v>
      </c>
      <c r="B95" s="551">
        <f>IF(LEFT(B$94,8)="District",VLOOKUP($B$94,CrashData!$A$7:$H$14,3,FALSE),CrashData!$C$11)</f>
        <v>0.72981823717220418</v>
      </c>
      <c r="C95" s="558">
        <f t="shared" ref="C95:C101" si="19">SUM(D95:AJ95)</f>
        <v>0</v>
      </c>
      <c r="D95" s="337">
        <f t="shared" ref="D95:M100" si="20">(SUM(D$22,D$23)/10^6)*$B95</f>
        <v>0</v>
      </c>
      <c r="E95" s="337">
        <f t="shared" si="20"/>
        <v>0</v>
      </c>
      <c r="F95" s="337">
        <f t="shared" si="20"/>
        <v>0</v>
      </c>
      <c r="G95" s="337">
        <f t="shared" si="20"/>
        <v>0</v>
      </c>
      <c r="H95" s="337">
        <f t="shared" si="20"/>
        <v>0</v>
      </c>
      <c r="I95" s="337">
        <f t="shared" si="20"/>
        <v>0</v>
      </c>
      <c r="J95" s="337">
        <f t="shared" si="20"/>
        <v>0</v>
      </c>
      <c r="K95" s="337">
        <f t="shared" si="20"/>
        <v>0</v>
      </c>
      <c r="L95" s="337">
        <f t="shared" si="20"/>
        <v>0</v>
      </c>
      <c r="M95" s="337">
        <f t="shared" si="20"/>
        <v>0</v>
      </c>
      <c r="N95" s="337">
        <f t="shared" ref="N95:W100" si="21">(SUM(N$22,N$23)/10^6)*$B95</f>
        <v>0</v>
      </c>
      <c r="O95" s="337">
        <f t="shared" si="21"/>
        <v>0</v>
      </c>
      <c r="P95" s="337">
        <f t="shared" si="21"/>
        <v>0</v>
      </c>
      <c r="Q95" s="337">
        <f t="shared" si="21"/>
        <v>0</v>
      </c>
      <c r="R95" s="337">
        <f t="shared" si="21"/>
        <v>0</v>
      </c>
      <c r="S95" s="337">
        <f t="shared" si="21"/>
        <v>0</v>
      </c>
      <c r="T95" s="337">
        <f t="shared" si="21"/>
        <v>0</v>
      </c>
      <c r="U95" s="337">
        <f t="shared" si="21"/>
        <v>0</v>
      </c>
      <c r="V95" s="337">
        <f t="shared" si="21"/>
        <v>0</v>
      </c>
      <c r="W95" s="337">
        <f t="shared" si="21"/>
        <v>0</v>
      </c>
      <c r="X95" s="337">
        <f t="shared" ref="X95:AG100" si="22">(SUM(X$22,X$23)/10^6)*$B95</f>
        <v>0</v>
      </c>
      <c r="Y95" s="337">
        <f t="shared" si="22"/>
        <v>0</v>
      </c>
      <c r="Z95" s="337">
        <f t="shared" si="22"/>
        <v>0</v>
      </c>
      <c r="AA95" s="337">
        <f t="shared" si="22"/>
        <v>0</v>
      </c>
      <c r="AB95" s="337">
        <f t="shared" si="22"/>
        <v>0</v>
      </c>
      <c r="AC95" s="337">
        <f t="shared" si="22"/>
        <v>0</v>
      </c>
      <c r="AD95" s="337">
        <f t="shared" si="22"/>
        <v>0</v>
      </c>
      <c r="AE95" s="337">
        <f t="shared" si="22"/>
        <v>0</v>
      </c>
      <c r="AF95" s="337">
        <f t="shared" si="22"/>
        <v>0</v>
      </c>
      <c r="AG95" s="337">
        <f t="shared" si="22"/>
        <v>0</v>
      </c>
      <c r="AH95" s="337">
        <f t="shared" ref="AH95:AJ100" si="23">(SUM(AH$22,AH$23)/10^6)*$B95</f>
        <v>0</v>
      </c>
      <c r="AI95" s="337">
        <f t="shared" si="23"/>
        <v>0</v>
      </c>
      <c r="AJ95" s="337">
        <f t="shared" si="23"/>
        <v>0</v>
      </c>
      <c r="AK95" s="164"/>
      <c r="AL95" s="164"/>
    </row>
    <row r="96" spans="1:39" hidden="1" x14ac:dyDescent="0.3">
      <c r="A96" s="946" t="str">
        <f>BCAInputs!A$175</f>
        <v>2 = Possible Injury</v>
      </c>
      <c r="B96" s="551">
        <f>IF(LEFT(B$94,8)="District",VLOOKUP($B$94,CrashData!$A$7:$H$14,4,FALSE),CrashData!$D$11)</f>
        <v>0.40467404674961699</v>
      </c>
      <c r="C96" s="558">
        <f t="shared" si="19"/>
        <v>0</v>
      </c>
      <c r="D96" s="337">
        <f t="shared" si="20"/>
        <v>0</v>
      </c>
      <c r="E96" s="337">
        <f t="shared" si="20"/>
        <v>0</v>
      </c>
      <c r="F96" s="337">
        <f t="shared" si="20"/>
        <v>0</v>
      </c>
      <c r="G96" s="337">
        <f t="shared" si="20"/>
        <v>0</v>
      </c>
      <c r="H96" s="337">
        <f t="shared" si="20"/>
        <v>0</v>
      </c>
      <c r="I96" s="337">
        <f t="shared" si="20"/>
        <v>0</v>
      </c>
      <c r="J96" s="337">
        <f t="shared" si="20"/>
        <v>0</v>
      </c>
      <c r="K96" s="337">
        <f t="shared" si="20"/>
        <v>0</v>
      </c>
      <c r="L96" s="337">
        <f t="shared" si="20"/>
        <v>0</v>
      </c>
      <c r="M96" s="337">
        <f t="shared" si="20"/>
        <v>0</v>
      </c>
      <c r="N96" s="337">
        <f t="shared" si="21"/>
        <v>0</v>
      </c>
      <c r="O96" s="337">
        <f t="shared" si="21"/>
        <v>0</v>
      </c>
      <c r="P96" s="337">
        <f t="shared" si="21"/>
        <v>0</v>
      </c>
      <c r="Q96" s="337">
        <f t="shared" si="21"/>
        <v>0</v>
      </c>
      <c r="R96" s="337">
        <f t="shared" si="21"/>
        <v>0</v>
      </c>
      <c r="S96" s="337">
        <f t="shared" si="21"/>
        <v>0</v>
      </c>
      <c r="T96" s="337">
        <f t="shared" si="21"/>
        <v>0</v>
      </c>
      <c r="U96" s="337">
        <f t="shared" si="21"/>
        <v>0</v>
      </c>
      <c r="V96" s="337">
        <f t="shared" si="21"/>
        <v>0</v>
      </c>
      <c r="W96" s="337">
        <f t="shared" si="21"/>
        <v>0</v>
      </c>
      <c r="X96" s="337">
        <f t="shared" si="22"/>
        <v>0</v>
      </c>
      <c r="Y96" s="337">
        <f t="shared" si="22"/>
        <v>0</v>
      </c>
      <c r="Z96" s="337">
        <f t="shared" si="22"/>
        <v>0</v>
      </c>
      <c r="AA96" s="337">
        <f t="shared" si="22"/>
        <v>0</v>
      </c>
      <c r="AB96" s="337">
        <f t="shared" si="22"/>
        <v>0</v>
      </c>
      <c r="AC96" s="337">
        <f t="shared" si="22"/>
        <v>0</v>
      </c>
      <c r="AD96" s="337">
        <f t="shared" si="22"/>
        <v>0</v>
      </c>
      <c r="AE96" s="337">
        <f t="shared" si="22"/>
        <v>0</v>
      </c>
      <c r="AF96" s="337">
        <f t="shared" si="22"/>
        <v>0</v>
      </c>
      <c r="AG96" s="337">
        <f t="shared" si="22"/>
        <v>0</v>
      </c>
      <c r="AH96" s="337">
        <f t="shared" si="23"/>
        <v>0</v>
      </c>
      <c r="AI96" s="337">
        <f t="shared" si="23"/>
        <v>0</v>
      </c>
      <c r="AJ96" s="337">
        <f t="shared" si="23"/>
        <v>0</v>
      </c>
      <c r="AK96" s="164"/>
      <c r="AL96" s="164"/>
    </row>
    <row r="97" spans="1:38 16347:16347" hidden="1" x14ac:dyDescent="0.3">
      <c r="A97" s="946" t="str">
        <f>BCAInputs!A$176</f>
        <v>3 = Non-Incapacitating Injury</v>
      </c>
      <c r="B97" s="551">
        <f>IF(LEFT(B$94,8)="District",VLOOKUP($B$94,CrashData!$A$7:$H$14,5,FALSE),CrashData!$E$11)</f>
        <v>0.24118198402678806</v>
      </c>
      <c r="C97" s="558">
        <f t="shared" si="19"/>
        <v>0</v>
      </c>
      <c r="D97" s="337">
        <f t="shared" si="20"/>
        <v>0</v>
      </c>
      <c r="E97" s="337">
        <f t="shared" si="20"/>
        <v>0</v>
      </c>
      <c r="F97" s="337">
        <f t="shared" si="20"/>
        <v>0</v>
      </c>
      <c r="G97" s="337">
        <f t="shared" si="20"/>
        <v>0</v>
      </c>
      <c r="H97" s="337">
        <f t="shared" si="20"/>
        <v>0</v>
      </c>
      <c r="I97" s="337">
        <f t="shared" si="20"/>
        <v>0</v>
      </c>
      <c r="J97" s="337">
        <f t="shared" si="20"/>
        <v>0</v>
      </c>
      <c r="K97" s="337">
        <f t="shared" si="20"/>
        <v>0</v>
      </c>
      <c r="L97" s="337">
        <f t="shared" si="20"/>
        <v>0</v>
      </c>
      <c r="M97" s="337">
        <f t="shared" si="20"/>
        <v>0</v>
      </c>
      <c r="N97" s="337">
        <f t="shared" si="21"/>
        <v>0</v>
      </c>
      <c r="O97" s="337">
        <f t="shared" si="21"/>
        <v>0</v>
      </c>
      <c r="P97" s="337">
        <f t="shared" si="21"/>
        <v>0</v>
      </c>
      <c r="Q97" s="337">
        <f t="shared" si="21"/>
        <v>0</v>
      </c>
      <c r="R97" s="337">
        <f t="shared" si="21"/>
        <v>0</v>
      </c>
      <c r="S97" s="337">
        <f t="shared" si="21"/>
        <v>0</v>
      </c>
      <c r="T97" s="337">
        <f t="shared" si="21"/>
        <v>0</v>
      </c>
      <c r="U97" s="337">
        <f t="shared" si="21"/>
        <v>0</v>
      </c>
      <c r="V97" s="337">
        <f t="shared" si="21"/>
        <v>0</v>
      </c>
      <c r="W97" s="337">
        <f t="shared" si="21"/>
        <v>0</v>
      </c>
      <c r="X97" s="337">
        <f t="shared" si="22"/>
        <v>0</v>
      </c>
      <c r="Y97" s="337">
        <f t="shared" si="22"/>
        <v>0</v>
      </c>
      <c r="Z97" s="337">
        <f t="shared" si="22"/>
        <v>0</v>
      </c>
      <c r="AA97" s="337">
        <f t="shared" si="22"/>
        <v>0</v>
      </c>
      <c r="AB97" s="337">
        <f t="shared" si="22"/>
        <v>0</v>
      </c>
      <c r="AC97" s="337">
        <f t="shared" si="22"/>
        <v>0</v>
      </c>
      <c r="AD97" s="337">
        <f t="shared" si="22"/>
        <v>0</v>
      </c>
      <c r="AE97" s="337">
        <f t="shared" si="22"/>
        <v>0</v>
      </c>
      <c r="AF97" s="337">
        <f t="shared" si="22"/>
        <v>0</v>
      </c>
      <c r="AG97" s="337">
        <f t="shared" si="22"/>
        <v>0</v>
      </c>
      <c r="AH97" s="337">
        <f t="shared" si="23"/>
        <v>0</v>
      </c>
      <c r="AI97" s="337">
        <f t="shared" si="23"/>
        <v>0</v>
      </c>
      <c r="AJ97" s="337">
        <f t="shared" si="23"/>
        <v>0</v>
      </c>
      <c r="AK97" s="164"/>
      <c r="AL97" s="164"/>
    </row>
    <row r="98" spans="1:38 16347:16347" hidden="1" x14ac:dyDescent="0.3">
      <c r="A98" s="946" t="str">
        <f>BCAInputs!A$177</f>
        <v>4 = Incapacitating Injury</v>
      </c>
      <c r="B98" s="551">
        <f>IF(LEFT(B$94,8)="District",VLOOKUP($B$94,CrashData!$A$7:$H$14,6,FALSE),CrashData!$F$11)</f>
        <v>8.4603028092488639E-2</v>
      </c>
      <c r="C98" s="558">
        <f t="shared" si="19"/>
        <v>0</v>
      </c>
      <c r="D98" s="337">
        <f t="shared" si="20"/>
        <v>0</v>
      </c>
      <c r="E98" s="337">
        <f t="shared" si="20"/>
        <v>0</v>
      </c>
      <c r="F98" s="337">
        <f t="shared" si="20"/>
        <v>0</v>
      </c>
      <c r="G98" s="337">
        <f t="shared" si="20"/>
        <v>0</v>
      </c>
      <c r="H98" s="337">
        <f t="shared" si="20"/>
        <v>0</v>
      </c>
      <c r="I98" s="337">
        <f t="shared" si="20"/>
        <v>0</v>
      </c>
      <c r="J98" s="337">
        <f t="shared" si="20"/>
        <v>0</v>
      </c>
      <c r="K98" s="337">
        <f t="shared" si="20"/>
        <v>0</v>
      </c>
      <c r="L98" s="337">
        <f t="shared" si="20"/>
        <v>0</v>
      </c>
      <c r="M98" s="337">
        <f t="shared" si="20"/>
        <v>0</v>
      </c>
      <c r="N98" s="337">
        <f t="shared" si="21"/>
        <v>0</v>
      </c>
      <c r="O98" s="337">
        <f t="shared" si="21"/>
        <v>0</v>
      </c>
      <c r="P98" s="337">
        <f t="shared" si="21"/>
        <v>0</v>
      </c>
      <c r="Q98" s="337">
        <f t="shared" si="21"/>
        <v>0</v>
      </c>
      <c r="R98" s="337">
        <f t="shared" si="21"/>
        <v>0</v>
      </c>
      <c r="S98" s="337">
        <f t="shared" si="21"/>
        <v>0</v>
      </c>
      <c r="T98" s="337">
        <f t="shared" si="21"/>
        <v>0</v>
      </c>
      <c r="U98" s="337">
        <f t="shared" si="21"/>
        <v>0</v>
      </c>
      <c r="V98" s="337">
        <f t="shared" si="21"/>
        <v>0</v>
      </c>
      <c r="W98" s="337">
        <f t="shared" si="21"/>
        <v>0</v>
      </c>
      <c r="X98" s="337">
        <f t="shared" si="22"/>
        <v>0</v>
      </c>
      <c r="Y98" s="337">
        <f t="shared" si="22"/>
        <v>0</v>
      </c>
      <c r="Z98" s="337">
        <f t="shared" si="22"/>
        <v>0</v>
      </c>
      <c r="AA98" s="337">
        <f t="shared" si="22"/>
        <v>0</v>
      </c>
      <c r="AB98" s="337">
        <f t="shared" si="22"/>
        <v>0</v>
      </c>
      <c r="AC98" s="337">
        <f t="shared" si="22"/>
        <v>0</v>
      </c>
      <c r="AD98" s="337">
        <f t="shared" si="22"/>
        <v>0</v>
      </c>
      <c r="AE98" s="337">
        <f t="shared" si="22"/>
        <v>0</v>
      </c>
      <c r="AF98" s="337">
        <f t="shared" si="22"/>
        <v>0</v>
      </c>
      <c r="AG98" s="337">
        <f t="shared" si="22"/>
        <v>0</v>
      </c>
      <c r="AH98" s="337">
        <f t="shared" si="23"/>
        <v>0</v>
      </c>
      <c r="AI98" s="337">
        <f t="shared" si="23"/>
        <v>0</v>
      </c>
      <c r="AJ98" s="337">
        <f t="shared" si="23"/>
        <v>0</v>
      </c>
      <c r="AK98" s="164"/>
      <c r="AL98" s="164"/>
    </row>
    <row r="99" spans="1:38 16347:16347" hidden="1" x14ac:dyDescent="0.3">
      <c r="A99" s="946" t="str">
        <f>BCAInputs!A$178</f>
        <v>5 = Fatality</v>
      </c>
      <c r="B99" s="551">
        <f>IF(LEFT(B$94,8)="District",VLOOKUP($B$94,CrashData!$A$7:$H$14,7,FALSE),CrashData!$G$11)</f>
        <v>1.159304705829247E-2</v>
      </c>
      <c r="C99" s="558">
        <f t="shared" si="19"/>
        <v>0</v>
      </c>
      <c r="D99" s="337">
        <f t="shared" si="20"/>
        <v>0</v>
      </c>
      <c r="E99" s="337">
        <f t="shared" si="20"/>
        <v>0</v>
      </c>
      <c r="F99" s="337">
        <f t="shared" si="20"/>
        <v>0</v>
      </c>
      <c r="G99" s="337">
        <f t="shared" si="20"/>
        <v>0</v>
      </c>
      <c r="H99" s="337">
        <f t="shared" si="20"/>
        <v>0</v>
      </c>
      <c r="I99" s="337">
        <f t="shared" si="20"/>
        <v>0</v>
      </c>
      <c r="J99" s="337">
        <f t="shared" si="20"/>
        <v>0</v>
      </c>
      <c r="K99" s="337">
        <f t="shared" si="20"/>
        <v>0</v>
      </c>
      <c r="L99" s="337">
        <f t="shared" si="20"/>
        <v>0</v>
      </c>
      <c r="M99" s="337">
        <f t="shared" si="20"/>
        <v>0</v>
      </c>
      <c r="N99" s="337">
        <f t="shared" si="21"/>
        <v>0</v>
      </c>
      <c r="O99" s="337">
        <f t="shared" si="21"/>
        <v>0</v>
      </c>
      <c r="P99" s="337">
        <f t="shared" si="21"/>
        <v>0</v>
      </c>
      <c r="Q99" s="337">
        <f t="shared" si="21"/>
        <v>0</v>
      </c>
      <c r="R99" s="337">
        <f t="shared" si="21"/>
        <v>0</v>
      </c>
      <c r="S99" s="337">
        <f t="shared" si="21"/>
        <v>0</v>
      </c>
      <c r="T99" s="337">
        <f t="shared" si="21"/>
        <v>0</v>
      </c>
      <c r="U99" s="337">
        <f t="shared" si="21"/>
        <v>0</v>
      </c>
      <c r="V99" s="337">
        <f t="shared" si="21"/>
        <v>0</v>
      </c>
      <c r="W99" s="337">
        <f t="shared" si="21"/>
        <v>0</v>
      </c>
      <c r="X99" s="337">
        <f t="shared" si="22"/>
        <v>0</v>
      </c>
      <c r="Y99" s="337">
        <f t="shared" si="22"/>
        <v>0</v>
      </c>
      <c r="Z99" s="337">
        <f t="shared" si="22"/>
        <v>0</v>
      </c>
      <c r="AA99" s="337">
        <f t="shared" si="22"/>
        <v>0</v>
      </c>
      <c r="AB99" s="337">
        <f t="shared" si="22"/>
        <v>0</v>
      </c>
      <c r="AC99" s="337">
        <f t="shared" si="22"/>
        <v>0</v>
      </c>
      <c r="AD99" s="337">
        <f t="shared" si="22"/>
        <v>0</v>
      </c>
      <c r="AE99" s="337">
        <f t="shared" si="22"/>
        <v>0</v>
      </c>
      <c r="AF99" s="337">
        <f t="shared" si="22"/>
        <v>0</v>
      </c>
      <c r="AG99" s="337">
        <f t="shared" si="22"/>
        <v>0</v>
      </c>
      <c r="AH99" s="337">
        <f t="shared" si="23"/>
        <v>0</v>
      </c>
      <c r="AI99" s="337">
        <f t="shared" si="23"/>
        <v>0</v>
      </c>
      <c r="AJ99" s="337">
        <f t="shared" si="23"/>
        <v>0</v>
      </c>
      <c r="AK99" s="164"/>
      <c r="AL99" s="164"/>
    </row>
    <row r="100" spans="1:38 16347:16347" hidden="1" x14ac:dyDescent="0.3">
      <c r="A100" s="946" t="str">
        <f>BCAInputs!A$179</f>
        <v>6 = Non-Traffic Fatality</v>
      </c>
      <c r="B100" s="551">
        <f>IF(LEFT(B$94,8)="District",VLOOKUP($B$94,CrashData!$A$7:$H$14,8,FALSE),CrashData!$H$11)</f>
        <v>5.6898740412668922E-4</v>
      </c>
      <c r="C100" s="558">
        <f t="shared" si="19"/>
        <v>0</v>
      </c>
      <c r="D100" s="337">
        <f t="shared" si="20"/>
        <v>0</v>
      </c>
      <c r="E100" s="337">
        <f t="shared" si="20"/>
        <v>0</v>
      </c>
      <c r="F100" s="337">
        <f t="shared" si="20"/>
        <v>0</v>
      </c>
      <c r="G100" s="337">
        <f t="shared" si="20"/>
        <v>0</v>
      </c>
      <c r="H100" s="337">
        <f t="shared" si="20"/>
        <v>0</v>
      </c>
      <c r="I100" s="337">
        <f t="shared" si="20"/>
        <v>0</v>
      </c>
      <c r="J100" s="337">
        <f t="shared" si="20"/>
        <v>0</v>
      </c>
      <c r="K100" s="337">
        <f t="shared" si="20"/>
        <v>0</v>
      </c>
      <c r="L100" s="337">
        <f t="shared" si="20"/>
        <v>0</v>
      </c>
      <c r="M100" s="337">
        <f t="shared" si="20"/>
        <v>0</v>
      </c>
      <c r="N100" s="337">
        <f t="shared" si="21"/>
        <v>0</v>
      </c>
      <c r="O100" s="337">
        <f t="shared" si="21"/>
        <v>0</v>
      </c>
      <c r="P100" s="337">
        <f t="shared" si="21"/>
        <v>0</v>
      </c>
      <c r="Q100" s="337">
        <f t="shared" si="21"/>
        <v>0</v>
      </c>
      <c r="R100" s="337">
        <f t="shared" si="21"/>
        <v>0</v>
      </c>
      <c r="S100" s="337">
        <f t="shared" si="21"/>
        <v>0</v>
      </c>
      <c r="T100" s="337">
        <f t="shared" si="21"/>
        <v>0</v>
      </c>
      <c r="U100" s="337">
        <f t="shared" si="21"/>
        <v>0</v>
      </c>
      <c r="V100" s="337">
        <f t="shared" si="21"/>
        <v>0</v>
      </c>
      <c r="W100" s="337">
        <f t="shared" si="21"/>
        <v>0</v>
      </c>
      <c r="X100" s="337">
        <f t="shared" si="22"/>
        <v>0</v>
      </c>
      <c r="Y100" s="337">
        <f t="shared" si="22"/>
        <v>0</v>
      </c>
      <c r="Z100" s="337">
        <f t="shared" si="22"/>
        <v>0</v>
      </c>
      <c r="AA100" s="337">
        <f t="shared" si="22"/>
        <v>0</v>
      </c>
      <c r="AB100" s="337">
        <f t="shared" si="22"/>
        <v>0</v>
      </c>
      <c r="AC100" s="337">
        <f t="shared" si="22"/>
        <v>0</v>
      </c>
      <c r="AD100" s="337">
        <f t="shared" si="22"/>
        <v>0</v>
      </c>
      <c r="AE100" s="337">
        <f t="shared" si="22"/>
        <v>0</v>
      </c>
      <c r="AF100" s="337">
        <f t="shared" si="22"/>
        <v>0</v>
      </c>
      <c r="AG100" s="337">
        <f t="shared" si="22"/>
        <v>0</v>
      </c>
      <c r="AH100" s="337">
        <f t="shared" si="23"/>
        <v>0</v>
      </c>
      <c r="AI100" s="337">
        <f t="shared" si="23"/>
        <v>0</v>
      </c>
      <c r="AJ100" s="337">
        <f t="shared" si="23"/>
        <v>0</v>
      </c>
      <c r="AK100" s="164"/>
      <c r="AL100" s="164"/>
    </row>
    <row r="101" spans="1:38 16347:16347" hidden="1" x14ac:dyDescent="0.3">
      <c r="A101" s="947" t="s">
        <v>0</v>
      </c>
      <c r="B101" s="947"/>
      <c r="C101" s="558">
        <f t="shared" si="19"/>
        <v>0</v>
      </c>
      <c r="D101" s="338">
        <f>SUM(D95:D100)</f>
        <v>0</v>
      </c>
      <c r="E101" s="338">
        <f t="shared" ref="E101:AJ101" si="24">SUM(E95:E100)</f>
        <v>0</v>
      </c>
      <c r="F101" s="338">
        <f t="shared" si="24"/>
        <v>0</v>
      </c>
      <c r="G101" s="338">
        <f t="shared" si="24"/>
        <v>0</v>
      </c>
      <c r="H101" s="338">
        <f t="shared" si="24"/>
        <v>0</v>
      </c>
      <c r="I101" s="338">
        <f t="shared" si="24"/>
        <v>0</v>
      </c>
      <c r="J101" s="338">
        <f t="shared" si="24"/>
        <v>0</v>
      </c>
      <c r="K101" s="338">
        <f t="shared" si="24"/>
        <v>0</v>
      </c>
      <c r="L101" s="338">
        <f t="shared" si="24"/>
        <v>0</v>
      </c>
      <c r="M101" s="338">
        <f t="shared" si="24"/>
        <v>0</v>
      </c>
      <c r="N101" s="338">
        <f t="shared" si="24"/>
        <v>0</v>
      </c>
      <c r="O101" s="338">
        <f t="shared" si="24"/>
        <v>0</v>
      </c>
      <c r="P101" s="338">
        <f t="shared" si="24"/>
        <v>0</v>
      </c>
      <c r="Q101" s="338">
        <f t="shared" si="24"/>
        <v>0</v>
      </c>
      <c r="R101" s="338">
        <f t="shared" si="24"/>
        <v>0</v>
      </c>
      <c r="S101" s="338">
        <f t="shared" si="24"/>
        <v>0</v>
      </c>
      <c r="T101" s="338">
        <f t="shared" si="24"/>
        <v>0</v>
      </c>
      <c r="U101" s="338">
        <f t="shared" si="24"/>
        <v>0</v>
      </c>
      <c r="V101" s="338">
        <f t="shared" si="24"/>
        <v>0</v>
      </c>
      <c r="W101" s="338">
        <f t="shared" si="24"/>
        <v>0</v>
      </c>
      <c r="X101" s="338">
        <f t="shared" si="24"/>
        <v>0</v>
      </c>
      <c r="Y101" s="338">
        <f t="shared" si="24"/>
        <v>0</v>
      </c>
      <c r="Z101" s="338">
        <f t="shared" si="24"/>
        <v>0</v>
      </c>
      <c r="AA101" s="338">
        <f t="shared" si="24"/>
        <v>0</v>
      </c>
      <c r="AB101" s="338">
        <f t="shared" si="24"/>
        <v>0</v>
      </c>
      <c r="AC101" s="338">
        <f t="shared" si="24"/>
        <v>0</v>
      </c>
      <c r="AD101" s="338">
        <f t="shared" si="24"/>
        <v>0</v>
      </c>
      <c r="AE101" s="338">
        <f t="shared" si="24"/>
        <v>0</v>
      </c>
      <c r="AF101" s="338">
        <f t="shared" si="24"/>
        <v>0</v>
      </c>
      <c r="AG101" s="338">
        <f t="shared" si="24"/>
        <v>0</v>
      </c>
      <c r="AH101" s="338">
        <f t="shared" si="24"/>
        <v>0</v>
      </c>
      <c r="AI101" s="338">
        <f t="shared" si="24"/>
        <v>0</v>
      </c>
      <c r="AJ101" s="338">
        <f t="shared" si="24"/>
        <v>0</v>
      </c>
      <c r="AK101" s="164"/>
      <c r="AL101" s="164"/>
    </row>
    <row r="102" spans="1:38 16347:16347" hidden="1" x14ac:dyDescent="0.3">
      <c r="A102" s="334" t="s">
        <v>9182</v>
      </c>
      <c r="B102" s="334"/>
      <c r="C102" s="133"/>
      <c r="AK102" s="164"/>
      <c r="AL102" s="164"/>
      <c r="XDS102" s="322" t="s">
        <v>9425</v>
      </c>
    </row>
    <row r="103" spans="1:38 16347:16347" hidden="1" x14ac:dyDescent="0.3">
      <c r="A103" s="948" t="str">
        <f>A95</f>
        <v>1 = No Injury</v>
      </c>
      <c r="B103" s="552">
        <f>CrashData!$C$304</f>
        <v>11619.815999999999</v>
      </c>
      <c r="C103" s="559">
        <f t="shared" ref="C103:C109" si="25">SUM(D103:AJ103)</f>
        <v>0</v>
      </c>
      <c r="D103" s="325">
        <f>-D95*$B103*(1+Parameters!$B$53)^(D$2-Parameters!$B$52)</f>
        <v>0</v>
      </c>
      <c r="E103" s="325">
        <f>-E95*$B103*(1+Parameters!$B$53)^(E$2-Parameters!$B$52)</f>
        <v>0</v>
      </c>
      <c r="F103" s="325">
        <f>-F95*$B103*(1+Parameters!$B$53)^(F$2-Parameters!$B$52)</f>
        <v>0</v>
      </c>
      <c r="G103" s="325">
        <f>-G95*$B103*(1+Parameters!$B$53)^(G$2-Parameters!$B$52)</f>
        <v>0</v>
      </c>
      <c r="H103" s="325">
        <f>-H95*$B103*(1+Parameters!$B$53)^(H$2-Parameters!$B$52)</f>
        <v>0</v>
      </c>
      <c r="I103" s="325">
        <f>-I95*$B103*(1+Parameters!$B$53)^(I$2-Parameters!$B$52)</f>
        <v>0</v>
      </c>
      <c r="J103" s="325">
        <f>-J95*$B103*(1+Parameters!$B$53)^(J$2-Parameters!$B$52)</f>
        <v>0</v>
      </c>
      <c r="K103" s="325">
        <f>-K95*$B103*(1+Parameters!$B$53)^(K$2-Parameters!$B$52)</f>
        <v>0</v>
      </c>
      <c r="L103" s="325">
        <f>-L95*$B103*(1+Parameters!$B$53)^(L$2-Parameters!$B$52)</f>
        <v>0</v>
      </c>
      <c r="M103" s="325">
        <f>-M95*$B103*(1+Parameters!$B$53)^(M$2-Parameters!$B$52)</f>
        <v>0</v>
      </c>
      <c r="N103" s="325">
        <f>-N95*$B103*(1+Parameters!$B$53)^(N$2-Parameters!$B$52)</f>
        <v>0</v>
      </c>
      <c r="O103" s="325">
        <f>-O95*$B103*(1+Parameters!$B$53)^(O$2-Parameters!$B$52)</f>
        <v>0</v>
      </c>
      <c r="P103" s="325">
        <f>-P95*$B103*(1+Parameters!$B$53)^(P$2-Parameters!$B$52)</f>
        <v>0</v>
      </c>
      <c r="Q103" s="325">
        <f>-Q95*$B103*(1+Parameters!$B$53)^(Q$2-Parameters!$B$52)</f>
        <v>0</v>
      </c>
      <c r="R103" s="325">
        <f>-R95*$B103*(1+Parameters!$B$53)^(R$2-Parameters!$B$52)</f>
        <v>0</v>
      </c>
      <c r="S103" s="325">
        <f>-S95*$B103*(1+Parameters!$B$53)^(S$2-Parameters!$B$52)</f>
        <v>0</v>
      </c>
      <c r="T103" s="325">
        <f>-T95*$B103*(1+Parameters!$B$53)^(T$2-Parameters!$B$52)</f>
        <v>0</v>
      </c>
      <c r="U103" s="325">
        <f>-U95*$B103*(1+Parameters!$B$53)^(U$2-Parameters!$B$52)</f>
        <v>0</v>
      </c>
      <c r="V103" s="325">
        <f>-V95*$B103*(1+Parameters!$B$53)^(V$2-Parameters!$B$52)</f>
        <v>0</v>
      </c>
      <c r="W103" s="325">
        <f>-W95*$B103*(1+Parameters!$B$53)^(W$2-Parameters!$B$52)</f>
        <v>0</v>
      </c>
      <c r="X103" s="325">
        <f>-X95*$B103*(1+Parameters!$B$53)^(X$2-Parameters!$B$52)</f>
        <v>0</v>
      </c>
      <c r="Y103" s="325">
        <f>-Y95*$B103*(1+Parameters!$B$53)^(Y$2-Parameters!$B$52)</f>
        <v>0</v>
      </c>
      <c r="Z103" s="325">
        <f>-Z95*$B103*(1+Parameters!$B$53)^(Z$2-Parameters!$B$52)</f>
        <v>0</v>
      </c>
      <c r="AA103" s="325">
        <f>-AA95*$B103*(1+Parameters!$B$53)^(AA$2-Parameters!$B$52)</f>
        <v>0</v>
      </c>
      <c r="AB103" s="325">
        <f>-AB95*$B103*(1+Parameters!$B$53)^(AB$2-Parameters!$B$52)</f>
        <v>0</v>
      </c>
      <c r="AC103" s="325">
        <f>-AC95*$B103*(1+Parameters!$B$53)^(AC$2-Parameters!$B$52)</f>
        <v>0</v>
      </c>
      <c r="AD103" s="325">
        <f>-AD95*$B103*(1+Parameters!$B$53)^(AD$2-Parameters!$B$52)</f>
        <v>0</v>
      </c>
      <c r="AE103" s="325">
        <f>-AE95*$B103*(1+Parameters!$B$53)^(AE$2-Parameters!$B$52)</f>
        <v>0</v>
      </c>
      <c r="AF103" s="325">
        <f>-AF95*$B103*(1+Parameters!$B$53)^(AF$2-Parameters!$B$52)</f>
        <v>0</v>
      </c>
      <c r="AG103" s="325">
        <f>-AG95*$B103*(1+Parameters!$B$53)^(AG$2-Parameters!$B$52)</f>
        <v>0</v>
      </c>
      <c r="AH103" s="325">
        <f>-AH95*$B103*(1+Parameters!$B$53)^(AH$2-Parameters!$B$52)</f>
        <v>0</v>
      </c>
      <c r="AI103" s="325">
        <f>-AI95*$B103*(1+Parameters!$B$53)^(AI$2-Parameters!$B$52)</f>
        <v>0</v>
      </c>
      <c r="AJ103" s="325">
        <f>-AJ95*$B103*(1+Parameters!$B$53)^(AJ$2-Parameters!$B$52)</f>
        <v>0</v>
      </c>
      <c r="AK103" s="164"/>
      <c r="AL103" s="164"/>
      <c r="XDS103" s="1122">
        <f t="shared" ref="XDS103:XDS109" si="26">SUMPRODUCT(D103:AJ103,$D$5:$AJ$5)</f>
        <v>0</v>
      </c>
    </row>
    <row r="104" spans="1:38 16347:16347" hidden="1" x14ac:dyDescent="0.3">
      <c r="A104" s="948" t="str">
        <f t="shared" ref="A104:A108" si="27">A96</f>
        <v>2 = Possible Injury</v>
      </c>
      <c r="B104" s="552">
        <f>CrashData!$E$304</f>
        <v>72282.496000000014</v>
      </c>
      <c r="C104" s="559">
        <f t="shared" si="25"/>
        <v>0</v>
      </c>
      <c r="D104" s="325">
        <f>-D96*$B104*(1+Parameters!$B$53)^(D$2-Parameters!$B$52)</f>
        <v>0</v>
      </c>
      <c r="E104" s="325">
        <f>-E96*$B104*(1+Parameters!$B$53)^(E$2-Parameters!$B$52)</f>
        <v>0</v>
      </c>
      <c r="F104" s="325">
        <f>-F96*$B104*(1+Parameters!$B$53)^(F$2-Parameters!$B$52)</f>
        <v>0</v>
      </c>
      <c r="G104" s="325">
        <f>-G96*$B104*(1+Parameters!$B$53)^(G$2-Parameters!$B$52)</f>
        <v>0</v>
      </c>
      <c r="H104" s="325">
        <f>-H96*$B104*(1+Parameters!$B$53)^(H$2-Parameters!$B$52)</f>
        <v>0</v>
      </c>
      <c r="I104" s="325">
        <f>-I96*$B104*(1+Parameters!$B$53)^(I$2-Parameters!$B$52)</f>
        <v>0</v>
      </c>
      <c r="J104" s="325">
        <f>-J96*$B104*(1+Parameters!$B$53)^(J$2-Parameters!$B$52)</f>
        <v>0</v>
      </c>
      <c r="K104" s="325">
        <f>-K96*$B104*(1+Parameters!$B$53)^(K$2-Parameters!$B$52)</f>
        <v>0</v>
      </c>
      <c r="L104" s="325">
        <f>-L96*$B104*(1+Parameters!$B$53)^(L$2-Parameters!$B$52)</f>
        <v>0</v>
      </c>
      <c r="M104" s="325">
        <f>-M96*$B104*(1+Parameters!$B$53)^(M$2-Parameters!$B$52)</f>
        <v>0</v>
      </c>
      <c r="N104" s="325">
        <f>-N96*$B104*(1+Parameters!$B$53)^(N$2-Parameters!$B$52)</f>
        <v>0</v>
      </c>
      <c r="O104" s="325">
        <f>-O96*$B104*(1+Parameters!$B$53)^(O$2-Parameters!$B$52)</f>
        <v>0</v>
      </c>
      <c r="P104" s="325">
        <f>-P96*$B104*(1+Parameters!$B$53)^(P$2-Parameters!$B$52)</f>
        <v>0</v>
      </c>
      <c r="Q104" s="325">
        <f>-Q96*$B104*(1+Parameters!$B$53)^(Q$2-Parameters!$B$52)</f>
        <v>0</v>
      </c>
      <c r="R104" s="325">
        <f>-R96*$B104*(1+Parameters!$B$53)^(R$2-Parameters!$B$52)</f>
        <v>0</v>
      </c>
      <c r="S104" s="325">
        <f>-S96*$B104*(1+Parameters!$B$53)^(S$2-Parameters!$B$52)</f>
        <v>0</v>
      </c>
      <c r="T104" s="325">
        <f>-T96*$B104*(1+Parameters!$B$53)^(T$2-Parameters!$B$52)</f>
        <v>0</v>
      </c>
      <c r="U104" s="325">
        <f>-U96*$B104*(1+Parameters!$B$53)^(U$2-Parameters!$B$52)</f>
        <v>0</v>
      </c>
      <c r="V104" s="325">
        <f>-V96*$B104*(1+Parameters!$B$53)^(V$2-Parameters!$B$52)</f>
        <v>0</v>
      </c>
      <c r="W104" s="325">
        <f>-W96*$B104*(1+Parameters!$B$53)^(W$2-Parameters!$B$52)</f>
        <v>0</v>
      </c>
      <c r="X104" s="325">
        <f>-X96*$B104*(1+Parameters!$B$53)^(X$2-Parameters!$B$52)</f>
        <v>0</v>
      </c>
      <c r="Y104" s="325">
        <f>-Y96*$B104*(1+Parameters!$B$53)^(Y$2-Parameters!$B$52)</f>
        <v>0</v>
      </c>
      <c r="Z104" s="325">
        <f>-Z96*$B104*(1+Parameters!$B$53)^(Z$2-Parameters!$B$52)</f>
        <v>0</v>
      </c>
      <c r="AA104" s="325">
        <f>-AA96*$B104*(1+Parameters!$B$53)^(AA$2-Parameters!$B$52)</f>
        <v>0</v>
      </c>
      <c r="AB104" s="325">
        <f>-AB96*$B104*(1+Parameters!$B$53)^(AB$2-Parameters!$B$52)</f>
        <v>0</v>
      </c>
      <c r="AC104" s="325">
        <f>-AC96*$B104*(1+Parameters!$B$53)^(AC$2-Parameters!$B$52)</f>
        <v>0</v>
      </c>
      <c r="AD104" s="325">
        <f>-AD96*$B104*(1+Parameters!$B$53)^(AD$2-Parameters!$B$52)</f>
        <v>0</v>
      </c>
      <c r="AE104" s="325">
        <f>-AE96*$B104*(1+Parameters!$B$53)^(AE$2-Parameters!$B$52)</f>
        <v>0</v>
      </c>
      <c r="AF104" s="325">
        <f>-AF96*$B104*(1+Parameters!$B$53)^(AF$2-Parameters!$B$52)</f>
        <v>0</v>
      </c>
      <c r="AG104" s="325">
        <f>-AG96*$B104*(1+Parameters!$B$53)^(AG$2-Parameters!$B$52)</f>
        <v>0</v>
      </c>
      <c r="AH104" s="325">
        <f>-AH96*$B104*(1+Parameters!$B$53)^(AH$2-Parameters!$B$52)</f>
        <v>0</v>
      </c>
      <c r="AI104" s="325">
        <f>-AI96*$B104*(1+Parameters!$B$53)^(AI$2-Parameters!$B$52)</f>
        <v>0</v>
      </c>
      <c r="AJ104" s="325">
        <f>-AJ96*$B104*(1+Parameters!$B$53)^(AJ$2-Parameters!$B$52)</f>
        <v>0</v>
      </c>
      <c r="AK104" s="164"/>
      <c r="AL104" s="164"/>
      <c r="XDS104" s="1122">
        <f t="shared" si="26"/>
        <v>0</v>
      </c>
    </row>
    <row r="105" spans="1:38 16347:16347" hidden="1" x14ac:dyDescent="0.3">
      <c r="A105" s="948" t="str">
        <f t="shared" si="27"/>
        <v>3 = Non-Incapacitating Injury</v>
      </c>
      <c r="B105" s="552">
        <f>CrashData!$G$304</f>
        <v>133477.88800000004</v>
      </c>
      <c r="C105" s="559">
        <f t="shared" si="25"/>
        <v>0</v>
      </c>
      <c r="D105" s="325">
        <f>-D97*$B105*(1+Parameters!$B$53)^(D$2-Parameters!$B$52)</f>
        <v>0</v>
      </c>
      <c r="E105" s="325">
        <f>-E97*$B105*(1+Parameters!$B$53)^(E$2-Parameters!$B$52)</f>
        <v>0</v>
      </c>
      <c r="F105" s="325">
        <f>-F97*$B105*(1+Parameters!$B$53)^(F$2-Parameters!$B$52)</f>
        <v>0</v>
      </c>
      <c r="G105" s="325">
        <f>-G97*$B105*(1+Parameters!$B$53)^(G$2-Parameters!$B$52)</f>
        <v>0</v>
      </c>
      <c r="H105" s="325">
        <f>-H97*$B105*(1+Parameters!$B$53)^(H$2-Parameters!$B$52)</f>
        <v>0</v>
      </c>
      <c r="I105" s="325">
        <f>-I97*$B105*(1+Parameters!$B$53)^(I$2-Parameters!$B$52)</f>
        <v>0</v>
      </c>
      <c r="J105" s="325">
        <f>-J97*$B105*(1+Parameters!$B$53)^(J$2-Parameters!$B$52)</f>
        <v>0</v>
      </c>
      <c r="K105" s="325">
        <f>-K97*$B105*(1+Parameters!$B$53)^(K$2-Parameters!$B$52)</f>
        <v>0</v>
      </c>
      <c r="L105" s="325">
        <f>-L97*$B105*(1+Parameters!$B$53)^(L$2-Parameters!$B$52)</f>
        <v>0</v>
      </c>
      <c r="M105" s="325">
        <f>-M97*$B105*(1+Parameters!$B$53)^(M$2-Parameters!$B$52)</f>
        <v>0</v>
      </c>
      <c r="N105" s="325">
        <f>-N97*$B105*(1+Parameters!$B$53)^(N$2-Parameters!$B$52)</f>
        <v>0</v>
      </c>
      <c r="O105" s="325">
        <f>-O97*$B105*(1+Parameters!$B$53)^(O$2-Parameters!$B$52)</f>
        <v>0</v>
      </c>
      <c r="P105" s="325">
        <f>-P97*$B105*(1+Parameters!$B$53)^(P$2-Parameters!$B$52)</f>
        <v>0</v>
      </c>
      <c r="Q105" s="325">
        <f>-Q97*$B105*(1+Parameters!$B$53)^(Q$2-Parameters!$B$52)</f>
        <v>0</v>
      </c>
      <c r="R105" s="325">
        <f>-R97*$B105*(1+Parameters!$B$53)^(R$2-Parameters!$B$52)</f>
        <v>0</v>
      </c>
      <c r="S105" s="325">
        <f>-S97*$B105*(1+Parameters!$B$53)^(S$2-Parameters!$B$52)</f>
        <v>0</v>
      </c>
      <c r="T105" s="325">
        <f>-T97*$B105*(1+Parameters!$B$53)^(T$2-Parameters!$B$52)</f>
        <v>0</v>
      </c>
      <c r="U105" s="325">
        <f>-U97*$B105*(1+Parameters!$B$53)^(U$2-Parameters!$B$52)</f>
        <v>0</v>
      </c>
      <c r="V105" s="325">
        <f>-V97*$B105*(1+Parameters!$B$53)^(V$2-Parameters!$B$52)</f>
        <v>0</v>
      </c>
      <c r="W105" s="325">
        <f>-W97*$B105*(1+Parameters!$B$53)^(W$2-Parameters!$B$52)</f>
        <v>0</v>
      </c>
      <c r="X105" s="325">
        <f>-X97*$B105*(1+Parameters!$B$53)^(X$2-Parameters!$B$52)</f>
        <v>0</v>
      </c>
      <c r="Y105" s="325">
        <f>-Y97*$B105*(1+Parameters!$B$53)^(Y$2-Parameters!$B$52)</f>
        <v>0</v>
      </c>
      <c r="Z105" s="325">
        <f>-Z97*$B105*(1+Parameters!$B$53)^(Z$2-Parameters!$B$52)</f>
        <v>0</v>
      </c>
      <c r="AA105" s="325">
        <f>-AA97*$B105*(1+Parameters!$B$53)^(AA$2-Parameters!$B$52)</f>
        <v>0</v>
      </c>
      <c r="AB105" s="325">
        <f>-AB97*$B105*(1+Parameters!$B$53)^(AB$2-Parameters!$B$52)</f>
        <v>0</v>
      </c>
      <c r="AC105" s="325">
        <f>-AC97*$B105*(1+Parameters!$B$53)^(AC$2-Parameters!$B$52)</f>
        <v>0</v>
      </c>
      <c r="AD105" s="325">
        <f>-AD97*$B105*(1+Parameters!$B$53)^(AD$2-Parameters!$B$52)</f>
        <v>0</v>
      </c>
      <c r="AE105" s="325">
        <f>-AE97*$B105*(1+Parameters!$B$53)^(AE$2-Parameters!$B$52)</f>
        <v>0</v>
      </c>
      <c r="AF105" s="325">
        <f>-AF97*$B105*(1+Parameters!$B$53)^(AF$2-Parameters!$B$52)</f>
        <v>0</v>
      </c>
      <c r="AG105" s="325">
        <f>-AG97*$B105*(1+Parameters!$B$53)^(AG$2-Parameters!$B$52)</f>
        <v>0</v>
      </c>
      <c r="AH105" s="325">
        <f>-AH97*$B105*(1+Parameters!$B$53)^(AH$2-Parameters!$B$52)</f>
        <v>0</v>
      </c>
      <c r="AI105" s="325">
        <f>-AI97*$B105*(1+Parameters!$B$53)^(AI$2-Parameters!$B$52)</f>
        <v>0</v>
      </c>
      <c r="AJ105" s="325">
        <f>-AJ97*$B105*(1+Parameters!$B$53)^(AJ$2-Parameters!$B$52)</f>
        <v>0</v>
      </c>
      <c r="AK105" s="164"/>
      <c r="AL105" s="164"/>
      <c r="XDS105" s="1122">
        <f t="shared" si="26"/>
        <v>0</v>
      </c>
    </row>
    <row r="106" spans="1:38 16347:16347" hidden="1" x14ac:dyDescent="0.3">
      <c r="A106" s="948" t="str">
        <f t="shared" si="27"/>
        <v>4 = Incapacitating Injury</v>
      </c>
      <c r="B106" s="552">
        <f>CrashData!$I$304</f>
        <v>467548.288</v>
      </c>
      <c r="C106" s="559">
        <f t="shared" si="25"/>
        <v>0</v>
      </c>
      <c r="D106" s="325">
        <f>-D98*$B106*(1+Parameters!$B$53)^(D$2-Parameters!$B$52)</f>
        <v>0</v>
      </c>
      <c r="E106" s="325">
        <f>-E98*$B106*(1+Parameters!$B$53)^(E$2-Parameters!$B$52)</f>
        <v>0</v>
      </c>
      <c r="F106" s="325">
        <f>-F98*$B106*(1+Parameters!$B$53)^(F$2-Parameters!$B$52)</f>
        <v>0</v>
      </c>
      <c r="G106" s="325">
        <f>-G98*$B106*(1+Parameters!$B$53)^(G$2-Parameters!$B$52)</f>
        <v>0</v>
      </c>
      <c r="H106" s="325">
        <f>-H98*$B106*(1+Parameters!$B$53)^(H$2-Parameters!$B$52)</f>
        <v>0</v>
      </c>
      <c r="I106" s="325">
        <f>-I98*$B106*(1+Parameters!$B$53)^(I$2-Parameters!$B$52)</f>
        <v>0</v>
      </c>
      <c r="J106" s="325">
        <f>-J98*$B106*(1+Parameters!$B$53)^(J$2-Parameters!$B$52)</f>
        <v>0</v>
      </c>
      <c r="K106" s="325">
        <f>-K98*$B106*(1+Parameters!$B$53)^(K$2-Parameters!$B$52)</f>
        <v>0</v>
      </c>
      <c r="L106" s="325">
        <f>-L98*$B106*(1+Parameters!$B$53)^(L$2-Parameters!$B$52)</f>
        <v>0</v>
      </c>
      <c r="M106" s="325">
        <f>-M98*$B106*(1+Parameters!$B$53)^(M$2-Parameters!$B$52)</f>
        <v>0</v>
      </c>
      <c r="N106" s="325">
        <f>-N98*$B106*(1+Parameters!$B$53)^(N$2-Parameters!$B$52)</f>
        <v>0</v>
      </c>
      <c r="O106" s="325">
        <f>-O98*$B106*(1+Parameters!$B$53)^(O$2-Parameters!$B$52)</f>
        <v>0</v>
      </c>
      <c r="P106" s="325">
        <f>-P98*$B106*(1+Parameters!$B$53)^(P$2-Parameters!$B$52)</f>
        <v>0</v>
      </c>
      <c r="Q106" s="325">
        <f>-Q98*$B106*(1+Parameters!$B$53)^(Q$2-Parameters!$B$52)</f>
        <v>0</v>
      </c>
      <c r="R106" s="325">
        <f>-R98*$B106*(1+Parameters!$B$53)^(R$2-Parameters!$B$52)</f>
        <v>0</v>
      </c>
      <c r="S106" s="325">
        <f>-S98*$B106*(1+Parameters!$B$53)^(S$2-Parameters!$B$52)</f>
        <v>0</v>
      </c>
      <c r="T106" s="325">
        <f>-T98*$B106*(1+Parameters!$B$53)^(T$2-Parameters!$B$52)</f>
        <v>0</v>
      </c>
      <c r="U106" s="325">
        <f>-U98*$B106*(1+Parameters!$B$53)^(U$2-Parameters!$B$52)</f>
        <v>0</v>
      </c>
      <c r="V106" s="325">
        <f>-V98*$B106*(1+Parameters!$B$53)^(V$2-Parameters!$B$52)</f>
        <v>0</v>
      </c>
      <c r="W106" s="325">
        <f>-W98*$B106*(1+Parameters!$B$53)^(W$2-Parameters!$B$52)</f>
        <v>0</v>
      </c>
      <c r="X106" s="325">
        <f>-X98*$B106*(1+Parameters!$B$53)^(X$2-Parameters!$B$52)</f>
        <v>0</v>
      </c>
      <c r="Y106" s="325">
        <f>-Y98*$B106*(1+Parameters!$B$53)^(Y$2-Parameters!$B$52)</f>
        <v>0</v>
      </c>
      <c r="Z106" s="325">
        <f>-Z98*$B106*(1+Parameters!$B$53)^(Z$2-Parameters!$B$52)</f>
        <v>0</v>
      </c>
      <c r="AA106" s="325">
        <f>-AA98*$B106*(1+Parameters!$B$53)^(AA$2-Parameters!$B$52)</f>
        <v>0</v>
      </c>
      <c r="AB106" s="325">
        <f>-AB98*$B106*(1+Parameters!$B$53)^(AB$2-Parameters!$B$52)</f>
        <v>0</v>
      </c>
      <c r="AC106" s="325">
        <f>-AC98*$B106*(1+Parameters!$B$53)^(AC$2-Parameters!$B$52)</f>
        <v>0</v>
      </c>
      <c r="AD106" s="325">
        <f>-AD98*$B106*(1+Parameters!$B$53)^(AD$2-Parameters!$B$52)</f>
        <v>0</v>
      </c>
      <c r="AE106" s="325">
        <f>-AE98*$B106*(1+Parameters!$B$53)^(AE$2-Parameters!$B$52)</f>
        <v>0</v>
      </c>
      <c r="AF106" s="325">
        <f>-AF98*$B106*(1+Parameters!$B$53)^(AF$2-Parameters!$B$52)</f>
        <v>0</v>
      </c>
      <c r="AG106" s="325">
        <f>-AG98*$B106*(1+Parameters!$B$53)^(AG$2-Parameters!$B$52)</f>
        <v>0</v>
      </c>
      <c r="AH106" s="325">
        <f>-AH98*$B106*(1+Parameters!$B$53)^(AH$2-Parameters!$B$52)</f>
        <v>0</v>
      </c>
      <c r="AI106" s="325">
        <f>-AI98*$B106*(1+Parameters!$B$53)^(AI$2-Parameters!$B$52)</f>
        <v>0</v>
      </c>
      <c r="AJ106" s="325">
        <f>-AJ98*$B106*(1+Parameters!$B$53)^(AJ$2-Parameters!$B$52)</f>
        <v>0</v>
      </c>
      <c r="AK106" s="164"/>
      <c r="AL106" s="164"/>
      <c r="XDS106" s="1122">
        <f t="shared" si="26"/>
        <v>0</v>
      </c>
    </row>
    <row r="107" spans="1:38 16347:16347" hidden="1" x14ac:dyDescent="0.3">
      <c r="A107" s="948" t="str">
        <f t="shared" si="27"/>
        <v>5 = Fatality</v>
      </c>
      <c r="B107" s="552">
        <f>CrashData!$K$304</f>
        <v>13721380.714285715</v>
      </c>
      <c r="C107" s="559">
        <f t="shared" si="25"/>
        <v>0</v>
      </c>
      <c r="D107" s="325">
        <f>-D99*$B107*(1+Parameters!$B$53)^(D$2-Parameters!$B$52)</f>
        <v>0</v>
      </c>
      <c r="E107" s="325">
        <f>-E99*$B107*(1+Parameters!$B$53)^(E$2-Parameters!$B$52)</f>
        <v>0</v>
      </c>
      <c r="F107" s="325">
        <f>-F99*$B107*(1+Parameters!$B$53)^(F$2-Parameters!$B$52)</f>
        <v>0</v>
      </c>
      <c r="G107" s="325">
        <f>-G99*$B107*(1+Parameters!$B$53)^(G$2-Parameters!$B$52)</f>
        <v>0</v>
      </c>
      <c r="H107" s="325">
        <f>-H99*$B107*(1+Parameters!$B$53)^(H$2-Parameters!$B$52)</f>
        <v>0</v>
      </c>
      <c r="I107" s="325">
        <f>-I99*$B107*(1+Parameters!$B$53)^(I$2-Parameters!$B$52)</f>
        <v>0</v>
      </c>
      <c r="J107" s="325">
        <f>-J99*$B107*(1+Parameters!$B$53)^(J$2-Parameters!$B$52)</f>
        <v>0</v>
      </c>
      <c r="K107" s="325">
        <f>-K99*$B107*(1+Parameters!$B$53)^(K$2-Parameters!$B$52)</f>
        <v>0</v>
      </c>
      <c r="L107" s="325">
        <f>-L99*$B107*(1+Parameters!$B$53)^(L$2-Parameters!$B$52)</f>
        <v>0</v>
      </c>
      <c r="M107" s="325">
        <f>-M99*$B107*(1+Parameters!$B$53)^(M$2-Parameters!$B$52)</f>
        <v>0</v>
      </c>
      <c r="N107" s="325">
        <f>-N99*$B107*(1+Parameters!$B$53)^(N$2-Parameters!$B$52)</f>
        <v>0</v>
      </c>
      <c r="O107" s="325">
        <f>-O99*$B107*(1+Parameters!$B$53)^(O$2-Parameters!$B$52)</f>
        <v>0</v>
      </c>
      <c r="P107" s="325">
        <f>-P99*$B107*(1+Parameters!$B$53)^(P$2-Parameters!$B$52)</f>
        <v>0</v>
      </c>
      <c r="Q107" s="325">
        <f>-Q99*$B107*(1+Parameters!$B$53)^(Q$2-Parameters!$B$52)</f>
        <v>0</v>
      </c>
      <c r="R107" s="325">
        <f>-R99*$B107*(1+Parameters!$B$53)^(R$2-Parameters!$B$52)</f>
        <v>0</v>
      </c>
      <c r="S107" s="325">
        <f>-S99*$B107*(1+Parameters!$B$53)^(S$2-Parameters!$B$52)</f>
        <v>0</v>
      </c>
      <c r="T107" s="325">
        <f>-T99*$B107*(1+Parameters!$B$53)^(T$2-Parameters!$B$52)</f>
        <v>0</v>
      </c>
      <c r="U107" s="325">
        <f>-U99*$B107*(1+Parameters!$B$53)^(U$2-Parameters!$B$52)</f>
        <v>0</v>
      </c>
      <c r="V107" s="325">
        <f>-V99*$B107*(1+Parameters!$B$53)^(V$2-Parameters!$B$52)</f>
        <v>0</v>
      </c>
      <c r="W107" s="325">
        <f>-W99*$B107*(1+Parameters!$B$53)^(W$2-Parameters!$B$52)</f>
        <v>0</v>
      </c>
      <c r="X107" s="325">
        <f>-X99*$B107*(1+Parameters!$B$53)^(X$2-Parameters!$B$52)</f>
        <v>0</v>
      </c>
      <c r="Y107" s="325">
        <f>-Y99*$B107*(1+Parameters!$B$53)^(Y$2-Parameters!$B$52)</f>
        <v>0</v>
      </c>
      <c r="Z107" s="325">
        <f>-Z99*$B107*(1+Parameters!$B$53)^(Z$2-Parameters!$B$52)</f>
        <v>0</v>
      </c>
      <c r="AA107" s="325">
        <f>-AA99*$B107*(1+Parameters!$B$53)^(AA$2-Parameters!$B$52)</f>
        <v>0</v>
      </c>
      <c r="AB107" s="325">
        <f>-AB99*$B107*(1+Parameters!$B$53)^(AB$2-Parameters!$B$52)</f>
        <v>0</v>
      </c>
      <c r="AC107" s="325">
        <f>-AC99*$B107*(1+Parameters!$B$53)^(AC$2-Parameters!$B$52)</f>
        <v>0</v>
      </c>
      <c r="AD107" s="325">
        <f>-AD99*$B107*(1+Parameters!$B$53)^(AD$2-Parameters!$B$52)</f>
        <v>0</v>
      </c>
      <c r="AE107" s="325">
        <f>-AE99*$B107*(1+Parameters!$B$53)^(AE$2-Parameters!$B$52)</f>
        <v>0</v>
      </c>
      <c r="AF107" s="325">
        <f>-AF99*$B107*(1+Parameters!$B$53)^(AF$2-Parameters!$B$52)</f>
        <v>0</v>
      </c>
      <c r="AG107" s="325">
        <f>-AG99*$B107*(1+Parameters!$B$53)^(AG$2-Parameters!$B$52)</f>
        <v>0</v>
      </c>
      <c r="AH107" s="325">
        <f>-AH99*$B107*(1+Parameters!$B$53)^(AH$2-Parameters!$B$52)</f>
        <v>0</v>
      </c>
      <c r="AI107" s="325">
        <f>-AI99*$B107*(1+Parameters!$B$53)^(AI$2-Parameters!$B$52)</f>
        <v>0</v>
      </c>
      <c r="AJ107" s="325">
        <f>-AJ99*$B107*(1+Parameters!$B$53)^(AJ$2-Parameters!$B$52)</f>
        <v>0</v>
      </c>
      <c r="AK107" s="164"/>
      <c r="AL107" s="164"/>
      <c r="XDS107" s="1122">
        <f t="shared" si="26"/>
        <v>0</v>
      </c>
    </row>
    <row r="108" spans="1:38 16347:16347" hidden="1" x14ac:dyDescent="0.3">
      <c r="A108" s="948" t="str">
        <f t="shared" si="27"/>
        <v>6 = Non-Traffic Fatality</v>
      </c>
      <c r="B108" s="552">
        <f>CrashData!$K$304</f>
        <v>13721380.714285715</v>
      </c>
      <c r="C108" s="559">
        <f t="shared" si="25"/>
        <v>0</v>
      </c>
      <c r="D108" s="325">
        <f>-D100*$B108*(1+Parameters!$B$53)^(D$2-Parameters!$B$52)</f>
        <v>0</v>
      </c>
      <c r="E108" s="325">
        <f>-E100*$B108*(1+Parameters!$B$53)^(E$2-Parameters!$B$52)</f>
        <v>0</v>
      </c>
      <c r="F108" s="325">
        <f>-F100*$B108*(1+Parameters!$B$53)^(F$2-Parameters!$B$52)</f>
        <v>0</v>
      </c>
      <c r="G108" s="325">
        <f>-G100*$B108*(1+Parameters!$B$53)^(G$2-Parameters!$B$52)</f>
        <v>0</v>
      </c>
      <c r="H108" s="325">
        <f>-H100*$B108*(1+Parameters!$B$53)^(H$2-Parameters!$B$52)</f>
        <v>0</v>
      </c>
      <c r="I108" s="325">
        <f>-I100*$B108*(1+Parameters!$B$53)^(I$2-Parameters!$B$52)</f>
        <v>0</v>
      </c>
      <c r="J108" s="325">
        <f>-J100*$B108*(1+Parameters!$B$53)^(J$2-Parameters!$B$52)</f>
        <v>0</v>
      </c>
      <c r="K108" s="325">
        <f>-K100*$B108*(1+Parameters!$B$53)^(K$2-Parameters!$B$52)</f>
        <v>0</v>
      </c>
      <c r="L108" s="325">
        <f>-L100*$B108*(1+Parameters!$B$53)^(L$2-Parameters!$B$52)</f>
        <v>0</v>
      </c>
      <c r="M108" s="325">
        <f>-M100*$B108*(1+Parameters!$B$53)^(M$2-Parameters!$B$52)</f>
        <v>0</v>
      </c>
      <c r="N108" s="325">
        <f>-N100*$B108*(1+Parameters!$B$53)^(N$2-Parameters!$B$52)</f>
        <v>0</v>
      </c>
      <c r="O108" s="325">
        <f>-O100*$B108*(1+Parameters!$B$53)^(O$2-Parameters!$B$52)</f>
        <v>0</v>
      </c>
      <c r="P108" s="325">
        <f>-P100*$B108*(1+Parameters!$B$53)^(P$2-Parameters!$B$52)</f>
        <v>0</v>
      </c>
      <c r="Q108" s="325">
        <f>-Q100*$B108*(1+Parameters!$B$53)^(Q$2-Parameters!$B$52)</f>
        <v>0</v>
      </c>
      <c r="R108" s="325">
        <f>-R100*$B108*(1+Parameters!$B$53)^(R$2-Parameters!$B$52)</f>
        <v>0</v>
      </c>
      <c r="S108" s="325">
        <f>-S100*$B108*(1+Parameters!$B$53)^(S$2-Parameters!$B$52)</f>
        <v>0</v>
      </c>
      <c r="T108" s="325">
        <f>-T100*$B108*(1+Parameters!$B$53)^(T$2-Parameters!$B$52)</f>
        <v>0</v>
      </c>
      <c r="U108" s="325">
        <f>-U100*$B108*(1+Parameters!$B$53)^(U$2-Parameters!$B$52)</f>
        <v>0</v>
      </c>
      <c r="V108" s="325">
        <f>-V100*$B108*(1+Parameters!$B$53)^(V$2-Parameters!$B$52)</f>
        <v>0</v>
      </c>
      <c r="W108" s="325">
        <f>-W100*$B108*(1+Parameters!$B$53)^(W$2-Parameters!$B$52)</f>
        <v>0</v>
      </c>
      <c r="X108" s="325">
        <f>-X100*$B108*(1+Parameters!$B$53)^(X$2-Parameters!$B$52)</f>
        <v>0</v>
      </c>
      <c r="Y108" s="325">
        <f>-Y100*$B108*(1+Parameters!$B$53)^(Y$2-Parameters!$B$52)</f>
        <v>0</v>
      </c>
      <c r="Z108" s="325">
        <f>-Z100*$B108*(1+Parameters!$B$53)^(Z$2-Parameters!$B$52)</f>
        <v>0</v>
      </c>
      <c r="AA108" s="325">
        <f>-AA100*$B108*(1+Parameters!$B$53)^(AA$2-Parameters!$B$52)</f>
        <v>0</v>
      </c>
      <c r="AB108" s="325">
        <f>-AB100*$B108*(1+Parameters!$B$53)^(AB$2-Parameters!$B$52)</f>
        <v>0</v>
      </c>
      <c r="AC108" s="325">
        <f>-AC100*$B108*(1+Parameters!$B$53)^(AC$2-Parameters!$B$52)</f>
        <v>0</v>
      </c>
      <c r="AD108" s="325">
        <f>-AD100*$B108*(1+Parameters!$B$53)^(AD$2-Parameters!$B$52)</f>
        <v>0</v>
      </c>
      <c r="AE108" s="325">
        <f>-AE100*$B108*(1+Parameters!$B$53)^(AE$2-Parameters!$B$52)</f>
        <v>0</v>
      </c>
      <c r="AF108" s="325">
        <f>-AF100*$B108*(1+Parameters!$B$53)^(AF$2-Parameters!$B$52)</f>
        <v>0</v>
      </c>
      <c r="AG108" s="325">
        <f>-AG100*$B108*(1+Parameters!$B$53)^(AG$2-Parameters!$B$52)</f>
        <v>0</v>
      </c>
      <c r="AH108" s="325">
        <f>-AH100*$B108*(1+Parameters!$B$53)^(AH$2-Parameters!$B$52)</f>
        <v>0</v>
      </c>
      <c r="AI108" s="325">
        <f>-AI100*$B108*(1+Parameters!$B$53)^(AI$2-Parameters!$B$52)</f>
        <v>0</v>
      </c>
      <c r="AJ108" s="325">
        <f>-AJ100*$B108*(1+Parameters!$B$53)^(AJ$2-Parameters!$B$52)</f>
        <v>0</v>
      </c>
      <c r="AK108" s="164"/>
      <c r="AL108" s="164"/>
      <c r="XDS108" s="1122">
        <f t="shared" si="26"/>
        <v>0</v>
      </c>
    </row>
    <row r="109" spans="1:38 16347:16347" hidden="1" x14ac:dyDescent="0.3">
      <c r="A109" s="334" t="s">
        <v>0</v>
      </c>
      <c r="B109" s="334"/>
      <c r="C109" s="559">
        <f t="shared" si="25"/>
        <v>0</v>
      </c>
      <c r="D109" s="441">
        <f t="shared" ref="D109:AI109" si="28">SUM(D103:D108)*IF(SUM($B$112:$B$117)&lt;&gt;0,0,1)</f>
        <v>0</v>
      </c>
      <c r="E109" s="441">
        <f t="shared" si="28"/>
        <v>0</v>
      </c>
      <c r="F109" s="441">
        <f t="shared" si="28"/>
        <v>0</v>
      </c>
      <c r="G109" s="441">
        <f t="shared" si="28"/>
        <v>0</v>
      </c>
      <c r="H109" s="441">
        <f t="shared" si="28"/>
        <v>0</v>
      </c>
      <c r="I109" s="441">
        <f t="shared" si="28"/>
        <v>0</v>
      </c>
      <c r="J109" s="441">
        <f t="shared" si="28"/>
        <v>0</v>
      </c>
      <c r="K109" s="441">
        <f t="shared" si="28"/>
        <v>0</v>
      </c>
      <c r="L109" s="441">
        <f t="shared" si="28"/>
        <v>0</v>
      </c>
      <c r="M109" s="441">
        <f t="shared" si="28"/>
        <v>0</v>
      </c>
      <c r="N109" s="441">
        <f t="shared" si="28"/>
        <v>0</v>
      </c>
      <c r="O109" s="441">
        <f t="shared" si="28"/>
        <v>0</v>
      </c>
      <c r="P109" s="441">
        <f t="shared" si="28"/>
        <v>0</v>
      </c>
      <c r="Q109" s="441">
        <f t="shared" si="28"/>
        <v>0</v>
      </c>
      <c r="R109" s="441">
        <f t="shared" si="28"/>
        <v>0</v>
      </c>
      <c r="S109" s="441">
        <f t="shared" si="28"/>
        <v>0</v>
      </c>
      <c r="T109" s="441">
        <f t="shared" si="28"/>
        <v>0</v>
      </c>
      <c r="U109" s="441">
        <f t="shared" si="28"/>
        <v>0</v>
      </c>
      <c r="V109" s="441">
        <f t="shared" si="28"/>
        <v>0</v>
      </c>
      <c r="W109" s="441">
        <f t="shared" si="28"/>
        <v>0</v>
      </c>
      <c r="X109" s="441">
        <f t="shared" si="28"/>
        <v>0</v>
      </c>
      <c r="Y109" s="441">
        <f t="shared" si="28"/>
        <v>0</v>
      </c>
      <c r="Z109" s="441">
        <f t="shared" si="28"/>
        <v>0</v>
      </c>
      <c r="AA109" s="441">
        <f t="shared" si="28"/>
        <v>0</v>
      </c>
      <c r="AB109" s="441">
        <f t="shared" si="28"/>
        <v>0</v>
      </c>
      <c r="AC109" s="441">
        <f t="shared" si="28"/>
        <v>0</v>
      </c>
      <c r="AD109" s="441">
        <f t="shared" si="28"/>
        <v>0</v>
      </c>
      <c r="AE109" s="441">
        <f t="shared" si="28"/>
        <v>0</v>
      </c>
      <c r="AF109" s="441">
        <f t="shared" si="28"/>
        <v>0</v>
      </c>
      <c r="AG109" s="441">
        <f t="shared" si="28"/>
        <v>0</v>
      </c>
      <c r="AH109" s="441">
        <f t="shared" si="28"/>
        <v>0</v>
      </c>
      <c r="AI109" s="441">
        <f t="shared" si="28"/>
        <v>0</v>
      </c>
      <c r="AJ109" s="441">
        <f t="shared" ref="AJ109" si="29">SUM(AJ103:AJ108)*IF(SUM($B$112:$B$117)&lt;&gt;0,0,1)</f>
        <v>0</v>
      </c>
      <c r="AK109" s="164"/>
      <c r="AL109" s="164"/>
      <c r="XDS109" s="1122">
        <f t="shared" si="26"/>
        <v>0</v>
      </c>
    </row>
    <row r="110" spans="1:38 16347:16347" hidden="1" x14ac:dyDescent="0.3">
      <c r="A110" s="392" t="s">
        <v>8887</v>
      </c>
      <c r="B110" s="342"/>
      <c r="C110" s="559"/>
      <c r="D110" s="325"/>
      <c r="E110" s="325"/>
      <c r="F110" s="244"/>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164"/>
      <c r="AL110" s="164"/>
    </row>
    <row r="111" spans="1:38 16347:16347" hidden="1" x14ac:dyDescent="0.3">
      <c r="A111" s="947" t="s">
        <v>9006</v>
      </c>
      <c r="B111" s="947"/>
      <c r="C111" s="318"/>
      <c r="D111" s="336"/>
      <c r="E111" s="336"/>
      <c r="F111" s="336"/>
      <c r="G111" s="336"/>
      <c r="H111" s="336"/>
      <c r="I111" s="336"/>
      <c r="J111" s="336"/>
      <c r="K111" s="336"/>
      <c r="L111" s="336"/>
      <c r="M111" s="336"/>
      <c r="N111" s="336"/>
      <c r="O111" s="336"/>
      <c r="P111" s="336"/>
      <c r="Q111" s="336"/>
      <c r="R111" s="336"/>
      <c r="S111" s="336"/>
      <c r="T111" s="336"/>
      <c r="U111" s="336"/>
      <c r="V111" s="336"/>
      <c r="W111" s="336"/>
      <c r="X111" s="336"/>
      <c r="Y111" s="336"/>
      <c r="Z111" s="336"/>
      <c r="AA111" s="336"/>
      <c r="AB111" s="336"/>
      <c r="AC111" s="336"/>
      <c r="AD111" s="336"/>
      <c r="AE111" s="336"/>
      <c r="AF111" s="336"/>
      <c r="AG111" s="336"/>
      <c r="AH111" s="336"/>
      <c r="AI111" s="336"/>
      <c r="AJ111" s="336"/>
      <c r="AK111" s="164"/>
      <c r="AL111" s="164"/>
    </row>
    <row r="112" spans="1:38 16347:16347" hidden="1" x14ac:dyDescent="0.3">
      <c r="A112" s="948" t="str">
        <f t="shared" ref="A112:A117" si="30">A95</f>
        <v>1 = No Injury</v>
      </c>
      <c r="B112" s="553">
        <f>BCAInputs!B174</f>
        <v>0</v>
      </c>
      <c r="C112" s="558">
        <f t="shared" ref="C112:C117" si="31">SUM(D112:AJ112)</f>
        <v>0</v>
      </c>
      <c r="D112" s="337">
        <f>IFERROR((-$B112*(SUM($D$16:D$16)/$C$16)*(1+BCAInputs!$B$181)^(D$2-BCAInputs!$B$180))*IF(AND(D$2&gt;=BCAInputs!$B$13,D$2&lt;=BCAInputs!$B$13+BCAInputs!$B$9-1),1,0),0)</f>
        <v>0</v>
      </c>
      <c r="E112" s="337">
        <f>IFERROR((-$B112*(SUM($D$16:E$16)/$C$16)*(1+BCAInputs!$B$181)^(E$2-BCAInputs!$B$180))*IF(AND(E$2&gt;=BCAInputs!$B$13,E$2&lt;=BCAInputs!$B$13+BCAInputs!$B$9-1),1,0),0)</f>
        <v>0</v>
      </c>
      <c r="F112" s="337">
        <f>IFERROR((-$B112*(SUM($D$16:F$16)/$C$16)*(1+BCAInputs!$B$181)^(F$2-BCAInputs!$B$180))*IF(AND(F$2&gt;=BCAInputs!$B$13,F$2&lt;=BCAInputs!$B$13+BCAInputs!$B$9-1),1,0),0)</f>
        <v>0</v>
      </c>
      <c r="G112" s="337">
        <f>IFERROR((-$B112*(SUM($D$16:G$16)/$C$16)*(1+BCAInputs!$B$181)^(G$2-BCAInputs!$B$180))*IF(AND(G$2&gt;=BCAInputs!$B$13,G$2&lt;=BCAInputs!$B$13+BCAInputs!$B$9-1),1,0),0)</f>
        <v>0</v>
      </c>
      <c r="H112" s="337">
        <f>IFERROR((-$B112*(SUM($D$16:H$16)/$C$16)*(1+BCAInputs!$B$181)^(H$2-BCAInputs!$B$180))*IF(AND(H$2&gt;=BCAInputs!$B$13,H$2&lt;=BCAInputs!$B$13+BCAInputs!$B$9-1),1,0),0)</f>
        <v>0</v>
      </c>
      <c r="I112" s="337">
        <f>IFERROR((-$B112*(SUM($D$16:I$16)/$C$16)*(1+BCAInputs!$B$181)^(I$2-BCAInputs!$B$180))*IF(AND(I$2&gt;=BCAInputs!$B$13,I$2&lt;=BCAInputs!$B$13+BCAInputs!$B$9-1),1,0),0)</f>
        <v>0</v>
      </c>
      <c r="J112" s="337">
        <f>IFERROR((-$B112*(SUM($D$16:J$16)/$C$16)*(1+BCAInputs!$B$181)^(J$2-BCAInputs!$B$180))*IF(AND(J$2&gt;=BCAInputs!$B$13,J$2&lt;=BCAInputs!$B$13+BCAInputs!$B$9-1),1,0),0)</f>
        <v>0</v>
      </c>
      <c r="K112" s="337">
        <f>IFERROR((-$B112*(SUM($D$16:K$16)/$C$16)*(1+BCAInputs!$B$181)^(K$2-BCAInputs!$B$180))*IF(AND(K$2&gt;=BCAInputs!$B$13,K$2&lt;=BCAInputs!$B$13+BCAInputs!$B$9-1),1,0),0)</f>
        <v>0</v>
      </c>
      <c r="L112" s="337">
        <f>IFERROR((-$B112*(SUM($D$16:L$16)/$C$16)*(1+BCAInputs!$B$181)^(L$2-BCAInputs!$B$180))*IF(AND(L$2&gt;=BCAInputs!$B$13,L$2&lt;=BCAInputs!$B$13+BCAInputs!$B$9-1),1,0),0)</f>
        <v>0</v>
      </c>
      <c r="M112" s="337">
        <f>IFERROR((-$B112*(SUM($D$16:M$16)/$C$16)*(1+BCAInputs!$B$181)^(M$2-BCAInputs!$B$180))*IF(AND(M$2&gt;=BCAInputs!$B$13,M$2&lt;=BCAInputs!$B$13+BCAInputs!$B$9-1),1,0),0)</f>
        <v>0</v>
      </c>
      <c r="N112" s="337">
        <f>IFERROR((-$B112*(SUM($D$16:N$16)/$C$16)*(1+BCAInputs!$B$181)^(N$2-BCAInputs!$B$180))*IF(AND(N$2&gt;=BCAInputs!$B$13,N$2&lt;=BCAInputs!$B$13+BCAInputs!$B$9-1),1,0),0)</f>
        <v>0</v>
      </c>
      <c r="O112" s="337">
        <f>IFERROR((-$B112*(SUM($D$16:O$16)/$C$16)*(1+BCAInputs!$B$181)^(O$2-BCAInputs!$B$180))*IF(AND(O$2&gt;=BCAInputs!$B$13,O$2&lt;=BCAInputs!$B$13+BCAInputs!$B$9-1),1,0),0)</f>
        <v>0</v>
      </c>
      <c r="P112" s="337">
        <f>IFERROR((-$B112*(SUM($D$16:P$16)/$C$16)*(1+BCAInputs!$B$181)^(P$2-BCAInputs!$B$180))*IF(AND(P$2&gt;=BCAInputs!$B$13,P$2&lt;=BCAInputs!$B$13+BCAInputs!$B$9-1),1,0),0)</f>
        <v>0</v>
      </c>
      <c r="Q112" s="337">
        <f>IFERROR((-$B112*(SUM($D$16:Q$16)/$C$16)*(1+BCAInputs!$B$181)^(Q$2-BCAInputs!$B$180))*IF(AND(Q$2&gt;=BCAInputs!$B$13,Q$2&lt;=BCAInputs!$B$13+BCAInputs!$B$9-1),1,0),0)</f>
        <v>0</v>
      </c>
      <c r="R112" s="337">
        <f>IFERROR((-$B112*(SUM($D$16:R$16)/$C$16)*(1+BCAInputs!$B$181)^(R$2-BCAInputs!$B$180))*IF(AND(R$2&gt;=BCAInputs!$B$13,R$2&lt;=BCAInputs!$B$13+BCAInputs!$B$9-1),1,0),0)</f>
        <v>0</v>
      </c>
      <c r="S112" s="337">
        <f>IFERROR((-$B112*(SUM($D$16:S$16)/$C$16)*(1+BCAInputs!$B$181)^(S$2-BCAInputs!$B$180))*IF(AND(S$2&gt;=BCAInputs!$B$13,S$2&lt;=BCAInputs!$B$13+BCAInputs!$B$9-1),1,0),0)</f>
        <v>0</v>
      </c>
      <c r="T112" s="337">
        <f>IFERROR((-$B112*(SUM($D$16:T$16)/$C$16)*(1+BCAInputs!$B$181)^(T$2-BCAInputs!$B$180))*IF(AND(T$2&gt;=BCAInputs!$B$13,T$2&lt;=BCAInputs!$B$13+BCAInputs!$B$9-1),1,0),0)</f>
        <v>0</v>
      </c>
      <c r="U112" s="337">
        <f>IFERROR((-$B112*(SUM($D$16:U$16)/$C$16)*(1+BCAInputs!$B$181)^(U$2-BCAInputs!$B$180))*IF(AND(U$2&gt;=BCAInputs!$B$13,U$2&lt;=BCAInputs!$B$13+BCAInputs!$B$9-1),1,0),0)</f>
        <v>0</v>
      </c>
      <c r="V112" s="337">
        <f>IFERROR((-$B112*(SUM($D$16:V$16)/$C$16)*(1+BCAInputs!$B$181)^(V$2-BCAInputs!$B$180))*IF(AND(V$2&gt;=BCAInputs!$B$13,V$2&lt;=BCAInputs!$B$13+BCAInputs!$B$9-1),1,0),0)</f>
        <v>0</v>
      </c>
      <c r="W112" s="337">
        <f>IFERROR((-$B112*(SUM($D$16:W$16)/$C$16)*(1+BCAInputs!$B$181)^(W$2-BCAInputs!$B$180))*IF(AND(W$2&gt;=BCAInputs!$B$13,W$2&lt;=BCAInputs!$B$13+BCAInputs!$B$9-1),1,0),0)</f>
        <v>0</v>
      </c>
      <c r="X112" s="337">
        <f>IFERROR((-$B112*(SUM($D$16:X$16)/$C$16)*(1+BCAInputs!$B$181)^(X$2-BCAInputs!$B$180))*IF(AND(X$2&gt;=BCAInputs!$B$13,X$2&lt;=BCAInputs!$B$13+BCAInputs!$B$9-1),1,0),0)</f>
        <v>0</v>
      </c>
      <c r="Y112" s="337">
        <f>IFERROR((-$B112*(SUM($D$16:Y$16)/$C$16)*(1+BCAInputs!$B$181)^(Y$2-BCAInputs!$B$180))*IF(AND(Y$2&gt;=BCAInputs!$B$13,Y$2&lt;=BCAInputs!$B$13+BCAInputs!$B$9-1),1,0),0)</f>
        <v>0</v>
      </c>
      <c r="Z112" s="337">
        <f>IFERROR((-$B112*(SUM($D$16:Z$16)/$C$16)*(1+BCAInputs!$B$181)^(Z$2-BCAInputs!$B$180))*IF(AND(Z$2&gt;=BCAInputs!$B$13,Z$2&lt;=BCAInputs!$B$13+BCAInputs!$B$9-1),1,0),0)</f>
        <v>0</v>
      </c>
      <c r="AA112" s="337">
        <f>IFERROR((-$B112*(SUM($D$16:AA$16)/$C$16)*(1+BCAInputs!$B$181)^(AA$2-BCAInputs!$B$180))*IF(AND(AA$2&gt;=BCAInputs!$B$13,AA$2&lt;=BCAInputs!$B$13+BCAInputs!$B$9-1),1,0),0)</f>
        <v>0</v>
      </c>
      <c r="AB112" s="337">
        <f>IFERROR((-$B112*(SUM($D$16:AB$16)/$C$16)*(1+BCAInputs!$B$181)^(AB$2-BCAInputs!$B$180))*IF(AND(AB$2&gt;=BCAInputs!$B$13,AB$2&lt;=BCAInputs!$B$13+BCAInputs!$B$9-1),1,0),0)</f>
        <v>0</v>
      </c>
      <c r="AC112" s="337">
        <f>IFERROR((-$B112*(SUM($D$16:AC$16)/$C$16)*(1+BCAInputs!$B$181)^(AC$2-BCAInputs!$B$180))*IF(AND(AC$2&gt;=BCAInputs!$B$13,AC$2&lt;=BCAInputs!$B$13+BCAInputs!$B$9-1),1,0),0)</f>
        <v>0</v>
      </c>
      <c r="AD112" s="337">
        <f>IFERROR((-$B112*(SUM($D$16:AD$16)/$C$16)*(1+BCAInputs!$B$181)^(AD$2-BCAInputs!$B$180))*IF(AND(AD$2&gt;=BCAInputs!$B$13,AD$2&lt;=BCAInputs!$B$13+BCAInputs!$B$9-1),1,0),0)</f>
        <v>0</v>
      </c>
      <c r="AE112" s="337">
        <f>IFERROR((-$B112*(SUM($D$16:AE$16)/$C$16)*(1+BCAInputs!$B$181)^(AE$2-BCAInputs!$B$180))*IF(AND(AE$2&gt;=BCAInputs!$B$13,AE$2&lt;=BCAInputs!$B$13+BCAInputs!$B$9-1),1,0),0)</f>
        <v>0</v>
      </c>
      <c r="AF112" s="337">
        <f>IFERROR((-$B112*(SUM($D$16:AF$16)/$C$16)*(1+BCAInputs!$B$181)^(AF$2-BCAInputs!$B$180))*IF(AND(AF$2&gt;=BCAInputs!$B$13,AF$2&lt;=BCAInputs!$B$13+BCAInputs!$B$9-1),1,0),0)</f>
        <v>0</v>
      </c>
      <c r="AG112" s="337">
        <f>IFERROR((-$B112*(SUM($D$16:AG$16)/$C$16)*(1+BCAInputs!$B$181)^(AG$2-BCAInputs!$B$180))*IF(AND(AG$2&gt;=BCAInputs!$B$13,AG$2&lt;=BCAInputs!$B$13+BCAInputs!$B$9-1),1,0),0)</f>
        <v>0</v>
      </c>
      <c r="AH112" s="337">
        <f>IFERROR((-$B112*(SUM($D$16:AH$16)/$C$16)*(1+BCAInputs!$B$181)^(AH$2-BCAInputs!$B$180))*IF(AND(AH$2&gt;=BCAInputs!$B$13,AH$2&lt;=BCAInputs!$B$13+BCAInputs!$B$9-1),1,0),0)</f>
        <v>0</v>
      </c>
      <c r="AI112" s="337">
        <f>IFERROR((-$B112*(SUM($D$16:AI$16)/$C$16)*(1+BCAInputs!$B$181)^(AI$2-BCAInputs!$B$180))*IF(AND(AI$2&gt;=BCAInputs!$B$13,AI$2&lt;=BCAInputs!$B$13+BCAInputs!$B$9-1),1,0),0)</f>
        <v>0</v>
      </c>
      <c r="AJ112" s="337">
        <f>IFERROR((-$B112*(SUM($D$16:AJ$16)/$C$16)*(1+BCAInputs!$B$181)^(AJ$2-BCAInputs!$B$180))*IF(AND(AJ$2&gt;=BCAInputs!$B$13,AJ$2&lt;=BCAInputs!$B$13+BCAInputs!$B$9-1),1,0),0)</f>
        <v>0</v>
      </c>
      <c r="AK112" s="164"/>
      <c r="AL112" s="164"/>
    </row>
    <row r="113" spans="1:38" hidden="1" x14ac:dyDescent="0.3">
      <c r="A113" s="948" t="str">
        <f t="shared" si="30"/>
        <v>2 = Possible Injury</v>
      </c>
      <c r="B113" s="553">
        <f>BCAInputs!B175</f>
        <v>0</v>
      </c>
      <c r="C113" s="558">
        <f t="shared" si="31"/>
        <v>0</v>
      </c>
      <c r="D113" s="337">
        <f>IFERROR((-$B113*(SUM($D$16:D$16)/$C$16)*(1+BCAInputs!$B$181)^(D$2-BCAInputs!$B$180))*IF(AND(D$2&gt;=BCAInputs!$B$13,D$2&lt;=BCAInputs!$B$13+BCAInputs!$B$9-1),1,0),0)</f>
        <v>0</v>
      </c>
      <c r="E113" s="337">
        <f>IFERROR((-$B113*(SUM($D$16:E$16)/$C$16)*(1+BCAInputs!$B$181)^(E$2-BCAInputs!$B$180))*IF(AND(E$2&gt;=BCAInputs!$B$13,E$2&lt;=BCAInputs!$B$13+BCAInputs!$B$9-1),1,0),0)</f>
        <v>0</v>
      </c>
      <c r="F113" s="337">
        <f>IFERROR((-$B113*(SUM($D$16:F$16)/$C$16)*(1+BCAInputs!$B$181)^(F$2-BCAInputs!$B$180))*IF(AND(F$2&gt;=BCAInputs!$B$13,F$2&lt;=BCAInputs!$B$13+BCAInputs!$B$9-1),1,0),0)</f>
        <v>0</v>
      </c>
      <c r="G113" s="337">
        <f>IFERROR((-$B113*(SUM($D$16:G$16)/$C$16)*(1+BCAInputs!$B$181)^(G$2-BCAInputs!$B$180))*IF(AND(G$2&gt;=BCAInputs!$B$13,G$2&lt;=BCAInputs!$B$13+BCAInputs!$B$9-1),1,0),0)</f>
        <v>0</v>
      </c>
      <c r="H113" s="337">
        <f>IFERROR((-$B113*(SUM($D$16:H$16)/$C$16)*(1+BCAInputs!$B$181)^(H$2-BCAInputs!$B$180))*IF(AND(H$2&gt;=BCAInputs!$B$13,H$2&lt;=BCAInputs!$B$13+BCAInputs!$B$9-1),1,0),0)</f>
        <v>0</v>
      </c>
      <c r="I113" s="337">
        <f>IFERROR((-$B113*(SUM($D$16:I$16)/$C$16)*(1+BCAInputs!$B$181)^(I$2-BCAInputs!$B$180))*IF(AND(I$2&gt;=BCAInputs!$B$13,I$2&lt;=BCAInputs!$B$13+BCAInputs!$B$9-1),1,0),0)</f>
        <v>0</v>
      </c>
      <c r="J113" s="337">
        <f>IFERROR((-$B113*(SUM($D$16:J$16)/$C$16)*(1+BCAInputs!$B$181)^(J$2-BCAInputs!$B$180))*IF(AND(J$2&gt;=BCAInputs!$B$13,J$2&lt;=BCAInputs!$B$13+BCAInputs!$B$9-1),1,0),0)</f>
        <v>0</v>
      </c>
      <c r="K113" s="337">
        <f>IFERROR((-$B113*(SUM($D$16:K$16)/$C$16)*(1+BCAInputs!$B$181)^(K$2-BCAInputs!$B$180))*IF(AND(K$2&gt;=BCAInputs!$B$13,K$2&lt;=BCAInputs!$B$13+BCAInputs!$B$9-1),1,0),0)</f>
        <v>0</v>
      </c>
      <c r="L113" s="337">
        <f>IFERROR((-$B113*(SUM($D$16:L$16)/$C$16)*(1+BCAInputs!$B$181)^(L$2-BCAInputs!$B$180))*IF(AND(L$2&gt;=BCAInputs!$B$13,L$2&lt;=BCAInputs!$B$13+BCAInputs!$B$9-1),1,0),0)</f>
        <v>0</v>
      </c>
      <c r="M113" s="337">
        <f>IFERROR((-$B113*(SUM($D$16:M$16)/$C$16)*(1+BCAInputs!$B$181)^(M$2-BCAInputs!$B$180))*IF(AND(M$2&gt;=BCAInputs!$B$13,M$2&lt;=BCAInputs!$B$13+BCAInputs!$B$9-1),1,0),0)</f>
        <v>0</v>
      </c>
      <c r="N113" s="337">
        <f>IFERROR((-$B113*(SUM($D$16:N$16)/$C$16)*(1+BCAInputs!$B$181)^(N$2-BCAInputs!$B$180))*IF(AND(N$2&gt;=BCAInputs!$B$13,N$2&lt;=BCAInputs!$B$13+BCAInputs!$B$9-1),1,0),0)</f>
        <v>0</v>
      </c>
      <c r="O113" s="337">
        <f>IFERROR((-$B113*(SUM($D$16:O$16)/$C$16)*(1+BCAInputs!$B$181)^(O$2-BCAInputs!$B$180))*IF(AND(O$2&gt;=BCAInputs!$B$13,O$2&lt;=BCAInputs!$B$13+BCAInputs!$B$9-1),1,0),0)</f>
        <v>0</v>
      </c>
      <c r="P113" s="337">
        <f>IFERROR((-$B113*(SUM($D$16:P$16)/$C$16)*(1+BCAInputs!$B$181)^(P$2-BCAInputs!$B$180))*IF(AND(P$2&gt;=BCAInputs!$B$13,P$2&lt;=BCAInputs!$B$13+BCAInputs!$B$9-1),1,0),0)</f>
        <v>0</v>
      </c>
      <c r="Q113" s="337">
        <f>IFERROR((-$B113*(SUM($D$16:Q$16)/$C$16)*(1+BCAInputs!$B$181)^(Q$2-BCAInputs!$B$180))*IF(AND(Q$2&gt;=BCAInputs!$B$13,Q$2&lt;=BCAInputs!$B$13+BCAInputs!$B$9-1),1,0),0)</f>
        <v>0</v>
      </c>
      <c r="R113" s="337">
        <f>IFERROR((-$B113*(SUM($D$16:R$16)/$C$16)*(1+BCAInputs!$B$181)^(R$2-BCAInputs!$B$180))*IF(AND(R$2&gt;=BCAInputs!$B$13,R$2&lt;=BCAInputs!$B$13+BCAInputs!$B$9-1),1,0),0)</f>
        <v>0</v>
      </c>
      <c r="S113" s="337">
        <f>IFERROR((-$B113*(SUM($D$16:S$16)/$C$16)*(1+BCAInputs!$B$181)^(S$2-BCAInputs!$B$180))*IF(AND(S$2&gt;=BCAInputs!$B$13,S$2&lt;=BCAInputs!$B$13+BCAInputs!$B$9-1),1,0),0)</f>
        <v>0</v>
      </c>
      <c r="T113" s="337">
        <f>IFERROR((-$B113*(SUM($D$16:T$16)/$C$16)*(1+BCAInputs!$B$181)^(T$2-BCAInputs!$B$180))*IF(AND(T$2&gt;=BCAInputs!$B$13,T$2&lt;=BCAInputs!$B$13+BCAInputs!$B$9-1),1,0),0)</f>
        <v>0</v>
      </c>
      <c r="U113" s="337">
        <f>IFERROR((-$B113*(SUM($D$16:U$16)/$C$16)*(1+BCAInputs!$B$181)^(U$2-BCAInputs!$B$180))*IF(AND(U$2&gt;=BCAInputs!$B$13,U$2&lt;=BCAInputs!$B$13+BCAInputs!$B$9-1),1,0),0)</f>
        <v>0</v>
      </c>
      <c r="V113" s="337">
        <f>IFERROR((-$B113*(SUM($D$16:V$16)/$C$16)*(1+BCAInputs!$B$181)^(V$2-BCAInputs!$B$180))*IF(AND(V$2&gt;=BCAInputs!$B$13,V$2&lt;=BCAInputs!$B$13+BCAInputs!$B$9-1),1,0),0)</f>
        <v>0</v>
      </c>
      <c r="W113" s="337">
        <f>IFERROR((-$B113*(SUM($D$16:W$16)/$C$16)*(1+BCAInputs!$B$181)^(W$2-BCAInputs!$B$180))*IF(AND(W$2&gt;=BCAInputs!$B$13,W$2&lt;=BCAInputs!$B$13+BCAInputs!$B$9-1),1,0),0)</f>
        <v>0</v>
      </c>
      <c r="X113" s="337">
        <f>IFERROR((-$B113*(SUM($D$16:X$16)/$C$16)*(1+BCAInputs!$B$181)^(X$2-BCAInputs!$B$180))*IF(AND(X$2&gt;=BCAInputs!$B$13,X$2&lt;=BCAInputs!$B$13+BCAInputs!$B$9-1),1,0),0)</f>
        <v>0</v>
      </c>
      <c r="Y113" s="337">
        <f>IFERROR((-$B113*(SUM($D$16:Y$16)/$C$16)*(1+BCAInputs!$B$181)^(Y$2-BCAInputs!$B$180))*IF(AND(Y$2&gt;=BCAInputs!$B$13,Y$2&lt;=BCAInputs!$B$13+BCAInputs!$B$9-1),1,0),0)</f>
        <v>0</v>
      </c>
      <c r="Z113" s="337">
        <f>IFERROR((-$B113*(SUM($D$16:Z$16)/$C$16)*(1+BCAInputs!$B$181)^(Z$2-BCAInputs!$B$180))*IF(AND(Z$2&gt;=BCAInputs!$B$13,Z$2&lt;=BCAInputs!$B$13+BCAInputs!$B$9-1),1,0),0)</f>
        <v>0</v>
      </c>
      <c r="AA113" s="337">
        <f>IFERROR((-$B113*(SUM($D$16:AA$16)/$C$16)*(1+BCAInputs!$B$181)^(AA$2-BCAInputs!$B$180))*IF(AND(AA$2&gt;=BCAInputs!$B$13,AA$2&lt;=BCAInputs!$B$13+BCAInputs!$B$9-1),1,0),0)</f>
        <v>0</v>
      </c>
      <c r="AB113" s="337">
        <f>IFERROR((-$B113*(SUM($D$16:AB$16)/$C$16)*(1+BCAInputs!$B$181)^(AB$2-BCAInputs!$B$180))*IF(AND(AB$2&gt;=BCAInputs!$B$13,AB$2&lt;=BCAInputs!$B$13+BCAInputs!$B$9-1),1,0),0)</f>
        <v>0</v>
      </c>
      <c r="AC113" s="337">
        <f>IFERROR((-$B113*(SUM($D$16:AC$16)/$C$16)*(1+BCAInputs!$B$181)^(AC$2-BCAInputs!$B$180))*IF(AND(AC$2&gt;=BCAInputs!$B$13,AC$2&lt;=BCAInputs!$B$13+BCAInputs!$B$9-1),1,0),0)</f>
        <v>0</v>
      </c>
      <c r="AD113" s="337">
        <f>IFERROR((-$B113*(SUM($D$16:AD$16)/$C$16)*(1+BCAInputs!$B$181)^(AD$2-BCAInputs!$B$180))*IF(AND(AD$2&gt;=BCAInputs!$B$13,AD$2&lt;=BCAInputs!$B$13+BCAInputs!$B$9-1),1,0),0)</f>
        <v>0</v>
      </c>
      <c r="AE113" s="337">
        <f>IFERROR((-$B113*(SUM($D$16:AE$16)/$C$16)*(1+BCAInputs!$B$181)^(AE$2-BCAInputs!$B$180))*IF(AND(AE$2&gt;=BCAInputs!$B$13,AE$2&lt;=BCAInputs!$B$13+BCAInputs!$B$9-1),1,0),0)</f>
        <v>0</v>
      </c>
      <c r="AF113" s="337">
        <f>IFERROR((-$B113*(SUM($D$16:AF$16)/$C$16)*(1+BCAInputs!$B$181)^(AF$2-BCAInputs!$B$180))*IF(AND(AF$2&gt;=BCAInputs!$B$13,AF$2&lt;=BCAInputs!$B$13+BCAInputs!$B$9-1),1,0),0)</f>
        <v>0</v>
      </c>
      <c r="AG113" s="337">
        <f>IFERROR((-$B113*(SUM($D$16:AG$16)/$C$16)*(1+BCAInputs!$B$181)^(AG$2-BCAInputs!$B$180))*IF(AND(AG$2&gt;=BCAInputs!$B$13,AG$2&lt;=BCAInputs!$B$13+BCAInputs!$B$9-1),1,0),0)</f>
        <v>0</v>
      </c>
      <c r="AH113" s="337">
        <f>IFERROR((-$B113*(SUM($D$16:AH$16)/$C$16)*(1+BCAInputs!$B$181)^(AH$2-BCAInputs!$B$180))*IF(AND(AH$2&gt;=BCAInputs!$B$13,AH$2&lt;=BCAInputs!$B$13+BCAInputs!$B$9-1),1,0),0)</f>
        <v>0</v>
      </c>
      <c r="AI113" s="337">
        <f>IFERROR((-$B113*(SUM($D$16:AI$16)/$C$16)*(1+BCAInputs!$B$181)^(AI$2-BCAInputs!$B$180))*IF(AND(AI$2&gt;=BCAInputs!$B$13,AI$2&lt;=BCAInputs!$B$13+BCAInputs!$B$9-1),1,0),0)</f>
        <v>0</v>
      </c>
      <c r="AJ113" s="337">
        <f>IFERROR((-$B113*(SUM($D$16:AJ$16)/$C$16)*(1+BCAInputs!$B$181)^(AJ$2-BCAInputs!$B$180))*IF(AND(AJ$2&gt;=BCAInputs!$B$13,AJ$2&lt;=BCAInputs!$B$13+BCAInputs!$B$9-1),1,0),0)</f>
        <v>0</v>
      </c>
      <c r="AK113" s="164"/>
      <c r="AL113" s="164"/>
    </row>
    <row r="114" spans="1:38" hidden="1" x14ac:dyDescent="0.3">
      <c r="A114" s="948" t="str">
        <f t="shared" si="30"/>
        <v>3 = Non-Incapacitating Injury</v>
      </c>
      <c r="B114" s="553">
        <f>BCAInputs!B176</f>
        <v>0</v>
      </c>
      <c r="C114" s="558">
        <f t="shared" si="31"/>
        <v>0</v>
      </c>
      <c r="D114" s="337">
        <f>IFERROR((-$B114*(SUM($D$16:D$16)/$C$16)*(1+BCAInputs!$B$181)^(D$2-BCAInputs!$B$180))*IF(AND(D$2&gt;=BCAInputs!$B$13,D$2&lt;=BCAInputs!$B$13+BCAInputs!$B$9-1),1,0),0)</f>
        <v>0</v>
      </c>
      <c r="E114" s="337">
        <f>IFERROR((-$B114*(SUM($D$16:E$16)/$C$16)*(1+BCAInputs!$B$181)^(E$2-BCAInputs!$B$180))*IF(AND(E$2&gt;=BCAInputs!$B$13,E$2&lt;=BCAInputs!$B$13+BCAInputs!$B$9-1),1,0),0)</f>
        <v>0</v>
      </c>
      <c r="F114" s="337">
        <f>IFERROR((-$B114*(SUM($D$16:F$16)/$C$16)*(1+BCAInputs!$B$181)^(F$2-BCAInputs!$B$180))*IF(AND(F$2&gt;=BCAInputs!$B$13,F$2&lt;=BCAInputs!$B$13+BCAInputs!$B$9-1),1,0),0)</f>
        <v>0</v>
      </c>
      <c r="G114" s="337">
        <f>IFERROR((-$B114*(SUM($D$16:G$16)/$C$16)*(1+BCAInputs!$B$181)^(G$2-BCAInputs!$B$180))*IF(AND(G$2&gt;=BCAInputs!$B$13,G$2&lt;=BCAInputs!$B$13+BCAInputs!$B$9-1),1,0),0)</f>
        <v>0</v>
      </c>
      <c r="H114" s="337">
        <f>IFERROR((-$B114*(SUM($D$16:H$16)/$C$16)*(1+BCAInputs!$B$181)^(H$2-BCAInputs!$B$180))*IF(AND(H$2&gt;=BCAInputs!$B$13,H$2&lt;=BCAInputs!$B$13+BCAInputs!$B$9-1),1,0),0)</f>
        <v>0</v>
      </c>
      <c r="I114" s="337">
        <f>IFERROR((-$B114*(SUM($D$16:I$16)/$C$16)*(1+BCAInputs!$B$181)^(I$2-BCAInputs!$B$180))*IF(AND(I$2&gt;=BCAInputs!$B$13,I$2&lt;=BCAInputs!$B$13+BCAInputs!$B$9-1),1,0),0)</f>
        <v>0</v>
      </c>
      <c r="J114" s="337">
        <f>IFERROR((-$B114*(SUM($D$16:J$16)/$C$16)*(1+BCAInputs!$B$181)^(J$2-BCAInputs!$B$180))*IF(AND(J$2&gt;=BCAInputs!$B$13,J$2&lt;=BCAInputs!$B$13+BCAInputs!$B$9-1),1,0),0)</f>
        <v>0</v>
      </c>
      <c r="K114" s="337">
        <f>IFERROR((-$B114*(SUM($D$16:K$16)/$C$16)*(1+BCAInputs!$B$181)^(K$2-BCAInputs!$B$180))*IF(AND(K$2&gt;=BCAInputs!$B$13,K$2&lt;=BCAInputs!$B$13+BCAInputs!$B$9-1),1,0),0)</f>
        <v>0</v>
      </c>
      <c r="L114" s="337">
        <f>IFERROR((-$B114*(SUM($D$16:L$16)/$C$16)*(1+BCAInputs!$B$181)^(L$2-BCAInputs!$B$180))*IF(AND(L$2&gt;=BCAInputs!$B$13,L$2&lt;=BCAInputs!$B$13+BCAInputs!$B$9-1),1,0),0)</f>
        <v>0</v>
      </c>
      <c r="M114" s="337">
        <f>IFERROR((-$B114*(SUM($D$16:M$16)/$C$16)*(1+BCAInputs!$B$181)^(M$2-BCAInputs!$B$180))*IF(AND(M$2&gt;=BCAInputs!$B$13,M$2&lt;=BCAInputs!$B$13+BCAInputs!$B$9-1),1,0),0)</f>
        <v>0</v>
      </c>
      <c r="N114" s="337">
        <f>IFERROR((-$B114*(SUM($D$16:N$16)/$C$16)*(1+BCAInputs!$B$181)^(N$2-BCAInputs!$B$180))*IF(AND(N$2&gt;=BCAInputs!$B$13,N$2&lt;=BCAInputs!$B$13+BCAInputs!$B$9-1),1,0),0)</f>
        <v>0</v>
      </c>
      <c r="O114" s="337">
        <f>IFERROR((-$B114*(SUM($D$16:O$16)/$C$16)*(1+BCAInputs!$B$181)^(O$2-BCAInputs!$B$180))*IF(AND(O$2&gt;=BCAInputs!$B$13,O$2&lt;=BCAInputs!$B$13+BCAInputs!$B$9-1),1,0),0)</f>
        <v>0</v>
      </c>
      <c r="P114" s="337">
        <f>IFERROR((-$B114*(SUM($D$16:P$16)/$C$16)*(1+BCAInputs!$B$181)^(P$2-BCAInputs!$B$180))*IF(AND(P$2&gt;=BCAInputs!$B$13,P$2&lt;=BCAInputs!$B$13+BCAInputs!$B$9-1),1,0),0)</f>
        <v>0</v>
      </c>
      <c r="Q114" s="337">
        <f>IFERROR((-$B114*(SUM($D$16:Q$16)/$C$16)*(1+BCAInputs!$B$181)^(Q$2-BCAInputs!$B$180))*IF(AND(Q$2&gt;=BCAInputs!$B$13,Q$2&lt;=BCAInputs!$B$13+BCAInputs!$B$9-1),1,0),0)</f>
        <v>0</v>
      </c>
      <c r="R114" s="337">
        <f>IFERROR((-$B114*(SUM($D$16:R$16)/$C$16)*(1+BCAInputs!$B$181)^(R$2-BCAInputs!$B$180))*IF(AND(R$2&gt;=BCAInputs!$B$13,R$2&lt;=BCAInputs!$B$13+BCAInputs!$B$9-1),1,0),0)</f>
        <v>0</v>
      </c>
      <c r="S114" s="337">
        <f>IFERROR((-$B114*(SUM($D$16:S$16)/$C$16)*(1+BCAInputs!$B$181)^(S$2-BCAInputs!$B$180))*IF(AND(S$2&gt;=BCAInputs!$B$13,S$2&lt;=BCAInputs!$B$13+BCAInputs!$B$9-1),1,0),0)</f>
        <v>0</v>
      </c>
      <c r="T114" s="337">
        <f>IFERROR((-$B114*(SUM($D$16:T$16)/$C$16)*(1+BCAInputs!$B$181)^(T$2-BCAInputs!$B$180))*IF(AND(T$2&gt;=BCAInputs!$B$13,T$2&lt;=BCAInputs!$B$13+BCAInputs!$B$9-1),1,0),0)</f>
        <v>0</v>
      </c>
      <c r="U114" s="337">
        <f>IFERROR((-$B114*(SUM($D$16:U$16)/$C$16)*(1+BCAInputs!$B$181)^(U$2-BCAInputs!$B$180))*IF(AND(U$2&gt;=BCAInputs!$B$13,U$2&lt;=BCAInputs!$B$13+BCAInputs!$B$9-1),1,0),0)</f>
        <v>0</v>
      </c>
      <c r="V114" s="337">
        <f>IFERROR((-$B114*(SUM($D$16:V$16)/$C$16)*(1+BCAInputs!$B$181)^(V$2-BCAInputs!$B$180))*IF(AND(V$2&gt;=BCAInputs!$B$13,V$2&lt;=BCAInputs!$B$13+BCAInputs!$B$9-1),1,0),0)</f>
        <v>0</v>
      </c>
      <c r="W114" s="337">
        <f>IFERROR((-$B114*(SUM($D$16:W$16)/$C$16)*(1+BCAInputs!$B$181)^(W$2-BCAInputs!$B$180))*IF(AND(W$2&gt;=BCAInputs!$B$13,W$2&lt;=BCAInputs!$B$13+BCAInputs!$B$9-1),1,0),0)</f>
        <v>0</v>
      </c>
      <c r="X114" s="337">
        <f>IFERROR((-$B114*(SUM($D$16:X$16)/$C$16)*(1+BCAInputs!$B$181)^(X$2-BCAInputs!$B$180))*IF(AND(X$2&gt;=BCAInputs!$B$13,X$2&lt;=BCAInputs!$B$13+BCAInputs!$B$9-1),1,0),0)</f>
        <v>0</v>
      </c>
      <c r="Y114" s="337">
        <f>IFERROR((-$B114*(SUM($D$16:Y$16)/$C$16)*(1+BCAInputs!$B$181)^(Y$2-BCAInputs!$B$180))*IF(AND(Y$2&gt;=BCAInputs!$B$13,Y$2&lt;=BCAInputs!$B$13+BCAInputs!$B$9-1),1,0),0)</f>
        <v>0</v>
      </c>
      <c r="Z114" s="337">
        <f>IFERROR((-$B114*(SUM($D$16:Z$16)/$C$16)*(1+BCAInputs!$B$181)^(Z$2-BCAInputs!$B$180))*IF(AND(Z$2&gt;=BCAInputs!$B$13,Z$2&lt;=BCAInputs!$B$13+BCAInputs!$B$9-1),1,0),0)</f>
        <v>0</v>
      </c>
      <c r="AA114" s="337">
        <f>IFERROR((-$B114*(SUM($D$16:AA$16)/$C$16)*(1+BCAInputs!$B$181)^(AA$2-BCAInputs!$B$180))*IF(AND(AA$2&gt;=BCAInputs!$B$13,AA$2&lt;=BCAInputs!$B$13+BCAInputs!$B$9-1),1,0),0)</f>
        <v>0</v>
      </c>
      <c r="AB114" s="337">
        <f>IFERROR((-$B114*(SUM($D$16:AB$16)/$C$16)*(1+BCAInputs!$B$181)^(AB$2-BCAInputs!$B$180))*IF(AND(AB$2&gt;=BCAInputs!$B$13,AB$2&lt;=BCAInputs!$B$13+BCAInputs!$B$9-1),1,0),0)</f>
        <v>0</v>
      </c>
      <c r="AC114" s="337">
        <f>IFERROR((-$B114*(SUM($D$16:AC$16)/$C$16)*(1+BCAInputs!$B$181)^(AC$2-BCAInputs!$B$180))*IF(AND(AC$2&gt;=BCAInputs!$B$13,AC$2&lt;=BCAInputs!$B$13+BCAInputs!$B$9-1),1,0),0)</f>
        <v>0</v>
      </c>
      <c r="AD114" s="337">
        <f>IFERROR((-$B114*(SUM($D$16:AD$16)/$C$16)*(1+BCAInputs!$B$181)^(AD$2-BCAInputs!$B$180))*IF(AND(AD$2&gt;=BCAInputs!$B$13,AD$2&lt;=BCAInputs!$B$13+BCAInputs!$B$9-1),1,0),0)</f>
        <v>0</v>
      </c>
      <c r="AE114" s="337">
        <f>IFERROR((-$B114*(SUM($D$16:AE$16)/$C$16)*(1+BCAInputs!$B$181)^(AE$2-BCAInputs!$B$180))*IF(AND(AE$2&gt;=BCAInputs!$B$13,AE$2&lt;=BCAInputs!$B$13+BCAInputs!$B$9-1),1,0),0)</f>
        <v>0</v>
      </c>
      <c r="AF114" s="337">
        <f>IFERROR((-$B114*(SUM($D$16:AF$16)/$C$16)*(1+BCAInputs!$B$181)^(AF$2-BCAInputs!$B$180))*IF(AND(AF$2&gt;=BCAInputs!$B$13,AF$2&lt;=BCAInputs!$B$13+BCAInputs!$B$9-1),1,0),0)</f>
        <v>0</v>
      </c>
      <c r="AG114" s="337">
        <f>IFERROR((-$B114*(SUM($D$16:AG$16)/$C$16)*(1+BCAInputs!$B$181)^(AG$2-BCAInputs!$B$180))*IF(AND(AG$2&gt;=BCAInputs!$B$13,AG$2&lt;=BCAInputs!$B$13+BCAInputs!$B$9-1),1,0),0)</f>
        <v>0</v>
      </c>
      <c r="AH114" s="337">
        <f>IFERROR((-$B114*(SUM($D$16:AH$16)/$C$16)*(1+BCAInputs!$B$181)^(AH$2-BCAInputs!$B$180))*IF(AND(AH$2&gt;=BCAInputs!$B$13,AH$2&lt;=BCAInputs!$B$13+BCAInputs!$B$9-1),1,0),0)</f>
        <v>0</v>
      </c>
      <c r="AI114" s="337">
        <f>IFERROR((-$B114*(SUM($D$16:AI$16)/$C$16)*(1+BCAInputs!$B$181)^(AI$2-BCAInputs!$B$180))*IF(AND(AI$2&gt;=BCAInputs!$B$13,AI$2&lt;=BCAInputs!$B$13+BCAInputs!$B$9-1),1,0),0)</f>
        <v>0</v>
      </c>
      <c r="AJ114" s="337">
        <f>IFERROR((-$B114*(SUM($D$16:AJ$16)/$C$16)*(1+BCAInputs!$B$181)^(AJ$2-BCAInputs!$B$180))*IF(AND(AJ$2&gt;=BCAInputs!$B$13,AJ$2&lt;=BCAInputs!$B$13+BCAInputs!$B$9-1),1,0),0)</f>
        <v>0</v>
      </c>
      <c r="AK114" s="164"/>
      <c r="AL114" s="164"/>
    </row>
    <row r="115" spans="1:38" hidden="1" x14ac:dyDescent="0.3">
      <c r="A115" s="948" t="str">
        <f t="shared" si="30"/>
        <v>4 = Incapacitating Injury</v>
      </c>
      <c r="B115" s="553">
        <f>BCAInputs!B177</f>
        <v>0</v>
      </c>
      <c r="C115" s="558">
        <f t="shared" si="31"/>
        <v>0</v>
      </c>
      <c r="D115" s="337">
        <f>IFERROR((-$B115*(SUM($D$16:D$16)/$C$16)*(1+BCAInputs!$B$181)^(D$2-BCAInputs!$B$180))*IF(AND(D$2&gt;=BCAInputs!$B$13,D$2&lt;=BCAInputs!$B$13+BCAInputs!$B$9-1),1,0),0)</f>
        <v>0</v>
      </c>
      <c r="E115" s="337">
        <f>IFERROR((-$B115*(SUM($D$16:E$16)/$C$16)*(1+BCAInputs!$B$181)^(E$2-BCAInputs!$B$180))*IF(AND(E$2&gt;=BCAInputs!$B$13,E$2&lt;=BCAInputs!$B$13+BCAInputs!$B$9-1),1,0),0)</f>
        <v>0</v>
      </c>
      <c r="F115" s="337">
        <f>IFERROR((-$B115*(SUM($D$16:F$16)/$C$16)*(1+BCAInputs!$B$181)^(F$2-BCAInputs!$B$180))*IF(AND(F$2&gt;=BCAInputs!$B$13,F$2&lt;=BCAInputs!$B$13+BCAInputs!$B$9-1),1,0),0)</f>
        <v>0</v>
      </c>
      <c r="G115" s="337">
        <f>IFERROR((-$B115*(SUM($D$16:G$16)/$C$16)*(1+BCAInputs!$B$181)^(G$2-BCAInputs!$B$180))*IF(AND(G$2&gt;=BCAInputs!$B$13,G$2&lt;=BCAInputs!$B$13+BCAInputs!$B$9-1),1,0),0)</f>
        <v>0</v>
      </c>
      <c r="H115" s="337">
        <f>IFERROR((-$B115*(SUM($D$16:H$16)/$C$16)*(1+BCAInputs!$B$181)^(H$2-BCAInputs!$B$180))*IF(AND(H$2&gt;=BCAInputs!$B$13,H$2&lt;=BCAInputs!$B$13+BCAInputs!$B$9-1),1,0),0)</f>
        <v>0</v>
      </c>
      <c r="I115" s="337">
        <f>IFERROR((-$B115*(SUM($D$16:I$16)/$C$16)*(1+BCAInputs!$B$181)^(I$2-BCAInputs!$B$180))*IF(AND(I$2&gt;=BCAInputs!$B$13,I$2&lt;=BCAInputs!$B$13+BCAInputs!$B$9-1),1,0),0)</f>
        <v>0</v>
      </c>
      <c r="J115" s="337">
        <f>IFERROR((-$B115*(SUM($D$16:J$16)/$C$16)*(1+BCAInputs!$B$181)^(J$2-BCAInputs!$B$180))*IF(AND(J$2&gt;=BCAInputs!$B$13,J$2&lt;=BCAInputs!$B$13+BCAInputs!$B$9-1),1,0),0)</f>
        <v>0</v>
      </c>
      <c r="K115" s="337">
        <f>IFERROR((-$B115*(SUM($D$16:K$16)/$C$16)*(1+BCAInputs!$B$181)^(K$2-BCAInputs!$B$180))*IF(AND(K$2&gt;=BCAInputs!$B$13,K$2&lt;=BCAInputs!$B$13+BCAInputs!$B$9-1),1,0),0)</f>
        <v>0</v>
      </c>
      <c r="L115" s="337">
        <f>IFERROR((-$B115*(SUM($D$16:L$16)/$C$16)*(1+BCAInputs!$B$181)^(L$2-BCAInputs!$B$180))*IF(AND(L$2&gt;=BCAInputs!$B$13,L$2&lt;=BCAInputs!$B$13+BCAInputs!$B$9-1),1,0),0)</f>
        <v>0</v>
      </c>
      <c r="M115" s="337">
        <f>IFERROR((-$B115*(SUM($D$16:M$16)/$C$16)*(1+BCAInputs!$B$181)^(M$2-BCAInputs!$B$180))*IF(AND(M$2&gt;=BCAInputs!$B$13,M$2&lt;=BCAInputs!$B$13+BCAInputs!$B$9-1),1,0),0)</f>
        <v>0</v>
      </c>
      <c r="N115" s="337">
        <f>IFERROR((-$B115*(SUM($D$16:N$16)/$C$16)*(1+BCAInputs!$B$181)^(N$2-BCAInputs!$B$180))*IF(AND(N$2&gt;=BCAInputs!$B$13,N$2&lt;=BCAInputs!$B$13+BCAInputs!$B$9-1),1,0),0)</f>
        <v>0</v>
      </c>
      <c r="O115" s="337">
        <f>IFERROR((-$B115*(SUM($D$16:O$16)/$C$16)*(1+BCAInputs!$B$181)^(O$2-BCAInputs!$B$180))*IF(AND(O$2&gt;=BCAInputs!$B$13,O$2&lt;=BCAInputs!$B$13+BCAInputs!$B$9-1),1,0),0)</f>
        <v>0</v>
      </c>
      <c r="P115" s="337">
        <f>IFERROR((-$B115*(SUM($D$16:P$16)/$C$16)*(1+BCAInputs!$B$181)^(P$2-BCAInputs!$B$180))*IF(AND(P$2&gt;=BCAInputs!$B$13,P$2&lt;=BCAInputs!$B$13+BCAInputs!$B$9-1),1,0),0)</f>
        <v>0</v>
      </c>
      <c r="Q115" s="337">
        <f>IFERROR((-$B115*(SUM($D$16:Q$16)/$C$16)*(1+BCAInputs!$B$181)^(Q$2-BCAInputs!$B$180))*IF(AND(Q$2&gt;=BCAInputs!$B$13,Q$2&lt;=BCAInputs!$B$13+BCAInputs!$B$9-1),1,0),0)</f>
        <v>0</v>
      </c>
      <c r="R115" s="337">
        <f>IFERROR((-$B115*(SUM($D$16:R$16)/$C$16)*(1+BCAInputs!$B$181)^(R$2-BCAInputs!$B$180))*IF(AND(R$2&gt;=BCAInputs!$B$13,R$2&lt;=BCAInputs!$B$13+BCAInputs!$B$9-1),1,0),0)</f>
        <v>0</v>
      </c>
      <c r="S115" s="337">
        <f>IFERROR((-$B115*(SUM($D$16:S$16)/$C$16)*(1+BCAInputs!$B$181)^(S$2-BCAInputs!$B$180))*IF(AND(S$2&gt;=BCAInputs!$B$13,S$2&lt;=BCAInputs!$B$13+BCAInputs!$B$9-1),1,0),0)</f>
        <v>0</v>
      </c>
      <c r="T115" s="337">
        <f>IFERROR((-$B115*(SUM($D$16:T$16)/$C$16)*(1+BCAInputs!$B$181)^(T$2-BCAInputs!$B$180))*IF(AND(T$2&gt;=BCAInputs!$B$13,T$2&lt;=BCAInputs!$B$13+BCAInputs!$B$9-1),1,0),0)</f>
        <v>0</v>
      </c>
      <c r="U115" s="337">
        <f>IFERROR((-$B115*(SUM($D$16:U$16)/$C$16)*(1+BCAInputs!$B$181)^(U$2-BCAInputs!$B$180))*IF(AND(U$2&gt;=BCAInputs!$B$13,U$2&lt;=BCAInputs!$B$13+BCAInputs!$B$9-1),1,0),0)</f>
        <v>0</v>
      </c>
      <c r="V115" s="337">
        <f>IFERROR((-$B115*(SUM($D$16:V$16)/$C$16)*(1+BCAInputs!$B$181)^(V$2-BCAInputs!$B$180))*IF(AND(V$2&gt;=BCAInputs!$B$13,V$2&lt;=BCAInputs!$B$13+BCAInputs!$B$9-1),1,0),0)</f>
        <v>0</v>
      </c>
      <c r="W115" s="337">
        <f>IFERROR((-$B115*(SUM($D$16:W$16)/$C$16)*(1+BCAInputs!$B$181)^(W$2-BCAInputs!$B$180))*IF(AND(W$2&gt;=BCAInputs!$B$13,W$2&lt;=BCAInputs!$B$13+BCAInputs!$B$9-1),1,0),0)</f>
        <v>0</v>
      </c>
      <c r="X115" s="337">
        <f>IFERROR((-$B115*(SUM($D$16:X$16)/$C$16)*(1+BCAInputs!$B$181)^(X$2-BCAInputs!$B$180))*IF(AND(X$2&gt;=BCAInputs!$B$13,X$2&lt;=BCAInputs!$B$13+BCAInputs!$B$9-1),1,0),0)</f>
        <v>0</v>
      </c>
      <c r="Y115" s="337">
        <f>IFERROR((-$B115*(SUM($D$16:Y$16)/$C$16)*(1+BCAInputs!$B$181)^(Y$2-BCAInputs!$B$180))*IF(AND(Y$2&gt;=BCAInputs!$B$13,Y$2&lt;=BCAInputs!$B$13+BCAInputs!$B$9-1),1,0),0)</f>
        <v>0</v>
      </c>
      <c r="Z115" s="337">
        <f>IFERROR((-$B115*(SUM($D$16:Z$16)/$C$16)*(1+BCAInputs!$B$181)^(Z$2-BCAInputs!$B$180))*IF(AND(Z$2&gt;=BCAInputs!$B$13,Z$2&lt;=BCAInputs!$B$13+BCAInputs!$B$9-1),1,0),0)</f>
        <v>0</v>
      </c>
      <c r="AA115" s="337">
        <f>IFERROR((-$B115*(SUM($D$16:AA$16)/$C$16)*(1+BCAInputs!$B$181)^(AA$2-BCAInputs!$B$180))*IF(AND(AA$2&gt;=BCAInputs!$B$13,AA$2&lt;=BCAInputs!$B$13+BCAInputs!$B$9-1),1,0),0)</f>
        <v>0</v>
      </c>
      <c r="AB115" s="337">
        <f>IFERROR((-$B115*(SUM($D$16:AB$16)/$C$16)*(1+BCAInputs!$B$181)^(AB$2-BCAInputs!$B$180))*IF(AND(AB$2&gt;=BCAInputs!$B$13,AB$2&lt;=BCAInputs!$B$13+BCAInputs!$B$9-1),1,0),0)</f>
        <v>0</v>
      </c>
      <c r="AC115" s="337">
        <f>IFERROR((-$B115*(SUM($D$16:AC$16)/$C$16)*(1+BCAInputs!$B$181)^(AC$2-BCAInputs!$B$180))*IF(AND(AC$2&gt;=BCAInputs!$B$13,AC$2&lt;=BCAInputs!$B$13+BCAInputs!$B$9-1),1,0),0)</f>
        <v>0</v>
      </c>
      <c r="AD115" s="337">
        <f>IFERROR((-$B115*(SUM($D$16:AD$16)/$C$16)*(1+BCAInputs!$B$181)^(AD$2-BCAInputs!$B$180))*IF(AND(AD$2&gt;=BCAInputs!$B$13,AD$2&lt;=BCAInputs!$B$13+BCAInputs!$B$9-1),1,0),0)</f>
        <v>0</v>
      </c>
      <c r="AE115" s="337">
        <f>IFERROR((-$B115*(SUM($D$16:AE$16)/$C$16)*(1+BCAInputs!$B$181)^(AE$2-BCAInputs!$B$180))*IF(AND(AE$2&gt;=BCAInputs!$B$13,AE$2&lt;=BCAInputs!$B$13+BCAInputs!$B$9-1),1,0),0)</f>
        <v>0</v>
      </c>
      <c r="AF115" s="337">
        <f>IFERROR((-$B115*(SUM($D$16:AF$16)/$C$16)*(1+BCAInputs!$B$181)^(AF$2-BCAInputs!$B$180))*IF(AND(AF$2&gt;=BCAInputs!$B$13,AF$2&lt;=BCAInputs!$B$13+BCAInputs!$B$9-1),1,0),0)</f>
        <v>0</v>
      </c>
      <c r="AG115" s="337">
        <f>IFERROR((-$B115*(SUM($D$16:AG$16)/$C$16)*(1+BCAInputs!$B$181)^(AG$2-BCAInputs!$B$180))*IF(AND(AG$2&gt;=BCAInputs!$B$13,AG$2&lt;=BCAInputs!$B$13+BCAInputs!$B$9-1),1,0),0)</f>
        <v>0</v>
      </c>
      <c r="AH115" s="337">
        <f>IFERROR((-$B115*(SUM($D$16:AH$16)/$C$16)*(1+BCAInputs!$B$181)^(AH$2-BCAInputs!$B$180))*IF(AND(AH$2&gt;=BCAInputs!$B$13,AH$2&lt;=BCAInputs!$B$13+BCAInputs!$B$9-1),1,0),0)</f>
        <v>0</v>
      </c>
      <c r="AI115" s="337">
        <f>IFERROR((-$B115*(SUM($D$16:AI$16)/$C$16)*(1+BCAInputs!$B$181)^(AI$2-BCAInputs!$B$180))*IF(AND(AI$2&gt;=BCAInputs!$B$13,AI$2&lt;=BCAInputs!$B$13+BCAInputs!$B$9-1),1,0),0)</f>
        <v>0</v>
      </c>
      <c r="AJ115" s="337">
        <f>IFERROR((-$B115*(SUM($D$16:AJ$16)/$C$16)*(1+BCAInputs!$B$181)^(AJ$2-BCAInputs!$B$180))*IF(AND(AJ$2&gt;=BCAInputs!$B$13,AJ$2&lt;=BCAInputs!$B$13+BCAInputs!$B$9-1),1,0),0)</f>
        <v>0</v>
      </c>
      <c r="AK115" s="164"/>
      <c r="AL115" s="164"/>
    </row>
    <row r="116" spans="1:38" hidden="1" x14ac:dyDescent="0.3">
      <c r="A116" s="948" t="str">
        <f t="shared" si="30"/>
        <v>5 = Fatality</v>
      </c>
      <c r="B116" s="553">
        <f>BCAInputs!B178</f>
        <v>0</v>
      </c>
      <c r="C116" s="558">
        <f t="shared" si="31"/>
        <v>0</v>
      </c>
      <c r="D116" s="337">
        <f>IFERROR((-$B116*(SUM($D$16:D$16)/$C$16)*(1+BCAInputs!$B$181)^(D$2-BCAInputs!$B$180))*IF(AND(D$2&gt;=BCAInputs!$B$13,D$2&lt;=BCAInputs!$B$13+BCAInputs!$B$9-1),1,0),0)</f>
        <v>0</v>
      </c>
      <c r="E116" s="337">
        <f>IFERROR((-$B116*(SUM($D$16:E$16)/$C$16)*(1+BCAInputs!$B$181)^(E$2-BCAInputs!$B$180))*IF(AND(E$2&gt;=BCAInputs!$B$13,E$2&lt;=BCAInputs!$B$13+BCAInputs!$B$9-1),1,0),0)</f>
        <v>0</v>
      </c>
      <c r="F116" s="337">
        <f>IFERROR((-$B116*(SUM($D$16:F$16)/$C$16)*(1+BCAInputs!$B$181)^(F$2-BCAInputs!$B$180))*IF(AND(F$2&gt;=BCAInputs!$B$13,F$2&lt;=BCAInputs!$B$13+BCAInputs!$B$9-1),1,0),0)</f>
        <v>0</v>
      </c>
      <c r="G116" s="337">
        <f>IFERROR((-$B116*(SUM($D$16:G$16)/$C$16)*(1+BCAInputs!$B$181)^(G$2-BCAInputs!$B$180))*IF(AND(G$2&gt;=BCAInputs!$B$13,G$2&lt;=BCAInputs!$B$13+BCAInputs!$B$9-1),1,0),0)</f>
        <v>0</v>
      </c>
      <c r="H116" s="337">
        <f>IFERROR((-$B116*(SUM($D$16:H$16)/$C$16)*(1+BCAInputs!$B$181)^(H$2-BCAInputs!$B$180))*IF(AND(H$2&gt;=BCAInputs!$B$13,H$2&lt;=BCAInputs!$B$13+BCAInputs!$B$9-1),1,0),0)</f>
        <v>0</v>
      </c>
      <c r="I116" s="337">
        <f>IFERROR((-$B116*(SUM($D$16:I$16)/$C$16)*(1+BCAInputs!$B$181)^(I$2-BCAInputs!$B$180))*IF(AND(I$2&gt;=BCAInputs!$B$13,I$2&lt;=BCAInputs!$B$13+BCAInputs!$B$9-1),1,0),0)</f>
        <v>0</v>
      </c>
      <c r="J116" s="337">
        <f>IFERROR((-$B116*(SUM($D$16:J$16)/$C$16)*(1+BCAInputs!$B$181)^(J$2-BCAInputs!$B$180))*IF(AND(J$2&gt;=BCAInputs!$B$13,J$2&lt;=BCAInputs!$B$13+BCAInputs!$B$9-1),1,0),0)</f>
        <v>0</v>
      </c>
      <c r="K116" s="337">
        <f>IFERROR((-$B116*(SUM($D$16:K$16)/$C$16)*(1+BCAInputs!$B$181)^(K$2-BCAInputs!$B$180))*IF(AND(K$2&gt;=BCAInputs!$B$13,K$2&lt;=BCAInputs!$B$13+BCAInputs!$B$9-1),1,0),0)</f>
        <v>0</v>
      </c>
      <c r="L116" s="337">
        <f>IFERROR((-$B116*(SUM($D$16:L$16)/$C$16)*(1+BCAInputs!$B$181)^(L$2-BCAInputs!$B$180))*IF(AND(L$2&gt;=BCAInputs!$B$13,L$2&lt;=BCAInputs!$B$13+BCAInputs!$B$9-1),1,0),0)</f>
        <v>0</v>
      </c>
      <c r="M116" s="337">
        <f>IFERROR((-$B116*(SUM($D$16:M$16)/$C$16)*(1+BCAInputs!$B$181)^(M$2-BCAInputs!$B$180))*IF(AND(M$2&gt;=BCAInputs!$B$13,M$2&lt;=BCAInputs!$B$13+BCAInputs!$B$9-1),1,0),0)</f>
        <v>0</v>
      </c>
      <c r="N116" s="337">
        <f>IFERROR((-$B116*(SUM($D$16:N$16)/$C$16)*(1+BCAInputs!$B$181)^(N$2-BCAInputs!$B$180))*IF(AND(N$2&gt;=BCAInputs!$B$13,N$2&lt;=BCAInputs!$B$13+BCAInputs!$B$9-1),1,0),0)</f>
        <v>0</v>
      </c>
      <c r="O116" s="337">
        <f>IFERROR((-$B116*(SUM($D$16:O$16)/$C$16)*(1+BCAInputs!$B$181)^(O$2-BCAInputs!$B$180))*IF(AND(O$2&gt;=BCAInputs!$B$13,O$2&lt;=BCAInputs!$B$13+BCAInputs!$B$9-1),1,0),0)</f>
        <v>0</v>
      </c>
      <c r="P116" s="337">
        <f>IFERROR((-$B116*(SUM($D$16:P$16)/$C$16)*(1+BCAInputs!$B$181)^(P$2-BCAInputs!$B$180))*IF(AND(P$2&gt;=BCAInputs!$B$13,P$2&lt;=BCAInputs!$B$13+BCAInputs!$B$9-1),1,0),0)</f>
        <v>0</v>
      </c>
      <c r="Q116" s="337">
        <f>IFERROR((-$B116*(SUM($D$16:Q$16)/$C$16)*(1+BCAInputs!$B$181)^(Q$2-BCAInputs!$B$180))*IF(AND(Q$2&gt;=BCAInputs!$B$13,Q$2&lt;=BCAInputs!$B$13+BCAInputs!$B$9-1),1,0),0)</f>
        <v>0</v>
      </c>
      <c r="R116" s="337">
        <f>IFERROR((-$B116*(SUM($D$16:R$16)/$C$16)*(1+BCAInputs!$B$181)^(R$2-BCAInputs!$B$180))*IF(AND(R$2&gt;=BCAInputs!$B$13,R$2&lt;=BCAInputs!$B$13+BCAInputs!$B$9-1),1,0),0)</f>
        <v>0</v>
      </c>
      <c r="S116" s="337">
        <f>IFERROR((-$B116*(SUM($D$16:S$16)/$C$16)*(1+BCAInputs!$B$181)^(S$2-BCAInputs!$B$180))*IF(AND(S$2&gt;=BCAInputs!$B$13,S$2&lt;=BCAInputs!$B$13+BCAInputs!$B$9-1),1,0),0)</f>
        <v>0</v>
      </c>
      <c r="T116" s="337">
        <f>IFERROR((-$B116*(SUM($D$16:T$16)/$C$16)*(1+BCAInputs!$B$181)^(T$2-BCAInputs!$B$180))*IF(AND(T$2&gt;=BCAInputs!$B$13,T$2&lt;=BCAInputs!$B$13+BCAInputs!$B$9-1),1,0),0)</f>
        <v>0</v>
      </c>
      <c r="U116" s="337">
        <f>IFERROR((-$B116*(SUM($D$16:U$16)/$C$16)*(1+BCAInputs!$B$181)^(U$2-BCAInputs!$B$180))*IF(AND(U$2&gt;=BCAInputs!$B$13,U$2&lt;=BCAInputs!$B$13+BCAInputs!$B$9-1),1,0),0)</f>
        <v>0</v>
      </c>
      <c r="V116" s="337">
        <f>IFERROR((-$B116*(SUM($D$16:V$16)/$C$16)*(1+BCAInputs!$B$181)^(V$2-BCAInputs!$B$180))*IF(AND(V$2&gt;=BCAInputs!$B$13,V$2&lt;=BCAInputs!$B$13+BCAInputs!$B$9-1),1,0),0)</f>
        <v>0</v>
      </c>
      <c r="W116" s="337">
        <f>IFERROR((-$B116*(SUM($D$16:W$16)/$C$16)*(1+BCAInputs!$B$181)^(W$2-BCAInputs!$B$180))*IF(AND(W$2&gt;=BCAInputs!$B$13,W$2&lt;=BCAInputs!$B$13+BCAInputs!$B$9-1),1,0),0)</f>
        <v>0</v>
      </c>
      <c r="X116" s="337">
        <f>IFERROR((-$B116*(SUM($D$16:X$16)/$C$16)*(1+BCAInputs!$B$181)^(X$2-BCAInputs!$B$180))*IF(AND(X$2&gt;=BCAInputs!$B$13,X$2&lt;=BCAInputs!$B$13+BCAInputs!$B$9-1),1,0),0)</f>
        <v>0</v>
      </c>
      <c r="Y116" s="337">
        <f>IFERROR((-$B116*(SUM($D$16:Y$16)/$C$16)*(1+BCAInputs!$B$181)^(Y$2-BCAInputs!$B$180))*IF(AND(Y$2&gt;=BCAInputs!$B$13,Y$2&lt;=BCAInputs!$B$13+BCAInputs!$B$9-1),1,0),0)</f>
        <v>0</v>
      </c>
      <c r="Z116" s="337">
        <f>IFERROR((-$B116*(SUM($D$16:Z$16)/$C$16)*(1+BCAInputs!$B$181)^(Z$2-BCAInputs!$B$180))*IF(AND(Z$2&gt;=BCAInputs!$B$13,Z$2&lt;=BCAInputs!$B$13+BCAInputs!$B$9-1),1,0),0)</f>
        <v>0</v>
      </c>
      <c r="AA116" s="337">
        <f>IFERROR((-$B116*(SUM($D$16:AA$16)/$C$16)*(1+BCAInputs!$B$181)^(AA$2-BCAInputs!$B$180))*IF(AND(AA$2&gt;=BCAInputs!$B$13,AA$2&lt;=BCAInputs!$B$13+BCAInputs!$B$9-1),1,0),0)</f>
        <v>0</v>
      </c>
      <c r="AB116" s="337">
        <f>IFERROR((-$B116*(SUM($D$16:AB$16)/$C$16)*(1+BCAInputs!$B$181)^(AB$2-BCAInputs!$B$180))*IF(AND(AB$2&gt;=BCAInputs!$B$13,AB$2&lt;=BCAInputs!$B$13+BCAInputs!$B$9-1),1,0),0)</f>
        <v>0</v>
      </c>
      <c r="AC116" s="337">
        <f>IFERROR((-$B116*(SUM($D$16:AC$16)/$C$16)*(1+BCAInputs!$B$181)^(AC$2-BCAInputs!$B$180))*IF(AND(AC$2&gt;=BCAInputs!$B$13,AC$2&lt;=BCAInputs!$B$13+BCAInputs!$B$9-1),1,0),0)</f>
        <v>0</v>
      </c>
      <c r="AD116" s="337">
        <f>IFERROR((-$B116*(SUM($D$16:AD$16)/$C$16)*(1+BCAInputs!$B$181)^(AD$2-BCAInputs!$B$180))*IF(AND(AD$2&gt;=BCAInputs!$B$13,AD$2&lt;=BCAInputs!$B$13+BCAInputs!$B$9-1),1,0),0)</f>
        <v>0</v>
      </c>
      <c r="AE116" s="337">
        <f>IFERROR((-$B116*(SUM($D$16:AE$16)/$C$16)*(1+BCAInputs!$B$181)^(AE$2-BCAInputs!$B$180))*IF(AND(AE$2&gt;=BCAInputs!$B$13,AE$2&lt;=BCAInputs!$B$13+BCAInputs!$B$9-1),1,0),0)</f>
        <v>0</v>
      </c>
      <c r="AF116" s="337">
        <f>IFERROR((-$B116*(SUM($D$16:AF$16)/$C$16)*(1+BCAInputs!$B$181)^(AF$2-BCAInputs!$B$180))*IF(AND(AF$2&gt;=BCAInputs!$B$13,AF$2&lt;=BCAInputs!$B$13+BCAInputs!$B$9-1),1,0),0)</f>
        <v>0</v>
      </c>
      <c r="AG116" s="337">
        <f>IFERROR((-$B116*(SUM($D$16:AG$16)/$C$16)*(1+BCAInputs!$B$181)^(AG$2-BCAInputs!$B$180))*IF(AND(AG$2&gt;=BCAInputs!$B$13,AG$2&lt;=BCAInputs!$B$13+BCAInputs!$B$9-1),1,0),0)</f>
        <v>0</v>
      </c>
      <c r="AH116" s="337">
        <f>IFERROR((-$B116*(SUM($D$16:AH$16)/$C$16)*(1+BCAInputs!$B$181)^(AH$2-BCAInputs!$B$180))*IF(AND(AH$2&gt;=BCAInputs!$B$13,AH$2&lt;=BCAInputs!$B$13+BCAInputs!$B$9-1),1,0),0)</f>
        <v>0</v>
      </c>
      <c r="AI116" s="337">
        <f>IFERROR((-$B116*(SUM($D$16:AI$16)/$C$16)*(1+BCAInputs!$B$181)^(AI$2-BCAInputs!$B$180))*IF(AND(AI$2&gt;=BCAInputs!$B$13,AI$2&lt;=BCAInputs!$B$13+BCAInputs!$B$9-1),1,0),0)</f>
        <v>0</v>
      </c>
      <c r="AJ116" s="337">
        <f>IFERROR((-$B116*(SUM($D$16:AJ$16)/$C$16)*(1+BCAInputs!$B$181)^(AJ$2-BCAInputs!$B$180))*IF(AND(AJ$2&gt;=BCAInputs!$B$13,AJ$2&lt;=BCAInputs!$B$13+BCAInputs!$B$9-1),1,0),0)</f>
        <v>0</v>
      </c>
      <c r="AK116" s="164"/>
      <c r="AL116" s="164"/>
    </row>
    <row r="117" spans="1:38" hidden="1" x14ac:dyDescent="0.3">
      <c r="A117" s="948" t="str">
        <f t="shared" si="30"/>
        <v>6 = Non-Traffic Fatality</v>
      </c>
      <c r="B117" s="553">
        <f>BCAInputs!B179</f>
        <v>0</v>
      </c>
      <c r="C117" s="558">
        <f t="shared" si="31"/>
        <v>0</v>
      </c>
      <c r="D117" s="337">
        <f>IFERROR((-$B117*(SUM($D$16:D$16)/$C$16)*(1+BCAInputs!$B$181)^(D$2-BCAInputs!$B$180))*IF(AND(D$2&gt;=BCAInputs!$B$13,D$2&lt;=BCAInputs!$B$13+BCAInputs!$B$9-1),1,0),0)</f>
        <v>0</v>
      </c>
      <c r="E117" s="337">
        <f>IFERROR((-$B117*(SUM($D$16:E$16)/$C$16)*(1+BCAInputs!$B$181)^(E$2-BCAInputs!$B$180))*IF(AND(E$2&gt;=BCAInputs!$B$13,E$2&lt;=BCAInputs!$B$13+BCAInputs!$B$9-1),1,0),0)</f>
        <v>0</v>
      </c>
      <c r="F117" s="337">
        <f>IFERROR((-$B117*(SUM($D$16:F$16)/$C$16)*(1+BCAInputs!$B$181)^(F$2-BCAInputs!$B$180))*IF(AND(F$2&gt;=BCAInputs!$B$13,F$2&lt;=BCAInputs!$B$13+BCAInputs!$B$9-1),1,0),0)</f>
        <v>0</v>
      </c>
      <c r="G117" s="337">
        <f>IFERROR((-$B117*(SUM($D$16:G$16)/$C$16)*(1+BCAInputs!$B$181)^(G$2-BCAInputs!$B$180))*IF(AND(G$2&gt;=BCAInputs!$B$13,G$2&lt;=BCAInputs!$B$13+BCAInputs!$B$9-1),1,0),0)</f>
        <v>0</v>
      </c>
      <c r="H117" s="337">
        <f>IFERROR((-$B117*(SUM($D$16:H$16)/$C$16)*(1+BCAInputs!$B$181)^(H$2-BCAInputs!$B$180))*IF(AND(H$2&gt;=BCAInputs!$B$13,H$2&lt;=BCAInputs!$B$13+BCAInputs!$B$9-1),1,0),0)</f>
        <v>0</v>
      </c>
      <c r="I117" s="337">
        <f>IFERROR((-$B117*(SUM($D$16:I$16)/$C$16)*(1+BCAInputs!$B$181)^(I$2-BCAInputs!$B$180))*IF(AND(I$2&gt;=BCAInputs!$B$13,I$2&lt;=BCAInputs!$B$13+BCAInputs!$B$9-1),1,0),0)</f>
        <v>0</v>
      </c>
      <c r="J117" s="337">
        <f>IFERROR((-$B117*(SUM($D$16:J$16)/$C$16)*(1+BCAInputs!$B$181)^(J$2-BCAInputs!$B$180))*IF(AND(J$2&gt;=BCAInputs!$B$13,J$2&lt;=BCAInputs!$B$13+BCAInputs!$B$9-1),1,0),0)</f>
        <v>0</v>
      </c>
      <c r="K117" s="337">
        <f>IFERROR((-$B117*(SUM($D$16:K$16)/$C$16)*(1+BCAInputs!$B$181)^(K$2-BCAInputs!$B$180))*IF(AND(K$2&gt;=BCAInputs!$B$13,K$2&lt;=BCAInputs!$B$13+BCAInputs!$B$9-1),1,0),0)</f>
        <v>0</v>
      </c>
      <c r="L117" s="337">
        <f>IFERROR((-$B117*(SUM($D$16:L$16)/$C$16)*(1+BCAInputs!$B$181)^(L$2-BCAInputs!$B$180))*IF(AND(L$2&gt;=BCAInputs!$B$13,L$2&lt;=BCAInputs!$B$13+BCAInputs!$B$9-1),1,0),0)</f>
        <v>0</v>
      </c>
      <c r="M117" s="337">
        <f>IFERROR((-$B117*(SUM($D$16:M$16)/$C$16)*(1+BCAInputs!$B$181)^(M$2-BCAInputs!$B$180))*IF(AND(M$2&gt;=BCAInputs!$B$13,M$2&lt;=BCAInputs!$B$13+BCAInputs!$B$9-1),1,0),0)</f>
        <v>0</v>
      </c>
      <c r="N117" s="337">
        <f>IFERROR((-$B117*(SUM($D$16:N$16)/$C$16)*(1+BCAInputs!$B$181)^(N$2-BCAInputs!$B$180))*IF(AND(N$2&gt;=BCAInputs!$B$13,N$2&lt;=BCAInputs!$B$13+BCAInputs!$B$9-1),1,0),0)</f>
        <v>0</v>
      </c>
      <c r="O117" s="337">
        <f>IFERROR((-$B117*(SUM($D$16:O$16)/$C$16)*(1+BCAInputs!$B$181)^(O$2-BCAInputs!$B$180))*IF(AND(O$2&gt;=BCAInputs!$B$13,O$2&lt;=BCAInputs!$B$13+BCAInputs!$B$9-1),1,0),0)</f>
        <v>0</v>
      </c>
      <c r="P117" s="337">
        <f>IFERROR((-$B117*(SUM($D$16:P$16)/$C$16)*(1+BCAInputs!$B$181)^(P$2-BCAInputs!$B$180))*IF(AND(P$2&gt;=BCAInputs!$B$13,P$2&lt;=BCAInputs!$B$13+BCAInputs!$B$9-1),1,0),0)</f>
        <v>0</v>
      </c>
      <c r="Q117" s="337">
        <f>IFERROR((-$B117*(SUM($D$16:Q$16)/$C$16)*(1+BCAInputs!$B$181)^(Q$2-BCAInputs!$B$180))*IF(AND(Q$2&gt;=BCAInputs!$B$13,Q$2&lt;=BCAInputs!$B$13+BCAInputs!$B$9-1),1,0),0)</f>
        <v>0</v>
      </c>
      <c r="R117" s="337">
        <f>IFERROR((-$B117*(SUM($D$16:R$16)/$C$16)*(1+BCAInputs!$B$181)^(R$2-BCAInputs!$B$180))*IF(AND(R$2&gt;=BCAInputs!$B$13,R$2&lt;=BCAInputs!$B$13+BCAInputs!$B$9-1),1,0),0)</f>
        <v>0</v>
      </c>
      <c r="S117" s="337">
        <f>IFERROR((-$B117*(SUM($D$16:S$16)/$C$16)*(1+BCAInputs!$B$181)^(S$2-BCAInputs!$B$180))*IF(AND(S$2&gt;=BCAInputs!$B$13,S$2&lt;=BCAInputs!$B$13+BCAInputs!$B$9-1),1,0),0)</f>
        <v>0</v>
      </c>
      <c r="T117" s="337">
        <f>IFERROR((-$B117*(SUM($D$16:T$16)/$C$16)*(1+BCAInputs!$B$181)^(T$2-BCAInputs!$B$180))*IF(AND(T$2&gt;=BCAInputs!$B$13,T$2&lt;=BCAInputs!$B$13+BCAInputs!$B$9-1),1,0),0)</f>
        <v>0</v>
      </c>
      <c r="U117" s="337">
        <f>IFERROR((-$B117*(SUM($D$16:U$16)/$C$16)*(1+BCAInputs!$B$181)^(U$2-BCAInputs!$B$180))*IF(AND(U$2&gt;=BCAInputs!$B$13,U$2&lt;=BCAInputs!$B$13+BCAInputs!$B$9-1),1,0),0)</f>
        <v>0</v>
      </c>
      <c r="V117" s="337">
        <f>IFERROR((-$B117*(SUM($D$16:V$16)/$C$16)*(1+BCAInputs!$B$181)^(V$2-BCAInputs!$B$180))*IF(AND(V$2&gt;=BCAInputs!$B$13,V$2&lt;=BCAInputs!$B$13+BCAInputs!$B$9-1),1,0),0)</f>
        <v>0</v>
      </c>
      <c r="W117" s="337">
        <f>IFERROR((-$B117*(SUM($D$16:W$16)/$C$16)*(1+BCAInputs!$B$181)^(W$2-BCAInputs!$B$180))*IF(AND(W$2&gt;=BCAInputs!$B$13,W$2&lt;=BCAInputs!$B$13+BCAInputs!$B$9-1),1,0),0)</f>
        <v>0</v>
      </c>
      <c r="X117" s="337">
        <f>IFERROR((-$B117*(SUM($D$16:X$16)/$C$16)*(1+BCAInputs!$B$181)^(X$2-BCAInputs!$B$180))*IF(AND(X$2&gt;=BCAInputs!$B$13,X$2&lt;=BCAInputs!$B$13+BCAInputs!$B$9-1),1,0),0)</f>
        <v>0</v>
      </c>
      <c r="Y117" s="337">
        <f>IFERROR((-$B117*(SUM($D$16:Y$16)/$C$16)*(1+BCAInputs!$B$181)^(Y$2-BCAInputs!$B$180))*IF(AND(Y$2&gt;=BCAInputs!$B$13,Y$2&lt;=BCAInputs!$B$13+BCAInputs!$B$9-1),1,0),0)</f>
        <v>0</v>
      </c>
      <c r="Z117" s="337">
        <f>IFERROR((-$B117*(SUM($D$16:Z$16)/$C$16)*(1+BCAInputs!$B$181)^(Z$2-BCAInputs!$B$180))*IF(AND(Z$2&gt;=BCAInputs!$B$13,Z$2&lt;=BCAInputs!$B$13+BCAInputs!$B$9-1),1,0),0)</f>
        <v>0</v>
      </c>
      <c r="AA117" s="337">
        <f>IFERROR((-$B117*(SUM($D$16:AA$16)/$C$16)*(1+BCAInputs!$B$181)^(AA$2-BCAInputs!$B$180))*IF(AND(AA$2&gt;=BCAInputs!$B$13,AA$2&lt;=BCAInputs!$B$13+BCAInputs!$B$9-1),1,0),0)</f>
        <v>0</v>
      </c>
      <c r="AB117" s="337">
        <f>IFERROR((-$B117*(SUM($D$16:AB$16)/$C$16)*(1+BCAInputs!$B$181)^(AB$2-BCAInputs!$B$180))*IF(AND(AB$2&gt;=BCAInputs!$B$13,AB$2&lt;=BCAInputs!$B$13+BCAInputs!$B$9-1),1,0),0)</f>
        <v>0</v>
      </c>
      <c r="AC117" s="337">
        <f>IFERROR((-$B117*(SUM($D$16:AC$16)/$C$16)*(1+BCAInputs!$B$181)^(AC$2-BCAInputs!$B$180))*IF(AND(AC$2&gt;=BCAInputs!$B$13,AC$2&lt;=BCAInputs!$B$13+BCAInputs!$B$9-1),1,0),0)</f>
        <v>0</v>
      </c>
      <c r="AD117" s="337">
        <f>IFERROR((-$B117*(SUM($D$16:AD$16)/$C$16)*(1+BCAInputs!$B$181)^(AD$2-BCAInputs!$B$180))*IF(AND(AD$2&gt;=BCAInputs!$B$13,AD$2&lt;=BCAInputs!$B$13+BCAInputs!$B$9-1),1,0),0)</f>
        <v>0</v>
      </c>
      <c r="AE117" s="337">
        <f>IFERROR((-$B117*(SUM($D$16:AE$16)/$C$16)*(1+BCAInputs!$B$181)^(AE$2-BCAInputs!$B$180))*IF(AND(AE$2&gt;=BCAInputs!$B$13,AE$2&lt;=BCAInputs!$B$13+BCAInputs!$B$9-1),1,0),0)</f>
        <v>0</v>
      </c>
      <c r="AF117" s="337">
        <f>IFERROR((-$B117*(SUM($D$16:AF$16)/$C$16)*(1+BCAInputs!$B$181)^(AF$2-BCAInputs!$B$180))*IF(AND(AF$2&gt;=BCAInputs!$B$13,AF$2&lt;=BCAInputs!$B$13+BCAInputs!$B$9-1),1,0),0)</f>
        <v>0</v>
      </c>
      <c r="AG117" s="337">
        <f>IFERROR((-$B117*(SUM($D$16:AG$16)/$C$16)*(1+BCAInputs!$B$181)^(AG$2-BCAInputs!$B$180))*IF(AND(AG$2&gt;=BCAInputs!$B$13,AG$2&lt;=BCAInputs!$B$13+BCAInputs!$B$9-1),1,0),0)</f>
        <v>0</v>
      </c>
      <c r="AH117" s="337">
        <f>IFERROR((-$B117*(SUM($D$16:AH$16)/$C$16)*(1+BCAInputs!$B$181)^(AH$2-BCAInputs!$B$180))*IF(AND(AH$2&gt;=BCAInputs!$B$13,AH$2&lt;=BCAInputs!$B$13+BCAInputs!$B$9-1),1,0),0)</f>
        <v>0</v>
      </c>
      <c r="AI117" s="337">
        <f>IFERROR((-$B117*(SUM($D$16:AI$16)/$C$16)*(1+BCAInputs!$B$181)^(AI$2-BCAInputs!$B$180))*IF(AND(AI$2&gt;=BCAInputs!$B$13,AI$2&lt;=BCAInputs!$B$13+BCAInputs!$B$9-1),1,0),0)</f>
        <v>0</v>
      </c>
      <c r="AJ117" s="337">
        <f>IFERROR((-$B117*(SUM($D$16:AJ$16)/$C$16)*(1+BCAInputs!$B$181)^(AJ$2-BCAInputs!$B$180))*IF(AND(AJ$2&gt;=BCAInputs!$B$13,AJ$2&lt;=BCAInputs!$B$13+BCAInputs!$B$9-1),1,0),0)</f>
        <v>0</v>
      </c>
      <c r="AK117" s="164"/>
      <c r="AL117" s="164"/>
    </row>
    <row r="118" spans="1:38" hidden="1" x14ac:dyDescent="0.3">
      <c r="A118" s="947" t="s">
        <v>0</v>
      </c>
      <c r="B118" s="947"/>
      <c r="C118" s="558">
        <f>SUM(C112:C117)</f>
        <v>0</v>
      </c>
      <c r="D118" s="338">
        <f>SUM(D112:D117)</f>
        <v>0</v>
      </c>
      <c r="E118" s="338">
        <f t="shared" ref="E118:I118" si="32">SUM(E112:E117)</f>
        <v>0</v>
      </c>
      <c r="F118" s="338">
        <f t="shared" si="32"/>
        <v>0</v>
      </c>
      <c r="G118" s="338">
        <f t="shared" si="32"/>
        <v>0</v>
      </c>
      <c r="H118" s="338">
        <f t="shared" si="32"/>
        <v>0</v>
      </c>
      <c r="I118" s="338">
        <f t="shared" si="32"/>
        <v>0</v>
      </c>
      <c r="J118" s="338">
        <f t="shared" ref="J118:AJ118" si="33">SUM(J112:J117)</f>
        <v>0</v>
      </c>
      <c r="K118" s="338">
        <f t="shared" si="33"/>
        <v>0</v>
      </c>
      <c r="L118" s="338">
        <f t="shared" si="33"/>
        <v>0</v>
      </c>
      <c r="M118" s="338">
        <f t="shared" si="33"/>
        <v>0</v>
      </c>
      <c r="N118" s="338">
        <f t="shared" si="33"/>
        <v>0</v>
      </c>
      <c r="O118" s="338">
        <f t="shared" si="33"/>
        <v>0</v>
      </c>
      <c r="P118" s="338">
        <f t="shared" si="33"/>
        <v>0</v>
      </c>
      <c r="Q118" s="338">
        <f t="shared" si="33"/>
        <v>0</v>
      </c>
      <c r="R118" s="338">
        <f t="shared" si="33"/>
        <v>0</v>
      </c>
      <c r="S118" s="338">
        <f t="shared" si="33"/>
        <v>0</v>
      </c>
      <c r="T118" s="338">
        <f t="shared" si="33"/>
        <v>0</v>
      </c>
      <c r="U118" s="338">
        <f t="shared" si="33"/>
        <v>0</v>
      </c>
      <c r="V118" s="338">
        <f t="shared" si="33"/>
        <v>0</v>
      </c>
      <c r="W118" s="338">
        <f t="shared" si="33"/>
        <v>0</v>
      </c>
      <c r="X118" s="338">
        <f t="shared" si="33"/>
        <v>0</v>
      </c>
      <c r="Y118" s="338">
        <f t="shared" si="33"/>
        <v>0</v>
      </c>
      <c r="Z118" s="338">
        <f t="shared" si="33"/>
        <v>0</v>
      </c>
      <c r="AA118" s="338">
        <f t="shared" si="33"/>
        <v>0</v>
      </c>
      <c r="AB118" s="338">
        <f t="shared" si="33"/>
        <v>0</v>
      </c>
      <c r="AC118" s="338">
        <f t="shared" si="33"/>
        <v>0</v>
      </c>
      <c r="AD118" s="338">
        <f t="shared" si="33"/>
        <v>0</v>
      </c>
      <c r="AE118" s="338">
        <f t="shared" si="33"/>
        <v>0</v>
      </c>
      <c r="AF118" s="338">
        <f t="shared" si="33"/>
        <v>0</v>
      </c>
      <c r="AG118" s="338">
        <f t="shared" si="33"/>
        <v>0</v>
      </c>
      <c r="AH118" s="338">
        <f t="shared" si="33"/>
        <v>0</v>
      </c>
      <c r="AI118" s="338">
        <f t="shared" si="33"/>
        <v>0</v>
      </c>
      <c r="AJ118" s="338">
        <f t="shared" si="33"/>
        <v>0</v>
      </c>
      <c r="AK118" s="164"/>
      <c r="AL118" s="164"/>
    </row>
    <row r="119" spans="1:38" hidden="1" x14ac:dyDescent="0.3">
      <c r="A119" s="947" t="s">
        <v>9182</v>
      </c>
      <c r="B119" s="947"/>
      <c r="C119" s="558"/>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c r="AA119" s="336"/>
      <c r="AB119" s="336"/>
      <c r="AC119" s="336"/>
      <c r="AD119" s="336"/>
      <c r="AE119" s="336"/>
      <c r="AF119" s="336"/>
      <c r="AG119" s="336"/>
      <c r="AH119" s="336"/>
      <c r="AI119" s="336"/>
      <c r="AJ119" s="336"/>
      <c r="AK119" s="164"/>
      <c r="AL119" s="164"/>
    </row>
    <row r="120" spans="1:38" hidden="1" x14ac:dyDescent="0.3">
      <c r="A120" s="948" t="str">
        <f t="shared" ref="A120:A125" si="34">A95</f>
        <v>1 = No Injury</v>
      </c>
      <c r="B120" s="529">
        <f t="shared" ref="B120:B125" si="35">B103</f>
        <v>11619.815999999999</v>
      </c>
      <c r="C120" s="559">
        <f t="shared" ref="C120:C126" si="36">SUM(D120:AJ120)</f>
        <v>0</v>
      </c>
      <c r="D120" s="325">
        <f>D112*$B120*(1+Parameters!$B$53)^(D$2-Parameters!$B$52)</f>
        <v>0</v>
      </c>
      <c r="E120" s="325">
        <f>E112*$B120*(1+Parameters!$B$53)^(E$2-Parameters!$B$52)</f>
        <v>0</v>
      </c>
      <c r="F120" s="325">
        <f>F112*$B120*(1+Parameters!$B$53)^(F$2-Parameters!$B$52)</f>
        <v>0</v>
      </c>
      <c r="G120" s="325">
        <f>G112*$B120*(1+Parameters!$B$53)^(G$2-Parameters!$B$52)</f>
        <v>0</v>
      </c>
      <c r="H120" s="325">
        <f>H112*$B120*(1+Parameters!$B$53)^(H$2-Parameters!$B$52)</f>
        <v>0</v>
      </c>
      <c r="I120" s="325">
        <f>I112*$B120*(1+Parameters!$B$53)^(I$2-Parameters!$B$52)</f>
        <v>0</v>
      </c>
      <c r="J120" s="325">
        <f>J112*$B120*(1+Parameters!$B$53)^(J$2-Parameters!$B$52)</f>
        <v>0</v>
      </c>
      <c r="K120" s="325">
        <f>K112*$B120*(1+Parameters!$B$53)^(K$2-Parameters!$B$52)</f>
        <v>0</v>
      </c>
      <c r="L120" s="325">
        <f>L112*$B120*(1+Parameters!$B$53)^(L$2-Parameters!$B$52)</f>
        <v>0</v>
      </c>
      <c r="M120" s="325">
        <f>M112*$B120*(1+Parameters!$B$53)^(M$2-Parameters!$B$52)</f>
        <v>0</v>
      </c>
      <c r="N120" s="325">
        <f>N112*$B120*(1+Parameters!$B$53)^(N$2-Parameters!$B$52)</f>
        <v>0</v>
      </c>
      <c r="O120" s="325">
        <f>O112*$B120*(1+Parameters!$B$53)^(O$2-Parameters!$B$52)</f>
        <v>0</v>
      </c>
      <c r="P120" s="325">
        <f>P112*$B120*(1+Parameters!$B$53)^(P$2-Parameters!$B$52)</f>
        <v>0</v>
      </c>
      <c r="Q120" s="325">
        <f>Q112*$B120*(1+Parameters!$B$53)^(Q$2-Parameters!$B$52)</f>
        <v>0</v>
      </c>
      <c r="R120" s="325">
        <f>R112*$B120*(1+Parameters!$B$53)^(R$2-Parameters!$B$52)</f>
        <v>0</v>
      </c>
      <c r="S120" s="325">
        <f>S112*$B120*(1+Parameters!$B$53)^(S$2-Parameters!$B$52)</f>
        <v>0</v>
      </c>
      <c r="T120" s="325">
        <f>T112*$B120*(1+Parameters!$B$53)^(T$2-Parameters!$B$52)</f>
        <v>0</v>
      </c>
      <c r="U120" s="325">
        <f>U112*$B120*(1+Parameters!$B$53)^(U$2-Parameters!$B$52)</f>
        <v>0</v>
      </c>
      <c r="V120" s="325">
        <f>V112*$B120*(1+Parameters!$B$53)^(V$2-Parameters!$B$52)</f>
        <v>0</v>
      </c>
      <c r="W120" s="325">
        <f>W112*$B120*(1+Parameters!$B$53)^(W$2-Parameters!$B$52)</f>
        <v>0</v>
      </c>
      <c r="X120" s="325">
        <f>X112*$B120*(1+Parameters!$B$53)^(X$2-Parameters!$B$52)</f>
        <v>0</v>
      </c>
      <c r="Y120" s="325">
        <f>Y112*$B120*(1+Parameters!$B$53)^(Y$2-Parameters!$B$52)</f>
        <v>0</v>
      </c>
      <c r="Z120" s="325">
        <f>Z112*$B120*(1+Parameters!$B$53)^(Z$2-Parameters!$B$52)</f>
        <v>0</v>
      </c>
      <c r="AA120" s="325">
        <f>AA112*$B120*(1+Parameters!$B$53)^(AA$2-Parameters!$B$52)</f>
        <v>0</v>
      </c>
      <c r="AB120" s="325">
        <f>AB112*$B120*(1+Parameters!$B$53)^(AB$2-Parameters!$B$52)</f>
        <v>0</v>
      </c>
      <c r="AC120" s="325">
        <f>AC112*$B120*(1+Parameters!$B$53)^(AC$2-Parameters!$B$52)</f>
        <v>0</v>
      </c>
      <c r="AD120" s="325">
        <f>AD112*$B120*(1+Parameters!$B$53)^(AD$2-Parameters!$B$52)</f>
        <v>0</v>
      </c>
      <c r="AE120" s="325">
        <f>AE112*$B120*(1+Parameters!$B$53)^(AE$2-Parameters!$B$52)</f>
        <v>0</v>
      </c>
      <c r="AF120" s="325">
        <f>AF112*$B120*(1+Parameters!$B$53)^(AF$2-Parameters!$B$52)</f>
        <v>0</v>
      </c>
      <c r="AG120" s="325">
        <f>AG112*$B120*(1+Parameters!$B$53)^(AG$2-Parameters!$B$52)</f>
        <v>0</v>
      </c>
      <c r="AH120" s="325">
        <f>AH112*$B120*(1+Parameters!$B$53)^(AH$2-Parameters!$B$52)</f>
        <v>0</v>
      </c>
      <c r="AI120" s="325">
        <f>AI112*$B120*(1+Parameters!$B$53)^(AI$2-Parameters!$B$52)</f>
        <v>0</v>
      </c>
      <c r="AJ120" s="325">
        <f>AJ112*$B120*(1+Parameters!$B$53)^(AJ$2-Parameters!$B$52)</f>
        <v>0</v>
      </c>
      <c r="AK120" s="164"/>
      <c r="AL120" s="164"/>
    </row>
    <row r="121" spans="1:38" hidden="1" x14ac:dyDescent="0.3">
      <c r="A121" s="948" t="str">
        <f t="shared" si="34"/>
        <v>2 = Possible Injury</v>
      </c>
      <c r="B121" s="529">
        <f t="shared" si="35"/>
        <v>72282.496000000014</v>
      </c>
      <c r="C121" s="559">
        <f t="shared" si="36"/>
        <v>0</v>
      </c>
      <c r="D121" s="325">
        <f>D113*$B121*(1+Parameters!$B$53)^(D$2-Parameters!$B$52)</f>
        <v>0</v>
      </c>
      <c r="E121" s="325">
        <f>E113*$B121*(1+Parameters!$B$53)^(E$2-Parameters!$B$52)</f>
        <v>0</v>
      </c>
      <c r="F121" s="325">
        <f>F113*$B121*(1+Parameters!$B$53)^(F$2-Parameters!$B$52)</f>
        <v>0</v>
      </c>
      <c r="G121" s="325">
        <f>G113*$B121*(1+Parameters!$B$53)^(G$2-Parameters!$B$52)</f>
        <v>0</v>
      </c>
      <c r="H121" s="325">
        <f>H113*$B121*(1+Parameters!$B$53)^(H$2-Parameters!$B$52)</f>
        <v>0</v>
      </c>
      <c r="I121" s="325">
        <f>I113*$B121*(1+Parameters!$B$53)^(I$2-Parameters!$B$52)</f>
        <v>0</v>
      </c>
      <c r="J121" s="325">
        <f>J113*$B121*(1+Parameters!$B$53)^(J$2-Parameters!$B$52)</f>
        <v>0</v>
      </c>
      <c r="K121" s="325">
        <f>K113*$B121*(1+Parameters!$B$53)^(K$2-Parameters!$B$52)</f>
        <v>0</v>
      </c>
      <c r="L121" s="325">
        <f>L113*$B121*(1+Parameters!$B$53)^(L$2-Parameters!$B$52)</f>
        <v>0</v>
      </c>
      <c r="M121" s="325">
        <f>M113*$B121*(1+Parameters!$B$53)^(M$2-Parameters!$B$52)</f>
        <v>0</v>
      </c>
      <c r="N121" s="325">
        <f>N113*$B121*(1+Parameters!$B$53)^(N$2-Parameters!$B$52)</f>
        <v>0</v>
      </c>
      <c r="O121" s="325">
        <f>O113*$B121*(1+Parameters!$B$53)^(O$2-Parameters!$B$52)</f>
        <v>0</v>
      </c>
      <c r="P121" s="325">
        <f>P113*$B121*(1+Parameters!$B$53)^(P$2-Parameters!$B$52)</f>
        <v>0</v>
      </c>
      <c r="Q121" s="325">
        <f>Q113*$B121*(1+Parameters!$B$53)^(Q$2-Parameters!$B$52)</f>
        <v>0</v>
      </c>
      <c r="R121" s="325">
        <f>R113*$B121*(1+Parameters!$B$53)^(R$2-Parameters!$B$52)</f>
        <v>0</v>
      </c>
      <c r="S121" s="325">
        <f>S113*$B121*(1+Parameters!$B$53)^(S$2-Parameters!$B$52)</f>
        <v>0</v>
      </c>
      <c r="T121" s="325">
        <f>T113*$B121*(1+Parameters!$B$53)^(T$2-Parameters!$B$52)</f>
        <v>0</v>
      </c>
      <c r="U121" s="325">
        <f>U113*$B121*(1+Parameters!$B$53)^(U$2-Parameters!$B$52)</f>
        <v>0</v>
      </c>
      <c r="V121" s="325">
        <f>V113*$B121*(1+Parameters!$B$53)^(V$2-Parameters!$B$52)</f>
        <v>0</v>
      </c>
      <c r="W121" s="325">
        <f>W113*$B121*(1+Parameters!$B$53)^(W$2-Parameters!$B$52)</f>
        <v>0</v>
      </c>
      <c r="X121" s="325">
        <f>X113*$B121*(1+Parameters!$B$53)^(X$2-Parameters!$B$52)</f>
        <v>0</v>
      </c>
      <c r="Y121" s="325">
        <f>Y113*$B121*(1+Parameters!$B$53)^(Y$2-Parameters!$B$52)</f>
        <v>0</v>
      </c>
      <c r="Z121" s="325">
        <f>Z113*$B121*(1+Parameters!$B$53)^(Z$2-Parameters!$B$52)</f>
        <v>0</v>
      </c>
      <c r="AA121" s="325">
        <f>AA113*$B121*(1+Parameters!$B$53)^(AA$2-Parameters!$B$52)</f>
        <v>0</v>
      </c>
      <c r="AB121" s="325">
        <f>AB113*$B121*(1+Parameters!$B$53)^(AB$2-Parameters!$B$52)</f>
        <v>0</v>
      </c>
      <c r="AC121" s="325">
        <f>AC113*$B121*(1+Parameters!$B$53)^(AC$2-Parameters!$B$52)</f>
        <v>0</v>
      </c>
      <c r="AD121" s="325">
        <f>AD113*$B121*(1+Parameters!$B$53)^(AD$2-Parameters!$B$52)</f>
        <v>0</v>
      </c>
      <c r="AE121" s="325">
        <f>AE113*$B121*(1+Parameters!$B$53)^(AE$2-Parameters!$B$52)</f>
        <v>0</v>
      </c>
      <c r="AF121" s="325">
        <f>AF113*$B121*(1+Parameters!$B$53)^(AF$2-Parameters!$B$52)</f>
        <v>0</v>
      </c>
      <c r="AG121" s="325">
        <f>AG113*$B121*(1+Parameters!$B$53)^(AG$2-Parameters!$B$52)</f>
        <v>0</v>
      </c>
      <c r="AH121" s="325">
        <f>AH113*$B121*(1+Parameters!$B$53)^(AH$2-Parameters!$B$52)</f>
        <v>0</v>
      </c>
      <c r="AI121" s="325">
        <f>AI113*$B121*(1+Parameters!$B$53)^(AI$2-Parameters!$B$52)</f>
        <v>0</v>
      </c>
      <c r="AJ121" s="325">
        <f>AJ113*$B121*(1+Parameters!$B$53)^(AJ$2-Parameters!$B$52)</f>
        <v>0</v>
      </c>
      <c r="AK121" s="164"/>
      <c r="AL121" s="164"/>
    </row>
    <row r="122" spans="1:38" hidden="1" x14ac:dyDescent="0.3">
      <c r="A122" s="948" t="str">
        <f t="shared" si="34"/>
        <v>3 = Non-Incapacitating Injury</v>
      </c>
      <c r="B122" s="529">
        <f t="shared" si="35"/>
        <v>133477.88800000004</v>
      </c>
      <c r="C122" s="559">
        <f t="shared" si="36"/>
        <v>0</v>
      </c>
      <c r="D122" s="325">
        <f>D114*$B122*(1+Parameters!$B$53)^(D$2-Parameters!$B$52)</f>
        <v>0</v>
      </c>
      <c r="E122" s="325">
        <f>E114*$B122*(1+Parameters!$B$53)^(E$2-Parameters!$B$52)</f>
        <v>0</v>
      </c>
      <c r="F122" s="325">
        <f>F114*$B122*(1+Parameters!$B$53)^(F$2-Parameters!$B$52)</f>
        <v>0</v>
      </c>
      <c r="G122" s="325">
        <f>G114*$B122*(1+Parameters!$B$53)^(G$2-Parameters!$B$52)</f>
        <v>0</v>
      </c>
      <c r="H122" s="325">
        <f>H114*$B122*(1+Parameters!$B$53)^(H$2-Parameters!$B$52)</f>
        <v>0</v>
      </c>
      <c r="I122" s="325">
        <f>I114*$B122*(1+Parameters!$B$53)^(I$2-Parameters!$B$52)</f>
        <v>0</v>
      </c>
      <c r="J122" s="325">
        <f>J114*$B122*(1+Parameters!$B$53)^(J$2-Parameters!$B$52)</f>
        <v>0</v>
      </c>
      <c r="K122" s="325">
        <f>K114*$B122*(1+Parameters!$B$53)^(K$2-Parameters!$B$52)</f>
        <v>0</v>
      </c>
      <c r="L122" s="325">
        <f>L114*$B122*(1+Parameters!$B$53)^(L$2-Parameters!$B$52)</f>
        <v>0</v>
      </c>
      <c r="M122" s="325">
        <f>M114*$B122*(1+Parameters!$B$53)^(M$2-Parameters!$B$52)</f>
        <v>0</v>
      </c>
      <c r="N122" s="325">
        <f>N114*$B122*(1+Parameters!$B$53)^(N$2-Parameters!$B$52)</f>
        <v>0</v>
      </c>
      <c r="O122" s="325">
        <f>O114*$B122*(1+Parameters!$B$53)^(O$2-Parameters!$B$52)</f>
        <v>0</v>
      </c>
      <c r="P122" s="325">
        <f>P114*$B122*(1+Parameters!$B$53)^(P$2-Parameters!$B$52)</f>
        <v>0</v>
      </c>
      <c r="Q122" s="325">
        <f>Q114*$B122*(1+Parameters!$B$53)^(Q$2-Parameters!$B$52)</f>
        <v>0</v>
      </c>
      <c r="R122" s="325">
        <f>R114*$B122*(1+Parameters!$B$53)^(R$2-Parameters!$B$52)</f>
        <v>0</v>
      </c>
      <c r="S122" s="325">
        <f>S114*$B122*(1+Parameters!$B$53)^(S$2-Parameters!$B$52)</f>
        <v>0</v>
      </c>
      <c r="T122" s="325">
        <f>T114*$B122*(1+Parameters!$B$53)^(T$2-Parameters!$B$52)</f>
        <v>0</v>
      </c>
      <c r="U122" s="325">
        <f>U114*$B122*(1+Parameters!$B$53)^(U$2-Parameters!$B$52)</f>
        <v>0</v>
      </c>
      <c r="V122" s="325">
        <f>V114*$B122*(1+Parameters!$B$53)^(V$2-Parameters!$B$52)</f>
        <v>0</v>
      </c>
      <c r="W122" s="325">
        <f>W114*$B122*(1+Parameters!$B$53)^(W$2-Parameters!$B$52)</f>
        <v>0</v>
      </c>
      <c r="X122" s="325">
        <f>X114*$B122*(1+Parameters!$B$53)^(X$2-Parameters!$B$52)</f>
        <v>0</v>
      </c>
      <c r="Y122" s="325">
        <f>Y114*$B122*(1+Parameters!$B$53)^(Y$2-Parameters!$B$52)</f>
        <v>0</v>
      </c>
      <c r="Z122" s="325">
        <f>Z114*$B122*(1+Parameters!$B$53)^(Z$2-Parameters!$B$52)</f>
        <v>0</v>
      </c>
      <c r="AA122" s="325">
        <f>AA114*$B122*(1+Parameters!$B$53)^(AA$2-Parameters!$B$52)</f>
        <v>0</v>
      </c>
      <c r="AB122" s="325">
        <f>AB114*$B122*(1+Parameters!$B$53)^(AB$2-Parameters!$B$52)</f>
        <v>0</v>
      </c>
      <c r="AC122" s="325">
        <f>AC114*$B122*(1+Parameters!$B$53)^(AC$2-Parameters!$B$52)</f>
        <v>0</v>
      </c>
      <c r="AD122" s="325">
        <f>AD114*$B122*(1+Parameters!$B$53)^(AD$2-Parameters!$B$52)</f>
        <v>0</v>
      </c>
      <c r="AE122" s="325">
        <f>AE114*$B122*(1+Parameters!$B$53)^(AE$2-Parameters!$B$52)</f>
        <v>0</v>
      </c>
      <c r="AF122" s="325">
        <f>AF114*$B122*(1+Parameters!$B$53)^(AF$2-Parameters!$B$52)</f>
        <v>0</v>
      </c>
      <c r="AG122" s="325">
        <f>AG114*$B122*(1+Parameters!$B$53)^(AG$2-Parameters!$B$52)</f>
        <v>0</v>
      </c>
      <c r="AH122" s="325">
        <f>AH114*$B122*(1+Parameters!$B$53)^(AH$2-Parameters!$B$52)</f>
        <v>0</v>
      </c>
      <c r="AI122" s="325">
        <f>AI114*$B122*(1+Parameters!$B$53)^(AI$2-Parameters!$B$52)</f>
        <v>0</v>
      </c>
      <c r="AJ122" s="325">
        <f>AJ114*$B122*(1+Parameters!$B$53)^(AJ$2-Parameters!$B$52)</f>
        <v>0</v>
      </c>
      <c r="AK122" s="164"/>
      <c r="AL122" s="164"/>
    </row>
    <row r="123" spans="1:38" hidden="1" x14ac:dyDescent="0.3">
      <c r="A123" s="948" t="str">
        <f t="shared" si="34"/>
        <v>4 = Incapacitating Injury</v>
      </c>
      <c r="B123" s="529">
        <f t="shared" si="35"/>
        <v>467548.288</v>
      </c>
      <c r="C123" s="559">
        <f t="shared" si="36"/>
        <v>0</v>
      </c>
      <c r="D123" s="325">
        <f>D115*$B123*(1+Parameters!$B$53)^(D$2-Parameters!$B$52)</f>
        <v>0</v>
      </c>
      <c r="E123" s="325">
        <f>E115*$B123*(1+Parameters!$B$53)^(E$2-Parameters!$B$52)</f>
        <v>0</v>
      </c>
      <c r="F123" s="325">
        <f>F115*$B123*(1+Parameters!$B$53)^(F$2-Parameters!$B$52)</f>
        <v>0</v>
      </c>
      <c r="G123" s="325">
        <f>G115*$B123*(1+Parameters!$B$53)^(G$2-Parameters!$B$52)</f>
        <v>0</v>
      </c>
      <c r="H123" s="325">
        <f>H115*$B123*(1+Parameters!$B$53)^(H$2-Parameters!$B$52)</f>
        <v>0</v>
      </c>
      <c r="I123" s="325">
        <f>I115*$B123*(1+Parameters!$B$53)^(I$2-Parameters!$B$52)</f>
        <v>0</v>
      </c>
      <c r="J123" s="325">
        <f>J115*$B123*(1+Parameters!$B$53)^(J$2-Parameters!$B$52)</f>
        <v>0</v>
      </c>
      <c r="K123" s="325">
        <f>K115*$B123*(1+Parameters!$B$53)^(K$2-Parameters!$B$52)</f>
        <v>0</v>
      </c>
      <c r="L123" s="325">
        <f>L115*$B123*(1+Parameters!$B$53)^(L$2-Parameters!$B$52)</f>
        <v>0</v>
      </c>
      <c r="M123" s="325">
        <f>M115*$B123*(1+Parameters!$B$53)^(M$2-Parameters!$B$52)</f>
        <v>0</v>
      </c>
      <c r="N123" s="325">
        <f>N115*$B123*(1+Parameters!$B$53)^(N$2-Parameters!$B$52)</f>
        <v>0</v>
      </c>
      <c r="O123" s="325">
        <f>O115*$B123*(1+Parameters!$B$53)^(O$2-Parameters!$B$52)</f>
        <v>0</v>
      </c>
      <c r="P123" s="325">
        <f>P115*$B123*(1+Parameters!$B$53)^(P$2-Parameters!$B$52)</f>
        <v>0</v>
      </c>
      <c r="Q123" s="325">
        <f>Q115*$B123*(1+Parameters!$B$53)^(Q$2-Parameters!$B$52)</f>
        <v>0</v>
      </c>
      <c r="R123" s="325">
        <f>R115*$B123*(1+Parameters!$B$53)^(R$2-Parameters!$B$52)</f>
        <v>0</v>
      </c>
      <c r="S123" s="325">
        <f>S115*$B123*(1+Parameters!$B$53)^(S$2-Parameters!$B$52)</f>
        <v>0</v>
      </c>
      <c r="T123" s="325">
        <f>T115*$B123*(1+Parameters!$B$53)^(T$2-Parameters!$B$52)</f>
        <v>0</v>
      </c>
      <c r="U123" s="325">
        <f>U115*$B123*(1+Parameters!$B$53)^(U$2-Parameters!$B$52)</f>
        <v>0</v>
      </c>
      <c r="V123" s="325">
        <f>V115*$B123*(1+Parameters!$B$53)^(V$2-Parameters!$B$52)</f>
        <v>0</v>
      </c>
      <c r="W123" s="325">
        <f>W115*$B123*(1+Parameters!$B$53)^(W$2-Parameters!$B$52)</f>
        <v>0</v>
      </c>
      <c r="X123" s="325">
        <f>X115*$B123*(1+Parameters!$B$53)^(X$2-Parameters!$B$52)</f>
        <v>0</v>
      </c>
      <c r="Y123" s="325">
        <f>Y115*$B123*(1+Parameters!$B$53)^(Y$2-Parameters!$B$52)</f>
        <v>0</v>
      </c>
      <c r="Z123" s="325">
        <f>Z115*$B123*(1+Parameters!$B$53)^(Z$2-Parameters!$B$52)</f>
        <v>0</v>
      </c>
      <c r="AA123" s="325">
        <f>AA115*$B123*(1+Parameters!$B$53)^(AA$2-Parameters!$B$52)</f>
        <v>0</v>
      </c>
      <c r="AB123" s="325">
        <f>AB115*$B123*(1+Parameters!$B$53)^(AB$2-Parameters!$B$52)</f>
        <v>0</v>
      </c>
      <c r="AC123" s="325">
        <f>AC115*$B123*(1+Parameters!$B$53)^(AC$2-Parameters!$B$52)</f>
        <v>0</v>
      </c>
      <c r="AD123" s="325">
        <f>AD115*$B123*(1+Parameters!$B$53)^(AD$2-Parameters!$B$52)</f>
        <v>0</v>
      </c>
      <c r="AE123" s="325">
        <f>AE115*$B123*(1+Parameters!$B$53)^(AE$2-Parameters!$B$52)</f>
        <v>0</v>
      </c>
      <c r="AF123" s="325">
        <f>AF115*$B123*(1+Parameters!$B$53)^(AF$2-Parameters!$B$52)</f>
        <v>0</v>
      </c>
      <c r="AG123" s="325">
        <f>AG115*$B123*(1+Parameters!$B$53)^(AG$2-Parameters!$B$52)</f>
        <v>0</v>
      </c>
      <c r="AH123" s="325">
        <f>AH115*$B123*(1+Parameters!$B$53)^(AH$2-Parameters!$B$52)</f>
        <v>0</v>
      </c>
      <c r="AI123" s="325">
        <f>AI115*$B123*(1+Parameters!$B$53)^(AI$2-Parameters!$B$52)</f>
        <v>0</v>
      </c>
      <c r="AJ123" s="325">
        <f>AJ115*$B123*(1+Parameters!$B$53)^(AJ$2-Parameters!$B$52)</f>
        <v>0</v>
      </c>
      <c r="AK123" s="164"/>
      <c r="AL123" s="164"/>
    </row>
    <row r="124" spans="1:38" hidden="1" x14ac:dyDescent="0.3">
      <c r="A124" s="948" t="str">
        <f t="shared" si="34"/>
        <v>5 = Fatality</v>
      </c>
      <c r="B124" s="529">
        <f t="shared" si="35"/>
        <v>13721380.714285715</v>
      </c>
      <c r="C124" s="559">
        <f t="shared" si="36"/>
        <v>0</v>
      </c>
      <c r="D124" s="325">
        <f>D116*$B124*(1+Parameters!$B$53)^(D$2-Parameters!$B$52)</f>
        <v>0</v>
      </c>
      <c r="E124" s="325">
        <f>E116*$B124*(1+Parameters!$B$53)^(E$2-Parameters!$B$52)</f>
        <v>0</v>
      </c>
      <c r="F124" s="325">
        <f>F116*$B124*(1+Parameters!$B$53)^(F$2-Parameters!$B$52)</f>
        <v>0</v>
      </c>
      <c r="G124" s="325">
        <f>G116*$B124*(1+Parameters!$B$53)^(G$2-Parameters!$B$52)</f>
        <v>0</v>
      </c>
      <c r="H124" s="325">
        <f>H116*$B124*(1+Parameters!$B$53)^(H$2-Parameters!$B$52)</f>
        <v>0</v>
      </c>
      <c r="I124" s="325">
        <f>I116*$B124*(1+Parameters!$B$53)^(I$2-Parameters!$B$52)</f>
        <v>0</v>
      </c>
      <c r="J124" s="325">
        <f>J116*$B124*(1+Parameters!$B$53)^(J$2-Parameters!$B$52)</f>
        <v>0</v>
      </c>
      <c r="K124" s="325">
        <f>K116*$B124*(1+Parameters!$B$53)^(K$2-Parameters!$B$52)</f>
        <v>0</v>
      </c>
      <c r="L124" s="325">
        <f>L116*$B124*(1+Parameters!$B$53)^(L$2-Parameters!$B$52)</f>
        <v>0</v>
      </c>
      <c r="M124" s="325">
        <f>M116*$B124*(1+Parameters!$B$53)^(M$2-Parameters!$B$52)</f>
        <v>0</v>
      </c>
      <c r="N124" s="325">
        <f>N116*$B124*(1+Parameters!$B$53)^(N$2-Parameters!$B$52)</f>
        <v>0</v>
      </c>
      <c r="O124" s="325">
        <f>O116*$B124*(1+Parameters!$B$53)^(O$2-Parameters!$B$52)</f>
        <v>0</v>
      </c>
      <c r="P124" s="325">
        <f>P116*$B124*(1+Parameters!$B$53)^(P$2-Parameters!$B$52)</f>
        <v>0</v>
      </c>
      <c r="Q124" s="325">
        <f>Q116*$B124*(1+Parameters!$B$53)^(Q$2-Parameters!$B$52)</f>
        <v>0</v>
      </c>
      <c r="R124" s="325">
        <f>R116*$B124*(1+Parameters!$B$53)^(R$2-Parameters!$B$52)</f>
        <v>0</v>
      </c>
      <c r="S124" s="325">
        <f>S116*$B124*(1+Parameters!$B$53)^(S$2-Parameters!$B$52)</f>
        <v>0</v>
      </c>
      <c r="T124" s="325">
        <f>T116*$B124*(1+Parameters!$B$53)^(T$2-Parameters!$B$52)</f>
        <v>0</v>
      </c>
      <c r="U124" s="325">
        <f>U116*$B124*(1+Parameters!$B$53)^(U$2-Parameters!$B$52)</f>
        <v>0</v>
      </c>
      <c r="V124" s="325">
        <f>V116*$B124*(1+Parameters!$B$53)^(V$2-Parameters!$B$52)</f>
        <v>0</v>
      </c>
      <c r="W124" s="325">
        <f>W116*$B124*(1+Parameters!$B$53)^(W$2-Parameters!$B$52)</f>
        <v>0</v>
      </c>
      <c r="X124" s="325">
        <f>X116*$B124*(1+Parameters!$B$53)^(X$2-Parameters!$B$52)</f>
        <v>0</v>
      </c>
      <c r="Y124" s="325">
        <f>Y116*$B124*(1+Parameters!$B$53)^(Y$2-Parameters!$B$52)</f>
        <v>0</v>
      </c>
      <c r="Z124" s="325">
        <f>Z116*$B124*(1+Parameters!$B$53)^(Z$2-Parameters!$B$52)</f>
        <v>0</v>
      </c>
      <c r="AA124" s="325">
        <f>AA116*$B124*(1+Parameters!$B$53)^(AA$2-Parameters!$B$52)</f>
        <v>0</v>
      </c>
      <c r="AB124" s="325">
        <f>AB116*$B124*(1+Parameters!$B$53)^(AB$2-Parameters!$B$52)</f>
        <v>0</v>
      </c>
      <c r="AC124" s="325">
        <f>AC116*$B124*(1+Parameters!$B$53)^(AC$2-Parameters!$B$52)</f>
        <v>0</v>
      </c>
      <c r="AD124" s="325">
        <f>AD116*$B124*(1+Parameters!$B$53)^(AD$2-Parameters!$B$52)</f>
        <v>0</v>
      </c>
      <c r="AE124" s="325">
        <f>AE116*$B124*(1+Parameters!$B$53)^(AE$2-Parameters!$B$52)</f>
        <v>0</v>
      </c>
      <c r="AF124" s="325">
        <f>AF116*$B124*(1+Parameters!$B$53)^(AF$2-Parameters!$B$52)</f>
        <v>0</v>
      </c>
      <c r="AG124" s="325">
        <f>AG116*$B124*(1+Parameters!$B$53)^(AG$2-Parameters!$B$52)</f>
        <v>0</v>
      </c>
      <c r="AH124" s="325">
        <f>AH116*$B124*(1+Parameters!$B$53)^(AH$2-Parameters!$B$52)</f>
        <v>0</v>
      </c>
      <c r="AI124" s="325">
        <f>AI116*$B124*(1+Parameters!$B$53)^(AI$2-Parameters!$B$52)</f>
        <v>0</v>
      </c>
      <c r="AJ124" s="325">
        <f>AJ116*$B124*(1+Parameters!$B$53)^(AJ$2-Parameters!$B$52)</f>
        <v>0</v>
      </c>
      <c r="AK124" s="164"/>
      <c r="AL124" s="164"/>
    </row>
    <row r="125" spans="1:38" hidden="1" x14ac:dyDescent="0.3">
      <c r="A125" s="948" t="str">
        <f t="shared" si="34"/>
        <v>6 = Non-Traffic Fatality</v>
      </c>
      <c r="B125" s="529">
        <f t="shared" si="35"/>
        <v>13721380.714285715</v>
      </c>
      <c r="C125" s="559">
        <f t="shared" si="36"/>
        <v>0</v>
      </c>
      <c r="D125" s="325">
        <f>D117*$B125*(1+Parameters!$B$53)^(D$2-Parameters!$B$52)</f>
        <v>0</v>
      </c>
      <c r="E125" s="325">
        <f>E117*$B125*(1+Parameters!$B$53)^(E$2-Parameters!$B$52)</f>
        <v>0</v>
      </c>
      <c r="F125" s="325">
        <f>F117*$B125*(1+Parameters!$B$53)^(F$2-Parameters!$B$52)</f>
        <v>0</v>
      </c>
      <c r="G125" s="325">
        <f>G117*$B125*(1+Parameters!$B$53)^(G$2-Parameters!$B$52)</f>
        <v>0</v>
      </c>
      <c r="H125" s="325">
        <f>H117*$B125*(1+Parameters!$B$53)^(H$2-Parameters!$B$52)</f>
        <v>0</v>
      </c>
      <c r="I125" s="325">
        <f>I117*$B125*(1+Parameters!$B$53)^(I$2-Parameters!$B$52)</f>
        <v>0</v>
      </c>
      <c r="J125" s="325">
        <f>J117*$B125*(1+Parameters!$B$53)^(J$2-Parameters!$B$52)</f>
        <v>0</v>
      </c>
      <c r="K125" s="325">
        <f>K117*$B125*(1+Parameters!$B$53)^(K$2-Parameters!$B$52)</f>
        <v>0</v>
      </c>
      <c r="L125" s="325">
        <f>L117*$B125*(1+Parameters!$B$53)^(L$2-Parameters!$B$52)</f>
        <v>0</v>
      </c>
      <c r="M125" s="325">
        <f>M117*$B125*(1+Parameters!$B$53)^(M$2-Parameters!$B$52)</f>
        <v>0</v>
      </c>
      <c r="N125" s="325">
        <f>N117*$B125*(1+Parameters!$B$53)^(N$2-Parameters!$B$52)</f>
        <v>0</v>
      </c>
      <c r="O125" s="325">
        <f>O117*$B125*(1+Parameters!$B$53)^(O$2-Parameters!$B$52)</f>
        <v>0</v>
      </c>
      <c r="P125" s="325">
        <f>P117*$B125*(1+Parameters!$B$53)^(P$2-Parameters!$B$52)</f>
        <v>0</v>
      </c>
      <c r="Q125" s="325">
        <f>Q117*$B125*(1+Parameters!$B$53)^(Q$2-Parameters!$B$52)</f>
        <v>0</v>
      </c>
      <c r="R125" s="325">
        <f>R117*$B125*(1+Parameters!$B$53)^(R$2-Parameters!$B$52)</f>
        <v>0</v>
      </c>
      <c r="S125" s="325">
        <f>S117*$B125*(1+Parameters!$B$53)^(S$2-Parameters!$B$52)</f>
        <v>0</v>
      </c>
      <c r="T125" s="325">
        <f>T117*$B125*(1+Parameters!$B$53)^(T$2-Parameters!$B$52)</f>
        <v>0</v>
      </c>
      <c r="U125" s="325">
        <f>U117*$B125*(1+Parameters!$B$53)^(U$2-Parameters!$B$52)</f>
        <v>0</v>
      </c>
      <c r="V125" s="325">
        <f>V117*$B125*(1+Parameters!$B$53)^(V$2-Parameters!$B$52)</f>
        <v>0</v>
      </c>
      <c r="W125" s="325">
        <f>W117*$B125*(1+Parameters!$B$53)^(W$2-Parameters!$B$52)</f>
        <v>0</v>
      </c>
      <c r="X125" s="325">
        <f>X117*$B125*(1+Parameters!$B$53)^(X$2-Parameters!$B$52)</f>
        <v>0</v>
      </c>
      <c r="Y125" s="325">
        <f>Y117*$B125*(1+Parameters!$B$53)^(Y$2-Parameters!$B$52)</f>
        <v>0</v>
      </c>
      <c r="Z125" s="325">
        <f>Z117*$B125*(1+Parameters!$B$53)^(Z$2-Parameters!$B$52)</f>
        <v>0</v>
      </c>
      <c r="AA125" s="325">
        <f>AA117*$B125*(1+Parameters!$B$53)^(AA$2-Parameters!$B$52)</f>
        <v>0</v>
      </c>
      <c r="AB125" s="325">
        <f>AB117*$B125*(1+Parameters!$B$53)^(AB$2-Parameters!$B$52)</f>
        <v>0</v>
      </c>
      <c r="AC125" s="325">
        <f>AC117*$B125*(1+Parameters!$B$53)^(AC$2-Parameters!$B$52)</f>
        <v>0</v>
      </c>
      <c r="AD125" s="325">
        <f>AD117*$B125*(1+Parameters!$B$53)^(AD$2-Parameters!$B$52)</f>
        <v>0</v>
      </c>
      <c r="AE125" s="325">
        <f>AE117*$B125*(1+Parameters!$B$53)^(AE$2-Parameters!$B$52)</f>
        <v>0</v>
      </c>
      <c r="AF125" s="325">
        <f>AF117*$B125*(1+Parameters!$B$53)^(AF$2-Parameters!$B$52)</f>
        <v>0</v>
      </c>
      <c r="AG125" s="325">
        <f>AG117*$B125*(1+Parameters!$B$53)^(AG$2-Parameters!$B$52)</f>
        <v>0</v>
      </c>
      <c r="AH125" s="325">
        <f>AH117*$B125*(1+Parameters!$B$53)^(AH$2-Parameters!$B$52)</f>
        <v>0</v>
      </c>
      <c r="AI125" s="325">
        <f>AI117*$B125*(1+Parameters!$B$53)^(AI$2-Parameters!$B$52)</f>
        <v>0</v>
      </c>
      <c r="AJ125" s="325">
        <f>AJ117*$B125*(1+Parameters!$B$53)^(AJ$2-Parameters!$B$52)</f>
        <v>0</v>
      </c>
      <c r="AK125" s="164"/>
      <c r="AL125" s="164"/>
    </row>
    <row r="126" spans="1:38" hidden="1" x14ac:dyDescent="0.3">
      <c r="A126" s="947" t="s">
        <v>0</v>
      </c>
      <c r="B126" s="947"/>
      <c r="C126" s="559">
        <f t="shared" si="36"/>
        <v>0</v>
      </c>
      <c r="D126" s="332">
        <f>SUM(D120:D125)</f>
        <v>0</v>
      </c>
      <c r="E126" s="332">
        <f t="shared" ref="E126:AJ126" si="37">SUM(E120:E125)</f>
        <v>0</v>
      </c>
      <c r="F126" s="332">
        <f t="shared" si="37"/>
        <v>0</v>
      </c>
      <c r="G126" s="332">
        <f t="shared" si="37"/>
        <v>0</v>
      </c>
      <c r="H126" s="332">
        <f t="shared" si="37"/>
        <v>0</v>
      </c>
      <c r="I126" s="332">
        <f t="shared" si="37"/>
        <v>0</v>
      </c>
      <c r="J126" s="332">
        <f t="shared" si="37"/>
        <v>0</v>
      </c>
      <c r="K126" s="332">
        <f t="shared" si="37"/>
        <v>0</v>
      </c>
      <c r="L126" s="332">
        <f t="shared" si="37"/>
        <v>0</v>
      </c>
      <c r="M126" s="332">
        <f t="shared" si="37"/>
        <v>0</v>
      </c>
      <c r="N126" s="332">
        <f t="shared" si="37"/>
        <v>0</v>
      </c>
      <c r="O126" s="332">
        <f t="shared" si="37"/>
        <v>0</v>
      </c>
      <c r="P126" s="332">
        <f t="shared" si="37"/>
        <v>0</v>
      </c>
      <c r="Q126" s="332">
        <f t="shared" si="37"/>
        <v>0</v>
      </c>
      <c r="R126" s="332">
        <f t="shared" si="37"/>
        <v>0</v>
      </c>
      <c r="S126" s="332">
        <f t="shared" si="37"/>
        <v>0</v>
      </c>
      <c r="T126" s="332">
        <f t="shared" si="37"/>
        <v>0</v>
      </c>
      <c r="U126" s="332">
        <f t="shared" si="37"/>
        <v>0</v>
      </c>
      <c r="V126" s="332">
        <f t="shared" si="37"/>
        <v>0</v>
      </c>
      <c r="W126" s="332">
        <f t="shared" si="37"/>
        <v>0</v>
      </c>
      <c r="X126" s="332">
        <f t="shared" si="37"/>
        <v>0</v>
      </c>
      <c r="Y126" s="332">
        <f t="shared" si="37"/>
        <v>0</v>
      </c>
      <c r="Z126" s="332">
        <f t="shared" si="37"/>
        <v>0</v>
      </c>
      <c r="AA126" s="332">
        <f t="shared" si="37"/>
        <v>0</v>
      </c>
      <c r="AB126" s="332">
        <f t="shared" si="37"/>
        <v>0</v>
      </c>
      <c r="AC126" s="332">
        <f t="shared" si="37"/>
        <v>0</v>
      </c>
      <c r="AD126" s="332">
        <f t="shared" si="37"/>
        <v>0</v>
      </c>
      <c r="AE126" s="332">
        <f t="shared" si="37"/>
        <v>0</v>
      </c>
      <c r="AF126" s="332">
        <f t="shared" si="37"/>
        <v>0</v>
      </c>
      <c r="AG126" s="332">
        <f t="shared" si="37"/>
        <v>0</v>
      </c>
      <c r="AH126" s="332">
        <f t="shared" si="37"/>
        <v>0</v>
      </c>
      <c r="AI126" s="332">
        <f t="shared" si="37"/>
        <v>0</v>
      </c>
      <c r="AJ126" s="332">
        <f t="shared" si="37"/>
        <v>0</v>
      </c>
      <c r="AK126" s="164"/>
      <c r="AL126" s="164"/>
    </row>
    <row r="127" spans="1:38" hidden="1" x14ac:dyDescent="0.3">
      <c r="A127" s="947"/>
      <c r="B127" s="949"/>
      <c r="C127" s="559"/>
      <c r="D127" s="664"/>
      <c r="E127" s="664"/>
      <c r="F127" s="664"/>
      <c r="G127" s="664"/>
      <c r="H127" s="664"/>
      <c r="I127" s="664"/>
      <c r="J127" s="664"/>
      <c r="K127" s="664"/>
      <c r="L127" s="664"/>
      <c r="M127" s="664"/>
      <c r="N127" s="664"/>
      <c r="O127" s="664"/>
      <c r="P127" s="664"/>
      <c r="Q127" s="664"/>
      <c r="R127" s="664"/>
      <c r="S127" s="664"/>
      <c r="T127" s="664"/>
      <c r="U127" s="664"/>
      <c r="V127" s="664"/>
      <c r="W127" s="664"/>
      <c r="X127" s="664"/>
      <c r="Y127" s="664"/>
      <c r="Z127" s="664"/>
      <c r="AA127" s="664"/>
      <c r="AB127" s="664"/>
      <c r="AC127" s="664"/>
      <c r="AD127" s="664"/>
      <c r="AE127" s="664"/>
      <c r="AF127" s="664"/>
      <c r="AG127" s="664"/>
      <c r="AH127" s="664"/>
      <c r="AI127" s="664"/>
      <c r="AJ127" s="664"/>
      <c r="AK127" s="164"/>
      <c r="AL127" s="164"/>
    </row>
    <row r="128" spans="1:38" hidden="1" x14ac:dyDescent="0.3">
      <c r="A128" s="392" t="s">
        <v>9187</v>
      </c>
      <c r="B128" s="949"/>
      <c r="C128" s="559">
        <f>SUM(D128:AJ128)</f>
        <v>0</v>
      </c>
      <c r="D128" s="665">
        <f>D109+D126</f>
        <v>0</v>
      </c>
      <c r="E128" s="665">
        <f t="shared" ref="E128:AJ128" si="38">E109+E126</f>
        <v>0</v>
      </c>
      <c r="F128" s="665">
        <f t="shared" si="38"/>
        <v>0</v>
      </c>
      <c r="G128" s="665">
        <f t="shared" si="38"/>
        <v>0</v>
      </c>
      <c r="H128" s="665">
        <f t="shared" si="38"/>
        <v>0</v>
      </c>
      <c r="I128" s="665">
        <f t="shared" si="38"/>
        <v>0</v>
      </c>
      <c r="J128" s="665">
        <f t="shared" si="38"/>
        <v>0</v>
      </c>
      <c r="K128" s="665">
        <f t="shared" si="38"/>
        <v>0</v>
      </c>
      <c r="L128" s="665">
        <f t="shared" si="38"/>
        <v>0</v>
      </c>
      <c r="M128" s="665">
        <f t="shared" si="38"/>
        <v>0</v>
      </c>
      <c r="N128" s="665">
        <f t="shared" si="38"/>
        <v>0</v>
      </c>
      <c r="O128" s="665">
        <f t="shared" si="38"/>
        <v>0</v>
      </c>
      <c r="P128" s="665">
        <f t="shared" si="38"/>
        <v>0</v>
      </c>
      <c r="Q128" s="665">
        <f t="shared" si="38"/>
        <v>0</v>
      </c>
      <c r="R128" s="665">
        <f t="shared" si="38"/>
        <v>0</v>
      </c>
      <c r="S128" s="665">
        <f t="shared" si="38"/>
        <v>0</v>
      </c>
      <c r="T128" s="665">
        <f t="shared" si="38"/>
        <v>0</v>
      </c>
      <c r="U128" s="665">
        <f t="shared" si="38"/>
        <v>0</v>
      </c>
      <c r="V128" s="665">
        <f t="shared" si="38"/>
        <v>0</v>
      </c>
      <c r="W128" s="665">
        <f t="shared" si="38"/>
        <v>0</v>
      </c>
      <c r="X128" s="665">
        <f t="shared" si="38"/>
        <v>0</v>
      </c>
      <c r="Y128" s="665">
        <f t="shared" si="38"/>
        <v>0</v>
      </c>
      <c r="Z128" s="665">
        <f t="shared" si="38"/>
        <v>0</v>
      </c>
      <c r="AA128" s="665">
        <f t="shared" si="38"/>
        <v>0</v>
      </c>
      <c r="AB128" s="665">
        <f t="shared" si="38"/>
        <v>0</v>
      </c>
      <c r="AC128" s="665">
        <f t="shared" si="38"/>
        <v>0</v>
      </c>
      <c r="AD128" s="665">
        <f t="shared" si="38"/>
        <v>0</v>
      </c>
      <c r="AE128" s="665">
        <f t="shared" si="38"/>
        <v>0</v>
      </c>
      <c r="AF128" s="665">
        <f t="shared" si="38"/>
        <v>0</v>
      </c>
      <c r="AG128" s="665">
        <f t="shared" si="38"/>
        <v>0</v>
      </c>
      <c r="AH128" s="665">
        <f t="shared" si="38"/>
        <v>0</v>
      </c>
      <c r="AI128" s="665">
        <f t="shared" si="38"/>
        <v>0</v>
      </c>
      <c r="AJ128" s="665">
        <f t="shared" si="38"/>
        <v>0</v>
      </c>
      <c r="AK128" s="164"/>
      <c r="AL128" s="164"/>
    </row>
    <row r="129" spans="1:38" hidden="1" x14ac:dyDescent="0.3">
      <c r="C129" s="559"/>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c r="AA129" s="325"/>
      <c r="AB129" s="325"/>
      <c r="AC129" s="325"/>
      <c r="AD129" s="325"/>
      <c r="AE129" s="325"/>
      <c r="AF129" s="325"/>
      <c r="AG129" s="325"/>
      <c r="AH129" s="325"/>
      <c r="AI129" s="325"/>
      <c r="AJ129" s="325"/>
      <c r="AK129" s="164"/>
      <c r="AL129" s="164"/>
    </row>
    <row r="130" spans="1:38" x14ac:dyDescent="0.3">
      <c r="A130" s="590" t="s">
        <v>9379</v>
      </c>
      <c r="B130" s="590"/>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c r="AA130" s="591"/>
      <c r="AB130" s="591"/>
      <c r="AC130" s="591"/>
      <c r="AD130" s="591"/>
      <c r="AE130" s="591"/>
      <c r="AF130" s="591"/>
      <c r="AG130" s="591"/>
      <c r="AH130" s="591"/>
      <c r="AI130" s="591"/>
      <c r="AJ130" s="591"/>
      <c r="AK130" s="164"/>
      <c r="AL130" s="164"/>
    </row>
    <row r="131" spans="1:38" x14ac:dyDescent="0.3">
      <c r="A131" s="133" t="s">
        <v>9380</v>
      </c>
      <c r="B131" s="133"/>
      <c r="C131" s="559">
        <f>SUM(D131:AJ131)</f>
        <v>2199281.2503144774</v>
      </c>
      <c r="D131" s="122">
        <f>IF(D2=CapExResidualValue!$G$16,CapExResidualValue!$B$16,0)</f>
        <v>0</v>
      </c>
      <c r="E131" s="122">
        <f>IF(E2=CapExResidualValue!$G$16,CapExResidualValue!$B$16,0)</f>
        <v>0</v>
      </c>
      <c r="F131" s="122">
        <f>IF(F2=CapExResidualValue!$G$16,CapExResidualValue!$B$16,0)</f>
        <v>0</v>
      </c>
      <c r="G131" s="122">
        <f>IF(G2=CapExResidualValue!$G$16,CapExResidualValue!$B$16,0)</f>
        <v>0</v>
      </c>
      <c r="H131" s="122">
        <f>IF(H2=CapExResidualValue!$G$16,CapExResidualValue!$B$16,0)</f>
        <v>0</v>
      </c>
      <c r="I131" s="122">
        <f>IF(I2=CapExResidualValue!$G$16,CapExResidualValue!$B$16,0)</f>
        <v>0</v>
      </c>
      <c r="J131" s="122">
        <f>IF(J2=CapExResidualValue!$G$16,CapExResidualValue!$B$16,0)</f>
        <v>0</v>
      </c>
      <c r="K131" s="122">
        <f>IF(K2=CapExResidualValue!$G$16,CapExResidualValue!$B$16,0)</f>
        <v>0</v>
      </c>
      <c r="L131" s="122">
        <f>IF(L2=CapExResidualValue!$G$16,CapExResidualValue!$B$16,0)</f>
        <v>0</v>
      </c>
      <c r="M131" s="122">
        <f>IF(M2=CapExResidualValue!$G$16,CapExResidualValue!$B$16,0)</f>
        <v>0</v>
      </c>
      <c r="N131" s="122">
        <f>IF(N2=CapExResidualValue!$G$16,CapExResidualValue!$B$16,0)</f>
        <v>0</v>
      </c>
      <c r="O131" s="122">
        <f>IF(O2=CapExResidualValue!$G$16,CapExResidualValue!$B$16,0)</f>
        <v>0</v>
      </c>
      <c r="P131" s="122">
        <f>IF(P2=CapExResidualValue!$G$16,CapExResidualValue!$B$16,0)</f>
        <v>0</v>
      </c>
      <c r="Q131" s="122">
        <f>IF(Q2=CapExResidualValue!$G$16,CapExResidualValue!$B$16,0)</f>
        <v>0</v>
      </c>
      <c r="R131" s="122">
        <f>IF(R2=CapExResidualValue!$G$16,CapExResidualValue!$B$16,0)</f>
        <v>0</v>
      </c>
      <c r="S131" s="122">
        <f>IF(S2=CapExResidualValue!$G$16,CapExResidualValue!$B$16,0)</f>
        <v>0</v>
      </c>
      <c r="T131" s="122">
        <f>IF(T2=CapExResidualValue!$G$16,CapExResidualValue!$B$16,0)</f>
        <v>0</v>
      </c>
      <c r="U131" s="122">
        <f>IF(U2=CapExResidualValue!$G$16,CapExResidualValue!$B$16,0)</f>
        <v>0</v>
      </c>
      <c r="V131" s="122">
        <f>IF(V2=CapExResidualValue!$G$16,CapExResidualValue!$B$16,0)</f>
        <v>0</v>
      </c>
      <c r="W131" s="122">
        <f>IF(W2=CapExResidualValue!$G$16,CapExResidualValue!$B$16,0)</f>
        <v>0</v>
      </c>
      <c r="X131" s="122">
        <f>IF(X2=CapExResidualValue!$G$16,CapExResidualValue!$B$16,0)</f>
        <v>0</v>
      </c>
      <c r="Y131" s="122">
        <f>IF(Y2=CapExResidualValue!$G$16,CapExResidualValue!$B$16,0)</f>
        <v>0</v>
      </c>
      <c r="Z131" s="122">
        <f>IF(Z2=CapExResidualValue!$G$16,CapExResidualValue!$B$16,0)</f>
        <v>0</v>
      </c>
      <c r="AA131" s="122">
        <f>IF(AA2=CapExResidualValue!$G$16,CapExResidualValue!$B$16,0)</f>
        <v>0</v>
      </c>
      <c r="AB131" s="122">
        <f>IF(AB2=CapExResidualValue!$G$16,CapExResidualValue!$B$16,0)</f>
        <v>0</v>
      </c>
      <c r="AC131" s="122">
        <f>IF(AC2=CapExResidualValue!$G$16,CapExResidualValue!$B$16,0)</f>
        <v>0</v>
      </c>
      <c r="AD131" s="122">
        <f>IF(AD2=CapExResidualValue!$G$16,CapExResidualValue!$B$16,0)</f>
        <v>0</v>
      </c>
      <c r="AE131" s="122">
        <f>IF(AE2=CapExResidualValue!$G$16,CapExResidualValue!$B$16,0)</f>
        <v>0</v>
      </c>
      <c r="AF131" s="122">
        <f>IF(AF2=CapExResidualValue!$G$16,CapExResidualValue!$B$16,0)</f>
        <v>2199281.2503144774</v>
      </c>
      <c r="AG131" s="122">
        <f>IF(AG2=CapExResidualValue!$G$16,CapExResidualValue!$B$16,0)</f>
        <v>0</v>
      </c>
      <c r="AH131" s="122">
        <f>IF(AH2=CapExResidualValue!$G$16,CapExResidualValue!$B$16,0)</f>
        <v>0</v>
      </c>
      <c r="AI131" s="122">
        <f>IF(AI2=CapExResidualValue!$G$16,CapExResidualValue!$B$16,0)</f>
        <v>0</v>
      </c>
      <c r="AJ131" s="122">
        <f>IF(AJ2=CapExResidualValue!$G$16,CapExResidualValue!$B$16,0)</f>
        <v>0</v>
      </c>
      <c r="AK131" s="164"/>
      <c r="AL131" s="164"/>
    </row>
    <row r="132" spans="1:38" x14ac:dyDescent="0.3">
      <c r="A132" s="318" t="s">
        <v>9381</v>
      </c>
      <c r="B132" s="133"/>
      <c r="C132" s="559">
        <f>SUM(D132:AJ132)</f>
        <v>330776.76580375154</v>
      </c>
      <c r="D132" s="325">
        <f t="shared" ref="D132:AI132" si="39">D131*D5</f>
        <v>0</v>
      </c>
      <c r="E132" s="325">
        <f t="shared" si="39"/>
        <v>0</v>
      </c>
      <c r="F132" s="325">
        <f t="shared" si="39"/>
        <v>0</v>
      </c>
      <c r="G132" s="325">
        <f t="shared" si="39"/>
        <v>0</v>
      </c>
      <c r="H132" s="325">
        <f t="shared" si="39"/>
        <v>0</v>
      </c>
      <c r="I132" s="325">
        <f t="shared" si="39"/>
        <v>0</v>
      </c>
      <c r="J132" s="325">
        <f t="shared" si="39"/>
        <v>0</v>
      </c>
      <c r="K132" s="325">
        <f t="shared" si="39"/>
        <v>0</v>
      </c>
      <c r="L132" s="325">
        <f t="shared" si="39"/>
        <v>0</v>
      </c>
      <c r="M132" s="325">
        <f t="shared" si="39"/>
        <v>0</v>
      </c>
      <c r="N132" s="325">
        <f t="shared" si="39"/>
        <v>0</v>
      </c>
      <c r="O132" s="325">
        <f t="shared" si="39"/>
        <v>0</v>
      </c>
      <c r="P132" s="325">
        <f t="shared" si="39"/>
        <v>0</v>
      </c>
      <c r="Q132" s="325">
        <f t="shared" si="39"/>
        <v>0</v>
      </c>
      <c r="R132" s="325">
        <f t="shared" si="39"/>
        <v>0</v>
      </c>
      <c r="S132" s="325">
        <f t="shared" si="39"/>
        <v>0</v>
      </c>
      <c r="T132" s="325">
        <f t="shared" si="39"/>
        <v>0</v>
      </c>
      <c r="U132" s="325">
        <f t="shared" si="39"/>
        <v>0</v>
      </c>
      <c r="V132" s="325">
        <f t="shared" si="39"/>
        <v>0</v>
      </c>
      <c r="W132" s="325">
        <f t="shared" si="39"/>
        <v>0</v>
      </c>
      <c r="X132" s="325">
        <f t="shared" si="39"/>
        <v>0</v>
      </c>
      <c r="Y132" s="325">
        <f t="shared" si="39"/>
        <v>0</v>
      </c>
      <c r="Z132" s="325">
        <f t="shared" si="39"/>
        <v>0</v>
      </c>
      <c r="AA132" s="325">
        <f t="shared" si="39"/>
        <v>0</v>
      </c>
      <c r="AB132" s="325">
        <f t="shared" si="39"/>
        <v>0</v>
      </c>
      <c r="AC132" s="325">
        <f t="shared" si="39"/>
        <v>0</v>
      </c>
      <c r="AD132" s="325">
        <f t="shared" si="39"/>
        <v>0</v>
      </c>
      <c r="AE132" s="325">
        <f t="shared" si="39"/>
        <v>0</v>
      </c>
      <c r="AF132" s="325">
        <f t="shared" si="39"/>
        <v>330776.76580375154</v>
      </c>
      <c r="AG132" s="325">
        <f t="shared" si="39"/>
        <v>0</v>
      </c>
      <c r="AH132" s="325">
        <f t="shared" si="39"/>
        <v>0</v>
      </c>
      <c r="AI132" s="325">
        <f t="shared" si="39"/>
        <v>0</v>
      </c>
      <c r="AJ132" s="325">
        <f t="shared" ref="AJ132" si="40">AJ131*AJ5</f>
        <v>0</v>
      </c>
      <c r="AK132" s="164"/>
      <c r="AL132" s="164"/>
    </row>
    <row r="133" spans="1:38" x14ac:dyDescent="0.3">
      <c r="C133" s="559"/>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325"/>
      <c r="AE133" s="325"/>
      <c r="AF133" s="325"/>
      <c r="AG133" s="325"/>
      <c r="AH133" s="325"/>
      <c r="AI133" s="325"/>
      <c r="AJ133" s="325"/>
      <c r="AK133" s="164"/>
      <c r="AL133" s="164"/>
    </row>
    <row r="134" spans="1:38" x14ac:dyDescent="0.3">
      <c r="A134" s="133"/>
      <c r="B134" s="133"/>
      <c r="C134" s="134"/>
      <c r="AK134" s="164"/>
      <c r="AL134" s="164"/>
    </row>
    <row r="135" spans="1:38" x14ac:dyDescent="0.3">
      <c r="A135" s="126" t="s">
        <v>8859</v>
      </c>
      <c r="B135" s="126"/>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64"/>
      <c r="AL135" s="164"/>
    </row>
    <row r="136" spans="1:38" x14ac:dyDescent="0.3">
      <c r="A136" s="129"/>
      <c r="B136" s="129"/>
      <c r="C136" s="318"/>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64"/>
      <c r="AL136" s="164"/>
    </row>
    <row r="137" spans="1:38" x14ac:dyDescent="0.3">
      <c r="A137" s="590" t="s">
        <v>8849</v>
      </c>
      <c r="B137" s="590"/>
      <c r="C137" s="591" t="s">
        <v>9370</v>
      </c>
      <c r="D137" s="591"/>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c r="AA137" s="591"/>
      <c r="AB137" s="591"/>
      <c r="AC137" s="591"/>
      <c r="AD137" s="591"/>
      <c r="AE137" s="591"/>
      <c r="AF137" s="591"/>
      <c r="AG137" s="591"/>
      <c r="AH137" s="591"/>
      <c r="AI137" s="591"/>
      <c r="AJ137" s="591"/>
      <c r="AK137" s="164"/>
      <c r="AL137" s="164"/>
    </row>
    <row r="138" spans="1:38" x14ac:dyDescent="0.3">
      <c r="A138" s="133" t="s">
        <v>34</v>
      </c>
      <c r="B138" s="133"/>
      <c r="C138" s="559">
        <f>SUM(D138:AJ138)</f>
        <v>15174210.94498083</v>
      </c>
      <c r="D138" s="335">
        <f t="shared" ref="D138:AI138" si="41">D16</f>
        <v>978256.33774732391</v>
      </c>
      <c r="E138" s="335">
        <f t="shared" si="41"/>
        <v>1790698.2262464764</v>
      </c>
      <c r="F138" s="335">
        <f t="shared" si="41"/>
        <v>1002712.746191007</v>
      </c>
      <c r="G138" s="335">
        <f t="shared" si="41"/>
        <v>11402543.634796022</v>
      </c>
      <c r="H138" s="335">
        <f t="shared" si="41"/>
        <v>0</v>
      </c>
      <c r="I138" s="335">
        <f t="shared" si="41"/>
        <v>0</v>
      </c>
      <c r="J138" s="335">
        <f t="shared" si="41"/>
        <v>0</v>
      </c>
      <c r="K138" s="335">
        <f t="shared" si="41"/>
        <v>0</v>
      </c>
      <c r="L138" s="335">
        <f t="shared" si="41"/>
        <v>0</v>
      </c>
      <c r="M138" s="335">
        <f t="shared" si="41"/>
        <v>0</v>
      </c>
      <c r="N138" s="335">
        <f t="shared" si="41"/>
        <v>0</v>
      </c>
      <c r="O138" s="335">
        <f t="shared" si="41"/>
        <v>0</v>
      </c>
      <c r="P138" s="335">
        <f t="shared" si="41"/>
        <v>0</v>
      </c>
      <c r="Q138" s="335">
        <f t="shared" si="41"/>
        <v>0</v>
      </c>
      <c r="R138" s="335">
        <f t="shared" si="41"/>
        <v>0</v>
      </c>
      <c r="S138" s="335">
        <f t="shared" si="41"/>
        <v>0</v>
      </c>
      <c r="T138" s="335">
        <f t="shared" si="41"/>
        <v>0</v>
      </c>
      <c r="U138" s="335">
        <f t="shared" si="41"/>
        <v>0</v>
      </c>
      <c r="V138" s="335">
        <f t="shared" si="41"/>
        <v>0</v>
      </c>
      <c r="W138" s="335">
        <f t="shared" si="41"/>
        <v>0</v>
      </c>
      <c r="X138" s="335">
        <f t="shared" si="41"/>
        <v>0</v>
      </c>
      <c r="Y138" s="335">
        <f t="shared" si="41"/>
        <v>0</v>
      </c>
      <c r="Z138" s="335">
        <f t="shared" si="41"/>
        <v>0</v>
      </c>
      <c r="AA138" s="335">
        <f t="shared" si="41"/>
        <v>0</v>
      </c>
      <c r="AB138" s="335">
        <f t="shared" si="41"/>
        <v>0</v>
      </c>
      <c r="AC138" s="335">
        <f t="shared" si="41"/>
        <v>0</v>
      </c>
      <c r="AD138" s="335">
        <f t="shared" si="41"/>
        <v>0</v>
      </c>
      <c r="AE138" s="335">
        <f t="shared" si="41"/>
        <v>0</v>
      </c>
      <c r="AF138" s="335">
        <f t="shared" si="41"/>
        <v>0</v>
      </c>
      <c r="AG138" s="335">
        <f t="shared" si="41"/>
        <v>0</v>
      </c>
      <c r="AH138" s="335">
        <f t="shared" si="41"/>
        <v>0</v>
      </c>
      <c r="AI138" s="335">
        <f t="shared" si="41"/>
        <v>0</v>
      </c>
      <c r="AJ138" s="335">
        <f t="shared" ref="AJ138" si="42">AJ16</f>
        <v>0</v>
      </c>
      <c r="AK138" s="164"/>
      <c r="AL138" s="164"/>
    </row>
    <row r="139" spans="1:38" x14ac:dyDescent="0.3">
      <c r="A139" s="133" t="s">
        <v>10</v>
      </c>
      <c r="B139" s="133"/>
      <c r="C139" s="559">
        <f>SUM(D139:AJ139)</f>
        <v>1629684.0209999997</v>
      </c>
      <c r="D139" s="335">
        <f t="shared" ref="D139:AI139" si="43">D17</f>
        <v>0</v>
      </c>
      <c r="E139" s="335">
        <f t="shared" si="43"/>
        <v>0</v>
      </c>
      <c r="F139" s="335">
        <f t="shared" si="43"/>
        <v>0</v>
      </c>
      <c r="G139" s="335">
        <f t="shared" si="43"/>
        <v>0</v>
      </c>
      <c r="H139" s="335">
        <f t="shared" si="43"/>
        <v>65187.360840000001</v>
      </c>
      <c r="I139" s="335">
        <f t="shared" si="43"/>
        <v>65187.360840000001</v>
      </c>
      <c r="J139" s="335">
        <f t="shared" si="43"/>
        <v>65187.360840000001</v>
      </c>
      <c r="K139" s="335">
        <f t="shared" si="43"/>
        <v>65187.360840000001</v>
      </c>
      <c r="L139" s="335">
        <f t="shared" si="43"/>
        <v>65187.360840000001</v>
      </c>
      <c r="M139" s="335">
        <f t="shared" si="43"/>
        <v>65187.360840000001</v>
      </c>
      <c r="N139" s="335">
        <f t="shared" si="43"/>
        <v>65187.360840000001</v>
      </c>
      <c r="O139" s="335">
        <f t="shared" si="43"/>
        <v>65187.360840000001</v>
      </c>
      <c r="P139" s="335">
        <f t="shared" si="43"/>
        <v>65187.360840000001</v>
      </c>
      <c r="Q139" s="335">
        <f t="shared" si="43"/>
        <v>65187.360840000001</v>
      </c>
      <c r="R139" s="335">
        <f t="shared" si="43"/>
        <v>65187.360840000001</v>
      </c>
      <c r="S139" s="335">
        <f t="shared" si="43"/>
        <v>65187.360840000001</v>
      </c>
      <c r="T139" s="335">
        <f t="shared" si="43"/>
        <v>65187.360840000001</v>
      </c>
      <c r="U139" s="335">
        <f t="shared" si="43"/>
        <v>65187.360840000001</v>
      </c>
      <c r="V139" s="335">
        <f t="shared" si="43"/>
        <v>65187.360840000001</v>
      </c>
      <c r="W139" s="335">
        <f t="shared" si="43"/>
        <v>65187.360840000001</v>
      </c>
      <c r="X139" s="335">
        <f t="shared" si="43"/>
        <v>65187.360840000001</v>
      </c>
      <c r="Y139" s="335">
        <f t="shared" si="43"/>
        <v>65187.360840000001</v>
      </c>
      <c r="Z139" s="335">
        <f t="shared" si="43"/>
        <v>65187.360840000001</v>
      </c>
      <c r="AA139" s="335">
        <f t="shared" si="43"/>
        <v>65187.360840000001</v>
      </c>
      <c r="AB139" s="335">
        <f t="shared" si="43"/>
        <v>65187.360840000001</v>
      </c>
      <c r="AC139" s="335">
        <f t="shared" si="43"/>
        <v>65187.360840000001</v>
      </c>
      <c r="AD139" s="335">
        <f t="shared" si="43"/>
        <v>65187.360840000001</v>
      </c>
      <c r="AE139" s="335">
        <f t="shared" si="43"/>
        <v>65187.360840000001</v>
      </c>
      <c r="AF139" s="335">
        <f t="shared" si="43"/>
        <v>65187.360840000001</v>
      </c>
      <c r="AG139" s="335">
        <f t="shared" si="43"/>
        <v>0</v>
      </c>
      <c r="AH139" s="335">
        <f t="shared" si="43"/>
        <v>0</v>
      </c>
      <c r="AI139" s="335">
        <f t="shared" si="43"/>
        <v>0</v>
      </c>
      <c r="AJ139" s="335">
        <f t="shared" ref="AJ139" si="44">AJ17</f>
        <v>0</v>
      </c>
      <c r="AK139" s="164"/>
      <c r="AL139" s="164"/>
    </row>
    <row r="140" spans="1:38" s="129" customFormat="1" x14ac:dyDescent="0.3">
      <c r="A140" s="318" t="s">
        <v>8851</v>
      </c>
      <c r="B140" s="318"/>
      <c r="C140" s="559">
        <f>SUM(D140:AJ140)</f>
        <v>16803894.965980835</v>
      </c>
      <c r="D140" s="441">
        <f t="shared" ref="D140:AI140" si="45">D138+D139</f>
        <v>978256.33774732391</v>
      </c>
      <c r="E140" s="441">
        <f t="shared" si="45"/>
        <v>1790698.2262464764</v>
      </c>
      <c r="F140" s="441">
        <f t="shared" si="45"/>
        <v>1002712.746191007</v>
      </c>
      <c r="G140" s="441">
        <f t="shared" si="45"/>
        <v>11402543.634796022</v>
      </c>
      <c r="H140" s="441">
        <f t="shared" si="45"/>
        <v>65187.360840000001</v>
      </c>
      <c r="I140" s="441">
        <f t="shared" si="45"/>
        <v>65187.360840000001</v>
      </c>
      <c r="J140" s="441">
        <f t="shared" si="45"/>
        <v>65187.360840000001</v>
      </c>
      <c r="K140" s="441">
        <f t="shared" si="45"/>
        <v>65187.360840000001</v>
      </c>
      <c r="L140" s="441">
        <f t="shared" si="45"/>
        <v>65187.360840000001</v>
      </c>
      <c r="M140" s="441">
        <f t="shared" si="45"/>
        <v>65187.360840000001</v>
      </c>
      <c r="N140" s="441">
        <f t="shared" si="45"/>
        <v>65187.360840000001</v>
      </c>
      <c r="O140" s="441">
        <f t="shared" si="45"/>
        <v>65187.360840000001</v>
      </c>
      <c r="P140" s="441">
        <f t="shared" si="45"/>
        <v>65187.360840000001</v>
      </c>
      <c r="Q140" s="441">
        <f t="shared" si="45"/>
        <v>65187.360840000001</v>
      </c>
      <c r="R140" s="441">
        <f t="shared" si="45"/>
        <v>65187.360840000001</v>
      </c>
      <c r="S140" s="441">
        <f t="shared" si="45"/>
        <v>65187.360840000001</v>
      </c>
      <c r="T140" s="441">
        <f t="shared" si="45"/>
        <v>65187.360840000001</v>
      </c>
      <c r="U140" s="441">
        <f t="shared" si="45"/>
        <v>65187.360840000001</v>
      </c>
      <c r="V140" s="441">
        <f t="shared" si="45"/>
        <v>65187.360840000001</v>
      </c>
      <c r="W140" s="441">
        <f t="shared" si="45"/>
        <v>65187.360840000001</v>
      </c>
      <c r="X140" s="441">
        <f t="shared" si="45"/>
        <v>65187.360840000001</v>
      </c>
      <c r="Y140" s="441">
        <f t="shared" si="45"/>
        <v>65187.360840000001</v>
      </c>
      <c r="Z140" s="441">
        <f t="shared" si="45"/>
        <v>65187.360840000001</v>
      </c>
      <c r="AA140" s="441">
        <f t="shared" si="45"/>
        <v>65187.360840000001</v>
      </c>
      <c r="AB140" s="441">
        <f t="shared" si="45"/>
        <v>65187.360840000001</v>
      </c>
      <c r="AC140" s="441">
        <f>AC138+AC139</f>
        <v>65187.360840000001</v>
      </c>
      <c r="AD140" s="441">
        <f t="shared" si="45"/>
        <v>65187.360840000001</v>
      </c>
      <c r="AE140" s="441">
        <f t="shared" si="45"/>
        <v>65187.360840000001</v>
      </c>
      <c r="AF140" s="441">
        <f t="shared" si="45"/>
        <v>65187.360840000001</v>
      </c>
      <c r="AG140" s="441">
        <f t="shared" si="45"/>
        <v>0</v>
      </c>
      <c r="AH140" s="441">
        <f t="shared" si="45"/>
        <v>0</v>
      </c>
      <c r="AI140" s="441">
        <f t="shared" si="45"/>
        <v>0</v>
      </c>
      <c r="AJ140" s="441">
        <f t="shared" ref="AJ140" si="46">AJ138+AJ139</f>
        <v>0</v>
      </c>
      <c r="AK140" s="339"/>
      <c r="AL140" s="339"/>
    </row>
    <row r="141" spans="1:38" s="129" customFormat="1" x14ac:dyDescent="0.3">
      <c r="A141" s="318" t="s">
        <v>8852</v>
      </c>
      <c r="B141" s="318"/>
      <c r="C141" s="559">
        <f>SUM(D141:AJ141)</f>
        <v>13455600.401726931</v>
      </c>
      <c r="D141" s="441">
        <f t="shared" ref="D141:AI141" si="47">D140*D5</f>
        <v>978256.33774732391</v>
      </c>
      <c r="E141" s="441">
        <f t="shared" si="47"/>
        <v>1673549.7441555853</v>
      </c>
      <c r="F141" s="441">
        <f t="shared" si="47"/>
        <v>875808.14585641271</v>
      </c>
      <c r="G141" s="441">
        <f t="shared" si="47"/>
        <v>9307872.1602392886</v>
      </c>
      <c r="H141" s="441">
        <f t="shared" si="47"/>
        <v>49731.12547085034</v>
      </c>
      <c r="I141" s="441">
        <f t="shared" si="47"/>
        <v>46477.687355934897</v>
      </c>
      <c r="J141" s="441">
        <f t="shared" si="47"/>
        <v>43437.090986855044</v>
      </c>
      <c r="K141" s="441">
        <f t="shared" si="47"/>
        <v>40595.412137247702</v>
      </c>
      <c r="L141" s="441">
        <f t="shared" si="47"/>
        <v>37939.637511446454</v>
      </c>
      <c r="M141" s="441">
        <f t="shared" si="47"/>
        <v>35457.605150884534</v>
      </c>
      <c r="N141" s="441">
        <f t="shared" si="47"/>
        <v>33137.948739144427</v>
      </c>
      <c r="O141" s="441">
        <f t="shared" si="47"/>
        <v>30970.045550602263</v>
      </c>
      <c r="P141" s="441">
        <f t="shared" si="47"/>
        <v>28943.967804301185</v>
      </c>
      <c r="Q141" s="441">
        <f t="shared" si="47"/>
        <v>27050.437200281478</v>
      </c>
      <c r="R141" s="441">
        <f t="shared" si="47"/>
        <v>25280.782430169606</v>
      </c>
      <c r="S141" s="441">
        <f t="shared" si="47"/>
        <v>23626.899467448227</v>
      </c>
      <c r="T141" s="441">
        <f t="shared" si="47"/>
        <v>22081.214455559093</v>
      </c>
      <c r="U141" s="441">
        <f t="shared" si="47"/>
        <v>20636.649023887006</v>
      </c>
      <c r="V141" s="441">
        <f t="shared" si="47"/>
        <v>19286.587872791592</v>
      </c>
      <c r="W141" s="441">
        <f t="shared" si="47"/>
        <v>18024.84847924448</v>
      </c>
      <c r="X141" s="441">
        <f t="shared" si="47"/>
        <v>16845.652784340637</v>
      </c>
      <c r="Y141" s="441">
        <f t="shared" si="47"/>
        <v>15743.60073302863</v>
      </c>
      <c r="Z141" s="441">
        <f t="shared" si="47"/>
        <v>14713.645544886571</v>
      </c>
      <c r="AA141" s="441">
        <f t="shared" si="47"/>
        <v>13751.070602697728</v>
      </c>
      <c r="AB141" s="441">
        <f t="shared" si="47"/>
        <v>12851.467852988531</v>
      </c>
      <c r="AC141" s="441">
        <f t="shared" si="47"/>
        <v>12010.717619615449</v>
      </c>
      <c r="AD141" s="441">
        <f t="shared" si="47"/>
        <v>11224.969737958365</v>
      </c>
      <c r="AE141" s="441">
        <f t="shared" si="47"/>
        <v>10490.625923325571</v>
      </c>
      <c r="AF141" s="441">
        <f t="shared" si="47"/>
        <v>9804.3232928276393</v>
      </c>
      <c r="AG141" s="441">
        <f t="shared" si="47"/>
        <v>0</v>
      </c>
      <c r="AH141" s="441">
        <f t="shared" si="47"/>
        <v>0</v>
      </c>
      <c r="AI141" s="441">
        <f t="shared" si="47"/>
        <v>0</v>
      </c>
      <c r="AJ141" s="441">
        <f t="shared" ref="AJ141" si="48">AJ140*AJ5</f>
        <v>0</v>
      </c>
      <c r="AK141" s="339"/>
      <c r="AL141" s="339"/>
    </row>
    <row r="142" spans="1:38" s="129" customFormat="1" x14ac:dyDescent="0.3">
      <c r="A142" s="318"/>
      <c r="B142" s="318"/>
      <c r="C142" s="559"/>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39"/>
      <c r="AL142" s="339"/>
    </row>
    <row r="143" spans="1:38" x14ac:dyDescent="0.3">
      <c r="A143" s="590" t="s">
        <v>8849</v>
      </c>
      <c r="B143" s="590"/>
      <c r="C143" s="591" t="str">
        <f>"Discounted at "&amp;C5*100&amp;"%"</f>
        <v>Discounted at 7%</v>
      </c>
      <c r="D143" s="591"/>
      <c r="E143" s="591"/>
      <c r="F143" s="591"/>
      <c r="G143" s="591"/>
      <c r="H143" s="591"/>
      <c r="I143" s="591"/>
      <c r="J143" s="591"/>
      <c r="K143" s="591"/>
      <c r="L143" s="591"/>
      <c r="M143" s="591"/>
      <c r="N143" s="591"/>
      <c r="O143" s="591"/>
      <c r="P143" s="591"/>
      <c r="Q143" s="591"/>
      <c r="R143" s="591"/>
      <c r="S143" s="591"/>
      <c r="T143" s="591"/>
      <c r="U143" s="591"/>
      <c r="V143" s="591"/>
      <c r="W143" s="591"/>
      <c r="X143" s="591"/>
      <c r="Y143" s="591"/>
      <c r="Z143" s="591"/>
      <c r="AA143" s="591"/>
      <c r="AB143" s="591"/>
      <c r="AC143" s="591"/>
      <c r="AD143" s="591"/>
      <c r="AE143" s="591"/>
      <c r="AF143" s="591"/>
      <c r="AG143" s="591"/>
      <c r="AH143" s="591"/>
      <c r="AI143" s="591"/>
      <c r="AJ143" s="591"/>
      <c r="AK143" s="164"/>
      <c r="AL143" s="164"/>
    </row>
    <row r="144" spans="1:38" s="129" customFormat="1" x14ac:dyDescent="0.3">
      <c r="A144" s="133" t="s">
        <v>34</v>
      </c>
      <c r="B144" s="133"/>
      <c r="C144" s="559">
        <f>SUM(D144:AJ144)</f>
        <v>12835486.387998611</v>
      </c>
      <c r="D144" s="441">
        <f t="shared" ref="D144:AI144" si="49">D138*D5</f>
        <v>978256.33774732391</v>
      </c>
      <c r="E144" s="441">
        <f t="shared" si="49"/>
        <v>1673549.7441555853</v>
      </c>
      <c r="F144" s="441">
        <f t="shared" si="49"/>
        <v>875808.14585641271</v>
      </c>
      <c r="G144" s="441">
        <f t="shared" si="49"/>
        <v>9307872.1602392886</v>
      </c>
      <c r="H144" s="441">
        <f t="shared" si="49"/>
        <v>0</v>
      </c>
      <c r="I144" s="441">
        <f t="shared" si="49"/>
        <v>0</v>
      </c>
      <c r="J144" s="441">
        <f t="shared" si="49"/>
        <v>0</v>
      </c>
      <c r="K144" s="441">
        <f t="shared" si="49"/>
        <v>0</v>
      </c>
      <c r="L144" s="441">
        <f t="shared" si="49"/>
        <v>0</v>
      </c>
      <c r="M144" s="441">
        <f t="shared" si="49"/>
        <v>0</v>
      </c>
      <c r="N144" s="441">
        <f t="shared" si="49"/>
        <v>0</v>
      </c>
      <c r="O144" s="441">
        <f t="shared" si="49"/>
        <v>0</v>
      </c>
      <c r="P144" s="441">
        <f t="shared" si="49"/>
        <v>0</v>
      </c>
      <c r="Q144" s="441">
        <f t="shared" si="49"/>
        <v>0</v>
      </c>
      <c r="R144" s="441">
        <f t="shared" si="49"/>
        <v>0</v>
      </c>
      <c r="S144" s="441">
        <f t="shared" si="49"/>
        <v>0</v>
      </c>
      <c r="T144" s="441">
        <f t="shared" si="49"/>
        <v>0</v>
      </c>
      <c r="U144" s="441">
        <f t="shared" si="49"/>
        <v>0</v>
      </c>
      <c r="V144" s="441">
        <f t="shared" si="49"/>
        <v>0</v>
      </c>
      <c r="W144" s="441">
        <f t="shared" si="49"/>
        <v>0</v>
      </c>
      <c r="X144" s="441">
        <f t="shared" si="49"/>
        <v>0</v>
      </c>
      <c r="Y144" s="441">
        <f t="shared" si="49"/>
        <v>0</v>
      </c>
      <c r="Z144" s="441">
        <f t="shared" si="49"/>
        <v>0</v>
      </c>
      <c r="AA144" s="441">
        <f t="shared" si="49"/>
        <v>0</v>
      </c>
      <c r="AB144" s="441">
        <f t="shared" si="49"/>
        <v>0</v>
      </c>
      <c r="AC144" s="441">
        <f t="shared" si="49"/>
        <v>0</v>
      </c>
      <c r="AD144" s="441">
        <f t="shared" si="49"/>
        <v>0</v>
      </c>
      <c r="AE144" s="441">
        <f t="shared" si="49"/>
        <v>0</v>
      </c>
      <c r="AF144" s="441">
        <f t="shared" si="49"/>
        <v>0</v>
      </c>
      <c r="AG144" s="441">
        <f t="shared" si="49"/>
        <v>0</v>
      </c>
      <c r="AH144" s="441">
        <f t="shared" si="49"/>
        <v>0</v>
      </c>
      <c r="AI144" s="441">
        <f t="shared" si="49"/>
        <v>0</v>
      </c>
      <c r="AJ144" s="441">
        <f t="shared" ref="AJ144" si="50">AJ138*AJ5</f>
        <v>0</v>
      </c>
      <c r="AK144" s="339"/>
      <c r="AL144" s="339"/>
    </row>
    <row r="145" spans="1:38" s="129" customFormat="1" x14ac:dyDescent="0.3">
      <c r="A145" s="331" t="s">
        <v>9371</v>
      </c>
      <c r="B145" s="133"/>
      <c r="C145" s="559">
        <f>SUM(D145:AJ145)</f>
        <v>620114.01372831734</v>
      </c>
      <c r="D145" s="441">
        <f t="shared" ref="D145:AI145" si="51">D139*D5</f>
        <v>0</v>
      </c>
      <c r="E145" s="441">
        <f t="shared" si="51"/>
        <v>0</v>
      </c>
      <c r="F145" s="441">
        <f t="shared" si="51"/>
        <v>0</v>
      </c>
      <c r="G145" s="441">
        <f t="shared" si="51"/>
        <v>0</v>
      </c>
      <c r="H145" s="441">
        <f t="shared" si="51"/>
        <v>49731.12547085034</v>
      </c>
      <c r="I145" s="441">
        <f t="shared" si="51"/>
        <v>46477.687355934897</v>
      </c>
      <c r="J145" s="441">
        <f t="shared" si="51"/>
        <v>43437.090986855044</v>
      </c>
      <c r="K145" s="441">
        <f t="shared" si="51"/>
        <v>40595.412137247702</v>
      </c>
      <c r="L145" s="441">
        <f t="shared" si="51"/>
        <v>37939.637511446454</v>
      </c>
      <c r="M145" s="441">
        <f t="shared" si="51"/>
        <v>35457.605150884534</v>
      </c>
      <c r="N145" s="441">
        <f t="shared" si="51"/>
        <v>33137.948739144427</v>
      </c>
      <c r="O145" s="441">
        <f t="shared" si="51"/>
        <v>30970.045550602263</v>
      </c>
      <c r="P145" s="441">
        <f t="shared" si="51"/>
        <v>28943.967804301185</v>
      </c>
      <c r="Q145" s="441">
        <f t="shared" si="51"/>
        <v>27050.437200281478</v>
      </c>
      <c r="R145" s="441">
        <f t="shared" si="51"/>
        <v>25280.782430169606</v>
      </c>
      <c r="S145" s="441">
        <f t="shared" si="51"/>
        <v>23626.899467448227</v>
      </c>
      <c r="T145" s="441">
        <f t="shared" si="51"/>
        <v>22081.214455559093</v>
      </c>
      <c r="U145" s="441">
        <f t="shared" si="51"/>
        <v>20636.649023887006</v>
      </c>
      <c r="V145" s="441">
        <f t="shared" si="51"/>
        <v>19286.587872791592</v>
      </c>
      <c r="W145" s="441">
        <f t="shared" si="51"/>
        <v>18024.84847924448</v>
      </c>
      <c r="X145" s="441">
        <f t="shared" si="51"/>
        <v>16845.652784340637</v>
      </c>
      <c r="Y145" s="441">
        <f t="shared" si="51"/>
        <v>15743.60073302863</v>
      </c>
      <c r="Z145" s="441">
        <f t="shared" si="51"/>
        <v>14713.645544886571</v>
      </c>
      <c r="AA145" s="441">
        <f t="shared" si="51"/>
        <v>13751.070602697728</v>
      </c>
      <c r="AB145" s="441">
        <f t="shared" si="51"/>
        <v>12851.467852988531</v>
      </c>
      <c r="AC145" s="441">
        <f t="shared" si="51"/>
        <v>12010.717619615449</v>
      </c>
      <c r="AD145" s="441">
        <f t="shared" si="51"/>
        <v>11224.969737958365</v>
      </c>
      <c r="AE145" s="441">
        <f t="shared" si="51"/>
        <v>10490.625923325571</v>
      </c>
      <c r="AF145" s="441">
        <f t="shared" si="51"/>
        <v>9804.3232928276393</v>
      </c>
      <c r="AG145" s="441">
        <f t="shared" si="51"/>
        <v>0</v>
      </c>
      <c r="AH145" s="441">
        <f t="shared" si="51"/>
        <v>0</v>
      </c>
      <c r="AI145" s="441">
        <f t="shared" si="51"/>
        <v>0</v>
      </c>
      <c r="AJ145" s="441">
        <f t="shared" ref="AJ145" si="52">AJ139*AJ5</f>
        <v>0</v>
      </c>
      <c r="AK145" s="339"/>
      <c r="AL145" s="339"/>
    </row>
    <row r="146" spans="1:38" s="129" customFormat="1" x14ac:dyDescent="0.3">
      <c r="A146" s="318" t="s">
        <v>8852</v>
      </c>
      <c r="B146" s="318"/>
      <c r="C146" s="559">
        <f>SUM(D146:AJ146)</f>
        <v>13455600.401726931</v>
      </c>
      <c r="D146" s="441">
        <f>SUM(D144:D145)</f>
        <v>978256.33774732391</v>
      </c>
      <c r="E146" s="441">
        <f t="shared" ref="E146:AJ146" si="53">SUM(E144:E145)</f>
        <v>1673549.7441555853</v>
      </c>
      <c r="F146" s="441">
        <f t="shared" si="53"/>
        <v>875808.14585641271</v>
      </c>
      <c r="G146" s="441">
        <f t="shared" si="53"/>
        <v>9307872.1602392886</v>
      </c>
      <c r="H146" s="441">
        <f t="shared" si="53"/>
        <v>49731.12547085034</v>
      </c>
      <c r="I146" s="441">
        <f t="shared" si="53"/>
        <v>46477.687355934897</v>
      </c>
      <c r="J146" s="441">
        <f t="shared" si="53"/>
        <v>43437.090986855044</v>
      </c>
      <c r="K146" s="441">
        <f t="shared" si="53"/>
        <v>40595.412137247702</v>
      </c>
      <c r="L146" s="441">
        <f t="shared" si="53"/>
        <v>37939.637511446454</v>
      </c>
      <c r="M146" s="441">
        <f t="shared" si="53"/>
        <v>35457.605150884534</v>
      </c>
      <c r="N146" s="441">
        <f t="shared" si="53"/>
        <v>33137.948739144427</v>
      </c>
      <c r="O146" s="441">
        <f t="shared" si="53"/>
        <v>30970.045550602263</v>
      </c>
      <c r="P146" s="441">
        <f t="shared" si="53"/>
        <v>28943.967804301185</v>
      </c>
      <c r="Q146" s="441">
        <f t="shared" si="53"/>
        <v>27050.437200281478</v>
      </c>
      <c r="R146" s="441">
        <f t="shared" si="53"/>
        <v>25280.782430169606</v>
      </c>
      <c r="S146" s="441">
        <f t="shared" si="53"/>
        <v>23626.899467448227</v>
      </c>
      <c r="T146" s="441">
        <f t="shared" si="53"/>
        <v>22081.214455559093</v>
      </c>
      <c r="U146" s="441">
        <f t="shared" si="53"/>
        <v>20636.649023887006</v>
      </c>
      <c r="V146" s="441">
        <f t="shared" si="53"/>
        <v>19286.587872791592</v>
      </c>
      <c r="W146" s="441">
        <f t="shared" si="53"/>
        <v>18024.84847924448</v>
      </c>
      <c r="X146" s="441">
        <f t="shared" si="53"/>
        <v>16845.652784340637</v>
      </c>
      <c r="Y146" s="441">
        <f t="shared" si="53"/>
        <v>15743.60073302863</v>
      </c>
      <c r="Z146" s="441">
        <f t="shared" si="53"/>
        <v>14713.645544886571</v>
      </c>
      <c r="AA146" s="441">
        <f t="shared" si="53"/>
        <v>13751.070602697728</v>
      </c>
      <c r="AB146" s="441">
        <f t="shared" si="53"/>
        <v>12851.467852988531</v>
      </c>
      <c r="AC146" s="441">
        <f t="shared" si="53"/>
        <v>12010.717619615449</v>
      </c>
      <c r="AD146" s="441">
        <f t="shared" si="53"/>
        <v>11224.969737958365</v>
      </c>
      <c r="AE146" s="441">
        <f t="shared" si="53"/>
        <v>10490.625923325571</v>
      </c>
      <c r="AF146" s="441">
        <f t="shared" si="53"/>
        <v>9804.3232928276393</v>
      </c>
      <c r="AG146" s="441">
        <f t="shared" si="53"/>
        <v>0</v>
      </c>
      <c r="AH146" s="441">
        <f t="shared" si="53"/>
        <v>0</v>
      </c>
      <c r="AI146" s="441">
        <f t="shared" si="53"/>
        <v>0</v>
      </c>
      <c r="AJ146" s="441">
        <f t="shared" si="53"/>
        <v>0</v>
      </c>
      <c r="AK146" s="339"/>
      <c r="AL146" s="339"/>
    </row>
    <row r="147" spans="1:38" s="129" customFormat="1" x14ac:dyDescent="0.3">
      <c r="A147" s="318"/>
      <c r="B147" s="318"/>
      <c r="C147" s="559"/>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c r="AJ147" s="441"/>
      <c r="AK147" s="339"/>
      <c r="AL147" s="339"/>
    </row>
    <row r="148" spans="1:38" x14ac:dyDescent="0.3">
      <c r="A148" s="590" t="s">
        <v>8850</v>
      </c>
      <c r="B148" s="590"/>
      <c r="C148" s="591" t="s">
        <v>9370</v>
      </c>
      <c r="D148" s="591"/>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c r="AA148" s="591"/>
      <c r="AB148" s="591"/>
      <c r="AC148" s="591"/>
      <c r="AD148" s="591"/>
      <c r="AE148" s="591"/>
      <c r="AF148" s="591"/>
      <c r="AG148" s="591"/>
      <c r="AH148" s="591"/>
      <c r="AI148" s="591"/>
      <c r="AJ148" s="591"/>
      <c r="AK148" s="164"/>
      <c r="AL148" s="164"/>
    </row>
    <row r="149" spans="1:38" x14ac:dyDescent="0.3">
      <c r="A149" s="133" t="s">
        <v>175</v>
      </c>
      <c r="B149" s="663"/>
      <c r="C149" s="559">
        <f t="shared" ref="C149:C156" si="54">SUM(D149:AJ149)</f>
        <v>2303495.7794822445</v>
      </c>
      <c r="D149" s="388">
        <f t="shared" ref="D149:AI149" si="55">SUM(D48:D49,D50:D51)</f>
        <v>0</v>
      </c>
      <c r="E149" s="388">
        <f t="shared" si="55"/>
        <v>0</v>
      </c>
      <c r="F149" s="388">
        <f t="shared" si="55"/>
        <v>0</v>
      </c>
      <c r="G149" s="388">
        <f t="shared" si="55"/>
        <v>0</v>
      </c>
      <c r="H149" s="388">
        <f t="shared" si="55"/>
        <v>31129.393859741434</v>
      </c>
      <c r="I149" s="388">
        <f t="shared" si="55"/>
        <v>35784.364765882012</v>
      </c>
      <c r="J149" s="388">
        <f t="shared" si="55"/>
        <v>40492.68157222867</v>
      </c>
      <c r="K149" s="388">
        <f t="shared" si="55"/>
        <v>45254.808907137485</v>
      </c>
      <c r="L149" s="388">
        <f t="shared" si="55"/>
        <v>50071.21500876081</v>
      </c>
      <c r="M149" s="388">
        <f t="shared" si="55"/>
        <v>54942.371751375154</v>
      </c>
      <c r="N149" s="388">
        <f t="shared" si="55"/>
        <v>59868.754671900446</v>
      </c>
      <c r="O149" s="388">
        <f t="shared" si="55"/>
        <v>64850.842996605301</v>
      </c>
      <c r="P149" s="388">
        <f t="shared" si="55"/>
        <v>69889.119667994324</v>
      </c>
      <c r="Q149" s="388">
        <f t="shared" si="55"/>
        <v>74984.071371887272</v>
      </c>
      <c r="R149" s="388">
        <f t="shared" si="55"/>
        <v>80136.188564688113</v>
      </c>
      <c r="S149" s="388">
        <f t="shared" si="55"/>
        <v>85345.965500842009</v>
      </c>
      <c r="T149" s="388">
        <f t="shared" si="55"/>
        <v>90613.90026048827</v>
      </c>
      <c r="U149" s="388">
        <f t="shared" si="55"/>
        <v>95940.494777307016</v>
      </c>
      <c r="V149" s="388">
        <f t="shared" si="55"/>
        <v>101326.25486655618</v>
      </c>
      <c r="W149" s="388">
        <f t="shared" si="55"/>
        <v>106771.69025330496</v>
      </c>
      <c r="X149" s="388">
        <f t="shared" si="55"/>
        <v>112277.31460087563</v>
      </c>
      <c r="Y149" s="388">
        <f t="shared" si="55"/>
        <v>117843.64553946817</v>
      </c>
      <c r="Z149" s="388">
        <f t="shared" si="55"/>
        <v>123471.20469499627</v>
      </c>
      <c r="AA149" s="388">
        <f t="shared" si="55"/>
        <v>129160.51771812086</v>
      </c>
      <c r="AB149" s="388">
        <f t="shared" si="55"/>
        <v>134912.11431348493</v>
      </c>
      <c r="AC149" s="388">
        <f t="shared" si="55"/>
        <v>140726.52826916141</v>
      </c>
      <c r="AD149" s="388">
        <f t="shared" si="55"/>
        <v>146604.29748629199</v>
      </c>
      <c r="AE149" s="388">
        <f t="shared" si="55"/>
        <v>152545.96400894946</v>
      </c>
      <c r="AF149" s="388">
        <f t="shared" si="55"/>
        <v>158552.07405419645</v>
      </c>
      <c r="AG149" s="388">
        <f t="shared" si="55"/>
        <v>0</v>
      </c>
      <c r="AH149" s="388">
        <f t="shared" si="55"/>
        <v>0</v>
      </c>
      <c r="AI149" s="388">
        <f t="shared" si="55"/>
        <v>0</v>
      </c>
      <c r="AJ149" s="388">
        <f t="shared" ref="AJ149" si="56">SUM(AJ48:AJ49,AJ50:AJ51)</f>
        <v>0</v>
      </c>
      <c r="AK149" s="164"/>
      <c r="AL149" s="164"/>
    </row>
    <row r="150" spans="1:38" hidden="1" x14ac:dyDescent="0.3">
      <c r="A150" s="133" t="s">
        <v>9398</v>
      </c>
      <c r="B150" s="663"/>
      <c r="C150" s="559">
        <f t="shared" si="54"/>
        <v>0</v>
      </c>
      <c r="D150" s="388">
        <f t="shared" ref="D150:AI150" si="57">D65</f>
        <v>0</v>
      </c>
      <c r="E150" s="388">
        <f t="shared" si="57"/>
        <v>0</v>
      </c>
      <c r="F150" s="388">
        <f t="shared" si="57"/>
        <v>0</v>
      </c>
      <c r="G150" s="388">
        <f t="shared" si="57"/>
        <v>0</v>
      </c>
      <c r="H150" s="388">
        <f t="shared" si="57"/>
        <v>0</v>
      </c>
      <c r="I150" s="388">
        <f t="shared" si="57"/>
        <v>0</v>
      </c>
      <c r="J150" s="388">
        <f t="shared" si="57"/>
        <v>0</v>
      </c>
      <c r="K150" s="388">
        <f t="shared" si="57"/>
        <v>0</v>
      </c>
      <c r="L150" s="388">
        <f t="shared" si="57"/>
        <v>0</v>
      </c>
      <c r="M150" s="388">
        <f t="shared" si="57"/>
        <v>0</v>
      </c>
      <c r="N150" s="388">
        <f t="shared" si="57"/>
        <v>0</v>
      </c>
      <c r="O150" s="388">
        <f t="shared" si="57"/>
        <v>0</v>
      </c>
      <c r="P150" s="388">
        <f t="shared" si="57"/>
        <v>0</v>
      </c>
      <c r="Q150" s="388">
        <f t="shared" si="57"/>
        <v>0</v>
      </c>
      <c r="R150" s="388">
        <f t="shared" si="57"/>
        <v>0</v>
      </c>
      <c r="S150" s="388">
        <f t="shared" si="57"/>
        <v>0</v>
      </c>
      <c r="T150" s="388">
        <f t="shared" si="57"/>
        <v>0</v>
      </c>
      <c r="U150" s="388">
        <f t="shared" si="57"/>
        <v>0</v>
      </c>
      <c r="V150" s="388">
        <f t="shared" si="57"/>
        <v>0</v>
      </c>
      <c r="W150" s="388">
        <f t="shared" si="57"/>
        <v>0</v>
      </c>
      <c r="X150" s="388">
        <f t="shared" si="57"/>
        <v>0</v>
      </c>
      <c r="Y150" s="388">
        <f t="shared" si="57"/>
        <v>0</v>
      </c>
      <c r="Z150" s="388">
        <f t="shared" si="57"/>
        <v>0</v>
      </c>
      <c r="AA150" s="388">
        <f t="shared" si="57"/>
        <v>0</v>
      </c>
      <c r="AB150" s="388">
        <f t="shared" si="57"/>
        <v>0</v>
      </c>
      <c r="AC150" s="388">
        <f t="shared" si="57"/>
        <v>0</v>
      </c>
      <c r="AD150" s="388">
        <f t="shared" si="57"/>
        <v>0</v>
      </c>
      <c r="AE150" s="388">
        <f t="shared" si="57"/>
        <v>0</v>
      </c>
      <c r="AF150" s="388">
        <f t="shared" si="57"/>
        <v>0</v>
      </c>
      <c r="AG150" s="388">
        <f t="shared" si="57"/>
        <v>0</v>
      </c>
      <c r="AH150" s="388">
        <f t="shared" si="57"/>
        <v>0</v>
      </c>
      <c r="AI150" s="388">
        <f t="shared" si="57"/>
        <v>0</v>
      </c>
      <c r="AJ150" s="388">
        <f t="shared" ref="AJ150" si="58">AJ65</f>
        <v>0</v>
      </c>
      <c r="AK150" s="164"/>
      <c r="AL150" s="164"/>
    </row>
    <row r="151" spans="1:38" hidden="1" x14ac:dyDescent="0.3">
      <c r="A151" s="133" t="s">
        <v>9194</v>
      </c>
      <c r="B151" s="663"/>
      <c r="C151" s="559">
        <f t="shared" si="54"/>
        <v>0</v>
      </c>
      <c r="D151" s="388">
        <f t="shared" ref="D151:AI151" si="59">D84</f>
        <v>0</v>
      </c>
      <c r="E151" s="388">
        <f t="shared" si="59"/>
        <v>0</v>
      </c>
      <c r="F151" s="388">
        <f t="shared" si="59"/>
        <v>0</v>
      </c>
      <c r="G151" s="388">
        <f t="shared" si="59"/>
        <v>0</v>
      </c>
      <c r="H151" s="388">
        <f t="shared" si="59"/>
        <v>0</v>
      </c>
      <c r="I151" s="388">
        <f t="shared" si="59"/>
        <v>0</v>
      </c>
      <c r="J151" s="388">
        <f t="shared" si="59"/>
        <v>0</v>
      </c>
      <c r="K151" s="388">
        <f t="shared" si="59"/>
        <v>0</v>
      </c>
      <c r="L151" s="388">
        <f t="shared" si="59"/>
        <v>0</v>
      </c>
      <c r="M151" s="388">
        <f t="shared" si="59"/>
        <v>0</v>
      </c>
      <c r="N151" s="388">
        <f t="shared" si="59"/>
        <v>0</v>
      </c>
      <c r="O151" s="388">
        <f t="shared" si="59"/>
        <v>0</v>
      </c>
      <c r="P151" s="388">
        <f t="shared" si="59"/>
        <v>0</v>
      </c>
      <c r="Q151" s="388">
        <f t="shared" si="59"/>
        <v>0</v>
      </c>
      <c r="R151" s="388">
        <f t="shared" si="59"/>
        <v>0</v>
      </c>
      <c r="S151" s="388">
        <f t="shared" si="59"/>
        <v>0</v>
      </c>
      <c r="T151" s="388">
        <f t="shared" si="59"/>
        <v>0</v>
      </c>
      <c r="U151" s="388">
        <f t="shared" si="59"/>
        <v>0</v>
      </c>
      <c r="V151" s="388">
        <f t="shared" si="59"/>
        <v>0</v>
      </c>
      <c r="W151" s="388">
        <f t="shared" si="59"/>
        <v>0</v>
      </c>
      <c r="X151" s="388">
        <f t="shared" si="59"/>
        <v>0</v>
      </c>
      <c r="Y151" s="388">
        <f t="shared" si="59"/>
        <v>0</v>
      </c>
      <c r="Z151" s="388">
        <f t="shared" si="59"/>
        <v>0</v>
      </c>
      <c r="AA151" s="388">
        <f t="shared" si="59"/>
        <v>0</v>
      </c>
      <c r="AB151" s="388">
        <f t="shared" si="59"/>
        <v>0</v>
      </c>
      <c r="AC151" s="388">
        <f t="shared" si="59"/>
        <v>0</v>
      </c>
      <c r="AD151" s="388">
        <f t="shared" si="59"/>
        <v>0</v>
      </c>
      <c r="AE151" s="388">
        <f t="shared" si="59"/>
        <v>0</v>
      </c>
      <c r="AF151" s="388">
        <f t="shared" si="59"/>
        <v>0</v>
      </c>
      <c r="AG151" s="388">
        <f t="shared" si="59"/>
        <v>0</v>
      </c>
      <c r="AH151" s="388">
        <f t="shared" si="59"/>
        <v>0</v>
      </c>
      <c r="AI151" s="388">
        <f t="shared" si="59"/>
        <v>0</v>
      </c>
      <c r="AJ151" s="388">
        <f t="shared" ref="AJ151" si="60">AJ84</f>
        <v>0</v>
      </c>
      <c r="AK151" s="164"/>
      <c r="AL151" s="164"/>
    </row>
    <row r="152" spans="1:38" hidden="1" x14ac:dyDescent="0.3">
      <c r="A152" s="133" t="s">
        <v>9383</v>
      </c>
      <c r="B152" s="663"/>
      <c r="C152" s="559">
        <f t="shared" si="54"/>
        <v>0</v>
      </c>
      <c r="D152" s="388">
        <f>SUM(D83,D85:D87)</f>
        <v>0</v>
      </c>
      <c r="E152" s="388">
        <f t="shared" ref="E152:AB152" si="61">SUM(E83,E85:E87)</f>
        <v>0</v>
      </c>
      <c r="F152" s="388">
        <f t="shared" si="61"/>
        <v>0</v>
      </c>
      <c r="G152" s="388">
        <f t="shared" si="61"/>
        <v>0</v>
      </c>
      <c r="H152" s="388">
        <f t="shared" si="61"/>
        <v>0</v>
      </c>
      <c r="I152" s="388">
        <f t="shared" si="61"/>
        <v>0</v>
      </c>
      <c r="J152" s="388">
        <f t="shared" si="61"/>
        <v>0</v>
      </c>
      <c r="K152" s="388">
        <f t="shared" si="61"/>
        <v>0</v>
      </c>
      <c r="L152" s="388">
        <f t="shared" si="61"/>
        <v>0</v>
      </c>
      <c r="M152" s="388">
        <f t="shared" si="61"/>
        <v>0</v>
      </c>
      <c r="N152" s="388">
        <f t="shared" si="61"/>
        <v>0</v>
      </c>
      <c r="O152" s="388">
        <f t="shared" si="61"/>
        <v>0</v>
      </c>
      <c r="P152" s="388">
        <f t="shared" si="61"/>
        <v>0</v>
      </c>
      <c r="Q152" s="388">
        <f t="shared" si="61"/>
        <v>0</v>
      </c>
      <c r="R152" s="388">
        <f t="shared" si="61"/>
        <v>0</v>
      </c>
      <c r="S152" s="388">
        <f t="shared" si="61"/>
        <v>0</v>
      </c>
      <c r="T152" s="388">
        <f t="shared" si="61"/>
        <v>0</v>
      </c>
      <c r="U152" s="388">
        <f t="shared" si="61"/>
        <v>0</v>
      </c>
      <c r="V152" s="388">
        <f t="shared" si="61"/>
        <v>0</v>
      </c>
      <c r="W152" s="388">
        <f t="shared" si="61"/>
        <v>0</v>
      </c>
      <c r="X152" s="388">
        <f t="shared" si="61"/>
        <v>0</v>
      </c>
      <c r="Y152" s="388">
        <f t="shared" si="61"/>
        <v>0</v>
      </c>
      <c r="Z152" s="388">
        <f t="shared" si="61"/>
        <v>0</v>
      </c>
      <c r="AA152" s="388">
        <f t="shared" si="61"/>
        <v>0</v>
      </c>
      <c r="AB152" s="388">
        <f t="shared" si="61"/>
        <v>0</v>
      </c>
      <c r="AC152" s="388">
        <f>SUM(AC83,AC85:AC87)</f>
        <v>0</v>
      </c>
      <c r="AD152" s="388">
        <f t="shared" ref="AD152:AJ152" si="62">SUM(AD83,AD85:AD87)</f>
        <v>0</v>
      </c>
      <c r="AE152" s="388">
        <f t="shared" si="62"/>
        <v>0</v>
      </c>
      <c r="AF152" s="388">
        <f t="shared" si="62"/>
        <v>0</v>
      </c>
      <c r="AG152" s="388">
        <f t="shared" si="62"/>
        <v>0</v>
      </c>
      <c r="AH152" s="388">
        <f t="shared" si="62"/>
        <v>0</v>
      </c>
      <c r="AI152" s="388">
        <f t="shared" si="62"/>
        <v>0</v>
      </c>
      <c r="AJ152" s="388">
        <f t="shared" si="62"/>
        <v>0</v>
      </c>
      <c r="AK152" s="164"/>
      <c r="AL152" s="164"/>
    </row>
    <row r="153" spans="1:38" x14ac:dyDescent="0.3">
      <c r="A153" s="133" t="s">
        <v>8860</v>
      </c>
      <c r="B153" s="663"/>
      <c r="C153" s="559">
        <f>SUM(D153:AJ153)</f>
        <v>56897100</v>
      </c>
      <c r="D153" s="388">
        <f>D128</f>
        <v>0</v>
      </c>
      <c r="E153" s="388">
        <f t="shared" ref="E153:G153" si="63">E128</f>
        <v>0</v>
      </c>
      <c r="F153" s="388">
        <f t="shared" si="63"/>
        <v>0</v>
      </c>
      <c r="G153" s="388">
        <f t="shared" si="63"/>
        <v>0</v>
      </c>
      <c r="H153" s="1231">
        <f>CorridorSafetyStudy!F9</f>
        <v>2275884</v>
      </c>
      <c r="I153" s="1231">
        <f>CorridorSafetyStudy!G9</f>
        <v>2275884</v>
      </c>
      <c r="J153" s="1231">
        <f>CorridorSafetyStudy!H9</f>
        <v>2275884</v>
      </c>
      <c r="K153" s="1231">
        <f>CorridorSafetyStudy!I9</f>
        <v>2275884</v>
      </c>
      <c r="L153" s="1231">
        <f>CorridorSafetyStudy!J9</f>
        <v>2275884</v>
      </c>
      <c r="M153" s="1231">
        <f>CorridorSafetyStudy!K9</f>
        <v>2275884</v>
      </c>
      <c r="N153" s="1231">
        <f>CorridorSafetyStudy!L9</f>
        <v>2275884</v>
      </c>
      <c r="O153" s="1231">
        <f>CorridorSafetyStudy!M9</f>
        <v>2275884</v>
      </c>
      <c r="P153" s="1231">
        <f>CorridorSafetyStudy!N9</f>
        <v>2275884</v>
      </c>
      <c r="Q153" s="1231">
        <f>CorridorSafetyStudy!O9</f>
        <v>2275884</v>
      </c>
      <c r="R153" s="1231">
        <f>CorridorSafetyStudy!P9</f>
        <v>2275884</v>
      </c>
      <c r="S153" s="1231">
        <f>CorridorSafetyStudy!Q9</f>
        <v>2275884</v>
      </c>
      <c r="T153" s="1231">
        <f>CorridorSafetyStudy!R9</f>
        <v>2275884</v>
      </c>
      <c r="U153" s="1231">
        <f>CorridorSafetyStudy!S9</f>
        <v>2275884</v>
      </c>
      <c r="V153" s="1231">
        <f>CorridorSafetyStudy!T9</f>
        <v>2275884</v>
      </c>
      <c r="W153" s="1231">
        <f>CorridorSafetyStudy!U9</f>
        <v>2275884</v>
      </c>
      <c r="X153" s="1231">
        <f>CorridorSafetyStudy!V9</f>
        <v>2275884</v>
      </c>
      <c r="Y153" s="1231">
        <f>CorridorSafetyStudy!W9</f>
        <v>2275884</v>
      </c>
      <c r="Z153" s="1231">
        <f>CorridorSafetyStudy!X9</f>
        <v>2275884</v>
      </c>
      <c r="AA153" s="1231">
        <f>CorridorSafetyStudy!Y9</f>
        <v>2275884</v>
      </c>
      <c r="AB153" s="1231">
        <f>CorridorSafetyStudy!Z9</f>
        <v>2275884</v>
      </c>
      <c r="AC153" s="1231">
        <f>CorridorSafetyStudy!AA9</f>
        <v>2275884</v>
      </c>
      <c r="AD153" s="1231">
        <f>CorridorSafetyStudy!AB9</f>
        <v>2275884</v>
      </c>
      <c r="AE153" s="1231">
        <f>CorridorSafetyStudy!AC9</f>
        <v>2275884</v>
      </c>
      <c r="AF153" s="1231">
        <f>CorridorSafetyStudy!AD9</f>
        <v>2275884</v>
      </c>
      <c r="AG153" s="388">
        <f t="shared" ref="AG153:AI153" si="64">AG128</f>
        <v>0</v>
      </c>
      <c r="AH153" s="388">
        <f t="shared" si="64"/>
        <v>0</v>
      </c>
      <c r="AI153" s="388">
        <f t="shared" si="64"/>
        <v>0</v>
      </c>
      <c r="AJ153" s="388">
        <f>AJ128</f>
        <v>0</v>
      </c>
      <c r="AK153" s="164"/>
      <c r="AL153" s="164"/>
    </row>
    <row r="154" spans="1:38" x14ac:dyDescent="0.3">
      <c r="A154" s="331" t="s">
        <v>9382</v>
      </c>
      <c r="B154" s="663"/>
      <c r="C154" s="559">
        <f t="shared" si="54"/>
        <v>2199281.2503144774</v>
      </c>
      <c r="D154" s="388">
        <f t="shared" ref="D154:AI154" si="65">D131</f>
        <v>0</v>
      </c>
      <c r="E154" s="388">
        <f t="shared" si="65"/>
        <v>0</v>
      </c>
      <c r="F154" s="388">
        <f t="shared" si="65"/>
        <v>0</v>
      </c>
      <c r="G154" s="388">
        <f t="shared" si="65"/>
        <v>0</v>
      </c>
      <c r="H154" s="388">
        <f t="shared" si="65"/>
        <v>0</v>
      </c>
      <c r="I154" s="388">
        <f t="shared" si="65"/>
        <v>0</v>
      </c>
      <c r="J154" s="388">
        <f t="shared" si="65"/>
        <v>0</v>
      </c>
      <c r="K154" s="388">
        <f t="shared" si="65"/>
        <v>0</v>
      </c>
      <c r="L154" s="388">
        <f t="shared" si="65"/>
        <v>0</v>
      </c>
      <c r="M154" s="388">
        <f t="shared" si="65"/>
        <v>0</v>
      </c>
      <c r="N154" s="388">
        <f t="shared" si="65"/>
        <v>0</v>
      </c>
      <c r="O154" s="388">
        <f t="shared" si="65"/>
        <v>0</v>
      </c>
      <c r="P154" s="388">
        <f t="shared" si="65"/>
        <v>0</v>
      </c>
      <c r="Q154" s="388">
        <f t="shared" si="65"/>
        <v>0</v>
      </c>
      <c r="R154" s="388">
        <f t="shared" si="65"/>
        <v>0</v>
      </c>
      <c r="S154" s="388">
        <f t="shared" si="65"/>
        <v>0</v>
      </c>
      <c r="T154" s="388">
        <f t="shared" si="65"/>
        <v>0</v>
      </c>
      <c r="U154" s="388">
        <f t="shared" si="65"/>
        <v>0</v>
      </c>
      <c r="V154" s="388">
        <f t="shared" si="65"/>
        <v>0</v>
      </c>
      <c r="W154" s="388">
        <f t="shared" si="65"/>
        <v>0</v>
      </c>
      <c r="X154" s="388">
        <f t="shared" si="65"/>
        <v>0</v>
      </c>
      <c r="Y154" s="388">
        <f t="shared" si="65"/>
        <v>0</v>
      </c>
      <c r="Z154" s="388">
        <f t="shared" si="65"/>
        <v>0</v>
      </c>
      <c r="AA154" s="388">
        <f t="shared" si="65"/>
        <v>0</v>
      </c>
      <c r="AB154" s="388">
        <f t="shared" si="65"/>
        <v>0</v>
      </c>
      <c r="AC154" s="388">
        <f t="shared" si="65"/>
        <v>0</v>
      </c>
      <c r="AD154" s="388">
        <f t="shared" si="65"/>
        <v>0</v>
      </c>
      <c r="AE154" s="388">
        <f t="shared" si="65"/>
        <v>0</v>
      </c>
      <c r="AF154" s="388">
        <f t="shared" si="65"/>
        <v>2199281.2503144774</v>
      </c>
      <c r="AG154" s="388">
        <f t="shared" si="65"/>
        <v>0</v>
      </c>
      <c r="AH154" s="388">
        <f t="shared" si="65"/>
        <v>0</v>
      </c>
      <c r="AI154" s="388">
        <f t="shared" si="65"/>
        <v>0</v>
      </c>
      <c r="AJ154" s="388">
        <f t="shared" ref="AJ154" si="66">AJ131</f>
        <v>0</v>
      </c>
      <c r="AK154" s="164"/>
      <c r="AL154" s="164"/>
    </row>
    <row r="155" spans="1:38" s="129" customFormat="1" x14ac:dyDescent="0.3">
      <c r="A155" s="318" t="s">
        <v>8853</v>
      </c>
      <c r="B155" s="746"/>
      <c r="C155" s="559">
        <f t="shared" si="54"/>
        <v>61399877.02979672</v>
      </c>
      <c r="D155" s="666">
        <f t="shared" ref="D155:AI155" si="67">SUM(D149:D154)</f>
        <v>0</v>
      </c>
      <c r="E155" s="666">
        <f t="shared" si="67"/>
        <v>0</v>
      </c>
      <c r="F155" s="666">
        <f t="shared" si="67"/>
        <v>0</v>
      </c>
      <c r="G155" s="666">
        <f t="shared" si="67"/>
        <v>0</v>
      </c>
      <c r="H155" s="666">
        <f t="shared" si="67"/>
        <v>2307013.3938597413</v>
      </c>
      <c r="I155" s="666">
        <f t="shared" si="67"/>
        <v>2311668.364765882</v>
      </c>
      <c r="J155" s="666">
        <f t="shared" si="67"/>
        <v>2316376.6815722287</v>
      </c>
      <c r="K155" s="666">
        <f t="shared" si="67"/>
        <v>2321138.8089071373</v>
      </c>
      <c r="L155" s="666">
        <f t="shared" si="67"/>
        <v>2325955.2150087608</v>
      </c>
      <c r="M155" s="666">
        <f t="shared" si="67"/>
        <v>2330826.371751375</v>
      </c>
      <c r="N155" s="666">
        <f t="shared" si="67"/>
        <v>2335752.7546719005</v>
      </c>
      <c r="O155" s="666">
        <f t="shared" si="67"/>
        <v>2340734.8429966052</v>
      </c>
      <c r="P155" s="666">
        <f t="shared" si="67"/>
        <v>2345773.1196679943</v>
      </c>
      <c r="Q155" s="666">
        <f t="shared" si="67"/>
        <v>2350868.0713718873</v>
      </c>
      <c r="R155" s="666">
        <f t="shared" si="67"/>
        <v>2356020.188564688</v>
      </c>
      <c r="S155" s="666">
        <f t="shared" si="67"/>
        <v>2361229.9655008418</v>
      </c>
      <c r="T155" s="666">
        <f t="shared" si="67"/>
        <v>2366497.9002604885</v>
      </c>
      <c r="U155" s="666">
        <f t="shared" si="67"/>
        <v>2371824.4947773069</v>
      </c>
      <c r="V155" s="666">
        <f t="shared" si="67"/>
        <v>2377210.2548665563</v>
      </c>
      <c r="W155" s="666">
        <f t="shared" si="67"/>
        <v>2382655.6902533048</v>
      </c>
      <c r="X155" s="666">
        <f t="shared" si="67"/>
        <v>2388161.3146008756</v>
      </c>
      <c r="Y155" s="666">
        <f t="shared" si="67"/>
        <v>2393727.6455394682</v>
      </c>
      <c r="Z155" s="666">
        <f t="shared" si="67"/>
        <v>2399355.2046949961</v>
      </c>
      <c r="AA155" s="666">
        <f t="shared" si="67"/>
        <v>2405044.5177181209</v>
      </c>
      <c r="AB155" s="666">
        <f t="shared" si="67"/>
        <v>2410796.1143134851</v>
      </c>
      <c r="AC155" s="666">
        <f t="shared" si="67"/>
        <v>2416610.5282691615</v>
      </c>
      <c r="AD155" s="666">
        <f t="shared" si="67"/>
        <v>2422488.2974862922</v>
      </c>
      <c r="AE155" s="666">
        <f t="shared" si="67"/>
        <v>2428429.9640089497</v>
      </c>
      <c r="AF155" s="666">
        <f t="shared" si="67"/>
        <v>4633717.3243686743</v>
      </c>
      <c r="AG155" s="666">
        <f t="shared" si="67"/>
        <v>0</v>
      </c>
      <c r="AH155" s="666">
        <f t="shared" si="67"/>
        <v>0</v>
      </c>
      <c r="AI155" s="666">
        <f t="shared" si="67"/>
        <v>0</v>
      </c>
      <c r="AJ155" s="666">
        <f t="shared" ref="AJ155" si="68">SUM(AJ149:AJ154)</f>
        <v>0</v>
      </c>
      <c r="AK155" s="339"/>
      <c r="AL155" s="339"/>
    </row>
    <row r="156" spans="1:38" s="129" customFormat="1" x14ac:dyDescent="0.3">
      <c r="A156" s="318" t="s">
        <v>8854</v>
      </c>
      <c r="B156" s="441"/>
      <c r="C156" s="559">
        <f t="shared" si="54"/>
        <v>22688977.494101416</v>
      </c>
      <c r="D156" s="666">
        <f t="shared" ref="D156:AI156" si="69">SUM(D149:D150,D152:D154)*D5+D151*D6</f>
        <v>0</v>
      </c>
      <c r="E156" s="666">
        <f t="shared" si="69"/>
        <v>0</v>
      </c>
      <c r="F156" s="666">
        <f t="shared" si="69"/>
        <v>0</v>
      </c>
      <c r="G156" s="666">
        <f t="shared" si="69"/>
        <v>0</v>
      </c>
      <c r="H156" s="666">
        <f t="shared" si="69"/>
        <v>1760009.4723051081</v>
      </c>
      <c r="I156" s="666">
        <f t="shared" si="69"/>
        <v>1648187.5956276853</v>
      </c>
      <c r="J156" s="666">
        <f t="shared" si="69"/>
        <v>1543499.5891955525</v>
      </c>
      <c r="K156" s="666">
        <f t="shared" si="69"/>
        <v>1445488.5941252268</v>
      </c>
      <c r="L156" s="666">
        <f t="shared" si="69"/>
        <v>1353727.1119456303</v>
      </c>
      <c r="M156" s="666">
        <f t="shared" si="69"/>
        <v>1267815.1117005562</v>
      </c>
      <c r="N156" s="666">
        <f t="shared" si="69"/>
        <v>1187378.2594391778</v>
      </c>
      <c r="O156" s="666">
        <f t="shared" si="69"/>
        <v>1112066.2621611159</v>
      </c>
      <c r="P156" s="666">
        <f t="shared" si="69"/>
        <v>1041551.3187980379</v>
      </c>
      <c r="Q156" s="666">
        <f t="shared" si="69"/>
        <v>975526.67129562644</v>
      </c>
      <c r="R156" s="666">
        <f t="shared" si="69"/>
        <v>913705.24931027484</v>
      </c>
      <c r="S156" s="666">
        <f t="shared" si="69"/>
        <v>855818.40245604643</v>
      </c>
      <c r="T156" s="666">
        <f t="shared" si="69"/>
        <v>801614.71443122998</v>
      </c>
      <c r="U156" s="666">
        <f t="shared" si="69"/>
        <v>750858.89372197201</v>
      </c>
      <c r="V156" s="666">
        <f t="shared" si="69"/>
        <v>703330.73592468409</v>
      </c>
      <c r="W156" s="666">
        <f t="shared" si="69"/>
        <v>658824.15305073245</v>
      </c>
      <c r="X156" s="666">
        <f t="shared" si="69"/>
        <v>617146.26547781611</v>
      </c>
      <c r="Y156" s="666">
        <f t="shared" si="69"/>
        <v>578116.55249373754</v>
      </c>
      <c r="Z156" s="666">
        <f t="shared" si="69"/>
        <v>541566.05764131946</v>
      </c>
      <c r="AA156" s="666">
        <f t="shared" si="69"/>
        <v>507336.64531912637</v>
      </c>
      <c r="AB156" s="666">
        <f t="shared" si="69"/>
        <v>475280.3053225957</v>
      </c>
      <c r="AC156" s="666">
        <f t="shared" si="69"/>
        <v>445258.50222517789</v>
      </c>
      <c r="AD156" s="666">
        <f t="shared" si="69"/>
        <v>417141.56670009333</v>
      </c>
      <c r="AE156" s="666">
        <f t="shared" si="69"/>
        <v>390808.12607128202</v>
      </c>
      <c r="AF156" s="666">
        <f t="shared" si="69"/>
        <v>696921.33736161178</v>
      </c>
      <c r="AG156" s="666">
        <f t="shared" si="69"/>
        <v>0</v>
      </c>
      <c r="AH156" s="666">
        <f t="shared" si="69"/>
        <v>0</v>
      </c>
      <c r="AI156" s="666">
        <f t="shared" si="69"/>
        <v>0</v>
      </c>
      <c r="AJ156" s="666">
        <f t="shared" ref="AJ156" si="70">SUM(AJ149:AJ150,AJ152:AJ154)*AJ5+AJ151*AJ6</f>
        <v>0</v>
      </c>
      <c r="AK156" s="339"/>
      <c r="AL156" s="339"/>
    </row>
    <row r="157" spans="1:38" s="129" customFormat="1" x14ac:dyDescent="0.3">
      <c r="A157" s="318"/>
      <c r="B157" s="441"/>
      <c r="C157" s="559"/>
      <c r="D157" s="666"/>
      <c r="E157" s="666"/>
      <c r="F157" s="666"/>
      <c r="G157" s="666"/>
      <c r="H157" s="666"/>
      <c r="I157" s="666"/>
      <c r="J157" s="666"/>
      <c r="K157" s="666"/>
      <c r="L157" s="666"/>
      <c r="M157" s="666"/>
      <c r="N157" s="666"/>
      <c r="O157" s="666"/>
      <c r="P157" s="666"/>
      <c r="Q157" s="666"/>
      <c r="R157" s="666"/>
      <c r="S157" s="666"/>
      <c r="T157" s="666"/>
      <c r="U157" s="666"/>
      <c r="V157" s="666"/>
      <c r="W157" s="666"/>
      <c r="X157" s="666"/>
      <c r="Y157" s="666"/>
      <c r="Z157" s="666"/>
      <c r="AA157" s="666"/>
      <c r="AB157" s="666"/>
      <c r="AC157" s="666"/>
      <c r="AD157" s="666"/>
      <c r="AE157" s="666"/>
      <c r="AF157" s="666"/>
      <c r="AG157" s="666"/>
      <c r="AH157" s="666"/>
      <c r="AI157" s="666"/>
      <c r="AJ157" s="666"/>
      <c r="AK157" s="339"/>
      <c r="AL157" s="339"/>
    </row>
    <row r="158" spans="1:38" x14ac:dyDescent="0.3">
      <c r="A158" s="590" t="s">
        <v>8850</v>
      </c>
      <c r="B158" s="590"/>
      <c r="C158" s="591" t="str">
        <f>"Discounted at "&amp;C5*100&amp;"%"</f>
        <v>Discounted at 7%</v>
      </c>
      <c r="D158" s="591"/>
      <c r="E158" s="591"/>
      <c r="F158" s="591"/>
      <c r="G158" s="591"/>
      <c r="H158" s="591"/>
      <c r="I158" s="591"/>
      <c r="J158" s="591"/>
      <c r="K158" s="591"/>
      <c r="L158" s="591"/>
      <c r="M158" s="591"/>
      <c r="N158" s="591"/>
      <c r="O158" s="591"/>
      <c r="P158" s="591"/>
      <c r="Q158" s="591"/>
      <c r="R158" s="591"/>
      <c r="S158" s="591"/>
      <c r="T158" s="591"/>
      <c r="U158" s="591"/>
      <c r="V158" s="591"/>
      <c r="W158" s="591"/>
      <c r="X158" s="591"/>
      <c r="Y158" s="591"/>
      <c r="Z158" s="591"/>
      <c r="AA158" s="591"/>
      <c r="AB158" s="591"/>
      <c r="AC158" s="591"/>
      <c r="AD158" s="591"/>
      <c r="AE158" s="591"/>
      <c r="AF158" s="591"/>
      <c r="AG158" s="591"/>
      <c r="AH158" s="591"/>
      <c r="AI158" s="591"/>
      <c r="AJ158" s="591"/>
      <c r="AK158" s="164"/>
      <c r="AL158" s="164"/>
    </row>
    <row r="159" spans="1:38" s="129" customFormat="1" x14ac:dyDescent="0.3">
      <c r="A159" s="133" t="s">
        <v>175</v>
      </c>
      <c r="B159" s="663"/>
      <c r="C159" s="559">
        <f t="shared" ref="C159:C165" si="71">SUM(D159:AJ159)</f>
        <v>708182.32236678409</v>
      </c>
      <c r="D159" s="388">
        <f>D149*D$5</f>
        <v>0</v>
      </c>
      <c r="E159" s="388">
        <f t="shared" ref="E159:I159" si="72">E149*E$5</f>
        <v>0</v>
      </c>
      <c r="F159" s="388">
        <f t="shared" si="72"/>
        <v>0</v>
      </c>
      <c r="G159" s="388">
        <f t="shared" si="72"/>
        <v>0</v>
      </c>
      <c r="H159" s="388">
        <f t="shared" si="72"/>
        <v>23748.465529538371</v>
      </c>
      <c r="I159" s="388">
        <f t="shared" si="72"/>
        <v>25513.757519676212</v>
      </c>
      <c r="J159" s="388">
        <f t="shared" ref="J159:AJ159" si="73">J149*J$5</f>
        <v>26981.983487132769</v>
      </c>
      <c r="K159" s="388">
        <f t="shared" si="73"/>
        <v>28182.420565956363</v>
      </c>
      <c r="L159" s="388">
        <f t="shared" si="73"/>
        <v>29141.903011732389</v>
      </c>
      <c r="M159" s="388">
        <f t="shared" si="73"/>
        <v>29885.009893175062</v>
      </c>
      <c r="N159" s="388">
        <f t="shared" si="73"/>
        <v>30434.239058447671</v>
      </c>
      <c r="O159" s="388">
        <f t="shared" si="73"/>
        <v>30810.168347349554</v>
      </c>
      <c r="P159" s="388">
        <f t="shared" si="73"/>
        <v>31031.604953396367</v>
      </c>
      <c r="Q159" s="388">
        <f t="shared" si="73"/>
        <v>31115.723777269901</v>
      </c>
      <c r="R159" s="388">
        <f t="shared" si="73"/>
        <v>31078.195554801445</v>
      </c>
      <c r="S159" s="388">
        <f t="shared" si="73"/>
        <v>30933.305488314334</v>
      </c>
      <c r="T159" s="388">
        <f t="shared" si="73"/>
        <v>30694.063059517528</v>
      </c>
      <c r="U159" s="388">
        <f t="shared" si="73"/>
        <v>30372.303654951116</v>
      </c>
      <c r="V159" s="388">
        <f t="shared" si="73"/>
        <v>29978.782591019713</v>
      </c>
      <c r="W159" s="388">
        <f t="shared" si="73"/>
        <v>29523.262084691054</v>
      </c>
      <c r="X159" s="388">
        <f t="shared" si="73"/>
        <v>29014.591677777302</v>
      </c>
      <c r="Y159" s="388">
        <f t="shared" si="73"/>
        <v>28460.782587159225</v>
      </c>
      <c r="Z159" s="388">
        <f t="shared" si="73"/>
        <v>27869.07642021836</v>
      </c>
      <c r="AA159" s="388">
        <f t="shared" si="73"/>
        <v>27246.008663891644</v>
      </c>
      <c r="AB159" s="388">
        <f t="shared" si="73"/>
        <v>26597.467327049184</v>
      </c>
      <c r="AC159" s="388">
        <f t="shared" si="73"/>
        <v>25928.747089153185</v>
      </c>
      <c r="AD159" s="388">
        <f t="shared" si="73"/>
        <v>25244.599283247699</v>
      </c>
      <c r="AE159" s="388">
        <f t="shared" si="73"/>
        <v>24549.278018155383</v>
      </c>
      <c r="AF159" s="388">
        <f t="shared" si="73"/>
        <v>23846.582723162304</v>
      </c>
      <c r="AG159" s="388">
        <f t="shared" si="73"/>
        <v>0</v>
      </c>
      <c r="AH159" s="388">
        <f t="shared" si="73"/>
        <v>0</v>
      </c>
      <c r="AI159" s="388">
        <f t="shared" si="73"/>
        <v>0</v>
      </c>
      <c r="AJ159" s="388">
        <f t="shared" si="73"/>
        <v>0</v>
      </c>
      <c r="AK159" s="339"/>
      <c r="AL159" s="339"/>
    </row>
    <row r="160" spans="1:38" s="129" customFormat="1" hidden="1" x14ac:dyDescent="0.3">
      <c r="A160" s="133" t="s">
        <v>9398</v>
      </c>
      <c r="B160" s="663"/>
      <c r="C160" s="559">
        <f t="shared" si="71"/>
        <v>0</v>
      </c>
      <c r="D160" s="388">
        <f t="shared" ref="D160:I164" si="74">D150*D$5</f>
        <v>0</v>
      </c>
      <c r="E160" s="388">
        <f t="shared" si="74"/>
        <v>0</v>
      </c>
      <c r="F160" s="388">
        <f t="shared" si="74"/>
        <v>0</v>
      </c>
      <c r="G160" s="388">
        <f t="shared" si="74"/>
        <v>0</v>
      </c>
      <c r="H160" s="388">
        <f t="shared" si="74"/>
        <v>0</v>
      </c>
      <c r="I160" s="388">
        <f t="shared" si="74"/>
        <v>0</v>
      </c>
      <c r="J160" s="388">
        <f t="shared" ref="J160:AJ160" si="75">J150*J$5</f>
        <v>0</v>
      </c>
      <c r="K160" s="388">
        <f t="shared" si="75"/>
        <v>0</v>
      </c>
      <c r="L160" s="388">
        <f t="shared" si="75"/>
        <v>0</v>
      </c>
      <c r="M160" s="388">
        <f t="shared" si="75"/>
        <v>0</v>
      </c>
      <c r="N160" s="388">
        <f t="shared" si="75"/>
        <v>0</v>
      </c>
      <c r="O160" s="388">
        <f t="shared" si="75"/>
        <v>0</v>
      </c>
      <c r="P160" s="388">
        <f t="shared" si="75"/>
        <v>0</v>
      </c>
      <c r="Q160" s="388">
        <f t="shared" si="75"/>
        <v>0</v>
      </c>
      <c r="R160" s="388">
        <f t="shared" si="75"/>
        <v>0</v>
      </c>
      <c r="S160" s="388">
        <f t="shared" si="75"/>
        <v>0</v>
      </c>
      <c r="T160" s="388">
        <f t="shared" si="75"/>
        <v>0</v>
      </c>
      <c r="U160" s="388">
        <f t="shared" si="75"/>
        <v>0</v>
      </c>
      <c r="V160" s="388">
        <f t="shared" si="75"/>
        <v>0</v>
      </c>
      <c r="W160" s="388">
        <f t="shared" si="75"/>
        <v>0</v>
      </c>
      <c r="X160" s="388">
        <f t="shared" si="75"/>
        <v>0</v>
      </c>
      <c r="Y160" s="388">
        <f t="shared" si="75"/>
        <v>0</v>
      </c>
      <c r="Z160" s="388">
        <f t="shared" si="75"/>
        <v>0</v>
      </c>
      <c r="AA160" s="388">
        <f t="shared" si="75"/>
        <v>0</v>
      </c>
      <c r="AB160" s="388">
        <f t="shared" si="75"/>
        <v>0</v>
      </c>
      <c r="AC160" s="388">
        <f t="shared" si="75"/>
        <v>0</v>
      </c>
      <c r="AD160" s="388">
        <f t="shared" si="75"/>
        <v>0</v>
      </c>
      <c r="AE160" s="388">
        <f t="shared" si="75"/>
        <v>0</v>
      </c>
      <c r="AF160" s="388">
        <f t="shared" si="75"/>
        <v>0</v>
      </c>
      <c r="AG160" s="388">
        <f t="shared" si="75"/>
        <v>0</v>
      </c>
      <c r="AH160" s="388">
        <f t="shared" si="75"/>
        <v>0</v>
      </c>
      <c r="AI160" s="388">
        <f t="shared" si="75"/>
        <v>0</v>
      </c>
      <c r="AJ160" s="388">
        <f t="shared" si="75"/>
        <v>0</v>
      </c>
      <c r="AK160" s="339"/>
      <c r="AL160" s="339"/>
    </row>
    <row r="161" spans="1:38" s="129" customFormat="1" hidden="1" x14ac:dyDescent="0.3">
      <c r="A161" s="133" t="s">
        <v>9194</v>
      </c>
      <c r="B161" s="663"/>
      <c r="C161" s="559">
        <f t="shared" si="71"/>
        <v>0</v>
      </c>
      <c r="D161" s="388">
        <f>D151*D$6</f>
        <v>0</v>
      </c>
      <c r="E161" s="388">
        <f t="shared" ref="E161:I161" si="76">E151*E$6</f>
        <v>0</v>
      </c>
      <c r="F161" s="388">
        <f t="shared" si="76"/>
        <v>0</v>
      </c>
      <c r="G161" s="388">
        <f t="shared" si="76"/>
        <v>0</v>
      </c>
      <c r="H161" s="388">
        <f t="shared" si="76"/>
        <v>0</v>
      </c>
      <c r="I161" s="388">
        <f t="shared" si="76"/>
        <v>0</v>
      </c>
      <c r="J161" s="388">
        <f t="shared" ref="J161:AJ161" si="77">J151*J$6</f>
        <v>0</v>
      </c>
      <c r="K161" s="388">
        <f t="shared" si="77"/>
        <v>0</v>
      </c>
      <c r="L161" s="388">
        <f t="shared" si="77"/>
        <v>0</v>
      </c>
      <c r="M161" s="388">
        <f t="shared" si="77"/>
        <v>0</v>
      </c>
      <c r="N161" s="388">
        <f t="shared" si="77"/>
        <v>0</v>
      </c>
      <c r="O161" s="388">
        <f t="shared" si="77"/>
        <v>0</v>
      </c>
      <c r="P161" s="388">
        <f t="shared" si="77"/>
        <v>0</v>
      </c>
      <c r="Q161" s="388">
        <f t="shared" si="77"/>
        <v>0</v>
      </c>
      <c r="R161" s="388">
        <f t="shared" si="77"/>
        <v>0</v>
      </c>
      <c r="S161" s="388">
        <f t="shared" si="77"/>
        <v>0</v>
      </c>
      <c r="T161" s="388">
        <f t="shared" si="77"/>
        <v>0</v>
      </c>
      <c r="U161" s="388">
        <f t="shared" si="77"/>
        <v>0</v>
      </c>
      <c r="V161" s="388">
        <f t="shared" si="77"/>
        <v>0</v>
      </c>
      <c r="W161" s="388">
        <f t="shared" si="77"/>
        <v>0</v>
      </c>
      <c r="X161" s="388">
        <f t="shared" si="77"/>
        <v>0</v>
      </c>
      <c r="Y161" s="388">
        <f t="shared" si="77"/>
        <v>0</v>
      </c>
      <c r="Z161" s="388">
        <f t="shared" si="77"/>
        <v>0</v>
      </c>
      <c r="AA161" s="388">
        <f t="shared" si="77"/>
        <v>0</v>
      </c>
      <c r="AB161" s="388">
        <f t="shared" si="77"/>
        <v>0</v>
      </c>
      <c r="AC161" s="388">
        <f t="shared" si="77"/>
        <v>0</v>
      </c>
      <c r="AD161" s="388">
        <f t="shared" si="77"/>
        <v>0</v>
      </c>
      <c r="AE161" s="388">
        <f t="shared" si="77"/>
        <v>0</v>
      </c>
      <c r="AF161" s="388">
        <f t="shared" si="77"/>
        <v>0</v>
      </c>
      <c r="AG161" s="388">
        <f t="shared" si="77"/>
        <v>0</v>
      </c>
      <c r="AH161" s="388">
        <f t="shared" si="77"/>
        <v>0</v>
      </c>
      <c r="AI161" s="388">
        <f t="shared" si="77"/>
        <v>0</v>
      </c>
      <c r="AJ161" s="388">
        <f t="shared" si="77"/>
        <v>0</v>
      </c>
      <c r="AK161" s="339"/>
      <c r="AL161" s="339"/>
    </row>
    <row r="162" spans="1:38" s="129" customFormat="1" hidden="1" x14ac:dyDescent="0.3">
      <c r="A162" s="133" t="s">
        <v>9383</v>
      </c>
      <c r="B162" s="663"/>
      <c r="C162" s="559">
        <f t="shared" si="71"/>
        <v>0</v>
      </c>
      <c r="D162" s="388">
        <f t="shared" si="74"/>
        <v>0</v>
      </c>
      <c r="E162" s="388">
        <f t="shared" si="74"/>
        <v>0</v>
      </c>
      <c r="F162" s="388">
        <f t="shared" si="74"/>
        <v>0</v>
      </c>
      <c r="G162" s="388">
        <f t="shared" si="74"/>
        <v>0</v>
      </c>
      <c r="H162" s="388">
        <f t="shared" si="74"/>
        <v>0</v>
      </c>
      <c r="I162" s="388">
        <f t="shared" si="74"/>
        <v>0</v>
      </c>
      <c r="J162" s="388">
        <f t="shared" ref="J162:AJ162" si="78">J152*J$5</f>
        <v>0</v>
      </c>
      <c r="K162" s="388">
        <f t="shared" si="78"/>
        <v>0</v>
      </c>
      <c r="L162" s="388">
        <f t="shared" si="78"/>
        <v>0</v>
      </c>
      <c r="M162" s="388">
        <f t="shared" si="78"/>
        <v>0</v>
      </c>
      <c r="N162" s="388">
        <f t="shared" si="78"/>
        <v>0</v>
      </c>
      <c r="O162" s="388">
        <f t="shared" si="78"/>
        <v>0</v>
      </c>
      <c r="P162" s="388">
        <f t="shared" si="78"/>
        <v>0</v>
      </c>
      <c r="Q162" s="388">
        <f t="shared" si="78"/>
        <v>0</v>
      </c>
      <c r="R162" s="388">
        <f t="shared" si="78"/>
        <v>0</v>
      </c>
      <c r="S162" s="388">
        <f t="shared" si="78"/>
        <v>0</v>
      </c>
      <c r="T162" s="388">
        <f t="shared" si="78"/>
        <v>0</v>
      </c>
      <c r="U162" s="388">
        <f t="shared" si="78"/>
        <v>0</v>
      </c>
      <c r="V162" s="388">
        <f t="shared" si="78"/>
        <v>0</v>
      </c>
      <c r="W162" s="388">
        <f t="shared" si="78"/>
        <v>0</v>
      </c>
      <c r="X162" s="388">
        <f t="shared" si="78"/>
        <v>0</v>
      </c>
      <c r="Y162" s="388">
        <f t="shared" si="78"/>
        <v>0</v>
      </c>
      <c r="Z162" s="388">
        <f t="shared" si="78"/>
        <v>0</v>
      </c>
      <c r="AA162" s="388">
        <f t="shared" si="78"/>
        <v>0</v>
      </c>
      <c r="AB162" s="388">
        <f t="shared" si="78"/>
        <v>0</v>
      </c>
      <c r="AC162" s="388">
        <f t="shared" si="78"/>
        <v>0</v>
      </c>
      <c r="AD162" s="388">
        <f t="shared" si="78"/>
        <v>0</v>
      </c>
      <c r="AE162" s="388">
        <f t="shared" si="78"/>
        <v>0</v>
      </c>
      <c r="AF162" s="388">
        <f t="shared" si="78"/>
        <v>0</v>
      </c>
      <c r="AG162" s="388">
        <f t="shared" si="78"/>
        <v>0</v>
      </c>
      <c r="AH162" s="388">
        <f t="shared" si="78"/>
        <v>0</v>
      </c>
      <c r="AI162" s="388">
        <f t="shared" si="78"/>
        <v>0</v>
      </c>
      <c r="AJ162" s="388">
        <f t="shared" si="78"/>
        <v>0</v>
      </c>
      <c r="AK162" s="339"/>
      <c r="AL162" s="339"/>
    </row>
    <row r="163" spans="1:38" s="129" customFormat="1" x14ac:dyDescent="0.3">
      <c r="A163" s="133" t="s">
        <v>8860</v>
      </c>
      <c r="B163" s="663"/>
      <c r="C163" s="559">
        <f t="shared" si="71"/>
        <v>21650018.405930884</v>
      </c>
      <c r="D163" s="388">
        <f t="shared" si="74"/>
        <v>0</v>
      </c>
      <c r="E163" s="388">
        <f t="shared" si="74"/>
        <v>0</v>
      </c>
      <c r="F163" s="388">
        <f t="shared" si="74"/>
        <v>0</v>
      </c>
      <c r="G163" s="388">
        <f t="shared" si="74"/>
        <v>0</v>
      </c>
      <c r="H163" s="388">
        <f t="shared" si="74"/>
        <v>1736261.0067755699</v>
      </c>
      <c r="I163" s="388">
        <f t="shared" si="74"/>
        <v>1622673.8381080092</v>
      </c>
      <c r="J163" s="388">
        <f t="shared" ref="J163:AJ163" si="79">J153*J$5</f>
        <v>1516517.6057084198</v>
      </c>
      <c r="K163" s="388">
        <f t="shared" si="79"/>
        <v>1417306.1735592708</v>
      </c>
      <c r="L163" s="388">
        <f t="shared" si="79"/>
        <v>1324585.2089338978</v>
      </c>
      <c r="M163" s="388">
        <f t="shared" si="79"/>
        <v>1237930.1018073813</v>
      </c>
      <c r="N163" s="388">
        <f t="shared" si="79"/>
        <v>1156944.02038073</v>
      </c>
      <c r="O163" s="388">
        <f t="shared" si="79"/>
        <v>1081256.0938137663</v>
      </c>
      <c r="P163" s="388">
        <f t="shared" si="79"/>
        <v>1010519.7138446416</v>
      </c>
      <c r="Q163" s="388">
        <f t="shared" si="79"/>
        <v>944410.94751835649</v>
      </c>
      <c r="R163" s="388">
        <f t="shared" si="79"/>
        <v>882627.05375547346</v>
      </c>
      <c r="S163" s="388">
        <f t="shared" si="79"/>
        <v>824885.09696773207</v>
      </c>
      <c r="T163" s="388">
        <f t="shared" si="79"/>
        <v>770920.65137171233</v>
      </c>
      <c r="U163" s="388">
        <f t="shared" si="79"/>
        <v>720486.59006702097</v>
      </c>
      <c r="V163" s="388">
        <f t="shared" si="79"/>
        <v>673351.95333366434</v>
      </c>
      <c r="W163" s="388">
        <f t="shared" si="79"/>
        <v>629300.89096604148</v>
      </c>
      <c r="X163" s="388">
        <f t="shared" si="79"/>
        <v>588131.67380003876</v>
      </c>
      <c r="Y163" s="388">
        <f t="shared" si="79"/>
        <v>549655.76990657824</v>
      </c>
      <c r="Z163" s="388">
        <f t="shared" si="79"/>
        <v>513696.98122110119</v>
      </c>
      <c r="AA163" s="388">
        <f t="shared" si="79"/>
        <v>480090.63665523473</v>
      </c>
      <c r="AB163" s="388">
        <f t="shared" si="79"/>
        <v>448682.83799554646</v>
      </c>
      <c r="AC163" s="388">
        <f t="shared" si="79"/>
        <v>419329.75513602467</v>
      </c>
      <c r="AD163" s="388">
        <f t="shared" si="79"/>
        <v>391896.96741684555</v>
      </c>
      <c r="AE163" s="388">
        <f t="shared" si="79"/>
        <v>366258.8480531266</v>
      </c>
      <c r="AF163" s="388">
        <f t="shared" si="79"/>
        <v>342297.98883469781</v>
      </c>
      <c r="AG163" s="388">
        <f t="shared" si="79"/>
        <v>0</v>
      </c>
      <c r="AH163" s="388">
        <f t="shared" si="79"/>
        <v>0</v>
      </c>
      <c r="AI163" s="388">
        <f t="shared" si="79"/>
        <v>0</v>
      </c>
      <c r="AJ163" s="388">
        <f t="shared" si="79"/>
        <v>0</v>
      </c>
      <c r="AK163" s="339"/>
      <c r="AL163" s="339"/>
    </row>
    <row r="164" spans="1:38" s="129" customFormat="1" x14ac:dyDescent="0.3">
      <c r="A164" s="331" t="s">
        <v>9382</v>
      </c>
      <c r="B164" s="663"/>
      <c r="C164" s="559">
        <f t="shared" si="71"/>
        <v>330776.76580375154</v>
      </c>
      <c r="D164" s="388">
        <f t="shared" si="74"/>
        <v>0</v>
      </c>
      <c r="E164" s="388">
        <f t="shared" si="74"/>
        <v>0</v>
      </c>
      <c r="F164" s="388">
        <f t="shared" si="74"/>
        <v>0</v>
      </c>
      <c r="G164" s="388">
        <f t="shared" si="74"/>
        <v>0</v>
      </c>
      <c r="H164" s="388">
        <f t="shared" si="74"/>
        <v>0</v>
      </c>
      <c r="I164" s="388">
        <f t="shared" si="74"/>
        <v>0</v>
      </c>
      <c r="J164" s="388">
        <f t="shared" ref="J164:AJ164" si="80">J154*J$5</f>
        <v>0</v>
      </c>
      <c r="K164" s="388">
        <f t="shared" si="80"/>
        <v>0</v>
      </c>
      <c r="L164" s="388">
        <f t="shared" si="80"/>
        <v>0</v>
      </c>
      <c r="M164" s="388">
        <f t="shared" si="80"/>
        <v>0</v>
      </c>
      <c r="N164" s="388">
        <f t="shared" si="80"/>
        <v>0</v>
      </c>
      <c r="O164" s="388">
        <f t="shared" si="80"/>
        <v>0</v>
      </c>
      <c r="P164" s="388">
        <f t="shared" si="80"/>
        <v>0</v>
      </c>
      <c r="Q164" s="388">
        <f t="shared" si="80"/>
        <v>0</v>
      </c>
      <c r="R164" s="388">
        <f t="shared" si="80"/>
        <v>0</v>
      </c>
      <c r="S164" s="388">
        <f t="shared" si="80"/>
        <v>0</v>
      </c>
      <c r="T164" s="388">
        <f t="shared" si="80"/>
        <v>0</v>
      </c>
      <c r="U164" s="388">
        <f t="shared" si="80"/>
        <v>0</v>
      </c>
      <c r="V164" s="388">
        <f t="shared" si="80"/>
        <v>0</v>
      </c>
      <c r="W164" s="388">
        <f t="shared" si="80"/>
        <v>0</v>
      </c>
      <c r="X164" s="388">
        <f t="shared" si="80"/>
        <v>0</v>
      </c>
      <c r="Y164" s="388">
        <f t="shared" si="80"/>
        <v>0</v>
      </c>
      <c r="Z164" s="388">
        <f t="shared" si="80"/>
        <v>0</v>
      </c>
      <c r="AA164" s="388">
        <f t="shared" si="80"/>
        <v>0</v>
      </c>
      <c r="AB164" s="388">
        <f t="shared" si="80"/>
        <v>0</v>
      </c>
      <c r="AC164" s="388">
        <f t="shared" si="80"/>
        <v>0</v>
      </c>
      <c r="AD164" s="388">
        <f t="shared" si="80"/>
        <v>0</v>
      </c>
      <c r="AE164" s="388">
        <f t="shared" si="80"/>
        <v>0</v>
      </c>
      <c r="AF164" s="388">
        <f>AF154*AF$5</f>
        <v>330776.76580375154</v>
      </c>
      <c r="AG164" s="388">
        <f t="shared" si="80"/>
        <v>0</v>
      </c>
      <c r="AH164" s="388">
        <f t="shared" si="80"/>
        <v>0</v>
      </c>
      <c r="AI164" s="388">
        <f t="shared" si="80"/>
        <v>0</v>
      </c>
      <c r="AJ164" s="388">
        <f t="shared" si="80"/>
        <v>0</v>
      </c>
      <c r="AK164" s="339"/>
      <c r="AL164" s="339"/>
    </row>
    <row r="165" spans="1:38" s="129" customFormat="1" x14ac:dyDescent="0.3">
      <c r="A165" s="318" t="s">
        <v>8854</v>
      </c>
      <c r="B165" s="441"/>
      <c r="C165" s="559">
        <f t="shared" si="71"/>
        <v>22688977.494101416</v>
      </c>
      <c r="D165" s="666">
        <f>SUM(D159:D164)</f>
        <v>0</v>
      </c>
      <c r="E165" s="666">
        <f t="shared" ref="E165:I165" si="81">SUM(E159:E164)</f>
        <v>0</v>
      </c>
      <c r="F165" s="666">
        <f t="shared" si="81"/>
        <v>0</v>
      </c>
      <c r="G165" s="666">
        <f t="shared" si="81"/>
        <v>0</v>
      </c>
      <c r="H165" s="666">
        <f t="shared" si="81"/>
        <v>1760009.4723051083</v>
      </c>
      <c r="I165" s="666">
        <f t="shared" si="81"/>
        <v>1648187.5956276853</v>
      </c>
      <c r="J165" s="666">
        <f t="shared" ref="J165" si="82">SUM(J159:J164)</f>
        <v>1543499.5891955525</v>
      </c>
      <c r="K165" s="666">
        <f t="shared" ref="K165" si="83">SUM(K159:K164)</f>
        <v>1445488.5941252271</v>
      </c>
      <c r="L165" s="666">
        <f t="shared" ref="L165" si="84">SUM(L159:L164)</f>
        <v>1353727.1119456303</v>
      </c>
      <c r="M165" s="666">
        <f t="shared" ref="M165" si="85">SUM(M159:M164)</f>
        <v>1267815.1117005562</v>
      </c>
      <c r="N165" s="666">
        <f t="shared" ref="N165" si="86">SUM(N159:N164)</f>
        <v>1187378.2594391778</v>
      </c>
      <c r="O165" s="666">
        <f t="shared" ref="O165" si="87">SUM(O159:O164)</f>
        <v>1112066.2621611159</v>
      </c>
      <c r="P165" s="666">
        <f t="shared" ref="P165" si="88">SUM(P159:P164)</f>
        <v>1041551.3187980379</v>
      </c>
      <c r="Q165" s="666">
        <f t="shared" ref="Q165" si="89">SUM(Q159:Q164)</f>
        <v>975526.67129562644</v>
      </c>
      <c r="R165" s="666">
        <f t="shared" ref="R165" si="90">SUM(R159:R164)</f>
        <v>913705.24931027496</v>
      </c>
      <c r="S165" s="666">
        <f t="shared" ref="S165" si="91">SUM(S159:S164)</f>
        <v>855818.40245604643</v>
      </c>
      <c r="T165" s="666">
        <f t="shared" ref="T165" si="92">SUM(T159:T164)</f>
        <v>801614.71443122986</v>
      </c>
      <c r="U165" s="666">
        <f t="shared" ref="U165" si="93">SUM(U159:U164)</f>
        <v>750858.89372197213</v>
      </c>
      <c r="V165" s="666">
        <f t="shared" ref="V165" si="94">SUM(V159:V164)</f>
        <v>703330.73592468409</v>
      </c>
      <c r="W165" s="666">
        <f t="shared" ref="W165" si="95">SUM(W159:W164)</f>
        <v>658824.15305073257</v>
      </c>
      <c r="X165" s="666">
        <f t="shared" ref="X165" si="96">SUM(X159:X164)</f>
        <v>617146.26547781611</v>
      </c>
      <c r="Y165" s="666">
        <f t="shared" ref="Y165" si="97">SUM(Y159:Y164)</f>
        <v>578116.55249373743</v>
      </c>
      <c r="Z165" s="666">
        <f t="shared" ref="Z165" si="98">SUM(Z159:Z164)</f>
        <v>541566.05764131958</v>
      </c>
      <c r="AA165" s="666">
        <f t="shared" ref="AA165" si="99">SUM(AA159:AA164)</f>
        <v>507336.64531912637</v>
      </c>
      <c r="AB165" s="666">
        <f t="shared" ref="AB165" si="100">SUM(AB159:AB164)</f>
        <v>475280.30532259564</v>
      </c>
      <c r="AC165" s="666">
        <f t="shared" ref="AC165" si="101">SUM(AC159:AC164)</f>
        <v>445258.50222517783</v>
      </c>
      <c r="AD165" s="666">
        <f t="shared" ref="AD165" si="102">SUM(AD159:AD164)</f>
        <v>417141.56670009327</v>
      </c>
      <c r="AE165" s="666">
        <f t="shared" ref="AE165" si="103">SUM(AE159:AE164)</f>
        <v>390808.12607128196</v>
      </c>
      <c r="AF165" s="666">
        <f t="shared" ref="AF165" si="104">SUM(AF159:AF164)</f>
        <v>696921.33736161166</v>
      </c>
      <c r="AG165" s="666">
        <f t="shared" ref="AG165" si="105">SUM(AG159:AG164)</f>
        <v>0</v>
      </c>
      <c r="AH165" s="666">
        <f t="shared" ref="AH165" si="106">SUM(AH159:AH164)</f>
        <v>0</v>
      </c>
      <c r="AI165" s="666">
        <f t="shared" ref="AI165" si="107">SUM(AI159:AI164)</f>
        <v>0</v>
      </c>
      <c r="AJ165" s="666">
        <f t="shared" ref="AJ165" si="108">SUM(AJ159:AJ164)</f>
        <v>0</v>
      </c>
      <c r="AK165" s="339"/>
      <c r="AL165" s="339"/>
    </row>
    <row r="166" spans="1:38" x14ac:dyDescent="0.3">
      <c r="A166" s="341"/>
      <c r="C166" s="559"/>
      <c r="AK166" s="164"/>
      <c r="AL166" s="164"/>
    </row>
    <row r="167" spans="1:38" x14ac:dyDescent="0.3">
      <c r="A167" s="590" t="s">
        <v>8846</v>
      </c>
      <c r="B167" s="590"/>
      <c r="C167" s="591"/>
      <c r="D167" s="591"/>
      <c r="E167" s="591"/>
      <c r="F167" s="591"/>
      <c r="G167" s="591"/>
      <c r="H167" s="591"/>
      <c r="I167" s="591"/>
      <c r="J167" s="591"/>
      <c r="K167" s="591"/>
      <c r="L167" s="591"/>
      <c r="M167" s="591"/>
      <c r="N167" s="591"/>
      <c r="O167" s="591"/>
      <c r="P167" s="591"/>
      <c r="Q167" s="591"/>
      <c r="R167" s="591"/>
      <c r="S167" s="591"/>
      <c r="T167" s="591"/>
      <c r="U167" s="591"/>
      <c r="V167" s="591"/>
      <c r="W167" s="591"/>
      <c r="X167" s="591"/>
      <c r="Y167" s="591"/>
      <c r="Z167" s="591"/>
      <c r="AA167" s="591"/>
      <c r="AB167" s="591"/>
      <c r="AC167" s="591"/>
      <c r="AD167" s="591"/>
      <c r="AE167" s="591"/>
      <c r="AF167" s="591"/>
      <c r="AG167" s="591"/>
      <c r="AH167" s="591"/>
      <c r="AI167" s="591"/>
      <c r="AJ167" s="591"/>
      <c r="AK167" s="164"/>
      <c r="AL167" s="164"/>
    </row>
    <row r="168" spans="1:38" x14ac:dyDescent="0.3">
      <c r="A168" s="318" t="s">
        <v>9057</v>
      </c>
      <c r="B168" s="318"/>
      <c r="C168" s="561">
        <f>IFERROR((C156-C145)/C144,"N/A")</f>
        <v>1.7193632413500004</v>
      </c>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667"/>
      <c r="AL168" s="667"/>
    </row>
    <row r="169" spans="1:38" x14ac:dyDescent="0.3">
      <c r="A169" s="133" t="s">
        <v>1654</v>
      </c>
      <c r="B169" s="133"/>
      <c r="C169" s="559">
        <f>SUM(D169:AJ169)</f>
        <v>44595982.063815892</v>
      </c>
      <c r="D169" s="389">
        <f>-D140+D155</f>
        <v>-978256.33774732391</v>
      </c>
      <c r="E169" s="389">
        <f t="shared" ref="E169:AI169" si="109">-E140+E155</f>
        <v>-1790698.2262464764</v>
      </c>
      <c r="F169" s="389">
        <f t="shared" si="109"/>
        <v>-1002712.746191007</v>
      </c>
      <c r="G169" s="389">
        <f t="shared" si="109"/>
        <v>-11402543.634796022</v>
      </c>
      <c r="H169" s="389">
        <f t="shared" si="109"/>
        <v>2241826.0330197411</v>
      </c>
      <c r="I169" s="389">
        <f t="shared" si="109"/>
        <v>2246481.0039258818</v>
      </c>
      <c r="J169" s="389">
        <f t="shared" si="109"/>
        <v>2251189.3207322285</v>
      </c>
      <c r="K169" s="389">
        <f t="shared" si="109"/>
        <v>2255951.448067137</v>
      </c>
      <c r="L169" s="389">
        <f t="shared" si="109"/>
        <v>2260767.8541687606</v>
      </c>
      <c r="M169" s="389">
        <f t="shared" si="109"/>
        <v>2265639.0109113748</v>
      </c>
      <c r="N169" s="389">
        <f t="shared" si="109"/>
        <v>2270565.3938319003</v>
      </c>
      <c r="O169" s="389">
        <f t="shared" si="109"/>
        <v>2275547.482156605</v>
      </c>
      <c r="P169" s="389">
        <f t="shared" si="109"/>
        <v>2280585.7588279941</v>
      </c>
      <c r="Q169" s="389">
        <f t="shared" si="109"/>
        <v>2285680.7105318871</v>
      </c>
      <c r="R169" s="389">
        <f t="shared" si="109"/>
        <v>2290832.8277246878</v>
      </c>
      <c r="S169" s="389">
        <f t="shared" si="109"/>
        <v>2296042.6046608416</v>
      </c>
      <c r="T169" s="389">
        <f t="shared" si="109"/>
        <v>2301310.5394204883</v>
      </c>
      <c r="U169" s="389">
        <f t="shared" si="109"/>
        <v>2306637.1339373067</v>
      </c>
      <c r="V169" s="389">
        <f t="shared" si="109"/>
        <v>2312022.8940265561</v>
      </c>
      <c r="W169" s="389">
        <f t="shared" si="109"/>
        <v>2317468.3294133046</v>
      </c>
      <c r="X169" s="389">
        <f t="shared" si="109"/>
        <v>2322973.9537608754</v>
      </c>
      <c r="Y169" s="389">
        <f t="shared" si="109"/>
        <v>2328540.2846994679</v>
      </c>
      <c r="Z169" s="389">
        <f t="shared" si="109"/>
        <v>2334167.8438549959</v>
      </c>
      <c r="AA169" s="389">
        <f t="shared" si="109"/>
        <v>2339857.1568781207</v>
      </c>
      <c r="AB169" s="389">
        <f t="shared" si="109"/>
        <v>2345608.7534734849</v>
      </c>
      <c r="AC169" s="389">
        <f t="shared" si="109"/>
        <v>2351423.1674291613</v>
      </c>
      <c r="AD169" s="389">
        <f t="shared" si="109"/>
        <v>2357300.936646292</v>
      </c>
      <c r="AE169" s="389">
        <f t="shared" si="109"/>
        <v>2363242.6031689495</v>
      </c>
      <c r="AF169" s="389">
        <f t="shared" si="109"/>
        <v>4568529.9635286741</v>
      </c>
      <c r="AG169" s="389">
        <f t="shared" si="109"/>
        <v>0</v>
      </c>
      <c r="AH169" s="389">
        <f t="shared" si="109"/>
        <v>0</v>
      </c>
      <c r="AI169" s="389">
        <f t="shared" si="109"/>
        <v>0</v>
      </c>
      <c r="AJ169" s="389">
        <f t="shared" ref="AJ169" si="110">-AJ140+AJ155</f>
        <v>0</v>
      </c>
      <c r="AK169" s="667"/>
      <c r="AL169" s="667"/>
    </row>
    <row r="170" spans="1:38" x14ac:dyDescent="0.3">
      <c r="A170" s="133" t="s">
        <v>9440</v>
      </c>
      <c r="B170" s="133"/>
      <c r="C170" s="559">
        <f>SUM(D170:AJ170)</f>
        <v>9233377.0923744906</v>
      </c>
      <c r="D170" s="389">
        <f t="shared" ref="D170:AI170" si="111">-D141+D156</f>
        <v>-978256.33774732391</v>
      </c>
      <c r="E170" s="389">
        <f t="shared" si="111"/>
        <v>-1673549.7441555853</v>
      </c>
      <c r="F170" s="389">
        <f t="shared" si="111"/>
        <v>-875808.14585641271</v>
      </c>
      <c r="G170" s="389">
        <f t="shared" si="111"/>
        <v>-9307872.1602392886</v>
      </c>
      <c r="H170" s="389">
        <f t="shared" si="111"/>
        <v>1710278.3468342577</v>
      </c>
      <c r="I170" s="389">
        <f t="shared" si="111"/>
        <v>1601709.9082717504</v>
      </c>
      <c r="J170" s="389">
        <f t="shared" si="111"/>
        <v>1500062.4982086974</v>
      </c>
      <c r="K170" s="389">
        <f t="shared" si="111"/>
        <v>1404893.1819879792</v>
      </c>
      <c r="L170" s="389">
        <f t="shared" si="111"/>
        <v>1315787.4744341839</v>
      </c>
      <c r="M170" s="389">
        <f t="shared" si="111"/>
        <v>1232357.5065496718</v>
      </c>
      <c r="N170" s="389">
        <f t="shared" si="111"/>
        <v>1154240.3107000333</v>
      </c>
      <c r="O170" s="389">
        <f t="shared" si="111"/>
        <v>1081096.2166105136</v>
      </c>
      <c r="P170" s="389">
        <f t="shared" si="111"/>
        <v>1012607.3509937368</v>
      </c>
      <c r="Q170" s="389">
        <f t="shared" si="111"/>
        <v>948476.23409534502</v>
      </c>
      <c r="R170" s="389">
        <f t="shared" si="111"/>
        <v>888424.4668801052</v>
      </c>
      <c r="S170" s="389">
        <f t="shared" si="111"/>
        <v>832191.50298859819</v>
      </c>
      <c r="T170" s="389">
        <f t="shared" si="111"/>
        <v>779533.49997567083</v>
      </c>
      <c r="U170" s="389">
        <f t="shared" si="111"/>
        <v>730222.24469808501</v>
      </c>
      <c r="V170" s="389">
        <f t="shared" si="111"/>
        <v>684044.14805189252</v>
      </c>
      <c r="W170" s="389">
        <f t="shared" si="111"/>
        <v>640799.30457148794</v>
      </c>
      <c r="X170" s="389">
        <f t="shared" si="111"/>
        <v>600300.61269347544</v>
      </c>
      <c r="Y170" s="389">
        <f t="shared" si="111"/>
        <v>562372.95176070894</v>
      </c>
      <c r="Z170" s="389">
        <f t="shared" si="111"/>
        <v>526852.41209643288</v>
      </c>
      <c r="AA170" s="389">
        <f t="shared" si="111"/>
        <v>493585.57471642864</v>
      </c>
      <c r="AB170" s="389">
        <f t="shared" si="111"/>
        <v>462428.83746960718</v>
      </c>
      <c r="AC170" s="389">
        <f t="shared" si="111"/>
        <v>433247.78460556245</v>
      </c>
      <c r="AD170" s="389">
        <f t="shared" si="111"/>
        <v>405916.59696213499</v>
      </c>
      <c r="AE170" s="389">
        <f t="shared" si="111"/>
        <v>380317.50014795642</v>
      </c>
      <c r="AF170" s="389">
        <f t="shared" si="111"/>
        <v>687117.01406878419</v>
      </c>
      <c r="AG170" s="389">
        <f t="shared" si="111"/>
        <v>0</v>
      </c>
      <c r="AH170" s="389">
        <f t="shared" si="111"/>
        <v>0</v>
      </c>
      <c r="AI170" s="389">
        <f t="shared" si="111"/>
        <v>0</v>
      </c>
      <c r="AJ170" s="389">
        <f t="shared" ref="AJ170" si="112">-AJ141+AJ156</f>
        <v>0</v>
      </c>
      <c r="AK170" s="667"/>
      <c r="AL170" s="667"/>
    </row>
    <row r="171" spans="1:38" x14ac:dyDescent="0.3">
      <c r="A171" s="133" t="s">
        <v>8855</v>
      </c>
      <c r="B171" s="133"/>
      <c r="C171" s="559">
        <f>SUM(D171:AJ171)</f>
        <v>12853626.553071177</v>
      </c>
      <c r="D171" s="389">
        <f>D170</f>
        <v>-978256.33774732391</v>
      </c>
      <c r="E171" s="389">
        <f>IF(E2&lt;=BCAInputs!$B$13+BCAInputs!$B$9-1,D171+E170,0)</f>
        <v>-2651806.0819029091</v>
      </c>
      <c r="F171" s="389">
        <f>IF(F2&lt;=BCAInputs!$B$13+BCAInputs!$B$9-1,E171+F170,0)</f>
        <v>-3527614.2277593217</v>
      </c>
      <c r="G171" s="389">
        <f>IF(G2&lt;=BCAInputs!$B$13+BCAInputs!$B$9-1,F171+G170,0)</f>
        <v>-12835486.387998611</v>
      </c>
      <c r="H171" s="389">
        <f>IF(H2&lt;=BCAInputs!$B$13+BCAInputs!$B$9-1,G171+H170,0)</f>
        <v>-11125208.041164353</v>
      </c>
      <c r="I171" s="389">
        <f>IF(I2&lt;=BCAInputs!$B$13+BCAInputs!$B$9-1,H171+I170,0)</f>
        <v>-9523498.1328926031</v>
      </c>
      <c r="J171" s="389">
        <f>IF(J2&lt;=BCAInputs!$B$13+BCAInputs!$B$9-1,I171+J170,0)</f>
        <v>-8023435.6346839052</v>
      </c>
      <c r="K171" s="389">
        <f>IF(K2&lt;=BCAInputs!$B$13+BCAInputs!$B$9-1,J171+K170,0)</f>
        <v>-6618542.4526959257</v>
      </c>
      <c r="L171" s="389">
        <f>IF(L2&lt;=BCAInputs!$B$13+BCAInputs!$B$9-1,K171+L170,0)</f>
        <v>-5302754.9782617418</v>
      </c>
      <c r="M171" s="389">
        <f>IF(M2&lt;=BCAInputs!$B$13+BCAInputs!$B$9-1,L171+M170,0)</f>
        <v>-4070397.4717120701</v>
      </c>
      <c r="N171" s="389">
        <f>IF(N2&lt;=BCAInputs!$B$13+BCAInputs!$B$9-1,M171+N170,0)</f>
        <v>-2916157.1610120367</v>
      </c>
      <c r="O171" s="389">
        <f>IF(O2&lt;=BCAInputs!$B$13+BCAInputs!$B$9-1,N171+O170,0)</f>
        <v>-1835060.9444015231</v>
      </c>
      <c r="P171" s="389">
        <f>IF(P2&lt;=BCAInputs!$B$13+BCAInputs!$B$9-1,O171+P170,0)</f>
        <v>-822453.59340778633</v>
      </c>
      <c r="Q171" s="389">
        <f>IF(Q2&lt;=BCAInputs!$B$13+BCAInputs!$B$9-1,P171+Q170,0)</f>
        <v>126022.64068755868</v>
      </c>
      <c r="R171" s="389">
        <f>IF(R2&lt;=BCAInputs!$B$13+BCAInputs!$B$9-1,Q171+R170,0)</f>
        <v>1014447.1075676639</v>
      </c>
      <c r="S171" s="389">
        <f>IF(S2&lt;=BCAInputs!$B$13+BCAInputs!$B$9-1,R171+S170,0)</f>
        <v>1846638.6105562621</v>
      </c>
      <c r="T171" s="389">
        <f>IF(T2&lt;=BCAInputs!$B$13+BCAInputs!$B$9-1,S171+T170,0)</f>
        <v>2626172.1105319327</v>
      </c>
      <c r="U171" s="389">
        <f>IF(U2&lt;=BCAInputs!$B$13+BCAInputs!$B$9-1,T171+U170,0)</f>
        <v>3356394.3552300176</v>
      </c>
      <c r="V171" s="389">
        <f>IF(V2&lt;=BCAInputs!$B$13+BCAInputs!$B$9-1,U171+V170,0)</f>
        <v>4040438.50328191</v>
      </c>
      <c r="W171" s="389">
        <f>IF(W2&lt;=BCAInputs!$B$13+BCAInputs!$B$9-1,V171+W170,0)</f>
        <v>4681237.8078533979</v>
      </c>
      <c r="X171" s="389">
        <f>IF(X2&lt;=BCAInputs!$B$13+BCAInputs!$B$9-1,W171+X170,0)</f>
        <v>5281538.4205468735</v>
      </c>
      <c r="Y171" s="389">
        <f>IF(Y2&lt;=BCAInputs!$B$13+BCAInputs!$B$9-1,X171+Y170,0)</f>
        <v>5843911.3723075828</v>
      </c>
      <c r="Z171" s="389">
        <f>IF(Z2&lt;=BCAInputs!$B$13+BCAInputs!$B$9-1,Y171+Z170,0)</f>
        <v>6370763.7844040152</v>
      </c>
      <c r="AA171" s="389">
        <f>IF(AA2&lt;=BCAInputs!$B$13+BCAInputs!$B$9-1,Z171+AA170,0)</f>
        <v>6864349.3591204435</v>
      </c>
      <c r="AB171" s="389">
        <f>IF(AB2&lt;=BCAInputs!$B$13+BCAInputs!$B$9-1,AA171+AB170,0)</f>
        <v>7326778.1965900511</v>
      </c>
      <c r="AC171" s="389">
        <f>IF(AC2&lt;=BCAInputs!$B$13+BCAInputs!$B$9-1,AB171+AC170,0)</f>
        <v>7760025.9811956137</v>
      </c>
      <c r="AD171" s="389">
        <f>IF(AD2&lt;=BCAInputs!$B$13+BCAInputs!$B$9-1,AC171+AD170,0)</f>
        <v>8165942.578157749</v>
      </c>
      <c r="AE171" s="389">
        <f>IF(AE2&lt;=BCAInputs!$B$13+BCAInputs!$B$9-1,AD171+AE170,0)</f>
        <v>8546260.0783057064</v>
      </c>
      <c r="AF171" s="389">
        <f>IF(AF2&lt;=BCAInputs!$B$13+BCAInputs!$B$9-1,AE171+AF170,0)</f>
        <v>9233377.0923744906</v>
      </c>
      <c r="AG171" s="389">
        <f>IF(AG2&lt;=BCAInputs!$B$13+BCAInputs!$B$9-1,AF171+AG170,0)</f>
        <v>0</v>
      </c>
      <c r="AH171" s="389">
        <f>IF(AH2&lt;=BCAInputs!$B$13+BCAInputs!$B$9-1,AG171+AH170,0)</f>
        <v>0</v>
      </c>
      <c r="AI171" s="389">
        <f>IF(AI2&lt;=BCAInputs!$B$13+BCAInputs!$B$9-1,AH171+AI170,0)</f>
        <v>0</v>
      </c>
      <c r="AJ171" s="389">
        <f>IF(AJ2&lt;=BCAInputs!$B$13+BCAInputs!$B$9-1,AI171+AJ170,0)</f>
        <v>0</v>
      </c>
      <c r="AK171" s="667"/>
      <c r="AL171" s="667"/>
    </row>
    <row r="172" spans="1:38" x14ac:dyDescent="0.3">
      <c r="A172" s="133" t="s">
        <v>9188</v>
      </c>
      <c r="B172" s="133"/>
      <c r="C172" s="562">
        <f>IF(SUM(D172:AJ172)&gt;0,SUM(D172:AJ172),"Doesn't Payback")</f>
        <v>2032</v>
      </c>
      <c r="D172" s="668" t="str">
        <f t="shared" ref="D172:AI172" si="113">IF(C171&gt;0," ",IF(D171&gt;0,D$2," "))</f>
        <v xml:space="preserve"> </v>
      </c>
      <c r="E172" s="1051" t="str">
        <f t="shared" si="113"/>
        <v xml:space="preserve"> </v>
      </c>
      <c r="F172" s="1051" t="str">
        <f t="shared" si="113"/>
        <v xml:space="preserve"> </v>
      </c>
      <c r="G172" s="1051" t="str">
        <f t="shared" si="113"/>
        <v xml:space="preserve"> </v>
      </c>
      <c r="H172" s="1051" t="str">
        <f t="shared" si="113"/>
        <v xml:space="preserve"> </v>
      </c>
      <c r="I172" s="1051" t="str">
        <f t="shared" si="113"/>
        <v xml:space="preserve"> </v>
      </c>
      <c r="J172" s="1051" t="str">
        <f t="shared" si="113"/>
        <v xml:space="preserve"> </v>
      </c>
      <c r="K172" s="1051" t="str">
        <f t="shared" si="113"/>
        <v xml:space="preserve"> </v>
      </c>
      <c r="L172" s="1051" t="str">
        <f t="shared" si="113"/>
        <v xml:space="preserve"> </v>
      </c>
      <c r="M172" s="1051" t="str">
        <f t="shared" si="113"/>
        <v xml:space="preserve"> </v>
      </c>
      <c r="N172" s="1051" t="str">
        <f t="shared" si="113"/>
        <v xml:space="preserve"> </v>
      </c>
      <c r="O172" s="1051" t="str">
        <f t="shared" si="113"/>
        <v xml:space="preserve"> </v>
      </c>
      <c r="P172" s="1051" t="str">
        <f t="shared" si="113"/>
        <v xml:space="preserve"> </v>
      </c>
      <c r="Q172" s="1051">
        <f>IF(P171&gt;0," ",IF(Q171&gt;0,Q$2," "))</f>
        <v>2032</v>
      </c>
      <c r="R172" s="1051" t="str">
        <f t="shared" si="113"/>
        <v xml:space="preserve"> </v>
      </c>
      <c r="S172" s="1051" t="str">
        <f t="shared" si="113"/>
        <v xml:space="preserve"> </v>
      </c>
      <c r="T172" s="1051" t="str">
        <f t="shared" si="113"/>
        <v xml:space="preserve"> </v>
      </c>
      <c r="U172" s="1051" t="str">
        <f t="shared" si="113"/>
        <v xml:space="preserve"> </v>
      </c>
      <c r="V172" s="1051" t="str">
        <f t="shared" si="113"/>
        <v xml:space="preserve"> </v>
      </c>
      <c r="W172" s="1051" t="str">
        <f t="shared" si="113"/>
        <v xml:space="preserve"> </v>
      </c>
      <c r="X172" s="1051" t="str">
        <f t="shared" si="113"/>
        <v xml:space="preserve"> </v>
      </c>
      <c r="Y172" s="1051" t="str">
        <f t="shared" si="113"/>
        <v xml:space="preserve"> </v>
      </c>
      <c r="Z172" s="1051" t="str">
        <f t="shared" si="113"/>
        <v xml:space="preserve"> </v>
      </c>
      <c r="AA172" s="1051" t="str">
        <f t="shared" si="113"/>
        <v xml:space="preserve"> </v>
      </c>
      <c r="AB172" s="1051" t="str">
        <f t="shared" si="113"/>
        <v xml:space="preserve"> </v>
      </c>
      <c r="AC172" s="1051" t="str">
        <f t="shared" si="113"/>
        <v xml:space="preserve"> </v>
      </c>
      <c r="AD172" s="1051" t="str">
        <f t="shared" si="113"/>
        <v xml:space="preserve"> </v>
      </c>
      <c r="AE172" s="1051" t="str">
        <f t="shared" si="113"/>
        <v xml:space="preserve"> </v>
      </c>
      <c r="AF172" s="1051" t="str">
        <f t="shared" si="113"/>
        <v xml:space="preserve"> </v>
      </c>
      <c r="AG172" s="1051" t="str">
        <f t="shared" si="113"/>
        <v xml:space="preserve"> </v>
      </c>
      <c r="AH172" s="1051" t="str">
        <f t="shared" si="113"/>
        <v xml:space="preserve"> </v>
      </c>
      <c r="AI172" s="1051" t="str">
        <f t="shared" si="113"/>
        <v xml:space="preserve"> </v>
      </c>
      <c r="AJ172" s="1051" t="str">
        <f t="shared" ref="AJ172" si="114">IF(AI171&gt;0," ",IF(AJ171&gt;0,AJ$2," "))</f>
        <v xml:space="preserve"> </v>
      </c>
      <c r="AK172" s="667"/>
      <c r="AL172" s="667"/>
    </row>
    <row r="173" spans="1:38" x14ac:dyDescent="0.3">
      <c r="A173" s="134" t="s">
        <v>9189</v>
      </c>
      <c r="B173" s="134"/>
      <c r="C173" s="563">
        <f>IFERROR(IRR(D169:AJ169),"N/A")</f>
        <v>0.13450142539755894</v>
      </c>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667"/>
      <c r="AL173" s="667"/>
    </row>
    <row r="174" spans="1:38" x14ac:dyDescent="0.3">
      <c r="A174" s="134"/>
      <c r="B174" s="134"/>
      <c r="AK174" s="164"/>
      <c r="AL174" s="164"/>
    </row>
    <row r="175" spans="1:38" x14ac:dyDescent="0.3">
      <c r="A175" s="340"/>
      <c r="B175" s="340"/>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L175" s="164"/>
    </row>
    <row r="176" spans="1:38" x14ac:dyDescent="0.3">
      <c r="A176" s="340"/>
      <c r="B176" s="340"/>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L176" s="164"/>
    </row>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row r="266" hidden="1" x14ac:dyDescent="0.3"/>
    <row r="267" hidden="1" x14ac:dyDescent="0.3"/>
    <row r="268" hidden="1" x14ac:dyDescent="0.3"/>
    <row r="269" hidden="1" x14ac:dyDescent="0.3"/>
    <row r="270" hidden="1" x14ac:dyDescent="0.3"/>
    <row r="271" hidden="1" x14ac:dyDescent="0.3"/>
    <row r="272" hidden="1" x14ac:dyDescent="0.3"/>
    <row r="273" hidden="1" x14ac:dyDescent="0.3"/>
    <row r="274" hidden="1" x14ac:dyDescent="0.3"/>
    <row r="275" hidden="1" x14ac:dyDescent="0.3"/>
    <row r="276" hidden="1" x14ac:dyDescent="0.3"/>
    <row r="277" hidden="1" x14ac:dyDescent="0.3"/>
    <row r="278" hidden="1" x14ac:dyDescent="0.3"/>
    <row r="279" hidden="1" x14ac:dyDescent="0.3"/>
    <row r="280" hidden="1" x14ac:dyDescent="0.3"/>
    <row r="281" hidden="1" x14ac:dyDescent="0.3"/>
    <row r="282" hidden="1" x14ac:dyDescent="0.3"/>
    <row r="283" hidden="1" x14ac:dyDescent="0.3"/>
    <row r="284" hidden="1" x14ac:dyDescent="0.3"/>
    <row r="285" hidden="1" x14ac:dyDescent="0.3"/>
    <row r="286" hidden="1" x14ac:dyDescent="0.3"/>
    <row r="287" hidden="1" x14ac:dyDescent="0.3"/>
    <row r="288" hidden="1" x14ac:dyDescent="0.3"/>
    <row r="289" hidden="1" x14ac:dyDescent="0.3"/>
    <row r="290" hidden="1" x14ac:dyDescent="0.3"/>
    <row r="291" hidden="1" x14ac:dyDescent="0.3"/>
    <row r="292" hidden="1" x14ac:dyDescent="0.3"/>
    <row r="293" hidden="1" x14ac:dyDescent="0.3"/>
    <row r="294" hidden="1" x14ac:dyDescent="0.3"/>
    <row r="295" hidden="1" x14ac:dyDescent="0.3"/>
    <row r="296" hidden="1" x14ac:dyDescent="0.3"/>
    <row r="297" hidden="1" x14ac:dyDescent="0.3"/>
    <row r="298" hidden="1" x14ac:dyDescent="0.3"/>
    <row r="299" hidden="1" x14ac:dyDescent="0.3"/>
    <row r="300" hidden="1" x14ac:dyDescent="0.3"/>
    <row r="301" hidden="1" x14ac:dyDescent="0.3"/>
    <row r="302" hidden="1" x14ac:dyDescent="0.3"/>
    <row r="303" hidden="1" x14ac:dyDescent="0.3"/>
    <row r="304"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sheetData>
  <sheetProtection selectLockedCells="1" selectUnlockedCells="1"/>
  <dataValidations xWindow="405" yWindow="648" count="3">
    <dataValidation allowBlank="1" showErrorMessage="1" sqref="C5:C6" xr:uid="{00000000-0002-0000-0900-000000000000}"/>
    <dataValidation type="list" allowBlank="1" showInputMessage="1" showErrorMessage="1" sqref="A30" xr:uid="{00000000-0002-0000-0900-000001000000}">
      <formula1>TimeSavings_Method</formula1>
    </dataValidation>
    <dataValidation type="list" allowBlank="1" showInputMessage="1" showErrorMessage="1" sqref="B89" xr:uid="{00000000-0002-0000-0900-000002000000}">
      <formula1>"0,1"</formula1>
    </dataValidation>
  </dataValidations>
  <pageMargins left="0.45" right="0.45" top="0.75" bottom="0.75" header="0.3" footer="0.3"/>
  <pageSetup scale="15" fitToHeight="0" orientation="landscape" r:id="rId1"/>
  <headerFooter>
    <oddHeader>&amp;L&amp;F&amp;R&amp;A</oddHeader>
    <oddFooter>&amp;LFDOT District 5&amp;C&amp;P of &amp;N&amp;R&amp;D</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T9"/>
  <sheetViews>
    <sheetView workbookViewId="0"/>
  </sheetViews>
  <sheetFormatPr defaultColWidth="9.109375" defaultRowHeight="13.8" x14ac:dyDescent="0.25"/>
  <cols>
    <col min="1" max="1" width="48.33203125" style="1128" customWidth="1"/>
    <col min="2" max="2" width="9.109375" style="1128"/>
    <col min="3" max="3" width="9.88671875" style="1128" bestFit="1" customWidth="1"/>
    <col min="4" max="4" width="11" style="1128" bestFit="1" customWidth="1"/>
    <col min="5" max="30" width="9.88671875" style="1128" bestFit="1" customWidth="1"/>
    <col min="31" max="16384" width="9.109375" style="1128"/>
  </cols>
  <sheetData>
    <row r="1" spans="1:46" ht="20.399999999999999" x14ac:dyDescent="0.35">
      <c r="A1" s="1222" t="s">
        <v>9494</v>
      </c>
    </row>
    <row r="2" spans="1:46" ht="5.25" customHeight="1" x14ac:dyDescent="0.45">
      <c r="A2" s="1223"/>
    </row>
    <row r="3" spans="1:46" ht="15.6" x14ac:dyDescent="0.3">
      <c r="A3" s="1224" t="s">
        <v>9521</v>
      </c>
    </row>
    <row r="4" spans="1:46" s="1241" customFormat="1" ht="13.2" x14ac:dyDescent="0.3">
      <c r="A4" s="1235"/>
      <c r="B4" s="1236"/>
      <c r="C4" s="1237"/>
      <c r="F4" s="1236">
        <v>1</v>
      </c>
      <c r="G4" s="1237">
        <v>2</v>
      </c>
      <c r="H4" s="1236">
        <v>3</v>
      </c>
      <c r="I4" s="1237">
        <v>4</v>
      </c>
      <c r="J4" s="1236">
        <v>5</v>
      </c>
      <c r="K4" s="1237">
        <v>6</v>
      </c>
      <c r="L4" s="1236">
        <v>7</v>
      </c>
      <c r="M4" s="1237">
        <v>8</v>
      </c>
      <c r="N4" s="1236">
        <v>9</v>
      </c>
      <c r="O4" s="1237">
        <v>10</v>
      </c>
      <c r="P4" s="1236">
        <v>11</v>
      </c>
      <c r="Q4" s="1237">
        <v>12</v>
      </c>
      <c r="R4" s="1236">
        <v>13</v>
      </c>
      <c r="S4" s="1237">
        <v>14</v>
      </c>
      <c r="T4" s="1236">
        <v>15</v>
      </c>
      <c r="U4" s="1237">
        <v>16</v>
      </c>
      <c r="V4" s="1236">
        <v>17</v>
      </c>
      <c r="W4" s="1237">
        <v>18</v>
      </c>
      <c r="X4" s="1236">
        <v>19</v>
      </c>
      <c r="Y4" s="1237">
        <v>20</v>
      </c>
      <c r="Z4" s="1236">
        <v>21</v>
      </c>
      <c r="AA4" s="1237">
        <v>22</v>
      </c>
      <c r="AB4" s="1236">
        <v>23</v>
      </c>
      <c r="AC4" s="1237">
        <v>24</v>
      </c>
      <c r="AD4" s="1236">
        <v>25</v>
      </c>
      <c r="AE4" s="1238"/>
      <c r="AF4" s="1238"/>
      <c r="AG4" s="1238"/>
      <c r="AH4" s="1238"/>
      <c r="AI4" s="1239"/>
      <c r="AJ4" s="1239"/>
      <c r="AK4" s="1240"/>
      <c r="AL4" s="1240"/>
      <c r="AM4" s="1240"/>
      <c r="AN4" s="1240"/>
      <c r="AO4" s="1240"/>
      <c r="AP4" s="1240"/>
      <c r="AQ4" s="1240"/>
      <c r="AR4" s="1240"/>
      <c r="AS4" s="1240"/>
      <c r="AT4" s="1240"/>
    </row>
    <row r="5" spans="1:46" s="1228" customFormat="1" x14ac:dyDescent="0.25">
      <c r="A5" s="1229"/>
      <c r="B5" s="1268">
        <f>Parameters!B5</f>
        <v>2019</v>
      </c>
      <c r="C5" s="1269">
        <f>B5+1</f>
        <v>2020</v>
      </c>
      <c r="D5" s="1269">
        <f t="shared" ref="D5:AD5" si="0">C5+1</f>
        <v>2021</v>
      </c>
      <c r="E5" s="1269">
        <f>D5+1</f>
        <v>2022</v>
      </c>
      <c r="F5" s="1270">
        <f t="shared" si="0"/>
        <v>2023</v>
      </c>
      <c r="G5" s="1270">
        <f t="shared" si="0"/>
        <v>2024</v>
      </c>
      <c r="H5" s="1270">
        <f t="shared" si="0"/>
        <v>2025</v>
      </c>
      <c r="I5" s="1270">
        <f t="shared" si="0"/>
        <v>2026</v>
      </c>
      <c r="J5" s="1270">
        <f t="shared" si="0"/>
        <v>2027</v>
      </c>
      <c r="K5" s="1270">
        <f t="shared" si="0"/>
        <v>2028</v>
      </c>
      <c r="L5" s="1270">
        <f t="shared" si="0"/>
        <v>2029</v>
      </c>
      <c r="M5" s="1270">
        <f t="shared" si="0"/>
        <v>2030</v>
      </c>
      <c r="N5" s="1270">
        <f t="shared" si="0"/>
        <v>2031</v>
      </c>
      <c r="O5" s="1270">
        <f t="shared" si="0"/>
        <v>2032</v>
      </c>
      <c r="P5" s="1270">
        <f t="shared" si="0"/>
        <v>2033</v>
      </c>
      <c r="Q5" s="1270">
        <f t="shared" si="0"/>
        <v>2034</v>
      </c>
      <c r="R5" s="1270">
        <f t="shared" si="0"/>
        <v>2035</v>
      </c>
      <c r="S5" s="1270">
        <f t="shared" si="0"/>
        <v>2036</v>
      </c>
      <c r="T5" s="1270">
        <f t="shared" si="0"/>
        <v>2037</v>
      </c>
      <c r="U5" s="1270">
        <f t="shared" si="0"/>
        <v>2038</v>
      </c>
      <c r="V5" s="1270">
        <f t="shared" si="0"/>
        <v>2039</v>
      </c>
      <c r="W5" s="1270">
        <f t="shared" si="0"/>
        <v>2040</v>
      </c>
      <c r="X5" s="1270">
        <f t="shared" si="0"/>
        <v>2041</v>
      </c>
      <c r="Y5" s="1270">
        <f t="shared" si="0"/>
        <v>2042</v>
      </c>
      <c r="Z5" s="1270">
        <f t="shared" si="0"/>
        <v>2043</v>
      </c>
      <c r="AA5" s="1270">
        <f t="shared" si="0"/>
        <v>2044</v>
      </c>
      <c r="AB5" s="1270">
        <f t="shared" si="0"/>
        <v>2045</v>
      </c>
      <c r="AC5" s="1270">
        <f t="shared" si="0"/>
        <v>2046</v>
      </c>
      <c r="AD5" s="1270">
        <f t="shared" si="0"/>
        <v>2047</v>
      </c>
      <c r="AE5" s="1225"/>
      <c r="AF5" s="1225"/>
      <c r="AG5" s="1225"/>
      <c r="AH5" s="1225"/>
      <c r="AI5" s="1226"/>
      <c r="AJ5" s="1226"/>
      <c r="AK5" s="1227"/>
      <c r="AL5" s="1227"/>
      <c r="AM5" s="1227"/>
      <c r="AN5" s="1227"/>
      <c r="AO5" s="1227"/>
      <c r="AP5" s="1227"/>
      <c r="AQ5" s="1227"/>
      <c r="AR5" s="1227"/>
      <c r="AS5" s="1227"/>
      <c r="AT5" s="1227"/>
    </row>
    <row r="6" spans="1:46" ht="14.4" x14ac:dyDescent="0.3">
      <c r="A6" s="1128" t="s">
        <v>9495</v>
      </c>
      <c r="C6" s="1258">
        <v>1163014</v>
      </c>
      <c r="D6" s="1258">
        <v>1163014</v>
      </c>
      <c r="E6" s="1258">
        <v>1163014</v>
      </c>
      <c r="F6" s="1233">
        <v>1163014</v>
      </c>
      <c r="G6" s="1233">
        <v>1163014</v>
      </c>
      <c r="H6" s="1233">
        <v>1163014</v>
      </c>
      <c r="I6" s="1233">
        <v>1163014</v>
      </c>
      <c r="J6" s="1233">
        <v>1163014</v>
      </c>
      <c r="K6" s="1233">
        <v>1163014</v>
      </c>
      <c r="L6" s="1233">
        <v>1163014</v>
      </c>
      <c r="M6" s="1233">
        <v>1163014</v>
      </c>
      <c r="N6" s="1233">
        <v>1163014</v>
      </c>
      <c r="O6" s="1233">
        <v>1163014</v>
      </c>
      <c r="P6" s="1233">
        <v>1163014</v>
      </c>
      <c r="Q6" s="1233">
        <v>1163014</v>
      </c>
      <c r="R6" s="1233">
        <v>1163014</v>
      </c>
      <c r="S6" s="1233">
        <v>1163014</v>
      </c>
      <c r="T6" s="1233">
        <v>1163014</v>
      </c>
      <c r="U6" s="1233">
        <v>1163014</v>
      </c>
      <c r="V6" s="1233">
        <v>1163014</v>
      </c>
      <c r="W6" s="1233">
        <v>1163014</v>
      </c>
      <c r="X6" s="1233">
        <v>1163014</v>
      </c>
      <c r="Y6" s="1233">
        <v>1163014</v>
      </c>
      <c r="Z6" s="1233">
        <v>1163014</v>
      </c>
      <c r="AA6" s="1233">
        <v>1163014</v>
      </c>
      <c r="AB6" s="1233">
        <v>1163014</v>
      </c>
      <c r="AC6" s="1233">
        <v>1163014</v>
      </c>
      <c r="AD6" s="1233">
        <v>1163014</v>
      </c>
    </row>
    <row r="7" spans="1:46" ht="14.4" x14ac:dyDescent="0.3">
      <c r="A7" s="1128" t="s">
        <v>9496</v>
      </c>
      <c r="C7" s="1258">
        <v>1041092</v>
      </c>
      <c r="D7" s="1258">
        <v>1041092</v>
      </c>
      <c r="E7" s="1258">
        <v>1041092</v>
      </c>
      <c r="F7" s="1233">
        <v>1041092</v>
      </c>
      <c r="G7" s="1233">
        <v>1041092</v>
      </c>
      <c r="H7" s="1233">
        <v>1041092</v>
      </c>
      <c r="I7" s="1233">
        <v>1041092</v>
      </c>
      <c r="J7" s="1233">
        <v>1041092</v>
      </c>
      <c r="K7" s="1233">
        <v>1041092</v>
      </c>
      <c r="L7" s="1233">
        <v>1041092</v>
      </c>
      <c r="M7" s="1233">
        <v>1041092</v>
      </c>
      <c r="N7" s="1233">
        <v>1041092</v>
      </c>
      <c r="O7" s="1233">
        <v>1041092</v>
      </c>
      <c r="P7" s="1233">
        <v>1041092</v>
      </c>
      <c r="Q7" s="1233">
        <v>1041092</v>
      </c>
      <c r="R7" s="1233">
        <v>1041092</v>
      </c>
      <c r="S7" s="1233">
        <v>1041092</v>
      </c>
      <c r="T7" s="1233">
        <v>1041092</v>
      </c>
      <c r="U7" s="1233">
        <v>1041092</v>
      </c>
      <c r="V7" s="1233">
        <v>1041092</v>
      </c>
      <c r="W7" s="1233">
        <v>1041092</v>
      </c>
      <c r="X7" s="1233">
        <v>1041092</v>
      </c>
      <c r="Y7" s="1233">
        <v>1041092</v>
      </c>
      <c r="Z7" s="1233">
        <v>1041092</v>
      </c>
      <c r="AA7" s="1233">
        <v>1041092</v>
      </c>
      <c r="AB7" s="1233">
        <v>1041092</v>
      </c>
      <c r="AC7" s="1233">
        <v>1041092</v>
      </c>
      <c r="AD7" s="1233">
        <v>1041092</v>
      </c>
    </row>
    <row r="8" spans="1:46" ht="16.2" x14ac:dyDescent="0.45">
      <c r="A8" s="1264" t="s">
        <v>9497</v>
      </c>
      <c r="C8" s="1259">
        <v>71778</v>
      </c>
      <c r="D8" s="1259">
        <v>71778</v>
      </c>
      <c r="E8" s="1259">
        <v>71778</v>
      </c>
      <c r="F8" s="1234">
        <v>71778</v>
      </c>
      <c r="G8" s="1234">
        <v>71778</v>
      </c>
      <c r="H8" s="1234">
        <v>71778</v>
      </c>
      <c r="I8" s="1234">
        <v>71778</v>
      </c>
      <c r="J8" s="1234">
        <v>71778</v>
      </c>
      <c r="K8" s="1234">
        <v>71778</v>
      </c>
      <c r="L8" s="1234">
        <v>71778</v>
      </c>
      <c r="M8" s="1234">
        <v>71778</v>
      </c>
      <c r="N8" s="1234">
        <v>71778</v>
      </c>
      <c r="O8" s="1234">
        <v>71778</v>
      </c>
      <c r="P8" s="1234">
        <v>71778</v>
      </c>
      <c r="Q8" s="1234">
        <v>71778</v>
      </c>
      <c r="R8" s="1234">
        <v>71778</v>
      </c>
      <c r="S8" s="1234">
        <v>71778</v>
      </c>
      <c r="T8" s="1234">
        <v>71778</v>
      </c>
      <c r="U8" s="1234">
        <v>71778</v>
      </c>
      <c r="V8" s="1234">
        <v>71778</v>
      </c>
      <c r="W8" s="1234">
        <v>71778</v>
      </c>
      <c r="X8" s="1234">
        <v>71778</v>
      </c>
      <c r="Y8" s="1234">
        <v>71778</v>
      </c>
      <c r="Z8" s="1234">
        <v>71778</v>
      </c>
      <c r="AA8" s="1234">
        <v>71778</v>
      </c>
      <c r="AB8" s="1234">
        <v>71778</v>
      </c>
      <c r="AC8" s="1234">
        <v>71778</v>
      </c>
      <c r="AD8" s="1234">
        <v>71778</v>
      </c>
    </row>
    <row r="9" spans="1:46" ht="14.4" x14ac:dyDescent="0.3">
      <c r="A9" s="1232" t="s">
        <v>9518</v>
      </c>
      <c r="C9" s="1267">
        <f>SUM(C6:C8)</f>
        <v>2275884</v>
      </c>
      <c r="D9" s="1267">
        <f>SUM(D6:D8)</f>
        <v>2275884</v>
      </c>
      <c r="E9" s="1267">
        <f t="shared" ref="E9:AD9" si="1">SUM(E6:E8)</f>
        <v>2275884</v>
      </c>
      <c r="F9" s="1230">
        <f t="shared" si="1"/>
        <v>2275884</v>
      </c>
      <c r="G9" s="1230">
        <f t="shared" si="1"/>
        <v>2275884</v>
      </c>
      <c r="H9" s="1230">
        <f t="shared" si="1"/>
        <v>2275884</v>
      </c>
      <c r="I9" s="1230">
        <f t="shared" si="1"/>
        <v>2275884</v>
      </c>
      <c r="J9" s="1230">
        <f t="shared" si="1"/>
        <v>2275884</v>
      </c>
      <c r="K9" s="1230">
        <f t="shared" si="1"/>
        <v>2275884</v>
      </c>
      <c r="L9" s="1230">
        <f t="shared" si="1"/>
        <v>2275884</v>
      </c>
      <c r="M9" s="1230">
        <f t="shared" si="1"/>
        <v>2275884</v>
      </c>
      <c r="N9" s="1230">
        <f t="shared" si="1"/>
        <v>2275884</v>
      </c>
      <c r="O9" s="1230">
        <f t="shared" si="1"/>
        <v>2275884</v>
      </c>
      <c r="P9" s="1230">
        <f t="shared" si="1"/>
        <v>2275884</v>
      </c>
      <c r="Q9" s="1230">
        <f t="shared" si="1"/>
        <v>2275884</v>
      </c>
      <c r="R9" s="1230">
        <f t="shared" si="1"/>
        <v>2275884</v>
      </c>
      <c r="S9" s="1230">
        <f t="shared" si="1"/>
        <v>2275884</v>
      </c>
      <c r="T9" s="1230">
        <f t="shared" si="1"/>
        <v>2275884</v>
      </c>
      <c r="U9" s="1230">
        <f t="shared" si="1"/>
        <v>2275884</v>
      </c>
      <c r="V9" s="1230">
        <f t="shared" si="1"/>
        <v>2275884</v>
      </c>
      <c r="W9" s="1230">
        <f t="shared" si="1"/>
        <v>2275884</v>
      </c>
      <c r="X9" s="1230">
        <f t="shared" si="1"/>
        <v>2275884</v>
      </c>
      <c r="Y9" s="1230">
        <f t="shared" si="1"/>
        <v>2275884</v>
      </c>
      <c r="Z9" s="1230">
        <f t="shared" si="1"/>
        <v>2275884</v>
      </c>
      <c r="AA9" s="1230">
        <f t="shared" si="1"/>
        <v>2275884</v>
      </c>
      <c r="AB9" s="1230">
        <f t="shared" si="1"/>
        <v>2275884</v>
      </c>
      <c r="AC9" s="1230">
        <f t="shared" si="1"/>
        <v>2275884</v>
      </c>
      <c r="AD9" s="1230">
        <f t="shared" si="1"/>
        <v>2275884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7030A0"/>
  </sheetPr>
  <dimension ref="A1:AD61"/>
  <sheetViews>
    <sheetView zoomScale="75" zoomScaleNormal="75" workbookViewId="0">
      <pane xSplit="1" ySplit="2" topLeftCell="B18" activePane="bottomRight" state="frozen"/>
      <selection activeCell="B2" sqref="B2"/>
      <selection pane="topRight" activeCell="B2" sqref="B2"/>
      <selection pane="bottomLeft" activeCell="B2" sqref="B2"/>
      <selection pane="bottomRight"/>
    </sheetView>
  </sheetViews>
  <sheetFormatPr defaultColWidth="9.109375" defaultRowHeight="14.4" x14ac:dyDescent="0.3"/>
  <cols>
    <col min="1" max="1" width="82.44140625" style="253" bestFit="1" customWidth="1"/>
    <col min="2" max="29" width="8.6640625" style="253" customWidth="1"/>
    <col min="30" max="30" width="10.44140625" style="253" customWidth="1"/>
    <col min="31" max="16384" width="9.109375" style="253"/>
  </cols>
  <sheetData>
    <row r="1" spans="1:30" ht="18" x14ac:dyDescent="0.3">
      <c r="A1" s="1272" t="s">
        <v>8807</v>
      </c>
      <c r="B1" s="255"/>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row>
    <row r="2" spans="1:30" x14ac:dyDescent="0.3">
      <c r="A2" s="292"/>
      <c r="B2" s="287">
        <v>1990</v>
      </c>
      <c r="C2" s="287">
        <v>1991</v>
      </c>
      <c r="D2" s="287">
        <v>1992</v>
      </c>
      <c r="E2" s="287">
        <v>1993</v>
      </c>
      <c r="F2" s="287">
        <v>1994</v>
      </c>
      <c r="G2" s="287">
        <v>1995</v>
      </c>
      <c r="H2" s="287">
        <v>1996</v>
      </c>
      <c r="I2" s="287">
        <v>1997</v>
      </c>
      <c r="J2" s="287">
        <v>1998</v>
      </c>
      <c r="K2" s="287">
        <v>1999</v>
      </c>
      <c r="L2" s="287">
        <v>2000</v>
      </c>
      <c r="M2" s="287">
        <v>2001</v>
      </c>
      <c r="N2" s="287">
        <v>2002</v>
      </c>
      <c r="O2" s="287">
        <v>2003</v>
      </c>
      <c r="P2" s="287">
        <v>2004</v>
      </c>
      <c r="Q2" s="287">
        <v>2005</v>
      </c>
      <c r="R2" s="287">
        <v>2006</v>
      </c>
      <c r="S2" s="287">
        <v>2007</v>
      </c>
      <c r="T2" s="287">
        <v>2008</v>
      </c>
      <c r="U2" s="287">
        <v>2009</v>
      </c>
      <c r="V2" s="287">
        <v>2010</v>
      </c>
      <c r="W2" s="287">
        <v>2011</v>
      </c>
      <c r="X2" s="287">
        <v>2012</v>
      </c>
      <c r="Y2" s="287">
        <v>2013</v>
      </c>
      <c r="Z2" s="287">
        <v>2014</v>
      </c>
      <c r="AA2" s="287">
        <v>2015</v>
      </c>
      <c r="AB2" s="952">
        <v>2016</v>
      </c>
      <c r="AC2" s="287">
        <v>2017</v>
      </c>
      <c r="AD2" s="952">
        <v>2018</v>
      </c>
    </row>
    <row r="3" spans="1:30" x14ac:dyDescent="0.3">
      <c r="A3" s="475" t="s">
        <v>9319</v>
      </c>
      <c r="B3" s="179"/>
      <c r="C3" s="179"/>
      <c r="D3" s="179"/>
      <c r="E3" s="179"/>
      <c r="F3" s="179"/>
      <c r="G3" s="179"/>
      <c r="H3" s="179"/>
      <c r="I3" s="179"/>
      <c r="J3" s="179"/>
      <c r="K3" s="179"/>
      <c r="L3" s="179"/>
      <c r="M3" s="179"/>
      <c r="N3" s="179"/>
      <c r="O3" s="179"/>
      <c r="P3" s="179"/>
      <c r="Q3" s="179"/>
      <c r="R3" s="179"/>
      <c r="S3" s="179"/>
      <c r="T3" s="179"/>
      <c r="U3" s="179"/>
      <c r="V3" s="179"/>
      <c r="W3" s="259"/>
      <c r="X3" s="260"/>
      <c r="Y3" s="261"/>
      <c r="Z3" s="179"/>
      <c r="AA3" s="179"/>
      <c r="AB3" s="179"/>
      <c r="AC3" s="179"/>
    </row>
    <row r="4" spans="1:30" x14ac:dyDescent="0.3">
      <c r="A4" s="475"/>
      <c r="B4" s="179"/>
      <c r="C4" s="179"/>
      <c r="D4" s="179"/>
      <c r="E4" s="179"/>
      <c r="F4" s="179"/>
      <c r="G4" s="179"/>
      <c r="H4" s="179"/>
      <c r="I4" s="179"/>
      <c r="J4" s="179"/>
      <c r="K4" s="179"/>
      <c r="L4" s="179"/>
      <c r="M4" s="179"/>
      <c r="N4" s="179"/>
      <c r="O4" s="179"/>
      <c r="P4" s="179"/>
      <c r="Q4" s="179"/>
      <c r="R4" s="179"/>
      <c r="S4" s="179"/>
      <c r="T4" s="179"/>
      <c r="U4" s="179"/>
      <c r="V4" s="179"/>
      <c r="W4" s="259"/>
      <c r="X4" s="260"/>
      <c r="Y4" s="261"/>
      <c r="Z4" s="179"/>
      <c r="AA4" s="179"/>
      <c r="AB4" s="179"/>
      <c r="AC4" s="179"/>
    </row>
    <row r="5" spans="1:30" ht="15" customHeight="1" x14ac:dyDescent="0.3">
      <c r="A5" s="474" t="s">
        <v>8808</v>
      </c>
      <c r="B5" s="283">
        <v>130.65833333333333</v>
      </c>
      <c r="C5" s="283">
        <v>136.19166666666666</v>
      </c>
      <c r="D5" s="283">
        <v>140.31666666666669</v>
      </c>
      <c r="E5" s="283">
        <v>144.45833333333331</v>
      </c>
      <c r="F5" s="283">
        <v>148.22500000000002</v>
      </c>
      <c r="G5" s="283">
        <v>152.38333333333335</v>
      </c>
      <c r="H5" s="283">
        <v>156.84999999999997</v>
      </c>
      <c r="I5" s="283">
        <v>160.51666666666665</v>
      </c>
      <c r="J5" s="283">
        <v>163.00833333333335</v>
      </c>
      <c r="K5" s="283">
        <v>166.57500000000002</v>
      </c>
      <c r="L5" s="283">
        <v>172.19999999999996</v>
      </c>
      <c r="M5" s="283">
        <v>177.06666666666663</v>
      </c>
      <c r="N5" s="283">
        <v>179.875</v>
      </c>
      <c r="O5" s="283">
        <v>183.95833333333334</v>
      </c>
      <c r="P5" s="283">
        <v>188.88333333333335</v>
      </c>
      <c r="Q5" s="283">
        <v>195.29166666666671</v>
      </c>
      <c r="R5" s="283">
        <v>201.5916666666667</v>
      </c>
      <c r="S5" s="283">
        <v>207.34241666666671</v>
      </c>
      <c r="T5" s="283">
        <v>215.30250000000001</v>
      </c>
      <c r="U5" s="283">
        <v>214.53700000000001</v>
      </c>
      <c r="V5" s="283">
        <v>218.05550000000002</v>
      </c>
      <c r="W5" s="283">
        <v>224.93916666666667</v>
      </c>
      <c r="X5" s="283">
        <v>229.5939166666667</v>
      </c>
      <c r="Y5" s="283">
        <v>232.95708333333332</v>
      </c>
      <c r="Z5" s="283">
        <v>236.73616666666666</v>
      </c>
      <c r="AA5" s="284">
        <v>237.01700000000002</v>
      </c>
      <c r="AB5" s="284">
        <v>240.00700000000001</v>
      </c>
      <c r="AC5" s="284">
        <v>245.12</v>
      </c>
      <c r="AD5" s="284">
        <v>251.107</v>
      </c>
    </row>
    <row r="6" spans="1:30" x14ac:dyDescent="0.3">
      <c r="A6" s="266" t="s">
        <v>8809</v>
      </c>
      <c r="B6" s="291" t="s">
        <v>179</v>
      </c>
      <c r="C6" s="267">
        <f t="shared" ref="C6" si="0">C5/B5-1</f>
        <v>4.2349639645385517E-2</v>
      </c>
      <c r="D6" s="267">
        <f t="shared" ref="D6" si="1">D5/C5-1</f>
        <v>3.0288196781496968E-2</v>
      </c>
      <c r="E6" s="267">
        <f t="shared" ref="E6" si="2">E5/D5-1</f>
        <v>2.9516569663855297E-2</v>
      </c>
      <c r="F6" s="267">
        <f t="shared" ref="F6" si="3">F5/E5-1</f>
        <v>2.6074415921546246E-2</v>
      </c>
      <c r="G6" s="267">
        <f t="shared" ref="G6" si="4">G5/F5-1</f>
        <v>2.805419688536559E-2</v>
      </c>
      <c r="H6" s="267">
        <f t="shared" ref="H6" si="5">H5/G5-1</f>
        <v>2.9312041999343341E-2</v>
      </c>
      <c r="I6" s="267">
        <f t="shared" ref="I6" si="6">I5/H5-1</f>
        <v>2.3376899373074078E-2</v>
      </c>
      <c r="J6" s="267">
        <f t="shared" ref="J6" si="7">J5/I5-1</f>
        <v>1.5522790987436696E-2</v>
      </c>
      <c r="K6" s="267">
        <f t="shared" ref="K6" si="8">K5/J5-1</f>
        <v>2.1880271969735743E-2</v>
      </c>
      <c r="L6" s="267">
        <f t="shared" ref="L6" si="9">L5/K5-1</f>
        <v>3.3768572714993006E-2</v>
      </c>
      <c r="M6" s="267">
        <f t="shared" ref="M6" si="10">M5/L5-1</f>
        <v>2.8261711188540595E-2</v>
      </c>
      <c r="N6" s="267">
        <f t="shared" ref="N6" si="11">N5/M5-1</f>
        <v>1.5860316265060348E-2</v>
      </c>
      <c r="O6" s="267">
        <f t="shared" ref="O6" si="12">O5/N5-1</f>
        <v>2.2700949733611253E-2</v>
      </c>
      <c r="P6" s="267">
        <f t="shared" ref="P6" si="13">P5/O5-1</f>
        <v>2.6772366930917446E-2</v>
      </c>
      <c r="Q6" s="267">
        <f t="shared" ref="Q6" si="14">Q5/P5-1</f>
        <v>3.3927468454954646E-2</v>
      </c>
      <c r="R6" s="267">
        <f t="shared" ref="R6" si="15">R5/Q5-1</f>
        <v>3.2259441007040701E-2</v>
      </c>
      <c r="S6" s="267">
        <f t="shared" ref="S6" si="16">S5/R5-1</f>
        <v>2.8526724815013837E-2</v>
      </c>
      <c r="T6" s="267">
        <f t="shared" ref="T6" si="17">T5/S5-1</f>
        <v>3.8391002966509769E-2</v>
      </c>
      <c r="U6" s="267">
        <f t="shared" ref="U6" si="18">U5/T5-1</f>
        <v>-3.555462662997444E-3</v>
      </c>
      <c r="V6" s="267">
        <f t="shared" ref="V6" si="19">V5/U5-1</f>
        <v>1.6400434423899046E-2</v>
      </c>
      <c r="W6" s="267">
        <f t="shared" ref="W6" si="20">W5/V5-1</f>
        <v>3.1568415686220375E-2</v>
      </c>
      <c r="X6" s="267">
        <f t="shared" ref="X6" si="21">X5/W5-1</f>
        <v>2.0693372652606179E-2</v>
      </c>
      <c r="Y6" s="267">
        <f t="shared" ref="Y6" si="22">Y5/X5-1</f>
        <v>1.464832655627113E-2</v>
      </c>
      <c r="Z6" s="267">
        <f t="shared" ref="Z6" si="23">Z5/Y5-1</f>
        <v>1.6222229774082164E-2</v>
      </c>
      <c r="AA6" s="267">
        <f t="shared" ref="AA6" si="24">AA5/Z5-1</f>
        <v>1.1862713555246263E-3</v>
      </c>
      <c r="AB6" s="267">
        <f t="shared" ref="AB6" si="25">AB5/AA5-1</f>
        <v>1.2615128872612402E-2</v>
      </c>
      <c r="AC6" s="267">
        <f t="shared" ref="AC6:AD6" si="26">AC5/AB5-1</f>
        <v>2.1303545313261729E-2</v>
      </c>
      <c r="AD6" s="267">
        <f t="shared" si="26"/>
        <v>2.4424771540469958E-2</v>
      </c>
    </row>
    <row r="7" spans="1:30" x14ac:dyDescent="0.3">
      <c r="A7" s="256"/>
      <c r="B7" s="53"/>
      <c r="C7" s="53"/>
      <c r="D7" s="53"/>
      <c r="E7" s="53"/>
      <c r="F7" s="53"/>
      <c r="G7" s="53"/>
      <c r="H7" s="53"/>
      <c r="I7" s="268"/>
      <c r="J7" s="268"/>
      <c r="K7" s="268"/>
      <c r="L7" s="269"/>
      <c r="M7" s="269"/>
      <c r="N7" s="269"/>
      <c r="O7" s="269"/>
      <c r="P7" s="269"/>
      <c r="Q7" s="269"/>
      <c r="R7" s="269"/>
      <c r="S7" s="269"/>
      <c r="T7" s="269"/>
      <c r="U7" s="269"/>
      <c r="V7" s="269"/>
      <c r="W7" s="270"/>
      <c r="X7" s="271"/>
      <c r="Y7" s="272"/>
      <c r="Z7" s="53"/>
      <c r="AA7" s="53"/>
      <c r="AB7" s="53"/>
      <c r="AC7" s="53"/>
    </row>
    <row r="8" spans="1:30" x14ac:dyDescent="0.3">
      <c r="A8" s="474" t="s">
        <v>8810</v>
      </c>
      <c r="B8" s="273">
        <v>116.3</v>
      </c>
      <c r="C8" s="273">
        <v>116.5</v>
      </c>
      <c r="D8" s="273">
        <v>117.2</v>
      </c>
      <c r="E8" s="273">
        <v>118.9</v>
      </c>
      <c r="F8" s="273">
        <v>120.4</v>
      </c>
      <c r="G8" s="273">
        <v>124.7</v>
      </c>
      <c r="H8" s="273">
        <v>127.7</v>
      </c>
      <c r="I8" s="265">
        <v>127.6</v>
      </c>
      <c r="J8" s="265">
        <v>124.4</v>
      </c>
      <c r="K8" s="265">
        <v>125.5</v>
      </c>
      <c r="L8" s="273">
        <v>132.69999999999999</v>
      </c>
      <c r="M8" s="273">
        <v>134.19999999999999</v>
      </c>
      <c r="N8" s="273">
        <v>131.1</v>
      </c>
      <c r="O8" s="273">
        <v>138.1</v>
      </c>
      <c r="P8" s="273">
        <v>146.69999999999999</v>
      </c>
      <c r="Q8" s="273">
        <v>157.4</v>
      </c>
      <c r="R8" s="273">
        <v>164.7</v>
      </c>
      <c r="S8" s="273">
        <v>172.6</v>
      </c>
      <c r="T8" s="273">
        <v>189.6</v>
      </c>
      <c r="U8" s="273">
        <v>172.9</v>
      </c>
      <c r="V8" s="273">
        <v>184.7</v>
      </c>
      <c r="W8" s="273">
        <v>201</v>
      </c>
      <c r="X8" s="273">
        <v>202.2</v>
      </c>
      <c r="Y8" s="273">
        <v>203.4</v>
      </c>
      <c r="Z8" s="273">
        <v>205.3</v>
      </c>
      <c r="AA8" s="273">
        <v>190.4</v>
      </c>
      <c r="AB8" s="273">
        <v>185.4</v>
      </c>
      <c r="AC8" s="273">
        <v>193.5</v>
      </c>
      <c r="AD8" s="739"/>
    </row>
    <row r="9" spans="1:30" x14ac:dyDescent="0.3">
      <c r="A9" s="266" t="s">
        <v>8809</v>
      </c>
      <c r="B9" s="291" t="s">
        <v>179</v>
      </c>
      <c r="C9" s="267">
        <f t="shared" ref="C9:V9" si="27">C8/B8-1</f>
        <v>1.7196904557179593E-3</v>
      </c>
      <c r="D9" s="267">
        <f t="shared" si="27"/>
        <v>6.0085836909871126E-3</v>
      </c>
      <c r="E9" s="267">
        <f t="shared" si="27"/>
        <v>1.4505119453924964E-2</v>
      </c>
      <c r="F9" s="267">
        <f t="shared" si="27"/>
        <v>1.2615643397813292E-2</v>
      </c>
      <c r="G9" s="267">
        <f t="shared" si="27"/>
        <v>3.5714285714285587E-2</v>
      </c>
      <c r="H9" s="267">
        <f t="shared" si="27"/>
        <v>2.4057738572574205E-2</v>
      </c>
      <c r="I9" s="267">
        <f t="shared" si="27"/>
        <v>-7.8308535630389198E-4</v>
      </c>
      <c r="J9" s="267">
        <f t="shared" si="27"/>
        <v>-2.5078369905956022E-2</v>
      </c>
      <c r="K9" s="267">
        <f t="shared" si="27"/>
        <v>8.8424437299035041E-3</v>
      </c>
      <c r="L9" s="267">
        <f t="shared" si="27"/>
        <v>5.7370517928286846E-2</v>
      </c>
      <c r="M9" s="267">
        <f t="shared" si="27"/>
        <v>1.1303692539562871E-2</v>
      </c>
      <c r="N9" s="267">
        <f t="shared" si="27"/>
        <v>-2.3099850968703373E-2</v>
      </c>
      <c r="O9" s="267">
        <f t="shared" si="27"/>
        <v>5.3394355453852071E-2</v>
      </c>
      <c r="P9" s="267">
        <f t="shared" si="27"/>
        <v>6.2273714699493166E-2</v>
      </c>
      <c r="Q9" s="267">
        <f t="shared" si="27"/>
        <v>7.2937968643490336E-2</v>
      </c>
      <c r="R9" s="267">
        <f t="shared" si="27"/>
        <v>4.6378653113087642E-2</v>
      </c>
      <c r="S9" s="267">
        <f t="shared" si="27"/>
        <v>4.7965998785670871E-2</v>
      </c>
      <c r="T9" s="267">
        <f t="shared" si="27"/>
        <v>9.8493626882966367E-2</v>
      </c>
      <c r="U9" s="267">
        <f t="shared" si="27"/>
        <v>-8.8080168776371259E-2</v>
      </c>
      <c r="V9" s="267">
        <f t="shared" si="27"/>
        <v>6.8247541931752309E-2</v>
      </c>
      <c r="W9" s="274">
        <f>W8/V8-1</f>
        <v>8.8251218191662151E-2</v>
      </c>
      <c r="X9" s="274">
        <f>X8/W8-1</f>
        <v>5.9701492537311829E-3</v>
      </c>
      <c r="Y9" s="274">
        <f>Y8/X8-1</f>
        <v>5.9347181008901906E-3</v>
      </c>
      <c r="Z9" s="274">
        <f>Z8/Y8-1</f>
        <v>9.3411996066863345E-3</v>
      </c>
      <c r="AA9" s="274">
        <f t="shared" ref="AA9" si="28">AA8/Z8-1</f>
        <v>-7.2576716999512958E-2</v>
      </c>
      <c r="AB9" s="274">
        <f t="shared" ref="AB9" si="29">AB8/AA8-1</f>
        <v>-2.626050420168069E-2</v>
      </c>
      <c r="AC9" s="274">
        <f t="shared" ref="AC9" si="30">AC8/AB8-1</f>
        <v>4.3689320388349495E-2</v>
      </c>
    </row>
    <row r="10" spans="1:30" x14ac:dyDescent="0.3">
      <c r="A10" s="256"/>
      <c r="B10" s="53"/>
      <c r="C10" s="53"/>
      <c r="D10" s="53"/>
      <c r="E10" s="53"/>
      <c r="F10" s="53"/>
      <c r="G10" s="53"/>
      <c r="H10" s="53"/>
      <c r="I10" s="53"/>
      <c r="J10" s="53"/>
      <c r="K10" s="53"/>
      <c r="L10" s="53"/>
      <c r="M10" s="53"/>
      <c r="N10" s="53"/>
      <c r="O10" s="53"/>
      <c r="P10" s="53"/>
      <c r="Q10" s="53"/>
      <c r="R10" s="53"/>
      <c r="S10" s="53"/>
      <c r="T10" s="53"/>
      <c r="U10" s="53"/>
      <c r="V10" s="53"/>
      <c r="W10" s="180"/>
      <c r="X10" s="275"/>
      <c r="Y10" s="257"/>
      <c r="Z10" s="53"/>
      <c r="AA10" s="53"/>
      <c r="AB10" s="53"/>
      <c r="AC10" s="53"/>
    </row>
    <row r="11" spans="1:30" x14ac:dyDescent="0.3">
      <c r="A11" s="474" t="s">
        <v>8811</v>
      </c>
      <c r="B11" s="53"/>
      <c r="C11" s="53"/>
      <c r="D11" s="53"/>
      <c r="E11" s="53"/>
      <c r="F11" s="53"/>
      <c r="G11" s="53"/>
      <c r="H11" s="53"/>
      <c r="I11" s="53"/>
      <c r="J11" s="53"/>
      <c r="K11" s="53"/>
      <c r="L11" s="53"/>
      <c r="M11" s="262"/>
      <c r="N11" s="262"/>
      <c r="O11" s="262"/>
      <c r="P11" s="262"/>
      <c r="Q11" s="262"/>
      <c r="R11" s="262"/>
      <c r="S11" s="262"/>
      <c r="T11" s="262"/>
      <c r="U11" s="262"/>
      <c r="V11" s="262"/>
      <c r="W11" s="262"/>
      <c r="X11" s="262"/>
      <c r="Y11" s="262"/>
      <c r="Z11" s="262"/>
      <c r="AA11" s="262"/>
      <c r="AB11" s="262"/>
      <c r="AC11" s="262"/>
    </row>
    <row r="12" spans="1:30" x14ac:dyDescent="0.3">
      <c r="A12" s="256" t="s">
        <v>8812</v>
      </c>
      <c r="B12" s="53"/>
      <c r="C12" s="53"/>
      <c r="D12" s="53"/>
      <c r="E12" s="53"/>
      <c r="F12" s="53"/>
      <c r="G12" s="53"/>
      <c r="H12" s="53"/>
      <c r="I12" s="53"/>
      <c r="J12" s="53"/>
      <c r="K12" s="53"/>
      <c r="L12" s="53"/>
      <c r="M12" s="262"/>
      <c r="N12" s="262"/>
      <c r="O12" s="262"/>
      <c r="P12" s="262"/>
      <c r="Q12" s="262"/>
      <c r="R12" s="262"/>
      <c r="S12" s="262"/>
      <c r="T12" s="262"/>
      <c r="U12" s="262"/>
      <c r="V12" s="262"/>
      <c r="W12" s="263"/>
      <c r="X12" s="275"/>
      <c r="Y12" s="257"/>
      <c r="Z12" s="53"/>
      <c r="AA12" s="53"/>
      <c r="AB12" s="53"/>
      <c r="AC12" s="53"/>
    </row>
    <row r="13" spans="1:30" x14ac:dyDescent="0.3">
      <c r="A13" s="276" t="s">
        <v>8813</v>
      </c>
      <c r="B13" s="265">
        <v>88.6</v>
      </c>
      <c r="C13" s="265">
        <v>88.3</v>
      </c>
      <c r="D13" s="265">
        <v>89</v>
      </c>
      <c r="E13" s="265">
        <v>89.3</v>
      </c>
      <c r="F13" s="265">
        <v>90.1</v>
      </c>
      <c r="G13" s="265">
        <v>90.1</v>
      </c>
      <c r="H13" s="265">
        <v>90.1</v>
      </c>
      <c r="I13" s="265">
        <v>90.1</v>
      </c>
      <c r="J13" s="265">
        <v>91.8</v>
      </c>
      <c r="K13" s="265">
        <v>93</v>
      </c>
      <c r="L13" s="265">
        <v>93.5</v>
      </c>
      <c r="M13" s="265">
        <v>94.6</v>
      </c>
      <c r="N13" s="265">
        <v>96.8</v>
      </c>
      <c r="O13" s="265">
        <v>97.5</v>
      </c>
      <c r="P13" s="265">
        <v>99.4</v>
      </c>
      <c r="Q13" s="265">
        <v>99.7</v>
      </c>
      <c r="R13" s="265">
        <v>99.2</v>
      </c>
      <c r="S13" s="265">
        <v>99.8</v>
      </c>
      <c r="T13" s="265">
        <v>99.2</v>
      </c>
      <c r="U13" s="265">
        <v>101.7</v>
      </c>
      <c r="V13" s="265">
        <v>101.1</v>
      </c>
      <c r="W13" s="273">
        <v>100.4</v>
      </c>
      <c r="X13" s="273">
        <v>99.7</v>
      </c>
      <c r="Y13" s="273">
        <v>100.1</v>
      </c>
      <c r="Z13" s="273">
        <v>100.4</v>
      </c>
      <c r="AA13" s="273">
        <v>103</v>
      </c>
      <c r="AB13" s="273">
        <v>104.1</v>
      </c>
      <c r="AC13" s="273">
        <v>104.1</v>
      </c>
    </row>
    <row r="14" spans="1:30" x14ac:dyDescent="0.3">
      <c r="A14" s="276" t="s">
        <v>8814</v>
      </c>
      <c r="B14" s="265">
        <v>88.6</v>
      </c>
      <c r="C14" s="265">
        <v>88.6</v>
      </c>
      <c r="D14" s="265">
        <v>89</v>
      </c>
      <c r="E14" s="265">
        <v>89.5</v>
      </c>
      <c r="F14" s="265">
        <v>90.1</v>
      </c>
      <c r="G14" s="265">
        <v>90</v>
      </c>
      <c r="H14" s="265">
        <v>90.1</v>
      </c>
      <c r="I14" s="265">
        <v>90.5</v>
      </c>
      <c r="J14" s="265">
        <v>92.1</v>
      </c>
      <c r="K14" s="265">
        <v>93.2</v>
      </c>
      <c r="L14" s="265">
        <v>93.8</v>
      </c>
      <c r="M14" s="265">
        <v>94.5</v>
      </c>
      <c r="N14" s="265">
        <v>97.1</v>
      </c>
      <c r="O14" s="265">
        <v>98.5</v>
      </c>
      <c r="P14" s="265">
        <v>99.1</v>
      </c>
      <c r="Q14" s="265">
        <v>99.7</v>
      </c>
      <c r="R14" s="265">
        <v>98.5</v>
      </c>
      <c r="S14" s="265">
        <v>99.2</v>
      </c>
      <c r="T14" s="265">
        <v>97.4</v>
      </c>
      <c r="U14" s="265">
        <v>100.6</v>
      </c>
      <c r="V14" s="265">
        <v>101.4</v>
      </c>
      <c r="W14" s="273">
        <v>100</v>
      </c>
      <c r="X14" s="273">
        <v>100.2</v>
      </c>
      <c r="Y14" s="273">
        <v>100.3</v>
      </c>
      <c r="Z14" s="273">
        <v>100.3</v>
      </c>
      <c r="AA14" s="273">
        <v>102.1</v>
      </c>
      <c r="AB14" s="273">
        <v>103.5</v>
      </c>
      <c r="AC14" s="273">
        <v>104.2</v>
      </c>
    </row>
    <row r="15" spans="1:30" x14ac:dyDescent="0.3">
      <c r="A15" s="276" t="s">
        <v>8815</v>
      </c>
      <c r="B15" s="265">
        <v>88</v>
      </c>
      <c r="C15" s="265">
        <v>88.8</v>
      </c>
      <c r="D15" s="265">
        <v>89.3</v>
      </c>
      <c r="E15" s="265">
        <v>90</v>
      </c>
      <c r="F15" s="265">
        <v>90.1</v>
      </c>
      <c r="G15" s="265">
        <v>90.3</v>
      </c>
      <c r="H15" s="265">
        <v>90.1</v>
      </c>
      <c r="I15" s="265">
        <v>90.8</v>
      </c>
      <c r="J15" s="265">
        <v>92.8</v>
      </c>
      <c r="K15" s="265">
        <v>93.2</v>
      </c>
      <c r="L15" s="265">
        <v>94</v>
      </c>
      <c r="M15" s="265">
        <v>95.5</v>
      </c>
      <c r="N15" s="265">
        <v>97.3</v>
      </c>
      <c r="O15" s="265">
        <v>98.8</v>
      </c>
      <c r="P15" s="265">
        <v>100</v>
      </c>
      <c r="Q15" s="265">
        <v>98.4</v>
      </c>
      <c r="R15" s="265">
        <v>99.6</v>
      </c>
      <c r="S15" s="265">
        <v>100.1</v>
      </c>
      <c r="T15" s="265">
        <v>98.2</v>
      </c>
      <c r="U15" s="265">
        <v>100.9</v>
      </c>
      <c r="V15" s="265">
        <v>101.7</v>
      </c>
      <c r="W15" s="273">
        <v>99.9</v>
      </c>
      <c r="X15" s="273">
        <v>99.8</v>
      </c>
      <c r="Y15" s="273">
        <v>100.5</v>
      </c>
      <c r="Z15" s="273">
        <v>101.1</v>
      </c>
      <c r="AA15" s="273">
        <v>103.1</v>
      </c>
      <c r="AB15" s="273">
        <v>103.9</v>
      </c>
      <c r="AC15" s="273">
        <v>104.2</v>
      </c>
    </row>
    <row r="16" spans="1:30" x14ac:dyDescent="0.3">
      <c r="A16" s="276" t="s">
        <v>8816</v>
      </c>
      <c r="B16" s="265">
        <v>87.9</v>
      </c>
      <c r="C16" s="265">
        <v>88.9</v>
      </c>
      <c r="D16" s="265">
        <v>89.3</v>
      </c>
      <c r="E16" s="265">
        <v>90.1</v>
      </c>
      <c r="F16" s="265">
        <v>90.3</v>
      </c>
      <c r="G16" s="265">
        <v>90.5</v>
      </c>
      <c r="H16" s="265">
        <v>90.1</v>
      </c>
      <c r="I16" s="265">
        <v>91.5</v>
      </c>
      <c r="J16" s="265">
        <v>93.2</v>
      </c>
      <c r="K16" s="265">
        <v>93.8</v>
      </c>
      <c r="L16" s="265">
        <v>94.5</v>
      </c>
      <c r="M16" s="265">
        <v>97</v>
      </c>
      <c r="N16" s="265">
        <v>97.9</v>
      </c>
      <c r="O16" s="265">
        <v>99.8</v>
      </c>
      <c r="P16" s="265">
        <v>100.3</v>
      </c>
      <c r="Q16" s="293">
        <v>100</v>
      </c>
      <c r="R16" s="265">
        <v>100.8</v>
      </c>
      <c r="S16" s="265">
        <v>100</v>
      </c>
      <c r="T16" s="265">
        <v>102.5</v>
      </c>
      <c r="U16" s="265">
        <v>101.2</v>
      </c>
      <c r="V16" s="265">
        <v>101.7</v>
      </c>
      <c r="W16" s="273">
        <v>100.7</v>
      </c>
      <c r="X16" s="273">
        <v>100.9</v>
      </c>
      <c r="Y16" s="273">
        <v>101.3</v>
      </c>
      <c r="Z16" s="273">
        <v>102.8</v>
      </c>
      <c r="AA16" s="273">
        <v>104.1</v>
      </c>
      <c r="AB16" s="273">
        <v>104.3</v>
      </c>
      <c r="AC16" s="273">
        <v>104.8</v>
      </c>
      <c r="AD16" s="739"/>
    </row>
    <row r="17" spans="1:30" x14ac:dyDescent="0.3">
      <c r="A17" s="277" t="s">
        <v>8817</v>
      </c>
      <c r="B17" s="278">
        <f t="shared" ref="B17:L17" si="31">AVERAGE(B13:B16)</f>
        <v>88.275000000000006</v>
      </c>
      <c r="C17" s="278">
        <f t="shared" si="31"/>
        <v>88.65</v>
      </c>
      <c r="D17" s="278">
        <f t="shared" si="31"/>
        <v>89.15</v>
      </c>
      <c r="E17" s="278">
        <f t="shared" si="31"/>
        <v>89.724999999999994</v>
      </c>
      <c r="F17" s="278">
        <f t="shared" si="31"/>
        <v>90.149999999999991</v>
      </c>
      <c r="G17" s="278">
        <f t="shared" si="31"/>
        <v>90.224999999999994</v>
      </c>
      <c r="H17" s="278">
        <f t="shared" si="31"/>
        <v>90.1</v>
      </c>
      <c r="I17" s="278">
        <f t="shared" si="31"/>
        <v>90.724999999999994</v>
      </c>
      <c r="J17" s="278">
        <f t="shared" si="31"/>
        <v>92.474999999999994</v>
      </c>
      <c r="K17" s="278">
        <f t="shared" si="31"/>
        <v>93.3</v>
      </c>
      <c r="L17" s="278">
        <f t="shared" si="31"/>
        <v>93.95</v>
      </c>
      <c r="M17" s="278">
        <f>AVERAGE(M13:M16)</f>
        <v>95.4</v>
      </c>
      <c r="N17" s="278">
        <f t="shared" ref="N17:AB17" si="32">AVERAGE(N13:N16)</f>
        <v>97.275000000000006</v>
      </c>
      <c r="O17" s="278">
        <f t="shared" si="32"/>
        <v>98.65</v>
      </c>
      <c r="P17" s="278">
        <f t="shared" si="32"/>
        <v>99.7</v>
      </c>
      <c r="Q17" s="278">
        <f t="shared" si="32"/>
        <v>99.45</v>
      </c>
      <c r="R17" s="278">
        <f t="shared" si="32"/>
        <v>99.524999999999991</v>
      </c>
      <c r="S17" s="279">
        <f t="shared" si="32"/>
        <v>99.775000000000006</v>
      </c>
      <c r="T17" s="279">
        <f t="shared" si="32"/>
        <v>99.325000000000003</v>
      </c>
      <c r="U17" s="279">
        <f t="shared" si="32"/>
        <v>101.10000000000001</v>
      </c>
      <c r="V17" s="279">
        <f t="shared" si="32"/>
        <v>101.47499999999999</v>
      </c>
      <c r="W17" s="279">
        <f>AVERAGE(W13:W16)</f>
        <v>100.25</v>
      </c>
      <c r="X17" s="279">
        <f t="shared" si="32"/>
        <v>100.15</v>
      </c>
      <c r="Y17" s="279">
        <f t="shared" si="32"/>
        <v>100.55</v>
      </c>
      <c r="Z17" s="286">
        <f t="shared" si="32"/>
        <v>101.14999999999999</v>
      </c>
      <c r="AA17" s="286">
        <f t="shared" si="32"/>
        <v>103.07499999999999</v>
      </c>
      <c r="AB17" s="286">
        <f t="shared" si="32"/>
        <v>103.95</v>
      </c>
      <c r="AC17" s="286">
        <f>AVERAGE(AC13:AC16)</f>
        <v>104.325</v>
      </c>
    </row>
    <row r="18" spans="1:30" x14ac:dyDescent="0.3">
      <c r="A18" s="285" t="s">
        <v>8818</v>
      </c>
      <c r="B18" s="53"/>
      <c r="C18" s="53"/>
      <c r="D18" s="53"/>
      <c r="E18" s="53"/>
      <c r="F18" s="53"/>
      <c r="G18" s="53"/>
      <c r="H18" s="53"/>
      <c r="I18" s="53"/>
      <c r="J18" s="53"/>
      <c r="K18" s="53"/>
      <c r="L18" s="53"/>
      <c r="M18" s="53"/>
      <c r="N18" s="53"/>
      <c r="O18" s="53"/>
      <c r="P18" s="53"/>
      <c r="Q18" s="53"/>
      <c r="R18" s="53"/>
      <c r="S18" s="53"/>
      <c r="T18" s="53"/>
      <c r="U18" s="53"/>
      <c r="V18" s="53"/>
      <c r="W18" s="180"/>
      <c r="X18" s="275"/>
      <c r="Y18" s="257"/>
      <c r="Z18" s="53"/>
      <c r="AA18" s="53"/>
      <c r="AB18" s="53"/>
      <c r="AC18" s="53"/>
    </row>
    <row r="19" spans="1:30" x14ac:dyDescent="0.3">
      <c r="A19" s="285" t="s">
        <v>8819</v>
      </c>
      <c r="B19" s="53"/>
      <c r="C19" s="53"/>
      <c r="D19" s="53"/>
      <c r="E19" s="53"/>
      <c r="F19" s="53"/>
      <c r="G19" s="53"/>
      <c r="H19" s="53"/>
      <c r="I19" s="53"/>
      <c r="J19" s="53"/>
      <c r="K19" s="53"/>
      <c r="L19" s="53"/>
      <c r="M19" s="53"/>
      <c r="N19" s="53"/>
      <c r="O19" s="53"/>
      <c r="P19" s="53"/>
      <c r="Q19" s="53"/>
      <c r="R19" s="53"/>
      <c r="S19" s="53"/>
      <c r="T19" s="53"/>
      <c r="U19" s="53"/>
      <c r="V19" s="53"/>
      <c r="W19" s="180"/>
      <c r="X19" s="275"/>
      <c r="Y19" s="257"/>
      <c r="Z19" s="53"/>
      <c r="AA19" s="53"/>
      <c r="AB19" s="53"/>
      <c r="AC19" s="53"/>
    </row>
    <row r="20" spans="1:30" x14ac:dyDescent="0.3">
      <c r="A20" s="280"/>
      <c r="B20" s="281"/>
      <c r="C20" s="53"/>
      <c r="D20" s="53"/>
      <c r="E20" s="53"/>
      <c r="F20" s="53"/>
      <c r="G20" s="53"/>
      <c r="H20" s="53"/>
      <c r="I20" s="53"/>
      <c r="J20" s="53"/>
      <c r="K20" s="53"/>
      <c r="L20" s="55"/>
      <c r="M20" s="55"/>
      <c r="N20" s="55"/>
      <c r="O20" s="262"/>
      <c r="P20" s="262"/>
      <c r="Q20" s="262"/>
      <c r="R20" s="262"/>
      <c r="S20" s="262"/>
      <c r="T20" s="262"/>
      <c r="U20" s="262"/>
      <c r="V20" s="262"/>
      <c r="W20" s="262"/>
      <c r="X20" s="263"/>
      <c r="Y20" s="257"/>
      <c r="Z20" s="262"/>
      <c r="AA20" s="262"/>
      <c r="AB20" s="262"/>
      <c r="AC20" s="262"/>
    </row>
    <row r="21" spans="1:30" x14ac:dyDescent="0.3">
      <c r="A21" s="474" t="s">
        <v>9482</v>
      </c>
      <c r="B21" s="282"/>
      <c r="C21" s="53"/>
      <c r="D21" s="282"/>
      <c r="E21" s="282"/>
      <c r="F21" s="282"/>
      <c r="G21" s="282"/>
      <c r="H21" s="282"/>
      <c r="I21" s="282"/>
      <c r="J21" s="282"/>
      <c r="K21" s="282"/>
      <c r="L21" s="282"/>
      <c r="M21" s="282"/>
      <c r="N21" s="282"/>
      <c r="O21" s="282"/>
      <c r="P21" s="282"/>
      <c r="Q21" s="282"/>
      <c r="R21" s="282"/>
      <c r="S21" s="282"/>
      <c r="T21" s="282"/>
      <c r="U21" s="282"/>
      <c r="V21" s="282"/>
      <c r="W21" s="282"/>
      <c r="X21" s="282"/>
      <c r="Y21" s="282"/>
      <c r="Z21" s="53"/>
      <c r="AA21" s="53"/>
      <c r="AB21" s="53"/>
      <c r="AC21" s="53"/>
    </row>
    <row r="22" spans="1:30" x14ac:dyDescent="0.3">
      <c r="A22" s="256" t="s">
        <v>9483</v>
      </c>
      <c r="B22" s="8"/>
      <c r="C22" s="53"/>
      <c r="D22" s="53"/>
      <c r="E22" s="53"/>
      <c r="F22" s="53"/>
      <c r="G22" s="53"/>
      <c r="H22" s="53"/>
      <c r="I22" s="53"/>
      <c r="J22" s="53"/>
      <c r="K22" s="53"/>
      <c r="L22" s="53"/>
      <c r="M22" s="53"/>
      <c r="N22" s="53"/>
      <c r="O22" s="53"/>
      <c r="P22" s="53"/>
      <c r="Q22" s="53"/>
      <c r="R22" s="53"/>
      <c r="S22" s="53"/>
      <c r="T22" s="53"/>
      <c r="U22" s="53"/>
      <c r="V22" s="53"/>
      <c r="W22" s="53"/>
      <c r="X22" s="180"/>
      <c r="Y22" s="257"/>
      <c r="Z22" s="53"/>
      <c r="AA22" s="53"/>
      <c r="AB22" s="53"/>
      <c r="AC22" s="53"/>
    </row>
    <row r="23" spans="1:30" x14ac:dyDescent="0.3">
      <c r="A23" s="256" t="s">
        <v>9484</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4"/>
      <c r="Z23" s="53"/>
      <c r="AA23" s="53"/>
      <c r="AB23" s="53"/>
      <c r="AC23" s="53"/>
    </row>
    <row r="24" spans="1:30" x14ac:dyDescent="0.3">
      <c r="A24" s="258" t="s">
        <v>9464</v>
      </c>
      <c r="B24" s="283">
        <v>63.676000000000002</v>
      </c>
      <c r="C24" s="283">
        <v>65.819000000000003</v>
      </c>
      <c r="D24" s="283">
        <v>67.320999999999998</v>
      </c>
      <c r="E24" s="283">
        <v>68.917000000000002</v>
      </c>
      <c r="F24" s="283">
        <v>70.385999999999996</v>
      </c>
      <c r="G24" s="283">
        <v>71.864000000000004</v>
      </c>
      <c r="H24" s="283">
        <v>73.177999999999997</v>
      </c>
      <c r="I24" s="283">
        <v>74.445999999999998</v>
      </c>
      <c r="J24" s="283">
        <v>75.266999999999996</v>
      </c>
      <c r="K24" s="283">
        <v>76.346000000000004</v>
      </c>
      <c r="L24" s="283">
        <v>78.069000000000003</v>
      </c>
      <c r="M24" s="283">
        <v>79.822000000000003</v>
      </c>
      <c r="N24" s="283">
        <v>81.039000000000001</v>
      </c>
      <c r="O24" s="283">
        <v>82.566999999999993</v>
      </c>
      <c r="P24" s="283">
        <v>84.778000000000006</v>
      </c>
      <c r="Q24" s="283">
        <v>87.406999999999996</v>
      </c>
      <c r="R24" s="283">
        <v>90.073999999999998</v>
      </c>
      <c r="S24" s="283">
        <v>92.498000000000005</v>
      </c>
      <c r="T24" s="283">
        <v>94.263999999999996</v>
      </c>
      <c r="U24" s="289">
        <v>94.998999999999995</v>
      </c>
      <c r="V24" s="283">
        <v>96.108999999999995</v>
      </c>
      <c r="W24" s="283">
        <v>98.111999999999995</v>
      </c>
      <c r="X24" s="283">
        <v>100</v>
      </c>
      <c r="Y24" s="284">
        <v>101.773</v>
      </c>
      <c r="Z24" s="284">
        <v>103.687</v>
      </c>
      <c r="AA24" s="284">
        <v>104.75700000000001</v>
      </c>
      <c r="AB24" s="284">
        <v>105.899</v>
      </c>
      <c r="AC24" s="284">
        <v>107.932</v>
      </c>
      <c r="AD24" s="284">
        <v>110.331</v>
      </c>
    </row>
    <row r="25" spans="1:30" x14ac:dyDescent="0.3">
      <c r="A25" s="276" t="s">
        <v>2550</v>
      </c>
      <c r="B25" s="284">
        <v>63.354999999999997</v>
      </c>
      <c r="C25" s="284">
        <v>65.472999999999999</v>
      </c>
      <c r="D25" s="284">
        <v>67.218000000000004</v>
      </c>
      <c r="E25" s="284">
        <v>68.891999999999996</v>
      </c>
      <c r="F25" s="284">
        <v>70.33</v>
      </c>
      <c r="G25" s="284">
        <v>71.811000000000007</v>
      </c>
      <c r="H25" s="284">
        <v>73.346000000000004</v>
      </c>
      <c r="I25" s="284">
        <v>74.623000000000005</v>
      </c>
      <c r="J25" s="284">
        <v>75.215999999999994</v>
      </c>
      <c r="K25" s="284">
        <v>76.337999999999994</v>
      </c>
      <c r="L25" s="284">
        <v>78.234999999999999</v>
      </c>
      <c r="M25" s="284">
        <v>79.738</v>
      </c>
      <c r="N25" s="284">
        <v>80.789000000000001</v>
      </c>
      <c r="O25" s="284">
        <v>82.358000000000004</v>
      </c>
      <c r="P25" s="284">
        <v>84.411000000000001</v>
      </c>
      <c r="Q25" s="284">
        <v>86.811999999999998</v>
      </c>
      <c r="R25" s="284">
        <v>89.174000000000007</v>
      </c>
      <c r="S25" s="284">
        <v>91.438000000000002</v>
      </c>
      <c r="T25" s="284">
        <v>94.18</v>
      </c>
      <c r="U25" s="290">
        <v>94.093999999999994</v>
      </c>
      <c r="V25" s="284">
        <v>95.704999999999998</v>
      </c>
      <c r="W25" s="284">
        <v>98.131</v>
      </c>
      <c r="X25" s="284">
        <v>100</v>
      </c>
      <c r="Y25" s="284">
        <v>101.346</v>
      </c>
      <c r="Z25" s="284">
        <v>102.86799999999999</v>
      </c>
      <c r="AA25" s="284">
        <v>103.126</v>
      </c>
      <c r="AB25" s="284">
        <v>104.235</v>
      </c>
      <c r="AC25" s="284">
        <v>106.07299999999999</v>
      </c>
      <c r="AD25" s="284">
        <v>108.23099999999999</v>
      </c>
    </row>
    <row r="26" spans="1:30" x14ac:dyDescent="0.3">
      <c r="A26" s="276" t="s">
        <v>8823</v>
      </c>
      <c r="B26" s="284">
        <v>81.927000000000007</v>
      </c>
      <c r="C26" s="284">
        <v>83.93</v>
      </c>
      <c r="D26" s="284">
        <v>84.942999999999998</v>
      </c>
      <c r="E26" s="284">
        <v>85.680999999999997</v>
      </c>
      <c r="F26" s="284">
        <v>86.552000000000007</v>
      </c>
      <c r="G26" s="284">
        <v>87.361000000000004</v>
      </c>
      <c r="H26" s="284">
        <v>88.320999999999998</v>
      </c>
      <c r="I26" s="284">
        <v>88.218999999999994</v>
      </c>
      <c r="J26" s="284">
        <v>86.893000000000001</v>
      </c>
      <c r="K26" s="284">
        <v>87.349000000000004</v>
      </c>
      <c r="L26" s="284">
        <v>89.081999999999994</v>
      </c>
      <c r="M26" s="284">
        <v>89.015000000000001</v>
      </c>
      <c r="N26" s="284">
        <v>88.165999999999997</v>
      </c>
      <c r="O26" s="284">
        <v>88.054000000000002</v>
      </c>
      <c r="P26" s="284">
        <v>89.292000000000002</v>
      </c>
      <c r="Q26" s="284">
        <v>91.084000000000003</v>
      </c>
      <c r="R26" s="284">
        <v>92.305999999999997</v>
      </c>
      <c r="S26" s="284">
        <v>93.331000000000003</v>
      </c>
      <c r="T26" s="284">
        <v>96.122</v>
      </c>
      <c r="U26" s="290">
        <v>93.811999999999998</v>
      </c>
      <c r="V26" s="284">
        <v>95.183000000000007</v>
      </c>
      <c r="W26" s="284">
        <v>98.772999999999996</v>
      </c>
      <c r="X26" s="284">
        <v>100</v>
      </c>
      <c r="Y26" s="284">
        <v>99.406999999999996</v>
      </c>
      <c r="Z26" s="284">
        <v>98.938999999999993</v>
      </c>
      <c r="AA26" s="284">
        <v>95.888999999999996</v>
      </c>
      <c r="AB26" s="284">
        <v>94.34</v>
      </c>
      <c r="AC26" s="284">
        <v>94.632000000000005</v>
      </c>
      <c r="AD26" s="284">
        <v>95.28</v>
      </c>
    </row>
    <row r="27" spans="1:30" x14ac:dyDescent="0.3">
      <c r="A27" s="276" t="s">
        <v>9465</v>
      </c>
      <c r="B27" s="284">
        <v>131.935</v>
      </c>
      <c r="C27" s="284">
        <v>133.86799999999999</v>
      </c>
      <c r="D27" s="284">
        <v>134.79300000000001</v>
      </c>
      <c r="E27" s="284">
        <v>136.12</v>
      </c>
      <c r="F27" s="284">
        <v>138.78399999999999</v>
      </c>
      <c r="G27" s="284">
        <v>139.797</v>
      </c>
      <c r="H27" s="284">
        <v>138.386</v>
      </c>
      <c r="I27" s="284">
        <v>135.364</v>
      </c>
      <c r="J27" s="284">
        <v>131.53800000000001</v>
      </c>
      <c r="K27" s="284">
        <v>127.994</v>
      </c>
      <c r="L27" s="284">
        <v>125.717</v>
      </c>
      <c r="M27" s="284">
        <v>123.254</v>
      </c>
      <c r="N27" s="284">
        <v>120.143</v>
      </c>
      <c r="O27" s="284">
        <v>115.752</v>
      </c>
      <c r="P27" s="284">
        <v>113.488</v>
      </c>
      <c r="Q27" s="284">
        <v>112.309</v>
      </c>
      <c r="R27" s="284">
        <v>110.38800000000001</v>
      </c>
      <c r="S27" s="284">
        <v>108.038</v>
      </c>
      <c r="T27" s="284">
        <v>106.012</v>
      </c>
      <c r="U27" s="290">
        <v>104.02</v>
      </c>
      <c r="V27" s="284">
        <v>102.107</v>
      </c>
      <c r="W27" s="284">
        <v>101.28</v>
      </c>
      <c r="X27" s="284">
        <v>100</v>
      </c>
      <c r="Y27" s="284">
        <v>97.968000000000004</v>
      </c>
      <c r="Z27" s="284">
        <v>95.495999999999995</v>
      </c>
      <c r="AA27" s="284">
        <v>93.364999999999995</v>
      </c>
      <c r="AB27" s="284">
        <v>91.183000000000007</v>
      </c>
      <c r="AC27" s="284">
        <v>89.135999999999996</v>
      </c>
      <c r="AD27" s="284">
        <v>87.641000000000005</v>
      </c>
    </row>
    <row r="28" spans="1:30" x14ac:dyDescent="0.3">
      <c r="A28" s="276" t="s">
        <v>9466</v>
      </c>
      <c r="B28" s="284">
        <v>63.112000000000002</v>
      </c>
      <c r="C28" s="284">
        <v>64.954999999999998</v>
      </c>
      <c r="D28" s="284">
        <v>65.897999999999996</v>
      </c>
      <c r="E28" s="284">
        <v>66.433999999999997</v>
      </c>
      <c r="F28" s="284">
        <v>66.787999999999997</v>
      </c>
      <c r="G28" s="284">
        <v>67.486000000000004</v>
      </c>
      <c r="H28" s="284">
        <v>69.013999999999996</v>
      </c>
      <c r="I28" s="284">
        <v>69.734999999999999</v>
      </c>
      <c r="J28" s="284">
        <v>69.222999999999999</v>
      </c>
      <c r="K28" s="284">
        <v>70.942999999999998</v>
      </c>
      <c r="L28" s="284">
        <v>73.989999999999995</v>
      </c>
      <c r="M28" s="284">
        <v>74.775999999999996</v>
      </c>
      <c r="N28" s="284">
        <v>74.781000000000006</v>
      </c>
      <c r="O28" s="284">
        <v>76.326999999999998</v>
      </c>
      <c r="P28" s="284">
        <v>78.97</v>
      </c>
      <c r="Q28" s="284">
        <v>81.998000000000005</v>
      </c>
      <c r="R28" s="284">
        <v>84.552999999999997</v>
      </c>
      <c r="S28" s="284">
        <v>87.040999999999997</v>
      </c>
      <c r="T28" s="284">
        <v>91.903999999999996</v>
      </c>
      <c r="U28" s="290">
        <v>89.466999999999999</v>
      </c>
      <c r="V28" s="284">
        <v>92.182000000000002</v>
      </c>
      <c r="W28" s="284">
        <v>97.652000000000001</v>
      </c>
      <c r="X28" s="284">
        <v>100</v>
      </c>
      <c r="Y28" s="284">
        <v>100.08199999999999</v>
      </c>
      <c r="Z28" s="284">
        <v>100.595</v>
      </c>
      <c r="AA28" s="284">
        <v>97.078999999999994</v>
      </c>
      <c r="AB28" s="284">
        <v>95.867000000000004</v>
      </c>
      <c r="AC28" s="284">
        <v>97.436999999999998</v>
      </c>
      <c r="AD28" s="284">
        <v>99.301000000000002</v>
      </c>
    </row>
    <row r="29" spans="1:30" x14ac:dyDescent="0.3">
      <c r="A29" s="276" t="s">
        <v>8824</v>
      </c>
      <c r="B29" s="284">
        <v>54.845999999999997</v>
      </c>
      <c r="C29" s="284">
        <v>56.991999999999997</v>
      </c>
      <c r="D29" s="284">
        <v>59.018000000000001</v>
      </c>
      <c r="E29" s="284">
        <v>61.058999999999997</v>
      </c>
      <c r="F29" s="284">
        <v>62.719000000000001</v>
      </c>
      <c r="G29" s="284">
        <v>64.471000000000004</v>
      </c>
      <c r="H29" s="284">
        <v>66.239999999999995</v>
      </c>
      <c r="I29" s="284">
        <v>68.106999999999999</v>
      </c>
      <c r="J29" s="284">
        <v>69.549000000000007</v>
      </c>
      <c r="K29" s="284">
        <v>70.97</v>
      </c>
      <c r="L29" s="284">
        <v>72.938000000000002</v>
      </c>
      <c r="M29" s="284">
        <v>75.171000000000006</v>
      </c>
      <c r="N29" s="284">
        <v>77.123000000000005</v>
      </c>
      <c r="O29" s="284">
        <v>79.506</v>
      </c>
      <c r="P29" s="284">
        <v>81.965000000000003</v>
      </c>
      <c r="Q29" s="284">
        <v>84.673000000000002</v>
      </c>
      <c r="R29" s="284">
        <v>87.616</v>
      </c>
      <c r="S29" s="284">
        <v>90.516000000000005</v>
      </c>
      <c r="T29" s="284">
        <v>93.234999999999999</v>
      </c>
      <c r="U29" s="290">
        <v>94.230999999999995</v>
      </c>
      <c r="V29" s="284">
        <v>95.956999999999994</v>
      </c>
      <c r="W29" s="284">
        <v>97.813999999999993</v>
      </c>
      <c r="X29" s="284">
        <v>100</v>
      </c>
      <c r="Y29" s="284">
        <v>102.316</v>
      </c>
      <c r="Z29" s="284">
        <v>104.852</v>
      </c>
      <c r="AA29" s="284">
        <v>106.82299999999999</v>
      </c>
      <c r="AB29" s="284">
        <v>109.325</v>
      </c>
      <c r="AC29" s="284">
        <v>111.98399999999999</v>
      </c>
      <c r="AD29" s="284">
        <v>114.95399999999999</v>
      </c>
    </row>
    <row r="30" spans="1:30" x14ac:dyDescent="0.3">
      <c r="A30" s="276" t="s">
        <v>8820</v>
      </c>
      <c r="B30" s="284">
        <v>81.27</v>
      </c>
      <c r="C30" s="284">
        <v>82.647999999999996</v>
      </c>
      <c r="D30" s="284">
        <v>82.647000000000006</v>
      </c>
      <c r="E30" s="284">
        <v>83.626999999999995</v>
      </c>
      <c r="F30" s="284">
        <v>84.875</v>
      </c>
      <c r="G30" s="284">
        <v>86.24</v>
      </c>
      <c r="H30" s="284">
        <v>86.191000000000003</v>
      </c>
      <c r="I30" s="284">
        <v>86.241</v>
      </c>
      <c r="J30" s="284">
        <v>85.608000000000004</v>
      </c>
      <c r="K30" s="284">
        <v>85.69</v>
      </c>
      <c r="L30" s="284">
        <v>86.814999999999998</v>
      </c>
      <c r="M30" s="284">
        <v>87.555000000000007</v>
      </c>
      <c r="N30" s="284">
        <v>87.840999999999994</v>
      </c>
      <c r="O30" s="284">
        <v>88.561000000000007</v>
      </c>
      <c r="P30" s="284">
        <v>91.147999999999996</v>
      </c>
      <c r="Q30" s="284">
        <v>94.838999999999999</v>
      </c>
      <c r="R30" s="284">
        <v>98.176000000000002</v>
      </c>
      <c r="S30" s="284">
        <v>99.656000000000006</v>
      </c>
      <c r="T30" s="284">
        <v>100.474</v>
      </c>
      <c r="U30" s="290">
        <v>99.331000000000003</v>
      </c>
      <c r="V30" s="284">
        <v>97.686999999999998</v>
      </c>
      <c r="W30" s="284">
        <v>98.703999999999994</v>
      </c>
      <c r="X30" s="284">
        <v>100</v>
      </c>
      <c r="Y30" s="284">
        <v>100.979</v>
      </c>
      <c r="Z30" s="284">
        <v>103.001</v>
      </c>
      <c r="AA30" s="284">
        <v>103.696</v>
      </c>
      <c r="AB30" s="284">
        <v>103.706</v>
      </c>
      <c r="AC30" s="284">
        <v>105.268</v>
      </c>
      <c r="AD30" s="284">
        <v>107.54300000000001</v>
      </c>
    </row>
    <row r="31" spans="1:30" x14ac:dyDescent="0.3">
      <c r="A31" s="276" t="s">
        <v>9467</v>
      </c>
      <c r="B31" s="284">
        <v>80.278000000000006</v>
      </c>
      <c r="C31" s="284">
        <v>81.683000000000007</v>
      </c>
      <c r="D31" s="284">
        <v>81.727999999999994</v>
      </c>
      <c r="E31" s="284">
        <v>82.710999999999999</v>
      </c>
      <c r="F31" s="284">
        <v>83.983000000000004</v>
      </c>
      <c r="G31" s="284">
        <v>85.378</v>
      </c>
      <c r="H31" s="284">
        <v>85.45</v>
      </c>
      <c r="I31" s="284">
        <v>85.599000000000004</v>
      </c>
      <c r="J31" s="284">
        <v>85.132999999999996</v>
      </c>
      <c r="K31" s="284">
        <v>85.277000000000001</v>
      </c>
      <c r="L31" s="284">
        <v>86.486000000000004</v>
      </c>
      <c r="M31" s="284">
        <v>87.241</v>
      </c>
      <c r="N31" s="284">
        <v>87.5</v>
      </c>
      <c r="O31" s="284">
        <v>88.265000000000001</v>
      </c>
      <c r="P31" s="284">
        <v>90.843000000000004</v>
      </c>
      <c r="Q31" s="284">
        <v>94.596999999999994</v>
      </c>
      <c r="R31" s="284">
        <v>97.957999999999998</v>
      </c>
      <c r="S31" s="284">
        <v>99.456000000000003</v>
      </c>
      <c r="T31" s="284">
        <v>100.29600000000001</v>
      </c>
      <c r="U31" s="290">
        <v>99.075999999999993</v>
      </c>
      <c r="V31" s="284">
        <v>97.567999999999998</v>
      </c>
      <c r="W31" s="284">
        <v>98.641000000000005</v>
      </c>
      <c r="X31" s="284">
        <v>100</v>
      </c>
      <c r="Y31" s="284">
        <v>101.09099999999999</v>
      </c>
      <c r="Z31" s="284">
        <v>103.25</v>
      </c>
      <c r="AA31" s="284">
        <v>104.217</v>
      </c>
      <c r="AB31" s="284">
        <v>104.357</v>
      </c>
      <c r="AC31" s="284">
        <v>105.93899999999999</v>
      </c>
      <c r="AD31" s="284">
        <v>108.21599999999999</v>
      </c>
    </row>
    <row r="32" spans="1:30" x14ac:dyDescent="0.3">
      <c r="A32" s="276" t="s">
        <v>9468</v>
      </c>
      <c r="B32" s="284">
        <v>92.516000000000005</v>
      </c>
      <c r="C32" s="284">
        <v>94.266999999999996</v>
      </c>
      <c r="D32" s="284">
        <v>93.96</v>
      </c>
      <c r="E32" s="284">
        <v>94.161000000000001</v>
      </c>
      <c r="F32" s="284">
        <v>94.903999999999996</v>
      </c>
      <c r="G32" s="284">
        <v>95.849000000000004</v>
      </c>
      <c r="H32" s="284">
        <v>95.266999999999996</v>
      </c>
      <c r="I32" s="284">
        <v>94.734999999999999</v>
      </c>
      <c r="J32" s="284">
        <v>93.248000000000005</v>
      </c>
      <c r="K32" s="284">
        <v>92.313999999999993</v>
      </c>
      <c r="L32" s="284">
        <v>92.718000000000004</v>
      </c>
      <c r="M32" s="284">
        <v>92.346000000000004</v>
      </c>
      <c r="N32" s="284">
        <v>91.863</v>
      </c>
      <c r="O32" s="284">
        <v>91.156000000000006</v>
      </c>
      <c r="P32" s="284">
        <v>92.055000000000007</v>
      </c>
      <c r="Q32" s="284">
        <v>94.442999999999998</v>
      </c>
      <c r="R32" s="284">
        <v>96.745000000000005</v>
      </c>
      <c r="S32" s="284">
        <v>98.31</v>
      </c>
      <c r="T32" s="284">
        <v>99.831999999999994</v>
      </c>
      <c r="U32" s="290">
        <v>99.183999999999997</v>
      </c>
      <c r="V32" s="284">
        <v>97.415999999999997</v>
      </c>
      <c r="W32" s="284">
        <v>98.558999999999997</v>
      </c>
      <c r="X32" s="284">
        <v>100</v>
      </c>
      <c r="Y32" s="284">
        <v>100.251</v>
      </c>
      <c r="Z32" s="284">
        <v>101.565</v>
      </c>
      <c r="AA32" s="284">
        <v>102.081</v>
      </c>
      <c r="AB32" s="284">
        <v>101.28100000000001</v>
      </c>
      <c r="AC32" s="284">
        <v>101.962</v>
      </c>
      <c r="AD32" s="284">
        <v>103.148</v>
      </c>
    </row>
    <row r="33" spans="1:30" x14ac:dyDescent="0.3">
      <c r="A33" s="276" t="s">
        <v>9469</v>
      </c>
      <c r="B33" s="284">
        <v>40.948</v>
      </c>
      <c r="C33" s="284">
        <v>41.689</v>
      </c>
      <c r="D33" s="284">
        <v>41.698999999999998</v>
      </c>
      <c r="E33" s="284">
        <v>42.921999999999997</v>
      </c>
      <c r="F33" s="284">
        <v>44.436999999999998</v>
      </c>
      <c r="G33" s="284">
        <v>46.362000000000002</v>
      </c>
      <c r="H33" s="284">
        <v>47.54</v>
      </c>
      <c r="I33" s="284">
        <v>49.354999999999997</v>
      </c>
      <c r="J33" s="284">
        <v>51.612000000000002</v>
      </c>
      <c r="K33" s="284">
        <v>53.198</v>
      </c>
      <c r="L33" s="284">
        <v>55.283000000000001</v>
      </c>
      <c r="M33" s="284">
        <v>58.177999999999997</v>
      </c>
      <c r="N33" s="284">
        <v>60.603000000000002</v>
      </c>
      <c r="O33" s="284">
        <v>62.768999999999998</v>
      </c>
      <c r="P33" s="284">
        <v>67.415999999999997</v>
      </c>
      <c r="Q33" s="284">
        <v>75.733000000000004</v>
      </c>
      <c r="R33" s="284">
        <v>84.748999999999995</v>
      </c>
      <c r="S33" s="284">
        <v>89.748000000000005</v>
      </c>
      <c r="T33" s="284">
        <v>94.334999999999994</v>
      </c>
      <c r="U33" s="290">
        <v>92.613</v>
      </c>
      <c r="V33" s="284">
        <v>92.006</v>
      </c>
      <c r="W33" s="284">
        <v>95.361999999999995</v>
      </c>
      <c r="X33" s="284">
        <v>100</v>
      </c>
      <c r="Y33" s="284">
        <v>101.455</v>
      </c>
      <c r="Z33" s="284">
        <v>107.47499999999999</v>
      </c>
      <c r="AA33" s="284">
        <v>109.852</v>
      </c>
      <c r="AB33" s="284">
        <v>110.29600000000001</v>
      </c>
      <c r="AC33" s="284">
        <v>113.12</v>
      </c>
      <c r="AD33" s="284">
        <v>117.23699999999999</v>
      </c>
    </row>
    <row r="34" spans="1:30" x14ac:dyDescent="0.3">
      <c r="A34" s="276" t="s">
        <v>9470</v>
      </c>
      <c r="B34" s="284">
        <v>135.042</v>
      </c>
      <c r="C34" s="284">
        <v>137.33000000000001</v>
      </c>
      <c r="D34" s="284">
        <v>137.12100000000001</v>
      </c>
      <c r="E34" s="284">
        <v>135.518</v>
      </c>
      <c r="F34" s="284">
        <v>135.27699999999999</v>
      </c>
      <c r="G34" s="284">
        <v>133.79599999999999</v>
      </c>
      <c r="H34" s="284">
        <v>130.762</v>
      </c>
      <c r="I34" s="284">
        <v>127.15600000000001</v>
      </c>
      <c r="J34" s="284">
        <v>121.45099999999999</v>
      </c>
      <c r="K34" s="284">
        <v>116.76300000000001</v>
      </c>
      <c r="L34" s="284">
        <v>114.224</v>
      </c>
      <c r="M34" s="284">
        <v>110.858</v>
      </c>
      <c r="N34" s="284">
        <v>108.53100000000001</v>
      </c>
      <c r="O34" s="284">
        <v>105.72499999999999</v>
      </c>
      <c r="P34" s="284">
        <v>104.84099999999999</v>
      </c>
      <c r="Q34" s="284">
        <v>104.598</v>
      </c>
      <c r="R34" s="284">
        <v>103.56</v>
      </c>
      <c r="S34" s="284">
        <v>103.191</v>
      </c>
      <c r="T34" s="284">
        <v>102.542</v>
      </c>
      <c r="U34" s="290">
        <v>103.169</v>
      </c>
      <c r="V34" s="284">
        <v>99.471000000000004</v>
      </c>
      <c r="W34" s="284">
        <v>99.447000000000003</v>
      </c>
      <c r="X34" s="284">
        <v>100</v>
      </c>
      <c r="Y34" s="284">
        <v>99.787000000000006</v>
      </c>
      <c r="Z34" s="284">
        <v>99.281999999999996</v>
      </c>
      <c r="AA34" s="284">
        <v>98.742999999999995</v>
      </c>
      <c r="AB34" s="284">
        <v>97.738</v>
      </c>
      <c r="AC34" s="284">
        <v>97.183000000000007</v>
      </c>
      <c r="AD34" s="284">
        <v>97.197000000000003</v>
      </c>
    </row>
    <row r="35" spans="1:30" x14ac:dyDescent="0.3">
      <c r="A35" s="276" t="s">
        <v>9471</v>
      </c>
      <c r="B35" s="284">
        <v>88.147000000000006</v>
      </c>
      <c r="C35" s="284">
        <v>90.271000000000001</v>
      </c>
      <c r="D35" s="284">
        <v>89.373000000000005</v>
      </c>
      <c r="E35" s="284">
        <v>89.998000000000005</v>
      </c>
      <c r="F35" s="284">
        <v>90.468000000000004</v>
      </c>
      <c r="G35" s="284">
        <v>93.134</v>
      </c>
      <c r="H35" s="284">
        <v>93.543999999999997</v>
      </c>
      <c r="I35" s="284">
        <v>94.052000000000007</v>
      </c>
      <c r="J35" s="284">
        <v>93.594999999999999</v>
      </c>
      <c r="K35" s="284">
        <v>95.105000000000004</v>
      </c>
      <c r="L35" s="284">
        <v>97.813999999999993</v>
      </c>
      <c r="M35" s="284">
        <v>97.683999999999997</v>
      </c>
      <c r="N35" s="284">
        <v>96.376000000000005</v>
      </c>
      <c r="O35" s="284">
        <v>95.647000000000006</v>
      </c>
      <c r="P35" s="284">
        <v>95.334999999999994</v>
      </c>
      <c r="Q35" s="284">
        <v>95.951999999999998</v>
      </c>
      <c r="R35" s="284">
        <v>97.087999999999994</v>
      </c>
      <c r="S35" s="284">
        <v>98.284000000000006</v>
      </c>
      <c r="T35" s="284">
        <v>99.834000000000003</v>
      </c>
      <c r="U35" s="290">
        <v>98.588999999999999</v>
      </c>
      <c r="V35" s="284">
        <v>98.305999999999997</v>
      </c>
      <c r="W35" s="284">
        <v>99.516999999999996</v>
      </c>
      <c r="X35" s="284">
        <v>100</v>
      </c>
      <c r="Y35" s="284">
        <v>100.081</v>
      </c>
      <c r="Z35" s="284">
        <v>100.73399999999999</v>
      </c>
      <c r="AA35" s="284">
        <v>101.51600000000001</v>
      </c>
      <c r="AB35" s="284">
        <v>100.208</v>
      </c>
      <c r="AC35" s="284">
        <v>101.294</v>
      </c>
      <c r="AD35" s="284">
        <v>102.355</v>
      </c>
    </row>
    <row r="36" spans="1:30" x14ac:dyDescent="0.3">
      <c r="A36" s="276" t="s">
        <v>9472</v>
      </c>
      <c r="B36" s="284">
        <v>56.287999999999997</v>
      </c>
      <c r="C36" s="284">
        <v>57.021000000000001</v>
      </c>
      <c r="D36" s="284">
        <v>57.722999999999999</v>
      </c>
      <c r="E36" s="284">
        <v>60.073999999999998</v>
      </c>
      <c r="F36" s="284">
        <v>62.247</v>
      </c>
      <c r="G36" s="284">
        <v>64.472999999999999</v>
      </c>
      <c r="H36" s="284">
        <v>65.855999999999995</v>
      </c>
      <c r="I36" s="284">
        <v>67.444000000000003</v>
      </c>
      <c r="J36" s="284">
        <v>69.222999999999999</v>
      </c>
      <c r="K36" s="284">
        <v>71.816000000000003</v>
      </c>
      <c r="L36" s="284">
        <v>75.004000000000005</v>
      </c>
      <c r="M36" s="284">
        <v>78.563999999999993</v>
      </c>
      <c r="N36" s="284">
        <v>80.510000000000005</v>
      </c>
      <c r="O36" s="284">
        <v>84.325000000000003</v>
      </c>
      <c r="P36" s="284">
        <v>90.242999999999995</v>
      </c>
      <c r="Q36" s="284">
        <v>96.706000000000003</v>
      </c>
      <c r="R36" s="284">
        <v>102.355</v>
      </c>
      <c r="S36" s="284">
        <v>103.708</v>
      </c>
      <c r="T36" s="284">
        <v>102.249</v>
      </c>
      <c r="U36" s="290">
        <v>98.671000000000006</v>
      </c>
      <c r="V36" s="284">
        <v>98.316999999999993</v>
      </c>
      <c r="W36" s="284">
        <v>99.049000000000007</v>
      </c>
      <c r="X36" s="284">
        <v>100</v>
      </c>
      <c r="Y36" s="284">
        <v>105.054</v>
      </c>
      <c r="Z36" s="284">
        <v>111.10599999999999</v>
      </c>
      <c r="AA36" s="284">
        <v>114.1</v>
      </c>
      <c r="AB36" s="284">
        <v>118.185</v>
      </c>
      <c r="AC36" s="284">
        <v>123.495</v>
      </c>
      <c r="AD36" s="284">
        <v>130.44</v>
      </c>
    </row>
    <row r="37" spans="1:30" x14ac:dyDescent="0.3">
      <c r="A37" s="276" t="s">
        <v>9473</v>
      </c>
      <c r="B37" s="288" t="s">
        <v>8821</v>
      </c>
      <c r="C37" s="288" t="s">
        <v>8821</v>
      </c>
      <c r="D37" s="288" t="s">
        <v>8821</v>
      </c>
      <c r="E37" s="288" t="s">
        <v>8821</v>
      </c>
      <c r="F37" s="288" t="s">
        <v>8821</v>
      </c>
      <c r="G37" s="288" t="s">
        <v>8821</v>
      </c>
      <c r="H37" s="288" t="s">
        <v>8821</v>
      </c>
      <c r="I37" s="288" t="s">
        <v>8821</v>
      </c>
      <c r="J37" s="288" t="s">
        <v>8821</v>
      </c>
      <c r="K37" s="288" t="s">
        <v>8821</v>
      </c>
      <c r="L37" s="288" t="s">
        <v>8821</v>
      </c>
      <c r="M37" s="288" t="s">
        <v>8821</v>
      </c>
      <c r="N37" s="288" t="s">
        <v>8821</v>
      </c>
      <c r="O37" s="288" t="s">
        <v>8821</v>
      </c>
      <c r="P37" s="288" t="s">
        <v>8821</v>
      </c>
      <c r="Q37" s="288" t="s">
        <v>8821</v>
      </c>
      <c r="R37" s="288" t="s">
        <v>8821</v>
      </c>
      <c r="S37" s="288" t="s">
        <v>8821</v>
      </c>
      <c r="T37" s="288" t="s">
        <v>8821</v>
      </c>
      <c r="U37" s="294" t="s">
        <v>8821</v>
      </c>
      <c r="V37" s="288" t="s">
        <v>8821</v>
      </c>
      <c r="W37" s="288" t="s">
        <v>8821</v>
      </c>
      <c r="X37" s="288" t="s">
        <v>8821</v>
      </c>
      <c r="Y37" s="288" t="s">
        <v>8821</v>
      </c>
      <c r="Z37" s="288" t="s">
        <v>8821</v>
      </c>
      <c r="AA37" s="288" t="s">
        <v>8821</v>
      </c>
      <c r="AB37" s="288" t="s">
        <v>8821</v>
      </c>
      <c r="AC37" s="288" t="s">
        <v>8821</v>
      </c>
      <c r="AD37" s="288" t="s">
        <v>8821</v>
      </c>
    </row>
    <row r="38" spans="1:30" x14ac:dyDescent="0.3">
      <c r="A38" s="276" t="s">
        <v>8822</v>
      </c>
      <c r="B38" s="288" t="s">
        <v>8821</v>
      </c>
      <c r="C38" s="288" t="s">
        <v>8821</v>
      </c>
      <c r="D38" s="288" t="s">
        <v>8821</v>
      </c>
      <c r="E38" s="288" t="s">
        <v>8821</v>
      </c>
      <c r="F38" s="288" t="s">
        <v>8821</v>
      </c>
      <c r="G38" s="288" t="s">
        <v>8821</v>
      </c>
      <c r="H38" s="288" t="s">
        <v>8821</v>
      </c>
      <c r="I38" s="288" t="s">
        <v>8821</v>
      </c>
      <c r="J38" s="288" t="s">
        <v>8821</v>
      </c>
      <c r="K38" s="288" t="s">
        <v>8821</v>
      </c>
      <c r="L38" s="288" t="s">
        <v>8821</v>
      </c>
      <c r="M38" s="288" t="s">
        <v>8821</v>
      </c>
      <c r="N38" s="288" t="s">
        <v>8821</v>
      </c>
      <c r="O38" s="288" t="s">
        <v>8821</v>
      </c>
      <c r="P38" s="288" t="s">
        <v>8821</v>
      </c>
      <c r="Q38" s="288" t="s">
        <v>8821</v>
      </c>
      <c r="R38" s="288" t="s">
        <v>8821</v>
      </c>
      <c r="S38" s="288" t="s">
        <v>8821</v>
      </c>
      <c r="T38" s="288" t="s">
        <v>8821</v>
      </c>
      <c r="U38" s="294" t="s">
        <v>8821</v>
      </c>
      <c r="V38" s="288" t="s">
        <v>8821</v>
      </c>
      <c r="W38" s="288" t="s">
        <v>8821</v>
      </c>
      <c r="X38" s="288" t="s">
        <v>8821</v>
      </c>
      <c r="Y38" s="288" t="s">
        <v>8821</v>
      </c>
      <c r="Z38" s="288" t="s">
        <v>8821</v>
      </c>
      <c r="AA38" s="288" t="s">
        <v>8821</v>
      </c>
      <c r="AB38" s="288" t="s">
        <v>8821</v>
      </c>
      <c r="AC38" s="288" t="s">
        <v>8821</v>
      </c>
      <c r="AD38" s="288" t="s">
        <v>8821</v>
      </c>
    </row>
    <row r="39" spans="1:30" x14ac:dyDescent="0.3">
      <c r="A39" s="276" t="s">
        <v>9474</v>
      </c>
      <c r="B39" s="284">
        <v>79.656999999999996</v>
      </c>
      <c r="C39" s="284">
        <v>80.545000000000002</v>
      </c>
      <c r="D39" s="284">
        <v>80.153000000000006</v>
      </c>
      <c r="E39" s="284">
        <v>80.277000000000001</v>
      </c>
      <c r="F39" s="284">
        <v>81.209999999999994</v>
      </c>
      <c r="G39" s="284">
        <v>83.025000000000006</v>
      </c>
      <c r="H39" s="284">
        <v>81.923000000000002</v>
      </c>
      <c r="I39" s="284">
        <v>80.478999999999999</v>
      </c>
      <c r="J39" s="284">
        <v>78.573999999999998</v>
      </c>
      <c r="K39" s="284">
        <v>77.971000000000004</v>
      </c>
      <c r="L39" s="284">
        <v>79.466999999999999</v>
      </c>
      <c r="M39" s="284">
        <v>78.835999999999999</v>
      </c>
      <c r="N39" s="284">
        <v>78.200999999999993</v>
      </c>
      <c r="O39" s="284">
        <v>79.400000000000006</v>
      </c>
      <c r="P39" s="284">
        <v>82.284000000000006</v>
      </c>
      <c r="Q39" s="284">
        <v>85.131</v>
      </c>
      <c r="R39" s="284">
        <v>87.841999999999999</v>
      </c>
      <c r="S39" s="284">
        <v>91.138999999999996</v>
      </c>
      <c r="T39" s="284">
        <v>95.41</v>
      </c>
      <c r="U39" s="290">
        <v>89.694000000000003</v>
      </c>
      <c r="V39" s="284">
        <v>93.347999999999999</v>
      </c>
      <c r="W39" s="284">
        <v>99.242000000000004</v>
      </c>
      <c r="X39" s="284">
        <v>100</v>
      </c>
      <c r="Y39" s="284">
        <v>100.16800000000001</v>
      </c>
      <c r="Z39" s="284">
        <v>100.169</v>
      </c>
      <c r="AA39" s="284">
        <v>95.146000000000001</v>
      </c>
      <c r="AB39" s="284">
        <v>93.248000000000005</v>
      </c>
      <c r="AC39" s="284">
        <v>95.923000000000002</v>
      </c>
      <c r="AD39" s="284">
        <v>99.399000000000001</v>
      </c>
    </row>
    <row r="40" spans="1:30" x14ac:dyDescent="0.3">
      <c r="A40" s="276" t="s">
        <v>9475</v>
      </c>
      <c r="B40" s="284">
        <v>85.712999999999994</v>
      </c>
      <c r="C40" s="284">
        <v>85.674000000000007</v>
      </c>
      <c r="D40" s="284">
        <v>84.337999999999994</v>
      </c>
      <c r="E40" s="284">
        <v>83.914000000000001</v>
      </c>
      <c r="F40" s="284">
        <v>84.873000000000005</v>
      </c>
      <c r="G40" s="284">
        <v>86.887</v>
      </c>
      <c r="H40" s="284">
        <v>84.683999999999997</v>
      </c>
      <c r="I40" s="284">
        <v>82.335999999999999</v>
      </c>
      <c r="J40" s="284">
        <v>79.739999999999995</v>
      </c>
      <c r="K40" s="284">
        <v>78.661000000000001</v>
      </c>
      <c r="L40" s="284">
        <v>80.024000000000001</v>
      </c>
      <c r="M40" s="284">
        <v>79.557000000000002</v>
      </c>
      <c r="N40" s="284">
        <v>78.728999999999999</v>
      </c>
      <c r="O40" s="284">
        <v>79.506</v>
      </c>
      <c r="P40" s="284">
        <v>82.314999999999998</v>
      </c>
      <c r="Q40" s="284">
        <v>84.933999999999997</v>
      </c>
      <c r="R40" s="284">
        <v>87.585999999999999</v>
      </c>
      <c r="S40" s="284">
        <v>91.001999999999995</v>
      </c>
      <c r="T40" s="284">
        <v>95.712999999999994</v>
      </c>
      <c r="U40" s="290">
        <v>88.921000000000006</v>
      </c>
      <c r="V40" s="284">
        <v>92.966999999999999</v>
      </c>
      <c r="W40" s="284">
        <v>99.793000000000006</v>
      </c>
      <c r="X40" s="284">
        <v>100</v>
      </c>
      <c r="Y40" s="284">
        <v>99.311999999999998</v>
      </c>
      <c r="Z40" s="284">
        <v>98.322999999999993</v>
      </c>
      <c r="AA40" s="284">
        <v>91.275999999999996</v>
      </c>
      <c r="AB40" s="284">
        <v>87.822000000000003</v>
      </c>
      <c r="AC40" s="284">
        <v>90.49</v>
      </c>
      <c r="AD40" s="284">
        <v>93.783000000000001</v>
      </c>
    </row>
    <row r="41" spans="1:30" x14ac:dyDescent="0.3">
      <c r="A41" s="276" t="s">
        <v>9476</v>
      </c>
      <c r="B41" s="284">
        <v>65.748000000000005</v>
      </c>
      <c r="C41" s="284">
        <v>68.555000000000007</v>
      </c>
      <c r="D41" s="284">
        <v>70.165000000000006</v>
      </c>
      <c r="E41" s="284">
        <v>71.456000000000003</v>
      </c>
      <c r="F41" s="284">
        <v>72.322999999999993</v>
      </c>
      <c r="G41" s="284">
        <v>73.683000000000007</v>
      </c>
      <c r="H41" s="284">
        <v>75.137</v>
      </c>
      <c r="I41" s="284">
        <v>75.897999999999996</v>
      </c>
      <c r="J41" s="284">
        <v>75.739999999999995</v>
      </c>
      <c r="K41" s="284">
        <v>76.325000000000003</v>
      </c>
      <c r="L41" s="284">
        <v>78.16</v>
      </c>
      <c r="M41" s="284">
        <v>77.106999999999999</v>
      </c>
      <c r="N41" s="284">
        <v>76.951999999999998</v>
      </c>
      <c r="O41" s="284">
        <v>79.171999999999997</v>
      </c>
      <c r="P41" s="284">
        <v>82.236000000000004</v>
      </c>
      <c r="Q41" s="284">
        <v>85.634</v>
      </c>
      <c r="R41" s="284">
        <v>88.49</v>
      </c>
      <c r="S41" s="284">
        <v>91.504000000000005</v>
      </c>
      <c r="T41" s="284">
        <v>94.745999999999995</v>
      </c>
      <c r="U41" s="290">
        <v>91.385999999999996</v>
      </c>
      <c r="V41" s="284">
        <v>94.197000000000003</v>
      </c>
      <c r="W41" s="284">
        <v>97.998999999999995</v>
      </c>
      <c r="X41" s="284">
        <v>100</v>
      </c>
      <c r="Y41" s="284">
        <v>102.099</v>
      </c>
      <c r="Z41" s="284">
        <v>104.336</v>
      </c>
      <c r="AA41" s="284">
        <v>103.83799999999999</v>
      </c>
      <c r="AB41" s="284">
        <v>105.395</v>
      </c>
      <c r="AC41" s="284">
        <v>108.084</v>
      </c>
      <c r="AD41" s="284">
        <v>111.96299999999999</v>
      </c>
    </row>
    <row r="42" spans="1:30" x14ac:dyDescent="0.3">
      <c r="A42" s="276" t="s">
        <v>9477</v>
      </c>
      <c r="B42" s="284">
        <v>79.233000000000004</v>
      </c>
      <c r="C42" s="284">
        <v>78.572999999999993</v>
      </c>
      <c r="D42" s="284">
        <v>78.635999999999996</v>
      </c>
      <c r="E42" s="284">
        <v>78.033000000000001</v>
      </c>
      <c r="F42" s="284">
        <v>78.766000000000005</v>
      </c>
      <c r="G42" s="284">
        <v>80.924000000000007</v>
      </c>
      <c r="H42" s="284">
        <v>79.513999999999996</v>
      </c>
      <c r="I42" s="284">
        <v>76.75</v>
      </c>
      <c r="J42" s="284">
        <v>72.617999999999995</v>
      </c>
      <c r="K42" s="284">
        <v>73.019000000000005</v>
      </c>
      <c r="L42" s="284">
        <v>76.221000000000004</v>
      </c>
      <c r="M42" s="284">
        <v>74.222999999999999</v>
      </c>
      <c r="N42" s="284">
        <v>73.242000000000004</v>
      </c>
      <c r="O42" s="284">
        <v>75.453999999999994</v>
      </c>
      <c r="P42" s="284">
        <v>79.06</v>
      </c>
      <c r="Q42" s="284">
        <v>83.703000000000003</v>
      </c>
      <c r="R42" s="284">
        <v>86.909000000000006</v>
      </c>
      <c r="S42" s="284">
        <v>89.921000000000006</v>
      </c>
      <c r="T42" s="284">
        <v>98.96</v>
      </c>
      <c r="U42" s="290">
        <v>87.986999999999995</v>
      </c>
      <c r="V42" s="284">
        <v>92.783000000000001</v>
      </c>
      <c r="W42" s="284">
        <v>99.825999999999993</v>
      </c>
      <c r="X42" s="284">
        <v>100</v>
      </c>
      <c r="Y42" s="284">
        <v>98.635999999999996</v>
      </c>
      <c r="Z42" s="284">
        <v>97.777000000000001</v>
      </c>
      <c r="AA42" s="284">
        <v>89.727999999999994</v>
      </c>
      <c r="AB42" s="284">
        <v>86.531000000000006</v>
      </c>
      <c r="AC42" s="284">
        <v>88.510999999999996</v>
      </c>
      <c r="AD42" s="284">
        <v>91.268000000000001</v>
      </c>
    </row>
    <row r="43" spans="1:30" x14ac:dyDescent="0.3">
      <c r="A43" s="276" t="s">
        <v>9475</v>
      </c>
      <c r="B43" s="284">
        <v>83.055999999999997</v>
      </c>
      <c r="C43" s="284">
        <v>81.486000000000004</v>
      </c>
      <c r="D43" s="284">
        <v>81.040000000000006</v>
      </c>
      <c r="E43" s="284">
        <v>80.134</v>
      </c>
      <c r="F43" s="284">
        <v>80.718000000000004</v>
      </c>
      <c r="G43" s="284">
        <v>82.87</v>
      </c>
      <c r="H43" s="284">
        <v>80.77</v>
      </c>
      <c r="I43" s="284">
        <v>77.433999999999997</v>
      </c>
      <c r="J43" s="284">
        <v>72.757000000000005</v>
      </c>
      <c r="K43" s="284">
        <v>72.8</v>
      </c>
      <c r="L43" s="284">
        <v>76.641000000000005</v>
      </c>
      <c r="M43" s="284">
        <v>74.463999999999999</v>
      </c>
      <c r="N43" s="284">
        <v>73.096999999999994</v>
      </c>
      <c r="O43" s="284">
        <v>74.686999999999998</v>
      </c>
      <c r="P43" s="284">
        <v>78.231999999999999</v>
      </c>
      <c r="Q43" s="284">
        <v>83.183000000000007</v>
      </c>
      <c r="R43" s="284">
        <v>86.528000000000006</v>
      </c>
      <c r="S43" s="284">
        <v>89.429000000000002</v>
      </c>
      <c r="T43" s="284">
        <v>99.233999999999995</v>
      </c>
      <c r="U43" s="290">
        <v>86.628</v>
      </c>
      <c r="V43" s="284">
        <v>92.052000000000007</v>
      </c>
      <c r="W43" s="284">
        <v>99.912999999999997</v>
      </c>
      <c r="X43" s="284">
        <v>100</v>
      </c>
      <c r="Y43" s="284">
        <v>98.054000000000002</v>
      </c>
      <c r="Z43" s="284">
        <v>96.715000000000003</v>
      </c>
      <c r="AA43" s="284">
        <v>87.463999999999999</v>
      </c>
      <c r="AB43" s="284">
        <v>83.768000000000001</v>
      </c>
      <c r="AC43" s="284">
        <v>85.760999999999996</v>
      </c>
      <c r="AD43" s="284">
        <v>88.325999999999993</v>
      </c>
    </row>
    <row r="44" spans="1:30" x14ac:dyDescent="0.3">
      <c r="A44" s="276" t="s">
        <v>9476</v>
      </c>
      <c r="B44" s="284">
        <v>63.655000000000001</v>
      </c>
      <c r="C44" s="284">
        <v>65.983000000000004</v>
      </c>
      <c r="D44" s="284">
        <v>67.835999999999999</v>
      </c>
      <c r="E44" s="284">
        <v>68.411000000000001</v>
      </c>
      <c r="F44" s="284">
        <v>69.753</v>
      </c>
      <c r="G44" s="284">
        <v>71.930999999999997</v>
      </c>
      <c r="H44" s="284">
        <v>73.725999999999999</v>
      </c>
      <c r="I44" s="284">
        <v>73.724000000000004</v>
      </c>
      <c r="J44" s="284">
        <v>72.281999999999996</v>
      </c>
      <c r="K44" s="284">
        <v>74.537000000000006</v>
      </c>
      <c r="L44" s="284">
        <v>74.259</v>
      </c>
      <c r="M44" s="284">
        <v>73.213999999999999</v>
      </c>
      <c r="N44" s="284">
        <v>74.271000000000001</v>
      </c>
      <c r="O44" s="284">
        <v>79.866</v>
      </c>
      <c r="P44" s="284">
        <v>83.817999999999998</v>
      </c>
      <c r="Q44" s="284">
        <v>86.721000000000004</v>
      </c>
      <c r="R44" s="284">
        <v>89.134</v>
      </c>
      <c r="S44" s="284">
        <v>92.77</v>
      </c>
      <c r="T44" s="284">
        <v>97.798000000000002</v>
      </c>
      <c r="U44" s="290">
        <v>94.510999999999996</v>
      </c>
      <c r="V44" s="284">
        <v>96.415999999999997</v>
      </c>
      <c r="W44" s="284">
        <v>99.391999999999996</v>
      </c>
      <c r="X44" s="284">
        <v>100</v>
      </c>
      <c r="Y44" s="284">
        <v>101.575</v>
      </c>
      <c r="Z44" s="284">
        <v>103.196</v>
      </c>
      <c r="AA44" s="284">
        <v>101.498</v>
      </c>
      <c r="AB44" s="284">
        <v>100.91800000000001</v>
      </c>
      <c r="AC44" s="284">
        <v>102.83499999999999</v>
      </c>
      <c r="AD44" s="284">
        <v>106.58199999999999</v>
      </c>
    </row>
    <row r="45" spans="1:30" x14ac:dyDescent="0.3">
      <c r="A45" s="276" t="s">
        <v>8825</v>
      </c>
      <c r="B45" s="284">
        <v>52.113</v>
      </c>
      <c r="C45" s="284">
        <v>54.005000000000003</v>
      </c>
      <c r="D45" s="284">
        <v>55.642000000000003</v>
      </c>
      <c r="E45" s="284">
        <v>56.953000000000003</v>
      </c>
      <c r="F45" s="284">
        <v>58.463000000000001</v>
      </c>
      <c r="G45" s="284">
        <v>60.122999999999998</v>
      </c>
      <c r="H45" s="284">
        <v>61.354999999999997</v>
      </c>
      <c r="I45" s="284">
        <v>62.56</v>
      </c>
      <c r="J45" s="284">
        <v>63.624000000000002</v>
      </c>
      <c r="K45" s="284">
        <v>65.778000000000006</v>
      </c>
      <c r="L45" s="284">
        <v>68.600999999999999</v>
      </c>
      <c r="M45" s="284">
        <v>70.566999999999993</v>
      </c>
      <c r="N45" s="284">
        <v>72.393000000000001</v>
      </c>
      <c r="O45" s="284">
        <v>75.028000000000006</v>
      </c>
      <c r="P45" s="284">
        <v>78.153000000000006</v>
      </c>
      <c r="Q45" s="284">
        <v>82.11</v>
      </c>
      <c r="R45" s="284">
        <v>85.661000000000001</v>
      </c>
      <c r="S45" s="284">
        <v>89.491</v>
      </c>
      <c r="T45" s="284">
        <v>93.308000000000007</v>
      </c>
      <c r="U45" s="290">
        <v>92.930999999999997</v>
      </c>
      <c r="V45" s="284">
        <v>95.385999999999996</v>
      </c>
      <c r="W45" s="284">
        <v>98.284999999999997</v>
      </c>
      <c r="X45" s="284">
        <v>100</v>
      </c>
      <c r="Y45" s="284">
        <v>102.33199999999999</v>
      </c>
      <c r="Z45" s="284">
        <v>104.44499999999999</v>
      </c>
      <c r="AA45" s="284">
        <v>104.717</v>
      </c>
      <c r="AB45" s="284">
        <v>105.059</v>
      </c>
      <c r="AC45" s="284">
        <v>107.797</v>
      </c>
      <c r="AD45" s="284">
        <v>110.848</v>
      </c>
    </row>
    <row r="46" spans="1:30" x14ac:dyDescent="0.3">
      <c r="A46" s="276" t="s">
        <v>9478</v>
      </c>
      <c r="B46" s="284">
        <v>57.25</v>
      </c>
      <c r="C46" s="284">
        <v>59.308999999999997</v>
      </c>
      <c r="D46" s="284">
        <v>60.823999999999998</v>
      </c>
      <c r="E46" s="284">
        <v>62.151000000000003</v>
      </c>
      <c r="F46" s="284">
        <v>63.860999999999997</v>
      </c>
      <c r="G46" s="284">
        <v>65.837999999999994</v>
      </c>
      <c r="H46" s="284">
        <v>66.936999999999998</v>
      </c>
      <c r="I46" s="284">
        <v>67.971999999999994</v>
      </c>
      <c r="J46" s="284">
        <v>68.840999999999994</v>
      </c>
      <c r="K46" s="284">
        <v>70.519000000000005</v>
      </c>
      <c r="L46" s="284">
        <v>72.885999999999996</v>
      </c>
      <c r="M46" s="284">
        <v>74.236000000000004</v>
      </c>
      <c r="N46" s="284">
        <v>76.631</v>
      </c>
      <c r="O46" s="284">
        <v>80.007999999999996</v>
      </c>
      <c r="P46" s="284">
        <v>82.76</v>
      </c>
      <c r="Q46" s="284">
        <v>86.203999999999994</v>
      </c>
      <c r="R46" s="284">
        <v>88.948999999999998</v>
      </c>
      <c r="S46" s="284">
        <v>91.588999999999999</v>
      </c>
      <c r="T46" s="284">
        <v>94.381</v>
      </c>
      <c r="U46" s="290">
        <v>94.213999999999999</v>
      </c>
      <c r="V46" s="284">
        <v>96.421000000000006</v>
      </c>
      <c r="W46" s="284">
        <v>99.07</v>
      </c>
      <c r="X46" s="284">
        <v>100</v>
      </c>
      <c r="Y46" s="284">
        <v>100.931</v>
      </c>
      <c r="Z46" s="284">
        <v>102.61799999999999</v>
      </c>
      <c r="AA46" s="284">
        <v>103.2</v>
      </c>
      <c r="AB46" s="284">
        <v>103.73699999999999</v>
      </c>
      <c r="AC46" s="284">
        <v>105.753</v>
      </c>
      <c r="AD46" s="284">
        <v>107.521</v>
      </c>
    </row>
    <row r="47" spans="1:30" x14ac:dyDescent="0.3">
      <c r="A47" s="276" t="s">
        <v>9479</v>
      </c>
      <c r="B47" s="284">
        <v>57.161999999999999</v>
      </c>
      <c r="C47" s="284">
        <v>58.963999999999999</v>
      </c>
      <c r="D47" s="284">
        <v>60.677999999999997</v>
      </c>
      <c r="E47" s="284">
        <v>61.615000000000002</v>
      </c>
      <c r="F47" s="284">
        <v>63.228999999999999</v>
      </c>
      <c r="G47" s="284">
        <v>65.027000000000001</v>
      </c>
      <c r="H47" s="284">
        <v>66.114000000000004</v>
      </c>
      <c r="I47" s="284">
        <v>67.034999999999997</v>
      </c>
      <c r="J47" s="284">
        <v>67.870999999999995</v>
      </c>
      <c r="K47" s="284">
        <v>69.558999999999997</v>
      </c>
      <c r="L47" s="284">
        <v>71.908000000000001</v>
      </c>
      <c r="M47" s="284">
        <v>73.27</v>
      </c>
      <c r="N47" s="284">
        <v>75.713999999999999</v>
      </c>
      <c r="O47" s="284">
        <v>79.504999999999995</v>
      </c>
      <c r="P47" s="284">
        <v>82.263000000000005</v>
      </c>
      <c r="Q47" s="284">
        <v>86.010999999999996</v>
      </c>
      <c r="R47" s="284">
        <v>89.022000000000006</v>
      </c>
      <c r="S47" s="284">
        <v>91.75</v>
      </c>
      <c r="T47" s="284">
        <v>94.801000000000002</v>
      </c>
      <c r="U47" s="290">
        <v>94.126000000000005</v>
      </c>
      <c r="V47" s="284">
        <v>96.128</v>
      </c>
      <c r="W47" s="284">
        <v>98.945999999999998</v>
      </c>
      <c r="X47" s="284">
        <v>100</v>
      </c>
      <c r="Y47" s="284">
        <v>100.60899999999999</v>
      </c>
      <c r="Z47" s="284">
        <v>101.995</v>
      </c>
      <c r="AA47" s="284">
        <v>102.256</v>
      </c>
      <c r="AB47" s="284">
        <v>102.557</v>
      </c>
      <c r="AC47" s="284">
        <v>104.209</v>
      </c>
      <c r="AD47" s="284">
        <v>105.532</v>
      </c>
    </row>
    <row r="48" spans="1:30" x14ac:dyDescent="0.3">
      <c r="A48" s="276" t="s">
        <v>9480</v>
      </c>
      <c r="B48" s="284">
        <v>57.093000000000004</v>
      </c>
      <c r="C48" s="284">
        <v>59.786999999999999</v>
      </c>
      <c r="D48" s="284">
        <v>60.825000000000003</v>
      </c>
      <c r="E48" s="284">
        <v>62.994</v>
      </c>
      <c r="F48" s="284">
        <v>64.897999999999996</v>
      </c>
      <c r="G48" s="284">
        <v>67.222999999999999</v>
      </c>
      <c r="H48" s="284">
        <v>68.343999999999994</v>
      </c>
      <c r="I48" s="284">
        <v>69.590999999999994</v>
      </c>
      <c r="J48" s="284">
        <v>70.518000000000001</v>
      </c>
      <c r="K48" s="284">
        <v>72.177999999999997</v>
      </c>
      <c r="L48" s="284">
        <v>74.578000000000003</v>
      </c>
      <c r="M48" s="284">
        <v>75.906000000000006</v>
      </c>
      <c r="N48" s="284">
        <v>78.221999999999994</v>
      </c>
      <c r="O48" s="284">
        <v>80.894999999999996</v>
      </c>
      <c r="P48" s="284">
        <v>83.637</v>
      </c>
      <c r="Q48" s="284">
        <v>86.531000000000006</v>
      </c>
      <c r="R48" s="284">
        <v>88.799000000000007</v>
      </c>
      <c r="S48" s="284">
        <v>91.278999999999996</v>
      </c>
      <c r="T48" s="284">
        <v>93.596999999999994</v>
      </c>
      <c r="U48" s="290">
        <v>94.364000000000004</v>
      </c>
      <c r="V48" s="284">
        <v>96.941999999999993</v>
      </c>
      <c r="W48" s="284">
        <v>99.289000000000001</v>
      </c>
      <c r="X48" s="284">
        <v>100</v>
      </c>
      <c r="Y48" s="284">
        <v>101.47799999999999</v>
      </c>
      <c r="Z48" s="284">
        <v>103.65600000000001</v>
      </c>
      <c r="AA48" s="284">
        <v>104.739</v>
      </c>
      <c r="AB48" s="284">
        <v>105.631</v>
      </c>
      <c r="AC48" s="284">
        <v>108.188</v>
      </c>
      <c r="AD48" s="284">
        <v>110.625</v>
      </c>
    </row>
    <row r="49" spans="1:30" x14ac:dyDescent="0.3">
      <c r="A49" s="276" t="s">
        <v>9481</v>
      </c>
      <c r="B49" s="284">
        <v>49.152999999999999</v>
      </c>
      <c r="C49" s="284">
        <v>50.953000000000003</v>
      </c>
      <c r="D49" s="284">
        <v>52.69</v>
      </c>
      <c r="E49" s="284">
        <v>54.002000000000002</v>
      </c>
      <c r="F49" s="284">
        <v>55.393999999999998</v>
      </c>
      <c r="G49" s="284">
        <v>56.871000000000002</v>
      </c>
      <c r="H49" s="284">
        <v>58.177</v>
      </c>
      <c r="I49" s="284">
        <v>59.470999999999997</v>
      </c>
      <c r="J49" s="284">
        <v>60.63</v>
      </c>
      <c r="K49" s="284">
        <v>63.008000000000003</v>
      </c>
      <c r="L49" s="284">
        <v>66.031999999999996</v>
      </c>
      <c r="M49" s="284">
        <v>68.281000000000006</v>
      </c>
      <c r="N49" s="284">
        <v>69.814999999999998</v>
      </c>
      <c r="O49" s="284">
        <v>72.05</v>
      </c>
      <c r="P49" s="284">
        <v>75.369</v>
      </c>
      <c r="Q49" s="284">
        <v>79.608999999999995</v>
      </c>
      <c r="R49" s="284">
        <v>83.617000000000004</v>
      </c>
      <c r="S49" s="284">
        <v>88.132999999999996</v>
      </c>
      <c r="T49" s="284">
        <v>92.558000000000007</v>
      </c>
      <c r="U49" s="290">
        <v>92.048000000000002</v>
      </c>
      <c r="V49" s="284">
        <v>94.668999999999997</v>
      </c>
      <c r="W49" s="284">
        <v>97.739000000000004</v>
      </c>
      <c r="X49" s="284">
        <v>100</v>
      </c>
      <c r="Y49" s="284">
        <v>103.279</v>
      </c>
      <c r="Z49" s="284">
        <v>105.67</v>
      </c>
      <c r="AA49" s="284">
        <v>105.748</v>
      </c>
      <c r="AB49" s="284">
        <v>105.97</v>
      </c>
      <c r="AC49" s="284">
        <v>109.155</v>
      </c>
      <c r="AD49" s="284">
        <v>113.008</v>
      </c>
    </row>
    <row r="50" spans="1:30" x14ac:dyDescent="0.3">
      <c r="A50" s="276"/>
      <c r="B50" s="284"/>
      <c r="C50" s="284"/>
      <c r="D50" s="284"/>
      <c r="E50" s="284"/>
      <c r="F50" s="284"/>
      <c r="G50" s="284"/>
      <c r="H50" s="284"/>
      <c r="I50" s="284"/>
      <c r="J50" s="284"/>
      <c r="K50" s="284"/>
      <c r="L50" s="284"/>
      <c r="M50" s="284"/>
      <c r="N50" s="284"/>
      <c r="O50" s="284"/>
      <c r="P50" s="284"/>
      <c r="Q50" s="284"/>
      <c r="R50" s="284"/>
      <c r="S50" s="284"/>
      <c r="T50" s="284"/>
      <c r="U50" s="290"/>
      <c r="V50" s="284"/>
      <c r="W50" s="284"/>
      <c r="X50" s="284"/>
      <c r="Y50" s="284"/>
      <c r="Z50" s="284"/>
      <c r="AA50" s="284"/>
      <c r="AB50" s="284"/>
      <c r="AC50" s="284"/>
      <c r="AD50" s="284"/>
    </row>
    <row r="51" spans="1:30" x14ac:dyDescent="0.3">
      <c r="A51" s="254" t="s">
        <v>8827</v>
      </c>
      <c r="B51" s="291" t="s">
        <v>179</v>
      </c>
      <c r="C51" s="267">
        <f>C24/B24-1</f>
        <v>3.3654752182926018E-2</v>
      </c>
      <c r="D51" s="267">
        <f t="shared" ref="D51:Y51" si="33">D24/C24-1</f>
        <v>2.2820158312949035E-2</v>
      </c>
      <c r="E51" s="267">
        <f t="shared" si="33"/>
        <v>2.3707312725598229E-2</v>
      </c>
      <c r="F51" s="267">
        <f t="shared" si="33"/>
        <v>2.1315495451049715E-2</v>
      </c>
      <c r="G51" s="267">
        <f t="shared" si="33"/>
        <v>2.0998494018697134E-2</v>
      </c>
      <c r="H51" s="267">
        <f t="shared" si="33"/>
        <v>1.8284537459645867E-2</v>
      </c>
      <c r="I51" s="267">
        <f t="shared" si="33"/>
        <v>1.7327612123862357E-2</v>
      </c>
      <c r="J51" s="267">
        <f t="shared" si="33"/>
        <v>1.1028127770464469E-2</v>
      </c>
      <c r="K51" s="267">
        <f t="shared" si="33"/>
        <v>1.4335631817396832E-2</v>
      </c>
      <c r="L51" s="267">
        <f t="shared" si="33"/>
        <v>2.2568307442433211E-2</v>
      </c>
      <c r="M51" s="267">
        <f t="shared" si="33"/>
        <v>2.2454495382290052E-2</v>
      </c>
      <c r="N51" s="267">
        <f t="shared" si="33"/>
        <v>1.5246423291824351E-2</v>
      </c>
      <c r="O51" s="267">
        <f t="shared" si="33"/>
        <v>1.8855119140166909E-2</v>
      </c>
      <c r="P51" s="267">
        <f t="shared" si="33"/>
        <v>2.6778252812867276E-2</v>
      </c>
      <c r="Q51" s="267">
        <f t="shared" si="33"/>
        <v>3.1010403642454332E-2</v>
      </c>
      <c r="R51" s="267">
        <f t="shared" si="33"/>
        <v>3.0512430354548314E-2</v>
      </c>
      <c r="S51" s="267">
        <f t="shared" si="33"/>
        <v>2.691120634145272E-2</v>
      </c>
      <c r="T51" s="267">
        <f t="shared" si="33"/>
        <v>1.9092304698479889E-2</v>
      </c>
      <c r="U51" s="267">
        <f t="shared" si="33"/>
        <v>7.7972502758210105E-3</v>
      </c>
      <c r="V51" s="267">
        <f t="shared" si="33"/>
        <v>1.1684333519300205E-2</v>
      </c>
      <c r="W51" s="267">
        <f t="shared" si="33"/>
        <v>2.0840920205183799E-2</v>
      </c>
      <c r="X51" s="267">
        <f t="shared" si="33"/>
        <v>1.924331376386168E-2</v>
      </c>
      <c r="Y51" s="267">
        <f t="shared" si="33"/>
        <v>1.7730000000000024E-2</v>
      </c>
      <c r="Z51" s="267">
        <f t="shared" ref="Z51" si="34">Z24/Y24-1</f>
        <v>1.8806559696579628E-2</v>
      </c>
      <c r="AA51" s="267">
        <f t="shared" ref="AA51" si="35">AA24/Z24-1</f>
        <v>1.0319519322576687E-2</v>
      </c>
      <c r="AB51" s="267">
        <f>AB24/AA24-1</f>
        <v>1.0901419475548124E-2</v>
      </c>
      <c r="AC51" s="267">
        <f t="shared" ref="AC51:AD51" si="36">AC24/AB24-1</f>
        <v>1.9197537276083754E-2</v>
      </c>
      <c r="AD51" s="267">
        <f t="shared" si="36"/>
        <v>2.2226957714116313E-2</v>
      </c>
    </row>
    <row r="52" spans="1:30" ht="28.8" x14ac:dyDescent="0.3">
      <c r="A52" s="285" t="s">
        <v>9485</v>
      </c>
    </row>
    <row r="53" spans="1:30" x14ac:dyDescent="0.3">
      <c r="A53" s="253" t="s">
        <v>9486</v>
      </c>
    </row>
    <row r="55" spans="1:30" x14ac:dyDescent="0.3">
      <c r="A55" s="123" t="s">
        <v>9320</v>
      </c>
    </row>
    <row r="56" spans="1:30" x14ac:dyDescent="0.3">
      <c r="A56" s="253" t="s">
        <v>9364</v>
      </c>
      <c r="M56" s="284">
        <v>1.3542000000000001</v>
      </c>
      <c r="N56" s="284">
        <v>1.3338000000000001</v>
      </c>
      <c r="O56" s="284">
        <v>1.3077000000000001</v>
      </c>
      <c r="P56" s="284">
        <v>1.2726999999999999</v>
      </c>
      <c r="Q56" s="284">
        <v>1.2330000000000001</v>
      </c>
      <c r="R56" s="284">
        <v>1.1961999999999999</v>
      </c>
      <c r="S56" s="284">
        <v>1.1652</v>
      </c>
      <c r="T56" s="284">
        <v>1.1428</v>
      </c>
      <c r="U56" s="284">
        <v>1.1342000000000001</v>
      </c>
      <c r="V56" s="284">
        <v>1.1205000000000001</v>
      </c>
      <c r="W56" s="284">
        <v>1.0979000000000001</v>
      </c>
      <c r="X56" s="284">
        <v>1.0780000000000001</v>
      </c>
      <c r="Y56" s="284">
        <v>1.0609</v>
      </c>
      <c r="Z56" s="284">
        <v>1.0422</v>
      </c>
      <c r="AA56" s="284">
        <v>1.0309999999999999</v>
      </c>
      <c r="AB56" s="284">
        <v>1.018</v>
      </c>
      <c r="AC56" s="284">
        <v>1</v>
      </c>
    </row>
    <row r="57" spans="1:30" x14ac:dyDescent="0.3">
      <c r="A57" s="739" t="s">
        <v>9487</v>
      </c>
    </row>
    <row r="59" spans="1:30" ht="15.6" x14ac:dyDescent="0.3">
      <c r="A59" s="1176"/>
      <c r="AD59" s="287">
        <v>2018</v>
      </c>
    </row>
    <row r="60" spans="1:30" ht="15.6" x14ac:dyDescent="0.3">
      <c r="A60" s="1176"/>
      <c r="AD60" s="284">
        <f>1/(1+AD51)</f>
        <v>0.9782563377473239</v>
      </c>
    </row>
    <row r="61" spans="1:30" ht="15.6" x14ac:dyDescent="0.3">
      <c r="A61" s="1176"/>
    </row>
  </sheetData>
  <sheetProtection selectLockedCells="1" selectUnlockedCells="1"/>
  <hyperlinks>
    <hyperlink ref="A9" r:id="rId1" xr:uid="{00000000-0004-0000-0B00-000000000000}"/>
    <hyperlink ref="A18" r:id="rId2" xr:uid="{00000000-0004-0000-0B00-000001000000}"/>
    <hyperlink ref="A6" r:id="rId3" xr:uid="{00000000-0004-0000-0B00-000002000000}"/>
    <hyperlink ref="A19" r:id="rId4" xr:uid="{00000000-0004-0000-0B00-000003000000}"/>
  </hyperlinks>
  <pageMargins left="0.7" right="0.7" top="0.75" bottom="0.75" header="0.3" footer="0.3"/>
  <pageSetup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7030A0"/>
  </sheetPr>
  <dimension ref="A1:AN107"/>
  <sheetViews>
    <sheetView zoomScale="75" zoomScaleNormal="75" workbookViewId="0">
      <pane xSplit="5" ySplit="4" topLeftCell="F5" activePane="bottomRight" state="frozen"/>
      <selection activeCell="C73" sqref="C73"/>
      <selection pane="topRight" activeCell="C73" sqref="C73"/>
      <selection pane="bottomLeft" activeCell="C73" sqref="C73"/>
      <selection pane="bottomRight"/>
    </sheetView>
  </sheetViews>
  <sheetFormatPr defaultColWidth="0" defaultRowHeight="14.4" zeroHeight="1" x14ac:dyDescent="0.3"/>
  <cols>
    <col min="1" max="1" width="42.6640625" style="515" customWidth="1"/>
    <col min="2" max="3" width="20.6640625" style="7" customWidth="1"/>
    <col min="4" max="5" width="18.6640625" style="7" customWidth="1"/>
    <col min="6" max="38" width="16.6640625" style="7" customWidth="1"/>
    <col min="39" max="40" width="2.6640625" style="7" customWidth="1"/>
    <col min="41" max="16384" width="0" style="128" hidden="1"/>
  </cols>
  <sheetData>
    <row r="1" spans="1:40" ht="18" x14ac:dyDescent="0.35">
      <c r="A1" s="1271" t="s">
        <v>9072</v>
      </c>
      <c r="B1" s="507"/>
      <c r="C1" s="507"/>
      <c r="D1" s="507"/>
      <c r="E1" s="507"/>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76"/>
    </row>
    <row r="2" spans="1:40" s="232" customFormat="1" x14ac:dyDescent="0.3">
      <c r="A2" s="508"/>
      <c r="B2" s="507"/>
      <c r="C2" s="507"/>
      <c r="D2" s="507"/>
      <c r="E2" s="490" t="s">
        <v>1</v>
      </c>
      <c r="F2" s="509">
        <f>'BCACalculations_7%'!D2</f>
        <v>2019</v>
      </c>
      <c r="G2" s="509">
        <f>'BCACalculations_7%'!E2</f>
        <v>2020</v>
      </c>
      <c r="H2" s="509">
        <f>'BCACalculations_7%'!F2</f>
        <v>2021</v>
      </c>
      <c r="I2" s="509">
        <f>'BCACalculations_7%'!G2</f>
        <v>2022</v>
      </c>
      <c r="J2" s="509">
        <f>'BCACalculations_7%'!H2</f>
        <v>2023</v>
      </c>
      <c r="K2" s="509">
        <f>'BCACalculations_7%'!I2</f>
        <v>2024</v>
      </c>
      <c r="L2" s="509">
        <f>'BCACalculations_7%'!J2</f>
        <v>2025</v>
      </c>
      <c r="M2" s="509">
        <f>'BCACalculations_7%'!K2</f>
        <v>2026</v>
      </c>
      <c r="N2" s="509">
        <f>'BCACalculations_7%'!L2</f>
        <v>2027</v>
      </c>
      <c r="O2" s="509">
        <f>'BCACalculations_7%'!M2</f>
        <v>2028</v>
      </c>
      <c r="P2" s="509">
        <f>'BCACalculations_7%'!N2</f>
        <v>2029</v>
      </c>
      <c r="Q2" s="509">
        <f>'BCACalculations_7%'!O2</f>
        <v>2030</v>
      </c>
      <c r="R2" s="509">
        <f>'BCACalculations_7%'!P2</f>
        <v>2031</v>
      </c>
      <c r="S2" s="509">
        <f>'BCACalculations_7%'!Q2</f>
        <v>2032</v>
      </c>
      <c r="T2" s="509">
        <f>'BCACalculations_7%'!R2</f>
        <v>2033</v>
      </c>
      <c r="U2" s="509">
        <f>'BCACalculations_7%'!S2</f>
        <v>2034</v>
      </c>
      <c r="V2" s="509">
        <f>'BCACalculations_7%'!T2</f>
        <v>2035</v>
      </c>
      <c r="W2" s="509">
        <f>'BCACalculations_7%'!U2</f>
        <v>2036</v>
      </c>
      <c r="X2" s="509">
        <f>'BCACalculations_7%'!V2</f>
        <v>2037</v>
      </c>
      <c r="Y2" s="509">
        <f>'BCACalculations_7%'!W2</f>
        <v>2038</v>
      </c>
      <c r="Z2" s="509">
        <f>'BCACalculations_7%'!X2</f>
        <v>2039</v>
      </c>
      <c r="AA2" s="509">
        <f>'BCACalculations_7%'!Y2</f>
        <v>2040</v>
      </c>
      <c r="AB2" s="509">
        <f>'BCACalculations_7%'!Z2</f>
        <v>2041</v>
      </c>
      <c r="AC2" s="509">
        <f>'BCACalculations_7%'!AA2</f>
        <v>2042</v>
      </c>
      <c r="AD2" s="509">
        <f>'BCACalculations_7%'!AB2</f>
        <v>2043</v>
      </c>
      <c r="AE2" s="509">
        <f>'BCACalculations_7%'!AC2</f>
        <v>2044</v>
      </c>
      <c r="AF2" s="509">
        <f>'BCACalculations_7%'!AD2</f>
        <v>2045</v>
      </c>
      <c r="AG2" s="509">
        <f>'BCACalculations_7%'!AE2</f>
        <v>2046</v>
      </c>
      <c r="AH2" s="509">
        <f>'BCACalculations_7%'!AF2</f>
        <v>2047</v>
      </c>
      <c r="AI2" s="546">
        <f>'BCACalculations_7%'!AG2</f>
        <v>2048</v>
      </c>
      <c r="AJ2" s="546">
        <f>'BCACalculations_7%'!AH2</f>
        <v>2049</v>
      </c>
      <c r="AK2" s="546">
        <f>'BCACalculations_7%'!AI2</f>
        <v>2050</v>
      </c>
      <c r="AL2" s="546">
        <f>'BCACalculations_7%'!AJ2</f>
        <v>2051</v>
      </c>
      <c r="AM2" s="509"/>
      <c r="AN2" s="507"/>
    </row>
    <row r="3" spans="1:40" s="232" customFormat="1" x14ac:dyDescent="0.3">
      <c r="A3" s="508"/>
      <c r="B3" s="507"/>
      <c r="C3" s="507"/>
      <c r="D3" s="507"/>
      <c r="E3" s="490" t="s">
        <v>9060</v>
      </c>
      <c r="F3" s="509">
        <f>'BCACalculations_7%'!D3</f>
        <v>1</v>
      </c>
      <c r="G3" s="509">
        <f>'BCACalculations_7%'!E3</f>
        <v>2</v>
      </c>
      <c r="H3" s="509">
        <f>'BCACalculations_7%'!F3</f>
        <v>3</v>
      </c>
      <c r="I3" s="509">
        <f>'BCACalculations_7%'!G3</f>
        <v>4</v>
      </c>
      <c r="J3" s="509">
        <f>'BCACalculations_7%'!H3</f>
        <v>5</v>
      </c>
      <c r="K3" s="509">
        <f>'BCACalculations_7%'!I3</f>
        <v>6</v>
      </c>
      <c r="L3" s="509">
        <f>'BCACalculations_7%'!J3</f>
        <v>7</v>
      </c>
      <c r="M3" s="509">
        <f>'BCACalculations_7%'!K3</f>
        <v>8</v>
      </c>
      <c r="N3" s="509">
        <f>'BCACalculations_7%'!L3</f>
        <v>9</v>
      </c>
      <c r="O3" s="509">
        <f>'BCACalculations_7%'!M3</f>
        <v>10</v>
      </c>
      <c r="P3" s="509">
        <f>'BCACalculations_7%'!N3</f>
        <v>11</v>
      </c>
      <c r="Q3" s="509">
        <f>'BCACalculations_7%'!O3</f>
        <v>12</v>
      </c>
      <c r="R3" s="509">
        <f>'BCACalculations_7%'!P3</f>
        <v>13</v>
      </c>
      <c r="S3" s="509">
        <f>'BCACalculations_7%'!Q3</f>
        <v>14</v>
      </c>
      <c r="T3" s="509">
        <f>'BCACalculations_7%'!R3</f>
        <v>15</v>
      </c>
      <c r="U3" s="509">
        <f>'BCACalculations_7%'!S3</f>
        <v>16</v>
      </c>
      <c r="V3" s="509">
        <f>'BCACalculations_7%'!T3</f>
        <v>17</v>
      </c>
      <c r="W3" s="509">
        <f>'BCACalculations_7%'!U3</f>
        <v>18</v>
      </c>
      <c r="X3" s="509">
        <f>'BCACalculations_7%'!V3</f>
        <v>19</v>
      </c>
      <c r="Y3" s="509">
        <f>'BCACalculations_7%'!W3</f>
        <v>20</v>
      </c>
      <c r="Z3" s="509">
        <f>'BCACalculations_7%'!X3</f>
        <v>21</v>
      </c>
      <c r="AA3" s="509">
        <f>'BCACalculations_7%'!Y3</f>
        <v>22</v>
      </c>
      <c r="AB3" s="509">
        <f>'BCACalculations_7%'!Z3</f>
        <v>23</v>
      </c>
      <c r="AC3" s="509">
        <f>'BCACalculations_7%'!AA3</f>
        <v>24</v>
      </c>
      <c r="AD3" s="509">
        <f>'BCACalculations_7%'!AB3</f>
        <v>25</v>
      </c>
      <c r="AE3" s="509">
        <f>'BCACalculations_7%'!AC3</f>
        <v>26</v>
      </c>
      <c r="AF3" s="509">
        <f>'BCACalculations_7%'!AD3</f>
        <v>27</v>
      </c>
      <c r="AG3" s="509">
        <f>'BCACalculations_7%'!AE3</f>
        <v>28</v>
      </c>
      <c r="AH3" s="509">
        <f>'BCACalculations_7%'!AF3</f>
        <v>29</v>
      </c>
      <c r="AI3" s="546">
        <f>'BCACalculations_7%'!AG3</f>
        <v>30</v>
      </c>
      <c r="AJ3" s="546">
        <f>'BCACalculations_7%'!AH3</f>
        <v>31</v>
      </c>
      <c r="AK3" s="546">
        <f>'BCACalculations_7%'!AI3</f>
        <v>32</v>
      </c>
      <c r="AL3" s="546">
        <f>'BCACalculations_7%'!AJ3</f>
        <v>33</v>
      </c>
      <c r="AM3" s="509"/>
      <c r="AN3" s="507"/>
    </row>
    <row r="4" spans="1:40" s="232" customFormat="1" x14ac:dyDescent="0.3">
      <c r="A4" s="508"/>
      <c r="B4" s="507"/>
      <c r="C4" s="507"/>
      <c r="D4" s="507"/>
      <c r="E4" s="490" t="s">
        <v>1681</v>
      </c>
      <c r="F4" s="509">
        <f>'BCACalculations_7%'!D4</f>
        <v>0</v>
      </c>
      <c r="G4" s="509">
        <f>'BCACalculations_7%'!E4</f>
        <v>0</v>
      </c>
      <c r="H4" s="509">
        <f>'BCACalculations_7%'!F4</f>
        <v>0</v>
      </c>
      <c r="I4" s="509">
        <f>'BCACalculations_7%'!G4</f>
        <v>0</v>
      </c>
      <c r="J4" s="509">
        <f>'BCACalculations_7%'!H4</f>
        <v>1</v>
      </c>
      <c r="K4" s="509">
        <f>'BCACalculations_7%'!I4</f>
        <v>1</v>
      </c>
      <c r="L4" s="509">
        <f>'BCACalculations_7%'!J4</f>
        <v>1</v>
      </c>
      <c r="M4" s="509">
        <f>'BCACalculations_7%'!K4</f>
        <v>1</v>
      </c>
      <c r="N4" s="509">
        <f>'BCACalculations_7%'!L4</f>
        <v>1</v>
      </c>
      <c r="O4" s="509">
        <f>'BCACalculations_7%'!M4</f>
        <v>1</v>
      </c>
      <c r="P4" s="509">
        <f>'BCACalculations_7%'!N4</f>
        <v>1</v>
      </c>
      <c r="Q4" s="509">
        <f>'BCACalculations_7%'!O4</f>
        <v>1</v>
      </c>
      <c r="R4" s="509">
        <f>'BCACalculations_7%'!P4</f>
        <v>1</v>
      </c>
      <c r="S4" s="509">
        <f>'BCACalculations_7%'!Q4</f>
        <v>1</v>
      </c>
      <c r="T4" s="509">
        <f>'BCACalculations_7%'!R4</f>
        <v>1</v>
      </c>
      <c r="U4" s="509">
        <f>'BCACalculations_7%'!S4</f>
        <v>1</v>
      </c>
      <c r="V4" s="509">
        <f>'BCACalculations_7%'!T4</f>
        <v>1</v>
      </c>
      <c r="W4" s="509">
        <f>'BCACalculations_7%'!U4</f>
        <v>1</v>
      </c>
      <c r="X4" s="509">
        <f>'BCACalculations_7%'!V4</f>
        <v>1</v>
      </c>
      <c r="Y4" s="509">
        <f>'BCACalculations_7%'!W4</f>
        <v>1</v>
      </c>
      <c r="Z4" s="509">
        <f>'BCACalculations_7%'!X4</f>
        <v>1</v>
      </c>
      <c r="AA4" s="509">
        <f>'BCACalculations_7%'!Y4</f>
        <v>1</v>
      </c>
      <c r="AB4" s="509">
        <f>'BCACalculations_7%'!Z4</f>
        <v>1</v>
      </c>
      <c r="AC4" s="509">
        <f>'BCACalculations_7%'!AA4</f>
        <v>1</v>
      </c>
      <c r="AD4" s="509">
        <f>'BCACalculations_7%'!AB4</f>
        <v>1</v>
      </c>
      <c r="AE4" s="509">
        <f>'BCACalculations_7%'!AC4</f>
        <v>1</v>
      </c>
      <c r="AF4" s="509">
        <f>'BCACalculations_7%'!AD4</f>
        <v>1</v>
      </c>
      <c r="AG4" s="509">
        <f>'BCACalculations_7%'!AE4</f>
        <v>1</v>
      </c>
      <c r="AH4" s="509">
        <f>'BCACalculations_7%'!AF4</f>
        <v>1</v>
      </c>
      <c r="AI4" s="546">
        <f>'BCACalculations_7%'!AG4</f>
        <v>0</v>
      </c>
      <c r="AJ4" s="546">
        <f>'BCACalculations_7%'!AH4</f>
        <v>0</v>
      </c>
      <c r="AK4" s="546">
        <f>'BCACalculations_7%'!AI4</f>
        <v>0</v>
      </c>
      <c r="AL4" s="546">
        <f>'BCACalculations_7%'!AJ4</f>
        <v>0</v>
      </c>
      <c r="AM4" s="509"/>
      <c r="AN4" s="507"/>
    </row>
    <row r="5" spans="1:40" x14ac:dyDescent="0.3"/>
    <row r="6" spans="1:40" x14ac:dyDescent="0.3">
      <c r="A6" s="504" t="s">
        <v>9063</v>
      </c>
      <c r="B6" s="547">
        <f>BCAInputs!$B$29</f>
        <v>2016</v>
      </c>
      <c r="C6" s="547">
        <f>BCAInputs!$C$29</f>
        <v>2045</v>
      </c>
      <c r="D6" s="498" t="str">
        <f>"Growth "&amp;B6&amp;"-"&amp;C6</f>
        <v>Growth 2016-2045</v>
      </c>
      <c r="E6" s="498" t="str">
        <f>"Growth After "&amp;C6</f>
        <v>Growth After 2045</v>
      </c>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499"/>
      <c r="AJ6" s="499"/>
      <c r="AK6" s="499"/>
      <c r="AL6" s="499"/>
      <c r="AM6" s="499"/>
      <c r="AN6" s="499"/>
    </row>
    <row r="7" spans="1:40" x14ac:dyDescent="0.3">
      <c r="A7" s="671" t="s">
        <v>2545</v>
      </c>
      <c r="B7" s="492">
        <f>BCAInputs!B$31*Parameters!$B$9</f>
        <v>21793822.799999997</v>
      </c>
      <c r="C7" s="492">
        <f>BCAInputs!C$31*Parameters!$B$9</f>
        <v>25984738.192049876</v>
      </c>
      <c r="D7" s="500">
        <f>IFERROR((C7/B7)^(1/(C6-B6))-1,0)</f>
        <v>6.0833530703183758E-3</v>
      </c>
      <c r="E7" s="520">
        <f>D7</f>
        <v>6.0833530703183758E-3</v>
      </c>
      <c r="F7" s="530">
        <f>$B7*(1+$D7)^(F$2-$B$6)</f>
        <v>22193985.846996855</v>
      </c>
      <c r="G7" s="497">
        <f>F7*(1+IF(G$2&lt;=$C$6,$D7,$E7))</f>
        <v>22328999.698941786</v>
      </c>
      <c r="H7" s="497">
        <f t="shared" ref="H7:AL7" si="0">G7*(1+IF(H$2&lt;=$C$6,$D7,$E7))</f>
        <v>22464834.88781748</v>
      </c>
      <c r="I7" s="497">
        <f t="shared" si="0"/>
        <v>22601496.41010648</v>
      </c>
      <c r="J7" s="497">
        <f t="shared" si="0"/>
        <v>22738989.29268669</v>
      </c>
      <c r="K7" s="497">
        <f t="shared" si="0"/>
        <v>22877318.593016293</v>
      </c>
      <c r="L7" s="497">
        <f t="shared" si="0"/>
        <v>23016489.399319772</v>
      </c>
      <c r="M7" s="497">
        <f t="shared" si="0"/>
        <v>23156506.830775075</v>
      </c>
      <c r="N7" s="497">
        <f t="shared" si="0"/>
        <v>23297376.03770192</v>
      </c>
      <c r="O7" s="497">
        <f t="shared" si="0"/>
        <v>23439102.201751236</v>
      </c>
      <c r="P7" s="497">
        <f t="shared" si="0"/>
        <v>23581690.536095764</v>
      </c>
      <c r="Q7" s="497">
        <f t="shared" si="0"/>
        <v>23725146.285621822</v>
      </c>
      <c r="R7" s="497">
        <f t="shared" si="0"/>
        <v>23869474.727122214</v>
      </c>
      <c r="S7" s="497">
        <f t="shared" si="0"/>
        <v>24014681.169490341</v>
      </c>
      <c r="T7" s="497">
        <f t="shared" si="0"/>
        <v>24160770.953915477</v>
      </c>
      <c r="U7" s="497">
        <f t="shared" si="0"/>
        <v>24307749.454079237</v>
      </c>
      <c r="V7" s="497">
        <f t="shared" si="0"/>
        <v>24455622.076353241</v>
      </c>
      <c r="W7" s="497">
        <f t="shared" si="0"/>
        <v>24604394.259997971</v>
      </c>
      <c r="X7" s="497">
        <f t="shared" si="0"/>
        <v>24754071.477362853</v>
      </c>
      <c r="Y7" s="497">
        <f t="shared" si="0"/>
        <v>24904659.234087549</v>
      </c>
      <c r="Z7" s="497">
        <f t="shared" si="0"/>
        <v>25056163.06930447</v>
      </c>
      <c r="AA7" s="497">
        <f t="shared" si="0"/>
        <v>25208588.555842523</v>
      </c>
      <c r="AB7" s="497">
        <f t="shared" si="0"/>
        <v>25361941.300432101</v>
      </c>
      <c r="AC7" s="497">
        <f t="shared" si="0"/>
        <v>25516226.943911318</v>
      </c>
      <c r="AD7" s="497">
        <f t="shared" si="0"/>
        <v>25671451.161433499</v>
      </c>
      <c r="AE7" s="497">
        <f t="shared" si="0"/>
        <v>25827619.662675936</v>
      </c>
      <c r="AF7" s="497">
        <f t="shared" si="0"/>
        <v>25984738.192049891</v>
      </c>
      <c r="AG7" s="497">
        <f t="shared" si="0"/>
        <v>26142812.528911918</v>
      </c>
      <c r="AH7" s="497">
        <f t="shared" si="0"/>
        <v>26301848.487776432</v>
      </c>
      <c r="AI7" s="497">
        <f t="shared" si="0"/>
        <v>26461851.918529596</v>
      </c>
      <c r="AJ7" s="497">
        <f t="shared" si="0"/>
        <v>26622828.706644494</v>
      </c>
      <c r="AK7" s="497">
        <f t="shared" si="0"/>
        <v>26784784.773397621</v>
      </c>
      <c r="AL7" s="497">
        <f t="shared" si="0"/>
        <v>26947726.076086685</v>
      </c>
    </row>
    <row r="8" spans="1:40" x14ac:dyDescent="0.3">
      <c r="A8" s="671" t="s">
        <v>2592</v>
      </c>
      <c r="B8" s="492">
        <f>BCAInputs!B$34*Parameters!$B$9</f>
        <v>12843877.199999999</v>
      </c>
      <c r="C8" s="492">
        <f>BCAInputs!C$34*Parameters!$B$9</f>
        <v>15311477.611797344</v>
      </c>
      <c r="D8" s="500">
        <f>IFERROR((C8/B8)^(1/(C6-B6))-1,0)</f>
        <v>6.0782429206405197E-3</v>
      </c>
      <c r="E8" s="520">
        <f t="shared" ref="E8" si="1">D8</f>
        <v>6.0782429206405197E-3</v>
      </c>
      <c r="F8" s="530">
        <f>$B8*(1+$D8)^(F$2-$B$6)</f>
        <v>13079508.253781395</v>
      </c>
      <c r="G8" s="497">
        <f>F8*(1+IF(G$2&lt;=$C$6,$D8,$E8))</f>
        <v>13159008.682230402</v>
      </c>
      <c r="H8" s="497">
        <f t="shared" ref="H8:AL8" si="2">G8*(1+IF(H$2&lt;=$C$6,$D8,$E8))</f>
        <v>13238992.333595816</v>
      </c>
      <c r="I8" s="497">
        <f t="shared" si="2"/>
        <v>13319462.145023908</v>
      </c>
      <c r="J8" s="497">
        <f t="shared" si="2"/>
        <v>13400421.07151364</v>
      </c>
      <c r="K8" s="497">
        <f t="shared" si="2"/>
        <v>13481872.086025169</v>
      </c>
      <c r="L8" s="497">
        <f t="shared" si="2"/>
        <v>13563818.179589033</v>
      </c>
      <c r="M8" s="497">
        <f t="shared" si="2"/>
        <v>13646262.361415975</v>
      </c>
      <c r="N8" s="497">
        <f t="shared" si="2"/>
        <v>13729207.659007454</v>
      </c>
      <c r="O8" s="497">
        <f t="shared" si="2"/>
        <v>13812657.118266819</v>
      </c>
      <c r="P8" s="497">
        <f t="shared" si="2"/>
        <v>13896613.803611159</v>
      </c>
      <c r="Q8" s="497">
        <f t="shared" si="2"/>
        <v>13981080.798083834</v>
      </c>
      <c r="R8" s="497">
        <f t="shared" si="2"/>
        <v>14066061.203467691</v>
      </c>
      <c r="S8" s="497">
        <f t="shared" si="2"/>
        <v>14151558.140398964</v>
      </c>
      <c r="T8" s="497">
        <f t="shared" si="2"/>
        <v>14237574.748481877</v>
      </c>
      <c r="U8" s="497">
        <f t="shared" si="2"/>
        <v>14324114.186403926</v>
      </c>
      <c r="V8" s="497">
        <f t="shared" si="2"/>
        <v>14411179.632051883</v>
      </c>
      <c r="W8" s="497">
        <f t="shared" si="2"/>
        <v>14498774.282628482</v>
      </c>
      <c r="X8" s="497">
        <f t="shared" si="2"/>
        <v>14586901.354769833</v>
      </c>
      <c r="Y8" s="497">
        <f t="shared" si="2"/>
        <v>14675564.084663544</v>
      </c>
      <c r="Z8" s="497">
        <f t="shared" si="2"/>
        <v>14764765.728167556</v>
      </c>
      <c r="AA8" s="497">
        <f t="shared" si="2"/>
        <v>14854509.560929706</v>
      </c>
      <c r="AB8" s="497">
        <f t="shared" si="2"/>
        <v>14944798.878508015</v>
      </c>
      <c r="AC8" s="497">
        <f t="shared" si="2"/>
        <v>15035636.996491702</v>
      </c>
      <c r="AD8" s="497">
        <f t="shared" si="2"/>
        <v>15127027.250622949</v>
      </c>
      <c r="AE8" s="497">
        <f t="shared" si="2"/>
        <v>15218972.996919384</v>
      </c>
      <c r="AF8" s="497">
        <f t="shared" si="2"/>
        <v>15311477.611797329</v>
      </c>
      <c r="AG8" s="497">
        <f t="shared" si="2"/>
        <v>15404544.492195781</v>
      </c>
      <c r="AH8" s="497">
        <f t="shared" si="2"/>
        <v>15498177.055701163</v>
      </c>
      <c r="AI8" s="497">
        <f t="shared" si="2"/>
        <v>15592378.740672812</v>
      </c>
      <c r="AJ8" s="497">
        <f t="shared" si="2"/>
        <v>15687153.006369252</v>
      </c>
      <c r="AK8" s="497">
        <f t="shared" si="2"/>
        <v>15782503.33307522</v>
      </c>
      <c r="AL8" s="497">
        <f t="shared" si="2"/>
        <v>15878433.22222947</v>
      </c>
    </row>
    <row r="9" spans="1:40" x14ac:dyDescent="0.3">
      <c r="A9" s="505"/>
      <c r="B9" s="128"/>
      <c r="C9" s="128"/>
      <c r="D9" s="678"/>
      <c r="E9" s="128"/>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128"/>
      <c r="AN9" s="128"/>
    </row>
    <row r="10" spans="1:40" s="496" customFormat="1" x14ac:dyDescent="0.3">
      <c r="A10" s="506" t="s">
        <v>9068</v>
      </c>
      <c r="B10" s="495">
        <f>B6</f>
        <v>2016</v>
      </c>
      <c r="C10" s="548">
        <f>BCAInputs!$D$29</f>
        <v>2045</v>
      </c>
      <c r="D10" s="501"/>
      <c r="E10" s="495"/>
    </row>
    <row r="11" spans="1:40" x14ac:dyDescent="0.3">
      <c r="A11" s="505" t="str">
        <f>A$7</f>
        <v>Automobiles</v>
      </c>
      <c r="B11" s="494">
        <f>B7</f>
        <v>21793822.799999997</v>
      </c>
      <c r="C11" s="492">
        <f>BCAInputs!D$31*Parameters!$B$9</f>
        <v>25984738.192049876</v>
      </c>
      <c r="D11" s="500">
        <f>IFERROR((C11/B11)^(1/(C10-B10))-1,0)</f>
        <v>6.0833530703183758E-3</v>
      </c>
      <c r="E11" s="520">
        <f>D11</f>
        <v>6.0833530703183758E-3</v>
      </c>
      <c r="F11" s="530">
        <f>$B11*(1+$D11)^(F$2-$B$6)</f>
        <v>22193985.846996855</v>
      </c>
      <c r="G11" s="497">
        <f t="shared" ref="G11:AL11" si="3">F11*(1+IF(G$2&lt;=$C$6,$D11,$E11))</f>
        <v>22328999.698941786</v>
      </c>
      <c r="H11" s="497">
        <f t="shared" si="3"/>
        <v>22464834.88781748</v>
      </c>
      <c r="I11" s="497">
        <f t="shared" si="3"/>
        <v>22601496.41010648</v>
      </c>
      <c r="J11" s="497">
        <f t="shared" si="3"/>
        <v>22738989.29268669</v>
      </c>
      <c r="K11" s="497">
        <f t="shared" si="3"/>
        <v>22877318.593016293</v>
      </c>
      <c r="L11" s="497">
        <f t="shared" si="3"/>
        <v>23016489.399319772</v>
      </c>
      <c r="M11" s="497">
        <f t="shared" si="3"/>
        <v>23156506.830775075</v>
      </c>
      <c r="N11" s="497">
        <f t="shared" si="3"/>
        <v>23297376.03770192</v>
      </c>
      <c r="O11" s="497">
        <f t="shared" si="3"/>
        <v>23439102.201751236</v>
      </c>
      <c r="P11" s="497">
        <f t="shared" si="3"/>
        <v>23581690.536095764</v>
      </c>
      <c r="Q11" s="497">
        <f t="shared" si="3"/>
        <v>23725146.285621822</v>
      </c>
      <c r="R11" s="497">
        <f t="shared" si="3"/>
        <v>23869474.727122214</v>
      </c>
      <c r="S11" s="497">
        <f t="shared" si="3"/>
        <v>24014681.169490341</v>
      </c>
      <c r="T11" s="497">
        <f t="shared" si="3"/>
        <v>24160770.953915477</v>
      </c>
      <c r="U11" s="497">
        <f t="shared" si="3"/>
        <v>24307749.454079237</v>
      </c>
      <c r="V11" s="497">
        <f t="shared" si="3"/>
        <v>24455622.076353241</v>
      </c>
      <c r="W11" s="497">
        <f t="shared" si="3"/>
        <v>24604394.259997971</v>
      </c>
      <c r="X11" s="497">
        <f t="shared" si="3"/>
        <v>24754071.477362853</v>
      </c>
      <c r="Y11" s="497">
        <f t="shared" si="3"/>
        <v>24904659.234087549</v>
      </c>
      <c r="Z11" s="497">
        <f t="shared" si="3"/>
        <v>25056163.06930447</v>
      </c>
      <c r="AA11" s="497">
        <f t="shared" si="3"/>
        <v>25208588.555842523</v>
      </c>
      <c r="AB11" s="497">
        <f t="shared" si="3"/>
        <v>25361941.300432101</v>
      </c>
      <c r="AC11" s="497">
        <f t="shared" si="3"/>
        <v>25516226.943911318</v>
      </c>
      <c r="AD11" s="497">
        <f t="shared" si="3"/>
        <v>25671451.161433499</v>
      </c>
      <c r="AE11" s="497">
        <f t="shared" si="3"/>
        <v>25827619.662675936</v>
      </c>
      <c r="AF11" s="497">
        <f t="shared" si="3"/>
        <v>25984738.192049891</v>
      </c>
      <c r="AG11" s="497">
        <f t="shared" si="3"/>
        <v>26142812.528911918</v>
      </c>
      <c r="AH11" s="497">
        <f t="shared" si="3"/>
        <v>26301848.487776432</v>
      </c>
      <c r="AI11" s="497">
        <f t="shared" si="3"/>
        <v>26461851.918529596</v>
      </c>
      <c r="AJ11" s="497">
        <f t="shared" si="3"/>
        <v>26622828.706644494</v>
      </c>
      <c r="AK11" s="497">
        <f t="shared" si="3"/>
        <v>26784784.773397621</v>
      </c>
      <c r="AL11" s="497">
        <f t="shared" si="3"/>
        <v>26947726.076086685</v>
      </c>
    </row>
    <row r="12" spans="1:40" x14ac:dyDescent="0.3">
      <c r="A12" s="505" t="str">
        <f>A$8</f>
        <v>Trucks</v>
      </c>
      <c r="B12" s="494">
        <f>B8</f>
        <v>12843877.199999999</v>
      </c>
      <c r="C12" s="492">
        <f>BCAInputs!D$34*Parameters!$B$9</f>
        <v>15311477.611797344</v>
      </c>
      <c r="D12" s="500">
        <f>IFERROR((C12/B12)^(1/(C10-B10))-1,0)</f>
        <v>6.0782429206405197E-3</v>
      </c>
      <c r="E12" s="520">
        <f t="shared" ref="E12" si="4">D12</f>
        <v>6.0782429206405197E-3</v>
      </c>
      <c r="F12" s="530">
        <f>$B12*(1+$D12)^(F$2-$B$6)</f>
        <v>13079508.253781395</v>
      </c>
      <c r="G12" s="497">
        <f t="shared" ref="G12:AL12" si="5">F12*(1+IF(G$2&lt;=$C$6,$D12,$E12))</f>
        <v>13159008.682230402</v>
      </c>
      <c r="H12" s="497">
        <f t="shared" si="5"/>
        <v>13238992.333595816</v>
      </c>
      <c r="I12" s="497">
        <f t="shared" si="5"/>
        <v>13319462.145023908</v>
      </c>
      <c r="J12" s="497">
        <f t="shared" si="5"/>
        <v>13400421.07151364</v>
      </c>
      <c r="K12" s="497">
        <f t="shared" si="5"/>
        <v>13481872.086025169</v>
      </c>
      <c r="L12" s="497">
        <f t="shared" si="5"/>
        <v>13563818.179589033</v>
      </c>
      <c r="M12" s="497">
        <f t="shared" si="5"/>
        <v>13646262.361415975</v>
      </c>
      <c r="N12" s="497">
        <f t="shared" si="5"/>
        <v>13729207.659007454</v>
      </c>
      <c r="O12" s="497">
        <f t="shared" si="5"/>
        <v>13812657.118266819</v>
      </c>
      <c r="P12" s="497">
        <f t="shared" si="5"/>
        <v>13896613.803611159</v>
      </c>
      <c r="Q12" s="497">
        <f t="shared" si="5"/>
        <v>13981080.798083834</v>
      </c>
      <c r="R12" s="497">
        <f t="shared" si="5"/>
        <v>14066061.203467691</v>
      </c>
      <c r="S12" s="497">
        <f t="shared" si="5"/>
        <v>14151558.140398964</v>
      </c>
      <c r="T12" s="497">
        <f t="shared" si="5"/>
        <v>14237574.748481877</v>
      </c>
      <c r="U12" s="497">
        <f t="shared" si="5"/>
        <v>14324114.186403926</v>
      </c>
      <c r="V12" s="497">
        <f t="shared" si="5"/>
        <v>14411179.632051883</v>
      </c>
      <c r="W12" s="497">
        <f t="shared" si="5"/>
        <v>14498774.282628482</v>
      </c>
      <c r="X12" s="497">
        <f t="shared" si="5"/>
        <v>14586901.354769833</v>
      </c>
      <c r="Y12" s="497">
        <f t="shared" si="5"/>
        <v>14675564.084663544</v>
      </c>
      <c r="Z12" s="497">
        <f t="shared" si="5"/>
        <v>14764765.728167556</v>
      </c>
      <c r="AA12" s="497">
        <f t="shared" si="5"/>
        <v>14854509.560929706</v>
      </c>
      <c r="AB12" s="497">
        <f t="shared" si="5"/>
        <v>14944798.878508015</v>
      </c>
      <c r="AC12" s="497">
        <f t="shared" si="5"/>
        <v>15035636.996491702</v>
      </c>
      <c r="AD12" s="497">
        <f t="shared" si="5"/>
        <v>15127027.250622949</v>
      </c>
      <c r="AE12" s="497">
        <f t="shared" si="5"/>
        <v>15218972.996919384</v>
      </c>
      <c r="AF12" s="497">
        <f t="shared" si="5"/>
        <v>15311477.611797329</v>
      </c>
      <c r="AG12" s="497">
        <f t="shared" si="5"/>
        <v>15404544.492195781</v>
      </c>
      <c r="AH12" s="497">
        <f t="shared" si="5"/>
        <v>15498177.055701163</v>
      </c>
      <c r="AI12" s="497">
        <f t="shared" si="5"/>
        <v>15592378.740672812</v>
      </c>
      <c r="AJ12" s="497">
        <f t="shared" si="5"/>
        <v>15687153.006369252</v>
      </c>
      <c r="AK12" s="497">
        <f t="shared" si="5"/>
        <v>15782503.33307522</v>
      </c>
      <c r="AL12" s="497">
        <f t="shared" si="5"/>
        <v>15878433.22222947</v>
      </c>
    </row>
    <row r="13" spans="1:40" x14ac:dyDescent="0.3"/>
    <row r="14" spans="1:40" s="496" customFormat="1" x14ac:dyDescent="0.3">
      <c r="A14" s="506" t="s">
        <v>9064</v>
      </c>
      <c r="B14" s="548">
        <f>BCAInputs!$B$13</f>
        <v>2023</v>
      </c>
      <c r="C14" s="495"/>
      <c r="D14" s="495"/>
      <c r="E14" s="495"/>
    </row>
    <row r="15" spans="1:40" x14ac:dyDescent="0.3">
      <c r="A15" s="505" t="str">
        <f>A$7</f>
        <v>Automobiles</v>
      </c>
      <c r="B15" s="494"/>
      <c r="C15" s="492"/>
      <c r="D15" s="493"/>
      <c r="E15" s="493"/>
      <c r="F15" s="497">
        <f t="shared" ref="F15:AL15" si="6">IF(F$2&lt;$B$14,F7,F11)</f>
        <v>22193985.846996855</v>
      </c>
      <c r="G15" s="497">
        <f t="shared" si="6"/>
        <v>22328999.698941786</v>
      </c>
      <c r="H15" s="497">
        <f t="shared" si="6"/>
        <v>22464834.88781748</v>
      </c>
      <c r="I15" s="497">
        <f t="shared" si="6"/>
        <v>22601496.41010648</v>
      </c>
      <c r="J15" s="497">
        <f t="shared" si="6"/>
        <v>22738989.29268669</v>
      </c>
      <c r="K15" s="497">
        <f t="shared" si="6"/>
        <v>22877318.593016293</v>
      </c>
      <c r="L15" s="497">
        <f t="shared" si="6"/>
        <v>23016489.399319772</v>
      </c>
      <c r="M15" s="497">
        <f t="shared" si="6"/>
        <v>23156506.830775075</v>
      </c>
      <c r="N15" s="497">
        <f t="shared" si="6"/>
        <v>23297376.03770192</v>
      </c>
      <c r="O15" s="497">
        <f t="shared" si="6"/>
        <v>23439102.201751236</v>
      </c>
      <c r="P15" s="497">
        <f t="shared" si="6"/>
        <v>23581690.536095764</v>
      </c>
      <c r="Q15" s="497">
        <f t="shared" si="6"/>
        <v>23725146.285621822</v>
      </c>
      <c r="R15" s="497">
        <f t="shared" si="6"/>
        <v>23869474.727122214</v>
      </c>
      <c r="S15" s="497">
        <f t="shared" si="6"/>
        <v>24014681.169490341</v>
      </c>
      <c r="T15" s="497">
        <f t="shared" si="6"/>
        <v>24160770.953915477</v>
      </c>
      <c r="U15" s="497">
        <f t="shared" si="6"/>
        <v>24307749.454079237</v>
      </c>
      <c r="V15" s="497">
        <f t="shared" si="6"/>
        <v>24455622.076353241</v>
      </c>
      <c r="W15" s="497">
        <f t="shared" si="6"/>
        <v>24604394.259997971</v>
      </c>
      <c r="X15" s="497">
        <f t="shared" si="6"/>
        <v>24754071.477362853</v>
      </c>
      <c r="Y15" s="497">
        <f t="shared" si="6"/>
        <v>24904659.234087549</v>
      </c>
      <c r="Z15" s="497">
        <f t="shared" si="6"/>
        <v>25056163.06930447</v>
      </c>
      <c r="AA15" s="497">
        <f t="shared" si="6"/>
        <v>25208588.555842523</v>
      </c>
      <c r="AB15" s="497">
        <f t="shared" si="6"/>
        <v>25361941.300432101</v>
      </c>
      <c r="AC15" s="497">
        <f t="shared" si="6"/>
        <v>25516226.943911318</v>
      </c>
      <c r="AD15" s="497">
        <f t="shared" si="6"/>
        <v>25671451.161433499</v>
      </c>
      <c r="AE15" s="497">
        <f t="shared" si="6"/>
        <v>25827619.662675936</v>
      </c>
      <c r="AF15" s="497">
        <f t="shared" si="6"/>
        <v>25984738.192049891</v>
      </c>
      <c r="AG15" s="497">
        <f t="shared" si="6"/>
        <v>26142812.528911918</v>
      </c>
      <c r="AH15" s="497">
        <f t="shared" si="6"/>
        <v>26301848.487776432</v>
      </c>
      <c r="AI15" s="497">
        <f t="shared" si="6"/>
        <v>26461851.918529596</v>
      </c>
      <c r="AJ15" s="497">
        <f t="shared" si="6"/>
        <v>26622828.706644494</v>
      </c>
      <c r="AK15" s="497">
        <f t="shared" si="6"/>
        <v>26784784.773397621</v>
      </c>
      <c r="AL15" s="497">
        <f t="shared" si="6"/>
        <v>26947726.076086685</v>
      </c>
    </row>
    <row r="16" spans="1:40" x14ac:dyDescent="0.3">
      <c r="A16" s="505" t="str">
        <f>A$8</f>
        <v>Trucks</v>
      </c>
      <c r="B16" s="494"/>
      <c r="C16" s="492"/>
      <c r="D16" s="493"/>
      <c r="E16" s="493"/>
      <c r="F16" s="497">
        <f t="shared" ref="F16:AL16" si="7">IF(F$2&lt;$B$14,F8,F12)</f>
        <v>13079508.253781395</v>
      </c>
      <c r="G16" s="497">
        <f t="shared" si="7"/>
        <v>13159008.682230402</v>
      </c>
      <c r="H16" s="497">
        <f t="shared" si="7"/>
        <v>13238992.333595816</v>
      </c>
      <c r="I16" s="497">
        <f t="shared" si="7"/>
        <v>13319462.145023908</v>
      </c>
      <c r="J16" s="497">
        <f t="shared" si="7"/>
        <v>13400421.07151364</v>
      </c>
      <c r="K16" s="497">
        <f t="shared" si="7"/>
        <v>13481872.086025169</v>
      </c>
      <c r="L16" s="497">
        <f t="shared" si="7"/>
        <v>13563818.179589033</v>
      </c>
      <c r="M16" s="497">
        <f t="shared" si="7"/>
        <v>13646262.361415975</v>
      </c>
      <c r="N16" s="497">
        <f t="shared" si="7"/>
        <v>13729207.659007454</v>
      </c>
      <c r="O16" s="497">
        <f t="shared" si="7"/>
        <v>13812657.118266819</v>
      </c>
      <c r="P16" s="497">
        <f t="shared" si="7"/>
        <v>13896613.803611159</v>
      </c>
      <c r="Q16" s="497">
        <f t="shared" si="7"/>
        <v>13981080.798083834</v>
      </c>
      <c r="R16" s="497">
        <f t="shared" si="7"/>
        <v>14066061.203467691</v>
      </c>
      <c r="S16" s="497">
        <f t="shared" si="7"/>
        <v>14151558.140398964</v>
      </c>
      <c r="T16" s="497">
        <f t="shared" si="7"/>
        <v>14237574.748481877</v>
      </c>
      <c r="U16" s="497">
        <f t="shared" si="7"/>
        <v>14324114.186403926</v>
      </c>
      <c r="V16" s="497">
        <f t="shared" si="7"/>
        <v>14411179.632051883</v>
      </c>
      <c r="W16" s="497">
        <f t="shared" si="7"/>
        <v>14498774.282628482</v>
      </c>
      <c r="X16" s="497">
        <f t="shared" si="7"/>
        <v>14586901.354769833</v>
      </c>
      <c r="Y16" s="497">
        <f t="shared" si="7"/>
        <v>14675564.084663544</v>
      </c>
      <c r="Z16" s="497">
        <f t="shared" si="7"/>
        <v>14764765.728167556</v>
      </c>
      <c r="AA16" s="497">
        <f t="shared" si="7"/>
        <v>14854509.560929706</v>
      </c>
      <c r="AB16" s="497">
        <f t="shared" si="7"/>
        <v>14944798.878508015</v>
      </c>
      <c r="AC16" s="497">
        <f t="shared" si="7"/>
        <v>15035636.996491702</v>
      </c>
      <c r="AD16" s="497">
        <f t="shared" si="7"/>
        <v>15127027.250622949</v>
      </c>
      <c r="AE16" s="497">
        <f t="shared" si="7"/>
        <v>15218972.996919384</v>
      </c>
      <c r="AF16" s="497">
        <f t="shared" si="7"/>
        <v>15311477.611797329</v>
      </c>
      <c r="AG16" s="497">
        <f t="shared" si="7"/>
        <v>15404544.492195781</v>
      </c>
      <c r="AH16" s="497">
        <f t="shared" si="7"/>
        <v>15498177.055701163</v>
      </c>
      <c r="AI16" s="497">
        <f t="shared" si="7"/>
        <v>15592378.740672812</v>
      </c>
      <c r="AJ16" s="497">
        <f t="shared" si="7"/>
        <v>15687153.006369252</v>
      </c>
      <c r="AK16" s="497">
        <f t="shared" si="7"/>
        <v>15782503.33307522</v>
      </c>
      <c r="AL16" s="497">
        <f t="shared" si="7"/>
        <v>15878433.22222947</v>
      </c>
    </row>
    <row r="17" spans="1:40" x14ac:dyDescent="0.3"/>
    <row r="18" spans="1:40" s="496" customFormat="1" x14ac:dyDescent="0.3">
      <c r="A18" s="506" t="s">
        <v>9065</v>
      </c>
      <c r="B18" s="495"/>
      <c r="C18" s="495"/>
      <c r="D18" s="495"/>
      <c r="E18" s="495"/>
    </row>
    <row r="19" spans="1:40" x14ac:dyDescent="0.3">
      <c r="A19" s="505" t="str">
        <f>A$7</f>
        <v>Automobiles</v>
      </c>
      <c r="E19" s="672">
        <f>SUMPRODUCT($F$4:$AE$4,F19:AE19)</f>
        <v>0</v>
      </c>
      <c r="F19" s="510">
        <f t="shared" ref="F19:AL19" si="8">F15-F7</f>
        <v>0</v>
      </c>
      <c r="G19" s="510">
        <f t="shared" si="8"/>
        <v>0</v>
      </c>
      <c r="H19" s="510">
        <f t="shared" si="8"/>
        <v>0</v>
      </c>
      <c r="I19" s="510">
        <f t="shared" si="8"/>
        <v>0</v>
      </c>
      <c r="J19" s="510">
        <f t="shared" si="8"/>
        <v>0</v>
      </c>
      <c r="K19" s="510">
        <f t="shared" si="8"/>
        <v>0</v>
      </c>
      <c r="L19" s="510">
        <f t="shared" si="8"/>
        <v>0</v>
      </c>
      <c r="M19" s="510">
        <f t="shared" si="8"/>
        <v>0</v>
      </c>
      <c r="N19" s="510">
        <f t="shared" si="8"/>
        <v>0</v>
      </c>
      <c r="O19" s="510">
        <f t="shared" si="8"/>
        <v>0</v>
      </c>
      <c r="P19" s="510">
        <f t="shared" si="8"/>
        <v>0</v>
      </c>
      <c r="Q19" s="510">
        <f t="shared" si="8"/>
        <v>0</v>
      </c>
      <c r="R19" s="510">
        <f t="shared" si="8"/>
        <v>0</v>
      </c>
      <c r="S19" s="510">
        <f t="shared" si="8"/>
        <v>0</v>
      </c>
      <c r="T19" s="510">
        <f t="shared" si="8"/>
        <v>0</v>
      </c>
      <c r="U19" s="510">
        <f t="shared" si="8"/>
        <v>0</v>
      </c>
      <c r="V19" s="510">
        <f t="shared" si="8"/>
        <v>0</v>
      </c>
      <c r="W19" s="510">
        <f t="shared" si="8"/>
        <v>0</v>
      </c>
      <c r="X19" s="510">
        <f t="shared" si="8"/>
        <v>0</v>
      </c>
      <c r="Y19" s="510">
        <f t="shared" si="8"/>
        <v>0</v>
      </c>
      <c r="Z19" s="510">
        <f t="shared" si="8"/>
        <v>0</v>
      </c>
      <c r="AA19" s="510">
        <f t="shared" si="8"/>
        <v>0</v>
      </c>
      <c r="AB19" s="510">
        <f t="shared" si="8"/>
        <v>0</v>
      </c>
      <c r="AC19" s="510">
        <f t="shared" si="8"/>
        <v>0</v>
      </c>
      <c r="AD19" s="510">
        <f t="shared" si="8"/>
        <v>0</v>
      </c>
      <c r="AE19" s="510">
        <f t="shared" si="8"/>
        <v>0</v>
      </c>
      <c r="AF19" s="510">
        <f t="shared" si="8"/>
        <v>0</v>
      </c>
      <c r="AG19" s="510">
        <f t="shared" si="8"/>
        <v>0</v>
      </c>
      <c r="AH19" s="510">
        <f t="shared" si="8"/>
        <v>0</v>
      </c>
      <c r="AI19" s="510">
        <f t="shared" si="8"/>
        <v>0</v>
      </c>
      <c r="AJ19" s="510">
        <f t="shared" si="8"/>
        <v>0</v>
      </c>
      <c r="AK19" s="510">
        <f t="shared" si="8"/>
        <v>0</v>
      </c>
      <c r="AL19" s="510">
        <f t="shared" si="8"/>
        <v>0</v>
      </c>
    </row>
    <row r="20" spans="1:40" x14ac:dyDescent="0.3">
      <c r="A20" s="505" t="str">
        <f>A$8</f>
        <v>Trucks</v>
      </c>
      <c r="E20" s="672">
        <f>SUMPRODUCT($F$4:$AE$4,F20:AE20)</f>
        <v>0</v>
      </c>
      <c r="F20" s="510">
        <f t="shared" ref="F20:AL20" si="9">F16-F8</f>
        <v>0</v>
      </c>
      <c r="G20" s="510">
        <f t="shared" si="9"/>
        <v>0</v>
      </c>
      <c r="H20" s="510">
        <f t="shared" si="9"/>
        <v>0</v>
      </c>
      <c r="I20" s="510">
        <f t="shared" si="9"/>
        <v>0</v>
      </c>
      <c r="J20" s="510">
        <f t="shared" si="9"/>
        <v>0</v>
      </c>
      <c r="K20" s="510">
        <f t="shared" si="9"/>
        <v>0</v>
      </c>
      <c r="L20" s="510">
        <f t="shared" si="9"/>
        <v>0</v>
      </c>
      <c r="M20" s="510">
        <f t="shared" si="9"/>
        <v>0</v>
      </c>
      <c r="N20" s="510">
        <f t="shared" si="9"/>
        <v>0</v>
      </c>
      <c r="O20" s="510">
        <f t="shared" si="9"/>
        <v>0</v>
      </c>
      <c r="P20" s="510">
        <f t="shared" si="9"/>
        <v>0</v>
      </c>
      <c r="Q20" s="510">
        <f t="shared" si="9"/>
        <v>0</v>
      </c>
      <c r="R20" s="510">
        <f t="shared" si="9"/>
        <v>0</v>
      </c>
      <c r="S20" s="510">
        <f t="shared" si="9"/>
        <v>0</v>
      </c>
      <c r="T20" s="510">
        <f t="shared" si="9"/>
        <v>0</v>
      </c>
      <c r="U20" s="510">
        <f t="shared" si="9"/>
        <v>0</v>
      </c>
      <c r="V20" s="510">
        <f t="shared" si="9"/>
        <v>0</v>
      </c>
      <c r="W20" s="510">
        <f t="shared" si="9"/>
        <v>0</v>
      </c>
      <c r="X20" s="510">
        <f t="shared" si="9"/>
        <v>0</v>
      </c>
      <c r="Y20" s="510">
        <f t="shared" si="9"/>
        <v>0</v>
      </c>
      <c r="Z20" s="510">
        <f t="shared" si="9"/>
        <v>0</v>
      </c>
      <c r="AA20" s="510">
        <f t="shared" si="9"/>
        <v>0</v>
      </c>
      <c r="AB20" s="510">
        <f t="shared" si="9"/>
        <v>0</v>
      </c>
      <c r="AC20" s="510">
        <f t="shared" si="9"/>
        <v>0</v>
      </c>
      <c r="AD20" s="510">
        <f t="shared" si="9"/>
        <v>0</v>
      </c>
      <c r="AE20" s="510">
        <f t="shared" si="9"/>
        <v>0</v>
      </c>
      <c r="AF20" s="510">
        <f t="shared" si="9"/>
        <v>0</v>
      </c>
      <c r="AG20" s="510">
        <f t="shared" si="9"/>
        <v>0</v>
      </c>
      <c r="AH20" s="510">
        <f t="shared" si="9"/>
        <v>0</v>
      </c>
      <c r="AI20" s="510">
        <f t="shared" si="9"/>
        <v>0</v>
      </c>
      <c r="AJ20" s="510">
        <f t="shared" si="9"/>
        <v>0</v>
      </c>
      <c r="AK20" s="510">
        <f t="shared" si="9"/>
        <v>0</v>
      </c>
      <c r="AL20" s="510">
        <f t="shared" si="9"/>
        <v>0</v>
      </c>
    </row>
    <row r="21" spans="1:40" x14ac:dyDescent="0.3">
      <c r="L21" s="511"/>
      <c r="AE21" s="1159"/>
    </row>
    <row r="22" spans="1:40" x14ac:dyDescent="0.3">
      <c r="A22" s="504" t="s">
        <v>9062</v>
      </c>
      <c r="B22" s="547">
        <f>BCAInputs!$B$29</f>
        <v>2016</v>
      </c>
      <c r="C22" s="547">
        <f>BCAInputs!$C$29</f>
        <v>2045</v>
      </c>
      <c r="D22" s="498" t="str">
        <f>"Growth "&amp;B22&amp;"-"&amp;C22</f>
        <v>Growth 2016-2045</v>
      </c>
      <c r="E22" s="498" t="str">
        <f>"Growth After "&amp;C22</f>
        <v>Growth After 2045</v>
      </c>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499"/>
      <c r="AE22" s="499"/>
      <c r="AF22" s="499"/>
      <c r="AG22" s="499"/>
      <c r="AH22" s="499"/>
      <c r="AI22" s="499"/>
      <c r="AJ22" s="499"/>
      <c r="AK22" s="499"/>
      <c r="AL22" s="499"/>
      <c r="AM22" s="499"/>
      <c r="AN22" s="499"/>
    </row>
    <row r="23" spans="1:40" x14ac:dyDescent="0.3">
      <c r="A23" s="505" t="str">
        <f>A$7</f>
        <v>Automobiles</v>
      </c>
      <c r="B23" s="492">
        <f>BCAInputs!B$32*Parameters!$B$9</f>
        <v>356403.63310169755</v>
      </c>
      <c r="C23" s="492">
        <f>BCAInputs!C$32*Parameters!$B$9</f>
        <v>423769.76482461387</v>
      </c>
      <c r="D23" s="500">
        <f>IFERROR((C23/B23)^(1/(C22-B22))-1,0)</f>
        <v>5.9877314600635945E-3</v>
      </c>
      <c r="E23" s="520">
        <f>D23</f>
        <v>5.9877314600635945E-3</v>
      </c>
      <c r="F23" s="530">
        <f>$B23*(1+$D23)^(F$2-$B$6)</f>
        <v>362844.19169425365</v>
      </c>
      <c r="G23" s="497">
        <f t="shared" ref="G23:AL23" si="10">F23*(1+IF(G$2&lt;=$C$6,$D23,$E23))</f>
        <v>365016.80527596269</v>
      </c>
      <c r="H23" s="497">
        <f t="shared" si="10"/>
        <v>367202.42788436549</v>
      </c>
      <c r="I23" s="497">
        <f t="shared" si="10"/>
        <v>369401.13741402043</v>
      </c>
      <c r="J23" s="497">
        <f t="shared" si="10"/>
        <v>371613.01222589763</v>
      </c>
      <c r="K23" s="497">
        <f t="shared" si="10"/>
        <v>373838.13115017163</v>
      </c>
      <c r="L23" s="497">
        <f t="shared" si="10"/>
        <v>376076.57348903088</v>
      </c>
      <c r="M23" s="497">
        <f t="shared" si="10"/>
        <v>378328.41901950404</v>
      </c>
      <c r="N23" s="497">
        <f t="shared" si="10"/>
        <v>380593.74799630325</v>
      </c>
      <c r="O23" s="497">
        <f t="shared" si="10"/>
        <v>382872.64115468424</v>
      </c>
      <c r="P23" s="497">
        <f t="shared" si="10"/>
        <v>385165.17971332377</v>
      </c>
      <c r="Q23" s="497">
        <f t="shared" si="10"/>
        <v>387471.44537721429</v>
      </c>
      <c r="R23" s="497">
        <f t="shared" si="10"/>
        <v>389791.52034057572</v>
      </c>
      <c r="S23" s="497">
        <f t="shared" si="10"/>
        <v>392125.487289785</v>
      </c>
      <c r="T23" s="497">
        <f t="shared" si="10"/>
        <v>394473.42940632283</v>
      </c>
      <c r="U23" s="497">
        <f t="shared" si="10"/>
        <v>396835.43036973826</v>
      </c>
      <c r="V23" s="497">
        <f t="shared" si="10"/>
        <v>399211.574360631</v>
      </c>
      <c r="W23" s="497">
        <f t="shared" si="10"/>
        <v>401601.94606365165</v>
      </c>
      <c r="X23" s="497">
        <f t="shared" si="10"/>
        <v>404006.63067051972</v>
      </c>
      <c r="Y23" s="497">
        <f t="shared" si="10"/>
        <v>406425.71388305986</v>
      </c>
      <c r="Z23" s="497">
        <f t="shared" si="10"/>
        <v>408859.28191625624</v>
      </c>
      <c r="AA23" s="497">
        <f t="shared" si="10"/>
        <v>411307.42150132521</v>
      </c>
      <c r="AB23" s="497">
        <f t="shared" si="10"/>
        <v>413770.21988880634</v>
      </c>
      <c r="AC23" s="497">
        <f t="shared" si="10"/>
        <v>416247.76485167199</v>
      </c>
      <c r="AD23" s="497">
        <f t="shared" si="10"/>
        <v>418740.1446884555</v>
      </c>
      <c r="AE23" s="497">
        <f t="shared" si="10"/>
        <v>421247.44822639815</v>
      </c>
      <c r="AF23" s="497">
        <f t="shared" si="10"/>
        <v>423769.76482461486</v>
      </c>
      <c r="AG23" s="497">
        <f t="shared" si="10"/>
        <v>426307.18437727896</v>
      </c>
      <c r="AH23" s="497">
        <f t="shared" si="10"/>
        <v>428859.79731682595</v>
      </c>
      <c r="AI23" s="497">
        <f t="shared" si="10"/>
        <v>431427.69461717643</v>
      </c>
      <c r="AJ23" s="497">
        <f t="shared" si="10"/>
        <v>434010.96779697842</v>
      </c>
      <c r="AK23" s="497">
        <f t="shared" si="10"/>
        <v>436609.70892286906</v>
      </c>
      <c r="AL23" s="497">
        <f t="shared" si="10"/>
        <v>439224.01061275572</v>
      </c>
    </row>
    <row r="24" spans="1:40" x14ac:dyDescent="0.3">
      <c r="A24" s="505" t="str">
        <f>A$8</f>
        <v>Trucks</v>
      </c>
      <c r="B24" s="492">
        <f>BCAInputs!B$35*Parameters!$B$9</f>
        <v>210179.54712226545</v>
      </c>
      <c r="C24" s="492">
        <f>BCAInputs!C$35*Parameters!$B$9</f>
        <v>249865.04224915581</v>
      </c>
      <c r="D24" s="500">
        <f>IFERROR((C24/B24)^(1/(C22-B22))-1,0)</f>
        <v>5.9819168174155557E-3</v>
      </c>
      <c r="E24" s="520">
        <f t="shared" ref="E24" si="11">D24</f>
        <v>5.9819168174155557E-3</v>
      </c>
      <c r="F24" s="530">
        <f>$B24*(1+$D24)^(F$2-$B$6)</f>
        <v>213973.9845861604</v>
      </c>
      <c r="G24" s="497">
        <f t="shared" ref="G24:AL24" si="12">F24*(1+IF(G$2&lt;=$C$6,$D24,$E24))</f>
        <v>215253.95916304577</v>
      </c>
      <c r="H24" s="497">
        <f t="shared" si="12"/>
        <v>216541.59044137847</v>
      </c>
      <c r="I24" s="497">
        <f t="shared" si="12"/>
        <v>217836.92422290967</v>
      </c>
      <c r="J24" s="497">
        <f t="shared" si="12"/>
        <v>219140.00658337277</v>
      </c>
      <c r="K24" s="497">
        <f t="shared" si="12"/>
        <v>220450.8838741224</v>
      </c>
      <c r="L24" s="497">
        <f t="shared" si="12"/>
        <v>221769.60272378314</v>
      </c>
      <c r="M24" s="497">
        <f t="shared" si="12"/>
        <v>223096.2100399081</v>
      </c>
      <c r="N24" s="497">
        <f t="shared" si="12"/>
        <v>224430.75301064749</v>
      </c>
      <c r="O24" s="497">
        <f t="shared" si="12"/>
        <v>225773.27910642713</v>
      </c>
      <c r="P24" s="497">
        <f t="shared" si="12"/>
        <v>227123.83608163692</v>
      </c>
      <c r="Q24" s="497">
        <f t="shared" si="12"/>
        <v>228482.4719763296</v>
      </c>
      <c r="R24" s="497">
        <f t="shared" si="12"/>
        <v>229849.23511792949</v>
      </c>
      <c r="S24" s="497">
        <f t="shared" si="12"/>
        <v>231224.17412295155</v>
      </c>
      <c r="T24" s="497">
        <f t="shared" si="12"/>
        <v>232607.33789873065</v>
      </c>
      <c r="U24" s="497">
        <f t="shared" si="12"/>
        <v>233998.77564516134</v>
      </c>
      <c r="V24" s="497">
        <f t="shared" si="12"/>
        <v>235398.53685644778</v>
      </c>
      <c r="W24" s="497">
        <f t="shared" si="12"/>
        <v>236806.67132286439</v>
      </c>
      <c r="X24" s="497">
        <f t="shared" si="12"/>
        <v>238223.22913252685</v>
      </c>
      <c r="Y24" s="497">
        <f t="shared" si="12"/>
        <v>239648.26067317373</v>
      </c>
      <c r="Z24" s="497">
        <f t="shared" si="12"/>
        <v>241081.81663395898</v>
      </c>
      <c r="AA24" s="497">
        <f t="shared" si="12"/>
        <v>242523.94800725474</v>
      </c>
      <c r="AB24" s="497">
        <f t="shared" si="12"/>
        <v>243974.70609046536</v>
      </c>
      <c r="AC24" s="497">
        <f t="shared" si="12"/>
        <v>245434.14248785193</v>
      </c>
      <c r="AD24" s="497">
        <f t="shared" si="12"/>
        <v>246902.30911236798</v>
      </c>
      <c r="AE24" s="497">
        <f t="shared" si="12"/>
        <v>248379.258187506</v>
      </c>
      <c r="AF24" s="497">
        <f t="shared" si="12"/>
        <v>249865.04224915503</v>
      </c>
      <c r="AG24" s="497">
        <f t="shared" si="12"/>
        <v>251359.71414746949</v>
      </c>
      <c r="AH24" s="497">
        <f t="shared" si="12"/>
        <v>252863.32704874902</v>
      </c>
      <c r="AI24" s="497">
        <f t="shared" si="12"/>
        <v>254375.93443732959</v>
      </c>
      <c r="AJ24" s="497">
        <f t="shared" si="12"/>
        <v>255897.59011748605</v>
      </c>
      <c r="AK24" s="497">
        <f t="shared" si="12"/>
        <v>257428.34821534596</v>
      </c>
      <c r="AL24" s="497">
        <f t="shared" si="12"/>
        <v>258968.26318081486</v>
      </c>
    </row>
    <row r="25" spans="1:40" x14ac:dyDescent="0.3">
      <c r="D25" s="677"/>
      <c r="E25" s="128"/>
    </row>
    <row r="26" spans="1:40" s="496" customFormat="1" x14ac:dyDescent="0.3">
      <c r="A26" s="506" t="s">
        <v>9068</v>
      </c>
      <c r="B26" s="495">
        <f>B22</f>
        <v>2016</v>
      </c>
      <c r="C26" s="549">
        <f>BCAInputs!$D$29</f>
        <v>2045</v>
      </c>
      <c r="D26" s="501"/>
      <c r="E26" s="495"/>
    </row>
    <row r="27" spans="1:40" x14ac:dyDescent="0.3">
      <c r="A27" s="505" t="str">
        <f>A$7</f>
        <v>Automobiles</v>
      </c>
      <c r="B27" s="494">
        <f>B23</f>
        <v>356403.63310169755</v>
      </c>
      <c r="C27" s="492">
        <f>BCAInputs!D$32*Parameters!$B$9</f>
        <v>420331.89154521364</v>
      </c>
      <c r="D27" s="500">
        <f>IFERROR((C27/B27)^(1/(C26-B26))-1,0)</f>
        <v>5.7052036499098957E-3</v>
      </c>
      <c r="E27" s="520">
        <f>D27</f>
        <v>5.7052036499098957E-3</v>
      </c>
      <c r="F27" s="530">
        <f>$B27*(1+$D27)^(F$2-$B$6)</f>
        <v>362538.56732970878</v>
      </c>
      <c r="G27" s="497">
        <f t="shared" ref="G27:AL27" si="13">F27*(1+IF(G$2&lt;=$C$6,$D27,$E27))</f>
        <v>364606.92368727131</v>
      </c>
      <c r="H27" s="497">
        <f t="shared" si="13"/>
        <v>366687.08043907437</v>
      </c>
      <c r="I27" s="497">
        <f t="shared" si="13"/>
        <v>368779.10490877018</v>
      </c>
      <c r="J27" s="497">
        <f t="shared" si="13"/>
        <v>370883.06480410619</v>
      </c>
      <c r="K27" s="497">
        <f>J27*(1+IF(K$2&lt;=$C$6,$D27,$E27))</f>
        <v>372999.02821911633</v>
      </c>
      <c r="L27" s="497">
        <f t="shared" si="13"/>
        <v>375127.06363632489</v>
      </c>
      <c r="M27" s="497">
        <f t="shared" si="13"/>
        <v>377267.23992896284</v>
      </c>
      <c r="N27" s="497">
        <f t="shared" si="13"/>
        <v>379419.62636319699</v>
      </c>
      <c r="O27" s="497">
        <f t="shared" si="13"/>
        <v>381584.29260037176</v>
      </c>
      <c r="P27" s="497">
        <f t="shared" si="13"/>
        <v>383761.30869926367</v>
      </c>
      <c r="Q27" s="497">
        <f t="shared" si="13"/>
        <v>385950.74511834892</v>
      </c>
      <c r="R27" s="497">
        <f t="shared" si="13"/>
        <v>388152.67271808354</v>
      </c>
      <c r="S27" s="497">
        <f t="shared" si="13"/>
        <v>390367.16276319703</v>
      </c>
      <c r="T27" s="497">
        <f t="shared" si="13"/>
        <v>392594.28692499857</v>
      </c>
      <c r="U27" s="497">
        <f t="shared" si="13"/>
        <v>394834.11728369683</v>
      </c>
      <c r="V27" s="497">
        <f t="shared" si="13"/>
        <v>397086.72633073275</v>
      </c>
      <c r="W27" s="497">
        <f t="shared" si="13"/>
        <v>399352.1869711256</v>
      </c>
      <c r="X27" s="497">
        <f t="shared" si="13"/>
        <v>401630.57252583274</v>
      </c>
      <c r="Y27" s="497">
        <f t="shared" si="13"/>
        <v>403921.95673412253</v>
      </c>
      <c r="Z27" s="497">
        <f t="shared" si="13"/>
        <v>406226.41375596082</v>
      </c>
      <c r="AA27" s="497">
        <f t="shared" si="13"/>
        <v>408544.01817441115</v>
      </c>
      <c r="AB27" s="497">
        <f t="shared" si="13"/>
        <v>410874.84499804868</v>
      </c>
      <c r="AC27" s="497">
        <f t="shared" si="13"/>
        <v>413218.96966338769</v>
      </c>
      <c r="AD27" s="497">
        <f t="shared" si="13"/>
        <v>415576.46803732327</v>
      </c>
      <c r="AE27" s="497">
        <f t="shared" si="13"/>
        <v>417947.41641958646</v>
      </c>
      <c r="AF27" s="497">
        <f t="shared" si="13"/>
        <v>420331.89154521388</v>
      </c>
      <c r="AG27" s="497">
        <f t="shared" si="13"/>
        <v>422729.97058703116</v>
      </c>
      <c r="AH27" s="497">
        <f t="shared" si="13"/>
        <v>425141.73115815059</v>
      </c>
      <c r="AI27" s="497">
        <f t="shared" si="13"/>
        <v>427567.25131448306</v>
      </c>
      <c r="AJ27" s="497">
        <f t="shared" si="13"/>
        <v>430006.60955726437</v>
      </c>
      <c r="AK27" s="497">
        <f t="shared" si="13"/>
        <v>432459.88483559585</v>
      </c>
      <c r="AL27" s="497">
        <f t="shared" si="13"/>
        <v>434927.15654899948</v>
      </c>
    </row>
    <row r="28" spans="1:40" x14ac:dyDescent="0.3">
      <c r="A28" s="505" t="str">
        <f>A$8</f>
        <v>Trucks</v>
      </c>
      <c r="B28" s="494">
        <f>B24</f>
        <v>210179.54712226545</v>
      </c>
      <c r="C28" s="492">
        <f>BCAInputs!D$35*Parameters!$B$9</f>
        <v>247836.49071919036</v>
      </c>
      <c r="D28" s="500">
        <f>IFERROR((C28/B28)^(1/(C26-B26))-1,0)</f>
        <v>5.6991811457058894E-3</v>
      </c>
      <c r="E28" s="520">
        <f t="shared" ref="E28" si="14">D28</f>
        <v>5.6991811457058894E-3</v>
      </c>
      <c r="F28" s="530">
        <f>$B28*(1+$D28)^(F$2-$B$6)</f>
        <v>213793.62028063121</v>
      </c>
      <c r="G28" s="497">
        <f t="shared" ref="G28:AL28" si="15">F28*(1+IF(G$2&lt;=$C$6,$D28,$E28))</f>
        <v>215012.06885040679</v>
      </c>
      <c r="H28" s="497">
        <f t="shared" si="15"/>
        <v>216237.46157929825</v>
      </c>
      <c r="I28" s="497">
        <f t="shared" si="15"/>
        <v>217469.83804332628</v>
      </c>
      <c r="J28" s="497">
        <f t="shared" si="15"/>
        <v>218709.23804406251</v>
      </c>
      <c r="K28" s="497">
        <f t="shared" si="15"/>
        <v>219955.70160991495</v>
      </c>
      <c r="L28" s="497">
        <f t="shared" si="15"/>
        <v>221209.26899742067</v>
      </c>
      <c r="M28" s="497">
        <f t="shared" si="15"/>
        <v>222469.98069254615</v>
      </c>
      <c r="N28" s="497">
        <f t="shared" si="15"/>
        <v>223737.87741199465</v>
      </c>
      <c r="O28" s="497">
        <f t="shared" si="15"/>
        <v>225013.00010452134</v>
      </c>
      <c r="P28" s="497">
        <f t="shared" si="15"/>
        <v>226295.38995225576</v>
      </c>
      <c r="Q28" s="497">
        <f t="shared" si="15"/>
        <v>227585.08837203181</v>
      </c>
      <c r="R28" s="497">
        <f t="shared" si="15"/>
        <v>228882.13701672549</v>
      </c>
      <c r="S28" s="497">
        <f t="shared" si="15"/>
        <v>230186.57777660008</v>
      </c>
      <c r="T28" s="497">
        <f t="shared" si="15"/>
        <v>231498.45278065905</v>
      </c>
      <c r="U28" s="497">
        <f t="shared" si="15"/>
        <v>232817.80439800667</v>
      </c>
      <c r="V28" s="497">
        <f t="shared" si="15"/>
        <v>234144.67523921642</v>
      </c>
      <c r="W28" s="497">
        <f t="shared" si="15"/>
        <v>235479.1081577072</v>
      </c>
      <c r="X28" s="497">
        <f t="shared" si="15"/>
        <v>236821.14625112724</v>
      </c>
      <c r="Y28" s="497">
        <f t="shared" si="15"/>
        <v>238170.83286274612</v>
      </c>
      <c r="Z28" s="497">
        <f t="shared" si="15"/>
        <v>239528.21158285454</v>
      </c>
      <c r="AA28" s="497">
        <f t="shared" si="15"/>
        <v>240893.32625017219</v>
      </c>
      <c r="AB28" s="497">
        <f t="shared" si="15"/>
        <v>242266.22095326355</v>
      </c>
      <c r="AC28" s="497">
        <f t="shared" si="15"/>
        <v>243646.9400319618</v>
      </c>
      <c r="AD28" s="497">
        <f t="shared" si="15"/>
        <v>245035.52807880088</v>
      </c>
      <c r="AE28" s="497">
        <f t="shared" si="15"/>
        <v>246432.02994045566</v>
      </c>
      <c r="AF28" s="497">
        <f t="shared" si="15"/>
        <v>247836.49071919033</v>
      </c>
      <c r="AG28" s="497">
        <f t="shared" si="15"/>
        <v>249248.95577431505</v>
      </c>
      <c r="AH28" s="497">
        <f t="shared" si="15"/>
        <v>250669.47072365091</v>
      </c>
      <c r="AI28" s="497">
        <f t="shared" si="15"/>
        <v>252098.08144500322</v>
      </c>
      <c r="AJ28" s="497">
        <f t="shared" si="15"/>
        <v>253534.8340776432</v>
      </c>
      <c r="AK28" s="497">
        <f t="shared" si="15"/>
        <v>254979.77502379817</v>
      </c>
      <c r="AL28" s="497">
        <f t="shared" si="15"/>
        <v>256432.95095015012</v>
      </c>
    </row>
    <row r="29" spans="1:40" x14ac:dyDescent="0.3"/>
    <row r="30" spans="1:40" s="496" customFormat="1" x14ac:dyDescent="0.3">
      <c r="A30" s="506" t="s">
        <v>9066</v>
      </c>
      <c r="B30" s="495"/>
      <c r="C30" s="495"/>
      <c r="D30" s="495"/>
      <c r="E30" s="495"/>
    </row>
    <row r="31" spans="1:40" x14ac:dyDescent="0.3">
      <c r="A31" s="505" t="str">
        <f>A$7</f>
        <v>Automobiles</v>
      </c>
      <c r="B31" s="494"/>
      <c r="C31" s="492"/>
      <c r="D31" s="493"/>
      <c r="E31" s="493"/>
      <c r="F31" s="497">
        <f t="shared" ref="F31:AL31" si="16">IF(F$2&lt;$B$14,F23,F27)</f>
        <v>362844.19169425365</v>
      </c>
      <c r="G31" s="497">
        <f t="shared" si="16"/>
        <v>365016.80527596269</v>
      </c>
      <c r="H31" s="497">
        <f t="shared" si="16"/>
        <v>367202.42788436549</v>
      </c>
      <c r="I31" s="497">
        <f t="shared" si="16"/>
        <v>369401.13741402043</v>
      </c>
      <c r="J31" s="497">
        <f t="shared" si="16"/>
        <v>370883.06480410619</v>
      </c>
      <c r="K31" s="497">
        <f>IF(K$2&lt;$B$14,K23,K27)</f>
        <v>372999.02821911633</v>
      </c>
      <c r="L31" s="497">
        <f t="shared" si="16"/>
        <v>375127.06363632489</v>
      </c>
      <c r="M31" s="497">
        <f t="shared" si="16"/>
        <v>377267.23992896284</v>
      </c>
      <c r="N31" s="497">
        <f t="shared" si="16"/>
        <v>379419.62636319699</v>
      </c>
      <c r="O31" s="497">
        <f t="shared" si="16"/>
        <v>381584.29260037176</v>
      </c>
      <c r="P31" s="497">
        <f t="shared" si="16"/>
        <v>383761.30869926367</v>
      </c>
      <c r="Q31" s="497">
        <f t="shared" si="16"/>
        <v>385950.74511834892</v>
      </c>
      <c r="R31" s="497">
        <f t="shared" si="16"/>
        <v>388152.67271808354</v>
      </c>
      <c r="S31" s="497">
        <f t="shared" si="16"/>
        <v>390367.16276319703</v>
      </c>
      <c r="T31" s="497">
        <f t="shared" si="16"/>
        <v>392594.28692499857</v>
      </c>
      <c r="U31" s="497">
        <f t="shared" si="16"/>
        <v>394834.11728369683</v>
      </c>
      <c r="V31" s="497">
        <f t="shared" si="16"/>
        <v>397086.72633073275</v>
      </c>
      <c r="W31" s="497">
        <f t="shared" si="16"/>
        <v>399352.1869711256</v>
      </c>
      <c r="X31" s="497">
        <f t="shared" si="16"/>
        <v>401630.57252583274</v>
      </c>
      <c r="Y31" s="497">
        <f t="shared" si="16"/>
        <v>403921.95673412253</v>
      </c>
      <c r="Z31" s="497">
        <f t="shared" si="16"/>
        <v>406226.41375596082</v>
      </c>
      <c r="AA31" s="497">
        <f t="shared" si="16"/>
        <v>408544.01817441115</v>
      </c>
      <c r="AB31" s="497">
        <f t="shared" si="16"/>
        <v>410874.84499804868</v>
      </c>
      <c r="AC31" s="497">
        <f t="shared" si="16"/>
        <v>413218.96966338769</v>
      </c>
      <c r="AD31" s="497">
        <f t="shared" si="16"/>
        <v>415576.46803732327</v>
      </c>
      <c r="AE31" s="497">
        <f t="shared" si="16"/>
        <v>417947.41641958646</v>
      </c>
      <c r="AF31" s="497">
        <f t="shared" si="16"/>
        <v>420331.89154521388</v>
      </c>
      <c r="AG31" s="497">
        <f t="shared" si="16"/>
        <v>422729.97058703116</v>
      </c>
      <c r="AH31" s="497">
        <f t="shared" si="16"/>
        <v>425141.73115815059</v>
      </c>
      <c r="AI31" s="497">
        <f t="shared" si="16"/>
        <v>427567.25131448306</v>
      </c>
      <c r="AJ31" s="497">
        <f t="shared" si="16"/>
        <v>430006.60955726437</v>
      </c>
      <c r="AK31" s="497">
        <f t="shared" si="16"/>
        <v>432459.88483559585</v>
      </c>
      <c r="AL31" s="497">
        <f t="shared" si="16"/>
        <v>434927.15654899948</v>
      </c>
    </row>
    <row r="32" spans="1:40" x14ac:dyDescent="0.3">
      <c r="A32" s="505" t="str">
        <f>A$8</f>
        <v>Trucks</v>
      </c>
      <c r="B32" s="494"/>
      <c r="C32" s="492"/>
      <c r="D32" s="493"/>
      <c r="E32" s="493"/>
      <c r="F32" s="497">
        <f t="shared" ref="F32:AL32" si="17">IF(F$2&lt;$B$14,F24,F28)</f>
        <v>213973.9845861604</v>
      </c>
      <c r="G32" s="497">
        <f t="shared" si="17"/>
        <v>215253.95916304577</v>
      </c>
      <c r="H32" s="497">
        <f t="shared" si="17"/>
        <v>216541.59044137847</v>
      </c>
      <c r="I32" s="497">
        <f t="shared" si="17"/>
        <v>217836.92422290967</v>
      </c>
      <c r="J32" s="497">
        <f t="shared" si="17"/>
        <v>218709.23804406251</v>
      </c>
      <c r="K32" s="497">
        <f t="shared" si="17"/>
        <v>219955.70160991495</v>
      </c>
      <c r="L32" s="497">
        <f t="shared" si="17"/>
        <v>221209.26899742067</v>
      </c>
      <c r="M32" s="497">
        <f t="shared" si="17"/>
        <v>222469.98069254615</v>
      </c>
      <c r="N32" s="497">
        <f t="shared" si="17"/>
        <v>223737.87741199465</v>
      </c>
      <c r="O32" s="497">
        <f t="shared" si="17"/>
        <v>225013.00010452134</v>
      </c>
      <c r="P32" s="497">
        <f t="shared" si="17"/>
        <v>226295.38995225576</v>
      </c>
      <c r="Q32" s="497">
        <f t="shared" si="17"/>
        <v>227585.08837203181</v>
      </c>
      <c r="R32" s="497">
        <f t="shared" si="17"/>
        <v>228882.13701672549</v>
      </c>
      <c r="S32" s="497">
        <f t="shared" si="17"/>
        <v>230186.57777660008</v>
      </c>
      <c r="T32" s="497">
        <f t="shared" si="17"/>
        <v>231498.45278065905</v>
      </c>
      <c r="U32" s="497">
        <f t="shared" si="17"/>
        <v>232817.80439800667</v>
      </c>
      <c r="V32" s="497">
        <f t="shared" si="17"/>
        <v>234144.67523921642</v>
      </c>
      <c r="W32" s="497">
        <f t="shared" si="17"/>
        <v>235479.1081577072</v>
      </c>
      <c r="X32" s="497">
        <f t="shared" si="17"/>
        <v>236821.14625112724</v>
      </c>
      <c r="Y32" s="497">
        <f t="shared" si="17"/>
        <v>238170.83286274612</v>
      </c>
      <c r="Z32" s="497">
        <f t="shared" si="17"/>
        <v>239528.21158285454</v>
      </c>
      <c r="AA32" s="497">
        <f t="shared" si="17"/>
        <v>240893.32625017219</v>
      </c>
      <c r="AB32" s="497">
        <f t="shared" si="17"/>
        <v>242266.22095326355</v>
      </c>
      <c r="AC32" s="497">
        <f t="shared" si="17"/>
        <v>243646.9400319618</v>
      </c>
      <c r="AD32" s="497">
        <f t="shared" si="17"/>
        <v>245035.52807880088</v>
      </c>
      <c r="AE32" s="497">
        <f t="shared" si="17"/>
        <v>246432.02994045566</v>
      </c>
      <c r="AF32" s="497">
        <f t="shared" si="17"/>
        <v>247836.49071919033</v>
      </c>
      <c r="AG32" s="497">
        <f t="shared" si="17"/>
        <v>249248.95577431505</v>
      </c>
      <c r="AH32" s="497">
        <f t="shared" si="17"/>
        <v>250669.47072365091</v>
      </c>
      <c r="AI32" s="497">
        <f t="shared" si="17"/>
        <v>252098.08144500322</v>
      </c>
      <c r="AJ32" s="497">
        <f t="shared" si="17"/>
        <v>253534.8340776432</v>
      </c>
      <c r="AK32" s="497">
        <f t="shared" si="17"/>
        <v>254979.77502379817</v>
      </c>
      <c r="AL32" s="497">
        <f t="shared" si="17"/>
        <v>256432.95095015012</v>
      </c>
    </row>
    <row r="33" spans="1:40" x14ac:dyDescent="0.3"/>
    <row r="34" spans="1:40" s="496" customFormat="1" x14ac:dyDescent="0.3">
      <c r="A34" s="506" t="s">
        <v>9067</v>
      </c>
      <c r="B34" s="495"/>
      <c r="C34" s="495"/>
      <c r="D34" s="495"/>
      <c r="E34" s="495"/>
      <c r="AB34" s="1135"/>
    </row>
    <row r="35" spans="1:40" x14ac:dyDescent="0.3">
      <c r="A35" s="505" t="str">
        <f>A$7</f>
        <v>Automobiles</v>
      </c>
      <c r="E35" s="672">
        <f>SUMPRODUCT($F$4:$AH$4,F35:AH35)</f>
        <v>-54016.134141452087</v>
      </c>
      <c r="F35" s="510">
        <f t="shared" ref="F35:AL35" si="18">F31-F23</f>
        <v>0</v>
      </c>
      <c r="G35" s="510">
        <f t="shared" si="18"/>
        <v>0</v>
      </c>
      <c r="H35" s="510">
        <f t="shared" si="18"/>
        <v>0</v>
      </c>
      <c r="I35" s="510">
        <f t="shared" si="18"/>
        <v>0</v>
      </c>
      <c r="J35" s="510">
        <f>J31-J23</f>
        <v>-729.94742179143941</v>
      </c>
      <c r="K35" s="510">
        <f>K31-K23</f>
        <v>-839.10293105529854</v>
      </c>
      <c r="L35" s="510">
        <f t="shared" si="18"/>
        <v>-949.50985270598903</v>
      </c>
      <c r="M35" s="510">
        <f t="shared" si="18"/>
        <v>-1061.1790905412054</v>
      </c>
      <c r="N35" s="510">
        <f t="shared" si="18"/>
        <v>-1174.1216331062606</v>
      </c>
      <c r="O35" s="510">
        <f t="shared" si="18"/>
        <v>-1288.3485543124843</v>
      </c>
      <c r="P35" s="510">
        <f t="shared" si="18"/>
        <v>-1403.8710140601033</v>
      </c>
      <c r="Q35" s="510">
        <f t="shared" si="18"/>
        <v>-1520.7002588653704</v>
      </c>
      <c r="R35" s="510">
        <f t="shared" si="18"/>
        <v>-1638.847622492176</v>
      </c>
      <c r="S35" s="510">
        <f t="shared" si="18"/>
        <v>-1758.3245265879668</v>
      </c>
      <c r="T35" s="510">
        <f t="shared" si="18"/>
        <v>-1879.1424813242629</v>
      </c>
      <c r="U35" s="510">
        <f t="shared" si="18"/>
        <v>-2001.313086041424</v>
      </c>
      <c r="V35" s="510">
        <f t="shared" si="18"/>
        <v>-2124.8480298982468</v>
      </c>
      <c r="W35" s="510">
        <f t="shared" si="18"/>
        <v>-2249.7590925260447</v>
      </c>
      <c r="X35" s="510">
        <f t="shared" si="18"/>
        <v>-2376.0581446869764</v>
      </c>
      <c r="Y35" s="510">
        <f t="shared" si="18"/>
        <v>-2503.7571489373222</v>
      </c>
      <c r="Z35" s="510">
        <f t="shared" si="18"/>
        <v>-2632.8681602954166</v>
      </c>
      <c r="AA35" s="510">
        <f t="shared" si="18"/>
        <v>-2763.4033269140637</v>
      </c>
      <c r="AB35" s="510">
        <f t="shared" si="18"/>
        <v>-2895.3748907576664</v>
      </c>
      <c r="AC35" s="510">
        <f t="shared" si="18"/>
        <v>-3028.7951882843045</v>
      </c>
      <c r="AD35" s="510">
        <f t="shared" si="18"/>
        <v>-3163.6766511322348</v>
      </c>
      <c r="AE35" s="510">
        <f t="shared" si="18"/>
        <v>-3300.0318068116903</v>
      </c>
      <c r="AF35" s="510">
        <f t="shared" si="18"/>
        <v>-3437.8732794009848</v>
      </c>
      <c r="AG35" s="510">
        <f t="shared" si="18"/>
        <v>-3577.2137902477989</v>
      </c>
      <c r="AH35" s="510">
        <f t="shared" si="18"/>
        <v>-3718.0661586753558</v>
      </c>
      <c r="AI35" s="510">
        <f t="shared" si="18"/>
        <v>-3860.4433026933693</v>
      </c>
      <c r="AJ35" s="510">
        <f t="shared" si="18"/>
        <v>-4004.3582397140563</v>
      </c>
      <c r="AK35" s="510">
        <f t="shared" si="18"/>
        <v>-4149.8240872732131</v>
      </c>
      <c r="AL35" s="510">
        <f t="shared" si="18"/>
        <v>-4296.8540637562401</v>
      </c>
    </row>
    <row r="36" spans="1:40" x14ac:dyDescent="0.3">
      <c r="A36" s="505" t="str">
        <f>A$8</f>
        <v>Trucks</v>
      </c>
      <c r="E36" s="672">
        <f>SUMPRODUCT($F$4:$AH$4,F36:AH36)</f>
        <v>-31874.074408590852</v>
      </c>
      <c r="F36" s="510">
        <f t="shared" ref="F36:AL36" si="19">F32-F24</f>
        <v>0</v>
      </c>
      <c r="G36" s="510">
        <f t="shared" si="19"/>
        <v>0</v>
      </c>
      <c r="H36" s="510">
        <f t="shared" si="19"/>
        <v>0</v>
      </c>
      <c r="I36" s="510">
        <f t="shared" si="19"/>
        <v>0</v>
      </c>
      <c r="J36" s="510">
        <f t="shared" si="19"/>
        <v>-430.76853931025835</v>
      </c>
      <c r="K36" s="510">
        <f t="shared" si="19"/>
        <v>-495.18226420745486</v>
      </c>
      <c r="L36" s="510">
        <f t="shared" si="19"/>
        <v>-560.33372636247077</v>
      </c>
      <c r="M36" s="510">
        <f t="shared" si="19"/>
        <v>-626.2293473619502</v>
      </c>
      <c r="N36" s="510">
        <f t="shared" si="19"/>
        <v>-692.87559865284129</v>
      </c>
      <c r="O36" s="510">
        <f t="shared" si="19"/>
        <v>-760.27900190578657</v>
      </c>
      <c r="P36" s="510">
        <f t="shared" si="19"/>
        <v>-828.44612938116188</v>
      </c>
      <c r="Q36" s="510">
        <f t="shared" si="19"/>
        <v>-897.38360429779277</v>
      </c>
      <c r="R36" s="510">
        <f t="shared" si="19"/>
        <v>-967.09810120399925</v>
      </c>
      <c r="S36" s="510">
        <f t="shared" si="19"/>
        <v>-1037.5963463514636</v>
      </c>
      <c r="T36" s="510">
        <f t="shared" si="19"/>
        <v>-1108.885118071601</v>
      </c>
      <c r="U36" s="510">
        <f t="shared" si="19"/>
        <v>-1180.9712471546663</v>
      </c>
      <c r="V36" s="510">
        <f t="shared" si="19"/>
        <v>-1253.8616172313632</v>
      </c>
      <c r="W36" s="510">
        <f t="shared" si="19"/>
        <v>-1327.5631651571894</v>
      </c>
      <c r="X36" s="510">
        <f t="shared" si="19"/>
        <v>-1402.082881399605</v>
      </c>
      <c r="Y36" s="510">
        <f t="shared" si="19"/>
        <v>-1477.4278104276164</v>
      </c>
      <c r="Z36" s="510">
        <f t="shared" si="19"/>
        <v>-1553.605051104445</v>
      </c>
      <c r="AA36" s="510">
        <f t="shared" si="19"/>
        <v>-1630.6217570825538</v>
      </c>
      <c r="AB36" s="510">
        <f t="shared" si="19"/>
        <v>-1708.4851372018165</v>
      </c>
      <c r="AC36" s="510">
        <f t="shared" si="19"/>
        <v>-1787.2024558901321</v>
      </c>
      <c r="AD36" s="510">
        <f t="shared" si="19"/>
        <v>-1866.7810335670947</v>
      </c>
      <c r="AE36" s="510">
        <f t="shared" si="19"/>
        <v>-1947.2282470503415</v>
      </c>
      <c r="AF36" s="510">
        <f t="shared" si="19"/>
        <v>-2028.5515299646941</v>
      </c>
      <c r="AG36" s="510">
        <f t="shared" si="19"/>
        <v>-2110.7583731544437</v>
      </c>
      <c r="AH36" s="510">
        <f t="shared" si="19"/>
        <v>-2193.8563250981097</v>
      </c>
      <c r="AI36" s="510">
        <f t="shared" si="19"/>
        <v>-2277.8529923263704</v>
      </c>
      <c r="AJ36" s="510">
        <f t="shared" si="19"/>
        <v>-2362.7560398428468</v>
      </c>
      <c r="AK36" s="510">
        <f t="shared" si="19"/>
        <v>-2448.5731915477954</v>
      </c>
      <c r="AL36" s="510">
        <f t="shared" si="19"/>
        <v>-2535.3122306647419</v>
      </c>
    </row>
    <row r="37" spans="1:40" x14ac:dyDescent="0.3">
      <c r="A37" s="505"/>
      <c r="J37" s="1159"/>
      <c r="L37" s="1159"/>
      <c r="AE37" s="1159"/>
      <c r="AH37" s="1159"/>
    </row>
    <row r="38" spans="1:40" x14ac:dyDescent="0.3">
      <c r="A38" s="504" t="s">
        <v>9069</v>
      </c>
      <c r="B38" s="564"/>
      <c r="C38" s="564"/>
      <c r="D38" s="498"/>
      <c r="E38" s="49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499"/>
    </row>
    <row r="39" spans="1:40" x14ac:dyDescent="0.3">
      <c r="A39" s="505" t="str">
        <f>A$7</f>
        <v>Automobiles</v>
      </c>
      <c r="F39" s="511">
        <f t="shared" ref="F39:AL39" si="20">IFERROR(F7/F23,0)</f>
        <v>61.166711098129838</v>
      </c>
      <c r="G39" s="511">
        <f t="shared" si="20"/>
        <v>61.172525144590125</v>
      </c>
      <c r="H39" s="511">
        <f t="shared" si="20"/>
        <v>61.17833974368984</v>
      </c>
      <c r="I39" s="511">
        <f t="shared" si="20"/>
        <v>61.18415489548152</v>
      </c>
      <c r="J39" s="511">
        <f t="shared" si="20"/>
        <v>61.189970600017688</v>
      </c>
      <c r="K39" s="511">
        <f t="shared" si="20"/>
        <v>61.195786857350896</v>
      </c>
      <c r="L39" s="511">
        <f t="shared" si="20"/>
        <v>61.201603667533682</v>
      </c>
      <c r="M39" s="511">
        <f t="shared" si="20"/>
        <v>61.20742103061859</v>
      </c>
      <c r="N39" s="511">
        <f t="shared" si="20"/>
        <v>61.21323894665818</v>
      </c>
      <c r="O39" s="511">
        <f t="shared" si="20"/>
        <v>61.219057415705009</v>
      </c>
      <c r="P39" s="511">
        <f t="shared" si="20"/>
        <v>61.224876437811645</v>
      </c>
      <c r="Q39" s="511">
        <f t="shared" si="20"/>
        <v>61.230696013030659</v>
      </c>
      <c r="R39" s="511">
        <f t="shared" si="20"/>
        <v>61.236516141414626</v>
      </c>
      <c r="S39" s="511">
        <f t="shared" si="20"/>
        <v>61.242336823016124</v>
      </c>
      <c r="T39" s="511">
        <f t="shared" si="20"/>
        <v>61.248158057887728</v>
      </c>
      <c r="U39" s="511">
        <f t="shared" si="20"/>
        <v>61.253979846082032</v>
      </c>
      <c r="V39" s="511">
        <f t="shared" si="20"/>
        <v>61.259802187651644</v>
      </c>
      <c r="W39" s="511">
        <f t="shared" si="20"/>
        <v>61.265625082649159</v>
      </c>
      <c r="X39" s="511">
        <f t="shared" si="20"/>
        <v>61.27144853112717</v>
      </c>
      <c r="Y39" s="511">
        <f t="shared" si="20"/>
        <v>61.277272533138301</v>
      </c>
      <c r="Z39" s="511">
        <f t="shared" si="20"/>
        <v>61.283097088735161</v>
      </c>
      <c r="AA39" s="511">
        <f t="shared" si="20"/>
        <v>61.288922197970358</v>
      </c>
      <c r="AB39" s="511">
        <f t="shared" si="20"/>
        <v>61.294747860896535</v>
      </c>
      <c r="AC39" s="511">
        <f t="shared" si="20"/>
        <v>61.300574077566303</v>
      </c>
      <c r="AD39" s="511">
        <f t="shared" si="20"/>
        <v>61.306400848032304</v>
      </c>
      <c r="AE39" s="511">
        <f t="shared" si="20"/>
        <v>61.312228172347197</v>
      </c>
      <c r="AF39" s="511">
        <f t="shared" si="20"/>
        <v>61.318056050563605</v>
      </c>
      <c r="AG39" s="511">
        <f t="shared" si="20"/>
        <v>61.323884482734186</v>
      </c>
      <c r="AH39" s="511">
        <f t="shared" si="20"/>
        <v>61.329713468911585</v>
      </c>
      <c r="AI39" s="511">
        <f t="shared" si="20"/>
        <v>61.335543009148466</v>
      </c>
      <c r="AJ39" s="511">
        <f t="shared" si="20"/>
        <v>61.341373103497503</v>
      </c>
      <c r="AK39" s="511">
        <f t="shared" si="20"/>
        <v>61.34720375201136</v>
      </c>
      <c r="AL39" s="511">
        <f t="shared" si="20"/>
        <v>61.353034954742711</v>
      </c>
    </row>
    <row r="40" spans="1:40" x14ac:dyDescent="0.3">
      <c r="A40" s="505" t="str">
        <f>A$8</f>
        <v>Trucks</v>
      </c>
      <c r="F40" s="674">
        <f t="shared" ref="F40:AL40" si="21">IFERROR(F8/F24,0)</f>
        <v>61.126628450080112</v>
      </c>
      <c r="G40" s="674">
        <f t="shared" si="21"/>
        <v>61.132481527380449</v>
      </c>
      <c r="H40" s="674">
        <f t="shared" si="21"/>
        <v>61.138335165132347</v>
      </c>
      <c r="I40" s="674">
        <f t="shared" si="21"/>
        <v>61.144189363389458</v>
      </c>
      <c r="J40" s="674">
        <f t="shared" si="21"/>
        <v>61.150044122205458</v>
      </c>
      <c r="K40" s="674">
        <f t="shared" si="21"/>
        <v>61.15589944163402</v>
      </c>
      <c r="L40" s="674">
        <f t="shared" si="21"/>
        <v>61.161755321728833</v>
      </c>
      <c r="M40" s="674">
        <f t="shared" si="21"/>
        <v>61.167611762543579</v>
      </c>
      <c r="N40" s="674">
        <f t="shared" si="21"/>
        <v>61.17346876413194</v>
      </c>
      <c r="O40" s="674">
        <f t="shared" si="21"/>
        <v>61.17932632654761</v>
      </c>
      <c r="P40" s="674">
        <f t="shared" si="21"/>
        <v>61.185184449844307</v>
      </c>
      <c r="Q40" s="674">
        <f t="shared" si="21"/>
        <v>61.191043134075734</v>
      </c>
      <c r="R40" s="674">
        <f t="shared" si="21"/>
        <v>61.196902379295594</v>
      </c>
      <c r="S40" s="674">
        <f t="shared" si="21"/>
        <v>61.202762185557596</v>
      </c>
      <c r="T40" s="674">
        <f t="shared" si="21"/>
        <v>61.208622552915486</v>
      </c>
      <c r="U40" s="674">
        <f t="shared" si="21"/>
        <v>61.21448348142296</v>
      </c>
      <c r="V40" s="674">
        <f t="shared" si="21"/>
        <v>61.220344971133784</v>
      </c>
      <c r="W40" s="674">
        <f t="shared" si="21"/>
        <v>61.226207022101669</v>
      </c>
      <c r="X40" s="674">
        <f t="shared" si="21"/>
        <v>61.232069634380366</v>
      </c>
      <c r="Y40" s="674">
        <f t="shared" si="21"/>
        <v>61.237932808023629</v>
      </c>
      <c r="Z40" s="674">
        <f t="shared" si="21"/>
        <v>61.243796543085196</v>
      </c>
      <c r="AA40" s="674">
        <f t="shared" si="21"/>
        <v>61.249660839618841</v>
      </c>
      <c r="AB40" s="674">
        <f t="shared" si="21"/>
        <v>61.255525697678316</v>
      </c>
      <c r="AC40" s="674">
        <f t="shared" si="21"/>
        <v>61.261391117317388</v>
      </c>
      <c r="AD40" s="674">
        <f t="shared" si="21"/>
        <v>61.267257098589837</v>
      </c>
      <c r="AE40" s="674">
        <f t="shared" si="21"/>
        <v>61.273123641549432</v>
      </c>
      <c r="AF40" s="674">
        <f t="shared" si="21"/>
        <v>61.278990746249974</v>
      </c>
      <c r="AG40" s="674">
        <f t="shared" si="21"/>
        <v>61.28485841274523</v>
      </c>
      <c r="AH40" s="674">
        <f t="shared" si="21"/>
        <v>61.290726641089002</v>
      </c>
      <c r="AI40" s="674">
        <f t="shared" si="21"/>
        <v>61.296595431335092</v>
      </c>
      <c r="AJ40" s="674">
        <f t="shared" si="21"/>
        <v>61.302464783537303</v>
      </c>
      <c r="AK40" s="674">
        <f t="shared" si="21"/>
        <v>61.308334697749437</v>
      </c>
      <c r="AL40" s="674">
        <f t="shared" si="21"/>
        <v>61.314205174025325</v>
      </c>
    </row>
    <row r="41" spans="1:40" x14ac:dyDescent="0.3">
      <c r="A41" s="512"/>
    </row>
    <row r="42" spans="1:40" s="496" customFormat="1" x14ac:dyDescent="0.3">
      <c r="A42" s="506" t="s">
        <v>9070</v>
      </c>
      <c r="B42" s="495"/>
      <c r="C42" s="495"/>
      <c r="D42" s="495"/>
      <c r="E42" s="524" t="s">
        <v>9073</v>
      </c>
      <c r="F42" s="496">
        <f t="shared" ref="F42:AL42" si="22">F2</f>
        <v>2019</v>
      </c>
      <c r="G42" s="496">
        <f t="shared" si="22"/>
        <v>2020</v>
      </c>
      <c r="H42" s="496">
        <f t="shared" si="22"/>
        <v>2021</v>
      </c>
      <c r="I42" s="496">
        <f t="shared" si="22"/>
        <v>2022</v>
      </c>
      <c r="J42" s="496">
        <f t="shared" si="22"/>
        <v>2023</v>
      </c>
      <c r="K42" s="496">
        <f t="shared" si="22"/>
        <v>2024</v>
      </c>
      <c r="L42" s="496">
        <f t="shared" si="22"/>
        <v>2025</v>
      </c>
      <c r="M42" s="496">
        <f t="shared" si="22"/>
        <v>2026</v>
      </c>
      <c r="N42" s="496">
        <f t="shared" si="22"/>
        <v>2027</v>
      </c>
      <c r="O42" s="496">
        <f t="shared" si="22"/>
        <v>2028</v>
      </c>
      <c r="P42" s="496">
        <f t="shared" si="22"/>
        <v>2029</v>
      </c>
      <c r="Q42" s="496">
        <f t="shared" si="22"/>
        <v>2030</v>
      </c>
      <c r="R42" s="496">
        <f t="shared" si="22"/>
        <v>2031</v>
      </c>
      <c r="S42" s="496">
        <f t="shared" si="22"/>
        <v>2032</v>
      </c>
      <c r="T42" s="496">
        <f t="shared" si="22"/>
        <v>2033</v>
      </c>
      <c r="U42" s="496">
        <f t="shared" si="22"/>
        <v>2034</v>
      </c>
      <c r="V42" s="496">
        <f t="shared" si="22"/>
        <v>2035</v>
      </c>
      <c r="W42" s="496">
        <f t="shared" si="22"/>
        <v>2036</v>
      </c>
      <c r="X42" s="496">
        <f t="shared" si="22"/>
        <v>2037</v>
      </c>
      <c r="Y42" s="496">
        <f t="shared" si="22"/>
        <v>2038</v>
      </c>
      <c r="Z42" s="496">
        <f t="shared" si="22"/>
        <v>2039</v>
      </c>
      <c r="AA42" s="496">
        <f t="shared" si="22"/>
        <v>2040</v>
      </c>
      <c r="AB42" s="496">
        <f t="shared" si="22"/>
        <v>2041</v>
      </c>
      <c r="AC42" s="496">
        <f t="shared" si="22"/>
        <v>2042</v>
      </c>
      <c r="AD42" s="496">
        <f t="shared" si="22"/>
        <v>2043</v>
      </c>
      <c r="AE42" s="496">
        <f t="shared" si="22"/>
        <v>2044</v>
      </c>
      <c r="AF42" s="496">
        <f t="shared" si="22"/>
        <v>2045</v>
      </c>
      <c r="AG42" s="496">
        <f t="shared" si="22"/>
        <v>2046</v>
      </c>
      <c r="AH42" s="496">
        <f t="shared" si="22"/>
        <v>2047</v>
      </c>
      <c r="AI42" s="496">
        <f t="shared" si="22"/>
        <v>2048</v>
      </c>
      <c r="AJ42" s="496">
        <f t="shared" si="22"/>
        <v>2049</v>
      </c>
      <c r="AK42" s="496">
        <f t="shared" si="22"/>
        <v>2050</v>
      </c>
      <c r="AL42" s="496">
        <f t="shared" si="22"/>
        <v>2051</v>
      </c>
    </row>
    <row r="43" spans="1:40" x14ac:dyDescent="0.3">
      <c r="A43" s="505" t="str">
        <f>A$7</f>
        <v>Automobiles</v>
      </c>
      <c r="F43" s="513">
        <f t="shared" ref="F43:AL43" si="23">IFERROR(F15/F31,0)</f>
        <v>61.166711098129838</v>
      </c>
      <c r="G43" s="513">
        <f t="shared" si="23"/>
        <v>61.172525144590125</v>
      </c>
      <c r="H43" s="513">
        <f t="shared" si="23"/>
        <v>61.17833974368984</v>
      </c>
      <c r="I43" s="513">
        <f t="shared" si="23"/>
        <v>61.18415489548152</v>
      </c>
      <c r="J43" s="513">
        <f t="shared" si="23"/>
        <v>61.310400637184706</v>
      </c>
      <c r="K43" s="513">
        <f t="shared" si="23"/>
        <v>61.33345360775882</v>
      </c>
      <c r="L43" s="513">
        <f t="shared" si="23"/>
        <v>61.356515246347591</v>
      </c>
      <c r="M43" s="513">
        <f t="shared" si="23"/>
        <v>61.379585556210252</v>
      </c>
      <c r="N43" s="513">
        <f t="shared" si="23"/>
        <v>61.402664540607226</v>
      </c>
      <c r="O43" s="513">
        <f t="shared" si="23"/>
        <v>61.425752202800183</v>
      </c>
      <c r="P43" s="513">
        <f t="shared" si="23"/>
        <v>61.448848546052012</v>
      </c>
      <c r="Q43" s="513">
        <f t="shared" si="23"/>
        <v>61.47195357362682</v>
      </c>
      <c r="R43" s="513">
        <f t="shared" si="23"/>
        <v>61.495067288789961</v>
      </c>
      <c r="S43" s="513">
        <f t="shared" si="23"/>
        <v>61.518189694807987</v>
      </c>
      <c r="T43" s="513">
        <f t="shared" si="23"/>
        <v>61.541320794948717</v>
      </c>
      <c r="U43" s="513">
        <f t="shared" si="23"/>
        <v>61.564460592481154</v>
      </c>
      <c r="V43" s="513">
        <f t="shared" si="23"/>
        <v>61.587609090675578</v>
      </c>
      <c r="W43" s="513">
        <f t="shared" si="23"/>
        <v>61.610766292803461</v>
      </c>
      <c r="X43" s="513">
        <f t="shared" si="23"/>
        <v>61.633932202137522</v>
      </c>
      <c r="Y43" s="513">
        <f t="shared" si="23"/>
        <v>61.657106821951707</v>
      </c>
      <c r="Z43" s="513">
        <f t="shared" si="23"/>
        <v>61.680290155521192</v>
      </c>
      <c r="AA43" s="513">
        <f t="shared" si="23"/>
        <v>61.703482206122395</v>
      </c>
      <c r="AB43" s="513">
        <f t="shared" si="23"/>
        <v>61.726682977032944</v>
      </c>
      <c r="AC43" s="513">
        <f t="shared" si="23"/>
        <v>61.749892471531723</v>
      </c>
      <c r="AD43" s="513">
        <f t="shared" si="23"/>
        <v>61.773110692898818</v>
      </c>
      <c r="AE43" s="513">
        <f t="shared" si="23"/>
        <v>61.796337644415608</v>
      </c>
      <c r="AF43" s="513">
        <f t="shared" si="23"/>
        <v>61.81957332936463</v>
      </c>
      <c r="AG43" s="513">
        <f t="shared" si="23"/>
        <v>61.842817751029713</v>
      </c>
      <c r="AH43" s="513">
        <f t="shared" si="23"/>
        <v>61.866070912695882</v>
      </c>
      <c r="AI43" s="513">
        <f t="shared" si="23"/>
        <v>61.889332817649425</v>
      </c>
      <c r="AJ43" s="513">
        <f t="shared" si="23"/>
        <v>61.91260346917786</v>
      </c>
      <c r="AK43" s="513">
        <f t="shared" si="23"/>
        <v>61.93588287056992</v>
      </c>
      <c r="AL43" s="513">
        <f t="shared" si="23"/>
        <v>61.959171025115602</v>
      </c>
    </row>
    <row r="44" spans="1:40" x14ac:dyDescent="0.3">
      <c r="A44" s="505" t="str">
        <f>A$8</f>
        <v>Trucks</v>
      </c>
      <c r="F44" s="673">
        <f t="shared" ref="F44:AL44" si="24">IFERROR(F16/F32,0)</f>
        <v>61.126628450080112</v>
      </c>
      <c r="G44" s="673">
        <f t="shared" si="24"/>
        <v>61.132481527380449</v>
      </c>
      <c r="H44" s="673">
        <f t="shared" si="24"/>
        <v>61.138335165132347</v>
      </c>
      <c r="I44" s="673">
        <f t="shared" si="24"/>
        <v>61.144189363389458</v>
      </c>
      <c r="J44" s="673">
        <f t="shared" si="24"/>
        <v>61.270484920321053</v>
      </c>
      <c r="K44" s="673">
        <f t="shared" si="24"/>
        <v>61.293578603999443</v>
      </c>
      <c r="L44" s="673">
        <f t="shared" si="24"/>
        <v>61.31668099200305</v>
      </c>
      <c r="M44" s="673">
        <f t="shared" si="24"/>
        <v>61.339792087612622</v>
      </c>
      <c r="N44" s="673">
        <f t="shared" si="24"/>
        <v>61.362911894110191</v>
      </c>
      <c r="O44" s="673">
        <f t="shared" si="24"/>
        <v>61.386040414779004</v>
      </c>
      <c r="P44" s="673">
        <f t="shared" si="24"/>
        <v>61.409177652903551</v>
      </c>
      <c r="Q44" s="673">
        <f t="shared" si="24"/>
        <v>61.432323611769569</v>
      </c>
      <c r="R44" s="673">
        <f t="shared" si="24"/>
        <v>61.455478294664026</v>
      </c>
      <c r="S44" s="673">
        <f t="shared" si="24"/>
        <v>61.478641704875109</v>
      </c>
      <c r="T44" s="673">
        <f t="shared" si="24"/>
        <v>61.501813845692283</v>
      </c>
      <c r="U44" s="673">
        <f t="shared" si="24"/>
        <v>61.524994720406212</v>
      </c>
      <c r="V44" s="673">
        <f t="shared" si="24"/>
        <v>61.54818433230885</v>
      </c>
      <c r="W44" s="673">
        <f t="shared" si="24"/>
        <v>61.571382684693333</v>
      </c>
      <c r="X44" s="673">
        <f t="shared" si="24"/>
        <v>61.594589780854086</v>
      </c>
      <c r="Y44" s="673">
        <f t="shared" si="24"/>
        <v>61.617805624086756</v>
      </c>
      <c r="Z44" s="673">
        <f t="shared" si="24"/>
        <v>61.641030217688233</v>
      </c>
      <c r="AA44" s="673">
        <f t="shared" si="24"/>
        <v>61.664263564956642</v>
      </c>
      <c r="AB44" s="673">
        <f t="shared" si="24"/>
        <v>61.687505669191374</v>
      </c>
      <c r="AC44" s="673">
        <f t="shared" si="24"/>
        <v>61.710756533693036</v>
      </c>
      <c r="AD44" s="673">
        <f t="shared" si="24"/>
        <v>61.734016161763506</v>
      </c>
      <c r="AE44" s="673">
        <f t="shared" si="24"/>
        <v>61.757284556705883</v>
      </c>
      <c r="AF44" s="673">
        <f t="shared" si="24"/>
        <v>61.780561721824526</v>
      </c>
      <c r="AG44" s="673">
        <f t="shared" si="24"/>
        <v>61.803847660425021</v>
      </c>
      <c r="AH44" s="673">
        <f t="shared" si="24"/>
        <v>61.827142375814233</v>
      </c>
      <c r="AI44" s="673">
        <f t="shared" si="24"/>
        <v>61.850445871300245</v>
      </c>
      <c r="AJ44" s="673">
        <f t="shared" si="24"/>
        <v>61.873758150192394</v>
      </c>
      <c r="AK44" s="673">
        <f t="shared" si="24"/>
        <v>61.897079215801263</v>
      </c>
      <c r="AL44" s="673">
        <f t="shared" si="24"/>
        <v>61.920409071438698</v>
      </c>
    </row>
    <row r="45" spans="1:40" s="496" customFormat="1" x14ac:dyDescent="0.3">
      <c r="A45" s="506" t="s">
        <v>9074</v>
      </c>
      <c r="B45" s="495"/>
      <c r="C45" s="495"/>
      <c r="D45" s="495"/>
      <c r="E45" s="495"/>
    </row>
    <row r="46" spans="1:40" x14ac:dyDescent="0.3">
      <c r="A46" s="505" t="str">
        <f>A$7</f>
        <v>Automobiles</v>
      </c>
      <c r="F46" s="514">
        <f t="shared" ref="F46:AL46" si="25">IFERROR((1/F39)-(1/F43),0)</f>
        <v>0</v>
      </c>
      <c r="G46" s="514">
        <f t="shared" si="25"/>
        <v>0</v>
      </c>
      <c r="H46" s="514">
        <f t="shared" si="25"/>
        <v>0</v>
      </c>
      <c r="I46" s="514">
        <f t="shared" si="25"/>
        <v>0</v>
      </c>
      <c r="J46" s="514">
        <f t="shared" si="25"/>
        <v>3.2101137495420956E-5</v>
      </c>
      <c r="K46" s="514">
        <f t="shared" si="25"/>
        <v>3.6678377653556055E-5</v>
      </c>
      <c r="L46" s="514">
        <f t="shared" si="25"/>
        <v>4.1253461213509868E-5</v>
      </c>
      <c r="M46" s="514">
        <f t="shared" si="25"/>
        <v>4.5826389027333464E-5</v>
      </c>
      <c r="N46" s="514">
        <f t="shared" si="25"/>
        <v>5.0397161946741376E-5</v>
      </c>
      <c r="O46" s="514">
        <f t="shared" si="25"/>
        <v>5.4965780823132415E-5</v>
      </c>
      <c r="P46" s="514">
        <f t="shared" si="25"/>
        <v>5.9532246507572328E-5</v>
      </c>
      <c r="Q46" s="514">
        <f t="shared" si="25"/>
        <v>6.4096559850804202E-5</v>
      </c>
      <c r="R46" s="514">
        <f t="shared" si="25"/>
        <v>6.8658721703248465E-5</v>
      </c>
      <c r="S46" s="514">
        <f t="shared" si="25"/>
        <v>7.3218732915006357E-5</v>
      </c>
      <c r="T46" s="514">
        <f t="shared" si="25"/>
        <v>7.7776594335856458E-5</v>
      </c>
      <c r="U46" s="514">
        <f t="shared" si="25"/>
        <v>8.2332306815247752E-5</v>
      </c>
      <c r="V46" s="514">
        <f t="shared" si="25"/>
        <v>8.6885871202306564E-5</v>
      </c>
      <c r="W46" s="514">
        <f t="shared" si="25"/>
        <v>9.1437288345836559E-5</v>
      </c>
      <c r="X46" s="514">
        <f t="shared" si="25"/>
        <v>9.5986559094322216E-5</v>
      </c>
      <c r="Y46" s="514">
        <f t="shared" si="25"/>
        <v>1.0053368429592188E-4</v>
      </c>
      <c r="Z46" s="514">
        <f t="shared" si="25"/>
        <v>1.0507866479847472E-4</v>
      </c>
      <c r="AA46" s="514">
        <f t="shared" si="25"/>
        <v>1.0962150144949723E-4</v>
      </c>
      <c r="AB46" s="514">
        <f t="shared" si="25"/>
        <v>1.1416219509617284E-4</v>
      </c>
      <c r="AC46" s="514">
        <f t="shared" si="25"/>
        <v>1.1870074658538315E-4</v>
      </c>
      <c r="AD46" s="514">
        <f t="shared" si="25"/>
        <v>1.2323715676365934E-4</v>
      </c>
      <c r="AE46" s="514">
        <f t="shared" si="25"/>
        <v>1.2777142647723769E-4</v>
      </c>
      <c r="AF46" s="514">
        <f t="shared" si="25"/>
        <v>1.3230355657201792E-4</v>
      </c>
      <c r="AG46" s="514">
        <f t="shared" si="25"/>
        <v>1.368335478935806E-4</v>
      </c>
      <c r="AH46" s="514">
        <f t="shared" si="25"/>
        <v>1.4136140128718708E-4</v>
      </c>
      <c r="AI46" s="514">
        <f t="shared" si="25"/>
        <v>1.4588711759777259E-4</v>
      </c>
      <c r="AJ46" s="514">
        <f t="shared" si="25"/>
        <v>1.5041069766995319E-4</v>
      </c>
      <c r="AK46" s="514">
        <f t="shared" si="25"/>
        <v>1.5493214234802571E-4</v>
      </c>
      <c r="AL46" s="514">
        <f t="shared" si="25"/>
        <v>1.5945145247595743E-4</v>
      </c>
    </row>
    <row r="47" spans="1:40" x14ac:dyDescent="0.3">
      <c r="A47" s="505" t="str">
        <f>A$8</f>
        <v>Trucks</v>
      </c>
      <c r="F47" s="675">
        <f t="shared" ref="F47:AL47" si="26">IFERROR((1/F40)-(1/F44),0)</f>
        <v>0</v>
      </c>
      <c r="G47" s="675">
        <f t="shared" si="26"/>
        <v>0</v>
      </c>
      <c r="H47" s="675">
        <f t="shared" si="26"/>
        <v>0</v>
      </c>
      <c r="I47" s="675">
        <f t="shared" si="26"/>
        <v>0</v>
      </c>
      <c r="J47" s="675">
        <f t="shared" si="26"/>
        <v>3.2145895790244849E-5</v>
      </c>
      <c r="K47" s="675">
        <f t="shared" si="26"/>
        <v>3.6729488386167547E-5</v>
      </c>
      <c r="L47" s="675">
        <f t="shared" si="26"/>
        <v>4.131091400249795E-5</v>
      </c>
      <c r="M47" s="675">
        <f t="shared" si="26"/>
        <v>4.589017349780275E-5</v>
      </c>
      <c r="N47" s="675">
        <f t="shared" si="26"/>
        <v>5.0467267730360671E-5</v>
      </c>
      <c r="O47" s="675">
        <f t="shared" si="26"/>
        <v>5.5042197558089617E-5</v>
      </c>
      <c r="P47" s="675">
        <f t="shared" si="26"/>
        <v>5.9614963838595242E-5</v>
      </c>
      <c r="Q47" s="675">
        <f t="shared" si="26"/>
        <v>6.4185567429150131E-5</v>
      </c>
      <c r="R47" s="675">
        <f t="shared" si="26"/>
        <v>6.8754009186704212E-5</v>
      </c>
      <c r="S47" s="675">
        <f t="shared" si="26"/>
        <v>7.3320289967884755E-5</v>
      </c>
      <c r="T47" s="675">
        <f t="shared" si="26"/>
        <v>7.7884410628982492E-5</v>
      </c>
      <c r="U47" s="675">
        <f t="shared" si="26"/>
        <v>8.2446372025968967E-5</v>
      </c>
      <c r="V47" s="675">
        <f t="shared" si="26"/>
        <v>8.7006175014475717E-5</v>
      </c>
      <c r="W47" s="675">
        <f t="shared" si="26"/>
        <v>9.156382044982897E-5</v>
      </c>
      <c r="X47" s="675">
        <f t="shared" si="26"/>
        <v>9.6119309187014945E-5</v>
      </c>
      <c r="Y47" s="675">
        <f t="shared" si="26"/>
        <v>1.0067264208069374E-4</v>
      </c>
      <c r="Z47" s="675">
        <f t="shared" si="26"/>
        <v>1.0522381998520625E-4</v>
      </c>
      <c r="AA47" s="675">
        <f t="shared" si="26"/>
        <v>1.0977284375456031E-4</v>
      </c>
      <c r="AB47" s="675">
        <f t="shared" si="26"/>
        <v>1.1431971424244111E-4</v>
      </c>
      <c r="AC47" s="675">
        <f t="shared" si="26"/>
        <v>1.1886443230221116E-4</v>
      </c>
      <c r="AD47" s="675">
        <f t="shared" si="26"/>
        <v>1.2340699878690339E-4</v>
      </c>
      <c r="AE47" s="675">
        <f t="shared" si="26"/>
        <v>1.2794741454922806E-4</v>
      </c>
      <c r="AF47" s="675">
        <f t="shared" si="26"/>
        <v>1.324856804415589E-4</v>
      </c>
      <c r="AG47" s="675">
        <f t="shared" si="26"/>
        <v>1.3702179731596778E-4</v>
      </c>
      <c r="AH47" s="675">
        <f t="shared" si="26"/>
        <v>1.4155576602417966E-4</v>
      </c>
      <c r="AI47" s="675">
        <f t="shared" si="26"/>
        <v>1.4608758741760028E-4</v>
      </c>
      <c r="AJ47" s="675">
        <f t="shared" si="26"/>
        <v>1.5061726234731967E-4</v>
      </c>
      <c r="AK47" s="675">
        <f t="shared" si="26"/>
        <v>1.5514479166409134E-4</v>
      </c>
      <c r="AL47" s="675">
        <f t="shared" si="26"/>
        <v>1.5967017621835305E-4</v>
      </c>
    </row>
    <row r="48" spans="1:40" x14ac:dyDescent="0.3">
      <c r="A48" s="505"/>
    </row>
    <row r="49" spans="1:40" hidden="1" x14ac:dyDescent="0.3">
      <c r="A49" s="504" t="s">
        <v>9071</v>
      </c>
      <c r="B49" s="564"/>
      <c r="C49" s="564"/>
      <c r="D49" s="741"/>
      <c r="E49" s="498"/>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row>
    <row r="50" spans="1:40" hidden="1" x14ac:dyDescent="0.3">
      <c r="A50" s="523" t="s">
        <v>9300</v>
      </c>
      <c r="B50" s="737" t="str">
        <f>BCAInputs!$BV$37</f>
        <v>Freeway</v>
      </c>
      <c r="C50" s="737" t="str">
        <f>BCAInputs!$BW$37</f>
        <v>Arterial</v>
      </c>
      <c r="D50" s="736" t="str">
        <f>BCAInputs!$B$37</f>
        <v>Arterial</v>
      </c>
      <c r="E50" s="517"/>
      <c r="F50" s="517"/>
      <c r="Q50" s="510"/>
      <c r="R50" s="518"/>
      <c r="S50" s="510"/>
      <c r="T50" s="510"/>
      <c r="U50" s="510"/>
      <c r="V50" s="510"/>
      <c r="W50" s="510"/>
      <c r="X50" s="510"/>
      <c r="Y50" s="510"/>
      <c r="Z50" s="510"/>
      <c r="AA50" s="510"/>
      <c r="AB50" s="510"/>
      <c r="AC50" s="510"/>
      <c r="AD50" s="510"/>
      <c r="AE50" s="510"/>
      <c r="AF50" s="510"/>
      <c r="AG50" s="510"/>
      <c r="AH50" s="510"/>
      <c r="AI50" s="510"/>
      <c r="AJ50" s="510"/>
      <c r="AK50" s="510"/>
    </row>
    <row r="51" spans="1:40" hidden="1" x14ac:dyDescent="0.3">
      <c r="A51" s="515" t="s">
        <v>1671</v>
      </c>
      <c r="B51" s="738">
        <v>0.2</v>
      </c>
      <c r="C51" s="738">
        <v>0.05</v>
      </c>
      <c r="D51" s="740">
        <f>IF(D$50=B$50,B51,C51)</f>
        <v>0.05</v>
      </c>
      <c r="F51" s="517"/>
      <c r="Q51" s="510"/>
      <c r="R51" s="518"/>
      <c r="S51" s="510"/>
      <c r="T51" s="510"/>
      <c r="U51" s="510"/>
      <c r="V51" s="510"/>
      <c r="W51" s="510"/>
      <c r="X51" s="510"/>
      <c r="Y51" s="510"/>
      <c r="Z51" s="510"/>
      <c r="AA51" s="510"/>
      <c r="AB51" s="510"/>
      <c r="AC51" s="510"/>
      <c r="AD51" s="510"/>
      <c r="AE51" s="510"/>
      <c r="AF51" s="510"/>
      <c r="AG51" s="510"/>
      <c r="AH51" s="510"/>
      <c r="AI51" s="510"/>
      <c r="AJ51" s="510"/>
      <c r="AK51" s="510"/>
    </row>
    <row r="52" spans="1:40" hidden="1" x14ac:dyDescent="0.3">
      <c r="A52" s="515" t="s">
        <v>2593</v>
      </c>
      <c r="B52" s="738">
        <v>10</v>
      </c>
      <c r="C52" s="738">
        <v>10</v>
      </c>
      <c r="D52" s="740">
        <f>IF(D$50=B$50,B52,C52)</f>
        <v>10</v>
      </c>
      <c r="F52" s="517"/>
      <c r="Q52" s="510"/>
      <c r="R52" s="510"/>
      <c r="S52" s="510"/>
      <c r="T52" s="510"/>
      <c r="U52" s="510"/>
      <c r="V52" s="510"/>
      <c r="W52" s="510"/>
      <c r="X52" s="510"/>
      <c r="Y52" s="510"/>
      <c r="Z52" s="510"/>
      <c r="AA52" s="510"/>
      <c r="AB52" s="510"/>
      <c r="AC52" s="510"/>
      <c r="AD52" s="510"/>
      <c r="AE52" s="510"/>
      <c r="AF52" s="510"/>
      <c r="AG52" s="510"/>
      <c r="AH52" s="510"/>
      <c r="AI52" s="510"/>
      <c r="AJ52" s="510"/>
      <c r="AK52" s="510"/>
    </row>
    <row r="53" spans="1:40" hidden="1" x14ac:dyDescent="0.3">
      <c r="A53" s="739" t="s">
        <v>9299</v>
      </c>
      <c r="B53" s="517"/>
      <c r="C53" s="517"/>
      <c r="D53" s="517"/>
      <c r="E53" s="517"/>
      <c r="F53" s="517"/>
      <c r="Q53" s="510"/>
      <c r="R53" s="510"/>
      <c r="S53" s="510"/>
      <c r="T53" s="510"/>
      <c r="U53" s="510"/>
      <c r="V53" s="510"/>
      <c r="W53" s="510"/>
      <c r="X53" s="510"/>
      <c r="Y53" s="510"/>
      <c r="Z53" s="510"/>
      <c r="AA53" s="510"/>
      <c r="AB53" s="510"/>
      <c r="AC53" s="510"/>
      <c r="AD53" s="510"/>
      <c r="AE53" s="510"/>
      <c r="AF53" s="510"/>
      <c r="AG53" s="510"/>
      <c r="AH53" s="510"/>
      <c r="AI53" s="510"/>
      <c r="AJ53" s="510"/>
      <c r="AK53" s="510"/>
    </row>
    <row r="54" spans="1:40" hidden="1" x14ac:dyDescent="0.3">
      <c r="C54" s="517"/>
      <c r="D54" s="517"/>
      <c r="E54" s="517"/>
      <c r="F54" s="517"/>
      <c r="Q54" s="510"/>
      <c r="R54" s="510"/>
      <c r="S54" s="510"/>
      <c r="T54" s="510"/>
      <c r="U54" s="510"/>
      <c r="V54" s="510"/>
      <c r="W54" s="510"/>
      <c r="X54" s="510"/>
      <c r="Y54" s="510"/>
      <c r="Z54" s="510"/>
      <c r="AA54" s="510"/>
      <c r="AB54" s="510"/>
      <c r="AC54" s="510"/>
      <c r="AD54" s="510"/>
      <c r="AE54" s="510"/>
      <c r="AF54" s="510"/>
      <c r="AG54" s="510"/>
      <c r="AH54" s="510"/>
      <c r="AI54" s="510"/>
      <c r="AJ54" s="510"/>
      <c r="AK54" s="510"/>
    </row>
    <row r="55" spans="1:40" hidden="1" x14ac:dyDescent="0.3">
      <c r="A55" s="516" t="s">
        <v>9191</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row>
    <row r="56" spans="1:40" hidden="1" x14ac:dyDescent="0.3">
      <c r="A56" s="505" t="str">
        <f>A$7</f>
        <v>Automobiles</v>
      </c>
      <c r="B56" s="519"/>
      <c r="C56" s="519"/>
      <c r="D56" s="519"/>
      <c r="E56" s="519"/>
      <c r="F56" s="519">
        <f>IFERROR(EXP(LN((ROUND(BCAInputs!$B$38/F$39,5)-1)/$D$51)/$D$52),0)</f>
        <v>0</v>
      </c>
      <c r="G56" s="519">
        <f>IFERROR(EXP(LN((ROUND(BCAInputs!$B$38/G$39,5)-1)/$D$51)/$D$52),0)</f>
        <v>0</v>
      </c>
      <c r="H56" s="519">
        <f>IFERROR(EXP(LN((ROUND(BCAInputs!$B$38/H$39,5)-1)/$D$51)/$D$52),0)</f>
        <v>0</v>
      </c>
      <c r="I56" s="519">
        <f>IFERROR(EXP(LN((ROUND(BCAInputs!$B$38/I$39,5)-1)/$D$51)/$D$52),0)</f>
        <v>0</v>
      </c>
      <c r="J56" s="519">
        <f>IFERROR(EXP(LN((ROUND(BCAInputs!$B$38/J$39,5)-1)/$D$51)/$D$52),0)</f>
        <v>0</v>
      </c>
      <c r="K56" s="519">
        <f>IFERROR(EXP(LN((ROUND(BCAInputs!$B$38/K$39,5)-1)/$D$51)/$D$52),0)</f>
        <v>0</v>
      </c>
      <c r="L56" s="519">
        <f>IFERROR(EXP(LN((ROUND(BCAInputs!$B$38/L$39,5)-1)/$D$51)/$D$52),0)</f>
        <v>0</v>
      </c>
      <c r="M56" s="519">
        <f>IFERROR(EXP(LN((ROUND(BCAInputs!$B$38/M$39,5)-1)/$D$51)/$D$52),0)</f>
        <v>0</v>
      </c>
      <c r="N56" s="519">
        <f>IFERROR(EXP(LN((ROUND(BCAInputs!$B$38/N$39,5)-1)/$D$51)/$D$52),0)</f>
        <v>0</v>
      </c>
      <c r="O56" s="519">
        <f>IFERROR(EXP(LN((ROUND(BCAInputs!$B$38/O$39,5)-1)/$D$51)/$D$52),0)</f>
        <v>0</v>
      </c>
      <c r="P56" s="519">
        <f>IFERROR(EXP(LN((ROUND(BCAInputs!$B$38/P$39,5)-1)/$D$51)/$D$52),0)</f>
        <v>0</v>
      </c>
      <c r="Q56" s="519">
        <f>IFERROR(EXP(LN((ROUND(BCAInputs!$B$38/Q$39,5)-1)/$D$51)/$D$52),0)</f>
        <v>0</v>
      </c>
      <c r="R56" s="519">
        <f>IFERROR(EXP(LN((ROUND(BCAInputs!$B$38/R$39,5)-1)/$D$51)/$D$52),0)</f>
        <v>0</v>
      </c>
      <c r="S56" s="519">
        <f>IFERROR(EXP(LN((ROUND(BCAInputs!$B$38/S$39,5)-1)/$D$51)/$D$52),0)</f>
        <v>0</v>
      </c>
      <c r="T56" s="519">
        <f>IFERROR(EXP(LN((ROUND(BCAInputs!$B$38/T$39,5)-1)/$D$51)/$D$52),0)</f>
        <v>0</v>
      </c>
      <c r="U56" s="519">
        <f>IFERROR(EXP(LN((ROUND(BCAInputs!$B$38/U$39,5)-1)/$D$51)/$D$52),0)</f>
        <v>0</v>
      </c>
      <c r="V56" s="519">
        <f>IFERROR(EXP(LN((ROUND(BCAInputs!$B$38/V$39,5)-1)/$D$51)/$D$52),0)</f>
        <v>0</v>
      </c>
      <c r="W56" s="519">
        <f>IFERROR(EXP(LN((ROUND(BCAInputs!$B$38/W$39,5)-1)/$D$51)/$D$52),0)</f>
        <v>0</v>
      </c>
      <c r="X56" s="519">
        <f>IFERROR(EXP(LN((ROUND(BCAInputs!$B$38/X$39,5)-1)/$D$51)/$D$52),0)</f>
        <v>0</v>
      </c>
      <c r="Y56" s="519">
        <f>IFERROR(EXP(LN((ROUND(BCAInputs!$B$38/Y$39,5)-1)/$D$51)/$D$52),0)</f>
        <v>0</v>
      </c>
      <c r="Z56" s="519">
        <f>IFERROR(EXP(LN((ROUND(BCAInputs!$B$38/Z$39,5)-1)/$D$51)/$D$52),0)</f>
        <v>0</v>
      </c>
      <c r="AA56" s="519">
        <f>IFERROR(EXP(LN((ROUND(BCAInputs!$B$38/AA$39,5)-1)/$D$51)/$D$52),0)</f>
        <v>0</v>
      </c>
      <c r="AB56" s="519">
        <f>IFERROR(EXP(LN((ROUND(BCAInputs!$B$38/AB$39,5)-1)/$D$51)/$D$52),0)</f>
        <v>0</v>
      </c>
      <c r="AC56" s="519">
        <f>IFERROR(EXP(LN((ROUND(BCAInputs!$B$38/AC$39,5)-1)/$D$51)/$D$52),0)</f>
        <v>0</v>
      </c>
      <c r="AD56" s="519">
        <f>IFERROR(EXP(LN((ROUND(BCAInputs!$B$38/AD$39,5)-1)/$D$51)/$D$52),0)</f>
        <v>0</v>
      </c>
      <c r="AE56" s="519">
        <f>IFERROR(EXP(LN((ROUND(BCAInputs!$B$38/AE$39,5)-1)/$D$51)/$D$52),0)</f>
        <v>0</v>
      </c>
      <c r="AF56" s="519">
        <f>IFERROR(EXP(LN((ROUND(BCAInputs!$B$38/AF$39,5)-1)/$D$51)/$D$52),0)</f>
        <v>0</v>
      </c>
      <c r="AG56" s="519">
        <f>IFERROR(EXP(LN((ROUND(BCAInputs!$B$38/AG$39,5)-1)/$D$51)/$D$52),0)</f>
        <v>0</v>
      </c>
      <c r="AH56" s="519">
        <f>IFERROR(EXP(LN((ROUND(BCAInputs!$B$38/AH$39,5)-1)/$D$51)/$D$52),0)</f>
        <v>0</v>
      </c>
      <c r="AI56" s="519">
        <f>IFERROR(EXP(LN((ROUND(BCAInputs!$B$38/AI$39,5)-1)/$D$51)/$D$52),0)</f>
        <v>0</v>
      </c>
      <c r="AJ56" s="519">
        <f>IFERROR(EXP(LN((ROUND(BCAInputs!$B$38/AJ$39,5)-1)/$D$51)/$D$52),0)</f>
        <v>0</v>
      </c>
      <c r="AK56" s="519">
        <f>IFERROR(EXP(LN((ROUND(BCAInputs!$B$38/AK$39,5)-1)/$D$51)/$D$52),0)</f>
        <v>0</v>
      </c>
      <c r="AL56" s="519">
        <f>IFERROR(EXP(LN((ROUND(BCAInputs!$B$38/AL$39,5)-1)/$D$51)/$D$52),0)</f>
        <v>0</v>
      </c>
      <c r="AM56" s="519"/>
      <c r="AN56" s="519"/>
    </row>
    <row r="57" spans="1:40" hidden="1" x14ac:dyDescent="0.3">
      <c r="A57" s="505" t="str">
        <f>A$8</f>
        <v>Trucks</v>
      </c>
      <c r="B57" s="519"/>
      <c r="C57" s="519"/>
      <c r="D57" s="519"/>
      <c r="E57" s="519"/>
      <c r="F57" s="519">
        <f>IFERROR(EXP(LN((ROUND(BCAInputs!$B$38/F$40,5)-1)/$D$51)/$D$52),0)</f>
        <v>0</v>
      </c>
      <c r="G57" s="519">
        <f>IFERROR(EXP(LN((ROUND(BCAInputs!$B$38/G$40,5)-1)/$D$51)/$D$52),0)</f>
        <v>0</v>
      </c>
      <c r="H57" s="519">
        <f>IFERROR(EXP(LN((ROUND(BCAInputs!$B$38/H$40,5)-1)/$D$51)/$D$52),0)</f>
        <v>0</v>
      </c>
      <c r="I57" s="519">
        <f>IFERROR(EXP(LN((ROUND(BCAInputs!$B$38/I$40,5)-1)/$D$51)/$D$52),0)</f>
        <v>0</v>
      </c>
      <c r="J57" s="519">
        <f>IFERROR(EXP(LN((ROUND(BCAInputs!$B$38/J$40,5)-1)/$D$51)/$D$52),0)</f>
        <v>0</v>
      </c>
      <c r="K57" s="519">
        <f>IFERROR(EXP(LN((ROUND(BCAInputs!$B$38/K$40,5)-1)/$D$51)/$D$52),0)</f>
        <v>0</v>
      </c>
      <c r="L57" s="519">
        <f>IFERROR(EXP(LN((ROUND(BCAInputs!$B$38/L$40,5)-1)/$D$51)/$D$52),0)</f>
        <v>0</v>
      </c>
      <c r="M57" s="519">
        <f>IFERROR(EXP(LN((ROUND(BCAInputs!$B$38/M$40,5)-1)/$D$51)/$D$52),0)</f>
        <v>0</v>
      </c>
      <c r="N57" s="519">
        <f>IFERROR(EXP(LN((ROUND(BCAInputs!$B$38/N$40,5)-1)/$D$51)/$D$52),0)</f>
        <v>0</v>
      </c>
      <c r="O57" s="519">
        <f>IFERROR(EXP(LN((ROUND(BCAInputs!$B$38/O$40,5)-1)/$D$51)/$D$52),0)</f>
        <v>0</v>
      </c>
      <c r="P57" s="519">
        <f>IFERROR(EXP(LN((ROUND(BCAInputs!$B$38/P$40,5)-1)/$D$51)/$D$52),0)</f>
        <v>0</v>
      </c>
      <c r="Q57" s="519">
        <f>IFERROR(EXP(LN((ROUND(BCAInputs!$B$38/Q$40,5)-1)/$D$51)/$D$52),0)</f>
        <v>0</v>
      </c>
      <c r="R57" s="519">
        <f>IFERROR(EXP(LN((ROUND(BCAInputs!$B$38/R$40,5)-1)/$D$51)/$D$52),0)</f>
        <v>0</v>
      </c>
      <c r="S57" s="519">
        <f>IFERROR(EXP(LN((ROUND(BCAInputs!$B$38/S$40,5)-1)/$D$51)/$D$52),0)</f>
        <v>0</v>
      </c>
      <c r="T57" s="519">
        <f>IFERROR(EXP(LN((ROUND(BCAInputs!$B$38/T$40,5)-1)/$D$51)/$D$52),0)</f>
        <v>0</v>
      </c>
      <c r="U57" s="519">
        <f>IFERROR(EXP(LN((ROUND(BCAInputs!$B$38/U$40,5)-1)/$D$51)/$D$52),0)</f>
        <v>0</v>
      </c>
      <c r="V57" s="519">
        <f>IFERROR(EXP(LN((ROUND(BCAInputs!$B$38/V$40,5)-1)/$D$51)/$D$52),0)</f>
        <v>0</v>
      </c>
      <c r="W57" s="519">
        <f>IFERROR(EXP(LN((ROUND(BCAInputs!$B$38/W$40,5)-1)/$D$51)/$D$52),0)</f>
        <v>0</v>
      </c>
      <c r="X57" s="519">
        <f>IFERROR(EXP(LN((ROUND(BCAInputs!$B$38/X$40,5)-1)/$D$51)/$D$52),0)</f>
        <v>0</v>
      </c>
      <c r="Y57" s="519">
        <f>IFERROR(EXP(LN((ROUND(BCAInputs!$B$38/Y$40,5)-1)/$D$51)/$D$52),0)</f>
        <v>0</v>
      </c>
      <c r="Z57" s="519">
        <f>IFERROR(EXP(LN((ROUND(BCAInputs!$B$38/Z$40,5)-1)/$D$51)/$D$52),0)</f>
        <v>0</v>
      </c>
      <c r="AA57" s="519">
        <f>IFERROR(EXP(LN((ROUND(BCAInputs!$B$38/AA$40,5)-1)/$D$51)/$D$52),0)</f>
        <v>0</v>
      </c>
      <c r="AB57" s="519">
        <f>IFERROR(EXP(LN((ROUND(BCAInputs!$B$38/AB$40,5)-1)/$D$51)/$D$52),0)</f>
        <v>0</v>
      </c>
      <c r="AC57" s="519">
        <f>IFERROR(EXP(LN((ROUND(BCAInputs!$B$38/AC$40,5)-1)/$D$51)/$D$52),0)</f>
        <v>0</v>
      </c>
      <c r="AD57" s="519">
        <f>IFERROR(EXP(LN((ROUND(BCAInputs!$B$38/AD$40,5)-1)/$D$51)/$D$52),0)</f>
        <v>0</v>
      </c>
      <c r="AE57" s="519">
        <f>IFERROR(EXP(LN((ROUND(BCAInputs!$B$38/AE$40,5)-1)/$D$51)/$D$52),0)</f>
        <v>0</v>
      </c>
      <c r="AF57" s="519">
        <f>IFERROR(EXP(LN((ROUND(BCAInputs!$B$38/AF$40,5)-1)/$D$51)/$D$52),0)</f>
        <v>0</v>
      </c>
      <c r="AG57" s="519">
        <f>IFERROR(EXP(LN((ROUND(BCAInputs!$B$38/AG$40,5)-1)/$D$51)/$D$52),0)</f>
        <v>0</v>
      </c>
      <c r="AH57" s="519">
        <f>IFERROR(EXP(LN((ROUND(BCAInputs!$B$38/AH$40,5)-1)/$D$51)/$D$52),0)</f>
        <v>0</v>
      </c>
      <c r="AI57" s="519">
        <f>IFERROR(EXP(LN((ROUND(BCAInputs!$B$38/AI$40,5)-1)/$D$51)/$D$52),0)</f>
        <v>0</v>
      </c>
      <c r="AJ57" s="519">
        <f>IFERROR(EXP(LN((ROUND(BCAInputs!$B$38/AJ$40,5)-1)/$D$51)/$D$52),0)</f>
        <v>0</v>
      </c>
      <c r="AK57" s="519">
        <f>IFERROR(EXP(LN((ROUND(BCAInputs!$B$38/AK$40,5)-1)/$D$51)/$D$52),0)</f>
        <v>0</v>
      </c>
      <c r="AL57" s="519">
        <f>IFERROR(EXP(LN((ROUND(BCAInputs!$B$38/AL$40,5)-1)/$D$51)/$D$52),0)</f>
        <v>0</v>
      </c>
      <c r="AM57" s="519"/>
      <c r="AN57" s="519"/>
    </row>
    <row r="58" spans="1:40" hidden="1" x14ac:dyDescent="0.3"/>
    <row r="59" spans="1:40" hidden="1" x14ac:dyDescent="0.3">
      <c r="A59" s="516" t="s">
        <v>9192</v>
      </c>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row>
    <row r="60" spans="1:40" hidden="1" x14ac:dyDescent="0.3">
      <c r="A60" s="505" t="str">
        <f>A$7</f>
        <v>Automobiles</v>
      </c>
      <c r="B60" s="519"/>
      <c r="C60" s="519"/>
      <c r="D60" s="519"/>
      <c r="E60" s="519"/>
      <c r="F60" s="519">
        <f>IFERROR(EXP(LN((ROUND(BCAInputs!$B$38/F$43,5)-1)/$D$51)/$D$52),0)</f>
        <v>0</v>
      </c>
      <c r="G60" s="519">
        <f>IFERROR(EXP(LN((ROUND(BCAInputs!$B$38/G$43,5)-1)/$D$51)/$D$52),0)</f>
        <v>0</v>
      </c>
      <c r="H60" s="519">
        <f>IFERROR(EXP(LN((ROUND(BCAInputs!$B$38/H$43,5)-1)/$D$51)/$D$52),0)</f>
        <v>0</v>
      </c>
      <c r="I60" s="519">
        <f>IFERROR(EXP(LN((ROUND(BCAInputs!$B$38/I$43,5)-1)/$D$51)/$D$52),0)</f>
        <v>0</v>
      </c>
      <c r="J60" s="519">
        <f>IFERROR(EXP(LN((ROUND(BCAInputs!$B$38/J$43,5)-1)/$D$51)/$D$52),0)</f>
        <v>0</v>
      </c>
      <c r="K60" s="519">
        <f>IFERROR(EXP(LN((ROUND(BCAInputs!$B$38/K$43,5)-1)/$D$51)/$D$52),0)</f>
        <v>0</v>
      </c>
      <c r="L60" s="519">
        <f>IFERROR(EXP(LN((ROUND(BCAInputs!$B$38/L$43,5)-1)/$D$51)/$D$52),0)</f>
        <v>0</v>
      </c>
      <c r="M60" s="519">
        <f>IFERROR(EXP(LN((ROUND(BCAInputs!$B$38/M$43,5)-1)/$D$51)/$D$52),0)</f>
        <v>0</v>
      </c>
      <c r="N60" s="519">
        <f>IFERROR(EXP(LN((ROUND(BCAInputs!$B$38/N$43,5)-1)/$D$51)/$D$52),0)</f>
        <v>0</v>
      </c>
      <c r="O60" s="519">
        <f>IFERROR(EXP(LN((ROUND(BCAInputs!$B$38/O$43,5)-1)/$D$51)/$D$52),0)</f>
        <v>0</v>
      </c>
      <c r="P60" s="519">
        <f>IFERROR(EXP(LN((ROUND(BCAInputs!$B$38/P$43,5)-1)/$D$51)/$D$52),0)</f>
        <v>0</v>
      </c>
      <c r="Q60" s="519">
        <f>IFERROR(EXP(LN((ROUND(BCAInputs!$B$38/Q$43,5)-1)/$D$51)/$D$52),0)</f>
        <v>0</v>
      </c>
      <c r="R60" s="519">
        <f>IFERROR(EXP(LN((ROUND(BCAInputs!$B$38/R$43,5)-1)/$D$51)/$D$52),0)</f>
        <v>0</v>
      </c>
      <c r="S60" s="519">
        <f>IFERROR(EXP(LN((ROUND(BCAInputs!$B$38/S$43,5)-1)/$D$51)/$D$52),0)</f>
        <v>0</v>
      </c>
      <c r="T60" s="519">
        <f>IFERROR(EXP(LN((ROUND(BCAInputs!$B$38/T$43,5)-1)/$D$51)/$D$52),0)</f>
        <v>0</v>
      </c>
      <c r="U60" s="519">
        <f>IFERROR(EXP(LN((ROUND(BCAInputs!$B$38/U$43,5)-1)/$D$51)/$D$52),0)</f>
        <v>0</v>
      </c>
      <c r="V60" s="519">
        <f>IFERROR(EXP(LN((ROUND(BCAInputs!$B$38/V$43,5)-1)/$D$51)/$D$52),0)</f>
        <v>0</v>
      </c>
      <c r="W60" s="519">
        <f>IFERROR(EXP(LN((ROUND(BCAInputs!$B$38/W$43,5)-1)/$D$51)/$D$52),0)</f>
        <v>0</v>
      </c>
      <c r="X60" s="519">
        <f>IFERROR(EXP(LN((ROUND(BCAInputs!$B$38/X$43,5)-1)/$D$51)/$D$52),0)</f>
        <v>0</v>
      </c>
      <c r="Y60" s="519">
        <f>IFERROR(EXP(LN((ROUND(BCAInputs!$B$38/Y$43,5)-1)/$D$51)/$D$52),0)</f>
        <v>0</v>
      </c>
      <c r="Z60" s="519">
        <f>IFERROR(EXP(LN((ROUND(BCAInputs!$B$38/Z$43,5)-1)/$D$51)/$D$52),0)</f>
        <v>0</v>
      </c>
      <c r="AA60" s="519">
        <f>IFERROR(EXP(LN((ROUND(BCAInputs!$B$38/AA$43,5)-1)/$D$51)/$D$52),0)</f>
        <v>0</v>
      </c>
      <c r="AB60" s="519">
        <f>IFERROR(EXP(LN((ROUND(BCAInputs!$B$38/AB$43,5)-1)/$D$51)/$D$52),0)</f>
        <v>0</v>
      </c>
      <c r="AC60" s="519">
        <f>IFERROR(EXP(LN((ROUND(BCAInputs!$B$38/AC$43,5)-1)/$D$51)/$D$52),0)</f>
        <v>0</v>
      </c>
      <c r="AD60" s="519">
        <f>IFERROR(EXP(LN((ROUND(BCAInputs!$B$38/AD$43,5)-1)/$D$51)/$D$52),0)</f>
        <v>0</v>
      </c>
      <c r="AE60" s="519">
        <f>IFERROR(EXP(LN((ROUND(BCAInputs!$B$38/AE$43,5)-1)/$D$51)/$D$52),0)</f>
        <v>0</v>
      </c>
      <c r="AF60" s="519">
        <f>IFERROR(EXP(LN((ROUND(BCAInputs!$B$38/AF$43,5)-1)/$D$51)/$D$52),0)</f>
        <v>0</v>
      </c>
      <c r="AG60" s="519">
        <f>IFERROR(EXP(LN((ROUND(BCAInputs!$B$38/AG$43,5)-1)/$D$51)/$D$52),0)</f>
        <v>0</v>
      </c>
      <c r="AH60" s="519">
        <f>IFERROR(EXP(LN((ROUND(BCAInputs!$B$38/AH$43,5)-1)/$D$51)/$D$52),0)</f>
        <v>0</v>
      </c>
      <c r="AI60" s="519">
        <f>IFERROR(EXP(LN((ROUND(BCAInputs!$B$38/AI$43,5)-1)/$D$51)/$D$52),0)</f>
        <v>0</v>
      </c>
      <c r="AJ60" s="519">
        <f>IFERROR(EXP(LN((ROUND(BCAInputs!$B$38/AJ$43,5)-1)/$D$51)/$D$52),0)</f>
        <v>0</v>
      </c>
      <c r="AK60" s="519">
        <f>IFERROR(EXP(LN((ROUND(BCAInputs!$B$38/AK$43,5)-1)/$D$51)/$D$52),0)</f>
        <v>0</v>
      </c>
      <c r="AL60" s="519">
        <f>IFERROR(EXP(LN((ROUND(BCAInputs!$B$38/AL$43,5)-1)/$D$51)/$D$52),0)</f>
        <v>0</v>
      </c>
      <c r="AM60" s="519"/>
      <c r="AN60" s="519"/>
    </row>
    <row r="61" spans="1:40" hidden="1" x14ac:dyDescent="0.3">
      <c r="A61" s="505" t="str">
        <f>A$8</f>
        <v>Trucks</v>
      </c>
      <c r="B61" s="519"/>
      <c r="C61" s="519"/>
      <c r="D61" s="519"/>
      <c r="E61" s="519"/>
      <c r="F61" s="519">
        <f>IFERROR(EXP(LN((ROUND(BCAInputs!$B$38/F$44,5)-1)/$D$51)/$D$52),0)</f>
        <v>0</v>
      </c>
      <c r="G61" s="519">
        <f>IFERROR(EXP(LN((ROUND(BCAInputs!$B$38/G$44,5)-1)/$D$51)/$D$52),0)</f>
        <v>0</v>
      </c>
      <c r="H61" s="519">
        <f>IFERROR(EXP(LN((ROUND(BCAInputs!$B$38/H$44,5)-1)/$D$51)/$D$52),0)</f>
        <v>0</v>
      </c>
      <c r="I61" s="519">
        <f>IFERROR(EXP(LN((ROUND(BCAInputs!$B$38/I$44,5)-1)/$D$51)/$D$52),0)</f>
        <v>0</v>
      </c>
      <c r="J61" s="519">
        <f>IFERROR(EXP(LN((ROUND(BCAInputs!$B$38/J$44,5)-1)/$D$51)/$D$52),0)</f>
        <v>0</v>
      </c>
      <c r="K61" s="519">
        <f>IFERROR(EXP(LN((ROUND(BCAInputs!$B$38/K$44,5)-1)/$D$51)/$D$52),0)</f>
        <v>0</v>
      </c>
      <c r="L61" s="519">
        <f>IFERROR(EXP(LN((ROUND(BCAInputs!$B$38/L$44,5)-1)/$D$51)/$D$52),0)</f>
        <v>0</v>
      </c>
      <c r="M61" s="519">
        <f>IFERROR(EXP(LN((ROUND(BCAInputs!$B$38/M$44,5)-1)/$D$51)/$D$52),0)</f>
        <v>0</v>
      </c>
      <c r="N61" s="519">
        <f>IFERROR(EXP(LN((ROUND(BCAInputs!$B$38/N$44,5)-1)/$D$51)/$D$52),0)</f>
        <v>0</v>
      </c>
      <c r="O61" s="519">
        <f>IFERROR(EXP(LN((ROUND(BCAInputs!$B$38/O$44,5)-1)/$D$51)/$D$52),0)</f>
        <v>0</v>
      </c>
      <c r="P61" s="519">
        <f>IFERROR(EXP(LN((ROUND(BCAInputs!$B$38/P$44,5)-1)/$D$51)/$D$52),0)</f>
        <v>0</v>
      </c>
      <c r="Q61" s="519">
        <f>IFERROR(EXP(LN((ROUND(BCAInputs!$B$38/Q$44,5)-1)/$D$51)/$D$52),0)</f>
        <v>0</v>
      </c>
      <c r="R61" s="519">
        <f>IFERROR(EXP(LN((ROUND(BCAInputs!$B$38/R$44,5)-1)/$D$51)/$D$52),0)</f>
        <v>0</v>
      </c>
      <c r="S61" s="519">
        <f>IFERROR(EXP(LN((ROUND(BCAInputs!$B$38/S$44,5)-1)/$D$51)/$D$52),0)</f>
        <v>0</v>
      </c>
      <c r="T61" s="519">
        <f>IFERROR(EXP(LN((ROUND(BCAInputs!$B$38/T$44,5)-1)/$D$51)/$D$52),0)</f>
        <v>0</v>
      </c>
      <c r="U61" s="519">
        <f>IFERROR(EXP(LN((ROUND(BCAInputs!$B$38/U$44,5)-1)/$D$51)/$D$52),0)</f>
        <v>0</v>
      </c>
      <c r="V61" s="519">
        <f>IFERROR(EXP(LN((ROUND(BCAInputs!$B$38/V$44,5)-1)/$D$51)/$D$52),0)</f>
        <v>0</v>
      </c>
      <c r="W61" s="519">
        <f>IFERROR(EXP(LN((ROUND(BCAInputs!$B$38/W$44,5)-1)/$D$51)/$D$52),0)</f>
        <v>0</v>
      </c>
      <c r="X61" s="519">
        <f>IFERROR(EXP(LN((ROUND(BCAInputs!$B$38/X$44,5)-1)/$D$51)/$D$52),0)</f>
        <v>0</v>
      </c>
      <c r="Y61" s="519">
        <f>IFERROR(EXP(LN((ROUND(BCAInputs!$B$38/Y$44,5)-1)/$D$51)/$D$52),0)</f>
        <v>0</v>
      </c>
      <c r="Z61" s="519">
        <f>IFERROR(EXP(LN((ROUND(BCAInputs!$B$38/Z$44,5)-1)/$D$51)/$D$52),0)</f>
        <v>0</v>
      </c>
      <c r="AA61" s="519">
        <f>IFERROR(EXP(LN((ROUND(BCAInputs!$B$38/AA$44,5)-1)/$D$51)/$D$52),0)</f>
        <v>0</v>
      </c>
      <c r="AB61" s="519">
        <f>IFERROR(EXP(LN((ROUND(BCAInputs!$B$38/AB$44,5)-1)/$D$51)/$D$52),0)</f>
        <v>0</v>
      </c>
      <c r="AC61" s="519">
        <f>IFERROR(EXP(LN((ROUND(BCAInputs!$B$38/AC$44,5)-1)/$D$51)/$D$52),0)</f>
        <v>0</v>
      </c>
      <c r="AD61" s="519">
        <f>IFERROR(EXP(LN((ROUND(BCAInputs!$B$38/AD$44,5)-1)/$D$51)/$D$52),0)</f>
        <v>0</v>
      </c>
      <c r="AE61" s="519">
        <f>IFERROR(EXP(LN((ROUND(BCAInputs!$B$38/AE$44,5)-1)/$D$51)/$D$52),0)</f>
        <v>0</v>
      </c>
      <c r="AF61" s="519">
        <f>IFERROR(EXP(LN((ROUND(BCAInputs!$B$38/AF$44,5)-1)/$D$51)/$D$52),0)</f>
        <v>0</v>
      </c>
      <c r="AG61" s="519">
        <f>IFERROR(EXP(LN((ROUND(BCAInputs!$B$38/AG$44,5)-1)/$D$51)/$D$52),0)</f>
        <v>0</v>
      </c>
      <c r="AH61" s="519">
        <f>IFERROR(EXP(LN((ROUND(BCAInputs!$B$38/AH$44,5)-1)/$D$51)/$D$52),0)</f>
        <v>0</v>
      </c>
      <c r="AI61" s="519">
        <f>IFERROR(EXP(LN((ROUND(BCAInputs!$B$38/AI$44,5)-1)/$D$51)/$D$52),0)</f>
        <v>0</v>
      </c>
      <c r="AJ61" s="519">
        <f>IFERROR(EXP(LN((ROUND(BCAInputs!$B$38/AJ$44,5)-1)/$D$51)/$D$52),0)</f>
        <v>0</v>
      </c>
      <c r="AK61" s="519">
        <f>IFERROR(EXP(LN((ROUND(BCAInputs!$B$38/AK$44,5)-1)/$D$51)/$D$52),0)</f>
        <v>0</v>
      </c>
      <c r="AL61" s="519">
        <f>IFERROR(EXP(LN((ROUND(BCAInputs!$B$38/AL$44,5)-1)/$D$51)/$D$52),0)</f>
        <v>0</v>
      </c>
      <c r="AM61" s="519"/>
      <c r="AN61" s="519"/>
    </row>
    <row r="62" spans="1:40" hidden="1" x14ac:dyDescent="0.3"/>
    <row r="63" spans="1:40" hidden="1" x14ac:dyDescent="0.3"/>
    <row r="64" spans="1:40" hidden="1"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sheetData>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7" tint="0.59999389629810485"/>
  </sheetPr>
  <dimension ref="A1:AG42"/>
  <sheetViews>
    <sheetView zoomScale="75" zoomScaleNormal="75" workbookViewId="0">
      <pane ySplit="1" topLeftCell="A2" activePane="bottomLeft" state="frozen"/>
      <selection activeCell="B48" sqref="B48"/>
      <selection pane="bottomLeft" activeCell="B48" sqref="B48"/>
    </sheetView>
  </sheetViews>
  <sheetFormatPr defaultColWidth="9.109375" defaultRowHeight="14.4" x14ac:dyDescent="0.3"/>
  <cols>
    <col min="1" max="1" width="29.88671875" style="350" customWidth="1"/>
    <col min="2" max="3" width="12.6640625" style="350" customWidth="1"/>
    <col min="4" max="4" width="7.6640625" style="350" customWidth="1"/>
    <col min="5" max="32" width="12.6640625" style="350" customWidth="1"/>
    <col min="33" max="33" width="4.6640625" style="350" customWidth="1"/>
    <col min="34" max="16384" width="9.109375" style="349"/>
  </cols>
  <sheetData>
    <row r="1" spans="1:33" s="348" customFormat="1" ht="18" x14ac:dyDescent="0.3">
      <c r="A1" s="1244" t="s">
        <v>9504</v>
      </c>
      <c r="B1" s="346"/>
      <c r="C1" s="346"/>
      <c r="D1" s="346"/>
    </row>
    <row r="2" spans="1:33" x14ac:dyDescent="0.3">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row>
    <row r="3" spans="1:33" x14ac:dyDescent="0.3">
      <c r="A3" s="346" t="s">
        <v>9423</v>
      </c>
      <c r="B3" s="347"/>
      <c r="C3" s="347"/>
      <c r="D3" s="347"/>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row>
    <row r="4" spans="1:33" x14ac:dyDescent="0.3">
      <c r="A4" s="656"/>
      <c r="B4" s="1313" t="s">
        <v>9449</v>
      </c>
      <c r="C4" s="1313"/>
      <c r="D4" s="348"/>
      <c r="E4" s="1312" t="s">
        <v>9502</v>
      </c>
      <c r="F4" s="1312"/>
      <c r="G4" s="348"/>
      <c r="H4" s="348"/>
      <c r="I4" s="348"/>
      <c r="J4" s="348"/>
      <c r="K4" s="348"/>
      <c r="L4" s="348"/>
      <c r="M4" s="348"/>
      <c r="N4" s="348"/>
      <c r="O4" s="348"/>
      <c r="P4" s="348"/>
      <c r="Q4" s="348"/>
      <c r="R4" s="348"/>
      <c r="S4" s="348"/>
      <c r="T4" s="348"/>
      <c r="U4" s="348"/>
      <c r="V4" s="348"/>
      <c r="W4" s="348"/>
      <c r="X4" s="348"/>
      <c r="Y4" s="348"/>
      <c r="Z4" s="348"/>
      <c r="AA4" s="349"/>
      <c r="AB4" s="349"/>
      <c r="AC4" s="349"/>
      <c r="AD4" s="349"/>
      <c r="AE4" s="349"/>
      <c r="AF4" s="349"/>
      <c r="AG4" s="349"/>
    </row>
    <row r="5" spans="1:33" x14ac:dyDescent="0.3">
      <c r="A5" s="106" t="s">
        <v>1</v>
      </c>
      <c r="B5" s="107" t="s">
        <v>9053</v>
      </c>
      <c r="C5" s="107" t="s">
        <v>9054</v>
      </c>
      <c r="E5" s="107" t="s">
        <v>9500</v>
      </c>
      <c r="F5" s="107" t="s">
        <v>9501</v>
      </c>
    </row>
    <row r="6" spans="1:33" x14ac:dyDescent="0.3">
      <c r="A6" s="308">
        <v>2017</v>
      </c>
      <c r="B6" s="1121">
        <f>E6*PriceIndices!$AD$60</f>
        <v>2.0275468029474943</v>
      </c>
      <c r="C6" s="1121">
        <f>F6*PriceIndices!$AD$60</f>
        <v>2.1019578712782443</v>
      </c>
      <c r="E6" s="1245">
        <v>2.072613</v>
      </c>
      <c r="F6" s="1245">
        <v>2.1486779999999999</v>
      </c>
    </row>
    <row r="7" spans="1:33" x14ac:dyDescent="0.3">
      <c r="A7" s="308">
        <v>2018</v>
      </c>
      <c r="B7" s="1121">
        <f>E7*PriceIndices!$AD$60</f>
        <v>2.301900749381407</v>
      </c>
      <c r="C7" s="1121">
        <f>F7*PriceIndices!$AD$60</f>
        <v>2.5425919169770959</v>
      </c>
      <c r="E7" s="1245">
        <v>2.3530650000000004</v>
      </c>
      <c r="F7" s="1245">
        <v>2.5991059999999999</v>
      </c>
    </row>
    <row r="8" spans="1:33" x14ac:dyDescent="0.3">
      <c r="A8" s="108">
        <v>2019</v>
      </c>
      <c r="B8" s="1121">
        <f>E8*PriceIndices!$AD$60</f>
        <v>2.3270233503910958</v>
      </c>
      <c r="C8" s="1121">
        <f>F8*PriceIndices!$AD$60</f>
        <v>2.4890627084319004</v>
      </c>
      <c r="E8" s="1245">
        <v>2.378746</v>
      </c>
      <c r="F8" s="1245">
        <v>2.544387</v>
      </c>
    </row>
    <row r="9" spans="1:33" x14ac:dyDescent="0.3">
      <c r="A9" s="108">
        <v>2020</v>
      </c>
      <c r="B9" s="1121">
        <f>E9*PriceIndices!$AD$60</f>
        <v>2.4173301059539023</v>
      </c>
      <c r="C9" s="1121">
        <f>F9*PriceIndices!$AD$60</f>
        <v>2.6907732957373725</v>
      </c>
      <c r="E9" s="1245">
        <v>2.47106</v>
      </c>
      <c r="F9" s="1245">
        <v>2.7505810000000004</v>
      </c>
    </row>
    <row r="10" spans="1:33" x14ac:dyDescent="0.3">
      <c r="A10" s="108">
        <v>2021</v>
      </c>
      <c r="B10" s="1121">
        <f>E10*PriceIndices!$AD$60</f>
        <v>2.4440335692053914</v>
      </c>
      <c r="C10" s="1121">
        <f>F10*PriceIndices!$AD$60</f>
        <v>2.7069164818228781</v>
      </c>
      <c r="E10" s="1245">
        <v>2.4983570000000004</v>
      </c>
      <c r="F10" s="1245">
        <v>2.767083</v>
      </c>
    </row>
    <row r="11" spans="1:33" x14ac:dyDescent="0.3">
      <c r="A11" s="108">
        <v>2022</v>
      </c>
      <c r="B11" s="1121">
        <f>E11*PriceIndices!$AD$60</f>
        <v>2.4560328614441995</v>
      </c>
      <c r="C11" s="1121">
        <f>F11*PriceIndices!$AD$60</f>
        <v>2.6856795149867216</v>
      </c>
      <c r="E11" s="1245">
        <v>2.5106229999999998</v>
      </c>
      <c r="F11" s="1245">
        <v>2.745374</v>
      </c>
    </row>
    <row r="12" spans="1:33" x14ac:dyDescent="0.3">
      <c r="A12" s="108">
        <v>2023</v>
      </c>
      <c r="B12" s="1121">
        <f>E12*PriceIndices!$AD$60</f>
        <v>2.5006530895215304</v>
      </c>
      <c r="C12" s="1121">
        <f>F12*PriceIndices!$AD$60</f>
        <v>2.7257097643273425</v>
      </c>
      <c r="E12" s="1245">
        <v>2.556235</v>
      </c>
      <c r="F12" s="1245">
        <v>2.7862940000000003</v>
      </c>
    </row>
    <row r="13" spans="1:33" x14ac:dyDescent="0.3">
      <c r="A13" s="108">
        <v>2024</v>
      </c>
      <c r="B13" s="1121">
        <f>E13*PriceIndices!$AD$60</f>
        <v>2.5463493995703832</v>
      </c>
      <c r="C13" s="1121">
        <f>F13*PriceIndices!$AD$60</f>
        <v>2.7985409486726303</v>
      </c>
      <c r="E13" s="1245">
        <v>2.6029469999999999</v>
      </c>
      <c r="F13" s="1245">
        <v>2.860744</v>
      </c>
    </row>
    <row r="14" spans="1:33" x14ac:dyDescent="0.3">
      <c r="A14" s="108">
        <v>2025</v>
      </c>
      <c r="B14" s="1121">
        <f>E14*PriceIndices!$AD$60</f>
        <v>2.5843390061904632</v>
      </c>
      <c r="C14" s="1121">
        <f>F14*PriceIndices!$AD$60</f>
        <v>2.8546194932339959</v>
      </c>
      <c r="E14" s="1245">
        <v>2.6417809999999999</v>
      </c>
      <c r="F14" s="1245">
        <v>2.918069</v>
      </c>
    </row>
    <row r="15" spans="1:33" x14ac:dyDescent="0.3">
      <c r="A15" s="108">
        <v>2026</v>
      </c>
      <c r="B15" s="1121">
        <f>E15*PriceIndices!$AD$60</f>
        <v>2.6131496335934594</v>
      </c>
      <c r="C15" s="1121">
        <f>F15*PriceIndices!$AD$60</f>
        <v>2.883698162873535</v>
      </c>
      <c r="E15" s="1245">
        <v>2.6712319999999998</v>
      </c>
      <c r="F15" s="1245">
        <v>2.947794</v>
      </c>
    </row>
    <row r="16" spans="1:33" x14ac:dyDescent="0.3">
      <c r="A16" s="108">
        <v>2027</v>
      </c>
      <c r="B16" s="1121">
        <f>E16*PriceIndices!$AD$60</f>
        <v>2.6802423662615218</v>
      </c>
      <c r="C16" s="1121">
        <f>F16*PriceIndices!$AD$60</f>
        <v>2.9823357494085978</v>
      </c>
      <c r="E16" s="1245">
        <v>2.7398159999999998</v>
      </c>
      <c r="F16" s="1245">
        <v>3.0486240000000002</v>
      </c>
    </row>
    <row r="17" spans="1:6" x14ac:dyDescent="0.3">
      <c r="A17" s="108">
        <v>2028</v>
      </c>
      <c r="B17" s="1121">
        <f>E17*PriceIndices!$AD$60</f>
        <v>2.7060614857836875</v>
      </c>
      <c r="C17" s="1121">
        <f>F17*PriceIndices!$AD$60</f>
        <v>3.0177672157054678</v>
      </c>
      <c r="E17" s="1245">
        <v>2.7662090000000004</v>
      </c>
      <c r="F17" s="1245">
        <v>3.0848429999999998</v>
      </c>
    </row>
    <row r="18" spans="1:6" x14ac:dyDescent="0.3">
      <c r="A18" s="108">
        <v>2029</v>
      </c>
      <c r="B18" s="1121">
        <f>E18*PriceIndices!$AD$60</f>
        <v>2.7872861095068471</v>
      </c>
      <c r="C18" s="1121">
        <f>F18*PriceIndices!$AD$60</f>
        <v>3.1338891777650888</v>
      </c>
      <c r="E18" s="1245">
        <v>2.8492389999999999</v>
      </c>
      <c r="F18" s="1245">
        <v>3.2035460000000002</v>
      </c>
    </row>
    <row r="19" spans="1:6" x14ac:dyDescent="0.3">
      <c r="A19" s="108">
        <v>2030</v>
      </c>
      <c r="B19" s="1121">
        <f>E19*PriceIndices!$AD$60</f>
        <v>2.8041492922569358</v>
      </c>
      <c r="C19" s="1121">
        <f>F19*PriceIndices!$AD$60</f>
        <v>3.1660581591755714</v>
      </c>
      <c r="E19" s="1245">
        <v>2.8664770000000002</v>
      </c>
      <c r="F19" s="1245">
        <v>3.2364299999999999</v>
      </c>
    </row>
    <row r="20" spans="1:6" x14ac:dyDescent="0.3">
      <c r="A20" s="108">
        <v>2031</v>
      </c>
      <c r="B20" s="1121">
        <f>E20*PriceIndices!$AD$60</f>
        <v>2.8425165058233861</v>
      </c>
      <c r="C20" s="1121">
        <f>F20*PriceIndices!$AD$60</f>
        <v>3.2093939366814404</v>
      </c>
      <c r="E20" s="1245">
        <v>2.9056970000000004</v>
      </c>
      <c r="F20" s="1245">
        <v>3.280729</v>
      </c>
    </row>
    <row r="21" spans="1:6" x14ac:dyDescent="0.3">
      <c r="A21" s="108">
        <v>2032</v>
      </c>
      <c r="B21" s="1121">
        <f>E21*PriceIndices!$AD$60</f>
        <v>2.8732132114455595</v>
      </c>
      <c r="C21" s="1121">
        <f>F21*PriceIndices!$AD$60</f>
        <v>3.2555813314118427</v>
      </c>
      <c r="E21" s="1245">
        <v>2.9370760000000002</v>
      </c>
      <c r="F21" s="1245">
        <v>3.3279430000000003</v>
      </c>
    </row>
    <row r="22" spans="1:6" x14ac:dyDescent="0.3">
      <c r="A22" s="108">
        <v>2033</v>
      </c>
      <c r="B22" s="1121">
        <f>E22*PriceIndices!$AD$60</f>
        <v>2.8898240040605083</v>
      </c>
      <c r="C22" s="1121">
        <f>F22*PriceIndices!$AD$60</f>
        <v>3.2969547267041897</v>
      </c>
      <c r="E22" s="1245">
        <v>2.9540559999999996</v>
      </c>
      <c r="F22" s="1245">
        <v>3.3702359999999998</v>
      </c>
    </row>
    <row r="23" spans="1:6" x14ac:dyDescent="0.3">
      <c r="A23" s="108">
        <v>2034</v>
      </c>
      <c r="B23" s="1121">
        <f>E23*PriceIndices!$AD$60</f>
        <v>2.9169921390724274</v>
      </c>
      <c r="C23" s="1121">
        <f>F23*PriceIndices!$AD$60</f>
        <v>3.3121490041420811</v>
      </c>
      <c r="E23" s="1245">
        <v>2.9818280000000001</v>
      </c>
      <c r="F23" s="1245">
        <v>3.3857679999999997</v>
      </c>
    </row>
    <row r="24" spans="1:6" x14ac:dyDescent="0.3">
      <c r="A24" s="108">
        <v>2035</v>
      </c>
      <c r="B24" s="1121">
        <f>E24*PriceIndices!$AD$60</f>
        <v>2.941334091524594</v>
      </c>
      <c r="C24" s="1121">
        <f>F24*PriceIndices!$AD$60</f>
        <v>3.351992406522192</v>
      </c>
      <c r="E24" s="1245">
        <v>3.0067110000000001</v>
      </c>
      <c r="F24" s="1245">
        <v>3.4264969999999999</v>
      </c>
    </row>
    <row r="25" spans="1:6" x14ac:dyDescent="0.3">
      <c r="A25" s="108">
        <v>2036</v>
      </c>
      <c r="B25" s="1121">
        <f>E25*PriceIndices!$AD$60</f>
        <v>2.9717940591130327</v>
      </c>
      <c r="C25" s="1121">
        <f>F25*PriceIndices!$AD$60</f>
        <v>3.3998066415422681</v>
      </c>
      <c r="E25" s="1245">
        <v>3.0378480000000003</v>
      </c>
      <c r="F25" s="1245">
        <v>3.475374</v>
      </c>
    </row>
    <row r="26" spans="1:6" x14ac:dyDescent="0.3">
      <c r="A26" s="351">
        <v>2037</v>
      </c>
      <c r="B26" s="1121">
        <f>E26*PriceIndices!$AD$60</f>
        <v>2.9738474191659643</v>
      </c>
      <c r="C26" s="1121">
        <f>F26*PriceIndices!$AD$60</f>
        <v>3.3949339467239485</v>
      </c>
      <c r="E26" s="1245">
        <v>3.0399470000000002</v>
      </c>
      <c r="F26" s="1245">
        <v>3.4703930000000001</v>
      </c>
    </row>
    <row r="27" spans="1:6" x14ac:dyDescent="0.3">
      <c r="A27" s="351">
        <v>2038</v>
      </c>
      <c r="B27" s="1121">
        <f>E27*PriceIndices!$AD$60</f>
        <v>2.9956811223681465</v>
      </c>
      <c r="C27" s="1121">
        <f>F27*PriceIndices!$AD$60</f>
        <v>3.4222634940315957</v>
      </c>
      <c r="E27" s="1245">
        <v>3.0622660000000002</v>
      </c>
      <c r="F27" s="1245">
        <v>3.4983300000000002</v>
      </c>
    </row>
    <row r="28" spans="1:6" x14ac:dyDescent="0.3">
      <c r="A28" s="351">
        <v>2039</v>
      </c>
      <c r="B28" s="1121">
        <f>E28*PriceIndices!$AD$60</f>
        <v>3.0195212293190483</v>
      </c>
      <c r="C28" s="1121">
        <f>F28*PriceIndices!$AD$60</f>
        <v>3.446704250373875</v>
      </c>
      <c r="E28" s="1245">
        <v>3.0866359999999995</v>
      </c>
      <c r="F28" s="1245">
        <v>3.5233140000000001</v>
      </c>
    </row>
    <row r="29" spans="1:6" x14ac:dyDescent="0.3">
      <c r="A29" s="351">
        <v>2040</v>
      </c>
      <c r="B29" s="1121">
        <f>E29*PriceIndices!$AD$60</f>
        <v>3.0456573038946444</v>
      </c>
      <c r="C29" s="1121">
        <f>F29*PriceIndices!$AD$60</f>
        <v>3.4683599109225871</v>
      </c>
      <c r="E29" s="1245">
        <v>3.1133530000000005</v>
      </c>
      <c r="F29" s="1245">
        <v>3.5454509999999999</v>
      </c>
    </row>
    <row r="30" spans="1:6" x14ac:dyDescent="0.3">
      <c r="A30" s="108">
        <v>2041</v>
      </c>
      <c r="B30" s="1121">
        <f>E30*PriceIndices!$AD$60</f>
        <v>3.0593421318033913</v>
      </c>
      <c r="C30" s="1121">
        <f>F30*PriceIndices!$AD$60</f>
        <v>3.4744202089349323</v>
      </c>
      <c r="E30" s="1245">
        <v>3.1273420000000001</v>
      </c>
      <c r="F30" s="1245">
        <v>3.5516460000000003</v>
      </c>
    </row>
    <row r="31" spans="1:6" x14ac:dyDescent="0.3">
      <c r="A31" s="953">
        <v>2042</v>
      </c>
      <c r="B31" s="1121">
        <f>E31*PriceIndices!$AD$60</f>
        <v>3.0882633021725536</v>
      </c>
      <c r="C31" s="1121">
        <f>F31*PriceIndices!$AD$60</f>
        <v>3.4999047647895871</v>
      </c>
      <c r="E31" s="1245">
        <v>3.1569060000000002</v>
      </c>
      <c r="F31" s="1245">
        <v>3.5776969999999997</v>
      </c>
    </row>
    <row r="32" spans="1:6" x14ac:dyDescent="0.3">
      <c r="A32" s="953">
        <v>2043</v>
      </c>
      <c r="B32" s="1121">
        <f>E32*PriceIndices!$AD$60</f>
        <v>3.0951922918128174</v>
      </c>
      <c r="C32" s="1121">
        <f>F32*PriceIndices!$AD$60</f>
        <v>3.5031300759351409</v>
      </c>
      <c r="E32" s="1245">
        <v>3.1639889999999999</v>
      </c>
      <c r="F32" s="1245">
        <v>3.5809940000000005</v>
      </c>
    </row>
    <row r="33" spans="1:6" x14ac:dyDescent="0.3">
      <c r="A33" s="953">
        <v>2044</v>
      </c>
      <c r="B33" s="1121">
        <f>E33*PriceIndices!$AD$60</f>
        <v>3.0966048939645248</v>
      </c>
      <c r="C33" s="1121">
        <f>F33*PriceIndices!$AD$60</f>
        <v>3.4895508997108697</v>
      </c>
      <c r="E33" s="1245">
        <v>3.1654330000000002</v>
      </c>
      <c r="F33" s="1245">
        <v>3.567113</v>
      </c>
    </row>
    <row r="34" spans="1:6" x14ac:dyDescent="0.3">
      <c r="A34" s="953">
        <v>2045</v>
      </c>
      <c r="B34" s="1121">
        <f>E34*PriceIndices!$AD$60</f>
        <v>3.1054962658183105</v>
      </c>
      <c r="C34" s="1121">
        <f>F34*PriceIndices!$AD$60</f>
        <v>3.4981595554830465</v>
      </c>
      <c r="E34" s="1245">
        <v>3.1745220000000005</v>
      </c>
      <c r="F34" s="1245">
        <v>3.5759130000000003</v>
      </c>
    </row>
    <row r="35" spans="1:6" x14ac:dyDescent="0.3">
      <c r="A35" s="953">
        <v>2046</v>
      </c>
      <c r="B35" s="1121">
        <f>E35*PriceIndices!$AD$60</f>
        <v>3.1176393617387674</v>
      </c>
      <c r="C35" s="1121">
        <f>F35*PriceIndices!$AD$60</f>
        <v>3.4824047371636255</v>
      </c>
      <c r="E35" s="1245">
        <v>3.1869349999999996</v>
      </c>
      <c r="F35" s="1245">
        <v>3.5598079999999999</v>
      </c>
    </row>
    <row r="36" spans="1:6" x14ac:dyDescent="0.3">
      <c r="A36" s="953">
        <v>2047</v>
      </c>
      <c r="B36" s="1121">
        <f>E36*PriceIndices!$AD$60</f>
        <v>3.1271558393923731</v>
      </c>
      <c r="C36" s="1121">
        <f>F36*PriceIndices!$AD$60</f>
        <v>3.4653048163798026</v>
      </c>
      <c r="E36" s="1245">
        <v>3.1966629999999996</v>
      </c>
      <c r="F36" s="1245">
        <v>3.5423280000000004</v>
      </c>
    </row>
    <row r="37" spans="1:6" x14ac:dyDescent="0.3">
      <c r="A37" s="953">
        <v>2048</v>
      </c>
      <c r="B37" s="1121">
        <f>E37*PriceIndices!$AD$60</f>
        <v>3.1446402149169317</v>
      </c>
      <c r="C37" s="1121">
        <f>F37*PriceIndices!$AD$60</f>
        <v>3.4715245701752</v>
      </c>
      <c r="E37" s="1245">
        <v>3.2145360000000003</v>
      </c>
      <c r="F37" s="1245">
        <v>3.548686</v>
      </c>
    </row>
    <row r="38" spans="1:6" x14ac:dyDescent="0.3">
      <c r="A38" s="108">
        <v>2049</v>
      </c>
      <c r="B38" s="1121">
        <f>E38*PriceIndices!$AD$60</f>
        <v>3.1468921610064262</v>
      </c>
      <c r="C38" s="1121">
        <f>F38*PriceIndices!$AD$60</f>
        <v>3.4659397047430005</v>
      </c>
      <c r="E38" s="1245">
        <v>3.2168380000000001</v>
      </c>
      <c r="F38" s="1245">
        <v>3.542977</v>
      </c>
    </row>
    <row r="39" spans="1:6" x14ac:dyDescent="0.3">
      <c r="A39" s="108">
        <v>2050</v>
      </c>
      <c r="B39" s="1121">
        <f>E39*PriceIndices!$AD$60</f>
        <v>3.1481580247074707</v>
      </c>
      <c r="C39" s="1121">
        <f>F39*PriceIndices!$AD$60</f>
        <v>3.4671908945989789</v>
      </c>
      <c r="E39" s="1245">
        <v>3.2181319999999998</v>
      </c>
      <c r="F39" s="1245">
        <v>3.5442559999999999</v>
      </c>
    </row>
    <row r="40" spans="1:6" x14ac:dyDescent="0.3">
      <c r="A40" s="1243"/>
      <c r="E40" s="1242"/>
      <c r="F40" s="1242"/>
    </row>
    <row r="41" spans="1:6" x14ac:dyDescent="0.3">
      <c r="A41" s="1120" t="s">
        <v>9503</v>
      </c>
    </row>
    <row r="42" spans="1:6" x14ac:dyDescent="0.3">
      <c r="A42" s="143" t="s">
        <v>47</v>
      </c>
    </row>
  </sheetData>
  <sheetProtection selectLockedCells="1" selectUnlockedCells="1"/>
  <mergeCells count="2">
    <mergeCell ref="E4:F4"/>
    <mergeCell ref="B4:C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7" tint="0.59999389629810485"/>
  </sheetPr>
  <dimension ref="A1:P194"/>
  <sheetViews>
    <sheetView zoomScale="75" zoomScaleNormal="75" workbookViewId="0">
      <pane ySplit="1" topLeftCell="A2" activePane="bottomLeft" state="frozen"/>
      <selection activeCell="B48" sqref="B48"/>
      <selection pane="bottomLeft" activeCell="B48" sqref="B48"/>
    </sheetView>
  </sheetViews>
  <sheetFormatPr defaultColWidth="9.109375" defaultRowHeight="14.4" x14ac:dyDescent="0.3"/>
  <cols>
    <col min="1" max="1" width="4.6640625" style="5" customWidth="1"/>
    <col min="2" max="2" width="30.6640625" style="5" customWidth="1"/>
    <col min="3" max="15" width="16.6640625" style="5" customWidth="1"/>
    <col min="16" max="16" width="4.6640625" style="311" customWidth="1"/>
    <col min="17" max="16384" width="9.109375" style="311"/>
  </cols>
  <sheetData>
    <row r="1" spans="1:16" s="360" customFormat="1" x14ac:dyDescent="0.3">
      <c r="A1" s="64" t="s">
        <v>9052</v>
      </c>
      <c r="B1" s="64"/>
      <c r="C1" s="65"/>
      <c r="D1" s="65"/>
      <c r="E1" s="65"/>
      <c r="F1" s="65"/>
      <c r="G1" s="65"/>
      <c r="H1" s="65"/>
      <c r="I1" s="66"/>
      <c r="J1" s="39"/>
      <c r="K1" s="39"/>
      <c r="L1" s="39"/>
      <c r="M1" s="39"/>
      <c r="N1" s="39"/>
      <c r="O1" s="39"/>
      <c r="P1" s="39"/>
    </row>
    <row r="2" spans="1:16" x14ac:dyDescent="0.3">
      <c r="P2" s="310"/>
    </row>
    <row r="3" spans="1:16" s="76" customFormat="1" x14ac:dyDescent="0.3">
      <c r="A3" s="185"/>
      <c r="B3" s="185" t="s">
        <v>8962</v>
      </c>
      <c r="C3" s="186"/>
      <c r="D3" s="186"/>
      <c r="E3" s="186"/>
      <c r="F3" s="186"/>
      <c r="G3" s="186"/>
      <c r="H3" s="186"/>
      <c r="I3" s="187"/>
      <c r="J3" s="186"/>
      <c r="K3" s="188"/>
      <c r="L3" s="188"/>
      <c r="M3" s="188"/>
      <c r="N3" s="59"/>
      <c r="O3" s="59"/>
      <c r="P3" s="59"/>
    </row>
    <row r="4" spans="1:16" x14ac:dyDescent="0.3">
      <c r="A4" s="67"/>
      <c r="B4" s="61"/>
      <c r="C4" s="63"/>
      <c r="D4" s="63"/>
      <c r="E4" s="63"/>
      <c r="F4" s="63"/>
      <c r="G4" s="63"/>
      <c r="H4" s="63"/>
      <c r="I4" s="36"/>
    </row>
    <row r="5" spans="1:16" x14ac:dyDescent="0.3">
      <c r="A5" s="67"/>
      <c r="B5" s="1317" t="s">
        <v>13</v>
      </c>
      <c r="C5" s="1317"/>
      <c r="D5" s="1317"/>
      <c r="E5" s="1317"/>
      <c r="F5" s="1317"/>
      <c r="G5" s="1317"/>
      <c r="H5" s="1317"/>
      <c r="I5" s="36"/>
    </row>
    <row r="6" spans="1:16" x14ac:dyDescent="0.3">
      <c r="A6" s="67"/>
      <c r="B6" s="1318" t="s">
        <v>14</v>
      </c>
      <c r="C6" s="1318" t="s">
        <v>15</v>
      </c>
      <c r="D6" s="1318"/>
      <c r="E6" s="1318"/>
      <c r="F6" s="1318"/>
      <c r="G6" s="1318"/>
      <c r="H6" s="1318"/>
      <c r="I6" s="36"/>
    </row>
    <row r="7" spans="1:16" x14ac:dyDescent="0.3">
      <c r="A7" s="67"/>
      <c r="B7" s="1318"/>
      <c r="C7" s="105" t="s">
        <v>16</v>
      </c>
      <c r="D7" s="403" t="s">
        <v>17</v>
      </c>
      <c r="E7" s="403" t="s">
        <v>18</v>
      </c>
      <c r="F7" s="105" t="s">
        <v>19</v>
      </c>
      <c r="G7" s="403" t="s">
        <v>20</v>
      </c>
      <c r="H7" s="105" t="s">
        <v>0</v>
      </c>
      <c r="I7" s="36"/>
    </row>
    <row r="8" spans="1:16" x14ac:dyDescent="0.3">
      <c r="A8" s="67"/>
      <c r="B8" s="430" t="s">
        <v>21</v>
      </c>
      <c r="C8" s="62">
        <v>0</v>
      </c>
      <c r="D8" s="404">
        <v>0.78</v>
      </c>
      <c r="E8" s="404">
        <v>0.98</v>
      </c>
      <c r="F8" s="62">
        <v>1.1399999999999999</v>
      </c>
      <c r="G8" s="404">
        <v>0.01</v>
      </c>
      <c r="H8" s="384">
        <f t="shared" ref="H8:H17" si="0">SUM(C8:G8)</f>
        <v>2.9099999999999997</v>
      </c>
      <c r="I8" s="68"/>
      <c r="J8" s="69"/>
    </row>
    <row r="9" spans="1:16" x14ac:dyDescent="0.3">
      <c r="A9" s="67"/>
      <c r="B9" s="430" t="s">
        <v>22</v>
      </c>
      <c r="C9" s="62">
        <v>0.1</v>
      </c>
      <c r="D9" s="404">
        <v>7.7</v>
      </c>
      <c r="E9" s="404">
        <v>1.19</v>
      </c>
      <c r="F9" s="62">
        <v>1.33</v>
      </c>
      <c r="G9" s="404">
        <v>0.09</v>
      </c>
      <c r="H9" s="384">
        <f t="shared" si="0"/>
        <v>10.41</v>
      </c>
      <c r="I9" s="68"/>
      <c r="J9" s="69"/>
    </row>
    <row r="10" spans="1:16" x14ac:dyDescent="0.3">
      <c r="A10" s="67"/>
      <c r="B10" s="430" t="s">
        <v>23</v>
      </c>
      <c r="C10" s="62">
        <v>1</v>
      </c>
      <c r="D10" s="404">
        <v>2.4500000000000002</v>
      </c>
      <c r="E10" s="404">
        <v>0.47</v>
      </c>
      <c r="F10" s="62">
        <v>3.85</v>
      </c>
      <c r="G10" s="404">
        <v>0.09</v>
      </c>
      <c r="H10" s="384">
        <f t="shared" si="0"/>
        <v>7.8599999999999994</v>
      </c>
      <c r="I10" s="68"/>
      <c r="J10" s="69"/>
    </row>
    <row r="11" spans="1:16" x14ac:dyDescent="0.3">
      <c r="A11" s="67"/>
      <c r="B11" s="430" t="s">
        <v>24</v>
      </c>
      <c r="C11" s="62">
        <v>3.1</v>
      </c>
      <c r="D11" s="404">
        <v>24.48</v>
      </c>
      <c r="E11" s="404">
        <v>0.86</v>
      </c>
      <c r="F11" s="62">
        <v>4.49</v>
      </c>
      <c r="G11" s="404">
        <v>1.5</v>
      </c>
      <c r="H11" s="384">
        <f t="shared" si="0"/>
        <v>34.43</v>
      </c>
      <c r="I11" s="68"/>
      <c r="J11" s="69"/>
    </row>
    <row r="12" spans="1:16" x14ac:dyDescent="0.3">
      <c r="A12" s="67"/>
      <c r="B12" s="430" t="s">
        <v>25</v>
      </c>
      <c r="C12" s="62">
        <v>5.6</v>
      </c>
      <c r="D12" s="404">
        <v>3.27</v>
      </c>
      <c r="E12" s="404">
        <v>0.47</v>
      </c>
      <c r="F12" s="62">
        <v>3.85</v>
      </c>
      <c r="G12" s="404">
        <v>0.11</v>
      </c>
      <c r="H12" s="384">
        <f t="shared" si="0"/>
        <v>13.299999999999999</v>
      </c>
      <c r="I12" s="68"/>
      <c r="J12" s="69"/>
    </row>
    <row r="13" spans="1:16" x14ac:dyDescent="0.3">
      <c r="A13" s="67"/>
      <c r="B13" s="430" t="s">
        <v>26</v>
      </c>
      <c r="C13" s="62">
        <v>18.100000000000001</v>
      </c>
      <c r="D13" s="404">
        <v>32.64</v>
      </c>
      <c r="E13" s="404">
        <v>0.86</v>
      </c>
      <c r="F13" s="62">
        <v>4.49</v>
      </c>
      <c r="G13" s="404">
        <v>1.68</v>
      </c>
      <c r="H13" s="384">
        <f t="shared" si="0"/>
        <v>57.77</v>
      </c>
      <c r="I13" s="68"/>
      <c r="J13" s="69"/>
    </row>
    <row r="14" spans="1:16" x14ac:dyDescent="0.3">
      <c r="A14" s="67"/>
      <c r="B14" s="430" t="s">
        <v>27</v>
      </c>
      <c r="C14" s="62">
        <v>3.3</v>
      </c>
      <c r="D14" s="404">
        <v>1.88</v>
      </c>
      <c r="E14" s="404">
        <v>0.88</v>
      </c>
      <c r="F14" s="62">
        <v>3.85</v>
      </c>
      <c r="G14" s="404">
        <v>0.17</v>
      </c>
      <c r="H14" s="384">
        <f t="shared" si="0"/>
        <v>10.08</v>
      </c>
      <c r="I14" s="68"/>
      <c r="J14" s="69"/>
    </row>
    <row r="15" spans="1:16" x14ac:dyDescent="0.3">
      <c r="A15" s="67"/>
      <c r="B15" s="430" t="s">
        <v>28</v>
      </c>
      <c r="C15" s="62">
        <v>10.5</v>
      </c>
      <c r="D15" s="404">
        <v>18.39</v>
      </c>
      <c r="E15" s="404">
        <v>1.1499999999999999</v>
      </c>
      <c r="F15" s="62">
        <v>4.49</v>
      </c>
      <c r="G15" s="404">
        <v>2.75</v>
      </c>
      <c r="H15" s="384">
        <f t="shared" si="0"/>
        <v>37.28</v>
      </c>
      <c r="I15" s="68"/>
      <c r="J15" s="69"/>
    </row>
    <row r="16" spans="1:16" x14ac:dyDescent="0.3">
      <c r="A16" s="67"/>
      <c r="B16" s="430" t="s">
        <v>29</v>
      </c>
      <c r="C16" s="62">
        <v>12.7</v>
      </c>
      <c r="D16" s="404">
        <v>2.23</v>
      </c>
      <c r="E16" s="404">
        <v>0.88</v>
      </c>
      <c r="F16" s="62">
        <v>3.85</v>
      </c>
      <c r="G16" s="404">
        <v>0.19</v>
      </c>
      <c r="H16" s="384">
        <f t="shared" si="0"/>
        <v>19.850000000000001</v>
      </c>
      <c r="I16" s="68"/>
      <c r="J16" s="69"/>
    </row>
    <row r="17" spans="1:15" x14ac:dyDescent="0.3">
      <c r="A17" s="67"/>
      <c r="B17" s="430" t="s">
        <v>30</v>
      </c>
      <c r="C17" s="62">
        <v>40.9</v>
      </c>
      <c r="D17" s="404">
        <v>20.059999999999999</v>
      </c>
      <c r="E17" s="404">
        <v>1.1499999999999999</v>
      </c>
      <c r="F17" s="62">
        <v>4.49</v>
      </c>
      <c r="G17" s="404">
        <v>3.04</v>
      </c>
      <c r="H17" s="384">
        <f t="shared" si="0"/>
        <v>69.64</v>
      </c>
      <c r="I17" s="68"/>
      <c r="J17" s="69"/>
    </row>
    <row r="18" spans="1:15" x14ac:dyDescent="0.3">
      <c r="A18" s="67"/>
      <c r="B18" s="362" t="s">
        <v>8952</v>
      </c>
      <c r="C18" s="364"/>
      <c r="D18" s="68"/>
      <c r="E18" s="68"/>
      <c r="F18" s="68"/>
      <c r="G18" s="68"/>
      <c r="H18" s="68"/>
      <c r="I18" s="36"/>
    </row>
    <row r="19" spans="1:15" x14ac:dyDescent="0.3">
      <c r="A19" s="67"/>
      <c r="B19" s="362" t="s">
        <v>31</v>
      </c>
      <c r="C19" s="362"/>
      <c r="D19" s="61"/>
      <c r="E19" s="61"/>
      <c r="F19" s="61"/>
      <c r="G19" s="61"/>
      <c r="H19" s="61"/>
      <c r="I19" s="36"/>
    </row>
    <row r="20" spans="1:15" x14ac:dyDescent="0.3">
      <c r="A20" s="67"/>
      <c r="B20" s="406" t="s">
        <v>33</v>
      </c>
      <c r="C20" s="363"/>
      <c r="D20" s="63"/>
      <c r="E20" s="63"/>
      <c r="F20" s="63"/>
      <c r="G20" s="63"/>
      <c r="H20" s="63"/>
      <c r="I20" s="36"/>
    </row>
    <row r="21" spans="1:15" x14ac:dyDescent="0.3">
      <c r="A21" s="67"/>
      <c r="B21" s="61"/>
      <c r="C21" s="63"/>
      <c r="D21" s="63"/>
      <c r="E21" s="63"/>
      <c r="F21" s="63"/>
      <c r="G21" s="63"/>
      <c r="H21" s="63"/>
      <c r="I21" s="36"/>
    </row>
    <row r="22" spans="1:15" s="196" customFormat="1" x14ac:dyDescent="0.3">
      <c r="A22" s="194"/>
      <c r="B22" s="1319" t="s">
        <v>8947</v>
      </c>
      <c r="C22" s="1320"/>
      <c r="D22" s="1320"/>
      <c r="E22" s="1320"/>
      <c r="F22" s="1320"/>
      <c r="G22" s="1320"/>
      <c r="H22" s="1320"/>
      <c r="I22" s="1320"/>
      <c r="J22" s="1320"/>
      <c r="K22" s="1321"/>
      <c r="L22" s="195"/>
      <c r="M22" s="195"/>
    </row>
    <row r="23" spans="1:15" s="196" customFormat="1" x14ac:dyDescent="0.3">
      <c r="A23" s="194"/>
      <c r="B23" s="197"/>
      <c r="C23" s="1320" t="s">
        <v>2549</v>
      </c>
      <c r="D23" s="1320"/>
      <c r="E23" s="1321"/>
      <c r="F23" s="1322" t="s">
        <v>2548</v>
      </c>
      <c r="G23" s="1320"/>
      <c r="H23" s="1321"/>
      <c r="I23" s="1322" t="s">
        <v>2547</v>
      </c>
      <c r="J23" s="1320"/>
      <c r="K23" s="1321"/>
      <c r="L23" s="195"/>
      <c r="M23" s="195"/>
    </row>
    <row r="24" spans="1:15" s="196" customFormat="1" x14ac:dyDescent="0.3">
      <c r="A24" s="194"/>
      <c r="B24" s="198"/>
      <c r="C24" s="399" t="s">
        <v>53</v>
      </c>
      <c r="D24" s="199" t="s">
        <v>2546</v>
      </c>
      <c r="E24" s="402" t="s">
        <v>52</v>
      </c>
      <c r="F24" s="402" t="s">
        <v>53</v>
      </c>
      <c r="G24" s="199" t="s">
        <v>2546</v>
      </c>
      <c r="H24" s="402" t="s">
        <v>52</v>
      </c>
      <c r="I24" s="402" t="s">
        <v>53</v>
      </c>
      <c r="J24" s="199" t="s">
        <v>2546</v>
      </c>
      <c r="K24" s="402" t="s">
        <v>52</v>
      </c>
      <c r="L24" s="195"/>
      <c r="M24" s="195"/>
    </row>
    <row r="25" spans="1:15" s="196" customFormat="1" x14ac:dyDescent="0.3">
      <c r="A25" s="200"/>
      <c r="B25" s="201" t="s">
        <v>2545</v>
      </c>
      <c r="C25" s="400">
        <v>0.03</v>
      </c>
      <c r="D25" s="202">
        <v>0.01</v>
      </c>
      <c r="E25" s="400">
        <v>0</v>
      </c>
      <c r="F25" s="400">
        <v>0.3</v>
      </c>
      <c r="G25" s="202">
        <v>0.11</v>
      </c>
      <c r="H25" s="400">
        <v>0.03</v>
      </c>
      <c r="I25" s="400">
        <v>0.2</v>
      </c>
      <c r="J25" s="202">
        <v>0.06</v>
      </c>
      <c r="K25" s="400">
        <v>0.02</v>
      </c>
      <c r="L25" s="203"/>
      <c r="M25" s="414"/>
      <c r="N25" s="204"/>
      <c r="O25" s="204"/>
    </row>
    <row r="26" spans="1:15" s="196" customFormat="1" x14ac:dyDescent="0.3">
      <c r="A26" s="200"/>
      <c r="B26" s="205" t="s">
        <v>2538</v>
      </c>
      <c r="C26" s="400">
        <v>0.03</v>
      </c>
      <c r="D26" s="202">
        <v>0.01</v>
      </c>
      <c r="E26" s="400">
        <v>0</v>
      </c>
      <c r="F26" s="400">
        <v>0.27</v>
      </c>
      <c r="G26" s="202">
        <v>0.1</v>
      </c>
      <c r="H26" s="400">
        <v>0.03</v>
      </c>
      <c r="I26" s="400">
        <v>0.17</v>
      </c>
      <c r="J26" s="202">
        <v>0.06</v>
      </c>
      <c r="K26" s="400">
        <v>0.02</v>
      </c>
      <c r="L26" s="203"/>
      <c r="M26" s="414"/>
      <c r="N26" s="204"/>
      <c r="O26" s="204"/>
    </row>
    <row r="27" spans="1:15" s="196" customFormat="1" x14ac:dyDescent="0.3">
      <c r="A27" s="200"/>
      <c r="B27" s="205" t="s">
        <v>2536</v>
      </c>
      <c r="C27" s="400">
        <v>0.35</v>
      </c>
      <c r="D27" s="202">
        <v>0.13</v>
      </c>
      <c r="E27" s="400">
        <v>0.04</v>
      </c>
      <c r="F27" s="400">
        <v>4.55</v>
      </c>
      <c r="G27" s="202">
        <v>1.72</v>
      </c>
      <c r="H27" s="400">
        <v>0.48</v>
      </c>
      <c r="I27" s="400">
        <v>2.79</v>
      </c>
      <c r="J27" s="202">
        <v>1.06</v>
      </c>
      <c r="K27" s="400">
        <v>0.3</v>
      </c>
      <c r="L27" s="203"/>
      <c r="M27" s="414"/>
      <c r="N27" s="204"/>
      <c r="O27" s="204"/>
    </row>
    <row r="28" spans="1:15" s="196" customFormat="1" x14ac:dyDescent="0.3">
      <c r="A28" s="200"/>
      <c r="B28" s="205" t="s">
        <v>2537</v>
      </c>
      <c r="C28" s="400">
        <v>0.27</v>
      </c>
      <c r="D28" s="202">
        <v>0.1</v>
      </c>
      <c r="E28" s="400">
        <v>0.03</v>
      </c>
      <c r="F28" s="400">
        <v>3.14</v>
      </c>
      <c r="G28" s="202">
        <v>1.19</v>
      </c>
      <c r="H28" s="400">
        <v>0.33</v>
      </c>
      <c r="I28" s="400">
        <v>1.85</v>
      </c>
      <c r="J28" s="202">
        <v>0.7</v>
      </c>
      <c r="K28" s="400">
        <v>0.2</v>
      </c>
      <c r="L28" s="203"/>
      <c r="M28" s="414"/>
      <c r="N28" s="204"/>
      <c r="O28" s="204"/>
    </row>
    <row r="29" spans="1:15" s="196" customFormat="1" x14ac:dyDescent="0.3">
      <c r="A29" s="200"/>
      <c r="B29" s="205" t="s">
        <v>2534</v>
      </c>
      <c r="C29" s="400">
        <v>0.68</v>
      </c>
      <c r="D29" s="202">
        <v>0.26</v>
      </c>
      <c r="E29" s="400">
        <v>7.0000000000000007E-2</v>
      </c>
      <c r="F29" s="400">
        <v>9.86</v>
      </c>
      <c r="G29" s="202">
        <v>3.73</v>
      </c>
      <c r="H29" s="400">
        <v>1.05</v>
      </c>
      <c r="I29" s="400">
        <v>4.24</v>
      </c>
      <c r="J29" s="202">
        <v>1.61</v>
      </c>
      <c r="K29" s="400">
        <v>0.45</v>
      </c>
      <c r="L29" s="203"/>
      <c r="M29" s="414"/>
      <c r="N29" s="204"/>
      <c r="O29" s="204"/>
    </row>
    <row r="30" spans="1:15" s="196" customFormat="1" x14ac:dyDescent="0.3">
      <c r="A30" s="200"/>
      <c r="B30" s="206" t="s">
        <v>2544</v>
      </c>
      <c r="C30" s="401">
        <v>0.08</v>
      </c>
      <c r="D30" s="207">
        <v>0.03</v>
      </c>
      <c r="E30" s="401">
        <v>0.01</v>
      </c>
      <c r="F30" s="401">
        <v>0.64</v>
      </c>
      <c r="G30" s="207">
        <v>0.24</v>
      </c>
      <c r="H30" s="401">
        <v>7.0000000000000007E-2</v>
      </c>
      <c r="I30" s="401">
        <v>0.42</v>
      </c>
      <c r="J30" s="207">
        <v>0.16</v>
      </c>
      <c r="K30" s="401">
        <v>0.05</v>
      </c>
      <c r="L30" s="203"/>
      <c r="M30" s="425">
        <f>SUMPRODUCT(D25:D29,$F$77:$F$81)/D30</f>
        <v>0.79464284940917784</v>
      </c>
      <c r="N30" s="425">
        <f>SUMPRODUCT(G25:G29,$F$77:$F$81)/G30</f>
        <v>1.2527869396098636</v>
      </c>
      <c r="O30" s="425">
        <f>SUMPRODUCT(J25:J29,$F$77:$F$81)/J30</f>
        <v>0.93148489890843755</v>
      </c>
    </row>
    <row r="31" spans="1:15" s="196" customFormat="1" x14ac:dyDescent="0.3">
      <c r="A31" s="200"/>
      <c r="B31" s="204"/>
      <c r="C31" s="208"/>
      <c r="D31" s="208"/>
      <c r="E31" s="208"/>
      <c r="F31" s="208"/>
      <c r="G31" s="208"/>
      <c r="H31" s="208"/>
      <c r="I31" s="209"/>
      <c r="J31" s="208"/>
      <c r="K31" s="203"/>
      <c r="L31" s="203"/>
      <c r="M31" s="203"/>
      <c r="N31" s="204"/>
      <c r="O31" s="204"/>
    </row>
    <row r="32" spans="1:15" s="196" customFormat="1" x14ac:dyDescent="0.3">
      <c r="A32" s="194"/>
      <c r="B32" s="1314" t="s">
        <v>8948</v>
      </c>
      <c r="C32" s="1315"/>
      <c r="D32" s="1315"/>
      <c r="E32" s="1315"/>
      <c r="F32" s="1315"/>
      <c r="G32" s="1315"/>
      <c r="H32" s="1315"/>
      <c r="I32" s="1315"/>
      <c r="J32" s="1315"/>
      <c r="K32" s="1316"/>
      <c r="L32" s="195"/>
      <c r="M32" s="195"/>
    </row>
    <row r="33" spans="1:15" s="196" customFormat="1" x14ac:dyDescent="0.3">
      <c r="A33" s="194"/>
      <c r="B33" s="197"/>
      <c r="C33" s="1314" t="s">
        <v>2549</v>
      </c>
      <c r="D33" s="1315"/>
      <c r="E33" s="1316"/>
      <c r="F33" s="1314" t="s">
        <v>2548</v>
      </c>
      <c r="G33" s="1315"/>
      <c r="H33" s="1316"/>
      <c r="I33" s="1314" t="s">
        <v>2547</v>
      </c>
      <c r="J33" s="1315"/>
      <c r="K33" s="1316"/>
      <c r="L33" s="195"/>
      <c r="M33" s="195"/>
    </row>
    <row r="34" spans="1:15" s="196" customFormat="1" x14ac:dyDescent="0.3">
      <c r="A34" s="194"/>
      <c r="B34" s="198"/>
      <c r="C34" s="399" t="s">
        <v>53</v>
      </c>
      <c r="D34" s="199" t="s">
        <v>2546</v>
      </c>
      <c r="E34" s="402" t="s">
        <v>52</v>
      </c>
      <c r="F34" s="402" t="s">
        <v>53</v>
      </c>
      <c r="G34" s="199" t="s">
        <v>2546</v>
      </c>
      <c r="H34" s="402" t="s">
        <v>52</v>
      </c>
      <c r="I34" s="402" t="s">
        <v>53</v>
      </c>
      <c r="J34" s="199" t="s">
        <v>2546</v>
      </c>
      <c r="K34" s="402" t="s">
        <v>52</v>
      </c>
      <c r="L34" s="195"/>
      <c r="M34" s="195"/>
    </row>
    <row r="35" spans="1:15" s="196" customFormat="1" x14ac:dyDescent="0.3">
      <c r="A35" s="200"/>
      <c r="B35" s="205" t="s">
        <v>2545</v>
      </c>
      <c r="C35" s="400">
        <v>3.76</v>
      </c>
      <c r="D35" s="202">
        <v>1.28</v>
      </c>
      <c r="E35" s="400">
        <v>0.34</v>
      </c>
      <c r="F35" s="400">
        <v>18.27</v>
      </c>
      <c r="G35" s="202">
        <v>6.21</v>
      </c>
      <c r="H35" s="400">
        <v>1.64</v>
      </c>
      <c r="I35" s="400">
        <v>13.17</v>
      </c>
      <c r="J35" s="202">
        <v>4.4800000000000004</v>
      </c>
      <c r="K35" s="400">
        <v>1.19</v>
      </c>
      <c r="L35" s="203"/>
      <c r="M35" s="203"/>
      <c r="N35" s="204"/>
      <c r="O35" s="204"/>
    </row>
    <row r="36" spans="1:15" s="196" customFormat="1" x14ac:dyDescent="0.3">
      <c r="A36" s="200"/>
      <c r="B36" s="205" t="s">
        <v>2538</v>
      </c>
      <c r="C36" s="400">
        <v>3.8</v>
      </c>
      <c r="D36" s="202">
        <v>1.29</v>
      </c>
      <c r="E36" s="400">
        <v>0.34</v>
      </c>
      <c r="F36" s="400">
        <v>17.78</v>
      </c>
      <c r="G36" s="202">
        <v>6.04</v>
      </c>
      <c r="H36" s="400">
        <v>1.6</v>
      </c>
      <c r="I36" s="400">
        <v>11.75</v>
      </c>
      <c r="J36" s="202">
        <v>4</v>
      </c>
      <c r="K36" s="400">
        <v>1.06</v>
      </c>
      <c r="L36" s="203"/>
      <c r="M36" s="203"/>
      <c r="N36" s="204"/>
      <c r="O36" s="204"/>
    </row>
    <row r="37" spans="1:15" s="196" customFormat="1" x14ac:dyDescent="0.3">
      <c r="A37" s="200"/>
      <c r="B37" s="205" t="s">
        <v>2536</v>
      </c>
      <c r="C37" s="400">
        <v>6.96</v>
      </c>
      <c r="D37" s="202">
        <v>2.37</v>
      </c>
      <c r="E37" s="400">
        <v>0.63</v>
      </c>
      <c r="F37" s="400">
        <v>37.590000000000003</v>
      </c>
      <c r="G37" s="202">
        <v>12.78</v>
      </c>
      <c r="H37" s="400">
        <v>3.38</v>
      </c>
      <c r="I37" s="400">
        <v>24.79</v>
      </c>
      <c r="J37" s="202">
        <v>8.43</v>
      </c>
      <c r="K37" s="400">
        <v>2.23</v>
      </c>
      <c r="L37" s="203"/>
      <c r="M37" s="203"/>
      <c r="N37" s="204"/>
      <c r="O37" s="204"/>
    </row>
    <row r="38" spans="1:15" s="196" customFormat="1" x14ac:dyDescent="0.3">
      <c r="A38" s="200"/>
      <c r="B38" s="205" t="s">
        <v>2537</v>
      </c>
      <c r="C38" s="400">
        <v>7.43</v>
      </c>
      <c r="D38" s="202">
        <v>2.5299999999999998</v>
      </c>
      <c r="E38" s="400">
        <v>0.67</v>
      </c>
      <c r="F38" s="400">
        <v>42.65</v>
      </c>
      <c r="G38" s="202">
        <v>14.5</v>
      </c>
      <c r="H38" s="400">
        <v>3.84</v>
      </c>
      <c r="I38" s="400">
        <v>26.81</v>
      </c>
      <c r="J38" s="202">
        <v>9.11</v>
      </c>
      <c r="K38" s="400">
        <v>2.41</v>
      </c>
      <c r="L38" s="203"/>
      <c r="M38" s="203"/>
      <c r="N38" s="204"/>
      <c r="O38" s="204"/>
    </row>
    <row r="39" spans="1:15" s="196" customFormat="1" x14ac:dyDescent="0.3">
      <c r="A39" s="200"/>
      <c r="B39" s="205" t="s">
        <v>2534</v>
      </c>
      <c r="C39" s="400">
        <v>10.87</v>
      </c>
      <c r="D39" s="202">
        <v>3.7</v>
      </c>
      <c r="E39" s="400">
        <v>0.98</v>
      </c>
      <c r="F39" s="400">
        <v>49.34</v>
      </c>
      <c r="G39" s="202">
        <v>16.78</v>
      </c>
      <c r="H39" s="400">
        <v>4.4400000000000004</v>
      </c>
      <c r="I39" s="400">
        <v>25.81</v>
      </c>
      <c r="J39" s="202">
        <v>8.7799999999999994</v>
      </c>
      <c r="K39" s="400">
        <v>2.3199999999999998</v>
      </c>
      <c r="L39" s="203"/>
      <c r="M39" s="203"/>
      <c r="N39" s="204"/>
      <c r="O39" s="204"/>
    </row>
    <row r="40" spans="1:15" s="196" customFormat="1" x14ac:dyDescent="0.3">
      <c r="A40" s="200"/>
      <c r="B40" s="206" t="s">
        <v>2544</v>
      </c>
      <c r="C40" s="401">
        <v>4.4000000000000004</v>
      </c>
      <c r="D40" s="207">
        <v>1.5</v>
      </c>
      <c r="E40" s="401">
        <v>0.4</v>
      </c>
      <c r="F40" s="401">
        <v>19.72</v>
      </c>
      <c r="G40" s="207">
        <v>6.71</v>
      </c>
      <c r="H40" s="401">
        <v>1.78</v>
      </c>
      <c r="I40" s="401">
        <v>13.81</v>
      </c>
      <c r="J40" s="207">
        <v>4.7</v>
      </c>
      <c r="K40" s="401">
        <v>1.24</v>
      </c>
      <c r="L40" s="203"/>
      <c r="M40" s="425">
        <f>SUMPRODUCT(D35:D39,$F$77:$F$81)/D40</f>
        <v>0.95196276202478869</v>
      </c>
      <c r="N40" s="425">
        <f>SUMPRODUCT(G35:G39,$F$77:$F$81)/G40</f>
        <v>1.0276354366017233</v>
      </c>
      <c r="O40" s="425">
        <f>SUMPRODUCT(J35:J39,$F$77:$F$81)/J40</f>
        <v>0.99980960616169023</v>
      </c>
    </row>
    <row r="41" spans="1:15" s="196" customFormat="1" x14ac:dyDescent="0.3">
      <c r="A41" s="200"/>
      <c r="B41" s="204"/>
      <c r="C41" s="208"/>
      <c r="D41" s="208"/>
      <c r="E41" s="208"/>
      <c r="F41" s="208"/>
      <c r="G41" s="208"/>
      <c r="H41" s="208"/>
      <c r="I41" s="209"/>
      <c r="J41" s="208"/>
      <c r="K41" s="203"/>
      <c r="L41" s="203"/>
      <c r="M41" s="203"/>
      <c r="N41" s="204"/>
      <c r="O41" s="204"/>
    </row>
    <row r="42" spans="1:15" s="196" customFormat="1" x14ac:dyDescent="0.3">
      <c r="A42" s="194"/>
      <c r="B42" s="1314" t="s">
        <v>8949</v>
      </c>
      <c r="C42" s="1315"/>
      <c r="D42" s="1315"/>
      <c r="E42" s="1315"/>
      <c r="F42" s="1315"/>
      <c r="G42" s="1315"/>
      <c r="H42" s="1315"/>
      <c r="I42" s="1315"/>
      <c r="J42" s="1315"/>
      <c r="K42" s="1316"/>
      <c r="L42" s="195"/>
      <c r="M42" s="195"/>
    </row>
    <row r="43" spans="1:15" s="196" customFormat="1" x14ac:dyDescent="0.3">
      <c r="A43" s="194"/>
      <c r="B43" s="410"/>
      <c r="C43" s="1314" t="s">
        <v>2549</v>
      </c>
      <c r="D43" s="1315"/>
      <c r="E43" s="1316"/>
      <c r="F43" s="1314" t="s">
        <v>2548</v>
      </c>
      <c r="G43" s="1315"/>
      <c r="H43" s="1316"/>
      <c r="I43" s="1314" t="s">
        <v>2547</v>
      </c>
      <c r="J43" s="1315"/>
      <c r="K43" s="1316"/>
      <c r="L43" s="195"/>
      <c r="M43" s="195"/>
    </row>
    <row r="44" spans="1:15" s="196" customFormat="1" x14ac:dyDescent="0.3">
      <c r="A44" s="194"/>
      <c r="B44" s="411"/>
      <c r="C44" s="399" t="s">
        <v>53</v>
      </c>
      <c r="D44" s="199" t="s">
        <v>2546</v>
      </c>
      <c r="E44" s="402" t="s">
        <v>52</v>
      </c>
      <c r="F44" s="402" t="s">
        <v>53</v>
      </c>
      <c r="G44" s="199" t="s">
        <v>2546</v>
      </c>
      <c r="H44" s="402" t="s">
        <v>52</v>
      </c>
      <c r="I44" s="402" t="s">
        <v>53</v>
      </c>
      <c r="J44" s="199" t="s">
        <v>2546</v>
      </c>
      <c r="K44" s="402" t="s">
        <v>52</v>
      </c>
      <c r="L44" s="195"/>
      <c r="M44" s="195"/>
    </row>
    <row r="45" spans="1:15" s="196" customFormat="1" x14ac:dyDescent="0.3">
      <c r="A45" s="200"/>
      <c r="B45" s="205" t="s">
        <v>2545</v>
      </c>
      <c r="C45" s="400">
        <v>9.68</v>
      </c>
      <c r="D45" s="202">
        <v>3.15</v>
      </c>
      <c r="E45" s="400">
        <v>1.76</v>
      </c>
      <c r="F45" s="400">
        <v>4.03</v>
      </c>
      <c r="G45" s="202">
        <v>1.28</v>
      </c>
      <c r="H45" s="400">
        <v>0.78</v>
      </c>
      <c r="I45" s="400">
        <v>6.02</v>
      </c>
      <c r="J45" s="202">
        <v>1.94</v>
      </c>
      <c r="K45" s="400">
        <v>1.1299999999999999</v>
      </c>
      <c r="L45" s="203"/>
      <c r="M45" s="203"/>
      <c r="N45" s="204"/>
      <c r="O45" s="204"/>
    </row>
    <row r="46" spans="1:15" s="196" customFormat="1" x14ac:dyDescent="0.3">
      <c r="A46" s="200"/>
      <c r="B46" s="205" t="s">
        <v>2538</v>
      </c>
      <c r="C46" s="400">
        <v>10.210000000000001</v>
      </c>
      <c r="D46" s="202">
        <v>3.31</v>
      </c>
      <c r="E46" s="400">
        <v>1.75</v>
      </c>
      <c r="F46" s="400">
        <v>4.05</v>
      </c>
      <c r="G46" s="202">
        <v>1.27</v>
      </c>
      <c r="H46" s="400">
        <v>0.74</v>
      </c>
      <c r="I46" s="400">
        <v>6.7</v>
      </c>
      <c r="J46" s="202">
        <v>2.15</v>
      </c>
      <c r="K46" s="400">
        <v>1.17</v>
      </c>
      <c r="L46" s="203"/>
      <c r="M46" s="203"/>
      <c r="N46" s="204"/>
      <c r="O46" s="204"/>
    </row>
    <row r="47" spans="1:15" s="196" customFormat="1" x14ac:dyDescent="0.3">
      <c r="A47" s="200"/>
      <c r="B47" s="205" t="s">
        <v>2536</v>
      </c>
      <c r="C47" s="400">
        <v>14.15</v>
      </c>
      <c r="D47" s="202">
        <v>4.4000000000000004</v>
      </c>
      <c r="E47" s="400">
        <v>2.36</v>
      </c>
      <c r="F47" s="400">
        <v>6.25</v>
      </c>
      <c r="G47" s="202">
        <v>1.89</v>
      </c>
      <c r="H47" s="400">
        <v>1.08</v>
      </c>
      <c r="I47" s="400">
        <v>9.5500000000000007</v>
      </c>
      <c r="J47" s="202">
        <v>2.94</v>
      </c>
      <c r="K47" s="400">
        <v>1.62</v>
      </c>
      <c r="L47" s="203"/>
      <c r="M47" s="203"/>
      <c r="N47" s="204"/>
      <c r="O47" s="204"/>
    </row>
    <row r="48" spans="1:15" s="196" customFormat="1" x14ac:dyDescent="0.3">
      <c r="A48" s="200"/>
      <c r="B48" s="205" t="s">
        <v>2537</v>
      </c>
      <c r="C48" s="400">
        <v>5.97</v>
      </c>
      <c r="D48" s="202">
        <v>2</v>
      </c>
      <c r="E48" s="400">
        <v>0.97</v>
      </c>
      <c r="F48" s="400">
        <v>2.21</v>
      </c>
      <c r="G48" s="202">
        <v>0.71</v>
      </c>
      <c r="H48" s="400">
        <v>0.4</v>
      </c>
      <c r="I48" s="400">
        <v>3.9</v>
      </c>
      <c r="J48" s="202">
        <v>1.29</v>
      </c>
      <c r="K48" s="400">
        <v>0.65</v>
      </c>
      <c r="L48" s="203"/>
      <c r="M48" s="203"/>
      <c r="N48" s="204"/>
      <c r="O48" s="204"/>
    </row>
    <row r="49" spans="1:15" s="196" customFormat="1" x14ac:dyDescent="0.3">
      <c r="A49" s="200"/>
      <c r="B49" s="205" t="s">
        <v>2534</v>
      </c>
      <c r="C49" s="400">
        <v>6.9</v>
      </c>
      <c r="D49" s="202">
        <v>2.2000000000000002</v>
      </c>
      <c r="E49" s="400">
        <v>1.02</v>
      </c>
      <c r="F49" s="400">
        <v>3.67</v>
      </c>
      <c r="G49" s="202">
        <v>1.1599999999999999</v>
      </c>
      <c r="H49" s="400">
        <v>0.56000000000000005</v>
      </c>
      <c r="I49" s="400">
        <v>5.65</v>
      </c>
      <c r="J49" s="202">
        <v>1.79</v>
      </c>
      <c r="K49" s="400">
        <v>0.84</v>
      </c>
      <c r="L49" s="203"/>
      <c r="M49" s="203"/>
      <c r="N49" s="204"/>
      <c r="O49" s="204"/>
    </row>
    <row r="50" spans="1:15" s="196" customFormat="1" x14ac:dyDescent="0.3">
      <c r="A50" s="200"/>
      <c r="B50" s="206" t="s">
        <v>2544</v>
      </c>
      <c r="C50" s="401">
        <v>9.52</v>
      </c>
      <c r="D50" s="207">
        <v>3.09</v>
      </c>
      <c r="E50" s="401">
        <v>1.68</v>
      </c>
      <c r="F50" s="401">
        <v>3.98</v>
      </c>
      <c r="G50" s="207">
        <v>1.26</v>
      </c>
      <c r="H50" s="401">
        <v>0.76</v>
      </c>
      <c r="I50" s="401">
        <v>6.12</v>
      </c>
      <c r="J50" s="207">
        <v>1.97</v>
      </c>
      <c r="K50" s="401">
        <v>1.1100000000000001</v>
      </c>
      <c r="L50" s="203"/>
      <c r="M50" s="425">
        <f>SUMPRODUCT(D45:D49,$F$77:$F$81)/D50</f>
        <v>1.008706060184988</v>
      </c>
      <c r="N50" s="425">
        <f>SUMPRODUCT(G45:G49,$F$77:$F$81)/G50</f>
        <v>0.99717902188961205</v>
      </c>
      <c r="O50" s="425">
        <f>SUMPRODUCT(J45:J49,$F$77:$F$81)/J50</f>
        <v>0.99919347633357047</v>
      </c>
    </row>
    <row r="51" spans="1:15" s="196" customFormat="1" x14ac:dyDescent="0.3">
      <c r="A51" s="200"/>
      <c r="B51" s="365" t="s">
        <v>2543</v>
      </c>
      <c r="C51" s="208"/>
      <c r="D51" s="208"/>
      <c r="E51" s="208"/>
      <c r="F51" s="208"/>
      <c r="G51" s="208"/>
      <c r="H51" s="209"/>
      <c r="I51" s="208"/>
      <c r="J51" s="203"/>
      <c r="K51" s="203"/>
      <c r="L51" s="203"/>
      <c r="M51" s="204"/>
      <c r="N51" s="204"/>
      <c r="O51" s="204"/>
    </row>
    <row r="52" spans="1:15" s="216" customFormat="1" x14ac:dyDescent="0.3">
      <c r="A52" s="189"/>
      <c r="B52" s="366" t="s">
        <v>2542</v>
      </c>
      <c r="C52" s="191"/>
      <c r="D52" s="191"/>
      <c r="E52" s="191"/>
      <c r="F52" s="191"/>
      <c r="G52" s="191"/>
      <c r="H52" s="192"/>
      <c r="I52" s="191"/>
      <c r="J52" s="193"/>
      <c r="K52" s="193"/>
      <c r="L52" s="193"/>
      <c r="M52" s="190"/>
      <c r="N52" s="190"/>
      <c r="O52" s="190"/>
    </row>
    <row r="53" spans="1:15" s="216" customFormat="1" x14ac:dyDescent="0.3">
      <c r="A53" s="189"/>
      <c r="B53" s="190"/>
      <c r="C53" s="191"/>
      <c r="D53" s="191"/>
      <c r="E53" s="191"/>
      <c r="F53" s="191"/>
      <c r="G53" s="191"/>
      <c r="H53" s="191"/>
      <c r="I53" s="192"/>
      <c r="J53" s="191"/>
      <c r="K53" s="210"/>
      <c r="L53" s="193"/>
      <c r="M53" s="193"/>
      <c r="N53" s="190"/>
      <c r="O53" s="190"/>
    </row>
    <row r="54" spans="1:15" s="216" customFormat="1" x14ac:dyDescent="0.3">
      <c r="A54" s="189"/>
      <c r="B54" s="1329" t="s">
        <v>8950</v>
      </c>
      <c r="C54" s="1327"/>
      <c r="D54" s="1327"/>
      <c r="E54" s="1327"/>
      <c r="F54" s="1327"/>
      <c r="G54" s="1327"/>
      <c r="H54" s="1327"/>
      <c r="I54" s="1327"/>
      <c r="J54" s="1327"/>
      <c r="K54" s="1328"/>
      <c r="L54" s="193"/>
      <c r="M54" s="193"/>
      <c r="N54" s="190"/>
      <c r="O54" s="190"/>
    </row>
    <row r="55" spans="1:15" s="216" customFormat="1" x14ac:dyDescent="0.3">
      <c r="A55" s="189"/>
      <c r="B55" s="410"/>
      <c r="C55" s="1314" t="s">
        <v>2549</v>
      </c>
      <c r="D55" s="1315"/>
      <c r="E55" s="1316"/>
      <c r="F55" s="1314" t="s">
        <v>2548</v>
      </c>
      <c r="G55" s="1315"/>
      <c r="H55" s="1316"/>
      <c r="I55" s="1314" t="s">
        <v>8954</v>
      </c>
      <c r="J55" s="1315"/>
      <c r="K55" s="1316"/>
      <c r="L55" s="193"/>
      <c r="M55" s="193"/>
      <c r="N55" s="190"/>
      <c r="O55" s="190"/>
    </row>
    <row r="56" spans="1:15" s="216" customFormat="1" x14ac:dyDescent="0.3">
      <c r="A56" s="189"/>
      <c r="B56" s="411"/>
      <c r="C56" s="418" t="s">
        <v>53</v>
      </c>
      <c r="D56" s="419" t="s">
        <v>2546</v>
      </c>
      <c r="E56" s="420" t="s">
        <v>52</v>
      </c>
      <c r="F56" s="420" t="s">
        <v>53</v>
      </c>
      <c r="G56" s="419" t="s">
        <v>2546</v>
      </c>
      <c r="H56" s="420" t="s">
        <v>52</v>
      </c>
      <c r="I56" s="420" t="s">
        <v>53</v>
      </c>
      <c r="J56" s="419" t="s">
        <v>2546</v>
      </c>
      <c r="K56" s="420" t="s">
        <v>52</v>
      </c>
      <c r="L56" s="193"/>
      <c r="M56" s="193"/>
      <c r="N56" s="190"/>
      <c r="O56" s="190"/>
    </row>
    <row r="57" spans="1:15" s="216" customFormat="1" x14ac:dyDescent="0.3">
      <c r="A57" s="189"/>
      <c r="B57" s="416" t="s">
        <v>2545</v>
      </c>
      <c r="C57" s="421"/>
      <c r="D57" s="422">
        <f>F8</f>
        <v>1.1399999999999999</v>
      </c>
      <c r="E57" s="421"/>
      <c r="F57" s="421"/>
      <c r="G57" s="422">
        <f>F9</f>
        <v>1.33</v>
      </c>
      <c r="H57" s="421"/>
      <c r="I57" s="421"/>
      <c r="J57" s="422">
        <f>AVERAGE(D57,G57)</f>
        <v>1.2349999999999999</v>
      </c>
      <c r="K57" s="421"/>
      <c r="L57" s="193"/>
      <c r="M57" s="193"/>
      <c r="N57" s="190"/>
      <c r="O57" s="190"/>
    </row>
    <row r="58" spans="1:15" s="216" customFormat="1" x14ac:dyDescent="0.3">
      <c r="A58" s="189"/>
      <c r="B58" s="416" t="s">
        <v>8955</v>
      </c>
      <c r="C58" s="421"/>
      <c r="D58" s="422">
        <f>F8</f>
        <v>1.1399999999999999</v>
      </c>
      <c r="E58" s="421"/>
      <c r="F58" s="421"/>
      <c r="G58" s="422">
        <f>F9</f>
        <v>1.33</v>
      </c>
      <c r="H58" s="421"/>
      <c r="I58" s="421"/>
      <c r="J58" s="422">
        <f>AVERAGE(D58,G58)</f>
        <v>1.2349999999999999</v>
      </c>
      <c r="K58" s="421"/>
      <c r="L58" s="193"/>
      <c r="M58" s="193"/>
      <c r="N58" s="190"/>
      <c r="O58" s="190"/>
    </row>
    <row r="59" spans="1:15" s="216" customFormat="1" x14ac:dyDescent="0.3">
      <c r="A59" s="189"/>
      <c r="B59" s="416" t="s">
        <v>8956</v>
      </c>
      <c r="C59" s="421"/>
      <c r="D59" s="422">
        <f>F12</f>
        <v>3.85</v>
      </c>
      <c r="E59" s="421"/>
      <c r="F59" s="421"/>
      <c r="G59" s="422">
        <f>F13</f>
        <v>4.49</v>
      </c>
      <c r="H59" s="421"/>
      <c r="I59" s="421"/>
      <c r="J59" s="422">
        <f>AVERAGE(D59,G59)</f>
        <v>4.17</v>
      </c>
      <c r="K59" s="421"/>
      <c r="L59" s="193"/>
      <c r="M59" s="193"/>
      <c r="N59" s="190"/>
      <c r="O59" s="190"/>
    </row>
    <row r="60" spans="1:15" s="216" customFormat="1" x14ac:dyDescent="0.3">
      <c r="A60" s="189"/>
      <c r="B60" s="416" t="s">
        <v>2537</v>
      </c>
      <c r="C60" s="421"/>
      <c r="D60" s="422">
        <f>AVERAGE(F10,F12)</f>
        <v>3.85</v>
      </c>
      <c r="E60" s="421"/>
      <c r="F60" s="421"/>
      <c r="G60" s="422">
        <f>AVERAGE(F11,F13)</f>
        <v>4.49</v>
      </c>
      <c r="H60" s="421"/>
      <c r="I60" s="421"/>
      <c r="J60" s="422">
        <f>AVERAGE(D60,G60)</f>
        <v>4.17</v>
      </c>
      <c r="K60" s="421"/>
      <c r="L60" s="193"/>
      <c r="M60" s="193"/>
      <c r="N60" s="190"/>
      <c r="O60" s="190"/>
    </row>
    <row r="61" spans="1:15" s="216" customFormat="1" x14ac:dyDescent="0.3">
      <c r="A61" s="189"/>
      <c r="B61" s="416" t="s">
        <v>2534</v>
      </c>
      <c r="C61" s="421"/>
      <c r="D61" s="423">
        <f>AVERAGE(F14,F16)</f>
        <v>3.85</v>
      </c>
      <c r="E61" s="421"/>
      <c r="F61" s="421"/>
      <c r="G61" s="423">
        <f>AVERAGE(F15,F17)</f>
        <v>4.49</v>
      </c>
      <c r="H61" s="421"/>
      <c r="I61" s="421"/>
      <c r="J61" s="422">
        <f>AVERAGE(D61,G61)</f>
        <v>4.17</v>
      </c>
      <c r="K61" s="421"/>
      <c r="L61" s="193"/>
      <c r="M61" s="193"/>
      <c r="N61" s="190"/>
      <c r="O61" s="190"/>
    </row>
    <row r="62" spans="1:15" s="216" customFormat="1" x14ac:dyDescent="0.3">
      <c r="A62" s="189"/>
      <c r="B62" s="417" t="s">
        <v>8963</v>
      </c>
      <c r="C62" s="424"/>
      <c r="D62" s="427">
        <f>SUMPRODUCT(D57:D61,$F$77:$F$81)</f>
        <v>1.347422498324885</v>
      </c>
      <c r="E62" s="424"/>
      <c r="F62" s="424"/>
      <c r="G62" s="427">
        <f>SUMPRODUCT(G57:G61,$F$77:$F$81)</f>
        <v>1.5718653486002352</v>
      </c>
      <c r="H62" s="424"/>
      <c r="I62" s="424"/>
      <c r="J62" s="427">
        <f>SUMPRODUCT(J57:J61,$F$77:$F$81)</f>
        <v>1.4596439234625598</v>
      </c>
      <c r="K62" s="424"/>
      <c r="L62" s="193"/>
      <c r="M62" s="193"/>
      <c r="N62" s="190"/>
      <c r="O62" s="190"/>
    </row>
    <row r="63" spans="1:15" s="216" customFormat="1" x14ac:dyDescent="0.3">
      <c r="A63" s="189"/>
      <c r="B63" s="190"/>
      <c r="C63" s="191"/>
      <c r="D63" s="191"/>
      <c r="E63" s="191"/>
      <c r="F63" s="191"/>
      <c r="G63" s="191"/>
      <c r="H63" s="191"/>
      <c r="I63" s="192"/>
      <c r="J63" s="191"/>
      <c r="K63" s="210"/>
      <c r="L63" s="193"/>
      <c r="M63" s="193"/>
      <c r="N63" s="190"/>
      <c r="O63" s="190"/>
    </row>
    <row r="64" spans="1:15" s="216" customFormat="1" ht="15" customHeight="1" x14ac:dyDescent="0.3">
      <c r="A64" s="189"/>
      <c r="B64" s="1326" t="s">
        <v>8951</v>
      </c>
      <c r="C64" s="1327"/>
      <c r="D64" s="1327"/>
      <c r="E64" s="1327"/>
      <c r="F64" s="1327"/>
      <c r="G64" s="1327"/>
      <c r="H64" s="1327"/>
      <c r="I64" s="1327"/>
      <c r="J64" s="1327"/>
      <c r="K64" s="1328"/>
      <c r="L64" s="193"/>
      <c r="M64" s="193"/>
      <c r="N64" s="190"/>
      <c r="O64" s="190"/>
    </row>
    <row r="65" spans="1:15" s="216" customFormat="1" x14ac:dyDescent="0.3">
      <c r="A65" s="189"/>
      <c r="B65" s="410"/>
      <c r="C65" s="1315" t="s">
        <v>2549</v>
      </c>
      <c r="D65" s="1315"/>
      <c r="E65" s="1316"/>
      <c r="F65" s="1314" t="s">
        <v>2548</v>
      </c>
      <c r="G65" s="1315"/>
      <c r="H65" s="1316"/>
      <c r="I65" s="1314" t="s">
        <v>8954</v>
      </c>
      <c r="J65" s="1315"/>
      <c r="K65" s="1316"/>
      <c r="L65" s="193"/>
      <c r="M65" s="193"/>
      <c r="N65" s="190"/>
      <c r="O65" s="190"/>
    </row>
    <row r="66" spans="1:15" s="216" customFormat="1" x14ac:dyDescent="0.3">
      <c r="A66" s="189"/>
      <c r="B66" s="411"/>
      <c r="C66" s="399" t="s">
        <v>53</v>
      </c>
      <c r="D66" s="199" t="s">
        <v>2546</v>
      </c>
      <c r="E66" s="402" t="s">
        <v>52</v>
      </c>
      <c r="F66" s="402" t="s">
        <v>53</v>
      </c>
      <c r="G66" s="199" t="s">
        <v>2546</v>
      </c>
      <c r="H66" s="402" t="s">
        <v>52</v>
      </c>
      <c r="I66" s="402" t="s">
        <v>53</v>
      </c>
      <c r="J66" s="199" t="s">
        <v>2546</v>
      </c>
      <c r="K66" s="402" t="s">
        <v>52</v>
      </c>
      <c r="L66" s="193"/>
      <c r="M66" s="193"/>
      <c r="N66" s="190"/>
      <c r="O66" s="190"/>
    </row>
    <row r="67" spans="1:15" s="216" customFormat="1" x14ac:dyDescent="0.3">
      <c r="A67" s="189"/>
      <c r="B67" s="201" t="s">
        <v>2545</v>
      </c>
      <c r="C67" s="407"/>
      <c r="D67" s="405">
        <f>C8</f>
        <v>0</v>
      </c>
      <c r="E67" s="407"/>
      <c r="F67" s="407"/>
      <c r="G67" s="405">
        <f>C9</f>
        <v>0.1</v>
      </c>
      <c r="H67" s="407"/>
      <c r="I67" s="407"/>
      <c r="J67" s="422">
        <f>AVERAGE(D67,G67)</f>
        <v>0.05</v>
      </c>
      <c r="K67" s="407"/>
      <c r="L67" s="193"/>
      <c r="M67" s="193"/>
      <c r="N67" s="190"/>
      <c r="O67" s="190"/>
    </row>
    <row r="68" spans="1:15" s="216" customFormat="1" x14ac:dyDescent="0.3">
      <c r="A68" s="189"/>
      <c r="B68" s="205" t="s">
        <v>8955</v>
      </c>
      <c r="C68" s="407"/>
      <c r="D68" s="405">
        <f>C8</f>
        <v>0</v>
      </c>
      <c r="E68" s="407"/>
      <c r="F68" s="407"/>
      <c r="G68" s="405">
        <f>C9</f>
        <v>0.1</v>
      </c>
      <c r="H68" s="407"/>
      <c r="I68" s="407"/>
      <c r="J68" s="422">
        <f>AVERAGE(D68,G68)</f>
        <v>0.05</v>
      </c>
      <c r="K68" s="407"/>
      <c r="L68" s="193"/>
      <c r="M68" s="193"/>
      <c r="N68" s="190"/>
      <c r="O68" s="190"/>
    </row>
    <row r="69" spans="1:15" s="216" customFormat="1" x14ac:dyDescent="0.3">
      <c r="A69" s="189"/>
      <c r="B69" s="205" t="s">
        <v>8956</v>
      </c>
      <c r="C69" s="407"/>
      <c r="D69" s="405">
        <f>C12</f>
        <v>5.6</v>
      </c>
      <c r="E69" s="407"/>
      <c r="F69" s="407"/>
      <c r="G69" s="405">
        <f>C13</f>
        <v>18.100000000000001</v>
      </c>
      <c r="H69" s="407"/>
      <c r="I69" s="407"/>
      <c r="J69" s="422">
        <f>AVERAGE(D69,G69)</f>
        <v>11.850000000000001</v>
      </c>
      <c r="K69" s="407"/>
      <c r="L69" s="193"/>
      <c r="M69" s="193"/>
      <c r="N69" s="190"/>
      <c r="O69" s="190"/>
    </row>
    <row r="70" spans="1:15" s="216" customFormat="1" x14ac:dyDescent="0.3">
      <c r="A70" s="189"/>
      <c r="B70" s="205" t="s">
        <v>2537</v>
      </c>
      <c r="C70" s="407"/>
      <c r="D70" s="405">
        <f>AVERAGE(C10,C12)</f>
        <v>3.3</v>
      </c>
      <c r="E70" s="407"/>
      <c r="F70" s="407"/>
      <c r="G70" s="405">
        <f>AVERAGE(C11,C13)</f>
        <v>10.600000000000001</v>
      </c>
      <c r="H70" s="407"/>
      <c r="I70" s="407"/>
      <c r="J70" s="422">
        <f>AVERAGE(D70,G70)</f>
        <v>6.9500000000000011</v>
      </c>
      <c r="K70" s="407"/>
      <c r="L70" s="193"/>
      <c r="M70" s="193"/>
      <c r="N70" s="190"/>
      <c r="O70" s="190"/>
    </row>
    <row r="71" spans="1:15" s="216" customFormat="1" x14ac:dyDescent="0.3">
      <c r="A71" s="189"/>
      <c r="B71" s="205" t="s">
        <v>2534</v>
      </c>
      <c r="C71" s="407"/>
      <c r="D71" s="415">
        <f>AVERAGE(C14,C16)</f>
        <v>8</v>
      </c>
      <c r="E71" s="407"/>
      <c r="F71" s="407"/>
      <c r="G71" s="405">
        <f>AVERAGE(C15,C17)</f>
        <v>25.7</v>
      </c>
      <c r="H71" s="407"/>
      <c r="I71" s="407"/>
      <c r="J71" s="422">
        <f>AVERAGE(D71,G71)</f>
        <v>16.850000000000001</v>
      </c>
      <c r="K71" s="407"/>
      <c r="L71" s="193"/>
      <c r="M71" s="193"/>
      <c r="N71" s="190"/>
      <c r="O71" s="190"/>
    </row>
    <row r="72" spans="1:15" s="216" customFormat="1" x14ac:dyDescent="0.3">
      <c r="A72" s="189"/>
      <c r="B72" s="206" t="s">
        <v>8963</v>
      </c>
      <c r="C72" s="408"/>
      <c r="D72" s="427">
        <f>SUMPRODUCT(D67:D71,$F$77:$F$81)</f>
        <v>0.46065389805278323</v>
      </c>
      <c r="E72" s="408"/>
      <c r="F72" s="408"/>
      <c r="G72" s="427">
        <f>SUMPRODUCT(G67:G71,$F$77:$F$81)</f>
        <v>1.5724601452570581</v>
      </c>
      <c r="H72" s="408"/>
      <c r="I72" s="408"/>
      <c r="J72" s="427">
        <f>SUMPRODUCT(J67:J71,$F$77:$F$81)</f>
        <v>1.0165570216549207</v>
      </c>
      <c r="K72" s="408"/>
      <c r="L72" s="193"/>
      <c r="M72" s="193"/>
      <c r="N72" s="190"/>
      <c r="O72" s="190"/>
    </row>
    <row r="73" spans="1:15" s="216" customFormat="1" x14ac:dyDescent="0.3">
      <c r="A73" s="189"/>
      <c r="B73" s="426" t="s">
        <v>8964</v>
      </c>
      <c r="C73" s="191"/>
      <c r="D73" s="191"/>
      <c r="E73" s="191"/>
      <c r="F73" s="191"/>
      <c r="G73" s="191"/>
      <c r="H73" s="191"/>
      <c r="I73" s="192"/>
      <c r="J73" s="191"/>
      <c r="K73" s="210"/>
      <c r="L73" s="193"/>
      <c r="M73" s="193"/>
      <c r="N73" s="190"/>
      <c r="O73" s="190"/>
    </row>
    <row r="74" spans="1:15" s="216" customFormat="1" x14ac:dyDescent="0.3">
      <c r="A74" s="189"/>
      <c r="B74" s="426"/>
      <c r="C74" s="191"/>
      <c r="D74" s="191"/>
      <c r="E74" s="191"/>
      <c r="F74" s="191"/>
      <c r="G74" s="191"/>
      <c r="H74" s="191"/>
      <c r="I74" s="192"/>
      <c r="J74" s="191"/>
      <c r="K74" s="210"/>
      <c r="L74" s="193"/>
      <c r="M74" s="193"/>
      <c r="N74" s="190"/>
      <c r="O74" s="190"/>
    </row>
    <row r="75" spans="1:15" s="216" customFormat="1" x14ac:dyDescent="0.3">
      <c r="A75" s="211"/>
      <c r="B75" s="1323" t="s">
        <v>2541</v>
      </c>
      <c r="C75" s="1323"/>
      <c r="D75" s="1323"/>
      <c r="E75" s="1323"/>
      <c r="F75" s="1323"/>
      <c r="G75" s="212"/>
      <c r="H75" s="212"/>
      <c r="I75" s="213"/>
      <c r="J75" s="212"/>
      <c r="K75" s="214"/>
      <c r="L75" s="215"/>
      <c r="M75" s="215"/>
    </row>
    <row r="76" spans="1:15" s="216" customFormat="1" x14ac:dyDescent="0.3">
      <c r="A76" s="211"/>
      <c r="B76" s="217"/>
      <c r="C76" s="409">
        <v>1990</v>
      </c>
      <c r="D76" s="409">
        <v>1994</v>
      </c>
      <c r="E76" s="409">
        <v>2000</v>
      </c>
      <c r="F76" s="409" t="s">
        <v>2540</v>
      </c>
      <c r="G76" s="212"/>
      <c r="H76" s="212"/>
      <c r="I76" s="213"/>
      <c r="J76" s="212"/>
      <c r="K76" s="215"/>
      <c r="L76" s="215"/>
      <c r="M76" s="215"/>
    </row>
    <row r="77" spans="1:15" s="196" customFormat="1" x14ac:dyDescent="0.3">
      <c r="A77" s="200"/>
      <c r="B77" s="201" t="s">
        <v>2539</v>
      </c>
      <c r="C77" s="1324">
        <v>1997283</v>
      </c>
      <c r="D77" s="218">
        <v>1595869</v>
      </c>
      <c r="E77" s="219">
        <v>1818461</v>
      </c>
      <c r="F77" s="220">
        <f t="shared" ref="F77:F82" si="1">E77/$E$82</f>
        <v>0.67504292192015503</v>
      </c>
      <c r="G77" s="208"/>
      <c r="H77" s="208"/>
      <c r="I77" s="209"/>
      <c r="J77" s="208"/>
      <c r="K77" s="203"/>
      <c r="L77" s="203"/>
      <c r="M77" s="203"/>
      <c r="N77" s="204"/>
      <c r="O77" s="204"/>
    </row>
    <row r="78" spans="1:15" s="196" customFormat="1" x14ac:dyDescent="0.3">
      <c r="A78" s="200"/>
      <c r="B78" s="201" t="s">
        <v>2538</v>
      </c>
      <c r="C78" s="1325"/>
      <c r="D78" s="218">
        <v>587284</v>
      </c>
      <c r="E78" s="219">
        <v>669198</v>
      </c>
      <c r="F78" s="220">
        <f t="shared" si="1"/>
        <v>0.2484174108012896</v>
      </c>
      <c r="G78" s="208"/>
      <c r="H78" s="208"/>
      <c r="I78" s="209"/>
      <c r="J78" s="208"/>
      <c r="K78" s="203"/>
      <c r="L78" s="203"/>
      <c r="M78" s="203"/>
      <c r="N78" s="204"/>
      <c r="O78" s="204"/>
    </row>
    <row r="79" spans="1:15" s="196" customFormat="1" x14ac:dyDescent="0.3">
      <c r="A79" s="200"/>
      <c r="B79" s="205" t="s">
        <v>2536</v>
      </c>
      <c r="C79" s="221">
        <v>5822</v>
      </c>
      <c r="D79" s="221">
        <v>6416</v>
      </c>
      <c r="E79" s="222">
        <v>7397</v>
      </c>
      <c r="F79" s="223">
        <f t="shared" si="1"/>
        <v>2.745889240101045E-3</v>
      </c>
      <c r="G79" s="208"/>
      <c r="H79" s="208"/>
      <c r="I79" s="209"/>
      <c r="J79" s="208"/>
      <c r="K79" s="203"/>
      <c r="L79" s="203"/>
      <c r="M79" s="203"/>
      <c r="N79" s="204"/>
      <c r="O79" s="204"/>
    </row>
    <row r="80" spans="1:15" s="196" customFormat="1" x14ac:dyDescent="0.3">
      <c r="A80" s="200"/>
      <c r="B80" s="205" t="s">
        <v>2537</v>
      </c>
      <c r="C80" s="221">
        <v>64114</v>
      </c>
      <c r="D80" s="221">
        <v>71239</v>
      </c>
      <c r="E80" s="222">
        <v>83150</v>
      </c>
      <c r="F80" s="223">
        <f t="shared" si="1"/>
        <v>3.0866660850939826E-2</v>
      </c>
      <c r="G80" s="208"/>
      <c r="H80" s="208"/>
      <c r="I80" s="209"/>
      <c r="J80" s="208"/>
      <c r="K80" s="203"/>
      <c r="L80" s="203"/>
      <c r="M80" s="203"/>
      <c r="N80" s="204"/>
      <c r="O80" s="204"/>
    </row>
    <row r="81" spans="1:16" s="196" customFormat="1" x14ac:dyDescent="0.3">
      <c r="A81" s="200"/>
      <c r="B81" s="205" t="s">
        <v>2534</v>
      </c>
      <c r="C81" s="221">
        <v>89257</v>
      </c>
      <c r="D81" s="221">
        <v>99176</v>
      </c>
      <c r="E81" s="222">
        <v>115639</v>
      </c>
      <c r="F81" s="223">
        <f t="shared" si="1"/>
        <v>4.2927117187514498E-2</v>
      </c>
      <c r="G81" s="208"/>
      <c r="H81" s="208"/>
      <c r="I81" s="209"/>
      <c r="J81" s="208"/>
      <c r="K81" s="203"/>
      <c r="L81" s="203"/>
      <c r="M81" s="203"/>
      <c r="N81" s="204"/>
      <c r="O81" s="204"/>
    </row>
    <row r="82" spans="1:16" s="216" customFormat="1" x14ac:dyDescent="0.3">
      <c r="A82" s="189"/>
      <c r="B82" s="224" t="s">
        <v>140</v>
      </c>
      <c r="C82" s="225">
        <f>SUM(C77:C81)</f>
        <v>2156476</v>
      </c>
      <c r="D82" s="225">
        <f>SUM(D77:D81)</f>
        <v>2359984</v>
      </c>
      <c r="E82" s="225">
        <f>SUM(E77:E81)</f>
        <v>2693845</v>
      </c>
      <c r="F82" s="226">
        <f t="shared" si="1"/>
        <v>1</v>
      </c>
      <c r="G82" s="191"/>
      <c r="H82" s="191"/>
      <c r="I82" s="192"/>
      <c r="J82" s="191"/>
      <c r="K82" s="193"/>
      <c r="L82" s="193"/>
      <c r="M82" s="193"/>
      <c r="N82" s="190"/>
      <c r="O82" s="190"/>
    </row>
    <row r="83" spans="1:16" s="216" customFormat="1" x14ac:dyDescent="0.3">
      <c r="A83" s="189"/>
      <c r="B83" s="367" t="s">
        <v>2535</v>
      </c>
      <c r="C83" s="191"/>
      <c r="D83" s="191"/>
      <c r="E83" s="191"/>
      <c r="F83" s="191"/>
      <c r="G83" s="191"/>
      <c r="H83" s="191"/>
      <c r="I83" s="192"/>
      <c r="J83" s="191"/>
      <c r="K83" s="193"/>
      <c r="L83" s="193"/>
      <c r="M83" s="193"/>
      <c r="N83" s="190"/>
      <c r="O83" s="190"/>
    </row>
    <row r="84" spans="1:16" s="216" customFormat="1" x14ac:dyDescent="0.3">
      <c r="A84" s="189"/>
      <c r="B84" s="190"/>
      <c r="C84" s="191"/>
      <c r="D84" s="191"/>
      <c r="E84" s="191"/>
      <c r="F84" s="191"/>
      <c r="G84" s="191"/>
      <c r="H84" s="191"/>
      <c r="I84" s="192"/>
      <c r="J84" s="191"/>
      <c r="K84" s="193"/>
      <c r="L84" s="193"/>
      <c r="M84" s="193"/>
      <c r="N84" s="190"/>
      <c r="O84" s="190"/>
    </row>
    <row r="85" spans="1:16" s="76" customFormat="1" x14ac:dyDescent="0.3">
      <c r="A85" s="185"/>
      <c r="B85" s="64" t="s">
        <v>8953</v>
      </c>
      <c r="C85" s="186"/>
      <c r="D85" s="186"/>
      <c r="E85" s="59"/>
      <c r="F85" s="58"/>
      <c r="G85" s="186"/>
      <c r="H85" s="186"/>
      <c r="I85" s="58"/>
      <c r="J85" s="186"/>
      <c r="K85" s="188"/>
      <c r="L85" s="58"/>
      <c r="M85" s="188"/>
      <c r="N85" s="59"/>
      <c r="O85" s="59"/>
      <c r="P85" s="59"/>
    </row>
    <row r="86" spans="1:16" s="216" customFormat="1" x14ac:dyDescent="0.3">
      <c r="A86" s="189"/>
      <c r="B86" s="190"/>
      <c r="C86" s="191"/>
      <c r="D86" s="191"/>
      <c r="E86" s="191"/>
      <c r="F86" s="191"/>
      <c r="G86" s="191"/>
      <c r="H86" s="191"/>
      <c r="I86" s="192"/>
      <c r="J86" s="191"/>
      <c r="K86" s="193"/>
      <c r="L86" s="193"/>
      <c r="M86" s="193"/>
      <c r="N86" s="479" t="s">
        <v>9049</v>
      </c>
      <c r="O86" s="190"/>
    </row>
    <row r="87" spans="1:16" s="216" customFormat="1" x14ac:dyDescent="0.3">
      <c r="A87" s="189"/>
      <c r="B87" s="190"/>
      <c r="C87" s="191"/>
      <c r="D87" s="227" t="s">
        <v>1679</v>
      </c>
      <c r="E87" s="227" t="s">
        <v>8970</v>
      </c>
      <c r="F87" s="227" t="s">
        <v>8968</v>
      </c>
      <c r="G87" s="227" t="s">
        <v>8969</v>
      </c>
      <c r="H87" s="227" t="s">
        <v>8946</v>
      </c>
      <c r="I87" s="190"/>
      <c r="J87" s="191"/>
      <c r="K87" s="679" t="s">
        <v>8968</v>
      </c>
      <c r="L87" s="679" t="s">
        <v>8969</v>
      </c>
      <c r="M87" s="679" t="s">
        <v>8946</v>
      </c>
      <c r="N87" s="478" t="s">
        <v>8968</v>
      </c>
      <c r="O87" s="478" t="s">
        <v>8969</v>
      </c>
    </row>
    <row r="88" spans="1:16" s="216" customFormat="1" x14ac:dyDescent="0.3">
      <c r="A88" s="189"/>
      <c r="B88" s="189" t="s">
        <v>8957</v>
      </c>
      <c r="C88" s="191"/>
      <c r="D88" s="191"/>
      <c r="E88" s="191"/>
      <c r="F88" s="191"/>
      <c r="G88" s="191"/>
      <c r="H88" s="398"/>
      <c r="I88" s="190"/>
      <c r="J88" s="189" t="s">
        <v>8966</v>
      </c>
      <c r="K88" s="193"/>
      <c r="L88" s="193"/>
      <c r="M88" s="193"/>
      <c r="N88" s="190"/>
      <c r="O88" s="190"/>
    </row>
    <row r="89" spans="1:16" s="216" customFormat="1" ht="15" customHeight="1" x14ac:dyDescent="0.3">
      <c r="A89" s="189"/>
      <c r="B89" s="190"/>
      <c r="C89" s="192" t="s">
        <v>20</v>
      </c>
      <c r="D89" s="191" t="s">
        <v>12</v>
      </c>
      <c r="E89" s="191">
        <f>$C$121</f>
        <v>2017</v>
      </c>
      <c r="F89" s="428">
        <f>$D$25*$D$122/100</f>
        <v>1.4234610917537751E-4</v>
      </c>
      <c r="G89" s="428">
        <f>$G$25*$D$122/100</f>
        <v>1.5658072009291527E-3</v>
      </c>
      <c r="H89" s="429">
        <f>$J$25*$D$122/100</f>
        <v>8.5407665505226509E-4</v>
      </c>
      <c r="I89" s="190"/>
      <c r="J89" s="57" t="str">
        <f>C89</f>
        <v>Noise</v>
      </c>
      <c r="K89" s="433">
        <f t="shared" ref="K89:M93" si="2">(F89*$F$77+F95*$F$78)/SUM($F$77:$F$78)</f>
        <v>1.4234610917537754E-4</v>
      </c>
      <c r="L89" s="433">
        <f>(G89*$F$77+G95*$F$78)/SUM($F$77:$F$78)</f>
        <v>1.5275150830914813E-3</v>
      </c>
      <c r="M89" s="433">
        <f t="shared" si="2"/>
        <v>8.540766550522652E-4</v>
      </c>
      <c r="N89" s="695">
        <f t="shared" ref="N89:N92" si="3">K89</f>
        <v>1.4234610917537754E-4</v>
      </c>
      <c r="O89" s="695">
        <f>L89</f>
        <v>1.5275150830914813E-3</v>
      </c>
      <c r="P89" s="216" t="s">
        <v>2557</v>
      </c>
    </row>
    <row r="90" spans="1:16" s="216" customFormat="1" x14ac:dyDescent="0.3">
      <c r="A90" s="189"/>
      <c r="B90" s="190"/>
      <c r="C90" s="192" t="s">
        <v>17</v>
      </c>
      <c r="D90" s="191" t="s">
        <v>12</v>
      </c>
      <c r="E90" s="191">
        <f>$C$121</f>
        <v>2017</v>
      </c>
      <c r="F90" s="428">
        <f>$D$35*$D$122/100</f>
        <v>1.8220301974448322E-2</v>
      </c>
      <c r="G90" s="428">
        <f>$G$35*$D$122/100</f>
        <v>8.8396933797909444E-2</v>
      </c>
      <c r="H90" s="429">
        <f>$J$35*$D$122/100</f>
        <v>6.3771056910569127E-2</v>
      </c>
      <c r="I90" s="190"/>
      <c r="J90" s="57" t="str">
        <f>C90</f>
        <v>Congestion</v>
      </c>
      <c r="K90" s="433">
        <f t="shared" si="2"/>
        <v>1.8258594092285994E-2</v>
      </c>
      <c r="L90" s="433">
        <f>(G90*$F$77+G96*$F$78)/SUM($F$77:$F$78)</f>
        <v>8.7745967794669019E-2</v>
      </c>
      <c r="M90" s="433">
        <f t="shared" si="2"/>
        <v>6.1933035254360884E-2</v>
      </c>
      <c r="N90" s="695">
        <f t="shared" si="3"/>
        <v>1.8258594092285994E-2</v>
      </c>
      <c r="O90" s="695">
        <f>L90</f>
        <v>8.7745967794669019E-2</v>
      </c>
    </row>
    <row r="91" spans="1:16" s="216" customFormat="1" x14ac:dyDescent="0.3">
      <c r="A91" s="189"/>
      <c r="B91" s="190"/>
      <c r="C91" s="192" t="s">
        <v>35</v>
      </c>
      <c r="D91" s="191" t="s">
        <v>12</v>
      </c>
      <c r="E91" s="191">
        <f>$C$121</f>
        <v>2017</v>
      </c>
      <c r="F91" s="428">
        <f>$D$45*$D$122/100</f>
        <v>4.4839024390243919E-2</v>
      </c>
      <c r="G91" s="428">
        <f>$G$45*$D$122/100</f>
        <v>1.8220301974448322E-2</v>
      </c>
      <c r="H91" s="429">
        <f>$J$45*$D$122/100</f>
        <v>2.7615145180023237E-2</v>
      </c>
      <c r="I91" s="190"/>
      <c r="J91" s="57" t="str">
        <f>C91</f>
        <v>Accidents</v>
      </c>
      <c r="K91" s="433">
        <f t="shared" si="2"/>
        <v>4.5451698275646664E-2</v>
      </c>
      <c r="L91" s="433">
        <f>(G91*$F$77+G97*$F$78)/SUM($F$77:$F$78)</f>
        <v>1.8182009856610649E-2</v>
      </c>
      <c r="M91" s="433">
        <f t="shared" si="2"/>
        <v>2.8419279654614341E-2</v>
      </c>
      <c r="N91" s="695">
        <f t="shared" si="3"/>
        <v>4.5451698275646664E-2</v>
      </c>
      <c r="O91" s="695">
        <f>L91</f>
        <v>1.8182009856610649E-2</v>
      </c>
    </row>
    <row r="92" spans="1:16" s="216" customFormat="1" x14ac:dyDescent="0.3">
      <c r="A92" s="189"/>
      <c r="B92" s="190"/>
      <c r="C92" s="192" t="s">
        <v>19</v>
      </c>
      <c r="D92" s="191" t="s">
        <v>12</v>
      </c>
      <c r="E92" s="191">
        <f>$C$121</f>
        <v>2017</v>
      </c>
      <c r="F92" s="428">
        <f>D57*$D$122/100</f>
        <v>1.6227456445993035E-2</v>
      </c>
      <c r="G92" s="428">
        <f>G57*$D$122/100</f>
        <v>1.8932032520325211E-2</v>
      </c>
      <c r="H92" s="429">
        <f>J57*$D$122/100</f>
        <v>1.7579744483159122E-2</v>
      </c>
      <c r="I92" s="190"/>
      <c r="J92" s="57" t="str">
        <f>C92</f>
        <v>Air Pollution</v>
      </c>
      <c r="K92" s="433">
        <f t="shared" si="2"/>
        <v>1.6227456445993035E-2</v>
      </c>
      <c r="L92" s="433">
        <f>(G92*$F$77+G98*$F$78)/SUM($F$77:$F$78)</f>
        <v>1.8932032520325211E-2</v>
      </c>
      <c r="M92" s="433">
        <f t="shared" si="2"/>
        <v>1.7579744483159125E-2</v>
      </c>
      <c r="N92" s="695">
        <f t="shared" si="3"/>
        <v>1.6227456445993035E-2</v>
      </c>
      <c r="O92" s="695">
        <f>L92</f>
        <v>1.8932032520325211E-2</v>
      </c>
    </row>
    <row r="93" spans="1:16" s="216" customFormat="1" x14ac:dyDescent="0.3">
      <c r="A93" s="189"/>
      <c r="B93" s="190"/>
      <c r="C93" s="192" t="s">
        <v>16</v>
      </c>
      <c r="D93" s="191" t="s">
        <v>12</v>
      </c>
      <c r="E93" s="191">
        <f>$C$121</f>
        <v>2017</v>
      </c>
      <c r="F93" s="428">
        <f>D67*$D$122/100</f>
        <v>0</v>
      </c>
      <c r="G93" s="428">
        <f>G67*$D$122/100</f>
        <v>1.4234610917537751E-3</v>
      </c>
      <c r="H93" s="429">
        <f>J67*$D$122/100</f>
        <v>7.1173054587688757E-4</v>
      </c>
      <c r="I93" s="190"/>
      <c r="J93" s="57" t="str">
        <f>C93</f>
        <v>Pavement</v>
      </c>
      <c r="K93" s="433">
        <f t="shared" si="2"/>
        <v>0</v>
      </c>
      <c r="L93" s="433">
        <f>(G93*$F$77+G99*$F$78)/SUM($F$77:$F$78)</f>
        <v>1.4234610917537751E-3</v>
      </c>
      <c r="M93" s="433">
        <f t="shared" si="2"/>
        <v>7.1173054587688757E-4</v>
      </c>
      <c r="N93" s="695">
        <f>K93</f>
        <v>0</v>
      </c>
      <c r="O93" s="695">
        <f>L93</f>
        <v>1.4234610917537751E-3</v>
      </c>
      <c r="P93" s="216" t="s">
        <v>2557</v>
      </c>
    </row>
    <row r="94" spans="1:16" s="216" customFormat="1" x14ac:dyDescent="0.3">
      <c r="A94" s="189"/>
      <c r="B94" s="189" t="s">
        <v>8958</v>
      </c>
      <c r="C94" s="191"/>
      <c r="D94" s="191"/>
      <c r="E94" s="191"/>
      <c r="F94" s="393"/>
      <c r="G94" s="393"/>
      <c r="H94" s="394"/>
      <c r="I94" s="190"/>
      <c r="J94" s="189" t="s">
        <v>8967</v>
      </c>
      <c r="K94" s="203"/>
      <c r="L94" s="203"/>
      <c r="M94" s="203"/>
      <c r="N94" s="696"/>
      <c r="O94" s="696"/>
    </row>
    <row r="95" spans="1:16" s="216" customFormat="1" x14ac:dyDescent="0.3">
      <c r="A95" s="189"/>
      <c r="B95" s="190"/>
      <c r="C95" s="192" t="s">
        <v>20</v>
      </c>
      <c r="D95" s="191" t="s">
        <v>12</v>
      </c>
      <c r="E95" s="191">
        <f>$C$121</f>
        <v>2017</v>
      </c>
      <c r="F95" s="428">
        <f>$D$26*$D$122/100</f>
        <v>1.4234610917537751E-4</v>
      </c>
      <c r="G95" s="428">
        <f>$G$26*$D$122/100</f>
        <v>1.4234610917537751E-3</v>
      </c>
      <c r="H95" s="429">
        <f>$J$26*$D$122/100</f>
        <v>8.5407665505226509E-4</v>
      </c>
      <c r="I95" s="190"/>
      <c r="J95" s="57" t="str">
        <f>C95</f>
        <v>Noise</v>
      </c>
      <c r="K95" s="433">
        <f t="shared" ref="K95:M99" si="4">F101</f>
        <v>1.8504994192799077E-3</v>
      </c>
      <c r="L95" s="433">
        <f t="shared" si="4"/>
        <v>2.4483530778164932E-2</v>
      </c>
      <c r="M95" s="433">
        <f t="shared" si="4"/>
        <v>1.5088687572590015E-2</v>
      </c>
      <c r="N95" s="695">
        <f t="shared" ref="N95:N98" si="5">K95</f>
        <v>1.8504994192799077E-3</v>
      </c>
      <c r="O95" s="695">
        <f t="shared" ref="O95:O98" si="6">L95</f>
        <v>2.4483530778164932E-2</v>
      </c>
    </row>
    <row r="96" spans="1:16" s="216" customFormat="1" x14ac:dyDescent="0.3">
      <c r="A96" s="189"/>
      <c r="B96" s="190"/>
      <c r="C96" s="192" t="s">
        <v>17</v>
      </c>
      <c r="D96" s="191" t="s">
        <v>12</v>
      </c>
      <c r="E96" s="191">
        <f>$C$121</f>
        <v>2017</v>
      </c>
      <c r="F96" s="428">
        <f>$D$36*$D$122/100</f>
        <v>1.83626480836237E-2</v>
      </c>
      <c r="G96" s="428">
        <f>$G$36*$D$122/100</f>
        <v>8.5977049941928008E-2</v>
      </c>
      <c r="H96" s="429">
        <f>$J$36*$D$122/100</f>
        <v>5.6938443670151002E-2</v>
      </c>
      <c r="I96" s="190"/>
      <c r="J96" s="57" t="str">
        <f>C96</f>
        <v>Congestion</v>
      </c>
      <c r="K96" s="433">
        <f t="shared" si="4"/>
        <v>3.3736027874564471E-2</v>
      </c>
      <c r="L96" s="433">
        <f t="shared" si="4"/>
        <v>0.18191832752613243</v>
      </c>
      <c r="M96" s="433">
        <f t="shared" si="4"/>
        <v>0.11999777003484324</v>
      </c>
      <c r="N96" s="695">
        <f t="shared" si="5"/>
        <v>3.3736027874564471E-2</v>
      </c>
      <c r="O96" s="695">
        <f t="shared" si="6"/>
        <v>0.18191832752613243</v>
      </c>
    </row>
    <row r="97" spans="1:16" s="216" customFormat="1" x14ac:dyDescent="0.3">
      <c r="A97" s="189"/>
      <c r="B97" s="190"/>
      <c r="C97" s="192" t="s">
        <v>35</v>
      </c>
      <c r="D97" s="191" t="s">
        <v>12</v>
      </c>
      <c r="E97" s="191">
        <f>$C$121</f>
        <v>2017</v>
      </c>
      <c r="F97" s="428">
        <f>$D$46*$D$122/100</f>
        <v>4.7116562137049955E-2</v>
      </c>
      <c r="G97" s="428">
        <f>$G$46*$D$122/100</f>
        <v>1.8077955865272943E-2</v>
      </c>
      <c r="H97" s="429">
        <f>$J$46*$D$122/100</f>
        <v>3.0604413472706163E-2</v>
      </c>
      <c r="I97" s="190"/>
      <c r="J97" s="57" t="str">
        <f>C97</f>
        <v>Accidents</v>
      </c>
      <c r="K97" s="433">
        <f t="shared" si="4"/>
        <v>6.2632288037166112E-2</v>
      </c>
      <c r="L97" s="433">
        <f t="shared" si="4"/>
        <v>2.6903414634146347E-2</v>
      </c>
      <c r="M97" s="433">
        <f t="shared" si="4"/>
        <v>4.1849756097560989E-2</v>
      </c>
      <c r="N97" s="695">
        <f t="shared" si="5"/>
        <v>6.2632288037166112E-2</v>
      </c>
      <c r="O97" s="695">
        <f t="shared" si="6"/>
        <v>2.6903414634146347E-2</v>
      </c>
    </row>
    <row r="98" spans="1:16" s="216" customFormat="1" x14ac:dyDescent="0.3">
      <c r="A98" s="189"/>
      <c r="B98" s="190"/>
      <c r="C98" s="192" t="s">
        <v>19</v>
      </c>
      <c r="D98" s="191" t="s">
        <v>12</v>
      </c>
      <c r="E98" s="191">
        <f>$C$121</f>
        <v>2017</v>
      </c>
      <c r="F98" s="428">
        <f>D58*$D$122/100</f>
        <v>1.6227456445993035E-2</v>
      </c>
      <c r="G98" s="428">
        <f>G58*$D$122/100</f>
        <v>1.8932032520325211E-2</v>
      </c>
      <c r="H98" s="429">
        <f>J58*$D$122/100</f>
        <v>1.7579744483159122E-2</v>
      </c>
      <c r="I98" s="190"/>
      <c r="J98" s="57" t="str">
        <f>C98</f>
        <v>Air Pollution</v>
      </c>
      <c r="K98" s="433">
        <f t="shared" si="4"/>
        <v>5.4803252032520344E-2</v>
      </c>
      <c r="L98" s="433">
        <f t="shared" si="4"/>
        <v>6.3913403019744505E-2</v>
      </c>
      <c r="M98" s="433">
        <f t="shared" si="4"/>
        <v>5.9358327526132425E-2</v>
      </c>
      <c r="N98" s="695">
        <f t="shared" si="5"/>
        <v>5.4803252032520344E-2</v>
      </c>
      <c r="O98" s="695">
        <f t="shared" si="6"/>
        <v>6.3913403019744505E-2</v>
      </c>
    </row>
    <row r="99" spans="1:16" s="216" customFormat="1" x14ac:dyDescent="0.3">
      <c r="A99" s="189"/>
      <c r="B99" s="190"/>
      <c r="C99" s="192" t="s">
        <v>16</v>
      </c>
      <c r="D99" s="191" t="s">
        <v>12</v>
      </c>
      <c r="E99" s="191">
        <f>$C$121</f>
        <v>2017</v>
      </c>
      <c r="F99" s="428">
        <f>D68*$D$122/100</f>
        <v>0</v>
      </c>
      <c r="G99" s="428">
        <f>G68*$D$122/100</f>
        <v>1.4234610917537751E-3</v>
      </c>
      <c r="H99" s="429">
        <f>J68*$D$122/100</f>
        <v>7.1173054587688757E-4</v>
      </c>
      <c r="I99" s="190"/>
      <c r="J99" s="57" t="str">
        <f>C99</f>
        <v>Pavement</v>
      </c>
      <c r="K99" s="433">
        <f t="shared" si="4"/>
        <v>7.9713821138211405E-2</v>
      </c>
      <c r="L99" s="433">
        <f t="shared" si="4"/>
        <v>0.25764645760743332</v>
      </c>
      <c r="M99" s="433">
        <f t="shared" si="4"/>
        <v>0.16868013937282236</v>
      </c>
      <c r="N99" s="695">
        <f>K99</f>
        <v>7.9713821138211405E-2</v>
      </c>
      <c r="O99" s="695">
        <f>L99</f>
        <v>0.25764645760743332</v>
      </c>
    </row>
    <row r="100" spans="1:16" s="216" customFormat="1" x14ac:dyDescent="0.3">
      <c r="A100" s="189"/>
      <c r="B100" s="189" t="s">
        <v>8959</v>
      </c>
      <c r="C100" s="191"/>
      <c r="D100" s="191"/>
      <c r="E100" s="191"/>
      <c r="F100" s="393"/>
      <c r="G100" s="393"/>
      <c r="H100" s="394"/>
      <c r="I100" s="190"/>
      <c r="J100" s="189" t="s">
        <v>9193</v>
      </c>
      <c r="K100" s="203"/>
      <c r="L100" s="203"/>
      <c r="M100" s="203"/>
      <c r="N100" s="696"/>
      <c r="O100" s="696"/>
    </row>
    <row r="101" spans="1:16" s="216" customFormat="1" x14ac:dyDescent="0.3">
      <c r="A101" s="189"/>
      <c r="B101" s="190"/>
      <c r="C101" s="192" t="s">
        <v>20</v>
      </c>
      <c r="D101" s="191" t="s">
        <v>12</v>
      </c>
      <c r="E101" s="191">
        <f>$C$121</f>
        <v>2017</v>
      </c>
      <c r="F101" s="428">
        <f>D27*$D$122/100</f>
        <v>1.8504994192799077E-3</v>
      </c>
      <c r="G101" s="428">
        <f>G27*$D$122/100</f>
        <v>2.4483530778164932E-2</v>
      </c>
      <c r="H101" s="429">
        <f>J27*$D$122/100</f>
        <v>1.5088687572590015E-2</v>
      </c>
      <c r="I101" s="190"/>
      <c r="J101" s="57" t="str">
        <f>C101</f>
        <v>Noise</v>
      </c>
      <c r="K101" s="433">
        <f>(F107*$F$80+F113*$F$81)/SUM($F$80,$F$81)</f>
        <v>2.7483441964673339E-3</v>
      </c>
      <c r="L101" s="433">
        <f t="shared" ref="K101:M105" si="7">(G107*$F$80+G113*$F$81)/SUM($F$80,$F$81)</f>
        <v>3.7971706279197673E-2</v>
      </c>
      <c r="M101" s="433">
        <f t="shared" si="7"/>
        <v>1.7499500300334793E-2</v>
      </c>
      <c r="N101" s="695">
        <f t="shared" ref="N101:N104" si="8">K101</f>
        <v>2.7483441964673339E-3</v>
      </c>
      <c r="O101" s="695">
        <f t="shared" ref="O101:O104" si="9">L101</f>
        <v>3.7971706279197673E-2</v>
      </c>
      <c r="P101" s="216" t="s">
        <v>2557</v>
      </c>
    </row>
    <row r="102" spans="1:16" s="216" customFormat="1" x14ac:dyDescent="0.3">
      <c r="A102" s="189"/>
      <c r="B102" s="190"/>
      <c r="C102" s="192" t="s">
        <v>17</v>
      </c>
      <c r="D102" s="191" t="s">
        <v>12</v>
      </c>
      <c r="E102" s="191">
        <f>$C$121</f>
        <v>2017</v>
      </c>
      <c r="F102" s="428">
        <f>D37*$D$122/100</f>
        <v>3.3736027874564471E-2</v>
      </c>
      <c r="G102" s="428">
        <f>G37*$D$122/100</f>
        <v>0.18191832752613243</v>
      </c>
      <c r="H102" s="429">
        <f>J37*$D$122/100</f>
        <v>0.11999777003484324</v>
      </c>
      <c r="I102" s="190"/>
      <c r="J102" s="57" t="str">
        <f>C102</f>
        <v>Congestion</v>
      </c>
      <c r="K102" s="433">
        <f>(F108*$F$80+F114*$F$81)/SUM($F$80,$F$81)</f>
        <v>4.5701773324588413E-2</v>
      </c>
      <c r="L102" s="433">
        <f t="shared" si="7"/>
        <v>0.22528144254646559</v>
      </c>
      <c r="M102" s="433">
        <f t="shared" si="7"/>
        <v>0.12694473405529719</v>
      </c>
      <c r="N102" s="695">
        <f t="shared" si="8"/>
        <v>4.5701773324588413E-2</v>
      </c>
      <c r="O102" s="695">
        <f t="shared" si="9"/>
        <v>0.22528144254646559</v>
      </c>
      <c r="P102" s="216" t="s">
        <v>2557</v>
      </c>
    </row>
    <row r="103" spans="1:16" s="216" customFormat="1" x14ac:dyDescent="0.3">
      <c r="A103" s="189"/>
      <c r="B103" s="190"/>
      <c r="C103" s="192" t="s">
        <v>35</v>
      </c>
      <c r="D103" s="191" t="s">
        <v>12</v>
      </c>
      <c r="E103" s="191">
        <f>$C$121</f>
        <v>2017</v>
      </c>
      <c r="F103" s="428">
        <f>D47*$D$122/100</f>
        <v>6.2632288037166112E-2</v>
      </c>
      <c r="G103" s="428">
        <f>G47*$D$122/100</f>
        <v>2.6903414634146347E-2</v>
      </c>
      <c r="H103" s="429">
        <f>J47*$D$122/100</f>
        <v>4.1849756097560989E-2</v>
      </c>
      <c r="I103" s="190"/>
      <c r="J103" s="57" t="str">
        <f>C103</f>
        <v>Accidents</v>
      </c>
      <c r="K103" s="433">
        <f>(F109*$F$80+F115*$F$81)/SUM($F$80,$F$81)</f>
        <v>3.012532571596745E-2</v>
      </c>
      <c r="L103" s="433">
        <f t="shared" si="7"/>
        <v>1.3832807483458687E-2</v>
      </c>
      <c r="M103" s="433">
        <f t="shared" si="7"/>
        <v>2.2502907785853572E-2</v>
      </c>
      <c r="N103" s="695">
        <f t="shared" si="8"/>
        <v>3.012532571596745E-2</v>
      </c>
      <c r="O103" s="695">
        <f t="shared" si="9"/>
        <v>1.3832807483458687E-2</v>
      </c>
    </row>
    <row r="104" spans="1:16" s="216" customFormat="1" x14ac:dyDescent="0.3">
      <c r="A104" s="189"/>
      <c r="B104" s="190"/>
      <c r="C104" s="192" t="s">
        <v>19</v>
      </c>
      <c r="D104" s="191" t="s">
        <v>12</v>
      </c>
      <c r="E104" s="191">
        <f>$C$121</f>
        <v>2017</v>
      </c>
      <c r="F104" s="428">
        <f>D59*$D$122/100</f>
        <v>5.4803252032520344E-2</v>
      </c>
      <c r="G104" s="428">
        <f>G59*$D$122/100</f>
        <v>6.3913403019744505E-2</v>
      </c>
      <c r="H104" s="429">
        <f>J59*$D$122/100</f>
        <v>5.9358327526132425E-2</v>
      </c>
      <c r="I104" s="190"/>
      <c r="J104" s="57" t="str">
        <f>C104</f>
        <v>Air Pollution</v>
      </c>
      <c r="K104" s="433">
        <f>(F110*$F$80+F116*$F$81)/SUM($F$80,$F$81)</f>
        <v>5.4803252032520337E-2</v>
      </c>
      <c r="L104" s="433">
        <f t="shared" si="7"/>
        <v>6.3913403019744505E-2</v>
      </c>
      <c r="M104" s="433">
        <f t="shared" si="7"/>
        <v>5.9358327526132418E-2</v>
      </c>
      <c r="N104" s="695">
        <f t="shared" si="8"/>
        <v>5.4803252032520337E-2</v>
      </c>
      <c r="O104" s="695">
        <f t="shared" si="9"/>
        <v>6.3913403019744505E-2</v>
      </c>
    </row>
    <row r="105" spans="1:16" s="216" customFormat="1" x14ac:dyDescent="0.3">
      <c r="A105" s="189"/>
      <c r="B105" s="190"/>
      <c r="C105" s="192" t="s">
        <v>16</v>
      </c>
      <c r="D105" s="191" t="s">
        <v>12</v>
      </c>
      <c r="E105" s="191">
        <f>$C$121</f>
        <v>2017</v>
      </c>
      <c r="F105" s="428">
        <f>D69*$D$122/100</f>
        <v>7.9713821138211405E-2</v>
      </c>
      <c r="G105" s="428">
        <f>G69*$D$122/100</f>
        <v>0.25764645760743332</v>
      </c>
      <c r="H105" s="429">
        <f>J69*$D$122/100</f>
        <v>0.16868013937282236</v>
      </c>
      <c r="I105" s="190"/>
      <c r="J105" s="57" t="str">
        <f>C105</f>
        <v>Pavement</v>
      </c>
      <c r="K105" s="433">
        <f t="shared" si="7"/>
        <v>8.5892657228835365E-2</v>
      </c>
      <c r="L105" s="433">
        <f t="shared" si="7"/>
        <v>0.27592271873324231</v>
      </c>
      <c r="M105" s="433">
        <f t="shared" si="7"/>
        <v>0.18090768798103884</v>
      </c>
      <c r="N105" s="695">
        <f>K105</f>
        <v>8.5892657228835365E-2</v>
      </c>
      <c r="O105" s="695">
        <f>L105</f>
        <v>0.27592271873324231</v>
      </c>
      <c r="P105" s="216" t="s">
        <v>2557</v>
      </c>
    </row>
    <row r="106" spans="1:16" s="216" customFormat="1" x14ac:dyDescent="0.3">
      <c r="A106" s="189"/>
      <c r="B106" s="189" t="s">
        <v>8960</v>
      </c>
      <c r="C106" s="191"/>
      <c r="D106" s="191"/>
      <c r="E106" s="191"/>
      <c r="F106" s="393"/>
      <c r="G106" s="393"/>
      <c r="H106" s="394"/>
      <c r="I106" s="190"/>
      <c r="J106" s="190"/>
      <c r="K106" s="190"/>
      <c r="L106" s="190"/>
      <c r="M106" s="190"/>
      <c r="N106" s="190"/>
      <c r="O106" s="190"/>
    </row>
    <row r="107" spans="1:16" s="216" customFormat="1" x14ac:dyDescent="0.3">
      <c r="A107" s="189"/>
      <c r="B107" s="190"/>
      <c r="C107" s="192" t="s">
        <v>20</v>
      </c>
      <c r="D107" s="191" t="s">
        <v>12</v>
      </c>
      <c r="E107" s="191">
        <f>$C$121</f>
        <v>2017</v>
      </c>
      <c r="F107" s="428">
        <f>$D$28*$D$122/100</f>
        <v>1.4234610917537751E-3</v>
      </c>
      <c r="G107" s="428">
        <f>$G$28*$D$122/100</f>
        <v>1.6939186991869925E-2</v>
      </c>
      <c r="H107" s="429">
        <f>$J$28*$D$122/100</f>
        <v>9.9642276422764256E-3</v>
      </c>
      <c r="I107" s="190"/>
      <c r="J107" s="190"/>
      <c r="K107" s="190"/>
      <c r="L107" s="190"/>
      <c r="M107" s="190"/>
      <c r="N107" s="190"/>
      <c r="O107" s="190"/>
    </row>
    <row r="108" spans="1:16" s="216" customFormat="1" x14ac:dyDescent="0.3">
      <c r="A108" s="189"/>
      <c r="B108" s="190"/>
      <c r="C108" s="192" t="s">
        <v>17</v>
      </c>
      <c r="D108" s="191" t="s">
        <v>12</v>
      </c>
      <c r="E108" s="191">
        <f>$C$121</f>
        <v>2017</v>
      </c>
      <c r="F108" s="428">
        <f>$D$38*$D$122/100</f>
        <v>3.6013565621370508E-2</v>
      </c>
      <c r="G108" s="428">
        <f>$G$38*$D$122/100</f>
        <v>0.20640185830429739</v>
      </c>
      <c r="H108" s="429">
        <f>$J$38*$D$122/100</f>
        <v>0.1296773054587689</v>
      </c>
      <c r="I108" s="190"/>
      <c r="J108" s="190"/>
      <c r="K108" s="190"/>
      <c r="L108" s="190"/>
      <c r="M108" s="190"/>
      <c r="N108" s="190"/>
      <c r="O108" s="190"/>
    </row>
    <row r="109" spans="1:16" s="216" customFormat="1" x14ac:dyDescent="0.3">
      <c r="A109" s="189"/>
      <c r="B109" s="190"/>
      <c r="C109" s="192" t="s">
        <v>35</v>
      </c>
      <c r="D109" s="191" t="s">
        <v>12</v>
      </c>
      <c r="E109" s="191">
        <f>$C$121</f>
        <v>2017</v>
      </c>
      <c r="F109" s="428">
        <f>$D$48*$D$122/100</f>
        <v>2.8469221835075501E-2</v>
      </c>
      <c r="G109" s="428">
        <f>$G$48*$D$122/100</f>
        <v>1.0106573751451802E-2</v>
      </c>
      <c r="H109" s="429">
        <f>$J$48*$D$122/100</f>
        <v>1.83626480836237E-2</v>
      </c>
      <c r="I109" s="190"/>
      <c r="J109" s="190"/>
      <c r="K109" s="190"/>
      <c r="L109" s="190"/>
      <c r="M109" s="190"/>
      <c r="N109" s="190"/>
      <c r="O109" s="190"/>
    </row>
    <row r="110" spans="1:16" s="216" customFormat="1" x14ac:dyDescent="0.3">
      <c r="A110" s="189"/>
      <c r="B110" s="190"/>
      <c r="C110" s="192" t="s">
        <v>19</v>
      </c>
      <c r="D110" s="191" t="s">
        <v>12</v>
      </c>
      <c r="E110" s="191">
        <f>$C$121</f>
        <v>2017</v>
      </c>
      <c r="F110" s="428">
        <f>D60*$D$122/100</f>
        <v>5.4803252032520344E-2</v>
      </c>
      <c r="G110" s="428">
        <f>G60*$D$122/100</f>
        <v>6.3913403019744505E-2</v>
      </c>
      <c r="H110" s="429">
        <f>J60*$D$122/100</f>
        <v>5.9358327526132425E-2</v>
      </c>
      <c r="I110" s="190"/>
      <c r="J110" s="190"/>
      <c r="K110" s="190"/>
      <c r="L110" s="190"/>
      <c r="M110" s="190"/>
      <c r="N110" s="190"/>
      <c r="O110" s="190"/>
    </row>
    <row r="111" spans="1:16" s="216" customFormat="1" x14ac:dyDescent="0.3">
      <c r="A111" s="189"/>
      <c r="B111" s="190"/>
      <c r="C111" s="192" t="s">
        <v>16</v>
      </c>
      <c r="D111" s="191" t="s">
        <v>12</v>
      </c>
      <c r="E111" s="191">
        <f>$C$121</f>
        <v>2017</v>
      </c>
      <c r="F111" s="428">
        <f>D70*$D$122/100</f>
        <v>4.6974216027874577E-2</v>
      </c>
      <c r="G111" s="428">
        <f>G70*$D$122/100</f>
        <v>0.15088687572590018</v>
      </c>
      <c r="H111" s="429">
        <f>J70*$D$122/100</f>
        <v>9.8930545876887377E-2</v>
      </c>
      <c r="I111" s="190"/>
      <c r="J111" s="190"/>
      <c r="K111" s="190"/>
      <c r="L111" s="190"/>
      <c r="M111" s="190"/>
      <c r="N111" s="190"/>
      <c r="O111" s="190"/>
    </row>
    <row r="112" spans="1:16" s="216" customFormat="1" x14ac:dyDescent="0.3">
      <c r="A112" s="189"/>
      <c r="B112" s="189" t="s">
        <v>8961</v>
      </c>
      <c r="C112" s="191"/>
      <c r="D112" s="191"/>
      <c r="E112" s="191"/>
      <c r="F112" s="393"/>
      <c r="G112" s="393"/>
      <c r="H112" s="394"/>
      <c r="I112" s="190"/>
      <c r="J112" s="190"/>
      <c r="K112" s="190"/>
      <c r="L112" s="190"/>
      <c r="M112" s="190"/>
      <c r="N112" s="190"/>
      <c r="O112" s="190"/>
    </row>
    <row r="113" spans="1:16" s="216" customFormat="1" x14ac:dyDescent="0.3">
      <c r="A113" s="189"/>
      <c r="B113" s="190"/>
      <c r="C113" s="192" t="s">
        <v>20</v>
      </c>
      <c r="D113" s="191" t="s">
        <v>12</v>
      </c>
      <c r="E113" s="191">
        <f>$C$121</f>
        <v>2017</v>
      </c>
      <c r="F113" s="428">
        <f>$D$29*$D$122/100</f>
        <v>3.7009988385598154E-3</v>
      </c>
      <c r="G113" s="428">
        <f>$G$29*$D$122/100</f>
        <v>5.3095098722415815E-2</v>
      </c>
      <c r="H113" s="429">
        <f>$J$29*$D$122/100</f>
        <v>2.2917723577235781E-2</v>
      </c>
      <c r="I113" s="190"/>
      <c r="J113" s="190"/>
      <c r="K113" s="190"/>
      <c r="L113" s="190"/>
      <c r="M113" s="190"/>
      <c r="N113" s="190"/>
      <c r="O113" s="190"/>
    </row>
    <row r="114" spans="1:16" s="216" customFormat="1" x14ac:dyDescent="0.3">
      <c r="A114" s="189"/>
      <c r="B114" s="190"/>
      <c r="C114" s="192" t="s">
        <v>17</v>
      </c>
      <c r="D114" s="191" t="s">
        <v>12</v>
      </c>
      <c r="E114" s="191">
        <f>$C$121</f>
        <v>2017</v>
      </c>
      <c r="F114" s="428">
        <f>$D$39*$D$122/100</f>
        <v>5.2668060394889686E-2</v>
      </c>
      <c r="G114" s="428">
        <f>$G$39*$D$122/100</f>
        <v>0.23885677119628348</v>
      </c>
      <c r="H114" s="429">
        <f>$J$39*$D$122/100</f>
        <v>0.12497988385598145</v>
      </c>
      <c r="I114" s="190"/>
      <c r="J114" s="190"/>
      <c r="K114" s="190"/>
      <c r="L114" s="190"/>
      <c r="M114" s="190"/>
      <c r="N114" s="190"/>
      <c r="O114" s="190"/>
    </row>
    <row r="115" spans="1:16" s="216" customFormat="1" x14ac:dyDescent="0.3">
      <c r="A115" s="189"/>
      <c r="B115" s="190"/>
      <c r="C115" s="192" t="s">
        <v>35</v>
      </c>
      <c r="D115" s="191" t="s">
        <v>12</v>
      </c>
      <c r="E115" s="191">
        <f>$C$121</f>
        <v>2017</v>
      </c>
      <c r="F115" s="428">
        <f>$D$49*$D$122/100</f>
        <v>3.1316144018583056E-2</v>
      </c>
      <c r="G115" s="428">
        <f>$G$49*$D$122/100</f>
        <v>1.6512148664343793E-2</v>
      </c>
      <c r="H115" s="429">
        <f>$J$49*$D$122/100</f>
        <v>2.5479953542392578E-2</v>
      </c>
      <c r="I115" s="190"/>
      <c r="J115" s="190"/>
      <c r="K115" s="190"/>
      <c r="L115" s="190"/>
      <c r="M115" s="190"/>
      <c r="N115" s="190"/>
      <c r="O115" s="190"/>
    </row>
    <row r="116" spans="1:16" s="216" customFormat="1" x14ac:dyDescent="0.3">
      <c r="A116" s="189"/>
      <c r="B116" s="190"/>
      <c r="C116" s="192" t="s">
        <v>19</v>
      </c>
      <c r="D116" s="191" t="s">
        <v>12</v>
      </c>
      <c r="E116" s="191">
        <f>$C$121</f>
        <v>2017</v>
      </c>
      <c r="F116" s="428">
        <f>D61*$D$122/100</f>
        <v>5.4803252032520344E-2</v>
      </c>
      <c r="G116" s="428">
        <f>G61*$D$122/100</f>
        <v>6.3913403019744505E-2</v>
      </c>
      <c r="H116" s="429">
        <f>J61*$D$122/100</f>
        <v>5.9358327526132425E-2</v>
      </c>
      <c r="I116" s="190"/>
      <c r="J116" s="190"/>
      <c r="K116" s="190"/>
      <c r="L116" s="190"/>
      <c r="M116" s="190"/>
      <c r="N116" s="190"/>
      <c r="O116" s="190"/>
    </row>
    <row r="117" spans="1:16" s="216" customFormat="1" x14ac:dyDescent="0.3">
      <c r="A117" s="189"/>
      <c r="B117" s="190"/>
      <c r="C117" s="192" t="s">
        <v>16</v>
      </c>
      <c r="D117" s="191" t="s">
        <v>12</v>
      </c>
      <c r="E117" s="191">
        <f>$C$121</f>
        <v>2017</v>
      </c>
      <c r="F117" s="428">
        <f>D71*$D$122/100</f>
        <v>0.113876887340302</v>
      </c>
      <c r="G117" s="428">
        <f>G71*$D$122/100</f>
        <v>0.36582950058072022</v>
      </c>
      <c r="H117" s="429">
        <f>J71*$D$122/100</f>
        <v>0.23985319396051114</v>
      </c>
      <c r="I117" s="192"/>
      <c r="J117" s="192"/>
      <c r="K117" s="192"/>
      <c r="L117" s="192"/>
      <c r="M117" s="192"/>
      <c r="N117" s="192"/>
      <c r="O117" s="192"/>
    </row>
    <row r="118" spans="1:16" s="216" customFormat="1" x14ac:dyDescent="0.3">
      <c r="A118" s="189"/>
      <c r="B118" s="190"/>
      <c r="C118" s="192"/>
      <c r="D118" s="191"/>
      <c r="E118" s="191"/>
      <c r="F118" s="431"/>
      <c r="G118" s="431"/>
      <c r="H118" s="432"/>
      <c r="I118" s="192"/>
      <c r="J118" s="191"/>
      <c r="K118" s="193"/>
      <c r="L118" s="193"/>
      <c r="M118" s="193"/>
      <c r="N118" s="190"/>
      <c r="O118" s="190"/>
    </row>
    <row r="119" spans="1:16" x14ac:dyDescent="0.3">
      <c r="B119" s="395" t="s">
        <v>8965</v>
      </c>
    </row>
    <row r="120" spans="1:16" x14ac:dyDescent="0.3">
      <c r="A120" s="310"/>
      <c r="B120" s="192"/>
      <c r="C120" s="312">
        <v>2000</v>
      </c>
      <c r="D120" s="309">
        <f>HLOOKUP(C120,PriceIndices!$B$2:$AC$5,4,FALSE)</f>
        <v>172.19999999999996</v>
      </c>
      <c r="E120" s="310"/>
      <c r="F120" s="310"/>
      <c r="G120" s="310"/>
      <c r="H120" s="310"/>
      <c r="I120" s="310"/>
      <c r="J120" s="310"/>
      <c r="K120" s="310"/>
      <c r="L120" s="310"/>
      <c r="M120" s="310"/>
      <c r="N120" s="310"/>
      <c r="O120" s="310"/>
    </row>
    <row r="121" spans="1:16" x14ac:dyDescent="0.3">
      <c r="A121" s="310"/>
      <c r="B121" s="192"/>
      <c r="C121" s="990">
        <f>Parameters!$B$6</f>
        <v>2017</v>
      </c>
      <c r="D121" s="309">
        <f>HLOOKUP(C121,PriceIndices!$B$2:$AC$5,4,FALSE)</f>
        <v>245.12</v>
      </c>
      <c r="E121" s="310"/>
      <c r="F121" s="310"/>
      <c r="G121" s="310"/>
      <c r="H121" s="310"/>
      <c r="I121" s="310"/>
      <c r="J121" s="310"/>
      <c r="K121" s="310"/>
      <c r="L121" s="310"/>
      <c r="M121" s="310"/>
      <c r="N121" s="310"/>
      <c r="O121" s="310"/>
    </row>
    <row r="122" spans="1:16" x14ac:dyDescent="0.3">
      <c r="A122" s="310"/>
      <c r="B122" s="67" t="s">
        <v>9359</v>
      </c>
      <c r="C122" s="396"/>
      <c r="D122" s="397">
        <f>D121/D120</f>
        <v>1.4234610917537751</v>
      </c>
      <c r="E122" s="310"/>
      <c r="F122" s="310"/>
      <c r="G122" s="310"/>
      <c r="H122" s="310"/>
      <c r="I122" s="310"/>
      <c r="J122" s="310"/>
      <c r="K122" s="310"/>
      <c r="L122" s="310"/>
      <c r="M122" s="310"/>
      <c r="N122" s="310"/>
      <c r="O122" s="310"/>
    </row>
    <row r="123" spans="1:16" x14ac:dyDescent="0.3">
      <c r="A123" s="310"/>
      <c r="B123" s="310"/>
      <c r="C123" s="310"/>
      <c r="D123" s="310"/>
      <c r="E123" s="310"/>
      <c r="F123" s="310"/>
      <c r="G123" s="310"/>
      <c r="H123" s="310"/>
      <c r="I123" s="310"/>
      <c r="J123" s="310"/>
      <c r="K123" s="310"/>
      <c r="L123" s="310"/>
      <c r="M123" s="310"/>
      <c r="N123" s="310"/>
      <c r="O123" s="310"/>
    </row>
    <row r="124" spans="1:16" x14ac:dyDescent="0.3">
      <c r="A124" s="310"/>
      <c r="B124" s="310"/>
      <c r="C124" s="310"/>
      <c r="D124" s="310"/>
      <c r="E124" s="310"/>
      <c r="F124" s="310"/>
      <c r="G124" s="310"/>
      <c r="H124" s="310"/>
      <c r="I124" s="310"/>
      <c r="J124" s="310"/>
      <c r="K124" s="310"/>
      <c r="L124" s="310"/>
      <c r="M124" s="310"/>
      <c r="N124" s="310"/>
      <c r="O124" s="310"/>
    </row>
    <row r="125" spans="1:16" s="76" customFormat="1" x14ac:dyDescent="0.3">
      <c r="A125" s="185" t="s">
        <v>9236</v>
      </c>
      <c r="B125" s="64"/>
      <c r="C125" s="186"/>
      <c r="D125" s="186"/>
      <c r="E125" s="59"/>
      <c r="F125" s="58"/>
      <c r="G125" s="186"/>
      <c r="H125" s="58" t="s">
        <v>9235</v>
      </c>
      <c r="I125" s="58"/>
      <c r="J125" s="186"/>
      <c r="K125" s="188"/>
      <c r="L125" s="58"/>
      <c r="M125" s="188"/>
      <c r="N125" s="59"/>
      <c r="O125" s="59"/>
      <c r="P125" s="59"/>
    </row>
    <row r="126" spans="1:16" x14ac:dyDescent="0.3">
      <c r="H126" s="311"/>
    </row>
    <row r="127" spans="1:16" x14ac:dyDescent="0.3">
      <c r="A127" s="310"/>
      <c r="B127" s="310"/>
      <c r="C127" s="310"/>
      <c r="D127" s="310"/>
      <c r="E127" s="310"/>
      <c r="F127" s="310"/>
      <c r="G127" s="310"/>
      <c r="H127" s="691">
        <v>0.92349800000000004</v>
      </c>
      <c r="I127" s="310" t="s">
        <v>9239</v>
      </c>
      <c r="J127" s="311"/>
      <c r="K127" s="692" t="s">
        <v>9237</v>
      </c>
      <c r="L127" s="310"/>
      <c r="M127" s="310"/>
      <c r="N127" s="310"/>
      <c r="O127" s="310"/>
    </row>
    <row r="128" spans="1:16" x14ac:dyDescent="0.3">
      <c r="A128" s="310"/>
      <c r="B128" s="310"/>
      <c r="C128" s="310"/>
      <c r="D128" s="310"/>
      <c r="E128" s="310"/>
      <c r="F128" s="310"/>
      <c r="G128" s="310"/>
      <c r="H128" s="691">
        <v>1.60934</v>
      </c>
      <c r="I128" s="310" t="s">
        <v>9238</v>
      </c>
      <c r="J128" s="175"/>
      <c r="K128" s="310"/>
      <c r="L128" s="312">
        <v>2000</v>
      </c>
      <c r="M128" s="990">
        <f>Parameters!$B$6</f>
        <v>2017</v>
      </c>
      <c r="N128" s="310"/>
      <c r="O128" s="310"/>
    </row>
    <row r="129" spans="1:15" x14ac:dyDescent="0.3">
      <c r="A129" s="310"/>
      <c r="B129" s="310"/>
      <c r="C129" s="310"/>
      <c r="D129" s="310"/>
      <c r="E129" s="310"/>
      <c r="F129" s="310"/>
      <c r="G129" s="310"/>
      <c r="H129" s="694">
        <f>M129/L129</f>
        <v>1.4234610917537751</v>
      </c>
      <c r="I129" s="295" t="s">
        <v>9358</v>
      </c>
      <c r="J129" s="175"/>
      <c r="K129" s="310" t="s">
        <v>9357</v>
      </c>
      <c r="L129" s="309">
        <f>HLOOKUP(L128,PriceIndices!$B$2:$AC$5,4,FALSE)</f>
        <v>172.19999999999996</v>
      </c>
      <c r="M129" s="309">
        <f>HLOOKUP(M128,PriceIndices!$B$2:$AC$5,4,FALSE)</f>
        <v>245.12</v>
      </c>
      <c r="N129" s="310"/>
      <c r="O129" s="310"/>
    </row>
    <row r="130" spans="1:15" x14ac:dyDescent="0.3">
      <c r="A130" s="310"/>
      <c r="B130" s="310"/>
      <c r="C130" s="310"/>
      <c r="D130" s="310"/>
      <c r="E130" s="310"/>
      <c r="F130" s="310"/>
      <c r="G130" s="310"/>
      <c r="H130" s="310"/>
      <c r="I130" s="310"/>
      <c r="J130" s="175"/>
      <c r="K130" s="310"/>
      <c r="L130" s="310"/>
      <c r="M130" s="310"/>
      <c r="N130" s="310"/>
      <c r="O130" s="310"/>
    </row>
    <row r="131" spans="1:15" x14ac:dyDescent="0.3">
      <c r="B131" s="690"/>
      <c r="C131" s="689" t="s">
        <v>9233</v>
      </c>
      <c r="D131" s="688" t="s">
        <v>37</v>
      </c>
      <c r="E131" s="688" t="s">
        <v>8898</v>
      </c>
      <c r="F131" s="688" t="s">
        <v>4</v>
      </c>
      <c r="H131" s="693" t="str">
        <f>D131</f>
        <v>Urban</v>
      </c>
      <c r="I131" s="693" t="str">
        <f t="shared" ref="I131:J131" si="10">E131</f>
        <v>Suburban</v>
      </c>
      <c r="J131" s="693" t="str">
        <f t="shared" si="10"/>
        <v>Rural</v>
      </c>
    </row>
    <row r="132" spans="1:15" x14ac:dyDescent="0.3">
      <c r="B132" s="686" t="s">
        <v>9232</v>
      </c>
      <c r="C132" s="684" t="s">
        <v>9201</v>
      </c>
      <c r="D132" s="697">
        <v>0.76</v>
      </c>
      <c r="E132" s="697">
        <v>0.12</v>
      </c>
      <c r="F132" s="698">
        <v>0.01</v>
      </c>
      <c r="G132" s="310"/>
      <c r="H132" s="699">
        <f>D132*$H$127*$H$128*$H$129/100</f>
        <v>1.6078404784606763E-2</v>
      </c>
      <c r="I132" s="699">
        <f t="shared" ref="I132:J132" si="11">E132*$H$127*$H$128*$H$129/100</f>
        <v>2.5386954923063308E-3</v>
      </c>
      <c r="J132" s="700">
        <f t="shared" si="11"/>
        <v>2.1155795769219426E-4</v>
      </c>
    </row>
    <row r="133" spans="1:15" x14ac:dyDescent="0.3">
      <c r="B133" s="685"/>
      <c r="C133" s="683"/>
      <c r="D133" s="701" t="s">
        <v>9231</v>
      </c>
      <c r="E133" s="701" t="s">
        <v>9230</v>
      </c>
      <c r="F133" s="702" t="s">
        <v>9229</v>
      </c>
      <c r="G133" s="310"/>
      <c r="H133" s="703"/>
      <c r="I133" s="703"/>
      <c r="J133" s="704"/>
    </row>
    <row r="134" spans="1:15" x14ac:dyDescent="0.3">
      <c r="B134" s="685"/>
      <c r="C134" s="687" t="s">
        <v>9197</v>
      </c>
      <c r="D134" s="705">
        <v>1.39</v>
      </c>
      <c r="E134" s="705">
        <v>0.22</v>
      </c>
      <c r="F134" s="706">
        <v>0.03</v>
      </c>
      <c r="G134" s="310"/>
      <c r="H134" s="707">
        <f>D134*$H$127*$H$128*$H$129/100</f>
        <v>2.9406556119215006E-2</v>
      </c>
      <c r="I134" s="707">
        <f t="shared" ref="I134" si="12">E134*$H$127*$H$128*$H$129/100</f>
        <v>4.6542750692282735E-3</v>
      </c>
      <c r="J134" s="708">
        <f t="shared" ref="J134" si="13">F134*$H$127*$H$128*$H$129/100</f>
        <v>6.346738730765827E-4</v>
      </c>
    </row>
    <row r="135" spans="1:15" x14ac:dyDescent="0.3">
      <c r="B135" s="682"/>
      <c r="C135" s="681"/>
      <c r="D135" s="709" t="s">
        <v>9228</v>
      </c>
      <c r="E135" s="709" t="s">
        <v>9227</v>
      </c>
      <c r="F135" s="710" t="s">
        <v>9226</v>
      </c>
      <c r="G135" s="310"/>
      <c r="H135" s="711"/>
      <c r="I135" s="711"/>
      <c r="J135" s="712"/>
    </row>
    <row r="136" spans="1:15" x14ac:dyDescent="0.3">
      <c r="B136" s="686" t="s">
        <v>9225</v>
      </c>
      <c r="C136" s="684" t="s">
        <v>9201</v>
      </c>
      <c r="D136" s="697">
        <v>1.53</v>
      </c>
      <c r="E136" s="697">
        <v>0.24</v>
      </c>
      <c r="F136" s="698">
        <v>0.03</v>
      </c>
      <c r="G136" s="310"/>
      <c r="H136" s="699">
        <f>D136*$H$127*$H$128*$H$129/100</f>
        <v>3.2368367526905722E-2</v>
      </c>
      <c r="I136" s="699">
        <f t="shared" ref="I136" si="14">E136*$H$127*$H$128*$H$129/100</f>
        <v>5.0773909846126616E-3</v>
      </c>
      <c r="J136" s="700">
        <f t="shared" ref="J136" si="15">F136*$H$127*$H$128*$H$129/100</f>
        <v>6.346738730765827E-4</v>
      </c>
    </row>
    <row r="137" spans="1:15" x14ac:dyDescent="0.3">
      <c r="B137" s="685"/>
      <c r="C137" s="683"/>
      <c r="D137" s="701" t="s">
        <v>9224</v>
      </c>
      <c r="E137" s="701" t="s">
        <v>9223</v>
      </c>
      <c r="F137" s="702" t="s">
        <v>9222</v>
      </c>
      <c r="G137" s="310"/>
      <c r="H137" s="703"/>
      <c r="I137" s="703"/>
      <c r="J137" s="704"/>
    </row>
    <row r="138" spans="1:15" x14ac:dyDescent="0.3">
      <c r="B138" s="685"/>
      <c r="C138" s="687" t="s">
        <v>9197</v>
      </c>
      <c r="D138" s="705">
        <v>2.78</v>
      </c>
      <c r="E138" s="705">
        <v>0.44</v>
      </c>
      <c r="F138" s="706">
        <v>0.05</v>
      </c>
      <c r="G138" s="310"/>
      <c r="H138" s="707">
        <f>D138*$H$127*$H$128*$H$129/100</f>
        <v>5.8813112238430013E-2</v>
      </c>
      <c r="I138" s="707">
        <f t="shared" ref="I138" si="16">E138*$H$127*$H$128*$H$129/100</f>
        <v>9.3085501384565471E-3</v>
      </c>
      <c r="J138" s="708">
        <f t="shared" ref="J138" si="17">F138*$H$127*$H$128*$H$129/100</f>
        <v>1.0577897884609714E-3</v>
      </c>
    </row>
    <row r="139" spans="1:15" x14ac:dyDescent="0.3">
      <c r="B139" s="682"/>
      <c r="C139" s="681"/>
      <c r="D139" s="709" t="s">
        <v>9221</v>
      </c>
      <c r="E139" s="709" t="s">
        <v>9220</v>
      </c>
      <c r="F139" s="710" t="s">
        <v>9219</v>
      </c>
      <c r="G139" s="310"/>
      <c r="H139" s="711"/>
      <c r="I139" s="711"/>
      <c r="J139" s="712"/>
    </row>
    <row r="140" spans="1:15" x14ac:dyDescent="0.3">
      <c r="B140" s="686" t="s">
        <v>48</v>
      </c>
      <c r="C140" s="684" t="s">
        <v>9201</v>
      </c>
      <c r="D140" s="697">
        <v>3.81</v>
      </c>
      <c r="E140" s="697">
        <v>0.59</v>
      </c>
      <c r="F140" s="698">
        <v>7.0000000000000007E-2</v>
      </c>
      <c r="G140" s="310"/>
      <c r="H140" s="699">
        <f>D140*$H$127*$H$128*$H$129/100</f>
        <v>8.0603581880726E-2</v>
      </c>
      <c r="I140" s="699">
        <f t="shared" ref="I140" si="18">E140*$H$127*$H$128*$H$129/100</f>
        <v>1.2481919503839461E-2</v>
      </c>
      <c r="J140" s="700">
        <f t="shared" ref="J140" si="19">F140*$H$127*$H$128*$H$129/100</f>
        <v>1.4809057038453603E-3</v>
      </c>
    </row>
    <row r="141" spans="1:15" x14ac:dyDescent="0.3">
      <c r="B141" s="685"/>
      <c r="C141" s="683"/>
      <c r="D141" s="701" t="s">
        <v>9218</v>
      </c>
      <c r="E141" s="701" t="s">
        <v>9217</v>
      </c>
      <c r="F141" s="702" t="s">
        <v>9216</v>
      </c>
      <c r="G141" s="310"/>
      <c r="H141" s="703"/>
      <c r="I141" s="703"/>
      <c r="J141" s="704"/>
    </row>
    <row r="142" spans="1:15" x14ac:dyDescent="0.3">
      <c r="B142" s="685"/>
      <c r="C142" s="687" t="s">
        <v>9197</v>
      </c>
      <c r="D142" s="705">
        <v>6.95</v>
      </c>
      <c r="E142" s="705">
        <v>1.1000000000000001</v>
      </c>
      <c r="F142" s="706">
        <v>0.13</v>
      </c>
      <c r="G142" s="310"/>
      <c r="H142" s="707">
        <f>D142*$H$127*$H$128*$H$129/100</f>
        <v>0.147032780596075</v>
      </c>
      <c r="I142" s="707">
        <f t="shared" ref="I142" si="20">E142*$H$127*$H$128*$H$129/100</f>
        <v>2.3271375346141373E-2</v>
      </c>
      <c r="J142" s="708">
        <f t="shared" ref="J142" si="21">F142*$H$127*$H$128*$H$129/100</f>
        <v>2.7502534499985252E-3</v>
      </c>
    </row>
    <row r="143" spans="1:15" x14ac:dyDescent="0.3">
      <c r="B143" s="682"/>
      <c r="C143" s="681"/>
      <c r="D143" s="709" t="s">
        <v>9215</v>
      </c>
      <c r="E143" s="709" t="s">
        <v>9214</v>
      </c>
      <c r="F143" s="710" t="s">
        <v>9210</v>
      </c>
      <c r="G143" s="310"/>
      <c r="H143" s="711"/>
      <c r="I143" s="711"/>
      <c r="J143" s="712"/>
    </row>
    <row r="144" spans="1:15" x14ac:dyDescent="0.3">
      <c r="B144" s="686" t="s">
        <v>9115</v>
      </c>
      <c r="C144" s="684" t="s">
        <v>9201</v>
      </c>
      <c r="D144" s="713">
        <v>3.81</v>
      </c>
      <c r="E144" s="713">
        <v>0.59</v>
      </c>
      <c r="F144" s="714">
        <v>7.0000000000000007E-2</v>
      </c>
      <c r="G144" s="310"/>
      <c r="H144" s="699">
        <f>D144*$H$127*$H$128*$H$129/100</f>
        <v>8.0603581880726E-2</v>
      </c>
      <c r="I144" s="699">
        <f t="shared" ref="I144" si="22">E144*$H$127*$H$128*$H$129/100</f>
        <v>1.2481919503839461E-2</v>
      </c>
      <c r="J144" s="700">
        <f t="shared" ref="J144" si="23">F144*$H$127*$H$128*$H$129/100</f>
        <v>1.4809057038453603E-3</v>
      </c>
    </row>
    <row r="145" spans="2:10" x14ac:dyDescent="0.3">
      <c r="B145" s="685"/>
      <c r="C145" s="683"/>
      <c r="D145" s="715" t="s">
        <v>9218</v>
      </c>
      <c r="E145" s="715" t="s">
        <v>9217</v>
      </c>
      <c r="F145" s="716" t="s">
        <v>9216</v>
      </c>
      <c r="G145" s="310"/>
      <c r="H145" s="703"/>
      <c r="I145" s="703"/>
      <c r="J145" s="704"/>
    </row>
    <row r="146" spans="2:10" x14ac:dyDescent="0.3">
      <c r="B146" s="685"/>
      <c r="C146" s="687" t="s">
        <v>9197</v>
      </c>
      <c r="D146" s="717">
        <v>6.95</v>
      </c>
      <c r="E146" s="717">
        <v>1.1000000000000001</v>
      </c>
      <c r="F146" s="718">
        <v>0.13</v>
      </c>
      <c r="G146" s="310"/>
      <c r="H146" s="707">
        <f>D146*$H$127*$H$128*$H$129/100</f>
        <v>0.147032780596075</v>
      </c>
      <c r="I146" s="707">
        <f t="shared" ref="I146" si="24">E146*$H$127*$H$128*$H$129/100</f>
        <v>2.3271375346141373E-2</v>
      </c>
      <c r="J146" s="708">
        <f t="shared" ref="J146" si="25">F146*$H$127*$H$128*$H$129/100</f>
        <v>2.7502534499985252E-3</v>
      </c>
    </row>
    <row r="147" spans="2:10" x14ac:dyDescent="0.3">
      <c r="B147" s="682"/>
      <c r="C147" s="681"/>
      <c r="D147" s="719" t="s">
        <v>9215</v>
      </c>
      <c r="E147" s="719" t="s">
        <v>9214</v>
      </c>
      <c r="F147" s="720" t="s">
        <v>9213</v>
      </c>
      <c r="G147" s="310"/>
      <c r="H147" s="711"/>
      <c r="I147" s="711"/>
      <c r="J147" s="712"/>
    </row>
    <row r="148" spans="2:10" x14ac:dyDescent="0.3">
      <c r="B148" s="686" t="s">
        <v>9116</v>
      </c>
      <c r="C148" s="684" t="s">
        <v>9201</v>
      </c>
      <c r="D148" s="697">
        <v>7.01</v>
      </c>
      <c r="E148" s="697">
        <v>1.1000000000000001</v>
      </c>
      <c r="F148" s="698">
        <v>0.13</v>
      </c>
      <c r="G148" s="310"/>
      <c r="H148" s="699">
        <f>D148*$H$127*$H$128*$H$129/100</f>
        <v>0.1483021283422282</v>
      </c>
      <c r="I148" s="699">
        <f t="shared" ref="I148" si="26">E148*$H$127*$H$128*$H$129/100</f>
        <v>2.3271375346141373E-2</v>
      </c>
      <c r="J148" s="700">
        <f t="shared" ref="J148" si="27">F148*$H$127*$H$128*$H$129/100</f>
        <v>2.7502534499985252E-3</v>
      </c>
    </row>
    <row r="149" spans="2:10" x14ac:dyDescent="0.3">
      <c r="B149" s="685"/>
      <c r="C149" s="683"/>
      <c r="D149" s="701" t="s">
        <v>9212</v>
      </c>
      <c r="E149" s="701" t="s">
        <v>9211</v>
      </c>
      <c r="F149" s="702" t="s">
        <v>9210</v>
      </c>
      <c r="G149" s="310"/>
      <c r="H149" s="703"/>
      <c r="I149" s="703"/>
      <c r="J149" s="704"/>
    </row>
    <row r="150" spans="2:10" x14ac:dyDescent="0.3">
      <c r="B150" s="685"/>
      <c r="C150" s="687" t="s">
        <v>9197</v>
      </c>
      <c r="D150" s="705">
        <v>12.78</v>
      </c>
      <c r="E150" s="705">
        <v>2</v>
      </c>
      <c r="F150" s="706">
        <v>0.23</v>
      </c>
      <c r="G150" s="310"/>
      <c r="H150" s="707">
        <f>D150*$H$127*$H$128*$H$129/100</f>
        <v>0.27037106993062421</v>
      </c>
      <c r="I150" s="707">
        <f t="shared" ref="I150" si="28">E150*$H$127*$H$128*$H$129/100</f>
        <v>4.2311591538438852E-2</v>
      </c>
      <c r="J150" s="708">
        <f t="shared" ref="J150" si="29">F150*$H$127*$H$128*$H$129/100</f>
        <v>4.8658330269204684E-3</v>
      </c>
    </row>
    <row r="151" spans="2:10" x14ac:dyDescent="0.3">
      <c r="B151" s="682"/>
      <c r="C151" s="681"/>
      <c r="D151" s="709" t="s">
        <v>9209</v>
      </c>
      <c r="E151" s="709" t="s">
        <v>9208</v>
      </c>
      <c r="F151" s="710" t="s">
        <v>9207</v>
      </c>
      <c r="G151" s="310"/>
      <c r="H151" s="711"/>
      <c r="I151" s="711"/>
      <c r="J151" s="712"/>
    </row>
    <row r="152" spans="2:10" x14ac:dyDescent="0.3">
      <c r="B152" s="686" t="s">
        <v>9206</v>
      </c>
      <c r="C152" s="684" t="s">
        <v>9201</v>
      </c>
      <c r="D152" s="721">
        <v>23.65</v>
      </c>
      <c r="E152" s="721">
        <v>20.61</v>
      </c>
      <c r="F152" s="722">
        <v>2.57</v>
      </c>
      <c r="G152" s="310"/>
      <c r="H152" s="699">
        <f>D152*$H$127*$H$128*$H$129/100</f>
        <v>0.5003345699420394</v>
      </c>
      <c r="I152" s="699">
        <f t="shared" ref="I152" si="30">E152*$H$127*$H$128*$H$129/100</f>
        <v>0.43602095080361236</v>
      </c>
      <c r="J152" s="700">
        <f t="shared" ref="J152" si="31">F152*$H$127*$H$128*$H$129/100</f>
        <v>5.4370395126893928E-2</v>
      </c>
    </row>
    <row r="153" spans="2:10" x14ac:dyDescent="0.3">
      <c r="B153" s="685"/>
      <c r="C153" s="683"/>
      <c r="D153" s="701" t="s">
        <v>9205</v>
      </c>
      <c r="E153" s="701" t="s">
        <v>9204</v>
      </c>
      <c r="F153" s="702" t="s">
        <v>9203</v>
      </c>
      <c r="G153" s="310"/>
      <c r="H153" s="703"/>
      <c r="I153" s="703"/>
      <c r="J153" s="704"/>
    </row>
    <row r="154" spans="2:10" x14ac:dyDescent="0.3">
      <c r="B154" s="682"/>
      <c r="C154" s="681" t="s">
        <v>9197</v>
      </c>
      <c r="D154" s="709">
        <v>77.989999999999995</v>
      </c>
      <c r="E154" s="709">
        <v>34.4</v>
      </c>
      <c r="F154" s="710">
        <v>4.29</v>
      </c>
      <c r="G154" s="310"/>
      <c r="H154" s="711">
        <f>D154*$H$127*$H$128*$H$129/100</f>
        <v>1.649940512041423</v>
      </c>
      <c r="I154" s="711">
        <f t="shared" ref="I154:I155" si="32">E154*$H$127*$H$128*$H$129/100</f>
        <v>0.72775937446114825</v>
      </c>
      <c r="J154" s="712">
        <f t="shared" ref="J154:J155" si="33">F154*$H$127*$H$128*$H$129/100</f>
        <v>9.0758363849951354E-2</v>
      </c>
    </row>
    <row r="155" spans="2:10" x14ac:dyDescent="0.3">
      <c r="B155" s="686" t="s">
        <v>9202</v>
      </c>
      <c r="C155" s="684" t="s">
        <v>9201</v>
      </c>
      <c r="D155" s="723">
        <v>41.93</v>
      </c>
      <c r="E155" s="723">
        <v>40.06</v>
      </c>
      <c r="F155" s="714">
        <v>5</v>
      </c>
      <c r="G155" s="310"/>
      <c r="H155" s="699">
        <f>D155*$H$127*$H$128*$H$129/100</f>
        <v>0.88706251660337054</v>
      </c>
      <c r="I155" s="699">
        <f t="shared" si="32"/>
        <v>0.84750117851493034</v>
      </c>
      <c r="J155" s="700">
        <f t="shared" si="33"/>
        <v>0.10577897884609712</v>
      </c>
    </row>
    <row r="156" spans="2:10" x14ac:dyDescent="0.3">
      <c r="B156" s="685"/>
      <c r="C156" s="683"/>
      <c r="D156" s="715" t="s">
        <v>9200</v>
      </c>
      <c r="E156" s="715" t="s">
        <v>9199</v>
      </c>
      <c r="F156" s="716" t="s">
        <v>9198</v>
      </c>
      <c r="G156" s="310"/>
      <c r="H156" s="703"/>
      <c r="I156" s="703"/>
      <c r="J156" s="704"/>
    </row>
    <row r="157" spans="2:10" x14ac:dyDescent="0.3">
      <c r="B157" s="682"/>
      <c r="C157" s="681" t="s">
        <v>9197</v>
      </c>
      <c r="D157" s="719">
        <v>171.06</v>
      </c>
      <c r="E157" s="719">
        <v>67.709999999999994</v>
      </c>
      <c r="F157" s="720">
        <v>8.4499999999999993</v>
      </c>
      <c r="G157" s="310"/>
      <c r="H157" s="711">
        <f>D157*$H$127*$H$128*$H$129/100</f>
        <v>3.6189104242826757</v>
      </c>
      <c r="I157" s="711">
        <f t="shared" ref="I157" si="34">E157*$H$127*$H$128*$H$129/100</f>
        <v>1.4324589315338474</v>
      </c>
      <c r="J157" s="712">
        <f t="shared" ref="J157" si="35">F157*$H$127*$H$128*$H$129/100</f>
        <v>0.17876647424990416</v>
      </c>
    </row>
    <row r="158" spans="2:10" x14ac:dyDescent="0.3">
      <c r="B158" s="5" t="s">
        <v>9234</v>
      </c>
    </row>
    <row r="161" spans="1:16" s="76" customFormat="1" x14ac:dyDescent="0.3">
      <c r="A161" s="185" t="s">
        <v>9241</v>
      </c>
      <c r="B161" s="64"/>
      <c r="C161" s="186"/>
      <c r="D161" s="186"/>
      <c r="E161" s="59"/>
      <c r="F161" s="58"/>
      <c r="G161" s="186"/>
      <c r="H161" s="58"/>
      <c r="I161" s="58"/>
      <c r="J161" s="186"/>
      <c r="K161" s="188"/>
      <c r="L161" s="58"/>
      <c r="M161" s="188"/>
      <c r="N161" s="59"/>
      <c r="O161" s="59"/>
      <c r="P161" s="59"/>
    </row>
    <row r="162" spans="1:16" s="144" customFormat="1" x14ac:dyDescent="0.3">
      <c r="A162" s="143"/>
      <c r="C162" s="6" t="s">
        <v>9009</v>
      </c>
      <c r="D162" s="6" t="s">
        <v>8</v>
      </c>
      <c r="E162" s="143"/>
      <c r="F162" s="312">
        <v>2006</v>
      </c>
      <c r="G162" s="309">
        <f>HLOOKUP(F162,PriceIndices!$B$2:$AC$5,4,FALSE)</f>
        <v>201.5916666666667</v>
      </c>
      <c r="H162" s="143"/>
      <c r="I162" s="143"/>
      <c r="J162" s="143"/>
      <c r="K162" s="143"/>
      <c r="L162" s="143"/>
      <c r="M162" s="143"/>
      <c r="N162" s="143"/>
    </row>
    <row r="163" spans="1:16" s="144" customFormat="1" x14ac:dyDescent="0.3">
      <c r="A163" s="143"/>
      <c r="B163" s="142" t="s">
        <v>9240</v>
      </c>
      <c r="C163" s="669">
        <f>0.05/100</f>
        <v>5.0000000000000001E-4</v>
      </c>
      <c r="D163" s="669">
        <f>0.05/100</f>
        <v>5.0000000000000001E-4</v>
      </c>
      <c r="F163" s="990">
        <f>Parameters!$B$6</f>
        <v>2017</v>
      </c>
      <c r="G163" s="309">
        <f>HLOOKUP(F163,PriceIndices!$B$2:$AC$5,4,FALSE)</f>
        <v>245.12</v>
      </c>
      <c r="J163" s="143"/>
      <c r="K163" s="143"/>
      <c r="L163" s="143"/>
      <c r="M163" s="143"/>
      <c r="N163" s="143"/>
    </row>
    <row r="164" spans="1:16" s="144" customFormat="1" x14ac:dyDescent="0.3">
      <c r="A164" s="143"/>
      <c r="B164" s="142" t="s">
        <v>9356</v>
      </c>
      <c r="C164" s="724">
        <f>C163*$F$164</f>
        <v>6.0796163862593519E-4</v>
      </c>
      <c r="D164" s="724">
        <f>D163*$F$164</f>
        <v>6.0796163862593519E-4</v>
      </c>
      <c r="F164" s="694">
        <f>G163/G162</f>
        <v>1.2159232772518704</v>
      </c>
      <c r="G164" s="295" t="s">
        <v>9358</v>
      </c>
      <c r="J164" s="143"/>
      <c r="K164" s="143"/>
      <c r="L164" s="143"/>
      <c r="M164" s="143"/>
      <c r="N164" s="143"/>
    </row>
    <row r="165" spans="1:16" s="144" customFormat="1" x14ac:dyDescent="0.3">
      <c r="A165" s="143"/>
      <c r="C165" s="143"/>
      <c r="H165" s="143"/>
      <c r="I165" s="143"/>
      <c r="J165" s="143"/>
      <c r="K165" s="143"/>
      <c r="L165" s="143"/>
      <c r="M165" s="143"/>
      <c r="N165" s="143"/>
    </row>
    <row r="166" spans="1:16" x14ac:dyDescent="0.3">
      <c r="B166" s="5" t="s">
        <v>9244</v>
      </c>
      <c r="C166" s="295" t="s">
        <v>9248</v>
      </c>
    </row>
    <row r="167" spans="1:16" x14ac:dyDescent="0.3">
      <c r="A167" s="310"/>
      <c r="B167" s="310"/>
      <c r="C167" s="295" t="s">
        <v>9246</v>
      </c>
      <c r="D167" s="310"/>
      <c r="E167" s="310"/>
      <c r="F167" s="310"/>
      <c r="G167" s="310"/>
      <c r="H167" s="310"/>
      <c r="I167" s="310"/>
      <c r="J167" s="310"/>
      <c r="K167" s="310"/>
      <c r="L167" s="310"/>
      <c r="M167" s="310"/>
      <c r="N167" s="310"/>
      <c r="O167" s="310"/>
    </row>
    <row r="168" spans="1:16" x14ac:dyDescent="0.3">
      <c r="A168" s="310"/>
      <c r="B168" s="310"/>
      <c r="C168" s="295" t="s">
        <v>9245</v>
      </c>
      <c r="D168" s="310"/>
      <c r="E168" s="310"/>
      <c r="F168" s="310"/>
      <c r="G168" s="310"/>
      <c r="H168" s="310"/>
      <c r="I168" s="310"/>
      <c r="J168" s="310"/>
      <c r="K168" s="310"/>
      <c r="L168" s="310"/>
      <c r="M168" s="310"/>
      <c r="N168" s="310"/>
      <c r="O168" s="310"/>
    </row>
    <row r="169" spans="1:16" x14ac:dyDescent="0.3">
      <c r="B169" s="5" t="s">
        <v>9247</v>
      </c>
      <c r="C169" s="295" t="s">
        <v>9242</v>
      </c>
    </row>
    <row r="170" spans="1:16" x14ac:dyDescent="0.3">
      <c r="C170" s="295" t="s">
        <v>9243</v>
      </c>
    </row>
    <row r="173" spans="1:16" x14ac:dyDescent="0.3">
      <c r="C173" s="311"/>
    </row>
    <row r="174" spans="1:16" x14ac:dyDescent="0.3">
      <c r="C174" s="310"/>
    </row>
    <row r="175" spans="1:16" x14ac:dyDescent="0.3">
      <c r="C175" s="311"/>
    </row>
    <row r="176" spans="1:16" x14ac:dyDescent="0.3">
      <c r="C176" s="310"/>
    </row>
    <row r="194" spans="1:15" x14ac:dyDescent="0.3">
      <c r="A194" s="310"/>
      <c r="B194" s="310"/>
      <c r="C194" s="310"/>
      <c r="D194" s="310"/>
      <c r="E194" s="310"/>
      <c r="F194" s="310"/>
      <c r="G194" s="310"/>
      <c r="H194" s="310"/>
      <c r="I194" s="310"/>
      <c r="J194" s="310"/>
      <c r="K194" s="310"/>
      <c r="L194" s="310"/>
      <c r="M194" s="310"/>
      <c r="N194" s="310"/>
      <c r="O194" s="310"/>
    </row>
  </sheetData>
  <sheetProtection selectLockedCells="1" selectUnlockedCells="1"/>
  <mergeCells count="25">
    <mergeCell ref="B64:K64"/>
    <mergeCell ref="B42:K42"/>
    <mergeCell ref="C43:E43"/>
    <mergeCell ref="F43:H43"/>
    <mergeCell ref="I43:K43"/>
    <mergeCell ref="B54:K54"/>
    <mergeCell ref="C55:E55"/>
    <mergeCell ref="F55:H55"/>
    <mergeCell ref="I55:K55"/>
    <mergeCell ref="B75:F75"/>
    <mergeCell ref="C77:C78"/>
    <mergeCell ref="C65:E65"/>
    <mergeCell ref="F65:H65"/>
    <mergeCell ref="I65:K65"/>
    <mergeCell ref="I33:K33"/>
    <mergeCell ref="B5:H5"/>
    <mergeCell ref="B6:B7"/>
    <mergeCell ref="C6:H6"/>
    <mergeCell ref="C33:E33"/>
    <mergeCell ref="F33:H33"/>
    <mergeCell ref="B22:K22"/>
    <mergeCell ref="C23:E23"/>
    <mergeCell ref="F23:H23"/>
    <mergeCell ref="I23:K23"/>
    <mergeCell ref="B32:K32"/>
  </mergeCells>
  <conditionalFormatting sqref="F77:F81">
    <cfRule type="dataBar" priority="1">
      <dataBar>
        <cfvo type="min"/>
        <cfvo type="max"/>
        <color rgb="FFFFB628"/>
      </dataBar>
      <extLst>
        <ext xmlns:x14="http://schemas.microsoft.com/office/spreadsheetml/2009/9/main" uri="{B025F937-C7B1-47D3-B67F-A62EFF666E3E}">
          <x14:id>{1772947E-F397-493A-9770-BECDE2BB0574}</x14:id>
        </ext>
      </extLst>
    </cfRule>
  </conditionalFormatting>
  <hyperlinks>
    <hyperlink ref="B52" r:id="rId1" xr:uid="{00000000-0004-0000-0E00-000000000000}"/>
    <hyperlink ref="B20" r:id="rId2" xr:uid="{00000000-0004-0000-0E00-000001000000}"/>
    <hyperlink ref="K127" r:id="rId3" xr:uid="{00000000-0004-0000-0E00-000002000000}"/>
  </hyperlinks>
  <pageMargins left="0.7" right="0.7" top="0.75" bottom="0.75" header="0.3" footer="0.3"/>
  <pageSetup orientation="portrait" verticalDpi="0" r:id="rId4"/>
  <drawing r:id="rId5"/>
  <extLst>
    <ext xmlns:x14="http://schemas.microsoft.com/office/spreadsheetml/2009/9/main" uri="{78C0D931-6437-407d-A8EE-F0AAD7539E65}">
      <x14:conditionalFormattings>
        <x14:conditionalFormatting xmlns:xm="http://schemas.microsoft.com/office/excel/2006/main">
          <x14:cfRule type="dataBar" id="{1772947E-F397-493A-9770-BECDE2BB0574}">
            <x14:dataBar minLength="0" maxLength="100" gradient="0">
              <x14:cfvo type="autoMin"/>
              <x14:cfvo type="autoMax"/>
              <x14:negativeFillColor rgb="FFFF0000"/>
              <x14:axisColor rgb="FF000000"/>
            </x14:dataBar>
          </x14:cfRule>
          <xm:sqref>F77:F81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59999389629810485"/>
  </sheetPr>
  <dimension ref="A1:ADW59"/>
  <sheetViews>
    <sheetView zoomScale="75" zoomScaleNormal="75" workbookViewId="0">
      <pane ySplit="1" topLeftCell="A2" activePane="bottomLeft" state="frozen"/>
      <selection activeCell="B48" sqref="B48"/>
      <selection pane="bottomLeft" activeCell="B48" sqref="B48"/>
    </sheetView>
  </sheetViews>
  <sheetFormatPr defaultColWidth="9.109375" defaultRowHeight="14.4" x14ac:dyDescent="0.3"/>
  <cols>
    <col min="1" max="1" width="4.6640625" style="253" customWidth="1"/>
    <col min="2" max="2" width="43" style="253" customWidth="1"/>
    <col min="3" max="802" width="9.109375" style="253" customWidth="1"/>
    <col min="803" max="803" width="4.6640625" style="253" customWidth="1"/>
    <col min="804" max="16384" width="9.109375" style="3"/>
  </cols>
  <sheetData>
    <row r="1" spans="1:803" x14ac:dyDescent="0.3">
      <c r="A1" s="60" t="s">
        <v>8806</v>
      </c>
      <c r="B1" s="526"/>
      <c r="C1" s="526"/>
      <c r="D1" s="526"/>
      <c r="E1" s="526"/>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526"/>
      <c r="CK1" s="526"/>
      <c r="CL1" s="526"/>
      <c r="CM1" s="526"/>
      <c r="CN1" s="526"/>
      <c r="CO1" s="526"/>
      <c r="CP1" s="526"/>
      <c r="CQ1" s="526"/>
      <c r="CR1" s="526"/>
      <c r="CS1" s="526"/>
      <c r="CT1" s="526"/>
      <c r="CU1" s="526"/>
      <c r="CV1" s="526"/>
      <c r="CW1" s="526"/>
      <c r="CX1" s="526"/>
      <c r="CY1" s="526"/>
      <c r="CZ1" s="526"/>
      <c r="DA1" s="526"/>
      <c r="DB1" s="526"/>
      <c r="DC1" s="526"/>
      <c r="DD1" s="526"/>
      <c r="DE1" s="526"/>
      <c r="DF1" s="526"/>
      <c r="DG1" s="526"/>
      <c r="DH1" s="526"/>
      <c r="DI1" s="526"/>
      <c r="DJ1" s="526"/>
      <c r="DK1" s="526"/>
      <c r="DL1" s="526"/>
      <c r="DM1" s="526"/>
      <c r="DN1" s="526"/>
      <c r="DO1" s="526"/>
      <c r="DP1" s="526"/>
      <c r="DQ1" s="526"/>
      <c r="DR1" s="526"/>
      <c r="DS1" s="526"/>
      <c r="DT1" s="526"/>
      <c r="DU1" s="526"/>
      <c r="DV1" s="526"/>
      <c r="DW1" s="526"/>
      <c r="DX1" s="526"/>
      <c r="DY1" s="526"/>
      <c r="DZ1" s="526"/>
      <c r="EA1" s="526"/>
      <c r="EB1" s="526"/>
      <c r="EC1" s="526"/>
      <c r="ED1" s="526"/>
      <c r="EE1" s="526"/>
      <c r="EF1" s="526"/>
      <c r="EG1" s="526"/>
      <c r="EH1" s="526"/>
      <c r="EI1" s="526"/>
      <c r="EJ1" s="526"/>
      <c r="EK1" s="526"/>
      <c r="EL1" s="526"/>
      <c r="EM1" s="526"/>
      <c r="EN1" s="526"/>
      <c r="EO1" s="526"/>
      <c r="EP1" s="526"/>
      <c r="EQ1" s="526"/>
      <c r="ER1" s="526"/>
      <c r="ES1" s="526"/>
      <c r="ET1" s="526"/>
      <c r="EU1" s="526"/>
      <c r="EV1" s="526"/>
      <c r="EW1" s="526"/>
      <c r="EX1" s="526"/>
      <c r="EY1" s="526"/>
      <c r="EZ1" s="526"/>
      <c r="FA1" s="526"/>
      <c r="FB1" s="526"/>
      <c r="FC1" s="526"/>
      <c r="FD1" s="526"/>
      <c r="FE1" s="526"/>
      <c r="FF1" s="526"/>
      <c r="FG1" s="526"/>
      <c r="FH1" s="526"/>
      <c r="FI1" s="526"/>
      <c r="FJ1" s="526"/>
      <c r="FK1" s="526"/>
      <c r="FL1" s="526"/>
      <c r="FM1" s="526"/>
      <c r="FN1" s="526"/>
      <c r="FO1" s="526"/>
      <c r="FP1" s="526"/>
      <c r="FQ1" s="526"/>
      <c r="FR1" s="526"/>
      <c r="FS1" s="526"/>
      <c r="FT1" s="526"/>
      <c r="FU1" s="526"/>
      <c r="FV1" s="526"/>
      <c r="FW1" s="526"/>
      <c r="FX1" s="526"/>
      <c r="FY1" s="526"/>
      <c r="FZ1" s="526"/>
      <c r="GA1" s="526"/>
      <c r="GB1" s="526"/>
      <c r="GC1" s="526"/>
      <c r="GD1" s="526"/>
      <c r="GE1" s="526"/>
      <c r="GF1" s="526"/>
      <c r="GG1" s="526"/>
      <c r="GH1" s="526"/>
      <c r="GI1" s="526"/>
      <c r="GJ1" s="526"/>
      <c r="GK1" s="526"/>
      <c r="GL1" s="526"/>
      <c r="GM1" s="526"/>
      <c r="GN1" s="526"/>
      <c r="GO1" s="526"/>
      <c r="GP1" s="526"/>
      <c r="GQ1" s="526"/>
      <c r="GR1" s="526"/>
      <c r="GS1" s="526"/>
      <c r="GT1" s="526"/>
      <c r="GU1" s="526"/>
      <c r="GV1" s="526"/>
      <c r="GW1" s="526"/>
      <c r="GX1" s="526"/>
      <c r="GY1" s="526"/>
      <c r="GZ1" s="526"/>
      <c r="HA1" s="526"/>
      <c r="HB1" s="526"/>
      <c r="HC1" s="526"/>
      <c r="HD1" s="526"/>
      <c r="HE1" s="526"/>
      <c r="HF1" s="526"/>
      <c r="HG1" s="526"/>
      <c r="HH1" s="526"/>
      <c r="HI1" s="526"/>
      <c r="HJ1" s="526"/>
      <c r="HK1" s="526"/>
      <c r="HL1" s="526"/>
      <c r="HM1" s="526"/>
      <c r="HN1" s="526"/>
      <c r="HO1" s="526"/>
      <c r="HP1" s="526"/>
      <c r="HQ1" s="526"/>
      <c r="HR1" s="526"/>
      <c r="HS1" s="526"/>
      <c r="HT1" s="526"/>
      <c r="HU1" s="526"/>
      <c r="HV1" s="526"/>
      <c r="HW1" s="526"/>
      <c r="HX1" s="526"/>
      <c r="HY1" s="526"/>
      <c r="HZ1" s="526"/>
      <c r="IA1" s="526"/>
      <c r="IB1" s="526"/>
      <c r="IC1" s="526"/>
      <c r="ID1" s="526"/>
      <c r="IE1" s="526"/>
      <c r="IF1" s="526"/>
      <c r="IG1" s="526"/>
      <c r="IH1" s="526"/>
      <c r="II1" s="526"/>
      <c r="IJ1" s="526"/>
      <c r="IK1" s="526"/>
      <c r="IL1" s="526"/>
      <c r="IM1" s="526"/>
      <c r="IN1" s="526"/>
      <c r="IO1" s="526"/>
      <c r="IP1" s="526"/>
      <c r="IQ1" s="526"/>
      <c r="IR1" s="526"/>
      <c r="IS1" s="526"/>
      <c r="IT1" s="526"/>
      <c r="IU1" s="526"/>
      <c r="IV1" s="526"/>
      <c r="IW1" s="526"/>
      <c r="IX1" s="526"/>
      <c r="IY1" s="526"/>
      <c r="IZ1" s="526"/>
      <c r="JA1" s="526"/>
      <c r="JB1" s="526"/>
      <c r="JC1" s="526"/>
      <c r="JD1" s="526"/>
      <c r="JE1" s="526"/>
      <c r="JF1" s="526"/>
      <c r="JG1" s="526"/>
      <c r="JH1" s="526"/>
      <c r="JI1" s="526"/>
      <c r="JJ1" s="526"/>
      <c r="JK1" s="526"/>
      <c r="JL1" s="526"/>
      <c r="JM1" s="526"/>
      <c r="JN1" s="526"/>
      <c r="JO1" s="526"/>
      <c r="JP1" s="526"/>
      <c r="JQ1" s="526"/>
      <c r="JR1" s="526"/>
      <c r="JS1" s="526"/>
      <c r="JT1" s="526"/>
      <c r="JU1" s="526"/>
      <c r="JV1" s="526"/>
      <c r="JW1" s="526"/>
      <c r="JX1" s="526"/>
      <c r="JY1" s="526"/>
      <c r="JZ1" s="526"/>
      <c r="KA1" s="526"/>
      <c r="KB1" s="526"/>
      <c r="KC1" s="526"/>
      <c r="KD1" s="526"/>
      <c r="KE1" s="526"/>
      <c r="KF1" s="526"/>
      <c r="KG1" s="526"/>
      <c r="KH1" s="526"/>
      <c r="KI1" s="526"/>
      <c r="KJ1" s="526"/>
      <c r="KK1" s="526"/>
      <c r="KL1" s="526"/>
      <c r="KM1" s="526"/>
      <c r="KN1" s="526"/>
      <c r="KO1" s="526"/>
      <c r="KP1" s="526"/>
      <c r="KQ1" s="526"/>
      <c r="KR1" s="526"/>
      <c r="KS1" s="526"/>
      <c r="KT1" s="526"/>
      <c r="KU1" s="526"/>
      <c r="KV1" s="526"/>
      <c r="KW1" s="526"/>
      <c r="KX1" s="526"/>
      <c r="KY1" s="526"/>
      <c r="KZ1" s="526"/>
      <c r="LA1" s="526"/>
      <c r="LB1" s="526"/>
      <c r="LC1" s="526"/>
      <c r="LD1" s="526"/>
      <c r="LE1" s="526"/>
      <c r="LF1" s="526"/>
      <c r="LG1" s="526"/>
      <c r="LH1" s="526"/>
      <c r="LI1" s="526"/>
      <c r="LJ1" s="526"/>
      <c r="LK1" s="526"/>
      <c r="LL1" s="526"/>
      <c r="LM1" s="526"/>
      <c r="LN1" s="526"/>
      <c r="LO1" s="526"/>
      <c r="LP1" s="526"/>
      <c r="LQ1" s="526"/>
      <c r="LR1" s="526"/>
      <c r="LS1" s="526"/>
      <c r="LT1" s="526"/>
      <c r="LU1" s="526"/>
      <c r="LV1" s="526"/>
      <c r="LW1" s="526"/>
      <c r="LX1" s="526"/>
      <c r="LY1" s="526"/>
      <c r="LZ1" s="526"/>
      <c r="MA1" s="526"/>
      <c r="MB1" s="526"/>
      <c r="MC1" s="526"/>
      <c r="MD1" s="526"/>
      <c r="ME1" s="526"/>
      <c r="MF1" s="526"/>
      <c r="MG1" s="526"/>
      <c r="MH1" s="526"/>
      <c r="MI1" s="526"/>
      <c r="MJ1" s="526"/>
      <c r="MK1" s="526"/>
      <c r="ML1" s="526"/>
      <c r="MM1" s="526"/>
      <c r="MN1" s="526"/>
      <c r="MO1" s="526"/>
      <c r="MP1" s="526"/>
      <c r="MQ1" s="526"/>
      <c r="MR1" s="526"/>
      <c r="MS1" s="526"/>
      <c r="MT1" s="526"/>
      <c r="MU1" s="526"/>
      <c r="MV1" s="526"/>
      <c r="MW1" s="526"/>
      <c r="MX1" s="526"/>
      <c r="MY1" s="526"/>
      <c r="MZ1" s="526"/>
      <c r="NA1" s="526"/>
      <c r="NB1" s="526"/>
      <c r="NC1" s="526"/>
      <c r="ND1" s="526"/>
      <c r="NE1" s="526"/>
      <c r="NF1" s="526"/>
      <c r="NG1" s="526"/>
      <c r="NH1" s="526"/>
      <c r="NI1" s="526"/>
      <c r="NJ1" s="526"/>
      <c r="NK1" s="526"/>
      <c r="NL1" s="526"/>
      <c r="NM1" s="526"/>
      <c r="NN1" s="526"/>
      <c r="NO1" s="526"/>
      <c r="NP1" s="526"/>
      <c r="NQ1" s="526"/>
      <c r="NR1" s="526"/>
      <c r="NS1" s="526"/>
      <c r="NT1" s="526"/>
      <c r="NU1" s="526"/>
      <c r="NV1" s="526"/>
      <c r="NW1" s="526"/>
      <c r="NX1" s="526"/>
      <c r="NY1" s="526"/>
      <c r="NZ1" s="526"/>
      <c r="OA1" s="526"/>
      <c r="OB1" s="526"/>
      <c r="OC1" s="526"/>
      <c r="OD1" s="526"/>
      <c r="OE1" s="526"/>
      <c r="OF1" s="526"/>
      <c r="OG1" s="526"/>
      <c r="OH1" s="526"/>
      <c r="OI1" s="526"/>
      <c r="OJ1" s="526"/>
      <c r="OK1" s="526"/>
      <c r="OL1" s="526"/>
      <c r="OM1" s="526"/>
      <c r="ON1" s="526"/>
      <c r="OO1" s="526"/>
      <c r="OP1" s="526"/>
      <c r="OQ1" s="526"/>
      <c r="OR1" s="526"/>
      <c r="OS1" s="526"/>
      <c r="OT1" s="526"/>
      <c r="OU1" s="526"/>
      <c r="OV1" s="526"/>
      <c r="OW1" s="526"/>
      <c r="OX1" s="526"/>
      <c r="OY1" s="526"/>
      <c r="OZ1" s="526"/>
      <c r="PA1" s="526"/>
      <c r="PB1" s="526"/>
      <c r="PC1" s="526"/>
      <c r="PD1" s="526"/>
      <c r="PE1" s="526"/>
      <c r="PF1" s="526"/>
      <c r="PG1" s="526"/>
      <c r="PH1" s="526"/>
      <c r="PI1" s="526"/>
      <c r="PJ1" s="526"/>
      <c r="PK1" s="526"/>
      <c r="PL1" s="526"/>
      <c r="PM1" s="526"/>
      <c r="PN1" s="526"/>
      <c r="PO1" s="526"/>
      <c r="PP1" s="526"/>
      <c r="PQ1" s="526"/>
      <c r="PR1" s="526"/>
      <c r="PS1" s="526"/>
      <c r="PT1" s="526"/>
      <c r="PU1" s="526"/>
      <c r="PV1" s="526"/>
      <c r="PW1" s="526"/>
      <c r="PX1" s="526"/>
      <c r="PY1" s="526"/>
      <c r="PZ1" s="526"/>
      <c r="QA1" s="526"/>
      <c r="QB1" s="526"/>
      <c r="QC1" s="526"/>
      <c r="QD1" s="526"/>
      <c r="QE1" s="526"/>
      <c r="QF1" s="526"/>
      <c r="QG1" s="526"/>
      <c r="QH1" s="526"/>
      <c r="QI1" s="526"/>
      <c r="QJ1" s="526"/>
      <c r="QK1" s="526"/>
      <c r="QL1" s="526"/>
      <c r="QM1" s="526"/>
      <c r="QN1" s="526"/>
      <c r="QO1" s="526"/>
      <c r="QP1" s="526"/>
      <c r="QQ1" s="526"/>
      <c r="QR1" s="526"/>
      <c r="QS1" s="526"/>
      <c r="QT1" s="526"/>
      <c r="QU1" s="526"/>
      <c r="QV1" s="526"/>
      <c r="QW1" s="526"/>
      <c r="QX1" s="526"/>
      <c r="QY1" s="526"/>
      <c r="QZ1" s="526"/>
      <c r="RA1" s="526"/>
      <c r="RB1" s="526"/>
      <c r="RC1" s="526"/>
      <c r="RD1" s="526"/>
      <c r="RE1" s="526"/>
      <c r="RF1" s="526"/>
      <c r="RG1" s="526"/>
      <c r="RH1" s="526"/>
      <c r="RI1" s="526"/>
      <c r="RJ1" s="526"/>
      <c r="RK1" s="526"/>
      <c r="RL1" s="526"/>
      <c r="RM1" s="526"/>
      <c r="RN1" s="526"/>
      <c r="RO1" s="526"/>
      <c r="RP1" s="526"/>
      <c r="RQ1" s="526"/>
      <c r="RR1" s="526"/>
      <c r="RS1" s="526"/>
      <c r="RT1" s="526"/>
      <c r="RU1" s="526"/>
      <c r="RV1" s="526"/>
      <c r="RW1" s="526"/>
      <c r="RX1" s="526"/>
      <c r="RY1" s="526"/>
      <c r="RZ1" s="526"/>
      <c r="SA1" s="526"/>
      <c r="SB1" s="526"/>
      <c r="SC1" s="526"/>
      <c r="SD1" s="526"/>
      <c r="SE1" s="526"/>
      <c r="SF1" s="526"/>
      <c r="SG1" s="526"/>
      <c r="SH1" s="526"/>
      <c r="SI1" s="526"/>
      <c r="SJ1" s="526"/>
      <c r="SK1" s="526"/>
      <c r="SL1" s="526"/>
      <c r="SM1" s="526"/>
      <c r="SN1" s="526"/>
      <c r="SO1" s="526"/>
      <c r="SP1" s="526"/>
      <c r="SQ1" s="526"/>
      <c r="SR1" s="526"/>
      <c r="SS1" s="526"/>
      <c r="ST1" s="526"/>
      <c r="SU1" s="526"/>
      <c r="SV1" s="526"/>
      <c r="SW1" s="526"/>
      <c r="SX1" s="526"/>
      <c r="SY1" s="526"/>
      <c r="SZ1" s="526"/>
      <c r="TA1" s="526"/>
      <c r="TB1" s="526"/>
      <c r="TC1" s="526"/>
      <c r="TD1" s="526"/>
      <c r="TE1" s="526"/>
      <c r="TF1" s="526"/>
      <c r="TG1" s="526"/>
      <c r="TH1" s="526"/>
      <c r="TI1" s="526"/>
      <c r="TJ1" s="526"/>
      <c r="TK1" s="526"/>
      <c r="TL1" s="526"/>
      <c r="TM1" s="526"/>
      <c r="TN1" s="526"/>
      <c r="TO1" s="526"/>
      <c r="TP1" s="526"/>
      <c r="TQ1" s="526"/>
      <c r="TR1" s="526"/>
      <c r="TS1" s="526"/>
      <c r="TT1" s="526"/>
      <c r="TU1" s="526"/>
      <c r="TV1" s="526"/>
      <c r="TW1" s="526"/>
      <c r="TX1" s="526"/>
      <c r="TY1" s="526"/>
      <c r="TZ1" s="526"/>
      <c r="UA1" s="526"/>
      <c r="UB1" s="526"/>
      <c r="UC1" s="526"/>
      <c r="UD1" s="526"/>
      <c r="UE1" s="526"/>
      <c r="UF1" s="526"/>
      <c r="UG1" s="526"/>
      <c r="UH1" s="526"/>
      <c r="UI1" s="526"/>
      <c r="UJ1" s="526"/>
      <c r="UK1" s="526"/>
      <c r="UL1" s="526"/>
      <c r="UM1" s="526"/>
      <c r="UN1" s="526"/>
      <c r="UO1" s="526"/>
      <c r="UP1" s="526"/>
      <c r="UQ1" s="526"/>
      <c r="UR1" s="526"/>
      <c r="US1" s="526"/>
      <c r="UT1" s="526"/>
      <c r="UU1" s="526"/>
      <c r="UV1" s="526"/>
      <c r="UW1" s="526"/>
      <c r="UX1" s="526"/>
      <c r="UY1" s="526"/>
      <c r="UZ1" s="526"/>
      <c r="VA1" s="526"/>
      <c r="VB1" s="526"/>
      <c r="VC1" s="526"/>
      <c r="VD1" s="526"/>
      <c r="VE1" s="526"/>
      <c r="VF1" s="526"/>
      <c r="VG1" s="526"/>
      <c r="VH1" s="526"/>
      <c r="VI1" s="526"/>
      <c r="VJ1" s="526"/>
      <c r="VK1" s="526"/>
      <c r="VL1" s="526"/>
      <c r="VM1" s="526"/>
      <c r="VN1" s="526"/>
      <c r="VO1" s="526"/>
      <c r="VP1" s="526"/>
      <c r="VQ1" s="526"/>
      <c r="VR1" s="526"/>
      <c r="VS1" s="526"/>
      <c r="VT1" s="526"/>
      <c r="VU1" s="526"/>
      <c r="VV1" s="526"/>
      <c r="VW1" s="526"/>
      <c r="VX1" s="526"/>
      <c r="VY1" s="526"/>
      <c r="VZ1" s="526"/>
      <c r="WA1" s="526"/>
      <c r="WB1" s="526"/>
      <c r="WC1" s="526"/>
      <c r="WD1" s="526"/>
      <c r="WE1" s="526"/>
      <c r="WF1" s="526"/>
      <c r="WG1" s="526"/>
      <c r="WH1" s="526"/>
      <c r="WI1" s="526"/>
      <c r="WJ1" s="526"/>
      <c r="WK1" s="526"/>
      <c r="WL1" s="526"/>
      <c r="WM1" s="526"/>
      <c r="WN1" s="526"/>
      <c r="WO1" s="526"/>
      <c r="WP1" s="526"/>
      <c r="WQ1" s="526"/>
      <c r="WR1" s="526"/>
      <c r="WS1" s="526"/>
      <c r="WT1" s="526"/>
      <c r="WU1" s="526"/>
      <c r="WV1" s="526"/>
      <c r="WW1" s="526"/>
      <c r="WX1" s="526"/>
      <c r="WY1" s="526"/>
      <c r="WZ1" s="526"/>
      <c r="XA1" s="526"/>
      <c r="XB1" s="526"/>
      <c r="XC1" s="526"/>
      <c r="XD1" s="526"/>
      <c r="XE1" s="526"/>
      <c r="XF1" s="526"/>
      <c r="XG1" s="526"/>
      <c r="XH1" s="526"/>
      <c r="XI1" s="526"/>
      <c r="XJ1" s="526"/>
      <c r="XK1" s="526"/>
      <c r="XL1" s="526"/>
      <c r="XM1" s="526"/>
      <c r="XN1" s="526"/>
      <c r="XO1" s="526"/>
      <c r="XP1" s="526"/>
      <c r="XQ1" s="526"/>
      <c r="XR1" s="526"/>
      <c r="XS1" s="526"/>
      <c r="XT1" s="526"/>
      <c r="XU1" s="526"/>
      <c r="XV1" s="526"/>
      <c r="XW1" s="526"/>
      <c r="XX1" s="526"/>
      <c r="XY1" s="526"/>
      <c r="XZ1" s="526"/>
      <c r="YA1" s="526"/>
      <c r="YB1" s="526"/>
      <c r="YC1" s="526"/>
      <c r="YD1" s="526"/>
      <c r="YE1" s="526"/>
      <c r="YF1" s="526"/>
      <c r="YG1" s="526"/>
      <c r="YH1" s="526"/>
      <c r="YI1" s="526"/>
      <c r="YJ1" s="526"/>
      <c r="YK1" s="526"/>
      <c r="YL1" s="526"/>
      <c r="YM1" s="526"/>
      <c r="YN1" s="526"/>
      <c r="YO1" s="526"/>
      <c r="YP1" s="526"/>
      <c r="YQ1" s="526"/>
      <c r="YR1" s="526"/>
      <c r="YS1" s="526"/>
      <c r="YT1" s="526"/>
      <c r="YU1" s="526"/>
      <c r="YV1" s="526"/>
      <c r="YW1" s="526"/>
      <c r="YX1" s="526"/>
      <c r="YY1" s="526"/>
      <c r="YZ1" s="526"/>
      <c r="ZA1" s="526"/>
      <c r="ZB1" s="526"/>
      <c r="ZC1" s="526"/>
      <c r="ZD1" s="526"/>
      <c r="ZE1" s="526"/>
      <c r="ZF1" s="526"/>
      <c r="ZG1" s="526"/>
      <c r="ZH1" s="526"/>
      <c r="ZI1" s="526"/>
      <c r="ZJ1" s="526"/>
      <c r="ZK1" s="526"/>
      <c r="ZL1" s="526"/>
      <c r="ZM1" s="526"/>
      <c r="ZN1" s="526"/>
      <c r="ZO1" s="526"/>
      <c r="ZP1" s="526"/>
      <c r="ZQ1" s="526"/>
      <c r="ZR1" s="526"/>
      <c r="ZS1" s="526"/>
      <c r="ZT1" s="526"/>
      <c r="ZU1" s="526"/>
      <c r="ZV1" s="526"/>
      <c r="ZW1" s="526"/>
      <c r="ZX1" s="526"/>
      <c r="ZY1" s="526"/>
      <c r="ZZ1" s="526"/>
      <c r="AAA1" s="526"/>
      <c r="AAB1" s="526"/>
      <c r="AAC1" s="526"/>
      <c r="AAD1" s="526"/>
      <c r="AAE1" s="526"/>
      <c r="AAF1" s="526"/>
      <c r="AAG1" s="526"/>
      <c r="AAH1" s="526"/>
      <c r="AAI1" s="526"/>
      <c r="AAJ1" s="526"/>
      <c r="AAK1" s="526"/>
      <c r="AAL1" s="526"/>
      <c r="AAM1" s="526"/>
      <c r="AAN1" s="526"/>
      <c r="AAO1" s="526"/>
      <c r="AAP1" s="526"/>
      <c r="AAQ1" s="526"/>
      <c r="AAR1" s="526"/>
      <c r="AAS1" s="526"/>
      <c r="AAT1" s="526"/>
      <c r="AAU1" s="526"/>
      <c r="AAV1" s="526"/>
      <c r="AAW1" s="526"/>
      <c r="AAX1" s="526"/>
      <c r="AAY1" s="526"/>
      <c r="AAZ1" s="526"/>
      <c r="ABA1" s="526"/>
      <c r="ABB1" s="526"/>
      <c r="ABC1" s="526"/>
      <c r="ABD1" s="526"/>
      <c r="ABE1" s="526"/>
      <c r="ABF1" s="526"/>
      <c r="ABG1" s="526"/>
      <c r="ABH1" s="526"/>
      <c r="ABI1" s="526"/>
      <c r="ABJ1" s="526"/>
      <c r="ABK1" s="526"/>
      <c r="ABL1" s="526"/>
      <c r="ABM1" s="526"/>
      <c r="ABN1" s="526"/>
      <c r="ABO1" s="526"/>
      <c r="ABP1" s="526"/>
      <c r="ABQ1" s="526"/>
      <c r="ABR1" s="526"/>
      <c r="ABS1" s="526"/>
      <c r="ABT1" s="526"/>
      <c r="ABU1" s="526"/>
      <c r="ABV1" s="526"/>
      <c r="ABW1" s="526"/>
      <c r="ABX1" s="526"/>
      <c r="ABY1" s="526"/>
      <c r="ABZ1" s="526"/>
      <c r="ACA1" s="526"/>
      <c r="ACB1" s="526"/>
      <c r="ACC1" s="526"/>
      <c r="ACD1" s="526"/>
      <c r="ACE1" s="526"/>
      <c r="ACF1" s="526"/>
      <c r="ACG1" s="526"/>
      <c r="ACH1" s="526"/>
      <c r="ACI1" s="526"/>
      <c r="ACJ1" s="526"/>
      <c r="ACK1" s="526"/>
      <c r="ACL1" s="526"/>
      <c r="ACM1" s="526"/>
      <c r="ACN1" s="526"/>
      <c r="ACO1" s="526"/>
      <c r="ACP1" s="526"/>
      <c r="ACQ1" s="526"/>
      <c r="ACR1" s="526"/>
      <c r="ACS1" s="526"/>
      <c r="ACT1" s="526"/>
      <c r="ACU1" s="526"/>
      <c r="ACV1" s="526"/>
      <c r="ACW1" s="526"/>
      <c r="ACX1" s="526"/>
      <c r="ACY1" s="526"/>
      <c r="ACZ1" s="526"/>
      <c r="ADA1" s="526"/>
      <c r="ADB1" s="526"/>
      <c r="ADC1" s="526"/>
      <c r="ADD1" s="526"/>
      <c r="ADE1" s="526"/>
      <c r="ADF1" s="526"/>
      <c r="ADG1" s="526"/>
      <c r="ADH1" s="526"/>
      <c r="ADI1" s="526"/>
      <c r="ADJ1" s="526"/>
      <c r="ADK1" s="526"/>
      <c r="ADL1" s="526"/>
      <c r="ADM1" s="526"/>
      <c r="ADN1" s="526"/>
      <c r="ADO1" s="526"/>
      <c r="ADP1" s="526"/>
      <c r="ADQ1" s="526"/>
      <c r="ADR1" s="526"/>
      <c r="ADS1" s="526"/>
      <c r="ADT1" s="526"/>
      <c r="ADU1" s="526"/>
      <c r="ADV1" s="526"/>
      <c r="ADW1" s="526"/>
    </row>
    <row r="3" spans="1:803" x14ac:dyDescent="0.3">
      <c r="B3" s="79" t="s">
        <v>182</v>
      </c>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c r="CS3" s="80"/>
      <c r="CT3" s="80"/>
      <c r="CU3" s="80"/>
      <c r="CV3" s="80"/>
      <c r="CW3" s="80"/>
      <c r="CX3" s="80"/>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c r="EB3" s="565"/>
      <c r="EC3" s="565"/>
      <c r="ED3" s="565"/>
      <c r="EE3" s="565"/>
      <c r="EF3" s="565"/>
      <c r="EG3" s="565"/>
      <c r="EH3" s="565"/>
      <c r="EI3" s="565"/>
      <c r="EJ3" s="565"/>
      <c r="EK3" s="565"/>
      <c r="EL3" s="565"/>
      <c r="EM3" s="565"/>
      <c r="EN3" s="565"/>
      <c r="EO3" s="565"/>
      <c r="EP3" s="565"/>
      <c r="EQ3" s="565"/>
      <c r="ER3" s="565"/>
      <c r="ES3" s="565"/>
      <c r="ET3" s="565"/>
      <c r="EU3" s="565"/>
      <c r="EV3" s="565"/>
      <c r="EW3" s="565"/>
      <c r="EX3" s="565"/>
      <c r="EY3" s="565"/>
      <c r="EZ3" s="565"/>
      <c r="FA3" s="565"/>
      <c r="FB3" s="565"/>
      <c r="FC3" s="565"/>
      <c r="FD3" s="565"/>
      <c r="FE3" s="565"/>
      <c r="FF3" s="565"/>
      <c r="FG3" s="565"/>
      <c r="FH3" s="565"/>
      <c r="FI3" s="565"/>
      <c r="FJ3" s="565"/>
      <c r="FK3" s="565"/>
      <c r="FL3" s="565"/>
      <c r="FM3" s="565"/>
      <c r="FN3" s="565"/>
      <c r="FO3" s="565"/>
      <c r="FP3" s="565"/>
      <c r="FQ3" s="565"/>
      <c r="FR3" s="565"/>
      <c r="FS3" s="565"/>
      <c r="FT3" s="565"/>
      <c r="FU3" s="565"/>
      <c r="FV3" s="565"/>
      <c r="FW3" s="565"/>
      <c r="FX3" s="565"/>
      <c r="FY3" s="565"/>
      <c r="FZ3" s="565"/>
      <c r="GA3" s="565"/>
      <c r="GB3" s="565"/>
      <c r="GC3" s="565"/>
      <c r="GD3" s="565"/>
      <c r="GE3" s="565"/>
      <c r="GF3" s="565"/>
      <c r="GG3" s="565"/>
      <c r="GH3" s="565"/>
      <c r="GI3" s="565"/>
      <c r="GJ3" s="565"/>
      <c r="GK3" s="565"/>
      <c r="GL3" s="565"/>
      <c r="GM3" s="565"/>
      <c r="GN3" s="565"/>
      <c r="GO3" s="565"/>
      <c r="GP3" s="565"/>
      <c r="GQ3" s="565"/>
      <c r="GR3" s="565"/>
      <c r="GS3" s="565"/>
      <c r="GT3" s="565"/>
      <c r="GU3" s="565"/>
      <c r="GV3" s="565"/>
      <c r="GW3" s="565"/>
      <c r="GX3" s="565"/>
      <c r="GY3" s="565"/>
      <c r="GZ3" s="565"/>
      <c r="HA3" s="565"/>
      <c r="HB3" s="565"/>
      <c r="HC3" s="565"/>
      <c r="HD3" s="565"/>
      <c r="HE3" s="565"/>
      <c r="HF3" s="565"/>
      <c r="HG3" s="565"/>
      <c r="HH3" s="565"/>
      <c r="HI3" s="565"/>
      <c r="HJ3" s="565"/>
      <c r="HK3" s="565"/>
      <c r="HL3" s="565"/>
      <c r="HM3" s="565"/>
      <c r="HN3" s="565"/>
      <c r="HO3" s="565"/>
      <c r="HP3" s="565"/>
      <c r="HQ3" s="565"/>
      <c r="HR3" s="565"/>
      <c r="HS3" s="565"/>
      <c r="HT3" s="565"/>
      <c r="HU3" s="565"/>
      <c r="HV3" s="565"/>
      <c r="HW3" s="565"/>
      <c r="HX3" s="565"/>
      <c r="HY3" s="565"/>
      <c r="HZ3" s="565"/>
      <c r="IA3" s="565"/>
      <c r="IB3" s="565"/>
      <c r="IC3" s="565"/>
      <c r="ID3" s="565"/>
      <c r="IE3" s="565"/>
      <c r="IF3" s="565"/>
      <c r="IG3" s="565"/>
      <c r="IH3" s="565"/>
      <c r="II3" s="565"/>
      <c r="IJ3" s="565"/>
      <c r="IK3" s="565"/>
      <c r="IL3" s="565"/>
      <c r="IM3" s="565"/>
      <c r="IN3" s="565"/>
      <c r="IO3" s="565"/>
      <c r="IP3" s="565"/>
      <c r="IQ3" s="565"/>
      <c r="IR3" s="565"/>
      <c r="IS3" s="565"/>
      <c r="IT3" s="565"/>
      <c r="IU3" s="565"/>
      <c r="IV3" s="565"/>
      <c r="IW3" s="565"/>
      <c r="IX3" s="565"/>
      <c r="IY3" s="565"/>
      <c r="IZ3" s="565"/>
      <c r="JA3" s="565"/>
      <c r="JB3" s="565"/>
      <c r="JC3" s="565"/>
      <c r="JD3" s="565"/>
      <c r="JE3" s="565"/>
      <c r="JF3" s="565"/>
      <c r="JG3" s="565"/>
      <c r="JH3" s="565"/>
      <c r="JI3" s="565"/>
      <c r="JJ3" s="565"/>
      <c r="JK3" s="565"/>
      <c r="JL3" s="565"/>
      <c r="JM3" s="565"/>
      <c r="JN3" s="565"/>
      <c r="JO3" s="565"/>
      <c r="JP3" s="565"/>
      <c r="JQ3" s="565"/>
      <c r="JR3" s="565"/>
      <c r="JS3" s="565"/>
      <c r="JT3" s="565"/>
      <c r="JU3" s="565"/>
      <c r="JV3" s="565"/>
      <c r="JW3" s="565"/>
      <c r="JX3" s="565"/>
      <c r="JY3" s="565"/>
      <c r="JZ3" s="565"/>
      <c r="KA3" s="565"/>
      <c r="KB3" s="565"/>
      <c r="KC3" s="565"/>
      <c r="KD3" s="565"/>
      <c r="KE3" s="565"/>
      <c r="KF3" s="565"/>
      <c r="KG3" s="565"/>
      <c r="KH3" s="565"/>
      <c r="KI3" s="565"/>
      <c r="KJ3" s="565"/>
      <c r="KK3" s="565"/>
      <c r="KL3" s="565"/>
      <c r="KM3" s="565"/>
      <c r="KN3" s="565"/>
      <c r="KO3" s="565"/>
      <c r="KP3" s="565"/>
      <c r="KQ3" s="565"/>
      <c r="KR3" s="565"/>
      <c r="KS3" s="565"/>
      <c r="KT3" s="565"/>
      <c r="KU3" s="565"/>
      <c r="KV3" s="565"/>
      <c r="KW3" s="565"/>
      <c r="KX3" s="565"/>
      <c r="KY3" s="565"/>
      <c r="KZ3" s="565"/>
      <c r="LA3" s="565"/>
      <c r="LB3" s="565"/>
      <c r="LC3" s="565"/>
      <c r="LD3" s="565"/>
      <c r="LE3" s="565"/>
      <c r="LF3" s="565"/>
      <c r="LG3" s="565"/>
      <c r="LH3" s="565"/>
      <c r="LI3" s="565"/>
      <c r="LJ3" s="565"/>
      <c r="LK3" s="565"/>
      <c r="LL3" s="565"/>
      <c r="LM3" s="565"/>
      <c r="LN3" s="565"/>
      <c r="LO3" s="565"/>
      <c r="LP3" s="565"/>
      <c r="LQ3" s="565"/>
      <c r="LR3" s="565"/>
      <c r="LS3" s="565"/>
      <c r="LT3" s="565"/>
      <c r="LU3" s="565"/>
      <c r="LV3" s="565"/>
      <c r="LW3" s="565"/>
      <c r="LX3" s="565"/>
      <c r="LY3" s="565"/>
      <c r="LZ3" s="565"/>
      <c r="MA3" s="565"/>
      <c r="MB3" s="565"/>
      <c r="MC3" s="565"/>
      <c r="MD3" s="565"/>
      <c r="ME3" s="565"/>
      <c r="MF3" s="565"/>
      <c r="MG3" s="565"/>
      <c r="MH3" s="565"/>
      <c r="MI3" s="565"/>
      <c r="MJ3" s="565"/>
      <c r="MK3" s="565"/>
      <c r="ML3" s="565"/>
      <c r="MM3" s="565"/>
      <c r="MN3" s="565"/>
      <c r="MO3" s="565"/>
      <c r="MP3" s="565"/>
      <c r="MQ3" s="565"/>
      <c r="MR3" s="565"/>
      <c r="MS3" s="565"/>
      <c r="MT3" s="565"/>
      <c r="MU3" s="565"/>
      <c r="MV3" s="565"/>
      <c r="MW3" s="565"/>
      <c r="MX3" s="565"/>
      <c r="MY3" s="565"/>
      <c r="MZ3" s="565"/>
      <c r="NA3" s="565"/>
      <c r="NB3" s="565"/>
      <c r="NC3" s="565"/>
      <c r="ND3" s="565"/>
      <c r="NE3" s="565"/>
      <c r="NF3" s="565"/>
      <c r="NG3" s="565"/>
      <c r="NH3" s="565"/>
      <c r="NI3" s="565"/>
      <c r="NJ3" s="565"/>
      <c r="NK3" s="565"/>
      <c r="NL3" s="565"/>
      <c r="NM3" s="565"/>
      <c r="NN3" s="565"/>
      <c r="NO3" s="565"/>
      <c r="NP3" s="565"/>
      <c r="NQ3" s="565"/>
      <c r="NR3" s="565"/>
      <c r="NS3" s="565"/>
      <c r="NT3" s="565"/>
      <c r="NU3" s="565"/>
      <c r="NV3" s="565"/>
      <c r="NW3" s="565"/>
      <c r="NX3" s="565"/>
      <c r="NY3" s="565"/>
      <c r="NZ3" s="565"/>
      <c r="OA3" s="565"/>
      <c r="OB3" s="565"/>
      <c r="OC3" s="565"/>
      <c r="OD3" s="565"/>
      <c r="OE3" s="565"/>
      <c r="OF3" s="565"/>
      <c r="OG3" s="565"/>
      <c r="OH3" s="565"/>
      <c r="OI3" s="565"/>
      <c r="OJ3" s="565"/>
      <c r="OK3" s="565"/>
      <c r="OL3" s="565"/>
      <c r="OM3" s="565"/>
      <c r="ON3" s="565"/>
      <c r="OO3" s="565"/>
      <c r="OP3" s="565"/>
      <c r="OQ3" s="565"/>
      <c r="OR3" s="565"/>
      <c r="OS3" s="565"/>
      <c r="OT3" s="565"/>
      <c r="OU3" s="565"/>
      <c r="OV3" s="565"/>
      <c r="OW3" s="565"/>
      <c r="OX3" s="565"/>
      <c r="OY3" s="565"/>
      <c r="OZ3" s="565"/>
      <c r="PA3" s="565"/>
      <c r="PB3" s="565"/>
      <c r="PC3" s="565"/>
      <c r="PD3" s="565"/>
      <c r="PE3" s="565"/>
      <c r="PF3" s="565"/>
      <c r="PG3" s="565"/>
      <c r="PH3" s="565"/>
      <c r="PI3" s="565"/>
      <c r="PJ3" s="565"/>
      <c r="PK3" s="565"/>
      <c r="PL3" s="565"/>
      <c r="PM3" s="565"/>
      <c r="PN3" s="565"/>
      <c r="PO3" s="565"/>
      <c r="PP3" s="565"/>
      <c r="PQ3" s="565"/>
      <c r="PR3" s="565"/>
      <c r="PS3" s="565"/>
      <c r="PT3" s="565"/>
      <c r="PU3" s="565"/>
      <c r="PV3" s="565"/>
      <c r="PW3" s="565"/>
      <c r="PX3" s="565"/>
      <c r="PY3" s="565"/>
      <c r="PZ3" s="565"/>
      <c r="QA3" s="565"/>
      <c r="QB3" s="565"/>
      <c r="QC3" s="565"/>
      <c r="QD3" s="565"/>
      <c r="QE3" s="565"/>
      <c r="QF3" s="565"/>
      <c r="QG3" s="565"/>
      <c r="QH3" s="565"/>
      <c r="QI3" s="565"/>
      <c r="QJ3" s="565"/>
      <c r="QK3" s="565"/>
      <c r="QL3" s="565"/>
      <c r="QM3" s="565"/>
      <c r="QN3" s="565"/>
      <c r="QO3" s="565"/>
      <c r="QP3" s="565"/>
      <c r="QQ3" s="565"/>
      <c r="QR3" s="565"/>
      <c r="QS3" s="565"/>
      <c r="QT3" s="565"/>
      <c r="QU3" s="565"/>
      <c r="QV3" s="565"/>
      <c r="QW3" s="565"/>
      <c r="QX3" s="565"/>
      <c r="QY3" s="565"/>
      <c r="QZ3" s="565"/>
      <c r="RA3" s="565"/>
      <c r="RB3" s="565"/>
      <c r="RC3" s="565"/>
      <c r="RD3" s="565"/>
      <c r="RE3" s="565"/>
      <c r="RF3" s="565"/>
      <c r="RG3" s="565"/>
      <c r="RH3" s="565"/>
      <c r="RI3" s="565"/>
      <c r="RJ3" s="565"/>
      <c r="RK3" s="565"/>
      <c r="RL3" s="565"/>
      <c r="RM3" s="565"/>
      <c r="RN3" s="565"/>
      <c r="RO3" s="565"/>
      <c r="RP3" s="565"/>
      <c r="RQ3" s="565"/>
      <c r="RR3" s="565"/>
      <c r="RS3" s="565"/>
      <c r="RT3" s="565"/>
      <c r="RU3" s="565"/>
      <c r="RV3" s="565"/>
      <c r="RW3" s="565"/>
      <c r="RX3" s="565"/>
      <c r="RY3" s="565"/>
      <c r="RZ3" s="565"/>
      <c r="SA3" s="565"/>
      <c r="SB3" s="565"/>
      <c r="SC3" s="565"/>
      <c r="SD3" s="565"/>
      <c r="SE3" s="565"/>
      <c r="SF3" s="565"/>
      <c r="SG3" s="565"/>
      <c r="SH3" s="565"/>
      <c r="SI3" s="565"/>
      <c r="SJ3" s="565"/>
      <c r="SK3" s="565"/>
      <c r="SL3" s="565"/>
      <c r="SM3" s="565"/>
      <c r="SN3" s="565"/>
      <c r="SO3" s="565"/>
      <c r="SP3" s="565"/>
      <c r="SQ3" s="565"/>
      <c r="SR3" s="565"/>
      <c r="SS3" s="565"/>
      <c r="ST3" s="565"/>
      <c r="SU3" s="565"/>
      <c r="SV3" s="565"/>
      <c r="SW3" s="565"/>
      <c r="SX3" s="565"/>
      <c r="SY3" s="565"/>
      <c r="SZ3" s="565"/>
      <c r="TA3" s="565"/>
      <c r="TB3" s="565"/>
      <c r="TC3" s="565"/>
      <c r="TD3" s="565"/>
      <c r="TE3" s="565"/>
      <c r="TF3" s="565"/>
      <c r="TG3" s="565"/>
      <c r="TH3" s="565"/>
      <c r="TI3" s="565"/>
      <c r="TJ3" s="565"/>
      <c r="TK3" s="565"/>
      <c r="TL3" s="565"/>
      <c r="TM3" s="565"/>
      <c r="TN3" s="565"/>
      <c r="TO3" s="565"/>
      <c r="TP3" s="565"/>
      <c r="TQ3" s="565"/>
      <c r="TR3" s="565"/>
      <c r="TS3" s="565"/>
      <c r="TT3" s="565"/>
      <c r="TU3" s="565"/>
      <c r="TV3" s="565"/>
      <c r="TW3" s="565"/>
      <c r="TX3" s="565"/>
      <c r="TY3" s="565"/>
      <c r="TZ3" s="565"/>
      <c r="UA3" s="565"/>
      <c r="UB3" s="565"/>
      <c r="UC3" s="565"/>
      <c r="UD3" s="565"/>
      <c r="UE3" s="565"/>
      <c r="UF3" s="565"/>
      <c r="UG3" s="565"/>
      <c r="UH3" s="565"/>
      <c r="UI3" s="565"/>
      <c r="UJ3" s="565"/>
      <c r="UK3" s="565"/>
      <c r="UL3" s="565"/>
      <c r="UM3" s="565"/>
      <c r="UN3" s="565"/>
      <c r="UO3" s="565"/>
      <c r="UP3" s="565"/>
      <c r="UQ3" s="565"/>
      <c r="UR3" s="565"/>
      <c r="US3" s="565"/>
      <c r="UT3" s="565"/>
      <c r="UU3" s="565"/>
      <c r="UV3" s="565"/>
      <c r="UW3" s="565"/>
      <c r="UX3" s="565"/>
      <c r="UY3" s="565"/>
      <c r="UZ3" s="565"/>
      <c r="VA3" s="565"/>
      <c r="VB3" s="565"/>
      <c r="VC3" s="565"/>
      <c r="VD3" s="565"/>
      <c r="VE3" s="565"/>
      <c r="VF3" s="565"/>
      <c r="VG3" s="565"/>
      <c r="VH3" s="565"/>
      <c r="VI3" s="565"/>
      <c r="VJ3" s="565"/>
      <c r="VK3" s="565"/>
      <c r="VL3" s="565"/>
      <c r="VM3" s="565"/>
      <c r="VN3" s="565"/>
      <c r="VO3" s="565"/>
      <c r="VP3" s="565"/>
      <c r="VQ3" s="565"/>
      <c r="VR3" s="565"/>
      <c r="VS3" s="565"/>
      <c r="VT3" s="565"/>
      <c r="VU3" s="565"/>
      <c r="VV3" s="565"/>
      <c r="VW3" s="565"/>
      <c r="VX3" s="565"/>
      <c r="VY3" s="565"/>
      <c r="VZ3" s="565"/>
      <c r="WA3" s="565"/>
      <c r="WB3" s="565"/>
      <c r="WC3" s="565"/>
      <c r="WD3" s="565"/>
      <c r="WE3" s="565"/>
      <c r="WF3" s="565"/>
      <c r="WG3" s="565"/>
      <c r="WH3" s="565"/>
      <c r="WI3" s="565"/>
      <c r="WJ3" s="565"/>
      <c r="WK3" s="565"/>
      <c r="WL3" s="565"/>
      <c r="WM3" s="565"/>
      <c r="WN3" s="565"/>
      <c r="WO3" s="565"/>
      <c r="WP3" s="565"/>
      <c r="WQ3" s="565"/>
      <c r="WR3" s="565"/>
      <c r="WS3" s="565"/>
      <c r="WT3" s="565"/>
      <c r="WU3" s="565"/>
      <c r="WV3" s="565"/>
      <c r="WW3" s="565"/>
      <c r="WX3" s="565"/>
      <c r="WY3" s="565"/>
      <c r="WZ3" s="565"/>
      <c r="XA3" s="565"/>
      <c r="XB3" s="565"/>
      <c r="XC3" s="565"/>
      <c r="XD3" s="565"/>
      <c r="XE3" s="565"/>
      <c r="XF3" s="565"/>
      <c r="XG3" s="565"/>
      <c r="XH3" s="565"/>
      <c r="XI3" s="565"/>
      <c r="XJ3" s="565"/>
      <c r="XK3" s="565"/>
      <c r="XL3" s="565"/>
      <c r="XM3" s="565"/>
      <c r="XN3" s="565"/>
      <c r="XO3" s="565"/>
      <c r="XP3" s="565"/>
      <c r="XQ3" s="565"/>
      <c r="XR3" s="565"/>
      <c r="XS3" s="565"/>
      <c r="XT3" s="565"/>
      <c r="XU3" s="565"/>
      <c r="XV3" s="565"/>
      <c r="XW3" s="565"/>
      <c r="XX3" s="565"/>
      <c r="XY3" s="565"/>
      <c r="XZ3" s="565"/>
      <c r="YA3" s="565"/>
      <c r="YB3" s="565"/>
      <c r="YC3" s="565"/>
      <c r="YD3" s="565"/>
      <c r="YE3" s="565"/>
      <c r="YF3" s="565"/>
      <c r="YG3" s="565"/>
      <c r="YH3" s="565"/>
      <c r="YI3" s="565"/>
      <c r="YJ3" s="565"/>
      <c r="YK3" s="565"/>
      <c r="YL3" s="565"/>
      <c r="YM3" s="565"/>
      <c r="YN3" s="565"/>
      <c r="YO3" s="565"/>
      <c r="YP3" s="565"/>
      <c r="YQ3" s="565"/>
      <c r="YR3" s="565"/>
      <c r="YS3" s="565"/>
      <c r="YT3" s="565"/>
      <c r="YU3" s="565"/>
      <c r="YV3" s="565"/>
      <c r="YW3" s="565"/>
      <c r="YX3" s="565"/>
      <c r="YY3" s="565"/>
      <c r="YZ3" s="565"/>
      <c r="ZA3" s="565"/>
      <c r="ZB3" s="565"/>
      <c r="ZC3" s="565"/>
      <c r="ZD3" s="565"/>
      <c r="ZE3" s="565"/>
      <c r="ZF3" s="565"/>
      <c r="ZG3" s="565"/>
      <c r="ZH3" s="565"/>
      <c r="ZI3" s="565"/>
      <c r="ZJ3" s="565"/>
      <c r="ZK3" s="565"/>
      <c r="ZL3" s="565"/>
      <c r="ZM3" s="565"/>
      <c r="ZN3" s="565"/>
      <c r="ZO3" s="565"/>
      <c r="ZP3" s="565"/>
      <c r="ZQ3" s="565"/>
      <c r="ZR3" s="565"/>
      <c r="ZS3" s="565"/>
      <c r="ZT3" s="565"/>
      <c r="ZU3" s="565"/>
      <c r="ZV3" s="565"/>
      <c r="ZW3" s="565"/>
      <c r="ZX3" s="565"/>
      <c r="ZY3" s="565"/>
      <c r="ZZ3" s="565"/>
      <c r="AAA3" s="565"/>
      <c r="AAB3" s="565"/>
      <c r="AAC3" s="565"/>
      <c r="AAD3" s="565"/>
      <c r="AAE3" s="565"/>
      <c r="AAF3" s="565"/>
      <c r="AAG3" s="565"/>
      <c r="AAH3" s="565"/>
      <c r="AAI3" s="565"/>
      <c r="AAJ3" s="565"/>
      <c r="AAK3" s="565"/>
      <c r="AAL3" s="565"/>
      <c r="AAM3" s="565"/>
      <c r="AAN3" s="565"/>
      <c r="AAO3" s="565"/>
      <c r="AAP3" s="565"/>
      <c r="AAQ3" s="565"/>
      <c r="AAR3" s="565"/>
      <c r="AAS3" s="565"/>
      <c r="AAT3" s="565"/>
      <c r="AAU3" s="565"/>
      <c r="AAV3" s="565"/>
      <c r="AAW3" s="565"/>
      <c r="AAX3" s="565"/>
      <c r="AAY3" s="565"/>
      <c r="AAZ3" s="565"/>
      <c r="ABA3" s="565"/>
      <c r="ABB3" s="565"/>
      <c r="ABC3" s="565"/>
      <c r="ABD3" s="565"/>
      <c r="ABE3" s="565"/>
      <c r="ABF3" s="565"/>
      <c r="ABG3" s="565"/>
      <c r="ABH3" s="565"/>
      <c r="ABI3" s="565"/>
      <c r="ABJ3" s="565"/>
      <c r="ABK3" s="565"/>
      <c r="ABL3" s="565"/>
      <c r="ABM3" s="565"/>
      <c r="ABN3" s="565"/>
      <c r="ABO3" s="565"/>
      <c r="ABP3" s="565"/>
      <c r="ABQ3" s="565"/>
      <c r="ABR3" s="565"/>
      <c r="ABS3" s="565"/>
      <c r="ABT3" s="565"/>
      <c r="ABU3" s="565"/>
      <c r="ABV3" s="565"/>
      <c r="ABW3" s="565"/>
      <c r="ABX3" s="565"/>
      <c r="ABY3" s="565"/>
      <c r="ABZ3" s="565"/>
      <c r="ACA3" s="565"/>
      <c r="ACB3" s="565"/>
      <c r="ACC3" s="565"/>
      <c r="ACD3" s="565"/>
      <c r="ACE3" s="565"/>
      <c r="ACF3" s="565"/>
      <c r="ACG3" s="565"/>
      <c r="ACH3" s="565"/>
      <c r="ACI3" s="565"/>
      <c r="ACJ3" s="565"/>
      <c r="ACK3" s="565"/>
      <c r="ACL3" s="565"/>
      <c r="ACM3" s="565"/>
      <c r="ACN3" s="565"/>
      <c r="ACO3" s="565"/>
      <c r="ACP3" s="565"/>
      <c r="ACQ3" s="565"/>
      <c r="ACR3" s="565"/>
      <c r="ACS3" s="565"/>
      <c r="ACT3" s="565"/>
      <c r="ACU3" s="565"/>
      <c r="ACV3" s="565"/>
      <c r="ACW3" s="565"/>
      <c r="ACX3" s="565"/>
      <c r="ACY3" s="565"/>
      <c r="ACZ3" s="565"/>
      <c r="ADA3" s="565"/>
      <c r="ADB3" s="565"/>
      <c r="ADC3" s="565"/>
      <c r="ADD3" s="565"/>
      <c r="ADE3" s="565"/>
      <c r="ADF3" s="565"/>
      <c r="ADG3" s="565"/>
      <c r="ADH3" s="565"/>
      <c r="ADI3" s="565"/>
      <c r="ADJ3" s="565"/>
      <c r="ADK3" s="565"/>
      <c r="ADL3" s="565"/>
      <c r="ADM3" s="565"/>
      <c r="ADN3" s="565"/>
      <c r="ADO3" s="565"/>
      <c r="ADP3" s="565"/>
      <c r="ADQ3" s="565"/>
      <c r="ADR3" s="565"/>
      <c r="ADS3" s="565"/>
      <c r="ADT3" s="565"/>
      <c r="ADU3" s="565"/>
      <c r="ADV3" s="565"/>
      <c r="ADW3" s="566"/>
    </row>
    <row r="4" spans="1:803" s="488" customFormat="1" x14ac:dyDescent="0.3">
      <c r="A4" s="123"/>
      <c r="B4" s="567" t="s">
        <v>183</v>
      </c>
      <c r="C4" s="568">
        <v>0.1</v>
      </c>
      <c r="D4" s="568">
        <v>0.2</v>
      </c>
      <c r="E4" s="568">
        <v>0.30000000000000004</v>
      </c>
      <c r="F4" s="568">
        <v>0.4</v>
      </c>
      <c r="G4" s="568">
        <v>0.5</v>
      </c>
      <c r="H4" s="568">
        <v>0.6</v>
      </c>
      <c r="I4" s="568">
        <v>0.7</v>
      </c>
      <c r="J4" s="568">
        <v>0.79999999999999993</v>
      </c>
      <c r="K4" s="568">
        <v>0.89999999999999991</v>
      </c>
      <c r="L4" s="568">
        <v>1</v>
      </c>
      <c r="M4" s="568">
        <v>1.1000000000000001</v>
      </c>
      <c r="N4" s="568">
        <v>1.2</v>
      </c>
      <c r="O4" s="568">
        <v>1.3</v>
      </c>
      <c r="P4" s="568">
        <v>1.4</v>
      </c>
      <c r="Q4" s="568">
        <v>1.5</v>
      </c>
      <c r="R4" s="568">
        <v>1.6</v>
      </c>
      <c r="S4" s="568">
        <v>1.7</v>
      </c>
      <c r="T4" s="568">
        <v>1.8</v>
      </c>
      <c r="U4" s="568">
        <v>1.9</v>
      </c>
      <c r="V4" s="568">
        <v>2</v>
      </c>
      <c r="W4" s="568">
        <v>2.1</v>
      </c>
      <c r="X4" s="568">
        <v>2.2000000000000002</v>
      </c>
      <c r="Y4" s="568">
        <v>2.2999999999999998</v>
      </c>
      <c r="Z4" s="568">
        <v>2.4</v>
      </c>
      <c r="AA4" s="568">
        <v>2.5</v>
      </c>
      <c r="AB4" s="568">
        <v>2.6</v>
      </c>
      <c r="AC4" s="568">
        <v>2.7</v>
      </c>
      <c r="AD4" s="568">
        <v>2.8</v>
      </c>
      <c r="AE4" s="568">
        <v>2.9</v>
      </c>
      <c r="AF4" s="568">
        <v>3</v>
      </c>
      <c r="AG4" s="568">
        <v>3.1</v>
      </c>
      <c r="AH4" s="568">
        <v>3.2</v>
      </c>
      <c r="AI4" s="568">
        <v>3.3</v>
      </c>
      <c r="AJ4" s="568">
        <v>3.4</v>
      </c>
      <c r="AK4" s="568">
        <v>3.5</v>
      </c>
      <c r="AL4" s="568">
        <v>3.6</v>
      </c>
      <c r="AM4" s="568">
        <v>3.7</v>
      </c>
      <c r="AN4" s="568">
        <v>3.8</v>
      </c>
      <c r="AO4" s="568">
        <v>3.9</v>
      </c>
      <c r="AP4" s="568">
        <v>4</v>
      </c>
      <c r="AQ4" s="568">
        <v>4.0999999999999996</v>
      </c>
      <c r="AR4" s="568">
        <v>4.2</v>
      </c>
      <c r="AS4" s="568">
        <v>4.3</v>
      </c>
      <c r="AT4" s="568">
        <v>4.4000000000000004</v>
      </c>
      <c r="AU4" s="568">
        <v>4.5</v>
      </c>
      <c r="AV4" s="568">
        <v>4.5999999999999996</v>
      </c>
      <c r="AW4" s="568">
        <v>4.7</v>
      </c>
      <c r="AX4" s="568">
        <v>4.8</v>
      </c>
      <c r="AY4" s="568">
        <v>4.9000000000000004</v>
      </c>
      <c r="AZ4" s="568">
        <v>5</v>
      </c>
      <c r="BA4" s="568">
        <v>5.0999999999999996</v>
      </c>
      <c r="BB4" s="568">
        <v>5.2</v>
      </c>
      <c r="BC4" s="568">
        <v>5.3</v>
      </c>
      <c r="BD4" s="568">
        <v>5.4</v>
      </c>
      <c r="BE4" s="568">
        <v>5.5</v>
      </c>
      <c r="BF4" s="568">
        <v>5.6</v>
      </c>
      <c r="BG4" s="568">
        <v>5.7</v>
      </c>
      <c r="BH4" s="568">
        <v>5.8</v>
      </c>
      <c r="BI4" s="568">
        <v>5.9</v>
      </c>
      <c r="BJ4" s="568">
        <v>6</v>
      </c>
      <c r="BK4" s="568">
        <v>6.1</v>
      </c>
      <c r="BL4" s="568">
        <v>6.2</v>
      </c>
      <c r="BM4" s="568">
        <v>6.3</v>
      </c>
      <c r="BN4" s="568">
        <v>6.4</v>
      </c>
      <c r="BO4" s="568">
        <v>6.5</v>
      </c>
      <c r="BP4" s="568">
        <v>6.6</v>
      </c>
      <c r="BQ4" s="568">
        <v>6.7</v>
      </c>
      <c r="BR4" s="568">
        <v>6.8</v>
      </c>
      <c r="BS4" s="568">
        <v>6.9</v>
      </c>
      <c r="BT4" s="568">
        <v>7</v>
      </c>
      <c r="BU4" s="568">
        <v>7.1</v>
      </c>
      <c r="BV4" s="568">
        <v>7.2</v>
      </c>
      <c r="BW4" s="568">
        <v>7.3</v>
      </c>
      <c r="BX4" s="568">
        <v>7.4</v>
      </c>
      <c r="BY4" s="568">
        <v>7.5</v>
      </c>
      <c r="BZ4" s="568">
        <v>7.6</v>
      </c>
      <c r="CA4" s="568">
        <v>7.7</v>
      </c>
      <c r="CB4" s="568">
        <v>7.8</v>
      </c>
      <c r="CC4" s="568">
        <v>7.9</v>
      </c>
      <c r="CD4" s="568">
        <v>8</v>
      </c>
      <c r="CE4" s="568">
        <v>8.1</v>
      </c>
      <c r="CF4" s="568">
        <v>8.1999999999999993</v>
      </c>
      <c r="CG4" s="568">
        <v>8.3000000000000007</v>
      </c>
      <c r="CH4" s="568">
        <v>8.4</v>
      </c>
      <c r="CI4" s="568">
        <v>8.5</v>
      </c>
      <c r="CJ4" s="568">
        <v>8.6</v>
      </c>
      <c r="CK4" s="568">
        <v>8.6999999999999993</v>
      </c>
      <c r="CL4" s="568">
        <v>8.8000000000000007</v>
      </c>
      <c r="CM4" s="568">
        <v>8.9</v>
      </c>
      <c r="CN4" s="568">
        <v>9</v>
      </c>
      <c r="CO4" s="568">
        <v>9.1</v>
      </c>
      <c r="CP4" s="568">
        <v>9.1999999999999993</v>
      </c>
      <c r="CQ4" s="568">
        <v>9.3000000000000007</v>
      </c>
      <c r="CR4" s="568">
        <v>9.4</v>
      </c>
      <c r="CS4" s="568">
        <v>9.5</v>
      </c>
      <c r="CT4" s="568">
        <v>9.6</v>
      </c>
      <c r="CU4" s="568">
        <v>9.6999999999999993</v>
      </c>
      <c r="CV4" s="568">
        <v>9.8000000000000007</v>
      </c>
      <c r="CW4" s="568">
        <v>9.9</v>
      </c>
      <c r="CX4" s="568">
        <v>10</v>
      </c>
      <c r="CY4" s="568">
        <v>10.1</v>
      </c>
      <c r="CZ4" s="568">
        <v>10.199999999999999</v>
      </c>
      <c r="DA4" s="568">
        <v>10.3</v>
      </c>
      <c r="DB4" s="568">
        <v>10.4</v>
      </c>
      <c r="DC4" s="568">
        <v>10.5</v>
      </c>
      <c r="DD4" s="568">
        <v>10.6</v>
      </c>
      <c r="DE4" s="568">
        <v>10.7</v>
      </c>
      <c r="DF4" s="568">
        <v>10.8</v>
      </c>
      <c r="DG4" s="568">
        <v>10.9</v>
      </c>
      <c r="DH4" s="568">
        <v>11</v>
      </c>
      <c r="DI4" s="568">
        <v>11.1</v>
      </c>
      <c r="DJ4" s="568">
        <v>11.2</v>
      </c>
      <c r="DK4" s="568">
        <v>11.3</v>
      </c>
      <c r="DL4" s="568">
        <v>11.4</v>
      </c>
      <c r="DM4" s="568">
        <v>11.5</v>
      </c>
      <c r="DN4" s="568">
        <v>11.6</v>
      </c>
      <c r="DO4" s="568">
        <v>11.7</v>
      </c>
      <c r="DP4" s="568">
        <v>11.8</v>
      </c>
      <c r="DQ4" s="568">
        <v>11.9</v>
      </c>
      <c r="DR4" s="568">
        <v>12</v>
      </c>
      <c r="DS4" s="568">
        <v>12.1</v>
      </c>
      <c r="DT4" s="568">
        <v>12.2</v>
      </c>
      <c r="DU4" s="568">
        <v>12.3</v>
      </c>
      <c r="DV4" s="568">
        <v>12.4</v>
      </c>
      <c r="DW4" s="568">
        <v>12.5</v>
      </c>
      <c r="DX4" s="568">
        <v>12.6</v>
      </c>
      <c r="DY4" s="568">
        <v>12.7</v>
      </c>
      <c r="DZ4" s="568">
        <v>12.8</v>
      </c>
      <c r="EA4" s="568">
        <v>12.9</v>
      </c>
      <c r="EB4" s="568">
        <v>13</v>
      </c>
      <c r="EC4" s="568">
        <v>13.1</v>
      </c>
      <c r="ED4" s="568">
        <v>13.2</v>
      </c>
      <c r="EE4" s="568">
        <v>13.3</v>
      </c>
      <c r="EF4" s="568">
        <v>13.4</v>
      </c>
      <c r="EG4" s="568">
        <v>13.5</v>
      </c>
      <c r="EH4" s="568">
        <v>13.6</v>
      </c>
      <c r="EI4" s="568">
        <v>13.7</v>
      </c>
      <c r="EJ4" s="568">
        <v>13.8</v>
      </c>
      <c r="EK4" s="568">
        <v>13.9</v>
      </c>
      <c r="EL4" s="568">
        <v>14</v>
      </c>
      <c r="EM4" s="568">
        <v>14.1</v>
      </c>
      <c r="EN4" s="568">
        <v>14.2</v>
      </c>
      <c r="EO4" s="568">
        <v>14.3</v>
      </c>
      <c r="EP4" s="568">
        <v>14.4</v>
      </c>
      <c r="EQ4" s="568">
        <v>14.5</v>
      </c>
      <c r="ER4" s="568">
        <v>14.6</v>
      </c>
      <c r="ES4" s="568">
        <v>14.7</v>
      </c>
      <c r="ET4" s="568">
        <v>14.8</v>
      </c>
      <c r="EU4" s="568">
        <v>14.9</v>
      </c>
      <c r="EV4" s="568">
        <v>15</v>
      </c>
      <c r="EW4" s="568">
        <v>15.1</v>
      </c>
      <c r="EX4" s="568">
        <v>15.2</v>
      </c>
      <c r="EY4" s="568">
        <v>15.3</v>
      </c>
      <c r="EZ4" s="568">
        <v>15.4</v>
      </c>
      <c r="FA4" s="568">
        <v>15.5</v>
      </c>
      <c r="FB4" s="568">
        <v>15.6</v>
      </c>
      <c r="FC4" s="568">
        <v>15.7</v>
      </c>
      <c r="FD4" s="568">
        <v>15.8</v>
      </c>
      <c r="FE4" s="568">
        <v>15.9</v>
      </c>
      <c r="FF4" s="568">
        <v>16</v>
      </c>
      <c r="FG4" s="568">
        <v>16.100000000000001</v>
      </c>
      <c r="FH4" s="568">
        <v>16.2</v>
      </c>
      <c r="FI4" s="568">
        <v>16.3</v>
      </c>
      <c r="FJ4" s="568">
        <v>16.399999999999999</v>
      </c>
      <c r="FK4" s="568">
        <v>16.5</v>
      </c>
      <c r="FL4" s="568">
        <v>16.600000000000001</v>
      </c>
      <c r="FM4" s="568">
        <v>16.7</v>
      </c>
      <c r="FN4" s="568">
        <v>16.8</v>
      </c>
      <c r="FO4" s="568">
        <v>16.899999999999999</v>
      </c>
      <c r="FP4" s="568">
        <v>17</v>
      </c>
      <c r="FQ4" s="568">
        <v>17.100000000000001</v>
      </c>
      <c r="FR4" s="568">
        <v>17.2</v>
      </c>
      <c r="FS4" s="568">
        <v>17.3</v>
      </c>
      <c r="FT4" s="568">
        <v>17.399999999999999</v>
      </c>
      <c r="FU4" s="568">
        <v>17.5</v>
      </c>
      <c r="FV4" s="568">
        <v>17.600000000000001</v>
      </c>
      <c r="FW4" s="568">
        <v>17.7</v>
      </c>
      <c r="FX4" s="568">
        <v>17.8</v>
      </c>
      <c r="FY4" s="568">
        <v>17.899999999999999</v>
      </c>
      <c r="FZ4" s="568">
        <v>18</v>
      </c>
      <c r="GA4" s="568">
        <v>18.100000000000001</v>
      </c>
      <c r="GB4" s="568">
        <v>18.2</v>
      </c>
      <c r="GC4" s="568">
        <v>18.3</v>
      </c>
      <c r="GD4" s="568">
        <v>18.399999999999999</v>
      </c>
      <c r="GE4" s="568">
        <v>18.5</v>
      </c>
      <c r="GF4" s="568">
        <v>18.600000000000001</v>
      </c>
      <c r="GG4" s="568">
        <v>18.7</v>
      </c>
      <c r="GH4" s="568">
        <v>18.8</v>
      </c>
      <c r="GI4" s="568">
        <v>18.899999999999999</v>
      </c>
      <c r="GJ4" s="568">
        <v>19</v>
      </c>
      <c r="GK4" s="568">
        <v>19.100000000000001</v>
      </c>
      <c r="GL4" s="568">
        <v>19.2</v>
      </c>
      <c r="GM4" s="568">
        <v>19.3</v>
      </c>
      <c r="GN4" s="568">
        <v>19.399999999999999</v>
      </c>
      <c r="GO4" s="568">
        <v>19.5</v>
      </c>
      <c r="GP4" s="568">
        <v>19.600000000000001</v>
      </c>
      <c r="GQ4" s="568">
        <v>19.7</v>
      </c>
      <c r="GR4" s="568">
        <v>19.8</v>
      </c>
      <c r="GS4" s="568">
        <v>19.899999999999999</v>
      </c>
      <c r="GT4" s="568">
        <v>20</v>
      </c>
      <c r="GU4" s="568">
        <v>20.100000000000001</v>
      </c>
      <c r="GV4" s="568">
        <v>20.2</v>
      </c>
      <c r="GW4" s="568">
        <v>20.3</v>
      </c>
      <c r="GX4" s="568">
        <v>20.399999999999999</v>
      </c>
      <c r="GY4" s="568">
        <v>20.5</v>
      </c>
      <c r="GZ4" s="568">
        <v>20.6</v>
      </c>
      <c r="HA4" s="568">
        <v>20.7</v>
      </c>
      <c r="HB4" s="568">
        <v>20.8</v>
      </c>
      <c r="HC4" s="568">
        <v>20.9</v>
      </c>
      <c r="HD4" s="568">
        <v>21</v>
      </c>
      <c r="HE4" s="568">
        <v>21.1</v>
      </c>
      <c r="HF4" s="568">
        <v>21.2</v>
      </c>
      <c r="HG4" s="568">
        <v>21.3</v>
      </c>
      <c r="HH4" s="568">
        <v>21.4</v>
      </c>
      <c r="HI4" s="568">
        <v>21.5</v>
      </c>
      <c r="HJ4" s="568">
        <v>21.6</v>
      </c>
      <c r="HK4" s="568">
        <v>21.7</v>
      </c>
      <c r="HL4" s="568">
        <v>21.8</v>
      </c>
      <c r="HM4" s="568">
        <v>21.9</v>
      </c>
      <c r="HN4" s="568">
        <v>22</v>
      </c>
      <c r="HO4" s="568">
        <v>22.1</v>
      </c>
      <c r="HP4" s="568">
        <v>22.2</v>
      </c>
      <c r="HQ4" s="568">
        <v>22.3</v>
      </c>
      <c r="HR4" s="568">
        <v>22.4</v>
      </c>
      <c r="HS4" s="568">
        <v>22.5</v>
      </c>
      <c r="HT4" s="568">
        <v>22.6</v>
      </c>
      <c r="HU4" s="568">
        <v>22.7</v>
      </c>
      <c r="HV4" s="568">
        <v>22.8</v>
      </c>
      <c r="HW4" s="568">
        <v>22.9</v>
      </c>
      <c r="HX4" s="568">
        <v>23</v>
      </c>
      <c r="HY4" s="568">
        <v>23.1</v>
      </c>
      <c r="HZ4" s="568">
        <v>23.2</v>
      </c>
      <c r="IA4" s="568">
        <v>23.3</v>
      </c>
      <c r="IB4" s="568">
        <v>23.4</v>
      </c>
      <c r="IC4" s="568">
        <v>23.5</v>
      </c>
      <c r="ID4" s="568">
        <v>23.6</v>
      </c>
      <c r="IE4" s="568">
        <v>23.7</v>
      </c>
      <c r="IF4" s="568">
        <v>23.8</v>
      </c>
      <c r="IG4" s="568">
        <v>23.9</v>
      </c>
      <c r="IH4" s="568">
        <v>24</v>
      </c>
      <c r="II4" s="568">
        <v>24.1</v>
      </c>
      <c r="IJ4" s="568">
        <v>24.2</v>
      </c>
      <c r="IK4" s="568">
        <v>24.3</v>
      </c>
      <c r="IL4" s="568">
        <v>24.4</v>
      </c>
      <c r="IM4" s="568">
        <v>24.5</v>
      </c>
      <c r="IN4" s="568">
        <v>24.6</v>
      </c>
      <c r="IO4" s="568">
        <v>24.7</v>
      </c>
      <c r="IP4" s="568">
        <v>24.8</v>
      </c>
      <c r="IQ4" s="568">
        <v>24.9</v>
      </c>
      <c r="IR4" s="568">
        <v>25</v>
      </c>
      <c r="IS4" s="568">
        <v>25.1</v>
      </c>
      <c r="IT4" s="568">
        <v>25.2</v>
      </c>
      <c r="IU4" s="568">
        <v>25.3</v>
      </c>
      <c r="IV4" s="568">
        <v>25.4</v>
      </c>
      <c r="IW4" s="568">
        <v>25.5</v>
      </c>
      <c r="IX4" s="568">
        <v>25.6</v>
      </c>
      <c r="IY4" s="568">
        <v>25.7</v>
      </c>
      <c r="IZ4" s="568">
        <v>25.8</v>
      </c>
      <c r="JA4" s="568">
        <v>25.9</v>
      </c>
      <c r="JB4" s="568">
        <v>26</v>
      </c>
      <c r="JC4" s="568">
        <v>26.1</v>
      </c>
      <c r="JD4" s="568">
        <v>26.2</v>
      </c>
      <c r="JE4" s="568">
        <v>26.3</v>
      </c>
      <c r="JF4" s="568">
        <v>26.4</v>
      </c>
      <c r="JG4" s="568">
        <v>26.5</v>
      </c>
      <c r="JH4" s="568">
        <v>26.6</v>
      </c>
      <c r="JI4" s="568">
        <v>26.7</v>
      </c>
      <c r="JJ4" s="568">
        <v>26.8</v>
      </c>
      <c r="JK4" s="568">
        <v>26.9</v>
      </c>
      <c r="JL4" s="568">
        <v>27</v>
      </c>
      <c r="JM4" s="568">
        <v>27.1</v>
      </c>
      <c r="JN4" s="568">
        <v>27.2</v>
      </c>
      <c r="JO4" s="568">
        <v>27.3</v>
      </c>
      <c r="JP4" s="568">
        <v>27.4</v>
      </c>
      <c r="JQ4" s="568">
        <v>27.5</v>
      </c>
      <c r="JR4" s="568">
        <v>27.6</v>
      </c>
      <c r="JS4" s="568">
        <v>27.7</v>
      </c>
      <c r="JT4" s="568">
        <v>27.8</v>
      </c>
      <c r="JU4" s="568">
        <v>27.9</v>
      </c>
      <c r="JV4" s="568">
        <v>28</v>
      </c>
      <c r="JW4" s="568">
        <v>28.1</v>
      </c>
      <c r="JX4" s="568">
        <v>28.2</v>
      </c>
      <c r="JY4" s="568">
        <v>28.3</v>
      </c>
      <c r="JZ4" s="568">
        <v>28.4</v>
      </c>
      <c r="KA4" s="568">
        <v>28.5</v>
      </c>
      <c r="KB4" s="568">
        <v>28.6</v>
      </c>
      <c r="KC4" s="568">
        <v>28.7</v>
      </c>
      <c r="KD4" s="568">
        <v>28.8</v>
      </c>
      <c r="KE4" s="568">
        <v>28.9</v>
      </c>
      <c r="KF4" s="568">
        <v>29</v>
      </c>
      <c r="KG4" s="568">
        <v>29.1</v>
      </c>
      <c r="KH4" s="568">
        <v>29.2</v>
      </c>
      <c r="KI4" s="568">
        <v>29.3</v>
      </c>
      <c r="KJ4" s="568">
        <v>29.4</v>
      </c>
      <c r="KK4" s="568">
        <v>29.5</v>
      </c>
      <c r="KL4" s="568">
        <v>29.6</v>
      </c>
      <c r="KM4" s="568">
        <v>29.7</v>
      </c>
      <c r="KN4" s="568">
        <v>29.8</v>
      </c>
      <c r="KO4" s="568">
        <v>29.9</v>
      </c>
      <c r="KP4" s="568">
        <v>30</v>
      </c>
      <c r="KQ4" s="568">
        <v>30.1</v>
      </c>
      <c r="KR4" s="568">
        <v>30.2</v>
      </c>
      <c r="KS4" s="568">
        <v>30.3</v>
      </c>
      <c r="KT4" s="568">
        <v>30.4</v>
      </c>
      <c r="KU4" s="568">
        <v>30.5</v>
      </c>
      <c r="KV4" s="568">
        <v>30.6</v>
      </c>
      <c r="KW4" s="568">
        <v>30.7</v>
      </c>
      <c r="KX4" s="568">
        <v>30.8</v>
      </c>
      <c r="KY4" s="568">
        <v>30.9</v>
      </c>
      <c r="KZ4" s="568">
        <v>31</v>
      </c>
      <c r="LA4" s="568">
        <v>31.1</v>
      </c>
      <c r="LB4" s="568">
        <v>31.2</v>
      </c>
      <c r="LC4" s="568">
        <v>31.3</v>
      </c>
      <c r="LD4" s="568">
        <v>31.4</v>
      </c>
      <c r="LE4" s="568">
        <v>31.5</v>
      </c>
      <c r="LF4" s="568">
        <v>31.6</v>
      </c>
      <c r="LG4" s="568">
        <v>31.7</v>
      </c>
      <c r="LH4" s="568">
        <v>31.8</v>
      </c>
      <c r="LI4" s="568">
        <v>31.9</v>
      </c>
      <c r="LJ4" s="568">
        <v>32</v>
      </c>
      <c r="LK4" s="568">
        <v>32.1</v>
      </c>
      <c r="LL4" s="568">
        <v>32.200000000000003</v>
      </c>
      <c r="LM4" s="568">
        <v>32.299999999999997</v>
      </c>
      <c r="LN4" s="568">
        <v>32.4</v>
      </c>
      <c r="LO4" s="568">
        <v>32.5</v>
      </c>
      <c r="LP4" s="568">
        <v>32.6</v>
      </c>
      <c r="LQ4" s="568">
        <v>32.700000000000003</v>
      </c>
      <c r="LR4" s="568">
        <v>32.799999999999997</v>
      </c>
      <c r="LS4" s="568">
        <v>32.9</v>
      </c>
      <c r="LT4" s="568">
        <v>33</v>
      </c>
      <c r="LU4" s="568">
        <v>33.1</v>
      </c>
      <c r="LV4" s="568">
        <v>33.200000000000003</v>
      </c>
      <c r="LW4" s="568">
        <v>33.299999999999997</v>
      </c>
      <c r="LX4" s="568">
        <v>33.4</v>
      </c>
      <c r="LY4" s="568">
        <v>33.5</v>
      </c>
      <c r="LZ4" s="568">
        <v>33.6</v>
      </c>
      <c r="MA4" s="568">
        <v>33.700000000000003</v>
      </c>
      <c r="MB4" s="568">
        <v>33.799999999999997</v>
      </c>
      <c r="MC4" s="568">
        <v>33.9</v>
      </c>
      <c r="MD4" s="568">
        <v>34</v>
      </c>
      <c r="ME4" s="568">
        <v>34.1</v>
      </c>
      <c r="MF4" s="568">
        <v>34.200000000000003</v>
      </c>
      <c r="MG4" s="568">
        <v>34.299999999999997</v>
      </c>
      <c r="MH4" s="568">
        <v>34.4</v>
      </c>
      <c r="MI4" s="568">
        <v>34.5</v>
      </c>
      <c r="MJ4" s="568">
        <v>34.6</v>
      </c>
      <c r="MK4" s="568">
        <v>34.700000000000003</v>
      </c>
      <c r="ML4" s="568">
        <v>34.799999999999997</v>
      </c>
      <c r="MM4" s="568">
        <v>34.9</v>
      </c>
      <c r="MN4" s="568">
        <v>35</v>
      </c>
      <c r="MO4" s="568">
        <v>35.1</v>
      </c>
      <c r="MP4" s="568">
        <v>35.200000000000003</v>
      </c>
      <c r="MQ4" s="568">
        <v>35.299999999999997</v>
      </c>
      <c r="MR4" s="568">
        <v>35.4</v>
      </c>
      <c r="MS4" s="568">
        <v>35.5</v>
      </c>
      <c r="MT4" s="568">
        <v>35.6</v>
      </c>
      <c r="MU4" s="568">
        <v>35.700000000000003</v>
      </c>
      <c r="MV4" s="568">
        <v>35.799999999999997</v>
      </c>
      <c r="MW4" s="568">
        <v>35.9</v>
      </c>
      <c r="MX4" s="568">
        <v>36</v>
      </c>
      <c r="MY4" s="568">
        <v>36.1</v>
      </c>
      <c r="MZ4" s="568">
        <v>36.200000000000003</v>
      </c>
      <c r="NA4" s="568">
        <v>36.299999999999997</v>
      </c>
      <c r="NB4" s="568">
        <v>36.4</v>
      </c>
      <c r="NC4" s="568">
        <v>36.5</v>
      </c>
      <c r="ND4" s="568">
        <v>36.6</v>
      </c>
      <c r="NE4" s="568">
        <v>36.700000000000003</v>
      </c>
      <c r="NF4" s="568">
        <v>36.799999999999997</v>
      </c>
      <c r="NG4" s="568">
        <v>36.9</v>
      </c>
      <c r="NH4" s="568">
        <v>37</v>
      </c>
      <c r="NI4" s="568">
        <v>37.1</v>
      </c>
      <c r="NJ4" s="568">
        <v>37.200000000000003</v>
      </c>
      <c r="NK4" s="568">
        <v>37.299999999999997</v>
      </c>
      <c r="NL4" s="568">
        <v>37.4</v>
      </c>
      <c r="NM4" s="568">
        <v>37.5</v>
      </c>
      <c r="NN4" s="568">
        <v>37.6</v>
      </c>
      <c r="NO4" s="568">
        <v>37.700000000000003</v>
      </c>
      <c r="NP4" s="568">
        <v>37.799999999999997</v>
      </c>
      <c r="NQ4" s="568">
        <v>37.9</v>
      </c>
      <c r="NR4" s="568">
        <v>38</v>
      </c>
      <c r="NS4" s="568">
        <v>38.1</v>
      </c>
      <c r="NT4" s="568">
        <v>38.200000000000003</v>
      </c>
      <c r="NU4" s="568">
        <v>38.299999999999997</v>
      </c>
      <c r="NV4" s="568">
        <v>38.4</v>
      </c>
      <c r="NW4" s="568">
        <v>38.5</v>
      </c>
      <c r="NX4" s="568">
        <v>38.6</v>
      </c>
      <c r="NY4" s="568">
        <v>38.700000000000003</v>
      </c>
      <c r="NZ4" s="568">
        <v>38.799999999999997</v>
      </c>
      <c r="OA4" s="568">
        <v>38.9</v>
      </c>
      <c r="OB4" s="568">
        <v>39</v>
      </c>
      <c r="OC4" s="568">
        <v>39.1</v>
      </c>
      <c r="OD4" s="568">
        <v>39.200000000000003</v>
      </c>
      <c r="OE4" s="568">
        <v>39.299999999999997</v>
      </c>
      <c r="OF4" s="568">
        <v>39.4</v>
      </c>
      <c r="OG4" s="568">
        <v>39.5</v>
      </c>
      <c r="OH4" s="568">
        <v>39.6</v>
      </c>
      <c r="OI4" s="568">
        <v>39.700000000000003</v>
      </c>
      <c r="OJ4" s="568">
        <v>39.799999999999997</v>
      </c>
      <c r="OK4" s="568">
        <v>39.9</v>
      </c>
      <c r="OL4" s="568">
        <v>40</v>
      </c>
      <c r="OM4" s="568">
        <v>40.1</v>
      </c>
      <c r="ON4" s="568">
        <v>40.200000000000003</v>
      </c>
      <c r="OO4" s="568">
        <v>40.299999999999997</v>
      </c>
      <c r="OP4" s="568">
        <v>40.4</v>
      </c>
      <c r="OQ4" s="568">
        <v>40.5</v>
      </c>
      <c r="OR4" s="568">
        <v>40.6</v>
      </c>
      <c r="OS4" s="568">
        <v>40.700000000000003</v>
      </c>
      <c r="OT4" s="568">
        <v>40.799999999999997</v>
      </c>
      <c r="OU4" s="568">
        <v>40.9</v>
      </c>
      <c r="OV4" s="568">
        <v>41</v>
      </c>
      <c r="OW4" s="568">
        <v>41.1</v>
      </c>
      <c r="OX4" s="568">
        <v>41.2</v>
      </c>
      <c r="OY4" s="568">
        <v>41.3</v>
      </c>
      <c r="OZ4" s="568">
        <v>41.4</v>
      </c>
      <c r="PA4" s="568">
        <v>41.5</v>
      </c>
      <c r="PB4" s="568">
        <v>41.6</v>
      </c>
      <c r="PC4" s="568">
        <v>41.7</v>
      </c>
      <c r="PD4" s="568">
        <v>41.8</v>
      </c>
      <c r="PE4" s="568">
        <v>41.9</v>
      </c>
      <c r="PF4" s="568">
        <v>42</v>
      </c>
      <c r="PG4" s="568">
        <v>42.1</v>
      </c>
      <c r="PH4" s="568">
        <v>42.2</v>
      </c>
      <c r="PI4" s="568">
        <v>42.3</v>
      </c>
      <c r="PJ4" s="568">
        <v>42.4</v>
      </c>
      <c r="PK4" s="568">
        <v>42.5</v>
      </c>
      <c r="PL4" s="568">
        <v>42.6</v>
      </c>
      <c r="PM4" s="568">
        <v>42.7</v>
      </c>
      <c r="PN4" s="568">
        <v>42.8</v>
      </c>
      <c r="PO4" s="568">
        <v>42.9</v>
      </c>
      <c r="PP4" s="568">
        <v>43</v>
      </c>
      <c r="PQ4" s="568">
        <v>43.1</v>
      </c>
      <c r="PR4" s="568">
        <v>43.2</v>
      </c>
      <c r="PS4" s="568">
        <v>43.3</v>
      </c>
      <c r="PT4" s="568">
        <v>43.4</v>
      </c>
      <c r="PU4" s="568">
        <v>43.5</v>
      </c>
      <c r="PV4" s="568">
        <v>43.6</v>
      </c>
      <c r="PW4" s="568">
        <v>43.7</v>
      </c>
      <c r="PX4" s="568">
        <v>43.8</v>
      </c>
      <c r="PY4" s="568">
        <v>43.9</v>
      </c>
      <c r="PZ4" s="568">
        <v>44</v>
      </c>
      <c r="QA4" s="568">
        <v>44.1</v>
      </c>
      <c r="QB4" s="568">
        <v>44.2</v>
      </c>
      <c r="QC4" s="568">
        <v>44.3</v>
      </c>
      <c r="QD4" s="568">
        <v>44.4</v>
      </c>
      <c r="QE4" s="568">
        <v>44.5</v>
      </c>
      <c r="QF4" s="568">
        <v>44.6</v>
      </c>
      <c r="QG4" s="568">
        <v>44.7</v>
      </c>
      <c r="QH4" s="568">
        <v>44.8</v>
      </c>
      <c r="QI4" s="568">
        <v>44.9</v>
      </c>
      <c r="QJ4" s="568">
        <v>45</v>
      </c>
      <c r="QK4" s="568">
        <v>45.1</v>
      </c>
      <c r="QL4" s="568">
        <v>45.2</v>
      </c>
      <c r="QM4" s="568">
        <v>45.3</v>
      </c>
      <c r="QN4" s="568">
        <v>45.4</v>
      </c>
      <c r="QO4" s="568">
        <v>45.5</v>
      </c>
      <c r="QP4" s="568">
        <v>45.6</v>
      </c>
      <c r="QQ4" s="568">
        <v>45.7</v>
      </c>
      <c r="QR4" s="568">
        <v>45.8</v>
      </c>
      <c r="QS4" s="568">
        <v>45.9</v>
      </c>
      <c r="QT4" s="568">
        <v>46</v>
      </c>
      <c r="QU4" s="568">
        <v>46.1</v>
      </c>
      <c r="QV4" s="568">
        <v>46.2</v>
      </c>
      <c r="QW4" s="568">
        <v>46.3</v>
      </c>
      <c r="QX4" s="568">
        <v>46.4</v>
      </c>
      <c r="QY4" s="568">
        <v>46.5</v>
      </c>
      <c r="QZ4" s="568">
        <v>46.6</v>
      </c>
      <c r="RA4" s="568">
        <v>46.7</v>
      </c>
      <c r="RB4" s="568">
        <v>46.8</v>
      </c>
      <c r="RC4" s="568">
        <v>46.9</v>
      </c>
      <c r="RD4" s="568">
        <v>47</v>
      </c>
      <c r="RE4" s="568">
        <v>47.1</v>
      </c>
      <c r="RF4" s="568">
        <v>47.2</v>
      </c>
      <c r="RG4" s="568">
        <v>47.3</v>
      </c>
      <c r="RH4" s="568">
        <v>47.4</v>
      </c>
      <c r="RI4" s="568">
        <v>47.5</v>
      </c>
      <c r="RJ4" s="568">
        <v>47.6</v>
      </c>
      <c r="RK4" s="568">
        <v>47.7</v>
      </c>
      <c r="RL4" s="568">
        <v>47.8</v>
      </c>
      <c r="RM4" s="568">
        <v>47.9</v>
      </c>
      <c r="RN4" s="568">
        <v>48</v>
      </c>
      <c r="RO4" s="568">
        <v>48.1</v>
      </c>
      <c r="RP4" s="568">
        <v>48.2</v>
      </c>
      <c r="RQ4" s="568">
        <v>48.3</v>
      </c>
      <c r="RR4" s="568">
        <v>48.4</v>
      </c>
      <c r="RS4" s="568">
        <v>48.5</v>
      </c>
      <c r="RT4" s="568">
        <v>48.6</v>
      </c>
      <c r="RU4" s="568">
        <v>48.7</v>
      </c>
      <c r="RV4" s="568">
        <v>48.8</v>
      </c>
      <c r="RW4" s="568">
        <v>48.9</v>
      </c>
      <c r="RX4" s="568">
        <v>49</v>
      </c>
      <c r="RY4" s="568">
        <v>49.1</v>
      </c>
      <c r="RZ4" s="568">
        <v>49.2</v>
      </c>
      <c r="SA4" s="568">
        <v>49.3</v>
      </c>
      <c r="SB4" s="568">
        <v>49.4</v>
      </c>
      <c r="SC4" s="568">
        <v>49.5</v>
      </c>
      <c r="SD4" s="568">
        <v>49.6</v>
      </c>
      <c r="SE4" s="568">
        <v>49.7</v>
      </c>
      <c r="SF4" s="568">
        <v>49.8</v>
      </c>
      <c r="SG4" s="568">
        <v>49.9</v>
      </c>
      <c r="SH4" s="568">
        <v>50</v>
      </c>
      <c r="SI4" s="568">
        <v>50.1</v>
      </c>
      <c r="SJ4" s="568">
        <v>50.2</v>
      </c>
      <c r="SK4" s="568">
        <v>50.3</v>
      </c>
      <c r="SL4" s="568">
        <v>50.4</v>
      </c>
      <c r="SM4" s="568">
        <v>50.5</v>
      </c>
      <c r="SN4" s="568">
        <v>50.6</v>
      </c>
      <c r="SO4" s="568">
        <v>50.7</v>
      </c>
      <c r="SP4" s="568">
        <v>50.8</v>
      </c>
      <c r="SQ4" s="568">
        <v>50.9</v>
      </c>
      <c r="SR4" s="568">
        <v>51</v>
      </c>
      <c r="SS4" s="568">
        <v>51.1</v>
      </c>
      <c r="ST4" s="568">
        <v>51.2</v>
      </c>
      <c r="SU4" s="568">
        <v>51.3</v>
      </c>
      <c r="SV4" s="568">
        <v>51.4</v>
      </c>
      <c r="SW4" s="568">
        <v>51.5</v>
      </c>
      <c r="SX4" s="568">
        <v>51.6</v>
      </c>
      <c r="SY4" s="568">
        <v>51.7</v>
      </c>
      <c r="SZ4" s="568">
        <v>51.8</v>
      </c>
      <c r="TA4" s="568">
        <v>51.9</v>
      </c>
      <c r="TB4" s="568">
        <v>52</v>
      </c>
      <c r="TC4" s="568">
        <v>52.1</v>
      </c>
      <c r="TD4" s="568">
        <v>52.2</v>
      </c>
      <c r="TE4" s="568">
        <v>52.3</v>
      </c>
      <c r="TF4" s="568">
        <v>52.4</v>
      </c>
      <c r="TG4" s="568">
        <v>52.5</v>
      </c>
      <c r="TH4" s="568">
        <v>52.6</v>
      </c>
      <c r="TI4" s="568">
        <v>52.7</v>
      </c>
      <c r="TJ4" s="568">
        <v>52.8</v>
      </c>
      <c r="TK4" s="568">
        <v>52.9</v>
      </c>
      <c r="TL4" s="568">
        <v>53</v>
      </c>
      <c r="TM4" s="568">
        <v>53.1</v>
      </c>
      <c r="TN4" s="568">
        <v>53.2</v>
      </c>
      <c r="TO4" s="568">
        <v>53.3</v>
      </c>
      <c r="TP4" s="568">
        <v>53.4</v>
      </c>
      <c r="TQ4" s="568">
        <v>53.5</v>
      </c>
      <c r="TR4" s="568">
        <v>53.6</v>
      </c>
      <c r="TS4" s="568">
        <v>53.7</v>
      </c>
      <c r="TT4" s="568">
        <v>53.8</v>
      </c>
      <c r="TU4" s="568">
        <v>53.9</v>
      </c>
      <c r="TV4" s="568">
        <v>54</v>
      </c>
      <c r="TW4" s="568">
        <v>54.1</v>
      </c>
      <c r="TX4" s="568">
        <v>54.2</v>
      </c>
      <c r="TY4" s="568">
        <v>54.3</v>
      </c>
      <c r="TZ4" s="568">
        <v>54.4</v>
      </c>
      <c r="UA4" s="568">
        <v>54.5</v>
      </c>
      <c r="UB4" s="568">
        <v>54.6</v>
      </c>
      <c r="UC4" s="568">
        <v>54.7</v>
      </c>
      <c r="UD4" s="568">
        <v>54.8</v>
      </c>
      <c r="UE4" s="568">
        <v>54.9</v>
      </c>
      <c r="UF4" s="568">
        <v>55</v>
      </c>
      <c r="UG4" s="568">
        <v>55.1</v>
      </c>
      <c r="UH4" s="568">
        <v>55.2</v>
      </c>
      <c r="UI4" s="568">
        <v>55.3</v>
      </c>
      <c r="UJ4" s="568">
        <v>55.4</v>
      </c>
      <c r="UK4" s="568">
        <v>55.5</v>
      </c>
      <c r="UL4" s="568">
        <v>55.6</v>
      </c>
      <c r="UM4" s="568">
        <v>55.7</v>
      </c>
      <c r="UN4" s="568">
        <v>55.8</v>
      </c>
      <c r="UO4" s="568">
        <v>55.9</v>
      </c>
      <c r="UP4" s="568">
        <v>56</v>
      </c>
      <c r="UQ4" s="568">
        <v>56.1</v>
      </c>
      <c r="UR4" s="568">
        <v>56.2</v>
      </c>
      <c r="US4" s="568">
        <v>56.3</v>
      </c>
      <c r="UT4" s="568">
        <v>56.4</v>
      </c>
      <c r="UU4" s="568">
        <v>56.5</v>
      </c>
      <c r="UV4" s="568">
        <v>56.6</v>
      </c>
      <c r="UW4" s="568">
        <v>56.7</v>
      </c>
      <c r="UX4" s="568">
        <v>56.8</v>
      </c>
      <c r="UY4" s="568">
        <v>56.9</v>
      </c>
      <c r="UZ4" s="568">
        <v>57</v>
      </c>
      <c r="VA4" s="568">
        <v>57.1</v>
      </c>
      <c r="VB4" s="568">
        <v>57.2</v>
      </c>
      <c r="VC4" s="568">
        <v>57.3</v>
      </c>
      <c r="VD4" s="568">
        <v>57.4</v>
      </c>
      <c r="VE4" s="568">
        <v>57.5</v>
      </c>
      <c r="VF4" s="568">
        <v>57.6</v>
      </c>
      <c r="VG4" s="568">
        <v>57.7</v>
      </c>
      <c r="VH4" s="568">
        <v>57.8</v>
      </c>
      <c r="VI4" s="568">
        <v>57.9</v>
      </c>
      <c r="VJ4" s="568">
        <v>58</v>
      </c>
      <c r="VK4" s="568">
        <v>58.1</v>
      </c>
      <c r="VL4" s="568">
        <v>58.2</v>
      </c>
      <c r="VM4" s="568">
        <v>58.3</v>
      </c>
      <c r="VN4" s="568">
        <v>58.4</v>
      </c>
      <c r="VO4" s="568">
        <v>58.5</v>
      </c>
      <c r="VP4" s="568">
        <v>58.6</v>
      </c>
      <c r="VQ4" s="568">
        <v>58.7</v>
      </c>
      <c r="VR4" s="568">
        <v>58.8</v>
      </c>
      <c r="VS4" s="568">
        <v>58.9</v>
      </c>
      <c r="VT4" s="568">
        <v>59</v>
      </c>
      <c r="VU4" s="568">
        <v>59.1</v>
      </c>
      <c r="VV4" s="568">
        <v>59.2</v>
      </c>
      <c r="VW4" s="568">
        <v>59.3</v>
      </c>
      <c r="VX4" s="568">
        <v>59.4</v>
      </c>
      <c r="VY4" s="568">
        <v>59.5</v>
      </c>
      <c r="VZ4" s="568">
        <v>59.6</v>
      </c>
      <c r="WA4" s="568">
        <v>59.7</v>
      </c>
      <c r="WB4" s="568">
        <v>59.8</v>
      </c>
      <c r="WC4" s="568">
        <v>59.9</v>
      </c>
      <c r="WD4" s="568">
        <v>60</v>
      </c>
      <c r="WE4" s="568">
        <v>60.1</v>
      </c>
      <c r="WF4" s="568">
        <v>60.2</v>
      </c>
      <c r="WG4" s="568">
        <v>60.3</v>
      </c>
      <c r="WH4" s="568">
        <v>60.4</v>
      </c>
      <c r="WI4" s="568">
        <v>60.5</v>
      </c>
      <c r="WJ4" s="568">
        <v>60.6</v>
      </c>
      <c r="WK4" s="568">
        <v>60.7</v>
      </c>
      <c r="WL4" s="568">
        <v>60.8</v>
      </c>
      <c r="WM4" s="568">
        <v>60.9</v>
      </c>
      <c r="WN4" s="568">
        <v>61</v>
      </c>
      <c r="WO4" s="568">
        <v>61.1</v>
      </c>
      <c r="WP4" s="568">
        <v>61.2</v>
      </c>
      <c r="WQ4" s="568">
        <v>61.3</v>
      </c>
      <c r="WR4" s="568">
        <v>61.4</v>
      </c>
      <c r="WS4" s="568">
        <v>61.5</v>
      </c>
      <c r="WT4" s="568">
        <v>61.6</v>
      </c>
      <c r="WU4" s="568">
        <v>61.7</v>
      </c>
      <c r="WV4" s="568">
        <v>61.8</v>
      </c>
      <c r="WW4" s="568">
        <v>61.9</v>
      </c>
      <c r="WX4" s="568">
        <v>62</v>
      </c>
      <c r="WY4" s="568">
        <v>62.1</v>
      </c>
      <c r="WZ4" s="568">
        <v>62.2</v>
      </c>
      <c r="XA4" s="568">
        <v>62.3</v>
      </c>
      <c r="XB4" s="568">
        <v>62.4</v>
      </c>
      <c r="XC4" s="568">
        <v>62.5</v>
      </c>
      <c r="XD4" s="568">
        <v>62.6</v>
      </c>
      <c r="XE4" s="568">
        <v>62.7</v>
      </c>
      <c r="XF4" s="568">
        <v>62.8</v>
      </c>
      <c r="XG4" s="568">
        <v>62.9</v>
      </c>
      <c r="XH4" s="568">
        <v>63</v>
      </c>
      <c r="XI4" s="568">
        <v>63.1</v>
      </c>
      <c r="XJ4" s="568">
        <v>63.2</v>
      </c>
      <c r="XK4" s="568">
        <v>63.3</v>
      </c>
      <c r="XL4" s="568">
        <v>63.4</v>
      </c>
      <c r="XM4" s="568">
        <v>63.5</v>
      </c>
      <c r="XN4" s="568">
        <v>63.6</v>
      </c>
      <c r="XO4" s="568">
        <v>63.7</v>
      </c>
      <c r="XP4" s="568">
        <v>63.8</v>
      </c>
      <c r="XQ4" s="568">
        <v>63.9</v>
      </c>
      <c r="XR4" s="568">
        <v>64</v>
      </c>
      <c r="XS4" s="568">
        <v>64.099999999999994</v>
      </c>
      <c r="XT4" s="568">
        <v>64.2</v>
      </c>
      <c r="XU4" s="568">
        <v>64.3</v>
      </c>
      <c r="XV4" s="568">
        <v>64.400000000000006</v>
      </c>
      <c r="XW4" s="568">
        <v>64.5</v>
      </c>
      <c r="XX4" s="568">
        <v>64.599999999999994</v>
      </c>
      <c r="XY4" s="568">
        <v>64.7</v>
      </c>
      <c r="XZ4" s="568">
        <v>64.8</v>
      </c>
      <c r="YA4" s="568">
        <v>64.900000000000006</v>
      </c>
      <c r="YB4" s="568">
        <v>65</v>
      </c>
      <c r="YC4" s="568">
        <v>65.099999999999994</v>
      </c>
      <c r="YD4" s="568">
        <v>65.2</v>
      </c>
      <c r="YE4" s="568">
        <v>65.3</v>
      </c>
      <c r="YF4" s="568">
        <v>65.400000000000006</v>
      </c>
      <c r="YG4" s="568">
        <v>65.5</v>
      </c>
      <c r="YH4" s="568">
        <v>65.599999999999994</v>
      </c>
      <c r="YI4" s="568">
        <v>65.7</v>
      </c>
      <c r="YJ4" s="568">
        <v>65.8</v>
      </c>
      <c r="YK4" s="568">
        <v>65.900000000000006</v>
      </c>
      <c r="YL4" s="568">
        <v>66</v>
      </c>
      <c r="YM4" s="568">
        <v>66.099999999999994</v>
      </c>
      <c r="YN4" s="568">
        <v>66.2</v>
      </c>
      <c r="YO4" s="568">
        <v>66.3</v>
      </c>
      <c r="YP4" s="568">
        <v>66.400000000000006</v>
      </c>
      <c r="YQ4" s="568">
        <v>66.5</v>
      </c>
      <c r="YR4" s="568">
        <v>66.599999999999994</v>
      </c>
      <c r="YS4" s="568">
        <v>66.7</v>
      </c>
      <c r="YT4" s="568">
        <v>66.8</v>
      </c>
      <c r="YU4" s="568">
        <v>66.900000000000006</v>
      </c>
      <c r="YV4" s="568">
        <v>67</v>
      </c>
      <c r="YW4" s="568">
        <v>67.099999999999994</v>
      </c>
      <c r="YX4" s="568">
        <v>67.2</v>
      </c>
      <c r="YY4" s="568">
        <v>67.3</v>
      </c>
      <c r="YZ4" s="568">
        <v>67.400000000000006</v>
      </c>
      <c r="ZA4" s="568">
        <v>67.5</v>
      </c>
      <c r="ZB4" s="568">
        <v>67.599999999999994</v>
      </c>
      <c r="ZC4" s="568">
        <v>67.7</v>
      </c>
      <c r="ZD4" s="568">
        <v>67.8</v>
      </c>
      <c r="ZE4" s="568">
        <v>67.900000000000006</v>
      </c>
      <c r="ZF4" s="568">
        <v>68</v>
      </c>
      <c r="ZG4" s="568">
        <v>68.099999999999994</v>
      </c>
      <c r="ZH4" s="568">
        <v>68.2</v>
      </c>
      <c r="ZI4" s="568">
        <v>68.3</v>
      </c>
      <c r="ZJ4" s="568">
        <v>68.400000000000006</v>
      </c>
      <c r="ZK4" s="568">
        <v>68.5</v>
      </c>
      <c r="ZL4" s="568">
        <v>68.599999999999994</v>
      </c>
      <c r="ZM4" s="568">
        <v>68.7</v>
      </c>
      <c r="ZN4" s="568">
        <v>68.8</v>
      </c>
      <c r="ZO4" s="568">
        <v>68.900000000000006</v>
      </c>
      <c r="ZP4" s="568">
        <v>69</v>
      </c>
      <c r="ZQ4" s="568">
        <v>69.099999999999994</v>
      </c>
      <c r="ZR4" s="568">
        <v>69.2</v>
      </c>
      <c r="ZS4" s="568">
        <v>69.3</v>
      </c>
      <c r="ZT4" s="568">
        <v>69.400000000000006</v>
      </c>
      <c r="ZU4" s="568">
        <v>69.5</v>
      </c>
      <c r="ZV4" s="568">
        <v>69.599999999999994</v>
      </c>
      <c r="ZW4" s="568">
        <v>69.7</v>
      </c>
      <c r="ZX4" s="568">
        <v>69.8</v>
      </c>
      <c r="ZY4" s="568">
        <v>69.900000000000006</v>
      </c>
      <c r="ZZ4" s="568">
        <v>70</v>
      </c>
      <c r="AAA4" s="568">
        <v>70.099999999999994</v>
      </c>
      <c r="AAB4" s="568">
        <v>70.2</v>
      </c>
      <c r="AAC4" s="568">
        <v>70.3</v>
      </c>
      <c r="AAD4" s="568">
        <v>70.400000000000006</v>
      </c>
      <c r="AAE4" s="568">
        <v>70.5</v>
      </c>
      <c r="AAF4" s="568">
        <v>70.599999999999994</v>
      </c>
      <c r="AAG4" s="568">
        <v>70.7</v>
      </c>
      <c r="AAH4" s="568">
        <v>70.8</v>
      </c>
      <c r="AAI4" s="568">
        <v>70.900000000000006</v>
      </c>
      <c r="AAJ4" s="568">
        <v>71</v>
      </c>
      <c r="AAK4" s="568">
        <v>71.099999999999994</v>
      </c>
      <c r="AAL4" s="568">
        <v>71.2</v>
      </c>
      <c r="AAM4" s="568">
        <v>71.3</v>
      </c>
      <c r="AAN4" s="568">
        <v>71.400000000000006</v>
      </c>
      <c r="AAO4" s="568">
        <v>71.5</v>
      </c>
      <c r="AAP4" s="568">
        <v>71.599999999999994</v>
      </c>
      <c r="AAQ4" s="568">
        <v>71.7</v>
      </c>
      <c r="AAR4" s="568">
        <v>71.8</v>
      </c>
      <c r="AAS4" s="568">
        <v>71.900000000000006</v>
      </c>
      <c r="AAT4" s="568">
        <v>72</v>
      </c>
      <c r="AAU4" s="568">
        <v>72.099999999999994</v>
      </c>
      <c r="AAV4" s="568">
        <v>72.2</v>
      </c>
      <c r="AAW4" s="568">
        <v>72.3</v>
      </c>
      <c r="AAX4" s="568">
        <v>72.400000000000006</v>
      </c>
      <c r="AAY4" s="568">
        <v>72.5</v>
      </c>
      <c r="AAZ4" s="568">
        <v>72.599999999999994</v>
      </c>
      <c r="ABA4" s="568">
        <v>72.7</v>
      </c>
      <c r="ABB4" s="568">
        <v>72.8</v>
      </c>
      <c r="ABC4" s="568">
        <v>72.900000000000006</v>
      </c>
      <c r="ABD4" s="568">
        <v>73</v>
      </c>
      <c r="ABE4" s="568">
        <v>73.099999999999994</v>
      </c>
      <c r="ABF4" s="568">
        <v>73.2</v>
      </c>
      <c r="ABG4" s="568">
        <v>73.3</v>
      </c>
      <c r="ABH4" s="568">
        <v>73.400000000000006</v>
      </c>
      <c r="ABI4" s="568">
        <v>73.5</v>
      </c>
      <c r="ABJ4" s="568">
        <v>73.599999999999994</v>
      </c>
      <c r="ABK4" s="568">
        <v>73.7</v>
      </c>
      <c r="ABL4" s="568">
        <v>73.8</v>
      </c>
      <c r="ABM4" s="568">
        <v>73.900000000000006</v>
      </c>
      <c r="ABN4" s="568">
        <v>74</v>
      </c>
      <c r="ABO4" s="568">
        <v>74.099999999999994</v>
      </c>
      <c r="ABP4" s="568">
        <v>74.2</v>
      </c>
      <c r="ABQ4" s="568">
        <v>74.3</v>
      </c>
      <c r="ABR4" s="568">
        <v>74.400000000000006</v>
      </c>
      <c r="ABS4" s="568">
        <v>74.5</v>
      </c>
      <c r="ABT4" s="568">
        <v>74.599999999999994</v>
      </c>
      <c r="ABU4" s="568">
        <v>74.7</v>
      </c>
      <c r="ABV4" s="568">
        <v>74.8</v>
      </c>
      <c r="ABW4" s="568">
        <v>74.900000000000006</v>
      </c>
      <c r="ABX4" s="568">
        <v>75</v>
      </c>
      <c r="ABY4" s="568">
        <v>75.099999999999994</v>
      </c>
      <c r="ABZ4" s="568">
        <v>75.2</v>
      </c>
      <c r="ACA4" s="568">
        <v>75.3</v>
      </c>
      <c r="ACB4" s="568">
        <v>75.400000000000006</v>
      </c>
      <c r="ACC4" s="568">
        <v>75.5</v>
      </c>
      <c r="ACD4" s="568">
        <v>75.599999999999994</v>
      </c>
      <c r="ACE4" s="568">
        <v>75.7</v>
      </c>
      <c r="ACF4" s="568">
        <v>75.8</v>
      </c>
      <c r="ACG4" s="568">
        <v>75.900000000000006</v>
      </c>
      <c r="ACH4" s="568">
        <v>76</v>
      </c>
      <c r="ACI4" s="568">
        <v>76.099999999999994</v>
      </c>
      <c r="ACJ4" s="568">
        <v>76.2</v>
      </c>
      <c r="ACK4" s="568">
        <v>76.3</v>
      </c>
      <c r="ACL4" s="568">
        <v>76.400000000000006</v>
      </c>
      <c r="ACM4" s="568">
        <v>76.5</v>
      </c>
      <c r="ACN4" s="568">
        <v>76.599999999999994</v>
      </c>
      <c r="ACO4" s="568">
        <v>76.7</v>
      </c>
      <c r="ACP4" s="568">
        <v>76.8</v>
      </c>
      <c r="ACQ4" s="568">
        <v>76.900000000000006</v>
      </c>
      <c r="ACR4" s="568">
        <v>77</v>
      </c>
      <c r="ACS4" s="568">
        <v>77.099999999999994</v>
      </c>
      <c r="ACT4" s="568">
        <v>77.2</v>
      </c>
      <c r="ACU4" s="568">
        <v>77.3</v>
      </c>
      <c r="ACV4" s="568">
        <v>77.400000000000006</v>
      </c>
      <c r="ACW4" s="568">
        <v>77.5</v>
      </c>
      <c r="ACX4" s="568">
        <v>77.599999999999994</v>
      </c>
      <c r="ACY4" s="568">
        <v>77.7</v>
      </c>
      <c r="ACZ4" s="568">
        <v>77.8</v>
      </c>
      <c r="ADA4" s="568">
        <v>77.900000000000006</v>
      </c>
      <c r="ADB4" s="568">
        <v>78</v>
      </c>
      <c r="ADC4" s="568">
        <v>78.099999999999994</v>
      </c>
      <c r="ADD4" s="568">
        <v>78.2</v>
      </c>
      <c r="ADE4" s="568">
        <v>78.3</v>
      </c>
      <c r="ADF4" s="568">
        <v>78.400000000000006</v>
      </c>
      <c r="ADG4" s="568">
        <v>78.5</v>
      </c>
      <c r="ADH4" s="568">
        <v>78.599999999999994</v>
      </c>
      <c r="ADI4" s="568">
        <v>78.7</v>
      </c>
      <c r="ADJ4" s="568">
        <v>78.8</v>
      </c>
      <c r="ADK4" s="568">
        <v>78.900000000000006</v>
      </c>
      <c r="ADL4" s="568">
        <v>79</v>
      </c>
      <c r="ADM4" s="568">
        <v>79.099999999999994</v>
      </c>
      <c r="ADN4" s="568">
        <v>79.2</v>
      </c>
      <c r="ADO4" s="568">
        <v>79.3</v>
      </c>
      <c r="ADP4" s="568">
        <v>79.400000000000006</v>
      </c>
      <c r="ADQ4" s="568">
        <v>79.5</v>
      </c>
      <c r="ADR4" s="568">
        <v>79.599999999999994</v>
      </c>
      <c r="ADS4" s="568">
        <v>79.7</v>
      </c>
      <c r="ADT4" s="568">
        <v>79.8</v>
      </c>
      <c r="ADU4" s="568">
        <v>79.900000000000006</v>
      </c>
      <c r="ADV4" s="568">
        <v>80</v>
      </c>
      <c r="ADW4" s="569"/>
    </row>
    <row r="5" spans="1:803" s="488" customFormat="1" x14ac:dyDescent="0.3">
      <c r="A5" s="570">
        <v>1</v>
      </c>
      <c r="B5" s="162" t="s">
        <v>49</v>
      </c>
      <c r="C5" s="148">
        <v>8.3195313694502708</v>
      </c>
      <c r="D5" s="148">
        <v>8.3541957093318668</v>
      </c>
      <c r="E5" s="148">
        <v>8.3889969848434802</v>
      </c>
      <c r="F5" s="148">
        <v>8.423935000647969</v>
      </c>
      <c r="G5" s="148">
        <v>8.4590095430316161</v>
      </c>
      <c r="H5" s="148">
        <v>8.4942203795577811</v>
      </c>
      <c r="I5" s="148">
        <v>8.5295672587170088</v>
      </c>
      <c r="J5" s="148">
        <v>8.565049909573629</v>
      </c>
      <c r="K5" s="148">
        <v>8.6006680414089143</v>
      </c>
      <c r="L5" s="148">
        <v>8.6364213433607944</v>
      </c>
      <c r="M5" s="148">
        <v>8.6723094840602002</v>
      </c>
      <c r="N5" s="148">
        <v>8.7083321112640597</v>
      </c>
      <c r="O5" s="148">
        <v>8.7444888514850181</v>
      </c>
      <c r="P5" s="148">
        <v>8.7807793096179019</v>
      </c>
      <c r="Q5" s="148">
        <v>8.8172030685630123</v>
      </c>
      <c r="R5" s="148">
        <v>8.8537596888463028</v>
      </c>
      <c r="S5" s="148">
        <v>8.8904487082364732</v>
      </c>
      <c r="T5" s="148">
        <v>8.9272696413590822</v>
      </c>
      <c r="U5" s="148">
        <v>8.9642219793077427</v>
      </c>
      <c r="V5" s="148">
        <v>9.0013051892524416</v>
      </c>
      <c r="W5" s="148">
        <v>9.0385187140451109</v>
      </c>
      <c r="X5" s="148">
        <v>9.0758619718224995</v>
      </c>
      <c r="Y5" s="148">
        <v>9.1133343556064261</v>
      </c>
      <c r="Z5" s="148">
        <v>9.150935232901551</v>
      </c>
      <c r="AA5" s="148">
        <v>9.1886639452906937</v>
      </c>
      <c r="AB5" s="148">
        <v>9.2265198080278612</v>
      </c>
      <c r="AC5" s="148">
        <v>9.2645021096290385</v>
      </c>
      <c r="AD5" s="148">
        <v>9.302610111460897</v>
      </c>
      <c r="AE5" s="148">
        <v>9.3408430473274926</v>
      </c>
      <c r="AF5" s="148">
        <v>9.3792001230551065</v>
      </c>
      <c r="AG5" s="148">
        <v>9.4176805160753307</v>
      </c>
      <c r="AH5" s="148">
        <v>9.456283375006544</v>
      </c>
      <c r="AI5" s="148">
        <v>9.4950078192338889</v>
      </c>
      <c r="AJ5" s="148">
        <v>9.5338529384879251</v>
      </c>
      <c r="AK5" s="148">
        <v>9.572817792422061</v>
      </c>
      <c r="AL5" s="148">
        <v>9.6119014101889704</v>
      </c>
      <c r="AM5" s="148">
        <v>9.651102790016072</v>
      </c>
      <c r="AN5" s="148">
        <v>9.6904208987803369</v>
      </c>
      <c r="AO5" s="148">
        <v>9.7298546715824763</v>
      </c>
      <c r="AP5" s="148">
        <v>9.7694030113207848</v>
      </c>
      <c r="AQ5" s="148">
        <v>9.8090647882647648</v>
      </c>
      <c r="AR5" s="148">
        <v>9.8488388396287192</v>
      </c>
      <c r="AS5" s="148">
        <v>9.88872396914552</v>
      </c>
      <c r="AT5" s="148">
        <v>9.9287189466407604</v>
      </c>
      <c r="AU5" s="148">
        <v>9.9688225076074577</v>
      </c>
      <c r="AV5" s="148">
        <v>10.009033352781554</v>
      </c>
      <c r="AW5" s="148">
        <v>10.049350147718412</v>
      </c>
      <c r="AX5" s="148">
        <v>10.089771522370556</v>
      </c>
      <c r="AY5" s="148">
        <v>10.130296070666839</v>
      </c>
      <c r="AZ5" s="148">
        <v>10.170922350093317</v>
      </c>
      <c r="BA5" s="148">
        <v>10.211648881276082</v>
      </c>
      <c r="BB5" s="148">
        <v>10.252474147566238</v>
      </c>
      <c r="BC5" s="148">
        <v>10.293396594627369</v>
      </c>
      <c r="BD5" s="148">
        <v>10.334414630025682</v>
      </c>
      <c r="BE5" s="148">
        <v>10.375526622823148</v>
      </c>
      <c r="BF5" s="148">
        <v>10.416730903173901</v>
      </c>
      <c r="BG5" s="148">
        <v>10.458025761924171</v>
      </c>
      <c r="BH5" s="148">
        <v>10.499409450216062</v>
      </c>
      <c r="BI5" s="148">
        <v>10.540880179095454</v>
      </c>
      <c r="BJ5" s="148">
        <v>10.582436119124365</v>
      </c>
      <c r="BK5" s="148">
        <v>10.624075399998029</v>
      </c>
      <c r="BL5" s="148">
        <v>10.665796110167092</v>
      </c>
      <c r="BM5" s="148">
        <v>10.707596296465155</v>
      </c>
      <c r="BN5" s="148">
        <v>10.749473963742108</v>
      </c>
      <c r="BO5" s="148">
        <v>10.791427074503469</v>
      </c>
      <c r="BP5" s="148">
        <v>10.833453548556209</v>
      </c>
      <c r="BQ5" s="148">
        <v>10.875551262661284</v>
      </c>
      <c r="BR5" s="148">
        <v>10.917718050193377</v>
      </c>
      <c r="BS5" s="148">
        <v>10.959951700808045</v>
      </c>
      <c r="BT5" s="148">
        <v>11.002249960116842</v>
      </c>
      <c r="BU5" s="148">
        <v>11.044610529370608</v>
      </c>
      <c r="BV5" s="148">
        <v>11.087031065151471</v>
      </c>
      <c r="BW5" s="148">
        <v>11.129509179073821</v>
      </c>
      <c r="BX5" s="148">
        <v>11.172042437494763</v>
      </c>
      <c r="BY5" s="148">
        <v>11.214628361234389</v>
      </c>
      <c r="BZ5" s="148">
        <v>11.257264425306291</v>
      </c>
      <c r="CA5" s="148">
        <v>11.299948058658748</v>
      </c>
      <c r="CB5" s="148">
        <v>11.342676643927016</v>
      </c>
      <c r="CC5" s="148">
        <v>11.385447517197086</v>
      </c>
      <c r="CD5" s="148">
        <v>11.42825796778145</v>
      </c>
      <c r="CE5" s="148">
        <v>11.471105238007191</v>
      </c>
      <c r="CF5" s="148">
        <v>11.513986523016937</v>
      </c>
      <c r="CG5" s="148">
        <v>11.556898970583086</v>
      </c>
      <c r="CH5" s="148">
        <v>11.599839680935732</v>
      </c>
      <c r="CI5" s="148">
        <v>11.642805706604783</v>
      </c>
      <c r="CJ5" s="148">
        <v>11.685794052276721</v>
      </c>
      <c r="CK5" s="148">
        <v>11.728801674666446</v>
      </c>
      <c r="CL5" s="148">
        <v>11.771825482404694</v>
      </c>
      <c r="CM5" s="148">
        <v>11.814862335941474</v>
      </c>
      <c r="CN5" s="148">
        <v>11.857909047466018</v>
      </c>
      <c r="CO5" s="148">
        <v>11.900962380843691</v>
      </c>
      <c r="CP5" s="148">
        <v>11.944019051570351</v>
      </c>
      <c r="CQ5" s="148">
        <v>11.987075726744628</v>
      </c>
      <c r="CR5" s="148">
        <v>12.030129025058608</v>
      </c>
      <c r="CS5" s="148">
        <v>12.073175516807362</v>
      </c>
      <c r="CT5" s="148">
        <v>12.116211723917859</v>
      </c>
      <c r="CU5" s="148">
        <v>12.159234119997675</v>
      </c>
      <c r="CV5" s="148">
        <v>12.202239130404005</v>
      </c>
      <c r="CW5" s="148">
        <v>12.245223132333457</v>
      </c>
      <c r="CX5" s="148">
        <v>12.288182454933082</v>
      </c>
      <c r="CY5" s="148">
        <v>12.331113379433111</v>
      </c>
      <c r="CZ5" s="148">
        <v>12.374012139301866</v>
      </c>
      <c r="DA5" s="148">
        <v>12.416874920423345</v>
      </c>
      <c r="DB5" s="148">
        <v>12.459697861297837</v>
      </c>
      <c r="DC5" s="148">
        <v>12.502477053266169</v>
      </c>
      <c r="DD5" s="148">
        <v>12.545208540757891</v>
      </c>
      <c r="DE5" s="148">
        <v>12.587888321563943</v>
      </c>
      <c r="DF5" s="148">
        <v>12.630512347134161</v>
      </c>
      <c r="DG5" s="148">
        <v>12.673076522900152</v>
      </c>
      <c r="DH5" s="148">
        <v>12.715576708623821</v>
      </c>
      <c r="DI5" s="148">
        <v>12.758008718772118</v>
      </c>
      <c r="DJ5" s="148">
        <v>12.80036832291826</v>
      </c>
      <c r="DK5" s="148">
        <v>12.842651246169957</v>
      </c>
      <c r="DL5" s="148">
        <v>12.884853169624906</v>
      </c>
      <c r="DM5" s="148">
        <v>12.926969730854015</v>
      </c>
      <c r="DN5" s="148">
        <v>12.968996524412672</v>
      </c>
      <c r="DO5" s="148">
        <v>13.010929102380414</v>
      </c>
      <c r="DP5" s="148">
        <v>13.052762974929339</v>
      </c>
      <c r="DQ5" s="148">
        <v>13.094493610921571</v>
      </c>
      <c r="DR5" s="148">
        <v>13.136116438536101</v>
      </c>
      <c r="DS5" s="148">
        <v>13.177626845925252</v>
      </c>
      <c r="DT5" s="148">
        <v>13.21902018190111</v>
      </c>
      <c r="DU5" s="148">
        <v>13.260291756652101</v>
      </c>
      <c r="DV5" s="148">
        <v>13.301436842490013</v>
      </c>
      <c r="DW5" s="148">
        <v>13.342450674627649</v>
      </c>
      <c r="DX5" s="148">
        <v>13.383328451987325</v>
      </c>
      <c r="DY5" s="148">
        <v>13.42406533804037</v>
      </c>
      <c r="DZ5" s="148">
        <v>13.464656461677851</v>
      </c>
      <c r="EA5" s="148">
        <v>13.505096918112562</v>
      </c>
      <c r="EB5" s="148">
        <v>13.545381769812479</v>
      </c>
      <c r="EC5" s="148">
        <v>13.585506047465735</v>
      </c>
      <c r="ED5" s="148">
        <v>13.625464750977178</v>
      </c>
      <c r="EE5" s="148">
        <v>13.665252850496575</v>
      </c>
      <c r="EF5" s="148">
        <v>13.70486528747845</v>
      </c>
      <c r="EG5" s="148">
        <v>13.744296975773603</v>
      </c>
      <c r="EH5" s="148">
        <v>13.783542802752198</v>
      </c>
      <c r="EI5" s="148">
        <v>13.822597630458425</v>
      </c>
      <c r="EJ5" s="148">
        <v>13.861456296796611</v>
      </c>
      <c r="EK5" s="148">
        <v>13.900113616748667</v>
      </c>
      <c r="EL5" s="148">
        <v>13.938564383622731</v>
      </c>
      <c r="EM5" s="148">
        <v>13.976803370332807</v>
      </c>
      <c r="EN5" s="148">
        <v>14.014825330709222</v>
      </c>
      <c r="EO5" s="148">
        <v>14.052625000839631</v>
      </c>
      <c r="EP5" s="148">
        <v>14.090197100440324</v>
      </c>
      <c r="EQ5" s="148">
        <v>14.127536334257499</v>
      </c>
      <c r="ER5" s="148">
        <v>14.164637393498204</v>
      </c>
      <c r="ES5" s="148">
        <v>14.201494957290555</v>
      </c>
      <c r="ET5" s="148">
        <v>14.238103694172812</v>
      </c>
      <c r="EU5" s="148">
        <v>14.274458263610919</v>
      </c>
      <c r="EV5" s="148">
        <v>14.310553317544011</v>
      </c>
      <c r="EW5" s="148">
        <v>14.346383501957364</v>
      </c>
      <c r="EX5" s="148">
        <v>14.381943458482308</v>
      </c>
      <c r="EY5" s="148">
        <v>14.417227826022454</v>
      </c>
      <c r="EZ5" s="148">
        <v>14.452231242405702</v>
      </c>
      <c r="FA5" s="148">
        <v>14.486948346061315</v>
      </c>
      <c r="FB5" s="148">
        <v>14.521373777721436</v>
      </c>
      <c r="FC5" s="148">
        <v>14.555502182146322</v>
      </c>
      <c r="FD5" s="148">
        <v>14.589328209872495</v>
      </c>
      <c r="FE5" s="148">
        <v>14.622846518983119</v>
      </c>
      <c r="FF5" s="148">
        <v>14.656051776899705</v>
      </c>
      <c r="FG5" s="148">
        <v>14.688938662194321</v>
      </c>
      <c r="FH5" s="148">
        <v>14.721501866421438</v>
      </c>
      <c r="FI5" s="148">
        <v>14.75373609596844</v>
      </c>
      <c r="FJ5" s="148">
        <v>14.785636073923911</v>
      </c>
      <c r="FK5" s="148">
        <v>14.817196541962659</v>
      </c>
      <c r="FL5" s="148">
        <v>14.848412262246471</v>
      </c>
      <c r="FM5" s="148">
        <v>14.879278019339539</v>
      </c>
      <c r="FN5" s="148">
        <v>14.909788622137521</v>
      </c>
      <c r="FO5" s="148">
        <v>14.939938905809022</v>
      </c>
      <c r="FP5" s="148">
        <v>14.969723733748486</v>
      </c>
      <c r="FQ5" s="148">
        <v>14.999137999539162</v>
      </c>
      <c r="FR5" s="148">
        <v>15.028176628925097</v>
      </c>
      <c r="FS5" s="148">
        <v>15.056834581790843</v>
      </c>
      <c r="FT5" s="148">
        <v>15.085106854147586</v>
      </c>
      <c r="FU5" s="148">
        <v>15.112988480124525</v>
      </c>
      <c r="FV5" s="148">
        <v>15.140474533964078</v>
      </c>
      <c r="FW5" s="148">
        <v>15.16756013201965</v>
      </c>
      <c r="FX5" s="148">
        <v>15.19424043475462</v>
      </c>
      <c r="FY5" s="148">
        <v>15.22051064874108</v>
      </c>
      <c r="FZ5" s="148">
        <v>15.246366028657066</v>
      </c>
      <c r="GA5" s="148">
        <v>15.271801879280739</v>
      </c>
      <c r="GB5" s="148">
        <v>15.29681355748019</v>
      </c>
      <c r="GC5" s="148">
        <v>15.321396474197343</v>
      </c>
      <c r="GD5" s="148">
        <v>15.345546096424538</v>
      </c>
      <c r="GE5" s="148">
        <v>15.369257949172324</v>
      </c>
      <c r="GF5" s="148">
        <v>15.392527617426977</v>
      </c>
      <c r="GG5" s="148">
        <v>15.415350748096179</v>
      </c>
      <c r="GH5" s="148">
        <v>15.43772305194152</v>
      </c>
      <c r="GI5" s="148">
        <v>15.459640305496102</v>
      </c>
      <c r="GJ5" s="148">
        <v>15.481098352965947</v>
      </c>
      <c r="GK5" s="148">
        <v>15.50209310811355</v>
      </c>
      <c r="GL5" s="148">
        <v>15.522620556122098</v>
      </c>
      <c r="GM5" s="148">
        <v>15.542676755438876</v>
      </c>
      <c r="GN5" s="148">
        <v>15.562257839596324</v>
      </c>
      <c r="GO5" s="148">
        <v>15.58136001900926</v>
      </c>
      <c r="GP5" s="148">
        <v>15.599979582746725</v>
      </c>
      <c r="GQ5" s="148">
        <v>15.618112900277007</v>
      </c>
      <c r="GR5" s="148">
        <v>15.635756423184377</v>
      </c>
      <c r="GS5" s="148">
        <v>15.652906686855999</v>
      </c>
      <c r="GT5" s="148">
        <v>15.669560312137644</v>
      </c>
      <c r="GU5" s="148">
        <v>15.943881460728587</v>
      </c>
      <c r="GV5" s="148">
        <v>15.984608106277381</v>
      </c>
      <c r="GW5" s="148">
        <v>16.025283132787372</v>
      </c>
      <c r="GX5" s="148">
        <v>16.065904158805044</v>
      </c>
      <c r="GY5" s="148">
        <v>16.106468783879709</v>
      </c>
      <c r="GZ5" s="148">
        <v>16.146974588714247</v>
      </c>
      <c r="HA5" s="148">
        <v>16.187419135322791</v>
      </c>
      <c r="HB5" s="148">
        <v>16.227799967195441</v>
      </c>
      <c r="HC5" s="148">
        <v>16.26811460947</v>
      </c>
      <c r="HD5" s="148">
        <v>16.308360569110906</v>
      </c>
      <c r="HE5" s="148">
        <v>16.348535335095352</v>
      </c>
      <c r="HF5" s="148">
        <v>16.388636378606645</v>
      </c>
      <c r="HG5" s="148">
        <v>16.428661153234938</v>
      </c>
      <c r="HH5" s="148">
        <v>16.468607095185284</v>
      </c>
      <c r="HI5" s="148">
        <v>16.508471623493215</v>
      </c>
      <c r="HJ5" s="148">
        <v>16.54825214024768</v>
      </c>
      <c r="HK5" s="148">
        <v>16.587946030821669</v>
      </c>
      <c r="HL5" s="148">
        <v>16.627550664110302</v>
      </c>
      <c r="HM5" s="148">
        <v>16.667063392776615</v>
      </c>
      <c r="HN5" s="148">
        <v>16.706481553504993</v>
      </c>
      <c r="HO5" s="148">
        <v>16.745802467262308</v>
      </c>
      <c r="HP5" s="148">
        <v>16.785023439566846</v>
      </c>
      <c r="HQ5" s="148">
        <v>16.824141760764938</v>
      </c>
      <c r="HR5" s="148">
        <v>16.863154706315466</v>
      </c>
      <c r="HS5" s="148">
        <v>16.902059537082181</v>
      </c>
      <c r="HT5" s="148">
        <v>16.940853499633871</v>
      </c>
      <c r="HU5" s="148">
        <v>16.979533826552423</v>
      </c>
      <c r="HV5" s="148">
        <v>17.018097736748768</v>
      </c>
      <c r="HW5" s="148">
        <v>17.056542435786731</v>
      </c>
      <c r="HX5" s="148">
        <v>17.094865116214844</v>
      </c>
      <c r="HY5" s="148">
        <v>17.133062957905992</v>
      </c>
      <c r="HZ5" s="148">
        <v>17.171133128405078</v>
      </c>
      <c r="IA5" s="148">
        <v>17.209072783284579</v>
      </c>
      <c r="IB5" s="148">
        <v>17.246879066507972</v>
      </c>
      <c r="IC5" s="148">
        <v>17.284549110801144</v>
      </c>
      <c r="ID5" s="148">
        <v>17.322080038031658</v>
      </c>
      <c r="IE5" s="148">
        <v>17.359468959595894</v>
      </c>
      <c r="IF5" s="148">
        <v>17.396712976814054</v>
      </c>
      <c r="IG5" s="148">
        <v>17.433809181332993</v>
      </c>
      <c r="IH5" s="148">
        <v>17.47075465553684</v>
      </c>
      <c r="II5" s="148">
        <v>17.507546472965409</v>
      </c>
      <c r="IJ5" s="148">
        <v>17.544181698740285</v>
      </c>
      <c r="IK5" s="148">
        <v>17.580657389998638</v>
      </c>
      <c r="IL5" s="148">
        <v>17.616970596334646</v>
      </c>
      <c r="IM5" s="148">
        <v>17.653118360248463</v>
      </c>
      <c r="IN5" s="148">
        <v>17.689097717602774</v>
      </c>
      <c r="IO5" s="148">
        <v>17.724905698086747</v>
      </c>
      <c r="IP5" s="148">
        <v>17.760539325687418</v>
      </c>
      <c r="IQ5" s="148">
        <v>17.795995619168327</v>
      </c>
      <c r="IR5" s="148">
        <v>17.831271592555471</v>
      </c>
      <c r="IS5" s="148">
        <v>17.866364255630362</v>
      </c>
      <c r="IT5" s="148">
        <v>17.901270614430178</v>
      </c>
      <c r="IU5" s="148">
        <v>17.935987671754862</v>
      </c>
      <c r="IV5" s="148">
        <v>17.970512427681133</v>
      </c>
      <c r="IW5" s="148">
        <v>18.004841880083262</v>
      </c>
      <c r="IX5" s="148">
        <v>18.038973025160509</v>
      </c>
      <c r="IY5" s="148">
        <v>18.072902857971137</v>
      </c>
      <c r="IZ5" s="148">
        <v>18.106628372972832</v>
      </c>
      <c r="JA5" s="148">
        <v>18.140146564569495</v>
      </c>
      <c r="JB5" s="148">
        <v>18.173454427664158</v>
      </c>
      <c r="JC5" s="148">
        <v>18.206548958218004</v>
      </c>
      <c r="JD5" s="148">
        <v>18.239427153815296</v>
      </c>
      <c r="JE5" s="148">
        <v>18.272086014234073</v>
      </c>
      <c r="JF5" s="148">
        <v>18.304522542022472</v>
      </c>
      <c r="JG5" s="148">
        <v>18.336733743080519</v>
      </c>
      <c r="JH5" s="148">
        <v>18.36871662724726</v>
      </c>
      <c r="JI5" s="148">
        <v>18.400468208893034</v>
      </c>
      <c r="JJ5" s="148">
        <v>18.431985507516703</v>
      </c>
      <c r="JK5" s="148">
        <v>18.46326554834771</v>
      </c>
      <c r="JL5" s="148">
        <v>18.494305362952808</v>
      </c>
      <c r="JM5" s="148">
        <v>18.525101989847151</v>
      </c>
      <c r="JN5" s="148">
        <v>18.555652475109717</v>
      </c>
      <c r="JO5" s="148">
        <v>18.585953873002786</v>
      </c>
      <c r="JP5" s="148">
        <v>18.616003246595255</v>
      </c>
      <c r="JQ5" s="148">
        <v>18.645797668389648</v>
      </c>
      <c r="JR5" s="148">
        <v>18.675334220952578</v>
      </c>
      <c r="JS5" s="148">
        <v>18.704609997548459</v>
      </c>
      <c r="JT5" s="148">
        <v>18.733622102776248</v>
      </c>
      <c r="JU5" s="148">
        <v>18.76236765320899</v>
      </c>
      <c r="JV5" s="148">
        <v>18.790843778035971</v>
      </c>
      <c r="JW5" s="148">
        <v>18.819047619707213</v>
      </c>
      <c r="JX5" s="148">
        <v>18.846976334580098</v>
      </c>
      <c r="JY5" s="148">
        <v>18.874627093567867</v>
      </c>
      <c r="JZ5" s="148">
        <v>18.901997082789798</v>
      </c>
      <c r="KA5" s="148">
        <v>18.929083504222763</v>
      </c>
      <c r="KB5" s="148">
        <v>18.955883576353937</v>
      </c>
      <c r="KC5" s="148">
        <v>18.982394534834405</v>
      </c>
      <c r="KD5" s="148">
        <v>19.008613633133447</v>
      </c>
      <c r="KE5" s="148">
        <v>19.034538143193195</v>
      </c>
      <c r="KF5" s="148">
        <v>19.060165356083377</v>
      </c>
      <c r="KG5" s="148">
        <v>19.085492582655995</v>
      </c>
      <c r="KH5" s="148">
        <v>19.110517154199538</v>
      </c>
      <c r="KI5" s="148">
        <v>19.135236423092557</v>
      </c>
      <c r="KJ5" s="148">
        <v>19.159647763456263</v>
      </c>
      <c r="KK5" s="148">
        <v>19.183748571805918</v>
      </c>
      <c r="KL5" s="148">
        <v>19.207536267700746</v>
      </c>
      <c r="KM5" s="148">
        <v>19.231008294391987</v>
      </c>
      <c r="KN5" s="148">
        <v>19.254162119468997</v>
      </c>
      <c r="KO5" s="148">
        <v>19.276995235502902</v>
      </c>
      <c r="KP5" s="148">
        <v>19.299505160687712</v>
      </c>
      <c r="KQ5" s="148">
        <v>19.321689439478444</v>
      </c>
      <c r="KR5" s="148">
        <v>19.343545643226093</v>
      </c>
      <c r="KS5" s="148">
        <v>19.365071370809076</v>
      </c>
      <c r="KT5" s="148">
        <v>19.386264249260964</v>
      </c>
      <c r="KU5" s="148">
        <v>19.407121934394045</v>
      </c>
      <c r="KV5" s="148">
        <v>19.427642111418617</v>
      </c>
      <c r="KW5" s="148">
        <v>19.447822495557613</v>
      </c>
      <c r="KX5" s="148">
        <v>19.467660832656247</v>
      </c>
      <c r="KY5" s="148">
        <v>19.487154899786479</v>
      </c>
      <c r="KZ5" s="148">
        <v>19.506302505845973</v>
      </c>
      <c r="LA5" s="148">
        <v>19.525101492151204</v>
      </c>
      <c r="LB5" s="148">
        <v>19.543549733024509</v>
      </c>
      <c r="LC5" s="148">
        <v>19.561645136374764</v>
      </c>
      <c r="LD5" s="148">
        <v>19.579385644271358</v>
      </c>
      <c r="LE5" s="148">
        <v>19.596769233511299</v>
      </c>
      <c r="LF5" s="148">
        <v>19.613793916178999</v>
      </c>
      <c r="LG5" s="148">
        <v>19.630457740198604</v>
      </c>
      <c r="LH5" s="148">
        <v>19.646758789878572</v>
      </c>
      <c r="LI5" s="148">
        <v>19.662695186448094</v>
      </c>
      <c r="LJ5" s="148">
        <v>19.678265088585281</v>
      </c>
      <c r="LK5" s="148">
        <v>19.693466692936674</v>
      </c>
      <c r="LL5" s="148">
        <v>19.70829823462795</v>
      </c>
      <c r="LM5" s="148">
        <v>19.72275798776543</v>
      </c>
      <c r="LN5" s="148">
        <v>19.736844265928244</v>
      </c>
      <c r="LO5" s="148">
        <v>19.750555422650798</v>
      </c>
      <c r="LP5" s="148">
        <v>19.763889851895428</v>
      </c>
      <c r="LQ5" s="148">
        <v>19.776845988514758</v>
      </c>
      <c r="LR5" s="148">
        <v>19.789422308703816</v>
      </c>
      <c r="LS5" s="148">
        <v>19.80161733044141</v>
      </c>
      <c r="LT5" s="148">
        <v>19.813429613920682</v>
      </c>
      <c r="LU5" s="148">
        <v>19.824857761968556</v>
      </c>
      <c r="LV5" s="148">
        <v>19.835900420453822</v>
      </c>
      <c r="LW5" s="148">
        <v>19.846556278683774</v>
      </c>
      <c r="LX5" s="148">
        <v>19.856824069788949</v>
      </c>
      <c r="LY5" s="148">
        <v>19.86670257109602</v>
      </c>
      <c r="LZ5" s="148">
        <v>19.876190604488464</v>
      </c>
      <c r="MA5" s="148">
        <v>19.885287036754875</v>
      </c>
      <c r="MB5" s="148">
        <v>19.893990779924685</v>
      </c>
      <c r="MC5" s="148">
        <v>19.902300791591227</v>
      </c>
      <c r="MD5" s="148">
        <v>19.910216075221765</v>
      </c>
      <c r="ME5" s="148">
        <v>19.917735680454566</v>
      </c>
      <c r="MF5" s="148">
        <v>19.924858703382569</v>
      </c>
      <c r="MG5" s="148">
        <v>19.931584286823764</v>
      </c>
      <c r="MH5" s="148">
        <v>19.937911620577971</v>
      </c>
      <c r="MI5" s="148">
        <v>19.943839941669861</v>
      </c>
      <c r="MJ5" s="148">
        <v>19.949368534578245</v>
      </c>
      <c r="MK5" s="148">
        <v>19.95449673145125</v>
      </c>
      <c r="ML5" s="148">
        <v>19.959223912307568</v>
      </c>
      <c r="MM5" s="148">
        <v>19.96354950522338</v>
      </c>
      <c r="MN5" s="148">
        <v>19.967472986504994</v>
      </c>
      <c r="MO5" s="148">
        <v>19.970993880847143</v>
      </c>
      <c r="MP5" s="148">
        <v>19.974111761476721</v>
      </c>
      <c r="MQ5" s="148">
        <v>19.976826250281967</v>
      </c>
      <c r="MR5" s="148">
        <v>19.979137017927027</v>
      </c>
      <c r="MS5" s="148">
        <v>19.98104378395173</v>
      </c>
      <c r="MT5" s="148">
        <v>19.982546316856709</v>
      </c>
      <c r="MU5" s="148">
        <v>19.983644434173605</v>
      </c>
      <c r="MV5" s="148">
        <v>19.984338002520428</v>
      </c>
      <c r="MW5" s="148">
        <v>19.984626937642137</v>
      </c>
      <c r="MX5" s="148">
        <v>19.984511204436114</v>
      </c>
      <c r="MY5" s="148">
        <v>19.98399081696293</v>
      </c>
      <c r="MZ5" s="148">
        <v>19.98306583844202</v>
      </c>
      <c r="NA5" s="148">
        <v>19.981736381232466</v>
      </c>
      <c r="NB5" s="148">
        <v>19.980002606798926</v>
      </c>
      <c r="NC5" s="148">
        <v>19.977864725662609</v>
      </c>
      <c r="ND5" s="148">
        <v>19.975322997337351</v>
      </c>
      <c r="NE5" s="148">
        <v>19.972377730250933</v>
      </c>
      <c r="NF5" s="148">
        <v>19.969029281651579</v>
      </c>
      <c r="NG5" s="148">
        <v>19.965278057499631</v>
      </c>
      <c r="NH5" s="148">
        <v>19.961124512344728</v>
      </c>
      <c r="NI5" s="148">
        <v>19.956569149188198</v>
      </c>
      <c r="NJ5" s="148">
        <v>19.951612519331022</v>
      </c>
      <c r="NK5" s="148">
        <v>19.946255222207363</v>
      </c>
      <c r="NL5" s="148">
        <v>19.940497905203621</v>
      </c>
      <c r="NM5" s="148">
        <v>19.934341263463452</v>
      </c>
      <c r="NN5" s="148">
        <v>19.927786039678431</v>
      </c>
      <c r="NO5" s="148">
        <v>19.920833023864834</v>
      </c>
      <c r="NP5" s="148">
        <v>19.91348305312647</v>
      </c>
      <c r="NQ5" s="148">
        <v>19.905737011403772</v>
      </c>
      <c r="NR5" s="148">
        <v>19.897595829209202</v>
      </c>
      <c r="NS5" s="148">
        <v>19.889060483349315</v>
      </c>
      <c r="NT5" s="148">
        <v>19.880131996633317</v>
      </c>
      <c r="NU5" s="148">
        <v>19.870811437568616</v>
      </c>
      <c r="NV5" s="148">
        <v>19.861099920043319</v>
      </c>
      <c r="NW5" s="148">
        <v>19.850998602995872</v>
      </c>
      <c r="NX5" s="148">
        <v>19.840508690072141</v>
      </c>
      <c r="NY5" s="148">
        <v>19.829631429270009</v>
      </c>
      <c r="NZ5" s="148">
        <v>19.818368112571648</v>
      </c>
      <c r="OA5" s="148">
        <v>19.806720075563909</v>
      </c>
      <c r="OB5" s="148">
        <v>19.794688697046649</v>
      </c>
      <c r="OC5" s="148">
        <v>19.782275398629618</v>
      </c>
      <c r="OD5" s="148">
        <v>19.769481644317782</v>
      </c>
      <c r="OE5" s="148">
        <v>19.756308940085493</v>
      </c>
      <c r="OF5" s="148">
        <v>19.742758833439765</v>
      </c>
      <c r="OG5" s="148">
        <v>19.728832912972702</v>
      </c>
      <c r="OH5" s="148">
        <v>19.714532807903456</v>
      </c>
      <c r="OI5" s="148">
        <v>19.699860187610021</v>
      </c>
      <c r="OJ5" s="148">
        <v>19.684816761150884</v>
      </c>
      <c r="OK5" s="148">
        <v>19.669404276776984</v>
      </c>
      <c r="OL5" s="148">
        <v>19.653624521434203</v>
      </c>
      <c r="OM5" s="148">
        <v>19.637479320256549</v>
      </c>
      <c r="ON5" s="148">
        <v>19.620970536050304</v>
      </c>
      <c r="OO5" s="148">
        <v>19.60410006876965</v>
      </c>
      <c r="OP5" s="148">
        <v>19.586869854983707</v>
      </c>
      <c r="OQ5" s="148">
        <v>19.569281867335313</v>
      </c>
      <c r="OR5" s="148">
        <v>19.551338113992117</v>
      </c>
      <c r="OS5" s="148">
        <v>19.533040638089837</v>
      </c>
      <c r="OT5" s="148">
        <v>19.514391517168313</v>
      </c>
      <c r="OU5" s="148">
        <v>19.495392862600436</v>
      </c>
      <c r="OV5" s="148">
        <v>19.476046819014275</v>
      </c>
      <c r="OW5" s="148">
        <v>19.456355563708755</v>
      </c>
      <c r="OX5" s="148">
        <v>19.436321306063078</v>
      </c>
      <c r="OY5" s="148">
        <v>19.415946286940233</v>
      </c>
      <c r="OZ5" s="148">
        <v>19.395232778084896</v>
      </c>
      <c r="PA5" s="148">
        <v>19.374183081515937</v>
      </c>
      <c r="PB5" s="148">
        <v>19.352799528913838</v>
      </c>
      <c r="PC5" s="148">
        <v>19.331084481003479</v>
      </c>
      <c r="PD5" s="148">
        <v>19.309040326932269</v>
      </c>
      <c r="PE5" s="148">
        <v>19.286669483644179</v>
      </c>
      <c r="PF5" s="148">
        <v>19.263974395249896</v>
      </c>
      <c r="PG5" s="148">
        <v>19.240957532393306</v>
      </c>
      <c r="PH5" s="148">
        <v>19.217621391614649</v>
      </c>
      <c r="PI5" s="148">
        <v>19.193968494710706</v>
      </c>
      <c r="PJ5" s="148">
        <v>19.170001388092128</v>
      </c>
      <c r="PK5" s="148">
        <v>19.145722642138434</v>
      </c>
      <c r="PL5" s="148">
        <v>19.12113485055071</v>
      </c>
      <c r="PM5" s="148">
        <v>19.096240629702436</v>
      </c>
      <c r="PN5" s="148">
        <v>19.071042617988745</v>
      </c>
      <c r="PO5" s="148">
        <v>19.045543475174284</v>
      </c>
      <c r="PP5" s="148">
        <v>19.019745881740004</v>
      </c>
      <c r="PQ5" s="148">
        <v>18.99365253822922</v>
      </c>
      <c r="PR5" s="148">
        <v>18.967266164593106</v>
      </c>
      <c r="PS5" s="148">
        <v>18.940589499535896</v>
      </c>
      <c r="PT5" s="148">
        <v>18.9136252998602</v>
      </c>
      <c r="PU5" s="148">
        <v>18.886376339812511</v>
      </c>
      <c r="PV5" s="148">
        <v>18.858845410429293</v>
      </c>
      <c r="PW5" s="148">
        <v>18.831035318883853</v>
      </c>
      <c r="PX5" s="148">
        <v>18.802948887834212</v>
      </c>
      <c r="PY5" s="148">
        <v>18.774588954772394</v>
      </c>
      <c r="PZ5" s="148">
        <v>18.745958371375117</v>
      </c>
      <c r="QA5" s="148">
        <v>18.717060002856336</v>
      </c>
      <c r="QB5" s="148">
        <v>18.687896727321831</v>
      </c>
      <c r="QC5" s="148">
        <v>18.658471435126042</v>
      </c>
      <c r="QD5" s="148">
        <v>18.628787028231311</v>
      </c>
      <c r="QE5" s="148">
        <v>18.598846419570005</v>
      </c>
      <c r="QF5" s="148">
        <v>18.568652532409381</v>
      </c>
      <c r="QG5" s="148">
        <v>18.538208299719781</v>
      </c>
      <c r="QH5" s="148">
        <v>18.507516663546134</v>
      </c>
      <c r="QI5" s="148">
        <v>18.476580574382922</v>
      </c>
      <c r="QJ5" s="148">
        <v>18.445402990553163</v>
      </c>
      <c r="QK5" s="148">
        <v>18.413986877591164</v>
      </c>
      <c r="QL5" s="148">
        <v>18.382335207629541</v>
      </c>
      <c r="QM5" s="148">
        <v>18.350450958790645</v>
      </c>
      <c r="QN5" s="148">
        <v>18.318337114582473</v>
      </c>
      <c r="QO5" s="148">
        <v>18.285996663299301</v>
      </c>
      <c r="QP5" s="148">
        <v>18.253432597427338</v>
      </c>
      <c r="QQ5" s="148">
        <v>18.220647913055302</v>
      </c>
      <c r="QR5" s="148">
        <v>18.187645609290399</v>
      </c>
      <c r="QS5" s="148">
        <v>18.154428687679601</v>
      </c>
      <c r="QT5" s="148">
        <v>18.121000151636505</v>
      </c>
      <c r="QU5" s="148">
        <v>18.08736300587395</v>
      </c>
      <c r="QV5" s="148">
        <v>18.053520255842443</v>
      </c>
      <c r="QW5" s="148">
        <v>18.019474907174615</v>
      </c>
      <c r="QX5" s="148">
        <v>17.985229965135787</v>
      </c>
      <c r="QY5" s="148">
        <v>17.950788434080799</v>
      </c>
      <c r="QZ5" s="148">
        <v>17.91615331691726</v>
      </c>
      <c r="RA5" s="148">
        <v>17.881327614575266</v>
      </c>
      <c r="RB5" s="148">
        <v>17.846314325483757</v>
      </c>
      <c r="RC5" s="148">
        <v>17.811116445053614</v>
      </c>
      <c r="RD5" s="148">
        <v>17.775736965167592</v>
      </c>
      <c r="RE5" s="148">
        <v>17.740178873677152</v>
      </c>
      <c r="RF5" s="148">
        <v>17.704445153906374</v>
      </c>
      <c r="RG5" s="148">
        <v>17.66853878416298</v>
      </c>
      <c r="RH5" s="148">
        <v>17.63246273725651</v>
      </c>
      <c r="RI5" s="148">
        <v>17.59621998002385</v>
      </c>
      <c r="RJ5" s="148">
        <v>17.559813472862096</v>
      </c>
      <c r="RK5" s="148">
        <v>17.523246169268788</v>
      </c>
      <c r="RL5" s="148">
        <v>17.486521015389751</v>
      </c>
      <c r="RM5" s="148">
        <v>17.44964094957437</v>
      </c>
      <c r="RN5" s="148">
        <v>17.412608901938551</v>
      </c>
      <c r="RO5" s="148">
        <v>17.375427793935327</v>
      </c>
      <c r="RP5" s="148">
        <v>17.338100537933116</v>
      </c>
      <c r="RQ5" s="148">
        <v>17.300630036801795</v>
      </c>
      <c r="RR5" s="148">
        <v>17.263019183506547</v>
      </c>
      <c r="RS5" s="148">
        <v>17.225270860709443</v>
      </c>
      <c r="RT5" s="148">
        <v>17.187387940379001</v>
      </c>
      <c r="RU5" s="148">
        <v>17.149373283407499</v>
      </c>
      <c r="RV5" s="148">
        <v>17.111229739236194</v>
      </c>
      <c r="RW5" s="148">
        <v>17.072960145488565</v>
      </c>
      <c r="RX5" s="148">
        <v>17.034567327611231</v>
      </c>
      <c r="RY5" s="148">
        <v>16.996054098523086</v>
      </c>
      <c r="RZ5" s="148">
        <v>16.957423258272076</v>
      </c>
      <c r="SA5" s="148">
        <v>16.918677593700114</v>
      </c>
      <c r="SB5" s="148">
        <v>16.879819878115786</v>
      </c>
      <c r="SC5" s="148">
        <v>16.84085287097508</v>
      </c>
      <c r="SD5" s="148">
        <v>16.801779317569846</v>
      </c>
      <c r="SE5" s="148">
        <v>16.76260194872437</v>
      </c>
      <c r="SF5" s="148">
        <v>16.723323480499609</v>
      </c>
      <c r="SG5" s="148">
        <v>16.683946613905409</v>
      </c>
      <c r="SH5" s="248">
        <v>16.644474034620455</v>
      </c>
      <c r="SI5" s="248">
        <v>16.612503150260356</v>
      </c>
      <c r="SJ5" s="248">
        <v>16.580593675918056</v>
      </c>
      <c r="SK5" s="248">
        <v>16.548745493636538</v>
      </c>
      <c r="SL5" s="248">
        <v>16.516958485685354</v>
      </c>
      <c r="SM5" s="248">
        <v>16.48523253456019</v>
      </c>
      <c r="SN5" s="248">
        <v>16.453567522982443</v>
      </c>
      <c r="SO5" s="248">
        <v>16.421963333898773</v>
      </c>
      <c r="SP5" s="248">
        <v>16.390419850480683</v>
      </c>
      <c r="SQ5" s="248">
        <v>16.358936956124079</v>
      </c>
      <c r="SR5" s="248">
        <v>16.327514534448841</v>
      </c>
      <c r="SS5" s="248">
        <v>16.296152469298391</v>
      </c>
      <c r="ST5" s="248">
        <v>16.264850644739273</v>
      </c>
      <c r="SU5" s="248">
        <v>16.233608945060709</v>
      </c>
      <c r="SV5" s="248">
        <v>16.202427254774186</v>
      </c>
      <c r="SW5" s="248">
        <v>16.171305458613016</v>
      </c>
      <c r="SX5" s="248">
        <v>16.140243441531926</v>
      </c>
      <c r="SY5" s="248">
        <v>16.109241088706611</v>
      </c>
      <c r="SZ5" s="248">
        <v>16.078298285533332</v>
      </c>
      <c r="TA5" s="248">
        <v>16.047414917628476</v>
      </c>
      <c r="TB5" s="248">
        <v>16.016590870828143</v>
      </c>
      <c r="TC5" s="248">
        <v>15.98582603118772</v>
      </c>
      <c r="TD5" s="248">
        <v>15.955120284981458</v>
      </c>
      <c r="TE5" s="248">
        <v>15.924473518702053</v>
      </c>
      <c r="TF5" s="248">
        <v>15.89388561906023</v>
      </c>
      <c r="TG5" s="248">
        <v>15.863356472984318</v>
      </c>
      <c r="TH5" s="248">
        <v>15.832885967619839</v>
      </c>
      <c r="TI5" s="248">
        <v>15.802473990329085</v>
      </c>
      <c r="TJ5" s="248">
        <v>15.772120428690704</v>
      </c>
      <c r="TK5" s="248">
        <v>15.741825170499281</v>
      </c>
      <c r="TL5" s="248">
        <v>15.711588103764932</v>
      </c>
      <c r="TM5" s="248">
        <v>15.681409116712882</v>
      </c>
      <c r="TN5" s="248">
        <v>15.651288097783052</v>
      </c>
      <c r="TO5" s="248">
        <v>15.621224935629654</v>
      </c>
      <c r="TP5" s="248">
        <v>15.591219519120767</v>
      </c>
      <c r="TQ5" s="248">
        <v>15.56127173733794</v>
      </c>
      <c r="TR5" s="248">
        <v>15.531381479575771</v>
      </c>
      <c r="TS5" s="248">
        <v>15.501548635341505</v>
      </c>
      <c r="TT5" s="248">
        <v>15.471773094354621</v>
      </c>
      <c r="TU5" s="248">
        <v>15.442054746546425</v>
      </c>
      <c r="TV5" s="248">
        <v>15.412393482059647</v>
      </c>
      <c r="TW5" s="248">
        <v>15.382789191248031</v>
      </c>
      <c r="TX5" s="248">
        <v>15.35324176467593</v>
      </c>
      <c r="TY5" s="248">
        <v>15.323751093117902</v>
      </c>
      <c r="TZ5" s="248">
        <v>15.294317067558307</v>
      </c>
      <c r="UA5" s="248">
        <v>15.264939579190903</v>
      </c>
      <c r="UB5" s="248">
        <v>15.235618519418445</v>
      </c>
      <c r="UC5" s="248">
        <v>15.206353779852282</v>
      </c>
      <c r="UD5" s="248">
        <v>15.177145252311957</v>
      </c>
      <c r="UE5" s="248">
        <v>15.147992828824808</v>
      </c>
      <c r="UF5" s="148">
        <v>15.118896401625568</v>
      </c>
      <c r="UG5" s="148">
        <v>15.092479785714252</v>
      </c>
      <c r="UH5" s="148">
        <v>15.066088108499439</v>
      </c>
      <c r="UI5" s="148">
        <v>15.039721334682621</v>
      </c>
      <c r="UJ5" s="148">
        <v>15.013379429031836</v>
      </c>
      <c r="UK5" s="148">
        <v>14.987062356381577</v>
      </c>
      <c r="UL5" s="148">
        <v>14.960770081632589</v>
      </c>
      <c r="UM5" s="148">
        <v>14.934502569751743</v>
      </c>
      <c r="UN5" s="148">
        <v>14.908259785771866</v>
      </c>
      <c r="UO5" s="148">
        <v>14.882041694791592</v>
      </c>
      <c r="UP5" s="148">
        <v>14.855848261975201</v>
      </c>
      <c r="UQ5" s="148">
        <v>14.829679452552471</v>
      </c>
      <c r="UR5" s="148">
        <v>14.803535231818508</v>
      </c>
      <c r="US5" s="148">
        <v>14.777415565133634</v>
      </c>
      <c r="UT5" s="148">
        <v>14.751320417923186</v>
      </c>
      <c r="UU5" s="148">
        <v>14.725249755677378</v>
      </c>
      <c r="UV5" s="148">
        <v>14.699203543951175</v>
      </c>
      <c r="UW5" s="148">
        <v>14.673181748364101</v>
      </c>
      <c r="UX5" s="148">
        <v>14.647184334600123</v>
      </c>
      <c r="UY5" s="148">
        <v>14.621211268407475</v>
      </c>
      <c r="UZ5" s="148">
        <v>14.595262515598519</v>
      </c>
      <c r="VA5" s="148">
        <v>14.569338042049598</v>
      </c>
      <c r="VB5" s="148">
        <v>14.543437813700875</v>
      </c>
      <c r="VC5" s="148">
        <v>14.517561796556183</v>
      </c>
      <c r="VD5" s="148">
        <v>14.491709956682913</v>
      </c>
      <c r="VE5" s="148">
        <v>14.465882260211803</v>
      </c>
      <c r="VF5" s="148">
        <v>14.440078673336838</v>
      </c>
      <c r="VG5" s="148">
        <v>14.414299162315094</v>
      </c>
      <c r="VH5" s="148">
        <v>14.388543693466566</v>
      </c>
      <c r="VI5" s="148">
        <v>14.362812233174068</v>
      </c>
      <c r="VJ5" s="148">
        <v>14.337104747883028</v>
      </c>
      <c r="VK5" s="148">
        <v>14.311421204101404</v>
      </c>
      <c r="VL5" s="148">
        <v>14.285761568399478</v>
      </c>
      <c r="VM5" s="148">
        <v>14.260125807409757</v>
      </c>
      <c r="VN5" s="148">
        <v>14.234513887826814</v>
      </c>
      <c r="VO5" s="148">
        <v>14.208925776407137</v>
      </c>
      <c r="VP5" s="148">
        <v>14.183361439968984</v>
      </c>
      <c r="VQ5" s="148">
        <v>14.157820845392253</v>
      </c>
      <c r="VR5" s="148">
        <v>14.132303959618332</v>
      </c>
      <c r="VS5" s="148">
        <v>14.106810749649954</v>
      </c>
      <c r="VT5" s="148">
        <v>14.081341182551055</v>
      </c>
      <c r="VU5" s="148">
        <v>14.055895225446632</v>
      </c>
      <c r="VV5" s="148">
        <v>14.030472845522613</v>
      </c>
      <c r="VW5" s="148">
        <v>14.005074010025689</v>
      </c>
      <c r="VX5" s="148">
        <v>13.979698686263207</v>
      </c>
      <c r="VY5" s="148">
        <v>13.954346841603007</v>
      </c>
      <c r="VZ5" s="148">
        <v>13.929018443473284</v>
      </c>
      <c r="WA5" s="148">
        <v>13.90371345936247</v>
      </c>
      <c r="WB5" s="148">
        <v>13.878431856819043</v>
      </c>
      <c r="WC5" s="148">
        <v>13.853173603451467</v>
      </c>
      <c r="WD5" s="148">
        <v>13.827938666927972</v>
      </c>
      <c r="WE5" s="148">
        <v>13.802727014976551</v>
      </c>
      <c r="WF5" s="148">
        <v>13.777538615384493</v>
      </c>
      <c r="WG5" s="148">
        <v>13.75237343599871</v>
      </c>
      <c r="WH5" s="148">
        <v>13.727231444725279</v>
      </c>
      <c r="WI5" s="148">
        <v>13.702112609529403</v>
      </c>
      <c r="WJ5" s="148">
        <v>13.677016898435276</v>
      </c>
      <c r="WK5" s="148">
        <v>13.651944279525916</v>
      </c>
      <c r="WL5" s="148">
        <v>13.626894720943069</v>
      </c>
      <c r="WM5" s="148">
        <v>13.601868190887055</v>
      </c>
      <c r="WN5" s="148">
        <v>13.576864657616628</v>
      </c>
      <c r="WO5" s="148">
        <v>13.551884089448858</v>
      </c>
      <c r="WP5" s="148">
        <v>13.526926454758977</v>
      </c>
      <c r="WQ5" s="148">
        <v>13.501991721980268</v>
      </c>
      <c r="WR5" s="148">
        <v>13.477079859603915</v>
      </c>
      <c r="WS5" s="148">
        <v>13.452190836178874</v>
      </c>
      <c r="WT5" s="148">
        <v>13.427324620311751</v>
      </c>
      <c r="WU5" s="148">
        <v>13.402481180666657</v>
      </c>
      <c r="WV5" s="148">
        <v>13.377660485965068</v>
      </c>
      <c r="WW5" s="148">
        <v>13.352862504985731</v>
      </c>
      <c r="WX5" s="148">
        <v>13.32808720656449</v>
      </c>
      <c r="WY5" s="148">
        <v>13.303334559594186</v>
      </c>
      <c r="WZ5" s="148">
        <v>13.278604533024506</v>
      </c>
      <c r="XA5" s="148">
        <v>13.253897095861863</v>
      </c>
      <c r="XB5" s="148">
        <v>13.22921221716928</v>
      </c>
      <c r="XC5" s="148">
        <v>13.20454986606622</v>
      </c>
      <c r="XD5" s="148">
        <v>13.179910011728511</v>
      </c>
      <c r="XE5" s="148">
        <v>13.155292623388174</v>
      </c>
      <c r="XF5" s="148">
        <v>13.130697670333316</v>
      </c>
      <c r="XG5" s="148">
        <v>13.106125121907999</v>
      </c>
      <c r="XH5" s="148">
        <v>13.081574947512108</v>
      </c>
      <c r="XI5" s="148">
        <v>13.057047116601231</v>
      </c>
      <c r="XJ5" s="148">
        <v>13.03254159868653</v>
      </c>
      <c r="XK5" s="148">
        <v>13.008058363334602</v>
      </c>
      <c r="XL5" s="148">
        <v>12.983597380167376</v>
      </c>
      <c r="XM5" s="148">
        <v>12.959158618861972</v>
      </c>
      <c r="XN5" s="148">
        <v>12.934742049150579</v>
      </c>
      <c r="XO5" s="148">
        <v>12.910347640820333</v>
      </c>
      <c r="XP5" s="148">
        <v>12.885975363713186</v>
      </c>
      <c r="XQ5" s="148">
        <v>12.861625187725783</v>
      </c>
      <c r="XR5" s="148">
        <v>12.83729708280935</v>
      </c>
      <c r="XS5" s="148">
        <v>12.812991018969553</v>
      </c>
      <c r="XT5" s="148">
        <v>12.788706966266384</v>
      </c>
      <c r="XU5" s="148">
        <v>12.764444894814041</v>
      </c>
      <c r="XV5" s="148">
        <v>12.740204774780786</v>
      </c>
      <c r="XW5" s="148">
        <v>12.715986576388868</v>
      </c>
      <c r="XX5" s="148">
        <v>12.691790269914339</v>
      </c>
      <c r="XY5" s="148">
        <v>12.667615825686983</v>
      </c>
      <c r="XZ5" s="148">
        <v>12.64346321409017</v>
      </c>
      <c r="YA5" s="148">
        <v>12.619332405560739</v>
      </c>
      <c r="YB5" s="148">
        <v>12.595223370588888</v>
      </c>
      <c r="YC5" s="148">
        <v>12.571136079718039</v>
      </c>
      <c r="YD5" s="148">
        <v>12.547070503544717</v>
      </c>
      <c r="YE5" s="148">
        <v>12.523026612718457</v>
      </c>
      <c r="YF5" s="148">
        <v>12.499004377941644</v>
      </c>
      <c r="YG5" s="148">
        <v>12.475003769969431</v>
      </c>
      <c r="YH5" s="148">
        <v>12.451024759609599</v>
      </c>
      <c r="YI5" s="148">
        <v>12.427067317722438</v>
      </c>
      <c r="YJ5" s="148">
        <v>12.403131415220646</v>
      </c>
      <c r="YK5" s="148">
        <v>12.379217023069193</v>
      </c>
      <c r="YL5" s="148">
        <v>12.355324112285212</v>
      </c>
      <c r="YM5" s="148">
        <v>12.331452653937893</v>
      </c>
      <c r="YN5" s="148">
        <v>12.307602619148328</v>
      </c>
      <c r="YO5" s="148">
        <v>12.28377397908945</v>
      </c>
      <c r="YP5" s="148">
        <v>12.259966704985864</v>
      </c>
      <c r="YQ5" s="148">
        <v>12.236180768113771</v>
      </c>
      <c r="YR5" s="148">
        <v>12.212416139800828</v>
      </c>
      <c r="YS5" s="148">
        <v>12.188672791426042</v>
      </c>
      <c r="YT5" s="148">
        <v>12.164950694419662</v>
      </c>
      <c r="YU5" s="148">
        <v>12.141249820263043</v>
      </c>
      <c r="YV5" s="148">
        <v>12.117570140488551</v>
      </c>
      <c r="YW5" s="148">
        <v>12.093911626679448</v>
      </c>
      <c r="YX5" s="148">
        <v>12.070274250469776</v>
      </c>
      <c r="YY5" s="148">
        <v>12.046657983544225</v>
      </c>
      <c r="YZ5" s="148">
        <v>12.023062797638051</v>
      </c>
      <c r="ZA5" s="148">
        <v>11.999488664536944</v>
      </c>
      <c r="ZB5" s="148">
        <v>11.975935556076923</v>
      </c>
      <c r="ZC5" s="148">
        <v>11.952403444144213</v>
      </c>
      <c r="ZD5" s="148">
        <v>11.928892300675148</v>
      </c>
      <c r="ZE5" s="148">
        <v>11.905402097656051</v>
      </c>
      <c r="ZF5" s="148">
        <v>11.881932807123123</v>
      </c>
      <c r="ZG5" s="148">
        <v>11.858484401162332</v>
      </c>
      <c r="ZH5" s="148">
        <v>11.835056851909307</v>
      </c>
      <c r="ZI5" s="148">
        <v>11.811650131549221</v>
      </c>
      <c r="ZJ5" s="148">
        <v>11.78826421231669</v>
      </c>
      <c r="ZK5" s="148">
        <v>11.764899066495646</v>
      </c>
      <c r="ZL5" s="148">
        <v>11.741554666419249</v>
      </c>
      <c r="ZM5" s="148">
        <v>11.718230984469759</v>
      </c>
      <c r="ZN5" s="148">
        <v>11.694927993078453</v>
      </c>
      <c r="ZO5" s="148">
        <v>11.671645664725473</v>
      </c>
      <c r="ZP5" s="148">
        <v>11.648383971939763</v>
      </c>
      <c r="ZQ5" s="148">
        <v>11.625142887298939</v>
      </c>
      <c r="ZR5" s="148">
        <v>11.601922383429173</v>
      </c>
      <c r="ZS5" s="148">
        <v>11.578722433005112</v>
      </c>
      <c r="ZT5" s="148">
        <v>11.555543008749744</v>
      </c>
      <c r="ZU5" s="148">
        <v>11.532384083434311</v>
      </c>
      <c r="ZV5" s="148">
        <v>11.50924562987818</v>
      </c>
      <c r="ZW5" s="148">
        <v>11.486127620948766</v>
      </c>
      <c r="ZX5" s="148">
        <v>11.463030029561398</v>
      </c>
      <c r="ZY5" s="148">
        <v>11.439952828679242</v>
      </c>
      <c r="ZZ5" s="148">
        <v>11.416895991313154</v>
      </c>
      <c r="AAA5" s="148">
        <v>11.393859490521628</v>
      </c>
      <c r="AAB5" s="148">
        <v>11.370843299410634</v>
      </c>
      <c r="AAC5" s="148">
        <v>11.34784739113357</v>
      </c>
      <c r="AAD5" s="148">
        <v>11.324871738891112</v>
      </c>
      <c r="AAE5" s="148">
        <v>11.30191631593113</v>
      </c>
      <c r="AAF5" s="148">
        <v>11.278981095548589</v>
      </c>
      <c r="AAG5" s="148">
        <v>11.256066051085435</v>
      </c>
      <c r="AAH5" s="148">
        <v>11.23317115593049</v>
      </c>
      <c r="AAI5" s="148">
        <v>11.210296383519362</v>
      </c>
      <c r="AAJ5" s="148">
        <v>11.18744170733433</v>
      </c>
      <c r="AAK5" s="148">
        <v>11.164607100904249</v>
      </c>
      <c r="AAL5" s="148">
        <v>11.141792537804438</v>
      </c>
      <c r="AAM5" s="148">
        <v>11.118997991656588</v>
      </c>
      <c r="AAN5" s="148">
        <v>11.096223436128662</v>
      </c>
      <c r="AAO5" s="148">
        <v>11.073468844934791</v>
      </c>
      <c r="AAP5" s="148">
        <v>11.050734191835151</v>
      </c>
      <c r="AAQ5" s="148">
        <v>11.028019450635904</v>
      </c>
      <c r="AAR5" s="148">
        <v>11.005324595189064</v>
      </c>
      <c r="AAS5" s="148">
        <v>10.982649599392412</v>
      </c>
      <c r="AAT5" s="148">
        <v>10.959994437189385</v>
      </c>
      <c r="AAU5" s="148">
        <v>10.937359082568992</v>
      </c>
      <c r="AAV5" s="148">
        <v>10.914743509565703</v>
      </c>
      <c r="AAW5" s="148">
        <v>10.892147692259346</v>
      </c>
      <c r="AAX5" s="148">
        <v>10.869571604775016</v>
      </c>
      <c r="AAY5" s="148">
        <v>10.847015221282982</v>
      </c>
      <c r="AAZ5" s="148">
        <v>10.824478515998573</v>
      </c>
      <c r="ABA5" s="148">
        <v>10.801961463182092</v>
      </c>
      <c r="ABB5" s="148">
        <v>10.779464037138707</v>
      </c>
      <c r="ABC5" s="148">
        <v>10.756986212218367</v>
      </c>
      <c r="ABD5" s="148">
        <v>10.73452796281569</v>
      </c>
      <c r="ABE5" s="148">
        <v>10.712089263369888</v>
      </c>
      <c r="ABF5" s="148">
        <v>10.689670088364631</v>
      </c>
      <c r="ABG5" s="148">
        <v>10.667270412327998</v>
      </c>
      <c r="ABH5" s="148">
        <v>10.64489020983234</v>
      </c>
      <c r="ABI5" s="148">
        <v>10.622529455494213</v>
      </c>
      <c r="ABJ5" s="148">
        <v>10.600188123974261</v>
      </c>
      <c r="ABK5" s="148">
        <v>10.577866189977135</v>
      </c>
      <c r="ABL5" s="148">
        <v>10.555563628251385</v>
      </c>
      <c r="ABM5" s="148">
        <v>10.533280413589381</v>
      </c>
      <c r="ABN5" s="148">
        <v>10.511016520827196</v>
      </c>
      <c r="ABO5" s="148">
        <v>10.488771924844533</v>
      </c>
      <c r="ABP5" s="148">
        <v>10.466546600564619</v>
      </c>
      <c r="ABQ5" s="148">
        <v>10.444340522954114</v>
      </c>
      <c r="ABR5" s="148">
        <v>10.422153667023011</v>
      </c>
      <c r="ABS5" s="148">
        <v>10.399986007824548</v>
      </c>
      <c r="ABT5" s="148">
        <v>10.377837520455122</v>
      </c>
      <c r="ABU5" s="148">
        <v>10.355708180054183</v>
      </c>
      <c r="ABV5" s="148">
        <v>10.333597961804132</v>
      </c>
      <c r="ABW5" s="148">
        <v>10.311506840930267</v>
      </c>
      <c r="ABX5" s="148">
        <v>10.289434792700645</v>
      </c>
      <c r="ABY5" s="148">
        <v>10.26738179242602</v>
      </c>
      <c r="ABZ5" s="148">
        <v>10.245347815459732</v>
      </c>
      <c r="ACA5" s="148">
        <v>10.223332837197635</v>
      </c>
      <c r="ACB5" s="148">
        <v>10.201336833077985</v>
      </c>
      <c r="ACC5" s="148">
        <v>10.179359778581366</v>
      </c>
      <c r="ACD5" s="148">
        <v>10.157401649230581</v>
      </c>
      <c r="ACE5" s="148">
        <v>10.13546242059058</v>
      </c>
      <c r="ACF5" s="148">
        <v>10.113542068268355</v>
      </c>
      <c r="ACG5" s="148">
        <v>10.091640567912862</v>
      </c>
      <c r="ACH5" s="148">
        <v>10.069757895214913</v>
      </c>
      <c r="ACI5" s="148">
        <v>10.047894025907105</v>
      </c>
      <c r="ACJ5" s="148">
        <v>10.02604893576372</v>
      </c>
      <c r="ACK5" s="148">
        <v>10.00422260060064</v>
      </c>
      <c r="ACL5" s="148">
        <v>9.9824149962752493</v>
      </c>
      <c r="ACM5" s="148">
        <v>9.9606260986863564</v>
      </c>
      <c r="ACN5" s="148">
        <v>9.938855883774103</v>
      </c>
      <c r="ACO5" s="148">
        <v>9.9171043275198656</v>
      </c>
      <c r="ACP5" s="148">
        <v>9.8953714059461788</v>
      </c>
      <c r="ACQ5" s="148">
        <v>9.8736570951166431</v>
      </c>
      <c r="ACR5" s="148">
        <v>9.851961371135836</v>
      </c>
      <c r="ACS5" s="148">
        <v>9.8302842101492285</v>
      </c>
      <c r="ACT5" s="148">
        <v>9.8086255883430855</v>
      </c>
      <c r="ACU5" s="148">
        <v>9.7869854819443933</v>
      </c>
      <c r="ACV5" s="148">
        <v>9.7653638672207705</v>
      </c>
      <c r="ACW5" s="148">
        <v>9.743760720480374</v>
      </c>
      <c r="ACX5" s="148">
        <v>9.72217601807181</v>
      </c>
      <c r="ACY5" s="148">
        <v>9.7006097363840613</v>
      </c>
      <c r="ACZ5" s="148">
        <v>9.6790618518463898</v>
      </c>
      <c r="ADA5" s="148">
        <v>9.6575323409282614</v>
      </c>
      <c r="ADB5" s="148">
        <v>9.6360211801392417</v>
      </c>
      <c r="ADC5" s="148">
        <v>9.6145283460289299</v>
      </c>
      <c r="ADD5" s="148">
        <v>9.593053815186865</v>
      </c>
      <c r="ADE5" s="148">
        <v>9.5715975642424418</v>
      </c>
      <c r="ADF5" s="148">
        <v>9.5501595698648174</v>
      </c>
      <c r="ADG5" s="148">
        <v>9.5287398087628521</v>
      </c>
      <c r="ADH5" s="148">
        <v>9.5073382576849941</v>
      </c>
      <c r="ADI5" s="148">
        <v>9.485954893419219</v>
      </c>
      <c r="ADJ5" s="148">
        <v>9.4645896927929236</v>
      </c>
      <c r="ADK5" s="148">
        <v>9.4432426326728649</v>
      </c>
      <c r="ADL5" s="148">
        <v>9.4219136899650682</v>
      </c>
      <c r="ADM5" s="148">
        <v>9.4006028416147416</v>
      </c>
      <c r="ADN5" s="148">
        <v>9.3793100646061802</v>
      </c>
      <c r="ADO5" s="148">
        <v>9.3580353359627129</v>
      </c>
      <c r="ADP5" s="148">
        <v>9.3367786327465989</v>
      </c>
      <c r="ADQ5" s="148">
        <v>9.3155399320589449</v>
      </c>
      <c r="ADR5" s="148">
        <v>9.2943192110396353</v>
      </c>
      <c r="ADS5" s="148">
        <v>9.2731164468672329</v>
      </c>
      <c r="ADT5" s="148">
        <v>9.2519316167589203</v>
      </c>
      <c r="ADU5" s="148">
        <v>9.2307646979703932</v>
      </c>
      <c r="ADV5" s="148">
        <v>9.2096156677957914</v>
      </c>
      <c r="ADW5" s="569"/>
    </row>
    <row r="6" spans="1:803" s="488" customFormat="1" x14ac:dyDescent="0.3">
      <c r="A6" s="570">
        <v>2</v>
      </c>
      <c r="B6" s="162" t="s">
        <v>50</v>
      </c>
      <c r="C6" s="148">
        <v>3.3637199741413388</v>
      </c>
      <c r="D6" s="148">
        <v>3.3785402095960859</v>
      </c>
      <c r="E6" s="148">
        <v>3.3934225906072717</v>
      </c>
      <c r="F6" s="148">
        <v>3.4083671756116196</v>
      </c>
      <c r="G6" s="148">
        <v>3.4233740190012676</v>
      </c>
      <c r="H6" s="148">
        <v>3.438443171049582</v>
      </c>
      <c r="I6" s="148">
        <v>3.4535746778363121</v>
      </c>
      <c r="J6" s="148">
        <v>3.4687685811720832</v>
      </c>
      <c r="K6" s="148">
        <v>3.4840249185222545</v>
      </c>
      <c r="L6" s="148">
        <v>3.4993437229301043</v>
      </c>
      <c r="M6" s="148">
        <v>3.5147250229394049</v>
      </c>
      <c r="N6" s="148">
        <v>3.5301688425163453</v>
      </c>
      <c r="O6" s="148">
        <v>3.5456752009708432</v>
      </c>
      <c r="P6" s="148">
        <v>3.5612441128772354</v>
      </c>
      <c r="Q6" s="148">
        <v>3.5768755879943623</v>
      </c>
      <c r="R6" s="148">
        <v>3.5925696311850515</v>
      </c>
      <c r="S6" s="148">
        <v>3.6083262423350186</v>
      </c>
      <c r="T6" s="148">
        <v>3.6241454162711824</v>
      </c>
      <c r="U6" s="148">
        <v>3.6400271426794149</v>
      </c>
      <c r="V6" s="148">
        <v>3.655971406021731</v>
      </c>
      <c r="W6" s="148">
        <v>3.6719781854529328</v>
      </c>
      <c r="X6" s="148">
        <v>3.6880474547367186</v>
      </c>
      <c r="Y6" s="148">
        <v>3.7041791821612731</v>
      </c>
      <c r="Z6" s="148">
        <v>3.7203733304543363</v>
      </c>
      <c r="AA6" s="148">
        <v>3.736629856697792</v>
      </c>
      <c r="AB6" s="148">
        <v>3.7529487122417664</v>
      </c>
      <c r="AC6" s="148">
        <v>3.7693298426182533</v>
      </c>
      <c r="AD6" s="148">
        <v>3.7857731874542959</v>
      </c>
      <c r="AE6" s="148">
        <v>3.802278680384731</v>
      </c>
      <c r="AF6" s="148">
        <v>3.8188462489645074</v>
      </c>
      <c r="AG6" s="148">
        <v>3.8354758145806027</v>
      </c>
      <c r="AH6" s="148">
        <v>3.8521672923635619</v>
      </c>
      <c r="AI6" s="148">
        <v>3.8689205910986493</v>
      </c>
      <c r="AJ6" s="148">
        <v>3.8857356131366751</v>
      </c>
      <c r="AK6" s="148">
        <v>3.9026122543044734</v>
      </c>
      <c r="AL6" s="148">
        <v>3.9195504038150784</v>
      </c>
      <c r="AM6" s="148">
        <v>3.9365499441776111</v>
      </c>
      <c r="AN6" s="148">
        <v>3.953610751106897</v>
      </c>
      <c r="AO6" s="148">
        <v>3.9707326934328409</v>
      </c>
      <c r="AP6" s="148">
        <v>3.9879156330095689</v>
      </c>
      <c r="AQ6" s="148">
        <v>4.0051594246243871</v>
      </c>
      <c r="AR6" s="148">
        <v>4.0224639159065498</v>
      </c>
      <c r="AS6" s="148">
        <v>4.0398289472358835</v>
      </c>
      <c r="AT6" s="148">
        <v>4.0572543516512845</v>
      </c>
      <c r="AU6" s="148">
        <v>4.0747399547591172</v>
      </c>
      <c r="AV6" s="148">
        <v>4.0922855746415401</v>
      </c>
      <c r="AW6" s="148">
        <v>4.1098910217647822</v>
      </c>
      <c r="AX6" s="148">
        <v>4.1275560988874158</v>
      </c>
      <c r="AY6" s="148">
        <v>4.1452806009686238</v>
      </c>
      <c r="AZ6" s="148">
        <v>4.1630643150765261</v>
      </c>
      <c r="BA6" s="148">
        <v>4.1809070202965666</v>
      </c>
      <c r="BB6" s="148">
        <v>4.198808487640008</v>
      </c>
      <c r="BC6" s="148">
        <v>4.2167684799525738</v>
      </c>
      <c r="BD6" s="148">
        <v>4.2347867518232345</v>
      </c>
      <c r="BE6" s="148">
        <v>4.2528630494932251</v>
      </c>
      <c r="BF6" s="148">
        <v>4.2709971107652764</v>
      </c>
      <c r="BG6" s="148">
        <v>4.2891886649131328</v>
      </c>
      <c r="BH6" s="148">
        <v>4.30743743259137</v>
      </c>
      <c r="BI6" s="148">
        <v>4.3257431257455607</v>
      </c>
      <c r="BJ6" s="148">
        <v>4.3441054475228267</v>
      </c>
      <c r="BK6" s="148">
        <v>4.3625240921827917</v>
      </c>
      <c r="BL6" s="148">
        <v>4.3809987450090251</v>
      </c>
      <c r="BM6" s="148">
        <v>4.3995290822209538</v>
      </c>
      <c r="BN6" s="148">
        <v>4.4181147708863282</v>
      </c>
      <c r="BO6" s="148">
        <v>4.4367554688342725</v>
      </c>
      <c r="BP6" s="148">
        <v>4.4554508245689446</v>
      </c>
      <c r="BQ6" s="148">
        <v>4.4742004771838717</v>
      </c>
      <c r="BR6" s="148">
        <v>4.4930040562769857</v>
      </c>
      <c r="BS6" s="148">
        <v>4.5118611818664265</v>
      </c>
      <c r="BT6" s="148">
        <v>4.5307714643071231</v>
      </c>
      <c r="BU6" s="148">
        <v>4.5497345042082351</v>
      </c>
      <c r="BV6" s="148">
        <v>4.5687498923514784</v>
      </c>
      <c r="BW6" s="148">
        <v>4.5878172096103871</v>
      </c>
      <c r="BX6" s="148">
        <v>4.6069360268705619</v>
      </c>
      <c r="BY6" s="148">
        <v>4.6261059049509559</v>
      </c>
      <c r="BZ6" s="148">
        <v>4.6453263945262391</v>
      </c>
      <c r="CA6" s="148">
        <v>4.6645970360503011</v>
      </c>
      <c r="CB6" s="148">
        <v>4.683917359680934</v>
      </c>
      <c r="CC6" s="148">
        <v>4.7032868852057534</v>
      </c>
      <c r="CD6" s="148">
        <v>4.7227051219694109</v>
      </c>
      <c r="CE6" s="148">
        <v>4.7421715688021395</v>
      </c>
      <c r="CF6" s="148">
        <v>4.7616857139496975</v>
      </c>
      <c r="CG6" s="148">
        <v>4.7812470350047658</v>
      </c>
      <c r="CH6" s="148">
        <v>4.8008549988398315</v>
      </c>
      <c r="CI6" s="148">
        <v>4.820509061541653</v>
      </c>
      <c r="CJ6" s="148">
        <v>4.8402086683473131</v>
      </c>
      <c r="CK6" s="148">
        <v>4.8599532535819634</v>
      </c>
      <c r="CL6" s="148">
        <v>4.8797422405982811</v>
      </c>
      <c r="CM6" s="148">
        <v>4.8995750417177151</v>
      </c>
      <c r="CN6" s="148">
        <v>4.9194510581735749</v>
      </c>
      <c r="CO6" s="148">
        <v>4.9393696800560125</v>
      </c>
      <c r="CP6" s="148">
        <v>4.9593302862589725</v>
      </c>
      <c r="CQ6" s="148">
        <v>4.9793322444291519</v>
      </c>
      <c r="CR6" s="148">
        <v>4.9993749109170391</v>
      </c>
      <c r="CS6" s="148">
        <v>5.0194576307300895</v>
      </c>
      <c r="CT6" s="148">
        <v>5.0395797374880944</v>
      </c>
      <c r="CU6" s="148">
        <v>5.0597405533808191</v>
      </c>
      <c r="CV6" s="148">
        <v>5.0799393891279383</v>
      </c>
      <c r="CW6" s="148">
        <v>5.1001755439413712</v>
      </c>
      <c r="CX6" s="148">
        <v>5.1204483054900374</v>
      </c>
      <c r="CY6" s="148">
        <v>5.1407569498671313</v>
      </c>
      <c r="CZ6" s="148">
        <v>5.1611007415599417</v>
      </c>
      <c r="DA6" s="148">
        <v>5.1814789334223086</v>
      </c>
      <c r="DB6" s="148">
        <v>5.2018907666497576</v>
      </c>
      <c r="DC6" s="148">
        <v>5.2223354707573808</v>
      </c>
      <c r="DD6" s="148">
        <v>5.2428122635605314</v>
      </c>
      <c r="DE6" s="148">
        <v>5.2633203511583808</v>
      </c>
      <c r="DF6" s="148">
        <v>5.2838589279204147</v>
      </c>
      <c r="DG6" s="148">
        <v>5.3044271764759063</v>
      </c>
      <c r="DH6" s="148">
        <v>5.3250242677064641</v>
      </c>
      <c r="DI6" s="148">
        <v>5.3456493607416737</v>
      </c>
      <c r="DJ6" s="148">
        <v>5.3663016029579209</v>
      </c>
      <c r="DK6" s="148">
        <v>5.3869801299804561</v>
      </c>
      <c r="DL6" s="148">
        <v>5.4076840656887368</v>
      </c>
      <c r="DM6" s="148">
        <v>5.428412522225142</v>
      </c>
      <c r="DN6" s="148">
        <v>5.4491646000070784</v>
      </c>
      <c r="DO6" s="148">
        <v>5.4699393877425768</v>
      </c>
      <c r="DP6" s="148">
        <v>5.4907359624494001</v>
      </c>
      <c r="DQ6" s="148">
        <v>5.5115533894777489</v>
      </c>
      <c r="DR6" s="148">
        <v>5.5323907225365954</v>
      </c>
      <c r="DS6" s="148">
        <v>5.5532470037237296</v>
      </c>
      <c r="DT6" s="148">
        <v>5.574121263559543</v>
      </c>
      <c r="DU6" s="148">
        <v>5.5950125210246293</v>
      </c>
      <c r="DV6" s="148">
        <v>5.6159197836012371</v>
      </c>
      <c r="DW6" s="148">
        <v>5.6368420473186402</v>
      </c>
      <c r="DX6" s="148">
        <v>5.6577782968024568</v>
      </c>
      <c r="DY6" s="148">
        <v>5.6787275053280002</v>
      </c>
      <c r="DZ6" s="148">
        <v>5.6996886348776741</v>
      </c>
      <c r="EA6" s="148">
        <v>5.7206606362024859</v>
      </c>
      <c r="EB6" s="148">
        <v>5.7416424488877116</v>
      </c>
      <c r="EC6" s="148">
        <v>5.7626330014227625</v>
      </c>
      <c r="ED6" s="148">
        <v>5.783631211275293</v>
      </c>
      <c r="EE6" s="148">
        <v>5.8046359849695985</v>
      </c>
      <c r="EF6" s="148">
        <v>5.825646218169342</v>
      </c>
      <c r="EG6" s="148">
        <v>5.8466607957646328</v>
      </c>
      <c r="EH6" s="148">
        <v>5.8676785919635348</v>
      </c>
      <c r="EI6" s="148">
        <v>5.8886984703879852</v>
      </c>
      <c r="EJ6" s="148">
        <v>5.909719284174213</v>
      </c>
      <c r="EK6" s="148">
        <v>5.9307398760776469</v>
      </c>
      <c r="EL6" s="148">
        <v>5.9517590785823629</v>
      </c>
      <c r="EM6" s="148">
        <v>5.9727757140151052</v>
      </c>
      <c r="EN6" s="148">
        <v>5.9937885946638909</v>
      </c>
      <c r="EO6" s="148">
        <v>6.0147965229012312</v>
      </c>
      <c r="EP6" s="148">
        <v>6.0357982913119974</v>
      </c>
      <c r="EQ6" s="148">
        <v>6.0567926828259395</v>
      </c>
      <c r="ER6" s="148">
        <v>6.077778470854887</v>
      </c>
      <c r="ES6" s="148">
        <v>6.0987544194346324</v>
      </c>
      <c r="ET6" s="148">
        <v>6.1197192833715395</v>
      </c>
      <c r="EU6" s="148">
        <v>6.1406718083938463</v>
      </c>
      <c r="EV6" s="148">
        <v>6.1616107313077055</v>
      </c>
      <c r="EW6" s="148">
        <v>6.1825347801579644</v>
      </c>
      <c r="EX6" s="148">
        <v>6.203442674393659</v>
      </c>
      <c r="EY6" s="148">
        <v>6.2243331250382612</v>
      </c>
      <c r="EZ6" s="148">
        <v>6.2452048348646558</v>
      </c>
      <c r="FA6" s="148">
        <v>6.2660564985748319</v>
      </c>
      <c r="FB6" s="148">
        <v>6.286886802984327</v>
      </c>
      <c r="FC6" s="148">
        <v>6.3076944272113495</v>
      </c>
      <c r="FD6" s="148">
        <v>6.3284780428706284</v>
      </c>
      <c r="FE6" s="148">
        <v>6.3492363142719217</v>
      </c>
      <c r="FF6" s="148">
        <v>6.3699678986232051</v>
      </c>
      <c r="FG6" s="148">
        <v>6.390671446238497</v>
      </c>
      <c r="FH6" s="148">
        <v>6.4113456007503036</v>
      </c>
      <c r="FI6" s="148">
        <v>6.4319889993266406</v>
      </c>
      <c r="FJ6" s="148">
        <v>6.4526002728926422</v>
      </c>
      <c r="FK6" s="148">
        <v>6.4731780463566633</v>
      </c>
      <c r="FL6" s="148">
        <v>6.4937209388408768</v>
      </c>
      <c r="FM6" s="148">
        <v>6.514227563916335</v>
      </c>
      <c r="FN6" s="148">
        <v>6.5346965298424164</v>
      </c>
      <c r="FO6" s="148">
        <v>6.5551264398106301</v>
      </c>
      <c r="FP6" s="148">
        <v>6.5755158921927324</v>
      </c>
      <c r="FQ6" s="148">
        <v>6.5958634807930876</v>
      </c>
      <c r="FR6" s="148">
        <v>6.6161677951052367</v>
      </c>
      <c r="FS6" s="148">
        <v>6.6364274205725913</v>
      </c>
      <c r="FT6" s="148">
        <v>6.6566409388532071</v>
      </c>
      <c r="FU6" s="148">
        <v>6.6768069280885518</v>
      </c>
      <c r="FV6" s="148">
        <v>6.6969239631762356</v>
      </c>
      <c r="FW6" s="148">
        <v>6.7169906160465702</v>
      </c>
      <c r="FX6" s="148">
        <v>6.737005455942942</v>
      </c>
      <c r="FY6" s="148">
        <v>6.7569670497058798</v>
      </c>
      <c r="FZ6" s="148">
        <v>6.7768739620607574</v>
      </c>
      <c r="GA6" s="148">
        <v>6.7967247559090112</v>
      </c>
      <c r="GB6" s="148">
        <v>6.8165179926228383</v>
      </c>
      <c r="GC6" s="148">
        <v>6.8362522323432282</v>
      </c>
      <c r="GD6" s="148">
        <v>6.8559260342812607</v>
      </c>
      <c r="GE6" s="148">
        <v>6.8755379570225648</v>
      </c>
      <c r="GF6" s="148">
        <v>6.8950865588348371</v>
      </c>
      <c r="GG6" s="148">
        <v>6.9145703979783208</v>
      </c>
      <c r="GH6" s="148">
        <v>6.9339880330191095</v>
      </c>
      <c r="GI6" s="148">
        <v>6.9533380231452115</v>
      </c>
      <c r="GJ6" s="148">
        <v>6.9726189284852129</v>
      </c>
      <c r="GK6" s="148">
        <v>6.9918293104294493</v>
      </c>
      <c r="GL6" s="148">
        <v>7.0109677319535741</v>
      </c>
      <c r="GM6" s="148">
        <v>7.0300327579443556</v>
      </c>
      <c r="GN6" s="148">
        <v>7.0490229555276347</v>
      </c>
      <c r="GO6" s="148">
        <v>7.067936894398283</v>
      </c>
      <c r="GP6" s="148">
        <v>7.0867731471520177</v>
      </c>
      <c r="GQ6" s="148">
        <v>7.105530289618982</v>
      </c>
      <c r="GR6" s="148">
        <v>7.1242069011989058</v>
      </c>
      <c r="GS6" s="148">
        <v>7.1428015651977521</v>
      </c>
      <c r="GT6" s="148">
        <v>7.1613128691656787</v>
      </c>
      <c r="GU6" s="148">
        <v>7.1797394052361811</v>
      </c>
      <c r="GV6" s="148">
        <v>7.1980797704662756</v>
      </c>
      <c r="GW6" s="148">
        <v>7.2163325671775755</v>
      </c>
      <c r="GX6" s="148">
        <v>7.2344964032980927</v>
      </c>
      <c r="GY6" s="148">
        <v>7.2525698927046491</v>
      </c>
      <c r="GZ6" s="148">
        <v>7.2705516555657095</v>
      </c>
      <c r="HA6" s="148">
        <v>7.2884403186844997</v>
      </c>
      <c r="HB6" s="148">
        <v>7.3062345158422479</v>
      </c>
      <c r="HC6" s="148">
        <v>7.3239328881414139</v>
      </c>
      <c r="HD6" s="148">
        <v>7.3415340843486812</v>
      </c>
      <c r="HE6" s="148">
        <v>7.3590367612376566</v>
      </c>
      <c r="HF6" s="148">
        <v>7.376439583931008</v>
      </c>
      <c r="HG6" s="148">
        <v>7.3937412262419597</v>
      </c>
      <c r="HH6" s="148">
        <v>7.4109403710149229</v>
      </c>
      <c r="HI6" s="148">
        <v>7.4280357104651555</v>
      </c>
      <c r="HJ6" s="148">
        <v>7.4450259465172222</v>
      </c>
      <c r="HK6" s="148">
        <v>7.4619097911421601</v>
      </c>
      <c r="HL6" s="148">
        <v>7.4786859666930967</v>
      </c>
      <c r="HM6" s="148">
        <v>7.4953532062392592</v>
      </c>
      <c r="HN6" s="148">
        <v>7.5119102538981242</v>
      </c>
      <c r="HO6" s="148">
        <v>7.5283558651655724</v>
      </c>
      <c r="HP6" s="148">
        <v>7.5446888072438991</v>
      </c>
      <c r="HQ6" s="148">
        <v>7.5609078593674841</v>
      </c>
      <c r="HR6" s="148">
        <v>7.5770118131259734</v>
      </c>
      <c r="HS6" s="148">
        <v>7.5929994727848307</v>
      </c>
      <c r="HT6" s="148">
        <v>7.6088696556030175</v>
      </c>
      <c r="HU6" s="148">
        <v>7.6246211921477522</v>
      </c>
      <c r="HV6" s="148">
        <v>7.6402529266060757</v>
      </c>
      <c r="HW6" s="148">
        <v>7.6557637170931434</v>
      </c>
      <c r="HX6" s="148">
        <v>7.6711524359570475</v>
      </c>
      <c r="HY6" s="148">
        <v>7.6864179700799999</v>
      </c>
      <c r="HZ6" s="148">
        <v>7.7015592211757653</v>
      </c>
      <c r="IA6" s="148">
        <v>7.7165751060831296</v>
      </c>
      <c r="IB6" s="148">
        <v>7.7314645570553013</v>
      </c>
      <c r="IC6" s="148">
        <v>7.7462265220450686</v>
      </c>
      <c r="ID6" s="148">
        <v>7.7608599649855705</v>
      </c>
      <c r="IE6" s="148">
        <v>7.7753638660665185</v>
      </c>
      <c r="IF6" s="148">
        <v>7.7897372220057584</v>
      </c>
      <c r="IG6" s="148">
        <v>7.8039790463159999</v>
      </c>
      <c r="IH6" s="148">
        <v>7.8180883695665724</v>
      </c>
      <c r="II6" s="148">
        <v>7.8320642396401086</v>
      </c>
      <c r="IJ6" s="148">
        <v>7.8459057219839599</v>
      </c>
      <c r="IK6" s="148">
        <v>7.8596118998562678</v>
      </c>
      <c r="IL6" s="148">
        <v>7.8731818745665416</v>
      </c>
      <c r="IM6" s="148">
        <v>7.8866147657105969</v>
      </c>
      <c r="IN6" s="148">
        <v>7.8999097113997774</v>
      </c>
      <c r="IO6" s="148">
        <v>7.9130658684842894</v>
      </c>
      <c r="IP6" s="148">
        <v>7.9260824127705858</v>
      </c>
      <c r="IQ6" s="148">
        <v>7.9389585392326376</v>
      </c>
      <c r="IR6" s="148">
        <v>7.9516934622170403</v>
      </c>
      <c r="IS6" s="148">
        <v>7.9642864156417756</v>
      </c>
      <c r="IT6" s="148">
        <v>7.9767366531886221</v>
      </c>
      <c r="IU6" s="148">
        <v>7.9890434484890323</v>
      </c>
      <c r="IV6" s="148">
        <v>8.0012060953034343</v>
      </c>
      <c r="IW6" s="148">
        <v>8.0132239076938543</v>
      </c>
      <c r="IX6" s="148">
        <v>8.0250962201897771</v>
      </c>
      <c r="IY6" s="148">
        <v>8.0368223879471596</v>
      </c>
      <c r="IZ6" s="148">
        <v>8.0484017869005431</v>
      </c>
      <c r="JA6" s="148">
        <v>8.059833813908142</v>
      </c>
      <c r="JB6" s="148">
        <v>8.0711178868899172</v>
      </c>
      <c r="JC6" s="148">
        <v>8.0822534449585017</v>
      </c>
      <c r="JD6" s="148">
        <v>8.0932399485429638</v>
      </c>
      <c r="JE6" s="148">
        <v>8.1040768795053406</v>
      </c>
      <c r="JF6" s="148">
        <v>8.1147637412498881</v>
      </c>
      <c r="JG6" s="148">
        <v>8.1253000588250099</v>
      </c>
      <c r="JH6" s="148">
        <v>8.1356853790178256</v>
      </c>
      <c r="JI6" s="148">
        <v>8.1459192704413574</v>
      </c>
      <c r="JJ6" s="148">
        <v>8.1560013236142641</v>
      </c>
      <c r="JK6" s="148">
        <v>8.165931151033142</v>
      </c>
      <c r="JL6" s="148">
        <v>8.1757083872373535</v>
      </c>
      <c r="JM6" s="148">
        <v>8.1853326888663815</v>
      </c>
      <c r="JN6" s="148">
        <v>8.1948037347096463</v>
      </c>
      <c r="JO6" s="148">
        <v>8.2041212257488674</v>
      </c>
      <c r="JP6" s="148">
        <v>8.2132848851928841</v>
      </c>
      <c r="JQ6" s="148">
        <v>8.2222944585050026</v>
      </c>
      <c r="JR6" s="148">
        <v>8.2311497134228286</v>
      </c>
      <c r="JS6" s="148">
        <v>8.2398504399706312</v>
      </c>
      <c r="JT6" s="148">
        <v>8.2483964504642469</v>
      </c>
      <c r="JU6" s="148">
        <v>8.2567875795085293</v>
      </c>
      <c r="JV6" s="148">
        <v>8.2650236839873958</v>
      </c>
      <c r="JW6" s="148">
        <v>8.2731046430464978</v>
      </c>
      <c r="JX6" s="148">
        <v>8.2810303580685307</v>
      </c>
      <c r="JY6" s="148">
        <v>8.2888007526412455</v>
      </c>
      <c r="JZ6" s="148">
        <v>8.2964157725181931</v>
      </c>
      <c r="KA6" s="148">
        <v>8.3038753855722689</v>
      </c>
      <c r="KB6" s="148">
        <v>8.3111795817420866</v>
      </c>
      <c r="KC6" s="148">
        <v>8.3183283729712478</v>
      </c>
      <c r="KD6" s="148">
        <v>8.3253217931405921</v>
      </c>
      <c r="KE6" s="148">
        <v>8.3321598979934475</v>
      </c>
      <c r="KF6" s="148">
        <v>8.3388427650539985</v>
      </c>
      <c r="KG6" s="148">
        <v>8.3453704935388036</v>
      </c>
      <c r="KH6" s="148">
        <v>8.3517432042615827</v>
      </c>
      <c r="KI6" s="148">
        <v>8.3579610395313111</v>
      </c>
      <c r="KJ6" s="148">
        <v>8.3640241630437444</v>
      </c>
      <c r="KK6" s="148">
        <v>8.3699327597664439</v>
      </c>
      <c r="KL6" s="148">
        <v>8.3756870358173678</v>
      </c>
      <c r="KM6" s="148">
        <v>8.3812872183372029</v>
      </c>
      <c r="KN6" s="148">
        <v>8.3867335553554483</v>
      </c>
      <c r="KO6" s="148">
        <v>8.3920263156503729</v>
      </c>
      <c r="KP6" s="148">
        <v>8.3971657886030364</v>
      </c>
      <c r="KQ6" s="148">
        <v>8.402152284045334</v>
      </c>
      <c r="KR6" s="148">
        <v>8.4069861321022987</v>
      </c>
      <c r="KS6" s="148">
        <v>8.4116676830287318</v>
      </c>
      <c r="KT6" s="148">
        <v>8.4161973070402514</v>
      </c>
      <c r="KU6" s="148">
        <v>8.4205753941389254</v>
      </c>
      <c r="KV6" s="148">
        <v>8.4248023539335772</v>
      </c>
      <c r="KW6" s="148">
        <v>8.428878615454888</v>
      </c>
      <c r="KX6" s="148">
        <v>8.4328046269654582</v>
      </c>
      <c r="KY6" s="148">
        <v>8.4365808557648823</v>
      </c>
      <c r="KZ6" s="148">
        <v>8.4402077879900652</v>
      </c>
      <c r="LA6" s="148">
        <v>8.4436859284107975</v>
      </c>
      <c r="LB6" s="148">
        <v>8.4470158002208553</v>
      </c>
      <c r="LC6" s="148">
        <v>8.4501979448245912</v>
      </c>
      <c r="LD6" s="148">
        <v>8.4532329216193336</v>
      </c>
      <c r="LE6" s="148">
        <v>8.4561213077736053</v>
      </c>
      <c r="LF6" s="148">
        <v>8.4588636980013288</v>
      </c>
      <c r="LG6" s="148">
        <v>8.4614607043321879</v>
      </c>
      <c r="LH6" s="148">
        <v>8.4639129558782553</v>
      </c>
      <c r="LI6" s="148">
        <v>8.4662210985970408</v>
      </c>
      <c r="LJ6" s="148">
        <v>8.4683857950510806</v>
      </c>
      <c r="LK6" s="148">
        <v>8.4704077241642697</v>
      </c>
      <c r="LL6" s="148">
        <v>8.472287580974978</v>
      </c>
      <c r="LM6" s="148">
        <v>8.4740260763862114</v>
      </c>
      <c r="LN6" s="148">
        <v>8.4756239369128661</v>
      </c>
      <c r="LO6" s="148">
        <v>8.4770819044262549</v>
      </c>
      <c r="LP6" s="148">
        <v>8.4784007358960789</v>
      </c>
      <c r="LQ6" s="148">
        <v>8.4795812031299356</v>
      </c>
      <c r="LR6" s="148">
        <v>8.4806240925105314</v>
      </c>
      <c r="LS6" s="148">
        <v>8.4815302047307597</v>
      </c>
      <c r="LT6" s="148">
        <v>8.4823003545267301</v>
      </c>
      <c r="LU6" s="148">
        <v>8.4829353704089865</v>
      </c>
      <c r="LV6" s="148">
        <v>8.4834360943919265</v>
      </c>
      <c r="LW6" s="148">
        <v>8.4838033817216907</v>
      </c>
      <c r="LX6" s="148">
        <v>8.4840381006025876</v>
      </c>
      <c r="LY6" s="148">
        <v>8.4841411319221738</v>
      </c>
      <c r="LZ6" s="148">
        <v>8.4841133689752617</v>
      </c>
      <c r="MA6" s="148">
        <v>8.4839557171867419</v>
      </c>
      <c r="MB6" s="148">
        <v>8.4836690938336563</v>
      </c>
      <c r="MC6" s="148">
        <v>8.4832544277664113</v>
      </c>
      <c r="MD6" s="148">
        <v>8.48271265912941</v>
      </c>
      <c r="ME6" s="148">
        <v>8.482044739081152</v>
      </c>
      <c r="MF6" s="148">
        <v>8.4812516295139844</v>
      </c>
      <c r="MG6" s="148">
        <v>8.480334302773608</v>
      </c>
      <c r="MH6" s="148">
        <v>8.4792937413784664</v>
      </c>
      <c r="MI6" s="148">
        <v>8.4781309377391416</v>
      </c>
      <c r="MJ6" s="148">
        <v>8.4768468938779069</v>
      </c>
      <c r="MK6" s="148">
        <v>8.4754426211485008</v>
      </c>
      <c r="ML6" s="148">
        <v>8.4739191399562941</v>
      </c>
      <c r="MM6" s="148">
        <v>8.4722774794789739</v>
      </c>
      <c r="MN6" s="148">
        <v>8.4705186773877958</v>
      </c>
      <c r="MO6" s="148">
        <v>8.4686437795695877</v>
      </c>
      <c r="MP6" s="148">
        <v>8.4666538398495579</v>
      </c>
      <c r="MQ6" s="148">
        <v>8.4645499197151022</v>
      </c>
      <c r="MR6" s="148">
        <v>8.4623330880405909</v>
      </c>
      <c r="MS6" s="148">
        <v>8.4600044208133731</v>
      </c>
      <c r="MT6" s="148">
        <v>8.4575650008610133</v>
      </c>
      <c r="MU6" s="148">
        <v>8.4550159175798534</v>
      </c>
      <c r="MV6" s="148">
        <v>8.452358266665124</v>
      </c>
      <c r="MW6" s="148">
        <v>8.4495931498424888</v>
      </c>
      <c r="MX6" s="148">
        <v>8.4467216746013545</v>
      </c>
      <c r="MY6" s="148">
        <v>8.4437449539298068</v>
      </c>
      <c r="MZ6" s="148">
        <v>8.4406641060514502</v>
      </c>
      <c r="NA6" s="148">
        <v>8.43748025416415</v>
      </c>
      <c r="NB6" s="148">
        <v>8.434194526180713</v>
      </c>
      <c r="NC6" s="148">
        <v>8.4308080544716972</v>
      </c>
      <c r="ND6" s="148">
        <v>8.4273219756103721</v>
      </c>
      <c r="NE6" s="148">
        <v>8.4237374301198891</v>
      </c>
      <c r="NF6" s="148">
        <v>8.4200555622227569</v>
      </c>
      <c r="NG6" s="148">
        <v>8.416277519592704</v>
      </c>
      <c r="NH6" s="148">
        <v>8.4124044531089766</v>
      </c>
      <c r="NI6" s="148">
        <v>8.4084375166131604</v>
      </c>
      <c r="NJ6" s="148">
        <v>8.4043778666685309</v>
      </c>
      <c r="NK6" s="148">
        <v>8.4002266623220994</v>
      </c>
      <c r="NL6" s="148">
        <v>8.3959850648693113</v>
      </c>
      <c r="NM6" s="148">
        <v>8.3916542376214789</v>
      </c>
      <c r="NN6" s="148">
        <v>8.3872353456760624</v>
      </c>
      <c r="NO6" s="148">
        <v>8.3827295556897781</v>
      </c>
      <c r="NP6" s="148">
        <v>8.3781380356545867</v>
      </c>
      <c r="NQ6" s="148">
        <v>8.373461954676662</v>
      </c>
      <c r="NR6" s="148">
        <v>8.3687024827583496</v>
      </c>
      <c r="NS6" s="148">
        <v>8.3638607905831286</v>
      </c>
      <c r="NT6" s="148">
        <v>8.3589380493036778</v>
      </c>
      <c r="NU6" s="148">
        <v>8.3539354303330224</v>
      </c>
      <c r="NV6" s="148">
        <v>8.3488541051388481</v>
      </c>
      <c r="NW6" s="148">
        <v>8.343695245040978</v>
      </c>
      <c r="NX6" s="148">
        <v>8.338460021012045</v>
      </c>
      <c r="NY6" s="148">
        <v>8.3331496034814307</v>
      </c>
      <c r="NZ6" s="148">
        <v>8.3277651621424038</v>
      </c>
      <c r="OA6" s="148">
        <v>8.3223078657626015</v>
      </c>
      <c r="OB6" s="148">
        <v>8.3167788819977897</v>
      </c>
      <c r="OC6" s="148">
        <v>8.3111793772088962</v>
      </c>
      <c r="OD6" s="148">
        <v>8.3055105162825047</v>
      </c>
      <c r="OE6" s="148">
        <v>8.2997734624545316</v>
      </c>
      <c r="OF6" s="148">
        <v>8.2939693771374401</v>
      </c>
      <c r="OG6" s="148">
        <v>8.288099419750699</v>
      </c>
      <c r="OH6" s="148">
        <v>8.2821647475547238</v>
      </c>
      <c r="OI6" s="148">
        <v>8.2761665154881268</v>
      </c>
      <c r="OJ6" s="148">
        <v>8.2701058760084525</v>
      </c>
      <c r="OK6" s="148">
        <v>8.2639839789362171</v>
      </c>
      <c r="OL6" s="148">
        <v>8.2578019713024666</v>
      </c>
      <c r="OM6" s="148">
        <v>8.2515609971996415</v>
      </c>
      <c r="ON6" s="148">
        <v>8.2452621976358671</v>
      </c>
      <c r="OO6" s="148">
        <v>8.2389067103926763</v>
      </c>
      <c r="OP6" s="148">
        <v>8.232495669886152</v>
      </c>
      <c r="OQ6" s="148">
        <v>8.2260302070313234</v>
      </c>
      <c r="OR6" s="148">
        <v>8.2195114491101116</v>
      </c>
      <c r="OS6" s="148">
        <v>8.2129405196424976</v>
      </c>
      <c r="OT6" s="148">
        <v>8.2063185382612023</v>
      </c>
      <c r="OU6" s="148">
        <v>8.1996466205895295</v>
      </c>
      <c r="OV6" s="148">
        <v>8.1929258781227503</v>
      </c>
      <c r="OW6" s="148">
        <v>8.1861574181126091</v>
      </c>
      <c r="OX6" s="148">
        <v>8.1793423434552928</v>
      </c>
      <c r="OY6" s="148">
        <v>8.1724817525825628</v>
      </c>
      <c r="OZ6" s="148">
        <v>8.1655767393562702</v>
      </c>
      <c r="PA6" s="148">
        <v>8.1586283929659853</v>
      </c>
      <c r="PB6" s="148">
        <v>8.1516377978299985</v>
      </c>
      <c r="PC6" s="148">
        <v>8.1446060334993984</v>
      </c>
      <c r="PD6" s="148">
        <v>8.137534174565431</v>
      </c>
      <c r="PE6" s="148">
        <v>8.1304232905699116</v>
      </c>
      <c r="PF6" s="148">
        <v>8.1232744459189217</v>
      </c>
      <c r="PG6" s="148">
        <v>8.116088699799441</v>
      </c>
      <c r="PH6" s="148">
        <v>8.1088671060992041</v>
      </c>
      <c r="PI6" s="148">
        <v>8.101610713329519</v>
      </c>
      <c r="PJ6" s="148">
        <v>8.0943205645511487</v>
      </c>
      <c r="PK6" s="148">
        <v>8.0869976973032127</v>
      </c>
      <c r="PL6" s="148">
        <v>8.0796431435350105</v>
      </c>
      <c r="PM6" s="148">
        <v>8.0722579295407737</v>
      </c>
      <c r="PN6" s="148">
        <v>8.0648430758974303</v>
      </c>
      <c r="PO6" s="148">
        <v>8.0573995974050874</v>
      </c>
      <c r="PP6" s="148">
        <v>8.0499285030305145</v>
      </c>
      <c r="PQ6" s="148">
        <v>8.0424307958532832</v>
      </c>
      <c r="PR6" s="148">
        <v>8.0349074730148349</v>
      </c>
      <c r="PS6" s="148">
        <v>8.0273595256701888</v>
      </c>
      <c r="PT6" s="148">
        <v>8.0197879389424003</v>
      </c>
      <c r="PU6" s="148">
        <v>8.0121936918796788</v>
      </c>
      <c r="PV6" s="148">
        <v>8.004577757415209</v>
      </c>
      <c r="PW6" s="148">
        <v>7.9969411023294503</v>
      </c>
      <c r="PX6" s="148">
        <v>7.9892846872151839</v>
      </c>
      <c r="PY6" s="148">
        <v>7.9816094664449233</v>
      </c>
      <c r="PZ6" s="148">
        <v>7.9739163881409523</v>
      </c>
      <c r="QA6" s="148">
        <v>7.9662063941477674</v>
      </c>
      <c r="QB6" s="148">
        <v>7.9584804200069508</v>
      </c>
      <c r="QC6" s="148">
        <v>7.9507393949344811</v>
      </c>
      <c r="QD6" s="148">
        <v>7.9429842418003531</v>
      </c>
      <c r="QE6" s="148">
        <v>7.9352158771105037</v>
      </c>
      <c r="QF6" s="148">
        <v>7.927435210991125</v>
      </c>
      <c r="QG6" s="148">
        <v>7.9196431471750719</v>
      </c>
      <c r="QH6" s="148">
        <v>7.911840582990644</v>
      </c>
      <c r="QI6" s="148">
        <v>7.904028409352386</v>
      </c>
      <c r="QJ6" s="148">
        <v>7.8962075107541354</v>
      </c>
      <c r="QK6" s="148">
        <v>7.8883787652641475</v>
      </c>
      <c r="QL6" s="148">
        <v>7.8805430445222502</v>
      </c>
      <c r="QM6" s="148">
        <v>7.8727012137390764</v>
      </c>
      <c r="QN6" s="148">
        <v>7.8648541316972329</v>
      </c>
      <c r="QO6" s="148">
        <v>7.8570026507544943</v>
      </c>
      <c r="QP6" s="148">
        <v>7.8491476168488505</v>
      </c>
      <c r="QQ6" s="148">
        <v>7.8412898695055109</v>
      </c>
      <c r="QR6" s="148">
        <v>7.8334302418456598</v>
      </c>
      <c r="QS6" s="148">
        <v>7.8255695605971383</v>
      </c>
      <c r="QT6" s="148">
        <v>7.8177086461068219</v>
      </c>
      <c r="QU6" s="148">
        <v>7.8098483123547737</v>
      </c>
      <c r="QV6" s="148">
        <v>7.8019893669700977</v>
      </c>
      <c r="QW6" s="148">
        <v>7.7941326112485312</v>
      </c>
      <c r="QX6" s="148">
        <v>7.7862788401715077</v>
      </c>
      <c r="QY6" s="148">
        <v>7.7784288424270507</v>
      </c>
      <c r="QZ6" s="148">
        <v>7.7705834004320709</v>
      </c>
      <c r="RA6" s="148">
        <v>7.7627432903562781</v>
      </c>
      <c r="RB6" s="148">
        <v>7.7549092821475689</v>
      </c>
      <c r="RC6" s="148">
        <v>7.7470821395589446</v>
      </c>
      <c r="RD6" s="148">
        <v>7.7392626201767873</v>
      </c>
      <c r="RE6" s="148">
        <v>7.7314514754506378</v>
      </c>
      <c r="RF6" s="148">
        <v>7.723649450724233</v>
      </c>
      <c r="RG6" s="148">
        <v>7.7158572852680747</v>
      </c>
      <c r="RH6" s="148">
        <v>7.7080757123131054</v>
      </c>
      <c r="RI6" s="148">
        <v>7.70030545908583</v>
      </c>
      <c r="RJ6" s="148">
        <v>7.692547246844601</v>
      </c>
      <c r="RK6" s="148">
        <v>7.6848017909172253</v>
      </c>
      <c r="RL6" s="148">
        <v>7.6770698007396261</v>
      </c>
      <c r="RM6" s="148">
        <v>7.6693519798958416</v>
      </c>
      <c r="RN6" s="148">
        <v>7.6616490261590426</v>
      </c>
      <c r="RO6" s="148">
        <v>7.6539616315337122</v>
      </c>
      <c r="RP6" s="148">
        <v>7.6462904822988964</v>
      </c>
      <c r="RQ6" s="148">
        <v>7.6386362590525634</v>
      </c>
      <c r="RR6" s="148">
        <v>7.6309996367568882</v>
      </c>
      <c r="RS6" s="148">
        <v>7.6233812847846822</v>
      </c>
      <c r="RT6" s="148">
        <v>7.6157818669666844</v>
      </c>
      <c r="RU6" s="148">
        <v>7.6082020416398981</v>
      </c>
      <c r="RV6" s="148">
        <v>7.6006424616967676</v>
      </c>
      <c r="RW6" s="148">
        <v>7.5931037746353844</v>
      </c>
      <c r="RX6" s="148">
        <v>7.5855866226104354</v>
      </c>
      <c r="RY6" s="148">
        <v>7.5780916424851652</v>
      </c>
      <c r="RZ6" s="148">
        <v>7.5706194658840023</v>
      </c>
      <c r="SA6" s="148">
        <v>7.5631707192461874</v>
      </c>
      <c r="SB6" s="148">
        <v>7.5557460238800314</v>
      </c>
      <c r="SC6" s="148">
        <v>7.5483459960180603</v>
      </c>
      <c r="SD6" s="148">
        <v>7.5409712468728607</v>
      </c>
      <c r="SE6" s="148">
        <v>7.5336223826936397</v>
      </c>
      <c r="SF6" s="148">
        <v>7.5263000048235762</v>
      </c>
      <c r="SG6" s="148">
        <v>7.519004709757759</v>
      </c>
      <c r="SH6" s="248">
        <v>7.5117370892018682</v>
      </c>
      <c r="SI6" s="248">
        <v>7.5019967721092593</v>
      </c>
      <c r="SJ6" s="248">
        <v>7.4922690850882221</v>
      </c>
      <c r="SK6" s="248">
        <v>7.4825540117615992</v>
      </c>
      <c r="SL6" s="248">
        <v>7.4728515357734686</v>
      </c>
      <c r="SM6" s="248">
        <v>7.4631616407891173</v>
      </c>
      <c r="SN6" s="248">
        <v>7.4534843104950133</v>
      </c>
      <c r="SO6" s="248">
        <v>7.4438195285987767</v>
      </c>
      <c r="SP6" s="248">
        <v>7.4341672788291548</v>
      </c>
      <c r="SQ6" s="248">
        <v>7.4245275449359935</v>
      </c>
      <c r="SR6" s="248">
        <v>7.4149003106902098</v>
      </c>
      <c r="SS6" s="248">
        <v>7.4052855598837652</v>
      </c>
      <c r="ST6" s="248">
        <v>7.3956832763296365</v>
      </c>
      <c r="SU6" s="248">
        <v>7.3860934438617898</v>
      </c>
      <c r="SV6" s="248">
        <v>7.3765160463351549</v>
      </c>
      <c r="SW6" s="248">
        <v>7.366951067625596</v>
      </c>
      <c r="SX6" s="248">
        <v>7.3573984916298842</v>
      </c>
      <c r="SY6" s="248">
        <v>7.3478583022656725</v>
      </c>
      <c r="SZ6" s="248">
        <v>7.3383304834714673</v>
      </c>
      <c r="TA6" s="248">
        <v>7.3288150192066013</v>
      </c>
      <c r="TB6" s="248">
        <v>7.3193118934512071</v>
      </c>
      <c r="TC6" s="248">
        <v>7.3098210902061895</v>
      </c>
      <c r="TD6" s="248">
        <v>7.3003425934931991</v>
      </c>
      <c r="TE6" s="248">
        <v>7.2908763873546061</v>
      </c>
      <c r="TF6" s="248">
        <v>7.2814224558534715</v>
      </c>
      <c r="TG6" s="248">
        <v>7.2719807830735217</v>
      </c>
      <c r="TH6" s="248">
        <v>7.2625513531191226</v>
      </c>
      <c r="TI6" s="248">
        <v>7.2531341501152493</v>
      </c>
      <c r="TJ6" s="248">
        <v>7.2437291582074641</v>
      </c>
      <c r="TK6" s="248">
        <v>7.2343363615618861</v>
      </c>
      <c r="TL6" s="248">
        <v>7.2249557443651664</v>
      </c>
      <c r="TM6" s="248">
        <v>7.2155872908244607</v>
      </c>
      <c r="TN6" s="248">
        <v>7.2062309851674033</v>
      </c>
      <c r="TO6" s="248">
        <v>7.1968868116420799</v>
      </c>
      <c r="TP6" s="248">
        <v>7.1875547545170004</v>
      </c>
      <c r="TQ6" s="248">
        <v>7.1782347980810757</v>
      </c>
      <c r="TR6" s="248">
        <v>7.1689269266435867</v>
      </c>
      <c r="TS6" s="248">
        <v>7.1596311245341617</v>
      </c>
      <c r="TT6" s="248">
        <v>7.1503473761027472</v>
      </c>
      <c r="TU6" s="248">
        <v>7.1410756657195842</v>
      </c>
      <c r="TV6" s="248">
        <v>7.1318159777751795</v>
      </c>
      <c r="TW6" s="248">
        <v>7.1225682966802806</v>
      </c>
      <c r="TX6" s="248">
        <v>7.1133326068658489</v>
      </c>
      <c r="TY6" s="248">
        <v>7.1041088927830351</v>
      </c>
      <c r="TZ6" s="248">
        <v>7.0948971389031508</v>
      </c>
      <c r="UA6" s="248">
        <v>7.0856973297176431</v>
      </c>
      <c r="UB6" s="248">
        <v>7.0765094497380687</v>
      </c>
      <c r="UC6" s="248">
        <v>7.0673334834960695</v>
      </c>
      <c r="UD6" s="248">
        <v>7.0581694155433432</v>
      </c>
      <c r="UE6" s="248">
        <v>7.0490172304516188</v>
      </c>
      <c r="UF6" s="248">
        <v>7.0398769128126322</v>
      </c>
      <c r="UG6" s="248">
        <v>7.0307484472380981</v>
      </c>
      <c r="UH6" s="248">
        <v>7.0216318183596851</v>
      </c>
      <c r="UI6" s="248">
        <v>7.0125270108289888</v>
      </c>
      <c r="UJ6" s="248">
        <v>7.003434009317508</v>
      </c>
      <c r="UK6" s="248">
        <v>6.9943527985166174</v>
      </c>
      <c r="UL6" s="248">
        <v>6.9852833631375413</v>
      </c>
      <c r="UM6" s="248">
        <v>6.9762256879113291</v>
      </c>
      <c r="UN6" s="248">
        <v>6.9671797575888288</v>
      </c>
      <c r="UO6" s="248">
        <v>6.9581455569406625</v>
      </c>
      <c r="UP6" s="248">
        <v>6.9491230707571994</v>
      </c>
      <c r="UQ6" s="248">
        <v>6.9401122838485314</v>
      </c>
      <c r="UR6" s="248">
        <v>6.9311131810444451</v>
      </c>
      <c r="US6" s="248">
        <v>6.9221257471944</v>
      </c>
      <c r="UT6" s="248">
        <v>6.9131499671674996</v>
      </c>
      <c r="UU6" s="248">
        <v>6.9041858258524682</v>
      </c>
      <c r="UV6" s="248">
        <v>6.895233308157624</v>
      </c>
      <c r="UW6" s="248">
        <v>6.8862923990108547</v>
      </c>
      <c r="UX6" s="248">
        <v>6.8773630833595911</v>
      </c>
      <c r="UY6" s="248">
        <v>6.8684453461707831</v>
      </c>
      <c r="UZ6" s="248">
        <v>6.859539172430873</v>
      </c>
      <c r="VA6" s="248">
        <v>6.8506445471457713</v>
      </c>
      <c r="VB6" s="248">
        <v>6.8417614553408317</v>
      </c>
      <c r="VC6" s="248">
        <v>6.8328898820608233</v>
      </c>
      <c r="VD6" s="248">
        <v>6.8240298123699095</v>
      </c>
      <c r="VE6" s="248">
        <v>6.8151812313516196</v>
      </c>
      <c r="VF6" s="248">
        <v>6.8063441241088238</v>
      </c>
      <c r="VG6" s="248">
        <v>6.7975184757637113</v>
      </c>
      <c r="VH6" s="248">
        <v>6.7887042714577612</v>
      </c>
      <c r="VI6" s="248">
        <v>6.7799014963517212</v>
      </c>
      <c r="VJ6" s="248">
        <v>6.7711101356255785</v>
      </c>
      <c r="VK6" s="248">
        <v>6.7623301744785387</v>
      </c>
      <c r="VL6" s="248">
        <v>6.7535615981289991</v>
      </c>
      <c r="VM6" s="248">
        <v>6.7448043918145233</v>
      </c>
      <c r="VN6" s="248">
        <v>6.7360585407918174</v>
      </c>
      <c r="VO6" s="248">
        <v>6.727324030336705</v>
      </c>
      <c r="VP6" s="248">
        <v>6.7186008457441027</v>
      </c>
      <c r="VQ6" s="248">
        <v>6.7098889723279935</v>
      </c>
      <c r="VR6" s="248">
        <v>6.7011883954214051</v>
      </c>
      <c r="VS6" s="248">
        <v>6.6924991003763825</v>
      </c>
      <c r="VT6" s="248">
        <v>6.6838210725639646</v>
      </c>
      <c r="VU6" s="248">
        <v>6.6751542973741591</v>
      </c>
      <c r="VV6" s="248">
        <v>6.6664987602159194</v>
      </c>
      <c r="VW6" s="248">
        <v>6.657854446517117</v>
      </c>
      <c r="VX6" s="248">
        <v>6.6492213417245205</v>
      </c>
      <c r="VY6" s="248">
        <v>6.6405994313037686</v>
      </c>
      <c r="VZ6" s="248">
        <v>6.6319887007393463</v>
      </c>
      <c r="WA6" s="248">
        <v>6.62338913553456</v>
      </c>
      <c r="WB6" s="248">
        <v>6.6148007212115152</v>
      </c>
      <c r="WC6" s="248">
        <v>6.60622344331109</v>
      </c>
      <c r="WD6" s="248">
        <v>6.5976572873929102</v>
      </c>
      <c r="WE6" s="248">
        <v>6.589102239035328</v>
      </c>
      <c r="WF6" s="248">
        <v>6.5805582838353942</v>
      </c>
      <c r="WG6" s="248">
        <v>6.5720254074088365</v>
      </c>
      <c r="WH6" s="248">
        <v>6.563503595390034</v>
      </c>
      <c r="WI6" s="248">
        <v>6.554992833431994</v>
      </c>
      <c r="WJ6" s="248">
        <v>6.5464931072063273</v>
      </c>
      <c r="WK6" s="248">
        <v>6.5380044024032227</v>
      </c>
      <c r="WL6" s="248">
        <v>6.5295267047314258</v>
      </c>
      <c r="WM6" s="248">
        <v>6.5210599999182124</v>
      </c>
      <c r="WN6" s="248">
        <v>6.5126042737093659</v>
      </c>
      <c r="WO6" s="248">
        <v>6.504159511869152</v>
      </c>
      <c r="WP6" s="248">
        <v>6.495725700180297</v>
      </c>
      <c r="WQ6" s="248">
        <v>6.4873028244439626</v>
      </c>
      <c r="WR6" s="248">
        <v>6.4788908704797201</v>
      </c>
      <c r="WS6" s="248">
        <v>6.4704898241255293</v>
      </c>
      <c r="WT6" s="248">
        <v>6.4620996712377137</v>
      </c>
      <c r="WU6" s="248">
        <v>6.4537203976909359</v>
      </c>
      <c r="WV6" s="248">
        <v>6.4453519893781754</v>
      </c>
      <c r="WW6" s="248">
        <v>6.436994432210704</v>
      </c>
      <c r="WX6" s="248">
        <v>6.4286477121180612</v>
      </c>
      <c r="WY6" s="248">
        <v>6.4203118150480325</v>
      </c>
      <c r="WZ6" s="248">
        <v>6.4119867269666235</v>
      </c>
      <c r="XA6" s="248">
        <v>6.4036724338580386</v>
      </c>
      <c r="XB6" s="248">
        <v>6.3953689217246552</v>
      </c>
      <c r="XC6" s="248">
        <v>6.3870761765870014</v>
      </c>
      <c r="XD6" s="248">
        <v>6.3787941844837324</v>
      </c>
      <c r="XE6" s="248">
        <v>6.3705229314716059</v>
      </c>
      <c r="XF6" s="248">
        <v>6.3622624036254614</v>
      </c>
      <c r="XG6" s="248">
        <v>6.3540125870381932</v>
      </c>
      <c r="XH6" s="248">
        <v>6.3457734678207292</v>
      </c>
      <c r="XI6" s="248">
        <v>6.3375450321020068</v>
      </c>
      <c r="XJ6" s="248">
        <v>6.329327266028951</v>
      </c>
      <c r="XK6" s="248">
        <v>6.3211201557664474</v>
      </c>
      <c r="XL6" s="248">
        <v>6.3129236874973236</v>
      </c>
      <c r="XM6" s="248">
        <v>6.3047378474223219</v>
      </c>
      <c r="XN6" s="248">
        <v>6.2965626217600787</v>
      </c>
      <c r="XO6" s="248">
        <v>6.2883979967471006</v>
      </c>
      <c r="XP6" s="248">
        <v>6.2802439586377412</v>
      </c>
      <c r="XQ6" s="248">
        <v>6.2721004937041762</v>
      </c>
      <c r="XR6" s="248">
        <v>6.2639675882363841</v>
      </c>
      <c r="XS6" s="248">
        <v>6.2558452285421193</v>
      </c>
      <c r="XT6" s="248">
        <v>6.2477334009468919</v>
      </c>
      <c r="XU6" s="248">
        <v>6.2396320917939416</v>
      </c>
      <c r="XV6" s="248">
        <v>6.2315412874442186</v>
      </c>
      <c r="XW6" s="248">
        <v>6.2234609742763576</v>
      </c>
      <c r="XX6" s="248">
        <v>6.2153911386866554</v>
      </c>
      <c r="XY6" s="248">
        <v>6.2073317670890491</v>
      </c>
      <c r="XZ6" s="248">
        <v>6.1992828459150928</v>
      </c>
      <c r="YA6" s="248">
        <v>6.1912443616139337</v>
      </c>
      <c r="YB6" s="248">
        <v>6.1832163006522904</v>
      </c>
      <c r="YC6" s="248">
        <v>6.1751986495144306</v>
      </c>
      <c r="YD6" s="248">
        <v>6.1671913947021473</v>
      </c>
      <c r="YE6" s="248">
        <v>6.1591945227347349</v>
      </c>
      <c r="YF6" s="248">
        <v>6.1512080201489701</v>
      </c>
      <c r="YG6" s="248">
        <v>6.1432318734990856</v>
      </c>
      <c r="YH6" s="248">
        <v>6.1352660693567493</v>
      </c>
      <c r="YI6" s="248">
        <v>6.1273105943110417</v>
      </c>
      <c r="YJ6" s="248">
        <v>6.119365434968433</v>
      </c>
      <c r="YK6" s="248">
        <v>6.1114305779527607</v>
      </c>
      <c r="YL6" s="248">
        <v>6.103506009905205</v>
      </c>
      <c r="YM6" s="248">
        <v>6.0955917174842709</v>
      </c>
      <c r="YN6" s="248">
        <v>6.0876876873657615</v>
      </c>
      <c r="YO6" s="248">
        <v>6.0797939062427568</v>
      </c>
      <c r="YP6" s="248">
        <v>6.0719103608255933</v>
      </c>
      <c r="YQ6" s="248">
        <v>6.064037037841838</v>
      </c>
      <c r="YR6" s="248">
        <v>6.05617392403627</v>
      </c>
      <c r="YS6" s="248">
        <v>6.0483210061708537</v>
      </c>
      <c r="YT6" s="248">
        <v>6.0404782710247211</v>
      </c>
      <c r="YU6" s="248">
        <v>6.0326457053941462</v>
      </c>
      <c r="YV6" s="248">
        <v>6.0248232960925252</v>
      </c>
      <c r="YW6" s="248">
        <v>6.0170110299503516</v>
      </c>
      <c r="YX6" s="248">
        <v>6.0092088938151971</v>
      </c>
      <c r="YY6" s="248">
        <v>6.0014168745516869</v>
      </c>
      <c r="YZ6" s="248">
        <v>5.9936349590414784</v>
      </c>
      <c r="ZA6" s="248">
        <v>5.9858631341832398</v>
      </c>
      <c r="ZB6" s="248">
        <v>5.9781013868926278</v>
      </c>
      <c r="ZC6" s="248">
        <v>5.9703497041022651</v>
      </c>
      <c r="ZD6" s="248">
        <v>5.962608072761717</v>
      </c>
      <c r="ZE6" s="248">
        <v>5.9548764798374734</v>
      </c>
      <c r="ZF6" s="248">
        <v>5.9471549123129241</v>
      </c>
      <c r="ZG6" s="248">
        <v>5.9394433571883356</v>
      </c>
      <c r="ZH6" s="248">
        <v>5.9317418014808325</v>
      </c>
      <c r="ZI6" s="248">
        <v>5.9240502322243733</v>
      </c>
      <c r="ZJ6" s="248">
        <v>5.9163686364697305</v>
      </c>
      <c r="ZK6" s="248">
        <v>5.908697001284466</v>
      </c>
      <c r="ZL6" s="248">
        <v>5.901035313752911</v>
      </c>
      <c r="ZM6" s="248">
        <v>5.8933835609761447</v>
      </c>
      <c r="ZN6" s="248">
        <v>5.885741730071973</v>
      </c>
      <c r="ZO6" s="248">
        <v>5.8781098081749041</v>
      </c>
      <c r="ZP6" s="248">
        <v>5.8704877824361308</v>
      </c>
      <c r="ZQ6" s="248">
        <v>5.8628756400235043</v>
      </c>
      <c r="ZR6" s="248">
        <v>5.8552733681215159</v>
      </c>
      <c r="ZS6" s="248">
        <v>5.8476809539312757</v>
      </c>
      <c r="ZT6" s="248">
        <v>5.8400983846704886</v>
      </c>
      <c r="ZU6" s="248">
        <v>5.8325256475734335</v>
      </c>
      <c r="ZV6" s="248">
        <v>5.8249627298909434</v>
      </c>
      <c r="ZW6" s="248">
        <v>5.817409618890383</v>
      </c>
      <c r="ZX6" s="248">
        <v>5.8098663018556271</v>
      </c>
      <c r="ZY6" s="248">
        <v>5.8023327660870381</v>
      </c>
      <c r="ZZ6" s="248">
        <v>5.7948089989014475</v>
      </c>
      <c r="AAA6" s="248">
        <v>5.7872949876321309</v>
      </c>
      <c r="AAB6" s="248">
        <v>5.7797907196287905</v>
      </c>
      <c r="AAC6" s="248">
        <v>5.7722961822575307</v>
      </c>
      <c r="AAD6" s="248">
        <v>5.7648113629008382</v>
      </c>
      <c r="AAE6" s="248">
        <v>5.7573362489575608</v>
      </c>
      <c r="AAF6" s="248">
        <v>5.7498708278428854</v>
      </c>
      <c r="AAG6" s="248">
        <v>5.7424150869883182</v>
      </c>
      <c r="AAH6" s="248">
        <v>5.7349690138416616</v>
      </c>
      <c r="AAI6" s="248">
        <v>5.7275325958669958</v>
      </c>
      <c r="AAJ6" s="248">
        <v>5.7201058205446547</v>
      </c>
      <c r="AAK6" s="248">
        <v>5.7126886753712069</v>
      </c>
      <c r="AAL6" s="248">
        <v>5.7052811478594334</v>
      </c>
      <c r="AAM6" s="248">
        <v>5.6978832255383081</v>
      </c>
      <c r="AAN6" s="248">
        <v>5.6904948959529742</v>
      </c>
      <c r="AAO6" s="248">
        <v>5.6831161466647266</v>
      </c>
      <c r="AAP6" s="248">
        <v>5.6757469652509878</v>
      </c>
      <c r="AAQ6" s="248">
        <v>5.6683873393052888</v>
      </c>
      <c r="AAR6" s="248">
        <v>5.6610372564372486</v>
      </c>
      <c r="AAS6" s="248">
        <v>5.6536967042725523</v>
      </c>
      <c r="AAT6" s="248">
        <v>5.6463656704529299</v>
      </c>
      <c r="AAU6" s="248">
        <v>5.639044142636136</v>
      </c>
      <c r="AAV6" s="248">
        <v>5.63173210849593</v>
      </c>
      <c r="AAW6" s="248">
        <v>5.6244295557220543</v>
      </c>
      <c r="AAX6" s="248">
        <v>5.6171364720202135</v>
      </c>
      <c r="AAY6" s="248">
        <v>5.6098528451120533</v>
      </c>
      <c r="AAZ6" s="248">
        <v>5.6025786627351417</v>
      </c>
      <c r="ABA6" s="248">
        <v>5.595313912642947</v>
      </c>
      <c r="ABB6" s="248">
        <v>5.5880585826048161</v>
      </c>
      <c r="ABC6" s="248">
        <v>5.5808126604059565</v>
      </c>
      <c r="ABD6" s="248">
        <v>5.5735761338474141</v>
      </c>
      <c r="ABE6" s="248">
        <v>5.5663489907460519</v>
      </c>
      <c r="ABF6" s="248">
        <v>5.5591312189345317</v>
      </c>
      <c r="ABG6" s="248">
        <v>5.5519228062612926</v>
      </c>
      <c r="ABH6" s="248">
        <v>5.5447237405905296</v>
      </c>
      <c r="ABI6" s="248">
        <v>5.5375340098021741</v>
      </c>
      <c r="ABJ6" s="248">
        <v>5.5303536017918731</v>
      </c>
      <c r="ABK6" s="248">
        <v>5.5231825044709701</v>
      </c>
      <c r="ABL6" s="248">
        <v>5.5160207057664827</v>
      </c>
      <c r="ABM6" s="248">
        <v>5.5088681936210833</v>
      </c>
      <c r="ABN6" s="248">
        <v>5.5017249559930796</v>
      </c>
      <c r="ABO6" s="248">
        <v>5.4945909808563931</v>
      </c>
      <c r="ABP6" s="248">
        <v>5.4874662562005394</v>
      </c>
      <c r="ABQ6" s="248">
        <v>5.4803507700306069</v>
      </c>
      <c r="ABR6" s="248">
        <v>5.4732445103672385</v>
      </c>
      <c r="ABS6" s="248">
        <v>5.4661474652466104</v>
      </c>
      <c r="ABT6" s="248">
        <v>5.4590596227204129</v>
      </c>
      <c r="ABU6" s="248">
        <v>5.4519809708558276</v>
      </c>
      <c r="ABV6" s="248">
        <v>5.44491149773551</v>
      </c>
      <c r="ABW6" s="248">
        <v>5.4378511914575691</v>
      </c>
      <c r="ABX6" s="248">
        <v>5.4308000401355461</v>
      </c>
      <c r="ABY6" s="248">
        <v>5.4237580318983953</v>
      </c>
      <c r="ABZ6" s="248">
        <v>5.4167251548904636</v>
      </c>
      <c r="ACA6" s="248">
        <v>5.4097013972714718</v>
      </c>
      <c r="ACB6" s="248">
        <v>5.4026867472164932</v>
      </c>
      <c r="ACC6" s="248">
        <v>5.3956811929159345</v>
      </c>
      <c r="ACD6" s="248">
        <v>5.3886847225755155</v>
      </c>
      <c r="ACE6" s="248">
        <v>5.3816973244162494</v>
      </c>
      <c r="ACF6" s="248">
        <v>5.3747189866744227</v>
      </c>
      <c r="ACG6" s="248">
        <v>5.3677496976015755</v>
      </c>
      <c r="ACH6" s="248">
        <v>5.3607894454644827</v>
      </c>
      <c r="ACI6" s="248">
        <v>5.3538382185451336</v>
      </c>
      <c r="ACJ6" s="248">
        <v>5.3468960051407111</v>
      </c>
      <c r="ACK6" s="248">
        <v>5.339962793563573</v>
      </c>
      <c r="ACL6" s="248">
        <v>5.3330385721412323</v>
      </c>
      <c r="ACM6" s="248">
        <v>5.3261233292163377</v>
      </c>
      <c r="ACN6" s="248">
        <v>5.3192170531466543</v>
      </c>
      <c r="ACO6" s="248">
        <v>5.3123197323050428</v>
      </c>
      <c r="ACP6" s="248">
        <v>5.3054313550794401</v>
      </c>
      <c r="ACQ6" s="248">
        <v>5.2985519098728409</v>
      </c>
      <c r="ACR6" s="248">
        <v>5.2916813851032778</v>
      </c>
      <c r="ACS6" s="248">
        <v>5.2848197692038008</v>
      </c>
      <c r="ACT6" s="248">
        <v>5.2779670506224585</v>
      </c>
      <c r="ACU6" s="248">
        <v>5.2711232178222787</v>
      </c>
      <c r="ACV6" s="248">
        <v>5.2642882592812503</v>
      </c>
      <c r="ACW6" s="248">
        <v>5.2574621634923009</v>
      </c>
      <c r="ACX6" s="248">
        <v>5.2506449189632791</v>
      </c>
      <c r="ACY6" s="248">
        <v>5.2438365142169365</v>
      </c>
      <c r="ACZ6" s="248">
        <v>5.2370369377909061</v>
      </c>
      <c r="ADA6" s="248">
        <v>5.2302461782376843</v>
      </c>
      <c r="ADB6" s="248">
        <v>5.2234642241246103</v>
      </c>
      <c r="ADC6" s="248">
        <v>5.2166910640338493</v>
      </c>
      <c r="ADD6" s="248">
        <v>5.2099266865623708</v>
      </c>
      <c r="ADE6" s="248">
        <v>5.2031710803219298</v>
      </c>
      <c r="ADF6" s="248">
        <v>5.1964242339390498</v>
      </c>
      <c r="ADG6" s="248">
        <v>5.1896861360550011</v>
      </c>
      <c r="ADH6" s="248">
        <v>5.1829567753257821</v>
      </c>
      <c r="ADI6" s="248">
        <v>5.1762361404221018</v>
      </c>
      <c r="ADJ6" s="248">
        <v>5.1695242200293592</v>
      </c>
      <c r="ADK6" s="248">
        <v>5.1628210028476254</v>
      </c>
      <c r="ADL6" s="248">
        <v>5.1561264775916227</v>
      </c>
      <c r="ADM6" s="248">
        <v>5.1494406329907072</v>
      </c>
      <c r="ADN6" s="248">
        <v>5.142763457788849</v>
      </c>
      <c r="ADO6" s="248">
        <v>5.1360949407446155</v>
      </c>
      <c r="ADP6" s="248">
        <v>5.1294350706311489</v>
      </c>
      <c r="ADQ6" s="248">
        <v>5.1227838362361489</v>
      </c>
      <c r="ADR6" s="248">
        <v>5.1161412263618553</v>
      </c>
      <c r="ADS6" s="248">
        <v>5.1095072298250264</v>
      </c>
      <c r="ADT6" s="248">
        <v>5.1028818354569223</v>
      </c>
      <c r="ADU6" s="248">
        <v>5.0962650321032861</v>
      </c>
      <c r="ADV6" s="248">
        <v>5.0896568086243228</v>
      </c>
      <c r="ADW6" s="569"/>
    </row>
    <row r="7" spans="1:803" s="488" customFormat="1" x14ac:dyDescent="0.3">
      <c r="A7" s="570">
        <v>3</v>
      </c>
      <c r="B7" s="162" t="s">
        <v>51</v>
      </c>
      <c r="C7" s="148">
        <v>3.9418058925773152</v>
      </c>
      <c r="D7" s="148">
        <v>3.9466352336541024</v>
      </c>
      <c r="E7" s="148">
        <v>3.9514959645353995</v>
      </c>
      <c r="F7" s="148">
        <v>3.9563881531847049</v>
      </c>
      <c r="G7" s="148">
        <v>3.9613118682376784</v>
      </c>
      <c r="H7" s="148">
        <v>3.966267179000079</v>
      </c>
      <c r="I7" s="148">
        <v>3.9712541554457008</v>
      </c>
      <c r="J7" s="148">
        <v>3.9762728682142967</v>
      </c>
      <c r="K7" s="148">
        <v>3.9813233886094954</v>
      </c>
      <c r="L7" s="148">
        <v>3.9864057885967008</v>
      </c>
      <c r="M7" s="148">
        <v>3.9915201408009868</v>
      </c>
      <c r="N7" s="148">
        <v>3.9966665185049739</v>
      </c>
      <c r="O7" s="148">
        <v>4.0018449956466915</v>
      </c>
      <c r="P7" s="148">
        <v>4.0070556468174274</v>
      </c>
      <c r="Q7" s="148">
        <v>4.0122985472595616</v>
      </c>
      <c r="R7" s="148">
        <v>4.0175737728643783</v>
      </c>
      <c r="S7" s="148">
        <v>4.0228814001698607</v>
      </c>
      <c r="T7" s="148">
        <v>4.0282215063584719</v>
      </c>
      <c r="U7" s="148">
        <v>4.033594169254906</v>
      </c>
      <c r="V7" s="148">
        <v>4.0389994673238263</v>
      </c>
      <c r="W7" s="148">
        <v>4.0444374796675682</v>
      </c>
      <c r="X7" s="148">
        <v>4.0499082860238369</v>
      </c>
      <c r="Y7" s="148">
        <v>4.0554119667633621</v>
      </c>
      <c r="Z7" s="148">
        <v>4.0609486028875335</v>
      </c>
      <c r="AA7" s="148">
        <v>4.0665182760260095</v>
      </c>
      <c r="AB7" s="148">
        <v>4.0721210684342966</v>
      </c>
      <c r="AC7" s="148">
        <v>4.0777570629912985</v>
      </c>
      <c r="AD7" s="148">
        <v>4.0834263431968347</v>
      </c>
      <c r="AE7" s="148">
        <v>4.0891289931691217</v>
      </c>
      <c r="AF7" s="148">
        <v>4.0948650976422307</v>
      </c>
      <c r="AG7" s="148">
        <v>4.1006347419635016</v>
      </c>
      <c r="AH7" s="148">
        <v>4.1064380120909281</v>
      </c>
      <c r="AI7" s="148">
        <v>4.1122749945904946</v>
      </c>
      <c r="AJ7" s="148">
        <v>4.1181457766334901</v>
      </c>
      <c r="AK7" s="148">
        <v>4.1240504459937659</v>
      </c>
      <c r="AL7" s="148">
        <v>4.1299890910449646</v>
      </c>
      <c r="AM7" s="148">
        <v>4.1359618007577037</v>
      </c>
      <c r="AN7" s="148">
        <v>4.1419686646967051</v>
      </c>
      <c r="AO7" s="148">
        <v>4.1480097730178986</v>
      </c>
      <c r="AP7" s="148">
        <v>4.1540852164654591</v>
      </c>
      <c r="AQ7" s="148">
        <v>4.1601950863688106</v>
      </c>
      <c r="AR7" s="148">
        <v>4.1663394746395719</v>
      </c>
      <c r="AS7" s="148">
        <v>4.1725184737684549</v>
      </c>
      <c r="AT7" s="148">
        <v>4.17873217682211</v>
      </c>
      <c r="AU7" s="148">
        <v>4.1849806774399223</v>
      </c>
      <c r="AV7" s="148">
        <v>4.1912640698307406</v>
      </c>
      <c r="AW7" s="148">
        <v>4.1975824487695661</v>
      </c>
      <c r="AX7" s="148">
        <v>4.2039359095941684</v>
      </c>
      <c r="AY7" s="148">
        <v>4.2103245482016467</v>
      </c>
      <c r="AZ7" s="148">
        <v>4.2167484610449399</v>
      </c>
      <c r="BA7" s="148">
        <v>4.2232077451292538</v>
      </c>
      <c r="BB7" s="148">
        <v>4.2297024980084421</v>
      </c>
      <c r="BC7" s="148">
        <v>4.2362328177813113</v>
      </c>
      <c r="BD7" s="148">
        <v>4.2427988030878625</v>
      </c>
      <c r="BE7" s="148">
        <v>4.2494005531054597</v>
      </c>
      <c r="BF7" s="148">
        <v>4.2560381675449346</v>
      </c>
      <c r="BG7" s="148">
        <v>4.2627117466466071</v>
      </c>
      <c r="BH7" s="148">
        <v>4.2694213911762455</v>
      </c>
      <c r="BI7" s="148">
        <v>4.2761672024209378</v>
      </c>
      <c r="BJ7" s="148">
        <v>4.2829492821848953</v>
      </c>
      <c r="BK7" s="148">
        <v>4.289767732785168</v>
      </c>
      <c r="BL7" s="148">
        <v>4.2966226570472879</v>
      </c>
      <c r="BM7" s="148">
        <v>4.3035141583008176</v>
      </c>
      <c r="BN7" s="148">
        <v>4.3104423403748244</v>
      </c>
      <c r="BO7" s="148">
        <v>4.3174073075932675</v>
      </c>
      <c r="BP7" s="148">
        <v>4.3244091647702811</v>
      </c>
      <c r="BQ7" s="148">
        <v>4.3314480172053891</v>
      </c>
      <c r="BR7" s="148">
        <v>4.3385239706786081</v>
      </c>
      <c r="BS7" s="148">
        <v>4.3456371314454696</v>
      </c>
      <c r="BT7" s="148">
        <v>4.3527876062319359</v>
      </c>
      <c r="BU7" s="148">
        <v>4.3599755022292221</v>
      </c>
      <c r="BV7" s="148">
        <v>4.3672009270885184</v>
      </c>
      <c r="BW7" s="148">
        <v>4.3744639889156067</v>
      </c>
      <c r="BX7" s="148">
        <v>4.3817647962653723</v>
      </c>
      <c r="BY7" s="148">
        <v>4.3891034581362094</v>
      </c>
      <c r="BZ7" s="148">
        <v>4.3964800839643239</v>
      </c>
      <c r="CA7" s="148">
        <v>4.4038947836179139</v>
      </c>
      <c r="CB7" s="148">
        <v>4.4113476673912402</v>
      </c>
      <c r="CC7" s="148">
        <v>4.4188388459985903</v>
      </c>
      <c r="CD7" s="148">
        <v>4.426368430568111</v>
      </c>
      <c r="CE7" s="148">
        <v>4.4339365326355278</v>
      </c>
      <c r="CF7" s="148">
        <v>4.4415432641377448</v>
      </c>
      <c r="CG7" s="148">
        <v>4.4491887374063097</v>
      </c>
      <c r="CH7" s="148">
        <v>4.4568730651607638</v>
      </c>
      <c r="CI7" s="148">
        <v>4.4645963605018526</v>
      </c>
      <c r="CJ7" s="148">
        <v>4.4723587369046074</v>
      </c>
      <c r="CK7" s="148">
        <v>4.480160308211298</v>
      </c>
      <c r="CL7" s="148">
        <v>4.488001188624235</v>
      </c>
      <c r="CM7" s="148">
        <v>4.4958814926984507</v>
      </c>
      <c r="CN7" s="148">
        <v>4.5038013353342183</v>
      </c>
      <c r="CO7" s="148">
        <v>4.5117608317694433</v>
      </c>
      <c r="CP7" s="148">
        <v>4.5197600975718935</v>
      </c>
      <c r="CQ7" s="148">
        <v>4.5277992486312941</v>
      </c>
      <c r="CR7" s="148">
        <v>4.5358784011512547</v>
      </c>
      <c r="CS7" s="148">
        <v>4.5439976716410513</v>
      </c>
      <c r="CT7" s="148">
        <v>4.552157176907242</v>
      </c>
      <c r="CU7" s="148">
        <v>4.5603570340451345</v>
      </c>
      <c r="CV7" s="148">
        <v>4.5685973604300738</v>
      </c>
      <c r="CW7" s="148">
        <v>4.5768782737085747</v>
      </c>
      <c r="CX7" s="148">
        <v>4.58519989178928</v>
      </c>
      <c r="CY7" s="148">
        <v>4.5935623328337494</v>
      </c>
      <c r="CZ7" s="148">
        <v>4.6019657152470632</v>
      </c>
      <c r="DA7" s="148">
        <v>4.6104101576682659</v>
      </c>
      <c r="DB7" s="148">
        <v>4.6188957789606073</v>
      </c>
      <c r="DC7" s="148">
        <v>4.6274226982016131</v>
      </c>
      <c r="DD7" s="148">
        <v>4.6359910346729665</v>
      </c>
      <c r="DE7" s="148">
        <v>4.6446009078501866</v>
      </c>
      <c r="DF7" s="148">
        <v>4.6532524373921333</v>
      </c>
      <c r="DG7" s="148">
        <v>4.6619457431302944</v>
      </c>
      <c r="DH7" s="148">
        <v>4.6706809450578826</v>
      </c>
      <c r="DI7" s="148">
        <v>4.6794581633187331</v>
      </c>
      <c r="DJ7" s="148">
        <v>4.6882775181959788</v>
      </c>
      <c r="DK7" s="148">
        <v>4.6971391301005303</v>
      </c>
      <c r="DL7" s="148">
        <v>4.7060431195593315</v>
      </c>
      <c r="DM7" s="148">
        <v>4.7149896072034032</v>
      </c>
      <c r="DN7" s="148">
        <v>4.7239787137556624</v>
      </c>
      <c r="DO7" s="148">
        <v>4.7330105600185197</v>
      </c>
      <c r="DP7" s="148">
        <v>4.7420852668612445</v>
      </c>
      <c r="DQ7" s="148">
        <v>4.7512029552071029</v>
      </c>
      <c r="DR7" s="148">
        <v>4.760363746020257</v>
      </c>
      <c r="DS7" s="148">
        <v>4.7695677602924249</v>
      </c>
      <c r="DT7" s="148">
        <v>4.7788151190292991</v>
      </c>
      <c r="DU7" s="148">
        <v>4.7881059432367188</v>
      </c>
      <c r="DV7" s="148">
        <v>4.7974403539065849</v>
      </c>
      <c r="DW7" s="148">
        <v>4.8068184720025329</v>
      </c>
      <c r="DX7" s="148">
        <v>4.8162404184453349</v>
      </c>
      <c r="DY7" s="148">
        <v>4.8257063140980465</v>
      </c>
      <c r="DZ7" s="148">
        <v>4.8352162797508811</v>
      </c>
      <c r="EA7" s="148">
        <v>4.844770436105823</v>
      </c>
      <c r="EB7" s="148">
        <v>4.854368903760955</v>
      </c>
      <c r="EC7" s="148">
        <v>4.8640118031945168</v>
      </c>
      <c r="ED7" s="148">
        <v>4.873699254748673</v>
      </c>
      <c r="EE7" s="148">
        <v>4.8834313786129977</v>
      </c>
      <c r="EF7" s="148">
        <v>4.8932082948076667</v>
      </c>
      <c r="EG7" s="148">
        <v>4.9030301231663547</v>
      </c>
      <c r="EH7" s="148">
        <v>4.9128969833188298</v>
      </c>
      <c r="EI7" s="148">
        <v>4.9228089946732476</v>
      </c>
      <c r="EJ7" s="148">
        <v>4.9327662763981328</v>
      </c>
      <c r="EK7" s="148">
        <v>4.9427689474040468</v>
      </c>
      <c r="EL7" s="148">
        <v>4.9528171263249421</v>
      </c>
      <c r="EM7" s="148">
        <v>4.9629109314991853</v>
      </c>
      <c r="EN7" s="148">
        <v>4.9730504809502651</v>
      </c>
      <c r="EO7" s="148">
        <v>4.9832358923671576</v>
      </c>
      <c r="EP7" s="148">
        <v>4.9934672830843567</v>
      </c>
      <c r="EQ7" s="148">
        <v>5.0037447700615694</v>
      </c>
      <c r="ER7" s="148">
        <v>5.0140684698630587</v>
      </c>
      <c r="ES7" s="148">
        <v>5.0244384986366386</v>
      </c>
      <c r="ET7" s="148">
        <v>5.0348549720923081</v>
      </c>
      <c r="EU7" s="148">
        <v>5.0453180054805387</v>
      </c>
      <c r="EV7" s="148">
        <v>5.0558277135701664</v>
      </c>
      <c r="EW7" s="148">
        <v>5.0663842106259533</v>
      </c>
      <c r="EX7" s="148">
        <v>5.0769876103857419</v>
      </c>
      <c r="EY7" s="148">
        <v>5.0876380260372338</v>
      </c>
      <c r="EZ7" s="148">
        <v>5.098335570194398</v>
      </c>
      <c r="FA7" s="148">
        <v>5.1090803548734689</v>
      </c>
      <c r="FB7" s="148">
        <v>5.1198724914685565</v>
      </c>
      <c r="FC7" s="148">
        <v>5.1307120907268597</v>
      </c>
      <c r="FD7" s="148">
        <v>5.141599262723461</v>
      </c>
      <c r="FE7" s="148">
        <v>5.1525341168357173</v>
      </c>
      <c r="FF7" s="148">
        <v>5.1635167617172302</v>
      </c>
      <c r="FG7" s="148">
        <v>5.17454730527139</v>
      </c>
      <c r="FH7" s="148">
        <v>5.1856258546245</v>
      </c>
      <c r="FI7" s="148">
        <v>5.1967525160984582</v>
      </c>
      <c r="FJ7" s="148">
        <v>5.207927395182999</v>
      </c>
      <c r="FK7" s="148">
        <v>5.2191505965074949</v>
      </c>
      <c r="FL7" s="148">
        <v>5.230422223812309</v>
      </c>
      <c r="FM7" s="148">
        <v>5.2417423799196792</v>
      </c>
      <c r="FN7" s="148">
        <v>5.2531111667041559</v>
      </c>
      <c r="FO7" s="148">
        <v>5.2645286850625608</v>
      </c>
      <c r="FP7" s="148">
        <v>5.275995034883473</v>
      </c>
      <c r="FQ7" s="148">
        <v>5.2875103150162435</v>
      </c>
      <c r="FR7" s="148">
        <v>5.2990746232395169</v>
      </c>
      <c r="FS7" s="148">
        <v>5.3106880562292655</v>
      </c>
      <c r="FT7" s="148">
        <v>5.3223507095263267</v>
      </c>
      <c r="FU7" s="148">
        <v>5.334062677503435</v>
      </c>
      <c r="FV7" s="148">
        <v>5.34582405333175</v>
      </c>
      <c r="FW7" s="148">
        <v>5.357634928946867</v>
      </c>
      <c r="FX7" s="148">
        <v>5.3694953950143116</v>
      </c>
      <c r="FY7" s="148">
        <v>5.3814055408944945</v>
      </c>
      <c r="FZ7" s="148">
        <v>5.393365454607161</v>
      </c>
      <c r="GA7" s="148">
        <v>5.4053752227952678</v>
      </c>
      <c r="GB7" s="148">
        <v>5.417434930688346</v>
      </c>
      <c r="GC7" s="148">
        <v>5.429544662065295</v>
      </c>
      <c r="GD7" s="148">
        <v>5.4417044992166295</v>
      </c>
      <c r="GE7" s="148">
        <v>5.4539145229061647</v>
      </c>
      <c r="GF7" s="148">
        <v>5.4661748123321194</v>
      </c>
      <c r="GG7" s="148">
        <v>5.4784854450876654</v>
      </c>
      <c r="GH7" s="148">
        <v>5.4908464971208799</v>
      </c>
      <c r="GI7" s="148">
        <v>5.5032580426941253</v>
      </c>
      <c r="GJ7" s="148">
        <v>5.5157201543428229</v>
      </c>
      <c r="GK7" s="148">
        <v>5.5282329028336354</v>
      </c>
      <c r="GL7" s="148">
        <v>5.5407963571220495</v>
      </c>
      <c r="GM7" s="148">
        <v>5.5534105843093302</v>
      </c>
      <c r="GN7" s="148">
        <v>5.5660756495988872</v>
      </c>
      <c r="GO7" s="148">
        <v>5.5787916162519879</v>
      </c>
      <c r="GP7" s="148">
        <v>5.5915585455428642</v>
      </c>
      <c r="GQ7" s="148">
        <v>5.6043764967131757</v>
      </c>
      <c r="GR7" s="148">
        <v>5.6172455269258279</v>
      </c>
      <c r="GS7" s="148">
        <v>5.6301656912181572</v>
      </c>
      <c r="GT7" s="148">
        <v>5.6431370424544491</v>
      </c>
      <c r="GU7" s="148">
        <v>5.6589175761099035</v>
      </c>
      <c r="GV7" s="148">
        <v>5.6749542089932836</v>
      </c>
      <c r="GW7" s="148">
        <v>5.690873928203434</v>
      </c>
      <c r="GX7" s="148">
        <v>5.7066766842304997</v>
      </c>
      <c r="GY7" s="148">
        <v>5.7223624365942438</v>
      </c>
      <c r="GZ7" s="148">
        <v>5.7379311537933173</v>
      </c>
      <c r="HA7" s="148">
        <v>5.7533828132529408</v>
      </c>
      <c r="HB7" s="148">
        <v>5.7687174012708651</v>
      </c>
      <c r="HC7" s="148">
        <v>5.7839349129617421</v>
      </c>
      <c r="HD7" s="148">
        <v>5.7990353521998843</v>
      </c>
      <c r="HE7" s="148">
        <v>5.8140187315606058</v>
      </c>
      <c r="HF7" s="148">
        <v>5.8288850722599186</v>
      </c>
      <c r="HG7" s="148">
        <v>5.8436344040929233</v>
      </c>
      <c r="HH7" s="148">
        <v>5.8582667653707343</v>
      </c>
      <c r="HI7" s="148">
        <v>5.8727822028560697</v>
      </c>
      <c r="HJ7" s="148">
        <v>5.88718077169748</v>
      </c>
      <c r="HK7" s="148">
        <v>5.9014625353623886</v>
      </c>
      <c r="HL7" s="148">
        <v>5.9156275655688235</v>
      </c>
      <c r="HM7" s="148">
        <v>5.9296759422159733</v>
      </c>
      <c r="HN7" s="148">
        <v>5.9436077533136213</v>
      </c>
      <c r="HO7" s="148">
        <v>5.9574230949104283</v>
      </c>
      <c r="HP7" s="148">
        <v>5.9711220710211794</v>
      </c>
      <c r="HQ7" s="148">
        <v>5.9847047935529503</v>
      </c>
      <c r="HR7" s="148">
        <v>5.998171382230324</v>
      </c>
      <c r="HS7" s="148">
        <v>6.0115219645196474</v>
      </c>
      <c r="HT7" s="148">
        <v>6.0247566755523447</v>
      </c>
      <c r="HU7" s="148">
        <v>6.0378756580473922</v>
      </c>
      <c r="HV7" s="148">
        <v>6.0508790622328839</v>
      </c>
      <c r="HW7" s="148">
        <v>6.0637670457668733</v>
      </c>
      <c r="HX7" s="148">
        <v>6.076539773657375</v>
      </c>
      <c r="HY7" s="148">
        <v>6.0891974181817474</v>
      </c>
      <c r="HZ7" s="148">
        <v>6.1017401588051881</v>
      </c>
      <c r="IA7" s="148">
        <v>6.1141681820987905</v>
      </c>
      <c r="IB7" s="148">
        <v>6.1264816816568173</v>
      </c>
      <c r="IC7" s="148">
        <v>6.1386808580134407</v>
      </c>
      <c r="ID7" s="148">
        <v>6.1507659185589478</v>
      </c>
      <c r="IE7" s="148">
        <v>6.1627370774553798</v>
      </c>
      <c r="IF7" s="148">
        <v>6.1745945555516988</v>
      </c>
      <c r="IG7" s="148">
        <v>6.1863385802985409</v>
      </c>
      <c r="IH7" s="148">
        <v>6.1979693856624749</v>
      </c>
      <c r="II7" s="148">
        <v>6.2094872120399041</v>
      </c>
      <c r="IJ7" s="148">
        <v>6.2208923061706543</v>
      </c>
      <c r="IK7" s="148">
        <v>6.2321849210511271</v>
      </c>
      <c r="IL7" s="148">
        <v>6.243365315847293</v>
      </c>
      <c r="IM7" s="148">
        <v>6.2544337558072698</v>
      </c>
      <c r="IN7" s="148">
        <v>6.2653905121737905</v>
      </c>
      <c r="IO7" s="148">
        <v>6.276235862096387</v>
      </c>
      <c r="IP7" s="148">
        <v>6.2869700885434465</v>
      </c>
      <c r="IQ7" s="148">
        <v>6.2975934802140232</v>
      </c>
      <c r="IR7" s="148">
        <v>6.3081063314497055</v>
      </c>
      <c r="IS7" s="148">
        <v>6.31850894214615</v>
      </c>
      <c r="IT7" s="148">
        <v>6.3288016176647535</v>
      </c>
      <c r="IU7" s="148">
        <v>6.3389846687442111</v>
      </c>
      <c r="IV7" s="148">
        <v>6.3490584114119635</v>
      </c>
      <c r="IW7" s="148">
        <v>6.3590231668958461</v>
      </c>
      <c r="IX7" s="148">
        <v>6.3688792615356222</v>
      </c>
      <c r="IY7" s="148">
        <v>6.3786270266945646</v>
      </c>
      <c r="IZ7" s="148">
        <v>6.3882667986712818</v>
      </c>
      <c r="JA7" s="148">
        <v>6.3977989186114517</v>
      </c>
      <c r="JB7" s="148">
        <v>6.4072237324198333</v>
      </c>
      <c r="JC7" s="148">
        <v>6.416541590672356</v>
      </c>
      <c r="JD7" s="148">
        <v>6.4257528485284121</v>
      </c>
      <c r="JE7" s="148">
        <v>6.4348578656432922</v>
      </c>
      <c r="JF7" s="148">
        <v>6.4438570060809655</v>
      </c>
      <c r="JG7" s="148">
        <v>6.4527506382269264</v>
      </c>
      <c r="JH7" s="148">
        <v>6.4615391347014377</v>
      </c>
      <c r="JI7" s="148">
        <v>6.4702228722730135</v>
      </c>
      <c r="JJ7" s="148">
        <v>6.4788022317721152</v>
      </c>
      <c r="JK7" s="148">
        <v>6.4872775980053152</v>
      </c>
      <c r="JL7" s="148">
        <v>6.4956493596696943</v>
      </c>
      <c r="JM7" s="148">
        <v>6.503917909267547</v>
      </c>
      <c r="JN7" s="148">
        <v>6.5120836430216116</v>
      </c>
      <c r="JO7" s="148">
        <v>6.5201469607905427</v>
      </c>
      <c r="JP7" s="148">
        <v>6.5281082659848755</v>
      </c>
      <c r="JQ7" s="148">
        <v>6.5359679654833043</v>
      </c>
      <c r="JR7" s="148">
        <v>6.5437264695495667</v>
      </c>
      <c r="JS7" s="148">
        <v>6.5513841917495768</v>
      </c>
      <c r="JT7" s="148">
        <v>6.5589415488692007</v>
      </c>
      <c r="JU7" s="148">
        <v>6.5663989608323474</v>
      </c>
      <c r="JV7" s="148">
        <v>6.5737568506197448</v>
      </c>
      <c r="JW7" s="148">
        <v>6.5810156441879935</v>
      </c>
      <c r="JX7" s="148">
        <v>6.5881757703893573</v>
      </c>
      <c r="JY7" s="148">
        <v>6.5952376608919252</v>
      </c>
      <c r="JZ7" s="148">
        <v>6.6022017501003925</v>
      </c>
      <c r="KA7" s="148">
        <v>6.6090684750773914</v>
      </c>
      <c r="KB7" s="148">
        <v>6.6158382754653724</v>
      </c>
      <c r="KC7" s="148">
        <v>6.6225115934090582</v>
      </c>
      <c r="KD7" s="148">
        <v>6.6290888734785147</v>
      </c>
      <c r="KE7" s="148">
        <v>6.635570562592771</v>
      </c>
      <c r="KF7" s="148">
        <v>6.6419571099441113</v>
      </c>
      <c r="KG7" s="148">
        <v>6.6482489669228837</v>
      </c>
      <c r="KH7" s="148">
        <v>6.6544465870430942</v>
      </c>
      <c r="KI7" s="148">
        <v>6.6605504258684309</v>
      </c>
      <c r="KJ7" s="148">
        <v>6.6665609409391307</v>
      </c>
      <c r="KK7" s="148">
        <v>6.6724785916993241</v>
      </c>
      <c r="KL7" s="148">
        <v>6.6783038394251424</v>
      </c>
      <c r="KM7" s="148">
        <v>6.6840371471535116</v>
      </c>
      <c r="KN7" s="148">
        <v>6.6896789796114442</v>
      </c>
      <c r="KO7" s="148">
        <v>6.6952298031462529</v>
      </c>
      <c r="KP7" s="148">
        <v>6.700690085656257</v>
      </c>
      <c r="KQ7" s="148">
        <v>6.7060602965222396</v>
      </c>
      <c r="KR7" s="148">
        <v>6.7113409065396397</v>
      </c>
      <c r="KS7" s="148">
        <v>6.7165323878513714</v>
      </c>
      <c r="KT7" s="148">
        <v>6.7216352138813811</v>
      </c>
      <c r="KU7" s="148">
        <v>6.7266498592689157</v>
      </c>
      <c r="KV7" s="148">
        <v>6.7315767998035145</v>
      </c>
      <c r="KW7" s="148">
        <v>6.7364165123606927</v>
      </c>
      <c r="KX7" s="148">
        <v>6.7411694748383004</v>
      </c>
      <c r="KY7" s="148">
        <v>6.7458361660937252</v>
      </c>
      <c r="KZ7" s="148">
        <v>6.750417065881682</v>
      </c>
      <c r="LA7" s="148">
        <v>6.7549126547928626</v>
      </c>
      <c r="LB7" s="148">
        <v>6.7593234141931644</v>
      </c>
      <c r="LC7" s="148">
        <v>6.7636498261637872</v>
      </c>
      <c r="LD7" s="148">
        <v>6.7678923734419936</v>
      </c>
      <c r="LE7" s="148">
        <v>6.7720515393626135</v>
      </c>
      <c r="LF7" s="148">
        <v>6.7761278078002576</v>
      </c>
      <c r="LG7" s="148">
        <v>6.7801216631123609</v>
      </c>
      <c r="LH7" s="148">
        <v>6.7840335900828439</v>
      </c>
      <c r="LI7" s="148">
        <v>6.7878640738665892</v>
      </c>
      <c r="LJ7" s="148">
        <v>6.7916135999345899</v>
      </c>
      <c r="LK7" s="148">
        <v>6.7952826540199682</v>
      </c>
      <c r="LL7" s="148">
        <v>6.7988717220645354</v>
      </c>
      <c r="LM7" s="148">
        <v>6.8023812901662559</v>
      </c>
      <c r="LN7" s="148">
        <v>6.8058118445273683</v>
      </c>
      <c r="LO7" s="148">
        <v>6.8091638714032499</v>
      </c>
      <c r="LP7" s="148">
        <v>6.8124378570520392</v>
      </c>
      <c r="LQ7" s="148">
        <v>6.8156342876849392</v>
      </c>
      <c r="LR7" s="148">
        <v>6.8187536494173582</v>
      </c>
      <c r="LS7" s="148">
        <v>6.8217964282206074</v>
      </c>
      <c r="LT7" s="148">
        <v>6.8247631098744757</v>
      </c>
      <c r="LU7" s="148">
        <v>6.8276541799205308</v>
      </c>
      <c r="LV7" s="148">
        <v>6.8304701236160259</v>
      </c>
      <c r="LW7" s="148">
        <v>6.8332114258885559</v>
      </c>
      <c r="LX7" s="148">
        <v>6.8358785712916212</v>
      </c>
      <c r="LY7" s="148">
        <v>6.8384720439605671</v>
      </c>
      <c r="LZ7" s="148">
        <v>6.8409923275695839</v>
      </c>
      <c r="MA7" s="148">
        <v>6.843439905289153</v>
      </c>
      <c r="MB7" s="148">
        <v>6.8458152597443016</v>
      </c>
      <c r="MC7" s="148">
        <v>6.8481188729736822</v>
      </c>
      <c r="MD7" s="148">
        <v>6.8503512263890372</v>
      </c>
      <c r="ME7" s="148">
        <v>6.8525128007357372</v>
      </c>
      <c r="MF7" s="148">
        <v>6.8546040760537101</v>
      </c>
      <c r="MG7" s="148">
        <v>6.8566255316391906</v>
      </c>
      <c r="MH7" s="148">
        <v>6.8585776460071433</v>
      </c>
      <c r="MI7" s="148">
        <v>6.8604608968543941</v>
      </c>
      <c r="MJ7" s="148">
        <v>6.8622757610233869</v>
      </c>
      <c r="MK7" s="148">
        <v>6.8640227144665786</v>
      </c>
      <c r="ML7" s="148">
        <v>6.8657022322115626</v>
      </c>
      <c r="MM7" s="148">
        <v>6.8673147883269214</v>
      </c>
      <c r="MN7" s="148">
        <v>6.8688608558885464</v>
      </c>
      <c r="MO7" s="148">
        <v>6.8703409069468115</v>
      </c>
      <c r="MP7" s="148">
        <v>6.8717554124942364</v>
      </c>
      <c r="MQ7" s="148">
        <v>6.8731048424339045</v>
      </c>
      <c r="MR7" s="148">
        <v>6.8743896655484553</v>
      </c>
      <c r="MS7" s="148">
        <v>6.8756103494697856</v>
      </c>
      <c r="MT7" s="148">
        <v>6.8767673606491888</v>
      </c>
      <c r="MU7" s="148">
        <v>6.8778611643284115</v>
      </c>
      <c r="MV7" s="148">
        <v>6.8788922245111275</v>
      </c>
      <c r="MW7" s="148">
        <v>6.8798610039349342</v>
      </c>
      <c r="MX7" s="148">
        <v>6.8807679640443249</v>
      </c>
      <c r="MY7" s="148">
        <v>6.8816135649638568</v>
      </c>
      <c r="MZ7" s="148">
        <v>6.8823982654720801</v>
      </c>
      <c r="NA7" s="148">
        <v>6.8831225229761985</v>
      </c>
      <c r="NB7" s="148">
        <v>6.8837867934870749</v>
      </c>
      <c r="NC7" s="148">
        <v>6.8843915315948907</v>
      </c>
      <c r="ND7" s="148">
        <v>6.8849371904455658</v>
      </c>
      <c r="NE7" s="148">
        <v>6.8854242217174546</v>
      </c>
      <c r="NF7" s="148">
        <v>6.8858530755987601</v>
      </c>
      <c r="NG7" s="148">
        <v>6.8862242007655654</v>
      </c>
      <c r="NH7" s="148">
        <v>6.886538044360254</v>
      </c>
      <c r="NI7" s="148">
        <v>6.8867950519706165</v>
      </c>
      <c r="NJ7" s="148">
        <v>6.8869956676094386</v>
      </c>
      <c r="NK7" s="148">
        <v>6.887140333694596</v>
      </c>
      <c r="NL7" s="148">
        <v>6.8872294910296947</v>
      </c>
      <c r="NM7" s="148">
        <v>6.8872635787853698</v>
      </c>
      <c r="NN7" s="148">
        <v>6.8872430344807816</v>
      </c>
      <c r="NO7" s="148">
        <v>6.887168293965984</v>
      </c>
      <c r="NP7" s="148">
        <v>6.8870397914045496</v>
      </c>
      <c r="NQ7" s="148">
        <v>6.8868579592568118</v>
      </c>
      <c r="NR7" s="148">
        <v>6.886623228263514</v>
      </c>
      <c r="NS7" s="148">
        <v>6.8863360274300804</v>
      </c>
      <c r="NT7" s="148">
        <v>6.8859967840112164</v>
      </c>
      <c r="NU7" s="148">
        <v>6.8856059234960192</v>
      </c>
      <c r="NV7" s="148">
        <v>6.8851638695937059</v>
      </c>
      <c r="NW7" s="148">
        <v>6.884671044219548</v>
      </c>
      <c r="NX7" s="148">
        <v>6.8841278674815367</v>
      </c>
      <c r="NY7" s="148">
        <v>6.8835347576672543</v>
      </c>
      <c r="NZ7" s="148">
        <v>6.8828921312313716</v>
      </c>
      <c r="OA7" s="148">
        <v>6.8822004027834849</v>
      </c>
      <c r="OB7" s="148">
        <v>6.8814599850764138</v>
      </c>
      <c r="OC7" s="148">
        <v>6.8806712889949742</v>
      </c>
      <c r="OD7" s="148">
        <v>6.8798347235450494</v>
      </c>
      <c r="OE7" s="148">
        <v>6.8789506958432431</v>
      </c>
      <c r="OF7" s="148">
        <v>6.8780196111068292</v>
      </c>
      <c r="OG7" s="148">
        <v>6.8770418726441012</v>
      </c>
      <c r="OH7" s="148">
        <v>6.8760178818451809</v>
      </c>
      <c r="OI7" s="148">
        <v>6.8749480381732591</v>
      </c>
      <c r="OJ7" s="148">
        <v>6.8738327391560068</v>
      </c>
      <c r="OK7" s="148">
        <v>6.8726723803776748</v>
      </c>
      <c r="OL7" s="148">
        <v>6.8714673554713182</v>
      </c>
      <c r="OM7" s="148">
        <v>6.8702180561115416</v>
      </c>
      <c r="ON7" s="148">
        <v>6.8689248720075549</v>
      </c>
      <c r="OO7" s="148">
        <v>6.8675881908965373</v>
      </c>
      <c r="OP7" s="148">
        <v>6.8662083985374842</v>
      </c>
      <c r="OQ7" s="148">
        <v>6.8647858787052769</v>
      </c>
      <c r="OR7" s="148">
        <v>6.8633210131851987</v>
      </c>
      <c r="OS7" s="148">
        <v>6.861814181767639</v>
      </c>
      <c r="OT7" s="148">
        <v>6.8602657622433547</v>
      </c>
      <c r="OU7" s="148">
        <v>6.8586761303988357</v>
      </c>
      <c r="OV7" s="148">
        <v>6.8570456600121403</v>
      </c>
      <c r="OW7" s="148">
        <v>6.8553747228489685</v>
      </c>
      <c r="OX7" s="148">
        <v>6.8536636886590916</v>
      </c>
      <c r="OY7" s="148">
        <v>6.8519129251730337</v>
      </c>
      <c r="OZ7" s="148">
        <v>6.8501227980991937</v>
      </c>
      <c r="PA7" s="148">
        <v>6.848293671121005</v>
      </c>
      <c r="PB7" s="148">
        <v>6.8464259058946837</v>
      </c>
      <c r="PC7" s="148">
        <v>6.8445198620470293</v>
      </c>
      <c r="PD7" s="148">
        <v>6.8425758971736279</v>
      </c>
      <c r="PE7" s="148">
        <v>6.8405943668373199</v>
      </c>
      <c r="PF7" s="148">
        <v>6.8385756245668698</v>
      </c>
      <c r="PG7" s="148">
        <v>6.836520021856038</v>
      </c>
      <c r="PH7" s="148">
        <v>6.8344279081627137</v>
      </c>
      <c r="PI7" s="148">
        <v>6.8322996309085173</v>
      </c>
      <c r="PJ7" s="148">
        <v>6.8301355354785178</v>
      </c>
      <c r="PK7" s="148">
        <v>6.8279359652211955</v>
      </c>
      <c r="PL7" s="148">
        <v>6.8257012614487786</v>
      </c>
      <c r="PM7" s="148">
        <v>6.82343176343762</v>
      </c>
      <c r="PN7" s="148">
        <v>6.8211278084290514</v>
      </c>
      <c r="PO7" s="148">
        <v>6.8187897316301376</v>
      </c>
      <c r="PP7" s="148">
        <v>6.8164178662150396</v>
      </c>
      <c r="PQ7" s="148">
        <v>6.8140125433262702</v>
      </c>
      <c r="PR7" s="148">
        <v>6.8115740920763779</v>
      </c>
      <c r="PS7" s="148">
        <v>6.80910283954971</v>
      </c>
      <c r="PT7" s="148">
        <v>6.8065991108045321</v>
      </c>
      <c r="PU7" s="148">
        <v>6.8040632288750729</v>
      </c>
      <c r="PV7" s="148">
        <v>6.8014955147741567</v>
      </c>
      <c r="PW7" s="148">
        <v>6.7988962874956904</v>
      </c>
      <c r="PX7" s="148">
        <v>6.7962658640174665</v>
      </c>
      <c r="PY7" s="148">
        <v>6.793604559304308</v>
      </c>
      <c r="PZ7" s="148">
        <v>6.7909126863110849</v>
      </c>
      <c r="QA7" s="148">
        <v>6.7881905559861053</v>
      </c>
      <c r="QB7" s="148">
        <v>6.7854384772747522</v>
      </c>
      <c r="QC7" s="148">
        <v>6.7826567571230463</v>
      </c>
      <c r="QD7" s="148">
        <v>6.7798457004816184</v>
      </c>
      <c r="QE7" s="148">
        <v>6.7770056103097147</v>
      </c>
      <c r="QF7" s="148">
        <v>6.7741367875793062</v>
      </c>
      <c r="QG7" s="148">
        <v>6.7712395312796323</v>
      </c>
      <c r="QH7" s="148">
        <v>6.7683141384214753</v>
      </c>
      <c r="QI7" s="148">
        <v>6.7653609040419624</v>
      </c>
      <c r="QJ7" s="148">
        <v>6.762380121209322</v>
      </c>
      <c r="QK7" s="148">
        <v>6.7593720810277809</v>
      </c>
      <c r="QL7" s="148">
        <v>6.7563370726426806</v>
      </c>
      <c r="QM7" s="148">
        <v>6.7532753832457466</v>
      </c>
      <c r="QN7" s="148">
        <v>6.7501872980802444</v>
      </c>
      <c r="QO7" s="148">
        <v>6.7470731004466344</v>
      </c>
      <c r="QP7" s="148">
        <v>6.7439330717080734</v>
      </c>
      <c r="QQ7" s="148">
        <v>6.7407674912961379</v>
      </c>
      <c r="QR7" s="148">
        <v>6.7375766367167182</v>
      </c>
      <c r="QS7" s="148">
        <v>6.7343607835558439</v>
      </c>
      <c r="QT7" s="148">
        <v>6.7311202054858859</v>
      </c>
      <c r="QU7" s="148">
        <v>6.7278551742716486</v>
      </c>
      <c r="QV7" s="148">
        <v>6.7245659597766343</v>
      </c>
      <c r="QW7" s="148">
        <v>6.7212528299694752</v>
      </c>
      <c r="QX7" s="148">
        <v>6.7179160509303548</v>
      </c>
      <c r="QY7" s="148">
        <v>6.714555886857636</v>
      </c>
      <c r="QZ7" s="148">
        <v>6.7111726000745531</v>
      </c>
      <c r="RA7" s="148">
        <v>6.7077664510358845</v>
      </c>
      <c r="RB7" s="148">
        <v>6.7043376983349017</v>
      </c>
      <c r="RC7" s="148">
        <v>6.70088659871021</v>
      </c>
      <c r="RD7" s="148">
        <v>6.697413407052883</v>
      </c>
      <c r="RE7" s="148">
        <v>6.6939183764135466</v>
      </c>
      <c r="RF7" s="148">
        <v>6.6904017580094228</v>
      </c>
      <c r="RG7" s="148">
        <v>6.6868638012317909</v>
      </c>
      <c r="RH7" s="148">
        <v>6.6833047536532257</v>
      </c>
      <c r="RI7" s="148">
        <v>6.6797248610349262</v>
      </c>
      <c r="RJ7" s="148">
        <v>6.6761243673343635</v>
      </c>
      <c r="RK7" s="148">
        <v>6.6725035147126395</v>
      </c>
      <c r="RL7" s="148">
        <v>6.6688625435422448</v>
      </c>
      <c r="RM7" s="148">
        <v>6.6652016924146071</v>
      </c>
      <c r="RN7" s="148">
        <v>6.6615211981478817</v>
      </c>
      <c r="RO7" s="148">
        <v>6.6578212957946654</v>
      </c>
      <c r="RP7" s="148">
        <v>6.6541022186499683</v>
      </c>
      <c r="RQ7" s="148">
        <v>6.6503641982589237</v>
      </c>
      <c r="RR7" s="148">
        <v>6.6466074644248678</v>
      </c>
      <c r="RS7" s="148">
        <v>6.6428322452172726</v>
      </c>
      <c r="RT7" s="148">
        <v>6.6390387669797883</v>
      </c>
      <c r="RU7" s="148">
        <v>6.635227254338286</v>
      </c>
      <c r="RV7" s="148">
        <v>6.6313979302090607</v>
      </c>
      <c r="RW7" s="148">
        <v>6.6275510158069526</v>
      </c>
      <c r="RX7" s="148">
        <v>6.6236867306534615</v>
      </c>
      <c r="RY7" s="148">
        <v>6.6198052925851574</v>
      </c>
      <c r="RZ7" s="148">
        <v>6.6159069177618433</v>
      </c>
      <c r="SA7" s="148">
        <v>6.611991820674838</v>
      </c>
      <c r="SB7" s="148">
        <v>6.6080602141554134</v>
      </c>
      <c r="SC7" s="148">
        <v>6.6041123093830647</v>
      </c>
      <c r="SD7" s="148">
        <v>6.6001483158939624</v>
      </c>
      <c r="SE7" s="148">
        <v>6.5961684415893256</v>
      </c>
      <c r="SF7" s="148">
        <v>6.5921728927439824</v>
      </c>
      <c r="SG7" s="148">
        <v>6.5881618740146575</v>
      </c>
      <c r="SH7" s="148">
        <v>6.5841355884486061</v>
      </c>
      <c r="SI7" s="148">
        <v>6.5800942374920961</v>
      </c>
      <c r="SJ7" s="148">
        <v>6.5760380209988796</v>
      </c>
      <c r="SK7" s="148">
        <v>6.571967137238798</v>
      </c>
      <c r="SL7" s="148">
        <v>6.5678817829063094</v>
      </c>
      <c r="SM7" s="148">
        <v>6.5637821531291261</v>
      </c>
      <c r="SN7" s="148">
        <v>6.5596684414766688</v>
      </c>
      <c r="SO7" s="148">
        <v>6.5555408399688071</v>
      </c>
      <c r="SP7" s="148">
        <v>6.5513995390843807</v>
      </c>
      <c r="SQ7" s="148">
        <v>6.5472447277698294</v>
      </c>
      <c r="SR7" s="148">
        <v>6.5430765934478909</v>
      </c>
      <c r="SS7" s="148">
        <v>6.5388953220260566</v>
      </c>
      <c r="ST7" s="148">
        <v>6.5347010979054376</v>
      </c>
      <c r="SU7" s="148">
        <v>6.5304941039891844</v>
      </c>
      <c r="SV7" s="148">
        <v>6.5262745216912688</v>
      </c>
      <c r="SW7" s="148">
        <v>6.5220425309450674</v>
      </c>
      <c r="SX7" s="148">
        <v>6.5177983102119983</v>
      </c>
      <c r="SY7" s="148">
        <v>6.5135420364901488</v>
      </c>
      <c r="SZ7" s="148">
        <v>6.5092738853230063</v>
      </c>
      <c r="TA7" s="148">
        <v>6.504994030807925</v>
      </c>
      <c r="TB7" s="148">
        <v>6.5007026456048971</v>
      </c>
      <c r="TC7" s="148">
        <v>6.4963999009451303</v>
      </c>
      <c r="TD7" s="148">
        <v>6.4920859666396398</v>
      </c>
      <c r="TE7" s="148">
        <v>6.4877610110878532</v>
      </c>
      <c r="TF7" s="148">
        <v>6.4834252012862876</v>
      </c>
      <c r="TG7" s="148">
        <v>6.4790787028369934</v>
      </c>
      <c r="TH7" s="148">
        <v>6.474721679956323</v>
      </c>
      <c r="TI7" s="148">
        <v>6.470354295483296</v>
      </c>
      <c r="TJ7" s="148">
        <v>6.4659767108883655</v>
      </c>
      <c r="TK7" s="148">
        <v>6.4615890862817542</v>
      </c>
      <c r="TL7" s="148">
        <v>6.45719158042216</v>
      </c>
      <c r="TM7" s="148">
        <v>6.4527843507251399</v>
      </c>
      <c r="TN7" s="148">
        <v>6.4483675532716669</v>
      </c>
      <c r="TO7" s="148">
        <v>6.4439413428166477</v>
      </c>
      <c r="TP7" s="148">
        <v>6.4395058727973202</v>
      </c>
      <c r="TQ7" s="148">
        <v>6.4350612953417228</v>
      </c>
      <c r="TR7" s="148">
        <v>6.4306077612771695</v>
      </c>
      <c r="TS7" s="148">
        <v>6.4261454201385639</v>
      </c>
      <c r="TT7" s="148">
        <v>6.4216744201768963</v>
      </c>
      <c r="TU7" s="148">
        <v>6.4171949083675504</v>
      </c>
      <c r="TV7" s="148">
        <v>6.4127070304186624</v>
      </c>
      <c r="TW7" s="148">
        <v>6.408210930779453</v>
      </c>
      <c r="TX7" s="148">
        <v>6.4037067526485485</v>
      </c>
      <c r="TY7" s="148">
        <v>6.3991946379821902</v>
      </c>
      <c r="TZ7" s="148">
        <v>6.394674727502653</v>
      </c>
      <c r="UA7" s="148">
        <v>6.390147160706249</v>
      </c>
      <c r="UB7" s="148">
        <v>6.3856120758717765</v>
      </c>
      <c r="UC7" s="148">
        <v>6.3810696100685043</v>
      </c>
      <c r="UD7" s="148">
        <v>6.3765198991644212</v>
      </c>
      <c r="UE7" s="148">
        <v>6.3719630778344483</v>
      </c>
      <c r="UF7" s="148">
        <v>6.3673992795683398</v>
      </c>
      <c r="UG7" s="148">
        <v>6.3628286366789535</v>
      </c>
      <c r="UH7" s="148">
        <v>6.3582512803101672</v>
      </c>
      <c r="UI7" s="148">
        <v>6.3536673404450346</v>
      </c>
      <c r="UJ7" s="148">
        <v>6.3490769459136374</v>
      </c>
      <c r="UK7" s="148">
        <v>6.3444802244011509</v>
      </c>
      <c r="UL7" s="148">
        <v>6.3398773024557071</v>
      </c>
      <c r="UM7" s="148">
        <v>6.3352683054963794</v>
      </c>
      <c r="UN7" s="148">
        <v>6.3306533578209621</v>
      </c>
      <c r="UO7" s="148">
        <v>6.326032582613915</v>
      </c>
      <c r="UP7" s="148">
        <v>6.3214061019540848</v>
      </c>
      <c r="UQ7" s="148">
        <v>6.3167740368226051</v>
      </c>
      <c r="UR7" s="148">
        <v>6.3121365071104476</v>
      </c>
      <c r="US7" s="148">
        <v>6.3074936316264081</v>
      </c>
      <c r="UT7" s="148">
        <v>6.3028455281045206</v>
      </c>
      <c r="UU7" s="148">
        <v>6.2981923132119402</v>
      </c>
      <c r="UV7" s="148">
        <v>6.2935341025564453</v>
      </c>
      <c r="UW7" s="148">
        <v>6.2888710106939989</v>
      </c>
      <c r="UX7" s="148">
        <v>6.2842031511364045</v>
      </c>
      <c r="UY7" s="148">
        <v>6.2795306363587544</v>
      </c>
      <c r="UZ7" s="148">
        <v>6.2748535778069101</v>
      </c>
      <c r="VA7" s="148">
        <v>6.2701720859050454</v>
      </c>
      <c r="VB7" s="148">
        <v>6.2654862700629641</v>
      </c>
      <c r="VC7" s="148">
        <v>6.2607962386835379</v>
      </c>
      <c r="VD7" s="148">
        <v>6.2561020991700227</v>
      </c>
      <c r="VE7" s="148">
        <v>6.2514039579334142</v>
      </c>
      <c r="VF7" s="148">
        <v>6.2467019203997012</v>
      </c>
      <c r="VG7" s="148">
        <v>6.2419960910171515</v>
      </c>
      <c r="VH7" s="148">
        <v>6.2372865732634306</v>
      </c>
      <c r="VI7" s="148">
        <v>6.2325734696528929</v>
      </c>
      <c r="VJ7" s="148">
        <v>6.2278568817435938</v>
      </c>
      <c r="VK7" s="148">
        <v>6.2231369101445537</v>
      </c>
      <c r="VL7" s="148">
        <v>6.2184136545226281</v>
      </c>
      <c r="VM7" s="148">
        <v>6.2136872136097141</v>
      </c>
      <c r="VN7" s="148">
        <v>6.2089576852096604</v>
      </c>
      <c r="VO7" s="148">
        <v>6.204225166205207</v>
      </c>
      <c r="VP7" s="148">
        <v>6.1994897525649577</v>
      </c>
      <c r="VQ7" s="148">
        <v>6.1947515393502437</v>
      </c>
      <c r="VR7" s="148">
        <v>6.1900106207219769</v>
      </c>
      <c r="VS7" s="148">
        <v>6.1852670899474536</v>
      </c>
      <c r="VT7" s="148">
        <v>6.1805210394071519</v>
      </c>
      <c r="VU7" s="148">
        <v>6.1757725606013976</v>
      </c>
      <c r="VV7" s="148">
        <v>6.1710217441571835</v>
      </c>
      <c r="VW7" s="148">
        <v>6.1662686798347561</v>
      </c>
      <c r="VX7" s="148">
        <v>6.1615134565342142</v>
      </c>
      <c r="VY7" s="148">
        <v>6.1567561623022149</v>
      </c>
      <c r="VZ7" s="148">
        <v>6.1519968843383985</v>
      </c>
      <c r="WA7" s="148">
        <v>6.1472357090019711</v>
      </c>
      <c r="WB7" s="148">
        <v>6.1424727218182147</v>
      </c>
      <c r="WC7" s="148">
        <v>6.1377080074848314</v>
      </c>
      <c r="WD7" s="148">
        <v>6.1329416498784557</v>
      </c>
      <c r="WE7" s="148">
        <v>6.1281737320609597</v>
      </c>
      <c r="WF7" s="148">
        <v>6.1234043362857644</v>
      </c>
      <c r="WG7" s="148">
        <v>6.1186335440042319</v>
      </c>
      <c r="WH7" s="148">
        <v>6.1138614358717929</v>
      </c>
      <c r="WI7" s="148">
        <v>6.1090880917542547</v>
      </c>
      <c r="WJ7" s="148">
        <v>6.1043135907339856</v>
      </c>
      <c r="WK7" s="148">
        <v>6.0995380111159978</v>
      </c>
      <c r="WL7" s="148">
        <v>6.094761430434116</v>
      </c>
      <c r="WM7" s="148">
        <v>6.0899839254569921</v>
      </c>
      <c r="WN7" s="148">
        <v>6.085205572194214</v>
      </c>
      <c r="WO7" s="148">
        <v>6.0804264459022459</v>
      </c>
      <c r="WP7" s="148">
        <v>6.0756466210904003</v>
      </c>
      <c r="WQ7" s="148">
        <v>6.0708661715267773</v>
      </c>
      <c r="WR7" s="148">
        <v>6.0660851702440777</v>
      </c>
      <c r="WS7" s="148">
        <v>6.0613036895456229</v>
      </c>
      <c r="WT7" s="148">
        <v>6.056521801010982</v>
      </c>
      <c r="WU7" s="148">
        <v>6.0517395755018937</v>
      </c>
      <c r="WV7" s="148">
        <v>6.046957083167829</v>
      </c>
      <c r="WW7" s="148">
        <v>6.0421743934519547</v>
      </c>
      <c r="WX7" s="148">
        <v>6.0373915750965175</v>
      </c>
      <c r="WY7" s="148">
        <v>6.0326086961487118</v>
      </c>
      <c r="WZ7" s="148">
        <v>6.0278258239661371</v>
      </c>
      <c r="XA7" s="148">
        <v>6.0230430252224059</v>
      </c>
      <c r="XB7" s="148">
        <v>6.018260365912611</v>
      </c>
      <c r="XC7" s="148">
        <v>6.0134779113589287</v>
      </c>
      <c r="XD7" s="148">
        <v>6.0086957262159668</v>
      </c>
      <c r="XE7" s="148">
        <v>6.0039138744761962</v>
      </c>
      <c r="XF7" s="148">
        <v>5.9991324194753846</v>
      </c>
      <c r="XG7" s="148">
        <v>5.9943514238978857</v>
      </c>
      <c r="XH7" s="148">
        <v>5.9895709497819514</v>
      </c>
      <c r="XI7" s="148">
        <v>5.9847910585250386</v>
      </c>
      <c r="XJ7" s="148">
        <v>5.9800118108890468</v>
      </c>
      <c r="XK7" s="148">
        <v>5.9752332670054642</v>
      </c>
      <c r="XL7" s="148">
        <v>5.9704554863806267</v>
      </c>
      <c r="XM7" s="148">
        <v>5.9656785279007334</v>
      </c>
      <c r="XN7" s="148">
        <v>5.9609024498370795</v>
      </c>
      <c r="XO7" s="148">
        <v>5.9561273098510288</v>
      </c>
      <c r="XP7" s="148">
        <v>5.9513531649990554</v>
      </c>
      <c r="XQ7" s="148">
        <v>5.9465800717377526</v>
      </c>
      <c r="XR7" s="148">
        <v>5.9418080859288285</v>
      </c>
      <c r="XS7" s="148">
        <v>5.9370372628439538</v>
      </c>
      <c r="XT7" s="148">
        <v>5.9322676571697075</v>
      </c>
      <c r="XU7" s="148">
        <v>5.9274993230124871</v>
      </c>
      <c r="XV7" s="148">
        <v>5.9227323139031602</v>
      </c>
      <c r="XW7" s="148">
        <v>5.9179666828020601</v>
      </c>
      <c r="XX7" s="148">
        <v>5.9132024821036184</v>
      </c>
      <c r="XY7" s="148">
        <v>5.908439763641141</v>
      </c>
      <c r="XZ7" s="148">
        <v>5.9036785786914656</v>
      </c>
      <c r="YA7" s="148">
        <v>5.8989189779796218</v>
      </c>
      <c r="YB7" s="148">
        <v>5.8941610116835141</v>
      </c>
      <c r="YC7" s="148">
        <v>5.8894047294384544</v>
      </c>
      <c r="YD7" s="148">
        <v>5.8846501803417253</v>
      </c>
      <c r="YE7" s="148">
        <v>5.8798974129571544</v>
      </c>
      <c r="YF7" s="148">
        <v>5.8751464753195348</v>
      </c>
      <c r="YG7" s="148">
        <v>5.8703974149391929</v>
      </c>
      <c r="YH7" s="148">
        <v>5.8656502788063065</v>
      </c>
      <c r="YI7" s="148">
        <v>5.8609051133953827</v>
      </c>
      <c r="YJ7" s="148">
        <v>5.8561619646695657</v>
      </c>
      <c r="YK7" s="148">
        <v>5.8514208780850963</v>
      </c>
      <c r="YL7" s="148">
        <v>5.8466818985953957</v>
      </c>
      <c r="YM7" s="148">
        <v>5.8419450706555791</v>
      </c>
      <c r="YN7" s="148">
        <v>5.8372104382265393</v>
      </c>
      <c r="YO7" s="148">
        <v>5.832478044779223</v>
      </c>
      <c r="YP7" s="148">
        <v>5.8277479332987721</v>
      </c>
      <c r="YQ7" s="148">
        <v>5.8230201462887266</v>
      </c>
      <c r="YR7" s="148">
        <v>5.818294725775127</v>
      </c>
      <c r="YS7" s="148">
        <v>5.8135717133105347</v>
      </c>
      <c r="YT7" s="148">
        <v>5.8088511499782127</v>
      </c>
      <c r="YU7" s="148">
        <v>5.8041330763960328</v>
      </c>
      <c r="YV7" s="148">
        <v>5.7994175327205468</v>
      </c>
      <c r="YW7" s="148">
        <v>5.7947045586509827</v>
      </c>
      <c r="YX7" s="148">
        <v>5.7899941934330696</v>
      </c>
      <c r="YY7" s="148">
        <v>5.7852864758630798</v>
      </c>
      <c r="YZ7" s="148">
        <v>5.7805814442916317</v>
      </c>
      <c r="ZA7" s="148">
        <v>5.7758791366275251</v>
      </c>
      <c r="ZB7" s="148">
        <v>5.7711795903416556</v>
      </c>
      <c r="ZC7" s="148">
        <v>5.7664828424706984</v>
      </c>
      <c r="ZD7" s="148">
        <v>5.761788929620967</v>
      </c>
      <c r="ZE7" s="148">
        <v>5.7570978879721251</v>
      </c>
      <c r="ZF7" s="148">
        <v>5.7524097532808032</v>
      </c>
      <c r="ZG7" s="148">
        <v>5.7477245608844401</v>
      </c>
      <c r="ZH7" s="148">
        <v>5.7430423457048416</v>
      </c>
      <c r="ZI7" s="148">
        <v>5.7383631422517549</v>
      </c>
      <c r="ZJ7" s="148">
        <v>5.733686984626627</v>
      </c>
      <c r="ZK7" s="148">
        <v>5.7290139065259895</v>
      </c>
      <c r="ZL7" s="148">
        <v>5.7243439412451647</v>
      </c>
      <c r="ZM7" s="148">
        <v>5.7196771216816202</v>
      </c>
      <c r="ZN7" s="148">
        <v>5.7150134803386354</v>
      </c>
      <c r="ZO7" s="148">
        <v>5.7103530493285968</v>
      </c>
      <c r="ZP7" s="148">
        <v>5.7056958603765597</v>
      </c>
      <c r="ZQ7" s="148">
        <v>5.7010419448235847</v>
      </c>
      <c r="ZR7" s="148">
        <v>5.6963913336301459</v>
      </c>
      <c r="ZS7" s="148">
        <v>5.6917440573794664</v>
      </c>
      <c r="ZT7" s="148">
        <v>5.6871001462808719</v>
      </c>
      <c r="ZU7" s="148">
        <v>5.6824596301731347</v>
      </c>
      <c r="ZV7" s="148">
        <v>5.6778225385276215</v>
      </c>
      <c r="ZW7" s="148">
        <v>5.6731889004517013</v>
      </c>
      <c r="ZX7" s="148">
        <v>5.668558744691885</v>
      </c>
      <c r="ZY7" s="148">
        <v>5.6639320996369928</v>
      </c>
      <c r="ZZ7" s="148">
        <v>5.659308993321492</v>
      </c>
      <c r="AAA7" s="148">
        <v>5.6546894534284391</v>
      </c>
      <c r="AAB7" s="148">
        <v>5.6500735072927668</v>
      </c>
      <c r="AAC7" s="148">
        <v>5.6454611819043325</v>
      </c>
      <c r="AAD7" s="148">
        <v>5.6408525039109589</v>
      </c>
      <c r="AAE7" s="148">
        <v>5.6362474996215886</v>
      </c>
      <c r="AAF7" s="148">
        <v>5.6316461950092025</v>
      </c>
      <c r="AAG7" s="148">
        <v>5.627048615713889</v>
      </c>
      <c r="AAH7" s="148">
        <v>5.6224547870458403</v>
      </c>
      <c r="AAI7" s="148">
        <v>5.6178647339882648</v>
      </c>
      <c r="AAJ7" s="148">
        <v>5.613278481200326</v>
      </c>
      <c r="AAK7" s="148">
        <v>5.6086960530201386</v>
      </c>
      <c r="AAL7" s="148">
        <v>5.6041174734675208</v>
      </c>
      <c r="AAM7" s="148">
        <v>5.5995427662469721</v>
      </c>
      <c r="AAN7" s="148">
        <v>5.5949719547504815</v>
      </c>
      <c r="AAO7" s="148">
        <v>5.5904050620603307</v>
      </c>
      <c r="AAP7" s="148">
        <v>5.5858421109519218</v>
      </c>
      <c r="AAQ7" s="148">
        <v>5.581283123896517</v>
      </c>
      <c r="AAR7" s="148">
        <v>5.5767281230640382</v>
      </c>
      <c r="AAS7" s="148">
        <v>5.5721771303257555</v>
      </c>
      <c r="AAT7" s="148">
        <v>5.5676301672570112</v>
      </c>
      <c r="AAU7" s="148">
        <v>5.5630872551399211</v>
      </c>
      <c r="AAV7" s="148">
        <v>5.5585484149660731</v>
      </c>
      <c r="AAW7" s="148">
        <v>5.5540136674390403</v>
      </c>
      <c r="AAX7" s="148">
        <v>5.5494830329771556</v>
      </c>
      <c r="AAY7" s="148">
        <v>5.5449565317160596</v>
      </c>
      <c r="AAZ7" s="148">
        <v>5.5404341835112279</v>
      </c>
      <c r="ABA7" s="148">
        <v>5.5359160079406191</v>
      </c>
      <c r="ABB7" s="148">
        <v>5.53140202430715</v>
      </c>
      <c r="ABC7" s="148">
        <v>5.5268922516412546</v>
      </c>
      <c r="ABD7" s="148">
        <v>5.5223867087033325</v>
      </c>
      <c r="ABE7" s="148">
        <v>5.5178854139863036</v>
      </c>
      <c r="ABF7" s="148">
        <v>5.5133883857179695</v>
      </c>
      <c r="ABG7" s="148">
        <v>5.5088956418635844</v>
      </c>
      <c r="ABH7" s="148">
        <v>5.5044072001280879</v>
      </c>
      <c r="ABI7" s="148">
        <v>5.4999230779586767</v>
      </c>
      <c r="ABJ7" s="148">
        <v>5.4954432925470975</v>
      </c>
      <c r="ABK7" s="148">
        <v>5.4909678608320212</v>
      </c>
      <c r="ABL7" s="148">
        <v>5.486496799501368</v>
      </c>
      <c r="ABM7" s="148">
        <v>5.4820301249946661</v>
      </c>
      <c r="ABN7" s="148">
        <v>5.4775678535053229</v>
      </c>
      <c r="ABO7" s="148">
        <v>5.4731100009828992</v>
      </c>
      <c r="ABP7" s="148">
        <v>5.4686565831354148</v>
      </c>
      <c r="ABQ7" s="148">
        <v>5.4642076154315422</v>
      </c>
      <c r="ABR7" s="148">
        <v>5.4597631131028521</v>
      </c>
      <c r="ABS7" s="148">
        <v>5.4553230911460684</v>
      </c>
      <c r="ABT7" s="148">
        <v>5.4508875643251722</v>
      </c>
      <c r="ABU7" s="148">
        <v>5.4464565471736472</v>
      </c>
      <c r="ABV7" s="148">
        <v>5.4420300539965876</v>
      </c>
      <c r="ABW7" s="148">
        <v>5.4376080988728486</v>
      </c>
      <c r="ABX7" s="148">
        <v>5.4331906956571849</v>
      </c>
      <c r="ABY7" s="148">
        <v>5.4287778579823298</v>
      </c>
      <c r="ABZ7" s="148">
        <v>5.4243695992610519</v>
      </c>
      <c r="ACA7" s="148">
        <v>5.4199659326883065</v>
      </c>
      <c r="ACB7" s="148">
        <v>5.4155668712431675</v>
      </c>
      <c r="ACC7" s="148">
        <v>5.4111724276909721</v>
      </c>
      <c r="ACD7" s="148">
        <v>5.4067826145852269</v>
      </c>
      <c r="ACE7" s="148">
        <v>5.4023974442697318</v>
      </c>
      <c r="ACF7" s="148">
        <v>5.3980169288804332</v>
      </c>
      <c r="ACG7" s="148">
        <v>5.3936410803474759</v>
      </c>
      <c r="ACH7" s="148">
        <v>5.3892699103971271</v>
      </c>
      <c r="ACI7" s="148">
        <v>5.3849034305536803</v>
      </c>
      <c r="ACJ7" s="148">
        <v>5.3805416521414031</v>
      </c>
      <c r="ACK7" s="148">
        <v>5.3761845862864295</v>
      </c>
      <c r="ACL7" s="148">
        <v>5.371832243918675</v>
      </c>
      <c r="ACM7" s="148">
        <v>5.3674846357735992</v>
      </c>
      <c r="ACN7" s="148">
        <v>5.3631417723941759</v>
      </c>
      <c r="ACO7" s="148">
        <v>5.3588036641327133</v>
      </c>
      <c r="ACP7" s="148">
        <v>5.3544703211525686</v>
      </c>
      <c r="ACQ7" s="148">
        <v>5.3501417534301012</v>
      </c>
      <c r="ACR7" s="148">
        <v>5.3458179707563493</v>
      </c>
      <c r="ACS7" s="148">
        <v>5.3414989827388686</v>
      </c>
      <c r="ACT7" s="148">
        <v>5.3371847988034684</v>
      </c>
      <c r="ACU7" s="148">
        <v>5.3328754281959476</v>
      </c>
      <c r="ACV7" s="148">
        <v>5.3285708799838556</v>
      </c>
      <c r="ACW7" s="148">
        <v>5.3242711630581931</v>
      </c>
      <c r="ACX7" s="148">
        <v>5.3199762861350912</v>
      </c>
      <c r="ACY7" s="148">
        <v>5.3156862577575543</v>
      </c>
      <c r="ACZ7" s="148">
        <v>5.3114010862970558</v>
      </c>
      <c r="ADA7" s="148">
        <v>5.3071207799552678</v>
      </c>
      <c r="ADB7" s="148">
        <v>5.3028453467656655</v>
      </c>
      <c r="ADC7" s="148">
        <v>5.2985747945951687</v>
      </c>
      <c r="ADD7" s="148">
        <v>5.2943091311457513</v>
      </c>
      <c r="ADE7" s="148">
        <v>5.2900483639560667</v>
      </c>
      <c r="ADF7" s="148">
        <v>5.2857925004030193</v>
      </c>
      <c r="ADG7" s="148">
        <v>5.2815415477033349</v>
      </c>
      <c r="ADH7" s="148">
        <v>5.2772955129151251</v>
      </c>
      <c r="ADI7" s="148">
        <v>5.2730544029394322</v>
      </c>
      <c r="ADJ7" s="148">
        <v>5.268818224521806</v>
      </c>
      <c r="ADK7" s="148">
        <v>5.2645869842537563</v>
      </c>
      <c r="ADL7" s="148">
        <v>5.2603606885743321</v>
      </c>
      <c r="ADM7" s="148">
        <v>5.2561393437715527</v>
      </c>
      <c r="ADN7" s="148">
        <v>5.251922955983944</v>
      </c>
      <c r="ADO7" s="148">
        <v>5.2477115312019977</v>
      </c>
      <c r="ADP7" s="148">
        <v>5.243505075269594</v>
      </c>
      <c r="ADQ7" s="148">
        <v>5.2393035938854764</v>
      </c>
      <c r="ADR7" s="148">
        <v>5.2351070926047072</v>
      </c>
      <c r="ADS7" s="148">
        <v>5.2309155768400482</v>
      </c>
      <c r="ADT7" s="148">
        <v>5.22672905186338</v>
      </c>
      <c r="ADU7" s="148">
        <v>5.2225475228071234</v>
      </c>
      <c r="ADV7" s="148">
        <v>5.2183709946655732</v>
      </c>
      <c r="ADW7" s="569"/>
    </row>
    <row r="8" spans="1:803" s="488" customFormat="1" x14ac:dyDescent="0.3">
      <c r="A8" s="570">
        <v>4</v>
      </c>
      <c r="B8" s="162" t="s">
        <v>2533</v>
      </c>
      <c r="C8" s="148">
        <v>0.48906703718525374</v>
      </c>
      <c r="D8" s="148">
        <v>0.57235984617227964</v>
      </c>
      <c r="E8" s="148">
        <v>0.6344181384350619</v>
      </c>
      <c r="F8" s="148">
        <v>0.68648776432436542</v>
      </c>
      <c r="G8" s="148">
        <v>0.73256659605153041</v>
      </c>
      <c r="H8" s="148">
        <v>0.77459506663153777</v>
      </c>
      <c r="I8" s="148">
        <v>0.81367947137393704</v>
      </c>
      <c r="J8" s="148">
        <v>0.85051728117186776</v>
      </c>
      <c r="K8" s="148">
        <v>0.88557980056127328</v>
      </c>
      <c r="L8" s="148">
        <v>0.91920213254894745</v>
      </c>
      <c r="M8" s="148">
        <v>0.95163201422947874</v>
      </c>
      <c r="N8" s="148">
        <v>0.98305833445864987</v>
      </c>
      <c r="O8" s="148">
        <v>1.0136287643153417</v>
      </c>
      <c r="P8" s="148">
        <v>1.0434611684746826</v>
      </c>
      <c r="Q8" s="148">
        <v>1.0726512753969222</v>
      </c>
      <c r="R8" s="148">
        <v>1.1012779985468291</v>
      </c>
      <c r="S8" s="148">
        <v>1.1294072286751533</v>
      </c>
      <c r="T8" s="148">
        <v>1.1570945998291011</v>
      </c>
      <c r="U8" s="148">
        <v>1.1843875479350539</v>
      </c>
      <c r="V8" s="148">
        <v>1.2113268702815385</v>
      </c>
      <c r="W8" s="148">
        <v>1.2379479256012214</v>
      </c>
      <c r="X8" s="148">
        <v>1.2642815706030885</v>
      </c>
      <c r="Y8" s="148">
        <v>1.2903549000771626</v>
      </c>
      <c r="Z8" s="148">
        <v>1.316191838443566</v>
      </c>
      <c r="AA8" s="148">
        <v>1.3418136174557191</v>
      </c>
      <c r="AB8" s="148">
        <v>1.3672391656029645</v>
      </c>
      <c r="AC8" s="148">
        <v>1.3924854282705317</v>
      </c>
      <c r="AD8" s="148">
        <v>1.41756763305279</v>
      </c>
      <c r="AE8" s="148">
        <v>1.4424995112189993</v>
      </c>
      <c r="AF8" s="148">
        <v>1.4672934838243263</v>
      </c>
      <c r="AG8" s="148">
        <v>1.4919608190876534</v>
      </c>
      <c r="AH8" s="148">
        <v>1.5165117662454797</v>
      </c>
      <c r="AI8" s="148">
        <v>1.5409556700146678</v>
      </c>
      <c r="AJ8" s="148">
        <v>1.5653010689684086</v>
      </c>
      <c r="AK8" s="148">
        <v>1.5895557804867966</v>
      </c>
      <c r="AL8" s="148">
        <v>1.61372697444024</v>
      </c>
      <c r="AM8" s="148">
        <v>1.6378212373671279</v>
      </c>
      <c r="AN8" s="148">
        <v>1.6618446285920734</v>
      </c>
      <c r="AO8" s="148">
        <v>1.6858027294790043</v>
      </c>
      <c r="AP8" s="148">
        <v>1.7097006868106561</v>
      </c>
      <c r="AQ8" s="148">
        <v>1.7335432511217903</v>
      </c>
      <c r="AR8" s="148">
        <v>1.7573348106798259</v>
      </c>
      <c r="AS8" s="148">
        <v>1.781079421697167</v>
      </c>
      <c r="AT8" s="148">
        <v>1.804780835269429</v>
      </c>
      <c r="AU8" s="148">
        <v>1.8284425214594013</v>
      </c>
      <c r="AV8" s="148">
        <v>1.8520676908846958</v>
      </c>
      <c r="AW8" s="148">
        <v>1.8756593141154934</v>
      </c>
      <c r="AX8" s="148">
        <v>1.899220139145565</v>
      </c>
      <c r="AY8" s="148">
        <v>1.9227527071634076</v>
      </c>
      <c r="AZ8" s="148">
        <v>1.9462593668196306</v>
      </c>
      <c r="BA8" s="148">
        <v>1.9697422871607457</v>
      </c>
      <c r="BB8" s="148">
        <v>1.9932034693773555</v>
      </c>
      <c r="BC8" s="148">
        <v>2.0166447574958997</v>
      </c>
      <c r="BD8" s="148">
        <v>2.040067848126939</v>
      </c>
      <c r="BE8" s="148">
        <v>2.06347429936908</v>
      </c>
      <c r="BF8" s="148">
        <v>2.0868655389557262</v>
      </c>
      <c r="BG8" s="148">
        <v>2.110242871721467</v>
      </c>
      <c r="BH8" s="148">
        <v>2.1336074864560364</v>
      </c>
      <c r="BI8" s="148">
        <v>2.1569604622059675</v>
      </c>
      <c r="BJ8" s="148">
        <v>2.1803027740773273</v>
      </c>
      <c r="BK8" s="148">
        <v>2.2036352985870331</v>
      </c>
      <c r="BL8" s="148">
        <v>2.2269588186050497</v>
      </c>
      <c r="BM8" s="148">
        <v>2.2502740279253119</v>
      </c>
      <c r="BN8" s="148">
        <v>2.2735815354991447</v>
      </c>
      <c r="BO8" s="148">
        <v>2.2968818693615636</v>
      </c>
      <c r="BP8" s="148">
        <v>2.320175480277654</v>
      </c>
      <c r="BQ8" s="148">
        <v>2.3434627451335355</v>
      </c>
      <c r="BR8" s="148">
        <v>2.3667439700940132</v>
      </c>
      <c r="BS8" s="148">
        <v>2.3900193935468397</v>
      </c>
      <c r="BT8" s="148">
        <v>2.4132891888515919</v>
      </c>
      <c r="BU8" s="148">
        <v>2.4365534669095199</v>
      </c>
      <c r="BV8" s="148">
        <v>2.4598122785691205</v>
      </c>
      <c r="BW8" s="148">
        <v>2.4830656168809235</v>
      </c>
      <c r="BX8" s="148">
        <v>2.5063134192136882</v>
      </c>
      <c r="BY8" s="148">
        <v>2.5295555692431431</v>
      </c>
      <c r="BZ8" s="148">
        <v>2.5527918988234246</v>
      </c>
      <c r="CA8" s="148">
        <v>2.576022189750518</v>
      </c>
      <c r="CB8" s="148">
        <v>2.5992461754261154</v>
      </c>
      <c r="CC8" s="148">
        <v>2.6224635424297205</v>
      </c>
      <c r="CD8" s="148">
        <v>2.6456739320060496</v>
      </c>
      <c r="CE8" s="148">
        <v>2.6688769414743203</v>
      </c>
      <c r="CF8" s="148">
        <v>2.6920721255653661</v>
      </c>
      <c r="CG8" s="148">
        <v>2.7152589976921266</v>
      </c>
      <c r="CH8" s="148">
        <v>2.7384370311585804</v>
      </c>
      <c r="CI8" s="148">
        <v>2.7616056603118104</v>
      </c>
      <c r="CJ8" s="148">
        <v>2.7847642816414835</v>
      </c>
      <c r="CK8" s="148">
        <v>2.8079122548307764</v>
      </c>
      <c r="CL8" s="148">
        <v>2.8310489037624027</v>
      </c>
      <c r="CM8" s="148">
        <v>2.8541735174831473</v>
      </c>
      <c r="CN8" s="148">
        <v>2.8772853511300931</v>
      </c>
      <c r="CO8" s="148">
        <v>2.9003836268214114</v>
      </c>
      <c r="CP8" s="148">
        <v>2.9234675345144834</v>
      </c>
      <c r="CQ8" s="148">
        <v>2.9465362328338327</v>
      </c>
      <c r="CR8" s="148">
        <v>2.9695888498711982</v>
      </c>
      <c r="CS8" s="148">
        <v>2.9926244839599829</v>
      </c>
      <c r="CT8" s="148">
        <v>3.0156422044259834</v>
      </c>
      <c r="CU8" s="148">
        <v>3.0386410523163891</v>
      </c>
      <c r="CV8" s="148">
        <v>3.0616200411087546</v>
      </c>
      <c r="CW8" s="148">
        <v>3.0845781574015341</v>
      </c>
      <c r="CX8" s="148">
        <v>3.1075143615877678</v>
      </c>
      <c r="CY8" s="148">
        <v>3.1304275885132813</v>
      </c>
      <c r="CZ8" s="148">
        <v>3.1533167481207274</v>
      </c>
      <c r="DA8" s="148">
        <v>3.176180726080716</v>
      </c>
      <c r="DB8" s="148">
        <v>3.1990183844111253</v>
      </c>
      <c r="DC8" s="148">
        <v>3.2218285620857565</v>
      </c>
      <c r="DD8" s="148">
        <v>3.2446100756331968</v>
      </c>
      <c r="DE8" s="148">
        <v>3.2673617197269613</v>
      </c>
      <c r="DF8" s="148">
        <v>3.2900822677676507</v>
      </c>
      <c r="DG8" s="148">
        <v>3.3127704724580078</v>
      </c>
      <c r="DH8" s="148">
        <v>3.3354250663716347</v>
      </c>
      <c r="DI8" s="148">
        <v>3.3580447625159633</v>
      </c>
      <c r="DJ8" s="148">
        <v>3.3806282548902766</v>
      </c>
      <c r="DK8" s="148">
        <v>3.4031742190392724</v>
      </c>
      <c r="DL8" s="148">
        <v>3.4256813126027819</v>
      </c>
      <c r="DM8" s="148">
        <v>3.448148175862126</v>
      </c>
      <c r="DN8" s="148">
        <v>3.4705734322836528</v>
      </c>
      <c r="DO8" s="148">
        <v>3.492955689059825</v>
      </c>
      <c r="DP8" s="148">
        <v>3.5152935376483274</v>
      </c>
      <c r="DQ8" s="148">
        <v>3.5375855543095471</v>
      </c>
      <c r="DR8" s="148">
        <v>3.5598303006427576</v>
      </c>
      <c r="DS8" s="148">
        <v>3.582026324121371</v>
      </c>
      <c r="DT8" s="148">
        <v>3.604172158627494</v>
      </c>
      <c r="DU8" s="148">
        <v>3.6262663249860823</v>
      </c>
      <c r="DV8" s="148">
        <v>3.6483073314989118</v>
      </c>
      <c r="DW8" s="148">
        <v>3.6702936744786347</v>
      </c>
      <c r="DX8" s="148">
        <v>3.6922238387830117</v>
      </c>
      <c r="DY8" s="148">
        <v>3.7140962983495456</v>
      </c>
      <c r="DZ8" s="148">
        <v>3.735909516730739</v>
      </c>
      <c r="EA8" s="148">
        <v>3.7576619476299005</v>
      </c>
      <c r="EB8" s="148">
        <v>3.7793520354378147</v>
      </c>
      <c r="EC8" s="148">
        <v>3.8009782157703018</v>
      </c>
      <c r="ED8" s="148">
        <v>3.8225389160065917</v>
      </c>
      <c r="EE8" s="148">
        <v>3.8440325558288615</v>
      </c>
      <c r="EF8" s="148">
        <v>3.8654575477626225</v>
      </c>
      <c r="EG8" s="148">
        <v>3.8868122977183313</v>
      </c>
      <c r="EH8" s="148">
        <v>3.9080952055339218</v>
      </c>
      <c r="EI8" s="148">
        <v>3.9293046655184547</v>
      </c>
      <c r="EJ8" s="148">
        <v>3.9504390669967973</v>
      </c>
      <c r="EK8" s="148">
        <v>3.9714967948552755</v>
      </c>
      <c r="EL8" s="148">
        <v>3.9924762300882626</v>
      </c>
      <c r="EM8" s="148">
        <v>4.013375750345701</v>
      </c>
      <c r="EN8" s="148">
        <v>4.0341937304813618</v>
      </c>
      <c r="EO8" s="148">
        <v>4.0549285431019166</v>
      </c>
      <c r="EP8" s="148">
        <v>4.0755785591165772</v>
      </c>
      <c r="EQ8" s="148">
        <v>4.0961421482873064</v>
      </c>
      <c r="ER8" s="148">
        <v>4.1166176797794121</v>
      </c>
      <c r="ES8" s="148">
        <v>4.1370035227124751</v>
      </c>
      <c r="ET8" s="148">
        <v>4.1572980467113858</v>
      </c>
      <c r="EU8" s="148">
        <v>4.1774996224574066</v>
      </c>
      <c r="EV8" s="148">
        <v>4.1976066222391273</v>
      </c>
      <c r="EW8" s="148">
        <v>4.2176174205030916</v>
      </c>
      <c r="EX8" s="148">
        <v>4.2375303944040015</v>
      </c>
      <c r="EY8" s="148">
        <v>4.2573439243541857</v>
      </c>
      <c r="EZ8" s="148">
        <v>4.2770563945723934</v>
      </c>
      <c r="FA8" s="148">
        <v>4.2966661936315145</v>
      </c>
      <c r="FB8" s="148">
        <v>4.3161717150049999</v>
      </c>
      <c r="FC8" s="148">
        <v>4.3355713576121282</v>
      </c>
      <c r="FD8" s="148">
        <v>4.3548635263614415</v>
      </c>
      <c r="FE8" s="148">
        <v>4.3740466326924823</v>
      </c>
      <c r="FF8" s="148">
        <v>4.3931190951154955</v>
      </c>
      <c r="FG8" s="148">
        <v>4.4120793397488853</v>
      </c>
      <c r="FH8" s="148">
        <v>4.4309258008542116</v>
      </c>
      <c r="FI8" s="148">
        <v>4.449656921368466</v>
      </c>
      <c r="FJ8" s="148">
        <v>4.4682711534334976</v>
      </c>
      <c r="FK8" s="148">
        <v>4.486766958922261</v>
      </c>
      <c r="FL8" s="148">
        <v>4.5051428099616331</v>
      </c>
      <c r="FM8" s="148">
        <v>4.5233971894516989</v>
      </c>
      <c r="FN8" s="148">
        <v>4.5415285915811312</v>
      </c>
      <c r="FO8" s="148">
        <v>4.5595355223384839</v>
      </c>
      <c r="FP8" s="148">
        <v>4.5774165000191509</v>
      </c>
      <c r="FQ8" s="148">
        <v>4.5951700557277997</v>
      </c>
      <c r="FR8" s="148">
        <v>4.6127947338758766</v>
      </c>
      <c r="FS8" s="148">
        <v>4.6302890926741638</v>
      </c>
      <c r="FT8" s="148">
        <v>4.6476517046200048</v>
      </c>
      <c r="FU8" s="148">
        <v>4.6648811569789563</v>
      </c>
      <c r="FV8" s="148">
        <v>4.6819760522607314</v>
      </c>
      <c r="FW8" s="148">
        <v>4.6989350086890429</v>
      </c>
      <c r="FX8" s="148">
        <v>4.7157566606652379</v>
      </c>
      <c r="FY8" s="148">
        <v>4.7324396592254683</v>
      </c>
      <c r="FZ8" s="148">
        <v>4.7489826724911195</v>
      </c>
      <c r="GA8" s="148">
        <v>4.7653843861122231</v>
      </c>
      <c r="GB8" s="148">
        <v>4.7816435037038083</v>
      </c>
      <c r="GC8" s="148">
        <v>4.7977587472747363</v>
      </c>
      <c r="GD8" s="148">
        <v>4.8137288576490116</v>
      </c>
      <c r="GE8" s="148">
        <v>4.8295525948791802</v>
      </c>
      <c r="GF8" s="148">
        <v>4.8452287386516852</v>
      </c>
      <c r="GG8" s="148">
        <v>4.8607560886839778</v>
      </c>
      <c r="GH8" s="148">
        <v>4.8761334651131421</v>
      </c>
      <c r="GI8" s="148">
        <v>4.8913597088758678</v>
      </c>
      <c r="GJ8" s="148">
        <v>4.9064336820795065</v>
      </c>
      <c r="GK8" s="148">
        <v>4.9213542683641638</v>
      </c>
      <c r="GL8" s="148">
        <v>4.9361203732554717</v>
      </c>
      <c r="GM8" s="148">
        <v>4.9507309245079387</v>
      </c>
      <c r="GN8" s="148">
        <v>4.9651848724388197</v>
      </c>
      <c r="GO8" s="148">
        <v>4.9794811902520406</v>
      </c>
      <c r="GP8" s="148">
        <v>4.9936188743524221</v>
      </c>
      <c r="GQ8" s="148">
        <v>5.0075969446496149</v>
      </c>
      <c r="GR8" s="148">
        <v>5.0214144448519908</v>
      </c>
      <c r="GS8" s="148">
        <v>5.0350704427500714</v>
      </c>
      <c r="GT8" s="148">
        <v>5.0485640304894996</v>
      </c>
      <c r="GU8" s="148">
        <v>5.061894324833367</v>
      </c>
      <c r="GV8" s="148">
        <v>5.0750604674138069</v>
      </c>
      <c r="GW8" s="148">
        <v>5.0880616249727977</v>
      </c>
      <c r="GX8" s="148">
        <v>5.1008969895918836</v>
      </c>
      <c r="GY8" s="148">
        <v>5.1135657789110036</v>
      </c>
      <c r="GZ8" s="148">
        <v>5.1260672363359676</v>
      </c>
      <c r="HA8" s="148">
        <v>5.1384006312349593</v>
      </c>
      <c r="HB8" s="148">
        <v>5.1505652591235602</v>
      </c>
      <c r="HC8" s="148">
        <v>5.1625604418385116</v>
      </c>
      <c r="HD8" s="148">
        <v>5.1743855276999531</v>
      </c>
      <c r="HE8" s="148">
        <v>5.1860398916623414</v>
      </c>
      <c r="HF8" s="148">
        <v>5.1975229354537777</v>
      </c>
      <c r="HG8" s="148">
        <v>5.2088340877037727</v>
      </c>
      <c r="HH8" s="148">
        <v>5.2199728040595774</v>
      </c>
      <c r="HI8" s="148">
        <v>5.2309385672907345</v>
      </c>
      <c r="HJ8" s="148">
        <v>5.241730887382281</v>
      </c>
      <c r="HK8" s="148">
        <v>5.2523493016161726</v>
      </c>
      <c r="HL8" s="148">
        <v>5.2627933746412561</v>
      </c>
      <c r="HM8" s="148">
        <v>5.2730626985316045</v>
      </c>
      <c r="HN8" s="148">
        <v>5.2831568928334072</v>
      </c>
      <c r="HO8" s="148">
        <v>5.2930756046002836</v>
      </c>
      <c r="HP8" s="148">
        <v>5.3028185084171975</v>
      </c>
      <c r="HQ8" s="148">
        <v>5.3123853064129039</v>
      </c>
      <c r="HR8" s="148">
        <v>5.3217757282610973</v>
      </c>
      <c r="HS8" s="148">
        <v>5.3309895311703004</v>
      </c>
      <c r="HT8" s="148">
        <v>5.3400264998624367</v>
      </c>
      <c r="HU8" s="148">
        <v>5.3488864465403783</v>
      </c>
      <c r="HV8" s="148">
        <v>5.3575692108444146</v>
      </c>
      <c r="HW8" s="148">
        <v>5.3660746597977065</v>
      </c>
      <c r="HX8" s="148">
        <v>5.3744026877409965</v>
      </c>
      <c r="HY8" s="148">
        <v>5.3825532162565786</v>
      </c>
      <c r="HZ8" s="148">
        <v>5.390526194081505</v>
      </c>
      <c r="IA8" s="148">
        <v>5.3983215970104554</v>
      </c>
      <c r="IB8" s="148">
        <v>5.4059394277881312</v>
      </c>
      <c r="IC8" s="148">
        <v>5.4133797159915407</v>
      </c>
      <c r="ID8" s="148">
        <v>5.420642517902019</v>
      </c>
      <c r="IE8" s="148">
        <v>5.4277279163674077</v>
      </c>
      <c r="IF8" s="148">
        <v>5.4346360206544739</v>
      </c>
      <c r="IG8" s="148">
        <v>5.4413669662916151</v>
      </c>
      <c r="IH8" s="148">
        <v>5.4479209149021299</v>
      </c>
      <c r="II8" s="148">
        <v>5.4542980540282393</v>
      </c>
      <c r="IJ8" s="148">
        <v>5.4604985969459205</v>
      </c>
      <c r="IK8" s="148">
        <v>5.4665227824707996</v>
      </c>
      <c r="IL8" s="148">
        <v>5.4723708747553923</v>
      </c>
      <c r="IM8" s="148">
        <v>5.4780431630776123</v>
      </c>
      <c r="IN8" s="148">
        <v>5.4835399616210196</v>
      </c>
      <c r="IO8" s="148">
        <v>5.4888616092469604</v>
      </c>
      <c r="IP8" s="148">
        <v>5.4940084692584632</v>
      </c>
      <c r="IQ8" s="148">
        <v>5.49898092915668</v>
      </c>
      <c r="IR8" s="148">
        <v>5.5037794003896146</v>
      </c>
      <c r="IS8" s="148">
        <v>5.5084043180934197</v>
      </c>
      <c r="IT8" s="148">
        <v>5.5128561408267425</v>
      </c>
      <c r="IU8" s="148">
        <v>5.5171353502980001</v>
      </c>
      <c r="IV8" s="148">
        <v>5.521242451086005</v>
      </c>
      <c r="IW8" s="148">
        <v>5.5251779703541954</v>
      </c>
      <c r="IX8" s="148">
        <v>5.5289424575583634</v>
      </c>
      <c r="IY8" s="148">
        <v>5.5325364841486504</v>
      </c>
      <c r="IZ8" s="148">
        <v>5.5359606432655131</v>
      </c>
      <c r="JA8" s="148">
        <v>5.5392155494302395</v>
      </c>
      <c r="JB8" s="148">
        <v>5.5423018382300304</v>
      </c>
      <c r="JC8" s="148">
        <v>5.5452201659979572</v>
      </c>
      <c r="JD8" s="148">
        <v>5.5479712094881766</v>
      </c>
      <c r="JE8" s="148">
        <v>5.5505556655462165</v>
      </c>
      <c r="JF8" s="148">
        <v>5.5529742507750841</v>
      </c>
      <c r="JG8" s="148">
        <v>5.5552277011970705</v>
      </c>
      <c r="JH8" s="148">
        <v>5.557316771911502</v>
      </c>
      <c r="JI8" s="148">
        <v>5.5592422367489629</v>
      </c>
      <c r="JJ8" s="148">
        <v>5.5610048879216842</v>
      </c>
      <c r="JK8" s="148">
        <v>5.5626055356710609</v>
      </c>
      <c r="JL8" s="148">
        <v>5.5640450079117425</v>
      </c>
      <c r="JM8" s="148">
        <v>5.5653241498730948</v>
      </c>
      <c r="JN8" s="148">
        <v>5.5664438237379681</v>
      </c>
      <c r="JO8" s="148">
        <v>5.5674049082791832</v>
      </c>
      <c r="JP8" s="148">
        <v>5.5682082984937651</v>
      </c>
      <c r="JQ8" s="148">
        <v>5.5688549052352521</v>
      </c>
      <c r="JR8" s="148">
        <v>5.5693456548442564</v>
      </c>
      <c r="JS8" s="148">
        <v>5.569681488777694</v>
      </c>
      <c r="JT8" s="148">
        <v>5.5698633632364052</v>
      </c>
      <c r="JU8" s="148">
        <v>5.5698922487919802</v>
      </c>
      <c r="JV8" s="148">
        <v>5.5697691300125811</v>
      </c>
      <c r="JW8" s="148">
        <v>5.5694950050880792</v>
      </c>
      <c r="JX8" s="148">
        <v>5.5690708854546935</v>
      </c>
      <c r="JY8" s="148">
        <v>5.5684977954195736</v>
      </c>
      <c r="JZ8" s="148">
        <v>5.5677767717849891</v>
      </c>
      <c r="KA8" s="148">
        <v>5.5669088634729089</v>
      </c>
      <c r="KB8" s="148">
        <v>5.5658951311496976</v>
      </c>
      <c r="KC8" s="148">
        <v>5.564736646851455</v>
      </c>
      <c r="KD8" s="148">
        <v>5.5634344936099325</v>
      </c>
      <c r="KE8" s="148">
        <v>5.5619897650793559</v>
      </c>
      <c r="KF8" s="148">
        <v>5.5604035651641972</v>
      </c>
      <c r="KG8" s="148">
        <v>5.5586770076483276</v>
      </c>
      <c r="KH8" s="148">
        <v>5.5568112158253467</v>
      </c>
      <c r="KI8" s="148">
        <v>5.5548073221305199</v>
      </c>
      <c r="KJ8" s="148">
        <v>5.5526664677744817</v>
      </c>
      <c r="KK8" s="148">
        <v>5.5503898023786498</v>
      </c>
      <c r="KL8" s="148">
        <v>5.5479784836127353</v>
      </c>
      <c r="KM8" s="148">
        <v>5.545433676834401</v>
      </c>
      <c r="KN8" s="148">
        <v>5.5427565547311257</v>
      </c>
      <c r="KO8" s="148">
        <v>5.5399482969646057</v>
      </c>
      <c r="KP8" s="148">
        <v>5.5370100898176791</v>
      </c>
      <c r="KQ8" s="148">
        <v>5.5339431258438578</v>
      </c>
      <c r="KR8" s="148">
        <v>5.5307486035199025</v>
      </c>
      <c r="KS8" s="148">
        <v>5.5274277269010188</v>
      </c>
      <c r="KT8" s="148">
        <v>5.523981705279466</v>
      </c>
      <c r="KU8" s="148">
        <v>5.5204117528460426</v>
      </c>
      <c r="KV8" s="148">
        <v>5.5167190883550754</v>
      </c>
      <c r="KW8" s="148">
        <v>5.5129049347926564</v>
      </c>
      <c r="KX8" s="148">
        <v>5.5089705190483587</v>
      </c>
      <c r="KY8" s="148">
        <v>5.5049170715907323</v>
      </c>
      <c r="KZ8" s="148">
        <v>5.5007458261462148</v>
      </c>
      <c r="LA8" s="148">
        <v>5.4964580193820014</v>
      </c>
      <c r="LB8" s="148">
        <v>5.4920548905926596</v>
      </c>
      <c r="LC8" s="148">
        <v>5.4875376813907248</v>
      </c>
      <c r="LD8" s="148">
        <v>5.4829076354012907</v>
      </c>
      <c r="LE8" s="148">
        <v>5.4781659979605957</v>
      </c>
      <c r="LF8" s="148">
        <v>5.473314015818926</v>
      </c>
      <c r="LG8" s="148">
        <v>5.4683529368475901</v>
      </c>
      <c r="LH8" s="148">
        <v>5.4632840097501196</v>
      </c>
      <c r="LI8" s="148">
        <v>5.4581084837778935</v>
      </c>
      <c r="LJ8" s="148">
        <v>5.4528276084501961</v>
      </c>
      <c r="LK8" s="148">
        <v>5.4474426332784454</v>
      </c>
      <c r="LL8" s="148">
        <v>5.4419548074951036</v>
      </c>
      <c r="LM8" s="148">
        <v>5.436365379787059</v>
      </c>
      <c r="LN8" s="148">
        <v>5.4306755980334662</v>
      </c>
      <c r="LO8" s="148">
        <v>5.4248867090482147</v>
      </c>
      <c r="LP8" s="148">
        <v>5.4189999583269834</v>
      </c>
      <c r="LQ8" s="148">
        <v>5.4130165897989588</v>
      </c>
      <c r="LR8" s="148">
        <v>5.4069378455831512</v>
      </c>
      <c r="LS8" s="148">
        <v>5.4007649657493975</v>
      </c>
      <c r="LT8" s="148">
        <v>5.3944991880840734</v>
      </c>
      <c r="LU8" s="148">
        <v>5.388141747860522</v>
      </c>
      <c r="LV8" s="148">
        <v>5.3816938776140821</v>
      </c>
      <c r="LW8" s="148">
        <v>5.3751568069219715</v>
      </c>
      <c r="LX8" s="148">
        <v>5.3685317621877973</v>
      </c>
      <c r="LY8" s="148">
        <v>5.3618199664308213</v>
      </c>
      <c r="LZ8" s="148">
        <v>5.3550226390799427</v>
      </c>
      <c r="MA8" s="148">
        <v>5.3481409957723871</v>
      </c>
      <c r="MB8" s="148">
        <v>5.3411762481570797</v>
      </c>
      <c r="MC8" s="148">
        <v>5.3341296037027783</v>
      </c>
      <c r="MD8" s="148">
        <v>5.3270022655108171</v>
      </c>
      <c r="ME8" s="148">
        <v>5.3197954321325494</v>
      </c>
      <c r="MF8" s="148">
        <v>5.3125102973914995</v>
      </c>
      <c r="MG8" s="148">
        <v>5.3051480502099828</v>
      </c>
      <c r="MH8" s="148">
        <v>5.297709874440546</v>
      </c>
      <c r="MI8" s="148">
        <v>5.2901969487017917</v>
      </c>
      <c r="MJ8" s="148">
        <v>5.2826104462190351</v>
      </c>
      <c r="MK8" s="148">
        <v>5.2749515346690385</v>
      </c>
      <c r="ML8" s="148">
        <v>5.2672213760298137</v>
      </c>
      <c r="MM8" s="148">
        <v>5.2594211264344199</v>
      </c>
      <c r="MN8" s="148">
        <v>5.2515519360294807</v>
      </c>
      <c r="MO8" s="148">
        <v>5.243614948837978</v>
      </c>
      <c r="MP8" s="148">
        <v>5.2356113026263982</v>
      </c>
      <c r="MQ8" s="148">
        <v>5.227542128776375</v>
      </c>
      <c r="MR8" s="148">
        <v>5.2194085521603606</v>
      </c>
      <c r="MS8" s="148">
        <v>5.2112116910217203</v>
      </c>
      <c r="MT8" s="148">
        <v>5.2029526568589759</v>
      </c>
      <c r="MU8" s="148">
        <v>5.1946325543143717</v>
      </c>
      <c r="MV8" s="148">
        <v>5.1862524810660711</v>
      </c>
      <c r="MW8" s="148">
        <v>5.1778135277250552</v>
      </c>
      <c r="MX8" s="148">
        <v>5.1693167777356042</v>
      </c>
      <c r="MY8" s="148">
        <v>5.1607633072799564</v>
      </c>
      <c r="MZ8" s="148">
        <v>5.1521541851866557</v>
      </c>
      <c r="NA8" s="148">
        <v>5.1434904728431539</v>
      </c>
      <c r="NB8" s="148">
        <v>5.1347732241119175</v>
      </c>
      <c r="NC8" s="148">
        <v>5.1260034852503038</v>
      </c>
      <c r="ND8" s="148">
        <v>5.1171822948345351</v>
      </c>
      <c r="NE8" s="148">
        <v>5.1083106836866961</v>
      </c>
      <c r="NF8" s="148">
        <v>5.0993896748060221</v>
      </c>
      <c r="NG8" s="148">
        <v>5.0904202833033061</v>
      </c>
      <c r="NH8" s="148">
        <v>5.0814035163389013</v>
      </c>
      <c r="NI8" s="148">
        <v>5.0723403730642556</v>
      </c>
      <c r="NJ8" s="148">
        <v>5.0632318445667668</v>
      </c>
      <c r="NK8" s="148">
        <v>5.054078913818068</v>
      </c>
      <c r="NL8" s="148">
        <v>5.0448825556254109</v>
      </c>
      <c r="NM8" s="148">
        <v>5.0356437365864641</v>
      </c>
      <c r="NN8" s="148">
        <v>5.026363415047097</v>
      </c>
      <c r="NO8" s="148">
        <v>5.0170425410626036</v>
      </c>
      <c r="NP8" s="148">
        <v>5.0076820563615128</v>
      </c>
      <c r="NQ8" s="148">
        <v>4.9982828943127693</v>
      </c>
      <c r="NR8" s="148">
        <v>4.988845979895669</v>
      </c>
      <c r="NS8" s="148">
        <v>4.979372229672812</v>
      </c>
      <c r="NT8" s="148">
        <v>4.9698625517657247</v>
      </c>
      <c r="NU8" s="148">
        <v>4.9603178458333952</v>
      </c>
      <c r="NV8" s="148">
        <v>4.9507390030533811</v>
      </c>
      <c r="NW8" s="148">
        <v>4.9411269061058354</v>
      </c>
      <c r="NX8" s="148">
        <v>4.9314824291596677</v>
      </c>
      <c r="NY8" s="148">
        <v>4.9218064378618172</v>
      </c>
      <c r="NZ8" s="148">
        <v>4.9120997893285718</v>
      </c>
      <c r="OA8" s="148">
        <v>4.9023633321394913</v>
      </c>
      <c r="OB8" s="148">
        <v>4.8925979063338501</v>
      </c>
      <c r="OC8" s="148">
        <v>4.8828043434089938</v>
      </c>
      <c r="OD8" s="148">
        <v>4.8729834663213989</v>
      </c>
      <c r="OE8" s="148">
        <v>4.8631360894898146</v>
      </c>
      <c r="OF8" s="148">
        <v>4.8532630188003401</v>
      </c>
      <c r="OG8" s="148">
        <v>4.8433650516139819</v>
      </c>
      <c r="OH8" s="148">
        <v>4.8334429767758937</v>
      </c>
      <c r="OI8" s="148">
        <v>4.8234975746269875</v>
      </c>
      <c r="OJ8" s="148">
        <v>4.8135296170170756</v>
      </c>
      <c r="OK8" s="148">
        <v>4.8035398673203851</v>
      </c>
      <c r="OL8" s="148">
        <v>4.7935290804524646</v>
      </c>
      <c r="OM8" s="148">
        <v>4.7834980028892424</v>
      </c>
      <c r="ON8" s="148">
        <v>4.7734473726875262</v>
      </c>
      <c r="OO8" s="148">
        <v>4.763377919507505</v>
      </c>
      <c r="OP8" s="148">
        <v>4.7532903646367224</v>
      </c>
      <c r="OQ8" s="148">
        <v>4.7431854210155535</v>
      </c>
      <c r="OR8" s="148">
        <v>4.733063793264491</v>
      </c>
      <c r="OS8" s="148">
        <v>4.7229261777127336</v>
      </c>
      <c r="OT8" s="148">
        <v>4.7127732624283576</v>
      </c>
      <c r="OU8" s="148">
        <v>4.7026057272496908</v>
      </c>
      <c r="OV8" s="148">
        <v>4.6924242438183894</v>
      </c>
      <c r="OW8" s="148">
        <v>4.682229475613557</v>
      </c>
      <c r="OX8" s="148">
        <v>4.6720220779871875</v>
      </c>
      <c r="OY8" s="148">
        <v>4.6618026982009839</v>
      </c>
      <c r="OZ8" s="148">
        <v>4.651571975464198</v>
      </c>
      <c r="PA8" s="148">
        <v>4.6413305409727821</v>
      </c>
      <c r="PB8" s="148">
        <v>4.6310790179494585</v>
      </c>
      <c r="PC8" s="148">
        <v>4.6208180216850048</v>
      </c>
      <c r="PD8" s="148">
        <v>4.6105481595805351</v>
      </c>
      <c r="PE8" s="148">
        <v>4.6002700311907612</v>
      </c>
      <c r="PF8" s="148">
        <v>4.5899842282681353</v>
      </c>
      <c r="PG8" s="148">
        <v>4.5796913348080359</v>
      </c>
      <c r="PH8" s="148">
        <v>4.5693919270947125</v>
      </c>
      <c r="PI8" s="148">
        <v>4.5590865737481767</v>
      </c>
      <c r="PJ8" s="148">
        <v>4.5487758357716821</v>
      </c>
      <c r="PK8" s="148">
        <v>4.538460266600314</v>
      </c>
      <c r="PL8" s="148">
        <v>4.5281404121499609</v>
      </c>
      <c r="PM8" s="148">
        <v>4.5178168108671528</v>
      </c>
      <c r="PN8" s="148">
        <v>4.5074899937796182</v>
      </c>
      <c r="PO8" s="148">
        <v>4.4971604845473783</v>
      </c>
      <c r="PP8" s="148">
        <v>4.4868287995143374</v>
      </c>
      <c r="PQ8" s="148">
        <v>4.4764954477607546</v>
      </c>
      <c r="PR8" s="148">
        <v>4.466160931155879</v>
      </c>
      <c r="PS8" s="148">
        <v>4.4558257444113476</v>
      </c>
      <c r="PT8" s="148">
        <v>4.4454903751350381</v>
      </c>
      <c r="PU8" s="148">
        <v>4.435155303885213</v>
      </c>
      <c r="PV8" s="148">
        <v>4.4248210042252332</v>
      </c>
      <c r="PW8" s="148">
        <v>4.4144879427786083</v>
      </c>
      <c r="PX8" s="148">
        <v>4.4041565792843667</v>
      </c>
      <c r="PY8" s="148">
        <v>4.3938273666528742</v>
      </c>
      <c r="PZ8" s="148">
        <v>4.3835007510218995</v>
      </c>
      <c r="QA8" s="148">
        <v>4.3731771718129693</v>
      </c>
      <c r="QB8" s="148">
        <v>4.3628570617879276</v>
      </c>
      <c r="QC8" s="148">
        <v>4.3525408471058924</v>
      </c>
      <c r="QD8" s="148">
        <v>4.3422289473802138</v>
      </c>
      <c r="QE8" s="148">
        <v>4.3319217757358963</v>
      </c>
      <c r="QF8" s="148">
        <v>4.3216197388668371</v>
      </c>
      <c r="QG8" s="148">
        <v>4.3113232370936041</v>
      </c>
      <c r="QH8" s="148">
        <v>4.3010326644210908</v>
      </c>
      <c r="QI8" s="148">
        <v>4.2907484085962215</v>
      </c>
      <c r="QJ8" s="148">
        <v>4.2804708511660303</v>
      </c>
      <c r="QK8" s="148">
        <v>4.270200367535562</v>
      </c>
      <c r="QL8" s="148">
        <v>4.2599373270258294</v>
      </c>
      <c r="QM8" s="148">
        <v>4.2496820929320727</v>
      </c>
      <c r="QN8" s="148">
        <v>4.239435022581576</v>
      </c>
      <c r="QO8" s="148">
        <v>4.2291964673919278</v>
      </c>
      <c r="QP8" s="148">
        <v>4.2189667729289164</v>
      </c>
      <c r="QQ8" s="148">
        <v>4.2087462789647034</v>
      </c>
      <c r="QR8" s="148">
        <v>4.1985353195356172</v>
      </c>
      <c r="QS8" s="148">
        <v>4.1883342230001084</v>
      </c>
      <c r="QT8" s="148">
        <v>4.1781433120965552</v>
      </c>
      <c r="QU8" s="148">
        <v>4.1679629040009276</v>
      </c>
      <c r="QV8" s="148">
        <v>4.1577933103844398</v>
      </c>
      <c r="QW8" s="148">
        <v>4.1476348374708838</v>
      </c>
      <c r="QX8" s="148">
        <v>4.1374877860940904</v>
      </c>
      <c r="QY8" s="148">
        <v>4.1273524517550424</v>
      </c>
      <c r="QZ8" s="148">
        <v>4.1172291246788397</v>
      </c>
      <c r="RA8" s="148">
        <v>4.10711808987155</v>
      </c>
      <c r="RB8" s="148">
        <v>4.0970196271769073</v>
      </c>
      <c r="RC8" s="148">
        <v>4.0869340113326933</v>
      </c>
      <c r="RD8" s="148">
        <v>4.0768615120269756</v>
      </c>
      <c r="RE8" s="148">
        <v>4.0668023939541076</v>
      </c>
      <c r="RF8" s="148">
        <v>4.0567569168705555</v>
      </c>
      <c r="RG8" s="148">
        <v>4.046725335650418</v>
      </c>
      <c r="RH8" s="148">
        <v>4.0367079003406952</v>
      </c>
      <c r="RI8" s="148">
        <v>4.0267048562163508</v>
      </c>
      <c r="RJ8" s="148">
        <v>4.0167164438351186</v>
      </c>
      <c r="RK8" s="148">
        <v>4.006742899091905</v>
      </c>
      <c r="RL8" s="148">
        <v>3.9967844532731096</v>
      </c>
      <c r="RM8" s="148">
        <v>3.9868413331104828</v>
      </c>
      <c r="RN8" s="148">
        <v>3.9769137608347416</v>
      </c>
      <c r="RO8" s="148">
        <v>3.9670019542290027</v>
      </c>
      <c r="RP8" s="148">
        <v>3.9571061266816683</v>
      </c>
      <c r="RQ8" s="148">
        <v>3.9472264872391958</v>
      </c>
      <c r="RR8" s="148">
        <v>3.9373632406584975</v>
      </c>
      <c r="RS8" s="148">
        <v>3.9275165874588924</v>
      </c>
      <c r="RT8" s="148">
        <v>3.917686723973985</v>
      </c>
      <c r="RU8" s="148">
        <v>3.9078738424028465</v>
      </c>
      <c r="RV8" s="148">
        <v>3.8980781308612316</v>
      </c>
      <c r="RW8" s="148">
        <v>3.8882997734321458</v>
      </c>
      <c r="RX8" s="148">
        <v>3.8785389502162952</v>
      </c>
      <c r="RY8" s="148">
        <v>3.8687958373818696</v>
      </c>
      <c r="RZ8" s="148">
        <v>3.859070607214413</v>
      </c>
      <c r="SA8" s="148">
        <v>3.8493634281659244</v>
      </c>
      <c r="SB8" s="148">
        <v>3.8396744649037471</v>
      </c>
      <c r="SC8" s="148">
        <v>3.830003878359133</v>
      </c>
      <c r="SD8" s="148">
        <v>3.8203518257754374</v>
      </c>
      <c r="SE8" s="148">
        <v>3.8107184607557443</v>
      </c>
      <c r="SF8" s="148">
        <v>3.8011039333103804</v>
      </c>
      <c r="SG8" s="148">
        <v>3.7915083899039042</v>
      </c>
      <c r="SH8" s="148">
        <v>3.7819319735016985</v>
      </c>
      <c r="SI8" s="148">
        <v>3.7723748236162726</v>
      </c>
      <c r="SJ8" s="148">
        <v>3.7628370763529748</v>
      </c>
      <c r="SK8" s="148">
        <v>3.7533188644556827</v>
      </c>
      <c r="SL8" s="148">
        <v>3.7438203173517097</v>
      </c>
      <c r="SM8" s="148">
        <v>3.7343415611965107</v>
      </c>
      <c r="SN8" s="148">
        <v>3.7248827189180544</v>
      </c>
      <c r="SO8" s="148">
        <v>3.7154439102606673</v>
      </c>
      <c r="SP8" s="148">
        <v>3.706025251828569</v>
      </c>
      <c r="SQ8" s="148">
        <v>3.6966268571289396</v>
      </c>
      <c r="SR8" s="148">
        <v>3.6872488366146472</v>
      </c>
      <c r="SS8" s="148">
        <v>3.6778912977266653</v>
      </c>
      <c r="ST8" s="148">
        <v>3.6685543449358313</v>
      </c>
      <c r="SU8" s="148">
        <v>3.6592380797845259</v>
      </c>
      <c r="SV8" s="148">
        <v>3.6499426009277411</v>
      </c>
      <c r="SW8" s="148">
        <v>3.6406680041738433</v>
      </c>
      <c r="SX8" s="148">
        <v>3.6314143825248224</v>
      </c>
      <c r="SY8" s="148">
        <v>3.6221818262164587</v>
      </c>
      <c r="SZ8" s="148">
        <v>3.6129704227576287</v>
      </c>
      <c r="TA8" s="148">
        <v>3.6037802569696118</v>
      </c>
      <c r="TB8" s="148">
        <v>3.5946114110248346</v>
      </c>
      <c r="TC8" s="148">
        <v>3.5854639644852608</v>
      </c>
      <c r="TD8" s="148">
        <v>3.5763379943403288</v>
      </c>
      <c r="TE8" s="148">
        <v>3.567233575044539</v>
      </c>
      <c r="TF8" s="148">
        <v>3.5581507785547575</v>
      </c>
      <c r="TG8" s="148">
        <v>3.5490896743669222</v>
      </c>
      <c r="TH8" s="148">
        <v>3.5400503295525572</v>
      </c>
      <c r="TI8" s="148">
        <v>3.5310328087947362</v>
      </c>
      <c r="TJ8" s="148">
        <v>3.5220371744238319</v>
      </c>
      <c r="TK8" s="148">
        <v>3.5130634864527157</v>
      </c>
      <c r="TL8" s="148">
        <v>3.5041118026117268</v>
      </c>
      <c r="TM8" s="148">
        <v>3.4951821783831525</v>
      </c>
      <c r="TN8" s="148">
        <v>3.4862746670353388</v>
      </c>
      <c r="TO8" s="148">
        <v>3.4773893196565702</v>
      </c>
      <c r="TP8" s="148">
        <v>3.4685261851883191</v>
      </c>
      <c r="TQ8" s="148">
        <v>3.4596853104583487</v>
      </c>
      <c r="TR8" s="148">
        <v>3.450866740213383</v>
      </c>
      <c r="TS8" s="148">
        <v>3.442070517151294</v>
      </c>
      <c r="TT8" s="148">
        <v>3.4332966819531627</v>
      </c>
      <c r="TU8" s="148">
        <v>3.4245452733146999</v>
      </c>
      <c r="TV8" s="148">
        <v>3.4158163279774714</v>
      </c>
      <c r="TW8" s="148">
        <v>3.4071098807597817</v>
      </c>
      <c r="TX8" s="148">
        <v>3.3984259645871231</v>
      </c>
      <c r="TY8" s="148">
        <v>3.3897646105222337</v>
      </c>
      <c r="TZ8" s="148">
        <v>3.3811258477949768</v>
      </c>
      <c r="UA8" s="148">
        <v>3.3725097038316711</v>
      </c>
      <c r="UB8" s="148">
        <v>3.3639162042841955</v>
      </c>
      <c r="UC8" s="148">
        <v>3.355345373058666</v>
      </c>
      <c r="UD8" s="148">
        <v>3.3467972323438997</v>
      </c>
      <c r="UE8" s="148">
        <v>3.3382718026394222</v>
      </c>
      <c r="UF8" s="148">
        <v>3.3297691027830787</v>
      </c>
      <c r="UG8" s="148">
        <v>3.3212891499785808</v>
      </c>
      <c r="UH8" s="148">
        <v>3.3128319598223226</v>
      </c>
      <c r="UI8" s="148">
        <v>3.3043975463303341</v>
      </c>
      <c r="UJ8" s="148">
        <v>3.2959859219643612</v>
      </c>
      <c r="UK8" s="148">
        <v>3.2875970976582076</v>
      </c>
      <c r="UL8" s="148">
        <v>3.2792310828432365</v>
      </c>
      <c r="UM8" s="148">
        <v>3.2708878854739134</v>
      </c>
      <c r="UN8" s="148">
        <v>3.262567512052835</v>
      </c>
      <c r="UO8" s="148">
        <v>3.2542699676555036</v>
      </c>
      <c r="UP8" s="148">
        <v>3.2459952559547935</v>
      </c>
      <c r="UQ8" s="148">
        <v>3.2377433792451815</v>
      </c>
      <c r="UR8" s="148">
        <v>3.2295143384664038</v>
      </c>
      <c r="US8" s="148">
        <v>3.221308133227236</v>
      </c>
      <c r="UT8" s="148">
        <v>3.2131247618285164</v>
      </c>
      <c r="UU8" s="148">
        <v>3.2049642212862444</v>
      </c>
      <c r="UV8" s="148">
        <v>3.1968265073541269</v>
      </c>
      <c r="UW8" s="148">
        <v>3.1887116145460066</v>
      </c>
      <c r="UX8" s="148">
        <v>3.1806195361578773</v>
      </c>
      <c r="UY8" s="148">
        <v>3.1725502642896481</v>
      </c>
      <c r="UZ8" s="148">
        <v>3.1645037898666502</v>
      </c>
      <c r="VA8" s="148">
        <v>3.1564801026608453</v>
      </c>
      <c r="VB8" s="148">
        <v>3.1484791913117847</v>
      </c>
      <c r="VC8" s="148">
        <v>3.1405010433471827</v>
      </c>
      <c r="VD8" s="148">
        <v>3.1325456452033467</v>
      </c>
      <c r="VE8" s="148">
        <v>3.1246129822452668</v>
      </c>
      <c r="VF8" s="148">
        <v>3.1167030387864569</v>
      </c>
      <c r="VG8" s="148">
        <v>3.108815798108528</v>
      </c>
      <c r="VH8" s="148">
        <v>3.1009512424804093</v>
      </c>
      <c r="VI8" s="148">
        <v>3.0931093531775615</v>
      </c>
      <c r="VJ8" s="148">
        <v>3.0852901105006225</v>
      </c>
      <c r="VK8" s="148">
        <v>3.0774934937939578</v>
      </c>
      <c r="VL8" s="148">
        <v>3.0697194814639843</v>
      </c>
      <c r="VM8" s="148">
        <v>3.0619680509971623</v>
      </c>
      <c r="VN8" s="148">
        <v>3.0542391789778156</v>
      </c>
      <c r="VO8" s="148">
        <v>3.0465328411055883</v>
      </c>
      <c r="VP8" s="148">
        <v>3.0388490122127894</v>
      </c>
      <c r="VQ8" s="148">
        <v>3.0311876662814665</v>
      </c>
      <c r="VR8" s="148">
        <v>3.0235487764601667</v>
      </c>
      <c r="VS8" s="148">
        <v>3.0159323150805628</v>
      </c>
      <c r="VT8" s="148">
        <v>3.008338253673752</v>
      </c>
      <c r="VU8" s="148">
        <v>3.0007665629864144</v>
      </c>
      <c r="VV8" s="148">
        <v>2.9932172129966865</v>
      </c>
      <c r="VW8" s="148">
        <v>2.9856901729298624</v>
      </c>
      <c r="VX8" s="148">
        <v>2.9781854112737451</v>
      </c>
      <c r="VY8" s="148">
        <v>2.9707028957940094</v>
      </c>
      <c r="VZ8" s="148">
        <v>2.9632425935490798</v>
      </c>
      <c r="WA8" s="148">
        <v>2.9558044709050062</v>
      </c>
      <c r="WB8" s="148">
        <v>2.9483884935500098</v>
      </c>
      <c r="WC8" s="148">
        <v>2.9409946265088607</v>
      </c>
      <c r="WD8" s="148">
        <v>2.9336228341570907</v>
      </c>
      <c r="WE8" s="148">
        <v>2.9262730802348336</v>
      </c>
      <c r="WF8" s="148">
        <v>2.9189453278606683</v>
      </c>
      <c r="WG8" s="148">
        <v>2.9116395395452224</v>
      </c>
      <c r="WH8" s="148">
        <v>2.9043556772044226</v>
      </c>
      <c r="WI8" s="148">
        <v>2.8970937021727128</v>
      </c>
      <c r="WJ8" s="148">
        <v>2.8898535752160268</v>
      </c>
      <c r="WK8" s="148">
        <v>2.8826352565445776</v>
      </c>
      <c r="WL8" s="148">
        <v>2.8754387058253821</v>
      </c>
      <c r="WM8" s="148">
        <v>2.8682638821947508</v>
      </c>
      <c r="WN8" s="148">
        <v>2.861110744270468</v>
      </c>
      <c r="WO8" s="148">
        <v>2.8539792501638228</v>
      </c>
      <c r="WP8" s="148">
        <v>2.8468693574914701</v>
      </c>
      <c r="WQ8" s="148">
        <v>2.839781023387149</v>
      </c>
      <c r="WR8" s="148">
        <v>2.8327142045131173</v>
      </c>
      <c r="WS8" s="148">
        <v>2.8256688570715682</v>
      </c>
      <c r="WT8" s="148">
        <v>2.818644936815708</v>
      </c>
      <c r="WU8" s="148">
        <v>2.8116423990608395</v>
      </c>
      <c r="WV8" s="148">
        <v>2.804661198695086</v>
      </c>
      <c r="WW8" s="148">
        <v>2.7977012901901377</v>
      </c>
      <c r="WX8" s="148">
        <v>2.790762627611695</v>
      </c>
      <c r="WY8" s="148">
        <v>2.7838451646298661</v>
      </c>
      <c r="WZ8" s="148">
        <v>2.7769488545292549</v>
      </c>
      <c r="XA8" s="148">
        <v>2.7700736502190835</v>
      </c>
      <c r="XB8" s="148">
        <v>2.7632195042429557</v>
      </c>
      <c r="XC8" s="148">
        <v>2.7563863687887058</v>
      </c>
      <c r="XD8" s="148">
        <v>2.7495741956978201</v>
      </c>
      <c r="XE8" s="148">
        <v>2.7427829364749412</v>
      </c>
      <c r="XF8" s="148">
        <v>2.7360125422971091</v>
      </c>
      <c r="XG8" s="148">
        <v>2.7292629640228965</v>
      </c>
      <c r="XH8" s="148">
        <v>2.722534152201344</v>
      </c>
      <c r="XI8" s="148">
        <v>2.715826057080891</v>
      </c>
      <c r="XJ8" s="148">
        <v>2.7091386286179739</v>
      </c>
      <c r="XK8" s="148">
        <v>2.7024718164856463</v>
      </c>
      <c r="XL8" s="148">
        <v>2.6958255700820102</v>
      </c>
      <c r="XM8" s="148">
        <v>2.6891998385384195</v>
      </c>
      <c r="XN8" s="148">
        <v>2.6825945707277841</v>
      </c>
      <c r="XO8" s="148">
        <v>2.6760097152724907</v>
      </c>
      <c r="XP8" s="148">
        <v>2.6694452205523356</v>
      </c>
      <c r="XQ8" s="148">
        <v>2.6629010347122524</v>
      </c>
      <c r="XR8" s="148">
        <v>2.6563771056700869</v>
      </c>
      <c r="XS8" s="148">
        <v>2.6498733811239452</v>
      </c>
      <c r="XT8" s="148">
        <v>2.6433898085597471</v>
      </c>
      <c r="XU8" s="148">
        <v>2.6369263352584147</v>
      </c>
      <c r="XV8" s="148">
        <v>2.6304829083030503</v>
      </c>
      <c r="XW8" s="148">
        <v>2.6240594745860069</v>
      </c>
      <c r="XX8" s="148">
        <v>2.6176559808158104</v>
      </c>
      <c r="XY8" s="148">
        <v>2.6112723735239518</v>
      </c>
      <c r="XZ8" s="148">
        <v>2.604908599071599</v>
      </c>
      <c r="YA8" s="148">
        <v>2.5985646036561851</v>
      </c>
      <c r="YB8" s="148">
        <v>2.5922403333179074</v>
      </c>
      <c r="YC8" s="148">
        <v>2.585935733946088</v>
      </c>
      <c r="YD8" s="148">
        <v>2.5796507512853997</v>
      </c>
      <c r="YE8" s="148">
        <v>2.5733853309421231</v>
      </c>
      <c r="YF8" s="148">
        <v>2.567139418390088</v>
      </c>
      <c r="YG8" s="148">
        <v>2.560912958976743</v>
      </c>
      <c r="YH8" s="148">
        <v>2.5547058979289066</v>
      </c>
      <c r="YI8" s="148">
        <v>2.5485181803585624</v>
      </c>
      <c r="YJ8" s="148">
        <v>2.5423497512685636</v>
      </c>
      <c r="YK8" s="148">
        <v>2.5362005555581204</v>
      </c>
      <c r="YL8" s="148">
        <v>2.5300705380282733</v>
      </c>
      <c r="YM8" s="148">
        <v>2.523959643387319</v>
      </c>
      <c r="YN8" s="148">
        <v>2.5178678162560404</v>
      </c>
      <c r="YO8" s="148">
        <v>2.511795001172874</v>
      </c>
      <c r="YP8" s="148">
        <v>2.5057411425990765</v>
      </c>
      <c r="YQ8" s="148">
        <v>2.4997061849236548</v>
      </c>
      <c r="YR8" s="148">
        <v>2.4936900724683393</v>
      </c>
      <c r="YS8" s="148">
        <v>2.4876927494923966</v>
      </c>
      <c r="YT8" s="148">
        <v>2.4817141601973618</v>
      </c>
      <c r="YU8" s="148">
        <v>2.4757542487317226</v>
      </c>
      <c r="YV8" s="148">
        <v>2.4698129591955089</v>
      </c>
      <c r="YW8" s="148">
        <v>2.4638902356447505</v>
      </c>
      <c r="YX8" s="148">
        <v>2.4579860220959615</v>
      </c>
      <c r="YY8" s="148">
        <v>2.4521002625303812</v>
      </c>
      <c r="YZ8" s="148">
        <v>2.4462329008983614</v>
      </c>
      <c r="ZA8" s="148">
        <v>2.4403838811234499</v>
      </c>
      <c r="ZB8" s="148">
        <v>2.4345531471065232</v>
      </c>
      <c r="ZC8" s="148">
        <v>2.4287406427298524</v>
      </c>
      <c r="ZD8" s="148">
        <v>2.4229463118610246</v>
      </c>
      <c r="ZE8" s="148">
        <v>2.417170098356852</v>
      </c>
      <c r="ZF8" s="148">
        <v>2.4114119460671732</v>
      </c>
      <c r="ZG8" s="148">
        <v>2.4056717988386231</v>
      </c>
      <c r="ZH8" s="148">
        <v>2.3999496005182768</v>
      </c>
      <c r="ZI8" s="148">
        <v>2.3942452949572588</v>
      </c>
      <c r="ZJ8" s="148">
        <v>2.38855882601433</v>
      </c>
      <c r="ZK8" s="148">
        <v>2.3828901375592633</v>
      </c>
      <c r="ZL8" s="148">
        <v>2.3772391734763945</v>
      </c>
      <c r="ZM8" s="148">
        <v>2.3716058776677955</v>
      </c>
      <c r="ZN8" s="148">
        <v>2.3659901940566894</v>
      </c>
      <c r="ZO8" s="148">
        <v>2.3603920665906046</v>
      </c>
      <c r="ZP8" s="148">
        <v>2.3548114392445396</v>
      </c>
      <c r="ZQ8" s="148">
        <v>2.3492482560240715</v>
      </c>
      <c r="ZR8" s="148">
        <v>2.3437024609683377</v>
      </c>
      <c r="ZS8" s="148">
        <v>2.3381739981530902</v>
      </c>
      <c r="ZT8" s="148">
        <v>2.3326628116935373</v>
      </c>
      <c r="ZU8" s="148">
        <v>2.3271688457472575</v>
      </c>
      <c r="ZV8" s="148">
        <v>2.3216920445169658</v>
      </c>
      <c r="ZW8" s="148">
        <v>2.3162323522532748</v>
      </c>
      <c r="ZX8" s="148">
        <v>2.3107897132573991</v>
      </c>
      <c r="ZY8" s="148">
        <v>2.3053640718837518</v>
      </c>
      <c r="ZZ8" s="148">
        <v>2.2999553725426094</v>
      </c>
      <c r="AAA8" s="148">
        <v>2.2945635597025231</v>
      </c>
      <c r="AAB8" s="148">
        <v>2.2891885778929186</v>
      </c>
      <c r="AAC8" s="148">
        <v>2.283830371706475</v>
      </c>
      <c r="AAD8" s="148">
        <v>2.2784888858014747</v>
      </c>
      <c r="AAE8" s="148">
        <v>2.2731640649042104</v>
      </c>
      <c r="AAF8" s="148">
        <v>2.2678558538111901</v>
      </c>
      <c r="AAG8" s="148">
        <v>2.2625641973914128</v>
      </c>
      <c r="AAH8" s="148">
        <v>2.2572890405885659</v>
      </c>
      <c r="AAI8" s="148">
        <v>2.2520303284231358</v>
      </c>
      <c r="AAJ8" s="148">
        <v>2.2467880059945187</v>
      </c>
      <c r="AAK8" s="148">
        <v>2.2415620184830818</v>
      </c>
      <c r="AAL8" s="148">
        <v>2.2363523111521313</v>
      </c>
      <c r="AAM8" s="148">
        <v>2.231158829349948</v>
      </c>
      <c r="AAN8" s="148">
        <v>2.2259815185116327</v>
      </c>
      <c r="AAO8" s="148">
        <v>2.2208203241610112</v>
      </c>
      <c r="AAP8" s="148">
        <v>2.2156751919125046</v>
      </c>
      <c r="AAQ8" s="148">
        <v>2.2105460674728676</v>
      </c>
      <c r="AAR8" s="148">
        <v>2.2054328966429964</v>
      </c>
      <c r="AAS8" s="148">
        <v>2.2003356253195823</v>
      </c>
      <c r="AAT8" s="148">
        <v>2.1952541994968833</v>
      </c>
      <c r="AAU8" s="148">
        <v>2.1901885652682607</v>
      </c>
      <c r="AAV8" s="148">
        <v>2.1851386688278653</v>
      </c>
      <c r="AAW8" s="148">
        <v>2.1801044564721148</v>
      </c>
      <c r="AAX8" s="148">
        <v>2.1750858746013089</v>
      </c>
      <c r="AAY8" s="148">
        <v>2.1700828697210572</v>
      </c>
      <c r="AAZ8" s="148">
        <v>2.1650953884437873</v>
      </c>
      <c r="ABA8" s="148">
        <v>2.1601233774901081</v>
      </c>
      <c r="ABB8" s="148">
        <v>2.1551667836902326</v>
      </c>
      <c r="ABC8" s="148">
        <v>2.1502255539853272</v>
      </c>
      <c r="ABD8" s="148">
        <v>2.1452996354288247</v>
      </c>
      <c r="ABE8" s="148">
        <v>2.1403889751877156</v>
      </c>
      <c r="ABF8" s="148">
        <v>2.1354935205437973</v>
      </c>
      <c r="ABG8" s="148">
        <v>2.1306132188949145</v>
      </c>
      <c r="ABH8" s="148">
        <v>2.1257480177561168</v>
      </c>
      <c r="ABI8" s="148">
        <v>2.1208978647608396</v>
      </c>
      <c r="ABJ8" s="148">
        <v>2.116062707662075</v>
      </c>
      <c r="ABK8" s="148">
        <v>2.1112424943333821</v>
      </c>
      <c r="ABL8" s="148">
        <v>2.1064371727700468</v>
      </c>
      <c r="ABM8" s="148">
        <v>2.1016466910900768</v>
      </c>
      <c r="ABN8" s="148">
        <v>2.096870997535242</v>
      </c>
      <c r="ABO8" s="148">
        <v>2.0921100404720314</v>
      </c>
      <c r="ABP8" s="148">
        <v>2.0873637683926427</v>
      </c>
      <c r="ABQ8" s="148">
        <v>2.0826321299159152</v>
      </c>
      <c r="ABR8" s="148">
        <v>2.0779150737882017</v>
      </c>
      <c r="ABS8" s="148">
        <v>2.0732125488843089</v>
      </c>
      <c r="ABT8" s="148">
        <v>2.0685245042082796</v>
      </c>
      <c r="ABU8" s="148">
        <v>2.0638508888942901</v>
      </c>
      <c r="ABV8" s="148">
        <v>2.0591916522074238</v>
      </c>
      <c r="ABW8" s="148">
        <v>2.0545467435444333</v>
      </c>
      <c r="ABX8" s="148">
        <v>2.049916112434552</v>
      </c>
      <c r="ABY8" s="148">
        <v>2.0452997085401772</v>
      </c>
      <c r="ABZ8" s="148">
        <v>2.0406974816575989</v>
      </c>
      <c r="ACA8" s="148">
        <v>2.0361093817176976</v>
      </c>
      <c r="ACB8" s="148">
        <v>2.0315353587865896</v>
      </c>
      <c r="ACC8" s="148">
        <v>2.0269753630662919</v>
      </c>
      <c r="ACD8" s="148">
        <v>2.022429344895317</v>
      </c>
      <c r="ACE8" s="148">
        <v>2.0178972547493075</v>
      </c>
      <c r="ACF8" s="148">
        <v>2.0133790432416019</v>
      </c>
      <c r="ACG8" s="148">
        <v>2.0088746611237642</v>
      </c>
      <c r="ACH8" s="148">
        <v>2.0043840592861875</v>
      </c>
      <c r="ACI8" s="148">
        <v>1.9999071887585289</v>
      </c>
      <c r="ACJ8" s="148">
        <v>1.9954440007103078</v>
      </c>
      <c r="ACK8" s="148">
        <v>1.9909944464512723</v>
      </c>
      <c r="ACL8" s="148">
        <v>1.9865584774319958</v>
      </c>
      <c r="ACM8" s="148">
        <v>1.982136045244185</v>
      </c>
      <c r="ACN8" s="148">
        <v>1.9777271016212044</v>
      </c>
      <c r="ACO8" s="148">
        <v>1.9733315984384403</v>
      </c>
      <c r="ACP8" s="148">
        <v>1.9689494877136888</v>
      </c>
      <c r="ACQ8" s="148">
        <v>1.9645807216075382</v>
      </c>
      <c r="ACR8" s="148">
        <v>1.9602252524237291</v>
      </c>
      <c r="ACS8" s="148">
        <v>1.9558830326094969</v>
      </c>
      <c r="ACT8" s="148">
        <v>1.9515540147558608</v>
      </c>
      <c r="ACU8" s="148">
        <v>1.9472381515979706</v>
      </c>
      <c r="ACV8" s="148">
        <v>1.9429353960153908</v>
      </c>
      <c r="ACW8" s="148">
        <v>1.9386457010323475</v>
      </c>
      <c r="ACX8" s="148">
        <v>1.9343690198180195</v>
      </c>
      <c r="ACY8" s="148">
        <v>1.9301053056867685</v>
      </c>
      <c r="ACZ8" s="148">
        <v>1.9258545120983739</v>
      </c>
      <c r="ADA8" s="148">
        <v>1.921616592658248</v>
      </c>
      <c r="ADB8" s="148">
        <v>1.9173915011176323</v>
      </c>
      <c r="ADC8" s="148">
        <v>1.9131791913738052</v>
      </c>
      <c r="ADD8" s="148">
        <v>1.9089796174702254</v>
      </c>
      <c r="ADE8" s="148">
        <v>1.9047927335967176</v>
      </c>
      <c r="ADF8" s="148">
        <v>1.9006184940896196</v>
      </c>
      <c r="ADG8" s="148">
        <v>1.8964568534319024</v>
      </c>
      <c r="ADH8" s="148">
        <v>1.8923077662532941</v>
      </c>
      <c r="ADI8" s="148">
        <v>1.8881711873304061</v>
      </c>
      <c r="ADJ8" s="148">
        <v>1.8840470715868205</v>
      </c>
      <c r="ADK8" s="148">
        <v>1.879935374093167</v>
      </c>
      <c r="ADL8" s="148">
        <v>1.8758360500672093</v>
      </c>
      <c r="ADM8" s="148">
        <v>1.8717490548739069</v>
      </c>
      <c r="ADN8" s="148">
        <v>1.8676743440254469</v>
      </c>
      <c r="ADO8" s="148">
        <v>1.8636118731813307</v>
      </c>
      <c r="ADP8" s="148">
        <v>1.8595615981483451</v>
      </c>
      <c r="ADQ8" s="148">
        <v>1.8555234748806104</v>
      </c>
      <c r="ADR8" s="148">
        <v>1.8514974594795917</v>
      </c>
      <c r="ADS8" s="148">
        <v>1.847483508194091</v>
      </c>
      <c r="ADT8" s="148">
        <v>1.8434815774202287</v>
      </c>
      <c r="ADU8" s="148">
        <v>1.8394916237014221</v>
      </c>
      <c r="ADV8" s="148">
        <v>1.8355136037283741</v>
      </c>
      <c r="ADW8" s="569"/>
    </row>
    <row r="9" spans="1:803" x14ac:dyDescent="0.3">
      <c r="A9" s="570">
        <v>5</v>
      </c>
      <c r="B9" s="163" t="s">
        <v>184</v>
      </c>
      <c r="C9" s="148">
        <v>0.32163435717474537</v>
      </c>
      <c r="D9" s="148">
        <v>0.3783511404240128</v>
      </c>
      <c r="E9" s="148">
        <v>0.42083340995726137</v>
      </c>
      <c r="F9" s="148">
        <v>0.45661033580334681</v>
      </c>
      <c r="G9" s="148">
        <v>0.48836340975922776</v>
      </c>
      <c r="H9" s="148">
        <v>0.51739563159936119</v>
      </c>
      <c r="I9" s="148">
        <v>0.54445047961335447</v>
      </c>
      <c r="J9" s="148">
        <v>0.56999696305772041</v>
      </c>
      <c r="K9" s="148">
        <v>0.59435214627875899</v>
      </c>
      <c r="L9" s="148">
        <v>0.61774153694094391</v>
      </c>
      <c r="M9" s="148">
        <v>0.64033188531805163</v>
      </c>
      <c r="N9" s="148">
        <v>0.66225034688011508</v>
      </c>
      <c r="O9" s="148">
        <v>0.68359633419600319</v>
      </c>
      <c r="P9" s="148">
        <v>0.70444919097593262</v>
      </c>
      <c r="Q9" s="148">
        <v>0.72487335190636082</v>
      </c>
      <c r="R9" s="148">
        <v>0.74492192335764762</v>
      </c>
      <c r="S9" s="148">
        <v>0.76463923592661864</v>
      </c>
      <c r="T9" s="148">
        <v>0.78406270665039357</v>
      </c>
      <c r="U9" s="148">
        <v>0.80322422524297865</v>
      </c>
      <c r="V9" s="148">
        <v>0.8221512044455892</v>
      </c>
      <c r="W9" s="148">
        <v>0.84086738845426279</v>
      </c>
      <c r="X9" s="148">
        <v>0.85939348391007153</v>
      </c>
      <c r="Y9" s="148">
        <v>0.87774765861883119</v>
      </c>
      <c r="Z9" s="148">
        <v>0.89594594021963048</v>
      </c>
      <c r="AA9" s="148">
        <v>0.91400253816720856</v>
      </c>
      <c r="AB9" s="148">
        <v>0.93193010622698147</v>
      </c>
      <c r="AC9" s="148">
        <v>0.94973995831579583</v>
      </c>
      <c r="AD9" s="148">
        <v>0.96744224738367468</v>
      </c>
      <c r="AE9" s="148">
        <v>0.98504611474524095</v>
      </c>
      <c r="AF9" s="148">
        <v>1.0025598155820015</v>
      </c>
      <c r="AG9" s="148">
        <v>1.0199908250766501</v>
      </c>
      <c r="AH9" s="148">
        <v>1.0373459286894964</v>
      </c>
      <c r="AI9" s="148">
        <v>1.0546312993620313</v>
      </c>
      <c r="AJ9" s="148">
        <v>1.0718525638746397</v>
      </c>
      <c r="AK9" s="148">
        <v>1.0890148601523153</v>
      </c>
      <c r="AL9" s="148">
        <v>1.1061228869732</v>
      </c>
      <c r="AM9" s="148">
        <v>1.1231809472674232</v>
      </c>
      <c r="AN9" s="148">
        <v>1.1401929859813422</v>
      </c>
      <c r="AO9" s="148">
        <v>1.1571626233124592</v>
      </c>
      <c r="AP9" s="148">
        <v>1.1740931839836088</v>
      </c>
      <c r="AQ9" s="148">
        <v>1.1909877231143551</v>
      </c>
      <c r="AR9" s="148">
        <v>1.2078490491574225</v>
      </c>
      <c r="AS9" s="148">
        <v>1.2246797442942312</v>
      </c>
      <c r="AT9" s="148">
        <v>1.2414821826229001</v>
      </c>
      <c r="AU9" s="148">
        <v>1.2582585464218927</v>
      </c>
      <c r="AV9" s="148">
        <v>1.2750108407307998</v>
      </c>
      <c r="AW9" s="148">
        <v>1.2917409064549676</v>
      </c>
      <c r="AX9" s="148">
        <v>1.3084504321715236</v>
      </c>
      <c r="AY9" s="148">
        <v>1.3251409647898682</v>
      </c>
      <c r="AZ9" s="148">
        <v>1.3418139191989675</v>
      </c>
      <c r="BA9" s="148">
        <v>1.3584705870162626</v>
      </c>
      <c r="BB9" s="148">
        <v>1.3751121445380787</v>
      </c>
      <c r="BC9" s="148">
        <v>1.3917396599786951</v>
      </c>
      <c r="BD9" s="148">
        <v>1.4083541000743183</v>
      </c>
      <c r="BE9" s="148">
        <v>1.4249563361188731</v>
      </c>
      <c r="BF9" s="148">
        <v>1.4415471494904193</v>
      </c>
      <c r="BG9" s="148">
        <v>1.4581272367200964</v>
      </c>
      <c r="BH9" s="148">
        <v>1.4746972141493968</v>
      </c>
      <c r="BI9" s="148">
        <v>1.4912576222164049</v>
      </c>
      <c r="BJ9" s="148">
        <v>1.5078089294070127</v>
      </c>
      <c r="BK9" s="148">
        <v>1.5243515359031938</v>
      </c>
      <c r="BL9" s="148">
        <v>1.5408857769568967</v>
      </c>
      <c r="BM9" s="148">
        <v>1.5574119260150876</v>
      </c>
      <c r="BN9" s="148">
        <v>1.5739301976187852</v>
      </c>
      <c r="BO9" s="148">
        <v>1.5904407500965554</v>
      </c>
      <c r="BP9" s="148">
        <v>1.6069436880708632</v>
      </c>
      <c r="BQ9" s="148">
        <v>1.6234390647938131</v>
      </c>
      <c r="BR9" s="148">
        <v>1.6399268843272059</v>
      </c>
      <c r="BS9" s="148">
        <v>1.6564071035803509</v>
      </c>
      <c r="BT9" s="148">
        <v>1.6728796342178014</v>
      </c>
      <c r="BU9" s="148">
        <v>1.6893443444480474</v>
      </c>
      <c r="BV9" s="148">
        <v>1.7058010607031227</v>
      </c>
      <c r="BW9" s="148">
        <v>1.7222495692182265</v>
      </c>
      <c r="BX9" s="148">
        <v>1.7386896175195863</v>
      </c>
      <c r="BY9" s="148">
        <v>1.7551209158280792</v>
      </c>
      <c r="BZ9" s="148">
        <v>1.7715431383854499</v>
      </c>
      <c r="CA9" s="148">
        <v>1.7879559247093932</v>
      </c>
      <c r="CB9" s="148">
        <v>1.804358880783193</v>
      </c>
      <c r="CC9" s="148">
        <v>1.8207515801851486</v>
      </c>
      <c r="CD9" s="148">
        <v>1.8371335651625804</v>
      </c>
      <c r="CE9" s="148">
        <v>1.8535043476548061</v>
      </c>
      <c r="CF9" s="148">
        <v>1.869863410269103</v>
      </c>
      <c r="CG9" s="148">
        <v>1.886210207213378</v>
      </c>
      <c r="CH9" s="148">
        <v>1.9025441651889348</v>
      </c>
      <c r="CI9" s="148">
        <v>1.9188646842464785</v>
      </c>
      <c r="CJ9" s="148">
        <v>1.9351711386082542</v>
      </c>
      <c r="CK9" s="148">
        <v>1.9514628774589571</v>
      </c>
      <c r="CL9" s="148">
        <v>1.9677392257079078</v>
      </c>
      <c r="CM9" s="148">
        <v>1.983999484724726</v>
      </c>
      <c r="CN9" s="148">
        <v>2.0002429330506182</v>
      </c>
      <c r="CO9" s="148">
        <v>2.0164688270872078</v>
      </c>
      <c r="CP9" s="148">
        <v>2.0326764017647214</v>
      </c>
      <c r="CQ9" s="148">
        <v>2.0488648711911406</v>
      </c>
      <c r="CR9" s="148">
        <v>2.0650334292839196</v>
      </c>
      <c r="CS9" s="148">
        <v>2.0811812503856317</v>
      </c>
      <c r="CT9" s="148">
        <v>2.0973074898649031</v>
      </c>
      <c r="CU9" s="148">
        <v>2.1134112847038145</v>
      </c>
      <c r="CV9" s="148">
        <v>2.1294917540729457</v>
      </c>
      <c r="CW9" s="148">
        <v>2.1455479998950784</v>
      </c>
      <c r="CX9" s="148">
        <v>2.1615791073985151</v>
      </c>
      <c r="CY9" s="148">
        <v>2.1775841456609606</v>
      </c>
      <c r="CZ9" s="148">
        <v>2.1935621681447413</v>
      </c>
      <c r="DA9" s="148">
        <v>2.2095122132241745</v>
      </c>
      <c r="DB9" s="148">
        <v>2.2254333047057613</v>
      </c>
      <c r="DC9" s="148">
        <v>2.2413244523419023</v>
      </c>
      <c r="DD9" s="148">
        <v>2.2571846523386951</v>
      </c>
      <c r="DE9" s="148">
        <v>2.2730128878584139</v>
      </c>
      <c r="DF9" s="148">
        <v>2.2888081295171459</v>
      </c>
      <c r="DG9" s="148">
        <v>2.3045693358781159</v>
      </c>
      <c r="DH9" s="148">
        <v>2.320295453941053</v>
      </c>
      <c r="DI9" s="148">
        <v>2.3359854196280709</v>
      </c>
      <c r="DJ9" s="148">
        <v>2.351638158266371</v>
      </c>
      <c r="DK9" s="148">
        <v>2.3672525850681425</v>
      </c>
      <c r="DL9" s="148">
        <v>2.3828276056079378</v>
      </c>
      <c r="DM9" s="148">
        <v>2.3983621162977404</v>
      </c>
      <c r="DN9" s="148">
        <v>2.4138550048601211</v>
      </c>
      <c r="DO9" s="148">
        <v>2.4293051507994923</v>
      </c>
      <c r="DP9" s="148">
        <v>2.4447114258718385</v>
      </c>
      <c r="DQ9" s="148">
        <v>2.4600726945529918</v>
      </c>
      <c r="DR9" s="148">
        <v>2.4753878145055999</v>
      </c>
      <c r="DS9" s="148">
        <v>2.4906556370449735</v>
      </c>
      <c r="DT9" s="148">
        <v>2.5058750076038732</v>
      </c>
      <c r="DU9" s="148">
        <v>2.5210447661963307</v>
      </c>
      <c r="DV9" s="148">
        <v>2.5361637478805816</v>
      </c>
      <c r="DW9" s="148">
        <v>2.5512307832211611</v>
      </c>
      <c r="DX9" s="148">
        <v>2.5662446987502214</v>
      </c>
      <c r="DY9" s="148">
        <v>2.5812043174280483</v>
      </c>
      <c r="DZ9" s="148">
        <v>2.5961084591028261</v>
      </c>
      <c r="EA9" s="148">
        <v>2.6109559409696148</v>
      </c>
      <c r="EB9" s="148">
        <v>2.6257455780285679</v>
      </c>
      <c r="EC9" s="148">
        <v>2.6404761835423067</v>
      </c>
      <c r="ED9" s="148">
        <v>2.6551465694924077</v>
      </c>
      <c r="EE9" s="148">
        <v>2.6697555470350274</v>
      </c>
      <c r="EF9" s="148">
        <v>2.684301926955464</v>
      </c>
      <c r="EG9" s="148">
        <v>2.6987845201217717</v>
      </c>
      <c r="EH9" s="148">
        <v>2.7132021379370994</v>
      </c>
      <c r="EI9" s="148">
        <v>2.7275535927908958</v>
      </c>
      <c r="EJ9" s="148">
        <v>2.7418376985087232</v>
      </c>
      <c r="EK9" s="148">
        <v>2.7560532708006589</v>
      </c>
      <c r="EL9" s="148">
        <v>2.7701991277080751</v>
      </c>
      <c r="EM9" s="148">
        <v>2.7842740900487879</v>
      </c>
      <c r="EN9" s="148">
        <v>2.7982769818603406</v>
      </c>
      <c r="EO9" s="148">
        <v>2.8122066308413558</v>
      </c>
      <c r="EP9" s="148">
        <v>2.8260618687907582</v>
      </c>
      <c r="EQ9" s="148">
        <v>2.8398415320447676</v>
      </c>
      <c r="ER9" s="148">
        <v>2.8535444619114796</v>
      </c>
      <c r="ES9" s="148">
        <v>2.8671695051028663</v>
      </c>
      <c r="ET9" s="148">
        <v>2.8807155141640806</v>
      </c>
      <c r="EU9" s="148">
        <v>2.8941813478998228</v>
      </c>
      <c r="EV9" s="148">
        <v>2.907565871797734</v>
      </c>
      <c r="EW9" s="148">
        <v>2.9208679584484289</v>
      </c>
      <c r="EX9" s="148">
        <v>2.9340864879622188</v>
      </c>
      <c r="EY9" s="148">
        <v>2.9472203483822348</v>
      </c>
      <c r="EZ9" s="148">
        <v>2.9602684360937217</v>
      </c>
      <c r="FA9" s="148">
        <v>2.9732296562294804</v>
      </c>
      <c r="FB9" s="148">
        <v>2.9861029230710723</v>
      </c>
      <c r="FC9" s="148">
        <v>2.9988871604458449</v>
      </c>
      <c r="FD9" s="148">
        <v>3.0115813021193159</v>
      </c>
      <c r="FE9" s="148">
        <v>3.0241842921830084</v>
      </c>
      <c r="FF9" s="148">
        <v>3.0366950854373291</v>
      </c>
      <c r="FG9" s="148">
        <v>3.0491126477694506</v>
      </c>
      <c r="FH9" s="148">
        <v>3.0614359565259757</v>
      </c>
      <c r="FI9" s="148">
        <v>3.073664000880143</v>
      </c>
      <c r="FJ9" s="148">
        <v>3.0857957821934758</v>
      </c>
      <c r="FK9" s="148">
        <v>3.0978303143716763</v>
      </c>
      <c r="FL9" s="148">
        <v>3.1097666242145321</v>
      </c>
      <c r="FM9" s="148">
        <v>3.1216037517597499</v>
      </c>
      <c r="FN9" s="148">
        <v>3.13334075062048</v>
      </c>
      <c r="FO9" s="148">
        <v>3.144976688316377</v>
      </c>
      <c r="FP9" s="148">
        <v>3.1565106465980306</v>
      </c>
      <c r="FQ9" s="148">
        <v>3.1679417217646315</v>
      </c>
      <c r="FR9" s="148">
        <v>3.17926902497467</v>
      </c>
      <c r="FS9" s="148">
        <v>3.1904916825495295</v>
      </c>
      <c r="FT9" s="148">
        <v>3.2016088362698385</v>
      </c>
      <c r="FU9" s="148">
        <v>3.2126196436644516</v>
      </c>
      <c r="FV9" s="148">
        <v>3.2235232782917747</v>
      </c>
      <c r="FW9" s="148">
        <v>3.2343189300135671</v>
      </c>
      <c r="FX9" s="148">
        <v>3.24500580526075</v>
      </c>
      <c r="FY9" s="148">
        <v>3.2555831272914646</v>
      </c>
      <c r="FZ9" s="148">
        <v>3.2660501364408749</v>
      </c>
      <c r="GA9" s="148">
        <v>3.2764060903629262</v>
      </c>
      <c r="GB9" s="148">
        <v>3.2866502642636815</v>
      </c>
      <c r="GC9" s="148">
        <v>3.2967819511264023</v>
      </c>
      <c r="GD9" s="148">
        <v>3.3068004619279718</v>
      </c>
      <c r="GE9" s="148">
        <v>3.3167051258467968</v>
      </c>
      <c r="GF9" s="148">
        <v>3.3264952904620029</v>
      </c>
      <c r="GG9" s="148">
        <v>3.336170321943873</v>
      </c>
      <c r="GH9" s="148">
        <v>3.3457296052354177</v>
      </c>
      <c r="GI9" s="148">
        <v>3.3551725442249793</v>
      </c>
      <c r="GJ9" s="148">
        <v>3.3644985619099699</v>
      </c>
      <c r="GK9" s="148">
        <v>3.3737071005514454</v>
      </c>
      <c r="GL9" s="148">
        <v>3.3827976218196381</v>
      </c>
      <c r="GM9" s="148">
        <v>3.3917696069304029</v>
      </c>
      <c r="GN9" s="148">
        <v>3.4006225567723956</v>
      </c>
      <c r="GO9" s="148">
        <v>3.409355992025088</v>
      </c>
      <c r="GP9" s="148">
        <v>3.4179694532676201</v>
      </c>
      <c r="GQ9" s="148">
        <v>3.4264625010782774</v>
      </c>
      <c r="GR9" s="148">
        <v>3.4348347161248589</v>
      </c>
      <c r="GS9" s="148">
        <v>3.4430856992456769</v>
      </c>
      <c r="GT9" s="148">
        <v>3.451215071521331</v>
      </c>
      <c r="GU9" s="148">
        <v>3.4592224743373192</v>
      </c>
      <c r="GV9" s="148">
        <v>3.4671075694372839</v>
      </c>
      <c r="GW9" s="148">
        <v>3.4748700389671661</v>
      </c>
      <c r="GX9" s="148">
        <v>3.4825095855101509</v>
      </c>
      <c r="GY9" s="148">
        <v>3.4900259321125047</v>
      </c>
      <c r="GZ9" s="148">
        <v>3.4974188223002431</v>
      </c>
      <c r="HA9" s="148">
        <v>3.5046880200868369</v>
      </c>
      <c r="HB9" s="148">
        <v>3.5118333099719492</v>
      </c>
      <c r="HC9" s="148">
        <v>3.5188544969311475</v>
      </c>
      <c r="HD9" s="148">
        <v>3.5257514063969082</v>
      </c>
      <c r="HE9" s="148">
        <v>3.5325238842306548</v>
      </c>
      <c r="HF9" s="148">
        <v>3.5391717966863396</v>
      </c>
      <c r="HG9" s="148">
        <v>3.5456950303651906</v>
      </c>
      <c r="HH9" s="148">
        <v>3.5520934921620997</v>
      </c>
      <c r="HI9" s="148">
        <v>3.5583671092034779</v>
      </c>
      <c r="HJ9" s="148">
        <v>3.5645158287769005</v>
      </c>
      <c r="HK9" s="148">
        <v>3.5705396182524787</v>
      </c>
      <c r="HL9" s="148">
        <v>3.576438464996138</v>
      </c>
      <c r="HM9" s="148">
        <v>3.582212376275006</v>
      </c>
      <c r="HN9" s="148">
        <v>3.5878613791547833</v>
      </c>
      <c r="HO9" s="148">
        <v>3.5933855203896643</v>
      </c>
      <c r="HP9" s="148">
        <v>3.5987848663043351</v>
      </c>
      <c r="HQ9" s="148">
        <v>3.6040595026688522</v>
      </c>
      <c r="HR9" s="148">
        <v>3.6092095345659763</v>
      </c>
      <c r="HS9" s="148">
        <v>3.6142350862514498</v>
      </c>
      <c r="HT9" s="148">
        <v>3.6191363010072863</v>
      </c>
      <c r="HU9" s="148">
        <v>3.6239133409881239</v>
      </c>
      <c r="HV9" s="148">
        <v>3.6285663870609159</v>
      </c>
      <c r="HW9" s="148">
        <v>3.6330956386381494</v>
      </c>
      <c r="HX9" s="148">
        <v>3.6375013135045142</v>
      </c>
      <c r="HY9" s="148">
        <v>3.6417836476375998</v>
      </c>
      <c r="HZ9" s="148">
        <v>3.645942895022332</v>
      </c>
      <c r="IA9" s="148">
        <v>3.6499793274596266</v>
      </c>
      <c r="IB9" s="148">
        <v>3.6538932343693853</v>
      </c>
      <c r="IC9" s="148">
        <v>3.6576849225879551</v>
      </c>
      <c r="ID9" s="148">
        <v>3.6613547161600963</v>
      </c>
      <c r="IE9" s="148">
        <v>3.6649029561260624</v>
      </c>
      <c r="IF9" s="148">
        <v>3.6683300003034636</v>
      </c>
      <c r="IG9" s="148">
        <v>3.6716362230643633</v>
      </c>
      <c r="IH9" s="148">
        <v>3.6748220151079041</v>
      </c>
      <c r="II9" s="148">
        <v>3.6778877832283063</v>
      </c>
      <c r="IJ9" s="148">
        <v>3.6808339500787355</v>
      </c>
      <c r="IK9" s="148">
        <v>3.683660953931116</v>
      </c>
      <c r="IL9" s="148">
        <v>3.6863692484319599</v>
      </c>
      <c r="IM9" s="148">
        <v>3.6889593023545562</v>
      </c>
      <c r="IN9" s="148">
        <v>3.6914315993477431</v>
      </c>
      <c r="IO9" s="148">
        <v>3.6937866376812889</v>
      </c>
      <c r="IP9" s="148">
        <v>3.6960249299880035</v>
      </c>
      <c r="IQ9" s="148">
        <v>3.6981470030031836</v>
      </c>
      <c r="IR9" s="148">
        <v>3.7001533973010772</v>
      </c>
      <c r="IS9" s="148">
        <v>3.7020446670288147</v>
      </c>
      <c r="IT9" s="148">
        <v>3.7038213796380206</v>
      </c>
      <c r="IU9" s="148">
        <v>3.7054841156140745</v>
      </c>
      <c r="IV9" s="148">
        <v>3.7070334682035084</v>
      </c>
      <c r="IW9" s="148">
        <v>3.7084700431393807</v>
      </c>
      <c r="IX9" s="148">
        <v>3.709794458365093</v>
      </c>
      <c r="IY9" s="148">
        <v>3.7110073437566009</v>
      </c>
      <c r="IZ9" s="148">
        <v>3.7121093408434191</v>
      </c>
      <c r="JA9" s="148">
        <v>3.7131011025283915</v>
      </c>
      <c r="JB9" s="148">
        <v>3.7139832928064633</v>
      </c>
      <c r="JC9" s="148">
        <v>3.714756586482673</v>
      </c>
      <c r="JD9" s="148">
        <v>3.7154216688895043</v>
      </c>
      <c r="JE9" s="148">
        <v>3.715979235603724</v>
      </c>
      <c r="JF9" s="148">
        <v>3.7164299921628743</v>
      </c>
      <c r="JG9" s="148">
        <v>3.7167746537816271</v>
      </c>
      <c r="JH9" s="148">
        <v>3.717013945068139</v>
      </c>
      <c r="JI9" s="148">
        <v>3.717148599740471</v>
      </c>
      <c r="JJ9" s="148">
        <v>3.7171793603433843</v>
      </c>
      <c r="JK9" s="148">
        <v>3.7171069779655741</v>
      </c>
      <c r="JL9" s="148">
        <v>3.7169322119573165</v>
      </c>
      <c r="JM9" s="148">
        <v>3.7166558296491097</v>
      </c>
      <c r="JN9" s="148">
        <v>3.7162786060709205</v>
      </c>
      <c r="JO9" s="148">
        <v>3.7158013236725602</v>
      </c>
      <c r="JP9" s="148">
        <v>3.7152247720451888</v>
      </c>
      <c r="JQ9" s="148">
        <v>3.7145497476439648</v>
      </c>
      <c r="JR9" s="148">
        <v>3.713777053512211</v>
      </c>
      <c r="JS9" s="148">
        <v>3.7129074990069681</v>
      </c>
      <c r="JT9" s="148">
        <v>3.7119418995261997</v>
      </c>
      <c r="JU9" s="148">
        <v>3.7108810762377611</v>
      </c>
      <c r="JV9" s="148">
        <v>3.7097258558101665</v>
      </c>
      <c r="JW9" s="148">
        <v>3.7084770701453085</v>
      </c>
      <c r="JX9" s="148">
        <v>3.7071355561132489</v>
      </c>
      <c r="JY9" s="148">
        <v>3.7057021552891434</v>
      </c>
      <c r="JZ9" s="148">
        <v>3.7041777136924847</v>
      </c>
      <c r="KA9" s="148">
        <v>3.7025630815285027</v>
      </c>
      <c r="KB9" s="148">
        <v>3.700859112932291</v>
      </c>
      <c r="KC9" s="148">
        <v>3.6990666657151308</v>
      </c>
      <c r="KD9" s="148">
        <v>3.697186601113688</v>
      </c>
      <c r="KE9" s="148">
        <v>3.695219783541738</v>
      </c>
      <c r="KF9" s="148">
        <v>3.6931670803446774</v>
      </c>
      <c r="KG9" s="148">
        <v>3.6910293615568981</v>
      </c>
      <c r="KH9" s="148">
        <v>3.6888074996620297</v>
      </c>
      <c r="KI9" s="148">
        <v>3.686502369356174</v>
      </c>
      <c r="KJ9" s="148">
        <v>3.6841148473141252</v>
      </c>
      <c r="KK9" s="148">
        <v>3.6816458119587403</v>
      </c>
      <c r="KL9" s="148">
        <v>3.6790961432333575</v>
      </c>
      <c r="KM9" s="148">
        <v>3.67646672237754</v>
      </c>
      <c r="KN9" s="148">
        <v>3.6737584317059047</v>
      </c>
      <c r="KO9" s="148">
        <v>3.6709721543903568</v>
      </c>
      <c r="KP9" s="148">
        <v>3.6681087742456602</v>
      </c>
      <c r="KQ9" s="148">
        <v>3.6651691755182298</v>
      </c>
      <c r="KR9" s="148">
        <v>3.6621542426785876</v>
      </c>
      <c r="KS9" s="148">
        <v>3.6590648602169686</v>
      </c>
      <c r="KT9" s="148">
        <v>3.655901912442594</v>
      </c>
      <c r="KU9" s="148">
        <v>3.6526662832864143</v>
      </c>
      <c r="KV9" s="148">
        <v>3.6493588561073103</v>
      </c>
      <c r="KW9" s="148">
        <v>3.6459805135018817</v>
      </c>
      <c r="KX9" s="148">
        <v>3.6425321371178003</v>
      </c>
      <c r="KY9" s="148">
        <v>3.6390146074706942</v>
      </c>
      <c r="KZ9" s="148">
        <v>3.6354288037647247</v>
      </c>
      <c r="LA9" s="148">
        <v>3.6317756037166711</v>
      </c>
      <c r="LB9" s="148">
        <v>3.6280558833836536</v>
      </c>
      <c r="LC9" s="148">
        <v>3.6242705169944793</v>
      </c>
      <c r="LD9" s="148">
        <v>3.6204203767846903</v>
      </c>
      <c r="LE9" s="148">
        <v>3.6165063328350162</v>
      </c>
      <c r="LF9" s="148">
        <v>3.6125292529136996</v>
      </c>
      <c r="LG9" s="148">
        <v>3.6084900023223341</v>
      </c>
      <c r="LH9" s="148">
        <v>3.6043894437452266</v>
      </c>
      <c r="LI9" s="148">
        <v>3.6002284371025346</v>
      </c>
      <c r="LJ9" s="148">
        <v>3.5960078394068513</v>
      </c>
      <c r="LK9" s="148">
        <v>3.5917285046234917</v>
      </c>
      <c r="LL9" s="148">
        <v>3.5873912835342443</v>
      </c>
      <c r="LM9" s="148">
        <v>3.5829970236048223</v>
      </c>
      <c r="LN9" s="148">
        <v>3.5785465688556126</v>
      </c>
      <c r="LO9" s="148">
        <v>3.5740407597362189</v>
      </c>
      <c r="LP9" s="148">
        <v>3.5694804330033545</v>
      </c>
      <c r="LQ9" s="148">
        <v>3.5648664216021855</v>
      </c>
      <c r="LR9" s="148">
        <v>3.5601995545512639</v>
      </c>
      <c r="LS9" s="148">
        <v>3.5554806568307025</v>
      </c>
      <c r="LT9" s="148">
        <v>3.5507105492739224</v>
      </c>
      <c r="LU9" s="148">
        <v>3.5458900484627085</v>
      </c>
      <c r="LV9" s="148">
        <v>3.5410199666255706</v>
      </c>
      <c r="LW9" s="148">
        <v>3.5361011115394994</v>
      </c>
      <c r="LX9" s="148">
        <v>3.5311342864349502</v>
      </c>
      <c r="LY9" s="148">
        <v>3.5261202899040334</v>
      </c>
      <c r="LZ9" s="148">
        <v>3.5210599158120917</v>
      </c>
      <c r="MA9" s="148">
        <v>3.515953953212291</v>
      </c>
      <c r="MB9" s="148">
        <v>3.5108031862633897</v>
      </c>
      <c r="MC9" s="148">
        <v>3.5056083941507121</v>
      </c>
      <c r="MD9" s="148">
        <v>3.5003703510100821</v>
      </c>
      <c r="ME9" s="148">
        <v>3.4950898258548739</v>
      </c>
      <c r="MF9" s="148">
        <v>3.4897675825060217</v>
      </c>
      <c r="MG9" s="148">
        <v>3.4844043795249497</v>
      </c>
      <c r="MH9" s="148">
        <v>3.4790009701495483</v>
      </c>
      <c r="MI9" s="148">
        <v>3.4735581022328468</v>
      </c>
      <c r="MJ9" s="148">
        <v>3.4680765181847129</v>
      </c>
      <c r="MK9" s="148">
        <v>3.4625569549161805</v>
      </c>
      <c r="ML9" s="148">
        <v>3.4570001437865949</v>
      </c>
      <c r="MM9" s="148">
        <v>3.4514068105535385</v>
      </c>
      <c r="MN9" s="148">
        <v>3.4457776753252896</v>
      </c>
      <c r="MO9" s="148">
        <v>3.440113452516008</v>
      </c>
      <c r="MP9" s="148">
        <v>3.434414850803432</v>
      </c>
      <c r="MQ9" s="148">
        <v>3.4286825730891883</v>
      </c>
      <c r="MR9" s="148">
        <v>3.4229173164614952</v>
      </c>
      <c r="MS9" s="148">
        <v>3.4171197721604152</v>
      </c>
      <c r="MT9" s="148">
        <v>3.4112906255453797</v>
      </c>
      <c r="MU9" s="148">
        <v>3.4054305560652813</v>
      </c>
      <c r="MV9" s="148">
        <v>3.3995402372306356</v>
      </c>
      <c r="MW9" s="148">
        <v>3.3936203365882047</v>
      </c>
      <c r="MX9" s="148">
        <v>3.3876715156977419</v>
      </c>
      <c r="MY9" s="148">
        <v>3.3816944301109526</v>
      </c>
      <c r="MZ9" s="148">
        <v>3.3756897293525983</v>
      </c>
      <c r="NA9" s="148">
        <v>3.369658056903702</v>
      </c>
      <c r="NB9" s="148">
        <v>3.3636000501867187</v>
      </c>
      <c r="NC9" s="148">
        <v>3.3575163405528805</v>
      </c>
      <c r="ND9" s="148">
        <v>3.351407553271315</v>
      </c>
      <c r="NE9" s="148">
        <v>3.3452743075201909</v>
      </c>
      <c r="NF9" s="148">
        <v>3.3391172163797438</v>
      </c>
      <c r="NG9" s="148">
        <v>3.3329368868270479</v>
      </c>
      <c r="NH9" s="148">
        <v>3.3267339197326766</v>
      </c>
      <c r="NI9" s="148">
        <v>3.3205089098590652</v>
      </c>
      <c r="NJ9" s="148">
        <v>3.3142624458604928</v>
      </c>
      <c r="NK9" s="148">
        <v>3.3079951102849576</v>
      </c>
      <c r="NL9" s="148">
        <v>3.3017074795773422</v>
      </c>
      <c r="NM9" s="148">
        <v>3.2954001240844963</v>
      </c>
      <c r="NN9" s="148">
        <v>3.2890736080615621</v>
      </c>
      <c r="NO9" s="148">
        <v>3.2827284896800561</v>
      </c>
      <c r="NP9" s="148">
        <v>3.276365321037189</v>
      </c>
      <c r="NQ9" s="148">
        <v>3.2699846481667243</v>
      </c>
      <c r="NR9" s="148">
        <v>3.2635870110512002</v>
      </c>
      <c r="NS9" s="148">
        <v>3.2571729436354606</v>
      </c>
      <c r="NT9" s="148">
        <v>3.2507429738414988</v>
      </c>
      <c r="NU9" s="148">
        <v>3.2442976235846084</v>
      </c>
      <c r="NV9" s="148">
        <v>3.2378374087906288</v>
      </c>
      <c r="NW9" s="148">
        <v>3.2313628394145879</v>
      </c>
      <c r="NX9" s="148">
        <v>3.2248744194602583</v>
      </c>
      <c r="NY9" s="148">
        <v>3.2183726470010301</v>
      </c>
      <c r="NZ9" s="148">
        <v>3.2118580142017277</v>
      </c>
      <c r="OA9" s="148">
        <v>3.2053310073415409</v>
      </c>
      <c r="OB9" s="148">
        <v>3.198792106837995</v>
      </c>
      <c r="OC9" s="148">
        <v>3.1922417872717479</v>
      </c>
      <c r="OD9" s="148">
        <v>3.1856805174124969</v>
      </c>
      <c r="OE9" s="148">
        <v>3.1791087602457826</v>
      </c>
      <c r="OF9" s="148">
        <v>3.1725269730004588</v>
      </c>
      <c r="OG9" s="148">
        <v>3.165935607177353</v>
      </c>
      <c r="OH9" s="148">
        <v>3.1593351085784023</v>
      </c>
      <c r="OI9" s="148">
        <v>3.1527259173368112</v>
      </c>
      <c r="OJ9" s="148">
        <v>3.1461084679478444</v>
      </c>
      <c r="OK9" s="148">
        <v>3.1394831893003308</v>
      </c>
      <c r="OL9" s="148">
        <v>3.1328505047090092</v>
      </c>
      <c r="OM9" s="571">
        <v>3.1262108319473172</v>
      </c>
      <c r="ON9" s="571">
        <v>3.1195645832809742</v>
      </c>
      <c r="OO9" s="571">
        <v>3.1129121655021295</v>
      </c>
      <c r="OP9" s="571">
        <v>3.1062539799640949</v>
      </c>
      <c r="OQ9" s="571">
        <v>3.0995904226166151</v>
      </c>
      <c r="OR9" s="571">
        <v>3.0929218840416857</v>
      </c>
      <c r="OS9" s="571">
        <v>3.0862487494898372</v>
      </c>
      <c r="OT9" s="571">
        <v>3.0795713989169871</v>
      </c>
      <c r="OU9" s="571">
        <v>3.0728902070216169</v>
      </c>
      <c r="OV9" s="571">
        <v>3.0662055432824982</v>
      </c>
      <c r="OW9" s="571">
        <v>3.0595177719967253</v>
      </c>
      <c r="OX9" s="571">
        <v>3.0528272523182207</v>
      </c>
      <c r="OY9" s="571">
        <v>3.0461343382965342</v>
      </c>
      <c r="OZ9" s="571">
        <v>3.0394393789160068</v>
      </c>
      <c r="PA9" s="571">
        <v>3.0327427181352289</v>
      </c>
      <c r="PB9" s="571">
        <v>3.0260446949268545</v>
      </c>
      <c r="PC9" s="571">
        <v>3.0193456433176107</v>
      </c>
      <c r="PD9" s="571">
        <v>3.0126458924286061</v>
      </c>
      <c r="PE9" s="571">
        <v>3.0059457665158793</v>
      </c>
      <c r="PF9" s="571">
        <v>2.9992455850111726</v>
      </c>
      <c r="PG9" s="571">
        <v>2.9925456625628053</v>
      </c>
      <c r="PH9" s="571">
        <v>2.9858463090769076</v>
      </c>
      <c r="PI9" s="571">
        <v>2.9791478297586429</v>
      </c>
      <c r="PJ9" s="571">
        <v>2.9724505251536688</v>
      </c>
      <c r="PK9" s="571">
        <v>2.9657546911897024</v>
      </c>
      <c r="PL9" s="571">
        <v>2.9590606192182114</v>
      </c>
      <c r="PM9" s="571">
        <v>2.9523685960561306</v>
      </c>
      <c r="PN9" s="571">
        <v>2.9456789040277873</v>
      </c>
      <c r="PO9" s="571">
        <v>2.9389918210067738</v>
      </c>
      <c r="PP9" s="571">
        <v>2.9323076204579412</v>
      </c>
      <c r="PQ9" s="571">
        <v>2.9256265714793632</v>
      </c>
      <c r="PR9" s="571">
        <v>2.9189489388444123</v>
      </c>
      <c r="PS9" s="571">
        <v>2.9122749830437362</v>
      </c>
      <c r="PT9" s="571">
        <v>2.905604960327369</v>
      </c>
      <c r="PU9" s="571">
        <v>2.8989391227466688</v>
      </c>
      <c r="PV9" s="571">
        <v>2.8922777181963313</v>
      </c>
      <c r="PW9" s="571">
        <v>2.8856209904563404</v>
      </c>
      <c r="PX9" s="571">
        <v>2.8789691792338643</v>
      </c>
      <c r="PY9" s="571">
        <v>2.87232252020504</v>
      </c>
      <c r="PZ9" s="571">
        <v>2.8656812450567859</v>
      </c>
      <c r="QA9" s="571">
        <v>2.8590455815284197</v>
      </c>
      <c r="QB9" s="571">
        <v>2.8524157534532737</v>
      </c>
      <c r="QC9" s="571">
        <v>2.8457919808001155</v>
      </c>
      <c r="QD9" s="571">
        <v>2.8391744797145488</v>
      </c>
      <c r="QE9" s="571">
        <v>2.8325634625601941</v>
      </c>
      <c r="QF9" s="571">
        <v>2.8259591379598463</v>
      </c>
      <c r="QG9" s="571">
        <v>2.819361710836362</v>
      </c>
      <c r="QH9" s="571">
        <v>2.8127713824535241</v>
      </c>
      <c r="QI9" s="571">
        <v>2.8061883504566549</v>
      </c>
      <c r="QJ9" s="571">
        <v>2.7996128089131336</v>
      </c>
      <c r="QK9" s="571">
        <v>2.7930449483526849</v>
      </c>
      <c r="QL9" s="571">
        <v>2.7864849558075044</v>
      </c>
      <c r="QM9" s="571">
        <v>2.7799330148522805</v>
      </c>
      <c r="QN9" s="571">
        <v>2.7733893056438448</v>
      </c>
      <c r="QO9" s="571">
        <v>2.7668540049608112</v>
      </c>
      <c r="QP9" s="571">
        <v>2.7603272862428958</v>
      </c>
      <c r="QQ9" s="571">
        <v>2.7538093196300797</v>
      </c>
      <c r="QR9" s="571">
        <v>2.7473002720015378</v>
      </c>
      <c r="QS9" s="571">
        <v>2.7408003070143119</v>
      </c>
      <c r="QT9" s="571">
        <v>2.7343095851418568</v>
      </c>
      <c r="QU9" s="571">
        <v>2.7278282637122362</v>
      </c>
      <c r="QV9" s="571">
        <v>2.7213564969461825</v>
      </c>
      <c r="QW9" s="571">
        <v>2.7148944359948195</v>
      </c>
      <c r="QX9" s="571">
        <v>2.708442228977276</v>
      </c>
      <c r="QY9" s="571">
        <v>2.7020000210179118</v>
      </c>
      <c r="QZ9" s="571">
        <v>2.6955679542833741</v>
      </c>
      <c r="RA9" s="571">
        <v>2.6891461680193904</v>
      </c>
      <c r="RB9" s="571">
        <v>2.6827347985872745</v>
      </c>
      <c r="RC9" s="571">
        <v>2.676333979500201</v>
      </c>
      <c r="RD9" s="571">
        <v>2.669943841459224</v>
      </c>
      <c r="RE9" s="571">
        <v>2.6635645123889469</v>
      </c>
      <c r="RF9" s="571">
        <v>2.6571961174730867</v>
      </c>
      <c r="RG9" s="571">
        <v>2.6508387791895758</v>
      </c>
      <c r="RH9" s="571">
        <v>2.6444926173455379</v>
      </c>
      <c r="RI9" s="571">
        <v>2.6381577491118802</v>
      </c>
      <c r="RJ9" s="571">
        <v>2.6318342890577435</v>
      </c>
      <c r="RK9" s="571">
        <v>2.6255223491844912</v>
      </c>
      <c r="RL9" s="571">
        <v>2.6192220389595944</v>
      </c>
      <c r="RM9" s="571">
        <v>2.6129334653500984</v>
      </c>
      <c r="RN9" s="571">
        <v>2.6066567328558894</v>
      </c>
      <c r="RO9" s="571">
        <v>2.6003919435426628</v>
      </c>
      <c r="RP9" s="571">
        <v>2.5941391970745666</v>
      </c>
      <c r="RQ9" s="571">
        <v>2.5878985907465797</v>
      </c>
      <c r="RR9" s="571">
        <v>2.5816702195166368</v>
      </c>
      <c r="RS9" s="571">
        <v>2.5754541760373937</v>
      </c>
      <c r="RT9" s="571">
        <v>2.5692505506877694</v>
      </c>
      <c r="RU9" s="571">
        <v>2.5630594316041759</v>
      </c>
      <c r="RV9" s="571">
        <v>2.5568809047114445</v>
      </c>
      <c r="RW9" s="571">
        <v>2.5507150537534513</v>
      </c>
      <c r="RX9" s="571">
        <v>2.5445619603235405</v>
      </c>
      <c r="RY9" s="571">
        <v>2.5384217038944881</v>
      </c>
      <c r="RZ9" s="571">
        <v>2.5322943618483857</v>
      </c>
      <c r="SA9" s="571">
        <v>2.5261800095060445</v>
      </c>
      <c r="SB9" s="571">
        <v>2.5200787201562336</v>
      </c>
      <c r="SC9" s="571">
        <v>2.5139905650845793</v>
      </c>
      <c r="SD9" s="571">
        <v>2.5079156136021741</v>
      </c>
      <c r="SE9" s="571">
        <v>2.5018539330739098</v>
      </c>
      <c r="SF9" s="571">
        <v>2.4958055889465101</v>
      </c>
      <c r="SG9" s="571">
        <v>2.4897706447763079</v>
      </c>
      <c r="SH9" s="571">
        <v>2.4837491622566836</v>
      </c>
      <c r="SI9" s="571">
        <v>2.4777412012452671</v>
      </c>
      <c r="SJ9" s="571">
        <v>2.4717468197908037</v>
      </c>
      <c r="SK9" s="571">
        <v>2.4657660741598186</v>
      </c>
      <c r="SL9" s="571">
        <v>2.4597990188628773</v>
      </c>
      <c r="SM9" s="571">
        <v>2.4538457066806929</v>
      </c>
      <c r="SN9" s="571">
        <v>2.4479061886898412</v>
      </c>
      <c r="SO9" s="571">
        <v>2.4419805142883089</v>
      </c>
      <c r="SP9" s="571">
        <v>2.4360687312206148</v>
      </c>
      <c r="SQ9" s="571">
        <v>2.4301708856028346</v>
      </c>
      <c r="SR9" s="571">
        <v>2.4242870219471606</v>
      </c>
      <c r="SS9" s="571">
        <v>2.4184171831863468</v>
      </c>
      <c r="ST9" s="571">
        <v>2.4125614106977959</v>
      </c>
      <c r="SU9" s="571">
        <v>2.4067197443273831</v>
      </c>
      <c r="SV9" s="571">
        <v>2.4008922224130429</v>
      </c>
      <c r="SW9" s="571">
        <v>2.395078881808014</v>
      </c>
      <c r="SX9" s="571">
        <v>2.3892797579039144</v>
      </c>
      <c r="SY9" s="571">
        <v>2.3834948846535005</v>
      </c>
      <c r="SZ9" s="571">
        <v>2.3777242945931221</v>
      </c>
      <c r="TA9" s="571">
        <v>2.3719680188650063</v>
      </c>
      <c r="TB9" s="571">
        <v>2.3662260872392107</v>
      </c>
      <c r="TC9" s="571">
        <v>2.3604985281353117</v>
      </c>
      <c r="TD9" s="571">
        <v>2.3547853686439182</v>
      </c>
      <c r="TE9" s="571">
        <v>2.3490866345478207</v>
      </c>
      <c r="TF9" s="571">
        <v>2.3434023503429793</v>
      </c>
      <c r="TG9" s="571">
        <v>2.3377325392591795</v>
      </c>
      <c r="TH9" s="571">
        <v>2.3320772232805207</v>
      </c>
      <c r="TI9" s="571">
        <v>2.3264364231655823</v>
      </c>
      <c r="TJ9" s="571">
        <v>2.3208101584674039</v>
      </c>
      <c r="TK9" s="571">
        <v>2.3151984475531533</v>
      </c>
      <c r="TL9" s="571">
        <v>2.3096013076236184</v>
      </c>
      <c r="TM9" s="571">
        <v>2.3040187547324447</v>
      </c>
      <c r="TN9" s="571">
        <v>2.2984508038050775</v>
      </c>
      <c r="TO9" s="571">
        <v>2.2928974686575456</v>
      </c>
      <c r="TP9" s="571">
        <v>2.2873587620149642</v>
      </c>
      <c r="TQ9" s="571">
        <v>2.2818346955298012</v>
      </c>
      <c r="TR9" s="571">
        <v>2.2763252797999574</v>
      </c>
      <c r="TS9" s="571">
        <v>2.2708305243865627</v>
      </c>
      <c r="TT9" s="571">
        <v>2.265350437831569</v>
      </c>
      <c r="TU9" s="571">
        <v>2.2598850276751485</v>
      </c>
      <c r="TV9" s="571">
        <v>2.2544343004727847</v>
      </c>
      <c r="TW9" s="571">
        <v>2.2489982618122752</v>
      </c>
      <c r="TX9" s="571">
        <v>2.2435769163303538</v>
      </c>
      <c r="TY9" s="571">
        <v>2.2381702677292368</v>
      </c>
      <c r="TZ9" s="571">
        <v>2.2327783187928865</v>
      </c>
      <c r="UA9" s="571">
        <v>2.2274010714030519</v>
      </c>
      <c r="UB9" s="571">
        <v>2.2220385265551603</v>
      </c>
      <c r="UC9" s="571">
        <v>2.2166906843738978</v>
      </c>
      <c r="UD9" s="571">
        <v>2.2113575441287123</v>
      </c>
      <c r="UE9" s="571">
        <v>2.2060391042489917</v>
      </c>
      <c r="UF9" s="571">
        <v>2.2007353623391142</v>
      </c>
      <c r="UG9" s="571">
        <v>2.1954463151932804</v>
      </c>
      <c r="UH9" s="571">
        <v>2.1901719588101263</v>
      </c>
      <c r="UI9" s="571">
        <v>2.1849122884071774</v>
      </c>
      <c r="UJ9" s="571">
        <v>2.1796672984350418</v>
      </c>
      <c r="UK9" s="571">
        <v>2.174436982591494</v>
      </c>
      <c r="UL9" s="571">
        <v>2.1692213338353281</v>
      </c>
      <c r="UM9" s="571">
        <v>2.1640203443999955</v>
      </c>
      <c r="UN9" s="571">
        <v>2.1588340058070941</v>
      </c>
      <c r="UO9" s="571">
        <v>2.1536623088796651</v>
      </c>
      <c r="UP9" s="571">
        <v>2.1485052437553098</v>
      </c>
      <c r="UQ9" s="571">
        <v>2.1433627998991023</v>
      </c>
      <c r="UR9" s="571">
        <v>2.138234966116316</v>
      </c>
      <c r="US9" s="571">
        <v>2.1331217305650898</v>
      </c>
      <c r="UT9" s="571">
        <v>2.1280230807686906</v>
      </c>
      <c r="UU9" s="571">
        <v>2.1229390036278462</v>
      </c>
      <c r="UV9" s="571">
        <v>2.1178694854327658</v>
      </c>
      <c r="UW9" s="571">
        <v>2.1128145118749844</v>
      </c>
      <c r="UX9" s="571">
        <v>2.1077740680591313</v>
      </c>
      <c r="UY9" s="571">
        <v>2.1027481385144631</v>
      </c>
      <c r="UZ9" s="571">
        <v>2.0977367072062307</v>
      </c>
      <c r="VA9" s="571">
        <v>2.0927397575469318</v>
      </c>
      <c r="VB9" s="571">
        <v>2.087757272407361</v>
      </c>
      <c r="VC9" s="571">
        <v>2.0827892341275036</v>
      </c>
      <c r="VD9" s="571">
        <v>2.0778356245273248</v>
      </c>
      <c r="VE9" s="571">
        <v>2.0728964249172974</v>
      </c>
      <c r="VF9" s="571">
        <v>2.0679716161089372</v>
      </c>
      <c r="VG9" s="571">
        <v>2.0630611784249924</v>
      </c>
      <c r="VH9" s="571">
        <v>2.0581650917096597</v>
      </c>
      <c r="VI9" s="571">
        <v>2.0532833353385498</v>
      </c>
      <c r="VJ9" s="571">
        <v>2.0484158882285266</v>
      </c>
      <c r="VK9" s="571">
        <v>2.0435627288474425</v>
      </c>
      <c r="VL9" s="571">
        <v>2.0387238352236592</v>
      </c>
      <c r="VM9" s="571">
        <v>2.0338991849555117</v>
      </c>
      <c r="VN9" s="571">
        <v>2.0290887552205361</v>
      </c>
      <c r="VO9" s="571">
        <v>2.0242925227846897</v>
      </c>
      <c r="VP9" s="571">
        <v>2.0195104640112733</v>
      </c>
      <c r="VQ9" s="571">
        <v>2.0147425548698896</v>
      </c>
      <c r="VR9" s="571">
        <v>2.0099887709451205</v>
      </c>
      <c r="VS9" s="571">
        <v>2.0052490874451854</v>
      </c>
      <c r="VT9" s="571">
        <v>2.0005234792103934</v>
      </c>
      <c r="VU9" s="571">
        <v>1.9958119207215115</v>
      </c>
      <c r="VV9" s="571">
        <v>1.991114386107989</v>
      </c>
      <c r="VW9" s="571">
        <v>1.9864308491560947</v>
      </c>
      <c r="VX9" s="571">
        <v>1.9817612833168385</v>
      </c>
      <c r="VY9" s="571">
        <v>1.9771056617138856</v>
      </c>
      <c r="VZ9" s="571">
        <v>1.9724639571512785</v>
      </c>
      <c r="WA9" s="571">
        <v>1.9678361421210535</v>
      </c>
      <c r="WB9" s="571">
        <v>1.9632221888107668</v>
      </c>
      <c r="WC9" s="571">
        <v>1.9586220691108789</v>
      </c>
      <c r="WD9" s="571">
        <v>1.9540357546220131</v>
      </c>
      <c r="WE9" s="149">
        <v>1.9494632166621537</v>
      </c>
      <c r="WF9" s="149">
        <v>1.9449044262736439</v>
      </c>
      <c r="WG9" s="149">
        <v>1.9403593542302395</v>
      </c>
      <c r="WH9" s="149">
        <v>1.9358279710438246</v>
      </c>
      <c r="WI9" s="149">
        <v>1.9313102469712149</v>
      </c>
      <c r="WJ9" s="149">
        <v>1.9268061520207596</v>
      </c>
      <c r="WK9" s="149">
        <v>1.9223156559588759</v>
      </c>
      <c r="WL9" s="149">
        <v>1.9178387283164595</v>
      </c>
      <c r="WM9" s="149">
        <v>1.9133753383951804</v>
      </c>
      <c r="WN9" s="149">
        <v>1.9089254552737576</v>
      </c>
      <c r="WO9" s="149">
        <v>1.9044890478140306</v>
      </c>
      <c r="WP9" s="149">
        <v>1.9000660846669815</v>
      </c>
      <c r="WQ9" s="149">
        <v>1.8956565342787095</v>
      </c>
      <c r="WR9" s="149">
        <v>1.8912603648961976</v>
      </c>
      <c r="WS9" s="149">
        <v>1.8868775445731074</v>
      </c>
      <c r="WT9" s="149">
        <v>1.8825080411753932</v>
      </c>
      <c r="WU9" s="149">
        <v>1.8781518223868692</v>
      </c>
      <c r="WV9" s="149">
        <v>1.8738088557146639</v>
      </c>
      <c r="WW9" s="149">
        <v>1.8694791084946212</v>
      </c>
      <c r="WX9" s="149">
        <v>1.8651625478965665</v>
      </c>
      <c r="WY9" s="149">
        <v>1.8608591409295365</v>
      </c>
      <c r="WZ9" s="149">
        <v>1.8565688544468484</v>
      </c>
      <c r="XA9" s="149">
        <v>1.8522916551512174</v>
      </c>
      <c r="XB9" s="149">
        <v>1.848027509599627</v>
      </c>
      <c r="XC9" s="149">
        <v>1.8437763842082542</v>
      </c>
      <c r="XD9" s="149">
        <v>1.8395382452572269</v>
      </c>
      <c r="XE9" s="149">
        <v>1.8353130588953652</v>
      </c>
      <c r="XF9" s="149">
        <v>1.8311007911448027</v>
      </c>
      <c r="XG9" s="149">
        <v>1.8269014079055292</v>
      </c>
      <c r="XH9" s="149">
        <v>1.8227148749598896</v>
      </c>
      <c r="XI9" s="149">
        <v>1.8185411579769883</v>
      </c>
      <c r="XJ9" s="149">
        <v>1.8143802225170249</v>
      </c>
      <c r="XK9" s="149">
        <v>1.8102320340355158</v>
      </c>
      <c r="XL9" s="149">
        <v>1.8060965578875461</v>
      </c>
      <c r="XM9" s="149">
        <v>1.8019737593318164</v>
      </c>
      <c r="XN9" s="149">
        <v>1.7978636035347466</v>
      </c>
      <c r="XO9" s="149">
        <v>1.7937660555744259</v>
      </c>
      <c r="XP9" s="149">
        <v>1.78968108044451</v>
      </c>
      <c r="XQ9" s="149">
        <v>1.7856086430580924</v>
      </c>
      <c r="XR9" s="149">
        <v>1.7815487082514729</v>
      </c>
      <c r="XS9" s="149">
        <v>1.7775012407878381</v>
      </c>
      <c r="XT9" s="149">
        <v>1.7734662053609693</v>
      </c>
      <c r="XU9" s="149">
        <v>1.7694435665987613</v>
      </c>
      <c r="XV9" s="149">
        <v>1.7654332890667896</v>
      </c>
      <c r="XW9" s="149">
        <v>1.7614353372717444</v>
      </c>
      <c r="XX9" s="149">
        <v>1.7574496756648534</v>
      </c>
      <c r="XY9" s="149">
        <v>1.7534762686452019</v>
      </c>
      <c r="XZ9" s="149">
        <v>1.7495150805630091</v>
      </c>
      <c r="YA9" s="149">
        <v>1.7455660757228812</v>
      </c>
      <c r="YB9" s="149">
        <v>1.7416292183869462</v>
      </c>
      <c r="YC9" s="149">
        <v>1.7377044727779818</v>
      </c>
      <c r="YD9" s="149">
        <v>1.7337918030824599</v>
      </c>
      <c r="YE9" s="149">
        <v>1.7298911734535434</v>
      </c>
      <c r="YF9" s="149">
        <v>1.7260025480140491</v>
      </c>
      <c r="YG9" s="149">
        <v>1.7221258908593142</v>
      </c>
      <c r="YH9" s="149">
        <v>1.7182611660600648</v>
      </c>
      <c r="YI9" s="149">
        <v>1.7144083376651753</v>
      </c>
      <c r="YJ9" s="149">
        <v>1.710567369704423</v>
      </c>
      <c r="YK9" s="149">
        <v>1.7067382261911781</v>
      </c>
      <c r="YL9" s="149">
        <v>1.7029208711250214</v>
      </c>
      <c r="YM9" s="149">
        <v>1.6991152684943485</v>
      </c>
      <c r="YN9" s="149">
        <v>1.6953213822789308</v>
      </c>
      <c r="YO9" s="149">
        <v>1.69153917645236</v>
      </c>
      <c r="YP9" s="149">
        <v>1.6877686149845437</v>
      </c>
      <c r="YQ9" s="149">
        <v>1.6840096618440707</v>
      </c>
      <c r="YR9" s="149">
        <v>1.6802622810005978</v>
      </c>
      <c r="YS9" s="149">
        <v>1.6765264364271417</v>
      </c>
      <c r="YT9" s="149">
        <v>1.6728020921023508</v>
      </c>
      <c r="YU9" s="149">
        <v>1.6690892120127421</v>
      </c>
      <c r="YV9" s="149">
        <v>1.6653877601548626</v>
      </c>
      <c r="YW9" s="149">
        <v>1.6616977005374611</v>
      </c>
      <c r="YX9" s="149">
        <v>1.6580189971835386</v>
      </c>
      <c r="YY9" s="149">
        <v>1.6543516141324603</v>
      </c>
      <c r="YZ9" s="149">
        <v>1.650695515441956</v>
      </c>
      <c r="ZA9" s="149">
        <v>1.647050665190072</v>
      </c>
      <c r="ZB9" s="149">
        <v>1.6434170274771562</v>
      </c>
      <c r="ZC9" s="149">
        <v>1.6397945664277198</v>
      </c>
      <c r="ZD9" s="149">
        <v>1.6361832461923416</v>
      </c>
      <c r="ZE9" s="149">
        <v>1.6325830309494584</v>
      </c>
      <c r="ZF9" s="149">
        <v>1.628993884907177</v>
      </c>
      <c r="ZG9" s="149">
        <v>1.6254157723050282</v>
      </c>
      <c r="ZH9" s="149">
        <v>1.6218486574156856</v>
      </c>
      <c r="ZI9" s="149">
        <v>1.6182925045466414</v>
      </c>
      <c r="ZJ9" s="149">
        <v>1.6147472780418712</v>
      </c>
      <c r="ZK9" s="149">
        <v>1.611212942283434</v>
      </c>
      <c r="ZL9" s="149">
        <v>1.6076894616930757</v>
      </c>
      <c r="ZM9" s="149">
        <v>1.6041768007337636</v>
      </c>
      <c r="ZN9" s="149">
        <v>1.6006749239112144</v>
      </c>
      <c r="ZO9" s="149">
        <v>1.5971837957753725</v>
      </c>
      <c r="ZP9" s="149">
        <v>1.5937033809218708</v>
      </c>
      <c r="ZQ9" s="149">
        <v>1.5902336439934643</v>
      </c>
      <c r="ZR9" s="149">
        <v>1.5867745496813952</v>
      </c>
      <c r="ZS9" s="149">
        <v>1.5833260627267984</v>
      </c>
      <c r="ZT9" s="149">
        <v>1.5798881479220006</v>
      </c>
      <c r="ZU9" s="149">
        <v>1.5764607701118574</v>
      </c>
      <c r="ZV9" s="149">
        <v>1.5730438941949834</v>
      </c>
      <c r="ZW9" s="149">
        <v>1.5696374851250676</v>
      </c>
      <c r="ZX9" s="149">
        <v>1.566241507912044</v>
      </c>
      <c r="ZY9" s="149">
        <v>1.5628559276233045</v>
      </c>
      <c r="ZZ9" s="149">
        <v>1.5594807093848821</v>
      </c>
      <c r="AAA9" s="149">
        <v>1.5561158183825499</v>
      </c>
      <c r="AAB9" s="149">
        <v>1.5527612198629857</v>
      </c>
      <c r="AAC9" s="149">
        <v>1.5494168791348404</v>
      </c>
      <c r="AAD9" s="149">
        <v>1.5460827615697994</v>
      </c>
      <c r="AAE9" s="149">
        <v>1.5427588326036243</v>
      </c>
      <c r="AAF9" s="149">
        <v>1.5394450577371857</v>
      </c>
      <c r="AAG9" s="149">
        <v>1.5361414025374505</v>
      </c>
      <c r="AAH9" s="149">
        <v>1.5328478326384172</v>
      </c>
      <c r="AAI9" s="149">
        <v>1.5295643137421251</v>
      </c>
      <c r="AAJ9" s="149">
        <v>1.5262908116195246</v>
      </c>
      <c r="AAK9" s="149">
        <v>1.5230272921113996</v>
      </c>
      <c r="AAL9" s="149">
        <v>1.519773721129235</v>
      </c>
      <c r="AAM9" s="149">
        <v>1.5165300646561104</v>
      </c>
      <c r="AAN9" s="149">
        <v>1.5132962887474812</v>
      </c>
      <c r="AAO9" s="149">
        <v>1.5100723595320364</v>
      </c>
      <c r="AAP9" s="149">
        <v>1.5068582432124684</v>
      </c>
      <c r="AAQ9" s="149">
        <v>1.5036539060662659</v>
      </c>
      <c r="AAR9" s="149">
        <v>1.5004593144464635</v>
      </c>
      <c r="AAS9" s="149">
        <v>1.4972744347823621</v>
      </c>
      <c r="AAT9" s="149">
        <v>1.4940992335802412</v>
      </c>
      <c r="AAU9" s="149">
        <v>1.4909336774240998</v>
      </c>
      <c r="AAV9" s="149">
        <v>1.4877777329762811</v>
      </c>
      <c r="AAW9" s="149">
        <v>1.4846313669781612</v>
      </c>
      <c r="AAX9" s="149">
        <v>1.4814945462507749</v>
      </c>
      <c r="AAY9" s="149">
        <v>1.4783672376954557</v>
      </c>
      <c r="AAZ9" s="149">
        <v>1.475249408294425</v>
      </c>
      <c r="ABA9" s="149">
        <v>1.4721410251113878</v>
      </c>
      <c r="ABB9" s="149">
        <v>1.4690420552921197</v>
      </c>
      <c r="ABC9" s="149">
        <v>1.4659524660649763</v>
      </c>
      <c r="ABD9" s="149">
        <v>1.4628722247414991</v>
      </c>
      <c r="ABE9" s="149">
        <v>1.45980129871688</v>
      </c>
      <c r="ABF9" s="149">
        <v>1.4567396554704934</v>
      </c>
      <c r="ABG9" s="149">
        <v>1.4536872625663957</v>
      </c>
      <c r="ABH9" s="149">
        <v>1.4506440876537687</v>
      </c>
      <c r="ABI9" s="149">
        <v>1.4476100984674281</v>
      </c>
      <c r="ABJ9" s="149">
        <v>1.4445852628282301</v>
      </c>
      <c r="ABK9" s="149">
        <v>1.4415695486435152</v>
      </c>
      <c r="ABL9" s="149">
        <v>1.4385629239075441</v>
      </c>
      <c r="ABM9" s="149">
        <v>1.4355653567018694</v>
      </c>
      <c r="ABN9" s="149">
        <v>1.4325768151957505</v>
      </c>
      <c r="ABO9" s="149">
        <v>1.4295972676465118</v>
      </c>
      <c r="ABP9" s="149">
        <v>1.4266266823999303</v>
      </c>
      <c r="ABQ9" s="149">
        <v>1.4236650278905503</v>
      </c>
      <c r="ABR9" s="149">
        <v>1.4207122726420625</v>
      </c>
      <c r="ABS9" s="149">
        <v>1.4177683852675853</v>
      </c>
      <c r="ABT9" s="149">
        <v>1.4148333344700104</v>
      </c>
      <c r="ABU9" s="149">
        <v>1.4119070890422944</v>
      </c>
      <c r="ABV9" s="149">
        <v>1.4089896178677306</v>
      </c>
      <c r="ABW9" s="149">
        <v>1.4060808899202379</v>
      </c>
      <c r="ABX9" s="149">
        <v>1.4031808742646334</v>
      </c>
      <c r="ABY9" s="149">
        <v>1.4002895400568662</v>
      </c>
      <c r="ABZ9" s="149">
        <v>1.3974068565442803</v>
      </c>
      <c r="ACA9" s="149">
        <v>1.3945327930658169</v>
      </c>
      <c r="ACB9" s="149">
        <v>1.3916673190522679</v>
      </c>
      <c r="ACC9" s="149">
        <v>1.3888104040264766</v>
      </c>
      <c r="ACD9" s="149">
        <v>1.3859620176035043</v>
      </c>
      <c r="ACE9" s="149">
        <v>1.3831221294908669</v>
      </c>
      <c r="ACF9" s="149">
        <v>1.3802907094886923</v>
      </c>
      <c r="ACG9" s="149">
        <v>1.3774677274898763</v>
      </c>
      <c r="ACH9" s="149">
        <v>1.3746531534802666</v>
      </c>
      <c r="ACI9" s="149">
        <v>1.3718469575387957</v>
      </c>
      <c r="ACJ9" s="149">
        <v>1.3690491098376305</v>
      </c>
      <c r="ACK9" s="149">
        <v>1.366259580642305</v>
      </c>
      <c r="ACL9" s="149">
        <v>1.3634783403118338</v>
      </c>
      <c r="ACM9" s="149">
        <v>1.3607053592988241</v>
      </c>
      <c r="ACN9" s="149">
        <v>1.3579406081496079</v>
      </c>
      <c r="ACO9" s="149">
        <v>1.3551840575042939</v>
      </c>
      <c r="ACP9" s="149">
        <v>1.3524356780969016</v>
      </c>
      <c r="ACQ9" s="149">
        <v>1.3496954407554043</v>
      </c>
      <c r="ACR9" s="149">
        <v>1.3469633164018229</v>
      </c>
      <c r="ACS9" s="149">
        <v>1.344239276052285</v>
      </c>
      <c r="ACT9" s="149">
        <v>1.3415232908170764</v>
      </c>
      <c r="ACU9" s="149">
        <v>1.3388153319006912</v>
      </c>
      <c r="ACV9" s="149">
        <v>1.3361153706018807</v>
      </c>
      <c r="ACW9" s="149">
        <v>1.3334233783136928</v>
      </c>
      <c r="ACX9" s="149">
        <v>1.3307393265234615</v>
      </c>
      <c r="ACY9" s="149">
        <v>1.3280631868128783</v>
      </c>
      <c r="ACZ9" s="149">
        <v>1.3253949308579627</v>
      </c>
      <c r="ADA9" s="149">
        <v>1.3227345304291043</v>
      </c>
      <c r="ADB9" s="149">
        <v>1.320081957391017</v>
      </c>
      <c r="ADC9" s="149">
        <v>1.3174371837027887</v>
      </c>
      <c r="ADD9" s="149">
        <v>1.3148001814178216</v>
      </c>
      <c r="ADE9" s="149">
        <v>1.3121709226838247</v>
      </c>
      <c r="ADF9" s="149">
        <v>1.3095493797428044</v>
      </c>
      <c r="ADG9" s="149">
        <v>1.3069355249310295</v>
      </c>
      <c r="ADH9" s="149">
        <v>1.3043293306789534</v>
      </c>
      <c r="ADI9" s="149">
        <v>1.3017307695112286</v>
      </c>
      <c r="ADJ9" s="149">
        <v>1.2991398140466246</v>
      </c>
      <c r="ADK9" s="149">
        <v>1.2965564369979776</v>
      </c>
      <c r="ADL9" s="149">
        <v>1.2939806111721257</v>
      </c>
      <c r="ADM9" s="149">
        <v>1.2914123094698693</v>
      </c>
      <c r="ADN9" s="149">
        <v>1.2888515048858604</v>
      </c>
      <c r="ADO9" s="149">
        <v>1.2862981705085619</v>
      </c>
      <c r="ADP9" s="149">
        <v>1.2837522795201477</v>
      </c>
      <c r="ADQ9" s="149">
        <v>1.2812138051964232</v>
      </c>
      <c r="ADR9" s="149">
        <v>1.2786827209067271</v>
      </c>
      <c r="ADS9" s="149">
        <v>1.2761590001138534</v>
      </c>
      <c r="ADT9" s="149">
        <v>1.2736426163739329</v>
      </c>
      <c r="ADU9" s="149">
        <v>1.2711335433363413</v>
      </c>
      <c r="ADV9" s="149">
        <v>1.2686317547435884</v>
      </c>
      <c r="ADW9" s="572"/>
    </row>
    <row r="10" spans="1:803" x14ac:dyDescent="0.3">
      <c r="A10" s="570">
        <v>6</v>
      </c>
      <c r="B10" s="163" t="s">
        <v>2559</v>
      </c>
      <c r="C10" s="148">
        <v>9.9677062580140312</v>
      </c>
      <c r="D10" s="148">
        <v>10.017009856452297</v>
      </c>
      <c r="E10" s="148">
        <v>10.066579034338604</v>
      </c>
      <c r="F10" s="148">
        <v>10.116415101985544</v>
      </c>
      <c r="G10" s="148">
        <v>10.166519372074978</v>
      </c>
      <c r="H10" s="148">
        <v>10.21689315957205</v>
      </c>
      <c r="I10" s="148">
        <v>10.267537781637106</v>
      </c>
      <c r="J10" s="148">
        <v>10.318454557535519</v>
      </c>
      <c r="K10" s="148">
        <v>10.36964480854537</v>
      </c>
      <c r="L10" s="148">
        <v>10.421109857862962</v>
      </c>
      <c r="M10" s="148">
        <v>10.472851030506131</v>
      </c>
      <c r="N10" s="148">
        <v>10.524869653215326</v>
      </c>
      <c r="O10" s="148">
        <v>10.577167054352406</v>
      </c>
      <c r="P10" s="148">
        <v>10.629744563797168</v>
      </c>
      <c r="Q10" s="148">
        <v>10.682603512841499</v>
      </c>
      <c r="R10" s="148">
        <v>10.735745234081193</v>
      </c>
      <c r="S10" s="148">
        <v>10.789171061305366</v>
      </c>
      <c r="T10" s="148">
        <v>10.842882329383391</v>
      </c>
      <c r="U10" s="148">
        <v>10.896880374149427</v>
      </c>
      <c r="V10" s="148">
        <v>10.951166532284399</v>
      </c>
      <c r="W10" s="148">
        <v>11.005742141195439</v>
      </c>
      <c r="X10" s="148">
        <v>11.060608538892778</v>
      </c>
      <c r="Y10" s="148">
        <v>11.115767063864002</v>
      </c>
      <c r="Z10" s="148">
        <v>11.171219054945654</v>
      </c>
      <c r="AA10" s="148">
        <v>11.226965851192203</v>
      </c>
      <c r="AB10" s="148">
        <v>11.283008791742219</v>
      </c>
      <c r="AC10" s="148">
        <v>11.339349215681864</v>
      </c>
      <c r="AD10" s="148">
        <v>11.395988461905542</v>
      </c>
      <c r="AE10" s="148">
        <v>11.452927868973749</v>
      </c>
      <c r="AF10" s="148">
        <v>11.510168774968028</v>
      </c>
      <c r="AG10" s="148">
        <v>11.56771251734305</v>
      </c>
      <c r="AH10" s="148">
        <v>11.625560432775753</v>
      </c>
      <c r="AI10" s="148">
        <v>11.683713857011476</v>
      </c>
      <c r="AJ10" s="148">
        <v>11.742174124707102</v>
      </c>
      <c r="AK10" s="148">
        <v>11.800942569271145</v>
      </c>
      <c r="AL10" s="148">
        <v>11.860020522700719</v>
      </c>
      <c r="AM10" s="148">
        <v>11.919409315415436</v>
      </c>
      <c r="AN10" s="148">
        <v>11.97911027608807</v>
      </c>
      <c r="AO10" s="148">
        <v>12.039124731472045</v>
      </c>
      <c r="AP10" s="148">
        <v>12.099454006225693</v>
      </c>
      <c r="AQ10" s="148">
        <v>12.160099422733211</v>
      </c>
      <c r="AR10" s="148">
        <v>12.221062300922275</v>
      </c>
      <c r="AS10" s="148">
        <v>12.282343958078357</v>
      </c>
      <c r="AT10" s="148">
        <v>12.343945708655559</v>
      </c>
      <c r="AU10" s="148">
        <v>12.405868864084084</v>
      </c>
      <c r="AV10" s="148">
        <v>12.468114732574193</v>
      </c>
      <c r="AW10" s="148">
        <v>12.530684618916633</v>
      </c>
      <c r="AX10" s="148">
        <v>12.59357982427956</v>
      </c>
      <c r="AY10" s="148">
        <v>12.65680164600181</v>
      </c>
      <c r="AZ10" s="148">
        <v>12.720351377382585</v>
      </c>
      <c r="BA10" s="148">
        <v>12.784230307467437</v>
      </c>
      <c r="BB10" s="148">
        <v>12.848439720830571</v>
      </c>
      <c r="BC10" s="148">
        <v>12.912980897353359</v>
      </c>
      <c r="BD10" s="148">
        <v>12.977855111999121</v>
      </c>
      <c r="BE10" s="148">
        <v>13.043063634584037</v>
      </c>
      <c r="BF10" s="148">
        <v>13.108607729544211</v>
      </c>
      <c r="BG10" s="148">
        <v>13.174488655698836</v>
      </c>
      <c r="BH10" s="148">
        <v>13.240707666009433</v>
      </c>
      <c r="BI10" s="148">
        <v>13.30726600733508</v>
      </c>
      <c r="BJ10" s="148">
        <v>13.374164920183663</v>
      </c>
      <c r="BK10" s="148">
        <v>13.441405638459052</v>
      </c>
      <c r="BL10" s="148">
        <v>13.508989389204194</v>
      </c>
      <c r="BM10" s="148">
        <v>13.576917392340089</v>
      </c>
      <c r="BN10" s="148">
        <v>13.645190860400616</v>
      </c>
      <c r="BO10" s="148">
        <v>13.713810998263122</v>
      </c>
      <c r="BP10" s="148">
        <v>13.782779002874815</v>
      </c>
      <c r="BQ10" s="148">
        <v>13.852096062974882</v>
      </c>
      <c r="BR10" s="148">
        <v>13.92176335881229</v>
      </c>
      <c r="BS10" s="148">
        <v>13.991782061859292</v>
      </c>
      <c r="BT10" s="148">
        <v>14.06215333452049</v>
      </c>
      <c r="BU10" s="148">
        <v>14.132878329837556</v>
      </c>
      <c r="BV10" s="148">
        <v>14.203958191189518</v>
      </c>
      <c r="BW10" s="148">
        <v>14.275394051988522</v>
      </c>
      <c r="BX10" s="148">
        <v>14.347187035371139</v>
      </c>
      <c r="BY10" s="148">
        <v>14.419338253885154</v>
      </c>
      <c r="BZ10" s="148">
        <v>14.491848809171735</v>
      </c>
      <c r="CA10" s="148">
        <v>14.564719791643061</v>
      </c>
      <c r="CB10" s="148">
        <v>14.637952280155318</v>
      </c>
      <c r="CC10" s="148">
        <v>14.711547341677027</v>
      </c>
      <c r="CD10" s="148">
        <v>14.785506030952735</v>
      </c>
      <c r="CE10" s="148">
        <v>14.859829390161961</v>
      </c>
      <c r="CF10" s="148">
        <v>14.934518448573431</v>
      </c>
      <c r="CG10" s="148">
        <v>15.00957422219459</v>
      </c>
      <c r="CH10" s="148">
        <v>15.08499771341628</v>
      </c>
      <c r="CI10" s="148">
        <v>15.160789910652666</v>
      </c>
      <c r="CJ10" s="148">
        <v>15.236951787976325</v>
      </c>
      <c r="CK10" s="148">
        <v>15.313484304748494</v>
      </c>
      <c r="CL10" s="148">
        <v>15.390388405244444</v>
      </c>
      <c r="CM10" s="148">
        <v>15.467665018274007</v>
      </c>
      <c r="CN10" s="148">
        <v>15.545315056797174</v>
      </c>
      <c r="CO10" s="148">
        <v>15.623339417534797</v>
      </c>
      <c r="CP10" s="148">
        <v>15.701738980574364</v>
      </c>
      <c r="CQ10" s="148">
        <v>15.780514608970828</v>
      </c>
      <c r="CR10" s="148">
        <v>15.859667148342487</v>
      </c>
      <c r="CS10" s="148">
        <v>15.939197426461895</v>
      </c>
      <c r="CT10" s="148">
        <v>16.019106252841816</v>
      </c>
      <c r="CU10" s="148">
        <v>16.099394418316194</v>
      </c>
      <c r="CV10" s="148">
        <v>16.180062694616126</v>
      </c>
      <c r="CW10" s="148">
        <v>16.261111833940841</v>
      </c>
      <c r="CX10" s="148">
        <v>16.34254256852374</v>
      </c>
      <c r="CY10" s="148">
        <v>16.424355610193366</v>
      </c>
      <c r="CZ10" s="148">
        <v>16.506551649929456</v>
      </c>
      <c r="DA10" s="148">
        <v>16.589131357413937</v>
      </c>
      <c r="DB10" s="148">
        <v>16.672095380577005</v>
      </c>
      <c r="DC10" s="148">
        <v>16.755444345138176</v>
      </c>
      <c r="DD10" s="148">
        <v>16.839178854142389</v>
      </c>
      <c r="DE10" s="148">
        <v>16.923299487491171</v>
      </c>
      <c r="DF10" s="148">
        <v>17.00780680146881</v>
      </c>
      <c r="DG10" s="148">
        <v>17.092701328263658</v>
      </c>
      <c r="DH10" s="148">
        <v>17.177983575484472</v>
      </c>
      <c r="DI10" s="148">
        <v>17.263654025671904</v>
      </c>
      <c r="DJ10" s="148">
        <v>17.349713135805096</v>
      </c>
      <c r="DK10" s="148">
        <v>17.436161336803433</v>
      </c>
      <c r="DL10" s="148">
        <v>17.522999033023503</v>
      </c>
      <c r="DM10" s="148">
        <v>17.61022660175124</v>
      </c>
      <c r="DN10" s="148">
        <v>17.697844392689309</v>
      </c>
      <c r="DO10" s="148">
        <v>17.785852727439835</v>
      </c>
      <c r="DP10" s="148">
        <v>17.874251898982351</v>
      </c>
      <c r="DQ10" s="148">
        <v>17.96304217114719</v>
      </c>
      <c r="DR10" s="148">
        <v>18.052223778084223</v>
      </c>
      <c r="DS10" s="148">
        <v>18.141796923727089</v>
      </c>
      <c r="DT10" s="148">
        <v>18.231761781252885</v>
      </c>
      <c r="DU10" s="148">
        <v>18.322118492537449</v>
      </c>
      <c r="DV10" s="148">
        <v>18.412867167606194</v>
      </c>
      <c r="DW10" s="148">
        <v>18.504007884080679</v>
      </c>
      <c r="DX10" s="148">
        <v>18.595540686620847</v>
      </c>
      <c r="DY10" s="148">
        <v>18.687465586363082</v>
      </c>
      <c r="DZ10" s="148">
        <v>18.779782560354139</v>
      </c>
      <c r="EA10" s="148">
        <v>18.872491550980996</v>
      </c>
      <c r="EB10" s="148">
        <v>18.965592465396732</v>
      </c>
      <c r="EC10" s="148">
        <v>19.059085174942471</v>
      </c>
      <c r="ED10" s="148">
        <v>19.152969514565527</v>
      </c>
      <c r="EE10" s="148">
        <v>19.247245282233823</v>
      </c>
      <c r="EF10" s="148">
        <v>19.341912238346609</v>
      </c>
      <c r="EG10" s="148">
        <v>19.436970105141722</v>
      </c>
      <c r="EH10" s="148">
        <v>19.532418566099281</v>
      </c>
      <c r="EI10" s="148">
        <v>19.628257265342143</v>
      </c>
      <c r="EJ10" s="148">
        <v>19.724485807033044</v>
      </c>
      <c r="EK10" s="148">
        <v>19.82110375476865</v>
      </c>
      <c r="EL10" s="148">
        <v>19.91811063097057</v>
      </c>
      <c r="EM10" s="148">
        <v>20.015505916273501</v>
      </c>
      <c r="EN10" s="148">
        <v>20.113289048910566</v>
      </c>
      <c r="EO10" s="148">
        <v>20.211459424096084</v>
      </c>
      <c r="EP10" s="148">
        <v>20.310016393405743</v>
      </c>
      <c r="EQ10" s="148">
        <v>20.408959264154451</v>
      </c>
      <c r="ER10" s="148">
        <v>20.50828729877199</v>
      </c>
      <c r="ES10" s="148">
        <v>20.607999714176525</v>
      </c>
      <c r="ET10" s="148">
        <v>20.708095681146233</v>
      </c>
      <c r="EU10" s="148">
        <v>20.80857432368915</v>
      </c>
      <c r="EV10" s="148">
        <v>20.909434718411418</v>
      </c>
      <c r="EW10" s="148">
        <v>21.010675893884038</v>
      </c>
      <c r="EX10" s="148">
        <v>21.112296830008443</v>
      </c>
      <c r="EY10" s="148">
        <v>21.214296457380915</v>
      </c>
      <c r="EZ10" s="148">
        <v>21.316673656656086</v>
      </c>
      <c r="FA10" s="148">
        <v>21.419427257909728</v>
      </c>
      <c r="FB10" s="148">
        <v>21.522556040001049</v>
      </c>
      <c r="FC10" s="148">
        <v>21.626058729934556</v>
      </c>
      <c r="FD10" s="148">
        <v>21.729934002221885</v>
      </c>
      <c r="FE10" s="148">
        <v>21.834180478243624</v>
      </c>
      <c r="FF10" s="148">
        <v>21.938796725611486</v>
      </c>
      <c r="FG10" s="148">
        <v>22.043781257530927</v>
      </c>
      <c r="FH10" s="148">
        <v>22.149132532164529</v>
      </c>
      <c r="FI10" s="148">
        <v>22.254848951996337</v>
      </c>
      <c r="FJ10" s="148">
        <v>22.360928863197337</v>
      </c>
      <c r="FK10" s="148">
        <v>22.46737055499247</v>
      </c>
      <c r="FL10" s="148">
        <v>22.574172259029154</v>
      </c>
      <c r="FM10" s="148">
        <v>22.68133214874792</v>
      </c>
      <c r="FN10" s="148">
        <v>22.788848338755102</v>
      </c>
      <c r="FO10" s="148">
        <v>22.896718884197984</v>
      </c>
      <c r="FP10" s="148">
        <v>23.004941780142698</v>
      </c>
      <c r="FQ10" s="148">
        <v>23.113514960955108</v>
      </c>
      <c r="FR10" s="148">
        <v>23.222436299684862</v>
      </c>
      <c r="FS10" s="148">
        <v>23.331703607453132</v>
      </c>
      <c r="FT10" s="148">
        <v>23.441314632844065</v>
      </c>
      <c r="FU10" s="148">
        <v>23.551267061300379</v>
      </c>
      <c r="FV10" s="148">
        <v>23.661558514523506</v>
      </c>
      <c r="FW10" s="148">
        <v>23.772186549878249</v>
      </c>
      <c r="FX10" s="148">
        <v>23.883148659802703</v>
      </c>
      <c r="FY10" s="148">
        <v>23.994442271223377</v>
      </c>
      <c r="FZ10" s="148">
        <v>24.10606474497607</v>
      </c>
      <c r="GA10" s="148">
        <v>24.218013375232758</v>
      </c>
      <c r="GB10" s="148">
        <v>24.330285388934723</v>
      </c>
      <c r="GC10" s="148">
        <v>24.442877945232524</v>
      </c>
      <c r="GD10" s="148">
        <v>24.555788134932801</v>
      </c>
      <c r="GE10" s="148">
        <v>24.669012979952544</v>
      </c>
      <c r="GF10" s="148">
        <v>24.782549432781099</v>
      </c>
      <c r="GG10" s="148">
        <v>24.896394375950148</v>
      </c>
      <c r="GH10" s="148">
        <v>25.010544621512196</v>
      </c>
      <c r="GI10" s="148">
        <v>25.124996910527798</v>
      </c>
      <c r="GJ10" s="148">
        <v>25.239747912562006</v>
      </c>
      <c r="GK10" s="148">
        <v>25.354794225190361</v>
      </c>
      <c r="GL10" s="148">
        <v>25.470132373514691</v>
      </c>
      <c r="GM10" s="148">
        <v>25.585758809689406</v>
      </c>
      <c r="GN10" s="148">
        <v>25.701669912458268</v>
      </c>
      <c r="GO10" s="148">
        <v>25.817861986702411</v>
      </c>
      <c r="GP10" s="148">
        <v>25.934331262999777</v>
      </c>
      <c r="GQ10" s="148">
        <v>26.051073897196378</v>
      </c>
      <c r="GR10" s="148">
        <v>26.168085969989928</v>
      </c>
      <c r="GS10" s="148">
        <v>26.285363486526084</v>
      </c>
      <c r="GT10" s="148">
        <v>26.402902376007766</v>
      </c>
      <c r="GU10" s="148">
        <v>26.520698491318104</v>
      </c>
      <c r="GV10" s="148">
        <v>26.638747608657138</v>
      </c>
      <c r="GW10" s="148">
        <v>26.757045427192963</v>
      </c>
      <c r="GX10" s="148">
        <v>26.875587568727507</v>
      </c>
      <c r="GY10" s="148">
        <v>26.994369577377672</v>
      </c>
      <c r="GZ10" s="148">
        <v>27.113386919271917</v>
      </c>
      <c r="HA10" s="148">
        <v>27.232634982262844</v>
      </c>
      <c r="HB10" s="148">
        <v>27.352109075656397</v>
      </c>
      <c r="HC10" s="148">
        <v>27.471804429957764</v>
      </c>
      <c r="HD10" s="148">
        <v>27.591716196634639</v>
      </c>
      <c r="HE10" s="148">
        <v>27.711839447898292</v>
      </c>
      <c r="HF10" s="148">
        <v>27.832169176502667</v>
      </c>
      <c r="HG10" s="148">
        <v>27.952700295562231</v>
      </c>
      <c r="HH10" s="148">
        <v>28.073427638388655</v>
      </c>
      <c r="HI10" s="148">
        <v>28.194345958347117</v>
      </c>
      <c r="HJ10" s="148">
        <v>28.315449928732455</v>
      </c>
      <c r="HK10" s="148">
        <v>28.436734142665486</v>
      </c>
      <c r="HL10" s="148">
        <v>28.558193113010283</v>
      </c>
      <c r="HM10" s="148">
        <v>28.679821272312452</v>
      </c>
      <c r="HN10" s="148">
        <v>28.801612972759042</v>
      </c>
      <c r="HO10" s="148">
        <v>28.923562486160478</v>
      </c>
      <c r="HP10" s="148">
        <v>29.045664003954904</v>
      </c>
      <c r="HQ10" s="148">
        <v>29.167911637235306</v>
      </c>
      <c r="HR10" s="148">
        <v>29.290299416800064</v>
      </c>
      <c r="HS10" s="148">
        <v>29.412821293226912</v>
      </c>
      <c r="HT10" s="148">
        <v>29.535471136971189</v>
      </c>
      <c r="HU10" s="148">
        <v>29.658242738488397</v>
      </c>
      <c r="HV10" s="148">
        <v>29.781129808381689</v>
      </c>
      <c r="HW10" s="148">
        <v>29.90412597757464</v>
      </c>
      <c r="HX10" s="148">
        <v>30.027224797509554</v>
      </c>
      <c r="HY10" s="148">
        <v>30.150419740371852</v>
      </c>
      <c r="HZ10" s="148">
        <v>30.273704199340848</v>
      </c>
      <c r="IA10" s="148">
        <v>30.397071488867176</v>
      </c>
      <c r="IB10" s="148">
        <v>30.520514844977559</v>
      </c>
      <c r="IC10" s="148">
        <v>30.64402742560668</v>
      </c>
      <c r="ID10" s="148">
        <v>30.767602310957265</v>
      </c>
      <c r="IE10" s="148">
        <v>30.891232503887874</v>
      </c>
      <c r="IF10" s="148">
        <v>31.014910930329506</v>
      </c>
      <c r="IG10" s="148">
        <v>31.138630439730871</v>
      </c>
      <c r="IH10" s="148">
        <v>31.262383805532576</v>
      </c>
      <c r="II10" s="148">
        <v>31.386163725670954</v>
      </c>
      <c r="IJ10" s="148">
        <v>31.509962823111387</v>
      </c>
      <c r="IK10" s="148">
        <v>31.633773646411576</v>
      </c>
      <c r="IL10" s="148">
        <v>31.757588670315183</v>
      </c>
      <c r="IM10" s="148">
        <v>31.881400296375613</v>
      </c>
      <c r="IN10" s="148">
        <v>32.00520085361088</v>
      </c>
      <c r="IO10" s="148">
        <v>32.12898259918898</v>
      </c>
      <c r="IP10" s="148">
        <v>32.252737719144761</v>
      </c>
      <c r="IQ10" s="148">
        <v>32.376458329127935</v>
      </c>
      <c r="IR10" s="148">
        <v>32.500136475182558</v>
      </c>
      <c r="IS10" s="148">
        <v>32.623764134558421</v>
      </c>
      <c r="IT10" s="148">
        <v>32.747333216554033</v>
      </c>
      <c r="IU10" s="148">
        <v>32.870835563391744</v>
      </c>
      <c r="IV10" s="148">
        <v>32.994262951124988</v>
      </c>
      <c r="IW10" s="148">
        <v>33.117607090577664</v>
      </c>
      <c r="IX10" s="148">
        <v>33.24085962831586</v>
      </c>
      <c r="IY10" s="148">
        <v>33.364012147652005</v>
      </c>
      <c r="IZ10" s="148">
        <v>33.487056169681424</v>
      </c>
      <c r="JA10" s="148">
        <v>33.609983154351426</v>
      </c>
      <c r="JB10" s="148">
        <v>33.732784501562911</v>
      </c>
      <c r="JC10" s="148">
        <v>33.85545155230426</v>
      </c>
      <c r="JD10" s="148">
        <v>33.977975589818264</v>
      </c>
      <c r="JE10" s="148">
        <v>34.100347840800957</v>
      </c>
      <c r="JF10" s="148">
        <v>34.222559476633108</v>
      </c>
      <c r="JG10" s="148">
        <v>34.34460161464412</v>
      </c>
      <c r="JH10" s="148">
        <v>34.466465319408201</v>
      </c>
      <c r="JI10" s="148">
        <v>34.588141604072227</v>
      </c>
      <c r="JJ10" s="148">
        <v>34.709621431716421</v>
      </c>
      <c r="JK10" s="148">
        <v>34.830895716746099</v>
      </c>
      <c r="JL10" s="148">
        <v>34.95195532631557</v>
      </c>
      <c r="JM10" s="148">
        <v>35.072791081783237</v>
      </c>
      <c r="JN10" s="148">
        <v>35.193393760198219</v>
      </c>
      <c r="JO10" s="148">
        <v>35.313754095817849</v>
      </c>
      <c r="JP10" s="148">
        <v>35.433862781655733</v>
      </c>
      <c r="JQ10" s="148">
        <v>35.553710471060711</v>
      </c>
      <c r="JR10" s="148">
        <v>35.673287779325712</v>
      </c>
      <c r="JS10" s="148">
        <v>35.792585285326275</v>
      </c>
      <c r="JT10" s="148">
        <v>35.911593533189034</v>
      </c>
      <c r="JU10" s="148">
        <v>36.030303033988901</v>
      </c>
      <c r="JV10" s="148">
        <v>36.148704267475082</v>
      </c>
      <c r="JW10" s="148">
        <v>36.266787683825335</v>
      </c>
      <c r="JX10" s="148">
        <v>36.384543705428314</v>
      </c>
      <c r="JY10" s="148">
        <v>36.501962728692945</v>
      </c>
      <c r="JZ10" s="148">
        <v>36.619035125884857</v>
      </c>
      <c r="KA10" s="148">
        <v>36.735751246989196</v>
      </c>
      <c r="KB10" s="148">
        <v>36.85210142159945</v>
      </c>
      <c r="KC10" s="148">
        <v>36.968075960830909</v>
      </c>
      <c r="KD10" s="148">
        <v>37.083665159259823</v>
      </c>
      <c r="KE10" s="148">
        <v>37.198859296885757</v>
      </c>
      <c r="KF10" s="148">
        <v>37.313648641117993</v>
      </c>
      <c r="KG10" s="148">
        <v>37.428023448784309</v>
      </c>
      <c r="KH10" s="148">
        <v>37.541973968162424</v>
      </c>
      <c r="KI10" s="148">
        <v>37.655490441032512</v>
      </c>
      <c r="KJ10" s="148">
        <v>37.768563104750463</v>
      </c>
      <c r="KK10" s="148">
        <v>37.881182194341527</v>
      </c>
      <c r="KL10" s="148">
        <v>37.993337944612854</v>
      </c>
      <c r="KM10" s="148">
        <v>38.105020592284475</v>
      </c>
      <c r="KN10" s="148">
        <v>38.216220378138438</v>
      </c>
      <c r="KO10" s="148">
        <v>38.326927549184248</v>
      </c>
      <c r="KP10" s="148">
        <v>38.437132360840771</v>
      </c>
      <c r="KQ10" s="148">
        <v>38.546825079132937</v>
      </c>
      <c r="KR10" s="148">
        <v>38.655995982903178</v>
      </c>
      <c r="KS10" s="148">
        <v>38.764635366035876</v>
      </c>
      <c r="KT10" s="148">
        <v>38.872733539694451</v>
      </c>
      <c r="KU10" s="148">
        <v>38.980280834570223</v>
      </c>
      <c r="KV10" s="148">
        <v>39.087267603141569</v>
      </c>
      <c r="KW10" s="148">
        <v>39.193684221942881</v>
      </c>
      <c r="KX10" s="148">
        <v>39.29952109384233</v>
      </c>
      <c r="KY10" s="148">
        <v>39.404768650327256</v>
      </c>
      <c r="KZ10" s="148">
        <v>39.509417353795996</v>
      </c>
      <c r="LA10" s="148">
        <v>39.613457699855836</v>
      </c>
      <c r="LB10" s="148">
        <v>39.716880219625303</v>
      </c>
      <c r="LC10" s="148">
        <v>39.819675482040125</v>
      </c>
      <c r="LD10" s="148">
        <v>39.921834096161703</v>
      </c>
      <c r="LE10" s="148">
        <v>40.023346713487101</v>
      </c>
      <c r="LF10" s="148">
        <v>40.124204030259534</v>
      </c>
      <c r="LG10" s="148">
        <v>40.224396789777764</v>
      </c>
      <c r="LH10" s="148">
        <v>40.323915784704283</v>
      </c>
      <c r="LI10" s="148">
        <v>40.422751859370244</v>
      </c>
      <c r="LJ10" s="148">
        <v>40.520895912076284</v>
      </c>
      <c r="LK10" s="148">
        <v>40.618338897388696</v>
      </c>
      <c r="LL10" s="148">
        <v>40.715071828428883</v>
      </c>
      <c r="LM10" s="148">
        <v>40.811085779155732</v>
      </c>
      <c r="LN10" s="148">
        <v>40.906371886639413</v>
      </c>
      <c r="LO10" s="148">
        <v>41.000921353325495</v>
      </c>
      <c r="LP10" s="148">
        <v>41.094725449288696</v>
      </c>
      <c r="LQ10" s="148">
        <v>41.187775514473842</v>
      </c>
      <c r="LR10" s="148">
        <v>41.280062960924987</v>
      </c>
      <c r="LS10" s="148">
        <v>41.371579274999583</v>
      </c>
      <c r="LT10" s="148">
        <v>41.462316019567325</v>
      </c>
      <c r="LU10" s="148">
        <v>41.55226483619326</v>
      </c>
      <c r="LV10" s="148">
        <v>41.641417447302643</v>
      </c>
      <c r="LW10" s="148">
        <v>41.729765658327615</v>
      </c>
      <c r="LX10" s="148">
        <v>41.81730135983377</v>
      </c>
      <c r="LY10" s="148">
        <v>41.904016529626105</v>
      </c>
      <c r="LZ10" s="148">
        <v>41.98990323483315</v>
      </c>
      <c r="MA10" s="148">
        <v>42.074953633967333</v>
      </c>
      <c r="MB10" s="148">
        <v>42.159159978962073</v>
      </c>
      <c r="MC10" s="148">
        <v>42.242514617183232</v>
      </c>
      <c r="MD10" s="148">
        <v>42.325009993414191</v>
      </c>
      <c r="ME10" s="148">
        <v>42.406638651813893</v>
      </c>
      <c r="MF10" s="148">
        <v>42.487393237846433</v>
      </c>
      <c r="MG10" s="148">
        <v>42.567266500181283</v>
      </c>
      <c r="MH10" s="148">
        <v>42.646251292563058</v>
      </c>
      <c r="MI10" s="148">
        <v>42.724340575650167</v>
      </c>
      <c r="MJ10" s="148">
        <v>42.801527418820989</v>
      </c>
      <c r="MK10" s="148">
        <v>42.877805001946662</v>
      </c>
      <c r="ML10" s="148">
        <v>42.953166617129959</v>
      </c>
      <c r="MM10" s="148">
        <v>43.027605670408995</v>
      </c>
      <c r="MN10" s="148">
        <v>43.101115683424318</v>
      </c>
      <c r="MO10" s="148">
        <v>43.17369029505025</v>
      </c>
      <c r="MP10" s="148">
        <v>43.245323262987469</v>
      </c>
      <c r="MQ10" s="148">
        <v>43.316008465317537</v>
      </c>
      <c r="MR10" s="148">
        <v>43.385739902017811</v>
      </c>
      <c r="MS10" s="148">
        <v>43.454511696436597</v>
      </c>
      <c r="MT10" s="148">
        <v>43.522318096726877</v>
      </c>
      <c r="MU10" s="148">
        <v>43.589153477238732</v>
      </c>
      <c r="MV10" s="148">
        <v>43.65501233986933</v>
      </c>
      <c r="MW10" s="148">
        <v>43.719889315370025</v>
      </c>
      <c r="MX10" s="148">
        <v>43.783779164609477</v>
      </c>
      <c r="MY10" s="148">
        <v>43.846676779792737</v>
      </c>
      <c r="MZ10" s="148">
        <v>43.90857718563533</v>
      </c>
      <c r="NA10" s="148">
        <v>43.969475540492255</v>
      </c>
      <c r="NB10" s="148">
        <v>44.029367137439912</v>
      </c>
      <c r="NC10" s="148">
        <v>44.088247405312941</v>
      </c>
      <c r="ND10" s="148">
        <v>44.146111909693317</v>
      </c>
      <c r="NE10" s="148">
        <v>44.202956353851647</v>
      </c>
      <c r="NF10" s="148">
        <v>44.258776579641584</v>
      </c>
      <c r="NG10" s="148">
        <v>44.313568568345424</v>
      </c>
      <c r="NH10" s="148">
        <v>44.367328441470931</v>
      </c>
      <c r="NI10" s="148">
        <v>44.420052461499786</v>
      </c>
      <c r="NJ10" s="148">
        <v>44.471737032586724</v>
      </c>
      <c r="NK10" s="148">
        <v>44.522378701208609</v>
      </c>
      <c r="NL10" s="148">
        <v>44.571974156764838</v>
      </c>
      <c r="NM10" s="148">
        <v>44.620520232127049</v>
      </c>
      <c r="NN10" s="148">
        <v>44.6680139041394</v>
      </c>
      <c r="NO10" s="148">
        <v>44.714452294067698</v>
      </c>
      <c r="NP10" s="148">
        <v>44.759832668000037</v>
      </c>
      <c r="NQ10" s="148">
        <v>44.804152437195107</v>
      </c>
      <c r="NR10" s="148">
        <v>44.847409158381382</v>
      </c>
      <c r="NS10" s="148">
        <v>44.889600534006014</v>
      </c>
      <c r="NT10" s="148">
        <v>44.930724412432717</v>
      </c>
      <c r="NU10" s="148">
        <v>44.970778788089589</v>
      </c>
      <c r="NV10" s="148">
        <v>45.009761801567343</v>
      </c>
      <c r="NW10" s="148">
        <v>45.047671739666932</v>
      </c>
      <c r="NX10" s="148">
        <v>45.084507035397486</v>
      </c>
      <c r="NY10" s="148">
        <v>45.120266267924514</v>
      </c>
      <c r="NZ10" s="148">
        <v>45.154948162468848</v>
      </c>
      <c r="OA10" s="148">
        <v>45.188551590156287</v>
      </c>
      <c r="OB10" s="148">
        <v>45.22107556781787</v>
      </c>
      <c r="OC10" s="148">
        <v>45.252519257742819</v>
      </c>
      <c r="OD10" s="148">
        <v>45.282881967381471</v>
      </c>
      <c r="OE10" s="148">
        <v>45.312163149001798</v>
      </c>
      <c r="OF10" s="148">
        <v>45.340362399297689</v>
      </c>
      <c r="OG10" s="148">
        <v>45.367479458950307</v>
      </c>
      <c r="OH10" s="148">
        <v>45.393514212143074</v>
      </c>
      <c r="OI10" s="148">
        <v>45.418466686029909</v>
      </c>
      <c r="OJ10" s="148">
        <v>45.442337050158656</v>
      </c>
      <c r="OK10" s="148">
        <v>45.465125615849047</v>
      </c>
      <c r="OL10" s="148">
        <v>45.486832835525561</v>
      </c>
      <c r="OM10" s="571">
        <v>45.507459302007589</v>
      </c>
      <c r="ON10" s="571">
        <v>45.527005747755148</v>
      </c>
      <c r="OO10" s="571">
        <v>45.545473044072352</v>
      </c>
      <c r="OP10" s="571">
        <v>45.562862200268789</v>
      </c>
      <c r="OQ10" s="571">
        <v>45.579174362779533</v>
      </c>
      <c r="OR10" s="571">
        <v>45.594410814244107</v>
      </c>
      <c r="OS10" s="571">
        <v>45.608572972545936</v>
      </c>
      <c r="OT10" s="571">
        <v>45.621662389812741</v>
      </c>
      <c r="OU10" s="571">
        <v>45.633680751377312</v>
      </c>
      <c r="OV10" s="571">
        <v>45.644629874701899</v>
      </c>
      <c r="OW10" s="571">
        <v>45.654511708264778</v>
      </c>
      <c r="OX10" s="571">
        <v>45.663328330410899</v>
      </c>
      <c r="OY10" s="571">
        <v>45.671081948167576</v>
      </c>
      <c r="OZ10" s="571">
        <v>45.677774896025142</v>
      </c>
      <c r="PA10" s="571">
        <v>45.683409634684374</v>
      </c>
      <c r="PB10" s="571">
        <v>45.68798874977066</v>
      </c>
      <c r="PC10" s="571">
        <v>45.691514950517103</v>
      </c>
      <c r="PD10" s="571">
        <v>45.693991068415528</v>
      </c>
      <c r="PE10" s="571">
        <v>45.695420055838127</v>
      </c>
      <c r="PF10" s="571">
        <v>45.695804984629937</v>
      </c>
      <c r="PG10" s="571">
        <v>45.695149044672164</v>
      </c>
      <c r="PH10" s="571">
        <v>45.693455542419066</v>
      </c>
      <c r="PI10" s="571">
        <v>45.690727899408031</v>
      </c>
      <c r="PJ10" s="571">
        <v>45.686969650743585</v>
      </c>
      <c r="PK10" s="571">
        <v>45.682184443558221</v>
      </c>
      <c r="PL10" s="571">
        <v>45.676376035447348</v>
      </c>
      <c r="PM10" s="571">
        <v>45.669548292884166</v>
      </c>
      <c r="PN10" s="571">
        <v>45.661705189610799</v>
      </c>
      <c r="PO10" s="571">
        <v>45.652850805009365</v>
      </c>
      <c r="PP10" s="571">
        <v>45.642989322453339</v>
      </c>
      <c r="PQ10" s="571">
        <v>45.6321250276401</v>
      </c>
      <c r="PR10" s="571">
        <v>45.620262306904706</v>
      </c>
      <c r="PS10" s="571">
        <v>45.607405645518099</v>
      </c>
      <c r="PT10" s="571">
        <v>45.593559625968098</v>
      </c>
      <c r="PU10" s="571">
        <v>45.578728926225885</v>
      </c>
      <c r="PV10" s="571">
        <v>45.562918317998552</v>
      </c>
      <c r="PW10" s="571">
        <v>45.546132664967878</v>
      </c>
      <c r="PX10" s="571">
        <v>45.52837692101776</v>
      </c>
      <c r="PY10" s="571">
        <v>45.509656128449365</v>
      </c>
      <c r="PZ10" s="571">
        <v>45.489975416186688</v>
      </c>
      <c r="QA10" s="571">
        <v>45.469339997972867</v>
      </c>
      <c r="QB10" s="571">
        <v>45.447755170556754</v>
      </c>
      <c r="QC10" s="571">
        <v>45.425226311873651</v>
      </c>
      <c r="QD10" s="571">
        <v>45.401758879218029</v>
      </c>
      <c r="QE10" s="571">
        <v>45.377358407410746</v>
      </c>
      <c r="QF10" s="571">
        <v>45.352030506962208</v>
      </c>
      <c r="QG10" s="571">
        <v>45.325780862229998</v>
      </c>
      <c r="QH10" s="571">
        <v>45.298615229575113</v>
      </c>
      <c r="QI10" s="571">
        <v>45.270539435514046</v>
      </c>
      <c r="QJ10" s="571">
        <v>45.241559374871308</v>
      </c>
      <c r="QK10" s="571">
        <v>45.211681008929645</v>
      </c>
      <c r="QL10" s="571">
        <v>45.180910363581816</v>
      </c>
      <c r="QM10" s="571">
        <v>45.149253527482337</v>
      </c>
      <c r="QN10" s="571">
        <v>45.11671665020188</v>
      </c>
      <c r="QO10" s="571">
        <v>45.083305940383504</v>
      </c>
      <c r="QP10" s="571">
        <v>45.049027663903026</v>
      </c>
      <c r="QQ10" s="571">
        <v>45.013888142032805</v>
      </c>
      <c r="QR10" s="571">
        <v>44.977893749611056</v>
      </c>
      <c r="QS10" s="571">
        <v>44.941050913215953</v>
      </c>
      <c r="QT10" s="571">
        <v>44.903366109347083</v>
      </c>
      <c r="QU10" s="571">
        <v>44.864845862612746</v>
      </c>
      <c r="QV10" s="571">
        <v>44.825496743925804</v>
      </c>
      <c r="QW10" s="571">
        <v>44.785325368707774</v>
      </c>
      <c r="QX10" s="571">
        <v>44.744338395101465</v>
      </c>
      <c r="QY10" s="571">
        <v>44.702542522193333</v>
      </c>
      <c r="QZ10" s="571">
        <v>44.659944488247113</v>
      </c>
      <c r="RA10" s="571">
        <v>44.616551068946443</v>
      </c>
      <c r="RB10" s="571">
        <v>44.572369075650947</v>
      </c>
      <c r="RC10" s="571">
        <v>44.527405353662502</v>
      </c>
      <c r="RD10" s="571">
        <v>44.481666780505599</v>
      </c>
      <c r="RE10" s="571">
        <v>44.435160264220116</v>
      </c>
      <c r="RF10" s="571">
        <v>44.387892741667017</v>
      </c>
      <c r="RG10" s="571">
        <v>44.339871176850032</v>
      </c>
      <c r="RH10" s="571">
        <v>44.291102559250255</v>
      </c>
      <c r="RI10" s="571">
        <v>44.241593902175914</v>
      </c>
      <c r="RJ10" s="571">
        <v>44.191352241129316</v>
      </c>
      <c r="RK10" s="571">
        <v>44.140384632187811</v>
      </c>
      <c r="RL10" s="571">
        <v>44.088698150402351</v>
      </c>
      <c r="RM10" s="571">
        <v>44.036299888212035</v>
      </c>
      <c r="RN10" s="571">
        <v>43.98319695387687</v>
      </c>
      <c r="RO10" s="571">
        <v>43.929396469927042</v>
      </c>
      <c r="RP10" s="571">
        <v>43.874905571630499</v>
      </c>
      <c r="RQ10" s="571">
        <v>43.819731405479374</v>
      </c>
      <c r="RR10" s="571">
        <v>43.763881127693701</v>
      </c>
      <c r="RS10" s="571">
        <v>43.707361902744907</v>
      </c>
      <c r="RT10" s="571">
        <v>43.650180901898693</v>
      </c>
      <c r="RU10" s="571">
        <v>43.59234530177627</v>
      </c>
      <c r="RV10" s="571">
        <v>43.533862282936042</v>
      </c>
      <c r="RW10" s="571">
        <v>43.474739028475334</v>
      </c>
      <c r="RX10" s="571">
        <v>43.414982722651821</v>
      </c>
      <c r="RY10" s="571">
        <v>43.354600549525507</v>
      </c>
      <c r="RZ10" s="571">
        <v>43.293599691620933</v>
      </c>
      <c r="SA10" s="571">
        <v>43.231987328610884</v>
      </c>
      <c r="SB10" s="571">
        <v>43.169770636020033</v>
      </c>
      <c r="SC10" s="571">
        <v>43.10695678395075</v>
      </c>
      <c r="SD10" s="571">
        <v>43.043552935828515</v>
      </c>
      <c r="SE10" s="571">
        <v>42.979566247170638</v>
      </c>
      <c r="SF10" s="571">
        <v>42.915003864374171</v>
      </c>
      <c r="SG10" s="571">
        <v>42.849872923527556</v>
      </c>
      <c r="SH10" s="571">
        <v>42.784180549241832</v>
      </c>
      <c r="SI10" s="571">
        <v>42.717933853505372</v>
      </c>
      <c r="SJ10" s="571">
        <v>42.651139934558223</v>
      </c>
      <c r="SK10" s="571">
        <v>42.583805875790752</v>
      </c>
      <c r="SL10" s="571">
        <v>42.515938744661575</v>
      </c>
      <c r="SM10" s="571">
        <v>42.447545591638928</v>
      </c>
      <c r="SN10" s="571">
        <v>42.378633449163225</v>
      </c>
      <c r="SO10" s="571">
        <v>42.309209330631766</v>
      </c>
      <c r="SP10" s="571">
        <v>42.23928022940455</v>
      </c>
      <c r="SQ10" s="571">
        <v>42.168853117833017</v>
      </c>
      <c r="SR10" s="571">
        <v>42.097934946308946</v>
      </c>
      <c r="SS10" s="571">
        <v>42.026532642336782</v>
      </c>
      <c r="ST10" s="571">
        <v>41.954653109626143</v>
      </c>
      <c r="SU10" s="571">
        <v>41.882303227206762</v>
      </c>
      <c r="SV10" s="571">
        <v>41.809489848564532</v>
      </c>
      <c r="SW10" s="571">
        <v>41.736219800799141</v>
      </c>
      <c r="SX10" s="571">
        <v>41.662499883802582</v>
      </c>
      <c r="SY10" s="571">
        <v>41.588336869459951</v>
      </c>
      <c r="SZ10" s="571">
        <v>41.513737500869333</v>
      </c>
      <c r="TA10" s="571">
        <v>41.438708491585693</v>
      </c>
      <c r="TB10" s="571">
        <v>41.363256524881777</v>
      </c>
      <c r="TC10" s="571">
        <v>41.287388253033292</v>
      </c>
      <c r="TD10" s="571">
        <v>41.211110296622842</v>
      </c>
      <c r="TE10" s="571">
        <v>41.134429243863984</v>
      </c>
      <c r="TF10" s="571">
        <v>41.057351649946412</v>
      </c>
      <c r="TG10" s="571">
        <v>40.979884036401508</v>
      </c>
      <c r="TH10" s="571">
        <v>40.902032890486545</v>
      </c>
      <c r="TI10" s="571">
        <v>40.823804664589531</v>
      </c>
      <c r="TJ10" s="571">
        <v>40.745205775654036</v>
      </c>
      <c r="TK10" s="571">
        <v>40.666242604621594</v>
      </c>
      <c r="TL10" s="571">
        <v>40.586921495895993</v>
      </c>
      <c r="TM10" s="571">
        <v>40.507248756824488</v>
      </c>
      <c r="TN10" s="571">
        <v>40.42723065719791</v>
      </c>
      <c r="TO10" s="571">
        <v>40.346873428770678</v>
      </c>
      <c r="TP10" s="571">
        <v>40.266183264798279</v>
      </c>
      <c r="TQ10" s="571">
        <v>40.185166319593037</v>
      </c>
      <c r="TR10" s="571">
        <v>40.103828708097616</v>
      </c>
      <c r="TS10" s="571">
        <v>40.022176505476821</v>
      </c>
      <c r="TT10" s="571">
        <v>39.940215746726565</v>
      </c>
      <c r="TU10" s="571">
        <v>39.857952426300159</v>
      </c>
      <c r="TV10" s="571">
        <v>39.775392497751596</v>
      </c>
      <c r="TW10" s="571">
        <v>39.692541873395854</v>
      </c>
      <c r="TX10" s="571">
        <v>39.609406423985789</v>
      </c>
      <c r="TY10" s="571">
        <v>39.525991978404939</v>
      </c>
      <c r="TZ10" s="571">
        <v>39.442304323377172</v>
      </c>
      <c r="UA10" s="571">
        <v>39.358349203191842</v>
      </c>
      <c r="UB10" s="571">
        <v>39.274132319443837</v>
      </c>
      <c r="UC10" s="571">
        <v>39.189659330790768</v>
      </c>
      <c r="UD10" s="571">
        <v>39.104935852723912</v>
      </c>
      <c r="UE10" s="571">
        <v>39.019967457353971</v>
      </c>
      <c r="UF10" s="571">
        <v>38.934759673212483</v>
      </c>
      <c r="UG10" s="571">
        <v>38.849317985067351</v>
      </c>
      <c r="UH10" s="571">
        <v>38.763647833751456</v>
      </c>
      <c r="UI10" s="571">
        <v>38.677754616006737</v>
      </c>
      <c r="UJ10" s="571">
        <v>38.591643684340916</v>
      </c>
      <c r="UK10" s="571">
        <v>38.505320346898188</v>
      </c>
      <c r="UL10" s="571">
        <v>38.418789867342241</v>
      </c>
      <c r="UM10" s="571">
        <v>38.332057464754037</v>
      </c>
      <c r="UN10" s="571">
        <v>38.245128313539261</v>
      </c>
      <c r="UO10" s="571">
        <v>38.158007543351744</v>
      </c>
      <c r="UP10" s="571">
        <v>38.070700239026124</v>
      </c>
      <c r="UQ10" s="571">
        <v>37.983211440523746</v>
      </c>
      <c r="UR10" s="571">
        <v>37.895546142890659</v>
      </c>
      <c r="US10" s="571">
        <v>37.807709296226065</v>
      </c>
      <c r="UT10" s="571">
        <v>37.719705805662109</v>
      </c>
      <c r="UU10" s="571">
        <v>37.631540531355768</v>
      </c>
      <c r="UV10" s="571">
        <v>37.54321828848979</v>
      </c>
      <c r="UW10" s="571">
        <v>37.454743847285314</v>
      </c>
      <c r="UX10" s="571">
        <v>37.36612193302431</v>
      </c>
      <c r="UY10" s="571">
        <v>37.277357226081939</v>
      </c>
      <c r="UZ10" s="571">
        <v>37.188454361968681</v>
      </c>
      <c r="VA10" s="571">
        <v>37.099417931382945</v>
      </c>
      <c r="VB10" s="571">
        <v>37.010252480270651</v>
      </c>
      <c r="VC10" s="571">
        <v>36.92096250989654</v>
      </c>
      <c r="VD10" s="571">
        <v>36.831552476923029</v>
      </c>
      <c r="VE10" s="571">
        <v>36.742026793497423</v>
      </c>
      <c r="VF10" s="571">
        <v>36.652389827348102</v>
      </c>
      <c r="VG10" s="571">
        <v>36.56264590188885</v>
      </c>
      <c r="VH10" s="571">
        <v>36.472799296330713</v>
      </c>
      <c r="VI10" s="571">
        <v>36.382854245802292</v>
      </c>
      <c r="VJ10" s="571">
        <v>36.292814941476799</v>
      </c>
      <c r="VK10" s="571">
        <v>36.202685530706667</v>
      </c>
      <c r="VL10" s="571">
        <v>36.112470117165998</v>
      </c>
      <c r="VM10" s="571">
        <v>36.022172760998409</v>
      </c>
      <c r="VN10" s="571">
        <v>35.931797478973316</v>
      </c>
      <c r="VO10" s="571">
        <v>35.841348244647079</v>
      </c>
      <c r="VP10" s="571">
        <v>35.750828988531701</v>
      </c>
      <c r="VQ10" s="571">
        <v>35.660243598268707</v>
      </c>
      <c r="VR10" s="571">
        <v>35.569595918809831</v>
      </c>
      <c r="VS10" s="571">
        <v>35.478889752602392</v>
      </c>
      <c r="VT10" s="571">
        <v>35.388128859780522</v>
      </c>
      <c r="VU10" s="571">
        <v>35.29731695836297</v>
      </c>
      <c r="VV10" s="571">
        <v>35.206457724453436</v>
      </c>
      <c r="VW10" s="571">
        <v>35.115554792448599</v>
      </c>
      <c r="VX10" s="571">
        <v>35.02461175524914</v>
      </c>
      <c r="VY10" s="571">
        <v>34.933632164476151</v>
      </c>
      <c r="VZ10" s="571">
        <v>34.842619530691458</v>
      </c>
      <c r="WA10" s="571">
        <v>34.75157732362301</v>
      </c>
      <c r="WB10" s="571">
        <v>34.660508972393792</v>
      </c>
      <c r="WC10" s="571">
        <v>34.569417865754239</v>
      </c>
      <c r="WD10" s="571">
        <v>34.478307352319554</v>
      </c>
      <c r="WE10" s="149">
        <v>34.387180740810003</v>
      </c>
      <c r="WF10" s="149">
        <v>34.296041300293645</v>
      </c>
      <c r="WG10" s="149">
        <v>34.204892260435074</v>
      </c>
      <c r="WH10" s="149">
        <v>34.11373681174436</v>
      </c>
      <c r="WI10" s="149">
        <v>34.022578105830803</v>
      </c>
      <c r="WJ10" s="149">
        <v>33.931419255658959</v>
      </c>
      <c r="WK10" s="149">
        <v>33.840263335806966</v>
      </c>
      <c r="WL10" s="149">
        <v>33.74911338272868</v>
      </c>
      <c r="WM10" s="149">
        <v>33.657972395016635</v>
      </c>
      <c r="WN10" s="149">
        <v>33.566843333668885</v>
      </c>
      <c r="WO10" s="149">
        <v>33.475729122356718</v>
      </c>
      <c r="WP10" s="149">
        <v>33.384632647694971</v>
      </c>
      <c r="WQ10" s="149">
        <v>33.293556759514523</v>
      </c>
      <c r="WR10" s="149">
        <v>33.202504271136128</v>
      </c>
      <c r="WS10" s="149">
        <v>33.111477959645967</v>
      </c>
      <c r="WT10" s="149">
        <v>33.020480566172836</v>
      </c>
      <c r="WU10" s="149">
        <v>32.929514796167055</v>
      </c>
      <c r="WV10" s="149">
        <v>32.838583319679991</v>
      </c>
      <c r="WW10" s="149">
        <v>32.747688771645393</v>
      </c>
      <c r="WX10" s="149">
        <v>32.65683375216183</v>
      </c>
      <c r="WY10" s="149">
        <v>32.566020826775414</v>
      </c>
      <c r="WZ10" s="149">
        <v>32.475252526764258</v>
      </c>
      <c r="XA10" s="149">
        <v>32.38453134942359</v>
      </c>
      <c r="XB10" s="149">
        <v>32.293859758350649</v>
      </c>
      <c r="XC10" s="149">
        <v>32.203240183731438</v>
      </c>
      <c r="XD10" s="149">
        <v>32.112675022627187</v>
      </c>
      <c r="XE10" s="149">
        <v>32.022166639261208</v>
      </c>
      <c r="XF10" s="149">
        <v>31.931717365306554</v>
      </c>
      <c r="XG10" s="149">
        <v>31.841329500173739</v>
      </c>
      <c r="XH10" s="149">
        <v>31.751005311297739</v>
      </c>
      <c r="XI10" s="149">
        <v>31.660747034426706</v>
      </c>
      <c r="XJ10" s="149">
        <v>31.570556873909034</v>
      </c>
      <c r="XK10" s="149">
        <v>31.480437002981269</v>
      </c>
      <c r="XL10" s="149">
        <v>31.390389564055813</v>
      </c>
      <c r="XM10" s="149">
        <v>31.300416669007788</v>
      </c>
      <c r="XN10" s="149">
        <v>31.210520399461924</v>
      </c>
      <c r="XO10" s="149">
        <v>31.120702807079503</v>
      </c>
      <c r="XP10" s="149">
        <v>31.030965913843978</v>
      </c>
      <c r="XQ10" s="149">
        <v>30.941311712346334</v>
      </c>
      <c r="XR10" s="149">
        <v>30.851742166070778</v>
      </c>
      <c r="XS10" s="149">
        <v>30.762259209678025</v>
      </c>
      <c r="XT10" s="149">
        <v>30.672864749289605</v>
      </c>
      <c r="XU10" s="149">
        <v>30.583560662770118</v>
      </c>
      <c r="XV10" s="149">
        <v>30.49434880000943</v>
      </c>
      <c r="XW10" s="149">
        <v>30.405230983203566</v>
      </c>
      <c r="XX10" s="149">
        <v>30.316209007135015</v>
      </c>
      <c r="XY10" s="149">
        <v>30.22728463945143</v>
      </c>
      <c r="XZ10" s="149">
        <v>30.138459620944055</v>
      </c>
      <c r="YA10" s="149">
        <v>30.04973566582478</v>
      </c>
      <c r="YB10" s="149">
        <v>29.961114462001696</v>
      </c>
      <c r="YC10" s="149">
        <v>29.872597671353638</v>
      </c>
      <c r="YD10" s="149">
        <v>29.784186930003969</v>
      </c>
      <c r="YE10" s="149">
        <v>29.695883848592487</v>
      </c>
      <c r="YF10" s="149">
        <v>29.60769001254652</v>
      </c>
      <c r="YG10" s="149">
        <v>29.519606982350158</v>
      </c>
      <c r="YH10" s="149">
        <v>29.431636293812687</v>
      </c>
      <c r="YI10" s="149">
        <v>29.343779458334861</v>
      </c>
      <c r="YJ10" s="149">
        <v>29.256037963174698</v>
      </c>
      <c r="YK10" s="149">
        <v>29.168413271710797</v>
      </c>
      <c r="YL10" s="149">
        <v>29.080906823704915</v>
      </c>
      <c r="YM10" s="149">
        <v>28.993520035562693</v>
      </c>
      <c r="YN10" s="149">
        <v>28.90625430059217</v>
      </c>
      <c r="YO10" s="149">
        <v>28.81911098926248</v>
      </c>
      <c r="YP10" s="149">
        <v>28.732091449458597</v>
      </c>
      <c r="YQ10" s="149">
        <v>28.645197006736314</v>
      </c>
      <c r="YR10" s="149">
        <v>28.55842896457467</v>
      </c>
      <c r="YS10" s="149">
        <v>28.471788604626621</v>
      </c>
      <c r="YT10" s="149">
        <v>28.385277186968374</v>
      </c>
      <c r="YU10" s="149">
        <v>28.298895950346964</v>
      </c>
      <c r="YV10" s="149">
        <v>28.212646112425695</v>
      </c>
      <c r="YW10" s="149">
        <v>28.126528870027876</v>
      </c>
      <c r="YX10" s="149">
        <v>28.040545399379425</v>
      </c>
      <c r="YY10" s="149">
        <v>27.954696856348626</v>
      </c>
      <c r="YZ10" s="149">
        <v>27.868984376684903</v>
      </c>
      <c r="ZA10" s="149">
        <v>27.783409076255353</v>
      </c>
      <c r="ZB10" s="149">
        <v>27.697972051279216</v>
      </c>
      <c r="ZC10" s="149">
        <v>27.612674378561483</v>
      </c>
      <c r="ZD10" s="149">
        <v>27.527517115723111</v>
      </c>
      <c r="ZE10" s="149">
        <v>27.442501301430681</v>
      </c>
      <c r="ZF10" s="149">
        <v>27.357627955623411</v>
      </c>
      <c r="ZG10" s="149">
        <v>27.27289807973856</v>
      </c>
      <c r="ZH10" s="149">
        <v>27.188312656934894</v>
      </c>
      <c r="ZI10" s="149">
        <v>27.103872652314177</v>
      </c>
      <c r="ZJ10" s="149">
        <v>27.019579013140358</v>
      </c>
      <c r="ZK10" s="149">
        <v>26.935432669057963</v>
      </c>
      <c r="ZL10" s="149">
        <v>26.851434532307273</v>
      </c>
      <c r="ZM10" s="149">
        <v>26.767585497938125</v>
      </c>
      <c r="ZN10" s="149">
        <v>26.683886444021958</v>
      </c>
      <c r="ZO10" s="149">
        <v>26.600338231861553</v>
      </c>
      <c r="ZP10" s="149">
        <v>26.516941706198789</v>
      </c>
      <c r="ZQ10" s="149">
        <v>26.433697695421237</v>
      </c>
      <c r="ZR10" s="149">
        <v>26.350607011765405</v>
      </c>
      <c r="ZS10" s="149">
        <v>26.267670451519351</v>
      </c>
      <c r="ZT10" s="149">
        <v>26.184888795222676</v>
      </c>
      <c r="ZU10" s="149">
        <v>26.10226280786484</v>
      </c>
      <c r="ZV10" s="149">
        <v>26.019793239081128</v>
      </c>
      <c r="ZW10" s="149">
        <v>25.93748082334719</v>
      </c>
      <c r="ZX10" s="149">
        <v>25.855326280171376</v>
      </c>
      <c r="ZY10" s="149">
        <v>25.773330314285001</v>
      </c>
      <c r="ZZ10" s="149">
        <v>25.691493615831114</v>
      </c>
      <c r="AAA10" s="149">
        <v>25.60981686055079</v>
      </c>
      <c r="AAB10" s="149">
        <v>25.528300709967972</v>
      </c>
      <c r="AAC10" s="149">
        <v>25.446945811572043</v>
      </c>
      <c r="AAD10" s="149">
        <v>25.365752798998621</v>
      </c>
      <c r="AAE10" s="149">
        <v>25.284722292208787</v>
      </c>
      <c r="AAF10" s="149">
        <v>25.203854897665682</v>
      </c>
      <c r="AAG10" s="149">
        <v>25.123151208509697</v>
      </c>
      <c r="AAH10" s="149">
        <v>25.042611804731767</v>
      </c>
      <c r="AAI10" s="149">
        <v>24.962237253344785</v>
      </c>
      <c r="AAJ10" s="149">
        <v>24.882028108552841</v>
      </c>
      <c r="AAK10" s="149">
        <v>24.801984911919092</v>
      </c>
      <c r="AAL10" s="149">
        <v>24.72210819253133</v>
      </c>
      <c r="AAM10" s="149">
        <v>24.642398467165847</v>
      </c>
      <c r="AAN10" s="149">
        <v>24.56285624044969</v>
      </c>
      <c r="AAO10" s="149">
        <v>24.483482005020733</v>
      </c>
      <c r="AAP10" s="149">
        <v>24.404276241686031</v>
      </c>
      <c r="AAQ10" s="149">
        <v>24.325239419578686</v>
      </c>
      <c r="AAR10" s="149">
        <v>24.246371996312604</v>
      </c>
      <c r="AAS10" s="149">
        <v>24.167674418135171</v>
      </c>
      <c r="AAT10" s="149">
        <v>24.089147120078866</v>
      </c>
      <c r="AAU10" s="149">
        <v>24.010790526110728</v>
      </c>
      <c r="AAV10" s="149">
        <v>23.932605049279889</v>
      </c>
      <c r="AAW10" s="149">
        <v>23.854591091863863</v>
      </c>
      <c r="AAX10" s="149">
        <v>23.776749045512311</v>
      </c>
      <c r="AAY10" s="149">
        <v>23.69907929139012</v>
      </c>
      <c r="AAZ10" s="149">
        <v>23.621582200317924</v>
      </c>
      <c r="ABA10" s="149">
        <v>23.54425813291132</v>
      </c>
      <c r="ABB10" s="149">
        <v>23.467107439718124</v>
      </c>
      <c r="ABC10" s="149">
        <v>23.390130461354619</v>
      </c>
      <c r="ABD10" s="149">
        <v>23.313327528639178</v>
      </c>
      <c r="ABE10" s="149">
        <v>23.236698962725033</v>
      </c>
      <c r="ABF10" s="149">
        <v>23.160245075231035</v>
      </c>
      <c r="ABG10" s="149">
        <v>23.083966168370697</v>
      </c>
      <c r="ABH10" s="149">
        <v>23.007862535080374</v>
      </c>
      <c r="ABI10" s="149">
        <v>22.931934459144479</v>
      </c>
      <c r="ABJ10" s="149">
        <v>22.856182215320558</v>
      </c>
      <c r="ABK10" s="149">
        <v>22.78060606946201</v>
      </c>
      <c r="ABL10" s="149">
        <v>22.705206278639103</v>
      </c>
      <c r="ABM10" s="149">
        <v>22.629983091259298</v>
      </c>
      <c r="ABN10" s="149">
        <v>22.554936747184986</v>
      </c>
      <c r="ABO10" s="149">
        <v>22.48006747785055</v>
      </c>
      <c r="ABP10" s="149">
        <v>22.405375506377499</v>
      </c>
      <c r="ABQ10" s="149">
        <v>22.330861047688085</v>
      </c>
      <c r="ABR10" s="149">
        <v>22.256524308617941</v>
      </c>
      <c r="ABS10" s="149">
        <v>22.182365488026587</v>
      </c>
      <c r="ABT10" s="149">
        <v>22.108384776906981</v>
      </c>
      <c r="ABU10" s="149">
        <v>22.034582358493353</v>
      </c>
      <c r="ABV10" s="149">
        <v>21.96095840836767</v>
      </c>
      <c r="ABW10" s="149">
        <v>21.887513094565104</v>
      </c>
      <c r="ABX10" s="149">
        <v>21.814246577677476</v>
      </c>
      <c r="ABY10" s="149">
        <v>21.741159010955645</v>
      </c>
      <c r="ABZ10" s="149">
        <v>21.668250540410575</v>
      </c>
      <c r="ACA10" s="149">
        <v>21.59552130491311</v>
      </c>
      <c r="ACB10" s="149">
        <v>21.522971436292028</v>
      </c>
      <c r="ACC10" s="149">
        <v>21.450601059431246</v>
      </c>
      <c r="ACD10" s="149">
        <v>21.378410292365459</v>
      </c>
      <c r="ACE10" s="149">
        <v>21.306399246374635</v>
      </c>
      <c r="ACF10" s="149">
        <v>21.234568026076957</v>
      </c>
      <c r="ACG10" s="149">
        <v>21.162916729520834</v>
      </c>
      <c r="ACH10" s="149">
        <v>21.091445448275469</v>
      </c>
      <c r="ACI10" s="149">
        <v>21.020154267520443</v>
      </c>
      <c r="ACJ10" s="149">
        <v>20.949043266133227</v>
      </c>
      <c r="ACK10" s="149">
        <v>20.878112516777058</v>
      </c>
      <c r="ACL10" s="149">
        <v>20.807362085985961</v>
      </c>
      <c r="ACM10" s="149">
        <v>20.736792034249639</v>
      </c>
      <c r="ACN10" s="149">
        <v>20.666402416096822</v>
      </c>
      <c r="ACO10" s="149">
        <v>20.596193280177541</v>
      </c>
      <c r="ACP10" s="149">
        <v>20.526164669344016</v>
      </c>
      <c r="ACQ10" s="149">
        <v>20.456316620731066</v>
      </c>
      <c r="ACR10" s="149">
        <v>20.386649165834644</v>
      </c>
      <c r="ACS10" s="149">
        <v>20.317162330589543</v>
      </c>
      <c r="ACT10" s="149">
        <v>20.247856135446476</v>
      </c>
      <c r="ACU10" s="149">
        <v>20.178730595447171</v>
      </c>
      <c r="ACV10" s="149">
        <v>20.109785720299282</v>
      </c>
      <c r="ACW10" s="149">
        <v>20.041021514449763</v>
      </c>
      <c r="ACX10" s="149">
        <v>19.972437977157199</v>
      </c>
      <c r="ACY10" s="149">
        <v>19.904035102563572</v>
      </c>
      <c r="ACZ10" s="149">
        <v>19.835812879764191</v>
      </c>
      <c r="ADA10" s="149">
        <v>19.767771292877551</v>
      </c>
      <c r="ADB10" s="149">
        <v>19.699910321113759</v>
      </c>
      <c r="ADC10" s="149">
        <v>19.632229938841459</v>
      </c>
      <c r="ADD10" s="149">
        <v>19.564730115655149</v>
      </c>
      <c r="ADE10" s="149">
        <v>19.497410816440105</v>
      </c>
      <c r="ADF10" s="149">
        <v>19.43027200143738</v>
      </c>
      <c r="ADG10" s="149">
        <v>19.363313626307217</v>
      </c>
      <c r="ADH10" s="149">
        <v>19.296535642192175</v>
      </c>
      <c r="ADI10" s="149">
        <v>19.229937995778737</v>
      </c>
      <c r="ADJ10" s="149">
        <v>19.163520629358441</v>
      </c>
      <c r="ADK10" s="149">
        <v>19.097283480888056</v>
      </c>
      <c r="ADL10" s="149">
        <v>19.031226484048791</v>
      </c>
      <c r="ADM10" s="149">
        <v>18.965349568304788</v>
      </c>
      <c r="ADN10" s="149">
        <v>18.899652658960541</v>
      </c>
      <c r="ADO10" s="149">
        <v>18.834135677217819</v>
      </c>
      <c r="ADP10" s="149">
        <v>18.768798540231622</v>
      </c>
      <c r="ADQ10" s="149">
        <v>18.703641161165116</v>
      </c>
      <c r="ADR10" s="149">
        <v>18.63866344924428</v>
      </c>
      <c r="ADS10" s="149">
        <v>18.573865309811094</v>
      </c>
      <c r="ADT10" s="149">
        <v>18.509246644376713</v>
      </c>
      <c r="ADU10" s="149">
        <v>18.444807350673187</v>
      </c>
      <c r="ADV10" s="149">
        <v>18.380547322704754</v>
      </c>
      <c r="ADW10" s="572"/>
    </row>
    <row r="11" spans="1:803" x14ac:dyDescent="0.3">
      <c r="A11" s="570">
        <v>7</v>
      </c>
      <c r="B11" s="78" t="s">
        <v>185</v>
      </c>
      <c r="C11" s="148">
        <v>11.335538190956706</v>
      </c>
      <c r="D11" s="148">
        <v>11.378981639321738</v>
      </c>
      <c r="E11" s="148">
        <v>11.42262063615814</v>
      </c>
      <c r="F11" s="148">
        <v>11.466455843859132</v>
      </c>
      <c r="G11" s="148">
        <v>11.510487920633551</v>
      </c>
      <c r="H11" s="148">
        <v>11.554717520344088</v>
      </c>
      <c r="I11" s="148">
        <v>11.599145292342548</v>
      </c>
      <c r="J11" s="148">
        <v>11.643771881302147</v>
      </c>
      <c r="K11" s="148">
        <v>11.688597927046725</v>
      </c>
      <c r="L11" s="148">
        <v>11.733624064376951</v>
      </c>
      <c r="M11" s="148">
        <v>11.778850922893364</v>
      </c>
      <c r="N11" s="148">
        <v>11.8242791268163</v>
      </c>
      <c r="O11" s="148">
        <v>11.869909294802611</v>
      </c>
      <c r="P11" s="148">
        <v>11.915742039759191</v>
      </c>
      <c r="Q11" s="148">
        <v>11.961777968653198</v>
      </c>
      <c r="R11" s="148">
        <v>12.00801768231902</v>
      </c>
      <c r="S11" s="148">
        <v>12.054461775261872</v>
      </c>
      <c r="T11" s="148">
        <v>12.101110835458027</v>
      </c>
      <c r="U11" s="148">
        <v>12.147965444151634</v>
      </c>
      <c r="V11" s="148">
        <v>12.195026175648085</v>
      </c>
      <c r="W11" s="148">
        <v>12.242293597103879</v>
      </c>
      <c r="X11" s="148">
        <v>12.289768268312971</v>
      </c>
      <c r="Y11" s="148">
        <v>12.337450741489546</v>
      </c>
      <c r="Z11" s="148">
        <v>12.385341561047182</v>
      </c>
      <c r="AA11" s="148">
        <v>12.433441263374402</v>
      </c>
      <c r="AB11" s="148">
        <v>12.481750376606486</v>
      </c>
      <c r="AC11" s="148">
        <v>12.53026942039364</v>
      </c>
      <c r="AD11" s="148">
        <v>12.578998905665335</v>
      </c>
      <c r="AE11" s="148">
        <v>12.627939334390925</v>
      </c>
      <c r="AF11" s="148">
        <v>12.67709119933637</v>
      </c>
      <c r="AG11" s="148">
        <v>12.726454983817161</v>
      </c>
      <c r="AH11" s="148">
        <v>12.776031161447284</v>
      </c>
      <c r="AI11" s="148">
        <v>12.825820195884292</v>
      </c>
      <c r="AJ11" s="148">
        <v>12.875822540570377</v>
      </c>
      <c r="AK11" s="148">
        <v>12.926038638469459</v>
      </c>
      <c r="AL11" s="148">
        <v>12.97646892180021</v>
      </c>
      <c r="AM11" s="148">
        <v>13.02711381176503</v>
      </c>
      <c r="AN11" s="148">
        <v>13.07797371827489</v>
      </c>
      <c r="AO11" s="148">
        <v>13.129049039670058</v>
      </c>
      <c r="AP11" s="148">
        <v>13.180340162436622</v>
      </c>
      <c r="AQ11" s="148">
        <v>13.231847460918848</v>
      </c>
      <c r="AR11" s="148">
        <v>13.283571297027258</v>
      </c>
      <c r="AS11" s="148">
        <v>13.335512019942492</v>
      </c>
      <c r="AT11" s="148">
        <v>13.387669965814812</v>
      </c>
      <c r="AU11" s="148">
        <v>13.440045457459348</v>
      </c>
      <c r="AV11" s="148">
        <v>13.492638804046953</v>
      </c>
      <c r="AW11" s="148">
        <v>13.545450300790669</v>
      </c>
      <c r="AX11" s="148">
        <v>13.598480228627832</v>
      </c>
      <c r="AY11" s="148">
        <v>13.651728853897701</v>
      </c>
      <c r="AZ11" s="148">
        <v>13.705196428014656</v>
      </c>
      <c r="BA11" s="148">
        <v>13.758883187136913</v>
      </c>
      <c r="BB11" s="148">
        <v>13.812789351830746</v>
      </c>
      <c r="BC11" s="148">
        <v>13.866915126730175</v>
      </c>
      <c r="BD11" s="148">
        <v>13.921260700192112</v>
      </c>
      <c r="BE11" s="148">
        <v>13.975826243946974</v>
      </c>
      <c r="BF11" s="148">
        <v>14.030611912744696</v>
      </c>
      <c r="BG11" s="148">
        <v>14.085617843996147</v>
      </c>
      <c r="BH11" s="148">
        <v>14.140844157409969</v>
      </c>
      <c r="BI11" s="148">
        <v>14.196290954624772</v>
      </c>
      <c r="BJ11" s="148">
        <v>14.251958318836717</v>
      </c>
      <c r="BK11" s="148">
        <v>14.307846314422429</v>
      </c>
      <c r="BL11" s="148">
        <v>14.363954986557312</v>
      </c>
      <c r="BM11" s="148">
        <v>14.420284360829175</v>
      </c>
      <c r="BN11" s="148">
        <v>14.476834442847187</v>
      </c>
      <c r="BO11" s="148">
        <v>14.533605217846221</v>
      </c>
      <c r="BP11" s="148">
        <v>14.590596650286498</v>
      </c>
      <c r="BQ11" s="148">
        <v>14.647808683448584</v>
      </c>
      <c r="BR11" s="148">
        <v>14.705241239023719</v>
      </c>
      <c r="BS11" s="148">
        <v>14.762894216699532</v>
      </c>
      <c r="BT11" s="148">
        <v>14.820767493741073</v>
      </c>
      <c r="BU11" s="148">
        <v>14.878860924567226</v>
      </c>
      <c r="BV11" s="148">
        <v>14.937174340322514</v>
      </c>
      <c r="BW11" s="148">
        <v>14.995707548444292</v>
      </c>
      <c r="BX11" s="148">
        <v>15.054460332225354</v>
      </c>
      <c r="BY11" s="148">
        <v>15.11343245037197</v>
      </c>
      <c r="BZ11" s="148">
        <v>15.172623636557384</v>
      </c>
      <c r="CA11" s="148">
        <v>15.232033598970808</v>
      </c>
      <c r="CB11" s="148">
        <v>15.291662019861892</v>
      </c>
      <c r="CC11" s="148">
        <v>15.351508555080775</v>
      </c>
      <c r="CD11" s="148">
        <v>15.411572833613695</v>
      </c>
      <c r="CE11" s="148">
        <v>15.471854457114208</v>
      </c>
      <c r="CF11" s="148">
        <v>15.532352999430096</v>
      </c>
      <c r="CG11" s="148">
        <v>15.59306800612592</v>
      </c>
      <c r="CH11" s="148">
        <v>15.653998994001382</v>
      </c>
      <c r="CI11" s="148">
        <v>15.715145450605446</v>
      </c>
      <c r="CJ11" s="148">
        <v>15.776506833746327</v>
      </c>
      <c r="CK11" s="148">
        <v>15.838082570997406</v>
      </c>
      <c r="CL11" s="148">
        <v>15.899872059199087</v>
      </c>
      <c r="CM11" s="148">
        <v>15.961874663956738</v>
      </c>
      <c r="CN11" s="148">
        <v>16.024089719134714</v>
      </c>
      <c r="CO11" s="148">
        <v>16.086516526346571</v>
      </c>
      <c r="CP11" s="148">
        <v>16.149154354441563</v>
      </c>
      <c r="CQ11" s="148">
        <v>16.212002438987458</v>
      </c>
      <c r="CR11" s="148">
        <v>16.275059981749827</v>
      </c>
      <c r="CS11" s="148">
        <v>16.338326150167809</v>
      </c>
      <c r="CT11" s="148">
        <v>16.401800076826547</v>
      </c>
      <c r="CU11" s="148">
        <v>16.465480858926323</v>
      </c>
      <c r="CV11" s="148">
        <v>16.529367557748529</v>
      </c>
      <c r="CW11" s="148">
        <v>16.593459198118573</v>
      </c>
      <c r="CX11" s="148">
        <v>16.657754767865846</v>
      </c>
      <c r="CY11" s="148">
        <v>16.722253217280862</v>
      </c>
      <c r="CZ11" s="148">
        <v>16.786953458569709</v>
      </c>
      <c r="DA11" s="148">
        <v>16.851854365305918</v>
      </c>
      <c r="DB11" s="148">
        <v>16.916954771879912</v>
      </c>
      <c r="DC11" s="148">
        <v>16.98225347294618</v>
      </c>
      <c r="DD11" s="148">
        <v>17.04774922286828</v>
      </c>
      <c r="DE11" s="148">
        <v>17.113440735161884</v>
      </c>
      <c r="DF11" s="148">
        <v>17.179326681935986</v>
      </c>
      <c r="DG11" s="148">
        <v>17.245405693332444</v>
      </c>
      <c r="DH11" s="148">
        <v>17.31167635696405</v>
      </c>
      <c r="DI11" s="148">
        <v>17.378137217351249</v>
      </c>
      <c r="DJ11" s="148">
        <v>17.444786775357777</v>
      </c>
      <c r="DK11" s="148">
        <v>17.511623487625325</v>
      </c>
      <c r="DL11" s="148">
        <v>17.578645766007472</v>
      </c>
      <c r="DM11" s="148">
        <v>17.64585197700308</v>
      </c>
      <c r="DN11" s="148">
        <v>17.71324044118936</v>
      </c>
      <c r="DO11" s="148">
        <v>17.780809432654809</v>
      </c>
      <c r="DP11" s="148">
        <v>17.848557178432266</v>
      </c>
      <c r="DQ11" s="148">
        <v>17.916481857932329</v>
      </c>
      <c r="DR11" s="148">
        <v>17.984581602377286</v>
      </c>
      <c r="DS11" s="148">
        <v>18.05285449423593</v>
      </c>
      <c r="DT11" s="148">
        <v>18.121298566659412</v>
      </c>
      <c r="DU11" s="148">
        <v>18.189911802918413</v>
      </c>
      <c r="DV11" s="148">
        <v>18.25869213584193</v>
      </c>
      <c r="DW11" s="148">
        <v>18.32763744725791</v>
      </c>
      <c r="DX11" s="148">
        <v>18.396745567436042</v>
      </c>
      <c r="DY11" s="148">
        <v>18.466014274532963</v>
      </c>
      <c r="DZ11" s="148">
        <v>18.535441294040218</v>
      </c>
      <c r="EA11" s="148">
        <v>18.605024298235204</v>
      </c>
      <c r="EB11" s="148">
        <v>18.674760905635498</v>
      </c>
      <c r="EC11" s="148">
        <v>18.74464868045682</v>
      </c>
      <c r="ED11" s="148">
        <v>18.814685132074956</v>
      </c>
      <c r="EE11" s="148">
        <v>18.884867714492056</v>
      </c>
      <c r="EF11" s="148">
        <v>18.955193825807488</v>
      </c>
      <c r="EG11" s="148">
        <v>19.025660807693786</v>
      </c>
      <c r="EH11" s="148">
        <v>19.096265944877899</v>
      </c>
      <c r="EI11" s="148">
        <v>19.167006464628177</v>
      </c>
      <c r="EJ11" s="148">
        <v>19.237879536247434</v>
      </c>
      <c r="EK11" s="148">
        <v>19.308882270572518</v>
      </c>
      <c r="EL11" s="148">
        <v>19.380011719480663</v>
      </c>
      <c r="EM11" s="148">
        <v>19.451264875403176</v>
      </c>
      <c r="EN11" s="148">
        <v>19.522638670846696</v>
      </c>
      <c r="EO11" s="148">
        <v>19.59412997792257</v>
      </c>
      <c r="EP11" s="148">
        <v>19.665735607884663</v>
      </c>
      <c r="EQ11" s="148">
        <v>19.737452310676098</v>
      </c>
      <c r="ER11" s="148">
        <v>19.809276774485294</v>
      </c>
      <c r="ES11" s="148">
        <v>19.881205625311797</v>
      </c>
      <c r="ET11" s="148">
        <v>19.953235426542314</v>
      </c>
      <c r="EU11" s="148">
        <v>20.025362678537423</v>
      </c>
      <c r="EV11" s="148">
        <v>20.097583818229385</v>
      </c>
      <c r="EW11" s="148">
        <v>20.169895218731575</v>
      </c>
      <c r="EX11" s="148">
        <v>20.242293188959962</v>
      </c>
      <c r="EY11" s="148">
        <v>20.314773973267126</v>
      </c>
      <c r="EZ11" s="148">
        <v>20.387333751089351</v>
      </c>
      <c r="FA11" s="148">
        <v>20.459968636607151</v>
      </c>
      <c r="FB11" s="148">
        <v>20.53267467841993</v>
      </c>
      <c r="FC11" s="148">
        <v>20.605447859235074</v>
      </c>
      <c r="FD11" s="148">
        <v>20.678284095572117</v>
      </c>
      <c r="FE11" s="148">
        <v>20.751179237482457</v>
      </c>
      <c r="FF11" s="148">
        <v>20.824129068285121</v>
      </c>
      <c r="FG11" s="148">
        <v>20.897129304319169</v>
      </c>
      <c r="FH11" s="148">
        <v>20.970175594713169</v>
      </c>
      <c r="FI11" s="148">
        <v>21.043263521172342</v>
      </c>
      <c r="FJ11" s="148">
        <v>21.11638859778396</v>
      </c>
      <c r="FK11" s="148">
        <v>21.189546270841394</v>
      </c>
      <c r="FL11" s="148">
        <v>21.262731918687525</v>
      </c>
      <c r="FM11" s="148">
        <v>21.335940851577913</v>
      </c>
      <c r="FN11" s="148">
        <v>21.409168311564446</v>
      </c>
      <c r="FO11" s="148">
        <v>21.482409472399819</v>
      </c>
      <c r="FP11" s="148">
        <v>21.555659439463593</v>
      </c>
      <c r="FQ11" s="148">
        <v>21.628913249710259</v>
      </c>
      <c r="FR11" s="148">
        <v>21.702165871639924</v>
      </c>
      <c r="FS11" s="148">
        <v>21.775412205292159</v>
      </c>
      <c r="FT11" s="148">
        <v>21.848647082263618</v>
      </c>
      <c r="FU11" s="148">
        <v>21.921865265749851</v>
      </c>
      <c r="FV11" s="148">
        <v>21.995061450612081</v>
      </c>
      <c r="FW11" s="148">
        <v>22.068230263469307</v>
      </c>
      <c r="FX11" s="148">
        <v>22.141366262816369</v>
      </c>
      <c r="FY11" s="148">
        <v>22.214463939168596</v>
      </c>
      <c r="FZ11" s="148">
        <v>22.287517715233445</v>
      </c>
      <c r="GA11" s="148">
        <v>22.360521946109802</v>
      </c>
      <c r="GB11" s="148">
        <v>22.433470919515415</v>
      </c>
      <c r="GC11" s="148">
        <v>22.506358856043082</v>
      </c>
      <c r="GD11" s="148">
        <v>22.579179909445998</v>
      </c>
      <c r="GE11" s="148">
        <v>22.651928166952906</v>
      </c>
      <c r="GF11" s="148">
        <v>22.724597649613585</v>
      </c>
      <c r="GG11" s="148">
        <v>22.797182312675062</v>
      </c>
      <c r="GH11" s="148">
        <v>22.869676045989177</v>
      </c>
      <c r="GI11" s="148">
        <v>22.942072674452007</v>
      </c>
      <c r="GJ11" s="148">
        <v>23.014365958475501</v>
      </c>
      <c r="GK11" s="148">
        <v>23.08654959449202</v>
      </c>
      <c r="GL11" s="148">
        <v>23.15861721549205</v>
      </c>
      <c r="GM11" s="148">
        <v>23.230562391595729</v>
      </c>
      <c r="GN11" s="148">
        <v>23.302378630658449</v>
      </c>
      <c r="GO11" s="148">
        <v>23.374059378911163</v>
      </c>
      <c r="GP11" s="148">
        <v>23.445598021635682</v>
      </c>
      <c r="GQ11" s="148">
        <v>23.516987883875466</v>
      </c>
      <c r="GR11" s="148">
        <v>23.58822223118219</v>
      </c>
      <c r="GS11" s="148">
        <v>23.6592942703986</v>
      </c>
      <c r="GT11" s="148">
        <v>23.730197150477938</v>
      </c>
      <c r="GU11" s="148">
        <v>23.800923963340303</v>
      </c>
      <c r="GV11" s="148">
        <v>23.871467744766317</v>
      </c>
      <c r="GW11" s="148">
        <v>23.941821475328283</v>
      </c>
      <c r="GX11" s="148">
        <v>24.011978081359278</v>
      </c>
      <c r="GY11" s="148">
        <v>24.081930435960434</v>
      </c>
      <c r="GZ11" s="148">
        <v>24.151671360046475</v>
      </c>
      <c r="HA11" s="148">
        <v>24.221193623430043</v>
      </c>
      <c r="HB11" s="148">
        <v>24.290489945944689</v>
      </c>
      <c r="HC11" s="148">
        <v>24.359552998607018</v>
      </c>
      <c r="HD11" s="148">
        <v>24.428375404817892</v>
      </c>
      <c r="HE11" s="148">
        <v>24.496949741603014</v>
      </c>
      <c r="HF11" s="148">
        <v>24.565268540892898</v>
      </c>
      <c r="HG11" s="148">
        <v>24.633324290842339</v>
      </c>
      <c r="HH11" s="148">
        <v>24.701109437189395</v>
      </c>
      <c r="HI11" s="148">
        <v>24.768616384654006</v>
      </c>
      <c r="HJ11" s="148">
        <v>24.835837498376147</v>
      </c>
      <c r="HK11" s="148">
        <v>24.902765105393577</v>
      </c>
      <c r="HL11" s="148">
        <v>24.969391496158973</v>
      </c>
      <c r="HM11" s="148">
        <v>25.035708926096561</v>
      </c>
      <c r="HN11" s="148">
        <v>25.10170961719794</v>
      </c>
      <c r="HO11" s="148">
        <v>25.16738575965708</v>
      </c>
      <c r="HP11" s="148">
        <v>25.232729513544154</v>
      </c>
      <c r="HQ11" s="148">
        <v>25.297733010518201</v>
      </c>
      <c r="HR11" s="148">
        <v>25.362388355578076</v>
      </c>
      <c r="HS11" s="148">
        <v>25.426687628851745</v>
      </c>
      <c r="HT11" s="148">
        <v>25.490622887423228</v>
      </c>
      <c r="HU11" s="148">
        <v>25.55418616719712</v>
      </c>
      <c r="HV11" s="148">
        <v>25.617369484800175</v>
      </c>
      <c r="HW11" s="148">
        <v>25.680164839519499</v>
      </c>
      <c r="HX11" s="148">
        <v>25.742564215276957</v>
      </c>
      <c r="HY11" s="148">
        <v>25.804559582639204</v>
      </c>
      <c r="HZ11" s="148">
        <v>25.866142900862872</v>
      </c>
      <c r="IA11" s="148">
        <v>25.927306119974265</v>
      </c>
      <c r="IB11" s="148">
        <v>25.988041182882981</v>
      </c>
      <c r="IC11" s="148">
        <v>26.04834002752883</v>
      </c>
      <c r="ID11" s="148">
        <v>26.108194589061245</v>
      </c>
      <c r="IE11" s="148">
        <v>26.167596802050593</v>
      </c>
      <c r="IF11" s="148">
        <v>26.226538602730471</v>
      </c>
      <c r="IG11" s="148">
        <v>26.285011931270304</v>
      </c>
      <c r="IH11" s="148">
        <v>26.343008734077262</v>
      </c>
      <c r="II11" s="148">
        <v>26.400520966126759</v>
      </c>
      <c r="IJ11" s="148">
        <v>26.457540593320388</v>
      </c>
      <c r="IK11" s="148">
        <v>26.514059594870677</v>
      </c>
      <c r="IL11" s="148">
        <v>26.570069965711166</v>
      </c>
      <c r="IM11" s="148">
        <v>26.625563718931232</v>
      </c>
      <c r="IN11" s="148">
        <v>26.680532888234346</v>
      </c>
      <c r="IO11" s="148">
        <v>26.734969530418606</v>
      </c>
      <c r="IP11" s="148">
        <v>26.788865727878544</v>
      </c>
      <c r="IQ11" s="148">
        <v>26.842213591126963</v>
      </c>
      <c r="IR11" s="148">
        <v>26.895005261335442</v>
      </c>
      <c r="IS11" s="148">
        <v>26.947232912892428</v>
      </c>
      <c r="IT11" s="148">
        <v>26.9988887559776</v>
      </c>
      <c r="IU11" s="148">
        <v>27.049965039151004</v>
      </c>
      <c r="IV11" s="148">
        <v>27.100454051955804</v>
      </c>
      <c r="IW11" s="148">
        <v>27.150348127533174</v>
      </c>
      <c r="IX11" s="148">
        <v>27.1996396452478</v>
      </c>
      <c r="IY11" s="148">
        <v>27.248321033322728</v>
      </c>
      <c r="IZ11" s="148">
        <v>27.296384771481925</v>
      </c>
      <c r="JA11" s="148">
        <v>27.343823393599138</v>
      </c>
      <c r="JB11" s="148">
        <v>27.390629490351358</v>
      </c>
      <c r="JC11" s="148">
        <v>27.436795711875579</v>
      </c>
      <c r="JD11" s="148">
        <v>27.482314770426942</v>
      </c>
      <c r="JE11" s="148">
        <v>27.527179443036943</v>
      </c>
      <c r="JF11" s="148">
        <v>27.571382574169842</v>
      </c>
      <c r="JG11" s="148">
        <v>27.614917078375786</v>
      </c>
      <c r="JH11" s="148">
        <v>27.657775942938841</v>
      </c>
      <c r="JI11" s="148">
        <v>27.699952230518313</v>
      </c>
      <c r="JJ11" s="148">
        <v>27.741439081781664</v>
      </c>
      <c r="JK11" s="148">
        <v>27.782229718027128</v>
      </c>
      <c r="JL11" s="148">
        <v>27.822317443794581</v>
      </c>
      <c r="JM11" s="148">
        <v>27.861695649462661</v>
      </c>
      <c r="JN11" s="148">
        <v>27.900357813830496</v>
      </c>
      <c r="JO11" s="148">
        <v>27.93829750668224</v>
      </c>
      <c r="JP11" s="148">
        <v>27.975508391332667</v>
      </c>
      <c r="JQ11" s="148">
        <v>28.011984227152016</v>
      </c>
      <c r="JR11" s="148">
        <v>28.047718872068337</v>
      </c>
      <c r="JS11" s="148">
        <v>28.082706285045543</v>
      </c>
      <c r="JT11" s="148">
        <v>28.116940528535388</v>
      </c>
      <c r="JU11" s="148">
        <v>28.150415770901585</v>
      </c>
      <c r="JV11" s="148">
        <v>28.183126288814396</v>
      </c>
      <c r="JW11" s="148">
        <v>28.215066469613692</v>
      </c>
      <c r="JX11" s="148">
        <v>28.246230813639006</v>
      </c>
      <c r="JY11" s="148">
        <v>28.276613936524694</v>
      </c>
      <c r="JZ11" s="148">
        <v>28.306210571458454</v>
      </c>
      <c r="KA11" s="148">
        <v>28.335015571401577</v>
      </c>
      <c r="KB11" s="148">
        <v>28.36302391126922</v>
      </c>
      <c r="KC11" s="148">
        <v>28.390230690068858</v>
      </c>
      <c r="KD11" s="148">
        <v>28.416631132995576</v>
      </c>
      <c r="KE11" s="148">
        <v>28.442220593482286</v>
      </c>
      <c r="KF11" s="148">
        <v>28.466994555203389</v>
      </c>
      <c r="KG11" s="148">
        <v>28.490948634030282</v>
      </c>
      <c r="KH11" s="148">
        <v>28.514078579937234</v>
      </c>
      <c r="KI11" s="148">
        <v>28.536380278855876</v>
      </c>
      <c r="KJ11" s="148">
        <v>28.557849754477171</v>
      </c>
      <c r="KK11" s="148">
        <v>28.578483169999114</v>
      </c>
      <c r="KL11" s="148">
        <v>28.598276829818907</v>
      </c>
      <c r="KM11" s="148">
        <v>28.61722718116815</v>
      </c>
      <c r="KN11" s="148">
        <v>28.635330815689869</v>
      </c>
      <c r="KO11" s="148">
        <v>28.652584470955784</v>
      </c>
      <c r="KP11" s="148">
        <v>28.66898503192294</v>
      </c>
      <c r="KQ11" s="148">
        <v>28.684529532328224</v>
      </c>
      <c r="KR11" s="148">
        <v>28.699215156019736</v>
      </c>
      <c r="KS11" s="148">
        <v>28.713039238223857</v>
      </c>
      <c r="KT11" s="148">
        <v>28.725999266747053</v>
      </c>
      <c r="KU11" s="148">
        <v>28.738092883111179</v>
      </c>
      <c r="KV11" s="148">
        <v>28.749317883621647</v>
      </c>
      <c r="KW11" s="148">
        <v>28.759672220367321</v>
      </c>
      <c r="KX11" s="148">
        <v>28.769154002151375</v>
      </c>
      <c r="KY11" s="148">
        <v>28.777761495352305</v>
      </c>
      <c r="KZ11" s="148">
        <v>28.78549312471451</v>
      </c>
      <c r="LA11" s="148">
        <v>28.792347474067416</v>
      </c>
      <c r="LB11" s="148">
        <v>28.798323286972984</v>
      </c>
      <c r="LC11" s="148">
        <v>28.803419467300706</v>
      </c>
      <c r="LD11" s="148">
        <v>28.807635079729735</v>
      </c>
      <c r="LE11" s="148">
        <v>28.810969350177729</v>
      </c>
      <c r="LF11" s="148">
        <v>28.813421666156067</v>
      </c>
      <c r="LG11" s="148">
        <v>28.814991577050915</v>
      </c>
      <c r="LH11" s="148">
        <v>28.815678794330239</v>
      </c>
      <c r="LI11" s="148">
        <v>28.815483191676375</v>
      </c>
      <c r="LJ11" s="148">
        <v>28.814404805044042</v>
      </c>
      <c r="LK11" s="148">
        <v>28.812443832643822</v>
      </c>
      <c r="LL11" s="148">
        <v>28.809600634851122</v>
      </c>
      <c r="LM11" s="148">
        <v>28.805875734040566</v>
      </c>
      <c r="LN11" s="148">
        <v>28.801269814346224</v>
      </c>
      <c r="LO11" s="148">
        <v>28.795783721347512</v>
      </c>
      <c r="LP11" s="148">
        <v>28.789418461681432</v>
      </c>
      <c r="LQ11" s="148">
        <v>28.782175202581136</v>
      </c>
      <c r="LR11" s="148">
        <v>28.774055271341531</v>
      </c>
      <c r="LS11" s="148">
        <v>28.765060154711971</v>
      </c>
      <c r="LT11" s="148">
        <v>28.755191498217055</v>
      </c>
      <c r="LU11" s="148">
        <v>28.744451105405659</v>
      </c>
      <c r="LV11" s="148">
        <v>28.732840937029131</v>
      </c>
      <c r="LW11" s="148">
        <v>28.720363110149218</v>
      </c>
      <c r="LX11" s="148">
        <v>28.707019897176501</v>
      </c>
      <c r="LY11" s="148">
        <v>28.692813724840143</v>
      </c>
      <c r="LZ11" s="148">
        <v>28.677747173089895</v>
      </c>
      <c r="MA11" s="148">
        <v>28.661822973931127</v>
      </c>
      <c r="MB11" s="148">
        <v>28.645044010194027</v>
      </c>
      <c r="MC11" s="148">
        <v>28.627413314237902</v>
      </c>
      <c r="MD11" s="148">
        <v>28.608934066591711</v>
      </c>
      <c r="ME11" s="148">
        <v>28.589609594531822</v>
      </c>
      <c r="MF11" s="148">
        <v>28.569443370598393</v>
      </c>
      <c r="MG11" s="148">
        <v>28.548439011051443</v>
      </c>
      <c r="MH11" s="148">
        <v>28.526600274267931</v>
      </c>
      <c r="MI11" s="148">
        <v>28.503931059081101</v>
      </c>
      <c r="MJ11" s="148">
        <v>28.480435403063595</v>
      </c>
      <c r="MK11" s="148">
        <v>28.456117480755427</v>
      </c>
      <c r="ML11" s="148">
        <v>28.430981601838656</v>
      </c>
      <c r="MM11" s="148">
        <v>28.40503220925989</v>
      </c>
      <c r="MN11" s="148">
        <v>28.37827387730222</v>
      </c>
      <c r="MO11" s="148">
        <v>28.350711309608236</v>
      </c>
      <c r="MP11" s="148">
        <v>28.322349337155455</v>
      </c>
      <c r="MQ11" s="148">
        <v>28.293192916186026</v>
      </c>
      <c r="MR11" s="148">
        <v>28.263247126092065</v>
      </c>
      <c r="MS11" s="148">
        <v>28.232517167258415</v>
      </c>
      <c r="MT11" s="148">
        <v>28.201008358864538</v>
      </c>
      <c r="MU11" s="148">
        <v>28.168726136647035</v>
      </c>
      <c r="MV11" s="148">
        <v>28.135676050624696</v>
      </c>
      <c r="MW11" s="148">
        <v>28.101863762787698</v>
      </c>
      <c r="MX11" s="148">
        <v>28.067295044752658</v>
      </c>
      <c r="MY11" s="148">
        <v>28.031975775385408</v>
      </c>
      <c r="MZ11" s="148">
        <v>27.995911938393061</v>
      </c>
      <c r="NA11" s="148">
        <v>27.959109619887439</v>
      </c>
      <c r="NB11" s="148">
        <v>27.921575005921188</v>
      </c>
      <c r="NC11" s="148">
        <v>27.883314379998836</v>
      </c>
      <c r="ND11" s="148">
        <v>27.844334120564223</v>
      </c>
      <c r="NE11" s="148">
        <v>27.804640698466226</v>
      </c>
      <c r="NF11" s="148">
        <v>27.764240674404597</v>
      </c>
      <c r="NG11" s="148">
        <v>27.723140696357532</v>
      </c>
      <c r="NH11" s="148">
        <v>27.681347496992931</v>
      </c>
      <c r="NI11" s="148">
        <v>27.63886789106504</v>
      </c>
      <c r="NJ11" s="148">
        <v>27.595708772798016</v>
      </c>
      <c r="NK11" s="148">
        <v>27.551877113258659</v>
      </c>
      <c r="NL11" s="148">
        <v>27.507379957719493</v>
      </c>
      <c r="NM11" s="148">
        <v>27.462224423014266</v>
      </c>
      <c r="NN11" s="148">
        <v>27.416417694887489</v>
      </c>
      <c r="NO11" s="148">
        <v>27.369967025339637</v>
      </c>
      <c r="NP11" s="148">
        <v>27.322879729969742</v>
      </c>
      <c r="NQ11" s="148">
        <v>27.275163185316956</v>
      </c>
      <c r="NR11" s="148">
        <v>27.226824826202886</v>
      </c>
      <c r="NS11" s="148">
        <v>27.177872143076122</v>
      </c>
      <c r="NT11" s="148">
        <v>27.128312679360548</v>
      </c>
      <c r="NU11" s="148">
        <v>27.078154028809116</v>
      </c>
      <c r="NV11" s="148">
        <v>27.02740383286455</v>
      </c>
      <c r="NW11" s="148">
        <v>26.976069778028414</v>
      </c>
      <c r="NX11" s="148">
        <v>26.924159593240162</v>
      </c>
      <c r="NY11" s="148">
        <v>26.87168104726743</v>
      </c>
      <c r="NZ11" s="148">
        <v>26.818641946109153</v>
      </c>
      <c r="OA11" s="148">
        <v>26.765050130412806</v>
      </c>
      <c r="OB11" s="148">
        <v>26.710913472907137</v>
      </c>
      <c r="OC11" s="148">
        <v>26.656239875851654</v>
      </c>
      <c r="OD11" s="148">
        <v>26.601037268504218</v>
      </c>
      <c r="OE11" s="148">
        <v>26.545313604607998</v>
      </c>
      <c r="OF11" s="148">
        <v>26.489076859898937</v>
      </c>
      <c r="OG11" s="148">
        <v>26.432335029634899</v>
      </c>
      <c r="OH11" s="148">
        <v>26.375096126147689</v>
      </c>
      <c r="OI11" s="148">
        <v>26.317368176419087</v>
      </c>
      <c r="OJ11" s="148">
        <v>26.259159219681852</v>
      </c>
      <c r="OK11" s="248">
        <v>26.200477305046689</v>
      </c>
      <c r="OL11" s="248">
        <v>26.158959213841914</v>
      </c>
      <c r="OM11" s="573">
        <v>26.117506913495728</v>
      </c>
      <c r="ON11" s="573">
        <v>26.076120299753885</v>
      </c>
      <c r="OO11" s="573">
        <v>26.034799268527355</v>
      </c>
      <c r="OP11" s="573">
        <v>25.993543715892038</v>
      </c>
      <c r="OQ11" s="573">
        <v>25.952353538088527</v>
      </c>
      <c r="OR11" s="573">
        <v>25.91122863152183</v>
      </c>
      <c r="OS11" s="573">
        <v>25.870168892761114</v>
      </c>
      <c r="OT11" s="573">
        <v>25.829174218539446</v>
      </c>
      <c r="OU11" s="573">
        <v>25.788244505753536</v>
      </c>
      <c r="OV11" s="573">
        <v>25.747379651463469</v>
      </c>
      <c r="OW11" s="573">
        <v>25.706579552892457</v>
      </c>
      <c r="OX11" s="573">
        <v>25.665844107426576</v>
      </c>
      <c r="OY11" s="573">
        <v>25.625173212614502</v>
      </c>
      <c r="OZ11" s="573">
        <v>25.584566766167264</v>
      </c>
      <c r="PA11" s="573">
        <v>25.544024665957973</v>
      </c>
      <c r="PB11" s="573">
        <v>25.503546810021586</v>
      </c>
      <c r="PC11" s="573">
        <v>25.463133096554628</v>
      </c>
      <c r="PD11" s="573">
        <v>25.422783423914947</v>
      </c>
      <c r="PE11" s="573">
        <v>25.382497690621452</v>
      </c>
      <c r="PF11" s="573">
        <v>25.342275795353871</v>
      </c>
      <c r="PG11" s="573">
        <v>25.302117636952481</v>
      </c>
      <c r="PH11" s="573">
        <v>25.262023114417865</v>
      </c>
      <c r="PI11" s="573">
        <v>25.221992126910646</v>
      </c>
      <c r="PJ11" s="573">
        <v>25.182024573751242</v>
      </c>
      <c r="PK11" s="573">
        <v>25.142120354419614</v>
      </c>
      <c r="PL11" s="573">
        <v>25.10227936855501</v>
      </c>
      <c r="PM11" s="573">
        <v>25.062501515955713</v>
      </c>
      <c r="PN11" s="573">
        <v>25.022786696578784</v>
      </c>
      <c r="PO11" s="573">
        <v>24.98313481053982</v>
      </c>
      <c r="PP11" s="573">
        <v>24.943545758112695</v>
      </c>
      <c r="PQ11" s="573">
        <v>24.904019439729314</v>
      </c>
      <c r="PR11" s="573">
        <v>24.86455575597936</v>
      </c>
      <c r="PS11" s="573">
        <v>24.825154607610049</v>
      </c>
      <c r="PT11" s="573">
        <v>24.785815895525865</v>
      </c>
      <c r="PU11" s="573">
        <v>24.746539520788332</v>
      </c>
      <c r="PV11" s="573">
        <v>24.707325384615753</v>
      </c>
      <c r="PW11" s="573">
        <v>24.668173388382961</v>
      </c>
      <c r="PX11" s="573">
        <v>24.629083433621076</v>
      </c>
      <c r="PY11" s="573">
        <v>24.590055422017251</v>
      </c>
      <c r="PZ11" s="573">
        <v>24.551089255414432</v>
      </c>
      <c r="QA11" s="573">
        <v>24.512184835811109</v>
      </c>
      <c r="QB11" s="573">
        <v>24.473342065361066</v>
      </c>
      <c r="QC11" s="573">
        <v>24.434560846373135</v>
      </c>
      <c r="QD11" s="573">
        <v>24.395841081310955</v>
      </c>
      <c r="QE11" s="573">
        <v>24.357182672792728</v>
      </c>
      <c r="QF11" s="573">
        <v>24.318585523590961</v>
      </c>
      <c r="QG11" s="573">
        <v>24.280049536632241</v>
      </c>
      <c r="QH11" s="573">
        <v>24.241574614996971</v>
      </c>
      <c r="QI11" s="573">
        <v>24.203160661919142</v>
      </c>
      <c r="QJ11" s="573">
        <v>24.164807580786082</v>
      </c>
      <c r="QK11" s="573">
        <v>24.126515275138214</v>
      </c>
      <c r="QL11" s="573">
        <v>24.088283648668813</v>
      </c>
      <c r="QM11" s="573">
        <v>24.050112605223767</v>
      </c>
      <c r="QN11" s="573">
        <v>24.012002048801328</v>
      </c>
      <c r="QO11" s="573">
        <v>23.973951883551884</v>
      </c>
      <c r="QP11" s="573">
        <v>23.935962013777701</v>
      </c>
      <c r="QQ11" s="573">
        <v>23.898032343932691</v>
      </c>
      <c r="QR11" s="573">
        <v>23.860162778622179</v>
      </c>
      <c r="QS11" s="573">
        <v>23.822353222602647</v>
      </c>
      <c r="QT11" s="573">
        <v>23.784603580781507</v>
      </c>
      <c r="QU11" s="573">
        <v>23.746913758216859</v>
      </c>
      <c r="QV11" s="573">
        <v>23.709283660117247</v>
      </c>
      <c r="QW11" s="573">
        <v>23.671713191841427</v>
      </c>
      <c r="QX11" s="573">
        <v>23.634202258898124</v>
      </c>
      <c r="QY11" s="573">
        <v>23.596750766945799</v>
      </c>
      <c r="QZ11" s="573">
        <v>23.559358621792409</v>
      </c>
      <c r="RA11" s="573">
        <v>23.522025729395171</v>
      </c>
      <c r="RB11" s="573">
        <v>23.484751995860325</v>
      </c>
      <c r="RC11" s="573">
        <v>23.447537327442898</v>
      </c>
      <c r="RD11" s="573">
        <v>23.410381630546468</v>
      </c>
      <c r="RE11" s="573">
        <v>23.373284811722925</v>
      </c>
      <c r="RF11" s="573">
        <v>23.336246777672248</v>
      </c>
      <c r="RG11" s="573">
        <v>23.299267435242257</v>
      </c>
      <c r="RH11" s="573">
        <v>23.262346691428384</v>
      </c>
      <c r="RI11" s="573">
        <v>23.22548445337344</v>
      </c>
      <c r="RJ11" s="573">
        <v>23.188680628367379</v>
      </c>
      <c r="RK11" s="573">
        <v>23.151935123847068</v>
      </c>
      <c r="RL11" s="573">
        <v>23.115247847396049</v>
      </c>
      <c r="RM11" s="573">
        <v>23.078618706744312</v>
      </c>
      <c r="RN11" s="573">
        <v>23.042047609768066</v>
      </c>
      <c r="RO11" s="573">
        <v>23.005534464489493</v>
      </c>
      <c r="RP11" s="573">
        <v>22.969079179076534</v>
      </c>
      <c r="RQ11" s="573">
        <v>22.932681661842643</v>
      </c>
      <c r="RR11" s="573">
        <v>22.896341821246569</v>
      </c>
      <c r="RS11" s="573">
        <v>22.860059565892119</v>
      </c>
      <c r="RT11" s="573">
        <v>22.823834804527923</v>
      </c>
      <c r="RU11" s="573">
        <v>22.787667446047223</v>
      </c>
      <c r="RV11" s="573">
        <v>22.75155739948762</v>
      </c>
      <c r="RW11" s="573">
        <v>22.715504574030863</v>
      </c>
      <c r="RX11" s="573">
        <v>22.679508879002611</v>
      </c>
      <c r="RY11" s="573">
        <v>22.64357022387221</v>
      </c>
      <c r="RZ11" s="573">
        <v>22.607688518252466</v>
      </c>
      <c r="SA11" s="573">
        <v>22.571863671899415</v>
      </c>
      <c r="SB11" s="573">
        <v>22.536095594712091</v>
      </c>
      <c r="SC11" s="573">
        <v>22.500384196732309</v>
      </c>
      <c r="SD11" s="573">
        <v>22.464729388144434</v>
      </c>
      <c r="SE11" s="573">
        <v>22.429131079275155</v>
      </c>
      <c r="SF11" s="573">
        <v>22.393589180593263</v>
      </c>
      <c r="SG11" s="573">
        <v>22.35810360270942</v>
      </c>
      <c r="SH11" s="573">
        <v>22.322674256375937</v>
      </c>
      <c r="SI11" s="571">
        <v>22.291600543974308</v>
      </c>
      <c r="SJ11" s="571">
        <v>22.260329631050169</v>
      </c>
      <c r="SK11" s="571">
        <v>22.228863539781958</v>
      </c>
      <c r="SL11" s="571">
        <v>22.19720429585864</v>
      </c>
      <c r="SM11" s="571">
        <v>22.165353928198002</v>
      </c>
      <c r="SN11" s="571">
        <v>22.1333144686667</v>
      </c>
      <c r="SO11" s="571">
        <v>22.101087951802143</v>
      </c>
      <c r="SP11" s="571">
        <v>22.068676414536345</v>
      </c>
      <c r="SQ11" s="571">
        <v>22.036081895921591</v>
      </c>
      <c r="SR11" s="571">
        <v>22.003306436858217</v>
      </c>
      <c r="SS11" s="571">
        <v>21.970352079824373</v>
      </c>
      <c r="ST11" s="571">
        <v>21.937220868607888</v>
      </c>
      <c r="SU11" s="571">
        <v>21.903914848040326</v>
      </c>
      <c r="SV11" s="571">
        <v>21.870436063733145</v>
      </c>
      <c r="SW11" s="571">
        <v>21.836786561816186</v>
      </c>
      <c r="SX11" s="571">
        <v>21.802968388678419</v>
      </c>
      <c r="SY11" s="571">
        <v>21.768983590711002</v>
      </c>
      <c r="SZ11" s="571">
        <v>21.734834214052661</v>
      </c>
      <c r="TA11" s="571">
        <v>21.700522304337653</v>
      </c>
      <c r="TB11" s="571">
        <v>21.666049906445938</v>
      </c>
      <c r="TC11" s="571">
        <v>21.63141906425605</v>
      </c>
      <c r="TD11" s="571">
        <v>21.596631820400383</v>
      </c>
      <c r="TE11" s="571">
        <v>21.561690216023031</v>
      </c>
      <c r="TF11" s="571">
        <v>21.526596290540304</v>
      </c>
      <c r="TG11" s="571">
        <v>21.491352081403811</v>
      </c>
      <c r="TH11" s="571">
        <v>21.45595962386615</v>
      </c>
      <c r="TI11" s="571">
        <v>21.420420950749453</v>
      </c>
      <c r="TJ11" s="571">
        <v>21.384738092216466</v>
      </c>
      <c r="TK11" s="571">
        <v>21.348913075544491</v>
      </c>
      <c r="TL11" s="571">
        <v>21.312947924902062</v>
      </c>
      <c r="TM11" s="571">
        <v>21.276844661128379</v>
      </c>
      <c r="TN11" s="571">
        <v>21.240605301515682</v>
      </c>
      <c r="TO11" s="571">
        <v>21.204231859594298</v>
      </c>
      <c r="TP11" s="571">
        <v>21.167726344920734</v>
      </c>
      <c r="TQ11" s="571">
        <v>21.131090762868496</v>
      </c>
      <c r="TR11" s="571">
        <v>21.094327114421876</v>
      </c>
      <c r="TS11" s="571">
        <v>21.057437395972698</v>
      </c>
      <c r="TT11" s="571">
        <v>21.020423599119969</v>
      </c>
      <c r="TU11" s="571">
        <v>20.983287710472414</v>
      </c>
      <c r="TV11" s="571">
        <v>20.946031711454093</v>
      </c>
      <c r="TW11" s="571">
        <v>20.908657578112926</v>
      </c>
      <c r="TX11" s="571">
        <v>20.87116728093218</v>
      </c>
      <c r="TY11" s="571">
        <v>20.83356278464505</v>
      </c>
      <c r="TZ11" s="571">
        <v>20.795846048052166</v>
      </c>
      <c r="UA11" s="571">
        <v>20.758019023842138</v>
      </c>
      <c r="UB11" s="571">
        <v>20.720083658415138</v>
      </c>
      <c r="UC11" s="571">
        <v>20.682041891709478</v>
      </c>
      <c r="UD11" s="571">
        <v>20.64389565703129</v>
      </c>
      <c r="UE11" s="571">
        <v>20.605646880887139</v>
      </c>
      <c r="UF11" s="571">
        <v>20.567297482819797</v>
      </c>
      <c r="UG11" s="571">
        <v>20.528849375246924</v>
      </c>
      <c r="UH11" s="571">
        <v>20.490304463302945</v>
      </c>
      <c r="UI11" s="571">
        <v>20.451664644683781</v>
      </c>
      <c r="UJ11" s="571">
        <v>20.412931809494822</v>
      </c>
      <c r="UK11" s="571">
        <v>20.374107840101775</v>
      </c>
      <c r="UL11" s="571">
        <v>20.335194610984626</v>
      </c>
      <c r="UM11" s="571">
        <v>20.296193988594634</v>
      </c>
      <c r="UN11" s="571">
        <v>20.257107831214274</v>
      </c>
      <c r="UO11" s="571">
        <v>20.217937988820307</v>
      </c>
      <c r="UP11" s="571">
        <v>20.178686302949792</v>
      </c>
      <c r="UQ11" s="571">
        <v>20.139354606569093</v>
      </c>
      <c r="UR11" s="571">
        <v>20.099944723945917</v>
      </c>
      <c r="US11" s="571">
        <v>20.060458470524335</v>
      </c>
      <c r="UT11" s="571">
        <v>20.02089765280272</v>
      </c>
      <c r="UU11" s="571">
        <v>19.981264068214742</v>
      </c>
      <c r="UV11" s="571">
        <v>19.941559505013224</v>
      </c>
      <c r="UW11" s="571">
        <v>19.901785742157006</v>
      </c>
      <c r="UX11" s="571">
        <v>19.861944549200661</v>
      </c>
      <c r="UY11" s="571">
        <v>19.822037686187201</v>
      </c>
      <c r="UZ11" s="571">
        <v>19.782066903543633</v>
      </c>
      <c r="VA11" s="571">
        <v>19.74203394197939</v>
      </c>
      <c r="VB11" s="571">
        <v>19.701940532387635</v>
      </c>
      <c r="VC11" s="571">
        <v>19.661788395749429</v>
      </c>
      <c r="VD11" s="571">
        <v>19.621579243040738</v>
      </c>
      <c r="VE11" s="571">
        <v>19.58131477514215</v>
      </c>
      <c r="VF11" s="571">
        <v>19.540996682751569</v>
      </c>
      <c r="VG11" s="571">
        <v>19.500626646299477</v>
      </c>
      <c r="VH11" s="571">
        <v>19.460206335867106</v>
      </c>
      <c r="VI11" s="571">
        <v>19.419737411107299</v>
      </c>
      <c r="VJ11" s="571">
        <v>19.379221521168013</v>
      </c>
      <c r="VK11" s="571">
        <v>19.338660304618625</v>
      </c>
      <c r="VL11" s="571">
        <v>19.298055389378828</v>
      </c>
      <c r="VM11" s="571">
        <v>19.257408392650191</v>
      </c>
      <c r="VN11" s="571">
        <v>19.216720920850406</v>
      </c>
      <c r="VO11" s="571">
        <v>19.175994569549985</v>
      </c>
      <c r="VP11" s="571">
        <v>19.135230923411758</v>
      </c>
      <c r="VQ11" s="571">
        <v>19.094431556132665</v>
      </c>
      <c r="VR11" s="571">
        <v>19.053598030388304</v>
      </c>
      <c r="VS11" s="571">
        <v>19.012731897779886</v>
      </c>
      <c r="VT11" s="571">
        <v>18.971834698783592</v>
      </c>
      <c r="VU11" s="571">
        <v>18.930907962702587</v>
      </c>
      <c r="VV11" s="571">
        <v>18.889953207621236</v>
      </c>
      <c r="VW11" s="571">
        <v>18.848971940361885</v>
      </c>
      <c r="VX11" s="571">
        <v>18.807965656443951</v>
      </c>
      <c r="VY11" s="571">
        <v>18.766935840045345</v>
      </c>
      <c r="VZ11" s="571">
        <v>18.725883963966314</v>
      </c>
      <c r="WA11" s="571">
        <v>18.684811489595401</v>
      </c>
      <c r="WB11" s="571">
        <v>18.643719866877905</v>
      </c>
      <c r="WC11" s="571">
        <v>18.602610534286367</v>
      </c>
      <c r="WD11" s="571">
        <v>18.561484918793386</v>
      </c>
      <c r="WE11" s="149">
        <v>18.520344435846749</v>
      </c>
      <c r="WF11" s="149">
        <v>18.479190489346074</v>
      </c>
      <c r="WG11" s="149">
        <v>18.438024471622754</v>
      </c>
      <c r="WH11" s="149">
        <v>18.39684776342089</v>
      </c>
      <c r="WI11" s="149">
        <v>18.355661733880854</v>
      </c>
      <c r="WJ11" s="149">
        <v>18.31446774052473</v>
      </c>
      <c r="WK11" s="149">
        <v>18.273267129243884</v>
      </c>
      <c r="WL11" s="149">
        <v>18.232061234288377</v>
      </c>
      <c r="WM11" s="149">
        <v>18.190851378258451</v>
      </c>
      <c r="WN11" s="149">
        <v>18.149638872097945</v>
      </c>
      <c r="WO11" s="149">
        <v>18.108425015089495</v>
      </c>
      <c r="WP11" s="149">
        <v>18.067211094851739</v>
      </c>
      <c r="WQ11" s="149">
        <v>18.025998387338298</v>
      </c>
      <c r="WR11" s="149">
        <v>17.984788156838583</v>
      </c>
      <c r="WS11" s="149">
        <v>17.943581655980395</v>
      </c>
      <c r="WT11" s="149">
        <v>17.902380125734275</v>
      </c>
      <c r="WU11" s="149">
        <v>17.861184795419593</v>
      </c>
      <c r="WV11" s="149">
        <v>17.819996882712289</v>
      </c>
      <c r="WW11" s="149">
        <v>17.778817593654395</v>
      </c>
      <c r="WX11" s="149">
        <v>17.73764812266505</v>
      </c>
      <c r="WY11" s="149">
        <v>17.69648965255324</v>
      </c>
      <c r="WZ11" s="149">
        <v>17.655343354532107</v>
      </c>
      <c r="XA11" s="149">
        <v>17.614210388234731</v>
      </c>
      <c r="XB11" s="149">
        <v>17.573091901731594</v>
      </c>
      <c r="XC11" s="149">
        <v>17.531989031549347</v>
      </c>
      <c r="XD11" s="149">
        <v>17.490902902691229</v>
      </c>
      <c r="XE11" s="149">
        <v>17.449834628658824</v>
      </c>
      <c r="XF11" s="149">
        <v>17.408785311475253</v>
      </c>
      <c r="XG11" s="149">
        <v>17.367756041709768</v>
      </c>
      <c r="XH11" s="149">
        <v>17.326747898503708</v>
      </c>
      <c r="XI11" s="149">
        <v>17.285761949597735</v>
      </c>
      <c r="XJ11" s="149">
        <v>17.24479925136048</v>
      </c>
      <c r="XK11" s="149">
        <v>17.203860848818326</v>
      </c>
      <c r="XL11" s="149">
        <v>17.162947775686582</v>
      </c>
      <c r="XM11" s="149">
        <v>17.122061054401758</v>
      </c>
      <c r="XN11" s="149">
        <v>17.081201696155105</v>
      </c>
      <c r="XO11" s="149">
        <v>17.040370700927348</v>
      </c>
      <c r="XP11" s="149">
        <v>16.999569057524454</v>
      </c>
      <c r="XQ11" s="149">
        <v>16.958797743614642</v>
      </c>
      <c r="XR11" s="149">
        <v>16.918057725766374</v>
      </c>
      <c r="XS11" s="149">
        <v>16.87734995948755</v>
      </c>
      <c r="XT11" s="149">
        <v>16.836675389265519</v>
      </c>
      <c r="XU11" s="149">
        <v>16.796034948608362</v>
      </c>
      <c r="XV11" s="149">
        <v>16.755429560086991</v>
      </c>
      <c r="XW11" s="149">
        <v>16.714860135378242</v>
      </c>
      <c r="XX11" s="149">
        <v>16.674327575308954</v>
      </c>
      <c r="XY11" s="149">
        <v>16.63383276990092</v>
      </c>
      <c r="XZ11" s="149">
        <v>16.593376598416732</v>
      </c>
      <c r="YA11" s="149">
        <v>16.552959929406523</v>
      </c>
      <c r="YB11" s="149">
        <v>16.512583620755496</v>
      </c>
      <c r="YC11" s="149">
        <v>16.4722485197323</v>
      </c>
      <c r="YD11" s="149">
        <v>16.43195546303825</v>
      </c>
      <c r="YE11" s="149">
        <v>16.391705276857195</v>
      </c>
      <c r="YF11" s="149">
        <v>16.351498776906265</v>
      </c>
      <c r="YG11" s="149">
        <v>16.311336768487273</v>
      </c>
      <c r="YH11" s="149">
        <v>16.271220046538829</v>
      </c>
      <c r="YI11" s="149">
        <v>16.23114939568913</v>
      </c>
      <c r="YJ11" s="149">
        <v>16.191125590309433</v>
      </c>
      <c r="YK11" s="149">
        <v>16.151149394568169</v>
      </c>
      <c r="YL11" s="149">
        <v>16.111221562485618</v>
      </c>
      <c r="YM11" s="149">
        <v>16.07134283798926</v>
      </c>
      <c r="YN11" s="149">
        <v>16.031513954969608</v>
      </c>
      <c r="YO11" s="149">
        <v>15.991735637336699</v>
      </c>
      <c r="YP11" s="149">
        <v>15.952008599077026</v>
      </c>
      <c r="YQ11" s="149">
        <v>15.912333544311014</v>
      </c>
      <c r="YR11" s="149">
        <v>15.872711167351053</v>
      </c>
      <c r="YS11" s="149">
        <v>15.833142152759878</v>
      </c>
      <c r="YT11" s="149">
        <v>15.793627175409506</v>
      </c>
      <c r="YU11" s="149">
        <v>15.754166900540598</v>
      </c>
      <c r="YV11" s="149">
        <v>15.714761983822166</v>
      </c>
      <c r="YW11" s="149">
        <v>15.675413071411768</v>
      </c>
      <c r="YX11" s="149">
        <v>15.636120800016037</v>
      </c>
      <c r="YY11" s="149">
        <v>15.596885796951554</v>
      </c>
      <c r="YZ11" s="149">
        <v>15.557708680206117</v>
      </c>
      <c r="ZA11" s="149">
        <v>15.518590058500292</v>
      </c>
      <c r="ZB11" s="149">
        <v>15.479530531349306</v>
      </c>
      <c r="ZC11" s="149">
        <v>15.440530689125223</v>
      </c>
      <c r="ZD11" s="149">
        <v>15.401591113119354</v>
      </c>
      <c r="ZE11" s="149">
        <v>15.362712375605</v>
      </c>
      <c r="ZF11" s="149">
        <v>15.323895039900428</v>
      </c>
      <c r="ZG11" s="149">
        <v>15.285139660431964</v>
      </c>
      <c r="ZH11" s="149">
        <v>15.246446782797481</v>
      </c>
      <c r="ZI11" s="149">
        <v>15.207816943829931</v>
      </c>
      <c r="ZJ11" s="149">
        <v>15.169250671661127</v>
      </c>
      <c r="ZK11" s="149">
        <v>15.130748485785693</v>
      </c>
      <c r="ZL11" s="149">
        <v>15.092310897125159</v>
      </c>
      <c r="ZM11" s="149">
        <v>15.053938408092174</v>
      </c>
      <c r="ZN11" s="149">
        <v>15.015631512654858</v>
      </c>
      <c r="ZO11" s="149">
        <v>14.977390696401301</v>
      </c>
      <c r="ZP11" s="149">
        <v>14.93921643660406</v>
      </c>
      <c r="ZQ11" s="149">
        <v>14.901109202284907</v>
      </c>
      <c r="ZR11" s="149">
        <v>14.863069454279431</v>
      </c>
      <c r="ZS11" s="149">
        <v>14.825097645301884</v>
      </c>
      <c r="ZT11" s="149">
        <v>14.787194220010008</v>
      </c>
      <c r="ZU11" s="149">
        <v>14.74935961506983</v>
      </c>
      <c r="ZV11" s="149">
        <v>14.711594259220599</v>
      </c>
      <c r="ZW11" s="149">
        <v>14.673898573339624</v>
      </c>
      <c r="ZX11" s="149">
        <v>14.636272970507196</v>
      </c>
      <c r="ZY11" s="149">
        <v>14.598717856071405</v>
      </c>
      <c r="ZZ11" s="149">
        <v>14.561233627713042</v>
      </c>
      <c r="AAA11" s="149">
        <v>14.52382067551037</v>
      </c>
      <c r="AAB11" s="149">
        <v>14.486479382003884</v>
      </c>
      <c r="AAC11" s="149">
        <v>14.449210122261039</v>
      </c>
      <c r="AAD11" s="149">
        <v>14.412013263940873</v>
      </c>
      <c r="AAE11" s="149">
        <v>14.37488916735856</v>
      </c>
      <c r="AAF11" s="149">
        <v>14.337838185549906</v>
      </c>
      <c r="AAG11" s="149">
        <v>14.300860664335717</v>
      </c>
      <c r="AAH11" s="149">
        <v>14.263956942386072</v>
      </c>
      <c r="AAI11" s="149">
        <v>14.227127351284476</v>
      </c>
      <c r="AAJ11" s="149">
        <v>14.190372215591896</v>
      </c>
      <c r="AAK11" s="149">
        <v>14.153691852910688</v>
      </c>
      <c r="AAL11" s="149">
        <v>14.117086573948331</v>
      </c>
      <c r="AAM11" s="149">
        <v>14.080556682581047</v>
      </c>
      <c r="AAN11" s="149">
        <v>14.044102475917253</v>
      </c>
      <c r="AAO11" s="149">
        <v>14.00772424436089</v>
      </c>
      <c r="AAP11" s="149">
        <v>13.971422271674491</v>
      </c>
      <c r="AAQ11" s="149">
        <v>13.935196835042134</v>
      </c>
      <c r="AAR11" s="149">
        <v>13.899048205132232</v>
      </c>
      <c r="AAS11" s="149">
        <v>13.862976646160048</v>
      </c>
      <c r="AAT11" s="149">
        <v>13.826982415950063</v>
      </c>
      <c r="AAU11" s="149">
        <v>13.791065765998139</v>
      </c>
      <c r="AAV11" s="149">
        <v>13.755226941533442</v>
      </c>
      <c r="AAW11" s="149">
        <v>13.719466181580149</v>
      </c>
      <c r="AAX11" s="149">
        <v>13.683783719018951</v>
      </c>
      <c r="AAY11" s="149">
        <v>13.648179780648313</v>
      </c>
      <c r="AAZ11" s="149">
        <v>13.612654587245446</v>
      </c>
      <c r="ABA11" s="149">
        <v>13.577208353627144</v>
      </c>
      <c r="ABB11" s="149">
        <v>13.541841288710236</v>
      </c>
      <c r="ABC11" s="149">
        <v>13.506553595571921</v>
      </c>
      <c r="ABD11" s="149">
        <v>13.471345471509711</v>
      </c>
      <c r="ABE11" s="149">
        <v>13.436217108101213</v>
      </c>
      <c r="ABF11" s="149">
        <v>13.401168691263576</v>
      </c>
      <c r="ABG11" s="149">
        <v>13.366200401312708</v>
      </c>
      <c r="ABH11" s="149">
        <v>13.331312413022184</v>
      </c>
      <c r="ABI11" s="149">
        <v>13.296504895681853</v>
      </c>
      <c r="ABJ11" s="149">
        <v>13.261778013156238</v>
      </c>
      <c r="ABK11" s="149">
        <v>13.227131923942522</v>
      </c>
      <c r="ABL11" s="149">
        <v>13.192566781228363</v>
      </c>
      <c r="ABM11" s="149">
        <v>13.158082732949326</v>
      </c>
      <c r="ABN11" s="149">
        <v>13.123679921846039</v>
      </c>
      <c r="ABO11" s="149">
        <v>13.089358485521034</v>
      </c>
      <c r="ABP11" s="149">
        <v>13.055118556495303</v>
      </c>
      <c r="ABQ11" s="149">
        <v>13.020960262264508</v>
      </c>
      <c r="ABR11" s="149">
        <v>12.986883725354895</v>
      </c>
      <c r="ABS11" s="149">
        <v>12.952889063378878</v>
      </c>
      <c r="ABT11" s="149">
        <v>12.918976389090316</v>
      </c>
      <c r="ABU11" s="149">
        <v>12.885145810439447</v>
      </c>
      <c r="ABV11" s="149">
        <v>12.851397430627499</v>
      </c>
      <c r="ABW11" s="149">
        <v>12.817731348160974</v>
      </c>
      <c r="ABX11" s="149">
        <v>12.784147656905631</v>
      </c>
      <c r="ABY11" s="149">
        <v>12.750646446140045</v>
      </c>
      <c r="ABZ11" s="149">
        <v>12.717227800608956</v>
      </c>
      <c r="ACA11" s="149">
        <v>12.683891800576152</v>
      </c>
      <c r="ACB11" s="149">
        <v>12.650638521877122</v>
      </c>
      <c r="ACC11" s="149">
        <v>12.617468035971273</v>
      </c>
      <c r="ACD11" s="149">
        <v>12.584380409993877</v>
      </c>
      <c r="ACE11" s="149">
        <v>12.551375706807622</v>
      </c>
      <c r="ACF11" s="149">
        <v>12.518453985053863</v>
      </c>
      <c r="ACG11" s="149">
        <v>12.485615299203459</v>
      </c>
      <c r="ACH11" s="149">
        <v>12.452859699607339</v>
      </c>
      <c r="ACI11" s="149">
        <v>12.420187232546649</v>
      </c>
      <c r="ACJ11" s="149">
        <v>12.38759794028258</v>
      </c>
      <c r="ACK11" s="149">
        <v>12.355091861105866</v>
      </c>
      <c r="ACL11" s="149">
        <v>12.322669029385859</v>
      </c>
      <c r="ACM11" s="149">
        <v>12.290329475619322</v>
      </c>
      <c r="ACN11" s="149">
        <v>12.258073226478826</v>
      </c>
      <c r="ACO11" s="149">
        <v>12.225900304860806</v>
      </c>
      <c r="ACP11" s="149">
        <v>12.193810729933238</v>
      </c>
      <c r="ACQ11" s="149">
        <v>12.161804517183016</v>
      </c>
      <c r="ACR11" s="149">
        <v>12.129881678462896</v>
      </c>
      <c r="ACS11" s="149">
        <v>12.098042222038124</v>
      </c>
      <c r="ACT11" s="149">
        <v>12.066286152632737</v>
      </c>
      <c r="ACU11" s="149">
        <v>12.034613471475415</v>
      </c>
      <c r="ACV11" s="149">
        <v>12.003024176345082</v>
      </c>
      <c r="ACW11" s="149">
        <v>11.971518261616055</v>
      </c>
      <c r="ACX11" s="149">
        <v>11.940095718302913</v>
      </c>
      <c r="ACY11" s="149">
        <v>11.908756534104949</v>
      </c>
      <c r="ACZ11" s="149">
        <v>11.877500693450289</v>
      </c>
      <c r="ADA11" s="149">
        <v>11.846328177539663</v>
      </c>
      <c r="ADB11" s="149">
        <v>11.81523896438981</v>
      </c>
      <c r="ADC11" s="149">
        <v>11.784233028876494</v>
      </c>
      <c r="ADD11" s="149">
        <v>11.75331034277723</v>
      </c>
      <c r="ADE11" s="149">
        <v>11.722470874813601</v>
      </c>
      <c r="ADF11" s="149">
        <v>11.691714590693227</v>
      </c>
      <c r="ADG11" s="149">
        <v>11.661041453151409</v>
      </c>
      <c r="ADH11" s="149">
        <v>11.630451421992378</v>
      </c>
      <c r="ADI11" s="149">
        <v>11.599944454130217</v>
      </c>
      <c r="ADJ11" s="149">
        <v>11.569520503629422</v>
      </c>
      <c r="ADK11" s="149">
        <v>11.539179521745131</v>
      </c>
      <c r="ADL11" s="149">
        <v>11.508921456962941</v>
      </c>
      <c r="ADM11" s="149">
        <v>11.47874625503847</v>
      </c>
      <c r="ADN11" s="149">
        <v>11.448653859036465</v>
      </c>
      <c r="ADO11" s="149">
        <v>11.418644209369656</v>
      </c>
      <c r="ADP11" s="149">
        <v>11.388717243837192</v>
      </c>
      <c r="ADQ11" s="149">
        <v>11.358872897662776</v>
      </c>
      <c r="ADR11" s="149">
        <v>11.32911110353243</v>
      </c>
      <c r="ADS11" s="149">
        <v>11.299431791631934</v>
      </c>
      <c r="ADT11" s="149">
        <v>11.26983488968388</v>
      </c>
      <c r="ADU11" s="149">
        <v>11.24032032298447</v>
      </c>
      <c r="ADV11" s="149">
        <v>11.210888014439876</v>
      </c>
      <c r="ADW11" s="572"/>
    </row>
    <row r="12" spans="1:803" x14ac:dyDescent="0.3">
      <c r="B12" s="81" t="s">
        <v>186</v>
      </c>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246"/>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246"/>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572"/>
    </row>
    <row r="13" spans="1:803" x14ac:dyDescent="0.3">
      <c r="B13" s="82"/>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246"/>
      <c r="OL13" s="47"/>
      <c r="OM13" s="574"/>
      <c r="ON13" s="574"/>
      <c r="OO13" s="574"/>
      <c r="OP13" s="574"/>
      <c r="OQ13" s="574"/>
      <c r="OR13" s="574"/>
      <c r="OS13" s="574"/>
      <c r="OT13" s="574"/>
      <c r="OU13" s="574"/>
      <c r="OV13" s="574"/>
      <c r="OW13" s="574"/>
      <c r="OX13" s="574"/>
      <c r="OY13" s="574"/>
      <c r="OZ13" s="574"/>
      <c r="PA13" s="574"/>
      <c r="PB13" s="574"/>
      <c r="PC13" s="574"/>
      <c r="PD13" s="574"/>
      <c r="PE13" s="574"/>
      <c r="PF13" s="574"/>
      <c r="PG13" s="574"/>
      <c r="PH13" s="574"/>
      <c r="PI13" s="574"/>
      <c r="PJ13" s="574"/>
      <c r="PK13" s="574"/>
      <c r="PL13" s="574"/>
      <c r="PM13" s="574"/>
      <c r="PN13" s="574"/>
      <c r="PO13" s="574"/>
      <c r="PP13" s="574"/>
      <c r="PQ13" s="574"/>
      <c r="PR13" s="574"/>
      <c r="PS13" s="574"/>
      <c r="PT13" s="574"/>
      <c r="PU13" s="574"/>
      <c r="PV13" s="574"/>
      <c r="PW13" s="574"/>
      <c r="PX13" s="574"/>
      <c r="PY13" s="574"/>
      <c r="PZ13" s="574"/>
      <c r="QA13" s="574"/>
      <c r="QB13" s="574"/>
      <c r="QC13" s="574"/>
      <c r="QD13" s="574"/>
      <c r="QE13" s="574"/>
      <c r="QF13" s="574"/>
      <c r="QG13" s="574"/>
      <c r="QH13" s="574"/>
      <c r="QI13" s="574"/>
      <c r="QJ13" s="574"/>
      <c r="QK13" s="574"/>
      <c r="QL13" s="574"/>
      <c r="QM13" s="574"/>
      <c r="QN13" s="574"/>
      <c r="QO13" s="574"/>
      <c r="QP13" s="574"/>
      <c r="QQ13" s="574"/>
      <c r="QR13" s="574"/>
      <c r="QS13" s="574"/>
      <c r="QT13" s="574"/>
      <c r="QU13" s="574"/>
      <c r="QV13" s="574"/>
      <c r="QW13" s="574"/>
      <c r="QX13" s="574"/>
      <c r="QY13" s="574"/>
      <c r="QZ13" s="574"/>
      <c r="RA13" s="574"/>
      <c r="RB13" s="574"/>
      <c r="RC13" s="574"/>
      <c r="RD13" s="574"/>
      <c r="RE13" s="574"/>
      <c r="RF13" s="574"/>
      <c r="RG13" s="574"/>
      <c r="RH13" s="574"/>
      <c r="RI13" s="574"/>
      <c r="RJ13" s="574"/>
      <c r="RK13" s="574"/>
      <c r="RL13" s="574"/>
      <c r="RM13" s="574"/>
      <c r="RN13" s="574"/>
      <c r="RO13" s="574"/>
      <c r="RP13" s="574"/>
      <c r="RQ13" s="574"/>
      <c r="RR13" s="574"/>
      <c r="RS13" s="574"/>
      <c r="RT13" s="574"/>
      <c r="RU13" s="574"/>
      <c r="RV13" s="574"/>
      <c r="RW13" s="574"/>
      <c r="RX13" s="574"/>
      <c r="RY13" s="574"/>
      <c r="RZ13" s="574"/>
      <c r="SA13" s="574"/>
      <c r="SB13" s="574"/>
      <c r="SC13" s="574"/>
      <c r="SD13" s="574"/>
      <c r="SE13" s="574"/>
      <c r="SF13" s="574"/>
      <c r="SG13" s="574"/>
      <c r="SH13" s="575"/>
      <c r="SI13" s="574"/>
      <c r="SJ13" s="574"/>
      <c r="SK13" s="574"/>
      <c r="SL13" s="574"/>
      <c r="SM13" s="574"/>
      <c r="SN13" s="574"/>
      <c r="SO13" s="574"/>
      <c r="SP13" s="574"/>
      <c r="SQ13" s="574"/>
      <c r="SR13" s="574"/>
      <c r="SS13" s="574"/>
      <c r="ST13" s="574"/>
      <c r="SU13" s="574"/>
      <c r="SV13" s="574"/>
      <c r="SW13" s="574"/>
      <c r="SX13" s="574"/>
      <c r="SY13" s="574"/>
      <c r="SZ13" s="574"/>
      <c r="TA13" s="574"/>
      <c r="TB13" s="574"/>
      <c r="TC13" s="574"/>
      <c r="TD13" s="574"/>
      <c r="TE13" s="574"/>
      <c r="TF13" s="574"/>
      <c r="TG13" s="574"/>
      <c r="TH13" s="574"/>
      <c r="TI13" s="574"/>
      <c r="TJ13" s="574"/>
      <c r="TK13" s="574"/>
      <c r="TL13" s="574"/>
      <c r="TM13" s="574"/>
      <c r="TN13" s="574"/>
      <c r="TO13" s="574"/>
      <c r="TP13" s="574"/>
      <c r="TQ13" s="574"/>
      <c r="TR13" s="574"/>
      <c r="TS13" s="574"/>
      <c r="TT13" s="574"/>
      <c r="TU13" s="574"/>
      <c r="TV13" s="574"/>
      <c r="TW13" s="574"/>
      <c r="TX13" s="574"/>
      <c r="TY13" s="574"/>
      <c r="TZ13" s="574"/>
      <c r="UA13" s="574"/>
      <c r="UB13" s="574"/>
      <c r="UC13" s="574"/>
      <c r="UD13" s="574"/>
      <c r="UE13" s="574"/>
      <c r="UF13" s="574"/>
      <c r="UG13" s="574"/>
      <c r="UH13" s="574"/>
      <c r="UI13" s="574"/>
      <c r="UJ13" s="574"/>
      <c r="UK13" s="574"/>
      <c r="UL13" s="574"/>
      <c r="UM13" s="574"/>
      <c r="UN13" s="574"/>
      <c r="UO13" s="574"/>
      <c r="UP13" s="574"/>
      <c r="UQ13" s="574"/>
      <c r="UR13" s="574"/>
      <c r="US13" s="574"/>
      <c r="UT13" s="574"/>
      <c r="UU13" s="574"/>
      <c r="UV13" s="574"/>
      <c r="UW13" s="574"/>
      <c r="UX13" s="574"/>
      <c r="UY13" s="574"/>
      <c r="UZ13" s="574"/>
      <c r="VA13" s="574"/>
      <c r="VB13" s="574"/>
      <c r="VC13" s="574"/>
      <c r="VD13" s="574"/>
      <c r="VE13" s="574"/>
      <c r="VF13" s="574"/>
      <c r="VG13" s="574"/>
      <c r="VH13" s="574"/>
      <c r="VI13" s="574"/>
      <c r="VJ13" s="574"/>
      <c r="VK13" s="574"/>
      <c r="VL13" s="574"/>
      <c r="VM13" s="574"/>
      <c r="VN13" s="574"/>
      <c r="VO13" s="574"/>
      <c r="VP13" s="574"/>
      <c r="VQ13" s="574"/>
      <c r="VR13" s="574"/>
      <c r="VS13" s="574"/>
      <c r="VT13" s="574"/>
      <c r="VU13" s="574"/>
      <c r="VV13" s="574"/>
      <c r="VW13" s="574"/>
      <c r="VX13" s="574"/>
      <c r="VY13" s="574"/>
      <c r="VZ13" s="574"/>
      <c r="WA13" s="574"/>
      <c r="WB13" s="574"/>
      <c r="WC13" s="574"/>
      <c r="WD13" s="574"/>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572"/>
    </row>
    <row r="14" spans="1:803" x14ac:dyDescent="0.3">
      <c r="B14" s="83" t="s">
        <v>187</v>
      </c>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247"/>
      <c r="OL14" s="47"/>
      <c r="OM14" s="574"/>
      <c r="ON14" s="574"/>
      <c r="OO14" s="574"/>
      <c r="OP14" s="574"/>
      <c r="OQ14" s="574"/>
      <c r="OR14" s="574"/>
      <c r="OS14" s="574"/>
      <c r="OT14" s="574"/>
      <c r="OU14" s="574"/>
      <c r="OV14" s="574"/>
      <c r="OW14" s="574"/>
      <c r="OX14" s="574"/>
      <c r="OY14" s="574"/>
      <c r="OZ14" s="574"/>
      <c r="PA14" s="574"/>
      <c r="PB14" s="574"/>
      <c r="PC14" s="574"/>
      <c r="PD14" s="574"/>
      <c r="PE14" s="574"/>
      <c r="PF14" s="574"/>
      <c r="PG14" s="574"/>
      <c r="PH14" s="574"/>
      <c r="PI14" s="574"/>
      <c r="PJ14" s="574"/>
      <c r="PK14" s="574"/>
      <c r="PL14" s="574"/>
      <c r="PM14" s="574"/>
      <c r="PN14" s="574"/>
      <c r="PO14" s="574"/>
      <c r="PP14" s="574"/>
      <c r="PQ14" s="574"/>
      <c r="PR14" s="574"/>
      <c r="PS14" s="574"/>
      <c r="PT14" s="574"/>
      <c r="PU14" s="574"/>
      <c r="PV14" s="574"/>
      <c r="PW14" s="574"/>
      <c r="PX14" s="574"/>
      <c r="PY14" s="574"/>
      <c r="PZ14" s="574"/>
      <c r="QA14" s="574"/>
      <c r="QB14" s="574"/>
      <c r="QC14" s="574"/>
      <c r="QD14" s="574"/>
      <c r="QE14" s="574"/>
      <c r="QF14" s="574"/>
      <c r="QG14" s="574"/>
      <c r="QH14" s="574"/>
      <c r="QI14" s="574"/>
      <c r="QJ14" s="574"/>
      <c r="QK14" s="574"/>
      <c r="QL14" s="574"/>
      <c r="QM14" s="574"/>
      <c r="QN14" s="574"/>
      <c r="QO14" s="574"/>
      <c r="QP14" s="574"/>
      <c r="QQ14" s="574"/>
      <c r="QR14" s="574"/>
      <c r="QS14" s="574"/>
      <c r="QT14" s="574"/>
      <c r="QU14" s="574"/>
      <c r="QV14" s="574"/>
      <c r="QW14" s="574"/>
      <c r="QX14" s="574"/>
      <c r="QY14" s="574"/>
      <c r="QZ14" s="574"/>
      <c r="RA14" s="574"/>
      <c r="RB14" s="574"/>
      <c r="RC14" s="574"/>
      <c r="RD14" s="574"/>
      <c r="RE14" s="574"/>
      <c r="RF14" s="574"/>
      <c r="RG14" s="574"/>
      <c r="RH14" s="574"/>
      <c r="RI14" s="574"/>
      <c r="RJ14" s="574"/>
      <c r="RK14" s="574"/>
      <c r="RL14" s="574"/>
      <c r="RM14" s="574"/>
      <c r="RN14" s="574"/>
      <c r="RO14" s="574"/>
      <c r="RP14" s="574"/>
      <c r="RQ14" s="574"/>
      <c r="RR14" s="574"/>
      <c r="RS14" s="574"/>
      <c r="RT14" s="574"/>
      <c r="RU14" s="574"/>
      <c r="RV14" s="574"/>
      <c r="RW14" s="574"/>
      <c r="RX14" s="574"/>
      <c r="RY14" s="574"/>
      <c r="RZ14" s="574"/>
      <c r="SA14" s="574"/>
      <c r="SB14" s="574"/>
      <c r="SC14" s="574"/>
      <c r="SD14" s="574"/>
      <c r="SE14" s="574"/>
      <c r="SF14" s="574"/>
      <c r="SG14" s="574"/>
      <c r="SH14" s="574"/>
      <c r="SI14" s="574"/>
      <c r="SJ14" s="574"/>
      <c r="SK14" s="574"/>
      <c r="SL14" s="574"/>
      <c r="SM14" s="574"/>
      <c r="SN14" s="574"/>
      <c r="SO14" s="574"/>
      <c r="SP14" s="574"/>
      <c r="SQ14" s="574"/>
      <c r="SR14" s="574"/>
      <c r="SS14" s="574"/>
      <c r="ST14" s="574"/>
      <c r="SU14" s="574"/>
      <c r="SV14" s="574"/>
      <c r="SW14" s="574"/>
      <c r="SX14" s="574"/>
      <c r="SY14" s="574"/>
      <c r="SZ14" s="574"/>
      <c r="TA14" s="574"/>
      <c r="TB14" s="574"/>
      <c r="TC14" s="574"/>
      <c r="TD14" s="574"/>
      <c r="TE14" s="574"/>
      <c r="TF14" s="574"/>
      <c r="TG14" s="574"/>
      <c r="TH14" s="574"/>
      <c r="TI14" s="574"/>
      <c r="TJ14" s="574"/>
      <c r="TK14" s="574"/>
      <c r="TL14" s="574"/>
      <c r="TM14" s="574"/>
      <c r="TN14" s="574"/>
      <c r="TO14" s="574"/>
      <c r="TP14" s="574"/>
      <c r="TQ14" s="574"/>
      <c r="TR14" s="574"/>
      <c r="TS14" s="574"/>
      <c r="TT14" s="574"/>
      <c r="TU14" s="574"/>
      <c r="TV14" s="574"/>
      <c r="TW14" s="574"/>
      <c r="TX14" s="574"/>
      <c r="TY14" s="574"/>
      <c r="TZ14" s="574"/>
      <c r="UA14" s="574"/>
      <c r="UB14" s="574"/>
      <c r="UC14" s="574"/>
      <c r="UD14" s="574"/>
      <c r="UE14" s="574"/>
      <c r="UF14" s="574"/>
      <c r="UG14" s="574"/>
      <c r="UH14" s="574"/>
      <c r="UI14" s="574"/>
      <c r="UJ14" s="574"/>
      <c r="UK14" s="574"/>
      <c r="UL14" s="574"/>
      <c r="UM14" s="574"/>
      <c r="UN14" s="574"/>
      <c r="UO14" s="574"/>
      <c r="UP14" s="574"/>
      <c r="UQ14" s="574"/>
      <c r="UR14" s="574"/>
      <c r="US14" s="574"/>
      <c r="UT14" s="574"/>
      <c r="UU14" s="574"/>
      <c r="UV14" s="574"/>
      <c r="UW14" s="574"/>
      <c r="UX14" s="574"/>
      <c r="UY14" s="574"/>
      <c r="UZ14" s="574"/>
      <c r="VA14" s="574"/>
      <c r="VB14" s="574"/>
      <c r="VC14" s="574"/>
      <c r="VD14" s="574"/>
      <c r="VE14" s="574"/>
      <c r="VF14" s="574"/>
      <c r="VG14" s="574"/>
      <c r="VH14" s="574"/>
      <c r="VI14" s="574"/>
      <c r="VJ14" s="574"/>
      <c r="VK14" s="574"/>
      <c r="VL14" s="574"/>
      <c r="VM14" s="574"/>
      <c r="VN14" s="574"/>
      <c r="VO14" s="574"/>
      <c r="VP14" s="574"/>
      <c r="VQ14" s="574"/>
      <c r="VR14" s="574"/>
      <c r="VS14" s="574"/>
      <c r="VT14" s="574"/>
      <c r="VU14" s="574"/>
      <c r="VV14" s="574"/>
      <c r="VW14" s="574"/>
      <c r="VX14" s="574"/>
      <c r="VY14" s="574"/>
      <c r="VZ14" s="574"/>
      <c r="WA14" s="574"/>
      <c r="WB14" s="574"/>
      <c r="WC14" s="574"/>
      <c r="WD14" s="574"/>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572"/>
    </row>
    <row r="15" spans="1:803" s="488" customFormat="1" x14ac:dyDescent="0.3">
      <c r="A15" s="123"/>
      <c r="B15" s="567" t="s">
        <v>183</v>
      </c>
      <c r="C15" s="568">
        <v>0.1</v>
      </c>
      <c r="D15" s="568">
        <v>0.2</v>
      </c>
      <c r="E15" s="568">
        <v>0.30000000000000004</v>
      </c>
      <c r="F15" s="568">
        <v>0.4</v>
      </c>
      <c r="G15" s="568">
        <v>0.5</v>
      </c>
      <c r="H15" s="568">
        <v>0.6</v>
      </c>
      <c r="I15" s="568">
        <v>0.7</v>
      </c>
      <c r="J15" s="568">
        <v>0.79999999999999993</v>
      </c>
      <c r="K15" s="568">
        <v>0.89999999999999991</v>
      </c>
      <c r="L15" s="568">
        <v>0.99999999999999989</v>
      </c>
      <c r="M15" s="568">
        <v>1.0999999999999999</v>
      </c>
      <c r="N15" s="568">
        <v>1.2</v>
      </c>
      <c r="O15" s="568">
        <v>1.3</v>
      </c>
      <c r="P15" s="568">
        <v>1.4000000000000001</v>
      </c>
      <c r="Q15" s="568">
        <v>1.5000000000000002</v>
      </c>
      <c r="R15" s="568">
        <v>1.6000000000000003</v>
      </c>
      <c r="S15" s="568">
        <v>1.7000000000000004</v>
      </c>
      <c r="T15" s="568">
        <v>1.8000000000000005</v>
      </c>
      <c r="U15" s="568">
        <v>1.9000000000000006</v>
      </c>
      <c r="V15" s="568">
        <v>2.0000000000000004</v>
      </c>
      <c r="W15" s="568">
        <v>2.1000000000000005</v>
      </c>
      <c r="X15" s="568">
        <v>2.2000000000000006</v>
      </c>
      <c r="Y15" s="568">
        <v>2.3000000000000007</v>
      </c>
      <c r="Z15" s="568">
        <v>2.4000000000000008</v>
      </c>
      <c r="AA15" s="568">
        <v>2.5000000000000009</v>
      </c>
      <c r="AB15" s="568">
        <v>2.600000000000001</v>
      </c>
      <c r="AC15" s="568">
        <v>2.7000000000000011</v>
      </c>
      <c r="AD15" s="568">
        <v>2.8000000000000012</v>
      </c>
      <c r="AE15" s="568">
        <v>2.9000000000000012</v>
      </c>
      <c r="AF15" s="568">
        <v>3.0000000000000013</v>
      </c>
      <c r="AG15" s="568">
        <v>3.1000000000000014</v>
      </c>
      <c r="AH15" s="568">
        <v>3.2000000000000015</v>
      </c>
      <c r="AI15" s="568">
        <v>3.3000000000000016</v>
      </c>
      <c r="AJ15" s="568">
        <v>3.4000000000000017</v>
      </c>
      <c r="AK15" s="568">
        <v>3.5000000000000018</v>
      </c>
      <c r="AL15" s="568">
        <v>3.6000000000000019</v>
      </c>
      <c r="AM15" s="568">
        <v>3.700000000000002</v>
      </c>
      <c r="AN15" s="568">
        <v>3.800000000000002</v>
      </c>
      <c r="AO15" s="568">
        <v>3.9000000000000021</v>
      </c>
      <c r="AP15" s="568">
        <v>4.0000000000000018</v>
      </c>
      <c r="AQ15" s="568">
        <v>4.1000000000000014</v>
      </c>
      <c r="AR15" s="568">
        <v>4.2000000000000011</v>
      </c>
      <c r="AS15" s="568">
        <v>4.3000000000000007</v>
      </c>
      <c r="AT15" s="568">
        <v>4.4000000000000004</v>
      </c>
      <c r="AU15" s="568">
        <v>4.5</v>
      </c>
      <c r="AV15" s="568">
        <v>4.5999999999999996</v>
      </c>
      <c r="AW15" s="568">
        <v>4.6999999999999993</v>
      </c>
      <c r="AX15" s="568">
        <v>4.7999999999999989</v>
      </c>
      <c r="AY15" s="568">
        <v>4.8999999999999986</v>
      </c>
      <c r="AZ15" s="568">
        <v>4.9999999999999982</v>
      </c>
      <c r="BA15" s="568">
        <v>5.0999999999999979</v>
      </c>
      <c r="BB15" s="568">
        <v>5.1999999999999975</v>
      </c>
      <c r="BC15" s="568">
        <v>5.2999999999999972</v>
      </c>
      <c r="BD15" s="568">
        <v>5.3999999999999968</v>
      </c>
      <c r="BE15" s="568">
        <v>5.4999999999999964</v>
      </c>
      <c r="BF15" s="568">
        <v>5.5999999999999961</v>
      </c>
      <c r="BG15" s="568">
        <v>5.6999999999999957</v>
      </c>
      <c r="BH15" s="568">
        <v>5.7999999999999954</v>
      </c>
      <c r="BI15" s="568">
        <v>5.899999999999995</v>
      </c>
      <c r="BJ15" s="568">
        <v>5.9999999999999947</v>
      </c>
      <c r="BK15" s="568">
        <v>6.0999999999999943</v>
      </c>
      <c r="BL15" s="568">
        <v>6.199999999999994</v>
      </c>
      <c r="BM15" s="568">
        <v>6.2999999999999936</v>
      </c>
      <c r="BN15" s="568">
        <v>6.3999999999999932</v>
      </c>
      <c r="BO15" s="568">
        <v>6.4999999999999929</v>
      </c>
      <c r="BP15" s="568">
        <v>6.5999999999999925</v>
      </c>
      <c r="BQ15" s="568">
        <v>6.6999999999999922</v>
      </c>
      <c r="BR15" s="568">
        <v>6.7999999999999918</v>
      </c>
      <c r="BS15" s="568">
        <v>6.8999999999999915</v>
      </c>
      <c r="BT15" s="568">
        <v>6.9999999999999911</v>
      </c>
      <c r="BU15" s="568">
        <v>7.0999999999999908</v>
      </c>
      <c r="BV15" s="568">
        <v>7.1999999999999904</v>
      </c>
      <c r="BW15" s="568">
        <v>7.2999999999999901</v>
      </c>
      <c r="BX15" s="568">
        <v>7.3999999999999897</v>
      </c>
      <c r="BY15" s="568">
        <v>7.4999999999999893</v>
      </c>
      <c r="BZ15" s="568">
        <v>7.599999999999989</v>
      </c>
      <c r="CA15" s="568">
        <v>7.6999999999999886</v>
      </c>
      <c r="CB15" s="568">
        <v>7.7999999999999883</v>
      </c>
      <c r="CC15" s="568">
        <v>7.8999999999999879</v>
      </c>
      <c r="CD15" s="568">
        <v>7.9999999999999876</v>
      </c>
      <c r="CE15" s="568">
        <v>8.0999999999999872</v>
      </c>
      <c r="CF15" s="568">
        <v>8.1999999999999869</v>
      </c>
      <c r="CG15" s="568">
        <v>8.2999999999999865</v>
      </c>
      <c r="CH15" s="568">
        <v>8.3999999999999861</v>
      </c>
      <c r="CI15" s="568">
        <v>8.4999999999999858</v>
      </c>
      <c r="CJ15" s="568">
        <v>8.5999999999999854</v>
      </c>
      <c r="CK15" s="568">
        <v>8.6999999999999851</v>
      </c>
      <c r="CL15" s="568">
        <v>8.7999999999999847</v>
      </c>
      <c r="CM15" s="568">
        <v>8.8999999999999844</v>
      </c>
      <c r="CN15" s="568">
        <v>8.999999999999984</v>
      </c>
      <c r="CO15" s="568">
        <v>9.0999999999999837</v>
      </c>
      <c r="CP15" s="568">
        <v>9.1999999999999833</v>
      </c>
      <c r="CQ15" s="568">
        <v>9.2999999999999829</v>
      </c>
      <c r="CR15" s="568">
        <v>9.3999999999999826</v>
      </c>
      <c r="CS15" s="568">
        <v>9.4999999999999822</v>
      </c>
      <c r="CT15" s="568">
        <v>9.5999999999999819</v>
      </c>
      <c r="CU15" s="568">
        <v>9.6999999999999815</v>
      </c>
      <c r="CV15" s="568">
        <v>9.7999999999999812</v>
      </c>
      <c r="CW15" s="568">
        <v>9.8999999999999808</v>
      </c>
      <c r="CX15" s="568">
        <v>9.9999999999999805</v>
      </c>
      <c r="CY15" s="568">
        <v>10.09999999999998</v>
      </c>
      <c r="CZ15" s="568">
        <v>10.19999999999998</v>
      </c>
      <c r="DA15" s="568">
        <v>10.299999999999979</v>
      </c>
      <c r="DB15" s="568">
        <v>10.399999999999979</v>
      </c>
      <c r="DC15" s="568">
        <v>10.499999999999979</v>
      </c>
      <c r="DD15" s="568">
        <v>10.599999999999978</v>
      </c>
      <c r="DE15" s="568">
        <v>10.699999999999978</v>
      </c>
      <c r="DF15" s="568">
        <v>10.799999999999978</v>
      </c>
      <c r="DG15" s="568">
        <v>10.899999999999977</v>
      </c>
      <c r="DH15" s="568">
        <v>10.999999999999977</v>
      </c>
      <c r="DI15" s="568">
        <v>11.099999999999977</v>
      </c>
      <c r="DJ15" s="568">
        <v>11.199999999999976</v>
      </c>
      <c r="DK15" s="568">
        <v>11.299999999999976</v>
      </c>
      <c r="DL15" s="568">
        <v>11.399999999999975</v>
      </c>
      <c r="DM15" s="568">
        <v>11.499999999999975</v>
      </c>
      <c r="DN15" s="568">
        <v>11.599999999999975</v>
      </c>
      <c r="DO15" s="568">
        <v>11.699999999999974</v>
      </c>
      <c r="DP15" s="568">
        <v>11.799999999999974</v>
      </c>
      <c r="DQ15" s="568">
        <v>11.899999999999974</v>
      </c>
      <c r="DR15" s="568">
        <v>11.999999999999973</v>
      </c>
      <c r="DS15" s="568">
        <v>12.099999999999973</v>
      </c>
      <c r="DT15" s="568">
        <v>12.199999999999973</v>
      </c>
      <c r="DU15" s="568">
        <v>12.299999999999972</v>
      </c>
      <c r="DV15" s="568">
        <v>12.399999999999972</v>
      </c>
      <c r="DW15" s="568">
        <v>12.499999999999972</v>
      </c>
      <c r="DX15" s="568">
        <v>12.599999999999971</v>
      </c>
      <c r="DY15" s="568">
        <v>12.699999999999971</v>
      </c>
      <c r="DZ15" s="568">
        <v>12.799999999999971</v>
      </c>
      <c r="EA15" s="568">
        <v>12.89999999999997</v>
      </c>
      <c r="EB15" s="568">
        <v>12.99999999999997</v>
      </c>
      <c r="EC15" s="568">
        <v>13.099999999999969</v>
      </c>
      <c r="ED15" s="568">
        <v>13.199999999999969</v>
      </c>
      <c r="EE15" s="568">
        <v>13.299999999999969</v>
      </c>
      <c r="EF15" s="568">
        <v>13.399999999999968</v>
      </c>
      <c r="EG15" s="568">
        <v>13.499999999999968</v>
      </c>
      <c r="EH15" s="568">
        <v>13.599999999999968</v>
      </c>
      <c r="EI15" s="568">
        <v>13.699999999999967</v>
      </c>
      <c r="EJ15" s="568">
        <v>13.799999999999967</v>
      </c>
      <c r="EK15" s="568">
        <v>13.899999999999967</v>
      </c>
      <c r="EL15" s="568">
        <v>13.999999999999966</v>
      </c>
      <c r="EM15" s="568">
        <v>14.099999999999966</v>
      </c>
      <c r="EN15" s="568">
        <v>14.199999999999966</v>
      </c>
      <c r="EO15" s="568">
        <v>14.299999999999965</v>
      </c>
      <c r="EP15" s="568">
        <v>14.399999999999965</v>
      </c>
      <c r="EQ15" s="568">
        <v>14.499999999999964</v>
      </c>
      <c r="ER15" s="568">
        <v>14.599999999999964</v>
      </c>
      <c r="ES15" s="568">
        <v>14.699999999999964</v>
      </c>
      <c r="ET15" s="568">
        <v>14.799999999999963</v>
      </c>
      <c r="EU15" s="568">
        <v>14.899999999999963</v>
      </c>
      <c r="EV15" s="568">
        <v>14.999999999999963</v>
      </c>
      <c r="EW15" s="568">
        <v>15.099999999999962</v>
      </c>
      <c r="EX15" s="568">
        <v>15.199999999999962</v>
      </c>
      <c r="EY15" s="568">
        <v>15.299999999999962</v>
      </c>
      <c r="EZ15" s="568">
        <v>15.399999999999961</v>
      </c>
      <c r="FA15" s="568">
        <v>15.499999999999961</v>
      </c>
      <c r="FB15" s="568">
        <v>15.599999999999961</v>
      </c>
      <c r="FC15" s="568">
        <v>15.69999999999996</v>
      </c>
      <c r="FD15" s="568">
        <v>15.79999999999996</v>
      </c>
      <c r="FE15" s="568">
        <v>15.899999999999959</v>
      </c>
      <c r="FF15" s="568">
        <v>15.999999999999959</v>
      </c>
      <c r="FG15" s="568">
        <v>16.099999999999959</v>
      </c>
      <c r="FH15" s="568">
        <v>16.19999999999996</v>
      </c>
      <c r="FI15" s="568">
        <v>16.299999999999962</v>
      </c>
      <c r="FJ15" s="568">
        <v>16.399999999999963</v>
      </c>
      <c r="FK15" s="568">
        <v>16.499999999999964</v>
      </c>
      <c r="FL15" s="568">
        <v>16.599999999999966</v>
      </c>
      <c r="FM15" s="568">
        <v>16.699999999999967</v>
      </c>
      <c r="FN15" s="568">
        <v>16.799999999999969</v>
      </c>
      <c r="FO15" s="568">
        <v>16.89999999999997</v>
      </c>
      <c r="FP15" s="568">
        <v>16.999999999999972</v>
      </c>
      <c r="FQ15" s="568">
        <v>17.099999999999973</v>
      </c>
      <c r="FR15" s="568">
        <v>17.199999999999974</v>
      </c>
      <c r="FS15" s="568">
        <v>17.299999999999976</v>
      </c>
      <c r="FT15" s="568">
        <v>17.399999999999977</v>
      </c>
      <c r="FU15" s="568">
        <v>17.499999999999979</v>
      </c>
      <c r="FV15" s="568">
        <v>17.59999999999998</v>
      </c>
      <c r="FW15" s="568">
        <v>17.699999999999982</v>
      </c>
      <c r="FX15" s="568">
        <v>17.799999999999983</v>
      </c>
      <c r="FY15" s="568">
        <v>17.899999999999984</v>
      </c>
      <c r="FZ15" s="568">
        <v>17.999999999999986</v>
      </c>
      <c r="GA15" s="568">
        <v>18.099999999999987</v>
      </c>
      <c r="GB15" s="568">
        <v>18.199999999999989</v>
      </c>
      <c r="GC15" s="568">
        <v>18.29999999999999</v>
      </c>
      <c r="GD15" s="568">
        <v>18.399999999999991</v>
      </c>
      <c r="GE15" s="568">
        <v>18.499999999999993</v>
      </c>
      <c r="GF15" s="568">
        <v>18.599999999999994</v>
      </c>
      <c r="GG15" s="568">
        <v>18.699999999999996</v>
      </c>
      <c r="GH15" s="568">
        <v>18.799999999999997</v>
      </c>
      <c r="GI15" s="568">
        <v>18.899999999999999</v>
      </c>
      <c r="GJ15" s="568">
        <v>19</v>
      </c>
      <c r="GK15" s="568">
        <v>19.100000000000001</v>
      </c>
      <c r="GL15" s="568">
        <v>19.200000000000003</v>
      </c>
      <c r="GM15" s="568">
        <v>19.300000000000004</v>
      </c>
      <c r="GN15" s="568">
        <v>19.400000000000006</v>
      </c>
      <c r="GO15" s="568">
        <v>19.500000000000007</v>
      </c>
      <c r="GP15" s="568">
        <v>19.600000000000009</v>
      </c>
      <c r="GQ15" s="568">
        <v>19.70000000000001</v>
      </c>
      <c r="GR15" s="568">
        <v>19.800000000000011</v>
      </c>
      <c r="GS15" s="568">
        <v>19.900000000000013</v>
      </c>
      <c r="GT15" s="568">
        <v>20.000000000000014</v>
      </c>
      <c r="GU15" s="568">
        <v>20.100000000000001</v>
      </c>
      <c r="GV15" s="568">
        <v>20.200000000000003</v>
      </c>
      <c r="GW15" s="568">
        <v>20.300000000000004</v>
      </c>
      <c r="GX15" s="568">
        <v>20.400000000000006</v>
      </c>
      <c r="GY15" s="568">
        <v>20.500000000000007</v>
      </c>
      <c r="GZ15" s="568">
        <v>20.600000000000009</v>
      </c>
      <c r="HA15" s="568">
        <v>20.70000000000001</v>
      </c>
      <c r="HB15" s="568">
        <v>20.800000000000011</v>
      </c>
      <c r="HC15" s="568">
        <v>20.900000000000013</v>
      </c>
      <c r="HD15" s="568">
        <v>21.000000000000014</v>
      </c>
      <c r="HE15" s="568">
        <v>21.100000000000016</v>
      </c>
      <c r="HF15" s="568">
        <v>21.200000000000017</v>
      </c>
      <c r="HG15" s="568">
        <v>21.300000000000018</v>
      </c>
      <c r="HH15" s="568">
        <v>21.40000000000002</v>
      </c>
      <c r="HI15" s="568">
        <v>21.500000000000021</v>
      </c>
      <c r="HJ15" s="568">
        <v>21.600000000000023</v>
      </c>
      <c r="HK15" s="568">
        <v>21.700000000000024</v>
      </c>
      <c r="HL15" s="568">
        <v>21.800000000000026</v>
      </c>
      <c r="HM15" s="568">
        <v>21.900000000000027</v>
      </c>
      <c r="HN15" s="568">
        <v>22.000000000000028</v>
      </c>
      <c r="HO15" s="568">
        <v>22.10000000000003</v>
      </c>
      <c r="HP15" s="568">
        <v>22.200000000000031</v>
      </c>
      <c r="HQ15" s="568">
        <v>22.300000000000033</v>
      </c>
      <c r="HR15" s="568">
        <v>22.400000000000034</v>
      </c>
      <c r="HS15" s="568">
        <v>22.500000000000036</v>
      </c>
      <c r="HT15" s="568">
        <v>22.600000000000037</v>
      </c>
      <c r="HU15" s="568">
        <v>22.700000000000038</v>
      </c>
      <c r="HV15" s="568">
        <v>22.80000000000004</v>
      </c>
      <c r="HW15" s="568">
        <v>22.900000000000041</v>
      </c>
      <c r="HX15" s="568">
        <v>23.000000000000043</v>
      </c>
      <c r="HY15" s="568">
        <v>23.100000000000044</v>
      </c>
      <c r="HZ15" s="568">
        <v>23.200000000000045</v>
      </c>
      <c r="IA15" s="568">
        <v>23.300000000000047</v>
      </c>
      <c r="IB15" s="568">
        <v>23.400000000000048</v>
      </c>
      <c r="IC15" s="568">
        <v>23.50000000000005</v>
      </c>
      <c r="ID15" s="568">
        <v>23.600000000000051</v>
      </c>
      <c r="IE15" s="568">
        <v>23.700000000000053</v>
      </c>
      <c r="IF15" s="568">
        <v>23.800000000000054</v>
      </c>
      <c r="IG15" s="568">
        <v>23.900000000000055</v>
      </c>
      <c r="IH15" s="568">
        <v>24.000000000000057</v>
      </c>
      <c r="II15" s="568">
        <v>24.100000000000058</v>
      </c>
      <c r="IJ15" s="568">
        <v>24.20000000000006</v>
      </c>
      <c r="IK15" s="568">
        <v>24.300000000000061</v>
      </c>
      <c r="IL15" s="568">
        <v>24.400000000000063</v>
      </c>
      <c r="IM15" s="568">
        <v>24.500000000000064</v>
      </c>
      <c r="IN15" s="568">
        <v>24.600000000000065</v>
      </c>
      <c r="IO15" s="568">
        <v>24.700000000000067</v>
      </c>
      <c r="IP15" s="568">
        <v>24.800000000000068</v>
      </c>
      <c r="IQ15" s="568">
        <v>24.90000000000007</v>
      </c>
      <c r="IR15" s="568">
        <v>25.000000000000071</v>
      </c>
      <c r="IS15" s="568">
        <v>25.100000000000072</v>
      </c>
      <c r="IT15" s="568">
        <v>25.200000000000074</v>
      </c>
      <c r="IU15" s="568">
        <v>25.300000000000075</v>
      </c>
      <c r="IV15" s="568">
        <v>25.400000000000077</v>
      </c>
      <c r="IW15" s="568">
        <v>25.500000000000078</v>
      </c>
      <c r="IX15" s="568">
        <v>25.60000000000008</v>
      </c>
      <c r="IY15" s="568">
        <v>25.700000000000081</v>
      </c>
      <c r="IZ15" s="568">
        <v>25.800000000000082</v>
      </c>
      <c r="JA15" s="568">
        <v>25.900000000000084</v>
      </c>
      <c r="JB15" s="568">
        <v>26.000000000000085</v>
      </c>
      <c r="JC15" s="568">
        <v>26.100000000000087</v>
      </c>
      <c r="JD15" s="568">
        <v>26.200000000000088</v>
      </c>
      <c r="JE15" s="568">
        <v>26.30000000000009</v>
      </c>
      <c r="JF15" s="568">
        <v>26.400000000000091</v>
      </c>
      <c r="JG15" s="568">
        <v>26.500000000000092</v>
      </c>
      <c r="JH15" s="568">
        <v>26.600000000000094</v>
      </c>
      <c r="JI15" s="568">
        <v>26.700000000000095</v>
      </c>
      <c r="JJ15" s="568">
        <v>26.800000000000097</v>
      </c>
      <c r="JK15" s="568">
        <v>26.900000000000098</v>
      </c>
      <c r="JL15" s="568">
        <v>27.000000000000099</v>
      </c>
      <c r="JM15" s="568">
        <v>27.100000000000101</v>
      </c>
      <c r="JN15" s="568">
        <v>27.200000000000102</v>
      </c>
      <c r="JO15" s="568">
        <v>27.300000000000104</v>
      </c>
      <c r="JP15" s="568">
        <v>27.400000000000105</v>
      </c>
      <c r="JQ15" s="568">
        <v>27.500000000000107</v>
      </c>
      <c r="JR15" s="568">
        <v>27.600000000000108</v>
      </c>
      <c r="JS15" s="568">
        <v>27.700000000000109</v>
      </c>
      <c r="JT15" s="568">
        <v>27.800000000000111</v>
      </c>
      <c r="JU15" s="568">
        <v>27.900000000000112</v>
      </c>
      <c r="JV15" s="568">
        <v>28.000000000000114</v>
      </c>
      <c r="JW15" s="568">
        <v>28.100000000000115</v>
      </c>
      <c r="JX15" s="568">
        <v>28.200000000000117</v>
      </c>
      <c r="JY15" s="568">
        <v>28.300000000000118</v>
      </c>
      <c r="JZ15" s="568">
        <v>28.400000000000119</v>
      </c>
      <c r="KA15" s="568">
        <v>28.500000000000121</v>
      </c>
      <c r="KB15" s="568">
        <v>28.600000000000122</v>
      </c>
      <c r="KC15" s="568">
        <v>28.700000000000124</v>
      </c>
      <c r="KD15" s="568">
        <v>28.800000000000125</v>
      </c>
      <c r="KE15" s="568">
        <v>28.900000000000126</v>
      </c>
      <c r="KF15" s="568">
        <v>29.000000000000128</v>
      </c>
      <c r="KG15" s="568">
        <v>29.100000000000129</v>
      </c>
      <c r="KH15" s="568">
        <v>29.200000000000131</v>
      </c>
      <c r="KI15" s="568">
        <v>29.300000000000132</v>
      </c>
      <c r="KJ15" s="568">
        <v>29.400000000000134</v>
      </c>
      <c r="KK15" s="568">
        <v>29.500000000000135</v>
      </c>
      <c r="KL15" s="568">
        <v>29.600000000000136</v>
      </c>
      <c r="KM15" s="568">
        <v>29.700000000000138</v>
      </c>
      <c r="KN15" s="568">
        <v>29.800000000000139</v>
      </c>
      <c r="KO15" s="568">
        <v>29.900000000000141</v>
      </c>
      <c r="KP15" s="568">
        <v>30.000000000000142</v>
      </c>
      <c r="KQ15" s="568">
        <v>30.100000000000144</v>
      </c>
      <c r="KR15" s="568">
        <v>30.200000000000145</v>
      </c>
      <c r="KS15" s="568">
        <v>30.300000000000146</v>
      </c>
      <c r="KT15" s="568">
        <v>30.400000000000148</v>
      </c>
      <c r="KU15" s="568">
        <v>30.500000000000149</v>
      </c>
      <c r="KV15" s="568">
        <v>30.600000000000151</v>
      </c>
      <c r="KW15" s="568">
        <v>30.700000000000152</v>
      </c>
      <c r="KX15" s="568">
        <v>30.800000000000153</v>
      </c>
      <c r="KY15" s="568">
        <v>30.900000000000155</v>
      </c>
      <c r="KZ15" s="568">
        <v>31.000000000000156</v>
      </c>
      <c r="LA15" s="568">
        <v>31.100000000000158</v>
      </c>
      <c r="LB15" s="568">
        <v>31.200000000000159</v>
      </c>
      <c r="LC15" s="568">
        <v>31.300000000000161</v>
      </c>
      <c r="LD15" s="568">
        <v>31.400000000000162</v>
      </c>
      <c r="LE15" s="568">
        <v>31.500000000000163</v>
      </c>
      <c r="LF15" s="568">
        <v>31.600000000000165</v>
      </c>
      <c r="LG15" s="568">
        <v>31.700000000000166</v>
      </c>
      <c r="LH15" s="568">
        <v>31.800000000000168</v>
      </c>
      <c r="LI15" s="568">
        <v>31.900000000000169</v>
      </c>
      <c r="LJ15" s="568">
        <v>32.000000000000171</v>
      </c>
      <c r="LK15" s="568">
        <v>32.100000000000172</v>
      </c>
      <c r="LL15" s="568">
        <v>32.200000000000173</v>
      </c>
      <c r="LM15" s="568">
        <v>32.300000000000175</v>
      </c>
      <c r="LN15" s="568">
        <v>32.400000000000176</v>
      </c>
      <c r="LO15" s="568">
        <v>32.500000000000178</v>
      </c>
      <c r="LP15" s="568">
        <v>32.600000000000179</v>
      </c>
      <c r="LQ15" s="568">
        <v>32.70000000000018</v>
      </c>
      <c r="LR15" s="568">
        <v>32.800000000000182</v>
      </c>
      <c r="LS15" s="568">
        <v>32.900000000000183</v>
      </c>
      <c r="LT15" s="568">
        <v>33.000000000000185</v>
      </c>
      <c r="LU15" s="568">
        <v>33.100000000000186</v>
      </c>
      <c r="LV15" s="568">
        <v>33.200000000000188</v>
      </c>
      <c r="LW15" s="568">
        <v>33.300000000000189</v>
      </c>
      <c r="LX15" s="568">
        <v>33.40000000000019</v>
      </c>
      <c r="LY15" s="568">
        <v>33.500000000000192</v>
      </c>
      <c r="LZ15" s="568">
        <v>33.600000000000193</v>
      </c>
      <c r="MA15" s="568">
        <v>33.700000000000195</v>
      </c>
      <c r="MB15" s="568">
        <v>33.800000000000196</v>
      </c>
      <c r="MC15" s="568">
        <v>33.900000000000198</v>
      </c>
      <c r="MD15" s="568">
        <v>34.000000000000199</v>
      </c>
      <c r="ME15" s="568">
        <v>34.1000000000002</v>
      </c>
      <c r="MF15" s="568">
        <v>34.200000000000202</v>
      </c>
      <c r="MG15" s="568">
        <v>34.300000000000203</v>
      </c>
      <c r="MH15" s="568">
        <v>34.400000000000205</v>
      </c>
      <c r="MI15" s="568">
        <v>34.500000000000206</v>
      </c>
      <c r="MJ15" s="568">
        <v>34.600000000000207</v>
      </c>
      <c r="MK15" s="568">
        <v>34.700000000000209</v>
      </c>
      <c r="ML15" s="568">
        <v>34.80000000000021</v>
      </c>
      <c r="MM15" s="568">
        <v>34.900000000000212</v>
      </c>
      <c r="MN15" s="568">
        <v>35.000000000000213</v>
      </c>
      <c r="MO15" s="568">
        <v>35.100000000000215</v>
      </c>
      <c r="MP15" s="568">
        <v>35.200000000000216</v>
      </c>
      <c r="MQ15" s="568">
        <v>35.300000000000217</v>
      </c>
      <c r="MR15" s="568">
        <v>35.400000000000219</v>
      </c>
      <c r="MS15" s="568">
        <v>35.50000000000022</v>
      </c>
      <c r="MT15" s="568">
        <v>35.600000000000222</v>
      </c>
      <c r="MU15" s="568">
        <v>35.700000000000223</v>
      </c>
      <c r="MV15" s="568">
        <v>35.800000000000225</v>
      </c>
      <c r="MW15" s="568">
        <v>35.900000000000226</v>
      </c>
      <c r="MX15" s="568">
        <v>36.000000000000227</v>
      </c>
      <c r="MY15" s="568">
        <v>36.100000000000229</v>
      </c>
      <c r="MZ15" s="568">
        <v>36.20000000000023</v>
      </c>
      <c r="NA15" s="568">
        <v>36.300000000000232</v>
      </c>
      <c r="NB15" s="568">
        <v>36.400000000000233</v>
      </c>
      <c r="NC15" s="568">
        <v>36.500000000000234</v>
      </c>
      <c r="ND15" s="568">
        <v>36.600000000000236</v>
      </c>
      <c r="NE15" s="568">
        <v>36.700000000000237</v>
      </c>
      <c r="NF15" s="568">
        <v>36.800000000000239</v>
      </c>
      <c r="NG15" s="568">
        <v>36.90000000000024</v>
      </c>
      <c r="NH15" s="568">
        <v>37.000000000000242</v>
      </c>
      <c r="NI15" s="568">
        <v>37.100000000000243</v>
      </c>
      <c r="NJ15" s="568">
        <v>37.200000000000244</v>
      </c>
      <c r="NK15" s="568">
        <v>37.300000000000246</v>
      </c>
      <c r="NL15" s="568">
        <v>37.400000000000247</v>
      </c>
      <c r="NM15" s="568">
        <v>37.500000000000249</v>
      </c>
      <c r="NN15" s="568">
        <v>37.60000000000025</v>
      </c>
      <c r="NO15" s="568">
        <v>37.700000000000252</v>
      </c>
      <c r="NP15" s="568">
        <v>37.800000000000253</v>
      </c>
      <c r="NQ15" s="568">
        <v>37.900000000000254</v>
      </c>
      <c r="NR15" s="568">
        <v>38.000000000000256</v>
      </c>
      <c r="NS15" s="568">
        <v>38.100000000000257</v>
      </c>
      <c r="NT15" s="568">
        <v>38.200000000000259</v>
      </c>
      <c r="NU15" s="568">
        <v>38.30000000000026</v>
      </c>
      <c r="NV15" s="568">
        <v>38.400000000000261</v>
      </c>
      <c r="NW15" s="568">
        <v>38.500000000000263</v>
      </c>
      <c r="NX15" s="568">
        <v>38.600000000000264</v>
      </c>
      <c r="NY15" s="568">
        <v>38.700000000000266</v>
      </c>
      <c r="NZ15" s="568">
        <v>38.800000000000267</v>
      </c>
      <c r="OA15" s="568">
        <v>38.900000000000269</v>
      </c>
      <c r="OB15" s="568">
        <v>39.00000000000027</v>
      </c>
      <c r="OC15" s="568">
        <v>39.100000000000271</v>
      </c>
      <c r="OD15" s="568">
        <v>39.200000000000273</v>
      </c>
      <c r="OE15" s="568">
        <v>39.300000000000274</v>
      </c>
      <c r="OF15" s="568">
        <v>39.400000000000276</v>
      </c>
      <c r="OG15" s="568">
        <v>39.500000000000277</v>
      </c>
      <c r="OH15" s="568">
        <v>39.600000000000279</v>
      </c>
      <c r="OI15" s="568">
        <v>39.70000000000028</v>
      </c>
      <c r="OJ15" s="568">
        <v>39.800000000000281</v>
      </c>
      <c r="OK15" s="568">
        <v>39.900000000000283</v>
      </c>
      <c r="OL15" s="568">
        <v>40.000000000000284</v>
      </c>
      <c r="OM15" s="568">
        <v>40.1</v>
      </c>
      <c r="ON15" s="568">
        <v>40.200000000000003</v>
      </c>
      <c r="OO15" s="568">
        <v>40.300000000000004</v>
      </c>
      <c r="OP15" s="568">
        <v>40.400000000000006</v>
      </c>
      <c r="OQ15" s="568">
        <v>40.500000000000007</v>
      </c>
      <c r="OR15" s="568">
        <v>40.600000000000009</v>
      </c>
      <c r="OS15" s="568">
        <v>40.70000000000001</v>
      </c>
      <c r="OT15" s="568">
        <v>40.800000000000011</v>
      </c>
      <c r="OU15" s="568">
        <v>40.900000000000013</v>
      </c>
      <c r="OV15" s="568">
        <v>41.000000000000014</v>
      </c>
      <c r="OW15" s="568">
        <v>41.100000000000016</v>
      </c>
      <c r="OX15" s="568">
        <v>41.200000000000017</v>
      </c>
      <c r="OY15" s="568">
        <v>41.300000000000018</v>
      </c>
      <c r="OZ15" s="568">
        <v>41.40000000000002</v>
      </c>
      <c r="PA15" s="568">
        <v>41.500000000000021</v>
      </c>
      <c r="PB15" s="568">
        <v>41.600000000000023</v>
      </c>
      <c r="PC15" s="568">
        <v>41.700000000000024</v>
      </c>
      <c r="PD15" s="568">
        <v>41.800000000000026</v>
      </c>
      <c r="PE15" s="568">
        <v>41.900000000000027</v>
      </c>
      <c r="PF15" s="568">
        <v>42.000000000000028</v>
      </c>
      <c r="PG15" s="568">
        <v>42.10000000000003</v>
      </c>
      <c r="PH15" s="568">
        <v>42.200000000000031</v>
      </c>
      <c r="PI15" s="568">
        <v>42.300000000000033</v>
      </c>
      <c r="PJ15" s="568">
        <v>42.400000000000034</v>
      </c>
      <c r="PK15" s="568">
        <v>42.500000000000036</v>
      </c>
      <c r="PL15" s="568">
        <v>42.600000000000037</v>
      </c>
      <c r="PM15" s="568">
        <v>42.700000000000038</v>
      </c>
      <c r="PN15" s="568">
        <v>42.80000000000004</v>
      </c>
      <c r="PO15" s="568">
        <v>42.900000000000041</v>
      </c>
      <c r="PP15" s="568">
        <v>43.000000000000043</v>
      </c>
      <c r="PQ15" s="568">
        <v>43.100000000000044</v>
      </c>
      <c r="PR15" s="568">
        <v>43.200000000000045</v>
      </c>
      <c r="PS15" s="568">
        <v>43.300000000000047</v>
      </c>
      <c r="PT15" s="568">
        <v>43.400000000000048</v>
      </c>
      <c r="PU15" s="568">
        <v>43.50000000000005</v>
      </c>
      <c r="PV15" s="568">
        <v>43.600000000000051</v>
      </c>
      <c r="PW15" s="568">
        <v>43.700000000000053</v>
      </c>
      <c r="PX15" s="568">
        <v>43.800000000000054</v>
      </c>
      <c r="PY15" s="568">
        <v>43.900000000000055</v>
      </c>
      <c r="PZ15" s="568">
        <v>44.000000000000057</v>
      </c>
      <c r="QA15" s="568">
        <v>44.100000000000058</v>
      </c>
      <c r="QB15" s="568">
        <v>44.20000000000006</v>
      </c>
      <c r="QC15" s="568">
        <v>44.300000000000061</v>
      </c>
      <c r="QD15" s="568">
        <v>44.400000000000063</v>
      </c>
      <c r="QE15" s="568">
        <v>44.500000000000064</v>
      </c>
      <c r="QF15" s="568">
        <v>44.600000000000065</v>
      </c>
      <c r="QG15" s="568">
        <v>44.700000000000067</v>
      </c>
      <c r="QH15" s="568">
        <v>44.800000000000068</v>
      </c>
      <c r="QI15" s="568">
        <v>44.90000000000007</v>
      </c>
      <c r="QJ15" s="568">
        <v>45.000000000000071</v>
      </c>
      <c r="QK15" s="568">
        <v>45.100000000000072</v>
      </c>
      <c r="QL15" s="568">
        <v>45.200000000000074</v>
      </c>
      <c r="QM15" s="568">
        <v>45.300000000000075</v>
      </c>
      <c r="QN15" s="568">
        <v>45.400000000000077</v>
      </c>
      <c r="QO15" s="568">
        <v>45.500000000000078</v>
      </c>
      <c r="QP15" s="568">
        <v>45.60000000000008</v>
      </c>
      <c r="QQ15" s="568">
        <v>45.700000000000081</v>
      </c>
      <c r="QR15" s="568">
        <v>45.800000000000082</v>
      </c>
      <c r="QS15" s="568">
        <v>45.900000000000084</v>
      </c>
      <c r="QT15" s="568">
        <v>46.000000000000085</v>
      </c>
      <c r="QU15" s="568">
        <v>46.100000000000087</v>
      </c>
      <c r="QV15" s="568">
        <v>46.200000000000088</v>
      </c>
      <c r="QW15" s="568">
        <v>46.30000000000009</v>
      </c>
      <c r="QX15" s="568">
        <v>46.400000000000091</v>
      </c>
      <c r="QY15" s="568">
        <v>46.500000000000092</v>
      </c>
      <c r="QZ15" s="568">
        <v>46.600000000000094</v>
      </c>
      <c r="RA15" s="568">
        <v>46.700000000000095</v>
      </c>
      <c r="RB15" s="568">
        <v>46.800000000000097</v>
      </c>
      <c r="RC15" s="568">
        <v>46.900000000000098</v>
      </c>
      <c r="RD15" s="568">
        <v>47.000000000000099</v>
      </c>
      <c r="RE15" s="568">
        <v>47.100000000000101</v>
      </c>
      <c r="RF15" s="568">
        <v>47.200000000000102</v>
      </c>
      <c r="RG15" s="568">
        <v>47.300000000000104</v>
      </c>
      <c r="RH15" s="568">
        <v>47.400000000000105</v>
      </c>
      <c r="RI15" s="568">
        <v>47.500000000000107</v>
      </c>
      <c r="RJ15" s="568">
        <v>47.600000000000108</v>
      </c>
      <c r="RK15" s="568">
        <v>47.700000000000109</v>
      </c>
      <c r="RL15" s="568">
        <v>47.800000000000111</v>
      </c>
      <c r="RM15" s="568">
        <v>47.900000000000112</v>
      </c>
      <c r="RN15" s="568">
        <v>48.000000000000114</v>
      </c>
      <c r="RO15" s="568">
        <v>48.100000000000115</v>
      </c>
      <c r="RP15" s="568">
        <v>48.200000000000117</v>
      </c>
      <c r="RQ15" s="568">
        <v>48.300000000000118</v>
      </c>
      <c r="RR15" s="568">
        <v>48.400000000000119</v>
      </c>
      <c r="RS15" s="568">
        <v>48.500000000000121</v>
      </c>
      <c r="RT15" s="568">
        <v>48.600000000000122</v>
      </c>
      <c r="RU15" s="568">
        <v>48.700000000000124</v>
      </c>
      <c r="RV15" s="568">
        <v>48.800000000000125</v>
      </c>
      <c r="RW15" s="568">
        <v>48.900000000000126</v>
      </c>
      <c r="RX15" s="568">
        <v>49.000000000000128</v>
      </c>
      <c r="RY15" s="568">
        <v>49.100000000000129</v>
      </c>
      <c r="RZ15" s="568">
        <v>49.200000000000131</v>
      </c>
      <c r="SA15" s="568">
        <v>49.300000000000132</v>
      </c>
      <c r="SB15" s="568">
        <v>49.400000000000134</v>
      </c>
      <c r="SC15" s="568">
        <v>49.500000000000135</v>
      </c>
      <c r="SD15" s="568">
        <v>49.600000000000136</v>
      </c>
      <c r="SE15" s="568">
        <v>49.700000000000138</v>
      </c>
      <c r="SF15" s="568">
        <v>49.800000000000139</v>
      </c>
      <c r="SG15" s="568">
        <v>49.900000000000141</v>
      </c>
      <c r="SH15" s="568">
        <v>50.000000000000142</v>
      </c>
      <c r="SI15" s="568">
        <v>50.100000000000144</v>
      </c>
      <c r="SJ15" s="568">
        <v>50.200000000000145</v>
      </c>
      <c r="SK15" s="568">
        <v>50.300000000000146</v>
      </c>
      <c r="SL15" s="568">
        <v>50.400000000000148</v>
      </c>
      <c r="SM15" s="568">
        <v>50.500000000000149</v>
      </c>
      <c r="SN15" s="568">
        <v>50.600000000000151</v>
      </c>
      <c r="SO15" s="568">
        <v>50.700000000000152</v>
      </c>
      <c r="SP15" s="568">
        <v>50.800000000000153</v>
      </c>
      <c r="SQ15" s="568">
        <v>50.900000000000155</v>
      </c>
      <c r="SR15" s="568">
        <v>51.000000000000156</v>
      </c>
      <c r="SS15" s="568">
        <v>51.100000000000158</v>
      </c>
      <c r="ST15" s="568">
        <v>51.200000000000159</v>
      </c>
      <c r="SU15" s="568">
        <v>51.300000000000161</v>
      </c>
      <c r="SV15" s="568">
        <v>51.400000000000162</v>
      </c>
      <c r="SW15" s="568">
        <v>51.500000000000163</v>
      </c>
      <c r="SX15" s="568">
        <v>51.600000000000165</v>
      </c>
      <c r="SY15" s="568">
        <v>51.700000000000166</v>
      </c>
      <c r="SZ15" s="568">
        <v>51.800000000000168</v>
      </c>
      <c r="TA15" s="568">
        <v>51.900000000000169</v>
      </c>
      <c r="TB15" s="568">
        <v>52.000000000000171</v>
      </c>
      <c r="TC15" s="568">
        <v>52.100000000000172</v>
      </c>
      <c r="TD15" s="568">
        <v>52.200000000000173</v>
      </c>
      <c r="TE15" s="568">
        <v>52.300000000000175</v>
      </c>
      <c r="TF15" s="568">
        <v>52.400000000000176</v>
      </c>
      <c r="TG15" s="568">
        <v>52.500000000000178</v>
      </c>
      <c r="TH15" s="568">
        <v>52.600000000000179</v>
      </c>
      <c r="TI15" s="568">
        <v>52.70000000000018</v>
      </c>
      <c r="TJ15" s="568">
        <v>52.800000000000182</v>
      </c>
      <c r="TK15" s="568">
        <v>52.900000000000183</v>
      </c>
      <c r="TL15" s="568">
        <v>53.000000000000185</v>
      </c>
      <c r="TM15" s="568">
        <v>53.100000000000186</v>
      </c>
      <c r="TN15" s="568">
        <v>53.200000000000188</v>
      </c>
      <c r="TO15" s="568">
        <v>53.300000000000189</v>
      </c>
      <c r="TP15" s="568">
        <v>53.40000000000019</v>
      </c>
      <c r="TQ15" s="568">
        <v>53.500000000000192</v>
      </c>
      <c r="TR15" s="568">
        <v>53.600000000000193</v>
      </c>
      <c r="TS15" s="568">
        <v>53.700000000000195</v>
      </c>
      <c r="TT15" s="568">
        <v>53.800000000000196</v>
      </c>
      <c r="TU15" s="568">
        <v>53.900000000000198</v>
      </c>
      <c r="TV15" s="568">
        <v>54.000000000000199</v>
      </c>
      <c r="TW15" s="568">
        <v>54.1000000000002</v>
      </c>
      <c r="TX15" s="568">
        <v>54.200000000000202</v>
      </c>
      <c r="TY15" s="568">
        <v>54.300000000000203</v>
      </c>
      <c r="TZ15" s="568">
        <v>54.400000000000205</v>
      </c>
      <c r="UA15" s="568">
        <v>54.500000000000206</v>
      </c>
      <c r="UB15" s="568">
        <v>54.600000000000207</v>
      </c>
      <c r="UC15" s="568">
        <v>54.700000000000209</v>
      </c>
      <c r="UD15" s="568">
        <v>54.80000000000021</v>
      </c>
      <c r="UE15" s="568">
        <v>54.900000000000212</v>
      </c>
      <c r="UF15" s="568">
        <v>55.000000000000213</v>
      </c>
      <c r="UG15" s="568">
        <v>55.100000000000215</v>
      </c>
      <c r="UH15" s="568">
        <v>55.200000000000216</v>
      </c>
      <c r="UI15" s="568">
        <v>55.300000000000217</v>
      </c>
      <c r="UJ15" s="568">
        <v>55.400000000000219</v>
      </c>
      <c r="UK15" s="568">
        <v>55.50000000000022</v>
      </c>
      <c r="UL15" s="568">
        <v>55.600000000000222</v>
      </c>
      <c r="UM15" s="568">
        <v>55.700000000000223</v>
      </c>
      <c r="UN15" s="568">
        <v>55.800000000000225</v>
      </c>
      <c r="UO15" s="568">
        <v>55.900000000000226</v>
      </c>
      <c r="UP15" s="568">
        <v>56.000000000000227</v>
      </c>
      <c r="UQ15" s="568">
        <v>56.100000000000229</v>
      </c>
      <c r="UR15" s="568">
        <v>56.20000000000023</v>
      </c>
      <c r="US15" s="568">
        <v>56.300000000000232</v>
      </c>
      <c r="UT15" s="568">
        <v>56.400000000000233</v>
      </c>
      <c r="UU15" s="568">
        <v>56.500000000000234</v>
      </c>
      <c r="UV15" s="568">
        <v>56.600000000000236</v>
      </c>
      <c r="UW15" s="568">
        <v>56.700000000000237</v>
      </c>
      <c r="UX15" s="568">
        <v>56.800000000000239</v>
      </c>
      <c r="UY15" s="568">
        <v>56.90000000000024</v>
      </c>
      <c r="UZ15" s="568">
        <v>57.000000000000242</v>
      </c>
      <c r="VA15" s="568">
        <v>57.100000000000243</v>
      </c>
      <c r="VB15" s="568">
        <v>57.200000000000244</v>
      </c>
      <c r="VC15" s="568">
        <v>57.300000000000246</v>
      </c>
      <c r="VD15" s="568">
        <v>57.400000000000247</v>
      </c>
      <c r="VE15" s="568">
        <v>57.500000000000249</v>
      </c>
      <c r="VF15" s="568">
        <v>57.60000000000025</v>
      </c>
      <c r="VG15" s="568">
        <v>57.700000000000252</v>
      </c>
      <c r="VH15" s="568">
        <v>57.800000000000253</v>
      </c>
      <c r="VI15" s="568">
        <v>57.900000000000254</v>
      </c>
      <c r="VJ15" s="568">
        <v>58.000000000000256</v>
      </c>
      <c r="VK15" s="568">
        <v>58.100000000000257</v>
      </c>
      <c r="VL15" s="568">
        <v>58.200000000000259</v>
      </c>
      <c r="VM15" s="568">
        <v>58.30000000000026</v>
      </c>
      <c r="VN15" s="568">
        <v>58.400000000000261</v>
      </c>
      <c r="VO15" s="568">
        <v>58.500000000000263</v>
      </c>
      <c r="VP15" s="568">
        <v>58.600000000000264</v>
      </c>
      <c r="VQ15" s="568">
        <v>58.700000000000266</v>
      </c>
      <c r="VR15" s="568">
        <v>58.800000000000267</v>
      </c>
      <c r="VS15" s="568">
        <v>58.900000000000269</v>
      </c>
      <c r="VT15" s="568">
        <v>59.00000000000027</v>
      </c>
      <c r="VU15" s="568">
        <v>59.100000000000271</v>
      </c>
      <c r="VV15" s="568">
        <v>59.200000000000273</v>
      </c>
      <c r="VW15" s="568">
        <v>59.300000000000274</v>
      </c>
      <c r="VX15" s="568">
        <v>59.400000000000276</v>
      </c>
      <c r="VY15" s="568">
        <v>59.500000000000277</v>
      </c>
      <c r="VZ15" s="568">
        <v>59.600000000000279</v>
      </c>
      <c r="WA15" s="568">
        <v>59.70000000000028</v>
      </c>
      <c r="WB15" s="568">
        <v>59.800000000000281</v>
      </c>
      <c r="WC15" s="568">
        <v>59.900000000000283</v>
      </c>
      <c r="WD15" s="568">
        <v>60.000000000000284</v>
      </c>
      <c r="WE15" s="568">
        <v>60.1</v>
      </c>
      <c r="WF15" s="568">
        <v>60.2</v>
      </c>
      <c r="WG15" s="568">
        <v>60.300000000000004</v>
      </c>
      <c r="WH15" s="568">
        <v>60.400000000000006</v>
      </c>
      <c r="WI15" s="568">
        <v>60.500000000000007</v>
      </c>
      <c r="WJ15" s="568">
        <v>60.600000000000009</v>
      </c>
      <c r="WK15" s="568">
        <v>60.70000000000001</v>
      </c>
      <c r="WL15" s="568">
        <v>60.800000000000011</v>
      </c>
      <c r="WM15" s="568">
        <v>60.900000000000013</v>
      </c>
      <c r="WN15" s="568">
        <v>61.000000000000014</v>
      </c>
      <c r="WO15" s="568">
        <v>61.100000000000016</v>
      </c>
      <c r="WP15" s="568">
        <v>61.200000000000017</v>
      </c>
      <c r="WQ15" s="568">
        <v>61.300000000000018</v>
      </c>
      <c r="WR15" s="568">
        <v>61.40000000000002</v>
      </c>
      <c r="WS15" s="568">
        <v>61.500000000000021</v>
      </c>
      <c r="WT15" s="568">
        <v>61.600000000000023</v>
      </c>
      <c r="WU15" s="568">
        <v>61.700000000000024</v>
      </c>
      <c r="WV15" s="568">
        <v>61.800000000000026</v>
      </c>
      <c r="WW15" s="568">
        <v>61.900000000000027</v>
      </c>
      <c r="WX15" s="568">
        <v>62.000000000000028</v>
      </c>
      <c r="WY15" s="568">
        <v>62.10000000000003</v>
      </c>
      <c r="WZ15" s="568">
        <v>62.200000000000031</v>
      </c>
      <c r="XA15" s="568">
        <v>62.300000000000033</v>
      </c>
      <c r="XB15" s="568">
        <v>62.400000000000034</v>
      </c>
      <c r="XC15" s="568">
        <v>62.500000000000036</v>
      </c>
      <c r="XD15" s="568">
        <v>62.600000000000037</v>
      </c>
      <c r="XE15" s="568">
        <v>62.700000000000038</v>
      </c>
      <c r="XF15" s="568">
        <v>62.80000000000004</v>
      </c>
      <c r="XG15" s="568">
        <v>62.900000000000041</v>
      </c>
      <c r="XH15" s="568">
        <v>63.000000000000043</v>
      </c>
      <c r="XI15" s="568">
        <v>63.100000000000044</v>
      </c>
      <c r="XJ15" s="568">
        <v>63.200000000000045</v>
      </c>
      <c r="XK15" s="568">
        <v>63.300000000000047</v>
      </c>
      <c r="XL15" s="568">
        <v>63.400000000000048</v>
      </c>
      <c r="XM15" s="568">
        <v>63.50000000000005</v>
      </c>
      <c r="XN15" s="568">
        <v>63.600000000000051</v>
      </c>
      <c r="XO15" s="568">
        <v>63.700000000000053</v>
      </c>
      <c r="XP15" s="568">
        <v>63.800000000000054</v>
      </c>
      <c r="XQ15" s="568">
        <v>63.900000000000055</v>
      </c>
      <c r="XR15" s="568">
        <v>64.000000000000057</v>
      </c>
      <c r="XS15" s="568">
        <v>64.100000000000051</v>
      </c>
      <c r="XT15" s="568">
        <v>64.200000000000045</v>
      </c>
      <c r="XU15" s="568">
        <v>64.30000000000004</v>
      </c>
      <c r="XV15" s="568">
        <v>64.400000000000034</v>
      </c>
      <c r="XW15" s="568">
        <v>64.500000000000028</v>
      </c>
      <c r="XX15" s="568">
        <v>64.600000000000023</v>
      </c>
      <c r="XY15" s="568">
        <v>64.700000000000017</v>
      </c>
      <c r="XZ15" s="568">
        <v>64.800000000000011</v>
      </c>
      <c r="YA15" s="568">
        <v>64.900000000000006</v>
      </c>
      <c r="YB15" s="568">
        <v>65</v>
      </c>
      <c r="YC15" s="568">
        <v>65.099999999999994</v>
      </c>
      <c r="YD15" s="568">
        <v>65.199999999999989</v>
      </c>
      <c r="YE15" s="568">
        <v>65.299999999999983</v>
      </c>
      <c r="YF15" s="568">
        <v>65.399999999999977</v>
      </c>
      <c r="YG15" s="568">
        <v>65.499999999999972</v>
      </c>
      <c r="YH15" s="568">
        <v>65.599999999999966</v>
      </c>
      <c r="YI15" s="568">
        <v>65.69999999999996</v>
      </c>
      <c r="YJ15" s="568">
        <v>65.799999999999955</v>
      </c>
      <c r="YK15" s="568">
        <v>65.899999999999949</v>
      </c>
      <c r="YL15" s="568">
        <v>65.999999999999943</v>
      </c>
      <c r="YM15" s="568">
        <v>66.099999999999937</v>
      </c>
      <c r="YN15" s="568">
        <v>66.199999999999932</v>
      </c>
      <c r="YO15" s="568">
        <v>66.299999999999926</v>
      </c>
      <c r="YP15" s="568">
        <v>66.39999999999992</v>
      </c>
      <c r="YQ15" s="568">
        <v>66.499999999999915</v>
      </c>
      <c r="YR15" s="568">
        <v>66.599999999999909</v>
      </c>
      <c r="YS15" s="568">
        <v>66.699999999999903</v>
      </c>
      <c r="YT15" s="568">
        <v>66.799999999999898</v>
      </c>
      <c r="YU15" s="568">
        <v>66.899999999999892</v>
      </c>
      <c r="YV15" s="568">
        <v>66.999999999999886</v>
      </c>
      <c r="YW15" s="568">
        <v>67.099999999999881</v>
      </c>
      <c r="YX15" s="568">
        <v>67.199999999999875</v>
      </c>
      <c r="YY15" s="568">
        <v>67.299999999999869</v>
      </c>
      <c r="YZ15" s="568">
        <v>67.399999999999864</v>
      </c>
      <c r="ZA15" s="568">
        <v>67.499999999999858</v>
      </c>
      <c r="ZB15" s="568">
        <v>67.599999999999852</v>
      </c>
      <c r="ZC15" s="568">
        <v>67.699999999999847</v>
      </c>
      <c r="ZD15" s="568">
        <v>67.799999999999841</v>
      </c>
      <c r="ZE15" s="568">
        <v>67.899999999999835</v>
      </c>
      <c r="ZF15" s="568">
        <v>67.999999999999829</v>
      </c>
      <c r="ZG15" s="568">
        <v>68.099999999999824</v>
      </c>
      <c r="ZH15" s="568">
        <v>68.199999999999818</v>
      </c>
      <c r="ZI15" s="568">
        <v>68.299999999999812</v>
      </c>
      <c r="ZJ15" s="568">
        <v>68.399999999999807</v>
      </c>
      <c r="ZK15" s="568">
        <v>68.499999999999801</v>
      </c>
      <c r="ZL15" s="568">
        <v>68.599999999999795</v>
      </c>
      <c r="ZM15" s="568">
        <v>68.69999999999979</v>
      </c>
      <c r="ZN15" s="568">
        <v>68.799999999999784</v>
      </c>
      <c r="ZO15" s="568">
        <v>68.899999999999778</v>
      </c>
      <c r="ZP15" s="568">
        <v>68.999999999999773</v>
      </c>
      <c r="ZQ15" s="568">
        <v>69.099999999999767</v>
      </c>
      <c r="ZR15" s="568">
        <v>69.199999999999761</v>
      </c>
      <c r="ZS15" s="568">
        <v>69.299999999999756</v>
      </c>
      <c r="ZT15" s="568">
        <v>69.39999999999975</v>
      </c>
      <c r="ZU15" s="568">
        <v>69.499999999999744</v>
      </c>
      <c r="ZV15" s="568">
        <v>69.599999999999739</v>
      </c>
      <c r="ZW15" s="568">
        <v>69.699999999999733</v>
      </c>
      <c r="ZX15" s="568">
        <v>69.799999999999727</v>
      </c>
      <c r="ZY15" s="568">
        <v>69.899999999999721</v>
      </c>
      <c r="ZZ15" s="568">
        <v>69.999999999999716</v>
      </c>
      <c r="AAA15" s="568">
        <v>70.09999999999971</v>
      </c>
      <c r="AAB15" s="568">
        <v>70.199999999999704</v>
      </c>
      <c r="AAC15" s="568">
        <v>70.299999999999699</v>
      </c>
      <c r="AAD15" s="568">
        <v>70.399999999999693</v>
      </c>
      <c r="AAE15" s="568">
        <v>70.499999999999687</v>
      </c>
      <c r="AAF15" s="568">
        <v>70.599999999999682</v>
      </c>
      <c r="AAG15" s="568">
        <v>70.699999999999676</v>
      </c>
      <c r="AAH15" s="568">
        <v>70.79999999999967</v>
      </c>
      <c r="AAI15" s="568">
        <v>70.899999999999665</v>
      </c>
      <c r="AAJ15" s="568">
        <v>70.999999999999659</v>
      </c>
      <c r="AAK15" s="568">
        <v>71.099999999999653</v>
      </c>
      <c r="AAL15" s="568">
        <v>71.199999999999648</v>
      </c>
      <c r="AAM15" s="568">
        <v>71.299999999999642</v>
      </c>
      <c r="AAN15" s="568">
        <v>71.399999999999636</v>
      </c>
      <c r="AAO15" s="568">
        <v>71.499999999999631</v>
      </c>
      <c r="AAP15" s="568">
        <v>71.599999999999625</v>
      </c>
      <c r="AAQ15" s="568">
        <v>71.699999999999619</v>
      </c>
      <c r="AAR15" s="568">
        <v>71.799999999999613</v>
      </c>
      <c r="AAS15" s="568">
        <v>71.899999999999608</v>
      </c>
      <c r="AAT15" s="568">
        <v>71.999999999999602</v>
      </c>
      <c r="AAU15" s="568">
        <v>72.099999999999596</v>
      </c>
      <c r="AAV15" s="568">
        <v>72.199999999999591</v>
      </c>
      <c r="AAW15" s="568">
        <v>72.299999999999585</v>
      </c>
      <c r="AAX15" s="568">
        <v>72.399999999999579</v>
      </c>
      <c r="AAY15" s="568">
        <v>72.499999999999574</v>
      </c>
      <c r="AAZ15" s="568">
        <v>72.599999999999568</v>
      </c>
      <c r="ABA15" s="568">
        <v>72.699999999999562</v>
      </c>
      <c r="ABB15" s="568">
        <v>72.799999999999557</v>
      </c>
      <c r="ABC15" s="568">
        <v>72.899999999999551</v>
      </c>
      <c r="ABD15" s="568">
        <v>72.999999999999545</v>
      </c>
      <c r="ABE15" s="568">
        <v>73.09999999999954</v>
      </c>
      <c r="ABF15" s="568">
        <v>73.199999999999534</v>
      </c>
      <c r="ABG15" s="568">
        <v>73.299999999999528</v>
      </c>
      <c r="ABH15" s="568">
        <v>73.399999999999523</v>
      </c>
      <c r="ABI15" s="568">
        <v>73.499999999999517</v>
      </c>
      <c r="ABJ15" s="568">
        <v>73.599999999999511</v>
      </c>
      <c r="ABK15" s="568">
        <v>73.699999999999505</v>
      </c>
      <c r="ABL15" s="568">
        <v>73.7999999999995</v>
      </c>
      <c r="ABM15" s="568">
        <v>73.899999999999494</v>
      </c>
      <c r="ABN15" s="568">
        <v>73.999999999999488</v>
      </c>
      <c r="ABO15" s="568">
        <v>74.099999999999483</v>
      </c>
      <c r="ABP15" s="568">
        <v>74.199999999999477</v>
      </c>
      <c r="ABQ15" s="568">
        <v>74.299999999999471</v>
      </c>
      <c r="ABR15" s="568">
        <v>74.399999999999466</v>
      </c>
      <c r="ABS15" s="568">
        <v>74.49999999999946</v>
      </c>
      <c r="ABT15" s="568">
        <v>74.599999999999454</v>
      </c>
      <c r="ABU15" s="568">
        <v>74.699999999999449</v>
      </c>
      <c r="ABV15" s="568">
        <v>74.799999999999443</v>
      </c>
      <c r="ABW15" s="568">
        <v>74.899999999999437</v>
      </c>
      <c r="ABX15" s="568">
        <v>74.999999999999432</v>
      </c>
      <c r="ABY15" s="568">
        <v>75.099999999999426</v>
      </c>
      <c r="ABZ15" s="568">
        <v>75.19999999999942</v>
      </c>
      <c r="ACA15" s="568">
        <v>75.299999999999415</v>
      </c>
      <c r="ACB15" s="568">
        <v>75.399999999999409</v>
      </c>
      <c r="ACC15" s="568">
        <v>75.499999999999403</v>
      </c>
      <c r="ACD15" s="568">
        <v>75.599999999999397</v>
      </c>
      <c r="ACE15" s="568">
        <v>75.699999999999392</v>
      </c>
      <c r="ACF15" s="568">
        <v>75.799999999999386</v>
      </c>
      <c r="ACG15" s="568">
        <v>75.89999999999938</v>
      </c>
      <c r="ACH15" s="568">
        <v>75.999999999999375</v>
      </c>
      <c r="ACI15" s="568">
        <v>76.099999999999369</v>
      </c>
      <c r="ACJ15" s="568">
        <v>76.199999999999363</v>
      </c>
      <c r="ACK15" s="568">
        <v>76.299999999999358</v>
      </c>
      <c r="ACL15" s="568">
        <v>76.399999999999352</v>
      </c>
      <c r="ACM15" s="568">
        <v>76.499999999999346</v>
      </c>
      <c r="ACN15" s="568">
        <v>76.599999999999341</v>
      </c>
      <c r="ACO15" s="568">
        <v>76.699999999999335</v>
      </c>
      <c r="ACP15" s="568">
        <v>76.799999999999329</v>
      </c>
      <c r="ACQ15" s="568">
        <v>76.899999999999324</v>
      </c>
      <c r="ACR15" s="568">
        <v>76.999999999999318</v>
      </c>
      <c r="ACS15" s="568">
        <v>77.099999999999312</v>
      </c>
      <c r="ACT15" s="568">
        <v>77.199999999999307</v>
      </c>
      <c r="ACU15" s="568">
        <v>77.299999999999301</v>
      </c>
      <c r="ACV15" s="568">
        <v>77.399999999999295</v>
      </c>
      <c r="ACW15" s="568">
        <v>77.499999999999289</v>
      </c>
      <c r="ACX15" s="568">
        <v>77.599999999999284</v>
      </c>
      <c r="ACY15" s="568">
        <v>77.699999999999278</v>
      </c>
      <c r="ACZ15" s="568">
        <v>77.799999999999272</v>
      </c>
      <c r="ADA15" s="568">
        <v>77.899999999999267</v>
      </c>
      <c r="ADB15" s="568">
        <v>77.999999999999261</v>
      </c>
      <c r="ADC15" s="568">
        <v>78.099999999999255</v>
      </c>
      <c r="ADD15" s="568">
        <v>78.19999999999925</v>
      </c>
      <c r="ADE15" s="568">
        <v>78.299999999999244</v>
      </c>
      <c r="ADF15" s="568">
        <v>78.399999999999238</v>
      </c>
      <c r="ADG15" s="568">
        <v>78.499999999999233</v>
      </c>
      <c r="ADH15" s="568">
        <v>78.599999999999227</v>
      </c>
      <c r="ADI15" s="568">
        <v>78.699999999999221</v>
      </c>
      <c r="ADJ15" s="568">
        <v>78.799999999999216</v>
      </c>
      <c r="ADK15" s="568">
        <v>78.89999999999921</v>
      </c>
      <c r="ADL15" s="568">
        <v>78.999999999999204</v>
      </c>
      <c r="ADM15" s="568">
        <v>79.099999999999199</v>
      </c>
      <c r="ADN15" s="568">
        <v>79.199999999999193</v>
      </c>
      <c r="ADO15" s="568">
        <v>79.299999999999187</v>
      </c>
      <c r="ADP15" s="568">
        <v>79.399999999999181</v>
      </c>
      <c r="ADQ15" s="568">
        <v>79.499999999999176</v>
      </c>
      <c r="ADR15" s="568">
        <v>79.59999999999917</v>
      </c>
      <c r="ADS15" s="568">
        <v>79.699999999999164</v>
      </c>
      <c r="ADT15" s="568">
        <v>79.799999999999159</v>
      </c>
      <c r="ADU15" s="568">
        <v>79.899999999999153</v>
      </c>
      <c r="ADV15" s="568">
        <v>79.999999999999147</v>
      </c>
      <c r="ADW15" s="569"/>
    </row>
    <row r="16" spans="1:803" s="488" customFormat="1" x14ac:dyDescent="0.3">
      <c r="A16" s="570">
        <v>1</v>
      </c>
      <c r="B16" s="162" t="s">
        <v>49</v>
      </c>
      <c r="C16" s="150">
        <v>1.2940000363999998E-3</v>
      </c>
      <c r="D16" s="150">
        <v>1.2940002911999999E-3</v>
      </c>
      <c r="E16" s="150">
        <v>1.2940009827999998E-3</v>
      </c>
      <c r="F16" s="150">
        <v>1.2940023295999999E-3</v>
      </c>
      <c r="G16" s="150">
        <v>1.29400455E-3</v>
      </c>
      <c r="H16" s="150">
        <v>1.2940078623999997E-3</v>
      </c>
      <c r="I16" s="150">
        <v>1.2940124851999997E-3</v>
      </c>
      <c r="J16" s="150">
        <v>1.2940186367999997E-3</v>
      </c>
      <c r="K16" s="150">
        <v>1.2940265355999999E-3</v>
      </c>
      <c r="L16" s="150">
        <v>1.2940363999999998E-3</v>
      </c>
      <c r="M16" s="150">
        <v>1.2940484483999998E-3</v>
      </c>
      <c r="N16" s="150">
        <v>1.2940628992E-3</v>
      </c>
      <c r="O16" s="150">
        <v>1.2940799707999997E-3</v>
      </c>
      <c r="P16" s="150">
        <v>1.2940998816E-3</v>
      </c>
      <c r="Q16" s="151">
        <v>1.2941228499999998E-3</v>
      </c>
      <c r="R16" s="151">
        <v>1.2941490943999998E-3</v>
      </c>
      <c r="S16" s="151">
        <v>1.2941788331999999E-3</v>
      </c>
      <c r="T16" s="151">
        <v>1.2942122847999999E-3</v>
      </c>
      <c r="U16" s="151">
        <v>1.2942496675999997E-3</v>
      </c>
      <c r="V16" s="151">
        <v>1.2942911999999998E-3</v>
      </c>
      <c r="W16" s="151">
        <v>1.2943371003999997E-3</v>
      </c>
      <c r="X16" s="151">
        <v>1.2943875871999999E-3</v>
      </c>
      <c r="Y16" s="151">
        <v>1.2944428787999998E-3</v>
      </c>
      <c r="Z16" s="151">
        <v>1.2945031935999998E-3</v>
      </c>
      <c r="AA16" s="151">
        <v>1.2945687499999999E-3</v>
      </c>
      <c r="AB16" s="151">
        <v>1.2946397663999999E-3</v>
      </c>
      <c r="AC16" s="151">
        <v>1.2947164611999999E-3</v>
      </c>
      <c r="AD16" s="151">
        <v>1.2947990527999997E-3</v>
      </c>
      <c r="AE16" s="151">
        <v>1.2948877595999999E-3</v>
      </c>
      <c r="AF16" s="151">
        <v>1.2949827999999999E-3</v>
      </c>
      <c r="AG16" s="151">
        <v>1.2950843924E-3</v>
      </c>
      <c r="AH16" s="151">
        <v>1.2951927551999997E-3</v>
      </c>
      <c r="AI16" s="151">
        <v>1.2953081068000001E-3</v>
      </c>
      <c r="AJ16" s="151">
        <v>1.2954306655999998E-3</v>
      </c>
      <c r="AK16" s="151">
        <v>1.2955606500000001E-3</v>
      </c>
      <c r="AL16" s="151">
        <v>1.2956982783999997E-3</v>
      </c>
      <c r="AM16" s="151">
        <v>1.2958437692E-3</v>
      </c>
      <c r="AN16" s="151">
        <v>1.2959973408000001E-3</v>
      </c>
      <c r="AO16" s="151">
        <v>1.2961592115999997E-3</v>
      </c>
      <c r="AP16" s="151">
        <v>1.2963295999999999E-3</v>
      </c>
      <c r="AQ16" s="151">
        <v>1.2965087243999999E-3</v>
      </c>
      <c r="AR16" s="151">
        <v>1.2966968031999997E-3</v>
      </c>
      <c r="AS16" s="151">
        <v>1.2968940547999999E-3</v>
      </c>
      <c r="AT16" s="151">
        <v>1.2971006975999999E-3</v>
      </c>
      <c r="AU16" s="151">
        <v>1.2973169499999999E-3</v>
      </c>
      <c r="AV16" s="151">
        <v>1.2975430304E-3</v>
      </c>
      <c r="AW16" s="151">
        <v>1.2977791572E-3</v>
      </c>
      <c r="AX16" s="151">
        <v>1.2980255487999998E-3</v>
      </c>
      <c r="AY16" s="151">
        <v>1.2982824235999999E-3</v>
      </c>
      <c r="AZ16" s="151">
        <v>1.2985499999999999E-3</v>
      </c>
      <c r="BA16" s="151">
        <v>1.2988284964E-3</v>
      </c>
      <c r="BB16" s="151">
        <v>1.2991181312E-3</v>
      </c>
      <c r="BC16" s="151">
        <v>1.2994191227999998E-3</v>
      </c>
      <c r="BD16" s="151">
        <v>1.2997316895999999E-3</v>
      </c>
      <c r="BE16" s="151">
        <v>1.30005605E-3</v>
      </c>
      <c r="BF16" s="151">
        <v>1.3003924224E-3</v>
      </c>
      <c r="BG16" s="151">
        <v>1.3007410251999999E-3</v>
      </c>
      <c r="BH16" s="151">
        <v>1.3011020767999997E-3</v>
      </c>
      <c r="BI16" s="151">
        <v>1.3014757955999998E-3</v>
      </c>
      <c r="BJ16" s="151">
        <v>1.3018623999999999E-3</v>
      </c>
      <c r="BK16" s="151">
        <v>1.3022621083999999E-3</v>
      </c>
      <c r="BL16" s="151">
        <v>1.3026751391999999E-3</v>
      </c>
      <c r="BM16" s="151">
        <v>1.3031017107999999E-3</v>
      </c>
      <c r="BN16" s="151">
        <v>1.3035420415999999E-3</v>
      </c>
      <c r="BO16" s="151">
        <v>1.3039963499999999E-3</v>
      </c>
      <c r="BP16" s="151">
        <v>1.3044648543999997E-3</v>
      </c>
      <c r="BQ16" s="151">
        <v>1.3049477731999998E-3</v>
      </c>
      <c r="BR16" s="151">
        <v>1.3054453247999997E-3</v>
      </c>
      <c r="BS16" s="151">
        <v>1.3059577275999997E-3</v>
      </c>
      <c r="BT16" s="151">
        <v>1.3064851999999999E-3</v>
      </c>
      <c r="BU16" s="151">
        <v>1.3070279603999999E-3</v>
      </c>
      <c r="BV16" s="151">
        <v>1.3075862272E-3</v>
      </c>
      <c r="BW16" s="151">
        <v>1.3081602187999999E-3</v>
      </c>
      <c r="BX16" s="151">
        <v>1.3087501535999999E-3</v>
      </c>
      <c r="BY16" s="151">
        <v>1.3093562499999997E-3</v>
      </c>
      <c r="BZ16" s="151">
        <v>1.3099787263999999E-3</v>
      </c>
      <c r="CA16" s="151">
        <v>1.3106178011999996E-3</v>
      </c>
      <c r="CB16" s="151">
        <v>1.3112736927999998E-3</v>
      </c>
      <c r="CC16" s="151">
        <v>1.3119466195999998E-3</v>
      </c>
      <c r="CD16" s="151">
        <v>1.3126367999999997E-3</v>
      </c>
      <c r="CE16" s="151">
        <v>1.3133444523999998E-3</v>
      </c>
      <c r="CF16" s="151">
        <v>1.3140697951999998E-3</v>
      </c>
      <c r="CG16" s="151">
        <v>1.3148130467999996E-3</v>
      </c>
      <c r="CH16" s="151">
        <v>1.3155744255999998E-3</v>
      </c>
      <c r="CI16" s="151">
        <v>1.3163541499999999E-3</v>
      </c>
      <c r="CJ16" s="151">
        <v>1.3171524383999997E-3</v>
      </c>
      <c r="CK16" s="151">
        <v>1.3179695091999999E-3</v>
      </c>
      <c r="CL16" s="151">
        <v>1.3188055807999998E-3</v>
      </c>
      <c r="CM16" s="151">
        <v>1.3196608715999997E-3</v>
      </c>
      <c r="CN16" s="151">
        <v>1.3205355999999998E-3</v>
      </c>
      <c r="CO16" s="151">
        <v>1.3214299843999997E-3</v>
      </c>
      <c r="CP16" s="151">
        <v>1.3223442431999997E-3</v>
      </c>
      <c r="CQ16" s="151">
        <v>1.3232785947999998E-3</v>
      </c>
      <c r="CR16" s="151">
        <v>1.3242332575999997E-3</v>
      </c>
      <c r="CS16" s="151">
        <v>1.3252084499999997E-3</v>
      </c>
      <c r="CT16" s="151">
        <v>1.3262043903999998E-3</v>
      </c>
      <c r="CU16" s="151">
        <v>1.3272212971999998E-3</v>
      </c>
      <c r="CV16" s="151">
        <v>1.3282593887999996E-3</v>
      </c>
      <c r="CW16" s="151">
        <v>1.3293188835999997E-3</v>
      </c>
      <c r="CX16" s="151">
        <v>1.3303999999999996E-3</v>
      </c>
      <c r="CY16" s="150">
        <v>1.3315029563999998E-3</v>
      </c>
      <c r="CZ16" s="150">
        <v>1.3326279711999996E-3</v>
      </c>
      <c r="DA16" s="150">
        <v>1.3337752627999996E-3</v>
      </c>
      <c r="DB16" s="150">
        <v>1.3349450495999996E-3</v>
      </c>
      <c r="DC16" s="150">
        <v>1.3361375499999998E-3</v>
      </c>
      <c r="DD16" s="150">
        <v>1.3373529823999997E-3</v>
      </c>
      <c r="DE16" s="150">
        <v>1.3385915651999997E-3</v>
      </c>
      <c r="DF16" s="150">
        <v>1.3398535167999995E-3</v>
      </c>
      <c r="DG16" s="150">
        <v>1.3411390555999997E-3</v>
      </c>
      <c r="DH16" s="150">
        <v>1.3424483999999995E-3</v>
      </c>
      <c r="DI16" s="150">
        <v>1.3437817683999995E-3</v>
      </c>
      <c r="DJ16" s="150">
        <v>1.3451393791999997E-3</v>
      </c>
      <c r="DK16" s="150">
        <v>1.3465214507999996E-3</v>
      </c>
      <c r="DL16" s="151">
        <v>1.3479282015999995E-3</v>
      </c>
      <c r="DM16" s="151">
        <v>1.3493598499999995E-3</v>
      </c>
      <c r="DN16" s="151">
        <v>1.3508166143999995E-3</v>
      </c>
      <c r="DO16" s="151">
        <v>1.3522987131999995E-3</v>
      </c>
      <c r="DP16" s="151">
        <v>1.3538063647999996E-3</v>
      </c>
      <c r="DQ16" s="151">
        <v>1.3553397875999994E-3</v>
      </c>
      <c r="DR16" s="151">
        <v>1.3568991999999994E-3</v>
      </c>
      <c r="DS16" s="151">
        <v>1.3584848203999993E-3</v>
      </c>
      <c r="DT16" s="151">
        <v>1.3600968671999994E-3</v>
      </c>
      <c r="DU16" s="151">
        <v>1.3617355587999993E-3</v>
      </c>
      <c r="DV16" s="151">
        <v>1.3634011135999994E-3</v>
      </c>
      <c r="DW16" s="151">
        <v>1.3650937499999993E-3</v>
      </c>
      <c r="DX16" s="151">
        <v>1.3668136863999995E-3</v>
      </c>
      <c r="DY16" s="151">
        <v>1.3685611411999993E-3</v>
      </c>
      <c r="DZ16" s="151">
        <v>1.3703363327999994E-3</v>
      </c>
      <c r="EA16" s="151">
        <v>1.3721394795999993E-3</v>
      </c>
      <c r="EB16" s="151">
        <v>1.3739707999999992E-3</v>
      </c>
      <c r="EC16" s="151">
        <v>1.3758305123999991E-3</v>
      </c>
      <c r="ED16" s="151">
        <v>1.3777188351999992E-3</v>
      </c>
      <c r="EE16" s="151">
        <v>1.3796359867999993E-3</v>
      </c>
      <c r="EF16" s="151">
        <v>1.3815821855999993E-3</v>
      </c>
      <c r="EG16" s="151">
        <v>1.3835576499999995E-3</v>
      </c>
      <c r="EH16" s="151">
        <v>1.3855625983999992E-3</v>
      </c>
      <c r="EI16" s="151">
        <v>1.3875972491999991E-3</v>
      </c>
      <c r="EJ16" s="151">
        <v>1.3896618207999991E-3</v>
      </c>
      <c r="EK16" s="151">
        <v>1.3917565315999991E-3</v>
      </c>
      <c r="EL16" s="151">
        <v>1.3938815999999994E-3</v>
      </c>
      <c r="EM16" s="151">
        <v>1.3960372443999991E-3</v>
      </c>
      <c r="EN16" s="151">
        <v>1.3982236831999993E-3</v>
      </c>
      <c r="EO16" s="151">
        <v>1.400441134799999E-3</v>
      </c>
      <c r="EP16" s="151">
        <v>1.4026898175999991E-3</v>
      </c>
      <c r="EQ16" s="151">
        <v>1.4049699499999991E-3</v>
      </c>
      <c r="ER16" s="151">
        <v>1.4072817503999991E-3</v>
      </c>
      <c r="ES16" s="151">
        <v>1.4096254371999989E-3</v>
      </c>
      <c r="ET16" s="151">
        <v>1.4120012287999989E-3</v>
      </c>
      <c r="EU16" s="151">
        <v>1.4144093435999991E-3</v>
      </c>
      <c r="EV16" s="151">
        <v>1.92778586533597E-3</v>
      </c>
      <c r="EW16" s="151">
        <v>1.9269590918514102E-3</v>
      </c>
      <c r="EX16" s="151">
        <v>1.9261770568742111E-3</v>
      </c>
      <c r="EY16" s="151">
        <v>1.9254396922442781E-3</v>
      </c>
      <c r="EZ16" s="151">
        <v>1.9247469345343555E-3</v>
      </c>
      <c r="FA16" s="151">
        <v>1.9240987249274904E-3</v>
      </c>
      <c r="FB16" s="151">
        <v>1.9234950090984383E-3</v>
      </c>
      <c r="FC16" s="151">
        <v>1.9229357370988554E-3</v>
      </c>
      <c r="FD16" s="151">
        <v>1.9224208632461404E-3</v>
      </c>
      <c r="FE16" s="151">
        <v>1.9219503460157759E-3</v>
      </c>
      <c r="FF16" s="151">
        <v>1.9215241479370521E-3</v>
      </c>
      <c r="FG16" s="151">
        <v>1.9211422354920343E-3</v>
      </c>
      <c r="FH16" s="151">
        <v>1.9208045790176595E-3</v>
      </c>
      <c r="FI16" s="151">
        <v>1.9205111526108464E-3</v>
      </c>
      <c r="FJ16" s="151">
        <v>1.9202619340365056E-3</v>
      </c>
      <c r="FK16" s="151">
        <v>1.9200569046383487E-3</v>
      </c>
      <c r="FL16" s="151">
        <v>1.9198960492523886E-3</v>
      </c>
      <c r="FM16" s="151">
        <v>1.9197793561230392E-3</v>
      </c>
      <c r="FN16" s="151">
        <v>1.9197068168217213E-3</v>
      </c>
      <c r="FO16" s="151">
        <v>1.9196784261678789E-3</v>
      </c>
      <c r="FP16" s="151">
        <v>1.9196941821523327E-3</v>
      </c>
      <c r="FQ16" s="151">
        <v>1.9197540858628731E-3</v>
      </c>
      <c r="FR16" s="151">
        <v>1.9198581414120294E-3</v>
      </c>
      <c r="FS16" s="151">
        <v>1.9200063558669279E-3</v>
      </c>
      <c r="FT16" s="151">
        <v>1.9201987391811765E-3</v>
      </c>
      <c r="FU16" s="151">
        <v>1.9204353041286939E-3</v>
      </c>
      <c r="FV16" s="151">
        <v>1.9207160662394313E-3</v>
      </c>
      <c r="FW16" s="151">
        <v>1.9210410437369111E-3</v>
      </c>
      <c r="FX16" s="151">
        <v>1.9214102574775249E-3</v>
      </c>
      <c r="FY16" s="151">
        <v>1.9218237308915348E-3</v>
      </c>
      <c r="FZ16" s="151">
        <v>1.9222814899257142E-3</v>
      </c>
      <c r="GA16" s="151">
        <v>1.9227835629875806E-3</v>
      </c>
      <c r="GB16" s="151">
        <v>1.9233299808911624E-3</v>
      </c>
      <c r="GC16" s="151">
        <v>1.9239207768042552E-3</v>
      </c>
      <c r="GD16" s="151">
        <v>1.9245559861971098E-3</v>
      </c>
      <c r="GE16" s="151">
        <v>1.9252356467925179E-3</v>
      </c>
      <c r="GF16" s="151">
        <v>1.9259597985172353E-3</v>
      </c>
      <c r="GG16" s="151">
        <v>1.9267284834547122E-3</v>
      </c>
      <c r="GH16" s="151">
        <v>1.9275417457990844E-3</v>
      </c>
      <c r="GI16" s="151">
        <v>1.9283996318103841E-3</v>
      </c>
      <c r="GJ16" s="151">
        <v>1.9293021897709283E-3</v>
      </c>
      <c r="GK16" s="151">
        <v>1.9302494699428617E-3</v>
      </c>
      <c r="GL16" s="151">
        <v>1.931241524526797E-3</v>
      </c>
      <c r="GM16" s="151">
        <v>1.9322784076215361E-3</v>
      </c>
      <c r="GN16" s="151">
        <v>1.9333601751848322E-3</v>
      </c>
      <c r="GO16" s="151">
        <v>1.934486884995156E-3</v>
      </c>
      <c r="GP16" s="151">
        <v>1.9356585966144454E-3</v>
      </c>
      <c r="GQ16" s="151">
        <v>1.9368753713518002E-3</v>
      </c>
      <c r="GR16" s="151">
        <v>1.9381372722280939E-3</v>
      </c>
      <c r="GS16" s="151">
        <v>1.9394443639414822E-3</v>
      </c>
      <c r="GT16" s="151">
        <v>1.9407967128337699E-3</v>
      </c>
      <c r="GU16" s="151">
        <v>1.9421943868576223E-3</v>
      </c>
      <c r="GV16" s="151">
        <v>1.943637455544586E-3</v>
      </c>
      <c r="GW16" s="151">
        <v>1.9451259899739006E-3</v>
      </c>
      <c r="GX16" s="151">
        <v>1.9466600627420783E-3</v>
      </c>
      <c r="GY16" s="151">
        <v>1.948239747933223E-3</v>
      </c>
      <c r="GZ16" s="151">
        <v>1.9498651210900794E-3</v>
      </c>
      <c r="HA16" s="151">
        <v>1.9515362591857731E-3</v>
      </c>
      <c r="HB16" s="151">
        <v>1.9532532405962381E-3</v>
      </c>
      <c r="HC16" s="151">
        <v>1.9550161450733079E-3</v>
      </c>
      <c r="HD16" s="151">
        <v>1.9568250537184391E-3</v>
      </c>
      <c r="HE16" s="151">
        <v>1.9586800489570693E-3</v>
      </c>
      <c r="HF16" s="151">
        <v>1.960581214513576E-3</v>
      </c>
      <c r="HG16" s="151">
        <v>1.9625286353868259E-3</v>
      </c>
      <c r="HH16" s="151">
        <v>1.9645223978262938E-3</v>
      </c>
      <c r="HI16" s="151">
        <v>1.9665625893087475E-3</v>
      </c>
      <c r="HJ16" s="151">
        <v>1.96864929851546E-3</v>
      </c>
      <c r="HK16" s="151">
        <v>1.9707826153099605E-3</v>
      </c>
      <c r="HL16" s="151">
        <v>1.9729626307162873E-3</v>
      </c>
      <c r="HM16" s="151">
        <v>1.9751894368977467E-3</v>
      </c>
      <c r="HN16" s="151">
        <v>1.9774631271361493E-3</v>
      </c>
      <c r="HO16" s="151">
        <v>1.9797837958115201E-3</v>
      </c>
      <c r="HP16" s="151">
        <v>1.9821515383822643E-3</v>
      </c>
      <c r="HQ16" s="151">
        <v>1.9845664513657838E-3</v>
      </c>
      <c r="HR16" s="151">
        <v>1.9870286323195223E-3</v>
      </c>
      <c r="HS16" s="151">
        <v>1.9895381798224333E-3</v>
      </c>
      <c r="HT16" s="151">
        <v>1.9920951934568622E-3</v>
      </c>
      <c r="HU16" s="151">
        <v>1.9946997737908239E-3</v>
      </c>
      <c r="HV16" s="151">
        <v>1.9973520223606745E-3</v>
      </c>
      <c r="HW16" s="151">
        <v>2.0000520416541588E-3</v>
      </c>
      <c r="HX16" s="151">
        <v>2.0027999350938292E-3</v>
      </c>
      <c r="HY16" s="151">
        <v>2.0055958070208193E-3</v>
      </c>
      <c r="HZ16" s="151">
        <v>2.008439762678978E-3</v>
      </c>
      <c r="IA16" s="151">
        <v>2.0113319081993346E-3</v>
      </c>
      <c r="IB16" s="151">
        <v>2.0142723505849024E-3</v>
      </c>
      <c r="IC16" s="151">
        <v>2.017261197695804E-3</v>
      </c>
      <c r="ID16" s="151">
        <v>2.0202985582347126E-3</v>
      </c>
      <c r="IE16" s="151">
        <v>2.0233845417326041E-3</v>
      </c>
      <c r="IF16" s="151">
        <v>2.0265192585348039E-3</v>
      </c>
      <c r="IG16" s="151">
        <v>2.0297028197873287E-3</v>
      </c>
      <c r="IH16" s="151">
        <v>2.0329353374235167E-3</v>
      </c>
      <c r="II16" s="151">
        <v>2.0362169241509294E-3</v>
      </c>
      <c r="IJ16" s="151">
        <v>2.0395476934385302E-3</v>
      </c>
      <c r="IK16" s="151">
        <v>2.0429277595041245E-3</v>
      </c>
      <c r="IL16" s="151">
        <v>2.0463572373020569E-3</v>
      </c>
      <c r="IM16" s="151">
        <v>2.0498362425111654E-3</v>
      </c>
      <c r="IN16" s="151">
        <v>2.0533648915229707E-3</v>
      </c>
      <c r="IO16" s="151">
        <v>2.0569433014301173E-3</v>
      </c>
      <c r="IP16" s="151">
        <v>2.0605715900150379E-3</v>
      </c>
      <c r="IQ16" s="151">
        <v>2.064249875738854E-3</v>
      </c>
      <c r="IR16" s="151">
        <v>2.0679782777304899E-3</v>
      </c>
      <c r="IS16" s="151">
        <v>2.071756915776015E-3</v>
      </c>
      <c r="IT16" s="151">
        <v>2.0755859103081865E-3</v>
      </c>
      <c r="IU16" s="151">
        <v>2.0794653823962101E-3</v>
      </c>
      <c r="IV16" s="151">
        <v>2.0833954537356923E-3</v>
      </c>
      <c r="IW16" s="151">
        <v>2.087376246638799E-3</v>
      </c>
      <c r="IX16" s="151">
        <v>2.0914078840246005E-3</v>
      </c>
      <c r="IY16" s="151">
        <v>2.095490489409609E-3</v>
      </c>
      <c r="IZ16" s="151">
        <v>2.0996241868984954E-3</v>
      </c>
      <c r="JA16" s="151">
        <v>2.1038091011749914E-3</v>
      </c>
      <c r="JB16" s="151">
        <v>2.1080453574929599E-3</v>
      </c>
      <c r="JC16" s="151">
        <v>2.1123330816676428E-3</v>
      </c>
      <c r="JD16" s="151">
        <v>2.116672400067075E-3</v>
      </c>
      <c r="JE16" s="151">
        <v>2.121063439603658E-3</v>
      </c>
      <c r="JF16" s="151">
        <v>2.1255063277258977E-3</v>
      </c>
      <c r="JG16" s="151">
        <v>2.1300011924102976E-3</v>
      </c>
      <c r="JH16" s="151">
        <v>2.1345481621534023E-3</v>
      </c>
      <c r="JI16" s="151">
        <v>2.1391473659639923E-3</v>
      </c>
      <c r="JJ16" s="151">
        <v>2.1437989333554269E-3</v>
      </c>
      <c r="JK16" s="151">
        <v>2.1485029943381236E-3</v>
      </c>
      <c r="JL16" s="151">
        <v>2.1532596794121826E-3</v>
      </c>
      <c r="JM16" s="151">
        <v>2.1580691195601438E-3</v>
      </c>
      <c r="JN16" s="151">
        <v>2.1629314462398835E-3</v>
      </c>
      <c r="JO16" s="151">
        <v>2.1678467913776303E-3</v>
      </c>
      <c r="JP16" s="151">
        <v>2.1728152873611208E-3</v>
      </c>
      <c r="JQ16" s="151">
        <v>2.1778370670328725E-3</v>
      </c>
      <c r="JR16" s="151">
        <v>2.1829122636835784E-3</v>
      </c>
      <c r="JS16" s="151">
        <v>2.1880410110456296E-3</v>
      </c>
      <c r="JT16" s="151">
        <v>2.1932234432867404E-3</v>
      </c>
      <c r="JU16" s="151">
        <v>2.1984596950037037E-3</v>
      </c>
      <c r="JV16" s="151">
        <v>2.2037499012162454E-3</v>
      </c>
      <c r="JW16" s="151">
        <v>2.2090941973609921E-3</v>
      </c>
      <c r="JX16" s="151">
        <v>2.2144927192855536E-3</v>
      </c>
      <c r="JY16" s="151">
        <v>2.2199456032426963E-3</v>
      </c>
      <c r="JZ16" s="151">
        <v>2.2254529858846323E-3</v>
      </c>
      <c r="KA16" s="151">
        <v>2.2310150042573985E-3</v>
      </c>
      <c r="KB16" s="151">
        <v>2.2366317957953417E-3</v>
      </c>
      <c r="KC16" s="151">
        <v>2.2423034983156996E-3</v>
      </c>
      <c r="KD16" s="151">
        <v>2.2480302500132669E-3</v>
      </c>
      <c r="KE16" s="151">
        <v>2.2538121894551664E-3</v>
      </c>
      <c r="KF16" s="151">
        <v>2.2596494555757016E-3</v>
      </c>
      <c r="KG16" s="151">
        <v>2.2655421876713018E-3</v>
      </c>
      <c r="KH16" s="151">
        <v>2.2714905253955545E-3</v>
      </c>
      <c r="KI16" s="151">
        <v>2.2774946087543162E-3</v>
      </c>
      <c r="KJ16" s="151">
        <v>2.2835545781009158E-3</v>
      </c>
      <c r="KK16" s="151">
        <v>2.2896705741314374E-3</v>
      </c>
      <c r="KL16" s="151">
        <v>2.2958427378800723E-3</v>
      </c>
      <c r="KM16" s="151">
        <v>2.3020712107145649E-3</v>
      </c>
      <c r="KN16" s="151">
        <v>2.3083561343317264E-3</v>
      </c>
      <c r="KO16" s="151">
        <v>2.3146976507530236E-3</v>
      </c>
      <c r="KP16" s="151">
        <v>2.3210959023202415E-3</v>
      </c>
      <c r="KQ16" s="150">
        <v>2.3275510316912254E-3</v>
      </c>
      <c r="KR16" s="150">
        <v>2.3340631818356823E-3</v>
      </c>
      <c r="KS16" s="150">
        <v>2.3406324960310587E-3</v>
      </c>
      <c r="KT16" s="150">
        <v>2.3472591178584834E-3</v>
      </c>
      <c r="KU16" s="150">
        <v>2.3539431911987828E-3</v>
      </c>
      <c r="KV16" s="150">
        <v>2.3606848602285512E-3</v>
      </c>
      <c r="KW16" s="150">
        <v>2.3674842694162931E-3</v>
      </c>
      <c r="KX16" s="150">
        <v>2.3743415635186288E-3</v>
      </c>
      <c r="KY16" s="150">
        <v>2.3812568875765535E-3</v>
      </c>
      <c r="KZ16" s="150">
        <v>2.3882303869117642E-3</v>
      </c>
      <c r="LA16" s="150">
        <v>2.395262207123047E-3</v>
      </c>
      <c r="LB16" s="150">
        <v>2.4023524940827122E-3</v>
      </c>
      <c r="LC16" s="150">
        <v>2.4095013939331002E-3</v>
      </c>
      <c r="LD16" s="151">
        <v>2.4167090530831299E-3</v>
      </c>
      <c r="LE16" s="151">
        <v>2.4239756182049131E-3</v>
      </c>
      <c r="LF16" s="151">
        <v>2.4313012362304153E-3</v>
      </c>
      <c r="LG16" s="151">
        <v>2.4386860543481703E-3</v>
      </c>
      <c r="LH16" s="151">
        <v>2.4461302200000515E-3</v>
      </c>
      <c r="LI16" s="151">
        <v>2.4536338808780864E-3</v>
      </c>
      <c r="LJ16" s="151">
        <v>2.4611971849213279E-3</v>
      </c>
      <c r="LK16" s="151">
        <v>2.4688202803127691E-3</v>
      </c>
      <c r="LL16" s="151">
        <v>2.4765033154763106E-3</v>
      </c>
      <c r="LM16" s="151">
        <v>2.4842464390737676E-3</v>
      </c>
      <c r="LN16" s="151">
        <v>2.4920498000019359E-3</v>
      </c>
      <c r="LO16" s="151">
        <v>2.4999135473896877E-3</v>
      </c>
      <c r="LP16" s="151">
        <v>2.5078378305951232E-3</v>
      </c>
      <c r="LQ16" s="151">
        <v>2.5158227992027639E-3</v>
      </c>
      <c r="LR16" s="151">
        <v>2.5238686030207833E-3</v>
      </c>
      <c r="LS16" s="151">
        <v>2.5319753920782866E-3</v>
      </c>
      <c r="LT16" s="151">
        <v>2.5401433166226269E-3</v>
      </c>
      <c r="LU16" s="151">
        <v>2.5483725271167657E-3</v>
      </c>
      <c r="LV16" s="151">
        <v>2.5566631742366674E-3</v>
      </c>
      <c r="LW16" s="151">
        <v>2.5650154088687422E-3</v>
      </c>
      <c r="LX16" s="151">
        <v>2.5734293821073184E-3</v>
      </c>
      <c r="LY16" s="151">
        <v>2.581905245252156E-3</v>
      </c>
      <c r="LZ16" s="151">
        <v>2.5904431498060005E-3</v>
      </c>
      <c r="MA16" s="151">
        <v>2.5990432474721653E-3</v>
      </c>
      <c r="MB16" s="151">
        <v>2.607705690152159E-3</v>
      </c>
      <c r="MC16" s="151">
        <v>2.6164306299433404E-3</v>
      </c>
      <c r="MD16" s="151">
        <v>2.6252182191366137E-3</v>
      </c>
      <c r="ME16" s="151">
        <v>2.6340686102141503E-3</v>
      </c>
      <c r="MF16" s="151">
        <v>2.6429819558471544E-3</v>
      </c>
      <c r="MG16" s="151">
        <v>2.6519584088936505E-3</v>
      </c>
      <c r="MH16" s="151">
        <v>2.6609981223963109E-3</v>
      </c>
      <c r="MI16" s="151">
        <v>2.6701012495803094E-3</v>
      </c>
      <c r="MJ16" s="151">
        <v>2.6792679438512102E-3</v>
      </c>
      <c r="MK16" s="151">
        <v>2.6884983587928844E-3</v>
      </c>
      <c r="ML16" s="151">
        <v>2.6977926481654589E-3</v>
      </c>
      <c r="MM16" s="151">
        <v>2.7071509659032907E-3</v>
      </c>
      <c r="MN16" s="151">
        <v>2.7165734661129771E-3</v>
      </c>
      <c r="MO16" s="151">
        <v>2.7260603030713837E-3</v>
      </c>
      <c r="MP16" s="151">
        <v>2.7356116312237146E-3</v>
      </c>
      <c r="MQ16" s="151">
        <v>2.7452276051815961E-3</v>
      </c>
      <c r="MR16" s="151">
        <v>2.7549083797211949E-3</v>
      </c>
      <c r="MS16" s="151">
        <v>2.7646541097813646E-3</v>
      </c>
      <c r="MT16" s="151">
        <v>2.7744649504618103E-3</v>
      </c>
      <c r="MU16" s="151">
        <v>2.7843410570212879E-3</v>
      </c>
      <c r="MV16" s="151">
        <v>2.79428258487582E-3</v>
      </c>
      <c r="MW16" s="151">
        <v>2.8042896895969505E-3</v>
      </c>
      <c r="MX16" s="151">
        <v>2.8143625269100004E-3</v>
      </c>
      <c r="MY16" s="151">
        <v>2.8245012526923728E-3</v>
      </c>
      <c r="MZ16" s="151">
        <v>2.8347060229718668E-3</v>
      </c>
      <c r="NA16" s="151">
        <v>2.8449769939250147E-3</v>
      </c>
      <c r="NB16" s="151">
        <v>2.8553143218754493E-3</v>
      </c>
      <c r="NC16" s="151">
        <v>2.8657181632922878E-3</v>
      </c>
      <c r="ND16" s="151">
        <v>2.8761886747885423E-3</v>
      </c>
      <c r="NE16" s="151">
        <v>2.8867260131195437E-3</v>
      </c>
      <c r="NF16" s="151">
        <v>2.8973303351813983E-3</v>
      </c>
      <c r="NG16" s="151">
        <v>2.908001798009457E-3</v>
      </c>
      <c r="NH16" s="151">
        <v>2.9187405587768069E-3</v>
      </c>
      <c r="NI16" s="151">
        <v>2.9295467747927893E-3</v>
      </c>
      <c r="NJ16" s="151">
        <v>2.9404206035015252E-3</v>
      </c>
      <c r="NK16" s="151">
        <v>2.9513622024804733E-3</v>
      </c>
      <c r="NL16" s="151">
        <v>2.9623717294390028E-3</v>
      </c>
      <c r="NM16" s="151">
        <v>2.9734493422169774E-3</v>
      </c>
      <c r="NN16" s="151">
        <v>2.9845951987833765E-3</v>
      </c>
      <c r="NO16" s="151">
        <v>2.9958094572349091E-3</v>
      </c>
      <c r="NP16" s="151">
        <v>3.0070922757946751E-3</v>
      </c>
      <c r="NQ16" s="151">
        <v>3.0184438128108204E-3</v>
      </c>
      <c r="NR16" s="151">
        <v>3.0298642267552211E-3</v>
      </c>
      <c r="NS16" s="151">
        <v>3.0413536762221817E-3</v>
      </c>
      <c r="NT16" s="151">
        <v>3.0529123199271547E-3</v>
      </c>
      <c r="NU16" s="151">
        <v>3.0645403167054715E-3</v>
      </c>
      <c r="NV16" s="151">
        <v>3.0762378255110912E-3</v>
      </c>
      <c r="NW16" s="151">
        <v>3.0880050054153669E-3</v>
      </c>
      <c r="NX16" s="151">
        <v>3.0998420156058302E-3</v>
      </c>
      <c r="NY16" s="151">
        <v>3.1117490153849863E-3</v>
      </c>
      <c r="NZ16" s="151">
        <v>3.1237261641691274E-3</v>
      </c>
      <c r="OA16" s="151">
        <v>3.1357736214871592E-3</v>
      </c>
      <c r="OB16" s="151">
        <v>3.1478915469794512E-3</v>
      </c>
      <c r="OC16" s="151">
        <v>3.1600801003966871E-3</v>
      </c>
      <c r="OD16" s="151">
        <v>3.1723394415987417E-3</v>
      </c>
      <c r="OE16" s="151">
        <v>3.1846697305535675E-3</v>
      </c>
      <c r="OF16" s="151">
        <v>3.1970711273360975E-3</v>
      </c>
      <c r="OG16" s="151">
        <v>3.209543792127156E-3</v>
      </c>
      <c r="OH16" s="151">
        <v>3.2220878852123915E-3</v>
      </c>
      <c r="OI16" s="151">
        <v>3.2347035669812213E-3</v>
      </c>
      <c r="OJ16" s="151">
        <v>3.2473909979257808E-3</v>
      </c>
      <c r="OK16" s="151">
        <v>3.2601503386398968E-3</v>
      </c>
      <c r="OL16" s="151">
        <v>3.2729817498180691E-3</v>
      </c>
      <c r="OM16" s="158">
        <v>3.2858853922544274E-3</v>
      </c>
      <c r="ON16" s="158">
        <v>3.2988614268418853E-3</v>
      </c>
      <c r="OO16" s="158">
        <v>3.3119100145709403E-3</v>
      </c>
      <c r="OP16" s="158">
        <v>3.3250313165288491E-3</v>
      </c>
      <c r="OQ16" s="158">
        <v>3.338225493898641E-3</v>
      </c>
      <c r="OR16" s="158">
        <v>3.3514927079581645E-3</v>
      </c>
      <c r="OS16" s="158">
        <v>3.3648331200791613E-3</v>
      </c>
      <c r="OT16" s="158">
        <v>3.3782468917263426E-3</v>
      </c>
      <c r="OU16" s="158">
        <v>3.3917341844564752E-3</v>
      </c>
      <c r="OV16" s="158">
        <v>3.4052951599174881E-3</v>
      </c>
      <c r="OW16" s="158">
        <v>3.4189299798475805E-3</v>
      </c>
      <c r="OX16" s="158">
        <v>3.4326388060743453E-3</v>
      </c>
      <c r="OY16" s="158">
        <v>3.4464218005139007E-3</v>
      </c>
      <c r="OZ16" s="158">
        <v>3.4602791251700381E-3</v>
      </c>
      <c r="PA16" s="159">
        <v>3.4742109421333728E-3</v>
      </c>
      <c r="PB16" s="159">
        <v>3.4882174135805045E-3</v>
      </c>
      <c r="PC16" s="159">
        <v>3.5022987017732004E-3</v>
      </c>
      <c r="PD16" s="159">
        <v>3.5164549690575738E-3</v>
      </c>
      <c r="PE16" s="159">
        <v>3.530686377863277E-3</v>
      </c>
      <c r="PF16" s="159">
        <v>3.544993090702706E-3</v>
      </c>
      <c r="PG16" s="159">
        <v>3.5593752701702148E-3</v>
      </c>
      <c r="PH16" s="159">
        <v>3.5738330789413363E-3</v>
      </c>
      <c r="PI16" s="159">
        <v>3.5883666797720142E-3</v>
      </c>
      <c r="PJ16" s="159">
        <v>3.6029762354978434E-3</v>
      </c>
      <c r="PK16" s="159">
        <v>3.6176619090333186E-3</v>
      </c>
      <c r="PL16" s="159">
        <v>3.6324238633710939E-3</v>
      </c>
      <c r="PM16" s="159">
        <v>3.6472622615812476E-3</v>
      </c>
      <c r="PN16" s="159">
        <v>3.6621772668105623E-3</v>
      </c>
      <c r="PO16" s="159">
        <v>3.6771690422818036E-3</v>
      </c>
      <c r="PP16" s="159">
        <v>3.6922377512930162E-3</v>
      </c>
      <c r="PQ16" s="159">
        <v>3.7073835572168225E-3</v>
      </c>
      <c r="PR16" s="159">
        <v>3.7226066234997291E-3</v>
      </c>
      <c r="PS16" s="159">
        <v>3.7379071136614522E-3</v>
      </c>
      <c r="PT16" s="159">
        <v>3.7532851912942299E-3</v>
      </c>
      <c r="PU16" s="159">
        <v>3.7687410200621641E-3</v>
      </c>
      <c r="PV16" s="159">
        <v>3.7842747637005579E-3</v>
      </c>
      <c r="PW16" s="159">
        <v>3.7998865860152577E-3</v>
      </c>
      <c r="PX16" s="159">
        <v>3.8155766508820178E-3</v>
      </c>
      <c r="PY16" s="159">
        <v>3.8313451222458548E-3</v>
      </c>
      <c r="PZ16" s="159">
        <v>3.8471921641204214E-3</v>
      </c>
      <c r="QA16" s="159">
        <v>3.8631179405873807E-3</v>
      </c>
      <c r="QB16" s="159">
        <v>3.879122615795792E-3</v>
      </c>
      <c r="QC16" s="159">
        <v>3.8952063539615008E-3</v>
      </c>
      <c r="QD16" s="159">
        <v>3.9113693193665363E-3</v>
      </c>
      <c r="QE16" s="159">
        <v>3.9276116763585171E-3</v>
      </c>
      <c r="QF16" s="159">
        <v>3.9439335893500568E-3</v>
      </c>
      <c r="QG16" s="159">
        <v>3.9603352228181924E-3</v>
      </c>
      <c r="QH16" s="159">
        <v>3.9768167413037955E-3</v>
      </c>
      <c r="QI16" s="159">
        <v>3.9933783094110165E-3</v>
      </c>
      <c r="QJ16" s="159">
        <v>4.0100200918067068E-3</v>
      </c>
      <c r="QK16" s="159">
        <v>4.026742253219878E-3</v>
      </c>
      <c r="QL16" s="159">
        <v>4.0435449584411368E-3</v>
      </c>
      <c r="QM16" s="159">
        <v>4.0604283723221475E-3</v>
      </c>
      <c r="QN16" s="159">
        <v>4.0773926597750983E-3</v>
      </c>
      <c r="QO16" s="159">
        <v>4.094437985772156E-3</v>
      </c>
      <c r="QP16" s="159">
        <v>4.1115645153449506E-3</v>
      </c>
      <c r="QQ16" s="159">
        <v>4.1287724135840465E-3</v>
      </c>
      <c r="QR16" s="159">
        <v>4.1460618456384355E-3</v>
      </c>
      <c r="QS16" s="159">
        <v>4.1634329767150178E-3</v>
      </c>
      <c r="QT16" s="159">
        <v>4.1808859720781051E-3</v>
      </c>
      <c r="QU16" s="159">
        <v>4.1984209970489187E-3</v>
      </c>
      <c r="QV16" s="159">
        <v>4.2160382170050971E-3</v>
      </c>
      <c r="QW16" s="159">
        <v>4.233737797380204E-3</v>
      </c>
      <c r="QX16" s="159">
        <v>4.2515199036632541E-3</v>
      </c>
      <c r="QY16" s="159">
        <v>4.2693847013982322E-3</v>
      </c>
      <c r="QZ16" s="159">
        <v>4.2873323561836126E-3</v>
      </c>
      <c r="RA16" s="159">
        <v>4.3053630336719042E-3</v>
      </c>
      <c r="RB16" s="159">
        <v>4.3234768995691819E-3</v>
      </c>
      <c r="RC16" s="159">
        <v>4.341674119634628E-3</v>
      </c>
      <c r="RD16" s="159">
        <v>4.3599548596800833E-3</v>
      </c>
      <c r="RE16" s="159">
        <v>4.3783192855695995E-3</v>
      </c>
      <c r="RF16" s="159">
        <v>4.3967675632189925E-3</v>
      </c>
      <c r="RG16" s="159">
        <v>4.4152998585954093E-3</v>
      </c>
      <c r="RH16" s="159">
        <v>4.4339163377168844E-3</v>
      </c>
      <c r="RI16" s="159">
        <v>4.4526171666519291E-3</v>
      </c>
      <c r="RJ16" s="159">
        <v>4.471402511519086E-3</v>
      </c>
      <c r="RK16" s="159">
        <v>4.4902725384865219E-3</v>
      </c>
      <c r="RL16" s="159">
        <v>4.5092274137716109E-3</v>
      </c>
      <c r="RM16" s="159">
        <v>4.5282673036405189E-3</v>
      </c>
      <c r="RN16" s="159">
        <v>4.547392374407799E-3</v>
      </c>
      <c r="RO16" s="159">
        <v>4.5666027924359896E-3</v>
      </c>
      <c r="RP16" s="159">
        <v>4.5858987241352133E-3</v>
      </c>
      <c r="RQ16" s="159">
        <v>4.6052803359627826E-3</v>
      </c>
      <c r="RR16" s="159">
        <v>4.6247477944228151E-3</v>
      </c>
      <c r="RS16" s="159">
        <v>4.6443012660658369E-3</v>
      </c>
      <c r="RT16" s="159">
        <v>4.6639409174884091E-3</v>
      </c>
      <c r="RU16" s="159">
        <v>4.6836669153327466E-3</v>
      </c>
      <c r="RV16" s="159">
        <v>4.703479426286343E-3</v>
      </c>
      <c r="RW16" s="159">
        <v>4.7233786170815971E-3</v>
      </c>
      <c r="RX16" s="159">
        <v>4.7433646544954517E-3</v>
      </c>
      <c r="RY16" s="159">
        <v>4.7634377053490263E-3</v>
      </c>
      <c r="RZ16" s="159">
        <v>4.7835979365072577E-3</v>
      </c>
      <c r="SA16" s="159">
        <v>4.8038455148785471E-3</v>
      </c>
      <c r="SB16" s="159">
        <v>4.8241806074144052E-3</v>
      </c>
      <c r="SC16" s="159">
        <v>4.8446033811091012E-3</v>
      </c>
      <c r="SD16" s="159">
        <v>4.8651140029993267E-3</v>
      </c>
      <c r="SE16" s="159">
        <v>4.8857126401638416E-3</v>
      </c>
      <c r="SF16" s="159">
        <v>4.9063994597231438E-3</v>
      </c>
      <c r="SG16" s="159">
        <v>4.927174628839133E-3</v>
      </c>
      <c r="SH16" s="159">
        <v>4.9480383147147804E-3</v>
      </c>
      <c r="SI16" s="159">
        <v>4.9689906845937952E-3</v>
      </c>
      <c r="SJ16" s="159">
        <v>4.9900319057603051E-3</v>
      </c>
      <c r="SK16" s="159">
        <v>5.0111621455385322E-3</v>
      </c>
      <c r="SL16" s="159">
        <v>5.0323815712924793E-3</v>
      </c>
      <c r="SM16" s="159">
        <v>5.053690350425597E-3</v>
      </c>
      <c r="SN16" s="159">
        <v>5.0750886503805022E-3</v>
      </c>
      <c r="SO16" s="159">
        <v>5.096576638638637E-3</v>
      </c>
      <c r="SP16" s="159">
        <v>5.1181544827199853E-3</v>
      </c>
      <c r="SQ16" s="159">
        <v>5.1398223501827565E-3</v>
      </c>
      <c r="SR16" s="159">
        <v>5.1615804086230935E-3</v>
      </c>
      <c r="SS16" s="159">
        <v>5.1834288256747676E-3</v>
      </c>
      <c r="ST16" s="159">
        <v>5.2053677690088954E-3</v>
      </c>
      <c r="SU16" s="159">
        <v>5.2273974063336334E-3</v>
      </c>
      <c r="SV16" s="159">
        <v>5.2495179053939035E-3</v>
      </c>
      <c r="SW16" s="159">
        <v>5.2717294339710962E-3</v>
      </c>
      <c r="SX16" s="159">
        <v>5.2940321598827925E-3</v>
      </c>
      <c r="SY16" s="159">
        <v>5.3164262509824813E-3</v>
      </c>
      <c r="SZ16" s="159">
        <v>5.3389118751592888E-3</v>
      </c>
      <c r="TA16" s="159">
        <v>5.3614892003376923E-3</v>
      </c>
      <c r="TB16" s="159">
        <v>5.384158394477259E-3</v>
      </c>
      <c r="TC16" s="159">
        <v>5.4069196255723644E-3</v>
      </c>
      <c r="TD16" s="159">
        <v>5.4297730616519411E-3</v>
      </c>
      <c r="TE16" s="159">
        <v>5.452718870779201E-3</v>
      </c>
      <c r="TF16" s="159">
        <v>5.4757572210513764E-3</v>
      </c>
      <c r="TG16" s="159">
        <v>5.4988882805994607E-3</v>
      </c>
      <c r="TH16" s="159">
        <v>5.522112217587959E-3</v>
      </c>
      <c r="TI16" s="159">
        <v>5.5454292002146219E-3</v>
      </c>
      <c r="TJ16" s="159">
        <v>5.5688393967101993E-3</v>
      </c>
      <c r="TK16" s="159">
        <v>5.5923429753381914E-3</v>
      </c>
      <c r="TL16" s="159">
        <v>5.6159401043945987E-3</v>
      </c>
      <c r="TM16" s="159">
        <v>5.6396309522076813E-3</v>
      </c>
      <c r="TN16" s="159">
        <v>5.6634156871377041E-3</v>
      </c>
      <c r="TO16" s="159">
        <v>5.6872944775767176E-3</v>
      </c>
      <c r="TP16" s="159">
        <v>5.7112674919482971E-3</v>
      </c>
      <c r="TQ16" s="159">
        <v>5.7353348987073203E-3</v>
      </c>
      <c r="TR16" s="159">
        <v>5.759496866339732E-3</v>
      </c>
      <c r="TS16" s="159">
        <v>5.7837535633623082E-3</v>
      </c>
      <c r="TT16" s="159">
        <v>5.8081051583224299E-3</v>
      </c>
      <c r="TU16" s="159">
        <v>5.8325518197978529E-3</v>
      </c>
      <c r="TV16" s="159">
        <v>5.8570937163964889E-3</v>
      </c>
      <c r="TW16" s="159">
        <v>5.881731016756174E-3</v>
      </c>
      <c r="TX16" s="159">
        <v>5.9064638895444509E-3</v>
      </c>
      <c r="TY16" s="159">
        <v>5.9312925034583561E-3</v>
      </c>
      <c r="TZ16" s="159">
        <v>5.9562170272241923E-3</v>
      </c>
      <c r="UA16" s="159">
        <v>5.9812376295973191E-3</v>
      </c>
      <c r="UB16" s="159">
        <v>6.006354479361941E-3</v>
      </c>
      <c r="UC16" s="159">
        <v>6.0315677453308906E-3</v>
      </c>
      <c r="UD16" s="159">
        <v>6.0568775963454309E-3</v>
      </c>
      <c r="UE16" s="159">
        <v>6.0822842012750343E-3</v>
      </c>
      <c r="UF16" s="159">
        <v>6.2505000000000607E-3</v>
      </c>
      <c r="UG16" s="159">
        <v>6.2789058000000605E-3</v>
      </c>
      <c r="UH16" s="159">
        <v>6.3073632000000615E-3</v>
      </c>
      <c r="UI16" s="159">
        <v>6.3358722000000619E-3</v>
      </c>
      <c r="UJ16" s="159">
        <v>6.3644328000000625E-3</v>
      </c>
      <c r="UK16" s="159">
        <v>6.3930450000000624E-3</v>
      </c>
      <c r="UL16" s="159">
        <v>6.4217088000000635E-3</v>
      </c>
      <c r="UM16" s="159">
        <v>6.4504242000000631E-3</v>
      </c>
      <c r="UN16" s="159">
        <v>6.4791912000000638E-3</v>
      </c>
      <c r="UO16" s="159">
        <v>6.5080098000000648E-3</v>
      </c>
      <c r="UP16" s="159">
        <v>6.5368800000000652E-3</v>
      </c>
      <c r="UQ16" s="159">
        <v>6.5658018000000649E-3</v>
      </c>
      <c r="UR16" s="159">
        <v>6.5947752000000666E-3</v>
      </c>
      <c r="US16" s="159">
        <v>6.623800200000066E-3</v>
      </c>
      <c r="UT16" s="159">
        <v>6.6528768000000682E-3</v>
      </c>
      <c r="UU16" s="159">
        <v>6.6820050000000672E-3</v>
      </c>
      <c r="UV16" s="159">
        <v>6.7111848000000682E-3</v>
      </c>
      <c r="UW16" s="159">
        <v>6.7404162000000685E-3</v>
      </c>
      <c r="UX16" s="159">
        <v>6.76969920000007E-3</v>
      </c>
      <c r="UY16" s="159">
        <v>6.7990338000000709E-3</v>
      </c>
      <c r="UZ16" s="159">
        <v>6.828420000000072E-3</v>
      </c>
      <c r="VA16" s="159">
        <v>6.8578578000000716E-3</v>
      </c>
      <c r="VB16" s="159">
        <v>6.8873472000000715E-3</v>
      </c>
      <c r="VC16" s="159">
        <v>6.9168882000000716E-3</v>
      </c>
      <c r="VD16" s="159">
        <v>6.9464808000000737E-3</v>
      </c>
      <c r="VE16" s="159">
        <v>6.9761250000000743E-3</v>
      </c>
      <c r="VF16" s="159">
        <v>7.0058208000000743E-3</v>
      </c>
      <c r="VG16" s="159">
        <v>7.0355682000000745E-3</v>
      </c>
      <c r="VH16" s="159">
        <v>7.0653672000000759E-3</v>
      </c>
      <c r="VI16" s="159">
        <v>7.0952178000000758E-3</v>
      </c>
      <c r="VJ16" s="159">
        <v>7.1251200000000759E-3</v>
      </c>
      <c r="VK16" s="159">
        <v>7.1550738000000754E-3</v>
      </c>
      <c r="VL16" s="159">
        <v>7.1850792000000777E-3</v>
      </c>
      <c r="VM16" s="159">
        <v>7.2151362000000777E-3</v>
      </c>
      <c r="VN16" s="159">
        <v>7.245244800000078E-3</v>
      </c>
      <c r="VO16" s="159">
        <v>7.2754050000000793E-3</v>
      </c>
      <c r="VP16" s="159">
        <v>7.3056168000000801E-3</v>
      </c>
      <c r="VQ16" s="159">
        <v>7.3358802000000802E-3</v>
      </c>
      <c r="VR16" s="159">
        <v>7.3661952000000806E-3</v>
      </c>
      <c r="VS16" s="159">
        <v>7.3965618000000812E-3</v>
      </c>
      <c r="VT16" s="159">
        <v>7.4269800000000821E-3</v>
      </c>
      <c r="VU16" s="159">
        <v>7.4574498000000832E-3</v>
      </c>
      <c r="VV16" s="159">
        <v>7.4879712000000829E-3</v>
      </c>
      <c r="VW16" s="159">
        <v>7.5185442000000836E-3</v>
      </c>
      <c r="VX16" s="159">
        <v>7.5491688000000846E-3</v>
      </c>
      <c r="VY16" s="159">
        <v>7.579845000000085E-3</v>
      </c>
      <c r="VZ16" s="159">
        <v>7.6105728000000848E-3</v>
      </c>
      <c r="WA16" s="159">
        <v>7.6413522000000856E-3</v>
      </c>
      <c r="WB16" s="159">
        <v>7.6721832000000868E-3</v>
      </c>
      <c r="WC16" s="159">
        <v>7.7030658000000873E-3</v>
      </c>
      <c r="WD16" s="159">
        <v>7.7340000000000872E-3</v>
      </c>
      <c r="WE16" s="152">
        <v>7.7649858000000006E-3</v>
      </c>
      <c r="WF16" s="152">
        <v>7.796023200000001E-3</v>
      </c>
      <c r="WG16" s="152">
        <v>7.8271122000000016E-3</v>
      </c>
      <c r="WH16" s="152">
        <v>7.8582528000000016E-3</v>
      </c>
      <c r="WI16" s="152">
        <v>7.8894450000000019E-3</v>
      </c>
      <c r="WJ16" s="152">
        <v>7.9206888000000024E-3</v>
      </c>
      <c r="WK16" s="152">
        <v>7.9519842000000032E-3</v>
      </c>
      <c r="WL16" s="152">
        <v>7.9833312000000024E-3</v>
      </c>
      <c r="WM16" s="152">
        <v>8.0147298000000037E-3</v>
      </c>
      <c r="WN16" s="152">
        <v>8.0461800000000035E-3</v>
      </c>
      <c r="WO16" s="152">
        <v>8.0776818000000035E-3</v>
      </c>
      <c r="WP16" s="152">
        <v>8.1092352000000038E-3</v>
      </c>
      <c r="WQ16" s="152">
        <v>8.140840200000006E-3</v>
      </c>
      <c r="WR16" s="152">
        <v>8.1724968000000051E-3</v>
      </c>
      <c r="WS16" s="153">
        <v>8.2042050000000061E-3</v>
      </c>
      <c r="WT16" s="153">
        <v>8.2359648000000056E-3</v>
      </c>
      <c r="WU16" s="153">
        <v>8.2677762000000071E-3</v>
      </c>
      <c r="WV16" s="153">
        <v>8.2996392000000072E-3</v>
      </c>
      <c r="WW16" s="153">
        <v>8.3315538000000074E-3</v>
      </c>
      <c r="WX16" s="153">
        <v>8.363520000000008E-3</v>
      </c>
      <c r="WY16" s="153">
        <v>8.3955378000000087E-3</v>
      </c>
      <c r="WZ16" s="153">
        <v>8.4276072000000098E-3</v>
      </c>
      <c r="XA16" s="153">
        <v>8.4597282000000093E-3</v>
      </c>
      <c r="XB16" s="153">
        <v>8.4919008000000091E-3</v>
      </c>
      <c r="XC16" s="153">
        <v>8.5241250000000109E-3</v>
      </c>
      <c r="XD16" s="153">
        <v>8.5564008000000129E-3</v>
      </c>
      <c r="XE16" s="153">
        <v>8.5887282000000134E-3</v>
      </c>
      <c r="XF16" s="153">
        <v>8.6211072000000125E-3</v>
      </c>
      <c r="XG16" s="153">
        <v>8.6535378000000135E-3</v>
      </c>
      <c r="XH16" s="153">
        <v>8.6860200000000148E-3</v>
      </c>
      <c r="XI16" s="153">
        <v>8.7185538000000128E-3</v>
      </c>
      <c r="XJ16" s="153">
        <v>8.7511392000000129E-3</v>
      </c>
      <c r="XK16" s="153">
        <v>8.7837762000000149E-3</v>
      </c>
      <c r="XL16" s="153">
        <v>8.8164648000000172E-3</v>
      </c>
      <c r="XM16" s="153">
        <v>8.8492050000000162E-3</v>
      </c>
      <c r="XN16" s="153">
        <v>8.8819968000000155E-3</v>
      </c>
      <c r="XO16" s="153">
        <v>8.9148402000000185E-3</v>
      </c>
      <c r="XP16" s="153">
        <v>8.9477352000000183E-3</v>
      </c>
      <c r="XQ16" s="153">
        <v>8.9806818000000167E-3</v>
      </c>
      <c r="XR16" s="153">
        <v>9.013680000000017E-3</v>
      </c>
      <c r="XS16" s="153">
        <v>9.0467298000000175E-3</v>
      </c>
      <c r="XT16" s="153">
        <v>9.0798312000000148E-3</v>
      </c>
      <c r="XU16" s="153">
        <v>9.1129842000000141E-3</v>
      </c>
      <c r="XV16" s="153">
        <v>9.1461888000000102E-3</v>
      </c>
      <c r="XW16" s="153">
        <v>9.1794450000000083E-3</v>
      </c>
      <c r="XX16" s="153">
        <v>9.2127528000000066E-3</v>
      </c>
      <c r="XY16" s="153">
        <v>9.2461122000000052E-3</v>
      </c>
      <c r="XZ16" s="153">
        <v>9.279523200000004E-3</v>
      </c>
      <c r="YA16" s="153">
        <v>9.3129858000000013E-3</v>
      </c>
      <c r="YB16" s="153">
        <v>9.3465000000000006E-3</v>
      </c>
      <c r="YC16" s="153">
        <v>9.3800657999999967E-3</v>
      </c>
      <c r="YD16" s="153">
        <v>9.4136831999999931E-3</v>
      </c>
      <c r="YE16" s="153">
        <v>9.4473521999999914E-3</v>
      </c>
      <c r="YF16" s="153">
        <v>9.4810727999999917E-3</v>
      </c>
      <c r="YG16" s="153">
        <v>9.5148449999999888E-3</v>
      </c>
      <c r="YH16" s="153">
        <v>9.5486687999999861E-3</v>
      </c>
      <c r="YI16" s="153">
        <v>9.5825441999999855E-3</v>
      </c>
      <c r="YJ16" s="153">
        <v>9.6164711999999833E-3</v>
      </c>
      <c r="YK16" s="153">
        <v>9.6504497999999831E-3</v>
      </c>
      <c r="YL16" s="153">
        <v>9.6844799999999797E-3</v>
      </c>
      <c r="YM16" s="153">
        <v>9.7185617999999783E-3</v>
      </c>
      <c r="YN16" s="153">
        <v>9.7526951999999771E-3</v>
      </c>
      <c r="YO16" s="153">
        <v>9.7868801999999745E-3</v>
      </c>
      <c r="YP16" s="153">
        <v>9.821116799999972E-3</v>
      </c>
      <c r="YQ16" s="153">
        <v>9.8554049999999699E-3</v>
      </c>
      <c r="YR16" s="153">
        <v>9.8897447999999662E-3</v>
      </c>
      <c r="YS16" s="153">
        <v>9.9241361999999646E-3</v>
      </c>
      <c r="YT16" s="153">
        <v>9.9585791999999632E-3</v>
      </c>
      <c r="YU16" s="153">
        <v>9.9930737999999603E-3</v>
      </c>
      <c r="YV16" s="153">
        <v>1.0027619999999959E-2</v>
      </c>
      <c r="YW16" s="153">
        <v>1.006221779999996E-2</v>
      </c>
      <c r="YX16" s="153">
        <v>1.0096867199999955E-2</v>
      </c>
      <c r="YY16" s="153">
        <v>1.0131568199999955E-2</v>
      </c>
      <c r="YZ16" s="153">
        <v>1.0166320799999953E-2</v>
      </c>
      <c r="ZA16" s="153">
        <v>1.0201124999999952E-2</v>
      </c>
      <c r="ZB16" s="153">
        <v>1.0235980799999949E-2</v>
      </c>
      <c r="ZC16" s="153">
        <v>1.0270888199999946E-2</v>
      </c>
      <c r="ZD16" s="153">
        <v>1.0305847199999942E-2</v>
      </c>
      <c r="ZE16" s="153">
        <v>1.0340857799999943E-2</v>
      </c>
      <c r="ZF16" s="153">
        <v>1.0375919999999938E-2</v>
      </c>
      <c r="ZG16" s="153">
        <v>1.0411033799999938E-2</v>
      </c>
      <c r="ZH16" s="153">
        <v>1.0446199199999935E-2</v>
      </c>
      <c r="ZI16" s="153">
        <v>1.0481416199999932E-2</v>
      </c>
      <c r="ZJ16" s="153">
        <v>1.0516684799999929E-2</v>
      </c>
      <c r="ZK16" s="153">
        <v>1.0552004999999929E-2</v>
      </c>
      <c r="ZL16" s="153">
        <v>1.0587376799999926E-2</v>
      </c>
      <c r="ZM16" s="153">
        <v>1.0622800199999926E-2</v>
      </c>
      <c r="ZN16" s="153">
        <v>1.0658275199999923E-2</v>
      </c>
      <c r="ZO16" s="153">
        <v>1.069380179999992E-2</v>
      </c>
      <c r="ZP16" s="153">
        <v>1.072937999999992E-2</v>
      </c>
      <c r="ZQ16" s="153">
        <v>1.0765009799999916E-2</v>
      </c>
      <c r="ZR16" s="153">
        <v>1.0800691199999914E-2</v>
      </c>
      <c r="ZS16" s="153">
        <v>1.0836424199999911E-2</v>
      </c>
      <c r="ZT16" s="153">
        <v>1.087220879999991E-2</v>
      </c>
      <c r="ZU16" s="153">
        <v>1.0908044999999908E-2</v>
      </c>
      <c r="ZV16" s="153">
        <v>1.0943932799999905E-2</v>
      </c>
      <c r="ZW16" s="153">
        <v>1.0979872199999902E-2</v>
      </c>
      <c r="ZX16" s="153">
        <v>1.1015863199999899E-2</v>
      </c>
      <c r="ZY16" s="153">
        <v>1.1051905799999899E-2</v>
      </c>
      <c r="ZZ16" s="153">
        <v>1.1087999999999897E-2</v>
      </c>
      <c r="AAA16" s="153">
        <v>1.1124145799999895E-2</v>
      </c>
      <c r="AAB16" s="153">
        <v>1.1160343199999891E-2</v>
      </c>
      <c r="AAC16" s="153">
        <v>1.1196592199999888E-2</v>
      </c>
      <c r="AAD16" s="153">
        <v>1.1232892799999889E-2</v>
      </c>
      <c r="AAE16" s="153">
        <v>1.1269244999999886E-2</v>
      </c>
      <c r="AAF16" s="153">
        <v>1.1305648799999884E-2</v>
      </c>
      <c r="AAG16" s="153">
        <v>1.134210419999988E-2</v>
      </c>
      <c r="AAH16" s="153">
        <v>1.1378611199999878E-2</v>
      </c>
      <c r="AAI16" s="153">
        <v>1.1415169799999876E-2</v>
      </c>
      <c r="AAJ16" s="153">
        <v>1.1451779999999877E-2</v>
      </c>
      <c r="AAK16" s="153">
        <v>1.1488441799999874E-2</v>
      </c>
      <c r="AAL16" s="153">
        <v>1.152515519999987E-2</v>
      </c>
      <c r="AAM16" s="153">
        <v>1.1561920199999867E-2</v>
      </c>
      <c r="AAN16" s="153">
        <v>1.1598736799999865E-2</v>
      </c>
      <c r="AAO16" s="153">
        <v>1.1635604999999861E-2</v>
      </c>
      <c r="AAP16" s="153">
        <v>1.167252479999986E-2</v>
      </c>
      <c r="AAQ16" s="153">
        <v>1.170949619999986E-2</v>
      </c>
      <c r="AAR16" s="153">
        <v>1.1746519199999856E-2</v>
      </c>
      <c r="AAS16" s="153">
        <v>1.1783593799999851E-2</v>
      </c>
      <c r="AAT16" s="153">
        <v>1.1820719999999851E-2</v>
      </c>
      <c r="AAU16" s="153">
        <v>1.1857897799999849E-2</v>
      </c>
      <c r="AAV16" s="153">
        <v>1.1895127199999847E-2</v>
      </c>
      <c r="AAW16" s="153">
        <v>1.1932408199999845E-2</v>
      </c>
      <c r="AAX16" s="153">
        <v>1.1969740799999842E-2</v>
      </c>
      <c r="AAY16" s="153">
        <v>1.2007124999999839E-2</v>
      </c>
      <c r="AAZ16" s="153">
        <v>1.2044560799999837E-2</v>
      </c>
      <c r="ABA16" s="153">
        <v>1.2082048199999836E-2</v>
      </c>
      <c r="ABB16" s="153">
        <v>1.2119587199999832E-2</v>
      </c>
      <c r="ABC16" s="153">
        <v>1.215717779999983E-2</v>
      </c>
      <c r="ABD16" s="153">
        <v>1.2194819999999829E-2</v>
      </c>
      <c r="ABE16" s="153">
        <v>1.2232513799999824E-2</v>
      </c>
      <c r="ABF16" s="153">
        <v>1.2270259199999823E-2</v>
      </c>
      <c r="ABG16" s="153">
        <v>1.2308056199999822E-2</v>
      </c>
      <c r="ABH16" s="153">
        <v>1.2345904799999816E-2</v>
      </c>
      <c r="ABI16" s="153">
        <v>1.2383804999999817E-2</v>
      </c>
      <c r="ABJ16" s="153">
        <v>1.2421756799999815E-2</v>
      </c>
      <c r="ABK16" s="153">
        <v>1.245976019999981E-2</v>
      </c>
      <c r="ABL16" s="153">
        <v>1.2497815199999809E-2</v>
      </c>
      <c r="ABM16" s="153">
        <v>1.2535921799999808E-2</v>
      </c>
      <c r="ABN16" s="153">
        <v>1.2574079999999805E-2</v>
      </c>
      <c r="ABO16" s="153">
        <v>1.2612289799999801E-2</v>
      </c>
      <c r="ABP16" s="153">
        <v>1.2650551199999797E-2</v>
      </c>
      <c r="ABQ16" s="153">
        <v>1.2688864199999796E-2</v>
      </c>
      <c r="ABR16" s="153">
        <v>1.2727228799999794E-2</v>
      </c>
      <c r="ABS16" s="153">
        <v>1.2765644999999793E-2</v>
      </c>
      <c r="ABT16" s="153">
        <v>1.280411279999979E-2</v>
      </c>
      <c r="ABU16" s="153">
        <v>1.2842632199999785E-2</v>
      </c>
      <c r="ABV16" s="153">
        <v>1.2881203199999781E-2</v>
      </c>
      <c r="ABW16" s="153">
        <v>1.2919825799999783E-2</v>
      </c>
      <c r="ABX16" s="153">
        <v>1.2958499999999779E-2</v>
      </c>
      <c r="ABY16" s="153">
        <v>1.2997225799999776E-2</v>
      </c>
      <c r="ABZ16" s="153">
        <v>1.3036003199999773E-2</v>
      </c>
      <c r="ACA16" s="153">
        <v>1.3074832199999773E-2</v>
      </c>
      <c r="ACB16" s="153">
        <v>1.3113712799999767E-2</v>
      </c>
      <c r="ACC16" s="153">
        <v>1.3152644999999767E-2</v>
      </c>
      <c r="ACD16" s="153">
        <v>1.3191628799999765E-2</v>
      </c>
      <c r="ACE16" s="153">
        <v>1.3230664199999763E-2</v>
      </c>
      <c r="ACF16" s="153">
        <v>1.3269751199999758E-2</v>
      </c>
      <c r="ACG16" s="153">
        <v>1.3308889799999757E-2</v>
      </c>
      <c r="ACH16" s="153">
        <v>1.3348079999999755E-2</v>
      </c>
      <c r="ACI16" s="153">
        <v>1.3387321799999749E-2</v>
      </c>
      <c r="ACJ16" s="153">
        <v>1.3426615199999749E-2</v>
      </c>
      <c r="ACK16" s="153">
        <v>1.3465960199999747E-2</v>
      </c>
      <c r="ACL16" s="153">
        <v>1.3505356799999743E-2</v>
      </c>
      <c r="ACM16" s="153">
        <v>1.354480499999974E-2</v>
      </c>
      <c r="ACN16" s="153">
        <v>1.3584304799999739E-2</v>
      </c>
      <c r="ACO16" s="153">
        <v>1.3623856199999736E-2</v>
      </c>
      <c r="ACP16" s="153">
        <v>1.3663459199999733E-2</v>
      </c>
      <c r="ACQ16" s="153">
        <v>1.3703113799999731E-2</v>
      </c>
      <c r="ACR16" s="153">
        <v>1.3742819999999727E-2</v>
      </c>
      <c r="ACS16" s="153">
        <v>1.3782577799999727E-2</v>
      </c>
      <c r="ACT16" s="153">
        <v>1.3822387199999722E-2</v>
      </c>
      <c r="ACU16" s="153">
        <v>1.3862248199999721E-2</v>
      </c>
      <c r="ACV16" s="153">
        <v>1.3902160799999719E-2</v>
      </c>
      <c r="ACW16" s="153">
        <v>1.3942124999999715E-2</v>
      </c>
      <c r="ACX16" s="153">
        <v>1.3982140799999715E-2</v>
      </c>
      <c r="ACY16" s="153">
        <v>1.4022208199999711E-2</v>
      </c>
      <c r="ACZ16" s="153">
        <v>1.4062327199999707E-2</v>
      </c>
      <c r="ADA16" s="153">
        <v>1.4102497799999704E-2</v>
      </c>
      <c r="ADB16" s="153">
        <v>1.4142719999999703E-2</v>
      </c>
      <c r="ADC16" s="153">
        <v>1.4182993799999696E-2</v>
      </c>
      <c r="ADD16" s="153">
        <v>1.4223319199999696E-2</v>
      </c>
      <c r="ADE16" s="153">
        <v>1.4263696199999693E-2</v>
      </c>
      <c r="ADF16" s="153">
        <v>1.4304124799999691E-2</v>
      </c>
      <c r="ADG16" s="153">
        <v>1.4344604999999688E-2</v>
      </c>
      <c r="ADH16" s="153">
        <v>1.4385136799999684E-2</v>
      </c>
      <c r="ADI16" s="153">
        <v>1.4425720199999683E-2</v>
      </c>
      <c r="ADJ16" s="153">
        <v>1.446635519999968E-2</v>
      </c>
      <c r="ADK16" s="153">
        <v>1.4507041799999678E-2</v>
      </c>
      <c r="ADL16" s="153">
        <v>1.4547779999999675E-2</v>
      </c>
      <c r="ADM16" s="153">
        <v>1.4588569799999672E-2</v>
      </c>
      <c r="ADN16" s="153">
        <v>1.462941119999967E-2</v>
      </c>
      <c r="ADO16" s="153">
        <v>1.4670304199999666E-2</v>
      </c>
      <c r="ADP16" s="153">
        <v>1.4711248799999663E-2</v>
      </c>
      <c r="ADQ16" s="153">
        <v>1.4752244999999662E-2</v>
      </c>
      <c r="ADR16" s="153">
        <v>1.4793292799999658E-2</v>
      </c>
      <c r="ADS16" s="153">
        <v>1.4834392199999656E-2</v>
      </c>
      <c r="ADT16" s="153">
        <v>1.4875543199999652E-2</v>
      </c>
      <c r="ADU16" s="153">
        <v>1.4916745799999652E-2</v>
      </c>
      <c r="ADV16" s="152">
        <v>1.4957999999999647E-2</v>
      </c>
      <c r="ADW16" s="569"/>
    </row>
    <row r="17" spans="1:803" s="488" customFormat="1" x14ac:dyDescent="0.3">
      <c r="A17" s="570">
        <v>2</v>
      </c>
      <c r="B17" s="162" t="s">
        <v>50</v>
      </c>
      <c r="C17" s="150">
        <v>1.0400157800536998E-3</v>
      </c>
      <c r="D17" s="150">
        <v>1.0400631208591997E-3</v>
      </c>
      <c r="E17" s="150">
        <v>1.0401420243497E-3</v>
      </c>
      <c r="F17" s="150">
        <v>1.0402524937472E-3</v>
      </c>
      <c r="G17" s="150">
        <v>1.0403945335625E-3</v>
      </c>
      <c r="H17" s="150">
        <v>1.0405681495952001E-3</v>
      </c>
      <c r="I17" s="150">
        <v>1.0407733489336999E-3</v>
      </c>
      <c r="J17" s="150">
        <v>1.0410101399552E-3</v>
      </c>
      <c r="K17" s="150">
        <v>1.0412785323256999E-3</v>
      </c>
      <c r="L17" s="150">
        <v>1.0415785370000001E-3</v>
      </c>
      <c r="M17" s="150">
        <v>1.0419101662216999E-3</v>
      </c>
      <c r="N17" s="150">
        <v>1.0422734335232E-3</v>
      </c>
      <c r="O17" s="150">
        <v>1.0426683537257001E-3</v>
      </c>
      <c r="P17" s="150">
        <v>1.0430949429392001E-3</v>
      </c>
      <c r="Q17" s="151">
        <v>1.0435532185624999E-3</v>
      </c>
      <c r="R17" s="151">
        <v>1.0440431992831999E-3</v>
      </c>
      <c r="S17" s="151">
        <v>1.0445649050777001E-3</v>
      </c>
      <c r="T17" s="151">
        <v>1.0451183572112001E-3</v>
      </c>
      <c r="U17" s="151">
        <v>1.0457035782376999E-3</v>
      </c>
      <c r="V17" s="151">
        <v>1.0463205919999999E-3</v>
      </c>
      <c r="W17" s="151">
        <v>1.0469694236296999E-3</v>
      </c>
      <c r="X17" s="151">
        <v>1.0476500995472001E-3</v>
      </c>
      <c r="Y17" s="151">
        <v>1.0483626474617001E-3</v>
      </c>
      <c r="Z17" s="151">
        <v>1.0491070963711999E-3</v>
      </c>
      <c r="AA17" s="151">
        <v>1.0498834765624999E-3</v>
      </c>
      <c r="AB17" s="151">
        <v>1.0506918196112E-3</v>
      </c>
      <c r="AC17" s="151">
        <v>1.0515321583817001E-3</v>
      </c>
      <c r="AD17" s="151">
        <v>1.0524045270272001E-3</v>
      </c>
      <c r="AE17" s="151">
        <v>1.0533089609896999E-3</v>
      </c>
      <c r="AF17" s="151">
        <v>1.0542454969999998E-3</v>
      </c>
      <c r="AG17" s="151">
        <v>1.0552141730777E-3</v>
      </c>
      <c r="AH17" s="151">
        <v>1.0562150285312001E-3</v>
      </c>
      <c r="AI17" s="151">
        <v>1.0572481039577001E-3</v>
      </c>
      <c r="AJ17" s="151">
        <v>1.0583134412431999E-3</v>
      </c>
      <c r="AK17" s="151">
        <v>1.0594110835625001E-3</v>
      </c>
      <c r="AL17" s="151">
        <v>1.0605410753792E-3</v>
      </c>
      <c r="AM17" s="151">
        <v>1.0617034624456998E-3</v>
      </c>
      <c r="AN17" s="151">
        <v>1.0628982918031999E-3</v>
      </c>
      <c r="AO17" s="151">
        <v>1.0641256117816999E-3</v>
      </c>
      <c r="AP17" s="151">
        <v>1.0653854719999999E-3</v>
      </c>
      <c r="AQ17" s="151">
        <v>1.0666779233656999E-3</v>
      </c>
      <c r="AR17" s="151">
        <v>1.0680030180751999E-3</v>
      </c>
      <c r="AS17" s="151">
        <v>1.0693608096137E-3</v>
      </c>
      <c r="AT17" s="151">
        <v>1.0707513527552E-3</v>
      </c>
      <c r="AU17" s="151">
        <v>1.0721747035624999E-3</v>
      </c>
      <c r="AV17" s="151">
        <v>1.0736309193871999E-3</v>
      </c>
      <c r="AW17" s="151">
        <v>1.0751200588696999E-3</v>
      </c>
      <c r="AX17" s="151">
        <v>1.0766421819391999E-3</v>
      </c>
      <c r="AY17" s="151">
        <v>1.0781973498136998E-3</v>
      </c>
      <c r="AZ17" s="151">
        <v>1.0797856249999999E-3</v>
      </c>
      <c r="BA17" s="151">
        <v>1.0814070712936998E-3</v>
      </c>
      <c r="BB17" s="151">
        <v>1.0830617537791998E-3</v>
      </c>
      <c r="BC17" s="151">
        <v>1.0847497388297E-3</v>
      </c>
      <c r="BD17" s="151">
        <v>1.0864710941072E-3</v>
      </c>
      <c r="BE17" s="151">
        <v>1.0882258885625E-3</v>
      </c>
      <c r="BF17" s="151">
        <v>1.0900141924351998E-3</v>
      </c>
      <c r="BG17" s="151">
        <v>1.0918360772536999E-3</v>
      </c>
      <c r="BH17" s="151">
        <v>1.0936916158351998E-3</v>
      </c>
      <c r="BI17" s="151">
        <v>1.0955808822856999E-3</v>
      </c>
      <c r="BJ17" s="151">
        <v>1.0975039519999998E-3</v>
      </c>
      <c r="BK17" s="151">
        <v>1.0994609016616998E-3</v>
      </c>
      <c r="BL17" s="151">
        <v>1.1014518092431998E-3</v>
      </c>
      <c r="BM17" s="151">
        <v>1.1034767540056998E-3</v>
      </c>
      <c r="BN17" s="151">
        <v>1.1055358164992E-3</v>
      </c>
      <c r="BO17" s="151">
        <v>1.1076290785624998E-3</v>
      </c>
      <c r="BP17" s="151">
        <v>1.1097566233231998E-3</v>
      </c>
      <c r="BQ17" s="151">
        <v>1.1119185351976999E-3</v>
      </c>
      <c r="BR17" s="151">
        <v>1.1141148998911998E-3</v>
      </c>
      <c r="BS17" s="151">
        <v>1.1163458043976998E-3</v>
      </c>
      <c r="BT17" s="151">
        <v>1.1186113369999998E-3</v>
      </c>
      <c r="BU17" s="151">
        <v>1.1209115872696997E-3</v>
      </c>
      <c r="BV17" s="151">
        <v>1.1232466460671998E-3</v>
      </c>
      <c r="BW17" s="151">
        <v>1.1256166055416998E-3</v>
      </c>
      <c r="BX17" s="151">
        <v>1.1280215591311998E-3</v>
      </c>
      <c r="BY17" s="151">
        <v>1.1304616015624996E-3</v>
      </c>
      <c r="BZ17" s="151">
        <v>1.1329368288511997E-3</v>
      </c>
      <c r="CA17" s="151">
        <v>1.1354473383016995E-3</v>
      </c>
      <c r="CB17" s="151">
        <v>1.1379932285071996E-3</v>
      </c>
      <c r="CC17" s="151">
        <v>1.1405745993496995E-3</v>
      </c>
      <c r="CD17" s="151">
        <v>1.1431915519999997E-3</v>
      </c>
      <c r="CE17" s="151">
        <v>1.1458441889176997E-3</v>
      </c>
      <c r="CF17" s="151">
        <v>1.1485326138511995E-3</v>
      </c>
      <c r="CG17" s="151">
        <v>1.1512569318376997E-3</v>
      </c>
      <c r="CH17" s="151">
        <v>1.1540172492031995E-3</v>
      </c>
      <c r="CI17" s="151">
        <v>1.1568136735624996E-3</v>
      </c>
      <c r="CJ17" s="151">
        <v>1.1596463138191994E-3</v>
      </c>
      <c r="CK17" s="151">
        <v>1.1625152801656997E-3</v>
      </c>
      <c r="CL17" s="151">
        <v>1.1654206840831995E-3</v>
      </c>
      <c r="CM17" s="151">
        <v>1.1683626383416994E-3</v>
      </c>
      <c r="CN17" s="151">
        <v>1.1713412569999996E-3</v>
      </c>
      <c r="CO17" s="151">
        <v>1.1743566554056994E-3</v>
      </c>
      <c r="CP17" s="151">
        <v>1.1774089501951994E-3</v>
      </c>
      <c r="CQ17" s="151">
        <v>1.1804982592936995E-3</v>
      </c>
      <c r="CR17" s="151">
        <v>1.1836247019151994E-3</v>
      </c>
      <c r="CS17" s="151">
        <v>1.1867883985624994E-3</v>
      </c>
      <c r="CT17" s="151">
        <v>1.1899894710271995E-3</v>
      </c>
      <c r="CU17" s="151">
        <v>1.1932280423896993E-3</v>
      </c>
      <c r="CV17" s="151">
        <v>1.1965042370191993E-3</v>
      </c>
      <c r="CW17" s="151">
        <v>1.1998181805736993E-3</v>
      </c>
      <c r="CX17" s="151">
        <v>1.2031699999999993E-3</v>
      </c>
      <c r="CY17" s="150">
        <v>1.2065598235336992E-3</v>
      </c>
      <c r="CZ17" s="150">
        <v>1.2099877806991993E-3</v>
      </c>
      <c r="DA17" s="150">
        <v>1.2134540023096994E-3</v>
      </c>
      <c r="DB17" s="150">
        <v>1.2169586204671993E-3</v>
      </c>
      <c r="DC17" s="150">
        <v>1.2205017685624992E-3</v>
      </c>
      <c r="DD17" s="150">
        <v>1.2240835812751991E-3</v>
      </c>
      <c r="DE17" s="150">
        <v>1.2277041945736992E-3</v>
      </c>
      <c r="DF17" s="150">
        <v>1.2313637457151991E-3</v>
      </c>
      <c r="DG17" s="150">
        <v>1.2350623732456992E-3</v>
      </c>
      <c r="DH17" s="150">
        <v>1.2388002169999989E-3</v>
      </c>
      <c r="DI17" s="150">
        <v>1.242577418101699E-3</v>
      </c>
      <c r="DJ17" s="150">
        <v>1.2463941189631989E-3</v>
      </c>
      <c r="DK17" s="150">
        <v>1.2502504632856989E-3</v>
      </c>
      <c r="DL17" s="151">
        <v>1.2541465960591988E-3</v>
      </c>
      <c r="DM17" s="151">
        <v>1.258082663562499E-3</v>
      </c>
      <c r="DN17" s="151">
        <v>1.2620588133631988E-3</v>
      </c>
      <c r="DO17" s="151">
        <v>1.2660751943176991E-3</v>
      </c>
      <c r="DP17" s="151">
        <v>1.2701319565711989E-3</v>
      </c>
      <c r="DQ17" s="151">
        <v>1.2742292515576989E-3</v>
      </c>
      <c r="DR17" s="151">
        <v>1.2783672319999989E-3</v>
      </c>
      <c r="DS17" s="151">
        <v>1.2825460519096986E-3</v>
      </c>
      <c r="DT17" s="151">
        <v>1.2867658665871987E-3</v>
      </c>
      <c r="DU17" s="151">
        <v>1.2910268326216988E-3</v>
      </c>
      <c r="DV17" s="151">
        <v>1.2953291078911988E-3</v>
      </c>
      <c r="DW17" s="151">
        <v>1.2996728515624987E-3</v>
      </c>
      <c r="DX17" s="151">
        <v>1.3040582240911986E-3</v>
      </c>
      <c r="DY17" s="151">
        <v>1.3084853872216986E-3</v>
      </c>
      <c r="DZ17" s="151">
        <v>1.3129545039871986E-3</v>
      </c>
      <c r="EA17" s="151">
        <v>1.3174657387096985E-3</v>
      </c>
      <c r="EB17" s="151">
        <v>1.3220192569999986E-3</v>
      </c>
      <c r="EC17" s="151">
        <v>1.3266152257576985E-3</v>
      </c>
      <c r="ED17" s="151">
        <v>1.3312538131711985E-3</v>
      </c>
      <c r="EE17" s="151">
        <v>1.3359351887176985E-3</v>
      </c>
      <c r="EF17" s="151">
        <v>1.3406595231631984E-3</v>
      </c>
      <c r="EG17" s="151">
        <v>1.3454269885624984E-3</v>
      </c>
      <c r="EH17" s="151">
        <v>1.3502377582591985E-3</v>
      </c>
      <c r="EI17" s="151">
        <v>1.3550920068856984E-3</v>
      </c>
      <c r="EJ17" s="151">
        <v>1.3599899103631983E-3</v>
      </c>
      <c r="EK17" s="151">
        <v>1.3649316459016982E-3</v>
      </c>
      <c r="EL17" s="151">
        <v>1.3699173919999982E-3</v>
      </c>
      <c r="EM17" s="151">
        <v>1.3749473284456982E-3</v>
      </c>
      <c r="EN17" s="151">
        <v>1.3800216363151982E-3</v>
      </c>
      <c r="EO17" s="151">
        <v>1.3851404979736981E-3</v>
      </c>
      <c r="EP17" s="151">
        <v>1.3903040970751981E-3</v>
      </c>
      <c r="EQ17" s="151">
        <v>1.3955126185624981E-3</v>
      </c>
      <c r="ER17" s="151">
        <v>1.4007662486671978E-3</v>
      </c>
      <c r="ES17" s="151">
        <v>1.406065174909698E-3</v>
      </c>
      <c r="ET17" s="151">
        <v>1.411409586099198E-3</v>
      </c>
      <c r="EU17" s="151">
        <v>1.4167996723336979E-3</v>
      </c>
      <c r="EV17" s="151">
        <v>2.1761990881871717E-3</v>
      </c>
      <c r="EW17" s="151">
        <v>2.1755625174355916E-3</v>
      </c>
      <c r="EX17" s="151">
        <v>2.1749911021141598E-3</v>
      </c>
      <c r="EY17" s="151">
        <v>2.1744847924104953E-3</v>
      </c>
      <c r="EZ17" s="151">
        <v>2.1740435447627116E-3</v>
      </c>
      <c r="FA17" s="151">
        <v>2.1736673216975881E-3</v>
      </c>
      <c r="FB17" s="151">
        <v>2.1733560916739471E-3</v>
      </c>
      <c r="FC17" s="151">
        <v>2.17310982893103E-3</v>
      </c>
      <c r="FD17" s="151">
        <v>2.1729285133416957E-3</v>
      </c>
      <c r="FE17" s="151">
        <v>2.1728121302702409E-3</v>
      </c>
      <c r="FF17" s="151">
        <v>2.1727606704346814E-3</v>
      </c>
      <c r="FG17" s="151">
        <v>2.1727741297733281E-3</v>
      </c>
      <c r="FH17" s="151">
        <v>2.1728525093154837E-3</v>
      </c>
      <c r="FI17" s="151">
        <v>2.1729958150561294E-3</v>
      </c>
      <c r="FJ17" s="151">
        <v>2.1732040578344349E-3</v>
      </c>
      <c r="FK17" s="151">
        <v>2.1734772532159665E-3</v>
      </c>
      <c r="FL17" s="151">
        <v>2.1738154213784512E-3</v>
      </c>
      <c r="FM17" s="151">
        <v>2.1742185870009738E-3</v>
      </c>
      <c r="FN17" s="151">
        <v>2.1746867791564771E-3</v>
      </c>
      <c r="FO17" s="151">
        <v>2.1752200312074601E-3</v>
      </c>
      <c r="FP17" s="151">
        <v>2.1758183807047433E-3</v>
      </c>
      <c r="FQ17" s="151">
        <v>2.1764818692892097E-3</v>
      </c>
      <c r="FR17" s="151">
        <v>2.1772105425964094E-3</v>
      </c>
      <c r="FS17" s="151">
        <v>2.1780044501639238E-3</v>
      </c>
      <c r="FT17" s="151">
        <v>2.178863645341411E-3</v>
      </c>
      <c r="FU17" s="151">
        <v>2.1797881852032154E-3</v>
      </c>
      <c r="FV17" s="151">
        <v>2.1807781304634764E-3</v>
      </c>
      <c r="FW17" s="151">
        <v>2.1818335453936397E-3</v>
      </c>
      <c r="FX17" s="151">
        <v>2.1829544977422896E-3</v>
      </c>
      <c r="FY17" s="151">
        <v>2.1841410586572289E-3</v>
      </c>
      <c r="FZ17" s="151">
        <v>2.1853933026097319E-3</v>
      </c>
      <c r="GA17" s="151">
        <v>2.1867113073208901E-3</v>
      </c>
      <c r="GB17" s="151">
        <v>2.188095153689991E-3</v>
      </c>
      <c r="GC17" s="151">
        <v>2.189544925724859E-3</v>
      </c>
      <c r="GD17" s="151">
        <v>2.1910607104740935E-3</v>
      </c>
      <c r="GE17" s="151">
        <v>2.1926425979611401E-3</v>
      </c>
      <c r="GF17" s="151">
        <v>2.1942906811201492E-3</v>
      </c>
      <c r="GG17" s="151">
        <v>2.1960050557335389E-3</v>
      </c>
      <c r="GH17" s="151">
        <v>2.1977858203712378E-3</v>
      </c>
      <c r="GI17" s="151">
        <v>2.1996330763315282E-3</v>
      </c>
      <c r="GJ17" s="151">
        <v>2.2015469275834588E-3</v>
      </c>
      <c r="GK17" s="151">
        <v>2.2035274807107627E-3</v>
      </c>
      <c r="GL17" s="151">
        <v>2.2055748448572428E-3</v>
      </c>
      <c r="GM17" s="151">
        <v>2.2076891316735732E-3</v>
      </c>
      <c r="GN17" s="151">
        <v>2.209870455265479E-3</v>
      </c>
      <c r="GO17" s="151">
        <v>2.2121189321432462E-3</v>
      </c>
      <c r="GP17" s="151">
        <v>2.214434681172522E-3</v>
      </c>
      <c r="GQ17" s="151">
        <v>2.2168178235263676E-3</v>
      </c>
      <c r="GR17" s="151">
        <v>2.219268482638528E-3</v>
      </c>
      <c r="GS17" s="151">
        <v>2.2217867841578722E-3</v>
      </c>
      <c r="GT17" s="151">
        <v>2.2243728559039814E-3</v>
      </c>
      <c r="GU17" s="151">
        <v>2.2270268278238433E-3</v>
      </c>
      <c r="GV17" s="151">
        <v>2.2297488319496196E-3</v>
      </c>
      <c r="GW17" s="151">
        <v>2.2325390023574558E-3</v>
      </c>
      <c r="GX17" s="151">
        <v>2.2353974751273052E-3</v>
      </c>
      <c r="GY17" s="151">
        <v>2.2383243883037345E-3</v>
      </c>
      <c r="GZ17" s="151">
        <v>2.2413198818576827E-3</v>
      </c>
      <c r="HA17" s="151">
        <v>2.2443840976491443E-3</v>
      </c>
      <c r="HB17" s="151">
        <v>2.2475171793907567E-3</v>
      </c>
      <c r="HC17" s="151">
        <v>2.2507192726122548E-3</v>
      </c>
      <c r="HD17" s="151">
        <v>2.2539905246257773E-3</v>
      </c>
      <c r="HE17" s="151">
        <v>2.2573310844919967E-3</v>
      </c>
      <c r="HF17" s="151">
        <v>2.2607411029870509E-3</v>
      </c>
      <c r="HG17" s="151">
        <v>2.2642207325702501E-3</v>
      </c>
      <c r="HH17" s="151">
        <v>2.2677701273525405E-3</v>
      </c>
      <c r="HI17" s="151">
        <v>2.2713894430657095E-3</v>
      </c>
      <c r="HJ17" s="151">
        <v>2.2750788370322944E-3</v>
      </c>
      <c r="HK17" s="151">
        <v>2.2788384681361943E-3</v>
      </c>
      <c r="HL17" s="151">
        <v>2.282668496793957E-3</v>
      </c>
      <c r="HM17" s="151">
        <v>2.2865690849267158E-3</v>
      </c>
      <c r="HN17" s="151">
        <v>2.2905403959327776E-3</v>
      </c>
      <c r="HO17" s="151">
        <v>2.2945825946608196E-3</v>
      </c>
      <c r="HP17" s="151">
        <v>2.298695847383703E-3</v>
      </c>
      <c r="HQ17" s="151">
        <v>2.3028803217728646E-3</v>
      </c>
      <c r="HR17" s="151">
        <v>2.3071361868732885E-3</v>
      </c>
      <c r="HS17" s="151">
        <v>2.3114636130790334E-3</v>
      </c>
      <c r="HT17" s="151">
        <v>2.3158627721093002E-3</v>
      </c>
      <c r="HU17" s="151">
        <v>2.3203338369850311E-3</v>
      </c>
      <c r="HV17" s="151">
        <v>2.3248769820060221E-3</v>
      </c>
      <c r="HW17" s="151">
        <v>2.3294923827285336E-3</v>
      </c>
      <c r="HX17" s="151">
        <v>2.3341802159433946E-3</v>
      </c>
      <c r="HY17" s="151">
        <v>2.3389406596545743E-3</v>
      </c>
      <c r="HZ17" s="151">
        <v>2.3437738930582232E-3</v>
      </c>
      <c r="IA17" s="151">
        <v>2.3486800965221623E-3</v>
      </c>
      <c r="IB17" s="151">
        <v>2.3536594515658092E-3</v>
      </c>
      <c r="IC17" s="151">
        <v>2.35871214084054E-3</v>
      </c>
      <c r="ID17" s="151">
        <v>2.3638383481104528E-3</v>
      </c>
      <c r="IE17" s="151">
        <v>2.3690382582335586E-3</v>
      </c>
      <c r="IF17" s="151">
        <v>2.3743120571433525E-3</v>
      </c>
      <c r="IG17" s="151">
        <v>2.3796599318307724E-3</v>
      </c>
      <c r="IH17" s="151">
        <v>2.3850820703265451E-3</v>
      </c>
      <c r="II17" s="151">
        <v>2.3905786616838886E-3</v>
      </c>
      <c r="IJ17" s="151">
        <v>2.3961498959615755E-3</v>
      </c>
      <c r="IK17" s="151">
        <v>2.4017959642073476E-3</v>
      </c>
      <c r="IL17" s="151">
        <v>2.407517058441673E-3</v>
      </c>
      <c r="IM17" s="151">
        <v>2.4133133716418248E-3</v>
      </c>
      <c r="IN17" s="151">
        <v>2.4191850977262992E-3</v>
      </c>
      <c r="IO17" s="151">
        <v>2.425132431539538E-3</v>
      </c>
      <c r="IP17" s="151">
        <v>2.4311555688369636E-3</v>
      </c>
      <c r="IQ17" s="151">
        <v>2.4372547062703168E-3</v>
      </c>
      <c r="IR17" s="151">
        <v>2.4434300413732849E-3</v>
      </c>
      <c r="IS17" s="151">
        <v>2.4496817725474219E-3</v>
      </c>
      <c r="IT17" s="151">
        <v>2.4560100990483422E-3</v>
      </c>
      <c r="IU17" s="151">
        <v>2.4624152209721927E-3</v>
      </c>
      <c r="IV17" s="151">
        <v>2.4688973392423884E-3</v>
      </c>
      <c r="IW17" s="151">
        <v>2.47545665559661E-3</v>
      </c>
      <c r="IX17" s="151">
        <v>2.4820933725740579E-3</v>
      </c>
      <c r="IY17" s="151">
        <v>2.4888076935029525E-3</v>
      </c>
      <c r="IZ17" s="151">
        <v>2.4955998224882757E-3</v>
      </c>
      <c r="JA17" s="151">
        <v>2.5024699643997521E-3</v>
      </c>
      <c r="JB17" s="151">
        <v>2.5094183248600623E-3</v>
      </c>
      <c r="JC17" s="151">
        <v>2.5164451102332773E-3</v>
      </c>
      <c r="JD17" s="151">
        <v>2.5235505276135261E-3</v>
      </c>
      <c r="JE17" s="151">
        <v>2.5307347848138591E-3</v>
      </c>
      <c r="JF17" s="151">
        <v>2.5379980903553444E-3</v>
      </c>
      <c r="JG17" s="151">
        <v>2.5453406534563568E-3</v>
      </c>
      <c r="JH17" s="151">
        <v>2.5527626840220717E-3</v>
      </c>
      <c r="JI17" s="151">
        <v>2.5602643926341583E-3</v>
      </c>
      <c r="JJ17" s="151">
        <v>2.5678459905406604E-3</v>
      </c>
      <c r="JK17" s="151">
        <v>2.5755076896460745E-3</v>
      </c>
      <c r="JL17" s="151">
        <v>2.5832497025016009E-3</v>
      </c>
      <c r="JM17" s="151">
        <v>2.5910722422955836E-3</v>
      </c>
      <c r="JN17" s="151">
        <v>2.5989755228441229E-3</v>
      </c>
      <c r="JO17" s="151">
        <v>2.6069597585818604E-3</v>
      </c>
      <c r="JP17" s="151">
        <v>2.6150251645529303E-3</v>
      </c>
      <c r="JQ17" s="151">
        <v>2.6231719564020848E-3</v>
      </c>
      <c r="JR17" s="151">
        <v>2.6314003503659627E-3</v>
      </c>
      <c r="JS17" s="151">
        <v>2.6397105632645378E-3</v>
      </c>
      <c r="JT17" s="151">
        <v>2.648102812492704E-3</v>
      </c>
      <c r="JU17" s="151">
        <v>2.6565773160120193E-3</v>
      </c>
      <c r="JV17" s="151">
        <v>2.6651342923425963E-3</v>
      </c>
      <c r="JW17" s="151">
        <v>2.6737739605551371E-3</v>
      </c>
      <c r="JX17" s="151">
        <v>2.6824965402631085E-3</v>
      </c>
      <c r="JY17" s="151">
        <v>2.69130225161506E-3</v>
      </c>
      <c r="JZ17" s="151">
        <v>2.7001913152870692E-3</v>
      </c>
      <c r="KA17" s="151">
        <v>2.7091639524753301E-3</v>
      </c>
      <c r="KB17" s="151">
        <v>2.7182203848888625E-3</v>
      </c>
      <c r="KC17" s="151">
        <v>2.7273608347423515E-3</v>
      </c>
      <c r="KD17" s="151">
        <v>2.736585524749115E-3</v>
      </c>
      <c r="KE17" s="151">
        <v>2.745894678114189E-3</v>
      </c>
      <c r="KF17" s="151">
        <v>2.7552885185275324E-3</v>
      </c>
      <c r="KG17" s="151">
        <v>2.7647672701573522E-3</v>
      </c>
      <c r="KH17" s="151">
        <v>2.7743311576435368E-3</v>
      </c>
      <c r="KI17" s="151">
        <v>2.7839804060912133E-3</v>
      </c>
      <c r="KJ17" s="151">
        <v>2.7937152410643954E-3</v>
      </c>
      <c r="KK17" s="151">
        <v>2.8035358885797629E-3</v>
      </c>
      <c r="KL17" s="151">
        <v>2.8134425751005256E-3</v>
      </c>
      <c r="KM17" s="151">
        <v>2.8234355275304017E-3</v>
      </c>
      <c r="KN17" s="151">
        <v>2.8335149732076981E-3</v>
      </c>
      <c r="KO17" s="151">
        <v>2.843681139899482E-3</v>
      </c>
      <c r="KP17" s="151">
        <v>2.8539342557958557E-3</v>
      </c>
      <c r="KQ17" s="150">
        <v>2.8642745495043292E-3</v>
      </c>
      <c r="KR17" s="150">
        <v>2.8747022500442763E-3</v>
      </c>
      <c r="KS17" s="150">
        <v>2.8852175868414954E-3</v>
      </c>
      <c r="KT17" s="150">
        <v>2.895820789722846E-3</v>
      </c>
      <c r="KU17" s="150">
        <v>2.906512088910984E-3</v>
      </c>
      <c r="KV17" s="150">
        <v>2.9172917150191826E-3</v>
      </c>
      <c r="KW17" s="150">
        <v>2.9281598990462242E-3</v>
      </c>
      <c r="KX17" s="150">
        <v>2.9391168723713989E-3</v>
      </c>
      <c r="KY17" s="150">
        <v>2.9501628667495594E-3</v>
      </c>
      <c r="KZ17" s="150">
        <v>2.9612981143062756E-3</v>
      </c>
      <c r="LA17" s="150">
        <v>2.9725228475330529E-3</v>
      </c>
      <c r="LB17" s="150">
        <v>2.9838372992826356E-3</v>
      </c>
      <c r="LC17" s="150">
        <v>2.9952417027643823E-3</v>
      </c>
      <c r="LD17" s="151">
        <v>3.0067362915397189E-3</v>
      </c>
      <c r="LE17" s="151">
        <v>3.0183212995176568E-3</v>
      </c>
      <c r="LF17" s="151">
        <v>3.0299969609503853E-3</v>
      </c>
      <c r="LG17" s="151">
        <v>3.0417635104289407E-3</v>
      </c>
      <c r="LH17" s="151">
        <v>3.0536211828789306E-3</v>
      </c>
      <c r="LI17" s="151">
        <v>3.0655702135563368E-3</v>
      </c>
      <c r="LJ17" s="151">
        <v>3.0776108380433727E-3</v>
      </c>
      <c r="LK17" s="151">
        <v>3.0897432922444212E-3</v>
      </c>
      <c r="LL17" s="151">
        <v>3.1019678123820195E-3</v>
      </c>
      <c r="LM17" s="151">
        <v>3.1142846349929143E-3</v>
      </c>
      <c r="LN17" s="151">
        <v>3.1266939969241759E-3</v>
      </c>
      <c r="LO17" s="151">
        <v>3.1391961353293774E-3</v>
      </c>
      <c r="LP17" s="151">
        <v>3.1517912876648231E-3</v>
      </c>
      <c r="LQ17" s="151">
        <v>3.1644796916858392E-3</v>
      </c>
      <c r="LR17" s="151">
        <v>3.1772615854431291E-3</v>
      </c>
      <c r="LS17" s="151">
        <v>3.1901372072791669E-3</v>
      </c>
      <c r="LT17" s="151">
        <v>3.2031067958246608E-3</v>
      </c>
      <c r="LU17" s="151">
        <v>3.2161705899950675E-3</v>
      </c>
      <c r="LV17" s="151">
        <v>3.2293288289871459E-3</v>
      </c>
      <c r="LW17" s="151">
        <v>3.2425817522755878E-3</v>
      </c>
      <c r="LX17" s="151">
        <v>3.2559295996096699E-3</v>
      </c>
      <c r="LY17" s="151">
        <v>3.2693726110099787E-3</v>
      </c>
      <c r="LZ17" s="151">
        <v>3.2829110267651742E-3</v>
      </c>
      <c r="MA17" s="151">
        <v>3.2965450874288026E-3</v>
      </c>
      <c r="MB17" s="151">
        <v>3.3102750338161579E-3</v>
      </c>
      <c r="MC17" s="151">
        <v>3.324101107001186E-3</v>
      </c>
      <c r="MD17" s="151">
        <v>3.3380235483134423E-3</v>
      </c>
      <c r="ME17" s="151">
        <v>3.3520425993350824E-3</v>
      </c>
      <c r="MF17" s="151">
        <v>3.3661585018979088E-3</v>
      </c>
      <c r="MG17" s="151">
        <v>3.3803714980804554E-3</v>
      </c>
      <c r="MH17" s="151">
        <v>3.3946818302051096E-3</v>
      </c>
      <c r="MI17" s="151">
        <v>3.4090897408352834E-3</v>
      </c>
      <c r="MJ17" s="151">
        <v>3.4235954727726246E-3</v>
      </c>
      <c r="MK17" s="151">
        <v>3.4381992690542657E-3</v>
      </c>
      <c r="ML17" s="151">
        <v>3.452901372950113E-3</v>
      </c>
      <c r="MM17" s="151">
        <v>3.4677020279601715E-3</v>
      </c>
      <c r="MN17" s="151">
        <v>3.4826014778119182E-3</v>
      </c>
      <c r="MO17" s="151">
        <v>3.4975999664577009E-3</v>
      </c>
      <c r="MP17" s="151">
        <v>3.5126977380721797E-3</v>
      </c>
      <c r="MQ17" s="151">
        <v>3.5278950370498095E-3</v>
      </c>
      <c r="MR17" s="151">
        <v>3.5431921080023442E-3</v>
      </c>
      <c r="MS17" s="151">
        <v>3.5585891957563929E-3</v>
      </c>
      <c r="MT17" s="151">
        <v>3.574086545350995E-3</v>
      </c>
      <c r="MU17" s="151">
        <v>3.5896844020352455E-3</v>
      </c>
      <c r="MV17" s="151">
        <v>3.605383011265935E-3</v>
      </c>
      <c r="MW17" s="151">
        <v>3.6211826187052426E-3</v>
      </c>
      <c r="MX17" s="151">
        <v>3.6370834702184394E-3</v>
      </c>
      <c r="MY17" s="151">
        <v>3.6530858118716436E-3</v>
      </c>
      <c r="MZ17" s="151">
        <v>3.6691898899295972E-3</v>
      </c>
      <c r="NA17" s="151">
        <v>3.6853959508534695E-3</v>
      </c>
      <c r="NB17" s="151">
        <v>3.7017042412986999E-3</v>
      </c>
      <c r="NC17" s="151">
        <v>3.7181150081128621E-3</v>
      </c>
      <c r="ND17" s="151">
        <v>3.7346284983335687E-3</v>
      </c>
      <c r="NE17" s="151">
        <v>3.7512449591863874E-3</v>
      </c>
      <c r="NF17" s="151">
        <v>3.7679646380828036E-3</v>
      </c>
      <c r="NG17" s="151">
        <v>3.7847877826181963E-3</v>
      </c>
      <c r="NH17" s="151">
        <v>3.8017146405698522E-3</v>
      </c>
      <c r="NI17" s="151">
        <v>3.8187454598949968E-3</v>
      </c>
      <c r="NJ17" s="151">
        <v>3.835880488728861E-3</v>
      </c>
      <c r="NK17" s="151">
        <v>3.8531199753827705E-3</v>
      </c>
      <c r="NL17" s="151">
        <v>3.8704641683422526E-3</v>
      </c>
      <c r="NM17" s="151">
        <v>3.8879133162651835E-3</v>
      </c>
      <c r="NN17" s="151">
        <v>3.9054676679799527E-3</v>
      </c>
      <c r="NO17" s="151">
        <v>3.9231274724836401E-3</v>
      </c>
      <c r="NP17" s="151">
        <v>3.9408929789402428E-3</v>
      </c>
      <c r="NQ17" s="151">
        <v>3.9587644366789057E-3</v>
      </c>
      <c r="NR17" s="151">
        <v>3.9767420951921763E-3</v>
      </c>
      <c r="NS17" s="151">
        <v>3.994826204134291E-3</v>
      </c>
      <c r="NT17" s="151">
        <v>4.0130170133194816E-3</v>
      </c>
      <c r="NU17" s="151">
        <v>4.0313147727202977E-3</v>
      </c>
      <c r="NV17" s="151">
        <v>4.0497197324659614E-3</v>
      </c>
      <c r="NW17" s="151">
        <v>4.0682321428407303E-3</v>
      </c>
      <c r="NX17" s="151">
        <v>4.0868522542822925E-3</v>
      </c>
      <c r="NY17" s="151">
        <v>4.1055803173801805E-3</v>
      </c>
      <c r="NZ17" s="151">
        <v>4.1244165828742E-3</v>
      </c>
      <c r="OA17" s="151">
        <v>4.1433613016528849E-3</v>
      </c>
      <c r="OB17" s="151">
        <v>4.1624147247519682E-3</v>
      </c>
      <c r="OC17" s="151">
        <v>4.181577103352878E-3</v>
      </c>
      <c r="OD17" s="151">
        <v>4.2008486887812448E-3</v>
      </c>
      <c r="OE17" s="151">
        <v>4.2202297325054337E-3</v>
      </c>
      <c r="OF17" s="151">
        <v>4.2397204861350912E-3</v>
      </c>
      <c r="OG17" s="151">
        <v>4.2593212014197203E-3</v>
      </c>
      <c r="OH17" s="151">
        <v>4.2790321302472534E-3</v>
      </c>
      <c r="OI17" s="151">
        <v>4.298853524642667E-3</v>
      </c>
      <c r="OJ17" s="151">
        <v>4.3187856367665981E-3</v>
      </c>
      <c r="OK17" s="151">
        <v>4.3388287189139816E-3</v>
      </c>
      <c r="OL17" s="151">
        <v>4.3589830235127094E-3</v>
      </c>
      <c r="OM17" s="158">
        <v>4.3792488031222376E-3</v>
      </c>
      <c r="ON17" s="158">
        <v>4.3996263104325141E-3</v>
      </c>
      <c r="OO17" s="158">
        <v>4.4201157982623343E-3</v>
      </c>
      <c r="OP17" s="158">
        <v>4.4407175195582908E-3</v>
      </c>
      <c r="OQ17" s="158">
        <v>4.4614317273934554E-3</v>
      </c>
      <c r="OR17" s="158">
        <v>4.4822586749661275E-3</v>
      </c>
      <c r="OS17" s="158">
        <v>4.5031986155986093E-3</v>
      </c>
      <c r="OT17" s="158">
        <v>4.5242518027359784E-3</v>
      </c>
      <c r="OU17" s="158">
        <v>4.5454184899448944E-3</v>
      </c>
      <c r="OV17" s="158">
        <v>4.5666989309124072E-3</v>
      </c>
      <c r="OW17" s="158">
        <v>4.588093379444786E-3</v>
      </c>
      <c r="OX17" s="158">
        <v>4.609602089466357E-3</v>
      </c>
      <c r="OY17" s="158">
        <v>4.6312253150183587E-3</v>
      </c>
      <c r="OZ17" s="158">
        <v>4.652963310257819E-3</v>
      </c>
      <c r="PA17" s="159">
        <v>4.6748163294564257E-3</v>
      </c>
      <c r="PB17" s="159">
        <v>4.6967846269994314E-3</v>
      </c>
      <c r="PC17" s="159">
        <v>4.718868457384561E-3</v>
      </c>
      <c r="PD17" s="159">
        <v>4.7410680752209304E-3</v>
      </c>
      <c r="PE17" s="159">
        <v>4.7633837352279865E-3</v>
      </c>
      <c r="PF17" s="159">
        <v>4.7858156922344543E-3</v>
      </c>
      <c r="PG17" s="159">
        <v>4.8083642011772926E-3</v>
      </c>
      <c r="PH17" s="159">
        <v>4.8310295171006745E-3</v>
      </c>
      <c r="PI17" s="159">
        <v>4.8538118951549662E-3</v>
      </c>
      <c r="PJ17" s="159">
        <v>4.8767115905957292E-3</v>
      </c>
      <c r="PK17" s="159">
        <v>4.899728858782721E-3</v>
      </c>
      <c r="PL17" s="159">
        <v>4.9228639551789277E-3</v>
      </c>
      <c r="PM17" s="159">
        <v>4.946117135349583E-3</v>
      </c>
      <c r="PN17" s="159">
        <v>4.9694886549612209E-3</v>
      </c>
      <c r="PO17" s="159">
        <v>4.9929787697807213E-3</v>
      </c>
      <c r="PP17" s="159">
        <v>5.0165877356743889E-3</v>
      </c>
      <c r="PQ17" s="159">
        <v>5.0403158086070156E-3</v>
      </c>
      <c r="PR17" s="159">
        <v>5.0641632446409741E-3</v>
      </c>
      <c r="PS17" s="159">
        <v>5.0881302999353176E-3</v>
      </c>
      <c r="PT17" s="159">
        <v>5.1122172307448751E-3</v>
      </c>
      <c r="PU17" s="159">
        <v>5.1364242934193926E-3</v>
      </c>
      <c r="PV17" s="159">
        <v>5.1607517444026384E-3</v>
      </c>
      <c r="PW17" s="159">
        <v>5.1851998402315533E-3</v>
      </c>
      <c r="PX17" s="159">
        <v>5.2097688375353987E-3</v>
      </c>
      <c r="PY17" s="159">
        <v>5.2344589930349086E-3</v>
      </c>
      <c r="PZ17" s="159">
        <v>5.2592705635414608E-3</v>
      </c>
      <c r="QA17" s="159">
        <v>5.2842038059562578E-3</v>
      </c>
      <c r="QB17" s="159">
        <v>5.3092589772695056E-3</v>
      </c>
      <c r="QC17" s="159">
        <v>5.3344363345596089E-3</v>
      </c>
      <c r="QD17" s="159">
        <v>5.3597361349923874E-3</v>
      </c>
      <c r="QE17" s="159">
        <v>5.3851586358202759E-3</v>
      </c>
      <c r="QF17" s="159">
        <v>5.41070409438155E-3</v>
      </c>
      <c r="QG17" s="159">
        <v>5.4363727680995632E-3</v>
      </c>
      <c r="QH17" s="159">
        <v>5.4621649144819765E-3</v>
      </c>
      <c r="QI17" s="159">
        <v>5.4880807911200143E-3</v>
      </c>
      <c r="QJ17" s="159">
        <v>5.5141206556877211E-3</v>
      </c>
      <c r="QK17" s="159">
        <v>5.5402847659412205E-3</v>
      </c>
      <c r="QL17" s="159">
        <v>5.566573379717988E-3</v>
      </c>
      <c r="QM17" s="159">
        <v>5.5929867549361426E-3</v>
      </c>
      <c r="QN17" s="159">
        <v>5.6195251495937204E-3</v>
      </c>
      <c r="QO17" s="159">
        <v>5.6461888217679826E-3</v>
      </c>
      <c r="QP17" s="159">
        <v>5.6729780296147121E-3</v>
      </c>
      <c r="QQ17" s="159">
        <v>5.6998930313675337E-3</v>
      </c>
      <c r="QR17" s="159">
        <v>5.7269340853372255E-3</v>
      </c>
      <c r="QS17" s="159">
        <v>5.7541014499110487E-3</v>
      </c>
      <c r="QT17" s="159">
        <v>5.7813953835520867E-3</v>
      </c>
      <c r="QU17" s="159">
        <v>5.8088161447985764E-3</v>
      </c>
      <c r="QV17" s="159">
        <v>5.836363992263267E-3</v>
      </c>
      <c r="QW17" s="159">
        <v>5.864039184632768E-3</v>
      </c>
      <c r="QX17" s="159">
        <v>5.8918419806669167E-3</v>
      </c>
      <c r="QY17" s="159">
        <v>5.9197726391981443E-3</v>
      </c>
      <c r="QZ17" s="159">
        <v>5.9478314191308557E-3</v>
      </c>
      <c r="RA17" s="159">
        <v>5.9760185794408092E-3</v>
      </c>
      <c r="RB17" s="159">
        <v>6.0043343791745052E-3</v>
      </c>
      <c r="RC17" s="159">
        <v>6.032779077448586E-3</v>
      </c>
      <c r="RD17" s="159">
        <v>6.0613529334492353E-3</v>
      </c>
      <c r="RE17" s="159">
        <v>6.0900562064315896E-3</v>
      </c>
      <c r="RF17" s="159">
        <v>6.1188891557191509E-3</v>
      </c>
      <c r="RG17" s="159">
        <v>6.1478520407032052E-3</v>
      </c>
      <c r="RH17" s="159">
        <v>6.1769451208422577E-3</v>
      </c>
      <c r="RI17" s="159">
        <v>6.2061686556614606E-3</v>
      </c>
      <c r="RJ17" s="159">
        <v>6.2355229047520522E-3</v>
      </c>
      <c r="RK17" s="159">
        <v>6.2650081277708033E-3</v>
      </c>
      <c r="RL17" s="159">
        <v>6.294624584439472E-3</v>
      </c>
      <c r="RM17" s="159">
        <v>6.3243725345442535E-3</v>
      </c>
      <c r="RN17" s="159">
        <v>6.3542522379352474E-3</v>
      </c>
      <c r="RO17" s="159">
        <v>6.3842639545259204E-3</v>
      </c>
      <c r="RP17" s="159">
        <v>6.4144079442925907E-3</v>
      </c>
      <c r="RQ17" s="159">
        <v>6.4446844672738932E-3</v>
      </c>
      <c r="RR17" s="159">
        <v>6.4750937835702793E-3</v>
      </c>
      <c r="RS17" s="159">
        <v>6.5056361533434859E-3</v>
      </c>
      <c r="RT17" s="159">
        <v>6.5363118368160526E-3</v>
      </c>
      <c r="RU17" s="159">
        <v>6.5671210942708069E-3</v>
      </c>
      <c r="RV17" s="159">
        <v>6.5980641860503789E-3</v>
      </c>
      <c r="RW17" s="159">
        <v>6.6291413725566998E-3</v>
      </c>
      <c r="RX17" s="159">
        <v>6.6603529142505316E-3</v>
      </c>
      <c r="RY17" s="159">
        <v>6.6916990716509757E-3</v>
      </c>
      <c r="RZ17" s="159">
        <v>6.7231801053350068E-3</v>
      </c>
      <c r="SA17" s="159">
        <v>6.7547962759369959E-3</v>
      </c>
      <c r="SB17" s="159">
        <v>6.7865478441482474E-3</v>
      </c>
      <c r="SC17" s="159">
        <v>6.8184350707165406E-3</v>
      </c>
      <c r="SD17" s="159">
        <v>6.8504582164456741E-3</v>
      </c>
      <c r="SE17" s="159">
        <v>6.8826175421950082E-3</v>
      </c>
      <c r="SF17" s="159">
        <v>6.9149133088790282E-3</v>
      </c>
      <c r="SG17" s="159">
        <v>6.9473457774668901E-3</v>
      </c>
      <c r="SH17" s="159">
        <v>6.9799152089819972E-3</v>
      </c>
      <c r="SI17" s="159">
        <v>7.0126218645015512E-3</v>
      </c>
      <c r="SJ17" s="159">
        <v>7.0454660051561362E-3</v>
      </c>
      <c r="SK17" s="159">
        <v>7.0784478921292826E-3</v>
      </c>
      <c r="SL17" s="159">
        <v>7.1115677866570573E-3</v>
      </c>
      <c r="SM17" s="159">
        <v>7.1448259500276386E-3</v>
      </c>
      <c r="SN17" s="159">
        <v>7.1782226435809096E-3</v>
      </c>
      <c r="SO17" s="159">
        <v>7.2117581287080412E-3</v>
      </c>
      <c r="SP17" s="159">
        <v>7.245432666851106E-3</v>
      </c>
      <c r="SQ17" s="159">
        <v>7.2792465195026523E-3</v>
      </c>
      <c r="SR17" s="159">
        <v>7.3131999482053288E-3</v>
      </c>
      <c r="SS17" s="159">
        <v>7.347293214551482E-3</v>
      </c>
      <c r="ST17" s="159">
        <v>7.3815265801827779E-3</v>
      </c>
      <c r="SU17" s="159">
        <v>7.4159003067897963E-3</v>
      </c>
      <c r="SV17" s="159">
        <v>7.4504146561116735E-3</v>
      </c>
      <c r="SW17" s="159">
        <v>7.4850698899357089E-3</v>
      </c>
      <c r="SX17" s="159">
        <v>7.5198662700969978E-3</v>
      </c>
      <c r="SY17" s="159">
        <v>7.554804058478061E-3</v>
      </c>
      <c r="SZ17" s="159">
        <v>7.5898835170084764E-3</v>
      </c>
      <c r="TA17" s="159">
        <v>7.6251049076645153E-3</v>
      </c>
      <c r="TB17" s="159">
        <v>7.6604684924687872E-3</v>
      </c>
      <c r="TC17" s="159">
        <v>7.6959745334898777E-3</v>
      </c>
      <c r="TD17" s="159">
        <v>7.7316232928420041E-3</v>
      </c>
      <c r="TE17" s="159">
        <v>7.7674150326846551E-3</v>
      </c>
      <c r="TF17" s="159">
        <v>7.803350015222252E-3</v>
      </c>
      <c r="TG17" s="159">
        <v>7.8394285027038099E-3</v>
      </c>
      <c r="TH17" s="159">
        <v>7.8756507574225879E-3</v>
      </c>
      <c r="TI17" s="159">
        <v>7.9120170417157579E-3</v>
      </c>
      <c r="TJ17" s="159">
        <v>7.9485276179640761E-3</v>
      </c>
      <c r="TK17" s="159">
        <v>7.9851827485915398E-3</v>
      </c>
      <c r="TL17" s="159">
        <v>8.0219826960650862E-3</v>
      </c>
      <c r="TM17" s="159">
        <v>8.0589277228942397E-3</v>
      </c>
      <c r="TN17" s="159">
        <v>8.0960180916308036E-3</v>
      </c>
      <c r="TO17" s="159">
        <v>8.133254064868551E-3</v>
      </c>
      <c r="TP17" s="159">
        <v>8.1706359052428918E-3</v>
      </c>
      <c r="TQ17" s="159">
        <v>8.2081638754305814E-3</v>
      </c>
      <c r="TR17" s="159">
        <v>8.2458382381493944E-3</v>
      </c>
      <c r="TS17" s="159">
        <v>8.2836592561578333E-3</v>
      </c>
      <c r="TT17" s="159">
        <v>8.3216271922548109E-3</v>
      </c>
      <c r="TU17" s="159">
        <v>8.3597423092793624E-3</v>
      </c>
      <c r="TV17" s="159">
        <v>8.398004870110342E-3</v>
      </c>
      <c r="TW17" s="159">
        <v>8.4364151376661225E-3</v>
      </c>
      <c r="TX17" s="159">
        <v>8.4749733749043248E-3</v>
      </c>
      <c r="TY17" s="159">
        <v>8.5136798448215006E-3</v>
      </c>
      <c r="TZ17" s="159">
        <v>8.5525348104528651E-3</v>
      </c>
      <c r="UA17" s="159">
        <v>8.5915385348720071E-3</v>
      </c>
      <c r="UB17" s="159">
        <v>8.6306912811906014E-3</v>
      </c>
      <c r="UC17" s="159">
        <v>8.6699933125581486E-3</v>
      </c>
      <c r="UD17" s="159">
        <v>8.7094448921616781E-3</v>
      </c>
      <c r="UE17" s="159">
        <v>8.7490462832254742E-3</v>
      </c>
      <c r="UF17" s="159">
        <v>8.7887977490108335E-3</v>
      </c>
      <c r="UG17" s="159">
        <v>8.8286995528157556E-3</v>
      </c>
      <c r="UH17" s="159">
        <v>8.8687519579747128E-3</v>
      </c>
      <c r="UI17" s="159">
        <v>8.9089552278583586E-3</v>
      </c>
      <c r="UJ17" s="159">
        <v>8.9493096258732897E-3</v>
      </c>
      <c r="UK17" s="159">
        <v>8.9898154154617622E-3</v>
      </c>
      <c r="UL17" s="159">
        <v>9.0304728601014548E-3</v>
      </c>
      <c r="UM17" s="159">
        <v>9.0712822233052111E-3</v>
      </c>
      <c r="UN17" s="159">
        <v>9.1122437686207737E-3</v>
      </c>
      <c r="UO17" s="159">
        <v>9.1533577596305486E-3</v>
      </c>
      <c r="UP17" s="159">
        <v>9.1946244599513532E-3</v>
      </c>
      <c r="UQ17" s="159">
        <v>9.2360441332341656E-3</v>
      </c>
      <c r="UR17" s="159">
        <v>9.2776170431638945E-3</v>
      </c>
      <c r="US17" s="159">
        <v>9.3193434534591165E-3</v>
      </c>
      <c r="UT17" s="159">
        <v>9.3612236278718692E-3</v>
      </c>
      <c r="UU17" s="159">
        <v>9.4032578301873667E-3</v>
      </c>
      <c r="UV17" s="159">
        <v>9.4454463242238211E-3</v>
      </c>
      <c r="UW17" s="159">
        <v>9.4877893738321596E-3</v>
      </c>
      <c r="UX17" s="159">
        <v>9.5302872428958303E-3</v>
      </c>
      <c r="UY17" s="159">
        <v>9.5729401953305523E-3</v>
      </c>
      <c r="UZ17" s="159">
        <v>9.6157484950840939E-3</v>
      </c>
      <c r="VA17" s="159">
        <v>9.6587124061360517E-3</v>
      </c>
      <c r="VB17" s="159">
        <v>9.7018321924976277E-3</v>
      </c>
      <c r="VC17" s="159">
        <v>9.7451081182113979E-3</v>
      </c>
      <c r="VD17" s="159">
        <v>9.7885404473511163E-3</v>
      </c>
      <c r="VE17" s="159">
        <v>9.8321294440214726E-3</v>
      </c>
      <c r="VF17" s="159">
        <v>9.8758753723578851E-3</v>
      </c>
      <c r="VG17" s="159">
        <v>9.9197784965262964E-3</v>
      </c>
      <c r="VH17" s="159">
        <v>9.9638390807229582E-3</v>
      </c>
      <c r="VI17" s="159">
        <v>1.0008057389174218E-2</v>
      </c>
      <c r="VJ17" s="159">
        <v>1.0052433686136304E-2</v>
      </c>
      <c r="VK17" s="159">
        <v>1.0096968235895143E-2</v>
      </c>
      <c r="VL17" s="159">
        <v>1.0141661302766124E-2</v>
      </c>
      <c r="VM17" s="159">
        <v>1.0186513151093932E-2</v>
      </c>
      <c r="VN17" s="159">
        <v>1.0231524045252315E-2</v>
      </c>
      <c r="VO17" s="159">
        <v>1.0276694249643897E-2</v>
      </c>
      <c r="VP17" s="159">
        <v>1.0322024028699989E-2</v>
      </c>
      <c r="VQ17" s="159">
        <v>1.0367513646880388E-2</v>
      </c>
      <c r="VR17" s="159">
        <v>1.0413163368673175E-2</v>
      </c>
      <c r="VS17" s="159">
        <v>1.0458973458594529E-2</v>
      </c>
      <c r="VT17" s="159">
        <v>1.0504944181188547E-2</v>
      </c>
      <c r="VU17" s="159">
        <v>1.0551075801027026E-2</v>
      </c>
      <c r="VV17" s="159">
        <v>1.0597368582709307E-2</v>
      </c>
      <c r="VW17" s="159">
        <v>1.0643822790862081E-2</v>
      </c>
      <c r="VX17" s="159">
        <v>1.0690438690139187E-2</v>
      </c>
      <c r="VY17" s="159">
        <v>1.0737216545221449E-2</v>
      </c>
      <c r="VZ17" s="159">
        <v>1.0784156620816488E-2</v>
      </c>
      <c r="WA17" s="159">
        <v>1.0831259181658535E-2</v>
      </c>
      <c r="WB17" s="159">
        <v>1.0878524492508271E-2</v>
      </c>
      <c r="WC17" s="159">
        <v>1.0925952818152635E-2</v>
      </c>
      <c r="WD17" s="159">
        <v>1.0973544423404646E-2</v>
      </c>
      <c r="WE17" s="152">
        <v>1.1021299573103114E-2</v>
      </c>
      <c r="WF17" s="152">
        <v>1.1069218532112986E-2</v>
      </c>
      <c r="WG17" s="152">
        <v>1.1117301565324375E-2</v>
      </c>
      <c r="WH17" s="152">
        <v>1.1165548937652935E-2</v>
      </c>
      <c r="WI17" s="152">
        <v>1.1213960914039544E-2</v>
      </c>
      <c r="WJ17" s="152">
        <v>1.1262537759450155E-2</v>
      </c>
      <c r="WK17" s="152">
        <v>1.1311279738875614E-2</v>
      </c>
      <c r="WL17" s="152">
        <v>1.1360187117331506E-2</v>
      </c>
      <c r="WM17" s="152">
        <v>1.1409260159857992E-2</v>
      </c>
      <c r="WN17" s="152">
        <v>1.1458499131519646E-2</v>
      </c>
      <c r="WO17" s="152">
        <v>1.1507904297405289E-2</v>
      </c>
      <c r="WP17" s="152">
        <v>1.1557475922627845E-2</v>
      </c>
      <c r="WQ17" s="152">
        <v>1.1607214272324166E-2</v>
      </c>
      <c r="WR17" s="152">
        <v>1.1657119611654889E-2</v>
      </c>
      <c r="WS17" s="153">
        <v>1.1707192205804278E-2</v>
      </c>
      <c r="WT17" s="153">
        <v>1.1757432319980063E-2</v>
      </c>
      <c r="WU17" s="153">
        <v>1.1807840219413305E-2</v>
      </c>
      <c r="WV17" s="153">
        <v>1.1858416169358225E-2</v>
      </c>
      <c r="WW17" s="153">
        <v>1.1909160435092069E-2</v>
      </c>
      <c r="WX17" s="153">
        <v>1.1960073281914944E-2</v>
      </c>
      <c r="WY17" s="153">
        <v>1.201115497514969E-2</v>
      </c>
      <c r="WZ17" s="153">
        <v>1.206240578014172E-2</v>
      </c>
      <c r="XA17" s="153">
        <v>1.2113825962258882E-2</v>
      </c>
      <c r="XB17" s="153">
        <v>1.2165415786891304E-2</v>
      </c>
      <c r="XC17" s="153">
        <v>1.2217175519451269E-2</v>
      </c>
      <c r="XD17" s="153">
        <v>1.2269105425373055E-2</v>
      </c>
      <c r="XE17" s="153">
        <v>1.2321205770112807E-2</v>
      </c>
      <c r="XF17" s="153">
        <v>1.2373476819148393E-2</v>
      </c>
      <c r="XG17" s="153">
        <v>1.2425918837979269E-2</v>
      </c>
      <c r="XH17" s="153">
        <v>1.2478532092126331E-2</v>
      </c>
      <c r="XI17" s="153">
        <v>1.2531316847131798E-2</v>
      </c>
      <c r="XJ17" s="153">
        <v>1.258427336855906E-2</v>
      </c>
      <c r="XK17" s="153">
        <v>1.2637401921992551E-2</v>
      </c>
      <c r="XL17" s="153">
        <v>1.2690702773037618E-2</v>
      </c>
      <c r="XM17" s="153">
        <v>1.2744176187320383E-2</v>
      </c>
      <c r="XN17" s="153">
        <v>1.2797822430487609E-2</v>
      </c>
      <c r="XO17" s="153">
        <v>1.2851641768206596E-2</v>
      </c>
      <c r="XP17" s="153">
        <v>1.2905634466165017E-2</v>
      </c>
      <c r="XQ17" s="153">
        <v>1.295980079007081E-2</v>
      </c>
      <c r="XR17" s="153">
        <v>1.3014141005652053E-2</v>
      </c>
      <c r="XS17" s="153">
        <v>1.3068655378656827E-2</v>
      </c>
      <c r="XT17" s="153">
        <v>1.3123344174853098E-2</v>
      </c>
      <c r="XU17" s="153">
        <v>1.3178207660028595E-2</v>
      </c>
      <c r="XV17" s="153">
        <v>1.3233246099990688E-2</v>
      </c>
      <c r="XW17" s="153">
        <v>1.3288459760566257E-2</v>
      </c>
      <c r="XX17" s="153">
        <v>1.3343848907601574E-2</v>
      </c>
      <c r="XY17" s="153">
        <v>1.3399413806962199E-2</v>
      </c>
      <c r="XZ17" s="153">
        <v>1.3455154724532832E-2</v>
      </c>
      <c r="YA17" s="153">
        <v>1.351107192621722E-2</v>
      </c>
      <c r="YB17" s="153">
        <v>1.3567165677938026E-2</v>
      </c>
      <c r="YC17" s="153">
        <v>1.3623436245636722E-2</v>
      </c>
      <c r="YD17" s="153">
        <v>1.3679883895273463E-2</v>
      </c>
      <c r="YE17" s="153">
        <v>1.3736508892826984E-2</v>
      </c>
      <c r="YF17" s="153">
        <v>1.3793311504294475E-2</v>
      </c>
      <c r="YG17" s="153">
        <v>1.3850291995691473E-2</v>
      </c>
      <c r="YH17" s="153">
        <v>1.3907450633051757E-2</v>
      </c>
      <c r="YI17" s="153">
        <v>1.3964787682427222E-2</v>
      </c>
      <c r="YJ17" s="153">
        <v>1.4022303409887787E-2</v>
      </c>
      <c r="YK17" s="153">
        <v>1.4079998081521265E-2</v>
      </c>
      <c r="YL17" s="153">
        <v>1.4137871963433272E-2</v>
      </c>
      <c r="YM17" s="153">
        <v>1.4195925321747118E-2</v>
      </c>
      <c r="YN17" s="153">
        <v>1.4254158422603675E-2</v>
      </c>
      <c r="YO17" s="153">
        <v>1.4312571532161309E-2</v>
      </c>
      <c r="YP17" s="153">
        <v>1.4371164916595744E-2</v>
      </c>
      <c r="YQ17" s="153">
        <v>1.4429938842099985E-2</v>
      </c>
      <c r="YR17" s="153">
        <v>1.4488893574884178E-2</v>
      </c>
      <c r="YS17" s="153">
        <v>1.4548029381175547E-2</v>
      </c>
      <c r="YT17" s="153">
        <v>1.4607346527218255E-2</v>
      </c>
      <c r="YU17" s="153">
        <v>1.4666845279273328E-2</v>
      </c>
      <c r="YV17" s="153">
        <v>1.4726525903618554E-2</v>
      </c>
      <c r="YW17" s="153">
        <v>1.4786388666548364E-2</v>
      </c>
      <c r="YX17" s="153">
        <v>1.4846433834373743E-2</v>
      </c>
      <c r="YY17" s="153">
        <v>1.4906661673422144E-2</v>
      </c>
      <c r="YZ17" s="153">
        <v>1.4967072450037366E-2</v>
      </c>
      <c r="ZA17" s="153">
        <v>1.5027666430579479E-2</v>
      </c>
      <c r="ZB17" s="153">
        <v>1.5088443881424711E-2</v>
      </c>
      <c r="ZC17" s="153">
        <v>1.5149405068965369E-2</v>
      </c>
      <c r="ZD17" s="153">
        <v>1.5210550259609733E-2</v>
      </c>
      <c r="ZE17" s="153">
        <v>1.5271879719781955E-2</v>
      </c>
      <c r="ZF17" s="153">
        <v>1.5333393715921979E-2</v>
      </c>
      <c r="ZG17" s="153">
        <v>1.5395092514485448E-2</v>
      </c>
      <c r="ZH17" s="153">
        <v>1.5456976381943613E-2</v>
      </c>
      <c r="ZI17" s="153">
        <v>1.551904558478321E-2</v>
      </c>
      <c r="ZJ17" s="153">
        <v>1.558130038950643E-2</v>
      </c>
      <c r="ZK17" s="153">
        <v>1.5643741062630768E-2</v>
      </c>
      <c r="ZL17" s="153">
        <v>1.5706367870688971E-2</v>
      </c>
      <c r="ZM17" s="153">
        <v>1.5769181080228935E-2</v>
      </c>
      <c r="ZN17" s="153">
        <v>1.5832180957813614E-2</v>
      </c>
      <c r="ZO17" s="153">
        <v>1.5895367770020954E-2</v>
      </c>
      <c r="ZP17" s="153">
        <v>1.5958741783443784E-2</v>
      </c>
      <c r="ZQ17" s="153">
        <v>1.6022303264689716E-2</v>
      </c>
      <c r="ZR17" s="153">
        <v>1.6086052480381113E-2</v>
      </c>
      <c r="ZS17" s="153">
        <v>1.6149989697154948E-2</v>
      </c>
      <c r="ZT17" s="153">
        <v>1.6214115181662742E-2</v>
      </c>
      <c r="ZU17" s="153">
        <v>1.6278429200570498E-2</v>
      </c>
      <c r="ZV17" s="153">
        <v>1.6342932020558584E-2</v>
      </c>
      <c r="ZW17" s="153">
        <v>1.6407623908321668E-2</v>
      </c>
      <c r="ZX17" s="153">
        <v>1.6472505130568634E-2</v>
      </c>
      <c r="ZY17" s="153">
        <v>1.6537575954022509E-2</v>
      </c>
      <c r="ZZ17" s="153">
        <v>1.6602836645420373E-2</v>
      </c>
      <c r="AAA17" s="153">
        <v>1.6668287471513266E-2</v>
      </c>
      <c r="AAB17" s="153">
        <v>1.6733928699066144E-2</v>
      </c>
      <c r="AAC17" s="153">
        <v>1.6799760594857761E-2</v>
      </c>
      <c r="AAD17" s="153">
        <v>1.6865783425680615E-2</v>
      </c>
      <c r="AAE17" s="153">
        <v>1.6931997458340863E-2</v>
      </c>
      <c r="AAF17" s="153">
        <v>1.6998402959658234E-2</v>
      </c>
      <c r="AAG17" s="153">
        <v>1.7065000196465979E-2</v>
      </c>
      <c r="AAH17" s="153">
        <v>1.7131789435610757E-2</v>
      </c>
      <c r="AAI17" s="153">
        <v>1.7198770943952599E-2</v>
      </c>
      <c r="AAJ17" s="153">
        <v>1.7265944988364802E-2</v>
      </c>
      <c r="AAK17" s="153">
        <v>1.7333311835733854E-2</v>
      </c>
      <c r="AAL17" s="153">
        <v>1.7400871752959391E-2</v>
      </c>
      <c r="AAM17" s="153">
        <v>1.7468625006954099E-2</v>
      </c>
      <c r="AAN17" s="153">
        <v>1.7536571864643632E-2</v>
      </c>
      <c r="AAO17" s="153">
        <v>1.760471259296657E-2</v>
      </c>
      <c r="AAP17" s="153">
        <v>1.7673047458874314E-2</v>
      </c>
      <c r="AAQ17" s="153">
        <v>1.7741576729331038E-2</v>
      </c>
      <c r="AAR17" s="153">
        <v>1.7810300671313607E-2</v>
      </c>
      <c r="AAS17" s="153">
        <v>1.7879219551811518E-2</v>
      </c>
      <c r="AAT17" s="153">
        <v>1.7948333637826802E-2</v>
      </c>
      <c r="AAU17" s="153">
        <v>1.8017643196373976E-2</v>
      </c>
      <c r="AAV17" s="153">
        <v>1.8087148494479992E-2</v>
      </c>
      <c r="AAW17" s="153">
        <v>1.8156849799184124E-2</v>
      </c>
      <c r="AAX17" s="153">
        <v>1.8226747377537943E-2</v>
      </c>
      <c r="AAY17" s="153">
        <v>1.8296841496605189E-2</v>
      </c>
      <c r="AAZ17" s="153">
        <v>1.8367132423461802E-2</v>
      </c>
      <c r="ABA17" s="153">
        <v>1.8437620425195745E-2</v>
      </c>
      <c r="ABB17" s="153">
        <v>1.8508305768907021E-2</v>
      </c>
      <c r="ABC17" s="153">
        <v>1.8579188721707555E-2</v>
      </c>
      <c r="ABD17" s="153">
        <v>1.8650269550721167E-2</v>
      </c>
      <c r="ABE17" s="153">
        <v>1.8721548523083484E-2</v>
      </c>
      <c r="ABF17" s="153">
        <v>1.8793025905941865E-2</v>
      </c>
      <c r="ABG17" s="153">
        <v>1.8864701966455375E-2</v>
      </c>
      <c r="ABH17" s="153">
        <v>1.8936576971794673E-2</v>
      </c>
      <c r="ABI17" s="153">
        <v>1.9008651189142009E-2</v>
      </c>
      <c r="ABJ17" s="153">
        <v>1.9080924885691079E-2</v>
      </c>
      <c r="ABK17" s="153">
        <v>1.9153398328647056E-2</v>
      </c>
      <c r="ABL17" s="153">
        <v>1.9226071785226461E-2</v>
      </c>
      <c r="ABM17" s="153">
        <v>1.929894552265712E-2</v>
      </c>
      <c r="ABN17" s="153">
        <v>1.9372019808178109E-2</v>
      </c>
      <c r="ABO17" s="153">
        <v>1.9445294909039682E-2</v>
      </c>
      <c r="ABP17" s="153">
        <v>1.9518771092503245E-2</v>
      </c>
      <c r="ABQ17" s="153">
        <v>1.9592448625841228E-2</v>
      </c>
      <c r="ABR17" s="153">
        <v>1.9666327776337096E-2</v>
      </c>
      <c r="ABS17" s="153">
        <v>1.9740408811285255E-2</v>
      </c>
      <c r="ABT17" s="153">
        <v>1.9814691997990998E-2</v>
      </c>
      <c r="ABU17" s="153">
        <v>1.988917760377043E-2</v>
      </c>
      <c r="ABV17" s="153">
        <v>1.9963865895950464E-2</v>
      </c>
      <c r="ABW17" s="153">
        <v>2.0038757141868691E-2</v>
      </c>
      <c r="ABX17" s="153">
        <v>2.0113851608873388E-2</v>
      </c>
      <c r="ABY17" s="153">
        <v>2.0189149564323397E-2</v>
      </c>
      <c r="ABZ17" s="153">
        <v>2.0264651275588141E-2</v>
      </c>
      <c r="ACA17" s="153">
        <v>2.0340357010047504E-2</v>
      </c>
      <c r="ACB17" s="153">
        <v>2.0416267035091817E-2</v>
      </c>
      <c r="ACC17" s="153">
        <v>2.0492381618121783E-2</v>
      </c>
      <c r="ACD17" s="153">
        <v>2.0568701026548408E-2</v>
      </c>
      <c r="ACE17" s="153">
        <v>2.0645225527793003E-2</v>
      </c>
      <c r="ACF17" s="153">
        <v>2.0721955389287054E-2</v>
      </c>
      <c r="ACG17" s="153">
        <v>2.079889087847224E-2</v>
      </c>
      <c r="ACH17" s="153">
        <v>2.0876032262800315E-2</v>
      </c>
      <c r="ACI17" s="153">
        <v>2.0953379809733098E-2</v>
      </c>
      <c r="ACJ17" s="153">
        <v>2.1030933786742419E-2</v>
      </c>
      <c r="ACK17" s="153">
        <v>2.1108694461310033E-2</v>
      </c>
      <c r="ACL17" s="153">
        <v>2.1186662100927598E-2</v>
      </c>
      <c r="ACM17" s="153">
        <v>2.1264836973096623E-2</v>
      </c>
      <c r="ACN17" s="153">
        <v>2.1343219345328398E-2</v>
      </c>
      <c r="ACO17" s="153">
        <v>2.142180948514397E-2</v>
      </c>
      <c r="ACP17" s="153">
        <v>2.1500607660074059E-2</v>
      </c>
      <c r="ACQ17" s="153">
        <v>2.1579614137659017E-2</v>
      </c>
      <c r="ACR17" s="153">
        <v>2.165882918544881E-2</v>
      </c>
      <c r="ACS17" s="153">
        <v>2.1738253071002932E-2</v>
      </c>
      <c r="ACT17" s="153">
        <v>2.1817886061890363E-2</v>
      </c>
      <c r="ACU17" s="153">
        <v>2.1897728425689524E-2</v>
      </c>
      <c r="ACV17" s="153">
        <v>2.1977780429988231E-2</v>
      </c>
      <c r="ACW17" s="153">
        <v>2.2058042342383656E-2</v>
      </c>
      <c r="ACX17" s="153">
        <v>2.2138514430482249E-2</v>
      </c>
      <c r="ACY17" s="153">
        <v>2.2219196961899688E-2</v>
      </c>
      <c r="ACZ17" s="153">
        <v>2.2300090204260919E-2</v>
      </c>
      <c r="ADA17" s="153">
        <v>2.2381194425199959E-2</v>
      </c>
      <c r="ADB17" s="153">
        <v>2.2462509892359987E-2</v>
      </c>
      <c r="ADC17" s="153">
        <v>2.2544036873393215E-2</v>
      </c>
      <c r="ADD17" s="153">
        <v>2.2625775635960882E-2</v>
      </c>
      <c r="ADE17" s="153">
        <v>2.2707726447733188E-2</v>
      </c>
      <c r="ADF17" s="153">
        <v>2.2789889576389236E-2</v>
      </c>
      <c r="ADG17" s="153">
        <v>2.2872265289617041E-2</v>
      </c>
      <c r="ADH17" s="153">
        <v>2.2954853855113408E-2</v>
      </c>
      <c r="ADI17" s="153">
        <v>2.3037655540583964E-2</v>
      </c>
      <c r="ADJ17" s="153">
        <v>2.3120670613743059E-2</v>
      </c>
      <c r="ADK17" s="153">
        <v>2.3203899342313723E-2</v>
      </c>
      <c r="ADL17" s="153">
        <v>2.3287341994027669E-2</v>
      </c>
      <c r="ADM17" s="153">
        <v>2.3370998836625204E-2</v>
      </c>
      <c r="ADN17" s="153">
        <v>2.3454870137855188E-2</v>
      </c>
      <c r="ADO17" s="153">
        <v>2.3538956165475029E-2</v>
      </c>
      <c r="ADP17" s="153">
        <v>2.3623257187250592E-2</v>
      </c>
      <c r="ADQ17" s="153">
        <v>2.3707773470956189E-2</v>
      </c>
      <c r="ADR17" s="153">
        <v>2.3792505284374505E-2</v>
      </c>
      <c r="ADS17" s="153">
        <v>2.3877452895296622E-2</v>
      </c>
      <c r="ADT17" s="153">
        <v>2.3962616571521878E-2</v>
      </c>
      <c r="ADU17" s="153">
        <v>2.4047996580857919E-2</v>
      </c>
      <c r="ADV17" s="152">
        <v>2.4133593191120593E-2</v>
      </c>
      <c r="ADW17" s="569"/>
    </row>
    <row r="18" spans="1:803" s="488" customFormat="1" x14ac:dyDescent="0.3">
      <c r="A18" s="570">
        <v>3</v>
      </c>
      <c r="B18" s="162" t="s">
        <v>51</v>
      </c>
      <c r="C18" s="150">
        <v>8.9601308000000009E-4</v>
      </c>
      <c r="D18" s="150">
        <v>8.9605231999999996E-4</v>
      </c>
      <c r="E18" s="150">
        <v>8.9611771999999993E-4</v>
      </c>
      <c r="F18" s="150">
        <v>8.9620927999999999E-4</v>
      </c>
      <c r="G18" s="150">
        <v>8.9632699999999993E-4</v>
      </c>
      <c r="H18" s="150">
        <v>8.9647087999999997E-4</v>
      </c>
      <c r="I18" s="150">
        <v>8.9664091999999999E-4</v>
      </c>
      <c r="J18" s="150">
        <v>8.9683712E-4</v>
      </c>
      <c r="K18" s="150">
        <v>8.9705947999999989E-4</v>
      </c>
      <c r="L18" s="150">
        <v>8.9730799999999998E-4</v>
      </c>
      <c r="M18" s="150">
        <v>8.9758268000000006E-4</v>
      </c>
      <c r="N18" s="150">
        <v>8.9788352000000002E-4</v>
      </c>
      <c r="O18" s="150">
        <v>8.9821051999999996E-4</v>
      </c>
      <c r="P18" s="150">
        <v>8.9856368000000011E-4</v>
      </c>
      <c r="Q18" s="151">
        <v>8.9894299999999992E-4</v>
      </c>
      <c r="R18" s="151">
        <v>8.9934847999999993E-4</v>
      </c>
      <c r="S18" s="151">
        <v>8.9978011999999994E-4</v>
      </c>
      <c r="T18" s="151">
        <v>9.0023792000000003E-4</v>
      </c>
      <c r="U18" s="151">
        <v>9.0072188000000001E-4</v>
      </c>
      <c r="V18" s="151">
        <v>9.0123199999999997E-4</v>
      </c>
      <c r="W18" s="151">
        <v>9.0176828000000002E-4</v>
      </c>
      <c r="X18" s="151">
        <v>9.0233071999999996E-4</v>
      </c>
      <c r="Y18" s="151">
        <v>9.029193200000001E-4</v>
      </c>
      <c r="Z18" s="151">
        <v>9.0353408000000001E-4</v>
      </c>
      <c r="AA18" s="151">
        <v>9.0417500000000001E-4</v>
      </c>
      <c r="AB18" s="151">
        <v>9.0484208E-4</v>
      </c>
      <c r="AC18" s="151">
        <v>9.0553532000000009E-4</v>
      </c>
      <c r="AD18" s="151">
        <v>9.0625471999999994E-4</v>
      </c>
      <c r="AE18" s="151">
        <v>9.0700028E-4</v>
      </c>
      <c r="AF18" s="151">
        <v>9.0777200000000005E-4</v>
      </c>
      <c r="AG18" s="151">
        <v>9.0856987999999997E-4</v>
      </c>
      <c r="AH18" s="151">
        <v>9.0939391999999989E-4</v>
      </c>
      <c r="AI18" s="151">
        <v>9.1024412E-4</v>
      </c>
      <c r="AJ18" s="151">
        <v>9.1112048E-4</v>
      </c>
      <c r="AK18" s="151">
        <v>9.1202299999999998E-4</v>
      </c>
      <c r="AL18" s="151">
        <v>9.1295167999999995E-4</v>
      </c>
      <c r="AM18" s="151">
        <v>9.1390652000000001E-4</v>
      </c>
      <c r="AN18" s="151">
        <v>9.1488752000000006E-4</v>
      </c>
      <c r="AO18" s="151">
        <v>9.158946800000001E-4</v>
      </c>
      <c r="AP18" s="151">
        <v>9.1692800000000001E-4</v>
      </c>
      <c r="AQ18" s="151">
        <v>9.1798748000000002E-4</v>
      </c>
      <c r="AR18" s="151">
        <v>9.1907312000000002E-4</v>
      </c>
      <c r="AS18" s="151">
        <v>9.201849199999999E-4</v>
      </c>
      <c r="AT18" s="151">
        <v>9.2132288000000009E-4</v>
      </c>
      <c r="AU18" s="151">
        <v>9.2248700000000005E-4</v>
      </c>
      <c r="AV18" s="151">
        <v>9.2367727999999999E-4</v>
      </c>
      <c r="AW18" s="151">
        <v>9.2489372000000003E-4</v>
      </c>
      <c r="AX18" s="151">
        <v>9.2613632000000006E-4</v>
      </c>
      <c r="AY18" s="151">
        <v>9.2740507999999997E-4</v>
      </c>
      <c r="AZ18" s="151">
        <v>9.2869999999999997E-4</v>
      </c>
      <c r="BA18" s="151">
        <v>9.3002107999999996E-4</v>
      </c>
      <c r="BB18" s="151">
        <v>9.3136832000000004E-4</v>
      </c>
      <c r="BC18" s="151">
        <v>9.3274171999999989E-4</v>
      </c>
      <c r="BD18" s="151">
        <v>9.3414127999999995E-4</v>
      </c>
      <c r="BE18" s="151">
        <v>9.3556699999999989E-4</v>
      </c>
      <c r="BF18" s="151">
        <v>9.3701887999999992E-4</v>
      </c>
      <c r="BG18" s="151">
        <v>9.3849691999999994E-4</v>
      </c>
      <c r="BH18" s="151">
        <v>9.4000111999999994E-4</v>
      </c>
      <c r="BI18" s="151">
        <v>9.4153147999999993E-4</v>
      </c>
      <c r="BJ18" s="151">
        <v>9.4308800000000002E-4</v>
      </c>
      <c r="BK18" s="151">
        <v>9.4467067999999988E-4</v>
      </c>
      <c r="BL18" s="151">
        <v>9.4627951999999983E-4</v>
      </c>
      <c r="BM18" s="151">
        <v>9.4791451999999988E-4</v>
      </c>
      <c r="BN18" s="151">
        <v>9.4957567999999991E-4</v>
      </c>
      <c r="BO18" s="151">
        <v>9.5126299999999983E-4</v>
      </c>
      <c r="BP18" s="151">
        <v>9.5297647999999984E-4</v>
      </c>
      <c r="BQ18" s="151">
        <v>9.5471611999999983E-4</v>
      </c>
      <c r="BR18" s="151">
        <v>9.5648191999999981E-4</v>
      </c>
      <c r="BS18" s="151">
        <v>9.5827387999999989E-4</v>
      </c>
      <c r="BT18" s="151">
        <v>9.6009199999999985E-4</v>
      </c>
      <c r="BU18" s="151">
        <v>9.6193627999999979E-4</v>
      </c>
      <c r="BV18" s="151">
        <v>9.6380671999999983E-4</v>
      </c>
      <c r="BW18" s="151">
        <v>9.6570331999999985E-4</v>
      </c>
      <c r="BX18" s="151">
        <v>9.6762607999999987E-4</v>
      </c>
      <c r="BY18" s="151">
        <v>9.6957499999999976E-4</v>
      </c>
      <c r="BZ18" s="151">
        <v>9.7155007999999974E-4</v>
      </c>
      <c r="CA18" s="151">
        <v>9.7355131999999982E-4</v>
      </c>
      <c r="CB18" s="151">
        <v>9.7557871999999978E-4</v>
      </c>
      <c r="CC18" s="151">
        <v>9.7763227999999973E-4</v>
      </c>
      <c r="CD18" s="151">
        <v>9.7971199999999977E-4</v>
      </c>
      <c r="CE18" s="151">
        <v>9.8181787999999958E-4</v>
      </c>
      <c r="CF18" s="151">
        <v>9.8394991999999981E-4</v>
      </c>
      <c r="CG18" s="151">
        <v>9.861081199999996E-4</v>
      </c>
      <c r="CH18" s="151">
        <v>9.8829247999999959E-4</v>
      </c>
      <c r="CI18" s="151">
        <v>9.9050299999999957E-4</v>
      </c>
      <c r="CJ18" s="151">
        <v>9.9273967999999953E-4</v>
      </c>
      <c r="CK18" s="151">
        <v>9.950025199999997E-4</v>
      </c>
      <c r="CL18" s="151">
        <v>9.9729151999999963E-4</v>
      </c>
      <c r="CM18" s="151">
        <v>9.9960667999999956E-4</v>
      </c>
      <c r="CN18" s="151">
        <v>1.0019479999999997E-3</v>
      </c>
      <c r="CO18" s="151">
        <v>1.0043154799999996E-3</v>
      </c>
      <c r="CP18" s="151">
        <v>1.0067091199999997E-3</v>
      </c>
      <c r="CQ18" s="151">
        <v>1.0091289199999996E-3</v>
      </c>
      <c r="CR18" s="151">
        <v>1.0115748799999996E-3</v>
      </c>
      <c r="CS18" s="151">
        <v>1.0140469999999997E-3</v>
      </c>
      <c r="CT18" s="151">
        <v>1.0165452799999995E-3</v>
      </c>
      <c r="CU18" s="151">
        <v>1.0190697199999996E-3</v>
      </c>
      <c r="CV18" s="151">
        <v>1.0216203199999996E-3</v>
      </c>
      <c r="CW18" s="151">
        <v>1.0241970799999994E-3</v>
      </c>
      <c r="CX18" s="151">
        <v>1.0267999999999996E-3</v>
      </c>
      <c r="CY18" s="150">
        <v>1.0294290799999994E-3</v>
      </c>
      <c r="CZ18" s="150">
        <v>1.0320843199999995E-3</v>
      </c>
      <c r="DA18" s="150">
        <v>1.0347657199999995E-3</v>
      </c>
      <c r="DB18" s="150">
        <v>1.0374732799999994E-3</v>
      </c>
      <c r="DC18" s="150">
        <v>1.0402069999999994E-3</v>
      </c>
      <c r="DD18" s="150">
        <v>1.0429668799999995E-3</v>
      </c>
      <c r="DE18" s="150">
        <v>1.0457529199999994E-3</v>
      </c>
      <c r="DF18" s="150">
        <v>1.0485651199999993E-3</v>
      </c>
      <c r="DG18" s="150">
        <v>1.0514034799999994E-3</v>
      </c>
      <c r="DH18" s="150">
        <v>1.0542679999999993E-3</v>
      </c>
      <c r="DI18" s="150">
        <v>1.0571586799999993E-3</v>
      </c>
      <c r="DJ18" s="150">
        <v>1.0600755199999994E-3</v>
      </c>
      <c r="DK18" s="150">
        <v>1.0630185199999994E-3</v>
      </c>
      <c r="DL18" s="151">
        <v>1.0659876799999992E-3</v>
      </c>
      <c r="DM18" s="151">
        <v>1.0689829999999993E-3</v>
      </c>
      <c r="DN18" s="151">
        <v>1.0720044799999993E-3</v>
      </c>
      <c r="DO18" s="151">
        <v>1.0750521199999993E-3</v>
      </c>
      <c r="DP18" s="151">
        <v>1.0781259199999992E-3</v>
      </c>
      <c r="DQ18" s="151">
        <v>1.0812258799999992E-3</v>
      </c>
      <c r="DR18" s="151">
        <v>1.0843519999999994E-3</v>
      </c>
      <c r="DS18" s="151">
        <v>1.0875042799999991E-3</v>
      </c>
      <c r="DT18" s="151">
        <v>1.090682719999999E-3</v>
      </c>
      <c r="DU18" s="151">
        <v>1.0938873199999991E-3</v>
      </c>
      <c r="DV18" s="151">
        <v>1.097118079999999E-3</v>
      </c>
      <c r="DW18" s="151">
        <v>1.1003749999999989E-3</v>
      </c>
      <c r="DX18" s="151">
        <v>1.103658079999999E-3</v>
      </c>
      <c r="DY18" s="151">
        <v>1.1069673199999991E-3</v>
      </c>
      <c r="DZ18" s="151">
        <v>1.1103027199999989E-3</v>
      </c>
      <c r="EA18" s="151">
        <v>1.113664279999999E-3</v>
      </c>
      <c r="EB18" s="151">
        <v>1.117051999999999E-3</v>
      </c>
      <c r="EC18" s="151">
        <v>1.1204658799999988E-3</v>
      </c>
      <c r="ED18" s="151">
        <v>1.1239059199999991E-3</v>
      </c>
      <c r="EE18" s="151">
        <v>1.1273721199999988E-3</v>
      </c>
      <c r="EF18" s="151">
        <v>1.130864479999999E-3</v>
      </c>
      <c r="EG18" s="151">
        <v>1.1343829999999988E-3</v>
      </c>
      <c r="EH18" s="151">
        <v>1.137927679999999E-3</v>
      </c>
      <c r="EI18" s="151">
        <v>1.1414985199999989E-3</v>
      </c>
      <c r="EJ18" s="151">
        <v>1.1450955199999988E-3</v>
      </c>
      <c r="EK18" s="151">
        <v>1.1487186799999988E-3</v>
      </c>
      <c r="EL18" s="151">
        <v>1.1523679999999987E-3</v>
      </c>
      <c r="EM18" s="151">
        <v>1.1560434799999988E-3</v>
      </c>
      <c r="EN18" s="151">
        <v>1.1597451199999989E-3</v>
      </c>
      <c r="EO18" s="151">
        <v>1.1634729199999987E-3</v>
      </c>
      <c r="EP18" s="151">
        <v>1.1672268799999986E-3</v>
      </c>
      <c r="EQ18" s="151">
        <v>1.1710069999999986E-3</v>
      </c>
      <c r="ER18" s="151">
        <v>1.1748132799999985E-3</v>
      </c>
      <c r="ES18" s="151">
        <v>1.1786457199999987E-3</v>
      </c>
      <c r="ET18" s="151">
        <v>1.1825043199999985E-3</v>
      </c>
      <c r="EU18" s="151">
        <v>1.1863890799999985E-3</v>
      </c>
      <c r="EV18" s="151">
        <v>1.1902999999999985E-3</v>
      </c>
      <c r="EW18" s="151">
        <v>1.1942370799999985E-3</v>
      </c>
      <c r="EX18" s="151">
        <v>1.1982003199999985E-3</v>
      </c>
      <c r="EY18" s="151">
        <v>1.2021897199999984E-3</v>
      </c>
      <c r="EZ18" s="151">
        <v>1.2062052799999984E-3</v>
      </c>
      <c r="FA18" s="151">
        <v>1.2102469999999985E-3</v>
      </c>
      <c r="FB18" s="151">
        <v>1.2143148799999984E-3</v>
      </c>
      <c r="FC18" s="151">
        <v>1.2184089199999983E-3</v>
      </c>
      <c r="FD18" s="151">
        <v>1.2225291199999984E-3</v>
      </c>
      <c r="FE18" s="151">
        <v>1.2266754799999983E-3</v>
      </c>
      <c r="FF18" s="151">
        <v>1.2308479999999984E-3</v>
      </c>
      <c r="FG18" s="151">
        <v>1.2350466799999982E-3</v>
      </c>
      <c r="FH18" s="151">
        <v>1.2392715199999983E-3</v>
      </c>
      <c r="FI18" s="151">
        <v>1.2435225199999983E-3</v>
      </c>
      <c r="FJ18" s="151">
        <v>1.2477996799999985E-3</v>
      </c>
      <c r="FK18" s="151">
        <v>1.2521029999999983E-3</v>
      </c>
      <c r="FL18" s="151">
        <v>1.2564324799999986E-3</v>
      </c>
      <c r="FM18" s="151">
        <v>1.2607881199999988E-3</v>
      </c>
      <c r="FN18" s="151">
        <v>1.2651699199999985E-3</v>
      </c>
      <c r="FO18" s="151">
        <v>1.2695778799999987E-3</v>
      </c>
      <c r="FP18" s="151">
        <v>1.2740119999999988E-3</v>
      </c>
      <c r="FQ18" s="151">
        <v>1.2784722799999988E-3</v>
      </c>
      <c r="FR18" s="151">
        <v>1.2829587199999989E-3</v>
      </c>
      <c r="FS18" s="151">
        <v>1.2874713199999988E-3</v>
      </c>
      <c r="FT18" s="151">
        <v>1.2920100799999989E-3</v>
      </c>
      <c r="FU18" s="151">
        <v>1.296574999999999E-3</v>
      </c>
      <c r="FV18" s="151">
        <v>1.3011660799999991E-3</v>
      </c>
      <c r="FW18" s="151">
        <v>1.3057833199999992E-3</v>
      </c>
      <c r="FX18" s="151">
        <v>1.3104267199999992E-3</v>
      </c>
      <c r="FY18" s="151">
        <v>1.3150962799999993E-3</v>
      </c>
      <c r="FZ18" s="151">
        <v>1.3197919999999993E-3</v>
      </c>
      <c r="GA18" s="151">
        <v>1.3245138799999996E-3</v>
      </c>
      <c r="GB18" s="151">
        <v>1.3292619199999993E-3</v>
      </c>
      <c r="GC18" s="151">
        <v>1.3340361199999996E-3</v>
      </c>
      <c r="GD18" s="151">
        <v>1.3388364799999997E-3</v>
      </c>
      <c r="GE18" s="151">
        <v>1.3436629999999997E-3</v>
      </c>
      <c r="GF18" s="151">
        <v>1.3485156799999997E-3</v>
      </c>
      <c r="GG18" s="151">
        <v>1.3533945199999996E-3</v>
      </c>
      <c r="GH18" s="151">
        <v>1.3582995199999998E-3</v>
      </c>
      <c r="GI18" s="151">
        <v>1.3632306799999999E-3</v>
      </c>
      <c r="GJ18" s="151">
        <v>1.3681880000000002E-3</v>
      </c>
      <c r="GK18" s="151">
        <v>1.3731714800000001E-3</v>
      </c>
      <c r="GL18" s="151">
        <v>1.3781811200000002E-3</v>
      </c>
      <c r="GM18" s="151">
        <v>1.3832169200000003E-3</v>
      </c>
      <c r="GN18" s="151">
        <v>1.3882788800000003E-3</v>
      </c>
      <c r="GO18" s="151">
        <v>1.3933670000000004E-3</v>
      </c>
      <c r="GP18" s="151">
        <v>1.3984812800000004E-3</v>
      </c>
      <c r="GQ18" s="151">
        <v>1.4036217200000007E-3</v>
      </c>
      <c r="GR18" s="151">
        <v>1.4087883200000007E-3</v>
      </c>
      <c r="GS18" s="151">
        <v>1.4139810800000007E-3</v>
      </c>
      <c r="GT18" s="151">
        <v>1.4192000000000007E-3</v>
      </c>
      <c r="GU18" s="151">
        <v>1.4244450800000002E-3</v>
      </c>
      <c r="GV18" s="151">
        <v>1.4297163200000002E-3</v>
      </c>
      <c r="GW18" s="151">
        <v>1.4350137200000001E-3</v>
      </c>
      <c r="GX18" s="151">
        <v>1.4403372800000003E-3</v>
      </c>
      <c r="GY18" s="151">
        <v>1.4456870000000004E-3</v>
      </c>
      <c r="GZ18" s="151">
        <v>1.4510628800000005E-3</v>
      </c>
      <c r="HA18" s="151">
        <v>1.4564649200000006E-3</v>
      </c>
      <c r="HB18" s="151">
        <v>1.4618931200000007E-3</v>
      </c>
      <c r="HC18" s="151">
        <v>1.4673474800000008E-3</v>
      </c>
      <c r="HD18" s="151">
        <v>1.4728280000000007E-3</v>
      </c>
      <c r="HE18" s="151">
        <v>1.4783346800000007E-3</v>
      </c>
      <c r="HF18" s="151">
        <v>1.483867520000001E-3</v>
      </c>
      <c r="HG18" s="151">
        <v>1.4894265200000012E-3</v>
      </c>
      <c r="HH18" s="151">
        <v>1.4950116800000013E-3</v>
      </c>
      <c r="HI18" s="151">
        <v>1.5006230000000013E-3</v>
      </c>
      <c r="HJ18" s="151">
        <v>1.5062604800000013E-3</v>
      </c>
      <c r="HK18" s="151">
        <v>1.5119241200000015E-3</v>
      </c>
      <c r="HL18" s="151">
        <v>1.5176139200000016E-3</v>
      </c>
      <c r="HM18" s="151">
        <v>1.5233298800000016E-3</v>
      </c>
      <c r="HN18" s="151">
        <v>1.5290720000000015E-3</v>
      </c>
      <c r="HO18" s="151">
        <v>1.5348402800000017E-3</v>
      </c>
      <c r="HP18" s="151">
        <v>1.540634720000002E-3</v>
      </c>
      <c r="HQ18" s="151">
        <v>1.5464553200000019E-3</v>
      </c>
      <c r="HR18" s="151">
        <v>1.552302080000002E-3</v>
      </c>
      <c r="HS18" s="151">
        <v>1.5581750000000021E-3</v>
      </c>
      <c r="HT18" s="151">
        <v>1.5640740800000022E-3</v>
      </c>
      <c r="HU18" s="151">
        <v>1.5699993200000023E-3</v>
      </c>
      <c r="HV18" s="151">
        <v>1.5759507200000023E-3</v>
      </c>
      <c r="HW18" s="151">
        <v>1.5819282800000026E-3</v>
      </c>
      <c r="HX18" s="151">
        <v>1.5879320000000024E-3</v>
      </c>
      <c r="HY18" s="151">
        <v>1.5939618800000026E-3</v>
      </c>
      <c r="HZ18" s="151">
        <v>1.6000179200000026E-3</v>
      </c>
      <c r="IA18" s="151">
        <v>1.6061001200000031E-3</v>
      </c>
      <c r="IB18" s="151">
        <v>1.612208480000003E-3</v>
      </c>
      <c r="IC18" s="151">
        <v>1.6183430000000032E-3</v>
      </c>
      <c r="ID18" s="151">
        <v>1.6245036800000032E-3</v>
      </c>
      <c r="IE18" s="151">
        <v>1.6306905200000033E-3</v>
      </c>
      <c r="IF18" s="151">
        <v>1.6369035200000034E-3</v>
      </c>
      <c r="IG18" s="151">
        <v>1.6431426800000036E-3</v>
      </c>
      <c r="IH18" s="151">
        <v>1.6494080000000037E-3</v>
      </c>
      <c r="II18" s="151">
        <v>1.6556994800000036E-3</v>
      </c>
      <c r="IJ18" s="151">
        <v>1.6620171200000039E-3</v>
      </c>
      <c r="IK18" s="151">
        <v>1.6683609200000037E-3</v>
      </c>
      <c r="IL18" s="151">
        <v>1.674730880000004E-3</v>
      </c>
      <c r="IM18" s="151">
        <v>1.6811270000000043E-3</v>
      </c>
      <c r="IN18" s="151">
        <v>1.6875492800000041E-3</v>
      </c>
      <c r="IO18" s="151">
        <v>1.6939977200000045E-3</v>
      </c>
      <c r="IP18" s="151">
        <v>1.7004723200000043E-3</v>
      </c>
      <c r="IQ18" s="151">
        <v>1.7069730800000045E-3</v>
      </c>
      <c r="IR18" s="151">
        <v>1.7135000000000045E-3</v>
      </c>
      <c r="IS18" s="151">
        <v>1.7200530800000047E-3</v>
      </c>
      <c r="IT18" s="151">
        <v>1.7266323200000051E-3</v>
      </c>
      <c r="IU18" s="151">
        <v>1.7332377200000048E-3</v>
      </c>
      <c r="IV18" s="151">
        <v>1.7398692800000054E-3</v>
      </c>
      <c r="IW18" s="151">
        <v>1.7465270000000053E-3</v>
      </c>
      <c r="IX18" s="151">
        <v>1.7532108800000054E-3</v>
      </c>
      <c r="IY18" s="151">
        <v>1.7599209200000055E-3</v>
      </c>
      <c r="IZ18" s="151">
        <v>1.7666571200000058E-3</v>
      </c>
      <c r="JA18" s="151">
        <v>1.7734194800000059E-3</v>
      </c>
      <c r="JB18" s="151">
        <v>1.780208000000006E-3</v>
      </c>
      <c r="JC18" s="151">
        <v>1.787022680000006E-3</v>
      </c>
      <c r="JD18" s="151">
        <v>1.7938635200000061E-3</v>
      </c>
      <c r="JE18" s="151">
        <v>1.8007305200000061E-3</v>
      </c>
      <c r="JF18" s="151">
        <v>1.8076236800000061E-3</v>
      </c>
      <c r="JG18" s="151">
        <v>1.8145430000000061E-3</v>
      </c>
      <c r="JH18" s="151">
        <v>1.8214884800000063E-3</v>
      </c>
      <c r="JI18" s="151">
        <v>1.8284601200000067E-3</v>
      </c>
      <c r="JJ18" s="151">
        <v>1.8354579200000067E-3</v>
      </c>
      <c r="JK18" s="151">
        <v>1.8424818800000071E-3</v>
      </c>
      <c r="JL18" s="151">
        <v>1.849532000000007E-3</v>
      </c>
      <c r="JM18" s="151">
        <v>1.8566082800000072E-3</v>
      </c>
      <c r="JN18" s="151">
        <v>1.8637107200000075E-3</v>
      </c>
      <c r="JO18" s="151">
        <v>1.8708393200000074E-3</v>
      </c>
      <c r="JP18" s="151">
        <v>1.8779940800000077E-3</v>
      </c>
      <c r="JQ18" s="151">
        <v>1.8851750000000078E-3</v>
      </c>
      <c r="JR18" s="151">
        <v>1.8923820800000079E-3</v>
      </c>
      <c r="JS18" s="151">
        <v>1.8996153200000082E-3</v>
      </c>
      <c r="JT18" s="151">
        <v>1.906874720000008E-3</v>
      </c>
      <c r="JU18" s="151">
        <v>1.9141602800000082E-3</v>
      </c>
      <c r="JV18" s="151">
        <v>1.9214720000000085E-3</v>
      </c>
      <c r="JW18" s="151">
        <v>1.9288098800000087E-3</v>
      </c>
      <c r="JX18" s="151">
        <v>1.9361739200000089E-3</v>
      </c>
      <c r="JY18" s="151">
        <v>1.9435641200000087E-3</v>
      </c>
      <c r="JZ18" s="151">
        <v>1.9509804800000089E-3</v>
      </c>
      <c r="KA18" s="151">
        <v>1.958423000000009E-3</v>
      </c>
      <c r="KB18" s="151">
        <v>1.9658916800000094E-3</v>
      </c>
      <c r="KC18" s="151">
        <v>1.9733865200000093E-3</v>
      </c>
      <c r="KD18" s="151">
        <v>1.9809075200000097E-3</v>
      </c>
      <c r="KE18" s="151">
        <v>1.9884546800000096E-3</v>
      </c>
      <c r="KF18" s="151">
        <v>1.9960280000000095E-3</v>
      </c>
      <c r="KG18" s="151">
        <v>2.0036274800000098E-3</v>
      </c>
      <c r="KH18" s="151">
        <v>2.0112531200000101E-3</v>
      </c>
      <c r="KI18" s="151">
        <v>2.0189049200000104E-3</v>
      </c>
      <c r="KJ18" s="151">
        <v>2.0265828800000102E-3</v>
      </c>
      <c r="KK18" s="151">
        <v>2.0342870000000105E-3</v>
      </c>
      <c r="KL18" s="151">
        <v>2.0420172800000107E-3</v>
      </c>
      <c r="KM18" s="151">
        <v>2.049773720000011E-3</v>
      </c>
      <c r="KN18" s="151">
        <v>2.0575563200000107E-3</v>
      </c>
      <c r="KO18" s="151">
        <v>2.0653650800000114E-3</v>
      </c>
      <c r="KP18" s="151">
        <v>2.0732000000000111E-3</v>
      </c>
      <c r="KQ18" s="150">
        <v>2.0810610800000113E-3</v>
      </c>
      <c r="KR18" s="150">
        <v>2.0889483200000115E-3</v>
      </c>
      <c r="KS18" s="150">
        <v>2.0968617200000116E-3</v>
      </c>
      <c r="KT18" s="150">
        <v>2.1048012800000118E-3</v>
      </c>
      <c r="KU18" s="150">
        <v>2.1127670000000119E-3</v>
      </c>
      <c r="KV18" s="150">
        <v>2.120758880000012E-3</v>
      </c>
      <c r="KW18" s="150">
        <v>2.1287769200000121E-3</v>
      </c>
      <c r="KX18" s="150">
        <v>2.1368211200000127E-3</v>
      </c>
      <c r="KY18" s="150">
        <v>2.1448914800000127E-3</v>
      </c>
      <c r="KZ18" s="150">
        <v>2.1529880000000128E-3</v>
      </c>
      <c r="LA18" s="150">
        <v>2.1611106800000128E-3</v>
      </c>
      <c r="LB18" s="150">
        <v>2.1692595200000133E-3</v>
      </c>
      <c r="LC18" s="150">
        <v>2.1774345200000133E-3</v>
      </c>
      <c r="LD18" s="151">
        <v>2.1856356800000133E-3</v>
      </c>
      <c r="LE18" s="151">
        <v>2.1938630000000138E-3</v>
      </c>
      <c r="LF18" s="151">
        <v>2.2021164800000138E-3</v>
      </c>
      <c r="LG18" s="151">
        <v>2.2103961200000137E-3</v>
      </c>
      <c r="LH18" s="151">
        <v>2.2187019200000141E-3</v>
      </c>
      <c r="LI18" s="151">
        <v>2.2270338800000145E-3</v>
      </c>
      <c r="LJ18" s="151">
        <v>2.2353920000000144E-3</v>
      </c>
      <c r="LK18" s="151">
        <v>2.2437762800000143E-3</v>
      </c>
      <c r="LL18" s="151">
        <v>2.2521867200000147E-3</v>
      </c>
      <c r="LM18" s="151">
        <v>2.2606233200000146E-3</v>
      </c>
      <c r="LN18" s="151">
        <v>2.2690860800000153E-3</v>
      </c>
      <c r="LO18" s="151">
        <v>2.2775750000000152E-3</v>
      </c>
      <c r="LP18" s="151">
        <v>2.286090080000015E-3</v>
      </c>
      <c r="LQ18" s="151">
        <v>2.2946313200000157E-3</v>
      </c>
      <c r="LR18" s="151">
        <v>2.303198720000016E-3</v>
      </c>
      <c r="LS18" s="151">
        <v>2.3117922800000158E-3</v>
      </c>
      <c r="LT18" s="151">
        <v>2.320412000000016E-3</v>
      </c>
      <c r="LU18" s="151">
        <v>2.3290578800000163E-3</v>
      </c>
      <c r="LV18" s="151">
        <v>2.337729920000016E-3</v>
      </c>
      <c r="LW18" s="151">
        <v>2.3464281200000162E-3</v>
      </c>
      <c r="LX18" s="151">
        <v>2.3551524800000168E-3</v>
      </c>
      <c r="LY18" s="151">
        <v>2.363903000000017E-3</v>
      </c>
      <c r="LZ18" s="151">
        <v>2.3726796800000172E-3</v>
      </c>
      <c r="MA18" s="151">
        <v>2.3814825200000173E-3</v>
      </c>
      <c r="MB18" s="151">
        <v>2.3903115200000174E-3</v>
      </c>
      <c r="MC18" s="151">
        <v>2.3991666800000176E-3</v>
      </c>
      <c r="MD18" s="151">
        <v>2.4080480000000181E-3</v>
      </c>
      <c r="ME18" s="151">
        <v>2.4169554800000177E-3</v>
      </c>
      <c r="MF18" s="151">
        <v>2.4258891200000183E-3</v>
      </c>
      <c r="MG18" s="151">
        <v>2.4348489200000183E-3</v>
      </c>
      <c r="MH18" s="151">
        <v>2.4438348800000179E-3</v>
      </c>
      <c r="MI18" s="151">
        <v>2.4528470000000193E-3</v>
      </c>
      <c r="MJ18" s="151">
        <v>2.4618852800000189E-3</v>
      </c>
      <c r="MK18" s="151">
        <v>2.4709497200000193E-3</v>
      </c>
      <c r="ML18" s="151">
        <v>2.4800403200000193E-3</v>
      </c>
      <c r="MM18" s="151">
        <v>2.4891570800000197E-3</v>
      </c>
      <c r="MN18" s="151">
        <v>2.4983000000000201E-3</v>
      </c>
      <c r="MO18" s="151">
        <v>2.5074690800000201E-3</v>
      </c>
      <c r="MP18" s="151">
        <v>2.51666432000002E-3</v>
      </c>
      <c r="MQ18" s="151">
        <v>2.52588572000002E-3</v>
      </c>
      <c r="MR18" s="151">
        <v>2.5351332800000203E-3</v>
      </c>
      <c r="MS18" s="151">
        <v>2.5444070000000206E-3</v>
      </c>
      <c r="MT18" s="151">
        <v>2.5537068800000205E-3</v>
      </c>
      <c r="MU18" s="151">
        <v>2.5630329200000209E-3</v>
      </c>
      <c r="MV18" s="151">
        <v>2.5723851200000207E-3</v>
      </c>
      <c r="MW18" s="151">
        <v>2.5817634800000214E-3</v>
      </c>
      <c r="MX18" s="151">
        <v>2.5911680000000213E-3</v>
      </c>
      <c r="MY18" s="151">
        <v>2.6005986800000215E-3</v>
      </c>
      <c r="MZ18" s="151">
        <v>2.6100555200000218E-3</v>
      </c>
      <c r="NA18" s="151">
        <v>2.619538520000022E-3</v>
      </c>
      <c r="NB18" s="151">
        <v>2.6290476800000222E-3</v>
      </c>
      <c r="NC18" s="151">
        <v>2.6385830000000225E-3</v>
      </c>
      <c r="ND18" s="151">
        <v>2.6481444800000226E-3</v>
      </c>
      <c r="NE18" s="151">
        <v>2.6577321200000224E-3</v>
      </c>
      <c r="NF18" s="151">
        <v>2.6673459200000234E-3</v>
      </c>
      <c r="NG18" s="151">
        <v>2.6769858800000227E-3</v>
      </c>
      <c r="NH18" s="151">
        <v>2.6866520000000237E-3</v>
      </c>
      <c r="NI18" s="151">
        <v>2.6963442800000239E-3</v>
      </c>
      <c r="NJ18" s="151">
        <v>2.7060627200000235E-3</v>
      </c>
      <c r="NK18" s="151">
        <v>2.7158073200000245E-3</v>
      </c>
      <c r="NL18" s="151">
        <v>2.7255780800000242E-3</v>
      </c>
      <c r="NM18" s="151">
        <v>2.7353750000000242E-3</v>
      </c>
      <c r="NN18" s="151">
        <v>2.7451980800000247E-3</v>
      </c>
      <c r="NO18" s="151">
        <v>2.7550473200000252E-3</v>
      </c>
      <c r="NP18" s="151">
        <v>2.7649227200000248E-3</v>
      </c>
      <c r="NQ18" s="151">
        <v>2.7748242800000249E-3</v>
      </c>
      <c r="NR18" s="151">
        <v>2.7847520000000257E-3</v>
      </c>
      <c r="NS18" s="151">
        <v>2.7947058800000257E-3</v>
      </c>
      <c r="NT18" s="151">
        <v>2.8046859200000262E-3</v>
      </c>
      <c r="NU18" s="151">
        <v>2.8146921200000261E-3</v>
      </c>
      <c r="NV18" s="151">
        <v>2.8247244800000265E-3</v>
      </c>
      <c r="NW18" s="151">
        <v>2.8347830000000269E-3</v>
      </c>
      <c r="NX18" s="151">
        <v>2.8448676800000268E-3</v>
      </c>
      <c r="NY18" s="151">
        <v>2.8549785200000272E-3</v>
      </c>
      <c r="NZ18" s="151">
        <v>2.8651155200000271E-3</v>
      </c>
      <c r="OA18" s="151">
        <v>2.8752786800000274E-3</v>
      </c>
      <c r="OB18" s="151">
        <v>2.8854680000000277E-3</v>
      </c>
      <c r="OC18" s="151">
        <v>2.895683480000028E-3</v>
      </c>
      <c r="OD18" s="151">
        <v>2.9059251200000279E-3</v>
      </c>
      <c r="OE18" s="151">
        <v>2.9161929200000286E-3</v>
      </c>
      <c r="OF18" s="151">
        <v>2.9264868800000289E-3</v>
      </c>
      <c r="OG18" s="151">
        <v>2.9368070000000287E-3</v>
      </c>
      <c r="OH18" s="151">
        <v>2.9471532800000289E-3</v>
      </c>
      <c r="OI18" s="151">
        <v>2.9575257200000291E-3</v>
      </c>
      <c r="OJ18" s="151">
        <v>2.9679243200000293E-3</v>
      </c>
      <c r="OK18" s="151">
        <v>2.9783490800000295E-3</v>
      </c>
      <c r="OL18" s="151">
        <v>2.9888000000000297E-3</v>
      </c>
      <c r="OM18" s="158">
        <v>2.99927708E-3</v>
      </c>
      <c r="ON18" s="158">
        <v>3.0097803200000006E-3</v>
      </c>
      <c r="OO18" s="158">
        <v>3.0203097200000007E-3</v>
      </c>
      <c r="OP18" s="158">
        <v>3.0308652800000008E-3</v>
      </c>
      <c r="OQ18" s="158">
        <v>3.0414470000000009E-3</v>
      </c>
      <c r="OR18" s="158">
        <v>3.0520548800000006E-3</v>
      </c>
      <c r="OS18" s="158">
        <v>3.0626889200000011E-3</v>
      </c>
      <c r="OT18" s="158">
        <v>3.0733491200000012E-3</v>
      </c>
      <c r="OU18" s="158">
        <v>3.0840354800000013E-3</v>
      </c>
      <c r="OV18" s="158">
        <v>3.0947480000000018E-3</v>
      </c>
      <c r="OW18" s="158">
        <v>3.1054866800000014E-3</v>
      </c>
      <c r="OX18" s="158">
        <v>3.1162515200000018E-3</v>
      </c>
      <c r="OY18" s="158">
        <v>3.1270425200000018E-3</v>
      </c>
      <c r="OZ18" s="158">
        <v>3.1378596800000023E-3</v>
      </c>
      <c r="PA18" s="159">
        <v>3.1487030000000027E-3</v>
      </c>
      <c r="PB18" s="159">
        <v>3.1595724800000027E-3</v>
      </c>
      <c r="PC18" s="159">
        <v>3.1704681200000031E-3</v>
      </c>
      <c r="PD18" s="159">
        <v>3.181389920000003E-3</v>
      </c>
      <c r="PE18" s="159">
        <v>3.1923378800000029E-3</v>
      </c>
      <c r="PF18" s="159">
        <v>3.2033120000000033E-3</v>
      </c>
      <c r="PG18" s="159">
        <v>3.2143122800000036E-3</v>
      </c>
      <c r="PH18" s="159">
        <v>3.2253387200000035E-3</v>
      </c>
      <c r="PI18" s="159">
        <v>3.2363913200000038E-3</v>
      </c>
      <c r="PJ18" s="159">
        <v>3.2474700800000037E-3</v>
      </c>
      <c r="PK18" s="159">
        <v>3.258575000000004E-3</v>
      </c>
      <c r="PL18" s="159">
        <v>3.2697060800000043E-3</v>
      </c>
      <c r="PM18" s="159">
        <v>3.280863320000005E-3</v>
      </c>
      <c r="PN18" s="159">
        <v>3.2920467200000048E-3</v>
      </c>
      <c r="PO18" s="159">
        <v>3.303256280000005E-3</v>
      </c>
      <c r="PP18" s="159">
        <v>3.3144920000000048E-3</v>
      </c>
      <c r="PQ18" s="159">
        <v>3.3257538800000055E-3</v>
      </c>
      <c r="PR18" s="159">
        <v>3.3370419200000052E-3</v>
      </c>
      <c r="PS18" s="159">
        <v>3.3483561200000054E-3</v>
      </c>
      <c r="PT18" s="159">
        <v>3.3596964800000056E-3</v>
      </c>
      <c r="PU18" s="159">
        <v>3.3710630000000057E-3</v>
      </c>
      <c r="PV18" s="159">
        <v>3.3824556800000059E-3</v>
      </c>
      <c r="PW18" s="159">
        <v>3.393874520000006E-3</v>
      </c>
      <c r="PX18" s="159">
        <v>3.4053195200000066E-3</v>
      </c>
      <c r="PY18" s="159">
        <v>3.4167906800000062E-3</v>
      </c>
      <c r="PZ18" s="159">
        <v>3.4282880000000068E-3</v>
      </c>
      <c r="QA18" s="159">
        <v>3.4398114800000068E-3</v>
      </c>
      <c r="QB18" s="159">
        <v>3.4513611200000073E-3</v>
      </c>
      <c r="QC18" s="159">
        <v>3.4629369200000078E-3</v>
      </c>
      <c r="QD18" s="159">
        <v>3.4745388800000079E-3</v>
      </c>
      <c r="QE18" s="159">
        <v>3.4861670000000079E-3</v>
      </c>
      <c r="QF18" s="159">
        <v>3.4978212800000079E-3</v>
      </c>
      <c r="QG18" s="159">
        <v>3.5095017200000083E-3</v>
      </c>
      <c r="QH18" s="159">
        <v>3.5212083200000083E-3</v>
      </c>
      <c r="QI18" s="159">
        <v>3.5329410800000087E-3</v>
      </c>
      <c r="QJ18" s="159">
        <v>3.5447000000000083E-3</v>
      </c>
      <c r="QK18" s="159">
        <v>3.5564850800000091E-3</v>
      </c>
      <c r="QL18" s="159">
        <v>3.568296320000009E-3</v>
      </c>
      <c r="QM18" s="159">
        <v>3.5801337200000094E-3</v>
      </c>
      <c r="QN18" s="159">
        <v>3.5919972800000093E-3</v>
      </c>
      <c r="QO18" s="159">
        <v>3.60388700000001E-3</v>
      </c>
      <c r="QP18" s="159">
        <v>3.6158028800000099E-3</v>
      </c>
      <c r="QQ18" s="159">
        <v>3.6277449200000102E-3</v>
      </c>
      <c r="QR18" s="159">
        <v>3.6397131200000105E-3</v>
      </c>
      <c r="QS18" s="159">
        <v>3.6517074800000104E-3</v>
      </c>
      <c r="QT18" s="159">
        <v>3.6637280000000106E-3</v>
      </c>
      <c r="QU18" s="159">
        <v>3.6757746800000109E-3</v>
      </c>
      <c r="QV18" s="159">
        <v>3.6878475200000111E-3</v>
      </c>
      <c r="QW18" s="159">
        <v>3.6999465200000109E-3</v>
      </c>
      <c r="QX18" s="159">
        <v>3.7120716800000107E-3</v>
      </c>
      <c r="QY18" s="159">
        <v>3.7242230000000113E-3</v>
      </c>
      <c r="QZ18" s="159">
        <v>3.7364004800000115E-3</v>
      </c>
      <c r="RA18" s="159">
        <v>3.7486041200000121E-3</v>
      </c>
      <c r="RB18" s="159">
        <v>3.7608339200000118E-3</v>
      </c>
      <c r="RC18" s="159">
        <v>3.7730898800000124E-3</v>
      </c>
      <c r="RD18" s="159">
        <v>3.785372000000013E-3</v>
      </c>
      <c r="RE18" s="159">
        <v>3.7976802800000127E-3</v>
      </c>
      <c r="RF18" s="159">
        <v>3.8100147200000128E-3</v>
      </c>
      <c r="RG18" s="159">
        <v>3.8223753200000133E-3</v>
      </c>
      <c r="RH18" s="159">
        <v>3.8347620800000134E-3</v>
      </c>
      <c r="RI18" s="159">
        <v>3.8471750000000134E-3</v>
      </c>
      <c r="RJ18" s="159">
        <v>3.8596140800000139E-3</v>
      </c>
      <c r="RK18" s="159">
        <v>3.8720793200000144E-3</v>
      </c>
      <c r="RL18" s="159">
        <v>3.884570720000014E-3</v>
      </c>
      <c r="RM18" s="159">
        <v>3.8970882800000144E-3</v>
      </c>
      <c r="RN18" s="159">
        <v>3.9096320000000144E-3</v>
      </c>
      <c r="RO18" s="159">
        <v>3.9222018800000149E-3</v>
      </c>
      <c r="RP18" s="159">
        <v>3.9347979200000148E-3</v>
      </c>
      <c r="RQ18" s="159">
        <v>3.9474201200000152E-3</v>
      </c>
      <c r="RR18" s="159">
        <v>3.960068480000016E-3</v>
      </c>
      <c r="RS18" s="159">
        <v>3.9727430000000155E-3</v>
      </c>
      <c r="RT18" s="159">
        <v>3.9854436800000163E-3</v>
      </c>
      <c r="RU18" s="159">
        <v>3.9981705200000158E-3</v>
      </c>
      <c r="RV18" s="159">
        <v>4.0109235200000166E-3</v>
      </c>
      <c r="RW18" s="159">
        <v>4.023702680000016E-3</v>
      </c>
      <c r="RX18" s="159">
        <v>4.0365080000000168E-3</v>
      </c>
      <c r="RY18" s="159">
        <v>4.0493394800000171E-3</v>
      </c>
      <c r="RZ18" s="159">
        <v>4.0621971200000169E-3</v>
      </c>
      <c r="SA18" s="159">
        <v>4.0750809200000172E-3</v>
      </c>
      <c r="SB18" s="159">
        <v>4.0879908800000178E-3</v>
      </c>
      <c r="SC18" s="159">
        <v>4.1009270000000172E-3</v>
      </c>
      <c r="SD18" s="159">
        <v>4.1138892800000179E-3</v>
      </c>
      <c r="SE18" s="159">
        <v>4.1268777200000181E-3</v>
      </c>
      <c r="SF18" s="159">
        <v>4.1398923200000187E-3</v>
      </c>
      <c r="SG18" s="159">
        <v>4.1529330800000189E-3</v>
      </c>
      <c r="SH18" s="159">
        <v>4.1660000000000186E-3</v>
      </c>
      <c r="SI18" s="159">
        <v>4.1790930800000188E-3</v>
      </c>
      <c r="SJ18" s="159">
        <v>4.1922123200000194E-3</v>
      </c>
      <c r="SK18" s="159">
        <v>4.2053577200000195E-3</v>
      </c>
      <c r="SL18" s="159">
        <v>4.2185292800000192E-3</v>
      </c>
      <c r="SM18" s="159">
        <v>4.2317270000000202E-3</v>
      </c>
      <c r="SN18" s="159">
        <v>4.2449508800000198E-3</v>
      </c>
      <c r="SO18" s="159">
        <v>4.2582009200000208E-3</v>
      </c>
      <c r="SP18" s="159">
        <v>4.2714771200000213E-3</v>
      </c>
      <c r="SQ18" s="159">
        <v>4.2847794800000213E-3</v>
      </c>
      <c r="SR18" s="159">
        <v>4.298108000000021E-3</v>
      </c>
      <c r="SS18" s="159">
        <v>4.311462680000021E-3</v>
      </c>
      <c r="ST18" s="159">
        <v>4.3248435200000214E-3</v>
      </c>
      <c r="SU18" s="159">
        <v>4.3382505200000223E-3</v>
      </c>
      <c r="SV18" s="159">
        <v>4.3516836800000227E-3</v>
      </c>
      <c r="SW18" s="159">
        <v>4.3651430000000227E-3</v>
      </c>
      <c r="SX18" s="159">
        <v>4.3786284800000231E-3</v>
      </c>
      <c r="SY18" s="159">
        <v>4.392140120000023E-3</v>
      </c>
      <c r="SZ18" s="159">
        <v>4.4056779200000234E-3</v>
      </c>
      <c r="TA18" s="159">
        <v>4.4192418800000233E-3</v>
      </c>
      <c r="TB18" s="159">
        <v>4.4328320000000237E-3</v>
      </c>
      <c r="TC18" s="159">
        <v>4.4464482800000236E-3</v>
      </c>
      <c r="TD18" s="159">
        <v>4.4600907200000239E-3</v>
      </c>
      <c r="TE18" s="159">
        <v>4.4737593200000238E-3</v>
      </c>
      <c r="TF18" s="159">
        <v>4.4874540800000249E-3</v>
      </c>
      <c r="TG18" s="159">
        <v>4.5011750000000248E-3</v>
      </c>
      <c r="TH18" s="159">
        <v>4.514922080000025E-3</v>
      </c>
      <c r="TI18" s="159">
        <v>4.5286953200000249E-3</v>
      </c>
      <c r="TJ18" s="159">
        <v>4.5424947200000251E-3</v>
      </c>
      <c r="TK18" s="159">
        <v>4.5563202800000258E-3</v>
      </c>
      <c r="TL18" s="159">
        <v>4.570172000000026E-3</v>
      </c>
      <c r="TM18" s="159">
        <v>4.5840498800000266E-3</v>
      </c>
      <c r="TN18" s="159">
        <v>4.5979539200000259E-3</v>
      </c>
      <c r="TO18" s="159">
        <v>4.6118841200000274E-3</v>
      </c>
      <c r="TP18" s="159">
        <v>4.6258404800000267E-3</v>
      </c>
      <c r="TQ18" s="159">
        <v>4.6398230000000273E-3</v>
      </c>
      <c r="TR18" s="159">
        <v>4.6538316800000274E-3</v>
      </c>
      <c r="TS18" s="159">
        <v>4.667866520000028E-3</v>
      </c>
      <c r="TT18" s="159">
        <v>4.6819275200000281E-3</v>
      </c>
      <c r="TU18" s="159">
        <v>4.6960146800000286E-3</v>
      </c>
      <c r="TV18" s="159">
        <v>4.7101280000000287E-3</v>
      </c>
      <c r="TW18" s="159">
        <v>4.7242674800000292E-3</v>
      </c>
      <c r="TX18" s="159">
        <v>4.7384331200000284E-3</v>
      </c>
      <c r="TY18" s="159">
        <v>4.7526249200000288E-3</v>
      </c>
      <c r="TZ18" s="159">
        <v>4.7668428800000297E-3</v>
      </c>
      <c r="UA18" s="159">
        <v>4.7810870000000293E-3</v>
      </c>
      <c r="UB18" s="159">
        <v>4.7953572800000302E-3</v>
      </c>
      <c r="UC18" s="159">
        <v>4.8096537200000306E-3</v>
      </c>
      <c r="UD18" s="159">
        <v>4.8239763200000306E-3</v>
      </c>
      <c r="UE18" s="159">
        <v>4.838325080000031E-3</v>
      </c>
      <c r="UF18" s="159">
        <v>4.8527000000000318E-3</v>
      </c>
      <c r="UG18" s="159">
        <v>4.8671010800000313E-3</v>
      </c>
      <c r="UH18" s="159">
        <v>4.8815283200000321E-3</v>
      </c>
      <c r="UI18" s="159">
        <v>4.8959817200000325E-3</v>
      </c>
      <c r="UJ18" s="159">
        <v>4.9104612800000324E-3</v>
      </c>
      <c r="UK18" s="159">
        <v>4.9249670000000327E-3</v>
      </c>
      <c r="UL18" s="159">
        <v>4.9394988800000325E-3</v>
      </c>
      <c r="UM18" s="159">
        <v>4.9540569200000328E-3</v>
      </c>
      <c r="UN18" s="159">
        <v>4.9686411200000327E-3</v>
      </c>
      <c r="UO18" s="159">
        <v>4.9832514800000338E-3</v>
      </c>
      <c r="UP18" s="159">
        <v>4.9978880000000336E-3</v>
      </c>
      <c r="UQ18" s="159">
        <v>5.012550680000033E-3</v>
      </c>
      <c r="UR18" s="159">
        <v>5.0272395200000345E-3</v>
      </c>
      <c r="US18" s="159">
        <v>5.0419545200000339E-3</v>
      </c>
      <c r="UT18" s="159">
        <v>5.0566956800000354E-3</v>
      </c>
      <c r="UU18" s="159">
        <v>5.0714630000000347E-3</v>
      </c>
      <c r="UV18" s="159">
        <v>5.0862564800000353E-3</v>
      </c>
      <c r="UW18" s="159">
        <v>5.1010761200000355E-3</v>
      </c>
      <c r="UX18" s="159">
        <v>5.1159219200000352E-3</v>
      </c>
      <c r="UY18" s="159">
        <v>5.1307938800000362E-3</v>
      </c>
      <c r="UZ18" s="159">
        <v>5.1456920000000359E-3</v>
      </c>
      <c r="VA18" s="159">
        <v>5.1606162800000369E-3</v>
      </c>
      <c r="VB18" s="159">
        <v>5.1755667200000365E-3</v>
      </c>
      <c r="VC18" s="159">
        <v>5.1905433200000375E-3</v>
      </c>
      <c r="VD18" s="159">
        <v>5.2055460800000371E-3</v>
      </c>
      <c r="VE18" s="159">
        <v>5.2205750000000372E-3</v>
      </c>
      <c r="VF18" s="159">
        <v>5.2356300800000376E-3</v>
      </c>
      <c r="VG18" s="159">
        <v>5.2507113200000377E-3</v>
      </c>
      <c r="VH18" s="159">
        <v>5.2658187200000381E-3</v>
      </c>
      <c r="VI18" s="159">
        <v>5.280952280000039E-3</v>
      </c>
      <c r="VJ18" s="159">
        <v>5.2961120000000386E-3</v>
      </c>
      <c r="VK18" s="159">
        <v>5.3112978800000385E-3</v>
      </c>
      <c r="VL18" s="159">
        <v>5.3265099200000398E-3</v>
      </c>
      <c r="VM18" s="159">
        <v>5.3417481200000397E-3</v>
      </c>
      <c r="VN18" s="159">
        <v>5.3570124800000393E-3</v>
      </c>
      <c r="VO18" s="159">
        <v>5.37230300000004E-3</v>
      </c>
      <c r="VP18" s="159">
        <v>5.3876196800000413E-3</v>
      </c>
      <c r="VQ18" s="159">
        <v>5.4029625200000412E-3</v>
      </c>
      <c r="VR18" s="159">
        <v>5.4183315200000415E-3</v>
      </c>
      <c r="VS18" s="159">
        <v>5.4337266800000414E-3</v>
      </c>
      <c r="VT18" s="159">
        <v>5.4491480000000416E-3</v>
      </c>
      <c r="VU18" s="159">
        <v>5.4645954800000415E-3</v>
      </c>
      <c r="VV18" s="159">
        <v>5.4800691200000418E-3</v>
      </c>
      <c r="VW18" s="159">
        <v>5.4955689200000424E-3</v>
      </c>
      <c r="VX18" s="159">
        <v>5.5110948800000436E-3</v>
      </c>
      <c r="VY18" s="159">
        <v>5.5266470000000434E-3</v>
      </c>
      <c r="VZ18" s="159">
        <v>5.5422252800000436E-3</v>
      </c>
      <c r="WA18" s="159">
        <v>5.5578297200000433E-3</v>
      </c>
      <c r="WB18" s="159">
        <v>5.5734603200000444E-3</v>
      </c>
      <c r="WC18" s="159">
        <v>5.5891170800000441E-3</v>
      </c>
      <c r="WD18" s="159">
        <v>5.6048000000000452E-3</v>
      </c>
      <c r="WE18" s="152">
        <v>5.6205090799999998E-3</v>
      </c>
      <c r="WF18" s="152">
        <v>5.6362443200000008E-3</v>
      </c>
      <c r="WG18" s="152">
        <v>5.6520057200000005E-3</v>
      </c>
      <c r="WH18" s="152">
        <v>5.6677932800000006E-3</v>
      </c>
      <c r="WI18" s="152">
        <v>5.683607000000002E-3</v>
      </c>
      <c r="WJ18" s="152">
        <v>5.6994468800000021E-3</v>
      </c>
      <c r="WK18" s="152">
        <v>5.7153129200000017E-3</v>
      </c>
      <c r="WL18" s="152">
        <v>5.7312051200000018E-3</v>
      </c>
      <c r="WM18" s="152">
        <v>5.7471234800000022E-3</v>
      </c>
      <c r="WN18" s="152">
        <v>5.7630680000000023E-3</v>
      </c>
      <c r="WO18" s="152">
        <v>5.7790386800000027E-3</v>
      </c>
      <c r="WP18" s="152">
        <v>5.7950355200000027E-3</v>
      </c>
      <c r="WQ18" s="152">
        <v>5.8110585200000031E-3</v>
      </c>
      <c r="WR18" s="152">
        <v>5.8271076800000031E-3</v>
      </c>
      <c r="WS18" s="153">
        <v>5.8431830000000044E-3</v>
      </c>
      <c r="WT18" s="153">
        <v>5.8592844800000035E-3</v>
      </c>
      <c r="WU18" s="153">
        <v>5.8754121200000039E-3</v>
      </c>
      <c r="WV18" s="153">
        <v>5.8915659200000038E-3</v>
      </c>
      <c r="WW18" s="153">
        <v>5.907745880000005E-3</v>
      </c>
      <c r="WX18" s="153">
        <v>5.9239520000000058E-3</v>
      </c>
      <c r="WY18" s="153">
        <v>5.9401842800000052E-3</v>
      </c>
      <c r="WZ18" s="153">
        <v>5.956442720000006E-3</v>
      </c>
      <c r="XA18" s="153">
        <v>5.9727273200000054E-3</v>
      </c>
      <c r="XB18" s="153">
        <v>5.9890380800000061E-3</v>
      </c>
      <c r="XC18" s="153">
        <v>6.0053750000000064E-3</v>
      </c>
      <c r="XD18" s="153">
        <v>6.0217380800000062E-3</v>
      </c>
      <c r="XE18" s="153">
        <v>6.0381273200000073E-3</v>
      </c>
      <c r="XF18" s="153">
        <v>6.0545427200000071E-3</v>
      </c>
      <c r="XG18" s="153">
        <v>6.0709842800000073E-3</v>
      </c>
      <c r="XH18" s="153">
        <v>6.0874520000000079E-3</v>
      </c>
      <c r="XI18" s="153">
        <v>6.1039458800000081E-3</v>
      </c>
      <c r="XJ18" s="153">
        <v>6.1204659200000079E-3</v>
      </c>
      <c r="XK18" s="153">
        <v>6.137012120000008E-3</v>
      </c>
      <c r="XL18" s="153">
        <v>6.1535844800000086E-3</v>
      </c>
      <c r="XM18" s="153">
        <v>6.1701830000000088E-3</v>
      </c>
      <c r="XN18" s="153">
        <v>6.1868076800000093E-3</v>
      </c>
      <c r="XO18" s="153">
        <v>6.2034585200000094E-3</v>
      </c>
      <c r="XP18" s="153">
        <v>6.22013552000001E-3</v>
      </c>
      <c r="XQ18" s="153">
        <v>6.2368386800000101E-3</v>
      </c>
      <c r="XR18" s="153">
        <v>6.2535680000000106E-3</v>
      </c>
      <c r="XS18" s="153">
        <v>6.2703234800000097E-3</v>
      </c>
      <c r="XT18" s="153">
        <v>6.2871051200000085E-3</v>
      </c>
      <c r="XU18" s="153">
        <v>6.3039129200000077E-3</v>
      </c>
      <c r="XV18" s="153">
        <v>6.3207468800000055E-3</v>
      </c>
      <c r="XW18" s="153">
        <v>6.3376070000000055E-3</v>
      </c>
      <c r="XX18" s="153">
        <v>6.3544932800000042E-3</v>
      </c>
      <c r="XY18" s="153">
        <v>6.3714057200000033E-3</v>
      </c>
      <c r="XZ18" s="153">
        <v>6.388344320000002E-3</v>
      </c>
      <c r="YA18" s="153">
        <v>6.4053090800000019E-3</v>
      </c>
      <c r="YB18" s="153">
        <v>6.4223000000000006E-3</v>
      </c>
      <c r="YC18" s="153">
        <v>6.4393170799999996E-3</v>
      </c>
      <c r="YD18" s="153">
        <v>6.4563603199999983E-3</v>
      </c>
      <c r="YE18" s="153">
        <v>6.4734297199999964E-3</v>
      </c>
      <c r="YF18" s="153">
        <v>6.4905252799999967E-3</v>
      </c>
      <c r="YG18" s="153">
        <v>6.5076469999999949E-3</v>
      </c>
      <c r="YH18" s="153">
        <v>6.5247948799999943E-3</v>
      </c>
      <c r="YI18" s="153">
        <v>6.5419689199999933E-3</v>
      </c>
      <c r="YJ18" s="153">
        <v>6.5591691199999927E-3</v>
      </c>
      <c r="YK18" s="153">
        <v>6.5763954799999916E-3</v>
      </c>
      <c r="YL18" s="153">
        <v>6.593647999999991E-3</v>
      </c>
      <c r="YM18" s="153">
        <v>6.61092667999999E-3</v>
      </c>
      <c r="YN18" s="153">
        <v>6.6282315199999893E-3</v>
      </c>
      <c r="YO18" s="153">
        <v>6.6455625199999882E-3</v>
      </c>
      <c r="YP18" s="153">
        <v>6.6629196799999867E-3</v>
      </c>
      <c r="YQ18" s="153">
        <v>6.6803029999999864E-3</v>
      </c>
      <c r="YR18" s="153">
        <v>6.697712479999984E-3</v>
      </c>
      <c r="YS18" s="153">
        <v>6.7151481199999828E-3</v>
      </c>
      <c r="YT18" s="153">
        <v>6.7326099199999821E-3</v>
      </c>
      <c r="YU18" s="153">
        <v>6.7500978799999809E-3</v>
      </c>
      <c r="YV18" s="153">
        <v>6.767611999999981E-3</v>
      </c>
      <c r="YW18" s="153">
        <v>6.7851522799999798E-3</v>
      </c>
      <c r="YX18" s="153">
        <v>6.8027187199999782E-3</v>
      </c>
      <c r="YY18" s="153">
        <v>6.8203113199999778E-3</v>
      </c>
      <c r="YZ18" s="153">
        <v>6.8379300799999761E-3</v>
      </c>
      <c r="ZA18" s="153">
        <v>6.8555749999999758E-3</v>
      </c>
      <c r="ZB18" s="153">
        <v>6.8732460799999749E-3</v>
      </c>
      <c r="ZC18" s="153">
        <v>6.8909433199999728E-3</v>
      </c>
      <c r="ZD18" s="153">
        <v>6.9086667199999719E-3</v>
      </c>
      <c r="ZE18" s="153">
        <v>6.9264162799999715E-3</v>
      </c>
      <c r="ZF18" s="153">
        <v>6.9441919999999688E-3</v>
      </c>
      <c r="ZG18" s="153">
        <v>6.9619938799999692E-3</v>
      </c>
      <c r="ZH18" s="153">
        <v>6.9798219199999675E-3</v>
      </c>
      <c r="ZI18" s="153">
        <v>6.9976761199999661E-3</v>
      </c>
      <c r="ZJ18" s="153">
        <v>7.0155564799999652E-3</v>
      </c>
      <c r="ZK18" s="153">
        <v>7.0334629999999647E-3</v>
      </c>
      <c r="ZL18" s="153">
        <v>7.0513956799999637E-3</v>
      </c>
      <c r="ZM18" s="153">
        <v>7.0693545199999631E-3</v>
      </c>
      <c r="ZN18" s="153">
        <v>7.0873395199999622E-3</v>
      </c>
      <c r="ZO18" s="153">
        <v>7.1053506799999598E-3</v>
      </c>
      <c r="ZP18" s="153">
        <v>7.1233879999999606E-3</v>
      </c>
      <c r="ZQ18" s="153">
        <v>7.1414514799999582E-3</v>
      </c>
      <c r="ZR18" s="153">
        <v>7.1595411199999572E-3</v>
      </c>
      <c r="ZS18" s="153">
        <v>7.1776569199999566E-3</v>
      </c>
      <c r="ZT18" s="153">
        <v>7.1957988799999546E-3</v>
      </c>
      <c r="ZU18" s="153">
        <v>7.2139669999999548E-3</v>
      </c>
      <c r="ZV18" s="153">
        <v>7.232161279999952E-3</v>
      </c>
      <c r="ZW18" s="153">
        <v>7.2503817199999522E-3</v>
      </c>
      <c r="ZX18" s="153">
        <v>7.2686283199999502E-3</v>
      </c>
      <c r="ZY18" s="153">
        <v>7.2869010799999504E-3</v>
      </c>
      <c r="ZZ18" s="153">
        <v>7.3051999999999484E-3</v>
      </c>
      <c r="AAA18" s="153">
        <v>7.3235250799999476E-3</v>
      </c>
      <c r="AAB18" s="153">
        <v>7.3418763199999456E-3</v>
      </c>
      <c r="AAC18" s="153">
        <v>7.3602537199999448E-3</v>
      </c>
      <c r="AAD18" s="153">
        <v>7.3786572799999436E-3</v>
      </c>
      <c r="AAE18" s="153">
        <v>7.3970869999999437E-3</v>
      </c>
      <c r="AAF18" s="153">
        <v>7.4155428799999425E-3</v>
      </c>
      <c r="AAG18" s="153">
        <v>7.4340249199999408E-3</v>
      </c>
      <c r="AAH18" s="153">
        <v>7.4525331199999387E-3</v>
      </c>
      <c r="AAI18" s="153">
        <v>7.4710674799999379E-3</v>
      </c>
      <c r="AAJ18" s="153">
        <v>7.4896279999999375E-3</v>
      </c>
      <c r="AAK18" s="153">
        <v>7.5082146799999357E-3</v>
      </c>
      <c r="AAL18" s="153">
        <v>7.5268275199999344E-3</v>
      </c>
      <c r="AAM18" s="153">
        <v>7.5454665199999335E-3</v>
      </c>
      <c r="AAN18" s="153">
        <v>7.5641316799999322E-3</v>
      </c>
      <c r="AAO18" s="153">
        <v>7.5828229999999322E-3</v>
      </c>
      <c r="AAP18" s="153">
        <v>7.6015404799999299E-3</v>
      </c>
      <c r="AAQ18" s="153">
        <v>7.620284119999929E-3</v>
      </c>
      <c r="AAR18" s="153">
        <v>7.6390539199999276E-3</v>
      </c>
      <c r="AAS18" s="153">
        <v>7.6578498799999258E-3</v>
      </c>
      <c r="AAT18" s="153">
        <v>7.6766719999999252E-3</v>
      </c>
      <c r="AAU18" s="153">
        <v>7.6955202799999243E-3</v>
      </c>
      <c r="AAV18" s="153">
        <v>7.7143947199999228E-3</v>
      </c>
      <c r="AAW18" s="153">
        <v>7.7332953199999218E-3</v>
      </c>
      <c r="AAX18" s="153">
        <v>7.7522220799999212E-3</v>
      </c>
      <c r="AAY18" s="153">
        <v>7.7711749999999193E-3</v>
      </c>
      <c r="AAZ18" s="153">
        <v>7.7901540799999195E-3</v>
      </c>
      <c r="ABA18" s="153">
        <v>7.8091593199999176E-3</v>
      </c>
      <c r="ABB18" s="153">
        <v>7.8281907199999161E-3</v>
      </c>
      <c r="ABC18" s="153">
        <v>7.847248279999915E-3</v>
      </c>
      <c r="ABD18" s="153">
        <v>7.8663319999999134E-3</v>
      </c>
      <c r="ABE18" s="153">
        <v>7.8854418799999132E-3</v>
      </c>
      <c r="ABF18" s="153">
        <v>7.9045779199999108E-3</v>
      </c>
      <c r="ABG18" s="153">
        <v>7.9237401199999096E-3</v>
      </c>
      <c r="ABH18" s="153">
        <v>7.942928479999908E-3</v>
      </c>
      <c r="ABI18" s="153">
        <v>7.9621429999999077E-3</v>
      </c>
      <c r="ABJ18" s="153">
        <v>7.981383679999907E-3</v>
      </c>
      <c r="ABK18" s="153">
        <v>8.000650519999904E-3</v>
      </c>
      <c r="ABL18" s="153">
        <v>8.0199435199999041E-3</v>
      </c>
      <c r="ABM18" s="153">
        <v>8.0392626799999038E-3</v>
      </c>
      <c r="ABN18" s="153">
        <v>8.0586079999999012E-3</v>
      </c>
      <c r="ABO18" s="153">
        <v>8.0779794799999E-3</v>
      </c>
      <c r="ABP18" s="153">
        <v>8.0973771199998983E-3</v>
      </c>
      <c r="ABQ18" s="153">
        <v>8.1168009199998978E-3</v>
      </c>
      <c r="ABR18" s="153">
        <v>8.136250879999897E-3</v>
      </c>
      <c r="ABS18" s="153">
        <v>8.1557269999998957E-3</v>
      </c>
      <c r="ABT18" s="153">
        <v>8.1752292799998957E-3</v>
      </c>
      <c r="ABU18" s="153">
        <v>8.1947577199998917E-3</v>
      </c>
      <c r="ABV18" s="153">
        <v>8.2143123199998908E-3</v>
      </c>
      <c r="ABW18" s="153">
        <v>8.2338930799998895E-3</v>
      </c>
      <c r="ABX18" s="153">
        <v>8.2534999999998894E-3</v>
      </c>
      <c r="ABY18" s="153">
        <v>8.2731330799998889E-3</v>
      </c>
      <c r="ABZ18" s="153">
        <v>8.2927923199998862E-3</v>
      </c>
      <c r="ACA18" s="153">
        <v>8.3124777199998848E-3</v>
      </c>
      <c r="ACB18" s="153">
        <v>8.3321892799998847E-3</v>
      </c>
      <c r="ACC18" s="153">
        <v>8.3519269999998823E-3</v>
      </c>
      <c r="ACD18" s="153">
        <v>8.3716908799998813E-3</v>
      </c>
      <c r="ACE18" s="153">
        <v>8.3914809199998799E-3</v>
      </c>
      <c r="ACF18" s="153">
        <v>8.411297119999878E-3</v>
      </c>
      <c r="ACG18" s="153">
        <v>8.4311394799998773E-3</v>
      </c>
      <c r="ACH18" s="153">
        <v>8.4510079999998763E-3</v>
      </c>
      <c r="ACI18" s="153">
        <v>8.4709026799998748E-3</v>
      </c>
      <c r="ACJ18" s="153">
        <v>8.4908235199998745E-3</v>
      </c>
      <c r="ACK18" s="153">
        <v>8.5107705199998721E-3</v>
      </c>
      <c r="ACL18" s="153">
        <v>8.530743679999871E-3</v>
      </c>
      <c r="ACM18" s="153">
        <v>8.5507429999998694E-3</v>
      </c>
      <c r="ACN18" s="153">
        <v>8.5707684799998674E-3</v>
      </c>
      <c r="ACO18" s="153">
        <v>8.5908201199998667E-3</v>
      </c>
      <c r="ACP18" s="153">
        <v>8.6108979199998655E-3</v>
      </c>
      <c r="ACQ18" s="153">
        <v>8.6310018799998639E-3</v>
      </c>
      <c r="ACR18" s="153">
        <v>8.6511319999998618E-3</v>
      </c>
      <c r="ACS18" s="153">
        <v>8.6712882799998628E-3</v>
      </c>
      <c r="ACT18" s="153">
        <v>8.6914707199998616E-3</v>
      </c>
      <c r="ACU18" s="153">
        <v>8.7116793199998582E-3</v>
      </c>
      <c r="ACV18" s="153">
        <v>8.7319140799998578E-3</v>
      </c>
      <c r="ACW18" s="153">
        <v>8.7521749999998569E-3</v>
      </c>
      <c r="ACX18" s="153">
        <v>8.7724620799998557E-3</v>
      </c>
      <c r="ACY18" s="153">
        <v>8.7927753199998539E-3</v>
      </c>
      <c r="ACZ18" s="153">
        <v>8.8131147199998518E-3</v>
      </c>
      <c r="ADA18" s="153">
        <v>8.8334802799998509E-3</v>
      </c>
      <c r="ADB18" s="153">
        <v>8.8538719999998496E-3</v>
      </c>
      <c r="ADC18" s="153">
        <v>8.8742898799998478E-3</v>
      </c>
      <c r="ADD18" s="153">
        <v>8.8947339199998473E-3</v>
      </c>
      <c r="ADE18" s="153">
        <v>8.9152041199998464E-3</v>
      </c>
      <c r="ADF18" s="153">
        <v>8.9357004799998432E-3</v>
      </c>
      <c r="ADG18" s="153">
        <v>8.9562229999998431E-3</v>
      </c>
      <c r="ADH18" s="153">
        <v>8.9767716799998409E-3</v>
      </c>
      <c r="ADI18" s="153">
        <v>8.9973465199998399E-3</v>
      </c>
      <c r="ADJ18" s="153">
        <v>9.0179475199998402E-3</v>
      </c>
      <c r="ADK18" s="153">
        <v>9.0385746799998383E-3</v>
      </c>
      <c r="ADL18" s="153">
        <v>9.059227999999836E-3</v>
      </c>
      <c r="ADM18" s="153">
        <v>9.0799074799998349E-3</v>
      </c>
      <c r="ADN18" s="153">
        <v>9.1006131199998334E-3</v>
      </c>
      <c r="ADO18" s="153">
        <v>9.1213449199998315E-3</v>
      </c>
      <c r="ADP18" s="153">
        <v>9.1421028799998309E-3</v>
      </c>
      <c r="ADQ18" s="153">
        <v>9.1628869999998298E-3</v>
      </c>
      <c r="ADR18" s="153">
        <v>9.1836972799998282E-3</v>
      </c>
      <c r="ADS18" s="153">
        <v>9.2045337199998262E-3</v>
      </c>
      <c r="ADT18" s="153">
        <v>9.2253963199998238E-3</v>
      </c>
      <c r="ADU18" s="153">
        <v>9.2462850799998244E-3</v>
      </c>
      <c r="ADV18" s="152">
        <v>9.2671999999998228E-3</v>
      </c>
      <c r="ADW18" s="569"/>
    </row>
    <row r="19" spans="1:803" s="488" customFormat="1" x14ac:dyDescent="0.3">
      <c r="A19" s="570">
        <v>4</v>
      </c>
      <c r="B19" s="162" t="s">
        <v>2533</v>
      </c>
      <c r="C19" s="150">
        <v>1.5507756739999998E-3</v>
      </c>
      <c r="D19" s="150">
        <v>1.5449940959999997E-3</v>
      </c>
      <c r="E19" s="150">
        <v>1.539255266E-3</v>
      </c>
      <c r="F19" s="150">
        <v>1.5335591839999998E-3</v>
      </c>
      <c r="G19" s="150">
        <v>1.5279058499999998E-3</v>
      </c>
      <c r="H19" s="150">
        <v>1.5222952639999997E-3</v>
      </c>
      <c r="I19" s="150">
        <v>1.5167274259999999E-3</v>
      </c>
      <c r="J19" s="150">
        <v>1.5112023359999999E-3</v>
      </c>
      <c r="K19" s="150">
        <v>1.5057199939999999E-3</v>
      </c>
      <c r="L19" s="150">
        <v>1.5002803999999998E-3</v>
      </c>
      <c r="M19" s="150">
        <v>1.494883554E-3</v>
      </c>
      <c r="N19" s="150">
        <v>1.489529456E-3</v>
      </c>
      <c r="O19" s="150">
        <v>1.4842181059999998E-3</v>
      </c>
      <c r="P19" s="150">
        <v>1.4789495039999997E-3</v>
      </c>
      <c r="Q19" s="151">
        <v>1.4737236499999997E-3</v>
      </c>
      <c r="R19" s="151">
        <v>1.4685405439999999E-3</v>
      </c>
      <c r="S19" s="151">
        <v>1.4634001859999998E-3</v>
      </c>
      <c r="T19" s="151">
        <v>1.4583025759999999E-3</v>
      </c>
      <c r="U19" s="151">
        <v>1.4532477139999997E-3</v>
      </c>
      <c r="V19" s="151">
        <v>1.4482356E-3</v>
      </c>
      <c r="W19" s="151">
        <v>1.4432662339999998E-3</v>
      </c>
      <c r="X19" s="151">
        <v>1.4383396159999998E-3</v>
      </c>
      <c r="Y19" s="151">
        <v>1.4334557459999998E-3</v>
      </c>
      <c r="Z19" s="151">
        <v>1.4286146239999998E-3</v>
      </c>
      <c r="AA19" s="151">
        <v>1.4238162500000001E-3</v>
      </c>
      <c r="AB19" s="151">
        <v>1.4190606240000001E-3</v>
      </c>
      <c r="AC19" s="151">
        <v>1.4143477459999999E-3</v>
      </c>
      <c r="AD19" s="151">
        <v>1.4096776159999999E-3</v>
      </c>
      <c r="AE19" s="151">
        <v>1.4050502340000001E-3</v>
      </c>
      <c r="AF19" s="151">
        <v>1.4004655999999998E-3</v>
      </c>
      <c r="AG19" s="151">
        <v>1.3959237140000001E-3</v>
      </c>
      <c r="AH19" s="151">
        <v>1.3914245759999999E-3</v>
      </c>
      <c r="AI19" s="151">
        <v>1.3869681859999996E-3</v>
      </c>
      <c r="AJ19" s="151">
        <v>1.382554544E-3</v>
      </c>
      <c r="AK19" s="151">
        <v>1.3781836500000001E-3</v>
      </c>
      <c r="AL19" s="151">
        <v>1.3738555039999997E-3</v>
      </c>
      <c r="AM19" s="151">
        <v>1.3695701059999999E-3</v>
      </c>
      <c r="AN19" s="151">
        <v>1.3653274560000001E-3</v>
      </c>
      <c r="AO19" s="151">
        <v>1.3611275540000001E-3</v>
      </c>
      <c r="AP19" s="151">
        <v>1.3569704E-3</v>
      </c>
      <c r="AQ19" s="151">
        <v>1.3528559939999997E-3</v>
      </c>
      <c r="AR19" s="151">
        <v>1.3487843360000002E-3</v>
      </c>
      <c r="AS19" s="151">
        <v>1.344755426E-3</v>
      </c>
      <c r="AT19" s="151">
        <v>1.3407692639999999E-3</v>
      </c>
      <c r="AU19" s="151">
        <v>1.3368258500000001E-3</v>
      </c>
      <c r="AV19" s="151">
        <v>1.3329251840000001E-3</v>
      </c>
      <c r="AW19" s="151">
        <v>1.329067266E-3</v>
      </c>
      <c r="AX19" s="151">
        <v>1.3252520959999997E-3</v>
      </c>
      <c r="AY19" s="151">
        <v>1.3214796740000001E-3</v>
      </c>
      <c r="AZ19" s="151">
        <v>1.3177500000000001E-3</v>
      </c>
      <c r="BA19" s="151">
        <v>1.3140630739999998E-3</v>
      </c>
      <c r="BB19" s="151">
        <v>1.3104188960000001E-3</v>
      </c>
      <c r="BC19" s="151">
        <v>1.3068174660000001E-3</v>
      </c>
      <c r="BD19" s="151">
        <v>1.3032587839999998E-3</v>
      </c>
      <c r="BE19" s="151">
        <v>1.2997428500000003E-3</v>
      </c>
      <c r="BF19" s="151">
        <v>1.2962696640000002E-3</v>
      </c>
      <c r="BG19" s="151">
        <v>1.2928392259999998E-3</v>
      </c>
      <c r="BH19" s="151">
        <v>1.2894515360000001E-3</v>
      </c>
      <c r="BI19" s="151">
        <v>1.2861065940000002E-3</v>
      </c>
      <c r="BJ19" s="151">
        <v>1.2828043999999999E-3</v>
      </c>
      <c r="BK19" s="151">
        <v>1.2795449540000002E-3</v>
      </c>
      <c r="BL19" s="151">
        <v>1.2763282560000002E-3</v>
      </c>
      <c r="BM19" s="151">
        <v>1.2731543059999999E-3</v>
      </c>
      <c r="BN19" s="151">
        <v>1.2700231040000001E-3</v>
      </c>
      <c r="BO19" s="151">
        <v>1.2669346500000004E-3</v>
      </c>
      <c r="BP19" s="151">
        <v>1.263888944E-3</v>
      </c>
      <c r="BQ19" s="151">
        <v>1.2608859860000002E-3</v>
      </c>
      <c r="BR19" s="151">
        <v>1.2579257760000004E-3</v>
      </c>
      <c r="BS19" s="151">
        <v>1.2550083140000002E-3</v>
      </c>
      <c r="BT19" s="151">
        <v>1.2521336000000003E-3</v>
      </c>
      <c r="BU19" s="151">
        <v>1.2493016340000003E-3</v>
      </c>
      <c r="BV19" s="151">
        <v>1.2465124160000003E-3</v>
      </c>
      <c r="BW19" s="151">
        <v>1.2437659460000001E-3</v>
      </c>
      <c r="BX19" s="151">
        <v>1.2410622240000002E-3</v>
      </c>
      <c r="BY19" s="151">
        <v>1.2384012500000002E-3</v>
      </c>
      <c r="BZ19" s="151">
        <v>1.2357830240000002E-3</v>
      </c>
      <c r="CA19" s="151">
        <v>1.2332075460000003E-3</v>
      </c>
      <c r="CB19" s="151">
        <v>1.2306748160000004E-3</v>
      </c>
      <c r="CC19" s="151">
        <v>1.2281848340000004E-3</v>
      </c>
      <c r="CD19" s="151">
        <v>1.2257376000000002E-3</v>
      </c>
      <c r="CE19" s="151">
        <v>1.2233331140000003E-3</v>
      </c>
      <c r="CF19" s="151">
        <v>1.2209713760000004E-3</v>
      </c>
      <c r="CG19" s="151">
        <v>1.2186523860000002E-3</v>
      </c>
      <c r="CH19" s="151">
        <v>1.2163761440000002E-3</v>
      </c>
      <c r="CI19" s="151">
        <v>1.2141426500000003E-3</v>
      </c>
      <c r="CJ19" s="151">
        <v>1.211951904E-3</v>
      </c>
      <c r="CK19" s="151">
        <v>1.2098039060000002E-3</v>
      </c>
      <c r="CL19" s="151">
        <v>1.2076986560000003E-3</v>
      </c>
      <c r="CM19" s="151">
        <v>1.2056361540000002E-3</v>
      </c>
      <c r="CN19" s="151">
        <v>1.2036164000000004E-3</v>
      </c>
      <c r="CO19" s="151">
        <v>1.2016393940000004E-3</v>
      </c>
      <c r="CP19" s="151">
        <v>1.1997051360000002E-3</v>
      </c>
      <c r="CQ19" s="151">
        <v>1.1978136260000001E-3</v>
      </c>
      <c r="CR19" s="151">
        <v>1.1959648640000003E-3</v>
      </c>
      <c r="CS19" s="151">
        <v>1.1941588500000004E-3</v>
      </c>
      <c r="CT19" s="151">
        <v>1.1923955840000002E-3</v>
      </c>
      <c r="CU19" s="151">
        <v>1.1906750660000004E-3</v>
      </c>
      <c r="CV19" s="151">
        <v>1.1889972960000003E-3</v>
      </c>
      <c r="CW19" s="151">
        <v>1.1873622740000002E-3</v>
      </c>
      <c r="CX19" s="151">
        <v>1.1857700000000001E-3</v>
      </c>
      <c r="CY19" s="150">
        <v>1.1842204740000004E-3</v>
      </c>
      <c r="CZ19" s="150">
        <v>1.1827136960000002E-3</v>
      </c>
      <c r="DA19" s="150">
        <v>1.1812496660000003E-3</v>
      </c>
      <c r="DB19" s="150">
        <v>1.1798283840000004E-3</v>
      </c>
      <c r="DC19" s="150">
        <v>1.1784498500000001E-3</v>
      </c>
      <c r="DD19" s="150">
        <v>1.1771140640000003E-3</v>
      </c>
      <c r="DE19" s="150">
        <v>1.1758210260000002E-3</v>
      </c>
      <c r="DF19" s="150">
        <v>1.1745707360000001E-3</v>
      </c>
      <c r="DG19" s="150">
        <v>1.1733631940000003E-3</v>
      </c>
      <c r="DH19" s="150">
        <v>1.1721984000000003E-3</v>
      </c>
      <c r="DI19" s="150">
        <v>1.1710763540000002E-3</v>
      </c>
      <c r="DJ19" s="150">
        <v>1.1699970560000003E-3</v>
      </c>
      <c r="DK19" s="150">
        <v>1.1689605060000003E-3</v>
      </c>
      <c r="DL19" s="151">
        <v>1.1679667040000003E-3</v>
      </c>
      <c r="DM19" s="151">
        <v>1.16701565E-3</v>
      </c>
      <c r="DN19" s="151">
        <v>1.1661073440000001E-3</v>
      </c>
      <c r="DO19" s="151">
        <v>1.1652417860000003E-3</v>
      </c>
      <c r="DP19" s="151">
        <v>1.1644189760000002E-3</v>
      </c>
      <c r="DQ19" s="151">
        <v>1.1636389140000001E-3</v>
      </c>
      <c r="DR19" s="151">
        <v>1.1629016E-3</v>
      </c>
      <c r="DS19" s="151">
        <v>1.162207034E-3</v>
      </c>
      <c r="DT19" s="151">
        <v>1.1615552160000001E-3</v>
      </c>
      <c r="DU19" s="151">
        <v>1.160946146E-3</v>
      </c>
      <c r="DV19" s="151">
        <v>1.1603798240000002E-3</v>
      </c>
      <c r="DW19" s="151">
        <v>1.15985625E-3</v>
      </c>
      <c r="DX19" s="151">
        <v>1.1593754240000001E-3</v>
      </c>
      <c r="DY19" s="151">
        <v>1.158937346E-3</v>
      </c>
      <c r="DZ19" s="151">
        <v>1.158542016E-3</v>
      </c>
      <c r="EA19" s="151">
        <v>1.1581894340000002E-3</v>
      </c>
      <c r="EB19" s="151">
        <v>1.1578796000000001E-3</v>
      </c>
      <c r="EC19" s="151">
        <v>1.157612514E-3</v>
      </c>
      <c r="ED19" s="151">
        <v>1.157388176E-3</v>
      </c>
      <c r="EE19" s="151">
        <v>1.1572065860000001E-3</v>
      </c>
      <c r="EF19" s="151">
        <v>1.157067744E-3</v>
      </c>
      <c r="EG19" s="151">
        <v>1.1569716500000001E-3</v>
      </c>
      <c r="EH19" s="151">
        <v>1.1569183039999999E-3</v>
      </c>
      <c r="EI19" s="151">
        <v>1.156907706E-3</v>
      </c>
      <c r="EJ19" s="151">
        <v>1.1569398559999999E-3</v>
      </c>
      <c r="EK19" s="151">
        <v>1.1570147539999999E-3</v>
      </c>
      <c r="EL19" s="151">
        <v>1.1571323999999999E-3</v>
      </c>
      <c r="EM19" s="151">
        <v>1.1572927939999997E-3</v>
      </c>
      <c r="EN19" s="151">
        <v>1.1574959359999999E-3</v>
      </c>
      <c r="EO19" s="151">
        <v>1.1577418260000001E-3</v>
      </c>
      <c r="EP19" s="151">
        <v>1.1580304639999999E-3</v>
      </c>
      <c r="EQ19" s="151">
        <v>1.1583618499999998E-3</v>
      </c>
      <c r="ER19" s="151">
        <v>1.1587359839999999E-3</v>
      </c>
      <c r="ES19" s="151">
        <v>1.1591528659999997E-3</v>
      </c>
      <c r="ET19" s="151">
        <v>1.1596124959999997E-3</v>
      </c>
      <c r="EU19" s="151">
        <v>1.1601148739999998E-3</v>
      </c>
      <c r="EV19" s="151">
        <v>1.1606599999999998E-3</v>
      </c>
      <c r="EW19" s="151">
        <v>1.1612478739999998E-3</v>
      </c>
      <c r="EX19" s="151">
        <v>1.1618784959999998E-3</v>
      </c>
      <c r="EY19" s="151">
        <v>1.1625518659999997E-3</v>
      </c>
      <c r="EZ19" s="151">
        <v>1.1632679839999995E-3</v>
      </c>
      <c r="FA19" s="151">
        <v>1.1640268499999997E-3</v>
      </c>
      <c r="FB19" s="151">
        <v>1.1648284639999996E-3</v>
      </c>
      <c r="FC19" s="151">
        <v>1.1656728259999997E-3</v>
      </c>
      <c r="FD19" s="151">
        <v>1.1665599359999995E-3</v>
      </c>
      <c r="FE19" s="151">
        <v>1.1674897939999997E-3</v>
      </c>
      <c r="FF19" s="151">
        <v>1.1684623999999996E-3</v>
      </c>
      <c r="FG19" s="151">
        <v>1.1694777539999995E-3</v>
      </c>
      <c r="FH19" s="151">
        <v>1.1705358559999995E-3</v>
      </c>
      <c r="FI19" s="151">
        <v>1.1716367059999996E-3</v>
      </c>
      <c r="FJ19" s="151">
        <v>1.1727803039999997E-3</v>
      </c>
      <c r="FK19" s="151">
        <v>1.1739666499999996E-3</v>
      </c>
      <c r="FL19" s="151">
        <v>1.1751957439999996E-3</v>
      </c>
      <c r="FM19" s="151">
        <v>1.1764675859999997E-3</v>
      </c>
      <c r="FN19" s="151">
        <v>1.1777821759999996E-3</v>
      </c>
      <c r="FO19" s="151">
        <v>1.1791395139999997E-3</v>
      </c>
      <c r="FP19" s="151">
        <v>1.1805395999999995E-3</v>
      </c>
      <c r="FQ19" s="151">
        <v>1.1819824339999996E-3</v>
      </c>
      <c r="FR19" s="151">
        <v>1.1834680159999995E-3</v>
      </c>
      <c r="FS19" s="151">
        <v>1.1849963459999995E-3</v>
      </c>
      <c r="FT19" s="151">
        <v>1.1865674239999995E-3</v>
      </c>
      <c r="FU19" s="151">
        <v>1.1881812499999996E-3</v>
      </c>
      <c r="FV19" s="151">
        <v>1.1898378239999998E-3</v>
      </c>
      <c r="FW19" s="151">
        <v>1.1915371459999997E-3</v>
      </c>
      <c r="FX19" s="151">
        <v>1.1932792159999998E-3</v>
      </c>
      <c r="FY19" s="151">
        <v>1.1950640339999997E-3</v>
      </c>
      <c r="FZ19" s="151">
        <v>1.1968915999999996E-3</v>
      </c>
      <c r="GA19" s="151">
        <v>1.1987619139999996E-3</v>
      </c>
      <c r="GB19" s="151">
        <v>1.2006749759999997E-3</v>
      </c>
      <c r="GC19" s="151">
        <v>1.2026307859999998E-3</v>
      </c>
      <c r="GD19" s="151">
        <v>1.2046293439999997E-3</v>
      </c>
      <c r="GE19" s="151">
        <v>1.2066706499999998E-3</v>
      </c>
      <c r="GF19" s="151">
        <v>1.2087547039999998E-3</v>
      </c>
      <c r="GG19" s="151">
        <v>1.210881506E-3</v>
      </c>
      <c r="GH19" s="151">
        <v>1.2130510559999999E-3</v>
      </c>
      <c r="GI19" s="151">
        <v>1.215263354E-3</v>
      </c>
      <c r="GJ19" s="151">
        <v>1.2175184E-3</v>
      </c>
      <c r="GK19" s="151">
        <v>1.219816194E-3</v>
      </c>
      <c r="GL19" s="151">
        <v>1.2221567359999999E-3</v>
      </c>
      <c r="GM19" s="151">
        <v>1.2245400260000002E-3</v>
      </c>
      <c r="GN19" s="151">
        <v>1.2269660640000001E-3</v>
      </c>
      <c r="GO19" s="151">
        <v>1.22943485E-3</v>
      </c>
      <c r="GP19" s="151">
        <v>1.2319463840000002E-3</v>
      </c>
      <c r="GQ19" s="151">
        <v>1.2345006660000003E-3</v>
      </c>
      <c r="GR19" s="151">
        <v>1.2370976960000004E-3</v>
      </c>
      <c r="GS19" s="151">
        <v>1.2397374740000004E-3</v>
      </c>
      <c r="GT19" s="151">
        <v>1.2424200000000004E-3</v>
      </c>
      <c r="GU19" s="151">
        <v>1.245145274E-3</v>
      </c>
      <c r="GV19" s="151">
        <v>1.2479132959999999E-3</v>
      </c>
      <c r="GW19" s="151">
        <v>1.2507240660000001E-3</v>
      </c>
      <c r="GX19" s="151">
        <v>1.2535775840000001E-3</v>
      </c>
      <c r="GY19" s="151">
        <v>1.25647385E-3</v>
      </c>
      <c r="GZ19" s="151">
        <v>1.2594128640000001E-3</v>
      </c>
      <c r="HA19" s="151">
        <v>1.2623946260000001E-3</v>
      </c>
      <c r="HB19" s="151">
        <v>1.2654191360000006E-3</v>
      </c>
      <c r="HC19" s="151">
        <v>1.2684863940000003E-3</v>
      </c>
      <c r="HD19" s="151">
        <v>1.2715964000000002E-3</v>
      </c>
      <c r="HE19" s="151">
        <v>1.2747491540000006E-3</v>
      </c>
      <c r="HF19" s="151">
        <v>1.2779446560000007E-3</v>
      </c>
      <c r="HG19" s="151">
        <v>1.2811829060000008E-3</v>
      </c>
      <c r="HH19" s="151">
        <v>1.2844639040000005E-3</v>
      </c>
      <c r="HI19" s="151">
        <v>1.2877876500000007E-3</v>
      </c>
      <c r="HJ19" s="151">
        <v>1.2911541440000008E-3</v>
      </c>
      <c r="HK19" s="151">
        <v>1.2945633860000012E-3</v>
      </c>
      <c r="HL19" s="151">
        <v>1.2980153760000007E-3</v>
      </c>
      <c r="HM19" s="151">
        <v>1.3015101140000014E-3</v>
      </c>
      <c r="HN19" s="151">
        <v>1.305047600000001E-3</v>
      </c>
      <c r="HO19" s="151">
        <v>1.3086278340000014E-3</v>
      </c>
      <c r="HP19" s="151">
        <v>1.3122508160000009E-3</v>
      </c>
      <c r="HQ19" s="151">
        <v>1.3159165460000012E-3</v>
      </c>
      <c r="HR19" s="151">
        <v>1.3196250240000013E-3</v>
      </c>
      <c r="HS19" s="151">
        <v>1.3233762500000012E-3</v>
      </c>
      <c r="HT19" s="151">
        <v>1.3271702240000014E-3</v>
      </c>
      <c r="HU19" s="151">
        <v>1.3310069460000015E-3</v>
      </c>
      <c r="HV19" s="151">
        <v>1.3348864160000018E-3</v>
      </c>
      <c r="HW19" s="151">
        <v>1.3388086340000015E-3</v>
      </c>
      <c r="HX19" s="151">
        <v>1.3427736000000017E-3</v>
      </c>
      <c r="HY19" s="151">
        <v>1.3467813140000018E-3</v>
      </c>
      <c r="HZ19" s="151">
        <v>1.3508317760000015E-3</v>
      </c>
      <c r="IA19" s="151">
        <v>1.3549249860000017E-3</v>
      </c>
      <c r="IB19" s="151">
        <v>1.3590609440000021E-3</v>
      </c>
      <c r="IC19" s="151">
        <v>1.3632396500000022E-3</v>
      </c>
      <c r="ID19" s="151">
        <v>1.3674611040000023E-3</v>
      </c>
      <c r="IE19" s="151">
        <v>1.3717253060000021E-3</v>
      </c>
      <c r="IF19" s="151">
        <v>1.3760322560000021E-3</v>
      </c>
      <c r="IG19" s="151">
        <v>1.3803819540000022E-3</v>
      </c>
      <c r="IH19" s="151">
        <v>1.3847744000000024E-3</v>
      </c>
      <c r="II19" s="151">
        <v>1.3892095940000026E-3</v>
      </c>
      <c r="IJ19" s="151">
        <v>1.3936875360000029E-3</v>
      </c>
      <c r="IK19" s="151">
        <v>1.3982082260000027E-3</v>
      </c>
      <c r="IL19" s="151">
        <v>1.4027716640000029E-3</v>
      </c>
      <c r="IM19" s="151">
        <v>1.4073778500000031E-3</v>
      </c>
      <c r="IN19" s="151">
        <v>1.4120267840000032E-3</v>
      </c>
      <c r="IO19" s="151">
        <v>1.4167184660000031E-3</v>
      </c>
      <c r="IP19" s="151">
        <v>1.4214528960000033E-3</v>
      </c>
      <c r="IQ19" s="151">
        <v>1.4262300740000037E-3</v>
      </c>
      <c r="IR19" s="151">
        <v>1.4310500000000034E-3</v>
      </c>
      <c r="IS19" s="151">
        <v>1.4359126740000035E-3</v>
      </c>
      <c r="IT19" s="151">
        <v>1.4408180960000037E-3</v>
      </c>
      <c r="IU19" s="151">
        <v>1.4457662660000037E-3</v>
      </c>
      <c r="IV19" s="151">
        <v>1.4507571840000038E-3</v>
      </c>
      <c r="IW19" s="151">
        <v>1.4557908500000038E-3</v>
      </c>
      <c r="IX19" s="151">
        <v>1.460867264000004E-3</v>
      </c>
      <c r="IY19" s="151">
        <v>1.4659864260000042E-3</v>
      </c>
      <c r="IZ19" s="151">
        <v>1.4711483360000043E-3</v>
      </c>
      <c r="JA19" s="151">
        <v>1.4763529940000045E-3</v>
      </c>
      <c r="JB19" s="151">
        <v>1.4816004000000043E-3</v>
      </c>
      <c r="JC19" s="151">
        <v>1.4868905540000043E-3</v>
      </c>
      <c r="JD19" s="151">
        <v>1.4922234560000047E-3</v>
      </c>
      <c r="JE19" s="151">
        <v>1.4975991060000048E-3</v>
      </c>
      <c r="JF19" s="151">
        <v>1.5030175040000051E-3</v>
      </c>
      <c r="JG19" s="151">
        <v>1.5084786500000052E-3</v>
      </c>
      <c r="JH19" s="151">
        <v>1.5139825440000051E-3</v>
      </c>
      <c r="JI19" s="151">
        <v>1.5195291860000055E-3</v>
      </c>
      <c r="JJ19" s="151">
        <v>1.5251185760000053E-3</v>
      </c>
      <c r="JK19" s="151">
        <v>1.5307507140000054E-3</v>
      </c>
      <c r="JL19" s="151">
        <v>1.5364256000000053E-3</v>
      </c>
      <c r="JM19" s="151">
        <v>1.5421432340000057E-3</v>
      </c>
      <c r="JN19" s="151">
        <v>1.547903616000006E-3</v>
      </c>
      <c r="JO19" s="151">
        <v>1.5537067460000059E-3</v>
      </c>
      <c r="JP19" s="151">
        <v>1.5595526240000063E-3</v>
      </c>
      <c r="JQ19" s="151">
        <v>1.5654412500000065E-3</v>
      </c>
      <c r="JR19" s="151">
        <v>1.5713726240000065E-3</v>
      </c>
      <c r="JS19" s="151">
        <v>1.5773467460000069E-3</v>
      </c>
      <c r="JT19" s="151">
        <v>1.5833636160000066E-3</v>
      </c>
      <c r="JU19" s="151">
        <v>1.5894232340000066E-3</v>
      </c>
      <c r="JV19" s="151">
        <v>1.5955256000000071E-3</v>
      </c>
      <c r="JW19" s="151">
        <v>1.6016707140000073E-3</v>
      </c>
      <c r="JX19" s="151">
        <v>1.6078585760000074E-3</v>
      </c>
      <c r="JY19" s="151">
        <v>1.6140891860000073E-3</v>
      </c>
      <c r="JZ19" s="151">
        <v>1.6203625440000076E-3</v>
      </c>
      <c r="KA19" s="151">
        <v>1.6266786500000077E-3</v>
      </c>
      <c r="KB19" s="151">
        <v>1.6330375040000079E-3</v>
      </c>
      <c r="KC19" s="151">
        <v>1.6394391060000079E-3</v>
      </c>
      <c r="KD19" s="151">
        <v>1.645883456000008E-3</v>
      </c>
      <c r="KE19" s="151">
        <v>1.6523705540000084E-3</v>
      </c>
      <c r="KF19" s="151">
        <v>1.6589004000000082E-3</v>
      </c>
      <c r="KG19" s="151">
        <v>1.6654729940000085E-3</v>
      </c>
      <c r="KH19" s="151">
        <v>1.6720883360000086E-3</v>
      </c>
      <c r="KI19" s="151">
        <v>1.6787464260000088E-3</v>
      </c>
      <c r="KJ19" s="151">
        <v>1.685447264000009E-3</v>
      </c>
      <c r="KK19" s="151">
        <v>1.6921908500000091E-3</v>
      </c>
      <c r="KL19" s="151">
        <v>1.6989771840000092E-3</v>
      </c>
      <c r="KM19" s="151">
        <v>1.7058062660000096E-3</v>
      </c>
      <c r="KN19" s="151">
        <v>1.7126780960000096E-3</v>
      </c>
      <c r="KO19" s="151">
        <v>1.7195926740000095E-3</v>
      </c>
      <c r="KP19" s="151">
        <v>1.7265500000000098E-3</v>
      </c>
      <c r="KQ19" s="150">
        <v>1.73355007400001E-3</v>
      </c>
      <c r="KR19" s="150">
        <v>1.7405928960000101E-3</v>
      </c>
      <c r="KS19" s="150">
        <v>1.7476784660000106E-3</v>
      </c>
      <c r="KT19" s="150">
        <v>1.7548067840000103E-3</v>
      </c>
      <c r="KU19" s="150">
        <v>1.7619778500000108E-3</v>
      </c>
      <c r="KV19" s="150">
        <v>1.7691916640000108E-3</v>
      </c>
      <c r="KW19" s="150">
        <v>1.7764482260000112E-3</v>
      </c>
      <c r="KX19" s="150">
        <v>1.7837475360000113E-3</v>
      </c>
      <c r="KY19" s="150">
        <v>1.7910895940000116E-3</v>
      </c>
      <c r="KZ19" s="150">
        <v>1.7984744000000116E-3</v>
      </c>
      <c r="LA19" s="150">
        <v>1.8059019540000117E-3</v>
      </c>
      <c r="LB19" s="150">
        <v>1.8133722560000121E-3</v>
      </c>
      <c r="LC19" s="150">
        <v>1.8208853060000122E-3</v>
      </c>
      <c r="LD19" s="151">
        <v>1.828441104000012E-3</v>
      </c>
      <c r="LE19" s="151">
        <v>1.8360396500000126E-3</v>
      </c>
      <c r="LF19" s="151">
        <v>1.8436809440000124E-3</v>
      </c>
      <c r="LG19" s="151">
        <v>1.8513649860000128E-3</v>
      </c>
      <c r="LH19" s="151">
        <v>1.8590917760000132E-3</v>
      </c>
      <c r="LI19" s="151">
        <v>1.8668613140000131E-3</v>
      </c>
      <c r="LJ19" s="151">
        <v>1.8746736000000133E-3</v>
      </c>
      <c r="LK19" s="151">
        <v>1.8825286340000136E-3</v>
      </c>
      <c r="LL19" s="151">
        <v>1.8904264160000135E-3</v>
      </c>
      <c r="LM19" s="151">
        <v>1.8983669460000141E-3</v>
      </c>
      <c r="LN19" s="151">
        <v>1.9063502240000141E-3</v>
      </c>
      <c r="LO19" s="151">
        <v>1.9143762500000144E-3</v>
      </c>
      <c r="LP19" s="151">
        <v>1.9224450240000143E-3</v>
      </c>
      <c r="LQ19" s="151">
        <v>1.9305565460000149E-3</v>
      </c>
      <c r="LR19" s="151">
        <v>1.9387108160000149E-3</v>
      </c>
      <c r="LS19" s="151">
        <v>1.9469078340000152E-3</v>
      </c>
      <c r="LT19" s="151">
        <v>1.9551476000000153E-3</v>
      </c>
      <c r="LU19" s="151">
        <v>1.9634301140000155E-3</v>
      </c>
      <c r="LV19" s="151">
        <v>1.9717553760000158E-3</v>
      </c>
      <c r="LW19" s="151">
        <v>1.9801233860000157E-3</v>
      </c>
      <c r="LX19" s="151">
        <v>1.988534144000016E-3</v>
      </c>
      <c r="LY19" s="151">
        <v>1.9969876500000165E-3</v>
      </c>
      <c r="LZ19" s="151">
        <v>2.0054839040000165E-3</v>
      </c>
      <c r="MA19" s="151">
        <v>2.0140229060000166E-3</v>
      </c>
      <c r="MB19" s="151">
        <v>2.0226046560000168E-3</v>
      </c>
      <c r="MC19" s="151">
        <v>2.031229154000017E-3</v>
      </c>
      <c r="MD19" s="151">
        <v>2.0398964000000173E-3</v>
      </c>
      <c r="ME19" s="151">
        <v>2.0486063940000172E-3</v>
      </c>
      <c r="MF19" s="151">
        <v>2.0573591360000176E-3</v>
      </c>
      <c r="MG19" s="151">
        <v>2.0661546260000176E-3</v>
      </c>
      <c r="MH19" s="151">
        <v>2.0749928640000177E-3</v>
      </c>
      <c r="MI19" s="151">
        <v>2.0838738500000187E-3</v>
      </c>
      <c r="MJ19" s="151">
        <v>2.0927975840000185E-3</v>
      </c>
      <c r="MK19" s="151">
        <v>2.1017640660000187E-3</v>
      </c>
      <c r="ML19" s="151">
        <v>2.110773296000019E-3</v>
      </c>
      <c r="MM19" s="151">
        <v>2.1198252740000189E-3</v>
      </c>
      <c r="MN19" s="151">
        <v>2.1289200000000198E-3</v>
      </c>
      <c r="MO19" s="151">
        <v>2.1380574740000199E-3</v>
      </c>
      <c r="MP19" s="151">
        <v>2.14723769600002E-3</v>
      </c>
      <c r="MQ19" s="151">
        <v>2.1564606660000201E-3</v>
      </c>
      <c r="MR19" s="151">
        <v>2.1657263840000208E-3</v>
      </c>
      <c r="MS19" s="151">
        <v>2.1750348500000206E-3</v>
      </c>
      <c r="MT19" s="151">
        <v>2.1843860640000205E-3</v>
      </c>
      <c r="MU19" s="151">
        <v>2.1937800260000214E-3</v>
      </c>
      <c r="MV19" s="151">
        <v>2.2032167360000209E-3</v>
      </c>
      <c r="MW19" s="151">
        <v>2.2126961940000219E-3</v>
      </c>
      <c r="MX19" s="151">
        <v>2.2222184000000216E-3</v>
      </c>
      <c r="MY19" s="151">
        <v>2.2317833540000218E-3</v>
      </c>
      <c r="MZ19" s="151">
        <v>2.241391056000022E-3</v>
      </c>
      <c r="NA19" s="151">
        <v>2.2510415060000223E-3</v>
      </c>
      <c r="NB19" s="151">
        <v>2.2607347040000223E-3</v>
      </c>
      <c r="NC19" s="151">
        <v>2.2704706500000231E-3</v>
      </c>
      <c r="ND19" s="151">
        <v>2.2802493440000227E-3</v>
      </c>
      <c r="NE19" s="151">
        <v>2.2900707860000233E-3</v>
      </c>
      <c r="NF19" s="151">
        <v>2.2999349760000234E-3</v>
      </c>
      <c r="NG19" s="151">
        <v>2.3098419140000232E-3</v>
      </c>
      <c r="NH19" s="151">
        <v>2.3197916000000244E-3</v>
      </c>
      <c r="NI19" s="151">
        <v>2.3297840340000247E-3</v>
      </c>
      <c r="NJ19" s="151">
        <v>2.3398192160000247E-3</v>
      </c>
      <c r="NK19" s="151">
        <v>2.3498971460000247E-3</v>
      </c>
      <c r="NL19" s="151">
        <v>2.3600178240000252E-3</v>
      </c>
      <c r="NM19" s="151">
        <v>2.3701812500000253E-3</v>
      </c>
      <c r="NN19" s="151">
        <v>2.3803874240000255E-3</v>
      </c>
      <c r="NO19" s="151">
        <v>2.3906363460000257E-3</v>
      </c>
      <c r="NP19" s="151">
        <v>2.4009280160000256E-3</v>
      </c>
      <c r="NQ19" s="151">
        <v>2.411262434000026E-3</v>
      </c>
      <c r="NR19" s="151">
        <v>2.4216396000000268E-3</v>
      </c>
      <c r="NS19" s="151">
        <v>2.4320595140000269E-3</v>
      </c>
      <c r="NT19" s="151">
        <v>2.442522176000027E-3</v>
      </c>
      <c r="NU19" s="151">
        <v>2.4530275860000271E-3</v>
      </c>
      <c r="NV19" s="151">
        <v>2.4635757440000278E-3</v>
      </c>
      <c r="NW19" s="151">
        <v>2.4741666500000281E-3</v>
      </c>
      <c r="NX19" s="151">
        <v>2.4848003040000284E-3</v>
      </c>
      <c r="NY19" s="151">
        <v>2.4954767060000283E-3</v>
      </c>
      <c r="NZ19" s="151">
        <v>2.5061958560000288E-3</v>
      </c>
      <c r="OA19" s="151">
        <v>2.5169577540000293E-3</v>
      </c>
      <c r="OB19" s="151">
        <v>2.5277624000000294E-3</v>
      </c>
      <c r="OC19" s="151">
        <v>2.5386097940000296E-3</v>
      </c>
      <c r="OD19" s="151">
        <v>2.5494999360000303E-3</v>
      </c>
      <c r="OE19" s="151">
        <v>2.5604328260000297E-3</v>
      </c>
      <c r="OF19" s="151">
        <v>2.5714084640000301E-3</v>
      </c>
      <c r="OG19" s="151">
        <v>2.5824268500000301E-3</v>
      </c>
      <c r="OH19" s="151">
        <v>2.5934879840000314E-3</v>
      </c>
      <c r="OI19" s="151">
        <v>2.6045918660000311E-3</v>
      </c>
      <c r="OJ19" s="151">
        <v>2.6157384960000317E-3</v>
      </c>
      <c r="OK19" s="151">
        <v>2.6269278740000315E-3</v>
      </c>
      <c r="OL19" s="151">
        <v>2.6381600000000317E-3</v>
      </c>
      <c r="OM19" s="158">
        <v>2.6494348740000008E-3</v>
      </c>
      <c r="ON19" s="158">
        <v>2.6607524960000008E-3</v>
      </c>
      <c r="OO19" s="158">
        <v>2.6721128660000004E-3</v>
      </c>
      <c r="OP19" s="158">
        <v>2.6835159840000004E-3</v>
      </c>
      <c r="OQ19" s="158">
        <v>2.694961850000001E-3</v>
      </c>
      <c r="OR19" s="158">
        <v>2.7064504640000007E-3</v>
      </c>
      <c r="OS19" s="158">
        <v>2.717981826000001E-3</v>
      </c>
      <c r="OT19" s="158">
        <v>2.7295559360000017E-3</v>
      </c>
      <c r="OU19" s="158">
        <v>2.7411727940000012E-3</v>
      </c>
      <c r="OV19" s="158">
        <v>2.7528324000000016E-3</v>
      </c>
      <c r="OW19" s="158">
        <v>2.7645347540000017E-3</v>
      </c>
      <c r="OX19" s="158">
        <v>2.7762798560000018E-3</v>
      </c>
      <c r="OY19" s="158">
        <v>2.7880677060000019E-3</v>
      </c>
      <c r="OZ19" s="158">
        <v>2.7998983040000026E-3</v>
      </c>
      <c r="PA19" s="159">
        <v>2.8117716500000028E-3</v>
      </c>
      <c r="PB19" s="159">
        <v>2.8236877440000032E-3</v>
      </c>
      <c r="PC19" s="159">
        <v>2.8356465860000031E-3</v>
      </c>
      <c r="PD19" s="159">
        <v>2.8476481760000027E-3</v>
      </c>
      <c r="PE19" s="159">
        <v>2.8596925140000036E-3</v>
      </c>
      <c r="PF19" s="159">
        <v>2.8717796000000029E-3</v>
      </c>
      <c r="PG19" s="159">
        <v>2.8839094340000039E-3</v>
      </c>
      <c r="PH19" s="159">
        <v>2.8960820160000033E-3</v>
      </c>
      <c r="PI19" s="159">
        <v>2.908297346000004E-3</v>
      </c>
      <c r="PJ19" s="159">
        <v>2.9205554240000044E-3</v>
      </c>
      <c r="PK19" s="159">
        <v>2.9328562500000044E-3</v>
      </c>
      <c r="PL19" s="159">
        <v>2.9451998240000044E-3</v>
      </c>
      <c r="PM19" s="159">
        <v>2.9575861460000054E-3</v>
      </c>
      <c r="PN19" s="159">
        <v>2.9700152160000047E-3</v>
      </c>
      <c r="PO19" s="159">
        <v>2.9824870340000053E-3</v>
      </c>
      <c r="PP19" s="159">
        <v>2.9950016000000056E-3</v>
      </c>
      <c r="PQ19" s="159">
        <v>3.0075589140000059E-3</v>
      </c>
      <c r="PR19" s="159">
        <v>3.0201589760000059E-3</v>
      </c>
      <c r="PS19" s="159">
        <v>3.0328017860000054E-3</v>
      </c>
      <c r="PT19" s="159">
        <v>3.0454873440000064E-3</v>
      </c>
      <c r="PU19" s="159">
        <v>3.0582156500000069E-3</v>
      </c>
      <c r="PV19" s="159">
        <v>3.0709867040000062E-3</v>
      </c>
      <c r="PW19" s="159">
        <v>3.0838005060000073E-3</v>
      </c>
      <c r="PX19" s="159">
        <v>3.0966570560000072E-3</v>
      </c>
      <c r="PY19" s="159">
        <v>3.1095563540000071E-3</v>
      </c>
      <c r="PZ19" s="159">
        <v>3.122498400000008E-3</v>
      </c>
      <c r="QA19" s="159">
        <v>3.1354831940000084E-3</v>
      </c>
      <c r="QB19" s="159">
        <v>3.1485107360000085E-3</v>
      </c>
      <c r="QC19" s="159">
        <v>3.1615810260000078E-3</v>
      </c>
      <c r="QD19" s="159">
        <v>3.1746940640000076E-3</v>
      </c>
      <c r="QE19" s="159">
        <v>3.1878498500000087E-3</v>
      </c>
      <c r="QF19" s="159">
        <v>3.2010483840000082E-3</v>
      </c>
      <c r="QG19" s="159">
        <v>3.2142896660000086E-3</v>
      </c>
      <c r="QH19" s="159">
        <v>3.227573696000009E-3</v>
      </c>
      <c r="QI19" s="159">
        <v>3.2409004740000091E-3</v>
      </c>
      <c r="QJ19" s="159">
        <v>3.2542700000000092E-3</v>
      </c>
      <c r="QK19" s="159">
        <v>3.2676822740000098E-3</v>
      </c>
      <c r="QL19" s="159">
        <v>3.2811372960000096E-3</v>
      </c>
      <c r="QM19" s="159">
        <v>3.2946350660000099E-3</v>
      </c>
      <c r="QN19" s="159">
        <v>3.3081755840000102E-3</v>
      </c>
      <c r="QO19" s="159">
        <v>3.3217588500000107E-3</v>
      </c>
      <c r="QP19" s="159">
        <v>3.3353848640000116E-3</v>
      </c>
      <c r="QQ19" s="159">
        <v>3.3490536260000116E-3</v>
      </c>
      <c r="QR19" s="159">
        <v>3.3627651360000109E-3</v>
      </c>
      <c r="QS19" s="159">
        <v>3.3765193940000116E-3</v>
      </c>
      <c r="QT19" s="159">
        <v>3.3903164000000118E-3</v>
      </c>
      <c r="QU19" s="159">
        <v>3.4041561540000122E-3</v>
      </c>
      <c r="QV19" s="159">
        <v>3.4180386560000121E-3</v>
      </c>
      <c r="QW19" s="159">
        <v>3.431963906000013E-3</v>
      </c>
      <c r="QX19" s="159">
        <v>3.4459319040000126E-3</v>
      </c>
      <c r="QY19" s="159">
        <v>3.4599426500000132E-3</v>
      </c>
      <c r="QZ19" s="159">
        <v>3.4739961440000133E-3</v>
      </c>
      <c r="RA19" s="159">
        <v>3.4880923860000136E-3</v>
      </c>
      <c r="RB19" s="159">
        <v>3.5022313760000134E-3</v>
      </c>
      <c r="RC19" s="159">
        <v>3.5164131140000142E-3</v>
      </c>
      <c r="RD19" s="159">
        <v>3.530637600000015E-3</v>
      </c>
      <c r="RE19" s="159">
        <v>3.5449048340000146E-3</v>
      </c>
      <c r="RF19" s="159">
        <v>3.5592148160000147E-3</v>
      </c>
      <c r="RG19" s="159">
        <v>3.5735675460000162E-3</v>
      </c>
      <c r="RH19" s="159">
        <v>3.5879630240000151E-3</v>
      </c>
      <c r="RI19" s="159">
        <v>3.6024012500000145E-3</v>
      </c>
      <c r="RJ19" s="159">
        <v>3.6168822240000152E-3</v>
      </c>
      <c r="RK19" s="159">
        <v>3.631405946000016E-3</v>
      </c>
      <c r="RL19" s="159">
        <v>3.645972416000016E-3</v>
      </c>
      <c r="RM19" s="159">
        <v>3.6605816340000165E-3</v>
      </c>
      <c r="RN19" s="159">
        <v>3.6752336000000162E-3</v>
      </c>
      <c r="RO19" s="159">
        <v>3.6899283140000173E-3</v>
      </c>
      <c r="RP19" s="159">
        <v>3.7046657760000166E-3</v>
      </c>
      <c r="RQ19" s="159">
        <v>3.7194459860000174E-3</v>
      </c>
      <c r="RR19" s="159">
        <v>3.7342689440000186E-3</v>
      </c>
      <c r="RS19" s="159">
        <v>3.749134650000019E-3</v>
      </c>
      <c r="RT19" s="159">
        <v>3.764043104000019E-3</v>
      </c>
      <c r="RU19" s="159">
        <v>3.7789943060000187E-3</v>
      </c>
      <c r="RV19" s="159">
        <v>3.7939882560000192E-3</v>
      </c>
      <c r="RW19" s="159">
        <v>3.8090249540000186E-3</v>
      </c>
      <c r="RX19" s="159">
        <v>3.8241044000000201E-3</v>
      </c>
      <c r="RY19" s="159">
        <v>3.8392265940000204E-3</v>
      </c>
      <c r="RZ19" s="159">
        <v>3.8543915360000204E-3</v>
      </c>
      <c r="SA19" s="159">
        <v>3.86959922600002E-3</v>
      </c>
      <c r="SB19" s="159">
        <v>3.8848496640000209E-3</v>
      </c>
      <c r="SC19" s="159">
        <v>3.9001428500000201E-3</v>
      </c>
      <c r="SD19" s="159">
        <v>3.9154787840000212E-3</v>
      </c>
      <c r="SE19" s="159">
        <v>3.9308574660000218E-3</v>
      </c>
      <c r="SF19" s="159">
        <v>3.9462788960000226E-3</v>
      </c>
      <c r="SG19" s="159">
        <v>3.9617430740000216E-3</v>
      </c>
      <c r="SH19" s="159">
        <v>3.9772500000000224E-3</v>
      </c>
      <c r="SI19" s="159">
        <v>3.9927996740000225E-3</v>
      </c>
      <c r="SJ19" s="159">
        <v>4.0083920960000234E-3</v>
      </c>
      <c r="SK19" s="159">
        <v>4.0240272660000236E-3</v>
      </c>
      <c r="SL19" s="159">
        <v>4.0397051840000229E-3</v>
      </c>
      <c r="SM19" s="159">
        <v>4.0554258500000231E-3</v>
      </c>
      <c r="SN19" s="159">
        <v>4.0711892640000235E-3</v>
      </c>
      <c r="SO19" s="159">
        <v>4.086995426000023E-3</v>
      </c>
      <c r="SP19" s="159">
        <v>4.1028443360000243E-3</v>
      </c>
      <c r="SQ19" s="159">
        <v>4.1187359940000248E-3</v>
      </c>
      <c r="SR19" s="159">
        <v>4.1346704000000244E-3</v>
      </c>
      <c r="SS19" s="159">
        <v>4.1506475540000242E-3</v>
      </c>
      <c r="ST19" s="159">
        <v>4.1666674560000248E-3</v>
      </c>
      <c r="SU19" s="159">
        <v>4.1827301060000256E-3</v>
      </c>
      <c r="SV19" s="159">
        <v>4.1988355040000255E-3</v>
      </c>
      <c r="SW19" s="159">
        <v>4.2149836500000263E-3</v>
      </c>
      <c r="SX19" s="159">
        <v>4.2311745440000272E-3</v>
      </c>
      <c r="SY19" s="159">
        <v>4.2474081860000264E-3</v>
      </c>
      <c r="SZ19" s="159">
        <v>4.2636845760000274E-3</v>
      </c>
      <c r="TA19" s="159">
        <v>4.2800037140000267E-3</v>
      </c>
      <c r="TB19" s="159">
        <v>4.296365600000027E-3</v>
      </c>
      <c r="TC19" s="159">
        <v>4.3127702340000282E-3</v>
      </c>
      <c r="TD19" s="159">
        <v>4.3292176160000277E-3</v>
      </c>
      <c r="TE19" s="159">
        <v>4.3457077460000281E-3</v>
      </c>
      <c r="TF19" s="159">
        <v>4.3622406240000286E-3</v>
      </c>
      <c r="TG19" s="159">
        <v>4.3788162500000291E-3</v>
      </c>
      <c r="TH19" s="159">
        <v>4.3954346240000297E-3</v>
      </c>
      <c r="TI19" s="159">
        <v>4.4120957460000295E-3</v>
      </c>
      <c r="TJ19" s="159">
        <v>4.4287996160000311E-3</v>
      </c>
      <c r="TK19" s="159">
        <v>4.445546234000031E-3</v>
      </c>
      <c r="TL19" s="159">
        <v>4.462335600000031E-3</v>
      </c>
      <c r="TM19" s="159">
        <v>4.479167714000031E-3</v>
      </c>
      <c r="TN19" s="159">
        <v>4.4960425760000311E-3</v>
      </c>
      <c r="TO19" s="159">
        <v>4.5129601860000321E-3</v>
      </c>
      <c r="TP19" s="159">
        <v>4.5299205440000323E-3</v>
      </c>
      <c r="TQ19" s="159">
        <v>4.5469236500000317E-3</v>
      </c>
      <c r="TR19" s="159">
        <v>4.5639695040000329E-3</v>
      </c>
      <c r="TS19" s="159">
        <v>4.5810581060000332E-3</v>
      </c>
      <c r="TT19" s="159">
        <v>4.5981894560000337E-3</v>
      </c>
      <c r="TU19" s="159">
        <v>4.615363554000035E-3</v>
      </c>
      <c r="TV19" s="159">
        <v>4.6325804000000338E-3</v>
      </c>
      <c r="TW19" s="159">
        <v>4.6498399940000344E-3</v>
      </c>
      <c r="TX19" s="159">
        <v>4.6671423360000351E-3</v>
      </c>
      <c r="TY19" s="159">
        <v>4.6844874260000358E-3</v>
      </c>
      <c r="TZ19" s="159">
        <v>4.7018752640000357E-3</v>
      </c>
      <c r="UA19" s="159">
        <v>4.7193058500000365E-3</v>
      </c>
      <c r="UB19" s="159">
        <v>4.7367791840000366E-3</v>
      </c>
      <c r="UC19" s="159">
        <v>4.7542952660000366E-3</v>
      </c>
      <c r="UD19" s="159">
        <v>4.7718540960000376E-3</v>
      </c>
      <c r="UE19" s="159">
        <v>4.7894556740000378E-3</v>
      </c>
      <c r="UF19" s="159">
        <v>4.8071000000000389E-3</v>
      </c>
      <c r="UG19" s="159">
        <v>4.8247870740000384E-3</v>
      </c>
      <c r="UH19" s="159">
        <v>4.8425168960000388E-3</v>
      </c>
      <c r="UI19" s="159">
        <v>4.8602894660000392E-3</v>
      </c>
      <c r="UJ19" s="159">
        <v>4.8781047840000405E-3</v>
      </c>
      <c r="UK19" s="159">
        <v>4.8959628500000393E-3</v>
      </c>
      <c r="UL19" s="159">
        <v>4.9138636640000399E-3</v>
      </c>
      <c r="UM19" s="159">
        <v>4.9318072260000397E-3</v>
      </c>
      <c r="UN19" s="159">
        <v>4.9497935360000404E-3</v>
      </c>
      <c r="UO19" s="159">
        <v>4.9678225940000421E-3</v>
      </c>
      <c r="UP19" s="159">
        <v>4.9858944000000412E-3</v>
      </c>
      <c r="UQ19" s="159">
        <v>5.0040089540000421E-3</v>
      </c>
      <c r="UR19" s="159">
        <v>5.0221662560000421E-3</v>
      </c>
      <c r="US19" s="159">
        <v>5.0403663060000423E-3</v>
      </c>
      <c r="UT19" s="159">
        <v>5.0586091040000433E-3</v>
      </c>
      <c r="UU19" s="159">
        <v>5.0768946500000436E-3</v>
      </c>
      <c r="UV19" s="159">
        <v>5.095222944000043E-3</v>
      </c>
      <c r="UW19" s="159">
        <v>5.1135939860000425E-3</v>
      </c>
      <c r="UX19" s="159">
        <v>5.1320077760000438E-3</v>
      </c>
      <c r="UY19" s="159">
        <v>5.1504643140000443E-3</v>
      </c>
      <c r="UZ19" s="159">
        <v>5.1689636000000448E-3</v>
      </c>
      <c r="VA19" s="159">
        <v>5.1875056340000445E-3</v>
      </c>
      <c r="VB19" s="159">
        <v>5.2060904160000452E-3</v>
      </c>
      <c r="VC19" s="159">
        <v>5.2247179460000459E-3</v>
      </c>
      <c r="VD19" s="159">
        <v>5.2433882240000458E-3</v>
      </c>
      <c r="VE19" s="159">
        <v>5.2621012500000466E-3</v>
      </c>
      <c r="VF19" s="159">
        <v>5.2808570240000467E-3</v>
      </c>
      <c r="VG19" s="159">
        <v>5.2996555460000476E-3</v>
      </c>
      <c r="VH19" s="159">
        <v>5.3184968160000477E-3</v>
      </c>
      <c r="VI19" s="159">
        <v>5.3373808340000471E-3</v>
      </c>
      <c r="VJ19" s="159">
        <v>5.3563076000000473E-3</v>
      </c>
      <c r="VK19" s="159">
        <v>5.3752771140000476E-3</v>
      </c>
      <c r="VL19" s="159">
        <v>5.3942893760000488E-3</v>
      </c>
      <c r="VM19" s="159">
        <v>5.4133443860000493E-3</v>
      </c>
      <c r="VN19" s="159">
        <v>5.4324421440000489E-3</v>
      </c>
      <c r="VO19" s="159">
        <v>5.4515826500000511E-3</v>
      </c>
      <c r="VP19" s="159">
        <v>5.47076590400005E-3</v>
      </c>
      <c r="VQ19" s="159">
        <v>5.4899919060000498E-3</v>
      </c>
      <c r="VR19" s="159">
        <v>5.5092606560000514E-3</v>
      </c>
      <c r="VS19" s="159">
        <v>5.5285721540000513E-3</v>
      </c>
      <c r="VT19" s="159">
        <v>5.5479264000000521E-3</v>
      </c>
      <c r="VU19" s="159">
        <v>5.567323394000053E-3</v>
      </c>
      <c r="VV19" s="159">
        <v>5.5867631360000522E-3</v>
      </c>
      <c r="VW19" s="159">
        <v>5.606245626000054E-3</v>
      </c>
      <c r="VX19" s="159">
        <v>5.6257708640000533E-3</v>
      </c>
      <c r="VY19" s="159">
        <v>5.6453388500000545E-3</v>
      </c>
      <c r="VZ19" s="159">
        <v>5.6649495840000539E-3</v>
      </c>
      <c r="WA19" s="159">
        <v>5.6846030660000543E-3</v>
      </c>
      <c r="WB19" s="159">
        <v>5.7042992960000547E-3</v>
      </c>
      <c r="WC19" s="159">
        <v>5.724038274000056E-3</v>
      </c>
      <c r="WD19" s="159">
        <v>5.7438200000000557E-3</v>
      </c>
      <c r="WE19" s="152">
        <v>5.7636444740000008E-3</v>
      </c>
      <c r="WF19" s="152">
        <v>5.7835116960000014E-3</v>
      </c>
      <c r="WG19" s="152">
        <v>5.8034216660000013E-3</v>
      </c>
      <c r="WH19" s="152">
        <v>5.823374384000002E-3</v>
      </c>
      <c r="WI19" s="152">
        <v>5.843369850000002E-3</v>
      </c>
      <c r="WJ19" s="152">
        <v>5.863408064000002E-3</v>
      </c>
      <c r="WK19" s="152">
        <v>5.8834890260000021E-3</v>
      </c>
      <c r="WL19" s="152">
        <v>5.9036127360000022E-3</v>
      </c>
      <c r="WM19" s="152">
        <v>5.9237791940000032E-3</v>
      </c>
      <c r="WN19" s="152">
        <v>5.9439884000000035E-3</v>
      </c>
      <c r="WO19" s="152">
        <v>5.9642403540000029E-3</v>
      </c>
      <c r="WP19" s="152">
        <v>5.9845350560000033E-3</v>
      </c>
      <c r="WQ19" s="152">
        <v>6.0048725060000037E-3</v>
      </c>
      <c r="WR19" s="152">
        <v>6.0252527040000033E-3</v>
      </c>
      <c r="WS19" s="153">
        <v>6.0456756500000056E-3</v>
      </c>
      <c r="WT19" s="153">
        <v>6.0661413440000044E-3</v>
      </c>
      <c r="WU19" s="153">
        <v>6.0866497860000059E-3</v>
      </c>
      <c r="WV19" s="153">
        <v>6.1072009760000058E-3</v>
      </c>
      <c r="WW19" s="153">
        <v>6.1277949140000057E-3</v>
      </c>
      <c r="WX19" s="153">
        <v>6.1484316000000065E-3</v>
      </c>
      <c r="WY19" s="153">
        <v>6.1691110340000065E-3</v>
      </c>
      <c r="WZ19" s="153">
        <v>6.1898332160000066E-3</v>
      </c>
      <c r="XA19" s="153">
        <v>6.2105981460000067E-3</v>
      </c>
      <c r="XB19" s="153">
        <v>6.2314058240000077E-3</v>
      </c>
      <c r="XC19" s="153">
        <v>6.252256250000008E-3</v>
      </c>
      <c r="XD19" s="153">
        <v>6.2731494240000074E-3</v>
      </c>
      <c r="XE19" s="153">
        <v>6.2940853460000078E-3</v>
      </c>
      <c r="XF19" s="153">
        <v>6.3150640160000082E-3</v>
      </c>
      <c r="XG19" s="153">
        <v>6.3360854340000087E-3</v>
      </c>
      <c r="XH19" s="153">
        <v>6.3571496000000083E-3</v>
      </c>
      <c r="XI19" s="153">
        <v>6.3782565140000089E-3</v>
      </c>
      <c r="XJ19" s="153">
        <v>6.3994061760000087E-3</v>
      </c>
      <c r="XK19" s="153">
        <v>6.4205985860000094E-3</v>
      </c>
      <c r="XL19" s="153">
        <v>6.441833744000011E-3</v>
      </c>
      <c r="XM19" s="153">
        <v>6.463111650000011E-3</v>
      </c>
      <c r="XN19" s="153">
        <v>6.484432304000011E-3</v>
      </c>
      <c r="XO19" s="153">
        <v>6.5057957060000119E-3</v>
      </c>
      <c r="XP19" s="153">
        <v>6.5272018560000112E-3</v>
      </c>
      <c r="XQ19" s="153">
        <v>6.5486507540000113E-3</v>
      </c>
      <c r="XR19" s="153">
        <v>6.5701424000000116E-3</v>
      </c>
      <c r="XS19" s="153">
        <v>6.5916767940000119E-3</v>
      </c>
      <c r="XT19" s="153">
        <v>6.6132539360000096E-3</v>
      </c>
      <c r="XU19" s="153">
        <v>6.6348738260000083E-3</v>
      </c>
      <c r="XV19" s="153">
        <v>6.656536464000007E-3</v>
      </c>
      <c r="XW19" s="153">
        <v>6.6782418500000058E-3</v>
      </c>
      <c r="XX19" s="153">
        <v>6.699989984000003E-3</v>
      </c>
      <c r="XY19" s="153">
        <v>6.7217808660000036E-3</v>
      </c>
      <c r="XZ19" s="153">
        <v>6.7436144960000034E-3</v>
      </c>
      <c r="YA19" s="153">
        <v>6.7654908740000016E-3</v>
      </c>
      <c r="YB19" s="153">
        <v>6.7874100000000007E-3</v>
      </c>
      <c r="YC19" s="153">
        <v>6.8093718739999989E-3</v>
      </c>
      <c r="YD19" s="153">
        <v>6.8313764959999964E-3</v>
      </c>
      <c r="YE19" s="153">
        <v>6.8534238659999957E-3</v>
      </c>
      <c r="YF19" s="153">
        <v>6.875513983999995E-3</v>
      </c>
      <c r="YG19" s="153">
        <v>6.8976468499999943E-3</v>
      </c>
      <c r="YH19" s="153">
        <v>6.919822463999992E-3</v>
      </c>
      <c r="YI19" s="153">
        <v>6.9420408259999898E-3</v>
      </c>
      <c r="YJ19" s="153">
        <v>6.9643019359999902E-3</v>
      </c>
      <c r="YK19" s="153">
        <v>6.9866057939999881E-3</v>
      </c>
      <c r="YL19" s="153">
        <v>7.0089523999999868E-3</v>
      </c>
      <c r="YM19" s="153">
        <v>7.0313417539999866E-3</v>
      </c>
      <c r="YN19" s="153">
        <v>7.0537738559999855E-3</v>
      </c>
      <c r="YO19" s="153">
        <v>7.0762487059999836E-3</v>
      </c>
      <c r="YP19" s="153">
        <v>7.0987663039999817E-3</v>
      </c>
      <c r="YQ19" s="153">
        <v>7.1213266499999817E-3</v>
      </c>
      <c r="YR19" s="153">
        <v>7.1439297439999791E-3</v>
      </c>
      <c r="YS19" s="153">
        <v>7.1665755859999765E-3</v>
      </c>
      <c r="YT19" s="153">
        <v>7.1892641759999766E-3</v>
      </c>
      <c r="YU19" s="153">
        <v>7.2119955139999751E-3</v>
      </c>
      <c r="YV19" s="153">
        <v>7.2347695999999736E-3</v>
      </c>
      <c r="YW19" s="153">
        <v>7.257586433999973E-3</v>
      </c>
      <c r="YX19" s="153">
        <v>7.2804460159999708E-3</v>
      </c>
      <c r="YY19" s="153">
        <v>7.3033483459999703E-3</v>
      </c>
      <c r="YZ19" s="153">
        <v>7.326293423999969E-3</v>
      </c>
      <c r="ZA19" s="153">
        <v>7.3492812499999678E-3</v>
      </c>
      <c r="ZB19" s="153">
        <v>7.3723118239999667E-3</v>
      </c>
      <c r="ZC19" s="153">
        <v>7.395385145999963E-3</v>
      </c>
      <c r="ZD19" s="153">
        <v>7.4185012159999628E-3</v>
      </c>
      <c r="ZE19" s="153">
        <v>7.4416600339999627E-3</v>
      </c>
      <c r="ZF19" s="153">
        <v>7.46486159999996E-3</v>
      </c>
      <c r="ZG19" s="153">
        <v>7.4881059139999592E-3</v>
      </c>
      <c r="ZH19" s="153">
        <v>7.5113929759999575E-3</v>
      </c>
      <c r="ZI19" s="153">
        <v>7.5347227859999559E-3</v>
      </c>
      <c r="ZJ19" s="153">
        <v>7.5580953439999543E-3</v>
      </c>
      <c r="ZK19" s="153">
        <v>7.5815106499999528E-3</v>
      </c>
      <c r="ZL19" s="153">
        <v>7.6049687039999522E-3</v>
      </c>
      <c r="ZM19" s="153">
        <v>7.6284695059999508E-3</v>
      </c>
      <c r="ZN19" s="153">
        <v>7.6520130559999486E-3</v>
      </c>
      <c r="ZO19" s="153">
        <v>7.6755993539999482E-3</v>
      </c>
      <c r="ZP19" s="153">
        <v>7.6992283999999479E-3</v>
      </c>
      <c r="ZQ19" s="153">
        <v>7.7229001939999441E-3</v>
      </c>
      <c r="ZR19" s="153">
        <v>7.7466147359999439E-3</v>
      </c>
      <c r="ZS19" s="153">
        <v>7.7703720259999411E-3</v>
      </c>
      <c r="ZT19" s="153">
        <v>7.794172063999941E-3</v>
      </c>
      <c r="ZU19" s="153">
        <v>7.8180148499999401E-3</v>
      </c>
      <c r="ZV19" s="153">
        <v>7.8419003839999366E-3</v>
      </c>
      <c r="ZW19" s="153">
        <v>7.8658286659999358E-3</v>
      </c>
      <c r="ZX19" s="153">
        <v>7.8897996959999342E-3</v>
      </c>
      <c r="ZY19" s="153">
        <v>7.9138134739999335E-3</v>
      </c>
      <c r="ZZ19" s="153">
        <v>7.9378699999999303E-3</v>
      </c>
      <c r="AAA19" s="153">
        <v>7.9619692739999297E-3</v>
      </c>
      <c r="AAB19" s="153">
        <v>7.9861112959999283E-3</v>
      </c>
      <c r="AAC19" s="153">
        <v>8.0102960659999261E-3</v>
      </c>
      <c r="AAD19" s="153">
        <v>8.0345235839999266E-3</v>
      </c>
      <c r="AAE19" s="153">
        <v>8.0587938499999245E-3</v>
      </c>
      <c r="AAF19" s="153">
        <v>8.0831068639999233E-3</v>
      </c>
      <c r="AAG19" s="153">
        <v>8.1074626259999213E-3</v>
      </c>
      <c r="AAH19" s="153">
        <v>8.1318611359999186E-3</v>
      </c>
      <c r="AAI19" s="153">
        <v>8.1563023939999167E-3</v>
      </c>
      <c r="AAJ19" s="153">
        <v>8.1807863999999175E-3</v>
      </c>
      <c r="AAK19" s="153">
        <v>8.2053131539999141E-3</v>
      </c>
      <c r="AAL19" s="153">
        <v>8.2298826559999132E-3</v>
      </c>
      <c r="AAM19" s="153">
        <v>8.2544949059999099E-3</v>
      </c>
      <c r="AAN19" s="153">
        <v>8.2791499039999109E-3</v>
      </c>
      <c r="AAO19" s="153">
        <v>8.3038476499999094E-3</v>
      </c>
      <c r="AAP19" s="153">
        <v>8.3285881439999071E-3</v>
      </c>
      <c r="AAQ19" s="153">
        <v>8.3533713859999074E-3</v>
      </c>
      <c r="AAR19" s="153">
        <v>8.3781973759999035E-3</v>
      </c>
      <c r="AAS19" s="153">
        <v>8.4030661139999022E-3</v>
      </c>
      <c r="AAT19" s="153">
        <v>8.4279775999999001E-3</v>
      </c>
      <c r="AAU19" s="153">
        <v>8.452931833999899E-3</v>
      </c>
      <c r="AAV19" s="153">
        <v>8.4779288159998988E-3</v>
      </c>
      <c r="AAW19" s="153">
        <v>8.5029685459998942E-3</v>
      </c>
      <c r="AAX19" s="153">
        <v>8.5280510239998959E-3</v>
      </c>
      <c r="AAY19" s="153">
        <v>8.5531762499998915E-3</v>
      </c>
      <c r="AAZ19" s="153">
        <v>8.5783442239998915E-3</v>
      </c>
      <c r="ABA19" s="153">
        <v>8.6035549459998889E-3</v>
      </c>
      <c r="ABB19" s="153">
        <v>8.6288084159998873E-3</v>
      </c>
      <c r="ABC19" s="153">
        <v>8.6541046339998848E-3</v>
      </c>
      <c r="ABD19" s="153">
        <v>8.6794435999998851E-3</v>
      </c>
      <c r="ABE19" s="153">
        <v>8.7048253139998828E-3</v>
      </c>
      <c r="ABF19" s="153">
        <v>8.7302497759998814E-3</v>
      </c>
      <c r="ABG19" s="153">
        <v>8.7557169859998809E-3</v>
      </c>
      <c r="ABH19" s="153">
        <v>8.7812269439998761E-3</v>
      </c>
      <c r="ABI19" s="153">
        <v>8.8067796499998775E-3</v>
      </c>
      <c r="ABJ19" s="153">
        <v>8.8323751039998764E-3</v>
      </c>
      <c r="ABK19" s="153">
        <v>8.8580133059998727E-3</v>
      </c>
      <c r="ABL19" s="153">
        <v>8.8836942559998699E-3</v>
      </c>
      <c r="ABM19" s="153">
        <v>8.9094179539998715E-3</v>
      </c>
      <c r="ABN19" s="153">
        <v>8.9351843999998688E-3</v>
      </c>
      <c r="ABO19" s="153">
        <v>8.9609935939998654E-3</v>
      </c>
      <c r="ABP19" s="153">
        <v>8.9868455359998628E-3</v>
      </c>
      <c r="ABQ19" s="153">
        <v>9.0127402259998629E-3</v>
      </c>
      <c r="ABR19" s="153">
        <v>9.0386776639998605E-3</v>
      </c>
      <c r="ABS19" s="153">
        <v>9.0646578499998607E-3</v>
      </c>
      <c r="ABT19" s="153">
        <v>9.0906807839998601E-3</v>
      </c>
      <c r="ABU19" s="153">
        <v>9.116746465999857E-3</v>
      </c>
      <c r="ABV19" s="153">
        <v>9.1428548959998548E-3</v>
      </c>
      <c r="ABW19" s="153">
        <v>9.1690060739998518E-3</v>
      </c>
      <c r="ABX19" s="153">
        <v>9.1951999999998514E-3</v>
      </c>
      <c r="ABY19" s="153">
        <v>9.2214366739998485E-3</v>
      </c>
      <c r="ABZ19" s="153">
        <v>9.2477160959998465E-3</v>
      </c>
      <c r="ACA19" s="153">
        <v>9.2740382659998472E-3</v>
      </c>
      <c r="ACB19" s="153">
        <v>9.3004031839998436E-3</v>
      </c>
      <c r="ACC19" s="153">
        <v>9.3268108499998427E-3</v>
      </c>
      <c r="ACD19" s="153">
        <v>9.353261263999841E-3</v>
      </c>
      <c r="ACE19" s="153">
        <v>9.3797544259998384E-3</v>
      </c>
      <c r="ACF19" s="153">
        <v>9.406290335999835E-3</v>
      </c>
      <c r="ACG19" s="153">
        <v>9.4328689939998343E-3</v>
      </c>
      <c r="ACH19" s="153">
        <v>9.4594903999998346E-3</v>
      </c>
      <c r="ACI19" s="153">
        <v>9.4861545539998322E-3</v>
      </c>
      <c r="ACJ19" s="153">
        <v>9.5128614559998308E-3</v>
      </c>
      <c r="ACK19" s="153">
        <v>9.5396111059998286E-3</v>
      </c>
      <c r="ACL19" s="153">
        <v>9.5664035039998273E-3</v>
      </c>
      <c r="ACM19" s="153">
        <v>9.5932386499998253E-3</v>
      </c>
      <c r="ACN19" s="153">
        <v>9.6201165439998224E-3</v>
      </c>
      <c r="ACO19" s="153">
        <v>9.6470371859998186E-3</v>
      </c>
      <c r="ACP19" s="153">
        <v>9.6740005759998176E-3</v>
      </c>
      <c r="ACQ19" s="153">
        <v>9.7010067139998175E-3</v>
      </c>
      <c r="ACR19" s="153">
        <v>9.7280555999998148E-3</v>
      </c>
      <c r="ACS19" s="153">
        <v>9.7551472339998148E-3</v>
      </c>
      <c r="ACT19" s="153">
        <v>9.7822816159998105E-3</v>
      </c>
      <c r="ACU19" s="153">
        <v>9.8094587459998089E-3</v>
      </c>
      <c r="ACV19" s="153">
        <v>9.8366786239998064E-3</v>
      </c>
      <c r="ACW19" s="153">
        <v>9.8639412499998066E-3</v>
      </c>
      <c r="ACX19" s="153">
        <v>9.8912466239998061E-3</v>
      </c>
      <c r="ACY19" s="153">
        <v>9.9185947459998029E-3</v>
      </c>
      <c r="ACZ19" s="153">
        <v>9.9459856159998007E-3</v>
      </c>
      <c r="ADA19" s="153">
        <v>9.9734192339997994E-3</v>
      </c>
      <c r="ADB19" s="153">
        <v>1.0000895599999797E-2</v>
      </c>
      <c r="ADC19" s="153">
        <v>1.0028414713999794E-2</v>
      </c>
      <c r="ADD19" s="153">
        <v>1.0055976575999792E-2</v>
      </c>
      <c r="ADE19" s="153">
        <v>1.008358118599979E-2</v>
      </c>
      <c r="ADF19" s="153">
        <v>1.0111228543999791E-2</v>
      </c>
      <c r="ADG19" s="153">
        <v>1.0138918649999789E-2</v>
      </c>
      <c r="ADH19" s="153">
        <v>1.0166651503999787E-2</v>
      </c>
      <c r="ADI19" s="153">
        <v>1.0194427105999784E-2</v>
      </c>
      <c r="ADJ19" s="153">
        <v>1.0222245455999783E-2</v>
      </c>
      <c r="ADK19" s="153">
        <v>1.0250106553999778E-2</v>
      </c>
      <c r="ADL19" s="153">
        <v>1.0278010399999777E-2</v>
      </c>
      <c r="ADM19" s="153">
        <v>1.0305956993999775E-2</v>
      </c>
      <c r="ADN19" s="153">
        <v>1.0333946335999775E-2</v>
      </c>
      <c r="ADO19" s="153">
        <v>1.0361978425999771E-2</v>
      </c>
      <c r="ADP19" s="153">
        <v>1.0390053263999768E-2</v>
      </c>
      <c r="ADQ19" s="153">
        <v>1.0418170849999768E-2</v>
      </c>
      <c r="ADR19" s="153">
        <v>1.0446331183999766E-2</v>
      </c>
      <c r="ADS19" s="153">
        <v>1.0474534265999763E-2</v>
      </c>
      <c r="ADT19" s="153">
        <v>1.0502780095999762E-2</v>
      </c>
      <c r="ADU19" s="153">
        <v>1.053106867399976E-2</v>
      </c>
      <c r="ADV19" s="152">
        <v>1.0559399999999757E-2</v>
      </c>
      <c r="ADW19" s="569"/>
    </row>
    <row r="20" spans="1:803" x14ac:dyDescent="0.3">
      <c r="A20" s="570">
        <v>5</v>
      </c>
      <c r="B20" s="163" t="s">
        <v>184</v>
      </c>
      <c r="C20" s="150">
        <v>1.43200001248E-3</v>
      </c>
      <c r="D20" s="150">
        <v>1.4320000998399999E-3</v>
      </c>
      <c r="E20" s="150">
        <v>1.4320003369599999E-3</v>
      </c>
      <c r="F20" s="150">
        <v>1.4320007987199998E-3</v>
      </c>
      <c r="G20" s="150">
        <v>1.43200156E-3</v>
      </c>
      <c r="H20" s="150">
        <v>1.4320026956800001E-3</v>
      </c>
      <c r="I20" s="150">
        <v>1.4320042806399999E-3</v>
      </c>
      <c r="J20" s="150">
        <v>1.4320063897599999E-3</v>
      </c>
      <c r="K20" s="150">
        <v>1.4320090979199997E-3</v>
      </c>
      <c r="L20" s="150">
        <v>1.4320124800000001E-3</v>
      </c>
      <c r="M20" s="150">
        <v>1.4320166108799999E-3</v>
      </c>
      <c r="N20" s="150">
        <v>1.4320215654399998E-3</v>
      </c>
      <c r="O20" s="150">
        <v>1.4320274185599998E-3</v>
      </c>
      <c r="P20" s="150">
        <v>1.43203424512E-3</v>
      </c>
      <c r="Q20" s="151">
        <v>1.4320421200000001E-3</v>
      </c>
      <c r="R20" s="151">
        <v>1.4320511180799999E-3</v>
      </c>
      <c r="S20" s="151">
        <v>1.4320613142399998E-3</v>
      </c>
      <c r="T20" s="151">
        <v>1.4320727833600001E-3</v>
      </c>
      <c r="U20" s="151">
        <v>1.4320856003199999E-3</v>
      </c>
      <c r="V20" s="151">
        <v>1.4320998399999999E-3</v>
      </c>
      <c r="W20" s="151">
        <v>1.4321155772799999E-3</v>
      </c>
      <c r="X20" s="151">
        <v>1.4321328870399999E-3</v>
      </c>
      <c r="Y20" s="151">
        <v>1.4321518441600001E-3</v>
      </c>
      <c r="Z20" s="151">
        <v>1.4321725235199999E-3</v>
      </c>
      <c r="AA20" s="151">
        <v>1.432195E-3</v>
      </c>
      <c r="AB20" s="151">
        <v>1.43221934848E-3</v>
      </c>
      <c r="AC20" s="151">
        <v>1.4322456438399999E-3</v>
      </c>
      <c r="AD20" s="151">
        <v>1.4322739609599999E-3</v>
      </c>
      <c r="AE20" s="151">
        <v>1.4323043747199997E-3</v>
      </c>
      <c r="AF20" s="151">
        <v>1.4323369599999998E-3</v>
      </c>
      <c r="AG20" s="151">
        <v>1.43237179168E-3</v>
      </c>
      <c r="AH20" s="151">
        <v>1.4324089446399999E-3</v>
      </c>
      <c r="AI20" s="151">
        <v>1.4324484937599999E-3</v>
      </c>
      <c r="AJ20" s="151">
        <v>1.4324905139200001E-3</v>
      </c>
      <c r="AK20" s="151">
        <v>1.4325350800000001E-3</v>
      </c>
      <c r="AL20" s="151">
        <v>1.43258226688E-3</v>
      </c>
      <c r="AM20" s="151">
        <v>1.43263214944E-3</v>
      </c>
      <c r="AN20" s="151">
        <v>1.4326848025600001E-3</v>
      </c>
      <c r="AO20" s="151">
        <v>1.4327403011199999E-3</v>
      </c>
      <c r="AP20" s="151">
        <v>1.43279872E-3</v>
      </c>
      <c r="AQ20" s="151">
        <v>1.4328601340799999E-3</v>
      </c>
      <c r="AR20" s="151">
        <v>1.4329246182399999E-3</v>
      </c>
      <c r="AS20" s="151">
        <v>1.4329922473599998E-3</v>
      </c>
      <c r="AT20" s="151">
        <v>1.43306309632E-3</v>
      </c>
      <c r="AU20" s="151">
        <v>1.43313724E-3</v>
      </c>
      <c r="AV20" s="151">
        <v>1.4332147532799999E-3</v>
      </c>
      <c r="AW20" s="151">
        <v>1.4332957110399999E-3</v>
      </c>
      <c r="AX20" s="151">
        <v>1.4333801881600001E-3</v>
      </c>
      <c r="AY20" s="151">
        <v>1.4334682595199999E-3</v>
      </c>
      <c r="AZ20" s="151">
        <v>1.4335599999999997E-3</v>
      </c>
      <c r="BA20" s="151">
        <v>1.43365548448E-3</v>
      </c>
      <c r="BB20" s="151">
        <v>1.43375478784E-3</v>
      </c>
      <c r="BC20" s="151">
        <v>1.43385798496E-3</v>
      </c>
      <c r="BD20" s="151">
        <v>1.43396515072E-3</v>
      </c>
      <c r="BE20" s="151">
        <v>1.4340763600000001E-3</v>
      </c>
      <c r="BF20" s="151">
        <v>1.4341916876799998E-3</v>
      </c>
      <c r="BG20" s="151">
        <v>1.43431120864E-3</v>
      </c>
      <c r="BH20" s="151">
        <v>1.4344349977599999E-3</v>
      </c>
      <c r="BI20" s="151">
        <v>1.4345631299199999E-3</v>
      </c>
      <c r="BJ20" s="151">
        <v>1.4346956799999998E-3</v>
      </c>
      <c r="BK20" s="151">
        <v>1.4348327228799998E-3</v>
      </c>
      <c r="BL20" s="151">
        <v>1.4349743334400001E-3</v>
      </c>
      <c r="BM20" s="151">
        <v>1.43512058656E-3</v>
      </c>
      <c r="BN20" s="151">
        <v>1.43527155712E-3</v>
      </c>
      <c r="BO20" s="151">
        <v>1.43542732E-3</v>
      </c>
      <c r="BP20" s="151">
        <v>1.43558795008E-3</v>
      </c>
      <c r="BQ20" s="151">
        <v>1.4357535222400001E-3</v>
      </c>
      <c r="BR20" s="151">
        <v>1.4359241113599999E-3</v>
      </c>
      <c r="BS20" s="151">
        <v>1.4360997923200001E-3</v>
      </c>
      <c r="BT20" s="151">
        <v>1.4362806399999999E-3</v>
      </c>
      <c r="BU20" s="151">
        <v>1.4364667292799998E-3</v>
      </c>
      <c r="BV20" s="151">
        <v>1.4366581350399997E-3</v>
      </c>
      <c r="BW20" s="151">
        <v>1.43685493216E-3</v>
      </c>
      <c r="BX20" s="151">
        <v>1.4370571955199998E-3</v>
      </c>
      <c r="BY20" s="151">
        <v>1.4372649999999999E-3</v>
      </c>
      <c r="BZ20" s="151">
        <v>1.4374784204799998E-3</v>
      </c>
      <c r="CA20" s="151">
        <v>1.4376975318399999E-3</v>
      </c>
      <c r="CB20" s="151">
        <v>1.4379224089599999E-3</v>
      </c>
      <c r="CC20" s="151">
        <v>1.4381531267199999E-3</v>
      </c>
      <c r="CD20" s="151">
        <v>1.4383897599999998E-3</v>
      </c>
      <c r="CE20" s="151">
        <v>1.4386323836799999E-3</v>
      </c>
      <c r="CF20" s="151">
        <v>1.4388810726400001E-3</v>
      </c>
      <c r="CG20" s="151">
        <v>1.43913590176E-3</v>
      </c>
      <c r="CH20" s="151">
        <v>1.4393969459199998E-3</v>
      </c>
      <c r="CI20" s="151">
        <v>1.4396642799999998E-3</v>
      </c>
      <c r="CJ20" s="151">
        <v>1.4399379788799999E-3</v>
      </c>
      <c r="CK20" s="151">
        <v>1.4402181174400001E-3</v>
      </c>
      <c r="CL20" s="151">
        <v>1.4405047705599999E-3</v>
      </c>
      <c r="CM20" s="151">
        <v>1.44079801312E-3</v>
      </c>
      <c r="CN20" s="151">
        <v>1.4410979199999999E-3</v>
      </c>
      <c r="CO20" s="151">
        <v>1.4414045660799998E-3</v>
      </c>
      <c r="CP20" s="151">
        <v>1.4417180262399998E-3</v>
      </c>
      <c r="CQ20" s="151">
        <v>1.4420383753599999E-3</v>
      </c>
      <c r="CR20" s="151">
        <v>1.4423656883199999E-3</v>
      </c>
      <c r="CS20" s="151">
        <v>1.4427000399999997E-3</v>
      </c>
      <c r="CT20" s="151">
        <v>1.4430415052800001E-3</v>
      </c>
      <c r="CU20" s="151">
        <v>1.44339015904E-3</v>
      </c>
      <c r="CV20" s="151">
        <v>1.4437460761599998E-3</v>
      </c>
      <c r="CW20" s="151">
        <v>1.4441093315199999E-3</v>
      </c>
      <c r="CX20" s="151">
        <v>1.4444799999999999E-3</v>
      </c>
      <c r="CY20" s="150">
        <v>1.4448581564799998E-3</v>
      </c>
      <c r="CZ20" s="150">
        <v>1.4452438758399998E-3</v>
      </c>
      <c r="DA20" s="150">
        <v>1.4456372329599999E-3</v>
      </c>
      <c r="DB20" s="150">
        <v>1.4460383027199999E-3</v>
      </c>
      <c r="DC20" s="150">
        <v>1.4464471599999998E-3</v>
      </c>
      <c r="DD20" s="150">
        <v>1.4468638796799999E-3</v>
      </c>
      <c r="DE20" s="150">
        <v>1.4472885366399999E-3</v>
      </c>
      <c r="DF20" s="150">
        <v>1.4477212057599997E-3</v>
      </c>
      <c r="DG20" s="150">
        <v>1.4481619619199997E-3</v>
      </c>
      <c r="DH20" s="150">
        <v>1.4486108799999997E-3</v>
      </c>
      <c r="DI20" s="150">
        <v>1.4490680348799997E-3</v>
      </c>
      <c r="DJ20" s="150">
        <v>1.4495335014399998E-3</v>
      </c>
      <c r="DK20" s="150">
        <v>1.4500073545599998E-3</v>
      </c>
      <c r="DL20" s="151">
        <v>1.4504896691199998E-3</v>
      </c>
      <c r="DM20" s="151">
        <v>1.4509805199999998E-3</v>
      </c>
      <c r="DN20" s="151">
        <v>1.4514799820799999E-3</v>
      </c>
      <c r="DO20" s="151">
        <v>1.4519881302399998E-3</v>
      </c>
      <c r="DP20" s="151">
        <v>1.4525050393599998E-3</v>
      </c>
      <c r="DQ20" s="151">
        <v>1.4530307843199999E-3</v>
      </c>
      <c r="DR20" s="151">
        <v>1.4535654399999997E-3</v>
      </c>
      <c r="DS20" s="151">
        <v>1.4541090812799997E-3</v>
      </c>
      <c r="DT20" s="151">
        <v>1.4546617830399997E-3</v>
      </c>
      <c r="DU20" s="151">
        <v>1.4552236201599996E-3</v>
      </c>
      <c r="DV20" s="151">
        <v>1.4557946675199998E-3</v>
      </c>
      <c r="DW20" s="151">
        <v>1.4563749999999998E-3</v>
      </c>
      <c r="DX20" s="151">
        <v>1.4569646924799998E-3</v>
      </c>
      <c r="DY20" s="151">
        <v>1.4575638198399998E-3</v>
      </c>
      <c r="DZ20" s="151">
        <v>1.4581724569599996E-3</v>
      </c>
      <c r="EA20" s="151">
        <v>1.4587906787199996E-3</v>
      </c>
      <c r="EB20" s="151">
        <v>1.4594185599999998E-3</v>
      </c>
      <c r="EC20" s="151">
        <v>1.4600561756799998E-3</v>
      </c>
      <c r="ED20" s="151">
        <v>1.4607036006399998E-3</v>
      </c>
      <c r="EE20" s="151">
        <v>1.4613609097599996E-3</v>
      </c>
      <c r="EF20" s="151">
        <v>1.4620281779199997E-3</v>
      </c>
      <c r="EG20" s="151">
        <v>1.4627054799999997E-3</v>
      </c>
      <c r="EH20" s="151">
        <v>1.4633928908799998E-3</v>
      </c>
      <c r="EI20" s="151">
        <v>1.4640904854399998E-3</v>
      </c>
      <c r="EJ20" s="151">
        <v>1.4647983385599997E-3</v>
      </c>
      <c r="EK20" s="151">
        <v>1.4655165251199998E-3</v>
      </c>
      <c r="EL20" s="151">
        <v>1.4662451199999997E-3</v>
      </c>
      <c r="EM20" s="151">
        <v>1.4669841980799996E-3</v>
      </c>
      <c r="EN20" s="151">
        <v>1.4677338342399997E-3</v>
      </c>
      <c r="EO20" s="151">
        <v>1.4684941033599997E-3</v>
      </c>
      <c r="EP20" s="151">
        <v>1.4692650803199998E-3</v>
      </c>
      <c r="EQ20" s="151">
        <v>1.4700468399999997E-3</v>
      </c>
      <c r="ER20" s="151">
        <v>1.4708394572799995E-3</v>
      </c>
      <c r="ES20" s="151">
        <v>1.4716430070399996E-3</v>
      </c>
      <c r="ET20" s="151">
        <v>1.4724575641599997E-3</v>
      </c>
      <c r="EU20" s="151">
        <v>1.4732832035199996E-3</v>
      </c>
      <c r="EV20" s="151">
        <v>1.4741199999999996E-3</v>
      </c>
      <c r="EW20" s="151">
        <v>1.4749680284799995E-3</v>
      </c>
      <c r="EX20" s="151">
        <v>1.4758273638399997E-3</v>
      </c>
      <c r="EY20" s="151">
        <v>1.4766980809599998E-3</v>
      </c>
      <c r="EZ20" s="151">
        <v>1.4775802547199995E-3</v>
      </c>
      <c r="FA20" s="151">
        <v>1.4784739599999997E-3</v>
      </c>
      <c r="FB20" s="151">
        <v>1.4793792716799997E-3</v>
      </c>
      <c r="FC20" s="151">
        <v>1.4802962646399995E-3</v>
      </c>
      <c r="FD20" s="151">
        <v>1.4812250137599995E-3</v>
      </c>
      <c r="FE20" s="151">
        <v>1.4821655939199997E-3</v>
      </c>
      <c r="FF20" s="151">
        <v>1.4831180799999995E-3</v>
      </c>
      <c r="FG20" s="151">
        <v>1.4840825468799995E-3</v>
      </c>
      <c r="FH20" s="151">
        <v>1.4850590694399995E-3</v>
      </c>
      <c r="FI20" s="151">
        <v>1.4860477225599996E-3</v>
      </c>
      <c r="FJ20" s="151">
        <v>1.4870485811199997E-3</v>
      </c>
      <c r="FK20" s="151">
        <v>1.4880617199999997E-3</v>
      </c>
      <c r="FL20" s="151">
        <v>1.4890872140799997E-3</v>
      </c>
      <c r="FM20" s="151">
        <v>1.4901251382399997E-3</v>
      </c>
      <c r="FN20" s="151">
        <v>1.4911755673599997E-3</v>
      </c>
      <c r="FO20" s="151">
        <v>1.4922385763199997E-3</v>
      </c>
      <c r="FP20" s="151">
        <v>1.4933142399999996E-3</v>
      </c>
      <c r="FQ20" s="151">
        <v>1.4944026332799995E-3</v>
      </c>
      <c r="FR20" s="151">
        <v>1.4955038310399996E-3</v>
      </c>
      <c r="FS20" s="151">
        <v>1.4966179081599999E-3</v>
      </c>
      <c r="FT20" s="151">
        <v>1.4977449395199996E-3</v>
      </c>
      <c r="FU20" s="151">
        <v>1.4988849999999997E-3</v>
      </c>
      <c r="FV20" s="151">
        <v>1.5000381644799999E-3</v>
      </c>
      <c r="FW20" s="151">
        <v>1.5012045078399996E-3</v>
      </c>
      <c r="FX20" s="151">
        <v>1.5023841049599997E-3</v>
      </c>
      <c r="FY20" s="151">
        <v>1.5035770307199998E-3</v>
      </c>
      <c r="FZ20" s="151">
        <v>1.5047833599999999E-3</v>
      </c>
      <c r="GA20" s="151">
        <v>1.5060031676799998E-3</v>
      </c>
      <c r="GB20" s="151">
        <v>1.5072365286399997E-3</v>
      </c>
      <c r="GC20" s="151">
        <v>1.5084835177599997E-3</v>
      </c>
      <c r="GD20" s="151">
        <v>1.5097442099199997E-3</v>
      </c>
      <c r="GE20" s="151">
        <v>1.5110186799999997E-3</v>
      </c>
      <c r="GF20" s="151">
        <v>1.5123070028799999E-3</v>
      </c>
      <c r="GG20" s="151">
        <v>1.5136092534399999E-3</v>
      </c>
      <c r="GH20" s="151">
        <v>1.5149255065599998E-3</v>
      </c>
      <c r="GI20" s="151">
        <v>1.51625583712E-3</v>
      </c>
      <c r="GJ20" s="151">
        <v>1.5176003199999998E-3</v>
      </c>
      <c r="GK20" s="151">
        <v>1.51895903008E-3</v>
      </c>
      <c r="GL20" s="151">
        <v>1.5203320422399998E-3</v>
      </c>
      <c r="GM20" s="151">
        <v>1.52171943136E-3</v>
      </c>
      <c r="GN20" s="151">
        <v>1.52312127232E-3</v>
      </c>
      <c r="GO20" s="151">
        <v>1.5245376399999999E-3</v>
      </c>
      <c r="GP20" s="151">
        <v>1.5259686092800001E-3</v>
      </c>
      <c r="GQ20" s="151">
        <v>1.5274142550399999E-3</v>
      </c>
      <c r="GR20" s="151">
        <v>1.52887465216E-3</v>
      </c>
      <c r="GS20" s="151">
        <v>1.5303498755200001E-3</v>
      </c>
      <c r="GT20" s="151">
        <v>1.5318400000000002E-3</v>
      </c>
      <c r="GU20" s="151">
        <v>1.5333451004799999E-3</v>
      </c>
      <c r="GV20" s="151">
        <v>1.5348652518399999E-3</v>
      </c>
      <c r="GW20" s="151">
        <v>1.53640052896E-3</v>
      </c>
      <c r="GX20" s="151">
        <v>1.5379510067200001E-3</v>
      </c>
      <c r="GY20" s="151">
        <v>1.5395167600000001E-3</v>
      </c>
      <c r="GZ20" s="151">
        <v>1.5410978636800001E-3</v>
      </c>
      <c r="HA20" s="151">
        <v>1.54269439264E-3</v>
      </c>
      <c r="HB20" s="151">
        <v>1.54430642176E-3</v>
      </c>
      <c r="HC20" s="151">
        <v>1.5459340259200002E-3</v>
      </c>
      <c r="HD20" s="151">
        <v>1.54757728E-3</v>
      </c>
      <c r="HE20" s="151">
        <v>1.5492362588800002E-3</v>
      </c>
      <c r="HF20" s="151">
        <v>1.5509110374400004E-3</v>
      </c>
      <c r="HG20" s="151">
        <v>1.55260169056E-3</v>
      </c>
      <c r="HH20" s="151">
        <v>1.5543082931200004E-3</v>
      </c>
      <c r="HI20" s="151">
        <v>1.5560309200000004E-3</v>
      </c>
      <c r="HJ20" s="151">
        <v>1.5577696460800003E-3</v>
      </c>
      <c r="HK20" s="151">
        <v>1.5595245462400003E-3</v>
      </c>
      <c r="HL20" s="151">
        <v>1.5612956953600004E-3</v>
      </c>
      <c r="HM20" s="151">
        <v>1.5630831683200006E-3</v>
      </c>
      <c r="HN20" s="151">
        <v>1.5648870400000003E-3</v>
      </c>
      <c r="HO20" s="151">
        <v>1.5667073852800003E-3</v>
      </c>
      <c r="HP20" s="151">
        <v>1.5685442790400006E-3</v>
      </c>
      <c r="HQ20" s="151">
        <v>1.5703977961600004E-3</v>
      </c>
      <c r="HR20" s="151">
        <v>1.5722680115200006E-3</v>
      </c>
      <c r="HS20" s="151">
        <v>1.5741550000000007E-3</v>
      </c>
      <c r="HT20" s="151">
        <v>1.5760588364800007E-3</v>
      </c>
      <c r="HU20" s="151">
        <v>1.5779795958400006E-3</v>
      </c>
      <c r="HV20" s="151">
        <v>1.5799173529600008E-3</v>
      </c>
      <c r="HW20" s="151">
        <v>1.5818721827200008E-3</v>
      </c>
      <c r="HX20" s="151">
        <v>1.5838441600000009E-3</v>
      </c>
      <c r="HY20" s="151">
        <v>1.5858333596800009E-3</v>
      </c>
      <c r="HZ20" s="151">
        <v>1.5878398566400009E-3</v>
      </c>
      <c r="IA20" s="151">
        <v>1.5898637257600009E-3</v>
      </c>
      <c r="IB20" s="151">
        <v>1.5919050419200009E-3</v>
      </c>
      <c r="IC20" s="151">
        <v>1.5939638800000011E-3</v>
      </c>
      <c r="ID20" s="151">
        <v>1.5960403148800009E-3</v>
      </c>
      <c r="IE20" s="151">
        <v>1.5981344214400011E-3</v>
      </c>
      <c r="IF20" s="151">
        <v>1.6002462745600011E-3</v>
      </c>
      <c r="IG20" s="151">
        <v>1.6023759491200012E-3</v>
      </c>
      <c r="IH20" s="151">
        <v>1.6045235200000012E-3</v>
      </c>
      <c r="II20" s="151">
        <v>1.6066890620800012E-3</v>
      </c>
      <c r="IJ20" s="151">
        <v>1.6088726502400013E-3</v>
      </c>
      <c r="IK20" s="151">
        <v>1.6110743593600013E-3</v>
      </c>
      <c r="IL20" s="151">
        <v>1.6132942643200014E-3</v>
      </c>
      <c r="IM20" s="151">
        <v>1.6155324400000015E-3</v>
      </c>
      <c r="IN20" s="151">
        <v>1.6177889612800013E-3</v>
      </c>
      <c r="IO20" s="151">
        <v>1.6200639030400016E-3</v>
      </c>
      <c r="IP20" s="151">
        <v>1.6223573401600013E-3</v>
      </c>
      <c r="IQ20" s="151">
        <v>1.6246693475200017E-3</v>
      </c>
      <c r="IR20" s="151">
        <v>1.6270000000000015E-3</v>
      </c>
      <c r="IS20" s="151">
        <v>1.6293493724800017E-3</v>
      </c>
      <c r="IT20" s="151">
        <v>1.6317175398400017E-3</v>
      </c>
      <c r="IU20" s="151">
        <v>1.6341045769600018E-3</v>
      </c>
      <c r="IV20" s="151">
        <v>1.6365105587200018E-3</v>
      </c>
      <c r="IW20" s="151">
        <v>1.6389355600000019E-3</v>
      </c>
      <c r="IX20" s="151">
        <v>1.6413796556800019E-3</v>
      </c>
      <c r="IY20" s="151">
        <v>1.6438429206400019E-3</v>
      </c>
      <c r="IZ20" s="151">
        <v>1.6463254297600018E-3</v>
      </c>
      <c r="JA20" s="151">
        <v>1.648827257920002E-3</v>
      </c>
      <c r="JB20" s="151">
        <v>1.6513484800000022E-3</v>
      </c>
      <c r="JC20" s="151">
        <v>1.6538891708800022E-3</v>
      </c>
      <c r="JD20" s="151">
        <v>1.6564494054400023E-3</v>
      </c>
      <c r="JE20" s="151">
        <v>1.6590292585600022E-3</v>
      </c>
      <c r="JF20" s="151">
        <v>1.6616288051200024E-3</v>
      </c>
      <c r="JG20" s="151">
        <v>1.6642481200000022E-3</v>
      </c>
      <c r="JH20" s="151">
        <v>1.6668872780800023E-3</v>
      </c>
      <c r="JI20" s="151">
        <v>1.6695463542400024E-3</v>
      </c>
      <c r="JJ20" s="151">
        <v>1.6722254233600025E-3</v>
      </c>
      <c r="JK20" s="151">
        <v>1.6749245603200026E-3</v>
      </c>
      <c r="JL20" s="151">
        <v>1.6776438400000026E-3</v>
      </c>
      <c r="JM20" s="151">
        <v>1.6803833372800025E-3</v>
      </c>
      <c r="JN20" s="151">
        <v>1.6831431270400027E-3</v>
      </c>
      <c r="JO20" s="151">
        <v>1.6859232841600028E-3</v>
      </c>
      <c r="JP20" s="151">
        <v>1.6887238835200031E-3</v>
      </c>
      <c r="JQ20" s="151">
        <v>1.6915450000000028E-3</v>
      </c>
      <c r="JR20" s="151">
        <v>1.6943867084800029E-3</v>
      </c>
      <c r="JS20" s="151">
        <v>1.6972490838400031E-3</v>
      </c>
      <c r="JT20" s="151">
        <v>1.700132200960003E-3</v>
      </c>
      <c r="JU20" s="151">
        <v>1.7030361347200032E-3</v>
      </c>
      <c r="JV20" s="151">
        <v>1.7059609600000034E-3</v>
      </c>
      <c r="JW20" s="151">
        <v>1.7089067516800032E-3</v>
      </c>
      <c r="JX20" s="151">
        <v>1.7118735846400036E-3</v>
      </c>
      <c r="JY20" s="151">
        <v>1.7148615337600035E-3</v>
      </c>
      <c r="JZ20" s="151">
        <v>1.7178706739200034E-3</v>
      </c>
      <c r="KA20" s="151">
        <v>1.7209010800000035E-3</v>
      </c>
      <c r="KB20" s="151">
        <v>1.7239528268800037E-3</v>
      </c>
      <c r="KC20" s="151">
        <v>1.7270259894400035E-3</v>
      </c>
      <c r="KD20" s="151">
        <v>1.7301206425600038E-3</v>
      </c>
      <c r="KE20" s="151">
        <v>1.7332368611200038E-3</v>
      </c>
      <c r="KF20" s="151">
        <v>1.736374720000004E-3</v>
      </c>
      <c r="KG20" s="151">
        <v>1.7395342940800041E-3</v>
      </c>
      <c r="KH20" s="151">
        <v>1.7427156582400041E-3</v>
      </c>
      <c r="KI20" s="151">
        <v>1.745918887360004E-3</v>
      </c>
      <c r="KJ20" s="151">
        <v>1.7491440563200042E-3</v>
      </c>
      <c r="KK20" s="151">
        <v>1.7523912400000043E-3</v>
      </c>
      <c r="KL20" s="151">
        <v>1.7556605132800043E-3</v>
      </c>
      <c r="KM20" s="151">
        <v>1.7589519510400045E-3</v>
      </c>
      <c r="KN20" s="151">
        <v>1.7622656281600048E-3</v>
      </c>
      <c r="KO20" s="151">
        <v>1.7656016195200046E-3</v>
      </c>
      <c r="KP20" s="151">
        <v>1.7689600000000047E-3</v>
      </c>
      <c r="KQ20" s="150">
        <v>1.7723408444800049E-3</v>
      </c>
      <c r="KR20" s="150">
        <v>1.7757442278400048E-3</v>
      </c>
      <c r="KS20" s="150">
        <v>1.7791702249600049E-3</v>
      </c>
      <c r="KT20" s="150">
        <v>1.782618910720005E-3</v>
      </c>
      <c r="KU20" s="150">
        <v>1.786090360000005E-3</v>
      </c>
      <c r="KV20" s="150">
        <v>1.7895846476800054E-3</v>
      </c>
      <c r="KW20" s="150">
        <v>1.7931018486400051E-3</v>
      </c>
      <c r="KX20" s="150">
        <v>1.7966420377600054E-3</v>
      </c>
      <c r="KY20" s="150">
        <v>1.8002052899200056E-3</v>
      </c>
      <c r="KZ20" s="150">
        <v>1.8037916800000056E-3</v>
      </c>
      <c r="LA20" s="150">
        <v>1.8074012828800056E-3</v>
      </c>
      <c r="LB20" s="150">
        <v>1.8110341734400056E-3</v>
      </c>
      <c r="LC20" s="150">
        <v>1.8146904265600059E-3</v>
      </c>
      <c r="LD20" s="151">
        <v>1.8183701171200059E-3</v>
      </c>
      <c r="LE20" s="151">
        <v>1.8220733200000061E-3</v>
      </c>
      <c r="LF20" s="151">
        <v>1.8258001100800061E-3</v>
      </c>
      <c r="LG20" s="151">
        <v>1.829550562240006E-3</v>
      </c>
      <c r="LH20" s="151">
        <v>1.8333247513600062E-3</v>
      </c>
      <c r="LI20" s="151">
        <v>1.8371227523200065E-3</v>
      </c>
      <c r="LJ20" s="151">
        <v>1.8409446400000065E-3</v>
      </c>
      <c r="LK20" s="151">
        <v>1.8447904892800065E-3</v>
      </c>
      <c r="LL20" s="151">
        <v>1.8486603750400067E-3</v>
      </c>
      <c r="LM20" s="151">
        <v>1.8525543721600068E-3</v>
      </c>
      <c r="LN20" s="151">
        <v>1.8564725555200068E-3</v>
      </c>
      <c r="LO20" s="151">
        <v>1.860415000000007E-3</v>
      </c>
      <c r="LP20" s="151">
        <v>1.864381780480007E-3</v>
      </c>
      <c r="LQ20" s="151">
        <v>1.8683729718400072E-3</v>
      </c>
      <c r="LR20" s="151">
        <v>1.8723886489600073E-3</v>
      </c>
      <c r="LS20" s="151">
        <v>1.8764288867200074E-3</v>
      </c>
      <c r="LT20" s="151">
        <v>1.8804937600000074E-3</v>
      </c>
      <c r="LU20" s="151">
        <v>1.8845833436800074E-3</v>
      </c>
      <c r="LV20" s="151">
        <v>1.8886977126400075E-3</v>
      </c>
      <c r="LW20" s="151">
        <v>1.8928369417600078E-3</v>
      </c>
      <c r="LX20" s="151">
        <v>1.8970011059200079E-3</v>
      </c>
      <c r="LY20" s="151">
        <v>1.9011902800000081E-3</v>
      </c>
      <c r="LZ20" s="151">
        <v>1.9054045388800082E-3</v>
      </c>
      <c r="MA20" s="151">
        <v>1.9096439574400081E-3</v>
      </c>
      <c r="MB20" s="151">
        <v>1.9139086105600083E-3</v>
      </c>
      <c r="MC20" s="151">
        <v>1.9181985731200086E-3</v>
      </c>
      <c r="MD20" s="151">
        <v>1.9225139200000085E-3</v>
      </c>
      <c r="ME20" s="151">
        <v>1.9268547260800086E-3</v>
      </c>
      <c r="MF20" s="151">
        <v>1.9312210662400086E-3</v>
      </c>
      <c r="MG20" s="151">
        <v>1.9356130153600087E-3</v>
      </c>
      <c r="MH20" s="151">
        <v>1.9400306483200089E-3</v>
      </c>
      <c r="MI20" s="151">
        <v>1.9444740400000092E-3</v>
      </c>
      <c r="MJ20" s="151">
        <v>1.9489432652800092E-3</v>
      </c>
      <c r="MK20" s="151">
        <v>1.9534383990400094E-3</v>
      </c>
      <c r="ML20" s="151">
        <v>1.9579595161600093E-3</v>
      </c>
      <c r="MM20" s="151">
        <v>1.9625066915200094E-3</v>
      </c>
      <c r="MN20" s="151">
        <v>1.9670800000000095E-3</v>
      </c>
      <c r="MO20" s="151">
        <v>1.9716795164800099E-3</v>
      </c>
      <c r="MP20" s="151">
        <v>1.9763053158400098E-3</v>
      </c>
      <c r="MQ20" s="151">
        <v>1.9809574729600103E-3</v>
      </c>
      <c r="MR20" s="151">
        <v>1.9856360627200104E-3</v>
      </c>
      <c r="MS20" s="151">
        <v>1.9903411600000103E-3</v>
      </c>
      <c r="MT20" s="151">
        <v>1.9950728396800105E-3</v>
      </c>
      <c r="MU20" s="151">
        <v>1.9998311766400104E-3</v>
      </c>
      <c r="MV20" s="151">
        <v>2.0046162457600107E-3</v>
      </c>
      <c r="MW20" s="151">
        <v>2.0094281219200107E-3</v>
      </c>
      <c r="MX20" s="151">
        <v>2.014266880000011E-3</v>
      </c>
      <c r="MY20" s="151">
        <v>2.019132594880011E-3</v>
      </c>
      <c r="MZ20" s="151">
        <v>2.0240253414400113E-3</v>
      </c>
      <c r="NA20" s="151">
        <v>2.0289451945600116E-3</v>
      </c>
      <c r="NB20" s="151">
        <v>2.0338922291200114E-3</v>
      </c>
      <c r="NC20" s="151">
        <v>2.0388665200000117E-3</v>
      </c>
      <c r="ND20" s="151">
        <v>2.0438681420800117E-3</v>
      </c>
      <c r="NE20" s="151">
        <v>2.0488971702400118E-3</v>
      </c>
      <c r="NF20" s="151">
        <v>2.0539536793600117E-3</v>
      </c>
      <c r="NG20" s="151">
        <v>2.059037744320012E-3</v>
      </c>
      <c r="NH20" s="151">
        <v>2.0641494400000125E-3</v>
      </c>
      <c r="NI20" s="151">
        <v>2.0692888412800125E-3</v>
      </c>
      <c r="NJ20" s="151">
        <v>2.0744560230400123E-3</v>
      </c>
      <c r="NK20" s="151">
        <v>2.0796510601600125E-3</v>
      </c>
      <c r="NL20" s="151">
        <v>2.0848740275200128E-3</v>
      </c>
      <c r="NM20" s="151">
        <v>2.090125000000013E-3</v>
      </c>
      <c r="NN20" s="151">
        <v>2.0954040524800133E-3</v>
      </c>
      <c r="NO20" s="151">
        <v>2.1007112598400136E-3</v>
      </c>
      <c r="NP20" s="151">
        <v>2.1060466969600134E-3</v>
      </c>
      <c r="NQ20" s="151">
        <v>2.1114104387200132E-3</v>
      </c>
      <c r="NR20" s="151">
        <v>2.1168025600000139E-3</v>
      </c>
      <c r="NS20" s="151">
        <v>2.122223135680014E-3</v>
      </c>
      <c r="NT20" s="151">
        <v>2.1276722406400137E-3</v>
      </c>
      <c r="NU20" s="151">
        <v>2.1331499497600141E-3</v>
      </c>
      <c r="NV20" s="151">
        <v>2.1386563379200145E-3</v>
      </c>
      <c r="NW20" s="151">
        <v>2.1441914800000143E-3</v>
      </c>
      <c r="NX20" s="151">
        <v>2.1497554508800149E-3</v>
      </c>
      <c r="NY20" s="151">
        <v>2.1553483254400149E-3</v>
      </c>
      <c r="NZ20" s="151">
        <v>2.1609701785600148E-3</v>
      </c>
      <c r="OA20" s="151">
        <v>2.1666210851200153E-3</v>
      </c>
      <c r="OB20" s="151">
        <v>2.1723011200000153E-3</v>
      </c>
      <c r="OC20" s="151">
        <v>2.1780103580800155E-3</v>
      </c>
      <c r="OD20" s="151">
        <v>2.1837488742400156E-3</v>
      </c>
      <c r="OE20" s="151">
        <v>2.1895167433600162E-3</v>
      </c>
      <c r="OF20" s="151">
        <v>2.1953140403200163E-3</v>
      </c>
      <c r="OG20" s="151">
        <v>2.201140840000016E-3</v>
      </c>
      <c r="OH20" s="151">
        <v>2.2069972172800161E-3</v>
      </c>
      <c r="OI20" s="151">
        <v>2.2128832470400166E-3</v>
      </c>
      <c r="OJ20" s="151">
        <v>2.2187990041600165E-3</v>
      </c>
      <c r="OK20" s="151">
        <v>2.2247445635200165E-3</v>
      </c>
      <c r="OL20" s="151">
        <v>2.2307200000000172E-3</v>
      </c>
      <c r="OM20" s="158">
        <v>2.2367253884800001E-3</v>
      </c>
      <c r="ON20" s="158">
        <v>2.2427608038399997E-3</v>
      </c>
      <c r="OO20" s="158">
        <v>2.2488263209600001E-3</v>
      </c>
      <c r="OP20" s="158">
        <v>2.2549220147200003E-3</v>
      </c>
      <c r="OQ20" s="158">
        <v>2.2610479600000005E-3</v>
      </c>
      <c r="OR20" s="158">
        <v>2.2672042316800008E-3</v>
      </c>
      <c r="OS20" s="158">
        <v>2.2733909046400006E-3</v>
      </c>
      <c r="OT20" s="158">
        <v>2.2796080537600006E-3</v>
      </c>
      <c r="OU20" s="158">
        <v>2.2858557539200009E-3</v>
      </c>
      <c r="OV20" s="158">
        <v>2.2921340800000005E-3</v>
      </c>
      <c r="OW20" s="158">
        <v>2.2984431068800008E-3</v>
      </c>
      <c r="OX20" s="158">
        <v>2.3047829094400012E-3</v>
      </c>
      <c r="OY20" s="158">
        <v>2.311153562560001E-3</v>
      </c>
      <c r="OZ20" s="158">
        <v>2.3175551411200013E-3</v>
      </c>
      <c r="PA20" s="159">
        <v>2.3239877200000015E-3</v>
      </c>
      <c r="PB20" s="159">
        <v>2.3304513740800017E-3</v>
      </c>
      <c r="PC20" s="159">
        <v>2.3369461782400012E-3</v>
      </c>
      <c r="PD20" s="159">
        <v>2.3434722073600017E-3</v>
      </c>
      <c r="PE20" s="159">
        <v>2.3500295363200014E-3</v>
      </c>
      <c r="PF20" s="159">
        <v>2.3566182400000021E-3</v>
      </c>
      <c r="PG20" s="159">
        <v>2.363238393280002E-3</v>
      </c>
      <c r="PH20" s="159">
        <v>2.3698900710400019E-3</v>
      </c>
      <c r="PI20" s="159">
        <v>2.376573348160002E-3</v>
      </c>
      <c r="PJ20" s="159">
        <v>2.383288299520002E-3</v>
      </c>
      <c r="PK20" s="159">
        <v>2.3900350000000022E-3</v>
      </c>
      <c r="PL20" s="159">
        <v>2.3968135244800026E-3</v>
      </c>
      <c r="PM20" s="159">
        <v>2.4036239478400028E-3</v>
      </c>
      <c r="PN20" s="159">
        <v>2.4104663449600024E-3</v>
      </c>
      <c r="PO20" s="159">
        <v>2.417340790720003E-3</v>
      </c>
      <c r="PP20" s="159">
        <v>2.4242473600000029E-3</v>
      </c>
      <c r="PQ20" s="159">
        <v>2.431186127680003E-3</v>
      </c>
      <c r="PR20" s="159">
        <v>2.4381571686400028E-3</v>
      </c>
      <c r="PS20" s="159">
        <v>2.4451605577600032E-3</v>
      </c>
      <c r="PT20" s="159">
        <v>2.4521963699200033E-3</v>
      </c>
      <c r="PU20" s="159">
        <v>2.4592646800000034E-3</v>
      </c>
      <c r="PV20" s="159">
        <v>2.4663655628800033E-3</v>
      </c>
      <c r="PW20" s="159">
        <v>2.4734990934400037E-3</v>
      </c>
      <c r="PX20" s="159">
        <v>2.4806653465600037E-3</v>
      </c>
      <c r="PY20" s="159">
        <v>2.4878643971200038E-3</v>
      </c>
      <c r="PZ20" s="159">
        <v>2.4950963200000044E-3</v>
      </c>
      <c r="QA20" s="159">
        <v>2.5023611900800041E-3</v>
      </c>
      <c r="QB20" s="159">
        <v>2.5096590822400043E-3</v>
      </c>
      <c r="QC20" s="159">
        <v>2.5169900713600045E-3</v>
      </c>
      <c r="QD20" s="159">
        <v>2.5243542323200047E-3</v>
      </c>
      <c r="QE20" s="159">
        <v>2.5317516400000044E-3</v>
      </c>
      <c r="QF20" s="159">
        <v>2.5391823692800046E-3</v>
      </c>
      <c r="QG20" s="159">
        <v>2.5466464950400047E-3</v>
      </c>
      <c r="QH20" s="159">
        <v>2.5541440921600048E-3</v>
      </c>
      <c r="QI20" s="159">
        <v>2.5616752355200052E-3</v>
      </c>
      <c r="QJ20" s="159">
        <v>2.5692400000000056E-3</v>
      </c>
      <c r="QK20" s="159">
        <v>2.5768384604800054E-3</v>
      </c>
      <c r="QL20" s="159">
        <v>2.5844706918400056E-3</v>
      </c>
      <c r="QM20" s="159">
        <v>2.592136768960006E-3</v>
      </c>
      <c r="QN20" s="159">
        <v>2.5998367667200064E-3</v>
      </c>
      <c r="QO20" s="159">
        <v>2.6075707600000057E-3</v>
      </c>
      <c r="QP20" s="159">
        <v>2.6153388236800062E-3</v>
      </c>
      <c r="QQ20" s="159">
        <v>2.623141032640006E-3</v>
      </c>
      <c r="QR20" s="159">
        <v>2.6309774617600062E-3</v>
      </c>
      <c r="QS20" s="159">
        <v>2.6388481859200064E-3</v>
      </c>
      <c r="QT20" s="159">
        <v>2.6467532800000066E-3</v>
      </c>
      <c r="QU20" s="159">
        <v>2.6546928188800069E-3</v>
      </c>
      <c r="QV20" s="159">
        <v>2.6626668774400071E-3</v>
      </c>
      <c r="QW20" s="159">
        <v>2.6706755305600073E-3</v>
      </c>
      <c r="QX20" s="159">
        <v>2.678718853120007E-3</v>
      </c>
      <c r="QY20" s="159">
        <v>2.6867969200000076E-3</v>
      </c>
      <c r="QZ20" s="159">
        <v>2.6949098060800075E-3</v>
      </c>
      <c r="RA20" s="159">
        <v>2.7030575862400075E-3</v>
      </c>
      <c r="RB20" s="159">
        <v>2.7112403353600077E-3</v>
      </c>
      <c r="RC20" s="159">
        <v>2.7194581283200079E-3</v>
      </c>
      <c r="RD20" s="159">
        <v>2.7277110400000084E-3</v>
      </c>
      <c r="RE20" s="159">
        <v>2.7359991452800079E-3</v>
      </c>
      <c r="RF20" s="159">
        <v>2.7443225190400084E-3</v>
      </c>
      <c r="RG20" s="159">
        <v>2.7526812361600085E-3</v>
      </c>
      <c r="RH20" s="159">
        <v>2.7610753715200088E-3</v>
      </c>
      <c r="RI20" s="159">
        <v>2.7695050000000089E-3</v>
      </c>
      <c r="RJ20" s="159">
        <v>2.7779701964800092E-3</v>
      </c>
      <c r="RK20" s="159">
        <v>2.7864710358400089E-3</v>
      </c>
      <c r="RL20" s="159">
        <v>2.7950075929600092E-3</v>
      </c>
      <c r="RM20" s="159">
        <v>2.8035799427200093E-3</v>
      </c>
      <c r="RN20" s="159">
        <v>2.81218816000001E-3</v>
      </c>
      <c r="RO20" s="159">
        <v>2.82083231968001E-3</v>
      </c>
      <c r="RP20" s="159">
        <v>2.8295124966400097E-3</v>
      </c>
      <c r="RQ20" s="159">
        <v>2.8382287657600105E-3</v>
      </c>
      <c r="RR20" s="159">
        <v>2.8469812019200104E-3</v>
      </c>
      <c r="RS20" s="159">
        <v>2.855769880000011E-3</v>
      </c>
      <c r="RT20" s="159">
        <v>2.8645948748800111E-3</v>
      </c>
      <c r="RU20" s="159">
        <v>2.8734562614400106E-3</v>
      </c>
      <c r="RV20" s="159">
        <v>2.8823541145600114E-3</v>
      </c>
      <c r="RW20" s="159">
        <v>2.8912885091200114E-3</v>
      </c>
      <c r="RX20" s="159">
        <v>2.9002595200000114E-3</v>
      </c>
      <c r="RY20" s="159">
        <v>2.909267222080012E-3</v>
      </c>
      <c r="RZ20" s="159">
        <v>2.9183116902400121E-3</v>
      </c>
      <c r="SA20" s="159">
        <v>2.9273929993600123E-3</v>
      </c>
      <c r="SB20" s="159">
        <v>2.9365112243200119E-3</v>
      </c>
      <c r="SC20" s="159">
        <v>2.9456664400000121E-3</v>
      </c>
      <c r="SD20" s="159">
        <v>2.9548587212800126E-3</v>
      </c>
      <c r="SE20" s="159">
        <v>2.9640881430400127E-3</v>
      </c>
      <c r="SF20" s="159">
        <v>2.9733547801600131E-3</v>
      </c>
      <c r="SG20" s="159">
        <v>2.9826587075200126E-3</v>
      </c>
      <c r="SH20" s="159">
        <v>2.9920000000000137E-3</v>
      </c>
      <c r="SI20" s="159">
        <v>3.0013787324800136E-3</v>
      </c>
      <c r="SJ20" s="159">
        <v>3.0107949798400136E-3</v>
      </c>
      <c r="SK20" s="159">
        <v>3.0202488169600141E-3</v>
      </c>
      <c r="SL20" s="159">
        <v>3.0297403187200139E-3</v>
      </c>
      <c r="SM20" s="159">
        <v>3.0392695600000141E-3</v>
      </c>
      <c r="SN20" s="159">
        <v>3.048836615680014E-3</v>
      </c>
      <c r="SO20" s="159">
        <v>3.0584415606400139E-3</v>
      </c>
      <c r="SP20" s="159">
        <v>3.0680844697600152E-3</v>
      </c>
      <c r="SQ20" s="159">
        <v>3.0777654179200155E-3</v>
      </c>
      <c r="SR20" s="159">
        <v>3.0874844800000151E-3</v>
      </c>
      <c r="SS20" s="159">
        <v>3.0972417308800151E-3</v>
      </c>
      <c r="ST20" s="159">
        <v>3.1070372454400151E-3</v>
      </c>
      <c r="SU20" s="159">
        <v>3.1168710985600158E-3</v>
      </c>
      <c r="SV20" s="159">
        <v>3.1267433651200162E-3</v>
      </c>
      <c r="SW20" s="159">
        <v>3.1366541200000164E-3</v>
      </c>
      <c r="SX20" s="159">
        <v>3.1466034380800167E-3</v>
      </c>
      <c r="SY20" s="159">
        <v>3.1565913942400172E-3</v>
      </c>
      <c r="SZ20" s="159">
        <v>3.1666180633600173E-3</v>
      </c>
      <c r="TA20" s="159">
        <v>3.1766835203200171E-3</v>
      </c>
      <c r="TB20" s="159">
        <v>3.186787840000017E-3</v>
      </c>
      <c r="TC20" s="159">
        <v>3.196931097280017E-3</v>
      </c>
      <c r="TD20" s="159">
        <v>3.2071133670400175E-3</v>
      </c>
      <c r="TE20" s="159">
        <v>3.2173347241600181E-3</v>
      </c>
      <c r="TF20" s="159">
        <v>3.2275952435200177E-3</v>
      </c>
      <c r="TG20" s="159">
        <v>3.2378950000000184E-3</v>
      </c>
      <c r="TH20" s="159">
        <v>3.2482340684800181E-3</v>
      </c>
      <c r="TI20" s="159">
        <v>3.2586125238400188E-3</v>
      </c>
      <c r="TJ20" s="159">
        <v>3.269030440960019E-3</v>
      </c>
      <c r="TK20" s="159">
        <v>3.2794878947200192E-3</v>
      </c>
      <c r="TL20" s="159">
        <v>3.2899849600000193E-3</v>
      </c>
      <c r="TM20" s="159">
        <v>3.3005217116800194E-3</v>
      </c>
      <c r="TN20" s="159">
        <v>3.3110982246400199E-3</v>
      </c>
      <c r="TO20" s="159">
        <v>3.3217145737600207E-3</v>
      </c>
      <c r="TP20" s="159">
        <v>3.3323708339200201E-3</v>
      </c>
      <c r="TQ20" s="159">
        <v>3.3430670800000204E-3</v>
      </c>
      <c r="TR20" s="159">
        <v>3.3538033868800205E-3</v>
      </c>
      <c r="TS20" s="159">
        <v>3.3645798294400209E-3</v>
      </c>
      <c r="TT20" s="159">
        <v>3.3753964825600211E-3</v>
      </c>
      <c r="TU20" s="159">
        <v>3.3862534211200213E-3</v>
      </c>
      <c r="TV20" s="159">
        <v>3.3971507200000217E-3</v>
      </c>
      <c r="TW20" s="159">
        <v>3.4080884540800219E-3</v>
      </c>
      <c r="TX20" s="159">
        <v>3.4190666982400219E-3</v>
      </c>
      <c r="TY20" s="159">
        <v>3.4300855273600222E-3</v>
      </c>
      <c r="TZ20" s="159">
        <v>3.4411450163200226E-3</v>
      </c>
      <c r="UA20" s="159">
        <v>3.4522452400000225E-3</v>
      </c>
      <c r="UB20" s="159">
        <v>3.4633862732800225E-3</v>
      </c>
      <c r="UC20" s="159">
        <v>3.4745681910400227E-3</v>
      </c>
      <c r="UD20" s="159">
        <v>3.4857910681600234E-3</v>
      </c>
      <c r="UE20" s="159">
        <v>3.497054979520024E-3</v>
      </c>
      <c r="UF20" s="159">
        <v>3.5083600000000242E-3</v>
      </c>
      <c r="UG20" s="159">
        <v>3.5197062044800241E-3</v>
      </c>
      <c r="UH20" s="159">
        <v>3.5310936678400245E-3</v>
      </c>
      <c r="UI20" s="159">
        <v>3.5425224649600251E-3</v>
      </c>
      <c r="UJ20" s="159">
        <v>3.5539926707200253E-3</v>
      </c>
      <c r="UK20" s="159">
        <v>3.5655043600000252E-3</v>
      </c>
      <c r="UL20" s="159">
        <v>3.5770576076800255E-3</v>
      </c>
      <c r="UM20" s="159">
        <v>3.5886524886400255E-3</v>
      </c>
      <c r="UN20" s="159">
        <v>3.6002890777600259E-3</v>
      </c>
      <c r="UO20" s="159">
        <v>3.6119674499200268E-3</v>
      </c>
      <c r="UP20" s="159">
        <v>3.6236876800000268E-3</v>
      </c>
      <c r="UQ20" s="159">
        <v>3.6354498428800264E-3</v>
      </c>
      <c r="UR20" s="159">
        <v>3.6472540134400273E-3</v>
      </c>
      <c r="US20" s="159">
        <v>3.6591002665600269E-3</v>
      </c>
      <c r="UT20" s="159">
        <v>3.670988677120028E-3</v>
      </c>
      <c r="UU20" s="159">
        <v>3.6829193200000276E-3</v>
      </c>
      <c r="UV20" s="159">
        <v>3.6948922700800278E-3</v>
      </c>
      <c r="UW20" s="159">
        <v>3.7069076022400284E-3</v>
      </c>
      <c r="UX20" s="159">
        <v>3.7189653913600284E-3</v>
      </c>
      <c r="UY20" s="159">
        <v>3.7310657123200293E-3</v>
      </c>
      <c r="UZ20" s="159">
        <v>3.7432086400000291E-3</v>
      </c>
      <c r="VA20" s="159">
        <v>3.7553942492800298E-3</v>
      </c>
      <c r="VB20" s="159">
        <v>3.7676226150400297E-3</v>
      </c>
      <c r="VC20" s="159">
        <v>3.7798938121600301E-3</v>
      </c>
      <c r="VD20" s="159">
        <v>3.7922079155200306E-3</v>
      </c>
      <c r="VE20" s="159">
        <v>3.804565000000031E-3</v>
      </c>
      <c r="VF20" s="159">
        <v>3.8169651404800307E-3</v>
      </c>
      <c r="VG20" s="159">
        <v>3.829408411840032E-3</v>
      </c>
      <c r="VH20" s="159">
        <v>3.8418948889600312E-3</v>
      </c>
      <c r="VI20" s="159">
        <v>3.8544246467200317E-3</v>
      </c>
      <c r="VJ20" s="159">
        <v>3.8669977600000317E-3</v>
      </c>
      <c r="VK20" s="159">
        <v>3.8796143036800325E-3</v>
      </c>
      <c r="VL20" s="159">
        <v>3.8922743526400329E-3</v>
      </c>
      <c r="VM20" s="159">
        <v>3.9049779817600327E-3</v>
      </c>
      <c r="VN20" s="159">
        <v>3.9177252659200338E-3</v>
      </c>
      <c r="VO20" s="159">
        <v>3.9305162800000338E-3</v>
      </c>
      <c r="VP20" s="159">
        <v>3.9433510988800338E-3</v>
      </c>
      <c r="VQ20" s="159">
        <v>3.9562297974400336E-3</v>
      </c>
      <c r="VR20" s="159">
        <v>3.9691524505600347E-3</v>
      </c>
      <c r="VS20" s="159">
        <v>3.9821191331200342E-3</v>
      </c>
      <c r="VT20" s="159">
        <v>3.9951299200000354E-3</v>
      </c>
      <c r="VU20" s="159">
        <v>4.0081848860800354E-3</v>
      </c>
      <c r="VV20" s="159">
        <v>4.0212841062400358E-3</v>
      </c>
      <c r="VW20" s="159">
        <v>4.0344276553600364E-3</v>
      </c>
      <c r="VX20" s="159">
        <v>4.0476156083200359E-3</v>
      </c>
      <c r="VY20" s="159">
        <v>4.0608480400000369E-3</v>
      </c>
      <c r="VZ20" s="159">
        <v>4.0741250252800372E-3</v>
      </c>
      <c r="WA20" s="159">
        <v>4.0874466390400368E-3</v>
      </c>
      <c r="WB20" s="159">
        <v>4.100812956160038E-3</v>
      </c>
      <c r="WC20" s="159">
        <v>4.1142240515200379E-3</v>
      </c>
      <c r="WD20" s="159">
        <v>4.1276800000000381E-3</v>
      </c>
      <c r="WE20" s="152">
        <v>4.1411808764800001E-3</v>
      </c>
      <c r="WF20" s="152">
        <v>4.15472675584E-3</v>
      </c>
      <c r="WG20" s="152">
        <v>4.1683177129600004E-3</v>
      </c>
      <c r="WH20" s="152">
        <v>4.1819538227200002E-3</v>
      </c>
      <c r="WI20" s="152">
        <v>4.1956351600000007E-3</v>
      </c>
      <c r="WJ20" s="152">
        <v>4.209361799680001E-3</v>
      </c>
      <c r="WK20" s="152">
        <v>4.2231338166400009E-3</v>
      </c>
      <c r="WL20" s="152">
        <v>4.2369512857600008E-3</v>
      </c>
      <c r="WM20" s="152">
        <v>4.2508142819200016E-3</v>
      </c>
      <c r="WN20" s="152">
        <v>4.264722880000002E-3</v>
      </c>
      <c r="WO20" s="152">
        <v>4.2786771548800019E-3</v>
      </c>
      <c r="WP20" s="152">
        <v>4.2926771814400019E-3</v>
      </c>
      <c r="WQ20" s="152">
        <v>4.3067230345600026E-3</v>
      </c>
      <c r="WR20" s="152">
        <v>4.3208147891200029E-3</v>
      </c>
      <c r="WS20" s="153">
        <v>4.3349525200000035E-3</v>
      </c>
      <c r="WT20" s="153">
        <v>4.3491363020800025E-3</v>
      </c>
      <c r="WU20" s="153">
        <v>4.363366210240003E-3</v>
      </c>
      <c r="WV20" s="153">
        <v>4.377642319360003E-3</v>
      </c>
      <c r="WW20" s="153">
        <v>4.3919647043200042E-3</v>
      </c>
      <c r="WX20" s="153">
        <v>4.4063334400000044E-3</v>
      </c>
      <c r="WY20" s="153">
        <v>4.4207486012800036E-3</v>
      </c>
      <c r="WZ20" s="153">
        <v>4.435210263040004E-3</v>
      </c>
      <c r="XA20" s="153">
        <v>4.4497185001600046E-3</v>
      </c>
      <c r="XB20" s="153">
        <v>4.4642733875200043E-3</v>
      </c>
      <c r="XC20" s="153">
        <v>4.4788750000000054E-3</v>
      </c>
      <c r="XD20" s="153">
        <v>4.4935234124800051E-3</v>
      </c>
      <c r="XE20" s="153">
        <v>4.5082186998400059E-3</v>
      </c>
      <c r="XF20" s="153">
        <v>4.5229609369600056E-3</v>
      </c>
      <c r="XG20" s="153">
        <v>4.5377501987200067E-3</v>
      </c>
      <c r="XH20" s="153">
        <v>4.5525865600000064E-3</v>
      </c>
      <c r="XI20" s="153">
        <v>4.5674700956800061E-3</v>
      </c>
      <c r="XJ20" s="153">
        <v>4.5824008806400066E-3</v>
      </c>
      <c r="XK20" s="153">
        <v>4.5973789897600066E-3</v>
      </c>
      <c r="XL20" s="153">
        <v>4.6124044979200078E-3</v>
      </c>
      <c r="XM20" s="153">
        <v>4.6274774800000073E-3</v>
      </c>
      <c r="XN20" s="153">
        <v>4.6425980108800073E-3</v>
      </c>
      <c r="XO20" s="153">
        <v>4.6577661654400079E-3</v>
      </c>
      <c r="XP20" s="153">
        <v>4.6729820185600077E-3</v>
      </c>
      <c r="XQ20" s="153">
        <v>4.6882456451200084E-3</v>
      </c>
      <c r="XR20" s="153">
        <v>4.7035571200000088E-3</v>
      </c>
      <c r="XS20" s="153">
        <v>4.7189165180800078E-3</v>
      </c>
      <c r="XT20" s="153">
        <v>4.734323914240007E-3</v>
      </c>
      <c r="XU20" s="153">
        <v>4.749779383360006E-3</v>
      </c>
      <c r="XV20" s="153">
        <v>4.7652830003200048E-3</v>
      </c>
      <c r="XW20" s="153">
        <v>4.7808348400000039E-3</v>
      </c>
      <c r="XX20" s="153">
        <v>4.7964349772800039E-3</v>
      </c>
      <c r="XY20" s="153">
        <v>4.8120834870400029E-3</v>
      </c>
      <c r="XZ20" s="153">
        <v>4.8277804441600016E-3</v>
      </c>
      <c r="YA20" s="153">
        <v>4.8435259235200005E-3</v>
      </c>
      <c r="YB20" s="153">
        <v>4.8593199999999994E-3</v>
      </c>
      <c r="YC20" s="153">
        <v>4.8751627484799991E-3</v>
      </c>
      <c r="YD20" s="153">
        <v>4.8910542438399983E-3</v>
      </c>
      <c r="YE20" s="153">
        <v>4.9069945609599968E-3</v>
      </c>
      <c r="YF20" s="153">
        <v>4.9229837747199971E-3</v>
      </c>
      <c r="YG20" s="153">
        <v>4.9390219599999953E-3</v>
      </c>
      <c r="YH20" s="153">
        <v>4.955109191679994E-3</v>
      </c>
      <c r="YI20" s="153">
        <v>4.9712455446399928E-3</v>
      </c>
      <c r="YJ20" s="153">
        <v>4.9874310937599925E-3</v>
      </c>
      <c r="YK20" s="153">
        <v>5.0036659139199909E-3</v>
      </c>
      <c r="YL20" s="153">
        <v>5.0199500799999906E-3</v>
      </c>
      <c r="YM20" s="153">
        <v>5.0362836668799904E-3</v>
      </c>
      <c r="YN20" s="153">
        <v>5.0526667494399892E-3</v>
      </c>
      <c r="YO20" s="153">
        <v>5.0690994025599876E-3</v>
      </c>
      <c r="YP20" s="153">
        <v>5.0855817011199855E-3</v>
      </c>
      <c r="YQ20" s="153">
        <v>5.1021137199999851E-3</v>
      </c>
      <c r="YR20" s="153">
        <v>5.1186955340799846E-3</v>
      </c>
      <c r="YS20" s="153">
        <v>5.1353272182399845E-3</v>
      </c>
      <c r="YT20" s="153">
        <v>5.1520088473599839E-3</v>
      </c>
      <c r="YU20" s="153">
        <v>5.1687404963199814E-3</v>
      </c>
      <c r="YV20" s="153">
        <v>5.1855222399999797E-3</v>
      </c>
      <c r="YW20" s="153">
        <v>5.20235415327998E-3</v>
      </c>
      <c r="YX20" s="153">
        <v>5.2192363110399789E-3</v>
      </c>
      <c r="YY20" s="153">
        <v>5.2361687881599785E-3</v>
      </c>
      <c r="YZ20" s="153">
        <v>5.253151659519977E-3</v>
      </c>
      <c r="ZA20" s="153">
        <v>5.2701849999999759E-3</v>
      </c>
      <c r="ZB20" s="153">
        <v>5.287268884479974E-3</v>
      </c>
      <c r="ZC20" s="153">
        <v>5.3044033878399729E-3</v>
      </c>
      <c r="ZD20" s="153">
        <v>5.3215885849599732E-3</v>
      </c>
      <c r="ZE20" s="153">
        <v>5.3388245507199721E-3</v>
      </c>
      <c r="ZF20" s="153">
        <v>5.3561113599999701E-3</v>
      </c>
      <c r="ZG20" s="153">
        <v>5.3734490876799689E-3</v>
      </c>
      <c r="ZH20" s="153">
        <v>5.3908378086399674E-3</v>
      </c>
      <c r="ZI20" s="153">
        <v>5.4082775977599669E-3</v>
      </c>
      <c r="ZJ20" s="153">
        <v>5.4257685299199656E-3</v>
      </c>
      <c r="ZK20" s="153">
        <v>5.4433106799999641E-3</v>
      </c>
      <c r="ZL20" s="153">
        <v>5.4609041228799639E-3</v>
      </c>
      <c r="ZM20" s="153">
        <v>5.478548933439964E-3</v>
      </c>
      <c r="ZN20" s="153">
        <v>5.4962451865599614E-3</v>
      </c>
      <c r="ZO20" s="153">
        <v>5.5139929571199594E-3</v>
      </c>
      <c r="ZP20" s="153">
        <v>5.5317923199999595E-3</v>
      </c>
      <c r="ZQ20" s="153">
        <v>5.549643350079958E-3</v>
      </c>
      <c r="ZR20" s="153">
        <v>5.5675461222399573E-3</v>
      </c>
      <c r="ZS20" s="153">
        <v>5.5855007113599564E-3</v>
      </c>
      <c r="ZT20" s="153">
        <v>5.603507192319954E-3</v>
      </c>
      <c r="ZU20" s="153">
        <v>5.6215656399999526E-3</v>
      </c>
      <c r="ZV20" s="153">
        <v>5.639676129279951E-3</v>
      </c>
      <c r="ZW20" s="153">
        <v>5.6578387350399509E-3</v>
      </c>
      <c r="ZX20" s="153">
        <v>5.6760535321599501E-3</v>
      </c>
      <c r="ZY20" s="153">
        <v>5.6943205955199486E-3</v>
      </c>
      <c r="ZZ20" s="153">
        <v>5.7126399999999468E-3</v>
      </c>
      <c r="AAA20" s="153">
        <v>5.7310118204799464E-3</v>
      </c>
      <c r="AAB20" s="153">
        <v>5.7494361318399445E-3</v>
      </c>
      <c r="AAC20" s="153">
        <v>5.7679130089599443E-3</v>
      </c>
      <c r="AAD20" s="153">
        <v>5.7864425267199439E-3</v>
      </c>
      <c r="AAE20" s="153">
        <v>5.8050247599999412E-3</v>
      </c>
      <c r="AAF20" s="153">
        <v>5.8236597836799396E-3</v>
      </c>
      <c r="AAG20" s="153">
        <v>5.842347672639938E-3</v>
      </c>
      <c r="AAH20" s="153">
        <v>5.861088501759937E-3</v>
      </c>
      <c r="AAI20" s="153">
        <v>5.8798823459199354E-3</v>
      </c>
      <c r="AAJ20" s="153">
        <v>5.8987292799999357E-3</v>
      </c>
      <c r="AAK20" s="153">
        <v>5.9176293788799341E-3</v>
      </c>
      <c r="AAL20" s="153">
        <v>5.9365827174399331E-3</v>
      </c>
      <c r="AAM20" s="153">
        <v>5.9555893705599315E-3</v>
      </c>
      <c r="AAN20" s="153">
        <v>5.97464941311993E-3</v>
      </c>
      <c r="AAO20" s="153">
        <v>5.9937629199999301E-3</v>
      </c>
      <c r="AAP20" s="153">
        <v>6.0129299660799272E-3</v>
      </c>
      <c r="AAQ20" s="153">
        <v>6.0321506262399271E-3</v>
      </c>
      <c r="AAR20" s="153">
        <v>6.0514249753599245E-3</v>
      </c>
      <c r="AAS20" s="153">
        <v>6.0707530883199242E-3</v>
      </c>
      <c r="AAT20" s="153">
        <v>6.0901350399999218E-3</v>
      </c>
      <c r="AAU20" s="153">
        <v>6.1095709052799204E-3</v>
      </c>
      <c r="AAV20" s="153">
        <v>6.129060759039919E-3</v>
      </c>
      <c r="AAW20" s="153">
        <v>6.1486046761599191E-3</v>
      </c>
      <c r="AAX20" s="153">
        <v>6.1682027315199187E-3</v>
      </c>
      <c r="AAY20" s="153">
        <v>6.1878549999999158E-3</v>
      </c>
      <c r="AAZ20" s="153">
        <v>6.2075615564799146E-3</v>
      </c>
      <c r="ABA20" s="153">
        <v>6.2273224758399139E-3</v>
      </c>
      <c r="ABB20" s="153">
        <v>6.2471378329599127E-3</v>
      </c>
      <c r="ABC20" s="153">
        <v>6.2670077027199116E-3</v>
      </c>
      <c r="ABD20" s="153">
        <v>6.2869321599999094E-3</v>
      </c>
      <c r="ABE20" s="153">
        <v>6.3069112796799078E-3</v>
      </c>
      <c r="ABF20" s="153">
        <v>6.3269451366399056E-3</v>
      </c>
      <c r="ABG20" s="153">
        <v>6.3470338057599052E-3</v>
      </c>
      <c r="ABH20" s="153">
        <v>6.3671773619199019E-3</v>
      </c>
      <c r="ABI20" s="153">
        <v>6.3873758799999026E-3</v>
      </c>
      <c r="ABJ20" s="153">
        <v>6.4076294348799001E-3</v>
      </c>
      <c r="ABK20" s="153">
        <v>6.4279381014398984E-3</v>
      </c>
      <c r="ABL20" s="153">
        <v>6.4483019545598973E-3</v>
      </c>
      <c r="ABM20" s="153">
        <v>6.4687210691198958E-3</v>
      </c>
      <c r="ABN20" s="153">
        <v>6.4891955199998953E-3</v>
      </c>
      <c r="ABO20" s="153">
        <v>6.509725382079893E-3</v>
      </c>
      <c r="ABP20" s="153">
        <v>6.5303107302398921E-3</v>
      </c>
      <c r="ABQ20" s="153">
        <v>6.5509516393598907E-3</v>
      </c>
      <c r="ABR20" s="153">
        <v>6.5716481843198895E-3</v>
      </c>
      <c r="ABS20" s="153">
        <v>6.5924004399998881E-3</v>
      </c>
      <c r="ABT20" s="153">
        <v>6.6132084812798864E-3</v>
      </c>
      <c r="ABU20" s="153">
        <v>6.6340723830398841E-3</v>
      </c>
      <c r="ABV20" s="153">
        <v>6.6549922201598818E-3</v>
      </c>
      <c r="ABW20" s="153">
        <v>6.6759680675198821E-3</v>
      </c>
      <c r="ABX20" s="153">
        <v>6.6969999999998801E-3</v>
      </c>
      <c r="ABY20" s="153">
        <v>6.7180880924798785E-3</v>
      </c>
      <c r="ABZ20" s="153">
        <v>6.7392324198398768E-3</v>
      </c>
      <c r="ACA20" s="153">
        <v>6.7604330569598758E-3</v>
      </c>
      <c r="ACB20" s="153">
        <v>6.7816900787198734E-3</v>
      </c>
      <c r="ACC20" s="153">
        <v>6.803003559999873E-3</v>
      </c>
      <c r="ACD20" s="153">
        <v>6.8243735756798709E-3</v>
      </c>
      <c r="ACE20" s="153">
        <v>6.8458002006398684E-3</v>
      </c>
      <c r="ACF20" s="153">
        <v>6.8672835097598672E-3</v>
      </c>
      <c r="ACG20" s="153">
        <v>6.8888235779198661E-3</v>
      </c>
      <c r="ACH20" s="153">
        <v>6.910420479999865E-3</v>
      </c>
      <c r="ACI20" s="153">
        <v>6.9320742908798626E-3</v>
      </c>
      <c r="ACJ20" s="153">
        <v>6.9537850854398623E-3</v>
      </c>
      <c r="ACK20" s="153">
        <v>6.9755529385598604E-3</v>
      </c>
      <c r="ACL20" s="153">
        <v>6.9973779251198583E-3</v>
      </c>
      <c r="ACM20" s="153">
        <v>7.0192601199998558E-3</v>
      </c>
      <c r="ACN20" s="153">
        <v>7.0411995980798545E-3</v>
      </c>
      <c r="ACO20" s="153">
        <v>7.0631964342398532E-3</v>
      </c>
      <c r="ACP20" s="153">
        <v>7.0852507033598508E-3</v>
      </c>
      <c r="ACQ20" s="153">
        <v>7.1073624803198497E-3</v>
      </c>
      <c r="ACR20" s="153">
        <v>7.1295318399998472E-3</v>
      </c>
      <c r="ACS20" s="153">
        <v>7.1517588572798472E-3</v>
      </c>
      <c r="ACT20" s="153">
        <v>7.1740436070398452E-3</v>
      </c>
      <c r="ACU20" s="153">
        <v>7.1963861641598428E-3</v>
      </c>
      <c r="ACV20" s="153">
        <v>7.2187866035198413E-3</v>
      </c>
      <c r="ACW20" s="153">
        <v>7.2412449999998399E-3</v>
      </c>
      <c r="ACX20" s="153">
        <v>7.2637614284798381E-3</v>
      </c>
      <c r="ACY20" s="153">
        <v>7.2863359638398358E-3</v>
      </c>
      <c r="ACZ20" s="153">
        <v>7.3089686809598344E-3</v>
      </c>
      <c r="ADA20" s="153">
        <v>7.331659654719833E-3</v>
      </c>
      <c r="ADB20" s="153">
        <v>7.3544089599998311E-3</v>
      </c>
      <c r="ADC20" s="153">
        <v>7.3772166716798296E-3</v>
      </c>
      <c r="ADD20" s="153">
        <v>7.4000828646398273E-3</v>
      </c>
      <c r="ADE20" s="153">
        <v>7.4230076137598256E-3</v>
      </c>
      <c r="ADF20" s="153">
        <v>7.4459909939198245E-3</v>
      </c>
      <c r="ADG20" s="153">
        <v>7.4690330799998227E-3</v>
      </c>
      <c r="ADH20" s="153">
        <v>7.4921339468798209E-3</v>
      </c>
      <c r="ADI20" s="153">
        <v>7.5152936694398197E-3</v>
      </c>
      <c r="ADJ20" s="153">
        <v>7.5385123225598181E-3</v>
      </c>
      <c r="ADK20" s="153">
        <v>7.5617899811198149E-3</v>
      </c>
      <c r="ADL20" s="153">
        <v>7.5851267199998143E-3</v>
      </c>
      <c r="ADM20" s="153">
        <v>7.6085226140798125E-3</v>
      </c>
      <c r="ADN20" s="153">
        <v>7.6319777382398103E-3</v>
      </c>
      <c r="ADO20" s="153">
        <v>7.6554921673598073E-3</v>
      </c>
      <c r="ADP20" s="153">
        <v>7.6790659763198051E-3</v>
      </c>
      <c r="ADQ20" s="153">
        <v>7.7026992399998051E-3</v>
      </c>
      <c r="ADR20" s="153">
        <v>7.7263920332798029E-3</v>
      </c>
      <c r="ADS20" s="153">
        <v>7.7501444310398007E-3</v>
      </c>
      <c r="ADT20" s="153">
        <v>7.7739565081597984E-3</v>
      </c>
      <c r="ADU20" s="153">
        <v>7.7978283395197974E-3</v>
      </c>
      <c r="ADV20" s="152">
        <v>7.8217599999997958E-3</v>
      </c>
      <c r="ADW20" s="572"/>
    </row>
    <row r="21" spans="1:803" x14ac:dyDescent="0.3">
      <c r="A21" s="570">
        <v>6</v>
      </c>
      <c r="B21" s="163" t="s">
        <v>2559</v>
      </c>
      <c r="C21" s="150">
        <v>6.0400796002919995E-4</v>
      </c>
      <c r="D21" s="150">
        <v>6.0403184046720006E-4</v>
      </c>
      <c r="E21" s="150">
        <v>6.0407164236519996E-4</v>
      </c>
      <c r="F21" s="150">
        <v>6.0412736747519999E-4</v>
      </c>
      <c r="G21" s="150">
        <v>6.0419901825000007E-4</v>
      </c>
      <c r="H21" s="150">
        <v>6.0428659784320007E-4</v>
      </c>
      <c r="I21" s="150">
        <v>6.0439011010919997E-4</v>
      </c>
      <c r="J21" s="150">
        <v>6.0450955960319997E-4</v>
      </c>
      <c r="K21" s="150">
        <v>6.0464495158120001E-4</v>
      </c>
      <c r="L21" s="150">
        <v>6.0479629200000003E-4</v>
      </c>
      <c r="M21" s="150">
        <v>6.0496358751719996E-4</v>
      </c>
      <c r="N21" s="150">
        <v>6.0514684549120004E-4</v>
      </c>
      <c r="O21" s="150">
        <v>6.0534607398119995E-4</v>
      </c>
      <c r="P21" s="150">
        <v>6.0556128174720002E-4</v>
      </c>
      <c r="Q21" s="151">
        <v>6.0579247825E-4</v>
      </c>
      <c r="R21" s="151">
        <v>6.0603967365120009E-4</v>
      </c>
      <c r="S21" s="151">
        <v>6.0630287881320002E-4</v>
      </c>
      <c r="T21" s="151">
        <v>6.0658210529920006E-4</v>
      </c>
      <c r="U21" s="151">
        <v>6.0687736537320004E-4</v>
      </c>
      <c r="V21" s="151">
        <v>6.0718867200000007E-4</v>
      </c>
      <c r="W21" s="151">
        <v>6.0751603884519995E-4</v>
      </c>
      <c r="X21" s="151">
        <v>6.0785948027520002E-4</v>
      </c>
      <c r="Y21" s="151">
        <v>6.0821901135720002E-4</v>
      </c>
      <c r="Z21" s="151">
        <v>6.0859464785920005E-4</v>
      </c>
      <c r="AA21" s="151">
        <v>6.0898640624999995E-4</v>
      </c>
      <c r="AB21" s="151">
        <v>6.0939430369920009E-4</v>
      </c>
      <c r="AC21" s="151">
        <v>6.0981835807719998E-4</v>
      </c>
      <c r="AD21" s="151">
        <v>6.1025858795520007E-4</v>
      </c>
      <c r="AE21" s="151">
        <v>6.1071501260520004E-4</v>
      </c>
      <c r="AF21" s="151">
        <v>6.1118765200000001E-4</v>
      </c>
      <c r="AG21" s="151">
        <v>6.1167652681320007E-4</v>
      </c>
      <c r="AH21" s="151">
        <v>6.1218165841920007E-4</v>
      </c>
      <c r="AI21" s="151">
        <v>6.1270306889319999E-4</v>
      </c>
      <c r="AJ21" s="151">
        <v>6.1324078101120008E-4</v>
      </c>
      <c r="AK21" s="151">
        <v>6.1379481824999995E-4</v>
      </c>
      <c r="AL21" s="151">
        <v>6.1436520478720007E-4</v>
      </c>
      <c r="AM21" s="151">
        <v>6.1495196550120001E-4</v>
      </c>
      <c r="AN21" s="151">
        <v>6.155551259712001E-4</v>
      </c>
      <c r="AO21" s="151">
        <v>6.161747124772E-4</v>
      </c>
      <c r="AP21" s="151">
        <v>6.16810752E-4</v>
      </c>
      <c r="AQ21" s="151">
        <v>6.1746327222119996E-4</v>
      </c>
      <c r="AR21" s="151">
        <v>6.1813230152320004E-4</v>
      </c>
      <c r="AS21" s="151">
        <v>6.1881786898920006E-4</v>
      </c>
      <c r="AT21" s="151">
        <v>6.1952000440320006E-4</v>
      </c>
      <c r="AU21" s="151">
        <v>6.2023873825000004E-4</v>
      </c>
      <c r="AV21" s="151">
        <v>6.209741017152E-4</v>
      </c>
      <c r="AW21" s="151">
        <v>6.2172612668519994E-4</v>
      </c>
      <c r="AX21" s="151">
        <v>6.2249484574720005E-4</v>
      </c>
      <c r="AY21" s="151">
        <v>6.2328029218919995E-4</v>
      </c>
      <c r="AZ21" s="151">
        <v>6.2408249999999993E-4</v>
      </c>
      <c r="BA21" s="151">
        <v>6.2490150386920002E-4</v>
      </c>
      <c r="BB21" s="151">
        <v>6.2573733918719994E-4</v>
      </c>
      <c r="BC21" s="151">
        <v>6.2659004204520001E-4</v>
      </c>
      <c r="BD21" s="151">
        <v>6.2745964923520002E-4</v>
      </c>
      <c r="BE21" s="151">
        <v>6.2834619824999997E-4</v>
      </c>
      <c r="BF21" s="151">
        <v>6.2924972728319994E-4</v>
      </c>
      <c r="BG21" s="151">
        <v>6.3017027522919999E-4</v>
      </c>
      <c r="BH21" s="151">
        <v>6.3110788168319997E-4</v>
      </c>
      <c r="BI21" s="151">
        <v>6.3206258694120004E-4</v>
      </c>
      <c r="BJ21" s="151">
        <v>6.3303443199999988E-4</v>
      </c>
      <c r="BK21" s="151">
        <v>6.3402345855719997E-4</v>
      </c>
      <c r="BL21" s="151">
        <v>6.3502970901119986E-4</v>
      </c>
      <c r="BM21" s="151">
        <v>6.3605322646119998E-4</v>
      </c>
      <c r="BN21" s="151">
        <v>6.3709405470719987E-4</v>
      </c>
      <c r="BO21" s="151">
        <v>6.3815223824999993E-4</v>
      </c>
      <c r="BP21" s="151">
        <v>6.392278222912E-4</v>
      </c>
      <c r="BQ21" s="151">
        <v>6.4032085273319991E-4</v>
      </c>
      <c r="BR21" s="151">
        <v>6.4143137617919991E-4</v>
      </c>
      <c r="BS21" s="151">
        <v>6.4255943993319991E-4</v>
      </c>
      <c r="BT21" s="151">
        <v>6.4370509199999991E-4</v>
      </c>
      <c r="BU21" s="151">
        <v>6.448683810851999E-4</v>
      </c>
      <c r="BV21" s="151">
        <v>6.4604935659519987E-4</v>
      </c>
      <c r="BW21" s="151">
        <v>6.4724806863719999E-4</v>
      </c>
      <c r="BX21" s="151">
        <v>6.4846456801919989E-4</v>
      </c>
      <c r="BY21" s="151">
        <v>6.4969890624999983E-4</v>
      </c>
      <c r="BZ21" s="151">
        <v>6.5095113553919985E-4</v>
      </c>
      <c r="CA21" s="151">
        <v>6.5222130879719975E-4</v>
      </c>
      <c r="CB21" s="151">
        <v>6.5350947963519997E-4</v>
      </c>
      <c r="CC21" s="151">
        <v>6.5481570236519985E-4</v>
      </c>
      <c r="CD21" s="151">
        <v>6.5614003199999981E-4</v>
      </c>
      <c r="CE21" s="151">
        <v>6.574825242531998E-4</v>
      </c>
      <c r="CF21" s="151">
        <v>6.588432355391999E-4</v>
      </c>
      <c r="CG21" s="151">
        <v>6.6022222297319993E-4</v>
      </c>
      <c r="CH21" s="151">
        <v>6.6161954437119993E-4</v>
      </c>
      <c r="CI21" s="151">
        <v>6.630352582499997E-4</v>
      </c>
      <c r="CJ21" s="151">
        <v>6.6446942382719979E-4</v>
      </c>
      <c r="CK21" s="151">
        <v>6.6592210102119976E-4</v>
      </c>
      <c r="CL21" s="151">
        <v>6.673933504511997E-4</v>
      </c>
      <c r="CM21" s="151">
        <v>6.688832334371998E-4</v>
      </c>
      <c r="CN21" s="151">
        <v>6.7039181199999979E-4</v>
      </c>
      <c r="CO21" s="151">
        <v>6.7191914886119972E-4</v>
      </c>
      <c r="CP21" s="151">
        <v>6.7346530744319985E-4</v>
      </c>
      <c r="CQ21" s="151">
        <v>6.7503035186919965E-4</v>
      </c>
      <c r="CR21" s="151">
        <v>6.7661434696319979E-4</v>
      </c>
      <c r="CS21" s="151">
        <v>6.7821735824999982E-4</v>
      </c>
      <c r="CT21" s="151">
        <v>6.7983945195519962E-4</v>
      </c>
      <c r="CU21" s="151">
        <v>6.8148069500519981E-4</v>
      </c>
      <c r="CV21" s="151">
        <v>6.8314115502719969E-4</v>
      </c>
      <c r="CW21" s="151">
        <v>6.8482090034919965E-4</v>
      </c>
      <c r="CX21" s="151">
        <v>6.8651999999999982E-4</v>
      </c>
      <c r="CY21" s="150">
        <v>6.8823852370919968E-4</v>
      </c>
      <c r="CZ21" s="150">
        <v>6.8997654190719958E-4</v>
      </c>
      <c r="DA21" s="150">
        <v>6.9173412572519962E-4</v>
      </c>
      <c r="DB21" s="150">
        <v>6.9351134699519967E-4</v>
      </c>
      <c r="DC21" s="150">
        <v>6.953082782499996E-4</v>
      </c>
      <c r="DD21" s="150">
        <v>6.9712499272319957E-4</v>
      </c>
      <c r="DE21" s="150">
        <v>6.9896156434919965E-4</v>
      </c>
      <c r="DF21" s="150">
        <v>7.0081806776319964E-4</v>
      </c>
      <c r="DG21" s="150">
        <v>7.026945783011997E-4</v>
      </c>
      <c r="DH21" s="150">
        <v>7.045911719999996E-4</v>
      </c>
      <c r="DI21" s="150">
        <v>7.0650792559719957E-4</v>
      </c>
      <c r="DJ21" s="150">
        <v>7.0844491653119959E-4</v>
      </c>
      <c r="DK21" s="150">
        <v>7.1040222294119952E-4</v>
      </c>
      <c r="DL21" s="151">
        <v>7.1237992366719944E-4</v>
      </c>
      <c r="DM21" s="151">
        <v>7.143780982499995E-4</v>
      </c>
      <c r="DN21" s="151">
        <v>7.1639682693119952E-4</v>
      </c>
      <c r="DO21" s="151">
        <v>7.1843619065319953E-4</v>
      </c>
      <c r="DP21" s="151">
        <v>7.2049627105919944E-4</v>
      </c>
      <c r="DQ21" s="151">
        <v>7.2257715049319946E-4</v>
      </c>
      <c r="DR21" s="151">
        <v>7.2467891199999937E-4</v>
      </c>
      <c r="DS21" s="151">
        <v>7.2680163932519945E-4</v>
      </c>
      <c r="DT21" s="151">
        <v>7.2894541691519935E-4</v>
      </c>
      <c r="DU21" s="151">
        <v>7.3111032991719945E-4</v>
      </c>
      <c r="DV21" s="151">
        <v>7.3329646417919945E-4</v>
      </c>
      <c r="DW21" s="151">
        <v>7.355039062499995E-4</v>
      </c>
      <c r="DX21" s="151">
        <v>7.377327433791994E-4</v>
      </c>
      <c r="DY21" s="151">
        <v>7.3998306351719947E-4</v>
      </c>
      <c r="DZ21" s="151">
        <v>7.4225495531519937E-4</v>
      </c>
      <c r="EA21" s="151">
        <v>7.4454850812519929E-4</v>
      </c>
      <c r="EB21" s="151">
        <v>7.4686381199999931E-4</v>
      </c>
      <c r="EC21" s="151">
        <v>7.4920095769319937E-4</v>
      </c>
      <c r="ED21" s="151">
        <v>7.515600366591993E-4</v>
      </c>
      <c r="EE21" s="151">
        <v>7.5394114105319934E-4</v>
      </c>
      <c r="EF21" s="151">
        <v>7.5634436373119918E-4</v>
      </c>
      <c r="EG21" s="151">
        <v>7.5876979824999926E-4</v>
      </c>
      <c r="EH21" s="151">
        <v>7.6121753886719925E-4</v>
      </c>
      <c r="EI21" s="151">
        <v>7.6368768054119922E-4</v>
      </c>
      <c r="EJ21" s="151">
        <v>7.6618031893119914E-4</v>
      </c>
      <c r="EK21" s="151">
        <v>7.6869555039719918E-4</v>
      </c>
      <c r="EL21" s="151">
        <v>7.7123347199999916E-4</v>
      </c>
      <c r="EM21" s="151">
        <v>7.7379418150119923E-4</v>
      </c>
      <c r="EN21" s="151">
        <v>7.7637777736319917E-4</v>
      </c>
      <c r="EO21" s="151">
        <v>7.7898435874919911E-4</v>
      </c>
      <c r="EP21" s="151">
        <v>7.8161402552319903E-4</v>
      </c>
      <c r="EQ21" s="151">
        <v>7.8426687824999914E-4</v>
      </c>
      <c r="ER21" s="151">
        <v>7.8694301819519905E-4</v>
      </c>
      <c r="ES21" s="151">
        <v>7.8964254732519906E-4</v>
      </c>
      <c r="ET21" s="151">
        <v>7.92365568307199E-4</v>
      </c>
      <c r="EU21" s="151">
        <v>7.951121845091991E-4</v>
      </c>
      <c r="EV21" s="151">
        <v>1.0904788292120222E-3</v>
      </c>
      <c r="EW21" s="151">
        <v>1.089845520275051E-3</v>
      </c>
      <c r="EX21" s="151">
        <v>1.089250390196015E-3</v>
      </c>
      <c r="EY21" s="151">
        <v>1.0886933871037667E-3</v>
      </c>
      <c r="EZ21" s="151">
        <v>1.0881744630843067E-3</v>
      </c>
      <c r="FA21" s="151">
        <v>1.0876935740783292E-3</v>
      </c>
      <c r="FB21" s="151">
        <v>1.0872506797820671E-3</v>
      </c>
      <c r="FC21" s="151">
        <v>1.0868457435512994E-3</v>
      </c>
      <c r="FD21" s="151">
        <v>1.0864787323084115E-3</v>
      </c>
      <c r="FE21" s="151">
        <v>1.0861496164523824E-3</v>
      </c>
      <c r="FF21" s="151">
        <v>1.0858583697715971E-3</v>
      </c>
      <c r="FG21" s="151">
        <v>1.0856049693593729E-3</v>
      </c>
      <c r="FH21" s="151">
        <v>1.0853893955321049E-3</v>
      </c>
      <c r="FI21" s="151">
        <v>1.0852116317499236E-3</v>
      </c>
      <c r="FJ21" s="151">
        <v>1.085071664539786E-3</v>
      </c>
      <c r="FK21" s="151">
        <v>1.0849694834208995E-3</v>
      </c>
      <c r="FL21" s="151">
        <v>1.0849050808324006E-3</v>
      </c>
      <c r="FM21" s="151">
        <v>1.0848784520632062E-3</v>
      </c>
      <c r="FN21" s="151">
        <v>1.0848895951839567E-3</v>
      </c>
      <c r="FO21" s="151">
        <v>1.0849385109809821E-3</v>
      </c>
      <c r="FP21" s="151">
        <v>1.0850252028922116E-3</v>
      </c>
      <c r="FQ21" s="151">
        <v>1.0851496769449676E-3</v>
      </c>
      <c r="FR21" s="151">
        <v>1.0853119416955681E-3</v>
      </c>
      <c r="FS21" s="151">
        <v>1.0855120081706858E-3</v>
      </c>
      <c r="FT21" s="151">
        <v>1.0857498898103897E-3</v>
      </c>
      <c r="FU21" s="151">
        <v>1.0860256024128267E-3</v>
      </c>
      <c r="FV21" s="151">
        <v>1.0863391640804744E-3</v>
      </c>
      <c r="FW21" s="151">
        <v>1.086690595167916E-3</v>
      </c>
      <c r="FX21" s="151">
        <v>1.0870799182310898E-3</v>
      </c>
      <c r="FY21" s="151">
        <v>1.0875071579779581E-3</v>
      </c>
      <c r="FZ21" s="151">
        <v>1.0879723412205496E-3</v>
      </c>
      <c r="GA21" s="151">
        <v>1.0884754968283332E-3</v>
      </c>
      <c r="GB21" s="151">
        <v>1.0890166556828717E-3</v>
      </c>
      <c r="GC21" s="151">
        <v>1.0895958506337237E-3</v>
      </c>
      <c r="GD21" s="151">
        <v>1.090213116455541E-3</v>
      </c>
      <c r="GE21" s="151">
        <v>1.0908684898063336E-3</v>
      </c>
      <c r="GF21" s="151">
        <v>1.0915620091868571E-3</v>
      </c>
      <c r="GG21" s="151">
        <v>1.0922937149010893E-3</v>
      </c>
      <c r="GH21" s="151">
        <v>1.0930636490177619E-3</v>
      </c>
      <c r="GI21" s="151">
        <v>1.0938718553329097E-3</v>
      </c>
      <c r="GJ21" s="151">
        <v>1.0947183793334127E-3</v>
      </c>
      <c r="GK21" s="151">
        <v>1.0956032681614901E-3</v>
      </c>
      <c r="GL21" s="151">
        <v>1.0965265705801248E-3</v>
      </c>
      <c r="GM21" s="151">
        <v>1.0974883369393841E-3</v>
      </c>
      <c r="GN21" s="151">
        <v>1.0984886191436126E-3</v>
      </c>
      <c r="GO21" s="151">
        <v>1.0995274706194652E-3</v>
      </c>
      <c r="GP21" s="151">
        <v>1.100604946284762E-3</v>
      </c>
      <c r="GQ21" s="151">
        <v>1.1017211025181322E-3</v>
      </c>
      <c r="GR21" s="151">
        <v>1.1028759971294275E-3</v>
      </c>
      <c r="GS21" s="151">
        <v>1.1040696893308828E-3</v>
      </c>
      <c r="GT21" s="151">
        <v>1.1053022397089951E-3</v>
      </c>
      <c r="GU21" s="151">
        <v>1.106573710197109E-3</v>
      </c>
      <c r="GV21" s="151">
        <v>1.10788416404868E-3</v>
      </c>
      <c r="GW21" s="151">
        <v>1.1092336658111949E-3</v>
      </c>
      <c r="GX21" s="151">
        <v>1.1106222813007398E-3</v>
      </c>
      <c r="GY21" s="151">
        <v>1.1120500775771843E-3</v>
      </c>
      <c r="GZ21" s="151">
        <v>1.1135171229199716E-3</v>
      </c>
      <c r="HA21" s="151">
        <v>1.115023486804494E-3</v>
      </c>
      <c r="HB21" s="151">
        <v>1.1165692398790402E-3</v>
      </c>
      <c r="HC21" s="151">
        <v>1.1181544539422906E-3</v>
      </c>
      <c r="HD21" s="151">
        <v>1.1197792019213553E-3</v>
      </c>
      <c r="HE21" s="151">
        <v>1.1214435578503286E-3</v>
      </c>
      <c r="HF21" s="151">
        <v>1.1231475968493559E-3</v>
      </c>
      <c r="HG21" s="151">
        <v>1.1248913951041866E-3</v>
      </c>
      <c r="HH21" s="151">
        <v>1.1266750298462125E-3</v>
      </c>
      <c r="HI21" s="151">
        <v>1.1284985793329669E-3</v>
      </c>
      <c r="HJ21" s="151">
        <v>1.1303621228290783E-3</v>
      </c>
      <c r="HK21" s="151">
        <v>1.1322657405876625E-3</v>
      </c>
      <c r="HL21" s="151">
        <v>1.1342095138321452E-3</v>
      </c>
      <c r="HM21" s="151">
        <v>1.1361935247384961E-3</v>
      </c>
      <c r="HN21" s="151">
        <v>1.1382178564178734E-3</v>
      </c>
      <c r="HO21" s="151">
        <v>1.1402825928996556E-3</v>
      </c>
      <c r="HP21" s="151">
        <v>1.1423878191148622E-3</v>
      </c>
      <c r="HQ21" s="151">
        <v>1.1445336208799426E-3</v>
      </c>
      <c r="HR21" s="151">
        <v>1.1467200848809304E-3</v>
      </c>
      <c r="HS21" s="151">
        <v>1.1489472986579486E-3</v>
      </c>
      <c r="HT21" s="151">
        <v>1.1512153505900602E-3</v>
      </c>
      <c r="HU21" s="151">
        <v>1.153524329880451E-3</v>
      </c>
      <c r="HV21" s="151">
        <v>1.1558743265419418E-3</v>
      </c>
      <c r="HW21" s="151">
        <v>1.1582654313828126E-3</v>
      </c>
      <c r="HX21" s="151">
        <v>1.1606977359929402E-3</v>
      </c>
      <c r="HY21" s="151">
        <v>1.1631713327302339E-3</v>
      </c>
      <c r="HZ21" s="151">
        <v>1.1656863147073639E-3</v>
      </c>
      <c r="IA21" s="151">
        <v>1.1682427757787786E-3</v>
      </c>
      <c r="IB21" s="151">
        <v>1.1708408105279941E-3</v>
      </c>
      <c r="IC21" s="151">
        <v>1.1734805142551614E-3</v>
      </c>
      <c r="ID21" s="151">
        <v>1.1761619829648907E-3</v>
      </c>
      <c r="IE21" s="151">
        <v>1.1788853133543392E-3</v>
      </c>
      <c r="IF21" s="151">
        <v>1.1816506028015463E-3</v>
      </c>
      <c r="IG21" s="151">
        <v>1.1844579493540137E-3</v>
      </c>
      <c r="IH21" s="151">
        <v>1.1873074517175246E-3</v>
      </c>
      <c r="II21" s="151">
        <v>1.1901992092451952E-3</v>
      </c>
      <c r="IJ21" s="151">
        <v>1.1931333219267523E-3</v>
      </c>
      <c r="IK21" s="151">
        <v>1.1961098903780325E-3</v>
      </c>
      <c r="IL21" s="151">
        <v>1.1991290158306987E-3</v>
      </c>
      <c r="IM21" s="151">
        <v>1.202190800122162E-3</v>
      </c>
      <c r="IN21" s="151">
        <v>1.2052953456857141E-3</v>
      </c>
      <c r="IO21" s="151">
        <v>1.2084427555408581E-3</v>
      </c>
      <c r="IP21" s="151">
        <v>1.2116331332838323E-3</v>
      </c>
      <c r="IQ21" s="151">
        <v>1.2148665830783293E-3</v>
      </c>
      <c r="IR21" s="151">
        <v>1.2181432096463954E-3</v>
      </c>
      <c r="IS21" s="151">
        <v>1.2214631182595184E-3</v>
      </c>
      <c r="IT21" s="151">
        <v>1.2248264147298852E-3</v>
      </c>
      <c r="IU21" s="151">
        <v>1.2282332054018191E-3</v>
      </c>
      <c r="IV21" s="151">
        <v>1.231683597143382E-3</v>
      </c>
      <c r="IW21" s="151">
        <v>1.2351776973381406E-3</v>
      </c>
      <c r="IX21" s="151">
        <v>1.2387156138771005E-3</v>
      </c>
      <c r="IY21" s="151">
        <v>1.2422974551507893E-3</v>
      </c>
      <c r="IZ21" s="151">
        <v>1.2459233300414975E-3</v>
      </c>
      <c r="JA21" s="151">
        <v>1.2495933479156696E-3</v>
      </c>
      <c r="JB21" s="151">
        <v>1.2533076186164412E-3</v>
      </c>
      <c r="JC21" s="151">
        <v>1.2570662524563191E-3</v>
      </c>
      <c r="JD21" s="151">
        <v>1.2608693602100011E-3</v>
      </c>
      <c r="JE21" s="151">
        <v>1.2647170531073339E-3</v>
      </c>
      <c r="JF21" s="151">
        <v>1.2686094428264044E-3</v>
      </c>
      <c r="JG21" s="151">
        <v>1.2725466414867572E-3</v>
      </c>
      <c r="JH21" s="151">
        <v>1.2765287616427496E-3</v>
      </c>
      <c r="JI21" s="151">
        <v>1.28055591627702E-3</v>
      </c>
      <c r="JJ21" s="151">
        <v>1.284628218794086E-3</v>
      </c>
      <c r="JK21" s="151">
        <v>1.2887457830140605E-3</v>
      </c>
      <c r="JL21" s="151">
        <v>1.2929087231664804E-3</v>
      </c>
      <c r="JM21" s="151">
        <v>1.2971171538842536E-3</v>
      </c>
      <c r="JN21" s="151">
        <v>1.3013711901977171E-3</v>
      </c>
      <c r="JO21" s="151">
        <v>1.3056709475288025E-3</v>
      </c>
      <c r="JP21" s="151">
        <v>1.3100165416853077E-3</v>
      </c>
      <c r="JQ21" s="151">
        <v>1.3144080888552756E-3</v>
      </c>
      <c r="JR21" s="151">
        <v>1.3188457056014719E-3</v>
      </c>
      <c r="JS21" s="151">
        <v>1.3233295088559657E-3</v>
      </c>
      <c r="JT21" s="151">
        <v>1.3278596159148049E-3</v>
      </c>
      <c r="JU21" s="151">
        <v>1.3324361444327882E-3</v>
      </c>
      <c r="JV21" s="151">
        <v>1.3370592124183334E-3</v>
      </c>
      <c r="JW21" s="151">
        <v>1.3417289382284309E-3</v>
      </c>
      <c r="JX21" s="151">
        <v>1.3464454405636935E-3</v>
      </c>
      <c r="JY21" s="151">
        <v>1.3512088384634901E-3</v>
      </c>
      <c r="JZ21" s="151">
        <v>1.3560192513011654E-3</v>
      </c>
      <c r="KA21" s="151">
        <v>1.3608767987793445E-3</v>
      </c>
      <c r="KB21" s="151">
        <v>1.3657816009253216E-3</v>
      </c>
      <c r="KC21" s="151">
        <v>1.3707337780865234E-3</v>
      </c>
      <c r="KD21" s="151">
        <v>1.3757334509260568E-3</v>
      </c>
      <c r="KE21" s="151">
        <v>1.3807807404183339E-3</v>
      </c>
      <c r="KF21" s="151">
        <v>1.3858757678447675E-3</v>
      </c>
      <c r="KG21" s="151">
        <v>1.3910186547895454E-3</v>
      </c>
      <c r="KH21" s="151">
        <v>1.3962095231354751E-3</v>
      </c>
      <c r="KI21" s="151">
        <v>1.4014484950599026E-3</v>
      </c>
      <c r="KJ21" s="151">
        <v>1.4067356930306952E-3</v>
      </c>
      <c r="KK21" s="151">
        <v>1.4120712398022943E-3</v>
      </c>
      <c r="KL21" s="151">
        <v>1.4174552584118422E-3</v>
      </c>
      <c r="KM21" s="151">
        <v>1.4228878721753606E-3</v>
      </c>
      <c r="KN21" s="151">
        <v>1.428369204684009E-3</v>
      </c>
      <c r="KO21" s="151">
        <v>1.4338993798003899E-3</v>
      </c>
      <c r="KP21" s="151">
        <v>1.4394785216549294E-3</v>
      </c>
      <c r="KQ21" s="150">
        <v>1.4451067546423074E-3</v>
      </c>
      <c r="KR21" s="150">
        <v>1.4507842034179579E-3</v>
      </c>
      <c r="KS21" s="150">
        <v>1.4565109928946147E-3</v>
      </c>
      <c r="KT21" s="150">
        <v>1.4622872482389223E-3</v>
      </c>
      <c r="KU21" s="150">
        <v>1.4681130948681037E-3</v>
      </c>
      <c r="KV21" s="150">
        <v>1.4739886584466744E-3</v>
      </c>
      <c r="KW21" s="150">
        <v>1.4799140648832194E-3</v>
      </c>
      <c r="KX21" s="150">
        <v>1.485889440327215E-3</v>
      </c>
      <c r="KY21" s="150">
        <v>1.4919149111659068E-3</v>
      </c>
      <c r="KZ21" s="150">
        <v>1.4979906040212378E-3</v>
      </c>
      <c r="LA21" s="150">
        <v>1.504116645746823E-3</v>
      </c>
      <c r="LB21" s="150">
        <v>1.5102931634249756E-3</v>
      </c>
      <c r="LC21" s="150">
        <v>1.5165202843637799E-3</v>
      </c>
      <c r="LD21" s="151">
        <v>1.5227981360942089E-3</v>
      </c>
      <c r="LE21" s="151">
        <v>1.5291268463672914E-3</v>
      </c>
      <c r="LF21" s="151">
        <v>1.5355065431513209E-3</v>
      </c>
      <c r="LG21" s="151">
        <v>1.5419373546291116E-3</v>
      </c>
      <c r="LH21" s="151">
        <v>1.5484194091952928E-3</v>
      </c>
      <c r="LI21" s="151">
        <v>1.5549528354536497E-3</v>
      </c>
      <c r="LJ21" s="151">
        <v>1.5615377622145072E-3</v>
      </c>
      <c r="LK21" s="151">
        <v>1.5681743184921498E-3</v>
      </c>
      <c r="LL21" s="151">
        <v>1.5748626335022836E-3</v>
      </c>
      <c r="LM21" s="151">
        <v>1.5816028366595404E-3</v>
      </c>
      <c r="LN21" s="151">
        <v>1.5883950575750162E-3</v>
      </c>
      <c r="LO21" s="151">
        <v>1.5952394260538483E-3</v>
      </c>
      <c r="LP21" s="151">
        <v>1.6021360720928351E-3</v>
      </c>
      <c r="LQ21" s="151">
        <v>1.609085125878083E-3</v>
      </c>
      <c r="LR21" s="151">
        <v>1.6160867177826982E-3</v>
      </c>
      <c r="LS21" s="151">
        <v>1.6231409783645059E-3</v>
      </c>
      <c r="LT21" s="151">
        <v>1.6302480383638119E-3</v>
      </c>
      <c r="LU21" s="151">
        <v>1.6374080287011911E-3</v>
      </c>
      <c r="LV21" s="151">
        <v>1.6446210804753137E-3</v>
      </c>
      <c r="LW21" s="151">
        <v>1.6518873249608012E-3</v>
      </c>
      <c r="LX21" s="151">
        <v>1.6592068936061191E-3</v>
      </c>
      <c r="LY21" s="151">
        <v>1.6665799180314944E-3</v>
      </c>
      <c r="LZ21" s="151">
        <v>1.6740065300268701E-3</v>
      </c>
      <c r="MA21" s="151">
        <v>1.6814868615498868E-3</v>
      </c>
      <c r="MB21" s="151">
        <v>1.6890210447238962E-3</v>
      </c>
      <c r="MC21" s="151">
        <v>1.6966092118360005E-3</v>
      </c>
      <c r="MD21" s="151">
        <v>1.7042514953351262E-3</v>
      </c>
      <c r="ME21" s="151">
        <v>1.7119480278301213E-3</v>
      </c>
      <c r="MF21" s="151">
        <v>1.7196989420878823E-3</v>
      </c>
      <c r="MG21" s="151">
        <v>1.7275043710315086E-3</v>
      </c>
      <c r="MH21" s="151">
        <v>1.735364447738484E-3</v>
      </c>
      <c r="MI21" s="151">
        <v>1.7432793054388818E-3</v>
      </c>
      <c r="MJ21" s="151">
        <v>1.7512490775136013E-3</v>
      </c>
      <c r="MK21" s="151">
        <v>1.7592738974926264E-3</v>
      </c>
      <c r="ML21" s="151">
        <v>1.7673538990533055E-3</v>
      </c>
      <c r="MM21" s="151">
        <v>1.7754892160186664E-3</v>
      </c>
      <c r="MN21" s="151">
        <v>1.7836799823557434E-3</v>
      </c>
      <c r="MO21" s="151">
        <v>1.7919263321739371E-3</v>
      </c>
      <c r="MP21" s="151">
        <v>1.8002283997233916E-3</v>
      </c>
      <c r="MQ21" s="151">
        <v>1.8085863193934015E-3</v>
      </c>
      <c r="MR21" s="151">
        <v>1.8170002257108337E-3</v>
      </c>
      <c r="MS21" s="151">
        <v>1.8254702533385761E-3</v>
      </c>
      <c r="MT21" s="151">
        <v>1.8339965370740079E-3</v>
      </c>
      <c r="MU21" s="151">
        <v>1.8425792118474901E-3</v>
      </c>
      <c r="MV21" s="151">
        <v>1.8512184127208767E-3</v>
      </c>
      <c r="MW21" s="151">
        <v>1.8599142748860493E-3</v>
      </c>
      <c r="MX21" s="151">
        <v>1.8686669336634692E-3</v>
      </c>
      <c r="MY21" s="151">
        <v>1.8774765245007496E-3</v>
      </c>
      <c r="MZ21" s="151">
        <v>1.8863431829712527E-3</v>
      </c>
      <c r="NA21" s="151">
        <v>1.8952670447726972E-3</v>
      </c>
      <c r="NB21" s="151">
        <v>1.9042482457257922E-3</v>
      </c>
      <c r="NC21" s="151">
        <v>1.9132869217728882E-3</v>
      </c>
      <c r="ND21" s="151">
        <v>1.9223832089766443E-3</v>
      </c>
      <c r="NE21" s="151">
        <v>1.9315372435187168E-3</v>
      </c>
      <c r="NF21" s="151">
        <v>1.940749161698462E-3</v>
      </c>
      <c r="NG21" s="151">
        <v>1.9500190999316607E-3</v>
      </c>
      <c r="NH21" s="151">
        <v>1.9593471947492551E-3</v>
      </c>
      <c r="NI21" s="151">
        <v>1.9687335827961098E-3</v>
      </c>
      <c r="NJ21" s="151">
        <v>1.9781784008297788E-3</v>
      </c>
      <c r="NK21" s="151">
        <v>1.9876817857193045E-3</v>
      </c>
      <c r="NL21" s="151">
        <v>1.9972438744440125E-3</v>
      </c>
      <c r="NM21" s="151">
        <v>2.0068648040923428E-3</v>
      </c>
      <c r="NN21" s="151">
        <v>2.0165447118606853E-3</v>
      </c>
      <c r="NO21" s="151">
        <v>2.0262837350522285E-3</v>
      </c>
      <c r="NP21" s="151">
        <v>2.0360820110758336E-3</v>
      </c>
      <c r="NQ21" s="151">
        <v>2.0459396774449149E-3</v>
      </c>
      <c r="NR21" s="151">
        <v>2.0558568717763378E-3</v>
      </c>
      <c r="NS21" s="151">
        <v>2.0658337317893309E-3</v>
      </c>
      <c r="NT21" s="151">
        <v>2.0758703953044156E-3</v>
      </c>
      <c r="NU21" s="151">
        <v>2.0859670002423428E-3</v>
      </c>
      <c r="NV21" s="151">
        <v>2.0961236846230506E-3</v>
      </c>
      <c r="NW21" s="151">
        <v>2.1063405865646306E-3</v>
      </c>
      <c r="NX21" s="151">
        <v>2.1166178442823102E-3</v>
      </c>
      <c r="NY21" s="151">
        <v>2.1269555960874479E-3</v>
      </c>
      <c r="NZ21" s="151">
        <v>2.1373539803865396E-3</v>
      </c>
      <c r="OA21" s="151">
        <v>2.1478131356802389E-3</v>
      </c>
      <c r="OB21" s="151">
        <v>2.1583332005623928E-3</v>
      </c>
      <c r="OC21" s="151">
        <v>2.1689143137190838E-3</v>
      </c>
      <c r="OD21" s="151">
        <v>2.17955661392769E-3</v>
      </c>
      <c r="OE21" s="151">
        <v>2.1902602400559533E-3</v>
      </c>
      <c r="OF21" s="151">
        <v>2.2010253310610611E-3</v>
      </c>
      <c r="OG21" s="151">
        <v>2.2118520259887388E-3</v>
      </c>
      <c r="OH21" s="151">
        <v>2.222740463972357E-3</v>
      </c>
      <c r="OI21" s="151">
        <v>2.2336907842320434E-3</v>
      </c>
      <c r="OJ21" s="151">
        <v>2.2447031260738127E-3</v>
      </c>
      <c r="OK21" s="151">
        <v>2.2557776288887037E-3</v>
      </c>
      <c r="OL21" s="151">
        <v>2.2669144321519259E-3</v>
      </c>
      <c r="OM21" s="158">
        <v>2.2781136754219918E-3</v>
      </c>
      <c r="ON21" s="158">
        <v>2.2893754983400079E-3</v>
      </c>
      <c r="OO21" s="158">
        <v>2.3007000406286711E-3</v>
      </c>
      <c r="OP21" s="158">
        <v>2.3120874420915795E-3</v>
      </c>
      <c r="OQ21" s="158">
        <v>2.3235378426124031E-3</v>
      </c>
      <c r="OR21" s="158">
        <v>2.3350513821540951E-3</v>
      </c>
      <c r="OS21" s="158">
        <v>2.3466282007581114E-3</v>
      </c>
      <c r="OT21" s="158">
        <v>2.3582684385436399E-3</v>
      </c>
      <c r="OU21" s="158">
        <v>2.3699722357068392E-3</v>
      </c>
      <c r="OV21" s="158">
        <v>2.3817397325200853E-3</v>
      </c>
      <c r="OW21" s="158">
        <v>2.3935710693312306E-3</v>
      </c>
      <c r="OX21" s="158">
        <v>2.4054663865628726E-3</v>
      </c>
      <c r="OY21" s="158">
        <v>2.4174258247116223E-3</v>
      </c>
      <c r="OZ21" s="158">
        <v>2.4294495243473956E-3</v>
      </c>
      <c r="PA21" s="159">
        <v>2.4415376261127004E-3</v>
      </c>
      <c r="PB21" s="159">
        <v>2.453690270721942E-3</v>
      </c>
      <c r="PC21" s="159">
        <v>2.4659075989607285E-3</v>
      </c>
      <c r="PD21" s="159">
        <v>2.4781897516851924E-3</v>
      </c>
      <c r="PE21" s="159">
        <v>2.490536869821315E-3</v>
      </c>
      <c r="PF21" s="159">
        <v>2.5029490943642573E-3</v>
      </c>
      <c r="PG21" s="159">
        <v>2.5154265663777085E-3</v>
      </c>
      <c r="PH21" s="159">
        <v>2.5279694269932317E-3</v>
      </c>
      <c r="PI21" s="159">
        <v>2.5405778174096179E-3</v>
      </c>
      <c r="PJ21" s="159">
        <v>2.5532518788922588E-3</v>
      </c>
      <c r="PK21" s="159">
        <v>2.5659917527725141E-3</v>
      </c>
      <c r="PL21" s="159">
        <v>2.5787975804470909E-3</v>
      </c>
      <c r="PM21" s="159">
        <v>2.5916695033774322E-3</v>
      </c>
      <c r="PN21" s="159">
        <v>2.6046076630891158E-3</v>
      </c>
      <c r="PO21" s="159">
        <v>2.6176122011712473E-3</v>
      </c>
      <c r="PP21" s="159">
        <v>2.6306832592758712E-3</v>
      </c>
      <c r="PQ21" s="159">
        <v>2.6438209791173907E-3</v>
      </c>
      <c r="PR21" s="159">
        <v>2.6570255024719823E-3</v>
      </c>
      <c r="PS21" s="159">
        <v>2.6702969711770328E-3</v>
      </c>
      <c r="PT21" s="159">
        <v>2.6836355271305677E-3</v>
      </c>
      <c r="PU21" s="159">
        <v>2.6970413122906932E-3</v>
      </c>
      <c r="PV21" s="159">
        <v>2.7105144686750508E-3</v>
      </c>
      <c r="PW21" s="159">
        <v>2.7240551383602629E-3</v>
      </c>
      <c r="PX21" s="159">
        <v>2.7376634634814017E-3</v>
      </c>
      <c r="PY21" s="159">
        <v>2.7513395862314516E-3</v>
      </c>
      <c r="PZ21" s="159">
        <v>2.76508364886078E-3</v>
      </c>
      <c r="QA21" s="159">
        <v>2.7788957936766222E-3</v>
      </c>
      <c r="QB21" s="159">
        <v>2.7927761630425624E-3</v>
      </c>
      <c r="QC21" s="159">
        <v>2.8067248993780248E-3</v>
      </c>
      <c r="QD21" s="159">
        <v>2.8207421451577693E-3</v>
      </c>
      <c r="QE21" s="159">
        <v>2.834828042911396E-3</v>
      </c>
      <c r="QF21" s="159">
        <v>2.8489827352228504E-3</v>
      </c>
      <c r="QG21" s="159">
        <v>2.8632063647299364E-3</v>
      </c>
      <c r="QH21" s="159">
        <v>2.8774990741238381E-3</v>
      </c>
      <c r="QI21" s="159">
        <v>2.8918610061486405E-3</v>
      </c>
      <c r="QJ21" s="159">
        <v>2.9062923036008576E-3</v>
      </c>
      <c r="QK21" s="159">
        <v>2.9207931093289713E-3</v>
      </c>
      <c r="QL21" s="159">
        <v>2.9353635662329692E-3</v>
      </c>
      <c r="QM21" s="159">
        <v>2.9500038172638877E-3</v>
      </c>
      <c r="QN21" s="159">
        <v>2.9647140054233608E-3</v>
      </c>
      <c r="QO21" s="159">
        <v>2.9794942737631815E-3</v>
      </c>
      <c r="QP21" s="159">
        <v>2.9943447653848522E-3</v>
      </c>
      <c r="QQ21" s="159">
        <v>3.0092656234391559E-3</v>
      </c>
      <c r="QR21" s="159">
        <v>3.0242569911257226E-3</v>
      </c>
      <c r="QS21" s="159">
        <v>3.0393190116926043E-3</v>
      </c>
      <c r="QT21" s="159">
        <v>3.0544518284358513E-3</v>
      </c>
      <c r="QU21" s="159">
        <v>3.0696555846990957E-3</v>
      </c>
      <c r="QV21" s="159">
        <v>3.0849304238731458E-3</v>
      </c>
      <c r="QW21" s="159">
        <v>3.100276489395563E-3</v>
      </c>
      <c r="QX21" s="159">
        <v>3.1156939247502752E-3</v>
      </c>
      <c r="QY21" s="159">
        <v>3.1311828734671685E-3</v>
      </c>
      <c r="QZ21" s="159">
        <v>3.1467434791216907E-3</v>
      </c>
      <c r="RA21" s="159">
        <v>3.1623758853344662E-3</v>
      </c>
      <c r="RB21" s="159">
        <v>3.1780802357709069E-3</v>
      </c>
      <c r="RC21" s="159">
        <v>3.1938566741408279E-3</v>
      </c>
      <c r="RD21" s="159">
        <v>3.2097053441980748E-3</v>
      </c>
      <c r="RE21" s="159">
        <v>3.2256263897401409E-3</v>
      </c>
      <c r="RF21" s="159">
        <v>3.241619954607805E-3</v>
      </c>
      <c r="RG21" s="159">
        <v>3.2576861826847602E-3</v>
      </c>
      <c r="RH21" s="159">
        <v>3.2738252178972525E-3</v>
      </c>
      <c r="RI21" s="159">
        <v>3.2900372042137271E-3</v>
      </c>
      <c r="RJ21" s="159">
        <v>3.3063222856444608E-3</v>
      </c>
      <c r="RK21" s="159">
        <v>3.3226806062412249E-3</v>
      </c>
      <c r="RL21" s="159">
        <v>3.3391123100969299E-3</v>
      </c>
      <c r="RM21" s="159">
        <v>3.3556175413452798E-3</v>
      </c>
      <c r="RN21" s="159">
        <v>3.3721964441604402E-3</v>
      </c>
      <c r="RO21" s="159">
        <v>3.3888491627566942E-3</v>
      </c>
      <c r="RP21" s="159">
        <v>3.4055758413881121E-3</v>
      </c>
      <c r="RQ21" s="159">
        <v>3.4223766243482172E-3</v>
      </c>
      <c r="RR21" s="159">
        <v>3.4392516559696696E-3</v>
      </c>
      <c r="RS21" s="159">
        <v>3.4562010806239306E-3</v>
      </c>
      <c r="RT21" s="159">
        <v>3.47322504272095E-3</v>
      </c>
      <c r="RU21" s="159">
        <v>3.4903236867088539E-3</v>
      </c>
      <c r="RV21" s="159">
        <v>3.5074971570736167E-3</v>
      </c>
      <c r="RW21" s="159">
        <v>3.524745598338771E-3</v>
      </c>
      <c r="RX21" s="159">
        <v>3.542069155065082E-3</v>
      </c>
      <c r="RY21" s="159">
        <v>3.5594679718502554E-3</v>
      </c>
      <c r="RZ21" s="159">
        <v>3.5769421933286348E-3</v>
      </c>
      <c r="SA21" s="159">
        <v>3.5944919641708994E-3</v>
      </c>
      <c r="SB21" s="159">
        <v>3.6121174290837787E-3</v>
      </c>
      <c r="SC21" s="159">
        <v>3.6298187328097481E-3</v>
      </c>
      <c r="SD21" s="159">
        <v>3.6475960201267539E-3</v>
      </c>
      <c r="SE21" s="159">
        <v>3.6654494358479149E-3</v>
      </c>
      <c r="SF21" s="159">
        <v>3.6833791248212506E-3</v>
      </c>
      <c r="SG21" s="159">
        <v>3.7013852319293943E-3</v>
      </c>
      <c r="SH21" s="159">
        <v>3.7194679020893175E-3</v>
      </c>
      <c r="SI21" s="159">
        <v>3.7376272802520575E-3</v>
      </c>
      <c r="SJ21" s="159">
        <v>3.7558635114024407E-3</v>
      </c>
      <c r="SK21" s="159">
        <v>3.7741767405588215E-3</v>
      </c>
      <c r="SL21" s="159">
        <v>3.792567112772809E-3</v>
      </c>
      <c r="SM21" s="159">
        <v>3.811034773129004E-3</v>
      </c>
      <c r="SN21" s="159">
        <v>3.8295798667447433E-3</v>
      </c>
      <c r="SO21" s="159">
        <v>3.848202538769835E-3</v>
      </c>
      <c r="SP21" s="159">
        <v>3.8669029343863072E-3</v>
      </c>
      <c r="SQ21" s="159">
        <v>3.8856811988081485E-3</v>
      </c>
      <c r="SR21" s="159">
        <v>3.9045374772810658E-3</v>
      </c>
      <c r="SS21" s="159">
        <v>3.9234719150822292E-3</v>
      </c>
      <c r="ST21" s="159">
        <v>3.9424846575200267E-3</v>
      </c>
      <c r="SU21" s="159">
        <v>3.961575849933824E-3</v>
      </c>
      <c r="SV21" s="159">
        <v>3.9807456376937164E-3</v>
      </c>
      <c r="SW21" s="159">
        <v>3.9999941662002998E-3</v>
      </c>
      <c r="SX21" s="159">
        <v>4.0193215808844249E-3</v>
      </c>
      <c r="SY21" s="159">
        <v>4.0387280272069694E-3</v>
      </c>
      <c r="SZ21" s="159">
        <v>4.0582136506585979E-3</v>
      </c>
      <c r="TA21" s="159">
        <v>4.0777785967595435E-3</v>
      </c>
      <c r="TB21" s="159">
        <v>4.0974230110593706E-3</v>
      </c>
      <c r="TC21" s="159">
        <v>4.1171470391367518E-3</v>
      </c>
      <c r="TD21" s="159">
        <v>4.1369508265992486E-3</v>
      </c>
      <c r="TE21" s="159">
        <v>4.1568345190830854E-3</v>
      </c>
      <c r="TF21" s="159">
        <v>4.1767982622529318E-3</v>
      </c>
      <c r="TG21" s="159">
        <v>4.1968422018016874E-3</v>
      </c>
      <c r="TH21" s="159">
        <v>4.216966483450265E-3</v>
      </c>
      <c r="TI21" s="159">
        <v>4.2371712529473806E-3</v>
      </c>
      <c r="TJ21" s="159">
        <v>4.2574566560693358E-3</v>
      </c>
      <c r="TK21" s="159">
        <v>4.2778228386198191E-3</v>
      </c>
      <c r="TL21" s="159">
        <v>4.2982699464296894E-3</v>
      </c>
      <c r="TM21" s="159">
        <v>4.3187981253567792E-3</v>
      </c>
      <c r="TN21" s="159">
        <v>4.3394075212856839E-3</v>
      </c>
      <c r="TO21" s="159">
        <v>4.3600982801275659E-3</v>
      </c>
      <c r="TP21" s="159">
        <v>4.3808705478199546E-3</v>
      </c>
      <c r="TQ21" s="159">
        <v>4.4017244703265486E-3</v>
      </c>
      <c r="TR21" s="159">
        <v>4.4226601936370215E-3</v>
      </c>
      <c r="TS21" s="159">
        <v>4.4436778637668237E-3</v>
      </c>
      <c r="TT21" s="159">
        <v>4.4647776267569966E-3</v>
      </c>
      <c r="TU21" s="159">
        <v>4.4859596286739786E-3</v>
      </c>
      <c r="TV21" s="159">
        <v>4.5072240156094181E-3</v>
      </c>
      <c r="TW21" s="159">
        <v>4.5285709336799849E-3</v>
      </c>
      <c r="TX21" s="159">
        <v>4.5500005290271921E-3</v>
      </c>
      <c r="TY21" s="159">
        <v>4.5715129478172021E-3</v>
      </c>
      <c r="TZ21" s="159">
        <v>4.5931083362406554E-3</v>
      </c>
      <c r="UA21" s="159">
        <v>4.6147868405124861E-3</v>
      </c>
      <c r="UB21" s="159">
        <v>4.6365486068717411E-3</v>
      </c>
      <c r="UC21" s="159">
        <v>4.6583937815814118E-3</v>
      </c>
      <c r="UD21" s="159">
        <v>4.6803225109282483E-3</v>
      </c>
      <c r="UE21" s="159">
        <v>4.7023349412225954E-3</v>
      </c>
      <c r="UF21" s="159">
        <v>4.7244312187982177E-3</v>
      </c>
      <c r="UG21" s="159">
        <v>4.7466114900121259E-3</v>
      </c>
      <c r="UH21" s="159">
        <v>4.7688759012444138E-3</v>
      </c>
      <c r="UI21" s="159">
        <v>4.791224598898091E-3</v>
      </c>
      <c r="UJ21" s="159">
        <v>4.8136577293989083E-3</v>
      </c>
      <c r="UK21" s="159">
        <v>4.8361754391952078E-3</v>
      </c>
      <c r="UL21" s="159">
        <v>4.8587778747577479E-3</v>
      </c>
      <c r="UM21" s="159">
        <v>4.8814651825795493E-3</v>
      </c>
      <c r="UN21" s="159">
        <v>4.9042375091757325E-3</v>
      </c>
      <c r="UO21" s="159">
        <v>4.9270950010833602E-3</v>
      </c>
      <c r="UP21" s="159">
        <v>4.9500378048612801E-3</v>
      </c>
      <c r="UQ21" s="159">
        <v>4.9730660670899663E-3</v>
      </c>
      <c r="UR21" s="159">
        <v>4.9961799343713779E-3</v>
      </c>
      <c r="US21" s="159">
        <v>5.0193795533287865E-3</v>
      </c>
      <c r="UT21" s="159">
        <v>5.0426650706066421E-3</v>
      </c>
      <c r="UU21" s="159">
        <v>5.0660366328704118E-3</v>
      </c>
      <c r="UV21" s="159">
        <v>5.0894943868064393E-3</v>
      </c>
      <c r="UW21" s="159">
        <v>5.1130384791217912E-3</v>
      </c>
      <c r="UX21" s="159">
        <v>5.136669056544114E-3</v>
      </c>
      <c r="UY21" s="159">
        <v>5.1603862658214927E-3</v>
      </c>
      <c r="UZ21" s="159">
        <v>5.1841902537222949E-3</v>
      </c>
      <c r="VA21" s="159">
        <v>5.2080811670350453E-3</v>
      </c>
      <c r="VB21" s="159">
        <v>5.2320591525682738E-3</v>
      </c>
      <c r="VC21" s="159">
        <v>5.2561243571503736E-3</v>
      </c>
      <c r="VD21" s="159">
        <v>5.2802769276294745E-3</v>
      </c>
      <c r="VE21" s="159">
        <v>5.3045170108732961E-3</v>
      </c>
      <c r="VF21" s="159">
        <v>5.3288447537690109E-3</v>
      </c>
      <c r="VG21" s="159">
        <v>5.3532603032231145E-3</v>
      </c>
      <c r="VH21" s="159">
        <v>5.3777638061612886E-3</v>
      </c>
      <c r="VI21" s="159">
        <v>5.4023554095282708E-3</v>
      </c>
      <c r="VJ21" s="159">
        <v>5.4270352602877221E-3</v>
      </c>
      <c r="VK21" s="159">
        <v>5.4518035054220938E-3</v>
      </c>
      <c r="VL21" s="159">
        <v>5.4766602919325011E-3</v>
      </c>
      <c r="VM21" s="159">
        <v>5.5016057668385958E-3</v>
      </c>
      <c r="VN21" s="159">
        <v>5.5266400771784331E-3</v>
      </c>
      <c r="VO21" s="159">
        <v>5.5517633700083559E-3</v>
      </c>
      <c r="VP21" s="159">
        <v>5.5769757924028609E-3</v>
      </c>
      <c r="VQ21" s="159">
        <v>5.6022774914544797E-3</v>
      </c>
      <c r="VR21" s="159">
        <v>5.6276686142736551E-3</v>
      </c>
      <c r="VS21" s="159">
        <v>5.6531493079886135E-3</v>
      </c>
      <c r="VT21" s="159">
        <v>5.6787197197452543E-3</v>
      </c>
      <c r="VU21" s="159">
        <v>5.7043799967070267E-3</v>
      </c>
      <c r="VV21" s="159">
        <v>5.7301302860548031E-3</v>
      </c>
      <c r="VW21" s="159">
        <v>5.7559707349867754E-3</v>
      </c>
      <c r="VX21" s="159">
        <v>5.7819014907183226E-3</v>
      </c>
      <c r="VY21" s="159">
        <v>5.807922700481913E-3</v>
      </c>
      <c r="VZ21" s="159">
        <v>5.8340345115269728E-3</v>
      </c>
      <c r="WA21" s="159">
        <v>5.8602370711197801E-3</v>
      </c>
      <c r="WB21" s="159">
        <v>5.8865305265433541E-3</v>
      </c>
      <c r="WC21" s="159">
        <v>5.9129150250973404E-3</v>
      </c>
      <c r="WD21" s="159">
        <v>5.9393907140978938E-3</v>
      </c>
      <c r="WE21" s="152">
        <v>5.9659577408775095E-3</v>
      </c>
      <c r="WF21" s="152">
        <v>5.9926162527851991E-3</v>
      </c>
      <c r="WG21" s="152">
        <v>6.0193663971859343E-3</v>
      </c>
      <c r="WH21" s="152">
        <v>6.0462083214608484E-3</v>
      </c>
      <c r="WI21" s="152">
        <v>6.0731421730070489E-3</v>
      </c>
      <c r="WJ21" s="152">
        <v>6.1001680992375067E-3</v>
      </c>
      <c r="WK21" s="152">
        <v>6.1272862475809618E-3</v>
      </c>
      <c r="WL21" s="152">
        <v>6.1544967654818148E-3</v>
      </c>
      <c r="WM21" s="152">
        <v>6.1817998004000231E-3</v>
      </c>
      <c r="WN21" s="152">
        <v>6.209195499810998E-3</v>
      </c>
      <c r="WO21" s="152">
        <v>6.2366840112055063E-3</v>
      </c>
      <c r="WP21" s="152">
        <v>6.2642654820895685E-3</v>
      </c>
      <c r="WQ21" s="152">
        <v>6.2919400599843614E-3</v>
      </c>
      <c r="WR21" s="152">
        <v>6.3197078924261138E-3</v>
      </c>
      <c r="WS21" s="153">
        <v>6.3475691269660149E-3</v>
      </c>
      <c r="WT21" s="153">
        <v>6.37552391117011E-3</v>
      </c>
      <c r="WU21" s="153">
        <v>6.4035723926192121E-3</v>
      </c>
      <c r="WV21" s="153">
        <v>6.4317147189088021E-3</v>
      </c>
      <c r="WW21" s="153">
        <v>6.4599510376489319E-3</v>
      </c>
      <c r="WX21" s="153">
        <v>6.4882814964641348E-3</v>
      </c>
      <c r="WY21" s="153">
        <v>6.5167062429933266E-3</v>
      </c>
      <c r="WZ21" s="153">
        <v>6.5452254248897198E-3</v>
      </c>
      <c r="XA21" s="153">
        <v>6.5738391898207283E-3</v>
      </c>
      <c r="XB21" s="153">
        <v>6.6025476854678737E-3</v>
      </c>
      <c r="XC21" s="153">
        <v>6.6313510595267001E-3</v>
      </c>
      <c r="XD21" s="153">
        <v>6.6602494597066799E-3</v>
      </c>
      <c r="XE21" s="153">
        <v>6.6892430337311256E-3</v>
      </c>
      <c r="XF21" s="153">
        <v>6.7183319293371083E-3</v>
      </c>
      <c r="XG21" s="153">
        <v>6.7475162942753604E-3</v>
      </c>
      <c r="XH21" s="153">
        <v>6.7767962763101916E-3</v>
      </c>
      <c r="XI21" s="153">
        <v>6.8061720232194091E-3</v>
      </c>
      <c r="XJ21" s="153">
        <v>6.8356436827942228E-3</v>
      </c>
      <c r="XK21" s="153">
        <v>6.8652114028391661E-3</v>
      </c>
      <c r="XL21" s="153">
        <v>6.8948753311720143E-3</v>
      </c>
      <c r="XM21" s="153">
        <v>6.9246356156236911E-3</v>
      </c>
      <c r="XN21" s="153">
        <v>6.9544924040381949E-3</v>
      </c>
      <c r="XO21" s="153">
        <v>6.9844458442725162E-3</v>
      </c>
      <c r="XP21" s="153">
        <v>7.0144960841965528E-3</v>
      </c>
      <c r="XQ21" s="153">
        <v>7.0446432716930272E-3</v>
      </c>
      <c r="XR21" s="153">
        <v>7.0748875546574122E-3</v>
      </c>
      <c r="XS21" s="153">
        <v>7.1052290809978432E-3</v>
      </c>
      <c r="XT21" s="153">
        <v>7.1356679986350514E-3</v>
      </c>
      <c r="XU21" s="153">
        <v>7.1662044555022737E-3</v>
      </c>
      <c r="XV21" s="153">
        <v>7.1968385995451814E-3</v>
      </c>
      <c r="XW21" s="153">
        <v>7.2275705787217988E-3</v>
      </c>
      <c r="XX21" s="153">
        <v>7.2584005410024346E-3</v>
      </c>
      <c r="XY21" s="153">
        <v>7.289328634369591E-3</v>
      </c>
      <c r="XZ21" s="153">
        <v>7.3203550068179071E-3</v>
      </c>
      <c r="YA21" s="153">
        <v>7.3514798063540653E-3</v>
      </c>
      <c r="YB21" s="153">
        <v>7.382703180996735E-3</v>
      </c>
      <c r="YC21" s="153">
        <v>7.4140252787764857E-3</v>
      </c>
      <c r="YD21" s="153">
        <v>7.4454462477357179E-3</v>
      </c>
      <c r="YE21" s="153">
        <v>7.4769662359285925E-3</v>
      </c>
      <c r="YF21" s="153">
        <v>7.5085853914209624E-3</v>
      </c>
      <c r="YG21" s="153">
        <v>7.5403038622902851E-3</v>
      </c>
      <c r="YH21" s="153">
        <v>7.572121796625573E-3</v>
      </c>
      <c r="YI21" s="153">
        <v>7.6040393425273068E-3</v>
      </c>
      <c r="YJ21" s="153">
        <v>7.6360566481073764E-3</v>
      </c>
      <c r="YK21" s="153">
        <v>7.6681738614890037E-3</v>
      </c>
      <c r="YL21" s="153">
        <v>7.7003911308066789E-3</v>
      </c>
      <c r="YM21" s="153">
        <v>7.7327086042060893E-3</v>
      </c>
      <c r="YN21" s="153">
        <v>7.7651264298440534E-3</v>
      </c>
      <c r="YO21" s="153">
        <v>7.7976447558884554E-3</v>
      </c>
      <c r="YP21" s="153">
        <v>7.8302637305181708E-3</v>
      </c>
      <c r="YQ21" s="153">
        <v>7.862983501923014E-3</v>
      </c>
      <c r="YR21" s="153">
        <v>7.895804218303654E-3</v>
      </c>
      <c r="YS21" s="153">
        <v>7.9287260278715702E-3</v>
      </c>
      <c r="YT21" s="153">
        <v>7.9617490788489696E-3</v>
      </c>
      <c r="YU21" s="153">
        <v>7.994873519468728E-3</v>
      </c>
      <c r="YV21" s="153">
        <v>8.0280994979743409E-3</v>
      </c>
      <c r="YW21" s="153">
        <v>8.061427162619832E-3</v>
      </c>
      <c r="YX21" s="153">
        <v>8.0948566616697113E-3</v>
      </c>
      <c r="YY21" s="153">
        <v>8.1283881433989163E-3</v>
      </c>
      <c r="YZ21" s="153">
        <v>8.1620217560927251E-3</v>
      </c>
      <c r="ZA21" s="153">
        <v>8.1957576480467236E-3</v>
      </c>
      <c r="ZB21" s="153">
        <v>8.2295959675667291E-3</v>
      </c>
      <c r="ZC21" s="153">
        <v>8.2635368629687279E-3</v>
      </c>
      <c r="ZD21" s="153">
        <v>8.2975804825788299E-3</v>
      </c>
      <c r="ZE21" s="153">
        <v>8.3317269747331876E-3</v>
      </c>
      <c r="ZF21" s="153">
        <v>8.3659764877779489E-3</v>
      </c>
      <c r="ZG21" s="153">
        <v>8.4003291700692137E-3</v>
      </c>
      <c r="ZH21" s="153">
        <v>8.4347851699729422E-3</v>
      </c>
      <c r="ZI21" s="153">
        <v>8.4693446358649199E-3</v>
      </c>
      <c r="ZJ21" s="153">
        <v>8.5040077161306973E-3</v>
      </c>
      <c r="ZK21" s="153">
        <v>8.5387745591655306E-3</v>
      </c>
      <c r="ZL21" s="153">
        <v>8.5736453133743191E-3</v>
      </c>
      <c r="ZM21" s="153">
        <v>8.6086201271715641E-3</v>
      </c>
      <c r="ZN21" s="153">
        <v>8.6436991489812903E-3</v>
      </c>
      <c r="ZO21" s="153">
        <v>8.6788825272370168E-3</v>
      </c>
      <c r="ZP21" s="153">
        <v>8.7141704103816855E-3</v>
      </c>
      <c r="ZQ21" s="153">
        <v>8.7495629468676006E-3</v>
      </c>
      <c r="ZR21" s="153">
        <v>8.7850602851563975E-3</v>
      </c>
      <c r="ZS21" s="153">
        <v>8.8206625737189698E-3</v>
      </c>
      <c r="ZT21" s="153">
        <v>8.8563699610354155E-3</v>
      </c>
      <c r="ZU21" s="153">
        <v>8.8921825955950041E-3</v>
      </c>
      <c r="ZV21" s="153">
        <v>8.9281006258960932E-3</v>
      </c>
      <c r="ZW21" s="153">
        <v>8.9641242004461011E-3</v>
      </c>
      <c r="ZX21" s="153">
        <v>9.0002534677614491E-3</v>
      </c>
      <c r="ZY21" s="153">
        <v>9.0364885763675011E-3</v>
      </c>
      <c r="ZZ21" s="153">
        <v>9.0728296747985219E-3</v>
      </c>
      <c r="AAA21" s="153">
        <v>9.1092769115976198E-3</v>
      </c>
      <c r="AAB21" s="153">
        <v>9.1458304353167087E-3</v>
      </c>
      <c r="AAC21" s="153">
        <v>9.1824903945164401E-3</v>
      </c>
      <c r="AAD21" s="153">
        <v>9.2192569377661585E-3</v>
      </c>
      <c r="AAE21" s="153">
        <v>9.2561302136438695E-3</v>
      </c>
      <c r="AAF21" s="153">
        <v>9.2931103707361642E-3</v>
      </c>
      <c r="AAG21" s="153">
        <v>9.3301975576381892E-3</v>
      </c>
      <c r="AAH21" s="153">
        <v>9.3673919229535912E-3</v>
      </c>
      <c r="AAI21" s="153">
        <v>9.4046936152944686E-3</v>
      </c>
      <c r="AAJ21" s="153">
        <v>9.4421027832813295E-3</v>
      </c>
      <c r="AAK21" s="153">
        <v>9.4796195755430315E-3</v>
      </c>
      <c r="AAL21" s="153">
        <v>9.5172441407167536E-3</v>
      </c>
      <c r="AAM21" s="153">
        <v>9.5549766274479354E-3</v>
      </c>
      <c r="AAN21" s="153">
        <v>9.5928171843902323E-3</v>
      </c>
      <c r="AAO21" s="153">
        <v>9.6307659602054736E-3</v>
      </c>
      <c r="AAP21" s="153">
        <v>9.6688231035636108E-3</v>
      </c>
      <c r="AAQ21" s="153">
        <v>9.7069887631426929E-3</v>
      </c>
      <c r="AAR21" s="153">
        <v>9.7452630876287798E-3</v>
      </c>
      <c r="AAS21" s="153">
        <v>9.7836462257159425E-3</v>
      </c>
      <c r="AAT21" s="153">
        <v>9.8221383261061952E-3</v>
      </c>
      <c r="AAU21" s="153">
        <v>9.8607395375094452E-3</v>
      </c>
      <c r="AAV21" s="153">
        <v>9.8994500086434702E-3</v>
      </c>
      <c r="AAW21" s="153">
        <v>9.9382698882338541E-3</v>
      </c>
      <c r="AAX21" s="153">
        <v>9.977199325013968E-3</v>
      </c>
      <c r="AAY21" s="153">
        <v>1.001623846772489E-2</v>
      </c>
      <c r="AAZ21" s="153">
        <v>1.0055387465115407E-2</v>
      </c>
      <c r="ABA21" s="153">
        <v>1.0094646465941931E-2</v>
      </c>
      <c r="ABB21" s="153">
        <v>1.0134015618968494E-2</v>
      </c>
      <c r="ABC21" s="153">
        <v>1.0173495072966679E-2</v>
      </c>
      <c r="ABD21" s="153">
        <v>1.0213084976715586E-2</v>
      </c>
      <c r="ABE21" s="153">
        <v>1.0252785479001795E-2</v>
      </c>
      <c r="ABF21" s="153">
        <v>1.0292596728619334E-2</v>
      </c>
      <c r="ABG21" s="153">
        <v>1.0332518874369614E-2</v>
      </c>
      <c r="ABH21" s="153">
        <v>1.0372552065061403E-2</v>
      </c>
      <c r="ABI21" s="153">
        <v>1.0412696449510791E-2</v>
      </c>
      <c r="ABJ21" s="153">
        <v>1.0452952176541141E-2</v>
      </c>
      <c r="ABK21" s="153">
        <v>1.0493319394983054E-2</v>
      </c>
      <c r="ABL21" s="153">
        <v>1.0533798253674332E-2</v>
      </c>
      <c r="ABM21" s="153">
        <v>1.057438890145993E-2</v>
      </c>
      <c r="ABN21" s="153">
        <v>1.0615091487191921E-2</v>
      </c>
      <c r="ABO21" s="153">
        <v>1.0655906159729467E-2</v>
      </c>
      <c r="ABP21" s="153">
        <v>1.0696833067938769E-2</v>
      </c>
      <c r="ABQ21" s="153">
        <v>1.0737872360693035E-2</v>
      </c>
      <c r="ABR21" s="153">
        <v>1.0779024186872434E-2</v>
      </c>
      <c r="ABS21" s="153">
        <v>1.0820288695364076E-2</v>
      </c>
      <c r="ABT21" s="153">
        <v>1.0861666035061952E-2</v>
      </c>
      <c r="ABU21" s="153">
        <v>1.0903156354866921E-2</v>
      </c>
      <c r="ABV21" s="153">
        <v>1.0944759803686654E-2</v>
      </c>
      <c r="ABW21" s="153">
        <v>1.0986476530435607E-2</v>
      </c>
      <c r="ABX21" s="153">
        <v>1.1028306684034978E-2</v>
      </c>
      <c r="ABY21" s="153">
        <v>1.1070250413412683E-2</v>
      </c>
      <c r="ABZ21" s="153">
        <v>1.1112307867503312E-2</v>
      </c>
      <c r="ACA21" s="153">
        <v>1.1154479195248092E-2</v>
      </c>
      <c r="ACB21" s="153">
        <v>1.119676454559485E-2</v>
      </c>
      <c r="ACC21" s="153">
        <v>1.1239164067497993E-2</v>
      </c>
      <c r="ACD21" s="153">
        <v>1.1281677909918448E-2</v>
      </c>
      <c r="ACE21" s="153">
        <v>1.1324306221823661E-2</v>
      </c>
      <c r="ACF21" s="153">
        <v>1.1367049152187525E-2</v>
      </c>
      <c r="ACG21" s="153">
        <v>1.1409906849990374E-2</v>
      </c>
      <c r="ACH21" s="153">
        <v>1.1452879464218942E-2</v>
      </c>
      <c r="ACI21" s="153">
        <v>1.1495967143866317E-2</v>
      </c>
      <c r="ACJ21" s="153">
        <v>1.1539170037931928E-2</v>
      </c>
      <c r="ACK21" s="153">
        <v>1.1582488295421493E-2</v>
      </c>
      <c r="ACL21" s="153">
        <v>1.1625922065347006E-2</v>
      </c>
      <c r="ACM21" s="153">
        <v>1.1669471496726676E-2</v>
      </c>
      <c r="ACN21" s="153">
        <v>1.1713136738584927E-2</v>
      </c>
      <c r="ACO21" s="153">
        <v>1.1756917939952337E-2</v>
      </c>
      <c r="ACP21" s="153">
        <v>1.1800815249865626E-2</v>
      </c>
      <c r="ACQ21" s="153">
        <v>1.1844828817367616E-2</v>
      </c>
      <c r="ACR21" s="153">
        <v>1.18889587915072E-2</v>
      </c>
      <c r="ACS21" s="153">
        <v>1.1933205321339306E-2</v>
      </c>
      <c r="ACT21" s="153">
        <v>1.1977568555924873E-2</v>
      </c>
      <c r="ACU21" s="153">
        <v>1.2022048644330818E-2</v>
      </c>
      <c r="ACV21" s="153">
        <v>1.2066645735630004E-2</v>
      </c>
      <c r="ACW21" s="153">
        <v>1.2111359978901205E-2</v>
      </c>
      <c r="ACX21" s="153">
        <v>1.2156191523229087E-2</v>
      </c>
      <c r="ACY21" s="153">
        <v>1.2201140517704165E-2</v>
      </c>
      <c r="ACZ21" s="153">
        <v>1.2246207111422779E-2</v>
      </c>
      <c r="ADA21" s="153">
        <v>1.2291391453487068E-2</v>
      </c>
      <c r="ADB21" s="153">
        <v>1.2336693693004927E-2</v>
      </c>
      <c r="ADC21" s="153">
        <v>1.2382113979089993E-2</v>
      </c>
      <c r="ADD21" s="153">
        <v>1.2427652460861612E-2</v>
      </c>
      <c r="ADE21" s="153">
        <v>1.2473309287444792E-2</v>
      </c>
      <c r="ADF21" s="153">
        <v>1.2519084607970209E-2</v>
      </c>
      <c r="ADG21" s="153">
        <v>1.2564978571574141E-2</v>
      </c>
      <c r="ADH21" s="153">
        <v>1.2610991327398464E-2</v>
      </c>
      <c r="ADI21" s="153">
        <v>1.2657123024590615E-2</v>
      </c>
      <c r="ADJ21" s="153">
        <v>1.2703373812303567E-2</v>
      </c>
      <c r="ADK21" s="153">
        <v>1.2749743839695786E-2</v>
      </c>
      <c r="ADL21" s="153">
        <v>1.2796233255931235E-2</v>
      </c>
      <c r="ADM21" s="153">
        <v>1.2842842210179315E-2</v>
      </c>
      <c r="ADN21" s="153">
        <v>1.2889570851614846E-2</v>
      </c>
      <c r="ADO21" s="153">
        <v>1.2936419329418051E-2</v>
      </c>
      <c r="ADP21" s="153">
        <v>1.2983387792774524E-2</v>
      </c>
      <c r="ADQ21" s="153">
        <v>1.3030476390875189E-2</v>
      </c>
      <c r="ADR21" s="153">
        <v>1.3077685272916289E-2</v>
      </c>
      <c r="ADS21" s="153">
        <v>1.3125014588099351E-2</v>
      </c>
      <c r="ADT21" s="153">
        <v>1.3172464485631167E-2</v>
      </c>
      <c r="ADU21" s="153">
        <v>1.322003511472377E-2</v>
      </c>
      <c r="ADV21" s="152">
        <v>1.3267726624594385E-2</v>
      </c>
      <c r="ADW21" s="572"/>
    </row>
    <row r="22" spans="1:803" x14ac:dyDescent="0.3">
      <c r="A22" s="570">
        <v>7</v>
      </c>
      <c r="B22" s="78" t="s">
        <v>185</v>
      </c>
      <c r="C22" s="150">
        <v>8.0000003000000003E-4</v>
      </c>
      <c r="D22" s="150">
        <v>8.0000024000000006E-4</v>
      </c>
      <c r="E22" s="150">
        <v>8.0000081000000005E-4</v>
      </c>
      <c r="F22" s="150">
        <v>8.0000191999999996E-4</v>
      </c>
      <c r="G22" s="150">
        <v>8.0000375000000002E-4</v>
      </c>
      <c r="H22" s="150">
        <v>8.0000648000000006E-4</v>
      </c>
      <c r="I22" s="150">
        <v>8.0001029000000001E-4</v>
      </c>
      <c r="J22" s="150">
        <v>8.0001536000000003E-4</v>
      </c>
      <c r="K22" s="150">
        <v>8.0002187000000004E-4</v>
      </c>
      <c r="L22" s="150">
        <v>8.0003000000000008E-4</v>
      </c>
      <c r="M22" s="150">
        <v>8.0003992999999997E-4</v>
      </c>
      <c r="N22" s="150">
        <v>8.0005184000000009E-4</v>
      </c>
      <c r="O22" s="150">
        <v>8.0006591000000003E-4</v>
      </c>
      <c r="P22" s="150">
        <v>8.0008231999999994E-4</v>
      </c>
      <c r="Q22" s="151">
        <v>8.0010124999999998E-4</v>
      </c>
      <c r="R22" s="151">
        <v>8.0012287999999996E-4</v>
      </c>
      <c r="S22" s="151">
        <v>8.0014739000000004E-4</v>
      </c>
      <c r="T22" s="151">
        <v>8.0017496000000003E-4</v>
      </c>
      <c r="U22" s="151">
        <v>8.0020576999999997E-4</v>
      </c>
      <c r="V22" s="151">
        <v>8.0024000000000002E-4</v>
      </c>
      <c r="W22" s="151">
        <v>8.0027783E-4</v>
      </c>
      <c r="X22" s="151">
        <v>8.0031944000000005E-4</v>
      </c>
      <c r="Y22" s="151">
        <v>8.0036501E-4</v>
      </c>
      <c r="Z22" s="151">
        <v>8.0041471999999999E-4</v>
      </c>
      <c r="AA22" s="151">
        <v>8.0046875000000007E-4</v>
      </c>
      <c r="AB22" s="151">
        <v>8.0052728000000006E-4</v>
      </c>
      <c r="AC22" s="151">
        <v>8.0059049000000011E-4</v>
      </c>
      <c r="AD22" s="151">
        <v>8.0065856000000003E-4</v>
      </c>
      <c r="AE22" s="151">
        <v>8.0073166999999998E-4</v>
      </c>
      <c r="AF22" s="151">
        <v>8.0081E-4</v>
      </c>
      <c r="AG22" s="151">
        <v>8.0089373000000001E-4</v>
      </c>
      <c r="AH22" s="151">
        <v>8.0098303999999996E-4</v>
      </c>
      <c r="AI22" s="151">
        <v>8.0107810999999998E-4</v>
      </c>
      <c r="AJ22" s="151">
        <v>8.0117912000000002E-4</v>
      </c>
      <c r="AK22" s="151">
        <v>8.0128624999999999E-4</v>
      </c>
      <c r="AL22" s="151">
        <v>8.0139968000000005E-4</v>
      </c>
      <c r="AM22" s="151">
        <v>8.0151959000000013E-4</v>
      </c>
      <c r="AN22" s="151">
        <v>8.0164616000000005E-4</v>
      </c>
      <c r="AO22" s="151">
        <v>8.0177957000000008E-4</v>
      </c>
      <c r="AP22" s="151">
        <v>8.0192000000000002E-4</v>
      </c>
      <c r="AQ22" s="151">
        <v>8.0206763000000003E-4</v>
      </c>
      <c r="AR22" s="151">
        <v>8.0222264000000005E-4</v>
      </c>
      <c r="AS22" s="151">
        <v>8.0238521000000011E-4</v>
      </c>
      <c r="AT22" s="151">
        <v>8.0255552000000003E-4</v>
      </c>
      <c r="AU22" s="151">
        <v>8.0273375000000007E-4</v>
      </c>
      <c r="AV22" s="151">
        <v>8.0292007999999994E-4</v>
      </c>
      <c r="AW22" s="151">
        <v>8.0311469000000002E-4</v>
      </c>
      <c r="AX22" s="151">
        <v>8.0331776000000011E-4</v>
      </c>
      <c r="AY22" s="151">
        <v>8.0352947000000006E-4</v>
      </c>
      <c r="AZ22" s="151">
        <v>8.0374999999999999E-4</v>
      </c>
      <c r="BA22" s="151">
        <v>8.0397952999999996E-4</v>
      </c>
      <c r="BB22" s="151">
        <v>8.0421824000000001E-4</v>
      </c>
      <c r="BC22" s="151">
        <v>8.0446631000000005E-4</v>
      </c>
      <c r="BD22" s="151">
        <v>8.0472392000000004E-4</v>
      </c>
      <c r="BE22" s="151">
        <v>8.0499124999999999E-4</v>
      </c>
      <c r="BF22" s="151">
        <v>8.0526847999999997E-4</v>
      </c>
      <c r="BG22" s="151">
        <v>8.0555579E-4</v>
      </c>
      <c r="BH22" s="151">
        <v>8.058533599999999E-4</v>
      </c>
      <c r="BI22" s="151">
        <v>8.0616137000000005E-4</v>
      </c>
      <c r="BJ22" s="151">
        <v>8.0647999999999994E-4</v>
      </c>
      <c r="BK22" s="151">
        <v>8.0680943000000004E-4</v>
      </c>
      <c r="BL22" s="151">
        <v>8.0714984000000007E-4</v>
      </c>
      <c r="BM22" s="151">
        <v>8.0750140999999995E-4</v>
      </c>
      <c r="BN22" s="151">
        <v>8.0786432000000007E-4</v>
      </c>
      <c r="BO22" s="151">
        <v>8.0823875000000001E-4</v>
      </c>
      <c r="BP22" s="151">
        <v>8.0862487999999993E-4</v>
      </c>
      <c r="BQ22" s="151">
        <v>8.0902288999999997E-4</v>
      </c>
      <c r="BR22" s="151">
        <v>8.0943295999999997E-4</v>
      </c>
      <c r="BS22" s="151">
        <v>8.0985527000000006E-4</v>
      </c>
      <c r="BT22" s="151">
        <v>8.1029000000000008E-4</v>
      </c>
      <c r="BU22" s="151">
        <v>8.1073732999999994E-4</v>
      </c>
      <c r="BV22" s="151">
        <v>8.1119743999999991E-4</v>
      </c>
      <c r="BW22" s="151">
        <v>8.1167050999999993E-4</v>
      </c>
      <c r="BX22" s="151">
        <v>8.1215672000000002E-4</v>
      </c>
      <c r="BY22" s="151">
        <v>8.126562499999999E-4</v>
      </c>
      <c r="BZ22" s="151">
        <v>8.1316927999999994E-4</v>
      </c>
      <c r="CA22" s="151">
        <v>8.1369598999999997E-4</v>
      </c>
      <c r="CB22" s="151">
        <v>8.1423656000000001E-4</v>
      </c>
      <c r="CC22" s="151">
        <v>8.147911699999999E-4</v>
      </c>
      <c r="CD22" s="151">
        <v>8.1536E-4</v>
      </c>
      <c r="CE22" s="151">
        <v>8.1594322999999991E-4</v>
      </c>
      <c r="CF22" s="151">
        <v>8.165410399999999E-4</v>
      </c>
      <c r="CG22" s="151">
        <v>8.1715360999999988E-4</v>
      </c>
      <c r="CH22" s="151">
        <v>8.1778111999999991E-4</v>
      </c>
      <c r="CI22" s="151">
        <v>8.1842374999999991E-4</v>
      </c>
      <c r="CJ22" s="151">
        <v>8.1908167999999993E-4</v>
      </c>
      <c r="CK22" s="151">
        <v>8.1975508999999989E-4</v>
      </c>
      <c r="CL22" s="151">
        <v>8.2044415999999994E-4</v>
      </c>
      <c r="CM22" s="151">
        <v>8.211490699999999E-4</v>
      </c>
      <c r="CN22" s="151">
        <v>8.2186999999999994E-4</v>
      </c>
      <c r="CO22" s="151">
        <v>8.2260712999999985E-4</v>
      </c>
      <c r="CP22" s="151">
        <v>8.2336063999999991E-4</v>
      </c>
      <c r="CQ22" s="151">
        <v>8.2413070999999994E-4</v>
      </c>
      <c r="CR22" s="151">
        <v>8.2491751999999986E-4</v>
      </c>
      <c r="CS22" s="151">
        <v>8.2572124999999983E-4</v>
      </c>
      <c r="CT22" s="151">
        <v>8.2654207999999989E-4</v>
      </c>
      <c r="CU22" s="151">
        <v>8.2738018999999985E-4</v>
      </c>
      <c r="CV22" s="151">
        <v>8.2823575999999986E-4</v>
      </c>
      <c r="CW22" s="151">
        <v>8.2910896999999987E-4</v>
      </c>
      <c r="CX22" s="151">
        <v>8.299999999999999E-4</v>
      </c>
      <c r="CY22" s="150">
        <v>8.3090902999999978E-4</v>
      </c>
      <c r="CZ22" s="150">
        <v>8.3183623999999988E-4</v>
      </c>
      <c r="DA22" s="150">
        <v>8.3278180999999979E-4</v>
      </c>
      <c r="DB22" s="150">
        <v>8.3374591999999979E-4</v>
      </c>
      <c r="DC22" s="150">
        <v>8.3472874999999979E-4</v>
      </c>
      <c r="DD22" s="150">
        <v>8.3573047999999984E-4</v>
      </c>
      <c r="DE22" s="150">
        <v>8.3675128999999976E-4</v>
      </c>
      <c r="DF22" s="150">
        <v>8.3779135999999981E-4</v>
      </c>
      <c r="DG22" s="150">
        <v>8.3885086999999981E-4</v>
      </c>
      <c r="DH22" s="150">
        <v>8.3992999999999969E-4</v>
      </c>
      <c r="DI22" s="150">
        <v>8.4102892999999971E-4</v>
      </c>
      <c r="DJ22" s="150">
        <v>8.4214783999999969E-4</v>
      </c>
      <c r="DK22" s="150">
        <v>8.4328690999999967E-4</v>
      </c>
      <c r="DL22" s="151">
        <v>8.444463199999998E-4</v>
      </c>
      <c r="DM22" s="151">
        <v>8.456262499999998E-4</v>
      </c>
      <c r="DN22" s="151">
        <v>8.468268799999998E-4</v>
      </c>
      <c r="DO22" s="151">
        <v>8.4804838999999964E-4</v>
      </c>
      <c r="DP22" s="151">
        <v>8.4929095999999968E-4</v>
      </c>
      <c r="DQ22" s="151">
        <v>8.5055476999999964E-4</v>
      </c>
      <c r="DR22" s="151">
        <v>8.5183999999999965E-4</v>
      </c>
      <c r="DS22" s="151">
        <v>8.5314682999999966E-4</v>
      </c>
      <c r="DT22" s="151">
        <v>8.5447543999999959E-4</v>
      </c>
      <c r="DU22" s="151">
        <v>8.558260099999997E-4</v>
      </c>
      <c r="DV22" s="151">
        <v>8.571987199999996E-4</v>
      </c>
      <c r="DW22" s="151">
        <v>8.5859374999999955E-4</v>
      </c>
      <c r="DX22" s="151">
        <v>8.6001127999999958E-4</v>
      </c>
      <c r="DY22" s="151">
        <v>8.6145148999999962E-4</v>
      </c>
      <c r="DZ22" s="151">
        <v>8.629145599999996E-4</v>
      </c>
      <c r="EA22" s="151">
        <v>8.6440066999999958E-4</v>
      </c>
      <c r="EB22" s="151">
        <v>8.6590999999999958E-4</v>
      </c>
      <c r="EC22" s="151">
        <v>8.6744272999999953E-4</v>
      </c>
      <c r="ED22" s="151">
        <v>8.6899903999999959E-4</v>
      </c>
      <c r="EE22" s="151">
        <v>8.7057910999999947E-4</v>
      </c>
      <c r="EF22" s="151">
        <v>8.7218311999999953E-4</v>
      </c>
      <c r="EG22" s="151">
        <v>8.7381124999999949E-4</v>
      </c>
      <c r="EH22" s="151">
        <v>8.7546367999999939E-4</v>
      </c>
      <c r="EI22" s="151">
        <v>8.7714058999999937E-4</v>
      </c>
      <c r="EJ22" s="151">
        <v>8.7884215999999948E-4</v>
      </c>
      <c r="EK22" s="151">
        <v>8.8056856999999943E-4</v>
      </c>
      <c r="EL22" s="151">
        <v>8.8231999999999948E-4</v>
      </c>
      <c r="EM22" s="151">
        <v>8.8409662999999945E-4</v>
      </c>
      <c r="EN22" s="151">
        <v>8.8589863999999937E-4</v>
      </c>
      <c r="EO22" s="151">
        <v>8.8772620999999941E-4</v>
      </c>
      <c r="EP22" s="151">
        <v>8.8957951999999937E-4</v>
      </c>
      <c r="EQ22" s="151">
        <v>8.9145874999999931E-4</v>
      </c>
      <c r="ER22" s="151">
        <v>8.9336407999999936E-4</v>
      </c>
      <c r="ES22" s="151">
        <v>8.9529568999999936E-4</v>
      </c>
      <c r="ET22" s="151">
        <v>8.9725375999999922E-4</v>
      </c>
      <c r="EU22" s="151">
        <v>8.9923846999999933E-4</v>
      </c>
      <c r="EV22" s="151">
        <v>1.28809326895581E-3</v>
      </c>
      <c r="EW22" s="151">
        <v>1.2872162197401862E-3</v>
      </c>
      <c r="EX22" s="151">
        <v>1.2863808545755511E-3</v>
      </c>
      <c r="EY22" s="151">
        <v>1.2855871006554492E-3</v>
      </c>
      <c r="EZ22" s="151">
        <v>1.2848348897039081E-3</v>
      </c>
      <c r="FA22" s="151">
        <v>1.2841241578581447E-3</v>
      </c>
      <c r="FB22" s="151">
        <v>1.2834548455550371E-3</v>
      </c>
      <c r="FC22" s="151">
        <v>1.2828268974212323E-3</v>
      </c>
      <c r="FD22" s="151">
        <v>1.2822402621667328E-3</v>
      </c>
      <c r="FE22" s="151">
        <v>1.2816948924818472E-3</v>
      </c>
      <c r="FF22" s="151">
        <v>1.2811907449373683E-3</v>
      </c>
      <c r="FG22" s="151">
        <v>1.2807277798878619E-3</v>
      </c>
      <c r="FH22" s="151">
        <v>1.2803059613779499E-3</v>
      </c>
      <c r="FI22" s="151">
        <v>1.2799252570514753E-3</v>
      </c>
      <c r="FJ22" s="151">
        <v>1.2795856380634484E-3</v>
      </c>
      <c r="FK22" s="151">
        <v>1.2792870789946663E-3</v>
      </c>
      <c r="FL22" s="151">
        <v>1.2790295577689136E-3</v>
      </c>
      <c r="FM22" s="151">
        <v>1.2788130555726482E-3</v>
      </c>
      <c r="FN22" s="151">
        <v>1.2786375567770869E-3</v>
      </c>
      <c r="FO22" s="151">
        <v>1.2785030488626017E-3</v>
      </c>
      <c r="FP22" s="151">
        <v>1.278409522345345E-3</v>
      </c>
      <c r="FQ22" s="151">
        <v>1.2783569707060282E-3</v>
      </c>
      <c r="FR22" s="151">
        <v>1.2783453903207789E-3</v>
      </c>
      <c r="FS22" s="151">
        <v>1.2783747803939954E-3</v>
      </c>
      <c r="FT22" s="151">
        <v>1.2784451428931455E-3</v>
      </c>
      <c r="FU22" s="151">
        <v>1.2785564824854241E-3</v>
      </c>
      <c r="FV22" s="151">
        <v>1.2787088064762251E-3</v>
      </c>
      <c r="FW22" s="151">
        <v>1.2789021247493471E-3</v>
      </c>
      <c r="FX22" s="151">
        <v>1.2791364497088901E-3</v>
      </c>
      <c r="FY22" s="151">
        <v>1.2794117962227761E-3</v>
      </c>
      <c r="FZ22" s="151">
        <v>1.2797281815678458E-3</v>
      </c>
      <c r="GA22" s="151">
        <v>1.2800856253764724E-3</v>
      </c>
      <c r="GB22" s="151">
        <v>1.2804841495846519E-3</v>
      </c>
      <c r="GC22" s="151">
        <v>1.2809237783815075E-3</v>
      </c>
      <c r="GD22" s="151">
        <v>1.2814045381601791E-3</v>
      </c>
      <c r="GE22" s="151">
        <v>1.2819264574700354E-3</v>
      </c>
      <c r="GF22" s="151">
        <v>1.2824895669701802E-3</v>
      </c>
      <c r="GG22" s="151">
        <v>1.2830938993842018E-3</v>
      </c>
      <c r="GH22" s="151">
        <v>1.2837394894561311E-3</v>
      </c>
      <c r="GI22" s="151">
        <v>1.2844263739075646E-3</v>
      </c>
      <c r="GJ22" s="151">
        <v>1.2851545913959246E-3</v>
      </c>
      <c r="GK22" s="151">
        <v>1.2859241824738088E-3</v>
      </c>
      <c r="GL22" s="151">
        <v>1.2867351895494044E-3</v>
      </c>
      <c r="GM22" s="151">
        <v>1.2875876568479317E-3</v>
      </c>
      <c r="GN22" s="151">
        <v>1.2884816303740793E-3</v>
      </c>
      <c r="GO22" s="151">
        <v>1.2894171578754104E-3</v>
      </c>
      <c r="GP22" s="151">
        <v>1.2903942888067021E-3</v>
      </c>
      <c r="GQ22" s="151">
        <v>1.291413074295191E-3</v>
      </c>
      <c r="GR22" s="151">
        <v>1.2924735671067029E-3</v>
      </c>
      <c r="GS22" s="151">
        <v>1.2935758216126303E-3</v>
      </c>
      <c r="GT22" s="151">
        <v>1.2947198937577414E-3</v>
      </c>
      <c r="GU22" s="151">
        <v>1.2959058410287926E-3</v>
      </c>
      <c r="GV22" s="151">
        <v>1.297133722423915E-3</v>
      </c>
      <c r="GW22" s="151">
        <v>1.2984035984227604E-3</v>
      </c>
      <c r="GX22" s="151">
        <v>1.299715530957381E-3</v>
      </c>
      <c r="GY22" s="151">
        <v>1.3010695833838215E-3</v>
      </c>
      <c r="GZ22" s="151">
        <v>1.3024658204543993E-3</v>
      </c>
      <c r="HA22" s="151">
        <v>1.3039043082906572E-3</v>
      </c>
      <c r="HB22" s="151">
        <v>1.3053851143569695E-3</v>
      </c>
      <c r="HC22" s="151">
        <v>1.3069083074347815E-3</v>
      </c>
      <c r="HD22" s="151">
        <v>1.3084739575974608E-3</v>
      </c>
      <c r="HE22" s="151">
        <v>1.3100821361857456E-3</v>
      </c>
      <c r="HF22" s="151">
        <v>1.3117329157837792E-3</v>
      </c>
      <c r="HG22" s="151">
        <v>1.3134263701957021E-3</v>
      </c>
      <c r="HH22" s="151">
        <v>1.3151625744227946E-3</v>
      </c>
      <c r="HI22" s="151">
        <v>1.3169416046411525E-3</v>
      </c>
      <c r="HJ22" s="151">
        <v>1.3187635381798823E-3</v>
      </c>
      <c r="HK22" s="151">
        <v>1.3206284534997956E-3</v>
      </c>
      <c r="HL22" s="151">
        <v>1.3225364301725979E-3</v>
      </c>
      <c r="HM22" s="151">
        <v>1.3244875488605513E-3</v>
      </c>
      <c r="HN22" s="151">
        <v>1.3264818912965993E-3</v>
      </c>
      <c r="HO22" s="151">
        <v>1.3285195402649467E-3</v>
      </c>
      <c r="HP22" s="151">
        <v>1.3306005795820721E-3</v>
      </c>
      <c r="HQ22" s="151">
        <v>1.3327250940781729E-3</v>
      </c>
      <c r="HR22" s="151">
        <v>1.3348931695790199E-3</v>
      </c>
      <c r="HS22" s="151">
        <v>1.3371048928882202E-3</v>
      </c>
      <c r="HT22" s="151">
        <v>1.3393603517698701E-3</v>
      </c>
      <c r="HU22" s="151">
        <v>1.3416596349315961E-3</v>
      </c>
      <c r="HV22" s="151">
        <v>1.3440028320079614E-3</v>
      </c>
      <c r="HW22" s="151">
        <v>1.3463900335442427E-3</v>
      </c>
      <c r="HX22" s="151">
        <v>1.3488213309805538E-3</v>
      </c>
      <c r="HY22" s="151">
        <v>1.3512968166363188E-3</v>
      </c>
      <c r="HZ22" s="151">
        <v>1.3538165836950783E-3</v>
      </c>
      <c r="IA22" s="151">
        <v>1.3563807261896244E-3</v>
      </c>
      <c r="IB22" s="151">
        <v>1.358989338987448E-3</v>
      </c>
      <c r="IC22" s="151">
        <v>1.3616425177765061E-3</v>
      </c>
      <c r="ID22" s="151">
        <v>1.364340359051281E-3</v>
      </c>
      <c r="IE22" s="151">
        <v>1.3670829600991438E-3</v>
      </c>
      <c r="IF22" s="151">
        <v>1.3698704189869975E-3</v>
      </c>
      <c r="IG22" s="151">
        <v>1.3727028345482031E-3</v>
      </c>
      <c r="IH22" s="151">
        <v>1.3755803063697793E-3</v>
      </c>
      <c r="II22" s="151">
        <v>1.3785029347798676E-3</v>
      </c>
      <c r="IJ22" s="151">
        <v>1.3814708208354579E-3</v>
      </c>
      <c r="IK22" s="151">
        <v>1.3844840663103611E-3</v>
      </c>
      <c r="IL22" s="151">
        <v>1.387542773683442E-3</v>
      </c>
      <c r="IM22" s="151">
        <v>1.3906470461270775E-3</v>
      </c>
      <c r="IN22" s="151">
        <v>1.3937969874958599E-3</v>
      </c>
      <c r="IO22" s="151">
        <v>1.3969927023155277E-3</v>
      </c>
      <c r="IP22" s="151">
        <v>1.4002342957721147E-3</v>
      </c>
      <c r="IQ22" s="151">
        <v>1.4035218737013257E-3</v>
      </c>
      <c r="IR22" s="151">
        <v>1.4068555425781172E-3</v>
      </c>
      <c r="IS22" s="151">
        <v>1.410235409506494E-3</v>
      </c>
      <c r="IT22" s="151">
        <v>1.4136615822094992E-3</v>
      </c>
      <c r="IU22" s="151">
        <v>1.4171341690194122E-3</v>
      </c>
      <c r="IV22" s="151">
        <v>1.4206532788681328E-3</v>
      </c>
      <c r="IW22" s="151">
        <v>1.4242190212777573E-3</v>
      </c>
      <c r="IX22" s="151">
        <v>1.4278315063513396E-3</v>
      </c>
      <c r="IY22" s="151">
        <v>1.4314908447638297E-3</v>
      </c>
      <c r="IZ22" s="151">
        <v>1.4351971477531914E-3</v>
      </c>
      <c r="JA22" s="151">
        <v>1.4389505271116896E-3</v>
      </c>
      <c r="JB22" s="151">
        <v>1.442751095177346E-3</v>
      </c>
      <c r="JC22" s="151">
        <v>1.4465989648255581E-3</v>
      </c>
      <c r="JD22" s="151">
        <v>1.4504942494608817E-3</v>
      </c>
      <c r="JE22" s="151">
        <v>1.4544370630089651E-3</v>
      </c>
      <c r="JF22" s="151">
        <v>1.4584275199086385E-3</v>
      </c>
      <c r="JG22" s="151">
        <v>1.4624657351041564E-3</v>
      </c>
      <c r="JH22" s="151">
        <v>1.4665518240375797E-3</v>
      </c>
      <c r="JI22" s="151">
        <v>1.4706859026413035E-3</v>
      </c>
      <c r="JJ22" s="151">
        <v>1.4748680873307289E-3</v>
      </c>
      <c r="JK22" s="151">
        <v>1.4790984949970634E-3</v>
      </c>
      <c r="JL22" s="151">
        <v>1.4833772430002598E-3</v>
      </c>
      <c r="JM22" s="151">
        <v>1.487704449162085E-3</v>
      </c>
      <c r="JN22" s="151">
        <v>1.4920802317593177E-3</v>
      </c>
      <c r="JO22" s="151">
        <v>1.4965047095170665E-3</v>
      </c>
      <c r="JP22" s="151">
        <v>1.5009780016022128E-3</v>
      </c>
      <c r="JQ22" s="151">
        <v>1.5055002276169768E-3</v>
      </c>
      <c r="JR22" s="151">
        <v>1.5100715075925936E-3</v>
      </c>
      <c r="JS22" s="151">
        <v>1.5146919619831081E-3</v>
      </c>
      <c r="JT22" s="151">
        <v>1.5193617116592787E-3</v>
      </c>
      <c r="JU22" s="151">
        <v>1.5240808779025949E-3</v>
      </c>
      <c r="JV22" s="151">
        <v>1.5288495823993983E-3</v>
      </c>
      <c r="JW22" s="151">
        <v>1.5336679472351064E-3</v>
      </c>
      <c r="JX22" s="151">
        <v>1.5385360948885463E-3</v>
      </c>
      <c r="JY22" s="151">
        <v>1.5434541482263816E-3</v>
      </c>
      <c r="JZ22" s="151">
        <v>1.5484222304976403E-3</v>
      </c>
      <c r="KA22" s="151">
        <v>1.5534404653283402E-3</v>
      </c>
      <c r="KB22" s="151">
        <v>1.5585089767162054E-3</v>
      </c>
      <c r="KC22" s="151">
        <v>1.563627889025479E-3</v>
      </c>
      <c r="KD22" s="151">
        <v>1.5687973269818206E-3</v>
      </c>
      <c r="KE22" s="151">
        <v>1.5740174156672971E-3</v>
      </c>
      <c r="KF22" s="151">
        <v>1.5792882805154573E-3</v>
      </c>
      <c r="KG22" s="151">
        <v>1.5846100473064955E-3</v>
      </c>
      <c r="KH22" s="151">
        <v>1.5899828421624899E-3</v>
      </c>
      <c r="KI22" s="151">
        <v>1.5954067915427297E-3</v>
      </c>
      <c r="KJ22" s="151">
        <v>1.6008820222391191E-3</v>
      </c>
      <c r="KK22" s="151">
        <v>1.6064086613716605E-3</v>
      </c>
      <c r="KL22" s="151">
        <v>1.6119868363840115E-3</v>
      </c>
      <c r="KM22" s="151">
        <v>1.61761667503912E-3</v>
      </c>
      <c r="KN22" s="151">
        <v>1.6232983054149299E-3</v>
      </c>
      <c r="KO22" s="151">
        <v>1.6290318559001619E-3</v>
      </c>
      <c r="KP22" s="151">
        <v>1.6348174551901592E-3</v>
      </c>
      <c r="KQ22" s="150">
        <v>1.6406552322828117E-3</v>
      </c>
      <c r="KR22" s="150">
        <v>1.6465453164745366E-3</v>
      </c>
      <c r="KS22" s="150">
        <v>1.6524878373563334E-3</v>
      </c>
      <c r="KT22" s="150">
        <v>1.6584829248099018E-3</v>
      </c>
      <c r="KU22" s="150">
        <v>1.6645307090038225E-3</v>
      </c>
      <c r="KV22" s="150">
        <v>1.6706313203898001E-3</v>
      </c>
      <c r="KW22" s="150">
        <v>1.6767848896989692E-3</v>
      </c>
      <c r="KX22" s="150">
        <v>1.6829915479382592E-3</v>
      </c>
      <c r="KY22" s="150">
        <v>1.6892514263868188E-3</v>
      </c>
      <c r="KZ22" s="150">
        <v>1.695564656592496E-3</v>
      </c>
      <c r="LA22" s="150">
        <v>1.7019313703683795E-3</v>
      </c>
      <c r="LB22" s="150">
        <v>1.7083516997893891E-3</v>
      </c>
      <c r="LC22" s="150">
        <v>1.7148257771889288E-3</v>
      </c>
      <c r="LD22" s="151">
        <v>1.7213537351555847E-3</v>
      </c>
      <c r="LE22" s="151">
        <v>1.7279357065298811E-3</v>
      </c>
      <c r="LF22" s="151">
        <v>1.7345718244010854E-3</v>
      </c>
      <c r="LG22" s="151">
        <v>1.7412622221040675E-3</v>
      </c>
      <c r="LH22" s="151">
        <v>1.7480070332162002E-3</v>
      </c>
      <c r="LI22" s="151">
        <v>1.7548063915543194E-3</v>
      </c>
      <c r="LJ22" s="151">
        <v>1.7616604311717216E-3</v>
      </c>
      <c r="LK22" s="151">
        <v>1.7685692863552158E-3</v>
      </c>
      <c r="LL22" s="151">
        <v>1.7755330916222158E-3</v>
      </c>
      <c r="LM22" s="151">
        <v>1.782551981717882E-3</v>
      </c>
      <c r="LN22" s="151">
        <v>1.7896260916123038E-3</v>
      </c>
      <c r="LO22" s="151">
        <v>1.7967555564977289E-3</v>
      </c>
      <c r="LP22" s="151">
        <v>1.8039405117858298E-3</v>
      </c>
      <c r="LQ22" s="151">
        <v>1.8111810931050205E-3</v>
      </c>
      <c r="LR22" s="151">
        <v>1.8184774362978034E-3</v>
      </c>
      <c r="LS22" s="151">
        <v>1.825829677418169E-3</v>
      </c>
      <c r="LT22" s="151">
        <v>1.8332379527290219E-3</v>
      </c>
      <c r="LU22" s="151">
        <v>1.840702398699658E-3</v>
      </c>
      <c r="LV22" s="151">
        <v>1.8482231520032693E-3</v>
      </c>
      <c r="LW22" s="151">
        <v>1.8558003495144956E-3</v>
      </c>
      <c r="LX22" s="151">
        <v>1.863434128307005E-3</v>
      </c>
      <c r="LY22" s="151">
        <v>1.8711246256511132E-3</v>
      </c>
      <c r="LZ22" s="151">
        <v>1.8788719790114442E-3</v>
      </c>
      <c r="MA22" s="151">
        <v>1.8866763260446137E-3</v>
      </c>
      <c r="MB22" s="151">
        <v>1.8945378045969593E-3</v>
      </c>
      <c r="MC22" s="151">
        <v>1.9024565527022948E-3</v>
      </c>
      <c r="MD22" s="151">
        <v>1.9104327085797026E-3</v>
      </c>
      <c r="ME22" s="151">
        <v>1.918466410631359E-3</v>
      </c>
      <c r="MF22" s="151">
        <v>1.9265577974403867E-3</v>
      </c>
      <c r="MG22" s="151">
        <v>1.934707007768743E-3</v>
      </c>
      <c r="MH22" s="151">
        <v>1.9429141805551373E-3</v>
      </c>
      <c r="MI22" s="151">
        <v>1.9511794549129794E-3</v>
      </c>
      <c r="MJ22" s="151">
        <v>1.9595029701283549E-3</v>
      </c>
      <c r="MK22" s="151">
        <v>1.9678848656580331E-3</v>
      </c>
      <c r="ML22" s="151">
        <v>1.9763252811275051E-3</v>
      </c>
      <c r="MM22" s="151">
        <v>1.9848243563290401E-3</v>
      </c>
      <c r="MN22" s="151">
        <v>1.9933822312197848E-3</v>
      </c>
      <c r="MO22" s="151">
        <v>2.0019990459198751E-3</v>
      </c>
      <c r="MP22" s="151">
        <v>2.0106749407105859E-3</v>
      </c>
      <c r="MQ22" s="151">
        <v>2.0194100560325008E-3</v>
      </c>
      <c r="MR22" s="151">
        <v>2.0282045324837082E-3</v>
      </c>
      <c r="MS22" s="151">
        <v>2.0370585108180272E-3</v>
      </c>
      <c r="MT22" s="151">
        <v>2.0459721319432515E-3</v>
      </c>
      <c r="MU22" s="151">
        <v>2.0549455369194263E-3</v>
      </c>
      <c r="MV22" s="151">
        <v>2.0639788669571382E-3</v>
      </c>
      <c r="MW22" s="151">
        <v>2.0730722634158447E-3</v>
      </c>
      <c r="MX22" s="151">
        <v>2.0822258678022086E-3</v>
      </c>
      <c r="MY22" s="151">
        <v>2.0914398217684706E-3</v>
      </c>
      <c r="MZ22" s="151">
        <v>2.1007142671108357E-3</v>
      </c>
      <c r="NA22" s="151">
        <v>2.1100493457678867E-3</v>
      </c>
      <c r="NB22" s="151">
        <v>2.1194451998190157E-3</v>
      </c>
      <c r="NC22" s="151">
        <v>2.1289019714828784E-3</v>
      </c>
      <c r="ND22" s="151">
        <v>2.1384198031158723E-3</v>
      </c>
      <c r="NE22" s="151">
        <v>2.1479988372106315E-3</v>
      </c>
      <c r="NF22" s="151">
        <v>2.157639216394544E-3</v>
      </c>
      <c r="NG22" s="151">
        <v>2.1673410834282909E-3</v>
      </c>
      <c r="NH22" s="151">
        <v>2.1771045812044015E-3</v>
      </c>
      <c r="NI22" s="151">
        <v>2.1869298527458277E-3</v>
      </c>
      <c r="NJ22" s="151">
        <v>2.1968170412045465E-3</v>
      </c>
      <c r="NK22" s="151">
        <v>2.2067662898601673E-3</v>
      </c>
      <c r="NL22" s="151">
        <v>2.2167777421185685E-3</v>
      </c>
      <c r="NM22" s="151">
        <v>2.2268515415105501E-3</v>
      </c>
      <c r="NN22" s="151">
        <v>2.2369878316904983E-3</v>
      </c>
      <c r="NO22" s="151">
        <v>2.2471867564350777E-3</v>
      </c>
      <c r="NP22" s="151">
        <v>2.2574484596419322E-3</v>
      </c>
      <c r="NQ22" s="151">
        <v>2.2677730853284082E-3</v>
      </c>
      <c r="NR22" s="151">
        <v>2.2781607776302931E-3</v>
      </c>
      <c r="NS22" s="151">
        <v>2.2886116808005668E-3</v>
      </c>
      <c r="NT22" s="151">
        <v>2.2991259392081773E-3</v>
      </c>
      <c r="NU22" s="151">
        <v>2.3097036973368269E-3</v>
      </c>
      <c r="NV22" s="151">
        <v>2.3203450997837743E-3</v>
      </c>
      <c r="NW22" s="151">
        <v>2.3310502912586516E-3</v>
      </c>
      <c r="NX22" s="151">
        <v>2.3418194165823018E-3</v>
      </c>
      <c r="NY22" s="151">
        <v>2.3526526206856268E-3</v>
      </c>
      <c r="NZ22" s="151">
        <v>2.36355004860845E-3</v>
      </c>
      <c r="OA22" s="151">
        <v>2.3745118454983954E-3</v>
      </c>
      <c r="OB22" s="151">
        <v>2.385538156609782E-3</v>
      </c>
      <c r="OC22" s="151">
        <v>2.3966291273025278E-3</v>
      </c>
      <c r="OD22" s="151">
        <v>2.4077849030410743E-3</v>
      </c>
      <c r="OE22" s="151">
        <v>2.4190056293933188E-3</v>
      </c>
      <c r="OF22" s="151">
        <v>2.4302914520295642E-3</v>
      </c>
      <c r="OG22" s="151">
        <v>2.4416425167214794E-3</v>
      </c>
      <c r="OH22" s="151">
        <v>2.4530589693410763E-3</v>
      </c>
      <c r="OI22" s="151">
        <v>2.4645409558596942E-3</v>
      </c>
      <c r="OJ22" s="151">
        <v>2.4760886223470042E-3</v>
      </c>
      <c r="OK22" s="151">
        <v>2.4877021149700184E-3</v>
      </c>
      <c r="OL22" s="151">
        <v>2.499381579992117E-3</v>
      </c>
      <c r="OM22" s="158">
        <v>2.5111271637720529E-3</v>
      </c>
      <c r="ON22" s="158">
        <v>2.5229390127631344E-3</v>
      </c>
      <c r="OO22" s="158">
        <v>2.534817273512088E-3</v>
      </c>
      <c r="OP22" s="158">
        <v>2.5467620926582575E-3</v>
      </c>
      <c r="OQ22" s="158">
        <v>2.5587736169326658E-3</v>
      </c>
      <c r="OR22" s="158">
        <v>2.5708519931571033E-3</v>
      </c>
      <c r="OS22" s="158">
        <v>2.5829973682432363E-3</v>
      </c>
      <c r="OT22" s="158">
        <v>2.5952098891917248E-3</v>
      </c>
      <c r="OU22" s="158">
        <v>2.6074897030913522E-3</v>
      </c>
      <c r="OV22" s="158">
        <v>2.6198369571181655E-3</v>
      </c>
      <c r="OW22" s="158">
        <v>2.6322517985346195E-3</v>
      </c>
      <c r="OX22" s="158">
        <v>2.6447343746887429E-3</v>
      </c>
      <c r="OY22" s="158">
        <v>2.6572848330133057E-3</v>
      </c>
      <c r="OZ22" s="158">
        <v>2.6699033210250012E-3</v>
      </c>
      <c r="PA22" s="159">
        <v>2.6825899863236313E-3</v>
      </c>
      <c r="PB22" s="159">
        <v>2.695344976591314E-3</v>
      </c>
      <c r="PC22" s="159">
        <v>2.7081684395916859E-3</v>
      </c>
      <c r="PD22" s="159">
        <v>2.7210605231691265E-3</v>
      </c>
      <c r="PE22" s="159">
        <v>2.7340213752479812E-3</v>
      </c>
      <c r="PF22" s="159">
        <v>2.7470511438318058E-3</v>
      </c>
      <c r="PG22" s="159">
        <v>2.7601499770026038E-3</v>
      </c>
      <c r="PH22" s="159">
        <v>2.7733180229200915E-3</v>
      </c>
      <c r="PI22" s="159">
        <v>2.786555429820954E-3</v>
      </c>
      <c r="PJ22" s="159">
        <v>2.7998623460181258E-3</v>
      </c>
      <c r="PK22" s="159">
        <v>2.813238919900065E-3</v>
      </c>
      <c r="PL22" s="159">
        <v>2.8266852999300485E-3</v>
      </c>
      <c r="PM22" s="159">
        <v>2.8402016346454695E-3</v>
      </c>
      <c r="PN22" s="159">
        <v>2.8537880726571415E-3</v>
      </c>
      <c r="PO22" s="159">
        <v>2.8674447626486151E-3</v>
      </c>
      <c r="PP22" s="159">
        <v>2.8811718533754997E-3</v>
      </c>
      <c r="PQ22" s="159">
        <v>2.8949694936647955E-3</v>
      </c>
      <c r="PR22" s="159">
        <v>2.9088378324142296E-3</v>
      </c>
      <c r="PS22" s="159">
        <v>2.9227770185916032E-3</v>
      </c>
      <c r="PT22" s="159">
        <v>2.9367872012341432E-3</v>
      </c>
      <c r="PU22" s="159">
        <v>2.9508685294478676E-3</v>
      </c>
      <c r="PV22" s="159">
        <v>2.9650211524069468E-3</v>
      </c>
      <c r="PW22" s="159">
        <v>2.9792452193530849E-3</v>
      </c>
      <c r="PX22" s="159">
        <v>2.9935408795949002E-3</v>
      </c>
      <c r="PY22" s="159">
        <v>3.0079082825073145E-3</v>
      </c>
      <c r="PZ22" s="159">
        <v>3.0223475775309483E-3</v>
      </c>
      <c r="QA22" s="159">
        <v>3.0368589141715296E-3</v>
      </c>
      <c r="QB22" s="159">
        <v>3.0514424419992971E-3</v>
      </c>
      <c r="QC22" s="159">
        <v>3.0660983106484195E-3</v>
      </c>
      <c r="QD22" s="159">
        <v>3.0808266698164233E-3</v>
      </c>
      <c r="QE22" s="159">
        <v>3.0956276692636142E-3</v>
      </c>
      <c r="QF22" s="159">
        <v>3.1105014588125239E-3</v>
      </c>
      <c r="QG22" s="159">
        <v>3.1254481883473419E-3</v>
      </c>
      <c r="QH22" s="159">
        <v>3.1404680078133719E-3</v>
      </c>
      <c r="QI22" s="159">
        <v>3.1555610672164822E-3</v>
      </c>
      <c r="QJ22" s="159">
        <v>3.1707275166225719E-3</v>
      </c>
      <c r="QK22" s="159">
        <v>3.1859675061570326E-3</v>
      </c>
      <c r="QL22" s="159">
        <v>3.2012811860042223E-3</v>
      </c>
      <c r="QM22" s="159">
        <v>3.2166687064069488E-3</v>
      </c>
      <c r="QN22" s="159">
        <v>3.2321302176659484E-3</v>
      </c>
      <c r="QO22" s="159">
        <v>3.2476658701393801E-3</v>
      </c>
      <c r="QP22" s="159">
        <v>3.2632758142423146E-3</v>
      </c>
      <c r="QQ22" s="159">
        <v>3.2789602004462482E-3</v>
      </c>
      <c r="QR22" s="159">
        <v>3.2947191792785969E-3</v>
      </c>
      <c r="QS22" s="159">
        <v>3.3105529013222135E-3</v>
      </c>
      <c r="QT22" s="159">
        <v>3.3264615172149074E-3</v>
      </c>
      <c r="QU22" s="159">
        <v>3.342445177648964E-3</v>
      </c>
      <c r="QV22" s="159">
        <v>3.3585040333706734E-3</v>
      </c>
      <c r="QW22" s="159">
        <v>3.3746382351798622E-3</v>
      </c>
      <c r="QX22" s="159">
        <v>3.390847933929434E-3</v>
      </c>
      <c r="QY22" s="159">
        <v>3.4071332805249098E-3</v>
      </c>
      <c r="QZ22" s="159">
        <v>3.4234944259239801E-3</v>
      </c>
      <c r="RA22" s="159">
        <v>3.4399315211360499E-3</v>
      </c>
      <c r="RB22" s="159">
        <v>3.4564447172218044E-3</v>
      </c>
      <c r="RC22" s="159">
        <v>3.4730341652927654E-3</v>
      </c>
      <c r="RD22" s="159">
        <v>3.4897000165108626E-3</v>
      </c>
      <c r="RE22" s="159">
        <v>3.5064424220880006E-3</v>
      </c>
      <c r="RF22" s="159">
        <v>3.5232615332856381E-3</v>
      </c>
      <c r="RG22" s="159">
        <v>3.5401575014143692E-3</v>
      </c>
      <c r="RH22" s="159">
        <v>3.557130477833501E-3</v>
      </c>
      <c r="RI22" s="159">
        <v>3.5741806139506578E-3</v>
      </c>
      <c r="RJ22" s="159">
        <v>3.5913080612213562E-3</v>
      </c>
      <c r="RK22" s="159">
        <v>3.6085129711486176E-3</v>
      </c>
      <c r="RL22" s="159">
        <v>3.6257954952825622E-3</v>
      </c>
      <c r="RM22" s="159">
        <v>3.6431557852200204E-3</v>
      </c>
      <c r="RN22" s="159">
        <v>3.6605939926041388E-3</v>
      </c>
      <c r="RO22" s="159">
        <v>3.6781102691239988E-3</v>
      </c>
      <c r="RP22" s="159">
        <v>3.6957047665142277E-3</v>
      </c>
      <c r="RQ22" s="159">
        <v>3.7133776365546344E-3</v>
      </c>
      <c r="RR22" s="159">
        <v>3.7311290310698187E-3</v>
      </c>
      <c r="RS22" s="159">
        <v>3.7489591019288166E-3</v>
      </c>
      <c r="RT22" s="159">
        <v>3.7668680010447229E-3</v>
      </c>
      <c r="RU22" s="159">
        <v>3.7848558803743383E-3</v>
      </c>
      <c r="RV22" s="159">
        <v>3.8029228919178051E-3</v>
      </c>
      <c r="RW22" s="159">
        <v>3.8210691877182497E-3</v>
      </c>
      <c r="RX22" s="159">
        <v>3.8392949198614405E-3</v>
      </c>
      <c r="RY22" s="159">
        <v>3.8576002404754318E-3</v>
      </c>
      <c r="RZ22" s="159">
        <v>3.8759853017302243E-3</v>
      </c>
      <c r="SA22" s="159">
        <v>3.8944502558374205E-3</v>
      </c>
      <c r="SB22" s="159">
        <v>3.9129952550498925E-3</v>
      </c>
      <c r="SC22" s="159">
        <v>3.9316204516614429E-3</v>
      </c>
      <c r="SD22" s="159">
        <v>3.9503259980064789E-3</v>
      </c>
      <c r="SE22" s="159">
        <v>3.9691120464596854E-3</v>
      </c>
      <c r="SF22" s="159">
        <v>3.9879787494356911E-3</v>
      </c>
      <c r="SG22" s="159">
        <v>4.0069262593887649E-3</v>
      </c>
      <c r="SH22" s="159">
        <v>4.0259547288124843E-3</v>
      </c>
      <c r="SI22" s="159">
        <v>4.0450643102394272E-3</v>
      </c>
      <c r="SJ22" s="159">
        <v>4.0642551562408615E-3</v>
      </c>
      <c r="SK22" s="159">
        <v>4.0835274194264328E-3</v>
      </c>
      <c r="SL22" s="159">
        <v>4.1028812524438662E-3</v>
      </c>
      <c r="SM22" s="159">
        <v>4.1223168079786588E-3</v>
      </c>
      <c r="SN22" s="159">
        <v>4.1418342387537803E-3</v>
      </c>
      <c r="SO22" s="159">
        <v>4.1614336975293823E-3</v>
      </c>
      <c r="SP22" s="159">
        <v>4.1811153371025022E-3</v>
      </c>
      <c r="SQ22" s="159">
        <v>4.2008793103067701E-3</v>
      </c>
      <c r="SR22" s="159">
        <v>4.2207257700121268E-3</v>
      </c>
      <c r="SS22" s="159">
        <v>4.2406548691245379E-3</v>
      </c>
      <c r="ST22" s="159">
        <v>4.2606667605857105E-3</v>
      </c>
      <c r="SU22" s="159">
        <v>4.2807615973728128E-3</v>
      </c>
      <c r="SV22" s="159">
        <v>4.3009395324982011E-3</v>
      </c>
      <c r="SW22" s="159">
        <v>4.3212007190091472E-3</v>
      </c>
      <c r="SX22" s="159">
        <v>4.3415453099875647E-3</v>
      </c>
      <c r="SY22" s="159">
        <v>4.3619734585497371E-3</v>
      </c>
      <c r="SZ22" s="159">
        <v>4.382485317846063E-3</v>
      </c>
      <c r="TA22" s="159">
        <v>4.403081041060782E-3</v>
      </c>
      <c r="TB22" s="159">
        <v>4.4237607814117206E-3</v>
      </c>
      <c r="TC22" s="159">
        <v>4.4445246921500292E-3</v>
      </c>
      <c r="TD22" s="159">
        <v>4.4653729265599325E-3</v>
      </c>
      <c r="TE22" s="159">
        <v>4.4863056379584728E-3</v>
      </c>
      <c r="TF22" s="159">
        <v>4.5073229796952574E-3</v>
      </c>
      <c r="TG22" s="159">
        <v>4.5284251051522124E-3</v>
      </c>
      <c r="TH22" s="159">
        <v>4.5496121677433407E-3</v>
      </c>
      <c r="TI22" s="159">
        <v>4.5708843209144694E-3</v>
      </c>
      <c r="TJ22" s="159">
        <v>4.5922417181430151E-3</v>
      </c>
      <c r="TK22" s="159">
        <v>4.6136845129377442E-3</v>
      </c>
      <c r="TL22" s="159">
        <v>4.6352128588385329E-3</v>
      </c>
      <c r="TM22" s="159">
        <v>4.6568269094161389E-3</v>
      </c>
      <c r="TN22" s="159">
        <v>4.6785268182719577E-3</v>
      </c>
      <c r="TO22" s="159">
        <v>4.7003127390378065E-3</v>
      </c>
      <c r="TP22" s="159">
        <v>4.7221848253756827E-3</v>
      </c>
      <c r="TQ22" s="159">
        <v>4.7441432309775506E-3</v>
      </c>
      <c r="TR22" s="159">
        <v>4.7661881095651089E-3</v>
      </c>
      <c r="TS22" s="159">
        <v>4.7883196148895708E-3</v>
      </c>
      <c r="TT22" s="159">
        <v>4.8105379007314436E-3</v>
      </c>
      <c r="TU22" s="159">
        <v>4.8328431209003183E-3</v>
      </c>
      <c r="TV22" s="159">
        <v>4.855235429234642E-3</v>
      </c>
      <c r="TW22" s="159">
        <v>4.8777149796015136E-3</v>
      </c>
      <c r="TX22" s="159">
        <v>4.9002819258964683E-3</v>
      </c>
      <c r="TY22" s="159">
        <v>4.9229364220432703E-3</v>
      </c>
      <c r="TZ22" s="159">
        <v>4.9456786219937007E-3</v>
      </c>
      <c r="UA22" s="159">
        <v>4.9685086797273594E-3</v>
      </c>
      <c r="UB22" s="159">
        <v>4.991426749251451E-3</v>
      </c>
      <c r="UC22" s="159">
        <v>5.0144329846005887E-3</v>
      </c>
      <c r="UD22" s="159">
        <v>5.0375275398365981E-3</v>
      </c>
      <c r="UE22" s="159">
        <v>5.060710569048308E-3</v>
      </c>
      <c r="UF22" s="159">
        <v>5.1472500000000563E-3</v>
      </c>
      <c r="UG22" s="159">
        <v>5.1733437000000574E-3</v>
      </c>
      <c r="UH22" s="159">
        <v>5.1994848000000557E-3</v>
      </c>
      <c r="UI22" s="159">
        <v>5.2256733000000579E-3</v>
      </c>
      <c r="UJ22" s="159">
        <v>5.2519092000000581E-3</v>
      </c>
      <c r="UK22" s="159">
        <v>5.2781925000000588E-3</v>
      </c>
      <c r="UL22" s="159">
        <v>5.3045232000000575E-3</v>
      </c>
      <c r="UM22" s="159">
        <v>5.3309013000000594E-3</v>
      </c>
      <c r="UN22" s="159">
        <v>5.3573268000000592E-3</v>
      </c>
      <c r="UO22" s="159">
        <v>5.3837997000000604E-3</v>
      </c>
      <c r="UP22" s="159">
        <v>5.4103200000000596E-3</v>
      </c>
      <c r="UQ22" s="159">
        <v>5.4368877000000593E-3</v>
      </c>
      <c r="UR22" s="159">
        <v>5.4635028000000621E-3</v>
      </c>
      <c r="US22" s="159">
        <v>5.4901653000000604E-3</v>
      </c>
      <c r="UT22" s="159">
        <v>5.5168752000000617E-3</v>
      </c>
      <c r="UU22" s="159">
        <v>5.5436325000000619E-3</v>
      </c>
      <c r="UV22" s="159">
        <v>5.5704372000000626E-3</v>
      </c>
      <c r="UW22" s="159">
        <v>5.5972893000000631E-3</v>
      </c>
      <c r="UX22" s="159">
        <v>5.6241888000000632E-3</v>
      </c>
      <c r="UY22" s="159">
        <v>5.6511357000000647E-3</v>
      </c>
      <c r="UZ22" s="159">
        <v>5.6781300000000659E-3</v>
      </c>
      <c r="VA22" s="159">
        <v>5.7051717000000642E-3</v>
      </c>
      <c r="VB22" s="159">
        <v>5.7322608000000665E-3</v>
      </c>
      <c r="VC22" s="159">
        <v>5.7593973000000668E-3</v>
      </c>
      <c r="VD22" s="159">
        <v>5.7865812000000676E-3</v>
      </c>
      <c r="VE22" s="159">
        <v>5.8138125000000681E-3</v>
      </c>
      <c r="VF22" s="159">
        <v>5.8410912000000682E-3</v>
      </c>
      <c r="VG22" s="159">
        <v>5.8684173000000681E-3</v>
      </c>
      <c r="VH22" s="159">
        <v>5.8957908000000694E-3</v>
      </c>
      <c r="VI22" s="159">
        <v>5.9232117000000686E-3</v>
      </c>
      <c r="VJ22" s="159">
        <v>5.9506800000000701E-3</v>
      </c>
      <c r="VK22" s="159">
        <v>5.9781957000000704E-3</v>
      </c>
      <c r="VL22" s="159">
        <v>6.0057588000000713E-3</v>
      </c>
      <c r="VM22" s="159">
        <v>6.033369300000071E-3</v>
      </c>
      <c r="VN22" s="159">
        <v>6.0610272000000713E-3</v>
      </c>
      <c r="VO22" s="159">
        <v>6.0887325000000738E-3</v>
      </c>
      <c r="VP22" s="159">
        <v>6.1164852000000726E-3</v>
      </c>
      <c r="VQ22" s="159">
        <v>6.1442853000000745E-3</v>
      </c>
      <c r="VR22" s="159">
        <v>6.1721328000000743E-3</v>
      </c>
      <c r="VS22" s="159">
        <v>6.2000277000000747E-3</v>
      </c>
      <c r="VT22" s="159">
        <v>6.2279700000000757E-3</v>
      </c>
      <c r="VU22" s="159">
        <v>6.2559597000000754E-3</v>
      </c>
      <c r="VV22" s="159">
        <v>6.2839968000000758E-3</v>
      </c>
      <c r="VW22" s="159">
        <v>6.3120813000000766E-3</v>
      </c>
      <c r="VX22" s="159">
        <v>6.3402132000000781E-3</v>
      </c>
      <c r="VY22" s="159">
        <v>6.3683925000000774E-3</v>
      </c>
      <c r="VZ22" s="159">
        <v>6.3966192000000774E-3</v>
      </c>
      <c r="WA22" s="159">
        <v>6.4248933000000787E-3</v>
      </c>
      <c r="WB22" s="159">
        <v>6.4532148000000797E-3</v>
      </c>
      <c r="WC22" s="159">
        <v>6.4815837000000796E-3</v>
      </c>
      <c r="WD22" s="159">
        <v>6.51000000000008E-3</v>
      </c>
      <c r="WE22" s="152">
        <v>6.5384637000000011E-3</v>
      </c>
      <c r="WF22" s="152">
        <v>6.5669748000000009E-3</v>
      </c>
      <c r="WG22" s="152">
        <v>6.5955333000000003E-3</v>
      </c>
      <c r="WH22" s="152">
        <v>6.6241392000000012E-3</v>
      </c>
      <c r="WI22" s="152">
        <v>6.6527925000000017E-3</v>
      </c>
      <c r="WJ22" s="152">
        <v>6.681493200000002E-3</v>
      </c>
      <c r="WK22" s="152">
        <v>6.7102413000000019E-3</v>
      </c>
      <c r="WL22" s="152">
        <v>6.7390368000000023E-3</v>
      </c>
      <c r="WM22" s="152">
        <v>6.7678797000000034E-3</v>
      </c>
      <c r="WN22" s="152">
        <v>6.7967700000000032E-3</v>
      </c>
      <c r="WO22" s="152">
        <v>6.8257077000000036E-3</v>
      </c>
      <c r="WP22" s="152">
        <v>6.8546928000000036E-3</v>
      </c>
      <c r="WQ22" s="152">
        <v>6.8837253000000051E-3</v>
      </c>
      <c r="WR22" s="152">
        <v>6.9128052000000054E-3</v>
      </c>
      <c r="WS22" s="153">
        <v>6.9419325000000054E-3</v>
      </c>
      <c r="WT22" s="153">
        <v>6.971107200000006E-3</v>
      </c>
      <c r="WU22" s="153">
        <v>7.0003293000000079E-3</v>
      </c>
      <c r="WV22" s="153">
        <v>7.0295988000000078E-3</v>
      </c>
      <c r="WW22" s="153">
        <v>7.0589157000000083E-3</v>
      </c>
      <c r="WX22" s="153">
        <v>7.0882800000000093E-3</v>
      </c>
      <c r="WY22" s="153">
        <v>7.1176917000000083E-3</v>
      </c>
      <c r="WZ22" s="153">
        <v>7.1471508000000086E-3</v>
      </c>
      <c r="XA22" s="153">
        <v>7.1766573000000087E-3</v>
      </c>
      <c r="XB22" s="153">
        <v>7.2062112000000102E-3</v>
      </c>
      <c r="XC22" s="153">
        <v>7.2358125000000096E-3</v>
      </c>
      <c r="XD22" s="153">
        <v>7.2654612000000122E-3</v>
      </c>
      <c r="XE22" s="153">
        <v>7.2951573000000101E-3</v>
      </c>
      <c r="XF22" s="153">
        <v>7.3249008000000112E-3</v>
      </c>
      <c r="XG22" s="153">
        <v>7.3546917000000111E-3</v>
      </c>
      <c r="XH22" s="153">
        <v>7.3845300000000133E-3</v>
      </c>
      <c r="XI22" s="153">
        <v>7.4144157000000125E-3</v>
      </c>
      <c r="XJ22" s="153">
        <v>7.4443488000000132E-3</v>
      </c>
      <c r="XK22" s="153">
        <v>7.4743293000000136E-3</v>
      </c>
      <c r="XL22" s="153">
        <v>7.5043572000000136E-3</v>
      </c>
      <c r="XM22" s="153">
        <v>7.5344325000000142E-3</v>
      </c>
      <c r="XN22" s="153">
        <v>7.5645552000000137E-3</v>
      </c>
      <c r="XO22" s="153">
        <v>7.5947253000000162E-3</v>
      </c>
      <c r="XP22" s="153">
        <v>7.6249428000000168E-3</v>
      </c>
      <c r="XQ22" s="153">
        <v>7.6552077000000152E-3</v>
      </c>
      <c r="XR22" s="153">
        <v>7.6855200000000169E-3</v>
      </c>
      <c r="XS22" s="153">
        <v>7.7158797000000147E-3</v>
      </c>
      <c r="XT22" s="153">
        <v>7.7462868000000131E-3</v>
      </c>
      <c r="XU22" s="153">
        <v>7.776741300000012E-3</v>
      </c>
      <c r="XV22" s="153">
        <v>7.8072432000000089E-3</v>
      </c>
      <c r="XW22" s="153">
        <v>7.8377925000000098E-3</v>
      </c>
      <c r="XX22" s="153">
        <v>7.8683892000000061E-3</v>
      </c>
      <c r="XY22" s="153">
        <v>7.8990333000000038E-3</v>
      </c>
      <c r="XZ22" s="153">
        <v>7.9297248000000046E-3</v>
      </c>
      <c r="YA22" s="153">
        <v>7.9604637000000016E-3</v>
      </c>
      <c r="YB22" s="153">
        <v>7.9912500000000001E-3</v>
      </c>
      <c r="YC22" s="153">
        <v>8.0220836999999982E-3</v>
      </c>
      <c r="YD22" s="153">
        <v>8.0529647999999961E-3</v>
      </c>
      <c r="YE22" s="153">
        <v>8.0838932999999936E-3</v>
      </c>
      <c r="YF22" s="153">
        <v>8.1148691999999925E-3</v>
      </c>
      <c r="YG22" s="153">
        <v>8.1458924999999911E-3</v>
      </c>
      <c r="YH22" s="153">
        <v>8.1769631999999894E-3</v>
      </c>
      <c r="YI22" s="153">
        <v>8.2080812999999874E-3</v>
      </c>
      <c r="YJ22" s="153">
        <v>8.2392467999999868E-3</v>
      </c>
      <c r="YK22" s="153">
        <v>8.2704596999999842E-3</v>
      </c>
      <c r="YL22" s="153">
        <v>8.3017199999999829E-3</v>
      </c>
      <c r="YM22" s="153">
        <v>8.3330276999999797E-3</v>
      </c>
      <c r="YN22" s="153">
        <v>8.3643827999999795E-3</v>
      </c>
      <c r="YO22" s="153">
        <v>8.3957852999999791E-3</v>
      </c>
      <c r="YP22" s="153">
        <v>8.4272351999999731E-3</v>
      </c>
      <c r="YQ22" s="153">
        <v>8.4587324999999755E-3</v>
      </c>
      <c r="YR22" s="153">
        <v>8.4902771999999724E-3</v>
      </c>
      <c r="YS22" s="153">
        <v>8.5218692999999689E-3</v>
      </c>
      <c r="YT22" s="153">
        <v>8.5535087999999669E-3</v>
      </c>
      <c r="YU22" s="153">
        <v>8.5851956999999663E-3</v>
      </c>
      <c r="YV22" s="153">
        <v>8.6169299999999619E-3</v>
      </c>
      <c r="YW22" s="153">
        <v>8.6487116999999624E-3</v>
      </c>
      <c r="YX22" s="153">
        <v>8.6805407999999591E-3</v>
      </c>
      <c r="YY22" s="153">
        <v>8.712417299999959E-3</v>
      </c>
      <c r="YZ22" s="153">
        <v>8.7443411999999568E-3</v>
      </c>
      <c r="ZA22" s="153">
        <v>8.7763124999999543E-3</v>
      </c>
      <c r="ZB22" s="153">
        <v>8.8083311999999532E-3</v>
      </c>
      <c r="ZC22" s="153">
        <v>8.8403972999999518E-3</v>
      </c>
      <c r="ZD22" s="153">
        <v>8.8725107999999483E-3</v>
      </c>
      <c r="ZE22" s="153">
        <v>8.9046716999999481E-3</v>
      </c>
      <c r="ZF22" s="153">
        <v>8.9368799999999457E-3</v>
      </c>
      <c r="ZG22" s="153">
        <v>8.969135699999943E-3</v>
      </c>
      <c r="ZH22" s="153">
        <v>9.0014387999999418E-3</v>
      </c>
      <c r="ZI22" s="153">
        <v>9.0337892999999385E-3</v>
      </c>
      <c r="ZJ22" s="153">
        <v>9.0661871999999349E-3</v>
      </c>
      <c r="ZK22" s="153">
        <v>9.0986324999999344E-3</v>
      </c>
      <c r="ZL22" s="153">
        <v>9.1311251999999336E-3</v>
      </c>
      <c r="ZM22" s="153">
        <v>9.1636652999999325E-3</v>
      </c>
      <c r="ZN22" s="153">
        <v>9.1962527999999311E-3</v>
      </c>
      <c r="ZO22" s="153">
        <v>9.2288876999999259E-3</v>
      </c>
      <c r="ZP22" s="153">
        <v>9.2615699999999256E-3</v>
      </c>
      <c r="ZQ22" s="153">
        <v>9.2942996999999233E-3</v>
      </c>
      <c r="ZR22" s="153">
        <v>9.3270767999999206E-3</v>
      </c>
      <c r="ZS22" s="153">
        <v>9.3599012999999193E-3</v>
      </c>
      <c r="ZT22" s="153">
        <v>9.3927731999999178E-3</v>
      </c>
      <c r="ZU22" s="153">
        <v>9.4256924999999159E-3</v>
      </c>
      <c r="ZV22" s="153">
        <v>9.4586591999999119E-3</v>
      </c>
      <c r="ZW22" s="153">
        <v>9.4916732999999129E-3</v>
      </c>
      <c r="ZX22" s="153">
        <v>9.52473479999991E-3</v>
      </c>
      <c r="ZY22" s="153">
        <v>9.5578436999999086E-3</v>
      </c>
      <c r="ZZ22" s="153">
        <v>9.5909999999999052E-3</v>
      </c>
      <c r="AAA22" s="153">
        <v>9.6242036999999031E-3</v>
      </c>
      <c r="AAB22" s="153">
        <v>9.6574547999999007E-3</v>
      </c>
      <c r="AAC22" s="153">
        <v>9.6907532999998998E-3</v>
      </c>
      <c r="AAD22" s="153">
        <v>9.7240991999998985E-3</v>
      </c>
      <c r="AAE22" s="153">
        <v>9.7574924999998952E-3</v>
      </c>
      <c r="AAF22" s="153">
        <v>9.7909331999998933E-3</v>
      </c>
      <c r="AAG22" s="153">
        <v>9.8244212999998928E-3</v>
      </c>
      <c r="AAH22" s="153">
        <v>9.8579567999998903E-3</v>
      </c>
      <c r="AAI22" s="153">
        <v>9.8915396999998875E-3</v>
      </c>
      <c r="AAJ22" s="153">
        <v>9.925169999999886E-3</v>
      </c>
      <c r="AAK22" s="153">
        <v>9.9588476999998843E-3</v>
      </c>
      <c r="AAL22" s="153">
        <v>9.9925727999998822E-3</v>
      </c>
      <c r="AAM22" s="153">
        <v>1.002634529999988E-2</v>
      </c>
      <c r="AAN22" s="153">
        <v>1.0060165199999877E-2</v>
      </c>
      <c r="AAO22" s="153">
        <v>1.0094032499999874E-2</v>
      </c>
      <c r="AAP22" s="153">
        <v>1.0127947199999871E-2</v>
      </c>
      <c r="AAQ22" s="153">
        <v>1.0161909299999872E-2</v>
      </c>
      <c r="AAR22" s="153">
        <v>1.0195918799999868E-2</v>
      </c>
      <c r="AAS22" s="153">
        <v>1.0229975699999864E-2</v>
      </c>
      <c r="AAT22" s="153">
        <v>1.0264079999999865E-2</v>
      </c>
      <c r="AAU22" s="153">
        <v>1.0298231699999862E-2</v>
      </c>
      <c r="AAV22" s="153">
        <v>1.0332430799999862E-2</v>
      </c>
      <c r="AAW22" s="153">
        <v>1.0366677299999858E-2</v>
      </c>
      <c r="AAX22" s="153">
        <v>1.0400971199999855E-2</v>
      </c>
      <c r="AAY22" s="153">
        <v>1.0435312499999854E-2</v>
      </c>
      <c r="AAZ22" s="153">
        <v>1.0469701199999853E-2</v>
      </c>
      <c r="ABA22" s="153">
        <v>1.050413729999985E-2</v>
      </c>
      <c r="ABB22" s="153">
        <v>1.0538620799999848E-2</v>
      </c>
      <c r="ABC22" s="153">
        <v>1.0573151699999846E-2</v>
      </c>
      <c r="ABD22" s="153">
        <v>1.0607729999999841E-2</v>
      </c>
      <c r="ABE22" s="153">
        <v>1.0642355699999839E-2</v>
      </c>
      <c r="ABF22" s="153">
        <v>1.0677028799999837E-2</v>
      </c>
      <c r="ABG22" s="153">
        <v>1.0711749299999837E-2</v>
      </c>
      <c r="ABH22" s="153">
        <v>1.0746517199999832E-2</v>
      </c>
      <c r="ABI22" s="153">
        <v>1.0781332499999831E-2</v>
      </c>
      <c r="ABJ22" s="153">
        <v>1.081619519999983E-2</v>
      </c>
      <c r="ABK22" s="153">
        <v>1.0851105299999825E-2</v>
      </c>
      <c r="ABL22" s="153">
        <v>1.0886062799999825E-2</v>
      </c>
      <c r="ABM22" s="153">
        <v>1.0921067699999822E-2</v>
      </c>
      <c r="ABN22" s="153">
        <v>1.0956119999999821E-2</v>
      </c>
      <c r="ABO22" s="153">
        <v>1.0991219699999817E-2</v>
      </c>
      <c r="ABP22" s="153">
        <v>1.1026366799999816E-2</v>
      </c>
      <c r="ABQ22" s="153">
        <v>1.1061561299999814E-2</v>
      </c>
      <c r="ABR22" s="153">
        <v>1.1096803199999812E-2</v>
      </c>
      <c r="ABS22" s="153">
        <v>1.113209249999981E-2</v>
      </c>
      <c r="ABT22" s="153">
        <v>1.1167429199999808E-2</v>
      </c>
      <c r="ABU22" s="153">
        <v>1.1202813299999803E-2</v>
      </c>
      <c r="ABV22" s="153">
        <v>1.1238244799999802E-2</v>
      </c>
      <c r="ABW22" s="153">
        <v>1.1273723699999801E-2</v>
      </c>
      <c r="ABX22" s="153">
        <v>1.1309249999999797E-2</v>
      </c>
      <c r="ABY22" s="153">
        <v>1.1344823699999795E-2</v>
      </c>
      <c r="ABZ22" s="153">
        <v>1.1380444799999794E-2</v>
      </c>
      <c r="ACA22" s="153">
        <v>1.1416113299999791E-2</v>
      </c>
      <c r="ACB22" s="153">
        <v>1.1451829199999788E-2</v>
      </c>
      <c r="ACC22" s="153">
        <v>1.1487592499999786E-2</v>
      </c>
      <c r="ACD22" s="153">
        <v>1.1523403199999784E-2</v>
      </c>
      <c r="ACE22" s="153">
        <v>1.1559261299999781E-2</v>
      </c>
      <c r="ACF22" s="153">
        <v>1.1595166799999779E-2</v>
      </c>
      <c r="ACG22" s="153">
        <v>1.1631119699999777E-2</v>
      </c>
      <c r="ACH22" s="153">
        <v>1.1667119999999776E-2</v>
      </c>
      <c r="ACI22" s="153">
        <v>1.1703167699999772E-2</v>
      </c>
      <c r="ACJ22" s="153">
        <v>1.173926279999977E-2</v>
      </c>
      <c r="ACK22" s="153">
        <v>1.1775405299999769E-2</v>
      </c>
      <c r="ACL22" s="153">
        <v>1.1811595199999764E-2</v>
      </c>
      <c r="ACM22" s="153">
        <v>1.1847832499999761E-2</v>
      </c>
      <c r="ACN22" s="153">
        <v>1.1884117199999759E-2</v>
      </c>
      <c r="ACO22" s="153">
        <v>1.1920449299999757E-2</v>
      </c>
      <c r="ACP22" s="153">
        <v>1.1956828799999757E-2</v>
      </c>
      <c r="ACQ22" s="153">
        <v>1.1993255699999754E-2</v>
      </c>
      <c r="ACR22" s="153">
        <v>1.2029729999999749E-2</v>
      </c>
      <c r="ACS22" s="153">
        <v>1.2066251699999751E-2</v>
      </c>
      <c r="ACT22" s="153">
        <v>1.2102820799999746E-2</v>
      </c>
      <c r="ACU22" s="153">
        <v>1.2139437299999743E-2</v>
      </c>
      <c r="ACV22" s="153">
        <v>1.2176101199999742E-2</v>
      </c>
      <c r="ACW22" s="153">
        <v>1.221281249999974E-2</v>
      </c>
      <c r="ACX22" s="153">
        <v>1.2249571199999738E-2</v>
      </c>
      <c r="ACY22" s="153">
        <v>1.2286377299999736E-2</v>
      </c>
      <c r="ACZ22" s="153">
        <v>1.2323230799999731E-2</v>
      </c>
      <c r="ADA22" s="153">
        <v>1.236013169999973E-2</v>
      </c>
      <c r="ADB22" s="153">
        <v>1.2397079999999727E-2</v>
      </c>
      <c r="ADC22" s="153">
        <v>1.2434075699999722E-2</v>
      </c>
      <c r="ADD22" s="153">
        <v>1.2471118799999721E-2</v>
      </c>
      <c r="ADE22" s="153">
        <v>1.2508209299999717E-2</v>
      </c>
      <c r="ADF22" s="153">
        <v>1.2545347199999717E-2</v>
      </c>
      <c r="ADG22" s="153">
        <v>1.2582532499999714E-2</v>
      </c>
      <c r="ADH22" s="153">
        <v>1.2619765199999711E-2</v>
      </c>
      <c r="ADI22" s="153">
        <v>1.265704529999971E-2</v>
      </c>
      <c r="ADJ22" s="153">
        <v>1.2694372799999708E-2</v>
      </c>
      <c r="ADK22" s="153">
        <v>1.2731747699999706E-2</v>
      </c>
      <c r="ADL22" s="153">
        <v>1.2769169999999703E-2</v>
      </c>
      <c r="ADM22" s="153">
        <v>1.28066396999997E-2</v>
      </c>
      <c r="ADN22" s="153">
        <v>1.2844156799999697E-2</v>
      </c>
      <c r="ADO22" s="153">
        <v>1.2881721299999694E-2</v>
      </c>
      <c r="ADP22" s="153">
        <v>1.2919333199999692E-2</v>
      </c>
      <c r="ADQ22" s="153">
        <v>1.2956992499999688E-2</v>
      </c>
      <c r="ADR22" s="153">
        <v>1.2994699199999687E-2</v>
      </c>
      <c r="ADS22" s="153">
        <v>1.3032453299999682E-2</v>
      </c>
      <c r="ADT22" s="153">
        <v>1.3070254799999681E-2</v>
      </c>
      <c r="ADU22" s="153">
        <v>1.3108103699999681E-2</v>
      </c>
      <c r="ADV22" s="152">
        <v>1.3145999999999675E-2</v>
      </c>
      <c r="ADW22" s="572"/>
    </row>
    <row r="23" spans="1:803" x14ac:dyDescent="0.3">
      <c r="B23" s="81" t="s">
        <v>186</v>
      </c>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50"/>
      <c r="BY23" s="51"/>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52"/>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574"/>
      <c r="ON23" s="574"/>
      <c r="OO23" s="574"/>
      <c r="OP23" s="574"/>
      <c r="OQ23" s="574"/>
      <c r="OR23" s="574"/>
      <c r="OS23" s="574"/>
      <c r="OT23" s="574"/>
      <c r="OU23" s="574"/>
      <c r="OV23" s="574"/>
      <c r="OW23" s="574"/>
      <c r="OX23" s="574"/>
      <c r="OY23" s="574"/>
      <c r="OZ23" s="574"/>
      <c r="PA23" s="574"/>
      <c r="PB23" s="574"/>
      <c r="PC23" s="574"/>
      <c r="PD23" s="574"/>
      <c r="PE23" s="574"/>
      <c r="PF23" s="574"/>
      <c r="PG23" s="574"/>
      <c r="PH23" s="574"/>
      <c r="PI23" s="574"/>
      <c r="PJ23" s="574"/>
      <c r="PK23" s="574"/>
      <c r="PL23" s="574"/>
      <c r="PM23" s="574"/>
      <c r="PN23" s="574"/>
      <c r="PO23" s="574"/>
      <c r="PP23" s="574"/>
      <c r="PQ23" s="574"/>
      <c r="PR23" s="574"/>
      <c r="PS23" s="574"/>
      <c r="PT23" s="574"/>
      <c r="PU23" s="574"/>
      <c r="PV23" s="574"/>
      <c r="PW23" s="574"/>
      <c r="PX23" s="574"/>
      <c r="PY23" s="574"/>
      <c r="PZ23" s="574"/>
      <c r="QA23" s="574"/>
      <c r="QB23" s="574"/>
      <c r="QC23" s="574"/>
      <c r="QD23" s="574"/>
      <c r="QE23" s="574"/>
      <c r="QF23" s="574"/>
      <c r="QG23" s="574"/>
      <c r="QH23" s="574"/>
      <c r="QI23" s="574"/>
      <c r="QJ23" s="574"/>
      <c r="QK23" s="574"/>
      <c r="QL23" s="574"/>
      <c r="QM23" s="574"/>
      <c r="QN23" s="574"/>
      <c r="QO23" s="574"/>
      <c r="QP23" s="574"/>
      <c r="QQ23" s="574"/>
      <c r="QR23" s="574"/>
      <c r="QS23" s="574"/>
      <c r="QT23" s="574"/>
      <c r="QU23" s="574"/>
      <c r="QV23" s="574"/>
      <c r="QW23" s="574"/>
      <c r="QX23" s="574"/>
      <c r="QY23" s="574"/>
      <c r="QZ23" s="574"/>
      <c r="RA23" s="574"/>
      <c r="RB23" s="574"/>
      <c r="RC23" s="574"/>
      <c r="RD23" s="574"/>
      <c r="RE23" s="574"/>
      <c r="RF23" s="574"/>
      <c r="RG23" s="574"/>
      <c r="RH23" s="574"/>
      <c r="RI23" s="574"/>
      <c r="RJ23" s="574"/>
      <c r="RK23" s="574"/>
      <c r="RL23" s="574"/>
      <c r="RM23" s="574"/>
      <c r="RN23" s="574"/>
      <c r="RO23" s="574"/>
      <c r="RP23" s="574"/>
      <c r="RQ23" s="574"/>
      <c r="RR23" s="574"/>
      <c r="RS23" s="574"/>
      <c r="RT23" s="574"/>
      <c r="RU23" s="574"/>
      <c r="RV23" s="574"/>
      <c r="RW23" s="574"/>
      <c r="RX23" s="574"/>
      <c r="RY23" s="574"/>
      <c r="RZ23" s="574"/>
      <c r="SA23" s="574"/>
      <c r="SB23" s="574"/>
      <c r="SC23" s="574"/>
      <c r="SD23" s="574"/>
      <c r="SE23" s="574"/>
      <c r="SF23" s="574"/>
      <c r="SG23" s="574"/>
      <c r="SH23" s="47"/>
      <c r="SI23" s="52"/>
      <c r="SJ23" s="574"/>
      <c r="SK23" s="574"/>
      <c r="SL23" s="574"/>
      <c r="SM23" s="574"/>
      <c r="SN23" s="574"/>
      <c r="SO23" s="574"/>
      <c r="SP23" s="574"/>
      <c r="SQ23" s="574"/>
      <c r="SR23" s="574"/>
      <c r="SS23" s="574"/>
      <c r="ST23" s="574"/>
      <c r="SU23" s="574"/>
      <c r="SV23" s="574"/>
      <c r="SW23" s="574"/>
      <c r="SX23" s="574"/>
      <c r="SY23" s="574"/>
      <c r="SZ23" s="574"/>
      <c r="TA23" s="574"/>
      <c r="TB23" s="574"/>
      <c r="TC23" s="574"/>
      <c r="TD23" s="574"/>
      <c r="TE23" s="574"/>
      <c r="TF23" s="574"/>
      <c r="TG23" s="574"/>
      <c r="TH23" s="574"/>
      <c r="TI23" s="574"/>
      <c r="TJ23" s="574"/>
      <c r="TK23" s="574"/>
      <c r="TL23" s="574"/>
      <c r="TM23" s="574"/>
      <c r="TN23" s="574"/>
      <c r="TO23" s="574"/>
      <c r="TP23" s="574"/>
      <c r="TQ23" s="574"/>
      <c r="TR23" s="574"/>
      <c r="TS23" s="574"/>
      <c r="TT23" s="574"/>
      <c r="TU23" s="574"/>
      <c r="TV23" s="574"/>
      <c r="TW23" s="574"/>
      <c r="TX23" s="574"/>
      <c r="TY23" s="574"/>
      <c r="TZ23" s="574"/>
      <c r="UA23" s="574"/>
      <c r="UB23" s="574"/>
      <c r="UC23" s="574"/>
      <c r="UD23" s="574"/>
      <c r="UE23" s="574"/>
      <c r="UF23" s="574"/>
      <c r="UG23" s="574"/>
      <c r="UH23" s="574"/>
      <c r="UI23" s="574"/>
      <c r="UJ23" s="574"/>
      <c r="UK23" s="574"/>
      <c r="UL23" s="574"/>
      <c r="UM23" s="574"/>
      <c r="UN23" s="574"/>
      <c r="UO23" s="574"/>
      <c r="UP23" s="574"/>
      <c r="UQ23" s="574"/>
      <c r="UR23" s="574"/>
      <c r="US23" s="574"/>
      <c r="UT23" s="574"/>
      <c r="UU23" s="574"/>
      <c r="UV23" s="574"/>
      <c r="UW23" s="574"/>
      <c r="UX23" s="574"/>
      <c r="UY23" s="574"/>
      <c r="UZ23" s="574"/>
      <c r="VA23" s="574"/>
      <c r="VB23" s="574"/>
      <c r="VC23" s="574"/>
      <c r="VD23" s="574"/>
      <c r="VE23" s="574"/>
      <c r="VF23" s="574"/>
      <c r="VG23" s="574"/>
      <c r="VH23" s="574"/>
      <c r="VI23" s="574"/>
      <c r="VJ23" s="574"/>
      <c r="VK23" s="574"/>
      <c r="VL23" s="574"/>
      <c r="VM23" s="574"/>
      <c r="VN23" s="574"/>
      <c r="VO23" s="574"/>
      <c r="VP23" s="574"/>
      <c r="VQ23" s="574"/>
      <c r="VR23" s="574"/>
      <c r="VS23" s="574"/>
      <c r="VT23" s="574"/>
      <c r="VU23" s="574"/>
      <c r="VV23" s="574"/>
      <c r="VW23" s="574"/>
      <c r="VX23" s="574"/>
      <c r="VY23" s="574"/>
      <c r="VZ23" s="574"/>
      <c r="WA23" s="574"/>
      <c r="WB23" s="574"/>
      <c r="WC23" s="574"/>
      <c r="WD23" s="574"/>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7"/>
      <c r="ADV23" s="52"/>
      <c r="ADW23" s="572"/>
    </row>
    <row r="24" spans="1:803" x14ac:dyDescent="0.3">
      <c r="B24" s="82"/>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574"/>
      <c r="ON24" s="574"/>
      <c r="OO24" s="574"/>
      <c r="OP24" s="574"/>
      <c r="OQ24" s="574"/>
      <c r="OR24" s="574"/>
      <c r="OS24" s="574"/>
      <c r="OT24" s="574"/>
      <c r="OU24" s="574"/>
      <c r="OV24" s="574"/>
      <c r="OW24" s="574"/>
      <c r="OX24" s="574"/>
      <c r="OY24" s="574"/>
      <c r="OZ24" s="574"/>
      <c r="PA24" s="574"/>
      <c r="PB24" s="574"/>
      <c r="PC24" s="574"/>
      <c r="PD24" s="574"/>
      <c r="PE24" s="574"/>
      <c r="PF24" s="574"/>
      <c r="PG24" s="574"/>
      <c r="PH24" s="574"/>
      <c r="PI24" s="574"/>
      <c r="PJ24" s="574"/>
      <c r="PK24" s="574"/>
      <c r="PL24" s="574"/>
      <c r="PM24" s="574"/>
      <c r="PN24" s="574"/>
      <c r="PO24" s="574"/>
      <c r="PP24" s="574"/>
      <c r="PQ24" s="574"/>
      <c r="PR24" s="574"/>
      <c r="PS24" s="574"/>
      <c r="PT24" s="574"/>
      <c r="PU24" s="574"/>
      <c r="PV24" s="574"/>
      <c r="PW24" s="574"/>
      <c r="PX24" s="574"/>
      <c r="PY24" s="574"/>
      <c r="PZ24" s="574"/>
      <c r="QA24" s="574"/>
      <c r="QB24" s="574"/>
      <c r="QC24" s="574"/>
      <c r="QD24" s="574"/>
      <c r="QE24" s="574"/>
      <c r="QF24" s="574"/>
      <c r="QG24" s="574"/>
      <c r="QH24" s="574"/>
      <c r="QI24" s="574"/>
      <c r="QJ24" s="574"/>
      <c r="QK24" s="574"/>
      <c r="QL24" s="574"/>
      <c r="QM24" s="574"/>
      <c r="QN24" s="574"/>
      <c r="QO24" s="574"/>
      <c r="QP24" s="574"/>
      <c r="QQ24" s="574"/>
      <c r="QR24" s="574"/>
      <c r="QS24" s="574"/>
      <c r="QT24" s="574"/>
      <c r="QU24" s="574"/>
      <c r="QV24" s="574"/>
      <c r="QW24" s="574"/>
      <c r="QX24" s="574"/>
      <c r="QY24" s="574"/>
      <c r="QZ24" s="574"/>
      <c r="RA24" s="574"/>
      <c r="RB24" s="574"/>
      <c r="RC24" s="574"/>
      <c r="RD24" s="574"/>
      <c r="RE24" s="574"/>
      <c r="RF24" s="574"/>
      <c r="RG24" s="574"/>
      <c r="RH24" s="574"/>
      <c r="RI24" s="574"/>
      <c r="RJ24" s="574"/>
      <c r="RK24" s="574"/>
      <c r="RL24" s="574"/>
      <c r="RM24" s="574"/>
      <c r="RN24" s="574"/>
      <c r="RO24" s="574"/>
      <c r="RP24" s="574"/>
      <c r="RQ24" s="574"/>
      <c r="RR24" s="574"/>
      <c r="RS24" s="574"/>
      <c r="RT24" s="574"/>
      <c r="RU24" s="574"/>
      <c r="RV24" s="574"/>
      <c r="RW24" s="574"/>
      <c r="RX24" s="574"/>
      <c r="RY24" s="574"/>
      <c r="RZ24" s="574"/>
      <c r="SA24" s="574"/>
      <c r="SB24" s="574"/>
      <c r="SC24" s="574"/>
      <c r="SD24" s="574"/>
      <c r="SE24" s="574"/>
      <c r="SF24" s="574"/>
      <c r="SG24" s="574"/>
      <c r="SH24" s="574"/>
      <c r="SI24" s="574"/>
      <c r="SJ24" s="574"/>
      <c r="SK24" s="574"/>
      <c r="SL24" s="574"/>
      <c r="SM24" s="574"/>
      <c r="SN24" s="574"/>
      <c r="SO24" s="574"/>
      <c r="SP24" s="574"/>
      <c r="SQ24" s="574"/>
      <c r="SR24" s="574"/>
      <c r="SS24" s="574"/>
      <c r="ST24" s="574"/>
      <c r="SU24" s="574"/>
      <c r="SV24" s="574"/>
      <c r="SW24" s="574"/>
      <c r="SX24" s="574"/>
      <c r="SY24" s="574"/>
      <c r="SZ24" s="574"/>
      <c r="TA24" s="574"/>
      <c r="TB24" s="574"/>
      <c r="TC24" s="574"/>
      <c r="TD24" s="574"/>
      <c r="TE24" s="574"/>
      <c r="TF24" s="574"/>
      <c r="TG24" s="574"/>
      <c r="TH24" s="574"/>
      <c r="TI24" s="574"/>
      <c r="TJ24" s="574"/>
      <c r="TK24" s="574"/>
      <c r="TL24" s="574"/>
      <c r="TM24" s="574"/>
      <c r="TN24" s="574"/>
      <c r="TO24" s="574"/>
      <c r="TP24" s="574"/>
      <c r="TQ24" s="574"/>
      <c r="TR24" s="574"/>
      <c r="TS24" s="574"/>
      <c r="TT24" s="574"/>
      <c r="TU24" s="574"/>
      <c r="TV24" s="574"/>
      <c r="TW24" s="574"/>
      <c r="TX24" s="574"/>
      <c r="TY24" s="574"/>
      <c r="TZ24" s="574"/>
      <c r="UA24" s="574"/>
      <c r="UB24" s="574"/>
      <c r="UC24" s="574"/>
      <c r="UD24" s="574"/>
      <c r="UE24" s="574"/>
      <c r="UF24" s="574"/>
      <c r="UG24" s="574"/>
      <c r="UH24" s="574"/>
      <c r="UI24" s="574"/>
      <c r="UJ24" s="574"/>
      <c r="UK24" s="574"/>
      <c r="UL24" s="574"/>
      <c r="UM24" s="574"/>
      <c r="UN24" s="574"/>
      <c r="UO24" s="574"/>
      <c r="UP24" s="574"/>
      <c r="UQ24" s="574"/>
      <c r="UR24" s="574"/>
      <c r="US24" s="574"/>
      <c r="UT24" s="574"/>
      <c r="UU24" s="574"/>
      <c r="UV24" s="574"/>
      <c r="UW24" s="574"/>
      <c r="UX24" s="574"/>
      <c r="UY24" s="574"/>
      <c r="UZ24" s="574"/>
      <c r="VA24" s="574"/>
      <c r="VB24" s="574"/>
      <c r="VC24" s="574"/>
      <c r="VD24" s="574"/>
      <c r="VE24" s="574"/>
      <c r="VF24" s="574"/>
      <c r="VG24" s="574"/>
      <c r="VH24" s="574"/>
      <c r="VI24" s="574"/>
      <c r="VJ24" s="574"/>
      <c r="VK24" s="574"/>
      <c r="VL24" s="574"/>
      <c r="VM24" s="574"/>
      <c r="VN24" s="574"/>
      <c r="VO24" s="574"/>
      <c r="VP24" s="574"/>
      <c r="VQ24" s="574"/>
      <c r="VR24" s="574"/>
      <c r="VS24" s="574"/>
      <c r="VT24" s="574"/>
      <c r="VU24" s="574"/>
      <c r="VV24" s="574"/>
      <c r="VW24" s="574"/>
      <c r="VX24" s="574"/>
      <c r="VY24" s="574"/>
      <c r="VZ24" s="574"/>
      <c r="WA24" s="574"/>
      <c r="WB24" s="574"/>
      <c r="WC24" s="574"/>
      <c r="WD24" s="574"/>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572"/>
    </row>
    <row r="25" spans="1:803" x14ac:dyDescent="0.3">
      <c r="B25" s="83" t="s">
        <v>188</v>
      </c>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574"/>
      <c r="ON25" s="574"/>
      <c r="OO25" s="574"/>
      <c r="OP25" s="574"/>
      <c r="OQ25" s="574"/>
      <c r="OR25" s="574"/>
      <c r="OS25" s="574"/>
      <c r="OT25" s="574"/>
      <c r="OU25" s="574"/>
      <c r="OV25" s="574"/>
      <c r="OW25" s="574"/>
      <c r="OX25" s="574"/>
      <c r="OY25" s="574"/>
      <c r="OZ25" s="574"/>
      <c r="PA25" s="574"/>
      <c r="PB25" s="574"/>
      <c r="PC25" s="574"/>
      <c r="PD25" s="574"/>
      <c r="PE25" s="574"/>
      <c r="PF25" s="574"/>
      <c r="PG25" s="574"/>
      <c r="PH25" s="574"/>
      <c r="PI25" s="574"/>
      <c r="PJ25" s="574"/>
      <c r="PK25" s="574"/>
      <c r="PL25" s="574"/>
      <c r="PM25" s="574"/>
      <c r="PN25" s="574"/>
      <c r="PO25" s="574"/>
      <c r="PP25" s="574"/>
      <c r="PQ25" s="574"/>
      <c r="PR25" s="574"/>
      <c r="PS25" s="574"/>
      <c r="PT25" s="574"/>
      <c r="PU25" s="574"/>
      <c r="PV25" s="574"/>
      <c r="PW25" s="574"/>
      <c r="PX25" s="574"/>
      <c r="PY25" s="574"/>
      <c r="PZ25" s="574"/>
      <c r="QA25" s="574"/>
      <c r="QB25" s="574"/>
      <c r="QC25" s="574"/>
      <c r="QD25" s="574"/>
      <c r="QE25" s="574"/>
      <c r="QF25" s="574"/>
      <c r="QG25" s="574"/>
      <c r="QH25" s="574"/>
      <c r="QI25" s="574"/>
      <c r="QJ25" s="574"/>
      <c r="QK25" s="574"/>
      <c r="QL25" s="574"/>
      <c r="QM25" s="574"/>
      <c r="QN25" s="574"/>
      <c r="QO25" s="574"/>
      <c r="QP25" s="574"/>
      <c r="QQ25" s="574"/>
      <c r="QR25" s="574"/>
      <c r="QS25" s="574"/>
      <c r="QT25" s="574"/>
      <c r="QU25" s="574"/>
      <c r="QV25" s="574"/>
      <c r="QW25" s="574"/>
      <c r="QX25" s="574"/>
      <c r="QY25" s="574"/>
      <c r="QZ25" s="574"/>
      <c r="RA25" s="574"/>
      <c r="RB25" s="574"/>
      <c r="RC25" s="574"/>
      <c r="RD25" s="574"/>
      <c r="RE25" s="574"/>
      <c r="RF25" s="574"/>
      <c r="RG25" s="574"/>
      <c r="RH25" s="574"/>
      <c r="RI25" s="574"/>
      <c r="RJ25" s="574"/>
      <c r="RK25" s="574"/>
      <c r="RL25" s="574"/>
      <c r="RM25" s="574"/>
      <c r="RN25" s="574"/>
      <c r="RO25" s="574"/>
      <c r="RP25" s="574"/>
      <c r="RQ25" s="574"/>
      <c r="RR25" s="574"/>
      <c r="RS25" s="574"/>
      <c r="RT25" s="574"/>
      <c r="RU25" s="574"/>
      <c r="RV25" s="574"/>
      <c r="RW25" s="574"/>
      <c r="RX25" s="574"/>
      <c r="RY25" s="574"/>
      <c r="RZ25" s="574"/>
      <c r="SA25" s="574"/>
      <c r="SB25" s="574"/>
      <c r="SC25" s="574"/>
      <c r="SD25" s="574"/>
      <c r="SE25" s="574"/>
      <c r="SF25" s="574"/>
      <c r="SG25" s="574"/>
      <c r="SH25" s="574"/>
      <c r="SI25" s="574"/>
      <c r="SJ25" s="574"/>
      <c r="SK25" s="574"/>
      <c r="SL25" s="574"/>
      <c r="SM25" s="574"/>
      <c r="SN25" s="574"/>
      <c r="SO25" s="574"/>
      <c r="SP25" s="574"/>
      <c r="SQ25" s="574"/>
      <c r="SR25" s="574"/>
      <c r="SS25" s="574"/>
      <c r="ST25" s="574"/>
      <c r="SU25" s="574"/>
      <c r="SV25" s="574"/>
      <c r="SW25" s="574"/>
      <c r="SX25" s="574"/>
      <c r="SY25" s="574"/>
      <c r="SZ25" s="574"/>
      <c r="TA25" s="574"/>
      <c r="TB25" s="574"/>
      <c r="TC25" s="574"/>
      <c r="TD25" s="574"/>
      <c r="TE25" s="574"/>
      <c r="TF25" s="574"/>
      <c r="TG25" s="574"/>
      <c r="TH25" s="574"/>
      <c r="TI25" s="574"/>
      <c r="TJ25" s="574"/>
      <c r="TK25" s="574"/>
      <c r="TL25" s="574"/>
      <c r="TM25" s="574"/>
      <c r="TN25" s="574"/>
      <c r="TO25" s="574"/>
      <c r="TP25" s="574"/>
      <c r="TQ25" s="574"/>
      <c r="TR25" s="574"/>
      <c r="TS25" s="574"/>
      <c r="TT25" s="574"/>
      <c r="TU25" s="574"/>
      <c r="TV25" s="574"/>
      <c r="TW25" s="574"/>
      <c r="TX25" s="574"/>
      <c r="TY25" s="574"/>
      <c r="TZ25" s="574"/>
      <c r="UA25" s="574"/>
      <c r="UB25" s="574"/>
      <c r="UC25" s="574"/>
      <c r="UD25" s="574"/>
      <c r="UE25" s="574"/>
      <c r="UF25" s="574"/>
      <c r="UG25" s="574"/>
      <c r="UH25" s="574"/>
      <c r="UI25" s="574"/>
      <c r="UJ25" s="574"/>
      <c r="UK25" s="574"/>
      <c r="UL25" s="574"/>
      <c r="UM25" s="574"/>
      <c r="UN25" s="574"/>
      <c r="UO25" s="574"/>
      <c r="UP25" s="574"/>
      <c r="UQ25" s="574"/>
      <c r="UR25" s="574"/>
      <c r="US25" s="574"/>
      <c r="UT25" s="574"/>
      <c r="UU25" s="574"/>
      <c r="UV25" s="574"/>
      <c r="UW25" s="574"/>
      <c r="UX25" s="574"/>
      <c r="UY25" s="574"/>
      <c r="UZ25" s="574"/>
      <c r="VA25" s="574"/>
      <c r="VB25" s="574"/>
      <c r="VC25" s="574"/>
      <c r="VD25" s="574"/>
      <c r="VE25" s="574"/>
      <c r="VF25" s="574"/>
      <c r="VG25" s="574"/>
      <c r="VH25" s="574"/>
      <c r="VI25" s="574"/>
      <c r="VJ25" s="574"/>
      <c r="VK25" s="574"/>
      <c r="VL25" s="574"/>
      <c r="VM25" s="574"/>
      <c r="VN25" s="574"/>
      <c r="VO25" s="574"/>
      <c r="VP25" s="574"/>
      <c r="VQ25" s="574"/>
      <c r="VR25" s="574"/>
      <c r="VS25" s="574"/>
      <c r="VT25" s="574"/>
      <c r="VU25" s="574"/>
      <c r="VV25" s="574"/>
      <c r="VW25" s="574"/>
      <c r="VX25" s="574"/>
      <c r="VY25" s="574"/>
      <c r="VZ25" s="574"/>
      <c r="WA25" s="574"/>
      <c r="WB25" s="574"/>
      <c r="WC25" s="574"/>
      <c r="WD25" s="574"/>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572"/>
    </row>
    <row r="26" spans="1:803" s="488" customFormat="1" x14ac:dyDescent="0.3">
      <c r="A26" s="123"/>
      <c r="B26" s="567" t="s">
        <v>183</v>
      </c>
      <c r="C26" s="568">
        <v>0.1</v>
      </c>
      <c r="D26" s="568">
        <v>0.2</v>
      </c>
      <c r="E26" s="568">
        <v>0.30000000000000004</v>
      </c>
      <c r="F26" s="568">
        <v>0.4</v>
      </c>
      <c r="G26" s="568">
        <v>0.5</v>
      </c>
      <c r="H26" s="568">
        <v>0.6</v>
      </c>
      <c r="I26" s="568">
        <v>0.7</v>
      </c>
      <c r="J26" s="568">
        <v>0.79999999999999993</v>
      </c>
      <c r="K26" s="568">
        <v>0.89999999999999991</v>
      </c>
      <c r="L26" s="568">
        <v>0.99999999999999989</v>
      </c>
      <c r="M26" s="568">
        <v>1.0999999999999999</v>
      </c>
      <c r="N26" s="568">
        <v>1.2</v>
      </c>
      <c r="O26" s="568">
        <v>1.3</v>
      </c>
      <c r="P26" s="568">
        <v>1.4000000000000001</v>
      </c>
      <c r="Q26" s="568">
        <v>1.5000000000000002</v>
      </c>
      <c r="R26" s="568">
        <v>1.6000000000000003</v>
      </c>
      <c r="S26" s="568">
        <v>1.7000000000000004</v>
      </c>
      <c r="T26" s="568">
        <v>1.8000000000000005</v>
      </c>
      <c r="U26" s="568">
        <v>1.9000000000000006</v>
      </c>
      <c r="V26" s="568">
        <v>2.0000000000000004</v>
      </c>
      <c r="W26" s="568">
        <v>2.1000000000000005</v>
      </c>
      <c r="X26" s="568">
        <v>2.2000000000000006</v>
      </c>
      <c r="Y26" s="568">
        <v>2.3000000000000007</v>
      </c>
      <c r="Z26" s="568">
        <v>2.4000000000000008</v>
      </c>
      <c r="AA26" s="568">
        <v>2.5000000000000009</v>
      </c>
      <c r="AB26" s="568">
        <v>2.600000000000001</v>
      </c>
      <c r="AC26" s="568">
        <v>2.7000000000000011</v>
      </c>
      <c r="AD26" s="568">
        <v>2.8000000000000012</v>
      </c>
      <c r="AE26" s="568">
        <v>2.9000000000000012</v>
      </c>
      <c r="AF26" s="568">
        <v>3.0000000000000013</v>
      </c>
      <c r="AG26" s="568">
        <v>3.1000000000000014</v>
      </c>
      <c r="AH26" s="568">
        <v>3.2000000000000015</v>
      </c>
      <c r="AI26" s="568">
        <v>3.3000000000000016</v>
      </c>
      <c r="AJ26" s="568">
        <v>3.4000000000000017</v>
      </c>
      <c r="AK26" s="568">
        <v>3.5000000000000018</v>
      </c>
      <c r="AL26" s="568">
        <v>3.6000000000000019</v>
      </c>
      <c r="AM26" s="568">
        <v>3.700000000000002</v>
      </c>
      <c r="AN26" s="568">
        <v>3.800000000000002</v>
      </c>
      <c r="AO26" s="568">
        <v>3.9000000000000021</v>
      </c>
      <c r="AP26" s="568">
        <v>4.0000000000000018</v>
      </c>
      <c r="AQ26" s="568">
        <v>4.1000000000000014</v>
      </c>
      <c r="AR26" s="568">
        <v>4.2000000000000011</v>
      </c>
      <c r="AS26" s="568">
        <v>4.3000000000000007</v>
      </c>
      <c r="AT26" s="568">
        <v>4.4000000000000004</v>
      </c>
      <c r="AU26" s="568">
        <v>4.5</v>
      </c>
      <c r="AV26" s="568">
        <v>4.5999999999999996</v>
      </c>
      <c r="AW26" s="568">
        <v>4.6999999999999993</v>
      </c>
      <c r="AX26" s="568">
        <v>4.7999999999999989</v>
      </c>
      <c r="AY26" s="568">
        <v>4.8999999999999986</v>
      </c>
      <c r="AZ26" s="568">
        <v>4.9999999999999982</v>
      </c>
      <c r="BA26" s="568">
        <v>5.0999999999999979</v>
      </c>
      <c r="BB26" s="568">
        <v>5.1999999999999975</v>
      </c>
      <c r="BC26" s="568">
        <v>5.2999999999999972</v>
      </c>
      <c r="BD26" s="568">
        <v>5.3999999999999968</v>
      </c>
      <c r="BE26" s="568">
        <v>5.4999999999999964</v>
      </c>
      <c r="BF26" s="568">
        <v>5.5999999999999961</v>
      </c>
      <c r="BG26" s="568">
        <v>5.6999999999999957</v>
      </c>
      <c r="BH26" s="568">
        <v>5.7999999999999954</v>
      </c>
      <c r="BI26" s="568">
        <v>5.899999999999995</v>
      </c>
      <c r="BJ26" s="568">
        <v>5.9999999999999947</v>
      </c>
      <c r="BK26" s="568">
        <v>6.0999999999999943</v>
      </c>
      <c r="BL26" s="568">
        <v>6.199999999999994</v>
      </c>
      <c r="BM26" s="568">
        <v>6.2999999999999936</v>
      </c>
      <c r="BN26" s="568">
        <v>6.3999999999999932</v>
      </c>
      <c r="BO26" s="568">
        <v>6.4999999999999929</v>
      </c>
      <c r="BP26" s="568">
        <v>6.5999999999999925</v>
      </c>
      <c r="BQ26" s="568">
        <v>6.6999999999999922</v>
      </c>
      <c r="BR26" s="568">
        <v>6.7999999999999918</v>
      </c>
      <c r="BS26" s="568">
        <v>6.8999999999999915</v>
      </c>
      <c r="BT26" s="568">
        <v>6.9999999999999911</v>
      </c>
      <c r="BU26" s="568">
        <v>7.0999999999999908</v>
      </c>
      <c r="BV26" s="568">
        <v>7.1999999999999904</v>
      </c>
      <c r="BW26" s="568">
        <v>7.2999999999999901</v>
      </c>
      <c r="BX26" s="568">
        <v>7.3999999999999897</v>
      </c>
      <c r="BY26" s="568">
        <v>7.4999999999999893</v>
      </c>
      <c r="BZ26" s="568">
        <v>7.599999999999989</v>
      </c>
      <c r="CA26" s="568">
        <v>7.6999999999999886</v>
      </c>
      <c r="CB26" s="568">
        <v>7.7999999999999883</v>
      </c>
      <c r="CC26" s="568">
        <v>7.8999999999999879</v>
      </c>
      <c r="CD26" s="568">
        <v>7.9999999999999876</v>
      </c>
      <c r="CE26" s="568">
        <v>8.0999999999999872</v>
      </c>
      <c r="CF26" s="568">
        <v>8.1999999999999869</v>
      </c>
      <c r="CG26" s="568">
        <v>8.2999999999999865</v>
      </c>
      <c r="CH26" s="568">
        <v>8.3999999999999861</v>
      </c>
      <c r="CI26" s="568">
        <v>8.4999999999999858</v>
      </c>
      <c r="CJ26" s="568">
        <v>8.5999999999999854</v>
      </c>
      <c r="CK26" s="568">
        <v>8.6999999999999851</v>
      </c>
      <c r="CL26" s="568">
        <v>8.7999999999999847</v>
      </c>
      <c r="CM26" s="568">
        <v>8.8999999999999844</v>
      </c>
      <c r="CN26" s="568">
        <v>8.999999999999984</v>
      </c>
      <c r="CO26" s="568">
        <v>9.0999999999999837</v>
      </c>
      <c r="CP26" s="568">
        <v>9.1999999999999833</v>
      </c>
      <c r="CQ26" s="568">
        <v>9.2999999999999829</v>
      </c>
      <c r="CR26" s="568">
        <v>9.3999999999999826</v>
      </c>
      <c r="CS26" s="568">
        <v>9.4999999999999822</v>
      </c>
      <c r="CT26" s="568">
        <v>9.5999999999999819</v>
      </c>
      <c r="CU26" s="568">
        <v>9.6999999999999815</v>
      </c>
      <c r="CV26" s="568">
        <v>9.7999999999999812</v>
      </c>
      <c r="CW26" s="568">
        <v>9.8999999999999808</v>
      </c>
      <c r="CX26" s="568">
        <v>9.9999999999999805</v>
      </c>
      <c r="CY26" s="568">
        <v>10.09999999999998</v>
      </c>
      <c r="CZ26" s="568">
        <v>10.19999999999998</v>
      </c>
      <c r="DA26" s="568">
        <v>10.299999999999979</v>
      </c>
      <c r="DB26" s="568">
        <v>10.399999999999979</v>
      </c>
      <c r="DC26" s="568">
        <v>10.499999999999979</v>
      </c>
      <c r="DD26" s="568">
        <v>10.599999999999978</v>
      </c>
      <c r="DE26" s="568">
        <v>10.699999999999978</v>
      </c>
      <c r="DF26" s="568">
        <v>10.799999999999978</v>
      </c>
      <c r="DG26" s="568">
        <v>10.899999999999977</v>
      </c>
      <c r="DH26" s="568">
        <v>10.999999999999977</v>
      </c>
      <c r="DI26" s="568">
        <v>11.099999999999977</v>
      </c>
      <c r="DJ26" s="568">
        <v>11.199999999999976</v>
      </c>
      <c r="DK26" s="568">
        <v>11.299999999999976</v>
      </c>
      <c r="DL26" s="568">
        <v>11.399999999999975</v>
      </c>
      <c r="DM26" s="568">
        <v>11.499999999999975</v>
      </c>
      <c r="DN26" s="568">
        <v>11.599999999999975</v>
      </c>
      <c r="DO26" s="568">
        <v>11.699999999999974</v>
      </c>
      <c r="DP26" s="568">
        <v>11.799999999999974</v>
      </c>
      <c r="DQ26" s="568">
        <v>11.899999999999974</v>
      </c>
      <c r="DR26" s="568">
        <v>11.999999999999973</v>
      </c>
      <c r="DS26" s="568">
        <v>12.099999999999973</v>
      </c>
      <c r="DT26" s="568">
        <v>12.199999999999973</v>
      </c>
      <c r="DU26" s="568">
        <v>12.299999999999972</v>
      </c>
      <c r="DV26" s="568">
        <v>12.399999999999972</v>
      </c>
      <c r="DW26" s="568">
        <v>12.499999999999972</v>
      </c>
      <c r="DX26" s="568">
        <v>12.599999999999971</v>
      </c>
      <c r="DY26" s="568">
        <v>12.699999999999971</v>
      </c>
      <c r="DZ26" s="568">
        <v>12.799999999999971</v>
      </c>
      <c r="EA26" s="568">
        <v>12.89999999999997</v>
      </c>
      <c r="EB26" s="568">
        <v>12.99999999999997</v>
      </c>
      <c r="EC26" s="568">
        <v>13.099999999999969</v>
      </c>
      <c r="ED26" s="568">
        <v>13.199999999999969</v>
      </c>
      <c r="EE26" s="568">
        <v>13.299999999999969</v>
      </c>
      <c r="EF26" s="568">
        <v>13.399999999999968</v>
      </c>
      <c r="EG26" s="568">
        <v>13.499999999999968</v>
      </c>
      <c r="EH26" s="568">
        <v>13.599999999999968</v>
      </c>
      <c r="EI26" s="568">
        <v>13.699999999999967</v>
      </c>
      <c r="EJ26" s="568">
        <v>13.799999999999967</v>
      </c>
      <c r="EK26" s="568">
        <v>13.899999999999967</v>
      </c>
      <c r="EL26" s="568">
        <v>13.999999999999966</v>
      </c>
      <c r="EM26" s="568">
        <v>14.099999999999966</v>
      </c>
      <c r="EN26" s="568">
        <v>14.199999999999966</v>
      </c>
      <c r="EO26" s="568">
        <v>14.299999999999965</v>
      </c>
      <c r="EP26" s="568">
        <v>14.399999999999965</v>
      </c>
      <c r="EQ26" s="568">
        <v>14.499999999999964</v>
      </c>
      <c r="ER26" s="568">
        <v>14.599999999999964</v>
      </c>
      <c r="ES26" s="568">
        <v>14.699999999999964</v>
      </c>
      <c r="ET26" s="568">
        <v>14.799999999999963</v>
      </c>
      <c r="EU26" s="568">
        <v>14.899999999999963</v>
      </c>
      <c r="EV26" s="568">
        <v>14.999999999999963</v>
      </c>
      <c r="EW26" s="568">
        <v>15.099999999999962</v>
      </c>
      <c r="EX26" s="568">
        <v>15.199999999999962</v>
      </c>
      <c r="EY26" s="568">
        <v>15.299999999999962</v>
      </c>
      <c r="EZ26" s="568">
        <v>15.399999999999961</v>
      </c>
      <c r="FA26" s="568">
        <v>15.499999999999961</v>
      </c>
      <c r="FB26" s="568">
        <v>15.599999999999961</v>
      </c>
      <c r="FC26" s="568">
        <v>15.69999999999996</v>
      </c>
      <c r="FD26" s="568">
        <v>15.79999999999996</v>
      </c>
      <c r="FE26" s="568">
        <v>15.899999999999959</v>
      </c>
      <c r="FF26" s="568">
        <v>15.999999999999959</v>
      </c>
      <c r="FG26" s="568">
        <v>16.099999999999959</v>
      </c>
      <c r="FH26" s="568">
        <v>16.19999999999996</v>
      </c>
      <c r="FI26" s="568">
        <v>16.299999999999962</v>
      </c>
      <c r="FJ26" s="568">
        <v>16.399999999999963</v>
      </c>
      <c r="FK26" s="568">
        <v>16.499999999999964</v>
      </c>
      <c r="FL26" s="568">
        <v>16.599999999999966</v>
      </c>
      <c r="FM26" s="568">
        <v>16.699999999999967</v>
      </c>
      <c r="FN26" s="568">
        <v>16.799999999999969</v>
      </c>
      <c r="FO26" s="568">
        <v>16.89999999999997</v>
      </c>
      <c r="FP26" s="568">
        <v>16.999999999999972</v>
      </c>
      <c r="FQ26" s="568">
        <v>17.099999999999973</v>
      </c>
      <c r="FR26" s="568">
        <v>17.199999999999974</v>
      </c>
      <c r="FS26" s="568">
        <v>17.299999999999976</v>
      </c>
      <c r="FT26" s="568">
        <v>17.399999999999977</v>
      </c>
      <c r="FU26" s="568">
        <v>17.499999999999979</v>
      </c>
      <c r="FV26" s="568">
        <v>17.59999999999998</v>
      </c>
      <c r="FW26" s="568">
        <v>17.699999999999982</v>
      </c>
      <c r="FX26" s="568">
        <v>17.799999999999983</v>
      </c>
      <c r="FY26" s="568">
        <v>17.899999999999984</v>
      </c>
      <c r="FZ26" s="568">
        <v>17.999999999999986</v>
      </c>
      <c r="GA26" s="568">
        <v>18.099999999999987</v>
      </c>
      <c r="GB26" s="568">
        <v>18.199999999999989</v>
      </c>
      <c r="GC26" s="568">
        <v>18.29999999999999</v>
      </c>
      <c r="GD26" s="568">
        <v>18.399999999999991</v>
      </c>
      <c r="GE26" s="568">
        <v>18.499999999999993</v>
      </c>
      <c r="GF26" s="568">
        <v>18.599999999999994</v>
      </c>
      <c r="GG26" s="568">
        <v>18.699999999999996</v>
      </c>
      <c r="GH26" s="568">
        <v>18.799999999999997</v>
      </c>
      <c r="GI26" s="568">
        <v>18.899999999999999</v>
      </c>
      <c r="GJ26" s="568">
        <v>19</v>
      </c>
      <c r="GK26" s="568">
        <v>19.100000000000001</v>
      </c>
      <c r="GL26" s="568">
        <v>19.200000000000003</v>
      </c>
      <c r="GM26" s="568">
        <v>19.300000000000004</v>
      </c>
      <c r="GN26" s="568">
        <v>19.400000000000006</v>
      </c>
      <c r="GO26" s="568">
        <v>19.500000000000007</v>
      </c>
      <c r="GP26" s="568">
        <v>19.600000000000009</v>
      </c>
      <c r="GQ26" s="568">
        <v>19.70000000000001</v>
      </c>
      <c r="GR26" s="568">
        <v>19.800000000000011</v>
      </c>
      <c r="GS26" s="568">
        <v>19.900000000000013</v>
      </c>
      <c r="GT26" s="568">
        <v>20.000000000000014</v>
      </c>
      <c r="GU26" s="568">
        <v>20.100000000000001</v>
      </c>
      <c r="GV26" s="568">
        <v>20.200000000000003</v>
      </c>
      <c r="GW26" s="568">
        <v>20.300000000000004</v>
      </c>
      <c r="GX26" s="568">
        <v>20.400000000000006</v>
      </c>
      <c r="GY26" s="568">
        <v>20.500000000000007</v>
      </c>
      <c r="GZ26" s="568">
        <v>20.600000000000009</v>
      </c>
      <c r="HA26" s="568">
        <v>20.70000000000001</v>
      </c>
      <c r="HB26" s="568">
        <v>20.800000000000011</v>
      </c>
      <c r="HC26" s="568">
        <v>20.900000000000013</v>
      </c>
      <c r="HD26" s="568">
        <v>21.000000000000014</v>
      </c>
      <c r="HE26" s="568">
        <v>21.100000000000016</v>
      </c>
      <c r="HF26" s="568">
        <v>21.200000000000017</v>
      </c>
      <c r="HG26" s="568">
        <v>21.300000000000018</v>
      </c>
      <c r="HH26" s="568">
        <v>21.40000000000002</v>
      </c>
      <c r="HI26" s="568">
        <v>21.500000000000021</v>
      </c>
      <c r="HJ26" s="568">
        <v>21.600000000000023</v>
      </c>
      <c r="HK26" s="568">
        <v>21.700000000000024</v>
      </c>
      <c r="HL26" s="568">
        <v>21.800000000000026</v>
      </c>
      <c r="HM26" s="568">
        <v>21.900000000000027</v>
      </c>
      <c r="HN26" s="568">
        <v>22.000000000000028</v>
      </c>
      <c r="HO26" s="568">
        <v>22.10000000000003</v>
      </c>
      <c r="HP26" s="568">
        <v>22.200000000000031</v>
      </c>
      <c r="HQ26" s="568">
        <v>22.300000000000033</v>
      </c>
      <c r="HR26" s="568">
        <v>22.400000000000034</v>
      </c>
      <c r="HS26" s="568">
        <v>22.500000000000036</v>
      </c>
      <c r="HT26" s="568">
        <v>22.600000000000037</v>
      </c>
      <c r="HU26" s="568">
        <v>22.700000000000038</v>
      </c>
      <c r="HV26" s="568">
        <v>22.80000000000004</v>
      </c>
      <c r="HW26" s="568">
        <v>22.900000000000041</v>
      </c>
      <c r="HX26" s="568">
        <v>23.000000000000043</v>
      </c>
      <c r="HY26" s="568">
        <v>23.100000000000044</v>
      </c>
      <c r="HZ26" s="568">
        <v>23.200000000000045</v>
      </c>
      <c r="IA26" s="568">
        <v>23.300000000000047</v>
      </c>
      <c r="IB26" s="568">
        <v>23.400000000000048</v>
      </c>
      <c r="IC26" s="568">
        <v>23.50000000000005</v>
      </c>
      <c r="ID26" s="568">
        <v>23.600000000000051</v>
      </c>
      <c r="IE26" s="568">
        <v>23.700000000000053</v>
      </c>
      <c r="IF26" s="568">
        <v>23.800000000000054</v>
      </c>
      <c r="IG26" s="568">
        <v>23.900000000000055</v>
      </c>
      <c r="IH26" s="568">
        <v>24.000000000000057</v>
      </c>
      <c r="II26" s="568">
        <v>24.100000000000058</v>
      </c>
      <c r="IJ26" s="568">
        <v>24.20000000000006</v>
      </c>
      <c r="IK26" s="568">
        <v>24.300000000000061</v>
      </c>
      <c r="IL26" s="568">
        <v>24.400000000000063</v>
      </c>
      <c r="IM26" s="568">
        <v>24.500000000000064</v>
      </c>
      <c r="IN26" s="568">
        <v>24.600000000000065</v>
      </c>
      <c r="IO26" s="568">
        <v>24.700000000000067</v>
      </c>
      <c r="IP26" s="568">
        <v>24.800000000000068</v>
      </c>
      <c r="IQ26" s="568">
        <v>24.90000000000007</v>
      </c>
      <c r="IR26" s="568">
        <v>25.000000000000071</v>
      </c>
      <c r="IS26" s="568">
        <v>25.100000000000072</v>
      </c>
      <c r="IT26" s="568">
        <v>25.200000000000074</v>
      </c>
      <c r="IU26" s="568">
        <v>25.300000000000075</v>
      </c>
      <c r="IV26" s="568">
        <v>25.400000000000077</v>
      </c>
      <c r="IW26" s="568">
        <v>25.500000000000078</v>
      </c>
      <c r="IX26" s="568">
        <v>25.60000000000008</v>
      </c>
      <c r="IY26" s="568">
        <v>25.700000000000081</v>
      </c>
      <c r="IZ26" s="568">
        <v>25.800000000000082</v>
      </c>
      <c r="JA26" s="568">
        <v>25.900000000000084</v>
      </c>
      <c r="JB26" s="568">
        <v>26.000000000000085</v>
      </c>
      <c r="JC26" s="568">
        <v>26.100000000000087</v>
      </c>
      <c r="JD26" s="568">
        <v>26.200000000000088</v>
      </c>
      <c r="JE26" s="568">
        <v>26.30000000000009</v>
      </c>
      <c r="JF26" s="568">
        <v>26.400000000000091</v>
      </c>
      <c r="JG26" s="568">
        <v>26.500000000000092</v>
      </c>
      <c r="JH26" s="568">
        <v>26.600000000000094</v>
      </c>
      <c r="JI26" s="568">
        <v>26.700000000000095</v>
      </c>
      <c r="JJ26" s="568">
        <v>26.800000000000097</v>
      </c>
      <c r="JK26" s="568">
        <v>26.900000000000098</v>
      </c>
      <c r="JL26" s="568">
        <v>27.000000000000099</v>
      </c>
      <c r="JM26" s="568">
        <v>27.100000000000101</v>
      </c>
      <c r="JN26" s="568">
        <v>27.200000000000102</v>
      </c>
      <c r="JO26" s="568">
        <v>27.300000000000104</v>
      </c>
      <c r="JP26" s="568">
        <v>27.400000000000105</v>
      </c>
      <c r="JQ26" s="568">
        <v>27.500000000000107</v>
      </c>
      <c r="JR26" s="568">
        <v>27.600000000000108</v>
      </c>
      <c r="JS26" s="568">
        <v>27.700000000000109</v>
      </c>
      <c r="JT26" s="568">
        <v>27.800000000000111</v>
      </c>
      <c r="JU26" s="568">
        <v>27.900000000000112</v>
      </c>
      <c r="JV26" s="568">
        <v>28.000000000000114</v>
      </c>
      <c r="JW26" s="568">
        <v>28.100000000000115</v>
      </c>
      <c r="JX26" s="568">
        <v>28.200000000000117</v>
      </c>
      <c r="JY26" s="568">
        <v>28.300000000000118</v>
      </c>
      <c r="JZ26" s="568">
        <v>28.400000000000119</v>
      </c>
      <c r="KA26" s="568">
        <v>28.500000000000121</v>
      </c>
      <c r="KB26" s="568">
        <v>28.600000000000122</v>
      </c>
      <c r="KC26" s="568">
        <v>28.700000000000124</v>
      </c>
      <c r="KD26" s="568">
        <v>28.800000000000125</v>
      </c>
      <c r="KE26" s="568">
        <v>28.900000000000126</v>
      </c>
      <c r="KF26" s="568">
        <v>29.000000000000128</v>
      </c>
      <c r="KG26" s="568">
        <v>29.100000000000129</v>
      </c>
      <c r="KH26" s="568">
        <v>29.200000000000131</v>
      </c>
      <c r="KI26" s="568">
        <v>29.300000000000132</v>
      </c>
      <c r="KJ26" s="568">
        <v>29.400000000000134</v>
      </c>
      <c r="KK26" s="568">
        <v>29.500000000000135</v>
      </c>
      <c r="KL26" s="568">
        <v>29.600000000000136</v>
      </c>
      <c r="KM26" s="568">
        <v>29.700000000000138</v>
      </c>
      <c r="KN26" s="568">
        <v>29.800000000000139</v>
      </c>
      <c r="KO26" s="568">
        <v>29.900000000000141</v>
      </c>
      <c r="KP26" s="568">
        <v>30.000000000000142</v>
      </c>
      <c r="KQ26" s="568">
        <v>30.100000000000144</v>
      </c>
      <c r="KR26" s="568">
        <v>30.200000000000145</v>
      </c>
      <c r="KS26" s="568">
        <v>30.300000000000146</v>
      </c>
      <c r="KT26" s="568">
        <v>30.400000000000148</v>
      </c>
      <c r="KU26" s="568">
        <v>30.500000000000149</v>
      </c>
      <c r="KV26" s="568">
        <v>30.600000000000151</v>
      </c>
      <c r="KW26" s="568">
        <v>30.700000000000152</v>
      </c>
      <c r="KX26" s="568">
        <v>30.800000000000153</v>
      </c>
      <c r="KY26" s="568">
        <v>30.900000000000155</v>
      </c>
      <c r="KZ26" s="568">
        <v>31.000000000000156</v>
      </c>
      <c r="LA26" s="568">
        <v>31.100000000000158</v>
      </c>
      <c r="LB26" s="568">
        <v>31.200000000000159</v>
      </c>
      <c r="LC26" s="568">
        <v>31.300000000000161</v>
      </c>
      <c r="LD26" s="568">
        <v>31.400000000000162</v>
      </c>
      <c r="LE26" s="568">
        <v>31.500000000000163</v>
      </c>
      <c r="LF26" s="568">
        <v>31.600000000000165</v>
      </c>
      <c r="LG26" s="568">
        <v>31.700000000000166</v>
      </c>
      <c r="LH26" s="568">
        <v>31.800000000000168</v>
      </c>
      <c r="LI26" s="568">
        <v>31.900000000000169</v>
      </c>
      <c r="LJ26" s="568">
        <v>32.000000000000171</v>
      </c>
      <c r="LK26" s="568">
        <v>32.100000000000172</v>
      </c>
      <c r="LL26" s="568">
        <v>32.200000000000173</v>
      </c>
      <c r="LM26" s="568">
        <v>32.300000000000175</v>
      </c>
      <c r="LN26" s="568">
        <v>32.400000000000176</v>
      </c>
      <c r="LO26" s="568">
        <v>32.500000000000178</v>
      </c>
      <c r="LP26" s="568">
        <v>32.600000000000179</v>
      </c>
      <c r="LQ26" s="568">
        <v>32.70000000000018</v>
      </c>
      <c r="LR26" s="568">
        <v>32.800000000000182</v>
      </c>
      <c r="LS26" s="568">
        <v>32.900000000000183</v>
      </c>
      <c r="LT26" s="568">
        <v>33.000000000000185</v>
      </c>
      <c r="LU26" s="568">
        <v>33.100000000000186</v>
      </c>
      <c r="LV26" s="568">
        <v>33.200000000000188</v>
      </c>
      <c r="LW26" s="568">
        <v>33.300000000000189</v>
      </c>
      <c r="LX26" s="568">
        <v>33.40000000000019</v>
      </c>
      <c r="LY26" s="568">
        <v>33.500000000000192</v>
      </c>
      <c r="LZ26" s="568">
        <v>33.600000000000193</v>
      </c>
      <c r="MA26" s="568">
        <v>33.700000000000195</v>
      </c>
      <c r="MB26" s="568">
        <v>33.800000000000196</v>
      </c>
      <c r="MC26" s="568">
        <v>33.900000000000198</v>
      </c>
      <c r="MD26" s="568">
        <v>34.000000000000199</v>
      </c>
      <c r="ME26" s="568">
        <v>34.1000000000002</v>
      </c>
      <c r="MF26" s="568">
        <v>34.200000000000202</v>
      </c>
      <c r="MG26" s="568">
        <v>34.300000000000203</v>
      </c>
      <c r="MH26" s="568">
        <v>34.400000000000205</v>
      </c>
      <c r="MI26" s="568">
        <v>34.500000000000206</v>
      </c>
      <c r="MJ26" s="568">
        <v>34.600000000000207</v>
      </c>
      <c r="MK26" s="568">
        <v>34.700000000000209</v>
      </c>
      <c r="ML26" s="568">
        <v>34.80000000000021</v>
      </c>
      <c r="MM26" s="568">
        <v>34.900000000000212</v>
      </c>
      <c r="MN26" s="568">
        <v>35.000000000000213</v>
      </c>
      <c r="MO26" s="568">
        <v>35.100000000000215</v>
      </c>
      <c r="MP26" s="568">
        <v>35.200000000000216</v>
      </c>
      <c r="MQ26" s="568">
        <v>35.300000000000217</v>
      </c>
      <c r="MR26" s="568">
        <v>35.400000000000219</v>
      </c>
      <c r="MS26" s="568">
        <v>35.50000000000022</v>
      </c>
      <c r="MT26" s="568">
        <v>35.600000000000222</v>
      </c>
      <c r="MU26" s="568">
        <v>35.700000000000223</v>
      </c>
      <c r="MV26" s="568">
        <v>35.800000000000225</v>
      </c>
      <c r="MW26" s="568">
        <v>35.900000000000226</v>
      </c>
      <c r="MX26" s="568">
        <v>36.000000000000227</v>
      </c>
      <c r="MY26" s="568">
        <v>36.100000000000229</v>
      </c>
      <c r="MZ26" s="568">
        <v>36.20000000000023</v>
      </c>
      <c r="NA26" s="568">
        <v>36.300000000000232</v>
      </c>
      <c r="NB26" s="568">
        <v>36.400000000000233</v>
      </c>
      <c r="NC26" s="568">
        <v>36.500000000000234</v>
      </c>
      <c r="ND26" s="568">
        <v>36.600000000000236</v>
      </c>
      <c r="NE26" s="568">
        <v>36.700000000000237</v>
      </c>
      <c r="NF26" s="568">
        <v>36.800000000000239</v>
      </c>
      <c r="NG26" s="568">
        <v>36.90000000000024</v>
      </c>
      <c r="NH26" s="568">
        <v>37.000000000000242</v>
      </c>
      <c r="NI26" s="568">
        <v>37.100000000000243</v>
      </c>
      <c r="NJ26" s="568">
        <v>37.200000000000244</v>
      </c>
      <c r="NK26" s="568">
        <v>37.300000000000246</v>
      </c>
      <c r="NL26" s="568">
        <v>37.400000000000247</v>
      </c>
      <c r="NM26" s="568">
        <v>37.500000000000249</v>
      </c>
      <c r="NN26" s="568">
        <v>37.60000000000025</v>
      </c>
      <c r="NO26" s="568">
        <v>37.700000000000252</v>
      </c>
      <c r="NP26" s="568">
        <v>37.800000000000253</v>
      </c>
      <c r="NQ26" s="568">
        <v>37.900000000000254</v>
      </c>
      <c r="NR26" s="568">
        <v>38.000000000000256</v>
      </c>
      <c r="NS26" s="568">
        <v>38.100000000000257</v>
      </c>
      <c r="NT26" s="568">
        <v>38.200000000000259</v>
      </c>
      <c r="NU26" s="568">
        <v>38.30000000000026</v>
      </c>
      <c r="NV26" s="568">
        <v>38.400000000000261</v>
      </c>
      <c r="NW26" s="568">
        <v>38.500000000000263</v>
      </c>
      <c r="NX26" s="568">
        <v>38.600000000000264</v>
      </c>
      <c r="NY26" s="568">
        <v>38.700000000000266</v>
      </c>
      <c r="NZ26" s="568">
        <v>38.800000000000267</v>
      </c>
      <c r="OA26" s="568">
        <v>38.900000000000269</v>
      </c>
      <c r="OB26" s="568">
        <v>39.00000000000027</v>
      </c>
      <c r="OC26" s="568">
        <v>39.100000000000271</v>
      </c>
      <c r="OD26" s="568">
        <v>39.200000000000273</v>
      </c>
      <c r="OE26" s="568">
        <v>39.300000000000274</v>
      </c>
      <c r="OF26" s="568">
        <v>39.400000000000276</v>
      </c>
      <c r="OG26" s="568">
        <v>39.500000000000277</v>
      </c>
      <c r="OH26" s="568">
        <v>39.600000000000279</v>
      </c>
      <c r="OI26" s="568">
        <v>39.70000000000028</v>
      </c>
      <c r="OJ26" s="568">
        <v>39.800000000000281</v>
      </c>
      <c r="OK26" s="568">
        <v>39.900000000000283</v>
      </c>
      <c r="OL26" s="568">
        <v>40.000000000000284</v>
      </c>
      <c r="OM26" s="568">
        <v>40.1</v>
      </c>
      <c r="ON26" s="568">
        <v>40.200000000000003</v>
      </c>
      <c r="OO26" s="568">
        <v>40.300000000000004</v>
      </c>
      <c r="OP26" s="568">
        <v>40.400000000000006</v>
      </c>
      <c r="OQ26" s="568">
        <v>40.500000000000007</v>
      </c>
      <c r="OR26" s="568">
        <v>40.600000000000009</v>
      </c>
      <c r="OS26" s="568">
        <v>40.70000000000001</v>
      </c>
      <c r="OT26" s="568">
        <v>40.800000000000011</v>
      </c>
      <c r="OU26" s="568">
        <v>40.900000000000013</v>
      </c>
      <c r="OV26" s="568">
        <v>41.000000000000014</v>
      </c>
      <c r="OW26" s="568">
        <v>41.100000000000016</v>
      </c>
      <c r="OX26" s="568">
        <v>41.200000000000017</v>
      </c>
      <c r="OY26" s="568">
        <v>41.300000000000018</v>
      </c>
      <c r="OZ26" s="568">
        <v>41.40000000000002</v>
      </c>
      <c r="PA26" s="568">
        <v>41.500000000000021</v>
      </c>
      <c r="PB26" s="568">
        <v>41.600000000000023</v>
      </c>
      <c r="PC26" s="568">
        <v>41.700000000000024</v>
      </c>
      <c r="PD26" s="568">
        <v>41.800000000000026</v>
      </c>
      <c r="PE26" s="568">
        <v>41.900000000000027</v>
      </c>
      <c r="PF26" s="568">
        <v>42.000000000000028</v>
      </c>
      <c r="PG26" s="568">
        <v>42.10000000000003</v>
      </c>
      <c r="PH26" s="568">
        <v>42.200000000000031</v>
      </c>
      <c r="PI26" s="568">
        <v>42.300000000000033</v>
      </c>
      <c r="PJ26" s="568">
        <v>42.400000000000034</v>
      </c>
      <c r="PK26" s="568">
        <v>42.500000000000036</v>
      </c>
      <c r="PL26" s="568">
        <v>42.600000000000037</v>
      </c>
      <c r="PM26" s="568">
        <v>42.700000000000038</v>
      </c>
      <c r="PN26" s="568">
        <v>42.80000000000004</v>
      </c>
      <c r="PO26" s="568">
        <v>42.900000000000041</v>
      </c>
      <c r="PP26" s="568">
        <v>43.000000000000043</v>
      </c>
      <c r="PQ26" s="568">
        <v>43.100000000000044</v>
      </c>
      <c r="PR26" s="568">
        <v>43.200000000000045</v>
      </c>
      <c r="PS26" s="568">
        <v>43.300000000000047</v>
      </c>
      <c r="PT26" s="568">
        <v>43.400000000000048</v>
      </c>
      <c r="PU26" s="568">
        <v>43.50000000000005</v>
      </c>
      <c r="PV26" s="568">
        <v>43.600000000000051</v>
      </c>
      <c r="PW26" s="568">
        <v>43.700000000000053</v>
      </c>
      <c r="PX26" s="568">
        <v>43.800000000000054</v>
      </c>
      <c r="PY26" s="568">
        <v>43.900000000000055</v>
      </c>
      <c r="PZ26" s="568">
        <v>44.000000000000057</v>
      </c>
      <c r="QA26" s="568">
        <v>44.100000000000058</v>
      </c>
      <c r="QB26" s="568">
        <v>44.20000000000006</v>
      </c>
      <c r="QC26" s="568">
        <v>44.300000000000061</v>
      </c>
      <c r="QD26" s="568">
        <v>44.400000000000063</v>
      </c>
      <c r="QE26" s="568">
        <v>44.500000000000064</v>
      </c>
      <c r="QF26" s="568">
        <v>44.600000000000065</v>
      </c>
      <c r="QG26" s="568">
        <v>44.700000000000067</v>
      </c>
      <c r="QH26" s="568">
        <v>44.800000000000068</v>
      </c>
      <c r="QI26" s="568">
        <v>44.90000000000007</v>
      </c>
      <c r="QJ26" s="568">
        <v>45.000000000000071</v>
      </c>
      <c r="QK26" s="568">
        <v>45.100000000000072</v>
      </c>
      <c r="QL26" s="568">
        <v>45.200000000000074</v>
      </c>
      <c r="QM26" s="568">
        <v>45.300000000000075</v>
      </c>
      <c r="QN26" s="568">
        <v>45.400000000000077</v>
      </c>
      <c r="QO26" s="568">
        <v>45.500000000000078</v>
      </c>
      <c r="QP26" s="568">
        <v>45.60000000000008</v>
      </c>
      <c r="QQ26" s="568">
        <v>45.700000000000081</v>
      </c>
      <c r="QR26" s="568">
        <v>45.800000000000082</v>
      </c>
      <c r="QS26" s="568">
        <v>45.900000000000084</v>
      </c>
      <c r="QT26" s="568">
        <v>46.000000000000085</v>
      </c>
      <c r="QU26" s="568">
        <v>46.100000000000087</v>
      </c>
      <c r="QV26" s="568">
        <v>46.200000000000088</v>
      </c>
      <c r="QW26" s="568">
        <v>46.30000000000009</v>
      </c>
      <c r="QX26" s="568">
        <v>46.400000000000091</v>
      </c>
      <c r="QY26" s="568">
        <v>46.500000000000092</v>
      </c>
      <c r="QZ26" s="568">
        <v>46.600000000000094</v>
      </c>
      <c r="RA26" s="568">
        <v>46.700000000000095</v>
      </c>
      <c r="RB26" s="568">
        <v>46.800000000000097</v>
      </c>
      <c r="RC26" s="568">
        <v>46.900000000000098</v>
      </c>
      <c r="RD26" s="568">
        <v>47.000000000000099</v>
      </c>
      <c r="RE26" s="568">
        <v>47.100000000000101</v>
      </c>
      <c r="RF26" s="568">
        <v>47.200000000000102</v>
      </c>
      <c r="RG26" s="568">
        <v>47.300000000000104</v>
      </c>
      <c r="RH26" s="568">
        <v>47.400000000000105</v>
      </c>
      <c r="RI26" s="568">
        <v>47.500000000000107</v>
      </c>
      <c r="RJ26" s="568">
        <v>47.600000000000108</v>
      </c>
      <c r="RK26" s="568">
        <v>47.700000000000109</v>
      </c>
      <c r="RL26" s="568">
        <v>47.800000000000111</v>
      </c>
      <c r="RM26" s="568">
        <v>47.900000000000112</v>
      </c>
      <c r="RN26" s="568">
        <v>48.000000000000114</v>
      </c>
      <c r="RO26" s="568">
        <v>48.100000000000115</v>
      </c>
      <c r="RP26" s="568">
        <v>48.200000000000117</v>
      </c>
      <c r="RQ26" s="568">
        <v>48.300000000000118</v>
      </c>
      <c r="RR26" s="568">
        <v>48.400000000000119</v>
      </c>
      <c r="RS26" s="568">
        <v>48.500000000000121</v>
      </c>
      <c r="RT26" s="568">
        <v>48.600000000000122</v>
      </c>
      <c r="RU26" s="568">
        <v>48.700000000000124</v>
      </c>
      <c r="RV26" s="568">
        <v>48.800000000000125</v>
      </c>
      <c r="RW26" s="568">
        <v>48.900000000000126</v>
      </c>
      <c r="RX26" s="568">
        <v>49.000000000000128</v>
      </c>
      <c r="RY26" s="568">
        <v>49.100000000000129</v>
      </c>
      <c r="RZ26" s="568">
        <v>49.200000000000131</v>
      </c>
      <c r="SA26" s="568">
        <v>49.300000000000132</v>
      </c>
      <c r="SB26" s="568">
        <v>49.400000000000134</v>
      </c>
      <c r="SC26" s="568">
        <v>49.500000000000135</v>
      </c>
      <c r="SD26" s="568">
        <v>49.600000000000136</v>
      </c>
      <c r="SE26" s="568">
        <v>49.700000000000138</v>
      </c>
      <c r="SF26" s="568">
        <v>49.800000000000139</v>
      </c>
      <c r="SG26" s="568">
        <v>49.900000000000141</v>
      </c>
      <c r="SH26" s="568">
        <v>50.000000000000142</v>
      </c>
      <c r="SI26" s="568">
        <v>50.100000000000144</v>
      </c>
      <c r="SJ26" s="568">
        <v>50.200000000000145</v>
      </c>
      <c r="SK26" s="568">
        <v>50.300000000000146</v>
      </c>
      <c r="SL26" s="568">
        <v>50.400000000000148</v>
      </c>
      <c r="SM26" s="568">
        <v>50.500000000000149</v>
      </c>
      <c r="SN26" s="568">
        <v>50.600000000000151</v>
      </c>
      <c r="SO26" s="568">
        <v>50.700000000000152</v>
      </c>
      <c r="SP26" s="568">
        <v>50.800000000000153</v>
      </c>
      <c r="SQ26" s="568">
        <v>50.900000000000155</v>
      </c>
      <c r="SR26" s="568">
        <v>51.000000000000156</v>
      </c>
      <c r="SS26" s="568">
        <v>51.100000000000158</v>
      </c>
      <c r="ST26" s="568">
        <v>51.200000000000159</v>
      </c>
      <c r="SU26" s="568">
        <v>51.300000000000161</v>
      </c>
      <c r="SV26" s="568">
        <v>51.400000000000162</v>
      </c>
      <c r="SW26" s="568">
        <v>51.500000000000163</v>
      </c>
      <c r="SX26" s="568">
        <v>51.600000000000165</v>
      </c>
      <c r="SY26" s="568">
        <v>51.700000000000166</v>
      </c>
      <c r="SZ26" s="568">
        <v>51.800000000000168</v>
      </c>
      <c r="TA26" s="568">
        <v>51.900000000000169</v>
      </c>
      <c r="TB26" s="568">
        <v>52.000000000000171</v>
      </c>
      <c r="TC26" s="568">
        <v>52.100000000000172</v>
      </c>
      <c r="TD26" s="568">
        <v>52.200000000000173</v>
      </c>
      <c r="TE26" s="568">
        <v>52.300000000000175</v>
      </c>
      <c r="TF26" s="568">
        <v>52.400000000000176</v>
      </c>
      <c r="TG26" s="568">
        <v>52.500000000000178</v>
      </c>
      <c r="TH26" s="568">
        <v>52.600000000000179</v>
      </c>
      <c r="TI26" s="568">
        <v>52.70000000000018</v>
      </c>
      <c r="TJ26" s="568">
        <v>52.800000000000182</v>
      </c>
      <c r="TK26" s="568">
        <v>52.900000000000183</v>
      </c>
      <c r="TL26" s="568">
        <v>53.000000000000185</v>
      </c>
      <c r="TM26" s="568">
        <v>53.100000000000186</v>
      </c>
      <c r="TN26" s="568">
        <v>53.200000000000188</v>
      </c>
      <c r="TO26" s="568">
        <v>53.300000000000189</v>
      </c>
      <c r="TP26" s="568">
        <v>53.40000000000019</v>
      </c>
      <c r="TQ26" s="568">
        <v>53.500000000000192</v>
      </c>
      <c r="TR26" s="568">
        <v>53.600000000000193</v>
      </c>
      <c r="TS26" s="568">
        <v>53.700000000000195</v>
      </c>
      <c r="TT26" s="568">
        <v>53.800000000000196</v>
      </c>
      <c r="TU26" s="568">
        <v>53.900000000000198</v>
      </c>
      <c r="TV26" s="568">
        <v>54.000000000000199</v>
      </c>
      <c r="TW26" s="568">
        <v>54.1000000000002</v>
      </c>
      <c r="TX26" s="568">
        <v>54.200000000000202</v>
      </c>
      <c r="TY26" s="568">
        <v>54.300000000000203</v>
      </c>
      <c r="TZ26" s="568">
        <v>54.400000000000205</v>
      </c>
      <c r="UA26" s="568">
        <v>54.500000000000206</v>
      </c>
      <c r="UB26" s="568">
        <v>54.600000000000207</v>
      </c>
      <c r="UC26" s="568">
        <v>54.700000000000209</v>
      </c>
      <c r="UD26" s="568">
        <v>54.80000000000021</v>
      </c>
      <c r="UE26" s="568">
        <v>54.900000000000212</v>
      </c>
      <c r="UF26" s="568">
        <v>55.000000000000213</v>
      </c>
      <c r="UG26" s="568">
        <v>55.100000000000215</v>
      </c>
      <c r="UH26" s="568">
        <v>55.200000000000216</v>
      </c>
      <c r="UI26" s="568">
        <v>55.300000000000217</v>
      </c>
      <c r="UJ26" s="568">
        <v>55.400000000000219</v>
      </c>
      <c r="UK26" s="568">
        <v>55.50000000000022</v>
      </c>
      <c r="UL26" s="568">
        <v>55.600000000000222</v>
      </c>
      <c r="UM26" s="568">
        <v>55.700000000000223</v>
      </c>
      <c r="UN26" s="568">
        <v>55.800000000000225</v>
      </c>
      <c r="UO26" s="568">
        <v>55.900000000000226</v>
      </c>
      <c r="UP26" s="568">
        <v>56.000000000000227</v>
      </c>
      <c r="UQ26" s="568">
        <v>56.100000000000229</v>
      </c>
      <c r="UR26" s="568">
        <v>56.20000000000023</v>
      </c>
      <c r="US26" s="568">
        <v>56.300000000000232</v>
      </c>
      <c r="UT26" s="568">
        <v>56.400000000000233</v>
      </c>
      <c r="UU26" s="568">
        <v>56.500000000000234</v>
      </c>
      <c r="UV26" s="568">
        <v>56.600000000000236</v>
      </c>
      <c r="UW26" s="568">
        <v>56.700000000000237</v>
      </c>
      <c r="UX26" s="568">
        <v>56.800000000000239</v>
      </c>
      <c r="UY26" s="568">
        <v>56.90000000000024</v>
      </c>
      <c r="UZ26" s="568">
        <v>57.000000000000242</v>
      </c>
      <c r="VA26" s="568">
        <v>57.100000000000243</v>
      </c>
      <c r="VB26" s="568">
        <v>57.200000000000244</v>
      </c>
      <c r="VC26" s="568">
        <v>57.300000000000246</v>
      </c>
      <c r="VD26" s="568">
        <v>57.400000000000247</v>
      </c>
      <c r="VE26" s="568">
        <v>57.500000000000249</v>
      </c>
      <c r="VF26" s="568">
        <v>57.60000000000025</v>
      </c>
      <c r="VG26" s="568">
        <v>57.700000000000252</v>
      </c>
      <c r="VH26" s="568">
        <v>57.800000000000253</v>
      </c>
      <c r="VI26" s="568">
        <v>57.900000000000254</v>
      </c>
      <c r="VJ26" s="568">
        <v>58.000000000000256</v>
      </c>
      <c r="VK26" s="568">
        <v>58.100000000000257</v>
      </c>
      <c r="VL26" s="568">
        <v>58.200000000000259</v>
      </c>
      <c r="VM26" s="568">
        <v>58.30000000000026</v>
      </c>
      <c r="VN26" s="568">
        <v>58.400000000000261</v>
      </c>
      <c r="VO26" s="568">
        <v>58.500000000000263</v>
      </c>
      <c r="VP26" s="568">
        <v>58.600000000000264</v>
      </c>
      <c r="VQ26" s="568">
        <v>58.700000000000266</v>
      </c>
      <c r="VR26" s="568">
        <v>58.800000000000267</v>
      </c>
      <c r="VS26" s="568">
        <v>58.900000000000269</v>
      </c>
      <c r="VT26" s="568">
        <v>59.00000000000027</v>
      </c>
      <c r="VU26" s="568">
        <v>59.100000000000271</v>
      </c>
      <c r="VV26" s="568">
        <v>59.200000000000273</v>
      </c>
      <c r="VW26" s="568">
        <v>59.300000000000274</v>
      </c>
      <c r="VX26" s="568">
        <v>59.400000000000276</v>
      </c>
      <c r="VY26" s="568">
        <v>59.500000000000277</v>
      </c>
      <c r="VZ26" s="568">
        <v>59.600000000000279</v>
      </c>
      <c r="WA26" s="568">
        <v>59.70000000000028</v>
      </c>
      <c r="WB26" s="568">
        <v>59.800000000000281</v>
      </c>
      <c r="WC26" s="568">
        <v>59.900000000000283</v>
      </c>
      <c r="WD26" s="568">
        <v>60.000000000000284</v>
      </c>
      <c r="WE26" s="568">
        <v>60.1</v>
      </c>
      <c r="WF26" s="568">
        <v>60.2</v>
      </c>
      <c r="WG26" s="568">
        <v>60.300000000000004</v>
      </c>
      <c r="WH26" s="568">
        <v>60.400000000000006</v>
      </c>
      <c r="WI26" s="568">
        <v>60.500000000000007</v>
      </c>
      <c r="WJ26" s="568">
        <v>60.600000000000009</v>
      </c>
      <c r="WK26" s="568">
        <v>60.70000000000001</v>
      </c>
      <c r="WL26" s="568">
        <v>60.800000000000011</v>
      </c>
      <c r="WM26" s="568">
        <v>60.900000000000013</v>
      </c>
      <c r="WN26" s="568">
        <v>61.000000000000014</v>
      </c>
      <c r="WO26" s="568">
        <v>61.100000000000016</v>
      </c>
      <c r="WP26" s="568">
        <v>61.200000000000017</v>
      </c>
      <c r="WQ26" s="568">
        <v>61.300000000000018</v>
      </c>
      <c r="WR26" s="568">
        <v>61.40000000000002</v>
      </c>
      <c r="WS26" s="568">
        <v>61.500000000000021</v>
      </c>
      <c r="WT26" s="568">
        <v>61.600000000000023</v>
      </c>
      <c r="WU26" s="568">
        <v>61.700000000000024</v>
      </c>
      <c r="WV26" s="568">
        <v>61.800000000000026</v>
      </c>
      <c r="WW26" s="568">
        <v>61.900000000000027</v>
      </c>
      <c r="WX26" s="568">
        <v>62.000000000000028</v>
      </c>
      <c r="WY26" s="568">
        <v>62.10000000000003</v>
      </c>
      <c r="WZ26" s="568">
        <v>62.200000000000031</v>
      </c>
      <c r="XA26" s="568">
        <v>62.300000000000033</v>
      </c>
      <c r="XB26" s="568">
        <v>62.400000000000034</v>
      </c>
      <c r="XC26" s="568">
        <v>62.500000000000036</v>
      </c>
      <c r="XD26" s="568">
        <v>62.600000000000037</v>
      </c>
      <c r="XE26" s="568">
        <v>62.700000000000038</v>
      </c>
      <c r="XF26" s="568">
        <v>62.80000000000004</v>
      </c>
      <c r="XG26" s="568">
        <v>62.900000000000041</v>
      </c>
      <c r="XH26" s="568">
        <v>63.000000000000043</v>
      </c>
      <c r="XI26" s="568">
        <v>63.100000000000044</v>
      </c>
      <c r="XJ26" s="568">
        <v>63.200000000000045</v>
      </c>
      <c r="XK26" s="568">
        <v>63.300000000000047</v>
      </c>
      <c r="XL26" s="568">
        <v>63.400000000000048</v>
      </c>
      <c r="XM26" s="568">
        <v>63.50000000000005</v>
      </c>
      <c r="XN26" s="568">
        <v>63.600000000000051</v>
      </c>
      <c r="XO26" s="568">
        <v>63.700000000000053</v>
      </c>
      <c r="XP26" s="568">
        <v>63.800000000000054</v>
      </c>
      <c r="XQ26" s="568">
        <v>63.900000000000055</v>
      </c>
      <c r="XR26" s="568">
        <v>64.000000000000057</v>
      </c>
      <c r="XS26" s="568">
        <v>64.100000000000051</v>
      </c>
      <c r="XT26" s="568">
        <v>64.200000000000045</v>
      </c>
      <c r="XU26" s="568">
        <v>64.30000000000004</v>
      </c>
      <c r="XV26" s="568">
        <v>64.400000000000034</v>
      </c>
      <c r="XW26" s="568">
        <v>64.500000000000028</v>
      </c>
      <c r="XX26" s="568">
        <v>64.600000000000023</v>
      </c>
      <c r="XY26" s="568">
        <v>64.700000000000017</v>
      </c>
      <c r="XZ26" s="568">
        <v>64.800000000000011</v>
      </c>
      <c r="YA26" s="568">
        <v>64.900000000000006</v>
      </c>
      <c r="YB26" s="568">
        <v>65</v>
      </c>
      <c r="YC26" s="568">
        <v>65.099999999999994</v>
      </c>
      <c r="YD26" s="568">
        <v>65.199999999999989</v>
      </c>
      <c r="YE26" s="568">
        <v>65.299999999999983</v>
      </c>
      <c r="YF26" s="568">
        <v>65.399999999999977</v>
      </c>
      <c r="YG26" s="568">
        <v>65.499999999999972</v>
      </c>
      <c r="YH26" s="568">
        <v>65.599999999999966</v>
      </c>
      <c r="YI26" s="568">
        <v>65.69999999999996</v>
      </c>
      <c r="YJ26" s="568">
        <v>65.799999999999955</v>
      </c>
      <c r="YK26" s="568">
        <v>65.899999999999949</v>
      </c>
      <c r="YL26" s="568">
        <v>65.999999999999943</v>
      </c>
      <c r="YM26" s="568">
        <v>66.099999999999937</v>
      </c>
      <c r="YN26" s="568">
        <v>66.199999999999932</v>
      </c>
      <c r="YO26" s="568">
        <v>66.299999999999926</v>
      </c>
      <c r="YP26" s="568">
        <v>66.39999999999992</v>
      </c>
      <c r="YQ26" s="568">
        <v>66.499999999999915</v>
      </c>
      <c r="YR26" s="568">
        <v>66.599999999999909</v>
      </c>
      <c r="YS26" s="568">
        <v>66.699999999999903</v>
      </c>
      <c r="YT26" s="568">
        <v>66.799999999999898</v>
      </c>
      <c r="YU26" s="568">
        <v>66.899999999999892</v>
      </c>
      <c r="YV26" s="568">
        <v>66.999999999999886</v>
      </c>
      <c r="YW26" s="568">
        <v>67.099999999999881</v>
      </c>
      <c r="YX26" s="568">
        <v>67.199999999999875</v>
      </c>
      <c r="YY26" s="568">
        <v>67.299999999999869</v>
      </c>
      <c r="YZ26" s="568">
        <v>67.399999999999864</v>
      </c>
      <c r="ZA26" s="568">
        <v>67.499999999999858</v>
      </c>
      <c r="ZB26" s="568">
        <v>67.599999999999852</v>
      </c>
      <c r="ZC26" s="568">
        <v>67.699999999999847</v>
      </c>
      <c r="ZD26" s="568">
        <v>67.799999999999841</v>
      </c>
      <c r="ZE26" s="568">
        <v>67.899999999999835</v>
      </c>
      <c r="ZF26" s="568">
        <v>67.999999999999829</v>
      </c>
      <c r="ZG26" s="568">
        <v>68.099999999999824</v>
      </c>
      <c r="ZH26" s="568">
        <v>68.199999999999818</v>
      </c>
      <c r="ZI26" s="568">
        <v>68.299999999999812</v>
      </c>
      <c r="ZJ26" s="568">
        <v>68.399999999999807</v>
      </c>
      <c r="ZK26" s="568">
        <v>68.499999999999801</v>
      </c>
      <c r="ZL26" s="568">
        <v>68.599999999999795</v>
      </c>
      <c r="ZM26" s="568">
        <v>68.69999999999979</v>
      </c>
      <c r="ZN26" s="568">
        <v>68.799999999999784</v>
      </c>
      <c r="ZO26" s="568">
        <v>68.899999999999778</v>
      </c>
      <c r="ZP26" s="568">
        <v>68.999999999999773</v>
      </c>
      <c r="ZQ26" s="568">
        <v>69.099999999999767</v>
      </c>
      <c r="ZR26" s="568">
        <v>69.199999999999761</v>
      </c>
      <c r="ZS26" s="568">
        <v>69.299999999999756</v>
      </c>
      <c r="ZT26" s="568">
        <v>69.39999999999975</v>
      </c>
      <c r="ZU26" s="568">
        <v>69.499999999999744</v>
      </c>
      <c r="ZV26" s="568">
        <v>69.599999999999739</v>
      </c>
      <c r="ZW26" s="568">
        <v>69.699999999999733</v>
      </c>
      <c r="ZX26" s="568">
        <v>69.799999999999727</v>
      </c>
      <c r="ZY26" s="568">
        <v>69.899999999999721</v>
      </c>
      <c r="ZZ26" s="568">
        <v>69.999999999999716</v>
      </c>
      <c r="AAA26" s="568">
        <v>70.09999999999971</v>
      </c>
      <c r="AAB26" s="568">
        <v>70.199999999999704</v>
      </c>
      <c r="AAC26" s="568">
        <v>70.299999999999699</v>
      </c>
      <c r="AAD26" s="568">
        <v>70.399999999999693</v>
      </c>
      <c r="AAE26" s="568">
        <v>70.499999999999687</v>
      </c>
      <c r="AAF26" s="568">
        <v>70.599999999999682</v>
      </c>
      <c r="AAG26" s="568">
        <v>70.699999999999676</v>
      </c>
      <c r="AAH26" s="568">
        <v>70.79999999999967</v>
      </c>
      <c r="AAI26" s="568">
        <v>70.899999999999665</v>
      </c>
      <c r="AAJ26" s="568">
        <v>70.999999999999659</v>
      </c>
      <c r="AAK26" s="568">
        <v>71.099999999999653</v>
      </c>
      <c r="AAL26" s="568">
        <v>71.199999999999648</v>
      </c>
      <c r="AAM26" s="568">
        <v>71.299999999999642</v>
      </c>
      <c r="AAN26" s="568">
        <v>71.399999999999636</v>
      </c>
      <c r="AAO26" s="568">
        <v>71.499999999999631</v>
      </c>
      <c r="AAP26" s="568">
        <v>71.599999999999625</v>
      </c>
      <c r="AAQ26" s="568">
        <v>71.699999999999619</v>
      </c>
      <c r="AAR26" s="568">
        <v>71.799999999999613</v>
      </c>
      <c r="AAS26" s="568">
        <v>71.899999999999608</v>
      </c>
      <c r="AAT26" s="568">
        <v>71.999999999999602</v>
      </c>
      <c r="AAU26" s="568">
        <v>72.099999999999596</v>
      </c>
      <c r="AAV26" s="568">
        <v>72.199999999999591</v>
      </c>
      <c r="AAW26" s="568">
        <v>72.299999999999585</v>
      </c>
      <c r="AAX26" s="568">
        <v>72.399999999999579</v>
      </c>
      <c r="AAY26" s="568">
        <v>72.499999999999574</v>
      </c>
      <c r="AAZ26" s="568">
        <v>72.599999999999568</v>
      </c>
      <c r="ABA26" s="568">
        <v>72.699999999999562</v>
      </c>
      <c r="ABB26" s="568">
        <v>72.799999999999557</v>
      </c>
      <c r="ABC26" s="568">
        <v>72.899999999999551</v>
      </c>
      <c r="ABD26" s="568">
        <v>72.999999999999545</v>
      </c>
      <c r="ABE26" s="568">
        <v>73.09999999999954</v>
      </c>
      <c r="ABF26" s="568">
        <v>73.199999999999534</v>
      </c>
      <c r="ABG26" s="568">
        <v>73.299999999999528</v>
      </c>
      <c r="ABH26" s="568">
        <v>73.399999999999523</v>
      </c>
      <c r="ABI26" s="568">
        <v>73.499999999999517</v>
      </c>
      <c r="ABJ26" s="568">
        <v>73.599999999999511</v>
      </c>
      <c r="ABK26" s="568">
        <v>73.699999999999505</v>
      </c>
      <c r="ABL26" s="568">
        <v>73.7999999999995</v>
      </c>
      <c r="ABM26" s="568">
        <v>73.899999999999494</v>
      </c>
      <c r="ABN26" s="568">
        <v>73.999999999999488</v>
      </c>
      <c r="ABO26" s="568">
        <v>74.099999999999483</v>
      </c>
      <c r="ABP26" s="568">
        <v>74.199999999999477</v>
      </c>
      <c r="ABQ26" s="568">
        <v>74.299999999999471</v>
      </c>
      <c r="ABR26" s="568">
        <v>74.399999999999466</v>
      </c>
      <c r="ABS26" s="568">
        <v>74.49999999999946</v>
      </c>
      <c r="ABT26" s="568">
        <v>74.599999999999454</v>
      </c>
      <c r="ABU26" s="568">
        <v>74.699999999999449</v>
      </c>
      <c r="ABV26" s="568">
        <v>74.799999999999443</v>
      </c>
      <c r="ABW26" s="568">
        <v>74.899999999999437</v>
      </c>
      <c r="ABX26" s="568">
        <v>74.999999999999432</v>
      </c>
      <c r="ABY26" s="568">
        <v>75.099999999999426</v>
      </c>
      <c r="ABZ26" s="568">
        <v>75.19999999999942</v>
      </c>
      <c r="ACA26" s="568">
        <v>75.299999999999415</v>
      </c>
      <c r="ACB26" s="568">
        <v>75.399999999999409</v>
      </c>
      <c r="ACC26" s="568">
        <v>75.499999999999403</v>
      </c>
      <c r="ACD26" s="568">
        <v>75.599999999999397</v>
      </c>
      <c r="ACE26" s="568">
        <v>75.699999999999392</v>
      </c>
      <c r="ACF26" s="568">
        <v>75.799999999999386</v>
      </c>
      <c r="ACG26" s="568">
        <v>75.89999999999938</v>
      </c>
      <c r="ACH26" s="568">
        <v>75.999999999999375</v>
      </c>
      <c r="ACI26" s="568">
        <v>76.099999999999369</v>
      </c>
      <c r="ACJ26" s="568">
        <v>76.199999999999363</v>
      </c>
      <c r="ACK26" s="568">
        <v>76.299999999999358</v>
      </c>
      <c r="ACL26" s="568">
        <v>76.399999999999352</v>
      </c>
      <c r="ACM26" s="568">
        <v>76.499999999999346</v>
      </c>
      <c r="ACN26" s="568">
        <v>76.599999999999341</v>
      </c>
      <c r="ACO26" s="568">
        <v>76.699999999999335</v>
      </c>
      <c r="ACP26" s="568">
        <v>76.799999999999329</v>
      </c>
      <c r="ACQ26" s="568">
        <v>76.899999999999324</v>
      </c>
      <c r="ACR26" s="568">
        <v>76.999999999999318</v>
      </c>
      <c r="ACS26" s="568">
        <v>77.099999999999312</v>
      </c>
      <c r="ACT26" s="568">
        <v>77.199999999999307</v>
      </c>
      <c r="ACU26" s="568">
        <v>77.299999999999301</v>
      </c>
      <c r="ACV26" s="568">
        <v>77.399999999999295</v>
      </c>
      <c r="ACW26" s="568">
        <v>77.499999999999289</v>
      </c>
      <c r="ACX26" s="568">
        <v>77.599999999999284</v>
      </c>
      <c r="ACY26" s="568">
        <v>77.699999999999278</v>
      </c>
      <c r="ACZ26" s="568">
        <v>77.799999999999272</v>
      </c>
      <c r="ADA26" s="568">
        <v>77.899999999999267</v>
      </c>
      <c r="ADB26" s="568">
        <v>77.999999999999261</v>
      </c>
      <c r="ADC26" s="568">
        <v>78.099999999999255</v>
      </c>
      <c r="ADD26" s="568">
        <v>78.19999999999925</v>
      </c>
      <c r="ADE26" s="568">
        <v>78.299999999999244</v>
      </c>
      <c r="ADF26" s="568">
        <v>78.399999999999238</v>
      </c>
      <c r="ADG26" s="568">
        <v>78.499999999999233</v>
      </c>
      <c r="ADH26" s="568">
        <v>78.599999999999227</v>
      </c>
      <c r="ADI26" s="568">
        <v>78.699999999999221</v>
      </c>
      <c r="ADJ26" s="568">
        <v>78.799999999999216</v>
      </c>
      <c r="ADK26" s="568">
        <v>78.89999999999921</v>
      </c>
      <c r="ADL26" s="568">
        <v>78.999999999999204</v>
      </c>
      <c r="ADM26" s="568">
        <v>79.099999999999199</v>
      </c>
      <c r="ADN26" s="568">
        <v>79.199999999999193</v>
      </c>
      <c r="ADO26" s="568">
        <v>79.299999999999187</v>
      </c>
      <c r="ADP26" s="568">
        <v>79.399999999999181</v>
      </c>
      <c r="ADQ26" s="568">
        <v>79.499999999999176</v>
      </c>
      <c r="ADR26" s="568">
        <v>79.59999999999917</v>
      </c>
      <c r="ADS26" s="568">
        <v>79.699999999999164</v>
      </c>
      <c r="ADT26" s="568">
        <v>79.799999999999159</v>
      </c>
      <c r="ADU26" s="568">
        <v>79.899999999999153</v>
      </c>
      <c r="ADV26" s="568">
        <v>79.999999999999147</v>
      </c>
      <c r="ADW26" s="569"/>
    </row>
    <row r="27" spans="1:803" s="488" customFormat="1" x14ac:dyDescent="0.3">
      <c r="A27" s="570">
        <v>1</v>
      </c>
      <c r="B27" s="162" t="s">
        <v>49</v>
      </c>
      <c r="C27" s="154">
        <v>0.492000881</v>
      </c>
      <c r="D27" s="154">
        <v>0.49200352400000003</v>
      </c>
      <c r="E27" s="154">
        <v>0.49200792900000001</v>
      </c>
      <c r="F27" s="154">
        <v>0.49201409600000007</v>
      </c>
      <c r="G27" s="154">
        <v>0.49202202500000003</v>
      </c>
      <c r="H27" s="154">
        <v>0.49203171600000006</v>
      </c>
      <c r="I27" s="154">
        <v>0.492043169</v>
      </c>
      <c r="J27" s="154">
        <v>0.49205638400000007</v>
      </c>
      <c r="K27" s="154">
        <v>0.49207136099999998</v>
      </c>
      <c r="L27" s="154">
        <v>0.49208809999999997</v>
      </c>
      <c r="M27" s="154">
        <v>0.49210660100000003</v>
      </c>
      <c r="N27" s="154">
        <v>0.49212686400000005</v>
      </c>
      <c r="O27" s="154">
        <v>0.49214888900000003</v>
      </c>
      <c r="P27" s="154">
        <v>0.49217267599999998</v>
      </c>
      <c r="Q27" s="155">
        <v>0.49219822499999999</v>
      </c>
      <c r="R27" s="155">
        <v>0.49222553600000007</v>
      </c>
      <c r="S27" s="155">
        <v>0.49225460900000001</v>
      </c>
      <c r="T27" s="155">
        <v>0.49228544400000002</v>
      </c>
      <c r="U27" s="155">
        <v>0.49231804100000004</v>
      </c>
      <c r="V27" s="155">
        <v>0.49235240000000002</v>
      </c>
      <c r="W27" s="155">
        <v>0.49238852100000002</v>
      </c>
      <c r="X27" s="155">
        <v>0.49242640400000004</v>
      </c>
      <c r="Y27" s="155">
        <v>0.49246604900000002</v>
      </c>
      <c r="Z27" s="155">
        <v>0.49250745600000001</v>
      </c>
      <c r="AA27" s="155">
        <v>0.49255062500000002</v>
      </c>
      <c r="AB27" s="155">
        <v>0.49259555600000005</v>
      </c>
      <c r="AC27" s="155">
        <v>0.49264224900000003</v>
      </c>
      <c r="AD27" s="155">
        <v>0.49269070400000003</v>
      </c>
      <c r="AE27" s="155">
        <v>0.49274092100000005</v>
      </c>
      <c r="AF27" s="155">
        <v>0.49279290000000003</v>
      </c>
      <c r="AG27" s="155">
        <v>0.49284664100000003</v>
      </c>
      <c r="AH27" s="155">
        <v>0.49290214400000004</v>
      </c>
      <c r="AI27" s="155">
        <v>0.49295940900000007</v>
      </c>
      <c r="AJ27" s="155">
        <v>0.49301843600000006</v>
      </c>
      <c r="AK27" s="155">
        <v>0.49307922500000001</v>
      </c>
      <c r="AL27" s="155">
        <v>0.49314177600000003</v>
      </c>
      <c r="AM27" s="155">
        <v>0.49320608900000001</v>
      </c>
      <c r="AN27" s="155">
        <v>0.49327216400000007</v>
      </c>
      <c r="AO27" s="155">
        <v>0.49334000100000003</v>
      </c>
      <c r="AP27" s="155">
        <v>0.4934096</v>
      </c>
      <c r="AQ27" s="155">
        <v>0.49348096100000005</v>
      </c>
      <c r="AR27" s="155">
        <v>0.493554084</v>
      </c>
      <c r="AS27" s="155">
        <v>0.49362896900000003</v>
      </c>
      <c r="AT27" s="155">
        <v>0.49370561600000001</v>
      </c>
      <c r="AU27" s="155">
        <v>0.49378402500000002</v>
      </c>
      <c r="AV27" s="155">
        <v>0.49386419600000003</v>
      </c>
      <c r="AW27" s="155">
        <v>0.49394612900000007</v>
      </c>
      <c r="AX27" s="155">
        <v>0.49402982400000006</v>
      </c>
      <c r="AY27" s="155">
        <v>0.49411528100000007</v>
      </c>
      <c r="AZ27" s="155">
        <v>0.49420250000000004</v>
      </c>
      <c r="BA27" s="155">
        <v>0.49429148100000009</v>
      </c>
      <c r="BB27" s="155">
        <v>0.49438222399999998</v>
      </c>
      <c r="BC27" s="155">
        <v>0.494474729</v>
      </c>
      <c r="BD27" s="155">
        <v>0.49456899599999998</v>
      </c>
      <c r="BE27" s="155">
        <v>0.49466502500000004</v>
      </c>
      <c r="BF27" s="155">
        <v>0.49476281599999999</v>
      </c>
      <c r="BG27" s="155">
        <v>0.49486236900000002</v>
      </c>
      <c r="BH27" s="155">
        <v>0.49496368400000001</v>
      </c>
      <c r="BI27" s="155">
        <v>0.49506676100000002</v>
      </c>
      <c r="BJ27" s="155">
        <v>0.49517160000000005</v>
      </c>
      <c r="BK27" s="155">
        <v>0.49527820099999997</v>
      </c>
      <c r="BL27" s="155">
        <v>0.49538656400000003</v>
      </c>
      <c r="BM27" s="155">
        <v>0.49549668899999999</v>
      </c>
      <c r="BN27" s="155">
        <v>0.49560857600000008</v>
      </c>
      <c r="BO27" s="155">
        <v>0.49572222500000002</v>
      </c>
      <c r="BP27" s="155">
        <v>0.49583763600000003</v>
      </c>
      <c r="BQ27" s="155">
        <v>0.49595480900000005</v>
      </c>
      <c r="BR27" s="155">
        <v>0.49607374400000004</v>
      </c>
      <c r="BS27" s="155">
        <v>0.49619444100000004</v>
      </c>
      <c r="BT27" s="155">
        <v>0.49631690000000001</v>
      </c>
      <c r="BU27" s="155">
        <v>0.49644112099999999</v>
      </c>
      <c r="BV27" s="155">
        <v>0.49656710400000004</v>
      </c>
      <c r="BW27" s="155">
        <v>0.49669484899999999</v>
      </c>
      <c r="BX27" s="155">
        <v>0.49682435599999997</v>
      </c>
      <c r="BY27" s="155">
        <v>0.49695562500000001</v>
      </c>
      <c r="BZ27" s="155">
        <v>0.49708865600000002</v>
      </c>
      <c r="CA27" s="155">
        <v>0.49722344900000004</v>
      </c>
      <c r="CB27" s="155">
        <v>0.49736000400000002</v>
      </c>
      <c r="CC27" s="155">
        <v>0.49749832099999997</v>
      </c>
      <c r="CD27" s="155">
        <v>0.49763840000000004</v>
      </c>
      <c r="CE27" s="155">
        <v>0.49778024100000001</v>
      </c>
      <c r="CF27" s="155">
        <v>0.497923844</v>
      </c>
      <c r="CG27" s="155">
        <v>0.49806920900000001</v>
      </c>
      <c r="CH27" s="155">
        <v>0.49821633599999998</v>
      </c>
      <c r="CI27" s="155">
        <v>0.49836522500000002</v>
      </c>
      <c r="CJ27" s="155">
        <v>0.49851587600000002</v>
      </c>
      <c r="CK27" s="155">
        <v>0.49866828900000004</v>
      </c>
      <c r="CL27" s="155">
        <v>0.49882246400000002</v>
      </c>
      <c r="CM27" s="155">
        <v>0.49897840100000002</v>
      </c>
      <c r="CN27" s="155">
        <v>0.49913609999999997</v>
      </c>
      <c r="CO27" s="155">
        <v>0.499295561</v>
      </c>
      <c r="CP27" s="155">
        <v>0.49945678399999999</v>
      </c>
      <c r="CQ27" s="155">
        <v>0.49961976900000005</v>
      </c>
      <c r="CR27" s="155">
        <v>0.49978451600000001</v>
      </c>
      <c r="CS27" s="155">
        <v>0.49995102499999999</v>
      </c>
      <c r="CT27" s="155">
        <v>0.50011929600000005</v>
      </c>
      <c r="CU27" s="155">
        <v>0.500289329</v>
      </c>
      <c r="CV27" s="155">
        <v>0.50046112399999998</v>
      </c>
      <c r="CW27" s="155">
        <v>0.50063468099999997</v>
      </c>
      <c r="CX27" s="155">
        <v>0.50080999999999998</v>
      </c>
      <c r="CY27" s="154">
        <v>0.500987081</v>
      </c>
      <c r="CZ27" s="154">
        <v>0.50116592400000004</v>
      </c>
      <c r="DA27" s="154">
        <v>0.50134652899999999</v>
      </c>
      <c r="DB27" s="154">
        <v>0.50152889600000006</v>
      </c>
      <c r="DC27" s="154">
        <v>0.50171302499999992</v>
      </c>
      <c r="DD27" s="154">
        <v>0.50189891599999992</v>
      </c>
      <c r="DE27" s="154">
        <v>0.50208656900000004</v>
      </c>
      <c r="DF27" s="154">
        <v>0.50227598399999995</v>
      </c>
      <c r="DG27" s="154">
        <v>0.502467161</v>
      </c>
      <c r="DH27" s="154">
        <v>0.50266010000000005</v>
      </c>
      <c r="DI27" s="154">
        <v>0.50285480100000002</v>
      </c>
      <c r="DJ27" s="154">
        <v>0.503051264</v>
      </c>
      <c r="DK27" s="154">
        <v>0.50324948899999999</v>
      </c>
      <c r="DL27" s="155">
        <v>0.50344947600000001</v>
      </c>
      <c r="DM27" s="155">
        <v>0.50365122500000004</v>
      </c>
      <c r="DN27" s="155">
        <v>0.50385473599999997</v>
      </c>
      <c r="DO27" s="155">
        <v>0.50406000899999992</v>
      </c>
      <c r="DP27" s="155">
        <v>0.504267044</v>
      </c>
      <c r="DQ27" s="155">
        <v>0.50447584099999998</v>
      </c>
      <c r="DR27" s="155">
        <v>0.50468639999999998</v>
      </c>
      <c r="DS27" s="155">
        <v>0.50489872099999999</v>
      </c>
      <c r="DT27" s="155">
        <v>0.50511280399999992</v>
      </c>
      <c r="DU27" s="155">
        <v>0.50532864899999996</v>
      </c>
      <c r="DV27" s="155">
        <v>0.50554625599999992</v>
      </c>
      <c r="DW27" s="155">
        <v>0.505765625</v>
      </c>
      <c r="DX27" s="155">
        <v>0.50598675599999998</v>
      </c>
      <c r="DY27" s="155">
        <v>0.50620964899999998</v>
      </c>
      <c r="DZ27" s="155">
        <v>0.506434304</v>
      </c>
      <c r="EA27" s="155">
        <v>0.50666072099999993</v>
      </c>
      <c r="EB27" s="155">
        <v>0.50688889999999998</v>
      </c>
      <c r="EC27" s="155">
        <v>0.50711884100000004</v>
      </c>
      <c r="ED27" s="155">
        <v>0.5073505439999999</v>
      </c>
      <c r="EE27" s="155">
        <v>0.507584009</v>
      </c>
      <c r="EF27" s="155">
        <v>0.50781923600000001</v>
      </c>
      <c r="EG27" s="155">
        <v>0.50805622500000003</v>
      </c>
      <c r="EH27" s="155">
        <v>0.50829497599999995</v>
      </c>
      <c r="EI27" s="155">
        <v>0.5085354889999999</v>
      </c>
      <c r="EJ27" s="155">
        <v>0.50877776399999997</v>
      </c>
      <c r="EK27" s="155">
        <v>0.50902180099999994</v>
      </c>
      <c r="EL27" s="155">
        <v>0.50926759999999993</v>
      </c>
      <c r="EM27" s="155">
        <v>0.50951516099999994</v>
      </c>
      <c r="EN27" s="155">
        <v>0.50976448399999996</v>
      </c>
      <c r="EO27" s="155">
        <v>0.510015569</v>
      </c>
      <c r="EP27" s="155">
        <v>0.51026841599999995</v>
      </c>
      <c r="EQ27" s="155">
        <v>0.51052302499999991</v>
      </c>
      <c r="ER27" s="155">
        <v>0.51077939599999989</v>
      </c>
      <c r="ES27" s="155">
        <v>0.51103752899999999</v>
      </c>
      <c r="ET27" s="155">
        <v>0.51129742399999989</v>
      </c>
      <c r="EU27" s="155">
        <v>0.51155908099999992</v>
      </c>
      <c r="EV27" s="155">
        <v>0.51182249999999996</v>
      </c>
      <c r="EW27" s="155">
        <v>0.51208768099999991</v>
      </c>
      <c r="EX27" s="155">
        <v>0.51235462399999998</v>
      </c>
      <c r="EY27" s="155">
        <v>0.51262332899999985</v>
      </c>
      <c r="EZ27" s="155">
        <v>0.51289379599999985</v>
      </c>
      <c r="FA27" s="155">
        <v>0.51316602499999997</v>
      </c>
      <c r="FB27" s="155">
        <v>0.51344001599999989</v>
      </c>
      <c r="FC27" s="155">
        <v>0.51371576899999993</v>
      </c>
      <c r="FD27" s="155">
        <v>0.51399328399999999</v>
      </c>
      <c r="FE27" s="155">
        <v>0.51427256099999996</v>
      </c>
      <c r="FF27" s="155">
        <v>0.51455359999999994</v>
      </c>
      <c r="FG27" s="155">
        <v>0.51483640099999983</v>
      </c>
      <c r="FH27" s="155">
        <v>0.51512096399999985</v>
      </c>
      <c r="FI27" s="155">
        <v>0.51540728899999988</v>
      </c>
      <c r="FJ27" s="155">
        <v>0.51569537599999993</v>
      </c>
      <c r="FK27" s="155">
        <v>0.51598522499999999</v>
      </c>
      <c r="FL27" s="155">
        <v>0.51627683599999985</v>
      </c>
      <c r="FM27" s="155">
        <v>0.51657020899999995</v>
      </c>
      <c r="FN27" s="155">
        <v>0.51686534399999995</v>
      </c>
      <c r="FO27" s="155">
        <v>0.51716224099999986</v>
      </c>
      <c r="FP27" s="155">
        <v>0.5174609</v>
      </c>
      <c r="FQ27" s="155">
        <v>0.51776132099999994</v>
      </c>
      <c r="FR27" s="155">
        <v>0.5180635039999999</v>
      </c>
      <c r="FS27" s="155">
        <v>0.51836744899999987</v>
      </c>
      <c r="FT27" s="155">
        <v>0.51867315599999997</v>
      </c>
      <c r="FU27" s="155">
        <v>0.51898062499999997</v>
      </c>
      <c r="FV27" s="155">
        <v>0.51928985599999999</v>
      </c>
      <c r="FW27" s="155">
        <v>0.51960084900000003</v>
      </c>
      <c r="FX27" s="155">
        <v>0.51991360399999997</v>
      </c>
      <c r="FY27" s="155">
        <v>0.52022812099999993</v>
      </c>
      <c r="FZ27" s="155">
        <v>0.52054440000000002</v>
      </c>
      <c r="GA27" s="155">
        <v>0.52086244100000001</v>
      </c>
      <c r="GB27" s="155">
        <v>0.52118224400000002</v>
      </c>
      <c r="GC27" s="155">
        <v>0.52150380900000004</v>
      </c>
      <c r="GD27" s="155">
        <v>0.52182713599999997</v>
      </c>
      <c r="GE27" s="155">
        <v>0.52215222500000003</v>
      </c>
      <c r="GF27" s="155">
        <v>0.5224790760000001</v>
      </c>
      <c r="GG27" s="155">
        <v>0.52280768899999996</v>
      </c>
      <c r="GH27" s="155">
        <v>0.52313806400000007</v>
      </c>
      <c r="GI27" s="155">
        <v>0.52347020099999997</v>
      </c>
      <c r="GJ27" s="155">
        <v>0.52380409999999999</v>
      </c>
      <c r="GK27" s="155">
        <v>0.52413976100000004</v>
      </c>
      <c r="GL27" s="155">
        <v>0.5244771840000001</v>
      </c>
      <c r="GM27" s="155">
        <v>0.52481636900000006</v>
      </c>
      <c r="GN27" s="155">
        <v>0.52515731600000004</v>
      </c>
      <c r="GO27" s="155">
        <v>0.52550002500000004</v>
      </c>
      <c r="GP27" s="155">
        <v>0.52584449600000005</v>
      </c>
      <c r="GQ27" s="155">
        <v>0.52619072900000008</v>
      </c>
      <c r="GR27" s="155">
        <v>0.52653872400000001</v>
      </c>
      <c r="GS27" s="155">
        <v>0.52688848100000008</v>
      </c>
      <c r="GT27" s="155">
        <v>0.52724000000000015</v>
      </c>
      <c r="GU27" s="155">
        <v>0.52759328100000003</v>
      </c>
      <c r="GV27" s="155">
        <v>0.52794832400000002</v>
      </c>
      <c r="GW27" s="155">
        <v>0.52830512900000004</v>
      </c>
      <c r="GX27" s="155">
        <v>0.52866369600000007</v>
      </c>
      <c r="GY27" s="155">
        <v>0.52902402500000012</v>
      </c>
      <c r="GZ27" s="155">
        <v>0.52938611600000007</v>
      </c>
      <c r="HA27" s="155">
        <v>0.52974996900000004</v>
      </c>
      <c r="HB27" s="155">
        <v>0.53011558400000003</v>
      </c>
      <c r="HC27" s="155">
        <v>0.53048296100000014</v>
      </c>
      <c r="HD27" s="155">
        <v>0.53085210000000016</v>
      </c>
      <c r="HE27" s="155">
        <v>0.53122300100000008</v>
      </c>
      <c r="HF27" s="155">
        <v>0.53159566400000013</v>
      </c>
      <c r="HG27" s="155">
        <v>0.53197008900000009</v>
      </c>
      <c r="HH27" s="155">
        <v>0.53234627600000006</v>
      </c>
      <c r="HI27" s="155">
        <v>0.53272422500000016</v>
      </c>
      <c r="HJ27" s="155">
        <v>0.53310393600000017</v>
      </c>
      <c r="HK27" s="155">
        <v>0.53348540900000008</v>
      </c>
      <c r="HL27" s="155">
        <v>0.53386864400000011</v>
      </c>
      <c r="HM27" s="155">
        <v>0.53425364100000006</v>
      </c>
      <c r="HN27" s="155">
        <v>0.53464040000000013</v>
      </c>
      <c r="HO27" s="155">
        <v>0.5350289210000001</v>
      </c>
      <c r="HP27" s="155">
        <v>0.5354192040000002</v>
      </c>
      <c r="HQ27" s="155">
        <v>0.5358112490000001</v>
      </c>
      <c r="HR27" s="155">
        <v>0.53620505600000012</v>
      </c>
      <c r="HS27" s="155">
        <v>0.53660062500000016</v>
      </c>
      <c r="HT27" s="155">
        <v>0.53699795600000011</v>
      </c>
      <c r="HU27" s="155">
        <v>0.53739704900000018</v>
      </c>
      <c r="HV27" s="155">
        <v>0.53779790400000016</v>
      </c>
      <c r="HW27" s="155">
        <v>0.53820052100000015</v>
      </c>
      <c r="HX27" s="155">
        <v>0.53860490000000016</v>
      </c>
      <c r="HY27" s="155">
        <v>0.53901104100000019</v>
      </c>
      <c r="HZ27" s="155">
        <v>0.53941894400000023</v>
      </c>
      <c r="IA27" s="155">
        <v>0.53982860900000018</v>
      </c>
      <c r="IB27" s="155">
        <v>0.54024003600000026</v>
      </c>
      <c r="IC27" s="155">
        <v>0.54065322500000024</v>
      </c>
      <c r="ID27" s="155">
        <v>0.54106817600000023</v>
      </c>
      <c r="IE27" s="155">
        <v>0.54148488900000025</v>
      </c>
      <c r="IF27" s="155">
        <v>0.54190336400000028</v>
      </c>
      <c r="IG27" s="155">
        <v>0.54232360100000021</v>
      </c>
      <c r="IH27" s="155">
        <v>0.54274560000000027</v>
      </c>
      <c r="II27" s="155">
        <v>0.54316936100000024</v>
      </c>
      <c r="IJ27" s="155">
        <v>0.54359488400000033</v>
      </c>
      <c r="IK27" s="155">
        <v>0.54402216900000022</v>
      </c>
      <c r="IL27" s="155">
        <v>0.54445121600000024</v>
      </c>
      <c r="IM27" s="155">
        <v>0.54488202500000027</v>
      </c>
      <c r="IN27" s="155">
        <v>0.54531459600000032</v>
      </c>
      <c r="IO27" s="155">
        <v>0.54574892900000027</v>
      </c>
      <c r="IP27" s="155">
        <v>0.54618502400000035</v>
      </c>
      <c r="IQ27" s="155">
        <v>0.54662288100000034</v>
      </c>
      <c r="IR27" s="155">
        <v>0.54706250000000034</v>
      </c>
      <c r="IS27" s="155">
        <v>0.54750388100000036</v>
      </c>
      <c r="IT27" s="155">
        <v>0.54794702400000039</v>
      </c>
      <c r="IU27" s="155">
        <v>0.54839192900000033</v>
      </c>
      <c r="IV27" s="155">
        <v>0.5488385960000004</v>
      </c>
      <c r="IW27" s="155">
        <v>0.54928702500000037</v>
      </c>
      <c r="IX27" s="155">
        <v>0.54973721600000036</v>
      </c>
      <c r="IY27" s="155">
        <v>0.55018916900000037</v>
      </c>
      <c r="IZ27" s="155">
        <v>0.55064288400000039</v>
      </c>
      <c r="JA27" s="155">
        <v>0.55109836100000043</v>
      </c>
      <c r="JB27" s="155">
        <v>0.55155560000000048</v>
      </c>
      <c r="JC27" s="155">
        <v>0.55201460100000044</v>
      </c>
      <c r="JD27" s="155">
        <v>0.55247536400000041</v>
      </c>
      <c r="JE27" s="155">
        <v>0.5529378890000004</v>
      </c>
      <c r="JF27" s="155">
        <v>0.55340217600000041</v>
      </c>
      <c r="JG27" s="155">
        <v>0.55386822500000044</v>
      </c>
      <c r="JH27" s="155">
        <v>0.55433603600000048</v>
      </c>
      <c r="JI27" s="155">
        <v>0.55480560900000053</v>
      </c>
      <c r="JJ27" s="155">
        <v>0.55527694400000049</v>
      </c>
      <c r="JK27" s="155">
        <v>0.55575004100000047</v>
      </c>
      <c r="JL27" s="155">
        <v>0.55622490000000047</v>
      </c>
      <c r="JM27" s="155">
        <v>0.55670152100000048</v>
      </c>
      <c r="JN27" s="155">
        <v>0.5571799040000005</v>
      </c>
      <c r="JO27" s="155">
        <v>0.55766004900000055</v>
      </c>
      <c r="JP27" s="155">
        <v>0.55814195600000049</v>
      </c>
      <c r="JQ27" s="155">
        <v>0.55862562500000057</v>
      </c>
      <c r="JR27" s="155">
        <v>0.55911105600000055</v>
      </c>
      <c r="JS27" s="155">
        <v>0.55959824900000055</v>
      </c>
      <c r="JT27" s="155">
        <v>0.56008720400000056</v>
      </c>
      <c r="JU27" s="155">
        <v>0.56057792100000059</v>
      </c>
      <c r="JV27" s="155">
        <v>0.56107040000000064</v>
      </c>
      <c r="JW27" s="155">
        <v>0.56156464100000059</v>
      </c>
      <c r="JX27" s="155">
        <v>0.56206064400000055</v>
      </c>
      <c r="JY27" s="155">
        <v>0.56255840900000065</v>
      </c>
      <c r="JZ27" s="155">
        <v>0.56305793600000065</v>
      </c>
      <c r="KA27" s="155">
        <v>0.56355922500000066</v>
      </c>
      <c r="KB27" s="155">
        <v>0.5640622760000007</v>
      </c>
      <c r="KC27" s="155">
        <v>0.56456708900000063</v>
      </c>
      <c r="KD27" s="155">
        <v>0.5650736640000007</v>
      </c>
      <c r="KE27" s="155">
        <v>0.56558200100000067</v>
      </c>
      <c r="KF27" s="155">
        <v>0.56609210000000065</v>
      </c>
      <c r="KG27" s="155">
        <v>0.56660396100000066</v>
      </c>
      <c r="KH27" s="155">
        <v>0.56711758400000067</v>
      </c>
      <c r="KI27" s="155">
        <v>0.56763296900000071</v>
      </c>
      <c r="KJ27" s="155">
        <v>0.56815011600000065</v>
      </c>
      <c r="KK27" s="155">
        <v>0.56866902500000072</v>
      </c>
      <c r="KL27" s="155">
        <v>0.5691896960000008</v>
      </c>
      <c r="KM27" s="155">
        <v>0.56971212900000079</v>
      </c>
      <c r="KN27" s="155">
        <v>0.57023632400000079</v>
      </c>
      <c r="KO27" s="155">
        <v>0.57076228100000082</v>
      </c>
      <c r="KP27" s="155">
        <v>0.57129000000000074</v>
      </c>
      <c r="KQ27" s="154">
        <v>0.5718194810000008</v>
      </c>
      <c r="KR27" s="154">
        <v>0.57235072400000075</v>
      </c>
      <c r="KS27" s="154">
        <v>0.57288372900000084</v>
      </c>
      <c r="KT27" s="154">
        <v>0.57341849600000083</v>
      </c>
      <c r="KU27" s="154">
        <v>0.57395502500000084</v>
      </c>
      <c r="KV27" s="154">
        <v>0.57449331600000086</v>
      </c>
      <c r="KW27" s="154">
        <v>0.5750333690000009</v>
      </c>
      <c r="KX27" s="154">
        <v>0.57557518400000085</v>
      </c>
      <c r="KY27" s="154">
        <v>0.57611876100000092</v>
      </c>
      <c r="KZ27" s="154">
        <v>0.57666410000000079</v>
      </c>
      <c r="LA27" s="154">
        <v>0.5772112010000009</v>
      </c>
      <c r="LB27" s="154">
        <v>0.57776006400000091</v>
      </c>
      <c r="LC27" s="154">
        <v>0.57831068900000093</v>
      </c>
      <c r="LD27" s="155">
        <v>0.57886307600000098</v>
      </c>
      <c r="LE27" s="155">
        <v>0.57941722500000092</v>
      </c>
      <c r="LF27" s="155">
        <v>0.579973136000001</v>
      </c>
      <c r="LG27" s="155">
        <v>0.58053080900000098</v>
      </c>
      <c r="LH27" s="155">
        <v>0.58109024400000098</v>
      </c>
      <c r="LI27" s="155">
        <v>0.58165144100000099</v>
      </c>
      <c r="LJ27" s="155">
        <v>0.58221440000000102</v>
      </c>
      <c r="LK27" s="155">
        <v>0.58277912100000107</v>
      </c>
      <c r="LL27" s="155">
        <v>0.58334560400000102</v>
      </c>
      <c r="LM27" s="155">
        <v>0.5839138490000011</v>
      </c>
      <c r="LN27" s="155">
        <v>0.58448385600000097</v>
      </c>
      <c r="LO27" s="155">
        <v>0.58505562500000108</v>
      </c>
      <c r="LP27" s="155">
        <v>0.58562915600000098</v>
      </c>
      <c r="LQ27" s="155">
        <v>0.58620444900000113</v>
      </c>
      <c r="LR27" s="155">
        <v>0.58678150400000106</v>
      </c>
      <c r="LS27" s="155">
        <v>0.58736032100000113</v>
      </c>
      <c r="LT27" s="155">
        <v>0.5879409000000011</v>
      </c>
      <c r="LU27" s="155">
        <v>0.58852324100000108</v>
      </c>
      <c r="LV27" s="155">
        <v>0.58910734400000109</v>
      </c>
      <c r="LW27" s="155">
        <v>0.58969320900000111</v>
      </c>
      <c r="LX27" s="155">
        <v>0.59028083600000114</v>
      </c>
      <c r="LY27" s="155">
        <v>0.59087022500000119</v>
      </c>
      <c r="LZ27" s="155">
        <v>0.59146137600000115</v>
      </c>
      <c r="MA27" s="155">
        <v>0.59205428900000112</v>
      </c>
      <c r="MB27" s="155">
        <v>0.59264896400000122</v>
      </c>
      <c r="MC27" s="155">
        <v>0.59324540100000123</v>
      </c>
      <c r="MD27" s="155">
        <v>0.59384360000000125</v>
      </c>
      <c r="ME27" s="155">
        <v>0.59444356100000117</v>
      </c>
      <c r="MF27" s="155">
        <v>0.59504528400000123</v>
      </c>
      <c r="MG27" s="155">
        <v>0.5956487690000013</v>
      </c>
      <c r="MH27" s="155">
        <v>0.59625401600000127</v>
      </c>
      <c r="MI27" s="155">
        <v>0.59686102500000127</v>
      </c>
      <c r="MJ27" s="155">
        <v>0.59746979600000127</v>
      </c>
      <c r="MK27" s="155">
        <v>0.5980803290000013</v>
      </c>
      <c r="ML27" s="155">
        <v>0.59869262400000134</v>
      </c>
      <c r="MM27" s="155">
        <v>0.59930668100000128</v>
      </c>
      <c r="MN27" s="155">
        <v>0.59992250000000136</v>
      </c>
      <c r="MO27" s="155">
        <v>0.60054008100000134</v>
      </c>
      <c r="MP27" s="155">
        <v>0.60115942400000133</v>
      </c>
      <c r="MQ27" s="155">
        <v>0.60178052900000134</v>
      </c>
      <c r="MR27" s="155">
        <v>0.60240339600000137</v>
      </c>
      <c r="MS27" s="155">
        <v>0.60302802500000141</v>
      </c>
      <c r="MT27" s="155">
        <v>0.60365441600000136</v>
      </c>
      <c r="MU27" s="155">
        <v>0.60428256900000143</v>
      </c>
      <c r="MV27" s="155">
        <v>0.60491248400000142</v>
      </c>
      <c r="MW27" s="155">
        <v>0.60554416100000141</v>
      </c>
      <c r="MX27" s="155">
        <v>0.60617760000000143</v>
      </c>
      <c r="MY27" s="155">
        <v>0.60681280100000157</v>
      </c>
      <c r="MZ27" s="155">
        <v>0.6074497640000015</v>
      </c>
      <c r="NA27" s="155">
        <v>0.60808848900000145</v>
      </c>
      <c r="NB27" s="155">
        <v>0.60872897600000153</v>
      </c>
      <c r="NC27" s="155">
        <v>0.60937122500000163</v>
      </c>
      <c r="ND27" s="155">
        <v>0.61001523600000152</v>
      </c>
      <c r="NE27" s="155">
        <v>0.61066100900000153</v>
      </c>
      <c r="NF27" s="155">
        <v>0.61130854400000156</v>
      </c>
      <c r="NG27" s="155">
        <v>0.61195784100000161</v>
      </c>
      <c r="NH27" s="155">
        <v>0.61260890000000157</v>
      </c>
      <c r="NI27" s="155">
        <v>0.61326172100000165</v>
      </c>
      <c r="NJ27" s="155">
        <v>0.61391630400000163</v>
      </c>
      <c r="NK27" s="155">
        <v>0.61457264900000164</v>
      </c>
      <c r="NL27" s="155">
        <v>0.61523075600000166</v>
      </c>
      <c r="NM27" s="155">
        <v>0.61589062500000169</v>
      </c>
      <c r="NN27" s="155">
        <v>0.61655225600000163</v>
      </c>
      <c r="NO27" s="155">
        <v>0.6172156490000017</v>
      </c>
      <c r="NP27" s="155">
        <v>0.61788080400000167</v>
      </c>
      <c r="NQ27" s="155">
        <v>0.61854772100000177</v>
      </c>
      <c r="NR27" s="155">
        <v>0.61921640000000178</v>
      </c>
      <c r="NS27" s="155">
        <v>0.6198868410000018</v>
      </c>
      <c r="NT27" s="155">
        <v>0.62055904400000172</v>
      </c>
      <c r="NU27" s="155">
        <v>0.62123300900000178</v>
      </c>
      <c r="NV27" s="155">
        <v>0.62190873600000185</v>
      </c>
      <c r="NW27" s="155">
        <v>0.62258622500000182</v>
      </c>
      <c r="NX27" s="155">
        <v>0.62326547600000182</v>
      </c>
      <c r="NY27" s="155">
        <v>0.62394648900000182</v>
      </c>
      <c r="NZ27" s="155">
        <v>0.62462926400000185</v>
      </c>
      <c r="OA27" s="155">
        <v>0.62531380100000189</v>
      </c>
      <c r="OB27" s="155">
        <v>0.62600010000000195</v>
      </c>
      <c r="OC27" s="155">
        <v>0.62668816100000191</v>
      </c>
      <c r="OD27" s="155">
        <v>0.627377984000002</v>
      </c>
      <c r="OE27" s="155">
        <v>0.62806956900000199</v>
      </c>
      <c r="OF27" s="155">
        <v>0.62876291600000189</v>
      </c>
      <c r="OG27" s="155">
        <v>0.62945802500000203</v>
      </c>
      <c r="OH27" s="155">
        <v>0.63015489600000196</v>
      </c>
      <c r="OI27" s="155">
        <v>0.63085352900000202</v>
      </c>
      <c r="OJ27" s="155">
        <v>0.63155392400000199</v>
      </c>
      <c r="OK27" s="155">
        <v>0.63225608100000197</v>
      </c>
      <c r="OL27" s="155">
        <v>0.63296000000000208</v>
      </c>
      <c r="OM27" s="160">
        <v>0.63366568100000009</v>
      </c>
      <c r="ON27" s="160">
        <v>0.63437312400000001</v>
      </c>
      <c r="OO27" s="160">
        <v>0.63508232900000006</v>
      </c>
      <c r="OP27" s="160">
        <v>0.63579329600000012</v>
      </c>
      <c r="OQ27" s="160">
        <v>0.63650602500000009</v>
      </c>
      <c r="OR27" s="160">
        <v>0.63722051600000007</v>
      </c>
      <c r="OS27" s="160">
        <v>0.63793676900000007</v>
      </c>
      <c r="OT27" s="160">
        <v>0.6386547840000002</v>
      </c>
      <c r="OU27" s="160">
        <v>0.63937456100000012</v>
      </c>
      <c r="OV27" s="160">
        <v>0.64009610000000006</v>
      </c>
      <c r="OW27" s="160">
        <v>0.64081940100000012</v>
      </c>
      <c r="OX27" s="160">
        <v>0.64154446400000009</v>
      </c>
      <c r="OY27" s="160">
        <v>0.64227128900000008</v>
      </c>
      <c r="OZ27" s="160">
        <v>0.64299987600000019</v>
      </c>
      <c r="PA27" s="161">
        <v>0.64373022500000021</v>
      </c>
      <c r="PB27" s="161">
        <v>0.64446233600000025</v>
      </c>
      <c r="PC27" s="161">
        <v>0.64519620900000019</v>
      </c>
      <c r="PD27" s="161">
        <v>0.64593184400000025</v>
      </c>
      <c r="PE27" s="161">
        <v>0.64666924100000012</v>
      </c>
      <c r="PF27" s="161">
        <v>0.64740840000000022</v>
      </c>
      <c r="PG27" s="161">
        <v>0.64814932100000022</v>
      </c>
      <c r="PH27" s="161">
        <v>0.64889200400000024</v>
      </c>
      <c r="PI27" s="161">
        <v>0.64963644900000017</v>
      </c>
      <c r="PJ27" s="161">
        <v>0.65038265600000034</v>
      </c>
      <c r="PK27" s="161">
        <v>0.6511306250000003</v>
      </c>
      <c r="PL27" s="161">
        <v>0.65188035600000038</v>
      </c>
      <c r="PM27" s="161">
        <v>0.65263184900000026</v>
      </c>
      <c r="PN27" s="161">
        <v>0.65338510400000027</v>
      </c>
      <c r="PO27" s="161">
        <v>0.65414012100000041</v>
      </c>
      <c r="PP27" s="161">
        <v>0.65489690000000034</v>
      </c>
      <c r="PQ27" s="161">
        <v>0.65565544100000039</v>
      </c>
      <c r="PR27" s="161">
        <v>0.65641574400000036</v>
      </c>
      <c r="PS27" s="161">
        <v>0.65717780900000033</v>
      </c>
      <c r="PT27" s="161">
        <v>0.65794163600000044</v>
      </c>
      <c r="PU27" s="161">
        <v>0.65870722500000045</v>
      </c>
      <c r="PV27" s="161">
        <v>0.65947457600000037</v>
      </c>
      <c r="PW27" s="161">
        <v>0.66024368900000041</v>
      </c>
      <c r="PX27" s="161">
        <v>0.66101456400000047</v>
      </c>
      <c r="PY27" s="161">
        <v>0.66178720100000055</v>
      </c>
      <c r="PZ27" s="161">
        <v>0.66256160000000053</v>
      </c>
      <c r="QA27" s="161">
        <v>0.66333776100000053</v>
      </c>
      <c r="QB27" s="161">
        <v>0.66411568400000054</v>
      </c>
      <c r="QC27" s="161">
        <v>0.66489536900000046</v>
      </c>
      <c r="QD27" s="161">
        <v>0.66567681600000062</v>
      </c>
      <c r="QE27" s="161">
        <v>0.66646002500000057</v>
      </c>
      <c r="QF27" s="161">
        <v>0.66724499600000053</v>
      </c>
      <c r="QG27" s="161">
        <v>0.66803172900000052</v>
      </c>
      <c r="QH27" s="161">
        <v>0.66882022400000052</v>
      </c>
      <c r="QI27" s="161">
        <v>0.66961048100000053</v>
      </c>
      <c r="QJ27" s="161">
        <v>0.67040250000000057</v>
      </c>
      <c r="QK27" s="161">
        <v>0.67119628100000062</v>
      </c>
      <c r="QL27" s="161">
        <v>0.67199182400000068</v>
      </c>
      <c r="QM27" s="161">
        <v>0.67278912900000065</v>
      </c>
      <c r="QN27" s="161">
        <v>0.67358819600000064</v>
      </c>
      <c r="QO27" s="161">
        <v>0.67438902500000064</v>
      </c>
      <c r="QP27" s="161">
        <v>0.67519161600000077</v>
      </c>
      <c r="QQ27" s="161">
        <v>0.6759959690000007</v>
      </c>
      <c r="QR27" s="161">
        <v>0.67680208400000064</v>
      </c>
      <c r="QS27" s="161">
        <v>0.6776099610000007</v>
      </c>
      <c r="QT27" s="161">
        <v>0.67841960000000068</v>
      </c>
      <c r="QU27" s="161">
        <v>0.67923100100000067</v>
      </c>
      <c r="QV27" s="161">
        <v>0.68004416400000078</v>
      </c>
      <c r="QW27" s="161">
        <v>0.68085908900000081</v>
      </c>
      <c r="QX27" s="161">
        <v>0.68167577600000073</v>
      </c>
      <c r="QY27" s="161">
        <v>0.68249422500000079</v>
      </c>
      <c r="QZ27" s="161">
        <v>0.68331443600000086</v>
      </c>
      <c r="RA27" s="161">
        <v>0.68413640900000072</v>
      </c>
      <c r="RB27" s="161">
        <v>0.68496014400000083</v>
      </c>
      <c r="RC27" s="161">
        <v>0.68578564100000083</v>
      </c>
      <c r="RD27" s="161">
        <v>0.68661290000000097</v>
      </c>
      <c r="RE27" s="161">
        <v>0.68744192100000079</v>
      </c>
      <c r="RF27" s="161">
        <v>0.68827270400000085</v>
      </c>
      <c r="RG27" s="161">
        <v>0.68910524900000103</v>
      </c>
      <c r="RH27" s="161">
        <v>0.6899395560000009</v>
      </c>
      <c r="RI27" s="161">
        <v>0.69077562500000089</v>
      </c>
      <c r="RJ27" s="161">
        <v>0.6916134560000009</v>
      </c>
      <c r="RK27" s="161">
        <v>0.69245304900000093</v>
      </c>
      <c r="RL27" s="161">
        <v>0.69329440400000097</v>
      </c>
      <c r="RM27" s="161">
        <v>0.69413752100000092</v>
      </c>
      <c r="RN27" s="161">
        <v>0.694982400000001</v>
      </c>
      <c r="RO27" s="161">
        <v>0.69582904100000098</v>
      </c>
      <c r="RP27" s="161">
        <v>0.69667744400000098</v>
      </c>
      <c r="RQ27" s="161">
        <v>0.69752760900000099</v>
      </c>
      <c r="RR27" s="161">
        <v>0.69837953600000102</v>
      </c>
      <c r="RS27" s="161">
        <v>0.69923322500000107</v>
      </c>
      <c r="RT27" s="161">
        <v>0.70008867600000113</v>
      </c>
      <c r="RU27" s="161">
        <v>0.7009458890000011</v>
      </c>
      <c r="RV27" s="161">
        <v>0.70180486400000119</v>
      </c>
      <c r="RW27" s="161">
        <v>0.70266560100000108</v>
      </c>
      <c r="RX27" s="161">
        <v>0.70352810000000121</v>
      </c>
      <c r="RY27" s="161">
        <v>0.70439236100000113</v>
      </c>
      <c r="RZ27" s="161">
        <v>0.70525838400000107</v>
      </c>
      <c r="SA27" s="161">
        <v>0.70612616900000125</v>
      </c>
      <c r="SB27" s="161">
        <v>0.70699571600000122</v>
      </c>
      <c r="SC27" s="161">
        <v>0.7078670250000012</v>
      </c>
      <c r="SD27" s="161">
        <v>0.70874009600000121</v>
      </c>
      <c r="SE27" s="161">
        <v>0.70961492900000123</v>
      </c>
      <c r="SF27" s="161">
        <v>0.71049152400000126</v>
      </c>
      <c r="SG27" s="161">
        <v>0.7113698810000012</v>
      </c>
      <c r="SH27" s="161">
        <v>0.71225000000000127</v>
      </c>
      <c r="SI27" s="161">
        <v>0.71313188100000136</v>
      </c>
      <c r="SJ27" s="161">
        <v>0.71401552400000123</v>
      </c>
      <c r="SK27" s="161">
        <v>0.71490092900000135</v>
      </c>
      <c r="SL27" s="161">
        <v>0.71578809600000137</v>
      </c>
      <c r="SM27" s="161">
        <v>0.7166770250000013</v>
      </c>
      <c r="SN27" s="161">
        <v>0.71756771600000135</v>
      </c>
      <c r="SO27" s="161">
        <v>0.71846016900000143</v>
      </c>
      <c r="SP27" s="161">
        <v>0.7193543840000014</v>
      </c>
      <c r="SQ27" s="161">
        <v>0.72025036100000139</v>
      </c>
      <c r="SR27" s="161">
        <v>0.72114810000000151</v>
      </c>
      <c r="SS27" s="161">
        <v>0.72204760100000143</v>
      </c>
      <c r="ST27" s="161">
        <v>0.72294886400000147</v>
      </c>
      <c r="SU27" s="161">
        <v>0.72385188900000141</v>
      </c>
      <c r="SV27" s="161">
        <v>0.72475667600000149</v>
      </c>
      <c r="SW27" s="161">
        <v>0.72566322500000158</v>
      </c>
      <c r="SX27" s="161">
        <v>0.72657153600000157</v>
      </c>
      <c r="SY27" s="161">
        <v>0.72748160900000158</v>
      </c>
      <c r="SZ27" s="161">
        <v>0.72839344400000161</v>
      </c>
      <c r="TA27" s="161">
        <v>0.72930704100000154</v>
      </c>
      <c r="TB27" s="161">
        <v>0.73022240000000149</v>
      </c>
      <c r="TC27" s="161">
        <v>0.73113952100000157</v>
      </c>
      <c r="TD27" s="161">
        <v>0.73205840400000155</v>
      </c>
      <c r="TE27" s="161">
        <v>0.73297904900000166</v>
      </c>
      <c r="TF27" s="161">
        <v>0.73390145600000167</v>
      </c>
      <c r="TG27" s="161">
        <v>0.7348256250000017</v>
      </c>
      <c r="TH27" s="161">
        <v>0.73575155600000175</v>
      </c>
      <c r="TI27" s="161">
        <v>0.7366792490000017</v>
      </c>
      <c r="TJ27" s="161">
        <v>0.73760870400000167</v>
      </c>
      <c r="TK27" s="161">
        <v>0.73853992100000165</v>
      </c>
      <c r="TL27" s="161">
        <v>0.73947290000000176</v>
      </c>
      <c r="TM27" s="161">
        <v>0.74040764100000178</v>
      </c>
      <c r="TN27" s="161">
        <v>0.74134414400000181</v>
      </c>
      <c r="TO27" s="161">
        <v>0.74228240900000175</v>
      </c>
      <c r="TP27" s="161">
        <v>0.74322243600000182</v>
      </c>
      <c r="TQ27" s="161">
        <v>0.74416422500000179</v>
      </c>
      <c r="TR27" s="161">
        <v>0.74510777600000178</v>
      </c>
      <c r="TS27" s="161">
        <v>0.74605308900000178</v>
      </c>
      <c r="TT27" s="161">
        <v>0.7470001640000018</v>
      </c>
      <c r="TU27" s="161">
        <v>0.74794900100000195</v>
      </c>
      <c r="TV27" s="161">
        <v>0.74889960000000189</v>
      </c>
      <c r="TW27" s="161">
        <v>0.74985196100000195</v>
      </c>
      <c r="TX27" s="161">
        <v>0.75080608400000193</v>
      </c>
      <c r="TY27" s="161">
        <v>0.75176196900000192</v>
      </c>
      <c r="TZ27" s="161">
        <v>0.75271961600000192</v>
      </c>
      <c r="UA27" s="161">
        <v>0.75367902500000195</v>
      </c>
      <c r="UB27" s="161">
        <v>0.75464019600000198</v>
      </c>
      <c r="UC27" s="161">
        <v>0.75560312900000215</v>
      </c>
      <c r="UD27" s="161">
        <v>0.75656782400000211</v>
      </c>
      <c r="UE27" s="161">
        <v>0.75753428100000209</v>
      </c>
      <c r="UF27" s="161">
        <v>0.75850250000000219</v>
      </c>
      <c r="UG27" s="161">
        <v>0.75947248100000209</v>
      </c>
      <c r="UH27" s="161">
        <v>0.76044422400000211</v>
      </c>
      <c r="UI27" s="161">
        <v>0.76141772900000215</v>
      </c>
      <c r="UJ27" s="161">
        <v>0.76239299600000221</v>
      </c>
      <c r="UK27" s="161">
        <v>0.76337002500000228</v>
      </c>
      <c r="UL27" s="161">
        <v>0.76434881600000226</v>
      </c>
      <c r="UM27" s="161">
        <v>0.76532936900000226</v>
      </c>
      <c r="UN27" s="161">
        <v>0.76631168400000216</v>
      </c>
      <c r="UO27" s="161">
        <v>0.7672957610000023</v>
      </c>
      <c r="UP27" s="161">
        <v>0.76828160000000223</v>
      </c>
      <c r="UQ27" s="161">
        <v>0.76926920100000229</v>
      </c>
      <c r="UR27" s="161">
        <v>0.77025856400000237</v>
      </c>
      <c r="US27" s="161">
        <v>0.77124968900000224</v>
      </c>
      <c r="UT27" s="161">
        <v>0.77224257600000246</v>
      </c>
      <c r="UU27" s="161">
        <v>0.77323722500000225</v>
      </c>
      <c r="UV27" s="161">
        <v>0.77423363600000239</v>
      </c>
      <c r="UW27" s="161">
        <v>0.77523180900000244</v>
      </c>
      <c r="UX27" s="161">
        <v>0.77623174400000239</v>
      </c>
      <c r="UY27" s="161">
        <v>0.77723344100000247</v>
      </c>
      <c r="UZ27" s="161">
        <v>0.77823690000000256</v>
      </c>
      <c r="VA27" s="161">
        <v>0.77924212100000245</v>
      </c>
      <c r="VB27" s="161">
        <v>0.78024910400000247</v>
      </c>
      <c r="VC27" s="161">
        <v>0.7812578490000025</v>
      </c>
      <c r="VD27" s="161">
        <v>0.78226835600000255</v>
      </c>
      <c r="VE27" s="161">
        <v>0.78328062500000262</v>
      </c>
      <c r="VF27" s="161">
        <v>0.78429465600000259</v>
      </c>
      <c r="VG27" s="161">
        <v>0.78531044900000269</v>
      </c>
      <c r="VH27" s="161">
        <v>0.78632800400000269</v>
      </c>
      <c r="VI27" s="161">
        <v>0.7873473210000026</v>
      </c>
      <c r="VJ27" s="161">
        <v>0.78836840000000263</v>
      </c>
      <c r="VK27" s="161">
        <v>0.78939124100000269</v>
      </c>
      <c r="VL27" s="161">
        <v>0.79041584400000275</v>
      </c>
      <c r="VM27" s="161">
        <v>0.79144220900000273</v>
      </c>
      <c r="VN27" s="161">
        <v>0.79247033600000261</v>
      </c>
      <c r="VO27" s="161">
        <v>0.79350022500000283</v>
      </c>
      <c r="VP27" s="161">
        <v>0.79453187600000275</v>
      </c>
      <c r="VQ27" s="161">
        <v>0.79556528900000278</v>
      </c>
      <c r="VR27" s="161">
        <v>0.79660046400000284</v>
      </c>
      <c r="VS27" s="161">
        <v>0.7976374010000028</v>
      </c>
      <c r="VT27" s="161">
        <v>0.79867610000000289</v>
      </c>
      <c r="VU27" s="161">
        <v>0.79971656100000288</v>
      </c>
      <c r="VV27" s="161">
        <v>0.80075878400000289</v>
      </c>
      <c r="VW27" s="161">
        <v>0.80180276900000291</v>
      </c>
      <c r="VX27" s="161">
        <v>0.80284851600000295</v>
      </c>
      <c r="VY27" s="161">
        <v>0.8038960250000029</v>
      </c>
      <c r="VZ27" s="161">
        <v>0.80494529600000286</v>
      </c>
      <c r="WA27" s="161">
        <v>0.80599632900000306</v>
      </c>
      <c r="WB27" s="161">
        <v>0.80704912400000295</v>
      </c>
      <c r="WC27" s="161">
        <v>0.80810368100000307</v>
      </c>
      <c r="WD27" s="161">
        <v>0.8091600000000031</v>
      </c>
      <c r="WE27" s="156">
        <v>0.81021808100000003</v>
      </c>
      <c r="WF27" s="156">
        <v>0.81127792400000009</v>
      </c>
      <c r="WG27" s="156">
        <v>0.81233952900000006</v>
      </c>
      <c r="WH27" s="156">
        <v>0.81340289600000004</v>
      </c>
      <c r="WI27" s="156">
        <v>0.81446802500000015</v>
      </c>
      <c r="WJ27" s="156">
        <v>0.81553491600000017</v>
      </c>
      <c r="WK27" s="156">
        <v>0.81660356900000008</v>
      </c>
      <c r="WL27" s="156">
        <v>0.81767398400000024</v>
      </c>
      <c r="WM27" s="156">
        <v>0.81874616100000031</v>
      </c>
      <c r="WN27" s="156">
        <v>0.81982010000000016</v>
      </c>
      <c r="WO27" s="156">
        <v>0.82089580100000026</v>
      </c>
      <c r="WP27" s="156">
        <v>0.82197326400000026</v>
      </c>
      <c r="WQ27" s="156">
        <v>0.82305248900000028</v>
      </c>
      <c r="WR27" s="156">
        <v>0.8241334760000002</v>
      </c>
      <c r="WS27" s="157">
        <v>0.82521622500000036</v>
      </c>
      <c r="WT27" s="157">
        <v>0.82630073600000031</v>
      </c>
      <c r="WU27" s="157">
        <v>0.82738700900000028</v>
      </c>
      <c r="WV27" s="157">
        <v>0.82847504400000016</v>
      </c>
      <c r="WW27" s="157">
        <v>0.82956484100000039</v>
      </c>
      <c r="WX27" s="157">
        <v>0.83065640000000029</v>
      </c>
      <c r="WY27" s="157">
        <v>0.83174972100000033</v>
      </c>
      <c r="WZ27" s="157">
        <v>0.83284480400000038</v>
      </c>
      <c r="XA27" s="157">
        <v>0.83394164900000045</v>
      </c>
      <c r="XB27" s="157">
        <v>0.83504025600000031</v>
      </c>
      <c r="XC27" s="157">
        <v>0.83614062500000041</v>
      </c>
      <c r="XD27" s="157">
        <v>0.83724275600000053</v>
      </c>
      <c r="XE27" s="157">
        <v>0.83834664900000044</v>
      </c>
      <c r="XF27" s="157">
        <v>0.83945230400000037</v>
      </c>
      <c r="XG27" s="157">
        <v>0.84055972100000043</v>
      </c>
      <c r="XH27" s="157">
        <v>0.8416689000000005</v>
      </c>
      <c r="XI27" s="157">
        <v>0.84277984100000058</v>
      </c>
      <c r="XJ27" s="157">
        <v>0.84389254400000058</v>
      </c>
      <c r="XK27" s="157">
        <v>0.84500700900000059</v>
      </c>
      <c r="XL27" s="157">
        <v>0.8461232360000005</v>
      </c>
      <c r="XM27" s="157">
        <v>0.84724122500000054</v>
      </c>
      <c r="XN27" s="157">
        <v>0.8483609760000006</v>
      </c>
      <c r="XO27" s="157">
        <v>0.84948248900000067</v>
      </c>
      <c r="XP27" s="157">
        <v>0.85060576400000054</v>
      </c>
      <c r="XQ27" s="157">
        <v>0.85173080100000065</v>
      </c>
      <c r="XR27" s="157">
        <v>0.85285760000000066</v>
      </c>
      <c r="XS27" s="157">
        <v>0.85398616100000058</v>
      </c>
      <c r="XT27" s="157">
        <v>0.85511648400000051</v>
      </c>
      <c r="XU27" s="157">
        <v>0.85624856900000057</v>
      </c>
      <c r="XV27" s="157">
        <v>0.85738241600000042</v>
      </c>
      <c r="XW27" s="157">
        <v>0.8585180250000003</v>
      </c>
      <c r="XX27" s="157">
        <v>0.85965539600000029</v>
      </c>
      <c r="XY27" s="157">
        <v>0.8607945290000002</v>
      </c>
      <c r="XZ27" s="157">
        <v>0.86193542400000012</v>
      </c>
      <c r="YA27" s="157">
        <v>0.86307808100000016</v>
      </c>
      <c r="YB27" s="157">
        <v>0.8642225</v>
      </c>
      <c r="YC27" s="157">
        <v>0.86536868099999997</v>
      </c>
      <c r="YD27" s="157">
        <v>0.86651662399999996</v>
      </c>
      <c r="YE27" s="157">
        <v>0.86766632899999996</v>
      </c>
      <c r="YF27" s="157">
        <v>0.86881779599999986</v>
      </c>
      <c r="YG27" s="157">
        <v>0.86997102499999968</v>
      </c>
      <c r="YH27" s="157">
        <v>0.87112601599999961</v>
      </c>
      <c r="YI27" s="157">
        <v>0.87228276899999957</v>
      </c>
      <c r="YJ27" s="157">
        <v>0.87344128399999965</v>
      </c>
      <c r="YK27" s="157">
        <v>0.87460156099999953</v>
      </c>
      <c r="YL27" s="157">
        <v>0.87576359999999942</v>
      </c>
      <c r="YM27" s="157">
        <v>0.87692740099999922</v>
      </c>
      <c r="YN27" s="157">
        <v>0.87809296399999937</v>
      </c>
      <c r="YO27" s="157">
        <v>0.8792602889999992</v>
      </c>
      <c r="YP27" s="157">
        <v>0.88042937599999904</v>
      </c>
      <c r="YQ27" s="157">
        <v>0.88160022499999913</v>
      </c>
      <c r="YR27" s="157">
        <v>0.88277283599999889</v>
      </c>
      <c r="YS27" s="157">
        <v>0.88394720899999901</v>
      </c>
      <c r="YT27" s="157">
        <v>0.8851233439999987</v>
      </c>
      <c r="YU27" s="157">
        <v>0.88630124099999874</v>
      </c>
      <c r="YV27" s="157">
        <v>0.8874808999999988</v>
      </c>
      <c r="YW27" s="157">
        <v>0.88866232099999865</v>
      </c>
      <c r="YX27" s="157">
        <v>0.88984550399999851</v>
      </c>
      <c r="YY27" s="157">
        <v>0.89103044899999839</v>
      </c>
      <c r="YZ27" s="157">
        <v>0.8922171559999984</v>
      </c>
      <c r="ZA27" s="157">
        <v>0.89340562499999832</v>
      </c>
      <c r="ZB27" s="157">
        <v>0.89459585599999825</v>
      </c>
      <c r="ZC27" s="157">
        <v>0.89578784899999819</v>
      </c>
      <c r="ZD27" s="157">
        <v>0.89698160399999805</v>
      </c>
      <c r="ZE27" s="157">
        <v>0.89817712099999814</v>
      </c>
      <c r="ZF27" s="157">
        <v>0.89937439999999791</v>
      </c>
      <c r="ZG27" s="157">
        <v>0.90057344099999792</v>
      </c>
      <c r="ZH27" s="157">
        <v>0.90177424399999784</v>
      </c>
      <c r="ZI27" s="157">
        <v>0.90297680899999777</v>
      </c>
      <c r="ZJ27" s="157">
        <v>0.90418113599999772</v>
      </c>
      <c r="ZK27" s="157">
        <v>0.90538722499999769</v>
      </c>
      <c r="ZL27" s="157">
        <v>0.90659507599999756</v>
      </c>
      <c r="ZM27" s="157">
        <v>0.90780468899999756</v>
      </c>
      <c r="ZN27" s="157">
        <v>0.90901606399999735</v>
      </c>
      <c r="ZO27" s="157">
        <v>0.91022920099999738</v>
      </c>
      <c r="ZP27" s="157">
        <v>0.91144409999999743</v>
      </c>
      <c r="ZQ27" s="157">
        <v>0.91266076099999704</v>
      </c>
      <c r="ZR27" s="157">
        <v>0.91387918399999701</v>
      </c>
      <c r="ZS27" s="157">
        <v>0.915099368999997</v>
      </c>
      <c r="ZT27" s="157">
        <v>0.916321315999997</v>
      </c>
      <c r="ZU27" s="157">
        <v>0.91754502499999691</v>
      </c>
      <c r="ZV27" s="157">
        <v>0.91877049599999683</v>
      </c>
      <c r="ZW27" s="157">
        <v>0.91999772899999666</v>
      </c>
      <c r="ZX27" s="157">
        <v>0.92122672399999661</v>
      </c>
      <c r="ZY27" s="157">
        <v>0.92245748099999658</v>
      </c>
      <c r="ZZ27" s="157">
        <v>0.92368999999999657</v>
      </c>
      <c r="AAA27" s="157">
        <v>0.92492428099999646</v>
      </c>
      <c r="AAB27" s="157">
        <v>0.92616032399999626</v>
      </c>
      <c r="AAC27" s="157">
        <v>0.9273981289999963</v>
      </c>
      <c r="AAD27" s="157">
        <v>0.92863769599999624</v>
      </c>
      <c r="AAE27" s="157">
        <v>0.9298790249999962</v>
      </c>
      <c r="AAF27" s="157">
        <v>0.93112211599999606</v>
      </c>
      <c r="AAG27" s="157">
        <v>0.93236696899999605</v>
      </c>
      <c r="AAH27" s="157">
        <v>0.93361358399999583</v>
      </c>
      <c r="AAI27" s="157">
        <v>0.93486196099999574</v>
      </c>
      <c r="AAJ27" s="157">
        <v>0.93611209999999578</v>
      </c>
      <c r="AAK27" s="157">
        <v>0.93736400099999573</v>
      </c>
      <c r="AAL27" s="157">
        <v>0.93861766399999569</v>
      </c>
      <c r="AAM27" s="157">
        <v>0.93987308899999567</v>
      </c>
      <c r="AAN27" s="157">
        <v>0.94113027599999555</v>
      </c>
      <c r="AAO27" s="157">
        <v>0.94238922499999545</v>
      </c>
      <c r="AAP27" s="157">
        <v>0.94364993599999536</v>
      </c>
      <c r="AAQ27" s="157">
        <v>0.94491240899999529</v>
      </c>
      <c r="AAR27" s="157">
        <v>0.94617664399999513</v>
      </c>
      <c r="AAS27" s="157">
        <v>0.94744264099999498</v>
      </c>
      <c r="AAT27" s="157">
        <v>0.94871039999999496</v>
      </c>
      <c r="AAU27" s="157">
        <v>0.94997992099999495</v>
      </c>
      <c r="AAV27" s="157">
        <v>0.95125120399999474</v>
      </c>
      <c r="AAW27" s="157">
        <v>0.95252424899999477</v>
      </c>
      <c r="AAX27" s="157">
        <v>0.95379905599999459</v>
      </c>
      <c r="AAY27" s="157">
        <v>0.95507562499999465</v>
      </c>
      <c r="AAZ27" s="157">
        <v>0.95635395599999451</v>
      </c>
      <c r="ABA27" s="157">
        <v>0.95763404899999438</v>
      </c>
      <c r="ABB27" s="157">
        <v>0.95891590399999449</v>
      </c>
      <c r="ABC27" s="157">
        <v>0.96019952099999417</v>
      </c>
      <c r="ABD27" s="157">
        <v>0.96148489999999409</v>
      </c>
      <c r="ABE27" s="157">
        <v>0.96277204099999414</v>
      </c>
      <c r="ABF27" s="157">
        <v>0.96406094399999409</v>
      </c>
      <c r="ABG27" s="157">
        <v>0.96535160899999395</v>
      </c>
      <c r="ABH27" s="157">
        <v>0.96664403599999393</v>
      </c>
      <c r="ABI27" s="157">
        <v>0.96793822499999382</v>
      </c>
      <c r="ABJ27" s="157">
        <v>0.96923417599999373</v>
      </c>
      <c r="ABK27" s="157">
        <v>0.97053188899999354</v>
      </c>
      <c r="ABL27" s="157">
        <v>0.97183136399999337</v>
      </c>
      <c r="ABM27" s="157">
        <v>0.97313260099999355</v>
      </c>
      <c r="ABN27" s="157">
        <v>0.97443559999999341</v>
      </c>
      <c r="ABO27" s="157">
        <v>0.97574036099999317</v>
      </c>
      <c r="ABP27" s="157">
        <v>0.97704688399999329</v>
      </c>
      <c r="ABQ27" s="157">
        <v>0.97835516899999309</v>
      </c>
      <c r="ABR27" s="157">
        <v>0.97966521599999312</v>
      </c>
      <c r="ABS27" s="157">
        <v>0.98097702499999295</v>
      </c>
      <c r="ABT27" s="157">
        <v>0.98229059599999291</v>
      </c>
      <c r="ABU27" s="157">
        <v>0.98360592899999277</v>
      </c>
      <c r="ABV27" s="157">
        <v>0.98492302399999265</v>
      </c>
      <c r="ABW27" s="157">
        <v>0.98624188099999255</v>
      </c>
      <c r="ABX27" s="157">
        <v>0.98756249999999257</v>
      </c>
      <c r="ABY27" s="157">
        <v>0.9888848809999925</v>
      </c>
      <c r="ABZ27" s="157">
        <v>0.99020902399999244</v>
      </c>
      <c r="ACA27" s="157">
        <v>0.9915349289999924</v>
      </c>
      <c r="ACB27" s="157">
        <v>0.99286259599999227</v>
      </c>
      <c r="ACC27" s="157">
        <v>0.99419202499999215</v>
      </c>
      <c r="ACD27" s="157">
        <v>0.99552321599999205</v>
      </c>
      <c r="ACE27" s="157">
        <v>0.99685616899999185</v>
      </c>
      <c r="ACF27" s="157">
        <v>0.99819088399999178</v>
      </c>
      <c r="ACG27" s="157">
        <v>0.99952736099999173</v>
      </c>
      <c r="ACH27" s="157">
        <v>1.0008655999999916</v>
      </c>
      <c r="ACI27" s="157">
        <v>1.0022056009999916</v>
      </c>
      <c r="ACJ27" s="157">
        <v>1.0035473639999914</v>
      </c>
      <c r="ACK27" s="157">
        <v>1.0048908889999915</v>
      </c>
      <c r="ACL27" s="157">
        <v>1.0062361759999914</v>
      </c>
      <c r="ACM27" s="157">
        <v>1.0075832249999912</v>
      </c>
      <c r="ACN27" s="157">
        <v>1.0089320359999912</v>
      </c>
      <c r="ACO27" s="157">
        <v>1.010282608999991</v>
      </c>
      <c r="ACP27" s="157">
        <v>1.011634943999991</v>
      </c>
      <c r="ACQ27" s="157">
        <v>1.0129890409999909</v>
      </c>
      <c r="ACR27" s="157">
        <v>1.0143448999999907</v>
      </c>
      <c r="ACS27" s="157">
        <v>1.0157025209999906</v>
      </c>
      <c r="ACT27" s="157">
        <v>1.0170619039999906</v>
      </c>
      <c r="ACU27" s="157">
        <v>1.0184230489999906</v>
      </c>
      <c r="ACV27" s="157">
        <v>1.0197859559999904</v>
      </c>
      <c r="ACW27" s="157">
        <v>1.0211506249999902</v>
      </c>
      <c r="ACX27" s="157">
        <v>1.0225170559999903</v>
      </c>
      <c r="ACY27" s="157">
        <v>1.0238852489999903</v>
      </c>
      <c r="ACZ27" s="157">
        <v>1.02525520399999</v>
      </c>
      <c r="ADA27" s="157">
        <v>1.0266269209999899</v>
      </c>
      <c r="ADB27" s="157">
        <v>1.0280003999999898</v>
      </c>
      <c r="ADC27" s="157">
        <v>1.0293756409999899</v>
      </c>
      <c r="ADD27" s="157">
        <v>1.0307526439999897</v>
      </c>
      <c r="ADE27" s="157">
        <v>1.0321314089999896</v>
      </c>
      <c r="ADF27" s="157">
        <v>1.0335119359999896</v>
      </c>
      <c r="ADG27" s="157">
        <v>1.0348942249999893</v>
      </c>
      <c r="ADH27" s="157">
        <v>1.0362782759999893</v>
      </c>
      <c r="ADI27" s="157">
        <v>1.0376640889999893</v>
      </c>
      <c r="ADJ27" s="157">
        <v>1.0390516639999892</v>
      </c>
      <c r="ADK27" s="157">
        <v>1.0404410009999889</v>
      </c>
      <c r="ADL27" s="157">
        <v>1.041832099999989</v>
      </c>
      <c r="ADM27" s="157">
        <v>1.0432249609999888</v>
      </c>
      <c r="ADN27" s="157">
        <v>1.0446195839999888</v>
      </c>
      <c r="ADO27" s="157">
        <v>1.0460159689999886</v>
      </c>
      <c r="ADP27" s="157">
        <v>1.0474141159999886</v>
      </c>
      <c r="ADQ27" s="157">
        <v>1.0488140249999884</v>
      </c>
      <c r="ADR27" s="157">
        <v>1.0502156959999884</v>
      </c>
      <c r="ADS27" s="157">
        <v>1.0516191289999883</v>
      </c>
      <c r="ADT27" s="157">
        <v>1.0530243239999881</v>
      </c>
      <c r="ADU27" s="157">
        <v>1.0544312809999881</v>
      </c>
      <c r="ADV27" s="156">
        <v>1.0558399999999881</v>
      </c>
      <c r="ADW27" s="569"/>
    </row>
    <row r="28" spans="1:803" s="488" customFormat="1" x14ac:dyDescent="0.3">
      <c r="A28" s="570">
        <v>2</v>
      </c>
      <c r="B28" s="162" t="s">
        <v>50</v>
      </c>
      <c r="C28" s="154">
        <v>0.44200114699999998</v>
      </c>
      <c r="D28" s="154">
        <v>0.44200458799999998</v>
      </c>
      <c r="E28" s="154">
        <v>0.44201032300000004</v>
      </c>
      <c r="F28" s="154">
        <v>0.44201835200000006</v>
      </c>
      <c r="G28" s="154">
        <v>0.44202867500000004</v>
      </c>
      <c r="H28" s="154">
        <v>0.44204129200000003</v>
      </c>
      <c r="I28" s="154">
        <v>0.44205620299999998</v>
      </c>
      <c r="J28" s="154">
        <v>0.44207340800000006</v>
      </c>
      <c r="K28" s="154">
        <v>0.44209290700000003</v>
      </c>
      <c r="L28" s="154">
        <v>0.44211470000000008</v>
      </c>
      <c r="M28" s="154">
        <v>0.44213878700000003</v>
      </c>
      <c r="N28" s="154">
        <v>0.442165168</v>
      </c>
      <c r="O28" s="154">
        <v>0.44219384300000003</v>
      </c>
      <c r="P28" s="154">
        <v>0.44222481200000002</v>
      </c>
      <c r="Q28" s="155">
        <v>0.44225807500000003</v>
      </c>
      <c r="R28" s="155">
        <v>0.44229363199999999</v>
      </c>
      <c r="S28" s="155">
        <v>0.44233148300000003</v>
      </c>
      <c r="T28" s="155">
        <v>0.44237162800000002</v>
      </c>
      <c r="U28" s="155">
        <v>0.44241406700000008</v>
      </c>
      <c r="V28" s="155">
        <v>0.44245879999999999</v>
      </c>
      <c r="W28" s="155">
        <v>0.44250582700000002</v>
      </c>
      <c r="X28" s="155">
        <v>0.44255514800000001</v>
      </c>
      <c r="Y28" s="155">
        <v>0.44260676300000001</v>
      </c>
      <c r="Z28" s="155">
        <v>0.44266067200000003</v>
      </c>
      <c r="AA28" s="155">
        <v>0.44271687500000007</v>
      </c>
      <c r="AB28" s="155">
        <v>0.44277537200000006</v>
      </c>
      <c r="AC28" s="155">
        <v>0.44283616300000006</v>
      </c>
      <c r="AD28" s="155">
        <v>0.44289924800000002</v>
      </c>
      <c r="AE28" s="155">
        <v>0.44296462700000006</v>
      </c>
      <c r="AF28" s="155">
        <v>0.44303230000000005</v>
      </c>
      <c r="AG28" s="155">
        <v>0.44310226699999999</v>
      </c>
      <c r="AH28" s="155">
        <v>0.44317452800000007</v>
      </c>
      <c r="AI28" s="155">
        <v>0.44324908300000004</v>
      </c>
      <c r="AJ28" s="155">
        <v>0.44332593200000003</v>
      </c>
      <c r="AK28" s="155">
        <v>0.44340507500000004</v>
      </c>
      <c r="AL28" s="155">
        <v>0.44348651200000005</v>
      </c>
      <c r="AM28" s="155">
        <v>0.44357024300000009</v>
      </c>
      <c r="AN28" s="155">
        <v>0.44365626800000002</v>
      </c>
      <c r="AO28" s="155">
        <v>0.44374458700000008</v>
      </c>
      <c r="AP28" s="155">
        <v>0.44383520000000004</v>
      </c>
      <c r="AQ28" s="155">
        <v>0.44392810700000007</v>
      </c>
      <c r="AR28" s="155">
        <v>0.44402330800000001</v>
      </c>
      <c r="AS28" s="155">
        <v>0.44412080300000001</v>
      </c>
      <c r="AT28" s="155">
        <v>0.44422059199999997</v>
      </c>
      <c r="AU28" s="155">
        <v>0.444322675</v>
      </c>
      <c r="AV28" s="155">
        <v>0.44442705200000004</v>
      </c>
      <c r="AW28" s="155">
        <v>0.44453372300000005</v>
      </c>
      <c r="AX28" s="155">
        <v>0.44464268800000001</v>
      </c>
      <c r="AY28" s="155">
        <v>0.44475394700000004</v>
      </c>
      <c r="AZ28" s="155">
        <v>0.44486750000000003</v>
      </c>
      <c r="BA28" s="155">
        <v>0.44498334700000003</v>
      </c>
      <c r="BB28" s="155">
        <v>0.44510148800000005</v>
      </c>
      <c r="BC28" s="155">
        <v>0.44522192300000002</v>
      </c>
      <c r="BD28" s="155">
        <v>0.44534465200000001</v>
      </c>
      <c r="BE28" s="155">
        <v>0.44546967500000001</v>
      </c>
      <c r="BF28" s="155">
        <v>0.44559699200000003</v>
      </c>
      <c r="BG28" s="155">
        <v>0.445726603</v>
      </c>
      <c r="BH28" s="155">
        <v>0.44585850800000004</v>
      </c>
      <c r="BI28" s="155">
        <v>0.44599270700000004</v>
      </c>
      <c r="BJ28" s="155">
        <v>0.4461292</v>
      </c>
      <c r="BK28" s="155">
        <v>0.44626798700000003</v>
      </c>
      <c r="BL28" s="155">
        <v>0.44640906800000002</v>
      </c>
      <c r="BM28" s="155">
        <v>0.44655244300000002</v>
      </c>
      <c r="BN28" s="155">
        <v>0.44669811200000004</v>
      </c>
      <c r="BO28" s="155">
        <v>0.44684607500000001</v>
      </c>
      <c r="BP28" s="155">
        <v>0.446996332</v>
      </c>
      <c r="BQ28" s="155">
        <v>0.447148883</v>
      </c>
      <c r="BR28" s="155">
        <v>0.44730372800000007</v>
      </c>
      <c r="BS28" s="155">
        <v>0.44746086699999998</v>
      </c>
      <c r="BT28" s="155">
        <v>0.44762030000000003</v>
      </c>
      <c r="BU28" s="155">
        <v>0.44778202700000003</v>
      </c>
      <c r="BV28" s="155">
        <v>0.44794604800000004</v>
      </c>
      <c r="BW28" s="155">
        <v>0.44811236300000007</v>
      </c>
      <c r="BX28" s="155">
        <v>0.448280972</v>
      </c>
      <c r="BY28" s="155">
        <v>0.448451875</v>
      </c>
      <c r="BZ28" s="155">
        <v>0.44862507200000001</v>
      </c>
      <c r="CA28" s="155">
        <v>0.44880056299999999</v>
      </c>
      <c r="CB28" s="155">
        <v>0.44897834799999997</v>
      </c>
      <c r="CC28" s="155">
        <v>0.44915842699999997</v>
      </c>
      <c r="CD28" s="155">
        <v>0.44934080000000004</v>
      </c>
      <c r="CE28" s="155">
        <v>0.44952546700000001</v>
      </c>
      <c r="CF28" s="155">
        <v>0.449712428</v>
      </c>
      <c r="CG28" s="155">
        <v>0.449901683</v>
      </c>
      <c r="CH28" s="155">
        <v>0.45009323199999995</v>
      </c>
      <c r="CI28" s="155">
        <v>0.45028707500000004</v>
      </c>
      <c r="CJ28" s="155">
        <v>0.45048321199999997</v>
      </c>
      <c r="CK28" s="155">
        <v>0.45068164300000002</v>
      </c>
      <c r="CL28" s="155">
        <v>0.45088236799999998</v>
      </c>
      <c r="CM28" s="155">
        <v>0.45108538699999995</v>
      </c>
      <c r="CN28" s="155">
        <v>0.45129069999999999</v>
      </c>
      <c r="CO28" s="155">
        <v>0.45149830700000004</v>
      </c>
      <c r="CP28" s="155">
        <v>0.451708208</v>
      </c>
      <c r="CQ28" s="155">
        <v>0.45192040300000003</v>
      </c>
      <c r="CR28" s="155">
        <v>0.45213489199999995</v>
      </c>
      <c r="CS28" s="155">
        <v>0.45235167499999995</v>
      </c>
      <c r="CT28" s="155">
        <v>0.45257075199999997</v>
      </c>
      <c r="CU28" s="155">
        <v>0.45279212299999999</v>
      </c>
      <c r="CV28" s="155">
        <v>0.45301578800000003</v>
      </c>
      <c r="CW28" s="155">
        <v>0.45324174700000003</v>
      </c>
      <c r="CX28" s="155">
        <v>0.45347000000000004</v>
      </c>
      <c r="CY28" s="154">
        <v>0.45370054699999995</v>
      </c>
      <c r="CZ28" s="154">
        <v>0.45393338799999994</v>
      </c>
      <c r="DA28" s="154">
        <v>0.45416852299999994</v>
      </c>
      <c r="DB28" s="154">
        <v>0.45440595199999995</v>
      </c>
      <c r="DC28" s="154">
        <v>0.45464567500000003</v>
      </c>
      <c r="DD28" s="154">
        <v>0.45488769200000001</v>
      </c>
      <c r="DE28" s="154">
        <v>0.45513200299999995</v>
      </c>
      <c r="DF28" s="154">
        <v>0.45537860799999996</v>
      </c>
      <c r="DG28" s="154">
        <v>0.45562750699999993</v>
      </c>
      <c r="DH28" s="154">
        <v>0.45587869999999997</v>
      </c>
      <c r="DI28" s="154">
        <v>0.45613218699999997</v>
      </c>
      <c r="DJ28" s="154">
        <v>0.45638796799999992</v>
      </c>
      <c r="DK28" s="154">
        <v>0.45664604299999995</v>
      </c>
      <c r="DL28" s="155">
        <v>0.45690641199999993</v>
      </c>
      <c r="DM28" s="155">
        <v>0.45716907499999998</v>
      </c>
      <c r="DN28" s="155">
        <v>0.45743403199999993</v>
      </c>
      <c r="DO28" s="155">
        <v>0.45770128299999996</v>
      </c>
      <c r="DP28" s="155">
        <v>0.457970828</v>
      </c>
      <c r="DQ28" s="155">
        <v>0.45824266699999994</v>
      </c>
      <c r="DR28" s="155">
        <v>0.45851679999999995</v>
      </c>
      <c r="DS28" s="155">
        <v>0.45879322699999997</v>
      </c>
      <c r="DT28" s="155">
        <v>0.4590719479999999</v>
      </c>
      <c r="DU28" s="155">
        <v>0.45935296299999995</v>
      </c>
      <c r="DV28" s="155">
        <v>0.45963627199999996</v>
      </c>
      <c r="DW28" s="155">
        <v>0.45992187499999992</v>
      </c>
      <c r="DX28" s="155">
        <v>0.46020977199999996</v>
      </c>
      <c r="DY28" s="155">
        <v>0.46049996299999996</v>
      </c>
      <c r="DZ28" s="155">
        <v>0.46079244799999991</v>
      </c>
      <c r="EA28" s="155">
        <v>0.46108722699999993</v>
      </c>
      <c r="EB28" s="155">
        <v>0.46138429999999991</v>
      </c>
      <c r="EC28" s="155">
        <v>0.46168366699999991</v>
      </c>
      <c r="ED28" s="155">
        <v>0.46198532799999997</v>
      </c>
      <c r="EE28" s="155">
        <v>0.46228928299999994</v>
      </c>
      <c r="EF28" s="155">
        <v>0.46259553199999992</v>
      </c>
      <c r="EG28" s="155">
        <v>0.46290407499999991</v>
      </c>
      <c r="EH28" s="155">
        <v>0.46321491199999992</v>
      </c>
      <c r="EI28" s="155">
        <v>0.46352804299999995</v>
      </c>
      <c r="EJ28" s="155">
        <v>0.46384346799999987</v>
      </c>
      <c r="EK28" s="155">
        <v>0.46416118699999992</v>
      </c>
      <c r="EL28" s="155">
        <v>0.46448119999999987</v>
      </c>
      <c r="EM28" s="155">
        <v>0.46480350699999989</v>
      </c>
      <c r="EN28" s="155">
        <v>0.46512810799999987</v>
      </c>
      <c r="EO28" s="155">
        <v>0.46545500299999992</v>
      </c>
      <c r="EP28" s="155">
        <v>0.46578419199999993</v>
      </c>
      <c r="EQ28" s="155">
        <v>0.46611567499999995</v>
      </c>
      <c r="ER28" s="155">
        <v>0.46644945199999988</v>
      </c>
      <c r="ES28" s="155">
        <v>0.46678552299999992</v>
      </c>
      <c r="ET28" s="155">
        <v>0.46712388799999993</v>
      </c>
      <c r="EU28" s="155">
        <v>0.46746454699999984</v>
      </c>
      <c r="EV28" s="155">
        <v>0.46780749999999993</v>
      </c>
      <c r="EW28" s="155">
        <v>0.46815274699999987</v>
      </c>
      <c r="EX28" s="155">
        <v>0.46850028799999988</v>
      </c>
      <c r="EY28" s="155">
        <v>0.46885012299999995</v>
      </c>
      <c r="EZ28" s="155">
        <v>0.46920225199999988</v>
      </c>
      <c r="FA28" s="155">
        <v>0.46955667499999992</v>
      </c>
      <c r="FB28" s="155">
        <v>0.46991339199999993</v>
      </c>
      <c r="FC28" s="155">
        <v>0.47027240299999989</v>
      </c>
      <c r="FD28" s="155">
        <v>0.47063370799999987</v>
      </c>
      <c r="FE28" s="155">
        <v>0.47099730699999987</v>
      </c>
      <c r="FF28" s="155">
        <v>0.47136319999999993</v>
      </c>
      <c r="FG28" s="155">
        <v>0.47173138699999989</v>
      </c>
      <c r="FH28" s="155">
        <v>0.47210186799999987</v>
      </c>
      <c r="FI28" s="155">
        <v>0.47247464299999992</v>
      </c>
      <c r="FJ28" s="155">
        <v>0.47284971199999987</v>
      </c>
      <c r="FK28" s="155">
        <v>0.47322707499999983</v>
      </c>
      <c r="FL28" s="155">
        <v>0.47360673199999986</v>
      </c>
      <c r="FM28" s="155">
        <v>0.47398868299999991</v>
      </c>
      <c r="FN28" s="155">
        <v>0.47437292799999986</v>
      </c>
      <c r="FO28" s="155">
        <v>0.47475946699999994</v>
      </c>
      <c r="FP28" s="155">
        <v>0.47514829999999991</v>
      </c>
      <c r="FQ28" s="155">
        <v>0.47553942699999996</v>
      </c>
      <c r="FR28" s="155">
        <v>0.47593284799999991</v>
      </c>
      <c r="FS28" s="155">
        <v>0.47632856299999993</v>
      </c>
      <c r="FT28" s="155">
        <v>0.47672657199999996</v>
      </c>
      <c r="FU28" s="155">
        <v>0.47712687499999995</v>
      </c>
      <c r="FV28" s="155">
        <v>0.47752947199999995</v>
      </c>
      <c r="FW28" s="155">
        <v>0.47793436299999997</v>
      </c>
      <c r="FX28" s="155">
        <v>0.47834154799999995</v>
      </c>
      <c r="FY28" s="155">
        <v>0.478751027</v>
      </c>
      <c r="FZ28" s="155">
        <v>0.4791628</v>
      </c>
      <c r="GA28" s="155">
        <v>0.47957686699999996</v>
      </c>
      <c r="GB28" s="155">
        <v>0.47999322799999999</v>
      </c>
      <c r="GC28" s="155">
        <v>0.48041188300000004</v>
      </c>
      <c r="GD28" s="155">
        <v>0.48083283199999999</v>
      </c>
      <c r="GE28" s="155">
        <v>0.48125607500000001</v>
      </c>
      <c r="GF28" s="155">
        <v>0.48168161199999998</v>
      </c>
      <c r="GG28" s="155">
        <v>0.48210944300000003</v>
      </c>
      <c r="GH28" s="155">
        <v>0.48253956799999997</v>
      </c>
      <c r="GI28" s="155">
        <v>0.48297198700000005</v>
      </c>
      <c r="GJ28" s="155">
        <v>0.48340670000000002</v>
      </c>
      <c r="GK28" s="155">
        <v>0.48384370700000007</v>
      </c>
      <c r="GL28" s="155">
        <v>0.48428300800000001</v>
      </c>
      <c r="GM28" s="155">
        <v>0.48472460300000003</v>
      </c>
      <c r="GN28" s="155">
        <v>0.48516849200000001</v>
      </c>
      <c r="GO28" s="155">
        <v>0.48561467500000005</v>
      </c>
      <c r="GP28" s="155">
        <v>0.48606315200000005</v>
      </c>
      <c r="GQ28" s="155">
        <v>0.48651392300000007</v>
      </c>
      <c r="GR28" s="155">
        <v>0.48696698800000005</v>
      </c>
      <c r="GS28" s="155">
        <v>0.48742234700000009</v>
      </c>
      <c r="GT28" s="155">
        <v>0.48788000000000009</v>
      </c>
      <c r="GU28" s="155">
        <v>0.48833994700000005</v>
      </c>
      <c r="GV28" s="155">
        <v>0.48880218800000003</v>
      </c>
      <c r="GW28" s="155">
        <v>0.48926672300000007</v>
      </c>
      <c r="GX28" s="155">
        <v>0.48973355200000007</v>
      </c>
      <c r="GY28" s="155">
        <v>0.49020267500000003</v>
      </c>
      <c r="GZ28" s="155">
        <v>0.49067409200000006</v>
      </c>
      <c r="HA28" s="155">
        <v>0.49114780300000005</v>
      </c>
      <c r="HB28" s="155">
        <v>0.49162380800000011</v>
      </c>
      <c r="HC28" s="155">
        <v>0.49210210700000007</v>
      </c>
      <c r="HD28" s="155">
        <v>0.4925827000000001</v>
      </c>
      <c r="HE28" s="155">
        <v>0.49306558700000008</v>
      </c>
      <c r="HF28" s="155">
        <v>0.49355076800000014</v>
      </c>
      <c r="HG28" s="155">
        <v>0.4940382430000001</v>
      </c>
      <c r="HH28" s="155">
        <v>0.49452801200000013</v>
      </c>
      <c r="HI28" s="155">
        <v>0.49502007500000011</v>
      </c>
      <c r="HJ28" s="155">
        <v>0.49551443200000017</v>
      </c>
      <c r="HK28" s="155">
        <v>0.49601108300000013</v>
      </c>
      <c r="HL28" s="155">
        <v>0.49651002800000016</v>
      </c>
      <c r="HM28" s="155">
        <v>0.4970112670000002</v>
      </c>
      <c r="HN28" s="155">
        <v>0.49751480000000015</v>
      </c>
      <c r="HO28" s="155">
        <v>0.49802062700000016</v>
      </c>
      <c r="HP28" s="155">
        <v>0.49852874800000019</v>
      </c>
      <c r="HQ28" s="155">
        <v>0.49903916300000017</v>
      </c>
      <c r="HR28" s="155">
        <v>0.49955187200000017</v>
      </c>
      <c r="HS28" s="155">
        <v>0.50006687500000024</v>
      </c>
      <c r="HT28" s="155">
        <v>0.50058417200000027</v>
      </c>
      <c r="HU28" s="155">
        <v>0.50110376300000015</v>
      </c>
      <c r="HV28" s="155">
        <v>0.50162564800000031</v>
      </c>
      <c r="HW28" s="155">
        <v>0.50214982700000022</v>
      </c>
      <c r="HX28" s="155">
        <v>0.5026763000000003</v>
      </c>
      <c r="HY28" s="155">
        <v>0.50320506700000023</v>
      </c>
      <c r="HZ28" s="155">
        <v>0.50373612800000023</v>
      </c>
      <c r="IA28" s="155">
        <v>0.5042694830000003</v>
      </c>
      <c r="IB28" s="155">
        <v>0.50480513200000021</v>
      </c>
      <c r="IC28" s="155">
        <v>0.50534307500000031</v>
      </c>
      <c r="ID28" s="155">
        <v>0.50588331200000025</v>
      </c>
      <c r="IE28" s="155">
        <v>0.50642584300000026</v>
      </c>
      <c r="IF28" s="155">
        <v>0.50697066800000035</v>
      </c>
      <c r="IG28" s="155">
        <v>0.50751778700000028</v>
      </c>
      <c r="IH28" s="155">
        <v>0.50806720000000039</v>
      </c>
      <c r="II28" s="155">
        <v>0.50861890700000034</v>
      </c>
      <c r="IJ28" s="155">
        <v>0.50917290800000037</v>
      </c>
      <c r="IK28" s="155">
        <v>0.50972920300000035</v>
      </c>
      <c r="IL28" s="155">
        <v>0.51028779200000041</v>
      </c>
      <c r="IM28" s="155">
        <v>0.51084867500000042</v>
      </c>
      <c r="IN28" s="155">
        <v>0.51141185200000039</v>
      </c>
      <c r="IO28" s="155">
        <v>0.51197732300000043</v>
      </c>
      <c r="IP28" s="155">
        <v>0.51254508800000043</v>
      </c>
      <c r="IQ28" s="155">
        <v>0.51311514700000049</v>
      </c>
      <c r="IR28" s="155">
        <v>0.51368750000000041</v>
      </c>
      <c r="IS28" s="155">
        <v>0.5142621470000005</v>
      </c>
      <c r="IT28" s="155">
        <v>0.51483908800000044</v>
      </c>
      <c r="IU28" s="155">
        <v>0.51541832300000046</v>
      </c>
      <c r="IV28" s="155">
        <v>0.51599985200000054</v>
      </c>
      <c r="IW28" s="155">
        <v>0.51658367500000046</v>
      </c>
      <c r="IX28" s="155">
        <v>0.51716979200000046</v>
      </c>
      <c r="IY28" s="155">
        <v>0.51775820300000053</v>
      </c>
      <c r="IZ28" s="155">
        <v>0.51834890800000055</v>
      </c>
      <c r="JA28" s="155">
        <v>0.51894190700000054</v>
      </c>
      <c r="JB28" s="155">
        <v>0.51953720000000059</v>
      </c>
      <c r="JC28" s="155">
        <v>0.52013478700000049</v>
      </c>
      <c r="JD28" s="155">
        <v>0.52073466800000057</v>
      </c>
      <c r="JE28" s="155">
        <v>0.5213368430000006</v>
      </c>
      <c r="JF28" s="155">
        <v>0.5219413120000006</v>
      </c>
      <c r="JG28" s="155">
        <v>0.52254807500000056</v>
      </c>
      <c r="JH28" s="155">
        <v>0.52315713200000058</v>
      </c>
      <c r="JI28" s="155">
        <v>0.52376848300000067</v>
      </c>
      <c r="JJ28" s="155">
        <v>0.52438212800000061</v>
      </c>
      <c r="JK28" s="155">
        <v>0.52499806700000062</v>
      </c>
      <c r="JL28" s="155">
        <v>0.5256163000000007</v>
      </c>
      <c r="JM28" s="155">
        <v>0.52623682700000063</v>
      </c>
      <c r="JN28" s="155">
        <v>0.52685964800000062</v>
      </c>
      <c r="JO28" s="155">
        <v>0.52748476300000069</v>
      </c>
      <c r="JP28" s="155">
        <v>0.52811217200000071</v>
      </c>
      <c r="JQ28" s="155">
        <v>0.52874187500000069</v>
      </c>
      <c r="JR28" s="155">
        <v>0.52937387200000074</v>
      </c>
      <c r="JS28" s="155">
        <v>0.53000816300000075</v>
      </c>
      <c r="JT28" s="155">
        <v>0.53064474800000072</v>
      </c>
      <c r="JU28" s="155">
        <v>0.53128362700000076</v>
      </c>
      <c r="JV28" s="155">
        <v>0.53192480000000075</v>
      </c>
      <c r="JW28" s="155">
        <v>0.53256826700000071</v>
      </c>
      <c r="JX28" s="155">
        <v>0.53321402800000084</v>
      </c>
      <c r="JY28" s="155">
        <v>0.53386208300000082</v>
      </c>
      <c r="JZ28" s="155">
        <v>0.53451243200000076</v>
      </c>
      <c r="KA28" s="155">
        <v>0.53516507500000077</v>
      </c>
      <c r="KB28" s="155">
        <v>0.53582001200000073</v>
      </c>
      <c r="KC28" s="155">
        <v>0.53647724300000088</v>
      </c>
      <c r="KD28" s="155">
        <v>0.53713676800000087</v>
      </c>
      <c r="KE28" s="155">
        <v>0.53779858700000083</v>
      </c>
      <c r="KF28" s="155">
        <v>0.53846270000000085</v>
      </c>
      <c r="KG28" s="155">
        <v>0.53912910700000094</v>
      </c>
      <c r="KH28" s="155">
        <v>0.53979780800000088</v>
      </c>
      <c r="KI28" s="155">
        <v>0.54046880300000089</v>
      </c>
      <c r="KJ28" s="155">
        <v>0.54114209200000085</v>
      </c>
      <c r="KK28" s="155">
        <v>0.54181767500000089</v>
      </c>
      <c r="KL28" s="155">
        <v>0.54249555200000099</v>
      </c>
      <c r="KM28" s="155">
        <v>0.54317572300000094</v>
      </c>
      <c r="KN28" s="155">
        <v>0.54385818800000096</v>
      </c>
      <c r="KO28" s="155">
        <v>0.54454294700000094</v>
      </c>
      <c r="KP28" s="155">
        <v>0.54523000000000099</v>
      </c>
      <c r="KQ28" s="154">
        <v>0.545919347000001</v>
      </c>
      <c r="KR28" s="154">
        <v>0.54661098800000107</v>
      </c>
      <c r="KS28" s="154">
        <v>0.54730492300000111</v>
      </c>
      <c r="KT28" s="154">
        <v>0.5480011520000011</v>
      </c>
      <c r="KU28" s="154">
        <v>0.54869967500000105</v>
      </c>
      <c r="KV28" s="154">
        <v>0.54940049200000107</v>
      </c>
      <c r="KW28" s="154">
        <v>0.55010360300000105</v>
      </c>
      <c r="KX28" s="154">
        <v>0.5508090080000011</v>
      </c>
      <c r="KY28" s="154">
        <v>0.55151670700000111</v>
      </c>
      <c r="KZ28" s="154">
        <v>0.55222670000000118</v>
      </c>
      <c r="LA28" s="154">
        <v>0.5529389870000011</v>
      </c>
      <c r="LB28" s="154">
        <v>0.5536535680000011</v>
      </c>
      <c r="LC28" s="154">
        <v>0.55437044300000116</v>
      </c>
      <c r="LD28" s="155">
        <v>0.55508961200000118</v>
      </c>
      <c r="LE28" s="155">
        <v>0.55581107500000126</v>
      </c>
      <c r="LF28" s="155">
        <v>0.5565348320000012</v>
      </c>
      <c r="LG28" s="155">
        <v>0.55726088300000121</v>
      </c>
      <c r="LH28" s="155">
        <v>0.55798922800000128</v>
      </c>
      <c r="LI28" s="155">
        <v>0.55871986700000131</v>
      </c>
      <c r="LJ28" s="155">
        <v>0.55945280000000119</v>
      </c>
      <c r="LK28" s="155">
        <v>0.56018802700000125</v>
      </c>
      <c r="LL28" s="155">
        <v>0.56092554800000127</v>
      </c>
      <c r="LM28" s="155">
        <v>0.56166536300000136</v>
      </c>
      <c r="LN28" s="155">
        <v>0.5624074720000013</v>
      </c>
      <c r="LO28" s="155">
        <v>0.5631518750000013</v>
      </c>
      <c r="LP28" s="155">
        <v>0.56389857200000137</v>
      </c>
      <c r="LQ28" s="155">
        <v>0.56464756300000141</v>
      </c>
      <c r="LR28" s="155">
        <v>0.5653988480000014</v>
      </c>
      <c r="LS28" s="155">
        <v>0.56615242700000135</v>
      </c>
      <c r="LT28" s="155">
        <v>0.56690830000000136</v>
      </c>
      <c r="LU28" s="155">
        <v>0.56766646700000145</v>
      </c>
      <c r="LV28" s="155">
        <v>0.56842692800000139</v>
      </c>
      <c r="LW28" s="155">
        <v>0.5691896830000015</v>
      </c>
      <c r="LX28" s="155">
        <v>0.56995473200000146</v>
      </c>
      <c r="LY28" s="155">
        <v>0.57072207500000149</v>
      </c>
      <c r="LZ28" s="155">
        <v>0.57149171200000159</v>
      </c>
      <c r="MA28" s="155">
        <v>0.57226364300000154</v>
      </c>
      <c r="MB28" s="155">
        <v>0.57303786800000156</v>
      </c>
      <c r="MC28" s="155">
        <v>0.57381438700000165</v>
      </c>
      <c r="MD28" s="155">
        <v>0.57459320000000158</v>
      </c>
      <c r="ME28" s="155">
        <v>0.57537430700000158</v>
      </c>
      <c r="MF28" s="155">
        <v>0.57615770800000166</v>
      </c>
      <c r="MG28" s="155">
        <v>0.57694340300000169</v>
      </c>
      <c r="MH28" s="155">
        <v>0.57773139200000156</v>
      </c>
      <c r="MI28" s="155">
        <v>0.57852167500000162</v>
      </c>
      <c r="MJ28" s="155">
        <v>0.57931425200000164</v>
      </c>
      <c r="MK28" s="155">
        <v>0.58010912300000173</v>
      </c>
      <c r="ML28" s="155">
        <v>0.58090628800000177</v>
      </c>
      <c r="MM28" s="155">
        <v>0.58170574700000177</v>
      </c>
      <c r="MN28" s="155">
        <v>0.58250750000000173</v>
      </c>
      <c r="MO28" s="155">
        <v>0.58331154700000165</v>
      </c>
      <c r="MP28" s="155">
        <v>0.58411788800000175</v>
      </c>
      <c r="MQ28" s="155">
        <v>0.58492652300000181</v>
      </c>
      <c r="MR28" s="155">
        <v>0.58573745200000182</v>
      </c>
      <c r="MS28" s="155">
        <v>0.58655067500000191</v>
      </c>
      <c r="MT28" s="155">
        <v>0.58736619200000184</v>
      </c>
      <c r="MU28" s="155">
        <v>0.58818400300000184</v>
      </c>
      <c r="MV28" s="155">
        <v>0.58900410800000191</v>
      </c>
      <c r="MW28" s="155">
        <v>0.58982650700000194</v>
      </c>
      <c r="MX28" s="155">
        <v>0.59065120000000193</v>
      </c>
      <c r="MY28" s="155">
        <v>0.59147818700000188</v>
      </c>
      <c r="MZ28" s="155">
        <v>0.59230746800000189</v>
      </c>
      <c r="NA28" s="155">
        <v>0.59313904300000198</v>
      </c>
      <c r="NB28" s="155">
        <v>0.59397291200000202</v>
      </c>
      <c r="NC28" s="155">
        <v>0.59480907500000202</v>
      </c>
      <c r="ND28" s="155">
        <v>0.59564753200000198</v>
      </c>
      <c r="NE28" s="155">
        <v>0.59648828300000201</v>
      </c>
      <c r="NF28" s="155">
        <v>0.5973313280000021</v>
      </c>
      <c r="NG28" s="155">
        <v>0.59817666700000205</v>
      </c>
      <c r="NH28" s="155">
        <v>0.59902430000000206</v>
      </c>
      <c r="NI28" s="155">
        <v>0.59987422700000215</v>
      </c>
      <c r="NJ28" s="155">
        <v>0.60072644800000208</v>
      </c>
      <c r="NK28" s="155">
        <v>0.60158096300000208</v>
      </c>
      <c r="NL28" s="155">
        <v>0.60243777200000215</v>
      </c>
      <c r="NM28" s="155">
        <v>0.60329687500000218</v>
      </c>
      <c r="NN28" s="155">
        <v>0.60415827200000227</v>
      </c>
      <c r="NO28" s="155">
        <v>0.60502196300000222</v>
      </c>
      <c r="NP28" s="155">
        <v>0.60588794800000212</v>
      </c>
      <c r="NQ28" s="155">
        <v>0.6067562270000022</v>
      </c>
      <c r="NR28" s="155">
        <v>0.60762680000000235</v>
      </c>
      <c r="NS28" s="155">
        <v>0.60849966700000224</v>
      </c>
      <c r="NT28" s="155">
        <v>0.6093748280000022</v>
      </c>
      <c r="NU28" s="155">
        <v>0.61025228300000234</v>
      </c>
      <c r="NV28" s="155">
        <v>0.61113203200000232</v>
      </c>
      <c r="NW28" s="155">
        <v>0.61201407500000227</v>
      </c>
      <c r="NX28" s="155">
        <v>0.61289841200000239</v>
      </c>
      <c r="NY28" s="155">
        <v>0.61378504300000236</v>
      </c>
      <c r="NZ28" s="155">
        <v>0.6146739680000024</v>
      </c>
      <c r="OA28" s="155">
        <v>0.6155651870000024</v>
      </c>
      <c r="OB28" s="155">
        <v>0.61645870000000247</v>
      </c>
      <c r="OC28" s="155">
        <v>0.61735450700000238</v>
      </c>
      <c r="OD28" s="155">
        <v>0.61825260800000248</v>
      </c>
      <c r="OE28" s="155">
        <v>0.61915300300000253</v>
      </c>
      <c r="OF28" s="155">
        <v>0.62005569200000255</v>
      </c>
      <c r="OG28" s="155">
        <v>0.62096067500000252</v>
      </c>
      <c r="OH28" s="155">
        <v>0.62186795200000256</v>
      </c>
      <c r="OI28" s="155">
        <v>0.62277752300000255</v>
      </c>
      <c r="OJ28" s="155">
        <v>0.62368938800000262</v>
      </c>
      <c r="OK28" s="155">
        <v>0.62460354700000265</v>
      </c>
      <c r="OL28" s="155">
        <v>0.62552000000000263</v>
      </c>
      <c r="OM28" s="160">
        <v>0.62643874700000002</v>
      </c>
      <c r="ON28" s="160">
        <v>0.62735978800000003</v>
      </c>
      <c r="OO28" s="160">
        <v>0.62828312300000011</v>
      </c>
      <c r="OP28" s="160">
        <v>0.62920875200000015</v>
      </c>
      <c r="OQ28" s="160">
        <v>0.63013667500000015</v>
      </c>
      <c r="OR28" s="160">
        <v>0.6310668920000001</v>
      </c>
      <c r="OS28" s="160">
        <v>0.63199940300000013</v>
      </c>
      <c r="OT28" s="160">
        <v>0.63293420800000011</v>
      </c>
      <c r="OU28" s="160">
        <v>0.63387130700000016</v>
      </c>
      <c r="OV28" s="160">
        <v>0.63481070000000017</v>
      </c>
      <c r="OW28" s="160">
        <v>0.63575238700000014</v>
      </c>
      <c r="OX28" s="160">
        <v>0.63669636800000018</v>
      </c>
      <c r="OY28" s="160">
        <v>0.63764264300000018</v>
      </c>
      <c r="OZ28" s="160">
        <v>0.63859121200000013</v>
      </c>
      <c r="PA28" s="161">
        <v>0.63954207500000027</v>
      </c>
      <c r="PB28" s="161">
        <v>0.64049523200000025</v>
      </c>
      <c r="PC28" s="161">
        <v>0.64145068300000019</v>
      </c>
      <c r="PD28" s="161">
        <v>0.6424084280000002</v>
      </c>
      <c r="PE28" s="161">
        <v>0.64336846700000028</v>
      </c>
      <c r="PF28" s="161">
        <v>0.64433080000000031</v>
      </c>
      <c r="PG28" s="161">
        <v>0.64529542700000031</v>
      </c>
      <c r="PH28" s="161">
        <v>0.64626234800000038</v>
      </c>
      <c r="PI28" s="161">
        <v>0.64723156300000029</v>
      </c>
      <c r="PJ28" s="161">
        <v>0.64820307200000027</v>
      </c>
      <c r="PK28" s="161">
        <v>0.64917687500000032</v>
      </c>
      <c r="PL28" s="161">
        <v>0.65015297200000033</v>
      </c>
      <c r="PM28" s="161">
        <v>0.65113136300000041</v>
      </c>
      <c r="PN28" s="161">
        <v>0.65211204800000044</v>
      </c>
      <c r="PO28" s="161">
        <v>0.65309502700000044</v>
      </c>
      <c r="PP28" s="161">
        <v>0.65408030000000039</v>
      </c>
      <c r="PQ28" s="161">
        <v>0.65506786700000053</v>
      </c>
      <c r="PR28" s="161">
        <v>0.6560577280000004</v>
      </c>
      <c r="PS28" s="161">
        <v>0.65704988300000056</v>
      </c>
      <c r="PT28" s="161">
        <v>0.65804433200000045</v>
      </c>
      <c r="PU28" s="161">
        <v>0.65904107500000053</v>
      </c>
      <c r="PV28" s="161">
        <v>0.66004011200000046</v>
      </c>
      <c r="PW28" s="161">
        <v>0.66104144300000056</v>
      </c>
      <c r="PX28" s="161">
        <v>0.66204506800000062</v>
      </c>
      <c r="PY28" s="161">
        <v>0.66305098700000054</v>
      </c>
      <c r="PZ28" s="161">
        <v>0.66405920000000063</v>
      </c>
      <c r="QA28" s="161">
        <v>0.66506970700000068</v>
      </c>
      <c r="QB28" s="161">
        <v>0.66608250800000068</v>
      </c>
      <c r="QC28" s="161">
        <v>0.66709760300000054</v>
      </c>
      <c r="QD28" s="161">
        <v>0.66811499200000068</v>
      </c>
      <c r="QE28" s="161">
        <v>0.66913467500000068</v>
      </c>
      <c r="QF28" s="161">
        <v>0.67015665200000074</v>
      </c>
      <c r="QG28" s="161">
        <v>0.67118092300000076</v>
      </c>
      <c r="QH28" s="161">
        <v>0.67220748800000063</v>
      </c>
      <c r="QI28" s="161">
        <v>0.67323634700000068</v>
      </c>
      <c r="QJ28" s="161">
        <v>0.67426750000000069</v>
      </c>
      <c r="QK28" s="161">
        <v>0.67530094700000076</v>
      </c>
      <c r="QL28" s="161">
        <v>0.6763366880000008</v>
      </c>
      <c r="QM28" s="161">
        <v>0.67737472300000079</v>
      </c>
      <c r="QN28" s="161">
        <v>0.67841505200000085</v>
      </c>
      <c r="QO28" s="161">
        <v>0.67945767500000087</v>
      </c>
      <c r="QP28" s="161">
        <v>0.68050259200000085</v>
      </c>
      <c r="QQ28" s="161">
        <v>0.6815498030000009</v>
      </c>
      <c r="QR28" s="161">
        <v>0.6825993080000009</v>
      </c>
      <c r="QS28" s="161">
        <v>0.68365110700000087</v>
      </c>
      <c r="QT28" s="161">
        <v>0.6847052000000009</v>
      </c>
      <c r="QU28" s="161">
        <v>0.68576158700000089</v>
      </c>
      <c r="QV28" s="161">
        <v>0.68682026800000107</v>
      </c>
      <c r="QW28" s="161">
        <v>0.68788124300000097</v>
      </c>
      <c r="QX28" s="161">
        <v>0.68894451200000095</v>
      </c>
      <c r="QY28" s="161">
        <v>0.690010075000001</v>
      </c>
      <c r="QZ28" s="161">
        <v>0.69107793200000101</v>
      </c>
      <c r="RA28" s="161">
        <v>0.69214808300000097</v>
      </c>
      <c r="RB28" s="161">
        <v>0.69322052800000111</v>
      </c>
      <c r="RC28" s="161">
        <v>0.6942952670000011</v>
      </c>
      <c r="RD28" s="161">
        <v>0.69537230000000105</v>
      </c>
      <c r="RE28" s="161">
        <v>0.69645162700000118</v>
      </c>
      <c r="RF28" s="161">
        <v>0.69753324800000116</v>
      </c>
      <c r="RG28" s="161">
        <v>0.6986171630000011</v>
      </c>
      <c r="RH28" s="161">
        <v>0.69970337200000121</v>
      </c>
      <c r="RI28" s="161">
        <v>0.70079187500000117</v>
      </c>
      <c r="RJ28" s="161">
        <v>0.70188267200000132</v>
      </c>
      <c r="RK28" s="161">
        <v>0.7029757630000012</v>
      </c>
      <c r="RL28" s="161">
        <v>0.70407114800000126</v>
      </c>
      <c r="RM28" s="161">
        <v>0.70516882700000127</v>
      </c>
      <c r="RN28" s="161">
        <v>0.70626880000000125</v>
      </c>
      <c r="RO28" s="161">
        <v>0.7073710670000013</v>
      </c>
      <c r="RP28" s="161">
        <v>0.7084756280000013</v>
      </c>
      <c r="RQ28" s="161">
        <v>0.70958248300000126</v>
      </c>
      <c r="RR28" s="161">
        <v>0.71069163200000129</v>
      </c>
      <c r="RS28" s="161">
        <v>0.7118030750000014</v>
      </c>
      <c r="RT28" s="161">
        <v>0.71291681200000145</v>
      </c>
      <c r="RU28" s="161">
        <v>0.71403284300000136</v>
      </c>
      <c r="RV28" s="161">
        <v>0.71515116800000145</v>
      </c>
      <c r="RW28" s="161">
        <v>0.71627178700000149</v>
      </c>
      <c r="RX28" s="161">
        <v>0.7173947000000015</v>
      </c>
      <c r="RY28" s="161">
        <v>0.71851990700000146</v>
      </c>
      <c r="RZ28" s="161">
        <v>0.7196474080000016</v>
      </c>
      <c r="SA28" s="161">
        <v>0.72077720300000148</v>
      </c>
      <c r="SB28" s="161">
        <v>0.72190929200000153</v>
      </c>
      <c r="SC28" s="161">
        <v>0.72304367500000155</v>
      </c>
      <c r="SD28" s="161">
        <v>0.72418035200000164</v>
      </c>
      <c r="SE28" s="161">
        <v>0.72531932300000168</v>
      </c>
      <c r="SF28" s="161">
        <v>0.72646058800000157</v>
      </c>
      <c r="SG28" s="161">
        <v>0.72760414700000153</v>
      </c>
      <c r="SH28" s="161">
        <v>0.72875000000000167</v>
      </c>
      <c r="SI28" s="161">
        <v>0.72989814700000166</v>
      </c>
      <c r="SJ28" s="161">
        <v>0.73104858800000161</v>
      </c>
      <c r="SK28" s="161">
        <v>0.73220132300000174</v>
      </c>
      <c r="SL28" s="161">
        <v>0.73335635200000171</v>
      </c>
      <c r="SM28" s="161">
        <v>0.73451367500000175</v>
      </c>
      <c r="SN28" s="161">
        <v>0.73567329200000176</v>
      </c>
      <c r="SO28" s="161">
        <v>0.73683520300000171</v>
      </c>
      <c r="SP28" s="161">
        <v>0.73799940800000186</v>
      </c>
      <c r="SQ28" s="161">
        <v>0.73916590700000184</v>
      </c>
      <c r="SR28" s="161">
        <v>0.74033470000000179</v>
      </c>
      <c r="SS28" s="161">
        <v>0.7415057870000018</v>
      </c>
      <c r="ST28" s="161">
        <v>0.74267916800000189</v>
      </c>
      <c r="SU28" s="161">
        <v>0.74385484300000182</v>
      </c>
      <c r="SV28" s="161">
        <v>0.74503281200000204</v>
      </c>
      <c r="SW28" s="161">
        <v>0.746213075000002</v>
      </c>
      <c r="SX28" s="161">
        <v>0.74739563200000192</v>
      </c>
      <c r="SY28" s="161">
        <v>0.74858048300000202</v>
      </c>
      <c r="SZ28" s="161">
        <v>0.74976762800000207</v>
      </c>
      <c r="TA28" s="161">
        <v>0.75095706700000198</v>
      </c>
      <c r="TB28" s="161">
        <v>0.75214880000000206</v>
      </c>
      <c r="TC28" s="161">
        <v>0.75334282700000221</v>
      </c>
      <c r="TD28" s="161">
        <v>0.7545391480000021</v>
      </c>
      <c r="TE28" s="161">
        <v>0.75573776300000206</v>
      </c>
      <c r="TF28" s="161">
        <v>0.75693867200000209</v>
      </c>
      <c r="TG28" s="161">
        <v>0.75814187500000219</v>
      </c>
      <c r="TH28" s="161">
        <v>0.75934737200000213</v>
      </c>
      <c r="TI28" s="161">
        <v>0.76055516300000225</v>
      </c>
      <c r="TJ28" s="161">
        <v>0.76176524800000223</v>
      </c>
      <c r="TK28" s="161">
        <v>0.76297762700000216</v>
      </c>
      <c r="TL28" s="161">
        <v>0.76419230000000227</v>
      </c>
      <c r="TM28" s="161">
        <v>0.76540926700000222</v>
      </c>
      <c r="TN28" s="161">
        <v>0.76662852800000225</v>
      </c>
      <c r="TO28" s="161">
        <v>0.76785008300000246</v>
      </c>
      <c r="TP28" s="161">
        <v>0.76907393200000229</v>
      </c>
      <c r="TQ28" s="161">
        <v>0.77030007500000242</v>
      </c>
      <c r="TR28" s="161">
        <v>0.77152851200000239</v>
      </c>
      <c r="TS28" s="161">
        <v>0.77275924300000243</v>
      </c>
      <c r="TT28" s="161">
        <v>0.77399226800000231</v>
      </c>
      <c r="TU28" s="161">
        <v>0.77522758700000249</v>
      </c>
      <c r="TV28" s="161">
        <v>0.77646520000000241</v>
      </c>
      <c r="TW28" s="161">
        <v>0.77770510700000239</v>
      </c>
      <c r="TX28" s="161">
        <v>0.77894730800000245</v>
      </c>
      <c r="TY28" s="161">
        <v>0.78019180300000246</v>
      </c>
      <c r="TZ28" s="161">
        <v>0.78143859200000265</v>
      </c>
      <c r="UA28" s="161">
        <v>0.78268767500000247</v>
      </c>
      <c r="UB28" s="161">
        <v>0.78393905200000258</v>
      </c>
      <c r="UC28" s="161">
        <v>0.78519272300000265</v>
      </c>
      <c r="UD28" s="161">
        <v>0.78644868800000267</v>
      </c>
      <c r="UE28" s="161">
        <v>0.78770694700000266</v>
      </c>
      <c r="UF28" s="161">
        <v>0.78896750000000282</v>
      </c>
      <c r="UG28" s="161">
        <v>0.79023034700000272</v>
      </c>
      <c r="UH28" s="161">
        <v>0.7914954880000028</v>
      </c>
      <c r="UI28" s="161">
        <v>0.79276292300000284</v>
      </c>
      <c r="UJ28" s="161">
        <v>0.79403265200000273</v>
      </c>
      <c r="UK28" s="161">
        <v>0.79530467500000279</v>
      </c>
      <c r="UL28" s="161">
        <v>0.79657899200000282</v>
      </c>
      <c r="UM28" s="161">
        <v>0.7978556030000028</v>
      </c>
      <c r="UN28" s="161">
        <v>0.79913450800000274</v>
      </c>
      <c r="UO28" s="161">
        <v>0.80041570700000297</v>
      </c>
      <c r="UP28" s="161">
        <v>0.80169920000000305</v>
      </c>
      <c r="UQ28" s="161">
        <v>0.80298498700000298</v>
      </c>
      <c r="UR28" s="161">
        <v>0.80427306800000298</v>
      </c>
      <c r="US28" s="161">
        <v>0.80556344300000293</v>
      </c>
      <c r="UT28" s="161">
        <v>0.80685611200000296</v>
      </c>
      <c r="UU28" s="161">
        <v>0.80815107500000294</v>
      </c>
      <c r="UV28" s="161">
        <v>0.80944833200000321</v>
      </c>
      <c r="UW28" s="161">
        <v>0.81074788300000311</v>
      </c>
      <c r="UX28" s="161">
        <v>0.81204972800000319</v>
      </c>
      <c r="UY28" s="161">
        <v>0.81335386700000312</v>
      </c>
      <c r="UZ28" s="161">
        <v>0.81466030000000311</v>
      </c>
      <c r="VA28" s="161">
        <v>0.81596902700000318</v>
      </c>
      <c r="VB28" s="161">
        <v>0.8172800480000032</v>
      </c>
      <c r="VC28" s="161">
        <v>0.81859336300000318</v>
      </c>
      <c r="VD28" s="161">
        <v>0.81990897200000323</v>
      </c>
      <c r="VE28" s="161">
        <v>0.82122687500000324</v>
      </c>
      <c r="VF28" s="161">
        <v>0.82254707200000321</v>
      </c>
      <c r="VG28" s="161">
        <v>0.82386956300000336</v>
      </c>
      <c r="VH28" s="161">
        <v>0.82519434800000335</v>
      </c>
      <c r="VI28" s="161">
        <v>0.82652142700000342</v>
      </c>
      <c r="VJ28" s="161">
        <v>0.82785080000000333</v>
      </c>
      <c r="VK28" s="161">
        <v>0.82918246700000342</v>
      </c>
      <c r="VL28" s="161">
        <v>0.83051642800000336</v>
      </c>
      <c r="VM28" s="161">
        <v>0.83185268300000348</v>
      </c>
      <c r="VN28" s="161">
        <v>0.83319123200000345</v>
      </c>
      <c r="VO28" s="161">
        <v>0.83453207500000359</v>
      </c>
      <c r="VP28" s="161">
        <v>0.83587521200000348</v>
      </c>
      <c r="VQ28" s="161">
        <v>0.83722064300000354</v>
      </c>
      <c r="VR28" s="161">
        <v>0.83856836800000367</v>
      </c>
      <c r="VS28" s="161">
        <v>0.83991838700000354</v>
      </c>
      <c r="VT28" s="161">
        <v>0.8412707000000037</v>
      </c>
      <c r="VU28" s="161">
        <v>0.84262530700000371</v>
      </c>
      <c r="VV28" s="161">
        <v>0.84398220800000356</v>
      </c>
      <c r="VW28" s="161">
        <v>0.84534140300000371</v>
      </c>
      <c r="VX28" s="161">
        <v>0.84670289200000382</v>
      </c>
      <c r="VY28" s="161">
        <v>0.84806667500000377</v>
      </c>
      <c r="VZ28" s="161">
        <v>0.8494327520000039</v>
      </c>
      <c r="WA28" s="161">
        <v>0.85080112300000377</v>
      </c>
      <c r="WB28" s="161">
        <v>0.85217178800000382</v>
      </c>
      <c r="WC28" s="161">
        <v>0.85354474700000393</v>
      </c>
      <c r="WD28" s="161">
        <v>0.8549200000000039</v>
      </c>
      <c r="WE28" s="156">
        <v>0.85629754700000005</v>
      </c>
      <c r="WF28" s="156">
        <v>0.85767738800000004</v>
      </c>
      <c r="WG28" s="156">
        <v>0.8590595230000001</v>
      </c>
      <c r="WH28" s="156">
        <v>0.86044395200000012</v>
      </c>
      <c r="WI28" s="156">
        <v>0.86183067500000021</v>
      </c>
      <c r="WJ28" s="156">
        <v>0.86321969200000015</v>
      </c>
      <c r="WK28" s="156">
        <v>0.86461100300000016</v>
      </c>
      <c r="WL28" s="156">
        <v>0.86600460800000012</v>
      </c>
      <c r="WM28" s="156">
        <v>0.86740050700000015</v>
      </c>
      <c r="WN28" s="156">
        <v>0.86879870000000015</v>
      </c>
      <c r="WO28" s="156">
        <v>0.87019918700000021</v>
      </c>
      <c r="WP28" s="156">
        <v>0.87160196800000023</v>
      </c>
      <c r="WQ28" s="156">
        <v>0.87300704300000032</v>
      </c>
      <c r="WR28" s="156">
        <v>0.87441441200000025</v>
      </c>
      <c r="WS28" s="157">
        <v>0.87582407500000026</v>
      </c>
      <c r="WT28" s="157">
        <v>0.87723603200000033</v>
      </c>
      <c r="WU28" s="157">
        <v>0.87865028300000036</v>
      </c>
      <c r="WV28" s="157">
        <v>0.88006682800000036</v>
      </c>
      <c r="WW28" s="157">
        <v>0.88148566700000031</v>
      </c>
      <c r="WX28" s="157">
        <v>0.88290680000000032</v>
      </c>
      <c r="WY28" s="157">
        <v>0.88433022700000041</v>
      </c>
      <c r="WZ28" s="157">
        <v>0.88575594800000035</v>
      </c>
      <c r="XA28" s="157">
        <v>0.88718396300000046</v>
      </c>
      <c r="XB28" s="157">
        <v>0.88861427200000054</v>
      </c>
      <c r="XC28" s="157">
        <v>0.89004687500000046</v>
      </c>
      <c r="XD28" s="157">
        <v>0.89148177200000045</v>
      </c>
      <c r="XE28" s="157">
        <v>0.89291896300000051</v>
      </c>
      <c r="XF28" s="157">
        <v>0.89435844800000064</v>
      </c>
      <c r="XG28" s="157">
        <v>0.89580022700000062</v>
      </c>
      <c r="XH28" s="157">
        <v>0.89724430000000066</v>
      </c>
      <c r="XI28" s="157">
        <v>0.89869066700000066</v>
      </c>
      <c r="XJ28" s="157">
        <v>0.90013932800000063</v>
      </c>
      <c r="XK28" s="157">
        <v>0.90159028300000077</v>
      </c>
      <c r="XL28" s="157">
        <v>0.90304353200000065</v>
      </c>
      <c r="XM28" s="157">
        <v>0.90449907500000082</v>
      </c>
      <c r="XN28" s="157">
        <v>0.90595691200000072</v>
      </c>
      <c r="XO28" s="157">
        <v>0.90741704300000081</v>
      </c>
      <c r="XP28" s="157">
        <v>0.90887946800000075</v>
      </c>
      <c r="XQ28" s="157">
        <v>0.91034418700000086</v>
      </c>
      <c r="XR28" s="157">
        <v>0.91181120000000082</v>
      </c>
      <c r="XS28" s="157">
        <v>0.91328050700000074</v>
      </c>
      <c r="XT28" s="157">
        <v>0.91475210800000073</v>
      </c>
      <c r="XU28" s="157">
        <v>0.91622600300000057</v>
      </c>
      <c r="XV28" s="157">
        <v>0.91770219200000047</v>
      </c>
      <c r="XW28" s="157">
        <v>0.91918067500000034</v>
      </c>
      <c r="XX28" s="157">
        <v>0.92066145200000027</v>
      </c>
      <c r="XY28" s="157">
        <v>0.92214452300000016</v>
      </c>
      <c r="XZ28" s="157">
        <v>0.92362988800000012</v>
      </c>
      <c r="YA28" s="157">
        <v>0.92511754700000015</v>
      </c>
      <c r="YB28" s="157">
        <v>0.92660750000000003</v>
      </c>
      <c r="YC28" s="157">
        <v>0.92809974699999997</v>
      </c>
      <c r="YD28" s="157">
        <v>0.92959428799999988</v>
      </c>
      <c r="YE28" s="157">
        <v>0.93109112299999963</v>
      </c>
      <c r="YF28" s="157">
        <v>0.93259025199999968</v>
      </c>
      <c r="YG28" s="157">
        <v>0.93409167499999968</v>
      </c>
      <c r="YH28" s="157">
        <v>0.93559539199999942</v>
      </c>
      <c r="YI28" s="157">
        <v>0.93710140299999933</v>
      </c>
      <c r="YJ28" s="157">
        <v>0.93860970799999932</v>
      </c>
      <c r="YK28" s="157">
        <v>0.94012030699999916</v>
      </c>
      <c r="YL28" s="157">
        <v>0.94163319999999917</v>
      </c>
      <c r="YM28" s="157">
        <v>0.94314838699999914</v>
      </c>
      <c r="YN28" s="157">
        <v>0.94466586799999908</v>
      </c>
      <c r="YO28" s="157">
        <v>0.94618564299999885</v>
      </c>
      <c r="YP28" s="157">
        <v>0.9477077119999987</v>
      </c>
      <c r="YQ28" s="157">
        <v>0.94923207499999873</v>
      </c>
      <c r="YR28" s="157">
        <v>0.95075873199999861</v>
      </c>
      <c r="YS28" s="157">
        <v>0.95228768299999844</v>
      </c>
      <c r="YT28" s="157">
        <v>0.95381892799999834</v>
      </c>
      <c r="YU28" s="157">
        <v>0.95535246699999832</v>
      </c>
      <c r="YV28" s="157">
        <v>0.95688829999999825</v>
      </c>
      <c r="YW28" s="157">
        <v>0.95842642699999825</v>
      </c>
      <c r="YX28" s="157">
        <v>0.95996684799999799</v>
      </c>
      <c r="YY28" s="157">
        <v>0.9615095629999979</v>
      </c>
      <c r="YZ28" s="157">
        <v>0.96305457199999789</v>
      </c>
      <c r="ZA28" s="157">
        <v>0.96460187499999794</v>
      </c>
      <c r="ZB28" s="157">
        <v>0.96615147199999774</v>
      </c>
      <c r="ZC28" s="157">
        <v>0.96770336299999771</v>
      </c>
      <c r="ZD28" s="157">
        <v>0.96925754799999753</v>
      </c>
      <c r="ZE28" s="157">
        <v>0.97081402699999753</v>
      </c>
      <c r="ZF28" s="157">
        <v>0.97237279999999726</v>
      </c>
      <c r="ZG28" s="157">
        <v>0.97393386699999729</v>
      </c>
      <c r="ZH28" s="157">
        <v>0.97549722799999716</v>
      </c>
      <c r="ZI28" s="157">
        <v>0.977062882999997</v>
      </c>
      <c r="ZJ28" s="157">
        <v>0.9786308319999969</v>
      </c>
      <c r="ZK28" s="157">
        <v>0.98020107499999687</v>
      </c>
      <c r="ZL28" s="157">
        <v>0.98177361199999669</v>
      </c>
      <c r="ZM28" s="157">
        <v>0.98334844299999669</v>
      </c>
      <c r="ZN28" s="157">
        <v>0.98492556799999664</v>
      </c>
      <c r="ZO28" s="157">
        <v>0.98650498699999645</v>
      </c>
      <c r="ZP28" s="157">
        <v>0.98808669999999632</v>
      </c>
      <c r="ZQ28" s="157">
        <v>0.98967070699999626</v>
      </c>
      <c r="ZR28" s="157">
        <v>0.99125700799999616</v>
      </c>
      <c r="ZS28" s="157">
        <v>0.99284560299999614</v>
      </c>
      <c r="ZT28" s="157">
        <v>0.99443649199999595</v>
      </c>
      <c r="ZU28" s="157">
        <v>0.99602967499999595</v>
      </c>
      <c r="ZV28" s="157">
        <v>0.9976251519999958</v>
      </c>
      <c r="ZW28" s="157">
        <v>0.99922292299999582</v>
      </c>
      <c r="ZX28" s="157">
        <v>1.0008229879999957</v>
      </c>
      <c r="ZY28" s="157">
        <v>1.0024253469999955</v>
      </c>
      <c r="ZZ28" s="157">
        <v>1.0040299999999953</v>
      </c>
      <c r="AAA28" s="157">
        <v>1.0056369469999953</v>
      </c>
      <c r="AAB28" s="157">
        <v>1.0072461879999952</v>
      </c>
      <c r="AAC28" s="157">
        <v>1.0088577229999951</v>
      </c>
      <c r="AAD28" s="157">
        <v>1.0104715519999952</v>
      </c>
      <c r="AAE28" s="157">
        <v>1.012087674999995</v>
      </c>
      <c r="AAF28" s="157">
        <v>1.0137060919999947</v>
      </c>
      <c r="AAG28" s="157">
        <v>1.0153268029999947</v>
      </c>
      <c r="AAH28" s="157">
        <v>1.0169498079999946</v>
      </c>
      <c r="AAI28" s="157">
        <v>1.0185751069999944</v>
      </c>
      <c r="AAJ28" s="157">
        <v>1.0202026999999945</v>
      </c>
      <c r="AAK28" s="157">
        <v>1.0218325869999945</v>
      </c>
      <c r="AAL28" s="157">
        <v>1.0234647679999942</v>
      </c>
      <c r="AAM28" s="157">
        <v>1.0250992429999941</v>
      </c>
      <c r="AAN28" s="157">
        <v>1.0267360119999942</v>
      </c>
      <c r="AAO28" s="157">
        <v>1.0283750749999938</v>
      </c>
      <c r="AAP28" s="157">
        <v>1.0300164319999938</v>
      </c>
      <c r="AAQ28" s="157">
        <v>1.0316600829999938</v>
      </c>
      <c r="AAR28" s="157">
        <v>1.0333060279999935</v>
      </c>
      <c r="AAS28" s="157">
        <v>1.0349542669999934</v>
      </c>
      <c r="AAT28" s="157">
        <v>1.0366047999999934</v>
      </c>
      <c r="AAU28" s="157">
        <v>1.0382576269999932</v>
      </c>
      <c r="AAV28" s="157">
        <v>1.0399127479999932</v>
      </c>
      <c r="AAW28" s="157">
        <v>1.0415701629999932</v>
      </c>
      <c r="AAX28" s="157">
        <v>1.0432298719999931</v>
      </c>
      <c r="AAY28" s="157">
        <v>1.0448918749999929</v>
      </c>
      <c r="AAZ28" s="157">
        <v>1.0465561719999927</v>
      </c>
      <c r="ABA28" s="157">
        <v>1.0482227629999925</v>
      </c>
      <c r="ABB28" s="157">
        <v>1.0498916479999927</v>
      </c>
      <c r="ABC28" s="157">
        <v>1.0515628269999926</v>
      </c>
      <c r="ABD28" s="157">
        <v>1.0532362999999925</v>
      </c>
      <c r="ABE28" s="157">
        <v>1.0549120669999923</v>
      </c>
      <c r="ABF28" s="157">
        <v>1.0565901279999921</v>
      </c>
      <c r="ABG28" s="157">
        <v>1.058270482999992</v>
      </c>
      <c r="ABH28" s="157">
        <v>1.059953131999992</v>
      </c>
      <c r="ABI28" s="157">
        <v>1.0616380749999919</v>
      </c>
      <c r="ABJ28" s="157">
        <v>1.0633253119999919</v>
      </c>
      <c r="ABK28" s="157">
        <v>1.0650148429999917</v>
      </c>
      <c r="ABL28" s="157">
        <v>1.0667066679999915</v>
      </c>
      <c r="ABM28" s="157">
        <v>1.0684007869999914</v>
      </c>
      <c r="ABN28" s="157">
        <v>1.0700971999999913</v>
      </c>
      <c r="ABO28" s="157">
        <v>1.0717959069999912</v>
      </c>
      <c r="ABP28" s="157">
        <v>1.0734969079999912</v>
      </c>
      <c r="ABQ28" s="157">
        <v>1.075200202999991</v>
      </c>
      <c r="ABR28" s="157">
        <v>1.0769057919999909</v>
      </c>
      <c r="ABS28" s="157">
        <v>1.0786136749999908</v>
      </c>
      <c r="ABT28" s="157">
        <v>1.0803238519999907</v>
      </c>
      <c r="ABU28" s="157">
        <v>1.0820363229999905</v>
      </c>
      <c r="ABV28" s="157">
        <v>1.0837510879999903</v>
      </c>
      <c r="ABW28" s="157">
        <v>1.0854681469999903</v>
      </c>
      <c r="ABX28" s="157">
        <v>1.0871874999999902</v>
      </c>
      <c r="ABY28" s="157">
        <v>1.0889091469999901</v>
      </c>
      <c r="ABZ28" s="157">
        <v>1.0906330879999899</v>
      </c>
      <c r="ACA28" s="157">
        <v>1.0923593229999899</v>
      </c>
      <c r="ACB28" s="157">
        <v>1.0940878519999897</v>
      </c>
      <c r="ACC28" s="157">
        <v>1.0958186749999896</v>
      </c>
      <c r="ACD28" s="157">
        <v>1.0975517919999895</v>
      </c>
      <c r="ACE28" s="157">
        <v>1.0992872029999894</v>
      </c>
      <c r="ACF28" s="157">
        <v>1.1010249079999894</v>
      </c>
      <c r="ACG28" s="157">
        <v>1.1027649069999892</v>
      </c>
      <c r="ACH28" s="157">
        <v>1.1045071999999891</v>
      </c>
      <c r="ACI28" s="157">
        <v>1.1062517869999891</v>
      </c>
      <c r="ACJ28" s="157">
        <v>1.1079986679999889</v>
      </c>
      <c r="ACK28" s="157">
        <v>1.1097478429999887</v>
      </c>
      <c r="ACL28" s="157">
        <v>1.1114993119999885</v>
      </c>
      <c r="ACM28" s="157">
        <v>1.1132530749999885</v>
      </c>
      <c r="ACN28" s="157">
        <v>1.1150091319999884</v>
      </c>
      <c r="ACO28" s="157">
        <v>1.1167674829999883</v>
      </c>
      <c r="ACP28" s="157">
        <v>1.1185281279999881</v>
      </c>
      <c r="ACQ28" s="157">
        <v>1.1202910669999881</v>
      </c>
      <c r="ACR28" s="157">
        <v>1.1220562999999879</v>
      </c>
      <c r="ACS28" s="157">
        <v>1.1238238269999878</v>
      </c>
      <c r="ACT28" s="157">
        <v>1.1255936479999877</v>
      </c>
      <c r="ACU28" s="157">
        <v>1.1273657629999876</v>
      </c>
      <c r="ACV28" s="157">
        <v>1.1291401719999876</v>
      </c>
      <c r="ACW28" s="157">
        <v>1.1309168749999874</v>
      </c>
      <c r="ACX28" s="157">
        <v>1.1326958719999873</v>
      </c>
      <c r="ACY28" s="157">
        <v>1.1344771629999872</v>
      </c>
      <c r="ACZ28" s="157">
        <v>1.1362607479999869</v>
      </c>
      <c r="ADA28" s="157">
        <v>1.1380466269999869</v>
      </c>
      <c r="ADB28" s="157">
        <v>1.1398347999999867</v>
      </c>
      <c r="ADC28" s="157">
        <v>1.1416252669999867</v>
      </c>
      <c r="ADD28" s="157">
        <v>1.1434180279999864</v>
      </c>
      <c r="ADE28" s="157">
        <v>1.1452130829999865</v>
      </c>
      <c r="ADF28" s="157">
        <v>1.1470104319999863</v>
      </c>
      <c r="ADG28" s="157">
        <v>1.1488100749999861</v>
      </c>
      <c r="ADH28" s="157">
        <v>1.1506120119999861</v>
      </c>
      <c r="ADI28" s="157">
        <v>1.152416242999986</v>
      </c>
      <c r="ADJ28" s="157">
        <v>1.1542227679999859</v>
      </c>
      <c r="ADK28" s="157">
        <v>1.1560315869999858</v>
      </c>
      <c r="ADL28" s="157">
        <v>1.1578426999999856</v>
      </c>
      <c r="ADM28" s="157">
        <v>1.1596561069999856</v>
      </c>
      <c r="ADN28" s="157">
        <v>1.1614718079999853</v>
      </c>
      <c r="ADO28" s="157">
        <v>1.1632898029999852</v>
      </c>
      <c r="ADP28" s="157">
        <v>1.1651100919999851</v>
      </c>
      <c r="ADQ28" s="157">
        <v>1.1669326749999849</v>
      </c>
      <c r="ADR28" s="157">
        <v>1.1687575519999849</v>
      </c>
      <c r="ADS28" s="157">
        <v>1.1705847229999846</v>
      </c>
      <c r="ADT28" s="157">
        <v>1.1724141879999845</v>
      </c>
      <c r="ADU28" s="157">
        <v>1.1742459469999844</v>
      </c>
      <c r="ADV28" s="156">
        <v>1.1760799999999842</v>
      </c>
      <c r="ADW28" s="569"/>
    </row>
    <row r="29" spans="1:803" s="488" customFormat="1" x14ac:dyDescent="0.3">
      <c r="A29" s="570">
        <v>3</v>
      </c>
      <c r="B29" s="162" t="s">
        <v>51</v>
      </c>
      <c r="C29" s="154">
        <v>0.46000079999999999</v>
      </c>
      <c r="D29" s="154">
        <v>0.4600032</v>
      </c>
      <c r="E29" s="154">
        <v>0.4600072</v>
      </c>
      <c r="F29" s="154">
        <v>0.4600128</v>
      </c>
      <c r="G29" s="154">
        <v>0.46002000000000004</v>
      </c>
      <c r="H29" s="154">
        <v>0.46002879999999996</v>
      </c>
      <c r="I29" s="154">
        <v>0.46003919999999998</v>
      </c>
      <c r="J29" s="154">
        <v>0.46005119999999999</v>
      </c>
      <c r="K29" s="154">
        <v>0.46006480000000005</v>
      </c>
      <c r="L29" s="154">
        <v>0.46008000000000004</v>
      </c>
      <c r="M29" s="154">
        <v>0.46009680000000003</v>
      </c>
      <c r="N29" s="154">
        <v>0.46011519999999995</v>
      </c>
      <c r="O29" s="154">
        <v>0.46013520000000002</v>
      </c>
      <c r="P29" s="154">
        <v>0.46015680000000003</v>
      </c>
      <c r="Q29" s="155">
        <v>0.46018000000000003</v>
      </c>
      <c r="R29" s="155">
        <v>0.46020479999999997</v>
      </c>
      <c r="S29" s="155">
        <v>0.46023120000000001</v>
      </c>
      <c r="T29" s="155">
        <v>0.46025919999999998</v>
      </c>
      <c r="U29" s="155">
        <v>0.4602888</v>
      </c>
      <c r="V29" s="155">
        <v>0.46031999999999995</v>
      </c>
      <c r="W29" s="155">
        <v>0.46035280000000001</v>
      </c>
      <c r="X29" s="155">
        <v>0.4603872</v>
      </c>
      <c r="Y29" s="155">
        <v>0.46042319999999998</v>
      </c>
      <c r="Z29" s="155">
        <v>0.46046080000000006</v>
      </c>
      <c r="AA29" s="155">
        <v>0.46049999999999996</v>
      </c>
      <c r="AB29" s="155">
        <v>0.46054079999999997</v>
      </c>
      <c r="AC29" s="155">
        <v>0.46058320000000003</v>
      </c>
      <c r="AD29" s="155">
        <v>0.46062720000000001</v>
      </c>
      <c r="AE29" s="155">
        <v>0.46067279999999999</v>
      </c>
      <c r="AF29" s="155">
        <v>0.46072000000000002</v>
      </c>
      <c r="AG29" s="155">
        <v>0.46076880000000003</v>
      </c>
      <c r="AH29" s="155">
        <v>0.46081919999999998</v>
      </c>
      <c r="AI29" s="155">
        <v>0.46087119999999998</v>
      </c>
      <c r="AJ29" s="155">
        <v>0.46092480000000002</v>
      </c>
      <c r="AK29" s="155">
        <v>0.46098</v>
      </c>
      <c r="AL29" s="155">
        <v>0.46103679999999997</v>
      </c>
      <c r="AM29" s="155">
        <v>0.46109520000000004</v>
      </c>
      <c r="AN29" s="155">
        <v>0.46115520000000004</v>
      </c>
      <c r="AO29" s="155">
        <v>0.46121679999999998</v>
      </c>
      <c r="AP29" s="155">
        <v>0.46128000000000002</v>
      </c>
      <c r="AQ29" s="155">
        <v>0.46134480000000005</v>
      </c>
      <c r="AR29" s="155">
        <v>0.46141120000000002</v>
      </c>
      <c r="AS29" s="155">
        <v>0.46147919999999998</v>
      </c>
      <c r="AT29" s="155">
        <v>0.46154879999999998</v>
      </c>
      <c r="AU29" s="155">
        <v>0.46161999999999997</v>
      </c>
      <c r="AV29" s="155">
        <v>0.46169280000000001</v>
      </c>
      <c r="AW29" s="155">
        <v>0.46176720000000004</v>
      </c>
      <c r="AX29" s="155">
        <v>0.46184320000000001</v>
      </c>
      <c r="AY29" s="155">
        <v>0.46192079999999996</v>
      </c>
      <c r="AZ29" s="155">
        <v>0.46200000000000002</v>
      </c>
      <c r="BA29" s="155">
        <v>0.46208080000000001</v>
      </c>
      <c r="BB29" s="155">
        <v>0.46216320000000005</v>
      </c>
      <c r="BC29" s="155">
        <v>0.46224719999999997</v>
      </c>
      <c r="BD29" s="155">
        <v>0.46233279999999999</v>
      </c>
      <c r="BE29" s="155">
        <v>0.46242</v>
      </c>
      <c r="BF29" s="155">
        <v>0.4625088</v>
      </c>
      <c r="BG29" s="155">
        <v>0.46259919999999999</v>
      </c>
      <c r="BH29" s="155">
        <v>0.46269120000000002</v>
      </c>
      <c r="BI29" s="155">
        <v>0.4627848</v>
      </c>
      <c r="BJ29" s="155">
        <v>0.46287999999999996</v>
      </c>
      <c r="BK29" s="155">
        <v>0.46297680000000002</v>
      </c>
      <c r="BL29" s="155">
        <v>0.46307519999999996</v>
      </c>
      <c r="BM29" s="155">
        <v>0.46317520000000001</v>
      </c>
      <c r="BN29" s="155">
        <v>0.46327679999999999</v>
      </c>
      <c r="BO29" s="155">
        <v>0.46338000000000001</v>
      </c>
      <c r="BP29" s="155">
        <v>0.46348480000000003</v>
      </c>
      <c r="BQ29" s="155">
        <v>0.46359119999999998</v>
      </c>
      <c r="BR29" s="155">
        <v>0.46369919999999998</v>
      </c>
      <c r="BS29" s="155">
        <v>0.46380879999999997</v>
      </c>
      <c r="BT29" s="155">
        <v>0.46391999999999994</v>
      </c>
      <c r="BU29" s="155">
        <v>0.46403280000000002</v>
      </c>
      <c r="BV29" s="155">
        <v>0.46414719999999998</v>
      </c>
      <c r="BW29" s="155">
        <v>0.46426319999999999</v>
      </c>
      <c r="BX29" s="155">
        <v>0.46438079999999998</v>
      </c>
      <c r="BY29" s="155">
        <v>0.46449999999999997</v>
      </c>
      <c r="BZ29" s="155">
        <v>0.4646208</v>
      </c>
      <c r="CA29" s="155">
        <v>0.46474319999999997</v>
      </c>
      <c r="CB29" s="155">
        <v>0.46486719999999998</v>
      </c>
      <c r="CC29" s="155">
        <v>0.46499279999999998</v>
      </c>
      <c r="CD29" s="155">
        <v>0.46511999999999998</v>
      </c>
      <c r="CE29" s="155">
        <v>0.46524879999999996</v>
      </c>
      <c r="CF29" s="155">
        <v>0.46537919999999999</v>
      </c>
      <c r="CG29" s="155">
        <v>0.46551119999999996</v>
      </c>
      <c r="CH29" s="155">
        <v>0.46564479999999997</v>
      </c>
      <c r="CI29" s="155">
        <v>0.46577999999999997</v>
      </c>
      <c r="CJ29" s="155">
        <v>0.46591679999999996</v>
      </c>
      <c r="CK29" s="155">
        <v>0.4660552</v>
      </c>
      <c r="CL29" s="155">
        <v>0.46619519999999992</v>
      </c>
      <c r="CM29" s="155">
        <v>0.4663368</v>
      </c>
      <c r="CN29" s="155">
        <v>0.46647999999999995</v>
      </c>
      <c r="CO29" s="155">
        <v>0.46662479999999995</v>
      </c>
      <c r="CP29" s="155">
        <v>0.46677119999999994</v>
      </c>
      <c r="CQ29" s="155">
        <v>0.46691919999999998</v>
      </c>
      <c r="CR29" s="155">
        <v>0.46706880000000001</v>
      </c>
      <c r="CS29" s="155">
        <v>0.46721999999999997</v>
      </c>
      <c r="CT29" s="155">
        <v>0.46737279999999998</v>
      </c>
      <c r="CU29" s="155">
        <v>0.46752719999999998</v>
      </c>
      <c r="CV29" s="155">
        <v>0.46768319999999997</v>
      </c>
      <c r="CW29" s="155">
        <v>0.46784079999999995</v>
      </c>
      <c r="CX29" s="155">
        <v>0.46799999999999997</v>
      </c>
      <c r="CY29" s="154">
        <v>0.46816079999999999</v>
      </c>
      <c r="CZ29" s="154">
        <v>0.46832319999999994</v>
      </c>
      <c r="DA29" s="154">
        <v>0.46848719999999999</v>
      </c>
      <c r="DB29" s="154">
        <v>0.46865279999999998</v>
      </c>
      <c r="DC29" s="154">
        <v>0.46881999999999996</v>
      </c>
      <c r="DD29" s="154">
        <v>0.46898879999999998</v>
      </c>
      <c r="DE29" s="154">
        <v>0.46915919999999994</v>
      </c>
      <c r="DF29" s="154">
        <v>0.46933119999999995</v>
      </c>
      <c r="DG29" s="154">
        <v>0.4695048</v>
      </c>
      <c r="DH29" s="154">
        <v>0.46967999999999999</v>
      </c>
      <c r="DI29" s="154">
        <v>0.46985679999999996</v>
      </c>
      <c r="DJ29" s="154">
        <v>0.47003519999999993</v>
      </c>
      <c r="DK29" s="154">
        <v>0.47021519999999994</v>
      </c>
      <c r="DL29" s="155">
        <v>0.47039679999999995</v>
      </c>
      <c r="DM29" s="155">
        <v>0.47057999999999994</v>
      </c>
      <c r="DN29" s="155">
        <v>0.47076479999999998</v>
      </c>
      <c r="DO29" s="155">
        <v>0.47095119999999996</v>
      </c>
      <c r="DP29" s="155">
        <v>0.47113919999999992</v>
      </c>
      <c r="DQ29" s="155">
        <v>0.47132879999999994</v>
      </c>
      <c r="DR29" s="155">
        <v>0.47151999999999994</v>
      </c>
      <c r="DS29" s="155">
        <v>0.47171279999999993</v>
      </c>
      <c r="DT29" s="155">
        <v>0.47190719999999992</v>
      </c>
      <c r="DU29" s="155">
        <v>0.47210319999999995</v>
      </c>
      <c r="DV29" s="155">
        <v>0.47230079999999997</v>
      </c>
      <c r="DW29" s="155">
        <v>0.47249999999999992</v>
      </c>
      <c r="DX29" s="155">
        <v>0.47270079999999992</v>
      </c>
      <c r="DY29" s="155">
        <v>0.47290319999999997</v>
      </c>
      <c r="DZ29" s="155">
        <v>0.47310719999999995</v>
      </c>
      <c r="EA29" s="155">
        <v>0.47331279999999992</v>
      </c>
      <c r="EB29" s="155">
        <v>0.47351999999999994</v>
      </c>
      <c r="EC29" s="155">
        <v>0.47372879999999995</v>
      </c>
      <c r="ED29" s="155">
        <v>0.47393919999999995</v>
      </c>
      <c r="EE29" s="155">
        <v>0.47415119999999994</v>
      </c>
      <c r="EF29" s="155">
        <v>0.47436479999999998</v>
      </c>
      <c r="EG29" s="155">
        <v>0.47457999999999989</v>
      </c>
      <c r="EH29" s="155">
        <v>0.47479679999999996</v>
      </c>
      <c r="EI29" s="155">
        <v>0.47501519999999992</v>
      </c>
      <c r="EJ29" s="155">
        <v>0.47523519999999991</v>
      </c>
      <c r="EK29" s="155">
        <v>0.4754567999999999</v>
      </c>
      <c r="EL29" s="155">
        <v>0.47567999999999988</v>
      </c>
      <c r="EM29" s="155">
        <v>0.47590479999999991</v>
      </c>
      <c r="EN29" s="155">
        <v>0.47613119999999998</v>
      </c>
      <c r="EO29" s="155">
        <v>0.47635919999999993</v>
      </c>
      <c r="EP29" s="155">
        <v>0.47658879999999987</v>
      </c>
      <c r="EQ29" s="155">
        <v>0.47681999999999997</v>
      </c>
      <c r="ER29" s="155">
        <v>0.47705279999999994</v>
      </c>
      <c r="ES29" s="155">
        <v>0.47728719999999991</v>
      </c>
      <c r="ET29" s="155">
        <v>0.47752319999999993</v>
      </c>
      <c r="EU29" s="155">
        <v>0.47776079999999993</v>
      </c>
      <c r="EV29" s="155">
        <v>0.47799999999999992</v>
      </c>
      <c r="EW29" s="155">
        <v>0.47824079999999985</v>
      </c>
      <c r="EX29" s="155">
        <v>0.47848319999999994</v>
      </c>
      <c r="EY29" s="155">
        <v>0.47872719999999996</v>
      </c>
      <c r="EZ29" s="155">
        <v>0.47897279999999987</v>
      </c>
      <c r="FA29" s="155">
        <v>0.47921999999999992</v>
      </c>
      <c r="FB29" s="155">
        <v>0.47946879999999992</v>
      </c>
      <c r="FC29" s="155">
        <v>0.4797191999999999</v>
      </c>
      <c r="FD29" s="155">
        <v>0.47997119999999988</v>
      </c>
      <c r="FE29" s="155">
        <v>0.4802247999999999</v>
      </c>
      <c r="FF29" s="155">
        <v>0.48047999999999985</v>
      </c>
      <c r="FG29" s="155">
        <v>0.48073679999999991</v>
      </c>
      <c r="FH29" s="155">
        <v>0.4809951999999999</v>
      </c>
      <c r="FI29" s="155">
        <v>0.48125519999999988</v>
      </c>
      <c r="FJ29" s="155">
        <v>0.48151679999999991</v>
      </c>
      <c r="FK29" s="155">
        <v>0.48177999999999988</v>
      </c>
      <c r="FL29" s="155">
        <v>0.48204479999999988</v>
      </c>
      <c r="FM29" s="155">
        <v>0.48231119999999988</v>
      </c>
      <c r="FN29" s="155">
        <v>0.48257919999999993</v>
      </c>
      <c r="FO29" s="155">
        <v>0.48284879999999997</v>
      </c>
      <c r="FP29" s="155">
        <v>0.48311999999999988</v>
      </c>
      <c r="FQ29" s="155">
        <v>0.48339279999999996</v>
      </c>
      <c r="FR29" s="155">
        <v>0.48366719999999996</v>
      </c>
      <c r="FS29" s="155">
        <v>0.48394319999999991</v>
      </c>
      <c r="FT29" s="155">
        <v>0.48422079999999995</v>
      </c>
      <c r="FU29" s="155">
        <v>0.48449999999999993</v>
      </c>
      <c r="FV29" s="155">
        <v>0.4847807999999999</v>
      </c>
      <c r="FW29" s="155">
        <v>0.48506319999999997</v>
      </c>
      <c r="FX29" s="155">
        <v>0.48534719999999992</v>
      </c>
      <c r="FY29" s="155">
        <v>0.48563279999999998</v>
      </c>
      <c r="FZ29" s="155">
        <v>0.48591999999999996</v>
      </c>
      <c r="GA29" s="155">
        <v>0.4862088</v>
      </c>
      <c r="GB29" s="155">
        <v>0.48649919999999997</v>
      </c>
      <c r="GC29" s="155">
        <v>0.48679119999999998</v>
      </c>
      <c r="GD29" s="155">
        <v>0.48708479999999993</v>
      </c>
      <c r="GE29" s="155">
        <v>0.48737999999999998</v>
      </c>
      <c r="GF29" s="155">
        <v>0.48767679999999997</v>
      </c>
      <c r="GG29" s="155">
        <v>0.4879752</v>
      </c>
      <c r="GH29" s="155">
        <v>0.48827520000000002</v>
      </c>
      <c r="GI29" s="155">
        <v>0.48857680000000003</v>
      </c>
      <c r="GJ29" s="155">
        <v>0.48887999999999998</v>
      </c>
      <c r="GK29" s="155">
        <v>0.48918480000000003</v>
      </c>
      <c r="GL29" s="155">
        <v>0.48949120000000002</v>
      </c>
      <c r="GM29" s="155">
        <v>0.48979919999999999</v>
      </c>
      <c r="GN29" s="155">
        <v>0.49010880000000001</v>
      </c>
      <c r="GO29" s="155">
        <v>0.49042000000000002</v>
      </c>
      <c r="GP29" s="155">
        <v>0.49073280000000002</v>
      </c>
      <c r="GQ29" s="155">
        <v>0.49104720000000002</v>
      </c>
      <c r="GR29" s="155">
        <v>0.49136320000000006</v>
      </c>
      <c r="GS29" s="155">
        <v>0.49168080000000003</v>
      </c>
      <c r="GT29" s="155">
        <v>0.49200000000000005</v>
      </c>
      <c r="GU29" s="155">
        <v>0.49232080000000006</v>
      </c>
      <c r="GV29" s="155">
        <v>0.4926432</v>
      </c>
      <c r="GW29" s="155">
        <v>0.49296719999999999</v>
      </c>
      <c r="GX29" s="155">
        <v>0.49329280000000003</v>
      </c>
      <c r="GY29" s="155">
        <v>0.49362</v>
      </c>
      <c r="GZ29" s="155">
        <v>0.49394880000000002</v>
      </c>
      <c r="HA29" s="155">
        <v>0.49427920000000003</v>
      </c>
      <c r="HB29" s="155">
        <v>0.49461120000000003</v>
      </c>
      <c r="HC29" s="155">
        <v>0.49494480000000002</v>
      </c>
      <c r="HD29" s="155">
        <v>0.49528000000000005</v>
      </c>
      <c r="HE29" s="155">
        <v>0.49561680000000002</v>
      </c>
      <c r="HF29" s="155">
        <v>0.4959552000000001</v>
      </c>
      <c r="HG29" s="155">
        <v>0.49629520000000005</v>
      </c>
      <c r="HH29" s="155">
        <v>0.49663680000000004</v>
      </c>
      <c r="HI29" s="155">
        <v>0.49698000000000009</v>
      </c>
      <c r="HJ29" s="155">
        <v>0.49732480000000012</v>
      </c>
      <c r="HK29" s="155">
        <v>0.49767120000000004</v>
      </c>
      <c r="HL29" s="155">
        <v>0.49801920000000011</v>
      </c>
      <c r="HM29" s="155">
        <v>0.49836880000000006</v>
      </c>
      <c r="HN29" s="155">
        <v>0.49872000000000005</v>
      </c>
      <c r="HO29" s="155">
        <v>0.49907280000000015</v>
      </c>
      <c r="HP29" s="155">
        <v>0.49942720000000007</v>
      </c>
      <c r="HQ29" s="155">
        <v>0.49978320000000009</v>
      </c>
      <c r="HR29" s="155">
        <v>0.50014080000000016</v>
      </c>
      <c r="HS29" s="155">
        <v>0.50050000000000017</v>
      </c>
      <c r="HT29" s="155">
        <v>0.50086080000000011</v>
      </c>
      <c r="HU29" s="155">
        <v>0.5012232000000002</v>
      </c>
      <c r="HV29" s="155">
        <v>0.50158720000000012</v>
      </c>
      <c r="HW29" s="155">
        <v>0.5019528000000002</v>
      </c>
      <c r="HX29" s="155">
        <v>0.5023200000000001</v>
      </c>
      <c r="HY29" s="155">
        <v>0.50268880000000016</v>
      </c>
      <c r="HZ29" s="155">
        <v>0.50305920000000015</v>
      </c>
      <c r="IA29" s="155">
        <v>0.50343120000000019</v>
      </c>
      <c r="IB29" s="155">
        <v>0.50380480000000016</v>
      </c>
      <c r="IC29" s="155">
        <v>0.50418000000000018</v>
      </c>
      <c r="ID29" s="155">
        <v>0.50455680000000025</v>
      </c>
      <c r="IE29" s="155">
        <v>0.50493520000000014</v>
      </c>
      <c r="IF29" s="155">
        <v>0.50531520000000019</v>
      </c>
      <c r="IG29" s="155">
        <v>0.50569680000000017</v>
      </c>
      <c r="IH29" s="155">
        <v>0.5060800000000002</v>
      </c>
      <c r="II29" s="155">
        <v>0.50646480000000027</v>
      </c>
      <c r="IJ29" s="155">
        <v>0.50685120000000028</v>
      </c>
      <c r="IK29" s="155">
        <v>0.50723920000000022</v>
      </c>
      <c r="IL29" s="155">
        <v>0.50762880000000021</v>
      </c>
      <c r="IM29" s="155">
        <v>0.50802000000000025</v>
      </c>
      <c r="IN29" s="155">
        <v>0.50841280000000022</v>
      </c>
      <c r="IO29" s="155">
        <v>0.50880720000000024</v>
      </c>
      <c r="IP29" s="155">
        <v>0.5092032000000003</v>
      </c>
      <c r="IQ29" s="155">
        <v>0.5096008000000003</v>
      </c>
      <c r="IR29" s="155">
        <v>0.51000000000000023</v>
      </c>
      <c r="IS29" s="155">
        <v>0.51040080000000032</v>
      </c>
      <c r="IT29" s="155">
        <v>0.51080320000000023</v>
      </c>
      <c r="IU29" s="155">
        <v>0.51120720000000031</v>
      </c>
      <c r="IV29" s="155">
        <v>0.51161280000000031</v>
      </c>
      <c r="IW29" s="155">
        <v>0.51202000000000036</v>
      </c>
      <c r="IX29" s="155">
        <v>0.51242880000000035</v>
      </c>
      <c r="IY29" s="155">
        <v>0.51283920000000038</v>
      </c>
      <c r="IZ29" s="155">
        <v>0.51325120000000035</v>
      </c>
      <c r="JA29" s="155">
        <v>0.51366480000000037</v>
      </c>
      <c r="JB29" s="155">
        <v>0.51408000000000031</v>
      </c>
      <c r="JC29" s="155">
        <v>0.51449680000000031</v>
      </c>
      <c r="JD29" s="155">
        <v>0.51491520000000035</v>
      </c>
      <c r="JE29" s="155">
        <v>0.51533520000000044</v>
      </c>
      <c r="JF29" s="155">
        <v>0.51575680000000046</v>
      </c>
      <c r="JG29" s="155">
        <v>0.51618000000000042</v>
      </c>
      <c r="JH29" s="155">
        <v>0.51660480000000042</v>
      </c>
      <c r="JI29" s="155">
        <v>0.51703120000000036</v>
      </c>
      <c r="JJ29" s="155">
        <v>0.51745920000000045</v>
      </c>
      <c r="JK29" s="155">
        <v>0.51788880000000037</v>
      </c>
      <c r="JL29" s="155">
        <v>0.51832000000000045</v>
      </c>
      <c r="JM29" s="155">
        <v>0.51875280000000046</v>
      </c>
      <c r="JN29" s="155">
        <v>0.5191872000000004</v>
      </c>
      <c r="JO29" s="155">
        <v>0.51962320000000051</v>
      </c>
      <c r="JP29" s="155">
        <v>0.52006080000000043</v>
      </c>
      <c r="JQ29" s="155">
        <v>0.52050000000000052</v>
      </c>
      <c r="JR29" s="155">
        <v>0.52094080000000043</v>
      </c>
      <c r="JS29" s="155">
        <v>0.52138320000000049</v>
      </c>
      <c r="JT29" s="155">
        <v>0.52182720000000049</v>
      </c>
      <c r="JU29" s="155">
        <v>0.52227280000000054</v>
      </c>
      <c r="JV29" s="155">
        <v>0.52272000000000052</v>
      </c>
      <c r="JW29" s="155">
        <v>0.52316880000000054</v>
      </c>
      <c r="JX29" s="155">
        <v>0.52361920000000051</v>
      </c>
      <c r="JY29" s="155">
        <v>0.52407120000000051</v>
      </c>
      <c r="JZ29" s="155">
        <v>0.52452480000000046</v>
      </c>
      <c r="KA29" s="155">
        <v>0.52498000000000056</v>
      </c>
      <c r="KB29" s="155">
        <v>0.52543680000000059</v>
      </c>
      <c r="KC29" s="155">
        <v>0.52589520000000056</v>
      </c>
      <c r="KD29" s="155">
        <v>0.52635520000000058</v>
      </c>
      <c r="KE29" s="155">
        <v>0.52681680000000053</v>
      </c>
      <c r="KF29" s="155">
        <v>0.52728000000000064</v>
      </c>
      <c r="KG29" s="155">
        <v>0.52774480000000057</v>
      </c>
      <c r="KH29" s="155">
        <v>0.52821120000000066</v>
      </c>
      <c r="KI29" s="155">
        <v>0.52867920000000057</v>
      </c>
      <c r="KJ29" s="155">
        <v>0.52914880000000064</v>
      </c>
      <c r="KK29" s="155">
        <v>0.52962000000000065</v>
      </c>
      <c r="KL29" s="155">
        <v>0.53009280000000059</v>
      </c>
      <c r="KM29" s="155">
        <v>0.53056720000000068</v>
      </c>
      <c r="KN29" s="155">
        <v>0.5310432000000006</v>
      </c>
      <c r="KO29" s="155">
        <v>0.53152080000000068</v>
      </c>
      <c r="KP29" s="155">
        <v>0.53200000000000069</v>
      </c>
      <c r="KQ29" s="154">
        <v>0.53248080000000075</v>
      </c>
      <c r="KR29" s="154">
        <v>0.53296320000000075</v>
      </c>
      <c r="KS29" s="154">
        <v>0.53344720000000079</v>
      </c>
      <c r="KT29" s="154">
        <v>0.53393280000000076</v>
      </c>
      <c r="KU29" s="154">
        <v>0.53442000000000067</v>
      </c>
      <c r="KV29" s="154">
        <v>0.53490880000000074</v>
      </c>
      <c r="KW29" s="154">
        <v>0.53539920000000074</v>
      </c>
      <c r="KX29" s="154">
        <v>0.53589120000000079</v>
      </c>
      <c r="KY29" s="154">
        <v>0.53638480000000077</v>
      </c>
      <c r="KZ29" s="154">
        <v>0.5368800000000008</v>
      </c>
      <c r="LA29" s="154">
        <v>0.53737680000000076</v>
      </c>
      <c r="LB29" s="154">
        <v>0.53787520000000077</v>
      </c>
      <c r="LC29" s="154">
        <v>0.53837520000000083</v>
      </c>
      <c r="LD29" s="155">
        <v>0.53887680000000082</v>
      </c>
      <c r="LE29" s="155">
        <v>0.53938000000000086</v>
      </c>
      <c r="LF29" s="155">
        <v>0.53988480000000083</v>
      </c>
      <c r="LG29" s="155">
        <v>0.54039120000000085</v>
      </c>
      <c r="LH29" s="155">
        <v>0.5408992000000008</v>
      </c>
      <c r="LI29" s="155">
        <v>0.54140880000000091</v>
      </c>
      <c r="LJ29" s="155">
        <v>0.54192000000000085</v>
      </c>
      <c r="LK29" s="155">
        <v>0.54243280000000083</v>
      </c>
      <c r="LL29" s="155">
        <v>0.54294720000000085</v>
      </c>
      <c r="LM29" s="155">
        <v>0.54346320000000092</v>
      </c>
      <c r="LN29" s="155">
        <v>0.54398080000000093</v>
      </c>
      <c r="LO29" s="155">
        <v>0.54450000000000098</v>
      </c>
      <c r="LP29" s="155">
        <v>0.54502080000000097</v>
      </c>
      <c r="LQ29" s="155">
        <v>0.54554320000000101</v>
      </c>
      <c r="LR29" s="155">
        <v>0.54606720000000097</v>
      </c>
      <c r="LS29" s="155">
        <v>0.54659280000000099</v>
      </c>
      <c r="LT29" s="155">
        <v>0.54712000000000105</v>
      </c>
      <c r="LU29" s="155">
        <v>0.54764880000000093</v>
      </c>
      <c r="LV29" s="155">
        <v>0.54817920000000098</v>
      </c>
      <c r="LW29" s="155">
        <v>0.54871120000000106</v>
      </c>
      <c r="LX29" s="155">
        <v>0.54924480000000098</v>
      </c>
      <c r="LY29" s="155">
        <v>0.54978000000000105</v>
      </c>
      <c r="LZ29" s="155">
        <v>0.55031680000000105</v>
      </c>
      <c r="MA29" s="155">
        <v>0.55085520000000099</v>
      </c>
      <c r="MB29" s="155">
        <v>0.55139520000000108</v>
      </c>
      <c r="MC29" s="155">
        <v>0.55193680000000112</v>
      </c>
      <c r="MD29" s="155">
        <v>0.55248000000000108</v>
      </c>
      <c r="ME29" s="155">
        <v>0.55302480000000109</v>
      </c>
      <c r="MF29" s="155">
        <v>0.55357120000000104</v>
      </c>
      <c r="MG29" s="155">
        <v>0.55411920000000103</v>
      </c>
      <c r="MH29" s="155">
        <v>0.55466880000000107</v>
      </c>
      <c r="MI29" s="155">
        <v>0.55522000000000116</v>
      </c>
      <c r="MJ29" s="155">
        <v>0.55577280000000118</v>
      </c>
      <c r="MK29" s="155">
        <v>0.55632720000000124</v>
      </c>
      <c r="ML29" s="155">
        <v>0.55688320000000113</v>
      </c>
      <c r="MM29" s="155">
        <v>0.55744080000000118</v>
      </c>
      <c r="MN29" s="155">
        <v>0.55800000000000116</v>
      </c>
      <c r="MO29" s="155">
        <v>0.55856080000000119</v>
      </c>
      <c r="MP29" s="155">
        <v>0.55912320000000126</v>
      </c>
      <c r="MQ29" s="155">
        <v>0.55968720000000127</v>
      </c>
      <c r="MR29" s="155">
        <v>0.56025280000000122</v>
      </c>
      <c r="MS29" s="155">
        <v>0.56082000000000121</v>
      </c>
      <c r="MT29" s="155">
        <v>0.56138880000000124</v>
      </c>
      <c r="MU29" s="155">
        <v>0.56195920000000132</v>
      </c>
      <c r="MV29" s="155">
        <v>0.56253120000000134</v>
      </c>
      <c r="MW29" s="155">
        <v>0.56310480000000129</v>
      </c>
      <c r="MX29" s="155">
        <v>0.56368000000000129</v>
      </c>
      <c r="MY29" s="155">
        <v>0.56425680000000122</v>
      </c>
      <c r="MZ29" s="155">
        <v>0.56483520000000131</v>
      </c>
      <c r="NA29" s="155">
        <v>0.56541520000000134</v>
      </c>
      <c r="NB29" s="155">
        <v>0.5659968000000013</v>
      </c>
      <c r="NC29" s="155">
        <v>0.56658000000000142</v>
      </c>
      <c r="ND29" s="155">
        <v>0.56716480000000136</v>
      </c>
      <c r="NE29" s="155">
        <v>0.56775120000000145</v>
      </c>
      <c r="NF29" s="155">
        <v>0.56833920000000138</v>
      </c>
      <c r="NG29" s="155">
        <v>0.56892880000000146</v>
      </c>
      <c r="NH29" s="155">
        <v>0.56952000000000136</v>
      </c>
      <c r="NI29" s="155">
        <v>0.57011280000000142</v>
      </c>
      <c r="NJ29" s="155">
        <v>0.57070720000000141</v>
      </c>
      <c r="NK29" s="155">
        <v>0.57130320000000145</v>
      </c>
      <c r="NL29" s="155">
        <v>0.57190080000000154</v>
      </c>
      <c r="NM29" s="155">
        <v>0.57250000000000145</v>
      </c>
      <c r="NN29" s="155">
        <v>0.57310080000000152</v>
      </c>
      <c r="NO29" s="155">
        <v>0.57370320000000152</v>
      </c>
      <c r="NP29" s="155">
        <v>0.57430720000000146</v>
      </c>
      <c r="NQ29" s="155">
        <v>0.57491280000000156</v>
      </c>
      <c r="NR29" s="155">
        <v>0.57552000000000159</v>
      </c>
      <c r="NS29" s="155">
        <v>0.57612880000000155</v>
      </c>
      <c r="NT29" s="155">
        <v>0.57673920000000156</v>
      </c>
      <c r="NU29" s="155">
        <v>0.57735120000000162</v>
      </c>
      <c r="NV29" s="155">
        <v>0.57796480000000161</v>
      </c>
      <c r="NW29" s="155">
        <v>0.57858000000000165</v>
      </c>
      <c r="NX29" s="155">
        <v>0.57919680000000162</v>
      </c>
      <c r="NY29" s="155">
        <v>0.57981520000000164</v>
      </c>
      <c r="NZ29" s="155">
        <v>0.58043520000000159</v>
      </c>
      <c r="OA29" s="155">
        <v>0.58105680000000171</v>
      </c>
      <c r="OB29" s="155">
        <v>0.58168000000000175</v>
      </c>
      <c r="OC29" s="155">
        <v>0.58230480000000173</v>
      </c>
      <c r="OD29" s="155">
        <v>0.58293120000000176</v>
      </c>
      <c r="OE29" s="155">
        <v>0.58355920000000172</v>
      </c>
      <c r="OF29" s="155">
        <v>0.58418880000000173</v>
      </c>
      <c r="OG29" s="155">
        <v>0.58482000000000178</v>
      </c>
      <c r="OH29" s="155">
        <v>0.58545280000000177</v>
      </c>
      <c r="OI29" s="155">
        <v>0.58608720000000181</v>
      </c>
      <c r="OJ29" s="155">
        <v>0.58672320000000189</v>
      </c>
      <c r="OK29" s="155">
        <v>0.58736080000000179</v>
      </c>
      <c r="OL29" s="155">
        <v>0.58800000000000185</v>
      </c>
      <c r="OM29" s="160">
        <v>0.58864079999999996</v>
      </c>
      <c r="ON29" s="160">
        <v>0.58928320000000001</v>
      </c>
      <c r="OO29" s="160">
        <v>0.5899272000000001</v>
      </c>
      <c r="OP29" s="160">
        <v>0.59057280000000001</v>
      </c>
      <c r="OQ29" s="160">
        <v>0.59122000000000008</v>
      </c>
      <c r="OR29" s="160">
        <v>0.59186879999999997</v>
      </c>
      <c r="OS29" s="160">
        <v>0.59251920000000002</v>
      </c>
      <c r="OT29" s="160">
        <v>0.59317120000000012</v>
      </c>
      <c r="OU29" s="160">
        <v>0.59382480000000004</v>
      </c>
      <c r="OV29" s="160">
        <v>0.59448000000000012</v>
      </c>
      <c r="OW29" s="160">
        <v>0.59513680000000013</v>
      </c>
      <c r="OX29" s="160">
        <v>0.59579520000000008</v>
      </c>
      <c r="OY29" s="160">
        <v>0.59645520000000007</v>
      </c>
      <c r="OZ29" s="160">
        <v>0.59711680000000011</v>
      </c>
      <c r="PA29" s="161">
        <v>0.59778000000000009</v>
      </c>
      <c r="PB29" s="161">
        <v>0.59844480000000022</v>
      </c>
      <c r="PC29" s="161">
        <v>0.59911120000000018</v>
      </c>
      <c r="PD29" s="161">
        <v>0.59977920000000018</v>
      </c>
      <c r="PE29" s="161">
        <v>0.60044880000000023</v>
      </c>
      <c r="PF29" s="161">
        <v>0.60112000000000021</v>
      </c>
      <c r="PG29" s="161">
        <v>0.60179280000000024</v>
      </c>
      <c r="PH29" s="161">
        <v>0.6024672000000002</v>
      </c>
      <c r="PI29" s="161">
        <v>0.60314320000000021</v>
      </c>
      <c r="PJ29" s="161">
        <v>0.60382080000000027</v>
      </c>
      <c r="PK29" s="161">
        <v>0.60450000000000026</v>
      </c>
      <c r="PL29" s="161">
        <v>0.6051808000000003</v>
      </c>
      <c r="PM29" s="161">
        <v>0.60586320000000027</v>
      </c>
      <c r="PN29" s="161">
        <v>0.60654720000000029</v>
      </c>
      <c r="PO29" s="161">
        <v>0.60723280000000035</v>
      </c>
      <c r="PP29" s="161">
        <v>0.60792000000000035</v>
      </c>
      <c r="PQ29" s="161">
        <v>0.60860880000000028</v>
      </c>
      <c r="PR29" s="161">
        <v>0.60929920000000026</v>
      </c>
      <c r="PS29" s="161">
        <v>0.60999120000000029</v>
      </c>
      <c r="PT29" s="161">
        <v>0.61068480000000036</v>
      </c>
      <c r="PU29" s="161">
        <v>0.61138000000000037</v>
      </c>
      <c r="PV29" s="161">
        <v>0.61207680000000042</v>
      </c>
      <c r="PW29" s="161">
        <v>0.61277520000000041</v>
      </c>
      <c r="PX29" s="161">
        <v>0.61347520000000033</v>
      </c>
      <c r="PY29" s="161">
        <v>0.61417680000000041</v>
      </c>
      <c r="PZ29" s="161">
        <v>0.61488000000000043</v>
      </c>
      <c r="QA29" s="161">
        <v>0.61558480000000049</v>
      </c>
      <c r="QB29" s="161">
        <v>0.61629120000000048</v>
      </c>
      <c r="QC29" s="161">
        <v>0.61699920000000041</v>
      </c>
      <c r="QD29" s="161">
        <v>0.6177088000000005</v>
      </c>
      <c r="QE29" s="161">
        <v>0.61842000000000041</v>
      </c>
      <c r="QF29" s="161">
        <v>0.61913280000000048</v>
      </c>
      <c r="QG29" s="161">
        <v>0.61984720000000049</v>
      </c>
      <c r="QH29" s="161">
        <v>0.62056320000000054</v>
      </c>
      <c r="QI29" s="161">
        <v>0.62128080000000052</v>
      </c>
      <c r="QJ29" s="161">
        <v>0.62200000000000055</v>
      </c>
      <c r="QK29" s="161">
        <v>0.62272080000000052</v>
      </c>
      <c r="QL29" s="161">
        <v>0.62344320000000053</v>
      </c>
      <c r="QM29" s="161">
        <v>0.62416720000000059</v>
      </c>
      <c r="QN29" s="161">
        <v>0.62489280000000058</v>
      </c>
      <c r="QO29" s="161">
        <v>0.62562000000000051</v>
      </c>
      <c r="QP29" s="161">
        <v>0.62634880000000059</v>
      </c>
      <c r="QQ29" s="161">
        <v>0.62707920000000061</v>
      </c>
      <c r="QR29" s="161">
        <v>0.62781120000000057</v>
      </c>
      <c r="QS29" s="161">
        <v>0.62854480000000068</v>
      </c>
      <c r="QT29" s="161">
        <v>0.62928000000000062</v>
      </c>
      <c r="QU29" s="161">
        <v>0.6300168000000006</v>
      </c>
      <c r="QV29" s="161">
        <v>0.63075520000000074</v>
      </c>
      <c r="QW29" s="161">
        <v>0.6314952000000007</v>
      </c>
      <c r="QX29" s="161">
        <v>0.63223680000000071</v>
      </c>
      <c r="QY29" s="161">
        <v>0.63298000000000076</v>
      </c>
      <c r="QZ29" s="161">
        <v>0.63372480000000064</v>
      </c>
      <c r="RA29" s="161">
        <v>0.63447120000000068</v>
      </c>
      <c r="RB29" s="161">
        <v>0.63521920000000076</v>
      </c>
      <c r="RC29" s="161">
        <v>0.63596880000000067</v>
      </c>
      <c r="RD29" s="161">
        <v>0.63672000000000073</v>
      </c>
      <c r="RE29" s="161">
        <v>0.63747280000000073</v>
      </c>
      <c r="RF29" s="161">
        <v>0.63822720000000077</v>
      </c>
      <c r="RG29" s="161">
        <v>0.63898320000000086</v>
      </c>
      <c r="RH29" s="161">
        <v>0.63974080000000078</v>
      </c>
      <c r="RI29" s="161">
        <v>0.64050000000000085</v>
      </c>
      <c r="RJ29" s="161">
        <v>0.64126080000000085</v>
      </c>
      <c r="RK29" s="161">
        <v>0.6420232000000009</v>
      </c>
      <c r="RL29" s="161">
        <v>0.64278720000000078</v>
      </c>
      <c r="RM29" s="161">
        <v>0.64355280000000081</v>
      </c>
      <c r="RN29" s="161">
        <v>0.64432000000000089</v>
      </c>
      <c r="RO29" s="161">
        <v>0.64508880000000091</v>
      </c>
      <c r="RP29" s="161">
        <v>0.64585920000000085</v>
      </c>
      <c r="RQ29" s="161">
        <v>0.64663120000000096</v>
      </c>
      <c r="RR29" s="161">
        <v>0.64740480000000089</v>
      </c>
      <c r="RS29" s="161">
        <v>0.64818000000000098</v>
      </c>
      <c r="RT29" s="161">
        <v>0.648956800000001</v>
      </c>
      <c r="RU29" s="161">
        <v>0.64973520000000096</v>
      </c>
      <c r="RV29" s="161">
        <v>0.65051520000000096</v>
      </c>
      <c r="RW29" s="161">
        <v>0.6512968000000009</v>
      </c>
      <c r="RX29" s="161">
        <v>0.65208000000000099</v>
      </c>
      <c r="RY29" s="161">
        <v>0.65286480000000102</v>
      </c>
      <c r="RZ29" s="161">
        <v>0.65365120000000099</v>
      </c>
      <c r="SA29" s="161">
        <v>0.654439200000001</v>
      </c>
      <c r="SB29" s="161">
        <v>0.65522880000000105</v>
      </c>
      <c r="SC29" s="161">
        <v>0.65602000000000105</v>
      </c>
      <c r="SD29" s="161">
        <v>0.65681280000000097</v>
      </c>
      <c r="SE29" s="161">
        <v>0.65760720000000106</v>
      </c>
      <c r="SF29" s="161">
        <v>0.65840320000000108</v>
      </c>
      <c r="SG29" s="161">
        <v>0.65920080000000114</v>
      </c>
      <c r="SH29" s="161">
        <v>0.66000000000000114</v>
      </c>
      <c r="SI29" s="161">
        <v>0.66080080000000119</v>
      </c>
      <c r="SJ29" s="161">
        <v>0.66160320000000117</v>
      </c>
      <c r="SK29" s="161">
        <v>0.6624072000000012</v>
      </c>
      <c r="SL29" s="161">
        <v>0.66321280000000116</v>
      </c>
      <c r="SM29" s="161">
        <v>0.66402000000000128</v>
      </c>
      <c r="SN29" s="161">
        <v>0.66482880000000122</v>
      </c>
      <c r="SO29" s="161">
        <v>0.66563920000000121</v>
      </c>
      <c r="SP29" s="161">
        <v>0.66645120000000135</v>
      </c>
      <c r="SQ29" s="161">
        <v>0.66726480000000121</v>
      </c>
      <c r="SR29" s="161">
        <v>0.66808000000000134</v>
      </c>
      <c r="SS29" s="161">
        <v>0.66889680000000129</v>
      </c>
      <c r="ST29" s="161">
        <v>0.6697152000000014</v>
      </c>
      <c r="SU29" s="161">
        <v>0.67053520000000133</v>
      </c>
      <c r="SV29" s="161">
        <v>0.67135680000000131</v>
      </c>
      <c r="SW29" s="161">
        <v>0.67218000000000133</v>
      </c>
      <c r="SX29" s="161">
        <v>0.6730048000000014</v>
      </c>
      <c r="SY29" s="161">
        <v>0.6738312000000013</v>
      </c>
      <c r="SZ29" s="161">
        <v>0.67465920000000135</v>
      </c>
      <c r="TA29" s="161">
        <v>0.67548880000000144</v>
      </c>
      <c r="TB29" s="161">
        <v>0.67632000000000148</v>
      </c>
      <c r="TC29" s="161">
        <v>0.67715280000000144</v>
      </c>
      <c r="TD29" s="161">
        <v>0.67798720000000146</v>
      </c>
      <c r="TE29" s="161">
        <v>0.67882320000000151</v>
      </c>
      <c r="TF29" s="161">
        <v>0.67966080000000151</v>
      </c>
      <c r="TG29" s="161">
        <v>0.68050000000000155</v>
      </c>
      <c r="TH29" s="161">
        <v>0.68134080000000152</v>
      </c>
      <c r="TI29" s="161">
        <v>0.68218320000000143</v>
      </c>
      <c r="TJ29" s="161">
        <v>0.6830272000000015</v>
      </c>
      <c r="TK29" s="161">
        <v>0.68387280000000161</v>
      </c>
      <c r="TL29" s="161">
        <v>0.68472000000000155</v>
      </c>
      <c r="TM29" s="161">
        <v>0.68556880000000164</v>
      </c>
      <c r="TN29" s="161">
        <v>0.68641920000000156</v>
      </c>
      <c r="TO29" s="161">
        <v>0.68727120000000153</v>
      </c>
      <c r="TP29" s="161">
        <v>0.68812480000000165</v>
      </c>
      <c r="TQ29" s="161">
        <v>0.6889800000000017</v>
      </c>
      <c r="TR29" s="161">
        <v>0.68983680000000158</v>
      </c>
      <c r="TS29" s="161">
        <v>0.69069520000000173</v>
      </c>
      <c r="TT29" s="161">
        <v>0.6915552000000017</v>
      </c>
      <c r="TU29" s="161">
        <v>0.69241680000000172</v>
      </c>
      <c r="TV29" s="161">
        <v>0.69328000000000178</v>
      </c>
      <c r="TW29" s="161">
        <v>0.69414480000000167</v>
      </c>
      <c r="TX29" s="161">
        <v>0.69501120000000172</v>
      </c>
      <c r="TY29" s="161">
        <v>0.69587920000000181</v>
      </c>
      <c r="TZ29" s="161">
        <v>0.69674880000000172</v>
      </c>
      <c r="UA29" s="161">
        <v>0.69762000000000168</v>
      </c>
      <c r="UB29" s="161">
        <v>0.6984928000000018</v>
      </c>
      <c r="UC29" s="161">
        <v>0.69936720000000174</v>
      </c>
      <c r="UD29" s="161">
        <v>0.70024320000000184</v>
      </c>
      <c r="UE29" s="161">
        <v>0.70112080000000188</v>
      </c>
      <c r="UF29" s="161">
        <v>0.70200000000000184</v>
      </c>
      <c r="UG29" s="161">
        <v>0.70288080000000197</v>
      </c>
      <c r="UH29" s="161">
        <v>0.70376320000000192</v>
      </c>
      <c r="UI29" s="161">
        <v>0.70464720000000203</v>
      </c>
      <c r="UJ29" s="161">
        <v>0.70553280000000196</v>
      </c>
      <c r="UK29" s="161">
        <v>0.70642000000000194</v>
      </c>
      <c r="UL29" s="161">
        <v>0.70730880000000196</v>
      </c>
      <c r="UM29" s="161">
        <v>0.70819920000000192</v>
      </c>
      <c r="UN29" s="161">
        <v>0.70909120000000203</v>
      </c>
      <c r="UO29" s="161">
        <v>0.70998480000000197</v>
      </c>
      <c r="UP29" s="161">
        <v>0.71088000000000207</v>
      </c>
      <c r="UQ29" s="161">
        <v>0.7117768000000021</v>
      </c>
      <c r="UR29" s="161">
        <v>0.71267520000000206</v>
      </c>
      <c r="US29" s="161">
        <v>0.71357520000000207</v>
      </c>
      <c r="UT29" s="161">
        <v>0.71447680000000213</v>
      </c>
      <c r="UU29" s="161">
        <v>0.71538000000000213</v>
      </c>
      <c r="UV29" s="161">
        <v>0.71628480000000228</v>
      </c>
      <c r="UW29" s="161">
        <v>0.71719120000000214</v>
      </c>
      <c r="UX29" s="161">
        <v>0.71809920000000216</v>
      </c>
      <c r="UY29" s="161">
        <v>0.71900880000000233</v>
      </c>
      <c r="UZ29" s="161">
        <v>0.71992000000000222</v>
      </c>
      <c r="VA29" s="161">
        <v>0.72083280000000227</v>
      </c>
      <c r="VB29" s="161">
        <v>0.72174720000000225</v>
      </c>
      <c r="VC29" s="161">
        <v>0.72266320000000217</v>
      </c>
      <c r="VD29" s="161">
        <v>0.72358080000000224</v>
      </c>
      <c r="VE29" s="161">
        <v>0.72450000000000225</v>
      </c>
      <c r="VF29" s="161">
        <v>0.72542080000000231</v>
      </c>
      <c r="VG29" s="161">
        <v>0.7263432000000023</v>
      </c>
      <c r="VH29" s="161">
        <v>0.72726720000000222</v>
      </c>
      <c r="VI29" s="161">
        <v>0.7281928000000023</v>
      </c>
      <c r="VJ29" s="161">
        <v>0.72912000000000232</v>
      </c>
      <c r="VK29" s="161">
        <v>0.73004880000000238</v>
      </c>
      <c r="VL29" s="161">
        <v>0.73097920000000238</v>
      </c>
      <c r="VM29" s="161">
        <v>0.73191120000000243</v>
      </c>
      <c r="VN29" s="161">
        <v>0.73284480000000241</v>
      </c>
      <c r="VO29" s="161">
        <v>0.73378000000000243</v>
      </c>
      <c r="VP29" s="161">
        <v>0.7347168000000025</v>
      </c>
      <c r="VQ29" s="161">
        <v>0.73565520000000251</v>
      </c>
      <c r="VR29" s="161">
        <v>0.73659520000000256</v>
      </c>
      <c r="VS29" s="161">
        <v>0.73753680000000255</v>
      </c>
      <c r="VT29" s="161">
        <v>0.73848000000000258</v>
      </c>
      <c r="VU29" s="161">
        <v>0.73942480000000255</v>
      </c>
      <c r="VV29" s="161">
        <v>0.74037120000000256</v>
      </c>
      <c r="VW29" s="161">
        <v>0.74131920000000262</v>
      </c>
      <c r="VX29" s="161">
        <v>0.74226880000000262</v>
      </c>
      <c r="VY29" s="161">
        <v>0.74322000000000255</v>
      </c>
      <c r="VZ29" s="161">
        <v>0.74417280000000263</v>
      </c>
      <c r="WA29" s="161">
        <v>0.74512720000000277</v>
      </c>
      <c r="WB29" s="161">
        <v>0.74608320000000272</v>
      </c>
      <c r="WC29" s="161">
        <v>0.74704080000000272</v>
      </c>
      <c r="WD29" s="161">
        <v>0.74800000000000266</v>
      </c>
      <c r="WE29" s="156">
        <v>0.74896079999999998</v>
      </c>
      <c r="WF29" s="156">
        <v>0.74992320000000001</v>
      </c>
      <c r="WG29" s="156">
        <v>0.75088720000000009</v>
      </c>
      <c r="WH29" s="156">
        <v>0.7518528000000001</v>
      </c>
      <c r="WI29" s="156">
        <v>0.75282000000000016</v>
      </c>
      <c r="WJ29" s="156">
        <v>0.75378880000000015</v>
      </c>
      <c r="WK29" s="156">
        <v>0.75475920000000007</v>
      </c>
      <c r="WL29" s="156">
        <v>0.75573120000000016</v>
      </c>
      <c r="WM29" s="156">
        <v>0.75670480000000007</v>
      </c>
      <c r="WN29" s="156">
        <v>0.75768000000000013</v>
      </c>
      <c r="WO29" s="156">
        <v>0.75865680000000013</v>
      </c>
      <c r="WP29" s="156">
        <v>0.75963520000000018</v>
      </c>
      <c r="WQ29" s="156">
        <v>0.76061520000000016</v>
      </c>
      <c r="WR29" s="156">
        <v>0.76159680000000018</v>
      </c>
      <c r="WS29" s="157">
        <v>0.76258000000000026</v>
      </c>
      <c r="WT29" s="157">
        <v>0.76356480000000015</v>
      </c>
      <c r="WU29" s="157">
        <v>0.76455120000000021</v>
      </c>
      <c r="WV29" s="157">
        <v>0.7655392000000002</v>
      </c>
      <c r="WW29" s="157">
        <v>0.76652880000000023</v>
      </c>
      <c r="WX29" s="157">
        <v>0.76752000000000042</v>
      </c>
      <c r="WY29" s="157">
        <v>0.76851280000000033</v>
      </c>
      <c r="WZ29" s="157">
        <v>0.76950720000000028</v>
      </c>
      <c r="XA29" s="157">
        <v>0.77050320000000028</v>
      </c>
      <c r="XB29" s="157">
        <v>0.77150080000000032</v>
      </c>
      <c r="XC29" s="157">
        <v>0.7725000000000003</v>
      </c>
      <c r="XD29" s="157">
        <v>0.77350080000000032</v>
      </c>
      <c r="XE29" s="157">
        <v>0.77450320000000028</v>
      </c>
      <c r="XF29" s="157">
        <v>0.7755072000000004</v>
      </c>
      <c r="XG29" s="157">
        <v>0.77651280000000045</v>
      </c>
      <c r="XH29" s="157">
        <v>0.77752000000000043</v>
      </c>
      <c r="XI29" s="157">
        <v>0.77852880000000046</v>
      </c>
      <c r="XJ29" s="157">
        <v>0.77953920000000043</v>
      </c>
      <c r="XK29" s="157">
        <v>0.78055120000000044</v>
      </c>
      <c r="XL29" s="157">
        <v>0.78156480000000039</v>
      </c>
      <c r="XM29" s="157">
        <v>0.7825800000000005</v>
      </c>
      <c r="XN29" s="157">
        <v>0.78359680000000054</v>
      </c>
      <c r="XO29" s="157">
        <v>0.78461520000000062</v>
      </c>
      <c r="XP29" s="157">
        <v>0.78563520000000053</v>
      </c>
      <c r="XQ29" s="157">
        <v>0.78665680000000071</v>
      </c>
      <c r="XR29" s="157">
        <v>0.7876800000000006</v>
      </c>
      <c r="XS29" s="157">
        <v>0.78870480000000054</v>
      </c>
      <c r="XT29" s="157">
        <v>0.78973120000000052</v>
      </c>
      <c r="XU29" s="157">
        <v>0.79075920000000044</v>
      </c>
      <c r="XV29" s="157">
        <v>0.7917888000000004</v>
      </c>
      <c r="XW29" s="157">
        <v>0.79282000000000041</v>
      </c>
      <c r="XX29" s="157">
        <v>0.79385280000000025</v>
      </c>
      <c r="XY29" s="157">
        <v>0.79488720000000013</v>
      </c>
      <c r="XZ29" s="157">
        <v>0.79592320000000016</v>
      </c>
      <c r="YA29" s="157">
        <v>0.79696080000000014</v>
      </c>
      <c r="YB29" s="157">
        <v>0.79799999999999993</v>
      </c>
      <c r="YC29" s="157">
        <v>0.79904079999999988</v>
      </c>
      <c r="YD29" s="157">
        <v>0.80008319999999988</v>
      </c>
      <c r="YE29" s="157">
        <v>0.80112719999999982</v>
      </c>
      <c r="YF29" s="157">
        <v>0.80217279999999991</v>
      </c>
      <c r="YG29" s="157">
        <v>0.80321999999999971</v>
      </c>
      <c r="YH29" s="157">
        <v>0.80426879999999956</v>
      </c>
      <c r="YI29" s="157">
        <v>0.80531919999999957</v>
      </c>
      <c r="YJ29" s="157">
        <v>0.80637119999999951</v>
      </c>
      <c r="YK29" s="157">
        <v>0.80742479999999939</v>
      </c>
      <c r="YL29" s="157">
        <v>0.80847999999999942</v>
      </c>
      <c r="YM29" s="157">
        <v>0.80953679999999939</v>
      </c>
      <c r="YN29" s="157">
        <v>0.81059519999999941</v>
      </c>
      <c r="YO29" s="157">
        <v>0.81165519999999924</v>
      </c>
      <c r="YP29" s="157">
        <v>0.81271679999999913</v>
      </c>
      <c r="YQ29" s="157">
        <v>0.81377999999999917</v>
      </c>
      <c r="YR29" s="157">
        <v>0.81484479999999904</v>
      </c>
      <c r="YS29" s="157">
        <v>0.81591119999999906</v>
      </c>
      <c r="YT29" s="157">
        <v>0.81697919999999902</v>
      </c>
      <c r="YU29" s="157">
        <v>0.8180487999999988</v>
      </c>
      <c r="YV29" s="157">
        <v>0.81911999999999874</v>
      </c>
      <c r="YW29" s="157">
        <v>0.82019279999999872</v>
      </c>
      <c r="YX29" s="157">
        <v>0.82126719999999864</v>
      </c>
      <c r="YY29" s="157">
        <v>0.8223431999999985</v>
      </c>
      <c r="YZ29" s="157">
        <v>0.82342079999999851</v>
      </c>
      <c r="ZA29" s="157">
        <v>0.82449999999999846</v>
      </c>
      <c r="ZB29" s="157">
        <v>0.82558079999999845</v>
      </c>
      <c r="ZC29" s="157">
        <v>0.82666319999999838</v>
      </c>
      <c r="ZD29" s="157">
        <v>0.82774719999999835</v>
      </c>
      <c r="ZE29" s="157">
        <v>0.82883279999999815</v>
      </c>
      <c r="ZF29" s="157">
        <v>0.82991999999999821</v>
      </c>
      <c r="ZG29" s="157">
        <v>0.83100879999999822</v>
      </c>
      <c r="ZH29" s="157">
        <v>0.83209919999999815</v>
      </c>
      <c r="ZI29" s="157">
        <v>0.83319119999999802</v>
      </c>
      <c r="ZJ29" s="157">
        <v>0.83428479999999783</v>
      </c>
      <c r="ZK29" s="157">
        <v>0.83537999999999779</v>
      </c>
      <c r="ZL29" s="157">
        <v>0.8364767999999978</v>
      </c>
      <c r="ZM29" s="157">
        <v>0.83757519999999774</v>
      </c>
      <c r="ZN29" s="157">
        <v>0.83867519999999762</v>
      </c>
      <c r="ZO29" s="157">
        <v>0.83977679999999755</v>
      </c>
      <c r="ZP29" s="157">
        <v>0.84087999999999752</v>
      </c>
      <c r="ZQ29" s="157">
        <v>0.84198479999999731</v>
      </c>
      <c r="ZR29" s="157">
        <v>0.84309119999999738</v>
      </c>
      <c r="ZS29" s="157">
        <v>0.84419919999999737</v>
      </c>
      <c r="ZT29" s="157">
        <v>0.84530879999999708</v>
      </c>
      <c r="ZU29" s="157">
        <v>0.84641999999999706</v>
      </c>
      <c r="ZV29" s="157">
        <v>0.84753279999999709</v>
      </c>
      <c r="ZW29" s="157">
        <v>0.84864719999999705</v>
      </c>
      <c r="ZX29" s="157">
        <v>0.84976319999999705</v>
      </c>
      <c r="ZY29" s="157">
        <v>0.85088079999999688</v>
      </c>
      <c r="ZZ29" s="157">
        <v>0.85199999999999676</v>
      </c>
      <c r="AAA29" s="157">
        <v>0.85312079999999668</v>
      </c>
      <c r="AAB29" s="157">
        <v>0.85424319999999665</v>
      </c>
      <c r="AAC29" s="157">
        <v>0.85536719999999666</v>
      </c>
      <c r="AAD29" s="157">
        <v>0.85649279999999661</v>
      </c>
      <c r="AAE29" s="157">
        <v>0.85761999999999661</v>
      </c>
      <c r="AAF29" s="157">
        <v>0.85874879999999654</v>
      </c>
      <c r="AAG29" s="157">
        <v>0.85987919999999629</v>
      </c>
      <c r="AAH29" s="157">
        <v>0.8610111999999962</v>
      </c>
      <c r="AAI29" s="157">
        <v>0.86214479999999616</v>
      </c>
      <c r="AAJ29" s="157">
        <v>0.86327999999999605</v>
      </c>
      <c r="AAK29" s="157">
        <v>0.8644167999999961</v>
      </c>
      <c r="AAL29" s="157">
        <v>0.86555519999999608</v>
      </c>
      <c r="AAM29" s="157">
        <v>0.86669519999999589</v>
      </c>
      <c r="AAN29" s="157">
        <v>0.86783679999999574</v>
      </c>
      <c r="AAO29" s="157">
        <v>0.86897999999999564</v>
      </c>
      <c r="AAP29" s="157">
        <v>0.8701247999999957</v>
      </c>
      <c r="AAQ29" s="157">
        <v>0.87127119999999569</v>
      </c>
      <c r="AAR29" s="157">
        <v>0.87241919999999551</v>
      </c>
      <c r="AAS29" s="157">
        <v>0.87356879999999548</v>
      </c>
      <c r="AAT29" s="157">
        <v>0.87471999999999539</v>
      </c>
      <c r="AAU29" s="157">
        <v>0.87587279999999534</v>
      </c>
      <c r="AAV29" s="157">
        <v>0.87702719999999534</v>
      </c>
      <c r="AAW29" s="157">
        <v>0.87818319999999517</v>
      </c>
      <c r="AAX29" s="157">
        <v>0.87934079999999515</v>
      </c>
      <c r="AAY29" s="157">
        <v>0.88049999999999495</v>
      </c>
      <c r="AAZ29" s="157">
        <v>0.88166079999999514</v>
      </c>
      <c r="ABA29" s="157">
        <v>0.88282319999999492</v>
      </c>
      <c r="ABB29" s="157">
        <v>0.88398719999999487</v>
      </c>
      <c r="ABC29" s="157">
        <v>0.88515279999999474</v>
      </c>
      <c r="ABD29" s="157">
        <v>0.88631999999999467</v>
      </c>
      <c r="ABE29" s="157">
        <v>0.88748879999999464</v>
      </c>
      <c r="ABF29" s="157">
        <v>0.88865919999999443</v>
      </c>
      <c r="ABG29" s="157">
        <v>0.88983119999999449</v>
      </c>
      <c r="ABH29" s="157">
        <v>0.89100479999999438</v>
      </c>
      <c r="ABI29" s="157">
        <v>0.89217999999999431</v>
      </c>
      <c r="ABJ29" s="157">
        <v>0.89335679999999429</v>
      </c>
      <c r="ABK29" s="157">
        <v>0.8945351999999942</v>
      </c>
      <c r="ABL29" s="157">
        <v>0.89571519999999405</v>
      </c>
      <c r="ABM29" s="157">
        <v>0.89689679999999417</v>
      </c>
      <c r="ABN29" s="157">
        <v>0.89807999999999399</v>
      </c>
      <c r="ABO29" s="157">
        <v>0.89926479999999387</v>
      </c>
      <c r="ABP29" s="157">
        <v>0.90045119999999368</v>
      </c>
      <c r="ABQ29" s="157">
        <v>0.90163919999999365</v>
      </c>
      <c r="ABR29" s="157">
        <v>0.90282879999999366</v>
      </c>
      <c r="ABS29" s="157">
        <v>0.90401999999999361</v>
      </c>
      <c r="ABT29" s="157">
        <v>0.90521279999999349</v>
      </c>
      <c r="ABU29" s="157">
        <v>0.90640719999999331</v>
      </c>
      <c r="ABV29" s="157">
        <v>0.90760319999999328</v>
      </c>
      <c r="ABW29" s="157">
        <v>0.90880079999999319</v>
      </c>
      <c r="ABX29" s="157">
        <v>0.90999999999999315</v>
      </c>
      <c r="ABY29" s="157">
        <v>0.91120079999999315</v>
      </c>
      <c r="ABZ29" s="157">
        <v>0.91240319999999298</v>
      </c>
      <c r="ACA29" s="157">
        <v>0.91360719999999307</v>
      </c>
      <c r="ACB29" s="157">
        <v>0.91481279999999288</v>
      </c>
      <c r="ACC29" s="157">
        <v>0.91601999999999284</v>
      </c>
      <c r="ACD29" s="157">
        <v>0.91722879999999263</v>
      </c>
      <c r="ACE29" s="157">
        <v>0.91843919999999257</v>
      </c>
      <c r="ACF29" s="157">
        <v>0.91965119999999245</v>
      </c>
      <c r="ACG29" s="157">
        <v>0.9208647999999926</v>
      </c>
      <c r="ACH29" s="157">
        <v>0.92207999999999246</v>
      </c>
      <c r="ACI29" s="157">
        <v>0.92329679999999226</v>
      </c>
      <c r="ACJ29" s="157">
        <v>0.92451519999999221</v>
      </c>
      <c r="ACK29" s="157">
        <v>0.92573519999999221</v>
      </c>
      <c r="ACL29" s="157">
        <v>0.92695679999999214</v>
      </c>
      <c r="ACM29" s="157">
        <v>0.92817999999999201</v>
      </c>
      <c r="ACN29" s="157">
        <v>0.92940479999999182</v>
      </c>
      <c r="ACO29" s="157">
        <v>0.93063119999999178</v>
      </c>
      <c r="ACP29" s="157">
        <v>0.93185919999999189</v>
      </c>
      <c r="ACQ29" s="157">
        <v>0.93308879999999161</v>
      </c>
      <c r="ACR29" s="157">
        <v>0.9343199999999916</v>
      </c>
      <c r="ACS29" s="157">
        <v>0.93555279999999152</v>
      </c>
      <c r="ACT29" s="157">
        <v>0.93678719999999149</v>
      </c>
      <c r="ACU29" s="157">
        <v>0.93802319999999129</v>
      </c>
      <c r="ACV29" s="157">
        <v>0.93926079999999135</v>
      </c>
      <c r="ACW29" s="157">
        <v>0.94049999999999134</v>
      </c>
      <c r="ACX29" s="157">
        <v>0.94174079999999127</v>
      </c>
      <c r="ACY29" s="157">
        <v>0.94298319999999114</v>
      </c>
      <c r="ACZ29" s="157">
        <v>0.94422719999999094</v>
      </c>
      <c r="ADA29" s="157">
        <v>0.9454727999999909</v>
      </c>
      <c r="ADB29" s="157">
        <v>0.9467199999999909</v>
      </c>
      <c r="ADC29" s="157">
        <v>0.94796879999999062</v>
      </c>
      <c r="ADD29" s="157">
        <v>0.9492191999999906</v>
      </c>
      <c r="ADE29" s="157">
        <v>0.95047119999999041</v>
      </c>
      <c r="ADF29" s="157">
        <v>0.95172479999999038</v>
      </c>
      <c r="ADG29" s="157">
        <v>0.95297999999999039</v>
      </c>
      <c r="ADH29" s="157">
        <v>0.95423679999999023</v>
      </c>
      <c r="ADI29" s="157">
        <v>0.95549519999999022</v>
      </c>
      <c r="ADJ29" s="157">
        <v>0.95675519999999015</v>
      </c>
      <c r="ADK29" s="157">
        <v>0.95801679999999012</v>
      </c>
      <c r="ADL29" s="157">
        <v>0.95927999999999003</v>
      </c>
      <c r="ADM29" s="157">
        <v>0.96054479999998987</v>
      </c>
      <c r="ADN29" s="157">
        <v>0.96181119999998965</v>
      </c>
      <c r="ADO29" s="157">
        <v>0.9630791999999897</v>
      </c>
      <c r="ADP29" s="157">
        <v>0.96434879999998957</v>
      </c>
      <c r="ADQ29" s="157">
        <v>0.9656199999999896</v>
      </c>
      <c r="ADR29" s="157">
        <v>0.96689279999998945</v>
      </c>
      <c r="ADS29" s="157">
        <v>0.96816719999998924</v>
      </c>
      <c r="ADT29" s="157">
        <v>0.96944319999998929</v>
      </c>
      <c r="ADU29" s="157">
        <v>0.97072079999998917</v>
      </c>
      <c r="ADV29" s="156">
        <v>0.97199999999998909</v>
      </c>
      <c r="ADW29" s="569"/>
    </row>
    <row r="30" spans="1:803" s="488" customFormat="1" x14ac:dyDescent="0.3">
      <c r="A30" s="570">
        <v>4</v>
      </c>
      <c r="B30" s="162" t="s">
        <v>2533</v>
      </c>
      <c r="C30" s="154">
        <v>0.46000079999999999</v>
      </c>
      <c r="D30" s="154">
        <v>0.4600032</v>
      </c>
      <c r="E30" s="154">
        <v>0.4600072</v>
      </c>
      <c r="F30" s="154">
        <v>0.4600128</v>
      </c>
      <c r="G30" s="154">
        <v>0.46002000000000004</v>
      </c>
      <c r="H30" s="154">
        <v>0.46002879999999996</v>
      </c>
      <c r="I30" s="154">
        <v>0.46003919999999998</v>
      </c>
      <c r="J30" s="154">
        <v>0.46005119999999999</v>
      </c>
      <c r="K30" s="154">
        <v>0.46006480000000005</v>
      </c>
      <c r="L30" s="154">
        <v>0.46008000000000004</v>
      </c>
      <c r="M30" s="154">
        <v>0.46009680000000003</v>
      </c>
      <c r="N30" s="154">
        <v>0.46011519999999995</v>
      </c>
      <c r="O30" s="154">
        <v>0.46013520000000002</v>
      </c>
      <c r="P30" s="154">
        <v>0.46015680000000003</v>
      </c>
      <c r="Q30" s="155">
        <v>0.46018000000000003</v>
      </c>
      <c r="R30" s="155">
        <v>0.46020479999999997</v>
      </c>
      <c r="S30" s="155">
        <v>0.46023120000000001</v>
      </c>
      <c r="T30" s="155">
        <v>0.46025919999999998</v>
      </c>
      <c r="U30" s="155">
        <v>0.4602888</v>
      </c>
      <c r="V30" s="155">
        <v>0.46031999999999995</v>
      </c>
      <c r="W30" s="155">
        <v>0.46035280000000001</v>
      </c>
      <c r="X30" s="155">
        <v>0.4603872</v>
      </c>
      <c r="Y30" s="155">
        <v>0.46042319999999998</v>
      </c>
      <c r="Z30" s="155">
        <v>0.46046080000000006</v>
      </c>
      <c r="AA30" s="155">
        <v>0.46049999999999996</v>
      </c>
      <c r="AB30" s="155">
        <v>0.46054079999999997</v>
      </c>
      <c r="AC30" s="155">
        <v>0.46058320000000003</v>
      </c>
      <c r="AD30" s="155">
        <v>0.46062720000000001</v>
      </c>
      <c r="AE30" s="155">
        <v>0.46067279999999999</v>
      </c>
      <c r="AF30" s="155">
        <v>0.46072000000000002</v>
      </c>
      <c r="AG30" s="155">
        <v>0.46076880000000003</v>
      </c>
      <c r="AH30" s="155">
        <v>0.46081919999999998</v>
      </c>
      <c r="AI30" s="155">
        <v>0.46087119999999998</v>
      </c>
      <c r="AJ30" s="155">
        <v>0.46092480000000002</v>
      </c>
      <c r="AK30" s="155">
        <v>0.46098</v>
      </c>
      <c r="AL30" s="155">
        <v>0.46103679999999997</v>
      </c>
      <c r="AM30" s="155">
        <v>0.46109520000000004</v>
      </c>
      <c r="AN30" s="155">
        <v>0.46115520000000004</v>
      </c>
      <c r="AO30" s="155">
        <v>0.46121679999999998</v>
      </c>
      <c r="AP30" s="155">
        <v>0.46128000000000002</v>
      </c>
      <c r="AQ30" s="155">
        <v>0.46134480000000005</v>
      </c>
      <c r="AR30" s="155">
        <v>0.46141120000000002</v>
      </c>
      <c r="AS30" s="155">
        <v>0.46147919999999998</v>
      </c>
      <c r="AT30" s="155">
        <v>0.46154879999999998</v>
      </c>
      <c r="AU30" s="155">
        <v>0.46161999999999997</v>
      </c>
      <c r="AV30" s="155">
        <v>0.46169280000000001</v>
      </c>
      <c r="AW30" s="155">
        <v>0.46176720000000004</v>
      </c>
      <c r="AX30" s="155">
        <v>0.46184320000000001</v>
      </c>
      <c r="AY30" s="155">
        <v>0.46192079999999996</v>
      </c>
      <c r="AZ30" s="155">
        <v>0.46200000000000002</v>
      </c>
      <c r="BA30" s="155">
        <v>0.46208080000000001</v>
      </c>
      <c r="BB30" s="155">
        <v>0.46216320000000005</v>
      </c>
      <c r="BC30" s="155">
        <v>0.46224719999999997</v>
      </c>
      <c r="BD30" s="155">
        <v>0.46233279999999999</v>
      </c>
      <c r="BE30" s="155">
        <v>0.46242</v>
      </c>
      <c r="BF30" s="155">
        <v>0.4625088</v>
      </c>
      <c r="BG30" s="155">
        <v>0.46259919999999999</v>
      </c>
      <c r="BH30" s="155">
        <v>0.46269120000000002</v>
      </c>
      <c r="BI30" s="155">
        <v>0.4627848</v>
      </c>
      <c r="BJ30" s="155">
        <v>0.46287999999999996</v>
      </c>
      <c r="BK30" s="155">
        <v>0.46297680000000002</v>
      </c>
      <c r="BL30" s="155">
        <v>0.46307519999999996</v>
      </c>
      <c r="BM30" s="155">
        <v>0.46317520000000001</v>
      </c>
      <c r="BN30" s="155">
        <v>0.46327679999999999</v>
      </c>
      <c r="BO30" s="155">
        <v>0.46338000000000001</v>
      </c>
      <c r="BP30" s="155">
        <v>0.46348480000000003</v>
      </c>
      <c r="BQ30" s="155">
        <v>0.46359119999999998</v>
      </c>
      <c r="BR30" s="155">
        <v>0.46369919999999998</v>
      </c>
      <c r="BS30" s="155">
        <v>0.46380879999999997</v>
      </c>
      <c r="BT30" s="155">
        <v>0.46391999999999994</v>
      </c>
      <c r="BU30" s="155">
        <v>0.46403280000000002</v>
      </c>
      <c r="BV30" s="155">
        <v>0.46414719999999998</v>
      </c>
      <c r="BW30" s="155">
        <v>0.46426319999999999</v>
      </c>
      <c r="BX30" s="155">
        <v>0.46438079999999998</v>
      </c>
      <c r="BY30" s="155">
        <v>0.46449999999999997</v>
      </c>
      <c r="BZ30" s="155">
        <v>0.4646208</v>
      </c>
      <c r="CA30" s="155">
        <v>0.46474319999999997</v>
      </c>
      <c r="CB30" s="155">
        <v>0.46486719999999998</v>
      </c>
      <c r="CC30" s="155">
        <v>0.46499279999999998</v>
      </c>
      <c r="CD30" s="155">
        <v>0.46511999999999998</v>
      </c>
      <c r="CE30" s="155">
        <v>0.46524879999999996</v>
      </c>
      <c r="CF30" s="155">
        <v>0.46537919999999999</v>
      </c>
      <c r="CG30" s="155">
        <v>0.46551119999999996</v>
      </c>
      <c r="CH30" s="155">
        <v>0.46564479999999997</v>
      </c>
      <c r="CI30" s="155">
        <v>0.46577999999999997</v>
      </c>
      <c r="CJ30" s="155">
        <v>0.46591679999999996</v>
      </c>
      <c r="CK30" s="155">
        <v>0.4660552</v>
      </c>
      <c r="CL30" s="155">
        <v>0.46619519999999992</v>
      </c>
      <c r="CM30" s="155">
        <v>0.4663368</v>
      </c>
      <c r="CN30" s="155">
        <v>0.46647999999999995</v>
      </c>
      <c r="CO30" s="155">
        <v>0.46662479999999995</v>
      </c>
      <c r="CP30" s="155">
        <v>0.46677119999999994</v>
      </c>
      <c r="CQ30" s="155">
        <v>0.46691919999999998</v>
      </c>
      <c r="CR30" s="155">
        <v>0.46706880000000001</v>
      </c>
      <c r="CS30" s="155">
        <v>0.46721999999999997</v>
      </c>
      <c r="CT30" s="155">
        <v>0.46737279999999998</v>
      </c>
      <c r="CU30" s="155">
        <v>0.46752719999999998</v>
      </c>
      <c r="CV30" s="155">
        <v>0.46768319999999997</v>
      </c>
      <c r="CW30" s="155">
        <v>0.46784079999999995</v>
      </c>
      <c r="CX30" s="155">
        <v>0.46799999999999997</v>
      </c>
      <c r="CY30" s="154">
        <v>0.46816079999999999</v>
      </c>
      <c r="CZ30" s="154">
        <v>0.46832319999999994</v>
      </c>
      <c r="DA30" s="154">
        <v>0.46848719999999999</v>
      </c>
      <c r="DB30" s="154">
        <v>0.46865279999999998</v>
      </c>
      <c r="DC30" s="154">
        <v>0.46881999999999996</v>
      </c>
      <c r="DD30" s="154">
        <v>0.46898879999999998</v>
      </c>
      <c r="DE30" s="154">
        <v>0.46915919999999994</v>
      </c>
      <c r="DF30" s="154">
        <v>0.46933119999999995</v>
      </c>
      <c r="DG30" s="154">
        <v>0.4695048</v>
      </c>
      <c r="DH30" s="154">
        <v>0.46967999999999999</v>
      </c>
      <c r="DI30" s="154">
        <v>0.46985679999999996</v>
      </c>
      <c r="DJ30" s="154">
        <v>0.47003519999999993</v>
      </c>
      <c r="DK30" s="154">
        <v>0.47021519999999994</v>
      </c>
      <c r="DL30" s="155">
        <v>0.47039679999999995</v>
      </c>
      <c r="DM30" s="155">
        <v>0.47057999999999994</v>
      </c>
      <c r="DN30" s="155">
        <v>0.47076479999999998</v>
      </c>
      <c r="DO30" s="155">
        <v>0.47095119999999996</v>
      </c>
      <c r="DP30" s="155">
        <v>0.47113919999999992</v>
      </c>
      <c r="DQ30" s="155">
        <v>0.47132879999999994</v>
      </c>
      <c r="DR30" s="155">
        <v>0.47151999999999994</v>
      </c>
      <c r="DS30" s="155">
        <v>0.47171279999999993</v>
      </c>
      <c r="DT30" s="155">
        <v>0.47190719999999992</v>
      </c>
      <c r="DU30" s="155">
        <v>0.47210319999999995</v>
      </c>
      <c r="DV30" s="155">
        <v>0.47230079999999997</v>
      </c>
      <c r="DW30" s="155">
        <v>0.47249999999999992</v>
      </c>
      <c r="DX30" s="155">
        <v>0.47270079999999992</v>
      </c>
      <c r="DY30" s="155">
        <v>0.47290319999999997</v>
      </c>
      <c r="DZ30" s="155">
        <v>0.47310719999999995</v>
      </c>
      <c r="EA30" s="155">
        <v>0.47331279999999992</v>
      </c>
      <c r="EB30" s="155">
        <v>0.47351999999999994</v>
      </c>
      <c r="EC30" s="155">
        <v>0.47372879999999995</v>
      </c>
      <c r="ED30" s="155">
        <v>0.47393919999999995</v>
      </c>
      <c r="EE30" s="155">
        <v>0.47415119999999994</v>
      </c>
      <c r="EF30" s="155">
        <v>0.47436479999999998</v>
      </c>
      <c r="EG30" s="155">
        <v>0.47457999999999989</v>
      </c>
      <c r="EH30" s="155">
        <v>0.47479679999999996</v>
      </c>
      <c r="EI30" s="155">
        <v>0.47501519999999992</v>
      </c>
      <c r="EJ30" s="155">
        <v>0.47523519999999991</v>
      </c>
      <c r="EK30" s="155">
        <v>0.4754567999999999</v>
      </c>
      <c r="EL30" s="155">
        <v>0.47567999999999988</v>
      </c>
      <c r="EM30" s="155">
        <v>0.47590479999999991</v>
      </c>
      <c r="EN30" s="155">
        <v>0.47613119999999998</v>
      </c>
      <c r="EO30" s="155">
        <v>0.47635919999999993</v>
      </c>
      <c r="EP30" s="155">
        <v>0.47658879999999987</v>
      </c>
      <c r="EQ30" s="155">
        <v>0.47681999999999997</v>
      </c>
      <c r="ER30" s="155">
        <v>0.47705279999999994</v>
      </c>
      <c r="ES30" s="155">
        <v>0.47728719999999991</v>
      </c>
      <c r="ET30" s="155">
        <v>0.47752319999999993</v>
      </c>
      <c r="EU30" s="155">
        <v>0.47776079999999993</v>
      </c>
      <c r="EV30" s="155">
        <v>0.47799999999999992</v>
      </c>
      <c r="EW30" s="155">
        <v>0.47824079999999985</v>
      </c>
      <c r="EX30" s="155">
        <v>0.47848319999999994</v>
      </c>
      <c r="EY30" s="155">
        <v>0.47872719999999996</v>
      </c>
      <c r="EZ30" s="155">
        <v>0.47897279999999987</v>
      </c>
      <c r="FA30" s="155">
        <v>0.47921999999999992</v>
      </c>
      <c r="FB30" s="155">
        <v>0.47946879999999992</v>
      </c>
      <c r="FC30" s="155">
        <v>0.4797191999999999</v>
      </c>
      <c r="FD30" s="155">
        <v>0.47997119999999988</v>
      </c>
      <c r="FE30" s="155">
        <v>0.4802247999999999</v>
      </c>
      <c r="FF30" s="155">
        <v>0.48047999999999985</v>
      </c>
      <c r="FG30" s="155">
        <v>0.48073679999999991</v>
      </c>
      <c r="FH30" s="155">
        <v>0.4809951999999999</v>
      </c>
      <c r="FI30" s="155">
        <v>0.48125519999999988</v>
      </c>
      <c r="FJ30" s="155">
        <v>0.48151679999999991</v>
      </c>
      <c r="FK30" s="155">
        <v>0.48177999999999988</v>
      </c>
      <c r="FL30" s="155">
        <v>0.48204479999999988</v>
      </c>
      <c r="FM30" s="155">
        <v>0.48231119999999988</v>
      </c>
      <c r="FN30" s="155">
        <v>0.48257919999999993</v>
      </c>
      <c r="FO30" s="155">
        <v>0.48284879999999997</v>
      </c>
      <c r="FP30" s="155">
        <v>0.48311999999999988</v>
      </c>
      <c r="FQ30" s="155">
        <v>0.48339279999999996</v>
      </c>
      <c r="FR30" s="155">
        <v>0.48366719999999996</v>
      </c>
      <c r="FS30" s="155">
        <v>0.48394319999999991</v>
      </c>
      <c r="FT30" s="155">
        <v>0.48422079999999995</v>
      </c>
      <c r="FU30" s="155">
        <v>0.48449999999999993</v>
      </c>
      <c r="FV30" s="155">
        <v>0.4847807999999999</v>
      </c>
      <c r="FW30" s="155">
        <v>0.48506319999999997</v>
      </c>
      <c r="FX30" s="155">
        <v>0.48534719999999992</v>
      </c>
      <c r="FY30" s="155">
        <v>0.48563279999999998</v>
      </c>
      <c r="FZ30" s="155">
        <v>0.48591999999999996</v>
      </c>
      <c r="GA30" s="155">
        <v>0.4862088</v>
      </c>
      <c r="GB30" s="155">
        <v>0.48649919999999997</v>
      </c>
      <c r="GC30" s="155">
        <v>0.48679119999999998</v>
      </c>
      <c r="GD30" s="155">
        <v>0.48708479999999993</v>
      </c>
      <c r="GE30" s="155">
        <v>0.48737999999999998</v>
      </c>
      <c r="GF30" s="155">
        <v>0.48767679999999997</v>
      </c>
      <c r="GG30" s="155">
        <v>0.4879752</v>
      </c>
      <c r="GH30" s="155">
        <v>0.48827520000000002</v>
      </c>
      <c r="GI30" s="155">
        <v>0.48857680000000003</v>
      </c>
      <c r="GJ30" s="155">
        <v>0.48887999999999998</v>
      </c>
      <c r="GK30" s="155">
        <v>0.48918480000000003</v>
      </c>
      <c r="GL30" s="155">
        <v>0.48949120000000002</v>
      </c>
      <c r="GM30" s="155">
        <v>0.48979919999999999</v>
      </c>
      <c r="GN30" s="155">
        <v>0.49010880000000001</v>
      </c>
      <c r="GO30" s="155">
        <v>0.49042000000000002</v>
      </c>
      <c r="GP30" s="155">
        <v>0.49073280000000002</v>
      </c>
      <c r="GQ30" s="155">
        <v>0.49104720000000002</v>
      </c>
      <c r="GR30" s="155">
        <v>0.49136320000000006</v>
      </c>
      <c r="GS30" s="155">
        <v>0.49168080000000003</v>
      </c>
      <c r="GT30" s="155">
        <v>0.49200000000000005</v>
      </c>
      <c r="GU30" s="155">
        <v>0.49232080000000006</v>
      </c>
      <c r="GV30" s="155">
        <v>0.4926432</v>
      </c>
      <c r="GW30" s="155">
        <v>0.49296719999999999</v>
      </c>
      <c r="GX30" s="155">
        <v>0.49329280000000003</v>
      </c>
      <c r="GY30" s="155">
        <v>0.49362</v>
      </c>
      <c r="GZ30" s="155">
        <v>0.49394880000000002</v>
      </c>
      <c r="HA30" s="155">
        <v>0.49427920000000003</v>
      </c>
      <c r="HB30" s="155">
        <v>0.49461120000000003</v>
      </c>
      <c r="HC30" s="155">
        <v>0.49494480000000002</v>
      </c>
      <c r="HD30" s="155">
        <v>0.49528000000000005</v>
      </c>
      <c r="HE30" s="155">
        <v>0.49561680000000002</v>
      </c>
      <c r="HF30" s="155">
        <v>0.4959552000000001</v>
      </c>
      <c r="HG30" s="155">
        <v>0.49629520000000005</v>
      </c>
      <c r="HH30" s="155">
        <v>0.49663680000000004</v>
      </c>
      <c r="HI30" s="155">
        <v>0.49698000000000009</v>
      </c>
      <c r="HJ30" s="155">
        <v>0.49732480000000012</v>
      </c>
      <c r="HK30" s="155">
        <v>0.49767120000000004</v>
      </c>
      <c r="HL30" s="155">
        <v>0.49801920000000011</v>
      </c>
      <c r="HM30" s="155">
        <v>0.49836880000000006</v>
      </c>
      <c r="HN30" s="155">
        <v>0.49872000000000005</v>
      </c>
      <c r="HO30" s="155">
        <v>0.49907280000000015</v>
      </c>
      <c r="HP30" s="155">
        <v>0.49942720000000007</v>
      </c>
      <c r="HQ30" s="155">
        <v>0.49978320000000009</v>
      </c>
      <c r="HR30" s="155">
        <v>0.50014080000000016</v>
      </c>
      <c r="HS30" s="155">
        <v>0.50050000000000017</v>
      </c>
      <c r="HT30" s="155">
        <v>0.50086080000000011</v>
      </c>
      <c r="HU30" s="155">
        <v>0.5012232000000002</v>
      </c>
      <c r="HV30" s="155">
        <v>0.50158720000000012</v>
      </c>
      <c r="HW30" s="155">
        <v>0.5019528000000002</v>
      </c>
      <c r="HX30" s="155">
        <v>0.5023200000000001</v>
      </c>
      <c r="HY30" s="155">
        <v>0.50268880000000016</v>
      </c>
      <c r="HZ30" s="155">
        <v>0.50305920000000015</v>
      </c>
      <c r="IA30" s="155">
        <v>0.50343120000000019</v>
      </c>
      <c r="IB30" s="155">
        <v>0.50380480000000016</v>
      </c>
      <c r="IC30" s="155">
        <v>0.50418000000000018</v>
      </c>
      <c r="ID30" s="155">
        <v>0.50455680000000025</v>
      </c>
      <c r="IE30" s="155">
        <v>0.50493520000000014</v>
      </c>
      <c r="IF30" s="155">
        <v>0.50531520000000019</v>
      </c>
      <c r="IG30" s="155">
        <v>0.50569680000000017</v>
      </c>
      <c r="IH30" s="155">
        <v>0.5060800000000002</v>
      </c>
      <c r="II30" s="155">
        <v>0.50646480000000027</v>
      </c>
      <c r="IJ30" s="155">
        <v>0.50685120000000028</v>
      </c>
      <c r="IK30" s="155">
        <v>0.50723920000000022</v>
      </c>
      <c r="IL30" s="155">
        <v>0.50762880000000021</v>
      </c>
      <c r="IM30" s="155">
        <v>0.50802000000000025</v>
      </c>
      <c r="IN30" s="155">
        <v>0.50841280000000022</v>
      </c>
      <c r="IO30" s="155">
        <v>0.50880720000000024</v>
      </c>
      <c r="IP30" s="155">
        <v>0.5092032000000003</v>
      </c>
      <c r="IQ30" s="155">
        <v>0.5096008000000003</v>
      </c>
      <c r="IR30" s="155">
        <v>0.51000000000000023</v>
      </c>
      <c r="IS30" s="155">
        <v>0.51040080000000032</v>
      </c>
      <c r="IT30" s="155">
        <v>0.51080320000000023</v>
      </c>
      <c r="IU30" s="155">
        <v>0.51120720000000031</v>
      </c>
      <c r="IV30" s="155">
        <v>0.51161280000000031</v>
      </c>
      <c r="IW30" s="155">
        <v>0.51202000000000036</v>
      </c>
      <c r="IX30" s="155">
        <v>0.51242880000000035</v>
      </c>
      <c r="IY30" s="155">
        <v>0.51283920000000038</v>
      </c>
      <c r="IZ30" s="155">
        <v>0.51325120000000035</v>
      </c>
      <c r="JA30" s="155">
        <v>0.51366480000000037</v>
      </c>
      <c r="JB30" s="155">
        <v>0.51408000000000031</v>
      </c>
      <c r="JC30" s="155">
        <v>0.51449680000000031</v>
      </c>
      <c r="JD30" s="155">
        <v>0.51491520000000035</v>
      </c>
      <c r="JE30" s="155">
        <v>0.51533520000000044</v>
      </c>
      <c r="JF30" s="155">
        <v>0.51575680000000046</v>
      </c>
      <c r="JG30" s="155">
        <v>0.51618000000000042</v>
      </c>
      <c r="JH30" s="155">
        <v>0.51660480000000042</v>
      </c>
      <c r="JI30" s="155">
        <v>0.51703120000000036</v>
      </c>
      <c r="JJ30" s="155">
        <v>0.51745920000000045</v>
      </c>
      <c r="JK30" s="155">
        <v>0.51788880000000037</v>
      </c>
      <c r="JL30" s="155">
        <v>0.51832000000000045</v>
      </c>
      <c r="JM30" s="155">
        <v>0.51875280000000046</v>
      </c>
      <c r="JN30" s="155">
        <v>0.5191872000000004</v>
      </c>
      <c r="JO30" s="155">
        <v>0.51962320000000051</v>
      </c>
      <c r="JP30" s="155">
        <v>0.52006080000000043</v>
      </c>
      <c r="JQ30" s="155">
        <v>0.52050000000000052</v>
      </c>
      <c r="JR30" s="155">
        <v>0.52094080000000043</v>
      </c>
      <c r="JS30" s="155">
        <v>0.52138320000000049</v>
      </c>
      <c r="JT30" s="155">
        <v>0.52182720000000049</v>
      </c>
      <c r="JU30" s="155">
        <v>0.52227280000000054</v>
      </c>
      <c r="JV30" s="155">
        <v>0.52272000000000052</v>
      </c>
      <c r="JW30" s="155">
        <v>0.52316880000000054</v>
      </c>
      <c r="JX30" s="155">
        <v>0.52361920000000051</v>
      </c>
      <c r="JY30" s="155">
        <v>0.52407120000000051</v>
      </c>
      <c r="JZ30" s="155">
        <v>0.52452480000000046</v>
      </c>
      <c r="KA30" s="155">
        <v>0.52498000000000056</v>
      </c>
      <c r="KB30" s="155">
        <v>0.52543680000000059</v>
      </c>
      <c r="KC30" s="155">
        <v>0.52589520000000056</v>
      </c>
      <c r="KD30" s="155">
        <v>0.52635520000000058</v>
      </c>
      <c r="KE30" s="155">
        <v>0.52681680000000053</v>
      </c>
      <c r="KF30" s="155">
        <v>0.52728000000000064</v>
      </c>
      <c r="KG30" s="155">
        <v>0.52774480000000057</v>
      </c>
      <c r="KH30" s="155">
        <v>0.52821120000000066</v>
      </c>
      <c r="KI30" s="155">
        <v>0.52867920000000057</v>
      </c>
      <c r="KJ30" s="155">
        <v>0.52914880000000064</v>
      </c>
      <c r="KK30" s="155">
        <v>0.52962000000000065</v>
      </c>
      <c r="KL30" s="155">
        <v>0.53009280000000059</v>
      </c>
      <c r="KM30" s="155">
        <v>0.53056720000000068</v>
      </c>
      <c r="KN30" s="155">
        <v>0.5310432000000006</v>
      </c>
      <c r="KO30" s="155">
        <v>0.53152080000000068</v>
      </c>
      <c r="KP30" s="155">
        <v>0.53200000000000069</v>
      </c>
      <c r="KQ30" s="154">
        <v>0.53248080000000075</v>
      </c>
      <c r="KR30" s="154">
        <v>0.53296320000000075</v>
      </c>
      <c r="KS30" s="154">
        <v>0.53344720000000079</v>
      </c>
      <c r="KT30" s="154">
        <v>0.53393280000000076</v>
      </c>
      <c r="KU30" s="154">
        <v>0.53442000000000067</v>
      </c>
      <c r="KV30" s="154">
        <v>0.53490880000000074</v>
      </c>
      <c r="KW30" s="154">
        <v>0.53539920000000074</v>
      </c>
      <c r="KX30" s="154">
        <v>0.53589120000000079</v>
      </c>
      <c r="KY30" s="154">
        <v>0.53638480000000077</v>
      </c>
      <c r="KZ30" s="154">
        <v>0.5368800000000008</v>
      </c>
      <c r="LA30" s="154">
        <v>0.53737680000000076</v>
      </c>
      <c r="LB30" s="154">
        <v>0.53787520000000077</v>
      </c>
      <c r="LC30" s="154">
        <v>0.53837520000000083</v>
      </c>
      <c r="LD30" s="155">
        <v>0.53887680000000082</v>
      </c>
      <c r="LE30" s="155">
        <v>0.53938000000000086</v>
      </c>
      <c r="LF30" s="155">
        <v>0.53988480000000083</v>
      </c>
      <c r="LG30" s="155">
        <v>0.54039120000000085</v>
      </c>
      <c r="LH30" s="155">
        <v>0.5408992000000008</v>
      </c>
      <c r="LI30" s="155">
        <v>0.54140880000000091</v>
      </c>
      <c r="LJ30" s="155">
        <v>0.54192000000000085</v>
      </c>
      <c r="LK30" s="155">
        <v>0.54243280000000083</v>
      </c>
      <c r="LL30" s="155">
        <v>0.54294720000000085</v>
      </c>
      <c r="LM30" s="155">
        <v>0.54346320000000092</v>
      </c>
      <c r="LN30" s="155">
        <v>0.54398080000000093</v>
      </c>
      <c r="LO30" s="155">
        <v>0.54450000000000098</v>
      </c>
      <c r="LP30" s="155">
        <v>0.54502080000000097</v>
      </c>
      <c r="LQ30" s="155">
        <v>0.54554320000000101</v>
      </c>
      <c r="LR30" s="155">
        <v>0.54606720000000097</v>
      </c>
      <c r="LS30" s="155">
        <v>0.54659280000000099</v>
      </c>
      <c r="LT30" s="155">
        <v>0.54712000000000105</v>
      </c>
      <c r="LU30" s="155">
        <v>0.54764880000000093</v>
      </c>
      <c r="LV30" s="155">
        <v>0.54817920000000098</v>
      </c>
      <c r="LW30" s="155">
        <v>0.54871120000000106</v>
      </c>
      <c r="LX30" s="155">
        <v>0.54924480000000098</v>
      </c>
      <c r="LY30" s="155">
        <v>0.54978000000000105</v>
      </c>
      <c r="LZ30" s="155">
        <v>0.55031680000000105</v>
      </c>
      <c r="MA30" s="155">
        <v>0.55085520000000099</v>
      </c>
      <c r="MB30" s="155">
        <v>0.55139520000000108</v>
      </c>
      <c r="MC30" s="155">
        <v>0.55193680000000112</v>
      </c>
      <c r="MD30" s="155">
        <v>0.55248000000000108</v>
      </c>
      <c r="ME30" s="155">
        <v>0.55302480000000109</v>
      </c>
      <c r="MF30" s="155">
        <v>0.55357120000000104</v>
      </c>
      <c r="MG30" s="155">
        <v>0.55411920000000103</v>
      </c>
      <c r="MH30" s="155">
        <v>0.55466880000000107</v>
      </c>
      <c r="MI30" s="155">
        <v>0.55522000000000116</v>
      </c>
      <c r="MJ30" s="155">
        <v>0.55577280000000118</v>
      </c>
      <c r="MK30" s="155">
        <v>0.55632720000000124</v>
      </c>
      <c r="ML30" s="155">
        <v>0.55688320000000113</v>
      </c>
      <c r="MM30" s="155">
        <v>0.55744080000000118</v>
      </c>
      <c r="MN30" s="155">
        <v>0.55800000000000116</v>
      </c>
      <c r="MO30" s="155">
        <v>0.55856080000000119</v>
      </c>
      <c r="MP30" s="155">
        <v>0.55912320000000126</v>
      </c>
      <c r="MQ30" s="155">
        <v>0.55968720000000127</v>
      </c>
      <c r="MR30" s="155">
        <v>0.56025280000000122</v>
      </c>
      <c r="MS30" s="155">
        <v>0.56082000000000121</v>
      </c>
      <c r="MT30" s="155">
        <v>0.56138880000000124</v>
      </c>
      <c r="MU30" s="155">
        <v>0.56195920000000132</v>
      </c>
      <c r="MV30" s="155">
        <v>0.56253120000000134</v>
      </c>
      <c r="MW30" s="155">
        <v>0.56310480000000129</v>
      </c>
      <c r="MX30" s="155">
        <v>0.56368000000000129</v>
      </c>
      <c r="MY30" s="155">
        <v>0.56425680000000122</v>
      </c>
      <c r="MZ30" s="155">
        <v>0.56483520000000131</v>
      </c>
      <c r="NA30" s="155">
        <v>0.56541520000000134</v>
      </c>
      <c r="NB30" s="155">
        <v>0.5659968000000013</v>
      </c>
      <c r="NC30" s="155">
        <v>0.56658000000000142</v>
      </c>
      <c r="ND30" s="155">
        <v>0.56716480000000136</v>
      </c>
      <c r="NE30" s="155">
        <v>0.56775120000000145</v>
      </c>
      <c r="NF30" s="155">
        <v>0.56833920000000138</v>
      </c>
      <c r="NG30" s="155">
        <v>0.56892880000000146</v>
      </c>
      <c r="NH30" s="155">
        <v>0.56952000000000136</v>
      </c>
      <c r="NI30" s="155">
        <v>0.57011280000000142</v>
      </c>
      <c r="NJ30" s="155">
        <v>0.57070720000000141</v>
      </c>
      <c r="NK30" s="155">
        <v>0.57130320000000145</v>
      </c>
      <c r="NL30" s="155">
        <v>0.57190080000000154</v>
      </c>
      <c r="NM30" s="155">
        <v>0.57250000000000145</v>
      </c>
      <c r="NN30" s="155">
        <v>0.57310080000000152</v>
      </c>
      <c r="NO30" s="155">
        <v>0.57370320000000152</v>
      </c>
      <c r="NP30" s="155">
        <v>0.57430720000000146</v>
      </c>
      <c r="NQ30" s="155">
        <v>0.57491280000000156</v>
      </c>
      <c r="NR30" s="155">
        <v>0.57552000000000159</v>
      </c>
      <c r="NS30" s="155">
        <v>0.57612880000000155</v>
      </c>
      <c r="NT30" s="155">
        <v>0.57673920000000156</v>
      </c>
      <c r="NU30" s="155">
        <v>0.57735120000000162</v>
      </c>
      <c r="NV30" s="155">
        <v>0.57796480000000161</v>
      </c>
      <c r="NW30" s="155">
        <v>0.57858000000000165</v>
      </c>
      <c r="NX30" s="155">
        <v>0.57919680000000162</v>
      </c>
      <c r="NY30" s="155">
        <v>0.57981520000000164</v>
      </c>
      <c r="NZ30" s="155">
        <v>0.58043520000000159</v>
      </c>
      <c r="OA30" s="155">
        <v>0.58105680000000171</v>
      </c>
      <c r="OB30" s="155">
        <v>0.58168000000000175</v>
      </c>
      <c r="OC30" s="155">
        <v>0.58230480000000173</v>
      </c>
      <c r="OD30" s="155">
        <v>0.58293120000000176</v>
      </c>
      <c r="OE30" s="155">
        <v>0.58355920000000172</v>
      </c>
      <c r="OF30" s="155">
        <v>0.58418880000000173</v>
      </c>
      <c r="OG30" s="155">
        <v>0.58482000000000178</v>
      </c>
      <c r="OH30" s="155">
        <v>0.58545280000000177</v>
      </c>
      <c r="OI30" s="155">
        <v>0.58608720000000181</v>
      </c>
      <c r="OJ30" s="155">
        <v>0.58672320000000189</v>
      </c>
      <c r="OK30" s="155">
        <v>0.58736080000000179</v>
      </c>
      <c r="OL30" s="155">
        <v>0.58800000000000185</v>
      </c>
      <c r="OM30" s="160">
        <v>0.58864079999999996</v>
      </c>
      <c r="ON30" s="160">
        <v>0.58928320000000001</v>
      </c>
      <c r="OO30" s="160">
        <v>0.5899272000000001</v>
      </c>
      <c r="OP30" s="160">
        <v>0.59057280000000001</v>
      </c>
      <c r="OQ30" s="160">
        <v>0.59122000000000008</v>
      </c>
      <c r="OR30" s="160">
        <v>0.59186879999999997</v>
      </c>
      <c r="OS30" s="160">
        <v>0.59251920000000002</v>
      </c>
      <c r="OT30" s="160">
        <v>0.59317120000000012</v>
      </c>
      <c r="OU30" s="160">
        <v>0.59382480000000004</v>
      </c>
      <c r="OV30" s="160">
        <v>0.59448000000000012</v>
      </c>
      <c r="OW30" s="160">
        <v>0.59513680000000013</v>
      </c>
      <c r="OX30" s="160">
        <v>0.59579520000000008</v>
      </c>
      <c r="OY30" s="160">
        <v>0.59645520000000007</v>
      </c>
      <c r="OZ30" s="160">
        <v>0.59711680000000011</v>
      </c>
      <c r="PA30" s="161">
        <v>0.59778000000000009</v>
      </c>
      <c r="PB30" s="161">
        <v>0.59844480000000022</v>
      </c>
      <c r="PC30" s="161">
        <v>0.59911120000000018</v>
      </c>
      <c r="PD30" s="161">
        <v>0.59977920000000018</v>
      </c>
      <c r="PE30" s="161">
        <v>0.60044880000000023</v>
      </c>
      <c r="PF30" s="161">
        <v>0.60112000000000021</v>
      </c>
      <c r="PG30" s="161">
        <v>0.60179280000000024</v>
      </c>
      <c r="PH30" s="161">
        <v>0.6024672000000002</v>
      </c>
      <c r="PI30" s="161">
        <v>0.60314320000000021</v>
      </c>
      <c r="PJ30" s="161">
        <v>0.60382080000000027</v>
      </c>
      <c r="PK30" s="161">
        <v>0.60450000000000026</v>
      </c>
      <c r="PL30" s="161">
        <v>0.6051808000000003</v>
      </c>
      <c r="PM30" s="161">
        <v>0.60586320000000027</v>
      </c>
      <c r="PN30" s="161">
        <v>0.60654720000000029</v>
      </c>
      <c r="PO30" s="161">
        <v>0.60723280000000035</v>
      </c>
      <c r="PP30" s="161">
        <v>0.60792000000000035</v>
      </c>
      <c r="PQ30" s="161">
        <v>0.60860880000000028</v>
      </c>
      <c r="PR30" s="161">
        <v>0.60929920000000026</v>
      </c>
      <c r="PS30" s="161">
        <v>0.60999120000000029</v>
      </c>
      <c r="PT30" s="161">
        <v>0.61068480000000036</v>
      </c>
      <c r="PU30" s="161">
        <v>0.61138000000000037</v>
      </c>
      <c r="PV30" s="161">
        <v>0.61207680000000042</v>
      </c>
      <c r="PW30" s="161">
        <v>0.61277520000000041</v>
      </c>
      <c r="PX30" s="161">
        <v>0.61347520000000033</v>
      </c>
      <c r="PY30" s="161">
        <v>0.61417680000000041</v>
      </c>
      <c r="PZ30" s="161">
        <v>0.61488000000000043</v>
      </c>
      <c r="QA30" s="161">
        <v>0.61558480000000049</v>
      </c>
      <c r="QB30" s="161">
        <v>0.61629120000000048</v>
      </c>
      <c r="QC30" s="161">
        <v>0.61699920000000041</v>
      </c>
      <c r="QD30" s="161">
        <v>0.6177088000000005</v>
      </c>
      <c r="QE30" s="161">
        <v>0.61842000000000041</v>
      </c>
      <c r="QF30" s="161">
        <v>0.61913280000000048</v>
      </c>
      <c r="QG30" s="161">
        <v>0.61984720000000049</v>
      </c>
      <c r="QH30" s="161">
        <v>0.62056320000000054</v>
      </c>
      <c r="QI30" s="161">
        <v>0.62128080000000052</v>
      </c>
      <c r="QJ30" s="161">
        <v>0.62200000000000055</v>
      </c>
      <c r="QK30" s="161">
        <v>0.62272080000000052</v>
      </c>
      <c r="QL30" s="161">
        <v>0.62344320000000053</v>
      </c>
      <c r="QM30" s="161">
        <v>0.62416720000000059</v>
      </c>
      <c r="QN30" s="161">
        <v>0.62489280000000058</v>
      </c>
      <c r="QO30" s="161">
        <v>0.62562000000000051</v>
      </c>
      <c r="QP30" s="161">
        <v>0.62634880000000059</v>
      </c>
      <c r="QQ30" s="161">
        <v>0.62707920000000061</v>
      </c>
      <c r="QR30" s="161">
        <v>0.62781120000000057</v>
      </c>
      <c r="QS30" s="161">
        <v>0.62854480000000068</v>
      </c>
      <c r="QT30" s="161">
        <v>0.62928000000000062</v>
      </c>
      <c r="QU30" s="161">
        <v>0.6300168000000006</v>
      </c>
      <c r="QV30" s="161">
        <v>0.63075520000000074</v>
      </c>
      <c r="QW30" s="161">
        <v>0.6314952000000007</v>
      </c>
      <c r="QX30" s="161">
        <v>0.63223680000000071</v>
      </c>
      <c r="QY30" s="161">
        <v>0.63298000000000076</v>
      </c>
      <c r="QZ30" s="161">
        <v>0.63372480000000064</v>
      </c>
      <c r="RA30" s="161">
        <v>0.63447120000000068</v>
      </c>
      <c r="RB30" s="161">
        <v>0.63521920000000076</v>
      </c>
      <c r="RC30" s="161">
        <v>0.63596880000000067</v>
      </c>
      <c r="RD30" s="161">
        <v>0.63672000000000073</v>
      </c>
      <c r="RE30" s="161">
        <v>0.63747280000000073</v>
      </c>
      <c r="RF30" s="161">
        <v>0.63822720000000077</v>
      </c>
      <c r="RG30" s="161">
        <v>0.63898320000000086</v>
      </c>
      <c r="RH30" s="161">
        <v>0.63974080000000078</v>
      </c>
      <c r="RI30" s="161">
        <v>0.64050000000000085</v>
      </c>
      <c r="RJ30" s="161">
        <v>0.64126080000000085</v>
      </c>
      <c r="RK30" s="161">
        <v>0.6420232000000009</v>
      </c>
      <c r="RL30" s="161">
        <v>0.64278720000000078</v>
      </c>
      <c r="RM30" s="161">
        <v>0.64355280000000081</v>
      </c>
      <c r="RN30" s="161">
        <v>0.64432000000000089</v>
      </c>
      <c r="RO30" s="161">
        <v>0.64508880000000091</v>
      </c>
      <c r="RP30" s="161">
        <v>0.64585920000000085</v>
      </c>
      <c r="RQ30" s="161">
        <v>0.64663120000000096</v>
      </c>
      <c r="RR30" s="161">
        <v>0.64740480000000089</v>
      </c>
      <c r="RS30" s="161">
        <v>0.64818000000000098</v>
      </c>
      <c r="RT30" s="161">
        <v>0.648956800000001</v>
      </c>
      <c r="RU30" s="161">
        <v>0.64973520000000096</v>
      </c>
      <c r="RV30" s="161">
        <v>0.65051520000000096</v>
      </c>
      <c r="RW30" s="161">
        <v>0.6512968000000009</v>
      </c>
      <c r="RX30" s="161">
        <v>0.65208000000000099</v>
      </c>
      <c r="RY30" s="161">
        <v>0.65286480000000102</v>
      </c>
      <c r="RZ30" s="161">
        <v>0.65365120000000099</v>
      </c>
      <c r="SA30" s="161">
        <v>0.654439200000001</v>
      </c>
      <c r="SB30" s="161">
        <v>0.65522880000000105</v>
      </c>
      <c r="SC30" s="161">
        <v>0.65602000000000105</v>
      </c>
      <c r="SD30" s="161">
        <v>0.65681280000000097</v>
      </c>
      <c r="SE30" s="161">
        <v>0.65760720000000106</v>
      </c>
      <c r="SF30" s="161">
        <v>0.65840320000000108</v>
      </c>
      <c r="SG30" s="161">
        <v>0.65920080000000114</v>
      </c>
      <c r="SH30" s="161">
        <v>0.66000000000000114</v>
      </c>
      <c r="SI30" s="161">
        <v>0.66080080000000119</v>
      </c>
      <c r="SJ30" s="161">
        <v>0.66160320000000117</v>
      </c>
      <c r="SK30" s="161">
        <v>0.6624072000000012</v>
      </c>
      <c r="SL30" s="161">
        <v>0.66321280000000116</v>
      </c>
      <c r="SM30" s="161">
        <v>0.66402000000000128</v>
      </c>
      <c r="SN30" s="161">
        <v>0.66482880000000122</v>
      </c>
      <c r="SO30" s="161">
        <v>0.66563920000000121</v>
      </c>
      <c r="SP30" s="161">
        <v>0.66645120000000135</v>
      </c>
      <c r="SQ30" s="161">
        <v>0.66726480000000121</v>
      </c>
      <c r="SR30" s="161">
        <v>0.66808000000000134</v>
      </c>
      <c r="SS30" s="161">
        <v>0.66889680000000129</v>
      </c>
      <c r="ST30" s="161">
        <v>0.6697152000000014</v>
      </c>
      <c r="SU30" s="161">
        <v>0.67053520000000133</v>
      </c>
      <c r="SV30" s="161">
        <v>0.67135680000000131</v>
      </c>
      <c r="SW30" s="161">
        <v>0.67218000000000133</v>
      </c>
      <c r="SX30" s="161">
        <v>0.6730048000000014</v>
      </c>
      <c r="SY30" s="161">
        <v>0.6738312000000013</v>
      </c>
      <c r="SZ30" s="161">
        <v>0.67465920000000135</v>
      </c>
      <c r="TA30" s="161">
        <v>0.67548880000000144</v>
      </c>
      <c r="TB30" s="161">
        <v>0.67632000000000148</v>
      </c>
      <c r="TC30" s="161">
        <v>0.67715280000000144</v>
      </c>
      <c r="TD30" s="161">
        <v>0.67798720000000146</v>
      </c>
      <c r="TE30" s="161">
        <v>0.67882320000000151</v>
      </c>
      <c r="TF30" s="161">
        <v>0.67966080000000151</v>
      </c>
      <c r="TG30" s="161">
        <v>0.68050000000000155</v>
      </c>
      <c r="TH30" s="161">
        <v>0.68134080000000152</v>
      </c>
      <c r="TI30" s="161">
        <v>0.68218320000000143</v>
      </c>
      <c r="TJ30" s="161">
        <v>0.6830272000000015</v>
      </c>
      <c r="TK30" s="161">
        <v>0.68387280000000161</v>
      </c>
      <c r="TL30" s="161">
        <v>0.68472000000000155</v>
      </c>
      <c r="TM30" s="161">
        <v>0.68556880000000164</v>
      </c>
      <c r="TN30" s="161">
        <v>0.68641920000000156</v>
      </c>
      <c r="TO30" s="161">
        <v>0.68727120000000153</v>
      </c>
      <c r="TP30" s="161">
        <v>0.68812480000000165</v>
      </c>
      <c r="TQ30" s="161">
        <v>0.6889800000000017</v>
      </c>
      <c r="TR30" s="161">
        <v>0.68983680000000158</v>
      </c>
      <c r="TS30" s="161">
        <v>0.69069520000000173</v>
      </c>
      <c r="TT30" s="161">
        <v>0.6915552000000017</v>
      </c>
      <c r="TU30" s="161">
        <v>0.69241680000000172</v>
      </c>
      <c r="TV30" s="161">
        <v>0.69328000000000178</v>
      </c>
      <c r="TW30" s="161">
        <v>0.69414480000000167</v>
      </c>
      <c r="TX30" s="161">
        <v>0.69501120000000172</v>
      </c>
      <c r="TY30" s="161">
        <v>0.69587920000000181</v>
      </c>
      <c r="TZ30" s="161">
        <v>0.69674880000000172</v>
      </c>
      <c r="UA30" s="161">
        <v>0.69762000000000168</v>
      </c>
      <c r="UB30" s="161">
        <v>0.6984928000000018</v>
      </c>
      <c r="UC30" s="161">
        <v>0.69936720000000174</v>
      </c>
      <c r="UD30" s="161">
        <v>0.70024320000000184</v>
      </c>
      <c r="UE30" s="161">
        <v>0.70112080000000188</v>
      </c>
      <c r="UF30" s="161">
        <v>0.70200000000000184</v>
      </c>
      <c r="UG30" s="161">
        <v>0.70288080000000197</v>
      </c>
      <c r="UH30" s="161">
        <v>0.70376320000000192</v>
      </c>
      <c r="UI30" s="161">
        <v>0.70464720000000203</v>
      </c>
      <c r="UJ30" s="161">
        <v>0.70553280000000196</v>
      </c>
      <c r="UK30" s="161">
        <v>0.70642000000000194</v>
      </c>
      <c r="UL30" s="161">
        <v>0.70730880000000196</v>
      </c>
      <c r="UM30" s="161">
        <v>0.70819920000000192</v>
      </c>
      <c r="UN30" s="161">
        <v>0.70909120000000203</v>
      </c>
      <c r="UO30" s="161">
        <v>0.70998480000000197</v>
      </c>
      <c r="UP30" s="161">
        <v>0.71088000000000207</v>
      </c>
      <c r="UQ30" s="161">
        <v>0.7117768000000021</v>
      </c>
      <c r="UR30" s="161">
        <v>0.71267520000000206</v>
      </c>
      <c r="US30" s="161">
        <v>0.71357520000000207</v>
      </c>
      <c r="UT30" s="161">
        <v>0.71447680000000213</v>
      </c>
      <c r="UU30" s="161">
        <v>0.71538000000000213</v>
      </c>
      <c r="UV30" s="161">
        <v>0.71628480000000228</v>
      </c>
      <c r="UW30" s="161">
        <v>0.71719120000000214</v>
      </c>
      <c r="UX30" s="161">
        <v>0.71809920000000216</v>
      </c>
      <c r="UY30" s="161">
        <v>0.71900880000000233</v>
      </c>
      <c r="UZ30" s="161">
        <v>0.71992000000000222</v>
      </c>
      <c r="VA30" s="161">
        <v>0.72083280000000227</v>
      </c>
      <c r="VB30" s="161">
        <v>0.72174720000000225</v>
      </c>
      <c r="VC30" s="161">
        <v>0.72266320000000217</v>
      </c>
      <c r="VD30" s="161">
        <v>0.72358080000000224</v>
      </c>
      <c r="VE30" s="161">
        <v>0.72450000000000225</v>
      </c>
      <c r="VF30" s="161">
        <v>0.72542080000000231</v>
      </c>
      <c r="VG30" s="161">
        <v>0.7263432000000023</v>
      </c>
      <c r="VH30" s="161">
        <v>0.72726720000000222</v>
      </c>
      <c r="VI30" s="161">
        <v>0.7281928000000023</v>
      </c>
      <c r="VJ30" s="161">
        <v>0.72912000000000232</v>
      </c>
      <c r="VK30" s="161">
        <v>0.73004880000000238</v>
      </c>
      <c r="VL30" s="161">
        <v>0.73097920000000238</v>
      </c>
      <c r="VM30" s="161">
        <v>0.73191120000000243</v>
      </c>
      <c r="VN30" s="161">
        <v>0.73284480000000241</v>
      </c>
      <c r="VO30" s="161">
        <v>0.73378000000000243</v>
      </c>
      <c r="VP30" s="161">
        <v>0.7347168000000025</v>
      </c>
      <c r="VQ30" s="161">
        <v>0.73565520000000251</v>
      </c>
      <c r="VR30" s="161">
        <v>0.73659520000000256</v>
      </c>
      <c r="VS30" s="161">
        <v>0.73753680000000255</v>
      </c>
      <c r="VT30" s="161">
        <v>0.73848000000000258</v>
      </c>
      <c r="VU30" s="161">
        <v>0.73942480000000255</v>
      </c>
      <c r="VV30" s="161">
        <v>0.74037120000000256</v>
      </c>
      <c r="VW30" s="161">
        <v>0.74131920000000262</v>
      </c>
      <c r="VX30" s="161">
        <v>0.74226880000000262</v>
      </c>
      <c r="VY30" s="161">
        <v>0.74322000000000255</v>
      </c>
      <c r="VZ30" s="161">
        <v>0.74417280000000263</v>
      </c>
      <c r="WA30" s="161">
        <v>0.74512720000000277</v>
      </c>
      <c r="WB30" s="161">
        <v>0.74608320000000272</v>
      </c>
      <c r="WC30" s="161">
        <v>0.74704080000000272</v>
      </c>
      <c r="WD30" s="161">
        <v>0.74800000000000266</v>
      </c>
      <c r="WE30" s="156">
        <v>0.74896079999999998</v>
      </c>
      <c r="WF30" s="156">
        <v>0.74992320000000001</v>
      </c>
      <c r="WG30" s="156">
        <v>0.75088720000000009</v>
      </c>
      <c r="WH30" s="156">
        <v>0.7518528000000001</v>
      </c>
      <c r="WI30" s="156">
        <v>0.75282000000000016</v>
      </c>
      <c r="WJ30" s="156">
        <v>0.75378880000000015</v>
      </c>
      <c r="WK30" s="156">
        <v>0.75475920000000007</v>
      </c>
      <c r="WL30" s="156">
        <v>0.75573120000000016</v>
      </c>
      <c r="WM30" s="156">
        <v>0.75670480000000007</v>
      </c>
      <c r="WN30" s="156">
        <v>0.75768000000000013</v>
      </c>
      <c r="WO30" s="156">
        <v>0.75865680000000013</v>
      </c>
      <c r="WP30" s="156">
        <v>0.75963520000000018</v>
      </c>
      <c r="WQ30" s="156">
        <v>0.76061520000000016</v>
      </c>
      <c r="WR30" s="156">
        <v>0.76159680000000018</v>
      </c>
      <c r="WS30" s="157">
        <v>0.76258000000000026</v>
      </c>
      <c r="WT30" s="157">
        <v>0.76356480000000015</v>
      </c>
      <c r="WU30" s="157">
        <v>0.76455120000000021</v>
      </c>
      <c r="WV30" s="157">
        <v>0.7655392000000002</v>
      </c>
      <c r="WW30" s="157">
        <v>0.76652880000000023</v>
      </c>
      <c r="WX30" s="157">
        <v>0.76752000000000042</v>
      </c>
      <c r="WY30" s="157">
        <v>0.76851280000000033</v>
      </c>
      <c r="WZ30" s="157">
        <v>0.76950720000000028</v>
      </c>
      <c r="XA30" s="157">
        <v>0.77050320000000028</v>
      </c>
      <c r="XB30" s="157">
        <v>0.77150080000000032</v>
      </c>
      <c r="XC30" s="157">
        <v>0.7725000000000003</v>
      </c>
      <c r="XD30" s="157">
        <v>0.77350080000000032</v>
      </c>
      <c r="XE30" s="157">
        <v>0.77450320000000028</v>
      </c>
      <c r="XF30" s="157">
        <v>0.7755072000000004</v>
      </c>
      <c r="XG30" s="157">
        <v>0.77651280000000045</v>
      </c>
      <c r="XH30" s="157">
        <v>0.77752000000000043</v>
      </c>
      <c r="XI30" s="157">
        <v>0.77852880000000046</v>
      </c>
      <c r="XJ30" s="157">
        <v>0.77953920000000043</v>
      </c>
      <c r="XK30" s="157">
        <v>0.78055120000000044</v>
      </c>
      <c r="XL30" s="157">
        <v>0.78156480000000039</v>
      </c>
      <c r="XM30" s="157">
        <v>0.7825800000000005</v>
      </c>
      <c r="XN30" s="157">
        <v>0.78359680000000054</v>
      </c>
      <c r="XO30" s="157">
        <v>0.78461520000000062</v>
      </c>
      <c r="XP30" s="157">
        <v>0.78563520000000053</v>
      </c>
      <c r="XQ30" s="157">
        <v>0.78665680000000071</v>
      </c>
      <c r="XR30" s="157">
        <v>0.7876800000000006</v>
      </c>
      <c r="XS30" s="157">
        <v>0.78870480000000054</v>
      </c>
      <c r="XT30" s="157">
        <v>0.78973120000000052</v>
      </c>
      <c r="XU30" s="157">
        <v>0.79075920000000044</v>
      </c>
      <c r="XV30" s="157">
        <v>0.7917888000000004</v>
      </c>
      <c r="XW30" s="157">
        <v>0.79282000000000041</v>
      </c>
      <c r="XX30" s="157">
        <v>0.79385280000000025</v>
      </c>
      <c r="XY30" s="157">
        <v>0.79488720000000013</v>
      </c>
      <c r="XZ30" s="157">
        <v>0.79592320000000016</v>
      </c>
      <c r="YA30" s="157">
        <v>0.79696080000000014</v>
      </c>
      <c r="YB30" s="157">
        <v>0.79799999999999993</v>
      </c>
      <c r="YC30" s="157">
        <v>0.79904079999999988</v>
      </c>
      <c r="YD30" s="157">
        <v>0.80008319999999988</v>
      </c>
      <c r="YE30" s="157">
        <v>0.80112719999999982</v>
      </c>
      <c r="YF30" s="157">
        <v>0.80217279999999991</v>
      </c>
      <c r="YG30" s="157">
        <v>0.80321999999999971</v>
      </c>
      <c r="YH30" s="157">
        <v>0.80426879999999956</v>
      </c>
      <c r="YI30" s="157">
        <v>0.80531919999999957</v>
      </c>
      <c r="YJ30" s="157">
        <v>0.80637119999999951</v>
      </c>
      <c r="YK30" s="157">
        <v>0.80742479999999939</v>
      </c>
      <c r="YL30" s="157">
        <v>0.80847999999999942</v>
      </c>
      <c r="YM30" s="157">
        <v>0.80953679999999939</v>
      </c>
      <c r="YN30" s="157">
        <v>0.81059519999999941</v>
      </c>
      <c r="YO30" s="157">
        <v>0.81165519999999924</v>
      </c>
      <c r="YP30" s="157">
        <v>0.81271679999999913</v>
      </c>
      <c r="YQ30" s="157">
        <v>0.81377999999999917</v>
      </c>
      <c r="YR30" s="157">
        <v>0.81484479999999904</v>
      </c>
      <c r="YS30" s="157">
        <v>0.81591119999999906</v>
      </c>
      <c r="YT30" s="157">
        <v>0.81697919999999902</v>
      </c>
      <c r="YU30" s="157">
        <v>0.8180487999999988</v>
      </c>
      <c r="YV30" s="157">
        <v>0.81911999999999874</v>
      </c>
      <c r="YW30" s="157">
        <v>0.82019279999999872</v>
      </c>
      <c r="YX30" s="157">
        <v>0.82126719999999864</v>
      </c>
      <c r="YY30" s="157">
        <v>0.8223431999999985</v>
      </c>
      <c r="YZ30" s="157">
        <v>0.82342079999999851</v>
      </c>
      <c r="ZA30" s="157">
        <v>0.82449999999999846</v>
      </c>
      <c r="ZB30" s="157">
        <v>0.82558079999999845</v>
      </c>
      <c r="ZC30" s="157">
        <v>0.82666319999999838</v>
      </c>
      <c r="ZD30" s="157">
        <v>0.82774719999999835</v>
      </c>
      <c r="ZE30" s="157">
        <v>0.82883279999999815</v>
      </c>
      <c r="ZF30" s="157">
        <v>0.82991999999999821</v>
      </c>
      <c r="ZG30" s="157">
        <v>0.83100879999999822</v>
      </c>
      <c r="ZH30" s="157">
        <v>0.83209919999999815</v>
      </c>
      <c r="ZI30" s="157">
        <v>0.83319119999999802</v>
      </c>
      <c r="ZJ30" s="157">
        <v>0.83428479999999783</v>
      </c>
      <c r="ZK30" s="157">
        <v>0.83537999999999779</v>
      </c>
      <c r="ZL30" s="157">
        <v>0.8364767999999978</v>
      </c>
      <c r="ZM30" s="157">
        <v>0.83757519999999774</v>
      </c>
      <c r="ZN30" s="157">
        <v>0.83867519999999762</v>
      </c>
      <c r="ZO30" s="157">
        <v>0.83977679999999755</v>
      </c>
      <c r="ZP30" s="157">
        <v>0.84087999999999752</v>
      </c>
      <c r="ZQ30" s="157">
        <v>0.84198479999999731</v>
      </c>
      <c r="ZR30" s="157">
        <v>0.84309119999999738</v>
      </c>
      <c r="ZS30" s="157">
        <v>0.84419919999999737</v>
      </c>
      <c r="ZT30" s="157">
        <v>0.84530879999999708</v>
      </c>
      <c r="ZU30" s="157">
        <v>0.84641999999999706</v>
      </c>
      <c r="ZV30" s="157">
        <v>0.84753279999999709</v>
      </c>
      <c r="ZW30" s="157">
        <v>0.84864719999999705</v>
      </c>
      <c r="ZX30" s="157">
        <v>0.84976319999999705</v>
      </c>
      <c r="ZY30" s="157">
        <v>0.85088079999999688</v>
      </c>
      <c r="ZZ30" s="157">
        <v>0.85199999999999676</v>
      </c>
      <c r="AAA30" s="157">
        <v>0.85312079999999668</v>
      </c>
      <c r="AAB30" s="157">
        <v>0.85424319999999665</v>
      </c>
      <c r="AAC30" s="157">
        <v>0.85536719999999666</v>
      </c>
      <c r="AAD30" s="157">
        <v>0.85649279999999661</v>
      </c>
      <c r="AAE30" s="157">
        <v>0.85761999999999661</v>
      </c>
      <c r="AAF30" s="157">
        <v>0.85874879999999654</v>
      </c>
      <c r="AAG30" s="157">
        <v>0.85987919999999629</v>
      </c>
      <c r="AAH30" s="157">
        <v>0.8610111999999962</v>
      </c>
      <c r="AAI30" s="157">
        <v>0.86214479999999616</v>
      </c>
      <c r="AAJ30" s="157">
        <v>0.86327999999999605</v>
      </c>
      <c r="AAK30" s="157">
        <v>0.8644167999999961</v>
      </c>
      <c r="AAL30" s="157">
        <v>0.86555519999999608</v>
      </c>
      <c r="AAM30" s="157">
        <v>0.86669519999999589</v>
      </c>
      <c r="AAN30" s="157">
        <v>0.86783679999999574</v>
      </c>
      <c r="AAO30" s="157">
        <v>0.86897999999999564</v>
      </c>
      <c r="AAP30" s="157">
        <v>0.8701247999999957</v>
      </c>
      <c r="AAQ30" s="157">
        <v>0.87127119999999569</v>
      </c>
      <c r="AAR30" s="157">
        <v>0.87241919999999551</v>
      </c>
      <c r="AAS30" s="157">
        <v>0.87356879999999548</v>
      </c>
      <c r="AAT30" s="157">
        <v>0.87471999999999539</v>
      </c>
      <c r="AAU30" s="157">
        <v>0.87587279999999534</v>
      </c>
      <c r="AAV30" s="157">
        <v>0.87702719999999534</v>
      </c>
      <c r="AAW30" s="157">
        <v>0.87818319999999517</v>
      </c>
      <c r="AAX30" s="157">
        <v>0.87934079999999515</v>
      </c>
      <c r="AAY30" s="157">
        <v>0.88049999999999495</v>
      </c>
      <c r="AAZ30" s="157">
        <v>0.88166079999999514</v>
      </c>
      <c r="ABA30" s="157">
        <v>0.88282319999999492</v>
      </c>
      <c r="ABB30" s="157">
        <v>0.88398719999999487</v>
      </c>
      <c r="ABC30" s="157">
        <v>0.88515279999999474</v>
      </c>
      <c r="ABD30" s="157">
        <v>0.88631999999999467</v>
      </c>
      <c r="ABE30" s="157">
        <v>0.88748879999999464</v>
      </c>
      <c r="ABF30" s="157">
        <v>0.88865919999999443</v>
      </c>
      <c r="ABG30" s="157">
        <v>0.88983119999999449</v>
      </c>
      <c r="ABH30" s="157">
        <v>0.89100479999999438</v>
      </c>
      <c r="ABI30" s="157">
        <v>0.89217999999999431</v>
      </c>
      <c r="ABJ30" s="157">
        <v>0.89335679999999429</v>
      </c>
      <c r="ABK30" s="157">
        <v>0.8945351999999942</v>
      </c>
      <c r="ABL30" s="157">
        <v>0.89571519999999405</v>
      </c>
      <c r="ABM30" s="157">
        <v>0.89689679999999417</v>
      </c>
      <c r="ABN30" s="157">
        <v>0.89807999999999399</v>
      </c>
      <c r="ABO30" s="157">
        <v>0.89926479999999387</v>
      </c>
      <c r="ABP30" s="157">
        <v>0.90045119999999368</v>
      </c>
      <c r="ABQ30" s="157">
        <v>0.90163919999999365</v>
      </c>
      <c r="ABR30" s="157">
        <v>0.90282879999999366</v>
      </c>
      <c r="ABS30" s="157">
        <v>0.90401999999999361</v>
      </c>
      <c r="ABT30" s="157">
        <v>0.90521279999999349</v>
      </c>
      <c r="ABU30" s="157">
        <v>0.90640719999999331</v>
      </c>
      <c r="ABV30" s="157">
        <v>0.90760319999999328</v>
      </c>
      <c r="ABW30" s="157">
        <v>0.90880079999999319</v>
      </c>
      <c r="ABX30" s="157">
        <v>0.90999999999999315</v>
      </c>
      <c r="ABY30" s="157">
        <v>0.91120079999999315</v>
      </c>
      <c r="ABZ30" s="157">
        <v>0.91240319999999298</v>
      </c>
      <c r="ACA30" s="157">
        <v>0.91360719999999307</v>
      </c>
      <c r="ACB30" s="157">
        <v>0.91481279999999288</v>
      </c>
      <c r="ACC30" s="157">
        <v>0.91601999999999284</v>
      </c>
      <c r="ACD30" s="157">
        <v>0.91722879999999263</v>
      </c>
      <c r="ACE30" s="157">
        <v>0.91843919999999257</v>
      </c>
      <c r="ACF30" s="157">
        <v>0.91965119999999245</v>
      </c>
      <c r="ACG30" s="157">
        <v>0.9208647999999926</v>
      </c>
      <c r="ACH30" s="157">
        <v>0.92207999999999246</v>
      </c>
      <c r="ACI30" s="157">
        <v>0.92329679999999226</v>
      </c>
      <c r="ACJ30" s="157">
        <v>0.92451519999999221</v>
      </c>
      <c r="ACK30" s="157">
        <v>0.92573519999999221</v>
      </c>
      <c r="ACL30" s="157">
        <v>0.92695679999999214</v>
      </c>
      <c r="ACM30" s="157">
        <v>0.92817999999999201</v>
      </c>
      <c r="ACN30" s="157">
        <v>0.92940479999999182</v>
      </c>
      <c r="ACO30" s="157">
        <v>0.93063119999999178</v>
      </c>
      <c r="ACP30" s="157">
        <v>0.93185919999999189</v>
      </c>
      <c r="ACQ30" s="157">
        <v>0.93308879999999161</v>
      </c>
      <c r="ACR30" s="157">
        <v>0.9343199999999916</v>
      </c>
      <c r="ACS30" s="157">
        <v>0.93555279999999152</v>
      </c>
      <c r="ACT30" s="157">
        <v>0.93678719999999149</v>
      </c>
      <c r="ACU30" s="157">
        <v>0.93802319999999129</v>
      </c>
      <c r="ACV30" s="157">
        <v>0.93926079999999135</v>
      </c>
      <c r="ACW30" s="157">
        <v>0.94049999999999134</v>
      </c>
      <c r="ACX30" s="157">
        <v>0.94174079999999127</v>
      </c>
      <c r="ACY30" s="157">
        <v>0.94298319999999114</v>
      </c>
      <c r="ACZ30" s="157">
        <v>0.94422719999999094</v>
      </c>
      <c r="ADA30" s="157">
        <v>0.9454727999999909</v>
      </c>
      <c r="ADB30" s="157">
        <v>0.9467199999999909</v>
      </c>
      <c r="ADC30" s="157">
        <v>0.94796879999999062</v>
      </c>
      <c r="ADD30" s="157">
        <v>0.9492191999999906</v>
      </c>
      <c r="ADE30" s="157">
        <v>0.95047119999999041</v>
      </c>
      <c r="ADF30" s="157">
        <v>0.95172479999999038</v>
      </c>
      <c r="ADG30" s="157">
        <v>0.95297999999999039</v>
      </c>
      <c r="ADH30" s="157">
        <v>0.95423679999999023</v>
      </c>
      <c r="ADI30" s="157">
        <v>0.95549519999999022</v>
      </c>
      <c r="ADJ30" s="157">
        <v>0.95675519999999015</v>
      </c>
      <c r="ADK30" s="157">
        <v>0.95801679999999012</v>
      </c>
      <c r="ADL30" s="157">
        <v>0.95927999999999003</v>
      </c>
      <c r="ADM30" s="157">
        <v>0.96054479999998987</v>
      </c>
      <c r="ADN30" s="157">
        <v>0.96181119999998965</v>
      </c>
      <c r="ADO30" s="157">
        <v>0.9630791999999897</v>
      </c>
      <c r="ADP30" s="157">
        <v>0.96434879999998957</v>
      </c>
      <c r="ADQ30" s="157">
        <v>0.9656199999999896</v>
      </c>
      <c r="ADR30" s="157">
        <v>0.96689279999998945</v>
      </c>
      <c r="ADS30" s="157">
        <v>0.96816719999998924</v>
      </c>
      <c r="ADT30" s="157">
        <v>0.96944319999998929</v>
      </c>
      <c r="ADU30" s="157">
        <v>0.97072079999998917</v>
      </c>
      <c r="ADV30" s="156">
        <v>0.97199999999998909</v>
      </c>
      <c r="ADW30" s="569"/>
    </row>
    <row r="31" spans="1:803" x14ac:dyDescent="0.3">
      <c r="A31" s="570">
        <v>5</v>
      </c>
      <c r="B31" s="163" t="s">
        <v>184</v>
      </c>
      <c r="C31" s="154">
        <v>0.44900114799999996</v>
      </c>
      <c r="D31" s="154">
        <v>0.44900459199999998</v>
      </c>
      <c r="E31" s="154">
        <v>0.44901033200000001</v>
      </c>
      <c r="F31" s="154">
        <v>0.449018368</v>
      </c>
      <c r="G31" s="154">
        <v>0.4490287</v>
      </c>
      <c r="H31" s="154">
        <v>0.44904132800000002</v>
      </c>
      <c r="I31" s="154">
        <v>0.44905625199999993</v>
      </c>
      <c r="J31" s="154">
        <v>0.44907347199999997</v>
      </c>
      <c r="K31" s="154">
        <v>0.44909298800000003</v>
      </c>
      <c r="L31" s="154">
        <v>0.44911479999999998</v>
      </c>
      <c r="M31" s="154">
        <v>0.44913890799999995</v>
      </c>
      <c r="N31" s="154">
        <v>0.44916531200000004</v>
      </c>
      <c r="O31" s="154">
        <v>0.44919401199999998</v>
      </c>
      <c r="P31" s="154">
        <v>0.44922500800000004</v>
      </c>
      <c r="Q31" s="155">
        <v>0.4492583</v>
      </c>
      <c r="R31" s="155">
        <v>0.44929388799999997</v>
      </c>
      <c r="S31" s="155">
        <v>0.44933177199999996</v>
      </c>
      <c r="T31" s="155">
        <v>0.44937195199999996</v>
      </c>
      <c r="U31" s="155">
        <v>0.44941442799999998</v>
      </c>
      <c r="V31" s="155">
        <v>0.4494592</v>
      </c>
      <c r="W31" s="155">
        <v>0.44950626800000004</v>
      </c>
      <c r="X31" s="155">
        <v>0.44955563199999998</v>
      </c>
      <c r="Y31" s="155">
        <v>0.44960729199999994</v>
      </c>
      <c r="Z31" s="155">
        <v>0.44966124799999996</v>
      </c>
      <c r="AA31" s="155">
        <v>0.44971749999999999</v>
      </c>
      <c r="AB31" s="155">
        <v>0.44977604800000004</v>
      </c>
      <c r="AC31" s="155">
        <v>0.44983689199999999</v>
      </c>
      <c r="AD31" s="155">
        <v>0.44990003199999995</v>
      </c>
      <c r="AE31" s="155">
        <v>0.44996546799999998</v>
      </c>
      <c r="AF31" s="155">
        <v>0.45003320000000002</v>
      </c>
      <c r="AG31" s="155">
        <v>0.45010322799999997</v>
      </c>
      <c r="AH31" s="155">
        <v>0.45017555199999998</v>
      </c>
      <c r="AI31" s="155">
        <v>0.450250172</v>
      </c>
      <c r="AJ31" s="155">
        <v>0.45032708800000004</v>
      </c>
      <c r="AK31" s="155">
        <v>0.45040629999999998</v>
      </c>
      <c r="AL31" s="155">
        <v>0.45048780799999993</v>
      </c>
      <c r="AM31" s="155">
        <v>0.45057161199999995</v>
      </c>
      <c r="AN31" s="155">
        <v>0.45065771199999999</v>
      </c>
      <c r="AO31" s="155">
        <v>0.45074610800000003</v>
      </c>
      <c r="AP31" s="155">
        <v>0.45083680000000004</v>
      </c>
      <c r="AQ31" s="155">
        <v>0.450929788</v>
      </c>
      <c r="AR31" s="155">
        <v>0.45102507199999997</v>
      </c>
      <c r="AS31" s="155">
        <v>0.45112265199999996</v>
      </c>
      <c r="AT31" s="155">
        <v>0.45122252799999996</v>
      </c>
      <c r="AU31" s="155">
        <v>0.45132469999999997</v>
      </c>
      <c r="AV31" s="155">
        <v>0.45142916799999999</v>
      </c>
      <c r="AW31" s="155">
        <v>0.45153593199999997</v>
      </c>
      <c r="AX31" s="155">
        <v>0.45164499200000002</v>
      </c>
      <c r="AY31" s="155">
        <v>0.45175634799999997</v>
      </c>
      <c r="AZ31" s="155">
        <v>0.45186999999999999</v>
      </c>
      <c r="BA31" s="155">
        <v>0.45198594799999997</v>
      </c>
      <c r="BB31" s="155">
        <v>0.45210419199999996</v>
      </c>
      <c r="BC31" s="155">
        <v>0.45222473199999996</v>
      </c>
      <c r="BD31" s="155">
        <v>0.45234756799999998</v>
      </c>
      <c r="BE31" s="155">
        <v>0.45247270000000001</v>
      </c>
      <c r="BF31" s="155">
        <v>0.45260012799999999</v>
      </c>
      <c r="BG31" s="155">
        <v>0.45272985199999999</v>
      </c>
      <c r="BH31" s="155">
        <v>0.452861872</v>
      </c>
      <c r="BI31" s="155">
        <v>0.45299618799999997</v>
      </c>
      <c r="BJ31" s="155">
        <v>0.4531328</v>
      </c>
      <c r="BK31" s="155">
        <v>0.453271708</v>
      </c>
      <c r="BL31" s="155">
        <v>0.453412912</v>
      </c>
      <c r="BM31" s="155">
        <v>0.45355641200000002</v>
      </c>
      <c r="BN31" s="155">
        <v>0.453702208</v>
      </c>
      <c r="BO31" s="155">
        <v>0.45385029999999998</v>
      </c>
      <c r="BP31" s="155">
        <v>0.45400068799999999</v>
      </c>
      <c r="BQ31" s="155">
        <v>0.45415337199999994</v>
      </c>
      <c r="BR31" s="155">
        <v>0.45430835199999997</v>
      </c>
      <c r="BS31" s="155">
        <v>0.45446562799999995</v>
      </c>
      <c r="BT31" s="155">
        <v>0.45462519999999995</v>
      </c>
      <c r="BU31" s="155">
        <v>0.45478706799999996</v>
      </c>
      <c r="BV31" s="155">
        <v>0.45495123199999993</v>
      </c>
      <c r="BW31" s="155">
        <v>0.45511769199999996</v>
      </c>
      <c r="BX31" s="155">
        <v>0.45528644799999995</v>
      </c>
      <c r="BY31" s="155">
        <v>0.45545749999999996</v>
      </c>
      <c r="BZ31" s="155">
        <v>0.45563084799999998</v>
      </c>
      <c r="CA31" s="155">
        <v>0.45580649199999995</v>
      </c>
      <c r="CB31" s="155">
        <v>0.455984432</v>
      </c>
      <c r="CC31" s="155">
        <v>0.456164668</v>
      </c>
      <c r="CD31" s="155">
        <v>0.45634719999999995</v>
      </c>
      <c r="CE31" s="155">
        <v>0.45653202799999998</v>
      </c>
      <c r="CF31" s="155">
        <v>0.45671915199999996</v>
      </c>
      <c r="CG31" s="155">
        <v>0.45690857199999996</v>
      </c>
      <c r="CH31" s="155">
        <v>0.45710028799999997</v>
      </c>
      <c r="CI31" s="155">
        <v>0.45729429999999993</v>
      </c>
      <c r="CJ31" s="155">
        <v>0.45749060799999997</v>
      </c>
      <c r="CK31" s="155">
        <v>0.45768921199999996</v>
      </c>
      <c r="CL31" s="155">
        <v>0.45789011199999996</v>
      </c>
      <c r="CM31" s="155">
        <v>0.45809330799999998</v>
      </c>
      <c r="CN31" s="155">
        <v>0.45829879999999995</v>
      </c>
      <c r="CO31" s="155">
        <v>0.45850658799999999</v>
      </c>
      <c r="CP31" s="155">
        <v>0.45871667199999999</v>
      </c>
      <c r="CQ31" s="155">
        <v>0.45892905199999995</v>
      </c>
      <c r="CR31" s="155">
        <v>0.45914372799999997</v>
      </c>
      <c r="CS31" s="155">
        <v>0.45936069999999996</v>
      </c>
      <c r="CT31" s="155">
        <v>0.45957996799999995</v>
      </c>
      <c r="CU31" s="155">
        <v>0.45980153199999996</v>
      </c>
      <c r="CV31" s="155">
        <v>0.46002539199999992</v>
      </c>
      <c r="CW31" s="155">
        <v>0.46025154799999995</v>
      </c>
      <c r="CX31" s="155">
        <v>0.46047999999999994</v>
      </c>
      <c r="CY31" s="154">
        <v>0.46071074799999989</v>
      </c>
      <c r="CZ31" s="154">
        <v>0.46094379199999991</v>
      </c>
      <c r="DA31" s="154">
        <v>0.46117913199999999</v>
      </c>
      <c r="DB31" s="154">
        <v>0.46141676799999992</v>
      </c>
      <c r="DC31" s="154">
        <v>0.46165669999999992</v>
      </c>
      <c r="DD31" s="154">
        <v>0.46189892799999993</v>
      </c>
      <c r="DE31" s="154">
        <v>0.46214345199999995</v>
      </c>
      <c r="DF31" s="154">
        <v>0.46239027199999994</v>
      </c>
      <c r="DG31" s="154">
        <v>0.46263938799999993</v>
      </c>
      <c r="DH31" s="154">
        <v>0.46289079999999994</v>
      </c>
      <c r="DI31" s="154">
        <v>0.46314450799999995</v>
      </c>
      <c r="DJ31" s="154">
        <v>0.46340051199999993</v>
      </c>
      <c r="DK31" s="154">
        <v>0.46365881199999992</v>
      </c>
      <c r="DL31" s="155">
        <v>0.46391940799999992</v>
      </c>
      <c r="DM31" s="155">
        <v>0.46418229999999994</v>
      </c>
      <c r="DN31" s="155">
        <v>0.46444748799999991</v>
      </c>
      <c r="DO31" s="155">
        <v>0.46471497199999995</v>
      </c>
      <c r="DP31" s="155">
        <v>0.46498475199999995</v>
      </c>
      <c r="DQ31" s="155">
        <v>0.4652568279999999</v>
      </c>
      <c r="DR31" s="155">
        <v>0.46553119999999992</v>
      </c>
      <c r="DS31" s="155">
        <v>0.4658078679999999</v>
      </c>
      <c r="DT31" s="155">
        <v>0.4660868319999999</v>
      </c>
      <c r="DU31" s="155">
        <v>0.4663680919999999</v>
      </c>
      <c r="DV31" s="155">
        <v>0.46665164799999992</v>
      </c>
      <c r="DW31" s="155">
        <v>0.46693749999999989</v>
      </c>
      <c r="DX31" s="155">
        <v>0.46722564799999994</v>
      </c>
      <c r="DY31" s="155">
        <v>0.46751609199999988</v>
      </c>
      <c r="DZ31" s="155">
        <v>0.4678088319999999</v>
      </c>
      <c r="EA31" s="155">
        <v>0.46810386799999987</v>
      </c>
      <c r="EB31" s="155">
        <v>0.46840119999999991</v>
      </c>
      <c r="EC31" s="155">
        <v>0.4687008279999999</v>
      </c>
      <c r="ED31" s="155">
        <v>0.46900275199999991</v>
      </c>
      <c r="EE31" s="155">
        <v>0.46930697199999988</v>
      </c>
      <c r="EF31" s="155">
        <v>0.46961348799999991</v>
      </c>
      <c r="EG31" s="155">
        <v>0.4699222999999999</v>
      </c>
      <c r="EH31" s="155">
        <v>0.47023340799999985</v>
      </c>
      <c r="EI31" s="155">
        <v>0.47054681199999993</v>
      </c>
      <c r="EJ31" s="155">
        <v>0.47086251199999984</v>
      </c>
      <c r="EK31" s="155">
        <v>0.47118050799999994</v>
      </c>
      <c r="EL31" s="155">
        <v>0.47150079999999989</v>
      </c>
      <c r="EM31" s="155">
        <v>0.4718233879999999</v>
      </c>
      <c r="EN31" s="155">
        <v>0.47214827199999987</v>
      </c>
      <c r="EO31" s="155">
        <v>0.47247545199999991</v>
      </c>
      <c r="EP31" s="155">
        <v>0.4728049279999999</v>
      </c>
      <c r="EQ31" s="155">
        <v>0.47313669999999985</v>
      </c>
      <c r="ER31" s="155">
        <v>0.47347076799999988</v>
      </c>
      <c r="ES31" s="155">
        <v>0.47380713199999991</v>
      </c>
      <c r="ET31" s="155">
        <v>0.47414579199999984</v>
      </c>
      <c r="EU31" s="155">
        <v>0.47448674799999985</v>
      </c>
      <c r="EV31" s="155">
        <v>0.47482999999999981</v>
      </c>
      <c r="EW31" s="155">
        <v>0.47517554799999984</v>
      </c>
      <c r="EX31" s="155">
        <v>0.47552339199999982</v>
      </c>
      <c r="EY31" s="155">
        <v>0.47587353199999988</v>
      </c>
      <c r="EZ31" s="155">
        <v>0.47622596799999983</v>
      </c>
      <c r="FA31" s="155">
        <v>0.47658069999999986</v>
      </c>
      <c r="FB31" s="155">
        <v>0.47693772799999984</v>
      </c>
      <c r="FC31" s="155">
        <v>0.47729705199999983</v>
      </c>
      <c r="FD31" s="155">
        <v>0.47765867199999978</v>
      </c>
      <c r="FE31" s="155">
        <v>0.4780225879999998</v>
      </c>
      <c r="FF31" s="155">
        <v>0.47838879999999984</v>
      </c>
      <c r="FG31" s="155">
        <v>0.47875730799999983</v>
      </c>
      <c r="FH31" s="155">
        <v>0.47912811199999988</v>
      </c>
      <c r="FI31" s="155">
        <v>0.47950121199999984</v>
      </c>
      <c r="FJ31" s="155">
        <v>0.47987660799999987</v>
      </c>
      <c r="FK31" s="155">
        <v>0.48025429999999986</v>
      </c>
      <c r="FL31" s="155">
        <v>0.48063428799999985</v>
      </c>
      <c r="FM31" s="155">
        <v>0.48101657199999986</v>
      </c>
      <c r="FN31" s="155">
        <v>0.48140115199999989</v>
      </c>
      <c r="FO31" s="155">
        <v>0.48178802799999987</v>
      </c>
      <c r="FP31" s="155">
        <v>0.48217719999999986</v>
      </c>
      <c r="FQ31" s="155">
        <v>0.48256866799999992</v>
      </c>
      <c r="FR31" s="155">
        <v>0.48296243199999994</v>
      </c>
      <c r="FS31" s="155">
        <v>0.48335849199999992</v>
      </c>
      <c r="FT31" s="155">
        <v>0.48375684799999985</v>
      </c>
      <c r="FU31" s="155">
        <v>0.48415749999999991</v>
      </c>
      <c r="FV31" s="155">
        <v>0.48456044799999992</v>
      </c>
      <c r="FW31" s="155">
        <v>0.48496569199999989</v>
      </c>
      <c r="FX31" s="155">
        <v>0.48537323199999988</v>
      </c>
      <c r="FY31" s="155">
        <v>0.48578306799999993</v>
      </c>
      <c r="FZ31" s="155">
        <v>0.48619519999999994</v>
      </c>
      <c r="GA31" s="155">
        <v>0.48660962799999991</v>
      </c>
      <c r="GB31" s="155">
        <v>0.48702635199999994</v>
      </c>
      <c r="GC31" s="155">
        <v>0.48744537199999999</v>
      </c>
      <c r="GD31" s="155">
        <v>0.48786668799999994</v>
      </c>
      <c r="GE31" s="155">
        <v>0.48829029999999995</v>
      </c>
      <c r="GF31" s="155">
        <v>0.48871620799999993</v>
      </c>
      <c r="GG31" s="155">
        <v>0.48914441199999997</v>
      </c>
      <c r="GH31" s="155">
        <v>0.48957491199999997</v>
      </c>
      <c r="GI31" s="155">
        <v>0.49000770799999999</v>
      </c>
      <c r="GJ31" s="155">
        <v>0.49044280000000001</v>
      </c>
      <c r="GK31" s="155">
        <v>0.490880188</v>
      </c>
      <c r="GL31" s="155">
        <v>0.49131987199999999</v>
      </c>
      <c r="GM31" s="155">
        <v>0.491761852</v>
      </c>
      <c r="GN31" s="155">
        <v>0.49220612799999997</v>
      </c>
      <c r="GO31" s="155">
        <v>0.4926527</v>
      </c>
      <c r="GP31" s="155">
        <v>0.49310156799999999</v>
      </c>
      <c r="GQ31" s="155">
        <v>0.49355273199999999</v>
      </c>
      <c r="GR31" s="155">
        <v>0.49400619200000001</v>
      </c>
      <c r="GS31" s="155">
        <v>0.49446194799999998</v>
      </c>
      <c r="GT31" s="155">
        <v>0.49492000000000003</v>
      </c>
      <c r="GU31" s="155">
        <v>0.49538034799999997</v>
      </c>
      <c r="GV31" s="155">
        <v>0.49584299200000004</v>
      </c>
      <c r="GW31" s="155">
        <v>0.49630793200000001</v>
      </c>
      <c r="GX31" s="155">
        <v>0.49677516799999999</v>
      </c>
      <c r="GY31" s="155">
        <v>0.49724470000000004</v>
      </c>
      <c r="GZ31" s="155">
        <v>0.49771652800000005</v>
      </c>
      <c r="HA31" s="155">
        <v>0.49819065200000007</v>
      </c>
      <c r="HB31" s="155">
        <v>0.4986670720000001</v>
      </c>
      <c r="HC31" s="155">
        <v>0.49914578800000003</v>
      </c>
      <c r="HD31" s="155">
        <v>0.49962680000000004</v>
      </c>
      <c r="HE31" s="155">
        <v>0.50011010800000011</v>
      </c>
      <c r="HF31" s="155">
        <v>0.50059571200000008</v>
      </c>
      <c r="HG31" s="155">
        <v>0.50108361200000007</v>
      </c>
      <c r="HH31" s="155">
        <v>0.50157380800000007</v>
      </c>
      <c r="HI31" s="155">
        <v>0.50206630000000008</v>
      </c>
      <c r="HJ31" s="155">
        <v>0.5025610880000001</v>
      </c>
      <c r="HK31" s="155">
        <v>0.50305817200000014</v>
      </c>
      <c r="HL31" s="155">
        <v>0.50355755200000007</v>
      </c>
      <c r="HM31" s="155">
        <v>0.50405922800000014</v>
      </c>
      <c r="HN31" s="155">
        <v>0.5045632000000001</v>
      </c>
      <c r="HO31" s="155">
        <v>0.50506946800000019</v>
      </c>
      <c r="HP31" s="155">
        <v>0.50557803200000018</v>
      </c>
      <c r="HQ31" s="155">
        <v>0.50608889200000018</v>
      </c>
      <c r="HR31" s="155">
        <v>0.50660204800000019</v>
      </c>
      <c r="HS31" s="155">
        <v>0.50711750000000011</v>
      </c>
      <c r="HT31" s="155">
        <v>0.50763524800000015</v>
      </c>
      <c r="HU31" s="155">
        <v>0.5081552920000002</v>
      </c>
      <c r="HV31" s="155">
        <v>0.50867763200000016</v>
      </c>
      <c r="HW31" s="155">
        <v>0.50920226800000024</v>
      </c>
      <c r="HX31" s="155">
        <v>0.50972920000000022</v>
      </c>
      <c r="HY31" s="155">
        <v>0.51025842800000021</v>
      </c>
      <c r="HZ31" s="155">
        <v>0.51078995200000021</v>
      </c>
      <c r="IA31" s="155">
        <v>0.51132377200000023</v>
      </c>
      <c r="IB31" s="155">
        <v>0.51185988800000026</v>
      </c>
      <c r="IC31" s="155">
        <v>0.51239830000000031</v>
      </c>
      <c r="ID31" s="155">
        <v>0.51293900800000025</v>
      </c>
      <c r="IE31" s="155">
        <v>0.51348201200000032</v>
      </c>
      <c r="IF31" s="155">
        <v>0.51402731200000029</v>
      </c>
      <c r="IG31" s="155">
        <v>0.51457490800000028</v>
      </c>
      <c r="IH31" s="155">
        <v>0.51512480000000027</v>
      </c>
      <c r="II31" s="155">
        <v>0.51567698800000028</v>
      </c>
      <c r="IJ31" s="155">
        <v>0.5162314720000003</v>
      </c>
      <c r="IK31" s="155">
        <v>0.51678825200000034</v>
      </c>
      <c r="IL31" s="155">
        <v>0.51734732800000027</v>
      </c>
      <c r="IM31" s="155">
        <v>0.51790870000000033</v>
      </c>
      <c r="IN31" s="155">
        <v>0.51847236800000029</v>
      </c>
      <c r="IO31" s="155">
        <v>0.51903833200000038</v>
      </c>
      <c r="IP31" s="155">
        <v>0.51960659200000037</v>
      </c>
      <c r="IQ31" s="155">
        <v>0.52017714800000037</v>
      </c>
      <c r="IR31" s="155">
        <v>0.52075000000000038</v>
      </c>
      <c r="IS31" s="155">
        <v>0.5213251480000004</v>
      </c>
      <c r="IT31" s="155">
        <v>0.52190259200000044</v>
      </c>
      <c r="IU31" s="155">
        <v>0.52248233200000049</v>
      </c>
      <c r="IV31" s="155">
        <v>0.52306436800000045</v>
      </c>
      <c r="IW31" s="155">
        <v>0.52364870000000041</v>
      </c>
      <c r="IX31" s="155">
        <v>0.5242353280000005</v>
      </c>
      <c r="IY31" s="155">
        <v>0.52482425200000049</v>
      </c>
      <c r="IZ31" s="155">
        <v>0.52541547200000049</v>
      </c>
      <c r="JA31" s="155">
        <v>0.52600898800000051</v>
      </c>
      <c r="JB31" s="155">
        <v>0.52660480000000054</v>
      </c>
      <c r="JC31" s="155">
        <v>0.52720290800000047</v>
      </c>
      <c r="JD31" s="155">
        <v>0.52780331200000052</v>
      </c>
      <c r="JE31" s="155">
        <v>0.52840601200000048</v>
      </c>
      <c r="JF31" s="155">
        <v>0.52901100800000056</v>
      </c>
      <c r="JG31" s="155">
        <v>0.52961830000000054</v>
      </c>
      <c r="JH31" s="155">
        <v>0.53022788800000054</v>
      </c>
      <c r="JI31" s="155">
        <v>0.53083977200000054</v>
      </c>
      <c r="JJ31" s="155">
        <v>0.53145395200000056</v>
      </c>
      <c r="JK31" s="155">
        <v>0.53207042800000059</v>
      </c>
      <c r="JL31" s="155">
        <v>0.53268920000000053</v>
      </c>
      <c r="JM31" s="155">
        <v>0.53331026800000059</v>
      </c>
      <c r="JN31" s="155">
        <v>0.53393363200000066</v>
      </c>
      <c r="JO31" s="155">
        <v>0.53455929200000063</v>
      </c>
      <c r="JP31" s="155">
        <v>0.53518724800000061</v>
      </c>
      <c r="JQ31" s="155">
        <v>0.53581750000000072</v>
      </c>
      <c r="JR31" s="155">
        <v>0.53645004800000062</v>
      </c>
      <c r="JS31" s="155">
        <v>0.53708489200000076</v>
      </c>
      <c r="JT31" s="155">
        <v>0.53772203200000068</v>
      </c>
      <c r="JU31" s="155">
        <v>0.53836146800000073</v>
      </c>
      <c r="JV31" s="155">
        <v>0.53900320000000068</v>
      </c>
      <c r="JW31" s="155">
        <v>0.53964722800000076</v>
      </c>
      <c r="JX31" s="155">
        <v>0.54029355200000073</v>
      </c>
      <c r="JY31" s="155">
        <v>0.54094217200000072</v>
      </c>
      <c r="JZ31" s="155">
        <v>0.54159308800000072</v>
      </c>
      <c r="KA31" s="155">
        <v>0.54224630000000074</v>
      </c>
      <c r="KB31" s="155">
        <v>0.54290180800000076</v>
      </c>
      <c r="KC31" s="155">
        <v>0.5435596120000008</v>
      </c>
      <c r="KD31" s="155">
        <v>0.54421971200000074</v>
      </c>
      <c r="KE31" s="155">
        <v>0.54488210800000081</v>
      </c>
      <c r="KF31" s="155">
        <v>0.54554680000000078</v>
      </c>
      <c r="KG31" s="155">
        <v>0.54621378800000087</v>
      </c>
      <c r="KH31" s="155">
        <v>0.54688307200000086</v>
      </c>
      <c r="KI31" s="155">
        <v>0.54755465200000086</v>
      </c>
      <c r="KJ31" s="155">
        <v>0.54822852800000088</v>
      </c>
      <c r="KK31" s="155">
        <v>0.54890470000000091</v>
      </c>
      <c r="KL31" s="155">
        <v>0.54958316800000095</v>
      </c>
      <c r="KM31" s="155">
        <v>0.5502639320000009</v>
      </c>
      <c r="KN31" s="155">
        <v>0.55094699200000097</v>
      </c>
      <c r="KO31" s="155">
        <v>0.55163234800000094</v>
      </c>
      <c r="KP31" s="155">
        <v>0.55232000000000103</v>
      </c>
      <c r="KQ31" s="154">
        <v>0.55300994800000103</v>
      </c>
      <c r="KR31" s="154">
        <v>0.55370219200000104</v>
      </c>
      <c r="KS31" s="154">
        <v>0.55439673200000106</v>
      </c>
      <c r="KT31" s="154">
        <v>0.55509356800000109</v>
      </c>
      <c r="KU31" s="154">
        <v>0.55579270000000103</v>
      </c>
      <c r="KV31" s="154">
        <v>0.55649412800000109</v>
      </c>
      <c r="KW31" s="154">
        <v>0.55719785200000105</v>
      </c>
      <c r="KX31" s="154">
        <v>0.55790387200000113</v>
      </c>
      <c r="KY31" s="154">
        <v>0.55861218800000112</v>
      </c>
      <c r="KZ31" s="154">
        <v>0.55932280000000112</v>
      </c>
      <c r="LA31" s="154">
        <v>0.56003570800000113</v>
      </c>
      <c r="LB31" s="154">
        <v>0.56075091200000116</v>
      </c>
      <c r="LC31" s="154">
        <v>0.56146841200000108</v>
      </c>
      <c r="LD31" s="155">
        <v>0.56218820800000113</v>
      </c>
      <c r="LE31" s="155">
        <v>0.5629103000000012</v>
      </c>
      <c r="LF31" s="155">
        <v>0.56363468800000116</v>
      </c>
      <c r="LG31" s="155">
        <v>0.56436137200000114</v>
      </c>
      <c r="LH31" s="155">
        <v>0.56509035200000124</v>
      </c>
      <c r="LI31" s="155">
        <v>0.56582162800000124</v>
      </c>
      <c r="LJ31" s="155">
        <v>0.56655520000000126</v>
      </c>
      <c r="LK31" s="155">
        <v>0.56729106800000129</v>
      </c>
      <c r="LL31" s="155">
        <v>0.56802923200000122</v>
      </c>
      <c r="LM31" s="155">
        <v>0.56876969200000138</v>
      </c>
      <c r="LN31" s="155">
        <v>0.56951244800000123</v>
      </c>
      <c r="LO31" s="155">
        <v>0.57025750000000131</v>
      </c>
      <c r="LP31" s="155">
        <v>0.57100484800000129</v>
      </c>
      <c r="LQ31" s="155">
        <v>0.57175449200000128</v>
      </c>
      <c r="LR31" s="155">
        <v>0.5725064320000014</v>
      </c>
      <c r="LS31" s="155">
        <v>0.57326066800000131</v>
      </c>
      <c r="LT31" s="155">
        <v>0.57401720000000145</v>
      </c>
      <c r="LU31" s="155">
        <v>0.57477602800000138</v>
      </c>
      <c r="LV31" s="155">
        <v>0.57553715200000144</v>
      </c>
      <c r="LW31" s="155">
        <v>0.5763005720000014</v>
      </c>
      <c r="LX31" s="155">
        <v>0.57706628800000148</v>
      </c>
      <c r="LY31" s="155">
        <v>0.57783430000000147</v>
      </c>
      <c r="LZ31" s="155">
        <v>0.57860460800000146</v>
      </c>
      <c r="MA31" s="155">
        <v>0.57937721200000147</v>
      </c>
      <c r="MB31" s="155">
        <v>0.5801521120000015</v>
      </c>
      <c r="MC31" s="155">
        <v>0.58092930800000153</v>
      </c>
      <c r="MD31" s="155">
        <v>0.58170880000000158</v>
      </c>
      <c r="ME31" s="155">
        <v>0.58249058800000153</v>
      </c>
      <c r="MF31" s="155">
        <v>0.5832746720000016</v>
      </c>
      <c r="MG31" s="155">
        <v>0.58406105200000158</v>
      </c>
      <c r="MH31" s="155">
        <v>0.58484972800000157</v>
      </c>
      <c r="MI31" s="155">
        <v>0.58564070000000168</v>
      </c>
      <c r="MJ31" s="155">
        <v>0.58643396800000158</v>
      </c>
      <c r="MK31" s="155">
        <v>0.58722953200000161</v>
      </c>
      <c r="ML31" s="155">
        <v>0.58802739200000165</v>
      </c>
      <c r="MM31" s="155">
        <v>0.5888275480000017</v>
      </c>
      <c r="MN31" s="155">
        <v>0.58963000000000176</v>
      </c>
      <c r="MO31" s="155">
        <v>0.59043474800000173</v>
      </c>
      <c r="MP31" s="155">
        <v>0.59124179200000171</v>
      </c>
      <c r="MQ31" s="155">
        <v>0.59205113200000181</v>
      </c>
      <c r="MR31" s="155">
        <v>0.59286276800000182</v>
      </c>
      <c r="MS31" s="155">
        <v>0.59367670000000183</v>
      </c>
      <c r="MT31" s="155">
        <v>0.59449292800000175</v>
      </c>
      <c r="MU31" s="155">
        <v>0.5953114520000018</v>
      </c>
      <c r="MV31" s="155">
        <v>0.59613227200000185</v>
      </c>
      <c r="MW31" s="155">
        <v>0.59695538800000181</v>
      </c>
      <c r="MX31" s="155">
        <v>0.59778080000000189</v>
      </c>
      <c r="MY31" s="155">
        <v>0.59860850800000187</v>
      </c>
      <c r="MZ31" s="155">
        <v>0.59943851200000187</v>
      </c>
      <c r="NA31" s="155">
        <v>0.60027081200000199</v>
      </c>
      <c r="NB31" s="155">
        <v>0.6011054080000019</v>
      </c>
      <c r="NC31" s="155">
        <v>0.60194230000000193</v>
      </c>
      <c r="ND31" s="155">
        <v>0.60278148800000197</v>
      </c>
      <c r="NE31" s="155">
        <v>0.60362297200000203</v>
      </c>
      <c r="NF31" s="155">
        <v>0.60446675200000199</v>
      </c>
      <c r="NG31" s="155">
        <v>0.60531282800000197</v>
      </c>
      <c r="NH31" s="155">
        <v>0.60616120000000207</v>
      </c>
      <c r="NI31" s="155">
        <v>0.60701186800000206</v>
      </c>
      <c r="NJ31" s="155">
        <v>0.60786483200000208</v>
      </c>
      <c r="NK31" s="155">
        <v>0.6087200920000021</v>
      </c>
      <c r="NL31" s="155">
        <v>0.60957764800000203</v>
      </c>
      <c r="NM31" s="155">
        <v>0.61043750000000219</v>
      </c>
      <c r="NN31" s="155">
        <v>0.61129964800000214</v>
      </c>
      <c r="NO31" s="155">
        <v>0.6121640920000021</v>
      </c>
      <c r="NP31" s="155">
        <v>0.61303083200000219</v>
      </c>
      <c r="NQ31" s="155">
        <v>0.61389986800000218</v>
      </c>
      <c r="NR31" s="155">
        <v>0.61477120000000229</v>
      </c>
      <c r="NS31" s="155">
        <v>0.6156448280000022</v>
      </c>
      <c r="NT31" s="155">
        <v>0.61652075200000223</v>
      </c>
      <c r="NU31" s="155">
        <v>0.61739897200000227</v>
      </c>
      <c r="NV31" s="155">
        <v>0.61827948800000232</v>
      </c>
      <c r="NW31" s="155">
        <v>0.61916230000000239</v>
      </c>
      <c r="NX31" s="155">
        <v>0.62004740800000235</v>
      </c>
      <c r="NY31" s="155">
        <v>0.62093481200000233</v>
      </c>
      <c r="NZ31" s="155">
        <v>0.62182451200000233</v>
      </c>
      <c r="OA31" s="155">
        <v>0.62271650800000244</v>
      </c>
      <c r="OB31" s="155">
        <v>0.62361080000000246</v>
      </c>
      <c r="OC31" s="155">
        <v>0.62450738800000249</v>
      </c>
      <c r="OD31" s="155">
        <v>0.62540627200000243</v>
      </c>
      <c r="OE31" s="155">
        <v>0.62630745200000248</v>
      </c>
      <c r="OF31" s="155">
        <v>0.62721092800000244</v>
      </c>
      <c r="OG31" s="155">
        <v>0.62811670000000253</v>
      </c>
      <c r="OH31" s="155">
        <v>0.62902476800000262</v>
      </c>
      <c r="OI31" s="155">
        <v>0.62993513200000251</v>
      </c>
      <c r="OJ31" s="155">
        <v>0.63084779200000252</v>
      </c>
      <c r="OK31" s="155">
        <v>0.63176274800000254</v>
      </c>
      <c r="OL31" s="155">
        <v>0.63268000000000257</v>
      </c>
      <c r="OM31" s="160">
        <v>0.63359954799999996</v>
      </c>
      <c r="ON31" s="160">
        <v>0.63452139200000002</v>
      </c>
      <c r="OO31" s="160">
        <v>0.63544553199999998</v>
      </c>
      <c r="OP31" s="160">
        <v>0.63637196800000007</v>
      </c>
      <c r="OQ31" s="160">
        <v>0.63730070000000016</v>
      </c>
      <c r="OR31" s="160">
        <v>0.63823172800000005</v>
      </c>
      <c r="OS31" s="160">
        <v>0.63916505200000007</v>
      </c>
      <c r="OT31" s="160">
        <v>0.64010067200000009</v>
      </c>
      <c r="OU31" s="160">
        <v>0.64103858800000013</v>
      </c>
      <c r="OV31" s="160">
        <v>0.64197880000000007</v>
      </c>
      <c r="OW31" s="160">
        <v>0.64292130800000014</v>
      </c>
      <c r="OX31" s="160">
        <v>0.64386611200000021</v>
      </c>
      <c r="OY31" s="160">
        <v>0.64481321200000008</v>
      </c>
      <c r="OZ31" s="160">
        <v>0.64576260800000018</v>
      </c>
      <c r="PA31" s="161">
        <v>0.64671430000000019</v>
      </c>
      <c r="PB31" s="161">
        <v>0.64766828800000031</v>
      </c>
      <c r="PC31" s="161">
        <v>0.64862457200000023</v>
      </c>
      <c r="PD31" s="161">
        <v>0.64958315200000016</v>
      </c>
      <c r="PE31" s="161">
        <v>0.65054402800000022</v>
      </c>
      <c r="PF31" s="161">
        <v>0.65150720000000018</v>
      </c>
      <c r="PG31" s="161">
        <v>0.65247266800000037</v>
      </c>
      <c r="PH31" s="161">
        <v>0.65344043200000035</v>
      </c>
      <c r="PI31" s="161">
        <v>0.65441049200000034</v>
      </c>
      <c r="PJ31" s="161">
        <v>0.65538284800000046</v>
      </c>
      <c r="PK31" s="161">
        <v>0.65635750000000026</v>
      </c>
      <c r="PL31" s="161">
        <v>0.65733444800000029</v>
      </c>
      <c r="PM31" s="161">
        <v>0.65831369200000045</v>
      </c>
      <c r="PN31" s="161">
        <v>0.65929523200000029</v>
      </c>
      <c r="PO31" s="161">
        <v>0.66027906800000036</v>
      </c>
      <c r="PP31" s="161">
        <v>0.66126520000000044</v>
      </c>
      <c r="PQ31" s="161">
        <v>0.66225362800000043</v>
      </c>
      <c r="PR31" s="161">
        <v>0.66324435200000043</v>
      </c>
      <c r="PS31" s="161">
        <v>0.66423737200000044</v>
      </c>
      <c r="PT31" s="161">
        <v>0.66523268800000057</v>
      </c>
      <c r="PU31" s="161">
        <v>0.66623030000000061</v>
      </c>
      <c r="PV31" s="161">
        <v>0.66723020800000055</v>
      </c>
      <c r="PW31" s="161">
        <v>0.6682324120000005</v>
      </c>
      <c r="PX31" s="161">
        <v>0.66923691200000046</v>
      </c>
      <c r="PY31" s="161">
        <v>0.67024370800000055</v>
      </c>
      <c r="PZ31" s="161">
        <v>0.67125280000000065</v>
      </c>
      <c r="QA31" s="161">
        <v>0.67226418800000065</v>
      </c>
      <c r="QB31" s="161">
        <v>0.67327787200000055</v>
      </c>
      <c r="QC31" s="161">
        <v>0.67429385200000069</v>
      </c>
      <c r="QD31" s="161">
        <v>0.67531212800000062</v>
      </c>
      <c r="QE31" s="161">
        <v>0.67633270000000068</v>
      </c>
      <c r="QF31" s="161">
        <v>0.67735556800000074</v>
      </c>
      <c r="QG31" s="161">
        <v>0.67838073200000071</v>
      </c>
      <c r="QH31" s="161">
        <v>0.6794081920000008</v>
      </c>
      <c r="QI31" s="161">
        <v>0.68043794800000068</v>
      </c>
      <c r="QJ31" s="161">
        <v>0.6814700000000008</v>
      </c>
      <c r="QK31" s="161">
        <v>0.68250434800000082</v>
      </c>
      <c r="QL31" s="161">
        <v>0.68354099200000074</v>
      </c>
      <c r="QM31" s="161">
        <v>0.68457993200000078</v>
      </c>
      <c r="QN31" s="161">
        <v>0.68562116800000084</v>
      </c>
      <c r="QO31" s="161">
        <v>0.6866647000000009</v>
      </c>
      <c r="QP31" s="161">
        <v>0.68771052800000088</v>
      </c>
      <c r="QQ31" s="161">
        <v>0.68875865200000075</v>
      </c>
      <c r="QR31" s="161">
        <v>0.68980907200000086</v>
      </c>
      <c r="QS31" s="161">
        <v>0.69086178800000086</v>
      </c>
      <c r="QT31" s="161">
        <v>0.69191680000000089</v>
      </c>
      <c r="QU31" s="161">
        <v>0.69297410800000092</v>
      </c>
      <c r="QV31" s="161">
        <v>0.69403371200000097</v>
      </c>
      <c r="QW31" s="161">
        <v>0.69509561200000092</v>
      </c>
      <c r="QX31" s="161">
        <v>0.69615980800000099</v>
      </c>
      <c r="QY31" s="161">
        <v>0.69722630000000096</v>
      </c>
      <c r="QZ31" s="161">
        <v>0.69829508800000095</v>
      </c>
      <c r="RA31" s="161">
        <v>0.69936617200000095</v>
      </c>
      <c r="RB31" s="161">
        <v>0.70043955200000096</v>
      </c>
      <c r="RC31" s="161">
        <v>0.7015152280000011</v>
      </c>
      <c r="RD31" s="161">
        <v>0.70259320000000114</v>
      </c>
      <c r="RE31" s="161">
        <v>0.70367346800000108</v>
      </c>
      <c r="RF31" s="161">
        <v>0.70475603200000103</v>
      </c>
      <c r="RG31" s="161">
        <v>0.70584089200000111</v>
      </c>
      <c r="RH31" s="161">
        <v>0.7069280480000012</v>
      </c>
      <c r="RI31" s="161">
        <v>0.70801750000000108</v>
      </c>
      <c r="RJ31" s="161">
        <v>0.70910924800000119</v>
      </c>
      <c r="RK31" s="161">
        <v>0.71020329200000121</v>
      </c>
      <c r="RL31" s="161">
        <v>0.71129963200000124</v>
      </c>
      <c r="RM31" s="161">
        <v>0.71239826800000117</v>
      </c>
      <c r="RN31" s="161">
        <v>0.71349920000000122</v>
      </c>
      <c r="RO31" s="161">
        <v>0.71460242800000129</v>
      </c>
      <c r="RP31" s="161">
        <v>0.71570795200000137</v>
      </c>
      <c r="RQ31" s="161">
        <v>0.71681577200000135</v>
      </c>
      <c r="RR31" s="161">
        <v>0.71792588800000134</v>
      </c>
      <c r="RS31" s="161">
        <v>0.71903830000000146</v>
      </c>
      <c r="RT31" s="161">
        <v>0.72015300800000137</v>
      </c>
      <c r="RU31" s="161">
        <v>0.7212700120000014</v>
      </c>
      <c r="RV31" s="161">
        <v>0.72238931200000134</v>
      </c>
      <c r="RW31" s="161">
        <v>0.7235109080000014</v>
      </c>
      <c r="RX31" s="161">
        <v>0.72463480000000147</v>
      </c>
      <c r="RY31" s="161">
        <v>0.72576098800000155</v>
      </c>
      <c r="RZ31" s="161">
        <v>0.72688947200000142</v>
      </c>
      <c r="SA31" s="161">
        <v>0.72802025200000142</v>
      </c>
      <c r="SB31" s="161">
        <v>0.72915332800000154</v>
      </c>
      <c r="SC31" s="161">
        <v>0.73028870000000157</v>
      </c>
      <c r="SD31" s="161">
        <v>0.7314263680000016</v>
      </c>
      <c r="SE31" s="161">
        <v>0.73256633200000154</v>
      </c>
      <c r="SF31" s="161">
        <v>0.73370859200000149</v>
      </c>
      <c r="SG31" s="161">
        <v>0.73485314800000157</v>
      </c>
      <c r="SH31" s="161">
        <v>0.73600000000000165</v>
      </c>
      <c r="SI31" s="161">
        <v>0.73714914800000175</v>
      </c>
      <c r="SJ31" s="161">
        <v>0.73830059200000164</v>
      </c>
      <c r="SK31" s="161">
        <v>0.73945433200000166</v>
      </c>
      <c r="SL31" s="161">
        <v>0.74061036800000168</v>
      </c>
      <c r="SM31" s="161">
        <v>0.74176870000000183</v>
      </c>
      <c r="SN31" s="161">
        <v>0.74292932800000178</v>
      </c>
      <c r="SO31" s="161">
        <v>0.74409225200000184</v>
      </c>
      <c r="SP31" s="161">
        <v>0.74525747200000181</v>
      </c>
      <c r="SQ31" s="161">
        <v>0.74642498800000179</v>
      </c>
      <c r="SR31" s="161">
        <v>0.74759480000000178</v>
      </c>
      <c r="SS31" s="161">
        <v>0.74876690800000179</v>
      </c>
      <c r="ST31" s="161">
        <v>0.74994131200000202</v>
      </c>
      <c r="SU31" s="161">
        <v>0.75111801200000183</v>
      </c>
      <c r="SV31" s="161">
        <v>0.75229700800000188</v>
      </c>
      <c r="SW31" s="161">
        <v>0.75347830000000182</v>
      </c>
      <c r="SX31" s="161">
        <v>0.754661888000002</v>
      </c>
      <c r="SY31" s="161">
        <v>0.75584777200000186</v>
      </c>
      <c r="SZ31" s="161">
        <v>0.75703595200000195</v>
      </c>
      <c r="TA31" s="161">
        <v>0.75822642800000195</v>
      </c>
      <c r="TB31" s="161">
        <v>0.75941920000000207</v>
      </c>
      <c r="TC31" s="161">
        <v>0.76061426800000209</v>
      </c>
      <c r="TD31" s="161">
        <v>0.76181163200000213</v>
      </c>
      <c r="TE31" s="161">
        <v>0.76301129200000206</v>
      </c>
      <c r="TF31" s="161">
        <v>0.76421324800000212</v>
      </c>
      <c r="TG31" s="161">
        <v>0.76541750000000208</v>
      </c>
      <c r="TH31" s="161">
        <v>0.76662404800000217</v>
      </c>
      <c r="TI31" s="161">
        <v>0.76783289200000215</v>
      </c>
      <c r="TJ31" s="161">
        <v>0.76904403200000215</v>
      </c>
      <c r="TK31" s="161">
        <v>0.77025746800000217</v>
      </c>
      <c r="TL31" s="161">
        <v>0.7714732000000023</v>
      </c>
      <c r="TM31" s="161">
        <v>0.77269122800000223</v>
      </c>
      <c r="TN31" s="161">
        <v>0.77391155200000228</v>
      </c>
      <c r="TO31" s="161">
        <v>0.77513417200000234</v>
      </c>
      <c r="TP31" s="161">
        <v>0.77635908800000242</v>
      </c>
      <c r="TQ31" s="161">
        <v>0.7775863000000024</v>
      </c>
      <c r="TR31" s="161">
        <v>0.77881580800000239</v>
      </c>
      <c r="TS31" s="161">
        <v>0.7800476120000025</v>
      </c>
      <c r="TT31" s="161">
        <v>0.7812817120000024</v>
      </c>
      <c r="TU31" s="161">
        <v>0.78251810800000243</v>
      </c>
      <c r="TV31" s="161">
        <v>0.78375680000000247</v>
      </c>
      <c r="TW31" s="161">
        <v>0.78499778800000253</v>
      </c>
      <c r="TX31" s="161">
        <v>0.78624107200000248</v>
      </c>
      <c r="TY31" s="161">
        <v>0.78748665200000256</v>
      </c>
      <c r="TZ31" s="161">
        <v>0.78873452800000254</v>
      </c>
      <c r="UA31" s="161">
        <v>0.78998470000000254</v>
      </c>
      <c r="UB31" s="161">
        <v>0.79123716800000266</v>
      </c>
      <c r="UC31" s="161">
        <v>0.79249193200000267</v>
      </c>
      <c r="UD31" s="161">
        <v>0.79374899200000271</v>
      </c>
      <c r="UE31" s="161">
        <v>0.79500834800000264</v>
      </c>
      <c r="UF31" s="161">
        <v>0.7962700000000027</v>
      </c>
      <c r="UG31" s="161">
        <v>0.79753394800000277</v>
      </c>
      <c r="UH31" s="161">
        <v>0.79880019200000274</v>
      </c>
      <c r="UI31" s="161">
        <v>0.80006873200000284</v>
      </c>
      <c r="UJ31" s="161">
        <v>0.80133956800000272</v>
      </c>
      <c r="UK31" s="161">
        <v>0.80261270000000284</v>
      </c>
      <c r="UL31" s="161">
        <v>0.80388812800000276</v>
      </c>
      <c r="UM31" s="161">
        <v>0.8051658520000029</v>
      </c>
      <c r="UN31" s="161">
        <v>0.80644587200000284</v>
      </c>
      <c r="UO31" s="161">
        <v>0.8077281880000029</v>
      </c>
      <c r="UP31" s="161">
        <v>0.80901280000000297</v>
      </c>
      <c r="UQ31" s="161">
        <v>0.81029970800000284</v>
      </c>
      <c r="UR31" s="161">
        <v>0.81158891200000294</v>
      </c>
      <c r="US31" s="161">
        <v>0.81288041200000294</v>
      </c>
      <c r="UT31" s="161">
        <v>0.81417420800000295</v>
      </c>
      <c r="UU31" s="161">
        <v>0.81547030000000309</v>
      </c>
      <c r="UV31" s="161">
        <v>0.81676868800000302</v>
      </c>
      <c r="UW31" s="161">
        <v>0.81806937200000307</v>
      </c>
      <c r="UX31" s="161">
        <v>0.81937235200000313</v>
      </c>
      <c r="UY31" s="161">
        <v>0.8206776280000031</v>
      </c>
      <c r="UZ31" s="161">
        <v>0.82198520000000319</v>
      </c>
      <c r="VA31" s="161">
        <v>0.82329506800000318</v>
      </c>
      <c r="VB31" s="161">
        <v>0.8246072320000033</v>
      </c>
      <c r="VC31" s="161">
        <v>0.82592169200000309</v>
      </c>
      <c r="VD31" s="161">
        <v>0.82723844800000335</v>
      </c>
      <c r="VE31" s="161">
        <v>0.82855750000000328</v>
      </c>
      <c r="VF31" s="161">
        <v>0.82987884800000333</v>
      </c>
      <c r="VG31" s="161">
        <v>0.83120249200000329</v>
      </c>
      <c r="VH31" s="161">
        <v>0.83252843200000337</v>
      </c>
      <c r="VI31" s="161">
        <v>0.83385666800000335</v>
      </c>
      <c r="VJ31" s="161">
        <v>0.83518720000000346</v>
      </c>
      <c r="VK31" s="161">
        <v>0.83652002800000336</v>
      </c>
      <c r="VL31" s="161">
        <v>0.83785515200000349</v>
      </c>
      <c r="VM31" s="161">
        <v>0.83919257200000341</v>
      </c>
      <c r="VN31" s="161">
        <v>0.84053228800000346</v>
      </c>
      <c r="VO31" s="161">
        <v>0.84187430000000352</v>
      </c>
      <c r="VP31" s="161">
        <v>0.8432186080000037</v>
      </c>
      <c r="VQ31" s="161">
        <v>0.84456521200000367</v>
      </c>
      <c r="VR31" s="161">
        <v>0.84591411200000355</v>
      </c>
      <c r="VS31" s="161">
        <v>0.84726530800000366</v>
      </c>
      <c r="VT31" s="161">
        <v>0.84861880000000367</v>
      </c>
      <c r="VU31" s="161">
        <v>0.84997458800000369</v>
      </c>
      <c r="VV31" s="161">
        <v>0.85133267200000373</v>
      </c>
      <c r="VW31" s="161">
        <v>0.85269305200000378</v>
      </c>
      <c r="VX31" s="161">
        <v>0.85405572800000384</v>
      </c>
      <c r="VY31" s="161">
        <v>0.85542070000000381</v>
      </c>
      <c r="VZ31" s="161">
        <v>0.8567879680000039</v>
      </c>
      <c r="WA31" s="161">
        <v>0.85815753200000389</v>
      </c>
      <c r="WB31" s="161">
        <v>0.85952939200000389</v>
      </c>
      <c r="WC31" s="161">
        <v>0.86090354800000402</v>
      </c>
      <c r="WD31" s="161">
        <v>0.86228000000000393</v>
      </c>
      <c r="WE31" s="156">
        <v>0.86365874799999998</v>
      </c>
      <c r="WF31" s="156">
        <v>0.86503979200000003</v>
      </c>
      <c r="WG31" s="156">
        <v>0.86642313200000021</v>
      </c>
      <c r="WH31" s="156">
        <v>0.86780876800000017</v>
      </c>
      <c r="WI31" s="156">
        <v>0.86919670000000016</v>
      </c>
      <c r="WJ31" s="156">
        <v>0.87058692800000015</v>
      </c>
      <c r="WK31" s="156">
        <v>0.87197945200000015</v>
      </c>
      <c r="WL31" s="156">
        <v>0.87337427200000006</v>
      </c>
      <c r="WM31" s="156">
        <v>0.87477138800000021</v>
      </c>
      <c r="WN31" s="156">
        <v>0.87617080000000014</v>
      </c>
      <c r="WO31" s="156">
        <v>0.8775725080000002</v>
      </c>
      <c r="WP31" s="156">
        <v>0.87897651200000015</v>
      </c>
      <c r="WQ31" s="156">
        <v>0.88038281200000024</v>
      </c>
      <c r="WR31" s="156">
        <v>0.88179140800000022</v>
      </c>
      <c r="WS31" s="157">
        <v>0.88320230000000033</v>
      </c>
      <c r="WT31" s="157">
        <v>0.88461548800000034</v>
      </c>
      <c r="WU31" s="157">
        <v>0.88603097200000036</v>
      </c>
      <c r="WV31" s="157">
        <v>0.8874487520000004</v>
      </c>
      <c r="WW31" s="157">
        <v>0.88886882800000033</v>
      </c>
      <c r="WX31" s="157">
        <v>0.89029120000000039</v>
      </c>
      <c r="WY31" s="157">
        <v>0.89171586800000047</v>
      </c>
      <c r="WZ31" s="157">
        <v>0.89314283200000033</v>
      </c>
      <c r="XA31" s="157">
        <v>0.89457209200000054</v>
      </c>
      <c r="XB31" s="157">
        <v>0.89600364800000054</v>
      </c>
      <c r="XC31" s="157">
        <v>0.89743750000000067</v>
      </c>
      <c r="XD31" s="157">
        <v>0.89887364800000058</v>
      </c>
      <c r="XE31" s="157">
        <v>0.90031209200000062</v>
      </c>
      <c r="XF31" s="157">
        <v>0.90175283200000056</v>
      </c>
      <c r="XG31" s="157">
        <v>0.90319586800000051</v>
      </c>
      <c r="XH31" s="157">
        <v>0.9046412000000007</v>
      </c>
      <c r="XI31" s="157">
        <v>0.90608882800000057</v>
      </c>
      <c r="XJ31" s="157">
        <v>0.90753875200000067</v>
      </c>
      <c r="XK31" s="157">
        <v>0.90899097200000067</v>
      </c>
      <c r="XL31" s="157">
        <v>0.91044548800000069</v>
      </c>
      <c r="XM31" s="157">
        <v>0.91190230000000072</v>
      </c>
      <c r="XN31" s="157">
        <v>0.91336140800000065</v>
      </c>
      <c r="XO31" s="157">
        <v>0.91482281200000071</v>
      </c>
      <c r="XP31" s="157">
        <v>0.91628651200000077</v>
      </c>
      <c r="XQ31" s="157">
        <v>0.91775250800000086</v>
      </c>
      <c r="XR31" s="157">
        <v>0.91922080000000084</v>
      </c>
      <c r="XS31" s="157">
        <v>0.92069138800000072</v>
      </c>
      <c r="XT31" s="157">
        <v>0.92216427200000073</v>
      </c>
      <c r="XU31" s="157">
        <v>0.92363945200000064</v>
      </c>
      <c r="XV31" s="157">
        <v>0.92511692800000045</v>
      </c>
      <c r="XW31" s="157">
        <v>0.92659670000000038</v>
      </c>
      <c r="XX31" s="157">
        <v>0.92807876800000033</v>
      </c>
      <c r="XY31" s="157">
        <v>0.92956313200000029</v>
      </c>
      <c r="XZ31" s="157">
        <v>0.93104979200000026</v>
      </c>
      <c r="YA31" s="157">
        <v>0.93253874800000003</v>
      </c>
      <c r="YB31" s="157">
        <v>0.93402999999999992</v>
      </c>
      <c r="YC31" s="157">
        <v>0.93552354799999993</v>
      </c>
      <c r="YD31" s="157">
        <v>0.93701939199999973</v>
      </c>
      <c r="YE31" s="157">
        <v>0.93851753199999965</v>
      </c>
      <c r="YF31" s="157">
        <v>0.9400179679999997</v>
      </c>
      <c r="YG31" s="157">
        <v>0.94152069999999954</v>
      </c>
      <c r="YH31" s="157">
        <v>0.94302572799999951</v>
      </c>
      <c r="YI31" s="157">
        <v>0.94453305199999926</v>
      </c>
      <c r="YJ31" s="157">
        <v>0.94604267199999925</v>
      </c>
      <c r="YK31" s="157">
        <v>0.94755458799999925</v>
      </c>
      <c r="YL31" s="157">
        <v>0.94906879999999916</v>
      </c>
      <c r="YM31" s="157">
        <v>0.95058530799999919</v>
      </c>
      <c r="YN31" s="157">
        <v>0.952104111999999</v>
      </c>
      <c r="YO31" s="157">
        <v>0.95362521199999895</v>
      </c>
      <c r="YP31" s="157">
        <v>0.95514860799999868</v>
      </c>
      <c r="YQ31" s="157">
        <v>0.95667429999999887</v>
      </c>
      <c r="YR31" s="157">
        <v>0.95820228799999851</v>
      </c>
      <c r="YS31" s="157">
        <v>0.95973257199999851</v>
      </c>
      <c r="YT31" s="157">
        <v>0.9612651519999984</v>
      </c>
      <c r="YU31" s="157">
        <v>0.96280002799999831</v>
      </c>
      <c r="YV31" s="157">
        <v>0.96433719999999823</v>
      </c>
      <c r="YW31" s="157">
        <v>0.96587666799999827</v>
      </c>
      <c r="YX31" s="157">
        <v>0.96741843199999811</v>
      </c>
      <c r="YY31" s="157">
        <v>0.96896249199999795</v>
      </c>
      <c r="YZ31" s="157">
        <v>0.97050884799999793</v>
      </c>
      <c r="ZA31" s="157">
        <v>0.9720574999999978</v>
      </c>
      <c r="ZB31" s="157">
        <v>0.97360844799999768</v>
      </c>
      <c r="ZC31" s="157">
        <v>0.97516169199999747</v>
      </c>
      <c r="ZD31" s="157">
        <v>0.97671723199999749</v>
      </c>
      <c r="ZE31" s="157">
        <v>0.97827506799999753</v>
      </c>
      <c r="ZF31" s="157">
        <v>0.97983519999999724</v>
      </c>
      <c r="ZG31" s="157">
        <v>0.9813976279999973</v>
      </c>
      <c r="ZH31" s="157">
        <v>0.98296235199999715</v>
      </c>
      <c r="ZI31" s="157">
        <v>0.98452937199999691</v>
      </c>
      <c r="ZJ31" s="157">
        <v>0.986098687999997</v>
      </c>
      <c r="ZK31" s="157">
        <v>0.98767029999999689</v>
      </c>
      <c r="ZL31" s="157">
        <v>0.98924420799999679</v>
      </c>
      <c r="ZM31" s="157">
        <v>0.99082041199999682</v>
      </c>
      <c r="ZN31" s="157">
        <v>0.99239891199999664</v>
      </c>
      <c r="ZO31" s="157">
        <v>0.99397970799999658</v>
      </c>
      <c r="ZP31" s="157">
        <v>0.99556279999999642</v>
      </c>
      <c r="ZQ31" s="157">
        <v>0.99714818799999616</v>
      </c>
      <c r="ZR31" s="157">
        <v>0.99873587199999614</v>
      </c>
      <c r="ZS31" s="157">
        <v>1.0003258519999962</v>
      </c>
      <c r="ZT31" s="157">
        <v>1.001918127999996</v>
      </c>
      <c r="ZU31" s="157">
        <v>1.0035126999999959</v>
      </c>
      <c r="ZV31" s="157">
        <v>1.0051095679999957</v>
      </c>
      <c r="ZW31" s="157">
        <v>1.0067087319999957</v>
      </c>
      <c r="ZX31" s="157">
        <v>1.0083101919999955</v>
      </c>
      <c r="ZY31" s="157">
        <v>1.0099139479999955</v>
      </c>
      <c r="ZZ31" s="157">
        <v>1.0115199999999953</v>
      </c>
      <c r="AAA31" s="157">
        <v>1.0131283479999953</v>
      </c>
      <c r="AAB31" s="157">
        <v>1.0147389919999952</v>
      </c>
      <c r="AAC31" s="157">
        <v>1.0163519319999952</v>
      </c>
      <c r="AAD31" s="157">
        <v>1.0179671679999951</v>
      </c>
      <c r="AAE31" s="157">
        <v>1.0195846999999949</v>
      </c>
      <c r="AAF31" s="157">
        <v>1.0212045279999948</v>
      </c>
      <c r="AAG31" s="157">
        <v>1.0228266519999949</v>
      </c>
      <c r="AAH31" s="157">
        <v>1.0244510719999946</v>
      </c>
      <c r="AAI31" s="157">
        <v>1.0260777879999945</v>
      </c>
      <c r="AAJ31" s="157">
        <v>1.0277067999999945</v>
      </c>
      <c r="AAK31" s="157">
        <v>1.0293381079999944</v>
      </c>
      <c r="AAL31" s="157">
        <v>1.0309717119999942</v>
      </c>
      <c r="AAM31" s="157">
        <v>1.0326076119999943</v>
      </c>
      <c r="AAN31" s="157">
        <v>1.0342458079999941</v>
      </c>
      <c r="AAO31" s="157">
        <v>1.035886299999994</v>
      </c>
      <c r="AAP31" s="157">
        <v>1.0375290879999937</v>
      </c>
      <c r="AAQ31" s="157">
        <v>1.0391741719999938</v>
      </c>
      <c r="AAR31" s="157">
        <v>1.0408215519999937</v>
      </c>
      <c r="AAS31" s="157">
        <v>1.0424712279999935</v>
      </c>
      <c r="AAT31" s="157">
        <v>1.0441231999999934</v>
      </c>
      <c r="AAU31" s="157">
        <v>1.0457774679999934</v>
      </c>
      <c r="AAV31" s="157">
        <v>1.0474340319999933</v>
      </c>
      <c r="AAW31" s="157">
        <v>1.0490928919999931</v>
      </c>
      <c r="AAX31" s="157">
        <v>1.0507540479999931</v>
      </c>
      <c r="AAY31" s="157">
        <v>1.0524174999999929</v>
      </c>
      <c r="AAZ31" s="157">
        <v>1.0540832479999929</v>
      </c>
      <c r="ABA31" s="157">
        <v>1.0557512919999927</v>
      </c>
      <c r="ABB31" s="157">
        <v>1.0574216319999925</v>
      </c>
      <c r="ABC31" s="157">
        <v>1.0590942679999924</v>
      </c>
      <c r="ABD31" s="157">
        <v>1.0607691999999924</v>
      </c>
      <c r="ABE31" s="157">
        <v>1.0624464279999923</v>
      </c>
      <c r="ABF31" s="157">
        <v>1.0641259519999922</v>
      </c>
      <c r="ABG31" s="157">
        <v>1.0658077719999921</v>
      </c>
      <c r="ABH31" s="157">
        <v>1.067491887999992</v>
      </c>
      <c r="ABI31" s="157">
        <v>1.0691782999999919</v>
      </c>
      <c r="ABJ31" s="157">
        <v>1.0708670079999918</v>
      </c>
      <c r="ABK31" s="157">
        <v>1.0725580119999916</v>
      </c>
      <c r="ABL31" s="157">
        <v>1.0742513119999915</v>
      </c>
      <c r="ABM31" s="157">
        <v>1.0759469079999915</v>
      </c>
      <c r="ABN31" s="157">
        <v>1.0776447999999914</v>
      </c>
      <c r="ABO31" s="157">
        <v>1.0793449879999912</v>
      </c>
      <c r="ABP31" s="157">
        <v>1.0810474719999912</v>
      </c>
      <c r="ABQ31" s="157">
        <v>1.082752251999991</v>
      </c>
      <c r="ABR31" s="157">
        <v>1.084459327999991</v>
      </c>
      <c r="ABS31" s="157">
        <v>1.0861686999999909</v>
      </c>
      <c r="ABT31" s="157">
        <v>1.0878803679999907</v>
      </c>
      <c r="ABU31" s="157">
        <v>1.0895943319999903</v>
      </c>
      <c r="ABV31" s="157">
        <v>1.0913105919999904</v>
      </c>
      <c r="ABW31" s="157">
        <v>1.0930291479999903</v>
      </c>
      <c r="ABX31" s="157">
        <v>1.0947499999999903</v>
      </c>
      <c r="ABY31" s="157">
        <v>1.0964731479999901</v>
      </c>
      <c r="ABZ31" s="157">
        <v>1.0981985919999899</v>
      </c>
      <c r="ACA31" s="157">
        <v>1.0999263319999897</v>
      </c>
      <c r="ACB31" s="157">
        <v>1.1016563679999896</v>
      </c>
      <c r="ACC31" s="157">
        <v>1.1033886999999896</v>
      </c>
      <c r="ACD31" s="157">
        <v>1.1051233279999895</v>
      </c>
      <c r="ACE31" s="157">
        <v>1.1068602519999893</v>
      </c>
      <c r="ACF31" s="157">
        <v>1.1085994719999894</v>
      </c>
      <c r="ACG31" s="157">
        <v>1.1103409879999893</v>
      </c>
      <c r="ACH31" s="157">
        <v>1.1120847999999892</v>
      </c>
      <c r="ACI31" s="157">
        <v>1.1138309079999889</v>
      </c>
      <c r="ACJ31" s="157">
        <v>1.1155793119999891</v>
      </c>
      <c r="ACK31" s="157">
        <v>1.1173300119999887</v>
      </c>
      <c r="ACL31" s="157">
        <v>1.1190830079999887</v>
      </c>
      <c r="ACM31" s="157">
        <v>1.1208382999999884</v>
      </c>
      <c r="ACN31" s="157">
        <v>1.1225958879999882</v>
      </c>
      <c r="ACO31" s="157">
        <v>1.1243557719999882</v>
      </c>
      <c r="ACP31" s="157">
        <v>1.1261179519999882</v>
      </c>
      <c r="ACQ31" s="157">
        <v>1.1278824279999882</v>
      </c>
      <c r="ACR31" s="157">
        <v>1.1296491999999878</v>
      </c>
      <c r="ACS31" s="157">
        <v>1.131418267999988</v>
      </c>
      <c r="ACT31" s="157">
        <v>1.1331896319999877</v>
      </c>
      <c r="ACU31" s="157">
        <v>1.1349632919999877</v>
      </c>
      <c r="ACV31" s="157">
        <v>1.1367392479999876</v>
      </c>
      <c r="ACW31" s="157">
        <v>1.1385174999999874</v>
      </c>
      <c r="ACX31" s="157">
        <v>1.1402980479999874</v>
      </c>
      <c r="ACY31" s="157">
        <v>1.1420808919999872</v>
      </c>
      <c r="ACZ31" s="157">
        <v>1.1438660319999869</v>
      </c>
      <c r="ADA31" s="157">
        <v>1.145653467999987</v>
      </c>
      <c r="ADB31" s="157">
        <v>1.1474431999999868</v>
      </c>
      <c r="ADC31" s="157">
        <v>1.1492352279999867</v>
      </c>
      <c r="ADD31" s="157">
        <v>1.1510295519999867</v>
      </c>
      <c r="ADE31" s="157">
        <v>1.1528261719999864</v>
      </c>
      <c r="ADF31" s="157">
        <v>1.1546250879999862</v>
      </c>
      <c r="ADG31" s="157">
        <v>1.1564262999999864</v>
      </c>
      <c r="ADH31" s="157">
        <v>1.1582298079999862</v>
      </c>
      <c r="ADI31" s="157">
        <v>1.1600356119999859</v>
      </c>
      <c r="ADJ31" s="157">
        <v>1.161843711999986</v>
      </c>
      <c r="ADK31" s="157">
        <v>1.1636541079999858</v>
      </c>
      <c r="ADL31" s="157">
        <v>1.1654667999999857</v>
      </c>
      <c r="ADM31" s="157">
        <v>1.1672817879999855</v>
      </c>
      <c r="ADN31" s="157">
        <v>1.1690990719999854</v>
      </c>
      <c r="ADO31" s="157">
        <v>1.1709186519999852</v>
      </c>
      <c r="ADP31" s="157">
        <v>1.1727405279999852</v>
      </c>
      <c r="ADQ31" s="157">
        <v>1.1745646999999848</v>
      </c>
      <c r="ADR31" s="157">
        <v>1.1763911679999848</v>
      </c>
      <c r="ADS31" s="157">
        <v>1.1782199319999846</v>
      </c>
      <c r="ADT31" s="157">
        <v>1.1800509919999846</v>
      </c>
      <c r="ADU31" s="157">
        <v>1.1818843479999845</v>
      </c>
      <c r="ADV31" s="156">
        <v>1.1837199999999841</v>
      </c>
      <c r="ADW31" s="572"/>
    </row>
    <row r="32" spans="1:803" x14ac:dyDescent="0.3">
      <c r="A32" s="570">
        <v>6</v>
      </c>
      <c r="B32" s="163" t="s">
        <v>2559</v>
      </c>
      <c r="C32" s="154">
        <v>0.483000865</v>
      </c>
      <c r="D32" s="154">
        <v>0.48300346</v>
      </c>
      <c r="E32" s="154">
        <v>0.48300778500000002</v>
      </c>
      <c r="F32" s="154">
        <v>0.48301383999999997</v>
      </c>
      <c r="G32" s="154">
        <v>0.48302162499999995</v>
      </c>
      <c r="H32" s="154">
        <v>0.48303113999999991</v>
      </c>
      <c r="I32" s="154">
        <v>0.48304238499999996</v>
      </c>
      <c r="J32" s="154">
        <v>0.48305535999999999</v>
      </c>
      <c r="K32" s="154">
        <v>0.48307006499999999</v>
      </c>
      <c r="L32" s="154">
        <v>0.48308649999999997</v>
      </c>
      <c r="M32" s="154">
        <v>0.48310466499999999</v>
      </c>
      <c r="N32" s="154">
        <v>0.48312455999999998</v>
      </c>
      <c r="O32" s="154">
        <v>0.48314618499999995</v>
      </c>
      <c r="P32" s="154">
        <v>0.48316953999999995</v>
      </c>
      <c r="Q32" s="155">
        <v>0.48319462499999999</v>
      </c>
      <c r="R32" s="155">
        <v>0.48322143999999995</v>
      </c>
      <c r="S32" s="155">
        <v>0.48324998499999999</v>
      </c>
      <c r="T32" s="155">
        <v>0.48328025999999996</v>
      </c>
      <c r="U32" s="155">
        <v>0.48331226500000002</v>
      </c>
      <c r="V32" s="155">
        <v>0.48334599999999994</v>
      </c>
      <c r="W32" s="155">
        <v>0.48338146500000001</v>
      </c>
      <c r="X32" s="155">
        <v>0.48341865999999994</v>
      </c>
      <c r="Y32" s="155">
        <v>0.48345758499999997</v>
      </c>
      <c r="Z32" s="155">
        <v>0.48349823999999997</v>
      </c>
      <c r="AA32" s="155">
        <v>0.483540625</v>
      </c>
      <c r="AB32" s="155">
        <v>0.48358473999999996</v>
      </c>
      <c r="AC32" s="155">
        <v>0.48363058499999995</v>
      </c>
      <c r="AD32" s="155">
        <v>0.48367815999999997</v>
      </c>
      <c r="AE32" s="155">
        <v>0.48372746499999997</v>
      </c>
      <c r="AF32" s="155">
        <v>0.48377849999999994</v>
      </c>
      <c r="AG32" s="155">
        <v>0.48383126499999995</v>
      </c>
      <c r="AH32" s="155">
        <v>0.48388576</v>
      </c>
      <c r="AI32" s="155">
        <v>0.48394198499999996</v>
      </c>
      <c r="AJ32" s="155">
        <v>0.48399994000000002</v>
      </c>
      <c r="AK32" s="155">
        <v>0.48405962499999994</v>
      </c>
      <c r="AL32" s="155">
        <v>0.48412104</v>
      </c>
      <c r="AM32" s="155">
        <v>0.48418418499999993</v>
      </c>
      <c r="AN32" s="155">
        <v>0.48424906000000001</v>
      </c>
      <c r="AO32" s="155">
        <v>0.48431566499999995</v>
      </c>
      <c r="AP32" s="155">
        <v>0.48438399999999993</v>
      </c>
      <c r="AQ32" s="155">
        <v>0.48445406499999999</v>
      </c>
      <c r="AR32" s="155">
        <v>0.48452585999999997</v>
      </c>
      <c r="AS32" s="155">
        <v>0.48459938499999999</v>
      </c>
      <c r="AT32" s="155">
        <v>0.48467463999999999</v>
      </c>
      <c r="AU32" s="155">
        <v>0.48475162499999996</v>
      </c>
      <c r="AV32" s="155">
        <v>0.48483033999999997</v>
      </c>
      <c r="AW32" s="155">
        <v>0.48491078500000001</v>
      </c>
      <c r="AX32" s="155">
        <v>0.48499295999999992</v>
      </c>
      <c r="AY32" s="155">
        <v>0.48507686499999997</v>
      </c>
      <c r="AZ32" s="155">
        <v>0.4851625</v>
      </c>
      <c r="BA32" s="155">
        <v>0.48524986499999995</v>
      </c>
      <c r="BB32" s="155">
        <v>0.48533895999999999</v>
      </c>
      <c r="BC32" s="155">
        <v>0.48542978499999995</v>
      </c>
      <c r="BD32" s="155">
        <v>0.48552234</v>
      </c>
      <c r="BE32" s="155">
        <v>0.48561662499999997</v>
      </c>
      <c r="BF32" s="155">
        <v>0.48571263999999997</v>
      </c>
      <c r="BG32" s="155">
        <v>0.48581038499999996</v>
      </c>
      <c r="BH32" s="155">
        <v>0.48590985999999992</v>
      </c>
      <c r="BI32" s="155">
        <v>0.48601106499999991</v>
      </c>
      <c r="BJ32" s="155">
        <v>0.48611399999999994</v>
      </c>
      <c r="BK32" s="155">
        <v>0.48621866499999994</v>
      </c>
      <c r="BL32" s="155">
        <v>0.48632505999999998</v>
      </c>
      <c r="BM32" s="155">
        <v>0.48643318499999999</v>
      </c>
      <c r="BN32" s="155">
        <v>0.48654303999999998</v>
      </c>
      <c r="BO32" s="155">
        <v>0.48665462499999995</v>
      </c>
      <c r="BP32" s="155">
        <v>0.48676793999999995</v>
      </c>
      <c r="BQ32" s="155">
        <v>0.48688298499999993</v>
      </c>
      <c r="BR32" s="155">
        <v>0.48699976</v>
      </c>
      <c r="BS32" s="155">
        <v>0.48711826499999994</v>
      </c>
      <c r="BT32" s="155">
        <v>0.48723849999999996</v>
      </c>
      <c r="BU32" s="155">
        <v>0.48736046499999991</v>
      </c>
      <c r="BV32" s="155">
        <v>0.48748416</v>
      </c>
      <c r="BW32" s="155">
        <v>0.48760958499999996</v>
      </c>
      <c r="BX32" s="155">
        <v>0.48773673999999995</v>
      </c>
      <c r="BY32" s="155">
        <v>0.48786562499999997</v>
      </c>
      <c r="BZ32" s="155">
        <v>0.48799623999999997</v>
      </c>
      <c r="CA32" s="155">
        <v>0.48812858499999995</v>
      </c>
      <c r="CB32" s="155">
        <v>0.48826265999999996</v>
      </c>
      <c r="CC32" s="155">
        <v>0.48839846499999995</v>
      </c>
      <c r="CD32" s="155">
        <v>0.48853599999999991</v>
      </c>
      <c r="CE32" s="155">
        <v>0.48867526499999997</v>
      </c>
      <c r="CF32" s="155">
        <v>0.48881625999999995</v>
      </c>
      <c r="CG32" s="155">
        <v>0.48895898499999996</v>
      </c>
      <c r="CH32" s="155">
        <v>0.48910343999999994</v>
      </c>
      <c r="CI32" s="155">
        <v>0.48924962499999991</v>
      </c>
      <c r="CJ32" s="155">
        <v>0.48939753999999991</v>
      </c>
      <c r="CK32" s="155">
        <v>0.489547185</v>
      </c>
      <c r="CL32" s="155">
        <v>0.48969855999999995</v>
      </c>
      <c r="CM32" s="155">
        <v>0.48985166499999994</v>
      </c>
      <c r="CN32" s="155">
        <v>0.49000649999999996</v>
      </c>
      <c r="CO32" s="155">
        <v>0.4901630649999999</v>
      </c>
      <c r="CP32" s="155">
        <v>0.49032135999999993</v>
      </c>
      <c r="CQ32" s="155">
        <v>0.49048138499999994</v>
      </c>
      <c r="CR32" s="155">
        <v>0.49064313999999998</v>
      </c>
      <c r="CS32" s="155">
        <v>0.49080662499999994</v>
      </c>
      <c r="CT32" s="155">
        <v>0.49097183999999994</v>
      </c>
      <c r="CU32" s="155">
        <v>0.49113878499999991</v>
      </c>
      <c r="CV32" s="155">
        <v>0.49130745999999997</v>
      </c>
      <c r="CW32" s="155">
        <v>0.49147786499999996</v>
      </c>
      <c r="CX32" s="155">
        <v>0.49164999999999992</v>
      </c>
      <c r="CY32" s="154">
        <v>0.49182386499999992</v>
      </c>
      <c r="CZ32" s="154">
        <v>0.49199945999999994</v>
      </c>
      <c r="DA32" s="154">
        <v>0.49217678499999989</v>
      </c>
      <c r="DB32" s="154">
        <v>0.49235583999999993</v>
      </c>
      <c r="DC32" s="154">
        <v>0.49253662499999989</v>
      </c>
      <c r="DD32" s="154">
        <v>0.49271913999999994</v>
      </c>
      <c r="DE32" s="154">
        <v>0.49290338499999992</v>
      </c>
      <c r="DF32" s="154">
        <v>0.49308935999999998</v>
      </c>
      <c r="DG32" s="154">
        <v>0.4932770649999999</v>
      </c>
      <c r="DH32" s="154">
        <v>0.49346649999999992</v>
      </c>
      <c r="DI32" s="154">
        <v>0.49365766499999991</v>
      </c>
      <c r="DJ32" s="154">
        <v>0.49385055999999994</v>
      </c>
      <c r="DK32" s="154">
        <v>0.49404518499999994</v>
      </c>
      <c r="DL32" s="155">
        <v>0.49424153999999992</v>
      </c>
      <c r="DM32" s="155">
        <v>0.49443962499999988</v>
      </c>
      <c r="DN32" s="155">
        <v>0.49463943999999993</v>
      </c>
      <c r="DO32" s="155">
        <v>0.49484098499999996</v>
      </c>
      <c r="DP32" s="155">
        <v>0.49504425999999996</v>
      </c>
      <c r="DQ32" s="155">
        <v>0.49524926499999994</v>
      </c>
      <c r="DR32" s="155">
        <v>0.49545599999999995</v>
      </c>
      <c r="DS32" s="155">
        <v>0.49566446499999989</v>
      </c>
      <c r="DT32" s="155">
        <v>0.49587465999999991</v>
      </c>
      <c r="DU32" s="155">
        <v>0.49608658499999991</v>
      </c>
      <c r="DV32" s="155">
        <v>0.49630023999999989</v>
      </c>
      <c r="DW32" s="155">
        <v>0.4965156249999999</v>
      </c>
      <c r="DX32" s="155">
        <v>0.49673273999999989</v>
      </c>
      <c r="DY32" s="155">
        <v>0.49695158499999992</v>
      </c>
      <c r="DZ32" s="155">
        <v>0.49717215999999992</v>
      </c>
      <c r="EA32" s="155">
        <v>0.49739446499999995</v>
      </c>
      <c r="EB32" s="155">
        <v>0.49761849999999991</v>
      </c>
      <c r="EC32" s="155">
        <v>0.4978442649999999</v>
      </c>
      <c r="ED32" s="155">
        <v>0.49807175999999992</v>
      </c>
      <c r="EE32" s="155">
        <v>0.49830098499999992</v>
      </c>
      <c r="EF32" s="155">
        <v>0.4985319399999999</v>
      </c>
      <c r="EG32" s="155">
        <v>0.49876462499999991</v>
      </c>
      <c r="EH32" s="155">
        <v>0.49899903999999995</v>
      </c>
      <c r="EI32" s="155">
        <v>0.49923518499999986</v>
      </c>
      <c r="EJ32" s="155">
        <v>0.49947305999999991</v>
      </c>
      <c r="EK32" s="155">
        <v>0.49971266499999989</v>
      </c>
      <c r="EL32" s="155">
        <v>0.4999539999999999</v>
      </c>
      <c r="EM32" s="155">
        <v>0.50019706499999994</v>
      </c>
      <c r="EN32" s="155">
        <v>0.50044185999999991</v>
      </c>
      <c r="EO32" s="155">
        <v>0.5006883849999999</v>
      </c>
      <c r="EP32" s="155">
        <v>0.50093663999999993</v>
      </c>
      <c r="EQ32" s="155">
        <v>0.50118662499999989</v>
      </c>
      <c r="ER32" s="155">
        <v>0.50143833999999987</v>
      </c>
      <c r="ES32" s="155">
        <v>0.50169178499999989</v>
      </c>
      <c r="ET32" s="155">
        <v>0.50194695999999983</v>
      </c>
      <c r="EU32" s="155">
        <v>0.50220386499999992</v>
      </c>
      <c r="EV32" s="155">
        <v>0.50246249999999992</v>
      </c>
      <c r="EW32" s="155">
        <v>0.50272286499999985</v>
      </c>
      <c r="EX32" s="155">
        <v>0.50298495999999981</v>
      </c>
      <c r="EY32" s="155">
        <v>0.50324878499999992</v>
      </c>
      <c r="EZ32" s="155">
        <v>0.50351433999999984</v>
      </c>
      <c r="FA32" s="155">
        <v>0.5037816249999999</v>
      </c>
      <c r="FB32" s="155">
        <v>0.50405063999999988</v>
      </c>
      <c r="FC32" s="155">
        <v>0.5043213849999999</v>
      </c>
      <c r="FD32" s="155">
        <v>0.50459385999999984</v>
      </c>
      <c r="FE32" s="155">
        <v>0.50486806499999981</v>
      </c>
      <c r="FF32" s="155">
        <v>0.50514399999999993</v>
      </c>
      <c r="FG32" s="155">
        <v>0.50542166499999985</v>
      </c>
      <c r="FH32" s="155">
        <v>0.50570105999999992</v>
      </c>
      <c r="FI32" s="155">
        <v>0.50598218499999992</v>
      </c>
      <c r="FJ32" s="155">
        <v>0.50626503999999983</v>
      </c>
      <c r="FK32" s="155">
        <v>0.50654962499999989</v>
      </c>
      <c r="FL32" s="155">
        <v>0.50683593999999987</v>
      </c>
      <c r="FM32" s="155">
        <v>0.50712398499999989</v>
      </c>
      <c r="FN32" s="155">
        <v>0.50741375999999994</v>
      </c>
      <c r="FO32" s="155">
        <v>0.50770526499999991</v>
      </c>
      <c r="FP32" s="155">
        <v>0.50799849999999991</v>
      </c>
      <c r="FQ32" s="155">
        <v>0.50829346499999983</v>
      </c>
      <c r="FR32" s="155">
        <v>0.5085901599999999</v>
      </c>
      <c r="FS32" s="155">
        <v>0.50888858499999989</v>
      </c>
      <c r="FT32" s="155">
        <v>0.50918873999999992</v>
      </c>
      <c r="FU32" s="155">
        <v>0.50949062499999986</v>
      </c>
      <c r="FV32" s="155">
        <v>0.50979423999999995</v>
      </c>
      <c r="FW32" s="155">
        <v>0.51009958499999986</v>
      </c>
      <c r="FX32" s="155">
        <v>0.5104066599999999</v>
      </c>
      <c r="FY32" s="155">
        <v>0.51071546499999987</v>
      </c>
      <c r="FZ32" s="155">
        <v>0.51102599999999998</v>
      </c>
      <c r="GA32" s="155">
        <v>0.5113382649999999</v>
      </c>
      <c r="GB32" s="155">
        <v>0.51165225999999997</v>
      </c>
      <c r="GC32" s="155">
        <v>0.51196798499999996</v>
      </c>
      <c r="GD32" s="155">
        <v>0.51228543999999987</v>
      </c>
      <c r="GE32" s="155">
        <v>0.51260462499999992</v>
      </c>
      <c r="GF32" s="155">
        <v>0.5129255399999999</v>
      </c>
      <c r="GG32" s="155">
        <v>0.51324818499999991</v>
      </c>
      <c r="GH32" s="155">
        <v>0.51357255999999996</v>
      </c>
      <c r="GI32" s="155">
        <v>0.51389866499999992</v>
      </c>
      <c r="GJ32" s="155">
        <v>0.51422649999999992</v>
      </c>
      <c r="GK32" s="155">
        <v>0.51455606499999995</v>
      </c>
      <c r="GL32" s="155">
        <v>0.51488735999999991</v>
      </c>
      <c r="GM32" s="155">
        <v>0.515220385</v>
      </c>
      <c r="GN32" s="155">
        <v>0.51555514000000002</v>
      </c>
      <c r="GO32" s="155">
        <v>0.51589162499999996</v>
      </c>
      <c r="GP32" s="155">
        <v>0.51622984000000005</v>
      </c>
      <c r="GQ32" s="155">
        <v>0.51656978500000006</v>
      </c>
      <c r="GR32" s="155">
        <v>0.51691145999999999</v>
      </c>
      <c r="GS32" s="155">
        <v>0.51725486500000006</v>
      </c>
      <c r="GT32" s="155">
        <v>0.51760000000000006</v>
      </c>
      <c r="GU32" s="155">
        <v>0.51794686499999998</v>
      </c>
      <c r="GV32" s="155">
        <v>0.51829546000000004</v>
      </c>
      <c r="GW32" s="155">
        <v>0.51864578500000003</v>
      </c>
      <c r="GX32" s="155">
        <v>0.51899783999999993</v>
      </c>
      <c r="GY32" s="155">
        <v>0.51935162499999998</v>
      </c>
      <c r="GZ32" s="155">
        <v>0.51970713999999996</v>
      </c>
      <c r="HA32" s="155">
        <v>0.52006438499999996</v>
      </c>
      <c r="HB32" s="155">
        <v>0.52042336</v>
      </c>
      <c r="HC32" s="155">
        <v>0.52078406499999996</v>
      </c>
      <c r="HD32" s="155">
        <v>0.52114650000000007</v>
      </c>
      <c r="HE32" s="155">
        <v>0.5215106650000001</v>
      </c>
      <c r="HF32" s="155">
        <v>0.52187656000000004</v>
      </c>
      <c r="HG32" s="155">
        <v>0.52224418500000003</v>
      </c>
      <c r="HH32" s="155">
        <v>0.52261354000000004</v>
      </c>
      <c r="HI32" s="155">
        <v>0.52298462500000009</v>
      </c>
      <c r="HJ32" s="155">
        <v>0.52335744000000006</v>
      </c>
      <c r="HK32" s="155">
        <v>0.52373198500000007</v>
      </c>
      <c r="HL32" s="155">
        <v>0.5241082600000001</v>
      </c>
      <c r="HM32" s="155">
        <v>0.52448626500000006</v>
      </c>
      <c r="HN32" s="155">
        <v>0.52486600000000005</v>
      </c>
      <c r="HO32" s="155">
        <v>0.52524746500000008</v>
      </c>
      <c r="HP32" s="155">
        <v>0.52563066000000003</v>
      </c>
      <c r="HQ32" s="155">
        <v>0.52601558500000012</v>
      </c>
      <c r="HR32" s="155">
        <v>0.52640224000000013</v>
      </c>
      <c r="HS32" s="155">
        <v>0.52679062500000007</v>
      </c>
      <c r="HT32" s="155">
        <v>0.52718074000000015</v>
      </c>
      <c r="HU32" s="155">
        <v>0.52757258500000015</v>
      </c>
      <c r="HV32" s="155">
        <v>0.52796616000000018</v>
      </c>
      <c r="HW32" s="155">
        <v>0.52836146500000014</v>
      </c>
      <c r="HX32" s="155">
        <v>0.52875850000000013</v>
      </c>
      <c r="HY32" s="155">
        <v>0.52915726500000015</v>
      </c>
      <c r="HZ32" s="155">
        <v>0.5295577600000001</v>
      </c>
      <c r="IA32" s="155">
        <v>0.52995998500000008</v>
      </c>
      <c r="IB32" s="155">
        <v>0.5303639400000002</v>
      </c>
      <c r="IC32" s="155">
        <v>0.53076962500000013</v>
      </c>
      <c r="ID32" s="155">
        <v>0.53117704000000021</v>
      </c>
      <c r="IE32" s="155">
        <v>0.53158618500000021</v>
      </c>
      <c r="IF32" s="155">
        <v>0.53199706000000024</v>
      </c>
      <c r="IG32" s="155">
        <v>0.5324096650000002</v>
      </c>
      <c r="IH32" s="155">
        <v>0.53282400000000019</v>
      </c>
      <c r="II32" s="155">
        <v>0.53324006500000021</v>
      </c>
      <c r="IJ32" s="155">
        <v>0.53365786000000026</v>
      </c>
      <c r="IK32" s="155">
        <v>0.53407738500000024</v>
      </c>
      <c r="IL32" s="155">
        <v>0.53449864000000025</v>
      </c>
      <c r="IM32" s="155">
        <v>0.53492162500000029</v>
      </c>
      <c r="IN32" s="155">
        <v>0.53534634000000025</v>
      </c>
      <c r="IO32" s="155">
        <v>0.53577278500000025</v>
      </c>
      <c r="IP32" s="155">
        <v>0.53620096000000028</v>
      </c>
      <c r="IQ32" s="155">
        <v>0.53663086500000023</v>
      </c>
      <c r="IR32" s="155">
        <v>0.53706250000000022</v>
      </c>
      <c r="IS32" s="155">
        <v>0.53749586500000024</v>
      </c>
      <c r="IT32" s="155">
        <v>0.53793096000000029</v>
      </c>
      <c r="IU32" s="155">
        <v>0.53836778500000027</v>
      </c>
      <c r="IV32" s="155">
        <v>0.53880634000000027</v>
      </c>
      <c r="IW32" s="155">
        <v>0.53924662500000031</v>
      </c>
      <c r="IX32" s="155">
        <v>0.53968864000000027</v>
      </c>
      <c r="IY32" s="155">
        <v>0.54013238500000038</v>
      </c>
      <c r="IZ32" s="155">
        <v>0.54057786000000041</v>
      </c>
      <c r="JA32" s="155">
        <v>0.54102506500000036</v>
      </c>
      <c r="JB32" s="155">
        <v>0.54147400000000034</v>
      </c>
      <c r="JC32" s="155">
        <v>0.54192466500000036</v>
      </c>
      <c r="JD32" s="155">
        <v>0.54237706000000041</v>
      </c>
      <c r="JE32" s="155">
        <v>0.54283118500000038</v>
      </c>
      <c r="JF32" s="155">
        <v>0.54328704000000039</v>
      </c>
      <c r="JG32" s="155">
        <v>0.54374462500000031</v>
      </c>
      <c r="JH32" s="155">
        <v>0.54420394000000039</v>
      </c>
      <c r="JI32" s="155">
        <v>0.54466498500000038</v>
      </c>
      <c r="JJ32" s="155">
        <v>0.54512776000000041</v>
      </c>
      <c r="JK32" s="155">
        <v>0.54559226500000046</v>
      </c>
      <c r="JL32" s="155">
        <v>0.54605850000000045</v>
      </c>
      <c r="JM32" s="155">
        <v>0.54652646500000046</v>
      </c>
      <c r="JN32" s="155">
        <v>0.54699616000000051</v>
      </c>
      <c r="JO32" s="155">
        <v>0.54746758500000048</v>
      </c>
      <c r="JP32" s="155">
        <v>0.54794074000000048</v>
      </c>
      <c r="JQ32" s="155">
        <v>0.54841562500000052</v>
      </c>
      <c r="JR32" s="155">
        <v>0.54889224000000048</v>
      </c>
      <c r="JS32" s="155">
        <v>0.54937058500000047</v>
      </c>
      <c r="JT32" s="155">
        <v>0.54985066000000049</v>
      </c>
      <c r="JU32" s="155">
        <v>0.55033246500000044</v>
      </c>
      <c r="JV32" s="155">
        <v>0.55081600000000053</v>
      </c>
      <c r="JW32" s="155">
        <v>0.55130126500000054</v>
      </c>
      <c r="JX32" s="155">
        <v>0.55178826000000059</v>
      </c>
      <c r="JY32" s="155">
        <v>0.55227698500000055</v>
      </c>
      <c r="JZ32" s="155">
        <v>0.55276744000000055</v>
      </c>
      <c r="KA32" s="155">
        <v>0.55325962500000059</v>
      </c>
      <c r="KB32" s="155">
        <v>0.55375354000000054</v>
      </c>
      <c r="KC32" s="155">
        <v>0.55424918500000064</v>
      </c>
      <c r="KD32" s="155">
        <v>0.55474656000000055</v>
      </c>
      <c r="KE32" s="155">
        <v>0.55524566500000061</v>
      </c>
      <c r="KF32" s="155">
        <v>0.55574650000000059</v>
      </c>
      <c r="KG32" s="155">
        <v>0.55624906500000071</v>
      </c>
      <c r="KH32" s="155">
        <v>0.55675336000000064</v>
      </c>
      <c r="KI32" s="155">
        <v>0.55725938500000061</v>
      </c>
      <c r="KJ32" s="155">
        <v>0.55776714000000061</v>
      </c>
      <c r="KK32" s="155">
        <v>0.55827662500000064</v>
      </c>
      <c r="KL32" s="155">
        <v>0.5587878400000007</v>
      </c>
      <c r="KM32" s="155">
        <v>0.55930078500000069</v>
      </c>
      <c r="KN32" s="155">
        <v>0.55981546000000071</v>
      </c>
      <c r="KO32" s="155">
        <v>0.56033186500000065</v>
      </c>
      <c r="KP32" s="155">
        <v>0.56085000000000074</v>
      </c>
      <c r="KQ32" s="154">
        <v>0.56136986500000075</v>
      </c>
      <c r="KR32" s="154">
        <v>0.56189146000000068</v>
      </c>
      <c r="KS32" s="154">
        <v>0.56241478500000075</v>
      </c>
      <c r="KT32" s="154">
        <v>0.56293984000000075</v>
      </c>
      <c r="KU32" s="154">
        <v>0.56346662500000078</v>
      </c>
      <c r="KV32" s="154">
        <v>0.56399514000000073</v>
      </c>
      <c r="KW32" s="154">
        <v>0.56452538500000071</v>
      </c>
      <c r="KX32" s="154">
        <v>0.56505736000000073</v>
      </c>
      <c r="KY32" s="154">
        <v>0.56559106500000089</v>
      </c>
      <c r="KZ32" s="154">
        <v>0.56612650000000075</v>
      </c>
      <c r="LA32" s="154">
        <v>0.56666366500000076</v>
      </c>
      <c r="LB32" s="154">
        <v>0.5672025600000008</v>
      </c>
      <c r="LC32" s="154">
        <v>0.56774318500000087</v>
      </c>
      <c r="LD32" s="155">
        <v>0.56828554000000087</v>
      </c>
      <c r="LE32" s="155">
        <v>0.56882962500000089</v>
      </c>
      <c r="LF32" s="155">
        <v>0.56937544000000084</v>
      </c>
      <c r="LG32" s="155">
        <v>0.56992298500000094</v>
      </c>
      <c r="LH32" s="155">
        <v>0.57047226000000084</v>
      </c>
      <c r="LI32" s="155">
        <v>0.57102326500000089</v>
      </c>
      <c r="LJ32" s="155">
        <v>0.57157600000000086</v>
      </c>
      <c r="LK32" s="155">
        <v>0.57213046500000087</v>
      </c>
      <c r="LL32" s="155">
        <v>0.5726866600000009</v>
      </c>
      <c r="LM32" s="155">
        <v>0.57324458500000086</v>
      </c>
      <c r="LN32" s="155">
        <v>0.57380424000000096</v>
      </c>
      <c r="LO32" s="155">
        <v>0.57436562500000088</v>
      </c>
      <c r="LP32" s="155">
        <v>0.57492874000000105</v>
      </c>
      <c r="LQ32" s="155">
        <v>0.57549358500000092</v>
      </c>
      <c r="LR32" s="155">
        <v>0.57606016000000093</v>
      </c>
      <c r="LS32" s="155">
        <v>0.57662846500000098</v>
      </c>
      <c r="LT32" s="155">
        <v>0.57719850000000106</v>
      </c>
      <c r="LU32" s="155">
        <v>0.57777026500000106</v>
      </c>
      <c r="LV32" s="155">
        <v>0.57834376000000109</v>
      </c>
      <c r="LW32" s="155">
        <v>0.57891898500000105</v>
      </c>
      <c r="LX32" s="155">
        <v>0.57949594000000104</v>
      </c>
      <c r="LY32" s="155">
        <v>0.58007462500000107</v>
      </c>
      <c r="LZ32" s="155">
        <v>0.58065504000000112</v>
      </c>
      <c r="MA32" s="155">
        <v>0.5812371850000011</v>
      </c>
      <c r="MB32" s="155">
        <v>0.58182106000000111</v>
      </c>
      <c r="MC32" s="155">
        <v>0.58240666500000116</v>
      </c>
      <c r="MD32" s="155">
        <v>0.58299400000000112</v>
      </c>
      <c r="ME32" s="155">
        <v>0.58358306500000112</v>
      </c>
      <c r="MF32" s="155">
        <v>0.58417386000000115</v>
      </c>
      <c r="MG32" s="155">
        <v>0.58476638500000122</v>
      </c>
      <c r="MH32" s="155">
        <v>0.58536064000000121</v>
      </c>
      <c r="MI32" s="155">
        <v>0.58595662500000112</v>
      </c>
      <c r="MJ32" s="155">
        <v>0.58655434000000117</v>
      </c>
      <c r="MK32" s="155">
        <v>0.58715378500000126</v>
      </c>
      <c r="ML32" s="155">
        <v>0.58775496000000127</v>
      </c>
      <c r="MM32" s="155">
        <v>0.5883578650000012</v>
      </c>
      <c r="MN32" s="155">
        <v>0.58896250000000128</v>
      </c>
      <c r="MO32" s="155">
        <v>0.58956886500000127</v>
      </c>
      <c r="MP32" s="155">
        <v>0.5901769600000013</v>
      </c>
      <c r="MQ32" s="155">
        <v>0.59078678500000126</v>
      </c>
      <c r="MR32" s="155">
        <v>0.59139834000000135</v>
      </c>
      <c r="MS32" s="155">
        <v>0.59201162500000126</v>
      </c>
      <c r="MT32" s="155">
        <v>0.59262664000000131</v>
      </c>
      <c r="MU32" s="155">
        <v>0.5932433850000014</v>
      </c>
      <c r="MV32" s="155">
        <v>0.59386186000000141</v>
      </c>
      <c r="MW32" s="155">
        <v>0.59448206500000145</v>
      </c>
      <c r="MX32" s="155">
        <v>0.59510400000000141</v>
      </c>
      <c r="MY32" s="155">
        <v>0.59572766500000141</v>
      </c>
      <c r="MZ32" s="155">
        <v>0.59635306000000143</v>
      </c>
      <c r="NA32" s="155">
        <v>0.5969801850000015</v>
      </c>
      <c r="NB32" s="155">
        <v>0.59760904000000137</v>
      </c>
      <c r="NC32" s="155">
        <v>0.59823962500000138</v>
      </c>
      <c r="ND32" s="155">
        <v>0.59887194000000155</v>
      </c>
      <c r="NE32" s="155">
        <v>0.59950598500000152</v>
      </c>
      <c r="NF32" s="155">
        <v>0.60014176000000152</v>
      </c>
      <c r="NG32" s="155">
        <v>0.60077926500000145</v>
      </c>
      <c r="NH32" s="155">
        <v>0.60141850000000152</v>
      </c>
      <c r="NI32" s="155">
        <v>0.60205946500000151</v>
      </c>
      <c r="NJ32" s="155">
        <v>0.60270216000000154</v>
      </c>
      <c r="NK32" s="155">
        <v>0.6033465850000016</v>
      </c>
      <c r="NL32" s="155">
        <v>0.60399274000000158</v>
      </c>
      <c r="NM32" s="155">
        <v>0.6046406250000016</v>
      </c>
      <c r="NN32" s="155">
        <v>0.60529024000000164</v>
      </c>
      <c r="NO32" s="155">
        <v>0.60594158500000161</v>
      </c>
      <c r="NP32" s="155">
        <v>0.60659466000000162</v>
      </c>
      <c r="NQ32" s="155">
        <v>0.60724946500000165</v>
      </c>
      <c r="NR32" s="155">
        <v>0.60790600000000172</v>
      </c>
      <c r="NS32" s="155">
        <v>0.60856426500000171</v>
      </c>
      <c r="NT32" s="155">
        <v>0.60922426000000174</v>
      </c>
      <c r="NU32" s="155">
        <v>0.60988598500000168</v>
      </c>
      <c r="NV32" s="155">
        <v>0.61054944000000166</v>
      </c>
      <c r="NW32" s="155">
        <v>0.61121462500000168</v>
      </c>
      <c r="NX32" s="155">
        <v>0.61188154000000172</v>
      </c>
      <c r="NY32" s="155">
        <v>0.6125501850000018</v>
      </c>
      <c r="NZ32" s="155">
        <v>0.61322056000000169</v>
      </c>
      <c r="OA32" s="155">
        <v>0.61389266500000172</v>
      </c>
      <c r="OB32" s="155">
        <v>0.61456650000000179</v>
      </c>
      <c r="OC32" s="155">
        <v>0.61524206500000178</v>
      </c>
      <c r="OD32" s="155">
        <v>0.6159193600000018</v>
      </c>
      <c r="OE32" s="155">
        <v>0.61659838500000186</v>
      </c>
      <c r="OF32" s="155">
        <v>0.61727914000000184</v>
      </c>
      <c r="OG32" s="155">
        <v>0.61796162500000185</v>
      </c>
      <c r="OH32" s="155">
        <v>0.61864584000000189</v>
      </c>
      <c r="OI32" s="155">
        <v>0.61933178500000186</v>
      </c>
      <c r="OJ32" s="155">
        <v>0.62001946000000185</v>
      </c>
      <c r="OK32" s="155">
        <v>0.62070886500000189</v>
      </c>
      <c r="OL32" s="155">
        <v>0.62140000000000195</v>
      </c>
      <c r="OM32" s="160">
        <v>0.62209286499999994</v>
      </c>
      <c r="ON32" s="160">
        <v>0.62278745999999996</v>
      </c>
      <c r="OO32" s="160">
        <v>0.6234837849999999</v>
      </c>
      <c r="OP32" s="160">
        <v>0.62418183999999999</v>
      </c>
      <c r="OQ32" s="160">
        <v>0.624881625</v>
      </c>
      <c r="OR32" s="160">
        <v>0.62558314000000004</v>
      </c>
      <c r="OS32" s="160">
        <v>0.62628638500000011</v>
      </c>
      <c r="OT32" s="160">
        <v>0.62699136</v>
      </c>
      <c r="OU32" s="160">
        <v>0.62769806500000014</v>
      </c>
      <c r="OV32" s="160">
        <v>0.62840650000000009</v>
      </c>
      <c r="OW32" s="160">
        <v>0.62911666500000007</v>
      </c>
      <c r="OX32" s="160">
        <v>0.62982856000000009</v>
      </c>
      <c r="OY32" s="160">
        <v>0.63054218500000003</v>
      </c>
      <c r="OZ32" s="160">
        <v>0.63125754000000012</v>
      </c>
      <c r="PA32" s="161">
        <v>0.63197462500000012</v>
      </c>
      <c r="PB32" s="161">
        <v>0.63269344000000016</v>
      </c>
      <c r="PC32" s="161">
        <v>0.63341398500000012</v>
      </c>
      <c r="PD32" s="161">
        <v>0.63413626000000012</v>
      </c>
      <c r="PE32" s="161">
        <v>0.63486026500000015</v>
      </c>
      <c r="PF32" s="161">
        <v>0.6355860000000001</v>
      </c>
      <c r="PG32" s="161">
        <v>0.63631346500000019</v>
      </c>
      <c r="PH32" s="161">
        <v>0.6370426600000002</v>
      </c>
      <c r="PI32" s="161">
        <v>0.63777358500000014</v>
      </c>
      <c r="PJ32" s="161">
        <v>0.63850624000000022</v>
      </c>
      <c r="PK32" s="161">
        <v>0.63924062500000023</v>
      </c>
      <c r="PL32" s="161">
        <v>0.63997674000000027</v>
      </c>
      <c r="PM32" s="161">
        <v>0.64071458500000023</v>
      </c>
      <c r="PN32" s="161">
        <v>0.64145416000000022</v>
      </c>
      <c r="PO32" s="161">
        <v>0.64219546500000024</v>
      </c>
      <c r="PP32" s="161">
        <v>0.64293850000000019</v>
      </c>
      <c r="PQ32" s="161">
        <v>0.64368326500000028</v>
      </c>
      <c r="PR32" s="161">
        <v>0.6444297600000003</v>
      </c>
      <c r="PS32" s="161">
        <v>0.64517798500000023</v>
      </c>
      <c r="PT32" s="161">
        <v>0.64592794000000031</v>
      </c>
      <c r="PU32" s="161">
        <v>0.64667962500000031</v>
      </c>
      <c r="PV32" s="161">
        <v>0.64743304000000035</v>
      </c>
      <c r="PW32" s="161">
        <v>0.64818818500000031</v>
      </c>
      <c r="PX32" s="161">
        <v>0.64894506000000041</v>
      </c>
      <c r="PY32" s="161">
        <v>0.64970366500000043</v>
      </c>
      <c r="PZ32" s="161">
        <v>0.65046400000000038</v>
      </c>
      <c r="QA32" s="161">
        <v>0.65122606500000046</v>
      </c>
      <c r="QB32" s="161">
        <v>0.65198986000000048</v>
      </c>
      <c r="QC32" s="161">
        <v>0.65275538500000041</v>
      </c>
      <c r="QD32" s="161">
        <v>0.65352264000000049</v>
      </c>
      <c r="QE32" s="161">
        <v>0.65429162500000049</v>
      </c>
      <c r="QF32" s="161">
        <v>0.65506234000000052</v>
      </c>
      <c r="QG32" s="161">
        <v>0.65583478500000036</v>
      </c>
      <c r="QH32" s="161">
        <v>0.65660896000000046</v>
      </c>
      <c r="QI32" s="161">
        <v>0.65738486500000048</v>
      </c>
      <c r="QJ32" s="161">
        <v>0.65816250000000054</v>
      </c>
      <c r="QK32" s="161">
        <v>0.65894186500000052</v>
      </c>
      <c r="QL32" s="161">
        <v>0.65972296000000052</v>
      </c>
      <c r="QM32" s="161">
        <v>0.66050578500000057</v>
      </c>
      <c r="QN32" s="161">
        <v>0.66129034000000064</v>
      </c>
      <c r="QO32" s="161">
        <v>0.66207662500000053</v>
      </c>
      <c r="QP32" s="161">
        <v>0.66286464000000056</v>
      </c>
      <c r="QQ32" s="161">
        <v>0.66365438500000062</v>
      </c>
      <c r="QR32" s="161">
        <v>0.66444586000000061</v>
      </c>
      <c r="QS32" s="161">
        <v>0.66523906500000063</v>
      </c>
      <c r="QT32" s="161">
        <v>0.66603400000000068</v>
      </c>
      <c r="QU32" s="161">
        <v>0.66683066500000066</v>
      </c>
      <c r="QV32" s="161">
        <v>0.66762906000000077</v>
      </c>
      <c r="QW32" s="161">
        <v>0.6684291850000007</v>
      </c>
      <c r="QX32" s="161">
        <v>0.66923104000000067</v>
      </c>
      <c r="QY32" s="161">
        <v>0.67003462500000066</v>
      </c>
      <c r="QZ32" s="161">
        <v>0.6708399400000008</v>
      </c>
      <c r="RA32" s="161">
        <v>0.67164698500000075</v>
      </c>
      <c r="RB32" s="161">
        <v>0.67245576000000074</v>
      </c>
      <c r="RC32" s="161">
        <v>0.67326626500000075</v>
      </c>
      <c r="RD32" s="161">
        <v>0.6740785000000008</v>
      </c>
      <c r="RE32" s="161">
        <v>0.67489246500000077</v>
      </c>
      <c r="RF32" s="161">
        <v>0.67570816000000078</v>
      </c>
      <c r="RG32" s="161">
        <v>0.67652558500000082</v>
      </c>
      <c r="RH32" s="161">
        <v>0.67734474000000078</v>
      </c>
      <c r="RI32" s="161">
        <v>0.67816562500000088</v>
      </c>
      <c r="RJ32" s="161">
        <v>0.67898824000000091</v>
      </c>
      <c r="RK32" s="161">
        <v>0.67981258500000086</v>
      </c>
      <c r="RL32" s="161">
        <v>0.68063866000000095</v>
      </c>
      <c r="RM32" s="161">
        <v>0.68146646500000085</v>
      </c>
      <c r="RN32" s="161">
        <v>0.6822960000000009</v>
      </c>
      <c r="RO32" s="161">
        <v>0.68312726500000098</v>
      </c>
      <c r="RP32" s="161">
        <v>0.68396026000000087</v>
      </c>
      <c r="RQ32" s="161">
        <v>0.68479498500000091</v>
      </c>
      <c r="RR32" s="161">
        <v>0.68563144000000098</v>
      </c>
      <c r="RS32" s="161">
        <v>0.68646962500000097</v>
      </c>
      <c r="RT32" s="161">
        <v>0.687309540000001</v>
      </c>
      <c r="RU32" s="161">
        <v>0.68815118500000094</v>
      </c>
      <c r="RV32" s="161">
        <v>0.68899456000000103</v>
      </c>
      <c r="RW32" s="161">
        <v>0.68983966500000105</v>
      </c>
      <c r="RX32" s="161">
        <v>0.69068650000000109</v>
      </c>
      <c r="RY32" s="161">
        <v>0.69153506500000106</v>
      </c>
      <c r="RZ32" s="161">
        <v>0.69238536000000106</v>
      </c>
      <c r="SA32" s="161">
        <v>0.69323738500000109</v>
      </c>
      <c r="SB32" s="161">
        <v>0.69409114000000116</v>
      </c>
      <c r="SC32" s="161">
        <v>0.69494662500000115</v>
      </c>
      <c r="SD32" s="161">
        <v>0.69580384000000106</v>
      </c>
      <c r="SE32" s="161">
        <v>0.69666278500000123</v>
      </c>
      <c r="SF32" s="161">
        <v>0.69752346000000121</v>
      </c>
      <c r="SG32" s="161">
        <v>0.69838586500000122</v>
      </c>
      <c r="SH32" s="161">
        <v>0.69925000000000126</v>
      </c>
      <c r="SI32" s="161">
        <v>0.70011586500000123</v>
      </c>
      <c r="SJ32" s="161">
        <v>0.70098346000000122</v>
      </c>
      <c r="SK32" s="161">
        <v>0.70185278500000126</v>
      </c>
      <c r="SL32" s="161">
        <v>0.70272384000000132</v>
      </c>
      <c r="SM32" s="161">
        <v>0.70359662500000131</v>
      </c>
      <c r="SN32" s="161">
        <v>0.70447114000000122</v>
      </c>
      <c r="SO32" s="161">
        <v>0.70534738500000127</v>
      </c>
      <c r="SP32" s="161">
        <v>0.70622536000000136</v>
      </c>
      <c r="SQ32" s="161">
        <v>0.70710506500000136</v>
      </c>
      <c r="SR32" s="161">
        <v>0.70798650000000141</v>
      </c>
      <c r="SS32" s="161">
        <v>0.70886966500000137</v>
      </c>
      <c r="ST32" s="161">
        <v>0.70975456000000137</v>
      </c>
      <c r="SU32" s="161">
        <v>0.7106411850000014</v>
      </c>
      <c r="SV32" s="161">
        <v>0.71152954000000135</v>
      </c>
      <c r="SW32" s="161">
        <v>0.71241962500000144</v>
      </c>
      <c r="SX32" s="161">
        <v>0.71331144000000135</v>
      </c>
      <c r="SY32" s="161">
        <v>0.71420498500000151</v>
      </c>
      <c r="SZ32" s="161">
        <v>0.71510026000000149</v>
      </c>
      <c r="TA32" s="161">
        <v>0.71599726500000149</v>
      </c>
      <c r="TB32" s="161">
        <v>0.71689600000000153</v>
      </c>
      <c r="TC32" s="161">
        <v>0.71779646500000149</v>
      </c>
      <c r="TD32" s="161">
        <v>0.71869866000000149</v>
      </c>
      <c r="TE32" s="161">
        <v>0.71960258500000152</v>
      </c>
      <c r="TF32" s="161">
        <v>0.72050824000000147</v>
      </c>
      <c r="TG32" s="161">
        <v>0.72141562500000167</v>
      </c>
      <c r="TH32" s="161">
        <v>0.72232474000000169</v>
      </c>
      <c r="TI32" s="161">
        <v>0.72323558500000162</v>
      </c>
      <c r="TJ32" s="161">
        <v>0.7241481600000016</v>
      </c>
      <c r="TK32" s="161">
        <v>0.7250624650000016</v>
      </c>
      <c r="TL32" s="161">
        <v>0.72597850000000164</v>
      </c>
      <c r="TM32" s="161">
        <v>0.72689626500000171</v>
      </c>
      <c r="TN32" s="161">
        <v>0.7278157600000017</v>
      </c>
      <c r="TO32" s="161">
        <v>0.72873698500000172</v>
      </c>
      <c r="TP32" s="161">
        <v>0.72965994000000167</v>
      </c>
      <c r="TQ32" s="161">
        <v>0.73058462500000176</v>
      </c>
      <c r="TR32" s="161">
        <v>0.73151104000000178</v>
      </c>
      <c r="TS32" s="161">
        <v>0.73243918500000182</v>
      </c>
      <c r="TT32" s="161">
        <v>0.73336906000000168</v>
      </c>
      <c r="TU32" s="161">
        <v>0.7343006650000018</v>
      </c>
      <c r="TV32" s="161">
        <v>0.73523400000000183</v>
      </c>
      <c r="TW32" s="161">
        <v>0.73616906500000179</v>
      </c>
      <c r="TX32" s="161">
        <v>0.73710586000000178</v>
      </c>
      <c r="TY32" s="161">
        <v>0.73804438500000191</v>
      </c>
      <c r="TZ32" s="161">
        <v>0.73898464000000186</v>
      </c>
      <c r="UA32" s="161">
        <v>0.73992662500000195</v>
      </c>
      <c r="UB32" s="161">
        <v>0.74087034000000185</v>
      </c>
      <c r="UC32" s="161">
        <v>0.741815785000002</v>
      </c>
      <c r="UD32" s="161">
        <v>0.74276296000000197</v>
      </c>
      <c r="UE32" s="161">
        <v>0.74371186500000197</v>
      </c>
      <c r="UF32" s="161">
        <v>0.744662500000002</v>
      </c>
      <c r="UG32" s="161">
        <v>0.74561486500000196</v>
      </c>
      <c r="UH32" s="161">
        <v>0.74656896000000206</v>
      </c>
      <c r="UI32" s="161">
        <v>0.74752478500000208</v>
      </c>
      <c r="UJ32" s="161">
        <v>0.74848234000000202</v>
      </c>
      <c r="UK32" s="161">
        <v>0.749441625000002</v>
      </c>
      <c r="UL32" s="161">
        <v>0.75040264000000212</v>
      </c>
      <c r="UM32" s="161">
        <v>0.75136538500000216</v>
      </c>
      <c r="UN32" s="161">
        <v>0.75232986000000213</v>
      </c>
      <c r="UO32" s="161">
        <v>0.75329606500000212</v>
      </c>
      <c r="UP32" s="161">
        <v>0.75426400000000215</v>
      </c>
      <c r="UQ32" s="161">
        <v>0.75523366500000222</v>
      </c>
      <c r="UR32" s="161">
        <v>0.7562050600000022</v>
      </c>
      <c r="US32" s="161">
        <v>0.75717818500000222</v>
      </c>
      <c r="UT32" s="161">
        <v>0.75815304000000228</v>
      </c>
      <c r="UU32" s="161">
        <v>0.75912962500000214</v>
      </c>
      <c r="UV32" s="161">
        <v>0.76010794000000237</v>
      </c>
      <c r="UW32" s="161">
        <v>0.7610879850000023</v>
      </c>
      <c r="UX32" s="161">
        <v>0.76206976000000226</v>
      </c>
      <c r="UY32" s="161">
        <v>0.76305326500000237</v>
      </c>
      <c r="UZ32" s="161">
        <v>0.76403850000000229</v>
      </c>
      <c r="VA32" s="161">
        <v>0.76502546500000235</v>
      </c>
      <c r="VB32" s="161">
        <v>0.76601416000000244</v>
      </c>
      <c r="VC32" s="161">
        <v>0.76700458500000235</v>
      </c>
      <c r="VD32" s="161">
        <v>0.7679967400000024</v>
      </c>
      <c r="VE32" s="161">
        <v>0.76899062500000237</v>
      </c>
      <c r="VF32" s="161">
        <v>0.76998624000000249</v>
      </c>
      <c r="VG32" s="161">
        <v>0.77098358500000241</v>
      </c>
      <c r="VH32" s="161">
        <v>0.77198266000000249</v>
      </c>
      <c r="VI32" s="161">
        <v>0.77298346500000248</v>
      </c>
      <c r="VJ32" s="161">
        <v>0.77398600000000239</v>
      </c>
      <c r="VK32" s="161">
        <v>0.77499026500000257</v>
      </c>
      <c r="VL32" s="161">
        <v>0.77599626000000255</v>
      </c>
      <c r="VM32" s="161">
        <v>0.77700398500000256</v>
      </c>
      <c r="VN32" s="161">
        <v>0.77801344000000261</v>
      </c>
      <c r="VO32" s="161">
        <v>0.77902462500000269</v>
      </c>
      <c r="VP32" s="161">
        <v>0.78003754000000269</v>
      </c>
      <c r="VQ32" s="161">
        <v>0.78105218500000262</v>
      </c>
      <c r="VR32" s="161">
        <v>0.78206856000000269</v>
      </c>
      <c r="VS32" s="161">
        <v>0.78308666500000268</v>
      </c>
      <c r="VT32" s="161">
        <v>0.7841065000000027</v>
      </c>
      <c r="VU32" s="161">
        <v>0.78512806500000265</v>
      </c>
      <c r="VV32" s="161">
        <v>0.78615136000000274</v>
      </c>
      <c r="VW32" s="161">
        <v>0.78717638500000275</v>
      </c>
      <c r="VX32" s="161">
        <v>0.7882031400000028</v>
      </c>
      <c r="VY32" s="161">
        <v>0.78923162500000288</v>
      </c>
      <c r="VZ32" s="161">
        <v>0.79026184000000288</v>
      </c>
      <c r="WA32" s="161">
        <v>0.7912937850000028</v>
      </c>
      <c r="WB32" s="161">
        <v>0.79232746000000287</v>
      </c>
      <c r="WC32" s="161">
        <v>0.79336286500000286</v>
      </c>
      <c r="WD32" s="161">
        <v>0.79440000000000299</v>
      </c>
      <c r="WE32" s="156">
        <v>0.79543886499999994</v>
      </c>
      <c r="WF32" s="156">
        <v>0.79647946000000003</v>
      </c>
      <c r="WG32" s="156">
        <v>0.79752178500000004</v>
      </c>
      <c r="WH32" s="156">
        <v>0.79856583999999997</v>
      </c>
      <c r="WI32" s="156">
        <v>0.79961162500000005</v>
      </c>
      <c r="WJ32" s="156">
        <v>0.80065914000000005</v>
      </c>
      <c r="WK32" s="156">
        <v>0.80170838499999997</v>
      </c>
      <c r="WL32" s="156">
        <v>0.80275936000000003</v>
      </c>
      <c r="WM32" s="156">
        <v>0.80381206500000024</v>
      </c>
      <c r="WN32" s="156">
        <v>0.80486650000000015</v>
      </c>
      <c r="WO32" s="156">
        <v>0.8059226650000002</v>
      </c>
      <c r="WP32" s="156">
        <v>0.80698056000000007</v>
      </c>
      <c r="WQ32" s="156">
        <v>0.80804018500000008</v>
      </c>
      <c r="WR32" s="156">
        <v>0.80910154000000001</v>
      </c>
      <c r="WS32" s="157">
        <v>0.81016462500000019</v>
      </c>
      <c r="WT32" s="157">
        <v>0.81122944000000019</v>
      </c>
      <c r="WU32" s="157">
        <v>0.81229598500000022</v>
      </c>
      <c r="WV32" s="157">
        <v>0.81336426000000017</v>
      </c>
      <c r="WW32" s="157">
        <v>0.81443426500000016</v>
      </c>
      <c r="WX32" s="157">
        <v>0.81550600000000029</v>
      </c>
      <c r="WY32" s="157">
        <v>0.81657946500000034</v>
      </c>
      <c r="WZ32" s="157">
        <v>0.81765466000000031</v>
      </c>
      <c r="XA32" s="157">
        <v>0.81873158500000032</v>
      </c>
      <c r="XB32" s="157">
        <v>0.81981024000000036</v>
      </c>
      <c r="XC32" s="157">
        <v>0.82089062500000043</v>
      </c>
      <c r="XD32" s="157">
        <v>0.82197274000000031</v>
      </c>
      <c r="XE32" s="157">
        <v>0.82305658500000045</v>
      </c>
      <c r="XF32" s="157">
        <v>0.8241421600000004</v>
      </c>
      <c r="XG32" s="157">
        <v>0.82522946500000049</v>
      </c>
      <c r="XH32" s="157">
        <v>0.8263185000000004</v>
      </c>
      <c r="XI32" s="157">
        <v>0.82740926500000045</v>
      </c>
      <c r="XJ32" s="157">
        <v>0.82850176000000042</v>
      </c>
      <c r="XK32" s="157">
        <v>0.82959598500000054</v>
      </c>
      <c r="XL32" s="157">
        <v>0.83069194000000057</v>
      </c>
      <c r="XM32" s="157">
        <v>0.83178962500000053</v>
      </c>
      <c r="XN32" s="157">
        <v>0.83288904000000064</v>
      </c>
      <c r="XO32" s="157">
        <v>0.83399018500000055</v>
      </c>
      <c r="XP32" s="157">
        <v>0.8350930600000005</v>
      </c>
      <c r="XQ32" s="157">
        <v>0.83619766500000059</v>
      </c>
      <c r="XR32" s="157">
        <v>0.8373040000000006</v>
      </c>
      <c r="XS32" s="157">
        <v>0.83841206500000054</v>
      </c>
      <c r="XT32" s="157">
        <v>0.8395218600000004</v>
      </c>
      <c r="XU32" s="157">
        <v>0.8406333850000004</v>
      </c>
      <c r="XV32" s="157">
        <v>0.84174664000000032</v>
      </c>
      <c r="XW32" s="157">
        <v>0.84286162500000017</v>
      </c>
      <c r="XX32" s="157">
        <v>0.84397834000000016</v>
      </c>
      <c r="XY32" s="157">
        <v>0.84509678500000007</v>
      </c>
      <c r="XZ32" s="157">
        <v>0.84621696000000013</v>
      </c>
      <c r="YA32" s="157">
        <v>0.84733886500000011</v>
      </c>
      <c r="YB32" s="157">
        <v>0.84846250000000001</v>
      </c>
      <c r="YC32" s="157">
        <v>0.84958786499999983</v>
      </c>
      <c r="YD32" s="157">
        <v>0.8507149599999998</v>
      </c>
      <c r="YE32" s="157">
        <v>0.8518437849999998</v>
      </c>
      <c r="YF32" s="157">
        <v>0.85297433999999983</v>
      </c>
      <c r="YG32" s="157">
        <v>0.85410662499999968</v>
      </c>
      <c r="YH32" s="157">
        <v>0.85524063999999955</v>
      </c>
      <c r="YI32" s="157">
        <v>0.85637638499999946</v>
      </c>
      <c r="YJ32" s="157">
        <v>0.85751385999999941</v>
      </c>
      <c r="YK32" s="157">
        <v>0.85865306499999949</v>
      </c>
      <c r="YL32" s="157">
        <v>0.85979399999999939</v>
      </c>
      <c r="YM32" s="157">
        <v>0.86093666499999921</v>
      </c>
      <c r="YN32" s="157">
        <v>0.86208105999999929</v>
      </c>
      <c r="YO32" s="157">
        <v>0.86322718499999918</v>
      </c>
      <c r="YP32" s="157">
        <v>0.8643750399999991</v>
      </c>
      <c r="YQ32" s="157">
        <v>0.86552462499999905</v>
      </c>
      <c r="YR32" s="157">
        <v>0.86667593999999892</v>
      </c>
      <c r="YS32" s="157">
        <v>0.86782898499999872</v>
      </c>
      <c r="YT32" s="157">
        <v>0.86898375999999866</v>
      </c>
      <c r="YU32" s="157">
        <v>0.87014026499999853</v>
      </c>
      <c r="YV32" s="157">
        <v>0.87129849999999864</v>
      </c>
      <c r="YW32" s="157">
        <v>0.87245846499999857</v>
      </c>
      <c r="YX32" s="157">
        <v>0.87362015999999842</v>
      </c>
      <c r="YY32" s="157">
        <v>0.87478358499999842</v>
      </c>
      <c r="YZ32" s="157">
        <v>0.87594873999999834</v>
      </c>
      <c r="ZA32" s="157">
        <v>0.87711562499999829</v>
      </c>
      <c r="ZB32" s="157">
        <v>0.87828423999999827</v>
      </c>
      <c r="ZC32" s="157">
        <v>0.87945458499999818</v>
      </c>
      <c r="ZD32" s="157">
        <v>0.88062665999999812</v>
      </c>
      <c r="ZE32" s="157">
        <v>0.88180046499999809</v>
      </c>
      <c r="ZF32" s="157">
        <v>0.88297599999999787</v>
      </c>
      <c r="ZG32" s="157">
        <v>0.88415326499999791</v>
      </c>
      <c r="ZH32" s="157">
        <v>0.88533225999999787</v>
      </c>
      <c r="ZI32" s="157">
        <v>0.88651298499999764</v>
      </c>
      <c r="ZJ32" s="157">
        <v>0.88769543999999767</v>
      </c>
      <c r="ZK32" s="157">
        <v>0.88887962499999762</v>
      </c>
      <c r="ZL32" s="157">
        <v>0.89006553999999749</v>
      </c>
      <c r="ZM32" s="157">
        <v>0.89125318499999751</v>
      </c>
      <c r="ZN32" s="157">
        <v>0.89244255999999733</v>
      </c>
      <c r="ZO32" s="157">
        <v>0.8936336649999973</v>
      </c>
      <c r="ZP32" s="157">
        <v>0.89482649999999719</v>
      </c>
      <c r="ZQ32" s="157">
        <v>0.89602106499999712</v>
      </c>
      <c r="ZR32" s="157">
        <v>0.89721735999999708</v>
      </c>
      <c r="ZS32" s="157">
        <v>0.89841538499999696</v>
      </c>
      <c r="ZT32" s="157">
        <v>0.89961513999999698</v>
      </c>
      <c r="ZU32" s="157">
        <v>0.90081662499999682</v>
      </c>
      <c r="ZV32" s="157">
        <v>0.9020198399999968</v>
      </c>
      <c r="ZW32" s="157">
        <v>0.90322478499999681</v>
      </c>
      <c r="ZX32" s="157">
        <v>0.90443145999999675</v>
      </c>
      <c r="ZY32" s="157">
        <v>0.9056398649999966</v>
      </c>
      <c r="ZZ32" s="157">
        <v>0.90684999999999649</v>
      </c>
      <c r="AAA32" s="157">
        <v>0.90806186499999642</v>
      </c>
      <c r="AAB32" s="157">
        <v>0.90927545999999637</v>
      </c>
      <c r="AAC32" s="157">
        <v>0.91049078499999625</v>
      </c>
      <c r="AAD32" s="157">
        <v>0.91170783999999627</v>
      </c>
      <c r="AAE32" s="157">
        <v>0.91292662499999611</v>
      </c>
      <c r="AAF32" s="157">
        <v>0.91414713999999608</v>
      </c>
      <c r="AAG32" s="157">
        <v>0.91536938499999598</v>
      </c>
      <c r="AAH32" s="157">
        <v>0.91659335999999603</v>
      </c>
      <c r="AAI32" s="157">
        <v>0.91781906499999577</v>
      </c>
      <c r="AAJ32" s="157">
        <v>0.91904649999999577</v>
      </c>
      <c r="AAK32" s="157">
        <v>0.9202756649999958</v>
      </c>
      <c r="AAL32" s="157">
        <v>0.92150655999999553</v>
      </c>
      <c r="AAM32" s="157">
        <v>0.92273918499999552</v>
      </c>
      <c r="AAN32" s="157">
        <v>0.92397353999999554</v>
      </c>
      <c r="AAO32" s="157">
        <v>0.92520962499999537</v>
      </c>
      <c r="AAP32" s="157">
        <v>0.92644743999999524</v>
      </c>
      <c r="AAQ32" s="157">
        <v>0.92768698499999513</v>
      </c>
      <c r="AAR32" s="157">
        <v>0.92892825999999518</v>
      </c>
      <c r="AAS32" s="157">
        <v>0.93017126499999503</v>
      </c>
      <c r="AAT32" s="157">
        <v>0.93141599999999503</v>
      </c>
      <c r="AAU32" s="157">
        <v>0.93266246499999483</v>
      </c>
      <c r="AAV32" s="157">
        <v>0.93391065999999479</v>
      </c>
      <c r="AAW32" s="157">
        <v>0.93516058499999477</v>
      </c>
      <c r="AAX32" s="157">
        <v>0.93641223999999468</v>
      </c>
      <c r="AAY32" s="157">
        <v>0.93766562499999451</v>
      </c>
      <c r="AAZ32" s="157">
        <v>0.93892073999999459</v>
      </c>
      <c r="ABA32" s="157">
        <v>0.94017758499999449</v>
      </c>
      <c r="ABB32" s="157">
        <v>0.94143615999999442</v>
      </c>
      <c r="ABC32" s="157">
        <v>0.94269646499999427</v>
      </c>
      <c r="ABD32" s="157">
        <v>0.94395849999999426</v>
      </c>
      <c r="ABE32" s="157">
        <v>0.94522226499999418</v>
      </c>
      <c r="ABF32" s="157">
        <v>0.94648775999999402</v>
      </c>
      <c r="ABG32" s="157">
        <v>0.947754984999994</v>
      </c>
      <c r="ABH32" s="157">
        <v>0.9490239399999939</v>
      </c>
      <c r="ABI32" s="157">
        <v>0.95029462499999384</v>
      </c>
      <c r="ABJ32" s="157">
        <v>0.9515670399999937</v>
      </c>
      <c r="ABK32" s="157">
        <v>0.95284118499999371</v>
      </c>
      <c r="ABL32" s="157">
        <v>0.95411705999999352</v>
      </c>
      <c r="ABM32" s="157">
        <v>0.95539466499999348</v>
      </c>
      <c r="ABN32" s="157">
        <v>0.95667399999999336</v>
      </c>
      <c r="ABO32" s="157">
        <v>0.95795506499999339</v>
      </c>
      <c r="ABP32" s="157">
        <v>0.95923785999999323</v>
      </c>
      <c r="ABQ32" s="157">
        <v>0.96052238499999321</v>
      </c>
      <c r="ABR32" s="157">
        <v>0.961808639999993</v>
      </c>
      <c r="ABS32" s="157">
        <v>0.96309662499999305</v>
      </c>
      <c r="ABT32" s="157">
        <v>0.96438633999999301</v>
      </c>
      <c r="ABU32" s="157">
        <v>0.96567778499999279</v>
      </c>
      <c r="ABV32" s="157">
        <v>0.96697095999999272</v>
      </c>
      <c r="ABW32" s="157">
        <v>0.96826586499999268</v>
      </c>
      <c r="ABX32" s="157">
        <v>0.96956249999999256</v>
      </c>
      <c r="ABY32" s="157">
        <v>0.97086086499999258</v>
      </c>
      <c r="ABZ32" s="157">
        <v>0.97216095999999241</v>
      </c>
      <c r="ACA32" s="157">
        <v>0.97346278499999239</v>
      </c>
      <c r="ACB32" s="157">
        <v>0.97476633999999218</v>
      </c>
      <c r="ACC32" s="157">
        <v>0.97607162499999223</v>
      </c>
      <c r="ACD32" s="157">
        <v>0.97737863999999208</v>
      </c>
      <c r="ACE32" s="157">
        <v>0.97868738499999197</v>
      </c>
      <c r="ACF32" s="157">
        <v>0.97999785999999189</v>
      </c>
      <c r="ACG32" s="157">
        <v>0.98131006499999185</v>
      </c>
      <c r="ACH32" s="157">
        <v>0.98262399999999173</v>
      </c>
      <c r="ACI32" s="157">
        <v>0.98393966499999153</v>
      </c>
      <c r="ACJ32" s="157">
        <v>0.98525705999999158</v>
      </c>
      <c r="ACK32" s="157">
        <v>0.98657618499999156</v>
      </c>
      <c r="ACL32" s="157">
        <v>0.98789703999999146</v>
      </c>
      <c r="ACM32" s="157">
        <v>0.98921962499999128</v>
      </c>
      <c r="ACN32" s="157">
        <v>0.99054393999999124</v>
      </c>
      <c r="ACO32" s="157">
        <v>0.99186998499999102</v>
      </c>
      <c r="ACP32" s="157">
        <v>0.99319775999999105</v>
      </c>
      <c r="ACQ32" s="157">
        <v>0.994527264999991</v>
      </c>
      <c r="ACR32" s="157">
        <v>0.99585849999999088</v>
      </c>
      <c r="ACS32" s="157">
        <v>0.9971914649999909</v>
      </c>
      <c r="ACT32" s="157">
        <v>0.99852615999999073</v>
      </c>
      <c r="ACU32" s="157">
        <v>0.99986258499999048</v>
      </c>
      <c r="ACV32" s="157">
        <v>1.0012007399999905</v>
      </c>
      <c r="ACW32" s="157">
        <v>1.0025406249999904</v>
      </c>
      <c r="ACX32" s="157">
        <v>1.0038822399999905</v>
      </c>
      <c r="ACY32" s="157">
        <v>1.0052255849999903</v>
      </c>
      <c r="ACZ32" s="157">
        <v>1.0065706599999902</v>
      </c>
      <c r="ADA32" s="157">
        <v>1.00791746499999</v>
      </c>
      <c r="ADB32" s="157">
        <v>1.00926599999999</v>
      </c>
      <c r="ADC32" s="157">
        <v>1.0106162649999899</v>
      </c>
      <c r="ADD32" s="157">
        <v>1.0119682599999897</v>
      </c>
      <c r="ADE32" s="157">
        <v>1.0133219849999897</v>
      </c>
      <c r="ADF32" s="157">
        <v>1.0146774399999896</v>
      </c>
      <c r="ADG32" s="157">
        <v>1.0160346249999896</v>
      </c>
      <c r="ADH32" s="157">
        <v>1.0173935399999894</v>
      </c>
      <c r="ADI32" s="157">
        <v>1.0187541849999895</v>
      </c>
      <c r="ADJ32" s="157">
        <v>1.0201165599999893</v>
      </c>
      <c r="ADK32" s="157">
        <v>1.0214806649999892</v>
      </c>
      <c r="ADL32" s="157">
        <v>1.0228464999999891</v>
      </c>
      <c r="ADM32" s="157">
        <v>1.0242140649999889</v>
      </c>
      <c r="ADN32" s="157">
        <v>1.0255833599999888</v>
      </c>
      <c r="ADO32" s="157">
        <v>1.0269543849999889</v>
      </c>
      <c r="ADP32" s="157">
        <v>1.0283271399999887</v>
      </c>
      <c r="ADQ32" s="157">
        <v>1.0297016249999886</v>
      </c>
      <c r="ADR32" s="157">
        <v>1.0310778399999885</v>
      </c>
      <c r="ADS32" s="157">
        <v>1.0324557849999885</v>
      </c>
      <c r="ADT32" s="157">
        <v>1.0338354599999884</v>
      </c>
      <c r="ADU32" s="157">
        <v>1.0352168649999882</v>
      </c>
      <c r="ADV32" s="156">
        <v>1.0365999999999882</v>
      </c>
      <c r="ADW32" s="572"/>
    </row>
    <row r="33" spans="1:803" x14ac:dyDescent="0.3">
      <c r="A33" s="570">
        <v>7</v>
      </c>
      <c r="B33" s="78" t="s">
        <v>185</v>
      </c>
      <c r="C33" s="154">
        <v>0.48400086699999995</v>
      </c>
      <c r="D33" s="154">
        <v>0.48400346799999999</v>
      </c>
      <c r="E33" s="154">
        <v>0.48400780300000001</v>
      </c>
      <c r="F33" s="154">
        <v>0.48401387200000001</v>
      </c>
      <c r="G33" s="154">
        <v>0.48402167499999998</v>
      </c>
      <c r="H33" s="154">
        <v>0.48403121199999999</v>
      </c>
      <c r="I33" s="154">
        <v>0.48404248299999997</v>
      </c>
      <c r="J33" s="154">
        <v>0.48405548799999998</v>
      </c>
      <c r="K33" s="154">
        <v>0.48407022699999996</v>
      </c>
      <c r="L33" s="154">
        <v>0.48408669999999998</v>
      </c>
      <c r="M33" s="154">
        <v>0.48410490699999997</v>
      </c>
      <c r="N33" s="154">
        <v>0.484124848</v>
      </c>
      <c r="O33" s="154">
        <v>0.484146523</v>
      </c>
      <c r="P33" s="154">
        <v>0.48416993200000003</v>
      </c>
      <c r="Q33" s="155">
        <v>0.48419507500000003</v>
      </c>
      <c r="R33" s="155">
        <v>0.48422195199999996</v>
      </c>
      <c r="S33" s="155">
        <v>0.48425056300000002</v>
      </c>
      <c r="T33" s="155">
        <v>0.48428090800000001</v>
      </c>
      <c r="U33" s="155">
        <v>0.48431298699999997</v>
      </c>
      <c r="V33" s="155">
        <v>0.48434680000000002</v>
      </c>
      <c r="W33" s="155">
        <v>0.48438234699999994</v>
      </c>
      <c r="X33" s="155">
        <v>0.48441962799999999</v>
      </c>
      <c r="Y33" s="155">
        <v>0.48445864299999997</v>
      </c>
      <c r="Z33" s="155">
        <v>0.48449939199999997</v>
      </c>
      <c r="AA33" s="155">
        <v>0.48454187499999996</v>
      </c>
      <c r="AB33" s="155">
        <v>0.48458609199999997</v>
      </c>
      <c r="AC33" s="155">
        <v>0.48463204300000001</v>
      </c>
      <c r="AD33" s="155">
        <v>0.48467972799999998</v>
      </c>
      <c r="AE33" s="155">
        <v>0.48472914699999997</v>
      </c>
      <c r="AF33" s="155">
        <v>0.48478029999999994</v>
      </c>
      <c r="AG33" s="155">
        <v>0.484833187</v>
      </c>
      <c r="AH33" s="155">
        <v>0.48488780800000003</v>
      </c>
      <c r="AI33" s="155">
        <v>0.48494416299999998</v>
      </c>
      <c r="AJ33" s="155">
        <v>0.48500225199999997</v>
      </c>
      <c r="AK33" s="155">
        <v>0.48506207500000004</v>
      </c>
      <c r="AL33" s="155">
        <v>0.48512363199999997</v>
      </c>
      <c r="AM33" s="155">
        <v>0.48518692299999999</v>
      </c>
      <c r="AN33" s="155">
        <v>0.48525194799999999</v>
      </c>
      <c r="AO33" s="155">
        <v>0.48531870700000002</v>
      </c>
      <c r="AP33" s="155">
        <v>0.48538719999999996</v>
      </c>
      <c r="AQ33" s="155">
        <v>0.485457427</v>
      </c>
      <c r="AR33" s="155">
        <v>0.48552938800000001</v>
      </c>
      <c r="AS33" s="155">
        <v>0.48560308299999994</v>
      </c>
      <c r="AT33" s="155">
        <v>0.48567851200000001</v>
      </c>
      <c r="AU33" s="155">
        <v>0.485755675</v>
      </c>
      <c r="AV33" s="155">
        <v>0.48583457199999996</v>
      </c>
      <c r="AW33" s="155">
        <v>0.48591520300000002</v>
      </c>
      <c r="AX33" s="155">
        <v>0.48599756799999999</v>
      </c>
      <c r="AY33" s="155">
        <v>0.486081667</v>
      </c>
      <c r="AZ33" s="155">
        <v>0.48616749999999997</v>
      </c>
      <c r="BA33" s="155">
        <v>0.48625506699999993</v>
      </c>
      <c r="BB33" s="155">
        <v>0.48634436799999997</v>
      </c>
      <c r="BC33" s="155">
        <v>0.48643540299999999</v>
      </c>
      <c r="BD33" s="155">
        <v>0.48652817200000004</v>
      </c>
      <c r="BE33" s="155">
        <v>0.486622675</v>
      </c>
      <c r="BF33" s="155">
        <v>0.48671891199999995</v>
      </c>
      <c r="BG33" s="155">
        <v>0.48681688299999998</v>
      </c>
      <c r="BH33" s="155">
        <v>0.48691658799999998</v>
      </c>
      <c r="BI33" s="155">
        <v>0.48701802699999996</v>
      </c>
      <c r="BJ33" s="155">
        <v>0.48712119999999998</v>
      </c>
      <c r="BK33" s="155">
        <v>0.48722610699999996</v>
      </c>
      <c r="BL33" s="155">
        <v>0.48733274799999998</v>
      </c>
      <c r="BM33" s="155">
        <v>0.48744112299999998</v>
      </c>
      <c r="BN33" s="155">
        <v>0.487551232</v>
      </c>
      <c r="BO33" s="155">
        <v>0.48766307499999995</v>
      </c>
      <c r="BP33" s="155">
        <v>0.48777665200000003</v>
      </c>
      <c r="BQ33" s="155">
        <v>0.48789196299999998</v>
      </c>
      <c r="BR33" s="155">
        <v>0.48800900800000002</v>
      </c>
      <c r="BS33" s="155">
        <v>0.48812778699999998</v>
      </c>
      <c r="BT33" s="155">
        <v>0.48824829999999997</v>
      </c>
      <c r="BU33" s="155">
        <v>0.48837054699999993</v>
      </c>
      <c r="BV33" s="155">
        <v>0.48849452799999993</v>
      </c>
      <c r="BW33" s="155">
        <v>0.48862024299999995</v>
      </c>
      <c r="BX33" s="155">
        <v>0.48874769199999996</v>
      </c>
      <c r="BY33" s="155">
        <v>0.48887687499999999</v>
      </c>
      <c r="BZ33" s="155">
        <v>0.48900779199999994</v>
      </c>
      <c r="CA33" s="155">
        <v>0.48914044299999998</v>
      </c>
      <c r="CB33" s="155">
        <v>0.48927482799999999</v>
      </c>
      <c r="CC33" s="155">
        <v>0.48941094699999993</v>
      </c>
      <c r="CD33" s="155">
        <v>0.48954879999999995</v>
      </c>
      <c r="CE33" s="155">
        <v>0.489688387</v>
      </c>
      <c r="CF33" s="155">
        <v>0.48982970799999997</v>
      </c>
      <c r="CG33" s="155">
        <v>0.48997276299999998</v>
      </c>
      <c r="CH33" s="155">
        <v>0.49011755199999996</v>
      </c>
      <c r="CI33" s="155">
        <v>0.49026407499999997</v>
      </c>
      <c r="CJ33" s="155">
        <v>0.49041233199999995</v>
      </c>
      <c r="CK33" s="155">
        <v>0.49056232299999997</v>
      </c>
      <c r="CL33" s="155">
        <v>0.49071404799999996</v>
      </c>
      <c r="CM33" s="155">
        <v>0.49086750699999998</v>
      </c>
      <c r="CN33" s="155">
        <v>0.49102269999999998</v>
      </c>
      <c r="CO33" s="155">
        <v>0.49117962699999995</v>
      </c>
      <c r="CP33" s="155">
        <v>0.49133828799999996</v>
      </c>
      <c r="CQ33" s="155">
        <v>0.49149868299999994</v>
      </c>
      <c r="CR33" s="155">
        <v>0.49166081199999995</v>
      </c>
      <c r="CS33" s="155">
        <v>0.49182467499999993</v>
      </c>
      <c r="CT33" s="155">
        <v>0.49199027199999995</v>
      </c>
      <c r="CU33" s="155">
        <v>0.49215760299999994</v>
      </c>
      <c r="CV33" s="155">
        <v>0.49232666799999997</v>
      </c>
      <c r="CW33" s="155">
        <v>0.49249746699999997</v>
      </c>
      <c r="CX33" s="155">
        <v>0.49266999999999994</v>
      </c>
      <c r="CY33" s="154">
        <v>0.49284426699999995</v>
      </c>
      <c r="CZ33" s="154">
        <v>0.49302026799999993</v>
      </c>
      <c r="DA33" s="154">
        <v>0.493198003</v>
      </c>
      <c r="DB33" s="154">
        <v>0.49337747199999993</v>
      </c>
      <c r="DC33" s="154">
        <v>0.49355867499999995</v>
      </c>
      <c r="DD33" s="154">
        <v>0.49374161199999994</v>
      </c>
      <c r="DE33" s="154">
        <v>0.49392628299999991</v>
      </c>
      <c r="DF33" s="154">
        <v>0.49411268799999997</v>
      </c>
      <c r="DG33" s="154">
        <v>0.49430082699999994</v>
      </c>
      <c r="DH33" s="154">
        <v>0.49449069999999989</v>
      </c>
      <c r="DI33" s="154">
        <v>0.49468230699999993</v>
      </c>
      <c r="DJ33" s="154">
        <v>0.49487564799999995</v>
      </c>
      <c r="DK33" s="154">
        <v>0.49507072299999999</v>
      </c>
      <c r="DL33" s="155">
        <v>0.49526753199999995</v>
      </c>
      <c r="DM33" s="155">
        <v>0.49546607499999995</v>
      </c>
      <c r="DN33" s="155">
        <v>0.49566635199999992</v>
      </c>
      <c r="DO33" s="155">
        <v>0.49586836299999992</v>
      </c>
      <c r="DP33" s="155">
        <v>0.4960721079999999</v>
      </c>
      <c r="DQ33" s="155">
        <v>0.49627758699999996</v>
      </c>
      <c r="DR33" s="155">
        <v>0.49648479999999995</v>
      </c>
      <c r="DS33" s="155">
        <v>0.49669374699999991</v>
      </c>
      <c r="DT33" s="155">
        <v>0.4969044279999999</v>
      </c>
      <c r="DU33" s="155">
        <v>0.49711684299999992</v>
      </c>
      <c r="DV33" s="155">
        <v>0.49733099199999992</v>
      </c>
      <c r="DW33" s="155">
        <v>0.49754687499999994</v>
      </c>
      <c r="DX33" s="155">
        <v>0.49776449199999995</v>
      </c>
      <c r="DY33" s="155">
        <v>0.49798384299999993</v>
      </c>
      <c r="DZ33" s="155">
        <v>0.49820492799999988</v>
      </c>
      <c r="EA33" s="155">
        <v>0.49842774699999992</v>
      </c>
      <c r="EB33" s="155">
        <v>0.49865229999999988</v>
      </c>
      <c r="EC33" s="155">
        <v>0.49887858699999987</v>
      </c>
      <c r="ED33" s="155">
        <v>0.4991066079999999</v>
      </c>
      <c r="EE33" s="155">
        <v>0.49933636299999989</v>
      </c>
      <c r="EF33" s="155">
        <v>0.49956785199999992</v>
      </c>
      <c r="EG33" s="155">
        <v>0.49980107499999987</v>
      </c>
      <c r="EH33" s="155">
        <v>0.50003603199999991</v>
      </c>
      <c r="EI33" s="155">
        <v>0.50027272299999992</v>
      </c>
      <c r="EJ33" s="155">
        <v>0.50051114799999996</v>
      </c>
      <c r="EK33" s="155">
        <v>0.50075130699999992</v>
      </c>
      <c r="EL33" s="155">
        <v>0.50099319999999992</v>
      </c>
      <c r="EM33" s="155">
        <v>0.50123682699999994</v>
      </c>
      <c r="EN33" s="155">
        <v>0.50148218799999988</v>
      </c>
      <c r="EO33" s="155">
        <v>0.50172928299999986</v>
      </c>
      <c r="EP33" s="155">
        <v>0.50197811199999987</v>
      </c>
      <c r="EQ33" s="155">
        <v>0.5022286749999999</v>
      </c>
      <c r="ER33" s="155">
        <v>0.50248097199999986</v>
      </c>
      <c r="ES33" s="155">
        <v>0.50273500299999985</v>
      </c>
      <c r="ET33" s="155">
        <v>0.50299076799999987</v>
      </c>
      <c r="EU33" s="155">
        <v>0.50324826699999992</v>
      </c>
      <c r="EV33" s="155">
        <v>0.50350749999999989</v>
      </c>
      <c r="EW33" s="155">
        <v>0.50376846699999989</v>
      </c>
      <c r="EX33" s="155">
        <v>0.50403116799999992</v>
      </c>
      <c r="EY33" s="155">
        <v>0.50429560299999987</v>
      </c>
      <c r="EZ33" s="155">
        <v>0.50456177199999985</v>
      </c>
      <c r="FA33" s="155">
        <v>0.50482967499999987</v>
      </c>
      <c r="FB33" s="155">
        <v>0.50509931199999991</v>
      </c>
      <c r="FC33" s="155">
        <v>0.50537068299999988</v>
      </c>
      <c r="FD33" s="155">
        <v>0.50564378799999987</v>
      </c>
      <c r="FE33" s="155">
        <v>0.5059186269999999</v>
      </c>
      <c r="FF33" s="155">
        <v>0.50619519999999985</v>
      </c>
      <c r="FG33" s="155">
        <v>0.50647350699999993</v>
      </c>
      <c r="FH33" s="155">
        <v>0.50675354799999983</v>
      </c>
      <c r="FI33" s="155">
        <v>0.50703532299999987</v>
      </c>
      <c r="FJ33" s="155">
        <v>0.50731883199999994</v>
      </c>
      <c r="FK33" s="155">
        <v>0.50760407499999982</v>
      </c>
      <c r="FL33" s="155">
        <v>0.50789105199999984</v>
      </c>
      <c r="FM33" s="155">
        <v>0.5081797629999999</v>
      </c>
      <c r="FN33" s="155">
        <v>0.50847020799999987</v>
      </c>
      <c r="FO33" s="155">
        <v>0.50876238699999987</v>
      </c>
      <c r="FP33" s="155">
        <v>0.50905629999999991</v>
      </c>
      <c r="FQ33" s="155">
        <v>0.50935194699999986</v>
      </c>
      <c r="FR33" s="155">
        <v>0.50964932799999996</v>
      </c>
      <c r="FS33" s="155">
        <v>0.50994844299999986</v>
      </c>
      <c r="FT33" s="155">
        <v>0.51024929199999991</v>
      </c>
      <c r="FU33" s="155">
        <v>0.51055187499999999</v>
      </c>
      <c r="FV33" s="155">
        <v>0.51085619199999999</v>
      </c>
      <c r="FW33" s="155">
        <v>0.51116224299999991</v>
      </c>
      <c r="FX33" s="155">
        <v>0.51147002799999997</v>
      </c>
      <c r="FY33" s="155">
        <v>0.51177954699999995</v>
      </c>
      <c r="FZ33" s="155">
        <v>0.51209079999999996</v>
      </c>
      <c r="GA33" s="155">
        <v>0.51240378699999989</v>
      </c>
      <c r="GB33" s="155">
        <v>0.51271850799999996</v>
      </c>
      <c r="GC33" s="155">
        <v>0.51303496299999996</v>
      </c>
      <c r="GD33" s="155">
        <v>0.51335315199999998</v>
      </c>
      <c r="GE33" s="155">
        <v>0.51367307499999992</v>
      </c>
      <c r="GF33" s="155">
        <v>0.51399473200000001</v>
      </c>
      <c r="GG33" s="155">
        <v>0.51431812300000002</v>
      </c>
      <c r="GH33" s="155">
        <v>0.51464324800000005</v>
      </c>
      <c r="GI33" s="155">
        <v>0.51497010700000001</v>
      </c>
      <c r="GJ33" s="155">
        <v>0.5152987</v>
      </c>
      <c r="GK33" s="155">
        <v>0.51562902700000002</v>
      </c>
      <c r="GL33" s="155">
        <v>0.51596108799999996</v>
      </c>
      <c r="GM33" s="155">
        <v>0.51629488300000004</v>
      </c>
      <c r="GN33" s="155">
        <v>0.51663041200000004</v>
      </c>
      <c r="GO33" s="155">
        <v>0.51696767499999996</v>
      </c>
      <c r="GP33" s="155">
        <v>0.51730667200000002</v>
      </c>
      <c r="GQ33" s="155">
        <v>0.51764740300000001</v>
      </c>
      <c r="GR33" s="155">
        <v>0.51798986800000002</v>
      </c>
      <c r="GS33" s="155">
        <v>0.51833406700000006</v>
      </c>
      <c r="GT33" s="155">
        <v>0.51868000000000003</v>
      </c>
      <c r="GU33" s="155">
        <v>0.51902766700000003</v>
      </c>
      <c r="GV33" s="155">
        <v>0.51937706800000005</v>
      </c>
      <c r="GW33" s="155">
        <v>0.519728203</v>
      </c>
      <c r="GX33" s="155">
        <v>0.52008107199999998</v>
      </c>
      <c r="GY33" s="155">
        <v>0.52043567499999999</v>
      </c>
      <c r="GZ33" s="155">
        <v>0.52079201200000003</v>
      </c>
      <c r="HA33" s="155">
        <v>0.52115008299999999</v>
      </c>
      <c r="HB33" s="155">
        <v>0.52150988799999998</v>
      </c>
      <c r="HC33" s="155">
        <v>0.521871427</v>
      </c>
      <c r="HD33" s="155">
        <v>0.52223470000000005</v>
      </c>
      <c r="HE33" s="155">
        <v>0.52259970700000002</v>
      </c>
      <c r="HF33" s="155">
        <v>0.52296644800000003</v>
      </c>
      <c r="HG33" s="155">
        <v>0.52333492300000006</v>
      </c>
      <c r="HH33" s="155">
        <v>0.52370513200000002</v>
      </c>
      <c r="HI33" s="155">
        <v>0.52407707500000011</v>
      </c>
      <c r="HJ33" s="155">
        <v>0.52445075200000002</v>
      </c>
      <c r="HK33" s="155">
        <v>0.52482616300000007</v>
      </c>
      <c r="HL33" s="155">
        <v>0.52520330800000015</v>
      </c>
      <c r="HM33" s="155">
        <v>0.52558218700000015</v>
      </c>
      <c r="HN33" s="155">
        <v>0.52596280000000006</v>
      </c>
      <c r="HO33" s="155">
        <v>0.52634514700000012</v>
      </c>
      <c r="HP33" s="155">
        <v>0.5267292280000001</v>
      </c>
      <c r="HQ33" s="155">
        <v>0.52711504300000012</v>
      </c>
      <c r="HR33" s="155">
        <v>0.52750259200000005</v>
      </c>
      <c r="HS33" s="155">
        <v>0.52789187500000012</v>
      </c>
      <c r="HT33" s="155">
        <v>0.52828289200000011</v>
      </c>
      <c r="HU33" s="155">
        <v>0.52867564300000014</v>
      </c>
      <c r="HV33" s="155">
        <v>0.52907012800000019</v>
      </c>
      <c r="HW33" s="155">
        <v>0.52946634700000017</v>
      </c>
      <c r="HX33" s="155">
        <v>0.52986430000000018</v>
      </c>
      <c r="HY33" s="155">
        <v>0.5302639870000001</v>
      </c>
      <c r="HZ33" s="155">
        <v>0.53066540800000017</v>
      </c>
      <c r="IA33" s="155">
        <v>0.53106856300000016</v>
      </c>
      <c r="IB33" s="155">
        <v>0.53147345200000018</v>
      </c>
      <c r="IC33" s="155">
        <v>0.53188007500000023</v>
      </c>
      <c r="ID33" s="155">
        <v>0.5322884320000002</v>
      </c>
      <c r="IE33" s="155">
        <v>0.5326985230000002</v>
      </c>
      <c r="IF33" s="155">
        <v>0.53311034800000023</v>
      </c>
      <c r="IG33" s="155">
        <v>0.53352390700000019</v>
      </c>
      <c r="IH33" s="155">
        <v>0.53393920000000028</v>
      </c>
      <c r="II33" s="155">
        <v>0.53435622700000029</v>
      </c>
      <c r="IJ33" s="155">
        <v>0.53477498800000023</v>
      </c>
      <c r="IK33" s="155">
        <v>0.5351954830000003</v>
      </c>
      <c r="IL33" s="155">
        <v>0.53561771200000019</v>
      </c>
      <c r="IM33" s="155">
        <v>0.53604167500000022</v>
      </c>
      <c r="IN33" s="155">
        <v>0.53646737200000028</v>
      </c>
      <c r="IO33" s="155">
        <v>0.53689480300000025</v>
      </c>
      <c r="IP33" s="155">
        <v>0.53732396800000037</v>
      </c>
      <c r="IQ33" s="155">
        <v>0.5377548670000003</v>
      </c>
      <c r="IR33" s="155">
        <v>0.53818750000000026</v>
      </c>
      <c r="IS33" s="155">
        <v>0.53862186700000025</v>
      </c>
      <c r="IT33" s="155">
        <v>0.53905796800000028</v>
      </c>
      <c r="IU33" s="155">
        <v>0.53949580300000033</v>
      </c>
      <c r="IV33" s="155">
        <v>0.5399353720000003</v>
      </c>
      <c r="IW33" s="155">
        <v>0.54037667500000031</v>
      </c>
      <c r="IX33" s="155">
        <v>0.54081971200000034</v>
      </c>
      <c r="IY33" s="155">
        <v>0.54126448300000041</v>
      </c>
      <c r="IZ33" s="155">
        <v>0.54171098800000039</v>
      </c>
      <c r="JA33" s="155">
        <v>0.54215922700000041</v>
      </c>
      <c r="JB33" s="155">
        <v>0.54260920000000046</v>
      </c>
      <c r="JC33" s="155">
        <v>0.54306090700000043</v>
      </c>
      <c r="JD33" s="155">
        <v>0.54351434800000031</v>
      </c>
      <c r="JE33" s="155">
        <v>0.54396952300000034</v>
      </c>
      <c r="JF33" s="155">
        <v>0.5444264320000004</v>
      </c>
      <c r="JG33" s="155">
        <v>0.54488507500000039</v>
      </c>
      <c r="JH33" s="155">
        <v>0.5453454520000004</v>
      </c>
      <c r="JI33" s="155">
        <v>0.54580756300000044</v>
      </c>
      <c r="JJ33" s="155">
        <v>0.5462714080000004</v>
      </c>
      <c r="JK33" s="155">
        <v>0.54673698700000051</v>
      </c>
      <c r="JL33" s="155">
        <v>0.54720430000000042</v>
      </c>
      <c r="JM33" s="155">
        <v>0.54767334700000048</v>
      </c>
      <c r="JN33" s="155">
        <v>0.54814412800000045</v>
      </c>
      <c r="JO33" s="155">
        <v>0.54861664300000046</v>
      </c>
      <c r="JP33" s="155">
        <v>0.5490908920000005</v>
      </c>
      <c r="JQ33" s="155">
        <v>0.54956687500000045</v>
      </c>
      <c r="JR33" s="155">
        <v>0.55004459200000044</v>
      </c>
      <c r="JS33" s="155">
        <v>0.55052404300000046</v>
      </c>
      <c r="JT33" s="155">
        <v>0.55100522800000051</v>
      </c>
      <c r="JU33" s="155">
        <v>0.55148814700000048</v>
      </c>
      <c r="JV33" s="155">
        <v>0.5519728000000006</v>
      </c>
      <c r="JW33" s="155">
        <v>0.55245918700000052</v>
      </c>
      <c r="JX33" s="155">
        <v>0.55294730800000058</v>
      </c>
      <c r="JY33" s="155">
        <v>0.55343716300000056</v>
      </c>
      <c r="JZ33" s="155">
        <v>0.55392875200000058</v>
      </c>
      <c r="KA33" s="155">
        <v>0.55442207500000062</v>
      </c>
      <c r="KB33" s="155">
        <v>0.55491713200000059</v>
      </c>
      <c r="KC33" s="155">
        <v>0.55541392300000059</v>
      </c>
      <c r="KD33" s="155">
        <v>0.55591244800000061</v>
      </c>
      <c r="KE33" s="155">
        <v>0.55641270700000067</v>
      </c>
      <c r="KF33" s="155">
        <v>0.55691470000000065</v>
      </c>
      <c r="KG33" s="155">
        <v>0.55741842700000066</v>
      </c>
      <c r="KH33" s="155">
        <v>0.5579238880000007</v>
      </c>
      <c r="KI33" s="155">
        <v>0.55843108300000066</v>
      </c>
      <c r="KJ33" s="155">
        <v>0.55894001200000065</v>
      </c>
      <c r="KK33" s="155">
        <v>0.55945067500000067</v>
      </c>
      <c r="KL33" s="155">
        <v>0.55996307200000073</v>
      </c>
      <c r="KM33" s="155">
        <v>0.5604772030000007</v>
      </c>
      <c r="KN33" s="155">
        <v>0.56099306800000071</v>
      </c>
      <c r="KO33" s="155">
        <v>0.56151066700000074</v>
      </c>
      <c r="KP33" s="155">
        <v>0.5620300000000007</v>
      </c>
      <c r="KQ33" s="154">
        <v>0.56255106700000079</v>
      </c>
      <c r="KR33" s="154">
        <v>0.5630738680000007</v>
      </c>
      <c r="KS33" s="154">
        <v>0.56359840300000075</v>
      </c>
      <c r="KT33" s="154">
        <v>0.56412467200000083</v>
      </c>
      <c r="KU33" s="154">
        <v>0.56465267500000083</v>
      </c>
      <c r="KV33" s="154">
        <v>0.56518241200000074</v>
      </c>
      <c r="KW33" s="154">
        <v>0.56571388300000081</v>
      </c>
      <c r="KX33" s="154">
        <v>0.56624708800000079</v>
      </c>
      <c r="KY33" s="154">
        <v>0.5667820270000008</v>
      </c>
      <c r="KZ33" s="154">
        <v>0.56731870000000084</v>
      </c>
      <c r="LA33" s="154">
        <v>0.5678571070000008</v>
      </c>
      <c r="LB33" s="154">
        <v>0.5683972480000008</v>
      </c>
      <c r="LC33" s="154">
        <v>0.56893912300000093</v>
      </c>
      <c r="LD33" s="155">
        <v>0.56948273200000088</v>
      </c>
      <c r="LE33" s="155">
        <v>0.57002807500000086</v>
      </c>
      <c r="LF33" s="155">
        <v>0.57057515200000086</v>
      </c>
      <c r="LG33" s="155">
        <v>0.5711239630000009</v>
      </c>
      <c r="LH33" s="155">
        <v>0.57167450800000086</v>
      </c>
      <c r="LI33" s="155">
        <v>0.57222678700000096</v>
      </c>
      <c r="LJ33" s="155">
        <v>0.57278080000000098</v>
      </c>
      <c r="LK33" s="155">
        <v>0.57333654700000092</v>
      </c>
      <c r="LL33" s="155">
        <v>0.573894028000001</v>
      </c>
      <c r="LM33" s="155">
        <v>0.574453243000001</v>
      </c>
      <c r="LN33" s="155">
        <v>0.57501419200000103</v>
      </c>
      <c r="LO33" s="155">
        <v>0.57557687500000099</v>
      </c>
      <c r="LP33" s="155">
        <v>0.57614129200000097</v>
      </c>
      <c r="LQ33" s="155">
        <v>0.57670744300000099</v>
      </c>
      <c r="LR33" s="155">
        <v>0.57727532800000103</v>
      </c>
      <c r="LS33" s="155">
        <v>0.577844947000001</v>
      </c>
      <c r="LT33" s="155">
        <v>0.5784163000000011</v>
      </c>
      <c r="LU33" s="155">
        <v>0.57898938700000113</v>
      </c>
      <c r="LV33" s="155">
        <v>0.57956420800000108</v>
      </c>
      <c r="LW33" s="155">
        <v>0.58014076300000117</v>
      </c>
      <c r="LX33" s="155">
        <v>0.58071905200000107</v>
      </c>
      <c r="LY33" s="155">
        <v>0.58129907500000111</v>
      </c>
      <c r="LZ33" s="155">
        <v>0.58188083200000107</v>
      </c>
      <c r="MA33" s="155">
        <v>0.58246432300000106</v>
      </c>
      <c r="MB33" s="155">
        <v>0.58304954800000119</v>
      </c>
      <c r="MC33" s="155">
        <v>0.58363650700000114</v>
      </c>
      <c r="MD33" s="155">
        <v>0.58422520000000122</v>
      </c>
      <c r="ME33" s="155">
        <v>0.58481562700000123</v>
      </c>
      <c r="MF33" s="155">
        <v>0.58540778800000115</v>
      </c>
      <c r="MG33" s="155">
        <v>0.58600168300000122</v>
      </c>
      <c r="MH33" s="155">
        <v>0.5865973120000012</v>
      </c>
      <c r="MI33" s="155">
        <v>0.58719467500000122</v>
      </c>
      <c r="MJ33" s="155">
        <v>0.58779377200000127</v>
      </c>
      <c r="MK33" s="155">
        <v>0.58839460300000124</v>
      </c>
      <c r="ML33" s="155">
        <v>0.58899716800000124</v>
      </c>
      <c r="MM33" s="155">
        <v>0.58960146700000127</v>
      </c>
      <c r="MN33" s="155">
        <v>0.59020750000000133</v>
      </c>
      <c r="MO33" s="155">
        <v>0.59081526700000131</v>
      </c>
      <c r="MP33" s="155">
        <v>0.59142476800000132</v>
      </c>
      <c r="MQ33" s="155">
        <v>0.59203600300000137</v>
      </c>
      <c r="MR33" s="155">
        <v>0.59264897200000133</v>
      </c>
      <c r="MS33" s="155">
        <v>0.59326367500000132</v>
      </c>
      <c r="MT33" s="155">
        <v>0.59388011200000135</v>
      </c>
      <c r="MU33" s="155">
        <v>0.5944982830000014</v>
      </c>
      <c r="MV33" s="155">
        <v>0.59511818800000138</v>
      </c>
      <c r="MW33" s="155">
        <v>0.59573982700000139</v>
      </c>
      <c r="MX33" s="155">
        <v>0.59636320000000143</v>
      </c>
      <c r="MY33" s="155">
        <v>0.59698830700000149</v>
      </c>
      <c r="MZ33" s="155">
        <v>0.59761514800000137</v>
      </c>
      <c r="NA33" s="155">
        <v>0.5982437230000015</v>
      </c>
      <c r="NB33" s="155">
        <v>0.59887403200000144</v>
      </c>
      <c r="NC33" s="155">
        <v>0.59950607500000141</v>
      </c>
      <c r="ND33" s="155">
        <v>0.60013985200000153</v>
      </c>
      <c r="NE33" s="155">
        <v>0.60077536300000145</v>
      </c>
      <c r="NF33" s="155">
        <v>0.60141260800000151</v>
      </c>
      <c r="NG33" s="155">
        <v>0.6020515870000015</v>
      </c>
      <c r="NH33" s="155">
        <v>0.60269230000000151</v>
      </c>
      <c r="NI33" s="155">
        <v>0.60333474700000156</v>
      </c>
      <c r="NJ33" s="155">
        <v>0.60397892800000152</v>
      </c>
      <c r="NK33" s="155">
        <v>0.60462484300000152</v>
      </c>
      <c r="NL33" s="155">
        <v>0.60527249200000155</v>
      </c>
      <c r="NM33" s="155">
        <v>0.60592187500000161</v>
      </c>
      <c r="NN33" s="155">
        <v>0.60657299200000159</v>
      </c>
      <c r="NO33" s="155">
        <v>0.6072258430000016</v>
      </c>
      <c r="NP33" s="155">
        <v>0.60788042800000164</v>
      </c>
      <c r="NQ33" s="155">
        <v>0.60853674700000171</v>
      </c>
      <c r="NR33" s="155">
        <v>0.6091948000000017</v>
      </c>
      <c r="NS33" s="155">
        <v>0.60985458700000161</v>
      </c>
      <c r="NT33" s="155">
        <v>0.61051610800000167</v>
      </c>
      <c r="NU33" s="155">
        <v>0.61117936300000175</v>
      </c>
      <c r="NV33" s="155">
        <v>0.61184435200000176</v>
      </c>
      <c r="NW33" s="155">
        <v>0.61251107500000179</v>
      </c>
      <c r="NX33" s="155">
        <v>0.61317953200000175</v>
      </c>
      <c r="NY33" s="155">
        <v>0.61384972300000173</v>
      </c>
      <c r="NZ33" s="155">
        <v>0.61452164800000175</v>
      </c>
      <c r="OA33" s="155">
        <v>0.6151953070000018</v>
      </c>
      <c r="OB33" s="155">
        <v>0.61587070000000177</v>
      </c>
      <c r="OC33" s="155">
        <v>0.61654782700000188</v>
      </c>
      <c r="OD33" s="155">
        <v>0.61722668800000191</v>
      </c>
      <c r="OE33" s="155">
        <v>0.61790728300000186</v>
      </c>
      <c r="OF33" s="155">
        <v>0.61858961200000184</v>
      </c>
      <c r="OG33" s="155">
        <v>0.61927367500000186</v>
      </c>
      <c r="OH33" s="155">
        <v>0.6199594720000019</v>
      </c>
      <c r="OI33" s="155">
        <v>0.62064700300000186</v>
      </c>
      <c r="OJ33" s="155">
        <v>0.62133626800000197</v>
      </c>
      <c r="OK33" s="155">
        <v>0.62202726700000199</v>
      </c>
      <c r="OL33" s="155">
        <v>0.62272000000000194</v>
      </c>
      <c r="OM33" s="160">
        <v>0.62341446700000003</v>
      </c>
      <c r="ON33" s="160">
        <v>0.62411066800000004</v>
      </c>
      <c r="OO33" s="160">
        <v>0.62480860300000007</v>
      </c>
      <c r="OP33" s="160">
        <v>0.62550827200000003</v>
      </c>
      <c r="OQ33" s="160">
        <v>0.62620967500000002</v>
      </c>
      <c r="OR33" s="160">
        <v>0.62691281200000004</v>
      </c>
      <c r="OS33" s="160">
        <v>0.62761768300000009</v>
      </c>
      <c r="OT33" s="160">
        <v>0.62832428800000006</v>
      </c>
      <c r="OU33" s="160">
        <v>0.62903262700000018</v>
      </c>
      <c r="OV33" s="160">
        <v>0.6297427000000001</v>
      </c>
      <c r="OW33" s="160">
        <v>0.63045450700000005</v>
      </c>
      <c r="OX33" s="160">
        <v>0.63116804800000015</v>
      </c>
      <c r="OY33" s="160">
        <v>0.63188332300000016</v>
      </c>
      <c r="OZ33" s="160">
        <v>0.6326003320000001</v>
      </c>
      <c r="PA33" s="161">
        <v>0.63331907500000018</v>
      </c>
      <c r="PB33" s="161">
        <v>0.63403955200000017</v>
      </c>
      <c r="PC33" s="161">
        <v>0.6347617630000002</v>
      </c>
      <c r="PD33" s="161">
        <v>0.63548570800000026</v>
      </c>
      <c r="PE33" s="161">
        <v>0.63621138700000013</v>
      </c>
      <c r="PF33" s="161">
        <v>0.63693880000000025</v>
      </c>
      <c r="PG33" s="161">
        <v>0.63766794700000018</v>
      </c>
      <c r="PH33" s="161">
        <v>0.63839882800000025</v>
      </c>
      <c r="PI33" s="161">
        <v>0.63913144300000024</v>
      </c>
      <c r="PJ33" s="161">
        <v>0.63986579200000027</v>
      </c>
      <c r="PK33" s="161">
        <v>0.64060187500000021</v>
      </c>
      <c r="PL33" s="161">
        <v>0.64133969200000029</v>
      </c>
      <c r="PM33" s="161">
        <v>0.6420792430000003</v>
      </c>
      <c r="PN33" s="161">
        <v>0.64282052800000034</v>
      </c>
      <c r="PO33" s="161">
        <v>0.64356354700000029</v>
      </c>
      <c r="PP33" s="161">
        <v>0.64430830000000028</v>
      </c>
      <c r="PQ33" s="161">
        <v>0.6450547870000003</v>
      </c>
      <c r="PR33" s="161">
        <v>0.64580300800000034</v>
      </c>
      <c r="PS33" s="161">
        <v>0.64655296300000031</v>
      </c>
      <c r="PT33" s="161">
        <v>0.64730465200000042</v>
      </c>
      <c r="PU33" s="161">
        <v>0.64805807500000046</v>
      </c>
      <c r="PV33" s="161">
        <v>0.64881323200000041</v>
      </c>
      <c r="PW33" s="161">
        <v>0.64957012300000028</v>
      </c>
      <c r="PX33" s="161">
        <v>0.6503287480000004</v>
      </c>
      <c r="PY33" s="161">
        <v>0.65108910700000033</v>
      </c>
      <c r="PZ33" s="161">
        <v>0.65185120000000041</v>
      </c>
      <c r="QA33" s="161">
        <v>0.65261502700000051</v>
      </c>
      <c r="QB33" s="161">
        <v>0.65338058800000043</v>
      </c>
      <c r="QC33" s="161">
        <v>0.6541478830000006</v>
      </c>
      <c r="QD33" s="161">
        <v>0.65491691200000046</v>
      </c>
      <c r="QE33" s="161">
        <v>0.65568767500000047</v>
      </c>
      <c r="QF33" s="161">
        <v>0.65646017200000051</v>
      </c>
      <c r="QG33" s="161">
        <v>0.65723440300000047</v>
      </c>
      <c r="QH33" s="161">
        <v>0.65801036800000046</v>
      </c>
      <c r="QI33" s="161">
        <v>0.65878806700000059</v>
      </c>
      <c r="QJ33" s="161">
        <v>0.65956750000000053</v>
      </c>
      <c r="QK33" s="161">
        <v>0.6603486670000005</v>
      </c>
      <c r="QL33" s="161">
        <v>0.6611315680000005</v>
      </c>
      <c r="QM33" s="161">
        <v>0.66191620300000065</v>
      </c>
      <c r="QN33" s="161">
        <v>0.6627025720000006</v>
      </c>
      <c r="QO33" s="161">
        <v>0.66349067500000058</v>
      </c>
      <c r="QP33" s="161">
        <v>0.6642805120000006</v>
      </c>
      <c r="QQ33" s="161">
        <v>0.66507208300000054</v>
      </c>
      <c r="QR33" s="161">
        <v>0.66586538800000072</v>
      </c>
      <c r="QS33" s="161">
        <v>0.66666042700000061</v>
      </c>
      <c r="QT33" s="161">
        <v>0.66745720000000064</v>
      </c>
      <c r="QU33" s="161">
        <v>0.6682557070000007</v>
      </c>
      <c r="QV33" s="161">
        <v>0.66905594800000079</v>
      </c>
      <c r="QW33" s="161">
        <v>0.66985792300000069</v>
      </c>
      <c r="QX33" s="161">
        <v>0.67066163200000073</v>
      </c>
      <c r="QY33" s="161">
        <v>0.6714670750000008</v>
      </c>
      <c r="QZ33" s="161">
        <v>0.67227425200000068</v>
      </c>
      <c r="RA33" s="161">
        <v>0.67308316300000071</v>
      </c>
      <c r="RB33" s="161">
        <v>0.67389380800000087</v>
      </c>
      <c r="RC33" s="161">
        <v>0.67470618700000073</v>
      </c>
      <c r="RD33" s="161">
        <v>0.67552030000000085</v>
      </c>
      <c r="RE33" s="161">
        <v>0.67633614700000078</v>
      </c>
      <c r="RF33" s="161">
        <v>0.67715372800000084</v>
      </c>
      <c r="RG33" s="161">
        <v>0.67797304300000094</v>
      </c>
      <c r="RH33" s="161">
        <v>0.67879409200000085</v>
      </c>
      <c r="RI33" s="161">
        <v>0.67961687500000079</v>
      </c>
      <c r="RJ33" s="161">
        <v>0.68044139200000087</v>
      </c>
      <c r="RK33" s="161">
        <v>0.68126764300000087</v>
      </c>
      <c r="RL33" s="161">
        <v>0.68209562800000101</v>
      </c>
      <c r="RM33" s="161">
        <v>0.68292534700000085</v>
      </c>
      <c r="RN33" s="161">
        <v>0.68375680000000105</v>
      </c>
      <c r="RO33" s="161">
        <v>0.68458998700000095</v>
      </c>
      <c r="RP33" s="161">
        <v>0.685424908000001</v>
      </c>
      <c r="RQ33" s="161">
        <v>0.68626156300000107</v>
      </c>
      <c r="RR33" s="161">
        <v>0.68709995200000096</v>
      </c>
      <c r="RS33" s="161">
        <v>0.68794007500000109</v>
      </c>
      <c r="RT33" s="161">
        <v>0.68878193200000093</v>
      </c>
      <c r="RU33" s="161">
        <v>0.68962552300000102</v>
      </c>
      <c r="RV33" s="161">
        <v>0.69047084800000103</v>
      </c>
      <c r="RW33" s="161">
        <v>0.69131790700000106</v>
      </c>
      <c r="RX33" s="161">
        <v>0.69216670000000102</v>
      </c>
      <c r="RY33" s="161">
        <v>0.69301722700000112</v>
      </c>
      <c r="RZ33" s="161">
        <v>0.69386948800000114</v>
      </c>
      <c r="SA33" s="161">
        <v>0.69472348300000109</v>
      </c>
      <c r="SB33" s="161">
        <v>0.69557921200000128</v>
      </c>
      <c r="SC33" s="161">
        <v>0.69643667500000106</v>
      </c>
      <c r="SD33" s="161">
        <v>0.69729587200000109</v>
      </c>
      <c r="SE33" s="161">
        <v>0.69815680300000127</v>
      </c>
      <c r="SF33" s="161">
        <v>0.69901946800000114</v>
      </c>
      <c r="SG33" s="161">
        <v>0.69988386700000116</v>
      </c>
      <c r="SH33" s="161">
        <v>0.70075000000000132</v>
      </c>
      <c r="SI33" s="161">
        <v>0.70161786700000117</v>
      </c>
      <c r="SJ33" s="161">
        <v>0.70248746800000139</v>
      </c>
      <c r="SK33" s="161">
        <v>0.70335880300000131</v>
      </c>
      <c r="SL33" s="161">
        <v>0.70423187200000126</v>
      </c>
      <c r="SM33" s="161">
        <v>0.70510667500000124</v>
      </c>
      <c r="SN33" s="161">
        <v>0.70598321200000125</v>
      </c>
      <c r="SO33" s="161">
        <v>0.70686148300000129</v>
      </c>
      <c r="SP33" s="161">
        <v>0.70774148800000136</v>
      </c>
      <c r="SQ33" s="161">
        <v>0.70862322700000135</v>
      </c>
      <c r="SR33" s="161">
        <v>0.70950670000000149</v>
      </c>
      <c r="SS33" s="161">
        <v>0.71039190700000132</v>
      </c>
      <c r="ST33" s="161">
        <v>0.71127884800000141</v>
      </c>
      <c r="SU33" s="161">
        <v>0.71216752300000141</v>
      </c>
      <c r="SV33" s="161">
        <v>0.71305793200000156</v>
      </c>
      <c r="SW33" s="161">
        <v>0.71395007500000152</v>
      </c>
      <c r="SX33" s="161">
        <v>0.7148439520000015</v>
      </c>
      <c r="SY33" s="161">
        <v>0.71573956300000152</v>
      </c>
      <c r="SZ33" s="161">
        <v>0.71663690800000157</v>
      </c>
      <c r="TA33" s="161">
        <v>0.71753598700000154</v>
      </c>
      <c r="TB33" s="161">
        <v>0.71843680000000143</v>
      </c>
      <c r="TC33" s="161">
        <v>0.71933934700000146</v>
      </c>
      <c r="TD33" s="161">
        <v>0.72024362800000152</v>
      </c>
      <c r="TE33" s="161">
        <v>0.72114964300000151</v>
      </c>
      <c r="TF33" s="161">
        <v>0.72205739200000152</v>
      </c>
      <c r="TG33" s="161">
        <v>0.72296687500000156</v>
      </c>
      <c r="TH33" s="161">
        <v>0.72387809200000164</v>
      </c>
      <c r="TI33" s="161">
        <v>0.72479104300000163</v>
      </c>
      <c r="TJ33" s="161">
        <v>0.72570572800000166</v>
      </c>
      <c r="TK33" s="161">
        <v>0.72662214700000161</v>
      </c>
      <c r="TL33" s="161">
        <v>0.72754030000000169</v>
      </c>
      <c r="TM33" s="161">
        <v>0.7284601870000017</v>
      </c>
      <c r="TN33" s="161">
        <v>0.72938180800000163</v>
      </c>
      <c r="TO33" s="161">
        <v>0.7303051630000017</v>
      </c>
      <c r="TP33" s="161">
        <v>0.73123025200000169</v>
      </c>
      <c r="TQ33" s="161">
        <v>0.73215707500000182</v>
      </c>
      <c r="TR33" s="161">
        <v>0.73308563200000176</v>
      </c>
      <c r="TS33" s="161">
        <v>0.73401592300000174</v>
      </c>
      <c r="TT33" s="161">
        <v>0.73494794800000174</v>
      </c>
      <c r="TU33" s="161">
        <v>0.73588170700000188</v>
      </c>
      <c r="TV33" s="161">
        <v>0.73681720000000184</v>
      </c>
      <c r="TW33" s="161">
        <v>0.73775442700000182</v>
      </c>
      <c r="TX33" s="161">
        <v>0.73869338800000195</v>
      </c>
      <c r="TY33" s="161">
        <v>0.739634083000002</v>
      </c>
      <c r="TZ33" s="161">
        <v>0.74057651200000196</v>
      </c>
      <c r="UA33" s="161">
        <v>0.74152067500000185</v>
      </c>
      <c r="UB33" s="161">
        <v>0.74246657200000199</v>
      </c>
      <c r="UC33" s="161">
        <v>0.74341420300000194</v>
      </c>
      <c r="UD33" s="161">
        <v>0.74436356800000203</v>
      </c>
      <c r="UE33" s="161">
        <v>0.74531466700000204</v>
      </c>
      <c r="UF33" s="161">
        <v>0.74626750000000197</v>
      </c>
      <c r="UG33" s="161">
        <v>0.74722206700000215</v>
      </c>
      <c r="UH33" s="161">
        <v>0.74817836800000204</v>
      </c>
      <c r="UI33" s="161">
        <v>0.74913640300000206</v>
      </c>
      <c r="UJ33" s="161">
        <v>0.75009617200000211</v>
      </c>
      <c r="UK33" s="161">
        <v>0.75105767500000209</v>
      </c>
      <c r="UL33" s="161">
        <v>0.7520209120000021</v>
      </c>
      <c r="UM33" s="161">
        <v>0.75298588300000224</v>
      </c>
      <c r="UN33" s="161">
        <v>0.7539525880000022</v>
      </c>
      <c r="UO33" s="161">
        <v>0.75492102700000219</v>
      </c>
      <c r="UP33" s="161">
        <v>0.75589120000000221</v>
      </c>
      <c r="UQ33" s="161">
        <v>0.75686310700000226</v>
      </c>
      <c r="UR33" s="161">
        <v>0.75783674800000222</v>
      </c>
      <c r="US33" s="161">
        <v>0.75881212300000234</v>
      </c>
      <c r="UT33" s="161">
        <v>0.75978923200000226</v>
      </c>
      <c r="UU33" s="161">
        <v>0.76076807500000232</v>
      </c>
      <c r="UV33" s="161">
        <v>0.7617486520000023</v>
      </c>
      <c r="UW33" s="161">
        <v>0.76273096300000232</v>
      </c>
      <c r="UX33" s="161">
        <v>0.76371500800000236</v>
      </c>
      <c r="UY33" s="161">
        <v>0.76470078700000244</v>
      </c>
      <c r="UZ33" s="161">
        <v>0.76568830000000243</v>
      </c>
      <c r="VA33" s="161">
        <v>0.76667754700000246</v>
      </c>
      <c r="VB33" s="161">
        <v>0.7676685280000024</v>
      </c>
      <c r="VC33" s="161">
        <v>0.76866124300000249</v>
      </c>
      <c r="VD33" s="161">
        <v>0.7696556920000025</v>
      </c>
      <c r="VE33" s="161">
        <v>0.77065187500000254</v>
      </c>
      <c r="VF33" s="161">
        <v>0.7716497920000025</v>
      </c>
      <c r="VG33" s="161">
        <v>0.77264944300000249</v>
      </c>
      <c r="VH33" s="161">
        <v>0.77365082800000251</v>
      </c>
      <c r="VI33" s="161">
        <v>0.77465394700000256</v>
      </c>
      <c r="VJ33" s="161">
        <v>0.77565880000000254</v>
      </c>
      <c r="VK33" s="161">
        <v>0.77666538700000265</v>
      </c>
      <c r="VL33" s="161">
        <v>0.77767370800000268</v>
      </c>
      <c r="VM33" s="161">
        <v>0.77868376300000264</v>
      </c>
      <c r="VN33" s="161">
        <v>0.77969555200000262</v>
      </c>
      <c r="VO33" s="161">
        <v>0.78070907500000275</v>
      </c>
      <c r="VP33" s="161">
        <v>0.78172433200000269</v>
      </c>
      <c r="VQ33" s="161">
        <v>0.78274132300000276</v>
      </c>
      <c r="VR33" s="161">
        <v>0.78376004800000276</v>
      </c>
      <c r="VS33" s="161">
        <v>0.78478050700000268</v>
      </c>
      <c r="VT33" s="161">
        <v>0.78580270000000274</v>
      </c>
      <c r="VU33" s="161">
        <v>0.78682662700000283</v>
      </c>
      <c r="VV33" s="161">
        <v>0.78785228800000284</v>
      </c>
      <c r="VW33" s="161">
        <v>0.78887968300000277</v>
      </c>
      <c r="VX33" s="161">
        <v>0.78990881200000285</v>
      </c>
      <c r="VY33" s="161">
        <v>0.79093967500000284</v>
      </c>
      <c r="VZ33" s="161">
        <v>0.79197227200000286</v>
      </c>
      <c r="WA33" s="161">
        <v>0.79300660300000292</v>
      </c>
      <c r="WB33" s="161">
        <v>0.794042668000003</v>
      </c>
      <c r="WC33" s="161">
        <v>0.7950804670000029</v>
      </c>
      <c r="WD33" s="161">
        <v>0.79612000000000294</v>
      </c>
      <c r="WE33" s="156">
        <v>0.79716126700000001</v>
      </c>
      <c r="WF33" s="156">
        <v>0.79820426800000011</v>
      </c>
      <c r="WG33" s="156">
        <v>0.79924900300000001</v>
      </c>
      <c r="WH33" s="156">
        <v>0.80029547200000006</v>
      </c>
      <c r="WI33" s="156">
        <v>0.80134367500000014</v>
      </c>
      <c r="WJ33" s="156">
        <v>0.80239361200000003</v>
      </c>
      <c r="WK33" s="156">
        <v>0.80344528300000007</v>
      </c>
      <c r="WL33" s="156">
        <v>0.80449868800000024</v>
      </c>
      <c r="WM33" s="156">
        <v>0.80555382700000022</v>
      </c>
      <c r="WN33" s="156">
        <v>0.80661070000000024</v>
      </c>
      <c r="WO33" s="156">
        <v>0.80766930700000017</v>
      </c>
      <c r="WP33" s="156">
        <v>0.80872964800000025</v>
      </c>
      <c r="WQ33" s="156">
        <v>0.80979172300000013</v>
      </c>
      <c r="WR33" s="156">
        <v>0.81085553200000016</v>
      </c>
      <c r="WS33" s="157">
        <v>0.81192107500000021</v>
      </c>
      <c r="WT33" s="157">
        <v>0.8129883520000003</v>
      </c>
      <c r="WU33" s="157">
        <v>0.81405736300000031</v>
      </c>
      <c r="WV33" s="157">
        <v>0.81512810800000024</v>
      </c>
      <c r="WW33" s="157">
        <v>0.81620058700000031</v>
      </c>
      <c r="WX33" s="157">
        <v>0.81727480000000041</v>
      </c>
      <c r="WY33" s="157">
        <v>0.81835074700000032</v>
      </c>
      <c r="WZ33" s="157">
        <v>0.81942842800000038</v>
      </c>
      <c r="XA33" s="157">
        <v>0.82050784300000035</v>
      </c>
      <c r="XB33" s="157">
        <v>0.82158899200000035</v>
      </c>
      <c r="XC33" s="157">
        <v>0.82267187500000039</v>
      </c>
      <c r="XD33" s="157">
        <v>0.82375649200000045</v>
      </c>
      <c r="XE33" s="157">
        <v>0.82484284300000044</v>
      </c>
      <c r="XF33" s="157">
        <v>0.82593092800000045</v>
      </c>
      <c r="XG33" s="157">
        <v>0.8270207470000005</v>
      </c>
      <c r="XH33" s="157">
        <v>0.82811230000000047</v>
      </c>
      <c r="XI33" s="157">
        <v>0.82920558700000047</v>
      </c>
      <c r="XJ33" s="157">
        <v>0.83030060800000061</v>
      </c>
      <c r="XK33" s="157">
        <v>0.83139736300000056</v>
      </c>
      <c r="XL33" s="157">
        <v>0.83249585200000054</v>
      </c>
      <c r="XM33" s="157">
        <v>0.83359607500000066</v>
      </c>
      <c r="XN33" s="157">
        <v>0.83469803200000059</v>
      </c>
      <c r="XO33" s="157">
        <v>0.83580172300000055</v>
      </c>
      <c r="XP33" s="157">
        <v>0.83690714800000054</v>
      </c>
      <c r="XQ33" s="157">
        <v>0.83801430700000057</v>
      </c>
      <c r="XR33" s="157">
        <v>0.83912320000000062</v>
      </c>
      <c r="XS33" s="157">
        <v>0.84023382700000071</v>
      </c>
      <c r="XT33" s="157">
        <v>0.84134618800000061</v>
      </c>
      <c r="XU33" s="157">
        <v>0.84246028300000053</v>
      </c>
      <c r="XV33" s="157">
        <v>0.84357611200000038</v>
      </c>
      <c r="XW33" s="157">
        <v>0.84469367500000037</v>
      </c>
      <c r="XX33" s="157">
        <v>0.84581297200000027</v>
      </c>
      <c r="XY33" s="157">
        <v>0.84693400300000021</v>
      </c>
      <c r="XZ33" s="157">
        <v>0.84805676800000018</v>
      </c>
      <c r="YA33" s="157">
        <v>0.84918126700000018</v>
      </c>
      <c r="YB33" s="157">
        <v>0.8503075000000001</v>
      </c>
      <c r="YC33" s="157">
        <v>0.85143546700000006</v>
      </c>
      <c r="YD33" s="157">
        <v>0.85256516799999982</v>
      </c>
      <c r="YE33" s="157">
        <v>0.85369660299999983</v>
      </c>
      <c r="YF33" s="157">
        <v>0.85482977199999977</v>
      </c>
      <c r="YG33" s="157">
        <v>0.85596467499999962</v>
      </c>
      <c r="YH33" s="157">
        <v>0.8571013119999995</v>
      </c>
      <c r="YI33" s="157">
        <v>0.85823968299999964</v>
      </c>
      <c r="YJ33" s="157">
        <v>0.85937978799999937</v>
      </c>
      <c r="YK33" s="157">
        <v>0.86052162699999935</v>
      </c>
      <c r="YL33" s="157">
        <v>0.86166519999999935</v>
      </c>
      <c r="YM33" s="157">
        <v>0.86281050699999928</v>
      </c>
      <c r="YN33" s="157">
        <v>0.86395754799999935</v>
      </c>
      <c r="YO33" s="157">
        <v>0.86510632299999912</v>
      </c>
      <c r="YP33" s="157">
        <v>0.86625683199999914</v>
      </c>
      <c r="YQ33" s="157">
        <v>0.86740907499999909</v>
      </c>
      <c r="YR33" s="157">
        <v>0.86856305199999895</v>
      </c>
      <c r="YS33" s="157">
        <v>0.86971876299999873</v>
      </c>
      <c r="YT33" s="157">
        <v>0.87087620799999887</v>
      </c>
      <c r="YU33" s="157">
        <v>0.87203538699999883</v>
      </c>
      <c r="YV33" s="157">
        <v>0.8731962999999987</v>
      </c>
      <c r="YW33" s="157">
        <v>0.87435894699999861</v>
      </c>
      <c r="YX33" s="157">
        <v>0.87552332799999844</v>
      </c>
      <c r="YY33" s="157">
        <v>0.87668944299999851</v>
      </c>
      <c r="YZ33" s="157">
        <v>0.87785729199999851</v>
      </c>
      <c r="ZA33" s="157">
        <v>0.87902687499999843</v>
      </c>
      <c r="ZB33" s="157">
        <v>0.88019819199999827</v>
      </c>
      <c r="ZC33" s="157">
        <v>0.88137124299999814</v>
      </c>
      <c r="ZD33" s="157">
        <v>0.88254602799999815</v>
      </c>
      <c r="ZE33" s="157">
        <v>0.88372254699999819</v>
      </c>
      <c r="ZF33" s="157">
        <v>0.88490079999999793</v>
      </c>
      <c r="ZG33" s="157">
        <v>0.88608078699999793</v>
      </c>
      <c r="ZH33" s="157">
        <v>0.88726250799999784</v>
      </c>
      <c r="ZI33" s="157">
        <v>0.88844596299999778</v>
      </c>
      <c r="ZJ33" s="157">
        <v>0.88963115199999776</v>
      </c>
      <c r="ZK33" s="157">
        <v>0.89081807499999766</v>
      </c>
      <c r="ZL33" s="157">
        <v>0.89200673199999758</v>
      </c>
      <c r="ZM33" s="157">
        <v>0.89319712299999754</v>
      </c>
      <c r="ZN33" s="157">
        <v>0.89438924799999742</v>
      </c>
      <c r="ZO33" s="157">
        <v>0.89558310699999732</v>
      </c>
      <c r="ZP33" s="157">
        <v>0.89677869999999726</v>
      </c>
      <c r="ZQ33" s="157">
        <v>0.89797602699999712</v>
      </c>
      <c r="ZR33" s="157">
        <v>0.89917508799999724</v>
      </c>
      <c r="ZS33" s="157">
        <v>0.90037588299999693</v>
      </c>
      <c r="ZT33" s="157">
        <v>0.901578411999997</v>
      </c>
      <c r="ZU33" s="157">
        <v>0.90278267499999687</v>
      </c>
      <c r="ZV33" s="157">
        <v>0.90398867199999688</v>
      </c>
      <c r="ZW33" s="157">
        <v>0.90519640299999682</v>
      </c>
      <c r="ZX33" s="157">
        <v>0.90640586799999667</v>
      </c>
      <c r="ZY33" s="157">
        <v>0.90761706699999667</v>
      </c>
      <c r="ZZ33" s="157">
        <v>0.90882999999999659</v>
      </c>
      <c r="AAA33" s="157">
        <v>0.91004466699999653</v>
      </c>
      <c r="AAB33" s="157">
        <v>0.91126106799999629</v>
      </c>
      <c r="AAC33" s="157">
        <v>0.9124792029999963</v>
      </c>
      <c r="AAD33" s="157">
        <v>0.91369907199999634</v>
      </c>
      <c r="AAE33" s="157">
        <v>0.91492067499999619</v>
      </c>
      <c r="AAF33" s="157">
        <v>0.91614401199999607</v>
      </c>
      <c r="AAG33" s="157">
        <v>0.91736908299999609</v>
      </c>
      <c r="AAH33" s="157">
        <v>0.91859588799999581</v>
      </c>
      <c r="AAI33" s="157">
        <v>0.91982442699999578</v>
      </c>
      <c r="AAJ33" s="157">
        <v>0.9210546999999959</v>
      </c>
      <c r="AAK33" s="157">
        <v>0.92228670699999582</v>
      </c>
      <c r="AAL33" s="157">
        <v>0.92352044799999566</v>
      </c>
      <c r="AAM33" s="157">
        <v>0.92475592299999565</v>
      </c>
      <c r="AAN33" s="157">
        <v>0.92599313199999556</v>
      </c>
      <c r="AAO33" s="157">
        <v>0.92723207499999549</v>
      </c>
      <c r="AAP33" s="157">
        <v>0.92847275199999535</v>
      </c>
      <c r="AAQ33" s="157">
        <v>0.92971516299999535</v>
      </c>
      <c r="AAR33" s="157">
        <v>0.93095930799999527</v>
      </c>
      <c r="AAS33" s="157">
        <v>0.93220518699999499</v>
      </c>
      <c r="AAT33" s="157">
        <v>0.93345279999999509</v>
      </c>
      <c r="AAU33" s="157">
        <v>0.93470214699999499</v>
      </c>
      <c r="AAV33" s="157">
        <v>0.93595322799999492</v>
      </c>
      <c r="AAW33" s="157">
        <v>0.93720604299999477</v>
      </c>
      <c r="AAX33" s="157">
        <v>0.93846059199999476</v>
      </c>
      <c r="AAY33" s="157">
        <v>0.93971687499999457</v>
      </c>
      <c r="AAZ33" s="157">
        <v>0.94097489199999462</v>
      </c>
      <c r="ABA33" s="157">
        <v>0.94223464299999449</v>
      </c>
      <c r="ABB33" s="157">
        <v>0.94349612799999449</v>
      </c>
      <c r="ABC33" s="157">
        <v>0.94475934699999442</v>
      </c>
      <c r="ABD33" s="157">
        <v>0.94602429999999427</v>
      </c>
      <c r="ABE33" s="157">
        <v>0.94729098699999414</v>
      </c>
      <c r="ABF33" s="157">
        <v>0.94855940799999416</v>
      </c>
      <c r="ABG33" s="157">
        <v>0.9498295629999941</v>
      </c>
      <c r="ABH33" s="157">
        <v>0.95110145199999385</v>
      </c>
      <c r="ABI33" s="157">
        <v>0.95237507499999396</v>
      </c>
      <c r="ABJ33" s="157">
        <v>0.95365043199999378</v>
      </c>
      <c r="ABK33" s="157">
        <v>0.95492752299999362</v>
      </c>
      <c r="ABL33" s="157">
        <v>0.95620634799999349</v>
      </c>
      <c r="ABM33" s="157">
        <v>0.95748690699999361</v>
      </c>
      <c r="ABN33" s="157">
        <v>0.95876919999999344</v>
      </c>
      <c r="ABO33" s="157">
        <v>0.9600532269999934</v>
      </c>
      <c r="ABP33" s="157">
        <v>0.96133898799999329</v>
      </c>
      <c r="ABQ33" s="157">
        <v>0.96262648299999309</v>
      </c>
      <c r="ABR33" s="157">
        <v>0.96391571199999304</v>
      </c>
      <c r="ABS33" s="157">
        <v>0.96520667499999302</v>
      </c>
      <c r="ABT33" s="157">
        <v>0.96649937199999303</v>
      </c>
      <c r="ABU33" s="157">
        <v>0.96779380299999285</v>
      </c>
      <c r="ABV33" s="157">
        <v>0.9690899679999927</v>
      </c>
      <c r="ABW33" s="157">
        <v>0.97038786699999269</v>
      </c>
      <c r="ABX33" s="157">
        <v>0.9716874999999926</v>
      </c>
      <c r="ABY33" s="157">
        <v>0.97298886699999254</v>
      </c>
      <c r="ABZ33" s="157">
        <v>0.97429196799999251</v>
      </c>
      <c r="ACA33" s="157">
        <v>0.9755968029999923</v>
      </c>
      <c r="ACB33" s="157">
        <v>0.97690337199999222</v>
      </c>
      <c r="ACC33" s="157">
        <v>0.97821167499999218</v>
      </c>
      <c r="ACD33" s="157">
        <v>0.97952171199999216</v>
      </c>
      <c r="ACE33" s="157">
        <v>0.98083348299999207</v>
      </c>
      <c r="ACF33" s="157">
        <v>0.98214698799999178</v>
      </c>
      <c r="ACG33" s="157">
        <v>0.98346222699999186</v>
      </c>
      <c r="ACH33" s="157">
        <v>0.98477919999999186</v>
      </c>
      <c r="ACI33" s="157">
        <v>0.98609790699999167</v>
      </c>
      <c r="ACJ33" s="157">
        <v>0.98741834799999173</v>
      </c>
      <c r="ACK33" s="157">
        <v>0.9887405229999916</v>
      </c>
      <c r="ACL33" s="157">
        <v>0.99006443199999139</v>
      </c>
      <c r="ACM33" s="157">
        <v>0.99139007499999143</v>
      </c>
      <c r="ACN33" s="157">
        <v>0.99271745199999117</v>
      </c>
      <c r="ACO33" s="157">
        <v>0.99404656299999117</v>
      </c>
      <c r="ACP33" s="157">
        <v>0.99537740799999108</v>
      </c>
      <c r="ACQ33" s="157">
        <v>0.99670998699999103</v>
      </c>
      <c r="ACR33" s="157">
        <v>0.99804429999999089</v>
      </c>
      <c r="ACS33" s="157">
        <v>0.9993803469999909</v>
      </c>
      <c r="ACT33" s="157">
        <v>1.0007181279999906</v>
      </c>
      <c r="ACU33" s="157">
        <v>1.0020576429999906</v>
      </c>
      <c r="ACV33" s="157">
        <v>1.0033988919999905</v>
      </c>
      <c r="ACW33" s="157">
        <v>1.0047418749999906</v>
      </c>
      <c r="ACX33" s="157">
        <v>1.0060865919999904</v>
      </c>
      <c r="ACY33" s="157">
        <v>1.0074330429999905</v>
      </c>
      <c r="ACZ33" s="157">
        <v>1.0087812279999901</v>
      </c>
      <c r="ADA33" s="157">
        <v>1.0101311469999903</v>
      </c>
      <c r="ADB33" s="157">
        <v>1.01148279999999</v>
      </c>
      <c r="ADC33" s="157">
        <v>1.0128361869999898</v>
      </c>
      <c r="ADD33" s="157">
        <v>1.0141913079999898</v>
      </c>
      <c r="ADE33" s="157">
        <v>1.0155481629999898</v>
      </c>
      <c r="ADF33" s="157">
        <v>1.0169067519999897</v>
      </c>
      <c r="ADG33" s="157">
        <v>1.0182670749999896</v>
      </c>
      <c r="ADH33" s="157">
        <v>1.0196291319999895</v>
      </c>
      <c r="ADI33" s="157">
        <v>1.0209929229999894</v>
      </c>
      <c r="ADJ33" s="157">
        <v>1.0223584479999894</v>
      </c>
      <c r="ADK33" s="157">
        <v>1.0237257069999892</v>
      </c>
      <c r="ADL33" s="157">
        <v>1.025094699999989</v>
      </c>
      <c r="ADM33" s="157">
        <v>1.0264654269999891</v>
      </c>
      <c r="ADN33" s="157">
        <v>1.027837887999989</v>
      </c>
      <c r="ADO33" s="157">
        <v>1.0292120829999889</v>
      </c>
      <c r="ADP33" s="157">
        <v>1.0305880119999886</v>
      </c>
      <c r="ADQ33" s="157">
        <v>1.0319656749999886</v>
      </c>
      <c r="ADR33" s="157">
        <v>1.0333450719999886</v>
      </c>
      <c r="ADS33" s="157">
        <v>1.0347262029999884</v>
      </c>
      <c r="ADT33" s="157">
        <v>1.0361090679999885</v>
      </c>
      <c r="ADU33" s="157">
        <v>1.0374936669999884</v>
      </c>
      <c r="ADV33" s="156">
        <v>1.038879999999988</v>
      </c>
      <c r="ADW33" s="572"/>
    </row>
    <row r="34" spans="1:803" x14ac:dyDescent="0.3">
      <c r="B34" s="81" t="s">
        <v>186</v>
      </c>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574"/>
      <c r="ON34" s="574"/>
      <c r="OO34" s="574"/>
      <c r="OP34" s="574"/>
      <c r="OQ34" s="574"/>
      <c r="OR34" s="574"/>
      <c r="OS34" s="574"/>
      <c r="OT34" s="574"/>
      <c r="OU34" s="574"/>
      <c r="OV34" s="574"/>
      <c r="OW34" s="574"/>
      <c r="OX34" s="574"/>
      <c r="OY34" s="574"/>
      <c r="OZ34" s="574"/>
      <c r="PA34" s="574"/>
      <c r="PB34" s="574"/>
      <c r="PC34" s="574"/>
      <c r="PD34" s="574"/>
      <c r="PE34" s="574"/>
      <c r="PF34" s="574"/>
      <c r="PG34" s="574"/>
      <c r="PH34" s="574"/>
      <c r="PI34" s="574"/>
      <c r="PJ34" s="574"/>
      <c r="PK34" s="574"/>
      <c r="PL34" s="574"/>
      <c r="PM34" s="574"/>
      <c r="PN34" s="574"/>
      <c r="PO34" s="574"/>
      <c r="PP34" s="574"/>
      <c r="PQ34" s="574"/>
      <c r="PR34" s="574"/>
      <c r="PS34" s="574"/>
      <c r="PT34" s="574"/>
      <c r="PU34" s="574"/>
      <c r="PV34" s="574"/>
      <c r="PW34" s="574"/>
      <c r="PX34" s="574"/>
      <c r="PY34" s="574"/>
      <c r="PZ34" s="574"/>
      <c r="QA34" s="574"/>
      <c r="QB34" s="574"/>
      <c r="QC34" s="574"/>
      <c r="QD34" s="574"/>
      <c r="QE34" s="574"/>
      <c r="QF34" s="574"/>
      <c r="QG34" s="574"/>
      <c r="QH34" s="574"/>
      <c r="QI34" s="574"/>
      <c r="QJ34" s="574"/>
      <c r="QK34" s="574"/>
      <c r="QL34" s="574"/>
      <c r="QM34" s="574"/>
      <c r="QN34" s="574"/>
      <c r="QO34" s="574"/>
      <c r="QP34" s="574"/>
      <c r="QQ34" s="574"/>
      <c r="QR34" s="574"/>
      <c r="QS34" s="574"/>
      <c r="QT34" s="574"/>
      <c r="QU34" s="574"/>
      <c r="QV34" s="574"/>
      <c r="QW34" s="574"/>
      <c r="QX34" s="574"/>
      <c r="QY34" s="574"/>
      <c r="QZ34" s="574"/>
      <c r="RA34" s="574"/>
      <c r="RB34" s="574"/>
      <c r="RC34" s="574"/>
      <c r="RD34" s="574"/>
      <c r="RE34" s="574"/>
      <c r="RF34" s="574"/>
      <c r="RG34" s="574"/>
      <c r="RH34" s="574"/>
      <c r="RI34" s="574"/>
      <c r="RJ34" s="574"/>
      <c r="RK34" s="574"/>
      <c r="RL34" s="574"/>
      <c r="RM34" s="574"/>
      <c r="RN34" s="574"/>
      <c r="RO34" s="574"/>
      <c r="RP34" s="574"/>
      <c r="RQ34" s="574"/>
      <c r="RR34" s="574"/>
      <c r="RS34" s="574"/>
      <c r="RT34" s="574"/>
      <c r="RU34" s="574"/>
      <c r="RV34" s="574"/>
      <c r="RW34" s="574"/>
      <c r="RX34" s="574"/>
      <c r="RY34" s="574"/>
      <c r="RZ34" s="574"/>
      <c r="SA34" s="574"/>
      <c r="SB34" s="574"/>
      <c r="SC34" s="574"/>
      <c r="SD34" s="574"/>
      <c r="SE34" s="574"/>
      <c r="SF34" s="574"/>
      <c r="SG34" s="574"/>
      <c r="SH34" s="574"/>
      <c r="SI34" s="574"/>
      <c r="SJ34" s="574"/>
      <c r="SK34" s="574"/>
      <c r="SL34" s="574"/>
      <c r="SM34" s="574"/>
      <c r="SN34" s="574"/>
      <c r="SO34" s="574"/>
      <c r="SP34" s="574"/>
      <c r="SQ34" s="574"/>
      <c r="SR34" s="574"/>
      <c r="SS34" s="574"/>
      <c r="ST34" s="574"/>
      <c r="SU34" s="574"/>
      <c r="SV34" s="574"/>
      <c r="SW34" s="574"/>
      <c r="SX34" s="574"/>
      <c r="SY34" s="574"/>
      <c r="SZ34" s="574"/>
      <c r="TA34" s="574"/>
      <c r="TB34" s="574"/>
      <c r="TC34" s="574"/>
      <c r="TD34" s="574"/>
      <c r="TE34" s="574"/>
      <c r="TF34" s="574"/>
      <c r="TG34" s="574"/>
      <c r="TH34" s="574"/>
      <c r="TI34" s="574"/>
      <c r="TJ34" s="574"/>
      <c r="TK34" s="574"/>
      <c r="TL34" s="574"/>
      <c r="TM34" s="574"/>
      <c r="TN34" s="574"/>
      <c r="TO34" s="574"/>
      <c r="TP34" s="574"/>
      <c r="TQ34" s="574"/>
      <c r="TR34" s="574"/>
      <c r="TS34" s="574"/>
      <c r="TT34" s="574"/>
      <c r="TU34" s="574"/>
      <c r="TV34" s="574"/>
      <c r="TW34" s="574"/>
      <c r="TX34" s="574"/>
      <c r="TY34" s="574"/>
      <c r="TZ34" s="574"/>
      <c r="UA34" s="574"/>
      <c r="UB34" s="574"/>
      <c r="UC34" s="574"/>
      <c r="UD34" s="574"/>
      <c r="UE34" s="574"/>
      <c r="UF34" s="574"/>
      <c r="UG34" s="574"/>
      <c r="UH34" s="574"/>
      <c r="UI34" s="574"/>
      <c r="UJ34" s="574"/>
      <c r="UK34" s="574"/>
      <c r="UL34" s="574"/>
      <c r="UM34" s="574"/>
      <c r="UN34" s="574"/>
      <c r="UO34" s="574"/>
      <c r="UP34" s="574"/>
      <c r="UQ34" s="574"/>
      <c r="UR34" s="574"/>
      <c r="US34" s="574"/>
      <c r="UT34" s="574"/>
      <c r="UU34" s="574"/>
      <c r="UV34" s="574"/>
      <c r="UW34" s="574"/>
      <c r="UX34" s="574"/>
      <c r="UY34" s="574"/>
      <c r="UZ34" s="574"/>
      <c r="VA34" s="574"/>
      <c r="VB34" s="574"/>
      <c r="VC34" s="574"/>
      <c r="VD34" s="574"/>
      <c r="VE34" s="574"/>
      <c r="VF34" s="574"/>
      <c r="VG34" s="574"/>
      <c r="VH34" s="574"/>
      <c r="VI34" s="574"/>
      <c r="VJ34" s="574"/>
      <c r="VK34" s="574"/>
      <c r="VL34" s="574"/>
      <c r="VM34" s="574"/>
      <c r="VN34" s="574"/>
      <c r="VO34" s="574"/>
      <c r="VP34" s="574"/>
      <c r="VQ34" s="574"/>
      <c r="VR34" s="574"/>
      <c r="VS34" s="574"/>
      <c r="VT34" s="574"/>
      <c r="VU34" s="574"/>
      <c r="VV34" s="574"/>
      <c r="VW34" s="574"/>
      <c r="VX34" s="574"/>
      <c r="VY34" s="574"/>
      <c r="VZ34" s="574"/>
      <c r="WA34" s="574"/>
      <c r="WB34" s="574"/>
      <c r="WC34" s="574"/>
      <c r="WD34" s="574"/>
      <c r="WE34" s="48"/>
      <c r="WF34" s="48"/>
      <c r="WG34" s="48"/>
      <c r="WH34" s="48"/>
      <c r="WI34" s="48"/>
      <c r="WJ34" s="48"/>
      <c r="WK34" s="48"/>
      <c r="WL34" s="48"/>
      <c r="WM34" s="48"/>
      <c r="WN34" s="48"/>
      <c r="WO34" s="48"/>
      <c r="WP34" s="48"/>
      <c r="WQ34" s="48"/>
      <c r="WR34" s="48"/>
      <c r="WS34" s="48"/>
      <c r="WT34" s="48"/>
      <c r="WU34" s="48"/>
      <c r="WV34" s="48"/>
      <c r="WW34" s="48"/>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8"/>
      <c r="YB34" s="48"/>
      <c r="YC34" s="48"/>
      <c r="YD34" s="48"/>
      <c r="YE34" s="48"/>
      <c r="YF34" s="48"/>
      <c r="YG34" s="48"/>
      <c r="YH34" s="48"/>
      <c r="YI34" s="48"/>
      <c r="YJ34" s="48"/>
      <c r="YK34" s="48"/>
      <c r="YL34" s="48"/>
      <c r="YM34" s="48"/>
      <c r="YN34" s="48"/>
      <c r="YO34" s="48"/>
      <c r="YP34" s="48"/>
      <c r="YQ34" s="48"/>
      <c r="YR34" s="48"/>
      <c r="YS34" s="48"/>
      <c r="YT34" s="48"/>
      <c r="YU34" s="48"/>
      <c r="YV34" s="48"/>
      <c r="YW34" s="48"/>
      <c r="YX34" s="48"/>
      <c r="YY34" s="48"/>
      <c r="YZ34" s="48"/>
      <c r="ZA34" s="48"/>
      <c r="ZB34" s="48"/>
      <c r="ZC34" s="48"/>
      <c r="ZD34" s="48"/>
      <c r="ZE34" s="48"/>
      <c r="ZF34" s="48"/>
      <c r="ZG34" s="48"/>
      <c r="ZH34" s="48"/>
      <c r="ZI34" s="48"/>
      <c r="ZJ34" s="48"/>
      <c r="ZK34" s="48"/>
      <c r="ZL34" s="48"/>
      <c r="ZM34" s="48"/>
      <c r="ZN34" s="48"/>
      <c r="ZO34" s="48"/>
      <c r="ZP34" s="48"/>
      <c r="ZQ34" s="48"/>
      <c r="ZR34" s="48"/>
      <c r="ZS34" s="48"/>
      <c r="ZT34" s="48"/>
      <c r="ZU34" s="48"/>
      <c r="ZV34" s="48"/>
      <c r="ZW34" s="48"/>
      <c r="ZX34" s="48"/>
      <c r="ZY34" s="48"/>
      <c r="ZZ34" s="48"/>
      <c r="AAA34" s="48"/>
      <c r="AAB34" s="48"/>
      <c r="AAC34" s="48"/>
      <c r="AAD34" s="48"/>
      <c r="AAE34" s="48"/>
      <c r="AAF34" s="48"/>
      <c r="AAG34" s="48"/>
      <c r="AAH34" s="48"/>
      <c r="AAI34" s="48"/>
      <c r="AAJ34" s="48"/>
      <c r="AAK34" s="48"/>
      <c r="AAL34" s="48"/>
      <c r="AAM34" s="48"/>
      <c r="AAN34" s="48"/>
      <c r="AAO34" s="48"/>
      <c r="AAP34" s="48"/>
      <c r="AAQ34" s="48"/>
      <c r="AAR34" s="48"/>
      <c r="AAS34" s="48"/>
      <c r="AAT34" s="48"/>
      <c r="AAU34" s="48"/>
      <c r="AAV34" s="48"/>
      <c r="AAW34" s="48"/>
      <c r="AAX34" s="48"/>
      <c r="AAY34" s="48"/>
      <c r="AAZ34" s="48"/>
      <c r="ABA34" s="48"/>
      <c r="ABB34" s="48"/>
      <c r="ABC34" s="48"/>
      <c r="ABD34" s="48"/>
      <c r="ABE34" s="48"/>
      <c r="ABF34" s="48"/>
      <c r="ABG34" s="48"/>
      <c r="ABH34" s="48"/>
      <c r="ABI34" s="48"/>
      <c r="ABJ34" s="48"/>
      <c r="ABK34" s="48"/>
      <c r="ABL34" s="48"/>
      <c r="ABM34" s="48"/>
      <c r="ABN34" s="48"/>
      <c r="ABO34" s="48"/>
      <c r="ABP34" s="48"/>
      <c r="ABQ34" s="48"/>
      <c r="ABR34" s="48"/>
      <c r="ABS34" s="48"/>
      <c r="ABT34" s="48"/>
      <c r="ABU34" s="48"/>
      <c r="ABV34" s="48"/>
      <c r="ABW34" s="48"/>
      <c r="ABX34" s="48"/>
      <c r="ABY34" s="48"/>
      <c r="ABZ34" s="48"/>
      <c r="ACA34" s="48"/>
      <c r="ACB34" s="48"/>
      <c r="ACC34" s="48"/>
      <c r="ACD34" s="48"/>
      <c r="ACE34" s="48"/>
      <c r="ACF34" s="48"/>
      <c r="ACG34" s="48"/>
      <c r="ACH34" s="48"/>
      <c r="ACI34" s="48"/>
      <c r="ACJ34" s="48"/>
      <c r="ACK34" s="48"/>
      <c r="ACL34" s="48"/>
      <c r="ACM34" s="48"/>
      <c r="ACN34" s="48"/>
      <c r="ACO34" s="48"/>
      <c r="ACP34" s="48"/>
      <c r="ACQ34" s="48"/>
      <c r="ACR34" s="48"/>
      <c r="ACS34" s="48"/>
      <c r="ACT34" s="48"/>
      <c r="ACU34" s="48"/>
      <c r="ACV34" s="48"/>
      <c r="ACW34" s="48"/>
      <c r="ACX34" s="48"/>
      <c r="ACY34" s="48"/>
      <c r="ACZ34" s="48"/>
      <c r="ADA34" s="48"/>
      <c r="ADB34" s="48"/>
      <c r="ADC34" s="48"/>
      <c r="ADD34" s="48"/>
      <c r="ADE34" s="48"/>
      <c r="ADF34" s="48"/>
      <c r="ADG34" s="48"/>
      <c r="ADH34" s="48"/>
      <c r="ADI34" s="48"/>
      <c r="ADJ34" s="48"/>
      <c r="ADK34" s="48"/>
      <c r="ADL34" s="48"/>
      <c r="ADM34" s="48"/>
      <c r="ADN34" s="48"/>
      <c r="ADO34" s="48"/>
      <c r="ADP34" s="48"/>
      <c r="ADQ34" s="48"/>
      <c r="ADR34" s="48"/>
      <c r="ADS34" s="48"/>
      <c r="ADT34" s="48"/>
      <c r="ADU34" s="48"/>
      <c r="ADV34" s="48"/>
      <c r="ADW34" s="572"/>
    </row>
    <row r="35" spans="1:803" x14ac:dyDescent="0.3">
      <c r="B35" s="82"/>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574"/>
      <c r="ON35" s="574"/>
      <c r="OO35" s="574"/>
      <c r="OP35" s="574"/>
      <c r="OQ35" s="574"/>
      <c r="OR35" s="574"/>
      <c r="OS35" s="574"/>
      <c r="OT35" s="574"/>
      <c r="OU35" s="574"/>
      <c r="OV35" s="574"/>
      <c r="OW35" s="574"/>
      <c r="OX35" s="574"/>
      <c r="OY35" s="574"/>
      <c r="OZ35" s="574"/>
      <c r="PA35" s="574"/>
      <c r="PB35" s="574"/>
      <c r="PC35" s="574"/>
      <c r="PD35" s="574"/>
      <c r="PE35" s="574"/>
      <c r="PF35" s="574"/>
      <c r="PG35" s="574"/>
      <c r="PH35" s="574"/>
      <c r="PI35" s="574"/>
      <c r="PJ35" s="574"/>
      <c r="PK35" s="574"/>
      <c r="PL35" s="574"/>
      <c r="PM35" s="574"/>
      <c r="PN35" s="574"/>
      <c r="PO35" s="574"/>
      <c r="PP35" s="574"/>
      <c r="PQ35" s="574"/>
      <c r="PR35" s="574"/>
      <c r="PS35" s="574"/>
      <c r="PT35" s="574"/>
      <c r="PU35" s="574"/>
      <c r="PV35" s="574"/>
      <c r="PW35" s="574"/>
      <c r="PX35" s="574"/>
      <c r="PY35" s="574"/>
      <c r="PZ35" s="574"/>
      <c r="QA35" s="574"/>
      <c r="QB35" s="574"/>
      <c r="QC35" s="574"/>
      <c r="QD35" s="574"/>
      <c r="QE35" s="574"/>
      <c r="QF35" s="574"/>
      <c r="QG35" s="574"/>
      <c r="QH35" s="574"/>
      <c r="QI35" s="574"/>
      <c r="QJ35" s="574"/>
      <c r="QK35" s="574"/>
      <c r="QL35" s="574"/>
      <c r="QM35" s="574"/>
      <c r="QN35" s="574"/>
      <c r="QO35" s="574"/>
      <c r="QP35" s="574"/>
      <c r="QQ35" s="574"/>
      <c r="QR35" s="574"/>
      <c r="QS35" s="574"/>
      <c r="QT35" s="574"/>
      <c r="QU35" s="574"/>
      <c r="QV35" s="574"/>
      <c r="QW35" s="574"/>
      <c r="QX35" s="574"/>
      <c r="QY35" s="574"/>
      <c r="QZ35" s="574"/>
      <c r="RA35" s="574"/>
      <c r="RB35" s="574"/>
      <c r="RC35" s="574"/>
      <c r="RD35" s="574"/>
      <c r="RE35" s="574"/>
      <c r="RF35" s="574"/>
      <c r="RG35" s="574"/>
      <c r="RH35" s="574"/>
      <c r="RI35" s="574"/>
      <c r="RJ35" s="574"/>
      <c r="RK35" s="574"/>
      <c r="RL35" s="574"/>
      <c r="RM35" s="574"/>
      <c r="RN35" s="574"/>
      <c r="RO35" s="574"/>
      <c r="RP35" s="574"/>
      <c r="RQ35" s="574"/>
      <c r="RR35" s="574"/>
      <c r="RS35" s="574"/>
      <c r="RT35" s="574"/>
      <c r="RU35" s="574"/>
      <c r="RV35" s="574"/>
      <c r="RW35" s="574"/>
      <c r="RX35" s="574"/>
      <c r="RY35" s="574"/>
      <c r="RZ35" s="574"/>
      <c r="SA35" s="574"/>
      <c r="SB35" s="574"/>
      <c r="SC35" s="574"/>
      <c r="SD35" s="574"/>
      <c r="SE35" s="574"/>
      <c r="SF35" s="574"/>
      <c r="SG35" s="574"/>
      <c r="SH35" s="574"/>
      <c r="SI35" s="574"/>
      <c r="SJ35" s="574"/>
      <c r="SK35" s="574"/>
      <c r="SL35" s="574"/>
      <c r="SM35" s="574"/>
      <c r="SN35" s="574"/>
      <c r="SO35" s="574"/>
      <c r="SP35" s="574"/>
      <c r="SQ35" s="574"/>
      <c r="SR35" s="574"/>
      <c r="SS35" s="574"/>
      <c r="ST35" s="574"/>
      <c r="SU35" s="574"/>
      <c r="SV35" s="574"/>
      <c r="SW35" s="574"/>
      <c r="SX35" s="574"/>
      <c r="SY35" s="574"/>
      <c r="SZ35" s="574"/>
      <c r="TA35" s="574"/>
      <c r="TB35" s="574"/>
      <c r="TC35" s="574"/>
      <c r="TD35" s="574"/>
      <c r="TE35" s="574"/>
      <c r="TF35" s="574"/>
      <c r="TG35" s="574"/>
      <c r="TH35" s="574"/>
      <c r="TI35" s="574"/>
      <c r="TJ35" s="574"/>
      <c r="TK35" s="574"/>
      <c r="TL35" s="574"/>
      <c r="TM35" s="574"/>
      <c r="TN35" s="574"/>
      <c r="TO35" s="574"/>
      <c r="TP35" s="574"/>
      <c r="TQ35" s="574"/>
      <c r="TR35" s="574"/>
      <c r="TS35" s="574"/>
      <c r="TT35" s="574"/>
      <c r="TU35" s="574"/>
      <c r="TV35" s="574"/>
      <c r="TW35" s="574"/>
      <c r="TX35" s="574"/>
      <c r="TY35" s="574"/>
      <c r="TZ35" s="574"/>
      <c r="UA35" s="574"/>
      <c r="UB35" s="574"/>
      <c r="UC35" s="574"/>
      <c r="UD35" s="574"/>
      <c r="UE35" s="574"/>
      <c r="UF35" s="574"/>
      <c r="UG35" s="574"/>
      <c r="UH35" s="574"/>
      <c r="UI35" s="574"/>
      <c r="UJ35" s="574"/>
      <c r="UK35" s="574"/>
      <c r="UL35" s="574"/>
      <c r="UM35" s="574"/>
      <c r="UN35" s="574"/>
      <c r="UO35" s="574"/>
      <c r="UP35" s="574"/>
      <c r="UQ35" s="574"/>
      <c r="UR35" s="574"/>
      <c r="US35" s="574"/>
      <c r="UT35" s="574"/>
      <c r="UU35" s="574"/>
      <c r="UV35" s="574"/>
      <c r="UW35" s="574"/>
      <c r="UX35" s="574"/>
      <c r="UY35" s="574"/>
      <c r="UZ35" s="574"/>
      <c r="VA35" s="574"/>
      <c r="VB35" s="574"/>
      <c r="VC35" s="574"/>
      <c r="VD35" s="574"/>
      <c r="VE35" s="574"/>
      <c r="VF35" s="574"/>
      <c r="VG35" s="574"/>
      <c r="VH35" s="574"/>
      <c r="VI35" s="574"/>
      <c r="VJ35" s="574"/>
      <c r="VK35" s="574"/>
      <c r="VL35" s="574"/>
      <c r="VM35" s="574"/>
      <c r="VN35" s="574"/>
      <c r="VO35" s="574"/>
      <c r="VP35" s="574"/>
      <c r="VQ35" s="574"/>
      <c r="VR35" s="574"/>
      <c r="VS35" s="574"/>
      <c r="VT35" s="574"/>
      <c r="VU35" s="574"/>
      <c r="VV35" s="574"/>
      <c r="VW35" s="574"/>
      <c r="VX35" s="574"/>
      <c r="VY35" s="574"/>
      <c r="VZ35" s="574"/>
      <c r="WA35" s="574"/>
      <c r="WB35" s="574"/>
      <c r="WC35" s="574"/>
      <c r="WD35" s="574"/>
      <c r="WE35" s="48"/>
      <c r="WF35" s="48"/>
      <c r="WG35" s="48"/>
      <c r="WH35" s="48"/>
      <c r="WI35" s="48"/>
      <c r="WJ35" s="48"/>
      <c r="WK35" s="48"/>
      <c r="WL35" s="48"/>
      <c r="WM35" s="48"/>
      <c r="WN35" s="48"/>
      <c r="WO35" s="48"/>
      <c r="WP35" s="48"/>
      <c r="WQ35" s="48"/>
      <c r="WR35" s="48"/>
      <c r="WS35" s="48"/>
      <c r="WT35" s="48"/>
      <c r="WU35" s="48"/>
      <c r="WV35" s="48"/>
      <c r="WW35" s="48"/>
      <c r="WX35" s="48"/>
      <c r="WY35" s="48"/>
      <c r="WZ35" s="48"/>
      <c r="XA35" s="48"/>
      <c r="XB35" s="48"/>
      <c r="XC35" s="48"/>
      <c r="XD35" s="48"/>
      <c r="XE35" s="48"/>
      <c r="XF35" s="48"/>
      <c r="XG35" s="48"/>
      <c r="XH35" s="48"/>
      <c r="XI35" s="48"/>
      <c r="XJ35" s="48"/>
      <c r="XK35" s="48"/>
      <c r="XL35" s="48"/>
      <c r="XM35" s="48"/>
      <c r="XN35" s="48"/>
      <c r="XO35" s="48"/>
      <c r="XP35" s="48"/>
      <c r="XQ35" s="48"/>
      <c r="XR35" s="48"/>
      <c r="XS35" s="48"/>
      <c r="XT35" s="48"/>
      <c r="XU35" s="48"/>
      <c r="XV35" s="48"/>
      <c r="XW35" s="48"/>
      <c r="XX35" s="48"/>
      <c r="XY35" s="48"/>
      <c r="XZ35" s="48"/>
      <c r="YA35" s="48"/>
      <c r="YB35" s="48"/>
      <c r="YC35" s="48"/>
      <c r="YD35" s="48"/>
      <c r="YE35" s="48"/>
      <c r="YF35" s="48"/>
      <c r="YG35" s="48"/>
      <c r="YH35" s="48"/>
      <c r="YI35" s="48"/>
      <c r="YJ35" s="48"/>
      <c r="YK35" s="48"/>
      <c r="YL35" s="48"/>
      <c r="YM35" s="48"/>
      <c r="YN35" s="48"/>
      <c r="YO35" s="48"/>
      <c r="YP35" s="48"/>
      <c r="YQ35" s="48"/>
      <c r="YR35" s="48"/>
      <c r="YS35" s="48"/>
      <c r="YT35" s="48"/>
      <c r="YU35" s="48"/>
      <c r="YV35" s="48"/>
      <c r="YW35" s="48"/>
      <c r="YX35" s="48"/>
      <c r="YY35" s="48"/>
      <c r="YZ35" s="48"/>
      <c r="ZA35" s="48"/>
      <c r="ZB35" s="48"/>
      <c r="ZC35" s="48"/>
      <c r="ZD35" s="48"/>
      <c r="ZE35" s="48"/>
      <c r="ZF35" s="48"/>
      <c r="ZG35" s="48"/>
      <c r="ZH35" s="48"/>
      <c r="ZI35" s="48"/>
      <c r="ZJ35" s="48"/>
      <c r="ZK35" s="48"/>
      <c r="ZL35" s="48"/>
      <c r="ZM35" s="48"/>
      <c r="ZN35" s="48"/>
      <c r="ZO35" s="48"/>
      <c r="ZP35" s="48"/>
      <c r="ZQ35" s="48"/>
      <c r="ZR35" s="48"/>
      <c r="ZS35" s="48"/>
      <c r="ZT35" s="48"/>
      <c r="ZU35" s="48"/>
      <c r="ZV35" s="48"/>
      <c r="ZW35" s="48"/>
      <c r="ZX35" s="48"/>
      <c r="ZY35" s="48"/>
      <c r="ZZ35" s="48"/>
      <c r="AAA35" s="48"/>
      <c r="AAB35" s="48"/>
      <c r="AAC35" s="48"/>
      <c r="AAD35" s="48"/>
      <c r="AAE35" s="48"/>
      <c r="AAF35" s="48"/>
      <c r="AAG35" s="48"/>
      <c r="AAH35" s="48"/>
      <c r="AAI35" s="48"/>
      <c r="AAJ35" s="48"/>
      <c r="AAK35" s="48"/>
      <c r="AAL35" s="48"/>
      <c r="AAM35" s="48"/>
      <c r="AAN35" s="48"/>
      <c r="AAO35" s="48"/>
      <c r="AAP35" s="48"/>
      <c r="AAQ35" s="48"/>
      <c r="AAR35" s="48"/>
      <c r="AAS35" s="48"/>
      <c r="AAT35" s="48"/>
      <c r="AAU35" s="48"/>
      <c r="AAV35" s="48"/>
      <c r="AAW35" s="48"/>
      <c r="AAX35" s="48"/>
      <c r="AAY35" s="48"/>
      <c r="AAZ35" s="48"/>
      <c r="ABA35" s="48"/>
      <c r="ABB35" s="48"/>
      <c r="ABC35" s="48"/>
      <c r="ABD35" s="48"/>
      <c r="ABE35" s="48"/>
      <c r="ABF35" s="48"/>
      <c r="ABG35" s="48"/>
      <c r="ABH35" s="48"/>
      <c r="ABI35" s="48"/>
      <c r="ABJ35" s="48"/>
      <c r="ABK35" s="48"/>
      <c r="ABL35" s="48"/>
      <c r="ABM35" s="48"/>
      <c r="ABN35" s="48"/>
      <c r="ABO35" s="48"/>
      <c r="ABP35" s="48"/>
      <c r="ABQ35" s="48"/>
      <c r="ABR35" s="48"/>
      <c r="ABS35" s="48"/>
      <c r="ABT35" s="48"/>
      <c r="ABU35" s="48"/>
      <c r="ABV35" s="48"/>
      <c r="ABW35" s="48"/>
      <c r="ABX35" s="48"/>
      <c r="ABY35" s="48"/>
      <c r="ABZ35" s="48"/>
      <c r="ACA35" s="48"/>
      <c r="ACB35" s="48"/>
      <c r="ACC35" s="48"/>
      <c r="ACD35" s="48"/>
      <c r="ACE35" s="48"/>
      <c r="ACF35" s="48"/>
      <c r="ACG35" s="48"/>
      <c r="ACH35" s="48"/>
      <c r="ACI35" s="48"/>
      <c r="ACJ35" s="48"/>
      <c r="ACK35" s="48"/>
      <c r="ACL35" s="48"/>
      <c r="ACM35" s="48"/>
      <c r="ACN35" s="48"/>
      <c r="ACO35" s="48"/>
      <c r="ACP35" s="48"/>
      <c r="ACQ35" s="48"/>
      <c r="ACR35" s="48"/>
      <c r="ACS35" s="48"/>
      <c r="ACT35" s="48"/>
      <c r="ACU35" s="48"/>
      <c r="ACV35" s="48"/>
      <c r="ACW35" s="48"/>
      <c r="ACX35" s="48"/>
      <c r="ACY35" s="48"/>
      <c r="ACZ35" s="48"/>
      <c r="ADA35" s="48"/>
      <c r="ADB35" s="48"/>
      <c r="ADC35" s="48"/>
      <c r="ADD35" s="48"/>
      <c r="ADE35" s="48"/>
      <c r="ADF35" s="48"/>
      <c r="ADG35" s="48"/>
      <c r="ADH35" s="48"/>
      <c r="ADI35" s="48"/>
      <c r="ADJ35" s="48"/>
      <c r="ADK35" s="48"/>
      <c r="ADL35" s="48"/>
      <c r="ADM35" s="48"/>
      <c r="ADN35" s="48"/>
      <c r="ADO35" s="48"/>
      <c r="ADP35" s="48"/>
      <c r="ADQ35" s="48"/>
      <c r="ADR35" s="48"/>
      <c r="ADS35" s="48"/>
      <c r="ADT35" s="48"/>
      <c r="ADU35" s="48"/>
      <c r="ADV35" s="48"/>
      <c r="ADW35" s="572"/>
    </row>
    <row r="36" spans="1:803" x14ac:dyDescent="0.3">
      <c r="B36" s="83" t="s">
        <v>189</v>
      </c>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574"/>
      <c r="ON36" s="574"/>
      <c r="OO36" s="574"/>
      <c r="OP36" s="574"/>
      <c r="OQ36" s="574"/>
      <c r="OR36" s="574"/>
      <c r="OS36" s="574"/>
      <c r="OT36" s="574"/>
      <c r="OU36" s="574"/>
      <c r="OV36" s="574"/>
      <c r="OW36" s="574"/>
      <c r="OX36" s="574"/>
      <c r="OY36" s="574"/>
      <c r="OZ36" s="574"/>
      <c r="PA36" s="574"/>
      <c r="PB36" s="574"/>
      <c r="PC36" s="574"/>
      <c r="PD36" s="574"/>
      <c r="PE36" s="574"/>
      <c r="PF36" s="574"/>
      <c r="PG36" s="574"/>
      <c r="PH36" s="574"/>
      <c r="PI36" s="574"/>
      <c r="PJ36" s="574"/>
      <c r="PK36" s="574"/>
      <c r="PL36" s="574"/>
      <c r="PM36" s="574"/>
      <c r="PN36" s="574"/>
      <c r="PO36" s="574"/>
      <c r="PP36" s="574"/>
      <c r="PQ36" s="574"/>
      <c r="PR36" s="574"/>
      <c r="PS36" s="574"/>
      <c r="PT36" s="574"/>
      <c r="PU36" s="574"/>
      <c r="PV36" s="574"/>
      <c r="PW36" s="574"/>
      <c r="PX36" s="574"/>
      <c r="PY36" s="574"/>
      <c r="PZ36" s="574"/>
      <c r="QA36" s="574"/>
      <c r="QB36" s="574"/>
      <c r="QC36" s="574"/>
      <c r="QD36" s="574"/>
      <c r="QE36" s="574"/>
      <c r="QF36" s="574"/>
      <c r="QG36" s="574"/>
      <c r="QH36" s="574"/>
      <c r="QI36" s="574"/>
      <c r="QJ36" s="574"/>
      <c r="QK36" s="574"/>
      <c r="QL36" s="574"/>
      <c r="QM36" s="574"/>
      <c r="QN36" s="574"/>
      <c r="QO36" s="574"/>
      <c r="QP36" s="574"/>
      <c r="QQ36" s="574"/>
      <c r="QR36" s="574"/>
      <c r="QS36" s="574"/>
      <c r="QT36" s="574"/>
      <c r="QU36" s="574"/>
      <c r="QV36" s="574"/>
      <c r="QW36" s="574"/>
      <c r="QX36" s="574"/>
      <c r="QY36" s="574"/>
      <c r="QZ36" s="574"/>
      <c r="RA36" s="574"/>
      <c r="RB36" s="574"/>
      <c r="RC36" s="574"/>
      <c r="RD36" s="574"/>
      <c r="RE36" s="574"/>
      <c r="RF36" s="574"/>
      <c r="RG36" s="574"/>
      <c r="RH36" s="574"/>
      <c r="RI36" s="574"/>
      <c r="RJ36" s="574"/>
      <c r="RK36" s="574"/>
      <c r="RL36" s="574"/>
      <c r="RM36" s="574"/>
      <c r="RN36" s="574"/>
      <c r="RO36" s="574"/>
      <c r="RP36" s="574"/>
      <c r="RQ36" s="574"/>
      <c r="RR36" s="574"/>
      <c r="RS36" s="574"/>
      <c r="RT36" s="574"/>
      <c r="RU36" s="574"/>
      <c r="RV36" s="574"/>
      <c r="RW36" s="574"/>
      <c r="RX36" s="574"/>
      <c r="RY36" s="574"/>
      <c r="RZ36" s="574"/>
      <c r="SA36" s="574"/>
      <c r="SB36" s="574"/>
      <c r="SC36" s="574"/>
      <c r="SD36" s="574"/>
      <c r="SE36" s="574"/>
      <c r="SF36" s="574"/>
      <c r="SG36" s="574"/>
      <c r="SH36" s="574"/>
      <c r="SI36" s="574"/>
      <c r="SJ36" s="574"/>
      <c r="SK36" s="574"/>
      <c r="SL36" s="574"/>
      <c r="SM36" s="574"/>
      <c r="SN36" s="574"/>
      <c r="SO36" s="574"/>
      <c r="SP36" s="574"/>
      <c r="SQ36" s="574"/>
      <c r="SR36" s="574"/>
      <c r="SS36" s="574"/>
      <c r="ST36" s="574"/>
      <c r="SU36" s="574"/>
      <c r="SV36" s="574"/>
      <c r="SW36" s="574"/>
      <c r="SX36" s="574"/>
      <c r="SY36" s="574"/>
      <c r="SZ36" s="574"/>
      <c r="TA36" s="574"/>
      <c r="TB36" s="574"/>
      <c r="TC36" s="574"/>
      <c r="TD36" s="574"/>
      <c r="TE36" s="574"/>
      <c r="TF36" s="574"/>
      <c r="TG36" s="574"/>
      <c r="TH36" s="574"/>
      <c r="TI36" s="574"/>
      <c r="TJ36" s="574"/>
      <c r="TK36" s="574"/>
      <c r="TL36" s="574"/>
      <c r="TM36" s="574"/>
      <c r="TN36" s="574"/>
      <c r="TO36" s="574"/>
      <c r="TP36" s="574"/>
      <c r="TQ36" s="574"/>
      <c r="TR36" s="574"/>
      <c r="TS36" s="574"/>
      <c r="TT36" s="574"/>
      <c r="TU36" s="574"/>
      <c r="TV36" s="574"/>
      <c r="TW36" s="574"/>
      <c r="TX36" s="574"/>
      <c r="TY36" s="574"/>
      <c r="TZ36" s="574"/>
      <c r="UA36" s="574"/>
      <c r="UB36" s="574"/>
      <c r="UC36" s="574"/>
      <c r="UD36" s="574"/>
      <c r="UE36" s="574"/>
      <c r="UF36" s="574"/>
      <c r="UG36" s="574"/>
      <c r="UH36" s="574"/>
      <c r="UI36" s="574"/>
      <c r="UJ36" s="574"/>
      <c r="UK36" s="574"/>
      <c r="UL36" s="574"/>
      <c r="UM36" s="574"/>
      <c r="UN36" s="574"/>
      <c r="UO36" s="574"/>
      <c r="UP36" s="574"/>
      <c r="UQ36" s="574"/>
      <c r="UR36" s="574"/>
      <c r="US36" s="574"/>
      <c r="UT36" s="574"/>
      <c r="UU36" s="574"/>
      <c r="UV36" s="574"/>
      <c r="UW36" s="574"/>
      <c r="UX36" s="574"/>
      <c r="UY36" s="574"/>
      <c r="UZ36" s="574"/>
      <c r="VA36" s="574"/>
      <c r="VB36" s="574"/>
      <c r="VC36" s="574"/>
      <c r="VD36" s="574"/>
      <c r="VE36" s="574"/>
      <c r="VF36" s="574"/>
      <c r="VG36" s="574"/>
      <c r="VH36" s="574"/>
      <c r="VI36" s="574"/>
      <c r="VJ36" s="574"/>
      <c r="VK36" s="574"/>
      <c r="VL36" s="574"/>
      <c r="VM36" s="574"/>
      <c r="VN36" s="574"/>
      <c r="VO36" s="574"/>
      <c r="VP36" s="574"/>
      <c r="VQ36" s="574"/>
      <c r="VR36" s="574"/>
      <c r="VS36" s="574"/>
      <c r="VT36" s="574"/>
      <c r="VU36" s="574"/>
      <c r="VV36" s="574"/>
      <c r="VW36" s="574"/>
      <c r="VX36" s="574"/>
      <c r="VY36" s="574"/>
      <c r="VZ36" s="574"/>
      <c r="WA36" s="574"/>
      <c r="WB36" s="574"/>
      <c r="WC36" s="574"/>
      <c r="WD36" s="574"/>
      <c r="WE36" s="48"/>
      <c r="WF36" s="48"/>
      <c r="WG36" s="48"/>
      <c r="WH36" s="48"/>
      <c r="WI36" s="48"/>
      <c r="WJ36" s="48"/>
      <c r="WK36" s="48"/>
      <c r="WL36" s="48"/>
      <c r="WM36" s="48"/>
      <c r="WN36" s="48"/>
      <c r="WO36" s="48"/>
      <c r="WP36" s="48"/>
      <c r="WQ36" s="48"/>
      <c r="WR36" s="48"/>
      <c r="WS36" s="48"/>
      <c r="WT36" s="48"/>
      <c r="WU36" s="48"/>
      <c r="WV36" s="48"/>
      <c r="WW36" s="48"/>
      <c r="WX36" s="48"/>
      <c r="WY36" s="48"/>
      <c r="WZ36" s="48"/>
      <c r="XA36" s="48"/>
      <c r="XB36" s="48"/>
      <c r="XC36" s="48"/>
      <c r="XD36" s="48"/>
      <c r="XE36" s="48"/>
      <c r="XF36" s="48"/>
      <c r="XG36" s="48"/>
      <c r="XH36" s="48"/>
      <c r="XI36" s="48"/>
      <c r="XJ36" s="48"/>
      <c r="XK36" s="48"/>
      <c r="XL36" s="48"/>
      <c r="XM36" s="48"/>
      <c r="XN36" s="48"/>
      <c r="XO36" s="48"/>
      <c r="XP36" s="48"/>
      <c r="XQ36" s="48"/>
      <c r="XR36" s="48"/>
      <c r="XS36" s="48"/>
      <c r="XT36" s="48"/>
      <c r="XU36" s="48"/>
      <c r="XV36" s="48"/>
      <c r="XW36" s="48"/>
      <c r="XX36" s="48"/>
      <c r="XY36" s="48"/>
      <c r="XZ36" s="48"/>
      <c r="YA36" s="48"/>
      <c r="YB36" s="48"/>
      <c r="YC36" s="48"/>
      <c r="YD36" s="48"/>
      <c r="YE36" s="48"/>
      <c r="YF36" s="48"/>
      <c r="YG36" s="48"/>
      <c r="YH36" s="48"/>
      <c r="YI36" s="48"/>
      <c r="YJ36" s="48"/>
      <c r="YK36" s="48"/>
      <c r="YL36" s="48"/>
      <c r="YM36" s="48"/>
      <c r="YN36" s="48"/>
      <c r="YO36" s="48"/>
      <c r="YP36" s="48"/>
      <c r="YQ36" s="48"/>
      <c r="YR36" s="48"/>
      <c r="YS36" s="48"/>
      <c r="YT36" s="48"/>
      <c r="YU36" s="48"/>
      <c r="YV36" s="48"/>
      <c r="YW36" s="48"/>
      <c r="YX36" s="48"/>
      <c r="YY36" s="48"/>
      <c r="YZ36" s="48"/>
      <c r="ZA36" s="48"/>
      <c r="ZB36" s="48"/>
      <c r="ZC36" s="48"/>
      <c r="ZD36" s="48"/>
      <c r="ZE36" s="48"/>
      <c r="ZF36" s="48"/>
      <c r="ZG36" s="48"/>
      <c r="ZH36" s="48"/>
      <c r="ZI36" s="48"/>
      <c r="ZJ36" s="48"/>
      <c r="ZK36" s="48"/>
      <c r="ZL36" s="48"/>
      <c r="ZM36" s="48"/>
      <c r="ZN36" s="48"/>
      <c r="ZO36" s="48"/>
      <c r="ZP36" s="48"/>
      <c r="ZQ36" s="48"/>
      <c r="ZR36" s="48"/>
      <c r="ZS36" s="48"/>
      <c r="ZT36" s="48"/>
      <c r="ZU36" s="48"/>
      <c r="ZV36" s="48"/>
      <c r="ZW36" s="48"/>
      <c r="ZX36" s="48"/>
      <c r="ZY36" s="48"/>
      <c r="ZZ36" s="48"/>
      <c r="AAA36" s="48"/>
      <c r="AAB36" s="48"/>
      <c r="AAC36" s="48"/>
      <c r="AAD36" s="48"/>
      <c r="AAE36" s="48"/>
      <c r="AAF36" s="48"/>
      <c r="AAG36" s="48"/>
      <c r="AAH36" s="48"/>
      <c r="AAI36" s="48"/>
      <c r="AAJ36" s="48"/>
      <c r="AAK36" s="48"/>
      <c r="AAL36" s="48"/>
      <c r="AAM36" s="48"/>
      <c r="AAN36" s="48"/>
      <c r="AAO36" s="48"/>
      <c r="AAP36" s="48"/>
      <c r="AAQ36" s="48"/>
      <c r="AAR36" s="48"/>
      <c r="AAS36" s="48"/>
      <c r="AAT36" s="48"/>
      <c r="AAU36" s="48"/>
      <c r="AAV36" s="48"/>
      <c r="AAW36" s="48"/>
      <c r="AAX36" s="48"/>
      <c r="AAY36" s="48"/>
      <c r="AAZ36" s="48"/>
      <c r="ABA36" s="48"/>
      <c r="ABB36" s="48"/>
      <c r="ABC36" s="48"/>
      <c r="ABD36" s="48"/>
      <c r="ABE36" s="48"/>
      <c r="ABF36" s="48"/>
      <c r="ABG36" s="48"/>
      <c r="ABH36" s="48"/>
      <c r="ABI36" s="48"/>
      <c r="ABJ36" s="48"/>
      <c r="ABK36" s="48"/>
      <c r="ABL36" s="48"/>
      <c r="ABM36" s="48"/>
      <c r="ABN36" s="48"/>
      <c r="ABO36" s="48"/>
      <c r="ABP36" s="48"/>
      <c r="ABQ36" s="48"/>
      <c r="ABR36" s="48"/>
      <c r="ABS36" s="48"/>
      <c r="ABT36" s="48"/>
      <c r="ABU36" s="48"/>
      <c r="ABV36" s="48"/>
      <c r="ABW36" s="48"/>
      <c r="ABX36" s="48"/>
      <c r="ABY36" s="48"/>
      <c r="ABZ36" s="48"/>
      <c r="ACA36" s="48"/>
      <c r="ACB36" s="48"/>
      <c r="ACC36" s="48"/>
      <c r="ACD36" s="48"/>
      <c r="ACE36" s="48"/>
      <c r="ACF36" s="48"/>
      <c r="ACG36" s="48"/>
      <c r="ACH36" s="48"/>
      <c r="ACI36" s="48"/>
      <c r="ACJ36" s="48"/>
      <c r="ACK36" s="48"/>
      <c r="ACL36" s="48"/>
      <c r="ACM36" s="48"/>
      <c r="ACN36" s="48"/>
      <c r="ACO36" s="48"/>
      <c r="ACP36" s="48"/>
      <c r="ACQ36" s="48"/>
      <c r="ACR36" s="48"/>
      <c r="ACS36" s="48"/>
      <c r="ACT36" s="48"/>
      <c r="ACU36" s="48"/>
      <c r="ACV36" s="48"/>
      <c r="ACW36" s="48"/>
      <c r="ACX36" s="48"/>
      <c r="ACY36" s="48"/>
      <c r="ACZ36" s="48"/>
      <c r="ADA36" s="48"/>
      <c r="ADB36" s="48"/>
      <c r="ADC36" s="48"/>
      <c r="ADD36" s="48"/>
      <c r="ADE36" s="48"/>
      <c r="ADF36" s="48"/>
      <c r="ADG36" s="48"/>
      <c r="ADH36" s="48"/>
      <c r="ADI36" s="48"/>
      <c r="ADJ36" s="48"/>
      <c r="ADK36" s="48"/>
      <c r="ADL36" s="48"/>
      <c r="ADM36" s="48"/>
      <c r="ADN36" s="48"/>
      <c r="ADO36" s="48"/>
      <c r="ADP36" s="48"/>
      <c r="ADQ36" s="48"/>
      <c r="ADR36" s="48"/>
      <c r="ADS36" s="48"/>
      <c r="ADT36" s="48"/>
      <c r="ADU36" s="48"/>
      <c r="ADV36" s="48"/>
      <c r="ADW36" s="572"/>
    </row>
    <row r="37" spans="1:803" s="488" customFormat="1" x14ac:dyDescent="0.3">
      <c r="A37" s="123"/>
      <c r="B37" s="567" t="s">
        <v>183</v>
      </c>
      <c r="C37" s="568">
        <v>0.1</v>
      </c>
      <c r="D37" s="568">
        <v>0.2</v>
      </c>
      <c r="E37" s="568">
        <v>0.30000000000000004</v>
      </c>
      <c r="F37" s="568">
        <v>0.4</v>
      </c>
      <c r="G37" s="568">
        <v>0.5</v>
      </c>
      <c r="H37" s="568">
        <v>0.6</v>
      </c>
      <c r="I37" s="568">
        <v>0.7</v>
      </c>
      <c r="J37" s="568">
        <v>0.79999999999999993</v>
      </c>
      <c r="K37" s="568">
        <v>0.89999999999999991</v>
      </c>
      <c r="L37" s="568">
        <v>0.99999999999999989</v>
      </c>
      <c r="M37" s="568">
        <v>1.0999999999999999</v>
      </c>
      <c r="N37" s="568">
        <v>1.2</v>
      </c>
      <c r="O37" s="568">
        <v>1.3</v>
      </c>
      <c r="P37" s="568">
        <v>1.4000000000000001</v>
      </c>
      <c r="Q37" s="568">
        <v>1.5000000000000002</v>
      </c>
      <c r="R37" s="568">
        <v>1.6000000000000003</v>
      </c>
      <c r="S37" s="568">
        <v>1.7000000000000004</v>
      </c>
      <c r="T37" s="568">
        <v>1.8000000000000005</v>
      </c>
      <c r="U37" s="568">
        <v>1.9000000000000006</v>
      </c>
      <c r="V37" s="568">
        <v>2.0000000000000004</v>
      </c>
      <c r="W37" s="568">
        <v>2.1000000000000005</v>
      </c>
      <c r="X37" s="568">
        <v>2.2000000000000006</v>
      </c>
      <c r="Y37" s="568">
        <v>2.3000000000000007</v>
      </c>
      <c r="Z37" s="568">
        <v>2.4000000000000008</v>
      </c>
      <c r="AA37" s="568">
        <v>2.5000000000000009</v>
      </c>
      <c r="AB37" s="568">
        <v>2.600000000000001</v>
      </c>
      <c r="AC37" s="568">
        <v>2.7000000000000011</v>
      </c>
      <c r="AD37" s="568">
        <v>2.8000000000000012</v>
      </c>
      <c r="AE37" s="568">
        <v>2.9000000000000012</v>
      </c>
      <c r="AF37" s="568">
        <v>3.0000000000000013</v>
      </c>
      <c r="AG37" s="568">
        <v>3.1000000000000014</v>
      </c>
      <c r="AH37" s="568">
        <v>3.2000000000000015</v>
      </c>
      <c r="AI37" s="568">
        <v>3.3000000000000016</v>
      </c>
      <c r="AJ37" s="568">
        <v>3.4000000000000017</v>
      </c>
      <c r="AK37" s="568">
        <v>3.5000000000000018</v>
      </c>
      <c r="AL37" s="568">
        <v>3.6000000000000019</v>
      </c>
      <c r="AM37" s="568">
        <v>3.700000000000002</v>
      </c>
      <c r="AN37" s="568">
        <v>3.800000000000002</v>
      </c>
      <c r="AO37" s="568">
        <v>3.9000000000000021</v>
      </c>
      <c r="AP37" s="568">
        <v>4.0000000000000018</v>
      </c>
      <c r="AQ37" s="568">
        <v>4.1000000000000014</v>
      </c>
      <c r="AR37" s="568">
        <v>4.2000000000000011</v>
      </c>
      <c r="AS37" s="568">
        <v>4.3000000000000007</v>
      </c>
      <c r="AT37" s="568">
        <v>4.4000000000000004</v>
      </c>
      <c r="AU37" s="568">
        <v>4.5</v>
      </c>
      <c r="AV37" s="568">
        <v>4.5999999999999996</v>
      </c>
      <c r="AW37" s="568">
        <v>4.6999999999999993</v>
      </c>
      <c r="AX37" s="568">
        <v>4.7999999999999989</v>
      </c>
      <c r="AY37" s="568">
        <v>4.8999999999999986</v>
      </c>
      <c r="AZ37" s="568">
        <v>4.9999999999999982</v>
      </c>
      <c r="BA37" s="568">
        <v>5.0999999999999979</v>
      </c>
      <c r="BB37" s="568">
        <v>5.1999999999999975</v>
      </c>
      <c r="BC37" s="568">
        <v>5.2999999999999972</v>
      </c>
      <c r="BD37" s="568">
        <v>5.3999999999999968</v>
      </c>
      <c r="BE37" s="568">
        <v>5.4999999999999964</v>
      </c>
      <c r="BF37" s="568">
        <v>5.5999999999999961</v>
      </c>
      <c r="BG37" s="568">
        <v>5.6999999999999957</v>
      </c>
      <c r="BH37" s="568">
        <v>5.7999999999999954</v>
      </c>
      <c r="BI37" s="568">
        <v>5.899999999999995</v>
      </c>
      <c r="BJ37" s="568">
        <v>5.9999999999999947</v>
      </c>
      <c r="BK37" s="568">
        <v>6.0999999999999943</v>
      </c>
      <c r="BL37" s="568">
        <v>6.199999999999994</v>
      </c>
      <c r="BM37" s="568">
        <v>6.2999999999999936</v>
      </c>
      <c r="BN37" s="568">
        <v>6.3999999999999932</v>
      </c>
      <c r="BO37" s="568">
        <v>6.4999999999999929</v>
      </c>
      <c r="BP37" s="568">
        <v>6.5999999999999925</v>
      </c>
      <c r="BQ37" s="568">
        <v>6.6999999999999922</v>
      </c>
      <c r="BR37" s="568">
        <v>6.7999999999999918</v>
      </c>
      <c r="BS37" s="568">
        <v>6.8999999999999915</v>
      </c>
      <c r="BT37" s="568">
        <v>6.9999999999999911</v>
      </c>
      <c r="BU37" s="568">
        <v>7.0999999999999908</v>
      </c>
      <c r="BV37" s="568">
        <v>7.1999999999999904</v>
      </c>
      <c r="BW37" s="568">
        <v>7.2999999999999901</v>
      </c>
      <c r="BX37" s="568">
        <v>7.3999999999999897</v>
      </c>
      <c r="BY37" s="568">
        <v>7.4999999999999893</v>
      </c>
      <c r="BZ37" s="568">
        <v>7.599999999999989</v>
      </c>
      <c r="CA37" s="568">
        <v>7.6999999999999886</v>
      </c>
      <c r="CB37" s="568">
        <v>7.7999999999999883</v>
      </c>
      <c r="CC37" s="568">
        <v>7.8999999999999879</v>
      </c>
      <c r="CD37" s="568">
        <v>7.9999999999999876</v>
      </c>
      <c r="CE37" s="568">
        <v>8.0999999999999872</v>
      </c>
      <c r="CF37" s="568">
        <v>8.1999999999999869</v>
      </c>
      <c r="CG37" s="568">
        <v>8.2999999999999865</v>
      </c>
      <c r="CH37" s="568">
        <v>8.3999999999999861</v>
      </c>
      <c r="CI37" s="568">
        <v>8.4999999999999858</v>
      </c>
      <c r="CJ37" s="568">
        <v>8.5999999999999854</v>
      </c>
      <c r="CK37" s="568">
        <v>8.6999999999999851</v>
      </c>
      <c r="CL37" s="568">
        <v>8.7999999999999847</v>
      </c>
      <c r="CM37" s="568">
        <v>8.8999999999999844</v>
      </c>
      <c r="CN37" s="568">
        <v>8.999999999999984</v>
      </c>
      <c r="CO37" s="568">
        <v>9.0999999999999837</v>
      </c>
      <c r="CP37" s="568">
        <v>9.1999999999999833</v>
      </c>
      <c r="CQ37" s="568">
        <v>9.2999999999999829</v>
      </c>
      <c r="CR37" s="568">
        <v>9.3999999999999826</v>
      </c>
      <c r="CS37" s="568">
        <v>9.4999999999999822</v>
      </c>
      <c r="CT37" s="568">
        <v>9.5999999999999819</v>
      </c>
      <c r="CU37" s="568">
        <v>9.6999999999999815</v>
      </c>
      <c r="CV37" s="568">
        <v>9.7999999999999812</v>
      </c>
      <c r="CW37" s="568">
        <v>9.8999999999999808</v>
      </c>
      <c r="CX37" s="568">
        <v>9.9999999999999805</v>
      </c>
      <c r="CY37" s="568">
        <v>10.09999999999998</v>
      </c>
      <c r="CZ37" s="568">
        <v>10.19999999999998</v>
      </c>
      <c r="DA37" s="568">
        <v>10.299999999999979</v>
      </c>
      <c r="DB37" s="568">
        <v>10.399999999999979</v>
      </c>
      <c r="DC37" s="568">
        <v>10.499999999999979</v>
      </c>
      <c r="DD37" s="568">
        <v>10.599999999999978</v>
      </c>
      <c r="DE37" s="568">
        <v>10.699999999999978</v>
      </c>
      <c r="DF37" s="568">
        <v>10.799999999999978</v>
      </c>
      <c r="DG37" s="568">
        <v>10.899999999999977</v>
      </c>
      <c r="DH37" s="568">
        <v>10.999999999999977</v>
      </c>
      <c r="DI37" s="568">
        <v>11.099999999999977</v>
      </c>
      <c r="DJ37" s="568">
        <v>11.199999999999976</v>
      </c>
      <c r="DK37" s="568">
        <v>11.299999999999976</v>
      </c>
      <c r="DL37" s="568">
        <v>11.399999999999975</v>
      </c>
      <c r="DM37" s="568">
        <v>11.499999999999975</v>
      </c>
      <c r="DN37" s="568">
        <v>11.599999999999975</v>
      </c>
      <c r="DO37" s="568">
        <v>11.699999999999974</v>
      </c>
      <c r="DP37" s="568">
        <v>11.799999999999974</v>
      </c>
      <c r="DQ37" s="568">
        <v>11.899999999999974</v>
      </c>
      <c r="DR37" s="568">
        <v>11.999999999999973</v>
      </c>
      <c r="DS37" s="568">
        <v>12.099999999999973</v>
      </c>
      <c r="DT37" s="568">
        <v>12.199999999999973</v>
      </c>
      <c r="DU37" s="568">
        <v>12.299999999999972</v>
      </c>
      <c r="DV37" s="568">
        <v>12.399999999999972</v>
      </c>
      <c r="DW37" s="568">
        <v>12.499999999999972</v>
      </c>
      <c r="DX37" s="568">
        <v>12.599999999999971</v>
      </c>
      <c r="DY37" s="568">
        <v>12.699999999999971</v>
      </c>
      <c r="DZ37" s="568">
        <v>12.799999999999971</v>
      </c>
      <c r="EA37" s="568">
        <v>12.89999999999997</v>
      </c>
      <c r="EB37" s="568">
        <v>12.99999999999997</v>
      </c>
      <c r="EC37" s="568">
        <v>13.099999999999969</v>
      </c>
      <c r="ED37" s="568">
        <v>13.199999999999969</v>
      </c>
      <c r="EE37" s="568">
        <v>13.299999999999969</v>
      </c>
      <c r="EF37" s="568">
        <v>13.399999999999968</v>
      </c>
      <c r="EG37" s="568">
        <v>13.499999999999968</v>
      </c>
      <c r="EH37" s="568">
        <v>13.599999999999968</v>
      </c>
      <c r="EI37" s="568">
        <v>13.699999999999967</v>
      </c>
      <c r="EJ37" s="568">
        <v>13.799999999999967</v>
      </c>
      <c r="EK37" s="568">
        <v>13.899999999999967</v>
      </c>
      <c r="EL37" s="568">
        <v>13.999999999999966</v>
      </c>
      <c r="EM37" s="568">
        <v>14.099999999999966</v>
      </c>
      <c r="EN37" s="568">
        <v>14.199999999999966</v>
      </c>
      <c r="EO37" s="568">
        <v>14.299999999999965</v>
      </c>
      <c r="EP37" s="568">
        <v>14.399999999999965</v>
      </c>
      <c r="EQ37" s="568">
        <v>14.499999999999964</v>
      </c>
      <c r="ER37" s="568">
        <v>14.599999999999964</v>
      </c>
      <c r="ES37" s="568">
        <v>14.699999999999964</v>
      </c>
      <c r="ET37" s="568">
        <v>14.799999999999963</v>
      </c>
      <c r="EU37" s="568">
        <v>14.899999999999963</v>
      </c>
      <c r="EV37" s="568">
        <v>14.999999999999963</v>
      </c>
      <c r="EW37" s="568">
        <v>15.099999999999962</v>
      </c>
      <c r="EX37" s="568">
        <v>15.199999999999962</v>
      </c>
      <c r="EY37" s="568">
        <v>15.299999999999962</v>
      </c>
      <c r="EZ37" s="568">
        <v>15.399999999999961</v>
      </c>
      <c r="FA37" s="568">
        <v>15.499999999999961</v>
      </c>
      <c r="FB37" s="568">
        <v>15.599999999999961</v>
      </c>
      <c r="FC37" s="568">
        <v>15.69999999999996</v>
      </c>
      <c r="FD37" s="568">
        <v>15.79999999999996</v>
      </c>
      <c r="FE37" s="568">
        <v>15.899999999999959</v>
      </c>
      <c r="FF37" s="568">
        <v>15.999999999999959</v>
      </c>
      <c r="FG37" s="568">
        <v>16.099999999999959</v>
      </c>
      <c r="FH37" s="568">
        <v>16.19999999999996</v>
      </c>
      <c r="FI37" s="568">
        <v>16.299999999999962</v>
      </c>
      <c r="FJ37" s="568">
        <v>16.399999999999963</v>
      </c>
      <c r="FK37" s="568">
        <v>16.499999999999964</v>
      </c>
      <c r="FL37" s="568">
        <v>16.599999999999966</v>
      </c>
      <c r="FM37" s="568">
        <v>16.699999999999967</v>
      </c>
      <c r="FN37" s="568">
        <v>16.799999999999969</v>
      </c>
      <c r="FO37" s="568">
        <v>16.89999999999997</v>
      </c>
      <c r="FP37" s="568">
        <v>16.999999999999972</v>
      </c>
      <c r="FQ37" s="568">
        <v>17.099999999999973</v>
      </c>
      <c r="FR37" s="568">
        <v>17.199999999999974</v>
      </c>
      <c r="FS37" s="568">
        <v>17.299999999999976</v>
      </c>
      <c r="FT37" s="568">
        <v>17.399999999999977</v>
      </c>
      <c r="FU37" s="568">
        <v>17.499999999999979</v>
      </c>
      <c r="FV37" s="568">
        <v>17.59999999999998</v>
      </c>
      <c r="FW37" s="568">
        <v>17.699999999999982</v>
      </c>
      <c r="FX37" s="568">
        <v>17.799999999999983</v>
      </c>
      <c r="FY37" s="568">
        <v>17.899999999999984</v>
      </c>
      <c r="FZ37" s="568">
        <v>17.999999999999986</v>
      </c>
      <c r="GA37" s="568">
        <v>18.099999999999987</v>
      </c>
      <c r="GB37" s="568">
        <v>18.199999999999989</v>
      </c>
      <c r="GC37" s="568">
        <v>18.29999999999999</v>
      </c>
      <c r="GD37" s="568">
        <v>18.399999999999991</v>
      </c>
      <c r="GE37" s="568">
        <v>18.499999999999993</v>
      </c>
      <c r="GF37" s="568">
        <v>18.599999999999994</v>
      </c>
      <c r="GG37" s="568">
        <v>18.699999999999996</v>
      </c>
      <c r="GH37" s="568">
        <v>18.799999999999997</v>
      </c>
      <c r="GI37" s="568">
        <v>18.899999999999999</v>
      </c>
      <c r="GJ37" s="568">
        <v>19</v>
      </c>
      <c r="GK37" s="568">
        <v>19.100000000000001</v>
      </c>
      <c r="GL37" s="568">
        <v>19.200000000000003</v>
      </c>
      <c r="GM37" s="568">
        <v>19.300000000000004</v>
      </c>
      <c r="GN37" s="568">
        <v>19.400000000000006</v>
      </c>
      <c r="GO37" s="568">
        <v>19.500000000000007</v>
      </c>
      <c r="GP37" s="568">
        <v>19.600000000000009</v>
      </c>
      <c r="GQ37" s="568">
        <v>19.70000000000001</v>
      </c>
      <c r="GR37" s="568">
        <v>19.800000000000011</v>
      </c>
      <c r="GS37" s="568">
        <v>19.900000000000013</v>
      </c>
      <c r="GT37" s="568">
        <v>20.000000000000014</v>
      </c>
      <c r="GU37" s="568">
        <v>20.100000000000001</v>
      </c>
      <c r="GV37" s="568">
        <v>20.200000000000003</v>
      </c>
      <c r="GW37" s="568">
        <v>20.300000000000004</v>
      </c>
      <c r="GX37" s="568">
        <v>20.400000000000006</v>
      </c>
      <c r="GY37" s="568">
        <v>20.500000000000007</v>
      </c>
      <c r="GZ37" s="568">
        <v>20.600000000000009</v>
      </c>
      <c r="HA37" s="568">
        <v>20.70000000000001</v>
      </c>
      <c r="HB37" s="568">
        <v>20.800000000000011</v>
      </c>
      <c r="HC37" s="568">
        <v>20.900000000000013</v>
      </c>
      <c r="HD37" s="568">
        <v>21.000000000000014</v>
      </c>
      <c r="HE37" s="568">
        <v>21.100000000000016</v>
      </c>
      <c r="HF37" s="568">
        <v>21.200000000000017</v>
      </c>
      <c r="HG37" s="568">
        <v>21.300000000000018</v>
      </c>
      <c r="HH37" s="568">
        <v>21.40000000000002</v>
      </c>
      <c r="HI37" s="568">
        <v>21.500000000000021</v>
      </c>
      <c r="HJ37" s="568">
        <v>21.600000000000023</v>
      </c>
      <c r="HK37" s="568">
        <v>21.700000000000024</v>
      </c>
      <c r="HL37" s="568">
        <v>21.800000000000026</v>
      </c>
      <c r="HM37" s="568">
        <v>21.900000000000027</v>
      </c>
      <c r="HN37" s="568">
        <v>22.000000000000028</v>
      </c>
      <c r="HO37" s="568">
        <v>22.10000000000003</v>
      </c>
      <c r="HP37" s="568">
        <v>22.200000000000031</v>
      </c>
      <c r="HQ37" s="568">
        <v>22.300000000000033</v>
      </c>
      <c r="HR37" s="568">
        <v>22.400000000000034</v>
      </c>
      <c r="HS37" s="568">
        <v>22.500000000000036</v>
      </c>
      <c r="HT37" s="568">
        <v>22.600000000000037</v>
      </c>
      <c r="HU37" s="568">
        <v>22.700000000000038</v>
      </c>
      <c r="HV37" s="568">
        <v>22.80000000000004</v>
      </c>
      <c r="HW37" s="568">
        <v>22.900000000000041</v>
      </c>
      <c r="HX37" s="568">
        <v>23.000000000000043</v>
      </c>
      <c r="HY37" s="568">
        <v>23.100000000000044</v>
      </c>
      <c r="HZ37" s="568">
        <v>23.200000000000045</v>
      </c>
      <c r="IA37" s="568">
        <v>23.300000000000047</v>
      </c>
      <c r="IB37" s="568">
        <v>23.400000000000048</v>
      </c>
      <c r="IC37" s="568">
        <v>23.50000000000005</v>
      </c>
      <c r="ID37" s="568">
        <v>23.600000000000051</v>
      </c>
      <c r="IE37" s="568">
        <v>23.700000000000053</v>
      </c>
      <c r="IF37" s="568">
        <v>23.800000000000054</v>
      </c>
      <c r="IG37" s="568">
        <v>23.900000000000055</v>
      </c>
      <c r="IH37" s="568">
        <v>24.000000000000057</v>
      </c>
      <c r="II37" s="568">
        <v>24.100000000000058</v>
      </c>
      <c r="IJ37" s="568">
        <v>24.20000000000006</v>
      </c>
      <c r="IK37" s="568">
        <v>24.300000000000061</v>
      </c>
      <c r="IL37" s="568">
        <v>24.400000000000063</v>
      </c>
      <c r="IM37" s="568">
        <v>24.500000000000064</v>
      </c>
      <c r="IN37" s="568">
        <v>24.600000000000065</v>
      </c>
      <c r="IO37" s="568">
        <v>24.700000000000067</v>
      </c>
      <c r="IP37" s="568">
        <v>24.800000000000068</v>
      </c>
      <c r="IQ37" s="568">
        <v>24.90000000000007</v>
      </c>
      <c r="IR37" s="568">
        <v>25.000000000000071</v>
      </c>
      <c r="IS37" s="568">
        <v>25.100000000000072</v>
      </c>
      <c r="IT37" s="568">
        <v>25.200000000000074</v>
      </c>
      <c r="IU37" s="568">
        <v>25.300000000000075</v>
      </c>
      <c r="IV37" s="568">
        <v>25.400000000000077</v>
      </c>
      <c r="IW37" s="568">
        <v>25.500000000000078</v>
      </c>
      <c r="IX37" s="568">
        <v>25.60000000000008</v>
      </c>
      <c r="IY37" s="568">
        <v>25.700000000000081</v>
      </c>
      <c r="IZ37" s="568">
        <v>25.800000000000082</v>
      </c>
      <c r="JA37" s="568">
        <v>25.900000000000084</v>
      </c>
      <c r="JB37" s="568">
        <v>26.000000000000085</v>
      </c>
      <c r="JC37" s="568">
        <v>26.100000000000087</v>
      </c>
      <c r="JD37" s="568">
        <v>26.200000000000088</v>
      </c>
      <c r="JE37" s="568">
        <v>26.30000000000009</v>
      </c>
      <c r="JF37" s="568">
        <v>26.400000000000091</v>
      </c>
      <c r="JG37" s="568">
        <v>26.500000000000092</v>
      </c>
      <c r="JH37" s="568">
        <v>26.600000000000094</v>
      </c>
      <c r="JI37" s="568">
        <v>26.700000000000095</v>
      </c>
      <c r="JJ37" s="568">
        <v>26.800000000000097</v>
      </c>
      <c r="JK37" s="568">
        <v>26.900000000000098</v>
      </c>
      <c r="JL37" s="568">
        <v>27.000000000000099</v>
      </c>
      <c r="JM37" s="568">
        <v>27.100000000000101</v>
      </c>
      <c r="JN37" s="568">
        <v>27.200000000000102</v>
      </c>
      <c r="JO37" s="568">
        <v>27.300000000000104</v>
      </c>
      <c r="JP37" s="568">
        <v>27.400000000000105</v>
      </c>
      <c r="JQ37" s="568">
        <v>27.500000000000107</v>
      </c>
      <c r="JR37" s="568">
        <v>27.600000000000108</v>
      </c>
      <c r="JS37" s="568">
        <v>27.700000000000109</v>
      </c>
      <c r="JT37" s="568">
        <v>27.800000000000111</v>
      </c>
      <c r="JU37" s="568">
        <v>27.900000000000112</v>
      </c>
      <c r="JV37" s="568">
        <v>28.000000000000114</v>
      </c>
      <c r="JW37" s="568">
        <v>28.100000000000115</v>
      </c>
      <c r="JX37" s="568">
        <v>28.200000000000117</v>
      </c>
      <c r="JY37" s="568">
        <v>28.300000000000118</v>
      </c>
      <c r="JZ37" s="568">
        <v>28.400000000000119</v>
      </c>
      <c r="KA37" s="568">
        <v>28.500000000000121</v>
      </c>
      <c r="KB37" s="568">
        <v>28.600000000000122</v>
      </c>
      <c r="KC37" s="568">
        <v>28.700000000000124</v>
      </c>
      <c r="KD37" s="568">
        <v>28.800000000000125</v>
      </c>
      <c r="KE37" s="568">
        <v>28.900000000000126</v>
      </c>
      <c r="KF37" s="568">
        <v>29.000000000000128</v>
      </c>
      <c r="KG37" s="568">
        <v>29.100000000000129</v>
      </c>
      <c r="KH37" s="568">
        <v>29.200000000000131</v>
      </c>
      <c r="KI37" s="568">
        <v>29.300000000000132</v>
      </c>
      <c r="KJ37" s="568">
        <v>29.400000000000134</v>
      </c>
      <c r="KK37" s="568">
        <v>29.500000000000135</v>
      </c>
      <c r="KL37" s="568">
        <v>29.600000000000136</v>
      </c>
      <c r="KM37" s="568">
        <v>29.700000000000138</v>
      </c>
      <c r="KN37" s="568">
        <v>29.800000000000139</v>
      </c>
      <c r="KO37" s="568">
        <v>29.900000000000141</v>
      </c>
      <c r="KP37" s="568">
        <v>30.000000000000142</v>
      </c>
      <c r="KQ37" s="568">
        <v>30.100000000000144</v>
      </c>
      <c r="KR37" s="568">
        <v>30.200000000000145</v>
      </c>
      <c r="KS37" s="568">
        <v>30.300000000000146</v>
      </c>
      <c r="KT37" s="568">
        <v>30.400000000000148</v>
      </c>
      <c r="KU37" s="568">
        <v>30.500000000000149</v>
      </c>
      <c r="KV37" s="568">
        <v>30.600000000000151</v>
      </c>
      <c r="KW37" s="568">
        <v>30.700000000000152</v>
      </c>
      <c r="KX37" s="568">
        <v>30.800000000000153</v>
      </c>
      <c r="KY37" s="568">
        <v>30.900000000000155</v>
      </c>
      <c r="KZ37" s="568">
        <v>31.000000000000156</v>
      </c>
      <c r="LA37" s="568">
        <v>31.100000000000158</v>
      </c>
      <c r="LB37" s="568">
        <v>31.200000000000159</v>
      </c>
      <c r="LC37" s="568">
        <v>31.300000000000161</v>
      </c>
      <c r="LD37" s="568">
        <v>31.400000000000162</v>
      </c>
      <c r="LE37" s="568">
        <v>31.500000000000163</v>
      </c>
      <c r="LF37" s="568">
        <v>31.600000000000165</v>
      </c>
      <c r="LG37" s="568">
        <v>31.700000000000166</v>
      </c>
      <c r="LH37" s="568">
        <v>31.800000000000168</v>
      </c>
      <c r="LI37" s="568">
        <v>31.900000000000169</v>
      </c>
      <c r="LJ37" s="568">
        <v>32.000000000000171</v>
      </c>
      <c r="LK37" s="568">
        <v>32.100000000000172</v>
      </c>
      <c r="LL37" s="568">
        <v>32.200000000000173</v>
      </c>
      <c r="LM37" s="568">
        <v>32.300000000000175</v>
      </c>
      <c r="LN37" s="568">
        <v>32.400000000000176</v>
      </c>
      <c r="LO37" s="568">
        <v>32.500000000000178</v>
      </c>
      <c r="LP37" s="568">
        <v>32.600000000000179</v>
      </c>
      <c r="LQ37" s="568">
        <v>32.70000000000018</v>
      </c>
      <c r="LR37" s="568">
        <v>32.800000000000182</v>
      </c>
      <c r="LS37" s="568">
        <v>32.900000000000183</v>
      </c>
      <c r="LT37" s="568">
        <v>33.000000000000185</v>
      </c>
      <c r="LU37" s="568">
        <v>33.100000000000186</v>
      </c>
      <c r="LV37" s="568">
        <v>33.200000000000188</v>
      </c>
      <c r="LW37" s="568">
        <v>33.300000000000189</v>
      </c>
      <c r="LX37" s="568">
        <v>33.40000000000019</v>
      </c>
      <c r="LY37" s="568">
        <v>33.500000000000192</v>
      </c>
      <c r="LZ37" s="568">
        <v>33.600000000000193</v>
      </c>
      <c r="MA37" s="568">
        <v>33.700000000000195</v>
      </c>
      <c r="MB37" s="568">
        <v>33.800000000000196</v>
      </c>
      <c r="MC37" s="568">
        <v>33.900000000000198</v>
      </c>
      <c r="MD37" s="568">
        <v>34.000000000000199</v>
      </c>
      <c r="ME37" s="568">
        <v>34.1000000000002</v>
      </c>
      <c r="MF37" s="568">
        <v>34.200000000000202</v>
      </c>
      <c r="MG37" s="568">
        <v>34.300000000000203</v>
      </c>
      <c r="MH37" s="568">
        <v>34.400000000000205</v>
      </c>
      <c r="MI37" s="568">
        <v>34.500000000000206</v>
      </c>
      <c r="MJ37" s="568">
        <v>34.600000000000207</v>
      </c>
      <c r="MK37" s="568">
        <v>34.700000000000209</v>
      </c>
      <c r="ML37" s="568">
        <v>34.80000000000021</v>
      </c>
      <c r="MM37" s="568">
        <v>34.900000000000212</v>
      </c>
      <c r="MN37" s="568">
        <v>35.000000000000213</v>
      </c>
      <c r="MO37" s="568">
        <v>35.100000000000215</v>
      </c>
      <c r="MP37" s="568">
        <v>35.200000000000216</v>
      </c>
      <c r="MQ37" s="568">
        <v>35.300000000000217</v>
      </c>
      <c r="MR37" s="568">
        <v>35.400000000000219</v>
      </c>
      <c r="MS37" s="568">
        <v>35.50000000000022</v>
      </c>
      <c r="MT37" s="568">
        <v>35.600000000000222</v>
      </c>
      <c r="MU37" s="568">
        <v>35.700000000000223</v>
      </c>
      <c r="MV37" s="568">
        <v>35.800000000000225</v>
      </c>
      <c r="MW37" s="568">
        <v>35.900000000000226</v>
      </c>
      <c r="MX37" s="568">
        <v>36.000000000000227</v>
      </c>
      <c r="MY37" s="568">
        <v>36.100000000000229</v>
      </c>
      <c r="MZ37" s="568">
        <v>36.20000000000023</v>
      </c>
      <c r="NA37" s="568">
        <v>36.300000000000232</v>
      </c>
      <c r="NB37" s="568">
        <v>36.400000000000233</v>
      </c>
      <c r="NC37" s="568">
        <v>36.500000000000234</v>
      </c>
      <c r="ND37" s="568">
        <v>36.600000000000236</v>
      </c>
      <c r="NE37" s="568">
        <v>36.700000000000237</v>
      </c>
      <c r="NF37" s="568">
        <v>36.800000000000239</v>
      </c>
      <c r="NG37" s="568">
        <v>36.90000000000024</v>
      </c>
      <c r="NH37" s="568">
        <v>37.000000000000242</v>
      </c>
      <c r="NI37" s="568">
        <v>37.100000000000243</v>
      </c>
      <c r="NJ37" s="568">
        <v>37.200000000000244</v>
      </c>
      <c r="NK37" s="568">
        <v>37.300000000000246</v>
      </c>
      <c r="NL37" s="568">
        <v>37.400000000000247</v>
      </c>
      <c r="NM37" s="568">
        <v>37.500000000000249</v>
      </c>
      <c r="NN37" s="568">
        <v>37.60000000000025</v>
      </c>
      <c r="NO37" s="568">
        <v>37.700000000000252</v>
      </c>
      <c r="NP37" s="568">
        <v>37.800000000000253</v>
      </c>
      <c r="NQ37" s="568">
        <v>37.900000000000254</v>
      </c>
      <c r="NR37" s="568">
        <v>38.000000000000256</v>
      </c>
      <c r="NS37" s="568">
        <v>38.100000000000257</v>
      </c>
      <c r="NT37" s="568">
        <v>38.200000000000259</v>
      </c>
      <c r="NU37" s="568">
        <v>38.30000000000026</v>
      </c>
      <c r="NV37" s="568">
        <v>38.400000000000261</v>
      </c>
      <c r="NW37" s="568">
        <v>38.500000000000263</v>
      </c>
      <c r="NX37" s="568">
        <v>38.600000000000264</v>
      </c>
      <c r="NY37" s="568">
        <v>38.700000000000266</v>
      </c>
      <c r="NZ37" s="568">
        <v>38.800000000000267</v>
      </c>
      <c r="OA37" s="568">
        <v>38.900000000000269</v>
      </c>
      <c r="OB37" s="568">
        <v>39.00000000000027</v>
      </c>
      <c r="OC37" s="568">
        <v>39.100000000000271</v>
      </c>
      <c r="OD37" s="568">
        <v>39.200000000000273</v>
      </c>
      <c r="OE37" s="568">
        <v>39.300000000000274</v>
      </c>
      <c r="OF37" s="568">
        <v>39.400000000000276</v>
      </c>
      <c r="OG37" s="568">
        <v>39.500000000000277</v>
      </c>
      <c r="OH37" s="568">
        <v>39.600000000000279</v>
      </c>
      <c r="OI37" s="568">
        <v>39.70000000000028</v>
      </c>
      <c r="OJ37" s="568">
        <v>39.800000000000281</v>
      </c>
      <c r="OK37" s="568">
        <v>39.900000000000283</v>
      </c>
      <c r="OL37" s="568">
        <v>40.000000000000284</v>
      </c>
      <c r="OM37" s="568">
        <v>40.1</v>
      </c>
      <c r="ON37" s="568">
        <v>40.200000000000003</v>
      </c>
      <c r="OO37" s="568">
        <v>40.300000000000004</v>
      </c>
      <c r="OP37" s="568">
        <v>40.400000000000006</v>
      </c>
      <c r="OQ37" s="568">
        <v>40.500000000000007</v>
      </c>
      <c r="OR37" s="568">
        <v>40.600000000000009</v>
      </c>
      <c r="OS37" s="568">
        <v>40.70000000000001</v>
      </c>
      <c r="OT37" s="568">
        <v>40.800000000000011</v>
      </c>
      <c r="OU37" s="568">
        <v>40.900000000000013</v>
      </c>
      <c r="OV37" s="568">
        <v>41.000000000000014</v>
      </c>
      <c r="OW37" s="568">
        <v>41.100000000000016</v>
      </c>
      <c r="OX37" s="568">
        <v>41.200000000000017</v>
      </c>
      <c r="OY37" s="568">
        <v>41.300000000000018</v>
      </c>
      <c r="OZ37" s="568">
        <v>41.40000000000002</v>
      </c>
      <c r="PA37" s="568">
        <v>41.500000000000021</v>
      </c>
      <c r="PB37" s="568">
        <v>41.600000000000023</v>
      </c>
      <c r="PC37" s="568">
        <v>41.700000000000024</v>
      </c>
      <c r="PD37" s="568">
        <v>41.800000000000026</v>
      </c>
      <c r="PE37" s="568">
        <v>41.900000000000027</v>
      </c>
      <c r="PF37" s="568">
        <v>42.000000000000028</v>
      </c>
      <c r="PG37" s="568">
        <v>42.10000000000003</v>
      </c>
      <c r="PH37" s="568">
        <v>42.200000000000031</v>
      </c>
      <c r="PI37" s="568">
        <v>42.300000000000033</v>
      </c>
      <c r="PJ37" s="568">
        <v>42.400000000000034</v>
      </c>
      <c r="PK37" s="568">
        <v>42.500000000000036</v>
      </c>
      <c r="PL37" s="568">
        <v>42.600000000000037</v>
      </c>
      <c r="PM37" s="568">
        <v>42.700000000000038</v>
      </c>
      <c r="PN37" s="568">
        <v>42.80000000000004</v>
      </c>
      <c r="PO37" s="568">
        <v>42.900000000000041</v>
      </c>
      <c r="PP37" s="568">
        <v>43.000000000000043</v>
      </c>
      <c r="PQ37" s="568">
        <v>43.100000000000044</v>
      </c>
      <c r="PR37" s="568">
        <v>43.200000000000045</v>
      </c>
      <c r="PS37" s="568">
        <v>43.300000000000047</v>
      </c>
      <c r="PT37" s="568">
        <v>43.400000000000048</v>
      </c>
      <c r="PU37" s="568">
        <v>43.50000000000005</v>
      </c>
      <c r="PV37" s="568">
        <v>43.600000000000051</v>
      </c>
      <c r="PW37" s="568">
        <v>43.700000000000053</v>
      </c>
      <c r="PX37" s="568">
        <v>43.800000000000054</v>
      </c>
      <c r="PY37" s="568">
        <v>43.900000000000055</v>
      </c>
      <c r="PZ37" s="568">
        <v>44.000000000000057</v>
      </c>
      <c r="QA37" s="568">
        <v>44.100000000000058</v>
      </c>
      <c r="QB37" s="568">
        <v>44.20000000000006</v>
      </c>
      <c r="QC37" s="568">
        <v>44.300000000000061</v>
      </c>
      <c r="QD37" s="568">
        <v>44.400000000000063</v>
      </c>
      <c r="QE37" s="568">
        <v>44.500000000000064</v>
      </c>
      <c r="QF37" s="568">
        <v>44.600000000000065</v>
      </c>
      <c r="QG37" s="568">
        <v>44.700000000000067</v>
      </c>
      <c r="QH37" s="568">
        <v>44.800000000000068</v>
      </c>
      <c r="QI37" s="568">
        <v>44.90000000000007</v>
      </c>
      <c r="QJ37" s="568">
        <v>45.000000000000071</v>
      </c>
      <c r="QK37" s="568">
        <v>45.100000000000072</v>
      </c>
      <c r="QL37" s="568">
        <v>45.200000000000074</v>
      </c>
      <c r="QM37" s="568">
        <v>45.300000000000075</v>
      </c>
      <c r="QN37" s="568">
        <v>45.400000000000077</v>
      </c>
      <c r="QO37" s="568">
        <v>45.500000000000078</v>
      </c>
      <c r="QP37" s="568">
        <v>45.60000000000008</v>
      </c>
      <c r="QQ37" s="568">
        <v>45.700000000000081</v>
      </c>
      <c r="QR37" s="568">
        <v>45.800000000000082</v>
      </c>
      <c r="QS37" s="568">
        <v>45.900000000000084</v>
      </c>
      <c r="QT37" s="568">
        <v>46.000000000000085</v>
      </c>
      <c r="QU37" s="568">
        <v>46.100000000000087</v>
      </c>
      <c r="QV37" s="568">
        <v>46.200000000000088</v>
      </c>
      <c r="QW37" s="568">
        <v>46.30000000000009</v>
      </c>
      <c r="QX37" s="568">
        <v>46.400000000000091</v>
      </c>
      <c r="QY37" s="568">
        <v>46.500000000000092</v>
      </c>
      <c r="QZ37" s="568">
        <v>46.600000000000094</v>
      </c>
      <c r="RA37" s="568">
        <v>46.700000000000095</v>
      </c>
      <c r="RB37" s="568">
        <v>46.800000000000097</v>
      </c>
      <c r="RC37" s="568">
        <v>46.900000000000098</v>
      </c>
      <c r="RD37" s="568">
        <v>47.000000000000099</v>
      </c>
      <c r="RE37" s="568">
        <v>47.100000000000101</v>
      </c>
      <c r="RF37" s="568">
        <v>47.200000000000102</v>
      </c>
      <c r="RG37" s="568">
        <v>47.300000000000104</v>
      </c>
      <c r="RH37" s="568">
        <v>47.400000000000105</v>
      </c>
      <c r="RI37" s="568">
        <v>47.500000000000107</v>
      </c>
      <c r="RJ37" s="568">
        <v>47.600000000000108</v>
      </c>
      <c r="RK37" s="568">
        <v>47.700000000000109</v>
      </c>
      <c r="RL37" s="568">
        <v>47.800000000000111</v>
      </c>
      <c r="RM37" s="568">
        <v>47.900000000000112</v>
      </c>
      <c r="RN37" s="568">
        <v>48.000000000000114</v>
      </c>
      <c r="RO37" s="568">
        <v>48.100000000000115</v>
      </c>
      <c r="RP37" s="568">
        <v>48.200000000000117</v>
      </c>
      <c r="RQ37" s="568">
        <v>48.300000000000118</v>
      </c>
      <c r="RR37" s="568">
        <v>48.400000000000119</v>
      </c>
      <c r="RS37" s="568">
        <v>48.500000000000121</v>
      </c>
      <c r="RT37" s="568">
        <v>48.600000000000122</v>
      </c>
      <c r="RU37" s="568">
        <v>48.700000000000124</v>
      </c>
      <c r="RV37" s="568">
        <v>48.800000000000125</v>
      </c>
      <c r="RW37" s="568">
        <v>48.900000000000126</v>
      </c>
      <c r="RX37" s="568">
        <v>49.000000000000128</v>
      </c>
      <c r="RY37" s="568">
        <v>49.100000000000129</v>
      </c>
      <c r="RZ37" s="568">
        <v>49.200000000000131</v>
      </c>
      <c r="SA37" s="568">
        <v>49.300000000000132</v>
      </c>
      <c r="SB37" s="568">
        <v>49.400000000000134</v>
      </c>
      <c r="SC37" s="568">
        <v>49.500000000000135</v>
      </c>
      <c r="SD37" s="568">
        <v>49.600000000000136</v>
      </c>
      <c r="SE37" s="568">
        <v>49.700000000000138</v>
      </c>
      <c r="SF37" s="568">
        <v>49.800000000000139</v>
      </c>
      <c r="SG37" s="568">
        <v>49.900000000000141</v>
      </c>
      <c r="SH37" s="568">
        <v>50.000000000000142</v>
      </c>
      <c r="SI37" s="568">
        <v>50.100000000000144</v>
      </c>
      <c r="SJ37" s="568">
        <v>50.200000000000145</v>
      </c>
      <c r="SK37" s="568">
        <v>50.300000000000146</v>
      </c>
      <c r="SL37" s="568">
        <v>50.400000000000148</v>
      </c>
      <c r="SM37" s="568">
        <v>50.500000000000149</v>
      </c>
      <c r="SN37" s="568">
        <v>50.600000000000151</v>
      </c>
      <c r="SO37" s="568">
        <v>50.700000000000152</v>
      </c>
      <c r="SP37" s="568">
        <v>50.800000000000153</v>
      </c>
      <c r="SQ37" s="568">
        <v>50.900000000000155</v>
      </c>
      <c r="SR37" s="568">
        <v>51.000000000000156</v>
      </c>
      <c r="SS37" s="568">
        <v>51.100000000000158</v>
      </c>
      <c r="ST37" s="568">
        <v>51.200000000000159</v>
      </c>
      <c r="SU37" s="568">
        <v>51.300000000000161</v>
      </c>
      <c r="SV37" s="568">
        <v>51.400000000000162</v>
      </c>
      <c r="SW37" s="568">
        <v>51.500000000000163</v>
      </c>
      <c r="SX37" s="568">
        <v>51.600000000000165</v>
      </c>
      <c r="SY37" s="568">
        <v>51.700000000000166</v>
      </c>
      <c r="SZ37" s="568">
        <v>51.800000000000168</v>
      </c>
      <c r="TA37" s="568">
        <v>51.900000000000169</v>
      </c>
      <c r="TB37" s="568">
        <v>52.000000000000171</v>
      </c>
      <c r="TC37" s="568">
        <v>52.100000000000172</v>
      </c>
      <c r="TD37" s="568">
        <v>52.200000000000173</v>
      </c>
      <c r="TE37" s="568">
        <v>52.300000000000175</v>
      </c>
      <c r="TF37" s="568">
        <v>52.400000000000176</v>
      </c>
      <c r="TG37" s="568">
        <v>52.500000000000178</v>
      </c>
      <c r="TH37" s="568">
        <v>52.600000000000179</v>
      </c>
      <c r="TI37" s="568">
        <v>52.70000000000018</v>
      </c>
      <c r="TJ37" s="568">
        <v>52.800000000000182</v>
      </c>
      <c r="TK37" s="568">
        <v>52.900000000000183</v>
      </c>
      <c r="TL37" s="568">
        <v>53.000000000000185</v>
      </c>
      <c r="TM37" s="568">
        <v>53.100000000000186</v>
      </c>
      <c r="TN37" s="568">
        <v>53.200000000000188</v>
      </c>
      <c r="TO37" s="568">
        <v>53.300000000000189</v>
      </c>
      <c r="TP37" s="568">
        <v>53.40000000000019</v>
      </c>
      <c r="TQ37" s="568">
        <v>53.500000000000192</v>
      </c>
      <c r="TR37" s="568">
        <v>53.600000000000193</v>
      </c>
      <c r="TS37" s="568">
        <v>53.700000000000195</v>
      </c>
      <c r="TT37" s="568">
        <v>53.800000000000196</v>
      </c>
      <c r="TU37" s="568">
        <v>53.900000000000198</v>
      </c>
      <c r="TV37" s="568">
        <v>54.000000000000199</v>
      </c>
      <c r="TW37" s="568">
        <v>54.1000000000002</v>
      </c>
      <c r="TX37" s="568">
        <v>54.200000000000202</v>
      </c>
      <c r="TY37" s="568">
        <v>54.300000000000203</v>
      </c>
      <c r="TZ37" s="568">
        <v>54.400000000000205</v>
      </c>
      <c r="UA37" s="568">
        <v>54.500000000000206</v>
      </c>
      <c r="UB37" s="568">
        <v>54.600000000000207</v>
      </c>
      <c r="UC37" s="568">
        <v>54.700000000000209</v>
      </c>
      <c r="UD37" s="568">
        <v>54.80000000000021</v>
      </c>
      <c r="UE37" s="568">
        <v>54.900000000000212</v>
      </c>
      <c r="UF37" s="568">
        <v>55.000000000000213</v>
      </c>
      <c r="UG37" s="568">
        <v>55.100000000000215</v>
      </c>
      <c r="UH37" s="568">
        <v>55.200000000000216</v>
      </c>
      <c r="UI37" s="568">
        <v>55.300000000000217</v>
      </c>
      <c r="UJ37" s="568">
        <v>55.400000000000219</v>
      </c>
      <c r="UK37" s="568">
        <v>55.50000000000022</v>
      </c>
      <c r="UL37" s="568">
        <v>55.600000000000222</v>
      </c>
      <c r="UM37" s="568">
        <v>55.700000000000223</v>
      </c>
      <c r="UN37" s="568">
        <v>55.800000000000225</v>
      </c>
      <c r="UO37" s="568">
        <v>55.900000000000226</v>
      </c>
      <c r="UP37" s="568">
        <v>56.000000000000227</v>
      </c>
      <c r="UQ37" s="568">
        <v>56.100000000000229</v>
      </c>
      <c r="UR37" s="568">
        <v>56.20000000000023</v>
      </c>
      <c r="US37" s="568">
        <v>56.300000000000232</v>
      </c>
      <c r="UT37" s="568">
        <v>56.400000000000233</v>
      </c>
      <c r="UU37" s="568">
        <v>56.500000000000234</v>
      </c>
      <c r="UV37" s="568">
        <v>56.600000000000236</v>
      </c>
      <c r="UW37" s="568">
        <v>56.700000000000237</v>
      </c>
      <c r="UX37" s="568">
        <v>56.800000000000239</v>
      </c>
      <c r="UY37" s="568">
        <v>56.90000000000024</v>
      </c>
      <c r="UZ37" s="568">
        <v>57.000000000000242</v>
      </c>
      <c r="VA37" s="568">
        <v>57.100000000000243</v>
      </c>
      <c r="VB37" s="568">
        <v>57.200000000000244</v>
      </c>
      <c r="VC37" s="568">
        <v>57.300000000000246</v>
      </c>
      <c r="VD37" s="568">
        <v>57.400000000000247</v>
      </c>
      <c r="VE37" s="568">
        <v>57.500000000000249</v>
      </c>
      <c r="VF37" s="568">
        <v>57.60000000000025</v>
      </c>
      <c r="VG37" s="568">
        <v>57.700000000000252</v>
      </c>
      <c r="VH37" s="568">
        <v>57.800000000000253</v>
      </c>
      <c r="VI37" s="568">
        <v>57.900000000000254</v>
      </c>
      <c r="VJ37" s="568">
        <v>58.000000000000256</v>
      </c>
      <c r="VK37" s="568">
        <v>58.100000000000257</v>
      </c>
      <c r="VL37" s="568">
        <v>58.200000000000259</v>
      </c>
      <c r="VM37" s="568">
        <v>58.30000000000026</v>
      </c>
      <c r="VN37" s="568">
        <v>58.400000000000261</v>
      </c>
      <c r="VO37" s="568">
        <v>58.500000000000263</v>
      </c>
      <c r="VP37" s="568">
        <v>58.600000000000264</v>
      </c>
      <c r="VQ37" s="568">
        <v>58.700000000000266</v>
      </c>
      <c r="VR37" s="568">
        <v>58.800000000000267</v>
      </c>
      <c r="VS37" s="568">
        <v>58.900000000000269</v>
      </c>
      <c r="VT37" s="568">
        <v>59.00000000000027</v>
      </c>
      <c r="VU37" s="568">
        <v>59.100000000000271</v>
      </c>
      <c r="VV37" s="568">
        <v>59.200000000000273</v>
      </c>
      <c r="VW37" s="568">
        <v>59.300000000000274</v>
      </c>
      <c r="VX37" s="568">
        <v>59.400000000000276</v>
      </c>
      <c r="VY37" s="568">
        <v>59.500000000000277</v>
      </c>
      <c r="VZ37" s="568">
        <v>59.600000000000279</v>
      </c>
      <c r="WA37" s="568">
        <v>59.70000000000028</v>
      </c>
      <c r="WB37" s="568">
        <v>59.800000000000281</v>
      </c>
      <c r="WC37" s="568">
        <v>59.900000000000283</v>
      </c>
      <c r="WD37" s="568">
        <v>60.000000000000284</v>
      </c>
      <c r="WE37" s="568">
        <v>60.1</v>
      </c>
      <c r="WF37" s="568">
        <v>60.2</v>
      </c>
      <c r="WG37" s="568">
        <v>60.300000000000004</v>
      </c>
      <c r="WH37" s="568">
        <v>60.400000000000006</v>
      </c>
      <c r="WI37" s="568">
        <v>60.500000000000007</v>
      </c>
      <c r="WJ37" s="568">
        <v>60.600000000000009</v>
      </c>
      <c r="WK37" s="568">
        <v>60.70000000000001</v>
      </c>
      <c r="WL37" s="568">
        <v>60.800000000000011</v>
      </c>
      <c r="WM37" s="568">
        <v>60.900000000000013</v>
      </c>
      <c r="WN37" s="568">
        <v>61.000000000000014</v>
      </c>
      <c r="WO37" s="568">
        <v>61.100000000000016</v>
      </c>
      <c r="WP37" s="568">
        <v>61.200000000000017</v>
      </c>
      <c r="WQ37" s="568">
        <v>61.300000000000018</v>
      </c>
      <c r="WR37" s="568">
        <v>61.40000000000002</v>
      </c>
      <c r="WS37" s="568">
        <v>61.500000000000021</v>
      </c>
      <c r="WT37" s="568">
        <v>61.600000000000023</v>
      </c>
      <c r="WU37" s="568">
        <v>61.700000000000024</v>
      </c>
      <c r="WV37" s="568">
        <v>61.800000000000026</v>
      </c>
      <c r="WW37" s="568">
        <v>61.900000000000027</v>
      </c>
      <c r="WX37" s="568">
        <v>62.000000000000028</v>
      </c>
      <c r="WY37" s="568">
        <v>62.10000000000003</v>
      </c>
      <c r="WZ37" s="568">
        <v>62.200000000000031</v>
      </c>
      <c r="XA37" s="568">
        <v>62.300000000000033</v>
      </c>
      <c r="XB37" s="568">
        <v>62.400000000000034</v>
      </c>
      <c r="XC37" s="568">
        <v>62.500000000000036</v>
      </c>
      <c r="XD37" s="568">
        <v>62.600000000000037</v>
      </c>
      <c r="XE37" s="568">
        <v>62.700000000000038</v>
      </c>
      <c r="XF37" s="568">
        <v>62.80000000000004</v>
      </c>
      <c r="XG37" s="568">
        <v>62.900000000000041</v>
      </c>
      <c r="XH37" s="568">
        <v>63.000000000000043</v>
      </c>
      <c r="XI37" s="568">
        <v>63.100000000000044</v>
      </c>
      <c r="XJ37" s="568">
        <v>63.200000000000045</v>
      </c>
      <c r="XK37" s="568">
        <v>63.300000000000047</v>
      </c>
      <c r="XL37" s="568">
        <v>63.400000000000048</v>
      </c>
      <c r="XM37" s="568">
        <v>63.50000000000005</v>
      </c>
      <c r="XN37" s="568">
        <v>63.600000000000051</v>
      </c>
      <c r="XO37" s="568">
        <v>63.700000000000053</v>
      </c>
      <c r="XP37" s="568">
        <v>63.800000000000054</v>
      </c>
      <c r="XQ37" s="568">
        <v>63.900000000000055</v>
      </c>
      <c r="XR37" s="568">
        <v>64.000000000000057</v>
      </c>
      <c r="XS37" s="568">
        <v>64.100000000000051</v>
      </c>
      <c r="XT37" s="568">
        <v>64.200000000000045</v>
      </c>
      <c r="XU37" s="568">
        <v>64.30000000000004</v>
      </c>
      <c r="XV37" s="568">
        <v>64.400000000000034</v>
      </c>
      <c r="XW37" s="568">
        <v>64.500000000000028</v>
      </c>
      <c r="XX37" s="568">
        <v>64.600000000000023</v>
      </c>
      <c r="XY37" s="568">
        <v>64.700000000000017</v>
      </c>
      <c r="XZ37" s="568">
        <v>64.800000000000011</v>
      </c>
      <c r="YA37" s="568">
        <v>64.900000000000006</v>
      </c>
      <c r="YB37" s="568">
        <v>65</v>
      </c>
      <c r="YC37" s="568">
        <v>65.099999999999994</v>
      </c>
      <c r="YD37" s="568">
        <v>65.199999999999989</v>
      </c>
      <c r="YE37" s="568">
        <v>65.299999999999983</v>
      </c>
      <c r="YF37" s="568">
        <v>65.399999999999977</v>
      </c>
      <c r="YG37" s="568">
        <v>65.499999999999972</v>
      </c>
      <c r="YH37" s="568">
        <v>65.599999999999966</v>
      </c>
      <c r="YI37" s="568">
        <v>65.69999999999996</v>
      </c>
      <c r="YJ37" s="568">
        <v>65.799999999999955</v>
      </c>
      <c r="YK37" s="568">
        <v>65.899999999999949</v>
      </c>
      <c r="YL37" s="568">
        <v>65.999999999999943</v>
      </c>
      <c r="YM37" s="568">
        <v>66.099999999999937</v>
      </c>
      <c r="YN37" s="568">
        <v>66.199999999999932</v>
      </c>
      <c r="YO37" s="568">
        <v>66.299999999999926</v>
      </c>
      <c r="YP37" s="568">
        <v>66.39999999999992</v>
      </c>
      <c r="YQ37" s="568">
        <v>66.499999999999915</v>
      </c>
      <c r="YR37" s="568">
        <v>66.599999999999909</v>
      </c>
      <c r="YS37" s="568">
        <v>66.699999999999903</v>
      </c>
      <c r="YT37" s="568">
        <v>66.799999999999898</v>
      </c>
      <c r="YU37" s="568">
        <v>66.899999999999892</v>
      </c>
      <c r="YV37" s="568">
        <v>66.999999999999886</v>
      </c>
      <c r="YW37" s="568">
        <v>67.099999999999881</v>
      </c>
      <c r="YX37" s="568">
        <v>67.199999999999875</v>
      </c>
      <c r="YY37" s="568">
        <v>67.299999999999869</v>
      </c>
      <c r="YZ37" s="568">
        <v>67.399999999999864</v>
      </c>
      <c r="ZA37" s="568">
        <v>67.499999999999858</v>
      </c>
      <c r="ZB37" s="568">
        <v>67.599999999999852</v>
      </c>
      <c r="ZC37" s="568">
        <v>67.699999999999847</v>
      </c>
      <c r="ZD37" s="568">
        <v>67.799999999999841</v>
      </c>
      <c r="ZE37" s="568">
        <v>67.899999999999835</v>
      </c>
      <c r="ZF37" s="568">
        <v>67.999999999999829</v>
      </c>
      <c r="ZG37" s="568">
        <v>68.099999999999824</v>
      </c>
      <c r="ZH37" s="568">
        <v>68.199999999999818</v>
      </c>
      <c r="ZI37" s="568">
        <v>68.299999999999812</v>
      </c>
      <c r="ZJ37" s="568">
        <v>68.399999999999807</v>
      </c>
      <c r="ZK37" s="568">
        <v>68.499999999999801</v>
      </c>
      <c r="ZL37" s="568">
        <v>68.599999999999795</v>
      </c>
      <c r="ZM37" s="568">
        <v>68.69999999999979</v>
      </c>
      <c r="ZN37" s="568">
        <v>68.799999999999784</v>
      </c>
      <c r="ZO37" s="568">
        <v>68.899999999999778</v>
      </c>
      <c r="ZP37" s="568">
        <v>68.999999999999773</v>
      </c>
      <c r="ZQ37" s="568">
        <v>69.099999999999767</v>
      </c>
      <c r="ZR37" s="568">
        <v>69.199999999999761</v>
      </c>
      <c r="ZS37" s="568">
        <v>69.299999999999756</v>
      </c>
      <c r="ZT37" s="568">
        <v>69.39999999999975</v>
      </c>
      <c r="ZU37" s="568">
        <v>69.499999999999744</v>
      </c>
      <c r="ZV37" s="568">
        <v>69.599999999999739</v>
      </c>
      <c r="ZW37" s="568">
        <v>69.699999999999733</v>
      </c>
      <c r="ZX37" s="568">
        <v>69.799999999999727</v>
      </c>
      <c r="ZY37" s="568">
        <v>69.899999999999721</v>
      </c>
      <c r="ZZ37" s="568">
        <v>69.999999999999716</v>
      </c>
      <c r="AAA37" s="568">
        <v>70.09999999999971</v>
      </c>
      <c r="AAB37" s="568">
        <v>70.199999999999704</v>
      </c>
      <c r="AAC37" s="568">
        <v>70.299999999999699</v>
      </c>
      <c r="AAD37" s="568">
        <v>70.399999999999693</v>
      </c>
      <c r="AAE37" s="568">
        <v>70.499999999999687</v>
      </c>
      <c r="AAF37" s="568">
        <v>70.599999999999682</v>
      </c>
      <c r="AAG37" s="568">
        <v>70.699999999999676</v>
      </c>
      <c r="AAH37" s="568">
        <v>70.79999999999967</v>
      </c>
      <c r="AAI37" s="568">
        <v>70.899999999999665</v>
      </c>
      <c r="AAJ37" s="568">
        <v>70.999999999999659</v>
      </c>
      <c r="AAK37" s="568">
        <v>71.099999999999653</v>
      </c>
      <c r="AAL37" s="568">
        <v>71.199999999999648</v>
      </c>
      <c r="AAM37" s="568">
        <v>71.299999999999642</v>
      </c>
      <c r="AAN37" s="568">
        <v>71.399999999999636</v>
      </c>
      <c r="AAO37" s="568">
        <v>71.499999999999631</v>
      </c>
      <c r="AAP37" s="568">
        <v>71.599999999999625</v>
      </c>
      <c r="AAQ37" s="568">
        <v>71.699999999999619</v>
      </c>
      <c r="AAR37" s="568">
        <v>71.799999999999613</v>
      </c>
      <c r="AAS37" s="568">
        <v>71.899999999999608</v>
      </c>
      <c r="AAT37" s="568">
        <v>71.999999999999602</v>
      </c>
      <c r="AAU37" s="568">
        <v>72.099999999999596</v>
      </c>
      <c r="AAV37" s="568">
        <v>72.199999999999591</v>
      </c>
      <c r="AAW37" s="568">
        <v>72.299999999999585</v>
      </c>
      <c r="AAX37" s="568">
        <v>72.399999999999579</v>
      </c>
      <c r="AAY37" s="568">
        <v>72.499999999999574</v>
      </c>
      <c r="AAZ37" s="568">
        <v>72.599999999999568</v>
      </c>
      <c r="ABA37" s="568">
        <v>72.699999999999562</v>
      </c>
      <c r="ABB37" s="568">
        <v>72.799999999999557</v>
      </c>
      <c r="ABC37" s="568">
        <v>72.899999999999551</v>
      </c>
      <c r="ABD37" s="568">
        <v>72.999999999999545</v>
      </c>
      <c r="ABE37" s="568">
        <v>73.09999999999954</v>
      </c>
      <c r="ABF37" s="568">
        <v>73.199999999999534</v>
      </c>
      <c r="ABG37" s="568">
        <v>73.299999999999528</v>
      </c>
      <c r="ABH37" s="568">
        <v>73.399999999999523</v>
      </c>
      <c r="ABI37" s="568">
        <v>73.499999999999517</v>
      </c>
      <c r="ABJ37" s="568">
        <v>73.599999999999511</v>
      </c>
      <c r="ABK37" s="568">
        <v>73.699999999999505</v>
      </c>
      <c r="ABL37" s="568">
        <v>73.7999999999995</v>
      </c>
      <c r="ABM37" s="568">
        <v>73.899999999999494</v>
      </c>
      <c r="ABN37" s="568">
        <v>73.999999999999488</v>
      </c>
      <c r="ABO37" s="568">
        <v>74.099999999999483</v>
      </c>
      <c r="ABP37" s="568">
        <v>74.199999999999477</v>
      </c>
      <c r="ABQ37" s="568">
        <v>74.299999999999471</v>
      </c>
      <c r="ABR37" s="568">
        <v>74.399999999999466</v>
      </c>
      <c r="ABS37" s="568">
        <v>74.49999999999946</v>
      </c>
      <c r="ABT37" s="568">
        <v>74.599999999999454</v>
      </c>
      <c r="ABU37" s="568">
        <v>74.699999999999449</v>
      </c>
      <c r="ABV37" s="568">
        <v>74.799999999999443</v>
      </c>
      <c r="ABW37" s="568">
        <v>74.899999999999437</v>
      </c>
      <c r="ABX37" s="568">
        <v>74.999999999999432</v>
      </c>
      <c r="ABY37" s="568">
        <v>75.099999999999426</v>
      </c>
      <c r="ABZ37" s="568">
        <v>75.19999999999942</v>
      </c>
      <c r="ACA37" s="568">
        <v>75.299999999999415</v>
      </c>
      <c r="ACB37" s="568">
        <v>75.399999999999409</v>
      </c>
      <c r="ACC37" s="568">
        <v>75.499999999999403</v>
      </c>
      <c r="ACD37" s="568">
        <v>75.599999999999397</v>
      </c>
      <c r="ACE37" s="568">
        <v>75.699999999999392</v>
      </c>
      <c r="ACF37" s="568">
        <v>75.799999999999386</v>
      </c>
      <c r="ACG37" s="568">
        <v>75.89999999999938</v>
      </c>
      <c r="ACH37" s="568">
        <v>75.999999999999375</v>
      </c>
      <c r="ACI37" s="568">
        <v>76.099999999999369</v>
      </c>
      <c r="ACJ37" s="568">
        <v>76.199999999999363</v>
      </c>
      <c r="ACK37" s="568">
        <v>76.299999999999358</v>
      </c>
      <c r="ACL37" s="568">
        <v>76.399999999999352</v>
      </c>
      <c r="ACM37" s="568">
        <v>76.499999999999346</v>
      </c>
      <c r="ACN37" s="568">
        <v>76.599999999999341</v>
      </c>
      <c r="ACO37" s="568">
        <v>76.699999999999335</v>
      </c>
      <c r="ACP37" s="568">
        <v>76.799999999999329</v>
      </c>
      <c r="ACQ37" s="568">
        <v>76.899999999999324</v>
      </c>
      <c r="ACR37" s="568">
        <v>76.999999999999318</v>
      </c>
      <c r="ACS37" s="568">
        <v>77.099999999999312</v>
      </c>
      <c r="ACT37" s="568">
        <v>77.199999999999307</v>
      </c>
      <c r="ACU37" s="568">
        <v>77.299999999999301</v>
      </c>
      <c r="ACV37" s="568">
        <v>77.399999999999295</v>
      </c>
      <c r="ACW37" s="568">
        <v>77.499999999999289</v>
      </c>
      <c r="ACX37" s="568">
        <v>77.599999999999284</v>
      </c>
      <c r="ACY37" s="568">
        <v>77.699999999999278</v>
      </c>
      <c r="ACZ37" s="568">
        <v>77.799999999999272</v>
      </c>
      <c r="ADA37" s="568">
        <v>77.899999999999267</v>
      </c>
      <c r="ADB37" s="568">
        <v>77.999999999999261</v>
      </c>
      <c r="ADC37" s="568">
        <v>78.099999999999255</v>
      </c>
      <c r="ADD37" s="568">
        <v>78.19999999999925</v>
      </c>
      <c r="ADE37" s="568">
        <v>78.299999999999244</v>
      </c>
      <c r="ADF37" s="568">
        <v>78.399999999999238</v>
      </c>
      <c r="ADG37" s="568">
        <v>78.499999999999233</v>
      </c>
      <c r="ADH37" s="568">
        <v>78.599999999999227</v>
      </c>
      <c r="ADI37" s="568">
        <v>78.699999999999221</v>
      </c>
      <c r="ADJ37" s="568">
        <v>78.799999999999216</v>
      </c>
      <c r="ADK37" s="568">
        <v>78.89999999999921</v>
      </c>
      <c r="ADL37" s="568">
        <v>78.999999999999204</v>
      </c>
      <c r="ADM37" s="568">
        <v>79.099999999999199</v>
      </c>
      <c r="ADN37" s="568">
        <v>79.199999999999193</v>
      </c>
      <c r="ADO37" s="568">
        <v>79.299999999999187</v>
      </c>
      <c r="ADP37" s="568">
        <v>79.399999999999181</v>
      </c>
      <c r="ADQ37" s="568">
        <v>79.499999999999176</v>
      </c>
      <c r="ADR37" s="568">
        <v>79.59999999999917</v>
      </c>
      <c r="ADS37" s="568">
        <v>79.699999999999164</v>
      </c>
      <c r="ADT37" s="568">
        <v>79.799999999999159</v>
      </c>
      <c r="ADU37" s="568">
        <v>79.899999999999153</v>
      </c>
      <c r="ADV37" s="568">
        <v>79.999999999999147</v>
      </c>
      <c r="ADW37" s="569"/>
    </row>
    <row r="38" spans="1:803" s="488" customFormat="1" x14ac:dyDescent="0.3">
      <c r="A38" s="570">
        <v>1</v>
      </c>
      <c r="B38" s="162" t="s">
        <v>49</v>
      </c>
      <c r="C38" s="150">
        <v>1.0430067716543217E-2</v>
      </c>
      <c r="D38" s="150">
        <v>9.5247133515513685E-3</v>
      </c>
      <c r="E38" s="150">
        <v>8.9953594552539991E-3</v>
      </c>
      <c r="F38" s="150">
        <v>8.6199479865595209E-3</v>
      </c>
      <c r="G38" s="150">
        <v>8.3288883649918488E-3</v>
      </c>
      <c r="H38" s="150">
        <v>8.0911830902621502E-3</v>
      </c>
      <c r="I38" s="150">
        <v>7.8902971517279229E-3</v>
      </c>
      <c r="J38" s="150">
        <v>7.7163606215676726E-3</v>
      </c>
      <c r="K38" s="150">
        <v>7.5630071939647792E-3</v>
      </c>
      <c r="L38" s="150">
        <v>7.4258899999999992E-3</v>
      </c>
      <c r="M38" s="150">
        <v>7.3019085949957473E-3</v>
      </c>
      <c r="N38" s="150">
        <v>7.1887737252703011E-3</v>
      </c>
      <c r="O38" s="150">
        <v>7.0847469063409886E-3</v>
      </c>
      <c r="P38" s="150">
        <v>6.9884767867360743E-3</v>
      </c>
      <c r="Q38" s="151">
        <v>6.89889210370263E-3</v>
      </c>
      <c r="R38" s="151">
        <v>6.8151292565758236E-3</v>
      </c>
      <c r="S38" s="151">
        <v>6.7364818758617433E-3</v>
      </c>
      <c r="T38" s="151">
        <v>6.6623648289729298E-3</v>
      </c>
      <c r="U38" s="151">
        <v>6.5922879707726798E-3</v>
      </c>
      <c r="V38" s="151">
        <v>6.5258366350081512E-3</v>
      </c>
      <c r="W38" s="151">
        <v>6.4626568904387026E-3</v>
      </c>
      <c r="X38" s="151">
        <v>6.4024442300038972E-3</v>
      </c>
      <c r="Y38" s="151">
        <v>6.3449347763238186E-3</v>
      </c>
      <c r="Z38" s="151">
        <v>6.2898983602784515E-3</v>
      </c>
      <c r="AA38" s="151">
        <v>6.2371330134404794E-3</v>
      </c>
      <c r="AB38" s="151">
        <v>6.1864605413491395E-3</v>
      </c>
      <c r="AC38" s="151">
        <v>6.13772293267556E-3</v>
      </c>
      <c r="AD38" s="151">
        <v>6.0907794217442256E-3</v>
      </c>
      <c r="AE38" s="151">
        <v>6.0455040667508949E-3</v>
      </c>
      <c r="AF38" s="151">
        <v>6.0017837387107802E-3</v>
      </c>
      <c r="AG38" s="151">
        <v>5.9595164402811316E-3</v>
      </c>
      <c r="AH38" s="151">
        <v>5.9186098915839751E-3</v>
      </c>
      <c r="AI38" s="151">
        <v>5.8789803337065275E-3</v>
      </c>
      <c r="AJ38" s="151">
        <v>5.8405515108698935E-3</v>
      </c>
      <c r="AK38" s="151">
        <v>5.803253800176553E-3</v>
      </c>
      <c r="AL38" s="151">
        <v>5.7670234639810814E-3</v>
      </c>
      <c r="AM38" s="151">
        <v>5.7318020047172147E-3</v>
      </c>
      <c r="AN38" s="151">
        <v>5.6975356057808301E-3</v>
      </c>
      <c r="AO38" s="151">
        <v>5.6641746450517691E-3</v>
      </c>
      <c r="AP38" s="151">
        <v>5.6316732700163021E-3</v>
      </c>
      <c r="AQ38" s="151">
        <v>5.5999890253606863E-3</v>
      </c>
      <c r="AR38" s="151">
        <v>5.5690825254468548E-3</v>
      </c>
      <c r="AS38" s="151">
        <v>5.5389171653317318E-3</v>
      </c>
      <c r="AT38" s="151">
        <v>5.5094588650120499E-3</v>
      </c>
      <c r="AU38" s="151">
        <v>5.4806758424134098E-3</v>
      </c>
      <c r="AV38" s="151">
        <v>5.4525384113319709E-3</v>
      </c>
      <c r="AW38" s="151">
        <v>5.4250188011081705E-3</v>
      </c>
      <c r="AX38" s="151">
        <v>5.3980909952866044E-3</v>
      </c>
      <c r="AY38" s="151">
        <v>5.3717305869126286E-3</v>
      </c>
      <c r="AZ38" s="151">
        <v>5.345914648448631E-3</v>
      </c>
      <c r="BA38" s="151">
        <v>5.3206216145725242E-3</v>
      </c>
      <c r="BB38" s="151">
        <v>5.2958311763572933E-3</v>
      </c>
      <c r="BC38" s="151">
        <v>5.2715241855305949E-3</v>
      </c>
      <c r="BD38" s="151">
        <v>5.2476825676837117E-3</v>
      </c>
      <c r="BE38" s="151">
        <v>5.2242892434443775E-3</v>
      </c>
      <c r="BF38" s="151">
        <v>5.2013280567523787E-3</v>
      </c>
      <c r="BG38" s="151">
        <v>5.1787837094834609E-3</v>
      </c>
      <c r="BH38" s="151">
        <v>5.1566417017590484E-3</v>
      </c>
      <c r="BI38" s="151">
        <v>5.1348882773584424E-3</v>
      </c>
      <c r="BJ38" s="151">
        <v>5.1135103737189333E-3</v>
      </c>
      <c r="BK38" s="151">
        <v>5.0924955760687004E-3</v>
      </c>
      <c r="BL38" s="151">
        <v>5.0718320752892844E-3</v>
      </c>
      <c r="BM38" s="151">
        <v>5.0515086291494848E-3</v>
      </c>
      <c r="BN38" s="151">
        <v>5.0315145265921284E-3</v>
      </c>
      <c r="BO38" s="151">
        <v>5.0118395547896211E-3</v>
      </c>
      <c r="BP38" s="151">
        <v>4.9924739687146804E-3</v>
      </c>
      <c r="BQ38" s="151">
        <v>4.9734084629992261E-3</v>
      </c>
      <c r="BR38" s="151">
        <v>4.9546341458780478E-3</v>
      </c>
      <c r="BS38" s="151">
        <v>4.936142515034601E-3</v>
      </c>
      <c r="BT38" s="151">
        <v>4.9179254351847069E-3</v>
      </c>
      <c r="BU38" s="151">
        <v>4.8999751172502191E-3</v>
      </c>
      <c r="BV38" s="151">
        <v>4.882284098989235E-3</v>
      </c>
      <c r="BW38" s="151">
        <v>4.8648452269622723E-3</v>
      </c>
      <c r="BX38" s="151">
        <v>4.8476516397253696E-3</v>
      </c>
      <c r="BY38" s="151">
        <v>4.8306967521512612E-3</v>
      </c>
      <c r="BZ38" s="151">
        <v>4.8139742407889855E-3</v>
      </c>
      <c r="CA38" s="151">
        <v>4.7974780301804545E-3</v>
      </c>
      <c r="CB38" s="151">
        <v>4.7812022800599232E-3</v>
      </c>
      <c r="CC38" s="151">
        <v>4.7651413733688216E-3</v>
      </c>
      <c r="CD38" s="151">
        <v>4.749289905024455E-3</v>
      </c>
      <c r="CE38" s="151">
        <v>4.7336426713863421E-3</v>
      </c>
      <c r="CF38" s="151">
        <v>4.7181946603688405E-3</v>
      </c>
      <c r="CG38" s="151">
        <v>4.7029410421530662E-3</v>
      </c>
      <c r="CH38" s="151">
        <v>4.6878771604550087E-3</v>
      </c>
      <c r="CI38" s="151">
        <v>4.6729985243103758E-3</v>
      </c>
      <c r="CJ38" s="151">
        <v>4.6583008003398844E-3</v>
      </c>
      <c r="CK38" s="151">
        <v>4.643779805461678E-3</v>
      </c>
      <c r="CL38" s="151">
        <v>4.629431500020203E-3</v>
      </c>
      <c r="CM38" s="151">
        <v>4.6152519813033137E-3</v>
      </c>
      <c r="CN38" s="151">
        <v>4.6012374774215634E-3</v>
      </c>
      <c r="CO38" s="151">
        <v>4.5873843415256965E-3</v>
      </c>
      <c r="CP38" s="151">
        <v>4.5736890463401233E-3</v>
      </c>
      <c r="CQ38" s="151">
        <v>4.560148178991915E-3</v>
      </c>
      <c r="CR38" s="151">
        <v>4.546758436116325E-3</v>
      </c>
      <c r="CS38" s="151">
        <v>4.5335166192213127E-3</v>
      </c>
      <c r="CT38" s="151">
        <v>4.5204196302947568E-3</v>
      </c>
      <c r="CU38" s="151">
        <v>4.5074644676392989E-3</v>
      </c>
      <c r="CV38" s="151">
        <v>4.4946482219207825E-3</v>
      </c>
      <c r="CW38" s="151">
        <v>4.4819680724173111E-3</v>
      </c>
      <c r="CX38" s="151">
        <v>4.4694212834567844E-3</v>
      </c>
      <c r="CY38" s="150">
        <v>4.4570052010316939E-3</v>
      </c>
      <c r="CZ38" s="150">
        <v>4.4447172495806772E-3</v>
      </c>
      <c r="DA38" s="150">
        <v>4.4325549289270854E-3</v>
      </c>
      <c r="DB38" s="150">
        <v>4.420515811365446E-3</v>
      </c>
      <c r="DC38" s="150">
        <v>4.4085975388873369E-3</v>
      </c>
      <c r="DD38" s="150">
        <v>4.396797820538749E-3</v>
      </c>
      <c r="DE38" s="150">
        <v>4.3851144299015083E-3</v>
      </c>
      <c r="DF38" s="150">
        <v>4.3735452026918645E-3</v>
      </c>
      <c r="DG38" s="150">
        <v>4.3620880344697301E-3</v>
      </c>
      <c r="DH38" s="150">
        <v>4.3507408784525317E-3</v>
      </c>
      <c r="DI38" s="150">
        <v>4.3395017434279988E-3</v>
      </c>
      <c r="DJ38" s="150">
        <v>4.3283686917605308E-3</v>
      </c>
      <c r="DK38" s="150">
        <v>4.3173398374861905E-3</v>
      </c>
      <c r="DL38" s="151">
        <v>4.3064133444916143E-3</v>
      </c>
      <c r="DM38" s="151">
        <v>4.2955874247724525E-3</v>
      </c>
      <c r="DN38" s="151">
        <v>4.2848603367672015E-3</v>
      </c>
      <c r="DO38" s="151">
        <v>4.2742303837625525E-3</v>
      </c>
      <c r="DP38" s="151">
        <v>4.263695912366596E-3</v>
      </c>
      <c r="DQ38" s="151">
        <v>4.2532553110464508E-3</v>
      </c>
      <c r="DR38" s="151">
        <v>4.2429070087270856E-3</v>
      </c>
      <c r="DS38" s="151">
        <v>4.2326494734482786E-3</v>
      </c>
      <c r="DT38" s="151">
        <v>4.2224812110768541E-3</v>
      </c>
      <c r="DU38" s="151">
        <v>4.2124007640714708E-3</v>
      </c>
      <c r="DV38" s="151">
        <v>4.2024067102974369E-3</v>
      </c>
      <c r="DW38" s="151">
        <v>4.1924976618891129E-3</v>
      </c>
      <c r="DX38" s="151">
        <v>4.1826722641576395E-3</v>
      </c>
      <c r="DY38" s="151">
        <v>4.1729291945418415E-3</v>
      </c>
      <c r="DZ38" s="151">
        <v>4.16326716160028E-3</v>
      </c>
      <c r="EA38" s="151">
        <v>4.153684904042514E-3</v>
      </c>
      <c r="EB38" s="151">
        <v>4.1441811897977741E-3</v>
      </c>
      <c r="EC38" s="151">
        <v>4.134754815119315E-3</v>
      </c>
      <c r="ED38" s="151">
        <v>4.1254046037228331E-3</v>
      </c>
      <c r="EE38" s="151">
        <v>4.116129405957388E-3</v>
      </c>
      <c r="EF38" s="151">
        <v>4.1069280980073793E-3</v>
      </c>
      <c r="EG38" s="151">
        <v>4.0977995811241931E-3</v>
      </c>
      <c r="EH38" s="151">
        <v>4.0887427808862006E-3</v>
      </c>
      <c r="EI38" s="151">
        <v>4.07975664648586E-3</v>
      </c>
      <c r="EJ38" s="151">
        <v>4.0708401500427543E-3</v>
      </c>
      <c r="EK38" s="151">
        <v>4.0619922859414063E-3</v>
      </c>
      <c r="EL38" s="151">
        <v>4.0532120701928598E-3</v>
      </c>
      <c r="EM38" s="151">
        <v>4.044498539818954E-3</v>
      </c>
      <c r="EN38" s="151">
        <v>4.0358507522583733E-3</v>
      </c>
      <c r="EO38" s="151">
        <v>4.027267784793522E-3</v>
      </c>
      <c r="EP38" s="151">
        <v>4.018748733997388E-3</v>
      </c>
      <c r="EQ38" s="151">
        <v>4.0102927151995293E-3</v>
      </c>
      <c r="ER38" s="151">
        <v>4.0018988619704259E-3</v>
      </c>
      <c r="ES38" s="151">
        <v>3.9935663256234124E-3</v>
      </c>
      <c r="ET38" s="151">
        <v>3.9852942747335219E-3</v>
      </c>
      <c r="EU38" s="151">
        <v>3.9770818946725048E-3</v>
      </c>
      <c r="EV38" s="151">
        <v>3.9689283871594139E-3</v>
      </c>
      <c r="EW38" s="151">
        <v>3.9608329698261144E-3</v>
      </c>
      <c r="EX38" s="151">
        <v>3.952794875797137E-3</v>
      </c>
      <c r="EY38" s="151">
        <v>3.9448133532833073E-3</v>
      </c>
      <c r="EZ38" s="151">
        <v>3.9368876651886065E-3</v>
      </c>
      <c r="FA38" s="151">
        <v>3.9290170887297656E-3</v>
      </c>
      <c r="FB38" s="151">
        <v>3.9212009150680757E-3</v>
      </c>
      <c r="FC38" s="151">
        <v>3.9134384489529807E-3</v>
      </c>
      <c r="FD38" s="151">
        <v>3.9057290083769742E-3</v>
      </c>
      <c r="FE38" s="151">
        <v>3.8980719242413782E-3</v>
      </c>
      <c r="FF38" s="151">
        <v>3.8904665400326089E-3</v>
      </c>
      <c r="FG38" s="151">
        <v>3.8829122115085274E-3</v>
      </c>
      <c r="FH38" s="151">
        <v>3.8754083063944939E-3</v>
      </c>
      <c r="FI38" s="151">
        <v>3.8679542040887822E-3</v>
      </c>
      <c r="FJ38" s="151">
        <v>3.8605492953769928E-3</v>
      </c>
      <c r="FK38" s="151">
        <v>3.8531929821551615E-3</v>
      </c>
      <c r="FL38" s="151">
        <v>3.8458846771612172E-3</v>
      </c>
      <c r="FM38" s="151">
        <v>3.8386238037145214E-3</v>
      </c>
      <c r="FN38" s="151">
        <v>3.8314097954631598E-3</v>
      </c>
      <c r="FO38" s="151">
        <v>3.8242420961387617E-3</v>
      </c>
      <c r="FP38" s="151">
        <v>3.8171201593185265E-3</v>
      </c>
      <c r="FQ38" s="151">
        <v>3.8100434481942429E-3</v>
      </c>
      <c r="FR38" s="151">
        <v>3.8030114353480361E-3</v>
      </c>
      <c r="FS38" s="151">
        <v>3.7960236025346215E-3</v>
      </c>
      <c r="FT38" s="151">
        <v>3.7890794404698293E-3</v>
      </c>
      <c r="FU38" s="151">
        <v>3.7821784486251862E-3</v>
      </c>
      <c r="FV38" s="151">
        <v>3.7753201350283544E-3</v>
      </c>
      <c r="FW38" s="151">
        <v>3.7685040160692234E-3</v>
      </c>
      <c r="FX38" s="151">
        <v>3.7617296163114629E-3</v>
      </c>
      <c r="FY38" s="151">
        <v>3.7549964683093518E-3</v>
      </c>
      <c r="FZ38" s="151">
        <v>3.7483041124297136E-3</v>
      </c>
      <c r="GA38" s="151">
        <v>3.7416520966787837E-3</v>
      </c>
      <c r="GB38" s="151">
        <v>3.7350399765338459E-3</v>
      </c>
      <c r="GC38" s="151">
        <v>3.7284673147794812E-3</v>
      </c>
      <c r="GD38" s="151">
        <v>3.721933681348274E-3</v>
      </c>
      <c r="GE38" s="151">
        <v>3.7154386531658467E-3</v>
      </c>
      <c r="GF38" s="151">
        <v>3.7089818140000632E-3</v>
      </c>
      <c r="GG38" s="151">
        <v>3.7025627543142729E-3</v>
      </c>
      <c r="GH38" s="151">
        <v>3.6961810711244741E-3</v>
      </c>
      <c r="GI38" s="151">
        <v>3.6898363678602645E-3</v>
      </c>
      <c r="GJ38" s="151">
        <v>3.6835282542294619E-3</v>
      </c>
      <c r="GK38" s="151">
        <v>3.6772563460862723E-3</v>
      </c>
      <c r="GL38" s="151">
        <v>3.6710202653029069E-3</v>
      </c>
      <c r="GM38" s="151">
        <v>3.6648196396445315E-3</v>
      </c>
      <c r="GN38" s="151">
        <v>3.6586541026474469E-3</v>
      </c>
      <c r="GO38" s="151">
        <v>3.6525232935004006E-3</v>
      </c>
      <c r="GP38" s="151">
        <v>3.6464268569289309E-3</v>
      </c>
      <c r="GQ38" s="151">
        <v>3.6403644430826653E-3</v>
      </c>
      <c r="GR38" s="151">
        <v>3.6343357074254583E-3</v>
      </c>
      <c r="GS38" s="151">
        <v>3.6283403106283051E-3</v>
      </c>
      <c r="GT38" s="151">
        <v>3.6223779184649326E-3</v>
      </c>
      <c r="GU38" s="151">
        <v>3.6164482017100046E-3</v>
      </c>
      <c r="GV38" s="151">
        <v>3.6105508360398421E-3</v>
      </c>
      <c r="GW38" s="151">
        <v>3.6046855019356019E-3</v>
      </c>
      <c r="GX38" s="151">
        <v>3.5988518845888264E-3</v>
      </c>
      <c r="GY38" s="151">
        <v>3.593049673809317E-3</v>
      </c>
      <c r="GZ38" s="151">
        <v>3.5872785639352337E-3</v>
      </c>
      <c r="HA38" s="151">
        <v>3.5815382537453797E-3</v>
      </c>
      <c r="HB38" s="151">
        <v>3.575828446373594E-3</v>
      </c>
      <c r="HC38" s="151">
        <v>3.5701488492252088E-3</v>
      </c>
      <c r="HD38" s="151">
        <v>3.5644991738954844E-3</v>
      </c>
      <c r="HE38" s="151">
        <v>3.5588791360899978E-3</v>
      </c>
      <c r="HF38" s="151">
        <v>3.5532884555468957E-3</v>
      </c>
      <c r="HG38" s="151">
        <v>3.5477268559609971E-3</v>
      </c>
      <c r="HH38" s="151">
        <v>3.542194064909656E-3</v>
      </c>
      <c r="HI38" s="151">
        <v>3.5366898137803608E-3</v>
      </c>
      <c r="HJ38" s="151">
        <v>3.5312138377000123E-3</v>
      </c>
      <c r="HK38" s="151">
        <v>3.525765875465835E-3</v>
      </c>
      <c r="HL38" s="151">
        <v>3.5203456694778762E-3</v>
      </c>
      <c r="HM38" s="151">
        <v>3.5149529656730493E-3</v>
      </c>
      <c r="HN38" s="151">
        <v>3.5095875134606796E-3</v>
      </c>
      <c r="HO38" s="151">
        <v>3.5042490656595126E-3</v>
      </c>
      <c r="HP38" s="151">
        <v>3.4989373784361458E-3</v>
      </c>
      <c r="HQ38" s="151">
        <v>3.4936522112448405E-3</v>
      </c>
      <c r="HR38" s="151">
        <v>3.4883933267686783E-3</v>
      </c>
      <c r="HS38" s="151">
        <v>3.4831604908620384E-3</v>
      </c>
      <c r="HT38" s="151">
        <v>3.4779534724943373E-3</v>
      </c>
      <c r="HU38" s="151">
        <v>3.4727720436950223E-3</v>
      </c>
      <c r="HV38" s="151">
        <v>3.4676159794997611E-3</v>
      </c>
      <c r="HW38" s="151">
        <v>3.4624850578978241E-3</v>
      </c>
      <c r="HX38" s="151">
        <v>3.4573790597805989E-3</v>
      </c>
      <c r="HY38" s="151">
        <v>3.4522977688912315E-3</v>
      </c>
      <c r="HZ38" s="151">
        <v>3.4472409717753475E-3</v>
      </c>
      <c r="IA38" s="151">
        <v>3.4422084577328438E-3</v>
      </c>
      <c r="IB38" s="151">
        <v>3.4372000187706986E-3</v>
      </c>
      <c r="IC38" s="151">
        <v>3.4322154495567995E-3</v>
      </c>
      <c r="ID38" s="151">
        <v>3.427254547374743E-3</v>
      </c>
      <c r="IE38" s="151">
        <v>3.422317112079598E-3</v>
      </c>
      <c r="IF38" s="151">
        <v>3.417402946054597E-3</v>
      </c>
      <c r="IG38" s="151">
        <v>3.4125118541687306E-3</v>
      </c>
      <c r="IH38" s="151">
        <v>3.4076436437352319E-3</v>
      </c>
      <c r="II38" s="151">
        <v>3.4027981244709282E-3</v>
      </c>
      <c r="IJ38" s="151">
        <v>3.3979751084564245E-3</v>
      </c>
      <c r="IK38" s="151">
        <v>3.3931744100971178E-3</v>
      </c>
      <c r="IL38" s="151">
        <v>3.3883958460849996E-3</v>
      </c>
      <c r="IM38" s="151">
        <v>3.383639235361256E-3</v>
      </c>
      <c r="IN38" s="151">
        <v>3.378904399079616E-3</v>
      </c>
      <c r="IO38" s="151">
        <v>3.3741911605704483E-3</v>
      </c>
      <c r="IP38" s="151">
        <v>3.3694993453055825E-3</v>
      </c>
      <c r="IQ38" s="151">
        <v>3.3648287808638409E-3</v>
      </c>
      <c r="IR38" s="151">
        <v>3.3601792968972572E-3</v>
      </c>
      <c r="IS38" s="151">
        <v>3.3555507250979727E-3</v>
      </c>
      <c r="IT38" s="151">
        <v>3.3509428991657835E-3</v>
      </c>
      <c r="IU38" s="151">
        <v>3.3463556547763448E-3</v>
      </c>
      <c r="IV38" s="151">
        <v>3.341788829549986E-3</v>
      </c>
      <c r="IW38" s="151">
        <v>3.3372422630211511E-3</v>
      </c>
      <c r="IX38" s="151">
        <v>3.3327157966084255E-3</v>
      </c>
      <c r="IY38" s="151">
        <v>3.328209273585161E-3</v>
      </c>
      <c r="IZ38" s="151">
        <v>3.3237225390506603E-3</v>
      </c>
      <c r="JA38" s="151">
        <v>3.319255439901918E-3</v>
      </c>
      <c r="JB38" s="151">
        <v>3.3148078248059188E-3</v>
      </c>
      <c r="JC38" s="151">
        <v>3.3103795441724532E-3</v>
      </c>
      <c r="JD38" s="151">
        <v>3.3059704501274601E-3</v>
      </c>
      <c r="JE38" s="151">
        <v>3.3015803964868752E-3</v>
      </c>
      <c r="JF38" s="151">
        <v>3.2972092387309783E-3</v>
      </c>
      <c r="JG38" s="151">
        <v>3.2928568339792201E-3</v>
      </c>
      <c r="JH38" s="151">
        <v>3.2885230409655328E-3</v>
      </c>
      <c r="JI38" s="151">
        <v>3.2842077200140873E-3</v>
      </c>
      <c r="JJ38" s="151">
        <v>3.2799107330155237E-3</v>
      </c>
      <c r="JK38" s="151">
        <v>3.2756319434036089E-3</v>
      </c>
      <c r="JL38" s="151">
        <v>3.2713712161323376E-3</v>
      </c>
      <c r="JM38" s="151">
        <v>3.2671284176534437E-3</v>
      </c>
      <c r="JN38" s="151">
        <v>3.2629034158943443E-3</v>
      </c>
      <c r="JO38" s="151">
        <v>3.25869608023647E-3</v>
      </c>
      <c r="JP38" s="151">
        <v>3.2545062814940051E-3</v>
      </c>
      <c r="JQ38" s="151">
        <v>3.2503338918930045E-3</v>
      </c>
      <c r="JR38" s="151">
        <v>3.2461787850508977E-3</v>
      </c>
      <c r="JS38" s="151">
        <v>3.2420408359563613E-3</v>
      </c>
      <c r="JT38" s="151">
        <v>3.2379199209495507E-3</v>
      </c>
      <c r="JU38" s="151">
        <v>3.2338159177026883E-3</v>
      </c>
      <c r="JV38" s="151">
        <v>3.2297287052010038E-3</v>
      </c>
      <c r="JW38" s="151">
        <v>3.2256581637240063E-3</v>
      </c>
      <c r="JX38" s="151">
        <v>3.2216041748270984E-3</v>
      </c>
      <c r="JY38" s="151">
        <v>3.2175666213235012E-3</v>
      </c>
      <c r="JZ38" s="151">
        <v>3.2135453872665165E-3</v>
      </c>
      <c r="KA38" s="151">
        <v>3.2095403579320862E-3</v>
      </c>
      <c r="KB38" s="151">
        <v>3.2055514198016653E-3</v>
      </c>
      <c r="KC38" s="151">
        <v>3.2015784605453875E-3</v>
      </c>
      <c r="KD38" s="151">
        <v>3.1976213690055309E-3</v>
      </c>
      <c r="KE38" s="151">
        <v>3.1936800351802632E-3</v>
      </c>
      <c r="KF38" s="151">
        <v>3.1897543502076731E-3</v>
      </c>
      <c r="KG38" s="151">
        <v>3.1858442063500713E-3</v>
      </c>
      <c r="KH38" s="151">
        <v>3.1819494969785676E-3</v>
      </c>
      <c r="KI38" s="151">
        <v>3.1780701165579047E-3</v>
      </c>
      <c r="KJ38" s="151">
        <v>3.1742059606315559E-3</v>
      </c>
      <c r="KK38" s="151">
        <v>3.1703569258070678E-3</v>
      </c>
      <c r="KL38" s="151">
        <v>3.1665229097416654E-3</v>
      </c>
      <c r="KM38" s="151">
        <v>3.1627038111280829E-3</v>
      </c>
      <c r="KN38" s="151">
        <v>3.1588995296806489E-3</v>
      </c>
      <c r="KO38" s="151">
        <v>3.1551099661215848E-3</v>
      </c>
      <c r="KP38" s="151">
        <v>3.1513350221675572E-3</v>
      </c>
      <c r="KQ38" s="150">
        <v>3.1475746005164306E-3</v>
      </c>
      <c r="KR38" s="150">
        <v>3.1438286048342578E-3</v>
      </c>
      <c r="KS38" s="150">
        <v>3.1400969397424668E-3</v>
      </c>
      <c r="KT38" s="150">
        <v>3.1363795108052799E-3</v>
      </c>
      <c r="KU38" s="150">
        <v>3.1326762245173245E-3</v>
      </c>
      <c r="KV38" s="150">
        <v>3.1289869882914507E-3</v>
      </c>
      <c r="KW38" s="150">
        <v>3.1253117104467452E-3</v>
      </c>
      <c r="KX38" s="150">
        <v>3.1216503001967495E-3</v>
      </c>
      <c r="KY38" s="150">
        <v>3.1180026676378581E-3</v>
      </c>
      <c r="KZ38" s="150">
        <v>3.1143687237379087E-3</v>
      </c>
      <c r="LA38" s="150">
        <v>3.1107483803249529E-3</v>
      </c>
      <c r="LB38" s="150">
        <v>3.107141550076218E-3</v>
      </c>
      <c r="LC38" s="150">
        <v>3.1035481465072306E-3</v>
      </c>
      <c r="LD38" s="151">
        <v>3.0999680839611243E-3</v>
      </c>
      <c r="LE38" s="151">
        <v>3.0964012775981094E-3</v>
      </c>
      <c r="LF38" s="151">
        <v>3.092847643385117E-3</v>
      </c>
      <c r="LG38" s="151">
        <v>3.0893070980856051E-3</v>
      </c>
      <c r="LH38" s="151">
        <v>3.0857795592495207E-3</v>
      </c>
      <c r="LI38" s="151">
        <v>3.0822649452034194E-3</v>
      </c>
      <c r="LJ38" s="151">
        <v>3.0787631750407505E-3</v>
      </c>
      <c r="LK38" s="151">
        <v>3.0752741686122798E-3</v>
      </c>
      <c r="LL38" s="151">
        <v>3.0717978465166699E-3</v>
      </c>
      <c r="LM38" s="151">
        <v>3.0683341300911994E-3</v>
      </c>
      <c r="LN38" s="151">
        <v>3.0648829414026361E-3</v>
      </c>
      <c r="LO38" s="151">
        <v>3.0614442032382439E-3</v>
      </c>
      <c r="LP38" s="151">
        <v>3.0580178390969244E-3</v>
      </c>
      <c r="LQ38" s="151">
        <v>3.0546037731805009E-3</v>
      </c>
      <c r="LR38" s="151">
        <v>3.0512019303851352E-3</v>
      </c>
      <c r="LS38" s="151">
        <v>3.0478122362928694E-3</v>
      </c>
      <c r="LT38" s="151">
        <v>3.0444346171633039E-3</v>
      </c>
      <c r="LU38" s="151">
        <v>3.04106899992539E-3</v>
      </c>
      <c r="LV38" s="151">
        <v>3.0377153121693601E-3</v>
      </c>
      <c r="LW38" s="151">
        <v>3.0343734821387702E-3</v>
      </c>
      <c r="LX38" s="151">
        <v>3.0310434387226643E-3</v>
      </c>
      <c r="LY38" s="151">
        <v>3.0277251114478494E-3</v>
      </c>
      <c r="LZ38" s="151">
        <v>3.0244184304713023E-3</v>
      </c>
      <c r="MA38" s="151">
        <v>3.0211233265726735E-3</v>
      </c>
      <c r="MB38" s="151">
        <v>3.0178397311469056E-3</v>
      </c>
      <c r="MC38" s="151">
        <v>3.0145675761969627E-3</v>
      </c>
      <c r="MD38" s="151">
        <v>3.0113067943266696E-3</v>
      </c>
      <c r="ME38" s="151">
        <v>3.0080573187336538E-3</v>
      </c>
      <c r="MF38" s="151">
        <v>3.0048190832023857E-3</v>
      </c>
      <c r="MG38" s="151">
        <v>3.0015920220973274E-3</v>
      </c>
      <c r="MH38" s="151">
        <v>2.9983760703561789E-3</v>
      </c>
      <c r="MI38" s="151">
        <v>2.9951711634832231E-3</v>
      </c>
      <c r="MJ38" s="151">
        <v>2.9919772375427657E-3</v>
      </c>
      <c r="MK38" s="151">
        <v>2.9887942291526659E-3</v>
      </c>
      <c r="ML38" s="151">
        <v>2.9856220754779722E-3</v>
      </c>
      <c r="MM38" s="151">
        <v>2.9824607142246375E-3</v>
      </c>
      <c r="MN38" s="151">
        <v>2.9793100836333296E-3</v>
      </c>
      <c r="MO38" s="151">
        <v>2.9761701224733238E-3</v>
      </c>
      <c r="MP38" s="151">
        <v>2.9730407700364974E-3</v>
      </c>
      <c r="MQ38" s="151">
        <v>2.969921966131391E-3</v>
      </c>
      <c r="MR38" s="151">
        <v>2.9668136510773674E-3</v>
      </c>
      <c r="MS38" s="151">
        <v>2.963715765698842E-3</v>
      </c>
      <c r="MT38" s="151">
        <v>2.9606282513196065E-3</v>
      </c>
      <c r="MU38" s="151">
        <v>2.9575510497572215E-3</v>
      </c>
      <c r="MV38" s="151">
        <v>2.954484103317495E-3</v>
      </c>
      <c r="MW38" s="151">
        <v>2.9514273547890301E-3</v>
      </c>
      <c r="MX38" s="151">
        <v>2.9483807474378568E-3</v>
      </c>
      <c r="MY38" s="151">
        <v>2.9453442250021345E-3</v>
      </c>
      <c r="MZ38" s="151">
        <v>2.9423177316869275E-3</v>
      </c>
      <c r="NA38" s="151">
        <v>2.9393012121590499E-3</v>
      </c>
      <c r="NB38" s="151">
        <v>2.9362946115419901E-3</v>
      </c>
      <c r="NC38" s="151">
        <v>2.9332978754108936E-3</v>
      </c>
      <c r="ND38" s="151">
        <v>2.9303109497876246E-3</v>
      </c>
      <c r="NE38" s="151">
        <v>2.9273337811358867E-3</v>
      </c>
      <c r="NF38" s="151">
        <v>2.9243663163564175E-3</v>
      </c>
      <c r="NG38" s="151">
        <v>2.9214085027822407E-3</v>
      </c>
      <c r="NH38" s="151">
        <v>2.9184602881739911E-3</v>
      </c>
      <c r="NI38" s="151">
        <v>2.9155216207152924E-3</v>
      </c>
      <c r="NJ38" s="151">
        <v>2.9125924490082072E-3</v>
      </c>
      <c r="NK38" s="151">
        <v>2.9096727220687428E-3</v>
      </c>
      <c r="NL38" s="151">
        <v>2.906762389322417E-3</v>
      </c>
      <c r="NM38" s="151">
        <v>2.9038614005998829E-3</v>
      </c>
      <c r="NN38" s="151">
        <v>2.9009697061326179E-3</v>
      </c>
      <c r="NO38" s="151">
        <v>2.8980872565486605E-3</v>
      </c>
      <c r="NP38" s="151">
        <v>2.8952140028684092E-3</v>
      </c>
      <c r="NQ38" s="151">
        <v>2.8923498965004787E-3</v>
      </c>
      <c r="NR38" s="151">
        <v>2.8894948892376061E-3</v>
      </c>
      <c r="NS38" s="151">
        <v>2.8866489332526114E-3</v>
      </c>
      <c r="NT38" s="151">
        <v>2.8838119810944162E-3</v>
      </c>
      <c r="NU38" s="151">
        <v>2.8809839856841052E-3</v>
      </c>
      <c r="NV38" s="151">
        <v>2.8781649003110504E-3</v>
      </c>
      <c r="NW38" s="151">
        <v>2.8753546786290762E-3</v>
      </c>
      <c r="NX38" s="151">
        <v>2.8725532746526759E-3</v>
      </c>
      <c r="NY38" s="151">
        <v>2.8697606427532845E-3</v>
      </c>
      <c r="NZ38" s="151">
        <v>2.8669767376555909E-3</v>
      </c>
      <c r="OA38" s="151">
        <v>2.8642015144339002E-3</v>
      </c>
      <c r="OB38" s="151">
        <v>2.8614349285085443E-3</v>
      </c>
      <c r="OC38" s="151">
        <v>2.8586769356423371E-3</v>
      </c>
      <c r="OD38" s="151">
        <v>2.8559274919370747E-3</v>
      </c>
      <c r="OE38" s="151">
        <v>2.8531865538300861E-3</v>
      </c>
      <c r="OF38" s="151">
        <v>2.8504540780908104E-3</v>
      </c>
      <c r="OG38" s="151">
        <v>2.8477300218174434E-3</v>
      </c>
      <c r="OH38" s="151">
        <v>2.8450143424336035E-3</v>
      </c>
      <c r="OI38" s="151">
        <v>2.8423069976850524E-3</v>
      </c>
      <c r="OJ38" s="151">
        <v>2.8396079456364499E-3</v>
      </c>
      <c r="OK38" s="151">
        <v>2.8369171446681581E-3</v>
      </c>
      <c r="OL38" s="151">
        <v>2.8342345534730765E-3</v>
      </c>
      <c r="OM38" s="158">
        <v>2.8315601310535316E-3</v>
      </c>
      <c r="ON38" s="158">
        <v>2.828893836718156E-3</v>
      </c>
      <c r="OO38" s="158">
        <v>2.8262356300789025E-3</v>
      </c>
      <c r="OP38" s="158">
        <v>2.823585471047994E-3</v>
      </c>
      <c r="OQ38" s="158">
        <v>2.8209433198349704E-3</v>
      </c>
      <c r="OR38" s="158">
        <v>2.8183091369437525E-3</v>
      </c>
      <c r="OS38" s="158">
        <v>2.8156828831697456E-3</v>
      </c>
      <c r="OT38" s="158">
        <v>2.813064519596978E-3</v>
      </c>
      <c r="OU38" s="158">
        <v>2.8104540075952751E-3</v>
      </c>
      <c r="OV38" s="158">
        <v>2.8078513088174691E-3</v>
      </c>
      <c r="OW38" s="158">
        <v>2.8052563851966388E-3</v>
      </c>
      <c r="OX38" s="158">
        <v>2.8026691989433859E-3</v>
      </c>
      <c r="OY38" s="158">
        <v>2.8000897125431468E-3</v>
      </c>
      <c r="OZ38" s="158">
        <v>2.7975178887535306E-3</v>
      </c>
      <c r="PA38" s="159">
        <v>2.7949536906016941E-3</v>
      </c>
      <c r="PB38" s="159">
        <v>2.7923970813817454E-3</v>
      </c>
      <c r="PC38" s="159">
        <v>2.7898480246521828E-3</v>
      </c>
      <c r="PD38" s="159">
        <v>2.7873064842333594E-3</v>
      </c>
      <c r="PE38" s="159">
        <v>2.7847724242049828E-3</v>
      </c>
      <c r="PF38" s="159">
        <v>2.7822458089036368E-3</v>
      </c>
      <c r="PG38" s="159">
        <v>2.7797266029203436E-3</v>
      </c>
      <c r="PH38" s="159">
        <v>2.7772147710981481E-3</v>
      </c>
      <c r="PI38" s="159">
        <v>2.7747102785297319E-3</v>
      </c>
      <c r="PJ38" s="159">
        <v>2.7722130905550478E-3</v>
      </c>
      <c r="PK38" s="159">
        <v>2.7697231727590033E-3</v>
      </c>
      <c r="PL38" s="159">
        <v>2.7672404909691488E-3</v>
      </c>
      <c r="PM38" s="159">
        <v>2.7647650112534046E-3</v>
      </c>
      <c r="PN38" s="159">
        <v>2.7622966999178082E-3</v>
      </c>
      <c r="PO38" s="159">
        <v>2.7598355235042976E-3</v>
      </c>
      <c r="PP38" s="159">
        <v>2.7573814487885122E-3</v>
      </c>
      <c r="PQ38" s="159">
        <v>2.7549344427776181E-3</v>
      </c>
      <c r="PR38" s="159">
        <v>2.7524944727081641E-3</v>
      </c>
      <c r="PS38" s="159">
        <v>2.7500615060439622E-3</v>
      </c>
      <c r="PT38" s="159">
        <v>2.7476355104739869E-3</v>
      </c>
      <c r="PU38" s="159">
        <v>2.7452164539103065E-3</v>
      </c>
      <c r="PV38" s="159">
        <v>2.7428043044860286E-3</v>
      </c>
      <c r="PW38" s="159">
        <v>2.7403990305532792E-3</v>
      </c>
      <c r="PX38" s="159">
        <v>2.7380006006812001E-3</v>
      </c>
      <c r="PY38" s="159">
        <v>2.7356089836539678E-3</v>
      </c>
      <c r="PZ38" s="159">
        <v>2.7332241484688312E-3</v>
      </c>
      <c r="QA38" s="159">
        <v>2.730846064334188E-3</v>
      </c>
      <c r="QB38" s="159">
        <v>2.7284747006676639E-3</v>
      </c>
      <c r="QC38" s="159">
        <v>2.7261100270942235E-3</v>
      </c>
      <c r="QD38" s="159">
        <v>2.7237520134442985E-3</v>
      </c>
      <c r="QE38" s="159">
        <v>2.7214006297519395E-3</v>
      </c>
      <c r="QF38" s="159">
        <v>2.7190558462529919E-3</v>
      </c>
      <c r="QG38" s="159">
        <v>2.7167176333832816E-3</v>
      </c>
      <c r="QH38" s="159">
        <v>2.7143859617768306E-3</v>
      </c>
      <c r="QI38" s="159">
        <v>2.7120608022640894E-3</v>
      </c>
      <c r="QJ38" s="159">
        <v>2.7097421258701891E-3</v>
      </c>
      <c r="QK38" s="159">
        <v>2.7074299038132156E-3</v>
      </c>
      <c r="QL38" s="159">
        <v>2.7051241075024897E-3</v>
      </c>
      <c r="QM38" s="159">
        <v>2.7028247085368897E-3</v>
      </c>
      <c r="QN38" s="159">
        <v>2.700531678703173E-3</v>
      </c>
      <c r="QO38" s="159">
        <v>2.6982449899743233E-3</v>
      </c>
      <c r="QP38" s="159">
        <v>2.6959646145079123E-3</v>
      </c>
      <c r="QQ38" s="159">
        <v>2.6936905246444892E-3</v>
      </c>
      <c r="QR38" s="159">
        <v>2.691422692905975E-3</v>
      </c>
      <c r="QS38" s="159">
        <v>2.6891610919940832E-3</v>
      </c>
      <c r="QT38" s="159">
        <v>2.6869056947887503E-3</v>
      </c>
      <c r="QU38" s="159">
        <v>2.6846564743465951E-3</v>
      </c>
      <c r="QV38" s="159">
        <v>2.6824134038993821E-3</v>
      </c>
      <c r="QW38" s="159">
        <v>2.6801764568525079E-3</v>
      </c>
      <c r="QX38" s="159">
        <v>2.6779456067834995E-3</v>
      </c>
      <c r="QY38" s="159">
        <v>2.6757208274405396E-3</v>
      </c>
      <c r="QZ38" s="159">
        <v>2.6735020927409958E-3</v>
      </c>
      <c r="RA38" s="159">
        <v>2.6712893767699662E-3</v>
      </c>
      <c r="RB38" s="159">
        <v>2.6690826537788515E-3</v>
      </c>
      <c r="RC38" s="159">
        <v>2.6668818981839273E-3</v>
      </c>
      <c r="RD38" s="159">
        <v>2.6646870845649507E-3</v>
      </c>
      <c r="RE38" s="159">
        <v>2.6624981876637575E-3</v>
      </c>
      <c r="RF38" s="159">
        <v>2.6603151823828943E-3</v>
      </c>
      <c r="RG38" s="159">
        <v>2.6581380437842583E-3</v>
      </c>
      <c r="RH38" s="159">
        <v>2.6559667470877489E-3</v>
      </c>
      <c r="RI38" s="159">
        <v>2.6538012676699395E-3</v>
      </c>
      <c r="RJ38" s="159">
        <v>2.6516415810627493E-3</v>
      </c>
      <c r="RK38" s="159">
        <v>2.6494876629521522E-3</v>
      </c>
      <c r="RL38" s="159">
        <v>2.6473394891768807E-3</v>
      </c>
      <c r="RM38" s="159">
        <v>2.6451970357271493E-3</v>
      </c>
      <c r="RN38" s="159">
        <v>2.6430602787433834E-3</v>
      </c>
      <c r="RO38" s="159">
        <v>2.640929194514985E-3</v>
      </c>
      <c r="RP38" s="159">
        <v>2.6388037594790802E-3</v>
      </c>
      <c r="RQ38" s="159">
        <v>2.6366839502193029E-3</v>
      </c>
      <c r="RR38" s="159">
        <v>2.6345697434645775E-3</v>
      </c>
      <c r="RS38" s="159">
        <v>2.632461116087924E-3</v>
      </c>
      <c r="RT38" s="159">
        <v>2.6303580451052687E-3</v>
      </c>
      <c r="RU38" s="159">
        <v>2.6282605076742706E-3</v>
      </c>
      <c r="RV38" s="159">
        <v>2.6261684810931518E-3</v>
      </c>
      <c r="RW38" s="159">
        <v>2.6240819427995566E-3</v>
      </c>
      <c r="RX38" s="159">
        <v>2.6220008703694074E-3</v>
      </c>
      <c r="RY38" s="159">
        <v>2.6199252415157761E-3</v>
      </c>
      <c r="RZ38" s="159">
        <v>2.6178550340877683E-3</v>
      </c>
      <c r="SA38" s="159">
        <v>2.6157902260694186E-3</v>
      </c>
      <c r="SB38" s="159">
        <v>2.6137307955785994E-3</v>
      </c>
      <c r="SC38" s="159">
        <v>2.6116767208659362E-3</v>
      </c>
      <c r="SD38" s="159">
        <v>2.6096279803137345E-3</v>
      </c>
      <c r="SE38" s="159">
        <v>2.6075845524349208E-3</v>
      </c>
      <c r="SF38" s="159">
        <v>2.605546415871992E-3</v>
      </c>
      <c r="SG38" s="159">
        <v>2.6035135493959792E-3</v>
      </c>
      <c r="SH38" s="159">
        <v>2.6014859319054093E-3</v>
      </c>
      <c r="SI38" s="159">
        <v>2.5994635424252967E-3</v>
      </c>
      <c r="SJ38" s="159">
        <v>2.5974463601061235E-3</v>
      </c>
      <c r="SK38" s="159">
        <v>2.5954343642228552E-3</v>
      </c>
      <c r="SL38" s="159">
        <v>2.5934275341739353E-3</v>
      </c>
      <c r="SM38" s="159">
        <v>2.5914258494803191E-3</v>
      </c>
      <c r="SN38" s="159">
        <v>2.5894292897844962E-3</v>
      </c>
      <c r="SO38" s="159">
        <v>2.5874378348495373E-3</v>
      </c>
      <c r="SP38" s="159">
        <v>2.5854514645581384E-3</v>
      </c>
      <c r="SQ38" s="159">
        <v>2.5834701589116803E-3</v>
      </c>
      <c r="SR38" s="159">
        <v>2.5814938980293035E-3</v>
      </c>
      <c r="SS38" s="159">
        <v>2.5795226621469726E-3</v>
      </c>
      <c r="ST38" s="159">
        <v>2.5775564316165779E-3</v>
      </c>
      <c r="SU38" s="159">
        <v>2.5755951869050175E-3</v>
      </c>
      <c r="SV38" s="159">
        <v>2.5736389085933122E-3</v>
      </c>
      <c r="SW38" s="159">
        <v>2.5716875773757111E-3</v>
      </c>
      <c r="SX38" s="159">
        <v>2.5697411740588116E-3</v>
      </c>
      <c r="SY38" s="159">
        <v>2.5677996795606972E-3</v>
      </c>
      <c r="SZ38" s="159">
        <v>2.565863074910071E-3</v>
      </c>
      <c r="TA38" s="159">
        <v>2.563931341245398E-3</v>
      </c>
      <c r="TB38" s="159">
        <v>2.562004459814071E-3</v>
      </c>
      <c r="TC38" s="159">
        <v>2.5600824119715627E-3</v>
      </c>
      <c r="TD38" s="159">
        <v>2.5581651791806046E-3</v>
      </c>
      <c r="TE38" s="159">
        <v>2.55625274301036E-3</v>
      </c>
      <c r="TF38" s="159">
        <v>2.5543450851356121E-3</v>
      </c>
      <c r="TG38" s="159">
        <v>2.5524421873359617E-3</v>
      </c>
      <c r="TH38" s="159">
        <v>2.550544031495028E-3</v>
      </c>
      <c r="TI38" s="159">
        <v>2.5486505995996533E-3</v>
      </c>
      <c r="TJ38" s="159">
        <v>2.5467618737391308E-3</v>
      </c>
      <c r="TK38" s="159">
        <v>2.5448778361044167E-3</v>
      </c>
      <c r="TL38" s="159">
        <v>2.5429984689873731E-3</v>
      </c>
      <c r="TM38" s="159">
        <v>2.5411237547800004E-3</v>
      </c>
      <c r="TN38" s="159">
        <v>2.539253675973685E-3</v>
      </c>
      <c r="TO38" s="159">
        <v>2.5373882151584547E-3</v>
      </c>
      <c r="TP38" s="159">
        <v>2.5355273550222391E-3</v>
      </c>
      <c r="TQ38" s="159">
        <v>2.5336710783501336E-3</v>
      </c>
      <c r="TR38" s="159">
        <v>2.5318193680236756E-3</v>
      </c>
      <c r="TS38" s="159">
        <v>2.5299722070201269E-3</v>
      </c>
      <c r="TT38" s="159">
        <v>2.5281295784117617E-3</v>
      </c>
      <c r="TU38" s="159">
        <v>2.5262914653651548E-3</v>
      </c>
      <c r="TV38" s="159">
        <v>2.5244578511404892E-3</v>
      </c>
      <c r="TW38" s="159">
        <v>2.5226287190908614E-3</v>
      </c>
      <c r="TX38" s="159">
        <v>2.5208040526615971E-3</v>
      </c>
      <c r="TY38" s="159">
        <v>2.5189838353895599E-3</v>
      </c>
      <c r="TZ38" s="159">
        <v>2.5171680509024964E-3</v>
      </c>
      <c r="UA38" s="159">
        <v>2.5153566829183537E-3</v>
      </c>
      <c r="UB38" s="159">
        <v>2.5135497152446238E-3</v>
      </c>
      <c r="UC38" s="159">
        <v>2.5117471317776842E-3</v>
      </c>
      <c r="UD38" s="159">
        <v>2.5099489165021573E-3</v>
      </c>
      <c r="UE38" s="159">
        <v>2.5081550534902563E-3</v>
      </c>
      <c r="UF38" s="159">
        <v>2.5063655269011564E-3</v>
      </c>
      <c r="UG38" s="159">
        <v>2.504580320980354E-3</v>
      </c>
      <c r="UH38" s="159">
        <v>2.5027994200590496E-3</v>
      </c>
      <c r="UI38" s="159">
        <v>2.5010228085535226E-3</v>
      </c>
      <c r="UJ38" s="159">
        <v>2.4992504709645137E-3</v>
      </c>
      <c r="UK38" s="159">
        <v>2.4974823918766233E-3</v>
      </c>
      <c r="UL38" s="159">
        <v>2.4957185559577023E-3</v>
      </c>
      <c r="UM38" s="159">
        <v>2.4939589479582537E-3</v>
      </c>
      <c r="UN38" s="159">
        <v>2.4922035527108399E-3</v>
      </c>
      <c r="UO38" s="159">
        <v>2.4904523551294989E-3</v>
      </c>
      <c r="UP38" s="159">
        <v>2.488705340209155E-3</v>
      </c>
      <c r="UQ38" s="159">
        <v>2.4869624930250489E-3</v>
      </c>
      <c r="UR38" s="159">
        <v>2.4852237987321602E-3</v>
      </c>
      <c r="US38" s="159">
        <v>2.483489242564637E-3</v>
      </c>
      <c r="UT38" s="159">
        <v>2.4817588098352493E-3</v>
      </c>
      <c r="UU38" s="159">
        <v>2.4800324859348155E-3</v>
      </c>
      <c r="UV38" s="159">
        <v>2.478310256331653E-3</v>
      </c>
      <c r="UW38" s="159">
        <v>2.4765921065710416E-3</v>
      </c>
      <c r="UX38" s="159">
        <v>2.474878022274668E-3</v>
      </c>
      <c r="UY38" s="159">
        <v>2.473167989140098E-3</v>
      </c>
      <c r="UZ38" s="159">
        <v>2.4714619929402382E-3</v>
      </c>
      <c r="VA38" s="159">
        <v>2.4697600195228075E-3</v>
      </c>
      <c r="VB38" s="159">
        <v>2.4680620548098177E-3</v>
      </c>
      <c r="VC38" s="159">
        <v>2.4663680847970483E-3</v>
      </c>
      <c r="VD38" s="159">
        <v>2.4646780955535396E-3</v>
      </c>
      <c r="VE38" s="159">
        <v>2.4629920732210766E-3</v>
      </c>
      <c r="VF38" s="159">
        <v>2.4613100040136826E-3</v>
      </c>
      <c r="VG38" s="159">
        <v>2.4596318742171265E-3</v>
      </c>
      <c r="VH38" s="159">
        <v>2.4579576701884154E-3</v>
      </c>
      <c r="VI38" s="159">
        <v>2.4562873783553086E-3</v>
      </c>
      <c r="VJ38" s="159">
        <v>2.454620985215825E-3</v>
      </c>
      <c r="VK38" s="159">
        <v>2.4529584773377642E-3</v>
      </c>
      <c r="VL38" s="159">
        <v>2.4512998413582245E-3</v>
      </c>
      <c r="VM38" s="159">
        <v>2.4496450639831203E-3</v>
      </c>
      <c r="VN38" s="159">
        <v>2.4479941319867204E-3</v>
      </c>
      <c r="VO38" s="159">
        <v>2.4463470322111758E-3</v>
      </c>
      <c r="VP38" s="159">
        <v>2.4447037515660575E-3</v>
      </c>
      <c r="VQ38" s="159">
        <v>2.4430642770278911E-3</v>
      </c>
      <c r="VR38" s="159">
        <v>2.4414285956397075E-3</v>
      </c>
      <c r="VS38" s="159">
        <v>2.4397966945105876E-3</v>
      </c>
      <c r="VT38" s="159">
        <v>2.4381685608152203E-3</v>
      </c>
      <c r="VU38" s="159">
        <v>2.4365441817934428E-3</v>
      </c>
      <c r="VV38" s="159">
        <v>2.4349235447498163E-3</v>
      </c>
      <c r="VW38" s="159">
        <v>2.4333066370531855E-3</v>
      </c>
      <c r="VX38" s="159">
        <v>2.431693446136236E-3</v>
      </c>
      <c r="VY38" s="159">
        <v>2.430083959495075E-3</v>
      </c>
      <c r="VZ38" s="159">
        <v>2.4284781646888008E-3</v>
      </c>
      <c r="WA38" s="159">
        <v>2.4268760493390816E-3</v>
      </c>
      <c r="WB38" s="159">
        <v>2.4252776011297371E-3</v>
      </c>
      <c r="WC38" s="159">
        <v>2.42368280780632E-3</v>
      </c>
      <c r="WD38" s="159">
        <v>2.4220916571757092E-3</v>
      </c>
      <c r="WE38" s="152">
        <v>2.4205041371057013E-3</v>
      </c>
      <c r="WF38" s="152">
        <v>2.4189202355245874E-3</v>
      </c>
      <c r="WG38" s="152">
        <v>2.4173399404207852E-3</v>
      </c>
      <c r="WH38" s="152">
        <v>2.4157632398424146E-3</v>
      </c>
      <c r="WI38" s="152">
        <v>2.4141901218969076E-3</v>
      </c>
      <c r="WJ38" s="152">
        <v>2.4126205747506224E-3</v>
      </c>
      <c r="WK38" s="152">
        <v>2.4110545866284526E-3</v>
      </c>
      <c r="WL38" s="152">
        <v>2.4094921458134378E-3</v>
      </c>
      <c r="WM38" s="152">
        <v>2.4079332406463814E-3</v>
      </c>
      <c r="WN38" s="152">
        <v>2.4063778595254815E-3</v>
      </c>
      <c r="WO38" s="152">
        <v>2.4048259909059421E-3</v>
      </c>
      <c r="WP38" s="152">
        <v>2.4032776232996069E-3</v>
      </c>
      <c r="WQ38" s="152">
        <v>2.4017327452745896E-3</v>
      </c>
      <c r="WR38" s="152">
        <v>2.400191345454902E-3</v>
      </c>
      <c r="WS38" s="153">
        <v>2.3986534125200977E-3</v>
      </c>
      <c r="WT38" s="153">
        <v>2.3971189352049072E-3</v>
      </c>
      <c r="WU38" s="153">
        <v>2.3955879022988756E-3</v>
      </c>
      <c r="WV38" s="153">
        <v>2.394060302646015E-3</v>
      </c>
      <c r="WW38" s="153">
        <v>2.3925361251444489E-3</v>
      </c>
      <c r="WX38" s="153">
        <v>2.3910153587460648E-3</v>
      </c>
      <c r="WY38" s="153">
        <v>2.3894979924561598E-3</v>
      </c>
      <c r="WZ38" s="153">
        <v>2.387984015333109E-3</v>
      </c>
      <c r="XA38" s="153">
        <v>2.3864734164880151E-3</v>
      </c>
      <c r="XB38" s="153">
        <v>2.384966185084375E-3</v>
      </c>
      <c r="XC38" s="153">
        <v>2.3834623103377406E-3</v>
      </c>
      <c r="XD38" s="153">
        <v>2.3819617815153881E-3</v>
      </c>
      <c r="XE38" s="153">
        <v>2.3804645879359886E-3</v>
      </c>
      <c r="XF38" s="153">
        <v>2.378970718969281E-3</v>
      </c>
      <c r="XG38" s="153">
        <v>2.3774801640357411E-3</v>
      </c>
      <c r="XH38" s="153">
        <v>2.3759929126062652E-3</v>
      </c>
      <c r="XI38" s="153">
        <v>2.3745089542018495E-3</v>
      </c>
      <c r="XJ38" s="153">
        <v>2.3730282783932743E-3</v>
      </c>
      <c r="XK38" s="153">
        <v>2.3715508748007774E-3</v>
      </c>
      <c r="XL38" s="153">
        <v>2.3700767330937624E-3</v>
      </c>
      <c r="XM38" s="153">
        <v>2.3686058429904689E-3</v>
      </c>
      <c r="XN38" s="153">
        <v>2.3671381942576776E-3</v>
      </c>
      <c r="XO38" s="153">
        <v>2.3656737767103996E-3</v>
      </c>
      <c r="XP38" s="153">
        <v>2.3642125802115764E-3</v>
      </c>
      <c r="XQ38" s="153">
        <v>2.3627545946717787E-3</v>
      </c>
      <c r="XR38" s="153">
        <v>2.361299810048908E-3</v>
      </c>
      <c r="XS38" s="153">
        <v>2.3598482163479009E-3</v>
      </c>
      <c r="XT38" s="153">
        <v>2.3583998036204369E-3</v>
      </c>
      <c r="XU38" s="153">
        <v>2.3569545619646481E-3</v>
      </c>
      <c r="XV38" s="153">
        <v>2.3555124815248275E-3</v>
      </c>
      <c r="XW38" s="153">
        <v>2.3540735524911417E-3</v>
      </c>
      <c r="XX38" s="153">
        <v>2.3526377650993557E-3</v>
      </c>
      <c r="XY38" s="153">
        <v>2.3512051096305398E-3</v>
      </c>
      <c r="XZ38" s="153">
        <v>2.3497755764107929E-3</v>
      </c>
      <c r="YA38" s="153">
        <v>2.3483491558109713E-3</v>
      </c>
      <c r="YB38" s="153">
        <v>2.3469258382464021E-3</v>
      </c>
      <c r="YC38" s="153">
        <v>2.3455056141766161E-3</v>
      </c>
      <c r="YD38" s="153">
        <v>2.3440884741050814E-3</v>
      </c>
      <c r="YE38" s="153">
        <v>2.3426744085789232E-3</v>
      </c>
      <c r="YF38" s="153">
        <v>2.3412634081886583E-3</v>
      </c>
      <c r="YG38" s="153">
        <v>2.3398554635679436E-3</v>
      </c>
      <c r="YH38" s="153">
        <v>2.3384505653932931E-3</v>
      </c>
      <c r="YI38" s="153">
        <v>2.3370487043838316E-3</v>
      </c>
      <c r="YJ38" s="153">
        <v>2.3356498713010287E-3</v>
      </c>
      <c r="YK38" s="153">
        <v>2.3342540569484416E-3</v>
      </c>
      <c r="YL38" s="153">
        <v>2.3328612521714633E-3</v>
      </c>
      <c r="YM38" s="153">
        <v>2.331471447857063E-3</v>
      </c>
      <c r="YN38" s="153">
        <v>2.3300846349335481E-3</v>
      </c>
      <c r="YO38" s="153">
        <v>2.328700804370296E-3</v>
      </c>
      <c r="YP38" s="153">
        <v>2.3273199471775196E-3</v>
      </c>
      <c r="YQ38" s="153">
        <v>2.3259420544060163E-3</v>
      </c>
      <c r="YR38" s="153">
        <v>2.3245671171469285E-3</v>
      </c>
      <c r="YS38" s="153">
        <v>2.3231951265314976E-3</v>
      </c>
      <c r="YT38" s="153">
        <v>2.3218260737308226E-3</v>
      </c>
      <c r="YU38" s="153">
        <v>2.3204599499556246E-3</v>
      </c>
      <c r="YV38" s="153">
        <v>2.3190967464560086E-3</v>
      </c>
      <c r="YW38" s="153">
        <v>2.3177364545212296E-3</v>
      </c>
      <c r="YX38" s="153">
        <v>2.3163790654794638E-3</v>
      </c>
      <c r="YY38" s="153">
        <v>2.3150245706975601E-3</v>
      </c>
      <c r="YZ38" s="153">
        <v>2.3136729615808337E-3</v>
      </c>
      <c r="ZA38" s="153">
        <v>2.3123242295728218E-3</v>
      </c>
      <c r="ZB38" s="153">
        <v>2.3109783661550642E-3</v>
      </c>
      <c r="ZC38" s="153">
        <v>2.3096353628468758E-3</v>
      </c>
      <c r="ZD38" s="153">
        <v>2.3082952112051225E-3</v>
      </c>
      <c r="ZE38" s="153">
        <v>2.306957902824004E-3</v>
      </c>
      <c r="ZF38" s="153">
        <v>2.30562342933483E-3</v>
      </c>
      <c r="ZG38" s="153">
        <v>2.3042917824058072E-3</v>
      </c>
      <c r="ZH38" s="153">
        <v>2.3029629537418151E-3</v>
      </c>
      <c r="ZI38" s="153">
        <v>2.3016369350841968E-3</v>
      </c>
      <c r="ZJ38" s="153">
        <v>2.300313718210547E-3</v>
      </c>
      <c r="ZK38" s="153">
        <v>2.2989932949344905E-3</v>
      </c>
      <c r="ZL38" s="153">
        <v>2.2976756571054888E-3</v>
      </c>
      <c r="ZM38" s="153">
        <v>2.2963607966086097E-3</v>
      </c>
      <c r="ZN38" s="153">
        <v>2.2950487053643399E-3</v>
      </c>
      <c r="ZO38" s="153">
        <v>2.2937393753283686E-3</v>
      </c>
      <c r="ZP38" s="153">
        <v>2.2924327984913838E-3</v>
      </c>
      <c r="ZQ38" s="153">
        <v>2.2911289668788759E-3</v>
      </c>
      <c r="ZR38" s="153">
        <v>2.289827872550926E-3</v>
      </c>
      <c r="ZS38" s="153">
        <v>2.2885295076020174E-3</v>
      </c>
      <c r="ZT38" s="153">
        <v>2.2872338641608272E-3</v>
      </c>
      <c r="ZU38" s="153">
        <v>2.2859409343900373E-3</v>
      </c>
      <c r="ZV38" s="153">
        <v>2.2846507104861335E-3</v>
      </c>
      <c r="ZW38" s="153">
        <v>2.2833631846792156E-3</v>
      </c>
      <c r="ZX38" s="153">
        <v>2.2820783492328001E-3</v>
      </c>
      <c r="ZY38" s="153">
        <v>2.2807961964436295E-3</v>
      </c>
      <c r="ZZ38" s="153">
        <v>2.279516718641491E-3</v>
      </c>
      <c r="AAA38" s="153">
        <v>2.2782399081890115E-3</v>
      </c>
      <c r="AAB38" s="153">
        <v>2.2769657574814861E-3</v>
      </c>
      <c r="AAC38" s="153">
        <v>2.2756942589466822E-3</v>
      </c>
      <c r="AAD38" s="153">
        <v>2.2744254050446589E-3</v>
      </c>
      <c r="AAE38" s="153">
        <v>2.2731591882675863E-3</v>
      </c>
      <c r="AAF38" s="153">
        <v>2.2718956011395543E-3</v>
      </c>
      <c r="AAG38" s="153">
        <v>2.2706346362164E-3</v>
      </c>
      <c r="AAH38" s="153">
        <v>2.2693762860855294E-3</v>
      </c>
      <c r="AAI38" s="153">
        <v>2.2681205433657315E-3</v>
      </c>
      <c r="AAJ38" s="153">
        <v>2.2668674007070046E-3</v>
      </c>
      <c r="AAK38" s="153">
        <v>2.2656168507903863E-3</v>
      </c>
      <c r="AAL38" s="153">
        <v>2.2643688863277691E-3</v>
      </c>
      <c r="AAM38" s="153">
        <v>2.2631235000617356E-3</v>
      </c>
      <c r="AAN38" s="153">
        <v>2.261880684765385E-3</v>
      </c>
      <c r="AAO38" s="153">
        <v>2.2606404332421535E-3</v>
      </c>
      <c r="AAP38" s="153">
        <v>2.2594027383256586E-3</v>
      </c>
      <c r="AAQ38" s="153">
        <v>2.2581675928795173E-3</v>
      </c>
      <c r="AAR38" s="153">
        <v>2.2569349897971925E-3</v>
      </c>
      <c r="AAS38" s="153">
        <v>2.2557049220018142E-3</v>
      </c>
      <c r="AAT38" s="153">
        <v>2.2544773824460197E-3</v>
      </c>
      <c r="AAU38" s="153">
        <v>2.2532523641117931E-3</v>
      </c>
      <c r="AAV38" s="153">
        <v>2.2520298600102982E-3</v>
      </c>
      <c r="AAW38" s="153">
        <v>2.2508098631817165E-3</v>
      </c>
      <c r="AAX38" s="153">
        <v>2.2495923666950913E-3</v>
      </c>
      <c r="AAY38" s="153">
        <v>2.2483773636481617E-3</v>
      </c>
      <c r="AAZ38" s="153">
        <v>2.2471648471672134E-3</v>
      </c>
      <c r="ABA38" s="153">
        <v>2.2459548104069114E-3</v>
      </c>
      <c r="ABB38" s="153">
        <v>2.2447472465501549E-3</v>
      </c>
      <c r="ABC38" s="153">
        <v>2.2435421488079064E-3</v>
      </c>
      <c r="ABD38" s="153">
        <v>2.242339510419058E-3</v>
      </c>
      <c r="ABE38" s="153">
        <v>2.241139324650262E-3</v>
      </c>
      <c r="ABF38" s="153">
        <v>2.2399415847957883E-3</v>
      </c>
      <c r="ABG38" s="153">
        <v>2.2387462841773698E-3</v>
      </c>
      <c r="ABH38" s="153">
        <v>2.2375534161440513E-3</v>
      </c>
      <c r="ABI38" s="153">
        <v>2.2363629740720448E-3</v>
      </c>
      <c r="ABJ38" s="153">
        <v>2.2351749513645812E-3</v>
      </c>
      <c r="ABK38" s="153">
        <v>2.233989341451761E-3</v>
      </c>
      <c r="ABL38" s="153">
        <v>2.2328061377904053E-3</v>
      </c>
      <c r="ABM38" s="153">
        <v>2.2316253338639236E-3</v>
      </c>
      <c r="ABN38" s="153">
        <v>2.2304469231821554E-3</v>
      </c>
      <c r="ABO38" s="153">
        <v>2.2292708992812369E-3</v>
      </c>
      <c r="ABP38" s="153">
        <v>2.2280972557234581E-3</v>
      </c>
      <c r="ABQ38" s="153">
        <v>2.2269259860971126E-3</v>
      </c>
      <c r="ABR38" s="153">
        <v>2.2257570840163734E-3</v>
      </c>
      <c r="ABS38" s="153">
        <v>2.2245905431211386E-3</v>
      </c>
      <c r="ABT38" s="153">
        <v>2.2234263570769085E-3</v>
      </c>
      <c r="ABU38" s="153">
        <v>2.2222645195746314E-3</v>
      </c>
      <c r="ABV38" s="153">
        <v>2.2211050243305828E-3</v>
      </c>
      <c r="ABW38" s="153">
        <v>2.2199478650862183E-3</v>
      </c>
      <c r="ABX38" s="153">
        <v>2.2187930356080475E-3</v>
      </c>
      <c r="ABY38" s="153">
        <v>2.217640529687499E-3</v>
      </c>
      <c r="ABZ38" s="153">
        <v>2.2164903411407842E-3</v>
      </c>
      <c r="ACA38" s="153">
        <v>2.2153424638087626E-3</v>
      </c>
      <c r="ACB38" s="153">
        <v>2.2141968915568256E-3</v>
      </c>
      <c r="ACC38" s="153">
        <v>2.2130536182747487E-3</v>
      </c>
      <c r="ACD38" s="153">
        <v>2.2119126378765753E-3</v>
      </c>
      <c r="ACE38" s="153">
        <v>2.2107739443004782E-3</v>
      </c>
      <c r="ACF38" s="153">
        <v>2.2096375315086448E-3</v>
      </c>
      <c r="ACG38" s="153">
        <v>2.2085033934871358E-3</v>
      </c>
      <c r="ACH38" s="153">
        <v>2.2073715242457714E-3</v>
      </c>
      <c r="ACI38" s="153">
        <v>2.2062419178180003E-3</v>
      </c>
      <c r="ACJ38" s="153">
        <v>2.2051145682607785E-3</v>
      </c>
      <c r="ACK38" s="153">
        <v>2.2039894696544394E-3</v>
      </c>
      <c r="ACL38" s="153">
        <v>2.2028666161025821E-3</v>
      </c>
      <c r="ACM38" s="153">
        <v>2.2017460017319424E-3</v>
      </c>
      <c r="ACN38" s="153">
        <v>2.2006276206922716E-3</v>
      </c>
      <c r="ACO38" s="153">
        <v>2.1995114671562199E-3</v>
      </c>
      <c r="ACP38" s="153">
        <v>2.1983975353192177E-3</v>
      </c>
      <c r="ACQ38" s="153">
        <v>2.1972858193993472E-3</v>
      </c>
      <c r="ACR38" s="153">
        <v>2.1961763136372427E-3</v>
      </c>
      <c r="ACS38" s="153">
        <v>2.1950690122959525E-3</v>
      </c>
      <c r="ACT38" s="153">
        <v>2.193963909660842E-3</v>
      </c>
      <c r="ACU38" s="153">
        <v>2.1928610000394632E-3</v>
      </c>
      <c r="ACV38" s="153">
        <v>2.1917602777614511E-3</v>
      </c>
      <c r="ACW38" s="153">
        <v>2.1906617371783999E-3</v>
      </c>
      <c r="ACX38" s="153">
        <v>2.1895653726637576E-3</v>
      </c>
      <c r="ACY38" s="153">
        <v>2.1884711786127097E-3</v>
      </c>
      <c r="ACZ38" s="153">
        <v>2.1873791494420669E-3</v>
      </c>
      <c r="ADA38" s="153">
        <v>2.1862892795901567E-3</v>
      </c>
      <c r="ADB38" s="153">
        <v>2.1852015635167119E-3</v>
      </c>
      <c r="ADC38" s="153">
        <v>2.1841159957027554E-3</v>
      </c>
      <c r="ADD38" s="153">
        <v>2.183032570650504E-3</v>
      </c>
      <c r="ADE38" s="153">
        <v>2.1819512828832443E-3</v>
      </c>
      <c r="ADF38" s="153">
        <v>2.1808721269452424E-3</v>
      </c>
      <c r="ADG38" s="153">
        <v>2.1797950974016189E-3</v>
      </c>
      <c r="ADH38" s="153">
        <v>2.1787201888382522E-3</v>
      </c>
      <c r="ADI38" s="153">
        <v>2.1776473958616794E-3</v>
      </c>
      <c r="ADJ38" s="153">
        <v>2.1765767130989765E-3</v>
      </c>
      <c r="ADK38" s="153">
        <v>2.1755081351976691E-3</v>
      </c>
      <c r="ADL38" s="153">
        <v>2.1744416568256109E-3</v>
      </c>
      <c r="ADM38" s="153">
        <v>2.1733772726709021E-3</v>
      </c>
      <c r="ADN38" s="153">
        <v>2.1723149774417706E-3</v>
      </c>
      <c r="ADO38" s="153">
        <v>2.1712547658664805E-3</v>
      </c>
      <c r="ADP38" s="153">
        <v>2.17019663269322E-3</v>
      </c>
      <c r="ADQ38" s="153">
        <v>2.1691405726900147E-3</v>
      </c>
      <c r="ADR38" s="153">
        <v>2.1680865806446179E-3</v>
      </c>
      <c r="ADS38" s="153">
        <v>2.1670346513644146E-3</v>
      </c>
      <c r="ADT38" s="153">
        <v>2.1659847796763267E-3</v>
      </c>
      <c r="ADU38" s="153">
        <v>2.1649369604267053E-3</v>
      </c>
      <c r="ADV38" s="152">
        <v>2.1638911884812452E-3</v>
      </c>
      <c r="ADW38" s="569"/>
    </row>
    <row r="39" spans="1:803" s="488" customFormat="1" x14ac:dyDescent="0.3">
      <c r="A39" s="570">
        <v>2</v>
      </c>
      <c r="B39" s="162" t="s">
        <v>50</v>
      </c>
      <c r="C39" s="150">
        <v>1.6950185179695293E-2</v>
      </c>
      <c r="D39" s="150">
        <v>1.5240911643712225E-2</v>
      </c>
      <c r="E39" s="150">
        <v>1.4242212826685061E-2</v>
      </c>
      <c r="F39" s="150">
        <v>1.3534438107729162E-2</v>
      </c>
      <c r="G39" s="150">
        <v>1.2986073535983064E-2</v>
      </c>
      <c r="H39" s="150">
        <v>1.2538539290701995E-2</v>
      </c>
      <c r="I39" s="150">
        <v>1.2160587111528667E-2</v>
      </c>
      <c r="J39" s="150">
        <v>1.1833564571746098E-2</v>
      </c>
      <c r="K39" s="150">
        <v>1.1545440473674831E-2</v>
      </c>
      <c r="L39" s="150">
        <v>1.1287999999999998E-2</v>
      </c>
      <c r="M39" s="150">
        <v>1.1055383855883316E-2</v>
      </c>
      <c r="N39" s="150">
        <v>1.0843265754718931E-2</v>
      </c>
      <c r="O39" s="150">
        <v>1.0648360266765298E-2</v>
      </c>
      <c r="P39" s="150">
        <v>1.0468113575545602E-2</v>
      </c>
      <c r="Q39" s="151">
        <v>1.0300501182972831E-2</v>
      </c>
      <c r="R39" s="151">
        <v>1.0143891035763034E-2</v>
      </c>
      <c r="S39" s="151">
        <v>9.9969482198764385E-3</v>
      </c>
      <c r="T39" s="151">
        <v>9.8585669376917637E-3</v>
      </c>
      <c r="U39" s="151">
        <v>9.7278209011541824E-3</v>
      </c>
      <c r="V39" s="151">
        <v>9.6039264640169347E-3</v>
      </c>
      <c r="W39" s="151">
        <v>9.4862147585184371E-3</v>
      </c>
      <c r="X39" s="151">
        <v>9.3741103199002501E-3</v>
      </c>
      <c r="Y39" s="151">
        <v>9.2671144663502916E-3</v>
      </c>
      <c r="Z39" s="151">
        <v>9.164792218735866E-3</v>
      </c>
      <c r="AA39" s="151">
        <v>9.0667618922708332E-3</v>
      </c>
      <c r="AB39" s="151">
        <v>8.9726867307822287E-3</v>
      </c>
      <c r="AC39" s="151">
        <v>8.8822681206645986E-3</v>
      </c>
      <c r="AD39" s="151">
        <v>8.7952400395625366E-3</v>
      </c>
      <c r="AE39" s="151">
        <v>8.7113644796286988E-3</v>
      </c>
      <c r="AF39" s="151">
        <v>8.6304276469897669E-3</v>
      </c>
      <c r="AG39" s="151">
        <v>8.5522367846169803E-3</v>
      </c>
      <c r="AH39" s="151">
        <v>8.4766174997799662E-3</v>
      </c>
      <c r="AI39" s="151">
        <v>8.403411502873083E-3</v>
      </c>
      <c r="AJ39" s="151">
        <v>8.3324746838933719E-3</v>
      </c>
      <c r="AK39" s="151">
        <v>8.2636754678164399E-3</v>
      </c>
      <c r="AL39" s="151">
        <v>8.1968934017086995E-3</v>
      </c>
      <c r="AM39" s="151">
        <v>8.1320179354640552E-3</v>
      </c>
      <c r="AN39" s="151">
        <v>8.0689473651711172E-3</v>
      </c>
      <c r="AO39" s="151">
        <v>8.0075879137550647E-3</v>
      </c>
      <c r="AP39" s="151">
        <v>7.9478529280338703E-3</v>
      </c>
      <c r="AQ39" s="151">
        <v>7.8896621749356497E-3</v>
      </c>
      <c r="AR39" s="151">
        <v>7.8329412225353716E-3</v>
      </c>
      <c r="AS39" s="151">
        <v>7.7776208939321937E-3</v>
      </c>
      <c r="AT39" s="151">
        <v>7.7236367839171871E-3</v>
      </c>
      <c r="AU39" s="151">
        <v>7.6709288299626009E-3</v>
      </c>
      <c r="AV39" s="151">
        <v>7.6194409303672276E-3</v>
      </c>
      <c r="AW39" s="151">
        <v>7.5691206034714485E-3</v>
      </c>
      <c r="AX39" s="151">
        <v>7.5199186827528009E-3</v>
      </c>
      <c r="AY39" s="151">
        <v>7.4717890433620452E-3</v>
      </c>
      <c r="AZ39" s="151">
        <v>7.4246883562877723E-3</v>
      </c>
      <c r="BA39" s="151">
        <v>7.3785758668662082E-3</v>
      </c>
      <c r="BB39" s="151">
        <v>7.3334131947991668E-3</v>
      </c>
      <c r="BC39" s="151">
        <v>7.2891641532215525E-3</v>
      </c>
      <c r="BD39" s="151">
        <v>7.2457945846815357E-3</v>
      </c>
      <c r="BE39" s="151">
        <v>7.2032722121710899E-3</v>
      </c>
      <c r="BF39" s="151">
        <v>7.1615665035794744E-3</v>
      </c>
      <c r="BG39" s="151">
        <v>7.120648548143955E-3</v>
      </c>
      <c r="BH39" s="151">
        <v>7.0804909436456391E-3</v>
      </c>
      <c r="BI39" s="151">
        <v>7.0410676932481679E-3</v>
      </c>
      <c r="BJ39" s="151">
        <v>7.0023541110067044E-3</v>
      </c>
      <c r="BK39" s="151">
        <v>6.9643267351872148E-3</v>
      </c>
      <c r="BL39" s="151">
        <v>6.9269632486339185E-3</v>
      </c>
      <c r="BM39" s="151">
        <v>6.8902424055082064E-3</v>
      </c>
      <c r="BN39" s="151">
        <v>6.8541439637969034E-3</v>
      </c>
      <c r="BO39" s="151">
        <v>6.8186486230530719E-3</v>
      </c>
      <c r="BP39" s="151">
        <v>6.7837379668900244E-3</v>
      </c>
      <c r="BQ39" s="151">
        <v>6.7493944097996071E-3</v>
      </c>
      <c r="BR39" s="151">
        <v>6.7156011479103106E-3</v>
      </c>
      <c r="BS39" s="151">
        <v>6.6823421133400639E-3</v>
      </c>
      <c r="BT39" s="151">
        <v>6.6496019318333785E-3</v>
      </c>
      <c r="BU39" s="151">
        <v>6.6173658834032456E-3</v>
      </c>
      <c r="BV39" s="151">
        <v>6.5856198657256379E-3</v>
      </c>
      <c r="BW39" s="151">
        <v>6.5543503600587697E-3</v>
      </c>
      <c r="BX39" s="151">
        <v>6.5235443994809969E-3</v>
      </c>
      <c r="BY39" s="151">
        <v>6.4931895392606074E-3</v>
      </c>
      <c r="BZ39" s="151">
        <v>6.4632738291880579E-3</v>
      </c>
      <c r="CA39" s="151">
        <v>6.4337857877166957E-3</v>
      </c>
      <c r="CB39" s="151">
        <v>6.4047143777720026E-3</v>
      </c>
      <c r="CC39" s="151">
        <v>6.376048984101752E-3</v>
      </c>
      <c r="CD39" s="151">
        <v>6.3477793920508072E-3</v>
      </c>
      <c r="CE39" s="151">
        <v>6.3198957676543722E-3</v>
      </c>
      <c r="CF39" s="151">
        <v>6.2923886389525899E-3</v>
      </c>
      <c r="CG39" s="151">
        <v>6.2652488784376978E-3</v>
      </c>
      <c r="CH39" s="151">
        <v>6.2384676865523117E-3</v>
      </c>
      <c r="CI39" s="151">
        <v>6.2120365761642151E-3</v>
      </c>
      <c r="CJ39" s="151">
        <v>6.1859473579491293E-3</v>
      </c>
      <c r="CK39" s="151">
        <v>6.1601921266184736E-3</v>
      </c>
      <c r="CL39" s="151">
        <v>6.1347632479341252E-3</v>
      </c>
      <c r="CM39" s="151">
        <v>6.1096533464569114E-3</v>
      </c>
      <c r="CN39" s="151">
        <v>6.0848552939795396E-3</v>
      </c>
      <c r="CO39" s="151">
        <v>6.0603621985986763E-3</v>
      </c>
      <c r="CP39" s="151">
        <v>6.0361673943841662E-3</v>
      </c>
      <c r="CQ39" s="151">
        <v>6.0122644316067545E-3</v>
      </c>
      <c r="CR39" s="151">
        <v>5.9886470674883861E-3</v>
      </c>
      <c r="CS39" s="151">
        <v>5.9653092574419612E-3</v>
      </c>
      <c r="CT39" s="151">
        <v>5.9422451467697401E-3</v>
      </c>
      <c r="CU39" s="151">
        <v>5.9194490627919394E-3</v>
      </c>
      <c r="CV39" s="151">
        <v>5.8969155073789834E-3</v>
      </c>
      <c r="CW39" s="151">
        <v>5.8746391498628592E-3</v>
      </c>
      <c r="CX39" s="151">
        <v>5.8526148203047112E-3</v>
      </c>
      <c r="CY39" s="150">
        <v>5.8308375030973834E-3</v>
      </c>
      <c r="CZ39" s="150">
        <v>5.8093023308831461E-3</v>
      </c>
      <c r="DA39" s="150">
        <v>5.7880045787680953E-3</v>
      </c>
      <c r="DB39" s="150">
        <v>5.7669396588161071E-3</v>
      </c>
      <c r="DC39" s="150">
        <v>5.7461031148062121E-3</v>
      </c>
      <c r="DD39" s="150">
        <v>5.725490617238491E-3</v>
      </c>
      <c r="DE39" s="150">
        <v>5.7050979585743875E-3</v>
      </c>
      <c r="DF39" s="150">
        <v>5.6849210486984748E-3</v>
      </c>
      <c r="DG39" s="150">
        <v>5.6649559105893107E-3</v>
      </c>
      <c r="DH39" s="150">
        <v>5.645198676188028E-3</v>
      </c>
      <c r="DI39" s="150">
        <v>5.625645582453832E-3</v>
      </c>
      <c r="DJ39" s="150">
        <v>5.6062929675964115E-3</v>
      </c>
      <c r="DK39" s="150">
        <v>5.5871372674758148E-3</v>
      </c>
      <c r="DL39" s="151">
        <v>5.5681750121608928E-3</v>
      </c>
      <c r="DM39" s="151">
        <v>5.5494028226380698E-3</v>
      </c>
      <c r="DN39" s="151">
        <v>5.5308174076625751E-3</v>
      </c>
      <c r="DO39" s="151">
        <v>5.5124155607448391E-3</v>
      </c>
      <c r="DP39" s="151">
        <v>5.4941941572651046E-3</v>
      </c>
      <c r="DQ39" s="151">
        <v>5.47615015170982E-3</v>
      </c>
      <c r="DR39" s="151">
        <v>5.4582805750236418E-3</v>
      </c>
      <c r="DS39" s="151">
        <v>5.4405825320713464E-3</v>
      </c>
      <c r="DT39" s="151">
        <v>5.4230531992041529E-3</v>
      </c>
      <c r="DU39" s="151">
        <v>5.405689821925427E-3</v>
      </c>
      <c r="DV39" s="151">
        <v>5.3884897126508548E-3</v>
      </c>
      <c r="DW39" s="151">
        <v>5.3714502485586136E-3</v>
      </c>
      <c r="DX39" s="151">
        <v>5.3545688695251469E-3</v>
      </c>
      <c r="DY39" s="151">
        <v>5.3378430761425759E-3</v>
      </c>
      <c r="DZ39" s="151">
        <v>5.3212704278138411E-3</v>
      </c>
      <c r="EA39" s="151">
        <v>5.3048485409219661E-3</v>
      </c>
      <c r="EB39" s="151">
        <v>5.2885750870700085E-3</v>
      </c>
      <c r="EC39" s="151">
        <v>5.2724477913884517E-3</v>
      </c>
      <c r="ED39" s="151">
        <v>5.25646443090696E-3</v>
      </c>
      <c r="EE39" s="151">
        <v>5.2406228329875655E-3</v>
      </c>
      <c r="EF39" s="151">
        <v>5.2249208738165461E-3</v>
      </c>
      <c r="EG39" s="151">
        <v>5.2093564769523752E-3</v>
      </c>
      <c r="EH39" s="151">
        <v>5.1939276119272485E-3</v>
      </c>
      <c r="EI39" s="151">
        <v>5.1786322928998284E-3</v>
      </c>
      <c r="EJ39" s="151">
        <v>5.1634685773570025E-3</v>
      </c>
      <c r="EK39" s="151">
        <v>5.148434564862487E-3</v>
      </c>
      <c r="EL39" s="151">
        <v>5.1335283958503152E-3</v>
      </c>
      <c r="EM39" s="151">
        <v>5.1187482504612214E-3</v>
      </c>
      <c r="EN39" s="151">
        <v>5.1040923474201813E-3</v>
      </c>
      <c r="EO39" s="151">
        <v>5.0895589429533249E-3</v>
      </c>
      <c r="EP39" s="151">
        <v>5.0751463297425744E-3</v>
      </c>
      <c r="EQ39" s="151">
        <v>5.0608528359164795E-3</v>
      </c>
      <c r="ER39" s="151">
        <v>5.0466768240757052E-3</v>
      </c>
      <c r="ES39" s="151">
        <v>5.0326166903518176E-3</v>
      </c>
      <c r="ET39" s="151">
        <v>5.0186708634979323E-3</v>
      </c>
      <c r="EU39" s="151">
        <v>5.0048378040100138E-3</v>
      </c>
      <c r="EV39" s="151">
        <v>4.9911160032775452E-3</v>
      </c>
      <c r="EW39" s="151">
        <v>4.9775039827624334E-3</v>
      </c>
      <c r="EX39" s="151">
        <v>4.9640002932049947E-3</v>
      </c>
      <c r="EY39" s="151">
        <v>4.9506035138559825E-3</v>
      </c>
      <c r="EZ39" s="151">
        <v>4.9373122517336323E-3</v>
      </c>
      <c r="FA39" s="151">
        <v>4.924125140904758E-3</v>
      </c>
      <c r="FB39" s="151">
        <v>4.9110408417889408E-3</v>
      </c>
      <c r="FC39" s="151">
        <v>4.898058040484975E-3</v>
      </c>
      <c r="FD39" s="151">
        <v>4.8851754481186883E-3</v>
      </c>
      <c r="FE39" s="151">
        <v>4.8723918002113254E-3</v>
      </c>
      <c r="FF39" s="151">
        <v>4.8597058560677451E-3</v>
      </c>
      <c r="FG39" s="151">
        <v>4.8471163981836729E-3</v>
      </c>
      <c r="FH39" s="151">
        <v>4.8346222316713074E-3</v>
      </c>
      <c r="FI39" s="151">
        <v>4.8222221837025932E-3</v>
      </c>
      <c r="FJ39" s="151">
        <v>4.8099151029695267E-3</v>
      </c>
      <c r="FK39" s="151">
        <v>4.7976998591608613E-3</v>
      </c>
      <c r="FL39" s="151">
        <v>4.7855753424546335E-3</v>
      </c>
      <c r="FM39" s="151">
        <v>4.7735404630259116E-3</v>
      </c>
      <c r="FN39" s="151">
        <v>4.7615941505692464E-3</v>
      </c>
      <c r="FO39" s="151">
        <v>4.7497353538353045E-3</v>
      </c>
      <c r="FP39" s="151">
        <v>4.7379630401811479E-3</v>
      </c>
      <c r="FQ39" s="151">
        <v>4.7262761951337249E-3</v>
      </c>
      <c r="FR39" s="151">
        <v>4.7146738219660655E-3</v>
      </c>
      <c r="FS39" s="151">
        <v>4.7031549412857813E-3</v>
      </c>
      <c r="FT39" s="151">
        <v>4.6917185906354079E-3</v>
      </c>
      <c r="FU39" s="151">
        <v>4.6803638241042144E-3</v>
      </c>
      <c r="FV39" s="151">
        <v>4.6690897119510601E-3</v>
      </c>
      <c r="FW39" s="151">
        <v>4.6578953402379364E-3</v>
      </c>
      <c r="FX39" s="151">
        <v>4.6467798104738419E-3</v>
      </c>
      <c r="FY39" s="151">
        <v>4.6357422392686283E-3</v>
      </c>
      <c r="FZ39" s="151">
        <v>4.6247817579964734E-3</v>
      </c>
      <c r="GA39" s="151">
        <v>4.6138975124687042E-3</v>
      </c>
      <c r="GB39" s="151">
        <v>4.6030886626156073E-3</v>
      </c>
      <c r="GC39" s="151">
        <v>4.5923543821769826E-3</v>
      </c>
      <c r="GD39" s="151">
        <v>4.581693858401098E-3</v>
      </c>
      <c r="GE39" s="151">
        <v>4.5711062917518312E-3</v>
      </c>
      <c r="GF39" s="151">
        <v>4.5605908956236844E-3</v>
      </c>
      <c r="GG39" s="151">
        <v>4.5501468960644619E-3</v>
      </c>
      <c r="GH39" s="151">
        <v>4.5397735315053176E-3</v>
      </c>
      <c r="GI39" s="151">
        <v>4.5294700524979754E-3</v>
      </c>
      <c r="GJ39" s="151">
        <v>4.5192357214588908E-3</v>
      </c>
      <c r="GK39" s="151">
        <v>4.5090698124201157E-3</v>
      </c>
      <c r="GL39" s="151">
        <v>4.4989716107866722E-3</v>
      </c>
      <c r="GM39" s="151">
        <v>4.4889404131002245E-3</v>
      </c>
      <c r="GN39" s="151">
        <v>4.4789755268088696E-3</v>
      </c>
      <c r="GO39" s="151">
        <v>4.4690762700428368E-3</v>
      </c>
      <c r="GP39" s="151">
        <v>4.4592419713959143E-3</v>
      </c>
      <c r="GQ39" s="151">
        <v>4.4494719697124596E-3</v>
      </c>
      <c r="GR39" s="151">
        <v>4.4397656138797882E-3</v>
      </c>
      <c r="GS39" s="151">
        <v>4.4301222626257943E-3</v>
      </c>
      <c r="GT39" s="151">
        <v>4.4205412843216392E-3</v>
      </c>
      <c r="GU39" s="151">
        <v>4.4110220567893758E-3</v>
      </c>
      <c r="GV39" s="151">
        <v>4.4015639671143147E-3</v>
      </c>
      <c r="GW39" s="151">
        <v>4.3921664114620774E-3</v>
      </c>
      <c r="GX39" s="151">
        <v>4.3828287949000764E-3</v>
      </c>
      <c r="GY39" s="151">
        <v>4.3735505312234232E-3</v>
      </c>
      <c r="GZ39" s="151">
        <v>4.3643310427850246E-3</v>
      </c>
      <c r="HA39" s="151">
        <v>4.3551697603298294E-3</v>
      </c>
      <c r="HB39" s="151">
        <v>4.3460661228330354E-3</v>
      </c>
      <c r="HC39" s="151">
        <v>4.337019577342208E-3</v>
      </c>
      <c r="HD39" s="151">
        <v>4.3280295788231428E-3</v>
      </c>
      <c r="HE39" s="151">
        <v>4.3190955900094053E-3</v>
      </c>
      <c r="HF39" s="151">
        <v>4.3102170812554198E-3</v>
      </c>
      <c r="HG39" s="151">
        <v>4.3013935303930105E-3</v>
      </c>
      <c r="HH39" s="151">
        <v>4.2926244225913171E-3</v>
      </c>
      <c r="HI39" s="151">
        <v>4.2839092502199617E-3</v>
      </c>
      <c r="HJ39" s="151">
        <v>4.2752475127154034E-3</v>
      </c>
      <c r="HK39" s="151">
        <v>4.2666387164503553E-3</v>
      </c>
      <c r="HL39" s="151">
        <v>4.2580823746062391E-3</v>
      </c>
      <c r="HM39" s="151">
        <v>4.2495780070485323E-3</v>
      </c>
      <c r="HN39" s="151">
        <v>4.2411251402049563E-3</v>
      </c>
      <c r="HO39" s="151">
        <v>4.2327233069464412E-3</v>
      </c>
      <c r="HP39" s="151">
        <v>4.2243720464707583E-3</v>
      </c>
      <c r="HQ39" s="151">
        <v>4.2160709041887947E-3</v>
      </c>
      <c r="HR39" s="151">
        <v>4.2078194316133403E-3</v>
      </c>
      <c r="HS39" s="151">
        <v>4.199617186250372E-3</v>
      </c>
      <c r="HT39" s="151">
        <v>4.1914637314927417E-3</v>
      </c>
      <c r="HU39" s="151">
        <v>4.1833586365162233E-3</v>
      </c>
      <c r="HV39" s="151">
        <v>4.1753014761778196E-3</v>
      </c>
      <c r="HW39" s="151">
        <v>4.1672918309163167E-3</v>
      </c>
      <c r="HX39" s="151">
        <v>4.1593292866549947E-3</v>
      </c>
      <c r="HY39" s="151">
        <v>4.151413434706458E-3</v>
      </c>
      <c r="HZ39" s="151">
        <v>4.1435438716795024E-3</v>
      </c>
      <c r="IA39" s="151">
        <v>4.1357201993880077E-3</v>
      </c>
      <c r="IB39" s="151">
        <v>4.1279420247617663E-3</v>
      </c>
      <c r="IC39" s="151">
        <v>4.120208959759215E-3</v>
      </c>
      <c r="ID39" s="151">
        <v>4.1125206212820307E-3</v>
      </c>
      <c r="IE39" s="151">
        <v>4.1048766310915145E-3</v>
      </c>
      <c r="IF39" s="151">
        <v>4.097276615726746E-3</v>
      </c>
      <c r="IG39" s="151">
        <v>4.0897202064244555E-3</v>
      </c>
      <c r="IH39" s="151">
        <v>4.0822070390405685E-3</v>
      </c>
      <c r="II39" s="151">
        <v>4.0747367539733705E-3</v>
      </c>
      <c r="IJ39" s="151">
        <v>4.0673089960882739E-3</v>
      </c>
      <c r="IK39" s="151">
        <v>4.0599234146441307E-3</v>
      </c>
      <c r="IL39" s="151">
        <v>4.0525796632210776E-3</v>
      </c>
      <c r="IM39" s="151">
        <v>4.0452773996498123E-3</v>
      </c>
      <c r="IN39" s="151">
        <v>4.0380162859423516E-3</v>
      </c>
      <c r="IO39" s="151">
        <v>4.0307959882241833E-3</v>
      </c>
      <c r="IP39" s="151">
        <v>4.0236161766677801E-3</v>
      </c>
      <c r="IQ39" s="151">
        <v>4.0164765254274591E-3</v>
      </c>
      <c r="IR39" s="151">
        <v>4.0093767125755388E-3</v>
      </c>
      <c r="IS39" s="151">
        <v>4.0023164200397796E-3</v>
      </c>
      <c r="IT39" s="151">
        <v>3.9952953335420701E-3</v>
      </c>
      <c r="IU39" s="151">
        <v>3.9883131425383122E-3</v>
      </c>
      <c r="IV39" s="151">
        <v>3.9813695401595016E-3</v>
      </c>
      <c r="IW39" s="151">
        <v>3.9744642231539732E-3</v>
      </c>
      <c r="IX39" s="151">
        <v>3.9675968918307667E-3</v>
      </c>
      <c r="IY39" s="151">
        <v>3.9607672500040934E-3</v>
      </c>
      <c r="IZ39" s="151">
        <v>3.9539750049388924E-3</v>
      </c>
      <c r="JA39" s="151">
        <v>3.9472198672974267E-3</v>
      </c>
      <c r="JB39" s="151">
        <v>3.9405015510869321E-3</v>
      </c>
      <c r="JC39" s="151">
        <v>3.9338197736082338E-3</v>
      </c>
      <c r="JD39" s="151">
        <v>3.9271742554053768E-3</v>
      </c>
      <c r="JE39" s="151">
        <v>3.9205647202162066E-3</v>
      </c>
      <c r="JF39" s="151">
        <v>3.9139908949238841E-3</v>
      </c>
      <c r="JG39" s="151">
        <v>3.9074525095093172E-3</v>
      </c>
      <c r="JH39" s="151">
        <v>3.9009492970044899E-3</v>
      </c>
      <c r="JI39" s="151">
        <v>3.8944809934466705E-3</v>
      </c>
      <c r="JJ39" s="151">
        <v>3.888047337833469E-3</v>
      </c>
      <c r="JK39" s="151">
        <v>3.8816480720787428E-3</v>
      </c>
      <c r="JL39" s="151">
        <v>3.8752829409693002E-3</v>
      </c>
      <c r="JM39" s="151">
        <v>3.868951692122423E-3</v>
      </c>
      <c r="JN39" s="151">
        <v>3.862654075944172E-3</v>
      </c>
      <c r="JO39" s="151">
        <v>3.8563898455884348E-3</v>
      </c>
      <c r="JP39" s="151">
        <v>3.8501587569167517E-3</v>
      </c>
      <c r="JQ39" s="151">
        <v>3.8439605684588551E-3</v>
      </c>
      <c r="JR39" s="151">
        <v>3.8377950413739249E-3</v>
      </c>
      <c r="JS39" s="151">
        <v>3.8316619394125596E-3</v>
      </c>
      <c r="JT39" s="151">
        <v>3.8255610288794118E-3</v>
      </c>
      <c r="JU39" s="151">
        <v>3.8194920785965124E-3</v>
      </c>
      <c r="JV39" s="151">
        <v>3.8134548598672382E-3</v>
      </c>
      <c r="JW39" s="151">
        <v>3.8074491464409319E-3</v>
      </c>
      <c r="JX39" s="151">
        <v>3.8014747144781446E-3</v>
      </c>
      <c r="JY39" s="151">
        <v>3.7955313425164883E-3</v>
      </c>
      <c r="JZ39" s="151">
        <v>3.7896188114371052E-3</v>
      </c>
      <c r="KA39" s="151">
        <v>3.7837369044317181E-3</v>
      </c>
      <c r="KB39" s="151">
        <v>3.7778854069702482E-3</v>
      </c>
      <c r="KC39" s="151">
        <v>3.772064106769021E-3</v>
      </c>
      <c r="KD39" s="151">
        <v>3.7662727937594976E-3</v>
      </c>
      <c r="KE39" s="151">
        <v>3.7605112600575764E-3</v>
      </c>
      <c r="KF39" s="151">
        <v>3.7547792999334008E-3</v>
      </c>
      <c r="KG39" s="151">
        <v>3.7490767097816992E-3</v>
      </c>
      <c r="KH39" s="151">
        <v>3.7434032880926272E-3</v>
      </c>
      <c r="KI39" s="151">
        <v>3.7377588354231273E-3</v>
      </c>
      <c r="KJ39" s="151">
        <v>3.7321431543687411E-3</v>
      </c>
      <c r="KK39" s="151">
        <v>3.7265560495359294E-3</v>
      </c>
      <c r="KL39" s="151">
        <v>3.7209973275148544E-3</v>
      </c>
      <c r="KM39" s="151">
        <v>3.7154667968526157E-3</v>
      </c>
      <c r="KN39" s="151">
        <v>3.7099642680269353E-3</v>
      </c>
      <c r="KO39" s="151">
        <v>3.7044895534202892E-3</v>
      </c>
      <c r="KP39" s="151">
        <v>3.6990424672944666E-3</v>
      </c>
      <c r="KQ39" s="150">
        <v>3.6936228257655602E-3</v>
      </c>
      <c r="KR39" s="150">
        <v>3.6882304467793559E-3</v>
      </c>
      <c r="KS39" s="150">
        <v>3.6828651500871432E-3</v>
      </c>
      <c r="KT39" s="150">
        <v>3.6775267572219149E-3</v>
      </c>
      <c r="KU39" s="150">
        <v>3.6722150914749764E-3</v>
      </c>
      <c r="KV39" s="150">
        <v>3.6669299778729035E-3</v>
      </c>
      <c r="KW39" s="150">
        <v>3.6616712431549081E-3</v>
      </c>
      <c r="KX39" s="150">
        <v>3.6564387157505553E-3</v>
      </c>
      <c r="KY39" s="150">
        <v>3.6512322257578524E-3</v>
      </c>
      <c r="KZ39" s="150">
        <v>3.6460516049216796E-3</v>
      </c>
      <c r="LA39" s="150">
        <v>3.6408966866125756E-3</v>
      </c>
      <c r="LB39" s="150">
        <v>3.6357673058058627E-3</v>
      </c>
      <c r="LC39" s="150">
        <v>3.6306632990611041E-3</v>
      </c>
      <c r="LD39" s="151">
        <v>3.6255845045018976E-3</v>
      </c>
      <c r="LE39" s="151">
        <v>3.6205307617959703E-3</v>
      </c>
      <c r="LF39" s="151">
        <v>3.6155019121356115E-3</v>
      </c>
      <c r="LG39" s="151">
        <v>3.6104977982183996E-3</v>
      </c>
      <c r="LH39" s="151">
        <v>3.6055182642282468E-3</v>
      </c>
      <c r="LI39" s="151">
        <v>3.6005631558167174E-3</v>
      </c>
      <c r="LJ39" s="151">
        <v>3.5956323200846672E-3</v>
      </c>
      <c r="LK39" s="151">
        <v>3.5907256055641434E-3</v>
      </c>
      <c r="LL39" s="151">
        <v>3.5858428622005944E-3</v>
      </c>
      <c r="LM39" s="151">
        <v>3.5809839413353216E-3</v>
      </c>
      <c r="LN39" s="151">
        <v>3.5761486956882305E-3</v>
      </c>
      <c r="LO39" s="151">
        <v>3.5713369793408311E-3</v>
      </c>
      <c r="LP39" s="151">
        <v>3.5665486477195153E-3</v>
      </c>
      <c r="LQ39" s="151">
        <v>3.5617835575790669E-3</v>
      </c>
      <c r="LR39" s="151">
        <v>3.5570415669864486E-3</v>
      </c>
      <c r="LS39" s="151">
        <v>3.5523225353048136E-3</v>
      </c>
      <c r="LT39" s="151">
        <v>3.5476263231777839E-3</v>
      </c>
      <c r="LU39" s="151">
        <v>3.542952792513938E-3</v>
      </c>
      <c r="LV39" s="151">
        <v>3.5383018064715577E-3</v>
      </c>
      <c r="LW39" s="151">
        <v>3.5336732294435859E-3</v>
      </c>
      <c r="LX39" s="151">
        <v>3.5290669270428331E-3</v>
      </c>
      <c r="LY39" s="151">
        <v>3.5244827660873691E-3</v>
      </c>
      <c r="LZ39" s="151">
        <v>3.5199206145861681E-3</v>
      </c>
      <c r="MA39" s="151">
        <v>3.5153803417249485E-3</v>
      </c>
      <c r="MB39" s="151">
        <v>3.5108618178522266E-3</v>
      </c>
      <c r="MC39" s="151">
        <v>3.5063649144655719E-3</v>
      </c>
      <c r="MD39" s="151">
        <v>3.5018895041980715E-3</v>
      </c>
      <c r="ME39" s="151">
        <v>3.4974354608049985E-3</v>
      </c>
      <c r="MF39" s="151">
        <v>3.4930026591506471E-3</v>
      </c>
      <c r="MG39" s="151">
        <v>3.4885909751954116E-3</v>
      </c>
      <c r="MH39" s="151">
        <v>3.4842002859829901E-3</v>
      </c>
      <c r="MI39" s="151">
        <v>3.4798304696278225E-3</v>
      </c>
      <c r="MJ39" s="151">
        <v>3.475481405302704E-3</v>
      </c>
      <c r="MK39" s="151">
        <v>3.4711529732265401E-3</v>
      </c>
      <c r="ML39" s="151">
        <v>3.4668450546523309E-3</v>
      </c>
      <c r="MM39" s="151">
        <v>3.4625575318552883E-3</v>
      </c>
      <c r="MN39" s="151">
        <v>3.4582902881211373E-3</v>
      </c>
      <c r="MO39" s="151">
        <v>3.4540432077345938E-3</v>
      </c>
      <c r="MP39" s="151">
        <v>3.4498161759679833E-3</v>
      </c>
      <c r="MQ39" s="151">
        <v>3.4456090790700401E-3</v>
      </c>
      <c r="MR39" s="151">
        <v>3.4414218042548594E-3</v>
      </c>
      <c r="MS39" s="151">
        <v>3.4372542396910056E-3</v>
      </c>
      <c r="MT39" s="151">
        <v>3.4331062744907669E-3</v>
      </c>
      <c r="MU39" s="151">
        <v>3.4289777986995749E-3</v>
      </c>
      <c r="MV39" s="151">
        <v>3.4248687032855519E-3</v>
      </c>
      <c r="MW39" s="151">
        <v>3.420778880129234E-3</v>
      </c>
      <c r="MX39" s="151">
        <v>3.4167082220133995E-3</v>
      </c>
      <c r="MY39" s="151">
        <v>3.412656622613067E-3</v>
      </c>
      <c r="MZ39" s="151">
        <v>3.4086239764856275E-3</v>
      </c>
      <c r="NA39" s="151">
        <v>3.4046101790611003E-3</v>
      </c>
      <c r="NB39" s="151">
        <v>3.4006151266325335E-3</v>
      </c>
      <c r="NC39" s="151">
        <v>3.3966387163465294E-3</v>
      </c>
      <c r="ND39" s="151">
        <v>3.3926808461939074E-3</v>
      </c>
      <c r="NE39" s="151">
        <v>3.3887414150004934E-3</v>
      </c>
      <c r="NF39" s="151">
        <v>3.3848203224180239E-3</v>
      </c>
      <c r="NG39" s="151">
        <v>3.3809174689151812E-3</v>
      </c>
      <c r="NH39" s="151">
        <v>3.3770327557687539E-3</v>
      </c>
      <c r="NI39" s="151">
        <v>3.373166085054917E-3</v>
      </c>
      <c r="NJ39" s="151">
        <v>3.3693173596406113E-3</v>
      </c>
      <c r="NK39" s="151">
        <v>3.3654864831750599E-3</v>
      </c>
      <c r="NL39" s="151">
        <v>3.3616733600813874E-3</v>
      </c>
      <c r="NM39" s="151">
        <v>3.3578778955483668E-3</v>
      </c>
      <c r="NN39" s="151">
        <v>3.3540999955222429E-3</v>
      </c>
      <c r="NO39" s="151">
        <v>3.350339566698697E-3</v>
      </c>
      <c r="NP39" s="151">
        <v>3.3465965165148993E-3</v>
      </c>
      <c r="NQ39" s="151">
        <v>3.3428707531416879E-3</v>
      </c>
      <c r="NR39" s="151">
        <v>3.3391621854758167E-3</v>
      </c>
      <c r="NS39" s="151">
        <v>3.3354707231323323E-3</v>
      </c>
      <c r="NT39" s="151">
        <v>3.3317962764370422E-3</v>
      </c>
      <c r="NU39" s="151">
        <v>3.3281387564190858E-3</v>
      </c>
      <c r="NV39" s="151">
        <v>3.3244980748035969E-3</v>
      </c>
      <c r="NW39" s="151">
        <v>3.3208741440044552E-3</v>
      </c>
      <c r="NX39" s="151">
        <v>3.3172668771171508E-3</v>
      </c>
      <c r="NY39" s="151">
        <v>3.3136761879117207E-3</v>
      </c>
      <c r="NZ39" s="151">
        <v>3.3101019908257966E-3</v>
      </c>
      <c r="OA39" s="151">
        <v>3.3065442009577208E-3</v>
      </c>
      <c r="OB39" s="151">
        <v>3.3030027340597633E-3</v>
      </c>
      <c r="OC39" s="151">
        <v>3.2994775065314287E-3</v>
      </c>
      <c r="OD39" s="151">
        <v>3.2959684354128393E-3</v>
      </c>
      <c r="OE39" s="151">
        <v>3.2924754383782074E-3</v>
      </c>
      <c r="OF39" s="151">
        <v>3.2889984337293866E-3</v>
      </c>
      <c r="OG39" s="151">
        <v>3.2855373403895107E-3</v>
      </c>
      <c r="OH39" s="151">
        <v>3.2820920778967155E-3</v>
      </c>
      <c r="OI39" s="151">
        <v>3.2786625663979219E-3</v>
      </c>
      <c r="OJ39" s="151">
        <v>3.275248726642721E-3</v>
      </c>
      <c r="OK39" s="151">
        <v>3.2718504799773185E-3</v>
      </c>
      <c r="OL39" s="151">
        <v>3.2684677483385662E-3</v>
      </c>
      <c r="OM39" s="158">
        <v>3.2651004542480653E-3</v>
      </c>
      <c r="ON39" s="158">
        <v>3.2617485208063092E-3</v>
      </c>
      <c r="OO39" s="158">
        <v>3.2584118716869849E-3</v>
      </c>
      <c r="OP39" s="158">
        <v>3.2550904311312522E-3</v>
      </c>
      <c r="OQ39" s="158">
        <v>3.2517841239421384E-3</v>
      </c>
      <c r="OR39" s="158">
        <v>3.2484928754790122E-3</v>
      </c>
      <c r="OS39" s="158">
        <v>3.2452166116520818E-3</v>
      </c>
      <c r="OT39" s="158">
        <v>3.2419552589170132E-3</v>
      </c>
      <c r="OU39" s="158">
        <v>3.2387087442695708E-3</v>
      </c>
      <c r="OV39" s="158">
        <v>3.2354769952403582E-3</v>
      </c>
      <c r="OW39" s="158">
        <v>3.2322599398895923E-3</v>
      </c>
      <c r="OX39" s="158">
        <v>3.2290575068019624E-3</v>
      </c>
      <c r="OY39" s="158">
        <v>3.2258696250815387E-3</v>
      </c>
      <c r="OZ39" s="158">
        <v>3.222696224346764E-3</v>
      </c>
      <c r="PA39" s="159">
        <v>3.2195372347254658E-3</v>
      </c>
      <c r="PB39" s="159">
        <v>3.2163925868499712E-3</v>
      </c>
      <c r="PC39" s="159">
        <v>3.2132622118522503E-3</v>
      </c>
      <c r="PD39" s="159">
        <v>3.2101460413591419E-3</v>
      </c>
      <c r="PE39" s="159">
        <v>3.2070440074876104E-3</v>
      </c>
      <c r="PF39" s="159">
        <v>3.2039560428400791E-3</v>
      </c>
      <c r="PG39" s="159">
        <v>3.2008820804998073E-3</v>
      </c>
      <c r="PH39" s="159">
        <v>3.1978220540263415E-3</v>
      </c>
      <c r="PI39" s="159">
        <v>3.1947758974509841E-3</v>
      </c>
      <c r="PJ39" s="159">
        <v>3.1917435452723563E-3</v>
      </c>
      <c r="PK39" s="159">
        <v>3.1887249324519793E-3</v>
      </c>
      <c r="PL39" s="159">
        <v>3.1857199944099455E-3</v>
      </c>
      <c r="PM39" s="159">
        <v>3.1827286670205878E-3</v>
      </c>
      <c r="PN39" s="159">
        <v>3.1797508866082537E-3</v>
      </c>
      <c r="PO39" s="159">
        <v>3.176786589943087E-3</v>
      </c>
      <c r="PP39" s="159">
        <v>3.1738357142368978E-3</v>
      </c>
      <c r="PQ39" s="159">
        <v>3.1708981971390326E-3</v>
      </c>
      <c r="PR39" s="159">
        <v>3.1679739767323388E-3</v>
      </c>
      <c r="PS39" s="159">
        <v>3.1650629915291415E-3</v>
      </c>
      <c r="PT39" s="159">
        <v>3.1621651804672902E-3</v>
      </c>
      <c r="PU39" s="159">
        <v>3.1592804829062406E-3</v>
      </c>
      <c r="PV39" s="159">
        <v>3.156408838623176E-3</v>
      </c>
      <c r="PW39" s="159">
        <v>3.1535501878091833E-3</v>
      </c>
      <c r="PX39" s="159">
        <v>3.1507044710654673E-3</v>
      </c>
      <c r="PY39" s="159">
        <v>3.1478716293996166E-3</v>
      </c>
      <c r="PZ39" s="159">
        <v>3.1450516042218933E-3</v>
      </c>
      <c r="QA39" s="159">
        <v>3.142244337341582E-3</v>
      </c>
      <c r="QB39" s="159">
        <v>3.1394497709633751E-3</v>
      </c>
      <c r="QC39" s="159">
        <v>3.1366678476838039E-3</v>
      </c>
      <c r="QD39" s="159">
        <v>3.1338985104876951E-3</v>
      </c>
      <c r="QE39" s="159">
        <v>3.1311417027446776E-3</v>
      </c>
      <c r="QF39" s="159">
        <v>3.1283973682057309E-3</v>
      </c>
      <c r="QG39" s="159">
        <v>3.125665450999775E-3</v>
      </c>
      <c r="QH39" s="159">
        <v>3.1229458956302768E-3</v>
      </c>
      <c r="QI39" s="159">
        <v>3.1202386469719235E-3</v>
      </c>
      <c r="QJ39" s="159">
        <v>3.1175436502673061E-3</v>
      </c>
      <c r="QK39" s="159">
        <v>3.1148608511236743E-3</v>
      </c>
      <c r="QL39" s="159">
        <v>3.11219019550968E-3</v>
      </c>
      <c r="QM39" s="159">
        <v>3.1095316297521957E-3</v>
      </c>
      <c r="QN39" s="159">
        <v>3.1068851005331588E-3</v>
      </c>
      <c r="QO39" s="159">
        <v>3.1042505548864417E-3</v>
      </c>
      <c r="QP39" s="159">
        <v>3.1016279401947554E-3</v>
      </c>
      <c r="QQ39" s="159">
        <v>3.099017204186605E-3</v>
      </c>
      <c r="QR39" s="159">
        <v>3.0964182949332541E-3</v>
      </c>
      <c r="QS39" s="159">
        <v>3.0938311608457426E-3</v>
      </c>
      <c r="QT39" s="159">
        <v>3.091255750671932E-3</v>
      </c>
      <c r="QU39" s="159">
        <v>3.0886920134935679E-3</v>
      </c>
      <c r="QV39" s="159">
        <v>3.0861398987233933E-3</v>
      </c>
      <c r="QW39" s="159">
        <v>3.0835993561022911E-3</v>
      </c>
      <c r="QX39" s="159">
        <v>3.0810703356964385E-3</v>
      </c>
      <c r="QY39" s="159">
        <v>3.0785527878945196E-3</v>
      </c>
      <c r="QZ39" s="159">
        <v>3.0760466634049454E-3</v>
      </c>
      <c r="RA39" s="159">
        <v>3.0735519132531119E-3</v>
      </c>
      <c r="RB39" s="159">
        <v>3.0710684887787021E-3</v>
      </c>
      <c r="RC39" s="159">
        <v>3.06859634163298E-3</v>
      </c>
      <c r="RD39" s="159">
        <v>3.0661354237761507E-3</v>
      </c>
      <c r="RE39" s="159">
        <v>3.0636856874747377E-3</v>
      </c>
      <c r="RF39" s="159">
        <v>3.061247085298968E-3</v>
      </c>
      <c r="RG39" s="159">
        <v>3.0588195701202157E-3</v>
      </c>
      <c r="RH39" s="159">
        <v>3.0564030951084507E-3</v>
      </c>
      <c r="RI39" s="159">
        <v>3.0539976137297252E-3</v>
      </c>
      <c r="RJ39" s="159">
        <v>3.0516030797436812E-3</v>
      </c>
      <c r="RK39" s="159">
        <v>3.0492194472010871E-3</v>
      </c>
      <c r="RL39" s="159">
        <v>3.0468466704413931E-3</v>
      </c>
      <c r="RM39" s="159">
        <v>3.0444847040903278E-3</v>
      </c>
      <c r="RN39" s="159">
        <v>3.0421335030575061E-3</v>
      </c>
      <c r="RO39" s="159">
        <v>3.0397930225340595E-3</v>
      </c>
      <c r="RP39" s="159">
        <v>3.037463217990307E-3</v>
      </c>
      <c r="RQ39" s="159">
        <v>3.0351440451734336E-3</v>
      </c>
      <c r="RR39" s="159">
        <v>3.0328354601052089E-3</v>
      </c>
      <c r="RS39" s="159">
        <v>3.0305374190797052E-3</v>
      </c>
      <c r="RT39" s="159">
        <v>3.0282498786610712E-3</v>
      </c>
      <c r="RU39" s="159">
        <v>3.0259727956812922E-3</v>
      </c>
      <c r="RV39" s="159">
        <v>3.0237061272380163E-3</v>
      </c>
      <c r="RW39" s="159">
        <v>3.0214498306923555E-3</v>
      </c>
      <c r="RX39" s="159">
        <v>3.0192038636667495E-3</v>
      </c>
      <c r="RY39" s="159">
        <v>3.0169681840428219E-3</v>
      </c>
      <c r="RZ39" s="159">
        <v>3.0147427499592873E-3</v>
      </c>
      <c r="SA39" s="159">
        <v>3.0125275198098446E-3</v>
      </c>
      <c r="SB39" s="159">
        <v>3.010322452241121E-3</v>
      </c>
      <c r="SC39" s="159">
        <v>3.0081275061506229E-3</v>
      </c>
      <c r="SD39" s="159">
        <v>3.0059426406847177E-3</v>
      </c>
      <c r="SE39" s="159">
        <v>3.0037678152366166E-3</v>
      </c>
      <c r="SF39" s="159">
        <v>3.0016029894443974E-3</v>
      </c>
      <c r="SG39" s="159">
        <v>2.999448123189038E-3</v>
      </c>
      <c r="SH39" s="159">
        <v>2.9973031765924739E-3</v>
      </c>
      <c r="SI39" s="159">
        <v>2.9951681100156735E-3</v>
      </c>
      <c r="SJ39" s="159">
        <v>2.993042884056718E-3</v>
      </c>
      <c r="SK39" s="159">
        <v>2.9909274595489323E-3</v>
      </c>
      <c r="SL39" s="159">
        <v>2.9888217975590071E-3</v>
      </c>
      <c r="SM39" s="159">
        <v>2.9867258593851498E-3</v>
      </c>
      <c r="SN39" s="159">
        <v>2.9846396065552495E-3</v>
      </c>
      <c r="SO39" s="159">
        <v>2.9825630008250672E-3</v>
      </c>
      <c r="SP39" s="159">
        <v>2.9804960041764383E-3</v>
      </c>
      <c r="SQ39" s="159">
        <v>2.9784385788154976E-3</v>
      </c>
      <c r="SR39" s="159">
        <v>2.9763906871709111E-3</v>
      </c>
      <c r="SS39" s="159">
        <v>2.9743522918921372E-3</v>
      </c>
      <c r="ST39" s="159">
        <v>2.9723233558477035E-3</v>
      </c>
      <c r="SU39" s="159">
        <v>2.9703038421234874E-3</v>
      </c>
      <c r="SV39" s="159">
        <v>2.968293714021031E-3</v>
      </c>
      <c r="SW39" s="159">
        <v>2.966292935055861E-3</v>
      </c>
      <c r="SX39" s="159">
        <v>2.9643014689558276E-3</v>
      </c>
      <c r="SY39" s="159">
        <v>2.9623192796594676E-3</v>
      </c>
      <c r="SZ39" s="159">
        <v>2.9603463313143661E-3</v>
      </c>
      <c r="TA39" s="159">
        <v>2.9583825882755444E-3</v>
      </c>
      <c r="TB39" s="159">
        <v>2.9564280151038692E-3</v>
      </c>
      <c r="TC39" s="159">
        <v>2.9544825765644724E-3</v>
      </c>
      <c r="TD39" s="159">
        <v>2.9525462376251712E-3</v>
      </c>
      <c r="TE39" s="159">
        <v>2.9506189634549295E-3</v>
      </c>
      <c r="TF39" s="159">
        <v>2.9487007194223137E-3</v>
      </c>
      <c r="TG39" s="159">
        <v>2.9467914710939779E-3</v>
      </c>
      <c r="TH39" s="159">
        <v>2.9448911842331451E-3</v>
      </c>
      <c r="TI39" s="159">
        <v>2.9429998247981239E-3</v>
      </c>
      <c r="TJ39" s="159">
        <v>2.9411173589408224E-3</v>
      </c>
      <c r="TK39" s="159">
        <v>2.9392437530052886E-3</v>
      </c>
      <c r="TL39" s="159">
        <v>2.9373789735262544E-3</v>
      </c>
      <c r="TM39" s="159">
        <v>2.9355229872277009E-3</v>
      </c>
      <c r="TN39" s="159">
        <v>2.9336757610214283E-3</v>
      </c>
      <c r="TO39" s="159">
        <v>2.9318372620056521E-3</v>
      </c>
      <c r="TP39" s="159">
        <v>2.930007457463607E-3</v>
      </c>
      <c r="TQ39" s="159">
        <v>2.9281863148621534E-3</v>
      </c>
      <c r="TR39" s="159">
        <v>2.9263738018504059E-3</v>
      </c>
      <c r="TS39" s="159">
        <v>2.9245698862583923E-3</v>
      </c>
      <c r="TT39" s="159">
        <v>2.9227745360956804E-3</v>
      </c>
      <c r="TU39" s="159">
        <v>2.9209877195500657E-3</v>
      </c>
      <c r="TV39" s="159">
        <v>2.9192094049862393E-3</v>
      </c>
      <c r="TW39" s="159">
        <v>2.9174395609444779E-3</v>
      </c>
      <c r="TX39" s="159">
        <v>2.9156781561393628E-3</v>
      </c>
      <c r="TY39" s="159">
        <v>2.9139251594584694E-3</v>
      </c>
      <c r="TZ39" s="159">
        <v>2.9121805399611091E-3</v>
      </c>
      <c r="UA39" s="159">
        <v>2.9104442668770746E-3</v>
      </c>
      <c r="UB39" s="159">
        <v>2.9087163096053734E-3</v>
      </c>
      <c r="UC39" s="159">
        <v>2.9069966377129942E-3</v>
      </c>
      <c r="UD39" s="159">
        <v>2.9052852209336911E-3</v>
      </c>
      <c r="UE39" s="159">
        <v>2.9035820291667467E-3</v>
      </c>
      <c r="UF39" s="159">
        <v>2.903454545454542E-3</v>
      </c>
      <c r="UG39" s="159">
        <v>2.9018257713248601E-3</v>
      </c>
      <c r="UH39" s="159">
        <v>2.900202898550721E-3</v>
      </c>
      <c r="UI39" s="159">
        <v>2.8985858951175369E-3</v>
      </c>
      <c r="UJ39" s="159">
        <v>2.8969747292418736E-3</v>
      </c>
      <c r="UK39" s="159">
        <v>2.8953693693693659E-3</v>
      </c>
      <c r="UL39" s="159">
        <v>2.8937697841726583E-3</v>
      </c>
      <c r="UM39" s="159">
        <v>2.8921759425493683E-3</v>
      </c>
      <c r="UN39" s="159">
        <v>2.890587813620068E-3</v>
      </c>
      <c r="UO39" s="159">
        <v>2.8890053667262935E-3</v>
      </c>
      <c r="UP39" s="159">
        <v>2.8874285714285681E-3</v>
      </c>
      <c r="UQ39" s="159">
        <v>2.8858573975044529E-3</v>
      </c>
      <c r="UR39" s="159">
        <v>2.8842918149466156E-3</v>
      </c>
      <c r="US39" s="159">
        <v>2.8827317939609199E-3</v>
      </c>
      <c r="UT39" s="159">
        <v>2.8811773049645349E-3</v>
      </c>
      <c r="UU39" s="159">
        <v>2.8796283185840671E-3</v>
      </c>
      <c r="UV39" s="159">
        <v>2.8780848056537069E-3</v>
      </c>
      <c r="UW39" s="159">
        <v>2.8765467372134004E-3</v>
      </c>
      <c r="UX39" s="159">
        <v>2.8750140845070389E-3</v>
      </c>
      <c r="UY39" s="159">
        <v>2.8734868189806639E-3</v>
      </c>
      <c r="UZ39" s="159">
        <v>2.8719649122806979E-3</v>
      </c>
      <c r="VA39" s="159">
        <v>2.8704483362521852E-3</v>
      </c>
      <c r="VB39" s="159">
        <v>2.868937062937059E-3</v>
      </c>
      <c r="VC39" s="159">
        <v>2.8674310645724222E-3</v>
      </c>
      <c r="VD39" s="159">
        <v>2.8659303135888463E-3</v>
      </c>
      <c r="VE39" s="159">
        <v>2.8644347826086917E-3</v>
      </c>
      <c r="VF39" s="159">
        <v>2.8629444444444405E-3</v>
      </c>
      <c r="VG39" s="159">
        <v>2.86145927209705E-3</v>
      </c>
      <c r="VH39" s="159">
        <v>2.8599792387543218E-3</v>
      </c>
      <c r="VI39" s="159">
        <v>2.8585043177892884E-3</v>
      </c>
      <c r="VJ39" s="159">
        <v>2.857034482758617E-3</v>
      </c>
      <c r="VK39" s="159">
        <v>2.8555697074010289E-3</v>
      </c>
      <c r="VL39" s="159">
        <v>2.8541099656357351E-3</v>
      </c>
      <c r="VM39" s="159">
        <v>2.8526552315608885E-3</v>
      </c>
      <c r="VN39" s="159">
        <v>2.8512054794520509E-3</v>
      </c>
      <c r="VO39" s="159">
        <v>2.8497606837606798E-3</v>
      </c>
      <c r="VP39" s="159">
        <v>2.8483208191126242E-3</v>
      </c>
      <c r="VQ39" s="159">
        <v>2.8468858603066406E-3</v>
      </c>
      <c r="VR39" s="159">
        <v>2.8454557823129212E-3</v>
      </c>
      <c r="VS39" s="159">
        <v>2.8440305602716433E-3</v>
      </c>
      <c r="VT39" s="159">
        <v>2.8426101694915217E-3</v>
      </c>
      <c r="VU39" s="159">
        <v>2.841194585448389E-3</v>
      </c>
      <c r="VV39" s="159">
        <v>2.8397837837837803E-3</v>
      </c>
      <c r="VW39" s="159">
        <v>2.8383777403035377E-3</v>
      </c>
      <c r="VX39" s="159">
        <v>2.8369764309764275E-3</v>
      </c>
      <c r="VY39" s="159">
        <v>2.8355798319327692E-3</v>
      </c>
      <c r="VZ39" s="159">
        <v>2.8341879194630835E-3</v>
      </c>
      <c r="WA39" s="159">
        <v>2.8328006700167464E-3</v>
      </c>
      <c r="WB39" s="159">
        <v>2.8314180602006648E-3</v>
      </c>
      <c r="WC39" s="159">
        <v>2.8300400667779588E-3</v>
      </c>
      <c r="WD39" s="159">
        <v>2.8286666666666625E-3</v>
      </c>
      <c r="WE39" s="152">
        <v>2.827297836938436E-3</v>
      </c>
      <c r="WF39" s="152">
        <v>2.825933554817276E-3</v>
      </c>
      <c r="WG39" s="152">
        <v>2.8245737976782754E-3</v>
      </c>
      <c r="WH39" s="152">
        <v>2.8232185430463576E-3</v>
      </c>
      <c r="WI39" s="152">
        <v>2.8218677685950409E-3</v>
      </c>
      <c r="WJ39" s="152">
        <v>2.8205214521452144E-3</v>
      </c>
      <c r="WK39" s="152">
        <v>2.8191795716639208E-3</v>
      </c>
      <c r="WL39" s="152">
        <v>2.8178421052631577E-3</v>
      </c>
      <c r="WM39" s="152">
        <v>2.816509031198686E-3</v>
      </c>
      <c r="WN39" s="152">
        <v>2.8151803278688523E-3</v>
      </c>
      <c r="WO39" s="152">
        <v>2.8138559738134206E-3</v>
      </c>
      <c r="WP39" s="152">
        <v>2.8125359477124178E-3</v>
      </c>
      <c r="WQ39" s="152">
        <v>2.811220228384992E-3</v>
      </c>
      <c r="WR39" s="152">
        <v>2.8099087947882732E-3</v>
      </c>
      <c r="WS39" s="153">
        <v>2.8086016260162601E-3</v>
      </c>
      <c r="WT39" s="153">
        <v>2.8072987012987011E-3</v>
      </c>
      <c r="WU39" s="153">
        <v>2.8059999999999995E-3</v>
      </c>
      <c r="WV39" s="153">
        <v>2.8047055016181227E-3</v>
      </c>
      <c r="WW39" s="153">
        <v>2.8034151857835215E-3</v>
      </c>
      <c r="WX39" s="153">
        <v>2.8021290322580638E-3</v>
      </c>
      <c r="WY39" s="153">
        <v>2.8008470209339772E-3</v>
      </c>
      <c r="WZ39" s="153">
        <v>2.7995691318327969E-3</v>
      </c>
      <c r="XA39" s="153">
        <v>2.7982953451043337E-3</v>
      </c>
      <c r="XB39" s="153">
        <v>2.7970256410256404E-3</v>
      </c>
      <c r="XC39" s="153">
        <v>2.7957599999999996E-3</v>
      </c>
      <c r="XD39" s="153">
        <v>2.7944984025559099E-3</v>
      </c>
      <c r="XE39" s="153">
        <v>2.793240829346092E-3</v>
      </c>
      <c r="XF39" s="153">
        <v>2.7919872611464965E-3</v>
      </c>
      <c r="XG39" s="153">
        <v>2.790737678855325E-3</v>
      </c>
      <c r="XH39" s="153">
        <v>2.7894920634920629E-3</v>
      </c>
      <c r="XI39" s="153">
        <v>2.7882503961965126E-3</v>
      </c>
      <c r="XJ39" s="153">
        <v>2.7870126582278474E-3</v>
      </c>
      <c r="XK39" s="153">
        <v>2.7857788309636642E-3</v>
      </c>
      <c r="XL39" s="153">
        <v>2.7845488958990528E-3</v>
      </c>
      <c r="XM39" s="153">
        <v>2.7833228346456685E-3</v>
      </c>
      <c r="XN39" s="153">
        <v>2.7821006289308172E-3</v>
      </c>
      <c r="XO39" s="153">
        <v>2.7808822605965454E-3</v>
      </c>
      <c r="XP39" s="153">
        <v>2.7796677115987456E-3</v>
      </c>
      <c r="XQ39" s="153">
        <v>2.7784569640062588E-3</v>
      </c>
      <c r="XR39" s="153">
        <v>2.7772499999999993E-3</v>
      </c>
      <c r="XS39" s="153">
        <v>2.7760468018720743E-3</v>
      </c>
      <c r="XT39" s="153">
        <v>2.7748473520249218E-3</v>
      </c>
      <c r="XU39" s="153">
        <v>2.7736516329704506E-3</v>
      </c>
      <c r="XV39" s="153">
        <v>2.7724596273291922E-3</v>
      </c>
      <c r="XW39" s="153">
        <v>2.7712713178294568E-3</v>
      </c>
      <c r="XX39" s="153">
        <v>2.7700866873065009E-3</v>
      </c>
      <c r="XY39" s="153">
        <v>2.7689057187016996E-3</v>
      </c>
      <c r="XZ39" s="153">
        <v>2.7677283950617282E-3</v>
      </c>
      <c r="YA39" s="153">
        <v>2.7665546995377503E-3</v>
      </c>
      <c r="YB39" s="153">
        <v>2.7653846153846153E-3</v>
      </c>
      <c r="YC39" s="153">
        <v>2.764218125960062E-3</v>
      </c>
      <c r="YD39" s="153">
        <v>2.7630552147239261E-3</v>
      </c>
      <c r="YE39" s="153">
        <v>2.761895865237366E-3</v>
      </c>
      <c r="YF39" s="153">
        <v>2.7607400611620795E-3</v>
      </c>
      <c r="YG39" s="153">
        <v>2.7595877862595427E-3</v>
      </c>
      <c r="YH39" s="153">
        <v>2.7584390243902447E-3</v>
      </c>
      <c r="YI39" s="153">
        <v>2.7572937595129383E-3</v>
      </c>
      <c r="YJ39" s="153">
        <v>2.756151975683891E-3</v>
      </c>
      <c r="YK39" s="153">
        <v>2.7550136570561462E-3</v>
      </c>
      <c r="YL39" s="153">
        <v>2.7538787878787887E-3</v>
      </c>
      <c r="YM39" s="153">
        <v>2.7527473524962187E-3</v>
      </c>
      <c r="YN39" s="153">
        <v>2.7516193353474328E-3</v>
      </c>
      <c r="YO39" s="153">
        <v>2.7504947209653101E-3</v>
      </c>
      <c r="YP39" s="153">
        <v>2.7493734939759047E-3</v>
      </c>
      <c r="YQ39" s="153">
        <v>2.7482556390977454E-3</v>
      </c>
      <c r="YR39" s="153">
        <v>2.7471411411411424E-3</v>
      </c>
      <c r="YS39" s="153">
        <v>2.7460299850074975E-3</v>
      </c>
      <c r="YT39" s="153">
        <v>2.7449221556886238E-3</v>
      </c>
      <c r="YU39" s="153">
        <v>2.7438176382660702E-3</v>
      </c>
      <c r="YV39" s="153">
        <v>2.7427164179104489E-3</v>
      </c>
      <c r="YW39" s="153">
        <v>2.7416184798807765E-3</v>
      </c>
      <c r="YX39" s="153">
        <v>2.7405238095238112E-3</v>
      </c>
      <c r="YY39" s="153">
        <v>2.7394323922734043E-3</v>
      </c>
      <c r="YZ39" s="153">
        <v>2.7383442136498532E-3</v>
      </c>
      <c r="ZA39" s="153">
        <v>2.7372592592592609E-3</v>
      </c>
      <c r="ZB39" s="153">
        <v>2.7361775147929012E-3</v>
      </c>
      <c r="ZC39" s="153">
        <v>2.7350989660265895E-3</v>
      </c>
      <c r="ZD39" s="153">
        <v>2.7340235988200607E-3</v>
      </c>
      <c r="ZE39" s="153">
        <v>2.7329513991163489E-3</v>
      </c>
      <c r="ZF39" s="153">
        <v>2.7318823529411786E-3</v>
      </c>
      <c r="ZG39" s="153">
        <v>2.7308164464023513E-3</v>
      </c>
      <c r="ZH39" s="153">
        <v>2.7297536656891515E-3</v>
      </c>
      <c r="ZI39" s="153">
        <v>2.7286939970717445E-3</v>
      </c>
      <c r="ZJ39" s="153">
        <v>2.7276374269005867E-3</v>
      </c>
      <c r="ZK39" s="153">
        <v>2.7265839416058413E-3</v>
      </c>
      <c r="ZL39" s="153">
        <v>2.7255335276967952E-3</v>
      </c>
      <c r="ZM39" s="153">
        <v>2.7244861717612835E-3</v>
      </c>
      <c r="ZN39" s="153">
        <v>2.7234418604651185E-3</v>
      </c>
      <c r="ZO39" s="153">
        <v>2.7224005805515259E-3</v>
      </c>
      <c r="ZP39" s="153">
        <v>2.7213623188405821E-3</v>
      </c>
      <c r="ZQ39" s="153">
        <v>2.7203270622286569E-3</v>
      </c>
      <c r="ZR39" s="153">
        <v>2.7192947976878634E-3</v>
      </c>
      <c r="ZS39" s="153">
        <v>2.7182655122655148E-3</v>
      </c>
      <c r="ZT39" s="153">
        <v>2.7172391930835758E-3</v>
      </c>
      <c r="ZU39" s="153">
        <v>2.7162158273381322E-3</v>
      </c>
      <c r="ZV39" s="153">
        <v>2.7151954022988532E-3</v>
      </c>
      <c r="ZW39" s="153">
        <v>2.7141779053084674E-3</v>
      </c>
      <c r="ZX39" s="153">
        <v>2.7131633237822378E-3</v>
      </c>
      <c r="ZY39" s="153">
        <v>2.7121516452074425E-3</v>
      </c>
      <c r="ZZ39" s="153">
        <v>2.7111428571428599E-3</v>
      </c>
      <c r="AAA39" s="153">
        <v>2.7101369472182623E-3</v>
      </c>
      <c r="AAB39" s="153">
        <v>2.7091339031339061E-3</v>
      </c>
      <c r="AAC39" s="153">
        <v>2.7081337126600314E-3</v>
      </c>
      <c r="AAD39" s="153">
        <v>2.7071363636363664E-3</v>
      </c>
      <c r="AAE39" s="153">
        <v>2.7061418439716343E-3</v>
      </c>
      <c r="AAF39" s="153">
        <v>2.7051501416430622E-3</v>
      </c>
      <c r="AAG39" s="153">
        <v>2.7041612446959012E-3</v>
      </c>
      <c r="AAH39" s="153">
        <v>2.7031751412429413E-3</v>
      </c>
      <c r="AAI39" s="153">
        <v>2.702191819464037E-3</v>
      </c>
      <c r="AAJ39" s="153">
        <v>2.7012112676056371E-3</v>
      </c>
      <c r="AAK39" s="153">
        <v>2.7002334739803131E-3</v>
      </c>
      <c r="AAL39" s="153">
        <v>2.6992584269662956E-3</v>
      </c>
      <c r="AAM39" s="153">
        <v>2.6982861150070159E-3</v>
      </c>
      <c r="AAN39" s="153">
        <v>2.6973165266106478E-3</v>
      </c>
      <c r="AAO39" s="153">
        <v>2.6963496503496541E-3</v>
      </c>
      <c r="AAP39" s="153">
        <v>2.6953854748603388E-3</v>
      </c>
      <c r="AAQ39" s="153">
        <v>2.6944239888424025E-3</v>
      </c>
      <c r="AAR39" s="153">
        <v>2.6934651810584997E-3</v>
      </c>
      <c r="AAS39" s="153">
        <v>2.6925090403338002E-3</v>
      </c>
      <c r="AAT39" s="153">
        <v>2.6915555555555594E-3</v>
      </c>
      <c r="AAU39" s="153">
        <v>2.6906047156726809E-3</v>
      </c>
      <c r="AAV39" s="153">
        <v>2.6896565096952946E-3</v>
      </c>
      <c r="AAW39" s="153">
        <v>2.6887109266943332E-3</v>
      </c>
      <c r="AAX39" s="153">
        <v>2.687767955801109E-3</v>
      </c>
      <c r="AAY39" s="153">
        <v>2.6868275862069E-3</v>
      </c>
      <c r="AAZ39" s="153">
        <v>2.6858898071625385E-3</v>
      </c>
      <c r="ABA39" s="153">
        <v>2.6849546079779959E-3</v>
      </c>
      <c r="ABB39" s="153">
        <v>2.684021978021982E-3</v>
      </c>
      <c r="ABC39" s="153">
        <v>2.683091906721541E-3</v>
      </c>
      <c r="ABD39" s="153">
        <v>2.6821643835616481E-3</v>
      </c>
      <c r="ABE39" s="153">
        <v>2.6812393980848192E-3</v>
      </c>
      <c r="ABF39" s="153">
        <v>2.6803169398907146E-3</v>
      </c>
      <c r="ABG39" s="153">
        <v>2.679396998635748E-3</v>
      </c>
      <c r="ABH39" s="153">
        <v>2.6784795640327017E-3</v>
      </c>
      <c r="ABI39" s="153">
        <v>2.6775646258503445E-3</v>
      </c>
      <c r="ABJ39" s="153">
        <v>2.6766521739130479E-3</v>
      </c>
      <c r="ABK39" s="153">
        <v>2.6757421981004116E-3</v>
      </c>
      <c r="ABL39" s="153">
        <v>2.6748346883468882E-3</v>
      </c>
      <c r="ABM39" s="153">
        <v>2.6739296346414121E-3</v>
      </c>
      <c r="ABN39" s="153">
        <v>2.6730270270270318E-3</v>
      </c>
      <c r="ABO39" s="153">
        <v>2.6721268556005443E-3</v>
      </c>
      <c r="ABP39" s="153">
        <v>2.6712291105121344E-3</v>
      </c>
      <c r="ABQ39" s="153">
        <v>2.6703337819650114E-3</v>
      </c>
      <c r="ABR39" s="153">
        <v>2.6694408602150588E-3</v>
      </c>
      <c r="ABS39" s="153">
        <v>2.6685503355704742E-3</v>
      </c>
      <c r="ABT39" s="153">
        <v>2.6676621983914256E-3</v>
      </c>
      <c r="ABU39" s="153">
        <v>2.6667764390896969E-3</v>
      </c>
      <c r="ABV39" s="153">
        <v>2.6658930481283471E-3</v>
      </c>
      <c r="ABW39" s="153">
        <v>2.665012016021367E-3</v>
      </c>
      <c r="ABX39" s="153">
        <v>2.6641333333333383E-3</v>
      </c>
      <c r="ABY39" s="153">
        <v>2.6632569906790992E-3</v>
      </c>
      <c r="ABZ39" s="153">
        <v>2.6623829787234092E-3</v>
      </c>
      <c r="ACA39" s="153">
        <v>2.6615112881806157E-3</v>
      </c>
      <c r="ACB39" s="153">
        <v>2.6606419098143285E-3</v>
      </c>
      <c r="ACC39" s="153">
        <v>2.6597748344370912E-3</v>
      </c>
      <c r="ACD39" s="153">
        <v>2.6589100529100583E-3</v>
      </c>
      <c r="ACE39" s="153">
        <v>2.6580475561426738E-3</v>
      </c>
      <c r="ACF39" s="153">
        <v>2.6571873350923537E-3</v>
      </c>
      <c r="ACG39" s="153">
        <v>2.6563293807641687E-3</v>
      </c>
      <c r="ACH39" s="153">
        <v>2.6554736842105322E-3</v>
      </c>
      <c r="ACI39" s="153">
        <v>2.6546202365308859E-3</v>
      </c>
      <c r="ACJ39" s="153">
        <v>2.6537690288713969E-3</v>
      </c>
      <c r="ACK39" s="153">
        <v>2.6529200524246449E-3</v>
      </c>
      <c r="ACL39" s="153">
        <v>2.6520732984293251E-3</v>
      </c>
      <c r="ACM39" s="153">
        <v>2.6512287581699403E-3</v>
      </c>
      <c r="ACN39" s="153">
        <v>2.6503864229765069E-3</v>
      </c>
      <c r="ACO39" s="153">
        <v>2.6495462842242557E-3</v>
      </c>
      <c r="ACP39" s="153">
        <v>2.6487083333333388E-3</v>
      </c>
      <c r="ACQ39" s="153">
        <v>2.6478725617685361E-3</v>
      </c>
      <c r="ACR39" s="153">
        <v>2.6470389610389667E-3</v>
      </c>
      <c r="ACS39" s="153">
        <v>2.6462075226978011E-3</v>
      </c>
      <c r="ACT39" s="153">
        <v>2.6453782383419745E-3</v>
      </c>
      <c r="ACU39" s="153">
        <v>2.6445510996119075E-3</v>
      </c>
      <c r="ACV39" s="153">
        <v>2.6437260981912202E-3</v>
      </c>
      <c r="ACW39" s="153">
        <v>2.6429032258064576E-3</v>
      </c>
      <c r="ACX39" s="153">
        <v>2.6420824742268102E-3</v>
      </c>
      <c r="ACY39" s="153">
        <v>2.6412638352638412E-3</v>
      </c>
      <c r="ACZ39" s="153">
        <v>2.6404473007712141E-3</v>
      </c>
      <c r="ADA39" s="153">
        <v>2.6396328626444223E-3</v>
      </c>
      <c r="ADB39" s="153">
        <v>2.6388205128205187E-3</v>
      </c>
      <c r="ADC39" s="153">
        <v>2.638010243277855E-3</v>
      </c>
      <c r="ADD39" s="153">
        <v>2.6372020460358114E-3</v>
      </c>
      <c r="ADE39" s="153">
        <v>2.63639591315454E-3</v>
      </c>
      <c r="ADF39" s="153">
        <v>2.6355918367346998E-3</v>
      </c>
      <c r="ADG39" s="153">
        <v>2.6347898089172038E-3</v>
      </c>
      <c r="ADH39" s="153">
        <v>2.6339898218829577E-3</v>
      </c>
      <c r="ADI39" s="153">
        <v>2.633191867852611E-3</v>
      </c>
      <c r="ADJ39" s="153">
        <v>2.6323959390863005E-3</v>
      </c>
      <c r="ADK39" s="153">
        <v>2.6316020278834029E-3</v>
      </c>
      <c r="ADL39" s="153">
        <v>2.6308101265822849E-3</v>
      </c>
      <c r="ADM39" s="153">
        <v>2.630020227560057E-3</v>
      </c>
      <c r="ADN39" s="153">
        <v>2.6292323232323294E-3</v>
      </c>
      <c r="ADO39" s="153">
        <v>2.6284464060529699E-3</v>
      </c>
      <c r="ADP39" s="153">
        <v>2.6276624685138607E-3</v>
      </c>
      <c r="ADQ39" s="153">
        <v>2.6268805031446608E-3</v>
      </c>
      <c r="ADR39" s="153">
        <v>2.6261005025125695E-3</v>
      </c>
      <c r="ADS39" s="153">
        <v>2.625322459222089E-3</v>
      </c>
      <c r="ADT39" s="153">
        <v>2.6245463659147934E-3</v>
      </c>
      <c r="ADU39" s="153">
        <v>2.6237722152690928E-3</v>
      </c>
      <c r="ADV39" s="152">
        <v>2.6230000000000064E-3</v>
      </c>
      <c r="ADW39" s="569"/>
    </row>
    <row r="40" spans="1:803" s="488" customFormat="1" x14ac:dyDescent="0.3">
      <c r="A40" s="570">
        <v>3</v>
      </c>
      <c r="B40" s="162" t="s">
        <v>51</v>
      </c>
      <c r="C40" s="150">
        <v>1.6950175179695291E-2</v>
      </c>
      <c r="D40" s="150">
        <v>1.5240891643712227E-2</v>
      </c>
      <c r="E40" s="150">
        <v>1.4242182826685061E-2</v>
      </c>
      <c r="F40" s="150">
        <v>1.353439810772916E-2</v>
      </c>
      <c r="G40" s="150">
        <v>1.2986023535983065E-2</v>
      </c>
      <c r="H40" s="150">
        <v>1.2538479290701995E-2</v>
      </c>
      <c r="I40" s="150">
        <v>1.2160517111528667E-2</v>
      </c>
      <c r="J40" s="150">
        <v>1.1833484571746098E-2</v>
      </c>
      <c r="K40" s="150">
        <v>1.154535047367483E-2</v>
      </c>
      <c r="L40" s="150">
        <v>1.12879E-2</v>
      </c>
      <c r="M40" s="150">
        <v>1.1055273855883316E-2</v>
      </c>
      <c r="N40" s="150">
        <v>1.084314575471893E-2</v>
      </c>
      <c r="O40" s="150">
        <v>1.0648230266765297E-2</v>
      </c>
      <c r="P40" s="150">
        <v>1.0467973575545601E-2</v>
      </c>
      <c r="Q40" s="151">
        <v>1.0300351182972834E-2</v>
      </c>
      <c r="R40" s="151">
        <v>1.0143731035763033E-2</v>
      </c>
      <c r="S40" s="151">
        <v>9.9967782198764361E-3</v>
      </c>
      <c r="T40" s="151">
        <v>9.8583869376917647E-3</v>
      </c>
      <c r="U40" s="151">
        <v>9.7276309011541835E-3</v>
      </c>
      <c r="V40" s="151">
        <v>9.6037264640169324E-3</v>
      </c>
      <c r="W40" s="151">
        <v>9.4860047585184366E-3</v>
      </c>
      <c r="X40" s="151">
        <v>9.3738903199002514E-3</v>
      </c>
      <c r="Y40" s="151">
        <v>9.2668844663502895E-3</v>
      </c>
      <c r="Z40" s="151">
        <v>9.1645522187358656E-3</v>
      </c>
      <c r="AA40" s="151">
        <v>9.0665118922708347E-3</v>
      </c>
      <c r="AB40" s="151">
        <v>8.9724267307822302E-3</v>
      </c>
      <c r="AC40" s="151">
        <v>8.8819981206645984E-3</v>
      </c>
      <c r="AD40" s="151">
        <v>8.7949600395625365E-3</v>
      </c>
      <c r="AE40" s="151">
        <v>8.7110744796287005E-3</v>
      </c>
      <c r="AF40" s="151">
        <v>8.6301276469897669E-3</v>
      </c>
      <c r="AG40" s="151">
        <v>8.5519267846169787E-3</v>
      </c>
      <c r="AH40" s="151">
        <v>8.4762974997799664E-3</v>
      </c>
      <c r="AI40" s="151">
        <v>8.4030815028730849E-3</v>
      </c>
      <c r="AJ40" s="151">
        <v>8.3321346838933722E-3</v>
      </c>
      <c r="AK40" s="151">
        <v>8.2633254678164385E-3</v>
      </c>
      <c r="AL40" s="151">
        <v>8.1965334017086982E-3</v>
      </c>
      <c r="AM40" s="151">
        <v>8.1316479354640574E-3</v>
      </c>
      <c r="AN40" s="151">
        <v>8.0685673651711178E-3</v>
      </c>
      <c r="AO40" s="151">
        <v>8.0071979137550636E-3</v>
      </c>
      <c r="AP40" s="151">
        <v>7.9474529280338692E-3</v>
      </c>
      <c r="AQ40" s="151">
        <v>7.8892521749356504E-3</v>
      </c>
      <c r="AR40" s="151">
        <v>7.8325212225353706E-3</v>
      </c>
      <c r="AS40" s="151">
        <v>7.7771908939321928E-3</v>
      </c>
      <c r="AT40" s="151">
        <v>7.7231967839171854E-3</v>
      </c>
      <c r="AU40" s="151">
        <v>7.6704788299626027E-3</v>
      </c>
      <c r="AV40" s="151">
        <v>7.6189809303672277E-3</v>
      </c>
      <c r="AW40" s="151">
        <v>7.568650603471447E-3</v>
      </c>
      <c r="AX40" s="151">
        <v>7.5194386827528029E-3</v>
      </c>
      <c r="AY40" s="151">
        <v>7.4712990433620455E-3</v>
      </c>
      <c r="AZ40" s="151">
        <v>7.424188356287771E-3</v>
      </c>
      <c r="BA40" s="151">
        <v>7.3780658668662078E-3</v>
      </c>
      <c r="BB40" s="151">
        <v>7.3328931947991673E-3</v>
      </c>
      <c r="BC40" s="151">
        <v>7.2886341532215513E-3</v>
      </c>
      <c r="BD40" s="151">
        <v>7.2452545846815354E-3</v>
      </c>
      <c r="BE40" s="151">
        <v>7.2027222121710888E-3</v>
      </c>
      <c r="BF40" s="151">
        <v>7.161006503579476E-3</v>
      </c>
      <c r="BG40" s="151">
        <v>7.1200785481439557E-3</v>
      </c>
      <c r="BH40" s="151">
        <v>7.0799109436456373E-3</v>
      </c>
      <c r="BI40" s="151">
        <v>7.0404776932481671E-3</v>
      </c>
      <c r="BJ40" s="151">
        <v>7.0017541110067054E-3</v>
      </c>
      <c r="BK40" s="151">
        <v>6.9637167351872141E-3</v>
      </c>
      <c r="BL40" s="151">
        <v>6.9263432486339179E-3</v>
      </c>
      <c r="BM40" s="151">
        <v>6.8896124055082076E-3</v>
      </c>
      <c r="BN40" s="151">
        <v>6.8535039637969029E-3</v>
      </c>
      <c r="BO40" s="151">
        <v>6.8179986230530723E-3</v>
      </c>
      <c r="BP40" s="151">
        <v>6.7830779668900231E-3</v>
      </c>
      <c r="BQ40" s="151">
        <v>6.7487244097996094E-3</v>
      </c>
      <c r="BR40" s="151">
        <v>6.7149211479103112E-3</v>
      </c>
      <c r="BS40" s="151">
        <v>6.6816521133400628E-3</v>
      </c>
      <c r="BT40" s="151">
        <v>6.6489019318333783E-3</v>
      </c>
      <c r="BU40" s="151">
        <v>6.6166558834032463E-3</v>
      </c>
      <c r="BV40" s="151">
        <v>6.5848998657256378E-3</v>
      </c>
      <c r="BW40" s="151">
        <v>6.5536203600587697E-3</v>
      </c>
      <c r="BX40" s="151">
        <v>6.5228043994809961E-3</v>
      </c>
      <c r="BY40" s="151">
        <v>6.4924395392606093E-3</v>
      </c>
      <c r="BZ40" s="151">
        <v>6.4625138291880581E-3</v>
      </c>
      <c r="CA40" s="151">
        <v>6.4330157877166951E-3</v>
      </c>
      <c r="CB40" s="151">
        <v>6.4039343777720047E-3</v>
      </c>
      <c r="CC40" s="151">
        <v>6.3752589841017523E-3</v>
      </c>
      <c r="CD40" s="151">
        <v>6.3469793920508067E-3</v>
      </c>
      <c r="CE40" s="151">
        <v>6.3190857676543718E-3</v>
      </c>
      <c r="CF40" s="151">
        <v>6.2915686389525905E-3</v>
      </c>
      <c r="CG40" s="151">
        <v>6.2644188784376975E-3</v>
      </c>
      <c r="CH40" s="151">
        <v>6.2376276865523115E-3</v>
      </c>
      <c r="CI40" s="151">
        <v>6.211186576164214E-3</v>
      </c>
      <c r="CJ40" s="151">
        <v>6.1850873579491318E-3</v>
      </c>
      <c r="CK40" s="151">
        <v>6.1593221266184736E-3</v>
      </c>
      <c r="CL40" s="151">
        <v>6.1338832479341243E-3</v>
      </c>
      <c r="CM40" s="151">
        <v>6.1087633464569115E-3</v>
      </c>
      <c r="CN40" s="151">
        <v>6.0839552939795406E-3</v>
      </c>
      <c r="CO40" s="151">
        <v>6.0594521985986756E-3</v>
      </c>
      <c r="CP40" s="151">
        <v>6.0352473943841665E-3</v>
      </c>
      <c r="CQ40" s="151">
        <v>6.0113344316067531E-3</v>
      </c>
      <c r="CR40" s="151">
        <v>5.9877070674883856E-3</v>
      </c>
      <c r="CS40" s="151">
        <v>5.9643592574419617E-3</v>
      </c>
      <c r="CT40" s="151">
        <v>5.9412851467697389E-3</v>
      </c>
      <c r="CU40" s="151">
        <v>5.9184790627919417E-3</v>
      </c>
      <c r="CV40" s="151">
        <v>5.895935507378984E-3</v>
      </c>
      <c r="CW40" s="151">
        <v>5.8736491498628581E-3</v>
      </c>
      <c r="CX40" s="151">
        <v>5.8516148203047111E-3</v>
      </c>
      <c r="CY40" s="150">
        <v>5.8298275030973842E-3</v>
      </c>
      <c r="CZ40" s="150">
        <v>5.8082823308831452E-3</v>
      </c>
      <c r="DA40" s="150">
        <v>5.7869745787680962E-3</v>
      </c>
      <c r="DB40" s="150">
        <v>5.7658996588161064E-3</v>
      </c>
      <c r="DC40" s="150">
        <v>5.7450531148062122E-3</v>
      </c>
      <c r="DD40" s="150">
        <v>5.7244306172384921E-3</v>
      </c>
      <c r="DE40" s="150">
        <v>5.7040279585743869E-3</v>
      </c>
      <c r="DF40" s="150">
        <v>5.6838410486984743E-3</v>
      </c>
      <c r="DG40" s="150">
        <v>5.663865910589312E-3</v>
      </c>
      <c r="DH40" s="150">
        <v>5.6440986761880276E-3</v>
      </c>
      <c r="DI40" s="150">
        <v>5.6245355824538325E-3</v>
      </c>
      <c r="DJ40" s="150">
        <v>5.6051729675964121E-3</v>
      </c>
      <c r="DK40" s="150">
        <v>5.5860072674758145E-3</v>
      </c>
      <c r="DL40" s="151">
        <v>5.5670350121608935E-3</v>
      </c>
      <c r="DM40" s="151">
        <v>5.5482528226380688E-3</v>
      </c>
      <c r="DN40" s="151">
        <v>5.529657407662575E-3</v>
      </c>
      <c r="DO40" s="151">
        <v>5.51124556074484E-3</v>
      </c>
      <c r="DP40" s="151">
        <v>5.4930141572651038E-3</v>
      </c>
      <c r="DQ40" s="151">
        <v>5.4749601517098201E-3</v>
      </c>
      <c r="DR40" s="151">
        <v>5.4570805750236429E-3</v>
      </c>
      <c r="DS40" s="151">
        <v>5.4393725320713458E-3</v>
      </c>
      <c r="DT40" s="151">
        <v>5.4218331992041532E-3</v>
      </c>
      <c r="DU40" s="151">
        <v>5.4044598219254256E-3</v>
      </c>
      <c r="DV40" s="151">
        <v>5.3872497126508543E-3</v>
      </c>
      <c r="DW40" s="151">
        <v>5.3702002485586141E-3</v>
      </c>
      <c r="DX40" s="151">
        <v>5.3533088695251465E-3</v>
      </c>
      <c r="DY40" s="151">
        <v>5.3365730761425756E-3</v>
      </c>
      <c r="DZ40" s="151">
        <v>5.3199904278138418E-3</v>
      </c>
      <c r="EA40" s="151">
        <v>5.3035585409219651E-3</v>
      </c>
      <c r="EB40" s="151">
        <v>5.2872750870700093E-3</v>
      </c>
      <c r="EC40" s="151">
        <v>5.2711377913884526E-3</v>
      </c>
      <c r="ED40" s="151">
        <v>5.2551444309069592E-3</v>
      </c>
      <c r="EE40" s="151">
        <v>5.2392928329875665E-3</v>
      </c>
      <c r="EF40" s="151">
        <v>5.2235808738165454E-3</v>
      </c>
      <c r="EG40" s="151">
        <v>5.2080064769523746E-3</v>
      </c>
      <c r="EH40" s="151">
        <v>5.1925676119272488E-3</v>
      </c>
      <c r="EI40" s="151">
        <v>5.1772622928998278E-3</v>
      </c>
      <c r="EJ40" s="151">
        <v>5.1620885773570003E-3</v>
      </c>
      <c r="EK40" s="151">
        <v>5.1470445648624883E-3</v>
      </c>
      <c r="EL40" s="151">
        <v>5.1321283958503149E-3</v>
      </c>
      <c r="EM40" s="151">
        <v>5.117338250461222E-3</v>
      </c>
      <c r="EN40" s="151">
        <v>5.1026723474201828E-3</v>
      </c>
      <c r="EO40" s="151">
        <v>5.0881289429533247E-3</v>
      </c>
      <c r="EP40" s="151">
        <v>5.0737063297425751E-3</v>
      </c>
      <c r="EQ40" s="151">
        <v>5.0594028359164786E-3</v>
      </c>
      <c r="ER40" s="151">
        <v>5.0452168240757052E-3</v>
      </c>
      <c r="ES40" s="151">
        <v>5.0311466903518185E-3</v>
      </c>
      <c r="ET40" s="151">
        <v>5.0171908634979324E-3</v>
      </c>
      <c r="EU40" s="151">
        <v>5.0033478040100122E-3</v>
      </c>
      <c r="EV40" s="151">
        <v>4.9896160032775463E-3</v>
      </c>
      <c r="EW40" s="151">
        <v>4.9759939827624337E-3</v>
      </c>
      <c r="EX40" s="151">
        <v>4.962480293204995E-3</v>
      </c>
      <c r="EY40" s="151">
        <v>4.9490735138559812E-3</v>
      </c>
      <c r="EZ40" s="151">
        <v>4.9357722517336319E-3</v>
      </c>
      <c r="FA40" s="151">
        <v>4.9225751409047594E-3</v>
      </c>
      <c r="FB40" s="151">
        <v>4.9094808417889406E-3</v>
      </c>
      <c r="FC40" s="151">
        <v>4.8964880404849757E-3</v>
      </c>
      <c r="FD40" s="151">
        <v>4.883595448118689E-3</v>
      </c>
      <c r="FE40" s="151">
        <v>4.8708018002113253E-3</v>
      </c>
      <c r="FF40" s="151">
        <v>4.8581058560677433E-3</v>
      </c>
      <c r="FG40" s="151">
        <v>4.8455063981836747E-3</v>
      </c>
      <c r="FH40" s="151">
        <v>4.8330022316713074E-3</v>
      </c>
      <c r="FI40" s="151">
        <v>4.8205921837025942E-3</v>
      </c>
      <c r="FJ40" s="151">
        <v>4.808275102969526E-3</v>
      </c>
      <c r="FK40" s="151">
        <v>4.7960498591608615E-3</v>
      </c>
      <c r="FL40" s="151">
        <v>4.7839153424546347E-3</v>
      </c>
      <c r="FM40" s="151">
        <v>4.7718704630259111E-3</v>
      </c>
      <c r="FN40" s="151">
        <v>4.7599141505692468E-3</v>
      </c>
      <c r="FO40" s="151">
        <v>4.7480453538353042E-3</v>
      </c>
      <c r="FP40" s="151">
        <v>4.7362630401811476E-3</v>
      </c>
      <c r="FQ40" s="151">
        <v>4.7245661951337255E-3</v>
      </c>
      <c r="FR40" s="151">
        <v>4.7129538219660653E-3</v>
      </c>
      <c r="FS40" s="151">
        <v>4.7014249412857785E-3</v>
      </c>
      <c r="FT40" s="151">
        <v>4.6899785906354087E-3</v>
      </c>
      <c r="FU40" s="151">
        <v>4.6786138241042144E-3</v>
      </c>
      <c r="FV40" s="151">
        <v>4.6673297119510602E-3</v>
      </c>
      <c r="FW40" s="151">
        <v>4.6561253402379356E-3</v>
      </c>
      <c r="FX40" s="151">
        <v>4.644999810473842E-3</v>
      </c>
      <c r="FY40" s="151">
        <v>4.6339522392686294E-3</v>
      </c>
      <c r="FZ40" s="151">
        <v>4.6229817579964728E-3</v>
      </c>
      <c r="GA40" s="151">
        <v>4.612087512468702E-3</v>
      </c>
      <c r="GB40" s="151">
        <v>4.6012686626156086E-3</v>
      </c>
      <c r="GC40" s="151">
        <v>4.5905243821769822E-3</v>
      </c>
      <c r="GD40" s="151">
        <v>4.5798538584010985E-3</v>
      </c>
      <c r="GE40" s="151">
        <v>4.56925629175183E-3</v>
      </c>
      <c r="GF40" s="151">
        <v>4.5587308956236841E-3</v>
      </c>
      <c r="GG40" s="151">
        <v>4.5482768960644626E-3</v>
      </c>
      <c r="GH40" s="151">
        <v>4.5378935315053166E-3</v>
      </c>
      <c r="GI40" s="151">
        <v>4.5275800524979763E-3</v>
      </c>
      <c r="GJ40" s="151">
        <v>4.5173357214588917E-3</v>
      </c>
      <c r="GK40" s="151">
        <v>4.5071598124201149E-3</v>
      </c>
      <c r="GL40" s="151">
        <v>4.4970516107866723E-3</v>
      </c>
      <c r="GM40" s="151">
        <v>4.4870104131002229E-3</v>
      </c>
      <c r="GN40" s="151">
        <v>4.4770355268088716E-3</v>
      </c>
      <c r="GO40" s="151">
        <v>4.4671262700428371E-3</v>
      </c>
      <c r="GP40" s="151">
        <v>4.4572819713959129E-3</v>
      </c>
      <c r="GQ40" s="151">
        <v>4.4475019697124592E-3</v>
      </c>
      <c r="GR40" s="151">
        <v>4.4377856138797887E-3</v>
      </c>
      <c r="GS40" s="151">
        <v>4.4281322626257939E-3</v>
      </c>
      <c r="GT40" s="151">
        <v>4.4185412843216398E-3</v>
      </c>
      <c r="GU40" s="151">
        <v>4.4090120567893739E-3</v>
      </c>
      <c r="GV40" s="151">
        <v>4.3995439671143145E-3</v>
      </c>
      <c r="GW40" s="151">
        <v>4.3901364114620782E-3</v>
      </c>
      <c r="GX40" s="151">
        <v>4.3807887949000755E-3</v>
      </c>
      <c r="GY40" s="151">
        <v>4.3715005312234233E-3</v>
      </c>
      <c r="GZ40" s="151">
        <v>4.3622710427850256E-3</v>
      </c>
      <c r="HA40" s="151">
        <v>4.3530997603298286E-3</v>
      </c>
      <c r="HB40" s="151">
        <v>4.3439861228330356E-3</v>
      </c>
      <c r="HC40" s="151">
        <v>4.3349295773422065E-3</v>
      </c>
      <c r="HD40" s="151">
        <v>4.3259295788231449E-3</v>
      </c>
      <c r="HE40" s="151">
        <v>4.3169855900094057E-3</v>
      </c>
      <c r="HF40" s="151">
        <v>4.3080970812554185E-3</v>
      </c>
      <c r="HG40" s="151">
        <v>4.2992635303930101E-3</v>
      </c>
      <c r="HH40" s="151">
        <v>4.2904844225913176E-3</v>
      </c>
      <c r="HI40" s="151">
        <v>4.2817592502199606E-3</v>
      </c>
      <c r="HJ40" s="151">
        <v>4.2730875127154032E-3</v>
      </c>
      <c r="HK40" s="151">
        <v>4.2644687164503535E-3</v>
      </c>
      <c r="HL40" s="151">
        <v>4.2559023746062408E-3</v>
      </c>
      <c r="HM40" s="151">
        <v>4.2473880070485323E-3</v>
      </c>
      <c r="HN40" s="151">
        <v>4.2389251402049554E-3</v>
      </c>
      <c r="HO40" s="151">
        <v>4.2305133069464405E-3</v>
      </c>
      <c r="HP40" s="151">
        <v>4.2221520464707585E-3</v>
      </c>
      <c r="HQ40" s="151">
        <v>4.2138409041887958E-3</v>
      </c>
      <c r="HR40" s="151">
        <v>4.2055794316133398E-3</v>
      </c>
      <c r="HS40" s="151">
        <v>4.1973671862503706E-3</v>
      </c>
      <c r="HT40" s="151">
        <v>4.189203731492743E-3</v>
      </c>
      <c r="HU40" s="151">
        <v>4.1810886365162237E-3</v>
      </c>
      <c r="HV40" s="151">
        <v>4.1730214761778184E-3</v>
      </c>
      <c r="HW40" s="151">
        <v>4.1650018309163164E-3</v>
      </c>
      <c r="HX40" s="151">
        <v>4.1570292866549953E-3</v>
      </c>
      <c r="HY40" s="151">
        <v>4.1491034347064595E-3</v>
      </c>
      <c r="HZ40" s="151">
        <v>4.1412238716795023E-3</v>
      </c>
      <c r="IA40" s="151">
        <v>4.1333901993880059E-3</v>
      </c>
      <c r="IB40" s="151">
        <v>4.1256020247617655E-3</v>
      </c>
      <c r="IC40" s="151">
        <v>4.1178589597592151E-3</v>
      </c>
      <c r="ID40" s="151">
        <v>4.1101606212820318E-3</v>
      </c>
      <c r="IE40" s="151">
        <v>4.1025066310915138E-3</v>
      </c>
      <c r="IF40" s="151">
        <v>4.0948966157267445E-3</v>
      </c>
      <c r="IG40" s="151">
        <v>4.0873302064244567E-3</v>
      </c>
      <c r="IH40" s="151">
        <v>4.0798070390405681E-3</v>
      </c>
      <c r="II40" s="151">
        <v>4.072326753973371E-3</v>
      </c>
      <c r="IJ40" s="151">
        <v>4.0648889960882726E-3</v>
      </c>
      <c r="IK40" s="151">
        <v>4.0574934146441312E-3</v>
      </c>
      <c r="IL40" s="151">
        <v>4.0501396632210782E-3</v>
      </c>
      <c r="IM40" s="151">
        <v>4.0428273996498121E-3</v>
      </c>
      <c r="IN40" s="151">
        <v>4.0355562859423497E-3</v>
      </c>
      <c r="IO40" s="151">
        <v>4.028325988224184E-3</v>
      </c>
      <c r="IP40" s="151">
        <v>4.02113617666778E-3</v>
      </c>
      <c r="IQ40" s="151">
        <v>4.01398652542746E-3</v>
      </c>
      <c r="IR40" s="151">
        <v>4.006876712575538E-3</v>
      </c>
      <c r="IS40" s="151">
        <v>3.9998064200397797E-3</v>
      </c>
      <c r="IT40" s="151">
        <v>3.9927753335420712E-3</v>
      </c>
      <c r="IU40" s="151">
        <v>3.9857831425383116E-3</v>
      </c>
      <c r="IV40" s="151">
        <v>3.9788295401595002E-3</v>
      </c>
      <c r="IW40" s="151">
        <v>3.9719142231539736E-3</v>
      </c>
      <c r="IX40" s="151">
        <v>3.9650368918307663E-3</v>
      </c>
      <c r="IY40" s="151">
        <v>3.9581972500040939E-3</v>
      </c>
      <c r="IZ40" s="151">
        <v>3.9513950049388912E-3</v>
      </c>
      <c r="JA40" s="151">
        <v>3.9446298672974264E-3</v>
      </c>
      <c r="JB40" s="151">
        <v>3.9379015510869328E-3</v>
      </c>
      <c r="JC40" s="151">
        <v>3.9312097736082328E-3</v>
      </c>
      <c r="JD40" s="151">
        <v>3.9245542554053768E-3</v>
      </c>
      <c r="JE40" s="151">
        <v>3.9179347202162075E-3</v>
      </c>
      <c r="JF40" s="151">
        <v>3.9113508949238842E-3</v>
      </c>
      <c r="JG40" s="151">
        <v>3.9048025095093173E-3</v>
      </c>
      <c r="JH40" s="151">
        <v>3.8982892970044892E-3</v>
      </c>
      <c r="JI40" s="151">
        <v>3.8918109934466703E-3</v>
      </c>
      <c r="JJ40" s="151">
        <v>3.8853673378334698E-3</v>
      </c>
      <c r="JK40" s="151">
        <v>3.8789580720787419E-3</v>
      </c>
      <c r="JL40" s="151">
        <v>3.8725829409693002E-3</v>
      </c>
      <c r="JM40" s="151">
        <v>3.8662416921224239E-3</v>
      </c>
      <c r="JN40" s="151">
        <v>3.8599340759441735E-3</v>
      </c>
      <c r="JO40" s="151">
        <v>3.8536598455884354E-3</v>
      </c>
      <c r="JP40" s="151">
        <v>3.8474187569167506E-3</v>
      </c>
      <c r="JQ40" s="151">
        <v>3.8412105684588549E-3</v>
      </c>
      <c r="JR40" s="151">
        <v>3.8350350413739252E-3</v>
      </c>
      <c r="JS40" s="151">
        <v>3.8288919394125587E-3</v>
      </c>
      <c r="JT40" s="151">
        <v>3.8227810288794118E-3</v>
      </c>
      <c r="JU40" s="151">
        <v>3.8167020785965112E-3</v>
      </c>
      <c r="JV40" s="151">
        <v>3.8106548598672396E-3</v>
      </c>
      <c r="JW40" s="151">
        <v>3.8046391464409326E-3</v>
      </c>
      <c r="JX40" s="151">
        <v>3.7986547144781436E-3</v>
      </c>
      <c r="JY40" s="151">
        <v>3.7927013425164881E-3</v>
      </c>
      <c r="JZ40" s="151">
        <v>3.7867788114371061E-3</v>
      </c>
      <c r="KA40" s="151">
        <v>3.7808869044317172E-3</v>
      </c>
      <c r="KB40" s="151">
        <v>3.7750254069702483E-3</v>
      </c>
      <c r="KC40" s="151">
        <v>3.7691941067690194E-3</v>
      </c>
      <c r="KD40" s="151">
        <v>3.7633927937594991E-3</v>
      </c>
      <c r="KE40" s="151">
        <v>3.7576212600575767E-3</v>
      </c>
      <c r="KF40" s="151">
        <v>3.7518792999333994E-3</v>
      </c>
      <c r="KG40" s="151">
        <v>3.7461667097816987E-3</v>
      </c>
      <c r="KH40" s="151">
        <v>3.7404832880926276E-3</v>
      </c>
      <c r="KI40" s="151">
        <v>3.7348288354231286E-3</v>
      </c>
      <c r="KJ40" s="151">
        <v>3.7292031543687408E-3</v>
      </c>
      <c r="KK40" s="151">
        <v>3.7236060495359278E-3</v>
      </c>
      <c r="KL40" s="151">
        <v>3.7180373275148559E-3</v>
      </c>
      <c r="KM40" s="151">
        <v>3.7124967968526156E-3</v>
      </c>
      <c r="KN40" s="151">
        <v>3.7069842680269361E-3</v>
      </c>
      <c r="KO40" s="151">
        <v>3.7014995534202888E-3</v>
      </c>
      <c r="KP40" s="151">
        <v>3.6960424672944671E-3</v>
      </c>
      <c r="KQ40" s="150">
        <v>3.6906128257655612E-3</v>
      </c>
      <c r="KR40" s="150">
        <v>3.6852104467793557E-3</v>
      </c>
      <c r="KS40" s="150">
        <v>3.6798351500871417E-3</v>
      </c>
      <c r="KT40" s="150">
        <v>3.6744867572219165E-3</v>
      </c>
      <c r="KU40" s="150">
        <v>3.6691650914749763E-3</v>
      </c>
      <c r="KV40" s="150">
        <v>3.6638699778729043E-3</v>
      </c>
      <c r="KW40" s="150">
        <v>3.6586012431549077E-3</v>
      </c>
      <c r="KX40" s="150">
        <v>3.6533587157505532E-3</v>
      </c>
      <c r="KY40" s="150">
        <v>3.6481422257578534E-3</v>
      </c>
      <c r="KZ40" s="150">
        <v>3.6429516049216793E-3</v>
      </c>
      <c r="LA40" s="150">
        <v>3.6377866866125763E-3</v>
      </c>
      <c r="LB40" s="150">
        <v>3.6326473058058617E-3</v>
      </c>
      <c r="LC40" s="150">
        <v>3.6275332990611041E-3</v>
      </c>
      <c r="LD40" s="151">
        <v>3.6224445045018984E-3</v>
      </c>
      <c r="LE40" s="151">
        <v>3.6173807617959695E-3</v>
      </c>
      <c r="LF40" s="151">
        <v>3.6123419121356095E-3</v>
      </c>
      <c r="LG40" s="151">
        <v>3.6073277982184002E-3</v>
      </c>
      <c r="LH40" s="151">
        <v>3.6023382642282466E-3</v>
      </c>
      <c r="LI40" s="151">
        <v>3.5973731558167177E-3</v>
      </c>
      <c r="LJ40" s="151">
        <v>3.5924323200846662E-3</v>
      </c>
      <c r="LK40" s="151">
        <v>3.5875156055641434E-3</v>
      </c>
      <c r="LL40" s="151">
        <v>3.5826228622005949E-3</v>
      </c>
      <c r="LM40" s="151">
        <v>3.5777539413353208E-3</v>
      </c>
      <c r="LN40" s="151">
        <v>3.5729086956882306E-3</v>
      </c>
      <c r="LO40" s="151">
        <v>3.5680869793408322E-3</v>
      </c>
      <c r="LP40" s="151">
        <v>3.5632886477195147E-3</v>
      </c>
      <c r="LQ40" s="151">
        <v>3.5585135575790672E-3</v>
      </c>
      <c r="LR40" s="151">
        <v>3.5537615669864477E-3</v>
      </c>
      <c r="LS40" s="151">
        <v>3.5490325353048158E-3</v>
      </c>
      <c r="LT40" s="151">
        <v>3.5443263231777844E-3</v>
      </c>
      <c r="LU40" s="151">
        <v>3.5396427925139373E-3</v>
      </c>
      <c r="LV40" s="151">
        <v>3.5349818064715575E-3</v>
      </c>
      <c r="LW40" s="151">
        <v>3.5303432294435865E-3</v>
      </c>
      <c r="LX40" s="151">
        <v>3.5257269270428326E-3</v>
      </c>
      <c r="LY40" s="151">
        <v>3.5211327660873691E-3</v>
      </c>
      <c r="LZ40" s="151">
        <v>3.5165606145861673E-3</v>
      </c>
      <c r="MA40" s="151">
        <v>3.5120103417249503E-3</v>
      </c>
      <c r="MB40" s="151">
        <v>3.5074818178522271E-3</v>
      </c>
      <c r="MC40" s="151">
        <v>3.5029749144655708E-3</v>
      </c>
      <c r="MD40" s="151">
        <v>3.4984895041980713E-3</v>
      </c>
      <c r="ME40" s="151">
        <v>3.494025460804997E-3</v>
      </c>
      <c r="MF40" s="151">
        <v>3.4895826591506461E-3</v>
      </c>
      <c r="MG40" s="151">
        <v>3.4851609751954116E-3</v>
      </c>
      <c r="MH40" s="151">
        <v>3.4807602859829889E-3</v>
      </c>
      <c r="MI40" s="151">
        <v>3.4763804696278243E-3</v>
      </c>
      <c r="MJ40" s="151">
        <v>3.4720214053027042E-3</v>
      </c>
      <c r="MK40" s="151">
        <v>3.467682973226539E-3</v>
      </c>
      <c r="ML40" s="151">
        <v>3.4633650546523308E-3</v>
      </c>
      <c r="MM40" s="151">
        <v>3.4590675318552865E-3</v>
      </c>
      <c r="MN40" s="151">
        <v>3.454790288121139E-3</v>
      </c>
      <c r="MO40" s="151">
        <v>3.4505332077345938E-3</v>
      </c>
      <c r="MP40" s="151">
        <v>3.4462961759679821E-3</v>
      </c>
      <c r="MQ40" s="151">
        <v>3.4420790790700394E-3</v>
      </c>
      <c r="MR40" s="151">
        <v>3.4378818042548596E-3</v>
      </c>
      <c r="MS40" s="151">
        <v>3.4337042396910067E-3</v>
      </c>
      <c r="MT40" s="151">
        <v>3.4295462744907668E-3</v>
      </c>
      <c r="MU40" s="151">
        <v>3.4254077986995736E-3</v>
      </c>
      <c r="MV40" s="151">
        <v>3.4212887032855533E-3</v>
      </c>
      <c r="MW40" s="151">
        <v>3.4171888801292336E-3</v>
      </c>
      <c r="MX40" s="151">
        <v>3.4131082220133979E-3</v>
      </c>
      <c r="MY40" s="151">
        <v>3.4090466226130668E-3</v>
      </c>
      <c r="MZ40" s="151">
        <v>3.4050039764856278E-3</v>
      </c>
      <c r="NA40" s="151">
        <v>3.4009801790611015E-3</v>
      </c>
      <c r="NB40" s="151">
        <v>3.396975126632533E-3</v>
      </c>
      <c r="NC40" s="151">
        <v>3.3929887163465277E-3</v>
      </c>
      <c r="ND40" s="151">
        <v>3.3890208461939087E-3</v>
      </c>
      <c r="NE40" s="151">
        <v>3.3850714150004935E-3</v>
      </c>
      <c r="NF40" s="151">
        <v>3.3811403224180249E-3</v>
      </c>
      <c r="NG40" s="151">
        <v>3.3772274689151806E-3</v>
      </c>
      <c r="NH40" s="151">
        <v>3.3733327557687542E-3</v>
      </c>
      <c r="NI40" s="151">
        <v>3.3694560850549182E-3</v>
      </c>
      <c r="NJ40" s="151">
        <v>3.3655973596406108E-3</v>
      </c>
      <c r="NK40" s="151">
        <v>3.3617564831750577E-3</v>
      </c>
      <c r="NL40" s="151">
        <v>3.3579333600813888E-3</v>
      </c>
      <c r="NM40" s="151">
        <v>3.3541278955483665E-3</v>
      </c>
      <c r="NN40" s="151">
        <v>3.3503399955222436E-3</v>
      </c>
      <c r="NO40" s="151">
        <v>3.346569566698696E-3</v>
      </c>
      <c r="NP40" s="151">
        <v>3.3428165165148992E-3</v>
      </c>
      <c r="NQ40" s="151">
        <v>3.3390807531416887E-3</v>
      </c>
      <c r="NR40" s="151">
        <v>3.3353621854758163E-3</v>
      </c>
      <c r="NS40" s="151">
        <v>3.3316607231323324E-3</v>
      </c>
      <c r="NT40" s="151">
        <v>3.3279762764370415E-3</v>
      </c>
      <c r="NU40" s="151">
        <v>3.3243087564190856E-3</v>
      </c>
      <c r="NV40" s="151">
        <v>3.3206580748035975E-3</v>
      </c>
      <c r="NW40" s="151">
        <v>3.3170241440044546E-3</v>
      </c>
      <c r="NX40" s="151">
        <v>3.3134068771171511E-3</v>
      </c>
      <c r="NY40" s="151">
        <v>3.3098061879117211E-3</v>
      </c>
      <c r="NZ40" s="151">
        <v>3.3062219908257962E-3</v>
      </c>
      <c r="OA40" s="151">
        <v>3.3026542009577209E-3</v>
      </c>
      <c r="OB40" s="151">
        <v>3.2991027340597621E-3</v>
      </c>
      <c r="OC40" s="151">
        <v>3.2955675065314285E-3</v>
      </c>
      <c r="OD40" s="151">
        <v>3.29204843541284E-3</v>
      </c>
      <c r="OE40" s="151">
        <v>3.2885454383782065E-3</v>
      </c>
      <c r="OF40" s="151">
        <v>3.2850584337293866E-3</v>
      </c>
      <c r="OG40" s="151">
        <v>3.2815873403895112E-3</v>
      </c>
      <c r="OH40" s="151">
        <v>3.2781320778967147E-3</v>
      </c>
      <c r="OI40" s="151">
        <v>3.2746925663979221E-3</v>
      </c>
      <c r="OJ40" s="151">
        <v>3.2712687266427199E-3</v>
      </c>
      <c r="OK40" s="151">
        <v>3.2678604799773179E-3</v>
      </c>
      <c r="OL40" s="151">
        <v>3.2644677483385665E-3</v>
      </c>
      <c r="OM40" s="158">
        <v>3.2610904542480666E-3</v>
      </c>
      <c r="ON40" s="158">
        <v>3.2577285208063088E-3</v>
      </c>
      <c r="OO40" s="158">
        <v>3.2543818716869832E-3</v>
      </c>
      <c r="OP40" s="158">
        <v>3.2510504311312515E-3</v>
      </c>
      <c r="OQ40" s="158">
        <v>3.2477341239421386E-3</v>
      </c>
      <c r="OR40" s="158">
        <v>3.2444328754790129E-3</v>
      </c>
      <c r="OS40" s="158">
        <v>3.2411466116520817E-3</v>
      </c>
      <c r="OT40" s="158">
        <v>3.2378752589170114E-3</v>
      </c>
      <c r="OU40" s="158">
        <v>3.2346187442695716E-3</v>
      </c>
      <c r="OV40" s="158">
        <v>3.2313769952403582E-3</v>
      </c>
      <c r="OW40" s="158">
        <v>3.2281499398895928E-3</v>
      </c>
      <c r="OX40" s="158">
        <v>3.2249375068019613E-3</v>
      </c>
      <c r="OY40" s="158">
        <v>3.221739625081539E-3</v>
      </c>
      <c r="OZ40" s="158">
        <v>3.2185562243467647E-3</v>
      </c>
      <c r="PA40" s="159">
        <v>3.2153872347254653E-3</v>
      </c>
      <c r="PB40" s="159">
        <v>3.2122325868499712E-3</v>
      </c>
      <c r="PC40" s="159">
        <v>3.2090922118522512E-3</v>
      </c>
      <c r="PD40" s="159">
        <v>3.2059660413591416E-3</v>
      </c>
      <c r="PE40" s="159">
        <v>3.202854007487611E-3</v>
      </c>
      <c r="PF40" s="159">
        <v>3.1997560428400785E-3</v>
      </c>
      <c r="PG40" s="159">
        <v>3.1966720804998071E-3</v>
      </c>
      <c r="PH40" s="159">
        <v>3.1936020540263422E-3</v>
      </c>
      <c r="PI40" s="159">
        <v>3.1905458974509837E-3</v>
      </c>
      <c r="PJ40" s="159">
        <v>3.1875035452723567E-3</v>
      </c>
      <c r="PK40" s="159">
        <v>3.1844749324519807E-3</v>
      </c>
      <c r="PL40" s="159">
        <v>3.1814599944099452E-3</v>
      </c>
      <c r="PM40" s="159">
        <v>3.1784586670205884E-3</v>
      </c>
      <c r="PN40" s="159">
        <v>3.1754708866082526E-3</v>
      </c>
      <c r="PO40" s="159">
        <v>3.1724965899430891E-3</v>
      </c>
      <c r="PP40" s="159">
        <v>3.1695357142368986E-3</v>
      </c>
      <c r="PQ40" s="159">
        <v>3.1665881971390318E-3</v>
      </c>
      <c r="PR40" s="159">
        <v>3.1636539767323389E-3</v>
      </c>
      <c r="PS40" s="159">
        <v>3.1607329915291403E-3</v>
      </c>
      <c r="PT40" s="159">
        <v>3.1578251804672895E-3</v>
      </c>
      <c r="PU40" s="159">
        <v>3.1549304829062408E-3</v>
      </c>
      <c r="PV40" s="159">
        <v>3.152048838623175E-3</v>
      </c>
      <c r="PW40" s="159">
        <v>3.1491801878091828E-3</v>
      </c>
      <c r="PX40" s="159">
        <v>3.1463244710654681E-3</v>
      </c>
      <c r="PY40" s="159">
        <v>3.1434816293996158E-3</v>
      </c>
      <c r="PZ40" s="159">
        <v>3.1406516042218934E-3</v>
      </c>
      <c r="QA40" s="159">
        <v>3.1378343373415808E-3</v>
      </c>
      <c r="QB40" s="159">
        <v>3.1350297709633766E-3</v>
      </c>
      <c r="QC40" s="159">
        <v>3.1322378476838042E-3</v>
      </c>
      <c r="QD40" s="159">
        <v>3.1294585104876937E-3</v>
      </c>
      <c r="QE40" s="159">
        <v>3.1266917027446771E-3</v>
      </c>
      <c r="QF40" s="159">
        <v>3.1239373682057313E-3</v>
      </c>
      <c r="QG40" s="159">
        <v>3.1211954509997764E-3</v>
      </c>
      <c r="QH40" s="159">
        <v>3.1184658956302769E-3</v>
      </c>
      <c r="QI40" s="159">
        <v>3.115748646971922E-3</v>
      </c>
      <c r="QJ40" s="159">
        <v>3.1130436502673077E-3</v>
      </c>
      <c r="QK40" s="159">
        <v>3.1103508511236746E-3</v>
      </c>
      <c r="QL40" s="159">
        <v>3.1076701955096786E-3</v>
      </c>
      <c r="QM40" s="159">
        <v>3.1050016297521953E-3</v>
      </c>
      <c r="QN40" s="159">
        <v>3.1023451005331593E-3</v>
      </c>
      <c r="QO40" s="159">
        <v>3.0997005548864432E-3</v>
      </c>
      <c r="QP40" s="159">
        <v>3.0970679401947556E-3</v>
      </c>
      <c r="QQ40" s="159">
        <v>3.0944472041866036E-3</v>
      </c>
      <c r="QR40" s="159">
        <v>3.0918382949332536E-3</v>
      </c>
      <c r="QS40" s="159">
        <v>3.0892411608457425E-3</v>
      </c>
      <c r="QT40" s="159">
        <v>3.0866557506719306E-3</v>
      </c>
      <c r="QU40" s="159">
        <v>3.0840820134935675E-3</v>
      </c>
      <c r="QV40" s="159">
        <v>3.0815198987233939E-3</v>
      </c>
      <c r="QW40" s="159">
        <v>3.0789693561022926E-3</v>
      </c>
      <c r="QX40" s="159">
        <v>3.0764303356964383E-3</v>
      </c>
      <c r="QY40" s="159">
        <v>3.0739027878945182E-3</v>
      </c>
      <c r="QZ40" s="159">
        <v>3.0713866634049449E-3</v>
      </c>
      <c r="RA40" s="159">
        <v>3.0688819132531119E-3</v>
      </c>
      <c r="RB40" s="159">
        <v>3.066388488778703E-3</v>
      </c>
      <c r="RC40" s="159">
        <v>3.0639063416329792E-3</v>
      </c>
      <c r="RD40" s="159">
        <v>3.0614354237761508E-3</v>
      </c>
      <c r="RE40" s="159">
        <v>3.0589756874747388E-3</v>
      </c>
      <c r="RF40" s="159">
        <v>3.0565270852989678E-3</v>
      </c>
      <c r="RG40" s="159">
        <v>3.0540895701202165E-3</v>
      </c>
      <c r="RH40" s="159">
        <v>3.0516630951084502E-3</v>
      </c>
      <c r="RI40" s="159">
        <v>3.0492476137297252E-3</v>
      </c>
      <c r="RJ40" s="159">
        <v>3.0468430797436817E-3</v>
      </c>
      <c r="RK40" s="159">
        <v>3.0444494472010863E-3</v>
      </c>
      <c r="RL40" s="159">
        <v>3.0420666704413933E-3</v>
      </c>
      <c r="RM40" s="159">
        <v>3.0396947040903289E-3</v>
      </c>
      <c r="RN40" s="159">
        <v>3.0373335030575055E-3</v>
      </c>
      <c r="RO40" s="159">
        <v>3.0349830225340603E-3</v>
      </c>
      <c r="RP40" s="159">
        <v>3.0326432179903062E-3</v>
      </c>
      <c r="RQ40" s="159">
        <v>3.0303140451734332E-3</v>
      </c>
      <c r="RR40" s="159">
        <v>3.0279954601052095E-3</v>
      </c>
      <c r="RS40" s="159">
        <v>3.0256874190797045E-3</v>
      </c>
      <c r="RT40" s="159">
        <v>3.0233898786610693E-3</v>
      </c>
      <c r="RU40" s="159">
        <v>3.0211027956812929E-3</v>
      </c>
      <c r="RV40" s="159">
        <v>3.0188261272380158E-3</v>
      </c>
      <c r="RW40" s="159">
        <v>3.0165598306923559E-3</v>
      </c>
      <c r="RX40" s="159">
        <v>3.0143038636667487E-3</v>
      </c>
      <c r="RY40" s="159">
        <v>3.012058184042822E-3</v>
      </c>
      <c r="RZ40" s="159">
        <v>3.0098227499592879E-3</v>
      </c>
      <c r="SA40" s="159">
        <v>3.0075975198098435E-3</v>
      </c>
      <c r="SB40" s="159">
        <v>3.0053824522411209E-3</v>
      </c>
      <c r="SC40" s="159">
        <v>3.0031775061506237E-3</v>
      </c>
      <c r="SD40" s="159">
        <v>3.0009826406847172E-3</v>
      </c>
      <c r="SE40" s="159">
        <v>2.998797815236617E-3</v>
      </c>
      <c r="SF40" s="159">
        <v>2.9966229894443962E-3</v>
      </c>
      <c r="SG40" s="159">
        <v>2.9944581231890377E-3</v>
      </c>
      <c r="SH40" s="159">
        <v>2.9923031765924746E-3</v>
      </c>
      <c r="SI40" s="159">
        <v>2.9901581100156725E-3</v>
      </c>
      <c r="SJ40" s="159">
        <v>2.9880228840567179E-3</v>
      </c>
      <c r="SK40" s="159">
        <v>2.9858974595489331E-3</v>
      </c>
      <c r="SL40" s="159">
        <v>2.9837817975590084E-3</v>
      </c>
      <c r="SM40" s="159">
        <v>2.9816758593851499E-3</v>
      </c>
      <c r="SN40" s="159">
        <v>2.9795796065552483E-3</v>
      </c>
      <c r="SO40" s="159">
        <v>2.9774930008250665E-3</v>
      </c>
      <c r="SP40" s="159">
        <v>2.975416004176439E-3</v>
      </c>
      <c r="SQ40" s="159">
        <v>2.9733485788154988E-3</v>
      </c>
      <c r="SR40" s="159">
        <v>2.971290687170911E-3</v>
      </c>
      <c r="SS40" s="159">
        <v>2.969242291892138E-3</v>
      </c>
      <c r="ST40" s="159">
        <v>2.9672033558477053E-3</v>
      </c>
      <c r="SU40" s="159">
        <v>2.9651738421234875E-3</v>
      </c>
      <c r="SV40" s="159">
        <v>2.9631537140210294E-3</v>
      </c>
      <c r="SW40" s="159">
        <v>2.9611429350558604E-3</v>
      </c>
      <c r="SX40" s="159">
        <v>2.9591414689558284E-3</v>
      </c>
      <c r="SY40" s="159">
        <v>2.9571492796594667E-3</v>
      </c>
      <c r="SZ40" s="159">
        <v>2.9551663313143661E-3</v>
      </c>
      <c r="TA40" s="159">
        <v>2.9531925882755427E-3</v>
      </c>
      <c r="TB40" s="159">
        <v>2.9512280151038706E-3</v>
      </c>
      <c r="TC40" s="159">
        <v>2.9492725765644721E-3</v>
      </c>
      <c r="TD40" s="159">
        <v>2.9473262376251697E-3</v>
      </c>
      <c r="TE40" s="159">
        <v>2.9453889634549289E-3</v>
      </c>
      <c r="TF40" s="159">
        <v>2.943460719422314E-3</v>
      </c>
      <c r="TG40" s="159">
        <v>2.9415414710939791E-3</v>
      </c>
      <c r="TH40" s="159">
        <v>2.9396311842331446E-3</v>
      </c>
      <c r="TI40" s="159">
        <v>2.9377298247981222E-3</v>
      </c>
      <c r="TJ40" s="159">
        <v>2.9358373589408238E-3</v>
      </c>
      <c r="TK40" s="159">
        <v>2.9339537530052883E-3</v>
      </c>
      <c r="TL40" s="159">
        <v>2.9320789735262556E-3</v>
      </c>
      <c r="TM40" s="159">
        <v>2.9302129872277004E-3</v>
      </c>
      <c r="TN40" s="159">
        <v>2.9283557610214261E-3</v>
      </c>
      <c r="TO40" s="159">
        <v>2.9265072620056534E-3</v>
      </c>
      <c r="TP40" s="159">
        <v>2.9246674574636066E-3</v>
      </c>
      <c r="TQ40" s="159">
        <v>2.922836314862154E-3</v>
      </c>
      <c r="TR40" s="159">
        <v>2.9210138018504073E-3</v>
      </c>
      <c r="TS40" s="159">
        <v>2.9191998862583921E-3</v>
      </c>
      <c r="TT40" s="159">
        <v>2.9173945360956811E-3</v>
      </c>
      <c r="TU40" s="159">
        <v>2.9155977195500647E-3</v>
      </c>
      <c r="TV40" s="159">
        <v>2.9138094049862371E-3</v>
      </c>
      <c r="TW40" s="159">
        <v>2.9120295609444792E-3</v>
      </c>
      <c r="TX40" s="159">
        <v>2.9102581561393625E-3</v>
      </c>
      <c r="TY40" s="159">
        <v>2.9084951594584695E-3</v>
      </c>
      <c r="TZ40" s="159">
        <v>2.9067405399611102E-3</v>
      </c>
      <c r="UA40" s="159">
        <v>2.9049942668770744E-3</v>
      </c>
      <c r="UB40" s="159">
        <v>2.9032563096053742E-3</v>
      </c>
      <c r="UC40" s="159">
        <v>2.9015266377129933E-3</v>
      </c>
      <c r="UD40" s="159">
        <v>2.899805220933689E-3</v>
      </c>
      <c r="UE40" s="159">
        <v>2.8980920291667477E-3</v>
      </c>
      <c r="UF40" s="159">
        <v>2.903454545454542E-3</v>
      </c>
      <c r="UG40" s="159">
        <v>2.9018257713248601E-3</v>
      </c>
      <c r="UH40" s="159">
        <v>2.900202898550721E-3</v>
      </c>
      <c r="UI40" s="159">
        <v>2.8985858951175369E-3</v>
      </c>
      <c r="UJ40" s="159">
        <v>2.8969747292418736E-3</v>
      </c>
      <c r="UK40" s="159">
        <v>2.8953693693693659E-3</v>
      </c>
      <c r="UL40" s="159">
        <v>2.8937697841726583E-3</v>
      </c>
      <c r="UM40" s="159">
        <v>2.8921759425493683E-3</v>
      </c>
      <c r="UN40" s="159">
        <v>2.890587813620068E-3</v>
      </c>
      <c r="UO40" s="159">
        <v>2.8890053667262935E-3</v>
      </c>
      <c r="UP40" s="159">
        <v>2.8874285714285681E-3</v>
      </c>
      <c r="UQ40" s="159">
        <v>2.8858573975044529E-3</v>
      </c>
      <c r="UR40" s="159">
        <v>2.8842918149466156E-3</v>
      </c>
      <c r="US40" s="159">
        <v>2.8827317939609199E-3</v>
      </c>
      <c r="UT40" s="159">
        <v>2.8811773049645349E-3</v>
      </c>
      <c r="UU40" s="159">
        <v>2.8796283185840671E-3</v>
      </c>
      <c r="UV40" s="159">
        <v>2.8780848056537069E-3</v>
      </c>
      <c r="UW40" s="159">
        <v>2.8765467372134004E-3</v>
      </c>
      <c r="UX40" s="159">
        <v>2.8750140845070389E-3</v>
      </c>
      <c r="UY40" s="159">
        <v>2.8734868189806639E-3</v>
      </c>
      <c r="UZ40" s="159">
        <v>2.8719649122806979E-3</v>
      </c>
      <c r="VA40" s="159">
        <v>2.8704483362521852E-3</v>
      </c>
      <c r="VB40" s="159">
        <v>2.868937062937059E-3</v>
      </c>
      <c r="VC40" s="159">
        <v>2.8674310645724222E-3</v>
      </c>
      <c r="VD40" s="159">
        <v>2.8659303135888463E-3</v>
      </c>
      <c r="VE40" s="159">
        <v>2.8644347826086917E-3</v>
      </c>
      <c r="VF40" s="159">
        <v>2.8629444444444405E-3</v>
      </c>
      <c r="VG40" s="159">
        <v>2.86145927209705E-3</v>
      </c>
      <c r="VH40" s="159">
        <v>2.8599792387543218E-3</v>
      </c>
      <c r="VI40" s="159">
        <v>2.8585043177892884E-3</v>
      </c>
      <c r="VJ40" s="159">
        <v>2.857034482758617E-3</v>
      </c>
      <c r="VK40" s="159">
        <v>2.8555697074010289E-3</v>
      </c>
      <c r="VL40" s="159">
        <v>2.8541099656357351E-3</v>
      </c>
      <c r="VM40" s="159">
        <v>2.8526552315608885E-3</v>
      </c>
      <c r="VN40" s="159">
        <v>2.8512054794520509E-3</v>
      </c>
      <c r="VO40" s="159">
        <v>2.8497606837606798E-3</v>
      </c>
      <c r="VP40" s="159">
        <v>2.8483208191126242E-3</v>
      </c>
      <c r="VQ40" s="159">
        <v>2.8468858603066406E-3</v>
      </c>
      <c r="VR40" s="159">
        <v>2.8454557823129212E-3</v>
      </c>
      <c r="VS40" s="159">
        <v>2.8440305602716433E-3</v>
      </c>
      <c r="VT40" s="159">
        <v>2.8426101694915217E-3</v>
      </c>
      <c r="VU40" s="159">
        <v>2.841194585448389E-3</v>
      </c>
      <c r="VV40" s="159">
        <v>2.8397837837837803E-3</v>
      </c>
      <c r="VW40" s="159">
        <v>2.8383777403035377E-3</v>
      </c>
      <c r="VX40" s="159">
        <v>2.8369764309764275E-3</v>
      </c>
      <c r="VY40" s="159">
        <v>2.8355798319327692E-3</v>
      </c>
      <c r="VZ40" s="159">
        <v>2.8341879194630835E-3</v>
      </c>
      <c r="WA40" s="159">
        <v>2.8328006700167464E-3</v>
      </c>
      <c r="WB40" s="159">
        <v>2.8314180602006648E-3</v>
      </c>
      <c r="WC40" s="159">
        <v>2.8300400667779588E-3</v>
      </c>
      <c r="WD40" s="159">
        <v>2.8286666666666625E-3</v>
      </c>
      <c r="WE40" s="152">
        <v>2.827297836938436E-3</v>
      </c>
      <c r="WF40" s="152">
        <v>2.825933554817276E-3</v>
      </c>
      <c r="WG40" s="152">
        <v>2.8245737976782754E-3</v>
      </c>
      <c r="WH40" s="152">
        <v>2.8232185430463576E-3</v>
      </c>
      <c r="WI40" s="152">
        <v>2.8218677685950409E-3</v>
      </c>
      <c r="WJ40" s="152">
        <v>2.8205214521452144E-3</v>
      </c>
      <c r="WK40" s="152">
        <v>2.8191795716639208E-3</v>
      </c>
      <c r="WL40" s="152">
        <v>2.8178421052631577E-3</v>
      </c>
      <c r="WM40" s="152">
        <v>2.816509031198686E-3</v>
      </c>
      <c r="WN40" s="152">
        <v>2.8151803278688523E-3</v>
      </c>
      <c r="WO40" s="152">
        <v>2.8138559738134206E-3</v>
      </c>
      <c r="WP40" s="152">
        <v>2.8125359477124178E-3</v>
      </c>
      <c r="WQ40" s="152">
        <v>2.811220228384992E-3</v>
      </c>
      <c r="WR40" s="152">
        <v>2.8099087947882732E-3</v>
      </c>
      <c r="WS40" s="153">
        <v>2.8086016260162601E-3</v>
      </c>
      <c r="WT40" s="153">
        <v>2.8072987012987011E-3</v>
      </c>
      <c r="WU40" s="153">
        <v>2.8059999999999995E-3</v>
      </c>
      <c r="WV40" s="153">
        <v>2.8047055016181227E-3</v>
      </c>
      <c r="WW40" s="153">
        <v>2.8034151857835215E-3</v>
      </c>
      <c r="WX40" s="153">
        <v>2.8021290322580638E-3</v>
      </c>
      <c r="WY40" s="153">
        <v>2.8008470209339772E-3</v>
      </c>
      <c r="WZ40" s="153">
        <v>2.7995691318327969E-3</v>
      </c>
      <c r="XA40" s="153">
        <v>2.7982953451043337E-3</v>
      </c>
      <c r="XB40" s="153">
        <v>2.7970256410256404E-3</v>
      </c>
      <c r="XC40" s="153">
        <v>2.7957599999999996E-3</v>
      </c>
      <c r="XD40" s="153">
        <v>2.7944984025559099E-3</v>
      </c>
      <c r="XE40" s="153">
        <v>2.793240829346092E-3</v>
      </c>
      <c r="XF40" s="153">
        <v>2.7919872611464965E-3</v>
      </c>
      <c r="XG40" s="153">
        <v>2.790737678855325E-3</v>
      </c>
      <c r="XH40" s="153">
        <v>2.7894920634920629E-3</v>
      </c>
      <c r="XI40" s="153">
        <v>2.7882503961965126E-3</v>
      </c>
      <c r="XJ40" s="153">
        <v>2.7870126582278474E-3</v>
      </c>
      <c r="XK40" s="153">
        <v>2.7857788309636642E-3</v>
      </c>
      <c r="XL40" s="153">
        <v>2.7845488958990528E-3</v>
      </c>
      <c r="XM40" s="153">
        <v>2.7833228346456685E-3</v>
      </c>
      <c r="XN40" s="153">
        <v>2.7821006289308172E-3</v>
      </c>
      <c r="XO40" s="153">
        <v>2.7808822605965454E-3</v>
      </c>
      <c r="XP40" s="153">
        <v>2.7796677115987456E-3</v>
      </c>
      <c r="XQ40" s="153">
        <v>2.7784569640062588E-3</v>
      </c>
      <c r="XR40" s="153">
        <v>2.7772499999999993E-3</v>
      </c>
      <c r="XS40" s="153">
        <v>2.7760468018720743E-3</v>
      </c>
      <c r="XT40" s="153">
        <v>2.7748473520249218E-3</v>
      </c>
      <c r="XU40" s="153">
        <v>2.7736516329704506E-3</v>
      </c>
      <c r="XV40" s="153">
        <v>2.7724596273291922E-3</v>
      </c>
      <c r="XW40" s="153">
        <v>2.7712713178294568E-3</v>
      </c>
      <c r="XX40" s="153">
        <v>2.7700866873065009E-3</v>
      </c>
      <c r="XY40" s="153">
        <v>2.7689057187016996E-3</v>
      </c>
      <c r="XZ40" s="153">
        <v>2.7677283950617282E-3</v>
      </c>
      <c r="YA40" s="153">
        <v>2.7665546995377503E-3</v>
      </c>
      <c r="YB40" s="153">
        <v>2.7653846153846153E-3</v>
      </c>
      <c r="YC40" s="153">
        <v>2.764218125960062E-3</v>
      </c>
      <c r="YD40" s="153">
        <v>2.7630552147239261E-3</v>
      </c>
      <c r="YE40" s="153">
        <v>2.761895865237366E-3</v>
      </c>
      <c r="YF40" s="153">
        <v>2.7607400611620795E-3</v>
      </c>
      <c r="YG40" s="153">
        <v>2.7595877862595427E-3</v>
      </c>
      <c r="YH40" s="153">
        <v>2.7584390243902447E-3</v>
      </c>
      <c r="YI40" s="153">
        <v>2.7572937595129383E-3</v>
      </c>
      <c r="YJ40" s="153">
        <v>2.756151975683891E-3</v>
      </c>
      <c r="YK40" s="153">
        <v>2.7550136570561462E-3</v>
      </c>
      <c r="YL40" s="153">
        <v>2.7538787878787887E-3</v>
      </c>
      <c r="YM40" s="153">
        <v>2.7527473524962187E-3</v>
      </c>
      <c r="YN40" s="153">
        <v>2.7516193353474328E-3</v>
      </c>
      <c r="YO40" s="153">
        <v>2.7504947209653101E-3</v>
      </c>
      <c r="YP40" s="153">
        <v>2.7493734939759047E-3</v>
      </c>
      <c r="YQ40" s="153">
        <v>2.7482556390977454E-3</v>
      </c>
      <c r="YR40" s="153">
        <v>2.7471411411411424E-3</v>
      </c>
      <c r="YS40" s="153">
        <v>2.7460299850074975E-3</v>
      </c>
      <c r="YT40" s="153">
        <v>2.7449221556886238E-3</v>
      </c>
      <c r="YU40" s="153">
        <v>2.7438176382660702E-3</v>
      </c>
      <c r="YV40" s="153">
        <v>2.7427164179104489E-3</v>
      </c>
      <c r="YW40" s="153">
        <v>2.7416184798807765E-3</v>
      </c>
      <c r="YX40" s="153">
        <v>2.7405238095238112E-3</v>
      </c>
      <c r="YY40" s="153">
        <v>2.7394323922734043E-3</v>
      </c>
      <c r="YZ40" s="153">
        <v>2.7383442136498532E-3</v>
      </c>
      <c r="ZA40" s="153">
        <v>2.7372592592592609E-3</v>
      </c>
      <c r="ZB40" s="153">
        <v>2.7361775147929012E-3</v>
      </c>
      <c r="ZC40" s="153">
        <v>2.7350989660265895E-3</v>
      </c>
      <c r="ZD40" s="153">
        <v>2.7340235988200607E-3</v>
      </c>
      <c r="ZE40" s="153">
        <v>2.7329513991163489E-3</v>
      </c>
      <c r="ZF40" s="153">
        <v>2.7318823529411786E-3</v>
      </c>
      <c r="ZG40" s="153">
        <v>2.7308164464023513E-3</v>
      </c>
      <c r="ZH40" s="153">
        <v>2.7297536656891515E-3</v>
      </c>
      <c r="ZI40" s="153">
        <v>2.7286939970717445E-3</v>
      </c>
      <c r="ZJ40" s="153">
        <v>2.7276374269005867E-3</v>
      </c>
      <c r="ZK40" s="153">
        <v>2.7265839416058413E-3</v>
      </c>
      <c r="ZL40" s="153">
        <v>2.7255335276967952E-3</v>
      </c>
      <c r="ZM40" s="153">
        <v>2.7244861717612835E-3</v>
      </c>
      <c r="ZN40" s="153">
        <v>2.7234418604651185E-3</v>
      </c>
      <c r="ZO40" s="153">
        <v>2.7224005805515259E-3</v>
      </c>
      <c r="ZP40" s="153">
        <v>2.7213623188405821E-3</v>
      </c>
      <c r="ZQ40" s="153">
        <v>2.7203270622286569E-3</v>
      </c>
      <c r="ZR40" s="153">
        <v>2.7192947976878634E-3</v>
      </c>
      <c r="ZS40" s="153">
        <v>2.7182655122655148E-3</v>
      </c>
      <c r="ZT40" s="153">
        <v>2.7172391930835758E-3</v>
      </c>
      <c r="ZU40" s="153">
        <v>2.7162158273381322E-3</v>
      </c>
      <c r="ZV40" s="153">
        <v>2.7151954022988532E-3</v>
      </c>
      <c r="ZW40" s="153">
        <v>2.7141779053084674E-3</v>
      </c>
      <c r="ZX40" s="153">
        <v>2.7131633237822378E-3</v>
      </c>
      <c r="ZY40" s="153">
        <v>2.7121516452074425E-3</v>
      </c>
      <c r="ZZ40" s="153">
        <v>2.7111428571428599E-3</v>
      </c>
      <c r="AAA40" s="153">
        <v>2.7101369472182623E-3</v>
      </c>
      <c r="AAB40" s="153">
        <v>2.7091339031339061E-3</v>
      </c>
      <c r="AAC40" s="153">
        <v>2.7081337126600314E-3</v>
      </c>
      <c r="AAD40" s="153">
        <v>2.7071363636363664E-3</v>
      </c>
      <c r="AAE40" s="153">
        <v>2.7061418439716343E-3</v>
      </c>
      <c r="AAF40" s="153">
        <v>2.7051501416430622E-3</v>
      </c>
      <c r="AAG40" s="153">
        <v>2.7041612446959012E-3</v>
      </c>
      <c r="AAH40" s="153">
        <v>2.7031751412429413E-3</v>
      </c>
      <c r="AAI40" s="153">
        <v>2.702191819464037E-3</v>
      </c>
      <c r="AAJ40" s="153">
        <v>2.7012112676056371E-3</v>
      </c>
      <c r="AAK40" s="153">
        <v>2.7002334739803131E-3</v>
      </c>
      <c r="AAL40" s="153">
        <v>2.6992584269662956E-3</v>
      </c>
      <c r="AAM40" s="153">
        <v>2.6982861150070159E-3</v>
      </c>
      <c r="AAN40" s="153">
        <v>2.6973165266106478E-3</v>
      </c>
      <c r="AAO40" s="153">
        <v>2.6963496503496541E-3</v>
      </c>
      <c r="AAP40" s="153">
        <v>2.6953854748603388E-3</v>
      </c>
      <c r="AAQ40" s="153">
        <v>2.6944239888424025E-3</v>
      </c>
      <c r="AAR40" s="153">
        <v>2.6934651810584997E-3</v>
      </c>
      <c r="AAS40" s="153">
        <v>2.6925090403338002E-3</v>
      </c>
      <c r="AAT40" s="153">
        <v>2.6915555555555594E-3</v>
      </c>
      <c r="AAU40" s="153">
        <v>2.6906047156726809E-3</v>
      </c>
      <c r="AAV40" s="153">
        <v>2.6896565096952946E-3</v>
      </c>
      <c r="AAW40" s="153">
        <v>2.6887109266943332E-3</v>
      </c>
      <c r="AAX40" s="153">
        <v>2.687767955801109E-3</v>
      </c>
      <c r="AAY40" s="153">
        <v>2.6868275862069E-3</v>
      </c>
      <c r="AAZ40" s="153">
        <v>2.6858898071625385E-3</v>
      </c>
      <c r="ABA40" s="153">
        <v>2.6849546079779959E-3</v>
      </c>
      <c r="ABB40" s="153">
        <v>2.684021978021982E-3</v>
      </c>
      <c r="ABC40" s="153">
        <v>2.683091906721541E-3</v>
      </c>
      <c r="ABD40" s="153">
        <v>2.6821643835616481E-3</v>
      </c>
      <c r="ABE40" s="153">
        <v>2.6812393980848192E-3</v>
      </c>
      <c r="ABF40" s="153">
        <v>2.6803169398907146E-3</v>
      </c>
      <c r="ABG40" s="153">
        <v>2.679396998635748E-3</v>
      </c>
      <c r="ABH40" s="153">
        <v>2.6784795640327017E-3</v>
      </c>
      <c r="ABI40" s="153">
        <v>2.6775646258503445E-3</v>
      </c>
      <c r="ABJ40" s="153">
        <v>2.6766521739130479E-3</v>
      </c>
      <c r="ABK40" s="153">
        <v>2.6757421981004116E-3</v>
      </c>
      <c r="ABL40" s="153">
        <v>2.6748346883468882E-3</v>
      </c>
      <c r="ABM40" s="153">
        <v>2.6739296346414121E-3</v>
      </c>
      <c r="ABN40" s="153">
        <v>2.6730270270270318E-3</v>
      </c>
      <c r="ABO40" s="153">
        <v>2.6721268556005443E-3</v>
      </c>
      <c r="ABP40" s="153">
        <v>2.6712291105121344E-3</v>
      </c>
      <c r="ABQ40" s="153">
        <v>2.6703337819650114E-3</v>
      </c>
      <c r="ABR40" s="153">
        <v>2.6694408602150588E-3</v>
      </c>
      <c r="ABS40" s="153">
        <v>2.6685503355704742E-3</v>
      </c>
      <c r="ABT40" s="153">
        <v>2.6676621983914256E-3</v>
      </c>
      <c r="ABU40" s="153">
        <v>2.6667764390896969E-3</v>
      </c>
      <c r="ABV40" s="153">
        <v>2.6658930481283471E-3</v>
      </c>
      <c r="ABW40" s="153">
        <v>2.665012016021367E-3</v>
      </c>
      <c r="ABX40" s="153">
        <v>2.6641333333333383E-3</v>
      </c>
      <c r="ABY40" s="153">
        <v>2.6632569906790992E-3</v>
      </c>
      <c r="ABZ40" s="153">
        <v>2.6623829787234092E-3</v>
      </c>
      <c r="ACA40" s="153">
        <v>2.6615112881806157E-3</v>
      </c>
      <c r="ACB40" s="153">
        <v>2.6606419098143285E-3</v>
      </c>
      <c r="ACC40" s="153">
        <v>2.6597748344370912E-3</v>
      </c>
      <c r="ACD40" s="153">
        <v>2.6589100529100583E-3</v>
      </c>
      <c r="ACE40" s="153">
        <v>2.6580475561426738E-3</v>
      </c>
      <c r="ACF40" s="153">
        <v>2.6571873350923537E-3</v>
      </c>
      <c r="ACG40" s="153">
        <v>2.6563293807641687E-3</v>
      </c>
      <c r="ACH40" s="153">
        <v>2.6554736842105322E-3</v>
      </c>
      <c r="ACI40" s="153">
        <v>2.6546202365308859E-3</v>
      </c>
      <c r="ACJ40" s="153">
        <v>2.6537690288713969E-3</v>
      </c>
      <c r="ACK40" s="153">
        <v>2.6529200524246449E-3</v>
      </c>
      <c r="ACL40" s="153">
        <v>2.6520732984293251E-3</v>
      </c>
      <c r="ACM40" s="153">
        <v>2.6512287581699403E-3</v>
      </c>
      <c r="ACN40" s="153">
        <v>2.6503864229765069E-3</v>
      </c>
      <c r="ACO40" s="153">
        <v>2.6495462842242557E-3</v>
      </c>
      <c r="ACP40" s="153">
        <v>2.6487083333333388E-3</v>
      </c>
      <c r="ACQ40" s="153">
        <v>2.6478725617685361E-3</v>
      </c>
      <c r="ACR40" s="153">
        <v>2.6470389610389667E-3</v>
      </c>
      <c r="ACS40" s="153">
        <v>2.6462075226978011E-3</v>
      </c>
      <c r="ACT40" s="153">
        <v>2.6453782383419745E-3</v>
      </c>
      <c r="ACU40" s="153">
        <v>2.6445510996119075E-3</v>
      </c>
      <c r="ACV40" s="153">
        <v>2.6437260981912202E-3</v>
      </c>
      <c r="ACW40" s="153">
        <v>2.6429032258064576E-3</v>
      </c>
      <c r="ACX40" s="153">
        <v>2.6420824742268102E-3</v>
      </c>
      <c r="ACY40" s="153">
        <v>2.6412638352638412E-3</v>
      </c>
      <c r="ACZ40" s="153">
        <v>2.6404473007712141E-3</v>
      </c>
      <c r="ADA40" s="153">
        <v>2.6396328626444223E-3</v>
      </c>
      <c r="ADB40" s="153">
        <v>2.6388205128205187E-3</v>
      </c>
      <c r="ADC40" s="153">
        <v>2.638010243277855E-3</v>
      </c>
      <c r="ADD40" s="153">
        <v>2.6372020460358114E-3</v>
      </c>
      <c r="ADE40" s="153">
        <v>2.63639591315454E-3</v>
      </c>
      <c r="ADF40" s="153">
        <v>2.6355918367346998E-3</v>
      </c>
      <c r="ADG40" s="153">
        <v>2.6347898089172038E-3</v>
      </c>
      <c r="ADH40" s="153">
        <v>2.6339898218829577E-3</v>
      </c>
      <c r="ADI40" s="153">
        <v>2.633191867852611E-3</v>
      </c>
      <c r="ADJ40" s="153">
        <v>2.6323959390863005E-3</v>
      </c>
      <c r="ADK40" s="153">
        <v>2.6316020278834029E-3</v>
      </c>
      <c r="ADL40" s="153">
        <v>2.6308101265822849E-3</v>
      </c>
      <c r="ADM40" s="153">
        <v>2.630020227560057E-3</v>
      </c>
      <c r="ADN40" s="153">
        <v>2.6292323232323294E-3</v>
      </c>
      <c r="ADO40" s="153">
        <v>2.6284464060529699E-3</v>
      </c>
      <c r="ADP40" s="153">
        <v>2.6276624685138607E-3</v>
      </c>
      <c r="ADQ40" s="153">
        <v>2.6268805031446608E-3</v>
      </c>
      <c r="ADR40" s="153">
        <v>2.6261005025125695E-3</v>
      </c>
      <c r="ADS40" s="153">
        <v>2.625322459222089E-3</v>
      </c>
      <c r="ADT40" s="153">
        <v>2.6245463659147934E-3</v>
      </c>
      <c r="ADU40" s="153">
        <v>2.6237722152690928E-3</v>
      </c>
      <c r="ADV40" s="152">
        <v>2.6230000000000064E-3</v>
      </c>
      <c r="ADW40" s="569"/>
    </row>
    <row r="41" spans="1:803" s="488" customFormat="1" x14ac:dyDescent="0.3">
      <c r="A41" s="570">
        <v>4</v>
      </c>
      <c r="B41" s="162" t="s">
        <v>2533</v>
      </c>
      <c r="C41" s="150">
        <v>5.396857584953201E-3</v>
      </c>
      <c r="D41" s="150">
        <v>4.8391549574218849E-3</v>
      </c>
      <c r="E41" s="150">
        <v>4.5133240802867043E-3</v>
      </c>
      <c r="F41" s="150">
        <v>4.2824263298905686E-3</v>
      </c>
      <c r="G41" s="150">
        <v>4.1035466275313156E-3</v>
      </c>
      <c r="H41" s="150">
        <v>3.9575694527553881E-3</v>
      </c>
      <c r="I41" s="150">
        <v>3.8342980048146182E-3</v>
      </c>
      <c r="J41" s="150">
        <v>3.7276457023592531E-3</v>
      </c>
      <c r="K41" s="150">
        <v>3.6336865756202079E-3</v>
      </c>
      <c r="L41" s="150">
        <v>3.5497399999999996E-3</v>
      </c>
      <c r="M41" s="150">
        <v>3.4738939950777143E-3</v>
      </c>
      <c r="N41" s="150">
        <v>3.4047368252240729E-3</v>
      </c>
      <c r="O41" s="150">
        <v>3.3411964028392024E-3</v>
      </c>
      <c r="P41" s="150">
        <v>3.2824393772833021E-3</v>
      </c>
      <c r="Q41" s="151">
        <v>3.2278051228648193E-3</v>
      </c>
      <c r="R41" s="151">
        <v>3.176761074827937E-3</v>
      </c>
      <c r="S41" s="151">
        <v>3.1288716296438901E-3</v>
      </c>
      <c r="T41" s="151">
        <v>3.0837759480888917E-3</v>
      </c>
      <c r="U41" s="151">
        <v>3.041171767745049E-3</v>
      </c>
      <c r="V41" s="151">
        <v>3.0008033724686837E-3</v>
      </c>
      <c r="W41" s="151">
        <v>2.9624525001481212E-3</v>
      </c>
      <c r="X41" s="151">
        <v>2.9259313675463975E-3</v>
      </c>
      <c r="Y41" s="151">
        <v>2.891077246914306E-3</v>
      </c>
      <c r="Z41" s="151">
        <v>2.8577481976927561E-3</v>
      </c>
      <c r="AA41" s="151">
        <v>2.8258196701094309E-3</v>
      </c>
      <c r="AB41" s="151">
        <v>2.7951817753078855E-3</v>
      </c>
      <c r="AC41" s="151">
        <v>2.7657370709537111E-3</v>
      </c>
      <c r="AD41" s="151">
        <v>2.737398749751986E-3</v>
      </c>
      <c r="AE41" s="151">
        <v>2.7100891459841026E-3</v>
      </c>
      <c r="AF41" s="151">
        <v>2.6837384953335031E-3</v>
      </c>
      <c r="AG41" s="151">
        <v>2.6582838981381723E-3</v>
      </c>
      <c r="AH41" s="151">
        <v>2.6336684472966203E-3</v>
      </c>
      <c r="AI41" s="151">
        <v>2.6098404904112173E-3</v>
      </c>
      <c r="AJ41" s="151">
        <v>2.5867530021125747E-3</v>
      </c>
      <c r="AK41" s="151">
        <v>2.5643630473927326E-3</v>
      </c>
      <c r="AL41" s="151">
        <v>2.5426313205575758E-3</v>
      </c>
      <c r="AM41" s="151">
        <v>2.521521747361955E-3</v>
      </c>
      <c r="AN41" s="151">
        <v>2.5010011402137335E-3</v>
      </c>
      <c r="AO41" s="151">
        <v>2.4810388981727051E-3</v>
      </c>
      <c r="AP41" s="151">
        <v>2.4616067449373677E-3</v>
      </c>
      <c r="AQ41" s="151">
        <v>2.442678499189528E-3</v>
      </c>
      <c r="AR41" s="151">
        <v>2.4242298726168056E-3</v>
      </c>
      <c r="AS41" s="151">
        <v>2.4062382917041888E-3</v>
      </c>
      <c r="AT41" s="151">
        <v>2.3886827400150818E-3</v>
      </c>
      <c r="AU41" s="151">
        <v>2.3715436181983231E-3</v>
      </c>
      <c r="AV41" s="151">
        <v>2.3548026193829902E-3</v>
      </c>
      <c r="AW41" s="151">
        <v>2.3384426179748935E-3</v>
      </c>
      <c r="AX41" s="151">
        <v>2.3224475701614407E-3</v>
      </c>
      <c r="AY41" s="151">
        <v>2.3068024246760358E-3</v>
      </c>
      <c r="AZ41" s="151">
        <v>2.291493042578115E-3</v>
      </c>
      <c r="BA41" s="151">
        <v>2.2765061249773945E-3</v>
      </c>
      <c r="BB41" s="151">
        <v>2.2618291477765704E-3</v>
      </c>
      <c r="BC41" s="151">
        <v>2.2474503026301911E-3</v>
      </c>
      <c r="BD41" s="151">
        <v>2.2333584434223955E-3</v>
      </c>
      <c r="BE41" s="151">
        <v>2.2195430376558294E-3</v>
      </c>
      <c r="BF41" s="151">
        <v>2.2059941222206704E-3</v>
      </c>
      <c r="BG41" s="151">
        <v>2.1927022630785537E-3</v>
      </c>
      <c r="BH41" s="151">
        <v>2.1796585184527873E-3</v>
      </c>
      <c r="BI41" s="151">
        <v>2.1668544051651915E-3</v>
      </c>
      <c r="BJ41" s="151">
        <v>2.1542818678021883E-3</v>
      </c>
      <c r="BK41" s="151">
        <v>2.1419332504295126E-3</v>
      </c>
      <c r="BL41" s="151">
        <v>2.1298012706068574E-3</v>
      </c>
      <c r="BM41" s="151">
        <v>2.1178789954816256E-3</v>
      </c>
      <c r="BN41" s="151">
        <v>2.1061598197653058E-3</v>
      </c>
      <c r="BO41" s="151">
        <v>2.0946374454173179E-3</v>
      </c>
      <c r="BP41" s="151">
        <v>2.0833058628799022E-3</v>
      </c>
      <c r="BQ41" s="151">
        <v>2.0721593337240827E-3</v>
      </c>
      <c r="BR41" s="151">
        <v>2.0611923745812596E-3</v>
      </c>
      <c r="BS41" s="151">
        <v>2.0503997422478101E-3</v>
      </c>
      <c r="BT41" s="151">
        <v>2.0397764198614179E-3</v>
      </c>
      <c r="BU41" s="151">
        <v>2.0293176040579015E-3</v>
      </c>
      <c r="BV41" s="151">
        <v>2.0190186930262605E-3</v>
      </c>
      <c r="BW41" s="151">
        <v>2.0088752753875984E-3</v>
      </c>
      <c r="BX41" s="151">
        <v>1.998883119830641E-3</v>
      </c>
      <c r="BY41" s="151">
        <v>1.9890381654429357E-3</v>
      </c>
      <c r="BZ41" s="151">
        <v>1.9793365126824186E-3</v>
      </c>
      <c r="CA41" s="151">
        <v>1.9697744149391326E-3</v>
      </c>
      <c r="CB41" s="151">
        <v>1.9603482706413906E-3</v>
      </c>
      <c r="CC41" s="151">
        <v>1.9510546158647824E-3</v>
      </c>
      <c r="CD41" s="151">
        <v>1.9418901174060529E-3</v>
      </c>
      <c r="CE41" s="151">
        <v>1.9328515662872161E-3</v>
      </c>
      <c r="CF41" s="151">
        <v>1.9239358716582136E-3</v>
      </c>
      <c r="CG41" s="151">
        <v>1.9151400550691438E-3</v>
      </c>
      <c r="CH41" s="151">
        <v>1.9064612450854911E-3</v>
      </c>
      <c r="CI41" s="151">
        <v>1.8978966722220066E-3</v>
      </c>
      <c r="CJ41" s="151">
        <v>1.8894436641728747E-3</v>
      </c>
      <c r="CK41" s="151">
        <v>1.8810996413176071E-3</v>
      </c>
      <c r="CL41" s="151">
        <v>1.8728621124837674E-3</v>
      </c>
      <c r="CM41" s="151">
        <v>1.864728670949097E-3</v>
      </c>
      <c r="CN41" s="151">
        <v>1.856696990667008E-3</v>
      </c>
      <c r="CO41" s="151">
        <v>1.8487648227006207E-3</v>
      </c>
      <c r="CP41" s="151">
        <v>1.8409299918516755E-3</v>
      </c>
      <c r="CQ41" s="151">
        <v>1.8331903934716773E-3</v>
      </c>
      <c r="CR41" s="151">
        <v>1.8255439904435789E-3</v>
      </c>
      <c r="CS41" s="151">
        <v>1.817988810323166E-3</v>
      </c>
      <c r="CT41" s="151">
        <v>1.8105229426301256E-3</v>
      </c>
      <c r="CU41" s="151">
        <v>1.8031445362794757E-3</v>
      </c>
      <c r="CV41" s="151">
        <v>1.7958517971447211E-3</v>
      </c>
      <c r="CW41" s="151">
        <v>1.7886429857447228E-3</v>
      </c>
      <c r="CX41" s="151">
        <v>1.7815164150468002E-3</v>
      </c>
      <c r="CY41" s="150">
        <v>1.7744704483791467E-3</v>
      </c>
      <c r="CZ41" s="150">
        <v>1.7675034974460792E-3</v>
      </c>
      <c r="DA41" s="150">
        <v>1.7606140204401155E-3</v>
      </c>
      <c r="DB41" s="150">
        <v>1.7538005202452555E-3</v>
      </c>
      <c r="DC41" s="150">
        <v>1.7470615427262381E-3</v>
      </c>
      <c r="DD41" s="150">
        <v>1.7403956750988757E-3</v>
      </c>
      <c r="DE41" s="150">
        <v>1.7338015443769056E-3</v>
      </c>
      <c r="DF41" s="150">
        <v>1.7272778158910805E-3</v>
      </c>
      <c r="DG41" s="150">
        <v>1.7208231918765123E-3</v>
      </c>
      <c r="DH41" s="150">
        <v>1.7144364101245146E-3</v>
      </c>
      <c r="DI41" s="150">
        <v>1.7081162426954607E-3</v>
      </c>
      <c r="DJ41" s="150">
        <v>1.7018614946893559E-3</v>
      </c>
      <c r="DK41" s="150">
        <v>1.6956710030710553E-3</v>
      </c>
      <c r="DL41" s="151">
        <v>1.6895436355472389E-3</v>
      </c>
      <c r="DM41" s="151">
        <v>1.6834782894924224E-3</v>
      </c>
      <c r="DN41" s="151">
        <v>1.6774738909214723E-3</v>
      </c>
      <c r="DO41" s="151">
        <v>1.6715293935062104E-3</v>
      </c>
      <c r="DP41" s="151">
        <v>1.6656437776338762E-3</v>
      </c>
      <c r="DQ41" s="151">
        <v>1.6598160495053091E-3</v>
      </c>
      <c r="DR41" s="151">
        <v>1.6540452402708731E-3</v>
      </c>
      <c r="DS41" s="151">
        <v>1.6483304052022285E-3</v>
      </c>
      <c r="DT41" s="151">
        <v>1.6426706228981972E-3</v>
      </c>
      <c r="DU41" s="151">
        <v>1.6370649945230339E-3</v>
      </c>
      <c r="DV41" s="151">
        <v>1.6315126430755421E-3</v>
      </c>
      <c r="DW41" s="151">
        <v>1.6260127126875477E-3</v>
      </c>
      <c r="DX41" s="151">
        <v>1.620564367950311E-3</v>
      </c>
      <c r="DY41" s="151">
        <v>1.6151667932675778E-3</v>
      </c>
      <c r="DZ41" s="151">
        <v>1.6098191922339904E-3</v>
      </c>
      <c r="EA41" s="151">
        <v>1.6045207870376943E-3</v>
      </c>
      <c r="EB41" s="151">
        <v>1.5992708178860025E-3</v>
      </c>
      <c r="EC41" s="151">
        <v>1.5940685424530739E-3</v>
      </c>
      <c r="ED41" s="151">
        <v>1.5889132353485869E-3</v>
      </c>
      <c r="EE41" s="151">
        <v>1.5838041876064688E-3</v>
      </c>
      <c r="EF41" s="151">
        <v>1.5787407061927678E-3</v>
      </c>
      <c r="EG41" s="151">
        <v>1.5737221135318277E-3</v>
      </c>
      <c r="EH41" s="151">
        <v>1.5687477470499444E-3</v>
      </c>
      <c r="EI41" s="151">
        <v>1.5638169587357334E-3</v>
      </c>
      <c r="EJ41" s="151">
        <v>1.5589291147164955E-3</v>
      </c>
      <c r="EK41" s="151">
        <v>1.5540835948498644E-3</v>
      </c>
      <c r="EL41" s="151">
        <v>1.549279792330103E-3</v>
      </c>
      <c r="EM41" s="151">
        <v>1.5445171133083983E-3</v>
      </c>
      <c r="EN41" s="151">
        <v>1.5397949765265859E-3</v>
      </c>
      <c r="EO41" s="151">
        <v>1.5351128129637165E-3</v>
      </c>
      <c r="EP41" s="151">
        <v>1.5304700654949458E-3</v>
      </c>
      <c r="EQ41" s="151">
        <v>1.5258661885622191E-3</v>
      </c>
      <c r="ER41" s="151">
        <v>1.5213006478562829E-3</v>
      </c>
      <c r="ES41" s="151">
        <v>1.516772920009541E-3</v>
      </c>
      <c r="ET41" s="151">
        <v>1.5122824922993252E-3</v>
      </c>
      <c r="EU41" s="151">
        <v>1.5078288623611622E-3</v>
      </c>
      <c r="EV41" s="151">
        <v>1.50341153791162E-3</v>
      </c>
      <c r="EW41" s="151">
        <v>1.4990300364803733E-3</v>
      </c>
      <c r="EX41" s="151">
        <v>1.4946838851511031E-3</v>
      </c>
      <c r="EY41" s="151">
        <v>1.4903726203108994E-3</v>
      </c>
      <c r="EZ41" s="151">
        <v>1.4860957874078167E-3</v>
      </c>
      <c r="FA41" s="151">
        <v>1.4818529407162897E-3</v>
      </c>
      <c r="FB41" s="151">
        <v>1.477643643110075E-3</v>
      </c>
      <c r="FC41" s="151">
        <v>1.4734674658424657E-3</v>
      </c>
      <c r="FD41" s="151">
        <v>1.4693239883334665E-3</v>
      </c>
      <c r="FE41" s="151">
        <v>1.4652127979636956E-3</v>
      </c>
      <c r="FF41" s="151">
        <v>1.4611334898747381E-3</v>
      </c>
      <c r="FG41" s="151">
        <v>1.457085666775725E-3</v>
      </c>
      <c r="FH41" s="151">
        <v>1.4530689387559006E-3</v>
      </c>
      <c r="FI41" s="151">
        <v>1.4490829231029515E-3</v>
      </c>
      <c r="FJ41" s="151">
        <v>1.445127244126898E-3</v>
      </c>
      <c r="FK41" s="151">
        <v>1.4412015329893337E-3</v>
      </c>
      <c r="FL41" s="151">
        <v>1.4373054275378281E-3</v>
      </c>
      <c r="FM41" s="151">
        <v>1.4334385721452975E-3</v>
      </c>
      <c r="FN41" s="151">
        <v>1.4296006175541747E-3</v>
      </c>
      <c r="FO41" s="151">
        <v>1.4257912207252044E-3</v>
      </c>
      <c r="FP41" s="151">
        <v>1.4220100446906906E-3</v>
      </c>
      <c r="FQ41" s="151">
        <v>1.4182567584120579E-3</v>
      </c>
      <c r="FR41" s="151">
        <v>1.4145310366415582E-3</v>
      </c>
      <c r="FS41" s="151">
        <v>1.4108325597879915E-3</v>
      </c>
      <c r="FT41" s="151">
        <v>1.4071610137862908E-3</v>
      </c>
      <c r="FU41" s="151">
        <v>1.4035160899708487E-3</v>
      </c>
      <c r="FV41" s="151">
        <v>1.399897484952451E-3</v>
      </c>
      <c r="FW41" s="151">
        <v>1.3963049004986946E-3</v>
      </c>
      <c r="FX41" s="151">
        <v>1.3927380434177806E-3</v>
      </c>
      <c r="FY41" s="151">
        <v>1.3891966254455524E-3</v>
      </c>
      <c r="FZ41" s="151">
        <v>1.3856803631356915E-3</v>
      </c>
      <c r="GA41" s="151">
        <v>1.3821889777529458E-3</v>
      </c>
      <c r="GB41" s="151">
        <v>1.3787221951693039E-3</v>
      </c>
      <c r="GC41" s="151">
        <v>1.3752797457630159E-3</v>
      </c>
      <c r="GD41" s="151">
        <v>1.371861364320358E-3</v>
      </c>
      <c r="GE41" s="151">
        <v>1.3684667899400711E-3</v>
      </c>
      <c r="GF41" s="151">
        <v>1.3650957659403604E-3</v>
      </c>
      <c r="GG41" s="151">
        <v>1.3617480397684037E-3</v>
      </c>
      <c r="GH41" s="151">
        <v>1.3584233629122613E-3</v>
      </c>
      <c r="GI41" s="151">
        <v>1.3551214908151287E-3</v>
      </c>
      <c r="GJ41" s="151">
        <v>1.3518421827918489E-3</v>
      </c>
      <c r="GK41" s="151">
        <v>1.3485852019476166E-3</v>
      </c>
      <c r="GL41" s="151">
        <v>1.3453503150988085E-3</v>
      </c>
      <c r="GM41" s="151">
        <v>1.3421372926958625E-3</v>
      </c>
      <c r="GN41" s="151">
        <v>1.3389459087481579E-3</v>
      </c>
      <c r="GO41" s="151">
        <v>1.3357759407508201E-3</v>
      </c>
      <c r="GP41" s="151">
        <v>1.3326271696134035E-3</v>
      </c>
      <c r="GQ41" s="151">
        <v>1.3294993795903815E-3</v>
      </c>
      <c r="GR41" s="151">
        <v>1.3263923582134047E-3</v>
      </c>
      <c r="GS41" s="151">
        <v>1.3233058962252595E-3</v>
      </c>
      <c r="GT41" s="151">
        <v>1.3202397875154823E-3</v>
      </c>
      <c r="GU41" s="151">
        <v>1.3171938290575855E-3</v>
      </c>
      <c r="GV41" s="151">
        <v>1.3141678208478294E-3</v>
      </c>
      <c r="GW41" s="151">
        <v>1.3111615658455201E-3</v>
      </c>
      <c r="GX41" s="151">
        <v>1.3081748699147616E-3</v>
      </c>
      <c r="GY41" s="151">
        <v>1.3052075417676432E-3</v>
      </c>
      <c r="GZ41" s="151">
        <v>1.3022593929087976E-3</v>
      </c>
      <c r="HA41" s="151">
        <v>1.2993302375813129E-3</v>
      </c>
      <c r="HB41" s="151">
        <v>1.2964198927139382E-3</v>
      </c>
      <c r="HC41" s="151">
        <v>1.2935281778695623E-3</v>
      </c>
      <c r="HD41" s="151">
        <v>1.2906549151949207E-3</v>
      </c>
      <c r="HE41" s="151">
        <v>1.28779992937149E-3</v>
      </c>
      <c r="HF41" s="151">
        <v>1.2849630475675578E-3</v>
      </c>
      <c r="HG41" s="151">
        <v>1.2821440993914036E-3</v>
      </c>
      <c r="HH41" s="151">
        <v>1.2793429168455877E-3</v>
      </c>
      <c r="HI41" s="151">
        <v>1.2765593342823037E-3</v>
      </c>
      <c r="HJ41" s="151">
        <v>1.2737931883597627E-3</v>
      </c>
      <c r="HK41" s="151">
        <v>1.2710443179995896E-3</v>
      </c>
      <c r="HL41" s="151">
        <v>1.268312564345194E-3</v>
      </c>
      <c r="HM41" s="151">
        <v>1.2655977707211003E-3</v>
      </c>
      <c r="HN41" s="151">
        <v>1.2628997825931962E-3</v>
      </c>
      <c r="HO41" s="151">
        <v>1.2602184475298912E-3</v>
      </c>
      <c r="HP41" s="151">
        <v>1.2575536151641425E-3</v>
      </c>
      <c r="HQ41" s="151">
        <v>1.2549051371563435E-3</v>
      </c>
      <c r="HR41" s="151">
        <v>1.2522728671580375E-3</v>
      </c>
      <c r="HS41" s="151">
        <v>1.2496566607764371E-3</v>
      </c>
      <c r="HT41" s="151">
        <v>1.2470563755397374E-3</v>
      </c>
      <c r="HU41" s="151">
        <v>1.2444718708631885E-3</v>
      </c>
      <c r="HV41" s="151">
        <v>1.2419030080159199E-3</v>
      </c>
      <c r="HW41" s="151">
        <v>1.2393496500884827E-3</v>
      </c>
      <c r="HX41" s="151">
        <v>1.2368116619611042E-3</v>
      </c>
      <c r="HY41" s="151">
        <v>1.234288910272634E-3</v>
      </c>
      <c r="HZ41" s="151">
        <v>1.2317812633901532E-3</v>
      </c>
      <c r="IA41" s="151">
        <v>1.2292885913792444E-3</v>
      </c>
      <c r="IB41" s="151">
        <v>1.2268107659748916E-3</v>
      </c>
      <c r="IC41" s="151">
        <v>1.2243476605530075E-3</v>
      </c>
      <c r="ID41" s="151">
        <v>1.2218991501025578E-3</v>
      </c>
      <c r="IE41" s="151">
        <v>1.2194651111982835E-3</v>
      </c>
      <c r="IF41" s="151">
        <v>1.2170454219739906E-3</v>
      </c>
      <c r="IG41" s="151">
        <v>1.2146399620964017E-3</v>
      </c>
      <c r="IH41" s="151">
        <v>1.2122486127395544E-3</v>
      </c>
      <c r="II41" s="151">
        <v>1.2098712565597309E-3</v>
      </c>
      <c r="IJ41" s="151">
        <v>1.2075077776709097E-3</v>
      </c>
      <c r="IK41" s="151">
        <v>1.205158061620717E-3</v>
      </c>
      <c r="IL41" s="151">
        <v>1.2028219953668779E-3</v>
      </c>
      <c r="IM41" s="151">
        <v>1.2004994672541491E-3</v>
      </c>
      <c r="IN41" s="151">
        <v>1.1981903669917144E-3</v>
      </c>
      <c r="IO41" s="151">
        <v>1.1958945856310494E-3</v>
      </c>
      <c r="IP41" s="151">
        <v>1.1936120155442232E-3</v>
      </c>
      <c r="IQ41" s="151">
        <v>1.1913425504026449E-3</v>
      </c>
      <c r="IR41" s="151">
        <v>1.1890860851562284E-3</v>
      </c>
      <c r="IS41" s="151">
        <v>1.1868425160129808E-3</v>
      </c>
      <c r="IT41" s="151">
        <v>1.1846117404189914E-3</v>
      </c>
      <c r="IU41" s="151">
        <v>1.1823936570388171E-3</v>
      </c>
      <c r="IV41" s="151">
        <v>1.1801881657362585E-3</v>
      </c>
      <c r="IW41" s="151">
        <v>1.1779951675555073E-3</v>
      </c>
      <c r="IX41" s="151">
        <v>1.1758145647026714E-3</v>
      </c>
      <c r="IY41" s="151">
        <v>1.1736462605276515E-3</v>
      </c>
      <c r="IZ41" s="151">
        <v>1.1714901595063748E-3</v>
      </c>
      <c r="JA41" s="151">
        <v>1.1693461672233714E-3</v>
      </c>
      <c r="JB41" s="151">
        <v>1.1672141903546834E-3</v>
      </c>
      <c r="JC41" s="151">
        <v>1.1650941366511082E-3</v>
      </c>
      <c r="JD41" s="151">
        <v>1.1629859149217541E-3</v>
      </c>
      <c r="JE41" s="151">
        <v>1.1608894350179206E-3</v>
      </c>
      <c r="JF41" s="151">
        <v>1.1588046078172681E-3</v>
      </c>
      <c r="JG41" s="151">
        <v>1.1567313452083034E-3</v>
      </c>
      <c r="JH41" s="151">
        <v>1.1546695600751493E-3</v>
      </c>
      <c r="JI41" s="151">
        <v>1.1526191662825974E-3</v>
      </c>
      <c r="JJ41" s="151">
        <v>1.1505800786614478E-3</v>
      </c>
      <c r="JK41" s="151">
        <v>1.1485522129941162E-3</v>
      </c>
      <c r="JL41" s="151">
        <v>1.1465354860005085E-3</v>
      </c>
      <c r="JM41" s="151">
        <v>1.1445298153241596E-3</v>
      </c>
      <c r="JN41" s="151">
        <v>1.1425351195186245E-3</v>
      </c>
      <c r="JO41" s="151">
        <v>1.1405513180341208E-3</v>
      </c>
      <c r="JP41" s="151">
        <v>1.1385783312044134E-3</v>
      </c>
      <c r="JQ41" s="151">
        <v>1.1366160802339419E-3</v>
      </c>
      <c r="JR41" s="151">
        <v>1.1346644871851753E-3</v>
      </c>
      <c r="JS41" s="151">
        <v>1.1327234749662035E-3</v>
      </c>
      <c r="JT41" s="151">
        <v>1.1307929673185452E-3</v>
      </c>
      <c r="JU41" s="151">
        <v>1.1288728888051774E-3</v>
      </c>
      <c r="JV41" s="151">
        <v>1.1269631647987833E-3</v>
      </c>
      <c r="JW41" s="151">
        <v>1.1250637214701993E-3</v>
      </c>
      <c r="JX41" s="151">
        <v>1.1231744857770787E-3</v>
      </c>
      <c r="JY41" s="151">
        <v>1.1212953854527485E-3</v>
      </c>
      <c r="JZ41" s="151">
        <v>1.1194263489952667E-3</v>
      </c>
      <c r="KA41" s="151">
        <v>1.1175673056566665E-3</v>
      </c>
      <c r="KB41" s="151">
        <v>1.1157181854323966E-3</v>
      </c>
      <c r="KC41" s="151">
        <v>1.1138789190509434E-3</v>
      </c>
      <c r="KD41" s="151">
        <v>1.1120494379636254E-3</v>
      </c>
      <c r="KE41" s="151">
        <v>1.1102296743345779E-3</v>
      </c>
      <c r="KF41" s="151">
        <v>1.1084195610308988E-3</v>
      </c>
      <c r="KG41" s="151">
        <v>1.1066190316129754E-3</v>
      </c>
      <c r="KH41" s="151">
        <v>1.1048280203249633E-3</v>
      </c>
      <c r="KI41" s="151">
        <v>1.1030464620854418E-3</v>
      </c>
      <c r="KJ41" s="151">
        <v>1.1012742924782209E-3</v>
      </c>
      <c r="KK41" s="151">
        <v>1.0995114477433032E-3</v>
      </c>
      <c r="KL41" s="151">
        <v>1.0977578647680059E-3</v>
      </c>
      <c r="KM41" s="151">
        <v>1.0960134810782218E-3</v>
      </c>
      <c r="KN41" s="151">
        <v>1.0942782348298419E-3</v>
      </c>
      <c r="KO41" s="151">
        <v>1.0925520648003046E-3</v>
      </c>
      <c r="KP41" s="151">
        <v>1.0908349103803E-3</v>
      </c>
      <c r="KQ41" s="150">
        <v>1.0891267115656046E-3</v>
      </c>
      <c r="KR41" s="150">
        <v>1.0874274089490532E-3</v>
      </c>
      <c r="KS41" s="150">
        <v>1.0857369437126468E-3</v>
      </c>
      <c r="KT41" s="150">
        <v>1.0840552576197831E-3</v>
      </c>
      <c r="KU41" s="150">
        <v>1.0823822930076242E-3</v>
      </c>
      <c r="KV41" s="150">
        <v>1.080717992779579E-3</v>
      </c>
      <c r="KW41" s="150">
        <v>1.0790623003979173E-3</v>
      </c>
      <c r="KX41" s="150">
        <v>1.077415159876497E-3</v>
      </c>
      <c r="KY41" s="150">
        <v>1.0757765157736149E-3</v>
      </c>
      <c r="KZ41" s="150">
        <v>1.0741463131849693E-3</v>
      </c>
      <c r="LA41" s="150">
        <v>1.0725244977367353E-3</v>
      </c>
      <c r="LB41" s="150">
        <v>1.070911015578755E-3</v>
      </c>
      <c r="LC41" s="150">
        <v>1.0693058133778338E-3</v>
      </c>
      <c r="LD41" s="151">
        <v>1.0677088383111454E-3</v>
      </c>
      <c r="LE41" s="151">
        <v>1.0661200380597379E-3</v>
      </c>
      <c r="LF41" s="151">
        <v>1.0645393608021464E-3</v>
      </c>
      <c r="LG41" s="151">
        <v>1.0629667552081096E-3</v>
      </c>
      <c r="LH41" s="151">
        <v>1.0614021704323752E-3</v>
      </c>
      <c r="LI41" s="151">
        <v>1.0598455561086129E-3</v>
      </c>
      <c r="LJ41" s="151">
        <v>1.0582968623434174E-3</v>
      </c>
      <c r="LK41" s="151">
        <v>1.0567560397104047E-3</v>
      </c>
      <c r="LL41" s="151">
        <v>1.0552230392444051E-3</v>
      </c>
      <c r="LM41" s="151">
        <v>1.0536978124357367E-3</v>
      </c>
      <c r="LN41" s="151">
        <v>1.0521803112245804E-3</v>
      </c>
      <c r="LO41" s="151">
        <v>1.0506704879954293E-3</v>
      </c>
      <c r="LP41" s="151">
        <v>1.0491682955716315E-3</v>
      </c>
      <c r="LQ41" s="151">
        <v>1.0476736872100112E-3</v>
      </c>
      <c r="LR41" s="151">
        <v>1.0461866165955779E-3</v>
      </c>
      <c r="LS41" s="151">
        <v>1.0447070378363083E-3</v>
      </c>
      <c r="LT41" s="151">
        <v>1.0432349054580138E-3</v>
      </c>
      <c r="LU41" s="151">
        <v>1.0417701743992852E-3</v>
      </c>
      <c r="LV41" s="151">
        <v>1.0403128000065077E-3</v>
      </c>
      <c r="LW41" s="151">
        <v>1.03886273802896E-3</v>
      </c>
      <c r="LX41" s="151">
        <v>1.0374199446139777E-3</v>
      </c>
      <c r="LY41" s="151">
        <v>1.0359843763021943E-3</v>
      </c>
      <c r="LZ41" s="151">
        <v>1.0345559900228551E-3</v>
      </c>
      <c r="MA41" s="151">
        <v>1.0331347430891941E-3</v>
      </c>
      <c r="MB41" s="151">
        <v>1.0317205931938849E-3</v>
      </c>
      <c r="MC41" s="151">
        <v>1.0303134984045548E-3</v>
      </c>
      <c r="MD41" s="151">
        <v>1.0289134171593706E-3</v>
      </c>
      <c r="ME41" s="151">
        <v>1.0275203082626833E-3</v>
      </c>
      <c r="MF41" s="151">
        <v>1.0261341308807376E-3</v>
      </c>
      <c r="MG41" s="151">
        <v>1.0247548445374505E-3</v>
      </c>
      <c r="MH41" s="151">
        <v>1.0233824091102383E-3</v>
      </c>
      <c r="MI41" s="151">
        <v>1.0220167848259221E-3</v>
      </c>
      <c r="MJ41" s="151">
        <v>1.0206579322566717E-3</v>
      </c>
      <c r="MK41" s="151">
        <v>1.0193058123160292E-3</v>
      </c>
      <c r="ML41" s="151">
        <v>1.0179603862549714E-3</v>
      </c>
      <c r="MM41" s="151">
        <v>1.0166216156580409E-3</v>
      </c>
      <c r="MN41" s="151">
        <v>1.0152894624395298E-3</v>
      </c>
      <c r="MO41" s="151">
        <v>1.0139638888397096E-3</v>
      </c>
      <c r="MP41" s="151">
        <v>1.0126448574211315E-3</v>
      </c>
      <c r="MQ41" s="151">
        <v>1.0113323310649602E-3</v>
      </c>
      <c r="MR41" s="151">
        <v>1.0100262729673753E-3</v>
      </c>
      <c r="MS41" s="151">
        <v>1.0087266466360123E-3</v>
      </c>
      <c r="MT41" s="151">
        <v>1.0074334158864605E-3</v>
      </c>
      <c r="MU41" s="151">
        <v>1.0061465448388091E-3</v>
      </c>
      <c r="MV41" s="151">
        <v>1.0048659979142328E-3</v>
      </c>
      <c r="MW41" s="151">
        <v>1.0035917398316452E-3</v>
      </c>
      <c r="MX41" s="151">
        <v>1.0023237356043717E-3</v>
      </c>
      <c r="MY41" s="151">
        <v>1.0010619505368956E-3</v>
      </c>
      <c r="MZ41" s="151">
        <v>9.9980635022162644E-4</v>
      </c>
      <c r="NA41" s="151">
        <v>9.9855690053572764E-4</v>
      </c>
      <c r="NB41" s="151">
        <v>9.9731356763798512E-4</v>
      </c>
      <c r="NC41" s="151">
        <v>9.9607631796570957E-4</v>
      </c>
      <c r="ND41" s="151">
        <v>9.9484511823169641E-4</v>
      </c>
      <c r="NE41" s="151">
        <v>9.9361993542121385E-4</v>
      </c>
      <c r="NF41" s="151">
        <v>9.9240073678903912E-4</v>
      </c>
      <c r="NG41" s="151">
        <v>9.9118748985653265E-4</v>
      </c>
      <c r="NH41" s="151">
        <v>9.8998016240875171E-4</v>
      </c>
      <c r="NI41" s="151">
        <v>9.8877872249160501E-4</v>
      </c>
      <c r="NJ41" s="151">
        <v>9.875831384090416E-4</v>
      </c>
      <c r="NK41" s="151">
        <v>9.8639337872028269E-4</v>
      </c>
      <c r="NL41" s="151">
        <v>9.8520941223708466E-4</v>
      </c>
      <c r="NM41" s="151">
        <v>9.840312080210468E-4</v>
      </c>
      <c r="NN41" s="151">
        <v>9.8285873538094264E-4</v>
      </c>
      <c r="NO41" s="151">
        <v>9.8169196387010095E-4</v>
      </c>
      <c r="NP41" s="151">
        <v>9.8053086328380996E-4</v>
      </c>
      <c r="NQ41" s="151">
        <v>9.7937540365676144E-4</v>
      </c>
      <c r="NR41" s="151">
        <v>9.7822555526053015E-4</v>
      </c>
      <c r="NS41" s="151">
        <v>9.770812886010765E-4</v>
      </c>
      <c r="NT41" s="151">
        <v>9.759425744162981E-4</v>
      </c>
      <c r="NU41" s="151">
        <v>9.7480938367359657E-4</v>
      </c>
      <c r="NV41" s="151">
        <v>9.7368168756748971E-4</v>
      </c>
      <c r="NW41" s="151">
        <v>9.7255945751724361E-4</v>
      </c>
      <c r="NX41" s="151">
        <v>9.7144266516454355E-4</v>
      </c>
      <c r="NY41" s="151">
        <v>9.7033128237119343E-4</v>
      </c>
      <c r="NZ41" s="151">
        <v>9.6922528121683898E-4</v>
      </c>
      <c r="OA41" s="151">
        <v>9.6812463399672979E-4</v>
      </c>
      <c r="OB41" s="151">
        <v>9.6702931321950123E-4</v>
      </c>
      <c r="OC41" s="151">
        <v>9.6593929160499251E-4</v>
      </c>
      <c r="OD41" s="151">
        <v>9.6485454208208421E-4</v>
      </c>
      <c r="OE41" s="151">
        <v>9.6377503778657286E-4</v>
      </c>
      <c r="OF41" s="151">
        <v>9.6270075205906306E-4</v>
      </c>
      <c r="OG41" s="151">
        <v>9.6163165844289299E-4</v>
      </c>
      <c r="OH41" s="151">
        <v>9.605677306820864E-4</v>
      </c>
      <c r="OI41" s="151">
        <v>9.5950894271932153E-4</v>
      </c>
      <c r="OJ41" s="151">
        <v>9.5845526869394067E-4</v>
      </c>
      <c r="OK41" s="151">
        <v>9.5740668293996798E-4</v>
      </c>
      <c r="OL41" s="151">
        <v>9.5636315998416373E-4</v>
      </c>
      <c r="OM41" s="158">
        <v>9.553246745441057E-4</v>
      </c>
      <c r="ON41" s="158">
        <v>9.5429120152626889E-4</v>
      </c>
      <c r="OO41" s="158">
        <v>9.5326271602417416E-4</v>
      </c>
      <c r="OP41" s="158">
        <v>9.5223919331651309E-4</v>
      </c>
      <c r="OQ41" s="158">
        <v>9.512206088653297E-4</v>
      </c>
      <c r="OR41" s="158">
        <v>9.5020693831420421E-4</v>
      </c>
      <c r="OS41" s="158">
        <v>9.491981574864688E-4</v>
      </c>
      <c r="OT41" s="158">
        <v>9.4819424238344607E-4</v>
      </c>
      <c r="OU41" s="158">
        <v>9.4719516918270188E-4</v>
      </c>
      <c r="OV41" s="158">
        <v>9.4620091423632761E-4</v>
      </c>
      <c r="OW41" s="158">
        <v>9.4521145406923528E-4</v>
      </c>
      <c r="OX41" s="158">
        <v>9.4422676537748215E-4</v>
      </c>
      <c r="OY41" s="158">
        <v>9.4324682502660738E-4</v>
      </c>
      <c r="OZ41" s="158">
        <v>9.4227161004999669E-4</v>
      </c>
      <c r="PA41" s="159">
        <v>9.4130109764725743E-4</v>
      </c>
      <c r="PB41" s="159">
        <v>9.4033526518262189E-4</v>
      </c>
      <c r="PC41" s="159">
        <v>9.393740901833664E-4</v>
      </c>
      <c r="PD41" s="159">
        <v>9.3841755033824631E-4</v>
      </c>
      <c r="PE41" s="159">
        <v>9.3746562349595719E-4</v>
      </c>
      <c r="PF41" s="159">
        <v>9.3651828766360464E-4</v>
      </c>
      <c r="PG41" s="159">
        <v>9.355755210052008E-4</v>
      </c>
      <c r="PH41" s="159">
        <v>9.3463730184017491E-4</v>
      </c>
      <c r="PI41" s="159">
        <v>9.3370360864189982E-4</v>
      </c>
      <c r="PJ41" s="159">
        <v>9.3277442003624259E-4</v>
      </c>
      <c r="PK41" s="159">
        <v>9.3184971480011981E-4</v>
      </c>
      <c r="PL41" s="159">
        <v>9.3092947186008805E-4</v>
      </c>
      <c r="PM41" s="159">
        <v>9.3001367029092838E-4</v>
      </c>
      <c r="PN41" s="159">
        <v>9.2910228931427198E-4</v>
      </c>
      <c r="PO41" s="159">
        <v>9.2819530829721831E-4</v>
      </c>
      <c r="PP41" s="159">
        <v>9.2729270675098784E-4</v>
      </c>
      <c r="PQ41" s="159">
        <v>9.2639446432957911E-4</v>
      </c>
      <c r="PR41" s="159">
        <v>9.2550056082844672E-4</v>
      </c>
      <c r="PS41" s="159">
        <v>9.2461097618319328E-4</v>
      </c>
      <c r="PT41" s="159">
        <v>9.2372569046827394E-4</v>
      </c>
      <c r="PU41" s="159">
        <v>9.2284468389572047E-4</v>
      </c>
      <c r="PV41" s="159">
        <v>9.2196793681387885E-4</v>
      </c>
      <c r="PW41" s="159">
        <v>9.2109542970615415E-4</v>
      </c>
      <c r="PX41" s="159">
        <v>9.202271431897846E-4</v>
      </c>
      <c r="PY41" s="159">
        <v>9.1936305801461175E-4</v>
      </c>
      <c r="PZ41" s="159">
        <v>9.1850315506188053E-4</v>
      </c>
      <c r="QA41" s="159">
        <v>9.1764741534304192E-4</v>
      </c>
      <c r="QB41" s="159">
        <v>9.1679581999857542E-4</v>
      </c>
      <c r="QC41" s="159">
        <v>9.1594835029682072E-4</v>
      </c>
      <c r="QD41" s="159">
        <v>9.1510498763282657E-4</v>
      </c>
      <c r="QE41" s="159">
        <v>9.1426571352721034E-4</v>
      </c>
      <c r="QF41" s="159">
        <v>9.1343050962502839E-4</v>
      </c>
      <c r="QG41" s="159">
        <v>9.1259935769466343E-4</v>
      </c>
      <c r="QH41" s="159">
        <v>9.1177223962672247E-4</v>
      </c>
      <c r="QI41" s="159">
        <v>9.1094913743294315E-4</v>
      </c>
      <c r="QJ41" s="159">
        <v>9.1013003324512181E-4</v>
      </c>
      <c r="QK41" s="159">
        <v>9.0931490931404121E-4</v>
      </c>
      <c r="QL41" s="159">
        <v>9.0850374800842187E-4</v>
      </c>
      <c r="QM41" s="159">
        <v>9.0769653181387413E-4</v>
      </c>
      <c r="QN41" s="159">
        <v>9.0689324333187329E-4</v>
      </c>
      <c r="QO41" s="159">
        <v>9.0609386527873371E-4</v>
      </c>
      <c r="QP41" s="159">
        <v>9.0529838048460435E-4</v>
      </c>
      <c r="QQ41" s="159">
        <v>9.0450677189247096E-4</v>
      </c>
      <c r="QR41" s="159">
        <v>9.0371902255716673E-4</v>
      </c>
      <c r="QS41" s="159">
        <v>9.0293511564440041E-4</v>
      </c>
      <c r="QT41" s="159">
        <v>9.0215503442978798E-4</v>
      </c>
      <c r="QU41" s="159">
        <v>9.0137876229790079E-4</v>
      </c>
      <c r="QV41" s="159">
        <v>9.0060628274131862E-4</v>
      </c>
      <c r="QW41" s="159">
        <v>8.9983757935969521E-4</v>
      </c>
      <c r="QX41" s="159">
        <v>8.9907263585883802E-4</v>
      </c>
      <c r="QY41" s="159">
        <v>8.9831143604979073E-4</v>
      </c>
      <c r="QZ41" s="159">
        <v>8.9755396384792903E-4</v>
      </c>
      <c r="RA41" s="159">
        <v>8.9680020327206845E-4</v>
      </c>
      <c r="RB41" s="159">
        <v>8.960501384435765E-4</v>
      </c>
      <c r="RC41" s="159">
        <v>8.95303753585498E-4</v>
      </c>
      <c r="RD41" s="159">
        <v>8.9456103302169192E-4</v>
      </c>
      <c r="RE41" s="159">
        <v>8.9382196117596732E-4</v>
      </c>
      <c r="RF41" s="159">
        <v>8.93086522571242E-4</v>
      </c>
      <c r="RG41" s="159">
        <v>8.9235470182870208E-4</v>
      </c>
      <c r="RH41" s="159">
        <v>8.9162648366696799E-4</v>
      </c>
      <c r="RI41" s="159">
        <v>8.9090185290127905E-4</v>
      </c>
      <c r="RJ41" s="159">
        <v>8.9018079444267535E-4</v>
      </c>
      <c r="RK41" s="159">
        <v>8.8946329329719692E-4</v>
      </c>
      <c r="RL41" s="159">
        <v>8.8874933456508656E-4</v>
      </c>
      <c r="RM41" s="159">
        <v>8.8803890344000213E-4</v>
      </c>
      <c r="RN41" s="159">
        <v>8.8733198520823898E-4</v>
      </c>
      <c r="RO41" s="159">
        <v>8.8662856524795606E-4</v>
      </c>
      <c r="RP41" s="159">
        <v>8.8592862902841575E-4</v>
      </c>
      <c r="RQ41" s="159">
        <v>8.8523216210922569E-4</v>
      </c>
      <c r="RR41" s="159">
        <v>8.8453915013959438E-4</v>
      </c>
      <c r="RS41" s="159">
        <v>8.8384957885758841E-4</v>
      </c>
      <c r="RT41" s="159">
        <v>8.8316343408940175E-4</v>
      </c>
      <c r="RU41" s="159">
        <v>8.8248070174863245E-4</v>
      </c>
      <c r="RV41" s="159">
        <v>8.8180136783556299E-4</v>
      </c>
      <c r="RW41" s="159">
        <v>8.8112541843645255E-4</v>
      </c>
      <c r="RX41" s="159">
        <v>8.804528397228339E-4</v>
      </c>
      <c r="RY41" s="159">
        <v>8.7978361795081614E-4</v>
      </c>
      <c r="RZ41" s="159">
        <v>8.7911773946039939E-4</v>
      </c>
      <c r="SA41" s="159">
        <v>8.7845519067479116E-4</v>
      </c>
      <c r="SB41" s="159">
        <v>8.7779595809973411E-4</v>
      </c>
      <c r="SC41" s="159">
        <v>8.7714002832283474E-4</v>
      </c>
      <c r="SD41" s="159">
        <v>8.7648738801290817E-4</v>
      </c>
      <c r="SE41" s="159">
        <v>8.7583802391931638E-4</v>
      </c>
      <c r="SF41" s="159">
        <v>8.7519192287132948E-4</v>
      </c>
      <c r="SG41" s="159">
        <v>8.7454907177747564E-4</v>
      </c>
      <c r="SH41" s="159">
        <v>8.7390945762491287E-4</v>
      </c>
      <c r="SI41" s="159">
        <v>8.7327306747879863E-4</v>
      </c>
      <c r="SJ41" s="159">
        <v>8.7263988848166555E-4</v>
      </c>
      <c r="SK41" s="159">
        <v>8.7200990785280983E-4</v>
      </c>
      <c r="SL41" s="159">
        <v>8.7138311288767587E-4</v>
      </c>
      <c r="SM41" s="159">
        <v>8.7075949095725969E-4</v>
      </c>
      <c r="SN41" s="159">
        <v>8.7013902950750237E-4</v>
      </c>
      <c r="SO41" s="159">
        <v>8.6952171605870544E-4</v>
      </c>
      <c r="SP41" s="159">
        <v>8.6890753820494321E-4</v>
      </c>
      <c r="SQ41" s="159">
        <v>8.6829648361347821E-4</v>
      </c>
      <c r="SR41" s="159">
        <v>8.6768854002419239E-4</v>
      </c>
      <c r="SS41" s="159">
        <v>8.6708369524901357E-4</v>
      </c>
      <c r="ST41" s="159">
        <v>8.6648193717135614E-4</v>
      </c>
      <c r="SU41" s="159">
        <v>8.6588325374555963E-4</v>
      </c>
      <c r="SV41" s="159">
        <v>8.6528763299633608E-4</v>
      </c>
      <c r="SW41" s="159">
        <v>8.6469506301822818E-4</v>
      </c>
      <c r="SX41" s="159">
        <v>8.6410553197505959E-4</v>
      </c>
      <c r="SY41" s="159">
        <v>8.6351902809940538E-4</v>
      </c>
      <c r="SZ41" s="159">
        <v>8.6293553969205624E-4</v>
      </c>
      <c r="TA41" s="159">
        <v>8.6235505512149318E-4</v>
      </c>
      <c r="TB41" s="159">
        <v>8.6177756282336819E-4</v>
      </c>
      <c r="TC41" s="159">
        <v>8.612030512999858E-4</v>
      </c>
      <c r="TD41" s="159">
        <v>8.6063150911979303E-4</v>
      </c>
      <c r="TE41" s="159">
        <v>8.600629249168718E-4</v>
      </c>
      <c r="TF41" s="159">
        <v>8.5949728739043998E-4</v>
      </c>
      <c r="TG41" s="159">
        <v>8.5893458530435067E-4</v>
      </c>
      <c r="TH41" s="159">
        <v>8.5837480748660543E-4</v>
      </c>
      <c r="TI41" s="159">
        <v>8.5781794282886183E-4</v>
      </c>
      <c r="TJ41" s="159">
        <v>8.5726398028595271E-4</v>
      </c>
      <c r="TK41" s="159">
        <v>8.5671290887541051E-4</v>
      </c>
      <c r="TL41" s="159">
        <v>8.5616471767698823E-4</v>
      </c>
      <c r="TM41" s="159">
        <v>8.5561939583219727E-4</v>
      </c>
      <c r="TN41" s="159">
        <v>8.5507693254383401E-4</v>
      </c>
      <c r="TO41" s="159">
        <v>8.5453731707552886E-4</v>
      </c>
      <c r="TP41" s="159">
        <v>8.5400053875128224E-4</v>
      </c>
      <c r="TQ41" s="159">
        <v>8.5346658695501843E-4</v>
      </c>
      <c r="TR41" s="159">
        <v>8.529354511301329E-4</v>
      </c>
      <c r="TS41" s="159">
        <v>8.5240712077905452E-4</v>
      </c>
      <c r="TT41" s="159">
        <v>8.5188158546280093E-4</v>
      </c>
      <c r="TU41" s="159">
        <v>8.5135883480054746E-4</v>
      </c>
      <c r="TV41" s="159">
        <v>8.5083885846919333E-4</v>
      </c>
      <c r="TW41" s="159">
        <v>8.5032164620293558E-4</v>
      </c>
      <c r="TX41" s="159">
        <v>8.4980718779284481E-4</v>
      </c>
      <c r="TY41" s="159">
        <v>8.4929547308644775E-4</v>
      </c>
      <c r="TZ41" s="159">
        <v>8.4878649198730954E-4</v>
      </c>
      <c r="UA41" s="159">
        <v>8.4828023445462474E-4</v>
      </c>
      <c r="UB41" s="159">
        <v>8.4777669050280615E-4</v>
      </c>
      <c r="UC41" s="159">
        <v>8.4727585020108248E-4</v>
      </c>
      <c r="UD41" s="159">
        <v>8.467777036730989E-4</v>
      </c>
      <c r="UE41" s="159">
        <v>8.462822410965176E-4</v>
      </c>
      <c r="UF41" s="159">
        <v>8.5624545454545341E-4</v>
      </c>
      <c r="UG41" s="159">
        <v>8.5571814882032552E-4</v>
      </c>
      <c r="UH41" s="159">
        <v>8.5519275362318735E-4</v>
      </c>
      <c r="UI41" s="159">
        <v>8.5466925858951066E-4</v>
      </c>
      <c r="UJ41" s="159">
        <v>8.5414765342960175E-4</v>
      </c>
      <c r="UK41" s="159">
        <v>8.536279279279268E-4</v>
      </c>
      <c r="UL41" s="159">
        <v>8.5311007194244486E-4</v>
      </c>
      <c r="UM41" s="159">
        <v>8.5259407540394863E-4</v>
      </c>
      <c r="UN41" s="159">
        <v>8.5207992831541114E-4</v>
      </c>
      <c r="UO41" s="159">
        <v>8.5156762075134064E-4</v>
      </c>
      <c r="UP41" s="159">
        <v>8.510571428571417E-4</v>
      </c>
      <c r="UQ41" s="159">
        <v>8.5054848484848375E-4</v>
      </c>
      <c r="UR41" s="159">
        <v>8.5004163701067506E-4</v>
      </c>
      <c r="US41" s="159">
        <v>8.4953658969804497E-4</v>
      </c>
      <c r="UT41" s="159">
        <v>8.490333333333322E-4</v>
      </c>
      <c r="UU41" s="159">
        <v>8.4853185840707852E-4</v>
      </c>
      <c r="UV41" s="159">
        <v>8.4803215547703064E-4</v>
      </c>
      <c r="UW41" s="159">
        <v>8.4753421516754735E-4</v>
      </c>
      <c r="UX41" s="159">
        <v>8.4703802816901296E-4</v>
      </c>
      <c r="UY41" s="159">
        <v>8.4654358523725715E-4</v>
      </c>
      <c r="UZ41" s="159">
        <v>8.4605087719298133E-4</v>
      </c>
      <c r="VA41" s="159">
        <v>8.4555989492118985E-4</v>
      </c>
      <c r="VB41" s="159">
        <v>8.4507062937062827E-4</v>
      </c>
      <c r="VC41" s="159">
        <v>8.4458307155322752E-4</v>
      </c>
      <c r="VD41" s="159">
        <v>8.4409721254355278E-4</v>
      </c>
      <c r="VE41" s="159">
        <v>8.4361304347825973E-4</v>
      </c>
      <c r="VF41" s="159">
        <v>8.4313055555555435E-4</v>
      </c>
      <c r="VG41" s="159">
        <v>8.4264974003466083E-4</v>
      </c>
      <c r="VH41" s="159">
        <v>8.4217058823529299E-4</v>
      </c>
      <c r="VI41" s="159">
        <v>8.4169309153713174E-4</v>
      </c>
      <c r="VJ41" s="159">
        <v>8.4121724137930913E-4</v>
      </c>
      <c r="VK41" s="159">
        <v>8.4074302925989553E-4</v>
      </c>
      <c r="VL41" s="159">
        <v>8.4027044673539396E-4</v>
      </c>
      <c r="VM41" s="159">
        <v>8.3979948542023896E-4</v>
      </c>
      <c r="VN41" s="159">
        <v>8.3933013698630013E-4</v>
      </c>
      <c r="VO41" s="159">
        <v>8.3886239316239208E-4</v>
      </c>
      <c r="VP41" s="159">
        <v>8.383962457337872E-4</v>
      </c>
      <c r="VQ41" s="159">
        <v>8.3793168654173642E-4</v>
      </c>
      <c r="VR41" s="159">
        <v>8.3746870748299196E-4</v>
      </c>
      <c r="VS41" s="159">
        <v>8.3700730050933656E-4</v>
      </c>
      <c r="VT41" s="159">
        <v>8.3654745762711739E-4</v>
      </c>
      <c r="VU41" s="159">
        <v>8.3608917089678396E-4</v>
      </c>
      <c r="VV41" s="159">
        <v>8.3563243243243133E-4</v>
      </c>
      <c r="VW41" s="159">
        <v>8.3517723440134782E-4</v>
      </c>
      <c r="VX41" s="159">
        <v>8.3472356902356785E-4</v>
      </c>
      <c r="VY41" s="159">
        <v>8.342714285714273E-4</v>
      </c>
      <c r="VZ41" s="159">
        <v>8.3382080536912619E-4</v>
      </c>
      <c r="WA41" s="159">
        <v>8.3337169179229355E-4</v>
      </c>
      <c r="WB41" s="159">
        <v>8.3292408026755733E-4</v>
      </c>
      <c r="WC41" s="159">
        <v>8.3247796327211895E-4</v>
      </c>
      <c r="WD41" s="159">
        <v>8.3203333333333211E-4</v>
      </c>
      <c r="WE41" s="152">
        <v>8.3159018302828621E-4</v>
      </c>
      <c r="WF41" s="152">
        <v>8.3114850498338874E-4</v>
      </c>
      <c r="WG41" s="152">
        <v>8.3070829187396357E-4</v>
      </c>
      <c r="WH41" s="152">
        <v>8.3026953642384102E-4</v>
      </c>
      <c r="WI41" s="152">
        <v>8.2983223140495864E-4</v>
      </c>
      <c r="WJ41" s="152">
        <v>8.2939636963696366E-4</v>
      </c>
      <c r="WK41" s="152">
        <v>8.2896194398682037E-4</v>
      </c>
      <c r="WL41" s="152">
        <v>8.2852894736842094E-4</v>
      </c>
      <c r="WM41" s="152">
        <v>8.2809737274220025E-4</v>
      </c>
      <c r="WN41" s="152">
        <v>8.2766721311475406E-4</v>
      </c>
      <c r="WO41" s="152">
        <v>8.2723846153846153E-4</v>
      </c>
      <c r="WP41" s="152">
        <v>8.2681111111111108E-4</v>
      </c>
      <c r="WQ41" s="152">
        <v>8.2638515497553025E-4</v>
      </c>
      <c r="WR41" s="152">
        <v>8.2596058631921815E-4</v>
      </c>
      <c r="WS41" s="153">
        <v>8.2553739837398364E-4</v>
      </c>
      <c r="WT41" s="153">
        <v>8.2511558441558447E-4</v>
      </c>
      <c r="WU41" s="153">
        <v>8.2469513776337099E-4</v>
      </c>
      <c r="WV41" s="153">
        <v>8.2427605177993525E-4</v>
      </c>
      <c r="WW41" s="153">
        <v>8.2385831987075912E-4</v>
      </c>
      <c r="WX41" s="153">
        <v>8.2344193548387098E-4</v>
      </c>
      <c r="WY41" s="153">
        <v>8.2302689210950078E-4</v>
      </c>
      <c r="WZ41" s="153">
        <v>8.2261318327974254E-4</v>
      </c>
      <c r="XA41" s="153">
        <v>8.2220080256821819E-4</v>
      </c>
      <c r="XB41" s="153">
        <v>8.2178974358974356E-4</v>
      </c>
      <c r="XC41" s="153">
        <v>8.2137999999999992E-4</v>
      </c>
      <c r="XD41" s="153">
        <v>8.209715654952075E-4</v>
      </c>
      <c r="XE41" s="153">
        <v>8.205644338118021E-4</v>
      </c>
      <c r="XF41" s="153">
        <v>8.2015859872611456E-4</v>
      </c>
      <c r="XG41" s="153">
        <v>8.1975405405405389E-4</v>
      </c>
      <c r="XH41" s="153">
        <v>8.1935079365079346E-4</v>
      </c>
      <c r="XI41" s="153">
        <v>8.1894881141045945E-4</v>
      </c>
      <c r="XJ41" s="153">
        <v>8.1854810126582276E-4</v>
      </c>
      <c r="XK41" s="153">
        <v>8.1814865718799357E-4</v>
      </c>
      <c r="XL41" s="153">
        <v>8.1775047318611974E-4</v>
      </c>
      <c r="XM41" s="153">
        <v>8.1735354330708632E-4</v>
      </c>
      <c r="XN41" s="153">
        <v>8.1695786163521998E-4</v>
      </c>
      <c r="XO41" s="153">
        <v>8.1656342229199344E-4</v>
      </c>
      <c r="XP41" s="153">
        <v>8.1617021943573647E-4</v>
      </c>
      <c r="XQ41" s="153">
        <v>8.1577824726134559E-4</v>
      </c>
      <c r="XR41" s="153">
        <v>8.1538749999999984E-4</v>
      </c>
      <c r="XS41" s="153">
        <v>8.1499797191887657E-4</v>
      </c>
      <c r="XT41" s="153">
        <v>8.146096573208722E-4</v>
      </c>
      <c r="XU41" s="153">
        <v>8.1422255054432332E-4</v>
      </c>
      <c r="XV41" s="153">
        <v>8.138366459627327E-4</v>
      </c>
      <c r="XW41" s="153">
        <v>8.1345193798449604E-4</v>
      </c>
      <c r="XX41" s="153">
        <v>8.1306842105263147E-4</v>
      </c>
      <c r="XY41" s="153">
        <v>8.1268608964451313E-4</v>
      </c>
      <c r="XZ41" s="153">
        <v>8.1230493827160496E-4</v>
      </c>
      <c r="YA41" s="153">
        <v>8.1192496147919878E-4</v>
      </c>
      <c r="YB41" s="153">
        <v>8.1154615384615382E-4</v>
      </c>
      <c r="YC41" s="153">
        <v>8.1116850998463918E-4</v>
      </c>
      <c r="YD41" s="153">
        <v>8.1079202453987736E-4</v>
      </c>
      <c r="YE41" s="153">
        <v>8.1041669218989286E-4</v>
      </c>
      <c r="YF41" s="153">
        <v>8.1004250764526E-4</v>
      </c>
      <c r="YG41" s="153">
        <v>8.0966946564885514E-4</v>
      </c>
      <c r="YH41" s="153">
        <v>8.0929756097560988E-4</v>
      </c>
      <c r="YI41" s="153">
        <v>8.08926788432268E-4</v>
      </c>
      <c r="YJ41" s="153">
        <v>8.0855714285714311E-4</v>
      </c>
      <c r="YK41" s="153">
        <v>8.0818861911987879E-4</v>
      </c>
      <c r="YL41" s="153">
        <v>8.0782121212121232E-4</v>
      </c>
      <c r="YM41" s="153">
        <v>8.0745491679273861E-4</v>
      </c>
      <c r="YN41" s="153">
        <v>8.0708972809667701E-4</v>
      </c>
      <c r="YO41" s="153">
        <v>8.0672564102564131E-4</v>
      </c>
      <c r="YP41" s="153">
        <v>8.0636265060240987E-4</v>
      </c>
      <c r="YQ41" s="153">
        <v>8.0600075187969964E-4</v>
      </c>
      <c r="YR41" s="153">
        <v>8.0563993993994026E-4</v>
      </c>
      <c r="YS41" s="153">
        <v>8.0528020989505285E-4</v>
      </c>
      <c r="YT41" s="153">
        <v>8.0492155688622789E-4</v>
      </c>
      <c r="YU41" s="153">
        <v>8.0456397608370746E-4</v>
      </c>
      <c r="YV41" s="153">
        <v>8.042074626865677E-4</v>
      </c>
      <c r="YW41" s="153">
        <v>8.0385201192250408E-4</v>
      </c>
      <c r="YX41" s="153">
        <v>8.034976190476195E-4</v>
      </c>
      <c r="YY41" s="153">
        <v>8.0314427934621152E-4</v>
      </c>
      <c r="YZ41" s="153">
        <v>8.0279198813056421E-4</v>
      </c>
      <c r="ZA41" s="153">
        <v>8.0244074074074139E-4</v>
      </c>
      <c r="ZB41" s="153">
        <v>8.0209053254437913E-4</v>
      </c>
      <c r="ZC41" s="153">
        <v>8.0174135893648505E-4</v>
      </c>
      <c r="ZD41" s="153">
        <v>8.013932153392336E-4</v>
      </c>
      <c r="ZE41" s="153">
        <v>8.0104609720176782E-4</v>
      </c>
      <c r="ZF41" s="153">
        <v>8.0070000000000054E-4</v>
      </c>
      <c r="ZG41" s="153">
        <v>8.0035491923641764E-4</v>
      </c>
      <c r="ZH41" s="153">
        <v>8.0001085043988342E-4</v>
      </c>
      <c r="ZI41" s="153">
        <v>7.9966778916544718E-4</v>
      </c>
      <c r="ZJ41" s="153">
        <v>7.9932573099415272E-4</v>
      </c>
      <c r="ZK41" s="153">
        <v>7.9898467153284743E-4</v>
      </c>
      <c r="ZL41" s="153">
        <v>7.9864460641399491E-4</v>
      </c>
      <c r="ZM41" s="153">
        <v>7.9830553129548842E-4</v>
      </c>
      <c r="ZN41" s="153">
        <v>7.9796744186046587E-4</v>
      </c>
      <c r="ZO41" s="153">
        <v>7.9763033381712695E-4</v>
      </c>
      <c r="ZP41" s="153">
        <v>7.9729420289855152E-4</v>
      </c>
      <c r="ZQ41" s="153">
        <v>7.9695904486251884E-4</v>
      </c>
      <c r="ZR41" s="153">
        <v>7.9662485549133035E-4</v>
      </c>
      <c r="ZS41" s="153">
        <v>7.9629163059163151E-4</v>
      </c>
      <c r="ZT41" s="153">
        <v>7.9595936599423714E-4</v>
      </c>
      <c r="ZU41" s="153">
        <v>7.9562805755395774E-4</v>
      </c>
      <c r="ZV41" s="153">
        <v>7.952977011494261E-4</v>
      </c>
      <c r="ZW41" s="153">
        <v>7.9496829268292765E-4</v>
      </c>
      <c r="ZX41" s="153">
        <v>7.9463982808023012E-4</v>
      </c>
      <c r="ZY41" s="153">
        <v>7.9431230329041582E-4</v>
      </c>
      <c r="ZZ41" s="153">
        <v>7.939857142857153E-4</v>
      </c>
      <c r="AAA41" s="153">
        <v>7.9366005706134194E-4</v>
      </c>
      <c r="AAB41" s="153">
        <v>7.9333532763532864E-4</v>
      </c>
      <c r="AAC41" s="153">
        <v>7.9301152204836519E-4</v>
      </c>
      <c r="AAD41" s="153">
        <v>7.9268863636363729E-4</v>
      </c>
      <c r="AAE41" s="153">
        <v>7.9236666666666769E-4</v>
      </c>
      <c r="AAF41" s="153">
        <v>7.9204560906515693E-4</v>
      </c>
      <c r="AAG41" s="153">
        <v>7.9172545968882711E-4</v>
      </c>
      <c r="AAH41" s="153">
        <v>7.9140621468926672E-4</v>
      </c>
      <c r="AAI41" s="153">
        <v>7.9108787023977542E-4</v>
      </c>
      <c r="AAJ41" s="153">
        <v>7.9077042253521243E-4</v>
      </c>
      <c r="AAK41" s="153">
        <v>7.9045386779184369E-4</v>
      </c>
      <c r="AAL41" s="153">
        <v>7.901382022471921E-4</v>
      </c>
      <c r="AAM41" s="153">
        <v>7.8982342215988901E-4</v>
      </c>
      <c r="AAN41" s="153">
        <v>7.8950952380952492E-4</v>
      </c>
      <c r="AAO41" s="153">
        <v>7.8919650349650473E-4</v>
      </c>
      <c r="AAP41" s="153">
        <v>7.888843575419006E-4</v>
      </c>
      <c r="AAQ41" s="153">
        <v>7.8857308228730933E-4</v>
      </c>
      <c r="AAR41" s="153">
        <v>7.8826267409470884E-4</v>
      </c>
      <c r="AAS41" s="153">
        <v>7.8795312934631554E-4</v>
      </c>
      <c r="AAT41" s="153">
        <v>7.8764444444444565E-4</v>
      </c>
      <c r="AAU41" s="153">
        <v>7.8733661581137436E-4</v>
      </c>
      <c r="AAV41" s="153">
        <v>7.8702963988919791E-4</v>
      </c>
      <c r="AAW41" s="153">
        <v>7.8672351313969699E-4</v>
      </c>
      <c r="AAX41" s="153">
        <v>7.8641823204420025E-4</v>
      </c>
      <c r="AAY41" s="153">
        <v>7.8611379310344952E-4</v>
      </c>
      <c r="AAZ41" s="153">
        <v>7.8581019283746698E-4</v>
      </c>
      <c r="ABA41" s="153">
        <v>7.8550742778542087E-4</v>
      </c>
      <c r="ABB41" s="153">
        <v>7.8520549450549588E-4</v>
      </c>
      <c r="ABC41" s="153">
        <v>7.8490438957476134E-4</v>
      </c>
      <c r="ABD41" s="153">
        <v>7.8460410958904243E-4</v>
      </c>
      <c r="ABE41" s="153">
        <v>7.8430465116279208E-4</v>
      </c>
      <c r="ABF41" s="153">
        <v>7.8400601092896321E-4</v>
      </c>
      <c r="ABG41" s="153">
        <v>7.837081855388828E-4</v>
      </c>
      <c r="ABH41" s="153">
        <v>7.8341117166212681E-4</v>
      </c>
      <c r="ABI41" s="153">
        <v>7.8311496598639603E-4</v>
      </c>
      <c r="ABJ41" s="153">
        <v>7.8281956521739277E-4</v>
      </c>
      <c r="ABK41" s="153">
        <v>7.8252496607869896E-4</v>
      </c>
      <c r="ABL41" s="153">
        <v>7.8223116531165454E-4</v>
      </c>
      <c r="ABM41" s="153">
        <v>7.8193815967523834E-4</v>
      </c>
      <c r="ABN41" s="153">
        <v>7.8164594594594752E-4</v>
      </c>
      <c r="ABO41" s="153">
        <v>7.8135452091768036E-4</v>
      </c>
      <c r="ABP41" s="153">
        <v>7.8106388140161882E-4</v>
      </c>
      <c r="ABQ41" s="153">
        <v>7.8077402422611181E-4</v>
      </c>
      <c r="ABR41" s="153">
        <v>7.8048494623656069E-4</v>
      </c>
      <c r="ABS41" s="153">
        <v>7.8019664429530356E-4</v>
      </c>
      <c r="ABT41" s="153">
        <v>7.7990911528150295E-4</v>
      </c>
      <c r="ABU41" s="153">
        <v>7.7962235609103242E-4</v>
      </c>
      <c r="ABV41" s="153">
        <v>7.7933636363636521E-4</v>
      </c>
      <c r="ABW41" s="153">
        <v>7.7905113484646364E-4</v>
      </c>
      <c r="ABX41" s="153">
        <v>7.7876666666666834E-4</v>
      </c>
      <c r="ABY41" s="153">
        <v>7.7848295605859009E-4</v>
      </c>
      <c r="ABZ41" s="153">
        <v>7.7820000000000168E-4</v>
      </c>
      <c r="ACA41" s="153">
        <v>7.7791779548472934E-4</v>
      </c>
      <c r="ACB41" s="153">
        <v>7.7763633952254816E-4</v>
      </c>
      <c r="ACC41" s="153">
        <v>7.7735562913907458E-4</v>
      </c>
      <c r="ACD41" s="153">
        <v>7.7707566137566312E-4</v>
      </c>
      <c r="ACE41" s="153">
        <v>7.7679643328930153E-4</v>
      </c>
      <c r="ACF41" s="153">
        <v>7.765179419525084E-4</v>
      </c>
      <c r="ACG41" s="153">
        <v>7.7624018445322958E-4</v>
      </c>
      <c r="ACH41" s="153">
        <v>7.7596315789473858E-4</v>
      </c>
      <c r="ACI41" s="153">
        <v>7.7568685939553394E-4</v>
      </c>
      <c r="ACJ41" s="153">
        <v>7.7541128608924067E-4</v>
      </c>
      <c r="ACK41" s="153">
        <v>7.7513643512451037E-4</v>
      </c>
      <c r="ACL41" s="153">
        <v>7.7486230366492325E-4</v>
      </c>
      <c r="ACM41" s="153">
        <v>7.7458888888889076E-4</v>
      </c>
      <c r="ACN41" s="153">
        <v>7.7431618798955799E-4</v>
      </c>
      <c r="ACO41" s="153">
        <v>7.740441981747084E-4</v>
      </c>
      <c r="ACP41" s="153">
        <v>7.7377291666666851E-4</v>
      </c>
      <c r="ACQ41" s="153">
        <v>7.7350234070221245E-4</v>
      </c>
      <c r="ACR41" s="153">
        <v>7.7323246753246934E-4</v>
      </c>
      <c r="ACS41" s="153">
        <v>7.7296329442282932E-4</v>
      </c>
      <c r="ACT41" s="153">
        <v>7.7269481865285166E-4</v>
      </c>
      <c r="ACU41" s="153">
        <v>7.7242703751617269E-4</v>
      </c>
      <c r="ACV41" s="153">
        <v>7.7215994832041527E-4</v>
      </c>
      <c r="ACW41" s="153">
        <v>7.718935483870987E-4</v>
      </c>
      <c r="ACX41" s="153">
        <v>7.716278350515483E-4</v>
      </c>
      <c r="ACY41" s="153">
        <v>7.7136280566280756E-4</v>
      </c>
      <c r="ACZ41" s="153">
        <v>7.710984575835494E-4</v>
      </c>
      <c r="ADA41" s="153">
        <v>7.7083478818998905E-4</v>
      </c>
      <c r="ADB41" s="153">
        <v>7.7057179487179692E-4</v>
      </c>
      <c r="ADC41" s="153">
        <v>7.7030947503201215E-4</v>
      </c>
      <c r="ADD41" s="153">
        <v>7.7004782608695854E-4</v>
      </c>
      <c r="ADE41" s="153">
        <v>7.6978684546615786E-4</v>
      </c>
      <c r="ADF41" s="153">
        <v>7.6952653061224683E-4</v>
      </c>
      <c r="ADG41" s="153">
        <v>7.6926687898089372E-4</v>
      </c>
      <c r="ADH41" s="153">
        <v>7.6900788804071447E-4</v>
      </c>
      <c r="ADI41" s="153">
        <v>7.6874955527319146E-4</v>
      </c>
      <c r="ADJ41" s="153">
        <v>7.684918781725909E-4</v>
      </c>
      <c r="ADK41" s="153">
        <v>7.6823485424588292E-4</v>
      </c>
      <c r="ADL41" s="153">
        <v>7.6797848101266026E-4</v>
      </c>
      <c r="ADM41" s="153">
        <v>7.6772275600505899E-4</v>
      </c>
      <c r="ADN41" s="153">
        <v>7.6746767676767887E-4</v>
      </c>
      <c r="ADO41" s="153">
        <v>7.6721324085750526E-4</v>
      </c>
      <c r="ADP41" s="153">
        <v>7.6695944584383082E-4</v>
      </c>
      <c r="ADQ41" s="153">
        <v>7.6670628930817835E-4</v>
      </c>
      <c r="ADR41" s="153">
        <v>7.6645376884422326E-4</v>
      </c>
      <c r="ADS41" s="153">
        <v>7.6620188205771852E-4</v>
      </c>
      <c r="ADT41" s="153">
        <v>7.6595062656641816E-4</v>
      </c>
      <c r="ADU41" s="153">
        <v>7.6570000000000219E-4</v>
      </c>
      <c r="ADV41" s="152">
        <v>7.6545000000000226E-4</v>
      </c>
      <c r="ADW41" s="569"/>
    </row>
    <row r="42" spans="1:803" x14ac:dyDescent="0.3">
      <c r="A42" s="570">
        <v>5</v>
      </c>
      <c r="B42" s="163" t="s">
        <v>184</v>
      </c>
      <c r="C42" s="150">
        <v>6.1179475725073977E-3</v>
      </c>
      <c r="D42" s="150">
        <v>5.4669110756004891E-3</v>
      </c>
      <c r="E42" s="150">
        <v>5.0865834088707059E-3</v>
      </c>
      <c r="F42" s="150">
        <v>4.8170895786935793E-3</v>
      </c>
      <c r="G42" s="150">
        <v>4.6083264969069082E-3</v>
      </c>
      <c r="H42" s="150">
        <v>4.4379769119637976E-3</v>
      </c>
      <c r="I42" s="150">
        <v>4.2941361222463472E-3</v>
      </c>
      <c r="J42" s="150">
        <v>4.1696980817866715E-3</v>
      </c>
      <c r="K42" s="150">
        <v>4.0600792452340148E-3</v>
      </c>
      <c r="L42" s="150">
        <v>3.9621500000000002E-3</v>
      </c>
      <c r="M42" s="150">
        <v>3.8736781208041308E-3</v>
      </c>
      <c r="N42" s="150">
        <v>3.7930154150568889E-3</v>
      </c>
      <c r="O42" s="150">
        <v>3.7189102271360914E-3</v>
      </c>
      <c r="P42" s="150">
        <v>3.6503896253394386E-3</v>
      </c>
      <c r="Q42" s="151">
        <v>3.5866823332702173E-3</v>
      </c>
      <c r="R42" s="151">
        <v>3.5271665848797627E-3</v>
      </c>
      <c r="S42" s="151">
        <v>3.4713338157504976E-3</v>
      </c>
      <c r="T42" s="151">
        <v>3.4187627483271061E-3</v>
      </c>
      <c r="U42" s="151">
        <v>3.3691004931117761E-3</v>
      </c>
      <c r="V42" s="151">
        <v>3.3220485030930912E-3</v>
      </c>
      <c r="W42" s="151">
        <v>3.2773519586096556E-3</v>
      </c>
      <c r="X42" s="151">
        <v>3.2347916238972211E-3</v>
      </c>
      <c r="Y42" s="151">
        <v>3.1941775153180667E-3</v>
      </c>
      <c r="Z42" s="151">
        <v>3.1553439181499798E-3</v>
      </c>
      <c r="AA42" s="151">
        <v>3.1181454213064204E-3</v>
      </c>
      <c r="AB42" s="151">
        <v>3.082453730229182E-3</v>
      </c>
      <c r="AC42" s="151">
        <v>3.0481550815973234E-3</v>
      </c>
      <c r="AD42" s="151">
        <v>3.0151481284325298E-3</v>
      </c>
      <c r="AE42" s="151">
        <v>2.9833421964901253E-3</v>
      </c>
      <c r="AF42" s="151">
        <v>2.9526558363633082E-3</v>
      </c>
      <c r="AG42" s="151">
        <v>2.923015613086874E-3</v>
      </c>
      <c r="AH42" s="151">
        <v>2.8943550879728542E-3</v>
      </c>
      <c r="AI42" s="151">
        <v>2.8666139571674387E-3</v>
      </c>
      <c r="AJ42" s="151">
        <v>2.8397373188435888E-3</v>
      </c>
      <c r="AK42" s="151">
        <v>2.813675046645858E-3</v>
      </c>
      <c r="AL42" s="151">
        <v>2.7883812514201967E-3</v>
      </c>
      <c r="AM42" s="151">
        <v>2.7638138167091816E-3</v>
      </c>
      <c r="AN42" s="151">
        <v>2.7399339962048672E-3</v>
      </c>
      <c r="AO42" s="151">
        <v>2.716706063499399E-3</v>
      </c>
      <c r="AP42" s="151">
        <v>2.6940970061861825E-3</v>
      </c>
      <c r="AQ42" s="151">
        <v>2.6720762577386436E-3</v>
      </c>
      <c r="AR42" s="151">
        <v>2.6506154617027479E-3</v>
      </c>
      <c r="AS42" s="151">
        <v>2.6296882636397544E-3</v>
      </c>
      <c r="AT42" s="151">
        <v>2.6092701269903136E-3</v>
      </c>
      <c r="AU42" s="151">
        <v>2.589338169633526E-3</v>
      </c>
      <c r="AV42" s="151">
        <v>2.5698710184111589E-3</v>
      </c>
      <c r="AW42" s="151">
        <v>2.5508486792982319E-3</v>
      </c>
      <c r="AX42" s="151">
        <v>2.5322524212430721E-3</v>
      </c>
      <c r="AY42" s="151">
        <v>2.5140646719852976E-3</v>
      </c>
      <c r="AZ42" s="151">
        <v>2.4962689243995121E-3</v>
      </c>
      <c r="BA42" s="151">
        <v>2.4788496521138069E-3</v>
      </c>
      <c r="BB42" s="151">
        <v>2.4617922333222742E-3</v>
      </c>
      <c r="BC42" s="151">
        <v>2.4450828818548508E-3</v>
      </c>
      <c r="BD42" s="151">
        <v>2.4287085846904154E-3</v>
      </c>
      <c r="BE42" s="151">
        <v>2.4126570452036424E-3</v>
      </c>
      <c r="BF42" s="151">
        <v>2.396916631525622E-3</v>
      </c>
      <c r="BG42" s="151">
        <v>2.3814763294750861E-3</v>
      </c>
      <c r="BH42" s="151">
        <v>2.3663256995832172E-3</v>
      </c>
      <c r="BI42" s="151">
        <v>2.3514548377921154E-3</v>
      </c>
      <c r="BJ42" s="151">
        <v>2.3368543394564015E-3</v>
      </c>
      <c r="BK42" s="151">
        <v>2.322515266320312E-3</v>
      </c>
      <c r="BL42" s="151">
        <v>2.308429116179967E-3</v>
      </c>
      <c r="BM42" s="151">
        <v>2.2945877949729658E-3</v>
      </c>
      <c r="BN42" s="151">
        <v>2.2809835910659469E-3</v>
      </c>
      <c r="BO42" s="151">
        <v>2.2676091515356038E-3</v>
      </c>
      <c r="BP42" s="151">
        <v>2.2544574602605316E-3</v>
      </c>
      <c r="BQ42" s="151">
        <v>2.2415218176604994E-3</v>
      </c>
      <c r="BR42" s="151">
        <v>2.2287958219366819E-3</v>
      </c>
      <c r="BS42" s="151">
        <v>2.2162733516813771E-3</v>
      </c>
      <c r="BT42" s="151">
        <v>2.2039485497389513E-3</v>
      </c>
      <c r="BU42" s="151">
        <v>2.19181580821152E-3</v>
      </c>
      <c r="BV42" s="151">
        <v>2.17986975451329E-3</v>
      </c>
      <c r="BW42" s="151">
        <v>2.1681052383867618E-3</v>
      </c>
      <c r="BX42" s="151">
        <v>2.1565173198022747E-3</v>
      </c>
      <c r="BY42" s="151">
        <v>2.1451012576697301E-3</v>
      </c>
      <c r="BZ42" s="151">
        <v>2.1338524992979609E-3</v>
      </c>
      <c r="CA42" s="151">
        <v>2.1227666705430815E-3</v>
      </c>
      <c r="CB42" s="151">
        <v>2.1118395665924924E-3</v>
      </c>
      <c r="CC42" s="151">
        <v>2.1010671433359315E-3</v>
      </c>
      <c r="CD42" s="151">
        <v>2.0904455092792761E-3</v>
      </c>
      <c r="CE42" s="151">
        <v>2.0799709179606337E-3</v>
      </c>
      <c r="CF42" s="151">
        <v>2.0696397608317364E-3</v>
      </c>
      <c r="CG42" s="151">
        <v>2.0594485605708E-3</v>
      </c>
      <c r="CH42" s="151">
        <v>2.0493939647958405E-3</v>
      </c>
      <c r="CI42" s="151">
        <v>2.0394727401500108E-3</v>
      </c>
      <c r="CJ42" s="151">
        <v>2.0296817667328475E-3</v>
      </c>
      <c r="CK42" s="151">
        <v>2.020018032853435E-3</v>
      </c>
      <c r="CL42" s="151">
        <v>2.010478630083406E-3</v>
      </c>
      <c r="CM42" s="151">
        <v>2.001060748589455E-3</v>
      </c>
      <c r="CN42" s="151">
        <v>1.9917616727266186E-3</v>
      </c>
      <c r="CO42" s="151">
        <v>1.9825787768750426E-3</v>
      </c>
      <c r="CP42" s="151">
        <v>1.9735095215042517E-3</v>
      </c>
      <c r="CQ42" s="151">
        <v>1.9645514494501847E-3</v>
      </c>
      <c r="CR42" s="151">
        <v>1.9557021823913253E-3</v>
      </c>
      <c r="CS42" s="151">
        <v>1.9469594175112897E-3</v>
      </c>
      <c r="CT42" s="151">
        <v>1.9383209243361644E-3</v>
      </c>
      <c r="CU42" s="151">
        <v>1.9297845417357157E-3</v>
      </c>
      <c r="CV42" s="151">
        <v>1.9213481750783908E-3</v>
      </c>
      <c r="CW42" s="151">
        <v>1.91300979353075E-3</v>
      </c>
      <c r="CX42" s="151">
        <v>1.9047674274926048E-3</v>
      </c>
      <c r="CY42" s="150">
        <v>1.8966191661597734E-3</v>
      </c>
      <c r="CZ42" s="150">
        <v>1.8885631552068996E-3</v>
      </c>
      <c r="DA42" s="150">
        <v>1.8805975945833115E-3</v>
      </c>
      <c r="DB42" s="150">
        <v>1.8727207364153673E-3</v>
      </c>
      <c r="DC42" s="150">
        <v>1.8649308830091691E-3</v>
      </c>
      <c r="DD42" s="150">
        <v>1.8572263849479438E-3</v>
      </c>
      <c r="DE42" s="150">
        <v>1.849605639278745E-3</v>
      </c>
      <c r="DF42" s="150">
        <v>1.8420670877835083E-3</v>
      </c>
      <c r="DG42" s="150">
        <v>1.8346092153297747E-3</v>
      </c>
      <c r="DH42" s="150">
        <v>1.8272305482967348E-3</v>
      </c>
      <c r="DI42" s="150">
        <v>1.8199296530724924E-3</v>
      </c>
      <c r="DJ42" s="150">
        <v>1.8127051346187146E-3</v>
      </c>
      <c r="DK42" s="150">
        <v>1.8055556350990861E-3</v>
      </c>
      <c r="DL42" s="151">
        <v>1.7984798325681784E-3</v>
      </c>
      <c r="DM42" s="151">
        <v>1.7914764397175802E-3</v>
      </c>
      <c r="DN42" s="151">
        <v>1.7845442026763101E-3</v>
      </c>
      <c r="DO42" s="151">
        <v>1.7776818998627105E-3</v>
      </c>
      <c r="DP42" s="151">
        <v>1.7708883408852083E-3</v>
      </c>
      <c r="DQ42" s="151">
        <v>1.7641623654894498E-3</v>
      </c>
      <c r="DR42" s="151">
        <v>1.7575028425494937E-3</v>
      </c>
      <c r="DS42" s="151">
        <v>1.7509086691008654E-3</v>
      </c>
      <c r="DT42" s="151">
        <v>1.7443787694134045E-3</v>
      </c>
      <c r="DU42" s="151">
        <v>1.7379120941019544E-3</v>
      </c>
      <c r="DV42" s="151">
        <v>1.7315076192730592E-3</v>
      </c>
      <c r="DW42" s="151">
        <v>1.7251643457059337E-3</v>
      </c>
      <c r="DX42" s="151">
        <v>1.7188812980660582E-3</v>
      </c>
      <c r="DY42" s="151">
        <v>1.7126575241498646E-3</v>
      </c>
      <c r="DZ42" s="151">
        <v>1.7064920941590388E-3</v>
      </c>
      <c r="EA42" s="151">
        <v>1.700384100003065E-3</v>
      </c>
      <c r="EB42" s="151">
        <v>1.6943326546286954E-3</v>
      </c>
      <c r="EC42" s="151">
        <v>1.6883368913751151E-3</v>
      </c>
      <c r="ED42" s="151">
        <v>1.6823959633536236E-3</v>
      </c>
      <c r="EE42" s="151">
        <v>1.6765090428507285E-3</v>
      </c>
      <c r="EF42" s="151">
        <v>1.6706753207535916E-3</v>
      </c>
      <c r="EG42" s="151">
        <v>1.664894005996837E-3</v>
      </c>
      <c r="EH42" s="151">
        <v>1.6591643250297744E-3</v>
      </c>
      <c r="EI42" s="151">
        <v>1.6534855213031336E-3</v>
      </c>
      <c r="EJ42" s="151">
        <v>1.6478568547744696E-3</v>
      </c>
      <c r="EK42" s="151">
        <v>1.6422776014314181E-3</v>
      </c>
      <c r="EL42" s="151">
        <v>1.6367470528320439E-3</v>
      </c>
      <c r="EM42" s="151">
        <v>1.6312645156615427E-3</v>
      </c>
      <c r="EN42" s="151">
        <v>1.6258293113046126E-3</v>
      </c>
      <c r="EO42" s="151">
        <v>1.6204407754328259E-3</v>
      </c>
      <c r="EP42" s="151">
        <v>1.6150982576063821E-3</v>
      </c>
      <c r="EQ42" s="151">
        <v>1.6098011208896385E-3</v>
      </c>
      <c r="ER42" s="151">
        <v>1.6045487414798542E-3</v>
      </c>
      <c r="ES42" s="151">
        <v>1.5993405083486079E-3</v>
      </c>
      <c r="ET42" s="151">
        <v>1.5941758228953662E-3</v>
      </c>
      <c r="EU42" s="151">
        <v>1.5890540986127216E-3</v>
      </c>
      <c r="EV42" s="151">
        <v>1.5839747607628225E-3</v>
      </c>
      <c r="EW42" s="151">
        <v>1.5789372460645551E-3</v>
      </c>
      <c r="EX42" s="151">
        <v>1.5739410023910528E-3</v>
      </c>
      <c r="EY42" s="151">
        <v>1.568985488477117E-3</v>
      </c>
      <c r="EZ42" s="151">
        <v>1.5640701736361739E-3</v>
      </c>
      <c r="FA42" s="151">
        <v>1.5591945374863886E-3</v>
      </c>
      <c r="FB42" s="151">
        <v>1.5543580696855846E-3</v>
      </c>
      <c r="FC42" s="151">
        <v>1.5495602696746413E-3</v>
      </c>
      <c r="FD42" s="151">
        <v>1.5448006464290232E-3</v>
      </c>
      <c r="FE42" s="151">
        <v>1.5400787182181614E-3</v>
      </c>
      <c r="FF42" s="151">
        <v>1.5353940123723681E-3</v>
      </c>
      <c r="FG42" s="151">
        <v>1.5307460650570192E-3</v>
      </c>
      <c r="FH42" s="151">
        <v>1.5261344210537253E-3</v>
      </c>
      <c r="FI42" s="151">
        <v>1.5215586335482357E-3</v>
      </c>
      <c r="FJ42" s="151">
        <v>1.5170182639248275E-3</v>
      </c>
      <c r="FK42" s="151">
        <v>1.5125128815669526E-3</v>
      </c>
      <c r="FL42" s="151">
        <v>1.5080420636638915E-3</v>
      </c>
      <c r="FM42" s="151">
        <v>1.5036053950232319E-3</v>
      </c>
      <c r="FN42" s="151">
        <v>1.4992024678889321E-3</v>
      </c>
      <c r="FO42" s="151">
        <v>1.4948328817647859E-3</v>
      </c>
      <c r="FP42" s="151">
        <v>1.4904962432431023E-3</v>
      </c>
      <c r="FQ42" s="151">
        <v>1.4861921658383952E-3</v>
      </c>
      <c r="FR42" s="151">
        <v>1.4819202698259388E-3</v>
      </c>
      <c r="FS42" s="151">
        <v>1.4776801820849878E-3</v>
      </c>
      <c r="FT42" s="151">
        <v>1.4734715359465262E-3</v>
      </c>
      <c r="FU42" s="151">
        <v>1.4692939710453713E-3</v>
      </c>
      <c r="FV42" s="151">
        <v>1.4651471331764969E-3</v>
      </c>
      <c r="FW42" s="151">
        <v>1.4610306741554241E-3</v>
      </c>
      <c r="FX42" s="151">
        <v>1.4569442516825454E-3</v>
      </c>
      <c r="FY42" s="151">
        <v>1.4528875292112475E-3</v>
      </c>
      <c r="FZ42" s="151">
        <v>1.4488601758197094E-3</v>
      </c>
      <c r="GA42" s="151">
        <v>1.4448618660862556E-3</v>
      </c>
      <c r="GB42" s="151">
        <v>1.4408922799681329E-3</v>
      </c>
      <c r="GC42" s="151">
        <v>1.4369511026836206E-3</v>
      </c>
      <c r="GD42" s="151">
        <v>1.4330380245973417E-3</v>
      </c>
      <c r="GE42" s="151">
        <v>1.4291527411086935E-3</v>
      </c>
      <c r="GF42" s="151">
        <v>1.4252949525432746E-3</v>
      </c>
      <c r="GG42" s="151">
        <v>1.4214643640472308E-3</v>
      </c>
      <c r="GH42" s="151">
        <v>1.4176606854844147E-3</v>
      </c>
      <c r="GI42" s="151">
        <v>1.413883631336274E-3</v>
      </c>
      <c r="GJ42" s="151">
        <v>1.41013292060438E-3</v>
      </c>
      <c r="GK42" s="151">
        <v>1.4064082767155184E-3</v>
      </c>
      <c r="GL42" s="151">
        <v>1.4027094274292546E-3</v>
      </c>
      <c r="GM42" s="151">
        <v>1.3990361047478994E-3</v>
      </c>
      <c r="GN42" s="151">
        <v>1.3953880448288054E-3</v>
      </c>
      <c r="GO42" s="151">
        <v>1.3917649878989113E-3</v>
      </c>
      <c r="GP42" s="151">
        <v>1.3881666781714803E-3</v>
      </c>
      <c r="GQ42" s="151">
        <v>1.3845928637649491E-3</v>
      </c>
      <c r="GR42" s="151">
        <v>1.381043296623839E-3</v>
      </c>
      <c r="GS42" s="151">
        <v>1.3775177324416494E-3</v>
      </c>
      <c r="GT42" s="151">
        <v>1.3740159305856937E-3</v>
      </c>
      <c r="GU42" s="151">
        <v>1.3705376540238063E-3</v>
      </c>
      <c r="GV42" s="151">
        <v>1.3670826692528631E-3</v>
      </c>
      <c r="GW42" s="151">
        <v>1.3636507462290747E-3</v>
      </c>
      <c r="GX42" s="151">
        <v>1.3602416582999893E-3</v>
      </c>
      <c r="GY42" s="151">
        <v>1.3568551821381547E-3</v>
      </c>
      <c r="GZ42" s="151">
        <v>1.3534910976764009E-3</v>
      </c>
      <c r="HA42" s="151">
        <v>1.3501491880446848E-3</v>
      </c>
      <c r="HB42" s="151">
        <v>1.3468292395084564E-3</v>
      </c>
      <c r="HC42" s="151">
        <v>1.3435310414085095E-3</v>
      </c>
      <c r="HD42" s="151">
        <v>1.3402543861022586E-3</v>
      </c>
      <c r="HE42" s="151">
        <v>1.3369990689064176E-3</v>
      </c>
      <c r="HF42" s="151">
        <v>1.3337648880410325E-3</v>
      </c>
      <c r="HG42" s="151">
        <v>1.3305516445748272E-3</v>
      </c>
      <c r="HH42" s="151">
        <v>1.3273591423718346E-3</v>
      </c>
      <c r="HI42" s="151">
        <v>1.3241871880392659E-3</v>
      </c>
      <c r="HJ42" s="151">
        <v>1.3210355908765976E-3</v>
      </c>
      <c r="HK42" s="151">
        <v>1.3179041628258237E-3</v>
      </c>
      <c r="HL42" s="151">
        <v>1.3147927184228637E-3</v>
      </c>
      <c r="HM42" s="151">
        <v>1.311701074750069E-3</v>
      </c>
      <c r="HN42" s="151">
        <v>1.3086290513898242E-3</v>
      </c>
      <c r="HO42" s="151">
        <v>1.3055764703791906E-3</v>
      </c>
      <c r="HP42" s="151">
        <v>1.3025431561655809E-3</v>
      </c>
      <c r="HQ42" s="151">
        <v>1.2995289355634237E-3</v>
      </c>
      <c r="HR42" s="151">
        <v>1.2965336377118032E-3</v>
      </c>
      <c r="HS42" s="151">
        <v>1.2935570940330364E-3</v>
      </c>
      <c r="HT42" s="151">
        <v>1.2905991381921755E-3</v>
      </c>
      <c r="HU42" s="151">
        <v>1.2876596060573959E-3</v>
      </c>
      <c r="HV42" s="151">
        <v>1.2847383356612673E-3</v>
      </c>
      <c r="HW42" s="151">
        <v>1.2818351671628563E-3</v>
      </c>
      <c r="HX42" s="151">
        <v>1.2789499428106693E-3</v>
      </c>
      <c r="HY42" s="151">
        <v>1.276082506906388E-3</v>
      </c>
      <c r="HZ42" s="151">
        <v>1.2732327057693982E-3</v>
      </c>
      <c r="IA42" s="151">
        <v>1.2704003877020715E-3</v>
      </c>
      <c r="IB42" s="151">
        <v>1.2675854029557982E-3</v>
      </c>
      <c r="IC42" s="151">
        <v>1.2647876036977418E-3</v>
      </c>
      <c r="ID42" s="151">
        <v>1.2620068439782972E-3</v>
      </c>
      <c r="IE42" s="151">
        <v>1.2592429796992371E-3</v>
      </c>
      <c r="IF42" s="151">
        <v>1.2564958685825378E-3</v>
      </c>
      <c r="IG42" s="151">
        <v>1.2537653701398443E-3</v>
      </c>
      <c r="IH42" s="151">
        <v>1.251051345642582E-3</v>
      </c>
      <c r="II42" s="151">
        <v>1.2483536580926891E-3</v>
      </c>
      <c r="IJ42" s="151">
        <v>1.2456721721939535E-3</v>
      </c>
      <c r="IK42" s="151">
        <v>1.2430067543239393E-3</v>
      </c>
      <c r="IL42" s="151">
        <v>1.2403572725064921E-3</v>
      </c>
      <c r="IM42" s="151">
        <v>1.237723596384807E-3</v>
      </c>
      <c r="IN42" s="151">
        <v>1.2351055971950419E-3</v>
      </c>
      <c r="IO42" s="151">
        <v>1.2325031477404685E-3</v>
      </c>
      <c r="IP42" s="151">
        <v>1.2299161223661475E-3</v>
      </c>
      <c r="IQ42" s="151">
        <v>1.2273443969341058E-3</v>
      </c>
      <c r="IR42" s="151">
        <v>1.2247878487990215E-3</v>
      </c>
      <c r="IS42" s="151">
        <v>1.2222463567843867E-3</v>
      </c>
      <c r="IT42" s="151">
        <v>1.2197198011591459E-3</v>
      </c>
      <c r="IU42" s="151">
        <v>1.2172080636147985E-3</v>
      </c>
      <c r="IV42" s="151">
        <v>1.2147110272429523E-3</v>
      </c>
      <c r="IW42" s="151">
        <v>1.2122285765133161E-3</v>
      </c>
      <c r="IX42" s="151">
        <v>1.2097605972521263E-3</v>
      </c>
      <c r="IY42" s="151">
        <v>1.2073069766209933E-3</v>
      </c>
      <c r="IZ42" s="151">
        <v>1.204867603096153E-3</v>
      </c>
      <c r="JA42" s="151">
        <v>1.2024423664481298E-3</v>
      </c>
      <c r="JB42" s="151">
        <v>1.2000311577217836E-3</v>
      </c>
      <c r="JC42" s="151">
        <v>1.1976338692167409E-3</v>
      </c>
      <c r="JD42" s="151">
        <v>1.1952503944682024E-3</v>
      </c>
      <c r="JE42" s="151">
        <v>1.1928806282281185E-3</v>
      </c>
      <c r="JF42" s="151">
        <v>1.1905244664467112E-3</v>
      </c>
      <c r="JG42" s="151">
        <v>1.1881818062543597E-3</v>
      </c>
      <c r="JH42" s="151">
        <v>1.1858525459438162E-3</v>
      </c>
      <c r="JI42" s="151">
        <v>1.1835365849527601E-3</v>
      </c>
      <c r="JJ42" s="151">
        <v>1.1812338238466784E-3</v>
      </c>
      <c r="JK42" s="151">
        <v>1.1789441643020636E-3</v>
      </c>
      <c r="JL42" s="151">
        <v>1.1766675090899242E-3</v>
      </c>
      <c r="JM42" s="151">
        <v>1.1744037620595961E-3</v>
      </c>
      <c r="JN42" s="151">
        <v>1.1721528281228616E-3</v>
      </c>
      <c r="JO42" s="151">
        <v>1.1699146132383475E-3</v>
      </c>
      <c r="JP42" s="151">
        <v>1.1676890243962207E-3</v>
      </c>
      <c r="JQ42" s="151">
        <v>1.1654759696031513E-3</v>
      </c>
      <c r="JR42" s="151">
        <v>1.1632753578675564E-3</v>
      </c>
      <c r="JS42" s="151">
        <v>1.161087099185109E-3</v>
      </c>
      <c r="JT42" s="151">
        <v>1.1589111045245048E-3</v>
      </c>
      <c r="JU42" s="151">
        <v>1.1567472858134897E-3</v>
      </c>
      <c r="JV42" s="151">
        <v>1.1545955559251315E-3</v>
      </c>
      <c r="JW42" s="151">
        <v>1.15245582866434E-3</v>
      </c>
      <c r="JX42" s="151">
        <v>1.15032801875463E-3</v>
      </c>
      <c r="JY42" s="151">
        <v>1.1482120418251078E-3</v>
      </c>
      <c r="JZ42" s="151">
        <v>1.1461078143976998E-3</v>
      </c>
      <c r="KA42" s="151">
        <v>1.1440152538745945E-3</v>
      </c>
      <c r="KB42" s="151">
        <v>1.1419342785259129E-3</v>
      </c>
      <c r="KC42" s="151">
        <v>1.1398648074775908E-3</v>
      </c>
      <c r="KD42" s="151">
        <v>1.137806760699469E-3</v>
      </c>
      <c r="KE42" s="151">
        <v>1.1357600589935956E-3</v>
      </c>
      <c r="KF42" s="151">
        <v>1.1337246239827249E-3</v>
      </c>
      <c r="KG42" s="151">
        <v>1.1317003780990204E-3</v>
      </c>
      <c r="KH42" s="151">
        <v>1.1296872445729412E-3</v>
      </c>
      <c r="KI42" s="151">
        <v>1.1276851474223343E-3</v>
      </c>
      <c r="KJ42" s="151">
        <v>1.1256940114416952E-3</v>
      </c>
      <c r="KK42" s="151">
        <v>1.1237137621916238E-3</v>
      </c>
      <c r="KL42" s="151">
        <v>1.1217443259884535E-3</v>
      </c>
      <c r="KM42" s="151">
        <v>1.1197856298940539E-3</v>
      </c>
      <c r="KN42" s="151">
        <v>1.1178376017058084E-3</v>
      </c>
      <c r="KO42" s="151">
        <v>1.115900169946758E-3</v>
      </c>
      <c r="KP42" s="151">
        <v>1.1139732638559092E-3</v>
      </c>
      <c r="KQ42" s="150">
        <v>1.1120568133787022E-3</v>
      </c>
      <c r="KR42" s="150">
        <v>1.1101507491576422E-3</v>
      </c>
      <c r="KS42" s="150">
        <v>1.1082550025230781E-3</v>
      </c>
      <c r="KT42" s="150">
        <v>1.1063695054841398E-3</v>
      </c>
      <c r="KU42" s="150">
        <v>1.1044941907198203E-3</v>
      </c>
      <c r="KV42" s="150">
        <v>1.1026289915702036E-3</v>
      </c>
      <c r="KW42" s="150">
        <v>1.1007738420278418E-3</v>
      </c>
      <c r="KX42" s="150">
        <v>1.0989286767292606E-3</v>
      </c>
      <c r="KY42" s="150">
        <v>1.0970934309466158E-3</v>
      </c>
      <c r="KZ42" s="150">
        <v>1.0952680405794746E-3</v>
      </c>
      <c r="LA42" s="150">
        <v>1.0934524421467346E-3</v>
      </c>
      <c r="LB42" s="150">
        <v>1.0916465727786706E-3</v>
      </c>
      <c r="LC42" s="150">
        <v>1.08985037020911E-3</v>
      </c>
      <c r="LD42" s="151">
        <v>1.0880637727677279E-3</v>
      </c>
      <c r="LE42" s="151">
        <v>1.0862867193724734E-3</v>
      </c>
      <c r="LF42" s="151">
        <v>1.0845191495221097E-3</v>
      </c>
      <c r="LG42" s="151">
        <v>1.0827610032888729E-3</v>
      </c>
      <c r="LH42" s="151">
        <v>1.0810122213112477E-3</v>
      </c>
      <c r="LI42" s="151">
        <v>1.0792727447868551E-3</v>
      </c>
      <c r="LJ42" s="151">
        <v>1.0775425154654545E-3</v>
      </c>
      <c r="LK42" s="151">
        <v>1.0758214756420486E-3</v>
      </c>
      <c r="LL42" s="151">
        <v>1.0741095681501057E-3</v>
      </c>
      <c r="LM42" s="151">
        <v>1.0724067363548746E-3</v>
      </c>
      <c r="LN42" s="151">
        <v>1.0707129241468122E-3</v>
      </c>
      <c r="LO42" s="151">
        <v>1.0690280759351111E-3</v>
      </c>
      <c r="LP42" s="151">
        <v>1.0673521366413219E-3</v>
      </c>
      <c r="LQ42" s="151">
        <v>1.0656850516930789E-3</v>
      </c>
      <c r="LR42" s="151">
        <v>1.0640267670179149E-3</v>
      </c>
      <c r="LS42" s="151">
        <v>1.0623772290371792E-3</v>
      </c>
      <c r="LT42" s="151">
        <v>1.0607363846600387E-3</v>
      </c>
      <c r="LU42" s="151">
        <v>1.0591041812775775E-3</v>
      </c>
      <c r="LV42" s="151">
        <v>1.0574805667569781E-3</v>
      </c>
      <c r="LW42" s="151">
        <v>1.0558654894357962E-3</v>
      </c>
      <c r="LX42" s="151">
        <v>1.0542588981163187E-3</v>
      </c>
      <c r="LY42" s="151">
        <v>1.0526607420600065E-3</v>
      </c>
      <c r="LZ42" s="151">
        <v>1.0510709709820188E-3</v>
      </c>
      <c r="MA42" s="151">
        <v>1.0494895350458217E-3</v>
      </c>
      <c r="MB42" s="151">
        <v>1.0479163848578737E-3</v>
      </c>
      <c r="MC42" s="151">
        <v>1.0463514714623907E-3</v>
      </c>
      <c r="MD42" s="151">
        <v>1.044794746336189E-3</v>
      </c>
      <c r="ME42" s="151">
        <v>1.0432461613836047E-3</v>
      </c>
      <c r="MF42" s="151">
        <v>1.0417056689314824E-3</v>
      </c>
      <c r="MG42" s="151">
        <v>1.0401732217242444E-3</v>
      </c>
      <c r="MH42" s="151">
        <v>1.0386487729190264E-3</v>
      </c>
      <c r="MI42" s="151">
        <v>1.0371322760808848E-3</v>
      </c>
      <c r="MJ42" s="151">
        <v>1.0356236851780754E-3</v>
      </c>
      <c r="MK42" s="151">
        <v>1.0341229545773995E-3</v>
      </c>
      <c r="ML42" s="151">
        <v>1.0326300390396136E-3</v>
      </c>
      <c r="MM42" s="151">
        <v>1.0311448937149097E-3</v>
      </c>
      <c r="MN42" s="151">
        <v>1.0296674741384587E-3</v>
      </c>
      <c r="MO42" s="151">
        <v>1.0281977362260142E-3</v>
      </c>
      <c r="MP42" s="151">
        <v>1.0267356362695845E-3</v>
      </c>
      <c r="MQ42" s="151">
        <v>1.0252811309331617E-3</v>
      </c>
      <c r="MR42" s="151">
        <v>1.023834177248512E-3</v>
      </c>
      <c r="MS42" s="151">
        <v>1.0223947326110272E-3</v>
      </c>
      <c r="MT42" s="151">
        <v>1.0209627547756329E-3</v>
      </c>
      <c r="MU42" s="151">
        <v>1.0195382018527539E-3</v>
      </c>
      <c r="MV42" s="151">
        <v>1.0181210323043349E-3</v>
      </c>
      <c r="MW42" s="151">
        <v>1.0167112049399235E-3</v>
      </c>
      <c r="MX42" s="151">
        <v>1.0153086789127974E-3</v>
      </c>
      <c r="MY42" s="151">
        <v>1.0139134137161527E-3</v>
      </c>
      <c r="MZ42" s="151">
        <v>1.0125253691793434E-3</v>
      </c>
      <c r="NA42" s="151">
        <v>1.0111445054641688E-3</v>
      </c>
      <c r="NB42" s="151">
        <v>1.0097707830612208E-3</v>
      </c>
      <c r="NC42" s="151">
        <v>1.0084041627862689E-3</v>
      </c>
      <c r="ND42" s="151">
        <v>1.0070446057767084E-3</v>
      </c>
      <c r="NE42" s="151">
        <v>1.0056920734880436E-3</v>
      </c>
      <c r="NF42" s="151">
        <v>1.0043465276904301E-3</v>
      </c>
      <c r="NG42" s="151">
        <v>1.0030079304652578E-3</v>
      </c>
      <c r="NH42" s="151">
        <v>1.0016762442017818E-3</v>
      </c>
      <c r="NI42" s="151">
        <v>1.0003514315937972E-3</v>
      </c>
      <c r="NJ42" s="151">
        <v>9.9903345563636271E-4</v>
      </c>
      <c r="NK42" s="151">
        <v>9.9772227962256375E-4</v>
      </c>
      <c r="NL42" s="151">
        <v>9.9641786714031906E-4</v>
      </c>
      <c r="NM42" s="151">
        <v>9.951201820692368E-4</v>
      </c>
      <c r="NN42" s="151">
        <v>9.9382918857750312E-4</v>
      </c>
      <c r="NO42" s="151">
        <v>9.9254485111881555E-4</v>
      </c>
      <c r="NP42" s="151">
        <v>9.9126713442936228E-4</v>
      </c>
      <c r="NQ42" s="151">
        <v>9.8999600352483053E-4</v>
      </c>
      <c r="NR42" s="151">
        <v>9.8873142369746824E-4</v>
      </c>
      <c r="NS42" s="151">
        <v>9.8747336051316858E-4</v>
      </c>
      <c r="NT42" s="151">
        <v>9.8622177980860638E-4</v>
      </c>
      <c r="NU42" s="151">
        <v>9.8497664768840577E-4</v>
      </c>
      <c r="NV42" s="151">
        <v>9.8373793052234249E-4</v>
      </c>
      <c r="NW42" s="151">
        <v>9.8250559494258874E-4</v>
      </c>
      <c r="NX42" s="151">
        <v>9.8127960784098744E-4</v>
      </c>
      <c r="NY42" s="151">
        <v>9.800599363663687E-4</v>
      </c>
      <c r="NZ42" s="151">
        <v>9.7884654792189385E-4</v>
      </c>
      <c r="OA42" s="151">
        <v>9.776394101624359E-4</v>
      </c>
      <c r="OB42" s="151">
        <v>9.7643849099199982E-4</v>
      </c>
      <c r="OC42" s="151">
        <v>9.752437585611645E-4</v>
      </c>
      <c r="OD42" s="151">
        <v>9.7405518126456871E-4</v>
      </c>
      <c r="OE42" s="151">
        <v>9.7287272773841917E-4</v>
      </c>
      <c r="OF42" s="151">
        <v>9.7169636685803806E-4</v>
      </c>
      <c r="OG42" s="151">
        <v>9.7052606773543823E-4</v>
      </c>
      <c r="OH42" s="151">
        <v>9.6936179971692741E-4</v>
      </c>
      <c r="OI42" s="151">
        <v>9.6820353238074751E-4</v>
      </c>
      <c r="OJ42" s="151">
        <v>9.6705123553473768E-4</v>
      </c>
      <c r="OK42" s="151">
        <v>9.6590487921403183E-4</v>
      </c>
      <c r="OL42" s="151">
        <v>9.6476443367878311E-4</v>
      </c>
      <c r="OM42" s="158">
        <v>9.6362986941191499E-4</v>
      </c>
      <c r="ON42" s="158">
        <v>9.6250115711689788E-4</v>
      </c>
      <c r="OO42" s="158">
        <v>9.6137826771556861E-4</v>
      </c>
      <c r="OP42" s="158">
        <v>9.602611723459548E-4</v>
      </c>
      <c r="OQ42" s="158">
        <v>9.5914984236014351E-4</v>
      </c>
      <c r="OR42" s="158">
        <v>9.5804424932216634E-4</v>
      </c>
      <c r="OS42" s="158">
        <v>9.5694436500591508E-4</v>
      </c>
      <c r="OT42" s="158">
        <v>9.5585016139308027E-4</v>
      </c>
      <c r="OU42" s="158">
        <v>9.5476161067112038E-4</v>
      </c>
      <c r="OV42" s="158">
        <v>9.5367868523124621E-4</v>
      </c>
      <c r="OW42" s="158">
        <v>9.5260135766643995E-4</v>
      </c>
      <c r="OX42" s="158">
        <v>9.5152960076949286E-4</v>
      </c>
      <c r="OY42" s="158">
        <v>9.5046338753106531E-4</v>
      </c>
      <c r="OZ42" s="158">
        <v>9.4940269113777615E-4</v>
      </c>
      <c r="PA42" s="159">
        <v>9.4834748497030945E-4</v>
      </c>
      <c r="PB42" s="159">
        <v>9.4729774260154779E-4</v>
      </c>
      <c r="PC42" s="159">
        <v>9.4625343779472461E-4</v>
      </c>
      <c r="PD42" s="159">
        <v>9.4521454450160081E-4</v>
      </c>
      <c r="PE42" s="159">
        <v>9.4418103686066512E-4</v>
      </c>
      <c r="PF42" s="159">
        <v>9.4315288919535E-4</v>
      </c>
      <c r="PG42" s="159">
        <v>9.4213007601227526E-4</v>
      </c>
      <c r="PH42" s="159">
        <v>9.4111257199950952E-4</v>
      </c>
      <c r="PI42" s="159">
        <v>9.4010035202484908E-4</v>
      </c>
      <c r="PJ42" s="159">
        <v>9.3909339113412487E-4</v>
      </c>
      <c r="PK42" s="159">
        <v>9.3809166454952018E-4</v>
      </c>
      <c r="PL42" s="159">
        <v>9.3709514766791954E-4</v>
      </c>
      <c r="PM42" s="159">
        <v>9.3610381605926105E-4</v>
      </c>
      <c r="PN42" s="159">
        <v>9.3511764546492572E-4</v>
      </c>
      <c r="PO42" s="159">
        <v>9.3413661179613254E-4</v>
      </c>
      <c r="PP42" s="159">
        <v>9.3316069113235755E-4</v>
      </c>
      <c r="PQ42" s="159">
        <v>9.321898597197697E-4</v>
      </c>
      <c r="PR42" s="159">
        <v>9.3122409396968861E-4</v>
      </c>
      <c r="PS42" s="159">
        <v>9.3026337045705346E-4</v>
      </c>
      <c r="PT42" s="159">
        <v>9.2930766591891591E-4</v>
      </c>
      <c r="PU42" s="159">
        <v>9.2835695725294485E-4</v>
      </c>
      <c r="PV42" s="159">
        <v>9.2741122151595581E-4</v>
      </c>
      <c r="PW42" s="159">
        <v>9.2647043592244624E-4</v>
      </c>
      <c r="PX42" s="159">
        <v>9.2553457784316057E-4</v>
      </c>
      <c r="PY42" s="159">
        <v>9.2460362480366039E-4</v>
      </c>
      <c r="PZ42" s="159">
        <v>9.2367755448291566E-4</v>
      </c>
      <c r="QA42" s="159">
        <v>9.2275634471191467E-4</v>
      </c>
      <c r="QB42" s="159">
        <v>9.2183997347228264E-4</v>
      </c>
      <c r="QC42" s="159">
        <v>9.2092841889492353E-4</v>
      </c>
      <c r="QD42" s="159">
        <v>9.2002165925867243E-4</v>
      </c>
      <c r="QE42" s="159">
        <v>9.1911967298896396E-4</v>
      </c>
      <c r="QF42" s="159">
        <v>9.1822243865651628E-4</v>
      </c>
      <c r="QG42" s="159">
        <v>9.1732993497602828E-4</v>
      </c>
      <c r="QH42" s="159">
        <v>9.1644214080489558E-4</v>
      </c>
      <c r="QI42" s="159">
        <v>9.1555903514193519E-4</v>
      </c>
      <c r="QJ42" s="159">
        <v>9.1468059712612845E-4</v>
      </c>
      <c r="QK42" s="159">
        <v>9.13806806035376E-4</v>
      </c>
      <c r="QL42" s="159">
        <v>9.1293764128526692E-4</v>
      </c>
      <c r="QM42" s="159">
        <v>9.1207308242786109E-4</v>
      </c>
      <c r="QN42" s="159">
        <v>9.1121310915048771E-4</v>
      </c>
      <c r="QO42" s="159">
        <v>9.1035770127455176E-4</v>
      </c>
      <c r="QP42" s="159">
        <v>9.0950683875435918E-4</v>
      </c>
      <c r="QQ42" s="159">
        <v>9.0866050167594974E-4</v>
      </c>
      <c r="QR42" s="159">
        <v>9.078186702559482E-4</v>
      </c>
      <c r="QS42" s="159">
        <v>9.069813248404235E-4</v>
      </c>
      <c r="QT42" s="159">
        <v>9.0614844590376114E-4</v>
      </c>
      <c r="QU42" s="159">
        <v>9.0532001404754984E-4</v>
      </c>
      <c r="QV42" s="159">
        <v>9.0449600999948027E-4</v>
      </c>
      <c r="QW42" s="159">
        <v>9.0367641461224998E-4</v>
      </c>
      <c r="QX42" s="159">
        <v>9.0286120886248983E-4</v>
      </c>
      <c r="QY42" s="159">
        <v>9.0205037384969377E-4</v>
      </c>
      <c r="QZ42" s="159">
        <v>9.0124389079516314E-4</v>
      </c>
      <c r="RA42" s="159">
        <v>9.0044174104096316E-4</v>
      </c>
      <c r="RB42" s="159">
        <v>8.9964390604889085E-4</v>
      </c>
      <c r="RC42" s="159">
        <v>8.9885036739944743E-4</v>
      </c>
      <c r="RD42" s="159">
        <v>8.9806110679083455E-4</v>
      </c>
      <c r="RE42" s="159">
        <v>8.9727610603794754E-4</v>
      </c>
      <c r="RF42" s="159">
        <v>8.9649534707138875E-4</v>
      </c>
      <c r="RG42" s="159">
        <v>8.9571881193648733E-4</v>
      </c>
      <c r="RH42" s="159">
        <v>8.9494648279232866E-4</v>
      </c>
      <c r="RI42" s="159">
        <v>8.9417834191079907E-4</v>
      </c>
      <c r="RJ42" s="159">
        <v>8.9341437167562987E-4</v>
      </c>
      <c r="RK42" s="159">
        <v>8.9265455458146733E-4</v>
      </c>
      <c r="RL42" s="159">
        <v>8.9189887323293639E-4</v>
      </c>
      <c r="RM42" s="159">
        <v>8.9114731034372512E-4</v>
      </c>
      <c r="RN42" s="159">
        <v>8.9039984873567402E-4</v>
      </c>
      <c r="RO42" s="159">
        <v>8.8965647133787515E-4</v>
      </c>
      <c r="RP42" s="159">
        <v>8.8891716118578155E-4</v>
      </c>
      <c r="RQ42" s="159">
        <v>8.8818190142032514E-4</v>
      </c>
      <c r="RR42" s="159">
        <v>8.8745067528704592E-4</v>
      </c>
      <c r="RS42" s="159">
        <v>8.8672346613522413E-4</v>
      </c>
      <c r="RT42" s="159">
        <v>8.8600025741703166E-4</v>
      </c>
      <c r="RU42" s="159">
        <v>8.8528103268667891E-4</v>
      </c>
      <c r="RV42" s="159">
        <v>8.8456577559958447E-4</v>
      </c>
      <c r="RW42" s="159">
        <v>8.8385446991154143E-4</v>
      </c>
      <c r="RX42" s="159">
        <v>8.8314709947789948E-4</v>
      </c>
      <c r="RY42" s="159">
        <v>8.8244364825275259E-4</v>
      </c>
      <c r="RZ42" s="159">
        <v>8.817441002881343E-4</v>
      </c>
      <c r="SA42" s="159">
        <v>8.8104843973322471E-4</v>
      </c>
      <c r="SB42" s="159">
        <v>8.8035665083356087E-4</v>
      </c>
      <c r="SC42" s="159">
        <v>8.7966871793025811E-4</v>
      </c>
      <c r="SD42" s="159">
        <v>8.7898462545923928E-4</v>
      </c>
      <c r="SE42" s="159">
        <v>8.7830435795046842E-4</v>
      </c>
      <c r="SF42" s="159">
        <v>8.7762790002719748E-4</v>
      </c>
      <c r="SG42" s="159">
        <v>8.7695523640521692E-4</v>
      </c>
      <c r="SH42" s="159">
        <v>8.7628635189211375E-4</v>
      </c>
      <c r="SI42" s="159">
        <v>8.7562123138653855E-4</v>
      </c>
      <c r="SJ42" s="159">
        <v>8.7495985987747881E-4</v>
      </c>
      <c r="SK42" s="159">
        <v>8.7430222244354154E-4</v>
      </c>
      <c r="SL42" s="159">
        <v>8.7364830425223808E-4</v>
      </c>
      <c r="SM42" s="159">
        <v>8.7299809055928267E-4</v>
      </c>
      <c r="SN42" s="159">
        <v>8.7235156670789073E-4</v>
      </c>
      <c r="SO42" s="159">
        <v>8.7170871812809248E-4</v>
      </c>
      <c r="SP42" s="159">
        <v>8.7106953033604443E-4</v>
      </c>
      <c r="SQ42" s="159">
        <v>8.7043398893335404E-4</v>
      </c>
      <c r="SR42" s="159">
        <v>8.6980207960640819E-4</v>
      </c>
      <c r="SS42" s="159">
        <v>8.6917378812570998E-4</v>
      </c>
      <c r="ST42" s="159">
        <v>8.6854910034521947E-4</v>
      </c>
      <c r="SU42" s="159">
        <v>8.6792800220170216E-4</v>
      </c>
      <c r="SV42" s="159">
        <v>8.6731047971408566E-4</v>
      </c>
      <c r="SW42" s="159">
        <v>8.6669651898282018E-4</v>
      </c>
      <c r="SX42" s="159">
        <v>8.6608610618924551E-4</v>
      </c>
      <c r="SY42" s="159">
        <v>8.6547922759496409E-4</v>
      </c>
      <c r="SZ42" s="159">
        <v>8.6487586954122231E-4</v>
      </c>
      <c r="TA42" s="159">
        <v>8.6427601844829452E-4</v>
      </c>
      <c r="TB42" s="159">
        <v>8.6367966081487614E-4</v>
      </c>
      <c r="TC42" s="159">
        <v>8.6308678321747817E-4</v>
      </c>
      <c r="TD42" s="159">
        <v>8.624973723098334E-4</v>
      </c>
      <c r="TE42" s="159">
        <v>8.6191141482230393E-4</v>
      </c>
      <c r="TF42" s="159">
        <v>8.6132889756129543E-4</v>
      </c>
      <c r="TG42" s="159">
        <v>8.6074980740867839E-4</v>
      </c>
      <c r="TH42" s="159">
        <v>8.6017413132121075E-4</v>
      </c>
      <c r="TI42" s="159">
        <v>8.5960185632997404E-4</v>
      </c>
      <c r="TJ42" s="159">
        <v>8.5903296953980415E-4</v>
      </c>
      <c r="TK42" s="159">
        <v>8.5846745812873603E-4</v>
      </c>
      <c r="TL42" s="159">
        <v>8.5790530934745201E-4</v>
      </c>
      <c r="TM42" s="159">
        <v>8.5734651051873171E-4</v>
      </c>
      <c r="TN42" s="159">
        <v>8.5679104903690852E-4</v>
      </c>
      <c r="TO42" s="159">
        <v>8.5623891236733581E-4</v>
      </c>
      <c r="TP42" s="159">
        <v>8.5569008804585293E-4</v>
      </c>
      <c r="TQ42" s="159">
        <v>8.5514456367825399E-4</v>
      </c>
      <c r="TR42" s="159">
        <v>8.5460232693977125E-4</v>
      </c>
      <c r="TS42" s="159">
        <v>8.5406336557455442E-4</v>
      </c>
      <c r="TT42" s="159">
        <v>8.5352766739515637E-4</v>
      </c>
      <c r="TU42" s="159">
        <v>8.5299522028202954E-4</v>
      </c>
      <c r="TV42" s="159">
        <v>8.5246601218301682E-4</v>
      </c>
      <c r="TW42" s="159">
        <v>8.5194003111285668E-4</v>
      </c>
      <c r="TX42" s="159">
        <v>8.5141726515268912E-4</v>
      </c>
      <c r="TY42" s="159">
        <v>8.5089770244956345E-4</v>
      </c>
      <c r="TZ42" s="159">
        <v>8.5038133121595417E-4</v>
      </c>
      <c r="UA42" s="159">
        <v>8.4986813972928342E-4</v>
      </c>
      <c r="UB42" s="159">
        <v>8.4935811633144061E-4</v>
      </c>
      <c r="UC42" s="159">
        <v>8.488512494283112E-4</v>
      </c>
      <c r="UD42" s="159">
        <v>8.4834752748931379E-4</v>
      </c>
      <c r="UE42" s="159">
        <v>8.4784693904692732E-4</v>
      </c>
      <c r="UF42" s="159">
        <v>8.5624545454545341E-4</v>
      </c>
      <c r="UG42" s="159">
        <v>8.5571814882032552E-4</v>
      </c>
      <c r="UH42" s="159">
        <v>8.5519275362318735E-4</v>
      </c>
      <c r="UI42" s="159">
        <v>8.5466925858951066E-4</v>
      </c>
      <c r="UJ42" s="159">
        <v>8.5414765342960175E-4</v>
      </c>
      <c r="UK42" s="159">
        <v>8.536279279279268E-4</v>
      </c>
      <c r="UL42" s="159">
        <v>8.5311007194244486E-4</v>
      </c>
      <c r="UM42" s="159">
        <v>8.5259407540394863E-4</v>
      </c>
      <c r="UN42" s="159">
        <v>8.5207992831541114E-4</v>
      </c>
      <c r="UO42" s="159">
        <v>8.5156762075134064E-4</v>
      </c>
      <c r="UP42" s="159">
        <v>8.510571428571417E-4</v>
      </c>
      <c r="UQ42" s="159">
        <v>8.5054848484848375E-4</v>
      </c>
      <c r="UR42" s="159">
        <v>8.5004163701067506E-4</v>
      </c>
      <c r="US42" s="159">
        <v>8.4953658969804497E-4</v>
      </c>
      <c r="UT42" s="159">
        <v>8.490333333333322E-4</v>
      </c>
      <c r="UU42" s="159">
        <v>8.4853185840707852E-4</v>
      </c>
      <c r="UV42" s="159">
        <v>8.4803215547703064E-4</v>
      </c>
      <c r="UW42" s="159">
        <v>8.4753421516754735E-4</v>
      </c>
      <c r="UX42" s="159">
        <v>8.4703802816901296E-4</v>
      </c>
      <c r="UY42" s="159">
        <v>8.4654358523725715E-4</v>
      </c>
      <c r="UZ42" s="159">
        <v>8.4605087719298133E-4</v>
      </c>
      <c r="VA42" s="159">
        <v>8.4555989492118985E-4</v>
      </c>
      <c r="VB42" s="159">
        <v>8.4507062937062827E-4</v>
      </c>
      <c r="VC42" s="159">
        <v>8.4458307155322752E-4</v>
      </c>
      <c r="VD42" s="159">
        <v>8.4409721254355278E-4</v>
      </c>
      <c r="VE42" s="159">
        <v>8.4361304347825973E-4</v>
      </c>
      <c r="VF42" s="159">
        <v>8.4313055555555435E-4</v>
      </c>
      <c r="VG42" s="159">
        <v>8.4264974003466083E-4</v>
      </c>
      <c r="VH42" s="159">
        <v>8.4217058823529299E-4</v>
      </c>
      <c r="VI42" s="159">
        <v>8.4169309153713174E-4</v>
      </c>
      <c r="VJ42" s="159">
        <v>8.4121724137930913E-4</v>
      </c>
      <c r="VK42" s="159">
        <v>8.4074302925989553E-4</v>
      </c>
      <c r="VL42" s="159">
        <v>8.4027044673539396E-4</v>
      </c>
      <c r="VM42" s="159">
        <v>8.3979948542023896E-4</v>
      </c>
      <c r="VN42" s="159">
        <v>8.3933013698630013E-4</v>
      </c>
      <c r="VO42" s="159">
        <v>8.3886239316239208E-4</v>
      </c>
      <c r="VP42" s="159">
        <v>8.383962457337872E-4</v>
      </c>
      <c r="VQ42" s="159">
        <v>8.3793168654173642E-4</v>
      </c>
      <c r="VR42" s="159">
        <v>8.3746870748299196E-4</v>
      </c>
      <c r="VS42" s="159">
        <v>8.3700730050933656E-4</v>
      </c>
      <c r="VT42" s="159">
        <v>8.3654745762711739E-4</v>
      </c>
      <c r="VU42" s="159">
        <v>8.3608917089678396E-4</v>
      </c>
      <c r="VV42" s="159">
        <v>8.3563243243243133E-4</v>
      </c>
      <c r="VW42" s="159">
        <v>8.3517723440134782E-4</v>
      </c>
      <c r="VX42" s="159">
        <v>8.3472356902356785E-4</v>
      </c>
      <c r="VY42" s="159">
        <v>8.342714285714273E-4</v>
      </c>
      <c r="VZ42" s="159">
        <v>8.3382080536912619E-4</v>
      </c>
      <c r="WA42" s="159">
        <v>8.3337169179229355E-4</v>
      </c>
      <c r="WB42" s="159">
        <v>8.3292408026755733E-4</v>
      </c>
      <c r="WC42" s="159">
        <v>8.3247796327211895E-4</v>
      </c>
      <c r="WD42" s="159">
        <v>8.3203333333333211E-4</v>
      </c>
      <c r="WE42" s="152">
        <v>8.3159018302828621E-4</v>
      </c>
      <c r="WF42" s="152">
        <v>8.3114850498338874E-4</v>
      </c>
      <c r="WG42" s="152">
        <v>8.3070829187396357E-4</v>
      </c>
      <c r="WH42" s="152">
        <v>8.3026953642384102E-4</v>
      </c>
      <c r="WI42" s="152">
        <v>8.2983223140495864E-4</v>
      </c>
      <c r="WJ42" s="152">
        <v>8.2939636963696366E-4</v>
      </c>
      <c r="WK42" s="152">
        <v>8.2896194398682037E-4</v>
      </c>
      <c r="WL42" s="152">
        <v>8.2852894736842094E-4</v>
      </c>
      <c r="WM42" s="152">
        <v>8.2809737274220025E-4</v>
      </c>
      <c r="WN42" s="152">
        <v>8.2766721311475406E-4</v>
      </c>
      <c r="WO42" s="152">
        <v>8.2723846153846153E-4</v>
      </c>
      <c r="WP42" s="152">
        <v>8.2681111111111108E-4</v>
      </c>
      <c r="WQ42" s="152">
        <v>8.2638515497553025E-4</v>
      </c>
      <c r="WR42" s="152">
        <v>8.2596058631921815E-4</v>
      </c>
      <c r="WS42" s="153">
        <v>8.2553739837398364E-4</v>
      </c>
      <c r="WT42" s="153">
        <v>8.2511558441558447E-4</v>
      </c>
      <c r="WU42" s="153">
        <v>8.2469513776337099E-4</v>
      </c>
      <c r="WV42" s="153">
        <v>8.2427605177993525E-4</v>
      </c>
      <c r="WW42" s="153">
        <v>8.2385831987075912E-4</v>
      </c>
      <c r="WX42" s="153">
        <v>8.2344193548387098E-4</v>
      </c>
      <c r="WY42" s="153">
        <v>8.2302689210950078E-4</v>
      </c>
      <c r="WZ42" s="153">
        <v>8.2261318327974254E-4</v>
      </c>
      <c r="XA42" s="153">
        <v>8.2220080256821819E-4</v>
      </c>
      <c r="XB42" s="153">
        <v>8.2178974358974356E-4</v>
      </c>
      <c r="XC42" s="153">
        <v>8.2137999999999992E-4</v>
      </c>
      <c r="XD42" s="153">
        <v>8.209715654952075E-4</v>
      </c>
      <c r="XE42" s="153">
        <v>8.205644338118021E-4</v>
      </c>
      <c r="XF42" s="153">
        <v>8.2015859872611456E-4</v>
      </c>
      <c r="XG42" s="153">
        <v>8.1975405405405389E-4</v>
      </c>
      <c r="XH42" s="153">
        <v>8.1935079365079346E-4</v>
      </c>
      <c r="XI42" s="153">
        <v>8.1894881141045945E-4</v>
      </c>
      <c r="XJ42" s="153">
        <v>8.1854810126582276E-4</v>
      </c>
      <c r="XK42" s="153">
        <v>8.1814865718799357E-4</v>
      </c>
      <c r="XL42" s="153">
        <v>8.1775047318611974E-4</v>
      </c>
      <c r="XM42" s="153">
        <v>8.1735354330708632E-4</v>
      </c>
      <c r="XN42" s="153">
        <v>8.1695786163521998E-4</v>
      </c>
      <c r="XO42" s="153">
        <v>8.1656342229199344E-4</v>
      </c>
      <c r="XP42" s="153">
        <v>8.1617021943573647E-4</v>
      </c>
      <c r="XQ42" s="153">
        <v>8.1577824726134559E-4</v>
      </c>
      <c r="XR42" s="153">
        <v>8.1538749999999984E-4</v>
      </c>
      <c r="XS42" s="153">
        <v>8.1499797191887657E-4</v>
      </c>
      <c r="XT42" s="153">
        <v>8.146096573208722E-4</v>
      </c>
      <c r="XU42" s="153">
        <v>8.1422255054432332E-4</v>
      </c>
      <c r="XV42" s="153">
        <v>8.138366459627327E-4</v>
      </c>
      <c r="XW42" s="153">
        <v>8.1345193798449604E-4</v>
      </c>
      <c r="XX42" s="153">
        <v>8.1306842105263147E-4</v>
      </c>
      <c r="XY42" s="153">
        <v>8.1268608964451313E-4</v>
      </c>
      <c r="XZ42" s="153">
        <v>8.1230493827160496E-4</v>
      </c>
      <c r="YA42" s="153">
        <v>8.1192496147919878E-4</v>
      </c>
      <c r="YB42" s="153">
        <v>8.1154615384615382E-4</v>
      </c>
      <c r="YC42" s="153">
        <v>8.1116850998463918E-4</v>
      </c>
      <c r="YD42" s="153">
        <v>8.1079202453987736E-4</v>
      </c>
      <c r="YE42" s="153">
        <v>8.1041669218989286E-4</v>
      </c>
      <c r="YF42" s="153">
        <v>8.1004250764526E-4</v>
      </c>
      <c r="YG42" s="153">
        <v>8.0966946564885514E-4</v>
      </c>
      <c r="YH42" s="153">
        <v>8.0929756097560988E-4</v>
      </c>
      <c r="YI42" s="153">
        <v>8.08926788432268E-4</v>
      </c>
      <c r="YJ42" s="153">
        <v>8.0855714285714311E-4</v>
      </c>
      <c r="YK42" s="153">
        <v>8.0818861911987879E-4</v>
      </c>
      <c r="YL42" s="153">
        <v>8.0782121212121232E-4</v>
      </c>
      <c r="YM42" s="153">
        <v>8.0745491679273861E-4</v>
      </c>
      <c r="YN42" s="153">
        <v>8.0708972809667701E-4</v>
      </c>
      <c r="YO42" s="153">
        <v>8.0672564102564131E-4</v>
      </c>
      <c r="YP42" s="153">
        <v>8.0636265060240987E-4</v>
      </c>
      <c r="YQ42" s="153">
        <v>8.0600075187969964E-4</v>
      </c>
      <c r="YR42" s="153">
        <v>8.0563993993994026E-4</v>
      </c>
      <c r="YS42" s="153">
        <v>8.0528020989505285E-4</v>
      </c>
      <c r="YT42" s="153">
        <v>8.0492155688622789E-4</v>
      </c>
      <c r="YU42" s="153">
        <v>8.0456397608370746E-4</v>
      </c>
      <c r="YV42" s="153">
        <v>8.042074626865677E-4</v>
      </c>
      <c r="YW42" s="153">
        <v>8.0385201192250408E-4</v>
      </c>
      <c r="YX42" s="153">
        <v>8.034976190476195E-4</v>
      </c>
      <c r="YY42" s="153">
        <v>8.0314427934621152E-4</v>
      </c>
      <c r="YZ42" s="153">
        <v>8.0279198813056421E-4</v>
      </c>
      <c r="ZA42" s="153">
        <v>8.0244074074074139E-4</v>
      </c>
      <c r="ZB42" s="153">
        <v>8.0209053254437913E-4</v>
      </c>
      <c r="ZC42" s="153">
        <v>8.0174135893648505E-4</v>
      </c>
      <c r="ZD42" s="153">
        <v>8.013932153392336E-4</v>
      </c>
      <c r="ZE42" s="153">
        <v>8.0104609720176782E-4</v>
      </c>
      <c r="ZF42" s="153">
        <v>8.0070000000000054E-4</v>
      </c>
      <c r="ZG42" s="153">
        <v>8.0035491923641764E-4</v>
      </c>
      <c r="ZH42" s="153">
        <v>8.0001085043988342E-4</v>
      </c>
      <c r="ZI42" s="153">
        <v>7.9966778916544718E-4</v>
      </c>
      <c r="ZJ42" s="153">
        <v>7.9932573099415272E-4</v>
      </c>
      <c r="ZK42" s="153">
        <v>7.9898467153284743E-4</v>
      </c>
      <c r="ZL42" s="153">
        <v>7.9864460641399491E-4</v>
      </c>
      <c r="ZM42" s="153">
        <v>7.9830553129548842E-4</v>
      </c>
      <c r="ZN42" s="153">
        <v>7.9796744186046587E-4</v>
      </c>
      <c r="ZO42" s="153">
        <v>7.9763033381712695E-4</v>
      </c>
      <c r="ZP42" s="153">
        <v>7.9729420289855152E-4</v>
      </c>
      <c r="ZQ42" s="153">
        <v>7.9695904486251884E-4</v>
      </c>
      <c r="ZR42" s="153">
        <v>7.9662485549133035E-4</v>
      </c>
      <c r="ZS42" s="153">
        <v>7.9629163059163151E-4</v>
      </c>
      <c r="ZT42" s="153">
        <v>7.9595936599423714E-4</v>
      </c>
      <c r="ZU42" s="153">
        <v>7.9562805755395774E-4</v>
      </c>
      <c r="ZV42" s="153">
        <v>7.952977011494261E-4</v>
      </c>
      <c r="ZW42" s="153">
        <v>7.9496829268292765E-4</v>
      </c>
      <c r="ZX42" s="153">
        <v>7.9463982808023012E-4</v>
      </c>
      <c r="ZY42" s="153">
        <v>7.9431230329041582E-4</v>
      </c>
      <c r="ZZ42" s="153">
        <v>7.939857142857153E-4</v>
      </c>
      <c r="AAA42" s="153">
        <v>7.9366005706134194E-4</v>
      </c>
      <c r="AAB42" s="153">
        <v>7.9333532763532864E-4</v>
      </c>
      <c r="AAC42" s="153">
        <v>7.9301152204836519E-4</v>
      </c>
      <c r="AAD42" s="153">
        <v>7.9268863636363729E-4</v>
      </c>
      <c r="AAE42" s="153">
        <v>7.9236666666666769E-4</v>
      </c>
      <c r="AAF42" s="153">
        <v>7.9204560906515693E-4</v>
      </c>
      <c r="AAG42" s="153">
        <v>7.9172545968882711E-4</v>
      </c>
      <c r="AAH42" s="153">
        <v>7.9140621468926672E-4</v>
      </c>
      <c r="AAI42" s="153">
        <v>7.9108787023977542E-4</v>
      </c>
      <c r="AAJ42" s="153">
        <v>7.9077042253521243E-4</v>
      </c>
      <c r="AAK42" s="153">
        <v>7.9045386779184369E-4</v>
      </c>
      <c r="AAL42" s="153">
        <v>7.901382022471921E-4</v>
      </c>
      <c r="AAM42" s="153">
        <v>7.8982342215988901E-4</v>
      </c>
      <c r="AAN42" s="153">
        <v>7.8950952380952492E-4</v>
      </c>
      <c r="AAO42" s="153">
        <v>7.8919650349650473E-4</v>
      </c>
      <c r="AAP42" s="153">
        <v>7.888843575419006E-4</v>
      </c>
      <c r="AAQ42" s="153">
        <v>7.8857308228730933E-4</v>
      </c>
      <c r="AAR42" s="153">
        <v>7.8826267409470884E-4</v>
      </c>
      <c r="AAS42" s="153">
        <v>7.8795312934631554E-4</v>
      </c>
      <c r="AAT42" s="153">
        <v>7.8764444444444565E-4</v>
      </c>
      <c r="AAU42" s="153">
        <v>7.8733661581137436E-4</v>
      </c>
      <c r="AAV42" s="153">
        <v>7.8702963988919791E-4</v>
      </c>
      <c r="AAW42" s="153">
        <v>7.8672351313969699E-4</v>
      </c>
      <c r="AAX42" s="153">
        <v>7.8641823204420025E-4</v>
      </c>
      <c r="AAY42" s="153">
        <v>7.8611379310344952E-4</v>
      </c>
      <c r="AAZ42" s="153">
        <v>7.8581019283746698E-4</v>
      </c>
      <c r="ABA42" s="153">
        <v>7.8550742778542087E-4</v>
      </c>
      <c r="ABB42" s="153">
        <v>7.8520549450549588E-4</v>
      </c>
      <c r="ABC42" s="153">
        <v>7.8490438957476134E-4</v>
      </c>
      <c r="ABD42" s="153">
        <v>7.8460410958904243E-4</v>
      </c>
      <c r="ABE42" s="153">
        <v>7.8430465116279208E-4</v>
      </c>
      <c r="ABF42" s="153">
        <v>7.8400601092896321E-4</v>
      </c>
      <c r="ABG42" s="153">
        <v>7.837081855388828E-4</v>
      </c>
      <c r="ABH42" s="153">
        <v>7.8341117166212681E-4</v>
      </c>
      <c r="ABI42" s="153">
        <v>7.8311496598639603E-4</v>
      </c>
      <c r="ABJ42" s="153">
        <v>7.8281956521739277E-4</v>
      </c>
      <c r="ABK42" s="153">
        <v>7.8252496607869896E-4</v>
      </c>
      <c r="ABL42" s="153">
        <v>7.8223116531165454E-4</v>
      </c>
      <c r="ABM42" s="153">
        <v>7.8193815967523834E-4</v>
      </c>
      <c r="ABN42" s="153">
        <v>7.8164594594594752E-4</v>
      </c>
      <c r="ABO42" s="153">
        <v>7.8135452091768036E-4</v>
      </c>
      <c r="ABP42" s="153">
        <v>7.8106388140161882E-4</v>
      </c>
      <c r="ABQ42" s="153">
        <v>7.8077402422611181E-4</v>
      </c>
      <c r="ABR42" s="153">
        <v>7.8048494623656069E-4</v>
      </c>
      <c r="ABS42" s="153">
        <v>7.8019664429530356E-4</v>
      </c>
      <c r="ABT42" s="153">
        <v>7.7990911528150295E-4</v>
      </c>
      <c r="ABU42" s="153">
        <v>7.7962235609103242E-4</v>
      </c>
      <c r="ABV42" s="153">
        <v>7.7933636363636521E-4</v>
      </c>
      <c r="ABW42" s="153">
        <v>7.7905113484646364E-4</v>
      </c>
      <c r="ABX42" s="153">
        <v>7.7876666666666834E-4</v>
      </c>
      <c r="ABY42" s="153">
        <v>7.7848295605859009E-4</v>
      </c>
      <c r="ABZ42" s="153">
        <v>7.7820000000000168E-4</v>
      </c>
      <c r="ACA42" s="153">
        <v>7.7791779548472934E-4</v>
      </c>
      <c r="ACB42" s="153">
        <v>7.7763633952254816E-4</v>
      </c>
      <c r="ACC42" s="153">
        <v>7.7735562913907458E-4</v>
      </c>
      <c r="ACD42" s="153">
        <v>7.7707566137566312E-4</v>
      </c>
      <c r="ACE42" s="153">
        <v>7.7679643328930153E-4</v>
      </c>
      <c r="ACF42" s="153">
        <v>7.765179419525084E-4</v>
      </c>
      <c r="ACG42" s="153">
        <v>7.7624018445322958E-4</v>
      </c>
      <c r="ACH42" s="153">
        <v>7.7596315789473858E-4</v>
      </c>
      <c r="ACI42" s="153">
        <v>7.7568685939553394E-4</v>
      </c>
      <c r="ACJ42" s="153">
        <v>7.7541128608924067E-4</v>
      </c>
      <c r="ACK42" s="153">
        <v>7.7513643512451037E-4</v>
      </c>
      <c r="ACL42" s="153">
        <v>7.7486230366492325E-4</v>
      </c>
      <c r="ACM42" s="153">
        <v>7.7458888888889076E-4</v>
      </c>
      <c r="ACN42" s="153">
        <v>7.7431618798955799E-4</v>
      </c>
      <c r="ACO42" s="153">
        <v>7.740441981747084E-4</v>
      </c>
      <c r="ACP42" s="153">
        <v>7.7377291666666851E-4</v>
      </c>
      <c r="ACQ42" s="153">
        <v>7.7350234070221245E-4</v>
      </c>
      <c r="ACR42" s="153">
        <v>7.7323246753246934E-4</v>
      </c>
      <c r="ACS42" s="153">
        <v>7.7296329442282932E-4</v>
      </c>
      <c r="ACT42" s="153">
        <v>7.7269481865285166E-4</v>
      </c>
      <c r="ACU42" s="153">
        <v>7.7242703751617269E-4</v>
      </c>
      <c r="ACV42" s="153">
        <v>7.7215994832041527E-4</v>
      </c>
      <c r="ACW42" s="153">
        <v>7.718935483870987E-4</v>
      </c>
      <c r="ACX42" s="153">
        <v>7.716278350515483E-4</v>
      </c>
      <c r="ACY42" s="153">
        <v>7.7136280566280756E-4</v>
      </c>
      <c r="ACZ42" s="153">
        <v>7.710984575835494E-4</v>
      </c>
      <c r="ADA42" s="153">
        <v>7.7083478818998905E-4</v>
      </c>
      <c r="ADB42" s="153">
        <v>7.7057179487179692E-4</v>
      </c>
      <c r="ADC42" s="153">
        <v>7.7030947503201215E-4</v>
      </c>
      <c r="ADD42" s="153">
        <v>7.7004782608695854E-4</v>
      </c>
      <c r="ADE42" s="153">
        <v>7.6978684546615786E-4</v>
      </c>
      <c r="ADF42" s="153">
        <v>7.6952653061224683E-4</v>
      </c>
      <c r="ADG42" s="153">
        <v>7.6926687898089372E-4</v>
      </c>
      <c r="ADH42" s="153">
        <v>7.6900788804071447E-4</v>
      </c>
      <c r="ADI42" s="153">
        <v>7.6874955527319146E-4</v>
      </c>
      <c r="ADJ42" s="153">
        <v>7.684918781725909E-4</v>
      </c>
      <c r="ADK42" s="153">
        <v>7.6823485424588292E-4</v>
      </c>
      <c r="ADL42" s="153">
        <v>7.6797848101266026E-4</v>
      </c>
      <c r="ADM42" s="153">
        <v>7.6772275600505899E-4</v>
      </c>
      <c r="ADN42" s="153">
        <v>7.6746767676767887E-4</v>
      </c>
      <c r="ADO42" s="153">
        <v>7.6721324085750526E-4</v>
      </c>
      <c r="ADP42" s="153">
        <v>7.6695944584383082E-4</v>
      </c>
      <c r="ADQ42" s="153">
        <v>7.6670628930817835E-4</v>
      </c>
      <c r="ADR42" s="153">
        <v>7.6645376884422326E-4</v>
      </c>
      <c r="ADS42" s="153">
        <v>7.6620188205771852E-4</v>
      </c>
      <c r="ADT42" s="153">
        <v>7.6595062656641816E-4</v>
      </c>
      <c r="ADU42" s="153">
        <v>7.6570000000000219E-4</v>
      </c>
      <c r="ADV42" s="152">
        <v>7.6545000000000226E-4</v>
      </c>
      <c r="ADW42" s="572"/>
    </row>
    <row r="43" spans="1:803" x14ac:dyDescent="0.3">
      <c r="A43" s="570">
        <v>6</v>
      </c>
      <c r="B43" s="163" t="s">
        <v>2559</v>
      </c>
      <c r="C43" s="150">
        <v>3.0751419353377375E-2</v>
      </c>
      <c r="D43" s="150">
        <v>2.8119056067249581E-2</v>
      </c>
      <c r="E43" s="150">
        <v>2.6579884656438554E-2</v>
      </c>
      <c r="F43" s="150">
        <v>2.5488288781121794E-2</v>
      </c>
      <c r="G43" s="150">
        <v>2.4641939286127793E-2</v>
      </c>
      <c r="H43" s="150">
        <v>2.3950713370310767E-2</v>
      </c>
      <c r="I43" s="150">
        <v>2.3366536786967186E-2</v>
      </c>
      <c r="J43" s="150">
        <v>2.2860713494993998E-2</v>
      </c>
      <c r="K43" s="150">
        <v>2.2414733959499743E-2</v>
      </c>
      <c r="L43" s="150">
        <v>2.2015960000000005E-2</v>
      </c>
      <c r="M43" s="150">
        <v>2.1655377316743565E-2</v>
      </c>
      <c r="N43" s="150">
        <v>2.1326330084182974E-2</v>
      </c>
      <c r="O43" s="150">
        <v>2.1023763795023534E-2</v>
      </c>
      <c r="P43" s="150">
        <v>2.0743749500839393E-2</v>
      </c>
      <c r="Q43" s="151">
        <v>2.0483172589188973E-2</v>
      </c>
      <c r="R43" s="151">
        <v>2.0239522208866205E-2</v>
      </c>
      <c r="S43" s="151">
        <v>2.0010744645963755E-2</v>
      </c>
      <c r="T43" s="151">
        <v>1.9795138673371949E-2</v>
      </c>
      <c r="U43" s="151">
        <v>1.95912792325449E-2</v>
      </c>
      <c r="V43" s="151">
        <v>1.939796071387221E-2</v>
      </c>
      <c r="W43" s="151">
        <v>1.9214154090028367E-2</v>
      </c>
      <c r="X43" s="151">
        <v>1.9038974030615777E-2</v>
      </c>
      <c r="Y43" s="151">
        <v>1.8871653332846607E-2</v>
      </c>
      <c r="Z43" s="151">
        <v>1.8711522798055179E-2</v>
      </c>
      <c r="AA43" s="151">
        <v>1.8557995218878211E-2</v>
      </c>
      <c r="AB43" s="151">
        <v>1.8410552508895742E-2</v>
      </c>
      <c r="AC43" s="151">
        <v>1.8268735262560919E-2</v>
      </c>
      <c r="AD43" s="151">
        <v>1.81321342147116E-2</v>
      </c>
      <c r="AE43" s="151">
        <v>1.8000383199428774E-2</v>
      </c>
      <c r="AF43" s="151">
        <v>1.7873153303061183E-2</v>
      </c>
      <c r="AG43" s="151">
        <v>1.7750147976333817E-2</v>
      </c>
      <c r="AH43" s="151">
        <v>1.7631098922738411E-2</v>
      </c>
      <c r="AI43" s="151">
        <v>1.7515762619804746E-2</v>
      </c>
      <c r="AJ43" s="151">
        <v>1.7403917359835961E-2</v>
      </c>
      <c r="AK43" s="151">
        <v>1.7295360719717604E-2</v>
      </c>
      <c r="AL43" s="151">
        <v>1.7189907387244158E-2</v>
      </c>
      <c r="AM43" s="151">
        <v>1.7087387285329322E-2</v>
      </c>
      <c r="AN43" s="151">
        <v>1.6987643946417105E-2</v>
      </c>
      <c r="AO43" s="151">
        <v>1.6890533098084713E-2</v>
      </c>
      <c r="AP43" s="151">
        <v>1.6795921427744418E-2</v>
      </c>
      <c r="AQ43" s="151">
        <v>1.6703685499901005E-2</v>
      </c>
      <c r="AR43" s="151">
        <v>1.6613710803900575E-2</v>
      </c>
      <c r="AS43" s="151">
        <v>1.6525890913741837E-2</v>
      </c>
      <c r="AT43" s="151">
        <v>1.6440126744487981E-2</v>
      </c>
      <c r="AU43" s="151">
        <v>1.6356325892250157E-2</v>
      </c>
      <c r="AV43" s="151">
        <v>1.6274402046718817E-2</v>
      </c>
      <c r="AW43" s="151">
        <v>1.6194274466879155E-2</v>
      </c>
      <c r="AX43" s="151">
        <v>1.6115867511927392E-2</v>
      </c>
      <c r="AY43" s="151">
        <v>1.6039110220556995E-2</v>
      </c>
      <c r="AZ43" s="151">
        <v>1.5963935932750421E-2</v>
      </c>
      <c r="BA43" s="151">
        <v>1.5890281949024934E-2</v>
      </c>
      <c r="BB43" s="151">
        <v>1.5818089222767954E-2</v>
      </c>
      <c r="BC43" s="151">
        <v>1.5747302081879314E-2</v>
      </c>
      <c r="BD43" s="151">
        <v>1.5677867976433134E-2</v>
      </c>
      <c r="BE43" s="151">
        <v>1.5609737249493988E-2</v>
      </c>
      <c r="BF43" s="151">
        <v>1.554286292858381E-2</v>
      </c>
      <c r="BG43" s="151">
        <v>1.5477200535606086E-2</v>
      </c>
      <c r="BH43" s="151">
        <v>1.5412707913300986E-2</v>
      </c>
      <c r="BI43" s="151">
        <v>1.5349345066535647E-2</v>
      </c>
      <c r="BJ43" s="151">
        <v>1.5287074016933397E-2</v>
      </c>
      <c r="BK43" s="151">
        <v>1.5225858669518795E-2</v>
      </c>
      <c r="BL43" s="151">
        <v>1.5165664690206028E-2</v>
      </c>
      <c r="BM43" s="151">
        <v>1.5106459393089553E-2</v>
      </c>
      <c r="BN43" s="151">
        <v>1.5048211636610626E-2</v>
      </c>
      <c r="BO43" s="151">
        <v>1.499089172777396E-2</v>
      </c>
      <c r="BP43" s="151">
        <v>1.4934471333676962E-2</v>
      </c>
      <c r="BQ43" s="151">
        <v>1.4878923399691707E-2</v>
      </c>
      <c r="BR43" s="151">
        <v>1.4824222073708173E-2</v>
      </c>
      <c r="BS43" s="151">
        <v>1.4770342635907792E-2</v>
      </c>
      <c r="BT43" s="151">
        <v>1.4717261433589819E-2</v>
      </c>
      <c r="BU43" s="151">
        <v>1.4664955820620383E-2</v>
      </c>
      <c r="BV43" s="151">
        <v>1.4613404101116369E-2</v>
      </c>
      <c r="BW43" s="151">
        <v>1.4562585477013492E-2</v>
      </c>
      <c r="BX43" s="151">
        <v>1.4512479999201536E-2</v>
      </c>
      <c r="BY43" s="151">
        <v>1.4463068521939399E-2</v>
      </c>
      <c r="BZ43" s="151">
        <v>1.4414332660289327E-2</v>
      </c>
      <c r="CA43" s="151">
        <v>1.4366254750333382E-2</v>
      </c>
      <c r="CB43" s="151">
        <v>1.4318817811956932E-2</v>
      </c>
      <c r="CC43" s="151">
        <v>1.4272005514002699E-2</v>
      </c>
      <c r="CD43" s="151">
        <v>1.4225802141616631E-2</v>
      </c>
      <c r="CE43" s="151">
        <v>1.4180192565622111E-2</v>
      </c>
      <c r="CF43" s="151">
        <v>1.4135162213773223E-2</v>
      </c>
      <c r="CG43" s="151">
        <v>1.4090697043750312E-2</v>
      </c>
      <c r="CH43" s="151">
        <v>1.404678351777279E-2</v>
      </c>
      <c r="CI43" s="151">
        <v>1.4003408578714177E-2</v>
      </c>
      <c r="CJ43" s="151">
        <v>1.396055962761405E-2</v>
      </c>
      <c r="CK43" s="151">
        <v>1.3918224502489963E-2</v>
      </c>
      <c r="CL43" s="151">
        <v>1.3876391458360197E-2</v>
      </c>
      <c r="CM43" s="151">
        <v>1.3835049148395253E-2</v>
      </c>
      <c r="CN43" s="151">
        <v>1.3794186606122376E-2</v>
      </c>
      <c r="CO43" s="151">
        <v>1.3753793228613351E-2</v>
      </c>
      <c r="CP43" s="151">
        <v>1.3713858760591027E-2</v>
      </c>
      <c r="CQ43" s="151">
        <v>1.3674373279395007E-2</v>
      </c>
      <c r="CR43" s="151">
        <v>1.3635327180751368E-2</v>
      </c>
      <c r="CS43" s="151">
        <v>1.3596711165295327E-2</v>
      </c>
      <c r="CT43" s="151">
        <v>1.3558516225799604E-2</v>
      </c>
      <c r="CU43" s="151">
        <v>1.3520733635064529E-2</v>
      </c>
      <c r="CV43" s="151">
        <v>1.3483354934429209E-2</v>
      </c>
      <c r="CW43" s="151">
        <v>1.3446371922865939E-2</v>
      </c>
      <c r="CX43" s="151">
        <v>1.3409776646622634E-2</v>
      </c>
      <c r="CY43" s="150">
        <v>1.3373561389380596E-2</v>
      </c>
      <c r="CZ43" s="150">
        <v>1.3337718662897154E-2</v>
      </c>
      <c r="DA43" s="150">
        <v>1.3302241198104765E-2</v>
      </c>
      <c r="DB43" s="150">
        <v>1.3267121936640165E-2</v>
      </c>
      <c r="DC43" s="150">
        <v>1.3232354022778791E-2</v>
      </c>
      <c r="DD43" s="150">
        <v>1.3197930795751524E-2</v>
      </c>
      <c r="DE43" s="150">
        <v>1.316384578242214E-2</v>
      </c>
      <c r="DF43" s="150">
        <v>1.3130092690305349E-2</v>
      </c>
      <c r="DG43" s="150">
        <v>1.3096665400906638E-2</v>
      </c>
      <c r="DH43" s="150">
        <v>1.3063557963366201E-2</v>
      </c>
      <c r="DI43" s="150">
        <v>1.303076458839051E-2</v>
      </c>
      <c r="DJ43" s="150">
        <v>1.299827964245602E-2</v>
      </c>
      <c r="DK43" s="150">
        <v>1.2966097642270491E-2</v>
      </c>
      <c r="DL43" s="151">
        <v>1.2934213249478301E-2</v>
      </c>
      <c r="DM43" s="151">
        <v>1.2902621265597033E-2</v>
      </c>
      <c r="DN43" s="151">
        <v>1.2871316627173198E-2</v>
      </c>
      <c r="DO43" s="151">
        <v>1.2840294401145909E-2</v>
      </c>
      <c r="DP43" s="151">
        <v>1.2809549780407856E-2</v>
      </c>
      <c r="DQ43" s="151">
        <v>1.2779078079553571E-2</v>
      </c>
      <c r="DR43" s="151">
        <v>1.2748874730805611E-2</v>
      </c>
      <c r="DS43" s="151">
        <v>1.2718935280109766E-2</v>
      </c>
      <c r="DT43" s="151">
        <v>1.2689255383391006E-2</v>
      </c>
      <c r="DU43" s="151">
        <v>1.2659830802962197E-2</v>
      </c>
      <c r="DV43" s="151">
        <v>1.263065740407824E-2</v>
      </c>
      <c r="DW43" s="151">
        <v>1.2601731151628642E-2</v>
      </c>
      <c r="DX43" s="151">
        <v>1.2573048106961769E-2</v>
      </c>
      <c r="DY43" s="151">
        <v>1.2544604424834738E-2</v>
      </c>
      <c r="DZ43" s="151">
        <v>1.2516396350482836E-2</v>
      </c>
      <c r="EA43" s="151">
        <v>1.2488420216803027E-2</v>
      </c>
      <c r="EB43" s="151">
        <v>1.2460672441646168E-2</v>
      </c>
      <c r="EC43" s="151">
        <v>1.2433149525213009E-2</v>
      </c>
      <c r="ED43" s="151">
        <v>1.2405848047549175E-2</v>
      </c>
      <c r="EE43" s="151">
        <v>1.2378764666134721E-2</v>
      </c>
      <c r="EF43" s="151">
        <v>1.2351896113563918E-2</v>
      </c>
      <c r="EG43" s="151">
        <v>1.232523919531135E-2</v>
      </c>
      <c r="EH43" s="151">
        <v>1.2298790787580385E-2</v>
      </c>
      <c r="EI43" s="151">
        <v>1.2272547835230511E-2</v>
      </c>
      <c r="EJ43" s="151">
        <v>1.2246507349780007E-2</v>
      </c>
      <c r="EK43" s="151">
        <v>1.2220666407480756E-2</v>
      </c>
      <c r="EL43" s="151">
        <v>1.2195022147462027E-2</v>
      </c>
      <c r="EM43" s="151">
        <v>1.2169571769940345E-2</v>
      </c>
      <c r="EN43" s="151">
        <v>1.2144312534492592E-2</v>
      </c>
      <c r="EO43" s="151">
        <v>1.2119241758389738E-2</v>
      </c>
      <c r="EP43" s="151">
        <v>1.2094356814988582E-2</v>
      </c>
      <c r="EQ43" s="151">
        <v>1.2069655132179202E-2</v>
      </c>
      <c r="ER43" s="151">
        <v>1.2045134190885704E-2</v>
      </c>
      <c r="ES43" s="151">
        <v>1.2020791523618185E-2</v>
      </c>
      <c r="ET43" s="151">
        <v>1.1996624713073745E-2</v>
      </c>
      <c r="EU43" s="151">
        <v>1.197263139078464E-2</v>
      </c>
      <c r="EV43" s="151">
        <v>1.1948809235811614E-2</v>
      </c>
      <c r="EW43" s="151">
        <v>1.1925155973480673E-2</v>
      </c>
      <c r="EX43" s="151">
        <v>1.1901669374161533E-2</v>
      </c>
      <c r="EY43" s="151">
        <v>1.1878347252086131E-2</v>
      </c>
      <c r="EZ43" s="151">
        <v>1.1855187464205592E-2</v>
      </c>
      <c r="FA43" s="151">
        <v>1.1832187909084252E-2</v>
      </c>
      <c r="FB43" s="151">
        <v>1.1809346525829146E-2</v>
      </c>
      <c r="FC43" s="151">
        <v>1.1786661293053812E-2</v>
      </c>
      <c r="FD43" s="151">
        <v>1.1764130227874909E-2</v>
      </c>
      <c r="FE43" s="151">
        <v>1.1741751384940505E-2</v>
      </c>
      <c r="FF43" s="151">
        <v>1.1719522855488843E-2</v>
      </c>
      <c r="FG43" s="151">
        <v>1.1697442766436427E-2</v>
      </c>
      <c r="FH43" s="151">
        <v>1.1675509279494324E-2</v>
      </c>
      <c r="FI43" s="151">
        <v>1.1653720590311688E-2</v>
      </c>
      <c r="FJ43" s="151">
        <v>1.1632074927645428E-2</v>
      </c>
      <c r="FK43" s="151">
        <v>1.1610570552555178E-2</v>
      </c>
      <c r="FL43" s="151">
        <v>1.1589205757622517E-2</v>
      </c>
      <c r="FM43" s="151">
        <v>1.1567978866193715E-2</v>
      </c>
      <c r="FN43" s="151">
        <v>1.1546888231644998E-2</v>
      </c>
      <c r="FO43" s="151">
        <v>1.1525932236669702E-2</v>
      </c>
      <c r="FP43" s="151">
        <v>1.1505109292586387E-2</v>
      </c>
      <c r="FQ43" s="151">
        <v>1.1484417838667273E-2</v>
      </c>
      <c r="FR43" s="151">
        <v>1.1463856341486256E-2</v>
      </c>
      <c r="FS43" s="151">
        <v>1.1443423294285821E-2</v>
      </c>
      <c r="FT43" s="151">
        <v>1.1423117216362171E-2</v>
      </c>
      <c r="FU43" s="151">
        <v>1.1402936652468025E-2</v>
      </c>
      <c r="FV43" s="151">
        <v>1.1382880172232402E-2</v>
      </c>
      <c r="FW43" s="151">
        <v>1.1362946369596828E-2</v>
      </c>
      <c r="FX43" s="151">
        <v>1.1343133862267452E-2</v>
      </c>
      <c r="FY43" s="151">
        <v>1.132344129118251E-2</v>
      </c>
      <c r="FZ43" s="151">
        <v>1.1303867319994578E-2</v>
      </c>
      <c r="GA43" s="151">
        <v>1.1284410634567241E-2</v>
      </c>
      <c r="GB43" s="151">
        <v>1.1265069942485556E-2</v>
      </c>
      <c r="GC43" s="151">
        <v>1.1245843972579977E-2</v>
      </c>
      <c r="GD43" s="151">
        <v>1.1226731474463229E-2</v>
      </c>
      <c r="GE43" s="151">
        <v>1.1207731218079744E-2</v>
      </c>
      <c r="GF43" s="151">
        <v>1.1188841993267213E-2</v>
      </c>
      <c r="GG43" s="151">
        <v>1.1170062609329947E-2</v>
      </c>
      <c r="GH43" s="151">
        <v>1.1151391894623568E-2</v>
      </c>
      <c r="GI43" s="151">
        <v>1.1132828696150733E-2</v>
      </c>
      <c r="GJ43" s="151">
        <v>1.1114371879167527E-2</v>
      </c>
      <c r="GK43" s="151">
        <v>1.1096020326800182E-2</v>
      </c>
      <c r="GL43" s="151">
        <v>1.1077772939671805E-2</v>
      </c>
      <c r="GM43" s="151">
        <v>1.1059628635538809E-2</v>
      </c>
      <c r="GN43" s="151">
        <v>1.1041586348936728E-2</v>
      </c>
      <c r="GO43" s="151">
        <v>1.1023645030835137E-2</v>
      </c>
      <c r="GP43" s="151">
        <v>1.1005803648301407E-2</v>
      </c>
      <c r="GQ43" s="151">
        <v>1.0988061184173019E-2</v>
      </c>
      <c r="GR43" s="151">
        <v>1.097041663673814E-2</v>
      </c>
      <c r="GS43" s="151">
        <v>1.0952869019424303E-2</v>
      </c>
      <c r="GT43" s="151">
        <v>1.0935417360494833E-2</v>
      </c>
      <c r="GU43" s="151">
        <v>1.0918060702752886E-2</v>
      </c>
      <c r="GV43" s="151">
        <v>1.0900798103252795E-2</v>
      </c>
      <c r="GW43" s="151">
        <v>1.0883628633018585E-2</v>
      </c>
      <c r="GX43" s="151">
        <v>1.0866551376769354E-2</v>
      </c>
      <c r="GY43" s="151">
        <v>1.0849565432651422E-2</v>
      </c>
      <c r="GZ43" s="151">
        <v>1.0832669911976964E-2</v>
      </c>
      <c r="HA43" s="151">
        <v>1.081586393896897E-2</v>
      </c>
      <c r="HB43" s="151">
        <v>1.0799146650512364E-2</v>
      </c>
      <c r="HC43" s="151">
        <v>1.0782517195911091E-2</v>
      </c>
      <c r="HD43" s="151">
        <v>1.0765974736650995E-2</v>
      </c>
      <c r="HE43" s="151">
        <v>1.0749518446168321E-2</v>
      </c>
      <c r="HF43" s="151">
        <v>1.0733147509623724E-2</v>
      </c>
      <c r="HG43" s="151">
        <v>1.0716861123681554E-2</v>
      </c>
      <c r="HH43" s="151">
        <v>1.0700658496294339E-2</v>
      </c>
      <c r="HI43" s="151">
        <v>1.0684538846492253E-2</v>
      </c>
      <c r="HJ43" s="151">
        <v>1.0668501404177546E-2</v>
      </c>
      <c r="HK43" s="151">
        <v>1.0652545409923624E-2</v>
      </c>
      <c r="HL43" s="151">
        <v>1.0636670114778833E-2</v>
      </c>
      <c r="HM43" s="151">
        <v>1.0620874780074667E-2</v>
      </c>
      <c r="HN43" s="151">
        <v>1.0605158677238401E-2</v>
      </c>
      <c r="HO43" s="151">
        <v>1.0589521087609912E-2</v>
      </c>
      <c r="HP43" s="151">
        <v>1.0573961302262709E-2</v>
      </c>
      <c r="HQ43" s="151">
        <v>1.0558478621828918E-2</v>
      </c>
      <c r="HR43" s="151">
        <v>1.0543072356328216E-2</v>
      </c>
      <c r="HS43" s="151">
        <v>1.0527741825000572E-2</v>
      </c>
      <c r="HT43" s="151">
        <v>1.0512486356142684E-2</v>
      </c>
      <c r="HU43" s="151">
        <v>1.049730528694804E-2</v>
      </c>
      <c r="HV43" s="151">
        <v>1.0482197963350495E-2</v>
      </c>
      <c r="HW43" s="151">
        <v>1.0467163739871256E-2</v>
      </c>
      <c r="HX43" s="151">
        <v>1.0452201979469227E-2</v>
      </c>
      <c r="HY43" s="151">
        <v>1.0437312053394552E-2</v>
      </c>
      <c r="HZ43" s="151">
        <v>1.0422493341045393E-2</v>
      </c>
      <c r="IA43" s="151">
        <v>1.0407745229827707E-2</v>
      </c>
      <c r="IB43" s="151">
        <v>1.0393067115018102E-2</v>
      </c>
      <c r="IC43" s="151">
        <v>1.0378458399629564E-2</v>
      </c>
      <c r="ID43" s="151">
        <v>1.0363918494280049E-2</v>
      </c>
      <c r="IE43" s="151">
        <v>1.0349446817063868E-2</v>
      </c>
      <c r="IF43" s="151">
        <v>1.0335042793425765E-2</v>
      </c>
      <c r="IG43" s="151">
        <v>1.0320705856037629E-2</v>
      </c>
      <c r="IH43" s="151">
        <v>1.0306435444677799E-2</v>
      </c>
      <c r="II43" s="151">
        <v>1.0292231006112878E-2</v>
      </c>
      <c r="IJ43" s="151">
        <v>1.0278091993981957E-2</v>
      </c>
      <c r="IK43" s="151">
        <v>1.026401786868328E-2</v>
      </c>
      <c r="IL43" s="151">
        <v>1.0250008097263201E-2</v>
      </c>
      <c r="IM43" s="151">
        <v>1.0236062153307406E-2</v>
      </c>
      <c r="IN43" s="151">
        <v>1.0222179516834389E-2</v>
      </c>
      <c r="IO43" s="151">
        <v>1.0208359674191052E-2</v>
      </c>
      <c r="IP43" s="151">
        <v>1.0194602117950433E-2</v>
      </c>
      <c r="IQ43" s="151">
        <v>1.0180906346811475E-2</v>
      </c>
      <c r="IR43" s="151">
        <v>1.0167271865500831E-2</v>
      </c>
      <c r="IS43" s="151">
        <v>1.0153698184676587E-2</v>
      </c>
      <c r="IT43" s="151">
        <v>1.0140184820833958E-2</v>
      </c>
      <c r="IU43" s="151">
        <v>1.0126731296212787E-2</v>
      </c>
      <c r="IV43" s="151">
        <v>1.0113337138706926E-2</v>
      </c>
      <c r="IW43" s="151">
        <v>1.0100001881775345E-2</v>
      </c>
      <c r="IX43" s="151">
        <v>1.0086725064355029E-2</v>
      </c>
      <c r="IY43" s="151">
        <v>1.007350623077553E-2</v>
      </c>
      <c r="IZ43" s="151">
        <v>1.0060344930675218E-2</v>
      </c>
      <c r="JA43" s="151">
        <v>1.0047240718919119E-2</v>
      </c>
      <c r="JB43" s="151">
        <v>1.0034193155518359E-2</v>
      </c>
      <c r="JC43" s="151">
        <v>1.0021201805551131E-2</v>
      </c>
      <c r="JD43" s="151">
        <v>1.0008266239085198E-2</v>
      </c>
      <c r="JE43" s="151">
        <v>9.9953860311018591E-3</v>
      </c>
      <c r="JF43" s="151">
        <v>9.9825607614213614E-3</v>
      </c>
      <c r="JG43" s="151">
        <v>9.9697900146297185E-3</v>
      </c>
      <c r="JH43" s="151">
        <v>9.9570733800069065E-3</v>
      </c>
      <c r="JI43" s="151">
        <v>9.9444104514564181E-3</v>
      </c>
      <c r="JJ43" s="151">
        <v>9.9318008274361085E-3</v>
      </c>
      <c r="JK43" s="151">
        <v>9.9192441108903757E-3</v>
      </c>
      <c r="JL43" s="151">
        <v>9.9067399091835387E-3</v>
      </c>
      <c r="JM43" s="151">
        <v>9.8942878340344959E-3</v>
      </c>
      <c r="JN43" s="151">
        <v>9.8818875014525711E-3</v>
      </c>
      <c r="JO43" s="151">
        <v>9.8695385316745175E-3</v>
      </c>
      <c r="JP43" s="151">
        <v>9.8572405491026954E-3</v>
      </c>
      <c r="JQ43" s="151">
        <v>9.844993182244393E-3</v>
      </c>
      <c r="JR43" s="151">
        <v>9.8327960636521924E-3</v>
      </c>
      <c r="JS43" s="151">
        <v>9.8206488298654745E-3</v>
      </c>
      <c r="JT43" s="151">
        <v>9.8085511213529403E-3</v>
      </c>
      <c r="JU43" s="151">
        <v>9.7965025824561739E-3</v>
      </c>
      <c r="JV43" s="151">
        <v>9.7845028613342145E-3</v>
      </c>
      <c r="JW43" s="151">
        <v>9.7725516099091275E-3</v>
      </c>
      <c r="JX43" s="151">
        <v>9.7606484838125302E-3</v>
      </c>
      <c r="JY43" s="151">
        <v>9.7487931423330572E-3</v>
      </c>
      <c r="JZ43" s="151">
        <v>9.7369852483647785E-3</v>
      </c>
      <c r="KA43" s="151">
        <v>9.7252244683564918E-3</v>
      </c>
      <c r="KB43" s="151">
        <v>9.7135104722619221E-3</v>
      </c>
      <c r="KC43" s="151">
        <v>9.7018429334908007E-3</v>
      </c>
      <c r="KD43" s="151">
        <v>9.6902215288607648E-3</v>
      </c>
      <c r="KE43" s="151">
        <v>9.6786459385501174E-3</v>
      </c>
      <c r="KF43" s="151">
        <v>9.6671158460513839E-3</v>
      </c>
      <c r="KG43" s="151">
        <v>9.6556309381256901E-3</v>
      </c>
      <c r="KH43" s="151">
        <v>9.6441909047578905E-3</v>
      </c>
      <c r="KI43" s="151">
        <v>9.6327954391125046E-3</v>
      </c>
      <c r="KJ43" s="151">
        <v>9.6214442374903692E-3</v>
      </c>
      <c r="KK43" s="151">
        <v>9.6101369992860428E-3</v>
      </c>
      <c r="KL43" s="151">
        <v>9.5988734269459326E-3</v>
      </c>
      <c r="KM43" s="151">
        <v>9.5876532259271015E-3</v>
      </c>
      <c r="KN43" s="151">
        <v>9.5764761046568236E-3</v>
      </c>
      <c r="KO43" s="151">
        <v>9.565341774492751E-3</v>
      </c>
      <c r="KP43" s="151">
        <v>9.5542499496837959E-3</v>
      </c>
      <c r="KQ43" s="150">
        <v>9.5432003473316304E-3</v>
      </c>
      <c r="KR43" s="150">
        <v>9.532192687352857E-3</v>
      </c>
      <c r="KS43" s="150">
        <v>9.5212266924417574E-3</v>
      </c>
      <c r="KT43" s="150">
        <v>9.5103020880337175E-3</v>
      </c>
      <c r="KU43" s="150">
        <v>9.4994186022691936E-3</v>
      </c>
      <c r="KV43" s="150">
        <v>9.4885759659583107E-3</v>
      </c>
      <c r="KW43" s="150">
        <v>9.4777739125460076E-3</v>
      </c>
      <c r="KX43" s="150">
        <v>9.4670121780777786E-3</v>
      </c>
      <c r="KY43" s="150">
        <v>9.4562905011659273E-3</v>
      </c>
      <c r="KZ43" s="150">
        <v>9.4456086229564289E-3</v>
      </c>
      <c r="LA43" s="150">
        <v>9.4349662870962699E-3</v>
      </c>
      <c r="LB43" s="150">
        <v>9.4243632397013229E-3</v>
      </c>
      <c r="LC43" s="150">
        <v>9.4137992293247732E-3</v>
      </c>
      <c r="LD43" s="151">
        <v>9.4032740069259976E-3</v>
      </c>
      <c r="LE43" s="151">
        <v>9.3927873258399536E-3</v>
      </c>
      <c r="LF43" s="151">
        <v>9.3823389417470923E-3</v>
      </c>
      <c r="LG43" s="151">
        <v>9.3719286126436926E-3</v>
      </c>
      <c r="LH43" s="151">
        <v>9.3615560988126838E-3</v>
      </c>
      <c r="LI43" s="151">
        <v>9.3512211627949475E-3</v>
      </c>
      <c r="LJ43" s="151">
        <v>9.3409235693610263E-3</v>
      </c>
      <c r="LK43" s="151">
        <v>9.330663085483297E-3</v>
      </c>
      <c r="LL43" s="151">
        <v>9.3204394803086069E-3</v>
      </c>
      <c r="LM43" s="151">
        <v>9.3102525251312612E-3</v>
      </c>
      <c r="LN43" s="151">
        <v>9.3001019933665035E-3</v>
      </c>
      <c r="LO43" s="151">
        <v>9.2899876605243518E-3</v>
      </c>
      <c r="LP43" s="151">
        <v>9.2799093041838684E-3</v>
      </c>
      <c r="LQ43" s="151">
        <v>9.2698667039677954E-3</v>
      </c>
      <c r="LR43" s="151">
        <v>9.2598596415176121E-3</v>
      </c>
      <c r="LS43" s="151">
        <v>9.2498879004689425E-3</v>
      </c>
      <c r="LT43" s="151">
        <v>9.2399512664273556E-3</v>
      </c>
      <c r="LU43" s="151">
        <v>9.2300495269445164E-3</v>
      </c>
      <c r="LV43" s="151">
        <v>9.220182471494703E-3</v>
      </c>
      <c r="LW43" s="151">
        <v>9.2103498914516708E-3</v>
      </c>
      <c r="LX43" s="151">
        <v>9.2005515800658959E-3</v>
      </c>
      <c r="LY43" s="151">
        <v>9.1907873324421022E-3</v>
      </c>
      <c r="LZ43" s="151">
        <v>9.1810569455171784E-3</v>
      </c>
      <c r="MA43" s="151">
        <v>9.1713602180383807E-3</v>
      </c>
      <c r="MB43" s="151">
        <v>9.1616969505418869E-3</v>
      </c>
      <c r="MC43" s="151">
        <v>9.1520669453316467E-3</v>
      </c>
      <c r="MD43" s="151">
        <v>9.1424700064585696E-3</v>
      </c>
      <c r="ME43" s="151">
        <v>9.1329059396999916E-3</v>
      </c>
      <c r="MF43" s="151">
        <v>9.1233745525394535E-3</v>
      </c>
      <c r="MG43" s="151">
        <v>9.1138756541467858E-3</v>
      </c>
      <c r="MH43" s="151">
        <v>9.1044090553584443E-3</v>
      </c>
      <c r="MI43" s="151">
        <v>9.0949745686581887E-3</v>
      </c>
      <c r="MJ43" s="151">
        <v>9.0855720081580021E-3</v>
      </c>
      <c r="MK43" s="151">
        <v>9.0762011895792888E-3</v>
      </c>
      <c r="ML43" s="151">
        <v>9.0668619302343503E-3</v>
      </c>
      <c r="MM43" s="151">
        <v>9.0575540490081333E-3</v>
      </c>
      <c r="MN43" s="151">
        <v>9.048277366340212E-3</v>
      </c>
      <c r="MO43" s="151">
        <v>9.0390317042070654E-3</v>
      </c>
      <c r="MP43" s="151">
        <v>9.0298168861045868E-3</v>
      </c>
      <c r="MQ43" s="151">
        <v>9.0206327370308276E-3</v>
      </c>
      <c r="MR43" s="151">
        <v>9.0114790834690088E-3</v>
      </c>
      <c r="MS43" s="151">
        <v>9.0023557533707773E-3</v>
      </c>
      <c r="MT43" s="151">
        <v>8.9932625761396396E-3</v>
      </c>
      <c r="MU43" s="151">
        <v>8.9841993826147281E-3</v>
      </c>
      <c r="MV43" s="151">
        <v>8.9751660050546925E-3</v>
      </c>
      <c r="MW43" s="151">
        <v>8.9661622771218946E-3</v>
      </c>
      <c r="MX43" s="151">
        <v>8.9571880338667632E-3</v>
      </c>
      <c r="MY43" s="151">
        <v>8.9482431117124082E-3</v>
      </c>
      <c r="MZ43" s="151">
        <v>8.9393273484394253E-3</v>
      </c>
      <c r="NA43" s="151">
        <v>8.9304405831709226E-3</v>
      </c>
      <c r="NB43" s="151">
        <v>8.9215826563577398E-3</v>
      </c>
      <c r="NC43" s="151">
        <v>8.912753409763885E-3</v>
      </c>
      <c r="ND43" s="151">
        <v>8.9039526864521604E-3</v>
      </c>
      <c r="NE43" s="151">
        <v>8.8951803307699903E-3</v>
      </c>
      <c r="NF43" s="151">
        <v>8.8864361883354177E-3</v>
      </c>
      <c r="NG43" s="151">
        <v>8.877720106023352E-3</v>
      </c>
      <c r="NH43" s="151">
        <v>8.8690319319519265E-3</v>
      </c>
      <c r="NI43" s="151">
        <v>8.8603715154690985E-3</v>
      </c>
      <c r="NJ43" s="151">
        <v>8.8517387071393953E-3</v>
      </c>
      <c r="NK43" s="151">
        <v>8.8431333587308571E-3</v>
      </c>
      <c r="NL43" s="151">
        <v>8.8345553232021326E-3</v>
      </c>
      <c r="NM43" s="151">
        <v>8.8260044546897929E-3</v>
      </c>
      <c r="NN43" s="151">
        <v>8.8174806084957529E-3</v>
      </c>
      <c r="NO43" s="151">
        <v>8.808983641074913E-3</v>
      </c>
      <c r="NP43" s="151">
        <v>8.800513410022923E-3</v>
      </c>
      <c r="NQ43" s="151">
        <v>8.7920697740641353E-3</v>
      </c>
      <c r="NR43" s="151">
        <v>8.783652593039714E-3</v>
      </c>
      <c r="NS43" s="151">
        <v>8.7752617278958906E-3</v>
      </c>
      <c r="NT43" s="151">
        <v>8.7668970406723657E-3</v>
      </c>
      <c r="NU43" s="151">
        <v>8.7585583944908962E-3</v>
      </c>
      <c r="NV43" s="151">
        <v>8.7502456535439935E-3</v>
      </c>
      <c r="NW43" s="151">
        <v>8.7419586830837746E-3</v>
      </c>
      <c r="NX43" s="151">
        <v>8.7336973494109953E-3</v>
      </c>
      <c r="NY43" s="151">
        <v>8.7254615198641815E-3</v>
      </c>
      <c r="NZ43" s="151">
        <v>8.7172510628089131E-3</v>
      </c>
      <c r="OA43" s="151">
        <v>8.7090658476272551E-3</v>
      </c>
      <c r="OB43" s="151">
        <v>8.7009057447073254E-3</v>
      </c>
      <c r="OC43" s="151">
        <v>8.6927706254329648E-3</v>
      </c>
      <c r="OD43" s="151">
        <v>8.6846603621735952E-3</v>
      </c>
      <c r="OE43" s="151">
        <v>8.6765748282741622E-3</v>
      </c>
      <c r="OF43" s="151">
        <v>8.6685138980452034E-3</v>
      </c>
      <c r="OG43" s="151">
        <v>8.6604774467530874E-3</v>
      </c>
      <c r="OH43" s="151">
        <v>8.6524653506103305E-3</v>
      </c>
      <c r="OI43" s="151">
        <v>8.6444774867660296E-3</v>
      </c>
      <c r="OJ43" s="151">
        <v>8.6365137332964897E-3</v>
      </c>
      <c r="OK43" s="151">
        <v>8.6285739691958716E-3</v>
      </c>
      <c r="OL43" s="151">
        <v>8.620658074367021E-3</v>
      </c>
      <c r="OM43" s="158">
        <v>8.612765929612411E-3</v>
      </c>
      <c r="ON43" s="158">
        <v>8.6048974166250975E-3</v>
      </c>
      <c r="OO43" s="158">
        <v>8.5970524179799796E-3</v>
      </c>
      <c r="OP43" s="158">
        <v>8.5892308171250046E-3</v>
      </c>
      <c r="OQ43" s="158">
        <v>8.5814324983725255E-3</v>
      </c>
      <c r="OR43" s="158">
        <v>8.5736573468907906E-3</v>
      </c>
      <c r="OS43" s="158">
        <v>8.5659052486955108E-3</v>
      </c>
      <c r="OT43" s="158">
        <v>8.5581760906415609E-3</v>
      </c>
      <c r="OU43" s="158">
        <v>8.5504697604147292E-3</v>
      </c>
      <c r="OV43" s="158">
        <v>8.5427861465236302E-3</v>
      </c>
      <c r="OW43" s="158">
        <v>8.5351251382916812E-3</v>
      </c>
      <c r="OX43" s="158">
        <v>8.5274866258491719E-3</v>
      </c>
      <c r="OY43" s="158">
        <v>8.5198705001254468E-3</v>
      </c>
      <c r="OZ43" s="158">
        <v>8.5122766528411796E-3</v>
      </c>
      <c r="PA43" s="159">
        <v>8.5047049765007206E-3</v>
      </c>
      <c r="PB43" s="159">
        <v>8.4971553643845722E-3</v>
      </c>
      <c r="PC43" s="159">
        <v>8.489627710541927E-3</v>
      </c>
      <c r="PD43" s="159">
        <v>8.4821219097832978E-3</v>
      </c>
      <c r="PE43" s="159">
        <v>8.4746378576732468E-3</v>
      </c>
      <c r="PF43" s="159">
        <v>8.4671754505232007E-3</v>
      </c>
      <c r="PG43" s="159">
        <v>8.4597345853843244E-3</v>
      </c>
      <c r="PH43" s="159">
        <v>8.4523151600405261E-3</v>
      </c>
      <c r="PI43" s="159">
        <v>8.444917073001516E-3</v>
      </c>
      <c r="PJ43" s="159">
        <v>8.4375402234959321E-3</v>
      </c>
      <c r="PK43" s="159">
        <v>8.4301845114645863E-3</v>
      </c>
      <c r="PL43" s="159">
        <v>8.4228498375537673E-3</v>
      </c>
      <c r="PM43" s="159">
        <v>8.415536103108601E-3</v>
      </c>
      <c r="PN43" s="159">
        <v>8.4082432101665432E-3</v>
      </c>
      <c r="PO43" s="159">
        <v>8.4009710614509053E-3</v>
      </c>
      <c r="PP43" s="159">
        <v>8.3937195603644606E-3</v>
      </c>
      <c r="PQ43" s="159">
        <v>8.3864886109831314E-3</v>
      </c>
      <c r="PR43" s="159">
        <v>8.3792781180497527E-3</v>
      </c>
      <c r="PS43" s="159">
        <v>8.3720879869679105E-3</v>
      </c>
      <c r="PT43" s="159">
        <v>8.3649181237958354E-3</v>
      </c>
      <c r="PU43" s="159">
        <v>8.3577684352403713E-3</v>
      </c>
      <c r="PV43" s="159">
        <v>8.3506388286510407E-3</v>
      </c>
      <c r="PW43" s="159">
        <v>8.3435292120141308E-3</v>
      </c>
      <c r="PX43" s="159">
        <v>8.3364394939468775E-3</v>
      </c>
      <c r="PY43" s="159">
        <v>8.3293695836917214E-3</v>
      </c>
      <c r="PZ43" s="159">
        <v>8.3223193911106056E-3</v>
      </c>
      <c r="QA43" s="159">
        <v>8.3152888266793575E-3</v>
      </c>
      <c r="QB43" s="159">
        <v>8.3082778014821161E-3</v>
      </c>
      <c r="QC43" s="159">
        <v>8.301286227205858E-3</v>
      </c>
      <c r="QD43" s="159">
        <v>8.2943140161349186E-3</v>
      </c>
      <c r="QE43" s="159">
        <v>8.2873610811456597E-3</v>
      </c>
      <c r="QF43" s="159">
        <v>8.2804273357011283E-3</v>
      </c>
      <c r="QG43" s="159">
        <v>8.2735126938458074E-3</v>
      </c>
      <c r="QH43" s="159">
        <v>8.2666170702004257E-3</v>
      </c>
      <c r="QI43" s="159">
        <v>8.2597403799568054E-3</v>
      </c>
      <c r="QJ43" s="159">
        <v>8.2528825388727828E-3</v>
      </c>
      <c r="QK43" s="159">
        <v>8.2460434632671935E-3</v>
      </c>
      <c r="QL43" s="159">
        <v>8.2392230700148918E-3</v>
      </c>
      <c r="QM43" s="159">
        <v>8.23242127654184E-3</v>
      </c>
      <c r="QN43" s="159">
        <v>8.2256380008202453E-3</v>
      </c>
      <c r="QO43" s="159">
        <v>8.2188731613637607E-3</v>
      </c>
      <c r="QP43" s="159">
        <v>8.2121266772227017E-3</v>
      </c>
      <c r="QQ43" s="159">
        <v>8.2053984679793922E-3</v>
      </c>
      <c r="QR43" s="159">
        <v>8.1986884537434655E-3</v>
      </c>
      <c r="QS43" s="159">
        <v>8.1919965551472962E-3</v>
      </c>
      <c r="QT43" s="159">
        <v>8.185322693341433E-3</v>
      </c>
      <c r="QU43" s="159">
        <v>8.1786667899901057E-3</v>
      </c>
      <c r="QV43" s="159">
        <v>8.1720287672667636E-3</v>
      </c>
      <c r="QW43" s="159">
        <v>8.1654085478496796E-3</v>
      </c>
      <c r="QX43" s="159">
        <v>8.1588060549175976E-3</v>
      </c>
      <c r="QY43" s="159">
        <v>8.1522212121454135E-3</v>
      </c>
      <c r="QZ43" s="159">
        <v>8.1456539436999178E-3</v>
      </c>
      <c r="RA43" s="159">
        <v>8.1391041742355612E-3</v>
      </c>
      <c r="RB43" s="159">
        <v>8.1325718288903122E-3</v>
      </c>
      <c r="RC43" s="159">
        <v>8.1260568332815076E-3</v>
      </c>
      <c r="RD43" s="159">
        <v>8.1195591135017706E-3</v>
      </c>
      <c r="RE43" s="159">
        <v>8.1130785961149796E-3</v>
      </c>
      <c r="RF43" s="159">
        <v>8.1066152081522621E-3</v>
      </c>
      <c r="RG43" s="159">
        <v>8.1001688771080247E-3</v>
      </c>
      <c r="RH43" s="159">
        <v>8.0937395309360772E-3</v>
      </c>
      <c r="RI43" s="159">
        <v>8.0873270980457313E-3</v>
      </c>
      <c r="RJ43" s="159">
        <v>8.0809315072979705E-3</v>
      </c>
      <c r="RK43" s="159">
        <v>8.07455268800167E-3</v>
      </c>
      <c r="RL43" s="159">
        <v>8.0681905699098375E-3</v>
      </c>
      <c r="RM43" s="159">
        <v>8.0618450832158923E-3</v>
      </c>
      <c r="RN43" s="159">
        <v>8.0555161585500086E-3</v>
      </c>
      <c r="RO43" s="159">
        <v>8.0492037269754759E-3</v>
      </c>
      <c r="RP43" s="159">
        <v>8.0429077199850856E-3</v>
      </c>
      <c r="RQ43" s="159">
        <v>8.0366280694975888E-3</v>
      </c>
      <c r="RR43" s="159">
        <v>8.0303647078541693E-3</v>
      </c>
      <c r="RS43" s="159">
        <v>8.024117567814933E-3</v>
      </c>
      <c r="RT43" s="159">
        <v>8.0178865825554935E-3</v>
      </c>
      <c r="RU43" s="159">
        <v>8.0116716856635257E-3</v>
      </c>
      <c r="RV43" s="159">
        <v>8.0054728111354084E-3</v>
      </c>
      <c r="RW43" s="159">
        <v>7.9992898933728511E-3</v>
      </c>
      <c r="RX43" s="159">
        <v>7.9931228671796146E-3</v>
      </c>
      <c r="RY43" s="159">
        <v>7.9869716677581897E-3</v>
      </c>
      <c r="RZ43" s="159">
        <v>7.980836230706596E-3</v>
      </c>
      <c r="SA43" s="159">
        <v>7.9747164920151437E-3</v>
      </c>
      <c r="SB43" s="159">
        <v>7.9686123880632603E-3</v>
      </c>
      <c r="SC43" s="159">
        <v>7.9625238556163408E-3</v>
      </c>
      <c r="SD43" s="159">
        <v>7.9564508318226441E-3</v>
      </c>
      <c r="SE43" s="159">
        <v>7.950393254210179E-3</v>
      </c>
      <c r="SF43" s="159">
        <v>7.944351060683686E-3</v>
      </c>
      <c r="SG43" s="159">
        <v>7.9383241895215947E-3</v>
      </c>
      <c r="SH43" s="159">
        <v>7.932312579373036E-3</v>
      </c>
      <c r="SI43" s="159">
        <v>7.9263161692548784E-3</v>
      </c>
      <c r="SJ43" s="159">
        <v>7.9203348985487972E-3</v>
      </c>
      <c r="SK43" s="159">
        <v>7.9143687069983589E-3</v>
      </c>
      <c r="SL43" s="159">
        <v>7.9084175347061639E-3</v>
      </c>
      <c r="SM43" s="159">
        <v>7.9024813221309984E-3</v>
      </c>
      <c r="SN43" s="159">
        <v>7.8965600100849957E-3</v>
      </c>
      <c r="SO43" s="159">
        <v>7.8906535397308668E-3</v>
      </c>
      <c r="SP43" s="159">
        <v>7.8847618525791363E-3</v>
      </c>
      <c r="SQ43" s="159">
        <v>7.8788848904853808E-3</v>
      </c>
      <c r="SR43" s="159">
        <v>7.8730225956475542E-3</v>
      </c>
      <c r="SS43" s="159">
        <v>7.8671749106032866E-3</v>
      </c>
      <c r="ST43" s="159">
        <v>7.8613417782272335E-3</v>
      </c>
      <c r="SU43" s="159">
        <v>7.8555231417284446E-3</v>
      </c>
      <c r="SV43" s="159">
        <v>7.8497189446477388E-3</v>
      </c>
      <c r="SW43" s="159">
        <v>7.8439291308551699E-3</v>
      </c>
      <c r="SX43" s="159">
        <v>7.8381536445474281E-3</v>
      </c>
      <c r="SY43" s="159">
        <v>7.8323924302453347E-3</v>
      </c>
      <c r="SZ43" s="159">
        <v>7.8266454327913289E-3</v>
      </c>
      <c r="TA43" s="159">
        <v>7.8209125973469924E-3</v>
      </c>
      <c r="TB43" s="159">
        <v>7.815193869390568E-3</v>
      </c>
      <c r="TC43" s="159">
        <v>7.8094891947145719E-3</v>
      </c>
      <c r="TD43" s="159">
        <v>7.8037985194233375E-3</v>
      </c>
      <c r="TE43" s="159">
        <v>7.798121789930659E-3</v>
      </c>
      <c r="TF43" s="159">
        <v>7.7924589529574043E-3</v>
      </c>
      <c r="TG43" s="159">
        <v>7.786809955529197E-3</v>
      </c>
      <c r="TH43" s="159">
        <v>7.7811747449740686E-3</v>
      </c>
      <c r="TI43" s="159">
        <v>7.7755532689201875E-3</v>
      </c>
      <c r="TJ43" s="159">
        <v>7.7699454752935713E-3</v>
      </c>
      <c r="TK43" s="159">
        <v>7.7643513123158269E-3</v>
      </c>
      <c r="TL43" s="159">
        <v>7.7587707285019245E-3</v>
      </c>
      <c r="TM43" s="159">
        <v>7.7532036726579998E-3</v>
      </c>
      <c r="TN43" s="159">
        <v>7.7476500938791172E-3</v>
      </c>
      <c r="TO43" s="159">
        <v>7.742109941547155E-3</v>
      </c>
      <c r="TP43" s="159">
        <v>7.7365831653286232E-3</v>
      </c>
      <c r="TQ43" s="159">
        <v>7.7310697151725385E-3</v>
      </c>
      <c r="TR43" s="159">
        <v>7.7255695413083149E-3</v>
      </c>
      <c r="TS43" s="159">
        <v>7.7200825942436799E-3</v>
      </c>
      <c r="TT43" s="159">
        <v>7.7146088247625833E-3</v>
      </c>
      <c r="TU43" s="159">
        <v>7.709148183923176E-3</v>
      </c>
      <c r="TV43" s="159">
        <v>7.7037006230557467E-3</v>
      </c>
      <c r="TW43" s="159">
        <v>7.6982660937607332E-3</v>
      </c>
      <c r="TX43" s="159">
        <v>7.6928445479067077E-3</v>
      </c>
      <c r="TY43" s="159">
        <v>7.6874359376284127E-3</v>
      </c>
      <c r="TZ43" s="159">
        <v>7.6820402153247834E-3</v>
      </c>
      <c r="UA43" s="159">
        <v>7.6766573336570377E-3</v>
      </c>
      <c r="UB43" s="159">
        <v>7.671287245546725E-3</v>
      </c>
      <c r="UC43" s="159">
        <v>7.665929904173834E-3</v>
      </c>
      <c r="UD43" s="159">
        <v>7.6605852629749085E-3</v>
      </c>
      <c r="UE43" s="159">
        <v>7.6552532756411469E-3</v>
      </c>
      <c r="UF43" s="159">
        <v>7.6499338961166004E-3</v>
      </c>
      <c r="UG43" s="159">
        <v>7.6446270785962885E-3</v>
      </c>
      <c r="UH43" s="159">
        <v>7.6393327775244012E-3</v>
      </c>
      <c r="UI43" s="159">
        <v>7.6340509475924922E-3</v>
      </c>
      <c r="UJ43" s="159">
        <v>7.6287815437376862E-3</v>
      </c>
      <c r="UK43" s="159">
        <v>7.6235245211409139E-3</v>
      </c>
      <c r="UL43" s="159">
        <v>7.6182798352251498E-3</v>
      </c>
      <c r="UM43" s="159">
        <v>7.6130474416536862E-3</v>
      </c>
      <c r="UN43" s="159">
        <v>7.6078272963283795E-3</v>
      </c>
      <c r="UO43" s="159">
        <v>7.6026193553879852E-3</v>
      </c>
      <c r="UP43" s="159">
        <v>7.5974235752064257E-3</v>
      </c>
      <c r="UQ43" s="159">
        <v>7.592239912391119E-3</v>
      </c>
      <c r="UR43" s="159">
        <v>7.5870683237813383E-3</v>
      </c>
      <c r="US43" s="159">
        <v>7.5819087664465391E-3</v>
      </c>
      <c r="UT43" s="159">
        <v>7.5767611976847362E-3</v>
      </c>
      <c r="UU43" s="159">
        <v>7.5716255750208879E-3</v>
      </c>
      <c r="UV43" s="159">
        <v>7.5665018562052697E-3</v>
      </c>
      <c r="UW43" s="159">
        <v>7.5613899992119067E-3</v>
      </c>
      <c r="UX43" s="159">
        <v>7.5562899622369862E-3</v>
      </c>
      <c r="UY43" s="159">
        <v>7.5512017036973057E-3</v>
      </c>
      <c r="UZ43" s="159">
        <v>7.5461251822286956E-3</v>
      </c>
      <c r="VA43" s="159">
        <v>7.5410603566845209E-3</v>
      </c>
      <c r="VB43" s="159">
        <v>7.5360071861341324E-3</v>
      </c>
      <c r="VC43" s="159">
        <v>7.5309656298613529E-3</v>
      </c>
      <c r="VD43" s="159">
        <v>7.5259356473630088E-3</v>
      </c>
      <c r="VE43" s="159">
        <v>7.5209171983474299E-3</v>
      </c>
      <c r="VF43" s="159">
        <v>7.515910242732975E-3</v>
      </c>
      <c r="VG43" s="159">
        <v>7.5109147406465819E-3</v>
      </c>
      <c r="VH43" s="159">
        <v>7.5059306524223298E-3</v>
      </c>
      <c r="VI43" s="159">
        <v>7.5009579385999815E-3</v>
      </c>
      <c r="VJ43" s="159">
        <v>7.4959965599235966E-3</v>
      </c>
      <c r="VK43" s="159">
        <v>7.4910464773400975E-3</v>
      </c>
      <c r="VL43" s="159">
        <v>7.4861076519978972E-3</v>
      </c>
      <c r="VM43" s="159">
        <v>7.4811800452454901E-3</v>
      </c>
      <c r="VN43" s="159">
        <v>7.4762636186301015E-3</v>
      </c>
      <c r="VO43" s="159">
        <v>7.4713583338963073E-3</v>
      </c>
      <c r="VP43" s="159">
        <v>7.4664641529847134E-3</v>
      </c>
      <c r="VQ43" s="159">
        <v>7.4615810380305961E-3</v>
      </c>
      <c r="VR43" s="159">
        <v>7.456708951362581E-3</v>
      </c>
      <c r="VS43" s="159">
        <v>7.4518478555013305E-3</v>
      </c>
      <c r="VT43" s="159">
        <v>7.4469977131582567E-3</v>
      </c>
      <c r="VU43" s="159">
        <v>7.4421584872341896E-3</v>
      </c>
      <c r="VV43" s="159">
        <v>7.4373301408181391E-3</v>
      </c>
      <c r="VW43" s="159">
        <v>7.4325126371860041E-3</v>
      </c>
      <c r="VX43" s="159">
        <v>7.4277059397993093E-3</v>
      </c>
      <c r="VY43" s="159">
        <v>7.4229100123039717E-3</v>
      </c>
      <c r="VZ43" s="159">
        <v>7.4181248185290352E-3</v>
      </c>
      <c r="WA43" s="159">
        <v>7.4133503224854749E-3</v>
      </c>
      <c r="WB43" s="159">
        <v>7.4085864883649613E-3</v>
      </c>
      <c r="WC43" s="159">
        <v>7.4038332805386516E-3</v>
      </c>
      <c r="WD43" s="159">
        <v>7.3990906635560023E-3</v>
      </c>
      <c r="WE43" s="152">
        <v>7.3943586021435895E-3</v>
      </c>
      <c r="WF43" s="152">
        <v>7.3896370612038555E-3</v>
      </c>
      <c r="WG43" s="152">
        <v>7.3849260058140723E-3</v>
      </c>
      <c r="WH43" s="152">
        <v>7.3802254012250781E-3</v>
      </c>
      <c r="WI43" s="152">
        <v>7.3755352128601756E-3</v>
      </c>
      <c r="WJ43" s="152">
        <v>7.3708554063139763E-3</v>
      </c>
      <c r="WK43" s="152">
        <v>7.366185947351285E-3</v>
      </c>
      <c r="WL43" s="152">
        <v>7.361526801905942E-3</v>
      </c>
      <c r="WM43" s="152">
        <v>7.3568779360797662E-3</v>
      </c>
      <c r="WN43" s="152">
        <v>7.3522393161414177E-3</v>
      </c>
      <c r="WO43" s="152">
        <v>7.3476109085253124E-3</v>
      </c>
      <c r="WP43" s="152">
        <v>7.3429926798305309E-3</v>
      </c>
      <c r="WQ43" s="152">
        <v>7.338384596819774E-3</v>
      </c>
      <c r="WR43" s="152">
        <v>7.3337866264182325E-3</v>
      </c>
      <c r="WS43" s="153">
        <v>7.3291987357126075E-3</v>
      </c>
      <c r="WT43" s="153">
        <v>7.3246208919499978E-3</v>
      </c>
      <c r="WU43" s="153">
        <v>7.3200530625369001E-3</v>
      </c>
      <c r="WV43" s="153">
        <v>7.3154952150381479E-3</v>
      </c>
      <c r="WW43" s="153">
        <v>7.3109473171759087E-3</v>
      </c>
      <c r="WX43" s="153">
        <v>7.3064093368286542E-3</v>
      </c>
      <c r="WY43" s="153">
        <v>7.3018812420301551E-3</v>
      </c>
      <c r="WZ43" s="153">
        <v>7.2973630009684912E-3</v>
      </c>
      <c r="XA43" s="153">
        <v>7.292854581985051E-3</v>
      </c>
      <c r="XB43" s="153">
        <v>7.2883559535735446E-3</v>
      </c>
      <c r="XC43" s="153">
        <v>7.28386708437905E-3</v>
      </c>
      <c r="XD43" s="153">
        <v>7.2793879431969997E-3</v>
      </c>
      <c r="XE43" s="153">
        <v>7.2749184989722741E-3</v>
      </c>
      <c r="XF43" s="153">
        <v>7.2704587207982185E-3</v>
      </c>
      <c r="XG43" s="153">
        <v>7.2660085779156988E-3</v>
      </c>
      <c r="XH43" s="153">
        <v>7.261568039712174E-3</v>
      </c>
      <c r="XI43" s="153">
        <v>7.2571370757207633E-3</v>
      </c>
      <c r="XJ43" s="153">
        <v>7.2527156556193148E-3</v>
      </c>
      <c r="XK43" s="153">
        <v>7.2483037492295033E-3</v>
      </c>
      <c r="XL43" s="153">
        <v>7.2439013265159155E-3</v>
      </c>
      <c r="XM43" s="153">
        <v>7.2395083575851425E-3</v>
      </c>
      <c r="XN43" s="153">
        <v>7.2351248126849097E-3</v>
      </c>
      <c r="XO43" s="153">
        <v>7.2307506622031562E-3</v>
      </c>
      <c r="XP43" s="153">
        <v>7.2263858766671739E-3</v>
      </c>
      <c r="XQ43" s="153">
        <v>7.2220304267427426E-3</v>
      </c>
      <c r="XR43" s="153">
        <v>7.2176842832332479E-3</v>
      </c>
      <c r="XS43" s="153">
        <v>7.2133474170788256E-3</v>
      </c>
      <c r="XT43" s="153">
        <v>7.2090197993555181E-3</v>
      </c>
      <c r="XU43" s="153">
        <v>7.2047014012744225E-3</v>
      </c>
      <c r="XV43" s="153">
        <v>7.2003921941808336E-3</v>
      </c>
      <c r="XW43" s="153">
        <v>7.1960921495534394E-3</v>
      </c>
      <c r="XX43" s="153">
        <v>7.1918012390034857E-3</v>
      </c>
      <c r="XY43" s="153">
        <v>7.1875194342739526E-3</v>
      </c>
      <c r="XZ43" s="153">
        <v>7.1832467072387284E-3</v>
      </c>
      <c r="YA43" s="153">
        <v>7.1789830299018309E-3</v>
      </c>
      <c r="YB43" s="153">
        <v>7.1747283743965841E-3</v>
      </c>
      <c r="YC43" s="153">
        <v>7.1704827129848115E-3</v>
      </c>
      <c r="YD43" s="153">
        <v>7.1662460180560951E-3</v>
      </c>
      <c r="YE43" s="153">
        <v>7.1620182621269365E-3</v>
      </c>
      <c r="YF43" s="153">
        <v>7.1577994178400181E-3</v>
      </c>
      <c r="YG43" s="153">
        <v>7.1535894579634182E-3</v>
      </c>
      <c r="YH43" s="153">
        <v>7.1493883553898361E-3</v>
      </c>
      <c r="YI43" s="153">
        <v>7.1451960831358588E-3</v>
      </c>
      <c r="YJ43" s="153">
        <v>7.1410126143411738E-3</v>
      </c>
      <c r="YK43" s="153">
        <v>7.1368379222678515E-3</v>
      </c>
      <c r="YL43" s="153">
        <v>7.1326719802995873E-3</v>
      </c>
      <c r="YM43" s="153">
        <v>7.1285147619409676E-3</v>
      </c>
      <c r="YN43" s="153">
        <v>7.1243662408167459E-3</v>
      </c>
      <c r="YO43" s="153">
        <v>7.1202263906711026E-3</v>
      </c>
      <c r="YP43" s="153">
        <v>7.116095185366933E-3</v>
      </c>
      <c r="YQ43" s="153">
        <v>7.1119725988851327E-3</v>
      </c>
      <c r="YR43" s="153">
        <v>7.1078586053238977E-3</v>
      </c>
      <c r="YS43" s="153">
        <v>7.1037531788980092E-3</v>
      </c>
      <c r="YT43" s="153">
        <v>7.0996562939381232E-3</v>
      </c>
      <c r="YU43" s="153">
        <v>7.0955679248901095E-3</v>
      </c>
      <c r="YV43" s="153">
        <v>7.0914880463143377E-3</v>
      </c>
      <c r="YW43" s="153">
        <v>7.087416632884991E-3</v>
      </c>
      <c r="YX43" s="153">
        <v>7.0833536593894134E-3</v>
      </c>
      <c r="YY43" s="153">
        <v>7.0792991007274141E-3</v>
      </c>
      <c r="YZ43" s="153">
        <v>7.0752529319106135E-3</v>
      </c>
      <c r="ZA43" s="153">
        <v>7.0712151280617648E-3</v>
      </c>
      <c r="ZB43" s="153">
        <v>7.067185664414115E-3</v>
      </c>
      <c r="ZC43" s="153">
        <v>7.0631645163107383E-3</v>
      </c>
      <c r="ZD43" s="153">
        <v>7.0591516592038795E-3</v>
      </c>
      <c r="ZE43" s="153">
        <v>7.0551470686543395E-3</v>
      </c>
      <c r="ZF43" s="153">
        <v>7.0511507203308036E-3</v>
      </c>
      <c r="ZG43" s="153">
        <v>7.0471625900092325E-3</v>
      </c>
      <c r="ZH43" s="153">
        <v>7.0431826535722244E-3</v>
      </c>
      <c r="ZI43" s="153">
        <v>7.0392108870083779E-3</v>
      </c>
      <c r="ZJ43" s="153">
        <v>7.0352472664116953E-3</v>
      </c>
      <c r="ZK43" s="153">
        <v>7.0312917679809274E-3</v>
      </c>
      <c r="ZL43" s="153">
        <v>7.027344368019022E-3</v>
      </c>
      <c r="ZM43" s="153">
        <v>7.0234050429324561E-3</v>
      </c>
      <c r="ZN43" s="153">
        <v>7.0194737692306775E-3</v>
      </c>
      <c r="ZO43" s="153">
        <v>7.0155505235254823E-3</v>
      </c>
      <c r="ZP43" s="153">
        <v>7.0116352825304214E-3</v>
      </c>
      <c r="ZQ43" s="153">
        <v>7.0077280230602399E-3</v>
      </c>
      <c r="ZR43" s="153">
        <v>7.0038287220302413E-3</v>
      </c>
      <c r="ZS43" s="153">
        <v>6.9999373564557541E-3</v>
      </c>
      <c r="ZT43" s="153">
        <v>6.9960539034515266E-3</v>
      </c>
      <c r="ZU43" s="153">
        <v>6.9921783402311748E-3</v>
      </c>
      <c r="ZV43" s="153">
        <v>6.9883106441065877E-3</v>
      </c>
      <c r="ZW43" s="153">
        <v>6.9844507924873914E-3</v>
      </c>
      <c r="ZX43" s="153">
        <v>6.9805987628803719E-3</v>
      </c>
      <c r="ZY43" s="153">
        <v>6.9767545328889066E-3</v>
      </c>
      <c r="ZZ43" s="153">
        <v>6.9729180802124494E-3</v>
      </c>
      <c r="AAA43" s="153">
        <v>6.9690893826459431E-3</v>
      </c>
      <c r="AAB43" s="153">
        <v>6.9652684180793022E-3</v>
      </c>
      <c r="AAC43" s="153">
        <v>6.9614551644968589E-3</v>
      </c>
      <c r="AAD43" s="153">
        <v>6.9576495999768232E-3</v>
      </c>
      <c r="AAE43" s="153">
        <v>6.9538517026907672E-3</v>
      </c>
      <c r="AAF43" s="153">
        <v>6.9500614509030688E-3</v>
      </c>
      <c r="AAG43" s="153">
        <v>6.9462788229704107E-3</v>
      </c>
      <c r="AAH43" s="153">
        <v>6.942503797341253E-3</v>
      </c>
      <c r="AAI43" s="153">
        <v>6.9387363525553018E-3</v>
      </c>
      <c r="AAJ43" s="153">
        <v>6.9349764672430123E-3</v>
      </c>
      <c r="AAK43" s="153">
        <v>6.9312241201250702E-3</v>
      </c>
      <c r="AAL43" s="153">
        <v>6.9274792900118794E-3</v>
      </c>
      <c r="AAM43" s="153">
        <v>6.923741955803064E-3</v>
      </c>
      <c r="AAN43" s="153">
        <v>6.9200120964869674E-3</v>
      </c>
      <c r="AAO43" s="153">
        <v>6.9162896911401581E-3</v>
      </c>
      <c r="AAP43" s="153">
        <v>6.9125747189269357E-3</v>
      </c>
      <c r="AAQ43" s="153">
        <v>6.9088671590988278E-3</v>
      </c>
      <c r="AAR43" s="153">
        <v>6.9051669909941408E-3</v>
      </c>
      <c r="AAS43" s="153">
        <v>6.9014741940374132E-3</v>
      </c>
      <c r="AAT43" s="153">
        <v>6.8977887477390063E-3</v>
      </c>
      <c r="AAU43" s="153">
        <v>6.8941106316945831E-3</v>
      </c>
      <c r="AAV43" s="153">
        <v>6.8904398255846509E-3</v>
      </c>
      <c r="AAW43" s="153">
        <v>6.8867763091740829E-3</v>
      </c>
      <c r="AAX43" s="153">
        <v>6.8831200623116675E-3</v>
      </c>
      <c r="AAY43" s="153">
        <v>6.8794710649296232E-3</v>
      </c>
      <c r="AAZ43" s="153">
        <v>6.8758292970431652E-3</v>
      </c>
      <c r="ABA43" s="153">
        <v>6.8721947387500168E-3</v>
      </c>
      <c r="ABB43" s="153">
        <v>6.8685673702299855E-3</v>
      </c>
      <c r="ABC43" s="153">
        <v>6.8649471717444907E-3</v>
      </c>
      <c r="ABD43" s="153">
        <v>6.861334123636131E-3</v>
      </c>
      <c r="ABE43" s="153">
        <v>6.857728206328231E-3</v>
      </c>
      <c r="ABF43" s="153">
        <v>6.8541294003244112E-3</v>
      </c>
      <c r="ABG43" s="153">
        <v>6.8505376862081184E-3</v>
      </c>
      <c r="ABH43" s="153">
        <v>6.8469530446422346E-3</v>
      </c>
      <c r="ABI43" s="153">
        <v>6.8433754563686118E-3</v>
      </c>
      <c r="ABJ43" s="153">
        <v>6.8398049022076624E-3</v>
      </c>
      <c r="ABK43" s="153">
        <v>6.8362413630579134E-3</v>
      </c>
      <c r="ABL43" s="153">
        <v>6.8326848198955936E-3</v>
      </c>
      <c r="ABM43" s="153">
        <v>6.8291352537742274E-3</v>
      </c>
      <c r="ABN43" s="153">
        <v>6.8255926458241746E-3</v>
      </c>
      <c r="ABO43" s="153">
        <v>6.8220569772522617E-3</v>
      </c>
      <c r="ABP43" s="153">
        <v>6.8185282293413496E-3</v>
      </c>
      <c r="ABQ43" s="153">
        <v>6.8150063834499083E-3</v>
      </c>
      <c r="ABR43" s="153">
        <v>6.8114914210116459E-3</v>
      </c>
      <c r="ABS43" s="153">
        <v>6.8079833235350651E-3</v>
      </c>
      <c r="ABT43" s="153">
        <v>6.8044820726031064E-3</v>
      </c>
      <c r="ABU43" s="153">
        <v>6.8009876498726892E-3</v>
      </c>
      <c r="ABV43" s="153">
        <v>6.7975000370743823E-3</v>
      </c>
      <c r="ABW43" s="153">
        <v>6.7940192160119619E-3</v>
      </c>
      <c r="ABX43" s="153">
        <v>6.7905451685620413E-3</v>
      </c>
      <c r="ABY43" s="153">
        <v>6.7870778766736814E-3</v>
      </c>
      <c r="ABZ43" s="153">
        <v>6.7836173223680026E-3</v>
      </c>
      <c r="ACA43" s="153">
        <v>6.7801634877378003E-3</v>
      </c>
      <c r="ACB43" s="153">
        <v>6.7767163549471657E-3</v>
      </c>
      <c r="ACC43" s="153">
        <v>6.7732759062311045E-3</v>
      </c>
      <c r="ACD43" s="153">
        <v>6.7698421238951692E-3</v>
      </c>
      <c r="ACE43" s="153">
        <v>6.7664149903150887E-3</v>
      </c>
      <c r="ACF43" s="153">
        <v>6.7629944879363827E-3</v>
      </c>
      <c r="ACG43" s="153">
        <v>6.7595805992739996E-3</v>
      </c>
      <c r="ACH43" s="153">
        <v>6.7561733069119653E-3</v>
      </c>
      <c r="ACI43" s="153">
        <v>6.7527725935029913E-3</v>
      </c>
      <c r="ACJ43" s="153">
        <v>6.7493784417681432E-3</v>
      </c>
      <c r="ACK43" s="153">
        <v>6.7459908344964601E-3</v>
      </c>
      <c r="ACL43" s="153">
        <v>6.7426097545446196E-3</v>
      </c>
      <c r="ACM43" s="153">
        <v>6.7392351848365581E-3</v>
      </c>
      <c r="ACN43" s="153">
        <v>6.735867108363147E-3</v>
      </c>
      <c r="ACO43" s="153">
        <v>6.7325055081818254E-3</v>
      </c>
      <c r="ACP43" s="153">
        <v>6.7291503674162456E-3</v>
      </c>
      <c r="ACQ43" s="153">
        <v>6.725801669255951E-3</v>
      </c>
      <c r="ACR43" s="153">
        <v>6.7224593969560245E-3</v>
      </c>
      <c r="ACS43" s="153">
        <v>6.7191235338367435E-3</v>
      </c>
      <c r="ACT43" s="153">
        <v>6.7157940632832473E-3</v>
      </c>
      <c r="ACU43" s="153">
        <v>6.7124709687451925E-3</v>
      </c>
      <c r="ACV43" s="153">
        <v>6.7091542337364366E-3</v>
      </c>
      <c r="ACW43" s="153">
        <v>6.7058438418346796E-3</v>
      </c>
      <c r="ACX43" s="153">
        <v>6.7025397766811668E-3</v>
      </c>
      <c r="ACY43" s="153">
        <v>6.6992420219803388E-3</v>
      </c>
      <c r="ACZ43" s="153">
        <v>6.6959505614995109E-3</v>
      </c>
      <c r="ADA43" s="153">
        <v>6.6926653790685539E-3</v>
      </c>
      <c r="ADB43" s="153">
        <v>6.6893864585795756E-3</v>
      </c>
      <c r="ADC43" s="153">
        <v>6.6861137839865957E-3</v>
      </c>
      <c r="ADD43" s="153">
        <v>6.6828473393052198E-3</v>
      </c>
      <c r="ADE43" s="153">
        <v>6.6795871086123481E-3</v>
      </c>
      <c r="ADF43" s="153">
        <v>6.676333076045848E-3</v>
      </c>
      <c r="ADG43" s="153">
        <v>6.673085225804249E-3</v>
      </c>
      <c r="ADH43" s="153">
        <v>6.6698435421464145E-3</v>
      </c>
      <c r="ADI43" s="153">
        <v>6.6666080093912708E-3</v>
      </c>
      <c r="ADJ43" s="153">
        <v>6.6633786119174613E-3</v>
      </c>
      <c r="ADK43" s="153">
        <v>6.6601553341630801E-3</v>
      </c>
      <c r="ADL43" s="153">
        <v>6.6569381606253449E-3</v>
      </c>
      <c r="ADM43" s="153">
        <v>6.6537270758603162E-3</v>
      </c>
      <c r="ADN43" s="153">
        <v>6.6505220644825806E-3</v>
      </c>
      <c r="ADO43" s="153">
        <v>6.6473231111649775E-3</v>
      </c>
      <c r="ADP43" s="153">
        <v>6.6441302006382827E-3</v>
      </c>
      <c r="ADQ43" s="153">
        <v>6.6409433176909437E-3</v>
      </c>
      <c r="ADR43" s="153">
        <v>6.6377624471687493E-3</v>
      </c>
      <c r="ADS43" s="153">
        <v>6.6345875739745866E-3</v>
      </c>
      <c r="ADT43" s="153">
        <v>6.631418683068129E-3</v>
      </c>
      <c r="ADU43" s="153">
        <v>6.6282557594655577E-3</v>
      </c>
      <c r="ADV43" s="152">
        <v>6.6250987882392788E-3</v>
      </c>
      <c r="ADW43" s="572"/>
    </row>
    <row r="44" spans="1:803" x14ac:dyDescent="0.3">
      <c r="A44" s="570">
        <v>7</v>
      </c>
      <c r="B44" s="78" t="s">
        <v>185</v>
      </c>
      <c r="C44" s="150">
        <v>2.4412931639211481E-2</v>
      </c>
      <c r="D44" s="150">
        <v>2.2259135907670053E-2</v>
      </c>
      <c r="E44" s="150">
        <v>2.1000031421453663E-2</v>
      </c>
      <c r="F44" s="150">
        <v>2.0107232176128625E-2</v>
      </c>
      <c r="G44" s="150">
        <v>1.9415147731541429E-2</v>
      </c>
      <c r="H44" s="150">
        <v>1.8850019689912231E-2</v>
      </c>
      <c r="I44" s="150">
        <v>1.8372503075649457E-2</v>
      </c>
      <c r="J44" s="150">
        <v>1.7959112444587193E-2</v>
      </c>
      <c r="K44" s="150">
        <v>1.759469920369584E-2</v>
      </c>
      <c r="L44" s="150">
        <v>1.726892E-2</v>
      </c>
      <c r="M44" s="150">
        <v>1.697439734080855E-2</v>
      </c>
      <c r="N44" s="150">
        <v>1.6705683958370802E-2</v>
      </c>
      <c r="O44" s="150">
        <v>1.6458643137506102E-2</v>
      </c>
      <c r="P44" s="150">
        <v>1.6230059344108028E-2</v>
      </c>
      <c r="Q44" s="151">
        <v>1.6017383513783609E-2</v>
      </c>
      <c r="R44" s="151">
        <v>1.581856071304576E-2</v>
      </c>
      <c r="S44" s="151">
        <v>1.563191013919665E-2</v>
      </c>
      <c r="T44" s="151">
        <v>1.5456039472154411E-2</v>
      </c>
      <c r="U44" s="151">
        <v>1.5289782414003852E-2</v>
      </c>
      <c r="V44" s="151">
        <v>1.5132152268458569E-2</v>
      </c>
      <c r="W44" s="151">
        <v>1.4982306857891637E-2</v>
      </c>
      <c r="X44" s="151">
        <v>1.4839521609267119E-2</v>
      </c>
      <c r="Y44" s="151">
        <v>1.4703168627671825E-2</v>
      </c>
      <c r="Z44" s="151">
        <v>1.4572700226829372E-2</v>
      </c>
      <c r="AA44" s="151">
        <v>1.4447635823871376E-2</v>
      </c>
      <c r="AB44" s="151">
        <v>1.4327551405964671E-2</v>
      </c>
      <c r="AC44" s="151">
        <v>1.4212070985938017E-2</v>
      </c>
      <c r="AD44" s="151">
        <v>1.4100859612566598E-2</v>
      </c>
      <c r="AE44" s="151">
        <v>1.3993617607953545E-2</v>
      </c>
      <c r="AF44" s="151">
        <v>1.3890075782242177E-2</v>
      </c>
      <c r="AG44" s="151">
        <v>1.3789991433262675E-2</v>
      </c>
      <c r="AH44" s="151">
        <v>1.3693144981504334E-2</v>
      </c>
      <c r="AI44" s="151">
        <v>1.3599337123050727E-2</v>
      </c>
      <c r="AJ44" s="151">
        <v>1.3508386407655219E-2</v>
      </c>
      <c r="AK44" s="151">
        <v>1.3420127167979403E-2</v>
      </c>
      <c r="AL44" s="151">
        <v>1.3334407740612978E-2</v>
      </c>
      <c r="AM44" s="151">
        <v>1.3251088930887943E-2</v>
      </c>
      <c r="AN44" s="151">
        <v>1.3170042682462422E-2</v>
      </c>
      <c r="AO44" s="151">
        <v>1.309115091974828E-2</v>
      </c>
      <c r="AP44" s="151">
        <v>1.301430453691714E-2</v>
      </c>
      <c r="AQ44" s="151">
        <v>1.2939402511761084E-2</v>
      </c>
      <c r="AR44" s="151">
        <v>1.2866351126350206E-2</v>
      </c>
      <c r="AS44" s="151">
        <v>1.2795063279404502E-2</v>
      </c>
      <c r="AT44" s="151">
        <v>1.272545787772569E-2</v>
      </c>
      <c r="AU44" s="151">
        <v>1.2657459296025788E-2</v>
      </c>
      <c r="AV44" s="151">
        <v>1.2590996896130397E-2</v>
      </c>
      <c r="AW44" s="151">
        <v>1.2526004597893201E-2</v>
      </c>
      <c r="AX44" s="151">
        <v>1.2462420495287943E-2</v>
      </c>
      <c r="AY44" s="151">
        <v>1.2400186512087434E-2</v>
      </c>
      <c r="AZ44" s="151">
        <v>1.2339248092329948E-2</v>
      </c>
      <c r="BA44" s="151">
        <v>1.227955392143883E-2</v>
      </c>
      <c r="BB44" s="151">
        <v>1.2221055674423246E-2</v>
      </c>
      <c r="BC44" s="151">
        <v>1.2163707788064384E-2</v>
      </c>
      <c r="BD44" s="151">
        <v>1.2107467254396591E-2</v>
      </c>
      <c r="BE44" s="151">
        <v>1.2052293433138499E-2</v>
      </c>
      <c r="BF44" s="151">
        <v>1.1998147881025172E-2</v>
      </c>
      <c r="BG44" s="151">
        <v>1.1944994196246035E-2</v>
      </c>
      <c r="BH44" s="151">
        <v>1.1892797876412122E-2</v>
      </c>
      <c r="BI44" s="151">
        <v>1.1841526188664697E-2</v>
      </c>
      <c r="BJ44" s="151">
        <v>1.1791148050700752E-2</v>
      </c>
      <c r="BK44" s="151">
        <v>1.1741633921632487E-2</v>
      </c>
      <c r="BL44" s="151">
        <v>1.169295570172125E-2</v>
      </c>
      <c r="BM44" s="151">
        <v>1.1645086640133816E-2</v>
      </c>
      <c r="BN44" s="151">
        <v>1.1598001249962908E-2</v>
      </c>
      <c r="BO44" s="151">
        <v>1.1551675229836054E-2</v>
      </c>
      <c r="BP44" s="151">
        <v>1.1506085391509302E-2</v>
      </c>
      <c r="BQ44" s="151">
        <v>1.1461209592905581E-2</v>
      </c>
      <c r="BR44" s="151">
        <v>1.1417026676113795E-2</v>
      </c>
      <c r="BS44" s="151">
        <v>1.1373516409914011E-2</v>
      </c>
      <c r="BT44" s="151">
        <v>1.1330659436437979E-2</v>
      </c>
      <c r="BU44" s="151">
        <v>1.1288437221612995E-2</v>
      </c>
      <c r="BV44" s="151">
        <v>1.1246832009071554E-2</v>
      </c>
      <c r="BW44" s="151">
        <v>1.120582677723999E-2</v>
      </c>
      <c r="BX44" s="151">
        <v>1.1165405199346518E-2</v>
      </c>
      <c r="BY44" s="151">
        <v>1.1125551606113561E-2</v>
      </c>
      <c r="BZ44" s="151">
        <v>1.1086250950920999E-2</v>
      </c>
      <c r="CA44" s="151">
        <v>1.1047488777246529E-2</v>
      </c>
      <c r="CB44" s="151">
        <v>1.1009251188206859E-2</v>
      </c>
      <c r="CC44" s="151">
        <v>1.0971524818039051E-2</v>
      </c>
      <c r="CD44" s="151">
        <v>1.0934296805375715E-2</v>
      </c>
      <c r="CE44" s="151">
        <v>1.0897554768180204E-2</v>
      </c>
      <c r="CF44" s="151">
        <v>1.0861286780219661E-2</v>
      </c>
      <c r="CG44" s="151">
        <v>1.0825481348964067E-2</v>
      </c>
      <c r="CH44" s="151">
        <v>1.0790127394808785E-2</v>
      </c>
      <c r="CI44" s="151">
        <v>1.0755214231526604E-2</v>
      </c>
      <c r="CJ44" s="151">
        <v>1.0720731547863079E-2</v>
      </c>
      <c r="CK44" s="151">
        <v>1.0686669390195731E-2</v>
      </c>
      <c r="CL44" s="151">
        <v>1.0653018146184268E-2</v>
      </c>
      <c r="CM44" s="151">
        <v>1.0619768529344533E-2</v>
      </c>
      <c r="CN44" s="151">
        <v>1.0586911564484365E-2</v>
      </c>
      <c r="CO44" s="151">
        <v>1.0554438573944084E-2</v>
      </c>
      <c r="CP44" s="151">
        <v>1.0522341164588975E-2</v>
      </c>
      <c r="CQ44" s="151">
        <v>1.0490611215504861E-2</v>
      </c>
      <c r="CR44" s="151">
        <v>1.0459240866351778E-2</v>
      </c>
      <c r="CS44" s="151">
        <v>1.0428222506333806E-2</v>
      </c>
      <c r="CT44" s="151">
        <v>1.0397548763746519E-2</v>
      </c>
      <c r="CU44" s="151">
        <v>1.0367212496065967E-2</v>
      </c>
      <c r="CV44" s="151">
        <v>1.0337206780546011E-2</v>
      </c>
      <c r="CW44" s="151">
        <v>1.0307524905292915E-2</v>
      </c>
      <c r="CX44" s="151">
        <v>1.0278160360788524E-2</v>
      </c>
      <c r="CY44" s="150">
        <v>1.0249106831835171E-2</v>
      </c>
      <c r="CZ44" s="150">
        <v>1.0220358189897407E-2</v>
      </c>
      <c r="DA44" s="150">
        <v>1.019190848581732E-2</v>
      </c>
      <c r="DB44" s="150">
        <v>1.016375194288182E-2</v>
      </c>
      <c r="DC44" s="150">
        <v>1.0135882950221591E-2</v>
      </c>
      <c r="DD44" s="150">
        <v>1.0108296056522961E-2</v>
      </c>
      <c r="DE44" s="150">
        <v>1.0080985964034958E-2</v>
      </c>
      <c r="DF44" s="150">
        <v>1.0053947522855166E-2</v>
      </c>
      <c r="DG44" s="150">
        <v>1.0027175725478852E-2</v>
      </c>
      <c r="DH44" s="150">
        <v>1.0000665701597076E-2</v>
      </c>
      <c r="DI44" s="150">
        <v>9.9744127131301298E-3</v>
      </c>
      <c r="DJ44" s="150">
        <v>9.9484121494837451E-3</v>
      </c>
      <c r="DK44" s="150">
        <v>9.9226595230161099E-3</v>
      </c>
      <c r="DL44" s="151">
        <v>9.8971504647046085E-3</v>
      </c>
      <c r="DM44" s="151">
        <v>9.8718807200017817E-3</v>
      </c>
      <c r="DN44" s="151">
        <v>9.8468461448706964E-3</v>
      </c>
      <c r="DO44" s="151">
        <v>9.8220427019904671E-3</v>
      </c>
      <c r="DP44" s="151">
        <v>9.7974664571232727E-3</v>
      </c>
      <c r="DQ44" s="151">
        <v>9.7731135756346336E-3</v>
      </c>
      <c r="DR44" s="151">
        <v>9.7489803191593265E-3</v>
      </c>
      <c r="DS44" s="151">
        <v>9.725063042405625E-3</v>
      </c>
      <c r="DT44" s="151">
        <v>9.7013581900910612E-3</v>
      </c>
      <c r="DU44" s="151">
        <v>9.677862294003272E-3</v>
      </c>
      <c r="DV44" s="151">
        <v>9.654571970179826E-3</v>
      </c>
      <c r="DW44" s="151">
        <v>9.6314839162013333E-3</v>
      </c>
      <c r="DX44" s="151">
        <v>9.6085949085923921E-3</v>
      </c>
      <c r="DY44" s="151">
        <v>9.5859018003252722E-3</v>
      </c>
      <c r="DZ44" s="151">
        <v>9.5634015184214785E-3</v>
      </c>
      <c r="EA44" s="151">
        <v>9.5410910616466893E-3</v>
      </c>
      <c r="EB44" s="151">
        <v>9.5189674982946275E-3</v>
      </c>
      <c r="EC44" s="151">
        <v>9.4970279640559079E-3</v>
      </c>
      <c r="ED44" s="151">
        <v>9.4752696599678752E-3</v>
      </c>
      <c r="EE44" s="151">
        <v>9.4536898504418362E-3</v>
      </c>
      <c r="EF44" s="151">
        <v>9.4322858613641539E-3</v>
      </c>
      <c r="EG44" s="151">
        <v>9.4110550782679735E-3</v>
      </c>
      <c r="EH44" s="151">
        <v>9.389994944572367E-3</v>
      </c>
      <c r="EI44" s="151">
        <v>9.3691029598860203E-3</v>
      </c>
      <c r="EJ44" s="151">
        <v>9.3483766783725823E-3</v>
      </c>
      <c r="EK44" s="151">
        <v>9.327813707175038E-3</v>
      </c>
      <c r="EL44" s="151">
        <v>9.3074117048965524E-3</v>
      </c>
      <c r="EM44" s="151">
        <v>9.2871683801353869E-3</v>
      </c>
      <c r="EN44" s="151">
        <v>9.2670814900715683E-3</v>
      </c>
      <c r="EO44" s="151">
        <v>9.2471488391031795E-3</v>
      </c>
      <c r="EP44" s="151">
        <v>9.227368277530127E-3</v>
      </c>
      <c r="EQ44" s="151">
        <v>9.2077377002835054E-3</v>
      </c>
      <c r="ER44" s="151">
        <v>9.1882550456985641E-3</v>
      </c>
      <c r="ES44" s="151">
        <v>9.1689182943296196E-3</v>
      </c>
      <c r="ET44" s="151">
        <v>9.1497254678050907E-3</v>
      </c>
      <c r="EU44" s="151">
        <v>9.130674627721113E-3</v>
      </c>
      <c r="EV44" s="151">
        <v>9.1117638745721336E-3</v>
      </c>
      <c r="EW44" s="151">
        <v>9.0929913467170751E-3</v>
      </c>
      <c r="EX44" s="151">
        <v>9.0743552193795693E-3</v>
      </c>
      <c r="EY44" s="151">
        <v>9.0558537036810154E-3</v>
      </c>
      <c r="EZ44" s="151">
        <v>9.0374850457051025E-3</v>
      </c>
      <c r="FA44" s="151">
        <v>9.0192475255926347E-3</v>
      </c>
      <c r="FB44" s="151">
        <v>9.0011394566654294E-3</v>
      </c>
      <c r="FC44" s="151">
        <v>8.983159184578253E-3</v>
      </c>
      <c r="FD44" s="151">
        <v>8.9653050864976231E-3</v>
      </c>
      <c r="FE44" s="151">
        <v>8.9475755703065703E-3</v>
      </c>
      <c r="FF44" s="151">
        <v>8.9299690738342888E-3</v>
      </c>
      <c r="FG44" s="151">
        <v>8.9124840641098112E-3</v>
      </c>
      <c r="FH44" s="151">
        <v>8.8951190366387753E-3</v>
      </c>
      <c r="FI44" s="151">
        <v>8.8778725147024597E-3</v>
      </c>
      <c r="FJ44" s="151">
        <v>8.8607430486782306E-3</v>
      </c>
      <c r="FK44" s="151">
        <v>8.8437292153806853E-3</v>
      </c>
      <c r="FL44" s="151">
        <v>8.8268296174226386E-3</v>
      </c>
      <c r="FM44" s="151">
        <v>8.810042882595381E-3</v>
      </c>
      <c r="FN44" s="151">
        <v>8.7933676632673523E-3</v>
      </c>
      <c r="FO44" s="151">
        <v>8.7768026358007283E-3</v>
      </c>
      <c r="FP44" s="151">
        <v>8.7603464999851735E-3</v>
      </c>
      <c r="FQ44" s="151">
        <v>8.7439979784882157E-3</v>
      </c>
      <c r="FR44" s="151">
        <v>8.7277558163216477E-3</v>
      </c>
      <c r="FS44" s="151">
        <v>8.7116187803233935E-3</v>
      </c>
      <c r="FT44" s="151">
        <v>8.6955856586543017E-3</v>
      </c>
      <c r="FU44" s="151">
        <v>8.6796552603093588E-3</v>
      </c>
      <c r="FV44" s="151">
        <v>8.6638264146428334E-3</v>
      </c>
      <c r="FW44" s="151">
        <v>8.6480979709068779E-3</v>
      </c>
      <c r="FX44" s="151">
        <v>8.6324687978030987E-3</v>
      </c>
      <c r="FY44" s="151">
        <v>8.6169377830467367E-3</v>
      </c>
      <c r="FZ44" s="151">
        <v>8.6015038329429316E-3</v>
      </c>
      <c r="GA44" s="151">
        <v>8.5861658719747665E-3</v>
      </c>
      <c r="GB44" s="151">
        <v>8.5709228424026493E-3</v>
      </c>
      <c r="GC44" s="151">
        <v>8.555773703874666E-3</v>
      </c>
      <c r="GD44" s="151">
        <v>8.5407174330475403E-3</v>
      </c>
      <c r="GE44" s="151">
        <v>8.5257530232178934E-3</v>
      </c>
      <c r="GF44" s="151">
        <v>8.5108794839634291E-3</v>
      </c>
      <c r="GG44" s="151">
        <v>8.496095840793718E-3</v>
      </c>
      <c r="GH44" s="151">
        <v>8.481401134810343E-3</v>
      </c>
      <c r="GI44" s="151">
        <v>8.466794422375995E-3</v>
      </c>
      <c r="GJ44" s="151">
        <v>8.4522747747923718E-3</v>
      </c>
      <c r="GK44" s="151">
        <v>8.4378412779864635E-3</v>
      </c>
      <c r="GL44" s="151">
        <v>8.423493032205083E-3</v>
      </c>
      <c r="GM44" s="151">
        <v>8.4092291517172887E-3</v>
      </c>
      <c r="GN44" s="151">
        <v>8.3950487645245327E-3</v>
      </c>
      <c r="GO44" s="151">
        <v>8.3809510120782301E-3</v>
      </c>
      <c r="GP44" s="151">
        <v>8.3669350490045754E-3</v>
      </c>
      <c r="GQ44" s="151">
        <v>8.3530000428363362E-3</v>
      </c>
      <c r="GR44" s="151">
        <v>8.3391451737514777E-3</v>
      </c>
      <c r="GS44" s="151">
        <v>8.3253696343183105E-3</v>
      </c>
      <c r="GT44" s="151">
        <v>8.3116726292470876E-3</v>
      </c>
      <c r="GU44" s="151">
        <v>8.2980533751477563E-3</v>
      </c>
      <c r="GV44" s="151">
        <v>8.2845111002937365E-3</v>
      </c>
      <c r="GW44" s="151">
        <v>8.2710450443915246E-3</v>
      </c>
      <c r="GX44" s="151">
        <v>8.2576544583559692E-3</v>
      </c>
      <c r="GY44" s="151">
        <v>8.244338604091031E-3</v>
      </c>
      <c r="GZ44" s="151">
        <v>8.2310967542758851E-3</v>
      </c>
      <c r="HA44" s="151">
        <v>8.2179281921561844E-3</v>
      </c>
      <c r="HB44" s="151">
        <v>8.2048322113403831E-3</v>
      </c>
      <c r="HC44" s="151">
        <v>8.1918081156009195E-3</v>
      </c>
      <c r="HD44" s="151">
        <v>8.1788552186801561E-3</v>
      </c>
      <c r="HE44" s="151">
        <v>8.1659728441009147E-3</v>
      </c>
      <c r="HF44" s="151">
        <v>8.1531603249815222E-3</v>
      </c>
      <c r="HG44" s="151">
        <v>8.1404170038551684E-3</v>
      </c>
      <c r="HH44" s="151">
        <v>8.127742232493523E-3</v>
      </c>
      <c r="HI44" s="151">
        <v>8.1151353717344478E-3</v>
      </c>
      <c r="HJ44" s="151">
        <v>8.1025957913137287E-3</v>
      </c>
      <c r="HK44" s="151">
        <v>8.09012286970065E-3</v>
      </c>
      <c r="HL44" s="151">
        <v>8.0777159939374142E-3</v>
      </c>
      <c r="HM44" s="151">
        <v>8.0653745594821621E-3</v>
      </c>
      <c r="HN44" s="151">
        <v>8.0530979700556352E-3</v>
      </c>
      <c r="HO44" s="151">
        <v>8.0408856374912692E-3</v>
      </c>
      <c r="HP44" s="151">
        <v>8.0287369815886904E-3</v>
      </c>
      <c r="HQ44" s="151">
        <v>8.0166514299705085E-3</v>
      </c>
      <c r="HR44" s="151">
        <v>8.0046284179423038E-3</v>
      </c>
      <c r="HS44" s="151">
        <v>7.9926673883557314E-3</v>
      </c>
      <c r="HT44" s="151">
        <v>7.9807677914746702E-3</v>
      </c>
      <c r="HU44" s="151">
        <v>7.9689290848443152E-3</v>
      </c>
      <c r="HV44" s="151">
        <v>7.957150733163167E-3</v>
      </c>
      <c r="HW44" s="151">
        <v>7.9454322081577919E-3</v>
      </c>
      <c r="HX44" s="151">
        <v>7.9337729884603417E-3</v>
      </c>
      <c r="HY44" s="151">
        <v>7.9221725594887001E-3</v>
      </c>
      <c r="HZ44" s="151">
        <v>7.9106304133292546E-3</v>
      </c>
      <c r="IA44" s="151">
        <v>7.8991460486221472E-3</v>
      </c>
      <c r="IB44" s="151">
        <v>7.8877189704490251E-3</v>
      </c>
      <c r="IC44" s="151">
        <v>7.8763486902231426E-3</v>
      </c>
      <c r="ID44" s="151">
        <v>7.8650347255818306E-3</v>
      </c>
      <c r="IE44" s="151">
        <v>7.8537766002812186E-3</v>
      </c>
      <c r="IF44" s="151">
        <v>7.8425738440931897E-3</v>
      </c>
      <c r="IG44" s="151">
        <v>7.8314259927044771E-3</v>
      </c>
      <c r="IH44" s="151">
        <v>7.8203325876178842E-3</v>
      </c>
      <c r="II44" s="151">
        <v>7.8092931760555392E-3</v>
      </c>
      <c r="IJ44" s="151">
        <v>7.7983073108641825E-3</v>
      </c>
      <c r="IK44" s="151">
        <v>7.7873745504223714E-3</v>
      </c>
      <c r="IL44" s="151">
        <v>7.7764944585496177E-3</v>
      </c>
      <c r="IM44" s="151">
        <v>7.7656666044173773E-3</v>
      </c>
      <c r="IN44" s="151">
        <v>7.7548905624618284E-3</v>
      </c>
      <c r="IO44" s="151">
        <v>7.7441659122984676E-3</v>
      </c>
      <c r="IP44" s="151">
        <v>7.7334922386383806E-3</v>
      </c>
      <c r="IQ44" s="151">
        <v>7.7228691312062362E-3</v>
      </c>
      <c r="IR44" s="151">
        <v>7.7122961846598885E-3</v>
      </c>
      <c r="IS44" s="151">
        <v>7.7017729985116292E-3</v>
      </c>
      <c r="IT44" s="151">
        <v>7.6912991770509472E-3</v>
      </c>
      <c r="IU44" s="151">
        <v>7.6808743292688872E-3</v>
      </c>
      <c r="IV44" s="151">
        <v>7.6704980687838263E-3</v>
      </c>
      <c r="IW44" s="151">
        <v>7.66017001376877E-3</v>
      </c>
      <c r="IX44" s="151">
        <v>7.6498897868800351E-3</v>
      </c>
      <c r="IY44" s="151">
        <v>7.6396570151873421E-3</v>
      </c>
      <c r="IZ44" s="151">
        <v>7.629471330105244E-3</v>
      </c>
      <c r="JA44" s="151">
        <v>7.6193323673259131E-3</v>
      </c>
      <c r="JB44" s="151">
        <v>7.6092397667531838E-3</v>
      </c>
      <c r="JC44" s="151">
        <v>7.5991931724378988E-3</v>
      </c>
      <c r="JD44" s="151">
        <v>7.5891922325144615E-3</v>
      </c>
      <c r="JE44" s="151">
        <v>7.5792365991386255E-3</v>
      </c>
      <c r="JF44" s="151">
        <v>7.5693259284264295E-3</v>
      </c>
      <c r="JG44" s="151">
        <v>7.5594598803943236E-3</v>
      </c>
      <c r="JH44" s="151">
        <v>7.5496381189003904E-3</v>
      </c>
      <c r="JI44" s="151">
        <v>7.5398603115866989E-3</v>
      </c>
      <c r="JJ44" s="151">
        <v>7.5301261298227097E-3</v>
      </c>
      <c r="JK44" s="151">
        <v>7.5204352486497551E-3</v>
      </c>
      <c r="JL44" s="151">
        <v>7.5107873467265282E-3</v>
      </c>
      <c r="JM44" s="151">
        <v>7.5011821062756032E-3</v>
      </c>
      <c r="JN44" s="151">
        <v>7.4916192130309199E-3</v>
      </c>
      <c r="JO44" s="151">
        <v>7.4820983561862484E-3</v>
      </c>
      <c r="JP44" s="151">
        <v>7.4726192283445722E-3</v>
      </c>
      <c r="JQ44" s="151">
        <v>7.4631815254684363E-3</v>
      </c>
      <c r="JR44" s="151">
        <v>7.4537849468311367E-3</v>
      </c>
      <c r="JS44" s="151">
        <v>7.4444291949688516E-3</v>
      </c>
      <c r="JT44" s="151">
        <v>7.4351139756335914E-3</v>
      </c>
      <c r="JU44" s="151">
        <v>7.4258389977470253E-3</v>
      </c>
      <c r="JV44" s="151">
        <v>7.4166039733551074E-3</v>
      </c>
      <c r="JW44" s="151">
        <v>7.4074086175835215E-3</v>
      </c>
      <c r="JX44" s="151">
        <v>7.3982526485939391E-3</v>
      </c>
      <c r="JY44" s="151">
        <v>7.3891357875410036E-3</v>
      </c>
      <c r="JZ44" s="151">
        <v>7.3800577585301204E-3</v>
      </c>
      <c r="KA44" s="151">
        <v>7.3710182885759704E-3</v>
      </c>
      <c r="KB44" s="151">
        <v>7.3620171075617288E-3</v>
      </c>
      <c r="KC44" s="151">
        <v>7.3530539481990505E-3</v>
      </c>
      <c r="KD44" s="151">
        <v>7.3441285459886797E-3</v>
      </c>
      <c r="KE44" s="151">
        <v>7.335240639181808E-3</v>
      </c>
      <c r="KF44" s="151">
        <v>7.3263899687420527E-3</v>
      </c>
      <c r="KG44" s="151">
        <v>7.3175762783081293E-3</v>
      </c>
      <c r="KH44" s="151">
        <v>7.308799314157113E-3</v>
      </c>
      <c r="KI44" s="151">
        <v>7.3000588251683918E-3</v>
      </c>
      <c r="KJ44" s="151">
        <v>7.2913545627881727E-3</v>
      </c>
      <c r="KK44" s="151">
        <v>7.2826862809946321E-3</v>
      </c>
      <c r="KL44" s="151">
        <v>7.2740537362636463E-3</v>
      </c>
      <c r="KM44" s="151">
        <v>7.2654566875350749E-3</v>
      </c>
      <c r="KN44" s="151">
        <v>7.2568948961796642E-3</v>
      </c>
      <c r="KO44" s="151">
        <v>7.2483681259664359E-3</v>
      </c>
      <c r="KP44" s="151">
        <v>7.2398761430306881E-3</v>
      </c>
      <c r="KQ44" s="150">
        <v>7.2314187158424685E-3</v>
      </c>
      <c r="KR44" s="150">
        <v>7.2229956151756269E-3</v>
      </c>
      <c r="KS44" s="150">
        <v>7.2146066140773325E-3</v>
      </c>
      <c r="KT44" s="150">
        <v>7.2062514878381227E-3</v>
      </c>
      <c r="KU44" s="150">
        <v>7.1979300139624188E-3</v>
      </c>
      <c r="KV44" s="150">
        <v>7.1896419721395669E-3</v>
      </c>
      <c r="KW44" s="150">
        <v>7.1813871442152873E-3</v>
      </c>
      <c r="KX44" s="150">
        <v>7.1731653141636539E-3</v>
      </c>
      <c r="KY44" s="150">
        <v>7.1649762680594817E-3</v>
      </c>
      <c r="KZ44" s="150">
        <v>7.1568197940511833E-3</v>
      </c>
      <c r="LA44" s="150">
        <v>7.1486956823340522E-3</v>
      </c>
      <c r="LB44" s="150">
        <v>7.1406037251239797E-3</v>
      </c>
      <c r="LC44" s="150">
        <v>7.1325437166315916E-3</v>
      </c>
      <c r="LD44" s="151">
        <v>7.1245154530368013E-3</v>
      </c>
      <c r="LE44" s="151">
        <v>7.1165187324637499E-3</v>
      </c>
      <c r="LF44" s="151">
        <v>7.1085533549561731E-3</v>
      </c>
      <c r="LG44" s="151">
        <v>7.1006191224531265E-3</v>
      </c>
      <c r="LH44" s="151">
        <v>7.0927158387651202E-3</v>
      </c>
      <c r="LI44" s="151">
        <v>7.0848433095506017E-3</v>
      </c>
      <c r="LJ44" s="151">
        <v>7.0770013422928393E-3</v>
      </c>
      <c r="LK44" s="151">
        <v>7.06918974627712E-3</v>
      </c>
      <c r="LL44" s="151">
        <v>7.0614083325683599E-3</v>
      </c>
      <c r="LM44" s="151">
        <v>7.0536569139890062E-3</v>
      </c>
      <c r="LN44" s="151">
        <v>7.0459353050973238E-3</v>
      </c>
      <c r="LO44" s="151">
        <v>7.0382433221659844E-3</v>
      </c>
      <c r="LP44" s="151">
        <v>7.0305807831610089E-3</v>
      </c>
      <c r="LQ44" s="151">
        <v>7.0229475077210092E-3</v>
      </c>
      <c r="LR44" s="151">
        <v>7.0153433171367815E-3</v>
      </c>
      <c r="LS44" s="151">
        <v>7.0077680343311613E-3</v>
      </c>
      <c r="LT44" s="151">
        <v>7.0002214838392326E-3</v>
      </c>
      <c r="LU44" s="151">
        <v>6.9927034917888035E-3</v>
      </c>
      <c r="LV44" s="151">
        <v>6.9852138858811893E-3</v>
      </c>
      <c r="LW44" s="151">
        <v>6.9777524953722869E-3</v>
      </c>
      <c r="LX44" s="151">
        <v>6.9703191510539324E-3</v>
      </c>
      <c r="LY44" s="151">
        <v>6.9629136852355101E-3</v>
      </c>
      <c r="LZ44" s="151">
        <v>6.9555359317259027E-3</v>
      </c>
      <c r="MA44" s="151">
        <v>6.9481857258156228E-3</v>
      </c>
      <c r="MB44" s="151">
        <v>6.9408629042592819E-3</v>
      </c>
      <c r="MC44" s="151">
        <v>6.9335673052582682E-3</v>
      </c>
      <c r="MD44" s="151">
        <v>6.9262987684437236E-3</v>
      </c>
      <c r="ME44" s="151">
        <v>6.9190571348597338E-3</v>
      </c>
      <c r="MF44" s="151">
        <v>6.9118422469467665E-3</v>
      </c>
      <c r="MG44" s="151">
        <v>6.9046539485253947E-3</v>
      </c>
      <c r="MH44" s="151">
        <v>6.8974920847801992E-3</v>
      </c>
      <c r="MI44" s="151">
        <v>6.8903565022439394E-3</v>
      </c>
      <c r="MJ44" s="151">
        <v>6.8832470487819467E-3</v>
      </c>
      <c r="MK44" s="151">
        <v>6.8761635735767367E-3</v>
      </c>
      <c r="ML44" s="151">
        <v>6.869105927112853E-3</v>
      </c>
      <c r="MM44" s="151">
        <v>6.8620739611619207E-3</v>
      </c>
      <c r="MN44" s="151">
        <v>6.8550675287679082E-3</v>
      </c>
      <c r="MO44" s="151">
        <v>6.8480864842326268E-3</v>
      </c>
      <c r="MP44" s="151">
        <v>6.8411306831013862E-3</v>
      </c>
      <c r="MQ44" s="151">
        <v>6.834199982148916E-3</v>
      </c>
      <c r="MR44" s="151">
        <v>6.8272942393654288E-3</v>
      </c>
      <c r="MS44" s="151">
        <v>6.8204133139429255E-3</v>
      </c>
      <c r="MT44" s="151">
        <v>6.8135570662616529E-3</v>
      </c>
      <c r="MU44" s="151">
        <v>6.8067253578767903E-3</v>
      </c>
      <c r="MV44" s="151">
        <v>6.799918051505289E-3</v>
      </c>
      <c r="MW44" s="151">
        <v>6.7931350110129211E-3</v>
      </c>
      <c r="MX44" s="151">
        <v>6.7863761014014838E-3</v>
      </c>
      <c r="MY44" s="151">
        <v>6.7796411887962081E-3</v>
      </c>
      <c r="MZ44" s="151">
        <v>6.7729301404333194E-3</v>
      </c>
      <c r="NA44" s="151">
        <v>6.7662428246477811E-3</v>
      </c>
      <c r="NB44" s="151">
        <v>6.7595791108612047E-3</v>
      </c>
      <c r="NC44" s="151">
        <v>6.7529388695699195E-3</v>
      </c>
      <c r="ND44" s="151">
        <v>6.7463219723332178E-3</v>
      </c>
      <c r="NE44" s="151">
        <v>6.7397282917617549E-3</v>
      </c>
      <c r="NF44" s="151">
        <v>6.733157701506092E-3</v>
      </c>
      <c r="NG44" s="151">
        <v>6.7266100762454293E-3</v>
      </c>
      <c r="NH44" s="151">
        <v>6.7200852916764475E-3</v>
      </c>
      <c r="NI44" s="151">
        <v>6.7135832245023442E-3</v>
      </c>
      <c r="NJ44" s="151">
        <v>6.7071037524219813E-3</v>
      </c>
      <c r="NK44" s="151">
        <v>6.7006467541192013E-3</v>
      </c>
      <c r="NL44" s="151">
        <v>6.694212109252271E-3</v>
      </c>
      <c r="NM44" s="151">
        <v>6.6877996984434909E-3</v>
      </c>
      <c r="NN44" s="151">
        <v>6.6814094032688941E-3</v>
      </c>
      <c r="NO44" s="151">
        <v>6.675041106248154E-3</v>
      </c>
      <c r="NP44" s="151">
        <v>6.6686946908345486E-3</v>
      </c>
      <c r="NQ44" s="151">
        <v>6.6623700414051214E-3</v>
      </c>
      <c r="NR44" s="151">
        <v>6.6560670432509236E-3</v>
      </c>
      <c r="NS44" s="151">
        <v>6.6497855825674267E-3</v>
      </c>
      <c r="NT44" s="151">
        <v>6.6435255464450168E-3</v>
      </c>
      <c r="NU44" s="151">
        <v>6.6372868228596581E-3</v>
      </c>
      <c r="NV44" s="151">
        <v>6.6310693006636345E-3</v>
      </c>
      <c r="NW44" s="151">
        <v>6.6248728695764572E-3</v>
      </c>
      <c r="NX44" s="151">
        <v>6.6186974201758409E-3</v>
      </c>
      <c r="NY44" s="151">
        <v>6.6125428438888441E-3</v>
      </c>
      <c r="NZ44" s="151">
        <v>6.6064090329830847E-3</v>
      </c>
      <c r="OA44" s="151">
        <v>6.6002958805580977E-3</v>
      </c>
      <c r="OB44" s="151">
        <v>6.5942032805367838E-3</v>
      </c>
      <c r="OC44" s="151">
        <v>6.5881311276569801E-3</v>
      </c>
      <c r="OD44" s="151">
        <v>6.5820793174631298E-3</v>
      </c>
      <c r="OE44" s="151">
        <v>6.5760477462980639E-3</v>
      </c>
      <c r="OF44" s="151">
        <v>6.5700363112948914E-3</v>
      </c>
      <c r="OG44" s="151">
        <v>6.5640449103689779E-3</v>
      </c>
      <c r="OH44" s="151">
        <v>6.5580734422100327E-3</v>
      </c>
      <c r="OI44" s="151">
        <v>6.5521218062743027E-3</v>
      </c>
      <c r="OJ44" s="151">
        <v>6.5461899027768645E-3</v>
      </c>
      <c r="OK44" s="151">
        <v>6.5402776326839909E-3</v>
      </c>
      <c r="OL44" s="151">
        <v>6.5343848977056432E-3</v>
      </c>
      <c r="OM44" s="158">
        <v>6.5285116002880535E-3</v>
      </c>
      <c r="ON44" s="158">
        <v>6.5226576436063265E-3</v>
      </c>
      <c r="OO44" s="158">
        <v>6.5168229315572977E-3</v>
      </c>
      <c r="OP44" s="158">
        <v>6.5110073687523065E-3</v>
      </c>
      <c r="OQ44" s="158">
        <v>6.5052108605101466E-3</v>
      </c>
      <c r="OR44" s="158">
        <v>6.4994333128500937E-3</v>
      </c>
      <c r="OS44" s="158">
        <v>6.4936746324850136E-3</v>
      </c>
      <c r="OT44" s="158">
        <v>6.487934726814539E-3</v>
      </c>
      <c r="OU44" s="158">
        <v>6.4822135039183703E-3</v>
      </c>
      <c r="OV44" s="158">
        <v>6.4765108725496033E-3</v>
      </c>
      <c r="OW44" s="158">
        <v>6.4708267421281929E-3</v>
      </c>
      <c r="OX44" s="158">
        <v>6.4651610227344537E-3</v>
      </c>
      <c r="OY44" s="158">
        <v>6.4595136251026711E-3</v>
      </c>
      <c r="OZ44" s="158">
        <v>6.4538844606147538E-3</v>
      </c>
      <c r="PA44" s="159">
        <v>6.44827344129401E-3</v>
      </c>
      <c r="PB44" s="159">
        <v>6.4426804797989524E-3</v>
      </c>
      <c r="PC44" s="159">
        <v>6.4371054894172101E-3</v>
      </c>
      <c r="PD44" s="159">
        <v>6.4315483840594887E-3</v>
      </c>
      <c r="PE44" s="159">
        <v>6.4260090782536335E-3</v>
      </c>
      <c r="PF44" s="159">
        <v>6.4204874871387242E-3</v>
      </c>
      <c r="PG44" s="159">
        <v>6.4149835264592746E-3</v>
      </c>
      <c r="PH44" s="159">
        <v>6.4094971125594835E-3</v>
      </c>
      <c r="PI44" s="159">
        <v>6.4040281623775576E-3</v>
      </c>
      <c r="PJ44" s="159">
        <v>6.3985765934400926E-3</v>
      </c>
      <c r="PK44" s="159">
        <v>6.3931423238565441E-3</v>
      </c>
      <c r="PL44" s="159">
        <v>6.3877252723137379E-3</v>
      </c>
      <c r="PM44" s="159">
        <v>6.3823253580704599E-3</v>
      </c>
      <c r="PN44" s="159">
        <v>6.3769425009520923E-3</v>
      </c>
      <c r="PO44" s="159">
        <v>6.371576621345347E-3</v>
      </c>
      <c r="PP44" s="159">
        <v>6.3662276401930187E-3</v>
      </c>
      <c r="PQ44" s="159">
        <v>6.3608954789888235E-3</v>
      </c>
      <c r="PR44" s="159">
        <v>6.3555800597722969E-3</v>
      </c>
      <c r="PS44" s="159">
        <v>6.3502813051237372E-3</v>
      </c>
      <c r="PT44" s="159">
        <v>6.3449991381592215E-3</v>
      </c>
      <c r="PU44" s="159">
        <v>6.3397334825256732E-3</v>
      </c>
      <c r="PV44" s="159">
        <v>6.3344842623959847E-3</v>
      </c>
      <c r="PW44" s="159">
        <v>6.3292514024641958E-3</v>
      </c>
      <c r="PX44" s="159">
        <v>6.3240348279407325E-3</v>
      </c>
      <c r="PY44" s="159">
        <v>6.3188344645476978E-3</v>
      </c>
      <c r="PZ44" s="159">
        <v>6.313650238514208E-3</v>
      </c>
      <c r="QA44" s="159">
        <v>6.3084820765717886E-3</v>
      </c>
      <c r="QB44" s="159">
        <v>6.3033299059498393E-3</v>
      </c>
      <c r="QC44" s="159">
        <v>6.2981936543711073E-3</v>
      </c>
      <c r="QD44" s="159">
        <v>6.2930732500472604E-3</v>
      </c>
      <c r="QE44" s="159">
        <v>6.2879686216744711E-3</v>
      </c>
      <c r="QF44" s="159">
        <v>6.2828796984290827E-3</v>
      </c>
      <c r="QG44" s="159">
        <v>6.2778064099632798E-3</v>
      </c>
      <c r="QH44" s="159">
        <v>6.2727486864008778E-3</v>
      </c>
      <c r="QI44" s="159">
        <v>6.267706458333069E-3</v>
      </c>
      <c r="QJ44" s="159">
        <v>6.2626796568143028E-3</v>
      </c>
      <c r="QK44" s="159">
        <v>6.2576682133581498E-3</v>
      </c>
      <c r="QL44" s="159">
        <v>6.2526720599332423E-3</v>
      </c>
      <c r="QM44" s="159">
        <v>6.2476911289592431E-3</v>
      </c>
      <c r="QN44" s="159">
        <v>6.2427253533028871E-3</v>
      </c>
      <c r="QO44" s="159">
        <v>6.2377746662740227E-3</v>
      </c>
      <c r="QP44" s="159">
        <v>6.2328390016217396E-3</v>
      </c>
      <c r="QQ44" s="159">
        <v>6.2279182935305009E-3</v>
      </c>
      <c r="QR44" s="159">
        <v>6.2230124766163627E-3</v>
      </c>
      <c r="QS44" s="159">
        <v>6.2181214859231828E-3</v>
      </c>
      <c r="QT44" s="159">
        <v>6.2132452569189115E-3</v>
      </c>
      <c r="QU44" s="159">
        <v>6.2083837254919014E-3</v>
      </c>
      <c r="QV44" s="159">
        <v>6.2035368279472715E-3</v>
      </c>
      <c r="QW44" s="159">
        <v>6.1987045010032894E-3</v>
      </c>
      <c r="QX44" s="159">
        <v>6.1938866817878259E-3</v>
      </c>
      <c r="QY44" s="159">
        <v>6.1890833078347999E-3</v>
      </c>
      <c r="QZ44" s="159">
        <v>6.184294317080721E-3</v>
      </c>
      <c r="RA44" s="159">
        <v>6.179519647861207E-3</v>
      </c>
      <c r="RB44" s="159">
        <v>6.1747592389075987E-3</v>
      </c>
      <c r="RC44" s="159">
        <v>6.1700130293435487E-3</v>
      </c>
      <c r="RD44" s="159">
        <v>6.1652809586817134E-3</v>
      </c>
      <c r="RE44" s="159">
        <v>6.1605629668204202E-3</v>
      </c>
      <c r="RF44" s="159">
        <v>6.1558589940404022E-3</v>
      </c>
      <c r="RG44" s="159">
        <v>6.1511689810015667E-3</v>
      </c>
      <c r="RH44" s="159">
        <v>6.1464928687397901E-3</v>
      </c>
      <c r="RI44" s="159">
        <v>6.1418305986637445E-3</v>
      </c>
      <c r="RJ44" s="159">
        <v>6.1371821125517619E-3</v>
      </c>
      <c r="RK44" s="159">
        <v>6.1325473525487362E-3</v>
      </c>
      <c r="RL44" s="159">
        <v>6.1279262611630501E-3</v>
      </c>
      <c r="RM44" s="159">
        <v>6.1233187812635313E-3</v>
      </c>
      <c r="RN44" s="159">
        <v>6.1187248560764544E-3</v>
      </c>
      <c r="RO44" s="159">
        <v>6.1141444291825595E-3</v>
      </c>
      <c r="RP44" s="159">
        <v>6.1095774445141119E-3</v>
      </c>
      <c r="RQ44" s="159">
        <v>6.1050238463519757E-3</v>
      </c>
      <c r="RR44" s="159">
        <v>6.1004835793227533E-3</v>
      </c>
      <c r="RS44" s="159">
        <v>6.0959565883959036E-3</v>
      </c>
      <c r="RT44" s="159">
        <v>6.091442818880943E-3</v>
      </c>
      <c r="RU44" s="159">
        <v>6.0869422164246244E-3</v>
      </c>
      <c r="RV44" s="159">
        <v>6.0824547270081908E-3</v>
      </c>
      <c r="RW44" s="159">
        <v>6.0779802969446227E-3</v>
      </c>
      <c r="RX44" s="159">
        <v>6.0735188728759468E-3</v>
      </c>
      <c r="RY44" s="159">
        <v>6.0690704017705198E-3</v>
      </c>
      <c r="RZ44" s="159">
        <v>6.0646348309203986E-3</v>
      </c>
      <c r="SA44" s="159">
        <v>6.0602121079387115E-3</v>
      </c>
      <c r="SB44" s="159">
        <v>6.0558021807570368E-3</v>
      </c>
      <c r="SC44" s="159">
        <v>6.0514049976228513E-3</v>
      </c>
      <c r="SD44" s="159">
        <v>6.0470205070969514E-3</v>
      </c>
      <c r="SE44" s="159">
        <v>6.0426486580509621E-3</v>
      </c>
      <c r="SF44" s="159">
        <v>6.038289399664807E-3</v>
      </c>
      <c r="SG44" s="159">
        <v>6.0339426814242534E-3</v>
      </c>
      <c r="SH44" s="159">
        <v>6.02960845311846E-3</v>
      </c>
      <c r="SI44" s="159">
        <v>6.0252866648375482E-3</v>
      </c>
      <c r="SJ44" s="159">
        <v>6.020977266970198E-3</v>
      </c>
      <c r="SK44" s="159">
        <v>6.0166802102012886E-3</v>
      </c>
      <c r="SL44" s="159">
        <v>6.0123954455095193E-3</v>
      </c>
      <c r="SM44" s="159">
        <v>6.0081229241651093E-3</v>
      </c>
      <c r="SN44" s="159">
        <v>6.0038625977274582E-3</v>
      </c>
      <c r="SO44" s="159">
        <v>5.9996144180428975E-3</v>
      </c>
      <c r="SP44" s="159">
        <v>5.9953783372423989E-3</v>
      </c>
      <c r="SQ44" s="159">
        <v>5.9911543077393499E-3</v>
      </c>
      <c r="SR44" s="159">
        <v>5.9869422822273408E-3</v>
      </c>
      <c r="SS44" s="159">
        <v>5.9827422136779565E-3</v>
      </c>
      <c r="ST44" s="159">
        <v>5.9785540553386049E-3</v>
      </c>
      <c r="SU44" s="159">
        <v>5.9743777607303827E-3</v>
      </c>
      <c r="SV44" s="159">
        <v>5.9702132836459108E-3</v>
      </c>
      <c r="SW44" s="159">
        <v>5.9660605781472562E-3</v>
      </c>
      <c r="SX44" s="159">
        <v>5.9619195985638144E-3</v>
      </c>
      <c r="SY44" s="159">
        <v>5.9577902994902617E-3</v>
      </c>
      <c r="SZ44" s="159">
        <v>5.9536726357844842E-3</v>
      </c>
      <c r="TA44" s="159">
        <v>5.9495665625655626E-3</v>
      </c>
      <c r="TB44" s="159">
        <v>5.9454720352117539E-3</v>
      </c>
      <c r="TC44" s="159">
        <v>5.9413890093585045E-3</v>
      </c>
      <c r="TD44" s="159">
        <v>5.9373174408964679E-3</v>
      </c>
      <c r="TE44" s="159">
        <v>5.9332572859695665E-3</v>
      </c>
      <c r="TF44" s="159">
        <v>5.9292085009730357E-3</v>
      </c>
      <c r="TG44" s="159">
        <v>5.9251710425515273E-3</v>
      </c>
      <c r="TH44" s="159">
        <v>5.9211448675971969E-3</v>
      </c>
      <c r="TI44" s="159">
        <v>5.9171299332478403E-3</v>
      </c>
      <c r="TJ44" s="159">
        <v>5.9131261968850017E-3</v>
      </c>
      <c r="TK44" s="159">
        <v>5.9091336161321648E-3</v>
      </c>
      <c r="TL44" s="159">
        <v>5.9051521488528921E-3</v>
      </c>
      <c r="TM44" s="159">
        <v>5.9011817531490476E-3</v>
      </c>
      <c r="TN44" s="159">
        <v>5.8972223873589606E-3</v>
      </c>
      <c r="TO44" s="159">
        <v>5.8932740100556998E-3</v>
      </c>
      <c r="TP44" s="159">
        <v>5.8893365800452699E-3</v>
      </c>
      <c r="TQ44" s="159">
        <v>5.8854100563648952E-3</v>
      </c>
      <c r="TR44" s="159">
        <v>5.8814943982812796E-3</v>
      </c>
      <c r="TS44" s="159">
        <v>5.877589565288905E-3</v>
      </c>
      <c r="TT44" s="159">
        <v>5.8736955171083257E-3</v>
      </c>
      <c r="TU44" s="159">
        <v>5.8698122136844931E-3</v>
      </c>
      <c r="TV44" s="159">
        <v>5.8659396151851005E-3</v>
      </c>
      <c r="TW44" s="159">
        <v>5.8620776819989185E-3</v>
      </c>
      <c r="TX44" s="159">
        <v>5.8582263747341771E-3</v>
      </c>
      <c r="TY44" s="159">
        <v>5.854385654216936E-3</v>
      </c>
      <c r="TZ44" s="159">
        <v>5.8505554814894944E-3</v>
      </c>
      <c r="UA44" s="159">
        <v>5.8467358178087856E-3</v>
      </c>
      <c r="UB44" s="159">
        <v>5.842926624644822E-3</v>
      </c>
      <c r="UC44" s="159">
        <v>5.8391278636791121E-3</v>
      </c>
      <c r="UD44" s="159">
        <v>5.8353394968031491E-3</v>
      </c>
      <c r="UE44" s="159">
        <v>5.8315614861168341E-3</v>
      </c>
      <c r="UF44" s="159">
        <v>5.8277937939270096E-3</v>
      </c>
      <c r="UG44" s="159">
        <v>5.8240363827459117E-3</v>
      </c>
      <c r="UH44" s="159">
        <v>5.820289215289709E-3</v>
      </c>
      <c r="UI44" s="159">
        <v>5.8165522544770141E-3</v>
      </c>
      <c r="UJ44" s="159">
        <v>5.8128254634274221E-3</v>
      </c>
      <c r="UK44" s="159">
        <v>5.8091088054600636E-3</v>
      </c>
      <c r="UL44" s="159">
        <v>5.8054022440921635E-3</v>
      </c>
      <c r="UM44" s="159">
        <v>5.8017057430376218E-3</v>
      </c>
      <c r="UN44" s="159">
        <v>5.7980192662055981E-3</v>
      </c>
      <c r="UO44" s="159">
        <v>5.7943427776991152E-3</v>
      </c>
      <c r="UP44" s="159">
        <v>5.7906762418136791E-3</v>
      </c>
      <c r="UQ44" s="159">
        <v>5.7870196230358894E-3</v>
      </c>
      <c r="UR44" s="159">
        <v>5.7833728860420975E-3</v>
      </c>
      <c r="US44" s="159">
        <v>5.7797359956970355E-3</v>
      </c>
      <c r="UT44" s="159">
        <v>5.7761089170525115E-3</v>
      </c>
      <c r="UU44" s="159">
        <v>5.7724916153460452E-3</v>
      </c>
      <c r="UV44" s="159">
        <v>5.7688840559995749E-3</v>
      </c>
      <c r="UW44" s="159">
        <v>5.765286204618165E-3</v>
      </c>
      <c r="UX44" s="159">
        <v>5.7616980269886934E-3</v>
      </c>
      <c r="UY44" s="159">
        <v>5.7581194890785857E-3</v>
      </c>
      <c r="UZ44" s="159">
        <v>5.7545505570345415E-3</v>
      </c>
      <c r="VA44" s="159">
        <v>5.7509911971812813E-3</v>
      </c>
      <c r="VB44" s="159">
        <v>5.7474413760203033E-3</v>
      </c>
      <c r="VC44" s="159">
        <v>5.7439010602286338E-3</v>
      </c>
      <c r="VD44" s="159">
        <v>5.7403702166576222E-3</v>
      </c>
      <c r="VE44" s="159">
        <v>5.7368488123317142E-3</v>
      </c>
      <c r="VF44" s="159">
        <v>5.7333368144472522E-3</v>
      </c>
      <c r="VG44" s="159">
        <v>5.7298341903712835E-3</v>
      </c>
      <c r="VH44" s="159">
        <v>5.7263409076403794E-3</v>
      </c>
      <c r="VI44" s="159">
        <v>5.7228569339594568E-3</v>
      </c>
      <c r="VJ44" s="159">
        <v>5.7193822372006301E-3</v>
      </c>
      <c r="VK44" s="159">
        <v>5.7159167854020287E-3</v>
      </c>
      <c r="VL44" s="159">
        <v>5.7124605467667022E-3</v>
      </c>
      <c r="VM44" s="159">
        <v>5.7090134896614431E-3</v>
      </c>
      <c r="VN44" s="159">
        <v>5.7055755826156893E-3</v>
      </c>
      <c r="VO44" s="159">
        <v>5.7021467943204019E-3</v>
      </c>
      <c r="VP44" s="159">
        <v>5.6987270936269653E-3</v>
      </c>
      <c r="VQ44" s="159">
        <v>5.6953164495460928E-3</v>
      </c>
      <c r="VR44" s="159">
        <v>5.6919148312467452E-3</v>
      </c>
      <c r="VS44" s="159">
        <v>5.6885222080550399E-3</v>
      </c>
      <c r="VT44" s="159">
        <v>5.6851385494532036E-3</v>
      </c>
      <c r="VU44" s="159">
        <v>5.6817638250785093E-3</v>
      </c>
      <c r="VV44" s="159">
        <v>5.678398004722216E-3</v>
      </c>
      <c r="VW44" s="159">
        <v>5.675041058328549E-3</v>
      </c>
      <c r="VX44" s="159">
        <v>5.6716929559936478E-3</v>
      </c>
      <c r="VY44" s="159">
        <v>5.6683536679645674E-3</v>
      </c>
      <c r="VZ44" s="159">
        <v>5.6650231646382361E-3</v>
      </c>
      <c r="WA44" s="159">
        <v>5.661701416560483E-3</v>
      </c>
      <c r="WB44" s="159">
        <v>5.6583883944250095E-3</v>
      </c>
      <c r="WC44" s="159">
        <v>5.6550840690724269E-3</v>
      </c>
      <c r="WD44" s="159">
        <v>5.6517884114892581E-3</v>
      </c>
      <c r="WE44" s="152">
        <v>5.6485013928069885E-3</v>
      </c>
      <c r="WF44" s="152">
        <v>5.6452229843010479E-3</v>
      </c>
      <c r="WG44" s="152">
        <v>5.6419531573899361E-3</v>
      </c>
      <c r="WH44" s="152">
        <v>5.6386918836342104E-3</v>
      </c>
      <c r="WI44" s="152">
        <v>5.6354391347355646E-3</v>
      </c>
      <c r="WJ44" s="152">
        <v>5.6321948825359151E-3</v>
      </c>
      <c r="WK44" s="152">
        <v>5.6289590990164437E-3</v>
      </c>
      <c r="WL44" s="152">
        <v>5.6257317562967033E-3</v>
      </c>
      <c r="WM44" s="152">
        <v>5.622512826633703E-3</v>
      </c>
      <c r="WN44" s="152">
        <v>5.6193022824210037E-3</v>
      </c>
      <c r="WO44" s="152">
        <v>5.6161000961878213E-3</v>
      </c>
      <c r="WP44" s="152">
        <v>5.6129062405981481E-3</v>
      </c>
      <c r="WQ44" s="152">
        <v>5.609720688449866E-3</v>
      </c>
      <c r="WR44" s="152">
        <v>5.6065434126738702E-3</v>
      </c>
      <c r="WS44" s="153">
        <v>5.6033743863332106E-3</v>
      </c>
      <c r="WT44" s="153">
        <v>5.6002135826222358E-3</v>
      </c>
      <c r="WU44" s="153">
        <v>5.5970609748657264E-3</v>
      </c>
      <c r="WV44" s="153">
        <v>5.5939165365180643E-3</v>
      </c>
      <c r="WW44" s="153">
        <v>5.5907802411623879E-3</v>
      </c>
      <c r="WX44" s="153">
        <v>5.5876520625097667E-3</v>
      </c>
      <c r="WY44" s="153">
        <v>5.5845319743983608E-3</v>
      </c>
      <c r="WZ44" s="153">
        <v>5.5814199507926345E-3</v>
      </c>
      <c r="XA44" s="153">
        <v>5.5783159657825012E-3</v>
      </c>
      <c r="XB44" s="153">
        <v>5.575219993582561E-3</v>
      </c>
      <c r="XC44" s="153">
        <v>5.5721320085312716E-3</v>
      </c>
      <c r="XD44" s="153">
        <v>5.5690519850901763E-3</v>
      </c>
      <c r="XE44" s="153">
        <v>5.5659798978430963E-3</v>
      </c>
      <c r="XF44" s="153">
        <v>5.562915721495385E-3</v>
      </c>
      <c r="XG44" s="153">
        <v>5.5598594308731153E-3</v>
      </c>
      <c r="XH44" s="153">
        <v>5.5568110009223326E-3</v>
      </c>
      <c r="XI44" s="153">
        <v>5.5537704067083072E-3</v>
      </c>
      <c r="XJ44" s="153">
        <v>5.5507376234147539E-3</v>
      </c>
      <c r="XK44" s="153">
        <v>5.5477126263430935E-3</v>
      </c>
      <c r="XL44" s="153">
        <v>5.5446953909117089E-3</v>
      </c>
      <c r="XM44" s="153">
        <v>5.541685892655213E-3</v>
      </c>
      <c r="XN44" s="153">
        <v>5.5386841072237016E-3</v>
      </c>
      <c r="XO44" s="153">
        <v>5.5356900103820548E-3</v>
      </c>
      <c r="XP44" s="153">
        <v>5.5327035780091856E-3</v>
      </c>
      <c r="XQ44" s="153">
        <v>5.5297247860973502E-3</v>
      </c>
      <c r="XR44" s="153">
        <v>5.5267536107514205E-3</v>
      </c>
      <c r="XS44" s="153">
        <v>5.5237900281881998E-3</v>
      </c>
      <c r="XT44" s="153">
        <v>5.5208340147357027E-3</v>
      </c>
      <c r="XU44" s="153">
        <v>5.5178855468324857E-3</v>
      </c>
      <c r="XV44" s="153">
        <v>5.5149446010269434E-3</v>
      </c>
      <c r="XW44" s="153">
        <v>5.5120111539766281E-3</v>
      </c>
      <c r="XX44" s="153">
        <v>5.5090851824475904E-3</v>
      </c>
      <c r="XY44" s="153">
        <v>5.5061666633136807E-3</v>
      </c>
      <c r="XZ44" s="153">
        <v>5.5032555735559071E-3</v>
      </c>
      <c r="YA44" s="153">
        <v>5.5003518902617633E-3</v>
      </c>
      <c r="YB44" s="153">
        <v>5.4974555906245719E-3</v>
      </c>
      <c r="YC44" s="153">
        <v>5.4945666519428315E-3</v>
      </c>
      <c r="YD44" s="153">
        <v>5.4916850516195902E-3</v>
      </c>
      <c r="YE44" s="153">
        <v>5.4888107671617822E-3</v>
      </c>
      <c r="YF44" s="153">
        <v>5.4859437761795938E-3</v>
      </c>
      <c r="YG44" s="153">
        <v>5.4830840563858518E-3</v>
      </c>
      <c r="YH44" s="153">
        <v>5.4802315855953677E-3</v>
      </c>
      <c r="YI44" s="153">
        <v>5.4773863417243466E-3</v>
      </c>
      <c r="YJ44" s="153">
        <v>5.4745483027897482E-3</v>
      </c>
      <c r="YK44" s="153">
        <v>5.4717174469086881E-3</v>
      </c>
      <c r="YL44" s="153">
        <v>5.4688937522978211E-3</v>
      </c>
      <c r="YM44" s="153">
        <v>5.4660771972727387E-3</v>
      </c>
      <c r="YN44" s="153">
        <v>5.4632677602473902E-3</v>
      </c>
      <c r="YO44" s="153">
        <v>5.4604654197334531E-3</v>
      </c>
      <c r="YP44" s="153">
        <v>5.4576701543397775E-3</v>
      </c>
      <c r="YQ44" s="153">
        <v>5.4548819427717764E-3</v>
      </c>
      <c r="YR44" s="153">
        <v>5.4521007638308741E-3</v>
      </c>
      <c r="YS44" s="153">
        <v>5.4493265964138948E-3</v>
      </c>
      <c r="YT44" s="153">
        <v>5.4465594195125177E-3</v>
      </c>
      <c r="YU44" s="153">
        <v>5.4437992122126945E-3</v>
      </c>
      <c r="YV44" s="153">
        <v>5.4410459536941014E-3</v>
      </c>
      <c r="YW44" s="153">
        <v>5.4382996232295562E-3</v>
      </c>
      <c r="YX44" s="153">
        <v>5.435560200184493E-3</v>
      </c>
      <c r="YY44" s="153">
        <v>5.4328276640163839E-3</v>
      </c>
      <c r="YZ44" s="153">
        <v>5.4301019942742104E-3</v>
      </c>
      <c r="ZA44" s="153">
        <v>5.4273831705979195E-3</v>
      </c>
      <c r="ZB44" s="153">
        <v>5.4246711727178676E-3</v>
      </c>
      <c r="ZC44" s="153">
        <v>5.4219659804543106E-3</v>
      </c>
      <c r="ZD44" s="153">
        <v>5.4192675737168572E-3</v>
      </c>
      <c r="ZE44" s="153">
        <v>5.4165759325039446E-3</v>
      </c>
      <c r="ZF44" s="153">
        <v>5.4138910369023142E-3</v>
      </c>
      <c r="ZG44" s="153">
        <v>5.4112128670865036E-3</v>
      </c>
      <c r="ZH44" s="153">
        <v>5.4085414033183208E-3</v>
      </c>
      <c r="ZI44" s="153">
        <v>5.4058766259463308E-3</v>
      </c>
      <c r="ZJ44" s="153">
        <v>5.4032185154053568E-3</v>
      </c>
      <c r="ZK44" s="153">
        <v>5.4005670522159653E-3</v>
      </c>
      <c r="ZL44" s="153">
        <v>5.3979222169839858E-3</v>
      </c>
      <c r="ZM44" s="153">
        <v>5.3952839903999815E-3</v>
      </c>
      <c r="ZN44" s="153">
        <v>5.3926523532387893E-3</v>
      </c>
      <c r="ZO44" s="153">
        <v>5.3900272863590115E-3</v>
      </c>
      <c r="ZP44" s="153">
        <v>5.3874087707025311E-3</v>
      </c>
      <c r="ZQ44" s="153">
        <v>5.3847967872940354E-3</v>
      </c>
      <c r="ZR44" s="153">
        <v>5.3821913172405348E-3</v>
      </c>
      <c r="ZS44" s="153">
        <v>5.3795923417308926E-3</v>
      </c>
      <c r="ZT44" s="153">
        <v>5.3769998420353264E-3</v>
      </c>
      <c r="ZU44" s="153">
        <v>5.3744137995049871E-3</v>
      </c>
      <c r="ZV44" s="153">
        <v>5.3718341955714434E-3</v>
      </c>
      <c r="ZW44" s="153">
        <v>5.3692610117462604E-3</v>
      </c>
      <c r="ZX44" s="153">
        <v>5.3666942296205101E-3</v>
      </c>
      <c r="ZY44" s="153">
        <v>5.3641338308643418E-3</v>
      </c>
      <c r="ZZ44" s="153">
        <v>5.361579797226501E-3</v>
      </c>
      <c r="AAA44" s="153">
        <v>5.3590321105339124E-3</v>
      </c>
      <c r="AAB44" s="153">
        <v>5.3564907526912186E-3</v>
      </c>
      <c r="AAC44" s="153">
        <v>5.353955705680322E-3</v>
      </c>
      <c r="AAD44" s="153">
        <v>5.3514269515599787E-3</v>
      </c>
      <c r="AAE44" s="153">
        <v>5.3489044724653349E-3</v>
      </c>
      <c r="AAF44" s="153">
        <v>5.3463882506075101E-3</v>
      </c>
      <c r="AAG44" s="153">
        <v>5.3438782682731474E-3</v>
      </c>
      <c r="AAH44" s="153">
        <v>5.3413745078240236E-3</v>
      </c>
      <c r="AAI44" s="153">
        <v>5.3388769516965742E-3</v>
      </c>
      <c r="AAJ44" s="153">
        <v>5.3363855824015176E-3</v>
      </c>
      <c r="AAK44" s="153">
        <v>5.333900382523413E-3</v>
      </c>
      <c r="AAL44" s="153">
        <v>5.3314213347202474E-3</v>
      </c>
      <c r="AAM44" s="153">
        <v>5.3289484217230298E-3</v>
      </c>
      <c r="AAN44" s="153">
        <v>5.3264816263353838E-3</v>
      </c>
      <c r="AAO44" s="153">
        <v>5.324020931433129E-3</v>
      </c>
      <c r="AAP44" s="153">
        <v>5.3215663199638842E-3</v>
      </c>
      <c r="AAQ44" s="153">
        <v>5.3191177749466736E-3</v>
      </c>
      <c r="AAR44" s="153">
        <v>5.316675279471517E-3</v>
      </c>
      <c r="AAS44" s="153">
        <v>5.3142388166990372E-3</v>
      </c>
      <c r="AAT44" s="153">
        <v>5.3118083698600778E-3</v>
      </c>
      <c r="AAU44" s="153">
        <v>5.3093839222553016E-3</v>
      </c>
      <c r="AAV44" s="153">
        <v>5.3069654572548038E-3</v>
      </c>
      <c r="AAW44" s="153">
        <v>5.3045529582977325E-3</v>
      </c>
      <c r="AAX44" s="153">
        <v>5.3021464088919166E-3</v>
      </c>
      <c r="AAY44" s="153">
        <v>5.299745792613453E-3</v>
      </c>
      <c r="AAZ44" s="153">
        <v>5.2973510931063773E-3</v>
      </c>
      <c r="ABA44" s="153">
        <v>5.2949622940822458E-3</v>
      </c>
      <c r="ABB44" s="153">
        <v>5.2925793793198016E-3</v>
      </c>
      <c r="ABC44" s="153">
        <v>5.2902023326645668E-3</v>
      </c>
      <c r="ABD44" s="153">
        <v>5.2878311380285155E-3</v>
      </c>
      <c r="ABE44" s="153">
        <v>5.2854657793896817E-3</v>
      </c>
      <c r="ABF44" s="153">
        <v>5.2831062407918154E-3</v>
      </c>
      <c r="ABG44" s="153">
        <v>5.2807525063440089E-3</v>
      </c>
      <c r="ABH44" s="153">
        <v>5.2784045602203514E-3</v>
      </c>
      <c r="ABI44" s="153">
        <v>5.2760623866595722E-3</v>
      </c>
      <c r="ABJ44" s="153">
        <v>5.2737259699646884E-3</v>
      </c>
      <c r="ABK44" s="153">
        <v>5.2713952945026591E-3</v>
      </c>
      <c r="ABL44" s="153">
        <v>5.269070344704023E-3</v>
      </c>
      <c r="ABM44" s="153">
        <v>5.266751105062588E-3</v>
      </c>
      <c r="ABN44" s="153">
        <v>5.2644375601350445E-3</v>
      </c>
      <c r="ABO44" s="153">
        <v>5.2621296945406628E-3</v>
      </c>
      <c r="ABP44" s="153">
        <v>5.2598274929609419E-3</v>
      </c>
      <c r="ABQ44" s="153">
        <v>5.2575309401392632E-3</v>
      </c>
      <c r="ABR44" s="153">
        <v>5.2552400208805807E-3</v>
      </c>
      <c r="ABS44" s="153">
        <v>5.2529547200510637E-3</v>
      </c>
      <c r="ABT44" s="153">
        <v>5.2506750225778023E-3</v>
      </c>
      <c r="ABU44" s="153">
        <v>5.2484009134484318E-3</v>
      </c>
      <c r="ABV44" s="153">
        <v>5.2461323777108727E-3</v>
      </c>
      <c r="ABW44" s="153">
        <v>5.2438694004729421E-3</v>
      </c>
      <c r="ABX44" s="153">
        <v>5.2416119669020864E-3</v>
      </c>
      <c r="ABY44" s="153">
        <v>5.2393600622250361E-3</v>
      </c>
      <c r="ABZ44" s="153">
        <v>5.2371136717274955E-3</v>
      </c>
      <c r="ACA44" s="153">
        <v>5.2348727807538251E-3</v>
      </c>
      <c r="ACB44" s="153">
        <v>5.2326373747067527E-3</v>
      </c>
      <c r="ACC44" s="153">
        <v>5.2304074390470308E-3</v>
      </c>
      <c r="ACD44" s="153">
        <v>5.228182959293148E-3</v>
      </c>
      <c r="ACE44" s="153">
        <v>5.2259639210210304E-3</v>
      </c>
      <c r="ACF44" s="153">
        <v>5.2237503098637216E-3</v>
      </c>
      <c r="ACG44" s="153">
        <v>5.2215421115110886E-3</v>
      </c>
      <c r="ACH44" s="153">
        <v>5.2193393117095236E-3</v>
      </c>
      <c r="ACI44" s="153">
        <v>5.2171418962616541E-3</v>
      </c>
      <c r="ACJ44" s="153">
        <v>5.2149498510260291E-3</v>
      </c>
      <c r="ACK44" s="153">
        <v>5.2127631619168337E-3</v>
      </c>
      <c r="ACL44" s="153">
        <v>5.2105818149036209E-3</v>
      </c>
      <c r="ACM44" s="153">
        <v>5.2084057960109682E-3</v>
      </c>
      <c r="ACN44" s="153">
        <v>5.2062350913182585E-3</v>
      </c>
      <c r="ACO44" s="153">
        <v>5.2040696869593292E-3</v>
      </c>
      <c r="ACP44" s="153">
        <v>5.2019095691222383E-3</v>
      </c>
      <c r="ACQ44" s="153">
        <v>5.1997547240489441E-3</v>
      </c>
      <c r="ACR44" s="153">
        <v>5.1976051380350601E-3</v>
      </c>
      <c r="ACS44" s="153">
        <v>5.1954607974295406E-3</v>
      </c>
      <c r="ACT44" s="153">
        <v>5.1933216886344427E-3</v>
      </c>
      <c r="ACU44" s="153">
        <v>5.1911877981046153E-3</v>
      </c>
      <c r="ACV44" s="153">
        <v>5.1890591123474449E-3</v>
      </c>
      <c r="ACW44" s="153">
        <v>5.1869356179225883E-3</v>
      </c>
      <c r="ACX44" s="153">
        <v>5.1848173014416863E-3</v>
      </c>
      <c r="ACY44" s="153">
        <v>5.1827041495681155E-3</v>
      </c>
      <c r="ACZ44" s="153">
        <v>5.1805961490167009E-3</v>
      </c>
      <c r="ADA44" s="153">
        <v>5.1784932865534712E-3</v>
      </c>
      <c r="ADB44" s="153">
        <v>5.1763955489953876E-3</v>
      </c>
      <c r="ADC44" s="153">
        <v>5.1743029232100748E-3</v>
      </c>
      <c r="ADD44" s="153">
        <v>5.1722153961155821E-3</v>
      </c>
      <c r="ADE44" s="153">
        <v>5.1701329546800998E-3</v>
      </c>
      <c r="ADF44" s="153">
        <v>5.1680555859217291E-3</v>
      </c>
      <c r="ADG44" s="153">
        <v>5.1659832769082106E-3</v>
      </c>
      <c r="ADH44" s="153">
        <v>5.1639160147566691E-3</v>
      </c>
      <c r="ADI44" s="153">
        <v>5.1618537866333749E-3</v>
      </c>
      <c r="ADJ44" s="153">
        <v>5.1597965797534947E-3</v>
      </c>
      <c r="ADK44" s="153">
        <v>5.1577443813808311E-3</v>
      </c>
      <c r="ADL44" s="153">
        <v>5.1556971788275785E-3</v>
      </c>
      <c r="ADM44" s="153">
        <v>5.1536549594540966E-3</v>
      </c>
      <c r="ADN44" s="153">
        <v>5.1516177106686323E-3</v>
      </c>
      <c r="ADO44" s="153">
        <v>5.1495854199271225E-3</v>
      </c>
      <c r="ADP44" s="153">
        <v>5.1475580747329074E-3</v>
      </c>
      <c r="ADQ44" s="153">
        <v>5.1455356626365287E-3</v>
      </c>
      <c r="ADR44" s="153">
        <v>5.1435181712354682E-3</v>
      </c>
      <c r="ADS44" s="153">
        <v>5.1415055881739334E-3</v>
      </c>
      <c r="ADT44" s="153">
        <v>5.1394979011425935E-3</v>
      </c>
      <c r="ADU44" s="153">
        <v>5.1374950978783883E-3</v>
      </c>
      <c r="ADV44" s="152">
        <v>5.1354971661642466E-3</v>
      </c>
      <c r="ADW44" s="572"/>
    </row>
    <row r="45" spans="1:803" x14ac:dyDescent="0.3">
      <c r="B45" s="81" t="s">
        <v>186</v>
      </c>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47"/>
      <c r="MC45" s="47"/>
      <c r="MD45" s="47"/>
      <c r="ME45" s="47"/>
      <c r="MF45" s="47"/>
      <c r="MG45" s="47"/>
      <c r="MH45" s="47"/>
      <c r="MI45" s="47"/>
      <c r="MJ45" s="47"/>
      <c r="MK45" s="47"/>
      <c r="ML45" s="47"/>
      <c r="MM45" s="47"/>
      <c r="MN45" s="47"/>
      <c r="MO45" s="47"/>
      <c r="MP45" s="47"/>
      <c r="MQ45" s="47"/>
      <c r="MR45" s="47"/>
      <c r="MS45" s="47"/>
      <c r="MT45" s="47"/>
      <c r="MU45" s="47"/>
      <c r="MV45" s="47"/>
      <c r="MW45" s="47"/>
      <c r="MX45" s="47"/>
      <c r="MY45" s="47"/>
      <c r="MZ45" s="47"/>
      <c r="NA45" s="47"/>
      <c r="NB45" s="47"/>
      <c r="NC45" s="47"/>
      <c r="ND45" s="47"/>
      <c r="NE45" s="47"/>
      <c r="NF45" s="47"/>
      <c r="NG45" s="47"/>
      <c r="NH45" s="47"/>
      <c r="NI45" s="47"/>
      <c r="NJ45" s="47"/>
      <c r="NK45" s="47"/>
      <c r="NL45" s="47"/>
      <c r="NM45" s="47"/>
      <c r="NN45" s="47"/>
      <c r="NO45" s="47"/>
      <c r="NP45" s="47"/>
      <c r="NQ45" s="47"/>
      <c r="NR45" s="47"/>
      <c r="NS45" s="47"/>
      <c r="NT45" s="47"/>
      <c r="NU45" s="47"/>
      <c r="NV45" s="47"/>
      <c r="NW45" s="47"/>
      <c r="NX45" s="47"/>
      <c r="NY45" s="47"/>
      <c r="NZ45" s="47"/>
      <c r="OA45" s="47"/>
      <c r="OB45" s="47"/>
      <c r="OC45" s="47"/>
      <c r="OD45" s="47"/>
      <c r="OE45" s="47"/>
      <c r="OF45" s="47"/>
      <c r="OG45" s="47"/>
      <c r="OH45" s="47"/>
      <c r="OI45" s="47"/>
      <c r="OJ45" s="47"/>
      <c r="OK45" s="47"/>
      <c r="OL45" s="47"/>
      <c r="OM45" s="574"/>
      <c r="ON45" s="574"/>
      <c r="OO45" s="574"/>
      <c r="OP45" s="574"/>
      <c r="OQ45" s="574"/>
      <c r="OR45" s="574"/>
      <c r="OS45" s="574"/>
      <c r="OT45" s="574"/>
      <c r="OU45" s="574"/>
      <c r="OV45" s="574"/>
      <c r="OW45" s="574"/>
      <c r="OX45" s="574"/>
      <c r="OY45" s="574"/>
      <c r="OZ45" s="574"/>
      <c r="PA45" s="574"/>
      <c r="PB45" s="574"/>
      <c r="PC45" s="574"/>
      <c r="PD45" s="574"/>
      <c r="PE45" s="574"/>
      <c r="PF45" s="574"/>
      <c r="PG45" s="574"/>
      <c r="PH45" s="574"/>
      <c r="PI45" s="574"/>
      <c r="PJ45" s="574"/>
      <c r="PK45" s="574"/>
      <c r="PL45" s="574"/>
      <c r="PM45" s="574"/>
      <c r="PN45" s="574"/>
      <c r="PO45" s="574"/>
      <c r="PP45" s="574"/>
      <c r="PQ45" s="574"/>
      <c r="PR45" s="574"/>
      <c r="PS45" s="574"/>
      <c r="PT45" s="574"/>
      <c r="PU45" s="574"/>
      <c r="PV45" s="574"/>
      <c r="PW45" s="574"/>
      <c r="PX45" s="574"/>
      <c r="PY45" s="574"/>
      <c r="PZ45" s="574"/>
      <c r="QA45" s="574"/>
      <c r="QB45" s="574"/>
      <c r="QC45" s="574"/>
      <c r="QD45" s="574"/>
      <c r="QE45" s="574"/>
      <c r="QF45" s="574"/>
      <c r="QG45" s="574"/>
      <c r="QH45" s="574"/>
      <c r="QI45" s="574"/>
      <c r="QJ45" s="574"/>
      <c r="QK45" s="574"/>
      <c r="QL45" s="574"/>
      <c r="QM45" s="574"/>
      <c r="QN45" s="574"/>
      <c r="QO45" s="574"/>
      <c r="QP45" s="574"/>
      <c r="QQ45" s="574"/>
      <c r="QR45" s="574"/>
      <c r="QS45" s="574"/>
      <c r="QT45" s="574"/>
      <c r="QU45" s="574"/>
      <c r="QV45" s="574"/>
      <c r="QW45" s="574"/>
      <c r="QX45" s="574"/>
      <c r="QY45" s="574"/>
      <c r="QZ45" s="574"/>
      <c r="RA45" s="574"/>
      <c r="RB45" s="574"/>
      <c r="RC45" s="574"/>
      <c r="RD45" s="574"/>
      <c r="RE45" s="574"/>
      <c r="RF45" s="574"/>
      <c r="RG45" s="574"/>
      <c r="RH45" s="574"/>
      <c r="RI45" s="574"/>
      <c r="RJ45" s="574"/>
      <c r="RK45" s="574"/>
      <c r="RL45" s="574"/>
      <c r="RM45" s="574"/>
      <c r="RN45" s="574"/>
      <c r="RO45" s="574"/>
      <c r="RP45" s="574"/>
      <c r="RQ45" s="574"/>
      <c r="RR45" s="574"/>
      <c r="RS45" s="574"/>
      <c r="RT45" s="574"/>
      <c r="RU45" s="574"/>
      <c r="RV45" s="574"/>
      <c r="RW45" s="574"/>
      <c r="RX45" s="574"/>
      <c r="RY45" s="574"/>
      <c r="RZ45" s="574"/>
      <c r="SA45" s="574"/>
      <c r="SB45" s="574"/>
      <c r="SC45" s="574"/>
      <c r="SD45" s="574"/>
      <c r="SE45" s="574"/>
      <c r="SF45" s="574"/>
      <c r="SG45" s="574"/>
      <c r="SH45" s="574"/>
      <c r="SI45" s="574"/>
      <c r="SJ45" s="574"/>
      <c r="SK45" s="574"/>
      <c r="SL45" s="574"/>
      <c r="SM45" s="574"/>
      <c r="SN45" s="574"/>
      <c r="SO45" s="574"/>
      <c r="SP45" s="574"/>
      <c r="SQ45" s="574"/>
      <c r="SR45" s="574"/>
      <c r="SS45" s="574"/>
      <c r="ST45" s="574"/>
      <c r="SU45" s="574"/>
      <c r="SV45" s="574"/>
      <c r="SW45" s="574"/>
      <c r="SX45" s="574"/>
      <c r="SY45" s="574"/>
      <c r="SZ45" s="574"/>
      <c r="TA45" s="574"/>
      <c r="TB45" s="574"/>
      <c r="TC45" s="574"/>
      <c r="TD45" s="574"/>
      <c r="TE45" s="574"/>
      <c r="TF45" s="574"/>
      <c r="TG45" s="574"/>
      <c r="TH45" s="574"/>
      <c r="TI45" s="574"/>
      <c r="TJ45" s="574"/>
      <c r="TK45" s="574"/>
      <c r="TL45" s="574"/>
      <c r="TM45" s="574"/>
      <c r="TN45" s="574"/>
      <c r="TO45" s="574"/>
      <c r="TP45" s="574"/>
      <c r="TQ45" s="574"/>
      <c r="TR45" s="574"/>
      <c r="TS45" s="574"/>
      <c r="TT45" s="574"/>
      <c r="TU45" s="574"/>
      <c r="TV45" s="574"/>
      <c r="TW45" s="574"/>
      <c r="TX45" s="574"/>
      <c r="TY45" s="574"/>
      <c r="TZ45" s="574"/>
      <c r="UA45" s="574"/>
      <c r="UB45" s="574"/>
      <c r="UC45" s="574"/>
      <c r="UD45" s="574"/>
      <c r="UE45" s="574"/>
      <c r="UF45" s="574"/>
      <c r="UG45" s="574"/>
      <c r="UH45" s="574"/>
      <c r="UI45" s="574"/>
      <c r="UJ45" s="574"/>
      <c r="UK45" s="574"/>
      <c r="UL45" s="574"/>
      <c r="UM45" s="574"/>
      <c r="UN45" s="574"/>
      <c r="UO45" s="574"/>
      <c r="UP45" s="574"/>
      <c r="UQ45" s="574"/>
      <c r="UR45" s="574"/>
      <c r="US45" s="574"/>
      <c r="UT45" s="574"/>
      <c r="UU45" s="574"/>
      <c r="UV45" s="574"/>
      <c r="UW45" s="574"/>
      <c r="UX45" s="574"/>
      <c r="UY45" s="574"/>
      <c r="UZ45" s="574"/>
      <c r="VA45" s="574"/>
      <c r="VB45" s="574"/>
      <c r="VC45" s="574"/>
      <c r="VD45" s="574"/>
      <c r="VE45" s="574"/>
      <c r="VF45" s="574"/>
      <c r="VG45" s="574"/>
      <c r="VH45" s="574"/>
      <c r="VI45" s="574"/>
      <c r="VJ45" s="574"/>
      <c r="VK45" s="574"/>
      <c r="VL45" s="574"/>
      <c r="VM45" s="574"/>
      <c r="VN45" s="574"/>
      <c r="VO45" s="574"/>
      <c r="VP45" s="574"/>
      <c r="VQ45" s="574"/>
      <c r="VR45" s="574"/>
      <c r="VS45" s="574"/>
      <c r="VT45" s="574"/>
      <c r="VU45" s="574"/>
      <c r="VV45" s="574"/>
      <c r="VW45" s="574"/>
      <c r="VX45" s="574"/>
      <c r="VY45" s="574"/>
      <c r="VZ45" s="574"/>
      <c r="WA45" s="574"/>
      <c r="WB45" s="574"/>
      <c r="WC45" s="574"/>
      <c r="WD45" s="574"/>
      <c r="WE45" s="48"/>
      <c r="WF45" s="48"/>
      <c r="WG45" s="48"/>
      <c r="WH45" s="48"/>
      <c r="WI45" s="48"/>
      <c r="WJ45" s="48"/>
      <c r="WK45" s="48"/>
      <c r="WL45" s="48"/>
      <c r="WM45" s="48"/>
      <c r="WN45" s="48"/>
      <c r="WO45" s="48"/>
      <c r="WP45" s="48"/>
      <c r="WQ45" s="48"/>
      <c r="WR45" s="48"/>
      <c r="WS45" s="48"/>
      <c r="WT45" s="48"/>
      <c r="WU45" s="48"/>
      <c r="WV45" s="48"/>
      <c r="WW45" s="48"/>
      <c r="WX45" s="48"/>
      <c r="WY45" s="48"/>
      <c r="WZ45" s="48"/>
      <c r="XA45" s="48"/>
      <c r="XB45" s="48"/>
      <c r="XC45" s="48"/>
      <c r="XD45" s="48"/>
      <c r="XE45" s="48"/>
      <c r="XF45" s="48"/>
      <c r="XG45" s="48"/>
      <c r="XH45" s="48"/>
      <c r="XI45" s="48"/>
      <c r="XJ45" s="48"/>
      <c r="XK45" s="48"/>
      <c r="XL45" s="48"/>
      <c r="XM45" s="48"/>
      <c r="XN45" s="48"/>
      <c r="XO45" s="48"/>
      <c r="XP45" s="48"/>
      <c r="XQ45" s="48"/>
      <c r="XR45" s="48"/>
      <c r="XS45" s="48"/>
      <c r="XT45" s="48"/>
      <c r="XU45" s="48"/>
      <c r="XV45" s="48"/>
      <c r="XW45" s="48"/>
      <c r="XX45" s="48"/>
      <c r="XY45" s="48"/>
      <c r="XZ45" s="48"/>
      <c r="YA45" s="48"/>
      <c r="YB45" s="48"/>
      <c r="YC45" s="48"/>
      <c r="YD45" s="48"/>
      <c r="YE45" s="48"/>
      <c r="YF45" s="48"/>
      <c r="YG45" s="48"/>
      <c r="YH45" s="48"/>
      <c r="YI45" s="48"/>
      <c r="YJ45" s="48"/>
      <c r="YK45" s="48"/>
      <c r="YL45" s="48"/>
      <c r="YM45" s="48"/>
      <c r="YN45" s="48"/>
      <c r="YO45" s="48"/>
      <c r="YP45" s="48"/>
      <c r="YQ45" s="48"/>
      <c r="YR45" s="48"/>
      <c r="YS45" s="48"/>
      <c r="YT45" s="48"/>
      <c r="YU45" s="48"/>
      <c r="YV45" s="48"/>
      <c r="YW45" s="48"/>
      <c r="YX45" s="48"/>
      <c r="YY45" s="48"/>
      <c r="YZ45" s="48"/>
      <c r="ZA45" s="48"/>
      <c r="ZB45" s="48"/>
      <c r="ZC45" s="48"/>
      <c r="ZD45" s="48"/>
      <c r="ZE45" s="48"/>
      <c r="ZF45" s="48"/>
      <c r="ZG45" s="48"/>
      <c r="ZH45" s="48"/>
      <c r="ZI45" s="48"/>
      <c r="ZJ45" s="48"/>
      <c r="ZK45" s="48"/>
      <c r="ZL45" s="48"/>
      <c r="ZM45" s="48"/>
      <c r="ZN45" s="48"/>
      <c r="ZO45" s="48"/>
      <c r="ZP45" s="48"/>
      <c r="ZQ45" s="48"/>
      <c r="ZR45" s="48"/>
      <c r="ZS45" s="48"/>
      <c r="ZT45" s="48"/>
      <c r="ZU45" s="48"/>
      <c r="ZV45" s="48"/>
      <c r="ZW45" s="48"/>
      <c r="ZX45" s="48"/>
      <c r="ZY45" s="48"/>
      <c r="ZZ45" s="48"/>
      <c r="AAA45" s="48"/>
      <c r="AAB45" s="48"/>
      <c r="AAC45" s="48"/>
      <c r="AAD45" s="48"/>
      <c r="AAE45" s="48"/>
      <c r="AAF45" s="48"/>
      <c r="AAG45" s="48"/>
      <c r="AAH45" s="48"/>
      <c r="AAI45" s="48"/>
      <c r="AAJ45" s="48"/>
      <c r="AAK45" s="48"/>
      <c r="AAL45" s="48"/>
      <c r="AAM45" s="48"/>
      <c r="AAN45" s="48"/>
      <c r="AAO45" s="48"/>
      <c r="AAP45" s="48"/>
      <c r="AAQ45" s="48"/>
      <c r="AAR45" s="48"/>
      <c r="AAS45" s="48"/>
      <c r="AAT45" s="48"/>
      <c r="AAU45" s="48"/>
      <c r="AAV45" s="48"/>
      <c r="AAW45" s="48"/>
      <c r="AAX45" s="48"/>
      <c r="AAY45" s="48"/>
      <c r="AAZ45" s="48"/>
      <c r="ABA45" s="48"/>
      <c r="ABB45" s="48"/>
      <c r="ABC45" s="48"/>
      <c r="ABD45" s="48"/>
      <c r="ABE45" s="48"/>
      <c r="ABF45" s="48"/>
      <c r="ABG45" s="48"/>
      <c r="ABH45" s="48"/>
      <c r="ABI45" s="48"/>
      <c r="ABJ45" s="48"/>
      <c r="ABK45" s="48"/>
      <c r="ABL45" s="48"/>
      <c r="ABM45" s="48"/>
      <c r="ABN45" s="48"/>
      <c r="ABO45" s="48"/>
      <c r="ABP45" s="48"/>
      <c r="ABQ45" s="48"/>
      <c r="ABR45" s="48"/>
      <c r="ABS45" s="48"/>
      <c r="ABT45" s="48"/>
      <c r="ABU45" s="48"/>
      <c r="ABV45" s="48"/>
      <c r="ABW45" s="48"/>
      <c r="ABX45" s="48"/>
      <c r="ABY45" s="48"/>
      <c r="ABZ45" s="48"/>
      <c r="ACA45" s="48"/>
      <c r="ACB45" s="48"/>
      <c r="ACC45" s="48"/>
      <c r="ACD45" s="48"/>
      <c r="ACE45" s="48"/>
      <c r="ACF45" s="48"/>
      <c r="ACG45" s="48"/>
      <c r="ACH45" s="48"/>
      <c r="ACI45" s="48"/>
      <c r="ACJ45" s="48"/>
      <c r="ACK45" s="48"/>
      <c r="ACL45" s="48"/>
      <c r="ACM45" s="48"/>
      <c r="ACN45" s="48"/>
      <c r="ACO45" s="48"/>
      <c r="ACP45" s="48"/>
      <c r="ACQ45" s="48"/>
      <c r="ACR45" s="48"/>
      <c r="ACS45" s="48"/>
      <c r="ACT45" s="48"/>
      <c r="ACU45" s="48"/>
      <c r="ACV45" s="48"/>
      <c r="ACW45" s="48"/>
      <c r="ACX45" s="48"/>
      <c r="ACY45" s="48"/>
      <c r="ACZ45" s="48"/>
      <c r="ADA45" s="48"/>
      <c r="ADB45" s="48"/>
      <c r="ADC45" s="48"/>
      <c r="ADD45" s="48"/>
      <c r="ADE45" s="48"/>
      <c r="ADF45" s="48"/>
      <c r="ADG45" s="48"/>
      <c r="ADH45" s="48"/>
      <c r="ADI45" s="48"/>
      <c r="ADJ45" s="48"/>
      <c r="ADK45" s="48"/>
      <c r="ADL45" s="48"/>
      <c r="ADM45" s="48"/>
      <c r="ADN45" s="48"/>
      <c r="ADO45" s="48"/>
      <c r="ADP45" s="48"/>
      <c r="ADQ45" s="48"/>
      <c r="ADR45" s="48"/>
      <c r="ADS45" s="48"/>
      <c r="ADT45" s="48"/>
      <c r="ADU45" s="48"/>
      <c r="ADV45" s="48"/>
      <c r="ADW45" s="572"/>
    </row>
    <row r="46" spans="1:803" x14ac:dyDescent="0.3">
      <c r="B46" s="82"/>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47"/>
      <c r="MC46" s="47"/>
      <c r="MD46" s="47"/>
      <c r="ME46" s="47"/>
      <c r="MF46" s="47"/>
      <c r="MG46" s="47"/>
      <c r="MH46" s="47"/>
      <c r="MI46" s="47"/>
      <c r="MJ46" s="47"/>
      <c r="MK46" s="47"/>
      <c r="ML46" s="47"/>
      <c r="MM46" s="47"/>
      <c r="MN46" s="47"/>
      <c r="MO46" s="47"/>
      <c r="MP46" s="47"/>
      <c r="MQ46" s="47"/>
      <c r="MR46" s="47"/>
      <c r="MS46" s="47"/>
      <c r="MT46" s="47"/>
      <c r="MU46" s="47"/>
      <c r="MV46" s="47"/>
      <c r="MW46" s="47"/>
      <c r="MX46" s="47"/>
      <c r="MY46" s="47"/>
      <c r="MZ46" s="47"/>
      <c r="NA46" s="47"/>
      <c r="NB46" s="47"/>
      <c r="NC46" s="47"/>
      <c r="ND46" s="47"/>
      <c r="NE46" s="47"/>
      <c r="NF46" s="47"/>
      <c r="NG46" s="47"/>
      <c r="NH46" s="47"/>
      <c r="NI46" s="47"/>
      <c r="NJ46" s="47"/>
      <c r="NK46" s="47"/>
      <c r="NL46" s="47"/>
      <c r="NM46" s="47"/>
      <c r="NN46" s="47"/>
      <c r="NO46" s="47"/>
      <c r="NP46" s="47"/>
      <c r="NQ46" s="47"/>
      <c r="NR46" s="47"/>
      <c r="NS46" s="47"/>
      <c r="NT46" s="47"/>
      <c r="NU46" s="47"/>
      <c r="NV46" s="47"/>
      <c r="NW46" s="47"/>
      <c r="NX46" s="47"/>
      <c r="NY46" s="47"/>
      <c r="NZ46" s="47"/>
      <c r="OA46" s="47"/>
      <c r="OB46" s="47"/>
      <c r="OC46" s="47"/>
      <c r="OD46" s="47"/>
      <c r="OE46" s="47"/>
      <c r="OF46" s="47"/>
      <c r="OG46" s="47"/>
      <c r="OH46" s="47"/>
      <c r="OI46" s="47"/>
      <c r="OJ46" s="47"/>
      <c r="OK46" s="47"/>
      <c r="OL46" s="47"/>
      <c r="OM46" s="574"/>
      <c r="ON46" s="574"/>
      <c r="OO46" s="574"/>
      <c r="OP46" s="574"/>
      <c r="OQ46" s="574"/>
      <c r="OR46" s="574"/>
      <c r="OS46" s="574"/>
      <c r="OT46" s="574"/>
      <c r="OU46" s="574"/>
      <c r="OV46" s="574"/>
      <c r="OW46" s="574"/>
      <c r="OX46" s="574"/>
      <c r="OY46" s="574"/>
      <c r="OZ46" s="574"/>
      <c r="PA46" s="574"/>
      <c r="PB46" s="574"/>
      <c r="PC46" s="574"/>
      <c r="PD46" s="574"/>
      <c r="PE46" s="574"/>
      <c r="PF46" s="574"/>
      <c r="PG46" s="574"/>
      <c r="PH46" s="574"/>
      <c r="PI46" s="574"/>
      <c r="PJ46" s="574"/>
      <c r="PK46" s="574"/>
      <c r="PL46" s="574"/>
      <c r="PM46" s="574"/>
      <c r="PN46" s="574"/>
      <c r="PO46" s="574"/>
      <c r="PP46" s="574"/>
      <c r="PQ46" s="574"/>
      <c r="PR46" s="574"/>
      <c r="PS46" s="574"/>
      <c r="PT46" s="574"/>
      <c r="PU46" s="574"/>
      <c r="PV46" s="574"/>
      <c r="PW46" s="574"/>
      <c r="PX46" s="574"/>
      <c r="PY46" s="574"/>
      <c r="PZ46" s="574"/>
      <c r="QA46" s="574"/>
      <c r="QB46" s="574"/>
      <c r="QC46" s="574"/>
      <c r="QD46" s="574"/>
      <c r="QE46" s="574"/>
      <c r="QF46" s="574"/>
      <c r="QG46" s="574"/>
      <c r="QH46" s="574"/>
      <c r="QI46" s="574"/>
      <c r="QJ46" s="574"/>
      <c r="QK46" s="574"/>
      <c r="QL46" s="574"/>
      <c r="QM46" s="574"/>
      <c r="QN46" s="574"/>
      <c r="QO46" s="574"/>
      <c r="QP46" s="574"/>
      <c r="QQ46" s="574"/>
      <c r="QR46" s="574"/>
      <c r="QS46" s="574"/>
      <c r="QT46" s="574"/>
      <c r="QU46" s="574"/>
      <c r="QV46" s="574"/>
      <c r="QW46" s="574"/>
      <c r="QX46" s="574"/>
      <c r="QY46" s="574"/>
      <c r="QZ46" s="574"/>
      <c r="RA46" s="574"/>
      <c r="RB46" s="574"/>
      <c r="RC46" s="574"/>
      <c r="RD46" s="574"/>
      <c r="RE46" s="574"/>
      <c r="RF46" s="574"/>
      <c r="RG46" s="574"/>
      <c r="RH46" s="574"/>
      <c r="RI46" s="574"/>
      <c r="RJ46" s="574"/>
      <c r="RK46" s="574"/>
      <c r="RL46" s="574"/>
      <c r="RM46" s="574"/>
      <c r="RN46" s="574"/>
      <c r="RO46" s="574"/>
      <c r="RP46" s="574"/>
      <c r="RQ46" s="574"/>
      <c r="RR46" s="574"/>
      <c r="RS46" s="574"/>
      <c r="RT46" s="574"/>
      <c r="RU46" s="574"/>
      <c r="RV46" s="574"/>
      <c r="RW46" s="574"/>
      <c r="RX46" s="574"/>
      <c r="RY46" s="574"/>
      <c r="RZ46" s="574"/>
      <c r="SA46" s="574"/>
      <c r="SB46" s="574"/>
      <c r="SC46" s="574"/>
      <c r="SD46" s="574"/>
      <c r="SE46" s="574"/>
      <c r="SF46" s="574"/>
      <c r="SG46" s="574"/>
      <c r="SH46" s="574"/>
      <c r="SI46" s="574"/>
      <c r="SJ46" s="574"/>
      <c r="SK46" s="574"/>
      <c r="SL46" s="574"/>
      <c r="SM46" s="574"/>
      <c r="SN46" s="574"/>
      <c r="SO46" s="574"/>
      <c r="SP46" s="574"/>
      <c r="SQ46" s="574"/>
      <c r="SR46" s="574"/>
      <c r="SS46" s="574"/>
      <c r="ST46" s="574"/>
      <c r="SU46" s="574"/>
      <c r="SV46" s="574"/>
      <c r="SW46" s="574"/>
      <c r="SX46" s="574"/>
      <c r="SY46" s="574"/>
      <c r="SZ46" s="574"/>
      <c r="TA46" s="574"/>
      <c r="TB46" s="574"/>
      <c r="TC46" s="574"/>
      <c r="TD46" s="574"/>
      <c r="TE46" s="574"/>
      <c r="TF46" s="574"/>
      <c r="TG46" s="574"/>
      <c r="TH46" s="574"/>
      <c r="TI46" s="574"/>
      <c r="TJ46" s="574"/>
      <c r="TK46" s="574"/>
      <c r="TL46" s="574"/>
      <c r="TM46" s="574"/>
      <c r="TN46" s="574"/>
      <c r="TO46" s="574"/>
      <c r="TP46" s="574"/>
      <c r="TQ46" s="574"/>
      <c r="TR46" s="574"/>
      <c r="TS46" s="574"/>
      <c r="TT46" s="574"/>
      <c r="TU46" s="574"/>
      <c r="TV46" s="574"/>
      <c r="TW46" s="574"/>
      <c r="TX46" s="574"/>
      <c r="TY46" s="574"/>
      <c r="TZ46" s="574"/>
      <c r="UA46" s="574"/>
      <c r="UB46" s="574"/>
      <c r="UC46" s="574"/>
      <c r="UD46" s="574"/>
      <c r="UE46" s="574"/>
      <c r="UF46" s="574"/>
      <c r="UG46" s="574"/>
      <c r="UH46" s="574"/>
      <c r="UI46" s="574"/>
      <c r="UJ46" s="574"/>
      <c r="UK46" s="574"/>
      <c r="UL46" s="574"/>
      <c r="UM46" s="574"/>
      <c r="UN46" s="574"/>
      <c r="UO46" s="574"/>
      <c r="UP46" s="574"/>
      <c r="UQ46" s="574"/>
      <c r="UR46" s="574"/>
      <c r="US46" s="574"/>
      <c r="UT46" s="574"/>
      <c r="UU46" s="574"/>
      <c r="UV46" s="574"/>
      <c r="UW46" s="574"/>
      <c r="UX46" s="574"/>
      <c r="UY46" s="574"/>
      <c r="UZ46" s="574"/>
      <c r="VA46" s="574"/>
      <c r="VB46" s="574"/>
      <c r="VC46" s="574"/>
      <c r="VD46" s="574"/>
      <c r="VE46" s="574"/>
      <c r="VF46" s="574"/>
      <c r="VG46" s="574"/>
      <c r="VH46" s="574"/>
      <c r="VI46" s="574"/>
      <c r="VJ46" s="574"/>
      <c r="VK46" s="574"/>
      <c r="VL46" s="574"/>
      <c r="VM46" s="574"/>
      <c r="VN46" s="574"/>
      <c r="VO46" s="574"/>
      <c r="VP46" s="574"/>
      <c r="VQ46" s="574"/>
      <c r="VR46" s="574"/>
      <c r="VS46" s="574"/>
      <c r="VT46" s="574"/>
      <c r="VU46" s="574"/>
      <c r="VV46" s="574"/>
      <c r="VW46" s="574"/>
      <c r="VX46" s="574"/>
      <c r="VY46" s="574"/>
      <c r="VZ46" s="574"/>
      <c r="WA46" s="574"/>
      <c r="WB46" s="574"/>
      <c r="WC46" s="574"/>
      <c r="WD46" s="574"/>
      <c r="WE46" s="48"/>
      <c r="WF46" s="48"/>
      <c r="WG46" s="48"/>
      <c r="WH46" s="48"/>
      <c r="WI46" s="48"/>
      <c r="WJ46" s="48"/>
      <c r="WK46" s="48"/>
      <c r="WL46" s="48"/>
      <c r="WM46" s="48"/>
      <c r="WN46" s="48"/>
      <c r="WO46" s="48"/>
      <c r="WP46" s="48"/>
      <c r="WQ46" s="48"/>
      <c r="WR46" s="48"/>
      <c r="WS46" s="48"/>
      <c r="WT46" s="48"/>
      <c r="WU46" s="48"/>
      <c r="WV46" s="48"/>
      <c r="WW46" s="48"/>
      <c r="WX46" s="48"/>
      <c r="WY46" s="48"/>
      <c r="WZ46" s="48"/>
      <c r="XA46" s="48"/>
      <c r="XB46" s="48"/>
      <c r="XC46" s="48"/>
      <c r="XD46" s="48"/>
      <c r="XE46" s="48"/>
      <c r="XF46" s="48"/>
      <c r="XG46" s="48"/>
      <c r="XH46" s="48"/>
      <c r="XI46" s="48"/>
      <c r="XJ46" s="48"/>
      <c r="XK46" s="48"/>
      <c r="XL46" s="48"/>
      <c r="XM46" s="48"/>
      <c r="XN46" s="48"/>
      <c r="XO46" s="48"/>
      <c r="XP46" s="48"/>
      <c r="XQ46" s="48"/>
      <c r="XR46" s="48"/>
      <c r="XS46" s="48"/>
      <c r="XT46" s="48"/>
      <c r="XU46" s="48"/>
      <c r="XV46" s="48"/>
      <c r="XW46" s="48"/>
      <c r="XX46" s="48"/>
      <c r="XY46" s="48"/>
      <c r="XZ46" s="48"/>
      <c r="YA46" s="48"/>
      <c r="YB46" s="48"/>
      <c r="YC46" s="48"/>
      <c r="YD46" s="48"/>
      <c r="YE46" s="48"/>
      <c r="YF46" s="48"/>
      <c r="YG46" s="48"/>
      <c r="YH46" s="48"/>
      <c r="YI46" s="48"/>
      <c r="YJ46" s="48"/>
      <c r="YK46" s="48"/>
      <c r="YL46" s="48"/>
      <c r="YM46" s="48"/>
      <c r="YN46" s="48"/>
      <c r="YO46" s="48"/>
      <c r="YP46" s="48"/>
      <c r="YQ46" s="48"/>
      <c r="YR46" s="48"/>
      <c r="YS46" s="48"/>
      <c r="YT46" s="48"/>
      <c r="YU46" s="48"/>
      <c r="YV46" s="48"/>
      <c r="YW46" s="48"/>
      <c r="YX46" s="48"/>
      <c r="YY46" s="48"/>
      <c r="YZ46" s="48"/>
      <c r="ZA46" s="48"/>
      <c r="ZB46" s="48"/>
      <c r="ZC46" s="48"/>
      <c r="ZD46" s="48"/>
      <c r="ZE46" s="48"/>
      <c r="ZF46" s="48"/>
      <c r="ZG46" s="48"/>
      <c r="ZH46" s="48"/>
      <c r="ZI46" s="48"/>
      <c r="ZJ46" s="48"/>
      <c r="ZK46" s="48"/>
      <c r="ZL46" s="48"/>
      <c r="ZM46" s="48"/>
      <c r="ZN46" s="48"/>
      <c r="ZO46" s="48"/>
      <c r="ZP46" s="48"/>
      <c r="ZQ46" s="48"/>
      <c r="ZR46" s="48"/>
      <c r="ZS46" s="48"/>
      <c r="ZT46" s="48"/>
      <c r="ZU46" s="48"/>
      <c r="ZV46" s="48"/>
      <c r="ZW46" s="48"/>
      <c r="ZX46" s="48"/>
      <c r="ZY46" s="48"/>
      <c r="ZZ46" s="48"/>
      <c r="AAA46" s="48"/>
      <c r="AAB46" s="48"/>
      <c r="AAC46" s="48"/>
      <c r="AAD46" s="48"/>
      <c r="AAE46" s="48"/>
      <c r="AAF46" s="48"/>
      <c r="AAG46" s="48"/>
      <c r="AAH46" s="48"/>
      <c r="AAI46" s="48"/>
      <c r="AAJ46" s="48"/>
      <c r="AAK46" s="48"/>
      <c r="AAL46" s="48"/>
      <c r="AAM46" s="48"/>
      <c r="AAN46" s="48"/>
      <c r="AAO46" s="48"/>
      <c r="AAP46" s="48"/>
      <c r="AAQ46" s="48"/>
      <c r="AAR46" s="48"/>
      <c r="AAS46" s="48"/>
      <c r="AAT46" s="48"/>
      <c r="AAU46" s="48"/>
      <c r="AAV46" s="48"/>
      <c r="AAW46" s="48"/>
      <c r="AAX46" s="48"/>
      <c r="AAY46" s="48"/>
      <c r="AAZ46" s="48"/>
      <c r="ABA46" s="48"/>
      <c r="ABB46" s="48"/>
      <c r="ABC46" s="48"/>
      <c r="ABD46" s="48"/>
      <c r="ABE46" s="48"/>
      <c r="ABF46" s="48"/>
      <c r="ABG46" s="48"/>
      <c r="ABH46" s="48"/>
      <c r="ABI46" s="48"/>
      <c r="ABJ46" s="48"/>
      <c r="ABK46" s="48"/>
      <c r="ABL46" s="48"/>
      <c r="ABM46" s="48"/>
      <c r="ABN46" s="48"/>
      <c r="ABO46" s="48"/>
      <c r="ABP46" s="48"/>
      <c r="ABQ46" s="48"/>
      <c r="ABR46" s="48"/>
      <c r="ABS46" s="48"/>
      <c r="ABT46" s="48"/>
      <c r="ABU46" s="48"/>
      <c r="ABV46" s="48"/>
      <c r="ABW46" s="48"/>
      <c r="ABX46" s="48"/>
      <c r="ABY46" s="48"/>
      <c r="ABZ46" s="48"/>
      <c r="ACA46" s="48"/>
      <c r="ACB46" s="48"/>
      <c r="ACC46" s="48"/>
      <c r="ACD46" s="48"/>
      <c r="ACE46" s="48"/>
      <c r="ACF46" s="48"/>
      <c r="ACG46" s="48"/>
      <c r="ACH46" s="48"/>
      <c r="ACI46" s="48"/>
      <c r="ACJ46" s="48"/>
      <c r="ACK46" s="48"/>
      <c r="ACL46" s="48"/>
      <c r="ACM46" s="48"/>
      <c r="ACN46" s="48"/>
      <c r="ACO46" s="48"/>
      <c r="ACP46" s="48"/>
      <c r="ACQ46" s="48"/>
      <c r="ACR46" s="48"/>
      <c r="ACS46" s="48"/>
      <c r="ACT46" s="48"/>
      <c r="ACU46" s="48"/>
      <c r="ACV46" s="48"/>
      <c r="ACW46" s="48"/>
      <c r="ACX46" s="48"/>
      <c r="ACY46" s="48"/>
      <c r="ACZ46" s="48"/>
      <c r="ADA46" s="48"/>
      <c r="ADB46" s="48"/>
      <c r="ADC46" s="48"/>
      <c r="ADD46" s="48"/>
      <c r="ADE46" s="48"/>
      <c r="ADF46" s="48"/>
      <c r="ADG46" s="48"/>
      <c r="ADH46" s="48"/>
      <c r="ADI46" s="48"/>
      <c r="ADJ46" s="48"/>
      <c r="ADK46" s="48"/>
      <c r="ADL46" s="48"/>
      <c r="ADM46" s="48"/>
      <c r="ADN46" s="48"/>
      <c r="ADO46" s="48"/>
      <c r="ADP46" s="48"/>
      <c r="ADQ46" s="48"/>
      <c r="ADR46" s="48"/>
      <c r="ADS46" s="48"/>
      <c r="ADT46" s="48"/>
      <c r="ADU46" s="48"/>
      <c r="ADV46" s="48"/>
      <c r="ADW46" s="572"/>
    </row>
    <row r="47" spans="1:803" x14ac:dyDescent="0.3">
      <c r="B47" s="83" t="s">
        <v>190</v>
      </c>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47"/>
      <c r="MC47" s="47"/>
      <c r="MD47" s="47"/>
      <c r="ME47" s="47"/>
      <c r="MF47" s="47"/>
      <c r="MG47" s="47"/>
      <c r="MH47" s="47"/>
      <c r="MI47" s="47"/>
      <c r="MJ47" s="47"/>
      <c r="MK47" s="47"/>
      <c r="ML47" s="47"/>
      <c r="MM47" s="47"/>
      <c r="MN47" s="47"/>
      <c r="MO47" s="47"/>
      <c r="MP47" s="47"/>
      <c r="MQ47" s="47"/>
      <c r="MR47" s="47"/>
      <c r="MS47" s="47"/>
      <c r="MT47" s="47"/>
      <c r="MU47" s="47"/>
      <c r="MV47" s="47"/>
      <c r="MW47" s="47"/>
      <c r="MX47" s="47"/>
      <c r="MY47" s="47"/>
      <c r="MZ47" s="47"/>
      <c r="NA47" s="47"/>
      <c r="NB47" s="47"/>
      <c r="NC47" s="47"/>
      <c r="ND47" s="47"/>
      <c r="NE47" s="47"/>
      <c r="NF47" s="47"/>
      <c r="NG47" s="47"/>
      <c r="NH47" s="47"/>
      <c r="NI47" s="47"/>
      <c r="NJ47" s="47"/>
      <c r="NK47" s="47"/>
      <c r="NL47" s="47"/>
      <c r="NM47" s="47"/>
      <c r="NN47" s="47"/>
      <c r="NO47" s="47"/>
      <c r="NP47" s="47"/>
      <c r="NQ47" s="47"/>
      <c r="NR47" s="47"/>
      <c r="NS47" s="47"/>
      <c r="NT47" s="47"/>
      <c r="NU47" s="47"/>
      <c r="NV47" s="47"/>
      <c r="NW47" s="47"/>
      <c r="NX47" s="47"/>
      <c r="NY47" s="47"/>
      <c r="NZ47" s="47"/>
      <c r="OA47" s="47"/>
      <c r="OB47" s="47"/>
      <c r="OC47" s="47"/>
      <c r="OD47" s="47"/>
      <c r="OE47" s="47"/>
      <c r="OF47" s="47"/>
      <c r="OG47" s="47"/>
      <c r="OH47" s="47"/>
      <c r="OI47" s="47"/>
      <c r="OJ47" s="47"/>
      <c r="OK47" s="47"/>
      <c r="OL47" s="47"/>
      <c r="OM47" s="574"/>
      <c r="ON47" s="574"/>
      <c r="OO47" s="574"/>
      <c r="OP47" s="574"/>
      <c r="OQ47" s="574"/>
      <c r="OR47" s="574"/>
      <c r="OS47" s="574"/>
      <c r="OT47" s="574"/>
      <c r="OU47" s="574"/>
      <c r="OV47" s="574"/>
      <c r="OW47" s="574"/>
      <c r="OX47" s="574"/>
      <c r="OY47" s="574"/>
      <c r="OZ47" s="574"/>
      <c r="PA47" s="574"/>
      <c r="PB47" s="574"/>
      <c r="PC47" s="574"/>
      <c r="PD47" s="574"/>
      <c r="PE47" s="574"/>
      <c r="PF47" s="574"/>
      <c r="PG47" s="574"/>
      <c r="PH47" s="574"/>
      <c r="PI47" s="574"/>
      <c r="PJ47" s="574"/>
      <c r="PK47" s="574"/>
      <c r="PL47" s="574"/>
      <c r="PM47" s="574"/>
      <c r="PN47" s="574"/>
      <c r="PO47" s="574"/>
      <c r="PP47" s="574"/>
      <c r="PQ47" s="574"/>
      <c r="PR47" s="574"/>
      <c r="PS47" s="574"/>
      <c r="PT47" s="574"/>
      <c r="PU47" s="574"/>
      <c r="PV47" s="574"/>
      <c r="PW47" s="574"/>
      <c r="PX47" s="574"/>
      <c r="PY47" s="574"/>
      <c r="PZ47" s="574"/>
      <c r="QA47" s="574"/>
      <c r="QB47" s="574"/>
      <c r="QC47" s="574"/>
      <c r="QD47" s="574"/>
      <c r="QE47" s="574"/>
      <c r="QF47" s="574"/>
      <c r="QG47" s="574"/>
      <c r="QH47" s="574"/>
      <c r="QI47" s="574"/>
      <c r="QJ47" s="574"/>
      <c r="QK47" s="574"/>
      <c r="QL47" s="574"/>
      <c r="QM47" s="574"/>
      <c r="QN47" s="574"/>
      <c r="QO47" s="574"/>
      <c r="QP47" s="574"/>
      <c r="QQ47" s="574"/>
      <c r="QR47" s="574"/>
      <c r="QS47" s="574"/>
      <c r="QT47" s="574"/>
      <c r="QU47" s="574"/>
      <c r="QV47" s="574"/>
      <c r="QW47" s="574"/>
      <c r="QX47" s="574"/>
      <c r="QY47" s="574"/>
      <c r="QZ47" s="574"/>
      <c r="RA47" s="574"/>
      <c r="RB47" s="574"/>
      <c r="RC47" s="574"/>
      <c r="RD47" s="574"/>
      <c r="RE47" s="574"/>
      <c r="RF47" s="574"/>
      <c r="RG47" s="574"/>
      <c r="RH47" s="574"/>
      <c r="RI47" s="574"/>
      <c r="RJ47" s="574"/>
      <c r="RK47" s="574"/>
      <c r="RL47" s="574"/>
      <c r="RM47" s="574"/>
      <c r="RN47" s="574"/>
      <c r="RO47" s="574"/>
      <c r="RP47" s="574"/>
      <c r="RQ47" s="574"/>
      <c r="RR47" s="574"/>
      <c r="RS47" s="574"/>
      <c r="RT47" s="574"/>
      <c r="RU47" s="574"/>
      <c r="RV47" s="574"/>
      <c r="RW47" s="574"/>
      <c r="RX47" s="574"/>
      <c r="RY47" s="574"/>
      <c r="RZ47" s="574"/>
      <c r="SA47" s="574"/>
      <c r="SB47" s="574"/>
      <c r="SC47" s="574"/>
      <c r="SD47" s="574"/>
      <c r="SE47" s="574"/>
      <c r="SF47" s="574"/>
      <c r="SG47" s="574"/>
      <c r="SH47" s="574"/>
      <c r="SI47" s="574"/>
      <c r="SJ47" s="574"/>
      <c r="SK47" s="574"/>
      <c r="SL47" s="574"/>
      <c r="SM47" s="574"/>
      <c r="SN47" s="574"/>
      <c r="SO47" s="574"/>
      <c r="SP47" s="574"/>
      <c r="SQ47" s="574"/>
      <c r="SR47" s="574"/>
      <c r="SS47" s="574"/>
      <c r="ST47" s="574"/>
      <c r="SU47" s="574"/>
      <c r="SV47" s="574"/>
      <c r="SW47" s="574"/>
      <c r="SX47" s="574"/>
      <c r="SY47" s="574"/>
      <c r="SZ47" s="574"/>
      <c r="TA47" s="574"/>
      <c r="TB47" s="574"/>
      <c r="TC47" s="574"/>
      <c r="TD47" s="574"/>
      <c r="TE47" s="574"/>
      <c r="TF47" s="574"/>
      <c r="TG47" s="574"/>
      <c r="TH47" s="574"/>
      <c r="TI47" s="574"/>
      <c r="TJ47" s="574"/>
      <c r="TK47" s="574"/>
      <c r="TL47" s="574"/>
      <c r="TM47" s="574"/>
      <c r="TN47" s="574"/>
      <c r="TO47" s="574"/>
      <c r="TP47" s="574"/>
      <c r="TQ47" s="574"/>
      <c r="TR47" s="574"/>
      <c r="TS47" s="574"/>
      <c r="TT47" s="574"/>
      <c r="TU47" s="574"/>
      <c r="TV47" s="574"/>
      <c r="TW47" s="574"/>
      <c r="TX47" s="574"/>
      <c r="TY47" s="574"/>
      <c r="TZ47" s="574"/>
      <c r="UA47" s="574"/>
      <c r="UB47" s="574"/>
      <c r="UC47" s="574"/>
      <c r="UD47" s="574"/>
      <c r="UE47" s="574"/>
      <c r="UF47" s="574"/>
      <c r="UG47" s="574"/>
      <c r="UH47" s="574"/>
      <c r="UI47" s="574"/>
      <c r="UJ47" s="574"/>
      <c r="UK47" s="574"/>
      <c r="UL47" s="574"/>
      <c r="UM47" s="574"/>
      <c r="UN47" s="574"/>
      <c r="UO47" s="574"/>
      <c r="UP47" s="574"/>
      <c r="UQ47" s="574"/>
      <c r="UR47" s="574"/>
      <c r="US47" s="574"/>
      <c r="UT47" s="574"/>
      <c r="UU47" s="574"/>
      <c r="UV47" s="574"/>
      <c r="UW47" s="574"/>
      <c r="UX47" s="574"/>
      <c r="UY47" s="574"/>
      <c r="UZ47" s="574"/>
      <c r="VA47" s="574"/>
      <c r="VB47" s="574"/>
      <c r="VC47" s="574"/>
      <c r="VD47" s="574"/>
      <c r="VE47" s="574"/>
      <c r="VF47" s="574"/>
      <c r="VG47" s="574"/>
      <c r="VH47" s="574"/>
      <c r="VI47" s="574"/>
      <c r="VJ47" s="574"/>
      <c r="VK47" s="574"/>
      <c r="VL47" s="574"/>
      <c r="VM47" s="574"/>
      <c r="VN47" s="574"/>
      <c r="VO47" s="574"/>
      <c r="VP47" s="574"/>
      <c r="VQ47" s="574"/>
      <c r="VR47" s="574"/>
      <c r="VS47" s="574"/>
      <c r="VT47" s="574"/>
      <c r="VU47" s="574"/>
      <c r="VV47" s="574"/>
      <c r="VW47" s="574"/>
      <c r="VX47" s="574"/>
      <c r="VY47" s="574"/>
      <c r="VZ47" s="574"/>
      <c r="WA47" s="574"/>
      <c r="WB47" s="574"/>
      <c r="WC47" s="574"/>
      <c r="WD47" s="574"/>
      <c r="WE47" s="48"/>
      <c r="WF47" s="48"/>
      <c r="WG47" s="48"/>
      <c r="WH47" s="48"/>
      <c r="WI47" s="48"/>
      <c r="WJ47" s="48"/>
      <c r="WK47" s="48"/>
      <c r="WL47" s="48"/>
      <c r="WM47" s="48"/>
      <c r="WN47" s="48"/>
      <c r="WO47" s="48"/>
      <c r="WP47" s="48"/>
      <c r="WQ47" s="48"/>
      <c r="WR47" s="48"/>
      <c r="WS47" s="48"/>
      <c r="WT47" s="48"/>
      <c r="WU47" s="48"/>
      <c r="WV47" s="48"/>
      <c r="WW47" s="48"/>
      <c r="WX47" s="48"/>
      <c r="WY47" s="48"/>
      <c r="WZ47" s="48"/>
      <c r="XA47" s="48"/>
      <c r="XB47" s="48"/>
      <c r="XC47" s="48"/>
      <c r="XD47" s="48"/>
      <c r="XE47" s="48"/>
      <c r="XF47" s="48"/>
      <c r="XG47" s="48"/>
      <c r="XH47" s="48"/>
      <c r="XI47" s="48"/>
      <c r="XJ47" s="48"/>
      <c r="XK47" s="48"/>
      <c r="XL47" s="48"/>
      <c r="XM47" s="48"/>
      <c r="XN47" s="48"/>
      <c r="XO47" s="48"/>
      <c r="XP47" s="48"/>
      <c r="XQ47" s="48"/>
      <c r="XR47" s="48"/>
      <c r="XS47" s="48"/>
      <c r="XT47" s="48"/>
      <c r="XU47" s="48"/>
      <c r="XV47" s="48"/>
      <c r="XW47" s="48"/>
      <c r="XX47" s="48"/>
      <c r="XY47" s="48"/>
      <c r="XZ47" s="48"/>
      <c r="YA47" s="48"/>
      <c r="YB47" s="48"/>
      <c r="YC47" s="48"/>
      <c r="YD47" s="48"/>
      <c r="YE47" s="48"/>
      <c r="YF47" s="48"/>
      <c r="YG47" s="48"/>
      <c r="YH47" s="48"/>
      <c r="YI47" s="48"/>
      <c r="YJ47" s="48"/>
      <c r="YK47" s="48"/>
      <c r="YL47" s="48"/>
      <c r="YM47" s="48"/>
      <c r="YN47" s="48"/>
      <c r="YO47" s="48"/>
      <c r="YP47" s="48"/>
      <c r="YQ47" s="48"/>
      <c r="YR47" s="48"/>
      <c r="YS47" s="48"/>
      <c r="YT47" s="48"/>
      <c r="YU47" s="48"/>
      <c r="YV47" s="48"/>
      <c r="YW47" s="48"/>
      <c r="YX47" s="48"/>
      <c r="YY47" s="48"/>
      <c r="YZ47" s="48"/>
      <c r="ZA47" s="48"/>
      <c r="ZB47" s="48"/>
      <c r="ZC47" s="48"/>
      <c r="ZD47" s="48"/>
      <c r="ZE47" s="48"/>
      <c r="ZF47" s="48"/>
      <c r="ZG47" s="48"/>
      <c r="ZH47" s="48"/>
      <c r="ZI47" s="48"/>
      <c r="ZJ47" s="48"/>
      <c r="ZK47" s="48"/>
      <c r="ZL47" s="48"/>
      <c r="ZM47" s="48"/>
      <c r="ZN47" s="48"/>
      <c r="ZO47" s="48"/>
      <c r="ZP47" s="48"/>
      <c r="ZQ47" s="48"/>
      <c r="ZR47" s="48"/>
      <c r="ZS47" s="48"/>
      <c r="ZT47" s="48"/>
      <c r="ZU47" s="48"/>
      <c r="ZV47" s="48"/>
      <c r="ZW47" s="48"/>
      <c r="ZX47" s="48"/>
      <c r="ZY47" s="48"/>
      <c r="ZZ47" s="48"/>
      <c r="AAA47" s="48"/>
      <c r="AAB47" s="48"/>
      <c r="AAC47" s="48"/>
      <c r="AAD47" s="48"/>
      <c r="AAE47" s="48"/>
      <c r="AAF47" s="48"/>
      <c r="AAG47" s="48"/>
      <c r="AAH47" s="48"/>
      <c r="AAI47" s="48"/>
      <c r="AAJ47" s="48"/>
      <c r="AAK47" s="48"/>
      <c r="AAL47" s="48"/>
      <c r="AAM47" s="48"/>
      <c r="AAN47" s="48"/>
      <c r="AAO47" s="48"/>
      <c r="AAP47" s="48"/>
      <c r="AAQ47" s="48"/>
      <c r="AAR47" s="48"/>
      <c r="AAS47" s="48"/>
      <c r="AAT47" s="48"/>
      <c r="AAU47" s="48"/>
      <c r="AAV47" s="48"/>
      <c r="AAW47" s="48"/>
      <c r="AAX47" s="48"/>
      <c r="AAY47" s="48"/>
      <c r="AAZ47" s="48"/>
      <c r="ABA47" s="48"/>
      <c r="ABB47" s="48"/>
      <c r="ABC47" s="48"/>
      <c r="ABD47" s="48"/>
      <c r="ABE47" s="48"/>
      <c r="ABF47" s="48"/>
      <c r="ABG47" s="48"/>
      <c r="ABH47" s="48"/>
      <c r="ABI47" s="48"/>
      <c r="ABJ47" s="48"/>
      <c r="ABK47" s="48"/>
      <c r="ABL47" s="48"/>
      <c r="ABM47" s="48"/>
      <c r="ABN47" s="48"/>
      <c r="ABO47" s="48"/>
      <c r="ABP47" s="48"/>
      <c r="ABQ47" s="48"/>
      <c r="ABR47" s="48"/>
      <c r="ABS47" s="48"/>
      <c r="ABT47" s="48"/>
      <c r="ABU47" s="48"/>
      <c r="ABV47" s="48"/>
      <c r="ABW47" s="48"/>
      <c r="ABX47" s="48"/>
      <c r="ABY47" s="48"/>
      <c r="ABZ47" s="48"/>
      <c r="ACA47" s="48"/>
      <c r="ACB47" s="48"/>
      <c r="ACC47" s="48"/>
      <c r="ACD47" s="48"/>
      <c r="ACE47" s="48"/>
      <c r="ACF47" s="48"/>
      <c r="ACG47" s="48"/>
      <c r="ACH47" s="48"/>
      <c r="ACI47" s="48"/>
      <c r="ACJ47" s="48"/>
      <c r="ACK47" s="48"/>
      <c r="ACL47" s="48"/>
      <c r="ACM47" s="48"/>
      <c r="ACN47" s="48"/>
      <c r="ACO47" s="48"/>
      <c r="ACP47" s="48"/>
      <c r="ACQ47" s="48"/>
      <c r="ACR47" s="48"/>
      <c r="ACS47" s="48"/>
      <c r="ACT47" s="48"/>
      <c r="ACU47" s="48"/>
      <c r="ACV47" s="48"/>
      <c r="ACW47" s="48"/>
      <c r="ACX47" s="48"/>
      <c r="ACY47" s="48"/>
      <c r="ACZ47" s="48"/>
      <c r="ADA47" s="48"/>
      <c r="ADB47" s="48"/>
      <c r="ADC47" s="48"/>
      <c r="ADD47" s="48"/>
      <c r="ADE47" s="48"/>
      <c r="ADF47" s="48"/>
      <c r="ADG47" s="48"/>
      <c r="ADH47" s="48"/>
      <c r="ADI47" s="48"/>
      <c r="ADJ47" s="48"/>
      <c r="ADK47" s="48"/>
      <c r="ADL47" s="48"/>
      <c r="ADM47" s="48"/>
      <c r="ADN47" s="48"/>
      <c r="ADO47" s="48"/>
      <c r="ADP47" s="48"/>
      <c r="ADQ47" s="48"/>
      <c r="ADR47" s="48"/>
      <c r="ADS47" s="48"/>
      <c r="ADT47" s="48"/>
      <c r="ADU47" s="48"/>
      <c r="ADV47" s="48"/>
      <c r="ADW47" s="572"/>
    </row>
    <row r="48" spans="1:803" s="488" customFormat="1" x14ac:dyDescent="0.3">
      <c r="A48" s="123"/>
      <c r="B48" s="567" t="s">
        <v>183</v>
      </c>
      <c r="C48" s="568">
        <v>0.1</v>
      </c>
      <c r="D48" s="568">
        <v>0.2</v>
      </c>
      <c r="E48" s="568">
        <v>0.30000000000000004</v>
      </c>
      <c r="F48" s="568">
        <v>0.4</v>
      </c>
      <c r="G48" s="568">
        <v>0.5</v>
      </c>
      <c r="H48" s="568">
        <v>0.6</v>
      </c>
      <c r="I48" s="568">
        <v>0.7</v>
      </c>
      <c r="J48" s="568">
        <v>0.79999999999999993</v>
      </c>
      <c r="K48" s="568">
        <v>0.89999999999999991</v>
      </c>
      <c r="L48" s="568">
        <v>0.99999999999999989</v>
      </c>
      <c r="M48" s="568">
        <v>1.0999999999999999</v>
      </c>
      <c r="N48" s="568">
        <v>1.2</v>
      </c>
      <c r="O48" s="568">
        <v>1.3</v>
      </c>
      <c r="P48" s="568">
        <v>1.4000000000000001</v>
      </c>
      <c r="Q48" s="568">
        <v>1.5000000000000002</v>
      </c>
      <c r="R48" s="568">
        <v>1.6000000000000003</v>
      </c>
      <c r="S48" s="568">
        <v>1.7000000000000004</v>
      </c>
      <c r="T48" s="568">
        <v>1.8000000000000005</v>
      </c>
      <c r="U48" s="568">
        <v>1.9000000000000006</v>
      </c>
      <c r="V48" s="568">
        <v>2.0000000000000004</v>
      </c>
      <c r="W48" s="568">
        <v>2.1000000000000005</v>
      </c>
      <c r="X48" s="568">
        <v>2.2000000000000006</v>
      </c>
      <c r="Y48" s="568">
        <v>2.3000000000000007</v>
      </c>
      <c r="Z48" s="568">
        <v>2.4000000000000008</v>
      </c>
      <c r="AA48" s="568">
        <v>2.5000000000000009</v>
      </c>
      <c r="AB48" s="568">
        <v>2.600000000000001</v>
      </c>
      <c r="AC48" s="568">
        <v>2.7000000000000011</v>
      </c>
      <c r="AD48" s="568">
        <v>2.8000000000000012</v>
      </c>
      <c r="AE48" s="568">
        <v>2.9000000000000012</v>
      </c>
      <c r="AF48" s="568">
        <v>3.0000000000000013</v>
      </c>
      <c r="AG48" s="568">
        <v>3.1000000000000014</v>
      </c>
      <c r="AH48" s="568">
        <v>3.2000000000000015</v>
      </c>
      <c r="AI48" s="568">
        <v>3.3000000000000016</v>
      </c>
      <c r="AJ48" s="568">
        <v>3.4000000000000017</v>
      </c>
      <c r="AK48" s="568">
        <v>3.5000000000000018</v>
      </c>
      <c r="AL48" s="568">
        <v>3.6000000000000019</v>
      </c>
      <c r="AM48" s="568">
        <v>3.700000000000002</v>
      </c>
      <c r="AN48" s="568">
        <v>3.800000000000002</v>
      </c>
      <c r="AO48" s="568">
        <v>3.9000000000000021</v>
      </c>
      <c r="AP48" s="568">
        <v>4.0000000000000018</v>
      </c>
      <c r="AQ48" s="568">
        <v>4.1000000000000014</v>
      </c>
      <c r="AR48" s="568">
        <v>4.2000000000000011</v>
      </c>
      <c r="AS48" s="568">
        <v>4.3000000000000007</v>
      </c>
      <c r="AT48" s="568">
        <v>4.4000000000000004</v>
      </c>
      <c r="AU48" s="568">
        <v>4.5</v>
      </c>
      <c r="AV48" s="568">
        <v>4.5999999999999996</v>
      </c>
      <c r="AW48" s="568">
        <v>4.6999999999999993</v>
      </c>
      <c r="AX48" s="568">
        <v>4.7999999999999989</v>
      </c>
      <c r="AY48" s="568">
        <v>4.8999999999999986</v>
      </c>
      <c r="AZ48" s="568">
        <v>4.9999999999999982</v>
      </c>
      <c r="BA48" s="568">
        <v>5.0999999999999979</v>
      </c>
      <c r="BB48" s="568">
        <v>5.1999999999999975</v>
      </c>
      <c r="BC48" s="568">
        <v>5.2999999999999972</v>
      </c>
      <c r="BD48" s="568">
        <v>5.3999999999999968</v>
      </c>
      <c r="BE48" s="568">
        <v>5.4999999999999964</v>
      </c>
      <c r="BF48" s="568">
        <v>5.5999999999999961</v>
      </c>
      <c r="BG48" s="568">
        <v>5.6999999999999957</v>
      </c>
      <c r="BH48" s="568">
        <v>5.7999999999999954</v>
      </c>
      <c r="BI48" s="568">
        <v>5.899999999999995</v>
      </c>
      <c r="BJ48" s="568">
        <v>5.9999999999999947</v>
      </c>
      <c r="BK48" s="568">
        <v>6.0999999999999943</v>
      </c>
      <c r="BL48" s="568">
        <v>6.199999999999994</v>
      </c>
      <c r="BM48" s="568">
        <v>6.2999999999999936</v>
      </c>
      <c r="BN48" s="568">
        <v>6.3999999999999932</v>
      </c>
      <c r="BO48" s="568">
        <v>6.4999999999999929</v>
      </c>
      <c r="BP48" s="568">
        <v>6.5999999999999925</v>
      </c>
      <c r="BQ48" s="568">
        <v>6.6999999999999922</v>
      </c>
      <c r="BR48" s="568">
        <v>6.7999999999999918</v>
      </c>
      <c r="BS48" s="568">
        <v>6.8999999999999915</v>
      </c>
      <c r="BT48" s="568">
        <v>6.9999999999999911</v>
      </c>
      <c r="BU48" s="568">
        <v>7.0999999999999908</v>
      </c>
      <c r="BV48" s="568">
        <v>7.1999999999999904</v>
      </c>
      <c r="BW48" s="568">
        <v>7.2999999999999901</v>
      </c>
      <c r="BX48" s="568">
        <v>7.3999999999999897</v>
      </c>
      <c r="BY48" s="568">
        <v>7.4999999999999893</v>
      </c>
      <c r="BZ48" s="568">
        <v>7.599999999999989</v>
      </c>
      <c r="CA48" s="568">
        <v>7.6999999999999886</v>
      </c>
      <c r="CB48" s="568">
        <v>7.7999999999999883</v>
      </c>
      <c r="CC48" s="568">
        <v>7.8999999999999879</v>
      </c>
      <c r="CD48" s="568">
        <v>7.9999999999999876</v>
      </c>
      <c r="CE48" s="568">
        <v>8.0999999999999872</v>
      </c>
      <c r="CF48" s="568">
        <v>8.1999999999999869</v>
      </c>
      <c r="CG48" s="568">
        <v>8.2999999999999865</v>
      </c>
      <c r="CH48" s="568">
        <v>8.3999999999999861</v>
      </c>
      <c r="CI48" s="568">
        <v>8.4999999999999858</v>
      </c>
      <c r="CJ48" s="568">
        <v>8.5999999999999854</v>
      </c>
      <c r="CK48" s="568">
        <v>8.6999999999999851</v>
      </c>
      <c r="CL48" s="568">
        <v>8.7999999999999847</v>
      </c>
      <c r="CM48" s="568">
        <v>8.8999999999999844</v>
      </c>
      <c r="CN48" s="568">
        <v>8.999999999999984</v>
      </c>
      <c r="CO48" s="568">
        <v>9.0999999999999837</v>
      </c>
      <c r="CP48" s="568">
        <v>9.1999999999999833</v>
      </c>
      <c r="CQ48" s="568">
        <v>9.2999999999999829</v>
      </c>
      <c r="CR48" s="568">
        <v>9.3999999999999826</v>
      </c>
      <c r="CS48" s="568">
        <v>9.4999999999999822</v>
      </c>
      <c r="CT48" s="568">
        <v>9.5999999999999819</v>
      </c>
      <c r="CU48" s="568">
        <v>9.6999999999999815</v>
      </c>
      <c r="CV48" s="568">
        <v>9.7999999999999812</v>
      </c>
      <c r="CW48" s="568">
        <v>9.8999999999999808</v>
      </c>
      <c r="CX48" s="568">
        <v>9.9999999999999805</v>
      </c>
      <c r="CY48" s="568">
        <v>10.09999999999998</v>
      </c>
      <c r="CZ48" s="568">
        <v>10.19999999999998</v>
      </c>
      <c r="DA48" s="568">
        <v>10.299999999999979</v>
      </c>
      <c r="DB48" s="568">
        <v>10.399999999999979</v>
      </c>
      <c r="DC48" s="568">
        <v>10.499999999999979</v>
      </c>
      <c r="DD48" s="568">
        <v>10.599999999999978</v>
      </c>
      <c r="DE48" s="568">
        <v>10.699999999999978</v>
      </c>
      <c r="DF48" s="568">
        <v>10.799999999999978</v>
      </c>
      <c r="DG48" s="568">
        <v>10.899999999999977</v>
      </c>
      <c r="DH48" s="568">
        <v>10.999999999999977</v>
      </c>
      <c r="DI48" s="568">
        <v>11.099999999999977</v>
      </c>
      <c r="DJ48" s="568">
        <v>11.199999999999976</v>
      </c>
      <c r="DK48" s="568">
        <v>11.299999999999976</v>
      </c>
      <c r="DL48" s="568">
        <v>11.399999999999975</v>
      </c>
      <c r="DM48" s="568">
        <v>11.499999999999975</v>
      </c>
      <c r="DN48" s="568">
        <v>11.599999999999975</v>
      </c>
      <c r="DO48" s="568">
        <v>11.699999999999974</v>
      </c>
      <c r="DP48" s="568">
        <v>11.799999999999974</v>
      </c>
      <c r="DQ48" s="568">
        <v>11.899999999999974</v>
      </c>
      <c r="DR48" s="568">
        <v>11.999999999999973</v>
      </c>
      <c r="DS48" s="568">
        <v>12.099999999999973</v>
      </c>
      <c r="DT48" s="568">
        <v>12.199999999999973</v>
      </c>
      <c r="DU48" s="568">
        <v>12.299999999999972</v>
      </c>
      <c r="DV48" s="568">
        <v>12.399999999999972</v>
      </c>
      <c r="DW48" s="568">
        <v>12.499999999999972</v>
      </c>
      <c r="DX48" s="568">
        <v>12.599999999999971</v>
      </c>
      <c r="DY48" s="568">
        <v>12.699999999999971</v>
      </c>
      <c r="DZ48" s="568">
        <v>12.799999999999971</v>
      </c>
      <c r="EA48" s="568">
        <v>12.89999999999997</v>
      </c>
      <c r="EB48" s="568">
        <v>12.99999999999997</v>
      </c>
      <c r="EC48" s="568">
        <v>13.099999999999969</v>
      </c>
      <c r="ED48" s="568">
        <v>13.199999999999969</v>
      </c>
      <c r="EE48" s="568">
        <v>13.299999999999969</v>
      </c>
      <c r="EF48" s="568">
        <v>13.399999999999968</v>
      </c>
      <c r="EG48" s="568">
        <v>13.499999999999968</v>
      </c>
      <c r="EH48" s="568">
        <v>13.599999999999968</v>
      </c>
      <c r="EI48" s="568">
        <v>13.699999999999967</v>
      </c>
      <c r="EJ48" s="568">
        <v>13.799999999999967</v>
      </c>
      <c r="EK48" s="568">
        <v>13.899999999999967</v>
      </c>
      <c r="EL48" s="568">
        <v>13.999999999999966</v>
      </c>
      <c r="EM48" s="568">
        <v>14.099999999999966</v>
      </c>
      <c r="EN48" s="568">
        <v>14.199999999999966</v>
      </c>
      <c r="EO48" s="568">
        <v>14.299999999999965</v>
      </c>
      <c r="EP48" s="568">
        <v>14.399999999999965</v>
      </c>
      <c r="EQ48" s="568">
        <v>14.499999999999964</v>
      </c>
      <c r="ER48" s="568">
        <v>14.599999999999964</v>
      </c>
      <c r="ES48" s="568">
        <v>14.699999999999964</v>
      </c>
      <c r="ET48" s="568">
        <v>14.799999999999963</v>
      </c>
      <c r="EU48" s="568">
        <v>14.899999999999963</v>
      </c>
      <c r="EV48" s="568">
        <v>14.999999999999963</v>
      </c>
      <c r="EW48" s="568">
        <v>15.099999999999962</v>
      </c>
      <c r="EX48" s="568">
        <v>15.199999999999962</v>
      </c>
      <c r="EY48" s="568">
        <v>15.299999999999962</v>
      </c>
      <c r="EZ48" s="568">
        <v>15.399999999999961</v>
      </c>
      <c r="FA48" s="568">
        <v>15.499999999999961</v>
      </c>
      <c r="FB48" s="568">
        <v>15.599999999999961</v>
      </c>
      <c r="FC48" s="568">
        <v>15.69999999999996</v>
      </c>
      <c r="FD48" s="568">
        <v>15.79999999999996</v>
      </c>
      <c r="FE48" s="568">
        <v>15.899999999999959</v>
      </c>
      <c r="FF48" s="568">
        <v>15.999999999999959</v>
      </c>
      <c r="FG48" s="568">
        <v>16.099999999999959</v>
      </c>
      <c r="FH48" s="568">
        <v>16.19999999999996</v>
      </c>
      <c r="FI48" s="568">
        <v>16.299999999999962</v>
      </c>
      <c r="FJ48" s="568">
        <v>16.399999999999963</v>
      </c>
      <c r="FK48" s="568">
        <v>16.499999999999964</v>
      </c>
      <c r="FL48" s="568">
        <v>16.599999999999966</v>
      </c>
      <c r="FM48" s="568">
        <v>16.699999999999967</v>
      </c>
      <c r="FN48" s="568">
        <v>16.799999999999969</v>
      </c>
      <c r="FO48" s="568">
        <v>16.89999999999997</v>
      </c>
      <c r="FP48" s="568">
        <v>16.999999999999972</v>
      </c>
      <c r="FQ48" s="568">
        <v>17.099999999999973</v>
      </c>
      <c r="FR48" s="568">
        <v>17.199999999999974</v>
      </c>
      <c r="FS48" s="568">
        <v>17.299999999999976</v>
      </c>
      <c r="FT48" s="568">
        <v>17.399999999999977</v>
      </c>
      <c r="FU48" s="568">
        <v>17.499999999999979</v>
      </c>
      <c r="FV48" s="568">
        <v>17.59999999999998</v>
      </c>
      <c r="FW48" s="568">
        <v>17.699999999999982</v>
      </c>
      <c r="FX48" s="568">
        <v>17.799999999999983</v>
      </c>
      <c r="FY48" s="568">
        <v>17.899999999999984</v>
      </c>
      <c r="FZ48" s="568">
        <v>17.999999999999986</v>
      </c>
      <c r="GA48" s="568">
        <v>18.099999999999987</v>
      </c>
      <c r="GB48" s="568">
        <v>18.199999999999989</v>
      </c>
      <c r="GC48" s="568">
        <v>18.29999999999999</v>
      </c>
      <c r="GD48" s="568">
        <v>18.399999999999991</v>
      </c>
      <c r="GE48" s="568">
        <v>18.499999999999993</v>
      </c>
      <c r="GF48" s="568">
        <v>18.599999999999994</v>
      </c>
      <c r="GG48" s="568">
        <v>18.699999999999996</v>
      </c>
      <c r="GH48" s="568">
        <v>18.799999999999997</v>
      </c>
      <c r="GI48" s="568">
        <v>18.899999999999999</v>
      </c>
      <c r="GJ48" s="568">
        <v>19</v>
      </c>
      <c r="GK48" s="568">
        <v>19.100000000000001</v>
      </c>
      <c r="GL48" s="568">
        <v>19.200000000000003</v>
      </c>
      <c r="GM48" s="568">
        <v>19.300000000000004</v>
      </c>
      <c r="GN48" s="568">
        <v>19.400000000000006</v>
      </c>
      <c r="GO48" s="568">
        <v>19.500000000000007</v>
      </c>
      <c r="GP48" s="568">
        <v>19.600000000000009</v>
      </c>
      <c r="GQ48" s="568">
        <v>19.70000000000001</v>
      </c>
      <c r="GR48" s="568">
        <v>19.800000000000011</v>
      </c>
      <c r="GS48" s="568">
        <v>19.900000000000013</v>
      </c>
      <c r="GT48" s="568">
        <v>20.000000000000014</v>
      </c>
      <c r="GU48" s="568">
        <v>20.100000000000001</v>
      </c>
      <c r="GV48" s="568">
        <v>20.200000000000003</v>
      </c>
      <c r="GW48" s="568">
        <v>20.300000000000004</v>
      </c>
      <c r="GX48" s="568">
        <v>20.400000000000006</v>
      </c>
      <c r="GY48" s="568">
        <v>20.500000000000007</v>
      </c>
      <c r="GZ48" s="568">
        <v>20.600000000000009</v>
      </c>
      <c r="HA48" s="568">
        <v>20.70000000000001</v>
      </c>
      <c r="HB48" s="568">
        <v>20.800000000000011</v>
      </c>
      <c r="HC48" s="568">
        <v>20.900000000000013</v>
      </c>
      <c r="HD48" s="568">
        <v>21.000000000000014</v>
      </c>
      <c r="HE48" s="568">
        <v>21.100000000000016</v>
      </c>
      <c r="HF48" s="568">
        <v>21.200000000000017</v>
      </c>
      <c r="HG48" s="568">
        <v>21.300000000000018</v>
      </c>
      <c r="HH48" s="568">
        <v>21.40000000000002</v>
      </c>
      <c r="HI48" s="568">
        <v>21.500000000000021</v>
      </c>
      <c r="HJ48" s="568">
        <v>21.600000000000023</v>
      </c>
      <c r="HK48" s="568">
        <v>21.700000000000024</v>
      </c>
      <c r="HL48" s="568">
        <v>21.800000000000026</v>
      </c>
      <c r="HM48" s="568">
        <v>21.900000000000027</v>
      </c>
      <c r="HN48" s="568">
        <v>22.000000000000028</v>
      </c>
      <c r="HO48" s="568">
        <v>22.10000000000003</v>
      </c>
      <c r="HP48" s="568">
        <v>22.200000000000031</v>
      </c>
      <c r="HQ48" s="568">
        <v>22.300000000000033</v>
      </c>
      <c r="HR48" s="568">
        <v>22.400000000000034</v>
      </c>
      <c r="HS48" s="568">
        <v>22.500000000000036</v>
      </c>
      <c r="HT48" s="568">
        <v>22.600000000000037</v>
      </c>
      <c r="HU48" s="568">
        <v>22.700000000000038</v>
      </c>
      <c r="HV48" s="568">
        <v>22.80000000000004</v>
      </c>
      <c r="HW48" s="568">
        <v>22.900000000000041</v>
      </c>
      <c r="HX48" s="568">
        <v>23.000000000000043</v>
      </c>
      <c r="HY48" s="568">
        <v>23.100000000000044</v>
      </c>
      <c r="HZ48" s="568">
        <v>23.200000000000045</v>
      </c>
      <c r="IA48" s="568">
        <v>23.300000000000047</v>
      </c>
      <c r="IB48" s="568">
        <v>23.400000000000048</v>
      </c>
      <c r="IC48" s="568">
        <v>23.50000000000005</v>
      </c>
      <c r="ID48" s="568">
        <v>23.600000000000051</v>
      </c>
      <c r="IE48" s="568">
        <v>23.700000000000053</v>
      </c>
      <c r="IF48" s="568">
        <v>23.800000000000054</v>
      </c>
      <c r="IG48" s="568">
        <v>23.900000000000055</v>
      </c>
      <c r="IH48" s="568">
        <v>24.000000000000057</v>
      </c>
      <c r="II48" s="568">
        <v>24.100000000000058</v>
      </c>
      <c r="IJ48" s="568">
        <v>24.20000000000006</v>
      </c>
      <c r="IK48" s="568">
        <v>24.300000000000061</v>
      </c>
      <c r="IL48" s="568">
        <v>24.400000000000063</v>
      </c>
      <c r="IM48" s="568">
        <v>24.500000000000064</v>
      </c>
      <c r="IN48" s="568">
        <v>24.600000000000065</v>
      </c>
      <c r="IO48" s="568">
        <v>24.700000000000067</v>
      </c>
      <c r="IP48" s="568">
        <v>24.800000000000068</v>
      </c>
      <c r="IQ48" s="568">
        <v>24.90000000000007</v>
      </c>
      <c r="IR48" s="568">
        <v>25.000000000000071</v>
      </c>
      <c r="IS48" s="568">
        <v>25.100000000000072</v>
      </c>
      <c r="IT48" s="568">
        <v>25.200000000000074</v>
      </c>
      <c r="IU48" s="568">
        <v>25.300000000000075</v>
      </c>
      <c r="IV48" s="568">
        <v>25.400000000000077</v>
      </c>
      <c r="IW48" s="568">
        <v>25.500000000000078</v>
      </c>
      <c r="IX48" s="568">
        <v>25.60000000000008</v>
      </c>
      <c r="IY48" s="568">
        <v>25.700000000000081</v>
      </c>
      <c r="IZ48" s="568">
        <v>25.800000000000082</v>
      </c>
      <c r="JA48" s="568">
        <v>25.900000000000084</v>
      </c>
      <c r="JB48" s="568">
        <v>26.000000000000085</v>
      </c>
      <c r="JC48" s="568">
        <v>26.100000000000087</v>
      </c>
      <c r="JD48" s="568">
        <v>26.200000000000088</v>
      </c>
      <c r="JE48" s="568">
        <v>26.30000000000009</v>
      </c>
      <c r="JF48" s="568">
        <v>26.400000000000091</v>
      </c>
      <c r="JG48" s="568">
        <v>26.500000000000092</v>
      </c>
      <c r="JH48" s="568">
        <v>26.600000000000094</v>
      </c>
      <c r="JI48" s="568">
        <v>26.700000000000095</v>
      </c>
      <c r="JJ48" s="568">
        <v>26.800000000000097</v>
      </c>
      <c r="JK48" s="568">
        <v>26.900000000000098</v>
      </c>
      <c r="JL48" s="568">
        <v>27.000000000000099</v>
      </c>
      <c r="JM48" s="568">
        <v>27.100000000000101</v>
      </c>
      <c r="JN48" s="568">
        <v>27.200000000000102</v>
      </c>
      <c r="JO48" s="568">
        <v>27.300000000000104</v>
      </c>
      <c r="JP48" s="568">
        <v>27.400000000000105</v>
      </c>
      <c r="JQ48" s="568">
        <v>27.500000000000107</v>
      </c>
      <c r="JR48" s="568">
        <v>27.600000000000108</v>
      </c>
      <c r="JS48" s="568">
        <v>27.700000000000109</v>
      </c>
      <c r="JT48" s="568">
        <v>27.800000000000111</v>
      </c>
      <c r="JU48" s="568">
        <v>27.900000000000112</v>
      </c>
      <c r="JV48" s="568">
        <v>28.000000000000114</v>
      </c>
      <c r="JW48" s="568">
        <v>28.100000000000115</v>
      </c>
      <c r="JX48" s="568">
        <v>28.200000000000117</v>
      </c>
      <c r="JY48" s="568">
        <v>28.300000000000118</v>
      </c>
      <c r="JZ48" s="568">
        <v>28.400000000000119</v>
      </c>
      <c r="KA48" s="568">
        <v>28.500000000000121</v>
      </c>
      <c r="KB48" s="568">
        <v>28.600000000000122</v>
      </c>
      <c r="KC48" s="568">
        <v>28.700000000000124</v>
      </c>
      <c r="KD48" s="568">
        <v>28.800000000000125</v>
      </c>
      <c r="KE48" s="568">
        <v>28.900000000000126</v>
      </c>
      <c r="KF48" s="568">
        <v>29.000000000000128</v>
      </c>
      <c r="KG48" s="568">
        <v>29.100000000000129</v>
      </c>
      <c r="KH48" s="568">
        <v>29.200000000000131</v>
      </c>
      <c r="KI48" s="568">
        <v>29.300000000000132</v>
      </c>
      <c r="KJ48" s="568">
        <v>29.400000000000134</v>
      </c>
      <c r="KK48" s="568">
        <v>29.500000000000135</v>
      </c>
      <c r="KL48" s="568">
        <v>29.600000000000136</v>
      </c>
      <c r="KM48" s="568">
        <v>29.700000000000138</v>
      </c>
      <c r="KN48" s="568">
        <v>29.800000000000139</v>
      </c>
      <c r="KO48" s="568">
        <v>29.900000000000141</v>
      </c>
      <c r="KP48" s="568">
        <v>30.000000000000142</v>
      </c>
      <c r="KQ48" s="568">
        <v>30.100000000000144</v>
      </c>
      <c r="KR48" s="568">
        <v>30.200000000000145</v>
      </c>
      <c r="KS48" s="568">
        <v>30.300000000000146</v>
      </c>
      <c r="KT48" s="568">
        <v>30.400000000000148</v>
      </c>
      <c r="KU48" s="568">
        <v>30.500000000000149</v>
      </c>
      <c r="KV48" s="568">
        <v>30.600000000000151</v>
      </c>
      <c r="KW48" s="568">
        <v>30.700000000000152</v>
      </c>
      <c r="KX48" s="568">
        <v>30.800000000000153</v>
      </c>
      <c r="KY48" s="568">
        <v>30.900000000000155</v>
      </c>
      <c r="KZ48" s="568">
        <v>31.000000000000156</v>
      </c>
      <c r="LA48" s="568">
        <v>31.100000000000158</v>
      </c>
      <c r="LB48" s="568">
        <v>31.200000000000159</v>
      </c>
      <c r="LC48" s="568">
        <v>31.300000000000161</v>
      </c>
      <c r="LD48" s="568">
        <v>31.400000000000162</v>
      </c>
      <c r="LE48" s="568">
        <v>31.500000000000163</v>
      </c>
      <c r="LF48" s="568">
        <v>31.600000000000165</v>
      </c>
      <c r="LG48" s="568">
        <v>31.700000000000166</v>
      </c>
      <c r="LH48" s="568">
        <v>31.800000000000168</v>
      </c>
      <c r="LI48" s="568">
        <v>31.900000000000169</v>
      </c>
      <c r="LJ48" s="568">
        <v>32.000000000000171</v>
      </c>
      <c r="LK48" s="568">
        <v>32.100000000000172</v>
      </c>
      <c r="LL48" s="568">
        <v>32.200000000000173</v>
      </c>
      <c r="LM48" s="568">
        <v>32.300000000000175</v>
      </c>
      <c r="LN48" s="568">
        <v>32.400000000000176</v>
      </c>
      <c r="LO48" s="568">
        <v>32.500000000000178</v>
      </c>
      <c r="LP48" s="568">
        <v>32.600000000000179</v>
      </c>
      <c r="LQ48" s="568">
        <v>32.70000000000018</v>
      </c>
      <c r="LR48" s="568">
        <v>32.800000000000182</v>
      </c>
      <c r="LS48" s="568">
        <v>32.900000000000183</v>
      </c>
      <c r="LT48" s="568">
        <v>33.000000000000185</v>
      </c>
      <c r="LU48" s="568">
        <v>33.100000000000186</v>
      </c>
      <c r="LV48" s="568">
        <v>33.200000000000188</v>
      </c>
      <c r="LW48" s="568">
        <v>33.300000000000189</v>
      </c>
      <c r="LX48" s="568">
        <v>33.40000000000019</v>
      </c>
      <c r="LY48" s="568">
        <v>33.500000000000192</v>
      </c>
      <c r="LZ48" s="568">
        <v>33.600000000000193</v>
      </c>
      <c r="MA48" s="568">
        <v>33.700000000000195</v>
      </c>
      <c r="MB48" s="568">
        <v>33.800000000000196</v>
      </c>
      <c r="MC48" s="568">
        <v>33.900000000000198</v>
      </c>
      <c r="MD48" s="568">
        <v>34.000000000000199</v>
      </c>
      <c r="ME48" s="568">
        <v>34.1000000000002</v>
      </c>
      <c r="MF48" s="568">
        <v>34.200000000000202</v>
      </c>
      <c r="MG48" s="568">
        <v>34.300000000000203</v>
      </c>
      <c r="MH48" s="568">
        <v>34.400000000000205</v>
      </c>
      <c r="MI48" s="568">
        <v>34.500000000000206</v>
      </c>
      <c r="MJ48" s="568">
        <v>34.600000000000207</v>
      </c>
      <c r="MK48" s="568">
        <v>34.700000000000209</v>
      </c>
      <c r="ML48" s="568">
        <v>34.80000000000021</v>
      </c>
      <c r="MM48" s="568">
        <v>34.900000000000212</v>
      </c>
      <c r="MN48" s="568">
        <v>35.000000000000213</v>
      </c>
      <c r="MO48" s="568">
        <v>35.100000000000215</v>
      </c>
      <c r="MP48" s="568">
        <v>35.200000000000216</v>
      </c>
      <c r="MQ48" s="568">
        <v>35.300000000000217</v>
      </c>
      <c r="MR48" s="568">
        <v>35.400000000000219</v>
      </c>
      <c r="MS48" s="568">
        <v>35.50000000000022</v>
      </c>
      <c r="MT48" s="568">
        <v>35.600000000000222</v>
      </c>
      <c r="MU48" s="568">
        <v>35.700000000000223</v>
      </c>
      <c r="MV48" s="568">
        <v>35.800000000000225</v>
      </c>
      <c r="MW48" s="568">
        <v>35.900000000000226</v>
      </c>
      <c r="MX48" s="568">
        <v>36.000000000000227</v>
      </c>
      <c r="MY48" s="568">
        <v>36.100000000000229</v>
      </c>
      <c r="MZ48" s="568">
        <v>36.20000000000023</v>
      </c>
      <c r="NA48" s="568">
        <v>36.300000000000232</v>
      </c>
      <c r="NB48" s="568">
        <v>36.400000000000233</v>
      </c>
      <c r="NC48" s="568">
        <v>36.500000000000234</v>
      </c>
      <c r="ND48" s="568">
        <v>36.600000000000236</v>
      </c>
      <c r="NE48" s="568">
        <v>36.700000000000237</v>
      </c>
      <c r="NF48" s="568">
        <v>36.800000000000239</v>
      </c>
      <c r="NG48" s="568">
        <v>36.90000000000024</v>
      </c>
      <c r="NH48" s="568">
        <v>37.000000000000242</v>
      </c>
      <c r="NI48" s="568">
        <v>37.100000000000243</v>
      </c>
      <c r="NJ48" s="568">
        <v>37.200000000000244</v>
      </c>
      <c r="NK48" s="568">
        <v>37.300000000000246</v>
      </c>
      <c r="NL48" s="568">
        <v>37.400000000000247</v>
      </c>
      <c r="NM48" s="568">
        <v>37.500000000000249</v>
      </c>
      <c r="NN48" s="568">
        <v>37.60000000000025</v>
      </c>
      <c r="NO48" s="568">
        <v>37.700000000000252</v>
      </c>
      <c r="NP48" s="568">
        <v>37.800000000000253</v>
      </c>
      <c r="NQ48" s="568">
        <v>37.900000000000254</v>
      </c>
      <c r="NR48" s="568">
        <v>38.000000000000256</v>
      </c>
      <c r="NS48" s="568">
        <v>38.100000000000257</v>
      </c>
      <c r="NT48" s="568">
        <v>38.200000000000259</v>
      </c>
      <c r="NU48" s="568">
        <v>38.30000000000026</v>
      </c>
      <c r="NV48" s="568">
        <v>38.400000000000261</v>
      </c>
      <c r="NW48" s="568">
        <v>38.500000000000263</v>
      </c>
      <c r="NX48" s="568">
        <v>38.600000000000264</v>
      </c>
      <c r="NY48" s="568">
        <v>38.700000000000266</v>
      </c>
      <c r="NZ48" s="568">
        <v>38.800000000000267</v>
      </c>
      <c r="OA48" s="568">
        <v>38.900000000000269</v>
      </c>
      <c r="OB48" s="568">
        <v>39.00000000000027</v>
      </c>
      <c r="OC48" s="568">
        <v>39.100000000000271</v>
      </c>
      <c r="OD48" s="568">
        <v>39.200000000000273</v>
      </c>
      <c r="OE48" s="568">
        <v>39.300000000000274</v>
      </c>
      <c r="OF48" s="568">
        <v>39.400000000000276</v>
      </c>
      <c r="OG48" s="568">
        <v>39.500000000000277</v>
      </c>
      <c r="OH48" s="568">
        <v>39.600000000000279</v>
      </c>
      <c r="OI48" s="568">
        <v>39.70000000000028</v>
      </c>
      <c r="OJ48" s="568">
        <v>39.800000000000281</v>
      </c>
      <c r="OK48" s="568">
        <v>39.900000000000283</v>
      </c>
      <c r="OL48" s="568">
        <v>40.000000000000284</v>
      </c>
      <c r="OM48" s="568">
        <v>40.1</v>
      </c>
      <c r="ON48" s="568">
        <v>40.200000000000003</v>
      </c>
      <c r="OO48" s="568">
        <v>40.300000000000004</v>
      </c>
      <c r="OP48" s="568">
        <v>40.400000000000006</v>
      </c>
      <c r="OQ48" s="568">
        <v>40.500000000000007</v>
      </c>
      <c r="OR48" s="568">
        <v>40.600000000000009</v>
      </c>
      <c r="OS48" s="568">
        <v>40.70000000000001</v>
      </c>
      <c r="OT48" s="568">
        <v>40.800000000000011</v>
      </c>
      <c r="OU48" s="568">
        <v>40.900000000000013</v>
      </c>
      <c r="OV48" s="568">
        <v>41.000000000000014</v>
      </c>
      <c r="OW48" s="568">
        <v>41.100000000000016</v>
      </c>
      <c r="OX48" s="568">
        <v>41.200000000000017</v>
      </c>
      <c r="OY48" s="568">
        <v>41.300000000000018</v>
      </c>
      <c r="OZ48" s="568">
        <v>41.40000000000002</v>
      </c>
      <c r="PA48" s="568">
        <v>41.500000000000021</v>
      </c>
      <c r="PB48" s="568">
        <v>41.600000000000023</v>
      </c>
      <c r="PC48" s="568">
        <v>41.700000000000024</v>
      </c>
      <c r="PD48" s="568">
        <v>41.800000000000026</v>
      </c>
      <c r="PE48" s="568">
        <v>41.900000000000027</v>
      </c>
      <c r="PF48" s="568">
        <v>42.000000000000028</v>
      </c>
      <c r="PG48" s="568">
        <v>42.10000000000003</v>
      </c>
      <c r="PH48" s="568">
        <v>42.200000000000031</v>
      </c>
      <c r="PI48" s="568">
        <v>42.300000000000033</v>
      </c>
      <c r="PJ48" s="568">
        <v>42.400000000000034</v>
      </c>
      <c r="PK48" s="568">
        <v>42.500000000000036</v>
      </c>
      <c r="PL48" s="568">
        <v>42.600000000000037</v>
      </c>
      <c r="PM48" s="568">
        <v>42.700000000000038</v>
      </c>
      <c r="PN48" s="568">
        <v>42.80000000000004</v>
      </c>
      <c r="PO48" s="568">
        <v>42.900000000000041</v>
      </c>
      <c r="PP48" s="568">
        <v>43.000000000000043</v>
      </c>
      <c r="PQ48" s="568">
        <v>43.100000000000044</v>
      </c>
      <c r="PR48" s="568">
        <v>43.200000000000045</v>
      </c>
      <c r="PS48" s="568">
        <v>43.300000000000047</v>
      </c>
      <c r="PT48" s="568">
        <v>43.400000000000048</v>
      </c>
      <c r="PU48" s="568">
        <v>43.50000000000005</v>
      </c>
      <c r="PV48" s="568">
        <v>43.600000000000051</v>
      </c>
      <c r="PW48" s="568">
        <v>43.700000000000053</v>
      </c>
      <c r="PX48" s="568">
        <v>43.800000000000054</v>
      </c>
      <c r="PY48" s="568">
        <v>43.900000000000055</v>
      </c>
      <c r="PZ48" s="568">
        <v>44.000000000000057</v>
      </c>
      <c r="QA48" s="568">
        <v>44.100000000000058</v>
      </c>
      <c r="QB48" s="568">
        <v>44.20000000000006</v>
      </c>
      <c r="QC48" s="568">
        <v>44.300000000000061</v>
      </c>
      <c r="QD48" s="568">
        <v>44.400000000000063</v>
      </c>
      <c r="QE48" s="568">
        <v>44.500000000000064</v>
      </c>
      <c r="QF48" s="568">
        <v>44.600000000000065</v>
      </c>
      <c r="QG48" s="568">
        <v>44.700000000000067</v>
      </c>
      <c r="QH48" s="568">
        <v>44.800000000000068</v>
      </c>
      <c r="QI48" s="568">
        <v>44.90000000000007</v>
      </c>
      <c r="QJ48" s="568">
        <v>45.000000000000071</v>
      </c>
      <c r="QK48" s="568">
        <v>45.100000000000072</v>
      </c>
      <c r="QL48" s="568">
        <v>45.200000000000074</v>
      </c>
      <c r="QM48" s="568">
        <v>45.300000000000075</v>
      </c>
      <c r="QN48" s="568">
        <v>45.400000000000077</v>
      </c>
      <c r="QO48" s="568">
        <v>45.500000000000078</v>
      </c>
      <c r="QP48" s="568">
        <v>45.60000000000008</v>
      </c>
      <c r="QQ48" s="568">
        <v>45.700000000000081</v>
      </c>
      <c r="QR48" s="568">
        <v>45.800000000000082</v>
      </c>
      <c r="QS48" s="568">
        <v>45.900000000000084</v>
      </c>
      <c r="QT48" s="568">
        <v>46.000000000000085</v>
      </c>
      <c r="QU48" s="568">
        <v>46.100000000000087</v>
      </c>
      <c r="QV48" s="568">
        <v>46.200000000000088</v>
      </c>
      <c r="QW48" s="568">
        <v>46.30000000000009</v>
      </c>
      <c r="QX48" s="568">
        <v>46.400000000000091</v>
      </c>
      <c r="QY48" s="568">
        <v>46.500000000000092</v>
      </c>
      <c r="QZ48" s="568">
        <v>46.600000000000094</v>
      </c>
      <c r="RA48" s="568">
        <v>46.700000000000095</v>
      </c>
      <c r="RB48" s="568">
        <v>46.800000000000097</v>
      </c>
      <c r="RC48" s="568">
        <v>46.900000000000098</v>
      </c>
      <c r="RD48" s="568">
        <v>47.000000000000099</v>
      </c>
      <c r="RE48" s="568">
        <v>47.100000000000101</v>
      </c>
      <c r="RF48" s="568">
        <v>47.200000000000102</v>
      </c>
      <c r="RG48" s="568">
        <v>47.300000000000104</v>
      </c>
      <c r="RH48" s="568">
        <v>47.400000000000105</v>
      </c>
      <c r="RI48" s="568">
        <v>47.500000000000107</v>
      </c>
      <c r="RJ48" s="568">
        <v>47.600000000000108</v>
      </c>
      <c r="RK48" s="568">
        <v>47.700000000000109</v>
      </c>
      <c r="RL48" s="568">
        <v>47.800000000000111</v>
      </c>
      <c r="RM48" s="568">
        <v>47.900000000000112</v>
      </c>
      <c r="RN48" s="568">
        <v>48.000000000000114</v>
      </c>
      <c r="RO48" s="568">
        <v>48.100000000000115</v>
      </c>
      <c r="RP48" s="568">
        <v>48.200000000000117</v>
      </c>
      <c r="RQ48" s="568">
        <v>48.300000000000118</v>
      </c>
      <c r="RR48" s="568">
        <v>48.400000000000119</v>
      </c>
      <c r="RS48" s="568">
        <v>48.500000000000121</v>
      </c>
      <c r="RT48" s="568">
        <v>48.600000000000122</v>
      </c>
      <c r="RU48" s="568">
        <v>48.700000000000124</v>
      </c>
      <c r="RV48" s="568">
        <v>48.800000000000125</v>
      </c>
      <c r="RW48" s="568">
        <v>48.900000000000126</v>
      </c>
      <c r="RX48" s="568">
        <v>49.000000000000128</v>
      </c>
      <c r="RY48" s="568">
        <v>49.100000000000129</v>
      </c>
      <c r="RZ48" s="568">
        <v>49.200000000000131</v>
      </c>
      <c r="SA48" s="568">
        <v>49.300000000000132</v>
      </c>
      <c r="SB48" s="568">
        <v>49.400000000000134</v>
      </c>
      <c r="SC48" s="568">
        <v>49.500000000000135</v>
      </c>
      <c r="SD48" s="568">
        <v>49.600000000000136</v>
      </c>
      <c r="SE48" s="568">
        <v>49.700000000000138</v>
      </c>
      <c r="SF48" s="568">
        <v>49.800000000000139</v>
      </c>
      <c r="SG48" s="568">
        <v>49.900000000000141</v>
      </c>
      <c r="SH48" s="568">
        <v>50.000000000000142</v>
      </c>
      <c r="SI48" s="568">
        <v>50.100000000000144</v>
      </c>
      <c r="SJ48" s="568">
        <v>50.200000000000145</v>
      </c>
      <c r="SK48" s="568">
        <v>50.300000000000146</v>
      </c>
      <c r="SL48" s="568">
        <v>50.400000000000148</v>
      </c>
      <c r="SM48" s="568">
        <v>50.500000000000149</v>
      </c>
      <c r="SN48" s="568">
        <v>50.600000000000151</v>
      </c>
      <c r="SO48" s="568">
        <v>50.700000000000152</v>
      </c>
      <c r="SP48" s="568">
        <v>50.800000000000153</v>
      </c>
      <c r="SQ48" s="568">
        <v>50.900000000000155</v>
      </c>
      <c r="SR48" s="568">
        <v>51.000000000000156</v>
      </c>
      <c r="SS48" s="568">
        <v>51.100000000000158</v>
      </c>
      <c r="ST48" s="568">
        <v>51.200000000000159</v>
      </c>
      <c r="SU48" s="568">
        <v>51.300000000000161</v>
      </c>
      <c r="SV48" s="568">
        <v>51.400000000000162</v>
      </c>
      <c r="SW48" s="568">
        <v>51.500000000000163</v>
      </c>
      <c r="SX48" s="568">
        <v>51.600000000000165</v>
      </c>
      <c r="SY48" s="568">
        <v>51.700000000000166</v>
      </c>
      <c r="SZ48" s="568">
        <v>51.800000000000168</v>
      </c>
      <c r="TA48" s="568">
        <v>51.900000000000169</v>
      </c>
      <c r="TB48" s="568">
        <v>52.000000000000171</v>
      </c>
      <c r="TC48" s="568">
        <v>52.100000000000172</v>
      </c>
      <c r="TD48" s="568">
        <v>52.200000000000173</v>
      </c>
      <c r="TE48" s="568">
        <v>52.300000000000175</v>
      </c>
      <c r="TF48" s="568">
        <v>52.400000000000176</v>
      </c>
      <c r="TG48" s="568">
        <v>52.500000000000178</v>
      </c>
      <c r="TH48" s="568">
        <v>52.600000000000179</v>
      </c>
      <c r="TI48" s="568">
        <v>52.70000000000018</v>
      </c>
      <c r="TJ48" s="568">
        <v>52.800000000000182</v>
      </c>
      <c r="TK48" s="568">
        <v>52.900000000000183</v>
      </c>
      <c r="TL48" s="568">
        <v>53.000000000000185</v>
      </c>
      <c r="TM48" s="568">
        <v>53.100000000000186</v>
      </c>
      <c r="TN48" s="568">
        <v>53.200000000000188</v>
      </c>
      <c r="TO48" s="568">
        <v>53.300000000000189</v>
      </c>
      <c r="TP48" s="568">
        <v>53.40000000000019</v>
      </c>
      <c r="TQ48" s="568">
        <v>53.500000000000192</v>
      </c>
      <c r="TR48" s="568">
        <v>53.600000000000193</v>
      </c>
      <c r="TS48" s="568">
        <v>53.700000000000195</v>
      </c>
      <c r="TT48" s="568">
        <v>53.800000000000196</v>
      </c>
      <c r="TU48" s="568">
        <v>53.900000000000198</v>
      </c>
      <c r="TV48" s="568">
        <v>54.000000000000199</v>
      </c>
      <c r="TW48" s="568">
        <v>54.1000000000002</v>
      </c>
      <c r="TX48" s="568">
        <v>54.200000000000202</v>
      </c>
      <c r="TY48" s="568">
        <v>54.300000000000203</v>
      </c>
      <c r="TZ48" s="568">
        <v>54.400000000000205</v>
      </c>
      <c r="UA48" s="568">
        <v>54.500000000000206</v>
      </c>
      <c r="UB48" s="568">
        <v>54.600000000000207</v>
      </c>
      <c r="UC48" s="568">
        <v>54.700000000000209</v>
      </c>
      <c r="UD48" s="568">
        <v>54.80000000000021</v>
      </c>
      <c r="UE48" s="568">
        <v>54.900000000000212</v>
      </c>
      <c r="UF48" s="568">
        <v>55.000000000000213</v>
      </c>
      <c r="UG48" s="568">
        <v>55.100000000000215</v>
      </c>
      <c r="UH48" s="568">
        <v>55.200000000000216</v>
      </c>
      <c r="UI48" s="568">
        <v>55.300000000000217</v>
      </c>
      <c r="UJ48" s="568">
        <v>55.400000000000219</v>
      </c>
      <c r="UK48" s="568">
        <v>55.50000000000022</v>
      </c>
      <c r="UL48" s="568">
        <v>55.600000000000222</v>
      </c>
      <c r="UM48" s="568">
        <v>55.700000000000223</v>
      </c>
      <c r="UN48" s="568">
        <v>55.800000000000225</v>
      </c>
      <c r="UO48" s="568">
        <v>55.900000000000226</v>
      </c>
      <c r="UP48" s="568">
        <v>56.000000000000227</v>
      </c>
      <c r="UQ48" s="568">
        <v>56.100000000000229</v>
      </c>
      <c r="UR48" s="568">
        <v>56.20000000000023</v>
      </c>
      <c r="US48" s="568">
        <v>56.300000000000232</v>
      </c>
      <c r="UT48" s="568">
        <v>56.400000000000233</v>
      </c>
      <c r="UU48" s="568">
        <v>56.500000000000234</v>
      </c>
      <c r="UV48" s="568">
        <v>56.600000000000236</v>
      </c>
      <c r="UW48" s="568">
        <v>56.700000000000237</v>
      </c>
      <c r="UX48" s="568">
        <v>56.800000000000239</v>
      </c>
      <c r="UY48" s="568">
        <v>56.90000000000024</v>
      </c>
      <c r="UZ48" s="568">
        <v>57.000000000000242</v>
      </c>
      <c r="VA48" s="568">
        <v>57.100000000000243</v>
      </c>
      <c r="VB48" s="568">
        <v>57.200000000000244</v>
      </c>
      <c r="VC48" s="568">
        <v>57.300000000000246</v>
      </c>
      <c r="VD48" s="568">
        <v>57.400000000000247</v>
      </c>
      <c r="VE48" s="568">
        <v>57.500000000000249</v>
      </c>
      <c r="VF48" s="568">
        <v>57.60000000000025</v>
      </c>
      <c r="VG48" s="568">
        <v>57.700000000000252</v>
      </c>
      <c r="VH48" s="568">
        <v>57.800000000000253</v>
      </c>
      <c r="VI48" s="568">
        <v>57.900000000000254</v>
      </c>
      <c r="VJ48" s="568">
        <v>58.000000000000256</v>
      </c>
      <c r="VK48" s="568">
        <v>58.100000000000257</v>
      </c>
      <c r="VL48" s="568">
        <v>58.200000000000259</v>
      </c>
      <c r="VM48" s="568">
        <v>58.30000000000026</v>
      </c>
      <c r="VN48" s="568">
        <v>58.400000000000261</v>
      </c>
      <c r="VO48" s="568">
        <v>58.500000000000263</v>
      </c>
      <c r="VP48" s="568">
        <v>58.600000000000264</v>
      </c>
      <c r="VQ48" s="568">
        <v>58.700000000000266</v>
      </c>
      <c r="VR48" s="568">
        <v>58.800000000000267</v>
      </c>
      <c r="VS48" s="568">
        <v>58.900000000000269</v>
      </c>
      <c r="VT48" s="568">
        <v>59.00000000000027</v>
      </c>
      <c r="VU48" s="568">
        <v>59.100000000000271</v>
      </c>
      <c r="VV48" s="568">
        <v>59.200000000000273</v>
      </c>
      <c r="VW48" s="568">
        <v>59.300000000000274</v>
      </c>
      <c r="VX48" s="568">
        <v>59.400000000000276</v>
      </c>
      <c r="VY48" s="568">
        <v>59.500000000000277</v>
      </c>
      <c r="VZ48" s="568">
        <v>59.600000000000279</v>
      </c>
      <c r="WA48" s="568">
        <v>59.70000000000028</v>
      </c>
      <c r="WB48" s="568">
        <v>59.800000000000281</v>
      </c>
      <c r="WC48" s="568">
        <v>59.900000000000283</v>
      </c>
      <c r="WD48" s="568">
        <v>60.000000000000284</v>
      </c>
      <c r="WE48" s="568">
        <v>60.1</v>
      </c>
      <c r="WF48" s="568">
        <v>60.2</v>
      </c>
      <c r="WG48" s="568">
        <v>60.300000000000004</v>
      </c>
      <c r="WH48" s="568">
        <v>60.400000000000006</v>
      </c>
      <c r="WI48" s="568">
        <v>60.500000000000007</v>
      </c>
      <c r="WJ48" s="568">
        <v>60.600000000000009</v>
      </c>
      <c r="WK48" s="568">
        <v>60.70000000000001</v>
      </c>
      <c r="WL48" s="568">
        <v>60.800000000000011</v>
      </c>
      <c r="WM48" s="568">
        <v>60.900000000000013</v>
      </c>
      <c r="WN48" s="568">
        <v>61.000000000000014</v>
      </c>
      <c r="WO48" s="568">
        <v>61.100000000000016</v>
      </c>
      <c r="WP48" s="568">
        <v>61.200000000000017</v>
      </c>
      <c r="WQ48" s="568">
        <v>61.300000000000018</v>
      </c>
      <c r="WR48" s="568">
        <v>61.40000000000002</v>
      </c>
      <c r="WS48" s="568">
        <v>61.500000000000021</v>
      </c>
      <c r="WT48" s="568">
        <v>61.600000000000023</v>
      </c>
      <c r="WU48" s="568">
        <v>61.700000000000024</v>
      </c>
      <c r="WV48" s="568">
        <v>61.800000000000026</v>
      </c>
      <c r="WW48" s="568">
        <v>61.900000000000027</v>
      </c>
      <c r="WX48" s="568">
        <v>62.000000000000028</v>
      </c>
      <c r="WY48" s="568">
        <v>62.10000000000003</v>
      </c>
      <c r="WZ48" s="568">
        <v>62.200000000000031</v>
      </c>
      <c r="XA48" s="568">
        <v>62.300000000000033</v>
      </c>
      <c r="XB48" s="568">
        <v>62.400000000000034</v>
      </c>
      <c r="XC48" s="568">
        <v>62.500000000000036</v>
      </c>
      <c r="XD48" s="568">
        <v>62.600000000000037</v>
      </c>
      <c r="XE48" s="568">
        <v>62.700000000000038</v>
      </c>
      <c r="XF48" s="568">
        <v>62.80000000000004</v>
      </c>
      <c r="XG48" s="568">
        <v>62.900000000000041</v>
      </c>
      <c r="XH48" s="568">
        <v>63.000000000000043</v>
      </c>
      <c r="XI48" s="568">
        <v>63.100000000000044</v>
      </c>
      <c r="XJ48" s="568">
        <v>63.200000000000045</v>
      </c>
      <c r="XK48" s="568">
        <v>63.300000000000047</v>
      </c>
      <c r="XL48" s="568">
        <v>63.400000000000048</v>
      </c>
      <c r="XM48" s="568">
        <v>63.50000000000005</v>
      </c>
      <c r="XN48" s="568">
        <v>63.600000000000051</v>
      </c>
      <c r="XO48" s="568">
        <v>63.700000000000053</v>
      </c>
      <c r="XP48" s="568">
        <v>63.800000000000054</v>
      </c>
      <c r="XQ48" s="568">
        <v>63.900000000000055</v>
      </c>
      <c r="XR48" s="568">
        <v>64.000000000000057</v>
      </c>
      <c r="XS48" s="568">
        <v>64.100000000000051</v>
      </c>
      <c r="XT48" s="568">
        <v>64.200000000000045</v>
      </c>
      <c r="XU48" s="568">
        <v>64.30000000000004</v>
      </c>
      <c r="XV48" s="568">
        <v>64.400000000000034</v>
      </c>
      <c r="XW48" s="568">
        <v>64.500000000000028</v>
      </c>
      <c r="XX48" s="568">
        <v>64.600000000000023</v>
      </c>
      <c r="XY48" s="568">
        <v>64.700000000000017</v>
      </c>
      <c r="XZ48" s="568">
        <v>64.800000000000011</v>
      </c>
      <c r="YA48" s="568">
        <v>64.900000000000006</v>
      </c>
      <c r="YB48" s="568">
        <v>65</v>
      </c>
      <c r="YC48" s="568">
        <v>65.099999999999994</v>
      </c>
      <c r="YD48" s="568">
        <v>65.199999999999989</v>
      </c>
      <c r="YE48" s="568">
        <v>65.299999999999983</v>
      </c>
      <c r="YF48" s="568">
        <v>65.399999999999977</v>
      </c>
      <c r="YG48" s="568">
        <v>65.499999999999972</v>
      </c>
      <c r="YH48" s="568">
        <v>65.599999999999966</v>
      </c>
      <c r="YI48" s="568">
        <v>65.69999999999996</v>
      </c>
      <c r="YJ48" s="568">
        <v>65.799999999999955</v>
      </c>
      <c r="YK48" s="568">
        <v>65.899999999999949</v>
      </c>
      <c r="YL48" s="568">
        <v>65.999999999999943</v>
      </c>
      <c r="YM48" s="568">
        <v>66.099999999999937</v>
      </c>
      <c r="YN48" s="568">
        <v>66.199999999999932</v>
      </c>
      <c r="YO48" s="568">
        <v>66.299999999999926</v>
      </c>
      <c r="YP48" s="568">
        <v>66.39999999999992</v>
      </c>
      <c r="YQ48" s="568">
        <v>66.499999999999915</v>
      </c>
      <c r="YR48" s="568">
        <v>66.599999999999909</v>
      </c>
      <c r="YS48" s="568">
        <v>66.699999999999903</v>
      </c>
      <c r="YT48" s="568">
        <v>66.799999999999898</v>
      </c>
      <c r="YU48" s="568">
        <v>66.899999999999892</v>
      </c>
      <c r="YV48" s="568">
        <v>66.999999999999886</v>
      </c>
      <c r="YW48" s="568">
        <v>67.099999999999881</v>
      </c>
      <c r="YX48" s="568">
        <v>67.199999999999875</v>
      </c>
      <c r="YY48" s="568">
        <v>67.299999999999869</v>
      </c>
      <c r="YZ48" s="568">
        <v>67.399999999999864</v>
      </c>
      <c r="ZA48" s="568">
        <v>67.499999999999858</v>
      </c>
      <c r="ZB48" s="568">
        <v>67.599999999999852</v>
      </c>
      <c r="ZC48" s="568">
        <v>67.699999999999847</v>
      </c>
      <c r="ZD48" s="568">
        <v>67.799999999999841</v>
      </c>
      <c r="ZE48" s="568">
        <v>67.899999999999835</v>
      </c>
      <c r="ZF48" s="568">
        <v>67.999999999999829</v>
      </c>
      <c r="ZG48" s="568">
        <v>68.099999999999824</v>
      </c>
      <c r="ZH48" s="568">
        <v>68.199999999999818</v>
      </c>
      <c r="ZI48" s="568">
        <v>68.299999999999812</v>
      </c>
      <c r="ZJ48" s="568">
        <v>68.399999999999807</v>
      </c>
      <c r="ZK48" s="568">
        <v>68.499999999999801</v>
      </c>
      <c r="ZL48" s="568">
        <v>68.599999999999795</v>
      </c>
      <c r="ZM48" s="568">
        <v>68.69999999999979</v>
      </c>
      <c r="ZN48" s="568">
        <v>68.799999999999784</v>
      </c>
      <c r="ZO48" s="568">
        <v>68.899999999999778</v>
      </c>
      <c r="ZP48" s="568">
        <v>68.999999999999773</v>
      </c>
      <c r="ZQ48" s="568">
        <v>69.099999999999767</v>
      </c>
      <c r="ZR48" s="568">
        <v>69.199999999999761</v>
      </c>
      <c r="ZS48" s="568">
        <v>69.299999999999756</v>
      </c>
      <c r="ZT48" s="568">
        <v>69.39999999999975</v>
      </c>
      <c r="ZU48" s="568">
        <v>69.499999999999744</v>
      </c>
      <c r="ZV48" s="568">
        <v>69.599999999999739</v>
      </c>
      <c r="ZW48" s="568">
        <v>69.699999999999733</v>
      </c>
      <c r="ZX48" s="568">
        <v>69.799999999999727</v>
      </c>
      <c r="ZY48" s="568">
        <v>69.899999999999721</v>
      </c>
      <c r="ZZ48" s="568">
        <v>69.999999999999716</v>
      </c>
      <c r="AAA48" s="568">
        <v>70.09999999999971</v>
      </c>
      <c r="AAB48" s="568">
        <v>70.199999999999704</v>
      </c>
      <c r="AAC48" s="568">
        <v>70.299999999999699</v>
      </c>
      <c r="AAD48" s="568">
        <v>70.399999999999693</v>
      </c>
      <c r="AAE48" s="568">
        <v>70.499999999999687</v>
      </c>
      <c r="AAF48" s="568">
        <v>70.599999999999682</v>
      </c>
      <c r="AAG48" s="568">
        <v>70.699999999999676</v>
      </c>
      <c r="AAH48" s="568">
        <v>70.79999999999967</v>
      </c>
      <c r="AAI48" s="568">
        <v>70.899999999999665</v>
      </c>
      <c r="AAJ48" s="568">
        <v>70.999999999999659</v>
      </c>
      <c r="AAK48" s="568">
        <v>71.099999999999653</v>
      </c>
      <c r="AAL48" s="568">
        <v>71.199999999999648</v>
      </c>
      <c r="AAM48" s="568">
        <v>71.299999999999642</v>
      </c>
      <c r="AAN48" s="568">
        <v>71.399999999999636</v>
      </c>
      <c r="AAO48" s="568">
        <v>71.499999999999631</v>
      </c>
      <c r="AAP48" s="568">
        <v>71.599999999999625</v>
      </c>
      <c r="AAQ48" s="568">
        <v>71.699999999999619</v>
      </c>
      <c r="AAR48" s="568">
        <v>71.799999999999613</v>
      </c>
      <c r="AAS48" s="568">
        <v>71.899999999999608</v>
      </c>
      <c r="AAT48" s="568">
        <v>71.999999999999602</v>
      </c>
      <c r="AAU48" s="568">
        <v>72.099999999999596</v>
      </c>
      <c r="AAV48" s="568">
        <v>72.199999999999591</v>
      </c>
      <c r="AAW48" s="568">
        <v>72.299999999999585</v>
      </c>
      <c r="AAX48" s="568">
        <v>72.399999999999579</v>
      </c>
      <c r="AAY48" s="568">
        <v>72.499999999999574</v>
      </c>
      <c r="AAZ48" s="568">
        <v>72.599999999999568</v>
      </c>
      <c r="ABA48" s="568">
        <v>72.699999999999562</v>
      </c>
      <c r="ABB48" s="568">
        <v>72.799999999999557</v>
      </c>
      <c r="ABC48" s="568">
        <v>72.899999999999551</v>
      </c>
      <c r="ABD48" s="568">
        <v>72.999999999999545</v>
      </c>
      <c r="ABE48" s="568">
        <v>73.09999999999954</v>
      </c>
      <c r="ABF48" s="568">
        <v>73.199999999999534</v>
      </c>
      <c r="ABG48" s="568">
        <v>73.299999999999528</v>
      </c>
      <c r="ABH48" s="568">
        <v>73.399999999999523</v>
      </c>
      <c r="ABI48" s="568">
        <v>73.499999999999517</v>
      </c>
      <c r="ABJ48" s="568">
        <v>73.599999999999511</v>
      </c>
      <c r="ABK48" s="568">
        <v>73.699999999999505</v>
      </c>
      <c r="ABL48" s="568">
        <v>73.7999999999995</v>
      </c>
      <c r="ABM48" s="568">
        <v>73.899999999999494</v>
      </c>
      <c r="ABN48" s="568">
        <v>73.999999999999488</v>
      </c>
      <c r="ABO48" s="568">
        <v>74.099999999999483</v>
      </c>
      <c r="ABP48" s="568">
        <v>74.199999999999477</v>
      </c>
      <c r="ABQ48" s="568">
        <v>74.299999999999471</v>
      </c>
      <c r="ABR48" s="568">
        <v>74.399999999999466</v>
      </c>
      <c r="ABS48" s="568">
        <v>74.49999999999946</v>
      </c>
      <c r="ABT48" s="568">
        <v>74.599999999999454</v>
      </c>
      <c r="ABU48" s="568">
        <v>74.699999999999449</v>
      </c>
      <c r="ABV48" s="568">
        <v>74.799999999999443</v>
      </c>
      <c r="ABW48" s="568">
        <v>74.899999999999437</v>
      </c>
      <c r="ABX48" s="568">
        <v>74.999999999999432</v>
      </c>
      <c r="ABY48" s="568">
        <v>75.099999999999426</v>
      </c>
      <c r="ABZ48" s="568">
        <v>75.19999999999942</v>
      </c>
      <c r="ACA48" s="568">
        <v>75.299999999999415</v>
      </c>
      <c r="ACB48" s="568">
        <v>75.399999999999409</v>
      </c>
      <c r="ACC48" s="568">
        <v>75.499999999999403</v>
      </c>
      <c r="ACD48" s="568">
        <v>75.599999999999397</v>
      </c>
      <c r="ACE48" s="568">
        <v>75.699999999999392</v>
      </c>
      <c r="ACF48" s="568">
        <v>75.799999999999386</v>
      </c>
      <c r="ACG48" s="568">
        <v>75.89999999999938</v>
      </c>
      <c r="ACH48" s="568">
        <v>75.999999999999375</v>
      </c>
      <c r="ACI48" s="568">
        <v>76.099999999999369</v>
      </c>
      <c r="ACJ48" s="568">
        <v>76.199999999999363</v>
      </c>
      <c r="ACK48" s="568">
        <v>76.299999999999358</v>
      </c>
      <c r="ACL48" s="568">
        <v>76.399999999999352</v>
      </c>
      <c r="ACM48" s="568">
        <v>76.499999999999346</v>
      </c>
      <c r="ACN48" s="568">
        <v>76.599999999999341</v>
      </c>
      <c r="ACO48" s="568">
        <v>76.699999999999335</v>
      </c>
      <c r="ACP48" s="568">
        <v>76.799999999999329</v>
      </c>
      <c r="ACQ48" s="568">
        <v>76.899999999999324</v>
      </c>
      <c r="ACR48" s="568">
        <v>76.999999999999318</v>
      </c>
      <c r="ACS48" s="568">
        <v>77.099999999999312</v>
      </c>
      <c r="ACT48" s="568">
        <v>77.199999999999307</v>
      </c>
      <c r="ACU48" s="568">
        <v>77.299999999999301</v>
      </c>
      <c r="ACV48" s="568">
        <v>77.399999999999295</v>
      </c>
      <c r="ACW48" s="568">
        <v>77.499999999999289</v>
      </c>
      <c r="ACX48" s="568">
        <v>77.599999999999284</v>
      </c>
      <c r="ACY48" s="568">
        <v>77.699999999999278</v>
      </c>
      <c r="ACZ48" s="568">
        <v>77.799999999999272</v>
      </c>
      <c r="ADA48" s="568">
        <v>77.899999999999267</v>
      </c>
      <c r="ADB48" s="568">
        <v>77.999999999999261</v>
      </c>
      <c r="ADC48" s="568">
        <v>78.099999999999255</v>
      </c>
      <c r="ADD48" s="568">
        <v>78.19999999999925</v>
      </c>
      <c r="ADE48" s="568">
        <v>78.299999999999244</v>
      </c>
      <c r="ADF48" s="568">
        <v>78.399999999999238</v>
      </c>
      <c r="ADG48" s="568">
        <v>78.499999999999233</v>
      </c>
      <c r="ADH48" s="568">
        <v>78.599999999999227</v>
      </c>
      <c r="ADI48" s="568">
        <v>78.699999999999221</v>
      </c>
      <c r="ADJ48" s="568">
        <v>78.799999999999216</v>
      </c>
      <c r="ADK48" s="568">
        <v>78.89999999999921</v>
      </c>
      <c r="ADL48" s="568">
        <v>78.999999999999204</v>
      </c>
      <c r="ADM48" s="568">
        <v>79.099999999999199</v>
      </c>
      <c r="ADN48" s="568">
        <v>79.199999999999193</v>
      </c>
      <c r="ADO48" s="568">
        <v>79.299999999999187</v>
      </c>
      <c r="ADP48" s="568">
        <v>79.399999999999181</v>
      </c>
      <c r="ADQ48" s="568">
        <v>79.499999999999176</v>
      </c>
      <c r="ADR48" s="568">
        <v>79.59999999999917</v>
      </c>
      <c r="ADS48" s="568">
        <v>79.699999999999164</v>
      </c>
      <c r="ADT48" s="568">
        <v>79.799999999999159</v>
      </c>
      <c r="ADU48" s="568">
        <v>79.899999999999153</v>
      </c>
      <c r="ADV48" s="568">
        <v>79.999999999999147</v>
      </c>
      <c r="ADW48" s="569"/>
    </row>
    <row r="49" spans="1:803" s="488" customFormat="1" x14ac:dyDescent="0.3">
      <c r="A49" s="570">
        <v>1</v>
      </c>
      <c r="B49" s="162" t="s">
        <v>49</v>
      </c>
      <c r="C49" s="148">
        <v>17.973593918335467</v>
      </c>
      <c r="D49" s="148">
        <v>15.154657680828493</v>
      </c>
      <c r="E49" s="148">
        <v>13.520858604222855</v>
      </c>
      <c r="F49" s="148">
        <v>12.372212868121517</v>
      </c>
      <c r="G49" s="148">
        <v>11.489353283906974</v>
      </c>
      <c r="H49" s="148">
        <v>10.774567973115881</v>
      </c>
      <c r="I49" s="148">
        <v>10.175734542627579</v>
      </c>
      <c r="J49" s="148">
        <v>9.6617406538145438</v>
      </c>
      <c r="K49" s="148">
        <v>9.2125182853102441</v>
      </c>
      <c r="L49" s="148">
        <v>8.8143651999999975</v>
      </c>
      <c r="M49" s="148">
        <v>8.4575082104061803</v>
      </c>
      <c r="N49" s="148">
        <v>8.1347312116089086</v>
      </c>
      <c r="O49" s="148">
        <v>7.8405542647939361</v>
      </c>
      <c r="P49" s="148">
        <v>7.5707177739206015</v>
      </c>
      <c r="Q49" s="148">
        <v>7.3218450545943607</v>
      </c>
      <c r="R49" s="148">
        <v>7.0912140267075685</v>
      </c>
      <c r="S49" s="148">
        <v>6.8765982432238557</v>
      </c>
      <c r="T49" s="148">
        <v>6.6761534270032685</v>
      </c>
      <c r="U49" s="148">
        <v>6.4883347257697306</v>
      </c>
      <c r="V49" s="148">
        <v>6.3118352160930238</v>
      </c>
      <c r="W49" s="148">
        <v>6.145539426914965</v>
      </c>
      <c r="X49" s="148">
        <v>5.9884876848992059</v>
      </c>
      <c r="Y49" s="148">
        <v>5.8398483919073687</v>
      </c>
      <c r="Z49" s="148">
        <v>5.6988962069019315</v>
      </c>
      <c r="AA49" s="148">
        <v>5.5649946846784797</v>
      </c>
      <c r="AB49" s="148">
        <v>5.4375823216869597</v>
      </c>
      <c r="AC49" s="148">
        <v>5.3161612367976288</v>
      </c>
      <c r="AD49" s="148">
        <v>5.2002879116136249</v>
      </c>
      <c r="AE49" s="148">
        <v>5.0895655563911948</v>
      </c>
      <c r="AF49" s="148">
        <v>4.9836377706873858</v>
      </c>
      <c r="AG49" s="148">
        <v>4.8821832438566632</v>
      </c>
      <c r="AH49" s="148">
        <v>4.784911297200594</v>
      </c>
      <c r="AI49" s="148">
        <v>4.6915581122935679</v>
      </c>
      <c r="AJ49" s="148">
        <v>4.6018835225168804</v>
      </c>
      <c r="AK49" s="148">
        <v>4.5156682697990798</v>
      </c>
      <c r="AL49" s="148">
        <v>4.4327116478962916</v>
      </c>
      <c r="AM49" s="148">
        <v>4.3528294686412607</v>
      </c>
      <c r="AN49" s="148">
        <v>4.2758522994627572</v>
      </c>
      <c r="AO49" s="148">
        <v>4.2016239298813236</v>
      </c>
      <c r="AP49" s="148">
        <v>4.1300000321860502</v>
      </c>
      <c r="AQ49" s="148">
        <v>4.0608469875137176</v>
      </c>
      <c r="AR49" s="148">
        <v>3.9940408534079888</v>
      </c>
      <c r="AS49" s="148">
        <v>3.9294664528779881</v>
      </c>
      <c r="AT49" s="148">
        <v>3.8670165681922306</v>
      </c>
      <c r="AU49" s="148">
        <v>3.8065912252817506</v>
      </c>
      <c r="AV49" s="148">
        <v>3.7480970568003977</v>
      </c>
      <c r="AW49" s="148">
        <v>3.6914467336900261</v>
      </c>
      <c r="AX49" s="148">
        <v>3.6365584565949582</v>
      </c>
      <c r="AY49" s="148">
        <v>3.5833554997196861</v>
      </c>
      <c r="AZ49" s="148">
        <v>3.5317658007715069</v>
      </c>
      <c r="BA49" s="148">
        <v>3.4817215915112447</v>
      </c>
      <c r="BB49" s="148">
        <v>3.4331590641799865</v>
      </c>
      <c r="BC49" s="148">
        <v>3.3860180697007269</v>
      </c>
      <c r="BD49" s="148">
        <v>3.3402418440906594</v>
      </c>
      <c r="BE49" s="148">
        <v>3.2957767599776888</v>
      </c>
      <c r="BF49" s="148">
        <v>3.2525721005066552</v>
      </c>
      <c r="BG49" s="148">
        <v>3.2105798532571219</v>
      </c>
      <c r="BH49" s="148">
        <v>3.1697545220842223</v>
      </c>
      <c r="BI49" s="148">
        <v>3.1300529550439062</v>
      </c>
      <c r="BJ49" s="148">
        <v>3.0914341867804138</v>
      </c>
      <c r="BK49" s="148">
        <v>3.0538592939414269</v>
      </c>
      <c r="BL49" s="148">
        <v>3.0172912623496924</v>
      </c>
      <c r="BM49" s="148">
        <v>2.9816948648023534</v>
      </c>
      <c r="BN49" s="148">
        <v>2.9470365484936218</v>
      </c>
      <c r="BO49" s="148">
        <v>2.9132843311654444</v>
      </c>
      <c r="BP49" s="148">
        <v>2.8804077051865953</v>
      </c>
      <c r="BQ49" s="148">
        <v>2.848377548844689</v>
      </c>
      <c r="BR49" s="148">
        <v>2.8171660442099107</v>
      </c>
      <c r="BS49" s="148">
        <v>2.7867466009947632</v>
      </c>
      <c r="BT49" s="148">
        <v>2.7570937858921098</v>
      </c>
      <c r="BU49" s="148">
        <v>2.7281832569252504</v>
      </c>
      <c r="BV49" s="148">
        <v>2.6999917023893225</v>
      </c>
      <c r="BW49" s="148">
        <v>2.6724967840040978</v>
      </c>
      <c r="BX49" s="148">
        <v>2.6456770839342916</v>
      </c>
      <c r="BY49" s="148">
        <v>2.6195120553658722</v>
      </c>
      <c r="BZ49" s="148">
        <v>2.5939819763557868</v>
      </c>
      <c r="CA49" s="148">
        <v>2.569067906698292</v>
      </c>
      <c r="CB49" s="148">
        <v>2.544751647574353</v>
      </c>
      <c r="CC49" s="148">
        <v>2.5210157037713401</v>
      </c>
      <c r="CD49" s="148">
        <v>2.4978432482790769</v>
      </c>
      <c r="CE49" s="148">
        <v>2.4752180890850219</v>
      </c>
      <c r="CF49" s="148">
        <v>2.4531246380067486</v>
      </c>
      <c r="CG49" s="148">
        <v>2.4315478814134863</v>
      </c>
      <c r="CH49" s="148">
        <v>2.4104733527010183</v>
      </c>
      <c r="CI49" s="148">
        <v>2.3898871063953671</v>
      </c>
      <c r="CJ49" s="148">
        <v>2.3697756937710199</v>
      </c>
      <c r="CK49" s="148">
        <v>2.3501261398785847</v>
      </c>
      <c r="CL49" s="148">
        <v>2.3309259218852603</v>
      </c>
      <c r="CM49" s="148">
        <v>2.3121629486390542</v>
      </c>
      <c r="CN49" s="148">
        <v>2.2938255413747779</v>
      </c>
      <c r="CO49" s="148">
        <v>2.2759024154860477</v>
      </c>
      <c r="CP49" s="148">
        <v>2.2583826632934247</v>
      </c>
      <c r="CQ49" s="148">
        <v>2.241255737744055</v>
      </c>
      <c r="CR49" s="148">
        <v>2.2245114369830539</v>
      </c>
      <c r="CS49" s="148">
        <v>2.2081398897412434</v>
      </c>
      <c r="CT49" s="148">
        <v>2.1921315414879832</v>
      </c>
      <c r="CU49" s="148">
        <v>2.1764771413015342</v>
      </c>
      <c r="CV49" s="148">
        <v>2.1611677294127141</v>
      </c>
      <c r="CW49" s="148">
        <v>2.1461946253809607</v>
      </c>
      <c r="CX49" s="148">
        <v>2.1315494168645337</v>
      </c>
      <c r="CY49" s="148">
        <v>2.11722394894948</v>
      </c>
      <c r="CZ49" s="148">
        <v>2.1032103140042722</v>
      </c>
      <c r="DA49" s="148">
        <v>2.0895008420293699</v>
      </c>
      <c r="DB49" s="148">
        <v>2.0760880914730162</v>
      </c>
      <c r="DC49" s="148">
        <v>2.0629648404864724</v>
      </c>
      <c r="DD49" s="148">
        <v>2.050124078593754</v>
      </c>
      <c r="DE49" s="148">
        <v>2.0375589987524148</v>
      </c>
      <c r="DF49" s="148">
        <v>2.0252629897836858</v>
      </c>
      <c r="DG49" s="148">
        <v>2.0132296291513985</v>
      </c>
      <c r="DH49" s="148">
        <v>2.0014526760707145</v>
      </c>
      <c r="DI49" s="148">
        <v>1.9899260649286532</v>
      </c>
      <c r="DJ49" s="148">
        <v>1.97864389899968</v>
      </c>
      <c r="DK49" s="148">
        <v>1.9676004444406257</v>
      </c>
      <c r="DL49" s="148">
        <v>1.9567901245501478</v>
      </c>
      <c r="DM49" s="148">
        <v>1.9462075142788802</v>
      </c>
      <c r="DN49" s="148">
        <v>1.9358473349772485</v>
      </c>
      <c r="DO49" s="148">
        <v>1.9257044493687161</v>
      </c>
      <c r="DP49" s="148">
        <v>1.91577385673693</v>
      </c>
      <c r="DQ49" s="148">
        <v>1.9060506883159682</v>
      </c>
      <c r="DR49" s="148">
        <v>1.8965302028734392</v>
      </c>
      <c r="DS49" s="148">
        <v>1.8872077824768958</v>
      </c>
      <c r="DT49" s="148">
        <v>1.8780789284344532</v>
      </c>
      <c r="DU49" s="148">
        <v>1.869139257401109</v>
      </c>
      <c r="DV49" s="148">
        <v>1.8603844976427197</v>
      </c>
      <c r="DW49" s="148">
        <v>1.8518104854499899</v>
      </c>
      <c r="DX49" s="148">
        <v>1.8434131616953806</v>
      </c>
      <c r="DY49" s="148">
        <v>1.8351885685260729</v>
      </c>
      <c r="DZ49" s="148">
        <v>1.8271328461866467</v>
      </c>
      <c r="EA49" s="148">
        <v>1.819242229965381</v>
      </c>
      <c r="EB49" s="148">
        <v>1.8115130472584688</v>
      </c>
      <c r="EC49" s="148">
        <v>1.8039417147467258</v>
      </c>
      <c r="ED49" s="148">
        <v>1.7965247356796219</v>
      </c>
      <c r="EE49" s="148">
        <v>1.7892586972618449</v>
      </c>
      <c r="EF49" s="148">
        <v>1.7821402681377148</v>
      </c>
      <c r="EG49" s="148">
        <v>1.77516619596914</v>
      </c>
      <c r="EH49" s="148">
        <v>1.7683333051029351</v>
      </c>
      <c r="EI49" s="148">
        <v>1.7616384943235932</v>
      </c>
      <c r="EJ49" s="148">
        <v>1.7550787346877854</v>
      </c>
      <c r="EK49" s="148">
        <v>1.7486510674370184</v>
      </c>
      <c r="EL49" s="148">
        <v>1.7423526019851359</v>
      </c>
      <c r="EM49" s="148">
        <v>1.7361805139774162</v>
      </c>
      <c r="EN49" s="148">
        <v>1.7301320434182745</v>
      </c>
      <c r="EO49" s="148">
        <v>1.7242044928646507</v>
      </c>
      <c r="EP49" s="148">
        <v>1.7183952256823449</v>
      </c>
      <c r="EQ49" s="148">
        <v>1.7127016643627044</v>
      </c>
      <c r="ER49" s="148">
        <v>1.7071212888971239</v>
      </c>
      <c r="ES49" s="148">
        <v>1.7016516352070745</v>
      </c>
      <c r="ET49" s="148">
        <v>1.6962902936273156</v>
      </c>
      <c r="EU49" s="148">
        <v>1.6910349074401783</v>
      </c>
      <c r="EV49" s="148">
        <v>1.6858831714588955</v>
      </c>
      <c r="EW49" s="148">
        <v>1.6808328306579821</v>
      </c>
      <c r="EX49" s="148">
        <v>1.6758816788488105</v>
      </c>
      <c r="EY49" s="148">
        <v>1.6710275573986362</v>
      </c>
      <c r="EZ49" s="148">
        <v>1.6662683539913168</v>
      </c>
      <c r="FA49" s="148">
        <v>1.6616020014281734</v>
      </c>
      <c r="FB49" s="148">
        <v>1.6570264764673759</v>
      </c>
      <c r="FC49" s="148">
        <v>1.65253979870044</v>
      </c>
      <c r="FD49" s="148">
        <v>1.6481400294643649</v>
      </c>
      <c r="FE49" s="148">
        <v>1.6438252707881151</v>
      </c>
      <c r="FF49" s="148">
        <v>1.6395936643721019</v>
      </c>
      <c r="FG49" s="148">
        <v>1.6354433905994821</v>
      </c>
      <c r="FH49" s="148">
        <v>1.6313726675780469</v>
      </c>
      <c r="FI49" s="148">
        <v>1.6273797502116079</v>
      </c>
      <c r="FJ49" s="148">
        <v>1.6234629292997695</v>
      </c>
      <c r="FK49" s="148">
        <v>1.6196205306650775</v>
      </c>
      <c r="FL49" s="148">
        <v>1.6158509143065096</v>
      </c>
      <c r="FM49" s="148">
        <v>1.6121524735784387</v>
      </c>
      <c r="FN49" s="148">
        <v>1.6085236343940412</v>
      </c>
      <c r="FO49" s="148">
        <v>1.6049628544524026</v>
      </c>
      <c r="FP49" s="148">
        <v>1.6014686224883903</v>
      </c>
      <c r="FQ49" s="148">
        <v>1.5980394575445089</v>
      </c>
      <c r="FR49" s="148">
        <v>1.5946739082640402</v>
      </c>
      <c r="FS49" s="148">
        <v>1.5913705522046175</v>
      </c>
      <c r="FT49" s="148">
        <v>1.5881279951716092</v>
      </c>
      <c r="FU49" s="148">
        <v>1.58494487057059</v>
      </c>
      <c r="FV49" s="148">
        <v>1.5818198387782836</v>
      </c>
      <c r="FW49" s="148">
        <v>1.5787515865312916</v>
      </c>
      <c r="FX49" s="148">
        <v>1.5757388263320777</v>
      </c>
      <c r="FY49" s="148">
        <v>1.5727802958715564</v>
      </c>
      <c r="FZ49" s="148">
        <v>1.5698747574678009</v>
      </c>
      <c r="GA49" s="148">
        <v>1.5670209975202649</v>
      </c>
      <c r="GB49" s="148">
        <v>1.5642178259790693</v>
      </c>
      <c r="GC49" s="148">
        <v>1.5614640758288143</v>
      </c>
      <c r="GD49" s="148">
        <v>1.5587586025864475</v>
      </c>
      <c r="GE49" s="148">
        <v>1.5561002838127678</v>
      </c>
      <c r="GF49" s="148">
        <v>1.5534880186370774</v>
      </c>
      <c r="GG49" s="148">
        <v>1.5509207272945691</v>
      </c>
      <c r="GH49" s="148">
        <v>1.5483973506760762</v>
      </c>
      <c r="GI49" s="148">
        <v>1.5459168498897409</v>
      </c>
      <c r="GJ49" s="148">
        <v>1.5434782058342673</v>
      </c>
      <c r="GK49" s="148">
        <v>1.541080418783352</v>
      </c>
      <c r="GL49" s="148">
        <v>1.5387225079810083</v>
      </c>
      <c r="GM49" s="148">
        <v>1.5364035112473378</v>
      </c>
      <c r="GN49" s="148">
        <v>1.5341224845945547</v>
      </c>
      <c r="GO49" s="148">
        <v>1.5318785018528303</v>
      </c>
      <c r="GP49" s="148">
        <v>1.5296706543057379</v>
      </c>
      <c r="GQ49" s="148">
        <v>1.5274980503349518</v>
      </c>
      <c r="GR49" s="148">
        <v>1.5253598150739833</v>
      </c>
      <c r="GS49" s="148">
        <v>1.5232550900705579</v>
      </c>
      <c r="GT49" s="148">
        <v>1.5211830329575555</v>
      </c>
      <c r="GU49" s="148">
        <v>1.5191428171320762</v>
      </c>
      <c r="GV49" s="148">
        <v>1.517133631442503</v>
      </c>
      <c r="GW49" s="148">
        <v>1.5151546798833024</v>
      </c>
      <c r="GX49" s="148">
        <v>1.5132051812972946</v>
      </c>
      <c r="GY49" s="148">
        <v>1.5112843690852245</v>
      </c>
      <c r="GZ49" s="148">
        <v>1.5093914909223933</v>
      </c>
      <c r="HA49" s="148">
        <v>1.5075258084821446</v>
      </c>
      <c r="HB49" s="148">
        <v>1.5056865971660365</v>
      </c>
      <c r="HC49" s="148">
        <v>1.503873145840446</v>
      </c>
      <c r="HD49" s="148">
        <v>1.5020847565794959</v>
      </c>
      <c r="HE49" s="148">
        <v>1.5003207444140738</v>
      </c>
      <c r="HF49" s="148">
        <v>1.4985804370867761</v>
      </c>
      <c r="HG49" s="148">
        <v>1.4968631748126349</v>
      </c>
      <c r="HH49" s="148">
        <v>1.4951683100454396</v>
      </c>
      <c r="HI49" s="148">
        <v>1.4934952072494969</v>
      </c>
      <c r="HJ49" s="148">
        <v>1.4918432426767065</v>
      </c>
      <c r="HK49" s="148">
        <v>1.4902118041487711</v>
      </c>
      <c r="HL49" s="148">
        <v>1.4886002908444205</v>
      </c>
      <c r="HM49" s="148">
        <v>1.4870081130914823</v>
      </c>
      <c r="HN49" s="148">
        <v>1.4854346921637376</v>
      </c>
      <c r="HO49" s="148">
        <v>1.4838794600823242</v>
      </c>
      <c r="HP49" s="148">
        <v>1.4823418594216751</v>
      </c>
      <c r="HQ49" s="148">
        <v>1.4808213431197785</v>
      </c>
      <c r="HR49" s="148">
        <v>1.4793173742927035</v>
      </c>
      <c r="HS49" s="148">
        <v>1.4778294260532565</v>
      </c>
      <c r="HT49" s="148">
        <v>1.4763569813336499</v>
      </c>
      <c r="HU49" s="148">
        <v>1.4748995327120866</v>
      </c>
      <c r="HV49" s="148">
        <v>1.4734565822431716</v>
      </c>
      <c r="HW49" s="148">
        <v>1.4720276412919979</v>
      </c>
      <c r="HX49" s="148">
        <v>1.470612230371902</v>
      </c>
      <c r="HY49" s="148">
        <v>1.4692098789856782</v>
      </c>
      <c r="HZ49" s="148">
        <v>1.4678201254702703</v>
      </c>
      <c r="IA49" s="148">
        <v>1.4664425168447774</v>
      </c>
      <c r="IB49" s="148">
        <v>1.4650766086617359</v>
      </c>
      <c r="IC49" s="148">
        <v>1.4637219648615307</v>
      </c>
      <c r="ID49" s="148">
        <v>1.4623781576299528</v>
      </c>
      <c r="IE49" s="148">
        <v>1.4610447672587252</v>
      </c>
      <c r="IF49" s="148">
        <v>1.4597213820089916</v>
      </c>
      <c r="IG49" s="148">
        <v>1.4584075979776436</v>
      </c>
      <c r="IH49" s="148">
        <v>1.4571030189664622</v>
      </c>
      <c r="II49" s="148">
        <v>1.4558072563539675</v>
      </c>
      <c r="IJ49" s="148">
        <v>1.4545199289699209</v>
      </c>
      <c r="IK49" s="148">
        <v>1.4532406629724051</v>
      </c>
      <c r="IL49" s="148">
        <v>1.4519690917274755</v>
      </c>
      <c r="IM49" s="148">
        <v>1.4507048556911943</v>
      </c>
      <c r="IN49" s="148">
        <v>1.4494476022941303</v>
      </c>
      <c r="IO49" s="148">
        <v>1.4481969858282007</v>
      </c>
      <c r="IP49" s="148">
        <v>1.4469526673357382</v>
      </c>
      <c r="IQ49" s="148">
        <v>1.4457143145008722</v>
      </c>
      <c r="IR49" s="148">
        <v>1.4444816015430124</v>
      </c>
      <c r="IS49" s="148">
        <v>1.4432542091125189</v>
      </c>
      <c r="IT49" s="148">
        <v>1.4420318241884029</v>
      </c>
      <c r="IU49" s="148">
        <v>1.4408141399780821</v>
      </c>
      <c r="IV49" s="148">
        <v>1.439600855819096</v>
      </c>
      <c r="IW49" s="148">
        <v>1.4383916770827501</v>
      </c>
      <c r="IX49" s="148">
        <v>1.4371863150796695</v>
      </c>
      <c r="IY49" s="148">
        <v>1.4359844869671612</v>
      </c>
      <c r="IZ49" s="148">
        <v>1.4347859156584004</v>
      </c>
      <c r="JA49" s="148">
        <v>1.4335903297333701</v>
      </c>
      <c r="JB49" s="148">
        <v>1.4323974633514922</v>
      </c>
      <c r="JC49" s="148">
        <v>1.4312070561659702</v>
      </c>
      <c r="JD49" s="148">
        <v>1.430018853239746</v>
      </c>
      <c r="JE49" s="148">
        <v>1.4288326049630751</v>
      </c>
      <c r="JF49" s="148">
        <v>1.4276480669726421</v>
      </c>
      <c r="JG49" s="148">
        <v>1.4264650000722288</v>
      </c>
      <c r="JH49" s="148">
        <v>1.4252831701548665</v>
      </c>
      <c r="JI49" s="148">
        <v>1.4241023481264374</v>
      </c>
      <c r="JJ49" s="148">
        <v>1.4229223098307369</v>
      </c>
      <c r="JK49" s="148">
        <v>1.4217428359758877</v>
      </c>
      <c r="JL49" s="148">
        <v>1.4205637120621653</v>
      </c>
      <c r="JM49" s="148">
        <v>1.4193847283110959</v>
      </c>
      <c r="JN49" s="148">
        <v>1.4182056795959568</v>
      </c>
      <c r="JO49" s="148">
        <v>1.4170263653734327</v>
      </c>
      <c r="JP49" s="148">
        <v>1.4158465896166188</v>
      </c>
      <c r="JQ49" s="148">
        <v>1.4146661607491922</v>
      </c>
      <c r="JR49" s="148">
        <v>1.4134848915808114</v>
      </c>
      <c r="JS49" s="148">
        <v>1.4123025992436329</v>
      </c>
      <c r="JT49" s="148">
        <v>1.4111191051300409</v>
      </c>
      <c r="JU49" s="148">
        <v>1.4099342348314394</v>
      </c>
      <c r="JV49" s="148">
        <v>1.4087478180781599</v>
      </c>
      <c r="JW49" s="148">
        <v>1.4075596886804327</v>
      </c>
      <c r="JX49" s="148">
        <v>1.4063696844704392</v>
      </c>
      <c r="JY49" s="148">
        <v>1.4051776472453241</v>
      </c>
      <c r="JZ49" s="148">
        <v>1.4039834227112973</v>
      </c>
      <c r="KA49" s="148">
        <v>1.4027868604286251</v>
      </c>
      <c r="KB49" s="148">
        <v>1.4015878137576721</v>
      </c>
      <c r="KC49" s="148">
        <v>1.4003861398058266</v>
      </c>
      <c r="KD49" s="148">
        <v>1.3991816993753687</v>
      </c>
      <c r="KE49" s="148">
        <v>1.3979743569122451</v>
      </c>
      <c r="KF49" s="148">
        <v>1.3967639804557237</v>
      </c>
      <c r="KG49" s="148">
        <v>1.3955504415889166</v>
      </c>
      <c r="KH49" s="148">
        <v>1.3943336153901456</v>
      </c>
      <c r="KI49" s="148">
        <v>1.3931133803851488</v>
      </c>
      <c r="KJ49" s="148">
        <v>1.3918896185000982</v>
      </c>
      <c r="KK49" s="148">
        <v>1.3906622150154089</v>
      </c>
      <c r="KL49" s="148">
        <v>1.3894310585203389</v>
      </c>
      <c r="KM49" s="148">
        <v>1.3881960408683423</v>
      </c>
      <c r="KN49" s="148">
        <v>1.3869570571332002</v>
      </c>
      <c r="KO49" s="148">
        <v>1.3857140055658377</v>
      </c>
      <c r="KP49" s="148">
        <v>1.3844667875519185</v>
      </c>
      <c r="KQ49" s="148">
        <v>1.3832153075701008</v>
      </c>
      <c r="KR49" s="148">
        <v>1.381959473151003</v>
      </c>
      <c r="KS49" s="148">
        <v>1.3806991948368648</v>
      </c>
      <c r="KT49" s="148">
        <v>1.379434386141833</v>
      </c>
      <c r="KU49" s="148">
        <v>1.3781649635129298</v>
      </c>
      <c r="KV49" s="148">
        <v>1.3768908462916567</v>
      </c>
      <c r="KW49" s="148">
        <v>1.3756119566762148</v>
      </c>
      <c r="KX49" s="148">
        <v>1.3743282196843367</v>
      </c>
      <c r="KY49" s="148">
        <v>1.3730395631167536</v>
      </c>
      <c r="KZ49" s="148">
        <v>1.3717459175211939</v>
      </c>
      <c r="LA49" s="148">
        <v>1.3704472161570198</v>
      </c>
      <c r="LB49" s="148">
        <v>1.3691433949603979</v>
      </c>
      <c r="LC49" s="148">
        <v>1.3678343925100336</v>
      </c>
      <c r="LD49" s="148">
        <v>1.3665201499934607</v>
      </c>
      <c r="LE49" s="148">
        <v>1.3652006111738562</v>
      </c>
      <c r="LF49" s="148">
        <v>1.3638757223573865</v>
      </c>
      <c r="LG49" s="148">
        <v>1.3625454323610686</v>
      </c>
      <c r="LH49" s="148">
        <v>1.3612096924811361</v>
      </c>
      <c r="LI49" s="148">
        <v>1.3598684564619052</v>
      </c>
      <c r="LJ49" s="148">
        <v>1.3585216804651239</v>
      </c>
      <c r="LK49" s="148">
        <v>1.3571693230398001</v>
      </c>
      <c r="LL49" s="148">
        <v>1.3558113450925031</v>
      </c>
      <c r="LM49" s="148">
        <v>1.3544477098581194</v>
      </c>
      <c r="LN49" s="148">
        <v>1.3530783828710664</v>
      </c>
      <c r="LO49" s="148">
        <v>1.3517033319369478</v>
      </c>
      <c r="LP49" s="148">
        <v>1.3503225271046304</v>
      </c>
      <c r="LQ49" s="148">
        <v>1.3489359406387802</v>
      </c>
      <c r="LR49" s="148">
        <v>1.3475435469927906</v>
      </c>
      <c r="LS49" s="148">
        <v>1.3461453227821316</v>
      </c>
      <c r="LT49" s="148">
        <v>1.3447412467580993</v>
      </c>
      <c r="LU49" s="148">
        <v>1.3433312997819655</v>
      </c>
      <c r="LV49" s="148">
        <v>1.3419154647995324</v>
      </c>
      <c r="LW49" s="148">
        <v>1.3404937268160371</v>
      </c>
      <c r="LX49" s="148">
        <v>1.3390660728714607</v>
      </c>
      <c r="LY49" s="148">
        <v>1.3376324920161906</v>
      </c>
      <c r="LZ49" s="148">
        <v>1.3361929752870623</v>
      </c>
      <c r="MA49" s="148">
        <v>1.3347475156837341</v>
      </c>
      <c r="MB49" s="148">
        <v>1.3332961081454293</v>
      </c>
      <c r="MC49" s="148">
        <v>1.3318387495280106</v>
      </c>
      <c r="MD49" s="148">
        <v>1.3303754385814095</v>
      </c>
      <c r="ME49" s="148">
        <v>1.3289061759273757</v>
      </c>
      <c r="MF49" s="148">
        <v>1.3274309640375304</v>
      </c>
      <c r="MG49" s="148">
        <v>1.3259498072117921</v>
      </c>
      <c r="MH49" s="148">
        <v>1.3244627115570662</v>
      </c>
      <c r="MI49" s="148">
        <v>1.3229696849662638</v>
      </c>
      <c r="MJ49" s="148">
        <v>1.3214707370976395</v>
      </c>
      <c r="MK49" s="148">
        <v>1.3199658793544042</v>
      </c>
      <c r="ML49" s="148">
        <v>1.318455124864629</v>
      </c>
      <c r="MM49" s="148">
        <v>1.3169384884614619</v>
      </c>
      <c r="MN49" s="148">
        <v>1.3154159866636128</v>
      </c>
      <c r="MO49" s="148">
        <v>1.313887637656098</v>
      </c>
      <c r="MP49" s="148">
        <v>1.3123534612713037</v>
      </c>
      <c r="MQ49" s="148">
        <v>1.3108134789702799</v>
      </c>
      <c r="MR49" s="148">
        <v>1.3092677138243118</v>
      </c>
      <c r="MS49" s="148">
        <v>1.3077161904967536</v>
      </c>
      <c r="MT49" s="148">
        <v>1.3061589352251008</v>
      </c>
      <c r="MU49" s="148">
        <v>1.3045959758033554</v>
      </c>
      <c r="MV49" s="148">
        <v>1.3030273415645777</v>
      </c>
      <c r="MW49" s="148">
        <v>1.3014530633637555</v>
      </c>
      <c r="MX49" s="148">
        <v>1.2998731735608242</v>
      </c>
      <c r="MY49" s="148">
        <v>1.2982877060039968</v>
      </c>
      <c r="MZ49" s="148">
        <v>1.2966966960132869</v>
      </c>
      <c r="NA49" s="148">
        <v>1.2951001803642797</v>
      </c>
      <c r="NB49" s="148">
        <v>1.2934981972720916</v>
      </c>
      <c r="NC49" s="148">
        <v>1.291890786375598</v>
      </c>
      <c r="ND49" s="148">
        <v>1.290277988721833</v>
      </c>
      <c r="NE49" s="148">
        <v>1.2886598467506332</v>
      </c>
      <c r="NF49" s="148">
        <v>1.2870364042794691</v>
      </c>
      <c r="NG49" s="148">
        <v>1.2854077064884919</v>
      </c>
      <c r="NH49" s="148">
        <v>1.2837737999057914</v>
      </c>
      <c r="NI49" s="148">
        <v>1.2821347323928283</v>
      </c>
      <c r="NJ49" s="148">
        <v>1.2804905531301021</v>
      </c>
      <c r="NK49" s="148">
        <v>1.2788413126029461</v>
      </c>
      <c r="NL49" s="148">
        <v>1.2771870625875916</v>
      </c>
      <c r="NM49" s="148">
        <v>1.2755278561373711</v>
      </c>
      <c r="NN49" s="148">
        <v>1.2738637475690986</v>
      </c>
      <c r="NO49" s="148">
        <v>1.2721947924496604</v>
      </c>
      <c r="NP49" s="148">
        <v>1.2705210475827613</v>
      </c>
      <c r="NQ49" s="148">
        <v>1.2688425709958668</v>
      </c>
      <c r="NR49" s="148">
        <v>1.2671594219272873</v>
      </c>
      <c r="NS49" s="148">
        <v>1.2654716608134571</v>
      </c>
      <c r="NT49" s="148">
        <v>1.2637793492763727</v>
      </c>
      <c r="NU49" s="148">
        <v>1.2620825501111987</v>
      </c>
      <c r="NV49" s="148">
        <v>1.2603813272740272</v>
      </c>
      <c r="NW49" s="148">
        <v>1.258675745869791</v>
      </c>
      <c r="NX49" s="148">
        <v>1.2569658721403592</v>
      </c>
      <c r="NY49" s="148">
        <v>1.2552517734527644</v>
      </c>
      <c r="NZ49" s="148">
        <v>1.2535335182875755</v>
      </c>
      <c r="OA49" s="148">
        <v>1.2518111762274611</v>
      </c>
      <c r="OB49" s="148">
        <v>1.2500848179458526</v>
      </c>
      <c r="OC49" s="148">
        <v>1.2483545151957554</v>
      </c>
      <c r="OD49" s="148">
        <v>1.2466203407987546</v>
      </c>
      <c r="OE49" s="148">
        <v>1.2448823686341051</v>
      </c>
      <c r="OF49" s="148">
        <v>1.2431406736279751</v>
      </c>
      <c r="OG49" s="148">
        <v>1.2413953317428401</v>
      </c>
      <c r="OH49" s="148">
        <v>1.2396464199670021</v>
      </c>
      <c r="OI49" s="148">
        <v>1.2378940163042387</v>
      </c>
      <c r="OJ49" s="148">
        <v>1.2361381997635768</v>
      </c>
      <c r="OK49" s="148">
        <v>1.2343790503492258</v>
      </c>
      <c r="OL49" s="148">
        <v>1.2326166490505788</v>
      </c>
      <c r="OM49" s="148">
        <v>1.2308510778324013</v>
      </c>
      <c r="ON49" s="148">
        <v>1.2290824196251027</v>
      </c>
      <c r="OO49" s="148">
        <v>1.2273107583151344</v>
      </c>
      <c r="OP49" s="148">
        <v>1.2255361787355294</v>
      </c>
      <c r="OQ49" s="148">
        <v>1.2237587666565251</v>
      </c>
      <c r="OR49" s="148">
        <v>1.2219786087763289</v>
      </c>
      <c r="OS49" s="148">
        <v>1.2201957927119746</v>
      </c>
      <c r="OT49" s="148">
        <v>1.2184104069903192</v>
      </c>
      <c r="OU49" s="148">
        <v>1.216622541039122</v>
      </c>
      <c r="OV49" s="148">
        <v>1.214832285178252</v>
      </c>
      <c r="OW49" s="148">
        <v>1.2130397306109817</v>
      </c>
      <c r="OX49" s="148">
        <v>1.2112449694154179</v>
      </c>
      <c r="OY49" s="148">
        <v>1.2094480945360111</v>
      </c>
      <c r="OZ49" s="148">
        <v>1.2076491997751742</v>
      </c>
      <c r="PA49" s="148">
        <v>1.205848379784987</v>
      </c>
      <c r="PB49" s="148">
        <v>1.204045730059061</v>
      </c>
      <c r="PC49" s="148">
        <v>1.2022413469244047</v>
      </c>
      <c r="PD49" s="148">
        <v>1.2004353275334694</v>
      </c>
      <c r="PE49" s="148">
        <v>1.1986277698562589</v>
      </c>
      <c r="PF49" s="148">
        <v>1.1968187726725237</v>
      </c>
      <c r="PG49" s="148">
        <v>1.1950084355640573</v>
      </c>
      <c r="PH49" s="148">
        <v>1.1931968589071005</v>
      </c>
      <c r="PI49" s="148">
        <v>1.1913841438648038</v>
      </c>
      <c r="PJ49" s="148">
        <v>1.1895703923797996</v>
      </c>
      <c r="PK49" s="148">
        <v>1.1877557071668701</v>
      </c>
      <c r="PL49" s="148">
        <v>1.1859401917056598</v>
      </c>
      <c r="PM49" s="148">
        <v>1.1841239502335306</v>
      </c>
      <c r="PN49" s="148">
        <v>1.1823070877384616</v>
      </c>
      <c r="PO49" s="148">
        <v>1.1804897099520364</v>
      </c>
      <c r="PP49" s="148">
        <v>1.1786719233425238</v>
      </c>
      <c r="PQ49" s="148">
        <v>1.1768538351080231</v>
      </c>
      <c r="PR49" s="148">
        <v>1.1750355531697316</v>
      </c>
      <c r="PS49" s="148">
        <v>1.1732171861652088</v>
      </c>
      <c r="PT49" s="148">
        <v>1.1713988434417981</v>
      </c>
      <c r="PU49" s="148">
        <v>1.1695806350500852</v>
      </c>
      <c r="PV49" s="148">
        <v>1.1677626717374476</v>
      </c>
      <c r="PW49" s="148">
        <v>1.1659450649416314</v>
      </c>
      <c r="PX49" s="148">
        <v>1.1641279267845093</v>
      </c>
      <c r="PY49" s="148">
        <v>1.1623113700657601</v>
      </c>
      <c r="PZ49" s="148">
        <v>1.1604955082567656</v>
      </c>
      <c r="QA49" s="148">
        <v>1.1586804554944621</v>
      </c>
      <c r="QB49" s="148">
        <v>1.1568663265753507</v>
      </c>
      <c r="QC49" s="148">
        <v>1.1550532369495041</v>
      </c>
      <c r="QD49" s="148">
        <v>1.153241302714699</v>
      </c>
      <c r="QE49" s="148">
        <v>1.1514306406105597</v>
      </c>
      <c r="QF49" s="148">
        <v>1.1496213680128022</v>
      </c>
      <c r="QG49" s="148">
        <v>1.1478136029275614</v>
      </c>
      <c r="QH49" s="148">
        <v>1.1460074639857289</v>
      </c>
      <c r="QI49" s="148">
        <v>1.1442030704373796</v>
      </c>
      <c r="QJ49" s="148">
        <v>1.1424005421462819</v>
      </c>
      <c r="QK49" s="148">
        <v>1.1405999995844329</v>
      </c>
      <c r="QL49" s="148">
        <v>1.1388015638266751</v>
      </c>
      <c r="QM49" s="148">
        <v>1.1370053565453677</v>
      </c>
      <c r="QN49" s="148">
        <v>1.1352115000051128</v>
      </c>
      <c r="QO49" s="148">
        <v>1.1334201170575504</v>
      </c>
      <c r="QP49" s="148">
        <v>1.1316313311361927</v>
      </c>
      <c r="QQ49" s="148">
        <v>1.1298452662513423</v>
      </c>
      <c r="QR49" s="148">
        <v>1.128062046985022</v>
      </c>
      <c r="QS49" s="148">
        <v>1.1262817984860192</v>
      </c>
      <c r="QT49" s="148">
        <v>1.1245046464649242</v>
      </c>
      <c r="QU49" s="148">
        <v>1.122730717189274</v>
      </c>
      <c r="QV49" s="148">
        <v>1.1209601374787024</v>
      </c>
      <c r="QW49" s="148">
        <v>1.1191930347001833</v>
      </c>
      <c r="QX49" s="148">
        <v>1.1174295367632983</v>
      </c>
      <c r="QY49" s="148">
        <v>1.1156697721155577</v>
      </c>
      <c r="QZ49" s="148">
        <v>1.1139138697378055</v>
      </c>
      <c r="RA49" s="148">
        <v>1.1121619591396108</v>
      </c>
      <c r="RB49" s="148">
        <v>1.1104141703547619</v>
      </c>
      <c r="RC49" s="148">
        <v>1.1086706339367947</v>
      </c>
      <c r="RD49" s="148">
        <v>1.1069314809545538</v>
      </c>
      <c r="RE49" s="148">
        <v>1.1051968429878301</v>
      </c>
      <c r="RF49" s="148">
        <v>1.1034668521229776</v>
      </c>
      <c r="RG49" s="148">
        <v>1.1017416409486991</v>
      </c>
      <c r="RH49" s="148">
        <v>1.1000213425517522</v>
      </c>
      <c r="RI49" s="148">
        <v>1.0983060905127449</v>
      </c>
      <c r="RJ49" s="148">
        <v>1.0965960189020176</v>
      </c>
      <c r="RK49" s="148">
        <v>1.0948912622755014</v>
      </c>
      <c r="RL49" s="148">
        <v>1.0931919556706653</v>
      </c>
      <c r="RM49" s="148">
        <v>1.0914982346024988</v>
      </c>
      <c r="RN49" s="148">
        <v>1.0898102350594847</v>
      </c>
      <c r="RO49" s="148">
        <v>1.0881280934997317</v>
      </c>
      <c r="RP49" s="148">
        <v>1.0864519468469922</v>
      </c>
      <c r="RQ49" s="148">
        <v>1.0847819324868677</v>
      </c>
      <c r="RR49" s="148">
        <v>1.0831181882629402</v>
      </c>
      <c r="RS49" s="148">
        <v>1.0814608524730343</v>
      </c>
      <c r="RT49" s="148">
        <v>1.079810063865434</v>
      </c>
      <c r="RU49" s="148">
        <v>1.0781659616351966</v>
      </c>
      <c r="RV49" s="148">
        <v>1.0765286854204987</v>
      </c>
      <c r="RW49" s="148">
        <v>1.0748983752989929</v>
      </c>
      <c r="RX49" s="148">
        <v>1.0732751717842177</v>
      </c>
      <c r="RY49" s="148">
        <v>1.0716592158220415</v>
      </c>
      <c r="RZ49" s="148">
        <v>1.0700506487871522</v>
      </c>
      <c r="SA49" s="148">
        <v>1.0684496124795864</v>
      </c>
      <c r="SB49" s="148">
        <v>1.0668562491212263</v>
      </c>
      <c r="SC49" s="148">
        <v>1.065270701352464</v>
      </c>
      <c r="SD49" s="148">
        <v>1.0636931122287656</v>
      </c>
      <c r="SE49" s="148">
        <v>1.0621236252173532</v>
      </c>
      <c r="SF49" s="148">
        <v>1.0605623841938936</v>
      </c>
      <c r="SG49" s="148">
        <v>1.0590095334392089</v>
      </c>
      <c r="SH49" s="148">
        <v>1.1949999999999896</v>
      </c>
      <c r="SI49" s="148">
        <v>1.1867342399999927</v>
      </c>
      <c r="SJ49" s="148">
        <v>1.178556959999991</v>
      </c>
      <c r="SK49" s="148">
        <v>1.170468159999988</v>
      </c>
      <c r="SL49" s="148">
        <v>1.1624678399999908</v>
      </c>
      <c r="SM49" s="148">
        <v>1.1545559999999888</v>
      </c>
      <c r="SN49" s="148">
        <v>1.1467326399999891</v>
      </c>
      <c r="SO49" s="148">
        <v>1.1389977599999916</v>
      </c>
      <c r="SP49" s="148">
        <v>1.1313513599999929</v>
      </c>
      <c r="SQ49" s="148">
        <v>1.1237934399999894</v>
      </c>
      <c r="SR49" s="148">
        <v>1.1163239999999881</v>
      </c>
      <c r="SS49" s="148">
        <v>1.1089430399999891</v>
      </c>
      <c r="ST49" s="148">
        <v>1.1016505599999924</v>
      </c>
      <c r="SU49" s="148">
        <v>1.0944465599999909</v>
      </c>
      <c r="SV49" s="148">
        <v>1.087331039999988</v>
      </c>
      <c r="SW49" s="148">
        <v>1.0803039999999875</v>
      </c>
      <c r="SX49" s="148">
        <v>1.0733654399999892</v>
      </c>
      <c r="SY49" s="148">
        <v>1.0665153599999897</v>
      </c>
      <c r="SZ49" s="148">
        <v>1.0597537599999924</v>
      </c>
      <c r="TA49" s="148">
        <v>1.0530806399999939</v>
      </c>
      <c r="TB49" s="148">
        <v>1.046495999999987</v>
      </c>
      <c r="TC49" s="148">
        <v>1.039999839999993</v>
      </c>
      <c r="TD49" s="148">
        <v>1.0335921599999871</v>
      </c>
      <c r="TE49" s="148">
        <v>1.0272729599999906</v>
      </c>
      <c r="TF49" s="148">
        <v>1.0210422399999892</v>
      </c>
      <c r="TG49" s="148">
        <v>1.0148999999999866</v>
      </c>
      <c r="TH49" s="148">
        <v>1.0088462399999898</v>
      </c>
      <c r="TI49" s="148">
        <v>1.0028809599999917</v>
      </c>
      <c r="TJ49" s="148">
        <v>0.99700415999999237</v>
      </c>
      <c r="TK49" s="148">
        <v>0.99121583999999174</v>
      </c>
      <c r="TL49" s="148">
        <v>0.9855159999999934</v>
      </c>
      <c r="TM49" s="148">
        <v>0.97990463999999022</v>
      </c>
      <c r="TN49" s="148">
        <v>0.97438175999998933</v>
      </c>
      <c r="TO49" s="148">
        <v>0.96894735999999426</v>
      </c>
      <c r="TP49" s="148">
        <v>0.96360143999999437</v>
      </c>
      <c r="TQ49" s="148">
        <v>0.9583439999999932</v>
      </c>
      <c r="TR49" s="148">
        <v>0.95317503999999076</v>
      </c>
      <c r="TS49" s="148">
        <v>0.94809455999999059</v>
      </c>
      <c r="TT49" s="148">
        <v>0.94310255999999271</v>
      </c>
      <c r="TU49" s="148">
        <v>0.93819903999999354</v>
      </c>
      <c r="TV49" s="148">
        <v>0.93338399999999311</v>
      </c>
      <c r="TW49" s="148">
        <v>0.92865743999999495</v>
      </c>
      <c r="TX49" s="148">
        <v>0.92401935999999196</v>
      </c>
      <c r="TY49" s="148">
        <v>0.91946975999999125</v>
      </c>
      <c r="TZ49" s="148">
        <v>0.91500863999999282</v>
      </c>
      <c r="UA49" s="148">
        <v>0.91063599999999312</v>
      </c>
      <c r="UB49" s="148">
        <v>0.90635183999999569</v>
      </c>
      <c r="UC49" s="148">
        <v>0.90215615999999343</v>
      </c>
      <c r="UD49" s="148">
        <v>0.89804895999999346</v>
      </c>
      <c r="UE49" s="148">
        <v>0.89403023999999576</v>
      </c>
      <c r="UF49" s="148">
        <v>0.89009999999999678</v>
      </c>
      <c r="UG49" s="148">
        <v>0.88625823999999298</v>
      </c>
      <c r="UH49" s="148">
        <v>0.88250495999999856</v>
      </c>
      <c r="UI49" s="148">
        <v>0.87884015999999576</v>
      </c>
      <c r="UJ49" s="148">
        <v>0.87526383999999169</v>
      </c>
      <c r="UK49" s="148">
        <v>0.871775999999997</v>
      </c>
      <c r="UL49" s="148">
        <v>0.86837663999999748</v>
      </c>
      <c r="UM49" s="148">
        <v>0.86506575999999313</v>
      </c>
      <c r="UN49" s="148">
        <v>0.86184335999999462</v>
      </c>
      <c r="UO49" s="148">
        <v>0.85870943999999483</v>
      </c>
      <c r="UP49" s="148">
        <v>0.85566399999999732</v>
      </c>
      <c r="UQ49" s="148">
        <v>0.85270703999999498</v>
      </c>
      <c r="UR49" s="148">
        <v>0.84983855999999491</v>
      </c>
      <c r="US49" s="148">
        <v>0.84705855999999713</v>
      </c>
      <c r="UT49" s="148">
        <v>0.84436703999999452</v>
      </c>
      <c r="UU49" s="148">
        <v>0.84176399999999418</v>
      </c>
      <c r="UV49" s="148">
        <v>0.83924943999999613</v>
      </c>
      <c r="UW49" s="148">
        <v>0.8368233599999968</v>
      </c>
      <c r="UX49" s="148">
        <v>0.83448575999999619</v>
      </c>
      <c r="UY49" s="148">
        <v>0.83223663999999431</v>
      </c>
      <c r="UZ49" s="148">
        <v>0.83007599999999826</v>
      </c>
      <c r="VA49" s="148">
        <v>0.82800383999999738</v>
      </c>
      <c r="VB49" s="148">
        <v>0.82602015999999878</v>
      </c>
      <c r="VC49" s="148">
        <v>0.82412495999999891</v>
      </c>
      <c r="VD49" s="148">
        <v>0.82231824000000131</v>
      </c>
      <c r="VE49" s="148">
        <v>0.82059999999999889</v>
      </c>
      <c r="VF49" s="148">
        <v>0.81897023999999519</v>
      </c>
      <c r="VG49" s="148">
        <v>0.81742896000000087</v>
      </c>
      <c r="VH49" s="148">
        <v>0.81597615999999817</v>
      </c>
      <c r="VI49" s="148">
        <v>0.81461183999999776</v>
      </c>
      <c r="VJ49" s="148">
        <v>0.81333599999999606</v>
      </c>
      <c r="VK49" s="148">
        <v>0.81214863999999665</v>
      </c>
      <c r="VL49" s="148">
        <v>0.81104975999999951</v>
      </c>
      <c r="VM49" s="148">
        <v>0.8100393600000011</v>
      </c>
      <c r="VN49" s="148">
        <v>0.80911744000000141</v>
      </c>
      <c r="VO49" s="148">
        <v>0.808284000000004</v>
      </c>
      <c r="VP49" s="148">
        <v>0.80753903999999821</v>
      </c>
      <c r="VQ49" s="148">
        <v>0.80688255999999825</v>
      </c>
      <c r="VR49" s="148">
        <v>0.80631456000000057</v>
      </c>
      <c r="VS49" s="148">
        <v>0.80583503999999806</v>
      </c>
      <c r="VT49" s="148">
        <v>0.80544400000000138</v>
      </c>
      <c r="VU49" s="148">
        <v>0.80514143999999987</v>
      </c>
      <c r="VV49" s="148">
        <v>0.80492736000000065</v>
      </c>
      <c r="VW49" s="148">
        <v>0.80480176000000014</v>
      </c>
      <c r="VX49" s="148">
        <v>0.80476464000000192</v>
      </c>
      <c r="VY49" s="148">
        <v>0.80481600000000597</v>
      </c>
      <c r="VZ49" s="148">
        <v>0.8049558400000052</v>
      </c>
      <c r="WA49" s="148">
        <v>0.80518416000000315</v>
      </c>
      <c r="WB49" s="148">
        <v>0.80550095999999982</v>
      </c>
      <c r="WC49" s="148">
        <v>0.80590623999999877</v>
      </c>
      <c r="WD49" s="148">
        <v>0.80640000000000711</v>
      </c>
      <c r="WE49" s="148">
        <v>0.80698224000000351</v>
      </c>
      <c r="WF49" s="148">
        <v>0.8076529600000093</v>
      </c>
      <c r="WG49" s="148">
        <v>0.8084121599999996</v>
      </c>
      <c r="WH49" s="148">
        <v>0.80925984000000284</v>
      </c>
      <c r="WI49" s="148">
        <v>0.81019600000000125</v>
      </c>
      <c r="WJ49" s="148">
        <v>0.81122064000000194</v>
      </c>
      <c r="WK49" s="148">
        <v>0.8123337600000049</v>
      </c>
      <c r="WL49" s="148">
        <v>0.81353535999999949</v>
      </c>
      <c r="WM49" s="148">
        <v>0.8148254399999999</v>
      </c>
      <c r="WN49" s="148">
        <v>0.81620400000000615</v>
      </c>
      <c r="WO49" s="148">
        <v>0.81767104000000757</v>
      </c>
      <c r="WP49" s="148">
        <v>0.81922655999999705</v>
      </c>
      <c r="WQ49" s="148">
        <v>0.82087056000000302</v>
      </c>
      <c r="WR49" s="148">
        <v>0.82260304000000417</v>
      </c>
      <c r="WS49" s="148">
        <v>0.8244240000000076</v>
      </c>
      <c r="WT49" s="148">
        <v>0.82633344000000619</v>
      </c>
      <c r="WU49" s="148">
        <v>0.82833135999999996</v>
      </c>
      <c r="WV49" s="148">
        <v>0.83041776000000311</v>
      </c>
      <c r="WW49" s="148">
        <v>0.83259264000000144</v>
      </c>
      <c r="WX49" s="148">
        <v>0.83485600000000915</v>
      </c>
      <c r="WY49" s="148">
        <v>0.83720784000000492</v>
      </c>
      <c r="WZ49" s="148">
        <v>0.83964816000000297</v>
      </c>
      <c r="XA49" s="148">
        <v>0.84217696000000331</v>
      </c>
      <c r="XB49" s="148">
        <v>0.84479423999999881</v>
      </c>
      <c r="XC49" s="148">
        <v>0.8475000000000108</v>
      </c>
      <c r="XD49" s="148">
        <v>0.85029424000000375</v>
      </c>
      <c r="XE49" s="148">
        <v>0.85317695999999899</v>
      </c>
      <c r="XF49" s="148">
        <v>0.8561481600000036</v>
      </c>
      <c r="XG49" s="148">
        <v>0.85920784000000339</v>
      </c>
      <c r="XH49" s="148">
        <v>0.86235600000000545</v>
      </c>
      <c r="XI49" s="148">
        <v>0.86559264000000269</v>
      </c>
      <c r="XJ49" s="148">
        <v>0.8689177600000022</v>
      </c>
      <c r="XK49" s="148">
        <v>0.872331360000004</v>
      </c>
      <c r="XL49" s="148">
        <v>0.87583344000000096</v>
      </c>
      <c r="XM49" s="148">
        <v>0.87942400000000731</v>
      </c>
      <c r="XN49" s="148">
        <v>0.88310304000000173</v>
      </c>
      <c r="XO49" s="148">
        <v>0.88687056000001263</v>
      </c>
      <c r="XP49" s="148">
        <v>0.8907265600000045</v>
      </c>
      <c r="XQ49" s="148">
        <v>0.89467103999999864</v>
      </c>
      <c r="XR49" s="148">
        <v>0.89870400000000217</v>
      </c>
      <c r="XS49" s="148">
        <v>0.90282544000000797</v>
      </c>
      <c r="XT49" s="148">
        <v>0.90703536000000184</v>
      </c>
      <c r="XU49" s="148">
        <v>0.91133376000001221</v>
      </c>
      <c r="XV49" s="148">
        <v>0.91572064000001063</v>
      </c>
      <c r="XW49" s="148">
        <v>0.92019600000000423</v>
      </c>
      <c r="XX49" s="148">
        <v>0.92475984000000011</v>
      </c>
      <c r="XY49" s="148">
        <v>0.92941215999999827</v>
      </c>
      <c r="XZ49" s="148">
        <v>0.93415296000000581</v>
      </c>
      <c r="YA49" s="148">
        <v>0.93898224000000141</v>
      </c>
      <c r="YB49" s="148">
        <v>0.9438999999999993</v>
      </c>
      <c r="YC49" s="148">
        <v>0.94890623999999946</v>
      </c>
      <c r="YD49" s="148">
        <v>0.9540009600000019</v>
      </c>
      <c r="YE49" s="148">
        <v>0.95918415999999951</v>
      </c>
      <c r="YF49" s="148">
        <v>0.9644558399999994</v>
      </c>
      <c r="YG49" s="148">
        <v>0.96981600000000157</v>
      </c>
      <c r="YH49" s="148">
        <v>0.97526463999999891</v>
      </c>
      <c r="YI49" s="148">
        <v>0.98080175999999852</v>
      </c>
      <c r="YJ49" s="148">
        <v>0.98642736000000042</v>
      </c>
      <c r="YK49" s="148">
        <v>0.99214143999999749</v>
      </c>
      <c r="YL49" s="148">
        <v>0.99794399999999683</v>
      </c>
      <c r="YM49" s="148">
        <v>1.0038350399999914</v>
      </c>
      <c r="YN49" s="148">
        <v>1.0098145600000024</v>
      </c>
      <c r="YO49" s="148">
        <v>1.0158825600000014</v>
      </c>
      <c r="YP49" s="148">
        <v>1.0220390399999957</v>
      </c>
      <c r="YQ49" s="148">
        <v>1.0282839999999993</v>
      </c>
      <c r="YR49" s="148">
        <v>1.0346174399999981</v>
      </c>
      <c r="YS49" s="148">
        <v>1.0410393599999921</v>
      </c>
      <c r="YT49" s="148">
        <v>1.0475497599999954</v>
      </c>
      <c r="YU49" s="148">
        <v>1.054148639999994</v>
      </c>
      <c r="YV49" s="148">
        <v>1.0608359999999948</v>
      </c>
      <c r="YW49" s="148">
        <v>1.0676118399999979</v>
      </c>
      <c r="YX49" s="148">
        <v>1.0744761599999961</v>
      </c>
      <c r="YY49" s="148">
        <v>1.0814289599999967</v>
      </c>
      <c r="YZ49" s="148">
        <v>1.0884702399999995</v>
      </c>
      <c r="ZA49" s="148">
        <v>1.0955999999999975</v>
      </c>
      <c r="ZB49" s="148">
        <v>1.1028182399999906</v>
      </c>
      <c r="ZC49" s="148">
        <v>1.1101249599999861</v>
      </c>
      <c r="ZD49" s="148">
        <v>1.1175201599999838</v>
      </c>
      <c r="ZE49" s="148">
        <v>1.1250038399999909</v>
      </c>
      <c r="ZF49" s="148">
        <v>1.132575999999986</v>
      </c>
      <c r="ZG49" s="148">
        <v>1.1402366399999835</v>
      </c>
      <c r="ZH49" s="148">
        <v>1.1479857599999832</v>
      </c>
      <c r="ZI49" s="148">
        <v>1.1558233599999852</v>
      </c>
      <c r="ZJ49" s="148">
        <v>1.1637494399999895</v>
      </c>
      <c r="ZK49" s="148">
        <v>1.1717639999999889</v>
      </c>
      <c r="ZL49" s="148">
        <v>1.1798670399999907</v>
      </c>
      <c r="ZM49" s="148">
        <v>1.1880585599999876</v>
      </c>
      <c r="ZN49" s="148">
        <v>1.1963385599999867</v>
      </c>
      <c r="ZO49" s="148">
        <v>1.2047070399999882</v>
      </c>
      <c r="ZP49" s="148">
        <v>1.2131639999999919</v>
      </c>
      <c r="ZQ49" s="148">
        <v>1.2217094399999766</v>
      </c>
      <c r="ZR49" s="148">
        <v>1.2303433599999778</v>
      </c>
      <c r="ZS49" s="148">
        <v>1.2390657599999813</v>
      </c>
      <c r="ZT49" s="148">
        <v>1.2478766399999799</v>
      </c>
      <c r="ZU49" s="148">
        <v>1.2567759999999808</v>
      </c>
      <c r="ZV49" s="148">
        <v>1.2657638399999769</v>
      </c>
      <c r="ZW49" s="148">
        <v>1.2748401599999752</v>
      </c>
      <c r="ZX49" s="148">
        <v>1.2840049599999759</v>
      </c>
      <c r="ZY49" s="148">
        <v>1.2932582399999788</v>
      </c>
      <c r="ZZ49" s="148">
        <v>1.3025999999999769</v>
      </c>
      <c r="AAA49" s="148">
        <v>1.3120302399999773</v>
      </c>
      <c r="AAB49" s="148">
        <v>1.3215489599999728</v>
      </c>
      <c r="AAC49" s="148">
        <v>1.3311561599999706</v>
      </c>
      <c r="AAD49" s="148">
        <v>1.3408518399999778</v>
      </c>
      <c r="AAE49" s="148">
        <v>1.3506359999999731</v>
      </c>
      <c r="AAF49" s="148">
        <v>1.3605086399999635</v>
      </c>
      <c r="AAG49" s="148">
        <v>1.3704697599999633</v>
      </c>
      <c r="AAH49" s="148">
        <v>1.3805193599999654</v>
      </c>
      <c r="AAI49" s="148">
        <v>1.3906574399999698</v>
      </c>
      <c r="AAJ49" s="148">
        <v>1.4008839999999623</v>
      </c>
      <c r="AAK49" s="148">
        <v>1.4111990399999712</v>
      </c>
      <c r="AAL49" s="148">
        <v>1.4216025599999682</v>
      </c>
      <c r="AAM49" s="148">
        <v>1.4320945599999675</v>
      </c>
      <c r="AAN49" s="148">
        <v>1.442675039999969</v>
      </c>
      <c r="AAO49" s="148">
        <v>1.4533439999999658</v>
      </c>
      <c r="AAP49" s="148">
        <v>1.4641014399999648</v>
      </c>
      <c r="AAQ49" s="148">
        <v>1.4749473599999661</v>
      </c>
      <c r="AAR49" s="148">
        <v>1.4858817599999625</v>
      </c>
      <c r="AAS49" s="148">
        <v>1.4969046399999613</v>
      </c>
      <c r="AAT49" s="148">
        <v>1.5080159999999623</v>
      </c>
      <c r="AAU49" s="148">
        <v>1.5192158399999514</v>
      </c>
      <c r="AAV49" s="148">
        <v>1.5305041599999569</v>
      </c>
      <c r="AAW49" s="148">
        <v>1.5418809599999506</v>
      </c>
      <c r="AAX49" s="148">
        <v>1.5533462399999536</v>
      </c>
      <c r="AAY49" s="148">
        <v>1.5648999999999518</v>
      </c>
      <c r="AAZ49" s="148">
        <v>1.5765422399999522</v>
      </c>
      <c r="ABA49" s="148">
        <v>1.5882729599999479</v>
      </c>
      <c r="ABB49" s="148">
        <v>1.6000921599999529</v>
      </c>
      <c r="ABC49" s="148">
        <v>1.611999839999946</v>
      </c>
      <c r="ABD49" s="148">
        <v>1.6239959999999485</v>
      </c>
      <c r="ABE49" s="148">
        <v>1.6360806399999461</v>
      </c>
      <c r="ABF49" s="148">
        <v>1.6482537599999461</v>
      </c>
      <c r="ABG49" s="148">
        <v>1.6605153599999483</v>
      </c>
      <c r="ABH49" s="148">
        <v>1.6728654399999456</v>
      </c>
      <c r="ABI49" s="148">
        <v>1.6853039999999453</v>
      </c>
      <c r="ABJ49" s="148">
        <v>1.6978310399999472</v>
      </c>
      <c r="ABK49" s="148">
        <v>1.7104465599999372</v>
      </c>
      <c r="ABL49" s="148">
        <v>1.7231505599999366</v>
      </c>
      <c r="ABM49" s="148">
        <v>1.7359430399999383</v>
      </c>
      <c r="ABN49" s="148">
        <v>1.7488239999999351</v>
      </c>
      <c r="ABO49" s="148">
        <v>1.7617934399999342</v>
      </c>
      <c r="ABP49" s="148">
        <v>1.7748513599999285</v>
      </c>
      <c r="ABQ49" s="148">
        <v>1.7879977599999322</v>
      </c>
      <c r="ABR49" s="148">
        <v>1.801232639999931</v>
      </c>
      <c r="ABS49" s="148">
        <v>1.8145559999999321</v>
      </c>
      <c r="ABT49" s="148">
        <v>1.8279678399999284</v>
      </c>
      <c r="ABU49" s="148">
        <v>1.841468159999927</v>
      </c>
      <c r="ABV49" s="148">
        <v>1.8550569599999278</v>
      </c>
      <c r="ABW49" s="148">
        <v>1.8687342399999238</v>
      </c>
      <c r="ABX49" s="148">
        <v>1.8824999999999221</v>
      </c>
      <c r="ABY49" s="148">
        <v>1.8963542399999227</v>
      </c>
      <c r="ABZ49" s="148">
        <v>1.9102969599999184</v>
      </c>
      <c r="ACA49" s="148">
        <v>1.9243281599999165</v>
      </c>
      <c r="ACB49" s="148">
        <v>1.9384478399999168</v>
      </c>
      <c r="ACC49" s="148">
        <v>1.9526559999999122</v>
      </c>
      <c r="ACD49" s="148">
        <v>1.96695263999991</v>
      </c>
      <c r="ACE49" s="148">
        <v>1.98133775999991</v>
      </c>
      <c r="ACF49" s="148">
        <v>1.9958113599999123</v>
      </c>
      <c r="ACG49" s="148">
        <v>2.0103734399999098</v>
      </c>
      <c r="ACH49" s="148">
        <v>2.0250239999999096</v>
      </c>
      <c r="ACI49" s="148">
        <v>2.0397630399999045</v>
      </c>
      <c r="ACJ49" s="148">
        <v>2.0545905599999088</v>
      </c>
      <c r="ACK49" s="148">
        <v>2.0695065599999083</v>
      </c>
      <c r="ACL49" s="148">
        <v>2.0845110399999029</v>
      </c>
      <c r="ACM49" s="148">
        <v>2.099603999999907</v>
      </c>
      <c r="ACN49" s="148">
        <v>2.1147854399998991</v>
      </c>
      <c r="ACO49" s="148">
        <v>2.1300553599999006</v>
      </c>
      <c r="ACP49" s="148">
        <v>2.1454137599998973</v>
      </c>
      <c r="ACQ49" s="148">
        <v>2.1608606399998962</v>
      </c>
      <c r="ACR49" s="148">
        <v>2.1763959999998974</v>
      </c>
      <c r="ACS49" s="148">
        <v>2.1920198399998938</v>
      </c>
      <c r="ACT49" s="148">
        <v>2.2077321599998925</v>
      </c>
      <c r="ACU49" s="148">
        <v>2.2235329599998863</v>
      </c>
      <c r="ACV49" s="148">
        <v>2.2394222399998895</v>
      </c>
      <c r="ACW49" s="148">
        <v>2.2553999999998879</v>
      </c>
      <c r="ACX49" s="148">
        <v>2.2714662399998886</v>
      </c>
      <c r="ACY49" s="148">
        <v>2.2876209599998845</v>
      </c>
      <c r="ACZ49" s="148">
        <v>2.3038641599998897</v>
      </c>
      <c r="ADA49" s="148">
        <v>2.320195839999883</v>
      </c>
      <c r="ADB49" s="148">
        <v>2.3366159999998786</v>
      </c>
      <c r="ADC49" s="148">
        <v>2.3531246399998764</v>
      </c>
      <c r="ADD49" s="148">
        <v>2.3697217599998694</v>
      </c>
      <c r="ADE49" s="148">
        <v>2.3864073599998719</v>
      </c>
      <c r="ADF49" s="148">
        <v>2.4031814399998694</v>
      </c>
      <c r="ADG49" s="148">
        <v>2.4200439999998693</v>
      </c>
      <c r="ADH49" s="148">
        <v>2.4369950399998643</v>
      </c>
      <c r="ADI49" s="148">
        <v>2.4540345599998687</v>
      </c>
      <c r="ADJ49" s="148">
        <v>2.4711625599998683</v>
      </c>
      <c r="ADK49" s="148">
        <v>2.4883790399998631</v>
      </c>
      <c r="ADL49" s="148">
        <v>2.5056839999998672</v>
      </c>
      <c r="ADM49" s="148">
        <v>2.5230774399998595</v>
      </c>
      <c r="ADN49" s="148">
        <v>2.540559359999861</v>
      </c>
      <c r="ADO49" s="148">
        <v>2.5581297599998578</v>
      </c>
      <c r="ADP49" s="148">
        <v>2.5757886399998569</v>
      </c>
      <c r="ADQ49" s="148">
        <v>2.5935359999998582</v>
      </c>
      <c r="ADR49" s="148">
        <v>2.6113718399998547</v>
      </c>
      <c r="ADS49" s="148">
        <v>2.6292961599998534</v>
      </c>
      <c r="ADT49" s="148">
        <v>2.6473089599998474</v>
      </c>
      <c r="ADU49" s="148">
        <v>2.6654102399998436</v>
      </c>
      <c r="ADV49" s="148">
        <v>2.6835999999998421</v>
      </c>
      <c r="ADW49" s="569"/>
    </row>
    <row r="50" spans="1:803" s="488" customFormat="1" x14ac:dyDescent="0.3">
      <c r="A50" s="570">
        <v>2</v>
      </c>
      <c r="B50" s="162" t="s">
        <v>50</v>
      </c>
      <c r="C50" s="148">
        <v>28.239164384073263</v>
      </c>
      <c r="D50" s="148">
        <v>24.014489602118399</v>
      </c>
      <c r="E50" s="148">
        <v>21.564642530791026</v>
      </c>
      <c r="F50" s="148">
        <v>19.841346474863535</v>
      </c>
      <c r="G50" s="148">
        <v>18.516083141554862</v>
      </c>
      <c r="H50" s="148">
        <v>17.442521923436164</v>
      </c>
      <c r="I50" s="148">
        <v>16.542605787001982</v>
      </c>
      <c r="J50" s="148">
        <v>15.769741785208677</v>
      </c>
      <c r="K50" s="148">
        <v>15.093876640308789</v>
      </c>
      <c r="L50" s="148">
        <v>14.494490299999999</v>
      </c>
      <c r="M50" s="148">
        <v>13.956946749907317</v>
      </c>
      <c r="N50" s="148">
        <v>13.4704393929813</v>
      </c>
      <c r="O50" s="148">
        <v>13.026761667335579</v>
      </c>
      <c r="P50" s="148">
        <v>12.619534563247118</v>
      </c>
      <c r="Q50" s="148">
        <v>12.243701295472626</v>
      </c>
      <c r="R50" s="148">
        <v>11.895185396353812</v>
      </c>
      <c r="S50" s="148">
        <v>11.570652644846408</v>
      </c>
      <c r="T50" s="148">
        <v>11.267341147153925</v>
      </c>
      <c r="U50" s="148">
        <v>10.982937420016322</v>
      </c>
      <c r="V50" s="148">
        <v>10.715484295945135</v>
      </c>
      <c r="W50" s="148">
        <v>10.463311321319742</v>
      </c>
      <c r="X50" s="148">
        <v>10.224981360952452</v>
      </c>
      <c r="Y50" s="148">
        <v>9.9992490815904098</v>
      </c>
      <c r="Z50" s="148">
        <v>9.7850282777264361</v>
      </c>
      <c r="AA50" s="148">
        <v>9.5813658718364625</v>
      </c>
      <c r="AB50" s="148">
        <v>9.3874210169807135</v>
      </c>
      <c r="AC50" s="148">
        <v>9.2024481454265477</v>
      </c>
      <c r="AD50" s="148">
        <v>9.0257831015922534</v>
      </c>
      <c r="AE50" s="148">
        <v>8.8568317094567153</v>
      </c>
      <c r="AF50" s="148">
        <v>8.6950602789177616</v>
      </c>
      <c r="AG50" s="148">
        <v>8.5399876693999097</v>
      </c>
      <c r="AH50" s="148">
        <v>8.3911786138989477</v>
      </c>
      <c r="AI50" s="148">
        <v>8.248238070625078</v>
      </c>
      <c r="AJ50" s="148">
        <v>8.1108064180915456</v>
      </c>
      <c r="AK50" s="148">
        <v>7.978555346883577</v>
      </c>
      <c r="AL50" s="148">
        <v>7.8511843302990618</v>
      </c>
      <c r="AM50" s="148">
        <v>7.7284175786583926</v>
      </c>
      <c r="AN50" s="148">
        <v>7.61000139986146</v>
      </c>
      <c r="AO50" s="148">
        <v>7.4957019028533427</v>
      </c>
      <c r="AP50" s="148">
        <v>7.3853029918902742</v>
      </c>
      <c r="AQ50" s="148">
        <v>7.278604608507683</v>
      </c>
      <c r="AR50" s="148">
        <v>7.1754211853648791</v>
      </c>
      <c r="AS50" s="148">
        <v>7.0755802820439797</v>
      </c>
      <c r="AT50" s="148">
        <v>6.978921377697592</v>
      </c>
      <c r="AU50" s="148">
        <v>6.8852947993903886</v>
      </c>
      <c r="AV50" s="148">
        <v>6.7945607682355469</v>
      </c>
      <c r="AW50" s="148">
        <v>6.7065885481222001</v>
      </c>
      <c r="AX50" s="148">
        <v>6.6212556840715759</v>
      </c>
      <c r="AY50" s="148">
        <v>6.5384473191307002</v>
      </c>
      <c r="AZ50" s="148">
        <v>6.458055580281604</v>
      </c>
      <c r="BA50" s="148">
        <v>6.3799790251641735</v>
      </c>
      <c r="BB50" s="148">
        <v>6.3041221425258573</v>
      </c>
      <c r="BC50" s="148">
        <v>6.230394900256675</v>
      </c>
      <c r="BD50" s="148">
        <v>6.1587123356716909</v>
      </c>
      <c r="BE50" s="148">
        <v>6.0889941833889214</v>
      </c>
      <c r="BF50" s="148">
        <v>6.0211645367373929</v>
      </c>
      <c r="BG50" s="148">
        <v>5.955151539134091</v>
      </c>
      <c r="BH50" s="148">
        <v>5.8908871023018587</v>
      </c>
      <c r="BI50" s="148">
        <v>5.8283066485749746</v>
      </c>
      <c r="BJ50" s="148">
        <v>5.767348874862904</v>
      </c>
      <c r="BK50" s="148">
        <v>5.7079555361239347</v>
      </c>
      <c r="BL50" s="148">
        <v>5.6500712464450498</v>
      </c>
      <c r="BM50" s="148">
        <v>5.5936432960375111</v>
      </c>
      <c r="BN50" s="148">
        <v>5.5386214826440909</v>
      </c>
      <c r="BO50" s="148">
        <v>5.4849579560171868</v>
      </c>
      <c r="BP50" s="148">
        <v>5.4326070742702175</v>
      </c>
      <c r="BQ50" s="148">
        <v>5.3815252710310055</v>
      </c>
      <c r="BR50" s="148">
        <v>5.3316709324366887</v>
      </c>
      <c r="BS50" s="148">
        <v>5.2830042831081769</v>
      </c>
      <c r="BT50" s="148">
        <v>5.2354872803287229</v>
      </c>
      <c r="BU50" s="148">
        <v>5.1890835157283526</v>
      </c>
      <c r="BV50" s="148">
        <v>5.1437581238442043</v>
      </c>
      <c r="BW50" s="148">
        <v>5.0994776969876945</v>
      </c>
      <c r="BX50" s="148">
        <v>5.0562102059035396</v>
      </c>
      <c r="BY50" s="148">
        <v>5.0139249257542318</v>
      </c>
      <c r="BZ50" s="148">
        <v>4.9725923670066035</v>
      </c>
      <c r="CA50" s="148">
        <v>4.9321842108360361</v>
      </c>
      <c r="CB50" s="148">
        <v>4.8926732486984861</v>
      </c>
      <c r="CC50" s="148">
        <v>4.8540333257517467</v>
      </c>
      <c r="CD50" s="148">
        <v>4.8162392878354172</v>
      </c>
      <c r="CE50" s="148">
        <v>4.7792669317443206</v>
      </c>
      <c r="CF50" s="148">
        <v>4.7430929585528236</v>
      </c>
      <c r="CG50" s="148">
        <v>4.7076949297682589</v>
      </c>
      <c r="CH50" s="148">
        <v>4.6730512261100241</v>
      </c>
      <c r="CI50" s="148">
        <v>4.6391410087280178</v>
      </c>
      <c r="CJ50" s="148">
        <v>4.6059441826891234</v>
      </c>
      <c r="CK50" s="148">
        <v>4.5734413625744867</v>
      </c>
      <c r="CL50" s="148">
        <v>4.5416138400427339</v>
      </c>
      <c r="CM50" s="148">
        <v>4.5104435532259632</v>
      </c>
      <c r="CN50" s="148">
        <v>4.4799130578355317</v>
      </c>
      <c r="CO50" s="148">
        <v>4.4500054998643037</v>
      </c>
      <c r="CP50" s="148">
        <v>4.4207045897806907</v>
      </c>
      <c r="CQ50" s="148">
        <v>4.3919945781176768</v>
      </c>
      <c r="CR50" s="148">
        <v>4.3638602323673457</v>
      </c>
      <c r="CS50" s="148">
        <v>4.3362868150979317</v>
      </c>
      <c r="CT50" s="148">
        <v>4.3092600632167137</v>
      </c>
      <c r="CU50" s="148">
        <v>4.2827661683073952</v>
      </c>
      <c r="CV50" s="148">
        <v>4.2567917579758419</v>
      </c>
      <c r="CW50" s="148">
        <v>4.2313238781428506</v>
      </c>
      <c r="CX50" s="148">
        <v>4.2063499762267433</v>
      </c>
      <c r="CY50" s="148">
        <v>4.1818578851626942</v>
      </c>
      <c r="CZ50" s="148">
        <v>4.157835808209315</v>
      </c>
      <c r="DA50" s="148">
        <v>4.1342723044964149</v>
      </c>
      <c r="DB50" s="148">
        <v>4.1111562752709965</v>
      </c>
      <c r="DC50" s="148">
        <v>4.088476950801347</v>
      </c>
      <c r="DD50" s="148">
        <v>4.0662238779018161</v>
      </c>
      <c r="DE50" s="148">
        <v>4.0443869080433075</v>
      </c>
      <c r="DF50" s="148">
        <v>4.0229561860168292</v>
      </c>
      <c r="DG50" s="148">
        <v>4.0019221391194524</v>
      </c>
      <c r="DH50" s="148">
        <v>3.9812754668340613</v>
      </c>
      <c r="DI50" s="148">
        <v>3.9610071309761672</v>
      </c>
      <c r="DJ50" s="148">
        <v>3.9411083462825349</v>
      </c>
      <c r="DK50" s="148">
        <v>3.9215705714181244</v>
      </c>
      <c r="DL50" s="148">
        <v>3.902385500379232</v>
      </c>
      <c r="DM50" s="148">
        <v>3.883545054272016</v>
      </c>
      <c r="DN50" s="148">
        <v>3.8650413734469975</v>
      </c>
      <c r="DO50" s="148">
        <v>3.8468668099711127</v>
      </c>
      <c r="DP50" s="148">
        <v>3.829013920420115</v>
      </c>
      <c r="DQ50" s="148">
        <v>3.8114754589751332</v>
      </c>
      <c r="DR50" s="148">
        <v>3.7942443708080447</v>
      </c>
      <c r="DS50" s="148">
        <v>3.7773137857413754</v>
      </c>
      <c r="DT50" s="148">
        <v>3.7606770121690776</v>
      </c>
      <c r="DU50" s="148">
        <v>3.7443275312254549</v>
      </c>
      <c r="DV50" s="148">
        <v>3.7282589911901898</v>
      </c>
      <c r="DW50" s="148">
        <v>3.7124652021180715</v>
      </c>
      <c r="DX50" s="148">
        <v>3.6969401306826501</v>
      </c>
      <c r="DY50" s="148">
        <v>3.6816778952237605</v>
      </c>
      <c r="DZ50" s="148">
        <v>3.6666727609892273</v>
      </c>
      <c r="EA50" s="148">
        <v>3.6519191355617462</v>
      </c>
      <c r="EB50" s="148">
        <v>3.6374115644623242</v>
      </c>
      <c r="EC50" s="148">
        <v>3.6231447269221615</v>
      </c>
      <c r="ED50" s="148">
        <v>3.6091134318153575</v>
      </c>
      <c r="EE50" s="148">
        <v>3.5953126137450457</v>
      </c>
      <c r="EF50" s="148">
        <v>3.581737329276141</v>
      </c>
      <c r="EG50" s="148">
        <v>3.5683827533081569</v>
      </c>
      <c r="EH50" s="148">
        <v>3.5552441755818265</v>
      </c>
      <c r="EI50" s="148">
        <v>3.5423169973137369</v>
      </c>
      <c r="EJ50" s="148">
        <v>3.5295967279533151</v>
      </c>
      <c r="EK50" s="148">
        <v>3.5170789820568977</v>
      </c>
      <c r="EL50" s="148">
        <v>3.5047594762738612</v>
      </c>
      <c r="EM50" s="148">
        <v>3.4926340264399656</v>
      </c>
      <c r="EN50" s="148">
        <v>3.4806985447734853</v>
      </c>
      <c r="EO50" s="148">
        <v>3.4689490371696365</v>
      </c>
      <c r="EP50" s="148">
        <v>3.4573816005893434</v>
      </c>
      <c r="EQ50" s="148">
        <v>3.4459924205383246</v>
      </c>
      <c r="ER50" s="148">
        <v>3.4347777686328342</v>
      </c>
      <c r="ES50" s="148">
        <v>3.4237340002484622</v>
      </c>
      <c r="ET50" s="148">
        <v>3.4128575522486742</v>
      </c>
      <c r="EU50" s="148">
        <v>3.4021449407897819</v>
      </c>
      <c r="EV50" s="148">
        <v>3.3915927591993693</v>
      </c>
      <c r="EW50" s="148">
        <v>3.3811976759251827</v>
      </c>
      <c r="EX50" s="148">
        <v>3.3709564325517434</v>
      </c>
      <c r="EY50" s="148">
        <v>3.3608658418819424</v>
      </c>
      <c r="EZ50" s="148">
        <v>3.3509227860811741</v>
      </c>
      <c r="FA50" s="148">
        <v>3.3411242148815177</v>
      </c>
      <c r="FB50" s="148">
        <v>3.3314671438436214</v>
      </c>
      <c r="FC50" s="148">
        <v>3.3219486526742017</v>
      </c>
      <c r="FD50" s="148">
        <v>3.3125658835968821</v>
      </c>
      <c r="FE50" s="148">
        <v>3.3033160397744368</v>
      </c>
      <c r="FF50" s="148">
        <v>3.2941963837805588</v>
      </c>
      <c r="FG50" s="148">
        <v>3.285204236119128</v>
      </c>
      <c r="FH50" s="148">
        <v>3.276336973789455</v>
      </c>
      <c r="FI50" s="148">
        <v>3.2675920288955425</v>
      </c>
      <c r="FJ50" s="148">
        <v>3.2589668872979587</v>
      </c>
      <c r="FK50" s="148">
        <v>3.2504590873066874</v>
      </c>
      <c r="FL50" s="148">
        <v>3.2420662184133917</v>
      </c>
      <c r="FM50" s="148">
        <v>3.2337859200618873</v>
      </c>
      <c r="FN50" s="148">
        <v>3.2256158804551589</v>
      </c>
      <c r="FO50" s="148">
        <v>3.2175538353979007</v>
      </c>
      <c r="FP50" s="148">
        <v>3.2095975671731516</v>
      </c>
      <c r="FQ50" s="148">
        <v>3.2017449034518535</v>
      </c>
      <c r="FR50" s="148">
        <v>3.1939937162342602</v>
      </c>
      <c r="FS50" s="148">
        <v>3.1863419208219668</v>
      </c>
      <c r="FT50" s="148">
        <v>3.1787874748196217</v>
      </c>
      <c r="FU50" s="148">
        <v>3.1713283771651817</v>
      </c>
      <c r="FV50" s="148">
        <v>3.1639626671878673</v>
      </c>
      <c r="FW50" s="148">
        <v>3.1566884236927386</v>
      </c>
      <c r="FX50" s="148">
        <v>3.149503764071099</v>
      </c>
      <c r="FY50" s="148">
        <v>3.1424068434358041</v>
      </c>
      <c r="FZ50" s="148">
        <v>3.1353958537806648</v>
      </c>
      <c r="GA50" s="148">
        <v>3.1284690231631167</v>
      </c>
      <c r="GB50" s="148">
        <v>3.121624614909436</v>
      </c>
      <c r="GC50" s="148">
        <v>3.1148609268416969</v>
      </c>
      <c r="GD50" s="148">
        <v>3.1081762905258188</v>
      </c>
      <c r="GE50" s="148">
        <v>3.1015690705399983</v>
      </c>
      <c r="GF50" s="148">
        <v>3.0950376637628132</v>
      </c>
      <c r="GG50" s="148">
        <v>3.0885804986804608</v>
      </c>
      <c r="GH50" s="148">
        <v>3.0821960347124744</v>
      </c>
      <c r="GI50" s="148">
        <v>3.0758827615552669</v>
      </c>
      <c r="GJ50" s="148">
        <v>3.0696391985430651</v>
      </c>
      <c r="GK50" s="148">
        <v>3.0634638940255563</v>
      </c>
      <c r="GL50" s="148">
        <v>3.0573554247618517</v>
      </c>
      <c r="GM50" s="148">
        <v>3.0513123953301182</v>
      </c>
      <c r="GN50" s="148">
        <v>3.0453334375525287</v>
      </c>
      <c r="GO50" s="148">
        <v>3.0394172099349461</v>
      </c>
      <c r="GP50" s="148">
        <v>3.0335623971209706</v>
      </c>
      <c r="GQ50" s="148">
        <v>3.0277677093598712</v>
      </c>
      <c r="GR50" s="148">
        <v>3.0220318819879779</v>
      </c>
      <c r="GS50" s="148">
        <v>3.0163536749231454</v>
      </c>
      <c r="GT50" s="148">
        <v>3.0107318721718777</v>
      </c>
      <c r="GU50" s="148">
        <v>3.0051652813487664</v>
      </c>
      <c r="GV50" s="148">
        <v>2.9996527332078315</v>
      </c>
      <c r="GW50" s="148">
        <v>2.9941930811854363</v>
      </c>
      <c r="GX50" s="148">
        <v>2.988785200954446</v>
      </c>
      <c r="GY50" s="148">
        <v>2.9834279899892842</v>
      </c>
      <c r="GZ50" s="148">
        <v>2.9781203671415462</v>
      </c>
      <c r="HA50" s="148">
        <v>2.9728612722259342</v>
      </c>
      <c r="HB50" s="148">
        <v>2.9676496656161291</v>
      </c>
      <c r="HC50" s="148">
        <v>2.962484527850382</v>
      </c>
      <c r="HD50" s="148">
        <v>2.9573648592464821</v>
      </c>
      <c r="HE50" s="148">
        <v>2.9522896795259328</v>
      </c>
      <c r="HF50" s="148">
        <v>2.9472580274469422</v>
      </c>
      <c r="HG50" s="148">
        <v>2.9422689604461034</v>
      </c>
      <c r="HH50" s="148">
        <v>2.9373215542884417</v>
      </c>
      <c r="HI50" s="148">
        <v>2.9324149027255793</v>
      </c>
      <c r="HJ50" s="148">
        <v>2.9275481171619653</v>
      </c>
      <c r="HK50" s="148">
        <v>2.9227203263286263</v>
      </c>
      <c r="HL50" s="148">
        <v>2.9179306759645876</v>
      </c>
      <c r="HM50" s="148">
        <v>2.9131783285054489</v>
      </c>
      <c r="HN50" s="148">
        <v>2.9084624627791911</v>
      </c>
      <c r="HO50" s="148">
        <v>2.9037822737087247</v>
      </c>
      <c r="HP50" s="148">
        <v>2.8991369720212994</v>
      </c>
      <c r="HQ50" s="148">
        <v>2.8945257839643261</v>
      </c>
      <c r="HR50" s="148">
        <v>2.8899479510276684</v>
      </c>
      <c r="HS50" s="148">
        <v>2.8854027296719913</v>
      </c>
      <c r="HT50" s="148">
        <v>2.8808893910632598</v>
      </c>
      <c r="HU50" s="148">
        <v>2.8764072208130074</v>
      </c>
      <c r="HV50" s="148">
        <v>2.8719555187243593</v>
      </c>
      <c r="HW50" s="148">
        <v>2.8675335985436021</v>
      </c>
      <c r="HX50" s="148">
        <v>2.8631407877171497</v>
      </c>
      <c r="HY50" s="148">
        <v>2.8587764271537957</v>
      </c>
      <c r="HZ50" s="148">
        <v>2.854439870992131</v>
      </c>
      <c r="IA50" s="148">
        <v>2.8501304863728905</v>
      </c>
      <c r="IB50" s="148">
        <v>2.8458476532162429</v>
      </c>
      <c r="IC50" s="148">
        <v>2.8415907640038043</v>
      </c>
      <c r="ID50" s="148">
        <v>2.8373592235652474</v>
      </c>
      <c r="IE50" s="148">
        <v>2.8331524488695017</v>
      </c>
      <c r="IF50" s="148">
        <v>2.8289698688202627</v>
      </c>
      <c r="IG50" s="148">
        <v>2.8248109240558392</v>
      </c>
      <c r="IH50" s="148">
        <v>2.820675066753175</v>
      </c>
      <c r="II50" s="148">
        <v>2.8165617604359205</v>
      </c>
      <c r="IJ50" s="148">
        <v>2.812470479786505</v>
      </c>
      <c r="IK50" s="148">
        <v>2.8084007104620738</v>
      </c>
      <c r="IL50" s="148">
        <v>2.8043519489142028</v>
      </c>
      <c r="IM50" s="148">
        <v>2.800323702212296</v>
      </c>
      <c r="IN50" s="148">
        <v>2.7963154878705829</v>
      </c>
      <c r="IO50" s="148">
        <v>2.7923268336786435</v>
      </c>
      <c r="IP50" s="148">
        <v>2.7883572775353223</v>
      </c>
      <c r="IQ50" s="148">
        <v>2.7844063672860138</v>
      </c>
      <c r="IR50" s="148">
        <v>2.7804736605631994</v>
      </c>
      <c r="IS50" s="148">
        <v>2.7765587246301529</v>
      </c>
      <c r="IT50" s="148">
        <v>2.7726611362277787</v>
      </c>
      <c r="IU50" s="148">
        <v>2.7687804814244608</v>
      </c>
      <c r="IV50" s="148">
        <v>2.7649163554688876</v>
      </c>
      <c r="IW50" s="148">
        <v>2.7610683626457728</v>
      </c>
      <c r="IX50" s="148">
        <v>2.7572361161343615</v>
      </c>
      <c r="IY50" s="148">
        <v>2.7534192378697533</v>
      </c>
      <c r="IZ50" s="148">
        <v>2.7496173584068799</v>
      </c>
      <c r="JA50" s="148">
        <v>2.7458301167871149</v>
      </c>
      <c r="JB50" s="148">
        <v>2.7420571604074553</v>
      </c>
      <c r="JC50" s="148">
        <v>2.7382981448922443</v>
      </c>
      <c r="JD50" s="148">
        <v>2.7345527339672913</v>
      </c>
      <c r="JE50" s="148">
        <v>2.7308205993364503</v>
      </c>
      <c r="JF50" s="148">
        <v>2.7271014205604871</v>
      </c>
      <c r="JG50" s="148">
        <v>2.7233948849382692</v>
      </c>
      <c r="JH50" s="148">
        <v>2.7197006873901763</v>
      </c>
      <c r="JI50" s="148">
        <v>2.716018530343721</v>
      </c>
      <c r="JJ50" s="148">
        <v>2.7123481236212754</v>
      </c>
      <c r="JK50" s="148">
        <v>2.7086891843299128</v>
      </c>
      <c r="JL50" s="148">
        <v>2.7050414367532873</v>
      </c>
      <c r="JM50" s="148">
        <v>2.7014046122455042</v>
      </c>
      <c r="JN50" s="148">
        <v>2.6977784491269539</v>
      </c>
      <c r="JO50" s="148">
        <v>2.6941626925820614</v>
      </c>
      <c r="JP50" s="148">
        <v>2.6905570945588657</v>
      </c>
      <c r="JQ50" s="148">
        <v>2.6869614136705167</v>
      </c>
      <c r="JR50" s="148">
        <v>2.6833754150984461</v>
      </c>
      <c r="JS50" s="148">
        <v>2.6797988704973825</v>
      </c>
      <c r="JT50" s="148">
        <v>2.6762315579020282</v>
      </c>
      <c r="JU50" s="148">
        <v>2.6726732616354312</v>
      </c>
      <c r="JV50" s="148">
        <v>2.6691237722189882</v>
      </c>
      <c r="JW50" s="148">
        <v>2.6655828862840494</v>
      </c>
      <c r="JX50" s="148">
        <v>2.6620504064851005</v>
      </c>
      <c r="JY50" s="148">
        <v>2.6585261414144803</v>
      </c>
      <c r="JZ50" s="148">
        <v>2.655009905518618</v>
      </c>
      <c r="KA50" s="148">
        <v>2.6515015190156852</v>
      </c>
      <c r="KB50" s="148">
        <v>2.6480008078147677</v>
      </c>
      <c r="KC50" s="148">
        <v>2.6445076034363986</v>
      </c>
      <c r="KD50" s="148">
        <v>2.6410217429344769</v>
      </c>
      <c r="KE50" s="148">
        <v>2.6375430688195536</v>
      </c>
      <c r="KF50" s="148">
        <v>2.6340714289834501</v>
      </c>
      <c r="KG50" s="148">
        <v>2.630606676625149</v>
      </c>
      <c r="KH50" s="148">
        <v>2.6271486701779629</v>
      </c>
      <c r="KI50" s="148">
        <v>2.6236972732379513</v>
      </c>
      <c r="KJ50" s="148">
        <v>2.6202523544935907</v>
      </c>
      <c r="KK50" s="148">
        <v>2.6168137876565716</v>
      </c>
      <c r="KL50" s="148">
        <v>2.6133814513938063</v>
      </c>
      <c r="KM50" s="148">
        <v>2.6099552292606027</v>
      </c>
      <c r="KN50" s="148">
        <v>2.6065350096349107</v>
      </c>
      <c r="KO50" s="148">
        <v>2.6031206856527227</v>
      </c>
      <c r="KP50" s="148">
        <v>2.5997121551444984</v>
      </c>
      <c r="KQ50" s="148">
        <v>2.596309320572697</v>
      </c>
      <c r="KR50" s="148">
        <v>2.5929120889703121</v>
      </c>
      <c r="KS50" s="148">
        <v>2.5895203718804538</v>
      </c>
      <c r="KT50" s="148">
        <v>2.5861340852968695</v>
      </c>
      <c r="KU50" s="148">
        <v>2.58275314960553</v>
      </c>
      <c r="KV50" s="148">
        <v>2.5793774895270687</v>
      </c>
      <c r="KW50" s="148">
        <v>2.5760070340602503</v>
      </c>
      <c r="KX50" s="148">
        <v>2.572641716426304</v>
      </c>
      <c r="KY50" s="148">
        <v>2.5692814740141685</v>
      </c>
      <c r="KZ50" s="148">
        <v>2.5659262483266438</v>
      </c>
      <c r="LA50" s="148">
        <v>2.5625759849273848</v>
      </c>
      <c r="LB50" s="148">
        <v>2.5592306333887507</v>
      </c>
      <c r="LC50" s="148">
        <v>2.5558901472405111</v>
      </c>
      <c r="LD50" s="148">
        <v>2.5525544839193337</v>
      </c>
      <c r="LE50" s="148">
        <v>2.5492236047191028</v>
      </c>
      <c r="LF50" s="148">
        <v>2.5458974747420129</v>
      </c>
      <c r="LG50" s="148">
        <v>2.5425760628504364</v>
      </c>
      <c r="LH50" s="148">
        <v>2.5392593416195695</v>
      </c>
      <c r="LI50" s="148">
        <v>2.5359472872907673</v>
      </c>
      <c r="LJ50" s="148">
        <v>2.5326398797256822</v>
      </c>
      <c r="LK50" s="148">
        <v>2.5293371023610618</v>
      </c>
      <c r="LL50" s="148">
        <v>2.5260389421642593</v>
      </c>
      <c r="LM50" s="148">
        <v>2.5227453895894705</v>
      </c>
      <c r="LN50" s="148">
        <v>2.5194564385345863</v>
      </c>
      <c r="LO50" s="148">
        <v>2.5161720862987771</v>
      </c>
      <c r="LP50" s="148">
        <v>2.5128923335406697</v>
      </c>
      <c r="LQ50" s="148">
        <v>2.5096171842372037</v>
      </c>
      <c r="LR50" s="148">
        <v>2.5063466456430881</v>
      </c>
      <c r="LS50" s="148">
        <v>2.5030807282509144</v>
      </c>
      <c r="LT50" s="148">
        <v>2.499819445751811</v>
      </c>
      <c r="LU50" s="148">
        <v>2.496562814996782</v>
      </c>
      <c r="LV50" s="148">
        <v>2.4933108559585193</v>
      </c>
      <c r="LW50" s="148">
        <v>2.490063591693918</v>
      </c>
      <c r="LX50" s="148">
        <v>2.4868210483070179</v>
      </c>
      <c r="LY50" s="148">
        <v>2.4835832549125989</v>
      </c>
      <c r="LZ50" s="148">
        <v>2.4803502436002844</v>
      </c>
      <c r="MA50" s="148">
        <v>2.4771220493991848</v>
      </c>
      <c r="MB50" s="148">
        <v>2.4738987102430308</v>
      </c>
      <c r="MC50" s="148">
        <v>2.4706802669358829</v>
      </c>
      <c r="MD50" s="148">
        <v>2.4674667631182778</v>
      </c>
      <c r="ME50" s="148">
        <v>2.4642582452339603</v>
      </c>
      <c r="MF50" s="148">
        <v>2.4610547624969854</v>
      </c>
      <c r="MG50" s="148">
        <v>2.45785636685941</v>
      </c>
      <c r="MH50" s="148">
        <v>2.454663112979393</v>
      </c>
      <c r="MI50" s="148">
        <v>2.4514750581897644</v>
      </c>
      <c r="MJ50" s="148">
        <v>2.4482922624671026</v>
      </c>
      <c r="MK50" s="148">
        <v>2.4451147884011348</v>
      </c>
      <c r="ML50" s="148">
        <v>2.4419427011647521</v>
      </c>
      <c r="MM50" s="148">
        <v>2.4387760684842767</v>
      </c>
      <c r="MN50" s="148">
        <v>2.4356149606103159</v>
      </c>
      <c r="MO50" s="148">
        <v>2.4324594502888672</v>
      </c>
      <c r="MP50" s="148">
        <v>2.4293096127329967</v>
      </c>
      <c r="MQ50" s="148">
        <v>2.4261655255948149</v>
      </c>
      <c r="MR50" s="148">
        <v>2.4230272689378687</v>
      </c>
      <c r="MS50" s="148">
        <v>2.4198949252099418</v>
      </c>
      <c r="MT50" s="148">
        <v>2.4167685792162281</v>
      </c>
      <c r="MU50" s="148">
        <v>2.4136483180928821</v>
      </c>
      <c r="MV50" s="148">
        <v>2.4105342312809341</v>
      </c>
      <c r="MW50" s="148">
        <v>2.4074264105005767</v>
      </c>
      <c r="MX50" s="148">
        <v>2.4043249497257975</v>
      </c>
      <c r="MY50" s="148">
        <v>2.401229945159379</v>
      </c>
      <c r="MZ50" s="148">
        <v>2.3981414952082538</v>
      </c>
      <c r="NA50" s="148">
        <v>2.3950597004591252</v>
      </c>
      <c r="NB50" s="148">
        <v>2.391984663654565</v>
      </c>
      <c r="NC50" s="148">
        <v>2.3889164896692812</v>
      </c>
      <c r="ND50" s="148">
        <v>2.38585528548683</v>
      </c>
      <c r="NE50" s="148">
        <v>2.3828011601765589</v>
      </c>
      <c r="NF50" s="148">
        <v>2.379754224870954</v>
      </c>
      <c r="NG50" s="148">
        <v>2.3767145927432054</v>
      </c>
      <c r="NH50" s="148">
        <v>2.37368237898513</v>
      </c>
      <c r="NI50" s="148">
        <v>2.3706577007853831</v>
      </c>
      <c r="NJ50" s="148">
        <v>2.3676406773079464</v>
      </c>
      <c r="NK50" s="148">
        <v>2.364631429670915</v>
      </c>
      <c r="NL50" s="148">
        <v>2.3616300809255932</v>
      </c>
      <c r="NM50" s="148">
        <v>2.3586367560358248</v>
      </c>
      <c r="NN50" s="148">
        <v>2.3556515818576074</v>
      </c>
      <c r="NO50" s="148">
        <v>2.3526746871190305</v>
      </c>
      <c r="NP50" s="148">
        <v>2.3497062024003981</v>
      </c>
      <c r="NQ50" s="148">
        <v>2.3467462601146885</v>
      </c>
      <c r="NR50" s="148">
        <v>2.3437949944881922</v>
      </c>
      <c r="NS50" s="148">
        <v>2.340852541541512</v>
      </c>
      <c r="NT50" s="148">
        <v>2.3379190390706839</v>
      </c>
      <c r="NU50" s="148">
        <v>2.3349946266286707</v>
      </c>
      <c r="NV50" s="148">
        <v>2.3320794455069809</v>
      </c>
      <c r="NW50" s="148">
        <v>2.3291736387176236</v>
      </c>
      <c r="NX50" s="148">
        <v>2.3262773509752463</v>
      </c>
      <c r="NY50" s="148">
        <v>2.3233907286795024</v>
      </c>
      <c r="NZ50" s="148">
        <v>2.3205139198976568</v>
      </c>
      <c r="OA50" s="148">
        <v>2.3176470743474447</v>
      </c>
      <c r="OB50" s="148">
        <v>2.3147903433800749</v>
      </c>
      <c r="OC50" s="148">
        <v>2.3119438799635503</v>
      </c>
      <c r="OD50" s="148">
        <v>2.309107838666101</v>
      </c>
      <c r="OE50" s="148">
        <v>2.3062823756399133</v>
      </c>
      <c r="OF50" s="148">
        <v>2.3034676486050074</v>
      </c>
      <c r="OG50" s="148">
        <v>2.3006638168333353</v>
      </c>
      <c r="OH50" s="148">
        <v>2.29787104113311</v>
      </c>
      <c r="OI50" s="148">
        <v>2.2950894838332907</v>
      </c>
      <c r="OJ50" s="148">
        <v>2.2923193087682741</v>
      </c>
      <c r="OK50" s="148">
        <v>2.2895606812628024</v>
      </c>
      <c r="OL50" s="148">
        <v>2.2868137681170104</v>
      </c>
      <c r="OM50" s="148">
        <v>2.2840787375917309</v>
      </c>
      <c r="ON50" s="148">
        <v>2.2813557593939038</v>
      </c>
      <c r="OO50" s="148">
        <v>2.2786450046622235</v>
      </c>
      <c r="OP50" s="148">
        <v>2.2759466459529705</v>
      </c>
      <c r="OQ50" s="148">
        <v>2.2732608572259139</v>
      </c>
      <c r="OR50" s="148">
        <v>2.2705878138305771</v>
      </c>
      <c r="OS50" s="148">
        <v>2.2679276924924494</v>
      </c>
      <c r="OT50" s="148">
        <v>2.2652806712995854</v>
      </c>
      <c r="OU50" s="148">
        <v>2.2626469296891756</v>
      </c>
      <c r="OV50" s="148">
        <v>2.260026648434426</v>
      </c>
      <c r="OW50" s="148">
        <v>2.2574200096314954</v>
      </c>
      <c r="OX50" s="148">
        <v>2.2548271966866871</v>
      </c>
      <c r="OY50" s="148">
        <v>2.2522483943036917</v>
      </c>
      <c r="OZ50" s="148">
        <v>2.2496837884710743</v>
      </c>
      <c r="PA50" s="148">
        <v>2.2471335664498575</v>
      </c>
      <c r="PB50" s="148">
        <v>2.2445979167612613</v>
      </c>
      <c r="PC50" s="148">
        <v>2.2420770291746592</v>
      </c>
      <c r="PD50" s="148">
        <v>2.239571094695517</v>
      </c>
      <c r="PE50" s="148">
        <v>2.2370803055536719</v>
      </c>
      <c r="PF50" s="148">
        <v>2.2346048551916198</v>
      </c>
      <c r="PG50" s="148">
        <v>2.2321449382529686</v>
      </c>
      <c r="PH50" s="148">
        <v>2.2297007505710695</v>
      </c>
      <c r="PI50" s="148">
        <v>2.2272724891577305</v>
      </c>
      <c r="PJ50" s="148">
        <v>2.2248603521920813</v>
      </c>
      <c r="PK50" s="148">
        <v>2.2224645390096143</v>
      </c>
      <c r="PL50" s="148">
        <v>2.2200852500912482</v>
      </c>
      <c r="PM50" s="148">
        <v>2.2177226870526532</v>
      </c>
      <c r="PN50" s="148">
        <v>2.2153770526335741</v>
      </c>
      <c r="PO50" s="148">
        <v>2.2130485506874003</v>
      </c>
      <c r="PP50" s="148">
        <v>2.2107373861707202</v>
      </c>
      <c r="PQ50" s="148">
        <v>2.2084437651331399</v>
      </c>
      <c r="PR50" s="148">
        <v>2.2061678947071002</v>
      </c>
      <c r="PS50" s="148">
        <v>2.2039099830979012</v>
      </c>
      <c r="PT50" s="148">
        <v>2.2016702395737653</v>
      </c>
      <c r="PU50" s="148">
        <v>2.1994488744560812</v>
      </c>
      <c r="PV50" s="148">
        <v>2.1972460991097229</v>
      </c>
      <c r="PW50" s="148">
        <v>2.1950621259334717</v>
      </c>
      <c r="PX50" s="148">
        <v>2.1928971683505907</v>
      </c>
      <c r="PY50" s="148">
        <v>2.1907514407994562</v>
      </c>
      <c r="PZ50" s="148">
        <v>2.1886251587243279</v>
      </c>
      <c r="QA50" s="148">
        <v>2.1865185385662258</v>
      </c>
      <c r="QB50" s="148">
        <v>2.1844317977538665</v>
      </c>
      <c r="QC50" s="148">
        <v>2.1823651546947751</v>
      </c>
      <c r="QD50" s="148">
        <v>2.1803188287664383</v>
      </c>
      <c r="QE50" s="148">
        <v>2.1782930403075653</v>
      </c>
      <c r="QF50" s="148">
        <v>2.1762880106094684</v>
      </c>
      <c r="QG50" s="148">
        <v>2.1743039619075439</v>
      </c>
      <c r="QH50" s="148">
        <v>2.172341117372806</v>
      </c>
      <c r="QI50" s="148">
        <v>2.1703997011035518</v>
      </c>
      <c r="QJ50" s="148">
        <v>2.1684799381171302</v>
      </c>
      <c r="QK50" s="148">
        <v>2.1665820543417418</v>
      </c>
      <c r="QL50" s="148">
        <v>2.1647062766083991</v>
      </c>
      <c r="QM50" s="148">
        <v>2.1628528326429404</v>
      </c>
      <c r="QN50" s="148">
        <v>2.1610219510581423</v>
      </c>
      <c r="QO50" s="148">
        <v>2.1592138613458971</v>
      </c>
      <c r="QP50" s="148">
        <v>2.1574287938694994</v>
      </c>
      <c r="QQ50" s="148">
        <v>2.1556669798560186</v>
      </c>
      <c r="QR50" s="148">
        <v>2.153928651388739</v>
      </c>
      <c r="QS50" s="148">
        <v>2.1522140413996986</v>
      </c>
      <c r="QT50" s="148">
        <v>2.1505233836622857</v>
      </c>
      <c r="QU50" s="148">
        <v>2.1488569127839412</v>
      </c>
      <c r="QV50" s="148">
        <v>2.1472148641989364</v>
      </c>
      <c r="QW50" s="148">
        <v>2.1455974741611961</v>
      </c>
      <c r="QX50" s="148">
        <v>2.144004979737268</v>
      </c>
      <c r="QY50" s="148">
        <v>2.1424376187992742</v>
      </c>
      <c r="QZ50" s="148">
        <v>2.1408956300180293</v>
      </c>
      <c r="RA50" s="148">
        <v>2.1393792528561626</v>
      </c>
      <c r="RB50" s="148">
        <v>2.137888727561382</v>
      </c>
      <c r="RC50" s="148">
        <v>2.1364242951597205</v>
      </c>
      <c r="RD50" s="148">
        <v>2.1349861974489386</v>
      </c>
      <c r="RE50" s="148">
        <v>2.1335746769919695</v>
      </c>
      <c r="RF50" s="148">
        <v>2.1321899771103858</v>
      </c>
      <c r="RG50" s="148">
        <v>2.1308323418780404</v>
      </c>
      <c r="RH50" s="148">
        <v>2.1295020161146425</v>
      </c>
      <c r="RI50" s="148">
        <v>2.1281992453795304</v>
      </c>
      <c r="RJ50" s="148">
        <v>2.1269242759654006</v>
      </c>
      <c r="RK50" s="148">
        <v>2.1256773548922006</v>
      </c>
      <c r="RL50" s="148">
        <v>2.1244587299009794</v>
      </c>
      <c r="RM50" s="148">
        <v>2.1232686494479189</v>
      </c>
      <c r="RN50" s="148">
        <v>2.122107362698312</v>
      </c>
      <c r="RO50" s="148">
        <v>2.1209751195207183</v>
      </c>
      <c r="RP50" s="148">
        <v>2.1198721704810595</v>
      </c>
      <c r="RQ50" s="148">
        <v>2.1187987668368926</v>
      </c>
      <c r="RR50" s="148">
        <v>2.1177551605316438</v>
      </c>
      <c r="RS50" s="148">
        <v>2.1167416041889915</v>
      </c>
      <c r="RT50" s="148">
        <v>2.1157583511072175</v>
      </c>
      <c r="RU50" s="148">
        <v>2.1148056552536865</v>
      </c>
      <c r="RV50" s="148">
        <v>2.1138837712593457</v>
      </c>
      <c r="RW50" s="148">
        <v>2.1129929544133041</v>
      </c>
      <c r="RX50" s="148">
        <v>2.1121334606574322</v>
      </c>
      <c r="RY50" s="148">
        <v>2.1113055465810753</v>
      </c>
      <c r="RZ50" s="148">
        <v>2.1105094694157174</v>
      </c>
      <c r="SA50" s="148">
        <v>2.1097454870298691</v>
      </c>
      <c r="SB50" s="148">
        <v>2.1090138579237809</v>
      </c>
      <c r="SC50" s="148">
        <v>2.1083148412244448</v>
      </c>
      <c r="SD50" s="148">
        <v>2.1076486966804637</v>
      </c>
      <c r="SE50" s="148">
        <v>2.1070156846570676</v>
      </c>
      <c r="SF50" s="148">
        <v>2.1064160661311604</v>
      </c>
      <c r="SG50" s="148">
        <v>2.1058501026863929</v>
      </c>
      <c r="SH50" s="148">
        <v>2.1053180565083451</v>
      </c>
      <c r="SI50" s="148">
        <v>2.1048201903796517</v>
      </c>
      <c r="SJ50" s="148">
        <v>2.1043567676752986</v>
      </c>
      <c r="SK50" s="148">
        <v>2.1039280523578725</v>
      </c>
      <c r="SL50" s="148">
        <v>2.1035343089729182</v>
      </c>
      <c r="SM50" s="148">
        <v>2.1031758026442979</v>
      </c>
      <c r="SN50" s="148">
        <v>2.102852799069602</v>
      </c>
      <c r="SO50" s="148">
        <v>2.1025655645156611</v>
      </c>
      <c r="SP50" s="148">
        <v>2.1023143658140313</v>
      </c>
      <c r="SQ50" s="148">
        <v>2.102099470356535</v>
      </c>
      <c r="SR50" s="148">
        <v>2.1019211460909162</v>
      </c>
      <c r="SS50" s="148">
        <v>2.1017796615164066</v>
      </c>
      <c r="ST50" s="148">
        <v>2.101675285679498</v>
      </c>
      <c r="SU50" s="148">
        <v>2.1016082881696185</v>
      </c>
      <c r="SV50" s="148">
        <v>2.1015789391148942</v>
      </c>
      <c r="SW50" s="148">
        <v>2.1015875091780103</v>
      </c>
      <c r="SX50" s="148">
        <v>2.1016342695520187</v>
      </c>
      <c r="SY50" s="148">
        <v>2.1017194919562598</v>
      </c>
      <c r="SZ50" s="148">
        <v>2.1018434486322555</v>
      </c>
      <c r="TA50" s="148">
        <v>2.1020064123397333</v>
      </c>
      <c r="TB50" s="148">
        <v>2.1022086563525981</v>
      </c>
      <c r="TC50" s="148">
        <v>2.1024504544549885</v>
      </c>
      <c r="TD50" s="148">
        <v>2.1027320809373862</v>
      </c>
      <c r="TE50" s="148">
        <v>2.1030538105926944</v>
      </c>
      <c r="TF50" s="148">
        <v>2.1034159187124395</v>
      </c>
      <c r="TG50" s="148">
        <v>2.1038186810829487</v>
      </c>
      <c r="TH50" s="148">
        <v>2.104262373981598</v>
      </c>
      <c r="TI50" s="148">
        <v>2.1047472741730573</v>
      </c>
      <c r="TJ50" s="148">
        <v>2.1052736589056344</v>
      </c>
      <c r="TK50" s="148">
        <v>2.1058418059075663</v>
      </c>
      <c r="TL50" s="148">
        <v>2.1064519933834092</v>
      </c>
      <c r="TM50" s="148">
        <v>2.1071045000105073</v>
      </c>
      <c r="TN50" s="148">
        <v>2.1077996049353231</v>
      </c>
      <c r="TO50" s="148">
        <v>2.1085375877700088</v>
      </c>
      <c r="TP50" s="148">
        <v>2.1093187285888675</v>
      </c>
      <c r="TQ50" s="148">
        <v>2.1101433079249077</v>
      </c>
      <c r="TR50" s="148">
        <v>2.111011606766418</v>
      </c>
      <c r="TS50" s="148">
        <v>2.1119239065535744</v>
      </c>
      <c r="TT50" s="148">
        <v>2.1128804891750583</v>
      </c>
      <c r="TU50" s="148">
        <v>2.1138816369647557</v>
      </c>
      <c r="TV50" s="148">
        <v>2.1149276326984321</v>
      </c>
      <c r="TW50" s="148">
        <v>2.116018759590478</v>
      </c>
      <c r="TX50" s="148">
        <v>2.1171553012906514</v>
      </c>
      <c r="TY50" s="148">
        <v>2.1183375418808872</v>
      </c>
      <c r="TZ50" s="148">
        <v>2.1195657658720997</v>
      </c>
      <c r="UA50" s="148">
        <v>2.1208402582010564</v>
      </c>
      <c r="UB50" s="148">
        <v>2.1221613042272054</v>
      </c>
      <c r="UC50" s="148">
        <v>2.1235291897296413</v>
      </c>
      <c r="UD50" s="148">
        <v>2.1249442009040074</v>
      </c>
      <c r="UE50" s="148">
        <v>2.1264066243594648</v>
      </c>
      <c r="UF50" s="148">
        <v>2.097033783028003</v>
      </c>
      <c r="UG50" s="148">
        <v>2.0987436860897688</v>
      </c>
      <c r="UH50" s="148">
        <v>2.100550917585231</v>
      </c>
      <c r="UI50" s="148">
        <v>2.1024553071307608</v>
      </c>
      <c r="UJ50" s="148">
        <v>2.1044566852662285</v>
      </c>
      <c r="UK50" s="148">
        <v>2.1065548834483678</v>
      </c>
      <c r="UL50" s="148">
        <v>2.1087497340440962</v>
      </c>
      <c r="UM50" s="148">
        <v>2.1110410703240419</v>
      </c>
      <c r="UN50" s="148">
        <v>2.1134287264559859</v>
      </c>
      <c r="UO50" s="148">
        <v>2.1159125374985521</v>
      </c>
      <c r="UP50" s="148">
        <v>2.1184923393947273</v>
      </c>
      <c r="UQ50" s="148">
        <v>2.1211679689655938</v>
      </c>
      <c r="UR50" s="148">
        <v>2.1239392639040773</v>
      </c>
      <c r="US50" s="148">
        <v>2.1268060627687362</v>
      </c>
      <c r="UT50" s="148">
        <v>2.1297682049776583</v>
      </c>
      <c r="UU50" s="148">
        <v>2.1328255308022861</v>
      </c>
      <c r="UV50" s="148">
        <v>2.1359778813614341</v>
      </c>
      <c r="UW50" s="148">
        <v>2.1392250986153485</v>
      </c>
      <c r="UX50" s="148">
        <v>2.1425670253596678</v>
      </c>
      <c r="UY50" s="148">
        <v>2.1460035052196602</v>
      </c>
      <c r="UZ50" s="148">
        <v>2.1495343826442834</v>
      </c>
      <c r="VA50" s="148">
        <v>2.1531595029005359</v>
      </c>
      <c r="VB50" s="148">
        <v>2.1568787120676092</v>
      </c>
      <c r="VC50" s="148">
        <v>2.1606918570312885</v>
      </c>
      <c r="VD50" s="148">
        <v>2.1645987854783186</v>
      </c>
      <c r="VE50" s="148">
        <v>2.1685993458907902</v>
      </c>
      <c r="VF50" s="148">
        <v>2.1726933875406402</v>
      </c>
      <c r="VG50" s="148">
        <v>2.1768807604841811</v>
      </c>
      <c r="VH50" s="148">
        <v>2.1811613155566505</v>
      </c>
      <c r="VI50" s="148">
        <v>2.1855349043668184</v>
      </c>
      <c r="VJ50" s="148">
        <v>2.1900013792916795</v>
      </c>
      <c r="VK50" s="148">
        <v>2.1945605934711097</v>
      </c>
      <c r="VL50" s="148">
        <v>2.1992124008026792</v>
      </c>
      <c r="VM50" s="148">
        <v>2.2039566559363948</v>
      </c>
      <c r="VN50" s="148">
        <v>2.2087932142695621</v>
      </c>
      <c r="VO50" s="148">
        <v>2.2137219319416985</v>
      </c>
      <c r="VP50" s="148">
        <v>2.2187426658294171</v>
      </c>
      <c r="VQ50" s="148">
        <v>2.2238552735414245</v>
      </c>
      <c r="VR50" s="148">
        <v>2.2290596134135612</v>
      </c>
      <c r="VS50" s="148">
        <v>2.2343555445037495</v>
      </c>
      <c r="VT50" s="148">
        <v>2.239742926587283</v>
      </c>
      <c r="VU50" s="148">
        <v>2.2452216201517885</v>
      </c>
      <c r="VV50" s="148">
        <v>2.2507914863924796</v>
      </c>
      <c r="VW50" s="148">
        <v>2.2564523872074318</v>
      </c>
      <c r="VX50" s="148">
        <v>2.2622041851927364</v>
      </c>
      <c r="VY50" s="148">
        <v>2.2680467436378819</v>
      </c>
      <c r="VZ50" s="148">
        <v>2.2739799265210863</v>
      </c>
      <c r="WA50" s="148">
        <v>2.2800035985046563</v>
      </c>
      <c r="WB50" s="148">
        <v>2.2861176249304052</v>
      </c>
      <c r="WC50" s="148">
        <v>2.2923218718151617</v>
      </c>
      <c r="WD50" s="148">
        <v>2.2986162058461943</v>
      </c>
      <c r="WE50" s="148">
        <v>2.3050004943767988</v>
      </c>
      <c r="WF50" s="148">
        <v>2.31147460542185</v>
      </c>
      <c r="WG50" s="148">
        <v>2.3180384076534395</v>
      </c>
      <c r="WH50" s="148">
        <v>2.3246917703964129</v>
      </c>
      <c r="WI50" s="148">
        <v>2.3314345636241853</v>
      </c>
      <c r="WJ50" s="148">
        <v>2.3382666579544136</v>
      </c>
      <c r="WK50" s="148">
        <v>2.3451879246446907</v>
      </c>
      <c r="WL50" s="148">
        <v>2.3521982355883893</v>
      </c>
      <c r="WM50" s="148">
        <v>2.3592974633104902</v>
      </c>
      <c r="WN50" s="148">
        <v>2.3664854809633908</v>
      </c>
      <c r="WO50" s="148">
        <v>2.3737621623228264</v>
      </c>
      <c r="WP50" s="148">
        <v>2.3811273817837701</v>
      </c>
      <c r="WQ50" s="148">
        <v>2.3885810143564612</v>
      </c>
      <c r="WR50" s="148">
        <v>2.3961229356622553</v>
      </c>
      <c r="WS50" s="148">
        <v>2.4037530219297807</v>
      </c>
      <c r="WT50" s="148">
        <v>2.4114711499909163</v>
      </c>
      <c r="WU50" s="148">
        <v>2.4192771972769336</v>
      </c>
      <c r="WV50" s="148">
        <v>2.4271710418145176</v>
      </c>
      <c r="WW50" s="148">
        <v>2.4351525622220365</v>
      </c>
      <c r="WX50" s="148">
        <v>2.4432216377056548</v>
      </c>
      <c r="WY50" s="148">
        <v>2.4513781480554968</v>
      </c>
      <c r="WZ50" s="148">
        <v>2.4596219736420366</v>
      </c>
      <c r="XA50" s="148">
        <v>2.4679529954122046</v>
      </c>
      <c r="XB50" s="148">
        <v>2.476371094885792</v>
      </c>
      <c r="XC50" s="148">
        <v>2.484876154151749</v>
      </c>
      <c r="XD50" s="148">
        <v>2.4934680558645113</v>
      </c>
      <c r="XE50" s="148">
        <v>2.5021466832404826</v>
      </c>
      <c r="XF50" s="148">
        <v>2.5109119200543688</v>
      </c>
      <c r="XG50" s="148">
        <v>2.5197636506356318</v>
      </c>
      <c r="XH50" s="148">
        <v>2.528701759865001</v>
      </c>
      <c r="XI50" s="148">
        <v>2.5377261331709775</v>
      </c>
      <c r="XJ50" s="148">
        <v>2.5468366565263238</v>
      </c>
      <c r="XK50" s="148">
        <v>2.5560332164446393</v>
      </c>
      <c r="XL50" s="148">
        <v>2.5653156999769635</v>
      </c>
      <c r="XM50" s="148">
        <v>2.5746839947083586</v>
      </c>
      <c r="XN50" s="148">
        <v>2.5841379887545699</v>
      </c>
      <c r="XO50" s="148">
        <v>2.5936775707587145</v>
      </c>
      <c r="XP50" s="148">
        <v>2.603302629887871</v>
      </c>
      <c r="XQ50" s="148">
        <v>2.6130130558299527</v>
      </c>
      <c r="XR50" s="148">
        <v>2.6228087387903045</v>
      </c>
      <c r="XS50" s="148">
        <v>2.6326895694885479</v>
      </c>
      <c r="XT50" s="148">
        <v>2.6426554391553765</v>
      </c>
      <c r="XU50" s="148">
        <v>2.6527062395293441</v>
      </c>
      <c r="XV50" s="148">
        <v>2.6628418628537105</v>
      </c>
      <c r="XW50" s="148">
        <v>2.6730622018733285</v>
      </c>
      <c r="XX50" s="148">
        <v>2.6833671498315326</v>
      </c>
      <c r="XY50" s="148">
        <v>2.6937566004670472</v>
      </c>
      <c r="XZ50" s="148">
        <v>2.7042304480109038</v>
      </c>
      <c r="YA50" s="148">
        <v>2.7147885871834703</v>
      </c>
      <c r="YB50" s="148">
        <v>2.725430913191353</v>
      </c>
      <c r="YC50" s="148">
        <v>2.7361573217244555</v>
      </c>
      <c r="YD50" s="148">
        <v>2.7469677089530435</v>
      </c>
      <c r="YE50" s="148">
        <v>2.7578619715247115</v>
      </c>
      <c r="YF50" s="148">
        <v>2.7688400065615397</v>
      </c>
      <c r="YG50" s="148">
        <v>2.7799017116571605</v>
      </c>
      <c r="YH50" s="148">
        <v>2.7910469848738799</v>
      </c>
      <c r="YI50" s="148">
        <v>2.8022757247398289</v>
      </c>
      <c r="YJ50" s="148">
        <v>2.8135878302461279</v>
      </c>
      <c r="YK50" s="148">
        <v>2.8249832008440876</v>
      </c>
      <c r="YL50" s="148">
        <v>2.8364617364423808</v>
      </c>
      <c r="YM50" s="148">
        <v>2.8480233374043067</v>
      </c>
      <c r="YN50" s="148">
        <v>2.8596679045450628</v>
      </c>
      <c r="YO50" s="148">
        <v>2.8713953391289309</v>
      </c>
      <c r="YP50" s="148">
        <v>2.8832055428666692</v>
      </c>
      <c r="YQ50" s="148">
        <v>2.8950984179127488</v>
      </c>
      <c r="YR50" s="148">
        <v>2.9070738668627385</v>
      </c>
      <c r="YS50" s="148">
        <v>2.9191317927506404</v>
      </c>
      <c r="YT50" s="148">
        <v>2.9312720990462324</v>
      </c>
      <c r="YU50" s="148">
        <v>2.9434946896525176</v>
      </c>
      <c r="YV50" s="148">
        <v>2.9557994689030878</v>
      </c>
      <c r="YW50" s="148">
        <v>2.9681863415595657</v>
      </c>
      <c r="YX50" s="148">
        <v>2.9806552128090971</v>
      </c>
      <c r="YY50" s="148">
        <v>2.9932059882617423</v>
      </c>
      <c r="YZ50" s="148">
        <v>3.0058385739480329</v>
      </c>
      <c r="ZA50" s="148">
        <v>3.0185528763164413</v>
      </c>
      <c r="ZB50" s="148">
        <v>3.0313488022309372</v>
      </c>
      <c r="ZC50" s="148">
        <v>3.0442262589684788</v>
      </c>
      <c r="ZD50" s="148">
        <v>3.0571851542166399</v>
      </c>
      <c r="ZE50" s="148">
        <v>3.0702253960711303</v>
      </c>
      <c r="ZF50" s="148">
        <v>3.0833468930334149</v>
      </c>
      <c r="ZG50" s="148">
        <v>3.0965495540083552</v>
      </c>
      <c r="ZH50" s="148">
        <v>3.1098332883018216</v>
      </c>
      <c r="ZI50" s="148">
        <v>3.1231980056183062</v>
      </c>
      <c r="ZJ50" s="148">
        <v>3.1366436160586488</v>
      </c>
      <c r="ZK50" s="148">
        <v>3.1501700301176854</v>
      </c>
      <c r="ZL50" s="148">
        <v>3.1637771586819952</v>
      </c>
      <c r="ZM50" s="148">
        <v>3.1774649130275208</v>
      </c>
      <c r="ZN50" s="148">
        <v>3.1912332048174008</v>
      </c>
      <c r="ZO50" s="148">
        <v>3.2050819460997033</v>
      </c>
      <c r="ZP50" s="148">
        <v>3.2190110493051378</v>
      </c>
      <c r="ZQ50" s="148">
        <v>3.233020427244881</v>
      </c>
      <c r="ZR50" s="148">
        <v>3.2471099931083813</v>
      </c>
      <c r="ZS50" s="148">
        <v>3.2612796604611702</v>
      </c>
      <c r="ZT50" s="148">
        <v>3.2755293432426456</v>
      </c>
      <c r="ZU50" s="148">
        <v>3.2898589557639966</v>
      </c>
      <c r="ZV50" s="148">
        <v>3.3042684127060156</v>
      </c>
      <c r="ZW50" s="148">
        <v>3.3187576291169876</v>
      </c>
      <c r="ZX50" s="148">
        <v>3.3333265204105658</v>
      </c>
      <c r="ZY50" s="148">
        <v>3.3479750023637322</v>
      </c>
      <c r="ZZ50" s="148">
        <v>3.3627029911146238</v>
      </c>
      <c r="AAA50" s="148">
        <v>3.3775104031605707</v>
      </c>
      <c r="AAB50" s="148">
        <v>3.3923971553560222</v>
      </c>
      <c r="AAC50" s="148">
        <v>3.4073631649104783</v>
      </c>
      <c r="AAD50" s="148">
        <v>3.4224083493864299</v>
      </c>
      <c r="AAE50" s="148">
        <v>3.4375326266975392</v>
      </c>
      <c r="AAF50" s="148">
        <v>3.4527359151064445</v>
      </c>
      <c r="AAG50" s="148">
        <v>3.4680181332228415</v>
      </c>
      <c r="AAH50" s="148">
        <v>3.4833792000016146</v>
      </c>
      <c r="AAI50" s="148">
        <v>3.4988190347407553</v>
      </c>
      <c r="AAJ50" s="148">
        <v>3.5143375570795428</v>
      </c>
      <c r="AAK50" s="148">
        <v>3.5299346869965547</v>
      </c>
      <c r="AAL50" s="148">
        <v>3.545610344807713</v>
      </c>
      <c r="AAM50" s="148">
        <v>3.5613644511645575</v>
      </c>
      <c r="AAN50" s="148">
        <v>3.5771969270521993</v>
      </c>
      <c r="AAO50" s="148">
        <v>3.5931076937874877</v>
      </c>
      <c r="AAP50" s="148">
        <v>3.609096673017234</v>
      </c>
      <c r="AAQ50" s="148">
        <v>3.6251637867162714</v>
      </c>
      <c r="AAR50" s="148">
        <v>3.6413089571857356</v>
      </c>
      <c r="AAS50" s="148">
        <v>3.6575321070510896</v>
      </c>
      <c r="AAT50" s="148">
        <v>3.6738331592605036</v>
      </c>
      <c r="AAU50" s="148">
        <v>3.6902120370829223</v>
      </c>
      <c r="AAV50" s="148">
        <v>3.7066686641063598</v>
      </c>
      <c r="AAW50" s="148">
        <v>3.7232029642360942</v>
      </c>
      <c r="AAX50" s="148">
        <v>3.7398148616929561</v>
      </c>
      <c r="AAY50" s="148">
        <v>3.7565042810115443</v>
      </c>
      <c r="AAZ50" s="148">
        <v>3.7732711470384999</v>
      </c>
      <c r="ABA50" s="148">
        <v>3.79011538493085</v>
      </c>
      <c r="ABB50" s="148">
        <v>3.8070369201541965</v>
      </c>
      <c r="ABC50" s="148">
        <v>3.8240356784811169</v>
      </c>
      <c r="ABD50" s="148">
        <v>3.8411115859894238</v>
      </c>
      <c r="ABE50" s="148">
        <v>3.8582645690604949</v>
      </c>
      <c r="ABF50" s="148">
        <v>3.8754945543776955</v>
      </c>
      <c r="ABG50" s="148">
        <v>3.8928014689245884</v>
      </c>
      <c r="ABH50" s="148">
        <v>3.9101852399834058</v>
      </c>
      <c r="ABI50" s="148">
        <v>3.9276457951333867</v>
      </c>
      <c r="ABJ50" s="148">
        <v>3.9451830622491926</v>
      </c>
      <c r="ABK50" s="148">
        <v>3.9627969694992089</v>
      </c>
      <c r="ABL50" s="148">
        <v>3.9804874453440675</v>
      </c>
      <c r="ABM50" s="148">
        <v>3.9982544185350193</v>
      </c>
      <c r="ABN50" s="148">
        <v>4.0160978181123212</v>
      </c>
      <c r="ABO50" s="148">
        <v>4.0340175734037373</v>
      </c>
      <c r="ABP50" s="148">
        <v>4.052013614022961</v>
      </c>
      <c r="ABQ50" s="148">
        <v>4.0700858698680449</v>
      </c>
      <c r="ABR50" s="148">
        <v>4.08823427111993</v>
      </c>
      <c r="ABS50" s="148">
        <v>4.1064587482409038</v>
      </c>
      <c r="ABT50" s="148">
        <v>4.124759231973087</v>
      </c>
      <c r="ABU50" s="148">
        <v>4.1431356533368486</v>
      </c>
      <c r="ABV50" s="148">
        <v>4.1615879436295344</v>
      </c>
      <c r="ABW50" s="148">
        <v>4.1801160344237402</v>
      </c>
      <c r="ABX50" s="148">
        <v>4.1987198575660187</v>
      </c>
      <c r="ABY50" s="148">
        <v>4.2173993451753162</v>
      </c>
      <c r="ABZ50" s="148">
        <v>4.2361544296416014</v>
      </c>
      <c r="ACA50" s="148">
        <v>4.2549850436243162</v>
      </c>
      <c r="ACB50" s="148">
        <v>4.2738911200511183</v>
      </c>
      <c r="ACC50" s="148">
        <v>4.2928725921162396</v>
      </c>
      <c r="ACD50" s="148">
        <v>4.3119293932792715</v>
      </c>
      <c r="ACE50" s="148">
        <v>4.3310614572636439</v>
      </c>
      <c r="ACF50" s="148">
        <v>4.350268718055311</v>
      </c>
      <c r="ACG50" s="148">
        <v>4.3695511099012379</v>
      </c>
      <c r="ACH50" s="148">
        <v>4.3889085673081993</v>
      </c>
      <c r="ACI50" s="148">
        <v>4.4083410250412953</v>
      </c>
      <c r="ACJ50" s="148">
        <v>4.4278484181226219</v>
      </c>
      <c r="ACK50" s="148">
        <v>4.4474306818298999</v>
      </c>
      <c r="ACL50" s="148">
        <v>4.4670877516952245</v>
      </c>
      <c r="ACM50" s="148">
        <v>4.4868195635035875</v>
      </c>
      <c r="ACN50" s="148">
        <v>4.5066260532917255</v>
      </c>
      <c r="ACO50" s="148">
        <v>4.5265071573466855</v>
      </c>
      <c r="ACP50" s="148">
        <v>4.5464628122045525</v>
      </c>
      <c r="ACQ50" s="148">
        <v>4.5664929546491209</v>
      </c>
      <c r="ACR50" s="148">
        <v>4.5865975217107149</v>
      </c>
      <c r="ACS50" s="148">
        <v>4.6067764506647961</v>
      </c>
      <c r="ACT50" s="148">
        <v>4.627029679030727</v>
      </c>
      <c r="ACU50" s="148">
        <v>4.6473571445705133</v>
      </c>
      <c r="ACV50" s="148">
        <v>4.6677587852875604</v>
      </c>
      <c r="ACW50" s="148">
        <v>4.6882345394254301</v>
      </c>
      <c r="ACX50" s="148">
        <v>4.7087843454665688</v>
      </c>
      <c r="ACY50" s="148">
        <v>4.7294081421310779</v>
      </c>
      <c r="ACZ50" s="148">
        <v>4.7501058683755488</v>
      </c>
      <c r="ADA50" s="148">
        <v>4.7708774633917699</v>
      </c>
      <c r="ADB50" s="148">
        <v>4.791722866605582</v>
      </c>
      <c r="ADC50" s="148">
        <v>4.8126420176756426</v>
      </c>
      <c r="ADD50" s="148">
        <v>4.8336348564922673</v>
      </c>
      <c r="ADE50" s="148">
        <v>4.8547013231761795</v>
      </c>
      <c r="ADF50" s="148">
        <v>4.875841358077416</v>
      </c>
      <c r="ADG50" s="148">
        <v>4.8970549017741476</v>
      </c>
      <c r="ADH50" s="148">
        <v>4.9183418950713929</v>
      </c>
      <c r="ADI50" s="148">
        <v>4.9397022790000591</v>
      </c>
      <c r="ADJ50" s="148">
        <v>4.9611359948156561</v>
      </c>
      <c r="ADK50" s="148">
        <v>4.9826429839972093</v>
      </c>
      <c r="ADL50" s="148">
        <v>5.0042231882460868</v>
      </c>
      <c r="ADM50" s="148">
        <v>5.0258765494849698</v>
      </c>
      <c r="ADN50" s="148">
        <v>5.0476030098565872</v>
      </c>
      <c r="ADO50" s="148">
        <v>5.0694025117227639</v>
      </c>
      <c r="ADP50" s="148">
        <v>5.0912749976631702</v>
      </c>
      <c r="ADQ50" s="148">
        <v>5.1132204104743337</v>
      </c>
      <c r="ADR50" s="148">
        <v>5.1352386931685103</v>
      </c>
      <c r="ADS50" s="148">
        <v>5.1573297889725609</v>
      </c>
      <c r="ADT50" s="148">
        <v>5.1794936413269568</v>
      </c>
      <c r="ADU50" s="148">
        <v>5.2017301938846643</v>
      </c>
      <c r="ADV50" s="148">
        <v>5.2240393905100504</v>
      </c>
      <c r="ADW50" s="569"/>
    </row>
    <row r="51" spans="1:803" s="488" customFormat="1" x14ac:dyDescent="0.3">
      <c r="A51" s="570">
        <v>3</v>
      </c>
      <c r="B51" s="162" t="s">
        <v>51</v>
      </c>
      <c r="C51" s="148">
        <v>39.88412206470926</v>
      </c>
      <c r="D51" s="148">
        <v>34.044399593138536</v>
      </c>
      <c r="E51" s="148">
        <v>30.655523247656969</v>
      </c>
      <c r="F51" s="148">
        <v>28.269953669167801</v>
      </c>
      <c r="G51" s="148">
        <v>26.434048028370732</v>
      </c>
      <c r="H51" s="148">
        <v>24.945741952886245</v>
      </c>
      <c r="I51" s="148">
        <v>23.697248355557999</v>
      </c>
      <c r="J51" s="148">
        <v>22.624228125997064</v>
      </c>
      <c r="K51" s="148">
        <v>21.685181373004681</v>
      </c>
      <c r="L51" s="148">
        <v>20.851772399999998</v>
      </c>
      <c r="M51" s="148">
        <v>20.103790632467152</v>
      </c>
      <c r="N51" s="148">
        <v>19.426313443315507</v>
      </c>
      <c r="O51" s="148">
        <v>18.808008529536981</v>
      </c>
      <c r="P51" s="148">
        <v>18.240067209587263</v>
      </c>
      <c r="Q51" s="148">
        <v>17.715506628918437</v>
      </c>
      <c r="R51" s="148">
        <v>17.228697629226332</v>
      </c>
      <c r="S51" s="148">
        <v>16.775036002150305</v>
      </c>
      <c r="T51" s="148">
        <v>16.350707851833942</v>
      </c>
      <c r="U51" s="148">
        <v>15.952518481411197</v>
      </c>
      <c r="V51" s="148">
        <v>15.577765221629267</v>
      </c>
      <c r="W51" s="148">
        <v>15.224141319305705</v>
      </c>
      <c r="X51" s="148">
        <v>14.889662204896416</v>
      </c>
      <c r="Y51" s="148">
        <v>14.572608163392911</v>
      </c>
      <c r="Z51" s="148">
        <v>14.271479215344769</v>
      </c>
      <c r="AA51" s="148">
        <v>13.984959214432198</v>
      </c>
      <c r="AB51" s="148">
        <v>13.711886990766235</v>
      </c>
      <c r="AC51" s="148">
        <v>13.451232943152386</v>
      </c>
      <c r="AD51" s="148">
        <v>13.202079890416529</v>
      </c>
      <c r="AE51" s="148">
        <v>12.963607284424512</v>
      </c>
      <c r="AF51" s="148">
        <v>12.735078100547701</v>
      </c>
      <c r="AG51" s="148">
        <v>12.515827878495818</v>
      </c>
      <c r="AH51" s="148">
        <v>12.305255503655596</v>
      </c>
      <c r="AI51" s="148">
        <v>12.102815407414854</v>
      </c>
      <c r="AJ51" s="148">
        <v>11.908010932179575</v>
      </c>
      <c r="AK51" s="148">
        <v>11.720388658419459</v>
      </c>
      <c r="AL51" s="148">
        <v>11.53953353106321</v>
      </c>
      <c r="AM51" s="148">
        <v>11.365064653780472</v>
      </c>
      <c r="AN51" s="148">
        <v>11.196631644240462</v>
      </c>
      <c r="AO51" s="148">
        <v>11.033911462884674</v>
      </c>
      <c r="AP51" s="148">
        <v>10.876605643258527</v>
      </c>
      <c r="AQ51" s="148">
        <v>10.724437864388566</v>
      </c>
      <c r="AR51" s="148">
        <v>10.577151815734968</v>
      </c>
      <c r="AS51" s="148">
        <v>10.434509313400117</v>
      </c>
      <c r="AT51" s="148">
        <v>10.296288632925686</v>
      </c>
      <c r="AU51" s="148">
        <v>10.162283029466144</v>
      </c>
      <c r="AV51" s="148">
        <v>10.032299420622182</v>
      </c>
      <c r="AW51" s="148">
        <v>9.9061572109395719</v>
      </c>
      <c r="AX51" s="148">
        <v>9.7836872401740376</v>
      </c>
      <c r="AY51" s="148">
        <v>9.6647308400067331</v>
      </c>
      <c r="AZ51" s="148">
        <v>9.5491389860614646</v>
      </c>
      <c r="BA51" s="148">
        <v>9.4367715338980158</v>
      </c>
      <c r="BB51" s="148">
        <v>9.3274965291955123</v>
      </c>
      <c r="BC51" s="148">
        <v>9.2211895836451916</v>
      </c>
      <c r="BD51" s="148">
        <v>9.1177333091816557</v>
      </c>
      <c r="BE51" s="148">
        <v>9.0170168041286196</v>
      </c>
      <c r="BF51" s="148">
        <v>8.9189351856458003</v>
      </c>
      <c r="BG51" s="148">
        <v>8.8233891635589057</v>
      </c>
      <c r="BH51" s="148">
        <v>8.7302846512537826</v>
      </c>
      <c r="BI51" s="148">
        <v>8.6395324098325403</v>
      </c>
      <c r="BJ51" s="148">
        <v>8.5510477221769783</v>
      </c>
      <c r="BK51" s="148">
        <v>8.4647500939526612</v>
      </c>
      <c r="BL51" s="148">
        <v>8.3805629789250986</v>
      </c>
      <c r="BM51" s="148">
        <v>8.2984135262534178</v>
      </c>
      <c r="BN51" s="148">
        <v>8.218232347684868</v>
      </c>
      <c r="BO51" s="148">
        <v>8.1399533027984461</v>
      </c>
      <c r="BP51" s="148">
        <v>8.0635133006441286</v>
      </c>
      <c r="BQ51" s="148">
        <v>7.9888521162982435</v>
      </c>
      <c r="BR51" s="148">
        <v>7.9159122210088455</v>
      </c>
      <c r="BS51" s="148">
        <v>7.8446386247406252</v>
      </c>
      <c r="BT51" s="148">
        <v>7.7749787300487334</v>
      </c>
      <c r="BU51" s="148">
        <v>7.7068821963172667</v>
      </c>
      <c r="BV51" s="148">
        <v>7.6403008134924839</v>
      </c>
      <c r="BW51" s="148">
        <v>7.575188384524985</v>
      </c>
      <c r="BX51" s="148">
        <v>7.5115006158097515</v>
      </c>
      <c r="BY51" s="148">
        <v>7.4491950149799102</v>
      </c>
      <c r="BZ51" s="148">
        <v>7.3882307954697346</v>
      </c>
      <c r="CA51" s="148">
        <v>7.3285687873158913</v>
      </c>
      <c r="CB51" s="148">
        <v>7.270171353713959</v>
      </c>
      <c r="CC51" s="148">
        <v>7.2130023128902572</v>
      </c>
      <c r="CD51" s="148">
        <v>7.1570268648878042</v>
      </c>
      <c r="CE51" s="148">
        <v>7.1022115229000953</v>
      </c>
      <c r="CF51" s="148">
        <v>7.0485240488178427</v>
      </c>
      <c r="CG51" s="148">
        <v>6.9959333926822644</v>
      </c>
      <c r="CH51" s="148">
        <v>6.9444096357642451</v>
      </c>
      <c r="CI51" s="148">
        <v>6.8939239370117811</v>
      </c>
      <c r="CJ51" s="148">
        <v>6.8444484826293888</v>
      </c>
      <c r="CK51" s="148">
        <v>6.7959564385722189</v>
      </c>
      <c r="CL51" s="148">
        <v>6.7484219057549595</v>
      </c>
      <c r="CM51" s="148">
        <v>6.7018198777914435</v>
      </c>
      <c r="CN51" s="148">
        <v>6.6561262010954216</v>
      </c>
      <c r="CO51" s="148">
        <v>6.611317537185716</v>
      </c>
      <c r="CP51" s="148">
        <v>6.567371327051454</v>
      </c>
      <c r="CQ51" s="148">
        <v>6.524265757443537</v>
      </c>
      <c r="CR51" s="148">
        <v>6.4819797289688452</v>
      </c>
      <c r="CS51" s="148">
        <v>6.440492825872667</v>
      </c>
      <c r="CT51" s="148">
        <v>6.3997852874033114</v>
      </c>
      <c r="CU51" s="148">
        <v>6.3598379806604584</v>
      </c>
      <c r="CV51" s="148">
        <v>6.3206323748360056</v>
      </c>
      <c r="CW51" s="148">
        <v>6.2821505167625737</v>
      </c>
      <c r="CX51" s="148">
        <v>6.2443750076907385</v>
      </c>
      <c r="CY51" s="148">
        <v>6.2072889812217475</v>
      </c>
      <c r="CZ51" s="148">
        <v>6.1708760823272897</v>
      </c>
      <c r="DA51" s="148">
        <v>6.1351204473927794</v>
      </c>
      <c r="DB51" s="148">
        <v>6.1000066852247841</v>
      </c>
      <c r="DC51" s="148">
        <v>6.0655198589671748</v>
      </c>
      <c r="DD51" s="148">
        <v>6.0316454688744621</v>
      </c>
      <c r="DE51" s="148">
        <v>5.9983694358938351</v>
      </c>
      <c r="DF51" s="148">
        <v>5.9656780860109251</v>
      </c>
      <c r="DG51" s="148">
        <v>5.9335581353169751</v>
      </c>
      <c r="DH51" s="148">
        <v>5.9019966757578928</v>
      </c>
      <c r="DI51" s="148">
        <v>5.8709811615281886</v>
      </c>
      <c r="DJ51" s="148">
        <v>5.8404993960750673</v>
      </c>
      <c r="DK51" s="148">
        <v>5.8105395196801375</v>
      </c>
      <c r="DL51" s="148">
        <v>5.7810899975881753</v>
      </c>
      <c r="DM51" s="148">
        <v>5.7521396086543923</v>
      </c>
      <c r="DN51" s="148">
        <v>5.7236774344830472</v>
      </c>
      <c r="DO51" s="148">
        <v>5.6956928490323904</v>
      </c>
      <c r="DP51" s="148">
        <v>5.6681755086618146</v>
      </c>
      <c r="DQ51" s="148">
        <v>5.6411153425990435</v>
      </c>
      <c r="DR51" s="148">
        <v>5.6145025438062461</v>
      </c>
      <c r="DS51" s="148">
        <v>5.5883275602250428</v>
      </c>
      <c r="DT51" s="148">
        <v>5.5625810863819289</v>
      </c>
      <c r="DU51" s="148">
        <v>5.5372540553362839</v>
      </c>
      <c r="DV51" s="148">
        <v>5.512337630954363</v>
      </c>
      <c r="DW51" s="148">
        <v>5.487823200493672</v>
      </c>
      <c r="DX51" s="148">
        <v>5.4637023674826857</v>
      </c>
      <c r="DY51" s="148">
        <v>5.4399669448820838</v>
      </c>
      <c r="DZ51" s="148">
        <v>5.4166089485141384</v>
      </c>
      <c r="EA51" s="148">
        <v>5.3936205907478261</v>
      </c>
      <c r="EB51" s="148">
        <v>5.3709942744277122</v>
      </c>
      <c r="EC51" s="148">
        <v>5.3487225870354678</v>
      </c>
      <c r="ED51" s="148">
        <v>5.3267982950733987</v>
      </c>
      <c r="EE51" s="148">
        <v>5.3052143386599369</v>
      </c>
      <c r="EF51" s="148">
        <v>5.2839638263275077</v>
      </c>
      <c r="EG51" s="148">
        <v>5.2630400300138582</v>
      </c>
      <c r="EH51" s="148">
        <v>5.2424363802381109</v>
      </c>
      <c r="EI51" s="148">
        <v>5.2221464614536508</v>
      </c>
      <c r="EJ51" s="148">
        <v>5.2021640075698947</v>
      </c>
      <c r="EK51" s="148">
        <v>5.1824828976357793</v>
      </c>
      <c r="EL51" s="148">
        <v>5.1630971516779987</v>
      </c>
      <c r="EM51" s="148">
        <v>5.1440009266872835</v>
      </c>
      <c r="EN51" s="148">
        <v>5.1251885127465364</v>
      </c>
      <c r="EO51" s="148">
        <v>5.1066543292948623</v>
      </c>
      <c r="EP51" s="148">
        <v>5.0883929215217485</v>
      </c>
      <c r="EQ51" s="148">
        <v>5.0703989568859811</v>
      </c>
      <c r="ER51" s="148">
        <v>5.0526672217542519</v>
      </c>
      <c r="ES51" s="148">
        <v>5.03519261815444</v>
      </c>
      <c r="ET51" s="148">
        <v>5.0179701606390168</v>
      </c>
      <c r="EU51" s="148">
        <v>5.0009949732539631</v>
      </c>
      <c r="EV51" s="148">
        <v>4.9842622866091766</v>
      </c>
      <c r="EW51" s="148">
        <v>4.9677674350461203</v>
      </c>
      <c r="EX51" s="148">
        <v>4.951505853899004</v>
      </c>
      <c r="EY51" s="148">
        <v>4.9354730768457316</v>
      </c>
      <c r="EZ51" s="148">
        <v>4.919664733345158</v>
      </c>
      <c r="FA51" s="148">
        <v>4.9040765461572953</v>
      </c>
      <c r="FB51" s="148">
        <v>4.8887043289432199</v>
      </c>
      <c r="FC51" s="148">
        <v>4.8735439839416905</v>
      </c>
      <c r="FD51" s="148">
        <v>4.8585914997195196</v>
      </c>
      <c r="FE51" s="148">
        <v>4.8438429489929007</v>
      </c>
      <c r="FF51" s="148">
        <v>4.8292944865170711</v>
      </c>
      <c r="FG51" s="148">
        <v>4.8149423470416544</v>
      </c>
      <c r="FH51" s="148">
        <v>4.8007828433293653</v>
      </c>
      <c r="FI51" s="148">
        <v>4.786812364235665</v>
      </c>
      <c r="FJ51" s="148">
        <v>4.7730273728471069</v>
      </c>
      <c r="FK51" s="148">
        <v>4.7594244046763308</v>
      </c>
      <c r="FL51" s="148">
        <v>4.7460000659115273</v>
      </c>
      <c r="FM51" s="148">
        <v>4.732751031718518</v>
      </c>
      <c r="FN51" s="148">
        <v>4.719674044593507</v>
      </c>
      <c r="FO51" s="148">
        <v>4.7067659127646877</v>
      </c>
      <c r="FP51" s="148">
        <v>4.6940235086410453</v>
      </c>
      <c r="FQ51" s="148">
        <v>4.6814437673066109</v>
      </c>
      <c r="FR51" s="148">
        <v>4.6690236850586544</v>
      </c>
      <c r="FS51" s="148">
        <v>4.6567603179881942</v>
      </c>
      <c r="FT51" s="148">
        <v>4.6446507806014914</v>
      </c>
      <c r="FU51" s="148">
        <v>4.632692244480932</v>
      </c>
      <c r="FV51" s="148">
        <v>4.6208819369842189</v>
      </c>
      <c r="FW51" s="148">
        <v>4.6092171399802453</v>
      </c>
      <c r="FX51" s="148">
        <v>4.5976951886207047</v>
      </c>
      <c r="FY51" s="148">
        <v>4.5863134701460382</v>
      </c>
      <c r="FZ51" s="148">
        <v>4.5750694227246811</v>
      </c>
      <c r="GA51" s="148">
        <v>4.5639605343244369</v>
      </c>
      <c r="GB51" s="148">
        <v>4.5529843416149731</v>
      </c>
      <c r="GC51" s="148">
        <v>4.542138428900369</v>
      </c>
      <c r="GD51" s="148">
        <v>4.531420427080711</v>
      </c>
      <c r="GE51" s="148">
        <v>4.5208280126419425</v>
      </c>
      <c r="GF51" s="148">
        <v>4.5103589066727956</v>
      </c>
      <c r="GG51" s="148">
        <v>4.5000108739081952</v>
      </c>
      <c r="GH51" s="148">
        <v>4.4897817217981029</v>
      </c>
      <c r="GI51" s="148">
        <v>4.4796692996011167</v>
      </c>
      <c r="GJ51" s="148">
        <v>4.4696714975019312</v>
      </c>
      <c r="GK51" s="148">
        <v>4.4597862457519817</v>
      </c>
      <c r="GL51" s="148">
        <v>4.4500115138325711</v>
      </c>
      <c r="GM51" s="148">
        <v>4.440345309639639</v>
      </c>
      <c r="GN51" s="148">
        <v>4.4307856786897126</v>
      </c>
      <c r="GO51" s="148">
        <v>4.4213307033461504</v>
      </c>
      <c r="GP51" s="148">
        <v>4.4119785020652635</v>
      </c>
      <c r="GQ51" s="148">
        <v>4.4027272286616075</v>
      </c>
      <c r="GR51" s="148">
        <v>4.3935750715918296</v>
      </c>
      <c r="GS51" s="148">
        <v>4.3845202532565963</v>
      </c>
      <c r="GT51" s="148">
        <v>4.3755610293199929</v>
      </c>
      <c r="GU51" s="148">
        <v>4.3666956880459438</v>
      </c>
      <c r="GV51" s="148">
        <v>4.3579225496510041</v>
      </c>
      <c r="GW51" s="148">
        <v>4.3492399656732417</v>
      </c>
      <c r="GX51" s="148">
        <v>4.3406463183565442</v>
      </c>
      <c r="GY51" s="148">
        <v>4.33214002005003</v>
      </c>
      <c r="GZ51" s="148">
        <v>4.3237195126220378</v>
      </c>
      <c r="HA51" s="148">
        <v>4.3153832668883219</v>
      </c>
      <c r="HB51" s="148">
        <v>4.3071297820540373</v>
      </c>
      <c r="HC51" s="148">
        <v>4.2989575851690773</v>
      </c>
      <c r="HD51" s="148">
        <v>4.2908652305964381</v>
      </c>
      <c r="HE51" s="148">
        <v>4.2828512994931813</v>
      </c>
      <c r="HF51" s="148">
        <v>4.2749143993037215</v>
      </c>
      <c r="HG51" s="148">
        <v>4.2670531632649649</v>
      </c>
      <c r="HH51" s="148">
        <v>4.2592662499230975</v>
      </c>
      <c r="HI51" s="148">
        <v>4.2515523426615793</v>
      </c>
      <c r="HJ51" s="148">
        <v>4.2439101492401861</v>
      </c>
      <c r="HK51" s="148">
        <v>4.2363384013445469</v>
      </c>
      <c r="HL51" s="148">
        <v>4.228835854146233</v>
      </c>
      <c r="HM51" s="148">
        <v>4.2214012858726804</v>
      </c>
      <c r="HN51" s="148">
        <v>4.2140334973871489</v>
      </c>
      <c r="HO51" s="148">
        <v>4.2067313117780145</v>
      </c>
      <c r="HP51" s="148">
        <v>4.1994935739574473</v>
      </c>
      <c r="HQ51" s="148">
        <v>4.1923191502690571</v>
      </c>
      <c r="HR51" s="148">
        <v>4.1852069281043285</v>
      </c>
      <c r="HS51" s="148">
        <v>4.1781558155276102</v>
      </c>
      <c r="HT51" s="148">
        <v>4.1711647409093899</v>
      </c>
      <c r="HU51" s="148">
        <v>4.1642326525677156</v>
      </c>
      <c r="HV51" s="148">
        <v>4.157358518417432</v>
      </c>
      <c r="HW51" s="148">
        <v>4.1505413256271417</v>
      </c>
      <c r="HX51" s="148">
        <v>4.1437800802836477</v>
      </c>
      <c r="HY51" s="148">
        <v>4.1370738070635902</v>
      </c>
      <c r="HZ51" s="148">
        <v>4.1304215489123095</v>
      </c>
      <c r="IA51" s="148">
        <v>4.1238223667294989</v>
      </c>
      <c r="IB51" s="148">
        <v>4.1172753390616492</v>
      </c>
      <c r="IC51" s="148">
        <v>4.1107795618010314</v>
      </c>
      <c r="ID51" s="148">
        <v>4.1043341478910662</v>
      </c>
      <c r="IE51" s="148">
        <v>4.0979382270379503</v>
      </c>
      <c r="IF51" s="148">
        <v>4.0915909454283046</v>
      </c>
      <c r="IG51" s="148">
        <v>4.0852914654527979</v>
      </c>
      <c r="IH51" s="148">
        <v>4.0790389654355046</v>
      </c>
      <c r="II51" s="148">
        <v>4.0728326393688867</v>
      </c>
      <c r="IJ51" s="148">
        <v>4.0666716966543</v>
      </c>
      <c r="IK51" s="148">
        <v>4.0605553618477899</v>
      </c>
      <c r="IL51" s="148">
        <v>4.0544828744111854</v>
      </c>
      <c r="IM51" s="148">
        <v>4.0484534884681977</v>
      </c>
      <c r="IN51" s="148">
        <v>4.0424664725655326</v>
      </c>
      <c r="IO51" s="148">
        <v>4.0365211094389011</v>
      </c>
      <c r="IP51" s="148">
        <v>4.0306166957836211</v>
      </c>
      <c r="IQ51" s="148">
        <v>4.0247525420299581</v>
      </c>
      <c r="IR51" s="148">
        <v>4.0189279721229241</v>
      </c>
      <c r="IS51" s="148">
        <v>4.013142323306468</v>
      </c>
      <c r="IT51" s="148">
        <v>4.0073949459119405</v>
      </c>
      <c r="IU51" s="148">
        <v>4.0016852031507923</v>
      </c>
      <c r="IV51" s="148">
        <v>3.9960124709113352</v>
      </c>
      <c r="IW51" s="148">
        <v>3.9903761375594726</v>
      </c>
      <c r="IX51" s="148">
        <v>3.9847756037433903</v>
      </c>
      <c r="IY51" s="148">
        <v>3.9792102822019935</v>
      </c>
      <c r="IZ51" s="148">
        <v>3.9736795975770889</v>
      </c>
      <c r="JA51" s="148">
        <v>3.9681829862292055</v>
      </c>
      <c r="JB51" s="148">
        <v>3.9627198960569672</v>
      </c>
      <c r="JC51" s="148">
        <v>3.9572897863199223</v>
      </c>
      <c r="JD51" s="148">
        <v>3.9518921274647205</v>
      </c>
      <c r="JE51" s="148">
        <v>3.9465264009547134</v>
      </c>
      <c r="JF51" s="148">
        <v>3.9411920991026506</v>
      </c>
      <c r="JG51" s="148">
        <v>3.9358887249066505</v>
      </c>
      <c r="JH51" s="148">
        <v>3.930615791889192</v>
      </c>
      <c r="JI51" s="148">
        <v>3.9253728239391421</v>
      </c>
      <c r="JJ51" s="148">
        <v>3.9201593551567697</v>
      </c>
      <c r="JK51" s="148">
        <v>3.914974929701593</v>
      </c>
      <c r="JL51" s="148">
        <v>3.9098191016431123</v>
      </c>
      <c r="JM51" s="148">
        <v>3.9046914348142145</v>
      </c>
      <c r="JN51" s="148">
        <v>3.89959150266737</v>
      </c>
      <c r="JO51" s="148">
        <v>3.8945188881334083</v>
      </c>
      <c r="JP51" s="148">
        <v>3.8894731834829095</v>
      </c>
      <c r="JQ51" s="148">
        <v>3.8844539901900816</v>
      </c>
      <c r="JR51" s="148">
        <v>3.8794609187991504</v>
      </c>
      <c r="JS51" s="148">
        <v>3.8744935887931398</v>
      </c>
      <c r="JT51" s="148">
        <v>3.8695516284650395</v>
      </c>
      <c r="JU51" s="148">
        <v>3.8646346747912332</v>
      </c>
      <c r="JV51" s="148">
        <v>3.8597423733072524</v>
      </c>
      <c r="JW51" s="148">
        <v>3.8548743779857446</v>
      </c>
      <c r="JX51" s="148">
        <v>3.8500303511165406</v>
      </c>
      <c r="JY51" s="148">
        <v>3.8452099631888785</v>
      </c>
      <c r="JZ51" s="148">
        <v>3.8404128927757917</v>
      </c>
      <c r="KA51" s="148">
        <v>3.8356388264203645</v>
      </c>
      <c r="KB51" s="148">
        <v>3.8308874585241206</v>
      </c>
      <c r="KC51" s="148">
        <v>3.8261584912372903</v>
      </c>
      <c r="KD51" s="148">
        <v>3.8214516343510034</v>
      </c>
      <c r="KE51" s="148">
        <v>3.81676660519134</v>
      </c>
      <c r="KF51" s="148">
        <v>3.8121031285152398</v>
      </c>
      <c r="KG51" s="148">
        <v>3.8074609364081518</v>
      </c>
      <c r="KH51" s="148">
        <v>3.8028397681835031</v>
      </c>
      <c r="KI51" s="148">
        <v>3.7982393702838486</v>
      </c>
      <c r="KJ51" s="148">
        <v>3.7936594961837002</v>
      </c>
      <c r="KK51" s="148">
        <v>3.7890999062939983</v>
      </c>
      <c r="KL51" s="148">
        <v>3.78456036786827</v>
      </c>
      <c r="KM51" s="148">
        <v>3.780040654910259</v>
      </c>
      <c r="KN51" s="148">
        <v>3.7755405480832209</v>
      </c>
      <c r="KO51" s="148">
        <v>3.7710598346206154</v>
      </c>
      <c r="KP51" s="148">
        <v>3.7665983082384322</v>
      </c>
      <c r="KQ51" s="148">
        <v>3.7621557690488494</v>
      </c>
      <c r="KR51" s="148">
        <v>3.757732023475377</v>
      </c>
      <c r="KS51" s="148">
        <v>3.7533268841694358</v>
      </c>
      <c r="KT51" s="148">
        <v>3.7489401699282574</v>
      </c>
      <c r="KU51" s="148">
        <v>3.7445717056141206</v>
      </c>
      <c r="KV51" s="148">
        <v>3.7402213220749765</v>
      </c>
      <c r="KW51" s="148">
        <v>3.7358888560663459</v>
      </c>
      <c r="KX51" s="148">
        <v>3.7315741501744064</v>
      </c>
      <c r="KY51" s="148">
        <v>3.7272770527404759</v>
      </c>
      <c r="KZ51" s="148">
        <v>3.7229974177865515</v>
      </c>
      <c r="LA51" s="148">
        <v>3.7187351049421942</v>
      </c>
      <c r="LB51" s="148">
        <v>3.7144899793724662</v>
      </c>
      <c r="LC51" s="148">
        <v>3.7102619117071605</v>
      </c>
      <c r="LD51" s="148">
        <v>3.706050777970944</v>
      </c>
      <c r="LE51" s="148">
        <v>3.7018564595148717</v>
      </c>
      <c r="LF51" s="148">
        <v>3.6976788429487719</v>
      </c>
      <c r="LG51" s="148">
        <v>3.6935178200748346</v>
      </c>
      <c r="LH51" s="148">
        <v>3.6893732878221606</v>
      </c>
      <c r="LI51" s="148">
        <v>3.6852451481823891</v>
      </c>
      <c r="LJ51" s="148">
        <v>3.6811333081463253</v>
      </c>
      <c r="LK51" s="148">
        <v>3.6770376796415256</v>
      </c>
      <c r="LL51" s="148">
        <v>3.6729581794709105</v>
      </c>
      <c r="LM51" s="148">
        <v>3.66889472925223</v>
      </c>
      <c r="LN51" s="148">
        <v>3.664847255358616</v>
      </c>
      <c r="LO51" s="148">
        <v>3.6608156888598984</v>
      </c>
      <c r="LP51" s="148">
        <v>3.6567999654649128</v>
      </c>
      <c r="LQ51" s="148">
        <v>3.6528000254646642</v>
      </c>
      <c r="LR51" s="148">
        <v>3.6488158136763573</v>
      </c>
      <c r="LS51" s="148">
        <v>3.6448472793883013</v>
      </c>
      <c r="LT51" s="148">
        <v>3.6408943763055817</v>
      </c>
      <c r="LU51" s="148">
        <v>3.6369570624966876</v>
      </c>
      <c r="LV51" s="148">
        <v>3.6330353003407794</v>
      </c>
      <c r="LW51" s="148">
        <v>3.629129056475886</v>
      </c>
      <c r="LX51" s="148">
        <v>3.6252383017477783</v>
      </c>
      <c r="LY51" s="148">
        <v>3.6213630111596942</v>
      </c>
      <c r="LZ51" s="148">
        <v>3.6175031638227608</v>
      </c>
      <c r="MA51" s="148">
        <v>3.6136587429071412</v>
      </c>
      <c r="MB51" s="148">
        <v>3.6098297355939444</v>
      </c>
      <c r="MC51" s="148">
        <v>3.6060161330278255</v>
      </c>
      <c r="MD51" s="148">
        <v>3.6022179302702959</v>
      </c>
      <c r="ME51" s="148">
        <v>3.5984351262536975</v>
      </c>
      <c r="MF51" s="148">
        <v>3.5946677237358635</v>
      </c>
      <c r="MG51" s="148">
        <v>3.5909157292554532</v>
      </c>
      <c r="MH51" s="148">
        <v>3.5871791530879129</v>
      </c>
      <c r="MI51" s="148">
        <v>3.5834580092020794</v>
      </c>
      <c r="MJ51" s="148">
        <v>3.5797523152174548</v>
      </c>
      <c r="MK51" s="148">
        <v>3.5760620923620223</v>
      </c>
      <c r="ML51" s="148">
        <v>3.5723873654307425</v>
      </c>
      <c r="MM51" s="148">
        <v>3.5687281627445806</v>
      </c>
      <c r="MN51" s="148">
        <v>3.5650845161101898</v>
      </c>
      <c r="MO51" s="148">
        <v>3.5614564607800858</v>
      </c>
      <c r="MP51" s="148">
        <v>3.5578440354134777</v>
      </c>
      <c r="MQ51" s="148">
        <v>3.5542472820375721</v>
      </c>
      <c r="MR51" s="148">
        <v>3.5506662460095058</v>
      </c>
      <c r="MS51" s="148">
        <v>3.5471009759787222</v>
      </c>
      <c r="MT51" s="148">
        <v>3.5435515238499633</v>
      </c>
      <c r="MU51" s="148">
        <v>3.5400179447467401</v>
      </c>
      <c r="MV51" s="148">
        <v>3.5365002969752979</v>
      </c>
      <c r="MW51" s="148">
        <v>3.5329986419891242</v>
      </c>
      <c r="MX51" s="148">
        <v>3.5295130443539371</v>
      </c>
      <c r="MY51" s="148">
        <v>3.5260435717131173</v>
      </c>
      <c r="MZ51" s="148">
        <v>3.5225902947536945</v>
      </c>
      <c r="NA51" s="148">
        <v>3.5191532871727382</v>
      </c>
      <c r="NB51" s="148">
        <v>3.5157326256442367</v>
      </c>
      <c r="NC51" s="148">
        <v>3.5123283897864397</v>
      </c>
      <c r="ND51" s="148">
        <v>3.5089406621296213</v>
      </c>
      <c r="NE51" s="148">
        <v>3.505569528084326</v>
      </c>
      <c r="NF51" s="148">
        <v>3.5022150759099731</v>
      </c>
      <c r="NG51" s="148">
        <v>3.4988773966839801</v>
      </c>
      <c r="NH51" s="148">
        <v>3.4955565842711955</v>
      </c>
      <c r="NI51" s="148">
        <v>3.492252735293917</v>
      </c>
      <c r="NJ51" s="148">
        <v>3.4889659491020524</v>
      </c>
      <c r="NK51" s="148">
        <v>3.4856963277439554</v>
      </c>
      <c r="NL51" s="148">
        <v>3.4824439759374464</v>
      </c>
      <c r="NM51" s="148">
        <v>3.4792090010413688</v>
      </c>
      <c r="NN51" s="148">
        <v>3.4759915130273633</v>
      </c>
      <c r="NO51" s="148">
        <v>3.4727916244522063</v>
      </c>
      <c r="NP51" s="148">
        <v>3.4696094504303758</v>
      </c>
      <c r="NQ51" s="148">
        <v>3.4664451086069867</v>
      </c>
      <c r="NR51" s="148">
        <v>3.4632987191311884</v>
      </c>
      <c r="NS51" s="148">
        <v>3.4601704046297677</v>
      </c>
      <c r="NT51" s="148">
        <v>3.4570602901812393</v>
      </c>
      <c r="NU51" s="148">
        <v>3.4539685032901595</v>
      </c>
      <c r="NV51" s="148">
        <v>3.4508951738618272</v>
      </c>
      <c r="NW51" s="148">
        <v>3.4478404341773441</v>
      </c>
      <c r="NX51" s="148">
        <v>3.4448044188689018</v>
      </c>
      <c r="NY51" s="148">
        <v>3.4417872648955168</v>
      </c>
      <c r="NZ51" s="148">
        <v>3.4387891115189753</v>
      </c>
      <c r="OA51" s="148">
        <v>3.4358101002800971</v>
      </c>
      <c r="OB51" s="148">
        <v>3.432850374975402</v>
      </c>
      <c r="OC51" s="148">
        <v>3.4299100816339418</v>
      </c>
      <c r="OD51" s="148">
        <v>3.4269893684945245</v>
      </c>
      <c r="OE51" s="148">
        <v>3.4240883859831541</v>
      </c>
      <c r="OF51" s="148">
        <v>3.4212072866908656</v>
      </c>
      <c r="OG51" s="148">
        <v>3.4183462253517085</v>
      </c>
      <c r="OH51" s="148">
        <v>3.4155053588210897</v>
      </c>
      <c r="OI51" s="148">
        <v>3.4126848460544004</v>
      </c>
      <c r="OJ51" s="148">
        <v>3.4098848480858486</v>
      </c>
      <c r="OK51" s="148">
        <v>3.4071055280076301</v>
      </c>
      <c r="OL51" s="148">
        <v>3.4043470509492515</v>
      </c>
      <c r="OM51" s="148">
        <v>3.4016095840573009</v>
      </c>
      <c r="ON51" s="148">
        <v>3.3988932964752117</v>
      </c>
      <c r="OO51" s="148">
        <v>3.3961983593235274</v>
      </c>
      <c r="OP51" s="148">
        <v>3.3935249456802694</v>
      </c>
      <c r="OQ51" s="148">
        <v>3.390873230561553</v>
      </c>
      <c r="OR51" s="148">
        <v>3.3882433909025131</v>
      </c>
      <c r="OS51" s="148">
        <v>3.385635605538365</v>
      </c>
      <c r="OT51" s="148">
        <v>3.3830500551858123</v>
      </c>
      <c r="OU51" s="148">
        <v>3.3804869224245984</v>
      </c>
      <c r="OV51" s="148">
        <v>3.3779463916792984</v>
      </c>
      <c r="OW51" s="148">
        <v>3.3754286492013499</v>
      </c>
      <c r="OX51" s="148">
        <v>3.3729338830513029</v>
      </c>
      <c r="OY51" s="148">
        <v>3.3704622830812667</v>
      </c>
      <c r="OZ51" s="148">
        <v>3.3680140409175934</v>
      </c>
      <c r="PA51" s="148">
        <v>3.3655893499437219</v>
      </c>
      <c r="PB51" s="148">
        <v>3.3631884052833065</v>
      </c>
      <c r="PC51" s="148">
        <v>3.360811403783476</v>
      </c>
      <c r="PD51" s="148">
        <v>3.3584585439983456</v>
      </c>
      <c r="PE51" s="148">
        <v>3.3561300261726537</v>
      </c>
      <c r="PF51" s="148">
        <v>3.3538260522257097</v>
      </c>
      <c r="PG51" s="148">
        <v>3.3515468257353831</v>
      </c>
      <c r="PH51" s="148">
        <v>3.3492925519224421</v>
      </c>
      <c r="PI51" s="148">
        <v>3.3470634376349793</v>
      </c>
      <c r="PJ51" s="148">
        <v>3.3448596913329851</v>
      </c>
      <c r="PK51" s="148">
        <v>3.3426815230732423</v>
      </c>
      <c r="PL51" s="148">
        <v>3.3405291444942371</v>
      </c>
      <c r="PM51" s="148">
        <v>3.3384027688013838</v>
      </c>
      <c r="PN51" s="148">
        <v>3.3363026107523623</v>
      </c>
      <c r="PO51" s="148">
        <v>3.3342288866425633</v>
      </c>
      <c r="PP51" s="148">
        <v>3.3321818142908555</v>
      </c>
      <c r="PQ51" s="148">
        <v>3.3301616130253393</v>
      </c>
      <c r="PR51" s="148">
        <v>3.3281685036694526</v>
      </c>
      <c r="PS51" s="148">
        <v>3.3262027085280579</v>
      </c>
      <c r="PT51" s="148">
        <v>3.3242644513738213</v>
      </c>
      <c r="PU51" s="148">
        <v>3.322353957433684</v>
      </c>
      <c r="PV51" s="148">
        <v>3.3204714533754967</v>
      </c>
      <c r="PW51" s="148">
        <v>3.318617167294839</v>
      </c>
      <c r="PX51" s="148">
        <v>3.316791328701953</v>
      </c>
      <c r="PY51" s="148">
        <v>3.3149941685088109</v>
      </c>
      <c r="PZ51" s="148">
        <v>3.3132259190164248</v>
      </c>
      <c r="QA51" s="148">
        <v>3.3114868139021425</v>
      </c>
      <c r="QB51" s="148">
        <v>3.3097770882072908</v>
      </c>
      <c r="QC51" s="148">
        <v>3.3080969783247198</v>
      </c>
      <c r="QD51" s="148">
        <v>3.3064467219867097</v>
      </c>
      <c r="QE51" s="148">
        <v>3.3048265582529055</v>
      </c>
      <c r="QF51" s="148">
        <v>3.303236727498323</v>
      </c>
      <c r="QG51" s="148">
        <v>3.3016774714016677</v>
      </c>
      <c r="QH51" s="148">
        <v>3.3001490329336036</v>
      </c>
      <c r="QI51" s="148">
        <v>3.2986516563452639</v>
      </c>
      <c r="QJ51" s="148">
        <v>3.297185587156882</v>
      </c>
      <c r="QK51" s="148">
        <v>3.2957510721464516</v>
      </c>
      <c r="QL51" s="148">
        <v>3.2943483593386631</v>
      </c>
      <c r="QM51" s="148">
        <v>3.2929776979938197</v>
      </c>
      <c r="QN51" s="148">
        <v>3.2916393385969798</v>
      </c>
      <c r="QO51" s="148">
        <v>3.2903335328471712</v>
      </c>
      <c r="QP51" s="148">
        <v>3.2890605336466976</v>
      </c>
      <c r="QQ51" s="148">
        <v>3.2878205950906434</v>
      </c>
      <c r="QR51" s="148">
        <v>3.286613972456415</v>
      </c>
      <c r="QS51" s="148">
        <v>3.2854409221934233</v>
      </c>
      <c r="QT51" s="148">
        <v>3.2843017019129164</v>
      </c>
      <c r="QU51" s="148">
        <v>3.2831965703778181</v>
      </c>
      <c r="QV51" s="148">
        <v>3.282125787492852</v>
      </c>
      <c r="QW51" s="148">
        <v>3.281089614294558</v>
      </c>
      <c r="QX51" s="148">
        <v>3.2800883129415794</v>
      </c>
      <c r="QY51" s="148">
        <v>3.2791221467049922</v>
      </c>
      <c r="QZ51" s="148">
        <v>3.2781913799587628</v>
      </c>
      <c r="RA51" s="148">
        <v>3.2772962781702617</v>
      </c>
      <c r="RB51" s="148">
        <v>3.2764371078909207</v>
      </c>
      <c r="RC51" s="148">
        <v>3.2756141367469667</v>
      </c>
      <c r="RD51" s="148">
        <v>3.2748276334303057</v>
      </c>
      <c r="RE51" s="148">
        <v>3.2740778676893925</v>
      </c>
      <c r="RF51" s="148">
        <v>3.2733651103203414</v>
      </c>
      <c r="RG51" s="148">
        <v>3.2726896331580022</v>
      </c>
      <c r="RH51" s="148">
        <v>3.2720517090672274</v>
      </c>
      <c r="RI51" s="148">
        <v>3.2714516119341255</v>
      </c>
      <c r="RJ51" s="148">
        <v>3.2708896166575769</v>
      </c>
      <c r="RK51" s="148">
        <v>3.2703659991406013</v>
      </c>
      <c r="RL51" s="148">
        <v>3.2698810362820652</v>
      </c>
      <c r="RM51" s="148">
        <v>3.2694350059682762</v>
      </c>
      <c r="RN51" s="148">
        <v>3.2690281870647766</v>
      </c>
      <c r="RO51" s="148">
        <v>3.2686608594081861</v>
      </c>
      <c r="RP51" s="148">
        <v>3.2683333037981583</v>
      </c>
      <c r="RQ51" s="148">
        <v>3.2680458019893521</v>
      </c>
      <c r="RR51" s="148">
        <v>3.2677986366835654</v>
      </c>
      <c r="RS51" s="148">
        <v>3.2675920915219194</v>
      </c>
      <c r="RT51" s="148">
        <v>3.2674264510770641</v>
      </c>
      <c r="RU51" s="148">
        <v>3.2673020008456106</v>
      </c>
      <c r="RV51" s="148">
        <v>3.2672190272404649</v>
      </c>
      <c r="RW51" s="148">
        <v>3.2671778175833595</v>
      </c>
      <c r="RX51" s="148">
        <v>3.2671786600974642</v>
      </c>
      <c r="RY51" s="148">
        <v>3.2672218438999607</v>
      </c>
      <c r="RZ51" s="148">
        <v>3.2673076589948025</v>
      </c>
      <c r="SA51" s="148">
        <v>3.267436396265559</v>
      </c>
      <c r="SB51" s="148">
        <v>3.267608347468169</v>
      </c>
      <c r="SC51" s="148">
        <v>3.2678238052240332</v>
      </c>
      <c r="SD51" s="148">
        <v>3.2680830630128881</v>
      </c>
      <c r="SE51" s="148">
        <v>3.2683864151659989</v>
      </c>
      <c r="SF51" s="148">
        <v>3.2687341568592316</v>
      </c>
      <c r="SG51" s="148">
        <v>3.2691265841063242</v>
      </c>
      <c r="SH51" s="148">
        <v>3.2695639937521932</v>
      </c>
      <c r="SI51" s="148">
        <v>3.2700466834662265</v>
      </c>
      <c r="SJ51" s="148">
        <v>3.2705749517357461</v>
      </c>
      <c r="SK51" s="148">
        <v>3.2711490978594995</v>
      </c>
      <c r="SL51" s="148">
        <v>3.2717694219412081</v>
      </c>
      <c r="SM51" s="148">
        <v>3.2724362248832151</v>
      </c>
      <c r="SN51" s="148">
        <v>3.2731498083800616</v>
      </c>
      <c r="SO51" s="148">
        <v>3.2739104749123911</v>
      </c>
      <c r="SP51" s="148">
        <v>3.2747185277406103</v>
      </c>
      <c r="SQ51" s="148">
        <v>3.2755742708988222</v>
      </c>
      <c r="SR51" s="148">
        <v>3.2764780091887502</v>
      </c>
      <c r="SS51" s="148">
        <v>3.27743004817372</v>
      </c>
      <c r="ST51" s="148">
        <v>3.2784306941726626</v>
      </c>
      <c r="SU51" s="148">
        <v>3.2794802542543167</v>
      </c>
      <c r="SV51" s="148">
        <v>3.2805790362312592</v>
      </c>
      <c r="SW51" s="148">
        <v>3.2817273486542433</v>
      </c>
      <c r="SX51" s="148">
        <v>3.2829255008063569</v>
      </c>
      <c r="SY51" s="148">
        <v>3.2841738026974525</v>
      </c>
      <c r="SZ51" s="148">
        <v>3.285472565058484</v>
      </c>
      <c r="TA51" s="148">
        <v>3.2868220993358932</v>
      </c>
      <c r="TB51" s="148">
        <v>3.2882227176862386</v>
      </c>
      <c r="TC51" s="148">
        <v>3.2896747329705889</v>
      </c>
      <c r="TD51" s="148">
        <v>3.2911784587491937</v>
      </c>
      <c r="TE51" s="148">
        <v>3.2927342092761336</v>
      </c>
      <c r="TF51" s="148">
        <v>3.294342299494005</v>
      </c>
      <c r="TG51" s="148">
        <v>3.2960030450286339</v>
      </c>
      <c r="TH51" s="148">
        <v>3.2977167621839882</v>
      </c>
      <c r="TI51" s="148">
        <v>3.2994837679368629</v>
      </c>
      <c r="TJ51" s="148">
        <v>3.3013043799319277</v>
      </c>
      <c r="TK51" s="148">
        <v>3.3031789164765684</v>
      </c>
      <c r="TL51" s="148">
        <v>3.3051076965359272</v>
      </c>
      <c r="TM51" s="148">
        <v>3.3070910397279647</v>
      </c>
      <c r="TN51" s="148">
        <v>3.3091292663184646</v>
      </c>
      <c r="TO51" s="148">
        <v>3.3112226972162802</v>
      </c>
      <c r="TP51" s="148">
        <v>3.3133716539684102</v>
      </c>
      <c r="TQ51" s="148">
        <v>3.3155764587553023</v>
      </c>
      <c r="TR51" s="148">
        <v>3.3178374343860426</v>
      </c>
      <c r="TS51" s="148">
        <v>3.3201549042937515</v>
      </c>
      <c r="TT51" s="148">
        <v>3.3225291925308653</v>
      </c>
      <c r="TU51" s="148">
        <v>3.3249606237646177</v>
      </c>
      <c r="TV51" s="148">
        <v>3.3274495232723851</v>
      </c>
      <c r="TW51" s="148">
        <v>3.3299962169372535</v>
      </c>
      <c r="TX51" s="148">
        <v>3.3326010312434917</v>
      </c>
      <c r="TY51" s="148">
        <v>3.3352642932721537</v>
      </c>
      <c r="TZ51" s="148">
        <v>3.3379863306966513</v>
      </c>
      <c r="UA51" s="148">
        <v>3.3407674717784346</v>
      </c>
      <c r="UB51" s="148">
        <v>3.3436080453626857</v>
      </c>
      <c r="UC51" s="148">
        <v>3.346508380873999</v>
      </c>
      <c r="UD51" s="148">
        <v>3.3494688083121815</v>
      </c>
      <c r="UE51" s="148">
        <v>3.352489658248075</v>
      </c>
      <c r="UF51" s="148">
        <v>3.0208500000000029</v>
      </c>
      <c r="UG51" s="148">
        <v>3.0206891400000018</v>
      </c>
      <c r="UH51" s="148">
        <v>3.0206585600000011</v>
      </c>
      <c r="UI51" s="148">
        <v>3.020758260000008</v>
      </c>
      <c r="UJ51" s="148">
        <v>3.0209882400000012</v>
      </c>
      <c r="UK51" s="148">
        <v>3.021348500000002</v>
      </c>
      <c r="UL51" s="148">
        <v>3.0218390400000104</v>
      </c>
      <c r="UM51" s="148">
        <v>3.0224598599999979</v>
      </c>
      <c r="UN51" s="148">
        <v>3.0232109600000001</v>
      </c>
      <c r="UO51" s="148">
        <v>3.0240923400000028</v>
      </c>
      <c r="UP51" s="148">
        <v>3.0251039999999989</v>
      </c>
      <c r="UQ51" s="148">
        <v>3.0262459400000026</v>
      </c>
      <c r="UR51" s="148">
        <v>3.0275181600000067</v>
      </c>
      <c r="US51" s="148">
        <v>3.0289206600000043</v>
      </c>
      <c r="UT51" s="148">
        <v>3.0304534400000094</v>
      </c>
      <c r="UU51" s="148">
        <v>3.0321165000000079</v>
      </c>
      <c r="UV51" s="148">
        <v>3.0339098399999997</v>
      </c>
      <c r="UW51" s="148">
        <v>3.0358334600000063</v>
      </c>
      <c r="UX51" s="148">
        <v>3.0378873600000063</v>
      </c>
      <c r="UY51" s="148">
        <v>3.0400715400000067</v>
      </c>
      <c r="UZ51" s="148">
        <v>3.0423860000000076</v>
      </c>
      <c r="VA51" s="148">
        <v>3.044830740000009</v>
      </c>
      <c r="VB51" s="148">
        <v>3.0474057600000108</v>
      </c>
      <c r="VC51" s="148">
        <v>3.0501110600000061</v>
      </c>
      <c r="VD51" s="148">
        <v>3.0529466400000018</v>
      </c>
      <c r="VE51" s="148">
        <v>3.0559125000000051</v>
      </c>
      <c r="VF51" s="148">
        <v>3.0590086400000089</v>
      </c>
      <c r="VG51" s="148">
        <v>3.0622350600000132</v>
      </c>
      <c r="VH51" s="148">
        <v>3.0655917600000109</v>
      </c>
      <c r="VI51" s="148">
        <v>3.0690787400000161</v>
      </c>
      <c r="VJ51" s="148">
        <v>3.0726960000000076</v>
      </c>
      <c r="VK51" s="148">
        <v>3.0764435400000139</v>
      </c>
      <c r="VL51" s="148">
        <v>3.0803213600000063</v>
      </c>
      <c r="VM51" s="148">
        <v>3.0843294600000064</v>
      </c>
      <c r="VN51" s="148">
        <v>3.0884678400000141</v>
      </c>
      <c r="VO51" s="148">
        <v>3.0927365000000151</v>
      </c>
      <c r="VP51" s="148">
        <v>3.0971354400000095</v>
      </c>
      <c r="VQ51" s="148">
        <v>3.1016646600000115</v>
      </c>
      <c r="VR51" s="148">
        <v>3.106324160000014</v>
      </c>
      <c r="VS51" s="148">
        <v>3.111113940000017</v>
      </c>
      <c r="VT51" s="148">
        <v>3.1160340000000204</v>
      </c>
      <c r="VU51" s="148">
        <v>3.1210843400000172</v>
      </c>
      <c r="VV51" s="148">
        <v>3.1262649600000145</v>
      </c>
      <c r="VW51" s="148">
        <v>3.1315758600000194</v>
      </c>
      <c r="VX51" s="148">
        <v>3.1370170400000177</v>
      </c>
      <c r="VY51" s="148">
        <v>3.1425885000000235</v>
      </c>
      <c r="VZ51" s="148">
        <v>3.1482902400000228</v>
      </c>
      <c r="WA51" s="148">
        <v>3.1541222600000154</v>
      </c>
      <c r="WB51" s="148">
        <v>3.1600845600000227</v>
      </c>
      <c r="WC51" s="148">
        <v>3.1661771400000163</v>
      </c>
      <c r="WD51" s="148">
        <v>3.1724000000000174</v>
      </c>
      <c r="WE51" s="148">
        <v>3.1787531400000049</v>
      </c>
      <c r="WF51" s="148">
        <v>3.185236560000007</v>
      </c>
      <c r="WG51" s="148">
        <v>3.1918502600000025</v>
      </c>
      <c r="WH51" s="148">
        <v>3.1985942400000056</v>
      </c>
      <c r="WI51" s="148">
        <v>3.2054684999999949</v>
      </c>
      <c r="WJ51" s="148">
        <v>3.212473039999999</v>
      </c>
      <c r="WK51" s="148">
        <v>3.2196078599999964</v>
      </c>
      <c r="WL51" s="148">
        <v>3.2268729600000015</v>
      </c>
      <c r="WM51" s="148">
        <v>3.2342683399999999</v>
      </c>
      <c r="WN51" s="148">
        <v>3.2417940000000058</v>
      </c>
      <c r="WO51" s="148">
        <v>3.2494499400000052</v>
      </c>
      <c r="WP51" s="148">
        <v>3.257236160000005</v>
      </c>
      <c r="WQ51" s="148">
        <v>3.2651526599999983</v>
      </c>
      <c r="WR51" s="148">
        <v>3.2731994399999991</v>
      </c>
      <c r="WS51" s="148">
        <v>3.2813765000000004</v>
      </c>
      <c r="WT51" s="148">
        <v>3.2896838400000021</v>
      </c>
      <c r="WU51" s="148">
        <v>3.2981214600000044</v>
      </c>
      <c r="WV51" s="148">
        <v>3.3066893600000071</v>
      </c>
      <c r="WW51" s="148">
        <v>3.3153875400000032</v>
      </c>
      <c r="WX51" s="148">
        <v>3.3242160000000069</v>
      </c>
      <c r="WY51" s="148">
        <v>3.333174740000004</v>
      </c>
      <c r="WZ51" s="148">
        <v>3.3422637600000016</v>
      </c>
      <c r="XA51" s="148">
        <v>3.3514830600000067</v>
      </c>
      <c r="XB51" s="148">
        <v>3.3608326400000053</v>
      </c>
      <c r="XC51" s="148">
        <v>3.3703125000000043</v>
      </c>
      <c r="XD51" s="148">
        <v>3.3799226400000109</v>
      </c>
      <c r="XE51" s="148">
        <v>3.3896630600000037</v>
      </c>
      <c r="XF51" s="148">
        <v>3.3995337600000042</v>
      </c>
      <c r="XG51" s="148">
        <v>3.4095347400000122</v>
      </c>
      <c r="XH51" s="148">
        <v>3.4196660000000065</v>
      </c>
      <c r="XI51" s="148">
        <v>3.4299275400000013</v>
      </c>
      <c r="XJ51" s="148">
        <v>3.4403193600000037</v>
      </c>
      <c r="XK51" s="148">
        <v>3.4508414599999995</v>
      </c>
      <c r="XL51" s="148">
        <v>3.4614938400000028</v>
      </c>
      <c r="XM51" s="148">
        <v>3.4722765000000066</v>
      </c>
      <c r="XN51" s="148">
        <v>3.4831894400000039</v>
      </c>
      <c r="XO51" s="148">
        <v>3.4942326600000158</v>
      </c>
      <c r="XP51" s="148">
        <v>3.5054061599999997</v>
      </c>
      <c r="XQ51" s="148">
        <v>3.5167099399999984</v>
      </c>
      <c r="XR51" s="148">
        <v>3.5281440000000046</v>
      </c>
      <c r="XS51" s="148">
        <v>3.5397083400000113</v>
      </c>
      <c r="XT51" s="148">
        <v>3.5514029600000043</v>
      </c>
      <c r="XU51" s="148">
        <v>3.5632278600000049</v>
      </c>
      <c r="XV51" s="148">
        <v>3.575183040000006</v>
      </c>
      <c r="XW51" s="148">
        <v>3.5872685000000004</v>
      </c>
      <c r="XX51" s="148">
        <v>3.5994842400000024</v>
      </c>
      <c r="XY51" s="148">
        <v>3.6118302599999978</v>
      </c>
      <c r="XZ51" s="148">
        <v>3.6243065600000079</v>
      </c>
      <c r="YA51" s="148">
        <v>3.6369131400000043</v>
      </c>
      <c r="YB51" s="148">
        <v>3.6496500000000012</v>
      </c>
      <c r="YC51" s="148">
        <v>3.6625171399999985</v>
      </c>
      <c r="YD51" s="148">
        <v>3.6755145599999963</v>
      </c>
      <c r="YE51" s="148">
        <v>3.6886422599999946</v>
      </c>
      <c r="YF51" s="148">
        <v>3.7019002400000005</v>
      </c>
      <c r="YG51" s="148">
        <v>3.7152884999999927</v>
      </c>
      <c r="YH51" s="148">
        <v>3.7288070399999995</v>
      </c>
      <c r="YI51" s="148">
        <v>3.7424558599999926</v>
      </c>
      <c r="YJ51" s="148">
        <v>3.7562349599999934</v>
      </c>
      <c r="YK51" s="148">
        <v>3.7701443399999945</v>
      </c>
      <c r="YL51" s="148">
        <v>3.7841839999999891</v>
      </c>
      <c r="YM51" s="148">
        <v>3.7983539399999913</v>
      </c>
      <c r="YN51" s="148">
        <v>3.8126541599999939</v>
      </c>
      <c r="YO51" s="148">
        <v>3.827084659999997</v>
      </c>
      <c r="YP51" s="148">
        <v>3.8416454399999935</v>
      </c>
      <c r="YQ51" s="148">
        <v>3.8563364999999905</v>
      </c>
      <c r="YR51" s="148">
        <v>3.871157839999988</v>
      </c>
      <c r="YS51" s="148">
        <v>3.8861094599999859</v>
      </c>
      <c r="YT51" s="148">
        <v>3.9011913599999843</v>
      </c>
      <c r="YU51" s="148">
        <v>3.9164035399999833</v>
      </c>
      <c r="YV51" s="148">
        <v>3.9317459999999826</v>
      </c>
      <c r="YW51" s="148">
        <v>3.9472187399999896</v>
      </c>
      <c r="YX51" s="148">
        <v>3.9628217599999758</v>
      </c>
      <c r="YY51" s="148">
        <v>3.9785550599999837</v>
      </c>
      <c r="YZ51" s="148">
        <v>3.994418639999985</v>
      </c>
      <c r="ZA51" s="148">
        <v>4.0104124999999797</v>
      </c>
      <c r="ZB51" s="148">
        <v>4.026536639999982</v>
      </c>
      <c r="ZC51" s="148">
        <v>4.0427910599999706</v>
      </c>
      <c r="ZD51" s="148">
        <v>4.0591757599999738</v>
      </c>
      <c r="ZE51" s="148">
        <v>4.0756907399999776</v>
      </c>
      <c r="ZF51" s="148">
        <v>4.0923359999999676</v>
      </c>
      <c r="ZG51" s="148">
        <v>4.1091115399999723</v>
      </c>
      <c r="ZH51" s="148">
        <v>4.1260173599999632</v>
      </c>
      <c r="ZI51" s="148">
        <v>4.1430534599999618</v>
      </c>
      <c r="ZJ51" s="148">
        <v>4.1602198399999679</v>
      </c>
      <c r="ZK51" s="148">
        <v>4.1775164999999603</v>
      </c>
      <c r="ZL51" s="148">
        <v>4.1949434399999674</v>
      </c>
      <c r="ZM51" s="148">
        <v>4.2125006599999608</v>
      </c>
      <c r="ZN51" s="148">
        <v>4.2301881599999689</v>
      </c>
      <c r="ZO51" s="148">
        <v>4.2480059399999632</v>
      </c>
      <c r="ZP51" s="148">
        <v>4.2659539999999581</v>
      </c>
      <c r="ZQ51" s="148">
        <v>4.2840323399999605</v>
      </c>
      <c r="ZR51" s="148">
        <v>4.3022409599999492</v>
      </c>
      <c r="ZS51" s="148">
        <v>4.3205798599999525</v>
      </c>
      <c r="ZT51" s="148">
        <v>4.3390490399999564</v>
      </c>
      <c r="ZU51" s="148">
        <v>4.3576484999999536</v>
      </c>
      <c r="ZV51" s="148">
        <v>4.3763782399999513</v>
      </c>
      <c r="ZW51" s="148">
        <v>4.3952382599999495</v>
      </c>
      <c r="ZX51" s="148">
        <v>4.4142285599999482</v>
      </c>
      <c r="ZY51" s="148">
        <v>4.4333491399999474</v>
      </c>
      <c r="ZZ51" s="148">
        <v>4.4525999999999399</v>
      </c>
      <c r="AAA51" s="148">
        <v>4.4719811399999472</v>
      </c>
      <c r="AAB51" s="148">
        <v>4.4914925599999407</v>
      </c>
      <c r="AAC51" s="148">
        <v>4.5111342599999418</v>
      </c>
      <c r="AAD51" s="148">
        <v>4.5309062399999434</v>
      </c>
      <c r="AAE51" s="148">
        <v>4.5508084999999383</v>
      </c>
      <c r="AAF51" s="148">
        <v>4.5708410399999408</v>
      </c>
      <c r="AAG51" s="148">
        <v>4.5910038599999368</v>
      </c>
      <c r="AAH51" s="148">
        <v>4.6112969599999332</v>
      </c>
      <c r="AAI51" s="148">
        <v>4.6317203399999372</v>
      </c>
      <c r="AAJ51" s="148">
        <v>4.6522739999999345</v>
      </c>
      <c r="AAK51" s="148">
        <v>4.6729579399999324</v>
      </c>
      <c r="AAL51" s="148">
        <v>4.6937721599999236</v>
      </c>
      <c r="AAM51" s="148">
        <v>4.7147166599999224</v>
      </c>
      <c r="AAN51" s="148">
        <v>4.7357914399999288</v>
      </c>
      <c r="AAO51" s="148">
        <v>4.7569964999999215</v>
      </c>
      <c r="AAP51" s="148">
        <v>4.7783318399999217</v>
      </c>
      <c r="AAQ51" s="148">
        <v>4.7997974599999225</v>
      </c>
      <c r="AAR51" s="148">
        <v>4.8213933599999166</v>
      </c>
      <c r="AAS51" s="148">
        <v>4.8431195399999183</v>
      </c>
      <c r="AAT51" s="148">
        <v>4.8649759999999134</v>
      </c>
      <c r="AAU51" s="148">
        <v>4.886962739999916</v>
      </c>
      <c r="AAV51" s="148">
        <v>4.9090797599999121</v>
      </c>
      <c r="AAW51" s="148">
        <v>4.9313270599999086</v>
      </c>
      <c r="AAX51" s="148">
        <v>4.9537046399999127</v>
      </c>
      <c r="AAY51" s="148">
        <v>4.9762124999999031</v>
      </c>
      <c r="AAZ51" s="148">
        <v>4.9988506399999082</v>
      </c>
      <c r="ABA51" s="148">
        <v>5.0216190599998995</v>
      </c>
      <c r="ABB51" s="148">
        <v>5.0445177599998985</v>
      </c>
      <c r="ABC51" s="148">
        <v>5.0675467399998979</v>
      </c>
      <c r="ABD51" s="148">
        <v>5.0907059999998978</v>
      </c>
      <c r="ABE51" s="148">
        <v>5.1139955399998911</v>
      </c>
      <c r="ABF51" s="148">
        <v>5.1374153599998849</v>
      </c>
      <c r="ABG51" s="148">
        <v>5.1609654599998933</v>
      </c>
      <c r="ABH51" s="148">
        <v>5.184645839999888</v>
      </c>
      <c r="ABI51" s="148">
        <v>5.2084564999998832</v>
      </c>
      <c r="ABJ51" s="148">
        <v>5.232397439999886</v>
      </c>
      <c r="ABK51" s="148">
        <v>5.2564686599998751</v>
      </c>
      <c r="ABL51" s="148">
        <v>5.2806701599998789</v>
      </c>
      <c r="ABM51" s="148">
        <v>5.305001939999876</v>
      </c>
      <c r="ABN51" s="148">
        <v>5.3294639999998736</v>
      </c>
      <c r="ABO51" s="148">
        <v>5.3540563399998717</v>
      </c>
      <c r="ABP51" s="148">
        <v>5.3787789599998703</v>
      </c>
      <c r="ABQ51" s="148">
        <v>5.4036318599998694</v>
      </c>
      <c r="ABR51" s="148">
        <v>5.4286150399998618</v>
      </c>
      <c r="ABS51" s="148">
        <v>5.453728499999869</v>
      </c>
      <c r="ABT51" s="148">
        <v>5.4789722399998695</v>
      </c>
      <c r="ABU51" s="148">
        <v>5.5043462599998563</v>
      </c>
      <c r="ABV51" s="148">
        <v>5.5298505599998578</v>
      </c>
      <c r="ABW51" s="148">
        <v>5.5554851399998526</v>
      </c>
      <c r="ABX51" s="148">
        <v>5.581249999999855</v>
      </c>
      <c r="ABY51" s="148">
        <v>5.6071451399998509</v>
      </c>
      <c r="ABZ51" s="148">
        <v>5.6331705599998472</v>
      </c>
      <c r="ACA51" s="148">
        <v>5.6593262599998511</v>
      </c>
      <c r="ACB51" s="148">
        <v>5.6856122399998412</v>
      </c>
      <c r="ACC51" s="148">
        <v>5.7120284999998461</v>
      </c>
      <c r="ACD51" s="148">
        <v>5.7385750399998443</v>
      </c>
      <c r="ACE51" s="148">
        <v>5.7652518599998359</v>
      </c>
      <c r="ACF51" s="148">
        <v>5.7920589599998351</v>
      </c>
      <c r="ACG51" s="148">
        <v>5.8189963399998277</v>
      </c>
      <c r="ACH51" s="148">
        <v>5.8460639999998349</v>
      </c>
      <c r="ACI51" s="148">
        <v>5.8732619399998285</v>
      </c>
      <c r="ACJ51" s="148">
        <v>5.9005901599998225</v>
      </c>
      <c r="ACK51" s="148">
        <v>5.9280486599998241</v>
      </c>
      <c r="ACL51" s="148">
        <v>5.9556374399998191</v>
      </c>
      <c r="ACM51" s="148">
        <v>5.9833564999998217</v>
      </c>
      <c r="ACN51" s="148">
        <v>6.0112058399998176</v>
      </c>
      <c r="ACO51" s="148">
        <v>6.0391854599998069</v>
      </c>
      <c r="ACP51" s="148">
        <v>6.067295359999811</v>
      </c>
      <c r="ACQ51" s="148">
        <v>6.0955355399998083</v>
      </c>
      <c r="ACR51" s="148">
        <v>6.1239059999998062</v>
      </c>
      <c r="ACS51" s="148">
        <v>6.1524067399998117</v>
      </c>
      <c r="ACT51" s="148">
        <v>6.1810377599997963</v>
      </c>
      <c r="ACU51" s="148">
        <v>6.2097990599998028</v>
      </c>
      <c r="ACV51" s="148">
        <v>6.2386906399997955</v>
      </c>
      <c r="ACW51" s="148">
        <v>6.2677124999997957</v>
      </c>
      <c r="ACX51" s="148">
        <v>6.2968646399997965</v>
      </c>
      <c r="ACY51" s="148">
        <v>6.3261470599997907</v>
      </c>
      <c r="ACZ51" s="148">
        <v>6.3555597599997853</v>
      </c>
      <c r="ADA51" s="148">
        <v>6.3851027399997804</v>
      </c>
      <c r="ADB51" s="148">
        <v>6.414775999999776</v>
      </c>
      <c r="ADC51" s="148">
        <v>6.4445795399997792</v>
      </c>
      <c r="ADD51" s="148">
        <v>6.4745133599997757</v>
      </c>
      <c r="ADE51" s="148">
        <v>6.5045774599997728</v>
      </c>
      <c r="ADF51" s="148">
        <v>6.5347718399997632</v>
      </c>
      <c r="ADG51" s="148">
        <v>6.5650964999997683</v>
      </c>
      <c r="ADH51" s="148">
        <v>6.5955514399997668</v>
      </c>
      <c r="ADI51" s="148">
        <v>6.6261366599997658</v>
      </c>
      <c r="ADJ51" s="148">
        <v>6.6568521599997652</v>
      </c>
      <c r="ADK51" s="148">
        <v>6.6876979399997509</v>
      </c>
      <c r="ADL51" s="148">
        <v>6.7186739999997585</v>
      </c>
      <c r="ADM51" s="148">
        <v>6.7497803399997522</v>
      </c>
      <c r="ADN51" s="148">
        <v>6.7810169599997465</v>
      </c>
      <c r="ADO51" s="148">
        <v>6.8123838599997413</v>
      </c>
      <c r="ADP51" s="148">
        <v>6.8438810399997365</v>
      </c>
      <c r="ADQ51" s="148">
        <v>6.8755084999997322</v>
      </c>
      <c r="ADR51" s="148">
        <v>6.9072662399997498</v>
      </c>
      <c r="ADS51" s="148">
        <v>6.9391542599997393</v>
      </c>
      <c r="ADT51" s="148">
        <v>6.9711725599997294</v>
      </c>
      <c r="ADU51" s="148">
        <v>7.0033211399997199</v>
      </c>
      <c r="ADV51" s="148">
        <v>7.0355999999997252</v>
      </c>
      <c r="ADW51" s="569"/>
    </row>
    <row r="52" spans="1:803" s="488" customFormat="1" x14ac:dyDescent="0.3">
      <c r="A52" s="570">
        <v>4</v>
      </c>
      <c r="B52" s="162" t="s">
        <v>2533</v>
      </c>
      <c r="C52" s="148">
        <v>39.884121664709262</v>
      </c>
      <c r="D52" s="148">
        <v>34.044397993138531</v>
      </c>
      <c r="E52" s="148">
        <v>30.65551964765697</v>
      </c>
      <c r="F52" s="148">
        <v>28.269947269167801</v>
      </c>
      <c r="G52" s="148">
        <v>26.434038028370733</v>
      </c>
      <c r="H52" s="148">
        <v>24.94572755288624</v>
      </c>
      <c r="I52" s="148">
        <v>23.697228755558001</v>
      </c>
      <c r="J52" s="148">
        <v>22.624202525997067</v>
      </c>
      <c r="K52" s="148">
        <v>21.685148973004683</v>
      </c>
      <c r="L52" s="148">
        <v>20.8517324</v>
      </c>
      <c r="M52" s="148">
        <v>20.103742232467155</v>
      </c>
      <c r="N52" s="148">
        <v>19.426255843315506</v>
      </c>
      <c r="O52" s="148">
        <v>18.807940929536979</v>
      </c>
      <c r="P52" s="148">
        <v>18.239988809587263</v>
      </c>
      <c r="Q52" s="148">
        <v>17.715416628918437</v>
      </c>
      <c r="R52" s="148">
        <v>17.228595229226332</v>
      </c>
      <c r="S52" s="148">
        <v>16.774920402150304</v>
      </c>
      <c r="T52" s="148">
        <v>16.350578251833941</v>
      </c>
      <c r="U52" s="148">
        <v>15.952374081411197</v>
      </c>
      <c r="V52" s="148">
        <v>15.577605221629266</v>
      </c>
      <c r="W52" s="148">
        <v>15.223964919305704</v>
      </c>
      <c r="X52" s="148">
        <v>14.889468604896416</v>
      </c>
      <c r="Y52" s="148">
        <v>14.57239656339291</v>
      </c>
      <c r="Z52" s="148">
        <v>14.271248815344769</v>
      </c>
      <c r="AA52" s="148">
        <v>13.984709214432197</v>
      </c>
      <c r="AB52" s="148">
        <v>13.711616590766237</v>
      </c>
      <c r="AC52" s="148">
        <v>13.450941343152385</v>
      </c>
      <c r="AD52" s="148">
        <v>13.201766290416531</v>
      </c>
      <c r="AE52" s="148">
        <v>12.96327088442451</v>
      </c>
      <c r="AF52" s="148">
        <v>12.734718100547701</v>
      </c>
      <c r="AG52" s="148">
        <v>12.515443478495824</v>
      </c>
      <c r="AH52" s="148">
        <v>12.304845903655595</v>
      </c>
      <c r="AI52" s="148">
        <v>12.102379807414854</v>
      </c>
      <c r="AJ52" s="148">
        <v>11.907548532179575</v>
      </c>
      <c r="AK52" s="148">
        <v>11.71989865841946</v>
      </c>
      <c r="AL52" s="148">
        <v>11.539015131063209</v>
      </c>
      <c r="AM52" s="148">
        <v>11.364517053780474</v>
      </c>
      <c r="AN52" s="148">
        <v>11.196054044240462</v>
      </c>
      <c r="AO52" s="148">
        <v>11.033303062884677</v>
      </c>
      <c r="AP52" s="148">
        <v>10.87596564325853</v>
      </c>
      <c r="AQ52" s="148">
        <v>10.723765464388567</v>
      </c>
      <c r="AR52" s="148">
        <v>10.576446215734968</v>
      </c>
      <c r="AS52" s="148">
        <v>10.433769713400114</v>
      </c>
      <c r="AT52" s="148">
        <v>10.295514232925685</v>
      </c>
      <c r="AU52" s="148">
        <v>10.161473029466142</v>
      </c>
      <c r="AV52" s="148">
        <v>10.031453020622182</v>
      </c>
      <c r="AW52" s="148">
        <v>9.9052736109395703</v>
      </c>
      <c r="AX52" s="148">
        <v>9.7827656401740359</v>
      </c>
      <c r="AY52" s="148">
        <v>9.6637704400067328</v>
      </c>
      <c r="AZ52" s="148">
        <v>9.5481389860614634</v>
      </c>
      <c r="BA52" s="148">
        <v>9.435731133898015</v>
      </c>
      <c r="BB52" s="148">
        <v>9.3264149291955132</v>
      </c>
      <c r="BC52" s="148">
        <v>9.2200659836451919</v>
      </c>
      <c r="BD52" s="148">
        <v>9.1165669091816532</v>
      </c>
      <c r="BE52" s="148">
        <v>9.0158068041286228</v>
      </c>
      <c r="BF52" s="148">
        <v>8.9176807856457998</v>
      </c>
      <c r="BG52" s="148">
        <v>8.8220895635589063</v>
      </c>
      <c r="BH52" s="148">
        <v>8.7289390512537821</v>
      </c>
      <c r="BI52" s="148">
        <v>8.6381400098325436</v>
      </c>
      <c r="BJ52" s="148">
        <v>8.5496077221769795</v>
      </c>
      <c r="BK52" s="148">
        <v>8.4632616939526617</v>
      </c>
      <c r="BL52" s="148">
        <v>8.3790253789250926</v>
      </c>
      <c r="BM52" s="148">
        <v>8.2968259262534172</v>
      </c>
      <c r="BN52" s="148">
        <v>8.2165939476848671</v>
      </c>
      <c r="BO52" s="148">
        <v>8.1382633027984497</v>
      </c>
      <c r="BP52" s="148">
        <v>8.0617709006441274</v>
      </c>
      <c r="BQ52" s="148">
        <v>7.9870565162982459</v>
      </c>
      <c r="BR52" s="148">
        <v>7.9140626210088456</v>
      </c>
      <c r="BS52" s="148">
        <v>7.8427342247406244</v>
      </c>
      <c r="BT52" s="148">
        <v>7.773018730048733</v>
      </c>
      <c r="BU52" s="148">
        <v>7.704865796317268</v>
      </c>
      <c r="BV52" s="148">
        <v>7.6382272134924847</v>
      </c>
      <c r="BW52" s="148">
        <v>7.5730567845249865</v>
      </c>
      <c r="BX52" s="148">
        <v>7.5093102158097516</v>
      </c>
      <c r="BY52" s="148">
        <v>7.4469450149799101</v>
      </c>
      <c r="BZ52" s="148">
        <v>7.3859203954697357</v>
      </c>
      <c r="CA52" s="148">
        <v>7.3261971873158913</v>
      </c>
      <c r="CB52" s="148">
        <v>7.2677377537139556</v>
      </c>
      <c r="CC52" s="148">
        <v>7.2105059128902518</v>
      </c>
      <c r="CD52" s="148">
        <v>7.1544668648878051</v>
      </c>
      <c r="CE52" s="148">
        <v>7.0995871229000969</v>
      </c>
      <c r="CF52" s="148">
        <v>7.0458344488178426</v>
      </c>
      <c r="CG52" s="148">
        <v>6.993177792682264</v>
      </c>
      <c r="CH52" s="148">
        <v>6.9415872357642456</v>
      </c>
      <c r="CI52" s="148">
        <v>6.8910339370117804</v>
      </c>
      <c r="CJ52" s="148">
        <v>6.8414900826293881</v>
      </c>
      <c r="CK52" s="148">
        <v>6.7929288385722231</v>
      </c>
      <c r="CL52" s="148">
        <v>6.7453243057549592</v>
      </c>
      <c r="CM52" s="148">
        <v>6.6986514777914437</v>
      </c>
      <c r="CN52" s="148">
        <v>6.6528862010954164</v>
      </c>
      <c r="CO52" s="148">
        <v>6.6080051371857138</v>
      </c>
      <c r="CP52" s="148">
        <v>6.5639857270514526</v>
      </c>
      <c r="CQ52" s="148">
        <v>6.5208061574435376</v>
      </c>
      <c r="CR52" s="148">
        <v>6.4784453289688457</v>
      </c>
      <c r="CS52" s="148">
        <v>6.4368828258726651</v>
      </c>
      <c r="CT52" s="148">
        <v>6.396098887403312</v>
      </c>
      <c r="CU52" s="148">
        <v>6.3560743806604592</v>
      </c>
      <c r="CV52" s="148">
        <v>6.3167907748360044</v>
      </c>
      <c r="CW52" s="148">
        <v>6.2782301167625718</v>
      </c>
      <c r="CX52" s="148">
        <v>6.2403750076907372</v>
      </c>
      <c r="CY52" s="148">
        <v>6.2032085812217481</v>
      </c>
      <c r="CZ52" s="148">
        <v>6.1667144823272899</v>
      </c>
      <c r="DA52" s="148">
        <v>6.1308768473927806</v>
      </c>
      <c r="DB52" s="148">
        <v>6.0956802852247804</v>
      </c>
      <c r="DC52" s="148">
        <v>6.0611098589671748</v>
      </c>
      <c r="DD52" s="148">
        <v>6.0271510688744634</v>
      </c>
      <c r="DE52" s="148">
        <v>5.9937898358938355</v>
      </c>
      <c r="DF52" s="148">
        <v>5.9610124860109259</v>
      </c>
      <c r="DG52" s="148">
        <v>5.9288057353169741</v>
      </c>
      <c r="DH52" s="148">
        <v>5.8971566757578913</v>
      </c>
      <c r="DI52" s="148">
        <v>5.8660527615281879</v>
      </c>
      <c r="DJ52" s="148">
        <v>5.8354817960750722</v>
      </c>
      <c r="DK52" s="148">
        <v>5.8054319196801352</v>
      </c>
      <c r="DL52" s="148">
        <v>5.7758915975881742</v>
      </c>
      <c r="DM52" s="148">
        <v>5.7468496086543901</v>
      </c>
      <c r="DN52" s="148">
        <v>5.7182950344830488</v>
      </c>
      <c r="DO52" s="148">
        <v>5.6902172490323899</v>
      </c>
      <c r="DP52" s="148">
        <v>5.6626059086618135</v>
      </c>
      <c r="DQ52" s="148">
        <v>5.6354509425990429</v>
      </c>
      <c r="DR52" s="148">
        <v>5.6087425438062439</v>
      </c>
      <c r="DS52" s="148">
        <v>5.5824711602250439</v>
      </c>
      <c r="DT52" s="148">
        <v>5.5566274863819309</v>
      </c>
      <c r="DU52" s="148">
        <v>5.5312024553362846</v>
      </c>
      <c r="DV52" s="148">
        <v>5.5061872309543638</v>
      </c>
      <c r="DW52" s="148">
        <v>5.4815732004936706</v>
      </c>
      <c r="DX52" s="148">
        <v>5.4573519674826834</v>
      </c>
      <c r="DY52" s="148">
        <v>5.4335153448820819</v>
      </c>
      <c r="DZ52" s="148">
        <v>5.4100553485141347</v>
      </c>
      <c r="EA52" s="148">
        <v>5.386964190747829</v>
      </c>
      <c r="EB52" s="148">
        <v>5.3642342744277123</v>
      </c>
      <c r="EC52" s="148">
        <v>5.3418581870354629</v>
      </c>
      <c r="ED52" s="148">
        <v>5.3198286950733973</v>
      </c>
      <c r="EE52" s="148">
        <v>5.2981387386599366</v>
      </c>
      <c r="EF52" s="148">
        <v>5.2767814263275099</v>
      </c>
      <c r="EG52" s="148">
        <v>5.2557500300138571</v>
      </c>
      <c r="EH52" s="148">
        <v>5.2350379802381113</v>
      </c>
      <c r="EI52" s="148">
        <v>5.2146388614536541</v>
      </c>
      <c r="EJ52" s="148">
        <v>5.1945464075698951</v>
      </c>
      <c r="EK52" s="148">
        <v>5.1747544976357815</v>
      </c>
      <c r="EL52" s="148">
        <v>5.1552571516780041</v>
      </c>
      <c r="EM52" s="148">
        <v>5.1360485266872828</v>
      </c>
      <c r="EN52" s="148">
        <v>5.1171229127465345</v>
      </c>
      <c r="EO52" s="148">
        <v>5.098474729294864</v>
      </c>
      <c r="EP52" s="148">
        <v>5.080098521521748</v>
      </c>
      <c r="EQ52" s="148">
        <v>5.0619889568859833</v>
      </c>
      <c r="ER52" s="148">
        <v>5.0441408217542509</v>
      </c>
      <c r="ES52" s="148">
        <v>5.0265490181544408</v>
      </c>
      <c r="ET52" s="148">
        <v>5.0092085606390171</v>
      </c>
      <c r="EU52" s="148">
        <v>4.9921145732539642</v>
      </c>
      <c r="EV52" s="148">
        <v>4.9752622866091762</v>
      </c>
      <c r="EW52" s="148">
        <v>4.9586470350461198</v>
      </c>
      <c r="EX52" s="148">
        <v>4.9422642538990011</v>
      </c>
      <c r="EY52" s="148">
        <v>4.9261094768457312</v>
      </c>
      <c r="EZ52" s="148">
        <v>4.9101783333451579</v>
      </c>
      <c r="FA52" s="148">
        <v>4.8944665461572967</v>
      </c>
      <c r="FB52" s="148">
        <v>4.8789699289432207</v>
      </c>
      <c r="FC52" s="148">
        <v>4.8636843839416883</v>
      </c>
      <c r="FD52" s="148">
        <v>4.8486058997195194</v>
      </c>
      <c r="FE52" s="148">
        <v>4.8337305489929037</v>
      </c>
      <c r="FF52" s="148">
        <v>4.8190544865170715</v>
      </c>
      <c r="FG52" s="148">
        <v>4.8045739470416535</v>
      </c>
      <c r="FH52" s="148">
        <v>4.7902852433293646</v>
      </c>
      <c r="FI52" s="148">
        <v>4.7761847642356585</v>
      </c>
      <c r="FJ52" s="148">
        <v>4.7622689728471066</v>
      </c>
      <c r="FK52" s="148">
        <v>4.7485344046763309</v>
      </c>
      <c r="FL52" s="148">
        <v>4.7349776659115257</v>
      </c>
      <c r="FM52" s="148">
        <v>4.7215954317185229</v>
      </c>
      <c r="FN52" s="148">
        <v>4.7083844445935057</v>
      </c>
      <c r="FO52" s="148">
        <v>4.6953415127646885</v>
      </c>
      <c r="FP52" s="148">
        <v>4.6824635086410424</v>
      </c>
      <c r="FQ52" s="148">
        <v>4.6697473673066092</v>
      </c>
      <c r="FR52" s="148">
        <v>4.6571900850586516</v>
      </c>
      <c r="FS52" s="148">
        <v>4.6447887179881917</v>
      </c>
      <c r="FT52" s="148">
        <v>4.6325403806014869</v>
      </c>
      <c r="FU52" s="148">
        <v>4.6204422444809303</v>
      </c>
      <c r="FV52" s="148">
        <v>4.6084915369842179</v>
      </c>
      <c r="FW52" s="148">
        <v>4.5966855399802498</v>
      </c>
      <c r="FX52" s="148">
        <v>4.5850215886207053</v>
      </c>
      <c r="FY52" s="148">
        <v>4.5734970701460398</v>
      </c>
      <c r="FZ52" s="148">
        <v>4.5621094227246815</v>
      </c>
      <c r="GA52" s="148">
        <v>4.5508561343244374</v>
      </c>
      <c r="GB52" s="148">
        <v>4.5397347416149714</v>
      </c>
      <c r="GC52" s="148">
        <v>4.5287428289003664</v>
      </c>
      <c r="GD52" s="148">
        <v>4.5178780270807124</v>
      </c>
      <c r="GE52" s="148">
        <v>4.507138012641942</v>
      </c>
      <c r="GF52" s="148">
        <v>4.4965205066727982</v>
      </c>
      <c r="GG52" s="148">
        <v>4.4860232739081951</v>
      </c>
      <c r="GH52" s="148">
        <v>4.4756441217981049</v>
      </c>
      <c r="GI52" s="148">
        <v>4.4653808996011186</v>
      </c>
      <c r="GJ52" s="148">
        <v>4.4552314975019307</v>
      </c>
      <c r="GK52" s="148">
        <v>4.4451938457519837</v>
      </c>
      <c r="GL52" s="148">
        <v>4.4352659138325734</v>
      </c>
      <c r="GM52" s="148">
        <v>4.4254457096396393</v>
      </c>
      <c r="GN52" s="148">
        <v>4.4157312786897123</v>
      </c>
      <c r="GO52" s="148">
        <v>4.4061207033461507</v>
      </c>
      <c r="GP52" s="148">
        <v>4.3966121020652658</v>
      </c>
      <c r="GQ52" s="148">
        <v>4.3872036286616058</v>
      </c>
      <c r="GR52" s="148">
        <v>4.377893471591829</v>
      </c>
      <c r="GS52" s="148">
        <v>4.3686798532565945</v>
      </c>
      <c r="GT52" s="148">
        <v>4.3595610293199947</v>
      </c>
      <c r="GU52" s="148">
        <v>4.3505352880459469</v>
      </c>
      <c r="GV52" s="148">
        <v>4.3416009496510028</v>
      </c>
      <c r="GW52" s="148">
        <v>4.3327563656732409</v>
      </c>
      <c r="GX52" s="148">
        <v>4.3239999183565452</v>
      </c>
      <c r="GY52" s="148">
        <v>4.3153300200500304</v>
      </c>
      <c r="GZ52" s="148">
        <v>4.3067451126220355</v>
      </c>
      <c r="HA52" s="148">
        <v>4.2982436668883217</v>
      </c>
      <c r="HB52" s="148">
        <v>4.289824182054037</v>
      </c>
      <c r="HC52" s="148">
        <v>4.2814851851690783</v>
      </c>
      <c r="HD52" s="148">
        <v>4.273225230596438</v>
      </c>
      <c r="HE52" s="148">
        <v>4.2650428994931815</v>
      </c>
      <c r="HF52" s="148">
        <v>4.2569367993037233</v>
      </c>
      <c r="HG52" s="148">
        <v>4.2489055632649659</v>
      </c>
      <c r="HH52" s="148">
        <v>4.2409478499230921</v>
      </c>
      <c r="HI52" s="148">
        <v>4.2330623426615794</v>
      </c>
      <c r="HJ52" s="148">
        <v>4.2252477492401823</v>
      </c>
      <c r="HK52" s="148">
        <v>4.2175028013445512</v>
      </c>
      <c r="HL52" s="148">
        <v>4.2098262541462326</v>
      </c>
      <c r="HM52" s="148">
        <v>4.2022168858726801</v>
      </c>
      <c r="HN52" s="148">
        <v>4.19467349738715</v>
      </c>
      <c r="HO52" s="148">
        <v>4.1871949117780147</v>
      </c>
      <c r="HP52" s="148">
        <v>4.1797799739574479</v>
      </c>
      <c r="HQ52" s="148">
        <v>4.172427550269056</v>
      </c>
      <c r="HR52" s="148">
        <v>4.1651365281043304</v>
      </c>
      <c r="HS52" s="148">
        <v>4.1579058155276094</v>
      </c>
      <c r="HT52" s="148">
        <v>4.1507343409093949</v>
      </c>
      <c r="HU52" s="148">
        <v>4.1436210525677133</v>
      </c>
      <c r="HV52" s="148">
        <v>4.1365649184174345</v>
      </c>
      <c r="HW52" s="148">
        <v>4.1295649256271396</v>
      </c>
      <c r="HX52" s="148">
        <v>4.1226200802836459</v>
      </c>
      <c r="HY52" s="148">
        <v>4.1157294070635864</v>
      </c>
      <c r="HZ52" s="148">
        <v>4.1088919489123086</v>
      </c>
      <c r="IA52" s="148">
        <v>4.1021067667294986</v>
      </c>
      <c r="IB52" s="148">
        <v>4.0953729390616509</v>
      </c>
      <c r="IC52" s="148">
        <v>4.0886895618010328</v>
      </c>
      <c r="ID52" s="148">
        <v>4.0820557478910686</v>
      </c>
      <c r="IE52" s="148">
        <v>4.0754706270379444</v>
      </c>
      <c r="IF52" s="148">
        <v>4.0689333454283023</v>
      </c>
      <c r="IG52" s="148">
        <v>4.062443065452797</v>
      </c>
      <c r="IH52" s="148">
        <v>4.0559989654355029</v>
      </c>
      <c r="II52" s="148">
        <v>4.0496002393688855</v>
      </c>
      <c r="IJ52" s="148">
        <v>4.0432460966543005</v>
      </c>
      <c r="IK52" s="148">
        <v>4.0369357618477899</v>
      </c>
      <c r="IL52" s="148">
        <v>4.0306684744111827</v>
      </c>
      <c r="IM52" s="148">
        <v>4.0244434884681972</v>
      </c>
      <c r="IN52" s="148">
        <v>4.0182600725655355</v>
      </c>
      <c r="IO52" s="148">
        <v>4.0121175094389017</v>
      </c>
      <c r="IP52" s="148">
        <v>4.0060150957836207</v>
      </c>
      <c r="IQ52" s="148">
        <v>3.999952142029958</v>
      </c>
      <c r="IR52" s="148">
        <v>3.9939279721229219</v>
      </c>
      <c r="IS52" s="148">
        <v>3.9879419233064652</v>
      </c>
      <c r="IT52" s="148">
        <v>3.9819933459119419</v>
      </c>
      <c r="IU52" s="148">
        <v>3.9760816031507922</v>
      </c>
      <c r="IV52" s="148">
        <v>3.9702060709113347</v>
      </c>
      <c r="IW52" s="148">
        <v>3.9643661375594732</v>
      </c>
      <c r="IX52" s="148">
        <v>3.9585612037433897</v>
      </c>
      <c r="IY52" s="148">
        <v>3.9527906822019929</v>
      </c>
      <c r="IZ52" s="148">
        <v>3.9470539975770862</v>
      </c>
      <c r="JA52" s="148">
        <v>3.9413505862292055</v>
      </c>
      <c r="JB52" s="148">
        <v>3.9356798960569677</v>
      </c>
      <c r="JC52" s="148">
        <v>3.9300413863199211</v>
      </c>
      <c r="JD52" s="148">
        <v>3.9244345274647188</v>
      </c>
      <c r="JE52" s="148">
        <v>3.9188588009547125</v>
      </c>
      <c r="JF52" s="148">
        <v>3.9133136991026518</v>
      </c>
      <c r="JG52" s="148">
        <v>3.9077987249066517</v>
      </c>
      <c r="JH52" s="148">
        <v>3.9023133918891908</v>
      </c>
      <c r="JI52" s="148">
        <v>3.8968572239391399</v>
      </c>
      <c r="JJ52" s="148">
        <v>3.8914297551567714</v>
      </c>
      <c r="JK52" s="148">
        <v>3.8860305297015927</v>
      </c>
      <c r="JL52" s="148">
        <v>3.8806591016431113</v>
      </c>
      <c r="JM52" s="148">
        <v>3.8753150348142142</v>
      </c>
      <c r="JN52" s="148">
        <v>3.8699979026673716</v>
      </c>
      <c r="JO52" s="148">
        <v>3.8647072881334061</v>
      </c>
      <c r="JP52" s="148">
        <v>3.8594427834829084</v>
      </c>
      <c r="JQ52" s="148">
        <v>3.8542039901900793</v>
      </c>
      <c r="JR52" s="148">
        <v>3.8489905187991447</v>
      </c>
      <c r="JS52" s="148">
        <v>3.8438019887931425</v>
      </c>
      <c r="JT52" s="148">
        <v>3.8386380284650343</v>
      </c>
      <c r="JU52" s="148">
        <v>3.8334982747912321</v>
      </c>
      <c r="JV52" s="148">
        <v>3.8283823733072602</v>
      </c>
      <c r="JW52" s="148">
        <v>3.8232899779857448</v>
      </c>
      <c r="JX52" s="148">
        <v>3.818220751116538</v>
      </c>
      <c r="JY52" s="148">
        <v>3.8131743631888781</v>
      </c>
      <c r="JZ52" s="148">
        <v>3.8081504927757912</v>
      </c>
      <c r="KA52" s="148">
        <v>3.8031488264203617</v>
      </c>
      <c r="KB52" s="148">
        <v>3.7981690585241203</v>
      </c>
      <c r="KC52" s="148">
        <v>3.7932108912372904</v>
      </c>
      <c r="KD52" s="148">
        <v>3.7882740343510086</v>
      </c>
      <c r="KE52" s="148">
        <v>3.783358205191341</v>
      </c>
      <c r="KF52" s="148">
        <v>3.7784631285152344</v>
      </c>
      <c r="KG52" s="148">
        <v>3.7735885364081447</v>
      </c>
      <c r="KH52" s="148">
        <v>3.7687341681834994</v>
      </c>
      <c r="KI52" s="148">
        <v>3.763899770283853</v>
      </c>
      <c r="KJ52" s="148">
        <v>3.7590850961836964</v>
      </c>
      <c r="KK52" s="148">
        <v>3.7542899062939981</v>
      </c>
      <c r="KL52" s="148">
        <v>3.7495139678682712</v>
      </c>
      <c r="KM52" s="148">
        <v>3.7447570549102593</v>
      </c>
      <c r="KN52" s="148">
        <v>3.7400189480832182</v>
      </c>
      <c r="KO52" s="148">
        <v>3.7352994346206145</v>
      </c>
      <c r="KP52" s="148">
        <v>3.7305983082384309</v>
      </c>
      <c r="KQ52" s="148">
        <v>3.7259153690488453</v>
      </c>
      <c r="KR52" s="148">
        <v>3.7212504234753752</v>
      </c>
      <c r="KS52" s="148">
        <v>3.716603284169441</v>
      </c>
      <c r="KT52" s="148">
        <v>3.7119737699282602</v>
      </c>
      <c r="KU52" s="148">
        <v>3.7073617056141188</v>
      </c>
      <c r="KV52" s="148">
        <v>3.702766922074975</v>
      </c>
      <c r="KW52" s="148">
        <v>3.6981892560663496</v>
      </c>
      <c r="KX52" s="148">
        <v>3.6936285501744059</v>
      </c>
      <c r="KY52" s="148">
        <v>3.6890846527404761</v>
      </c>
      <c r="KZ52" s="148">
        <v>3.6845574177865501</v>
      </c>
      <c r="LA52" s="148">
        <v>3.680046704942189</v>
      </c>
      <c r="LB52" s="148">
        <v>3.6755523793724691</v>
      </c>
      <c r="LC52" s="148">
        <v>3.6710743117071551</v>
      </c>
      <c r="LD52" s="148">
        <v>3.6666123779709423</v>
      </c>
      <c r="LE52" s="148">
        <v>3.6621664595148715</v>
      </c>
      <c r="LF52" s="148">
        <v>3.6577364429487709</v>
      </c>
      <c r="LG52" s="148">
        <v>3.6533222200748305</v>
      </c>
      <c r="LH52" s="148">
        <v>3.6489236878221583</v>
      </c>
      <c r="LI52" s="148">
        <v>3.6445407481823864</v>
      </c>
      <c r="LJ52" s="148">
        <v>3.6401733081463199</v>
      </c>
      <c r="LK52" s="148">
        <v>3.6358212796415224</v>
      </c>
      <c r="LL52" s="148">
        <v>3.6314845794709072</v>
      </c>
      <c r="LM52" s="148">
        <v>3.6271631292522315</v>
      </c>
      <c r="LN52" s="148">
        <v>3.62285685535862</v>
      </c>
      <c r="LO52" s="148">
        <v>3.6185656888598956</v>
      </c>
      <c r="LP52" s="148">
        <v>3.6142895654649152</v>
      </c>
      <c r="LQ52" s="148">
        <v>3.6100284254646624</v>
      </c>
      <c r="LR52" s="148">
        <v>3.6057822136763562</v>
      </c>
      <c r="LS52" s="148">
        <v>3.6015508793882987</v>
      </c>
      <c r="LT52" s="148">
        <v>3.5973343763055823</v>
      </c>
      <c r="LU52" s="148">
        <v>3.5931326624966822</v>
      </c>
      <c r="LV52" s="148">
        <v>3.5889457003407799</v>
      </c>
      <c r="LW52" s="148">
        <v>3.5847734564758831</v>
      </c>
      <c r="LX52" s="148">
        <v>3.5806159017477768</v>
      </c>
      <c r="LY52" s="148">
        <v>3.576473011159699</v>
      </c>
      <c r="LZ52" s="148">
        <v>3.5723447638227626</v>
      </c>
      <c r="MA52" s="148">
        <v>3.5682311429071447</v>
      </c>
      <c r="MB52" s="148">
        <v>3.5641321355939404</v>
      </c>
      <c r="MC52" s="148">
        <v>3.560047733027826</v>
      </c>
      <c r="MD52" s="148">
        <v>3.5559779302702985</v>
      </c>
      <c r="ME52" s="148">
        <v>3.5519227262537001</v>
      </c>
      <c r="MF52" s="148">
        <v>3.5478821237358638</v>
      </c>
      <c r="MG52" s="148">
        <v>3.543856129255456</v>
      </c>
      <c r="MH52" s="148">
        <v>3.5398447530879089</v>
      </c>
      <c r="MI52" s="148">
        <v>3.5358480092020734</v>
      </c>
      <c r="MJ52" s="148">
        <v>3.5318659152174519</v>
      </c>
      <c r="MK52" s="148">
        <v>3.52789849236202</v>
      </c>
      <c r="ML52" s="148">
        <v>3.5239457654307387</v>
      </c>
      <c r="MM52" s="148">
        <v>3.52000776274458</v>
      </c>
      <c r="MN52" s="148">
        <v>3.5160845161101903</v>
      </c>
      <c r="MO52" s="148">
        <v>3.5121760607800852</v>
      </c>
      <c r="MP52" s="148">
        <v>3.5082824354134736</v>
      </c>
      <c r="MQ52" s="148">
        <v>3.5044036820375766</v>
      </c>
      <c r="MR52" s="148">
        <v>3.5005398460095023</v>
      </c>
      <c r="MS52" s="148">
        <v>3.4966909759787228</v>
      </c>
      <c r="MT52" s="148">
        <v>3.4928571238499586</v>
      </c>
      <c r="MU52" s="148">
        <v>3.4890383447467421</v>
      </c>
      <c r="MV52" s="148">
        <v>3.4852346969752972</v>
      </c>
      <c r="MW52" s="148">
        <v>3.4814462419891257</v>
      </c>
      <c r="MX52" s="148">
        <v>3.4776730443539385</v>
      </c>
      <c r="MY52" s="148">
        <v>3.4739151717131165</v>
      </c>
      <c r="MZ52" s="148">
        <v>3.4701726947536962</v>
      </c>
      <c r="NA52" s="148">
        <v>3.4664456871727332</v>
      </c>
      <c r="NB52" s="148">
        <v>3.4627342256442297</v>
      </c>
      <c r="NC52" s="148">
        <v>3.4590383897864356</v>
      </c>
      <c r="ND52" s="148">
        <v>3.455358262129625</v>
      </c>
      <c r="NE52" s="148">
        <v>3.4516939280843211</v>
      </c>
      <c r="NF52" s="148">
        <v>3.4480454759099715</v>
      </c>
      <c r="NG52" s="148">
        <v>3.4444129966839725</v>
      </c>
      <c r="NH52" s="148">
        <v>3.4407965842711938</v>
      </c>
      <c r="NI52" s="148">
        <v>3.4371963352939119</v>
      </c>
      <c r="NJ52" s="148">
        <v>3.4336123491020558</v>
      </c>
      <c r="NK52" s="148">
        <v>3.4300447277439581</v>
      </c>
      <c r="NL52" s="148">
        <v>3.426493575937446</v>
      </c>
      <c r="NM52" s="148">
        <v>3.4229590010413631</v>
      </c>
      <c r="NN52" s="148">
        <v>3.4194411130273643</v>
      </c>
      <c r="NO52" s="148">
        <v>3.4159400244522118</v>
      </c>
      <c r="NP52" s="148">
        <v>3.4124558504303764</v>
      </c>
      <c r="NQ52" s="148">
        <v>3.4089887086069872</v>
      </c>
      <c r="NR52" s="148">
        <v>3.4055387191311866</v>
      </c>
      <c r="NS52" s="148">
        <v>3.4021060046297684</v>
      </c>
      <c r="NT52" s="148">
        <v>3.3986906901812404</v>
      </c>
      <c r="NU52" s="148">
        <v>3.3952929032901586</v>
      </c>
      <c r="NV52" s="148">
        <v>3.3919127738618293</v>
      </c>
      <c r="NW52" s="148">
        <v>3.3885504341773398</v>
      </c>
      <c r="NX52" s="148">
        <v>3.3852060188688959</v>
      </c>
      <c r="NY52" s="148">
        <v>3.3818796648955214</v>
      </c>
      <c r="NZ52" s="148">
        <v>3.3785715115189738</v>
      </c>
      <c r="OA52" s="148">
        <v>3.3752817002801017</v>
      </c>
      <c r="OB52" s="148">
        <v>3.3720103749754031</v>
      </c>
      <c r="OC52" s="148">
        <v>3.3687576816339444</v>
      </c>
      <c r="OD52" s="148">
        <v>3.3655237684945192</v>
      </c>
      <c r="OE52" s="148">
        <v>3.3623087859831529</v>
      </c>
      <c r="OF52" s="148">
        <v>3.3591128866908662</v>
      </c>
      <c r="OG52" s="148">
        <v>3.3559362253517087</v>
      </c>
      <c r="OH52" s="148">
        <v>3.3527789588210872</v>
      </c>
      <c r="OI52" s="148">
        <v>3.3496412460544001</v>
      </c>
      <c r="OJ52" s="148">
        <v>3.3465232480858482</v>
      </c>
      <c r="OK52" s="148">
        <v>3.3434251280076275</v>
      </c>
      <c r="OL52" s="148">
        <v>3.3403470509492585</v>
      </c>
      <c r="OM52" s="148">
        <v>3.3372891840573011</v>
      </c>
      <c r="ON52" s="148">
        <v>3.33425169647521</v>
      </c>
      <c r="OO52" s="148">
        <v>3.3312347593235287</v>
      </c>
      <c r="OP52" s="148">
        <v>3.3282385456802714</v>
      </c>
      <c r="OQ52" s="148">
        <v>3.3252632305615606</v>
      </c>
      <c r="OR52" s="148">
        <v>3.3223089909025099</v>
      </c>
      <c r="OS52" s="148">
        <v>3.3193760055383628</v>
      </c>
      <c r="OT52" s="148">
        <v>3.316464455185816</v>
      </c>
      <c r="OU52" s="148">
        <v>3.3135745224245987</v>
      </c>
      <c r="OV52" s="148">
        <v>3.3107063916793003</v>
      </c>
      <c r="OW52" s="148">
        <v>3.3078602492013509</v>
      </c>
      <c r="OX52" s="148">
        <v>3.305036283051308</v>
      </c>
      <c r="OY52" s="148">
        <v>3.3022346830812666</v>
      </c>
      <c r="OZ52" s="148">
        <v>3.2994556409175928</v>
      </c>
      <c r="PA52" s="148">
        <v>3.2966993499437187</v>
      </c>
      <c r="PB52" s="148">
        <v>3.2939660052833055</v>
      </c>
      <c r="PC52" s="148">
        <v>3.291255803783482</v>
      </c>
      <c r="PD52" s="148">
        <v>3.2885689439983423</v>
      </c>
      <c r="PE52" s="148">
        <v>3.28590562617266</v>
      </c>
      <c r="PF52" s="148">
        <v>3.2832660522257093</v>
      </c>
      <c r="PG52" s="148">
        <v>3.2806504257353808</v>
      </c>
      <c r="PH52" s="148">
        <v>3.2780589519224428</v>
      </c>
      <c r="PI52" s="148">
        <v>3.2754918376349806</v>
      </c>
      <c r="PJ52" s="148">
        <v>3.2729492913329921</v>
      </c>
      <c r="PK52" s="148">
        <v>3.2704315230732455</v>
      </c>
      <c r="PL52" s="148">
        <v>3.2679387444942343</v>
      </c>
      <c r="PM52" s="148">
        <v>3.2654711688013869</v>
      </c>
      <c r="PN52" s="148">
        <v>3.2630290107523621</v>
      </c>
      <c r="PO52" s="148">
        <v>3.2606124866425645</v>
      </c>
      <c r="PP52" s="148">
        <v>3.2582218142908559</v>
      </c>
      <c r="PQ52" s="148">
        <v>3.2558572130253367</v>
      </c>
      <c r="PR52" s="148">
        <v>3.2535189036694518</v>
      </c>
      <c r="PS52" s="148">
        <v>3.2512071085280638</v>
      </c>
      <c r="PT52" s="148">
        <v>3.2489220513738175</v>
      </c>
      <c r="PU52" s="148">
        <v>3.2466639574336895</v>
      </c>
      <c r="PV52" s="148">
        <v>3.2444330533755021</v>
      </c>
      <c r="PW52" s="148">
        <v>3.2422295672948422</v>
      </c>
      <c r="PX52" s="148">
        <v>3.2400537287019517</v>
      </c>
      <c r="PY52" s="148">
        <v>3.23790576850881</v>
      </c>
      <c r="PZ52" s="148">
        <v>3.235785919016422</v>
      </c>
      <c r="QA52" s="148">
        <v>3.2336944139021497</v>
      </c>
      <c r="QB52" s="148">
        <v>3.2316314882072845</v>
      </c>
      <c r="QC52" s="148">
        <v>3.2295973783247192</v>
      </c>
      <c r="QD52" s="148">
        <v>3.2275923219867053</v>
      </c>
      <c r="QE52" s="148">
        <v>3.2256165582529022</v>
      </c>
      <c r="QF52" s="148">
        <v>3.2236703274983256</v>
      </c>
      <c r="QG52" s="148">
        <v>3.2217538714016669</v>
      </c>
      <c r="QH52" s="148">
        <v>3.2198674329335972</v>
      </c>
      <c r="QI52" s="148">
        <v>3.2180112563452639</v>
      </c>
      <c r="QJ52" s="148">
        <v>3.216185587156879</v>
      </c>
      <c r="QK52" s="148">
        <v>3.2143906721464504</v>
      </c>
      <c r="QL52" s="148">
        <v>3.2126267593386686</v>
      </c>
      <c r="QM52" s="148">
        <v>3.2108940979938154</v>
      </c>
      <c r="QN52" s="148">
        <v>3.2091929385969848</v>
      </c>
      <c r="QO52" s="148">
        <v>3.2075235328471692</v>
      </c>
      <c r="QP52" s="148">
        <v>3.2058861336466933</v>
      </c>
      <c r="QQ52" s="148">
        <v>3.2042809950906488</v>
      </c>
      <c r="QR52" s="148">
        <v>3.2027083724564065</v>
      </c>
      <c r="QS52" s="148">
        <v>3.2011685221934272</v>
      </c>
      <c r="QT52" s="148">
        <v>3.1996617019129161</v>
      </c>
      <c r="QU52" s="148">
        <v>3.1981881703778257</v>
      </c>
      <c r="QV52" s="148">
        <v>3.1967481874928509</v>
      </c>
      <c r="QW52" s="148">
        <v>3.1953420142945603</v>
      </c>
      <c r="QX52" s="148">
        <v>3.1939699129415828</v>
      </c>
      <c r="QY52" s="148">
        <v>3.1926321467049945</v>
      </c>
      <c r="QZ52" s="148">
        <v>3.1913289799587616</v>
      </c>
      <c r="RA52" s="148">
        <v>3.1900606781702621</v>
      </c>
      <c r="RB52" s="148">
        <v>3.1888275078909203</v>
      </c>
      <c r="RC52" s="148">
        <v>3.1876297367469633</v>
      </c>
      <c r="RD52" s="148">
        <v>3.1864676334303041</v>
      </c>
      <c r="RE52" s="148">
        <v>3.1853414676893905</v>
      </c>
      <c r="RF52" s="148">
        <v>3.1842515103203439</v>
      </c>
      <c r="RG52" s="148">
        <v>3.1831980331579999</v>
      </c>
      <c r="RH52" s="148">
        <v>3.182181309067218</v>
      </c>
      <c r="RI52" s="148">
        <v>3.1812016119341209</v>
      </c>
      <c r="RJ52" s="148">
        <v>3.1802592166575678</v>
      </c>
      <c r="RK52" s="148">
        <v>3.1793543991406068</v>
      </c>
      <c r="RL52" s="148">
        <v>3.1784874362820617</v>
      </c>
      <c r="RM52" s="148">
        <v>3.1776586059682757</v>
      </c>
      <c r="RN52" s="148">
        <v>3.1768681870647697</v>
      </c>
      <c r="RO52" s="148">
        <v>3.1761164594081848</v>
      </c>
      <c r="RP52" s="148">
        <v>3.1754037037981533</v>
      </c>
      <c r="RQ52" s="148">
        <v>3.1747302019893482</v>
      </c>
      <c r="RR52" s="148">
        <v>3.1740962366835674</v>
      </c>
      <c r="RS52" s="148">
        <v>3.1735020915219181</v>
      </c>
      <c r="RT52" s="148">
        <v>3.1729480510770642</v>
      </c>
      <c r="RU52" s="148">
        <v>3.17243440084561</v>
      </c>
      <c r="RV52" s="148">
        <v>3.1719614272404542</v>
      </c>
      <c r="RW52" s="148">
        <v>3.1715294175833577</v>
      </c>
      <c r="RX52" s="148">
        <v>3.171138660097462</v>
      </c>
      <c r="RY52" s="148">
        <v>3.1707894438999631</v>
      </c>
      <c r="RZ52" s="148">
        <v>3.1704820589948</v>
      </c>
      <c r="SA52" s="148">
        <v>3.1702167962655565</v>
      </c>
      <c r="SB52" s="148">
        <v>3.1699939474681642</v>
      </c>
      <c r="SC52" s="148">
        <v>3.169813805224031</v>
      </c>
      <c r="SD52" s="148">
        <v>3.1696766630128863</v>
      </c>
      <c r="SE52" s="148">
        <v>3.1695828151659953</v>
      </c>
      <c r="SF52" s="148">
        <v>3.169532556859231</v>
      </c>
      <c r="SG52" s="148">
        <v>3.1695261841063243</v>
      </c>
      <c r="SH52" s="148">
        <v>3.1695639937521989</v>
      </c>
      <c r="SI52" s="148">
        <v>3.1696462834662285</v>
      </c>
      <c r="SJ52" s="148">
        <v>3.169773351735742</v>
      </c>
      <c r="SK52" s="148">
        <v>3.1699454978595014</v>
      </c>
      <c r="SL52" s="148">
        <v>3.1701630219412138</v>
      </c>
      <c r="SM52" s="148">
        <v>3.170426224883208</v>
      </c>
      <c r="SN52" s="148">
        <v>3.170735408380061</v>
      </c>
      <c r="SO52" s="148">
        <v>3.1710908749123945</v>
      </c>
      <c r="SP52" s="148">
        <v>3.1714929277406085</v>
      </c>
      <c r="SQ52" s="148">
        <v>3.171941870898813</v>
      </c>
      <c r="SR52" s="148">
        <v>3.1724380091887454</v>
      </c>
      <c r="SS52" s="148">
        <v>3.1729816481737174</v>
      </c>
      <c r="ST52" s="148">
        <v>3.1735730941726601</v>
      </c>
      <c r="SU52" s="148">
        <v>3.1742126542543119</v>
      </c>
      <c r="SV52" s="148">
        <v>3.1749006362312642</v>
      </c>
      <c r="SW52" s="148">
        <v>3.1756373486542415</v>
      </c>
      <c r="SX52" s="148">
        <v>3.1764231008063604</v>
      </c>
      <c r="SY52" s="148">
        <v>3.177258202697459</v>
      </c>
      <c r="SZ52" s="148">
        <v>3.178142965058484</v>
      </c>
      <c r="TA52" s="148">
        <v>3.1790776993358918</v>
      </c>
      <c r="TB52" s="148">
        <v>3.1800627176862335</v>
      </c>
      <c r="TC52" s="148">
        <v>3.1810983329705849</v>
      </c>
      <c r="TD52" s="148">
        <v>3.1821848587491885</v>
      </c>
      <c r="TE52" s="148">
        <v>3.1833226092761322</v>
      </c>
      <c r="TF52" s="148">
        <v>3.184511899493998</v>
      </c>
      <c r="TG52" s="148">
        <v>3.1857530450286333</v>
      </c>
      <c r="TH52" s="148">
        <v>3.1870463621839846</v>
      </c>
      <c r="TI52" s="148">
        <v>3.1883921679368683</v>
      </c>
      <c r="TJ52" s="148">
        <v>3.1897907799319327</v>
      </c>
      <c r="TK52" s="148">
        <v>3.1912425164765637</v>
      </c>
      <c r="TL52" s="148">
        <v>3.1927476965359247</v>
      </c>
      <c r="TM52" s="148">
        <v>3.1943066397279622</v>
      </c>
      <c r="TN52" s="148">
        <v>3.1959196663184599</v>
      </c>
      <c r="TO52" s="148">
        <v>3.1975870972162781</v>
      </c>
      <c r="TP52" s="148">
        <v>3.1993092539684156</v>
      </c>
      <c r="TQ52" s="148">
        <v>3.2010864587552987</v>
      </c>
      <c r="TR52" s="148">
        <v>3.2029190343860421</v>
      </c>
      <c r="TS52" s="148">
        <v>3.2048073042937517</v>
      </c>
      <c r="TT52" s="148">
        <v>3.2067515925308641</v>
      </c>
      <c r="TU52" s="148">
        <v>3.2087522237646198</v>
      </c>
      <c r="TV52" s="148">
        <v>3.2108095232723883</v>
      </c>
      <c r="TW52" s="148">
        <v>3.2129238169372485</v>
      </c>
      <c r="TX52" s="148">
        <v>3.2150954312434905</v>
      </c>
      <c r="TY52" s="148">
        <v>3.217324693272154</v>
      </c>
      <c r="TZ52" s="148">
        <v>3.2196119306966438</v>
      </c>
      <c r="UA52" s="148">
        <v>3.2219574717784312</v>
      </c>
      <c r="UB52" s="148">
        <v>3.2243616453626842</v>
      </c>
      <c r="UC52" s="148">
        <v>3.2268247808740043</v>
      </c>
      <c r="UD52" s="148">
        <v>3.229347208312177</v>
      </c>
      <c r="UE52" s="148">
        <v>3.2319292582480728</v>
      </c>
      <c r="UF52" s="148">
        <v>3.2345712618193545</v>
      </c>
      <c r="UG52" s="148">
        <v>3.2372735507264423</v>
      </c>
      <c r="UH52" s="148">
        <v>3.2400364572284204</v>
      </c>
      <c r="UI52" s="148">
        <v>3.2428603141389871</v>
      </c>
      <c r="UJ52" s="148">
        <v>3.245745454822405</v>
      </c>
      <c r="UK52" s="148">
        <v>3.2486922131896563</v>
      </c>
      <c r="UL52" s="148">
        <v>3.2517009236943153</v>
      </c>
      <c r="UM52" s="148">
        <v>3.2547719213288246</v>
      </c>
      <c r="UN52" s="148">
        <v>3.2579055416205094</v>
      </c>
      <c r="UO52" s="148">
        <v>3.2611021206278323</v>
      </c>
      <c r="UP52" s="148">
        <v>3.264361994936543</v>
      </c>
      <c r="UQ52" s="148">
        <v>3.2676855016559117</v>
      </c>
      <c r="UR52" s="148">
        <v>3.2710729784150345</v>
      </c>
      <c r="US52" s="148">
        <v>3.2745247633591177</v>
      </c>
      <c r="UT52" s="148">
        <v>3.2780411951458106</v>
      </c>
      <c r="UU52" s="148">
        <v>3.2816226129416108</v>
      </c>
      <c r="UV52" s="148">
        <v>3.285269356418155</v>
      </c>
      <c r="UW52" s="148">
        <v>3.2889817657488365</v>
      </c>
      <c r="UX52" s="148">
        <v>3.2927601816050753</v>
      </c>
      <c r="UY52" s="148">
        <v>3.2966049451529429</v>
      </c>
      <c r="UZ52" s="148">
        <v>3.3005163980496377</v>
      </c>
      <c r="VA52" s="148">
        <v>3.3044948824400748</v>
      </c>
      <c r="VB52" s="148">
        <v>3.3085407409534113</v>
      </c>
      <c r="VC52" s="148">
        <v>3.3126543166996996</v>
      </c>
      <c r="VD52" s="148">
        <v>3.3168359532665761</v>
      </c>
      <c r="VE52" s="148">
        <v>3.3210859947158511</v>
      </c>
      <c r="VF52" s="148">
        <v>3.3254047855802895</v>
      </c>
      <c r="VG52" s="148">
        <v>3.3297926708602716</v>
      </c>
      <c r="VH52" s="148">
        <v>3.3342499960206311</v>
      </c>
      <c r="VI52" s="148">
        <v>3.338777106987358</v>
      </c>
      <c r="VJ52" s="148">
        <v>3.3433743501445221</v>
      </c>
      <c r="VK52" s="148">
        <v>3.3480420723309976</v>
      </c>
      <c r="VL52" s="148">
        <v>3.3527806208374287</v>
      </c>
      <c r="VM52" s="148">
        <v>3.3575903434030963</v>
      </c>
      <c r="VN52" s="148">
        <v>3.3624715882127916</v>
      </c>
      <c r="VO52" s="148">
        <v>3.3674247038938603</v>
      </c>
      <c r="VP52" s="148">
        <v>3.3724500395131329</v>
      </c>
      <c r="VQ52" s="148">
        <v>3.3775479445739052</v>
      </c>
      <c r="VR52" s="148">
        <v>3.382718769012989</v>
      </c>
      <c r="VS52" s="148">
        <v>3.387962863197771</v>
      </c>
      <c r="VT52" s="148">
        <v>3.393280577923278</v>
      </c>
      <c r="VU52" s="148">
        <v>3.3986722644093277</v>
      </c>
      <c r="VV52" s="148">
        <v>3.4041382742975514</v>
      </c>
      <c r="VW52" s="148">
        <v>3.409678959648673</v>
      </c>
      <c r="VX52" s="148">
        <v>3.4152946729395453</v>
      </c>
      <c r="VY52" s="148">
        <v>3.4209857670605217</v>
      </c>
      <c r="VZ52" s="148">
        <v>3.4267525953125144</v>
      </c>
      <c r="WA52" s="148">
        <v>3.4325955114043225</v>
      </c>
      <c r="WB52" s="148">
        <v>3.4385148694499037</v>
      </c>
      <c r="WC52" s="148">
        <v>3.4445110239656529</v>
      </c>
      <c r="WD52" s="148">
        <v>3.4505843298677235</v>
      </c>
      <c r="WE52" s="148">
        <v>3.4567351424692987</v>
      </c>
      <c r="WF52" s="148">
        <v>3.4629638174781121</v>
      </c>
      <c r="WG52" s="148">
        <v>3.4692707109936478</v>
      </c>
      <c r="WH52" s="148">
        <v>3.4756561795046466</v>
      </c>
      <c r="WI52" s="148">
        <v>3.4821205798865051</v>
      </c>
      <c r="WJ52" s="148">
        <v>3.4886642693987184</v>
      </c>
      <c r="WK52" s="148">
        <v>3.4952876056823428</v>
      </c>
      <c r="WL52" s="148">
        <v>3.5019909467575303</v>
      </c>
      <c r="WM52" s="148">
        <v>3.5087746510209499</v>
      </c>
      <c r="WN52" s="148">
        <v>3.5156390772433923</v>
      </c>
      <c r="WO52" s="148">
        <v>3.5225845845672836</v>
      </c>
      <c r="WP52" s="148">
        <v>3.529611532504255</v>
      </c>
      <c r="WQ52" s="148">
        <v>3.5367202809327551</v>
      </c>
      <c r="WR52" s="148">
        <v>3.5439111900956135</v>
      </c>
      <c r="WS52" s="148">
        <v>3.5511846205977378</v>
      </c>
      <c r="WT52" s="148">
        <v>3.5585409334036839</v>
      </c>
      <c r="WU52" s="148">
        <v>3.5659804898353684</v>
      </c>
      <c r="WV52" s="148">
        <v>3.5735036515697445</v>
      </c>
      <c r="WW52" s="148">
        <v>3.5811107806365143</v>
      </c>
      <c r="WX52" s="148">
        <v>3.5888022394158199</v>
      </c>
      <c r="WY52" s="148">
        <v>3.5965783906360258</v>
      </c>
      <c r="WZ52" s="148">
        <v>3.60443959737146</v>
      </c>
      <c r="XA52" s="148">
        <v>3.6123862230401684</v>
      </c>
      <c r="XB52" s="148">
        <v>3.6204186314017477</v>
      </c>
      <c r="XC52" s="148">
        <v>3.6285371865551355</v>
      </c>
      <c r="XD52" s="148">
        <v>3.6367422529364362</v>
      </c>
      <c r="XE52" s="148">
        <v>3.6450341953167893</v>
      </c>
      <c r="XF52" s="148">
        <v>3.6534133788002094</v>
      </c>
      <c r="XG52" s="148">
        <v>3.6618801688215328</v>
      </c>
      <c r="XH52" s="148">
        <v>3.6704349311441504</v>
      </c>
      <c r="XI52" s="148">
        <v>3.6790780318581398</v>
      </c>
      <c r="XJ52" s="148">
        <v>3.6878098373780475</v>
      </c>
      <c r="XK52" s="148">
        <v>3.696630714440893</v>
      </c>
      <c r="XL52" s="148">
        <v>3.705541030104115</v>
      </c>
      <c r="XM52" s="148">
        <v>3.7145411517435463</v>
      </c>
      <c r="XN52" s="148">
        <v>3.7236314470514316</v>
      </c>
      <c r="XO52" s="148">
        <v>3.732812284034452</v>
      </c>
      <c r="XP52" s="148">
        <v>3.7420840310116716</v>
      </c>
      <c r="XQ52" s="148">
        <v>3.7514470566126761</v>
      </c>
      <c r="XR52" s="148">
        <v>3.760901729775604</v>
      </c>
      <c r="XS52" s="148">
        <v>3.7704484197451649</v>
      </c>
      <c r="XT52" s="148">
        <v>3.7800874960708128</v>
      </c>
      <c r="XU52" s="148">
        <v>3.7898193286047643</v>
      </c>
      <c r="XV52" s="148">
        <v>3.7996442875001861</v>
      </c>
      <c r="XW52" s="148">
        <v>3.809562743209284</v>
      </c>
      <c r="XX52" s="148">
        <v>3.8195750664815051</v>
      </c>
      <c r="XY52" s="148">
        <v>3.8296816283615982</v>
      </c>
      <c r="XZ52" s="148">
        <v>3.8398828001878869</v>
      </c>
      <c r="YA52" s="148">
        <v>3.8501789535904223</v>
      </c>
      <c r="YB52" s="148">
        <v>3.8605704604891713</v>
      </c>
      <c r="YC52" s="148">
        <v>3.8710576930922542</v>
      </c>
      <c r="YD52" s="148">
        <v>3.8816410238941899</v>
      </c>
      <c r="YE52" s="148">
        <v>3.8923208256740764</v>
      </c>
      <c r="YF52" s="148">
        <v>3.9030974714939433</v>
      </c>
      <c r="YG52" s="148">
        <v>3.9139713346969245</v>
      </c>
      <c r="YH52" s="148">
        <v>3.924942788905625</v>
      </c>
      <c r="YI52" s="148">
        <v>3.9360122080203865</v>
      </c>
      <c r="YJ52" s="148">
        <v>3.9471799662175613</v>
      </c>
      <c r="YK52" s="148">
        <v>3.9584464379479058</v>
      </c>
      <c r="YL52" s="148">
        <v>3.9698119979348476</v>
      </c>
      <c r="YM52" s="148">
        <v>3.9812770211729003</v>
      </c>
      <c r="YN52" s="148">
        <v>3.9928418829259442</v>
      </c>
      <c r="YO52" s="148">
        <v>4.0045069587257132</v>
      </c>
      <c r="YP52" s="148">
        <v>4.0162726243700462</v>
      </c>
      <c r="YQ52" s="148">
        <v>4.0281392559213813</v>
      </c>
      <c r="YR52" s="148">
        <v>4.0401072297051357</v>
      </c>
      <c r="YS52" s="148">
        <v>4.0521769223081492</v>
      </c>
      <c r="YT52" s="148">
        <v>4.0643487105770291</v>
      </c>
      <c r="YU52" s="148">
        <v>4.0766229716167572</v>
      </c>
      <c r="YV52" s="148">
        <v>4.0890000827889637</v>
      </c>
      <c r="YW52" s="148">
        <v>4.1014804217105336</v>
      </c>
      <c r="YX52" s="148">
        <v>4.1140643662520233</v>
      </c>
      <c r="YY52" s="148">
        <v>4.1267522945361677</v>
      </c>
      <c r="YZ52" s="148">
        <v>4.1395445849364023</v>
      </c>
      <c r="ZA52" s="148">
        <v>4.1524416160752935</v>
      </c>
      <c r="ZB52" s="148">
        <v>4.1654437668231949</v>
      </c>
      <c r="ZC52" s="148">
        <v>4.1785514162966706</v>
      </c>
      <c r="ZD52" s="148">
        <v>4.1917649438570805</v>
      </c>
      <c r="ZE52" s="148">
        <v>4.2050847291091529</v>
      </c>
      <c r="ZF52" s="148">
        <v>4.2185111518995555</v>
      </c>
      <c r="ZG52" s="148">
        <v>4.2320445923153969</v>
      </c>
      <c r="ZH52" s="148">
        <v>4.245685430682947</v>
      </c>
      <c r="ZI52" s="148">
        <v>4.2594340475661099</v>
      </c>
      <c r="ZJ52" s="148">
        <v>4.2732908237651159</v>
      </c>
      <c r="ZK52" s="148">
        <v>4.2872561403150939</v>
      </c>
      <c r="ZL52" s="148">
        <v>4.3013303784847068</v>
      </c>
      <c r="ZM52" s="148">
        <v>4.3155139197748298</v>
      </c>
      <c r="ZN52" s="148">
        <v>4.3298071459171439</v>
      </c>
      <c r="ZO52" s="148">
        <v>4.3442104388728708</v>
      </c>
      <c r="ZP52" s="148">
        <v>4.3587241808313166</v>
      </c>
      <c r="ZQ52" s="148">
        <v>4.3733487542086991</v>
      </c>
      <c r="ZR52" s="148">
        <v>4.3880845416466912</v>
      </c>
      <c r="ZS52" s="148">
        <v>4.4029319260112558</v>
      </c>
      <c r="ZT52" s="148">
        <v>4.4178912903912533</v>
      </c>
      <c r="ZU52" s="148">
        <v>4.4329630180972046</v>
      </c>
      <c r="ZV52" s="148">
        <v>4.4481474926599773</v>
      </c>
      <c r="ZW52" s="148">
        <v>4.4634450978295632</v>
      </c>
      <c r="ZX52" s="148">
        <v>4.4788562175738136</v>
      </c>
      <c r="ZY52" s="148">
        <v>4.4943812360771602</v>
      </c>
      <c r="ZZ52" s="148">
        <v>4.5100205377394218</v>
      </c>
      <c r="AAA52" s="148">
        <v>4.5257745071745177</v>
      </c>
      <c r="AAB52" s="148">
        <v>4.541643529209324</v>
      </c>
      <c r="AAC52" s="148">
        <v>4.5576279888823663</v>
      </c>
      <c r="AAD52" s="148">
        <v>4.5737282714426897</v>
      </c>
      <c r="AAE52" s="148">
        <v>4.5899447623486864</v>
      </c>
      <c r="AAF52" s="148">
        <v>4.6062778472667887</v>
      </c>
      <c r="AAG52" s="148">
        <v>4.6227279120704097</v>
      </c>
      <c r="AAH52" s="148">
        <v>4.6392953428387287</v>
      </c>
      <c r="AAI52" s="148">
        <v>4.6559805258554903</v>
      </c>
      <c r="AAJ52" s="148">
        <v>4.6727838476079313</v>
      </c>
      <c r="AAK52" s="148">
        <v>4.6897056947855944</v>
      </c>
      <c r="AAL52" s="148">
        <v>4.7067464542791839</v>
      </c>
      <c r="AAM52" s="148">
        <v>4.7239065131794078</v>
      </c>
      <c r="AAN52" s="148">
        <v>4.7411862587759472</v>
      </c>
      <c r="AAO52" s="148">
        <v>4.7585860785562559</v>
      </c>
      <c r="AAP52" s="148">
        <v>4.7761063602045084</v>
      </c>
      <c r="AAQ52" s="148">
        <v>4.7937474916004277</v>
      </c>
      <c r="AAR52" s="148">
        <v>4.8115098608183402</v>
      </c>
      <c r="AAS52" s="148">
        <v>4.8293938561258827</v>
      </c>
      <c r="AAT52" s="148">
        <v>4.8473998659831423</v>
      </c>
      <c r="AAU52" s="148">
        <v>4.8655282790414205</v>
      </c>
      <c r="AAV52" s="148">
        <v>4.8837794841423161</v>
      </c>
      <c r="AAW52" s="148">
        <v>4.9021538703165248</v>
      </c>
      <c r="AAX52" s="148">
        <v>4.9206518267828869</v>
      </c>
      <c r="AAY52" s="148">
        <v>4.939273742947357</v>
      </c>
      <c r="AAZ52" s="148">
        <v>4.9580200084019239</v>
      </c>
      <c r="ABA52" s="148">
        <v>4.9768910129236019</v>
      </c>
      <c r="ABB52" s="148">
        <v>4.9958871464734287</v>
      </c>
      <c r="ABC52" s="148">
        <v>5.0150087991954209</v>
      </c>
      <c r="ABD52" s="148">
        <v>5.0342563614156219</v>
      </c>
      <c r="ABE52" s="148">
        <v>5.0536302236410648</v>
      </c>
      <c r="ABF52" s="148">
        <v>5.0731307765587985</v>
      </c>
      <c r="ABG52" s="148">
        <v>5.0927584110349073</v>
      </c>
      <c r="ABH52" s="148">
        <v>5.1125135181135093</v>
      </c>
      <c r="ABI52" s="148">
        <v>5.1323964890158038</v>
      </c>
      <c r="ABJ52" s="148">
        <v>5.1524077151391481</v>
      </c>
      <c r="ABK52" s="148">
        <v>5.1725475880560197</v>
      </c>
      <c r="ABL52" s="148">
        <v>5.1928164995131425</v>
      </c>
      <c r="ABM52" s="148">
        <v>5.2132148414304851</v>
      </c>
      <c r="ABN52" s="148">
        <v>5.2337430059003722</v>
      </c>
      <c r="ABO52" s="148">
        <v>5.2544013851865046</v>
      </c>
      <c r="ABP52" s="148">
        <v>5.2751903717230846</v>
      </c>
      <c r="ABQ52" s="148">
        <v>5.2961103581138573</v>
      </c>
      <c r="ABR52" s="148">
        <v>5.3171617371312081</v>
      </c>
      <c r="ABS52" s="148">
        <v>5.3383449017153097</v>
      </c>
      <c r="ABT52" s="148">
        <v>5.3596602449731137</v>
      </c>
      <c r="ABU52" s="148">
        <v>5.3811081601775541</v>
      </c>
      <c r="ABV52" s="148">
        <v>5.4026890407666102</v>
      </c>
      <c r="ABW52" s="148">
        <v>5.4244032803424318</v>
      </c>
      <c r="ABX52" s="148">
        <v>5.4462512726705086</v>
      </c>
      <c r="ABY52" s="148">
        <v>5.4682334116787175</v>
      </c>
      <c r="ABZ52" s="148">
        <v>5.4903500914565058</v>
      </c>
      <c r="ACA52" s="148">
        <v>5.5126017062540456</v>
      </c>
      <c r="ACB52" s="148">
        <v>5.5349886504813455</v>
      </c>
      <c r="ACC52" s="148">
        <v>5.557511318707455</v>
      </c>
      <c r="ACD52" s="148">
        <v>5.5801701056595192</v>
      </c>
      <c r="ACE52" s="148">
        <v>5.6029654062220615</v>
      </c>
      <c r="ACF52" s="148">
        <v>5.6258976154361235</v>
      </c>
      <c r="ACG52" s="148">
        <v>5.6489671284983629</v>
      </c>
      <c r="ACH52" s="148">
        <v>5.6721743407603071</v>
      </c>
      <c r="ACI52" s="148">
        <v>5.6955196477275578</v>
      </c>
      <c r="ACJ52" s="148">
        <v>5.7190034450589025</v>
      </c>
      <c r="ACK52" s="148">
        <v>5.7426261285655471</v>
      </c>
      <c r="ACL52" s="148">
        <v>5.7663880942103773</v>
      </c>
      <c r="ACM52" s="148">
        <v>5.7902897381070204</v>
      </c>
      <c r="ACN52" s="148">
        <v>5.8143314565192838</v>
      </c>
      <c r="ACO52" s="148">
        <v>5.8385136458600897</v>
      </c>
      <c r="ACP52" s="148">
        <v>5.8628367026909416</v>
      </c>
      <c r="ACQ52" s="148">
        <v>5.8873010237210224</v>
      </c>
      <c r="ACR52" s="148">
        <v>5.911907005806448</v>
      </c>
      <c r="ACS52" s="148">
        <v>5.9366550459495286</v>
      </c>
      <c r="ACT52" s="148">
        <v>5.9615455412980012</v>
      </c>
      <c r="ACU52" s="148">
        <v>5.9865788891442548</v>
      </c>
      <c r="ACV52" s="148">
        <v>6.0117554869246206</v>
      </c>
      <c r="ACW52" s="148">
        <v>6.0370757322185682</v>
      </c>
      <c r="ACX52" s="148">
        <v>6.0625400227480455</v>
      </c>
      <c r="ACY52" s="148">
        <v>6.0881487563767323</v>
      </c>
      <c r="ACZ52" s="148">
        <v>6.1139023311091947</v>
      </c>
      <c r="ADA52" s="148">
        <v>6.1398011450903098</v>
      </c>
      <c r="ADB52" s="148">
        <v>6.1658455966044841</v>
      </c>
      <c r="ADC52" s="148">
        <v>6.1920360840749566</v>
      </c>
      <c r="ADD52" s="148">
        <v>6.2183730060630253</v>
      </c>
      <c r="ADE52" s="148">
        <v>6.2448567612674282</v>
      </c>
      <c r="ADF52" s="148">
        <v>6.2714877485235903</v>
      </c>
      <c r="ADG52" s="148">
        <v>6.2982663668029417</v>
      </c>
      <c r="ADH52" s="148">
        <v>6.3251930152122142</v>
      </c>
      <c r="ADI52" s="148">
        <v>6.3522680929927873</v>
      </c>
      <c r="ADJ52" s="148">
        <v>6.379491999519928</v>
      </c>
      <c r="ADK52" s="148">
        <v>6.4068651343022012</v>
      </c>
      <c r="ADL52" s="148">
        <v>6.4343878969807662</v>
      </c>
      <c r="ADM52" s="148">
        <v>6.4620606873286377</v>
      </c>
      <c r="ADN52" s="148">
        <v>6.4898839052501245</v>
      </c>
      <c r="ADO52" s="148">
        <v>6.5178579507801473</v>
      </c>
      <c r="ADP52" s="148">
        <v>6.545983224083443</v>
      </c>
      <c r="ADQ52" s="148">
        <v>6.5742601254541384</v>
      </c>
      <c r="ADR52" s="148">
        <v>6.6026890553148903</v>
      </c>
      <c r="ADS52" s="148">
        <v>6.6312704142164023</v>
      </c>
      <c r="ADT52" s="148">
        <v>6.6600046028366577</v>
      </c>
      <c r="ADU52" s="148">
        <v>6.6888920219803722</v>
      </c>
      <c r="ADV52" s="148">
        <v>6.7179330725782904</v>
      </c>
      <c r="ADW52" s="569"/>
    </row>
    <row r="53" spans="1:803" x14ac:dyDescent="0.3">
      <c r="A53" s="570">
        <v>5</v>
      </c>
      <c r="B53" s="163" t="s">
        <v>184</v>
      </c>
      <c r="C53" s="148">
        <v>86.420040552167109</v>
      </c>
      <c r="D53" s="148">
        <v>73.440452331750549</v>
      </c>
      <c r="E53" s="148">
        <v>65.914772473019752</v>
      </c>
      <c r="F53" s="148">
        <v>60.621716372333978</v>
      </c>
      <c r="G53" s="148">
        <v>56.551769168416563</v>
      </c>
      <c r="H53" s="148">
        <v>53.25526665060319</v>
      </c>
      <c r="I53" s="148">
        <v>50.492344764078368</v>
      </c>
      <c r="J53" s="148">
        <v>48.119826500917419</v>
      </c>
      <c r="K53" s="148">
        <v>46.045360157872395</v>
      </c>
      <c r="L53" s="148">
        <v>44.205889000000006</v>
      </c>
      <c r="M53" s="148">
        <v>42.556437549910001</v>
      </c>
      <c r="N53" s="148">
        <v>41.063797875186623</v>
      </c>
      <c r="O53" s="148">
        <v>39.702751778696367</v>
      </c>
      <c r="P53" s="148">
        <v>38.453697009661802</v>
      </c>
      <c r="Q53" s="148">
        <v>37.301094425269206</v>
      </c>
      <c r="R53" s="148">
        <v>36.232417333500848</v>
      </c>
      <c r="S53" s="148">
        <v>35.237419916861249</v>
      </c>
      <c r="T53" s="148">
        <v>34.307615081455822</v>
      </c>
      <c r="U53" s="148">
        <v>33.435893669171392</v>
      </c>
      <c r="V53" s="148">
        <v>32.616241456583431</v>
      </c>
      <c r="W53" s="148">
        <v>31.843525272930997</v>
      </c>
      <c r="X53" s="148">
        <v>31.113328919493433</v>
      </c>
      <c r="Y53" s="148">
        <v>30.42182559215043</v>
      </c>
      <c r="Z53" s="148">
        <v>29.765677475770055</v>
      </c>
      <c r="AA53" s="148">
        <v>29.141955848666012</v>
      </c>
      <c r="AB53" s="148">
        <v>28.548076866279803</v>
      </c>
      <c r="AC53" s="148">
        <v>27.981749470725024</v>
      </c>
      <c r="AD53" s="148">
        <v>27.440932778245234</v>
      </c>
      <c r="AE53" s="148">
        <v>26.923800947623551</v>
      </c>
      <c r="AF53" s="148">
        <v>26.42871400685263</v>
      </c>
      <c r="AG53" s="148">
        <v>25.954193465128725</v>
      </c>
      <c r="AH53" s="148">
        <v>25.498901798084283</v>
      </c>
      <c r="AI53" s="148">
        <v>25.061625090762632</v>
      </c>
      <c r="AJ53" s="148">
        <v>24.641258272444681</v>
      </c>
      <c r="AK53" s="148">
        <v>24.236792492327815</v>
      </c>
      <c r="AL53" s="148">
        <v>23.847304274039249</v>
      </c>
      <c r="AM53" s="148">
        <v>23.471946156432605</v>
      </c>
      <c r="AN53" s="148">
        <v>23.109938582754822</v>
      </c>
      <c r="AO53" s="148">
        <v>22.760562843549007</v>
      </c>
      <c r="AP53" s="148">
        <v>22.423154913166872</v>
      </c>
      <c r="AQ53" s="148">
        <v>22.097100047453424</v>
      </c>
      <c r="AR53" s="148">
        <v>21.78182803251444</v>
      </c>
      <c r="AS53" s="148">
        <v>21.476808992617165</v>
      </c>
      <c r="AT53" s="148">
        <v>21.18154968007687</v>
      </c>
      <c r="AU53" s="148">
        <v>20.895590182121847</v>
      </c>
      <c r="AV53" s="148">
        <v>20.618500989733867</v>
      </c>
      <c r="AW53" s="148">
        <v>20.349880381744395</v>
      </c>
      <c r="AX53" s="148">
        <v>20.0893520843535</v>
      </c>
      <c r="AY53" s="148">
        <v>19.836563171989635</v>
      </c>
      <c r="AZ53" s="148">
        <v>19.591182180249469</v>
      </c>
      <c r="BA53" s="148">
        <v>19.352897405713893</v>
      </c>
      <c r="BB53" s="148">
        <v>19.121415370863254</v>
      </c>
      <c r="BC53" s="148">
        <v>18.896459435218887</v>
      </c>
      <c r="BD53" s="148">
        <v>18.67776853630847</v>
      </c>
      <c r="BE53" s="148">
        <v>18.465096046159452</v>
      </c>
      <c r="BF53" s="148">
        <v>18.258208730828684</v>
      </c>
      <c r="BG53" s="148">
        <v>18.056885802024048</v>
      </c>
      <c r="BH53" s="148">
        <v>17.860918051207008</v>
      </c>
      <c r="BI53" s="148">
        <v>17.670107057714681</v>
      </c>
      <c r="BJ53" s="148">
        <v>17.484264463436091</v>
      </c>
      <c r="BK53" s="148">
        <v>17.303211307441131</v>
      </c>
      <c r="BL53" s="148">
        <v>17.12677741471218</v>
      </c>
      <c r="BM53" s="148">
        <v>16.954800833783658</v>
      </c>
      <c r="BN53" s="148">
        <v>16.787127318667743</v>
      </c>
      <c r="BO53" s="148">
        <v>16.62360985094584</v>
      </c>
      <c r="BP53" s="148">
        <v>16.464108198346082</v>
      </c>
      <c r="BQ53" s="148">
        <v>16.308488506514408</v>
      </c>
      <c r="BR53" s="148">
        <v>16.156622921028138</v>
      </c>
      <c r="BS53" s="148">
        <v>16.00838923700308</v>
      </c>
      <c r="BT53" s="148">
        <v>15.863670573911271</v>
      </c>
      <c r="BU53" s="148">
        <v>15.722355073463781</v>
      </c>
      <c r="BV53" s="148">
        <v>15.58433561862271</v>
      </c>
      <c r="BW53" s="148">
        <v>15.449509571993616</v>
      </c>
      <c r="BX53" s="148">
        <v>15.317778532016071</v>
      </c>
      <c r="BY53" s="148">
        <v>15.189048105518673</v>
      </c>
      <c r="BZ53" s="148">
        <v>15.063227695338284</v>
      </c>
      <c r="CA53" s="148">
        <v>14.940230301821273</v>
      </c>
      <c r="CB53" s="148">
        <v>14.819972337132455</v>
      </c>
      <c r="CC53" s="148">
        <v>14.70237345139239</v>
      </c>
      <c r="CD53" s="148">
        <v>14.587356369750324</v>
      </c>
      <c r="CE53" s="148">
        <v>14.474846739577679</v>
      </c>
      <c r="CF53" s="148">
        <v>14.364772987036886</v>
      </c>
      <c r="CG53" s="148">
        <v>14.257066182343628</v>
      </c>
      <c r="CH53" s="148">
        <v>14.151659913097895</v>
      </c>
      <c r="CI53" s="148">
        <v>14.048490165110721</v>
      </c>
      <c r="CJ53" s="148">
        <v>13.947495210200614</v>
      </c>
      <c r="CK53" s="148">
        <v>13.848615500476214</v>
      </c>
      <c r="CL53" s="148">
        <v>13.751793568660325</v>
      </c>
      <c r="CM53" s="148">
        <v>13.656973934045745</v>
      </c>
      <c r="CN53" s="148">
        <v>13.564103013705285</v>
      </c>
      <c r="CO53" s="148">
        <v>13.473129038607645</v>
      </c>
      <c r="CP53" s="148">
        <v>13.384001974317322</v>
      </c>
      <c r="CQ53" s="148">
        <v>13.296673445981384</v>
      </c>
      <c r="CR53" s="148">
        <v>13.211096667327851</v>
      </c>
      <c r="CS53" s="148">
        <v>13.127226373420875</v>
      </c>
      <c r="CT53" s="148">
        <v>13.04501875693694</v>
      </c>
      <c r="CU53" s="148">
        <v>12.964431407742985</v>
      </c>
      <c r="CV53" s="148">
        <v>12.88542325557308</v>
      </c>
      <c r="CW53" s="148">
        <v>12.807954515615307</v>
      </c>
      <c r="CX53" s="148">
        <v>12.731986636832914</v>
      </c>
      <c r="CY53" s="148">
        <v>12.65748225285683</v>
      </c>
      <c r="CZ53" s="148">
        <v>12.584405135297338</v>
      </c>
      <c r="DA53" s="148">
        <v>12.512720149333227</v>
      </c>
      <c r="DB53" s="148">
        <v>12.442393211446699</v>
      </c>
      <c r="DC53" s="148">
        <v>12.373391249180472</v>
      </c>
      <c r="DD53" s="148">
        <v>12.305682162802334</v>
      </c>
      <c r="DE53" s="148">
        <v>12.23923478876938</v>
      </c>
      <c r="DF53" s="148">
        <v>12.174018864891913</v>
      </c>
      <c r="DG53" s="148">
        <v>12.110004997102557</v>
      </c>
      <c r="DH53" s="148">
        <v>12.047164627742916</v>
      </c>
      <c r="DI53" s="148">
        <v>11.985470005285272</v>
      </c>
      <c r="DJ53" s="148">
        <v>11.924894155412126</v>
      </c>
      <c r="DK53" s="148">
        <v>11.865410853381142</v>
      </c>
      <c r="DL53" s="148">
        <v>11.806994597607492</v>
      </c>
      <c r="DM53" s="148">
        <v>11.749620584399906</v>
      </c>
      <c r="DN53" s="148">
        <v>11.693264683790446</v>
      </c>
      <c r="DO53" s="148">
        <v>11.637903416401656</v>
      </c>
      <c r="DP53" s="148">
        <v>11.583513931298114</v>
      </c>
      <c r="DQ53" s="148">
        <v>11.530073984772521</v>
      </c>
      <c r="DR53" s="148">
        <v>11.477561920019525</v>
      </c>
      <c r="DS53" s="148">
        <v>11.42595664765291</v>
      </c>
      <c r="DT53" s="148">
        <v>11.375237627024568</v>
      </c>
      <c r="DU53" s="148">
        <v>11.325384848306086</v>
      </c>
      <c r="DV53" s="148">
        <v>11.276378815295629</v>
      </c>
      <c r="DW53" s="148">
        <v>11.228200528915494</v>
      </c>
      <c r="DX53" s="148">
        <v>11.180831471367107</v>
      </c>
      <c r="DY53" s="148">
        <v>11.13425359091223</v>
      </c>
      <c r="DZ53" s="148">
        <v>11.088449287251173</v>
      </c>
      <c r="EA53" s="148">
        <v>11.043401397469815</v>
      </c>
      <c r="EB53" s="148">
        <v>10.999093182529272</v>
      </c>
      <c r="EC53" s="148">
        <v>10.955508314273288</v>
      </c>
      <c r="ED53" s="148">
        <v>10.912630862929525</v>
      </c>
      <c r="EE53" s="148">
        <v>10.870445285082667</v>
      </c>
      <c r="EF53" s="148">
        <v>10.828936412097839</v>
      </c>
      <c r="EG53" s="148">
        <v>10.788089438974488</v>
      </c>
      <c r="EH53" s="148">
        <v>10.747889913611573</v>
      </c>
      <c r="EI53" s="148">
        <v>10.708323726465871</v>
      </c>
      <c r="EJ53" s="148">
        <v>10.669377100586523</v>
      </c>
      <c r="EK53" s="148">
        <v>10.631036582009202</v>
      </c>
      <c r="EL53" s="148">
        <v>10.593289030494709</v>
      </c>
      <c r="EM53" s="148">
        <v>10.556121610597046</v>
      </c>
      <c r="EN53" s="148">
        <v>10.51952178304721</v>
      </c>
      <c r="EO53" s="148">
        <v>10.483477296439268</v>
      </c>
      <c r="EP53" s="148">
        <v>10.447976179206144</v>
      </c>
      <c r="EQ53" s="148">
        <v>10.413006731873033</v>
      </c>
      <c r="ER53" s="148">
        <v>10.378557519577065</v>
      </c>
      <c r="ES53" s="148">
        <v>10.344617364842271</v>
      </c>
      <c r="ET53" s="148">
        <v>10.311175340599497</v>
      </c>
      <c r="EU53" s="148">
        <v>10.278220763441205</v>
      </c>
      <c r="EV53" s="148">
        <v>10.245743187102114</v>
      </c>
      <c r="EW53" s="148">
        <v>10.213732396156153</v>
      </c>
      <c r="EX53" s="148">
        <v>10.18217839992171</v>
      </c>
      <c r="EY53" s="148">
        <v>10.151071426566546</v>
      </c>
      <c r="EZ53" s="148">
        <v>10.120401917404706</v>
      </c>
      <c r="FA53" s="148">
        <v>10.090160521378202</v>
      </c>
      <c r="FB53" s="148">
        <v>10.060338089715898</v>
      </c>
      <c r="FC53" s="148">
        <v>10.030925670763189</v>
      </c>
      <c r="FD53" s="148">
        <v>10.001914504975815</v>
      </c>
      <c r="FE53" s="148">
        <v>9.9732960200715155</v>
      </c>
      <c r="FF53" s="148">
        <v>9.945061826333756</v>
      </c>
      <c r="FG53" s="148">
        <v>9.917203712061692</v>
      </c>
      <c r="FH53" s="148">
        <v>9.8897136391611156</v>
      </c>
      <c r="FI53" s="148">
        <v>9.862583738870903</v>
      </c>
      <c r="FJ53" s="148">
        <v>9.8358063076203095</v>
      </c>
      <c r="FK53" s="148">
        <v>9.8093738030121145</v>
      </c>
      <c r="FL53" s="148">
        <v>9.7832788399270498</v>
      </c>
      <c r="FM53" s="148">
        <v>9.7575141867454391</v>
      </c>
      <c r="FN53" s="148">
        <v>9.732072761681323</v>
      </c>
      <c r="FO53" s="148">
        <v>9.7069476292256311</v>
      </c>
      <c r="FP53" s="148">
        <v>9.6821319966941459</v>
      </c>
      <c r="FQ53" s="148">
        <v>9.6576192108766747</v>
      </c>
      <c r="FR53" s="148">
        <v>9.6334027547840435</v>
      </c>
      <c r="FS53" s="148">
        <v>9.6094762444892154</v>
      </c>
      <c r="FT53" s="148">
        <v>9.5858334260596436</v>
      </c>
      <c r="FU53" s="148">
        <v>9.562468172577276</v>
      </c>
      <c r="FV53" s="148">
        <v>9.5393744812437546</v>
      </c>
      <c r="FW53" s="148">
        <v>9.5165464705673131</v>
      </c>
      <c r="FX53" s="148">
        <v>9.4939783776291762</v>
      </c>
      <c r="FY53" s="148">
        <v>9.4716645554263863</v>
      </c>
      <c r="FZ53" s="148">
        <v>9.4495994702887245</v>
      </c>
      <c r="GA53" s="148">
        <v>9.4277776993670486</v>
      </c>
      <c r="GB53" s="148">
        <v>9.4061939281910725</v>
      </c>
      <c r="GC53" s="148">
        <v>9.3848429482937732</v>
      </c>
      <c r="GD53" s="148">
        <v>9.3637196549007413</v>
      </c>
      <c r="GE53" s="148">
        <v>9.3428190446820736</v>
      </c>
      <c r="GF53" s="148">
        <v>9.3221362135648036</v>
      </c>
      <c r="GG53" s="148">
        <v>9.3016663546041372</v>
      </c>
      <c r="GH53" s="148">
        <v>9.281404755911268</v>
      </c>
      <c r="GI53" s="148">
        <v>9.2613467986362821</v>
      </c>
      <c r="GJ53" s="148">
        <v>9.2414879550042883</v>
      </c>
      <c r="GK53" s="148">
        <v>9.2218237864030002</v>
      </c>
      <c r="GL53" s="148">
        <v>9.2023499415203673</v>
      </c>
      <c r="GM53" s="148">
        <v>9.1830621545304751</v>
      </c>
      <c r="GN53" s="148">
        <v>9.1639562433263961</v>
      </c>
      <c r="GO53" s="148">
        <v>9.145028107798467</v>
      </c>
      <c r="GP53" s="148">
        <v>9.126273728156491</v>
      </c>
      <c r="GQ53" s="148">
        <v>9.107689163294836</v>
      </c>
      <c r="GR53" s="148">
        <v>9.0892705491987087</v>
      </c>
      <c r="GS53" s="148">
        <v>9.0710140973907301</v>
      </c>
      <c r="GT53" s="148">
        <v>9.0529160934163144</v>
      </c>
      <c r="GU53" s="148">
        <v>9.0349728953670265</v>
      </c>
      <c r="GV53" s="148">
        <v>9.0171809324402616</v>
      </c>
      <c r="GW53" s="148">
        <v>8.9995367035348224</v>
      </c>
      <c r="GX53" s="148">
        <v>8.9820367758807649</v>
      </c>
      <c r="GY53" s="148">
        <v>8.9646777837028822</v>
      </c>
      <c r="GZ53" s="148">
        <v>8.9474564269166521</v>
      </c>
      <c r="HA53" s="148">
        <v>8.9303694698557123</v>
      </c>
      <c r="HB53" s="148">
        <v>8.9134137400301157</v>
      </c>
      <c r="HC53" s="148">
        <v>8.8965861269142863</v>
      </c>
      <c r="HD53" s="148">
        <v>8.8798835807638881</v>
      </c>
      <c r="HE53" s="148">
        <v>8.8633031114608869</v>
      </c>
      <c r="HF53" s="148">
        <v>8.8468417873857419</v>
      </c>
      <c r="HG53" s="148">
        <v>8.830496734316398</v>
      </c>
      <c r="HH53" s="148">
        <v>8.8142651343528016</v>
      </c>
      <c r="HI53" s="148">
        <v>8.7981442248665971</v>
      </c>
      <c r="HJ53" s="148">
        <v>8.7821312974753312</v>
      </c>
      <c r="HK53" s="148">
        <v>8.7662236970399832</v>
      </c>
      <c r="HL53" s="148">
        <v>8.7504188206859865</v>
      </c>
      <c r="HM53" s="148">
        <v>8.7347141168462485</v>
      </c>
      <c r="HN53" s="148">
        <v>8.7191070843263176</v>
      </c>
      <c r="HO53" s="148">
        <v>8.7035952713905118</v>
      </c>
      <c r="HP53" s="148">
        <v>8.6881762748686739</v>
      </c>
      <c r="HQ53" s="148">
        <v>8.6728477392832417</v>
      </c>
      <c r="HR53" s="148">
        <v>8.6576073559955518</v>
      </c>
      <c r="HS53" s="148">
        <v>8.6424528623713073</v>
      </c>
      <c r="HT53" s="148">
        <v>8.6273820409645623</v>
      </c>
      <c r="HU53" s="148">
        <v>8.612392718719704</v>
      </c>
      <c r="HV53" s="148">
        <v>8.5974827661908932</v>
      </c>
      <c r="HW53" s="148">
        <v>8.5826500967787211</v>
      </c>
      <c r="HX53" s="148">
        <v>8.5678926659833152</v>
      </c>
      <c r="HY53" s="148">
        <v>8.5532084706738942</v>
      </c>
      <c r="HZ53" s="148">
        <v>8.5385955483738698</v>
      </c>
      <c r="IA53" s="148">
        <v>8.5240519765614167</v>
      </c>
      <c r="IB53" s="148">
        <v>8.5095758719850778</v>
      </c>
      <c r="IC53" s="148">
        <v>8.4951653899938435</v>
      </c>
      <c r="ID53" s="148">
        <v>8.4808187238815407</v>
      </c>
      <c r="IE53" s="148">
        <v>8.4665341042450066</v>
      </c>
      <c r="IF53" s="148">
        <v>8.4523097983559339</v>
      </c>
      <c r="IG53" s="148">
        <v>8.4381441095456609</v>
      </c>
      <c r="IH53" s="148">
        <v>8.4240353766029443</v>
      </c>
      <c r="II53" s="148">
        <v>8.40998197318428</v>
      </c>
      <c r="IJ53" s="148">
        <v>8.3959823072363235</v>
      </c>
      <c r="IK53" s="148">
        <v>8.3820348204302917</v>
      </c>
      <c r="IL53" s="148">
        <v>8.3681379876079802</v>
      </c>
      <c r="IM53" s="148">
        <v>8.3542903162390729</v>
      </c>
      <c r="IN53" s="148">
        <v>8.3404903458894992</v>
      </c>
      <c r="IO53" s="148">
        <v>8.326736647700649</v>
      </c>
      <c r="IP53" s="148">
        <v>8.3130278238790325</v>
      </c>
      <c r="IQ53" s="148">
        <v>8.2993625071962427</v>
      </c>
      <c r="IR53" s="148">
        <v>8.2857393604989085</v>
      </c>
      <c r="IS53" s="148">
        <v>8.2721570762284671</v>
      </c>
      <c r="IT53" s="148">
        <v>8.2586143759505077</v>
      </c>
      <c r="IU53" s="148">
        <v>8.2451100098933026</v>
      </c>
      <c r="IV53" s="148">
        <v>8.2316427564956527</v>
      </c>
      <c r="IW53" s="148">
        <v>8.2182114219633391</v>
      </c>
      <c r="IX53" s="148">
        <v>8.2048148398345901</v>
      </c>
      <c r="IY53" s="148">
        <v>8.1914518705537205</v>
      </c>
      <c r="IZ53" s="148">
        <v>8.1781214010532253</v>
      </c>
      <c r="JA53" s="148">
        <v>8.1648223443438539</v>
      </c>
      <c r="JB53" s="148">
        <v>8.1515536391126844</v>
      </c>
      <c r="JC53" s="148">
        <v>8.138314249328829</v>
      </c>
      <c r="JD53" s="148">
        <v>8.1251031638566928</v>
      </c>
      <c r="JE53" s="148">
        <v>8.1119193960766722</v>
      </c>
      <c r="JF53" s="148">
        <v>8.0987619835129365</v>
      </c>
      <c r="JG53" s="148">
        <v>8.0856299874683302</v>
      </c>
      <c r="JH53" s="148">
        <v>8.0725224926660815</v>
      </c>
      <c r="JI53" s="148">
        <v>8.0594386068983681</v>
      </c>
      <c r="JJ53" s="148">
        <v>8.0463774606812493</v>
      </c>
      <c r="JK53" s="148">
        <v>8.0333382069162127</v>
      </c>
      <c r="JL53" s="148">
        <v>8.0203200205579108</v>
      </c>
      <c r="JM53" s="148">
        <v>8.0073220982879576</v>
      </c>
      <c r="JN53" s="148">
        <v>7.9943436581949854</v>
      </c>
      <c r="JO53" s="148">
        <v>7.9813839394602581</v>
      </c>
      <c r="JP53" s="148">
        <v>7.9684422020492676</v>
      </c>
      <c r="JQ53" s="148">
        <v>7.9555177264088996</v>
      </c>
      <c r="JR53" s="148">
        <v>7.9426098131699305</v>
      </c>
      <c r="JS53" s="148">
        <v>7.9297177828551426</v>
      </c>
      <c r="JT53" s="148">
        <v>7.9168409755926135</v>
      </c>
      <c r="JU53" s="148">
        <v>7.9039787508339856</v>
      </c>
      <c r="JV53" s="148">
        <v>7.8911304870781152</v>
      </c>
      <c r="JW53" s="148">
        <v>7.8782955815992608</v>
      </c>
      <c r="JX53" s="148">
        <v>7.8654734501804455</v>
      </c>
      <c r="JY53" s="148">
        <v>7.8526635268513019</v>
      </c>
      <c r="JZ53" s="148">
        <v>7.8398652636306281</v>
      </c>
      <c r="KA53" s="148">
        <v>7.8270781302734775</v>
      </c>
      <c r="KB53" s="148">
        <v>7.814301614022682</v>
      </c>
      <c r="KC53" s="148">
        <v>7.8015352193646592</v>
      </c>
      <c r="KD53" s="148">
        <v>7.7887784677895553</v>
      </c>
      <c r="KE53" s="148">
        <v>7.7760308975553727</v>
      </c>
      <c r="KF53" s="148">
        <v>7.7632920634564471</v>
      </c>
      <c r="KG53" s="148">
        <v>7.7505615365955975</v>
      </c>
      <c r="KH53" s="148">
        <v>7.7378389041604692</v>
      </c>
      <c r="KI53" s="148">
        <v>7.725123769203492</v>
      </c>
      <c r="KJ53" s="148">
        <v>7.7124157504256914</v>
      </c>
      <c r="KK53" s="148">
        <v>7.6997144819640937</v>
      </c>
      <c r="KL53" s="148">
        <v>7.6870196131828976</v>
      </c>
      <c r="KM53" s="148">
        <v>7.6743308084679001</v>
      </c>
      <c r="KN53" s="148">
        <v>7.6616477470246309</v>
      </c>
      <c r="KO53" s="148">
        <v>7.6489701226796711</v>
      </c>
      <c r="KP53" s="148">
        <v>7.6362976436855234</v>
      </c>
      <c r="KQ53" s="148">
        <v>7.6236300325283963</v>
      </c>
      <c r="KR53" s="148">
        <v>7.610967025739555</v>
      </c>
      <c r="KS53" s="148">
        <v>7.5983083737094574</v>
      </c>
      <c r="KT53" s="148">
        <v>7.585653840505131</v>
      </c>
      <c r="KU53" s="148">
        <v>7.573003203690547</v>
      </c>
      <c r="KV53" s="148">
        <v>7.5603562541499514</v>
      </c>
      <c r="KW53" s="148">
        <v>7.5477127959138244</v>
      </c>
      <c r="KX53" s="148">
        <v>7.5350726459881088</v>
      </c>
      <c r="KY53" s="148">
        <v>7.5224356341858396</v>
      </c>
      <c r="KZ53" s="148">
        <v>7.5098016029616019</v>
      </c>
      <c r="LA53" s="148">
        <v>7.4971704072488023</v>
      </c>
      <c r="LB53" s="148">
        <v>7.4845419142992995</v>
      </c>
      <c r="LC53" s="148">
        <v>7.4719160035257772</v>
      </c>
      <c r="LD53" s="148">
        <v>7.4592925663466048</v>
      </c>
      <c r="LE53" s="148">
        <v>7.4466715060330841</v>
      </c>
      <c r="LF53" s="148">
        <v>7.4340527375592274</v>
      </c>
      <c r="LG53" s="148">
        <v>7.4214361874538497</v>
      </c>
      <c r="LH53" s="148">
        <v>7.4088217936549228</v>
      </c>
      <c r="LI53" s="148">
        <v>7.3962095053664285</v>
      </c>
      <c r="LJ53" s="148">
        <v>7.3835992829171602</v>
      </c>
      <c r="LK53" s="148">
        <v>7.3709910976219817</v>
      </c>
      <c r="LL53" s="148">
        <v>7.3583849316450909</v>
      </c>
      <c r="LM53" s="148">
        <v>7.3457807778655138</v>
      </c>
      <c r="LN53" s="148">
        <v>7.3331786397445171</v>
      </c>
      <c r="LO53" s="148">
        <v>7.3205785311952525</v>
      </c>
      <c r="LP53" s="148">
        <v>7.3079804764543042</v>
      </c>
      <c r="LQ53" s="148">
        <v>7.2953845099551557</v>
      </c>
      <c r="LR53" s="148">
        <v>7.2827906762037031</v>
      </c>
      <c r="LS53" s="148">
        <v>7.2701990296556289</v>
      </c>
      <c r="LT53" s="148">
        <v>7.2576096345954966</v>
      </c>
      <c r="LU53" s="148">
        <v>7.2450225650179618</v>
      </c>
      <c r="LV53" s="148">
        <v>7.2324379045104621</v>
      </c>
      <c r="LW53" s="148">
        <v>7.219855746137867</v>
      </c>
      <c r="LX53" s="148">
        <v>7.2072761923288482</v>
      </c>
      <c r="LY53" s="148">
        <v>7.1946993547638129</v>
      </c>
      <c r="LZ53" s="148">
        <v>7.182125354264727</v>
      </c>
      <c r="MA53" s="148">
        <v>7.1695543206863022</v>
      </c>
      <c r="MB53" s="148">
        <v>7.1569863928090456</v>
      </c>
      <c r="MC53" s="148">
        <v>7.1444217182337439</v>
      </c>
      <c r="MD53" s="148">
        <v>7.1318604532775538</v>
      </c>
      <c r="ME53" s="148">
        <v>7.1193027628715981</v>
      </c>
      <c r="MF53" s="148">
        <v>7.1067488204600835</v>
      </c>
      <c r="MG53" s="148">
        <v>7.0941988079008524</v>
      </c>
      <c r="MH53" s="148">
        <v>7.0816529153674566</v>
      </c>
      <c r="MI53" s="148">
        <v>7.06911134125248</v>
      </c>
      <c r="MJ53" s="148">
        <v>7.0565742920726251</v>
      </c>
      <c r="MK53" s="148">
        <v>7.0440419823746367</v>
      </c>
      <c r="ML53" s="148">
        <v>7.0315146346430453</v>
      </c>
      <c r="MM53" s="148">
        <v>7.0189924792090466</v>
      </c>
      <c r="MN53" s="148">
        <v>7.0064757541606895</v>
      </c>
      <c r="MO53" s="148">
        <v>6.9939647052542711</v>
      </c>
      <c r="MP53" s="148">
        <v>6.9814595858271531</v>
      </c>
      <c r="MQ53" s="148">
        <v>6.9689606567117721</v>
      </c>
      <c r="MR53" s="148">
        <v>6.9564681861507154</v>
      </c>
      <c r="MS53" s="148">
        <v>6.9439824497132037</v>
      </c>
      <c r="MT53" s="148">
        <v>6.9315037302125688</v>
      </c>
      <c r="MU53" s="148">
        <v>6.9190323176251098</v>
      </c>
      <c r="MV53" s="148">
        <v>6.9065685090098015</v>
      </c>
      <c r="MW53" s="148">
        <v>6.8941126084292961</v>
      </c>
      <c r="MX53" s="148">
        <v>6.8816649268721335</v>
      </c>
      <c r="MY53" s="148">
        <v>6.8692257821756613</v>
      </c>
      <c r="MZ53" s="148">
        <v>6.8567954989504614</v>
      </c>
      <c r="NA53" s="148">
        <v>6.8443744085055016</v>
      </c>
      <c r="NB53" s="148">
        <v>6.8319628487744666</v>
      </c>
      <c r="NC53" s="148">
        <v>6.8195611642430265</v>
      </c>
      <c r="ND53" s="148">
        <v>6.8071697058771719</v>
      </c>
      <c r="NE53" s="148">
        <v>6.7947888310524291</v>
      </c>
      <c r="NF53" s="148">
        <v>6.7824189034841567</v>
      </c>
      <c r="NG53" s="148">
        <v>6.7700602931586786</v>
      </c>
      <c r="NH53" s="148">
        <v>6.7577133762654711</v>
      </c>
      <c r="NI53" s="148">
        <v>6.7453785351301008</v>
      </c>
      <c r="NJ53" s="148">
        <v>6.7330561581482016</v>
      </c>
      <c r="NK53" s="148">
        <v>6.7207466397203177</v>
      </c>
      <c r="NL53" s="148">
        <v>6.7084503801875428</v>
      </c>
      <c r="NM53" s="148">
        <v>6.6961677857680826</v>
      </c>
      <c r="NN53" s="148">
        <v>6.6838992684946703</v>
      </c>
      <c r="NO53" s="148">
        <v>6.6716452461527922</v>
      </c>
      <c r="NP53" s="148">
        <v>6.6594061422196802</v>
      </c>
      <c r="NQ53" s="148">
        <v>6.6471823858042711</v>
      </c>
      <c r="NR53" s="148">
        <v>6.6349744115876916</v>
      </c>
      <c r="NS53" s="148">
        <v>6.622782659764809</v>
      </c>
      <c r="NT53" s="148">
        <v>6.6106075759864069</v>
      </c>
      <c r="NU53" s="148">
        <v>6.5984496113020299</v>
      </c>
      <c r="NV53" s="148">
        <v>6.5863092221037647</v>
      </c>
      <c r="NW53" s="148">
        <v>6.5741868700706618</v>
      </c>
      <c r="NX53" s="148">
        <v>6.5620830221138675</v>
      </c>
      <c r="NY53" s="148">
        <v>6.5499981503224092</v>
      </c>
      <c r="NZ53" s="148">
        <v>6.5379327319098053</v>
      </c>
      <c r="OA53" s="148">
        <v>6.5258872491613289</v>
      </c>
      <c r="OB53" s="148">
        <v>6.513862189381868</v>
      </c>
      <c r="OC53" s="148">
        <v>6.5018580448445249</v>
      </c>
      <c r="OD53" s="148">
        <v>6.4898753127398976</v>
      </c>
      <c r="OE53" s="148">
        <v>6.4779144951258729</v>
      </c>
      <c r="OF53" s="148">
        <v>6.465976098878258</v>
      </c>
      <c r="OG53" s="148">
        <v>6.4540606356417953</v>
      </c>
      <c r="OH53" s="148">
        <v>6.4421686217821019</v>
      </c>
      <c r="OI53" s="148">
        <v>6.4303005783379348</v>
      </c>
      <c r="OJ53" s="148">
        <v>6.4184570309741247</v>
      </c>
      <c r="OK53" s="148">
        <v>6.4066385099352487</v>
      </c>
      <c r="OL53" s="148">
        <v>6.3948455499997294</v>
      </c>
      <c r="OM53" s="571">
        <v>6.3830786904345302</v>
      </c>
      <c r="ON53" s="571">
        <v>6.3713384749504769</v>
      </c>
      <c r="OO53" s="571">
        <v>6.3596254516579904</v>
      </c>
      <c r="OP53" s="571">
        <v>6.3479401730236873</v>
      </c>
      <c r="OQ53" s="571">
        <v>6.3362831958271357</v>
      </c>
      <c r="OR53" s="571">
        <v>6.3246550811182516</v>
      </c>
      <c r="OS53" s="571">
        <v>6.31305639417549</v>
      </c>
      <c r="OT53" s="571">
        <v>6.3014877044641793</v>
      </c>
      <c r="OU53" s="571">
        <v>6.2899495855955792</v>
      </c>
      <c r="OV53" s="571">
        <v>6.2784426152863233</v>
      </c>
      <c r="OW53" s="571">
        <v>6.2669673753184867</v>
      </c>
      <c r="OX53" s="571">
        <v>6.2555244515000794</v>
      </c>
      <c r="OY53" s="571">
        <v>6.2441144336259242</v>
      </c>
      <c r="OZ53" s="571">
        <v>6.2327379154391451</v>
      </c>
      <c r="PA53" s="571">
        <v>6.2213954945930539</v>
      </c>
      <c r="PB53" s="571">
        <v>6.2100877726135479</v>
      </c>
      <c r="PC53" s="571">
        <v>6.1988153548618214</v>
      </c>
      <c r="PD53" s="571">
        <v>6.1875788504977294</v>
      </c>
      <c r="PE53" s="571">
        <v>6.1763788724433795</v>
      </c>
      <c r="PF53" s="571">
        <v>6.1652160373473208</v>
      </c>
      <c r="PG53" s="571">
        <v>6.1540909655491305</v>
      </c>
      <c r="PH53" s="571">
        <v>6.1430042810443268</v>
      </c>
      <c r="PI53" s="571">
        <v>6.1319566114496524</v>
      </c>
      <c r="PJ53" s="571">
        <v>6.1209485879691812</v>
      </c>
      <c r="PK53" s="571">
        <v>6.1099808453601554</v>
      </c>
      <c r="PL53" s="571">
        <v>6.0990540218998461</v>
      </c>
      <c r="PM53" s="571">
        <v>6.0881687593523708</v>
      </c>
      <c r="PN53" s="571">
        <v>6.0773257029362355</v>
      </c>
      <c r="PO53" s="571">
        <v>6.0665255012918919</v>
      </c>
      <c r="PP53" s="571">
        <v>6.0557688064500326</v>
      </c>
      <c r="PQ53" s="571">
        <v>6.0450562738000286</v>
      </c>
      <c r="PR53" s="571">
        <v>6.0343885620587656</v>
      </c>
      <c r="PS53" s="571">
        <v>6.0237663332398768</v>
      </c>
      <c r="PT53" s="571">
        <v>6.0131902526234171</v>
      </c>
      <c r="PU53" s="571">
        <v>6.0026609887256512</v>
      </c>
      <c r="PV53" s="571">
        <v>5.9921792132694236</v>
      </c>
      <c r="PW53" s="571">
        <v>5.9817456011547137</v>
      </c>
      <c r="PX53" s="571">
        <v>5.9713608304296741</v>
      </c>
      <c r="PY53" s="571">
        <v>5.9610255822618541</v>
      </c>
      <c r="PZ53" s="571">
        <v>5.9507405409097629</v>
      </c>
      <c r="QA53" s="571">
        <v>5.9405063936949034</v>
      </c>
      <c r="QB53" s="571">
        <v>5.9303238309739328</v>
      </c>
      <c r="QC53" s="571">
        <v>5.9201935461113209</v>
      </c>
      <c r="QD53" s="571">
        <v>5.9101162354521222</v>
      </c>
      <c r="QE53" s="571">
        <v>5.9000925982951884</v>
      </c>
      <c r="QF53" s="571">
        <v>5.8901233368666794</v>
      </c>
      <c r="QG53" s="571">
        <v>5.8802091562938301</v>
      </c>
      <c r="QH53" s="571">
        <v>5.870350764578987</v>
      </c>
      <c r="QI53" s="571">
        <v>5.8605488725739576</v>
      </c>
      <c r="QJ53" s="571">
        <v>5.8508041939547297</v>
      </c>
      <c r="QK53" s="571">
        <v>5.8411174451963177</v>
      </c>
      <c r="QL53" s="571">
        <v>5.8314893455480075</v>
      </c>
      <c r="QM53" s="571">
        <v>5.8219206170087574</v>
      </c>
      <c r="QN53" s="571">
        <v>5.8124119843031394</v>
      </c>
      <c r="QO53" s="571">
        <v>5.802964174857081</v>
      </c>
      <c r="QP53" s="571">
        <v>5.7935779187743179</v>
      </c>
      <c r="QQ53" s="571">
        <v>5.7842539488129745</v>
      </c>
      <c r="QR53" s="571">
        <v>5.7749930003621444</v>
      </c>
      <c r="QS53" s="571">
        <v>5.765795811419153</v>
      </c>
      <c r="QT53" s="571">
        <v>5.7566631225667351</v>
      </c>
      <c r="QU53" s="571">
        <v>5.7475956769506382</v>
      </c>
      <c r="QV53" s="571">
        <v>5.7385942202573261</v>
      </c>
      <c r="QW53" s="571">
        <v>5.7296595006920938</v>
      </c>
      <c r="QX53" s="571">
        <v>5.720792268957311</v>
      </c>
      <c r="QY53" s="571">
        <v>5.7119932782308211</v>
      </c>
      <c r="QZ53" s="571">
        <v>5.703263284144839</v>
      </c>
      <c r="RA53" s="571">
        <v>5.6946030447648042</v>
      </c>
      <c r="RB53" s="571">
        <v>5.6860133205685202</v>
      </c>
      <c r="RC53" s="571">
        <v>5.6774948744256335</v>
      </c>
      <c r="RD53" s="571">
        <v>5.6690484715772698</v>
      </c>
      <c r="RE53" s="571">
        <v>5.6606748796158257</v>
      </c>
      <c r="RF53" s="571">
        <v>5.6523748684649746</v>
      </c>
      <c r="RG53" s="571">
        <v>5.644149210360041</v>
      </c>
      <c r="RH53" s="571">
        <v>5.6359986798284609</v>
      </c>
      <c r="RI53" s="571">
        <v>5.6279240536703128</v>
      </c>
      <c r="RJ53" s="571">
        <v>5.6199261109393746</v>
      </c>
      <c r="RK53" s="571">
        <v>5.6120056329241521</v>
      </c>
      <c r="RL53" s="571">
        <v>5.6041634031290926</v>
      </c>
      <c r="RM53" s="571">
        <v>5.5964002072561385</v>
      </c>
      <c r="RN53" s="571">
        <v>5.5887168331863819</v>
      </c>
      <c r="RO53" s="571">
        <v>5.5811140709618599</v>
      </c>
      <c r="RP53" s="571">
        <v>5.5735927127677058</v>
      </c>
      <c r="RQ53" s="571">
        <v>5.5661535529143151</v>
      </c>
      <c r="RR53" s="571">
        <v>5.5587973878197658</v>
      </c>
      <c r="RS53" s="571">
        <v>5.5515250159924108</v>
      </c>
      <c r="RT53" s="571">
        <v>5.544337238013739</v>
      </c>
      <c r="RU53" s="571">
        <v>5.5372348565212093</v>
      </c>
      <c r="RV53" s="571">
        <v>5.5302186761914243</v>
      </c>
      <c r="RW53" s="571">
        <v>5.5232895037235039</v>
      </c>
      <c r="RX53" s="571">
        <v>5.5164481478225156</v>
      </c>
      <c r="RY53" s="571">
        <v>5.5096954191829752</v>
      </c>
      <c r="RZ53" s="571">
        <v>5.5030321304729171</v>
      </c>
      <c r="SA53" s="571">
        <v>5.4964590963176931</v>
      </c>
      <c r="SB53" s="571">
        <v>5.4899771332840999</v>
      </c>
      <c r="SC53" s="571">
        <v>5.4835870598647176</v>
      </c>
      <c r="SD53" s="571">
        <v>5.4772896964624636</v>
      </c>
      <c r="SE53" s="571">
        <v>5.4710858653750165</v>
      </c>
      <c r="SF53" s="571">
        <v>5.4649763907796682</v>
      </c>
      <c r="SG53" s="571">
        <v>5.4589620987182883</v>
      </c>
      <c r="SH53" s="571">
        <v>5.4530438170823459</v>
      </c>
      <c r="SI53" s="571">
        <v>5.4472223755980593</v>
      </c>
      <c r="SJ53" s="571">
        <v>5.4414986058119013</v>
      </c>
      <c r="SK53" s="571">
        <v>5.4358733410760323</v>
      </c>
      <c r="SL53" s="571">
        <v>5.4303474165339338</v>
      </c>
      <c r="SM53" s="571">
        <v>5.4249216691062827</v>
      </c>
      <c r="SN53" s="571">
        <v>5.4195969374767543</v>
      </c>
      <c r="SO53" s="571">
        <v>5.4143740620782665</v>
      </c>
      <c r="SP53" s="571">
        <v>5.4092538850790817</v>
      </c>
      <c r="SQ53" s="571">
        <v>5.404237250369178</v>
      </c>
      <c r="SR53" s="571">
        <v>5.3993250035467781</v>
      </c>
      <c r="SS53" s="571">
        <v>5.3945179919048627</v>
      </c>
      <c r="ST53" s="571">
        <v>5.3898170644180254</v>
      </c>
      <c r="SU53" s="571">
        <v>5.3852230717293139</v>
      </c>
      <c r="SV53" s="571">
        <v>5.3807368661371555</v>
      </c>
      <c r="SW53" s="571">
        <v>5.376359301582653</v>
      </c>
      <c r="SX53" s="571">
        <v>5.3720912336366666</v>
      </c>
      <c r="SY53" s="571">
        <v>5.3679335194872806</v>
      </c>
      <c r="SZ53" s="571">
        <v>5.3638870179272828</v>
      </c>
      <c r="TA53" s="571">
        <v>5.3599525893418445</v>
      </c>
      <c r="TB53" s="571">
        <v>5.3561310956961279</v>
      </c>
      <c r="TC53" s="571">
        <v>5.3524234005232643</v>
      </c>
      <c r="TD53" s="571">
        <v>5.3488303689122603</v>
      </c>
      <c r="TE53" s="571">
        <v>5.3453528674961746</v>
      </c>
      <c r="TF53" s="571">
        <v>5.3419917644401522</v>
      </c>
      <c r="TG53" s="571">
        <v>5.3387479294298998</v>
      </c>
      <c r="TH53" s="571">
        <v>5.3356222336601178</v>
      </c>
      <c r="TI53" s="571">
        <v>5.3326155498228758</v>
      </c>
      <c r="TJ53" s="571">
        <v>5.3297287520963721</v>
      </c>
      <c r="TK53" s="571">
        <v>5.3269627161337354</v>
      </c>
      <c r="TL53" s="571">
        <v>5.3243183190517556</v>
      </c>
      <c r="TM53" s="571">
        <v>5.3217964394199271</v>
      </c>
      <c r="TN53" s="571">
        <v>5.3193979572495351</v>
      </c>
      <c r="TO53" s="571">
        <v>5.3171237539826848</v>
      </c>
      <c r="TP53" s="571">
        <v>5.3149747124818134</v>
      </c>
      <c r="TQ53" s="571">
        <v>5.3129517170188194</v>
      </c>
      <c r="TR53" s="571">
        <v>5.3110556532647024</v>
      </c>
      <c r="TS53" s="571">
        <v>5.3092874082790331</v>
      </c>
      <c r="TT53" s="571">
        <v>5.3076478704996646</v>
      </c>
      <c r="TU53" s="571">
        <v>5.3061379297325004</v>
      </c>
      <c r="TV53" s="571">
        <v>5.3047584771413483</v>
      </c>
      <c r="TW53" s="571">
        <v>5.3035104052378017</v>
      </c>
      <c r="TX53" s="571">
        <v>5.3023946078714204</v>
      </c>
      <c r="TY53" s="571">
        <v>5.3014119802196973</v>
      </c>
      <c r="TZ53" s="571">
        <v>5.3005634187784239</v>
      </c>
      <c r="UA53" s="571">
        <v>5.2998498213520122</v>
      </c>
      <c r="UB53" s="571">
        <v>5.2992720870437182</v>
      </c>
      <c r="UC53" s="571">
        <v>5.2988311162463333</v>
      </c>
      <c r="UD53" s="571">
        <v>5.29852781063272</v>
      </c>
      <c r="UE53" s="571">
        <v>5.2983630731463904</v>
      </c>
      <c r="UF53" s="571">
        <v>4.998950000000022</v>
      </c>
      <c r="UG53" s="571">
        <v>5.0101427800000238</v>
      </c>
      <c r="UH53" s="571">
        <v>5.0214051200000256</v>
      </c>
      <c r="UI53" s="571">
        <v>5.0327370200000239</v>
      </c>
      <c r="UJ53" s="571">
        <v>5.0441384800000222</v>
      </c>
      <c r="UK53" s="571">
        <v>5.0556095000000223</v>
      </c>
      <c r="UL53" s="571">
        <v>5.0671500800000242</v>
      </c>
      <c r="UM53" s="571">
        <v>5.0787602200000261</v>
      </c>
      <c r="UN53" s="571">
        <v>5.0904399200000245</v>
      </c>
      <c r="UO53" s="571">
        <v>5.1021891800000247</v>
      </c>
      <c r="UP53" s="571">
        <v>5.1140080000000268</v>
      </c>
      <c r="UQ53" s="571">
        <v>5.1258963800000252</v>
      </c>
      <c r="UR53" s="571">
        <v>5.1378543200000273</v>
      </c>
      <c r="US53" s="571">
        <v>5.1498818200000258</v>
      </c>
      <c r="UT53" s="571">
        <v>5.1619788800000261</v>
      </c>
      <c r="UU53" s="571">
        <v>5.1741455000000247</v>
      </c>
      <c r="UV53" s="571">
        <v>5.1863816800000269</v>
      </c>
      <c r="UW53" s="571">
        <v>5.198687420000029</v>
      </c>
      <c r="UX53" s="571">
        <v>5.2110627200000295</v>
      </c>
      <c r="UY53" s="571">
        <v>5.2235075800000281</v>
      </c>
      <c r="UZ53" s="571">
        <v>5.2360220000000304</v>
      </c>
      <c r="VA53" s="571">
        <v>5.2486059800000291</v>
      </c>
      <c r="VB53" s="571">
        <v>5.2612595200000296</v>
      </c>
      <c r="VC53" s="571">
        <v>5.2739826200000319</v>
      </c>
      <c r="VD53" s="571">
        <v>5.2867752800000307</v>
      </c>
      <c r="VE53" s="571">
        <v>5.2996375000000295</v>
      </c>
      <c r="VF53" s="571">
        <v>5.3125692800000284</v>
      </c>
      <c r="VG53" s="571">
        <v>5.3255706200000326</v>
      </c>
      <c r="VH53" s="571">
        <v>5.3386415200000314</v>
      </c>
      <c r="VI53" s="571">
        <v>5.3517819800000339</v>
      </c>
      <c r="VJ53" s="571">
        <v>5.3649920000000328</v>
      </c>
      <c r="VK53" s="571">
        <v>5.3782715800000336</v>
      </c>
      <c r="VL53" s="571">
        <v>5.3916207200000326</v>
      </c>
      <c r="VM53" s="571">
        <v>5.4050394200000316</v>
      </c>
      <c r="VN53" s="571">
        <v>5.4185276800000306</v>
      </c>
      <c r="VO53" s="571">
        <v>5.4320855000000368</v>
      </c>
      <c r="VP53" s="571">
        <v>5.4457128800000376</v>
      </c>
      <c r="VQ53" s="571">
        <v>5.4594098200000367</v>
      </c>
      <c r="VR53" s="571">
        <v>5.4731763200000358</v>
      </c>
      <c r="VS53" s="571">
        <v>5.487012380000035</v>
      </c>
      <c r="VT53" s="571">
        <v>5.5009180000000359</v>
      </c>
      <c r="VU53" s="571">
        <v>5.5148931800000334</v>
      </c>
      <c r="VV53" s="571">
        <v>5.5289379200000361</v>
      </c>
      <c r="VW53" s="571">
        <v>5.5430522200000389</v>
      </c>
      <c r="VX53" s="571">
        <v>5.5572360800000418</v>
      </c>
      <c r="VY53" s="571">
        <v>5.5714895000000411</v>
      </c>
      <c r="VZ53" s="571">
        <v>5.5858124800000404</v>
      </c>
      <c r="WA53" s="571">
        <v>5.6002050200000397</v>
      </c>
      <c r="WB53" s="571">
        <v>5.6146671200000391</v>
      </c>
      <c r="WC53" s="571">
        <v>5.6291987800000385</v>
      </c>
      <c r="WD53" s="571">
        <v>5.6438000000000379</v>
      </c>
      <c r="WE53" s="149">
        <v>5.6584707799999983</v>
      </c>
      <c r="WF53" s="149">
        <v>5.6732111199999977</v>
      </c>
      <c r="WG53" s="149">
        <v>5.6880210199999972</v>
      </c>
      <c r="WH53" s="149">
        <v>5.7029004800000038</v>
      </c>
      <c r="WI53" s="149">
        <v>5.7178495000000034</v>
      </c>
      <c r="WJ53" s="149">
        <v>5.7328680800000029</v>
      </c>
      <c r="WK53" s="149">
        <v>5.7479562200000025</v>
      </c>
      <c r="WL53" s="149">
        <v>5.7631139200000021</v>
      </c>
      <c r="WM53" s="149">
        <v>5.7783411800000017</v>
      </c>
      <c r="WN53" s="149">
        <v>5.7936380000000014</v>
      </c>
      <c r="WO53" s="149">
        <v>5.8090043800000011</v>
      </c>
      <c r="WP53" s="149">
        <v>5.8244403200000008</v>
      </c>
      <c r="WQ53" s="149">
        <v>5.8399458200000041</v>
      </c>
      <c r="WR53" s="149">
        <v>5.8555208800000038</v>
      </c>
      <c r="WS53" s="149">
        <v>5.8711655000000036</v>
      </c>
      <c r="WT53" s="149">
        <v>5.8868796800000034</v>
      </c>
      <c r="WU53" s="149">
        <v>5.9026634200000032</v>
      </c>
      <c r="WV53" s="149">
        <v>5.9185167200000031</v>
      </c>
      <c r="WW53" s="149">
        <v>5.9344395800000029</v>
      </c>
      <c r="WX53" s="149">
        <v>5.9504320000000028</v>
      </c>
      <c r="WY53" s="149">
        <v>5.9664939800000063</v>
      </c>
      <c r="WZ53" s="149">
        <v>5.9826255200000062</v>
      </c>
      <c r="XA53" s="149">
        <v>5.9988266200000062</v>
      </c>
      <c r="XB53" s="149">
        <v>6.0150972800000062</v>
      </c>
      <c r="XC53" s="149">
        <v>6.0314375000000062</v>
      </c>
      <c r="XD53" s="149">
        <v>6.0478472800000063</v>
      </c>
      <c r="XE53" s="149">
        <v>6.0643266200000063</v>
      </c>
      <c r="XF53" s="149">
        <v>6.0808755200000064</v>
      </c>
      <c r="XG53" s="149">
        <v>6.0974939800000065</v>
      </c>
      <c r="XH53" s="149">
        <v>6.1141820000000102</v>
      </c>
      <c r="XI53" s="149">
        <v>6.1309395800000068</v>
      </c>
      <c r="XJ53" s="149">
        <v>6.147766720000007</v>
      </c>
      <c r="XK53" s="149">
        <v>6.1646634200000072</v>
      </c>
      <c r="XL53" s="149">
        <v>6.1816296800000075</v>
      </c>
      <c r="XM53" s="149">
        <v>6.1986655000000077</v>
      </c>
      <c r="XN53" s="149">
        <v>6.2157708800000044</v>
      </c>
      <c r="XO53" s="149">
        <v>6.2329458200000047</v>
      </c>
      <c r="XP53" s="149">
        <v>6.2501903200000051</v>
      </c>
      <c r="XQ53" s="149">
        <v>6.267504380000009</v>
      </c>
      <c r="XR53" s="149">
        <v>6.2848880000000094</v>
      </c>
      <c r="XS53" s="149">
        <v>6.3023411800000098</v>
      </c>
      <c r="XT53" s="149">
        <v>6.3198639200000066</v>
      </c>
      <c r="XU53" s="149">
        <v>6.3374562200000071</v>
      </c>
      <c r="XV53" s="149">
        <v>6.355118080000004</v>
      </c>
      <c r="XW53" s="149">
        <v>6.3728495000000045</v>
      </c>
      <c r="XX53" s="149">
        <v>6.390650480000005</v>
      </c>
      <c r="XY53" s="149">
        <v>6.4085210199999985</v>
      </c>
      <c r="XZ53" s="149">
        <v>6.4264611200000026</v>
      </c>
      <c r="YA53" s="149">
        <v>6.4444707800000032</v>
      </c>
      <c r="YB53" s="149">
        <v>6.4625500000000002</v>
      </c>
      <c r="YC53" s="149">
        <v>6.4806987799999973</v>
      </c>
      <c r="YD53" s="149">
        <v>6.4989171199999944</v>
      </c>
      <c r="YE53" s="149">
        <v>6.5172050199999951</v>
      </c>
      <c r="YF53" s="149">
        <v>6.5355624799999958</v>
      </c>
      <c r="YG53" s="149">
        <v>6.553989499999993</v>
      </c>
      <c r="YH53" s="149">
        <v>6.5724860799999902</v>
      </c>
      <c r="YI53" s="149">
        <v>6.591052219999991</v>
      </c>
      <c r="YJ53" s="149">
        <v>6.6096879199999883</v>
      </c>
      <c r="YK53" s="149">
        <v>6.6283931799999891</v>
      </c>
      <c r="YL53" s="149">
        <v>6.64716799999999</v>
      </c>
      <c r="YM53" s="149">
        <v>6.6660123799999838</v>
      </c>
      <c r="YN53" s="149">
        <v>6.6849263199999882</v>
      </c>
      <c r="YO53" s="149">
        <v>6.7039098199999856</v>
      </c>
      <c r="YP53" s="149">
        <v>6.7229628799999794</v>
      </c>
      <c r="YQ53" s="149">
        <v>6.742085499999984</v>
      </c>
      <c r="YR53" s="149">
        <v>6.7612776799999814</v>
      </c>
      <c r="YS53" s="149">
        <v>6.7805394199999753</v>
      </c>
      <c r="YT53" s="149">
        <v>6.7998707199999799</v>
      </c>
      <c r="YU53" s="149">
        <v>6.8192715799999775</v>
      </c>
      <c r="YV53" s="149">
        <v>6.838741999999975</v>
      </c>
      <c r="YW53" s="149">
        <v>6.8582819799999761</v>
      </c>
      <c r="YX53" s="149">
        <v>6.8778915199999737</v>
      </c>
      <c r="YY53" s="149">
        <v>6.8975706199999749</v>
      </c>
      <c r="YZ53" s="149">
        <v>6.9173192799999725</v>
      </c>
      <c r="ZA53" s="149">
        <v>6.9371374999999702</v>
      </c>
      <c r="ZB53" s="149">
        <v>6.9570252799999714</v>
      </c>
      <c r="ZC53" s="149">
        <v>6.9769826199999692</v>
      </c>
      <c r="ZD53" s="149">
        <v>6.9970095199999669</v>
      </c>
      <c r="ZE53" s="149">
        <v>7.0171059799999647</v>
      </c>
      <c r="ZF53" s="149">
        <v>7.0372719999999624</v>
      </c>
      <c r="ZG53" s="149">
        <v>7.0575075799999638</v>
      </c>
      <c r="ZH53" s="149">
        <v>7.0778127199999616</v>
      </c>
      <c r="ZI53" s="149">
        <v>7.0981874199999595</v>
      </c>
      <c r="ZJ53" s="149">
        <v>7.1186316799999609</v>
      </c>
      <c r="ZK53" s="149">
        <v>7.1391454999999588</v>
      </c>
      <c r="ZL53" s="149">
        <v>7.1597288799999568</v>
      </c>
      <c r="ZM53" s="149">
        <v>7.1803818199999547</v>
      </c>
      <c r="ZN53" s="149">
        <v>7.2011043199999527</v>
      </c>
      <c r="ZO53" s="149">
        <v>7.2218963799999507</v>
      </c>
      <c r="ZP53" s="149">
        <v>7.2427579999999523</v>
      </c>
      <c r="ZQ53" s="149">
        <v>7.2636891799999503</v>
      </c>
      <c r="ZR53" s="149">
        <v>7.2846899199999484</v>
      </c>
      <c r="ZS53" s="149">
        <v>7.3057602199999465</v>
      </c>
      <c r="ZT53" s="149">
        <v>7.3269000799999446</v>
      </c>
      <c r="ZU53" s="149">
        <v>7.3481094999999463</v>
      </c>
      <c r="ZV53" s="149">
        <v>7.369388479999941</v>
      </c>
      <c r="ZW53" s="149">
        <v>7.3907370199999427</v>
      </c>
      <c r="ZX53" s="149">
        <v>7.4121551199999409</v>
      </c>
      <c r="ZY53" s="149">
        <v>7.4336427799999392</v>
      </c>
      <c r="ZZ53" s="149">
        <v>7.4551999999999374</v>
      </c>
      <c r="AAA53" s="149">
        <v>7.4768267799999357</v>
      </c>
      <c r="AAB53" s="149">
        <v>7.4985231199999305</v>
      </c>
      <c r="AAC53" s="149">
        <v>7.5202890199999324</v>
      </c>
      <c r="AAD53" s="149">
        <v>7.5421244799999343</v>
      </c>
      <c r="AAE53" s="149">
        <v>7.5640294999999291</v>
      </c>
      <c r="AAF53" s="149">
        <v>7.5860040799999275</v>
      </c>
      <c r="AAG53" s="149">
        <v>7.6080482199999295</v>
      </c>
      <c r="AAH53" s="149">
        <v>7.6301619199999244</v>
      </c>
      <c r="AAI53" s="149">
        <v>7.6523451799999229</v>
      </c>
      <c r="AAJ53" s="149">
        <v>7.674597999999925</v>
      </c>
      <c r="AAK53" s="149">
        <v>7.69692037999992</v>
      </c>
      <c r="AAL53" s="149">
        <v>7.7193123199999185</v>
      </c>
      <c r="AAM53" s="149">
        <v>7.7417738199999206</v>
      </c>
      <c r="AAN53" s="149">
        <v>7.7643048799999157</v>
      </c>
      <c r="AAO53" s="149">
        <v>7.7869054999999143</v>
      </c>
      <c r="AAP53" s="149">
        <v>7.8095756799999094</v>
      </c>
      <c r="AAQ53" s="149">
        <v>7.8323154199999117</v>
      </c>
      <c r="AAR53" s="149">
        <v>7.8551247199999104</v>
      </c>
      <c r="AAS53" s="149">
        <v>7.8780035799999055</v>
      </c>
      <c r="AAT53" s="149">
        <v>7.9009519999999078</v>
      </c>
      <c r="AAU53" s="149">
        <v>7.9239699799999066</v>
      </c>
      <c r="AAV53" s="149">
        <v>7.9470575199999018</v>
      </c>
      <c r="AAW53" s="149">
        <v>7.9702146199999007</v>
      </c>
      <c r="AAX53" s="149">
        <v>7.9934412799999031</v>
      </c>
      <c r="AAY53" s="149">
        <v>8.0167374999998984</v>
      </c>
      <c r="AAZ53" s="149">
        <v>8.0401032799998973</v>
      </c>
      <c r="ABA53" s="149">
        <v>8.0635386199998962</v>
      </c>
      <c r="ABB53" s="149">
        <v>8.0870435199998951</v>
      </c>
      <c r="ABC53" s="149">
        <v>8.1106179799998905</v>
      </c>
      <c r="ABD53" s="149">
        <v>8.1342619999998931</v>
      </c>
      <c r="ABE53" s="149">
        <v>8.1579755799998885</v>
      </c>
      <c r="ABF53" s="149">
        <v>8.1817587199998876</v>
      </c>
      <c r="ABG53" s="149">
        <v>8.2056114199998902</v>
      </c>
      <c r="ABH53" s="149">
        <v>8.2295336799998822</v>
      </c>
      <c r="ABI53" s="149">
        <v>8.2535254999998848</v>
      </c>
      <c r="ABJ53" s="149">
        <v>8.277586879999884</v>
      </c>
      <c r="ABK53" s="149">
        <v>8.301717819999876</v>
      </c>
      <c r="ABL53" s="149">
        <v>8.3259183199998787</v>
      </c>
      <c r="ABM53" s="149">
        <v>8.350188379999878</v>
      </c>
      <c r="ABN53" s="149">
        <v>8.3745279999998736</v>
      </c>
      <c r="ABO53" s="149">
        <v>8.3989371799998729</v>
      </c>
      <c r="ABP53" s="149">
        <v>8.4234159199998722</v>
      </c>
      <c r="ABQ53" s="149">
        <v>8.4479642199998679</v>
      </c>
      <c r="ABR53" s="149">
        <v>8.4725820799998672</v>
      </c>
      <c r="ABS53" s="149">
        <v>8.4972694999998666</v>
      </c>
      <c r="ABT53" s="149">
        <v>8.5220264799998624</v>
      </c>
      <c r="ABU53" s="149">
        <v>8.5468530199998618</v>
      </c>
      <c r="ABV53" s="149">
        <v>8.5717491199998577</v>
      </c>
      <c r="ABW53" s="149">
        <v>8.5967147799998571</v>
      </c>
      <c r="ABX53" s="149">
        <v>8.6217499999998566</v>
      </c>
      <c r="ABY53" s="149">
        <v>8.6468547799998525</v>
      </c>
      <c r="ABZ53" s="149">
        <v>8.672029119999852</v>
      </c>
      <c r="ACA53" s="149">
        <v>8.6972730199998516</v>
      </c>
      <c r="ACB53" s="149">
        <v>8.7225864799998476</v>
      </c>
      <c r="ACC53" s="149">
        <v>8.7479694999998472</v>
      </c>
      <c r="ACD53" s="149">
        <v>8.7734220799998468</v>
      </c>
      <c r="ACE53" s="149">
        <v>8.7989442199998429</v>
      </c>
      <c r="ACF53" s="149">
        <v>8.824535919999839</v>
      </c>
      <c r="ACG53" s="149">
        <v>8.8501971799998387</v>
      </c>
      <c r="ACH53" s="149">
        <v>8.8759279999998384</v>
      </c>
      <c r="ACI53" s="149">
        <v>8.9017283799998346</v>
      </c>
      <c r="ACJ53" s="149">
        <v>8.9275983199998343</v>
      </c>
      <c r="ACK53" s="149">
        <v>8.9535378199998306</v>
      </c>
      <c r="ACL53" s="149">
        <v>8.9795468799998304</v>
      </c>
      <c r="ACM53" s="149">
        <v>9.0056254999998302</v>
      </c>
      <c r="ACN53" s="149">
        <v>9.0317736799998229</v>
      </c>
      <c r="ACO53" s="149">
        <v>9.0579914199998228</v>
      </c>
      <c r="ACP53" s="149">
        <v>9.0842787199998227</v>
      </c>
      <c r="ACQ53" s="149">
        <v>9.1106355799998191</v>
      </c>
      <c r="ACR53" s="149">
        <v>9.1370619999998155</v>
      </c>
      <c r="ACS53" s="149">
        <v>9.163557979999819</v>
      </c>
      <c r="ACT53" s="149">
        <v>9.1901235199998119</v>
      </c>
      <c r="ACU53" s="149">
        <v>9.2167586199998119</v>
      </c>
      <c r="ACV53" s="149">
        <v>9.2434632799998084</v>
      </c>
      <c r="ACW53" s="149">
        <v>9.2702374999998085</v>
      </c>
      <c r="ACX53" s="149">
        <v>9.2970812799998086</v>
      </c>
      <c r="ACY53" s="149">
        <v>9.3239946199998052</v>
      </c>
      <c r="ACZ53" s="149">
        <v>9.3509775199998018</v>
      </c>
      <c r="ADA53" s="149">
        <v>9.3780299799998019</v>
      </c>
      <c r="ADB53" s="149">
        <v>9.405151999999795</v>
      </c>
      <c r="ADC53" s="149">
        <v>9.4323435799997952</v>
      </c>
      <c r="ADD53" s="149">
        <v>9.4596047199997955</v>
      </c>
      <c r="ADE53" s="149">
        <v>9.4869354199997886</v>
      </c>
      <c r="ADF53" s="149">
        <v>9.5143356799997889</v>
      </c>
      <c r="ADG53" s="149">
        <v>9.5418054999997892</v>
      </c>
      <c r="ADH53" s="149">
        <v>9.5693448799997824</v>
      </c>
      <c r="ADI53" s="149">
        <v>9.5969538199997828</v>
      </c>
      <c r="ADJ53" s="149">
        <v>9.6246323199997832</v>
      </c>
      <c r="ADK53" s="149">
        <v>9.65238037999978</v>
      </c>
      <c r="ADL53" s="149">
        <v>9.6801979999997769</v>
      </c>
      <c r="ADM53" s="149">
        <v>9.7080851799997774</v>
      </c>
      <c r="ADN53" s="149">
        <v>9.7360419199997708</v>
      </c>
      <c r="ADO53" s="149">
        <v>9.7640682199997677</v>
      </c>
      <c r="ADP53" s="149">
        <v>9.7921640799997682</v>
      </c>
      <c r="ADQ53" s="149">
        <v>9.8203294999997652</v>
      </c>
      <c r="ADR53" s="149">
        <v>9.8485644799997658</v>
      </c>
      <c r="ADS53" s="149">
        <v>9.8768690199997629</v>
      </c>
      <c r="ADT53" s="149">
        <v>9.9052431199997564</v>
      </c>
      <c r="ADU53" s="149">
        <v>9.933686779999757</v>
      </c>
      <c r="ADV53" s="149">
        <v>9.9621999999997577</v>
      </c>
      <c r="ADW53" s="572"/>
    </row>
    <row r="54" spans="1:803" x14ac:dyDescent="0.3">
      <c r="A54" s="570">
        <v>6</v>
      </c>
      <c r="B54" s="163" t="s">
        <v>2559</v>
      </c>
      <c r="C54" s="148">
        <v>6.5288891198586771</v>
      </c>
      <c r="D54" s="148">
        <v>6.4025624907876857</v>
      </c>
      <c r="E54" s="148">
        <v>6.2803189874449821</v>
      </c>
      <c r="F54" s="148">
        <v>6.1619952906784494</v>
      </c>
      <c r="G54" s="148">
        <v>6.0474355329339504</v>
      </c>
      <c r="H54" s="148">
        <v>5.9364909395587837</v>
      </c>
      <c r="I54" s="148">
        <v>5.8290194860927809</v>
      </c>
      <c r="J54" s="148">
        <v>5.7248855711741689</v>
      </c>
      <c r="K54" s="148">
        <v>5.6239597046316634</v>
      </c>
      <c r="L54" s="148">
        <v>5.5261182102929727</v>
      </c>
      <c r="M54" s="148">
        <v>5.4312429430101714</v>
      </c>
      <c r="N54" s="148">
        <v>5.3392210193828618</v>
      </c>
      <c r="O54" s="148">
        <v>5.2499445616482632</v>
      </c>
      <c r="P54" s="148">
        <v>5.163310454202513</v>
      </c>
      <c r="Q54" s="148">
        <v>5.0792201122178984</v>
      </c>
      <c r="R54" s="148">
        <v>4.997579261825571</v>
      </c>
      <c r="S54" s="148">
        <v>4.9182977313416174</v>
      </c>
      <c r="T54" s="148">
        <v>4.841289253025491</v>
      </c>
      <c r="U54" s="148">
        <v>4.7664712748729565</v>
      </c>
      <c r="V54" s="148">
        <v>4.6937647819605743</v>
      </c>
      <c r="W54" s="148">
        <v>4.6230941268746912</v>
      </c>
      <c r="X54" s="148">
        <v>4.5543868687747437</v>
      </c>
      <c r="Y54" s="148">
        <v>4.4875736206579395</v>
      </c>
      <c r="Z54" s="148">
        <v>4.4225879044100012</v>
      </c>
      <c r="AA54" s="148">
        <v>4.3593660132442391</v>
      </c>
      <c r="AB54" s="148">
        <v>4.2978468811488</v>
      </c>
      <c r="AC54" s="148">
        <v>4.2379719589792257</v>
      </c>
      <c r="AD54" s="148">
        <v>4.1796850968504105</v>
      </c>
      <c r="AE54" s="148">
        <v>4.1229324324986614</v>
      </c>
      <c r="AF54" s="148">
        <v>4.0676622853005915</v>
      </c>
      <c r="AG54" s="148">
        <v>4.0138250556511963</v>
      </c>
      <c r="AH54" s="148">
        <v>3.9613731294184724</v>
      </c>
      <c r="AI54" s="148">
        <v>3.9102607872063659</v>
      </c>
      <c r="AJ54" s="148">
        <v>3.8604441181717339</v>
      </c>
      <c r="AK54" s="148">
        <v>3.811880938154264</v>
      </c>
      <c r="AL54" s="148">
        <v>3.7645307118909885</v>
      </c>
      <c r="AM54" s="148">
        <v>3.7183544790991503</v>
      </c>
      <c r="AN54" s="148">
        <v>3.6733147842226952</v>
      </c>
      <c r="AO54" s="148">
        <v>3.6293756096486787</v>
      </c>
      <c r="AP54" s="148">
        <v>3.5865023122102917</v>
      </c>
      <c r="AQ54" s="148">
        <v>3.5446615628031148</v>
      </c>
      <c r="AR54" s="148">
        <v>3.5038212889506601</v>
      </c>
      <c r="AS54" s="148">
        <v>3.4639506201641108</v>
      </c>
      <c r="AT54" s="148">
        <v>3.4250198359496924</v>
      </c>
      <c r="AU54" s="148">
        <v>3.3870003163250422</v>
      </c>
      <c r="AV54" s="148">
        <v>3.3498644947135618</v>
      </c>
      <c r="AW54" s="148">
        <v>3.3135858130928764</v>
      </c>
      <c r="AX54" s="148">
        <v>3.2781386792803024</v>
      </c>
      <c r="AY54" s="148">
        <v>3.2434984262446251</v>
      </c>
      <c r="AZ54" s="148">
        <v>3.2096412733395399</v>
      </c>
      <c r="BA54" s="148">
        <v>3.1765442893598115</v>
      </c>
      <c r="BB54" s="148">
        <v>3.1441853573266298</v>
      </c>
      <c r="BC54" s="148">
        <v>3.1125431409136928</v>
      </c>
      <c r="BD54" s="148">
        <v>3.0815970524304159</v>
      </c>
      <c r="BE54" s="148">
        <v>3.0513272222831409</v>
      </c>
      <c r="BF54" s="148">
        <v>3.0217144698395866</v>
      </c>
      <c r="BG54" s="148">
        <v>2.992740275625728</v>
      </c>
      <c r="BH54" s="148">
        <v>2.9643867547882379</v>
      </c>
      <c r="BI54" s="148">
        <v>2.9366366317590842</v>
      </c>
      <c r="BJ54" s="148">
        <v>2.909473216062425</v>
      </c>
      <c r="BK54" s="148">
        <v>2.882880379207033</v>
      </c>
      <c r="BL54" s="148">
        <v>2.8568425326105862</v>
      </c>
      <c r="BM54" s="148">
        <v>2.8313446065049996</v>
      </c>
      <c r="BN54" s="148">
        <v>2.8063720297746664</v>
      </c>
      <c r="BO54" s="148">
        <v>2.781910710682034</v>
      </c>
      <c r="BP54" s="148">
        <v>2.7579470184373545</v>
      </c>
      <c r="BQ54" s="148">
        <v>2.7344677655717033</v>
      </c>
      <c r="BR54" s="148">
        <v>2.7114601910745231</v>
      </c>
      <c r="BS54" s="148">
        <v>2.6889119442589595</v>
      </c>
      <c r="BT54" s="148">
        <v>2.6668110693201967</v>
      </c>
      <c r="BU54" s="148">
        <v>2.6451459905537638</v>
      </c>
      <c r="BV54" s="148">
        <v>2.6239054982025456</v>
      </c>
      <c r="BW54" s="148">
        <v>2.6030787349027928</v>
      </c>
      <c r="BX54" s="148">
        <v>2.5826551827009947</v>
      </c>
      <c r="BY54" s="148">
        <v>2.5626246506148798</v>
      </c>
      <c r="BZ54" s="148">
        <v>2.5429772627132197</v>
      </c>
      <c r="CA54" s="148">
        <v>2.5237034466903365</v>
      </c>
      <c r="CB54" s="148">
        <v>2.5047939229124996</v>
      </c>
      <c r="CC54" s="148">
        <v>2.4862396939144951</v>
      </c>
      <c r="CD54" s="148">
        <v>2.4680320343257787</v>
      </c>
      <c r="CE54" s="148">
        <v>2.4501624812066183</v>
      </c>
      <c r="CF54" s="148">
        <v>2.4326228247756525</v>
      </c>
      <c r="CG54" s="148">
        <v>2.4154050995111644</v>
      </c>
      <c r="CH54" s="148">
        <v>2.3985015756092869</v>
      </c>
      <c r="CI54" s="148">
        <v>2.3819047507831526</v>
      </c>
      <c r="CJ54" s="148">
        <v>2.3656073423878068</v>
      </c>
      <c r="CK54" s="148">
        <v>2.3496022798564216</v>
      </c>
      <c r="CL54" s="148">
        <v>2.3338826974340821</v>
      </c>
      <c r="CM54" s="148">
        <v>2.3184419271960484</v>
      </c>
      <c r="CN54" s="148">
        <v>2.3032734923380476</v>
      </c>
      <c r="CO54" s="148">
        <v>2.288371100726752</v>
      </c>
      <c r="CP54" s="148">
        <v>2.2737286386991529</v>
      </c>
      <c r="CQ54" s="148">
        <v>2.259340165100082</v>
      </c>
      <c r="CR54" s="148">
        <v>2.2451999055476515</v>
      </c>
      <c r="CS54" s="148">
        <v>2.2313022469168522</v>
      </c>
      <c r="CT54" s="148">
        <v>2.217641732032023</v>
      </c>
      <c r="CU54" s="148">
        <v>2.2042130545593275</v>
      </c>
      <c r="CV54" s="148">
        <v>2.1910110540908052</v>
      </c>
      <c r="CW54" s="148">
        <v>2.1780307114119246</v>
      </c>
      <c r="CX54" s="148">
        <v>2.1652671439449858</v>
      </c>
      <c r="CY54" s="148">
        <v>2.1527156013610211</v>
      </c>
      <c r="CZ54" s="148">
        <v>2.1403714613532312</v>
      </c>
      <c r="DA54" s="148">
        <v>2.1282302255652605</v>
      </c>
      <c r="DB54" s="148">
        <v>2.1162875156679739</v>
      </c>
      <c r="DC54" s="148">
        <v>2.1045390695786308</v>
      </c>
      <c r="DD54" s="148">
        <v>2.0929807378166796</v>
      </c>
      <c r="DE54" s="148">
        <v>2.0816084799906092</v>
      </c>
      <c r="DF54" s="148">
        <v>2.0704183614105833</v>
      </c>
      <c r="DG54" s="148">
        <v>2.059406549821778</v>
      </c>
      <c r="DH54" s="148">
        <v>2.0485693122536177</v>
      </c>
      <c r="DI54" s="148">
        <v>2.0379030119802626</v>
      </c>
      <c r="DJ54" s="148">
        <v>2.0274041055879524</v>
      </c>
      <c r="DK54" s="148">
        <v>2.0170691401449705</v>
      </c>
      <c r="DL54" s="148">
        <v>2.0068947504702059</v>
      </c>
      <c r="DM54" s="148">
        <v>1.996877656496431</v>
      </c>
      <c r="DN54" s="148">
        <v>1.9870146607246228</v>
      </c>
      <c r="DO54" s="148">
        <v>1.9773026457657723</v>
      </c>
      <c r="DP54" s="148">
        <v>1.9677385719668146</v>
      </c>
      <c r="DQ54" s="148">
        <v>1.9583194751174298</v>
      </c>
      <c r="DR54" s="148">
        <v>1.9490424642346214</v>
      </c>
      <c r="DS54" s="148">
        <v>1.9399047194220986</v>
      </c>
      <c r="DT54" s="148">
        <v>1.9309034898016213</v>
      </c>
      <c r="DU54" s="148">
        <v>1.9220360915135848</v>
      </c>
      <c r="DV54" s="148">
        <v>1.9132999057842301</v>
      </c>
      <c r="DW54" s="148">
        <v>1.904692377056985</v>
      </c>
      <c r="DX54" s="148">
        <v>1.8962110111855366</v>
      </c>
      <c r="DY54" s="148">
        <v>1.8878533736863343</v>
      </c>
      <c r="DZ54" s="148">
        <v>1.8796170880483287</v>
      </c>
      <c r="EA54" s="148">
        <v>1.8714998340978242</v>
      </c>
      <c r="EB54" s="148">
        <v>1.8634993464164302</v>
      </c>
      <c r="EC54" s="148">
        <v>1.8556134128101578</v>
      </c>
      <c r="ED54" s="148">
        <v>1.8478398728278047</v>
      </c>
      <c r="EE54" s="148">
        <v>1.840176616326834</v>
      </c>
      <c r="EF54" s="148">
        <v>1.8326215820850371</v>
      </c>
      <c r="EG54" s="148">
        <v>1.8251727564563223</v>
      </c>
      <c r="EH54" s="148">
        <v>1.817828172069059</v>
      </c>
      <c r="EI54" s="148">
        <v>1.8105859065654442</v>
      </c>
      <c r="EJ54" s="148">
        <v>1.8034440813804493</v>
      </c>
      <c r="EK54" s="148">
        <v>1.7964008605589252</v>
      </c>
      <c r="EL54" s="148">
        <v>1.7894544496095417</v>
      </c>
      <c r="EM54" s="148">
        <v>1.7826030943942466</v>
      </c>
      <c r="EN54" s="148">
        <v>1.7758450800520167</v>
      </c>
      <c r="EO54" s="148">
        <v>1.7691787299556969</v>
      </c>
      <c r="EP54" s="148">
        <v>1.7626024047007847</v>
      </c>
      <c r="EQ54" s="148">
        <v>1.7561145011250496</v>
      </c>
      <c r="ER54" s="148">
        <v>1.7497134513579309</v>
      </c>
      <c r="ES54" s="148">
        <v>1.74339772189869</v>
      </c>
      <c r="ET54" s="148">
        <v>1.7371658127223357</v>
      </c>
      <c r="EU54" s="148">
        <v>1.7310162564123743</v>
      </c>
      <c r="EV54" s="148">
        <v>1.7249476173194831</v>
      </c>
      <c r="EW54" s="148">
        <v>1.7189584907452216</v>
      </c>
      <c r="EX54" s="148">
        <v>1.7130475021499474</v>
      </c>
      <c r="EY54" s="148">
        <v>1.7072133063841193</v>
      </c>
      <c r="EZ54" s="148">
        <v>1.7014545869422131</v>
      </c>
      <c r="FA54" s="148">
        <v>1.6957700552384924</v>
      </c>
      <c r="FB54" s="148">
        <v>1.6901584499039164</v>
      </c>
      <c r="FC54" s="148">
        <v>1.6846185361034816</v>
      </c>
      <c r="FD54" s="148">
        <v>1.6791491048733342</v>
      </c>
      <c r="FE54" s="148">
        <v>1.6737489724769932</v>
      </c>
      <c r="FF54" s="148">
        <v>1.6684169797800781</v>
      </c>
      <c r="FG54" s="148">
        <v>1.6631519916429225</v>
      </c>
      <c r="FH54" s="148">
        <v>1.6579528963305088</v>
      </c>
      <c r="FI54" s="148">
        <v>1.652818604939156</v>
      </c>
      <c r="FJ54" s="148">
        <v>1.6477480508394295</v>
      </c>
      <c r="FK54" s="148">
        <v>1.6427401891347466</v>
      </c>
      <c r="FL54" s="148">
        <v>1.6377939961351864</v>
      </c>
      <c r="FM54" s="148">
        <v>1.6329084688460118</v>
      </c>
      <c r="FN54" s="148">
        <v>1.6280826244704447</v>
      </c>
      <c r="FO54" s="148">
        <v>1.623315499926242</v>
      </c>
      <c r="FP54" s="148">
        <v>1.6186061513756416</v>
      </c>
      <c r="FQ54" s="148">
        <v>1.6139536537682546</v>
      </c>
      <c r="FR54" s="148">
        <v>1.6093571003965068</v>
      </c>
      <c r="FS54" s="148">
        <v>1.6048156024632365</v>
      </c>
      <c r="FT54" s="148">
        <v>1.6003282886610695</v>
      </c>
      <c r="FU54" s="148">
        <v>1.595894304763215</v>
      </c>
      <c r="FV54" s="148">
        <v>1.5915128132253233</v>
      </c>
      <c r="FW54" s="148">
        <v>1.5871829927980756</v>
      </c>
      <c r="FX54" s="148">
        <v>1.5829040381501696</v>
      </c>
      <c r="FY54" s="148">
        <v>1.5786751595013913</v>
      </c>
      <c r="FZ54" s="148">
        <v>1.5744955822654652</v>
      </c>
      <c r="GA54" s="148">
        <v>1.5703645467023866</v>
      </c>
      <c r="GB54" s="148">
        <v>1.5662813075799549</v>
      </c>
      <c r="GC54" s="148">
        <v>1.5622451338442271</v>
      </c>
      <c r="GD54" s="148">
        <v>1.5582553082986279</v>
      </c>
      <c r="GE54" s="148">
        <v>1.5543111272914609</v>
      </c>
      <c r="GF54" s="148">
        <v>1.550411900411566</v>
      </c>
      <c r="GG54" s="148">
        <v>1.5465569501918885</v>
      </c>
      <c r="GH54" s="148">
        <v>1.5427456118207239</v>
      </c>
      <c r="GI54" s="148">
        <v>1.5389772328604128</v>
      </c>
      <c r="GJ54" s="148">
        <v>1.5352511729732692</v>
      </c>
      <c r="GK54" s="148">
        <v>1.5315668036545318</v>
      </c>
      <c r="GL54" s="148">
        <v>1.5279235079721332</v>
      </c>
      <c r="GM54" s="148">
        <v>1.5243206803130915</v>
      </c>
      <c r="GN54" s="148">
        <v>1.5207577261363296</v>
      </c>
      <c r="GO54" s="148">
        <v>1.5172340617317439</v>
      </c>
      <c r="GP54" s="148">
        <v>1.5137491139853365</v>
      </c>
      <c r="GQ54" s="148">
        <v>1.5103023201502415</v>
      </c>
      <c r="GR54" s="148">
        <v>1.5068931276234794</v>
      </c>
      <c r="GS54" s="148">
        <v>1.5035209937282725</v>
      </c>
      <c r="GT54" s="148">
        <v>1.5001853855017688</v>
      </c>
      <c r="GU54" s="148">
        <v>1.4968857794880182</v>
      </c>
      <c r="GV54" s="148">
        <v>1.4936216615360567</v>
      </c>
      <c r="GW54" s="148">
        <v>1.4903925266029552</v>
      </c>
      <c r="GX54" s="148">
        <v>1.4871978785616926</v>
      </c>
      <c r="GY54" s="148">
        <v>1.4840372300137215</v>
      </c>
      <c r="GZ54" s="148">
        <v>1.4809101021060942</v>
      </c>
      <c r="HA54" s="148">
        <v>1.4778160243530256</v>
      </c>
      <c r="HB54" s="148">
        <v>1.4747545344617703</v>
      </c>
      <c r="HC54" s="148">
        <v>1.4717251781626941</v>
      </c>
      <c r="HD54" s="148">
        <v>1.4687275090434255</v>
      </c>
      <c r="HE54" s="148">
        <v>1.4657610883869805</v>
      </c>
      <c r="HF54" s="148">
        <v>1.4628254850137448</v>
      </c>
      <c r="HG54" s="148">
        <v>1.4599202751272162</v>
      </c>
      <c r="HH54" s="148">
        <v>1.4570450421634034</v>
      </c>
      <c r="HI54" s="148">
        <v>1.4541993766437795</v>
      </c>
      <c r="HJ54" s="148">
        <v>1.4513828760317022</v>
      </c>
      <c r="HK54" s="148">
        <v>1.4485951445922005</v>
      </c>
      <c r="HL54" s="148">
        <v>1.4458357932550427</v>
      </c>
      <c r="HM54" s="148">
        <v>1.4431044394809989</v>
      </c>
      <c r="HN54" s="148">
        <v>1.4404007071312093</v>
      </c>
      <c r="HO54" s="148">
        <v>1.437724226339582</v>
      </c>
      <c r="HP54" s="148">
        <v>1.4350746333881366</v>
      </c>
      <c r="HQ54" s="148">
        <v>1.432451570585217</v>
      </c>
      <c r="HR54" s="148">
        <v>1.4298546861465011</v>
      </c>
      <c r="HS54" s="148">
        <v>1.4272836340787305</v>
      </c>
      <c r="HT54" s="148">
        <v>1.4247380740660915</v>
      </c>
      <c r="HU54" s="148">
        <v>1.4222176713591828</v>
      </c>
      <c r="HV54" s="148">
        <v>1.4197220966664936</v>
      </c>
      <c r="HW54" s="148">
        <v>1.4172510260483373</v>
      </c>
      <c r="HX54" s="148">
        <v>1.4148041408131726</v>
      </c>
      <c r="HY54" s="148">
        <v>1.4123811274162512</v>
      </c>
      <c r="HZ54" s="148">
        <v>1.4099816773605358</v>
      </c>
      <c r="IA54" s="148">
        <v>1.4076054870998265</v>
      </c>
      <c r="IB54" s="148">
        <v>1.4052522579440432</v>
      </c>
      <c r="IC54" s="148">
        <v>1.402921695966608</v>
      </c>
      <c r="ID54" s="148">
        <v>1.4006135119138743</v>
      </c>
      <c r="IE54" s="148">
        <v>1.3983274211165528</v>
      </c>
      <c r="IF54" s="148">
        <v>1.3960631434030826</v>
      </c>
      <c r="IG54" s="148">
        <v>1.3938204030149008</v>
      </c>
      <c r="IH54" s="148">
        <v>1.3915989285235613</v>
      </c>
      <c r="II54" s="148">
        <v>1.389398452749659</v>
      </c>
      <c r="IJ54" s="148">
        <v>1.3872187126835129</v>
      </c>
      <c r="IK54" s="148">
        <v>1.3850594494075663</v>
      </c>
      <c r="IL54" s="148">
        <v>1.3829204080204616</v>
      </c>
      <c r="IM54" s="148">
        <v>1.3808013375627461</v>
      </c>
      <c r="IN54" s="148">
        <v>1.3787019909441751</v>
      </c>
      <c r="IO54" s="148">
        <v>1.376622124872565</v>
      </c>
      <c r="IP54" s="148">
        <v>1.3745614997841669</v>
      </c>
      <c r="IQ54" s="148">
        <v>1.3725198797755183</v>
      </c>
      <c r="IR54" s="148">
        <v>1.3704970325367385</v>
      </c>
      <c r="IS54" s="148">
        <v>1.3684927292862366</v>
      </c>
      <c r="IT54" s="148">
        <v>1.3665067447067913</v>
      </c>
      <c r="IU54" s="148">
        <v>1.3645388568829768</v>
      </c>
      <c r="IV54" s="148">
        <v>1.362588847239897</v>
      </c>
      <c r="IW54" s="148">
        <v>1.3606565004832003</v>
      </c>
      <c r="IX54" s="148">
        <v>1.3587416045403446</v>
      </c>
      <c r="IY54" s="148">
        <v>1.3568439505030796</v>
      </c>
      <c r="IZ54" s="148">
        <v>1.3549633325711226</v>
      </c>
      <c r="JA54" s="148">
        <v>1.3530995479969941</v>
      </c>
      <c r="JB54" s="148">
        <v>1.3512523970319927</v>
      </c>
      <c r="JC54" s="148">
        <v>1.3494216828732755</v>
      </c>
      <c r="JD54" s="148">
        <v>1.3476072116120239</v>
      </c>
      <c r="JE54" s="148">
        <v>1.3458087921826669</v>
      </c>
      <c r="JF54" s="148">
        <v>1.344026236313137</v>
      </c>
      <c r="JG54" s="148">
        <v>1.3422593584761364</v>
      </c>
      <c r="JH54" s="148">
        <v>1.3405079758413896</v>
      </c>
      <c r="JI54" s="148">
        <v>1.3387719082288585</v>
      </c>
      <c r="JJ54" s="148">
        <v>1.3370509780629012</v>
      </c>
      <c r="JK54" s="148">
        <v>1.3353450103273476</v>
      </c>
      <c r="JL54" s="148">
        <v>1.3336538325214768</v>
      </c>
      <c r="JM54" s="148">
        <v>1.331977274616871</v>
      </c>
      <c r="JN54" s="148">
        <v>1.3303151690151296</v>
      </c>
      <c r="JO54" s="148">
        <v>1.3286673505064215</v>
      </c>
      <c r="JP54" s="148">
        <v>1.3270336562288574</v>
      </c>
      <c r="JQ54" s="148">
        <v>1.3254139256286657</v>
      </c>
      <c r="JR54" s="148">
        <v>1.323808000421149</v>
      </c>
      <c r="JS54" s="148">
        <v>1.32221572455241</v>
      </c>
      <c r="JT54" s="148">
        <v>1.320636944161826</v>
      </c>
      <c r="JU54" s="148">
        <v>1.319071507545253</v>
      </c>
      <c r="JV54" s="148">
        <v>1.3175192651189516</v>
      </c>
      <c r="JW54" s="148">
        <v>1.3159800693842068</v>
      </c>
      <c r="JX54" s="148">
        <v>1.3144537748926377</v>
      </c>
      <c r="JY54" s="148">
        <v>1.3129402382121758</v>
      </c>
      <c r="JZ54" s="148">
        <v>1.3114393178936969</v>
      </c>
      <c r="KA54" s="148">
        <v>1.3099508744382962</v>
      </c>
      <c r="KB54" s="148">
        <v>1.3084747702651875</v>
      </c>
      <c r="KC54" s="148">
        <v>1.307010869680219</v>
      </c>
      <c r="KD54" s="148">
        <v>1.3055590388449854</v>
      </c>
      <c r="KE54" s="148">
        <v>1.30411914574653</v>
      </c>
      <c r="KF54" s="148">
        <v>1.3026910601676187</v>
      </c>
      <c r="KG54" s="148">
        <v>1.301274653657577</v>
      </c>
      <c r="KH54" s="148">
        <v>1.2998697995036763</v>
      </c>
      <c r="KI54" s="148">
        <v>1.2984763727030588</v>
      </c>
      <c r="KJ54" s="148">
        <v>1.2970942499351881</v>
      </c>
      <c r="KK54" s="148">
        <v>1.2957233095348153</v>
      </c>
      <c r="KL54" s="148">
        <v>1.2943634314654495</v>
      </c>
      <c r="KM54" s="148">
        <v>1.2930144972933217</v>
      </c>
      <c r="KN54" s="148">
        <v>1.2916763901618329</v>
      </c>
      <c r="KO54" s="148">
        <v>1.2903489947664726</v>
      </c>
      <c r="KP54" s="148">
        <v>1.2890321973302035</v>
      </c>
      <c r="KQ54" s="148">
        <v>1.2877258855792968</v>
      </c>
      <c r="KR54" s="148">
        <v>1.2864299487196131</v>
      </c>
      <c r="KS54" s="148">
        <v>1.2851442774133168</v>
      </c>
      <c r="KT54" s="148">
        <v>1.2838687637560162</v>
      </c>
      <c r="KU54" s="148">
        <v>1.2826033012543208</v>
      </c>
      <c r="KV54" s="148">
        <v>1.2813477848038053</v>
      </c>
      <c r="KW54" s="148">
        <v>1.2801021106673742</v>
      </c>
      <c r="KX54" s="148">
        <v>1.2788661764540183</v>
      </c>
      <c r="KY54" s="148">
        <v>1.2776398810979519</v>
      </c>
      <c r="KZ54" s="148">
        <v>1.2764231248381288</v>
      </c>
      <c r="LA54" s="148">
        <v>1.2752158091981234</v>
      </c>
      <c r="LB54" s="148">
        <v>1.2740178369663733</v>
      </c>
      <c r="LC54" s="148">
        <v>1.2728291121767734</v>
      </c>
      <c r="LD54" s="148">
        <v>1.2716495400896184</v>
      </c>
      <c r="LE54" s="148">
        <v>1.2704790271728807</v>
      </c>
      <c r="LF54" s="148">
        <v>1.269317481083823</v>
      </c>
      <c r="LG54" s="148">
        <v>1.2681648106509336</v>
      </c>
      <c r="LH54" s="148">
        <v>1.2670209258561824</v>
      </c>
      <c r="LI54" s="148">
        <v>1.2658857378175874</v>
      </c>
      <c r="LJ54" s="148">
        <v>1.2647591587720892</v>
      </c>
      <c r="LK54" s="148">
        <v>1.263641102058723</v>
      </c>
      <c r="LL54" s="148">
        <v>1.2625314821020863</v>
      </c>
      <c r="LM54" s="148">
        <v>1.2614302143960936</v>
      </c>
      <c r="LN54" s="148">
        <v>1.2603372154880139</v>
      </c>
      <c r="LO54" s="148">
        <v>1.2592524029627854</v>
      </c>
      <c r="LP54" s="148">
        <v>1.2581756954276007</v>
      </c>
      <c r="LQ54" s="148">
        <v>1.2571070124967574</v>
      </c>
      <c r="LR54" s="148">
        <v>1.2560462747767722</v>
      </c>
      <c r="LS54" s="148">
        <v>1.254993403851747</v>
      </c>
      <c r="LT54" s="148">
        <v>1.2539483222689878</v>
      </c>
      <c r="LU54" s="148">
        <v>1.2529109535248695</v>
      </c>
      <c r="LV54" s="148">
        <v>1.2518812220509405</v>
      </c>
      <c r="LW54" s="148">
        <v>1.2508590532002644</v>
      </c>
      <c r="LX54" s="148">
        <v>1.2498443732339934</v>
      </c>
      <c r="LY54" s="148">
        <v>1.2488371093081685</v>
      </c>
      <c r="LZ54" s="148">
        <v>1.247837189460743</v>
      </c>
      <c r="MA54" s="148">
        <v>1.2468445425988239</v>
      </c>
      <c r="MB54" s="148">
        <v>1.2458590984861295</v>
      </c>
      <c r="MC54" s="148">
        <v>1.2448807877306551</v>
      </c>
      <c r="MD54" s="148">
        <v>1.2439095417725463</v>
      </c>
      <c r="ME54" s="148">
        <v>1.2429452928721734</v>
      </c>
      <c r="MF54" s="148">
        <v>1.241987974098407</v>
      </c>
      <c r="MG54" s="148">
        <v>1.2410375193170853</v>
      </c>
      <c r="MH54" s="148">
        <v>1.2400938631796741</v>
      </c>
      <c r="MI54" s="148">
        <v>1.2391569411121139</v>
      </c>
      <c r="MJ54" s="148">
        <v>1.2382266893038509</v>
      </c>
      <c r="MK54" s="148">
        <v>1.2373030446970494</v>
      </c>
      <c r="ML54" s="148">
        <v>1.2363859449759793</v>
      </c>
      <c r="MM54" s="148">
        <v>1.2354753285565794</v>
      </c>
      <c r="MN54" s="148">
        <v>1.2345711345761903</v>
      </c>
      <c r="MO54" s="148">
        <v>1.233673302883455</v>
      </c>
      <c r="MP54" s="148">
        <v>1.2327817740283833</v>
      </c>
      <c r="MQ54" s="148">
        <v>1.2318964892525783</v>
      </c>
      <c r="MR54" s="148">
        <v>1.2310173904796204</v>
      </c>
      <c r="MS54" s="148">
        <v>1.2301444203056069</v>
      </c>
      <c r="MT54" s="148">
        <v>1.2292775219898444</v>
      </c>
      <c r="MU54" s="148">
        <v>1.2284166394456899</v>
      </c>
      <c r="MV54" s="148">
        <v>1.2275617172315405</v>
      </c>
      <c r="MW54" s="148">
        <v>1.2267127005419662</v>
      </c>
      <c r="MX54" s="148">
        <v>1.2258695351989841</v>
      </c>
      <c r="MY54" s="148">
        <v>1.2250321676434723</v>
      </c>
      <c r="MZ54" s="148">
        <v>1.224200544926721</v>
      </c>
      <c r="NA54" s="148">
        <v>1.2233746147021156</v>
      </c>
      <c r="NB54" s="148">
        <v>1.2225543252169535</v>
      </c>
      <c r="NC54" s="148">
        <v>1.2217396253043891</v>
      </c>
      <c r="ND54" s="148">
        <v>1.2209304643755066</v>
      </c>
      <c r="NE54" s="148">
        <v>1.220126792411516</v>
      </c>
      <c r="NF54" s="148">
        <v>1.2193285599560728</v>
      </c>
      <c r="NG54" s="148">
        <v>1.2185357181077183</v>
      </c>
      <c r="NH54" s="148">
        <v>1.2177482185124364</v>
      </c>
      <c r="NI54" s="148">
        <v>1.2169660133563276</v>
      </c>
      <c r="NJ54" s="148">
        <v>1.2161890553583969</v>
      </c>
      <c r="NK54" s="148">
        <v>1.215417297763453</v>
      </c>
      <c r="NL54" s="148">
        <v>1.2146506943351185</v>
      </c>
      <c r="NM54" s="148">
        <v>1.2138891993489467</v>
      </c>
      <c r="NN54" s="148">
        <v>1.2131327675856463</v>
      </c>
      <c r="NO54" s="148">
        <v>1.2123813543244082</v>
      </c>
      <c r="NP54" s="148">
        <v>1.2116349153363366</v>
      </c>
      <c r="NQ54" s="148">
        <v>1.2108934068779802</v>
      </c>
      <c r="NR54" s="148">
        <v>1.2101567856849615</v>
      </c>
      <c r="NS54" s="148">
        <v>1.2094250089657042</v>
      </c>
      <c r="NT54" s="148">
        <v>1.2086980343952556</v>
      </c>
      <c r="NU54" s="148">
        <v>1.207975820109203</v>
      </c>
      <c r="NV54" s="148">
        <v>1.2072583246976829</v>
      </c>
      <c r="NW54" s="148">
        <v>1.2065455071994786</v>
      </c>
      <c r="NX54" s="148">
        <v>1.2058373270962099</v>
      </c>
      <c r="NY54" s="148">
        <v>1.2051337443066084</v>
      </c>
      <c r="NZ54" s="148">
        <v>1.2044347191808789</v>
      </c>
      <c r="OA54" s="148">
        <v>1.2037402124951457</v>
      </c>
      <c r="OB54" s="148">
        <v>1.2030501854459827</v>
      </c>
      <c r="OC54" s="148">
        <v>1.2023645996450234</v>
      </c>
      <c r="OD54" s="148">
        <v>1.201683417113653</v>
      </c>
      <c r="OE54" s="148">
        <v>1.2010066002777786</v>
      </c>
      <c r="OF54" s="148">
        <v>1.2003341119626765</v>
      </c>
      <c r="OG54" s="148">
        <v>1.1996659153879172</v>
      </c>
      <c r="OH54" s="148">
        <v>1.1990019741623643</v>
      </c>
      <c r="OI54" s="148">
        <v>1.1983422522792471</v>
      </c>
      <c r="OJ54" s="148">
        <v>1.1976867141113059</v>
      </c>
      <c r="OK54" s="148">
        <v>1.1970353244060092</v>
      </c>
      <c r="OL54" s="148">
        <v>1.1963880482808404</v>
      </c>
      <c r="OM54" s="571">
        <v>1.195744851218655</v>
      </c>
      <c r="ON54" s="571">
        <v>1.1951056990630968</v>
      </c>
      <c r="OO54" s="571">
        <v>1.1944705580140995</v>
      </c>
      <c r="OP54" s="571">
        <v>1.193839394623434</v>
      </c>
      <c r="OQ54" s="571">
        <v>1.1932121757903316</v>
      </c>
      <c r="OR54" s="571">
        <v>1.1925888687571666</v>
      </c>
      <c r="OS54" s="571">
        <v>1.1919694411052024</v>
      </c>
      <c r="OT54" s="571">
        <v>1.1913538607503988</v>
      </c>
      <c r="OU54" s="571">
        <v>1.1907420959392798</v>
      </c>
      <c r="OV54" s="571">
        <v>1.1901341152448595</v>
      </c>
      <c r="OW54" s="571">
        <v>1.1895298875626277</v>
      </c>
      <c r="OX54" s="571">
        <v>1.1889293821065934</v>
      </c>
      <c r="OY54" s="571">
        <v>1.188332568405382</v>
      </c>
      <c r="OZ54" s="571">
        <v>1.1877394162983919</v>
      </c>
      <c r="PA54" s="571">
        <v>1.1871498959320022</v>
      </c>
      <c r="PB54" s="571">
        <v>1.1865639777558366</v>
      </c>
      <c r="PC54" s="571">
        <v>1.1859816325190788</v>
      </c>
      <c r="PD54" s="571">
        <v>1.1854028312668405</v>
      </c>
      <c r="PE54" s="571">
        <v>1.1848275453365815</v>
      </c>
      <c r="PF54" s="571">
        <v>1.184255746354578</v>
      </c>
      <c r="PG54" s="571">
        <v>1.1836874062324421</v>
      </c>
      <c r="PH54" s="571">
        <v>1.1831224971636898</v>
      </c>
      <c r="PI54" s="571">
        <v>1.1825609916203574</v>
      </c>
      <c r="PJ54" s="571">
        <v>1.1820028623496639</v>
      </c>
      <c r="PK54" s="571">
        <v>1.181448082370721</v>
      </c>
      <c r="PL54" s="571">
        <v>1.1808966249712884</v>
      </c>
      <c r="PM54" s="571">
        <v>1.1803484637045747</v>
      </c>
      <c r="PN54" s="571">
        <v>1.1798035723860809</v>
      </c>
      <c r="PO54" s="571">
        <v>1.1792619250904903</v>
      </c>
      <c r="PP54" s="571">
        <v>1.1787234961485988</v>
      </c>
      <c r="PQ54" s="571">
        <v>1.1781882601442883</v>
      </c>
      <c r="PR54" s="571">
        <v>1.1776561919115431</v>
      </c>
      <c r="PS54" s="571">
        <v>1.1771272665315045</v>
      </c>
      <c r="PT54" s="571">
        <v>1.1766014593295675</v>
      </c>
      <c r="PU54" s="571">
        <v>1.1760787458725177</v>
      </c>
      <c r="PV54" s="571">
        <v>1.1755591019657055</v>
      </c>
      <c r="PW54" s="571">
        <v>1.1750425036502596</v>
      </c>
      <c r="PX54" s="571">
        <v>1.1745289272003399</v>
      </c>
      <c r="PY54" s="571">
        <v>1.1740183491204235</v>
      </c>
      <c r="PZ54" s="571">
        <v>1.1735107461426322</v>
      </c>
      <c r="QA54" s="571">
        <v>1.1730060952240937</v>
      </c>
      <c r="QB54" s="571">
        <v>1.1725043735443377</v>
      </c>
      <c r="QC54" s="571">
        <v>1.1720055585027285</v>
      </c>
      <c r="QD54" s="571">
        <v>1.1715096277159323</v>
      </c>
      <c r="QE54" s="571">
        <v>1.1710165590154158</v>
      </c>
      <c r="QF54" s="571">
        <v>1.1705263304449824</v>
      </c>
      <c r="QG54" s="571">
        <v>1.1700389202583377</v>
      </c>
      <c r="QH54" s="571">
        <v>1.1695543069166885</v>
      </c>
      <c r="QI54" s="571">
        <v>1.1690724690863759</v>
      </c>
      <c r="QJ54" s="571">
        <v>1.1685933856365351</v>
      </c>
      <c r="QK54" s="571">
        <v>1.1681170356367923</v>
      </c>
      <c r="QL54" s="571">
        <v>1.1676433983549863</v>
      </c>
      <c r="QM54" s="571">
        <v>1.1671724532549241</v>
      </c>
      <c r="QN54" s="571">
        <v>1.1667041799941642</v>
      </c>
      <c r="QO54" s="571">
        <v>1.1662385584218302</v>
      </c>
      <c r="QP54" s="571">
        <v>1.165775568576451</v>
      </c>
      <c r="QQ54" s="571">
        <v>1.1653151906838328</v>
      </c>
      <c r="QR54" s="571">
        <v>1.1648574051549556</v>
      </c>
      <c r="QS54" s="571">
        <v>1.1644021925838985</v>
      </c>
      <c r="QT54" s="571">
        <v>1.1639495337457926</v>
      </c>
      <c r="QU54" s="571">
        <v>1.1634994095947997</v>
      </c>
      <c r="QV54" s="571">
        <v>1.1630518012621176</v>
      </c>
      <c r="QW54" s="571">
        <v>1.1626066900540108</v>
      </c>
      <c r="QX54" s="571">
        <v>1.1621640574498677</v>
      </c>
      <c r="QY54" s="571">
        <v>1.1617238851002816</v>
      </c>
      <c r="QZ54" s="571">
        <v>1.1612861548251572</v>
      </c>
      <c r="RA54" s="571">
        <v>1.1608508486118414</v>
      </c>
      <c r="RB54" s="571">
        <v>1.1604179486132786</v>
      </c>
      <c r="RC54" s="571">
        <v>1.159987437146188</v>
      </c>
      <c r="RD54" s="571">
        <v>1.1595592966892661</v>
      </c>
      <c r="RE54" s="571">
        <v>1.1591335098814106</v>
      </c>
      <c r="RF54" s="571">
        <v>1.1587100595199693</v>
      </c>
      <c r="RG54" s="571">
        <v>1.1582889285590077</v>
      </c>
      <c r="RH54" s="571">
        <v>1.1578701001076019</v>
      </c>
      <c r="RI54" s="571">
        <v>1.1574535574281515</v>
      </c>
      <c r="RJ54" s="571">
        <v>1.1570392839347141</v>
      </c>
      <c r="RK54" s="571">
        <v>1.156627263191361</v>
      </c>
      <c r="RL54" s="571">
        <v>1.1562174789105542</v>
      </c>
      <c r="RM54" s="571">
        <v>1.1558099149515422</v>
      </c>
      <c r="RN54" s="571">
        <v>1.1554045553187777</v>
      </c>
      <c r="RO54" s="571">
        <v>1.1550013841603541</v>
      </c>
      <c r="RP54" s="571">
        <v>1.1546003857664626</v>
      </c>
      <c r="RQ54" s="571">
        <v>1.1542015445678668</v>
      </c>
      <c r="RR54" s="571">
        <v>1.1538048451343987</v>
      </c>
      <c r="RS54" s="571">
        <v>1.1534102721734714</v>
      </c>
      <c r="RT54" s="571">
        <v>1.1530178105286106</v>
      </c>
      <c r="RU54" s="571">
        <v>1.152627445178007</v>
      </c>
      <c r="RV54" s="571">
        <v>1.1522391612330813</v>
      </c>
      <c r="RW54" s="571">
        <v>1.1518529439370733</v>
      </c>
      <c r="RX54" s="571">
        <v>1.1514687786636424</v>
      </c>
      <c r="RY54" s="571">
        <v>1.1510866509154907</v>
      </c>
      <c r="RZ54" s="571">
        <v>1.1507065463229988</v>
      </c>
      <c r="SA54" s="571">
        <v>1.1503284506428806</v>
      </c>
      <c r="SB54" s="571">
        <v>1.149952349756854</v>
      </c>
      <c r="SC54" s="571">
        <v>1.1495782296703287</v>
      </c>
      <c r="SD54" s="571">
        <v>1.1492060765111083</v>
      </c>
      <c r="SE54" s="571">
        <v>1.1488358765281097</v>
      </c>
      <c r="SF54" s="571">
        <v>1.1484676160900973</v>
      </c>
      <c r="SG54" s="571">
        <v>1.148101281684434</v>
      </c>
      <c r="SH54" s="571">
        <v>1.1477368599158444</v>
      </c>
      <c r="SI54" s="571">
        <v>1.1473743375051968</v>
      </c>
      <c r="SJ54" s="571">
        <v>1.1470137012882966</v>
      </c>
      <c r="SK54" s="571">
        <v>1.1466549382146964</v>
      </c>
      <c r="SL54" s="571">
        <v>1.1462980353465193</v>
      </c>
      <c r="SM54" s="571">
        <v>1.1459429798572969</v>
      </c>
      <c r="SN54" s="571">
        <v>1.1455897590308215</v>
      </c>
      <c r="SO54" s="571">
        <v>1.1452383602600111</v>
      </c>
      <c r="SP54" s="571">
        <v>1.1448887710457891</v>
      </c>
      <c r="SQ54" s="571">
        <v>1.1445409789959757</v>
      </c>
      <c r="SR54" s="571">
        <v>1.1441949718241957</v>
      </c>
      <c r="SS54" s="571">
        <v>1.1438507373487956</v>
      </c>
      <c r="ST54" s="571">
        <v>1.1435082634917757</v>
      </c>
      <c r="SU54" s="571">
        <v>1.1431675382777349</v>
      </c>
      <c r="SV54" s="571">
        <v>1.142828549832827</v>
      </c>
      <c r="SW54" s="571">
        <v>1.1424912863837304</v>
      </c>
      <c r="SX54" s="571">
        <v>1.1421557362566293</v>
      </c>
      <c r="SY54" s="571">
        <v>1.1418218878762063</v>
      </c>
      <c r="SZ54" s="571">
        <v>1.1414897297646494</v>
      </c>
      <c r="TA54" s="571">
        <v>1.1411592505406669</v>
      </c>
      <c r="TB54" s="571">
        <v>1.1408304389185178</v>
      </c>
      <c r="TC54" s="571">
        <v>1.1405032837070499</v>
      </c>
      <c r="TD54" s="571">
        <v>1.1401777738087522</v>
      </c>
      <c r="TE54" s="571">
        <v>1.139853898218816</v>
      </c>
      <c r="TF54" s="571">
        <v>1.1395316460242086</v>
      </c>
      <c r="TG54" s="571">
        <v>1.1392110064027579</v>
      </c>
      <c r="TH54" s="571">
        <v>1.1388919686222447</v>
      </c>
      <c r="TI54" s="571">
        <v>1.13857452203951</v>
      </c>
      <c r="TJ54" s="571">
        <v>1.1382586560995693</v>
      </c>
      <c r="TK54" s="571">
        <v>1.1379443603347381</v>
      </c>
      <c r="TL54" s="571">
        <v>1.1376316243637679</v>
      </c>
      <c r="TM54" s="571">
        <v>1.1373204378909918</v>
      </c>
      <c r="TN54" s="571">
        <v>1.1370107907054801</v>
      </c>
      <c r="TO54" s="571">
        <v>1.136702672680205</v>
      </c>
      <c r="TP54" s="571">
        <v>1.1363960737712162</v>
      </c>
      <c r="TQ54" s="571">
        <v>1.1360909840168241</v>
      </c>
      <c r="TR54" s="571">
        <v>1.1357873935367937</v>
      </c>
      <c r="TS54" s="571">
        <v>1.1354852925315477</v>
      </c>
      <c r="TT54" s="571">
        <v>1.1351846712813778</v>
      </c>
      <c r="TU54" s="571">
        <v>1.134885520145666</v>
      </c>
      <c r="TV54" s="571">
        <v>1.1345878295621135</v>
      </c>
      <c r="TW54" s="571">
        <v>1.1342915900459791</v>
      </c>
      <c r="TX54" s="571">
        <v>1.1339967921893275</v>
      </c>
      <c r="TY54" s="571">
        <v>1.1337034266602828</v>
      </c>
      <c r="TZ54" s="571">
        <v>1.1334114842022935</v>
      </c>
      <c r="UA54" s="571">
        <v>1.133120955633405</v>
      </c>
      <c r="UB54" s="571">
        <v>1.1328318318455388</v>
      </c>
      <c r="UC54" s="571">
        <v>1.132544103803782</v>
      </c>
      <c r="UD54" s="571">
        <v>1.1322577625456831</v>
      </c>
      <c r="UE54" s="571">
        <v>1.1319727991805564</v>
      </c>
      <c r="UF54" s="571">
        <v>1.1840204161541195</v>
      </c>
      <c r="UG54" s="571">
        <v>1.1818359571548456</v>
      </c>
      <c r="UH54" s="571">
        <v>1.1797712648922527</v>
      </c>
      <c r="UI54" s="571">
        <v>1.1778254873728784</v>
      </c>
      <c r="UJ54" s="571">
        <v>1.1759977794851935</v>
      </c>
      <c r="UK54" s="571">
        <v>1.1742873029332017</v>
      </c>
      <c r="UL54" s="571">
        <v>1.1726932261718446</v>
      </c>
      <c r="UM54" s="571">
        <v>1.1712147243420006</v>
      </c>
      <c r="UN54" s="571">
        <v>1.1698509792070908</v>
      </c>
      <c r="UO54" s="571">
        <v>1.1686011790897766</v>
      </c>
      <c r="UP54" s="571">
        <v>1.1674645188097657</v>
      </c>
      <c r="UQ54" s="571">
        <v>1.1664401996222011</v>
      </c>
      <c r="UR54" s="571">
        <v>1.1655274291565334</v>
      </c>
      <c r="US54" s="571">
        <v>1.164725421356458</v>
      </c>
      <c r="UT54" s="571">
        <v>1.164033396420038</v>
      </c>
      <c r="UU54" s="571">
        <v>1.1634505807409283</v>
      </c>
      <c r="UV54" s="571">
        <v>1.1629762068501961</v>
      </c>
      <c r="UW54" s="571">
        <v>1.1626095133582197</v>
      </c>
      <c r="UX54" s="571">
        <v>1.1623497448981226</v>
      </c>
      <c r="UY54" s="571">
        <v>1.1621961520690292</v>
      </c>
      <c r="UZ54" s="571">
        <v>1.1621479913805501</v>
      </c>
      <c r="VA54" s="571">
        <v>1.1622045251973105</v>
      </c>
      <c r="VB54" s="571">
        <v>1.1623650216846855</v>
      </c>
      <c r="VC54" s="571">
        <v>1.1626287547546426</v>
      </c>
      <c r="VD54" s="571">
        <v>1.1629950040122807</v>
      </c>
      <c r="VE54" s="571">
        <v>1.1634630547032216</v>
      </c>
      <c r="VF54" s="571">
        <v>1.1640321976612569</v>
      </c>
      <c r="VG54" s="571">
        <v>1.1647017292566062</v>
      </c>
      <c r="VH54" s="571">
        <v>1.1654709513450214</v>
      </c>
      <c r="VI54" s="571">
        <v>1.1663391712169826</v>
      </c>
      <c r="VJ54" s="571">
        <v>1.1673057015478108</v>
      </c>
      <c r="VK54" s="571">
        <v>1.1683698603482284</v>
      </c>
      <c r="VL54" s="571">
        <v>1.1695309709152255</v>
      </c>
      <c r="VM54" s="571">
        <v>1.1707883617839272</v>
      </c>
      <c r="VN54" s="571">
        <v>1.1721413666794049</v>
      </c>
      <c r="VO54" s="571">
        <v>1.1735893244694822</v>
      </c>
      <c r="VP54" s="571">
        <v>1.1751315791177319</v>
      </c>
      <c r="VQ54" s="571">
        <v>1.1767674796371708</v>
      </c>
      <c r="VR54" s="571">
        <v>1.1784963800443364</v>
      </c>
      <c r="VS54" s="571">
        <v>1.180317639313877</v>
      </c>
      <c r="VT54" s="571">
        <v>1.1822306213336162</v>
      </c>
      <c r="VU54" s="571">
        <v>1.1842346948601374</v>
      </c>
      <c r="VV54" s="571">
        <v>1.1863292334748365</v>
      </c>
      <c r="VW54" s="571">
        <v>1.1885136155402947</v>
      </c>
      <c r="VX54" s="571">
        <v>1.1907872241573898</v>
      </c>
      <c r="VY54" s="571">
        <v>1.1931494471225363</v>
      </c>
      <c r="VZ54" s="571">
        <v>1.1955996768856423</v>
      </c>
      <c r="WA54" s="571">
        <v>1.1981373105083009</v>
      </c>
      <c r="WB54" s="571">
        <v>1.2007617496226644</v>
      </c>
      <c r="WC54" s="571">
        <v>1.2034724003904458</v>
      </c>
      <c r="WD54" s="571">
        <v>1.2062686734625672</v>
      </c>
      <c r="WE54" s="149">
        <v>1.209149983939156</v>
      </c>
      <c r="WF54" s="149">
        <v>1.2121157513300744</v>
      </c>
      <c r="WG54" s="149">
        <v>1.2151653995155272</v>
      </c>
      <c r="WH54" s="149">
        <v>1.2182983567074785</v>
      </c>
      <c r="WI54" s="149">
        <v>1.2215140554113049</v>
      </c>
      <c r="WJ54" s="149">
        <v>1.2248119323876594</v>
      </c>
      <c r="WK54" s="149">
        <v>1.2281914286150446</v>
      </c>
      <c r="WL54" s="149">
        <v>1.2316519892526188</v>
      </c>
      <c r="WM54" s="149">
        <v>1.2351930636033828</v>
      </c>
      <c r="WN54" s="149">
        <v>1.2388141050776973</v>
      </c>
      <c r="WO54" s="149">
        <v>1.242514571157308</v>
      </c>
      <c r="WP54" s="149">
        <v>1.2462939233596231</v>
      </c>
      <c r="WQ54" s="149">
        <v>1.2501516272024347</v>
      </c>
      <c r="WR54" s="149">
        <v>1.2540871521689425</v>
      </c>
      <c r="WS54" s="149">
        <v>1.2580999716731611</v>
      </c>
      <c r="WT54" s="149">
        <v>1.2621895630256539</v>
      </c>
      <c r="WU54" s="149">
        <v>1.2663554073996472</v>
      </c>
      <c r="WV54" s="149">
        <v>1.2705969897975429</v>
      </c>
      <c r="WW54" s="149">
        <v>1.2749137990176287</v>
      </c>
      <c r="WX54" s="149">
        <v>1.2793053276211097</v>
      </c>
      <c r="WY54" s="149">
        <v>1.2837710718998778</v>
      </c>
      <c r="WZ54" s="149">
        <v>1.2883105318439227</v>
      </c>
      <c r="XA54" s="149">
        <v>1.2929232111097129</v>
      </c>
      <c r="XB54" s="149">
        <v>1.2976086169884731</v>
      </c>
      <c r="XC54" s="149">
        <v>1.3023662603749351</v>
      </c>
      <c r="XD54" s="149">
        <v>1.3071956557366065</v>
      </c>
      <c r="XE54" s="149">
        <v>1.3120963210828442</v>
      </c>
      <c r="XF54" s="149">
        <v>1.3170677779346498</v>
      </c>
      <c r="XG54" s="149">
        <v>1.3221095512947301</v>
      </c>
      <c r="XH54" s="149">
        <v>1.3272211696177436</v>
      </c>
      <c r="XI54" s="149">
        <v>1.3324021647807172</v>
      </c>
      <c r="XJ54" s="149">
        <v>1.3376520720541052</v>
      </c>
      <c r="XK54" s="149">
        <v>1.3429704300729242</v>
      </c>
      <c r="XL54" s="149">
        <v>1.3483567808080323</v>
      </c>
      <c r="XM54" s="149">
        <v>1.3538106695380776</v>
      </c>
      <c r="XN54" s="149">
        <v>1.359331644821328</v>
      </c>
      <c r="XO54" s="149">
        <v>1.3649192584680101</v>
      </c>
      <c r="XP54" s="149">
        <v>1.3705730655128825</v>
      </c>
      <c r="XQ54" s="149">
        <v>1.3762926241880429</v>
      </c>
      <c r="XR54" s="149">
        <v>1.3820774958960271</v>
      </c>
      <c r="XS54" s="149">
        <v>1.3879272451831461</v>
      </c>
      <c r="XT54" s="149">
        <v>1.3938414397130501</v>
      </c>
      <c r="XU54" s="149">
        <v>1.3998196502407545</v>
      </c>
      <c r="XV54" s="149">
        <v>1.4058614505865883</v>
      </c>
      <c r="XW54" s="149">
        <v>1.4119664176107278</v>
      </c>
      <c r="XX54" s="149">
        <v>1.4181341311876849</v>
      </c>
      <c r="XY54" s="149">
        <v>1.4243641741812887</v>
      </c>
      <c r="XZ54" s="149">
        <v>1.4306561324198128</v>
      </c>
      <c r="YA54" s="149">
        <v>1.4370095946711885</v>
      </c>
      <c r="YB54" s="149">
        <v>1.4434241526188138</v>
      </c>
      <c r="YC54" s="149">
        <v>1.4498994008372463</v>
      </c>
      <c r="YD54" s="149">
        <v>1.4564349367682929</v>
      </c>
      <c r="YE54" s="149">
        <v>1.4630303606973456</v>
      </c>
      <c r="YF54" s="149">
        <v>1.4696852757299226</v>
      </c>
      <c r="YG54" s="149">
        <v>1.4763992877683592</v>
      </c>
      <c r="YH54" s="149">
        <v>1.4831720054887789</v>
      </c>
      <c r="YI54" s="149">
        <v>1.4900030403183919</v>
      </c>
      <c r="YJ54" s="149">
        <v>1.4968920064128213</v>
      </c>
      <c r="YK54" s="149">
        <v>1.5038385206337779</v>
      </c>
      <c r="YL54" s="149">
        <v>1.5108422025268737</v>
      </c>
      <c r="YM54" s="149">
        <v>1.5179026742996768</v>
      </c>
      <c r="YN54" s="149">
        <v>1.5250195607999544</v>
      </c>
      <c r="YO54" s="149">
        <v>1.5321924894942782</v>
      </c>
      <c r="YP54" s="149">
        <v>1.5394210904464956</v>
      </c>
      <c r="YQ54" s="149">
        <v>1.5467049962968282</v>
      </c>
      <c r="YR54" s="149">
        <v>1.554043842240727</v>
      </c>
      <c r="YS54" s="149">
        <v>1.5614372660082729</v>
      </c>
      <c r="YT54" s="149">
        <v>1.5688849078436746</v>
      </c>
      <c r="YU54" s="149">
        <v>1.5763864104848651</v>
      </c>
      <c r="YV54" s="149">
        <v>1.5839414191433221</v>
      </c>
      <c r="YW54" s="149">
        <v>1.5915495814843013</v>
      </c>
      <c r="YX54" s="149">
        <v>1.5992105476067664</v>
      </c>
      <c r="YY54" s="149">
        <v>1.6069239700241233</v>
      </c>
      <c r="YZ54" s="149">
        <v>1.6146895036445201</v>
      </c>
      <c r="ZA54" s="149">
        <v>1.6225068057519749</v>
      </c>
      <c r="ZB54" s="149">
        <v>1.6303755359869392</v>
      </c>
      <c r="ZC54" s="149">
        <v>1.6382953563277702</v>
      </c>
      <c r="ZD54" s="149">
        <v>1.6462659310718628</v>
      </c>
      <c r="ZE54" s="149">
        <v>1.6542869268172282</v>
      </c>
      <c r="ZF54" s="149">
        <v>1.6623580124440878</v>
      </c>
      <c r="ZG54" s="149">
        <v>1.6704788590966935</v>
      </c>
      <c r="ZH54" s="149">
        <v>1.6786491401654047</v>
      </c>
      <c r="ZI54" s="149">
        <v>1.6868685312687859</v>
      </c>
      <c r="ZJ54" s="149">
        <v>1.6951367102359711</v>
      </c>
      <c r="ZK54" s="149">
        <v>1.7034533570891597</v>
      </c>
      <c r="ZL54" s="149">
        <v>1.7118181540261368</v>
      </c>
      <c r="ZM54" s="149">
        <v>1.7202307854033627</v>
      </c>
      <c r="ZN54" s="149">
        <v>1.7286909377186426</v>
      </c>
      <c r="ZO54" s="149">
        <v>1.7371982995944002</v>
      </c>
      <c r="ZP54" s="149">
        <v>1.7457525617610798</v>
      </c>
      <c r="ZQ54" s="149">
        <v>1.7543534170402459</v>
      </c>
      <c r="ZR54" s="149">
        <v>1.7630005603285177</v>
      </c>
      <c r="ZS54" s="149">
        <v>1.7716936885810384</v>
      </c>
      <c r="ZT54" s="149">
        <v>1.7804325007955661</v>
      </c>
      <c r="ZU54" s="149">
        <v>1.7892166979963449</v>
      </c>
      <c r="ZV54" s="149">
        <v>1.7980459832183762</v>
      </c>
      <c r="ZW54" s="149">
        <v>1.8069200614916099</v>
      </c>
      <c r="ZX54" s="149">
        <v>1.8158386398256212</v>
      </c>
      <c r="ZY54" s="149">
        <v>1.8248014271940143</v>
      </c>
      <c r="ZZ54" s="149">
        <v>1.8338081345191704</v>
      </c>
      <c r="AAA54" s="149">
        <v>1.8428584746573193</v>
      </c>
      <c r="AAB54" s="149">
        <v>1.8519521623832738</v>
      </c>
      <c r="AAC54" s="149">
        <v>1.8610889143757845</v>
      </c>
      <c r="AAD54" s="149">
        <v>1.8702684492027863</v>
      </c>
      <c r="AAE54" s="149">
        <v>1.8794904873066969</v>
      </c>
      <c r="AAF54" s="149">
        <v>1.8887547509901133</v>
      </c>
      <c r="AAG54" s="149">
        <v>1.8980609644013917</v>
      </c>
      <c r="AAH54" s="149">
        <v>1.9074088535203835</v>
      </c>
      <c r="AAI54" s="149">
        <v>1.9167981461446573</v>
      </c>
      <c r="AAJ54" s="149">
        <v>1.9262285718751251</v>
      </c>
      <c r="AAK54" s="149">
        <v>1.9356998621025099</v>
      </c>
      <c r="AAL54" s="149">
        <v>1.9452117499937103</v>
      </c>
      <c r="AAM54" s="149">
        <v>1.9547639704778454</v>
      </c>
      <c r="AAN54" s="149">
        <v>1.9643562602332416</v>
      </c>
      <c r="AAO54" s="149">
        <v>1.9739883576738144</v>
      </c>
      <c r="AAP54" s="149">
        <v>1.9836600029358706</v>
      </c>
      <c r="AAQ54" s="149">
        <v>1.9933709378652011</v>
      </c>
      <c r="AAR54" s="149">
        <v>2.0031209060037902</v>
      </c>
      <c r="AAS54" s="149">
        <v>2.0129096525772106</v>
      </c>
      <c r="AAT54" s="149">
        <v>2.0227369244817233</v>
      </c>
      <c r="AAU54" s="149">
        <v>2.0326024702716623</v>
      </c>
      <c r="AAV54" s="149">
        <v>2.0425060401468329</v>
      </c>
      <c r="AAW54" s="149">
        <v>2.0524473859402832</v>
      </c>
      <c r="AAX54" s="149">
        <v>2.0624262611057169</v>
      </c>
      <c r="AAY54" s="149">
        <v>2.0724424207054604</v>
      </c>
      <c r="AAZ54" s="149">
        <v>2.0824956213983548</v>
      </c>
      <c r="ABA54" s="149">
        <v>2.0925856214276344</v>
      </c>
      <c r="ABB54" s="149">
        <v>2.1027121806091493</v>
      </c>
      <c r="ABC54" s="149">
        <v>2.1128750603196025</v>
      </c>
      <c r="ABD54" s="149">
        <v>2.1230740234846728</v>
      </c>
      <c r="ABE54" s="149">
        <v>2.133308834567611</v>
      </c>
      <c r="ABF54" s="149">
        <v>2.1435792595577077</v>
      </c>
      <c r="ABG54" s="149">
        <v>2.1538850659588675</v>
      </c>
      <c r="ABH54" s="149">
        <v>2.1642260227783545</v>
      </c>
      <c r="ABI54" s="149">
        <v>2.1746019005156008</v>
      </c>
      <c r="ABJ54" s="149">
        <v>2.1850124711510475</v>
      </c>
      <c r="ABK54" s="149">
        <v>2.1954575081352985</v>
      </c>
      <c r="ABL54" s="149">
        <v>2.2059367863779862</v>
      </c>
      <c r="ABM54" s="149">
        <v>2.2164500822371593</v>
      </c>
      <c r="ABN54" s="149">
        <v>2.2269971735085257</v>
      </c>
      <c r="ABO54" s="149">
        <v>2.2375778394147154</v>
      </c>
      <c r="ABP54" s="149">
        <v>2.2481918605949112</v>
      </c>
      <c r="ABQ54" s="149">
        <v>2.2588390190942462</v>
      </c>
      <c r="ABR54" s="149">
        <v>2.2695190983535447</v>
      </c>
      <c r="ABS54" s="149">
        <v>2.2802318831990149</v>
      </c>
      <c r="ABT54" s="149">
        <v>2.290977159832071</v>
      </c>
      <c r="ABU54" s="149">
        <v>2.301754715819321</v>
      </c>
      <c r="ABV54" s="149">
        <v>2.3125643400823392</v>
      </c>
      <c r="ABW54" s="149">
        <v>2.3234058228880414</v>
      </c>
      <c r="ABX54" s="149">
        <v>2.3342789558385633</v>
      </c>
      <c r="ABY54" s="149">
        <v>2.3451835318617178</v>
      </c>
      <c r="ABZ54" s="149">
        <v>2.3561193452011615</v>
      </c>
      <c r="ACA54" s="149">
        <v>2.3670861914069938</v>
      </c>
      <c r="ACB54" s="149">
        <v>2.3780838673259659</v>
      </c>
      <c r="ACC54" s="149">
        <v>2.3891121710923322</v>
      </c>
      <c r="ACD54" s="149">
        <v>2.4001709021183615</v>
      </c>
      <c r="ACE54" s="149">
        <v>2.4112598610850604</v>
      </c>
      <c r="ACF54" s="149">
        <v>2.4223788499329295</v>
      </c>
      <c r="ACG54" s="149">
        <v>2.4335276718530494</v>
      </c>
      <c r="ACH54" s="149">
        <v>2.4447061312777727</v>
      </c>
      <c r="ACI54" s="149">
        <v>2.4559140338719736</v>
      </c>
      <c r="ACJ54" s="149">
        <v>2.4671511865239779</v>
      </c>
      <c r="ACK54" s="149">
        <v>2.4784173973369796</v>
      </c>
      <c r="ACL54" s="149">
        <v>2.4897124756199744</v>
      </c>
      <c r="ACM54" s="149">
        <v>2.501036231879425</v>
      </c>
      <c r="ACN54" s="149">
        <v>2.5123884778103758</v>
      </c>
      <c r="ACO54" s="149">
        <v>2.5237690262881003</v>
      </c>
      <c r="ACP54" s="149">
        <v>2.5351776913596318</v>
      </c>
      <c r="ACQ54" s="149">
        <v>2.5466142882353147</v>
      </c>
      <c r="ACR54" s="149">
        <v>2.5580786332804344</v>
      </c>
      <c r="ACS54" s="149">
        <v>2.5695705440071706</v>
      </c>
      <c r="ACT54" s="149">
        <v>2.5810898390662018</v>
      </c>
      <c r="ACU54" s="149">
        <v>2.5926363382387194</v>
      </c>
      <c r="ACV54" s="149">
        <v>2.6042098624283341</v>
      </c>
      <c r="ACW54" s="149">
        <v>2.6158102336530575</v>
      </c>
      <c r="ACX54" s="149">
        <v>2.6274372750374724</v>
      </c>
      <c r="ACY54" s="149">
        <v>2.6390908108048201</v>
      </c>
      <c r="ACZ54" s="149">
        <v>2.6507706662692705</v>
      </c>
      <c r="ADA54" s="149">
        <v>2.6624766678281162</v>
      </c>
      <c r="ADB54" s="149">
        <v>2.6742086429541736</v>
      </c>
      <c r="ADC54" s="149">
        <v>2.6859664201882154</v>
      </c>
      <c r="ADD54" s="149">
        <v>2.6977498291312934</v>
      </c>
      <c r="ADE54" s="149">
        <v>2.7095587004374941</v>
      </c>
      <c r="ADF54" s="149">
        <v>2.7213928658062301</v>
      </c>
      <c r="ADG54" s="149">
        <v>2.7332521579751585</v>
      </c>
      <c r="ADH54" s="149">
        <v>2.7451364107128313</v>
      </c>
      <c r="ADI54" s="149">
        <v>2.7570454588112874</v>
      </c>
      <c r="ADJ54" s="149">
        <v>2.7689791380791</v>
      </c>
      <c r="ADK54" s="149">
        <v>2.7809372853340619</v>
      </c>
      <c r="ADL54" s="149">
        <v>2.7929197383963498</v>
      </c>
      <c r="ADM54" s="149">
        <v>2.8049263360812411</v>
      </c>
      <c r="ADN54" s="149">
        <v>2.8169569181924743</v>
      </c>
      <c r="ADO54" s="149">
        <v>2.8290113255151184</v>
      </c>
      <c r="ADP54" s="149">
        <v>2.8410893998088156</v>
      </c>
      <c r="ADQ54" s="149">
        <v>2.8531909838010812</v>
      </c>
      <c r="ADR54" s="149">
        <v>2.8653159211804216</v>
      </c>
      <c r="ADS54" s="149">
        <v>2.8774640565898579</v>
      </c>
      <c r="ADT54" s="149">
        <v>2.8896352356200552</v>
      </c>
      <c r="ADU54" s="149">
        <v>2.9018293048029946</v>
      </c>
      <c r="ADV54" s="149">
        <v>2.9140461116053515</v>
      </c>
      <c r="ADW54" s="572"/>
    </row>
    <row r="55" spans="1:803" x14ac:dyDescent="0.3">
      <c r="A55" s="570">
        <v>7</v>
      </c>
      <c r="B55" s="78" t="s">
        <v>185</v>
      </c>
      <c r="C55" s="148">
        <v>6.4235636693939639</v>
      </c>
      <c r="D55" s="148">
        <v>6.4170125797434494</v>
      </c>
      <c r="E55" s="148">
        <v>6.3700478178285316</v>
      </c>
      <c r="F55" s="148">
        <v>6.3083434255199062</v>
      </c>
      <c r="G55" s="148">
        <v>6.2400482726673712</v>
      </c>
      <c r="H55" s="148">
        <v>6.1686892518050698</v>
      </c>
      <c r="I55" s="148">
        <v>6.0960502414394249</v>
      </c>
      <c r="J55" s="148">
        <v>6.0231208682943898</v>
      </c>
      <c r="K55" s="148">
        <v>5.9504828592077956</v>
      </c>
      <c r="L55" s="148">
        <v>5.8784904337738988</v>
      </c>
      <c r="M55" s="148">
        <v>5.8073630753120593</v>
      </c>
      <c r="N55" s="148">
        <v>5.7372368048950655</v>
      </c>
      <c r="O55" s="148">
        <v>5.6681941451839872</v>
      </c>
      <c r="P55" s="148">
        <v>5.6002824238065809</v>
      </c>
      <c r="Q55" s="148">
        <v>5.5335253619725275</v>
      </c>
      <c r="R55" s="148">
        <v>5.4679306305297022</v>
      </c>
      <c r="S55" s="148">
        <v>5.4034948978402273</v>
      </c>
      <c r="T55" s="148">
        <v>5.3402072706641723</v>
      </c>
      <c r="U55" s="148">
        <v>5.2780516790415275</v>
      </c>
      <c r="V55" s="148">
        <v>5.2170085519645797</v>
      </c>
      <c r="W55" s="148">
        <v>5.1570560076893397</v>
      </c>
      <c r="X55" s="148">
        <v>5.0981707064084691</v>
      </c>
      <c r="Y55" s="148">
        <v>5.0403284646913127</v>
      </c>
      <c r="Z55" s="148">
        <v>4.9835046997495454</v>
      </c>
      <c r="AA55" s="148">
        <v>4.9276747508470837</v>
      </c>
      <c r="AB55" s="148">
        <v>4.8728141112075818</v>
      </c>
      <c r="AC55" s="148">
        <v>4.8188985942188527</v>
      </c>
      <c r="AD55" s="148">
        <v>4.765904451103439</v>
      </c>
      <c r="AE55" s="148">
        <v>4.7138084525630415</v>
      </c>
      <c r="AF55" s="148">
        <v>4.6625879435883997</v>
      </c>
      <c r="AG55" s="148">
        <v>4.6122208782416036</v>
      </c>
      <c r="AH55" s="148">
        <v>4.5626858394862095</v>
      </c>
      <c r="AI55" s="148">
        <v>4.513962047871809</v>
      </c>
      <c r="AJ55" s="148">
        <v>4.4660293619426108</v>
      </c>
      <c r="AK55" s="148">
        <v>4.4188682725422188</v>
      </c>
      <c r="AL55" s="148">
        <v>4.3724598926644243</v>
      </c>
      <c r="AM55" s="148">
        <v>4.3267859441060255</v>
      </c>
      <c r="AN55" s="148">
        <v>4.2818287418794121</v>
      </c>
      <c r="AO55" s="148">
        <v>4.2375711771153322</v>
      </c>
      <c r="AP55" s="148">
        <v>4.1939966990125699</v>
      </c>
      <c r="AQ55" s="148">
        <v>4.1510892962578456</v>
      </c>
      <c r="AR55" s="148">
        <v>4.1088334782365399</v>
      </c>
      <c r="AS55" s="148">
        <v>4.0672142562756113</v>
      </c>
      <c r="AT55" s="148">
        <v>4.0262171250986825</v>
      </c>
      <c r="AU55" s="148">
        <v>3.985828044625876</v>
      </c>
      <c r="AV55" s="148">
        <v>3.9460334222141298</v>
      </c>
      <c r="AW55" s="148">
        <v>3.9068200954052745</v>
      </c>
      <c r="AX55" s="148">
        <v>3.8681753152271079</v>
      </c>
      <c r="AY55" s="148">
        <v>3.8300867300756951</v>
      </c>
      <c r="AZ55" s="148">
        <v>3.7925423701940675</v>
      </c>
      <c r="BA55" s="148">
        <v>3.755530632752484</v>
      </c>
      <c r="BB55" s="148">
        <v>3.7190402675278604</v>
      </c>
      <c r="BC55" s="148">
        <v>3.6830603631742531</v>
      </c>
      <c r="BD55" s="148">
        <v>3.6475803340721082</v>
      </c>
      <c r="BE55" s="148">
        <v>3.6125899077409191</v>
      </c>
      <c r="BF55" s="148">
        <v>3.5780791127977962</v>
      </c>
      <c r="BG55" s="148">
        <v>3.5440382674430411</v>
      </c>
      <c r="BH55" s="148">
        <v>3.5104579684529229</v>
      </c>
      <c r="BI55" s="148">
        <v>3.4773290806594055</v>
      </c>
      <c r="BJ55" s="148">
        <v>3.4446427268964648</v>
      </c>
      <c r="BK55" s="148">
        <v>3.4123902783927318</v>
      </c>
      <c r="BL55" s="148">
        <v>3.3805633455905602</v>
      </c>
      <c r="BM55" s="148">
        <v>3.3491537693720157</v>
      </c>
      <c r="BN55" s="148">
        <v>3.3181536126728925</v>
      </c>
      <c r="BO55" s="148">
        <v>3.2875551524664504</v>
      </c>
      <c r="BP55" s="148">
        <v>3.257350872099261</v>
      </c>
      <c r="BQ55" s="148">
        <v>3.2275334539622467</v>
      </c>
      <c r="BR55" s="148">
        <v>3.1980957724807091</v>
      </c>
      <c r="BS55" s="148">
        <v>3.1690308874078612</v>
      </c>
      <c r="BT55" s="148">
        <v>3.1403320374071071</v>
      </c>
      <c r="BU55" s="148">
        <v>3.1119926339089732</v>
      </c>
      <c r="BV55" s="148">
        <v>3.0840062552293186</v>
      </c>
      <c r="BW55" s="148">
        <v>3.0563666409360999</v>
      </c>
      <c r="BX55" s="148">
        <v>3.0290676864525765</v>
      </c>
      <c r="BY55" s="148">
        <v>3.00210343788551</v>
      </c>
      <c r="BZ55" s="148">
        <v>2.9754680870674455</v>
      </c>
      <c r="CA55" s="148">
        <v>2.9491559668027603</v>
      </c>
      <c r="CB55" s="148">
        <v>2.9231615463076892</v>
      </c>
      <c r="CC55" s="148">
        <v>2.8974794268350363</v>
      </c>
      <c r="CD55" s="148">
        <v>2.8721043374747923</v>
      </c>
      <c r="CE55" s="148">
        <v>2.8470311311223067</v>
      </c>
      <c r="CF55" s="148">
        <v>2.822254780606126</v>
      </c>
      <c r="CG55" s="148">
        <v>2.7977703749680058</v>
      </c>
      <c r="CH55" s="148">
        <v>2.773573115888015</v>
      </c>
      <c r="CI55" s="148">
        <v>2.749658314247986</v>
      </c>
      <c r="CJ55" s="148">
        <v>2.7260213868269578</v>
      </c>
      <c r="CK55" s="148">
        <v>2.7026578531225609</v>
      </c>
      <c r="CL55" s="148">
        <v>2.6795633322926129</v>
      </c>
      <c r="CM55" s="148">
        <v>2.6567335402114951</v>
      </c>
      <c r="CN55" s="148">
        <v>2.6341642866361528</v>
      </c>
      <c r="CO55" s="148">
        <v>2.611851472476828</v>
      </c>
      <c r="CP55" s="148">
        <v>2.5897910871678849</v>
      </c>
      <c r="CQ55" s="148">
        <v>2.567979206134321</v>
      </c>
      <c r="CR55" s="148">
        <v>2.5464119883497838</v>
      </c>
      <c r="CS55" s="148">
        <v>2.525085673982109</v>
      </c>
      <c r="CT55" s="148">
        <v>2.5039965821226184</v>
      </c>
      <c r="CU55" s="148">
        <v>2.4831411085955866</v>
      </c>
      <c r="CV55" s="148">
        <v>2.4625157238444553</v>
      </c>
      <c r="CW55" s="148">
        <v>2.442116970891568</v>
      </c>
      <c r="CX55" s="148">
        <v>2.4219414633683369</v>
      </c>
      <c r="CY55" s="148">
        <v>2.4019858836128996</v>
      </c>
      <c r="CZ55" s="148">
        <v>2.3822469808324818</v>
      </c>
      <c r="DA55" s="148">
        <v>2.3627215693278063</v>
      </c>
      <c r="DB55" s="148">
        <v>2.3434065267770148</v>
      </c>
      <c r="DC55" s="148">
        <v>2.3242987925766894</v>
      </c>
      <c r="DD55" s="148">
        <v>2.3053953662376827</v>
      </c>
      <c r="DE55" s="148">
        <v>2.2866933058335581</v>
      </c>
      <c r="DF55" s="148">
        <v>2.2681897264995574</v>
      </c>
      <c r="DG55" s="148">
        <v>2.2498817989801041</v>
      </c>
      <c r="DH55" s="148">
        <v>2.2317667482229386</v>
      </c>
      <c r="DI55" s="148">
        <v>2.2138418520180774</v>
      </c>
      <c r="DJ55" s="148">
        <v>2.1961044396798606</v>
      </c>
      <c r="DK55" s="148">
        <v>2.1785518907704398</v>
      </c>
      <c r="DL55" s="148">
        <v>2.1611816338631233</v>
      </c>
      <c r="DM55" s="148">
        <v>2.1439911453440699</v>
      </c>
      <c r="DN55" s="148">
        <v>2.1269779482509015</v>
      </c>
      <c r="DO55" s="148">
        <v>2.1101396111468351</v>
      </c>
      <c r="DP55" s="148">
        <v>2.0934737470290385</v>
      </c>
      <c r="DQ55" s="148">
        <v>2.0769780122699339</v>
      </c>
      <c r="DR55" s="148">
        <v>2.0606501055902502</v>
      </c>
      <c r="DS55" s="148">
        <v>2.0444877670626678</v>
      </c>
      <c r="DT55" s="148">
        <v>2.0284887771449553</v>
      </c>
      <c r="DU55" s="148">
        <v>2.0126509557415271</v>
      </c>
      <c r="DV55" s="148">
        <v>1.9969721612924234</v>
      </c>
      <c r="DW55" s="148">
        <v>1.9814502898887381</v>
      </c>
      <c r="DX55" s="148">
        <v>1.9660832744135459</v>
      </c>
      <c r="DY55" s="148">
        <v>1.9508690837074707</v>
      </c>
      <c r="DZ55" s="148">
        <v>1.935805721758</v>
      </c>
      <c r="EA55" s="148">
        <v>1.9208912269117591</v>
      </c>
      <c r="EB55" s="148">
        <v>1.9061236711089327</v>
      </c>
      <c r="EC55" s="148">
        <v>1.8915011591390938</v>
      </c>
      <c r="ED55" s="148">
        <v>1.8770218279177042</v>
      </c>
      <c r="EE55" s="148">
        <v>1.8626838457825978</v>
      </c>
      <c r="EF55" s="148">
        <v>1.8484854118097738</v>
      </c>
      <c r="EG55" s="148">
        <v>1.8344247551478561</v>
      </c>
      <c r="EH55" s="148">
        <v>1.8205001343706049</v>
      </c>
      <c r="EI55" s="148">
        <v>1.8067098368468828</v>
      </c>
      <c r="EJ55" s="148">
        <v>1.7930521781275137</v>
      </c>
      <c r="EK55" s="148">
        <v>1.7795255013484692</v>
      </c>
      <c r="EL55" s="148">
        <v>1.7661281766498773</v>
      </c>
      <c r="EM55" s="148">
        <v>1.7528586006103239</v>
      </c>
      <c r="EN55" s="148">
        <v>1.7397151956959735</v>
      </c>
      <c r="EO55" s="148">
        <v>1.7266964097240363</v>
      </c>
      <c r="EP55" s="148">
        <v>1.7138007153401207</v>
      </c>
      <c r="EQ55" s="148">
        <v>1.7010266095090487</v>
      </c>
      <c r="ER55" s="148">
        <v>1.6883726130187047</v>
      </c>
      <c r="ES55" s="148">
        <v>1.6758372699965152</v>
      </c>
      <c r="ET55" s="148">
        <v>1.6634191474381761</v>
      </c>
      <c r="EU55" s="148">
        <v>1.6511168347482446</v>
      </c>
      <c r="EV55" s="148">
        <v>1.8108086781250019</v>
      </c>
      <c r="EW55" s="148">
        <v>1.8073257844606303</v>
      </c>
      <c r="EX55" s="148">
        <v>1.8038059922130136</v>
      </c>
      <c r="EY55" s="148">
        <v>1.8002509358888936</v>
      </c>
      <c r="EZ55" s="148">
        <v>1.7966622281861218</v>
      </c>
      <c r="FA55" s="148">
        <v>1.7930414601059084</v>
      </c>
      <c r="FB55" s="148">
        <v>1.7893902010650748</v>
      </c>
      <c r="FC55" s="148">
        <v>1.7857099990082941</v>
      </c>
      <c r="FD55" s="148">
        <v>1.7820023805203407</v>
      </c>
      <c r="FE55" s="148">
        <v>1.7782688509383382</v>
      </c>
      <c r="FF55" s="148">
        <v>1.774510894464002</v>
      </c>
      <c r="FG55" s="148">
        <v>1.7707299742758895</v>
      </c>
      <c r="FH55" s="148">
        <v>1.7669275326416467</v>
      </c>
      <c r="FI55" s="148">
        <v>1.7631049910302536</v>
      </c>
      <c r="FJ55" s="148">
        <v>1.7592637502242727</v>
      </c>
      <c r="FK55" s="148">
        <v>1.7554051904320969</v>
      </c>
      <c r="FL55" s="148">
        <v>1.7515306714001881</v>
      </c>
      <c r="FM55" s="148">
        <v>1.7476415325253332</v>
      </c>
      <c r="FN55" s="148">
        <v>1.7437390929668939</v>
      </c>
      <c r="FO55" s="148">
        <v>1.7398246517590381</v>
      </c>
      <c r="FP55" s="148">
        <v>1.7358994879230016</v>
      </c>
      <c r="FQ55" s="148">
        <v>1.7319648605793283</v>
      </c>
      <c r="FR55" s="148">
        <v>1.7280220090601175</v>
      </c>
      <c r="FS55" s="148">
        <v>1.7240721530212726</v>
      </c>
      <c r="FT55" s="148">
        <v>1.7201164925547452</v>
      </c>
      <c r="FU55" s="148">
        <v>1.7161562083007826</v>
      </c>
      <c r="FV55" s="148">
        <v>1.7121924615601776</v>
      </c>
      <c r="FW55" s="148">
        <v>1.708226394406513</v>
      </c>
      <c r="FX55" s="148">
        <v>1.7042591297984044</v>
      </c>
      <c r="FY55" s="148">
        <v>1.7002917716917563</v>
      </c>
      <c r="FZ55" s="148">
        <v>1.6963254051520007</v>
      </c>
      <c r="GA55" s="148">
        <v>1.6923610964663474</v>
      </c>
      <c r="GB55" s="148">
        <v>1.6883998932560287</v>
      </c>
      <c r="GC55" s="148">
        <v>1.6844428245885517</v>
      </c>
      <c r="GD55" s="148">
        <v>1.6804909010899367</v>
      </c>
      <c r="GE55" s="148">
        <v>1.6765451150569708</v>
      </c>
      <c r="GF55" s="148">
        <v>1.6726064405694492</v>
      </c>
      <c r="GG55" s="148">
        <v>1.6686758336024312</v>
      </c>
      <c r="GH55" s="148">
        <v>1.6647542321384763</v>
      </c>
      <c r="GI55" s="148">
        <v>1.6608425562798979</v>
      </c>
      <c r="GJ55" s="148">
        <v>1.6569417083609994</v>
      </c>
      <c r="GK55" s="148">
        <v>1.6530525730603463</v>
      </c>
      <c r="GL55" s="148">
        <v>1.6491760175129806</v>
      </c>
      <c r="GM55" s="148">
        <v>1.6453128914226895</v>
      </c>
      <c r="GN55" s="148">
        <v>1.6414640271742471</v>
      </c>
      <c r="GO55" s="148">
        <v>1.6376302399456568</v>
      </c>
      <c r="GP55" s="148">
        <v>1.6338123278204002</v>
      </c>
      <c r="GQ55" s="148">
        <v>1.6300110718996919</v>
      </c>
      <c r="GR55" s="148">
        <v>1.6262272364147063</v>
      </c>
      <c r="GS55" s="148">
        <v>1.622461568838854</v>
      </c>
      <c r="GT55" s="148">
        <v>1.6187148000000009</v>
      </c>
      <c r="GU55" s="148">
        <v>1.6149876441927256</v>
      </c>
      <c r="GV55" s="148">
        <v>1.6112807992905722</v>
      </c>
      <c r="GW55" s="148">
        <v>1.6075949468582915</v>
      </c>
      <c r="GX55" s="148">
        <v>1.6039307522640802</v>
      </c>
      <c r="GY55" s="148">
        <v>1.6002888647918461</v>
      </c>
      <c r="GZ55" s="148">
        <v>1.5966699177534331</v>
      </c>
      <c r="HA55" s="148">
        <v>1.5930745286008909</v>
      </c>
      <c r="HB55" s="148">
        <v>1.5895032990386984</v>
      </c>
      <c r="HC55" s="148">
        <v>1.5859568151360355</v>
      </c>
      <c r="HD55" s="148">
        <v>1.5824356474390013</v>
      </c>
      <c r="HE55" s="148">
        <v>1.5789403510828861</v>
      </c>
      <c r="HF55" s="148">
        <v>1.575471465904402</v>
      </c>
      <c r="HG55" s="148">
        <v>1.5720295165539502</v>
      </c>
      <c r="HH55" s="148">
        <v>1.5686150126078313</v>
      </c>
      <c r="HI55" s="148">
        <v>1.5652284486805303</v>
      </c>
      <c r="HJ55" s="148">
        <v>1.5618703045369446</v>
      </c>
      <c r="HK55" s="148">
        <v>1.5585410452046289</v>
      </c>
      <c r="HL55" s="148">
        <v>1.5552411210860513</v>
      </c>
      <c r="HM55" s="148">
        <v>1.5519709680708322</v>
      </c>
      <c r="HN55" s="148">
        <v>1.5487310076479983</v>
      </c>
      <c r="HO55" s="148">
        <v>1.5455216470182254</v>
      </c>
      <c r="HP55" s="148">
        <v>1.5423432792060772</v>
      </c>
      <c r="HQ55" s="148">
        <v>1.5391962831722685</v>
      </c>
      <c r="HR55" s="148">
        <v>1.5360810239259031</v>
      </c>
      <c r="HS55" s="148">
        <v>1.5329978526367203</v>
      </c>
      <c r="HT55" s="148">
        <v>1.5299471067473362</v>
      </c>
      <c r="HU55" s="148">
        <v>1.5269291100855096</v>
      </c>
      <c r="HV55" s="148">
        <v>1.5239441729763619</v>
      </c>
      <c r="HW55" s="148">
        <v>1.5209925923546532</v>
      </c>
      <c r="HX55" s="148">
        <v>1.5180746518770027</v>
      </c>
      <c r="HY55" s="148">
        <v>1.515190622034142</v>
      </c>
      <c r="HZ55" s="148">
        <v>1.5123407602631895</v>
      </c>
      <c r="IA55" s="148">
        <v>1.5095253110598499</v>
      </c>
      <c r="IB55" s="148">
        <v>1.5067445060906945</v>
      </c>
      <c r="IC55" s="148">
        <v>1.5039985643054048</v>
      </c>
      <c r="ID55" s="148">
        <v>1.501287692049009</v>
      </c>
      <c r="IE55" s="148">
        <v>1.4986120831741276</v>
      </c>
      <c r="IF55" s="148">
        <v>1.4959719191532383</v>
      </c>
      <c r="IG55" s="148">
        <v>1.4933673691908904</v>
      </c>
      <c r="IH55" s="148">
        <v>1.4907985903360002</v>
      </c>
      <c r="II55" s="148">
        <v>1.4882657275940432</v>
      </c>
      <c r="IJ55" s="148">
        <v>1.48576891403934</v>
      </c>
      <c r="IK55" s="148">
        <v>1.4833082709272889</v>
      </c>
      <c r="IL55" s="148">
        <v>1.4808839078066072</v>
      </c>
      <c r="IM55" s="148">
        <v>1.4784959226315912</v>
      </c>
      <c r="IN55" s="148">
        <v>1.4761444018743597</v>
      </c>
      <c r="IO55" s="148">
        <v>1.4738294206370885</v>
      </c>
      <c r="IP55" s="148">
        <v>1.4715510427642657</v>
      </c>
      <c r="IQ55" s="148">
        <v>1.4693093209549515</v>
      </c>
      <c r="IR55" s="148">
        <v>1.4671042968750001</v>
      </c>
      <c r="IS55" s="148">
        <v>1.4649360012693231</v>
      </c>
      <c r="IT55" s="148">
        <v>1.4628044540741305</v>
      </c>
      <c r="IU55" s="148">
        <v>1.4607096645291877</v>
      </c>
      <c r="IV55" s="148">
        <v>1.4586516312900377</v>
      </c>
      <c r="IW55" s="148">
        <v>1.4566303425402807</v>
      </c>
      <c r="IX55" s="148">
        <v>1.4546457761037912</v>
      </c>
      <c r="IY55" s="148">
        <v>1.4526978995569846</v>
      </c>
      <c r="IZ55" s="148">
        <v>1.4507866703410597</v>
      </c>
      <c r="JA55" s="148">
        <v>1.4489120358742344</v>
      </c>
      <c r="JB55" s="148">
        <v>1.4470739336640011</v>
      </c>
      <c r="JC55" s="148">
        <v>1.4452722914193863</v>
      </c>
      <c r="JD55" s="148">
        <v>1.4435070271631669</v>
      </c>
      <c r="JE55" s="148">
        <v>1.4417780493441492</v>
      </c>
      <c r="JF55" s="148">
        <v>1.4400852569493934</v>
      </c>
      <c r="JG55" s="148">
        <v>1.4384285396164671</v>
      </c>
      <c r="JH55" s="148">
        <v>1.4368077777457069</v>
      </c>
      <c r="JI55" s="148">
        <v>1.4352228426124258</v>
      </c>
      <c r="JJ55" s="148">
        <v>1.4336735964792113</v>
      </c>
      <c r="JK55" s="148">
        <v>1.4321598927081323</v>
      </c>
      <c r="JL55" s="148">
        <v>1.4306815758729996</v>
      </c>
      <c r="JM55" s="148">
        <v>1.4292384818716231</v>
      </c>
      <c r="JN55" s="148">
        <v>1.4278304380380338</v>
      </c>
      <c r="JO55" s="148">
        <v>1.4264572632547661</v>
      </c>
      <c r="JP55" s="148">
        <v>1.4251187680650634</v>
      </c>
      <c r="JQ55" s="148">
        <v>1.4238147547851556</v>
      </c>
      <c r="JR55" s="148">
        <v>1.4225450176164951</v>
      </c>
      <c r="JS55" s="148">
        <v>1.421309342758003</v>
      </c>
      <c r="JT55" s="148">
        <v>1.4201075085183212</v>
      </c>
      <c r="JU55" s="148">
        <v>1.4189392854280567</v>
      </c>
      <c r="JV55" s="148">
        <v>1.4178044363520041</v>
      </c>
      <c r="JW55" s="148">
        <v>1.4167027166014432</v>
      </c>
      <c r="JX55" s="148">
        <v>1.4156338740463481</v>
      </c>
      <c r="JY55" s="148">
        <v>1.4145976492276511</v>
      </c>
      <c r="JZ55" s="148">
        <v>1.413593775469459</v>
      </c>
      <c r="KA55" s="148">
        <v>1.4126219789913401</v>
      </c>
      <c r="KB55" s="148">
        <v>1.4116819790205741</v>
      </c>
      <c r="KC55" s="148">
        <v>1.410773487904325</v>
      </c>
      <c r="KD55" s="148">
        <v>1.4098962112219973</v>
      </c>
      <c r="KE55" s="148">
        <v>1.4090498478973887</v>
      </c>
      <c r="KF55" s="148">
        <v>1.4082340903109998</v>
      </c>
      <c r="KG55" s="148">
        <v>1.4074486244122431</v>
      </c>
      <c r="KH55" s="148">
        <v>1.4066931298317038</v>
      </c>
      <c r="KI55" s="148">
        <v>1.4059672799933867</v>
      </c>
      <c r="KJ55" s="148">
        <v>1.4052707422269712</v>
      </c>
      <c r="KK55" s="148">
        <v>1.4046031778800336</v>
      </c>
      <c r="KL55" s="148">
        <v>1.40396424243032</v>
      </c>
      <c r="KM55" s="148">
        <v>1.4033535855979831</v>
      </c>
      <c r="KN55" s="148">
        <v>1.4027708514578334</v>
      </c>
      <c r="KO55" s="148">
        <v>1.4022156785515532</v>
      </c>
      <c r="KP55" s="148">
        <v>1.4016876999999996</v>
      </c>
      <c r="KQ55" s="148">
        <v>1.4011865436154252</v>
      </c>
      <c r="KR55" s="148">
        <v>1.4007118320136969</v>
      </c>
      <c r="KS55" s="148">
        <v>1.4002631827265857</v>
      </c>
      <c r="KT55" s="148">
        <v>1.399840208314004</v>
      </c>
      <c r="KU55" s="148">
        <v>1.3994425164762192</v>
      </c>
      <c r="KV55" s="148">
        <v>1.3990697101661587</v>
      </c>
      <c r="KW55" s="148">
        <v>1.3987213877015865</v>
      </c>
      <c r="KX55" s="148">
        <v>1.3983971428774264</v>
      </c>
      <c r="KY55" s="148">
        <v>1.3980965650779318</v>
      </c>
      <c r="KZ55" s="148">
        <v>1.3978192393890057</v>
      </c>
      <c r="LA55" s="148">
        <v>1.3975647467103824</v>
      </c>
      <c r="LB55" s="148">
        <v>1.3973326638679255</v>
      </c>
      <c r="LC55" s="148">
        <v>1.397122563725846</v>
      </c>
      <c r="LD55" s="148">
        <v>1.3969340152989536</v>
      </c>
      <c r="LE55" s="148">
        <v>1.3967665838649097</v>
      </c>
      <c r="LF55" s="148">
        <v>1.3966198310764724</v>
      </c>
      <c r="LG55" s="148">
        <v>1.3964933150737298</v>
      </c>
      <c r="LH55" s="148">
        <v>1.3963865905963768</v>
      </c>
      <c r="LI55" s="148">
        <v>1.3962992090959352</v>
      </c>
      <c r="LJ55" s="148">
        <v>1.3962307188480061</v>
      </c>
      <c r="LK55" s="148">
        <v>1.3961806650645228</v>
      </c>
      <c r="LL55" s="148">
        <v>1.3961485900060016</v>
      </c>
      <c r="LM55" s="148">
        <v>1.3961340330937668</v>
      </c>
      <c r="LN55" s="148">
        <v>1.3961365310222296</v>
      </c>
      <c r="LO55" s="148">
        <v>1.3961556178711003</v>
      </c>
      <c r="LP55" s="148">
        <v>1.3961908252176651</v>
      </c>
      <c r="LQ55" s="148">
        <v>1.3962416822490025</v>
      </c>
      <c r="LR55" s="148">
        <v>1.3963077158742805</v>
      </c>
      <c r="LS55" s="148">
        <v>1.3963884508369571</v>
      </c>
      <c r="LT55" s="148">
        <v>1.3964834098270038</v>
      </c>
      <c r="LU55" s="148">
        <v>1.396592113593246</v>
      </c>
      <c r="LV55" s="148">
        <v>1.3967140810555168</v>
      </c>
      <c r="LW55" s="148">
        <v>1.3968488294169448</v>
      </c>
      <c r="LX55" s="148">
        <v>1.3969958742762221</v>
      </c>
      <c r="LY55" s="148">
        <v>1.3971547297397833</v>
      </c>
      <c r="LZ55" s="148">
        <v>1.3973249085341219</v>
      </c>
      <c r="MA55" s="148">
        <v>1.3975059221180333</v>
      </c>
      <c r="MB55" s="148">
        <v>1.3976972807947634</v>
      </c>
      <c r="MC55" s="148">
        <v>1.3978984938243944</v>
      </c>
      <c r="MD55" s="148">
        <v>1.3981090695359999</v>
      </c>
      <c r="ME55" s="148">
        <v>1.3983285154399407</v>
      </c>
      <c r="MF55" s="148">
        <v>1.398556338340077</v>
      </c>
      <c r="MG55" s="148">
        <v>1.3987920444459938</v>
      </c>
      <c r="MH55" s="148">
        <v>1.3990351394853313</v>
      </c>
      <c r="MI55" s="148">
        <v>1.3992851288159764</v>
      </c>
      <c r="MJ55" s="148">
        <v>1.3995415175382862</v>
      </c>
      <c r="MK55" s="148">
        <v>1.3998038106073878</v>
      </c>
      <c r="ML55" s="148">
        <v>1.400071512945388</v>
      </c>
      <c r="MM55" s="148">
        <v>1.400344129553651</v>
      </c>
      <c r="MN55" s="148">
        <v>1.4006211656250009</v>
      </c>
      <c r="MO55" s="148">
        <v>1.4009021266560318</v>
      </c>
      <c r="MP55" s="148">
        <v>1.4011865185592516</v>
      </c>
      <c r="MQ55" s="148">
        <v>1.4014738477754891</v>
      </c>
      <c r="MR55" s="148">
        <v>1.4017636213859674</v>
      </c>
      <c r="MS55" s="148">
        <v>1.4020553472246648</v>
      </c>
      <c r="MT55" s="148">
        <v>1.4023485339905299</v>
      </c>
      <c r="MU55" s="148">
        <v>1.4026426913596897</v>
      </c>
      <c r="MV55" s="148">
        <v>1.4029373300977896</v>
      </c>
      <c r="MW55" s="148">
        <v>1.4032319621721321</v>
      </c>
      <c r="MX55" s="148">
        <v>1.4035261008640099</v>
      </c>
      <c r="MY55" s="148">
        <v>1.403819260880879</v>
      </c>
      <c r="MZ55" s="148">
        <v>1.4041109584686948</v>
      </c>
      <c r="NA55" s="148">
        <v>1.4044007115240529</v>
      </c>
      <c r="NB55" s="148">
        <v>1.4046880397065262</v>
      </c>
      <c r="NC55" s="148">
        <v>1.4049724645508492</v>
      </c>
      <c r="ND55" s="148">
        <v>1.4052535095792331</v>
      </c>
      <c r="NE55" s="148">
        <v>1.4055307004135278</v>
      </c>
      <c r="NF55" s="148">
        <v>1.4058035648875382</v>
      </c>
      <c r="NG55" s="148">
        <v>1.4060716331592369</v>
      </c>
      <c r="NH55" s="148">
        <v>1.4063344378230056</v>
      </c>
      <c r="NI55" s="148">
        <v>1.4065915140219225</v>
      </c>
      <c r="NJ55" s="148">
        <v>1.4068423995599648</v>
      </c>
      <c r="NK55" s="148">
        <v>1.4070866350142639</v>
      </c>
      <c r="NL55" s="148">
        <v>1.407323763847395</v>
      </c>
      <c r="NM55" s="148">
        <v>1.4075533325195391</v>
      </c>
      <c r="NN55" s="148">
        <v>1.4077748906008321</v>
      </c>
      <c r="NO55" s="148">
        <v>1.407987990883508</v>
      </c>
      <c r="NP55" s="148">
        <v>1.4081921894942546</v>
      </c>
      <c r="NQ55" s="148">
        <v>1.4083870460063554</v>
      </c>
      <c r="NR55" s="148">
        <v>1.4085721235520037</v>
      </c>
      <c r="NS55" s="148">
        <v>1.408746988934535</v>
      </c>
      <c r="NT55" s="148">
        <v>1.4089112127406764</v>
      </c>
      <c r="NU55" s="148">
        <v>1.4090643694527554</v>
      </c>
      <c r="NV55" s="148">
        <v>1.4092060375609838</v>
      </c>
      <c r="NW55" s="148">
        <v>1.4093357996757243</v>
      </c>
      <c r="NX55" s="148">
        <v>1.4094532426397048</v>
      </c>
      <c r="NY55" s="148">
        <v>1.4095579576402262</v>
      </c>
      <c r="NZ55" s="148">
        <v>1.4096495403215155</v>
      </c>
      <c r="OA55" s="148">
        <v>1.409727590896896</v>
      </c>
      <c r="OB55" s="148">
        <v>1.4097917142610044</v>
      </c>
      <c r="OC55" s="148">
        <v>1.4098415201021322</v>
      </c>
      <c r="OD55" s="148">
        <v>1.4098766230144246</v>
      </c>
      <c r="OE55" s="148">
        <v>1.4098966426100947</v>
      </c>
      <c r="OF55" s="148">
        <v>1.4099012036316889</v>
      </c>
      <c r="OG55" s="148">
        <v>1.4098899360644257</v>
      </c>
      <c r="OH55" s="148">
        <v>1.4098624752482483</v>
      </c>
      <c r="OI55" s="148">
        <v>1.4098184619902909</v>
      </c>
      <c r="OJ55" s="148">
        <v>1.4097575426769495</v>
      </c>
      <c r="OK55" s="148">
        <v>1.4096793693862502</v>
      </c>
      <c r="OL55" s="148">
        <v>1.4095836000000119</v>
      </c>
      <c r="OM55" s="571">
        <v>1.4094698983161127</v>
      </c>
      <c r="ON55" s="571">
        <v>1.409337934160817</v>
      </c>
      <c r="OO55" s="571">
        <v>1.4091873835008872</v>
      </c>
      <c r="OP55" s="571">
        <v>1.4090179285559188</v>
      </c>
      <c r="OQ55" s="571">
        <v>1.4088292579106039</v>
      </c>
      <c r="OR55" s="571">
        <v>1.408621066626889</v>
      </c>
      <c r="OS55" s="571">
        <v>1.4083930563562905</v>
      </c>
      <c r="OT55" s="571">
        <v>1.4081449354521496</v>
      </c>
      <c r="OU55" s="571">
        <v>1.4078764190818287</v>
      </c>
      <c r="OV55" s="571">
        <v>1.4075872293390255</v>
      </c>
      <c r="OW55" s="571">
        <v>1.4072770953558837</v>
      </c>
      <c r="OX55" s="571">
        <v>1.4069457534154566</v>
      </c>
      <c r="OY55" s="571">
        <v>1.4065929470637588</v>
      </c>
      <c r="OZ55" s="571">
        <v>1.4062184272220861</v>
      </c>
      <c r="PA55" s="571">
        <v>1.4058219522992914</v>
      </c>
      <c r="PB55" s="571">
        <v>1.4054032883039831</v>
      </c>
      <c r="PC55" s="571">
        <v>1.4049622089568352</v>
      </c>
      <c r="PD55" s="571">
        <v>1.4044984958027111</v>
      </c>
      <c r="PE55" s="571">
        <v>1.4040119383230394</v>
      </c>
      <c r="PF55" s="571">
        <v>1.4035023340480137</v>
      </c>
      <c r="PG55" s="571">
        <v>1.4029694886688144</v>
      </c>
      <c r="PH55" s="571">
        <v>1.4024132161499345</v>
      </c>
      <c r="PI55" s="571">
        <v>1.4018333388412838</v>
      </c>
      <c r="PJ55" s="571">
        <v>1.4012296875905399</v>
      </c>
      <c r="PK55" s="571">
        <v>1.400602101855478</v>
      </c>
      <c r="PL55" s="571">
        <v>1.3999504298159895</v>
      </c>
      <c r="PM55" s="571">
        <v>1.3992745284864938</v>
      </c>
      <c r="PN55" s="571">
        <v>1.3985742638282179</v>
      </c>
      <c r="PO55" s="571">
        <v>1.3978495108612652</v>
      </c>
      <c r="PP55" s="571">
        <v>1.3971001537770071</v>
      </c>
      <c r="PQ55" s="571">
        <v>1.396326086050351</v>
      </c>
      <c r="PR55" s="571">
        <v>1.3955272105518386</v>
      </c>
      <c r="PS55" s="571">
        <v>1.3947034396600557</v>
      </c>
      <c r="PT55" s="571">
        <v>1.3938546953737507</v>
      </c>
      <c r="PU55" s="571">
        <v>1.3929809094241534</v>
      </c>
      <c r="PV55" s="571">
        <v>1.3920820233872604</v>
      </c>
      <c r="PW55" s="571">
        <v>1.3911579887959213</v>
      </c>
      <c r="PX55" s="571">
        <v>1.3902087672522843</v>
      </c>
      <c r="PY55" s="571">
        <v>1.3892343305399066</v>
      </c>
      <c r="PZ55" s="571">
        <v>1.388234660736007</v>
      </c>
      <c r="QA55" s="571">
        <v>1.3872097503238621</v>
      </c>
      <c r="QB55" s="571">
        <v>1.3861596023048008</v>
      </c>
      <c r="QC55" s="571">
        <v>1.3850842303107065</v>
      </c>
      <c r="QD55" s="571">
        <v>1.3839836587160619</v>
      </c>
      <c r="QE55" s="571">
        <v>1.382857922750361</v>
      </c>
      <c r="QF55" s="571">
        <v>1.3817070686102113</v>
      </c>
      <c r="QG55" s="571">
        <v>1.3805311535716811</v>
      </c>
      <c r="QH55" s="571">
        <v>1.3793302461025192</v>
      </c>
      <c r="QI55" s="571">
        <v>1.3781044259743425</v>
      </c>
      <c r="QJ55" s="571">
        <v>1.3768537843750295</v>
      </c>
      <c r="QK55" s="571">
        <v>1.3755784240207198</v>
      </c>
      <c r="QL55" s="571">
        <v>1.3742784592683819</v>
      </c>
      <c r="QM55" s="571">
        <v>1.3729540162277942</v>
      </c>
      <c r="QN55" s="571">
        <v>1.3716052328738861</v>
      </c>
      <c r="QO55" s="571">
        <v>1.3702322591590494</v>
      </c>
      <c r="QP55" s="571">
        <v>1.3688352571252445</v>
      </c>
      <c r="QQ55" s="571">
        <v>1.3674144010163758</v>
      </c>
      <c r="QR55" s="571">
        <v>1.365969877390512</v>
      </c>
      <c r="QS55" s="571">
        <v>1.3645018852320376</v>
      </c>
      <c r="QT55" s="571">
        <v>1.3630106360640255</v>
      </c>
      <c r="QU55" s="571">
        <v>1.3614963540603959</v>
      </c>
      <c r="QV55" s="571">
        <v>1.3599592761581967</v>
      </c>
      <c r="QW55" s="571">
        <v>1.3583996521699504</v>
      </c>
      <c r="QX55" s="571">
        <v>1.3568177448956504</v>
      </c>
      <c r="QY55" s="571">
        <v>1.3552138302352397</v>
      </c>
      <c r="QZ55" s="571">
        <v>1.3535881973007626</v>
      </c>
      <c r="RA55" s="571">
        <v>1.3519411485286277</v>
      </c>
      <c r="RB55" s="571">
        <v>1.3502729997918692</v>
      </c>
      <c r="RC55" s="571">
        <v>1.3485840805123246</v>
      </c>
      <c r="RD55" s="571">
        <v>1.3468747337730029</v>
      </c>
      <c r="RE55" s="571">
        <v>1.3451453164302372</v>
      </c>
      <c r="RF55" s="571">
        <v>1.3433961992258858</v>
      </c>
      <c r="RG55" s="571">
        <v>1.3416277668997765</v>
      </c>
      <c r="RH55" s="571">
        <v>1.3398404183017156</v>
      </c>
      <c r="RI55" s="571">
        <v>1.3380345665039393</v>
      </c>
      <c r="RJ55" s="571">
        <v>1.3362106389131689</v>
      </c>
      <c r="RK55" s="571">
        <v>1.3343690773830161</v>
      </c>
      <c r="RL55" s="571">
        <v>1.3325103383261592</v>
      </c>
      <c r="RM55" s="571">
        <v>1.3306348928266445</v>
      </c>
      <c r="RN55" s="571">
        <v>1.3287432267520174</v>
      </c>
      <c r="RO55" s="571">
        <v>1.3268358408656553</v>
      </c>
      <c r="RP55" s="571">
        <v>1.3249132509390122</v>
      </c>
      <c r="RQ55" s="571">
        <v>1.3229759878638525</v>
      </c>
      <c r="RR55" s="571">
        <v>1.3210245977645023</v>
      </c>
      <c r="RS55" s="571">
        <v>1.3190596421100906</v>
      </c>
      <c r="RT55" s="571">
        <v>1.3170816978268292</v>
      </c>
      <c r="RU55" s="571">
        <v>1.3150913574101466</v>
      </c>
      <c r="RV55" s="571">
        <v>1.3130892290370504</v>
      </c>
      <c r="RW55" s="571">
        <v>1.3110759366784031</v>
      </c>
      <c r="RX55" s="571">
        <v>1.3090521202109962</v>
      </c>
      <c r="RY55" s="571">
        <v>1.3070184355300611</v>
      </c>
      <c r="RZ55" s="571">
        <v>1.304975554661155</v>
      </c>
      <c r="SA55" s="571">
        <v>1.302924165872799</v>
      </c>
      <c r="SB55" s="571">
        <v>1.3008649737884248</v>
      </c>
      <c r="SC55" s="571">
        <v>1.2987986994988141</v>
      </c>
      <c r="SD55" s="571">
        <v>1.2967260806741621</v>
      </c>
      <c r="SE55" s="571">
        <v>1.2946478716765988</v>
      </c>
      <c r="SF55" s="571">
        <v>1.2925648436720785</v>
      </c>
      <c r="SG55" s="571">
        <v>1.2904777847429614</v>
      </c>
      <c r="SH55" s="571">
        <v>1.2883875000000167</v>
      </c>
      <c r="SI55" s="571">
        <v>1.2862948116948409</v>
      </c>
      <c r="SJ55" s="571">
        <v>1.2842005593319534</v>
      </c>
      <c r="SK55" s="571">
        <v>1.2821055997811861</v>
      </c>
      <c r="SL55" s="571">
        <v>1.2800108073898429</v>
      </c>
      <c r="SM55" s="571">
        <v>1.2779170740949688</v>
      </c>
      <c r="SN55" s="571">
        <v>1.2758253095356089</v>
      </c>
      <c r="SO55" s="571">
        <v>1.2737364411650169</v>
      </c>
      <c r="SP55" s="571">
        <v>1.2716514143628643</v>
      </c>
      <c r="SQ55" s="571">
        <v>1.2695711925477227</v>
      </c>
      <c r="SR55" s="571">
        <v>1.2674967572890097</v>
      </c>
      <c r="SS55" s="571">
        <v>1.2654291084193829</v>
      </c>
      <c r="ST55" s="571">
        <v>1.2633692641469878</v>
      </c>
      <c r="SU55" s="571">
        <v>1.261318261167645</v>
      </c>
      <c r="SV55" s="571">
        <v>1.2592771547771804</v>
      </c>
      <c r="SW55" s="571">
        <v>1.2572470189836835</v>
      </c>
      <c r="SX55" s="571">
        <v>1.2552289466195177</v>
      </c>
      <c r="SY55" s="571">
        <v>1.2532240494539195</v>
      </c>
      <c r="SZ55" s="571">
        <v>1.2512334583050446</v>
      </c>
      <c r="TA55" s="571">
        <v>1.2492583231521692</v>
      </c>
      <c r="TB55" s="571">
        <v>1.2472998132480271</v>
      </c>
      <c r="TC55" s="571">
        <v>1.2453591172311107</v>
      </c>
      <c r="TD55" s="571">
        <v>1.2434374432378874</v>
      </c>
      <c r="TE55" s="571">
        <v>1.241536019014795</v>
      </c>
      <c r="TF55" s="571">
        <v>1.2396560920309057</v>
      </c>
      <c r="TG55" s="571">
        <v>1.2377989295898644</v>
      </c>
      <c r="TH55" s="571">
        <v>1.2359658189423257</v>
      </c>
      <c r="TI55" s="571">
        <v>1.2341580673980062</v>
      </c>
      <c r="TJ55" s="571">
        <v>1.2323770024381631</v>
      </c>
      <c r="TK55" s="571">
        <v>1.2306239718275691</v>
      </c>
      <c r="TL55" s="571">
        <v>1.2289003437270054</v>
      </c>
      <c r="TM55" s="571">
        <v>1.2272075068054491</v>
      </c>
      <c r="TN55" s="571">
        <v>1.2255468703521757</v>
      </c>
      <c r="TO55" s="571">
        <v>1.2239198643891527</v>
      </c>
      <c r="TP55" s="571">
        <v>1.2223279397832769</v>
      </c>
      <c r="TQ55" s="571">
        <v>1.2207725683585551</v>
      </c>
      <c r="TR55" s="571">
        <v>1.2192552430083836</v>
      </c>
      <c r="TS55" s="571">
        <v>1.2177774778078501</v>
      </c>
      <c r="TT55" s="571">
        <v>1.2163408081258069</v>
      </c>
      <c r="TU55" s="571">
        <v>1.2149467907374074</v>
      </c>
      <c r="TV55" s="571">
        <v>1.2135970039360089</v>
      </c>
      <c r="TW55" s="571">
        <v>1.2122930476457725</v>
      </c>
      <c r="TX55" s="571">
        <v>1.2110365435335311</v>
      </c>
      <c r="TY55" s="571">
        <v>1.2098291351213888</v>
      </c>
      <c r="TZ55" s="571">
        <v>1.2086724878987738</v>
      </c>
      <c r="UA55" s="571">
        <v>1.2075682894347466</v>
      </c>
      <c r="UB55" s="571">
        <v>1.2065182494901308</v>
      </c>
      <c r="UC55" s="571">
        <v>1.2055241001299919</v>
      </c>
      <c r="UD55" s="571">
        <v>1.2045875958356476</v>
      </c>
      <c r="UE55" s="571">
        <v>1.2037105136170609</v>
      </c>
      <c r="UF55" s="571">
        <v>1.2344325000000005</v>
      </c>
      <c r="UG55" s="571">
        <v>1.234190713000002</v>
      </c>
      <c r="UH55" s="571">
        <v>1.2340027520000003</v>
      </c>
      <c r="UI55" s="571">
        <v>1.2338686170000024</v>
      </c>
      <c r="UJ55" s="571">
        <v>1.2337883080000012</v>
      </c>
      <c r="UK55" s="571">
        <v>1.233761825000002</v>
      </c>
      <c r="UL55" s="571">
        <v>1.2337891680000013</v>
      </c>
      <c r="UM55" s="571">
        <v>1.2338703370000026</v>
      </c>
      <c r="UN55" s="571">
        <v>1.2340053320000006</v>
      </c>
      <c r="UO55" s="571">
        <v>1.2341941530000042</v>
      </c>
      <c r="UP55" s="571">
        <v>1.2344368000000028</v>
      </c>
      <c r="UQ55" s="571">
        <v>1.2347332729999998</v>
      </c>
      <c r="UR55" s="571">
        <v>1.2350835720000024</v>
      </c>
      <c r="US55" s="571">
        <v>1.2354876969999999</v>
      </c>
      <c r="UT55" s="571">
        <v>1.2359456480000031</v>
      </c>
      <c r="UU55" s="571">
        <v>1.2364574250000011</v>
      </c>
      <c r="UV55" s="571">
        <v>1.2370230280000047</v>
      </c>
      <c r="UW55" s="571">
        <v>1.2376424570000015</v>
      </c>
      <c r="UX55" s="571">
        <v>1.2383157120000039</v>
      </c>
      <c r="UY55" s="571">
        <v>1.239042793000003</v>
      </c>
      <c r="UZ55" s="571">
        <v>1.2398237000000059</v>
      </c>
      <c r="VA55" s="571">
        <v>1.2406584330000037</v>
      </c>
      <c r="VB55" s="571">
        <v>1.2415469920000017</v>
      </c>
      <c r="VC55" s="571">
        <v>1.2424893770000036</v>
      </c>
      <c r="VD55" s="571">
        <v>1.2434855880000022</v>
      </c>
      <c r="VE55" s="571">
        <v>1.2445356250000046</v>
      </c>
      <c r="VF55" s="571">
        <v>1.2456394880000037</v>
      </c>
      <c r="VG55" s="571">
        <v>1.2467971770000048</v>
      </c>
      <c r="VH55" s="571">
        <v>1.2480086920000044</v>
      </c>
      <c r="VI55" s="571">
        <v>1.2492740330000061</v>
      </c>
      <c r="VJ55" s="571">
        <v>1.2505932000000044</v>
      </c>
      <c r="VK55" s="571">
        <v>1.2519661930000066</v>
      </c>
      <c r="VL55" s="571">
        <v>1.2533930120000054</v>
      </c>
      <c r="VM55" s="571">
        <v>1.2548736570000045</v>
      </c>
      <c r="VN55" s="571">
        <v>1.2564081280000057</v>
      </c>
      <c r="VO55" s="571">
        <v>1.2579964250000053</v>
      </c>
      <c r="VP55" s="571">
        <v>1.259638548000007</v>
      </c>
      <c r="VQ55" s="571">
        <v>1.2613344970000053</v>
      </c>
      <c r="VR55" s="571">
        <v>1.2630842720000075</v>
      </c>
      <c r="VS55" s="571">
        <v>1.2648878730000046</v>
      </c>
      <c r="VT55" s="571">
        <v>1.2667453000000073</v>
      </c>
      <c r="VU55" s="571">
        <v>1.2686565530000067</v>
      </c>
      <c r="VV55" s="571">
        <v>1.2706216320000081</v>
      </c>
      <c r="VW55" s="571">
        <v>1.272640537000008</v>
      </c>
      <c r="VX55" s="571">
        <v>1.2747132680000064</v>
      </c>
      <c r="VY55" s="571">
        <v>1.2768398250000086</v>
      </c>
      <c r="VZ55" s="571">
        <v>1.2790202080000057</v>
      </c>
      <c r="WA55" s="571">
        <v>1.2812544170000084</v>
      </c>
      <c r="WB55" s="571">
        <v>1.2835424520000078</v>
      </c>
      <c r="WC55" s="571">
        <v>1.2858843130000093</v>
      </c>
      <c r="WD55" s="571">
        <v>1.2882800000000074</v>
      </c>
      <c r="WE55" s="149">
        <v>1.290729513000004</v>
      </c>
      <c r="WF55" s="149">
        <v>1.2932328520000027</v>
      </c>
      <c r="WG55" s="149">
        <v>1.2957900169999998</v>
      </c>
      <c r="WH55" s="149">
        <v>1.2984010080000026</v>
      </c>
      <c r="WI55" s="149">
        <v>1.3010658250000002</v>
      </c>
      <c r="WJ55" s="149">
        <v>1.3037844680000017</v>
      </c>
      <c r="WK55" s="149">
        <v>1.3065569370000016</v>
      </c>
      <c r="WL55" s="149">
        <v>1.3093832320000018</v>
      </c>
      <c r="WM55" s="149">
        <v>1.3122633530000023</v>
      </c>
      <c r="WN55" s="149">
        <v>1.315197300000003</v>
      </c>
      <c r="WO55" s="149">
        <v>1.3181850730000022</v>
      </c>
      <c r="WP55" s="149">
        <v>1.3212266720000034</v>
      </c>
      <c r="WQ55" s="149">
        <v>1.3243220970000031</v>
      </c>
      <c r="WR55" s="149">
        <v>1.3274713479999996</v>
      </c>
      <c r="WS55" s="149">
        <v>1.3306744250000033</v>
      </c>
      <c r="WT55" s="149">
        <v>1.3339313280000002</v>
      </c>
      <c r="WU55" s="149">
        <v>1.3372420570000028</v>
      </c>
      <c r="WV55" s="149">
        <v>1.340606612000002</v>
      </c>
      <c r="WW55" s="149">
        <v>1.3440249930000032</v>
      </c>
      <c r="WX55" s="149">
        <v>1.3474972000000029</v>
      </c>
      <c r="WY55" s="149">
        <v>1.3510232330000029</v>
      </c>
      <c r="WZ55" s="149">
        <v>1.3546030920000014</v>
      </c>
      <c r="XA55" s="149">
        <v>1.3582367770000037</v>
      </c>
      <c r="XB55" s="149">
        <v>1.3619242880000026</v>
      </c>
      <c r="XC55" s="149">
        <v>1.3656656250000019</v>
      </c>
      <c r="XD55" s="149">
        <v>1.3694607880000031</v>
      </c>
      <c r="XE55" s="149">
        <v>1.3733097770000029</v>
      </c>
      <c r="XF55" s="149">
        <v>1.3772125920000047</v>
      </c>
      <c r="XG55" s="149">
        <v>1.3811692330000032</v>
      </c>
      <c r="XH55" s="149">
        <v>1.3851797000000055</v>
      </c>
      <c r="XI55" s="149">
        <v>1.3892439930000027</v>
      </c>
      <c r="XJ55" s="149">
        <v>1.3933621120000055</v>
      </c>
      <c r="XK55" s="149">
        <v>1.3975340570000032</v>
      </c>
      <c r="XL55" s="149">
        <v>1.401759828000003</v>
      </c>
      <c r="XM55" s="149">
        <v>1.4060394250000048</v>
      </c>
      <c r="XN55" s="149">
        <v>1.4103728480000015</v>
      </c>
      <c r="XO55" s="149">
        <v>1.4147600970000056</v>
      </c>
      <c r="XP55" s="149">
        <v>1.4192011720000028</v>
      </c>
      <c r="XQ55" s="149">
        <v>1.4236960730000039</v>
      </c>
      <c r="XR55" s="149">
        <v>1.4282448000000034</v>
      </c>
      <c r="XS55" s="149">
        <v>1.4328473530000032</v>
      </c>
      <c r="XT55" s="149">
        <v>1.4375037320000033</v>
      </c>
      <c r="XU55" s="149">
        <v>1.4422139370000018</v>
      </c>
      <c r="XV55" s="149">
        <v>1.4469779680000006</v>
      </c>
      <c r="XW55" s="149">
        <v>1.4517958250000014</v>
      </c>
      <c r="XX55" s="149">
        <v>1.4566675080000042</v>
      </c>
      <c r="XY55" s="149">
        <v>1.4615930170000038</v>
      </c>
      <c r="XZ55" s="149">
        <v>1.4665723520000036</v>
      </c>
      <c r="YA55" s="149">
        <v>1.4716055130000036</v>
      </c>
      <c r="YB55" s="149">
        <v>1.4766925000000022</v>
      </c>
      <c r="YC55" s="149">
        <v>1.4818333130000028</v>
      </c>
      <c r="YD55" s="149">
        <v>1.487027952</v>
      </c>
      <c r="YE55" s="149">
        <v>1.4922764169999994</v>
      </c>
      <c r="YF55" s="149">
        <v>1.4975787080000007</v>
      </c>
      <c r="YG55" s="149">
        <v>1.5029348250000005</v>
      </c>
      <c r="YH55" s="149">
        <v>1.5083447679999988</v>
      </c>
      <c r="YI55" s="149">
        <v>1.5138085369999974</v>
      </c>
      <c r="YJ55" s="149">
        <v>1.519326131999998</v>
      </c>
      <c r="YK55" s="149">
        <v>1.5248975529999971</v>
      </c>
      <c r="YL55" s="149">
        <v>1.5305227999999982</v>
      </c>
      <c r="YM55" s="149">
        <v>1.5362018729999978</v>
      </c>
      <c r="YN55" s="149">
        <v>1.5419347719999976</v>
      </c>
      <c r="YO55" s="149">
        <v>1.5477214969999959</v>
      </c>
      <c r="YP55" s="149">
        <v>1.5535620479999945</v>
      </c>
      <c r="YQ55" s="149">
        <v>1.5594564249999987</v>
      </c>
      <c r="YR55" s="149">
        <v>1.5654046279999978</v>
      </c>
      <c r="YS55" s="149">
        <v>1.5714066569999954</v>
      </c>
      <c r="YT55" s="149">
        <v>1.5774625119999968</v>
      </c>
      <c r="YU55" s="149">
        <v>1.5835721929999949</v>
      </c>
      <c r="YV55" s="149">
        <v>1.589735699999995</v>
      </c>
      <c r="YW55" s="149">
        <v>1.5959530329999954</v>
      </c>
      <c r="YX55" s="149">
        <v>1.6022241919999942</v>
      </c>
      <c r="YY55" s="149">
        <v>1.6085491769999951</v>
      </c>
      <c r="YZ55" s="149">
        <v>1.6149279879999945</v>
      </c>
      <c r="ZA55" s="149">
        <v>1.6213606249999923</v>
      </c>
      <c r="ZB55" s="149">
        <v>1.6278470879999922</v>
      </c>
      <c r="ZC55" s="149">
        <v>1.6343873769999906</v>
      </c>
      <c r="ZD55" s="149">
        <v>1.640981491999991</v>
      </c>
      <c r="ZE55" s="149">
        <v>1.6476294329999916</v>
      </c>
      <c r="ZF55" s="149">
        <v>1.6543311999999872</v>
      </c>
      <c r="ZG55" s="149">
        <v>1.6610867929999884</v>
      </c>
      <c r="ZH55" s="149">
        <v>1.6678962119999881</v>
      </c>
      <c r="ZI55" s="149">
        <v>1.6747594569999862</v>
      </c>
      <c r="ZJ55" s="149">
        <v>1.6816765279999846</v>
      </c>
      <c r="ZK55" s="149">
        <v>1.6886474249999903</v>
      </c>
      <c r="ZL55" s="149">
        <v>1.6956721479999892</v>
      </c>
      <c r="ZM55" s="149">
        <v>1.7027506969999884</v>
      </c>
      <c r="ZN55" s="149">
        <v>1.7098830719999878</v>
      </c>
      <c r="ZO55" s="149">
        <v>1.7170692729999857</v>
      </c>
      <c r="ZP55" s="149">
        <v>1.7243092999999874</v>
      </c>
      <c r="ZQ55" s="149">
        <v>1.7316031529999858</v>
      </c>
      <c r="ZR55" s="149">
        <v>1.7389508319999845</v>
      </c>
      <c r="ZS55" s="149">
        <v>1.7463523369999834</v>
      </c>
      <c r="ZT55" s="149">
        <v>1.7538076679999826</v>
      </c>
      <c r="ZU55" s="149">
        <v>1.761316824999982</v>
      </c>
      <c r="ZV55" s="149">
        <v>1.7688798079999817</v>
      </c>
      <c r="ZW55" s="149">
        <v>1.7764966169999816</v>
      </c>
      <c r="ZX55" s="149">
        <v>1.7841672519999801</v>
      </c>
      <c r="ZY55" s="149">
        <v>1.7918917129999787</v>
      </c>
      <c r="ZZ55" s="149">
        <v>1.7996699999999777</v>
      </c>
      <c r="AAA55" s="149">
        <v>1.8928350932036864</v>
      </c>
      <c r="AAB55" s="149">
        <v>1.9020646671121746</v>
      </c>
      <c r="AAC55" s="149">
        <v>1.9113380939625344</v>
      </c>
      <c r="AAD55" s="149">
        <v>1.9206550872924346</v>
      </c>
      <c r="AAE55" s="149">
        <v>1.9300153625473619</v>
      </c>
      <c r="AAF55" s="149">
        <v>1.9394186370659128</v>
      </c>
      <c r="AAG55" s="149">
        <v>1.9488646300653265</v>
      </c>
      <c r="AAH55" s="149">
        <v>1.9583530626267596</v>
      </c>
      <c r="AAI55" s="149">
        <v>1.9678836576813517</v>
      </c>
      <c r="AAJ55" s="149">
        <v>1.9774561399956774</v>
      </c>
      <c r="AAK55" s="149">
        <v>1.9870702361578765</v>
      </c>
      <c r="AAL55" s="149">
        <v>1.996725674563713</v>
      </c>
      <c r="AAM55" s="149">
        <v>2.006422185402613</v>
      </c>
      <c r="AAN55" s="149">
        <v>2.0161595006441289</v>
      </c>
      <c r="AAO55" s="149">
        <v>2.0259373540242436</v>
      </c>
      <c r="AAP55" s="149">
        <v>2.0357554810320124</v>
      </c>
      <c r="AAQ55" s="149">
        <v>2.0456136188962368</v>
      </c>
      <c r="AAR55" s="149">
        <v>2.055511506572028</v>
      </c>
      <c r="AAS55" s="149">
        <v>2.065448884728049</v>
      </c>
      <c r="AAT55" s="149">
        <v>2.0754254957332563</v>
      </c>
      <c r="AAU55" s="149">
        <v>2.0854410836441275</v>
      </c>
      <c r="AAV55" s="149">
        <v>2.0954953941919285</v>
      </c>
      <c r="AAW55" s="149">
        <v>2.1055881747700518</v>
      </c>
      <c r="AAX55" s="149">
        <v>2.115719174421379</v>
      </c>
      <c r="AAY55" s="149">
        <v>2.125888143826014</v>
      </c>
      <c r="AAZ55" s="149">
        <v>2.1360948352888123</v>
      </c>
      <c r="ABA55" s="149">
        <v>2.1463390027273803</v>
      </c>
      <c r="ABB55" s="149">
        <v>2.1566204016596338</v>
      </c>
      <c r="ABC55" s="149">
        <v>2.1669387891922192</v>
      </c>
      <c r="ABD55" s="149">
        <v>2.1772939240082394</v>
      </c>
      <c r="ABE55" s="149">
        <v>2.1876855663557002</v>
      </c>
      <c r="ABF55" s="149">
        <v>2.1981134780356442</v>
      </c>
      <c r="ABG55" s="149">
        <v>2.2085774223907748</v>
      </c>
      <c r="ABH55" s="149">
        <v>2.2190771642938039</v>
      </c>
      <c r="ABI55" s="149">
        <v>2.2296124701360895</v>
      </c>
      <c r="ABJ55" s="149">
        <v>2.2401831078163639</v>
      </c>
      <c r="ABK55" s="149">
        <v>2.2507888467296056</v>
      </c>
      <c r="ABL55" s="149">
        <v>2.2614294577557672</v>
      </c>
      <c r="ABM55" s="149">
        <v>2.2721047132489396</v>
      </c>
      <c r="ABN55" s="149">
        <v>2.2828143870263915</v>
      </c>
      <c r="ABO55" s="149">
        <v>2.2935582543577233</v>
      </c>
      <c r="ABP55" s="149">
        <v>2.304336091954184</v>
      </c>
      <c r="ABQ55" s="149">
        <v>2.3151476779580555</v>
      </c>
      <c r="ABR55" s="149">
        <v>2.3259927919319878</v>
      </c>
      <c r="ABS55" s="149">
        <v>2.3368712148487916</v>
      </c>
      <c r="ABT55" s="149">
        <v>2.3477827290807269</v>
      </c>
      <c r="ABU55" s="149">
        <v>2.3587271183896483</v>
      </c>
      <c r="ABV55" s="149">
        <v>2.3697041679164386</v>
      </c>
      <c r="ABW55" s="149">
        <v>2.3807136641711644</v>
      </c>
      <c r="ABX55" s="149">
        <v>2.3917553950229511</v>
      </c>
      <c r="ABY55" s="149">
        <v>2.4028291496900103</v>
      </c>
      <c r="ABZ55" s="149">
        <v>2.4139347187299833</v>
      </c>
      <c r="ACA55" s="149">
        <v>2.4250718940299514</v>
      </c>
      <c r="ACB55" s="149">
        <v>2.4362404687968784</v>
      </c>
      <c r="ACC55" s="149">
        <v>2.4474402375480331</v>
      </c>
      <c r="ACD55" s="149">
        <v>2.458670996101386</v>
      </c>
      <c r="ACE55" s="149">
        <v>2.4699325415662692</v>
      </c>
      <c r="ACF55" s="149">
        <v>2.4812246723338447</v>
      </c>
      <c r="ACG55" s="149">
        <v>2.4925471880681265</v>
      </c>
      <c r="ACH55" s="149">
        <v>2.5038998896964486</v>
      </c>
      <c r="ACI55" s="149">
        <v>2.5152825794005729</v>
      </c>
      <c r="ACJ55" s="149">
        <v>2.5266950606074587</v>
      </c>
      <c r="ACK55" s="149">
        <v>2.5381371379805309</v>
      </c>
      <c r="ACL55" s="149">
        <v>2.549608617410474</v>
      </c>
      <c r="ACM55" s="149">
        <v>2.5611093060066921</v>
      </c>
      <c r="ACN55" s="149">
        <v>2.5726390120883806</v>
      </c>
      <c r="ACO55" s="149">
        <v>2.5841975451758437</v>
      </c>
      <c r="ACP55" s="149">
        <v>2.5957847159820417</v>
      </c>
      <c r="ACQ55" s="149">
        <v>2.6074003364039555</v>
      </c>
      <c r="ACR55" s="149">
        <v>2.6190442195140164</v>
      </c>
      <c r="ACS55" s="149">
        <v>2.6307161795518965</v>
      </c>
      <c r="ACT55" s="149">
        <v>2.6424160319160563</v>
      </c>
      <c r="ACU55" s="149">
        <v>2.6541435931555917</v>
      </c>
      <c r="ACV55" s="149">
        <v>2.6658986809619059</v>
      </c>
      <c r="ACW55" s="149">
        <v>2.677681114160773</v>
      </c>
      <c r="ACX55" s="149">
        <v>2.6894907127040746</v>
      </c>
      <c r="ACY55" s="149">
        <v>2.7013272976619263</v>
      </c>
      <c r="ACZ55" s="149">
        <v>2.713190691214777</v>
      </c>
      <c r="ADA55" s="149">
        <v>2.7250807166455004</v>
      </c>
      <c r="ADB55" s="149">
        <v>2.7369971983315615</v>
      </c>
      <c r="ADC55" s="149">
        <v>2.7489399617374133</v>
      </c>
      <c r="ADD55" s="149">
        <v>2.760908833406674</v>
      </c>
      <c r="ADE55" s="149">
        <v>2.7729036409546559</v>
      </c>
      <c r="ADF55" s="149">
        <v>2.7849242130606591</v>
      </c>
      <c r="ADG55" s="149">
        <v>2.7969703794606744</v>
      </c>
      <c r="ADH55" s="149">
        <v>2.8090419709399335</v>
      </c>
      <c r="ADI55" s="149">
        <v>2.8211388193253164</v>
      </c>
      <c r="ADJ55" s="149">
        <v>2.8332607574783992</v>
      </c>
      <c r="ADK55" s="149">
        <v>2.8454076192878652</v>
      </c>
      <c r="ADL55" s="149">
        <v>2.8575792396626483</v>
      </c>
      <c r="ADM55" s="149">
        <v>2.8697754545245147</v>
      </c>
      <c r="ADN55" s="149">
        <v>2.88199610080121</v>
      </c>
      <c r="ADO55" s="149">
        <v>2.8942410164193149</v>
      </c>
      <c r="ADP55" s="149">
        <v>2.9065100402973698</v>
      </c>
      <c r="ADQ55" s="149">
        <v>2.9188030123388735</v>
      </c>
      <c r="ADR55" s="149">
        <v>2.9311197734255607</v>
      </c>
      <c r="ADS55" s="149">
        <v>2.9434601654105776</v>
      </c>
      <c r="ADT55" s="149">
        <v>2.9558240311116606</v>
      </c>
      <c r="ADU55" s="149">
        <v>2.9682112143044783</v>
      </c>
      <c r="ADV55" s="149">
        <v>2.9806215597161696</v>
      </c>
      <c r="ADW55" s="572"/>
    </row>
    <row r="56" spans="1:803" x14ac:dyDescent="0.3">
      <c r="B56" s="86" t="s">
        <v>186</v>
      </c>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c r="LT56" s="84"/>
      <c r="LU56" s="84"/>
      <c r="LV56" s="84"/>
      <c r="LW56" s="84"/>
      <c r="LX56" s="84"/>
      <c r="LY56" s="84"/>
      <c r="LZ56" s="84"/>
      <c r="MA56" s="84"/>
      <c r="MB56" s="84"/>
      <c r="MC56" s="84"/>
      <c r="MD56" s="84"/>
      <c r="ME56" s="84"/>
      <c r="MF56" s="84"/>
      <c r="MG56" s="84"/>
      <c r="MH56" s="84"/>
      <c r="MI56" s="84"/>
      <c r="MJ56" s="84"/>
      <c r="MK56" s="84"/>
      <c r="ML56" s="84"/>
      <c r="MM56" s="84"/>
      <c r="MN56" s="84"/>
      <c r="MO56" s="84"/>
      <c r="MP56" s="84"/>
      <c r="MQ56" s="84"/>
      <c r="MR56" s="84"/>
      <c r="MS56" s="84"/>
      <c r="MT56" s="84"/>
      <c r="MU56" s="84"/>
      <c r="MV56" s="84"/>
      <c r="MW56" s="84"/>
      <c r="MX56" s="84"/>
      <c r="MY56" s="84"/>
      <c r="MZ56" s="84"/>
      <c r="NA56" s="84"/>
      <c r="NB56" s="84"/>
      <c r="NC56" s="84"/>
      <c r="ND56" s="84"/>
      <c r="NE56" s="84"/>
      <c r="NF56" s="84"/>
      <c r="NG56" s="84"/>
      <c r="NH56" s="84"/>
      <c r="NI56" s="84"/>
      <c r="NJ56" s="84"/>
      <c r="NK56" s="84"/>
      <c r="NL56" s="84"/>
      <c r="NM56" s="84"/>
      <c r="NN56" s="84"/>
      <c r="NO56" s="84"/>
      <c r="NP56" s="84"/>
      <c r="NQ56" s="84"/>
      <c r="NR56" s="84"/>
      <c r="NS56" s="84"/>
      <c r="NT56" s="84"/>
      <c r="NU56" s="84"/>
      <c r="NV56" s="84"/>
      <c r="NW56" s="84"/>
      <c r="NX56" s="84"/>
      <c r="NY56" s="84"/>
      <c r="NZ56" s="84"/>
      <c r="OA56" s="84"/>
      <c r="OB56" s="84"/>
      <c r="OC56" s="84"/>
      <c r="OD56" s="84"/>
      <c r="OE56" s="84"/>
      <c r="OF56" s="84"/>
      <c r="OG56" s="84"/>
      <c r="OH56" s="84"/>
      <c r="OI56" s="84"/>
      <c r="OJ56" s="84"/>
      <c r="OK56" s="84"/>
      <c r="OL56" s="84"/>
      <c r="OM56" s="576"/>
      <c r="ON56" s="576"/>
      <c r="OO56" s="576"/>
      <c r="OP56" s="576"/>
      <c r="OQ56" s="576"/>
      <c r="OR56" s="576"/>
      <c r="OS56" s="576"/>
      <c r="OT56" s="576"/>
      <c r="OU56" s="576"/>
      <c r="OV56" s="576"/>
      <c r="OW56" s="576"/>
      <c r="OX56" s="576"/>
      <c r="OY56" s="576"/>
      <c r="OZ56" s="576"/>
      <c r="PA56" s="576"/>
      <c r="PB56" s="576"/>
      <c r="PC56" s="576"/>
      <c r="PD56" s="576"/>
      <c r="PE56" s="576"/>
      <c r="PF56" s="576"/>
      <c r="PG56" s="576"/>
      <c r="PH56" s="576"/>
      <c r="PI56" s="576"/>
      <c r="PJ56" s="576"/>
      <c r="PK56" s="576"/>
      <c r="PL56" s="576"/>
      <c r="PM56" s="576"/>
      <c r="PN56" s="576"/>
      <c r="PO56" s="576"/>
      <c r="PP56" s="576"/>
      <c r="PQ56" s="576"/>
      <c r="PR56" s="576"/>
      <c r="PS56" s="576"/>
      <c r="PT56" s="576"/>
      <c r="PU56" s="576"/>
      <c r="PV56" s="576"/>
      <c r="PW56" s="576"/>
      <c r="PX56" s="576"/>
      <c r="PY56" s="576"/>
      <c r="PZ56" s="576"/>
      <c r="QA56" s="576"/>
      <c r="QB56" s="576"/>
      <c r="QC56" s="576"/>
      <c r="QD56" s="576"/>
      <c r="QE56" s="576"/>
      <c r="QF56" s="576"/>
      <c r="QG56" s="576"/>
      <c r="QH56" s="576"/>
      <c r="QI56" s="576"/>
      <c r="QJ56" s="576"/>
      <c r="QK56" s="576"/>
      <c r="QL56" s="576"/>
      <c r="QM56" s="576"/>
      <c r="QN56" s="576"/>
      <c r="QO56" s="576"/>
      <c r="QP56" s="576"/>
      <c r="QQ56" s="576"/>
      <c r="QR56" s="576"/>
      <c r="QS56" s="576"/>
      <c r="QT56" s="576"/>
      <c r="QU56" s="576"/>
      <c r="QV56" s="576"/>
      <c r="QW56" s="576"/>
      <c r="QX56" s="576"/>
      <c r="QY56" s="576"/>
      <c r="QZ56" s="576"/>
      <c r="RA56" s="576"/>
      <c r="RB56" s="576"/>
      <c r="RC56" s="576"/>
      <c r="RD56" s="576"/>
      <c r="RE56" s="576"/>
      <c r="RF56" s="576"/>
      <c r="RG56" s="576"/>
      <c r="RH56" s="576"/>
      <c r="RI56" s="576"/>
      <c r="RJ56" s="576"/>
      <c r="RK56" s="576"/>
      <c r="RL56" s="576"/>
      <c r="RM56" s="576"/>
      <c r="RN56" s="576"/>
      <c r="RO56" s="576"/>
      <c r="RP56" s="576"/>
      <c r="RQ56" s="576"/>
      <c r="RR56" s="576"/>
      <c r="RS56" s="576"/>
      <c r="RT56" s="576"/>
      <c r="RU56" s="576"/>
      <c r="RV56" s="576"/>
      <c r="RW56" s="576"/>
      <c r="RX56" s="576"/>
      <c r="RY56" s="576"/>
      <c r="RZ56" s="576"/>
      <c r="SA56" s="576"/>
      <c r="SB56" s="576"/>
      <c r="SC56" s="576"/>
      <c r="SD56" s="576"/>
      <c r="SE56" s="576"/>
      <c r="SF56" s="576"/>
      <c r="SG56" s="576"/>
      <c r="SH56" s="576"/>
      <c r="SI56" s="576"/>
      <c r="SJ56" s="576"/>
      <c r="SK56" s="576"/>
      <c r="SL56" s="576"/>
      <c r="SM56" s="576"/>
      <c r="SN56" s="576"/>
      <c r="SO56" s="576"/>
      <c r="SP56" s="576"/>
      <c r="SQ56" s="576"/>
      <c r="SR56" s="576"/>
      <c r="SS56" s="576"/>
      <c r="ST56" s="576"/>
      <c r="SU56" s="576"/>
      <c r="SV56" s="576"/>
      <c r="SW56" s="576"/>
      <c r="SX56" s="576"/>
      <c r="SY56" s="576"/>
      <c r="SZ56" s="576"/>
      <c r="TA56" s="576"/>
      <c r="TB56" s="576"/>
      <c r="TC56" s="576"/>
      <c r="TD56" s="576"/>
      <c r="TE56" s="576"/>
      <c r="TF56" s="576"/>
      <c r="TG56" s="576"/>
      <c r="TH56" s="576"/>
      <c r="TI56" s="576"/>
      <c r="TJ56" s="576"/>
      <c r="TK56" s="576"/>
      <c r="TL56" s="576"/>
      <c r="TM56" s="576"/>
      <c r="TN56" s="576"/>
      <c r="TO56" s="576"/>
      <c r="TP56" s="576"/>
      <c r="TQ56" s="576"/>
      <c r="TR56" s="576"/>
      <c r="TS56" s="576"/>
      <c r="TT56" s="576"/>
      <c r="TU56" s="576"/>
      <c r="TV56" s="576"/>
      <c r="TW56" s="576"/>
      <c r="TX56" s="576"/>
      <c r="TY56" s="576"/>
      <c r="TZ56" s="576"/>
      <c r="UA56" s="576"/>
      <c r="UB56" s="576"/>
      <c r="UC56" s="576"/>
      <c r="UD56" s="576"/>
      <c r="UE56" s="576"/>
      <c r="UF56" s="576"/>
      <c r="UG56" s="576"/>
      <c r="UH56" s="576"/>
      <c r="UI56" s="576"/>
      <c r="UJ56" s="576"/>
      <c r="UK56" s="576"/>
      <c r="UL56" s="576"/>
      <c r="UM56" s="576"/>
      <c r="UN56" s="576"/>
      <c r="UO56" s="576"/>
      <c r="UP56" s="576"/>
      <c r="UQ56" s="576"/>
      <c r="UR56" s="576"/>
      <c r="US56" s="576"/>
      <c r="UT56" s="576"/>
      <c r="UU56" s="576"/>
      <c r="UV56" s="576"/>
      <c r="UW56" s="576"/>
      <c r="UX56" s="576"/>
      <c r="UY56" s="576"/>
      <c r="UZ56" s="576"/>
      <c r="VA56" s="576"/>
      <c r="VB56" s="576"/>
      <c r="VC56" s="576"/>
      <c r="VD56" s="576"/>
      <c r="VE56" s="576"/>
      <c r="VF56" s="576"/>
      <c r="VG56" s="576"/>
      <c r="VH56" s="576"/>
      <c r="VI56" s="576"/>
      <c r="VJ56" s="576"/>
      <c r="VK56" s="576"/>
      <c r="VL56" s="576"/>
      <c r="VM56" s="576"/>
      <c r="VN56" s="576"/>
      <c r="VO56" s="576"/>
      <c r="VP56" s="576"/>
      <c r="VQ56" s="576"/>
      <c r="VR56" s="576"/>
      <c r="VS56" s="576"/>
      <c r="VT56" s="576"/>
      <c r="VU56" s="576"/>
      <c r="VV56" s="576"/>
      <c r="VW56" s="576"/>
      <c r="VX56" s="576"/>
      <c r="VY56" s="576"/>
      <c r="VZ56" s="576"/>
      <c r="WA56" s="576"/>
      <c r="WB56" s="576"/>
      <c r="WC56" s="576"/>
      <c r="WD56" s="576"/>
      <c r="WE56" s="85"/>
      <c r="WF56" s="85"/>
      <c r="WG56" s="85"/>
      <c r="WH56" s="85"/>
      <c r="WI56" s="85"/>
      <c r="WJ56" s="85"/>
      <c r="WK56" s="85"/>
      <c r="WL56" s="85"/>
      <c r="WM56" s="85"/>
      <c r="WN56" s="85"/>
      <c r="WO56" s="85"/>
      <c r="WP56" s="85"/>
      <c r="WQ56" s="85"/>
      <c r="WR56" s="85"/>
      <c r="WS56" s="85"/>
      <c r="WT56" s="85"/>
      <c r="WU56" s="85"/>
      <c r="WV56" s="85"/>
      <c r="WW56" s="85"/>
      <c r="WX56" s="85"/>
      <c r="WY56" s="85"/>
      <c r="WZ56" s="85"/>
      <c r="XA56" s="85"/>
      <c r="XB56" s="85"/>
      <c r="XC56" s="85"/>
      <c r="XD56" s="85"/>
      <c r="XE56" s="85"/>
      <c r="XF56" s="85"/>
      <c r="XG56" s="85"/>
      <c r="XH56" s="85"/>
      <c r="XI56" s="85"/>
      <c r="XJ56" s="85"/>
      <c r="XK56" s="85"/>
      <c r="XL56" s="85"/>
      <c r="XM56" s="85"/>
      <c r="XN56" s="85"/>
      <c r="XO56" s="85"/>
      <c r="XP56" s="85"/>
      <c r="XQ56" s="85"/>
      <c r="XR56" s="85"/>
      <c r="XS56" s="85"/>
      <c r="XT56" s="85"/>
      <c r="XU56" s="85"/>
      <c r="XV56" s="85"/>
      <c r="XW56" s="85"/>
      <c r="XX56" s="85"/>
      <c r="XY56" s="85"/>
      <c r="XZ56" s="85"/>
      <c r="YA56" s="85"/>
      <c r="YB56" s="85"/>
      <c r="YC56" s="85"/>
      <c r="YD56" s="85"/>
      <c r="YE56" s="85"/>
      <c r="YF56" s="85"/>
      <c r="YG56" s="85"/>
      <c r="YH56" s="85"/>
      <c r="YI56" s="85"/>
      <c r="YJ56" s="85"/>
      <c r="YK56" s="85"/>
      <c r="YL56" s="85"/>
      <c r="YM56" s="85"/>
      <c r="YN56" s="85"/>
      <c r="YO56" s="85"/>
      <c r="YP56" s="85"/>
      <c r="YQ56" s="85"/>
      <c r="YR56" s="85"/>
      <c r="YS56" s="85"/>
      <c r="YT56" s="85"/>
      <c r="YU56" s="85"/>
      <c r="YV56" s="85"/>
      <c r="YW56" s="85"/>
      <c r="YX56" s="85"/>
      <c r="YY56" s="85"/>
      <c r="YZ56" s="85"/>
      <c r="ZA56" s="85"/>
      <c r="ZB56" s="85"/>
      <c r="ZC56" s="85"/>
      <c r="ZD56" s="85"/>
      <c r="ZE56" s="85"/>
      <c r="ZF56" s="85"/>
      <c r="ZG56" s="85"/>
      <c r="ZH56" s="85"/>
      <c r="ZI56" s="85"/>
      <c r="ZJ56" s="85"/>
      <c r="ZK56" s="85"/>
      <c r="ZL56" s="85"/>
      <c r="ZM56" s="85"/>
      <c r="ZN56" s="85"/>
      <c r="ZO56" s="85"/>
      <c r="ZP56" s="85"/>
      <c r="ZQ56" s="85"/>
      <c r="ZR56" s="85"/>
      <c r="ZS56" s="85"/>
      <c r="ZT56" s="85"/>
      <c r="ZU56" s="85"/>
      <c r="ZV56" s="85"/>
      <c r="ZW56" s="85"/>
      <c r="ZX56" s="85"/>
      <c r="ZY56" s="85"/>
      <c r="ZZ56" s="85"/>
      <c r="AAA56" s="85"/>
      <c r="AAB56" s="85"/>
      <c r="AAC56" s="85"/>
      <c r="AAD56" s="85"/>
      <c r="AAE56" s="85"/>
      <c r="AAF56" s="85"/>
      <c r="AAG56" s="85"/>
      <c r="AAH56" s="85"/>
      <c r="AAI56" s="85"/>
      <c r="AAJ56" s="85"/>
      <c r="AAK56" s="85"/>
      <c r="AAL56" s="85"/>
      <c r="AAM56" s="85"/>
      <c r="AAN56" s="85"/>
      <c r="AAO56" s="85"/>
      <c r="AAP56" s="85"/>
      <c r="AAQ56" s="85"/>
      <c r="AAR56" s="85"/>
      <c r="AAS56" s="85"/>
      <c r="AAT56" s="85"/>
      <c r="AAU56" s="85"/>
      <c r="AAV56" s="85"/>
      <c r="AAW56" s="85"/>
      <c r="AAX56" s="85"/>
      <c r="AAY56" s="85"/>
      <c r="AAZ56" s="85"/>
      <c r="ABA56" s="85"/>
      <c r="ABB56" s="85"/>
      <c r="ABC56" s="85"/>
      <c r="ABD56" s="85"/>
      <c r="ABE56" s="85"/>
      <c r="ABF56" s="85"/>
      <c r="ABG56" s="85"/>
      <c r="ABH56" s="85"/>
      <c r="ABI56" s="85"/>
      <c r="ABJ56" s="85"/>
      <c r="ABK56" s="85"/>
      <c r="ABL56" s="85"/>
      <c r="ABM56" s="85"/>
      <c r="ABN56" s="85"/>
      <c r="ABO56" s="85"/>
      <c r="ABP56" s="85"/>
      <c r="ABQ56" s="85"/>
      <c r="ABR56" s="85"/>
      <c r="ABS56" s="85"/>
      <c r="ABT56" s="85"/>
      <c r="ABU56" s="85"/>
      <c r="ABV56" s="85"/>
      <c r="ABW56" s="85"/>
      <c r="ABX56" s="85"/>
      <c r="ABY56" s="85"/>
      <c r="ABZ56" s="85"/>
      <c r="ACA56" s="85"/>
      <c r="ACB56" s="85"/>
      <c r="ACC56" s="85"/>
      <c r="ACD56" s="85"/>
      <c r="ACE56" s="85"/>
      <c r="ACF56" s="85"/>
      <c r="ACG56" s="85"/>
      <c r="ACH56" s="85"/>
      <c r="ACI56" s="85"/>
      <c r="ACJ56" s="85"/>
      <c r="ACK56" s="85"/>
      <c r="ACL56" s="85"/>
      <c r="ACM56" s="85"/>
      <c r="ACN56" s="85"/>
      <c r="ACO56" s="85"/>
      <c r="ACP56" s="85"/>
      <c r="ACQ56" s="85"/>
      <c r="ACR56" s="85"/>
      <c r="ACS56" s="85"/>
      <c r="ACT56" s="85"/>
      <c r="ACU56" s="85"/>
      <c r="ACV56" s="85"/>
      <c r="ACW56" s="85"/>
      <c r="ACX56" s="85"/>
      <c r="ACY56" s="85"/>
      <c r="ACZ56" s="85"/>
      <c r="ADA56" s="85"/>
      <c r="ADB56" s="85"/>
      <c r="ADC56" s="85"/>
      <c r="ADD56" s="85"/>
      <c r="ADE56" s="85"/>
      <c r="ADF56" s="85"/>
      <c r="ADG56" s="85"/>
      <c r="ADH56" s="85"/>
      <c r="ADI56" s="85"/>
      <c r="ADJ56" s="85"/>
      <c r="ADK56" s="85"/>
      <c r="ADL56" s="85"/>
      <c r="ADM56" s="85"/>
      <c r="ADN56" s="85"/>
      <c r="ADO56" s="85"/>
      <c r="ADP56" s="85"/>
      <c r="ADQ56" s="85"/>
      <c r="ADR56" s="85"/>
      <c r="ADS56" s="85"/>
      <c r="ADT56" s="85"/>
      <c r="ADU56" s="85"/>
      <c r="ADV56" s="85"/>
      <c r="ADW56" s="577"/>
    </row>
    <row r="57" spans="1:803" x14ac:dyDescent="0.3">
      <c r="B57" s="46"/>
      <c r="C57" s="46"/>
      <c r="D57" s="46"/>
      <c r="E57" s="46"/>
      <c r="F57" s="46"/>
      <c r="G57" s="46"/>
      <c r="H57" s="46"/>
      <c r="I57" s="46"/>
      <c r="J57" s="46"/>
      <c r="K57" s="46"/>
      <c r="L57" s="46"/>
      <c r="M57" s="46"/>
      <c r="N57" s="46"/>
      <c r="O57" s="46"/>
      <c r="P57" s="46"/>
      <c r="Q57" s="46"/>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6"/>
      <c r="CZ57" s="46"/>
      <c r="DA57" s="46"/>
      <c r="DB57" s="46"/>
      <c r="DC57" s="46"/>
      <c r="DD57" s="46"/>
      <c r="DE57" s="46"/>
      <c r="DF57" s="46"/>
      <c r="DG57" s="46"/>
      <c r="DH57" s="46"/>
      <c r="DI57" s="46"/>
      <c r="DJ57" s="46"/>
      <c r="DK57" s="46"/>
      <c r="DL57" s="46"/>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6"/>
      <c r="KR57" s="46"/>
      <c r="KS57" s="46"/>
      <c r="KT57" s="46"/>
      <c r="KU57" s="46"/>
      <c r="KV57" s="46"/>
      <c r="KW57" s="46"/>
      <c r="KX57" s="46"/>
      <c r="KY57" s="46"/>
      <c r="KZ57" s="46"/>
      <c r="LA57" s="46"/>
      <c r="LB57" s="46"/>
      <c r="LC57" s="46"/>
      <c r="LD57" s="46"/>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PB57" s="574"/>
      <c r="PC57" s="574"/>
      <c r="PD57" s="574"/>
      <c r="PE57" s="574"/>
      <c r="PF57" s="574"/>
      <c r="PG57" s="574"/>
      <c r="PH57" s="574"/>
      <c r="PI57" s="574"/>
      <c r="PJ57" s="574"/>
      <c r="PK57" s="574"/>
      <c r="PL57" s="574"/>
      <c r="PM57" s="574"/>
      <c r="PN57" s="574"/>
      <c r="PO57" s="574"/>
      <c r="PP57" s="574"/>
      <c r="PQ57" s="574"/>
      <c r="PR57" s="574"/>
      <c r="PS57" s="574"/>
      <c r="PT57" s="574"/>
      <c r="PU57" s="574"/>
      <c r="PV57" s="574"/>
      <c r="PW57" s="574"/>
      <c r="PX57" s="574"/>
      <c r="PY57" s="574"/>
      <c r="PZ57" s="574"/>
      <c r="QA57" s="574"/>
      <c r="QB57" s="574"/>
      <c r="QC57" s="574"/>
      <c r="QD57" s="574"/>
      <c r="QE57" s="574"/>
      <c r="QF57" s="574"/>
      <c r="QG57" s="574"/>
      <c r="QH57" s="574"/>
      <c r="QI57" s="574"/>
      <c r="QJ57" s="574"/>
      <c r="QK57" s="574"/>
      <c r="QL57" s="574"/>
      <c r="QM57" s="574"/>
      <c r="QN57" s="574"/>
      <c r="QO57" s="574"/>
      <c r="QP57" s="574"/>
      <c r="QQ57" s="574"/>
      <c r="QR57" s="574"/>
      <c r="QS57" s="574"/>
      <c r="QT57" s="574"/>
      <c r="QU57" s="574"/>
      <c r="QV57" s="574"/>
      <c r="QW57" s="574"/>
      <c r="QX57" s="574"/>
      <c r="QY57" s="574"/>
      <c r="QZ57" s="574"/>
      <c r="RA57" s="574"/>
      <c r="RB57" s="574"/>
      <c r="RC57" s="574"/>
      <c r="RD57" s="574"/>
      <c r="RE57" s="574"/>
      <c r="RF57" s="574"/>
      <c r="RG57" s="574"/>
      <c r="RH57" s="574"/>
      <c r="RI57" s="574"/>
      <c r="RJ57" s="574"/>
      <c r="RK57" s="574"/>
      <c r="RL57" s="574"/>
      <c r="RM57" s="574"/>
      <c r="RN57" s="574"/>
      <c r="RO57" s="574"/>
      <c r="RP57" s="574"/>
      <c r="RQ57" s="574"/>
      <c r="RR57" s="574"/>
      <c r="RS57" s="574"/>
      <c r="RT57" s="574"/>
      <c r="RU57" s="574"/>
      <c r="RV57" s="574"/>
      <c r="RW57" s="574"/>
      <c r="RX57" s="574"/>
      <c r="RY57" s="574"/>
      <c r="RZ57" s="574"/>
      <c r="SA57" s="574"/>
      <c r="SB57" s="574"/>
      <c r="SC57" s="574"/>
      <c r="SD57" s="574"/>
      <c r="SE57" s="574"/>
      <c r="SF57" s="574"/>
      <c r="SG57" s="574"/>
      <c r="SH57" s="574"/>
      <c r="SI57" s="574"/>
      <c r="SJ57" s="574"/>
      <c r="SK57" s="574"/>
      <c r="SL57" s="574"/>
      <c r="SM57" s="574"/>
      <c r="SN57" s="574"/>
      <c r="SO57" s="574"/>
      <c r="SP57" s="574"/>
      <c r="SQ57" s="574"/>
      <c r="SR57" s="574"/>
      <c r="SS57" s="574"/>
      <c r="ST57" s="574"/>
      <c r="SU57" s="574"/>
      <c r="SV57" s="574"/>
      <c r="SW57" s="574"/>
      <c r="SX57" s="574"/>
      <c r="SY57" s="574"/>
      <c r="SZ57" s="574"/>
      <c r="TA57" s="574"/>
      <c r="TB57" s="574"/>
      <c r="TC57" s="574"/>
      <c r="TD57" s="574"/>
      <c r="TE57" s="574"/>
      <c r="TF57" s="574"/>
      <c r="TG57" s="574"/>
      <c r="TH57" s="574"/>
      <c r="TI57" s="574"/>
      <c r="TJ57" s="574"/>
      <c r="TK57" s="574"/>
      <c r="TL57" s="574"/>
      <c r="TM57" s="574"/>
      <c r="TN57" s="574"/>
      <c r="TO57" s="574"/>
      <c r="TP57" s="574"/>
      <c r="TQ57" s="574"/>
      <c r="TR57" s="574"/>
      <c r="TS57" s="574"/>
      <c r="TT57" s="574"/>
      <c r="TU57" s="574"/>
      <c r="TV57" s="574"/>
      <c r="TW57" s="574"/>
      <c r="TX57" s="574"/>
      <c r="TY57" s="574"/>
      <c r="TZ57" s="574"/>
      <c r="UA57" s="574"/>
      <c r="UB57" s="574"/>
      <c r="UC57" s="574"/>
      <c r="UD57" s="574"/>
      <c r="UE57" s="574"/>
      <c r="UF57" s="574"/>
      <c r="UG57" s="574"/>
      <c r="UH57" s="574"/>
      <c r="UI57" s="574"/>
      <c r="UJ57" s="574"/>
      <c r="UK57" s="574"/>
      <c r="UL57" s="574"/>
      <c r="UM57" s="574"/>
      <c r="UN57" s="574"/>
      <c r="UO57" s="574"/>
      <c r="UP57" s="574"/>
      <c r="UQ57" s="574"/>
      <c r="UR57" s="574"/>
      <c r="US57" s="574"/>
      <c r="UT57" s="574"/>
      <c r="UU57" s="574"/>
      <c r="UV57" s="574"/>
      <c r="UW57" s="574"/>
      <c r="UX57" s="574"/>
      <c r="UY57" s="574"/>
      <c r="UZ57" s="574"/>
      <c r="VA57" s="574"/>
      <c r="VB57" s="574"/>
      <c r="VC57" s="574"/>
      <c r="VD57" s="574"/>
      <c r="VE57" s="574"/>
      <c r="VF57" s="574"/>
      <c r="VG57" s="574"/>
      <c r="VH57" s="574"/>
      <c r="VI57" s="574"/>
      <c r="VJ57" s="574"/>
      <c r="VK57" s="574"/>
      <c r="VL57" s="574"/>
      <c r="VM57" s="574"/>
      <c r="VN57" s="574"/>
      <c r="VO57" s="574"/>
      <c r="VP57" s="574"/>
      <c r="VQ57" s="574"/>
      <c r="VR57" s="574"/>
      <c r="VS57" s="574"/>
      <c r="VT57" s="574"/>
      <c r="VU57" s="574"/>
      <c r="VV57" s="574"/>
      <c r="VW57" s="574"/>
      <c r="VX57" s="574"/>
      <c r="VY57" s="574"/>
      <c r="VZ57" s="574"/>
      <c r="WA57" s="574"/>
      <c r="WB57" s="574"/>
      <c r="WC57" s="574"/>
      <c r="WD57" s="574"/>
      <c r="WE57" s="49"/>
      <c r="WF57" s="49"/>
      <c r="WG57" s="49"/>
      <c r="WH57" s="49"/>
      <c r="WI57" s="49"/>
      <c r="WJ57" s="49"/>
      <c r="WK57" s="49"/>
      <c r="WL57" s="49"/>
      <c r="WM57" s="49"/>
      <c r="WN57" s="49"/>
      <c r="WO57" s="49"/>
      <c r="WP57" s="49"/>
      <c r="WQ57" s="49"/>
      <c r="WR57" s="49"/>
      <c r="WS57" s="49"/>
      <c r="WT57" s="48"/>
      <c r="WU57" s="48"/>
      <c r="WV57" s="48"/>
      <c r="WW57" s="48"/>
      <c r="WX57" s="48"/>
      <c r="WY57" s="48"/>
      <c r="WZ57" s="48"/>
      <c r="XA57" s="48"/>
      <c r="XB57" s="48"/>
      <c r="XC57" s="48"/>
      <c r="XD57" s="48"/>
      <c r="XE57" s="48"/>
      <c r="XF57" s="48"/>
      <c r="XG57" s="48"/>
      <c r="XH57" s="48"/>
      <c r="XI57" s="48"/>
      <c r="XJ57" s="48"/>
      <c r="XK57" s="48"/>
      <c r="XL57" s="48"/>
      <c r="XM57" s="48"/>
      <c r="XN57" s="48"/>
      <c r="XO57" s="48"/>
      <c r="XP57" s="48"/>
      <c r="XQ57" s="48"/>
      <c r="XR57" s="48"/>
      <c r="XS57" s="48"/>
      <c r="XT57" s="48"/>
      <c r="XU57" s="48"/>
      <c r="XV57" s="48"/>
      <c r="XW57" s="48"/>
      <c r="XX57" s="48"/>
      <c r="XY57" s="48"/>
      <c r="XZ57" s="48"/>
      <c r="YA57" s="48"/>
      <c r="YB57" s="48"/>
      <c r="YC57" s="48"/>
      <c r="YD57" s="48"/>
      <c r="YE57" s="48"/>
      <c r="YF57" s="48"/>
      <c r="YG57" s="48"/>
      <c r="YH57" s="48"/>
      <c r="YI57" s="48"/>
      <c r="YJ57" s="48"/>
      <c r="YK57" s="48"/>
      <c r="YL57" s="48"/>
      <c r="YM57" s="48"/>
      <c r="YN57" s="48"/>
      <c r="YO57" s="48"/>
      <c r="YP57" s="48"/>
      <c r="YQ57" s="48"/>
      <c r="YR57" s="48"/>
      <c r="YS57" s="48"/>
      <c r="YT57" s="48"/>
      <c r="YU57" s="48"/>
      <c r="YV57" s="48"/>
      <c r="YW57" s="48"/>
      <c r="YX57" s="48"/>
      <c r="YY57" s="48"/>
      <c r="YZ57" s="48"/>
      <c r="ZA57" s="48"/>
      <c r="ZB57" s="48"/>
      <c r="ZC57" s="48"/>
      <c r="ZD57" s="48"/>
      <c r="ZE57" s="48"/>
      <c r="ZF57" s="48"/>
      <c r="ZG57" s="48"/>
      <c r="ZH57" s="48"/>
      <c r="ZI57" s="48"/>
      <c r="ZJ57" s="48"/>
      <c r="ZK57" s="48"/>
      <c r="ZL57" s="48"/>
      <c r="ZM57" s="48"/>
      <c r="ZN57" s="48"/>
      <c r="ZO57" s="48"/>
      <c r="ZP57" s="48"/>
      <c r="ZQ57" s="48"/>
      <c r="ZR57" s="48"/>
      <c r="ZS57" s="48"/>
      <c r="ZT57" s="48"/>
      <c r="ZU57" s="48"/>
      <c r="ZV57" s="48"/>
      <c r="ZW57" s="48"/>
      <c r="ZX57" s="48"/>
      <c r="ZY57" s="48"/>
      <c r="ZZ57" s="48"/>
      <c r="AAA57" s="48"/>
      <c r="AAB57" s="48"/>
      <c r="AAC57" s="48"/>
      <c r="AAD57" s="48"/>
      <c r="AAE57" s="48"/>
      <c r="AAF57" s="48"/>
      <c r="AAG57" s="48"/>
      <c r="AAH57" s="48"/>
      <c r="AAI57" s="48"/>
      <c r="AAJ57" s="48"/>
      <c r="AAK57" s="48"/>
      <c r="AAL57" s="48"/>
      <c r="AAM57" s="48"/>
      <c r="AAN57" s="48"/>
      <c r="AAO57" s="48"/>
      <c r="AAP57" s="48"/>
      <c r="AAQ57" s="48"/>
      <c r="AAR57" s="48"/>
      <c r="AAS57" s="48"/>
      <c r="AAT57" s="48"/>
      <c r="AAU57" s="48"/>
      <c r="AAV57" s="48"/>
      <c r="AAW57" s="48"/>
      <c r="AAX57" s="48"/>
      <c r="AAY57" s="48"/>
      <c r="AAZ57" s="48"/>
      <c r="ABA57" s="48"/>
      <c r="ABB57" s="48"/>
      <c r="ABC57" s="48"/>
      <c r="ABD57" s="48"/>
      <c r="ABE57" s="48"/>
      <c r="ABF57" s="48"/>
      <c r="ABG57" s="48"/>
      <c r="ABH57" s="48"/>
      <c r="ABI57" s="48"/>
      <c r="ABJ57" s="48"/>
      <c r="ABK57" s="48"/>
      <c r="ABL57" s="48"/>
      <c r="ABM57" s="48"/>
      <c r="ABN57" s="48"/>
      <c r="ABO57" s="48"/>
      <c r="ABP57" s="48"/>
      <c r="ABQ57" s="48"/>
      <c r="ABR57" s="48"/>
      <c r="ABS57" s="48"/>
      <c r="ABT57" s="48"/>
      <c r="ABU57" s="48"/>
      <c r="ABV57" s="48"/>
      <c r="ABW57" s="48"/>
      <c r="ABX57" s="48"/>
      <c r="ABY57" s="48"/>
      <c r="ABZ57" s="48"/>
      <c r="ACA57" s="48"/>
      <c r="ACB57" s="48"/>
      <c r="ACC57" s="48"/>
      <c r="ACD57" s="48"/>
      <c r="ACE57" s="48"/>
      <c r="ACF57" s="48"/>
      <c r="ACG57" s="48"/>
      <c r="ACH57" s="48"/>
      <c r="ACI57" s="48"/>
      <c r="ACJ57" s="48"/>
      <c r="ACK57" s="48"/>
      <c r="ACL57" s="48"/>
      <c r="ACM57" s="48"/>
      <c r="ACN57" s="48"/>
      <c r="ACO57" s="48"/>
      <c r="ACP57" s="48"/>
      <c r="ACQ57" s="48"/>
      <c r="ACR57" s="48"/>
      <c r="ACS57" s="48"/>
      <c r="ACT57" s="48"/>
      <c r="ACU57" s="48"/>
      <c r="ACV57" s="48"/>
      <c r="ACW57" s="48"/>
      <c r="ACX57" s="48"/>
      <c r="ACY57" s="48"/>
      <c r="ACZ57" s="48"/>
      <c r="ADA57" s="48"/>
      <c r="ADB57" s="48"/>
      <c r="ADC57" s="48"/>
      <c r="ADD57" s="48"/>
      <c r="ADE57" s="48"/>
      <c r="ADF57" s="48"/>
      <c r="ADG57" s="48"/>
      <c r="ADH57" s="48"/>
      <c r="ADI57" s="48"/>
      <c r="ADJ57" s="48"/>
      <c r="ADK57" s="48"/>
      <c r="ADL57" s="48"/>
      <c r="ADM57" s="48"/>
      <c r="ADN57" s="48"/>
      <c r="ADO57" s="48"/>
      <c r="ADP57" s="48"/>
      <c r="ADQ57" s="48"/>
      <c r="ADR57" s="48"/>
      <c r="ADS57" s="48"/>
      <c r="ADT57" s="48"/>
      <c r="ADU57" s="48"/>
      <c r="ADV57" s="48"/>
    </row>
    <row r="58" spans="1:803" x14ac:dyDescent="0.3">
      <c r="C58" s="571"/>
      <c r="D58" s="253" t="s">
        <v>8804</v>
      </c>
    </row>
    <row r="59" spans="1:803" x14ac:dyDescent="0.3">
      <c r="C59" s="573"/>
      <c r="D59" s="253" t="s">
        <v>8805</v>
      </c>
    </row>
  </sheetData>
  <sheetProtection selectLockedCells="1" selectUnlockedCell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5">
    <tabColor theme="7" tint="0.59999389629810485"/>
  </sheetPr>
  <dimension ref="A1:BK288"/>
  <sheetViews>
    <sheetView zoomScale="75" zoomScaleNormal="75" workbookViewId="0">
      <pane xSplit="8" ySplit="2" topLeftCell="I3" activePane="bottomRight" state="frozen"/>
      <selection activeCell="B48" sqref="B48"/>
      <selection pane="topRight" activeCell="B48" sqref="B48"/>
      <selection pane="bottomLeft" activeCell="B48" sqref="B48"/>
      <selection pane="bottomRight" activeCell="B48" sqref="B48"/>
    </sheetView>
  </sheetViews>
  <sheetFormatPr defaultColWidth="0" defaultRowHeight="14.4" x14ac:dyDescent="0.3"/>
  <cols>
    <col min="1" max="1" width="4.6640625" style="491" customWidth="1"/>
    <col min="2" max="2" width="39.88671875" style="491" customWidth="1"/>
    <col min="3" max="8" width="14.6640625" style="522" customWidth="1"/>
    <col min="9" max="60" width="14.6640625" style="491" customWidth="1"/>
    <col min="61" max="62" width="16.88671875" style="491" customWidth="1"/>
    <col min="63" max="63" width="4.6640625" style="491" customWidth="1"/>
    <col min="64" max="16384" width="9.109375" style="491" hidden="1"/>
  </cols>
  <sheetData>
    <row r="1" spans="1:62" s="77" customFormat="1" x14ac:dyDescent="0.3">
      <c r="A1" s="959" t="s">
        <v>9345</v>
      </c>
      <c r="B1" s="959"/>
      <c r="C1" s="498"/>
      <c r="D1" s="498"/>
      <c r="E1" s="498"/>
      <c r="F1" s="498"/>
      <c r="G1" s="498"/>
      <c r="H1" s="498"/>
      <c r="I1" s="960">
        <f>VMTVHT!F2</f>
        <v>2019</v>
      </c>
      <c r="J1" s="960">
        <f>VMTVHT!G2</f>
        <v>2020</v>
      </c>
      <c r="K1" s="960">
        <f>VMTVHT!H2</f>
        <v>2021</v>
      </c>
      <c r="L1" s="960">
        <f>VMTVHT!I2</f>
        <v>2022</v>
      </c>
      <c r="M1" s="960">
        <f>VMTVHT!J2</f>
        <v>2023</v>
      </c>
      <c r="N1" s="960">
        <f>VMTVHT!K2</f>
        <v>2024</v>
      </c>
      <c r="O1" s="960">
        <f>VMTVHT!L2</f>
        <v>2025</v>
      </c>
      <c r="P1" s="960">
        <f>VMTVHT!M2</f>
        <v>2026</v>
      </c>
      <c r="Q1" s="960">
        <f>VMTVHT!N2</f>
        <v>2027</v>
      </c>
      <c r="R1" s="960">
        <f>VMTVHT!O2</f>
        <v>2028</v>
      </c>
      <c r="S1" s="960">
        <f>VMTVHT!P2</f>
        <v>2029</v>
      </c>
      <c r="T1" s="960">
        <f>VMTVHT!Q2</f>
        <v>2030</v>
      </c>
      <c r="U1" s="960">
        <f>VMTVHT!R2</f>
        <v>2031</v>
      </c>
      <c r="V1" s="960">
        <f>VMTVHT!S2</f>
        <v>2032</v>
      </c>
      <c r="W1" s="960">
        <f>VMTVHT!T2</f>
        <v>2033</v>
      </c>
      <c r="X1" s="960">
        <f>VMTVHT!U2</f>
        <v>2034</v>
      </c>
      <c r="Y1" s="960">
        <f>VMTVHT!V2</f>
        <v>2035</v>
      </c>
      <c r="Z1" s="960">
        <f>VMTVHT!W2</f>
        <v>2036</v>
      </c>
      <c r="AA1" s="960">
        <f>VMTVHT!X2</f>
        <v>2037</v>
      </c>
      <c r="AB1" s="960">
        <f>VMTVHT!Y2</f>
        <v>2038</v>
      </c>
      <c r="AC1" s="960">
        <f>VMTVHT!Z2</f>
        <v>2039</v>
      </c>
      <c r="AD1" s="960">
        <f>VMTVHT!AA2</f>
        <v>2040</v>
      </c>
      <c r="AE1" s="960">
        <f>VMTVHT!AB2</f>
        <v>2041</v>
      </c>
      <c r="AF1" s="960">
        <f>VMTVHT!AC2</f>
        <v>2042</v>
      </c>
      <c r="AG1" s="960">
        <f>VMTVHT!AD2</f>
        <v>2043</v>
      </c>
      <c r="AH1" s="960">
        <f>VMTVHT!AE2</f>
        <v>2044</v>
      </c>
      <c r="AI1" s="960">
        <f>VMTVHT!AF2</f>
        <v>2045</v>
      </c>
      <c r="AJ1" s="960">
        <f>VMTVHT!AG2</f>
        <v>2046</v>
      </c>
      <c r="AK1" s="960">
        <f>VMTVHT!AH2</f>
        <v>2047</v>
      </c>
      <c r="AL1" s="960">
        <f>VMTVHT!AI2</f>
        <v>2048</v>
      </c>
      <c r="AM1" s="960">
        <f>VMTVHT!AJ2</f>
        <v>2049</v>
      </c>
      <c r="AN1" s="960">
        <f>VMTVHT!AK2</f>
        <v>2050</v>
      </c>
      <c r="AO1" s="960">
        <f>VMTVHT!AL2</f>
        <v>2051</v>
      </c>
      <c r="AP1" s="960" t="e">
        <f>VMTVHT!#REF!</f>
        <v>#REF!</v>
      </c>
      <c r="AQ1" s="960" t="e">
        <f>VMTVHT!#REF!</f>
        <v>#REF!</v>
      </c>
      <c r="AR1" s="960" t="e">
        <f>VMTVHT!#REF!</f>
        <v>#REF!</v>
      </c>
      <c r="AS1" s="960" t="e">
        <f>VMTVHT!#REF!</f>
        <v>#REF!</v>
      </c>
      <c r="AT1" s="960" t="e">
        <f>VMTVHT!#REF!</f>
        <v>#REF!</v>
      </c>
      <c r="AU1" s="960" t="e">
        <f>VMTVHT!#REF!</f>
        <v>#REF!</v>
      </c>
      <c r="AV1" s="960" t="e">
        <f>VMTVHT!#REF!</f>
        <v>#REF!</v>
      </c>
      <c r="AW1" s="960" t="e">
        <f>VMTVHT!#REF!</f>
        <v>#REF!</v>
      </c>
      <c r="AX1" s="960" t="e">
        <f>VMTVHT!#REF!</f>
        <v>#REF!</v>
      </c>
      <c r="AY1" s="960" t="e">
        <f>VMTVHT!#REF!</f>
        <v>#REF!</v>
      </c>
      <c r="AZ1" s="960" t="e">
        <f>VMTVHT!#REF!</f>
        <v>#REF!</v>
      </c>
      <c r="BA1" s="960" t="e">
        <f>VMTVHT!#REF!</f>
        <v>#REF!</v>
      </c>
      <c r="BB1" s="960" t="e">
        <f>VMTVHT!#REF!</f>
        <v>#REF!</v>
      </c>
      <c r="BC1" s="960" t="e">
        <f>VMTVHT!#REF!</f>
        <v>#REF!</v>
      </c>
      <c r="BD1" s="960" t="e">
        <f>VMTVHT!#REF!</f>
        <v>#REF!</v>
      </c>
      <c r="BE1" s="960" t="e">
        <f>VMTVHT!#REF!</f>
        <v>#REF!</v>
      </c>
      <c r="BF1" s="960" t="e">
        <f>VMTVHT!#REF!</f>
        <v>#REF!</v>
      </c>
      <c r="BG1" s="960" t="e">
        <f>VMTVHT!#REF!</f>
        <v>#REF!</v>
      </c>
      <c r="BH1" s="960" t="e">
        <f>VMTVHT!#REF!</f>
        <v>#REF!</v>
      </c>
      <c r="BI1" s="960" t="e">
        <f>VMTVHT!#REF!</f>
        <v>#REF!</v>
      </c>
      <c r="BJ1" s="960" t="e">
        <f>VMTVHT!#REF!</f>
        <v>#REF!</v>
      </c>
    </row>
    <row r="2" spans="1:62" s="77" customFormat="1" x14ac:dyDescent="0.3">
      <c r="A2" s="959"/>
      <c r="B2" s="959"/>
      <c r="C2" s="498"/>
      <c r="D2" s="498"/>
      <c r="E2" s="498"/>
      <c r="F2" s="498"/>
      <c r="G2" s="498"/>
      <c r="H2" s="498"/>
      <c r="I2" s="960">
        <f>VMTVHT!F4</f>
        <v>0</v>
      </c>
      <c r="J2" s="960">
        <f>VMTVHT!G4</f>
        <v>0</v>
      </c>
      <c r="K2" s="960">
        <f>VMTVHT!H4</f>
        <v>0</v>
      </c>
      <c r="L2" s="960">
        <f>VMTVHT!I4</f>
        <v>0</v>
      </c>
      <c r="M2" s="960">
        <f>VMTVHT!J4</f>
        <v>1</v>
      </c>
      <c r="N2" s="960">
        <f>VMTVHT!K4</f>
        <v>1</v>
      </c>
      <c r="O2" s="960">
        <f>VMTVHT!L4</f>
        <v>1</v>
      </c>
      <c r="P2" s="960">
        <f>VMTVHT!M4</f>
        <v>1</v>
      </c>
      <c r="Q2" s="960">
        <f>VMTVHT!N4</f>
        <v>1</v>
      </c>
      <c r="R2" s="960">
        <f>VMTVHT!O4</f>
        <v>1</v>
      </c>
      <c r="S2" s="960">
        <f>VMTVHT!P4</f>
        <v>1</v>
      </c>
      <c r="T2" s="960">
        <f>VMTVHT!Q4</f>
        <v>1</v>
      </c>
      <c r="U2" s="960">
        <f>VMTVHT!R4</f>
        <v>1</v>
      </c>
      <c r="V2" s="960">
        <f>VMTVHT!S4</f>
        <v>1</v>
      </c>
      <c r="W2" s="960">
        <f>VMTVHT!T4</f>
        <v>1</v>
      </c>
      <c r="X2" s="960">
        <f>VMTVHT!U4</f>
        <v>1</v>
      </c>
      <c r="Y2" s="960">
        <f>VMTVHT!V4</f>
        <v>1</v>
      </c>
      <c r="Z2" s="960">
        <f>VMTVHT!W4</f>
        <v>1</v>
      </c>
      <c r="AA2" s="960">
        <f>VMTVHT!X4</f>
        <v>1</v>
      </c>
      <c r="AB2" s="960">
        <f>VMTVHT!Y4</f>
        <v>1</v>
      </c>
      <c r="AC2" s="960">
        <f>VMTVHT!Z4</f>
        <v>1</v>
      </c>
      <c r="AD2" s="960">
        <f>VMTVHT!AA4</f>
        <v>1</v>
      </c>
      <c r="AE2" s="960">
        <f>VMTVHT!AB4</f>
        <v>1</v>
      </c>
      <c r="AF2" s="960">
        <f>VMTVHT!AC4</f>
        <v>1</v>
      </c>
      <c r="AG2" s="960">
        <f>VMTVHT!AD4</f>
        <v>1</v>
      </c>
      <c r="AH2" s="960">
        <f>VMTVHT!AE4</f>
        <v>1</v>
      </c>
      <c r="AI2" s="960">
        <f>VMTVHT!AF4</f>
        <v>1</v>
      </c>
      <c r="AJ2" s="960">
        <f>VMTVHT!AG4</f>
        <v>1</v>
      </c>
      <c r="AK2" s="960">
        <f>VMTVHT!AH4</f>
        <v>1</v>
      </c>
      <c r="AL2" s="960">
        <f>VMTVHT!AI4</f>
        <v>0</v>
      </c>
      <c r="AM2" s="960">
        <f>VMTVHT!AJ4</f>
        <v>0</v>
      </c>
      <c r="AN2" s="960">
        <f>VMTVHT!AK4</f>
        <v>0</v>
      </c>
      <c r="AO2" s="960">
        <f>VMTVHT!AL4</f>
        <v>0</v>
      </c>
      <c r="AP2" s="960" t="e">
        <f>VMTVHT!#REF!</f>
        <v>#REF!</v>
      </c>
      <c r="AQ2" s="960" t="e">
        <f>VMTVHT!#REF!</f>
        <v>#REF!</v>
      </c>
      <c r="AR2" s="960" t="e">
        <f>VMTVHT!#REF!</f>
        <v>#REF!</v>
      </c>
      <c r="AS2" s="960" t="e">
        <f>VMTVHT!#REF!</f>
        <v>#REF!</v>
      </c>
      <c r="AT2" s="960" t="e">
        <f>VMTVHT!#REF!</f>
        <v>#REF!</v>
      </c>
      <c r="AU2" s="960" t="e">
        <f>VMTVHT!#REF!</f>
        <v>#REF!</v>
      </c>
      <c r="AV2" s="960" t="e">
        <f>VMTVHT!#REF!</f>
        <v>#REF!</v>
      </c>
      <c r="AW2" s="960" t="e">
        <f>VMTVHT!#REF!</f>
        <v>#REF!</v>
      </c>
      <c r="AX2" s="960" t="e">
        <f>VMTVHT!#REF!</f>
        <v>#REF!</v>
      </c>
      <c r="AY2" s="960" t="e">
        <f>VMTVHT!#REF!</f>
        <v>#REF!</v>
      </c>
      <c r="AZ2" s="960" t="e">
        <f>VMTVHT!#REF!</f>
        <v>#REF!</v>
      </c>
      <c r="BA2" s="960" t="e">
        <f>VMTVHT!#REF!</f>
        <v>#REF!</v>
      </c>
      <c r="BB2" s="960" t="e">
        <f>VMTVHT!#REF!</f>
        <v>#REF!</v>
      </c>
      <c r="BC2" s="960" t="e">
        <f>VMTVHT!#REF!</f>
        <v>#REF!</v>
      </c>
      <c r="BD2" s="960" t="e">
        <f>VMTVHT!#REF!</f>
        <v>#REF!</v>
      </c>
      <c r="BE2" s="960" t="e">
        <f>VMTVHT!#REF!</f>
        <v>#REF!</v>
      </c>
      <c r="BF2" s="960" t="e">
        <f>VMTVHT!#REF!</f>
        <v>#REF!</v>
      </c>
      <c r="BG2" s="960" t="e">
        <f>VMTVHT!#REF!</f>
        <v>#REF!</v>
      </c>
      <c r="BH2" s="960" t="e">
        <f>VMTVHT!#REF!</f>
        <v>#REF!</v>
      </c>
      <c r="BI2" s="960" t="e">
        <f>VMTVHT!#REF!</f>
        <v>#REF!</v>
      </c>
      <c r="BJ2" s="960" t="e">
        <f>VMTVHT!#REF!</f>
        <v>#REF!</v>
      </c>
    </row>
    <row r="4" spans="1:62" s="964" customFormat="1" x14ac:dyDescent="0.3">
      <c r="A4" s="961" t="s">
        <v>9346</v>
      </c>
      <c r="B4" s="961"/>
      <c r="C4" s="962"/>
      <c r="D4" s="962"/>
      <c r="E4" s="962"/>
      <c r="F4" s="962"/>
      <c r="G4" s="962"/>
      <c r="H4" s="962"/>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3"/>
      <c r="BC4" s="963"/>
      <c r="BD4" s="963"/>
      <c r="BE4" s="963"/>
      <c r="BF4" s="963"/>
      <c r="BG4" s="963"/>
      <c r="BH4" s="963"/>
      <c r="BI4" s="963"/>
      <c r="BJ4" s="963"/>
    </row>
    <row r="5" spans="1:62" s="964" customFormat="1" x14ac:dyDescent="0.3">
      <c r="A5" s="961"/>
      <c r="B5" s="961"/>
      <c r="C5" s="962"/>
      <c r="D5" s="962"/>
      <c r="E5" s="962"/>
      <c r="F5" s="962"/>
      <c r="G5" s="962"/>
      <c r="H5" s="962"/>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3"/>
      <c r="BC5" s="963"/>
      <c r="BD5" s="963"/>
      <c r="BE5" s="963"/>
      <c r="BF5" s="963"/>
      <c r="BG5" s="963"/>
      <c r="BH5" s="963"/>
      <c r="BI5" s="963"/>
      <c r="BJ5" s="963"/>
    </row>
    <row r="7" spans="1:62" x14ac:dyDescent="0.3">
      <c r="B7" s="965" t="str">
        <f>EmissionLookup!$B$10</f>
        <v>Auto.D5</v>
      </c>
      <c r="C7" s="966" t="str">
        <f>EmissionLookup!$A$14</f>
        <v>NOX.RUR</v>
      </c>
      <c r="D7" s="967">
        <f>EmissionLookup!$E$14</f>
        <v>16</v>
      </c>
      <c r="E7" s="491"/>
      <c r="I7" s="7"/>
    </row>
    <row r="8" spans="1:62" x14ac:dyDescent="0.3">
      <c r="A8" s="961"/>
      <c r="B8" s="961"/>
      <c r="C8" s="968">
        <f>EmissionLookup!B$13</f>
        <v>2012</v>
      </c>
      <c r="D8" s="968">
        <f>EmissionLookup!C$13</f>
        <v>2020</v>
      </c>
      <c r="E8" s="968">
        <f>EmissionLookup!D$13</f>
        <v>2030</v>
      </c>
      <c r="F8" s="962" t="str">
        <f>C$8&amp;"-"&amp;D$8</f>
        <v>2012-2020</v>
      </c>
      <c r="G8" s="962" t="str">
        <f>D$8&amp;"-"&amp;E$8</f>
        <v>2020-2030</v>
      </c>
      <c r="H8" s="962" t="str">
        <f>"After "&amp;E$8</f>
        <v>After 2030</v>
      </c>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963"/>
      <c r="AM8" s="963"/>
      <c r="AN8" s="963"/>
      <c r="AO8" s="963"/>
      <c r="AP8" s="963"/>
      <c r="AQ8" s="963"/>
      <c r="AR8" s="963"/>
      <c r="AS8" s="963"/>
      <c r="AT8" s="963"/>
      <c r="AU8" s="963"/>
      <c r="AV8" s="963"/>
      <c r="AW8" s="963"/>
      <c r="AX8" s="963"/>
      <c r="AY8" s="963"/>
      <c r="AZ8" s="963"/>
      <c r="BA8" s="963"/>
      <c r="BB8" s="963"/>
      <c r="BC8" s="963"/>
      <c r="BD8" s="963"/>
      <c r="BE8" s="963"/>
      <c r="BF8" s="963"/>
      <c r="BG8" s="963"/>
      <c r="BH8" s="963"/>
      <c r="BI8" s="963"/>
      <c r="BJ8" s="963"/>
    </row>
    <row r="9" spans="1:62" x14ac:dyDescent="0.3">
      <c r="A9" s="969">
        <v>1</v>
      </c>
      <c r="B9" s="970" t="s">
        <v>9327</v>
      </c>
      <c r="C9" s="971">
        <f>VLOOKUP($B$7&amp;"."&amp;C$8&amp;"."&amp;$A9,EmissionRates!$A$1:$Y$8450,$D$7,FALSE)</f>
        <v>1.3686538061282525</v>
      </c>
      <c r="D9" s="971">
        <f>VLOOKUP($B$7&amp;"."&amp;D$8&amp;"."&amp;$A9,EmissionRates!$A$1:$Y$8450,$D$7,FALSE)</f>
        <v>0.22293236524774748</v>
      </c>
      <c r="E9" s="971">
        <f>VLOOKUP($B$7&amp;"."&amp;E$8&amp;"."&amp;$A9,EmissionRates!$A$1:$Y$8450,$D$7,FALSE)</f>
        <v>2.4457308498414876E-2</v>
      </c>
      <c r="F9" s="972">
        <f>(D9/C9)^(1/(D$8-C$8))-1</f>
        <v>-0.20295115040572065</v>
      </c>
      <c r="G9" s="972">
        <f t="shared" ref="F9:G24" si="0">(E9/D9)^(1/(E$8-D$8))-1</f>
        <v>-0.1982784567429392</v>
      </c>
      <c r="H9" s="993">
        <v>0</v>
      </c>
      <c r="I9" s="973">
        <f>$C9*(1+$F9)^(I$1-$C$8)</f>
        <v>0.27969724234747545</v>
      </c>
      <c r="J9" s="973">
        <f t="shared" ref="J9:AO13" si="1">I9*(1+IF(J$1&lt;=$D$8,$F9,IF(J$1&lt;=$E$8,$G9,$H9)))</f>
        <v>0.22293236524774765</v>
      </c>
      <c r="K9" s="973">
        <f t="shared" si="1"/>
        <v>0.17872967990837099</v>
      </c>
      <c r="L9" s="973">
        <f t="shared" si="1"/>
        <v>0.14329143480197967</v>
      </c>
      <c r="M9" s="973">
        <f t="shared" si="1"/>
        <v>0.11487983024496165</v>
      </c>
      <c r="N9" s="973">
        <f t="shared" si="1"/>
        <v>9.2101634793099824E-2</v>
      </c>
      <c r="O9" s="973">
        <f t="shared" si="1"/>
        <v>7.3839864782822201E-2</v>
      </c>
      <c r="P9" s="973">
        <f t="shared" si="1"/>
        <v>5.9199010347576908E-2</v>
      </c>
      <c r="Q9" s="973">
        <f t="shared" si="1"/>
        <v>4.746112193515007E-2</v>
      </c>
      <c r="R9" s="973">
        <f t="shared" si="1"/>
        <v>3.8050603922560051E-2</v>
      </c>
      <c r="S9" s="973">
        <f t="shared" si="1"/>
        <v>3.0505988898658017E-2</v>
      </c>
      <c r="T9" s="973">
        <f t="shared" si="1"/>
        <v>2.4457308498414869E-2</v>
      </c>
      <c r="U9" s="973">
        <f t="shared" si="1"/>
        <v>2.4457308498414869E-2</v>
      </c>
      <c r="V9" s="973">
        <f t="shared" si="1"/>
        <v>2.4457308498414869E-2</v>
      </c>
      <c r="W9" s="973">
        <f t="shared" si="1"/>
        <v>2.4457308498414869E-2</v>
      </c>
      <c r="X9" s="973">
        <f t="shared" si="1"/>
        <v>2.4457308498414869E-2</v>
      </c>
      <c r="Y9" s="973">
        <f t="shared" si="1"/>
        <v>2.4457308498414869E-2</v>
      </c>
      <c r="Z9" s="973">
        <f t="shared" si="1"/>
        <v>2.4457308498414869E-2</v>
      </c>
      <c r="AA9" s="973">
        <f t="shared" si="1"/>
        <v>2.4457308498414869E-2</v>
      </c>
      <c r="AB9" s="973">
        <f t="shared" si="1"/>
        <v>2.4457308498414869E-2</v>
      </c>
      <c r="AC9" s="973">
        <f>AB9*(1+IF(AC$1&lt;=$D$8,$F9,IF(AC$1&lt;=$E$8,$G9,$H9)))</f>
        <v>2.4457308498414869E-2</v>
      </c>
      <c r="AD9" s="973">
        <f t="shared" si="1"/>
        <v>2.4457308498414869E-2</v>
      </c>
      <c r="AE9" s="973">
        <f t="shared" si="1"/>
        <v>2.4457308498414869E-2</v>
      </c>
      <c r="AF9" s="973">
        <f t="shared" si="1"/>
        <v>2.4457308498414869E-2</v>
      </c>
      <c r="AG9" s="973">
        <f t="shared" si="1"/>
        <v>2.4457308498414869E-2</v>
      </c>
      <c r="AH9" s="973">
        <f t="shared" si="1"/>
        <v>2.4457308498414869E-2</v>
      </c>
      <c r="AI9" s="973">
        <f t="shared" si="1"/>
        <v>2.4457308498414869E-2</v>
      </c>
      <c r="AJ9" s="973">
        <f t="shared" si="1"/>
        <v>2.4457308498414869E-2</v>
      </c>
      <c r="AK9" s="973">
        <f t="shared" si="1"/>
        <v>2.4457308498414869E-2</v>
      </c>
      <c r="AL9" s="973">
        <f t="shared" si="1"/>
        <v>2.4457308498414869E-2</v>
      </c>
      <c r="AM9" s="973">
        <f t="shared" si="1"/>
        <v>2.4457308498414869E-2</v>
      </c>
      <c r="AN9" s="973">
        <f t="shared" si="1"/>
        <v>2.4457308498414869E-2</v>
      </c>
      <c r="AO9" s="973">
        <f t="shared" si="1"/>
        <v>2.4457308498414869E-2</v>
      </c>
      <c r="AP9" s="973" t="e">
        <f t="shared" ref="AP9:BJ9" si="2">AO9*(1+IF(AP$1&lt;=$D$8,$F9,IF(AP$1&lt;=$E$8,$G9,$H9)))</f>
        <v>#REF!</v>
      </c>
      <c r="AQ9" s="973" t="e">
        <f t="shared" si="2"/>
        <v>#REF!</v>
      </c>
      <c r="AR9" s="973" t="e">
        <f t="shared" si="2"/>
        <v>#REF!</v>
      </c>
      <c r="AS9" s="973" t="e">
        <f t="shared" si="2"/>
        <v>#REF!</v>
      </c>
      <c r="AT9" s="973" t="e">
        <f t="shared" si="2"/>
        <v>#REF!</v>
      </c>
      <c r="AU9" s="973" t="e">
        <f t="shared" si="2"/>
        <v>#REF!</v>
      </c>
      <c r="AV9" s="973" t="e">
        <f t="shared" si="2"/>
        <v>#REF!</v>
      </c>
      <c r="AW9" s="973" t="e">
        <f t="shared" si="2"/>
        <v>#REF!</v>
      </c>
      <c r="AX9" s="973" t="e">
        <f t="shared" si="2"/>
        <v>#REF!</v>
      </c>
      <c r="AY9" s="973" t="e">
        <f t="shared" si="2"/>
        <v>#REF!</v>
      </c>
      <c r="AZ9" s="973" t="e">
        <f t="shared" si="2"/>
        <v>#REF!</v>
      </c>
      <c r="BA9" s="973" t="e">
        <f t="shared" si="2"/>
        <v>#REF!</v>
      </c>
      <c r="BB9" s="973" t="e">
        <f t="shared" si="2"/>
        <v>#REF!</v>
      </c>
      <c r="BC9" s="973" t="e">
        <f t="shared" si="2"/>
        <v>#REF!</v>
      </c>
      <c r="BD9" s="973" t="e">
        <f t="shared" si="2"/>
        <v>#REF!</v>
      </c>
      <c r="BE9" s="973" t="e">
        <f t="shared" si="2"/>
        <v>#REF!</v>
      </c>
      <c r="BF9" s="973" t="e">
        <f t="shared" si="2"/>
        <v>#REF!</v>
      </c>
      <c r="BG9" s="973" t="e">
        <f t="shared" si="2"/>
        <v>#REF!</v>
      </c>
      <c r="BH9" s="973" t="e">
        <f t="shared" si="2"/>
        <v>#REF!</v>
      </c>
      <c r="BI9" s="973" t="e">
        <f t="shared" si="2"/>
        <v>#REF!</v>
      </c>
      <c r="BJ9" s="973" t="e">
        <f t="shared" si="2"/>
        <v>#REF!</v>
      </c>
    </row>
    <row r="10" spans="1:62" x14ac:dyDescent="0.3">
      <c r="A10" s="969">
        <v>2</v>
      </c>
      <c r="B10" s="970" t="s">
        <v>9328</v>
      </c>
      <c r="C10" s="971">
        <f>VLOOKUP($B$7&amp;"."&amp;C$8&amp;"."&amp;$A10,EmissionRates!$A$1:$Y$8450,$D$7,FALSE)</f>
        <v>0.94814472973981312</v>
      </c>
      <c r="D10" s="971">
        <f>VLOOKUP($B$7&amp;"."&amp;D$8&amp;"."&amp;$A10,EmissionRates!$A$1:$Y$8450,$D$7,FALSE)</f>
        <v>0.16549887027391175</v>
      </c>
      <c r="E10" s="971">
        <f>VLOOKUP($B$7&amp;"."&amp;E$8&amp;"."&amp;$A10,EmissionRates!$A$1:$Y$8450,$D$7,FALSE)</f>
        <v>2.5205207185100401E-2</v>
      </c>
      <c r="F10" s="972">
        <f t="shared" si="0"/>
        <v>-0.19602961801292051</v>
      </c>
      <c r="G10" s="972">
        <f t="shared" si="0"/>
        <v>-0.17154385465814714</v>
      </c>
      <c r="H10" s="994">
        <v>0</v>
      </c>
      <c r="I10" s="973">
        <f t="shared" ref="I10:X24" si="3">$C10*(1+$F10)^(I$1-$C$8)</f>
        <v>0.2058519492532393</v>
      </c>
      <c r="J10" s="973">
        <f t="shared" si="1"/>
        <v>0.16549887027391169</v>
      </c>
      <c r="K10" s="973">
        <f t="shared" si="1"/>
        <v>0.13710855612555622</v>
      </c>
      <c r="L10" s="973">
        <f t="shared" si="1"/>
        <v>0.1135884259011654</v>
      </c>
      <c r="M10" s="973">
        <f t="shared" si="1"/>
        <v>9.4103029477528161E-2</v>
      </c>
      <c r="N10" s="973">
        <f t="shared" si="1"/>
        <v>7.796023306594374E-2</v>
      </c>
      <c r="O10" s="973">
        <f t="shared" si="1"/>
        <v>6.4586634175764213E-2</v>
      </c>
      <c r="P10" s="973">
        <f t="shared" si="1"/>
        <v>5.3507193989857996E-2</v>
      </c>
      <c r="Q10" s="973">
        <f t="shared" si="1"/>
        <v>4.4328363680896508E-2</v>
      </c>
      <c r="R10" s="973">
        <f t="shared" si="1"/>
        <v>3.6724105304387307E-2</v>
      </c>
      <c r="S10" s="973">
        <f t="shared" si="1"/>
        <v>3.0424310721601001E-2</v>
      </c>
      <c r="T10" s="973">
        <f t="shared" si="1"/>
        <v>2.5205207185100369E-2</v>
      </c>
      <c r="U10" s="973">
        <f t="shared" si="1"/>
        <v>2.5205207185100369E-2</v>
      </c>
      <c r="V10" s="973">
        <f t="shared" si="1"/>
        <v>2.5205207185100369E-2</v>
      </c>
      <c r="W10" s="973">
        <f t="shared" si="1"/>
        <v>2.5205207185100369E-2</v>
      </c>
      <c r="X10" s="973">
        <f t="shared" si="1"/>
        <v>2.5205207185100369E-2</v>
      </c>
      <c r="Y10" s="973">
        <f t="shared" si="1"/>
        <v>2.5205207185100369E-2</v>
      </c>
      <c r="Z10" s="973">
        <f t="shared" si="1"/>
        <v>2.5205207185100369E-2</v>
      </c>
      <c r="AA10" s="973">
        <f t="shared" si="1"/>
        <v>2.5205207185100369E-2</v>
      </c>
      <c r="AB10" s="973">
        <f t="shared" si="1"/>
        <v>2.5205207185100369E-2</v>
      </c>
      <c r="AC10" s="973">
        <f t="shared" si="1"/>
        <v>2.5205207185100369E-2</v>
      </c>
      <c r="AD10" s="973">
        <f t="shared" si="1"/>
        <v>2.5205207185100369E-2</v>
      </c>
      <c r="AE10" s="973">
        <f t="shared" si="1"/>
        <v>2.5205207185100369E-2</v>
      </c>
      <c r="AF10" s="973">
        <f t="shared" si="1"/>
        <v>2.5205207185100369E-2</v>
      </c>
      <c r="AG10" s="973">
        <f t="shared" si="1"/>
        <v>2.5205207185100369E-2</v>
      </c>
      <c r="AH10" s="973">
        <f t="shared" si="1"/>
        <v>2.5205207185100369E-2</v>
      </c>
      <c r="AI10" s="973">
        <f t="shared" si="1"/>
        <v>2.5205207185100369E-2</v>
      </c>
      <c r="AJ10" s="973">
        <f t="shared" si="1"/>
        <v>2.5205207185100369E-2</v>
      </c>
      <c r="AK10" s="973">
        <f t="shared" si="1"/>
        <v>2.5205207185100369E-2</v>
      </c>
      <c r="AL10" s="973">
        <f t="shared" si="1"/>
        <v>2.5205207185100369E-2</v>
      </c>
      <c r="AM10" s="973">
        <f t="shared" si="1"/>
        <v>2.5205207185100369E-2</v>
      </c>
      <c r="AN10" s="973">
        <f t="shared" si="1"/>
        <v>2.5205207185100369E-2</v>
      </c>
      <c r="AO10" s="973">
        <f t="shared" si="1"/>
        <v>2.5205207185100369E-2</v>
      </c>
      <c r="AP10" s="973" t="e">
        <f t="shared" ref="AP10:BJ10" si="4">AO10*(1+IF(AP$1&lt;=$D$8,$F10,IF(AP$1&lt;=$E$8,$G10,$H10)))</f>
        <v>#REF!</v>
      </c>
      <c r="AQ10" s="973" t="e">
        <f t="shared" si="4"/>
        <v>#REF!</v>
      </c>
      <c r="AR10" s="973" t="e">
        <f t="shared" si="4"/>
        <v>#REF!</v>
      </c>
      <c r="AS10" s="973" t="e">
        <f t="shared" si="4"/>
        <v>#REF!</v>
      </c>
      <c r="AT10" s="973" t="e">
        <f t="shared" si="4"/>
        <v>#REF!</v>
      </c>
      <c r="AU10" s="973" t="e">
        <f t="shared" si="4"/>
        <v>#REF!</v>
      </c>
      <c r="AV10" s="973" t="e">
        <f t="shared" si="4"/>
        <v>#REF!</v>
      </c>
      <c r="AW10" s="973" t="e">
        <f t="shared" si="4"/>
        <v>#REF!</v>
      </c>
      <c r="AX10" s="973" t="e">
        <f t="shared" si="4"/>
        <v>#REF!</v>
      </c>
      <c r="AY10" s="973" t="e">
        <f t="shared" si="4"/>
        <v>#REF!</v>
      </c>
      <c r="AZ10" s="973" t="e">
        <f t="shared" si="4"/>
        <v>#REF!</v>
      </c>
      <c r="BA10" s="973" t="e">
        <f t="shared" si="4"/>
        <v>#REF!</v>
      </c>
      <c r="BB10" s="973" t="e">
        <f t="shared" si="4"/>
        <v>#REF!</v>
      </c>
      <c r="BC10" s="973" t="e">
        <f t="shared" si="4"/>
        <v>#REF!</v>
      </c>
      <c r="BD10" s="973" t="e">
        <f t="shared" si="4"/>
        <v>#REF!</v>
      </c>
      <c r="BE10" s="973" t="e">
        <f t="shared" si="4"/>
        <v>#REF!</v>
      </c>
      <c r="BF10" s="973" t="e">
        <f t="shared" si="4"/>
        <v>#REF!</v>
      </c>
      <c r="BG10" s="973" t="e">
        <f t="shared" si="4"/>
        <v>#REF!</v>
      </c>
      <c r="BH10" s="973" t="e">
        <f t="shared" si="4"/>
        <v>#REF!</v>
      </c>
      <c r="BI10" s="973" t="e">
        <f t="shared" si="4"/>
        <v>#REF!</v>
      </c>
      <c r="BJ10" s="973" t="e">
        <f t="shared" si="4"/>
        <v>#REF!</v>
      </c>
    </row>
    <row r="11" spans="1:62" x14ac:dyDescent="0.3">
      <c r="A11" s="969">
        <v>3</v>
      </c>
      <c r="B11" s="970" t="s">
        <v>9329</v>
      </c>
      <c r="C11" s="971">
        <f>VLOOKUP($B$7&amp;"."&amp;C$8&amp;"."&amp;$A11,EmissionRates!$A$1:$Y$8450,$D$7,FALSE)</f>
        <v>0.73788915682955725</v>
      </c>
      <c r="D11" s="971">
        <f>VLOOKUP($B$7&amp;"."&amp;D$8&amp;"."&amp;$A11,EmissionRates!$A$1:$Y$8450,$D$7,FALSE)</f>
        <v>0.13678215876083949</v>
      </c>
      <c r="E11" s="971">
        <f>VLOOKUP($B$7&amp;"."&amp;E$8&amp;"."&amp;$A11,EmissionRates!$A$1:$Y$8450,$D$7,FALSE)</f>
        <v>2.5579142916765923E-2</v>
      </c>
      <c r="F11" s="972">
        <f t="shared" si="0"/>
        <v>-0.18996312295161177</v>
      </c>
      <c r="G11" s="972">
        <f t="shared" si="0"/>
        <v>-0.1543597353245566</v>
      </c>
      <c r="H11" s="994">
        <v>0</v>
      </c>
      <c r="I11" s="973">
        <f t="shared" si="3"/>
        <v>0.16885917497885561</v>
      </c>
      <c r="J11" s="973">
        <f t="shared" si="1"/>
        <v>0.13678215876083955</v>
      </c>
      <c r="K11" s="973">
        <f t="shared" si="1"/>
        <v>0.11566850093739488</v>
      </c>
      <c r="L11" s="973">
        <f t="shared" si="1"/>
        <v>9.7813941747310382E-2</v>
      </c>
      <c r="M11" s="973">
        <f t="shared" si="1"/>
        <v>8.2715407588143955E-2</v>
      </c>
      <c r="N11" s="973">
        <f t="shared" si="1"/>
        <v>6.9947479165575227E-2</v>
      </c>
      <c r="O11" s="973">
        <f t="shared" si="1"/>
        <v>5.9150404794957097E-2</v>
      </c>
      <c r="P11" s="973">
        <f t="shared" si="1"/>
        <v>5.0019963966467136E-2</v>
      </c>
      <c r="Q11" s="973">
        <f t="shared" si="1"/>
        <v>4.2298895567659409E-2</v>
      </c>
      <c r="R11" s="973">
        <f t="shared" si="1"/>
        <v>3.5769649243314439E-2</v>
      </c>
      <c r="S11" s="973">
        <f t="shared" si="1"/>
        <v>3.0248255653464194E-2</v>
      </c>
      <c r="T11" s="973">
        <f t="shared" si="1"/>
        <v>2.5579142916765937E-2</v>
      </c>
      <c r="U11" s="973">
        <f t="shared" si="1"/>
        <v>2.5579142916765937E-2</v>
      </c>
      <c r="V11" s="973">
        <f t="shared" si="1"/>
        <v>2.5579142916765937E-2</v>
      </c>
      <c r="W11" s="973">
        <f t="shared" si="1"/>
        <v>2.5579142916765937E-2</v>
      </c>
      <c r="X11" s="973">
        <f t="shared" si="1"/>
        <v>2.5579142916765937E-2</v>
      </c>
      <c r="Y11" s="973">
        <f t="shared" si="1"/>
        <v>2.5579142916765937E-2</v>
      </c>
      <c r="Z11" s="973">
        <f t="shared" si="1"/>
        <v>2.5579142916765937E-2</v>
      </c>
      <c r="AA11" s="973">
        <f t="shared" si="1"/>
        <v>2.5579142916765937E-2</v>
      </c>
      <c r="AB11" s="973">
        <f t="shared" si="1"/>
        <v>2.5579142916765937E-2</v>
      </c>
      <c r="AC11" s="973">
        <f t="shared" si="1"/>
        <v>2.5579142916765937E-2</v>
      </c>
      <c r="AD11" s="973">
        <f t="shared" si="1"/>
        <v>2.5579142916765937E-2</v>
      </c>
      <c r="AE11" s="973">
        <f t="shared" si="1"/>
        <v>2.5579142916765937E-2</v>
      </c>
      <c r="AF11" s="973">
        <f t="shared" si="1"/>
        <v>2.5579142916765937E-2</v>
      </c>
      <c r="AG11" s="973">
        <f t="shared" si="1"/>
        <v>2.5579142916765937E-2</v>
      </c>
      <c r="AH11" s="973">
        <f t="shared" si="1"/>
        <v>2.5579142916765937E-2</v>
      </c>
      <c r="AI11" s="973">
        <f t="shared" si="1"/>
        <v>2.5579142916765937E-2</v>
      </c>
      <c r="AJ11" s="973">
        <f t="shared" si="1"/>
        <v>2.5579142916765937E-2</v>
      </c>
      <c r="AK11" s="973">
        <f t="shared" si="1"/>
        <v>2.5579142916765937E-2</v>
      </c>
      <c r="AL11" s="973">
        <f t="shared" si="1"/>
        <v>2.5579142916765937E-2</v>
      </c>
      <c r="AM11" s="973">
        <f t="shared" si="1"/>
        <v>2.5579142916765937E-2</v>
      </c>
      <c r="AN11" s="973">
        <f t="shared" si="1"/>
        <v>2.5579142916765937E-2</v>
      </c>
      <c r="AO11" s="973">
        <f t="shared" si="1"/>
        <v>2.5579142916765937E-2</v>
      </c>
      <c r="AP11" s="973" t="e">
        <f t="shared" ref="AP11:BJ11" si="5">AO11*(1+IF(AP$1&lt;=$D$8,$F11,IF(AP$1&lt;=$E$8,$G11,$H11)))</f>
        <v>#REF!</v>
      </c>
      <c r="AQ11" s="973" t="e">
        <f t="shared" si="5"/>
        <v>#REF!</v>
      </c>
      <c r="AR11" s="973" t="e">
        <f t="shared" si="5"/>
        <v>#REF!</v>
      </c>
      <c r="AS11" s="973" t="e">
        <f t="shared" si="5"/>
        <v>#REF!</v>
      </c>
      <c r="AT11" s="973" t="e">
        <f t="shared" si="5"/>
        <v>#REF!</v>
      </c>
      <c r="AU11" s="973" t="e">
        <f t="shared" si="5"/>
        <v>#REF!</v>
      </c>
      <c r="AV11" s="973" t="e">
        <f t="shared" si="5"/>
        <v>#REF!</v>
      </c>
      <c r="AW11" s="973" t="e">
        <f t="shared" si="5"/>
        <v>#REF!</v>
      </c>
      <c r="AX11" s="973" t="e">
        <f t="shared" si="5"/>
        <v>#REF!</v>
      </c>
      <c r="AY11" s="973" t="e">
        <f t="shared" si="5"/>
        <v>#REF!</v>
      </c>
      <c r="AZ11" s="973" t="e">
        <f t="shared" si="5"/>
        <v>#REF!</v>
      </c>
      <c r="BA11" s="973" t="e">
        <f t="shared" si="5"/>
        <v>#REF!</v>
      </c>
      <c r="BB11" s="973" t="e">
        <f t="shared" si="5"/>
        <v>#REF!</v>
      </c>
      <c r="BC11" s="973" t="e">
        <f t="shared" si="5"/>
        <v>#REF!</v>
      </c>
      <c r="BD11" s="973" t="e">
        <f t="shared" si="5"/>
        <v>#REF!</v>
      </c>
      <c r="BE11" s="973" t="e">
        <f t="shared" si="5"/>
        <v>#REF!</v>
      </c>
      <c r="BF11" s="973" t="e">
        <f t="shared" si="5"/>
        <v>#REF!</v>
      </c>
      <c r="BG11" s="973" t="e">
        <f t="shared" si="5"/>
        <v>#REF!</v>
      </c>
      <c r="BH11" s="973" t="e">
        <f t="shared" si="5"/>
        <v>#REF!</v>
      </c>
      <c r="BI11" s="973" t="e">
        <f t="shared" si="5"/>
        <v>#REF!</v>
      </c>
      <c r="BJ11" s="973" t="e">
        <f t="shared" si="5"/>
        <v>#REF!</v>
      </c>
    </row>
    <row r="12" spans="1:62" x14ac:dyDescent="0.3">
      <c r="A12" s="969">
        <v>4</v>
      </c>
      <c r="B12" s="970" t="s">
        <v>9330</v>
      </c>
      <c r="C12" s="971">
        <f>VLOOKUP($B$7&amp;"."&amp;C$8&amp;"."&amp;$A12,EmissionRates!$A$1:$Y$8450,$D$7,FALSE)</f>
        <v>0.66780272631316007</v>
      </c>
      <c r="D12" s="971">
        <f>VLOOKUP($B$7&amp;"."&amp;D$8&amp;"."&amp;$A12,EmissionRates!$A$1:$Y$8450,$D$7,FALSE)</f>
        <v>0.12720989046616626</v>
      </c>
      <c r="E12" s="971">
        <f>VLOOKUP($B$7&amp;"."&amp;E$8&amp;"."&amp;$A12,EmissionRates!$A$1:$Y$8450,$D$7,FALSE)</f>
        <v>2.5703774461952926E-2</v>
      </c>
      <c r="F12" s="972">
        <f t="shared" si="0"/>
        <v>-0.18719926742779569</v>
      </c>
      <c r="G12" s="972">
        <f t="shared" si="0"/>
        <v>-0.14778808416790223</v>
      </c>
      <c r="H12" s="994">
        <v>0</v>
      </c>
      <c r="I12" s="973">
        <f t="shared" si="3"/>
        <v>0.15650809032073026</v>
      </c>
      <c r="J12" s="973">
        <f t="shared" si="1"/>
        <v>0.12720989046616626</v>
      </c>
      <c r="K12" s="973">
        <f t="shared" si="1"/>
        <v>0.10840978446696287</v>
      </c>
      <c r="L12" s="973">
        <f t="shared" si="1"/>
        <v>9.2388110115535216E-2</v>
      </c>
      <c r="M12" s="973">
        <f t="shared" si="1"/>
        <v>7.8734248321667075E-2</v>
      </c>
      <c r="N12" s="973">
        <f t="shared" si="1"/>
        <v>6.7098264603808022E-2</v>
      </c>
      <c r="O12" s="973">
        <f t="shared" si="1"/>
        <v>5.718194062702027E-2</v>
      </c>
      <c r="P12" s="973">
        <f t="shared" si="1"/>
        <v>4.8731131172750207E-2</v>
      </c>
      <c r="Q12" s="973">
        <f t="shared" si="1"/>
        <v>4.1529250657394712E-2</v>
      </c>
      <c r="R12" s="973">
        <f t="shared" si="1"/>
        <v>3.539172226580975E-2</v>
      </c>
      <c r="S12" s="973">
        <f t="shared" si="1"/>
        <v>3.0161247436743237E-2</v>
      </c>
      <c r="T12" s="973">
        <f t="shared" si="1"/>
        <v>2.5703774461952902E-2</v>
      </c>
      <c r="U12" s="973">
        <f t="shared" si="1"/>
        <v>2.5703774461952902E-2</v>
      </c>
      <c r="V12" s="973">
        <f t="shared" si="1"/>
        <v>2.5703774461952902E-2</v>
      </c>
      <c r="W12" s="973">
        <f t="shared" si="1"/>
        <v>2.5703774461952902E-2</v>
      </c>
      <c r="X12" s="973">
        <f t="shared" si="1"/>
        <v>2.5703774461952902E-2</v>
      </c>
      <c r="Y12" s="973">
        <f t="shared" si="1"/>
        <v>2.5703774461952902E-2</v>
      </c>
      <c r="Z12" s="973">
        <f t="shared" si="1"/>
        <v>2.5703774461952902E-2</v>
      </c>
      <c r="AA12" s="973">
        <f t="shared" si="1"/>
        <v>2.5703774461952902E-2</v>
      </c>
      <c r="AB12" s="973">
        <f t="shared" si="1"/>
        <v>2.5703774461952902E-2</v>
      </c>
      <c r="AC12" s="973">
        <f t="shared" si="1"/>
        <v>2.5703774461952902E-2</v>
      </c>
      <c r="AD12" s="973">
        <f t="shared" si="1"/>
        <v>2.5703774461952902E-2</v>
      </c>
      <c r="AE12" s="973">
        <f t="shared" si="1"/>
        <v>2.5703774461952902E-2</v>
      </c>
      <c r="AF12" s="973">
        <f t="shared" si="1"/>
        <v>2.5703774461952902E-2</v>
      </c>
      <c r="AG12" s="973">
        <f t="shared" si="1"/>
        <v>2.5703774461952902E-2</v>
      </c>
      <c r="AH12" s="973">
        <f t="shared" si="1"/>
        <v>2.5703774461952902E-2</v>
      </c>
      <c r="AI12" s="973">
        <f t="shared" si="1"/>
        <v>2.5703774461952902E-2</v>
      </c>
      <c r="AJ12" s="973">
        <f t="shared" si="1"/>
        <v>2.5703774461952902E-2</v>
      </c>
      <c r="AK12" s="973">
        <f t="shared" si="1"/>
        <v>2.5703774461952902E-2</v>
      </c>
      <c r="AL12" s="973">
        <f t="shared" si="1"/>
        <v>2.5703774461952902E-2</v>
      </c>
      <c r="AM12" s="973">
        <f t="shared" si="1"/>
        <v>2.5703774461952902E-2</v>
      </c>
      <c r="AN12" s="973">
        <f t="shared" si="1"/>
        <v>2.5703774461952902E-2</v>
      </c>
      <c r="AO12" s="973">
        <f t="shared" si="1"/>
        <v>2.5703774461952902E-2</v>
      </c>
      <c r="AP12" s="973" t="e">
        <f t="shared" ref="AP12:BJ12" si="6">AO12*(1+IF(AP$1&lt;=$D$8,$F12,IF(AP$1&lt;=$E$8,$G12,$H12)))</f>
        <v>#REF!</v>
      </c>
      <c r="AQ12" s="973" t="e">
        <f t="shared" si="6"/>
        <v>#REF!</v>
      </c>
      <c r="AR12" s="973" t="e">
        <f t="shared" si="6"/>
        <v>#REF!</v>
      </c>
      <c r="AS12" s="973" t="e">
        <f t="shared" si="6"/>
        <v>#REF!</v>
      </c>
      <c r="AT12" s="973" t="e">
        <f t="shared" si="6"/>
        <v>#REF!</v>
      </c>
      <c r="AU12" s="973" t="e">
        <f t="shared" si="6"/>
        <v>#REF!</v>
      </c>
      <c r="AV12" s="973" t="e">
        <f t="shared" si="6"/>
        <v>#REF!</v>
      </c>
      <c r="AW12" s="973" t="e">
        <f t="shared" si="6"/>
        <v>#REF!</v>
      </c>
      <c r="AX12" s="973" t="e">
        <f t="shared" si="6"/>
        <v>#REF!</v>
      </c>
      <c r="AY12" s="973" t="e">
        <f t="shared" si="6"/>
        <v>#REF!</v>
      </c>
      <c r="AZ12" s="973" t="e">
        <f t="shared" si="6"/>
        <v>#REF!</v>
      </c>
      <c r="BA12" s="973" t="e">
        <f t="shared" si="6"/>
        <v>#REF!</v>
      </c>
      <c r="BB12" s="973" t="e">
        <f t="shared" si="6"/>
        <v>#REF!</v>
      </c>
      <c r="BC12" s="973" t="e">
        <f t="shared" si="6"/>
        <v>#REF!</v>
      </c>
      <c r="BD12" s="973" t="e">
        <f t="shared" si="6"/>
        <v>#REF!</v>
      </c>
      <c r="BE12" s="973" t="e">
        <f t="shared" si="6"/>
        <v>#REF!</v>
      </c>
      <c r="BF12" s="973" t="e">
        <f t="shared" si="6"/>
        <v>#REF!</v>
      </c>
      <c r="BG12" s="973" t="e">
        <f t="shared" si="6"/>
        <v>#REF!</v>
      </c>
      <c r="BH12" s="973" t="e">
        <f t="shared" si="6"/>
        <v>#REF!</v>
      </c>
      <c r="BI12" s="973" t="e">
        <f t="shared" si="6"/>
        <v>#REF!</v>
      </c>
      <c r="BJ12" s="973" t="e">
        <f t="shared" si="6"/>
        <v>#REF!</v>
      </c>
    </row>
    <row r="13" spans="1:62" x14ac:dyDescent="0.3">
      <c r="A13" s="969">
        <v>5</v>
      </c>
      <c r="B13" s="970" t="s">
        <v>9331</v>
      </c>
      <c r="C13" s="971">
        <f>VLOOKUP($B$7&amp;"."&amp;C$8&amp;"."&amp;$A13,EmissionRates!$A$1:$Y$8450,$D$7,FALSE)</f>
        <v>0.62790696290699033</v>
      </c>
      <c r="D13" s="971">
        <f>VLOOKUP($B$7&amp;"."&amp;D$8&amp;"."&amp;$A13,EmissionRates!$A$1:$Y$8450,$D$7,FALSE)</f>
        <v>0.12108654133317924</v>
      </c>
      <c r="E13" s="971">
        <f>VLOOKUP($B$7&amp;"."&amp;E$8&amp;"."&amp;$A13,EmissionRates!$A$1:$Y$8450,$D$7,FALSE)</f>
        <v>2.5126123733979676E-2</v>
      </c>
      <c r="F13" s="972">
        <f t="shared" si="0"/>
        <v>-0.18595189075499496</v>
      </c>
      <c r="G13" s="972">
        <f t="shared" si="0"/>
        <v>-0.14551791459317254</v>
      </c>
      <c r="H13" s="994">
        <v>0</v>
      </c>
      <c r="I13" s="973">
        <f t="shared" si="3"/>
        <v>0.14874617354677211</v>
      </c>
      <c r="J13" s="973">
        <f t="shared" si="1"/>
        <v>0.12108654133317923</v>
      </c>
      <c r="K13" s="973">
        <f t="shared" si="1"/>
        <v>0.10346628035307499</v>
      </c>
      <c r="L13" s="973">
        <f t="shared" si="1"/>
        <v>8.8410083005382986E-2</v>
      </c>
      <c r="M13" s="973">
        <f t="shared" si="1"/>
        <v>7.5544832097430376E-2</v>
      </c>
      <c r="N13" s="973">
        <f t="shared" si="1"/>
        <v>6.4551705672320936E-2</v>
      </c>
      <c r="O13" s="973">
        <f t="shared" si="1"/>
        <v>5.5158276079452527E-2</v>
      </c>
      <c r="P13" s="973">
        <f t="shared" si="1"/>
        <v>4.7131758771816121E-2</v>
      </c>
      <c r="Q13" s="973">
        <f t="shared" si="1"/>
        <v>4.027324352423297E-2</v>
      </c>
      <c r="R13" s="973">
        <f t="shared" si="1"/>
        <v>3.4412765112683597E-2</v>
      </c>
      <c r="S13" s="973">
        <f t="shared" si="1"/>
        <v>2.9405091298101198E-2</v>
      </c>
      <c r="T13" s="973">
        <f t="shared" si="1"/>
        <v>2.5126123733979665E-2</v>
      </c>
      <c r="U13" s="973">
        <f t="shared" si="1"/>
        <v>2.5126123733979665E-2</v>
      </c>
      <c r="V13" s="973">
        <f t="shared" si="1"/>
        <v>2.5126123733979665E-2</v>
      </c>
      <c r="W13" s="973">
        <f t="shared" si="1"/>
        <v>2.5126123733979665E-2</v>
      </c>
      <c r="X13" s="973">
        <f t="shared" si="1"/>
        <v>2.5126123733979665E-2</v>
      </c>
      <c r="Y13" s="973">
        <f t="shared" si="1"/>
        <v>2.5126123733979665E-2</v>
      </c>
      <c r="Z13" s="973">
        <f t="shared" si="1"/>
        <v>2.5126123733979665E-2</v>
      </c>
      <c r="AA13" s="973">
        <f t="shared" si="1"/>
        <v>2.5126123733979665E-2</v>
      </c>
      <c r="AB13" s="973">
        <f t="shared" si="1"/>
        <v>2.5126123733979665E-2</v>
      </c>
      <c r="AC13" s="973">
        <f t="shared" si="1"/>
        <v>2.5126123733979665E-2</v>
      </c>
      <c r="AD13" s="973">
        <f t="shared" si="1"/>
        <v>2.5126123733979665E-2</v>
      </c>
      <c r="AE13" s="973">
        <f t="shared" si="1"/>
        <v>2.5126123733979665E-2</v>
      </c>
      <c r="AF13" s="973">
        <f t="shared" si="1"/>
        <v>2.5126123733979665E-2</v>
      </c>
      <c r="AG13" s="973">
        <f t="shared" si="1"/>
        <v>2.5126123733979665E-2</v>
      </c>
      <c r="AH13" s="973">
        <f t="shared" si="1"/>
        <v>2.5126123733979665E-2</v>
      </c>
      <c r="AI13" s="973">
        <f t="shared" si="1"/>
        <v>2.5126123733979665E-2</v>
      </c>
      <c r="AJ13" s="973">
        <f t="shared" si="1"/>
        <v>2.5126123733979665E-2</v>
      </c>
      <c r="AK13" s="973">
        <f t="shared" si="1"/>
        <v>2.5126123733979665E-2</v>
      </c>
      <c r="AL13" s="973">
        <f t="shared" si="1"/>
        <v>2.5126123733979665E-2</v>
      </c>
      <c r="AM13" s="973">
        <f t="shared" si="1"/>
        <v>2.5126123733979665E-2</v>
      </c>
      <c r="AN13" s="973">
        <f t="shared" si="1"/>
        <v>2.5126123733979665E-2</v>
      </c>
      <c r="AO13" s="973">
        <f t="shared" si="1"/>
        <v>2.5126123733979665E-2</v>
      </c>
      <c r="AP13" s="973" t="e">
        <f t="shared" ref="AP13:BJ13" si="7">AO13*(1+IF(AP$1&lt;=$D$8,$F13,IF(AP$1&lt;=$E$8,$G13,$H13)))</f>
        <v>#REF!</v>
      </c>
      <c r="AQ13" s="973" t="e">
        <f t="shared" si="7"/>
        <v>#REF!</v>
      </c>
      <c r="AR13" s="973" t="e">
        <f t="shared" si="7"/>
        <v>#REF!</v>
      </c>
      <c r="AS13" s="973" t="e">
        <f t="shared" si="7"/>
        <v>#REF!</v>
      </c>
      <c r="AT13" s="973" t="e">
        <f t="shared" si="7"/>
        <v>#REF!</v>
      </c>
      <c r="AU13" s="973" t="e">
        <f t="shared" si="7"/>
        <v>#REF!</v>
      </c>
      <c r="AV13" s="973" t="e">
        <f t="shared" si="7"/>
        <v>#REF!</v>
      </c>
      <c r="AW13" s="973" t="e">
        <f t="shared" si="7"/>
        <v>#REF!</v>
      </c>
      <c r="AX13" s="973" t="e">
        <f t="shared" si="7"/>
        <v>#REF!</v>
      </c>
      <c r="AY13" s="973" t="e">
        <f t="shared" si="7"/>
        <v>#REF!</v>
      </c>
      <c r="AZ13" s="973" t="e">
        <f t="shared" si="7"/>
        <v>#REF!</v>
      </c>
      <c r="BA13" s="973" t="e">
        <f t="shared" si="7"/>
        <v>#REF!</v>
      </c>
      <c r="BB13" s="973" t="e">
        <f t="shared" si="7"/>
        <v>#REF!</v>
      </c>
      <c r="BC13" s="973" t="e">
        <f t="shared" si="7"/>
        <v>#REF!</v>
      </c>
      <c r="BD13" s="973" t="e">
        <f t="shared" si="7"/>
        <v>#REF!</v>
      </c>
      <c r="BE13" s="973" t="e">
        <f t="shared" si="7"/>
        <v>#REF!</v>
      </c>
      <c r="BF13" s="973" t="e">
        <f t="shared" si="7"/>
        <v>#REF!</v>
      </c>
      <c r="BG13" s="973" t="e">
        <f t="shared" si="7"/>
        <v>#REF!</v>
      </c>
      <c r="BH13" s="973" t="e">
        <f t="shared" si="7"/>
        <v>#REF!</v>
      </c>
      <c r="BI13" s="973" t="e">
        <f t="shared" si="7"/>
        <v>#REF!</v>
      </c>
      <c r="BJ13" s="973" t="e">
        <f t="shared" si="7"/>
        <v>#REF!</v>
      </c>
    </row>
    <row r="14" spans="1:62" x14ac:dyDescent="0.3">
      <c r="A14" s="969">
        <v>6</v>
      </c>
      <c r="B14" s="970" t="s">
        <v>9332</v>
      </c>
      <c r="C14" s="971">
        <f>VLOOKUP($B$7&amp;"."&amp;C$8&amp;"."&amp;$A14,EmissionRates!$A$1:$Y$8450,$D$7,FALSE)</f>
        <v>0.59419726476733048</v>
      </c>
      <c r="D14" s="971">
        <f>VLOOKUP($B$7&amp;"."&amp;D$8&amp;"."&amp;$A14,EmissionRates!$A$1:$Y$8450,$D$7,FALSE)</f>
        <v>0.114719973750896</v>
      </c>
      <c r="E14" s="971">
        <f>VLOOKUP($B$7&amp;"."&amp;E$8&amp;"."&amp;$A14,EmissionRates!$A$1:$Y$8450,$D$7,FALSE)</f>
        <v>2.3491149352150076E-2</v>
      </c>
      <c r="F14" s="972">
        <f t="shared" si="0"/>
        <v>-0.1858328999819614</v>
      </c>
      <c r="G14" s="972">
        <f t="shared" si="0"/>
        <v>-0.14665131671550957</v>
      </c>
      <c r="H14" s="994">
        <v>0</v>
      </c>
      <c r="I14" s="973">
        <f t="shared" si="3"/>
        <v>0.14090470340591543</v>
      </c>
      <c r="J14" s="973">
        <f t="shared" ref="J14:AO18" si="8">I14*(1+IF(J$1&lt;=$D$8,$F14,IF(J$1&lt;=$E$8,$G14,$H14)))</f>
        <v>0.11471997375089601</v>
      </c>
      <c r="K14" s="973">
        <f t="shared" si="8"/>
        <v>9.7896138546758424E-2</v>
      </c>
      <c r="L14" s="973">
        <f t="shared" si="8"/>
        <v>8.3539540927512354E-2</v>
      </c>
      <c r="M14" s="973">
        <f t="shared" si="8"/>
        <v>7.1288357252683468E-2</v>
      </c>
      <c r="N14" s="973">
        <f t="shared" si="8"/>
        <v>6.0833825795091792E-2</v>
      </c>
      <c r="O14" s="973">
        <f t="shared" si="8"/>
        <v>5.1912465141399647E-2</v>
      </c>
      <c r="P14" s="973">
        <f t="shared" si="8"/>
        <v>4.4299433774465394E-2</v>
      </c>
      <c r="Q14" s="973">
        <f t="shared" si="8"/>
        <v>3.7802863481688528E-2</v>
      </c>
      <c r="R14" s="973">
        <f t="shared" si="8"/>
        <v>3.2259023776482251E-2</v>
      </c>
      <c r="S14" s="973">
        <f t="shared" si="8"/>
        <v>2.7528195463704198E-2</v>
      </c>
      <c r="T14" s="973">
        <f t="shared" si="8"/>
        <v>2.3491149352150058E-2</v>
      </c>
      <c r="U14" s="973">
        <f t="shared" si="8"/>
        <v>2.3491149352150058E-2</v>
      </c>
      <c r="V14" s="973">
        <f t="shared" si="8"/>
        <v>2.3491149352150058E-2</v>
      </c>
      <c r="W14" s="973">
        <f t="shared" si="8"/>
        <v>2.3491149352150058E-2</v>
      </c>
      <c r="X14" s="973">
        <f t="shared" si="8"/>
        <v>2.3491149352150058E-2</v>
      </c>
      <c r="Y14" s="973">
        <f t="shared" si="8"/>
        <v>2.3491149352150058E-2</v>
      </c>
      <c r="Z14" s="973">
        <f t="shared" si="8"/>
        <v>2.3491149352150058E-2</v>
      </c>
      <c r="AA14" s="973">
        <f t="shared" si="8"/>
        <v>2.3491149352150058E-2</v>
      </c>
      <c r="AB14" s="973">
        <f t="shared" si="8"/>
        <v>2.3491149352150058E-2</v>
      </c>
      <c r="AC14" s="973">
        <f t="shared" si="8"/>
        <v>2.3491149352150058E-2</v>
      </c>
      <c r="AD14" s="973">
        <f t="shared" si="8"/>
        <v>2.3491149352150058E-2</v>
      </c>
      <c r="AE14" s="973">
        <f t="shared" si="8"/>
        <v>2.3491149352150058E-2</v>
      </c>
      <c r="AF14" s="973">
        <f t="shared" si="8"/>
        <v>2.3491149352150058E-2</v>
      </c>
      <c r="AG14" s="973">
        <f t="shared" si="8"/>
        <v>2.3491149352150058E-2</v>
      </c>
      <c r="AH14" s="973">
        <f t="shared" si="8"/>
        <v>2.3491149352150058E-2</v>
      </c>
      <c r="AI14" s="973">
        <f t="shared" si="8"/>
        <v>2.3491149352150058E-2</v>
      </c>
      <c r="AJ14" s="973">
        <f t="shared" si="8"/>
        <v>2.3491149352150058E-2</v>
      </c>
      <c r="AK14" s="973">
        <f t="shared" si="8"/>
        <v>2.3491149352150058E-2</v>
      </c>
      <c r="AL14" s="973">
        <f t="shared" si="8"/>
        <v>2.3491149352150058E-2</v>
      </c>
      <c r="AM14" s="973">
        <f t="shared" si="8"/>
        <v>2.3491149352150058E-2</v>
      </c>
      <c r="AN14" s="973">
        <f t="shared" si="8"/>
        <v>2.3491149352150058E-2</v>
      </c>
      <c r="AO14" s="973">
        <f t="shared" si="8"/>
        <v>2.3491149352150058E-2</v>
      </c>
      <c r="AP14" s="973" t="e">
        <f t="shared" ref="AP14:BJ14" si="9">AO14*(1+IF(AP$1&lt;=$D$8,$F14,IF(AP$1&lt;=$E$8,$G14,$H14)))</f>
        <v>#REF!</v>
      </c>
      <c r="AQ14" s="973" t="e">
        <f t="shared" si="9"/>
        <v>#REF!</v>
      </c>
      <c r="AR14" s="973" t="e">
        <f t="shared" si="9"/>
        <v>#REF!</v>
      </c>
      <c r="AS14" s="973" t="e">
        <f t="shared" si="9"/>
        <v>#REF!</v>
      </c>
      <c r="AT14" s="973" t="e">
        <f t="shared" si="9"/>
        <v>#REF!</v>
      </c>
      <c r="AU14" s="973" t="e">
        <f t="shared" si="9"/>
        <v>#REF!</v>
      </c>
      <c r="AV14" s="973" t="e">
        <f t="shared" si="9"/>
        <v>#REF!</v>
      </c>
      <c r="AW14" s="973" t="e">
        <f t="shared" si="9"/>
        <v>#REF!</v>
      </c>
      <c r="AX14" s="973" t="e">
        <f t="shared" si="9"/>
        <v>#REF!</v>
      </c>
      <c r="AY14" s="973" t="e">
        <f t="shared" si="9"/>
        <v>#REF!</v>
      </c>
      <c r="AZ14" s="973" t="e">
        <f t="shared" si="9"/>
        <v>#REF!</v>
      </c>
      <c r="BA14" s="973" t="e">
        <f t="shared" si="9"/>
        <v>#REF!</v>
      </c>
      <c r="BB14" s="973" t="e">
        <f t="shared" si="9"/>
        <v>#REF!</v>
      </c>
      <c r="BC14" s="973" t="e">
        <f t="shared" si="9"/>
        <v>#REF!</v>
      </c>
      <c r="BD14" s="973" t="e">
        <f t="shared" si="9"/>
        <v>#REF!</v>
      </c>
      <c r="BE14" s="973" t="e">
        <f t="shared" si="9"/>
        <v>#REF!</v>
      </c>
      <c r="BF14" s="973" t="e">
        <f t="shared" si="9"/>
        <v>#REF!</v>
      </c>
      <c r="BG14" s="973" t="e">
        <f t="shared" si="9"/>
        <v>#REF!</v>
      </c>
      <c r="BH14" s="973" t="e">
        <f t="shared" si="9"/>
        <v>#REF!</v>
      </c>
      <c r="BI14" s="973" t="e">
        <f t="shared" si="9"/>
        <v>#REF!</v>
      </c>
      <c r="BJ14" s="973" t="e">
        <f t="shared" si="9"/>
        <v>#REF!</v>
      </c>
    </row>
    <row r="15" spans="1:62" x14ac:dyDescent="0.3">
      <c r="A15" s="969">
        <v>7</v>
      </c>
      <c r="B15" s="970" t="s">
        <v>9333</v>
      </c>
      <c r="C15" s="971">
        <f>VLOOKUP($B$7&amp;"."&amp;C$8&amp;"."&amp;$A15,EmissionRates!$A$1:$Y$8450,$D$7,FALSE)</f>
        <v>0.53254466585009153</v>
      </c>
      <c r="D15" s="971">
        <f>VLOOKUP($B$7&amp;"."&amp;D$8&amp;"."&amp;$A15,EmissionRates!$A$1:$Y$8450,$D$7,FALSE)</f>
        <v>0.10488651704036026</v>
      </c>
      <c r="E15" s="971">
        <f>VLOOKUP($B$7&amp;"."&amp;E$8&amp;"."&amp;$A15,EmissionRates!$A$1:$Y$8450,$D$7,FALSE)</f>
        <v>2.3752983928134727E-2</v>
      </c>
      <c r="F15" s="972">
        <f t="shared" si="0"/>
        <v>-0.18380213741301232</v>
      </c>
      <c r="G15" s="972">
        <f t="shared" si="0"/>
        <v>-0.13801471686402034</v>
      </c>
      <c r="H15" s="994">
        <v>0</v>
      </c>
      <c r="I15" s="973">
        <f t="shared" si="3"/>
        <v>0.12850623831323968</v>
      </c>
      <c r="J15" s="973">
        <f t="shared" si="8"/>
        <v>0.1048865170403603</v>
      </c>
      <c r="K15" s="973">
        <f t="shared" si="8"/>
        <v>9.0410634088181729E-2</v>
      </c>
      <c r="L15" s="973">
        <f t="shared" si="8"/>
        <v>7.7932636023004778E-2</v>
      </c>
      <c r="M15" s="973">
        <f t="shared" si="8"/>
        <v>6.7176785327823021E-2</v>
      </c>
      <c r="N15" s="973">
        <f t="shared" si="8"/>
        <v>5.7905400320968449E-2</v>
      </c>
      <c r="O15" s="973">
        <f t="shared" si="8"/>
        <v>4.9913602890772235E-2</v>
      </c>
      <c r="P15" s="973">
        <f t="shared" si="8"/>
        <v>4.3024791120139155E-2</v>
      </c>
      <c r="Q15" s="973">
        <f t="shared" si="8"/>
        <v>3.7086736755559534E-2</v>
      </c>
      <c r="R15" s="973">
        <f t="shared" si="8"/>
        <v>3.1968221282830528E-2</v>
      </c>
      <c r="S15" s="973">
        <f t="shared" si="8"/>
        <v>2.7556136273834325E-2</v>
      </c>
      <c r="T15" s="973">
        <f t="shared" si="8"/>
        <v>2.375298392813472E-2</v>
      </c>
      <c r="U15" s="973">
        <f t="shared" si="8"/>
        <v>2.375298392813472E-2</v>
      </c>
      <c r="V15" s="973">
        <f t="shared" si="8"/>
        <v>2.375298392813472E-2</v>
      </c>
      <c r="W15" s="973">
        <f t="shared" si="8"/>
        <v>2.375298392813472E-2</v>
      </c>
      <c r="X15" s="973">
        <f t="shared" si="8"/>
        <v>2.375298392813472E-2</v>
      </c>
      <c r="Y15" s="973">
        <f t="shared" si="8"/>
        <v>2.375298392813472E-2</v>
      </c>
      <c r="Z15" s="973">
        <f t="shared" si="8"/>
        <v>2.375298392813472E-2</v>
      </c>
      <c r="AA15" s="973">
        <f t="shared" si="8"/>
        <v>2.375298392813472E-2</v>
      </c>
      <c r="AB15" s="973">
        <f t="shared" si="8"/>
        <v>2.375298392813472E-2</v>
      </c>
      <c r="AC15" s="973">
        <f t="shared" si="8"/>
        <v>2.375298392813472E-2</v>
      </c>
      <c r="AD15" s="973">
        <f t="shared" si="8"/>
        <v>2.375298392813472E-2</v>
      </c>
      <c r="AE15" s="973">
        <f t="shared" si="8"/>
        <v>2.375298392813472E-2</v>
      </c>
      <c r="AF15" s="973">
        <f t="shared" si="8"/>
        <v>2.375298392813472E-2</v>
      </c>
      <c r="AG15" s="973">
        <f t="shared" si="8"/>
        <v>2.375298392813472E-2</v>
      </c>
      <c r="AH15" s="973">
        <f t="shared" si="8"/>
        <v>2.375298392813472E-2</v>
      </c>
      <c r="AI15" s="973">
        <f t="shared" si="8"/>
        <v>2.375298392813472E-2</v>
      </c>
      <c r="AJ15" s="973">
        <f t="shared" si="8"/>
        <v>2.375298392813472E-2</v>
      </c>
      <c r="AK15" s="973">
        <f t="shared" si="8"/>
        <v>2.375298392813472E-2</v>
      </c>
      <c r="AL15" s="973">
        <f t="shared" si="8"/>
        <v>2.375298392813472E-2</v>
      </c>
      <c r="AM15" s="973">
        <f t="shared" si="8"/>
        <v>2.375298392813472E-2</v>
      </c>
      <c r="AN15" s="973">
        <f t="shared" si="8"/>
        <v>2.375298392813472E-2</v>
      </c>
      <c r="AO15" s="973">
        <f t="shared" si="8"/>
        <v>2.375298392813472E-2</v>
      </c>
      <c r="AP15" s="973" t="e">
        <f t="shared" ref="AP15:BJ15" si="10">AO15*(1+IF(AP$1&lt;=$D$8,$F15,IF(AP$1&lt;=$E$8,$G15,$H15)))</f>
        <v>#REF!</v>
      </c>
      <c r="AQ15" s="973" t="e">
        <f t="shared" si="10"/>
        <v>#REF!</v>
      </c>
      <c r="AR15" s="973" t="e">
        <f t="shared" si="10"/>
        <v>#REF!</v>
      </c>
      <c r="AS15" s="973" t="e">
        <f t="shared" si="10"/>
        <v>#REF!</v>
      </c>
      <c r="AT15" s="973" t="e">
        <f t="shared" si="10"/>
        <v>#REF!</v>
      </c>
      <c r="AU15" s="973" t="e">
        <f t="shared" si="10"/>
        <v>#REF!</v>
      </c>
      <c r="AV15" s="973" t="e">
        <f t="shared" si="10"/>
        <v>#REF!</v>
      </c>
      <c r="AW15" s="973" t="e">
        <f t="shared" si="10"/>
        <v>#REF!</v>
      </c>
      <c r="AX15" s="973" t="e">
        <f t="shared" si="10"/>
        <v>#REF!</v>
      </c>
      <c r="AY15" s="973" t="e">
        <f t="shared" si="10"/>
        <v>#REF!</v>
      </c>
      <c r="AZ15" s="973" t="e">
        <f t="shared" si="10"/>
        <v>#REF!</v>
      </c>
      <c r="BA15" s="973" t="e">
        <f t="shared" si="10"/>
        <v>#REF!</v>
      </c>
      <c r="BB15" s="973" t="e">
        <f t="shared" si="10"/>
        <v>#REF!</v>
      </c>
      <c r="BC15" s="973" t="e">
        <f t="shared" si="10"/>
        <v>#REF!</v>
      </c>
      <c r="BD15" s="973" t="e">
        <f t="shared" si="10"/>
        <v>#REF!</v>
      </c>
      <c r="BE15" s="973" t="e">
        <f t="shared" si="10"/>
        <v>#REF!</v>
      </c>
      <c r="BF15" s="973" t="e">
        <f t="shared" si="10"/>
        <v>#REF!</v>
      </c>
      <c r="BG15" s="973" t="e">
        <f t="shared" si="10"/>
        <v>#REF!</v>
      </c>
      <c r="BH15" s="973" t="e">
        <f t="shared" si="10"/>
        <v>#REF!</v>
      </c>
      <c r="BI15" s="973" t="e">
        <f t="shared" si="10"/>
        <v>#REF!</v>
      </c>
      <c r="BJ15" s="973" t="e">
        <f t="shared" si="10"/>
        <v>#REF!</v>
      </c>
    </row>
    <row r="16" spans="1:62" x14ac:dyDescent="0.3">
      <c r="A16" s="969">
        <v>8</v>
      </c>
      <c r="B16" s="970" t="s">
        <v>9334</v>
      </c>
      <c r="C16" s="971">
        <f>VLOOKUP($B$7&amp;"."&amp;C$8&amp;"."&amp;$A16,EmissionRates!$A$1:$Y$8450,$D$7,FALSE)</f>
        <v>0.51733730632183927</v>
      </c>
      <c r="D16" s="971">
        <f>VLOOKUP($B$7&amp;"."&amp;D$8&amp;"."&amp;$A16,EmissionRates!$A$1:$Y$8450,$D$7,FALSE)</f>
        <v>0.10351426811780089</v>
      </c>
      <c r="E16" s="971">
        <f>VLOOKUP($B$7&amp;"."&amp;E$8&amp;"."&amp;$A16,EmissionRates!$A$1:$Y$8450,$D$7,FALSE)</f>
        <v>2.5215644594706675E-2</v>
      </c>
      <c r="F16" s="972">
        <f t="shared" si="0"/>
        <v>-0.18218833236047483</v>
      </c>
      <c r="G16" s="972">
        <f t="shared" si="0"/>
        <v>-0.13170562839952571</v>
      </c>
      <c r="H16" s="994">
        <v>0</v>
      </c>
      <c r="I16" s="973">
        <f t="shared" si="3"/>
        <v>0.12657470199291396</v>
      </c>
      <c r="J16" s="973">
        <f t="shared" si="8"/>
        <v>0.1035142681178009</v>
      </c>
      <c r="K16" s="973">
        <f t="shared" si="8"/>
        <v>8.9880856387028946E-2</v>
      </c>
      <c r="L16" s="973">
        <f t="shared" si="8"/>
        <v>7.8043041715487774E-2</v>
      </c>
      <c r="M16" s="973">
        <f t="shared" si="8"/>
        <v>6.7764333864139062E-2</v>
      </c>
      <c r="N16" s="973">
        <f t="shared" si="8"/>
        <v>5.8839389689487369E-2</v>
      </c>
      <c r="O16" s="973">
        <f t="shared" si="8"/>
        <v>5.1089910895788862E-2</v>
      </c>
      <c r="P16" s="973">
        <f t="shared" si="8"/>
        <v>4.4361082076383215E-2</v>
      </c>
      <c r="Q16" s="973">
        <f t="shared" si="8"/>
        <v>3.8518477885030225E-2</v>
      </c>
      <c r="R16" s="973">
        <f t="shared" si="8"/>
        <v>3.3445377550189087E-2</v>
      </c>
      <c r="S16" s="973">
        <f t="shared" si="8"/>
        <v>2.9040433082882042E-2</v>
      </c>
      <c r="T16" s="973">
        <f t="shared" si="8"/>
        <v>2.5215644594706689E-2</v>
      </c>
      <c r="U16" s="973">
        <f t="shared" si="8"/>
        <v>2.5215644594706689E-2</v>
      </c>
      <c r="V16" s="973">
        <f t="shared" si="8"/>
        <v>2.5215644594706689E-2</v>
      </c>
      <c r="W16" s="973">
        <f t="shared" si="8"/>
        <v>2.5215644594706689E-2</v>
      </c>
      <c r="X16" s="973">
        <f t="shared" si="8"/>
        <v>2.5215644594706689E-2</v>
      </c>
      <c r="Y16" s="973">
        <f t="shared" si="8"/>
        <v>2.5215644594706689E-2</v>
      </c>
      <c r="Z16" s="973">
        <f t="shared" si="8"/>
        <v>2.5215644594706689E-2</v>
      </c>
      <c r="AA16" s="973">
        <f t="shared" si="8"/>
        <v>2.5215644594706689E-2</v>
      </c>
      <c r="AB16" s="973">
        <f t="shared" si="8"/>
        <v>2.5215644594706689E-2</v>
      </c>
      <c r="AC16" s="973">
        <f t="shared" si="8"/>
        <v>2.5215644594706689E-2</v>
      </c>
      <c r="AD16" s="973">
        <f t="shared" si="8"/>
        <v>2.5215644594706689E-2</v>
      </c>
      <c r="AE16" s="973">
        <f t="shared" si="8"/>
        <v>2.5215644594706689E-2</v>
      </c>
      <c r="AF16" s="973">
        <f t="shared" si="8"/>
        <v>2.5215644594706689E-2</v>
      </c>
      <c r="AG16" s="973">
        <f t="shared" si="8"/>
        <v>2.5215644594706689E-2</v>
      </c>
      <c r="AH16" s="973">
        <f t="shared" si="8"/>
        <v>2.5215644594706689E-2</v>
      </c>
      <c r="AI16" s="973">
        <f t="shared" si="8"/>
        <v>2.5215644594706689E-2</v>
      </c>
      <c r="AJ16" s="973">
        <f t="shared" si="8"/>
        <v>2.5215644594706689E-2</v>
      </c>
      <c r="AK16" s="973">
        <f t="shared" si="8"/>
        <v>2.5215644594706689E-2</v>
      </c>
      <c r="AL16" s="973">
        <f t="shared" si="8"/>
        <v>2.5215644594706689E-2</v>
      </c>
      <c r="AM16" s="973">
        <f t="shared" si="8"/>
        <v>2.5215644594706689E-2</v>
      </c>
      <c r="AN16" s="973">
        <f t="shared" si="8"/>
        <v>2.5215644594706689E-2</v>
      </c>
      <c r="AO16" s="973">
        <f t="shared" si="8"/>
        <v>2.5215644594706689E-2</v>
      </c>
      <c r="AP16" s="973" t="e">
        <f t="shared" ref="AP16:BJ16" si="11">AO16*(1+IF(AP$1&lt;=$D$8,$F16,IF(AP$1&lt;=$E$8,$G16,$H16)))</f>
        <v>#REF!</v>
      </c>
      <c r="AQ16" s="973" t="e">
        <f t="shared" si="11"/>
        <v>#REF!</v>
      </c>
      <c r="AR16" s="973" t="e">
        <f t="shared" si="11"/>
        <v>#REF!</v>
      </c>
      <c r="AS16" s="973" t="e">
        <f t="shared" si="11"/>
        <v>#REF!</v>
      </c>
      <c r="AT16" s="973" t="e">
        <f t="shared" si="11"/>
        <v>#REF!</v>
      </c>
      <c r="AU16" s="973" t="e">
        <f t="shared" si="11"/>
        <v>#REF!</v>
      </c>
      <c r="AV16" s="973" t="e">
        <f t="shared" si="11"/>
        <v>#REF!</v>
      </c>
      <c r="AW16" s="973" t="e">
        <f t="shared" si="11"/>
        <v>#REF!</v>
      </c>
      <c r="AX16" s="973" t="e">
        <f t="shared" si="11"/>
        <v>#REF!</v>
      </c>
      <c r="AY16" s="973" t="e">
        <f t="shared" si="11"/>
        <v>#REF!</v>
      </c>
      <c r="AZ16" s="973" t="e">
        <f t="shared" si="11"/>
        <v>#REF!</v>
      </c>
      <c r="BA16" s="973" t="e">
        <f t="shared" si="11"/>
        <v>#REF!</v>
      </c>
      <c r="BB16" s="973" t="e">
        <f t="shared" si="11"/>
        <v>#REF!</v>
      </c>
      <c r="BC16" s="973" t="e">
        <f t="shared" si="11"/>
        <v>#REF!</v>
      </c>
      <c r="BD16" s="973" t="e">
        <f t="shared" si="11"/>
        <v>#REF!</v>
      </c>
      <c r="BE16" s="973" t="e">
        <f t="shared" si="11"/>
        <v>#REF!</v>
      </c>
      <c r="BF16" s="973" t="e">
        <f t="shared" si="11"/>
        <v>#REF!</v>
      </c>
      <c r="BG16" s="973" t="e">
        <f t="shared" si="11"/>
        <v>#REF!</v>
      </c>
      <c r="BH16" s="973" t="e">
        <f t="shared" si="11"/>
        <v>#REF!</v>
      </c>
      <c r="BI16" s="973" t="e">
        <f t="shared" si="11"/>
        <v>#REF!</v>
      </c>
      <c r="BJ16" s="973" t="e">
        <f t="shared" si="11"/>
        <v>#REF!</v>
      </c>
    </row>
    <row r="17" spans="1:62" x14ac:dyDescent="0.3">
      <c r="A17" s="969">
        <v>9</v>
      </c>
      <c r="B17" s="970" t="s">
        <v>9335</v>
      </c>
      <c r="C17" s="971">
        <f>VLOOKUP($B$7&amp;"."&amp;C$8&amp;"."&amp;$A17,EmissionRates!$A$1:$Y$8450,$D$7,FALSE)</f>
        <v>0.51304256478138599</v>
      </c>
      <c r="D17" s="971">
        <f>VLOOKUP($B$7&amp;"."&amp;D$8&amp;"."&amp;$A17,EmissionRates!$A$1:$Y$8450,$D$7,FALSE)</f>
        <v>0.10384604728326233</v>
      </c>
      <c r="E17" s="971">
        <f>VLOOKUP($B$7&amp;"."&amp;E$8&amp;"."&amp;$A17,EmissionRates!$A$1:$Y$8450,$D$7,FALSE)</f>
        <v>2.6578374582492778E-2</v>
      </c>
      <c r="F17" s="972">
        <f t="shared" si="0"/>
        <v>-0.18100816591860869</v>
      </c>
      <c r="G17" s="972">
        <f t="shared" si="0"/>
        <v>-0.1274027404281004</v>
      </c>
      <c r="H17" s="994">
        <v>0</v>
      </c>
      <c r="I17" s="973">
        <f t="shared" si="3"/>
        <v>0.12679741477488543</v>
      </c>
      <c r="J17" s="973">
        <f t="shared" si="8"/>
        <v>0.10384604728326233</v>
      </c>
      <c r="K17" s="973">
        <f t="shared" si="8"/>
        <v>9.0615776276748619E-2</v>
      </c>
      <c r="L17" s="973">
        <f t="shared" si="8"/>
        <v>7.9071078053071203E-2</v>
      </c>
      <c r="M17" s="973">
        <f t="shared" si="8"/>
        <v>6.89972060205057E-2</v>
      </c>
      <c r="N17" s="973">
        <f t="shared" si="8"/>
        <v>6.0206772891611048E-2</v>
      </c>
      <c r="O17" s="973">
        <f t="shared" si="8"/>
        <v>5.2536265032887532E-2</v>
      </c>
      <c r="P17" s="973">
        <f t="shared" si="8"/>
        <v>4.5843000895840674E-2</v>
      </c>
      <c r="Q17" s="973">
        <f t="shared" si="8"/>
        <v>4.0002476952262708E-2</v>
      </c>
      <c r="R17" s="973">
        <f t="shared" si="8"/>
        <v>3.4906051764632511E-2</v>
      </c>
      <c r="S17" s="973">
        <f t="shared" si="8"/>
        <v>3.04589251122932E-2</v>
      </c>
      <c r="T17" s="973">
        <f t="shared" si="8"/>
        <v>2.6578374582492761E-2</v>
      </c>
      <c r="U17" s="973">
        <f t="shared" si="8"/>
        <v>2.6578374582492761E-2</v>
      </c>
      <c r="V17" s="973">
        <f t="shared" si="8"/>
        <v>2.6578374582492761E-2</v>
      </c>
      <c r="W17" s="973">
        <f t="shared" si="8"/>
        <v>2.6578374582492761E-2</v>
      </c>
      <c r="X17" s="973">
        <f t="shared" si="8"/>
        <v>2.6578374582492761E-2</v>
      </c>
      <c r="Y17" s="973">
        <f t="shared" si="8"/>
        <v>2.6578374582492761E-2</v>
      </c>
      <c r="Z17" s="973">
        <f t="shared" si="8"/>
        <v>2.6578374582492761E-2</v>
      </c>
      <c r="AA17" s="973">
        <f t="shared" si="8"/>
        <v>2.6578374582492761E-2</v>
      </c>
      <c r="AB17" s="973">
        <f t="shared" si="8"/>
        <v>2.6578374582492761E-2</v>
      </c>
      <c r="AC17" s="973">
        <f t="shared" si="8"/>
        <v>2.6578374582492761E-2</v>
      </c>
      <c r="AD17" s="973">
        <f t="shared" si="8"/>
        <v>2.6578374582492761E-2</v>
      </c>
      <c r="AE17" s="973">
        <f t="shared" si="8"/>
        <v>2.6578374582492761E-2</v>
      </c>
      <c r="AF17" s="973">
        <f t="shared" si="8"/>
        <v>2.6578374582492761E-2</v>
      </c>
      <c r="AG17" s="973">
        <f t="shared" si="8"/>
        <v>2.6578374582492761E-2</v>
      </c>
      <c r="AH17" s="973">
        <f t="shared" si="8"/>
        <v>2.6578374582492761E-2</v>
      </c>
      <c r="AI17" s="973">
        <f t="shared" si="8"/>
        <v>2.6578374582492761E-2</v>
      </c>
      <c r="AJ17" s="973">
        <f t="shared" si="8"/>
        <v>2.6578374582492761E-2</v>
      </c>
      <c r="AK17" s="973">
        <f t="shared" si="8"/>
        <v>2.6578374582492761E-2</v>
      </c>
      <c r="AL17" s="973">
        <f t="shared" si="8"/>
        <v>2.6578374582492761E-2</v>
      </c>
      <c r="AM17" s="973">
        <f t="shared" si="8"/>
        <v>2.6578374582492761E-2</v>
      </c>
      <c r="AN17" s="973">
        <f t="shared" si="8"/>
        <v>2.6578374582492761E-2</v>
      </c>
      <c r="AO17" s="973">
        <f t="shared" si="8"/>
        <v>2.6578374582492761E-2</v>
      </c>
      <c r="AP17" s="973" t="e">
        <f t="shared" ref="AP17:BJ17" si="12">AO17*(1+IF(AP$1&lt;=$D$8,$F17,IF(AP$1&lt;=$E$8,$G17,$H17)))</f>
        <v>#REF!</v>
      </c>
      <c r="AQ17" s="973" t="e">
        <f t="shared" si="12"/>
        <v>#REF!</v>
      </c>
      <c r="AR17" s="973" t="e">
        <f t="shared" si="12"/>
        <v>#REF!</v>
      </c>
      <c r="AS17" s="973" t="e">
        <f t="shared" si="12"/>
        <v>#REF!</v>
      </c>
      <c r="AT17" s="973" t="e">
        <f t="shared" si="12"/>
        <v>#REF!</v>
      </c>
      <c r="AU17" s="973" t="e">
        <f t="shared" si="12"/>
        <v>#REF!</v>
      </c>
      <c r="AV17" s="973" t="e">
        <f t="shared" si="12"/>
        <v>#REF!</v>
      </c>
      <c r="AW17" s="973" t="e">
        <f t="shared" si="12"/>
        <v>#REF!</v>
      </c>
      <c r="AX17" s="973" t="e">
        <f t="shared" si="12"/>
        <v>#REF!</v>
      </c>
      <c r="AY17" s="973" t="e">
        <f t="shared" si="12"/>
        <v>#REF!</v>
      </c>
      <c r="AZ17" s="973" t="e">
        <f t="shared" si="12"/>
        <v>#REF!</v>
      </c>
      <c r="BA17" s="973" t="e">
        <f t="shared" si="12"/>
        <v>#REF!</v>
      </c>
      <c r="BB17" s="973" t="e">
        <f t="shared" si="12"/>
        <v>#REF!</v>
      </c>
      <c r="BC17" s="973" t="e">
        <f t="shared" si="12"/>
        <v>#REF!</v>
      </c>
      <c r="BD17" s="973" t="e">
        <f t="shared" si="12"/>
        <v>#REF!</v>
      </c>
      <c r="BE17" s="973" t="e">
        <f t="shared" si="12"/>
        <v>#REF!</v>
      </c>
      <c r="BF17" s="973" t="e">
        <f t="shared" si="12"/>
        <v>#REF!</v>
      </c>
      <c r="BG17" s="973" t="e">
        <f t="shared" si="12"/>
        <v>#REF!</v>
      </c>
      <c r="BH17" s="973" t="e">
        <f t="shared" si="12"/>
        <v>#REF!</v>
      </c>
      <c r="BI17" s="973" t="e">
        <f t="shared" si="12"/>
        <v>#REF!</v>
      </c>
      <c r="BJ17" s="973" t="e">
        <f t="shared" si="12"/>
        <v>#REF!</v>
      </c>
    </row>
    <row r="18" spans="1:62" x14ac:dyDescent="0.3">
      <c r="A18" s="969">
        <v>10</v>
      </c>
      <c r="B18" s="970" t="s">
        <v>9336</v>
      </c>
      <c r="C18" s="971">
        <f>VLOOKUP($B$7&amp;"."&amp;C$8&amp;"."&amp;$A18,EmissionRates!$A$1:$Y$8450,$D$7,FALSE)</f>
        <v>0.50970173982311873</v>
      </c>
      <c r="D18" s="971">
        <f>VLOOKUP($B$7&amp;"."&amp;D$8&amp;"."&amp;$A18,EmissionRates!$A$1:$Y$8450,$D$7,FALSE)</f>
        <v>0.10410374469088854</v>
      </c>
      <c r="E18" s="971">
        <f>VLOOKUP($B$7&amp;"."&amp;E$8&amp;"."&amp;$A18,EmissionRates!$A$1:$Y$8450,$D$7,FALSE)</f>
        <v>2.76382955662294E-2</v>
      </c>
      <c r="F18" s="972">
        <f t="shared" si="0"/>
        <v>-0.18008509866350531</v>
      </c>
      <c r="G18" s="972">
        <f t="shared" si="0"/>
        <v>-0.12420090814795781</v>
      </c>
      <c r="H18" s="994">
        <v>0</v>
      </c>
      <c r="I18" s="973">
        <f t="shared" si="3"/>
        <v>0.12696896290236362</v>
      </c>
      <c r="J18" s="973">
        <f t="shared" si="8"/>
        <v>0.10410374469088853</v>
      </c>
      <c r="K18" s="973">
        <f t="shared" si="8"/>
        <v>9.1173965058677031E-2</v>
      </c>
      <c r="L18" s="973">
        <f t="shared" si="8"/>
        <v>7.9850075798939171E-2</v>
      </c>
      <c r="M18" s="973">
        <f t="shared" si="8"/>
        <v>6.9932623869027655E-2</v>
      </c>
      <c r="N18" s="973">
        <f t="shared" si="8"/>
        <v>6.1246928475324869E-2</v>
      </c>
      <c r="O18" s="973">
        <f t="shared" si="8"/>
        <v>5.3640004337416503E-2</v>
      </c>
      <c r="P18" s="973">
        <f t="shared" si="8"/>
        <v>4.6977867085648974E-2</v>
      </c>
      <c r="Q18" s="973">
        <f t="shared" si="8"/>
        <v>4.1143173330757316E-2</v>
      </c>
      <c r="R18" s="973">
        <f t="shared" si="8"/>
        <v>3.6033153838988419E-2</v>
      </c>
      <c r="S18" s="973">
        <f t="shared" si="8"/>
        <v>3.1557803408750987E-2</v>
      </c>
      <c r="T18" s="973">
        <f t="shared" si="8"/>
        <v>2.7638295566229397E-2</v>
      </c>
      <c r="U18" s="973">
        <f t="shared" si="8"/>
        <v>2.7638295566229397E-2</v>
      </c>
      <c r="V18" s="973">
        <f t="shared" si="8"/>
        <v>2.7638295566229397E-2</v>
      </c>
      <c r="W18" s="973">
        <f t="shared" si="8"/>
        <v>2.7638295566229397E-2</v>
      </c>
      <c r="X18" s="973">
        <f t="shared" si="8"/>
        <v>2.7638295566229397E-2</v>
      </c>
      <c r="Y18" s="973">
        <f t="shared" si="8"/>
        <v>2.7638295566229397E-2</v>
      </c>
      <c r="Z18" s="973">
        <f t="shared" si="8"/>
        <v>2.7638295566229397E-2</v>
      </c>
      <c r="AA18" s="973">
        <f t="shared" si="8"/>
        <v>2.7638295566229397E-2</v>
      </c>
      <c r="AB18" s="973">
        <f t="shared" si="8"/>
        <v>2.7638295566229397E-2</v>
      </c>
      <c r="AC18" s="973">
        <f t="shared" si="8"/>
        <v>2.7638295566229397E-2</v>
      </c>
      <c r="AD18" s="973">
        <f t="shared" si="8"/>
        <v>2.7638295566229397E-2</v>
      </c>
      <c r="AE18" s="973">
        <f t="shared" si="8"/>
        <v>2.7638295566229397E-2</v>
      </c>
      <c r="AF18" s="973">
        <f t="shared" si="8"/>
        <v>2.7638295566229397E-2</v>
      </c>
      <c r="AG18" s="973">
        <f t="shared" si="8"/>
        <v>2.7638295566229397E-2</v>
      </c>
      <c r="AH18" s="973">
        <f t="shared" si="8"/>
        <v>2.7638295566229397E-2</v>
      </c>
      <c r="AI18" s="973">
        <f t="shared" si="8"/>
        <v>2.7638295566229397E-2</v>
      </c>
      <c r="AJ18" s="973">
        <f t="shared" si="8"/>
        <v>2.7638295566229397E-2</v>
      </c>
      <c r="AK18" s="973">
        <f t="shared" si="8"/>
        <v>2.7638295566229397E-2</v>
      </c>
      <c r="AL18" s="973">
        <f t="shared" si="8"/>
        <v>2.7638295566229397E-2</v>
      </c>
      <c r="AM18" s="973">
        <f t="shared" si="8"/>
        <v>2.7638295566229397E-2</v>
      </c>
      <c r="AN18" s="973">
        <f t="shared" si="8"/>
        <v>2.7638295566229397E-2</v>
      </c>
      <c r="AO18" s="973">
        <f t="shared" si="8"/>
        <v>2.7638295566229397E-2</v>
      </c>
      <c r="AP18" s="973" t="e">
        <f t="shared" ref="AP18:BJ18" si="13">AO18*(1+IF(AP$1&lt;=$D$8,$F18,IF(AP$1&lt;=$E$8,$G18,$H18)))</f>
        <v>#REF!</v>
      </c>
      <c r="AQ18" s="973" t="e">
        <f t="shared" si="13"/>
        <v>#REF!</v>
      </c>
      <c r="AR18" s="973" t="e">
        <f t="shared" si="13"/>
        <v>#REF!</v>
      </c>
      <c r="AS18" s="973" t="e">
        <f t="shared" si="13"/>
        <v>#REF!</v>
      </c>
      <c r="AT18" s="973" t="e">
        <f t="shared" si="13"/>
        <v>#REF!</v>
      </c>
      <c r="AU18" s="973" t="e">
        <f t="shared" si="13"/>
        <v>#REF!</v>
      </c>
      <c r="AV18" s="973" t="e">
        <f t="shared" si="13"/>
        <v>#REF!</v>
      </c>
      <c r="AW18" s="973" t="e">
        <f t="shared" si="13"/>
        <v>#REF!</v>
      </c>
      <c r="AX18" s="973" t="e">
        <f t="shared" si="13"/>
        <v>#REF!</v>
      </c>
      <c r="AY18" s="973" t="e">
        <f t="shared" si="13"/>
        <v>#REF!</v>
      </c>
      <c r="AZ18" s="973" t="e">
        <f t="shared" si="13"/>
        <v>#REF!</v>
      </c>
      <c r="BA18" s="973" t="e">
        <f t="shared" si="13"/>
        <v>#REF!</v>
      </c>
      <c r="BB18" s="973" t="e">
        <f t="shared" si="13"/>
        <v>#REF!</v>
      </c>
      <c r="BC18" s="973" t="e">
        <f t="shared" si="13"/>
        <v>#REF!</v>
      </c>
      <c r="BD18" s="973" t="e">
        <f t="shared" si="13"/>
        <v>#REF!</v>
      </c>
      <c r="BE18" s="973" t="e">
        <f t="shared" si="13"/>
        <v>#REF!</v>
      </c>
      <c r="BF18" s="973" t="e">
        <f t="shared" si="13"/>
        <v>#REF!</v>
      </c>
      <c r="BG18" s="973" t="e">
        <f t="shared" si="13"/>
        <v>#REF!</v>
      </c>
      <c r="BH18" s="973" t="e">
        <f t="shared" si="13"/>
        <v>#REF!</v>
      </c>
      <c r="BI18" s="973" t="e">
        <f t="shared" si="13"/>
        <v>#REF!</v>
      </c>
      <c r="BJ18" s="973" t="e">
        <f t="shared" si="13"/>
        <v>#REF!</v>
      </c>
    </row>
    <row r="19" spans="1:62" x14ac:dyDescent="0.3">
      <c r="A19" s="969">
        <v>11</v>
      </c>
      <c r="B19" s="970" t="s">
        <v>9337</v>
      </c>
      <c r="C19" s="971">
        <f>VLOOKUP($B$7&amp;"."&amp;C$8&amp;"."&amp;$A19,EmissionRates!$A$1:$Y$8450,$D$7,FALSE)</f>
        <v>0.50867014192560078</v>
      </c>
      <c r="D19" s="971">
        <f>VLOOKUP($B$7&amp;"."&amp;D$8&amp;"."&amp;$A19,EmissionRates!$A$1:$Y$8450,$D$7,FALSE)</f>
        <v>0.10477185492434123</v>
      </c>
      <c r="E19" s="971">
        <f>VLOOKUP($B$7&amp;"."&amp;E$8&amp;"."&amp;$A19,EmissionRates!$A$1:$Y$8450,$D$7,FALSE)</f>
        <v>2.8744031915189497E-2</v>
      </c>
      <c r="F19" s="972">
        <f t="shared" si="0"/>
        <v>-0.17922135517211157</v>
      </c>
      <c r="G19" s="972">
        <f t="shared" si="0"/>
        <v>-0.1213208821449524</v>
      </c>
      <c r="H19" s="994">
        <v>0</v>
      </c>
      <c r="I19" s="973">
        <f t="shared" si="3"/>
        <v>0.12764934319936053</v>
      </c>
      <c r="J19" s="973">
        <f t="shared" ref="J19:AO22" si="14">I19*(1+IF(J$1&lt;=$D$8,$F19,IF(J$1&lt;=$E$8,$G19,$H19)))</f>
        <v>0.10477185492434117</v>
      </c>
      <c r="K19" s="973">
        <f t="shared" si="14"/>
        <v>9.2060841060957119E-2</v>
      </c>
      <c r="L19" s="973">
        <f t="shared" si="14"/>
        <v>8.0891938612435543E-2</v>
      </c>
      <c r="M19" s="973">
        <f t="shared" si="14"/>
        <v>7.1078057261559524E-2</v>
      </c>
      <c r="N19" s="973">
        <f t="shared" si="14"/>
        <v>6.2454804653437682E-2</v>
      </c>
      <c r="O19" s="973">
        <f t="shared" si="14"/>
        <v>5.4877732658691947E-2</v>
      </c>
      <c r="P19" s="973">
        <f t="shared" si="14"/>
        <v>4.8219917722424573E-2</v>
      </c>
      <c r="Q19" s="973">
        <f t="shared" si="14"/>
        <v>4.2369834767382999E-2</v>
      </c>
      <c r="R19" s="973">
        <f t="shared" si="14"/>
        <v>3.7229489037068221E-2</v>
      </c>
      <c r="S19" s="973">
        <f t="shared" si="14"/>
        <v>3.2712774585285272E-2</v>
      </c>
      <c r="T19" s="973">
        <f t="shared" si="14"/>
        <v>2.8744031915189483E-2</v>
      </c>
      <c r="U19" s="973">
        <f t="shared" si="14"/>
        <v>2.8744031915189483E-2</v>
      </c>
      <c r="V19" s="973">
        <f t="shared" si="14"/>
        <v>2.8744031915189483E-2</v>
      </c>
      <c r="W19" s="973">
        <f t="shared" si="14"/>
        <v>2.8744031915189483E-2</v>
      </c>
      <c r="X19" s="973">
        <f t="shared" si="14"/>
        <v>2.8744031915189483E-2</v>
      </c>
      <c r="Y19" s="973">
        <f t="shared" si="14"/>
        <v>2.8744031915189483E-2</v>
      </c>
      <c r="Z19" s="973">
        <f t="shared" si="14"/>
        <v>2.8744031915189483E-2</v>
      </c>
      <c r="AA19" s="973">
        <f t="shared" si="14"/>
        <v>2.8744031915189483E-2</v>
      </c>
      <c r="AB19" s="973">
        <f t="shared" si="14"/>
        <v>2.8744031915189483E-2</v>
      </c>
      <c r="AC19" s="973">
        <f t="shared" si="14"/>
        <v>2.8744031915189483E-2</v>
      </c>
      <c r="AD19" s="973">
        <f t="shared" si="14"/>
        <v>2.8744031915189483E-2</v>
      </c>
      <c r="AE19" s="973">
        <f t="shared" si="14"/>
        <v>2.8744031915189483E-2</v>
      </c>
      <c r="AF19" s="973">
        <f t="shared" si="14"/>
        <v>2.8744031915189483E-2</v>
      </c>
      <c r="AG19" s="973">
        <f t="shared" si="14"/>
        <v>2.8744031915189483E-2</v>
      </c>
      <c r="AH19" s="973">
        <f t="shared" si="14"/>
        <v>2.8744031915189483E-2</v>
      </c>
      <c r="AI19" s="973">
        <f t="shared" si="14"/>
        <v>2.8744031915189483E-2</v>
      </c>
      <c r="AJ19" s="973">
        <f t="shared" si="14"/>
        <v>2.8744031915189483E-2</v>
      </c>
      <c r="AK19" s="973">
        <f t="shared" si="14"/>
        <v>2.8744031915189483E-2</v>
      </c>
      <c r="AL19" s="973">
        <f t="shared" si="14"/>
        <v>2.8744031915189483E-2</v>
      </c>
      <c r="AM19" s="973">
        <f t="shared" si="14"/>
        <v>2.8744031915189483E-2</v>
      </c>
      <c r="AN19" s="973">
        <f t="shared" si="14"/>
        <v>2.8744031915189483E-2</v>
      </c>
      <c r="AO19" s="973">
        <f t="shared" si="14"/>
        <v>2.8744031915189483E-2</v>
      </c>
      <c r="AP19" s="973" t="e">
        <f t="shared" ref="AP19:BJ19" si="15">AO19*(1+IF(AP$1&lt;=$D$8,$F19,IF(AP$1&lt;=$E$8,$G19,$H19)))</f>
        <v>#REF!</v>
      </c>
      <c r="AQ19" s="973" t="e">
        <f t="shared" si="15"/>
        <v>#REF!</v>
      </c>
      <c r="AR19" s="973" t="e">
        <f t="shared" si="15"/>
        <v>#REF!</v>
      </c>
      <c r="AS19" s="973" t="e">
        <f t="shared" si="15"/>
        <v>#REF!</v>
      </c>
      <c r="AT19" s="973" t="e">
        <f t="shared" si="15"/>
        <v>#REF!</v>
      </c>
      <c r="AU19" s="973" t="e">
        <f t="shared" si="15"/>
        <v>#REF!</v>
      </c>
      <c r="AV19" s="973" t="e">
        <f t="shared" si="15"/>
        <v>#REF!</v>
      </c>
      <c r="AW19" s="973" t="e">
        <f t="shared" si="15"/>
        <v>#REF!</v>
      </c>
      <c r="AX19" s="973" t="e">
        <f t="shared" si="15"/>
        <v>#REF!</v>
      </c>
      <c r="AY19" s="973" t="e">
        <f t="shared" si="15"/>
        <v>#REF!</v>
      </c>
      <c r="AZ19" s="973" t="e">
        <f t="shared" si="15"/>
        <v>#REF!</v>
      </c>
      <c r="BA19" s="973" t="e">
        <f t="shared" si="15"/>
        <v>#REF!</v>
      </c>
      <c r="BB19" s="973" t="e">
        <f t="shared" si="15"/>
        <v>#REF!</v>
      </c>
      <c r="BC19" s="973" t="e">
        <f t="shared" si="15"/>
        <v>#REF!</v>
      </c>
      <c r="BD19" s="973" t="e">
        <f t="shared" si="15"/>
        <v>#REF!</v>
      </c>
      <c r="BE19" s="973" t="e">
        <f t="shared" si="15"/>
        <v>#REF!</v>
      </c>
      <c r="BF19" s="973" t="e">
        <f t="shared" si="15"/>
        <v>#REF!</v>
      </c>
      <c r="BG19" s="973" t="e">
        <f t="shared" si="15"/>
        <v>#REF!</v>
      </c>
      <c r="BH19" s="973" t="e">
        <f t="shared" si="15"/>
        <v>#REF!</v>
      </c>
      <c r="BI19" s="973" t="e">
        <f t="shared" si="15"/>
        <v>#REF!</v>
      </c>
      <c r="BJ19" s="973" t="e">
        <f t="shared" si="15"/>
        <v>#REF!</v>
      </c>
    </row>
    <row r="20" spans="1:62" x14ac:dyDescent="0.3">
      <c r="A20" s="969">
        <v>12</v>
      </c>
      <c r="B20" s="970" t="s">
        <v>9338</v>
      </c>
      <c r="C20" s="971">
        <f>VLOOKUP($B$7&amp;"."&amp;C$8&amp;"."&amp;$A20,EmissionRates!$A$1:$Y$8450,$D$7,FALSE)</f>
        <v>0.51436976526417733</v>
      </c>
      <c r="D20" s="971">
        <f>VLOOKUP($B$7&amp;"."&amp;D$8&amp;"."&amp;$A20,EmissionRates!$A$1:$Y$8450,$D$7,FALSE)</f>
        <v>0.107158689406169</v>
      </c>
      <c r="E20" s="971">
        <f>VLOOKUP($B$7&amp;"."&amp;E$8&amp;"."&amp;$A20,EmissionRates!$A$1:$Y$8450,$D$7,FALSE)</f>
        <v>3.0677288951104921E-2</v>
      </c>
      <c r="F20" s="972">
        <f t="shared" si="0"/>
        <v>-0.17805265858589348</v>
      </c>
      <c r="G20" s="972">
        <f t="shared" si="0"/>
        <v>-0.11757265370686165</v>
      </c>
      <c r="H20" s="994">
        <v>0</v>
      </c>
      <c r="I20" s="973">
        <f t="shared" si="3"/>
        <v>0.13037172092047827</v>
      </c>
      <c r="J20" s="973">
        <f t="shared" si="14"/>
        <v>0.10715868940616897</v>
      </c>
      <c r="K20" s="973">
        <f t="shared" si="14"/>
        <v>9.455975792493633E-2</v>
      </c>
      <c r="L20" s="973">
        <f t="shared" si="14"/>
        <v>8.3442116251823129E-2</v>
      </c>
      <c r="M20" s="973">
        <f t="shared" si="14"/>
        <v>7.3631605213179838E-2</v>
      </c>
      <c r="N20" s="973">
        <f t="shared" si="14"/>
        <v>6.4974541991570295E-2</v>
      </c>
      <c r="O20" s="973">
        <f t="shared" si="14"/>
        <v>5.7335312666233457E-2</v>
      </c>
      <c r="P20" s="973">
        <f t="shared" si="14"/>
        <v>5.0594247804951753E-2</v>
      </c>
      <c r="Q20" s="973">
        <f t="shared" si="14"/>
        <v>4.4645747828221012E-2</v>
      </c>
      <c r="R20" s="973">
        <f t="shared" si="14"/>
        <v>3.9396628779329715E-2</v>
      </c>
      <c r="S20" s="973">
        <f t="shared" si="14"/>
        <v>3.4764662586639801E-2</v>
      </c>
      <c r="T20" s="973">
        <f t="shared" si="14"/>
        <v>3.0677288951104911E-2</v>
      </c>
      <c r="U20" s="973">
        <f t="shared" si="14"/>
        <v>3.0677288951104911E-2</v>
      </c>
      <c r="V20" s="973">
        <f t="shared" si="14"/>
        <v>3.0677288951104911E-2</v>
      </c>
      <c r="W20" s="973">
        <f t="shared" si="14"/>
        <v>3.0677288951104911E-2</v>
      </c>
      <c r="X20" s="973">
        <f t="shared" si="14"/>
        <v>3.0677288951104911E-2</v>
      </c>
      <c r="Y20" s="973">
        <f t="shared" si="14"/>
        <v>3.0677288951104911E-2</v>
      </c>
      <c r="Z20" s="973">
        <f t="shared" si="14"/>
        <v>3.0677288951104911E-2</v>
      </c>
      <c r="AA20" s="973">
        <f t="shared" si="14"/>
        <v>3.0677288951104911E-2</v>
      </c>
      <c r="AB20" s="973">
        <f t="shared" si="14"/>
        <v>3.0677288951104911E-2</v>
      </c>
      <c r="AC20" s="973">
        <f t="shared" si="14"/>
        <v>3.0677288951104911E-2</v>
      </c>
      <c r="AD20" s="973">
        <f t="shared" si="14"/>
        <v>3.0677288951104911E-2</v>
      </c>
      <c r="AE20" s="973">
        <f t="shared" si="14"/>
        <v>3.0677288951104911E-2</v>
      </c>
      <c r="AF20" s="973">
        <f t="shared" si="14"/>
        <v>3.0677288951104911E-2</v>
      </c>
      <c r="AG20" s="973">
        <f t="shared" si="14"/>
        <v>3.0677288951104911E-2</v>
      </c>
      <c r="AH20" s="973">
        <f t="shared" si="14"/>
        <v>3.0677288951104911E-2</v>
      </c>
      <c r="AI20" s="973">
        <f t="shared" si="14"/>
        <v>3.0677288951104911E-2</v>
      </c>
      <c r="AJ20" s="973">
        <f t="shared" si="14"/>
        <v>3.0677288951104911E-2</v>
      </c>
      <c r="AK20" s="973">
        <f t="shared" si="14"/>
        <v>3.0677288951104911E-2</v>
      </c>
      <c r="AL20" s="973">
        <f t="shared" si="14"/>
        <v>3.0677288951104911E-2</v>
      </c>
      <c r="AM20" s="973">
        <f t="shared" si="14"/>
        <v>3.0677288951104911E-2</v>
      </c>
      <c r="AN20" s="973">
        <f t="shared" si="14"/>
        <v>3.0677288951104911E-2</v>
      </c>
      <c r="AO20" s="973">
        <f t="shared" si="14"/>
        <v>3.0677288951104911E-2</v>
      </c>
      <c r="AP20" s="973" t="e">
        <f t="shared" ref="AP20:BJ20" si="16">AO20*(1+IF(AP$1&lt;=$D$8,$F20,IF(AP$1&lt;=$E$8,$G20,$H20)))</f>
        <v>#REF!</v>
      </c>
      <c r="AQ20" s="973" t="e">
        <f t="shared" si="16"/>
        <v>#REF!</v>
      </c>
      <c r="AR20" s="973" t="e">
        <f t="shared" si="16"/>
        <v>#REF!</v>
      </c>
      <c r="AS20" s="973" t="e">
        <f t="shared" si="16"/>
        <v>#REF!</v>
      </c>
      <c r="AT20" s="973" t="e">
        <f t="shared" si="16"/>
        <v>#REF!</v>
      </c>
      <c r="AU20" s="973" t="e">
        <f t="shared" si="16"/>
        <v>#REF!</v>
      </c>
      <c r="AV20" s="973" t="e">
        <f t="shared" si="16"/>
        <v>#REF!</v>
      </c>
      <c r="AW20" s="973" t="e">
        <f t="shared" si="16"/>
        <v>#REF!</v>
      </c>
      <c r="AX20" s="973" t="e">
        <f t="shared" si="16"/>
        <v>#REF!</v>
      </c>
      <c r="AY20" s="973" t="e">
        <f t="shared" si="16"/>
        <v>#REF!</v>
      </c>
      <c r="AZ20" s="973" t="e">
        <f t="shared" si="16"/>
        <v>#REF!</v>
      </c>
      <c r="BA20" s="973" t="e">
        <f t="shared" si="16"/>
        <v>#REF!</v>
      </c>
      <c r="BB20" s="973" t="e">
        <f t="shared" si="16"/>
        <v>#REF!</v>
      </c>
      <c r="BC20" s="973" t="e">
        <f t="shared" si="16"/>
        <v>#REF!</v>
      </c>
      <c r="BD20" s="973" t="e">
        <f t="shared" si="16"/>
        <v>#REF!</v>
      </c>
      <c r="BE20" s="973" t="e">
        <f t="shared" si="16"/>
        <v>#REF!</v>
      </c>
      <c r="BF20" s="973" t="e">
        <f t="shared" si="16"/>
        <v>#REF!</v>
      </c>
      <c r="BG20" s="973" t="e">
        <f t="shared" si="16"/>
        <v>#REF!</v>
      </c>
      <c r="BH20" s="973" t="e">
        <f t="shared" si="16"/>
        <v>#REF!</v>
      </c>
      <c r="BI20" s="973" t="e">
        <f t="shared" si="16"/>
        <v>#REF!</v>
      </c>
      <c r="BJ20" s="973" t="e">
        <f t="shared" si="16"/>
        <v>#REF!</v>
      </c>
    </row>
    <row r="21" spans="1:62" x14ac:dyDescent="0.3">
      <c r="A21" s="969">
        <v>13</v>
      </c>
      <c r="B21" s="970" t="s">
        <v>9339</v>
      </c>
      <c r="C21" s="971">
        <f>VLOOKUP($B$7&amp;"."&amp;C$8&amp;"."&amp;$A21,EmissionRates!$A$1:$Y$8450,$D$7,FALSE)</f>
        <v>0.51912126785479451</v>
      </c>
      <c r="D21" s="971">
        <f>VLOOKUP($B$7&amp;"."&amp;D$8&amp;"."&amp;$A21,EmissionRates!$A$1:$Y$8450,$D$7,FALSE)</f>
        <v>0.10914812840549776</v>
      </c>
      <c r="E21" s="971">
        <f>VLOOKUP($B$7&amp;"."&amp;E$8&amp;"."&amp;$A21,EmissionRates!$A$1:$Y$8450,$D$7,FALSE)</f>
        <v>3.2288387351261577E-2</v>
      </c>
      <c r="F21" s="972">
        <f t="shared" si="0"/>
        <v>-0.17710687507527056</v>
      </c>
      <c r="G21" s="972">
        <f t="shared" si="0"/>
        <v>-0.1146744331714048</v>
      </c>
      <c r="H21" s="994">
        <v>0</v>
      </c>
      <c r="I21" s="973">
        <f t="shared" si="3"/>
        <v>0.13263949484993159</v>
      </c>
      <c r="J21" s="973">
        <f t="shared" si="14"/>
        <v>0.10914812840549777</v>
      </c>
      <c r="K21" s="973">
        <f t="shared" si="14"/>
        <v>9.6631628648877602E-2</v>
      </c>
      <c r="L21" s="973">
        <f t="shared" si="14"/>
        <v>8.5550451407137879E-2</v>
      </c>
      <c r="M21" s="973">
        <f t="shared" si="14"/>
        <v>7.5740001884466529E-2</v>
      </c>
      <c r="N21" s="973">
        <f t="shared" si="14"/>
        <v>6.7054560099964203E-2</v>
      </c>
      <c r="O21" s="973">
        <f t="shared" si="14"/>
        <v>5.9365116428942911E-2</v>
      </c>
      <c r="P21" s="973">
        <f t="shared" si="14"/>
        <v>5.2557455352299436E-2</v>
      </c>
      <c r="Q21" s="973">
        <f t="shared" si="14"/>
        <v>4.6530458950843082E-2</v>
      </c>
      <c r="R21" s="973">
        <f t="shared" si="14"/>
        <v>4.1194604945449832E-2</v>
      </c>
      <c r="S21" s="973">
        <f t="shared" si="14"/>
        <v>3.6470636973610422E-2</v>
      </c>
      <c r="T21" s="973">
        <f t="shared" si="14"/>
        <v>3.228838735126157E-2</v>
      </c>
      <c r="U21" s="973">
        <f t="shared" si="14"/>
        <v>3.228838735126157E-2</v>
      </c>
      <c r="V21" s="973">
        <f t="shared" si="14"/>
        <v>3.228838735126157E-2</v>
      </c>
      <c r="W21" s="973">
        <f t="shared" si="14"/>
        <v>3.228838735126157E-2</v>
      </c>
      <c r="X21" s="973">
        <f t="shared" si="14"/>
        <v>3.228838735126157E-2</v>
      </c>
      <c r="Y21" s="973">
        <f t="shared" si="14"/>
        <v>3.228838735126157E-2</v>
      </c>
      <c r="Z21" s="973">
        <f t="shared" si="14"/>
        <v>3.228838735126157E-2</v>
      </c>
      <c r="AA21" s="973">
        <f t="shared" si="14"/>
        <v>3.228838735126157E-2</v>
      </c>
      <c r="AB21" s="973">
        <f t="shared" si="14"/>
        <v>3.228838735126157E-2</v>
      </c>
      <c r="AC21" s="973">
        <f t="shared" si="14"/>
        <v>3.228838735126157E-2</v>
      </c>
      <c r="AD21" s="973">
        <f t="shared" si="14"/>
        <v>3.228838735126157E-2</v>
      </c>
      <c r="AE21" s="973">
        <f t="shared" si="14"/>
        <v>3.228838735126157E-2</v>
      </c>
      <c r="AF21" s="973">
        <f t="shared" si="14"/>
        <v>3.228838735126157E-2</v>
      </c>
      <c r="AG21" s="973">
        <f t="shared" si="14"/>
        <v>3.228838735126157E-2</v>
      </c>
      <c r="AH21" s="973">
        <f t="shared" si="14"/>
        <v>3.228838735126157E-2</v>
      </c>
      <c r="AI21" s="973">
        <f t="shared" si="14"/>
        <v>3.228838735126157E-2</v>
      </c>
      <c r="AJ21" s="973">
        <f t="shared" si="14"/>
        <v>3.228838735126157E-2</v>
      </c>
      <c r="AK21" s="973">
        <f t="shared" si="14"/>
        <v>3.228838735126157E-2</v>
      </c>
      <c r="AL21" s="973">
        <f t="shared" si="14"/>
        <v>3.228838735126157E-2</v>
      </c>
      <c r="AM21" s="973">
        <f t="shared" si="14"/>
        <v>3.228838735126157E-2</v>
      </c>
      <c r="AN21" s="973">
        <f t="shared" si="14"/>
        <v>3.228838735126157E-2</v>
      </c>
      <c r="AO21" s="973">
        <f t="shared" si="14"/>
        <v>3.228838735126157E-2</v>
      </c>
      <c r="AP21" s="973" t="e">
        <f t="shared" ref="AP21:BJ21" si="17">AO21*(1+IF(AP$1&lt;=$D$8,$F21,IF(AP$1&lt;=$E$8,$G21,$H21)))</f>
        <v>#REF!</v>
      </c>
      <c r="AQ21" s="973" t="e">
        <f t="shared" si="17"/>
        <v>#REF!</v>
      </c>
      <c r="AR21" s="973" t="e">
        <f t="shared" si="17"/>
        <v>#REF!</v>
      </c>
      <c r="AS21" s="973" t="e">
        <f t="shared" si="17"/>
        <v>#REF!</v>
      </c>
      <c r="AT21" s="973" t="e">
        <f t="shared" si="17"/>
        <v>#REF!</v>
      </c>
      <c r="AU21" s="973" t="e">
        <f t="shared" si="17"/>
        <v>#REF!</v>
      </c>
      <c r="AV21" s="973" t="e">
        <f t="shared" si="17"/>
        <v>#REF!</v>
      </c>
      <c r="AW21" s="973" t="e">
        <f t="shared" si="17"/>
        <v>#REF!</v>
      </c>
      <c r="AX21" s="973" t="e">
        <f t="shared" si="17"/>
        <v>#REF!</v>
      </c>
      <c r="AY21" s="973" t="e">
        <f t="shared" si="17"/>
        <v>#REF!</v>
      </c>
      <c r="AZ21" s="973" t="e">
        <f t="shared" si="17"/>
        <v>#REF!</v>
      </c>
      <c r="BA21" s="973" t="e">
        <f t="shared" si="17"/>
        <v>#REF!</v>
      </c>
      <c r="BB21" s="973" t="e">
        <f t="shared" si="17"/>
        <v>#REF!</v>
      </c>
      <c r="BC21" s="973" t="e">
        <f t="shared" si="17"/>
        <v>#REF!</v>
      </c>
      <c r="BD21" s="973" t="e">
        <f t="shared" si="17"/>
        <v>#REF!</v>
      </c>
      <c r="BE21" s="973" t="e">
        <f t="shared" si="17"/>
        <v>#REF!</v>
      </c>
      <c r="BF21" s="973" t="e">
        <f t="shared" si="17"/>
        <v>#REF!</v>
      </c>
      <c r="BG21" s="973" t="e">
        <f t="shared" si="17"/>
        <v>#REF!</v>
      </c>
      <c r="BH21" s="973" t="e">
        <f t="shared" si="17"/>
        <v>#REF!</v>
      </c>
      <c r="BI21" s="973" t="e">
        <f t="shared" si="17"/>
        <v>#REF!</v>
      </c>
      <c r="BJ21" s="973" t="e">
        <f t="shared" si="17"/>
        <v>#REF!</v>
      </c>
    </row>
    <row r="22" spans="1:62" x14ac:dyDescent="0.3">
      <c r="A22" s="969">
        <v>14</v>
      </c>
      <c r="B22" s="970" t="s">
        <v>9340</v>
      </c>
      <c r="C22" s="971">
        <f>VLOOKUP($B$7&amp;"."&amp;C$8&amp;"."&amp;$A22,EmissionRates!$A$1:$Y$8450,$D$7,FALSE)</f>
        <v>0.53446829845212052</v>
      </c>
      <c r="D22" s="971">
        <f>VLOOKUP($B$7&amp;"."&amp;D$8&amp;"."&amp;$A22,EmissionRates!$A$1:$Y$8450,$D$7,FALSE)</f>
        <v>0.11442771788467525</v>
      </c>
      <c r="E22" s="971">
        <f>VLOOKUP($B$7&amp;"."&amp;E$8&amp;"."&amp;$A22,EmissionRates!$A$1:$Y$8450,$D$7,FALSE)</f>
        <v>3.6051459981792947E-2</v>
      </c>
      <c r="F22" s="972">
        <f t="shared" si="0"/>
        <v>-0.17524271415294379</v>
      </c>
      <c r="G22" s="972">
        <f t="shared" si="0"/>
        <v>-0.10907906935332079</v>
      </c>
      <c r="H22" s="994">
        <v>0</v>
      </c>
      <c r="I22" s="973">
        <f t="shared" si="3"/>
        <v>0.13874108158638912</v>
      </c>
      <c r="J22" s="973">
        <f t="shared" si="14"/>
        <v>0.11442771788467528</v>
      </c>
      <c r="K22" s="973">
        <f t="shared" si="14"/>
        <v>0.10194604890959055</v>
      </c>
      <c r="L22" s="973">
        <f t="shared" si="14"/>
        <v>9.0825868770284299E-2</v>
      </c>
      <c r="M22" s="973">
        <f t="shared" si="14"/>
        <v>8.0918667531614849E-2</v>
      </c>
      <c r="N22" s="973">
        <f t="shared" si="14"/>
        <v>7.2092134583955525E-2</v>
      </c>
      <c r="O22" s="973">
        <f t="shared" si="14"/>
        <v>6.4228391635843304E-2</v>
      </c>
      <c r="P22" s="973">
        <f t="shared" si="14"/>
        <v>5.7222418450144905E-2</v>
      </c>
      <c r="Q22" s="973">
        <f t="shared" si="14"/>
        <v>5.0980650299456802E-2</v>
      </c>
      <c r="R22" s="973">
        <f t="shared" si="14"/>
        <v>4.5419728409764958E-2</v>
      </c>
      <c r="S22" s="973">
        <f t="shared" si="14"/>
        <v>4.0465386704547211E-2</v>
      </c>
      <c r="T22" s="973">
        <f t="shared" si="14"/>
        <v>3.605145998179296E-2</v>
      </c>
      <c r="U22" s="973">
        <f t="shared" si="14"/>
        <v>3.605145998179296E-2</v>
      </c>
      <c r="V22" s="973">
        <f t="shared" si="14"/>
        <v>3.605145998179296E-2</v>
      </c>
      <c r="W22" s="973">
        <f t="shared" si="14"/>
        <v>3.605145998179296E-2</v>
      </c>
      <c r="X22" s="973">
        <f t="shared" si="14"/>
        <v>3.605145998179296E-2</v>
      </c>
      <c r="Y22" s="973">
        <f t="shared" si="14"/>
        <v>3.605145998179296E-2</v>
      </c>
      <c r="Z22" s="973">
        <f t="shared" si="14"/>
        <v>3.605145998179296E-2</v>
      </c>
      <c r="AA22" s="973">
        <f t="shared" si="14"/>
        <v>3.605145998179296E-2</v>
      </c>
      <c r="AB22" s="973">
        <f t="shared" si="14"/>
        <v>3.605145998179296E-2</v>
      </c>
      <c r="AC22" s="973">
        <f t="shared" si="14"/>
        <v>3.605145998179296E-2</v>
      </c>
      <c r="AD22" s="973">
        <f t="shared" si="14"/>
        <v>3.605145998179296E-2</v>
      </c>
      <c r="AE22" s="973">
        <f t="shared" si="14"/>
        <v>3.605145998179296E-2</v>
      </c>
      <c r="AF22" s="973">
        <f t="shared" si="14"/>
        <v>3.605145998179296E-2</v>
      </c>
      <c r="AG22" s="973">
        <f t="shared" si="14"/>
        <v>3.605145998179296E-2</v>
      </c>
      <c r="AH22" s="973">
        <f t="shared" si="14"/>
        <v>3.605145998179296E-2</v>
      </c>
      <c r="AI22" s="973">
        <f t="shared" si="14"/>
        <v>3.605145998179296E-2</v>
      </c>
      <c r="AJ22" s="973">
        <f t="shared" si="14"/>
        <v>3.605145998179296E-2</v>
      </c>
      <c r="AK22" s="973">
        <f t="shared" si="14"/>
        <v>3.605145998179296E-2</v>
      </c>
      <c r="AL22" s="973">
        <f t="shared" si="14"/>
        <v>3.605145998179296E-2</v>
      </c>
      <c r="AM22" s="973">
        <f t="shared" si="14"/>
        <v>3.605145998179296E-2</v>
      </c>
      <c r="AN22" s="973">
        <f t="shared" si="14"/>
        <v>3.605145998179296E-2</v>
      </c>
      <c r="AO22" s="973">
        <f t="shared" si="14"/>
        <v>3.605145998179296E-2</v>
      </c>
      <c r="AP22" s="973" t="e">
        <f t="shared" ref="AP22:BJ22" si="18">AO22*(1+IF(AP$1&lt;=$D$8,$F22,IF(AP$1&lt;=$E$8,$G22,$H22)))</f>
        <v>#REF!</v>
      </c>
      <c r="AQ22" s="973" t="e">
        <f t="shared" si="18"/>
        <v>#REF!</v>
      </c>
      <c r="AR22" s="973" t="e">
        <f t="shared" si="18"/>
        <v>#REF!</v>
      </c>
      <c r="AS22" s="973" t="e">
        <f t="shared" si="18"/>
        <v>#REF!</v>
      </c>
      <c r="AT22" s="973" t="e">
        <f t="shared" si="18"/>
        <v>#REF!</v>
      </c>
      <c r="AU22" s="973" t="e">
        <f t="shared" si="18"/>
        <v>#REF!</v>
      </c>
      <c r="AV22" s="973" t="e">
        <f t="shared" si="18"/>
        <v>#REF!</v>
      </c>
      <c r="AW22" s="973" t="e">
        <f t="shared" si="18"/>
        <v>#REF!</v>
      </c>
      <c r="AX22" s="973" t="e">
        <f t="shared" si="18"/>
        <v>#REF!</v>
      </c>
      <c r="AY22" s="973" t="e">
        <f t="shared" si="18"/>
        <v>#REF!</v>
      </c>
      <c r="AZ22" s="973" t="e">
        <f t="shared" si="18"/>
        <v>#REF!</v>
      </c>
      <c r="BA22" s="973" t="e">
        <f t="shared" si="18"/>
        <v>#REF!</v>
      </c>
      <c r="BB22" s="973" t="e">
        <f t="shared" si="18"/>
        <v>#REF!</v>
      </c>
      <c r="BC22" s="973" t="e">
        <f t="shared" si="18"/>
        <v>#REF!</v>
      </c>
      <c r="BD22" s="973" t="e">
        <f t="shared" si="18"/>
        <v>#REF!</v>
      </c>
      <c r="BE22" s="973" t="e">
        <f t="shared" si="18"/>
        <v>#REF!</v>
      </c>
      <c r="BF22" s="973" t="e">
        <f t="shared" si="18"/>
        <v>#REF!</v>
      </c>
      <c r="BG22" s="973" t="e">
        <f t="shared" si="18"/>
        <v>#REF!</v>
      </c>
      <c r="BH22" s="973" t="e">
        <f t="shared" si="18"/>
        <v>#REF!</v>
      </c>
      <c r="BI22" s="973" t="e">
        <f t="shared" si="18"/>
        <v>#REF!</v>
      </c>
      <c r="BJ22" s="973" t="e">
        <f t="shared" si="18"/>
        <v>#REF!</v>
      </c>
    </row>
    <row r="23" spans="1:62" x14ac:dyDescent="0.3">
      <c r="A23" s="969">
        <v>15</v>
      </c>
      <c r="B23" s="970" t="s">
        <v>9341</v>
      </c>
      <c r="C23" s="971">
        <f>VLOOKUP($B$7&amp;"."&amp;C$8&amp;"."&amp;$A23,EmissionRates!$A$1:$Y$8450,$D$7,FALSE)</f>
        <v>0.57635314966920703</v>
      </c>
      <c r="D23" s="971">
        <f>VLOOKUP($B$7&amp;"."&amp;D$8&amp;"."&amp;$A23,EmissionRates!$A$1:$Y$8450,$D$7,FALSE)</f>
        <v>0.12807443007757474</v>
      </c>
      <c r="E23" s="971">
        <f>VLOOKUP($B$7&amp;"."&amp;E$8&amp;"."&amp;$A23,EmissionRates!$A$1:$Y$8450,$D$7,FALSE)</f>
        <v>4.53635269461223E-2</v>
      </c>
      <c r="F23" s="972">
        <f t="shared" si="0"/>
        <v>-0.17139658256406887</v>
      </c>
      <c r="G23" s="972">
        <f>(E23/D23)^(1/(E$8-D$8))-1</f>
        <v>-9.8585711047814883E-2</v>
      </c>
      <c r="H23" s="994">
        <v>0</v>
      </c>
      <c r="I23" s="973">
        <f t="shared" si="3"/>
        <v>0.15456662063245438</v>
      </c>
      <c r="J23" s="973">
        <f t="shared" si="3"/>
        <v>0.1280744300775748</v>
      </c>
      <c r="K23" s="973">
        <f t="shared" si="3"/>
        <v>0.10612291044843766</v>
      </c>
      <c r="L23" s="973">
        <f t="shared" si="3"/>
        <v>8.7933806265822742E-2</v>
      </c>
      <c r="M23" s="973">
        <f t="shared" si="3"/>
        <v>7.2862252380009804E-2</v>
      </c>
      <c r="N23" s="973">
        <f t="shared" si="3"/>
        <v>6.0373911324155441E-2</v>
      </c>
      <c r="O23" s="973">
        <f t="shared" si="3"/>
        <v>5.0026029247169063E-2</v>
      </c>
      <c r="P23" s="973">
        <f t="shared" si="3"/>
        <v>4.1451738794954111E-2</v>
      </c>
      <c r="Q23" s="973">
        <f t="shared" si="3"/>
        <v>3.434705242416055E-2</v>
      </c>
      <c r="R23" s="973">
        <f t="shared" si="3"/>
        <v>2.8460085017510513E-2</v>
      </c>
      <c r="S23" s="973">
        <f t="shared" si="3"/>
        <v>2.3582123706026355E-2</v>
      </c>
      <c r="T23" s="973">
        <f t="shared" si="3"/>
        <v>1.9540228293210324E-2</v>
      </c>
      <c r="U23" s="973">
        <f t="shared" si="3"/>
        <v>1.6191099941232343E-2</v>
      </c>
      <c r="V23" s="973">
        <f t="shared" si="3"/>
        <v>1.3416000743351824E-2</v>
      </c>
      <c r="W23" s="973">
        <f t="shared" si="3"/>
        <v>1.1116544064264315E-2</v>
      </c>
      <c r="X23" s="973">
        <f t="shared" si="3"/>
        <v>9.2112064017265249E-3</v>
      </c>
      <c r="Y23" s="973">
        <f t="shared" ref="Y23:AO24" si="19">$C23*(1+$F23)^(Y$1-$C$8)</f>
        <v>7.632437103178325E-3</v>
      </c>
      <c r="Z23" s="973">
        <f t="shared" si="19"/>
        <v>6.3242634670583582E-3</v>
      </c>
      <c r="AA23" s="973">
        <f t="shared" si="19"/>
        <v>5.2403063215697657E-3</v>
      </c>
      <c r="AB23" s="973">
        <f t="shared" si="19"/>
        <v>4.342135726463821E-3</v>
      </c>
      <c r="AC23" s="973">
        <f t="shared" si="19"/>
        <v>3.5979085019185713E-3</v>
      </c>
      <c r="AD23" s="973">
        <f t="shared" si="19"/>
        <v>2.9812392803115202E-3</v>
      </c>
      <c r="AE23" s="973">
        <f t="shared" si="19"/>
        <v>2.4702650558603616E-3</v>
      </c>
      <c r="AF23" s="973">
        <f t="shared" si="19"/>
        <v>2.0468700672584563E-3</v>
      </c>
      <c r="AG23" s="973">
        <f t="shared" si="19"/>
        <v>1.6960435327776713E-3</v>
      </c>
      <c r="AH23" s="973">
        <f t="shared" si="19"/>
        <v>1.4053474673796881E-3</v>
      </c>
      <c r="AI23" s="973">
        <f t="shared" si="19"/>
        <v>1.1644757141557403E-3</v>
      </c>
      <c r="AJ23" s="973">
        <f t="shared" si="19"/>
        <v>9.6488855627059275E-4</v>
      </c>
      <c r="AK23" s="973">
        <f t="shared" si="19"/>
        <v>7.9950995517063497E-4</v>
      </c>
      <c r="AL23" s="973">
        <f t="shared" si="19"/>
        <v>6.6247668112843616E-4</v>
      </c>
      <c r="AM23" s="973">
        <f t="shared" si="19"/>
        <v>5.4893044195463586E-4</v>
      </c>
      <c r="AN23" s="973">
        <f t="shared" si="19"/>
        <v>4.5484564013822726E-4</v>
      </c>
      <c r="AO23" s="973">
        <f t="shared" si="19"/>
        <v>3.7688665182436884E-4</v>
      </c>
      <c r="AP23" s="973" t="e">
        <f t="shared" ref="AP23:AY24" si="20">$C23*(1+$F23)^(AP$1-$C$8)</f>
        <v>#REF!</v>
      </c>
      <c r="AQ23" s="973" t="e">
        <f t="shared" si="20"/>
        <v>#REF!</v>
      </c>
      <c r="AR23" s="973" t="e">
        <f t="shared" si="20"/>
        <v>#REF!</v>
      </c>
      <c r="AS23" s="973" t="e">
        <f t="shared" si="20"/>
        <v>#REF!</v>
      </c>
      <c r="AT23" s="973" t="e">
        <f t="shared" si="20"/>
        <v>#REF!</v>
      </c>
      <c r="AU23" s="973" t="e">
        <f t="shared" si="20"/>
        <v>#REF!</v>
      </c>
      <c r="AV23" s="973" t="e">
        <f t="shared" si="20"/>
        <v>#REF!</v>
      </c>
      <c r="AW23" s="973" t="e">
        <f t="shared" si="20"/>
        <v>#REF!</v>
      </c>
      <c r="AX23" s="973" t="e">
        <f t="shared" si="20"/>
        <v>#REF!</v>
      </c>
      <c r="AY23" s="973" t="e">
        <f t="shared" si="20"/>
        <v>#REF!</v>
      </c>
      <c r="AZ23" s="973" t="e">
        <f t="shared" ref="AZ23:BJ24" si="21">$C23*(1+$F23)^(AZ$1-$C$8)</f>
        <v>#REF!</v>
      </c>
      <c r="BA23" s="973" t="e">
        <f t="shared" si="21"/>
        <v>#REF!</v>
      </c>
      <c r="BB23" s="973" t="e">
        <f t="shared" si="21"/>
        <v>#REF!</v>
      </c>
      <c r="BC23" s="973" t="e">
        <f t="shared" si="21"/>
        <v>#REF!</v>
      </c>
      <c r="BD23" s="973" t="e">
        <f t="shared" si="21"/>
        <v>#REF!</v>
      </c>
      <c r="BE23" s="973" t="e">
        <f t="shared" si="21"/>
        <v>#REF!</v>
      </c>
      <c r="BF23" s="973" t="e">
        <f t="shared" si="21"/>
        <v>#REF!</v>
      </c>
      <c r="BG23" s="973" t="e">
        <f t="shared" si="21"/>
        <v>#REF!</v>
      </c>
      <c r="BH23" s="973" t="e">
        <f t="shared" si="21"/>
        <v>#REF!</v>
      </c>
      <c r="BI23" s="973" t="e">
        <f t="shared" si="21"/>
        <v>#REF!</v>
      </c>
      <c r="BJ23" s="973" t="e">
        <f t="shared" si="21"/>
        <v>#REF!</v>
      </c>
    </row>
    <row r="24" spans="1:62" x14ac:dyDescent="0.3">
      <c r="A24" s="969">
        <v>16</v>
      </c>
      <c r="B24" s="970" t="s">
        <v>9342</v>
      </c>
      <c r="C24" s="971">
        <f>VLOOKUP($B$7&amp;"."&amp;C$8&amp;"."&amp;$A24,EmissionRates!$A$1:$Y$8450,$D$7,FALSE)</f>
        <v>0.63387804425782179</v>
      </c>
      <c r="D24" s="971">
        <f>VLOOKUP($B$7&amp;"."&amp;D$8&amp;"."&amp;$A24,EmissionRates!$A$1:$Y$8450,$D$7,FALSE)</f>
        <v>0.14756095986078749</v>
      </c>
      <c r="E24" s="971">
        <f>VLOOKUP($B$7&amp;"."&amp;E$8&amp;"."&amp;$A24,EmissionRates!$A$1:$Y$8450,$D$7,FALSE)</f>
        <v>5.8980402948032848E-2</v>
      </c>
      <c r="F24" s="972">
        <f t="shared" si="0"/>
        <v>-0.16656694661478977</v>
      </c>
      <c r="G24" s="972">
        <f t="shared" si="0"/>
        <v>-8.7624475400759905E-2</v>
      </c>
      <c r="H24" s="995">
        <v>0</v>
      </c>
      <c r="I24" s="973">
        <f t="shared" si="3"/>
        <v>0.1770519650755743</v>
      </c>
      <c r="J24" s="973">
        <f t="shared" si="3"/>
        <v>0.14756095986078752</v>
      </c>
      <c r="K24" s="973">
        <f t="shared" si="3"/>
        <v>0.12298218133722859</v>
      </c>
      <c r="L24" s="973">
        <f t="shared" si="3"/>
        <v>0.10249741490386004</v>
      </c>
      <c r="M24" s="973">
        <f t="shared" si="3"/>
        <v>8.5424733467414832E-2</v>
      </c>
      <c r="N24" s="973">
        <f t="shared" si="3"/>
        <v>7.1195796448365295E-2</v>
      </c>
      <c r="O24" s="973">
        <f t="shared" si="3"/>
        <v>5.9336930022152991E-2</v>
      </c>
      <c r="P24" s="973">
        <f t="shared" si="3"/>
        <v>4.9453358766867517E-2</v>
      </c>
      <c r="Q24" s="973">
        <f t="shared" si="3"/>
        <v>4.1216063797224652E-2</v>
      </c>
      <c r="R24" s="973">
        <f t="shared" si="3"/>
        <v>3.4350829899040564E-2</v>
      </c>
      <c r="S24" s="973">
        <f t="shared" si="3"/>
        <v>2.8629117049073349E-2</v>
      </c>
      <c r="T24" s="973">
        <f t="shared" si="3"/>
        <v>2.3860452437931778E-2</v>
      </c>
      <c r="U24" s="973">
        <f t="shared" si="3"/>
        <v>1.9886089730498067E-2</v>
      </c>
      <c r="V24" s="973">
        <f t="shared" si="3"/>
        <v>1.6573724483981277E-2</v>
      </c>
      <c r="W24" s="973">
        <f t="shared" si="3"/>
        <v>1.3813089802649732E-2</v>
      </c>
      <c r="X24" s="973">
        <f t="shared" si="3"/>
        <v>1.1512285610906479E-2</v>
      </c>
      <c r="Y24" s="973">
        <f t="shared" si="19"/>
        <v>9.5947193481404052E-3</v>
      </c>
      <c r="Z24" s="973">
        <f t="shared" si="19"/>
        <v>7.996556242694814E-3</v>
      </c>
      <c r="AA24" s="973">
        <f t="shared" si="19"/>
        <v>6.6645942859157028E-3</v>
      </c>
      <c r="AB24" s="973">
        <f t="shared" si="19"/>
        <v>5.5544931652843485E-3</v>
      </c>
      <c r="AC24" s="973">
        <f t="shared" si="19"/>
        <v>4.6292981987502164E-3</v>
      </c>
      <c r="AD24" s="973">
        <f t="shared" si="19"/>
        <v>3.8582101328150462E-3</v>
      </c>
      <c r="AE24" s="973">
        <f t="shared" si="19"/>
        <v>3.2155598515938018E-3</v>
      </c>
      <c r="AF24" s="973">
        <f t="shared" si="19"/>
        <v>2.6799538654567155E-3</v>
      </c>
      <c r="AG24" s="973">
        <f t="shared" si="19"/>
        <v>2.2335621330190872E-3</v>
      </c>
      <c r="AH24" s="973">
        <f t="shared" si="19"/>
        <v>1.8615245084476809E-3</v>
      </c>
      <c r="AI24" s="973">
        <f t="shared" si="19"/>
        <v>1.5514560550269534E-3</v>
      </c>
      <c r="AJ24" s="973">
        <f t="shared" si="19"/>
        <v>1.2930347571340865E-3</v>
      </c>
      <c r="AK24" s="973">
        <f t="shared" si="19"/>
        <v>1.0776579057714655E-3</v>
      </c>
      <c r="AL24" s="973">
        <f t="shared" si="19"/>
        <v>8.9815571891182361E-4</v>
      </c>
      <c r="AM24" s="973">
        <f t="shared" si="19"/>
        <v>7.4855266322806978E-4</v>
      </c>
      <c r="AN24" s="973">
        <f t="shared" si="19"/>
        <v>6.2386853173380117E-4</v>
      </c>
      <c r="AO24" s="973">
        <f t="shared" si="19"/>
        <v>5.199526553138498E-4</v>
      </c>
      <c r="AP24" s="973" t="e">
        <f t="shared" si="20"/>
        <v>#REF!</v>
      </c>
      <c r="AQ24" s="973" t="e">
        <f t="shared" si="20"/>
        <v>#REF!</v>
      </c>
      <c r="AR24" s="973" t="e">
        <f t="shared" si="20"/>
        <v>#REF!</v>
      </c>
      <c r="AS24" s="973" t="e">
        <f t="shared" si="20"/>
        <v>#REF!</v>
      </c>
      <c r="AT24" s="973" t="e">
        <f t="shared" si="20"/>
        <v>#REF!</v>
      </c>
      <c r="AU24" s="973" t="e">
        <f t="shared" si="20"/>
        <v>#REF!</v>
      </c>
      <c r="AV24" s="973" t="e">
        <f t="shared" si="20"/>
        <v>#REF!</v>
      </c>
      <c r="AW24" s="973" t="e">
        <f t="shared" si="20"/>
        <v>#REF!</v>
      </c>
      <c r="AX24" s="973" t="e">
        <f t="shared" si="20"/>
        <v>#REF!</v>
      </c>
      <c r="AY24" s="973" t="e">
        <f t="shared" si="20"/>
        <v>#REF!</v>
      </c>
      <c r="AZ24" s="973" t="e">
        <f t="shared" si="21"/>
        <v>#REF!</v>
      </c>
      <c r="BA24" s="973" t="e">
        <f t="shared" si="21"/>
        <v>#REF!</v>
      </c>
      <c r="BB24" s="973" t="e">
        <f t="shared" si="21"/>
        <v>#REF!</v>
      </c>
      <c r="BC24" s="973" t="e">
        <f t="shared" si="21"/>
        <v>#REF!</v>
      </c>
      <c r="BD24" s="973" t="e">
        <f t="shared" si="21"/>
        <v>#REF!</v>
      </c>
      <c r="BE24" s="973" t="e">
        <f t="shared" si="21"/>
        <v>#REF!</v>
      </c>
      <c r="BF24" s="973" t="e">
        <f t="shared" si="21"/>
        <v>#REF!</v>
      </c>
      <c r="BG24" s="973" t="e">
        <f t="shared" si="21"/>
        <v>#REF!</v>
      </c>
      <c r="BH24" s="973" t="e">
        <f t="shared" si="21"/>
        <v>#REF!</v>
      </c>
      <c r="BI24" s="973" t="e">
        <f t="shared" si="21"/>
        <v>#REF!</v>
      </c>
      <c r="BJ24" s="973" t="e">
        <f t="shared" si="21"/>
        <v>#REF!</v>
      </c>
    </row>
    <row r="25" spans="1:62" x14ac:dyDescent="0.3">
      <c r="A25" s="969"/>
      <c r="B25" s="970"/>
      <c r="C25" s="971"/>
      <c r="D25" s="971"/>
      <c r="E25" s="971"/>
      <c r="F25" s="972"/>
      <c r="G25" s="972"/>
      <c r="H25" s="972"/>
    </row>
    <row r="26" spans="1:62" x14ac:dyDescent="0.3">
      <c r="B26" s="965" t="str">
        <f>EmissionLookup!$B$10</f>
        <v>Auto.D5</v>
      </c>
      <c r="C26" s="966" t="str">
        <f>EmissionLookup!$A$15</f>
        <v>CO2.RUR</v>
      </c>
      <c r="D26" s="967">
        <f>EmissionLookup!$E$15</f>
        <v>17</v>
      </c>
      <c r="E26" s="491"/>
    </row>
    <row r="27" spans="1:62" x14ac:dyDescent="0.3">
      <c r="A27" s="961"/>
      <c r="B27" s="961"/>
      <c r="C27" s="968">
        <f>EmissionLookup!B$13</f>
        <v>2012</v>
      </c>
      <c r="D27" s="968">
        <f>EmissionLookup!C$13</f>
        <v>2020</v>
      </c>
      <c r="E27" s="968">
        <f>EmissionLookup!D$13</f>
        <v>2030</v>
      </c>
      <c r="F27" s="962" t="str">
        <f>C$8&amp;"-"&amp;D$8</f>
        <v>2012-2020</v>
      </c>
      <c r="G27" s="962" t="str">
        <f>D$8&amp;"-"&amp;E$8</f>
        <v>2020-2030</v>
      </c>
      <c r="H27" s="962" t="str">
        <f>"After "&amp;E$8</f>
        <v>After 2030</v>
      </c>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row>
    <row r="28" spans="1:62" x14ac:dyDescent="0.3">
      <c r="A28" s="969">
        <v>1</v>
      </c>
      <c r="B28" s="970" t="s">
        <v>9327</v>
      </c>
      <c r="C28" s="971">
        <f>VLOOKUP($B$7&amp;"."&amp;C$8&amp;"."&amp;$A28,EmissionRates!$A$1:$Y$8450,$D$26,FALSE)</f>
        <v>2012.8850580851176</v>
      </c>
      <c r="D28" s="971">
        <f>VLOOKUP($B$7&amp;"."&amp;D$8&amp;"."&amp;$A28,EmissionRates!$A$1:$Y$8450,$D$26,FALSE)</f>
        <v>1726.0949846903427</v>
      </c>
      <c r="E28" s="971">
        <f>VLOOKUP($B$7&amp;"."&amp;E$8&amp;"."&amp;$A28,EmissionRates!$A$1:$Y$8450,$D$26,FALSE)</f>
        <v>1227.0944862365677</v>
      </c>
      <c r="F28" s="972">
        <f t="shared" ref="F28:G43" si="22">(D28/C28)^(1/(D$8-C$8))-1</f>
        <v>-1.9030026362633623E-2</v>
      </c>
      <c r="G28" s="972">
        <f t="shared" si="22"/>
        <v>-3.3545680623545016E-2</v>
      </c>
      <c r="H28" s="993">
        <v>0</v>
      </c>
      <c r="I28" s="973">
        <f t="shared" ref="I28:I43" si="23">$C28*(1+$F28)^(I$1-$C$8)</f>
        <v>1759.5798353440989</v>
      </c>
      <c r="J28" s="973">
        <f t="shared" ref="J28:AO32" si="24">I28*(1+IF(J$1&lt;=$D$8,$F28,IF(J$1&lt;=$E$8,$G28,$H28)))</f>
        <v>1726.0949846903422</v>
      </c>
      <c r="K28" s="973">
        <f t="shared" si="24"/>
        <v>1668.1919536080172</v>
      </c>
      <c r="L28" s="973">
        <f t="shared" si="24"/>
        <v>1612.2313191135152</v>
      </c>
      <c r="M28" s="973">
        <f t="shared" si="24"/>
        <v>1558.1479221912564</v>
      </c>
      <c r="N28" s="973">
        <f t="shared" si="24"/>
        <v>1505.8787896291883</v>
      </c>
      <c r="O28" s="973">
        <f t="shared" si="24"/>
        <v>1455.3630606945171</v>
      </c>
      <c r="P28" s="973">
        <f t="shared" si="24"/>
        <v>1406.5419162691539</v>
      </c>
      <c r="Q28" s="973">
        <f t="shared" si="24"/>
        <v>1359.35851036236</v>
      </c>
      <c r="R28" s="973">
        <f t="shared" si="24"/>
        <v>1313.7579039208463</v>
      </c>
      <c r="S28" s="973">
        <f t="shared" si="24"/>
        <v>1269.6870008592596</v>
      </c>
      <c r="T28" s="973">
        <f t="shared" si="24"/>
        <v>1227.0944862365682</v>
      </c>
      <c r="U28" s="973">
        <f t="shared" si="24"/>
        <v>1227.0944862365682</v>
      </c>
      <c r="V28" s="973">
        <f t="shared" si="24"/>
        <v>1227.0944862365682</v>
      </c>
      <c r="W28" s="973">
        <f t="shared" si="24"/>
        <v>1227.0944862365682</v>
      </c>
      <c r="X28" s="973">
        <f t="shared" si="24"/>
        <v>1227.0944862365682</v>
      </c>
      <c r="Y28" s="973">
        <f t="shared" si="24"/>
        <v>1227.0944862365682</v>
      </c>
      <c r="Z28" s="973">
        <f t="shared" si="24"/>
        <v>1227.0944862365682</v>
      </c>
      <c r="AA28" s="973">
        <f t="shared" si="24"/>
        <v>1227.0944862365682</v>
      </c>
      <c r="AB28" s="973">
        <f t="shared" si="24"/>
        <v>1227.0944862365682</v>
      </c>
      <c r="AC28" s="973">
        <f t="shared" si="24"/>
        <v>1227.0944862365682</v>
      </c>
      <c r="AD28" s="973">
        <f t="shared" si="24"/>
        <v>1227.0944862365682</v>
      </c>
      <c r="AE28" s="973">
        <f t="shared" si="24"/>
        <v>1227.0944862365682</v>
      </c>
      <c r="AF28" s="973">
        <f t="shared" si="24"/>
        <v>1227.0944862365682</v>
      </c>
      <c r="AG28" s="973">
        <f t="shared" si="24"/>
        <v>1227.0944862365682</v>
      </c>
      <c r="AH28" s="973">
        <f t="shared" si="24"/>
        <v>1227.0944862365682</v>
      </c>
      <c r="AI28" s="973">
        <f t="shared" si="24"/>
        <v>1227.0944862365682</v>
      </c>
      <c r="AJ28" s="973">
        <f t="shared" si="24"/>
        <v>1227.0944862365682</v>
      </c>
      <c r="AK28" s="973">
        <f t="shared" si="24"/>
        <v>1227.0944862365682</v>
      </c>
      <c r="AL28" s="973">
        <f t="shared" si="24"/>
        <v>1227.0944862365682</v>
      </c>
      <c r="AM28" s="973">
        <f t="shared" si="24"/>
        <v>1227.0944862365682</v>
      </c>
      <c r="AN28" s="973">
        <f t="shared" si="24"/>
        <v>1227.0944862365682</v>
      </c>
      <c r="AO28" s="973">
        <f t="shared" si="24"/>
        <v>1227.0944862365682</v>
      </c>
      <c r="AP28" s="973" t="e">
        <f t="shared" ref="AP28:BJ28" si="25">AO28*(1+IF(AP$1&lt;=$D$8,$F28,IF(AP$1&lt;=$E$8,$G28,$H28)))</f>
        <v>#REF!</v>
      </c>
      <c r="AQ28" s="973" t="e">
        <f t="shared" si="25"/>
        <v>#REF!</v>
      </c>
      <c r="AR28" s="973" t="e">
        <f t="shared" si="25"/>
        <v>#REF!</v>
      </c>
      <c r="AS28" s="973" t="e">
        <f t="shared" si="25"/>
        <v>#REF!</v>
      </c>
      <c r="AT28" s="973" t="e">
        <f t="shared" si="25"/>
        <v>#REF!</v>
      </c>
      <c r="AU28" s="973" t="e">
        <f t="shared" si="25"/>
        <v>#REF!</v>
      </c>
      <c r="AV28" s="973" t="e">
        <f t="shared" si="25"/>
        <v>#REF!</v>
      </c>
      <c r="AW28" s="973" t="e">
        <f t="shared" si="25"/>
        <v>#REF!</v>
      </c>
      <c r="AX28" s="973" t="e">
        <f t="shared" si="25"/>
        <v>#REF!</v>
      </c>
      <c r="AY28" s="973" t="e">
        <f t="shared" si="25"/>
        <v>#REF!</v>
      </c>
      <c r="AZ28" s="973" t="e">
        <f t="shared" si="25"/>
        <v>#REF!</v>
      </c>
      <c r="BA28" s="973" t="e">
        <f t="shared" si="25"/>
        <v>#REF!</v>
      </c>
      <c r="BB28" s="973" t="e">
        <f t="shared" si="25"/>
        <v>#REF!</v>
      </c>
      <c r="BC28" s="973" t="e">
        <f t="shared" si="25"/>
        <v>#REF!</v>
      </c>
      <c r="BD28" s="973" t="e">
        <f t="shared" si="25"/>
        <v>#REF!</v>
      </c>
      <c r="BE28" s="973" t="e">
        <f t="shared" si="25"/>
        <v>#REF!</v>
      </c>
      <c r="BF28" s="973" t="e">
        <f t="shared" si="25"/>
        <v>#REF!</v>
      </c>
      <c r="BG28" s="973" t="e">
        <f t="shared" si="25"/>
        <v>#REF!</v>
      </c>
      <c r="BH28" s="973" t="e">
        <f t="shared" si="25"/>
        <v>#REF!</v>
      </c>
      <c r="BI28" s="973" t="e">
        <f t="shared" si="25"/>
        <v>#REF!</v>
      </c>
      <c r="BJ28" s="973" t="e">
        <f t="shared" si="25"/>
        <v>#REF!</v>
      </c>
    </row>
    <row r="29" spans="1:62" x14ac:dyDescent="0.3">
      <c r="A29" s="969">
        <v>2</v>
      </c>
      <c r="B29" s="970" t="s">
        <v>9328</v>
      </c>
      <c r="C29" s="971">
        <f>VLOOKUP($B$7&amp;"."&amp;C$8&amp;"."&amp;$A29,EmissionRates!$A$1:$Y$8450,$D$26,FALSE)</f>
        <v>1129.9518292744899</v>
      </c>
      <c r="D29" s="971">
        <f>VLOOKUP($B$7&amp;"."&amp;D$8&amp;"."&amp;$A29,EmissionRates!$A$1:$Y$8450,$D$26,FALSE)</f>
        <v>966.33128102620378</v>
      </c>
      <c r="E29" s="971">
        <f>VLOOKUP($B$7&amp;"."&amp;E$8&amp;"."&amp;$A29,EmissionRates!$A$1:$Y$8450,$D$26,FALSE)</f>
        <v>686.62597688039091</v>
      </c>
      <c r="F29" s="972">
        <f t="shared" si="22"/>
        <v>-1.936302667165124E-2</v>
      </c>
      <c r="G29" s="972">
        <f t="shared" si="22"/>
        <v>-3.3594441641378703E-2</v>
      </c>
      <c r="H29" s="994">
        <v>0</v>
      </c>
      <c r="I29" s="973">
        <f t="shared" si="23"/>
        <v>985.41183670284192</v>
      </c>
      <c r="J29" s="973">
        <f t="shared" si="24"/>
        <v>966.33128102620401</v>
      </c>
      <c r="K29" s="973">
        <f t="shared" si="24"/>
        <v>933.86792119953043</v>
      </c>
      <c r="L29" s="973">
        <f t="shared" si="24"/>
        <v>902.49514982003711</v>
      </c>
      <c r="M29" s="973">
        <f t="shared" si="24"/>
        <v>872.17632917778053</v>
      </c>
      <c r="N29" s="973">
        <f t="shared" si="24"/>
        <v>842.87605238622564</v>
      </c>
      <c r="O29" s="973">
        <f t="shared" si="24"/>
        <v>814.56010203342089</v>
      </c>
      <c r="P29" s="973">
        <f t="shared" si="24"/>
        <v>787.1954102222636</v>
      </c>
      <c r="Q29" s="973">
        <f t="shared" si="24"/>
        <v>760.75001995319064</v>
      </c>
      <c r="R29" s="973">
        <f t="shared" si="24"/>
        <v>735.19304780419554</v>
      </c>
      <c r="S29" s="973">
        <f t="shared" si="24"/>
        <v>710.49464786459021</v>
      </c>
      <c r="T29" s="973">
        <f t="shared" si="24"/>
        <v>686.62597688039136</v>
      </c>
      <c r="U29" s="973">
        <f t="shared" si="24"/>
        <v>686.62597688039136</v>
      </c>
      <c r="V29" s="973">
        <f t="shared" si="24"/>
        <v>686.62597688039136</v>
      </c>
      <c r="W29" s="973">
        <f t="shared" si="24"/>
        <v>686.62597688039136</v>
      </c>
      <c r="X29" s="973">
        <f t="shared" si="24"/>
        <v>686.62597688039136</v>
      </c>
      <c r="Y29" s="973">
        <f t="shared" si="24"/>
        <v>686.62597688039136</v>
      </c>
      <c r="Z29" s="973">
        <f t="shared" si="24"/>
        <v>686.62597688039136</v>
      </c>
      <c r="AA29" s="973">
        <f t="shared" si="24"/>
        <v>686.62597688039136</v>
      </c>
      <c r="AB29" s="973">
        <f t="shared" si="24"/>
        <v>686.62597688039136</v>
      </c>
      <c r="AC29" s="973">
        <f t="shared" si="24"/>
        <v>686.62597688039136</v>
      </c>
      <c r="AD29" s="973">
        <f t="shared" si="24"/>
        <v>686.62597688039136</v>
      </c>
      <c r="AE29" s="973">
        <f t="shared" si="24"/>
        <v>686.62597688039136</v>
      </c>
      <c r="AF29" s="973">
        <f t="shared" si="24"/>
        <v>686.62597688039136</v>
      </c>
      <c r="AG29" s="973">
        <f t="shared" si="24"/>
        <v>686.62597688039136</v>
      </c>
      <c r="AH29" s="973">
        <f t="shared" si="24"/>
        <v>686.62597688039136</v>
      </c>
      <c r="AI29" s="973">
        <f t="shared" si="24"/>
        <v>686.62597688039136</v>
      </c>
      <c r="AJ29" s="973">
        <f t="shared" si="24"/>
        <v>686.62597688039136</v>
      </c>
      <c r="AK29" s="973">
        <f t="shared" si="24"/>
        <v>686.62597688039136</v>
      </c>
      <c r="AL29" s="973">
        <f t="shared" si="24"/>
        <v>686.62597688039136</v>
      </c>
      <c r="AM29" s="973">
        <f t="shared" si="24"/>
        <v>686.62597688039136</v>
      </c>
      <c r="AN29" s="973">
        <f t="shared" si="24"/>
        <v>686.62597688039136</v>
      </c>
      <c r="AO29" s="973">
        <f t="shared" si="24"/>
        <v>686.62597688039136</v>
      </c>
      <c r="AP29" s="973" t="e">
        <f t="shared" ref="AP29:BJ29" si="26">AO29*(1+IF(AP$1&lt;=$D$8,$F29,IF(AP$1&lt;=$E$8,$G29,$H29)))</f>
        <v>#REF!</v>
      </c>
      <c r="AQ29" s="973" t="e">
        <f t="shared" si="26"/>
        <v>#REF!</v>
      </c>
      <c r="AR29" s="973" t="e">
        <f t="shared" si="26"/>
        <v>#REF!</v>
      </c>
      <c r="AS29" s="973" t="e">
        <f t="shared" si="26"/>
        <v>#REF!</v>
      </c>
      <c r="AT29" s="973" t="e">
        <f t="shared" si="26"/>
        <v>#REF!</v>
      </c>
      <c r="AU29" s="973" t="e">
        <f t="shared" si="26"/>
        <v>#REF!</v>
      </c>
      <c r="AV29" s="973" t="e">
        <f t="shared" si="26"/>
        <v>#REF!</v>
      </c>
      <c r="AW29" s="973" t="e">
        <f t="shared" si="26"/>
        <v>#REF!</v>
      </c>
      <c r="AX29" s="973" t="e">
        <f t="shared" si="26"/>
        <v>#REF!</v>
      </c>
      <c r="AY29" s="973" t="e">
        <f t="shared" si="26"/>
        <v>#REF!</v>
      </c>
      <c r="AZ29" s="973" t="e">
        <f t="shared" si="26"/>
        <v>#REF!</v>
      </c>
      <c r="BA29" s="973" t="e">
        <f t="shared" si="26"/>
        <v>#REF!</v>
      </c>
      <c r="BB29" s="973" t="e">
        <f t="shared" si="26"/>
        <v>#REF!</v>
      </c>
      <c r="BC29" s="973" t="e">
        <f t="shared" si="26"/>
        <v>#REF!</v>
      </c>
      <c r="BD29" s="973" t="e">
        <f t="shared" si="26"/>
        <v>#REF!</v>
      </c>
      <c r="BE29" s="973" t="e">
        <f t="shared" si="26"/>
        <v>#REF!</v>
      </c>
      <c r="BF29" s="973" t="e">
        <f t="shared" si="26"/>
        <v>#REF!</v>
      </c>
      <c r="BG29" s="973" t="e">
        <f t="shared" si="26"/>
        <v>#REF!</v>
      </c>
      <c r="BH29" s="973" t="e">
        <f t="shared" si="26"/>
        <v>#REF!</v>
      </c>
      <c r="BI29" s="973" t="e">
        <f t="shared" si="26"/>
        <v>#REF!</v>
      </c>
      <c r="BJ29" s="973" t="e">
        <f t="shared" si="26"/>
        <v>#REF!</v>
      </c>
    </row>
    <row r="30" spans="1:62" x14ac:dyDescent="0.3">
      <c r="A30" s="969">
        <v>3</v>
      </c>
      <c r="B30" s="970" t="s">
        <v>9329</v>
      </c>
      <c r="C30" s="971">
        <f>VLOOKUP($B$7&amp;"."&amp;C$8&amp;"."&amp;$A30,EmissionRates!$A$1:$Y$8450,$D$26,FALSE)</f>
        <v>688.48518498738554</v>
      </c>
      <c r="D30" s="971">
        <f>VLOOKUP($B$7&amp;"."&amp;D$8&amp;"."&amp;$A30,EmissionRates!$A$1:$Y$8450,$D$26,FALSE)</f>
        <v>586.44871997833229</v>
      </c>
      <c r="E30" s="971">
        <f>VLOOKUP($B$7&amp;"."&amp;E$8&amp;"."&amp;$A30,EmissionRates!$A$1:$Y$8450,$D$26,FALSE)</f>
        <v>416.39092938105227</v>
      </c>
      <c r="F30" s="972">
        <f t="shared" si="22"/>
        <v>-1.9851385364719754E-2</v>
      </c>
      <c r="G30" s="972">
        <f t="shared" si="22"/>
        <v>-3.366630815126348E-2</v>
      </c>
      <c r="H30" s="994">
        <v>0</v>
      </c>
      <c r="I30" s="973">
        <f t="shared" si="23"/>
        <v>598.32632645872138</v>
      </c>
      <c r="J30" s="973">
        <f t="shared" si="24"/>
        <v>586.44871997833218</v>
      </c>
      <c r="K30" s="973">
        <f t="shared" si="24"/>
        <v>566.70515665662765</v>
      </c>
      <c r="L30" s="973">
        <f t="shared" si="24"/>
        <v>547.62628622171553</v>
      </c>
      <c r="M30" s="973">
        <f t="shared" si="24"/>
        <v>529.18973091804321</v>
      </c>
      <c r="N30" s="973">
        <f t="shared" si="24"/>
        <v>511.37386636647216</v>
      </c>
      <c r="O30" s="973">
        <f t="shared" si="24"/>
        <v>494.15779620087545</v>
      </c>
      <c r="P30" s="973">
        <f t="shared" si="24"/>
        <v>477.52132755862755</v>
      </c>
      <c r="Q30" s="973">
        <f t="shared" si="24"/>
        <v>461.44494739623838</v>
      </c>
      <c r="R30" s="973">
        <f t="shared" si="24"/>
        <v>445.90979960235308</v>
      </c>
      <c r="S30" s="973">
        <f t="shared" si="24"/>
        <v>430.89766288127208</v>
      </c>
      <c r="T30" s="973">
        <f t="shared" si="24"/>
        <v>416.39092938105193</v>
      </c>
      <c r="U30" s="973">
        <f t="shared" si="24"/>
        <v>416.39092938105193</v>
      </c>
      <c r="V30" s="973">
        <f t="shared" si="24"/>
        <v>416.39092938105193</v>
      </c>
      <c r="W30" s="973">
        <f t="shared" si="24"/>
        <v>416.39092938105193</v>
      </c>
      <c r="X30" s="973">
        <f t="shared" si="24"/>
        <v>416.39092938105193</v>
      </c>
      <c r="Y30" s="973">
        <f t="shared" si="24"/>
        <v>416.39092938105193</v>
      </c>
      <c r="Z30" s="973">
        <f t="shared" si="24"/>
        <v>416.39092938105193</v>
      </c>
      <c r="AA30" s="973">
        <f t="shared" si="24"/>
        <v>416.39092938105193</v>
      </c>
      <c r="AB30" s="973">
        <f t="shared" si="24"/>
        <v>416.39092938105193</v>
      </c>
      <c r="AC30" s="973">
        <f t="shared" si="24"/>
        <v>416.39092938105193</v>
      </c>
      <c r="AD30" s="973">
        <f t="shared" si="24"/>
        <v>416.39092938105193</v>
      </c>
      <c r="AE30" s="973">
        <f t="shared" si="24"/>
        <v>416.39092938105193</v>
      </c>
      <c r="AF30" s="973">
        <f t="shared" si="24"/>
        <v>416.39092938105193</v>
      </c>
      <c r="AG30" s="973">
        <f t="shared" si="24"/>
        <v>416.39092938105193</v>
      </c>
      <c r="AH30" s="973">
        <f t="shared" si="24"/>
        <v>416.39092938105193</v>
      </c>
      <c r="AI30" s="973">
        <f t="shared" si="24"/>
        <v>416.39092938105193</v>
      </c>
      <c r="AJ30" s="973">
        <f t="shared" si="24"/>
        <v>416.39092938105193</v>
      </c>
      <c r="AK30" s="973">
        <f t="shared" si="24"/>
        <v>416.39092938105193</v>
      </c>
      <c r="AL30" s="973">
        <f t="shared" si="24"/>
        <v>416.39092938105193</v>
      </c>
      <c r="AM30" s="973">
        <f t="shared" si="24"/>
        <v>416.39092938105193</v>
      </c>
      <c r="AN30" s="973">
        <f t="shared" si="24"/>
        <v>416.39092938105193</v>
      </c>
      <c r="AO30" s="973">
        <f t="shared" si="24"/>
        <v>416.39092938105193</v>
      </c>
      <c r="AP30" s="973" t="e">
        <f t="shared" ref="AP30:BJ30" si="27">AO30*(1+IF(AP$1&lt;=$D$8,$F30,IF(AP$1&lt;=$E$8,$G30,$H30)))</f>
        <v>#REF!</v>
      </c>
      <c r="AQ30" s="973" t="e">
        <f t="shared" si="27"/>
        <v>#REF!</v>
      </c>
      <c r="AR30" s="973" t="e">
        <f t="shared" si="27"/>
        <v>#REF!</v>
      </c>
      <c r="AS30" s="973" t="e">
        <f t="shared" si="27"/>
        <v>#REF!</v>
      </c>
      <c r="AT30" s="973" t="e">
        <f t="shared" si="27"/>
        <v>#REF!</v>
      </c>
      <c r="AU30" s="973" t="e">
        <f t="shared" si="27"/>
        <v>#REF!</v>
      </c>
      <c r="AV30" s="973" t="e">
        <f t="shared" si="27"/>
        <v>#REF!</v>
      </c>
      <c r="AW30" s="973" t="e">
        <f t="shared" si="27"/>
        <v>#REF!</v>
      </c>
      <c r="AX30" s="973" t="e">
        <f t="shared" si="27"/>
        <v>#REF!</v>
      </c>
      <c r="AY30" s="973" t="e">
        <f t="shared" si="27"/>
        <v>#REF!</v>
      </c>
      <c r="AZ30" s="973" t="e">
        <f t="shared" si="27"/>
        <v>#REF!</v>
      </c>
      <c r="BA30" s="973" t="e">
        <f t="shared" si="27"/>
        <v>#REF!</v>
      </c>
      <c r="BB30" s="973" t="e">
        <f t="shared" si="27"/>
        <v>#REF!</v>
      </c>
      <c r="BC30" s="973" t="e">
        <f t="shared" si="27"/>
        <v>#REF!</v>
      </c>
      <c r="BD30" s="973" t="e">
        <f t="shared" si="27"/>
        <v>#REF!</v>
      </c>
      <c r="BE30" s="973" t="e">
        <f t="shared" si="27"/>
        <v>#REF!</v>
      </c>
      <c r="BF30" s="973" t="e">
        <f t="shared" si="27"/>
        <v>#REF!</v>
      </c>
      <c r="BG30" s="973" t="e">
        <f t="shared" si="27"/>
        <v>#REF!</v>
      </c>
      <c r="BH30" s="973" t="e">
        <f t="shared" si="27"/>
        <v>#REF!</v>
      </c>
      <c r="BI30" s="973" t="e">
        <f t="shared" si="27"/>
        <v>#REF!</v>
      </c>
      <c r="BJ30" s="973" t="e">
        <f t="shared" si="27"/>
        <v>#REF!</v>
      </c>
    </row>
    <row r="31" spans="1:62" x14ac:dyDescent="0.3">
      <c r="A31" s="969">
        <v>4</v>
      </c>
      <c r="B31" s="970" t="s">
        <v>9330</v>
      </c>
      <c r="C31" s="971">
        <f>VLOOKUP($B$7&amp;"."&amp;C$8&amp;"."&amp;$A31,EmissionRates!$A$1:$Y$8450,$D$26,FALSE)</f>
        <v>541.32970046997025</v>
      </c>
      <c r="D31" s="971">
        <f>VLOOKUP($B$7&amp;"."&amp;D$8&amp;"."&amp;$A31,EmissionRates!$A$1:$Y$8450,$D$26,FALSE)</f>
        <v>459.82158438364627</v>
      </c>
      <c r="E31" s="971">
        <f>VLOOKUP($B$7&amp;"."&amp;E$8&amp;"."&amp;$A31,EmissionRates!$A$1:$Y$8450,$D$26,FALSE)</f>
        <v>326.31262874603226</v>
      </c>
      <c r="F31" s="972">
        <f t="shared" si="22"/>
        <v>-2.019209893991214E-2</v>
      </c>
      <c r="G31" s="972">
        <f t="shared" si="22"/>
        <v>-3.3716746676759279E-2</v>
      </c>
      <c r="H31" s="994">
        <v>0</v>
      </c>
      <c r="I31" s="973">
        <f t="shared" si="23"/>
        <v>469.29768976770794</v>
      </c>
      <c r="J31" s="973">
        <f t="shared" si="24"/>
        <v>459.82158438364621</v>
      </c>
      <c r="K31" s="973">
        <f t="shared" si="24"/>
        <v>444.3178965064767</v>
      </c>
      <c r="L31" s="973">
        <f t="shared" si="24"/>
        <v>429.33694254601727</v>
      </c>
      <c r="M31" s="973">
        <f t="shared" si="24"/>
        <v>414.86109761521885</v>
      </c>
      <c r="N31" s="973">
        <f t="shared" si="24"/>
        <v>400.87333108088421</v>
      </c>
      <c r="O31" s="973">
        <f t="shared" si="24"/>
        <v>387.35718652736136</v>
      </c>
      <c r="P31" s="973">
        <f t="shared" si="24"/>
        <v>374.29676239579612</v>
      </c>
      <c r="Q31" s="973">
        <f t="shared" si="24"/>
        <v>361.67669327616591</v>
      </c>
      <c r="R31" s="973">
        <f t="shared" si="24"/>
        <v>349.48213183008545</v>
      </c>
      <c r="S31" s="973">
        <f t="shared" si="24"/>
        <v>337.69873132311665</v>
      </c>
      <c r="T31" s="973">
        <f t="shared" si="24"/>
        <v>326.31262874603215</v>
      </c>
      <c r="U31" s="973">
        <f t="shared" si="24"/>
        <v>326.31262874603215</v>
      </c>
      <c r="V31" s="973">
        <f t="shared" si="24"/>
        <v>326.31262874603215</v>
      </c>
      <c r="W31" s="973">
        <f t="shared" si="24"/>
        <v>326.31262874603215</v>
      </c>
      <c r="X31" s="973">
        <f t="shared" si="24"/>
        <v>326.31262874603215</v>
      </c>
      <c r="Y31" s="973">
        <f t="shared" si="24"/>
        <v>326.31262874603215</v>
      </c>
      <c r="Z31" s="973">
        <f t="shared" si="24"/>
        <v>326.31262874603215</v>
      </c>
      <c r="AA31" s="973">
        <f t="shared" si="24"/>
        <v>326.31262874603215</v>
      </c>
      <c r="AB31" s="973">
        <f t="shared" si="24"/>
        <v>326.31262874603215</v>
      </c>
      <c r="AC31" s="973">
        <f t="shared" si="24"/>
        <v>326.31262874603215</v>
      </c>
      <c r="AD31" s="973">
        <f t="shared" si="24"/>
        <v>326.31262874603215</v>
      </c>
      <c r="AE31" s="973">
        <f t="shared" si="24"/>
        <v>326.31262874603215</v>
      </c>
      <c r="AF31" s="973">
        <f t="shared" si="24"/>
        <v>326.31262874603215</v>
      </c>
      <c r="AG31" s="973">
        <f t="shared" si="24"/>
        <v>326.31262874603215</v>
      </c>
      <c r="AH31" s="973">
        <f t="shared" si="24"/>
        <v>326.31262874603215</v>
      </c>
      <c r="AI31" s="973">
        <f t="shared" si="24"/>
        <v>326.31262874603215</v>
      </c>
      <c r="AJ31" s="973">
        <f t="shared" si="24"/>
        <v>326.31262874603215</v>
      </c>
      <c r="AK31" s="973">
        <f t="shared" si="24"/>
        <v>326.31262874603215</v>
      </c>
      <c r="AL31" s="973">
        <f t="shared" si="24"/>
        <v>326.31262874603215</v>
      </c>
      <c r="AM31" s="973">
        <f t="shared" si="24"/>
        <v>326.31262874603215</v>
      </c>
      <c r="AN31" s="973">
        <f t="shared" si="24"/>
        <v>326.31262874603215</v>
      </c>
      <c r="AO31" s="973">
        <f t="shared" si="24"/>
        <v>326.31262874603215</v>
      </c>
      <c r="AP31" s="973" t="e">
        <f t="shared" ref="AP31:BJ31" si="28">AO31*(1+IF(AP$1&lt;=$D$8,$F31,IF(AP$1&lt;=$E$8,$G31,$H31)))</f>
        <v>#REF!</v>
      </c>
      <c r="AQ31" s="973" t="e">
        <f t="shared" si="28"/>
        <v>#REF!</v>
      </c>
      <c r="AR31" s="973" t="e">
        <f t="shared" si="28"/>
        <v>#REF!</v>
      </c>
      <c r="AS31" s="973" t="e">
        <f t="shared" si="28"/>
        <v>#REF!</v>
      </c>
      <c r="AT31" s="973" t="e">
        <f t="shared" si="28"/>
        <v>#REF!</v>
      </c>
      <c r="AU31" s="973" t="e">
        <f t="shared" si="28"/>
        <v>#REF!</v>
      </c>
      <c r="AV31" s="973" t="e">
        <f t="shared" si="28"/>
        <v>#REF!</v>
      </c>
      <c r="AW31" s="973" t="e">
        <f t="shared" si="28"/>
        <v>#REF!</v>
      </c>
      <c r="AX31" s="973" t="e">
        <f t="shared" si="28"/>
        <v>#REF!</v>
      </c>
      <c r="AY31" s="973" t="e">
        <f t="shared" si="28"/>
        <v>#REF!</v>
      </c>
      <c r="AZ31" s="973" t="e">
        <f t="shared" si="28"/>
        <v>#REF!</v>
      </c>
      <c r="BA31" s="973" t="e">
        <f t="shared" si="28"/>
        <v>#REF!</v>
      </c>
      <c r="BB31" s="973" t="e">
        <f t="shared" si="28"/>
        <v>#REF!</v>
      </c>
      <c r="BC31" s="973" t="e">
        <f t="shared" si="28"/>
        <v>#REF!</v>
      </c>
      <c r="BD31" s="973" t="e">
        <f t="shared" si="28"/>
        <v>#REF!</v>
      </c>
      <c r="BE31" s="973" t="e">
        <f t="shared" si="28"/>
        <v>#REF!</v>
      </c>
      <c r="BF31" s="973" t="e">
        <f t="shared" si="28"/>
        <v>#REF!</v>
      </c>
      <c r="BG31" s="973" t="e">
        <f t="shared" si="28"/>
        <v>#REF!</v>
      </c>
      <c r="BH31" s="973" t="e">
        <f t="shared" si="28"/>
        <v>#REF!</v>
      </c>
      <c r="BI31" s="973" t="e">
        <f t="shared" si="28"/>
        <v>#REF!</v>
      </c>
      <c r="BJ31" s="973" t="e">
        <f t="shared" si="28"/>
        <v>#REF!</v>
      </c>
    </row>
    <row r="32" spans="1:62" x14ac:dyDescent="0.3">
      <c r="A32" s="969">
        <v>5</v>
      </c>
      <c r="B32" s="970" t="s">
        <v>9331</v>
      </c>
      <c r="C32" s="971">
        <f>VLOOKUP($B$7&amp;"."&amp;C$8&amp;"."&amp;$A32,EmissionRates!$A$1:$Y$8450,$D$26,FALSE)</f>
        <v>464.64517307281449</v>
      </c>
      <c r="D32" s="971">
        <f>VLOOKUP($B$7&amp;"."&amp;D$8&amp;"."&amp;$A32,EmissionRates!$A$1:$Y$8450,$D$26,FALSE)</f>
        <v>394.12283293406102</v>
      </c>
      <c r="E32" s="971">
        <f>VLOOKUP($B$7&amp;"."&amp;E$8&amp;"."&amp;$A32,EmissionRates!$A$1:$Y$8450,$D$26,FALSE)</f>
        <v>279.61253738403275</v>
      </c>
      <c r="F32" s="972">
        <f t="shared" si="22"/>
        <v>-2.0366178111626221E-2</v>
      </c>
      <c r="G32" s="972">
        <f t="shared" si="22"/>
        <v>-3.3743330807251004E-2</v>
      </c>
      <c r="H32" s="994">
        <v>0</v>
      </c>
      <c r="I32" s="973">
        <f t="shared" si="23"/>
        <v>402.31648206504042</v>
      </c>
      <c r="J32" s="973">
        <f t="shared" si="24"/>
        <v>394.12283293406091</v>
      </c>
      <c r="K32" s="973">
        <f t="shared" si="24"/>
        <v>380.82381580367598</v>
      </c>
      <c r="L32" s="973">
        <f t="shared" si="24"/>
        <v>367.97355180773292</v>
      </c>
      <c r="M32" s="973">
        <f t="shared" si="24"/>
        <v>355.55689852076546</v>
      </c>
      <c r="N32" s="973">
        <f t="shared" si="24"/>
        <v>343.55922447317909</v>
      </c>
      <c r="O32" s="973">
        <f t="shared" si="24"/>
        <v>331.96639190989799</v>
      </c>
      <c r="P32" s="973">
        <f t="shared" si="24"/>
        <v>320.76474013079275</v>
      </c>
      <c r="Q32" s="973">
        <f t="shared" si="24"/>
        <v>309.94106939325752</v>
      </c>
      <c r="R32" s="973">
        <f t="shared" si="24"/>
        <v>299.48262535796772</v>
      </c>
      <c r="S32" s="973">
        <f t="shared" si="24"/>
        <v>289.37708405948979</v>
      </c>
      <c r="T32" s="973">
        <f t="shared" si="24"/>
        <v>279.61253738403275</v>
      </c>
      <c r="U32" s="973">
        <f t="shared" si="24"/>
        <v>279.61253738403275</v>
      </c>
      <c r="V32" s="973">
        <f t="shared" si="24"/>
        <v>279.61253738403275</v>
      </c>
      <c r="W32" s="973">
        <f t="shared" si="24"/>
        <v>279.61253738403275</v>
      </c>
      <c r="X32" s="973">
        <f t="shared" si="24"/>
        <v>279.61253738403275</v>
      </c>
      <c r="Y32" s="973">
        <f t="shared" si="24"/>
        <v>279.61253738403275</v>
      </c>
      <c r="Z32" s="973">
        <f t="shared" si="24"/>
        <v>279.61253738403275</v>
      </c>
      <c r="AA32" s="973">
        <f t="shared" si="24"/>
        <v>279.61253738403275</v>
      </c>
      <c r="AB32" s="973">
        <f t="shared" si="24"/>
        <v>279.61253738403275</v>
      </c>
      <c r="AC32" s="973">
        <f t="shared" si="24"/>
        <v>279.61253738403275</v>
      </c>
      <c r="AD32" s="973">
        <f t="shared" si="24"/>
        <v>279.61253738403275</v>
      </c>
      <c r="AE32" s="973">
        <f t="shared" si="24"/>
        <v>279.61253738403275</v>
      </c>
      <c r="AF32" s="973">
        <f t="shared" si="24"/>
        <v>279.61253738403275</v>
      </c>
      <c r="AG32" s="973">
        <f t="shared" si="24"/>
        <v>279.61253738403275</v>
      </c>
      <c r="AH32" s="973">
        <f t="shared" si="24"/>
        <v>279.61253738403275</v>
      </c>
      <c r="AI32" s="973">
        <f t="shared" si="24"/>
        <v>279.61253738403275</v>
      </c>
      <c r="AJ32" s="973">
        <f t="shared" si="24"/>
        <v>279.61253738403275</v>
      </c>
      <c r="AK32" s="973">
        <f t="shared" si="24"/>
        <v>279.61253738403275</v>
      </c>
      <c r="AL32" s="973">
        <f t="shared" si="24"/>
        <v>279.61253738403275</v>
      </c>
      <c r="AM32" s="973">
        <f t="shared" si="24"/>
        <v>279.61253738403275</v>
      </c>
      <c r="AN32" s="973">
        <f t="shared" si="24"/>
        <v>279.61253738403275</v>
      </c>
      <c r="AO32" s="973">
        <f t="shared" si="24"/>
        <v>279.61253738403275</v>
      </c>
      <c r="AP32" s="973" t="e">
        <f t="shared" ref="AP32:BJ32" si="29">AO32*(1+IF(AP$1&lt;=$D$8,$F32,IF(AP$1&lt;=$E$8,$G32,$H32)))</f>
        <v>#REF!</v>
      </c>
      <c r="AQ32" s="973" t="e">
        <f t="shared" si="29"/>
        <v>#REF!</v>
      </c>
      <c r="AR32" s="973" t="e">
        <f t="shared" si="29"/>
        <v>#REF!</v>
      </c>
      <c r="AS32" s="973" t="e">
        <f t="shared" si="29"/>
        <v>#REF!</v>
      </c>
      <c r="AT32" s="973" t="e">
        <f t="shared" si="29"/>
        <v>#REF!</v>
      </c>
      <c r="AU32" s="973" t="e">
        <f t="shared" si="29"/>
        <v>#REF!</v>
      </c>
      <c r="AV32" s="973" t="e">
        <f t="shared" si="29"/>
        <v>#REF!</v>
      </c>
      <c r="AW32" s="973" t="e">
        <f t="shared" si="29"/>
        <v>#REF!</v>
      </c>
      <c r="AX32" s="973" t="e">
        <f t="shared" si="29"/>
        <v>#REF!</v>
      </c>
      <c r="AY32" s="973" t="e">
        <f t="shared" si="29"/>
        <v>#REF!</v>
      </c>
      <c r="AZ32" s="973" t="e">
        <f t="shared" si="29"/>
        <v>#REF!</v>
      </c>
      <c r="BA32" s="973" t="e">
        <f t="shared" si="29"/>
        <v>#REF!</v>
      </c>
      <c r="BB32" s="973" t="e">
        <f t="shared" si="29"/>
        <v>#REF!</v>
      </c>
      <c r="BC32" s="973" t="e">
        <f t="shared" si="29"/>
        <v>#REF!</v>
      </c>
      <c r="BD32" s="973" t="e">
        <f t="shared" si="29"/>
        <v>#REF!</v>
      </c>
      <c r="BE32" s="973" t="e">
        <f t="shared" si="29"/>
        <v>#REF!</v>
      </c>
      <c r="BF32" s="973" t="e">
        <f t="shared" si="29"/>
        <v>#REF!</v>
      </c>
      <c r="BG32" s="973" t="e">
        <f t="shared" si="29"/>
        <v>#REF!</v>
      </c>
      <c r="BH32" s="973" t="e">
        <f t="shared" si="29"/>
        <v>#REF!</v>
      </c>
      <c r="BI32" s="973" t="e">
        <f t="shared" si="29"/>
        <v>#REF!</v>
      </c>
      <c r="BJ32" s="973" t="e">
        <f t="shared" si="29"/>
        <v>#REF!</v>
      </c>
    </row>
    <row r="33" spans="1:62" x14ac:dyDescent="0.3">
      <c r="A33" s="969">
        <v>6</v>
      </c>
      <c r="B33" s="970" t="s">
        <v>9332</v>
      </c>
      <c r="C33" s="971">
        <f>VLOOKUP($B$7&amp;"."&amp;C$8&amp;"."&amp;$A33,EmissionRates!$A$1:$Y$8450,$D$26,FALSE)</f>
        <v>412.38035424550321</v>
      </c>
      <c r="D33" s="971">
        <f>VLOOKUP($B$7&amp;"."&amp;D$8&amp;"."&amp;$A33,EmissionRates!$A$1:$Y$8450,$D$26,FALSE)</f>
        <v>349.90194241205825</v>
      </c>
      <c r="E33" s="971">
        <f>VLOOKUP($B$7&amp;"."&amp;E$8&amp;"."&amp;$A33,EmissionRates!$A$1:$Y$8450,$D$26,FALSE)</f>
        <v>248.24757575988724</v>
      </c>
      <c r="F33" s="972">
        <f t="shared" si="22"/>
        <v>-2.0327204622897055E-2</v>
      </c>
      <c r="G33" s="972">
        <f t="shared" si="22"/>
        <v>-3.3740300958773228E-2</v>
      </c>
      <c r="H33" s="994">
        <v>0</v>
      </c>
      <c r="I33" s="973">
        <f t="shared" si="23"/>
        <v>357.16204845452637</v>
      </c>
      <c r="J33" s="973">
        <f t="shared" ref="J33:AO37" si="30">I33*(1+IF(J$1&lt;=$D$8,$F33,IF(J$1&lt;=$E$8,$G33,$H33)))</f>
        <v>349.90194241205813</v>
      </c>
      <c r="K33" s="973">
        <f t="shared" si="30"/>
        <v>338.09614556901596</v>
      </c>
      <c r="L33" s="973">
        <f t="shared" si="30"/>
        <v>326.68867986451613</v>
      </c>
      <c r="M33" s="973">
        <f t="shared" si="30"/>
        <v>315.66610548606303</v>
      </c>
      <c r="N33" s="973">
        <f t="shared" si="30"/>
        <v>305.0154360844794</v>
      </c>
      <c r="O33" s="973">
        <f t="shared" si="30"/>
        <v>294.72412347391759</v>
      </c>
      <c r="P33" s="973">
        <f t="shared" si="30"/>
        <v>284.78004284809697</v>
      </c>
      <c r="Q33" s="973">
        <f t="shared" si="30"/>
        <v>275.17147849534985</v>
      </c>
      <c r="R33" s="973">
        <f t="shared" si="30"/>
        <v>265.88710999564614</v>
      </c>
      <c r="S33" s="973">
        <f t="shared" si="30"/>
        <v>256.91599888333462</v>
      </c>
      <c r="T33" s="973">
        <f t="shared" si="30"/>
        <v>248.24757575988707</v>
      </c>
      <c r="U33" s="973">
        <f t="shared" si="30"/>
        <v>248.24757575988707</v>
      </c>
      <c r="V33" s="973">
        <f t="shared" si="30"/>
        <v>248.24757575988707</v>
      </c>
      <c r="W33" s="973">
        <f t="shared" si="30"/>
        <v>248.24757575988707</v>
      </c>
      <c r="X33" s="973">
        <f t="shared" si="30"/>
        <v>248.24757575988707</v>
      </c>
      <c r="Y33" s="973">
        <f t="shared" si="30"/>
        <v>248.24757575988707</v>
      </c>
      <c r="Z33" s="973">
        <f t="shared" si="30"/>
        <v>248.24757575988707</v>
      </c>
      <c r="AA33" s="973">
        <f t="shared" si="30"/>
        <v>248.24757575988707</v>
      </c>
      <c r="AB33" s="973">
        <f t="shared" si="30"/>
        <v>248.24757575988707</v>
      </c>
      <c r="AC33" s="973">
        <f t="shared" si="30"/>
        <v>248.24757575988707</v>
      </c>
      <c r="AD33" s="973">
        <f t="shared" si="30"/>
        <v>248.24757575988707</v>
      </c>
      <c r="AE33" s="973">
        <f t="shared" si="30"/>
        <v>248.24757575988707</v>
      </c>
      <c r="AF33" s="973">
        <f t="shared" si="30"/>
        <v>248.24757575988707</v>
      </c>
      <c r="AG33" s="973">
        <f t="shared" si="30"/>
        <v>248.24757575988707</v>
      </c>
      <c r="AH33" s="973">
        <f t="shared" si="30"/>
        <v>248.24757575988707</v>
      </c>
      <c r="AI33" s="973">
        <f t="shared" si="30"/>
        <v>248.24757575988707</v>
      </c>
      <c r="AJ33" s="973">
        <f t="shared" si="30"/>
        <v>248.24757575988707</v>
      </c>
      <c r="AK33" s="973">
        <f t="shared" si="30"/>
        <v>248.24757575988707</v>
      </c>
      <c r="AL33" s="973">
        <f t="shared" si="30"/>
        <v>248.24757575988707</v>
      </c>
      <c r="AM33" s="973">
        <f t="shared" si="30"/>
        <v>248.24757575988707</v>
      </c>
      <c r="AN33" s="973">
        <f t="shared" si="30"/>
        <v>248.24757575988707</v>
      </c>
      <c r="AO33" s="973">
        <f t="shared" si="30"/>
        <v>248.24757575988707</v>
      </c>
      <c r="AP33" s="973" t="e">
        <f t="shared" ref="AP33:BJ33" si="31">AO33*(1+IF(AP$1&lt;=$D$8,$F33,IF(AP$1&lt;=$E$8,$G33,$H33)))</f>
        <v>#REF!</v>
      </c>
      <c r="AQ33" s="973" t="e">
        <f t="shared" si="31"/>
        <v>#REF!</v>
      </c>
      <c r="AR33" s="973" t="e">
        <f t="shared" si="31"/>
        <v>#REF!</v>
      </c>
      <c r="AS33" s="973" t="e">
        <f t="shared" si="31"/>
        <v>#REF!</v>
      </c>
      <c r="AT33" s="973" t="e">
        <f t="shared" si="31"/>
        <v>#REF!</v>
      </c>
      <c r="AU33" s="973" t="e">
        <f t="shared" si="31"/>
        <v>#REF!</v>
      </c>
      <c r="AV33" s="973" t="e">
        <f t="shared" si="31"/>
        <v>#REF!</v>
      </c>
      <c r="AW33" s="973" t="e">
        <f t="shared" si="31"/>
        <v>#REF!</v>
      </c>
      <c r="AX33" s="973" t="e">
        <f t="shared" si="31"/>
        <v>#REF!</v>
      </c>
      <c r="AY33" s="973" t="e">
        <f t="shared" si="31"/>
        <v>#REF!</v>
      </c>
      <c r="AZ33" s="973" t="e">
        <f t="shared" si="31"/>
        <v>#REF!</v>
      </c>
      <c r="BA33" s="973" t="e">
        <f t="shared" si="31"/>
        <v>#REF!</v>
      </c>
      <c r="BB33" s="973" t="e">
        <f t="shared" si="31"/>
        <v>#REF!</v>
      </c>
      <c r="BC33" s="973" t="e">
        <f t="shared" si="31"/>
        <v>#REF!</v>
      </c>
      <c r="BD33" s="973" t="e">
        <f t="shared" si="31"/>
        <v>#REF!</v>
      </c>
      <c r="BE33" s="973" t="e">
        <f t="shared" si="31"/>
        <v>#REF!</v>
      </c>
      <c r="BF33" s="973" t="e">
        <f t="shared" si="31"/>
        <v>#REF!</v>
      </c>
      <c r="BG33" s="973" t="e">
        <f t="shared" si="31"/>
        <v>#REF!</v>
      </c>
      <c r="BH33" s="973" t="e">
        <f t="shared" si="31"/>
        <v>#REF!</v>
      </c>
      <c r="BI33" s="973" t="e">
        <f t="shared" si="31"/>
        <v>#REF!</v>
      </c>
      <c r="BJ33" s="973" t="e">
        <f t="shared" si="31"/>
        <v>#REF!</v>
      </c>
    </row>
    <row r="34" spans="1:62" x14ac:dyDescent="0.3">
      <c r="A34" s="969">
        <v>7</v>
      </c>
      <c r="B34" s="970" t="s">
        <v>9333</v>
      </c>
      <c r="C34" s="971">
        <f>VLOOKUP($B$7&amp;"."&amp;C$8&amp;"."&amp;$A34,EmissionRates!$A$1:$Y$8450,$D$26,FALSE)</f>
        <v>368.23312632242778</v>
      </c>
      <c r="D34" s="971">
        <f>VLOOKUP($B$7&amp;"."&amp;D$8&amp;"."&amp;$A34,EmissionRates!$A$1:$Y$8450,$D$26,FALSE)</f>
        <v>312.63733005523625</v>
      </c>
      <c r="E34" s="971">
        <f>VLOOKUP($B$7&amp;"."&amp;E$8&amp;"."&amp;$A34,EmissionRates!$A$1:$Y$8450,$D$26,FALSE)</f>
        <v>221.83112732569325</v>
      </c>
      <c r="F34" s="972">
        <f t="shared" si="22"/>
        <v>-2.0251184149258417E-2</v>
      </c>
      <c r="G34" s="972">
        <f t="shared" si="22"/>
        <v>-3.3730736003975581E-2</v>
      </c>
      <c r="H34" s="994">
        <v>0</v>
      </c>
      <c r="I34" s="973">
        <f t="shared" si="23"/>
        <v>319.09947222928264</v>
      </c>
      <c r="J34" s="973">
        <f t="shared" si="30"/>
        <v>312.63733005523625</v>
      </c>
      <c r="K34" s="973">
        <f t="shared" si="30"/>
        <v>302.0918428101553</v>
      </c>
      <c r="L34" s="973">
        <f t="shared" si="30"/>
        <v>291.90206261137143</v>
      </c>
      <c r="M34" s="973">
        <f t="shared" si="30"/>
        <v>282.05599119841133</v>
      </c>
      <c r="N34" s="973">
        <f t="shared" si="30"/>
        <v>272.54203502095805</v>
      </c>
      <c r="O34" s="973">
        <f t="shared" si="30"/>
        <v>263.34899158767985</v>
      </c>
      <c r="P34" s="973">
        <f t="shared" si="30"/>
        <v>254.46603627552264</v>
      </c>
      <c r="Q34" s="973">
        <f t="shared" si="30"/>
        <v>245.88270958393491</v>
      </c>
      <c r="R34" s="973">
        <f t="shared" si="30"/>
        <v>237.58890481901702</v>
      </c>
      <c r="S34" s="973">
        <f t="shared" si="30"/>
        <v>229.57485619309307</v>
      </c>
      <c r="T34" s="973">
        <f t="shared" si="30"/>
        <v>221.83112732569319</v>
      </c>
      <c r="U34" s="973">
        <f t="shared" si="30"/>
        <v>221.83112732569319</v>
      </c>
      <c r="V34" s="973">
        <f t="shared" si="30"/>
        <v>221.83112732569319</v>
      </c>
      <c r="W34" s="973">
        <f t="shared" si="30"/>
        <v>221.83112732569319</v>
      </c>
      <c r="X34" s="973">
        <f t="shared" si="30"/>
        <v>221.83112732569319</v>
      </c>
      <c r="Y34" s="973">
        <f t="shared" si="30"/>
        <v>221.83112732569319</v>
      </c>
      <c r="Z34" s="973">
        <f t="shared" si="30"/>
        <v>221.83112732569319</v>
      </c>
      <c r="AA34" s="973">
        <f t="shared" si="30"/>
        <v>221.83112732569319</v>
      </c>
      <c r="AB34" s="973">
        <f t="shared" si="30"/>
        <v>221.83112732569319</v>
      </c>
      <c r="AC34" s="973">
        <f t="shared" si="30"/>
        <v>221.83112732569319</v>
      </c>
      <c r="AD34" s="973">
        <f t="shared" si="30"/>
        <v>221.83112732569319</v>
      </c>
      <c r="AE34" s="973">
        <f t="shared" si="30"/>
        <v>221.83112732569319</v>
      </c>
      <c r="AF34" s="973">
        <f t="shared" si="30"/>
        <v>221.83112732569319</v>
      </c>
      <c r="AG34" s="973">
        <f t="shared" si="30"/>
        <v>221.83112732569319</v>
      </c>
      <c r="AH34" s="973">
        <f t="shared" si="30"/>
        <v>221.83112732569319</v>
      </c>
      <c r="AI34" s="973">
        <f t="shared" si="30"/>
        <v>221.83112732569319</v>
      </c>
      <c r="AJ34" s="973">
        <f t="shared" si="30"/>
        <v>221.83112732569319</v>
      </c>
      <c r="AK34" s="973">
        <f t="shared" si="30"/>
        <v>221.83112732569319</v>
      </c>
      <c r="AL34" s="973">
        <f t="shared" si="30"/>
        <v>221.83112732569319</v>
      </c>
      <c r="AM34" s="973">
        <f t="shared" si="30"/>
        <v>221.83112732569319</v>
      </c>
      <c r="AN34" s="973">
        <f t="shared" si="30"/>
        <v>221.83112732569319</v>
      </c>
      <c r="AO34" s="973">
        <f t="shared" si="30"/>
        <v>221.83112732569319</v>
      </c>
      <c r="AP34" s="973" t="e">
        <f t="shared" ref="AP34:BJ34" si="32">AO34*(1+IF(AP$1&lt;=$D$8,$F34,IF(AP$1&lt;=$E$8,$G34,$H34)))</f>
        <v>#REF!</v>
      </c>
      <c r="AQ34" s="973" t="e">
        <f t="shared" si="32"/>
        <v>#REF!</v>
      </c>
      <c r="AR34" s="973" t="e">
        <f t="shared" si="32"/>
        <v>#REF!</v>
      </c>
      <c r="AS34" s="973" t="e">
        <f t="shared" si="32"/>
        <v>#REF!</v>
      </c>
      <c r="AT34" s="973" t="e">
        <f t="shared" si="32"/>
        <v>#REF!</v>
      </c>
      <c r="AU34" s="973" t="e">
        <f t="shared" si="32"/>
        <v>#REF!</v>
      </c>
      <c r="AV34" s="973" t="e">
        <f t="shared" si="32"/>
        <v>#REF!</v>
      </c>
      <c r="AW34" s="973" t="e">
        <f t="shared" si="32"/>
        <v>#REF!</v>
      </c>
      <c r="AX34" s="973" t="e">
        <f t="shared" si="32"/>
        <v>#REF!</v>
      </c>
      <c r="AY34" s="973" t="e">
        <f t="shared" si="32"/>
        <v>#REF!</v>
      </c>
      <c r="AZ34" s="973" t="e">
        <f t="shared" si="32"/>
        <v>#REF!</v>
      </c>
      <c r="BA34" s="973" t="e">
        <f t="shared" si="32"/>
        <v>#REF!</v>
      </c>
      <c r="BB34" s="973" t="e">
        <f t="shared" si="32"/>
        <v>#REF!</v>
      </c>
      <c r="BC34" s="973" t="e">
        <f t="shared" si="32"/>
        <v>#REF!</v>
      </c>
      <c r="BD34" s="973" t="e">
        <f t="shared" si="32"/>
        <v>#REF!</v>
      </c>
      <c r="BE34" s="973" t="e">
        <f t="shared" si="32"/>
        <v>#REF!</v>
      </c>
      <c r="BF34" s="973" t="e">
        <f t="shared" si="32"/>
        <v>#REF!</v>
      </c>
      <c r="BG34" s="973" t="e">
        <f t="shared" si="32"/>
        <v>#REF!</v>
      </c>
      <c r="BH34" s="973" t="e">
        <f t="shared" si="32"/>
        <v>#REF!</v>
      </c>
      <c r="BI34" s="973" t="e">
        <f t="shared" si="32"/>
        <v>#REF!</v>
      </c>
      <c r="BJ34" s="973" t="e">
        <f t="shared" si="32"/>
        <v>#REF!</v>
      </c>
    </row>
    <row r="35" spans="1:62" x14ac:dyDescent="0.3">
      <c r="A35" s="969">
        <v>8</v>
      </c>
      <c r="B35" s="970" t="s">
        <v>9334</v>
      </c>
      <c r="C35" s="971">
        <f>VLOOKUP($B$7&amp;"."&amp;C$8&amp;"."&amp;$A35,EmissionRates!$A$1:$Y$8450,$D$26,FALSE)</f>
        <v>347.40978558858171</v>
      </c>
      <c r="D35" s="971">
        <f>VLOOKUP($B$7&amp;"."&amp;D$8&amp;"."&amp;$A35,EmissionRates!$A$1:$Y$8450,$D$26,FALSE)</f>
        <v>295.34591738382926</v>
      </c>
      <c r="E35" s="971">
        <f>VLOOKUP($B$7&amp;"."&amp;E$8&amp;"."&amp;$A35,EmissionRates!$A$1:$Y$8450,$D$26,FALSE)</f>
        <v>209.61204981803823</v>
      </c>
      <c r="F35" s="972">
        <f t="shared" si="22"/>
        <v>-2.0090167153846927E-2</v>
      </c>
      <c r="G35" s="972">
        <f t="shared" si="22"/>
        <v>-3.3707681139187318E-2</v>
      </c>
      <c r="H35" s="994">
        <v>0</v>
      </c>
      <c r="I35" s="973">
        <f t="shared" si="23"/>
        <v>301.40111618841041</v>
      </c>
      <c r="J35" s="973">
        <f t="shared" si="30"/>
        <v>295.3459173838292</v>
      </c>
      <c r="K35" s="973">
        <f t="shared" si="30"/>
        <v>285.39049137489434</v>
      </c>
      <c r="L35" s="973">
        <f t="shared" si="30"/>
        <v>275.77063969147343</v>
      </c>
      <c r="M35" s="973">
        <f t="shared" si="30"/>
        <v>266.47505090120353</v>
      </c>
      <c r="N35" s="973">
        <f t="shared" si="30"/>
        <v>257.49279485387706</v>
      </c>
      <c r="O35" s="973">
        <f t="shared" si="30"/>
        <v>248.81330982930439</v>
      </c>
      <c r="P35" s="973">
        <f t="shared" si="30"/>
        <v>240.42639011839236</v>
      </c>
      <c r="Q35" s="973">
        <f t="shared" si="30"/>
        <v>232.32217402283572</v>
      </c>
      <c r="R35" s="973">
        <f t="shared" si="30"/>
        <v>224.4911322593112</v>
      </c>
      <c r="S35" s="973">
        <f t="shared" si="30"/>
        <v>216.92405675453921</v>
      </c>
      <c r="T35" s="973">
        <f t="shared" si="30"/>
        <v>209.61204981803823</v>
      </c>
      <c r="U35" s="973">
        <f t="shared" si="30"/>
        <v>209.61204981803823</v>
      </c>
      <c r="V35" s="973">
        <f t="shared" si="30"/>
        <v>209.61204981803823</v>
      </c>
      <c r="W35" s="973">
        <f t="shared" si="30"/>
        <v>209.61204981803823</v>
      </c>
      <c r="X35" s="973">
        <f t="shared" si="30"/>
        <v>209.61204981803823</v>
      </c>
      <c r="Y35" s="973">
        <f t="shared" si="30"/>
        <v>209.61204981803823</v>
      </c>
      <c r="Z35" s="973">
        <f t="shared" si="30"/>
        <v>209.61204981803823</v>
      </c>
      <c r="AA35" s="973">
        <f t="shared" si="30"/>
        <v>209.61204981803823</v>
      </c>
      <c r="AB35" s="973">
        <f t="shared" si="30"/>
        <v>209.61204981803823</v>
      </c>
      <c r="AC35" s="973">
        <f t="shared" si="30"/>
        <v>209.61204981803823</v>
      </c>
      <c r="AD35" s="973">
        <f t="shared" si="30"/>
        <v>209.61204981803823</v>
      </c>
      <c r="AE35" s="973">
        <f t="shared" si="30"/>
        <v>209.61204981803823</v>
      </c>
      <c r="AF35" s="973">
        <f t="shared" si="30"/>
        <v>209.61204981803823</v>
      </c>
      <c r="AG35" s="973">
        <f t="shared" si="30"/>
        <v>209.61204981803823</v>
      </c>
      <c r="AH35" s="973">
        <f t="shared" si="30"/>
        <v>209.61204981803823</v>
      </c>
      <c r="AI35" s="973">
        <f t="shared" si="30"/>
        <v>209.61204981803823</v>
      </c>
      <c r="AJ35" s="973">
        <f t="shared" si="30"/>
        <v>209.61204981803823</v>
      </c>
      <c r="AK35" s="973">
        <f t="shared" si="30"/>
        <v>209.61204981803823</v>
      </c>
      <c r="AL35" s="973">
        <f t="shared" si="30"/>
        <v>209.61204981803823</v>
      </c>
      <c r="AM35" s="973">
        <f t="shared" si="30"/>
        <v>209.61204981803823</v>
      </c>
      <c r="AN35" s="973">
        <f t="shared" si="30"/>
        <v>209.61204981803823</v>
      </c>
      <c r="AO35" s="973">
        <f t="shared" si="30"/>
        <v>209.61204981803823</v>
      </c>
      <c r="AP35" s="973" t="e">
        <f t="shared" ref="AP35:BJ35" si="33">AO35*(1+IF(AP$1&lt;=$D$8,$F35,IF(AP$1&lt;=$E$8,$G35,$H35)))</f>
        <v>#REF!</v>
      </c>
      <c r="AQ35" s="973" t="e">
        <f t="shared" si="33"/>
        <v>#REF!</v>
      </c>
      <c r="AR35" s="973" t="e">
        <f t="shared" si="33"/>
        <v>#REF!</v>
      </c>
      <c r="AS35" s="973" t="e">
        <f t="shared" si="33"/>
        <v>#REF!</v>
      </c>
      <c r="AT35" s="973" t="e">
        <f t="shared" si="33"/>
        <v>#REF!</v>
      </c>
      <c r="AU35" s="973" t="e">
        <f t="shared" si="33"/>
        <v>#REF!</v>
      </c>
      <c r="AV35" s="973" t="e">
        <f t="shared" si="33"/>
        <v>#REF!</v>
      </c>
      <c r="AW35" s="973" t="e">
        <f t="shared" si="33"/>
        <v>#REF!</v>
      </c>
      <c r="AX35" s="973" t="e">
        <f t="shared" si="33"/>
        <v>#REF!</v>
      </c>
      <c r="AY35" s="973" t="e">
        <f t="shared" si="33"/>
        <v>#REF!</v>
      </c>
      <c r="AZ35" s="973" t="e">
        <f t="shared" si="33"/>
        <v>#REF!</v>
      </c>
      <c r="BA35" s="973" t="e">
        <f t="shared" si="33"/>
        <v>#REF!</v>
      </c>
      <c r="BB35" s="973" t="e">
        <f t="shared" si="33"/>
        <v>#REF!</v>
      </c>
      <c r="BC35" s="973" t="e">
        <f t="shared" si="33"/>
        <v>#REF!</v>
      </c>
      <c r="BD35" s="973" t="e">
        <f t="shared" si="33"/>
        <v>#REF!</v>
      </c>
      <c r="BE35" s="973" t="e">
        <f t="shared" si="33"/>
        <v>#REF!</v>
      </c>
      <c r="BF35" s="973" t="e">
        <f t="shared" si="33"/>
        <v>#REF!</v>
      </c>
      <c r="BG35" s="973" t="e">
        <f t="shared" si="33"/>
        <v>#REF!</v>
      </c>
      <c r="BH35" s="973" t="e">
        <f t="shared" si="33"/>
        <v>#REF!</v>
      </c>
      <c r="BI35" s="973" t="e">
        <f t="shared" si="33"/>
        <v>#REF!</v>
      </c>
      <c r="BJ35" s="973" t="e">
        <f t="shared" si="33"/>
        <v>#REF!</v>
      </c>
    </row>
    <row r="36" spans="1:62" x14ac:dyDescent="0.3">
      <c r="A36" s="969">
        <v>9</v>
      </c>
      <c r="B36" s="970" t="s">
        <v>9335</v>
      </c>
      <c r="C36" s="971">
        <f>VLOOKUP($B$7&amp;"."&amp;C$8&amp;"."&amp;$A36,EmissionRates!$A$1:$Y$8450,$D$26,FALSE)</f>
        <v>334.35080019632926</v>
      </c>
      <c r="D36" s="971">
        <f>VLOOKUP($B$7&amp;"."&amp;D$8&amp;"."&amp;$A36,EmissionRates!$A$1:$Y$8450,$D$26,FALSE)</f>
        <v>284.60024452209427</v>
      </c>
      <c r="E36" s="971">
        <f>VLOOKUP($B$7&amp;"."&amp;E$8&amp;"."&amp;$A36,EmissionRates!$A$1:$Y$8450,$D$26,FALSE)</f>
        <v>202.03170450528427</v>
      </c>
      <c r="F36" s="972">
        <f t="shared" si="22"/>
        <v>-1.9936731413366937E-2</v>
      </c>
      <c r="G36" s="972">
        <f t="shared" si="22"/>
        <v>-3.3685656811111353E-2</v>
      </c>
      <c r="H36" s="994">
        <v>0</v>
      </c>
      <c r="I36" s="973">
        <f t="shared" si="23"/>
        <v>290.38966528408054</v>
      </c>
      <c r="J36" s="973">
        <f t="shared" si="30"/>
        <v>284.60024452209427</v>
      </c>
      <c r="K36" s="973">
        <f t="shared" si="30"/>
        <v>275.01329835676461</v>
      </c>
      <c r="L36" s="973">
        <f t="shared" si="30"/>
        <v>265.74929476982686</v>
      </c>
      <c r="M36" s="973">
        <f t="shared" si="30"/>
        <v>256.7973552284156</v>
      </c>
      <c r="N36" s="973">
        <f t="shared" si="30"/>
        <v>248.14696765019013</v>
      </c>
      <c r="O36" s="973">
        <f t="shared" si="30"/>
        <v>239.78797405920787</v>
      </c>
      <c r="P36" s="973">
        <f t="shared" si="30"/>
        <v>231.71055865761772</v>
      </c>
      <c r="Q36" s="973">
        <f t="shared" si="30"/>
        <v>223.90523629916632</v>
      </c>
      <c r="R36" s="973">
        <f t="shared" si="30"/>
        <v>216.3628413509818</v>
      </c>
      <c r="S36" s="973">
        <f t="shared" si="30"/>
        <v>209.07451693055569</v>
      </c>
      <c r="T36" s="973">
        <f t="shared" si="30"/>
        <v>202.0317045052841</v>
      </c>
      <c r="U36" s="973">
        <f t="shared" si="30"/>
        <v>202.0317045052841</v>
      </c>
      <c r="V36" s="973">
        <f t="shared" si="30"/>
        <v>202.0317045052841</v>
      </c>
      <c r="W36" s="973">
        <f t="shared" si="30"/>
        <v>202.0317045052841</v>
      </c>
      <c r="X36" s="973">
        <f t="shared" si="30"/>
        <v>202.0317045052841</v>
      </c>
      <c r="Y36" s="973">
        <f t="shared" si="30"/>
        <v>202.0317045052841</v>
      </c>
      <c r="Z36" s="973">
        <f t="shared" si="30"/>
        <v>202.0317045052841</v>
      </c>
      <c r="AA36" s="973">
        <f t="shared" si="30"/>
        <v>202.0317045052841</v>
      </c>
      <c r="AB36" s="973">
        <f t="shared" si="30"/>
        <v>202.0317045052841</v>
      </c>
      <c r="AC36" s="973">
        <f t="shared" si="30"/>
        <v>202.0317045052841</v>
      </c>
      <c r="AD36" s="973">
        <f t="shared" si="30"/>
        <v>202.0317045052841</v>
      </c>
      <c r="AE36" s="973">
        <f t="shared" si="30"/>
        <v>202.0317045052841</v>
      </c>
      <c r="AF36" s="973">
        <f t="shared" si="30"/>
        <v>202.0317045052841</v>
      </c>
      <c r="AG36" s="973">
        <f t="shared" si="30"/>
        <v>202.0317045052841</v>
      </c>
      <c r="AH36" s="973">
        <f t="shared" si="30"/>
        <v>202.0317045052841</v>
      </c>
      <c r="AI36" s="973">
        <f t="shared" si="30"/>
        <v>202.0317045052841</v>
      </c>
      <c r="AJ36" s="973">
        <f t="shared" si="30"/>
        <v>202.0317045052841</v>
      </c>
      <c r="AK36" s="973">
        <f t="shared" si="30"/>
        <v>202.0317045052841</v>
      </c>
      <c r="AL36" s="973">
        <f t="shared" si="30"/>
        <v>202.0317045052841</v>
      </c>
      <c r="AM36" s="973">
        <f t="shared" si="30"/>
        <v>202.0317045052841</v>
      </c>
      <c r="AN36" s="973">
        <f t="shared" si="30"/>
        <v>202.0317045052841</v>
      </c>
      <c r="AO36" s="973">
        <f t="shared" si="30"/>
        <v>202.0317045052841</v>
      </c>
      <c r="AP36" s="973" t="e">
        <f t="shared" ref="AP36:BJ36" si="34">AO36*(1+IF(AP$1&lt;=$D$8,$F36,IF(AP$1&lt;=$E$8,$G36,$H36)))</f>
        <v>#REF!</v>
      </c>
      <c r="AQ36" s="973" t="e">
        <f t="shared" si="34"/>
        <v>#REF!</v>
      </c>
      <c r="AR36" s="973" t="e">
        <f t="shared" si="34"/>
        <v>#REF!</v>
      </c>
      <c r="AS36" s="973" t="e">
        <f t="shared" si="34"/>
        <v>#REF!</v>
      </c>
      <c r="AT36" s="973" t="e">
        <f t="shared" si="34"/>
        <v>#REF!</v>
      </c>
      <c r="AU36" s="973" t="e">
        <f t="shared" si="34"/>
        <v>#REF!</v>
      </c>
      <c r="AV36" s="973" t="e">
        <f t="shared" si="34"/>
        <v>#REF!</v>
      </c>
      <c r="AW36" s="973" t="e">
        <f t="shared" si="34"/>
        <v>#REF!</v>
      </c>
      <c r="AX36" s="973" t="e">
        <f t="shared" si="34"/>
        <v>#REF!</v>
      </c>
      <c r="AY36" s="973" t="e">
        <f t="shared" si="34"/>
        <v>#REF!</v>
      </c>
      <c r="AZ36" s="973" t="e">
        <f t="shared" si="34"/>
        <v>#REF!</v>
      </c>
      <c r="BA36" s="973" t="e">
        <f t="shared" si="34"/>
        <v>#REF!</v>
      </c>
      <c r="BB36" s="973" t="e">
        <f t="shared" si="34"/>
        <v>#REF!</v>
      </c>
      <c r="BC36" s="973" t="e">
        <f t="shared" si="34"/>
        <v>#REF!</v>
      </c>
      <c r="BD36" s="973" t="e">
        <f t="shared" si="34"/>
        <v>#REF!</v>
      </c>
      <c r="BE36" s="973" t="e">
        <f t="shared" si="34"/>
        <v>#REF!</v>
      </c>
      <c r="BF36" s="973" t="e">
        <f t="shared" si="34"/>
        <v>#REF!</v>
      </c>
      <c r="BG36" s="973" t="e">
        <f t="shared" si="34"/>
        <v>#REF!</v>
      </c>
      <c r="BH36" s="973" t="e">
        <f t="shared" si="34"/>
        <v>#REF!</v>
      </c>
      <c r="BI36" s="973" t="e">
        <f t="shared" si="34"/>
        <v>#REF!</v>
      </c>
      <c r="BJ36" s="973" t="e">
        <f t="shared" si="34"/>
        <v>#REF!</v>
      </c>
    </row>
    <row r="37" spans="1:62" x14ac:dyDescent="0.3">
      <c r="A37" s="969">
        <v>10</v>
      </c>
      <c r="B37" s="970" t="s">
        <v>9336</v>
      </c>
      <c r="C37" s="971">
        <f>VLOOKUP($B$7&amp;"."&amp;C$8&amp;"."&amp;$A37,EmissionRates!$A$1:$Y$8450,$D$26,FALSE)</f>
        <v>324.19386641184428</v>
      </c>
      <c r="D37" s="971">
        <f>VLOOKUP($B$7&amp;"."&amp;D$8&amp;"."&amp;$A37,EmissionRates!$A$1:$Y$8450,$D$26,FALSE)</f>
        <v>276.24290911356553</v>
      </c>
      <c r="E37" s="971">
        <f>VLOOKUP($B$7&amp;"."&amp;E$8&amp;"."&amp;$A37,EmissionRates!$A$1:$Y$8450,$D$26,FALSE)</f>
        <v>196.13568655649777</v>
      </c>
      <c r="F37" s="972">
        <f t="shared" si="22"/>
        <v>-1.9808813647332113E-2</v>
      </c>
      <c r="G37" s="972">
        <f t="shared" si="22"/>
        <v>-3.3667584565348241E-2</v>
      </c>
      <c r="H37" s="994">
        <v>0</v>
      </c>
      <c r="I37" s="973">
        <f t="shared" si="23"/>
        <v>281.82553869054556</v>
      </c>
      <c r="J37" s="973">
        <f t="shared" si="30"/>
        <v>276.24290911356553</v>
      </c>
      <c r="K37" s="973">
        <f t="shared" si="30"/>
        <v>266.94247761040674</v>
      </c>
      <c r="L37" s="973">
        <f t="shared" si="30"/>
        <v>257.95516917137479</v>
      </c>
      <c r="M37" s="973">
        <f t="shared" si="30"/>
        <v>249.27044169922883</v>
      </c>
      <c r="N37" s="973">
        <f t="shared" si="30"/>
        <v>240.87810802367832</v>
      </c>
      <c r="O37" s="973">
        <f t="shared" si="30"/>
        <v>232.76832395185005</v>
      </c>
      <c r="P37" s="973">
        <f t="shared" si="30"/>
        <v>224.93157672106676</v>
      </c>
      <c r="Q37" s="973">
        <f t="shared" si="30"/>
        <v>217.35867384039312</v>
      </c>
      <c r="R37" s="973">
        <f t="shared" si="30"/>
        <v>210.04073230785974</v>
      </c>
      <c r="S37" s="973">
        <f t="shared" si="30"/>
        <v>202.9691681907172</v>
      </c>
      <c r="T37" s="973">
        <f t="shared" si="30"/>
        <v>196.13568655649783</v>
      </c>
      <c r="U37" s="973">
        <f t="shared" si="30"/>
        <v>196.13568655649783</v>
      </c>
      <c r="V37" s="973">
        <f t="shared" si="30"/>
        <v>196.13568655649783</v>
      </c>
      <c r="W37" s="973">
        <f t="shared" si="30"/>
        <v>196.13568655649783</v>
      </c>
      <c r="X37" s="973">
        <f t="shared" si="30"/>
        <v>196.13568655649783</v>
      </c>
      <c r="Y37" s="973">
        <f t="shared" si="30"/>
        <v>196.13568655649783</v>
      </c>
      <c r="Z37" s="973">
        <f t="shared" si="30"/>
        <v>196.13568655649783</v>
      </c>
      <c r="AA37" s="973">
        <f t="shared" si="30"/>
        <v>196.13568655649783</v>
      </c>
      <c r="AB37" s="973">
        <f t="shared" si="30"/>
        <v>196.13568655649783</v>
      </c>
      <c r="AC37" s="973">
        <f t="shared" si="30"/>
        <v>196.13568655649783</v>
      </c>
      <c r="AD37" s="973">
        <f t="shared" si="30"/>
        <v>196.13568655649783</v>
      </c>
      <c r="AE37" s="973">
        <f t="shared" si="30"/>
        <v>196.13568655649783</v>
      </c>
      <c r="AF37" s="973">
        <f t="shared" si="30"/>
        <v>196.13568655649783</v>
      </c>
      <c r="AG37" s="973">
        <f t="shared" si="30"/>
        <v>196.13568655649783</v>
      </c>
      <c r="AH37" s="973">
        <f t="shared" si="30"/>
        <v>196.13568655649783</v>
      </c>
      <c r="AI37" s="973">
        <f t="shared" si="30"/>
        <v>196.13568655649783</v>
      </c>
      <c r="AJ37" s="973">
        <f t="shared" si="30"/>
        <v>196.13568655649783</v>
      </c>
      <c r="AK37" s="973">
        <f t="shared" si="30"/>
        <v>196.13568655649783</v>
      </c>
      <c r="AL37" s="973">
        <f t="shared" si="30"/>
        <v>196.13568655649783</v>
      </c>
      <c r="AM37" s="973">
        <f t="shared" si="30"/>
        <v>196.13568655649783</v>
      </c>
      <c r="AN37" s="973">
        <f t="shared" si="30"/>
        <v>196.13568655649783</v>
      </c>
      <c r="AO37" s="973">
        <f t="shared" si="30"/>
        <v>196.13568655649783</v>
      </c>
      <c r="AP37" s="973" t="e">
        <f t="shared" ref="AP37:BJ37" si="35">AO37*(1+IF(AP$1&lt;=$D$8,$F37,IF(AP$1&lt;=$E$8,$G37,$H37)))</f>
        <v>#REF!</v>
      </c>
      <c r="AQ37" s="973" t="e">
        <f t="shared" si="35"/>
        <v>#REF!</v>
      </c>
      <c r="AR37" s="973" t="e">
        <f t="shared" si="35"/>
        <v>#REF!</v>
      </c>
      <c r="AS37" s="973" t="e">
        <f t="shared" si="35"/>
        <v>#REF!</v>
      </c>
      <c r="AT37" s="973" t="e">
        <f t="shared" si="35"/>
        <v>#REF!</v>
      </c>
      <c r="AU37" s="973" t="e">
        <f t="shared" si="35"/>
        <v>#REF!</v>
      </c>
      <c r="AV37" s="973" t="e">
        <f t="shared" si="35"/>
        <v>#REF!</v>
      </c>
      <c r="AW37" s="973" t="e">
        <f t="shared" si="35"/>
        <v>#REF!</v>
      </c>
      <c r="AX37" s="973" t="e">
        <f t="shared" si="35"/>
        <v>#REF!</v>
      </c>
      <c r="AY37" s="973" t="e">
        <f t="shared" si="35"/>
        <v>#REF!</v>
      </c>
      <c r="AZ37" s="973" t="e">
        <f t="shared" si="35"/>
        <v>#REF!</v>
      </c>
      <c r="BA37" s="973" t="e">
        <f t="shared" si="35"/>
        <v>#REF!</v>
      </c>
      <c r="BB37" s="973" t="e">
        <f t="shared" si="35"/>
        <v>#REF!</v>
      </c>
      <c r="BC37" s="973" t="e">
        <f t="shared" si="35"/>
        <v>#REF!</v>
      </c>
      <c r="BD37" s="973" t="e">
        <f t="shared" si="35"/>
        <v>#REF!</v>
      </c>
      <c r="BE37" s="973" t="e">
        <f t="shared" si="35"/>
        <v>#REF!</v>
      </c>
      <c r="BF37" s="973" t="e">
        <f t="shared" si="35"/>
        <v>#REF!</v>
      </c>
      <c r="BG37" s="973" t="e">
        <f t="shared" si="35"/>
        <v>#REF!</v>
      </c>
      <c r="BH37" s="973" t="e">
        <f t="shared" si="35"/>
        <v>#REF!</v>
      </c>
      <c r="BI37" s="973" t="e">
        <f t="shared" si="35"/>
        <v>#REF!</v>
      </c>
      <c r="BJ37" s="973" t="e">
        <f t="shared" si="35"/>
        <v>#REF!</v>
      </c>
    </row>
    <row r="38" spans="1:62" x14ac:dyDescent="0.3">
      <c r="A38" s="969">
        <v>11</v>
      </c>
      <c r="B38" s="970" t="s">
        <v>9337</v>
      </c>
      <c r="C38" s="971">
        <f>VLOOKUP($B$7&amp;"."&amp;C$8&amp;"."&amp;$A38,EmissionRates!$A$1:$Y$8450,$D$26,FALSE)</f>
        <v>316.62161572774221</v>
      </c>
      <c r="D38" s="971">
        <f>VLOOKUP($B$7&amp;"."&amp;D$8&amp;"."&amp;$A38,EmissionRates!$A$1:$Y$8450,$D$26,FALSE)</f>
        <v>270.02712567647251</v>
      </c>
      <c r="E38" s="971">
        <f>VLOOKUP($B$7&amp;"."&amp;E$8&amp;"."&amp;$A38,EmissionRates!$A$1:$Y$8450,$D$26,FALSE)</f>
        <v>191.75219662984148</v>
      </c>
      <c r="F38" s="972">
        <f t="shared" si="22"/>
        <v>-1.9701463898866511E-2</v>
      </c>
      <c r="G38" s="972">
        <f t="shared" si="22"/>
        <v>-3.3652571264082498E-2</v>
      </c>
      <c r="H38" s="994">
        <v>0</v>
      </c>
      <c r="I38" s="973">
        <f t="shared" si="23"/>
        <v>275.45397216487839</v>
      </c>
      <c r="J38" s="973">
        <f t="shared" ref="J38:AO42" si="36">I38*(1+IF(J$1&lt;=$D$8,$F38,IF(J$1&lt;=$E$8,$G38,$H38)))</f>
        <v>270.02712567647268</v>
      </c>
      <c r="K38" s="973">
        <f t="shared" si="36"/>
        <v>260.94001858640985</v>
      </c>
      <c r="L38" s="973">
        <f t="shared" si="36"/>
        <v>252.15871601527968</v>
      </c>
      <c r="M38" s="973">
        <f t="shared" si="36"/>
        <v>243.67292685471594</v>
      </c>
      <c r="N38" s="973">
        <f t="shared" si="36"/>
        <v>235.47270631861005</v>
      </c>
      <c r="O38" s="973">
        <f t="shared" si="36"/>
        <v>227.54844428847665</v>
      </c>
      <c r="P38" s="973">
        <f t="shared" si="36"/>
        <v>219.89085405102759</v>
      </c>
      <c r="Q38" s="973">
        <f t="shared" si="36"/>
        <v>212.49096141475542</v>
      </c>
      <c r="R38" s="973">
        <f t="shared" si="36"/>
        <v>205.34009419277194</v>
      </c>
      <c r="S38" s="973">
        <f t="shared" si="36"/>
        <v>198.42987203957628</v>
      </c>
      <c r="T38" s="973">
        <f t="shared" si="36"/>
        <v>191.75219662984168</v>
      </c>
      <c r="U38" s="973">
        <f t="shared" si="36"/>
        <v>191.75219662984168</v>
      </c>
      <c r="V38" s="973">
        <f t="shared" si="36"/>
        <v>191.75219662984168</v>
      </c>
      <c r="W38" s="973">
        <f t="shared" si="36"/>
        <v>191.75219662984168</v>
      </c>
      <c r="X38" s="973">
        <f t="shared" si="36"/>
        <v>191.75219662984168</v>
      </c>
      <c r="Y38" s="973">
        <f t="shared" si="36"/>
        <v>191.75219662984168</v>
      </c>
      <c r="Z38" s="973">
        <f t="shared" si="36"/>
        <v>191.75219662984168</v>
      </c>
      <c r="AA38" s="973">
        <f t="shared" si="36"/>
        <v>191.75219662984168</v>
      </c>
      <c r="AB38" s="973">
        <f t="shared" si="36"/>
        <v>191.75219662984168</v>
      </c>
      <c r="AC38" s="973">
        <f t="shared" si="36"/>
        <v>191.75219662984168</v>
      </c>
      <c r="AD38" s="973">
        <f t="shared" si="36"/>
        <v>191.75219662984168</v>
      </c>
      <c r="AE38" s="973">
        <f t="shared" si="36"/>
        <v>191.75219662984168</v>
      </c>
      <c r="AF38" s="973">
        <f t="shared" si="36"/>
        <v>191.75219662984168</v>
      </c>
      <c r="AG38" s="973">
        <f t="shared" si="36"/>
        <v>191.75219662984168</v>
      </c>
      <c r="AH38" s="973">
        <f t="shared" si="36"/>
        <v>191.75219662984168</v>
      </c>
      <c r="AI38" s="973">
        <f t="shared" si="36"/>
        <v>191.75219662984168</v>
      </c>
      <c r="AJ38" s="973">
        <f t="shared" si="36"/>
        <v>191.75219662984168</v>
      </c>
      <c r="AK38" s="973">
        <f t="shared" si="36"/>
        <v>191.75219662984168</v>
      </c>
      <c r="AL38" s="973">
        <f t="shared" si="36"/>
        <v>191.75219662984168</v>
      </c>
      <c r="AM38" s="973">
        <f t="shared" si="36"/>
        <v>191.75219662984168</v>
      </c>
      <c r="AN38" s="973">
        <f t="shared" si="36"/>
        <v>191.75219662984168</v>
      </c>
      <c r="AO38" s="973">
        <f t="shared" si="36"/>
        <v>191.75219662984168</v>
      </c>
      <c r="AP38" s="973" t="e">
        <f t="shared" ref="AP38:BJ38" si="37">AO38*(1+IF(AP$1&lt;=$D$8,$F38,IF(AP$1&lt;=$E$8,$G38,$H38)))</f>
        <v>#REF!</v>
      </c>
      <c r="AQ38" s="973" t="e">
        <f t="shared" si="37"/>
        <v>#REF!</v>
      </c>
      <c r="AR38" s="973" t="e">
        <f t="shared" si="37"/>
        <v>#REF!</v>
      </c>
      <c r="AS38" s="973" t="e">
        <f t="shared" si="37"/>
        <v>#REF!</v>
      </c>
      <c r="AT38" s="973" t="e">
        <f t="shared" si="37"/>
        <v>#REF!</v>
      </c>
      <c r="AU38" s="973" t="e">
        <f t="shared" si="37"/>
        <v>#REF!</v>
      </c>
      <c r="AV38" s="973" t="e">
        <f t="shared" si="37"/>
        <v>#REF!</v>
      </c>
      <c r="AW38" s="973" t="e">
        <f t="shared" si="37"/>
        <v>#REF!</v>
      </c>
      <c r="AX38" s="973" t="e">
        <f t="shared" si="37"/>
        <v>#REF!</v>
      </c>
      <c r="AY38" s="973" t="e">
        <f t="shared" si="37"/>
        <v>#REF!</v>
      </c>
      <c r="AZ38" s="973" t="e">
        <f t="shared" si="37"/>
        <v>#REF!</v>
      </c>
      <c r="BA38" s="973" t="e">
        <f t="shared" si="37"/>
        <v>#REF!</v>
      </c>
      <c r="BB38" s="973" t="e">
        <f t="shared" si="37"/>
        <v>#REF!</v>
      </c>
      <c r="BC38" s="973" t="e">
        <f t="shared" si="37"/>
        <v>#REF!</v>
      </c>
      <c r="BD38" s="973" t="e">
        <f t="shared" si="37"/>
        <v>#REF!</v>
      </c>
      <c r="BE38" s="973" t="e">
        <f t="shared" si="37"/>
        <v>#REF!</v>
      </c>
      <c r="BF38" s="973" t="e">
        <f t="shared" si="37"/>
        <v>#REF!</v>
      </c>
      <c r="BG38" s="973" t="e">
        <f t="shared" si="37"/>
        <v>#REF!</v>
      </c>
      <c r="BH38" s="973" t="e">
        <f t="shared" si="37"/>
        <v>#REF!</v>
      </c>
      <c r="BI38" s="973" t="e">
        <f t="shared" si="37"/>
        <v>#REF!</v>
      </c>
      <c r="BJ38" s="973" t="e">
        <f t="shared" si="37"/>
        <v>#REF!</v>
      </c>
    </row>
    <row r="39" spans="1:62" x14ac:dyDescent="0.3">
      <c r="A39" s="969">
        <v>12</v>
      </c>
      <c r="B39" s="970" t="s">
        <v>9338</v>
      </c>
      <c r="C39" s="971">
        <f>VLOOKUP($B$7&amp;"."&amp;C$8&amp;"."&amp;$A39,EmissionRates!$A$1:$Y$8450,$D$26,FALSE)</f>
        <v>312.63371753692599</v>
      </c>
      <c r="D39" s="971">
        <f>VLOOKUP($B$7&amp;"."&amp;D$8&amp;"."&amp;$A39,EmissionRates!$A$1:$Y$8450,$D$26,FALSE)</f>
        <v>266.81739139556845</v>
      </c>
      <c r="E39" s="971">
        <f>VLOOKUP($B$7&amp;"."&amp;E$8&amp;"."&amp;$A39,EmissionRates!$A$1:$Y$8450,$D$26,FALSE)</f>
        <v>189.49532349904351</v>
      </c>
      <c r="F39" s="972">
        <f t="shared" si="22"/>
        <v>-1.9613573309960497E-2</v>
      </c>
      <c r="G39" s="972">
        <f t="shared" si="22"/>
        <v>-3.364113229091803E-2</v>
      </c>
      <c r="H39" s="994">
        <v>0</v>
      </c>
      <c r="I39" s="973">
        <f t="shared" si="23"/>
        <v>272.15532991046371</v>
      </c>
      <c r="J39" s="973">
        <f t="shared" si="36"/>
        <v>266.81739139556834</v>
      </c>
      <c r="K39" s="973">
        <f t="shared" si="36"/>
        <v>257.84135223411238</v>
      </c>
      <c r="L39" s="973">
        <f t="shared" si="36"/>
        <v>249.1672771935354</v>
      </c>
      <c r="M39" s="973">
        <f t="shared" si="36"/>
        <v>240.78500785889983</v>
      </c>
      <c r="N39" s="973">
        <f t="shared" si="36"/>
        <v>232.68472755584884</v>
      </c>
      <c r="O39" s="973">
        <f t="shared" si="36"/>
        <v>224.8569498540663</v>
      </c>
      <c r="P39" s="973">
        <f t="shared" si="36"/>
        <v>217.29250745749334</v>
      </c>
      <c r="Q39" s="973">
        <f t="shared" si="36"/>
        <v>209.98254146829052</v>
      </c>
      <c r="R39" s="973">
        <f t="shared" si="36"/>
        <v>202.91849101197258</v>
      </c>
      <c r="S39" s="973">
        <f t="shared" si="36"/>
        <v>196.09208321156535</v>
      </c>
      <c r="T39" s="973">
        <f t="shared" si="36"/>
        <v>189.49532349904337</v>
      </c>
      <c r="U39" s="973">
        <f t="shared" si="36"/>
        <v>189.49532349904337</v>
      </c>
      <c r="V39" s="973">
        <f t="shared" si="36"/>
        <v>189.49532349904337</v>
      </c>
      <c r="W39" s="973">
        <f t="shared" si="36"/>
        <v>189.49532349904337</v>
      </c>
      <c r="X39" s="973">
        <f t="shared" si="36"/>
        <v>189.49532349904337</v>
      </c>
      <c r="Y39" s="973">
        <f t="shared" si="36"/>
        <v>189.49532349904337</v>
      </c>
      <c r="Z39" s="973">
        <f t="shared" si="36"/>
        <v>189.49532349904337</v>
      </c>
      <c r="AA39" s="973">
        <f t="shared" si="36"/>
        <v>189.49532349904337</v>
      </c>
      <c r="AB39" s="973">
        <f t="shared" si="36"/>
        <v>189.49532349904337</v>
      </c>
      <c r="AC39" s="973">
        <f t="shared" si="36"/>
        <v>189.49532349904337</v>
      </c>
      <c r="AD39" s="973">
        <f t="shared" si="36"/>
        <v>189.49532349904337</v>
      </c>
      <c r="AE39" s="973">
        <f t="shared" si="36"/>
        <v>189.49532349904337</v>
      </c>
      <c r="AF39" s="973">
        <f t="shared" si="36"/>
        <v>189.49532349904337</v>
      </c>
      <c r="AG39" s="973">
        <f t="shared" si="36"/>
        <v>189.49532349904337</v>
      </c>
      <c r="AH39" s="973">
        <f t="shared" si="36"/>
        <v>189.49532349904337</v>
      </c>
      <c r="AI39" s="973">
        <f t="shared" si="36"/>
        <v>189.49532349904337</v>
      </c>
      <c r="AJ39" s="973">
        <f t="shared" si="36"/>
        <v>189.49532349904337</v>
      </c>
      <c r="AK39" s="973">
        <f t="shared" si="36"/>
        <v>189.49532349904337</v>
      </c>
      <c r="AL39" s="973">
        <f t="shared" si="36"/>
        <v>189.49532349904337</v>
      </c>
      <c r="AM39" s="973">
        <f t="shared" si="36"/>
        <v>189.49532349904337</v>
      </c>
      <c r="AN39" s="973">
        <f t="shared" si="36"/>
        <v>189.49532349904337</v>
      </c>
      <c r="AO39" s="973">
        <f t="shared" si="36"/>
        <v>189.49532349904337</v>
      </c>
      <c r="AP39" s="973" t="e">
        <f t="shared" ref="AP39:BJ39" si="38">AO39*(1+IF(AP$1&lt;=$D$8,$F39,IF(AP$1&lt;=$E$8,$G39,$H39)))</f>
        <v>#REF!</v>
      </c>
      <c r="AQ39" s="973" t="e">
        <f t="shared" si="38"/>
        <v>#REF!</v>
      </c>
      <c r="AR39" s="973" t="e">
        <f t="shared" si="38"/>
        <v>#REF!</v>
      </c>
      <c r="AS39" s="973" t="e">
        <f t="shared" si="38"/>
        <v>#REF!</v>
      </c>
      <c r="AT39" s="973" t="e">
        <f t="shared" si="38"/>
        <v>#REF!</v>
      </c>
      <c r="AU39" s="973" t="e">
        <f t="shared" si="38"/>
        <v>#REF!</v>
      </c>
      <c r="AV39" s="973" t="e">
        <f t="shared" si="38"/>
        <v>#REF!</v>
      </c>
      <c r="AW39" s="973" t="e">
        <f t="shared" si="38"/>
        <v>#REF!</v>
      </c>
      <c r="AX39" s="973" t="e">
        <f t="shared" si="38"/>
        <v>#REF!</v>
      </c>
      <c r="AY39" s="973" t="e">
        <f t="shared" si="38"/>
        <v>#REF!</v>
      </c>
      <c r="AZ39" s="973" t="e">
        <f t="shared" si="38"/>
        <v>#REF!</v>
      </c>
      <c r="BA39" s="973" t="e">
        <f t="shared" si="38"/>
        <v>#REF!</v>
      </c>
      <c r="BB39" s="973" t="e">
        <f t="shared" si="38"/>
        <v>#REF!</v>
      </c>
      <c r="BC39" s="973" t="e">
        <f t="shared" si="38"/>
        <v>#REF!</v>
      </c>
      <c r="BD39" s="973" t="e">
        <f t="shared" si="38"/>
        <v>#REF!</v>
      </c>
      <c r="BE39" s="973" t="e">
        <f t="shared" si="38"/>
        <v>#REF!</v>
      </c>
      <c r="BF39" s="973" t="e">
        <f t="shared" si="38"/>
        <v>#REF!</v>
      </c>
      <c r="BG39" s="973" t="e">
        <f t="shared" si="38"/>
        <v>#REF!</v>
      </c>
      <c r="BH39" s="973" t="e">
        <f t="shared" si="38"/>
        <v>#REF!</v>
      </c>
      <c r="BI39" s="973" t="e">
        <f t="shared" si="38"/>
        <v>#REF!</v>
      </c>
      <c r="BJ39" s="973" t="e">
        <f t="shared" si="38"/>
        <v>#REF!</v>
      </c>
    </row>
    <row r="40" spans="1:62" x14ac:dyDescent="0.3">
      <c r="A40" s="969">
        <v>13</v>
      </c>
      <c r="B40" s="970" t="s">
        <v>9339</v>
      </c>
      <c r="C40" s="971">
        <f>VLOOKUP($B$7&amp;"."&amp;C$8&amp;"."&amp;$A40,EmissionRates!$A$1:$Y$8450,$D$26,FALSE)</f>
        <v>309.31067021687795</v>
      </c>
      <c r="D40" s="971">
        <f>VLOOKUP($B$7&amp;"."&amp;D$8&amp;"."&amp;$A40,EmissionRates!$A$1:$Y$8450,$D$26,FALSE)</f>
        <v>264.14295943578026</v>
      </c>
      <c r="E40" s="971">
        <f>VLOOKUP($B$7&amp;"."&amp;E$8&amp;"."&amp;$A40,EmissionRates!$A$1:$Y$8450,$D$26,FALSE)</f>
        <v>187.61437177658024</v>
      </c>
      <c r="F40" s="972">
        <f t="shared" si="22"/>
        <v>-1.9538562390958969E-2</v>
      </c>
      <c r="G40" s="972">
        <f t="shared" si="22"/>
        <v>-3.3631630655467148E-2</v>
      </c>
      <c r="H40" s="994">
        <v>0</v>
      </c>
      <c r="I40" s="973">
        <f t="shared" si="23"/>
        <v>269.40678062762032</v>
      </c>
      <c r="J40" s="973">
        <f t="shared" si="36"/>
        <v>264.14295943578014</v>
      </c>
      <c r="K40" s="973">
        <f t="shared" si="36"/>
        <v>255.25940098379394</v>
      </c>
      <c r="L40" s="973">
        <f t="shared" si="36"/>
        <v>246.6746110885712</v>
      </c>
      <c r="M40" s="973">
        <f t="shared" si="36"/>
        <v>238.37854167635936</v>
      </c>
      <c r="N40" s="973">
        <f t="shared" si="36"/>
        <v>230.36148260651117</v>
      </c>
      <c r="O40" s="973">
        <f t="shared" si="36"/>
        <v>222.61405030624317</v>
      </c>
      <c r="P40" s="973">
        <f t="shared" si="36"/>
        <v>215.12717678762601</v>
      </c>
      <c r="Q40" s="973">
        <f t="shared" si="36"/>
        <v>207.89209903395118</v>
      </c>
      <c r="R40" s="973">
        <f t="shared" si="36"/>
        <v>200.90034874305155</v>
      </c>
      <c r="S40" s="973">
        <f t="shared" si="36"/>
        <v>194.1437424155707</v>
      </c>
      <c r="T40" s="973">
        <f t="shared" si="36"/>
        <v>187.61437177658007</v>
      </c>
      <c r="U40" s="973">
        <f t="shared" si="36"/>
        <v>187.61437177658007</v>
      </c>
      <c r="V40" s="973">
        <f t="shared" si="36"/>
        <v>187.61437177658007</v>
      </c>
      <c r="W40" s="973">
        <f t="shared" si="36"/>
        <v>187.61437177658007</v>
      </c>
      <c r="X40" s="973">
        <f t="shared" si="36"/>
        <v>187.61437177658007</v>
      </c>
      <c r="Y40" s="973">
        <f t="shared" si="36"/>
        <v>187.61437177658007</v>
      </c>
      <c r="Z40" s="973">
        <f t="shared" si="36"/>
        <v>187.61437177658007</v>
      </c>
      <c r="AA40" s="973">
        <f t="shared" si="36"/>
        <v>187.61437177658007</v>
      </c>
      <c r="AB40" s="973">
        <f t="shared" si="36"/>
        <v>187.61437177658007</v>
      </c>
      <c r="AC40" s="973">
        <f t="shared" si="36"/>
        <v>187.61437177658007</v>
      </c>
      <c r="AD40" s="973">
        <f t="shared" si="36"/>
        <v>187.61437177658007</v>
      </c>
      <c r="AE40" s="973">
        <f t="shared" si="36"/>
        <v>187.61437177658007</v>
      </c>
      <c r="AF40" s="973">
        <f t="shared" si="36"/>
        <v>187.61437177658007</v>
      </c>
      <c r="AG40" s="973">
        <f t="shared" si="36"/>
        <v>187.61437177658007</v>
      </c>
      <c r="AH40" s="973">
        <f t="shared" si="36"/>
        <v>187.61437177658007</v>
      </c>
      <c r="AI40" s="973">
        <f t="shared" si="36"/>
        <v>187.61437177658007</v>
      </c>
      <c r="AJ40" s="973">
        <f t="shared" si="36"/>
        <v>187.61437177658007</v>
      </c>
      <c r="AK40" s="973">
        <f t="shared" si="36"/>
        <v>187.61437177658007</v>
      </c>
      <c r="AL40" s="973">
        <f t="shared" si="36"/>
        <v>187.61437177658007</v>
      </c>
      <c r="AM40" s="973">
        <f t="shared" si="36"/>
        <v>187.61437177658007</v>
      </c>
      <c r="AN40" s="973">
        <f t="shared" si="36"/>
        <v>187.61437177658007</v>
      </c>
      <c r="AO40" s="973">
        <f t="shared" si="36"/>
        <v>187.61437177658007</v>
      </c>
      <c r="AP40" s="973" t="e">
        <f t="shared" ref="AP40:BJ40" si="39">AO40*(1+IF(AP$1&lt;=$D$8,$F40,IF(AP$1&lt;=$E$8,$G40,$H40)))</f>
        <v>#REF!</v>
      </c>
      <c r="AQ40" s="973" t="e">
        <f t="shared" si="39"/>
        <v>#REF!</v>
      </c>
      <c r="AR40" s="973" t="e">
        <f t="shared" si="39"/>
        <v>#REF!</v>
      </c>
      <c r="AS40" s="973" t="e">
        <f t="shared" si="39"/>
        <v>#REF!</v>
      </c>
      <c r="AT40" s="973" t="e">
        <f t="shared" si="39"/>
        <v>#REF!</v>
      </c>
      <c r="AU40" s="973" t="e">
        <f t="shared" si="39"/>
        <v>#REF!</v>
      </c>
      <c r="AV40" s="973" t="e">
        <f t="shared" si="39"/>
        <v>#REF!</v>
      </c>
      <c r="AW40" s="973" t="e">
        <f t="shared" si="39"/>
        <v>#REF!</v>
      </c>
      <c r="AX40" s="973" t="e">
        <f t="shared" si="39"/>
        <v>#REF!</v>
      </c>
      <c r="AY40" s="973" t="e">
        <f t="shared" si="39"/>
        <v>#REF!</v>
      </c>
      <c r="AZ40" s="973" t="e">
        <f t="shared" si="39"/>
        <v>#REF!</v>
      </c>
      <c r="BA40" s="973" t="e">
        <f t="shared" si="39"/>
        <v>#REF!</v>
      </c>
      <c r="BB40" s="973" t="e">
        <f t="shared" si="39"/>
        <v>#REF!</v>
      </c>
      <c r="BC40" s="973" t="e">
        <f t="shared" si="39"/>
        <v>#REF!</v>
      </c>
      <c r="BD40" s="973" t="e">
        <f t="shared" si="39"/>
        <v>#REF!</v>
      </c>
      <c r="BE40" s="973" t="e">
        <f t="shared" si="39"/>
        <v>#REF!</v>
      </c>
      <c r="BF40" s="973" t="e">
        <f t="shared" si="39"/>
        <v>#REF!</v>
      </c>
      <c r="BG40" s="973" t="e">
        <f t="shared" si="39"/>
        <v>#REF!</v>
      </c>
      <c r="BH40" s="973" t="e">
        <f t="shared" si="39"/>
        <v>#REF!</v>
      </c>
      <c r="BI40" s="973" t="e">
        <f t="shared" si="39"/>
        <v>#REF!</v>
      </c>
      <c r="BJ40" s="973" t="e">
        <f t="shared" si="39"/>
        <v>#REF!</v>
      </c>
    </row>
    <row r="41" spans="1:62" x14ac:dyDescent="0.3">
      <c r="A41" s="969">
        <v>14</v>
      </c>
      <c r="B41" s="970" t="s">
        <v>9340</v>
      </c>
      <c r="C41" s="971">
        <f>VLOOKUP($B$7&amp;"."&amp;C$8&amp;"."&amp;$A41,EmissionRates!$A$1:$Y$8450,$D$26,FALSE)</f>
        <v>309.98941580454476</v>
      </c>
      <c r="D41" s="971">
        <f>VLOOKUP($B$7&amp;"."&amp;D$8&amp;"."&amp;$A41,EmissionRates!$A$1:$Y$8450,$D$26,FALSE)</f>
        <v>264.85555966695102</v>
      </c>
      <c r="E41" s="971">
        <f>VLOOKUP($B$7&amp;"."&amp;E$8&amp;"."&amp;$A41,EmissionRates!$A$1:$Y$8450,$D$26,FALSE)</f>
        <v>188.13474814097049</v>
      </c>
      <c r="F41" s="972">
        <f t="shared" si="22"/>
        <v>-1.9477015344366744E-2</v>
      </c>
      <c r="G41" s="972">
        <f t="shared" si="22"/>
        <v>-3.3624319149080373E-2</v>
      </c>
      <c r="H41" s="994">
        <v>0</v>
      </c>
      <c r="I41" s="973">
        <f t="shared" si="23"/>
        <v>270.11662532313841</v>
      </c>
      <c r="J41" s="973">
        <f t="shared" si="36"/>
        <v>264.85555966695108</v>
      </c>
      <c r="K41" s="973">
        <f t="shared" si="36"/>
        <v>255.94997180030123</v>
      </c>
      <c r="L41" s="973">
        <f t="shared" si="36"/>
        <v>247.34382826228978</v>
      </c>
      <c r="M41" s="973">
        <f t="shared" si="36"/>
        <v>239.02706044124321</v>
      </c>
      <c r="N41" s="973">
        <f t="shared" si="36"/>
        <v>230.98993827570033</v>
      </c>
      <c r="O41" s="973">
        <f t="shared" si="36"/>
        <v>223.2230588708918</v>
      </c>
      <c r="P41" s="973">
        <f t="shared" si="36"/>
        <v>215.71733549798299</v>
      </c>
      <c r="Q41" s="973">
        <f t="shared" si="36"/>
        <v>208.46398696320955</v>
      </c>
      <c r="R41" s="973">
        <f t="shared" si="36"/>
        <v>201.45452733446885</v>
      </c>
      <c r="S41" s="973">
        <f t="shared" si="36"/>
        <v>194.68075601334752</v>
      </c>
      <c r="T41" s="973">
        <f t="shared" si="36"/>
        <v>188.13474814097049</v>
      </c>
      <c r="U41" s="973">
        <f t="shared" si="36"/>
        <v>188.13474814097049</v>
      </c>
      <c r="V41" s="973">
        <f t="shared" si="36"/>
        <v>188.13474814097049</v>
      </c>
      <c r="W41" s="973">
        <f t="shared" si="36"/>
        <v>188.13474814097049</v>
      </c>
      <c r="X41" s="973">
        <f t="shared" si="36"/>
        <v>188.13474814097049</v>
      </c>
      <c r="Y41" s="973">
        <f t="shared" si="36"/>
        <v>188.13474814097049</v>
      </c>
      <c r="Z41" s="973">
        <f t="shared" si="36"/>
        <v>188.13474814097049</v>
      </c>
      <c r="AA41" s="973">
        <f t="shared" si="36"/>
        <v>188.13474814097049</v>
      </c>
      <c r="AB41" s="973">
        <f t="shared" si="36"/>
        <v>188.13474814097049</v>
      </c>
      <c r="AC41" s="973">
        <f t="shared" si="36"/>
        <v>188.13474814097049</v>
      </c>
      <c r="AD41" s="973">
        <f t="shared" si="36"/>
        <v>188.13474814097049</v>
      </c>
      <c r="AE41" s="973">
        <f t="shared" si="36"/>
        <v>188.13474814097049</v>
      </c>
      <c r="AF41" s="973">
        <f t="shared" si="36"/>
        <v>188.13474814097049</v>
      </c>
      <c r="AG41" s="973">
        <f t="shared" si="36"/>
        <v>188.13474814097049</v>
      </c>
      <c r="AH41" s="973">
        <f t="shared" si="36"/>
        <v>188.13474814097049</v>
      </c>
      <c r="AI41" s="973">
        <f t="shared" si="36"/>
        <v>188.13474814097049</v>
      </c>
      <c r="AJ41" s="973">
        <f t="shared" si="36"/>
        <v>188.13474814097049</v>
      </c>
      <c r="AK41" s="973">
        <f t="shared" si="36"/>
        <v>188.13474814097049</v>
      </c>
      <c r="AL41" s="973">
        <f t="shared" si="36"/>
        <v>188.13474814097049</v>
      </c>
      <c r="AM41" s="973">
        <f t="shared" si="36"/>
        <v>188.13474814097049</v>
      </c>
      <c r="AN41" s="973">
        <f t="shared" si="36"/>
        <v>188.13474814097049</v>
      </c>
      <c r="AO41" s="973">
        <f t="shared" si="36"/>
        <v>188.13474814097049</v>
      </c>
      <c r="AP41" s="973" t="e">
        <f t="shared" ref="AP41:BJ41" si="40">AO41*(1+IF(AP$1&lt;=$D$8,$F41,IF(AP$1&lt;=$E$8,$G41,$H41)))</f>
        <v>#REF!</v>
      </c>
      <c r="AQ41" s="973" t="e">
        <f t="shared" si="40"/>
        <v>#REF!</v>
      </c>
      <c r="AR41" s="973" t="e">
        <f t="shared" si="40"/>
        <v>#REF!</v>
      </c>
      <c r="AS41" s="973" t="e">
        <f t="shared" si="40"/>
        <v>#REF!</v>
      </c>
      <c r="AT41" s="973" t="e">
        <f t="shared" si="40"/>
        <v>#REF!</v>
      </c>
      <c r="AU41" s="973" t="e">
        <f t="shared" si="40"/>
        <v>#REF!</v>
      </c>
      <c r="AV41" s="973" t="e">
        <f t="shared" si="40"/>
        <v>#REF!</v>
      </c>
      <c r="AW41" s="973" t="e">
        <f t="shared" si="40"/>
        <v>#REF!</v>
      </c>
      <c r="AX41" s="973" t="e">
        <f t="shared" si="40"/>
        <v>#REF!</v>
      </c>
      <c r="AY41" s="973" t="e">
        <f t="shared" si="40"/>
        <v>#REF!</v>
      </c>
      <c r="AZ41" s="973" t="e">
        <f t="shared" si="40"/>
        <v>#REF!</v>
      </c>
      <c r="BA41" s="973" t="e">
        <f t="shared" si="40"/>
        <v>#REF!</v>
      </c>
      <c r="BB41" s="973" t="e">
        <f t="shared" si="40"/>
        <v>#REF!</v>
      </c>
      <c r="BC41" s="973" t="e">
        <f t="shared" si="40"/>
        <v>#REF!</v>
      </c>
      <c r="BD41" s="973" t="e">
        <f t="shared" si="40"/>
        <v>#REF!</v>
      </c>
      <c r="BE41" s="973" t="e">
        <f t="shared" si="40"/>
        <v>#REF!</v>
      </c>
      <c r="BF41" s="973" t="e">
        <f t="shared" si="40"/>
        <v>#REF!</v>
      </c>
      <c r="BG41" s="973" t="e">
        <f t="shared" si="40"/>
        <v>#REF!</v>
      </c>
      <c r="BH41" s="973" t="e">
        <f t="shared" si="40"/>
        <v>#REF!</v>
      </c>
      <c r="BI41" s="973" t="e">
        <f t="shared" si="40"/>
        <v>#REF!</v>
      </c>
      <c r="BJ41" s="973" t="e">
        <f t="shared" si="40"/>
        <v>#REF!</v>
      </c>
    </row>
    <row r="42" spans="1:62" x14ac:dyDescent="0.3">
      <c r="A42" s="969">
        <v>15</v>
      </c>
      <c r="B42" s="970" t="s">
        <v>9341</v>
      </c>
      <c r="C42" s="971">
        <f>VLOOKUP($B$7&amp;"."&amp;C$8&amp;"."&amp;$A42,EmissionRates!$A$1:$Y$8450,$D$26,FALSE)</f>
        <v>319.42436218261673</v>
      </c>
      <c r="D42" s="971">
        <f>VLOOKUP($B$7&amp;"."&amp;D$8&amp;"."&amp;$A42,EmissionRates!$A$1:$Y$8450,$D$26,FALSE)</f>
        <v>273.01422182718875</v>
      </c>
      <c r="E42" s="971">
        <f>VLOOKUP($B$7&amp;"."&amp;E$8&amp;"."&amp;$A42,EmissionRates!$A$1:$Y$8450,$D$26,FALSE)</f>
        <v>193.93809111912975</v>
      </c>
      <c r="F42" s="972">
        <f t="shared" si="22"/>
        <v>-1.9433268883694454E-2</v>
      </c>
      <c r="G42" s="972">
        <f t="shared" si="22"/>
        <v>-3.3620330931137254E-2</v>
      </c>
      <c r="H42" s="994">
        <v>0</v>
      </c>
      <c r="I42" s="973">
        <f t="shared" si="23"/>
        <v>278.42492832321722</v>
      </c>
      <c r="J42" s="973">
        <f t="shared" si="36"/>
        <v>273.01422182718881</v>
      </c>
      <c r="K42" s="973">
        <f t="shared" si="36"/>
        <v>263.83539334045179</v>
      </c>
      <c r="L42" s="973">
        <f t="shared" si="36"/>
        <v>254.96516010499903</v>
      </c>
      <c r="M42" s="973">
        <f t="shared" si="36"/>
        <v>246.39314704635856</v>
      </c>
      <c r="N42" s="973">
        <f t="shared" si="36"/>
        <v>238.10932790349563</v>
      </c>
      <c r="O42" s="973">
        <f t="shared" si="36"/>
        <v>230.10401350158944</v>
      </c>
      <c r="P42" s="973">
        <f t="shared" si="36"/>
        <v>222.36784041908314</v>
      </c>
      <c r="Q42" s="973">
        <f t="shared" si="36"/>
        <v>214.89176003575125</v>
      </c>
      <c r="R42" s="973">
        <f t="shared" si="36"/>
        <v>207.66702794897475</v>
      </c>
      <c r="S42" s="973">
        <f t="shared" si="36"/>
        <v>200.68519374584449</v>
      </c>
      <c r="T42" s="973">
        <f t="shared" si="36"/>
        <v>193.93809111912981</v>
      </c>
      <c r="U42" s="973">
        <f t="shared" si="36"/>
        <v>193.93809111912981</v>
      </c>
      <c r="V42" s="973">
        <f t="shared" si="36"/>
        <v>193.93809111912981</v>
      </c>
      <c r="W42" s="973">
        <f t="shared" si="36"/>
        <v>193.93809111912981</v>
      </c>
      <c r="X42" s="973">
        <f t="shared" si="36"/>
        <v>193.93809111912981</v>
      </c>
      <c r="Y42" s="973">
        <f t="shared" si="36"/>
        <v>193.93809111912981</v>
      </c>
      <c r="Z42" s="973">
        <f t="shared" si="36"/>
        <v>193.93809111912981</v>
      </c>
      <c r="AA42" s="973">
        <f t="shared" si="36"/>
        <v>193.93809111912981</v>
      </c>
      <c r="AB42" s="973">
        <f t="shared" si="36"/>
        <v>193.93809111912981</v>
      </c>
      <c r="AC42" s="973">
        <f t="shared" si="36"/>
        <v>193.93809111912981</v>
      </c>
      <c r="AD42" s="973">
        <f t="shared" si="36"/>
        <v>193.93809111912981</v>
      </c>
      <c r="AE42" s="973">
        <f t="shared" si="36"/>
        <v>193.93809111912981</v>
      </c>
      <c r="AF42" s="973">
        <f t="shared" si="36"/>
        <v>193.93809111912981</v>
      </c>
      <c r="AG42" s="973">
        <f t="shared" si="36"/>
        <v>193.93809111912981</v>
      </c>
      <c r="AH42" s="973">
        <f t="shared" si="36"/>
        <v>193.93809111912981</v>
      </c>
      <c r="AI42" s="973">
        <f t="shared" si="36"/>
        <v>193.93809111912981</v>
      </c>
      <c r="AJ42" s="973">
        <f t="shared" si="36"/>
        <v>193.93809111912981</v>
      </c>
      <c r="AK42" s="973">
        <f t="shared" si="36"/>
        <v>193.93809111912981</v>
      </c>
      <c r="AL42" s="973">
        <f t="shared" si="36"/>
        <v>193.93809111912981</v>
      </c>
      <c r="AM42" s="973">
        <f t="shared" si="36"/>
        <v>193.93809111912981</v>
      </c>
      <c r="AN42" s="973">
        <f t="shared" si="36"/>
        <v>193.93809111912981</v>
      </c>
      <c r="AO42" s="973">
        <f t="shared" si="36"/>
        <v>193.93809111912981</v>
      </c>
      <c r="AP42" s="973" t="e">
        <f t="shared" ref="AP42:BJ42" si="41">AO42*(1+IF(AP$1&lt;=$D$8,$F42,IF(AP$1&lt;=$E$8,$G42,$H42)))</f>
        <v>#REF!</v>
      </c>
      <c r="AQ42" s="973" t="e">
        <f t="shared" si="41"/>
        <v>#REF!</v>
      </c>
      <c r="AR42" s="973" t="e">
        <f t="shared" si="41"/>
        <v>#REF!</v>
      </c>
      <c r="AS42" s="973" t="e">
        <f t="shared" si="41"/>
        <v>#REF!</v>
      </c>
      <c r="AT42" s="973" t="e">
        <f t="shared" si="41"/>
        <v>#REF!</v>
      </c>
      <c r="AU42" s="973" t="e">
        <f t="shared" si="41"/>
        <v>#REF!</v>
      </c>
      <c r="AV42" s="973" t="e">
        <f t="shared" si="41"/>
        <v>#REF!</v>
      </c>
      <c r="AW42" s="973" t="e">
        <f t="shared" si="41"/>
        <v>#REF!</v>
      </c>
      <c r="AX42" s="973" t="e">
        <f t="shared" si="41"/>
        <v>#REF!</v>
      </c>
      <c r="AY42" s="973" t="e">
        <f t="shared" si="41"/>
        <v>#REF!</v>
      </c>
      <c r="AZ42" s="973" t="e">
        <f t="shared" si="41"/>
        <v>#REF!</v>
      </c>
      <c r="BA42" s="973" t="e">
        <f t="shared" si="41"/>
        <v>#REF!</v>
      </c>
      <c r="BB42" s="973" t="e">
        <f t="shared" si="41"/>
        <v>#REF!</v>
      </c>
      <c r="BC42" s="973" t="e">
        <f t="shared" si="41"/>
        <v>#REF!</v>
      </c>
      <c r="BD42" s="973" t="e">
        <f t="shared" si="41"/>
        <v>#REF!</v>
      </c>
      <c r="BE42" s="973" t="e">
        <f t="shared" si="41"/>
        <v>#REF!</v>
      </c>
      <c r="BF42" s="973" t="e">
        <f t="shared" si="41"/>
        <v>#REF!</v>
      </c>
      <c r="BG42" s="973" t="e">
        <f t="shared" si="41"/>
        <v>#REF!</v>
      </c>
      <c r="BH42" s="973" t="e">
        <f t="shared" si="41"/>
        <v>#REF!</v>
      </c>
      <c r="BI42" s="973" t="e">
        <f t="shared" si="41"/>
        <v>#REF!</v>
      </c>
      <c r="BJ42" s="973" t="e">
        <f t="shared" si="41"/>
        <v>#REF!</v>
      </c>
    </row>
    <row r="43" spans="1:62" x14ac:dyDescent="0.3">
      <c r="A43" s="969">
        <v>16</v>
      </c>
      <c r="B43" s="970" t="s">
        <v>9342</v>
      </c>
      <c r="C43" s="971">
        <f>VLOOKUP($B$7&amp;"."&amp;C$8&amp;"."&amp;$A43,EmissionRates!$A$1:$Y$8450,$D$26,FALSE)</f>
        <v>336.61958503723099</v>
      </c>
      <c r="D43" s="971">
        <f>VLOOKUP($B$7&amp;"."&amp;D$8&amp;"."&amp;$A43,EmissionRates!$A$1:$Y$8450,$D$26,FALSE)</f>
        <v>287.83183240890446</v>
      </c>
      <c r="E43" s="971">
        <f>VLOOKUP($B$7&amp;"."&amp;E$8&amp;"."&amp;$A43,EmissionRates!$A$1:$Y$8450,$D$26,FALSE)</f>
        <v>204.47025227546649</v>
      </c>
      <c r="F43" s="972">
        <f t="shared" si="22"/>
        <v>-1.9381843103529084E-2</v>
      </c>
      <c r="G43" s="972">
        <f t="shared" si="22"/>
        <v>-3.3617334844788904E-2</v>
      </c>
      <c r="H43" s="995">
        <v>0</v>
      </c>
      <c r="I43" s="973">
        <f t="shared" si="23"/>
        <v>293.52080663064095</v>
      </c>
      <c r="J43" s="973">
        <f t="shared" ref="J43:Y43" si="42">I43*(1+IF(J$1&lt;=$D$8,$F43,IF(J$1&lt;=$E$8,$G43,$H43)))</f>
        <v>287.83183240890457</v>
      </c>
      <c r="K43" s="973">
        <f t="shared" si="42"/>
        <v>278.15569331982528</v>
      </c>
      <c r="L43" s="973">
        <f t="shared" si="42"/>
        <v>268.80484023850829</v>
      </c>
      <c r="M43" s="973">
        <f t="shared" si="42"/>
        <v>259.76833791631037</v>
      </c>
      <c r="N43" s="973">
        <f t="shared" si="42"/>
        <v>251.03561871850349</v>
      </c>
      <c r="O43" s="973">
        <f t="shared" si="42"/>
        <v>242.59647026607479</v>
      </c>
      <c r="P43" s="973">
        <f t="shared" si="42"/>
        <v>234.44102349297629</v>
      </c>
      <c r="Q43" s="973">
        <f t="shared" si="42"/>
        <v>226.55974110485789</v>
      </c>
      <c r="R43" s="973">
        <f t="shared" si="42"/>
        <v>218.9434064257872</v>
      </c>
      <c r="S43" s="973">
        <f t="shared" si="42"/>
        <v>211.58311261991281</v>
      </c>
      <c r="T43" s="973">
        <f t="shared" si="42"/>
        <v>204.47025227546652</v>
      </c>
      <c r="U43" s="973">
        <f t="shared" si="42"/>
        <v>204.47025227546652</v>
      </c>
      <c r="V43" s="973">
        <f t="shared" si="42"/>
        <v>204.47025227546652</v>
      </c>
      <c r="W43" s="973">
        <f t="shared" si="42"/>
        <v>204.47025227546652</v>
      </c>
      <c r="X43" s="973">
        <f t="shared" si="42"/>
        <v>204.47025227546652</v>
      </c>
      <c r="Y43" s="973">
        <f t="shared" si="42"/>
        <v>204.47025227546652</v>
      </c>
      <c r="Z43" s="973">
        <f t="shared" ref="Z43:AO43" si="43">Y43*(1+IF(Z$1&lt;=$D$8,$F43,IF(Z$1&lt;=$E$8,$G43,$H43)))</f>
        <v>204.47025227546652</v>
      </c>
      <c r="AA43" s="973">
        <f t="shared" si="43"/>
        <v>204.47025227546652</v>
      </c>
      <c r="AB43" s="973">
        <f t="shared" si="43"/>
        <v>204.47025227546652</v>
      </c>
      <c r="AC43" s="973">
        <f t="shared" si="43"/>
        <v>204.47025227546652</v>
      </c>
      <c r="AD43" s="973">
        <f t="shared" si="43"/>
        <v>204.47025227546652</v>
      </c>
      <c r="AE43" s="973">
        <f t="shared" si="43"/>
        <v>204.47025227546652</v>
      </c>
      <c r="AF43" s="973">
        <f t="shared" si="43"/>
        <v>204.47025227546652</v>
      </c>
      <c r="AG43" s="973">
        <f t="shared" si="43"/>
        <v>204.47025227546652</v>
      </c>
      <c r="AH43" s="973">
        <f t="shared" si="43"/>
        <v>204.47025227546652</v>
      </c>
      <c r="AI43" s="973">
        <f t="shared" si="43"/>
        <v>204.47025227546652</v>
      </c>
      <c r="AJ43" s="973">
        <f t="shared" si="43"/>
        <v>204.47025227546652</v>
      </c>
      <c r="AK43" s="973">
        <f t="shared" si="43"/>
        <v>204.47025227546652</v>
      </c>
      <c r="AL43" s="973">
        <f t="shared" si="43"/>
        <v>204.47025227546652</v>
      </c>
      <c r="AM43" s="973">
        <f t="shared" si="43"/>
        <v>204.47025227546652</v>
      </c>
      <c r="AN43" s="973">
        <f t="shared" si="43"/>
        <v>204.47025227546652</v>
      </c>
      <c r="AO43" s="973">
        <f t="shared" si="43"/>
        <v>204.47025227546652</v>
      </c>
      <c r="AP43" s="973" t="e">
        <f t="shared" ref="AP43:BJ43" si="44">AO43*(1+IF(AP$1&lt;=$D$8,$F43,IF(AP$1&lt;=$E$8,$G43,$H43)))</f>
        <v>#REF!</v>
      </c>
      <c r="AQ43" s="973" t="e">
        <f t="shared" si="44"/>
        <v>#REF!</v>
      </c>
      <c r="AR43" s="973" t="e">
        <f t="shared" si="44"/>
        <v>#REF!</v>
      </c>
      <c r="AS43" s="973" t="e">
        <f t="shared" si="44"/>
        <v>#REF!</v>
      </c>
      <c r="AT43" s="973" t="e">
        <f t="shared" si="44"/>
        <v>#REF!</v>
      </c>
      <c r="AU43" s="973" t="e">
        <f t="shared" si="44"/>
        <v>#REF!</v>
      </c>
      <c r="AV43" s="973" t="e">
        <f t="shared" si="44"/>
        <v>#REF!</v>
      </c>
      <c r="AW43" s="973" t="e">
        <f t="shared" si="44"/>
        <v>#REF!</v>
      </c>
      <c r="AX43" s="973" t="e">
        <f t="shared" si="44"/>
        <v>#REF!</v>
      </c>
      <c r="AY43" s="973" t="e">
        <f t="shared" si="44"/>
        <v>#REF!</v>
      </c>
      <c r="AZ43" s="973" t="e">
        <f t="shared" si="44"/>
        <v>#REF!</v>
      </c>
      <c r="BA43" s="973" t="e">
        <f t="shared" si="44"/>
        <v>#REF!</v>
      </c>
      <c r="BB43" s="973" t="e">
        <f t="shared" si="44"/>
        <v>#REF!</v>
      </c>
      <c r="BC43" s="973" t="e">
        <f t="shared" si="44"/>
        <v>#REF!</v>
      </c>
      <c r="BD43" s="973" t="e">
        <f t="shared" si="44"/>
        <v>#REF!</v>
      </c>
      <c r="BE43" s="973" t="e">
        <f t="shared" si="44"/>
        <v>#REF!</v>
      </c>
      <c r="BF43" s="973" t="e">
        <f t="shared" si="44"/>
        <v>#REF!</v>
      </c>
      <c r="BG43" s="973" t="e">
        <f t="shared" si="44"/>
        <v>#REF!</v>
      </c>
      <c r="BH43" s="973" t="e">
        <f t="shared" si="44"/>
        <v>#REF!</v>
      </c>
      <c r="BI43" s="973" t="e">
        <f t="shared" si="44"/>
        <v>#REF!</v>
      </c>
      <c r="BJ43" s="973" t="e">
        <f t="shared" si="44"/>
        <v>#REF!</v>
      </c>
    </row>
    <row r="44" spans="1:62" x14ac:dyDescent="0.3">
      <c r="A44" s="969"/>
      <c r="B44" s="970"/>
      <c r="C44" s="971"/>
      <c r="D44" s="971"/>
      <c r="E44" s="971"/>
      <c r="F44" s="972"/>
      <c r="G44" s="972"/>
      <c r="H44" s="972"/>
    </row>
    <row r="45" spans="1:62" x14ac:dyDescent="0.3">
      <c r="B45" s="965" t="str">
        <f>EmissionLookup!$B$10</f>
        <v>Auto.D5</v>
      </c>
      <c r="C45" s="966" t="str">
        <f>EmissionLookup!$A$16</f>
        <v>VOC.RUR</v>
      </c>
      <c r="D45" s="967">
        <f>EmissionLookup!$E$16</f>
        <v>18</v>
      </c>
      <c r="E45" s="491"/>
    </row>
    <row r="46" spans="1:62" x14ac:dyDescent="0.3">
      <c r="A46" s="961"/>
      <c r="B46" s="961"/>
      <c r="C46" s="968">
        <f>EmissionLookup!B$13</f>
        <v>2012</v>
      </c>
      <c r="D46" s="968">
        <f>EmissionLookup!C$13</f>
        <v>2020</v>
      </c>
      <c r="E46" s="968">
        <f>EmissionLookup!D$13</f>
        <v>2030</v>
      </c>
      <c r="F46" s="962" t="str">
        <f>C$8&amp;"-"&amp;D$8</f>
        <v>2012-2020</v>
      </c>
      <c r="G46" s="962" t="str">
        <f>D$8&amp;"-"&amp;E$8</f>
        <v>2020-2030</v>
      </c>
      <c r="H46" s="962" t="str">
        <f>"After "&amp;E$8</f>
        <v>After 2030</v>
      </c>
      <c r="I46" s="963"/>
      <c r="J46" s="963"/>
      <c r="K46" s="963"/>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c r="AK46" s="963"/>
      <c r="AL46" s="963"/>
      <c r="AM46" s="963"/>
      <c r="AN46" s="963"/>
      <c r="AO46" s="963"/>
      <c r="AP46" s="963"/>
      <c r="AQ46" s="963"/>
      <c r="AR46" s="963"/>
      <c r="AS46" s="963"/>
      <c r="AT46" s="963"/>
      <c r="AU46" s="963"/>
      <c r="AV46" s="963"/>
      <c r="AW46" s="963"/>
      <c r="AX46" s="963"/>
      <c r="AY46" s="963"/>
      <c r="AZ46" s="963"/>
      <c r="BA46" s="963"/>
      <c r="BB46" s="963"/>
      <c r="BC46" s="963"/>
      <c r="BD46" s="963"/>
      <c r="BE46" s="963"/>
      <c r="BF46" s="963"/>
      <c r="BG46" s="963"/>
      <c r="BH46" s="963"/>
      <c r="BI46" s="963"/>
      <c r="BJ46" s="963"/>
    </row>
    <row r="47" spans="1:62" x14ac:dyDescent="0.3">
      <c r="A47" s="969">
        <v>1</v>
      </c>
      <c r="B47" s="970" t="s">
        <v>9327</v>
      </c>
      <c r="C47" s="971">
        <f>VLOOKUP($B$7&amp;"."&amp;C$8&amp;"."&amp;$A47,EmissionRates!$A$1:$Y$8450,$D$45,FALSE)</f>
        <v>1.9990644188413422</v>
      </c>
      <c r="D47" s="971">
        <f>VLOOKUP($B$7&amp;"."&amp;D$8&amp;"."&amp;$A47,EmissionRates!$A$1:$Y$8450,$D$45,FALSE)</f>
        <v>0.5074914817754077</v>
      </c>
      <c r="E47" s="971">
        <f>VLOOKUP($B$7&amp;"."&amp;E$8&amp;"."&amp;$A47,EmissionRates!$A$1:$Y$8450,$D$45,FALSE)</f>
        <v>0.23341305946261526</v>
      </c>
      <c r="F47" s="972">
        <f t="shared" ref="F47:G62" si="45">(D47/C47)^(1/(D$8-C$8))-1</f>
        <v>-0.15748964765167617</v>
      </c>
      <c r="G47" s="972">
        <f t="shared" si="45"/>
        <v>-7.4727532576458144E-2</v>
      </c>
      <c r="H47" s="993">
        <v>0</v>
      </c>
      <c r="I47" s="973">
        <f t="shared" ref="I47:I62" si="46">$C47*(1+$F47)^(I$1-$C$8)</f>
        <v>0.60235637504142214</v>
      </c>
      <c r="J47" s="973">
        <f t="shared" ref="J47:AO51" si="47">I47*(1+IF(J$1&lt;=$D$8,$F47,IF(J$1&lt;=$E$8,$G47,$H47)))</f>
        <v>0.5074914817754077</v>
      </c>
      <c r="K47" s="973">
        <f t="shared" si="47"/>
        <v>0.46956789553876094</v>
      </c>
      <c r="L47" s="973">
        <f t="shared" si="47"/>
        <v>0.43447824532802931</v>
      </c>
      <c r="M47" s="973">
        <f t="shared" si="47"/>
        <v>0.40201075809651665</v>
      </c>
      <c r="N47" s="973">
        <f t="shared" si="47"/>
        <v>0.37196948607477259</v>
      </c>
      <c r="O47" s="973">
        <f t="shared" si="47"/>
        <v>0.34417312418667162</v>
      </c>
      <c r="P47" s="973">
        <f t="shared" si="47"/>
        <v>0.31845391583707072</v>
      </c>
      <c r="Q47" s="973">
        <f t="shared" si="47"/>
        <v>0.29465664046725537</v>
      </c>
      <c r="R47" s="973">
        <f t="shared" si="47"/>
        <v>0.27263767676786882</v>
      </c>
      <c r="S47" s="973">
        <f t="shared" si="47"/>
        <v>0.25226413589562802</v>
      </c>
      <c r="T47" s="973">
        <f t="shared" si="47"/>
        <v>0.2334130594626154</v>
      </c>
      <c r="U47" s="973">
        <f t="shared" si="47"/>
        <v>0.2334130594626154</v>
      </c>
      <c r="V47" s="973">
        <f t="shared" si="47"/>
        <v>0.2334130594626154</v>
      </c>
      <c r="W47" s="973">
        <f t="shared" si="47"/>
        <v>0.2334130594626154</v>
      </c>
      <c r="X47" s="973">
        <f t="shared" si="47"/>
        <v>0.2334130594626154</v>
      </c>
      <c r="Y47" s="973">
        <f t="shared" si="47"/>
        <v>0.2334130594626154</v>
      </c>
      <c r="Z47" s="973">
        <f t="shared" si="47"/>
        <v>0.2334130594626154</v>
      </c>
      <c r="AA47" s="973">
        <f t="shared" si="47"/>
        <v>0.2334130594626154</v>
      </c>
      <c r="AB47" s="973">
        <f t="shared" si="47"/>
        <v>0.2334130594626154</v>
      </c>
      <c r="AC47" s="973">
        <f t="shared" si="47"/>
        <v>0.2334130594626154</v>
      </c>
      <c r="AD47" s="973">
        <f t="shared" si="47"/>
        <v>0.2334130594626154</v>
      </c>
      <c r="AE47" s="973">
        <f t="shared" si="47"/>
        <v>0.2334130594626154</v>
      </c>
      <c r="AF47" s="973">
        <f t="shared" si="47"/>
        <v>0.2334130594626154</v>
      </c>
      <c r="AG47" s="973">
        <f t="shared" si="47"/>
        <v>0.2334130594626154</v>
      </c>
      <c r="AH47" s="973">
        <f t="shared" si="47"/>
        <v>0.2334130594626154</v>
      </c>
      <c r="AI47" s="973">
        <f t="shared" si="47"/>
        <v>0.2334130594626154</v>
      </c>
      <c r="AJ47" s="973">
        <f t="shared" si="47"/>
        <v>0.2334130594626154</v>
      </c>
      <c r="AK47" s="973">
        <f t="shared" si="47"/>
        <v>0.2334130594626154</v>
      </c>
      <c r="AL47" s="973">
        <f t="shared" si="47"/>
        <v>0.2334130594626154</v>
      </c>
      <c r="AM47" s="973">
        <f t="shared" si="47"/>
        <v>0.2334130594626154</v>
      </c>
      <c r="AN47" s="973">
        <f t="shared" si="47"/>
        <v>0.2334130594626154</v>
      </c>
      <c r="AO47" s="973">
        <f t="shared" si="47"/>
        <v>0.2334130594626154</v>
      </c>
      <c r="AP47" s="973" t="e">
        <f t="shared" ref="AP47:BJ47" si="48">AO47*(1+IF(AP$1&lt;=$D$8,$F47,IF(AP$1&lt;=$E$8,$G47,$H47)))</f>
        <v>#REF!</v>
      </c>
      <c r="AQ47" s="973" t="e">
        <f t="shared" si="48"/>
        <v>#REF!</v>
      </c>
      <c r="AR47" s="973" t="e">
        <f t="shared" si="48"/>
        <v>#REF!</v>
      </c>
      <c r="AS47" s="973" t="e">
        <f t="shared" si="48"/>
        <v>#REF!</v>
      </c>
      <c r="AT47" s="973" t="e">
        <f t="shared" si="48"/>
        <v>#REF!</v>
      </c>
      <c r="AU47" s="973" t="e">
        <f t="shared" si="48"/>
        <v>#REF!</v>
      </c>
      <c r="AV47" s="973" t="e">
        <f t="shared" si="48"/>
        <v>#REF!</v>
      </c>
      <c r="AW47" s="973" t="e">
        <f t="shared" si="48"/>
        <v>#REF!</v>
      </c>
      <c r="AX47" s="973" t="e">
        <f t="shared" si="48"/>
        <v>#REF!</v>
      </c>
      <c r="AY47" s="973" t="e">
        <f t="shared" si="48"/>
        <v>#REF!</v>
      </c>
      <c r="AZ47" s="973" t="e">
        <f t="shared" si="48"/>
        <v>#REF!</v>
      </c>
      <c r="BA47" s="973" t="e">
        <f t="shared" si="48"/>
        <v>#REF!</v>
      </c>
      <c r="BB47" s="973" t="e">
        <f t="shared" si="48"/>
        <v>#REF!</v>
      </c>
      <c r="BC47" s="973" t="e">
        <f t="shared" si="48"/>
        <v>#REF!</v>
      </c>
      <c r="BD47" s="973" t="e">
        <f t="shared" si="48"/>
        <v>#REF!</v>
      </c>
      <c r="BE47" s="973" t="e">
        <f t="shared" si="48"/>
        <v>#REF!</v>
      </c>
      <c r="BF47" s="973" t="e">
        <f t="shared" si="48"/>
        <v>#REF!</v>
      </c>
      <c r="BG47" s="973" t="e">
        <f t="shared" si="48"/>
        <v>#REF!</v>
      </c>
      <c r="BH47" s="973" t="e">
        <f t="shared" si="48"/>
        <v>#REF!</v>
      </c>
      <c r="BI47" s="973" t="e">
        <f t="shared" si="48"/>
        <v>#REF!</v>
      </c>
      <c r="BJ47" s="973" t="e">
        <f t="shared" si="48"/>
        <v>#REF!</v>
      </c>
    </row>
    <row r="48" spans="1:62" x14ac:dyDescent="0.3">
      <c r="A48" s="969">
        <v>2</v>
      </c>
      <c r="B48" s="970" t="s">
        <v>9328</v>
      </c>
      <c r="C48" s="971">
        <f>VLOOKUP($B$7&amp;"."&amp;C$8&amp;"."&amp;$A48,EmissionRates!$A$1:$Y$8450,$D$45,FALSE)</f>
        <v>1.0610450965808276</v>
      </c>
      <c r="D48" s="971">
        <f>VLOOKUP($B$7&amp;"."&amp;D$8&amp;"."&amp;$A48,EmissionRates!$A$1:$Y$8450,$D$45,FALSE)</f>
        <v>0.267865881085526</v>
      </c>
      <c r="E48" s="971">
        <f>VLOOKUP($B$7&amp;"."&amp;E$8&amp;"."&amp;$A48,EmissionRates!$A$1:$Y$8450,$D$45,FALSE)</f>
        <v>0.12243158104608148</v>
      </c>
      <c r="F48" s="972">
        <f t="shared" si="45"/>
        <v>-0.15807589362820218</v>
      </c>
      <c r="G48" s="972">
        <f t="shared" si="45"/>
        <v>-7.5306923727332054E-2</v>
      </c>
      <c r="H48" s="994">
        <v>0</v>
      </c>
      <c r="I48" s="973">
        <f t="shared" si="46"/>
        <v>0.31815917736323263</v>
      </c>
      <c r="J48" s="973">
        <f t="shared" si="47"/>
        <v>0.26786588108552595</v>
      </c>
      <c r="K48" s="973">
        <f t="shared" si="47"/>
        <v>0.24769372560946365</v>
      </c>
      <c r="L48" s="973">
        <f t="shared" si="47"/>
        <v>0.22904067310725307</v>
      </c>
      <c r="M48" s="973">
        <f t="shared" si="47"/>
        <v>0.21179232460710837</v>
      </c>
      <c r="N48" s="973">
        <f t="shared" si="47"/>
        <v>0.19584289617188649</v>
      </c>
      <c r="O48" s="973">
        <f t="shared" si="47"/>
        <v>0.18109457012733043</v>
      </c>
      <c r="P48" s="973">
        <f t="shared" si="47"/>
        <v>0.16745689514731757</v>
      </c>
      <c r="Q48" s="973">
        <f t="shared" si="47"/>
        <v>0.15484623151684268</v>
      </c>
      <c r="R48" s="973">
        <f t="shared" si="47"/>
        <v>0.14318523817053902</v>
      </c>
      <c r="S48" s="973">
        <f t="shared" si="47"/>
        <v>0.13240239836075035</v>
      </c>
      <c r="T48" s="973">
        <f t="shared" si="47"/>
        <v>0.12243158104608148</v>
      </c>
      <c r="U48" s="973">
        <f t="shared" si="47"/>
        <v>0.12243158104608148</v>
      </c>
      <c r="V48" s="973">
        <f t="shared" si="47"/>
        <v>0.12243158104608148</v>
      </c>
      <c r="W48" s="973">
        <f t="shared" si="47"/>
        <v>0.12243158104608148</v>
      </c>
      <c r="X48" s="973">
        <f t="shared" si="47"/>
        <v>0.12243158104608148</v>
      </c>
      <c r="Y48" s="973">
        <f t="shared" si="47"/>
        <v>0.12243158104608148</v>
      </c>
      <c r="Z48" s="973">
        <f t="shared" si="47"/>
        <v>0.12243158104608148</v>
      </c>
      <c r="AA48" s="973">
        <f t="shared" si="47"/>
        <v>0.12243158104608148</v>
      </c>
      <c r="AB48" s="973">
        <f t="shared" si="47"/>
        <v>0.12243158104608148</v>
      </c>
      <c r="AC48" s="973">
        <f t="shared" si="47"/>
        <v>0.12243158104608148</v>
      </c>
      <c r="AD48" s="973">
        <f t="shared" si="47"/>
        <v>0.12243158104608148</v>
      </c>
      <c r="AE48" s="973">
        <f t="shared" si="47"/>
        <v>0.12243158104608148</v>
      </c>
      <c r="AF48" s="973">
        <f t="shared" si="47"/>
        <v>0.12243158104608148</v>
      </c>
      <c r="AG48" s="973">
        <f t="shared" si="47"/>
        <v>0.12243158104608148</v>
      </c>
      <c r="AH48" s="973">
        <f t="shared" si="47"/>
        <v>0.12243158104608148</v>
      </c>
      <c r="AI48" s="973">
        <f t="shared" si="47"/>
        <v>0.12243158104608148</v>
      </c>
      <c r="AJ48" s="973">
        <f t="shared" si="47"/>
        <v>0.12243158104608148</v>
      </c>
      <c r="AK48" s="973">
        <f t="shared" si="47"/>
        <v>0.12243158104608148</v>
      </c>
      <c r="AL48" s="973">
        <f t="shared" si="47"/>
        <v>0.12243158104608148</v>
      </c>
      <c r="AM48" s="973">
        <f t="shared" si="47"/>
        <v>0.12243158104608148</v>
      </c>
      <c r="AN48" s="973">
        <f t="shared" si="47"/>
        <v>0.12243158104608148</v>
      </c>
      <c r="AO48" s="973">
        <f t="shared" si="47"/>
        <v>0.12243158104608148</v>
      </c>
      <c r="AP48" s="973" t="e">
        <f t="shared" ref="AP48:BJ48" si="49">AO48*(1+IF(AP$1&lt;=$D$8,$F48,IF(AP$1&lt;=$E$8,$G48,$H48)))</f>
        <v>#REF!</v>
      </c>
      <c r="AQ48" s="973" t="e">
        <f t="shared" si="49"/>
        <v>#REF!</v>
      </c>
      <c r="AR48" s="973" t="e">
        <f t="shared" si="49"/>
        <v>#REF!</v>
      </c>
      <c r="AS48" s="973" t="e">
        <f t="shared" si="49"/>
        <v>#REF!</v>
      </c>
      <c r="AT48" s="973" t="e">
        <f t="shared" si="49"/>
        <v>#REF!</v>
      </c>
      <c r="AU48" s="973" t="e">
        <f t="shared" si="49"/>
        <v>#REF!</v>
      </c>
      <c r="AV48" s="973" t="e">
        <f t="shared" si="49"/>
        <v>#REF!</v>
      </c>
      <c r="AW48" s="973" t="e">
        <f t="shared" si="49"/>
        <v>#REF!</v>
      </c>
      <c r="AX48" s="973" t="e">
        <f t="shared" si="49"/>
        <v>#REF!</v>
      </c>
      <c r="AY48" s="973" t="e">
        <f t="shared" si="49"/>
        <v>#REF!</v>
      </c>
      <c r="AZ48" s="973" t="e">
        <f t="shared" si="49"/>
        <v>#REF!</v>
      </c>
      <c r="BA48" s="973" t="e">
        <f t="shared" si="49"/>
        <v>#REF!</v>
      </c>
      <c r="BB48" s="973" t="e">
        <f t="shared" si="49"/>
        <v>#REF!</v>
      </c>
      <c r="BC48" s="973" t="e">
        <f t="shared" si="49"/>
        <v>#REF!</v>
      </c>
      <c r="BD48" s="973" t="e">
        <f t="shared" si="49"/>
        <v>#REF!</v>
      </c>
      <c r="BE48" s="973" t="e">
        <f t="shared" si="49"/>
        <v>#REF!</v>
      </c>
      <c r="BF48" s="973" t="e">
        <f t="shared" si="49"/>
        <v>#REF!</v>
      </c>
      <c r="BG48" s="973" t="e">
        <f t="shared" si="49"/>
        <v>#REF!</v>
      </c>
      <c r="BH48" s="973" t="e">
        <f t="shared" si="49"/>
        <v>#REF!</v>
      </c>
      <c r="BI48" s="973" t="e">
        <f t="shared" si="49"/>
        <v>#REF!</v>
      </c>
      <c r="BJ48" s="973" t="e">
        <f t="shared" si="49"/>
        <v>#REF!</v>
      </c>
    </row>
    <row r="49" spans="1:62" x14ac:dyDescent="0.3">
      <c r="A49" s="969">
        <v>3</v>
      </c>
      <c r="B49" s="970" t="s">
        <v>9329</v>
      </c>
      <c r="C49" s="971">
        <f>VLOOKUP($B$7&amp;"."&amp;C$8&amp;"."&amp;$A49,EmissionRates!$A$1:$Y$8450,$D$45,FALSE)</f>
        <v>0.59203506251651528</v>
      </c>
      <c r="D49" s="971">
        <f>VLOOKUP($B$7&amp;"."&amp;D$8&amp;"."&amp;$A49,EmissionRates!$A$1:$Y$8450,$D$45,FALSE)</f>
        <v>0.14805315457306251</v>
      </c>
      <c r="E49" s="971">
        <f>VLOOKUP($B$7&amp;"."&amp;E$8&amp;"."&amp;$A49,EmissionRates!$A$1:$Y$8450,$D$45,FALSE)</f>
        <v>6.6940790466825661E-2</v>
      </c>
      <c r="F49" s="972">
        <f t="shared" si="45"/>
        <v>-0.15907206498544879</v>
      </c>
      <c r="G49" s="972">
        <f t="shared" si="45"/>
        <v>-7.6307713201665961E-2</v>
      </c>
      <c r="H49" s="994">
        <v>0</v>
      </c>
      <c r="I49" s="973">
        <f t="shared" si="46"/>
        <v>0.17605926549520634</v>
      </c>
      <c r="J49" s="973">
        <f t="shared" si="47"/>
        <v>0.14805315457306251</v>
      </c>
      <c r="K49" s="973">
        <f t="shared" si="47"/>
        <v>0.13675555691529934</v>
      </c>
      <c r="L49" s="973">
        <f t="shared" si="47"/>
        <v>0.12632005309947256</v>
      </c>
      <c r="M49" s="973">
        <f t="shared" si="47"/>
        <v>0.11668085871593879</v>
      </c>
      <c r="N49" s="973">
        <f t="shared" si="47"/>
        <v>0.10777720921291883</v>
      </c>
      <c r="O49" s="973">
        <f t="shared" si="47"/>
        <v>9.9552976842623472E-2</v>
      </c>
      <c r="P49" s="973">
        <f t="shared" si="47"/>
        <v>9.1956316837344468E-2</v>
      </c>
      <c r="Q49" s="973">
        <f t="shared" si="47"/>
        <v>8.4939340585038853E-2</v>
      </c>
      <c r="R49" s="973">
        <f t="shared" si="47"/>
        <v>7.8457813744137087E-2</v>
      </c>
      <c r="S49" s="973">
        <f t="shared" si="47"/>
        <v>7.2470877394519753E-2</v>
      </c>
      <c r="T49" s="973">
        <f t="shared" si="47"/>
        <v>6.6940790466825648E-2</v>
      </c>
      <c r="U49" s="973">
        <f t="shared" si="47"/>
        <v>6.6940790466825648E-2</v>
      </c>
      <c r="V49" s="973">
        <f t="shared" si="47"/>
        <v>6.6940790466825648E-2</v>
      </c>
      <c r="W49" s="973">
        <f t="shared" si="47"/>
        <v>6.6940790466825648E-2</v>
      </c>
      <c r="X49" s="973">
        <f t="shared" si="47"/>
        <v>6.6940790466825648E-2</v>
      </c>
      <c r="Y49" s="973">
        <f t="shared" si="47"/>
        <v>6.6940790466825648E-2</v>
      </c>
      <c r="Z49" s="973">
        <f t="shared" si="47"/>
        <v>6.6940790466825648E-2</v>
      </c>
      <c r="AA49" s="973">
        <f t="shared" si="47"/>
        <v>6.6940790466825648E-2</v>
      </c>
      <c r="AB49" s="973">
        <f t="shared" si="47"/>
        <v>6.6940790466825648E-2</v>
      </c>
      <c r="AC49" s="973">
        <f t="shared" si="47"/>
        <v>6.6940790466825648E-2</v>
      </c>
      <c r="AD49" s="973">
        <f t="shared" si="47"/>
        <v>6.6940790466825648E-2</v>
      </c>
      <c r="AE49" s="973">
        <f t="shared" si="47"/>
        <v>6.6940790466825648E-2</v>
      </c>
      <c r="AF49" s="973">
        <f t="shared" si="47"/>
        <v>6.6940790466825648E-2</v>
      </c>
      <c r="AG49" s="973">
        <f t="shared" si="47"/>
        <v>6.6940790466825648E-2</v>
      </c>
      <c r="AH49" s="973">
        <f t="shared" si="47"/>
        <v>6.6940790466825648E-2</v>
      </c>
      <c r="AI49" s="973">
        <f t="shared" si="47"/>
        <v>6.6940790466825648E-2</v>
      </c>
      <c r="AJ49" s="973">
        <f t="shared" si="47"/>
        <v>6.6940790466825648E-2</v>
      </c>
      <c r="AK49" s="973">
        <f t="shared" si="47"/>
        <v>6.6940790466825648E-2</v>
      </c>
      <c r="AL49" s="973">
        <f t="shared" si="47"/>
        <v>6.6940790466825648E-2</v>
      </c>
      <c r="AM49" s="973">
        <f t="shared" si="47"/>
        <v>6.6940790466825648E-2</v>
      </c>
      <c r="AN49" s="973">
        <f t="shared" si="47"/>
        <v>6.6940790466825648E-2</v>
      </c>
      <c r="AO49" s="973">
        <f t="shared" si="47"/>
        <v>6.6940790466825648E-2</v>
      </c>
      <c r="AP49" s="973" t="e">
        <f t="shared" ref="AP49:BJ49" si="50">AO49*(1+IF(AP$1&lt;=$D$8,$F49,IF(AP$1&lt;=$E$8,$G49,$H49)))</f>
        <v>#REF!</v>
      </c>
      <c r="AQ49" s="973" t="e">
        <f t="shared" si="50"/>
        <v>#REF!</v>
      </c>
      <c r="AR49" s="973" t="e">
        <f t="shared" si="50"/>
        <v>#REF!</v>
      </c>
      <c r="AS49" s="973" t="e">
        <f t="shared" si="50"/>
        <v>#REF!</v>
      </c>
      <c r="AT49" s="973" t="e">
        <f t="shared" si="50"/>
        <v>#REF!</v>
      </c>
      <c r="AU49" s="973" t="e">
        <f t="shared" si="50"/>
        <v>#REF!</v>
      </c>
      <c r="AV49" s="973" t="e">
        <f t="shared" si="50"/>
        <v>#REF!</v>
      </c>
      <c r="AW49" s="973" t="e">
        <f t="shared" si="50"/>
        <v>#REF!</v>
      </c>
      <c r="AX49" s="973" t="e">
        <f t="shared" si="50"/>
        <v>#REF!</v>
      </c>
      <c r="AY49" s="973" t="e">
        <f t="shared" si="50"/>
        <v>#REF!</v>
      </c>
      <c r="AZ49" s="973" t="e">
        <f t="shared" si="50"/>
        <v>#REF!</v>
      </c>
      <c r="BA49" s="973" t="e">
        <f t="shared" si="50"/>
        <v>#REF!</v>
      </c>
      <c r="BB49" s="973" t="e">
        <f t="shared" si="50"/>
        <v>#REF!</v>
      </c>
      <c r="BC49" s="973" t="e">
        <f t="shared" si="50"/>
        <v>#REF!</v>
      </c>
      <c r="BD49" s="973" t="e">
        <f t="shared" si="50"/>
        <v>#REF!</v>
      </c>
      <c r="BE49" s="973" t="e">
        <f t="shared" si="50"/>
        <v>#REF!</v>
      </c>
      <c r="BF49" s="973" t="e">
        <f t="shared" si="50"/>
        <v>#REF!</v>
      </c>
      <c r="BG49" s="973" t="e">
        <f t="shared" si="50"/>
        <v>#REF!</v>
      </c>
      <c r="BH49" s="973" t="e">
        <f t="shared" si="50"/>
        <v>#REF!</v>
      </c>
      <c r="BI49" s="973" t="e">
        <f t="shared" si="50"/>
        <v>#REF!</v>
      </c>
      <c r="BJ49" s="973" t="e">
        <f t="shared" si="50"/>
        <v>#REF!</v>
      </c>
    </row>
    <row r="50" spans="1:62" x14ac:dyDescent="0.3">
      <c r="A50" s="969">
        <v>4</v>
      </c>
      <c r="B50" s="970" t="s">
        <v>9330</v>
      </c>
      <c r="C50" s="971">
        <f>VLOOKUP($B$7&amp;"."&amp;C$8&amp;"."&amp;$A50,EmissionRates!$A$1:$Y$8450,$D$45,FALSE)</f>
        <v>0.43569851672449023</v>
      </c>
      <c r="D50" s="971">
        <f>VLOOKUP($B$7&amp;"."&amp;D$8&amp;"."&amp;$A50,EmissionRates!$A$1:$Y$8450,$D$45,FALSE)</f>
        <v>0.1081155145805795</v>
      </c>
      <c r="E50" s="971">
        <f>VLOOKUP($B$7&amp;"."&amp;E$8&amp;"."&amp;$A50,EmissionRates!$A$1:$Y$8450,$D$45,FALSE)</f>
        <v>4.8443867662892097E-2</v>
      </c>
      <c r="F50" s="972">
        <f t="shared" si="45"/>
        <v>-0.15988692803628246</v>
      </c>
      <c r="G50" s="972">
        <f t="shared" si="45"/>
        <v>-7.7141580135884791E-2</v>
      </c>
      <c r="H50" s="994">
        <v>0</v>
      </c>
      <c r="I50" s="973">
        <f t="shared" si="46"/>
        <v>0.12869162281675436</v>
      </c>
      <c r="J50" s="973">
        <f t="shared" si="47"/>
        <v>0.10811551458057955</v>
      </c>
      <c r="K50" s="973">
        <f t="shared" si="47"/>
        <v>9.9775312948629361E-2</v>
      </c>
      <c r="L50" s="973">
        <f t="shared" si="47"/>
        <v>9.2078487649219679E-2</v>
      </c>
      <c r="M50" s="973">
        <f t="shared" si="47"/>
        <v>8.4975407615436316E-2</v>
      </c>
      <c r="N50" s="973">
        <f t="shared" si="47"/>
        <v>7.8420270399290656E-2</v>
      </c>
      <c r="O50" s="973">
        <f t="shared" si="47"/>
        <v>7.2370806826006023E-2</v>
      </c>
      <c r="P50" s="973">
        <f t="shared" si="47"/>
        <v>6.6788008431739043E-2</v>
      </c>
      <c r="Q50" s="973">
        <f t="shared" si="47"/>
        <v>6.1635875927185897E-2</v>
      </c>
      <c r="R50" s="973">
        <f t="shared" si="47"/>
        <v>5.6881187065103436E-2</v>
      </c>
      <c r="S50" s="973">
        <f t="shared" si="47"/>
        <v>5.2493282414896508E-2</v>
      </c>
      <c r="T50" s="973">
        <f t="shared" si="47"/>
        <v>4.8443867662892139E-2</v>
      </c>
      <c r="U50" s="973">
        <f t="shared" si="47"/>
        <v>4.8443867662892139E-2</v>
      </c>
      <c r="V50" s="973">
        <f t="shared" si="47"/>
        <v>4.8443867662892139E-2</v>
      </c>
      <c r="W50" s="973">
        <f t="shared" si="47"/>
        <v>4.8443867662892139E-2</v>
      </c>
      <c r="X50" s="973">
        <f t="shared" si="47"/>
        <v>4.8443867662892139E-2</v>
      </c>
      <c r="Y50" s="973">
        <f t="shared" si="47"/>
        <v>4.8443867662892139E-2</v>
      </c>
      <c r="Z50" s="973">
        <f t="shared" si="47"/>
        <v>4.8443867662892139E-2</v>
      </c>
      <c r="AA50" s="973">
        <f t="shared" si="47"/>
        <v>4.8443867662892139E-2</v>
      </c>
      <c r="AB50" s="973">
        <f t="shared" si="47"/>
        <v>4.8443867662892139E-2</v>
      </c>
      <c r="AC50" s="973">
        <f t="shared" si="47"/>
        <v>4.8443867662892139E-2</v>
      </c>
      <c r="AD50" s="973">
        <f t="shared" si="47"/>
        <v>4.8443867662892139E-2</v>
      </c>
      <c r="AE50" s="973">
        <f t="shared" si="47"/>
        <v>4.8443867662892139E-2</v>
      </c>
      <c r="AF50" s="973">
        <f t="shared" si="47"/>
        <v>4.8443867662892139E-2</v>
      </c>
      <c r="AG50" s="973">
        <f t="shared" si="47"/>
        <v>4.8443867662892139E-2</v>
      </c>
      <c r="AH50" s="973">
        <f t="shared" si="47"/>
        <v>4.8443867662892139E-2</v>
      </c>
      <c r="AI50" s="973">
        <f t="shared" si="47"/>
        <v>4.8443867662892139E-2</v>
      </c>
      <c r="AJ50" s="973">
        <f t="shared" si="47"/>
        <v>4.8443867662892139E-2</v>
      </c>
      <c r="AK50" s="973">
        <f t="shared" si="47"/>
        <v>4.8443867662892139E-2</v>
      </c>
      <c r="AL50" s="973">
        <f t="shared" si="47"/>
        <v>4.8443867662892139E-2</v>
      </c>
      <c r="AM50" s="973">
        <f t="shared" si="47"/>
        <v>4.8443867662892139E-2</v>
      </c>
      <c r="AN50" s="973">
        <f t="shared" si="47"/>
        <v>4.8443867662892139E-2</v>
      </c>
      <c r="AO50" s="973">
        <f t="shared" si="47"/>
        <v>4.8443867662892139E-2</v>
      </c>
      <c r="AP50" s="973" t="e">
        <f t="shared" ref="AP50:BJ50" si="51">AO50*(1+IF(AP$1&lt;=$D$8,$F50,IF(AP$1&lt;=$E$8,$G50,$H50)))</f>
        <v>#REF!</v>
      </c>
      <c r="AQ50" s="973" t="e">
        <f t="shared" si="51"/>
        <v>#REF!</v>
      </c>
      <c r="AR50" s="973" t="e">
        <f t="shared" si="51"/>
        <v>#REF!</v>
      </c>
      <c r="AS50" s="973" t="e">
        <f t="shared" si="51"/>
        <v>#REF!</v>
      </c>
      <c r="AT50" s="973" t="e">
        <f t="shared" si="51"/>
        <v>#REF!</v>
      </c>
      <c r="AU50" s="973" t="e">
        <f t="shared" si="51"/>
        <v>#REF!</v>
      </c>
      <c r="AV50" s="973" t="e">
        <f t="shared" si="51"/>
        <v>#REF!</v>
      </c>
      <c r="AW50" s="973" t="e">
        <f t="shared" si="51"/>
        <v>#REF!</v>
      </c>
      <c r="AX50" s="973" t="e">
        <f t="shared" si="51"/>
        <v>#REF!</v>
      </c>
      <c r="AY50" s="973" t="e">
        <f t="shared" si="51"/>
        <v>#REF!</v>
      </c>
      <c r="AZ50" s="973" t="e">
        <f t="shared" si="51"/>
        <v>#REF!</v>
      </c>
      <c r="BA50" s="973" t="e">
        <f t="shared" si="51"/>
        <v>#REF!</v>
      </c>
      <c r="BB50" s="973" t="e">
        <f t="shared" si="51"/>
        <v>#REF!</v>
      </c>
      <c r="BC50" s="973" t="e">
        <f t="shared" si="51"/>
        <v>#REF!</v>
      </c>
      <c r="BD50" s="973" t="e">
        <f t="shared" si="51"/>
        <v>#REF!</v>
      </c>
      <c r="BE50" s="973" t="e">
        <f t="shared" si="51"/>
        <v>#REF!</v>
      </c>
      <c r="BF50" s="973" t="e">
        <f t="shared" si="51"/>
        <v>#REF!</v>
      </c>
      <c r="BG50" s="973" t="e">
        <f t="shared" si="51"/>
        <v>#REF!</v>
      </c>
      <c r="BH50" s="973" t="e">
        <f t="shared" si="51"/>
        <v>#REF!</v>
      </c>
      <c r="BI50" s="973" t="e">
        <f t="shared" si="51"/>
        <v>#REF!</v>
      </c>
      <c r="BJ50" s="973" t="e">
        <f t="shared" si="51"/>
        <v>#REF!</v>
      </c>
    </row>
    <row r="51" spans="1:62" x14ac:dyDescent="0.3">
      <c r="A51" s="969">
        <v>5</v>
      </c>
      <c r="B51" s="970" t="s">
        <v>9331</v>
      </c>
      <c r="C51" s="971">
        <f>VLOOKUP($B$7&amp;"."&amp;C$8&amp;"."&amp;$A51,EmissionRates!$A$1:$Y$8450,$D$45,FALSE)</f>
        <v>0.35462030455649501</v>
      </c>
      <c r="D51" s="971">
        <f>VLOOKUP($B$7&amp;"."&amp;D$8&amp;"."&amp;$A51,EmissionRates!$A$1:$Y$8450,$D$45,FALSE)</f>
        <v>8.7383371135729207E-2</v>
      </c>
      <c r="E51" s="971">
        <f>VLOOKUP($B$7&amp;"."&amp;E$8&amp;"."&amp;$A51,EmissionRates!$A$1:$Y$8450,$D$45,FALSE)</f>
        <v>3.8868892616657477E-2</v>
      </c>
      <c r="F51" s="972">
        <f t="shared" si="45"/>
        <v>-0.16062090340581481</v>
      </c>
      <c r="G51" s="972">
        <f t="shared" si="45"/>
        <v>-7.781652160082686E-2</v>
      </c>
      <c r="H51" s="994">
        <v>0</v>
      </c>
      <c r="I51" s="973">
        <f t="shared" si="46"/>
        <v>0.10410477398149516</v>
      </c>
      <c r="J51" s="973">
        <f t="shared" si="47"/>
        <v>8.7383371135729249E-2</v>
      </c>
      <c r="K51" s="973">
        <f t="shared" si="47"/>
        <v>8.058350114819271E-2</v>
      </c>
      <c r="L51" s="973">
        <f t="shared" si="47"/>
        <v>7.4312773390424122E-2</v>
      </c>
      <c r="M51" s="973">
        <f t="shared" si="47"/>
        <v>6.8530011854670836E-2</v>
      </c>
      <c r="N51" s="973">
        <f t="shared" si="47"/>
        <v>6.3197244706876918E-2</v>
      </c>
      <c r="O51" s="973">
        <f t="shared" si="47"/>
        <v>5.8279454949031487E-2</v>
      </c>
      <c r="P51" s="973">
        <f t="shared" si="47"/>
        <v>5.3744350484105759E-2</v>
      </c>
      <c r="Q51" s="973">
        <f t="shared" si="47"/>
        <v>4.9562152073736931E-2</v>
      </c>
      <c r="R51" s="973">
        <f t="shared" si="47"/>
        <v>4.5705397796307515E-2</v>
      </c>
      <c r="S51" s="973">
        <f t="shared" si="47"/>
        <v>4.2148762721416766E-2</v>
      </c>
      <c r="T51" s="973">
        <f t="shared" si="47"/>
        <v>3.8868892616657512E-2</v>
      </c>
      <c r="U51" s="973">
        <f t="shared" si="47"/>
        <v>3.8868892616657512E-2</v>
      </c>
      <c r="V51" s="973">
        <f t="shared" si="47"/>
        <v>3.8868892616657512E-2</v>
      </c>
      <c r="W51" s="973">
        <f t="shared" si="47"/>
        <v>3.8868892616657512E-2</v>
      </c>
      <c r="X51" s="973">
        <f t="shared" si="47"/>
        <v>3.8868892616657512E-2</v>
      </c>
      <c r="Y51" s="973">
        <f t="shared" si="47"/>
        <v>3.8868892616657512E-2</v>
      </c>
      <c r="Z51" s="973">
        <f t="shared" si="47"/>
        <v>3.8868892616657512E-2</v>
      </c>
      <c r="AA51" s="973">
        <f t="shared" si="47"/>
        <v>3.8868892616657512E-2</v>
      </c>
      <c r="AB51" s="973">
        <f t="shared" si="47"/>
        <v>3.8868892616657512E-2</v>
      </c>
      <c r="AC51" s="973">
        <f t="shared" si="47"/>
        <v>3.8868892616657512E-2</v>
      </c>
      <c r="AD51" s="973">
        <f t="shared" si="47"/>
        <v>3.8868892616657512E-2</v>
      </c>
      <c r="AE51" s="973">
        <f t="shared" si="47"/>
        <v>3.8868892616657512E-2</v>
      </c>
      <c r="AF51" s="973">
        <f t="shared" si="47"/>
        <v>3.8868892616657512E-2</v>
      </c>
      <c r="AG51" s="973">
        <f t="shared" si="47"/>
        <v>3.8868892616657512E-2</v>
      </c>
      <c r="AH51" s="973">
        <f t="shared" si="47"/>
        <v>3.8868892616657512E-2</v>
      </c>
      <c r="AI51" s="973">
        <f t="shared" si="47"/>
        <v>3.8868892616657512E-2</v>
      </c>
      <c r="AJ51" s="973">
        <f t="shared" si="47"/>
        <v>3.8868892616657512E-2</v>
      </c>
      <c r="AK51" s="973">
        <f t="shared" si="47"/>
        <v>3.8868892616657512E-2</v>
      </c>
      <c r="AL51" s="973">
        <f t="shared" si="47"/>
        <v>3.8868892616657512E-2</v>
      </c>
      <c r="AM51" s="973">
        <f t="shared" si="47"/>
        <v>3.8868892616657512E-2</v>
      </c>
      <c r="AN51" s="973">
        <f t="shared" si="47"/>
        <v>3.8868892616657512E-2</v>
      </c>
      <c r="AO51" s="973">
        <f t="shared" si="47"/>
        <v>3.8868892616657512E-2</v>
      </c>
      <c r="AP51" s="973" t="e">
        <f t="shared" ref="AP51:BJ51" si="52">AO51*(1+IF(AP$1&lt;=$D$8,$F51,IF(AP$1&lt;=$E$8,$G51,$H51)))</f>
        <v>#REF!</v>
      </c>
      <c r="AQ51" s="973" t="e">
        <f t="shared" si="52"/>
        <v>#REF!</v>
      </c>
      <c r="AR51" s="973" t="e">
        <f t="shared" si="52"/>
        <v>#REF!</v>
      </c>
      <c r="AS51" s="973" t="e">
        <f t="shared" si="52"/>
        <v>#REF!</v>
      </c>
      <c r="AT51" s="973" t="e">
        <f t="shared" si="52"/>
        <v>#REF!</v>
      </c>
      <c r="AU51" s="973" t="e">
        <f t="shared" si="52"/>
        <v>#REF!</v>
      </c>
      <c r="AV51" s="973" t="e">
        <f t="shared" si="52"/>
        <v>#REF!</v>
      </c>
      <c r="AW51" s="973" t="e">
        <f t="shared" si="52"/>
        <v>#REF!</v>
      </c>
      <c r="AX51" s="973" t="e">
        <f t="shared" si="52"/>
        <v>#REF!</v>
      </c>
      <c r="AY51" s="973" t="e">
        <f t="shared" si="52"/>
        <v>#REF!</v>
      </c>
      <c r="AZ51" s="973" t="e">
        <f t="shared" si="52"/>
        <v>#REF!</v>
      </c>
      <c r="BA51" s="973" t="e">
        <f t="shared" si="52"/>
        <v>#REF!</v>
      </c>
      <c r="BB51" s="973" t="e">
        <f t="shared" si="52"/>
        <v>#REF!</v>
      </c>
      <c r="BC51" s="973" t="e">
        <f t="shared" si="52"/>
        <v>#REF!</v>
      </c>
      <c r="BD51" s="973" t="e">
        <f t="shared" si="52"/>
        <v>#REF!</v>
      </c>
      <c r="BE51" s="973" t="e">
        <f t="shared" si="52"/>
        <v>#REF!</v>
      </c>
      <c r="BF51" s="973" t="e">
        <f t="shared" si="52"/>
        <v>#REF!</v>
      </c>
      <c r="BG51" s="973" t="e">
        <f t="shared" si="52"/>
        <v>#REF!</v>
      </c>
      <c r="BH51" s="973" t="e">
        <f t="shared" si="52"/>
        <v>#REF!</v>
      </c>
      <c r="BI51" s="973" t="e">
        <f t="shared" si="52"/>
        <v>#REF!</v>
      </c>
      <c r="BJ51" s="973" t="e">
        <f t="shared" si="52"/>
        <v>#REF!</v>
      </c>
    </row>
    <row r="52" spans="1:62" x14ac:dyDescent="0.3">
      <c r="A52" s="969">
        <v>6</v>
      </c>
      <c r="B52" s="970" t="s">
        <v>9332</v>
      </c>
      <c r="C52" s="971">
        <f>VLOOKUP($B$7&amp;"."&amp;C$8&amp;"."&amp;$A52,EmissionRates!$A$1:$Y$8450,$D$45,FALSE)</f>
        <v>0.30011516279773726</v>
      </c>
      <c r="D52" s="971">
        <f>VLOOKUP($B$7&amp;"."&amp;D$8&amp;"."&amp;$A52,EmissionRates!$A$1:$Y$8450,$D$45,FALSE)</f>
        <v>7.3407187066398608E-2</v>
      </c>
      <c r="E52" s="971">
        <f>VLOOKUP($B$7&amp;"."&amp;E$8&amp;"."&amp;$A52,EmissionRates!$A$1:$Y$8450,$D$45,FALSE)</f>
        <v>3.2466525191201329E-2</v>
      </c>
      <c r="F52" s="972">
        <f t="shared" si="45"/>
        <v>-0.16139715669676435</v>
      </c>
      <c r="G52" s="972">
        <f t="shared" si="45"/>
        <v>-7.8342157872869356E-2</v>
      </c>
      <c r="H52" s="994">
        <v>0</v>
      </c>
      <c r="I52" s="973">
        <f t="shared" si="46"/>
        <v>8.7535103956062815E-2</v>
      </c>
      <c r="J52" s="973">
        <f t="shared" ref="J52:AO56" si="53">I52*(1+IF(J$1&lt;=$D$8,$F52,IF(J$1&lt;=$E$8,$G52,$H52)))</f>
        <v>7.3407187066398594E-2</v>
      </c>
      <c r="K52" s="973">
        <f t="shared" si="53"/>
        <v>6.7656309628239542E-2</v>
      </c>
      <c r="L52" s="973">
        <f t="shared" si="53"/>
        <v>6.2355968338248267E-2</v>
      </c>
      <c r="M52" s="973">
        <f t="shared" si="53"/>
        <v>5.7470867222377577E-2</v>
      </c>
      <c r="N52" s="973">
        <f t="shared" si="53"/>
        <v>5.2968475469351357E-2</v>
      </c>
      <c r="O52" s="973">
        <f t="shared" si="53"/>
        <v>4.8818810801846226E-2</v>
      </c>
      <c r="P52" s="973">
        <f t="shared" si="53"/>
        <v>4.4994239818842249E-2</v>
      </c>
      <c r="Q52" s="973">
        <f t="shared" si="53"/>
        <v>4.1469293979584765E-2</v>
      </c>
      <c r="R52" s="973">
        <f t="shared" si="53"/>
        <v>3.8220500003759705E-2</v>
      </c>
      <c r="S52" s="973">
        <f t="shared" si="53"/>
        <v>3.5226223558485162E-2</v>
      </c>
      <c r="T52" s="973">
        <f t="shared" si="53"/>
        <v>3.2466525191201329E-2</v>
      </c>
      <c r="U52" s="973">
        <f t="shared" si="53"/>
        <v>3.2466525191201329E-2</v>
      </c>
      <c r="V52" s="973">
        <f t="shared" si="53"/>
        <v>3.2466525191201329E-2</v>
      </c>
      <c r="W52" s="973">
        <f t="shared" si="53"/>
        <v>3.2466525191201329E-2</v>
      </c>
      <c r="X52" s="973">
        <f t="shared" si="53"/>
        <v>3.2466525191201329E-2</v>
      </c>
      <c r="Y52" s="973">
        <f t="shared" si="53"/>
        <v>3.2466525191201329E-2</v>
      </c>
      <c r="Z52" s="973">
        <f t="shared" si="53"/>
        <v>3.2466525191201329E-2</v>
      </c>
      <c r="AA52" s="973">
        <f t="shared" si="53"/>
        <v>3.2466525191201329E-2</v>
      </c>
      <c r="AB52" s="973">
        <f t="shared" si="53"/>
        <v>3.2466525191201329E-2</v>
      </c>
      <c r="AC52" s="973">
        <f t="shared" si="53"/>
        <v>3.2466525191201329E-2</v>
      </c>
      <c r="AD52" s="973">
        <f t="shared" si="53"/>
        <v>3.2466525191201329E-2</v>
      </c>
      <c r="AE52" s="973">
        <f t="shared" si="53"/>
        <v>3.2466525191201329E-2</v>
      </c>
      <c r="AF52" s="973">
        <f t="shared" si="53"/>
        <v>3.2466525191201329E-2</v>
      </c>
      <c r="AG52" s="973">
        <f t="shared" si="53"/>
        <v>3.2466525191201329E-2</v>
      </c>
      <c r="AH52" s="973">
        <f t="shared" si="53"/>
        <v>3.2466525191201329E-2</v>
      </c>
      <c r="AI52" s="973">
        <f t="shared" si="53"/>
        <v>3.2466525191201329E-2</v>
      </c>
      <c r="AJ52" s="973">
        <f t="shared" si="53"/>
        <v>3.2466525191201329E-2</v>
      </c>
      <c r="AK52" s="973">
        <f t="shared" si="53"/>
        <v>3.2466525191201329E-2</v>
      </c>
      <c r="AL52" s="973">
        <f t="shared" si="53"/>
        <v>3.2466525191201329E-2</v>
      </c>
      <c r="AM52" s="973">
        <f t="shared" si="53"/>
        <v>3.2466525191201329E-2</v>
      </c>
      <c r="AN52" s="973">
        <f t="shared" si="53"/>
        <v>3.2466525191201329E-2</v>
      </c>
      <c r="AO52" s="973">
        <f t="shared" si="53"/>
        <v>3.2466525191201329E-2</v>
      </c>
      <c r="AP52" s="973" t="e">
        <f t="shared" ref="AP52:BJ52" si="54">AO52*(1+IF(AP$1&lt;=$D$8,$F52,IF(AP$1&lt;=$E$8,$G52,$H52)))</f>
        <v>#REF!</v>
      </c>
      <c r="AQ52" s="973" t="e">
        <f t="shared" si="54"/>
        <v>#REF!</v>
      </c>
      <c r="AR52" s="973" t="e">
        <f t="shared" si="54"/>
        <v>#REF!</v>
      </c>
      <c r="AS52" s="973" t="e">
        <f t="shared" si="54"/>
        <v>#REF!</v>
      </c>
      <c r="AT52" s="973" t="e">
        <f t="shared" si="54"/>
        <v>#REF!</v>
      </c>
      <c r="AU52" s="973" t="e">
        <f t="shared" si="54"/>
        <v>#REF!</v>
      </c>
      <c r="AV52" s="973" t="e">
        <f t="shared" si="54"/>
        <v>#REF!</v>
      </c>
      <c r="AW52" s="973" t="e">
        <f t="shared" si="54"/>
        <v>#REF!</v>
      </c>
      <c r="AX52" s="973" t="e">
        <f t="shared" si="54"/>
        <v>#REF!</v>
      </c>
      <c r="AY52" s="973" t="e">
        <f t="shared" si="54"/>
        <v>#REF!</v>
      </c>
      <c r="AZ52" s="973" t="e">
        <f t="shared" si="54"/>
        <v>#REF!</v>
      </c>
      <c r="BA52" s="973" t="e">
        <f t="shared" si="54"/>
        <v>#REF!</v>
      </c>
      <c r="BB52" s="973" t="e">
        <f t="shared" si="54"/>
        <v>#REF!</v>
      </c>
      <c r="BC52" s="973" t="e">
        <f t="shared" si="54"/>
        <v>#REF!</v>
      </c>
      <c r="BD52" s="973" t="e">
        <f t="shared" si="54"/>
        <v>#REF!</v>
      </c>
      <c r="BE52" s="973" t="e">
        <f t="shared" si="54"/>
        <v>#REF!</v>
      </c>
      <c r="BF52" s="973" t="e">
        <f t="shared" si="54"/>
        <v>#REF!</v>
      </c>
      <c r="BG52" s="973" t="e">
        <f t="shared" si="54"/>
        <v>#REF!</v>
      </c>
      <c r="BH52" s="973" t="e">
        <f t="shared" si="54"/>
        <v>#REF!</v>
      </c>
      <c r="BI52" s="973" t="e">
        <f t="shared" si="54"/>
        <v>#REF!</v>
      </c>
      <c r="BJ52" s="973" t="e">
        <f t="shared" si="54"/>
        <v>#REF!</v>
      </c>
    </row>
    <row r="53" spans="1:62" x14ac:dyDescent="0.3">
      <c r="A53" s="969">
        <v>7</v>
      </c>
      <c r="B53" s="970" t="s">
        <v>9333</v>
      </c>
      <c r="C53" s="971">
        <f>VLOOKUP($B$7&amp;"."&amp;C$8&amp;"."&amp;$A53,EmissionRates!$A$1:$Y$8450,$D$45,FALSE)</f>
        <v>0.25976431847235826</v>
      </c>
      <c r="D53" s="971">
        <f>VLOOKUP($B$7&amp;"."&amp;D$8&amp;"."&amp;$A53,EmissionRates!$A$1:$Y$8450,$D$45,FALSE)</f>
        <v>6.3893651238989407E-2</v>
      </c>
      <c r="E53" s="971">
        <f>VLOOKUP($B$7&amp;"."&amp;E$8&amp;"."&amp;$A53,EmissionRates!$A$1:$Y$8450,$D$45,FALSE)</f>
        <v>2.8422189713675477E-2</v>
      </c>
      <c r="F53" s="972">
        <f t="shared" si="45"/>
        <v>-0.1608110118572823</v>
      </c>
      <c r="G53" s="972">
        <f t="shared" si="45"/>
        <v>-7.781090418363823E-2</v>
      </c>
      <c r="H53" s="994">
        <v>0</v>
      </c>
      <c r="I53" s="973">
        <f t="shared" si="46"/>
        <v>7.6137380425353368E-2</v>
      </c>
      <c r="J53" s="973">
        <f t="shared" si="53"/>
        <v>6.3893651238989449E-2</v>
      </c>
      <c r="K53" s="973">
        <f t="shared" si="53"/>
        <v>5.8922028464489642E-2</v>
      </c>
      <c r="L53" s="973">
        <f t="shared" si="53"/>
        <v>5.4337252153333633E-2</v>
      </c>
      <c r="M53" s="973">
        <f t="shared" si="53"/>
        <v>5.0109221432428401E-2</v>
      </c>
      <c r="N53" s="973">
        <f t="shared" si="53"/>
        <v>4.6210177604833001E-2</v>
      </c>
      <c r="O53" s="973">
        <f t="shared" si="53"/>
        <v>4.2614521902914433E-2</v>
      </c>
      <c r="P53" s="973">
        <f t="shared" si="53"/>
        <v>3.9298647422295205E-2</v>
      </c>
      <c r="Q53" s="973">
        <f t="shared" si="53"/>
        <v>3.6240784133172409E-2</v>
      </c>
      <c r="R53" s="973">
        <f t="shared" si="53"/>
        <v>3.3420855951446213E-2</v>
      </c>
      <c r="S53" s="973">
        <f t="shared" si="53"/>
        <v>3.0820348931273056E-2</v>
      </c>
      <c r="T53" s="973">
        <f t="shared" si="53"/>
        <v>2.842218971367547E-2</v>
      </c>
      <c r="U53" s="973">
        <f t="shared" si="53"/>
        <v>2.842218971367547E-2</v>
      </c>
      <c r="V53" s="973">
        <f t="shared" si="53"/>
        <v>2.842218971367547E-2</v>
      </c>
      <c r="W53" s="973">
        <f t="shared" si="53"/>
        <v>2.842218971367547E-2</v>
      </c>
      <c r="X53" s="973">
        <f t="shared" si="53"/>
        <v>2.842218971367547E-2</v>
      </c>
      <c r="Y53" s="973">
        <f t="shared" si="53"/>
        <v>2.842218971367547E-2</v>
      </c>
      <c r="Z53" s="973">
        <f t="shared" si="53"/>
        <v>2.842218971367547E-2</v>
      </c>
      <c r="AA53" s="973">
        <f t="shared" si="53"/>
        <v>2.842218971367547E-2</v>
      </c>
      <c r="AB53" s="973">
        <f t="shared" si="53"/>
        <v>2.842218971367547E-2</v>
      </c>
      <c r="AC53" s="973">
        <f t="shared" si="53"/>
        <v>2.842218971367547E-2</v>
      </c>
      <c r="AD53" s="973">
        <f t="shared" si="53"/>
        <v>2.842218971367547E-2</v>
      </c>
      <c r="AE53" s="973">
        <f t="shared" si="53"/>
        <v>2.842218971367547E-2</v>
      </c>
      <c r="AF53" s="973">
        <f t="shared" si="53"/>
        <v>2.842218971367547E-2</v>
      </c>
      <c r="AG53" s="973">
        <f t="shared" si="53"/>
        <v>2.842218971367547E-2</v>
      </c>
      <c r="AH53" s="973">
        <f t="shared" si="53"/>
        <v>2.842218971367547E-2</v>
      </c>
      <c r="AI53" s="973">
        <f t="shared" si="53"/>
        <v>2.842218971367547E-2</v>
      </c>
      <c r="AJ53" s="973">
        <f t="shared" si="53"/>
        <v>2.842218971367547E-2</v>
      </c>
      <c r="AK53" s="973">
        <f t="shared" si="53"/>
        <v>2.842218971367547E-2</v>
      </c>
      <c r="AL53" s="973">
        <f t="shared" si="53"/>
        <v>2.842218971367547E-2</v>
      </c>
      <c r="AM53" s="973">
        <f t="shared" si="53"/>
        <v>2.842218971367547E-2</v>
      </c>
      <c r="AN53" s="973">
        <f t="shared" si="53"/>
        <v>2.842218971367547E-2</v>
      </c>
      <c r="AO53" s="973">
        <f t="shared" si="53"/>
        <v>2.842218971367547E-2</v>
      </c>
      <c r="AP53" s="973" t="e">
        <f t="shared" ref="AP53:BJ53" si="55">AO53*(1+IF(AP$1&lt;=$D$8,$F53,IF(AP$1&lt;=$E$8,$G53,$H53)))</f>
        <v>#REF!</v>
      </c>
      <c r="AQ53" s="973" t="e">
        <f t="shared" si="55"/>
        <v>#REF!</v>
      </c>
      <c r="AR53" s="973" t="e">
        <f t="shared" si="55"/>
        <v>#REF!</v>
      </c>
      <c r="AS53" s="973" t="e">
        <f t="shared" si="55"/>
        <v>#REF!</v>
      </c>
      <c r="AT53" s="973" t="e">
        <f t="shared" si="55"/>
        <v>#REF!</v>
      </c>
      <c r="AU53" s="973" t="e">
        <f t="shared" si="55"/>
        <v>#REF!</v>
      </c>
      <c r="AV53" s="973" t="e">
        <f t="shared" si="55"/>
        <v>#REF!</v>
      </c>
      <c r="AW53" s="973" t="e">
        <f t="shared" si="55"/>
        <v>#REF!</v>
      </c>
      <c r="AX53" s="973" t="e">
        <f t="shared" si="55"/>
        <v>#REF!</v>
      </c>
      <c r="AY53" s="973" t="e">
        <f t="shared" si="55"/>
        <v>#REF!</v>
      </c>
      <c r="AZ53" s="973" t="e">
        <f t="shared" si="55"/>
        <v>#REF!</v>
      </c>
      <c r="BA53" s="973" t="e">
        <f t="shared" si="55"/>
        <v>#REF!</v>
      </c>
      <c r="BB53" s="973" t="e">
        <f t="shared" si="55"/>
        <v>#REF!</v>
      </c>
      <c r="BC53" s="973" t="e">
        <f t="shared" si="55"/>
        <v>#REF!</v>
      </c>
      <c r="BD53" s="973" t="e">
        <f t="shared" si="55"/>
        <v>#REF!</v>
      </c>
      <c r="BE53" s="973" t="e">
        <f t="shared" si="55"/>
        <v>#REF!</v>
      </c>
      <c r="BF53" s="973" t="e">
        <f t="shared" si="55"/>
        <v>#REF!</v>
      </c>
      <c r="BG53" s="973" t="e">
        <f t="shared" si="55"/>
        <v>#REF!</v>
      </c>
      <c r="BH53" s="973" t="e">
        <f t="shared" si="55"/>
        <v>#REF!</v>
      </c>
      <c r="BI53" s="973" t="e">
        <f t="shared" si="55"/>
        <v>#REF!</v>
      </c>
      <c r="BJ53" s="973" t="e">
        <f t="shared" si="55"/>
        <v>#REF!</v>
      </c>
    </row>
    <row r="54" spans="1:62" x14ac:dyDescent="0.3">
      <c r="A54" s="969">
        <v>8</v>
      </c>
      <c r="B54" s="970" t="s">
        <v>9334</v>
      </c>
      <c r="C54" s="971">
        <f>VLOOKUP($B$7&amp;"."&amp;C$8&amp;"."&amp;$A54,EmissionRates!$A$1:$Y$8450,$D$45,FALSE)</f>
        <v>0.2326998098027005</v>
      </c>
      <c r="D54" s="971">
        <f>VLOOKUP($B$7&amp;"."&amp;D$8&amp;"."&amp;$A54,EmissionRates!$A$1:$Y$8450,$D$45,FALSE)</f>
        <v>5.7496425347229249E-2</v>
      </c>
      <c r="E54" s="971">
        <f>VLOOKUP($B$7&amp;"."&amp;E$8&amp;"."&amp;$A54,EmissionRates!$A$1:$Y$8450,$D$45,FALSE)</f>
        <v>2.5661506376233423E-2</v>
      </c>
      <c r="F54" s="972">
        <f t="shared" si="45"/>
        <v>-0.16033586750443607</v>
      </c>
      <c r="G54" s="972">
        <f t="shared" si="45"/>
        <v>-7.7504767894458704E-2</v>
      </c>
      <c r="H54" s="994">
        <v>0</v>
      </c>
      <c r="I54" s="973">
        <f t="shared" si="46"/>
        <v>6.8475504814459881E-2</v>
      </c>
      <c r="J54" s="973">
        <f t="shared" si="53"/>
        <v>5.749642534722927E-2</v>
      </c>
      <c r="K54" s="973">
        <f t="shared" si="53"/>
        <v>5.3040178245931192E-2</v>
      </c>
      <c r="L54" s="973">
        <f t="shared" si="53"/>
        <v>4.8929311541899577E-2</v>
      </c>
      <c r="M54" s="973">
        <f t="shared" si="53"/>
        <v>4.5137056607608993E-2</v>
      </c>
      <c r="N54" s="973">
        <f t="shared" si="53"/>
        <v>4.1638719511797213E-2</v>
      </c>
      <c r="O54" s="973">
        <f t="shared" si="53"/>
        <v>3.8411520220612901E-2</v>
      </c>
      <c r="P54" s="973">
        <f t="shared" si="53"/>
        <v>3.5434444261440989E-2</v>
      </c>
      <c r="Q54" s="973">
        <f t="shared" si="53"/>
        <v>3.2688105883488874E-2</v>
      </c>
      <c r="R54" s="973">
        <f t="shared" si="53"/>
        <v>3.0154621824079578E-2</v>
      </c>
      <c r="S54" s="973">
        <f t="shared" si="53"/>
        <v>2.7817494858659111E-2</v>
      </c>
      <c r="T54" s="973">
        <f t="shared" si="53"/>
        <v>2.5661506376233437E-2</v>
      </c>
      <c r="U54" s="973">
        <f t="shared" si="53"/>
        <v>2.5661506376233437E-2</v>
      </c>
      <c r="V54" s="973">
        <f t="shared" si="53"/>
        <v>2.5661506376233437E-2</v>
      </c>
      <c r="W54" s="973">
        <f t="shared" si="53"/>
        <v>2.5661506376233437E-2</v>
      </c>
      <c r="X54" s="973">
        <f t="shared" si="53"/>
        <v>2.5661506376233437E-2</v>
      </c>
      <c r="Y54" s="973">
        <f t="shared" si="53"/>
        <v>2.5661506376233437E-2</v>
      </c>
      <c r="Z54" s="973">
        <f t="shared" si="53"/>
        <v>2.5661506376233437E-2</v>
      </c>
      <c r="AA54" s="973">
        <f t="shared" si="53"/>
        <v>2.5661506376233437E-2</v>
      </c>
      <c r="AB54" s="973">
        <f t="shared" si="53"/>
        <v>2.5661506376233437E-2</v>
      </c>
      <c r="AC54" s="973">
        <f t="shared" si="53"/>
        <v>2.5661506376233437E-2</v>
      </c>
      <c r="AD54" s="973">
        <f t="shared" si="53"/>
        <v>2.5661506376233437E-2</v>
      </c>
      <c r="AE54" s="973">
        <f t="shared" si="53"/>
        <v>2.5661506376233437E-2</v>
      </c>
      <c r="AF54" s="973">
        <f t="shared" si="53"/>
        <v>2.5661506376233437E-2</v>
      </c>
      <c r="AG54" s="973">
        <f t="shared" si="53"/>
        <v>2.5661506376233437E-2</v>
      </c>
      <c r="AH54" s="973">
        <f t="shared" si="53"/>
        <v>2.5661506376233437E-2</v>
      </c>
      <c r="AI54" s="973">
        <f t="shared" si="53"/>
        <v>2.5661506376233437E-2</v>
      </c>
      <c r="AJ54" s="973">
        <f t="shared" si="53"/>
        <v>2.5661506376233437E-2</v>
      </c>
      <c r="AK54" s="973">
        <f t="shared" si="53"/>
        <v>2.5661506376233437E-2</v>
      </c>
      <c r="AL54" s="973">
        <f t="shared" si="53"/>
        <v>2.5661506376233437E-2</v>
      </c>
      <c r="AM54" s="973">
        <f t="shared" si="53"/>
        <v>2.5661506376233437E-2</v>
      </c>
      <c r="AN54" s="973">
        <f t="shared" si="53"/>
        <v>2.5661506376233437E-2</v>
      </c>
      <c r="AO54" s="973">
        <f t="shared" si="53"/>
        <v>2.5661506376233437E-2</v>
      </c>
      <c r="AP54" s="973" t="e">
        <f t="shared" ref="AP54:BJ54" si="56">AO54*(1+IF(AP$1&lt;=$D$8,$F54,IF(AP$1&lt;=$E$8,$G54,$H54)))</f>
        <v>#REF!</v>
      </c>
      <c r="AQ54" s="973" t="e">
        <f t="shared" si="56"/>
        <v>#REF!</v>
      </c>
      <c r="AR54" s="973" t="e">
        <f t="shared" si="56"/>
        <v>#REF!</v>
      </c>
      <c r="AS54" s="973" t="e">
        <f t="shared" si="56"/>
        <v>#REF!</v>
      </c>
      <c r="AT54" s="973" t="e">
        <f t="shared" si="56"/>
        <v>#REF!</v>
      </c>
      <c r="AU54" s="973" t="e">
        <f t="shared" si="56"/>
        <v>#REF!</v>
      </c>
      <c r="AV54" s="973" t="e">
        <f t="shared" si="56"/>
        <v>#REF!</v>
      </c>
      <c r="AW54" s="973" t="e">
        <f t="shared" si="56"/>
        <v>#REF!</v>
      </c>
      <c r="AX54" s="973" t="e">
        <f t="shared" si="56"/>
        <v>#REF!</v>
      </c>
      <c r="AY54" s="973" t="e">
        <f t="shared" si="56"/>
        <v>#REF!</v>
      </c>
      <c r="AZ54" s="973" t="e">
        <f t="shared" si="56"/>
        <v>#REF!</v>
      </c>
      <c r="BA54" s="973" t="e">
        <f t="shared" si="56"/>
        <v>#REF!</v>
      </c>
      <c r="BB54" s="973" t="e">
        <f t="shared" si="56"/>
        <v>#REF!</v>
      </c>
      <c r="BC54" s="973" t="e">
        <f t="shared" si="56"/>
        <v>#REF!</v>
      </c>
      <c r="BD54" s="973" t="e">
        <f t="shared" si="56"/>
        <v>#REF!</v>
      </c>
      <c r="BE54" s="973" t="e">
        <f t="shared" si="56"/>
        <v>#REF!</v>
      </c>
      <c r="BF54" s="973" t="e">
        <f t="shared" si="56"/>
        <v>#REF!</v>
      </c>
      <c r="BG54" s="973" t="e">
        <f t="shared" si="56"/>
        <v>#REF!</v>
      </c>
      <c r="BH54" s="973" t="e">
        <f t="shared" si="56"/>
        <v>#REF!</v>
      </c>
      <c r="BI54" s="973" t="e">
        <f t="shared" si="56"/>
        <v>#REF!</v>
      </c>
      <c r="BJ54" s="973" t="e">
        <f t="shared" si="56"/>
        <v>#REF!</v>
      </c>
    </row>
    <row r="55" spans="1:62" x14ac:dyDescent="0.3">
      <c r="A55" s="969">
        <v>9</v>
      </c>
      <c r="B55" s="970" t="s">
        <v>9335</v>
      </c>
      <c r="C55" s="971">
        <f>VLOOKUP($B$7&amp;"."&amp;C$8&amp;"."&amp;$A55,EmissionRates!$A$1:$Y$8450,$D$45,FALSE)</f>
        <v>0.21286048032986052</v>
      </c>
      <c r="D55" s="971">
        <f>VLOOKUP($B$7&amp;"."&amp;D$8&amp;"."&amp;$A55,EmissionRates!$A$1:$Y$8450,$D$45,FALSE)</f>
        <v>5.2791241607186096E-2</v>
      </c>
      <c r="E55" s="971">
        <f>VLOOKUP($B$7&amp;"."&amp;E$8&amp;"."&amp;$A55,EmissionRates!$A$1:$Y$8450,$D$45,FALSE)</f>
        <v>2.3616293061498501E-2</v>
      </c>
      <c r="F55" s="972">
        <f t="shared" si="45"/>
        <v>-0.15994377415725347</v>
      </c>
      <c r="G55" s="972">
        <f t="shared" si="45"/>
        <v>-7.7290514275692002E-2</v>
      </c>
      <c r="H55" s="994">
        <v>0</v>
      </c>
      <c r="I55" s="973">
        <f t="shared" si="46"/>
        <v>6.2842509802514462E-2</v>
      </c>
      <c r="J55" s="973">
        <f t="shared" si="53"/>
        <v>5.2791241607186103E-2</v>
      </c>
      <c r="K55" s="973">
        <f t="shared" si="53"/>
        <v>4.8710979394114381E-2</v>
      </c>
      <c r="L55" s="973">
        <f t="shared" si="53"/>
        <v>4.4946082745870648E-2</v>
      </c>
      <c r="M55" s="973">
        <f t="shared" si="53"/>
        <v>4.1472176895764497E-2</v>
      </c>
      <c r="N55" s="973">
        <f t="shared" si="53"/>
        <v>3.8266771015358386E-2</v>
      </c>
      <c r="O55" s="973">
        <f t="shared" si="53"/>
        <v>3.5309112603911189E-2</v>
      </c>
      <c r="P55" s="973">
        <f t="shared" si="53"/>
        <v>3.2580053132136577E-2</v>
      </c>
      <c r="Q55" s="973">
        <f t="shared" si="53"/>
        <v>3.0061924070424371E-2</v>
      </c>
      <c r="R55" s="973">
        <f t="shared" si="53"/>
        <v>2.7738422498904469E-2</v>
      </c>
      <c r="S55" s="973">
        <f t="shared" si="53"/>
        <v>2.5594505558767716E-2</v>
      </c>
      <c r="T55" s="973">
        <f t="shared" si="53"/>
        <v>2.3616293061498501E-2</v>
      </c>
      <c r="U55" s="973">
        <f t="shared" si="53"/>
        <v>2.3616293061498501E-2</v>
      </c>
      <c r="V55" s="973">
        <f t="shared" si="53"/>
        <v>2.3616293061498501E-2</v>
      </c>
      <c r="W55" s="973">
        <f t="shared" si="53"/>
        <v>2.3616293061498501E-2</v>
      </c>
      <c r="X55" s="973">
        <f t="shared" si="53"/>
        <v>2.3616293061498501E-2</v>
      </c>
      <c r="Y55" s="973">
        <f t="shared" si="53"/>
        <v>2.3616293061498501E-2</v>
      </c>
      <c r="Z55" s="973">
        <f t="shared" si="53"/>
        <v>2.3616293061498501E-2</v>
      </c>
      <c r="AA55" s="973">
        <f t="shared" si="53"/>
        <v>2.3616293061498501E-2</v>
      </c>
      <c r="AB55" s="973">
        <f t="shared" si="53"/>
        <v>2.3616293061498501E-2</v>
      </c>
      <c r="AC55" s="973">
        <f t="shared" si="53"/>
        <v>2.3616293061498501E-2</v>
      </c>
      <c r="AD55" s="973">
        <f t="shared" si="53"/>
        <v>2.3616293061498501E-2</v>
      </c>
      <c r="AE55" s="973">
        <f t="shared" si="53"/>
        <v>2.3616293061498501E-2</v>
      </c>
      <c r="AF55" s="973">
        <f t="shared" si="53"/>
        <v>2.3616293061498501E-2</v>
      </c>
      <c r="AG55" s="973">
        <f t="shared" si="53"/>
        <v>2.3616293061498501E-2</v>
      </c>
      <c r="AH55" s="973">
        <f t="shared" si="53"/>
        <v>2.3616293061498501E-2</v>
      </c>
      <c r="AI55" s="973">
        <f t="shared" si="53"/>
        <v>2.3616293061498501E-2</v>
      </c>
      <c r="AJ55" s="973">
        <f t="shared" si="53"/>
        <v>2.3616293061498501E-2</v>
      </c>
      <c r="AK55" s="973">
        <f t="shared" si="53"/>
        <v>2.3616293061498501E-2</v>
      </c>
      <c r="AL55" s="973">
        <f t="shared" si="53"/>
        <v>2.3616293061498501E-2</v>
      </c>
      <c r="AM55" s="973">
        <f t="shared" si="53"/>
        <v>2.3616293061498501E-2</v>
      </c>
      <c r="AN55" s="973">
        <f t="shared" si="53"/>
        <v>2.3616293061498501E-2</v>
      </c>
      <c r="AO55" s="973">
        <f t="shared" si="53"/>
        <v>2.3616293061498501E-2</v>
      </c>
      <c r="AP55" s="973" t="e">
        <f t="shared" ref="AP55:BJ55" si="57">AO55*(1+IF(AP$1&lt;=$D$8,$F55,IF(AP$1&lt;=$E$8,$G55,$H55)))</f>
        <v>#REF!</v>
      </c>
      <c r="AQ55" s="973" t="e">
        <f t="shared" si="57"/>
        <v>#REF!</v>
      </c>
      <c r="AR55" s="973" t="e">
        <f t="shared" si="57"/>
        <v>#REF!</v>
      </c>
      <c r="AS55" s="973" t="e">
        <f t="shared" si="57"/>
        <v>#REF!</v>
      </c>
      <c r="AT55" s="973" t="e">
        <f t="shared" si="57"/>
        <v>#REF!</v>
      </c>
      <c r="AU55" s="973" t="e">
        <f t="shared" si="57"/>
        <v>#REF!</v>
      </c>
      <c r="AV55" s="973" t="e">
        <f t="shared" si="57"/>
        <v>#REF!</v>
      </c>
      <c r="AW55" s="973" t="e">
        <f t="shared" si="57"/>
        <v>#REF!</v>
      </c>
      <c r="AX55" s="973" t="e">
        <f t="shared" si="57"/>
        <v>#REF!</v>
      </c>
      <c r="AY55" s="973" t="e">
        <f t="shared" si="57"/>
        <v>#REF!</v>
      </c>
      <c r="AZ55" s="973" t="e">
        <f t="shared" si="57"/>
        <v>#REF!</v>
      </c>
      <c r="BA55" s="973" t="e">
        <f t="shared" si="57"/>
        <v>#REF!</v>
      </c>
      <c r="BB55" s="973" t="e">
        <f t="shared" si="57"/>
        <v>#REF!</v>
      </c>
      <c r="BC55" s="973" t="e">
        <f t="shared" si="57"/>
        <v>#REF!</v>
      </c>
      <c r="BD55" s="973" t="e">
        <f t="shared" si="57"/>
        <v>#REF!</v>
      </c>
      <c r="BE55" s="973" t="e">
        <f t="shared" si="57"/>
        <v>#REF!</v>
      </c>
      <c r="BF55" s="973" t="e">
        <f t="shared" si="57"/>
        <v>#REF!</v>
      </c>
      <c r="BG55" s="973" t="e">
        <f t="shared" si="57"/>
        <v>#REF!</v>
      </c>
      <c r="BH55" s="973" t="e">
        <f t="shared" si="57"/>
        <v>#REF!</v>
      </c>
      <c r="BI55" s="973" t="e">
        <f t="shared" si="57"/>
        <v>#REF!</v>
      </c>
      <c r="BJ55" s="973" t="e">
        <f t="shared" si="57"/>
        <v>#REF!</v>
      </c>
    </row>
    <row r="56" spans="1:62" x14ac:dyDescent="0.3">
      <c r="A56" s="969">
        <v>10</v>
      </c>
      <c r="B56" s="970" t="s">
        <v>9336</v>
      </c>
      <c r="C56" s="971">
        <f>VLOOKUP($B$7&amp;"."&amp;C$8&amp;"."&amp;$A56,EmissionRates!$A$1:$Y$8450,$D$45,FALSE)</f>
        <v>0.19742982690998601</v>
      </c>
      <c r="D56" s="971">
        <f>VLOOKUP($B$7&amp;"."&amp;D$8&amp;"."&amp;$A56,EmissionRates!$A$1:$Y$8450,$D$45,FALSE)</f>
        <v>4.9131666627393572E-2</v>
      </c>
      <c r="E56" s="971">
        <f>VLOOKUP($B$7&amp;"."&amp;E$8&amp;"."&amp;$A56,EmissionRates!$A$1:$Y$8450,$D$45,FALSE)</f>
        <v>2.20255710276357E-2</v>
      </c>
      <c r="F56" s="972">
        <f t="shared" si="45"/>
        <v>-0.15958539434294572</v>
      </c>
      <c r="G56" s="972">
        <f t="shared" si="45"/>
        <v>-7.7095915556525174E-2</v>
      </c>
      <c r="H56" s="994">
        <v>0</v>
      </c>
      <c r="I56" s="973">
        <f t="shared" si="46"/>
        <v>5.8461224134701166E-2</v>
      </c>
      <c r="J56" s="973">
        <f t="shared" si="53"/>
        <v>4.9131666627393544E-2</v>
      </c>
      <c r="K56" s="973">
        <f t="shared" si="53"/>
        <v>4.5343815805936667E-2</v>
      </c>
      <c r="L56" s="973">
        <f t="shared" si="53"/>
        <v>4.1847992811551542E-2</v>
      </c>
      <c r="M56" s="973">
        <f t="shared" si="53"/>
        <v>3.8621683491542089E-2</v>
      </c>
      <c r="N56" s="973">
        <f t="shared" si="53"/>
        <v>3.5644109442427317E-2</v>
      </c>
      <c r="O56" s="973">
        <f t="shared" si="53"/>
        <v>3.2896094190766396E-2</v>
      </c>
      <c r="P56" s="973">
        <f t="shared" si="53"/>
        <v>3.0359939690895572E-2</v>
      </c>
      <c r="Q56" s="973">
        <f t="shared" si="53"/>
        <v>2.8019312344185091E-2</v>
      </c>
      <c r="R56" s="973">
        <f t="shared" si="53"/>
        <v>2.5859137805745894E-2</v>
      </c>
      <c r="S56" s="973">
        <f t="shared" si="53"/>
        <v>2.3865503901109562E-2</v>
      </c>
      <c r="T56" s="973">
        <f t="shared" si="53"/>
        <v>2.2025571027635697E-2</v>
      </c>
      <c r="U56" s="973">
        <f t="shared" si="53"/>
        <v>2.2025571027635697E-2</v>
      </c>
      <c r="V56" s="973">
        <f t="shared" si="53"/>
        <v>2.2025571027635697E-2</v>
      </c>
      <c r="W56" s="973">
        <f t="shared" si="53"/>
        <v>2.2025571027635697E-2</v>
      </c>
      <c r="X56" s="973">
        <f t="shared" si="53"/>
        <v>2.2025571027635697E-2</v>
      </c>
      <c r="Y56" s="973">
        <f t="shared" si="53"/>
        <v>2.2025571027635697E-2</v>
      </c>
      <c r="Z56" s="973">
        <f t="shared" si="53"/>
        <v>2.2025571027635697E-2</v>
      </c>
      <c r="AA56" s="973">
        <f t="shared" si="53"/>
        <v>2.2025571027635697E-2</v>
      </c>
      <c r="AB56" s="973">
        <f t="shared" si="53"/>
        <v>2.2025571027635697E-2</v>
      </c>
      <c r="AC56" s="973">
        <f t="shared" si="53"/>
        <v>2.2025571027635697E-2</v>
      </c>
      <c r="AD56" s="973">
        <f t="shared" si="53"/>
        <v>2.2025571027635697E-2</v>
      </c>
      <c r="AE56" s="973">
        <f t="shared" si="53"/>
        <v>2.2025571027635697E-2</v>
      </c>
      <c r="AF56" s="973">
        <f t="shared" si="53"/>
        <v>2.2025571027635697E-2</v>
      </c>
      <c r="AG56" s="973">
        <f t="shared" si="53"/>
        <v>2.2025571027635697E-2</v>
      </c>
      <c r="AH56" s="973">
        <f t="shared" si="53"/>
        <v>2.2025571027635697E-2</v>
      </c>
      <c r="AI56" s="973">
        <f t="shared" si="53"/>
        <v>2.2025571027635697E-2</v>
      </c>
      <c r="AJ56" s="973">
        <f t="shared" si="53"/>
        <v>2.2025571027635697E-2</v>
      </c>
      <c r="AK56" s="973">
        <f t="shared" si="53"/>
        <v>2.2025571027635697E-2</v>
      </c>
      <c r="AL56" s="973">
        <f t="shared" si="53"/>
        <v>2.2025571027635697E-2</v>
      </c>
      <c r="AM56" s="973">
        <f t="shared" si="53"/>
        <v>2.2025571027635697E-2</v>
      </c>
      <c r="AN56" s="973">
        <f t="shared" si="53"/>
        <v>2.2025571027635697E-2</v>
      </c>
      <c r="AO56" s="973">
        <f t="shared" si="53"/>
        <v>2.2025571027635697E-2</v>
      </c>
      <c r="AP56" s="973" t="e">
        <f t="shared" ref="AP56:BJ56" si="58">AO56*(1+IF(AP$1&lt;=$D$8,$F56,IF(AP$1&lt;=$E$8,$G56,$H56)))</f>
        <v>#REF!</v>
      </c>
      <c r="AQ56" s="973" t="e">
        <f t="shared" si="58"/>
        <v>#REF!</v>
      </c>
      <c r="AR56" s="973" t="e">
        <f t="shared" si="58"/>
        <v>#REF!</v>
      </c>
      <c r="AS56" s="973" t="e">
        <f t="shared" si="58"/>
        <v>#REF!</v>
      </c>
      <c r="AT56" s="973" t="e">
        <f t="shared" si="58"/>
        <v>#REF!</v>
      </c>
      <c r="AU56" s="973" t="e">
        <f t="shared" si="58"/>
        <v>#REF!</v>
      </c>
      <c r="AV56" s="973" t="e">
        <f t="shared" si="58"/>
        <v>#REF!</v>
      </c>
      <c r="AW56" s="973" t="e">
        <f t="shared" si="58"/>
        <v>#REF!</v>
      </c>
      <c r="AX56" s="973" t="e">
        <f t="shared" si="58"/>
        <v>#REF!</v>
      </c>
      <c r="AY56" s="973" t="e">
        <f t="shared" si="58"/>
        <v>#REF!</v>
      </c>
      <c r="AZ56" s="973" t="e">
        <f t="shared" si="58"/>
        <v>#REF!</v>
      </c>
      <c r="BA56" s="973" t="e">
        <f t="shared" si="58"/>
        <v>#REF!</v>
      </c>
      <c r="BB56" s="973" t="e">
        <f t="shared" si="58"/>
        <v>#REF!</v>
      </c>
      <c r="BC56" s="973" t="e">
        <f t="shared" si="58"/>
        <v>#REF!</v>
      </c>
      <c r="BD56" s="973" t="e">
        <f t="shared" si="58"/>
        <v>#REF!</v>
      </c>
      <c r="BE56" s="973" t="e">
        <f t="shared" si="58"/>
        <v>#REF!</v>
      </c>
      <c r="BF56" s="973" t="e">
        <f t="shared" si="58"/>
        <v>#REF!</v>
      </c>
      <c r="BG56" s="973" t="e">
        <f t="shared" si="58"/>
        <v>#REF!</v>
      </c>
      <c r="BH56" s="973" t="e">
        <f t="shared" si="58"/>
        <v>#REF!</v>
      </c>
      <c r="BI56" s="973" t="e">
        <f t="shared" si="58"/>
        <v>#REF!</v>
      </c>
      <c r="BJ56" s="973" t="e">
        <f t="shared" si="58"/>
        <v>#REF!</v>
      </c>
    </row>
    <row r="57" spans="1:62" x14ac:dyDescent="0.3">
      <c r="A57" s="969">
        <v>11</v>
      </c>
      <c r="B57" s="970" t="s">
        <v>9337</v>
      </c>
      <c r="C57" s="971">
        <f>VLOOKUP($B$7&amp;"."&amp;C$8&amp;"."&amp;$A57,EmissionRates!$A$1:$Y$8450,$D$45,FALSE)</f>
        <v>0.18561766536458851</v>
      </c>
      <c r="D57" s="971">
        <f>VLOOKUP($B$7&amp;"."&amp;D$8&amp;"."&amp;$A57,EmissionRates!$A$1:$Y$8450,$D$45,FALSE)</f>
        <v>4.6341202917346849E-2</v>
      </c>
      <c r="E57" s="971">
        <f>VLOOKUP($B$7&amp;"."&amp;E$8&amp;"."&amp;$A57,EmissionRates!$A$1:$Y$8450,$D$45,FALSE)</f>
        <v>2.0815535311991526E-2</v>
      </c>
      <c r="F57" s="972">
        <f t="shared" si="45"/>
        <v>-0.15924685679955841</v>
      </c>
      <c r="G57" s="972">
        <f t="shared" si="45"/>
        <v>-7.6914289421416426E-2</v>
      </c>
      <c r="H57" s="994">
        <v>0</v>
      </c>
      <c r="I57" s="973">
        <f t="shared" si="46"/>
        <v>5.5118679355681897E-2</v>
      </c>
      <c r="J57" s="973">
        <f t="shared" ref="J57:AO61" si="59">I57*(1+IF(J$1&lt;=$D$8,$F57,IF(J$1&lt;=$E$8,$G57,$H57)))</f>
        <v>4.6341202917346849E-2</v>
      </c>
      <c r="K57" s="973">
        <f t="shared" si="59"/>
        <v>4.277690222402545E-2</v>
      </c>
      <c r="L57" s="973">
        <f t="shared" si="59"/>
        <v>3.9486747185815123E-2</v>
      </c>
      <c r="M57" s="973">
        <f t="shared" si="59"/>
        <v>3.6449652084455039E-2</v>
      </c>
      <c r="N57" s="973">
        <f t="shared" si="59"/>
        <v>3.3646152994721332E-2</v>
      </c>
      <c r="O57" s="973">
        <f t="shared" si="59"/>
        <v>3.105828304536808E-2</v>
      </c>
      <c r="P57" s="973">
        <f t="shared" si="59"/>
        <v>2.8669457274284368E-2</v>
      </c>
      <c r="Q57" s="973">
        <f t="shared" si="59"/>
        <v>2.6464366339935128E-2</v>
      </c>
      <c r="R57" s="973">
        <f t="shared" si="59"/>
        <v>2.4428878407910967E-2</v>
      </c>
      <c r="S57" s="973">
        <f t="shared" si="59"/>
        <v>2.2549948583804311E-2</v>
      </c>
      <c r="T57" s="973">
        <f t="shared" si="59"/>
        <v>2.0815535311991526E-2</v>
      </c>
      <c r="U57" s="973">
        <f t="shared" si="59"/>
        <v>2.0815535311991526E-2</v>
      </c>
      <c r="V57" s="973">
        <f t="shared" si="59"/>
        <v>2.0815535311991526E-2</v>
      </c>
      <c r="W57" s="973">
        <f t="shared" si="59"/>
        <v>2.0815535311991526E-2</v>
      </c>
      <c r="X57" s="973">
        <f t="shared" si="59"/>
        <v>2.0815535311991526E-2</v>
      </c>
      <c r="Y57" s="973">
        <f t="shared" si="59"/>
        <v>2.0815535311991526E-2</v>
      </c>
      <c r="Z57" s="973">
        <f t="shared" si="59"/>
        <v>2.0815535311991526E-2</v>
      </c>
      <c r="AA57" s="973">
        <f t="shared" si="59"/>
        <v>2.0815535311991526E-2</v>
      </c>
      <c r="AB57" s="973">
        <f t="shared" si="59"/>
        <v>2.0815535311991526E-2</v>
      </c>
      <c r="AC57" s="973">
        <f t="shared" si="59"/>
        <v>2.0815535311991526E-2</v>
      </c>
      <c r="AD57" s="973">
        <f t="shared" si="59"/>
        <v>2.0815535311991526E-2</v>
      </c>
      <c r="AE57" s="973">
        <f t="shared" si="59"/>
        <v>2.0815535311991526E-2</v>
      </c>
      <c r="AF57" s="973">
        <f t="shared" si="59"/>
        <v>2.0815535311991526E-2</v>
      </c>
      <c r="AG57" s="973">
        <f t="shared" si="59"/>
        <v>2.0815535311991526E-2</v>
      </c>
      <c r="AH57" s="973">
        <f t="shared" si="59"/>
        <v>2.0815535311991526E-2</v>
      </c>
      <c r="AI57" s="973">
        <f t="shared" si="59"/>
        <v>2.0815535311991526E-2</v>
      </c>
      <c r="AJ57" s="973">
        <f t="shared" si="59"/>
        <v>2.0815535311991526E-2</v>
      </c>
      <c r="AK57" s="973">
        <f t="shared" si="59"/>
        <v>2.0815535311991526E-2</v>
      </c>
      <c r="AL57" s="973">
        <f t="shared" si="59"/>
        <v>2.0815535311991526E-2</v>
      </c>
      <c r="AM57" s="973">
        <f t="shared" si="59"/>
        <v>2.0815535311991526E-2</v>
      </c>
      <c r="AN57" s="973">
        <f t="shared" si="59"/>
        <v>2.0815535311991526E-2</v>
      </c>
      <c r="AO57" s="973">
        <f t="shared" si="59"/>
        <v>2.0815535311991526E-2</v>
      </c>
      <c r="AP57" s="973" t="e">
        <f t="shared" ref="AP57:BJ57" si="60">AO57*(1+IF(AP$1&lt;=$D$8,$F57,IF(AP$1&lt;=$E$8,$G57,$H57)))</f>
        <v>#REF!</v>
      </c>
      <c r="AQ57" s="973" t="e">
        <f t="shared" si="60"/>
        <v>#REF!</v>
      </c>
      <c r="AR57" s="973" t="e">
        <f t="shared" si="60"/>
        <v>#REF!</v>
      </c>
      <c r="AS57" s="973" t="e">
        <f t="shared" si="60"/>
        <v>#REF!</v>
      </c>
      <c r="AT57" s="973" t="e">
        <f t="shared" si="60"/>
        <v>#REF!</v>
      </c>
      <c r="AU57" s="973" t="e">
        <f t="shared" si="60"/>
        <v>#REF!</v>
      </c>
      <c r="AV57" s="973" t="e">
        <f t="shared" si="60"/>
        <v>#REF!</v>
      </c>
      <c r="AW57" s="973" t="e">
        <f t="shared" si="60"/>
        <v>#REF!</v>
      </c>
      <c r="AX57" s="973" t="e">
        <f t="shared" si="60"/>
        <v>#REF!</v>
      </c>
      <c r="AY57" s="973" t="e">
        <f t="shared" si="60"/>
        <v>#REF!</v>
      </c>
      <c r="AZ57" s="973" t="e">
        <f t="shared" si="60"/>
        <v>#REF!</v>
      </c>
      <c r="BA57" s="973" t="e">
        <f t="shared" si="60"/>
        <v>#REF!</v>
      </c>
      <c r="BB57" s="973" t="e">
        <f t="shared" si="60"/>
        <v>#REF!</v>
      </c>
      <c r="BC57" s="973" t="e">
        <f t="shared" si="60"/>
        <v>#REF!</v>
      </c>
      <c r="BD57" s="973" t="e">
        <f t="shared" si="60"/>
        <v>#REF!</v>
      </c>
      <c r="BE57" s="973" t="e">
        <f t="shared" si="60"/>
        <v>#REF!</v>
      </c>
      <c r="BF57" s="973" t="e">
        <f t="shared" si="60"/>
        <v>#REF!</v>
      </c>
      <c r="BG57" s="973" t="e">
        <f t="shared" si="60"/>
        <v>#REF!</v>
      </c>
      <c r="BH57" s="973" t="e">
        <f t="shared" si="60"/>
        <v>#REF!</v>
      </c>
      <c r="BI57" s="973" t="e">
        <f t="shared" si="60"/>
        <v>#REF!</v>
      </c>
      <c r="BJ57" s="973" t="e">
        <f t="shared" si="60"/>
        <v>#REF!</v>
      </c>
    </row>
    <row r="58" spans="1:62" x14ac:dyDescent="0.3">
      <c r="A58" s="969">
        <v>12</v>
      </c>
      <c r="B58" s="970" t="s">
        <v>9338</v>
      </c>
      <c r="C58" s="971">
        <f>VLOOKUP($B$7&amp;"."&amp;C$8&amp;"."&amp;$A58,EmissionRates!$A$1:$Y$8450,$D$45,FALSE)</f>
        <v>0.178076105653417</v>
      </c>
      <c r="D58" s="971">
        <f>VLOOKUP($B$7&amp;"."&amp;D$8&amp;"."&amp;$A58,EmissionRates!$A$1:$Y$8450,$D$45,FALSE)</f>
        <v>4.4605464772378825E-2</v>
      </c>
      <c r="E58" s="971">
        <f>VLOOKUP($B$7&amp;"."&amp;E$8&amp;"."&amp;$A58,EmissionRates!$A$1:$Y$8450,$D$45,FALSE)</f>
        <v>2.0075068905460548E-2</v>
      </c>
      <c r="F58" s="972">
        <f t="shared" si="45"/>
        <v>-0.15889967182441922</v>
      </c>
      <c r="G58" s="972">
        <f t="shared" si="45"/>
        <v>-7.6733883175763462E-2</v>
      </c>
      <c r="H58" s="994">
        <v>0</v>
      </c>
      <c r="I58" s="973">
        <f t="shared" si="46"/>
        <v>5.3032276029581285E-2</v>
      </c>
      <c r="J58" s="973">
        <f t="shared" si="59"/>
        <v>4.4605464772378804E-2</v>
      </c>
      <c r="K58" s="973">
        <f t="shared" si="59"/>
        <v>4.1182714249534458E-2</v>
      </c>
      <c r="L58" s="973">
        <f t="shared" si="59"/>
        <v>3.8022604665449829E-2</v>
      </c>
      <c r="M58" s="973">
        <f t="shared" si="59"/>
        <v>3.5104982561012965E-2</v>
      </c>
      <c r="N58" s="973">
        <f t="shared" si="59"/>
        <v>3.2411240930288986E-2</v>
      </c>
      <c r="O58" s="973">
        <f t="shared" si="59"/>
        <v>2.9924200555162667E-2</v>
      </c>
      <c r="P58" s="973">
        <f t="shared" si="59"/>
        <v>2.7628000445634699E-2</v>
      </c>
      <c r="Q58" s="973">
        <f t="shared" si="59"/>
        <v>2.5507996687059425E-2</v>
      </c>
      <c r="R58" s="973">
        <f t="shared" si="59"/>
        <v>2.3550669049226845E-2</v>
      </c>
      <c r="S58" s="973">
        <f t="shared" si="59"/>
        <v>2.1743534761692402E-2</v>
      </c>
      <c r="T58" s="973">
        <f t="shared" si="59"/>
        <v>2.0075068905460545E-2</v>
      </c>
      <c r="U58" s="973">
        <f t="shared" si="59"/>
        <v>2.0075068905460545E-2</v>
      </c>
      <c r="V58" s="973">
        <f t="shared" si="59"/>
        <v>2.0075068905460545E-2</v>
      </c>
      <c r="W58" s="973">
        <f t="shared" si="59"/>
        <v>2.0075068905460545E-2</v>
      </c>
      <c r="X58" s="973">
        <f t="shared" si="59"/>
        <v>2.0075068905460545E-2</v>
      </c>
      <c r="Y58" s="973">
        <f t="shared" si="59"/>
        <v>2.0075068905460545E-2</v>
      </c>
      <c r="Z58" s="973">
        <f t="shared" si="59"/>
        <v>2.0075068905460545E-2</v>
      </c>
      <c r="AA58" s="973">
        <f t="shared" si="59"/>
        <v>2.0075068905460545E-2</v>
      </c>
      <c r="AB58" s="973">
        <f t="shared" si="59"/>
        <v>2.0075068905460545E-2</v>
      </c>
      <c r="AC58" s="973">
        <f t="shared" si="59"/>
        <v>2.0075068905460545E-2</v>
      </c>
      <c r="AD58" s="973">
        <f t="shared" si="59"/>
        <v>2.0075068905460545E-2</v>
      </c>
      <c r="AE58" s="973">
        <f t="shared" si="59"/>
        <v>2.0075068905460545E-2</v>
      </c>
      <c r="AF58" s="973">
        <f t="shared" si="59"/>
        <v>2.0075068905460545E-2</v>
      </c>
      <c r="AG58" s="973">
        <f t="shared" si="59"/>
        <v>2.0075068905460545E-2</v>
      </c>
      <c r="AH58" s="973">
        <f t="shared" si="59"/>
        <v>2.0075068905460545E-2</v>
      </c>
      <c r="AI58" s="973">
        <f t="shared" si="59"/>
        <v>2.0075068905460545E-2</v>
      </c>
      <c r="AJ58" s="973">
        <f t="shared" si="59"/>
        <v>2.0075068905460545E-2</v>
      </c>
      <c r="AK58" s="973">
        <f t="shared" si="59"/>
        <v>2.0075068905460545E-2</v>
      </c>
      <c r="AL58" s="973">
        <f t="shared" si="59"/>
        <v>2.0075068905460545E-2</v>
      </c>
      <c r="AM58" s="973">
        <f t="shared" si="59"/>
        <v>2.0075068905460545E-2</v>
      </c>
      <c r="AN58" s="973">
        <f t="shared" si="59"/>
        <v>2.0075068905460545E-2</v>
      </c>
      <c r="AO58" s="973">
        <f t="shared" si="59"/>
        <v>2.0075068905460545E-2</v>
      </c>
      <c r="AP58" s="973" t="e">
        <f t="shared" ref="AP58:BJ58" si="61">AO58*(1+IF(AP$1&lt;=$D$8,$F58,IF(AP$1&lt;=$E$8,$G58,$H58)))</f>
        <v>#REF!</v>
      </c>
      <c r="AQ58" s="973" t="e">
        <f t="shared" si="61"/>
        <v>#REF!</v>
      </c>
      <c r="AR58" s="973" t="e">
        <f t="shared" si="61"/>
        <v>#REF!</v>
      </c>
      <c r="AS58" s="973" t="e">
        <f t="shared" si="61"/>
        <v>#REF!</v>
      </c>
      <c r="AT58" s="973" t="e">
        <f t="shared" si="61"/>
        <v>#REF!</v>
      </c>
      <c r="AU58" s="973" t="e">
        <f t="shared" si="61"/>
        <v>#REF!</v>
      </c>
      <c r="AV58" s="973" t="e">
        <f t="shared" si="61"/>
        <v>#REF!</v>
      </c>
      <c r="AW58" s="973" t="e">
        <f t="shared" si="61"/>
        <v>#REF!</v>
      </c>
      <c r="AX58" s="973" t="e">
        <f t="shared" si="61"/>
        <v>#REF!</v>
      </c>
      <c r="AY58" s="973" t="e">
        <f t="shared" si="61"/>
        <v>#REF!</v>
      </c>
      <c r="AZ58" s="973" t="e">
        <f t="shared" si="61"/>
        <v>#REF!</v>
      </c>
      <c r="BA58" s="973" t="e">
        <f t="shared" si="61"/>
        <v>#REF!</v>
      </c>
      <c r="BB58" s="973" t="e">
        <f t="shared" si="61"/>
        <v>#REF!</v>
      </c>
      <c r="BC58" s="973" t="e">
        <f t="shared" si="61"/>
        <v>#REF!</v>
      </c>
      <c r="BD58" s="973" t="e">
        <f t="shared" si="61"/>
        <v>#REF!</v>
      </c>
      <c r="BE58" s="973" t="e">
        <f t="shared" si="61"/>
        <v>#REF!</v>
      </c>
      <c r="BF58" s="973" t="e">
        <f t="shared" si="61"/>
        <v>#REF!</v>
      </c>
      <c r="BG58" s="973" t="e">
        <f t="shared" si="61"/>
        <v>#REF!</v>
      </c>
      <c r="BH58" s="973" t="e">
        <f t="shared" si="61"/>
        <v>#REF!</v>
      </c>
      <c r="BI58" s="973" t="e">
        <f t="shared" si="61"/>
        <v>#REF!</v>
      </c>
      <c r="BJ58" s="973" t="e">
        <f t="shared" si="61"/>
        <v>#REF!</v>
      </c>
    </row>
    <row r="59" spans="1:62" x14ac:dyDescent="0.3">
      <c r="A59" s="969">
        <v>13</v>
      </c>
      <c r="B59" s="970" t="s">
        <v>9339</v>
      </c>
      <c r="C59" s="971">
        <f>VLOOKUP($B$7&amp;"."&amp;C$8&amp;"."&amp;$A59,EmissionRates!$A$1:$Y$8450,$D$45,FALSE)</f>
        <v>0.17179183424438274</v>
      </c>
      <c r="D59" s="971">
        <f>VLOOKUP($B$7&amp;"."&amp;D$8&amp;"."&amp;$A59,EmissionRates!$A$1:$Y$8450,$D$45,FALSE)</f>
        <v>4.3159049863864575E-2</v>
      </c>
      <c r="E59" s="971">
        <f>VLOOKUP($B$7&amp;"."&amp;E$8&amp;"."&amp;$A59,EmissionRates!$A$1:$Y$8450,$D$45,FALSE)</f>
        <v>1.9458020771480677E-2</v>
      </c>
      <c r="F59" s="972">
        <f t="shared" si="45"/>
        <v>-0.158588061432828</v>
      </c>
      <c r="G59" s="972">
        <f t="shared" si="45"/>
        <v>-7.6572766013685567E-2</v>
      </c>
      <c r="H59" s="994">
        <v>0</v>
      </c>
      <c r="I59" s="973">
        <f t="shared" si="46"/>
        <v>5.1293602913882436E-2</v>
      </c>
      <c r="J59" s="973">
        <f t="shared" si="59"/>
        <v>4.3159049863864561E-2</v>
      </c>
      <c r="K59" s="973">
        <f t="shared" si="59"/>
        <v>3.9854242037265869E-2</v>
      </c>
      <c r="L59" s="973">
        <f t="shared" si="59"/>
        <v>3.6802492487093517E-2</v>
      </c>
      <c r="M59" s="973">
        <f t="shared" si="59"/>
        <v>3.3984423841158885E-2</v>
      </c>
      <c r="N59" s="973">
        <f t="shared" si="59"/>
        <v>3.1382142506259911E-2</v>
      </c>
      <c r="O59" s="973">
        <f t="shared" si="59"/>
        <v>2.8979125051119936E-2</v>
      </c>
      <c r="P59" s="973">
        <f t="shared" si="59"/>
        <v>2.6760113289299194E-2</v>
      </c>
      <c r="Q59" s="973">
        <f t="shared" si="59"/>
        <v>2.4711017395897969E-2</v>
      </c>
      <c r="R59" s="973">
        <f t="shared" si="59"/>
        <v>2.2818826442881759E-2</v>
      </c>
      <c r="S59" s="973">
        <f t="shared" si="59"/>
        <v>2.1071525784964074E-2</v>
      </c>
      <c r="T59" s="973">
        <f t="shared" si="59"/>
        <v>1.9458020771480677E-2</v>
      </c>
      <c r="U59" s="973">
        <f t="shared" si="59"/>
        <v>1.9458020771480677E-2</v>
      </c>
      <c r="V59" s="973">
        <f t="shared" si="59"/>
        <v>1.9458020771480677E-2</v>
      </c>
      <c r="W59" s="973">
        <f t="shared" si="59"/>
        <v>1.9458020771480677E-2</v>
      </c>
      <c r="X59" s="973">
        <f t="shared" si="59"/>
        <v>1.9458020771480677E-2</v>
      </c>
      <c r="Y59" s="973">
        <f t="shared" si="59"/>
        <v>1.9458020771480677E-2</v>
      </c>
      <c r="Z59" s="973">
        <f t="shared" si="59"/>
        <v>1.9458020771480677E-2</v>
      </c>
      <c r="AA59" s="973">
        <f t="shared" si="59"/>
        <v>1.9458020771480677E-2</v>
      </c>
      <c r="AB59" s="973">
        <f t="shared" si="59"/>
        <v>1.9458020771480677E-2</v>
      </c>
      <c r="AC59" s="973">
        <f t="shared" si="59"/>
        <v>1.9458020771480677E-2</v>
      </c>
      <c r="AD59" s="973">
        <f t="shared" si="59"/>
        <v>1.9458020771480677E-2</v>
      </c>
      <c r="AE59" s="973">
        <f t="shared" si="59"/>
        <v>1.9458020771480677E-2</v>
      </c>
      <c r="AF59" s="973">
        <f t="shared" si="59"/>
        <v>1.9458020771480677E-2</v>
      </c>
      <c r="AG59" s="973">
        <f t="shared" si="59"/>
        <v>1.9458020771480677E-2</v>
      </c>
      <c r="AH59" s="973">
        <f t="shared" si="59"/>
        <v>1.9458020771480677E-2</v>
      </c>
      <c r="AI59" s="973">
        <f t="shared" si="59"/>
        <v>1.9458020771480677E-2</v>
      </c>
      <c r="AJ59" s="973">
        <f t="shared" si="59"/>
        <v>1.9458020771480677E-2</v>
      </c>
      <c r="AK59" s="973">
        <f t="shared" si="59"/>
        <v>1.9458020771480677E-2</v>
      </c>
      <c r="AL59" s="973">
        <f t="shared" si="59"/>
        <v>1.9458020771480677E-2</v>
      </c>
      <c r="AM59" s="973">
        <f t="shared" si="59"/>
        <v>1.9458020771480677E-2</v>
      </c>
      <c r="AN59" s="973">
        <f t="shared" si="59"/>
        <v>1.9458020771480677E-2</v>
      </c>
      <c r="AO59" s="973">
        <f t="shared" si="59"/>
        <v>1.9458020771480677E-2</v>
      </c>
      <c r="AP59" s="973" t="e">
        <f t="shared" ref="AP59:BJ59" si="62">AO59*(1+IF(AP$1&lt;=$D$8,$F59,IF(AP$1&lt;=$E$8,$G59,$H59)))</f>
        <v>#REF!</v>
      </c>
      <c r="AQ59" s="973" t="e">
        <f t="shared" si="62"/>
        <v>#REF!</v>
      </c>
      <c r="AR59" s="973" t="e">
        <f t="shared" si="62"/>
        <v>#REF!</v>
      </c>
      <c r="AS59" s="973" t="e">
        <f t="shared" si="62"/>
        <v>#REF!</v>
      </c>
      <c r="AT59" s="973" t="e">
        <f t="shared" si="62"/>
        <v>#REF!</v>
      </c>
      <c r="AU59" s="973" t="e">
        <f t="shared" si="62"/>
        <v>#REF!</v>
      </c>
      <c r="AV59" s="973" t="e">
        <f t="shared" si="62"/>
        <v>#REF!</v>
      </c>
      <c r="AW59" s="973" t="e">
        <f t="shared" si="62"/>
        <v>#REF!</v>
      </c>
      <c r="AX59" s="973" t="e">
        <f t="shared" si="62"/>
        <v>#REF!</v>
      </c>
      <c r="AY59" s="973" t="e">
        <f t="shared" si="62"/>
        <v>#REF!</v>
      </c>
      <c r="AZ59" s="973" t="e">
        <f t="shared" si="62"/>
        <v>#REF!</v>
      </c>
      <c r="BA59" s="973" t="e">
        <f t="shared" si="62"/>
        <v>#REF!</v>
      </c>
      <c r="BB59" s="973" t="e">
        <f t="shared" si="62"/>
        <v>#REF!</v>
      </c>
      <c r="BC59" s="973" t="e">
        <f t="shared" si="62"/>
        <v>#REF!</v>
      </c>
      <c r="BD59" s="973" t="e">
        <f t="shared" si="62"/>
        <v>#REF!</v>
      </c>
      <c r="BE59" s="973" t="e">
        <f t="shared" si="62"/>
        <v>#REF!</v>
      </c>
      <c r="BF59" s="973" t="e">
        <f t="shared" si="62"/>
        <v>#REF!</v>
      </c>
      <c r="BG59" s="973" t="e">
        <f t="shared" si="62"/>
        <v>#REF!</v>
      </c>
      <c r="BH59" s="973" t="e">
        <f t="shared" si="62"/>
        <v>#REF!</v>
      </c>
      <c r="BI59" s="973" t="e">
        <f t="shared" si="62"/>
        <v>#REF!</v>
      </c>
      <c r="BJ59" s="973" t="e">
        <f t="shared" si="62"/>
        <v>#REF!</v>
      </c>
    </row>
    <row r="60" spans="1:62" x14ac:dyDescent="0.3">
      <c r="A60" s="969">
        <v>14</v>
      </c>
      <c r="B60" s="970" t="s">
        <v>9340</v>
      </c>
      <c r="C60" s="971">
        <f>VLOOKUP($B$7&amp;"."&amp;C$8&amp;"."&amp;$A60,EmissionRates!$A$1:$Y$8450,$D$45,FALSE)</f>
        <v>0.16934604540013701</v>
      </c>
      <c r="D60" s="971">
        <f>VLOOKUP($B$7&amp;"."&amp;D$8&amp;"."&amp;$A60,EmissionRates!$A$1:$Y$8450,$D$45,FALSE)</f>
        <v>4.2930857224367423E-2</v>
      </c>
      <c r="E60" s="971">
        <f>VLOOKUP($B$7&amp;"."&amp;E$8&amp;"."&amp;$A60,EmissionRates!$A$1:$Y$8450,$D$45,FALSE)</f>
        <v>1.9459142257933999E-2</v>
      </c>
      <c r="F60" s="972">
        <f t="shared" si="45"/>
        <v>-0.15763694180597898</v>
      </c>
      <c r="G60" s="972">
        <f t="shared" si="45"/>
        <v>-7.6077777012671155E-2</v>
      </c>
      <c r="H60" s="994">
        <v>0</v>
      </c>
      <c r="I60" s="973">
        <f t="shared" si="46"/>
        <v>5.0964791020642261E-2</v>
      </c>
      <c r="J60" s="973">
        <f t="shared" si="59"/>
        <v>4.2930857224367396E-2</v>
      </c>
      <c r="K60" s="973">
        <f t="shared" si="59"/>
        <v>3.9664773041489153E-2</v>
      </c>
      <c r="L60" s="973">
        <f t="shared" si="59"/>
        <v>3.6647165282780531E-2</v>
      </c>
      <c r="M60" s="973">
        <f t="shared" si="59"/>
        <v>3.3859130414250649E-2</v>
      </c>
      <c r="N60" s="973">
        <f t="shared" si="59"/>
        <v>3.1283203040752335E-2</v>
      </c>
      <c r="O60" s="973">
        <f t="shared" si="59"/>
        <v>2.8903246495575862E-2</v>
      </c>
      <c r="P60" s="973">
        <f t="shared" si="59"/>
        <v>2.6704351753743173E-2</v>
      </c>
      <c r="Q60" s="973">
        <f t="shared" si="59"/>
        <v>2.4672744035753966E-2</v>
      </c>
      <c r="R60" s="973">
        <f t="shared" si="59"/>
        <v>2.2795696516711164E-2</v>
      </c>
      <c r="S60" s="973">
        <f t="shared" si="59"/>
        <v>2.1061450600264289E-2</v>
      </c>
      <c r="T60" s="973">
        <f t="shared" si="59"/>
        <v>1.9459142257933992E-2</v>
      </c>
      <c r="U60" s="973">
        <f t="shared" si="59"/>
        <v>1.9459142257933992E-2</v>
      </c>
      <c r="V60" s="973">
        <f t="shared" si="59"/>
        <v>1.9459142257933992E-2</v>
      </c>
      <c r="W60" s="973">
        <f t="shared" si="59"/>
        <v>1.9459142257933992E-2</v>
      </c>
      <c r="X60" s="973">
        <f t="shared" si="59"/>
        <v>1.9459142257933992E-2</v>
      </c>
      <c r="Y60" s="973">
        <f t="shared" si="59"/>
        <v>1.9459142257933992E-2</v>
      </c>
      <c r="Z60" s="973">
        <f t="shared" si="59"/>
        <v>1.9459142257933992E-2</v>
      </c>
      <c r="AA60" s="973">
        <f t="shared" si="59"/>
        <v>1.9459142257933992E-2</v>
      </c>
      <c r="AB60" s="973">
        <f t="shared" si="59"/>
        <v>1.9459142257933992E-2</v>
      </c>
      <c r="AC60" s="973">
        <f t="shared" si="59"/>
        <v>1.9459142257933992E-2</v>
      </c>
      <c r="AD60" s="973">
        <f t="shared" si="59"/>
        <v>1.9459142257933992E-2</v>
      </c>
      <c r="AE60" s="973">
        <f t="shared" si="59"/>
        <v>1.9459142257933992E-2</v>
      </c>
      <c r="AF60" s="973">
        <f t="shared" si="59"/>
        <v>1.9459142257933992E-2</v>
      </c>
      <c r="AG60" s="973">
        <f t="shared" si="59"/>
        <v>1.9459142257933992E-2</v>
      </c>
      <c r="AH60" s="973">
        <f t="shared" si="59"/>
        <v>1.9459142257933992E-2</v>
      </c>
      <c r="AI60" s="973">
        <f t="shared" si="59"/>
        <v>1.9459142257933992E-2</v>
      </c>
      <c r="AJ60" s="973">
        <f t="shared" si="59"/>
        <v>1.9459142257933992E-2</v>
      </c>
      <c r="AK60" s="973">
        <f t="shared" si="59"/>
        <v>1.9459142257933992E-2</v>
      </c>
      <c r="AL60" s="973">
        <f t="shared" si="59"/>
        <v>1.9459142257933992E-2</v>
      </c>
      <c r="AM60" s="973">
        <f t="shared" si="59"/>
        <v>1.9459142257933992E-2</v>
      </c>
      <c r="AN60" s="973">
        <f t="shared" si="59"/>
        <v>1.9459142257933992E-2</v>
      </c>
      <c r="AO60" s="973">
        <f t="shared" si="59"/>
        <v>1.9459142257933992E-2</v>
      </c>
      <c r="AP60" s="973" t="e">
        <f t="shared" ref="AP60:BJ60" si="63">AO60*(1+IF(AP$1&lt;=$D$8,$F60,IF(AP$1&lt;=$E$8,$G60,$H60)))</f>
        <v>#REF!</v>
      </c>
      <c r="AQ60" s="973" t="e">
        <f t="shared" si="63"/>
        <v>#REF!</v>
      </c>
      <c r="AR60" s="973" t="e">
        <f t="shared" si="63"/>
        <v>#REF!</v>
      </c>
      <c r="AS60" s="973" t="e">
        <f t="shared" si="63"/>
        <v>#REF!</v>
      </c>
      <c r="AT60" s="973" t="e">
        <f t="shared" si="63"/>
        <v>#REF!</v>
      </c>
      <c r="AU60" s="973" t="e">
        <f t="shared" si="63"/>
        <v>#REF!</v>
      </c>
      <c r="AV60" s="973" t="e">
        <f t="shared" si="63"/>
        <v>#REF!</v>
      </c>
      <c r="AW60" s="973" t="e">
        <f t="shared" si="63"/>
        <v>#REF!</v>
      </c>
      <c r="AX60" s="973" t="e">
        <f t="shared" si="63"/>
        <v>#REF!</v>
      </c>
      <c r="AY60" s="973" t="e">
        <f t="shared" si="63"/>
        <v>#REF!</v>
      </c>
      <c r="AZ60" s="973" t="e">
        <f t="shared" si="63"/>
        <v>#REF!</v>
      </c>
      <c r="BA60" s="973" t="e">
        <f t="shared" si="63"/>
        <v>#REF!</v>
      </c>
      <c r="BB60" s="973" t="e">
        <f t="shared" si="63"/>
        <v>#REF!</v>
      </c>
      <c r="BC60" s="973" t="e">
        <f t="shared" si="63"/>
        <v>#REF!</v>
      </c>
      <c r="BD60" s="973" t="e">
        <f t="shared" si="63"/>
        <v>#REF!</v>
      </c>
      <c r="BE60" s="973" t="e">
        <f t="shared" si="63"/>
        <v>#REF!</v>
      </c>
      <c r="BF60" s="973" t="e">
        <f t="shared" si="63"/>
        <v>#REF!</v>
      </c>
      <c r="BG60" s="973" t="e">
        <f t="shared" si="63"/>
        <v>#REF!</v>
      </c>
      <c r="BH60" s="973" t="e">
        <f t="shared" si="63"/>
        <v>#REF!</v>
      </c>
      <c r="BI60" s="973" t="e">
        <f t="shared" si="63"/>
        <v>#REF!</v>
      </c>
      <c r="BJ60" s="973" t="e">
        <f t="shared" si="63"/>
        <v>#REF!</v>
      </c>
    </row>
    <row r="61" spans="1:62" x14ac:dyDescent="0.3">
      <c r="A61" s="969">
        <v>15</v>
      </c>
      <c r="B61" s="970" t="s">
        <v>9341</v>
      </c>
      <c r="C61" s="971">
        <f>VLOOKUP($B$7&amp;"."&amp;C$8&amp;"."&amp;$A61,EmissionRates!$A$1:$Y$8450,$D$45,FALSE)</f>
        <v>0.17453378512755024</v>
      </c>
      <c r="D61" s="971">
        <f>VLOOKUP($B$7&amp;"."&amp;D$8&amp;"."&amp;$A61,EmissionRates!$A$1:$Y$8450,$D$45,FALSE)</f>
        <v>4.5260658669121746E-2</v>
      </c>
      <c r="E61" s="971">
        <f>VLOOKUP($B$7&amp;"."&amp;E$8&amp;"."&amp;$A61,EmissionRates!$A$1:$Y$8450,$D$45,FALSE)</f>
        <v>2.0787122761949623E-2</v>
      </c>
      <c r="F61" s="972">
        <f t="shared" si="45"/>
        <v>-0.15524616838898697</v>
      </c>
      <c r="G61" s="972">
        <f t="shared" si="45"/>
        <v>-7.4860229471239159E-2</v>
      </c>
      <c r="H61" s="994">
        <v>0</v>
      </c>
      <c r="I61" s="973">
        <f t="shared" si="46"/>
        <v>5.3578518351087054E-2</v>
      </c>
      <c r="J61" s="973">
        <f t="shared" si="59"/>
        <v>4.5260658669121767E-2</v>
      </c>
      <c r="K61" s="973">
        <f t="shared" si="59"/>
        <v>4.1872435375131883E-2</v>
      </c>
      <c r="L61" s="973">
        <f t="shared" si="59"/>
        <v>3.8737855254429882E-2</v>
      </c>
      <c r="M61" s="973">
        <f t="shared" si="59"/>
        <v>3.5837930520859616E-2</v>
      </c>
      <c r="N61" s="973">
        <f t="shared" si="59"/>
        <v>3.3155094818293741E-2</v>
      </c>
      <c r="O61" s="973">
        <f t="shared" si="59"/>
        <v>3.0673096812055579E-2</v>
      </c>
      <c r="P61" s="973">
        <f t="shared" si="59"/>
        <v>2.8376901746111564E-2</v>
      </c>
      <c r="Q61" s="973">
        <f t="shared" si="59"/>
        <v>2.6252600369714846E-2</v>
      </c>
      <c r="R61" s="973">
        <f t="shared" si="59"/>
        <v>2.4287324681821255E-2</v>
      </c>
      <c r="S61" s="973">
        <f t="shared" si="59"/>
        <v>2.2469169982897625E-2</v>
      </c>
      <c r="T61" s="973">
        <f t="shared" si="59"/>
        <v>2.078712276194963E-2</v>
      </c>
      <c r="U61" s="973">
        <f t="shared" si="59"/>
        <v>2.078712276194963E-2</v>
      </c>
      <c r="V61" s="973">
        <f t="shared" si="59"/>
        <v>2.078712276194963E-2</v>
      </c>
      <c r="W61" s="973">
        <f t="shared" si="59"/>
        <v>2.078712276194963E-2</v>
      </c>
      <c r="X61" s="973">
        <f t="shared" si="59"/>
        <v>2.078712276194963E-2</v>
      </c>
      <c r="Y61" s="973">
        <f t="shared" si="59"/>
        <v>2.078712276194963E-2</v>
      </c>
      <c r="Z61" s="973">
        <f t="shared" si="59"/>
        <v>2.078712276194963E-2</v>
      </c>
      <c r="AA61" s="973">
        <f t="shared" si="59"/>
        <v>2.078712276194963E-2</v>
      </c>
      <c r="AB61" s="973">
        <f t="shared" si="59"/>
        <v>2.078712276194963E-2</v>
      </c>
      <c r="AC61" s="973">
        <f t="shared" si="59"/>
        <v>2.078712276194963E-2</v>
      </c>
      <c r="AD61" s="973">
        <f t="shared" si="59"/>
        <v>2.078712276194963E-2</v>
      </c>
      <c r="AE61" s="973">
        <f t="shared" si="59"/>
        <v>2.078712276194963E-2</v>
      </c>
      <c r="AF61" s="973">
        <f t="shared" si="59"/>
        <v>2.078712276194963E-2</v>
      </c>
      <c r="AG61" s="973">
        <f t="shared" si="59"/>
        <v>2.078712276194963E-2</v>
      </c>
      <c r="AH61" s="973">
        <f t="shared" si="59"/>
        <v>2.078712276194963E-2</v>
      </c>
      <c r="AI61" s="973">
        <f t="shared" si="59"/>
        <v>2.078712276194963E-2</v>
      </c>
      <c r="AJ61" s="973">
        <f t="shared" si="59"/>
        <v>2.078712276194963E-2</v>
      </c>
      <c r="AK61" s="973">
        <f t="shared" si="59"/>
        <v>2.078712276194963E-2</v>
      </c>
      <c r="AL61" s="973">
        <f t="shared" si="59"/>
        <v>2.078712276194963E-2</v>
      </c>
      <c r="AM61" s="973">
        <f t="shared" si="59"/>
        <v>2.078712276194963E-2</v>
      </c>
      <c r="AN61" s="973">
        <f t="shared" si="59"/>
        <v>2.078712276194963E-2</v>
      </c>
      <c r="AO61" s="973">
        <f t="shared" si="59"/>
        <v>2.078712276194963E-2</v>
      </c>
      <c r="AP61" s="973" t="e">
        <f t="shared" ref="AP61:BJ61" si="64">AO61*(1+IF(AP$1&lt;=$D$8,$F61,IF(AP$1&lt;=$E$8,$G61,$H61)))</f>
        <v>#REF!</v>
      </c>
      <c r="AQ61" s="973" t="e">
        <f t="shared" si="64"/>
        <v>#REF!</v>
      </c>
      <c r="AR61" s="973" t="e">
        <f t="shared" si="64"/>
        <v>#REF!</v>
      </c>
      <c r="AS61" s="973" t="e">
        <f t="shared" si="64"/>
        <v>#REF!</v>
      </c>
      <c r="AT61" s="973" t="e">
        <f t="shared" si="64"/>
        <v>#REF!</v>
      </c>
      <c r="AU61" s="973" t="e">
        <f t="shared" si="64"/>
        <v>#REF!</v>
      </c>
      <c r="AV61" s="973" t="e">
        <f t="shared" si="64"/>
        <v>#REF!</v>
      </c>
      <c r="AW61" s="973" t="e">
        <f t="shared" si="64"/>
        <v>#REF!</v>
      </c>
      <c r="AX61" s="973" t="e">
        <f t="shared" si="64"/>
        <v>#REF!</v>
      </c>
      <c r="AY61" s="973" t="e">
        <f t="shared" si="64"/>
        <v>#REF!</v>
      </c>
      <c r="AZ61" s="973" t="e">
        <f t="shared" si="64"/>
        <v>#REF!</v>
      </c>
      <c r="BA61" s="973" t="e">
        <f t="shared" si="64"/>
        <v>#REF!</v>
      </c>
      <c r="BB61" s="973" t="e">
        <f t="shared" si="64"/>
        <v>#REF!</v>
      </c>
      <c r="BC61" s="973" t="e">
        <f t="shared" si="64"/>
        <v>#REF!</v>
      </c>
      <c r="BD61" s="973" t="e">
        <f t="shared" si="64"/>
        <v>#REF!</v>
      </c>
      <c r="BE61" s="973" t="e">
        <f t="shared" si="64"/>
        <v>#REF!</v>
      </c>
      <c r="BF61" s="973" t="e">
        <f t="shared" si="64"/>
        <v>#REF!</v>
      </c>
      <c r="BG61" s="973" t="e">
        <f t="shared" si="64"/>
        <v>#REF!</v>
      </c>
      <c r="BH61" s="973" t="e">
        <f t="shared" si="64"/>
        <v>#REF!</v>
      </c>
      <c r="BI61" s="973" t="e">
        <f t="shared" si="64"/>
        <v>#REF!</v>
      </c>
      <c r="BJ61" s="973" t="e">
        <f t="shared" si="64"/>
        <v>#REF!</v>
      </c>
    </row>
    <row r="62" spans="1:62" x14ac:dyDescent="0.3">
      <c r="A62" s="969">
        <v>16</v>
      </c>
      <c r="B62" s="970" t="s">
        <v>9342</v>
      </c>
      <c r="C62" s="971">
        <f>VLOOKUP($B$7&amp;"."&amp;C$8&amp;"."&amp;$A62,EmissionRates!$A$1:$Y$8450,$D$45,FALSE)</f>
        <v>0.18798786425259051</v>
      </c>
      <c r="D62" s="971">
        <f>VLOOKUP($B$7&amp;"."&amp;D$8&amp;"."&amp;$A62,EmissionRates!$A$1:$Y$8450,$D$45,FALSE)</f>
        <v>4.9757931498788752E-2</v>
      </c>
      <c r="E62" s="971">
        <f>VLOOKUP($B$7&amp;"."&amp;E$8&amp;"."&amp;$A62,EmissionRates!$A$1:$Y$8450,$D$45,FALSE)</f>
        <v>2.3216894060036877E-2</v>
      </c>
      <c r="F62" s="972">
        <f t="shared" si="45"/>
        <v>-0.15308161047343072</v>
      </c>
      <c r="G62" s="972">
        <f t="shared" si="45"/>
        <v>-7.3395979668555933E-2</v>
      </c>
      <c r="H62" s="995">
        <v>0</v>
      </c>
      <c r="I62" s="973">
        <f t="shared" si="46"/>
        <v>5.8751742923664238E-2</v>
      </c>
      <c r="J62" s="973">
        <f t="shared" ref="J62:Y62" si="65">I62*(1+IF(J$1&lt;=$D$8,$F62,IF(J$1&lt;=$E$8,$G62,$H62)))</f>
        <v>4.9757931498788731E-2</v>
      </c>
      <c r="K62" s="973">
        <f t="shared" si="65"/>
        <v>4.6105899370154232E-2</v>
      </c>
      <c r="L62" s="973">
        <f t="shared" si="65"/>
        <v>4.2721911717381905E-2</v>
      </c>
      <c r="M62" s="973">
        <f t="shared" si="65"/>
        <v>3.9586295153571101E-2</v>
      </c>
      <c r="N62" s="973">
        <f t="shared" si="65"/>
        <v>3.6680820239326145E-2</v>
      </c>
      <c r="O62" s="973">
        <f t="shared" si="65"/>
        <v>3.3988595502814606E-2</v>
      </c>
      <c r="P62" s="973">
        <f t="shared" si="65"/>
        <v>3.149396923832725E-2</v>
      </c>
      <c r="Q62" s="973">
        <f t="shared" si="65"/>
        <v>2.9182438512428858E-2</v>
      </c>
      <c r="R62" s="973">
        <f t="shared" si="65"/>
        <v>2.7040564848691745E-2</v>
      </c>
      <c r="S62" s="973">
        <f t="shared" si="65"/>
        <v>2.5055896100830897E-2</v>
      </c>
      <c r="T62" s="973">
        <f t="shared" si="65"/>
        <v>2.3216894060036863E-2</v>
      </c>
      <c r="U62" s="973">
        <f t="shared" si="65"/>
        <v>2.3216894060036863E-2</v>
      </c>
      <c r="V62" s="973">
        <f t="shared" si="65"/>
        <v>2.3216894060036863E-2</v>
      </c>
      <c r="W62" s="973">
        <f t="shared" si="65"/>
        <v>2.3216894060036863E-2</v>
      </c>
      <c r="X62" s="973">
        <f t="shared" si="65"/>
        <v>2.3216894060036863E-2</v>
      </c>
      <c r="Y62" s="973">
        <f t="shared" si="65"/>
        <v>2.3216894060036863E-2</v>
      </c>
      <c r="Z62" s="973">
        <f t="shared" ref="Z62:AO62" si="66">Y62*(1+IF(Z$1&lt;=$D$8,$F62,IF(Z$1&lt;=$E$8,$G62,$H62)))</f>
        <v>2.3216894060036863E-2</v>
      </c>
      <c r="AA62" s="973">
        <f t="shared" si="66"/>
        <v>2.3216894060036863E-2</v>
      </c>
      <c r="AB62" s="973">
        <f t="shared" si="66"/>
        <v>2.3216894060036863E-2</v>
      </c>
      <c r="AC62" s="973">
        <f t="shared" si="66"/>
        <v>2.3216894060036863E-2</v>
      </c>
      <c r="AD62" s="973">
        <f t="shared" si="66"/>
        <v>2.3216894060036863E-2</v>
      </c>
      <c r="AE62" s="973">
        <f t="shared" si="66"/>
        <v>2.3216894060036863E-2</v>
      </c>
      <c r="AF62" s="973">
        <f t="shared" si="66"/>
        <v>2.3216894060036863E-2</v>
      </c>
      <c r="AG62" s="973">
        <f t="shared" si="66"/>
        <v>2.3216894060036863E-2</v>
      </c>
      <c r="AH62" s="973">
        <f t="shared" si="66"/>
        <v>2.3216894060036863E-2</v>
      </c>
      <c r="AI62" s="973">
        <f t="shared" si="66"/>
        <v>2.3216894060036863E-2</v>
      </c>
      <c r="AJ62" s="973">
        <f t="shared" si="66"/>
        <v>2.3216894060036863E-2</v>
      </c>
      <c r="AK62" s="973">
        <f t="shared" si="66"/>
        <v>2.3216894060036863E-2</v>
      </c>
      <c r="AL62" s="973">
        <f t="shared" si="66"/>
        <v>2.3216894060036863E-2</v>
      </c>
      <c r="AM62" s="973">
        <f t="shared" si="66"/>
        <v>2.3216894060036863E-2</v>
      </c>
      <c r="AN62" s="973">
        <f t="shared" si="66"/>
        <v>2.3216894060036863E-2</v>
      </c>
      <c r="AO62" s="973">
        <f t="shared" si="66"/>
        <v>2.3216894060036863E-2</v>
      </c>
      <c r="AP62" s="973" t="e">
        <f t="shared" ref="AP62:BJ62" si="67">AO62*(1+IF(AP$1&lt;=$D$8,$F62,IF(AP$1&lt;=$E$8,$G62,$H62)))</f>
        <v>#REF!</v>
      </c>
      <c r="AQ62" s="973" t="e">
        <f t="shared" si="67"/>
        <v>#REF!</v>
      </c>
      <c r="AR62" s="973" t="e">
        <f t="shared" si="67"/>
        <v>#REF!</v>
      </c>
      <c r="AS62" s="973" t="e">
        <f t="shared" si="67"/>
        <v>#REF!</v>
      </c>
      <c r="AT62" s="973" t="e">
        <f t="shared" si="67"/>
        <v>#REF!</v>
      </c>
      <c r="AU62" s="973" t="e">
        <f t="shared" si="67"/>
        <v>#REF!</v>
      </c>
      <c r="AV62" s="973" t="e">
        <f t="shared" si="67"/>
        <v>#REF!</v>
      </c>
      <c r="AW62" s="973" t="e">
        <f t="shared" si="67"/>
        <v>#REF!</v>
      </c>
      <c r="AX62" s="973" t="e">
        <f t="shared" si="67"/>
        <v>#REF!</v>
      </c>
      <c r="AY62" s="973" t="e">
        <f t="shared" si="67"/>
        <v>#REF!</v>
      </c>
      <c r="AZ62" s="973" t="e">
        <f t="shared" si="67"/>
        <v>#REF!</v>
      </c>
      <c r="BA62" s="973" t="e">
        <f t="shared" si="67"/>
        <v>#REF!</v>
      </c>
      <c r="BB62" s="973" t="e">
        <f t="shared" si="67"/>
        <v>#REF!</v>
      </c>
      <c r="BC62" s="973" t="e">
        <f t="shared" si="67"/>
        <v>#REF!</v>
      </c>
      <c r="BD62" s="973" t="e">
        <f t="shared" si="67"/>
        <v>#REF!</v>
      </c>
      <c r="BE62" s="973" t="e">
        <f t="shared" si="67"/>
        <v>#REF!</v>
      </c>
      <c r="BF62" s="973" t="e">
        <f t="shared" si="67"/>
        <v>#REF!</v>
      </c>
      <c r="BG62" s="973" t="e">
        <f t="shared" si="67"/>
        <v>#REF!</v>
      </c>
      <c r="BH62" s="973" t="e">
        <f t="shared" si="67"/>
        <v>#REF!</v>
      </c>
      <c r="BI62" s="973" t="e">
        <f t="shared" si="67"/>
        <v>#REF!</v>
      </c>
      <c r="BJ62" s="973" t="e">
        <f t="shared" si="67"/>
        <v>#REF!</v>
      </c>
    </row>
    <row r="63" spans="1:62" x14ac:dyDescent="0.3">
      <c r="A63" s="969"/>
      <c r="B63" s="970"/>
      <c r="C63" s="971"/>
      <c r="D63" s="971"/>
      <c r="E63" s="971"/>
      <c r="F63" s="972"/>
      <c r="G63" s="972"/>
      <c r="H63" s="972"/>
    </row>
    <row r="64" spans="1:62" x14ac:dyDescent="0.3">
      <c r="B64" s="965" t="str">
        <f>EmissionLookup!$B$10</f>
        <v>Auto.D5</v>
      </c>
      <c r="C64" s="966" t="str">
        <f>EmissionLookup!$A$17</f>
        <v>PM.RUR</v>
      </c>
      <c r="D64" s="967">
        <f>EmissionLookup!$E$17</f>
        <v>19</v>
      </c>
      <c r="E64" s="491"/>
    </row>
    <row r="65" spans="1:62" x14ac:dyDescent="0.3">
      <c r="A65" s="961"/>
      <c r="B65" s="961"/>
      <c r="C65" s="968">
        <f>EmissionLookup!B$13</f>
        <v>2012</v>
      </c>
      <c r="D65" s="968">
        <f>EmissionLookup!C$13</f>
        <v>2020</v>
      </c>
      <c r="E65" s="968">
        <f>EmissionLookup!D$13</f>
        <v>2030</v>
      </c>
      <c r="F65" s="962" t="str">
        <f>C$8&amp;"-"&amp;D$8</f>
        <v>2012-2020</v>
      </c>
      <c r="G65" s="962" t="str">
        <f>D$8&amp;"-"&amp;E$8</f>
        <v>2020-2030</v>
      </c>
      <c r="H65" s="962" t="str">
        <f>"After "&amp;E$8</f>
        <v>After 2030</v>
      </c>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c r="AL65" s="963"/>
      <c r="AM65" s="963"/>
      <c r="AN65" s="963"/>
      <c r="AO65" s="963"/>
      <c r="AP65" s="963"/>
      <c r="AQ65" s="963"/>
      <c r="AR65" s="963"/>
      <c r="AS65" s="963"/>
      <c r="AT65" s="963"/>
      <c r="AU65" s="963"/>
      <c r="AV65" s="963"/>
      <c r="AW65" s="963"/>
      <c r="AX65" s="963"/>
      <c r="AY65" s="963"/>
      <c r="AZ65" s="963"/>
      <c r="BA65" s="963"/>
      <c r="BB65" s="963"/>
      <c r="BC65" s="963"/>
      <c r="BD65" s="963"/>
      <c r="BE65" s="963"/>
      <c r="BF65" s="963"/>
      <c r="BG65" s="963"/>
      <c r="BH65" s="963"/>
      <c r="BI65" s="963"/>
      <c r="BJ65" s="963"/>
    </row>
    <row r="66" spans="1:62" x14ac:dyDescent="0.3">
      <c r="A66" s="969">
        <v>1</v>
      </c>
      <c r="B66" s="970" t="s">
        <v>9327</v>
      </c>
      <c r="C66" s="971">
        <f>VLOOKUP($B$7&amp;"."&amp;C$8&amp;"."&amp;$A66,EmissionRates!$A$1:$Y$8450,$D$64,FALSE)</f>
        <v>2.0678670404549775E-2</v>
      </c>
      <c r="D66" s="971">
        <f>VLOOKUP($B$7&amp;"."&amp;D$8&amp;"."&amp;$A66,EmissionRates!$A$1:$Y$8450,$D$64,FALSE)</f>
        <v>1.5949709964691701E-2</v>
      </c>
      <c r="E66" s="971">
        <f>VLOOKUP($B$7&amp;"."&amp;E$8&amp;"."&amp;$A66,EmissionRates!$A$1:$Y$8450,$D$64,FALSE)</f>
        <v>1.0583252351845299E-2</v>
      </c>
      <c r="F66" s="972">
        <f t="shared" ref="F66:G81" si="68">(D66/C66)^(1/(D$8-C$8))-1</f>
        <v>-3.1936663516496711E-2</v>
      </c>
      <c r="G66" s="972">
        <f t="shared" si="68"/>
        <v>-4.0186981626650575E-2</v>
      </c>
      <c r="H66" s="993">
        <v>0</v>
      </c>
      <c r="I66" s="973">
        <f t="shared" ref="I66:I81" si="69">$C66*(1+$F66)^(I$1-$C$8)</f>
        <v>1.6475895082060567E-2</v>
      </c>
      <c r="J66" s="973">
        <f t="shared" ref="J66:AO70" si="70">I66*(1+IF(J$1&lt;=$D$8,$F66,IF(J$1&lt;=$E$8,$G66,$H66)))</f>
        <v>1.5949709964691697E-2</v>
      </c>
      <c r="K66" s="973">
        <f t="shared" si="70"/>
        <v>1.5308739263390226E-2</v>
      </c>
      <c r="L66" s="973">
        <f t="shared" si="70"/>
        <v>1.4693527239885179E-2</v>
      </c>
      <c r="M66" s="973">
        <f t="shared" si="70"/>
        <v>1.4103038730665223E-2</v>
      </c>
      <c r="N66" s="973">
        <f t="shared" si="70"/>
        <v>1.3536280172316038E-2</v>
      </c>
      <c r="O66" s="973">
        <f t="shared" si="70"/>
        <v>1.2992297929737979E-2</v>
      </c>
      <c r="P66" s="973">
        <f t="shared" si="70"/>
        <v>1.2470176691547629E-2</v>
      </c>
      <c r="Q66" s="973">
        <f t="shared" si="70"/>
        <v>1.1969037929963318E-2</v>
      </c>
      <c r="R66" s="973">
        <f t="shared" si="70"/>
        <v>1.1488038422583198E-2</v>
      </c>
      <c r="S66" s="973">
        <f t="shared" si="70"/>
        <v>1.1026368833568591E-2</v>
      </c>
      <c r="T66" s="973">
        <f t="shared" si="70"/>
        <v>1.0583252351845297E-2</v>
      </c>
      <c r="U66" s="973">
        <f t="shared" si="70"/>
        <v>1.0583252351845297E-2</v>
      </c>
      <c r="V66" s="973">
        <f t="shared" si="70"/>
        <v>1.0583252351845297E-2</v>
      </c>
      <c r="W66" s="973">
        <f t="shared" si="70"/>
        <v>1.0583252351845297E-2</v>
      </c>
      <c r="X66" s="973">
        <f t="shared" si="70"/>
        <v>1.0583252351845297E-2</v>
      </c>
      <c r="Y66" s="973">
        <f t="shared" si="70"/>
        <v>1.0583252351845297E-2</v>
      </c>
      <c r="Z66" s="973">
        <f t="shared" si="70"/>
        <v>1.0583252351845297E-2</v>
      </c>
      <c r="AA66" s="973">
        <f t="shared" si="70"/>
        <v>1.0583252351845297E-2</v>
      </c>
      <c r="AB66" s="973">
        <f t="shared" si="70"/>
        <v>1.0583252351845297E-2</v>
      </c>
      <c r="AC66" s="973">
        <f t="shared" si="70"/>
        <v>1.0583252351845297E-2</v>
      </c>
      <c r="AD66" s="973">
        <f t="shared" si="70"/>
        <v>1.0583252351845297E-2</v>
      </c>
      <c r="AE66" s="973">
        <f t="shared" si="70"/>
        <v>1.0583252351845297E-2</v>
      </c>
      <c r="AF66" s="973">
        <f t="shared" si="70"/>
        <v>1.0583252351845297E-2</v>
      </c>
      <c r="AG66" s="973">
        <f t="shared" si="70"/>
        <v>1.0583252351845297E-2</v>
      </c>
      <c r="AH66" s="973">
        <f t="shared" si="70"/>
        <v>1.0583252351845297E-2</v>
      </c>
      <c r="AI66" s="973">
        <f t="shared" si="70"/>
        <v>1.0583252351845297E-2</v>
      </c>
      <c r="AJ66" s="973">
        <f t="shared" si="70"/>
        <v>1.0583252351845297E-2</v>
      </c>
      <c r="AK66" s="973">
        <f t="shared" si="70"/>
        <v>1.0583252351845297E-2</v>
      </c>
      <c r="AL66" s="973">
        <f t="shared" si="70"/>
        <v>1.0583252351845297E-2</v>
      </c>
      <c r="AM66" s="973">
        <f t="shared" si="70"/>
        <v>1.0583252351845297E-2</v>
      </c>
      <c r="AN66" s="973">
        <f t="shared" si="70"/>
        <v>1.0583252351845297E-2</v>
      </c>
      <c r="AO66" s="973">
        <f t="shared" si="70"/>
        <v>1.0583252351845297E-2</v>
      </c>
      <c r="AP66" s="973" t="e">
        <f t="shared" ref="AP66:BJ66" si="71">AO66*(1+IF(AP$1&lt;=$D$8,$F66,IF(AP$1&lt;=$E$8,$G66,$H66)))</f>
        <v>#REF!</v>
      </c>
      <c r="AQ66" s="973" t="e">
        <f t="shared" si="71"/>
        <v>#REF!</v>
      </c>
      <c r="AR66" s="973" t="e">
        <f t="shared" si="71"/>
        <v>#REF!</v>
      </c>
      <c r="AS66" s="973" t="e">
        <f t="shared" si="71"/>
        <v>#REF!</v>
      </c>
      <c r="AT66" s="973" t="e">
        <f t="shared" si="71"/>
        <v>#REF!</v>
      </c>
      <c r="AU66" s="973" t="e">
        <f t="shared" si="71"/>
        <v>#REF!</v>
      </c>
      <c r="AV66" s="973" t="e">
        <f t="shared" si="71"/>
        <v>#REF!</v>
      </c>
      <c r="AW66" s="973" t="e">
        <f t="shared" si="71"/>
        <v>#REF!</v>
      </c>
      <c r="AX66" s="973" t="e">
        <f t="shared" si="71"/>
        <v>#REF!</v>
      </c>
      <c r="AY66" s="973" t="e">
        <f t="shared" si="71"/>
        <v>#REF!</v>
      </c>
      <c r="AZ66" s="973" t="e">
        <f t="shared" si="71"/>
        <v>#REF!</v>
      </c>
      <c r="BA66" s="973" t="e">
        <f t="shared" si="71"/>
        <v>#REF!</v>
      </c>
      <c r="BB66" s="973" t="e">
        <f t="shared" si="71"/>
        <v>#REF!</v>
      </c>
      <c r="BC66" s="973" t="e">
        <f t="shared" si="71"/>
        <v>#REF!</v>
      </c>
      <c r="BD66" s="973" t="e">
        <f t="shared" si="71"/>
        <v>#REF!</v>
      </c>
      <c r="BE66" s="973" t="e">
        <f t="shared" si="71"/>
        <v>#REF!</v>
      </c>
      <c r="BF66" s="973" t="e">
        <f t="shared" si="71"/>
        <v>#REF!</v>
      </c>
      <c r="BG66" s="973" t="e">
        <f t="shared" si="71"/>
        <v>#REF!</v>
      </c>
      <c r="BH66" s="973" t="e">
        <f t="shared" si="71"/>
        <v>#REF!</v>
      </c>
      <c r="BI66" s="973" t="e">
        <f t="shared" si="71"/>
        <v>#REF!</v>
      </c>
      <c r="BJ66" s="973" t="e">
        <f t="shared" si="71"/>
        <v>#REF!</v>
      </c>
    </row>
    <row r="67" spans="1:62" x14ac:dyDescent="0.3">
      <c r="A67" s="969">
        <v>2</v>
      </c>
      <c r="B67" s="970" t="s">
        <v>9328</v>
      </c>
      <c r="C67" s="971">
        <f>VLOOKUP($B$7&amp;"."&amp;C$8&amp;"."&amp;$A67,EmissionRates!$A$1:$Y$8450,$D$64,FALSE)</f>
        <v>1.3965489331364199E-2</v>
      </c>
      <c r="D67" s="971">
        <f>VLOOKUP($B$7&amp;"."&amp;D$8&amp;"."&amp;$A67,EmissionRates!$A$1:$Y$8450,$D$64,FALSE)</f>
        <v>9.6278283242175484E-3</v>
      </c>
      <c r="E67" s="971">
        <f>VLOOKUP($B$7&amp;"."&amp;E$8&amp;"."&amp;$A67,EmissionRates!$A$1:$Y$8450,$D$64,FALSE)</f>
        <v>6.1723890326182574E-3</v>
      </c>
      <c r="F67" s="972">
        <f t="shared" si="68"/>
        <v>-4.5427271872063968E-2</v>
      </c>
      <c r="G67" s="972">
        <f t="shared" si="68"/>
        <v>-4.3483435522942981E-2</v>
      </c>
      <c r="H67" s="994">
        <v>0</v>
      </c>
      <c r="I67" s="973">
        <f t="shared" si="69"/>
        <v>1.0086008158958411E-2</v>
      </c>
      <c r="J67" s="973">
        <f t="shared" si="70"/>
        <v>9.6278283242175518E-3</v>
      </c>
      <c r="K67" s="973">
        <f t="shared" si="70"/>
        <v>9.2091772720554743E-3</v>
      </c>
      <c r="L67" s="973">
        <f t="shared" si="70"/>
        <v>8.8087306059266984E-3</v>
      </c>
      <c r="M67" s="973">
        <f t="shared" si="70"/>
        <v>8.425696736584911E-3</v>
      </c>
      <c r="N67" s="973">
        <f t="shared" si="70"/>
        <v>8.0593184958037498E-3</v>
      </c>
      <c r="O67" s="973">
        <f t="shared" si="70"/>
        <v>7.7088716396326055E-3</v>
      </c>
      <c r="P67" s="973">
        <f t="shared" si="70"/>
        <v>7.3736634167359972E-3</v>
      </c>
      <c r="Q67" s="973">
        <f t="shared" si="70"/>
        <v>7.0530311989864744E-3</v>
      </c>
      <c r="R67" s="973">
        <f t="shared" si="70"/>
        <v>6.7463411716040412E-3</v>
      </c>
      <c r="S67" s="973">
        <f t="shared" si="70"/>
        <v>6.4529870802528212E-3</v>
      </c>
      <c r="T67" s="973">
        <f t="shared" si="70"/>
        <v>6.1723890326182635E-3</v>
      </c>
      <c r="U67" s="973">
        <f t="shared" si="70"/>
        <v>6.1723890326182635E-3</v>
      </c>
      <c r="V67" s="973">
        <f t="shared" si="70"/>
        <v>6.1723890326182635E-3</v>
      </c>
      <c r="W67" s="973">
        <f t="shared" si="70"/>
        <v>6.1723890326182635E-3</v>
      </c>
      <c r="X67" s="973">
        <f t="shared" si="70"/>
        <v>6.1723890326182635E-3</v>
      </c>
      <c r="Y67" s="973">
        <f t="shared" si="70"/>
        <v>6.1723890326182635E-3</v>
      </c>
      <c r="Z67" s="973">
        <f t="shared" si="70"/>
        <v>6.1723890326182635E-3</v>
      </c>
      <c r="AA67" s="973">
        <f t="shared" si="70"/>
        <v>6.1723890326182635E-3</v>
      </c>
      <c r="AB67" s="973">
        <f t="shared" si="70"/>
        <v>6.1723890326182635E-3</v>
      </c>
      <c r="AC67" s="973">
        <f t="shared" si="70"/>
        <v>6.1723890326182635E-3</v>
      </c>
      <c r="AD67" s="973">
        <f t="shared" si="70"/>
        <v>6.1723890326182635E-3</v>
      </c>
      <c r="AE67" s="973">
        <f t="shared" si="70"/>
        <v>6.1723890326182635E-3</v>
      </c>
      <c r="AF67" s="973">
        <f t="shared" si="70"/>
        <v>6.1723890326182635E-3</v>
      </c>
      <c r="AG67" s="973">
        <f t="shared" si="70"/>
        <v>6.1723890326182635E-3</v>
      </c>
      <c r="AH67" s="973">
        <f t="shared" si="70"/>
        <v>6.1723890326182635E-3</v>
      </c>
      <c r="AI67" s="973">
        <f t="shared" si="70"/>
        <v>6.1723890326182635E-3</v>
      </c>
      <c r="AJ67" s="973">
        <f t="shared" si="70"/>
        <v>6.1723890326182635E-3</v>
      </c>
      <c r="AK67" s="973">
        <f t="shared" si="70"/>
        <v>6.1723890326182635E-3</v>
      </c>
      <c r="AL67" s="973">
        <f t="shared" si="70"/>
        <v>6.1723890326182635E-3</v>
      </c>
      <c r="AM67" s="973">
        <f t="shared" si="70"/>
        <v>6.1723890326182635E-3</v>
      </c>
      <c r="AN67" s="973">
        <f t="shared" si="70"/>
        <v>6.1723890326182635E-3</v>
      </c>
      <c r="AO67" s="973">
        <f t="shared" si="70"/>
        <v>6.1723890326182635E-3</v>
      </c>
      <c r="AP67" s="973" t="e">
        <f t="shared" ref="AP67:BJ67" si="72">AO67*(1+IF(AP$1&lt;=$D$8,$F67,IF(AP$1&lt;=$E$8,$G67,$H67)))</f>
        <v>#REF!</v>
      </c>
      <c r="AQ67" s="973" t="e">
        <f t="shared" si="72"/>
        <v>#REF!</v>
      </c>
      <c r="AR67" s="973" t="e">
        <f t="shared" si="72"/>
        <v>#REF!</v>
      </c>
      <c r="AS67" s="973" t="e">
        <f t="shared" si="72"/>
        <v>#REF!</v>
      </c>
      <c r="AT67" s="973" t="e">
        <f t="shared" si="72"/>
        <v>#REF!</v>
      </c>
      <c r="AU67" s="973" t="e">
        <f t="shared" si="72"/>
        <v>#REF!</v>
      </c>
      <c r="AV67" s="973" t="e">
        <f t="shared" si="72"/>
        <v>#REF!</v>
      </c>
      <c r="AW67" s="973" t="e">
        <f t="shared" si="72"/>
        <v>#REF!</v>
      </c>
      <c r="AX67" s="973" t="e">
        <f t="shared" si="72"/>
        <v>#REF!</v>
      </c>
      <c r="AY67" s="973" t="e">
        <f t="shared" si="72"/>
        <v>#REF!</v>
      </c>
      <c r="AZ67" s="973" t="e">
        <f t="shared" si="72"/>
        <v>#REF!</v>
      </c>
      <c r="BA67" s="973" t="e">
        <f t="shared" si="72"/>
        <v>#REF!</v>
      </c>
      <c r="BB67" s="973" t="e">
        <f t="shared" si="72"/>
        <v>#REF!</v>
      </c>
      <c r="BC67" s="973" t="e">
        <f t="shared" si="72"/>
        <v>#REF!</v>
      </c>
      <c r="BD67" s="973" t="e">
        <f t="shared" si="72"/>
        <v>#REF!</v>
      </c>
      <c r="BE67" s="973" t="e">
        <f t="shared" si="72"/>
        <v>#REF!</v>
      </c>
      <c r="BF67" s="973" t="e">
        <f t="shared" si="72"/>
        <v>#REF!</v>
      </c>
      <c r="BG67" s="973" t="e">
        <f t="shared" si="72"/>
        <v>#REF!</v>
      </c>
      <c r="BH67" s="973" t="e">
        <f t="shared" si="72"/>
        <v>#REF!</v>
      </c>
      <c r="BI67" s="973" t="e">
        <f t="shared" si="72"/>
        <v>#REF!</v>
      </c>
      <c r="BJ67" s="973" t="e">
        <f t="shared" si="72"/>
        <v>#REF!</v>
      </c>
    </row>
    <row r="68" spans="1:62" x14ac:dyDescent="0.3">
      <c r="A68" s="969">
        <v>3</v>
      </c>
      <c r="B68" s="970" t="s">
        <v>9329</v>
      </c>
      <c r="C68" s="971">
        <f>VLOOKUP($B$7&amp;"."&amp;C$8&amp;"."&amp;$A68,EmissionRates!$A$1:$Y$8450,$D$64,FALSE)</f>
        <v>1.0608881788357385E-2</v>
      </c>
      <c r="D68" s="971">
        <f>VLOOKUP($B$7&amp;"."&amp;D$8&amp;"."&amp;$A68,EmissionRates!$A$1:$Y$8450,$D$64,FALSE)</f>
        <v>6.4668835911447717E-3</v>
      </c>
      <c r="E68" s="971">
        <f>VLOOKUP($B$7&amp;"."&amp;E$8&amp;"."&amp;$A68,EmissionRates!$A$1:$Y$8450,$D$64,FALSE)</f>
        <v>3.9669542308899929E-3</v>
      </c>
      <c r="F68" s="972">
        <f t="shared" si="68"/>
        <v>-5.9999295379066231E-2</v>
      </c>
      <c r="G68" s="972">
        <f t="shared" si="68"/>
        <v>-4.7694670917669435E-2</v>
      </c>
      <c r="H68" s="994">
        <v>0</v>
      </c>
      <c r="I68" s="973">
        <f t="shared" si="69"/>
        <v>6.8796582378654915E-3</v>
      </c>
      <c r="J68" s="973">
        <f t="shared" si="70"/>
        <v>6.4668835911447734E-3</v>
      </c>
      <c r="K68" s="973">
        <f t="shared" si="70"/>
        <v>6.1584477064022475E-3</v>
      </c>
      <c r="L68" s="973">
        <f t="shared" si="70"/>
        <v>5.864722569681716E-3</v>
      </c>
      <c r="M68" s="973">
        <f t="shared" si="70"/>
        <v>5.5850065566973176E-3</v>
      </c>
      <c r="N68" s="973">
        <f t="shared" si="70"/>
        <v>5.3186315069026126E-3</v>
      </c>
      <c r="O68" s="973">
        <f t="shared" si="70"/>
        <v>5.0649611274485445E-3</v>
      </c>
      <c r="P68" s="973">
        <f t="shared" si="70"/>
        <v>4.823389473264098E-3</v>
      </c>
      <c r="Q68" s="973">
        <f t="shared" si="70"/>
        <v>4.5933394996290162E-3</v>
      </c>
      <c r="R68" s="973">
        <f t="shared" si="70"/>
        <v>4.3742616837810777E-3</v>
      </c>
      <c r="S68" s="973">
        <f t="shared" si="70"/>
        <v>4.1656327122653689E-3</v>
      </c>
      <c r="T68" s="973">
        <f t="shared" si="70"/>
        <v>3.9669542308899937E-3</v>
      </c>
      <c r="U68" s="973">
        <f t="shared" si="70"/>
        <v>3.9669542308899937E-3</v>
      </c>
      <c r="V68" s="973">
        <f t="shared" si="70"/>
        <v>3.9669542308899937E-3</v>
      </c>
      <c r="W68" s="973">
        <f t="shared" si="70"/>
        <v>3.9669542308899937E-3</v>
      </c>
      <c r="X68" s="973">
        <f t="shared" si="70"/>
        <v>3.9669542308899937E-3</v>
      </c>
      <c r="Y68" s="973">
        <f t="shared" si="70"/>
        <v>3.9669542308899937E-3</v>
      </c>
      <c r="Z68" s="973">
        <f t="shared" si="70"/>
        <v>3.9669542308899937E-3</v>
      </c>
      <c r="AA68" s="973">
        <f t="shared" si="70"/>
        <v>3.9669542308899937E-3</v>
      </c>
      <c r="AB68" s="973">
        <f t="shared" si="70"/>
        <v>3.9669542308899937E-3</v>
      </c>
      <c r="AC68" s="973">
        <f t="shared" si="70"/>
        <v>3.9669542308899937E-3</v>
      </c>
      <c r="AD68" s="973">
        <f t="shared" si="70"/>
        <v>3.9669542308899937E-3</v>
      </c>
      <c r="AE68" s="973">
        <f t="shared" si="70"/>
        <v>3.9669542308899937E-3</v>
      </c>
      <c r="AF68" s="973">
        <f t="shared" si="70"/>
        <v>3.9669542308899937E-3</v>
      </c>
      <c r="AG68" s="973">
        <f t="shared" si="70"/>
        <v>3.9669542308899937E-3</v>
      </c>
      <c r="AH68" s="973">
        <f t="shared" si="70"/>
        <v>3.9669542308899937E-3</v>
      </c>
      <c r="AI68" s="973">
        <f t="shared" si="70"/>
        <v>3.9669542308899937E-3</v>
      </c>
      <c r="AJ68" s="973">
        <f t="shared" si="70"/>
        <v>3.9669542308899937E-3</v>
      </c>
      <c r="AK68" s="973">
        <f t="shared" si="70"/>
        <v>3.9669542308899937E-3</v>
      </c>
      <c r="AL68" s="973">
        <f t="shared" si="70"/>
        <v>3.9669542308899937E-3</v>
      </c>
      <c r="AM68" s="973">
        <f t="shared" si="70"/>
        <v>3.9669542308899937E-3</v>
      </c>
      <c r="AN68" s="973">
        <f t="shared" si="70"/>
        <v>3.9669542308899937E-3</v>
      </c>
      <c r="AO68" s="973">
        <f t="shared" si="70"/>
        <v>3.9669542308899937E-3</v>
      </c>
      <c r="AP68" s="973" t="e">
        <f t="shared" ref="AP68:BJ68" si="73">AO68*(1+IF(AP$1&lt;=$D$8,$F68,IF(AP$1&lt;=$E$8,$G68,$H68)))</f>
        <v>#REF!</v>
      </c>
      <c r="AQ68" s="973" t="e">
        <f t="shared" si="73"/>
        <v>#REF!</v>
      </c>
      <c r="AR68" s="973" t="e">
        <f t="shared" si="73"/>
        <v>#REF!</v>
      </c>
      <c r="AS68" s="973" t="e">
        <f t="shared" si="73"/>
        <v>#REF!</v>
      </c>
      <c r="AT68" s="973" t="e">
        <f t="shared" si="73"/>
        <v>#REF!</v>
      </c>
      <c r="AU68" s="973" t="e">
        <f t="shared" si="73"/>
        <v>#REF!</v>
      </c>
      <c r="AV68" s="973" t="e">
        <f t="shared" si="73"/>
        <v>#REF!</v>
      </c>
      <c r="AW68" s="973" t="e">
        <f t="shared" si="73"/>
        <v>#REF!</v>
      </c>
      <c r="AX68" s="973" t="e">
        <f t="shared" si="73"/>
        <v>#REF!</v>
      </c>
      <c r="AY68" s="973" t="e">
        <f t="shared" si="73"/>
        <v>#REF!</v>
      </c>
      <c r="AZ68" s="973" t="e">
        <f t="shared" si="73"/>
        <v>#REF!</v>
      </c>
      <c r="BA68" s="973" t="e">
        <f t="shared" si="73"/>
        <v>#REF!</v>
      </c>
      <c r="BB68" s="973" t="e">
        <f t="shared" si="73"/>
        <v>#REF!</v>
      </c>
      <c r="BC68" s="973" t="e">
        <f t="shared" si="73"/>
        <v>#REF!</v>
      </c>
      <c r="BD68" s="973" t="e">
        <f t="shared" si="73"/>
        <v>#REF!</v>
      </c>
      <c r="BE68" s="973" t="e">
        <f t="shared" si="73"/>
        <v>#REF!</v>
      </c>
      <c r="BF68" s="973" t="e">
        <f t="shared" si="73"/>
        <v>#REF!</v>
      </c>
      <c r="BG68" s="973" t="e">
        <f t="shared" si="73"/>
        <v>#REF!</v>
      </c>
      <c r="BH68" s="973" t="e">
        <f t="shared" si="73"/>
        <v>#REF!</v>
      </c>
      <c r="BI68" s="973" t="e">
        <f t="shared" si="73"/>
        <v>#REF!</v>
      </c>
      <c r="BJ68" s="973" t="e">
        <f t="shared" si="73"/>
        <v>#REF!</v>
      </c>
    </row>
    <row r="69" spans="1:62" x14ac:dyDescent="0.3">
      <c r="A69" s="969">
        <v>4</v>
      </c>
      <c r="B69" s="970" t="s">
        <v>9330</v>
      </c>
      <c r="C69" s="971">
        <f>VLOOKUP($B$7&amp;"."&amp;C$8&amp;"."&amp;$A69,EmissionRates!$A$1:$Y$8450,$D$64,FALSE)</f>
        <v>9.4900180284109015E-3</v>
      </c>
      <c r="D69" s="971">
        <f>VLOOKUP($B$7&amp;"."&amp;D$8&amp;"."&amp;$A69,EmissionRates!$A$1:$Y$8450,$D$64,FALSE)</f>
        <v>5.4132374618423695E-3</v>
      </c>
      <c r="E69" s="971">
        <f>VLOOKUP($B$7&amp;"."&amp;E$8&amp;"."&amp;$A69,EmissionRates!$A$1:$Y$8450,$D$64,FALSE)</f>
        <v>3.2318152188584724E-3</v>
      </c>
      <c r="F69" s="972">
        <f t="shared" si="68"/>
        <v>-6.7768539623327073E-2</v>
      </c>
      <c r="G69" s="972">
        <f t="shared" si="68"/>
        <v>-5.0272651255248046E-2</v>
      </c>
      <c r="H69" s="994">
        <v>0</v>
      </c>
      <c r="I69" s="973">
        <f t="shared" si="69"/>
        <v>5.8067526058980289E-3</v>
      </c>
      <c r="J69" s="973">
        <f t="shared" si="70"/>
        <v>5.4132374618423703E-3</v>
      </c>
      <c r="K69" s="973">
        <f t="shared" si="70"/>
        <v>5.1410996627613247E-3</v>
      </c>
      <c r="L69" s="973">
        <f t="shared" si="70"/>
        <v>4.8826429523468511E-3</v>
      </c>
      <c r="M69" s="973">
        <f t="shared" si="70"/>
        <v>4.6371795459996231E-3</v>
      </c>
      <c r="N69" s="973">
        <f t="shared" si="70"/>
        <v>4.4040562358756141E-3</v>
      </c>
      <c r="O69" s="973">
        <f t="shared" si="70"/>
        <v>4.1826526526209393E-3</v>
      </c>
      <c r="P69" s="973">
        <f t="shared" si="70"/>
        <v>3.9723796144938888E-3</v>
      </c>
      <c r="Q69" s="973">
        <f t="shared" si="70"/>
        <v>3.772677559480981E-3</v>
      </c>
      <c r="R69" s="973">
        <f t="shared" si="70"/>
        <v>3.5830150562346933E-3</v>
      </c>
      <c r="S69" s="973">
        <f t="shared" si="70"/>
        <v>3.4028873898703034E-3</v>
      </c>
      <c r="T69" s="973">
        <f t="shared" si="70"/>
        <v>3.2318152188584724E-3</v>
      </c>
      <c r="U69" s="973">
        <f t="shared" si="70"/>
        <v>3.2318152188584724E-3</v>
      </c>
      <c r="V69" s="973">
        <f t="shared" si="70"/>
        <v>3.2318152188584724E-3</v>
      </c>
      <c r="W69" s="973">
        <f t="shared" si="70"/>
        <v>3.2318152188584724E-3</v>
      </c>
      <c r="X69" s="973">
        <f t="shared" si="70"/>
        <v>3.2318152188584724E-3</v>
      </c>
      <c r="Y69" s="973">
        <f t="shared" si="70"/>
        <v>3.2318152188584724E-3</v>
      </c>
      <c r="Z69" s="973">
        <f t="shared" si="70"/>
        <v>3.2318152188584724E-3</v>
      </c>
      <c r="AA69" s="973">
        <f t="shared" si="70"/>
        <v>3.2318152188584724E-3</v>
      </c>
      <c r="AB69" s="973">
        <f t="shared" si="70"/>
        <v>3.2318152188584724E-3</v>
      </c>
      <c r="AC69" s="973">
        <f t="shared" si="70"/>
        <v>3.2318152188584724E-3</v>
      </c>
      <c r="AD69" s="973">
        <f t="shared" si="70"/>
        <v>3.2318152188584724E-3</v>
      </c>
      <c r="AE69" s="973">
        <f t="shared" si="70"/>
        <v>3.2318152188584724E-3</v>
      </c>
      <c r="AF69" s="973">
        <f t="shared" si="70"/>
        <v>3.2318152188584724E-3</v>
      </c>
      <c r="AG69" s="973">
        <f t="shared" si="70"/>
        <v>3.2318152188584724E-3</v>
      </c>
      <c r="AH69" s="973">
        <f t="shared" si="70"/>
        <v>3.2318152188584724E-3</v>
      </c>
      <c r="AI69" s="973">
        <f t="shared" si="70"/>
        <v>3.2318152188584724E-3</v>
      </c>
      <c r="AJ69" s="973">
        <f t="shared" si="70"/>
        <v>3.2318152188584724E-3</v>
      </c>
      <c r="AK69" s="973">
        <f t="shared" si="70"/>
        <v>3.2318152188584724E-3</v>
      </c>
      <c r="AL69" s="973">
        <f t="shared" si="70"/>
        <v>3.2318152188584724E-3</v>
      </c>
      <c r="AM69" s="973">
        <f t="shared" si="70"/>
        <v>3.2318152188584724E-3</v>
      </c>
      <c r="AN69" s="973">
        <f t="shared" si="70"/>
        <v>3.2318152188584724E-3</v>
      </c>
      <c r="AO69" s="973">
        <f t="shared" si="70"/>
        <v>3.2318152188584724E-3</v>
      </c>
      <c r="AP69" s="973" t="e">
        <f t="shared" ref="AP69:BJ69" si="74">AO69*(1+IF(AP$1&lt;=$D$8,$F69,IF(AP$1&lt;=$E$8,$G69,$H69)))</f>
        <v>#REF!</v>
      </c>
      <c r="AQ69" s="973" t="e">
        <f t="shared" si="74"/>
        <v>#REF!</v>
      </c>
      <c r="AR69" s="973" t="e">
        <f t="shared" si="74"/>
        <v>#REF!</v>
      </c>
      <c r="AS69" s="973" t="e">
        <f t="shared" si="74"/>
        <v>#REF!</v>
      </c>
      <c r="AT69" s="973" t="e">
        <f t="shared" si="74"/>
        <v>#REF!</v>
      </c>
      <c r="AU69" s="973" t="e">
        <f t="shared" si="74"/>
        <v>#REF!</v>
      </c>
      <c r="AV69" s="973" t="e">
        <f t="shared" si="74"/>
        <v>#REF!</v>
      </c>
      <c r="AW69" s="973" t="e">
        <f t="shared" si="74"/>
        <v>#REF!</v>
      </c>
      <c r="AX69" s="973" t="e">
        <f t="shared" si="74"/>
        <v>#REF!</v>
      </c>
      <c r="AY69" s="973" t="e">
        <f t="shared" si="74"/>
        <v>#REF!</v>
      </c>
      <c r="AZ69" s="973" t="e">
        <f t="shared" si="74"/>
        <v>#REF!</v>
      </c>
      <c r="BA69" s="973" t="e">
        <f t="shared" si="74"/>
        <v>#REF!</v>
      </c>
      <c r="BB69" s="973" t="e">
        <f t="shared" si="74"/>
        <v>#REF!</v>
      </c>
      <c r="BC69" s="973" t="e">
        <f t="shared" si="74"/>
        <v>#REF!</v>
      </c>
      <c r="BD69" s="973" t="e">
        <f t="shared" si="74"/>
        <v>#REF!</v>
      </c>
      <c r="BE69" s="973" t="e">
        <f t="shared" si="74"/>
        <v>#REF!</v>
      </c>
      <c r="BF69" s="973" t="e">
        <f t="shared" si="74"/>
        <v>#REF!</v>
      </c>
      <c r="BG69" s="973" t="e">
        <f t="shared" si="74"/>
        <v>#REF!</v>
      </c>
      <c r="BH69" s="973" t="e">
        <f t="shared" si="74"/>
        <v>#REF!</v>
      </c>
      <c r="BI69" s="973" t="e">
        <f t="shared" si="74"/>
        <v>#REF!</v>
      </c>
      <c r="BJ69" s="973" t="e">
        <f t="shared" si="74"/>
        <v>#REF!</v>
      </c>
    </row>
    <row r="70" spans="1:62" x14ac:dyDescent="0.3">
      <c r="A70" s="969">
        <v>5</v>
      </c>
      <c r="B70" s="970" t="s">
        <v>9331</v>
      </c>
      <c r="C70" s="971">
        <f>VLOOKUP($B$7&amp;"."&amp;C$8&amp;"."&amp;$A70,EmissionRates!$A$1:$Y$8450,$D$64,FALSE)</f>
        <v>8.3273246562687933E-3</v>
      </c>
      <c r="D70" s="971">
        <f>VLOOKUP($B$7&amp;"."&amp;D$8&amp;"."&amp;$A70,EmissionRates!$A$1:$Y$8450,$D$64,FALSE)</f>
        <v>4.6699661542106653E-3</v>
      </c>
      <c r="E70" s="971">
        <f>VLOOKUP($B$7&amp;"."&amp;E$8&amp;"."&amp;$A70,EmissionRates!$A$1:$Y$8450,$D$64,FALSE)</f>
        <v>2.7822744836498675E-3</v>
      </c>
      <c r="F70" s="972">
        <f t="shared" si="68"/>
        <v>-6.9747106530976599E-2</v>
      </c>
      <c r="G70" s="972">
        <f t="shared" si="68"/>
        <v>-5.0470145739587746E-2</v>
      </c>
      <c r="H70" s="994">
        <v>0</v>
      </c>
      <c r="I70" s="973">
        <f t="shared" si="69"/>
        <v>5.0201038739001455E-3</v>
      </c>
      <c r="J70" s="973">
        <f t="shared" si="70"/>
        <v>4.6699661542106636E-3</v>
      </c>
      <c r="K70" s="973">
        <f t="shared" si="70"/>
        <v>4.4342722818087096E-3</v>
      </c>
      <c r="L70" s="973">
        <f t="shared" si="70"/>
        <v>4.2104739134968096E-3</v>
      </c>
      <c r="M70" s="973">
        <f t="shared" si="70"/>
        <v>3.997970681449893E-3</v>
      </c>
      <c r="N70" s="973">
        <f t="shared" si="70"/>
        <v>3.796192518494518E-3</v>
      </c>
      <c r="O70" s="973">
        <f t="shared" si="70"/>
        <v>3.604598128830567E-3</v>
      </c>
      <c r="P70" s="973">
        <f t="shared" si="70"/>
        <v>3.4226735359358428E-3</v>
      </c>
      <c r="Q70" s="973">
        <f t="shared" si="70"/>
        <v>3.2499307037581306E-3</v>
      </c>
      <c r="R70" s="973">
        <f t="shared" si="70"/>
        <v>3.0859062274958969E-3</v>
      </c>
      <c r="S70" s="973">
        <f t="shared" si="70"/>
        <v>2.9301600904554775E-3</v>
      </c>
      <c r="T70" s="973">
        <f t="shared" si="70"/>
        <v>2.7822744836498658E-3</v>
      </c>
      <c r="U70" s="973">
        <f t="shared" si="70"/>
        <v>2.7822744836498658E-3</v>
      </c>
      <c r="V70" s="973">
        <f t="shared" si="70"/>
        <v>2.7822744836498658E-3</v>
      </c>
      <c r="W70" s="973">
        <f t="shared" si="70"/>
        <v>2.7822744836498658E-3</v>
      </c>
      <c r="X70" s="973">
        <f t="shared" si="70"/>
        <v>2.7822744836498658E-3</v>
      </c>
      <c r="Y70" s="973">
        <f t="shared" si="70"/>
        <v>2.7822744836498658E-3</v>
      </c>
      <c r="Z70" s="973">
        <f t="shared" si="70"/>
        <v>2.7822744836498658E-3</v>
      </c>
      <c r="AA70" s="973">
        <f t="shared" si="70"/>
        <v>2.7822744836498658E-3</v>
      </c>
      <c r="AB70" s="973">
        <f t="shared" si="70"/>
        <v>2.7822744836498658E-3</v>
      </c>
      <c r="AC70" s="973">
        <f t="shared" si="70"/>
        <v>2.7822744836498658E-3</v>
      </c>
      <c r="AD70" s="973">
        <f t="shared" si="70"/>
        <v>2.7822744836498658E-3</v>
      </c>
      <c r="AE70" s="973">
        <f t="shared" si="70"/>
        <v>2.7822744836498658E-3</v>
      </c>
      <c r="AF70" s="973">
        <f t="shared" si="70"/>
        <v>2.7822744836498658E-3</v>
      </c>
      <c r="AG70" s="973">
        <f t="shared" si="70"/>
        <v>2.7822744836498658E-3</v>
      </c>
      <c r="AH70" s="973">
        <f t="shared" si="70"/>
        <v>2.7822744836498658E-3</v>
      </c>
      <c r="AI70" s="973">
        <f t="shared" si="70"/>
        <v>2.7822744836498658E-3</v>
      </c>
      <c r="AJ70" s="973">
        <f t="shared" si="70"/>
        <v>2.7822744836498658E-3</v>
      </c>
      <c r="AK70" s="973">
        <f t="shared" si="70"/>
        <v>2.7822744836498658E-3</v>
      </c>
      <c r="AL70" s="973">
        <f t="shared" si="70"/>
        <v>2.7822744836498658E-3</v>
      </c>
      <c r="AM70" s="973">
        <f t="shared" si="70"/>
        <v>2.7822744836498658E-3</v>
      </c>
      <c r="AN70" s="973">
        <f t="shared" si="70"/>
        <v>2.7822744836498658E-3</v>
      </c>
      <c r="AO70" s="973">
        <f t="shared" si="70"/>
        <v>2.7822744836498658E-3</v>
      </c>
      <c r="AP70" s="973" t="e">
        <f t="shared" ref="AP70:BJ70" si="75">AO70*(1+IF(AP$1&lt;=$D$8,$F70,IF(AP$1&lt;=$E$8,$G70,$H70)))</f>
        <v>#REF!</v>
      </c>
      <c r="AQ70" s="973" t="e">
        <f t="shared" si="75"/>
        <v>#REF!</v>
      </c>
      <c r="AR70" s="973" t="e">
        <f t="shared" si="75"/>
        <v>#REF!</v>
      </c>
      <c r="AS70" s="973" t="e">
        <f t="shared" si="75"/>
        <v>#REF!</v>
      </c>
      <c r="AT70" s="973" t="e">
        <f t="shared" si="75"/>
        <v>#REF!</v>
      </c>
      <c r="AU70" s="973" t="e">
        <f t="shared" si="75"/>
        <v>#REF!</v>
      </c>
      <c r="AV70" s="973" t="e">
        <f t="shared" si="75"/>
        <v>#REF!</v>
      </c>
      <c r="AW70" s="973" t="e">
        <f t="shared" si="75"/>
        <v>#REF!</v>
      </c>
      <c r="AX70" s="973" t="e">
        <f t="shared" si="75"/>
        <v>#REF!</v>
      </c>
      <c r="AY70" s="973" t="e">
        <f t="shared" si="75"/>
        <v>#REF!</v>
      </c>
      <c r="AZ70" s="973" t="e">
        <f t="shared" si="75"/>
        <v>#REF!</v>
      </c>
      <c r="BA70" s="973" t="e">
        <f t="shared" si="75"/>
        <v>#REF!</v>
      </c>
      <c r="BB70" s="973" t="e">
        <f t="shared" si="75"/>
        <v>#REF!</v>
      </c>
      <c r="BC70" s="973" t="e">
        <f t="shared" si="75"/>
        <v>#REF!</v>
      </c>
      <c r="BD70" s="973" t="e">
        <f t="shared" si="75"/>
        <v>#REF!</v>
      </c>
      <c r="BE70" s="973" t="e">
        <f t="shared" si="75"/>
        <v>#REF!</v>
      </c>
      <c r="BF70" s="973" t="e">
        <f t="shared" si="75"/>
        <v>#REF!</v>
      </c>
      <c r="BG70" s="973" t="e">
        <f t="shared" si="75"/>
        <v>#REF!</v>
      </c>
      <c r="BH70" s="973" t="e">
        <f t="shared" si="75"/>
        <v>#REF!</v>
      </c>
      <c r="BI70" s="973" t="e">
        <f t="shared" si="75"/>
        <v>#REF!</v>
      </c>
      <c r="BJ70" s="973" t="e">
        <f t="shared" si="75"/>
        <v>#REF!</v>
      </c>
    </row>
    <row r="71" spans="1:62" x14ac:dyDescent="0.3">
      <c r="A71" s="969">
        <v>6</v>
      </c>
      <c r="B71" s="970" t="s">
        <v>9332</v>
      </c>
      <c r="C71" s="971">
        <f>VLOOKUP($B$7&amp;"."&amp;C$8&amp;"."&amp;$A71,EmissionRates!$A$1:$Y$8450,$D$64,FALSE)</f>
        <v>6.415218778329285E-3</v>
      </c>
      <c r="D71" s="971">
        <f>VLOOKUP($B$7&amp;"."&amp;D$8&amp;"."&amp;$A71,EmissionRates!$A$1:$Y$8450,$D$64,FALSE)</f>
        <v>3.7882320078684454E-3</v>
      </c>
      <c r="E71" s="971">
        <f>VLOOKUP($B$7&amp;"."&amp;E$8&amp;"."&amp;$A71,EmissionRates!$A$1:$Y$8450,$D$64,FALSE)</f>
        <v>2.3475368454815701E-3</v>
      </c>
      <c r="F71" s="972">
        <f t="shared" si="68"/>
        <v>-6.3725625221139892E-2</v>
      </c>
      <c r="G71" s="972">
        <f t="shared" si="68"/>
        <v>-4.6726358298289861E-2</v>
      </c>
      <c r="H71" s="994">
        <v>0</v>
      </c>
      <c r="I71" s="973">
        <f t="shared" si="69"/>
        <v>4.0460703720137528E-3</v>
      </c>
      <c r="J71" s="973">
        <f t="shared" ref="J71:AO75" si="76">I71*(1+IF(J$1&lt;=$D$8,$F71,IF(J$1&lt;=$E$8,$G71,$H71)))</f>
        <v>3.7882320078684462E-3</v>
      </c>
      <c r="K71" s="973">
        <f t="shared" si="76"/>
        <v>3.6112217217517352E-3</v>
      </c>
      <c r="L71" s="973">
        <f t="shared" si="76"/>
        <v>3.4424824816865962E-3</v>
      </c>
      <c r="M71" s="973">
        <f t="shared" si="76"/>
        <v>3.2816278118117221E-3</v>
      </c>
      <c r="N71" s="973">
        <f t="shared" si="76"/>
        <v>3.1282892948753748E-3</v>
      </c>
      <c r="O71" s="973">
        <f t="shared" si="76"/>
        <v>2.9821157284223234E-3</v>
      </c>
      <c r="P71" s="973">
        <f t="shared" si="76"/>
        <v>2.8427723204090963E-3</v>
      </c>
      <c r="Q71" s="973">
        <f t="shared" si="76"/>
        <v>2.7099399224052001E-3</v>
      </c>
      <c r="R71" s="973">
        <f t="shared" si="76"/>
        <v>2.5833142986240549E-3</v>
      </c>
      <c r="S71" s="973">
        <f t="shared" si="76"/>
        <v>2.4626054291094521E-3</v>
      </c>
      <c r="T71" s="973">
        <f t="shared" si="76"/>
        <v>2.3475368454815701E-3</v>
      </c>
      <c r="U71" s="973">
        <f t="shared" si="76"/>
        <v>2.3475368454815701E-3</v>
      </c>
      <c r="V71" s="973">
        <f t="shared" si="76"/>
        <v>2.3475368454815701E-3</v>
      </c>
      <c r="W71" s="973">
        <f t="shared" si="76"/>
        <v>2.3475368454815701E-3</v>
      </c>
      <c r="X71" s="973">
        <f t="shared" si="76"/>
        <v>2.3475368454815701E-3</v>
      </c>
      <c r="Y71" s="973">
        <f t="shared" si="76"/>
        <v>2.3475368454815701E-3</v>
      </c>
      <c r="Z71" s="973">
        <f t="shared" si="76"/>
        <v>2.3475368454815701E-3</v>
      </c>
      <c r="AA71" s="973">
        <f t="shared" si="76"/>
        <v>2.3475368454815701E-3</v>
      </c>
      <c r="AB71" s="973">
        <f t="shared" si="76"/>
        <v>2.3475368454815701E-3</v>
      </c>
      <c r="AC71" s="973">
        <f t="shared" si="76"/>
        <v>2.3475368454815701E-3</v>
      </c>
      <c r="AD71" s="973">
        <f t="shared" si="76"/>
        <v>2.3475368454815701E-3</v>
      </c>
      <c r="AE71" s="973">
        <f t="shared" si="76"/>
        <v>2.3475368454815701E-3</v>
      </c>
      <c r="AF71" s="973">
        <f t="shared" si="76"/>
        <v>2.3475368454815701E-3</v>
      </c>
      <c r="AG71" s="973">
        <f t="shared" si="76"/>
        <v>2.3475368454815701E-3</v>
      </c>
      <c r="AH71" s="973">
        <f t="shared" si="76"/>
        <v>2.3475368454815701E-3</v>
      </c>
      <c r="AI71" s="973">
        <f t="shared" si="76"/>
        <v>2.3475368454815701E-3</v>
      </c>
      <c r="AJ71" s="973">
        <f t="shared" si="76"/>
        <v>2.3475368454815701E-3</v>
      </c>
      <c r="AK71" s="973">
        <f t="shared" si="76"/>
        <v>2.3475368454815701E-3</v>
      </c>
      <c r="AL71" s="973">
        <f t="shared" si="76"/>
        <v>2.3475368454815701E-3</v>
      </c>
      <c r="AM71" s="973">
        <f t="shared" si="76"/>
        <v>2.3475368454815701E-3</v>
      </c>
      <c r="AN71" s="973">
        <f t="shared" si="76"/>
        <v>2.3475368454815701E-3</v>
      </c>
      <c r="AO71" s="973">
        <f t="shared" si="76"/>
        <v>2.3475368454815701E-3</v>
      </c>
      <c r="AP71" s="973" t="e">
        <f t="shared" ref="AP71:BJ71" si="77">AO71*(1+IF(AP$1&lt;=$D$8,$F71,IF(AP$1&lt;=$E$8,$G71,$H71)))</f>
        <v>#REF!</v>
      </c>
      <c r="AQ71" s="973" t="e">
        <f t="shared" si="77"/>
        <v>#REF!</v>
      </c>
      <c r="AR71" s="973" t="e">
        <f t="shared" si="77"/>
        <v>#REF!</v>
      </c>
      <c r="AS71" s="973" t="e">
        <f t="shared" si="77"/>
        <v>#REF!</v>
      </c>
      <c r="AT71" s="973" t="e">
        <f t="shared" si="77"/>
        <v>#REF!</v>
      </c>
      <c r="AU71" s="973" t="e">
        <f t="shared" si="77"/>
        <v>#REF!</v>
      </c>
      <c r="AV71" s="973" t="e">
        <f t="shared" si="77"/>
        <v>#REF!</v>
      </c>
      <c r="AW71" s="973" t="e">
        <f t="shared" si="77"/>
        <v>#REF!</v>
      </c>
      <c r="AX71" s="973" t="e">
        <f t="shared" si="77"/>
        <v>#REF!</v>
      </c>
      <c r="AY71" s="973" t="e">
        <f t="shared" si="77"/>
        <v>#REF!</v>
      </c>
      <c r="AZ71" s="973" t="e">
        <f t="shared" si="77"/>
        <v>#REF!</v>
      </c>
      <c r="BA71" s="973" t="e">
        <f t="shared" si="77"/>
        <v>#REF!</v>
      </c>
      <c r="BB71" s="973" t="e">
        <f t="shared" si="77"/>
        <v>#REF!</v>
      </c>
      <c r="BC71" s="973" t="e">
        <f t="shared" si="77"/>
        <v>#REF!</v>
      </c>
      <c r="BD71" s="973" t="e">
        <f t="shared" si="77"/>
        <v>#REF!</v>
      </c>
      <c r="BE71" s="973" t="e">
        <f t="shared" si="77"/>
        <v>#REF!</v>
      </c>
      <c r="BF71" s="973" t="e">
        <f t="shared" si="77"/>
        <v>#REF!</v>
      </c>
      <c r="BG71" s="973" t="e">
        <f t="shared" si="77"/>
        <v>#REF!</v>
      </c>
      <c r="BH71" s="973" t="e">
        <f t="shared" si="77"/>
        <v>#REF!</v>
      </c>
      <c r="BI71" s="973" t="e">
        <f t="shared" si="77"/>
        <v>#REF!</v>
      </c>
      <c r="BJ71" s="973" t="e">
        <f t="shared" si="77"/>
        <v>#REF!</v>
      </c>
    </row>
    <row r="72" spans="1:62" x14ac:dyDescent="0.3">
      <c r="A72" s="969">
        <v>7</v>
      </c>
      <c r="B72" s="970" t="s">
        <v>9333</v>
      </c>
      <c r="C72" s="971">
        <f>VLOOKUP($B$7&amp;"."&amp;C$8&amp;"."&amp;$A72,EmissionRates!$A$1:$Y$8450,$D$64,FALSE)</f>
        <v>5.980119963605068E-3</v>
      </c>
      <c r="D72" s="971">
        <f>VLOOKUP($B$7&amp;"."&amp;D$8&amp;"."&amp;$A72,EmissionRates!$A$1:$Y$8450,$D$64,FALSE)</f>
        <v>3.4672776603296498E-3</v>
      </c>
      <c r="E72" s="971">
        <f>VLOOKUP($B$7&amp;"."&amp;E$8&amp;"."&amp;$A72,EmissionRates!$A$1:$Y$8450,$D$64,FALSE)</f>
        <v>2.1392681577291676E-3</v>
      </c>
      <c r="F72" s="972">
        <f t="shared" si="68"/>
        <v>-6.5864577978132388E-2</v>
      </c>
      <c r="G72" s="972">
        <f t="shared" si="68"/>
        <v>-4.7143149733666068E-2</v>
      </c>
      <c r="H72" s="994">
        <v>0</v>
      </c>
      <c r="I72" s="973">
        <f t="shared" si="69"/>
        <v>3.7117505434329668E-3</v>
      </c>
      <c r="J72" s="973">
        <f t="shared" si="76"/>
        <v>3.4672776603296507E-3</v>
      </c>
      <c r="K72" s="973">
        <f t="shared" si="76"/>
        <v>3.3038192704205344E-3</v>
      </c>
      <c r="L72" s="973">
        <f t="shared" si="76"/>
        <v>3.148066823862128E-3</v>
      </c>
      <c r="M72" s="973">
        <f t="shared" si="76"/>
        <v>2.9996570382132093E-3</v>
      </c>
      <c r="N72" s="973">
        <f t="shared" si="76"/>
        <v>2.8582437573110788E-3</v>
      </c>
      <c r="O72" s="973">
        <f t="shared" si="76"/>
        <v>2.7234971438848464E-3</v>
      </c>
      <c r="P72" s="973">
        <f t="shared" si="76"/>
        <v>2.5951029102314711E-3</v>
      </c>
      <c r="Q72" s="973">
        <f t="shared" si="76"/>
        <v>2.4727615851601564E-3</v>
      </c>
      <c r="R72" s="973">
        <f t="shared" si="76"/>
        <v>2.3561878154952937E-3</v>
      </c>
      <c r="S72" s="973">
        <f t="shared" si="76"/>
        <v>2.2451097005087594E-3</v>
      </c>
      <c r="T72" s="973">
        <f t="shared" si="76"/>
        <v>2.1392681577291689E-3</v>
      </c>
      <c r="U72" s="973">
        <f t="shared" si="76"/>
        <v>2.1392681577291689E-3</v>
      </c>
      <c r="V72" s="973">
        <f t="shared" si="76"/>
        <v>2.1392681577291689E-3</v>
      </c>
      <c r="W72" s="973">
        <f t="shared" si="76"/>
        <v>2.1392681577291689E-3</v>
      </c>
      <c r="X72" s="973">
        <f t="shared" si="76"/>
        <v>2.1392681577291689E-3</v>
      </c>
      <c r="Y72" s="973">
        <f t="shared" si="76"/>
        <v>2.1392681577291689E-3</v>
      </c>
      <c r="Z72" s="973">
        <f t="shared" si="76"/>
        <v>2.1392681577291689E-3</v>
      </c>
      <c r="AA72" s="973">
        <f t="shared" si="76"/>
        <v>2.1392681577291689E-3</v>
      </c>
      <c r="AB72" s="973">
        <f t="shared" si="76"/>
        <v>2.1392681577291689E-3</v>
      </c>
      <c r="AC72" s="973">
        <f t="shared" si="76"/>
        <v>2.1392681577291689E-3</v>
      </c>
      <c r="AD72" s="973">
        <f t="shared" si="76"/>
        <v>2.1392681577291689E-3</v>
      </c>
      <c r="AE72" s="973">
        <f t="shared" si="76"/>
        <v>2.1392681577291689E-3</v>
      </c>
      <c r="AF72" s="973">
        <f t="shared" si="76"/>
        <v>2.1392681577291689E-3</v>
      </c>
      <c r="AG72" s="973">
        <f t="shared" si="76"/>
        <v>2.1392681577291689E-3</v>
      </c>
      <c r="AH72" s="973">
        <f t="shared" si="76"/>
        <v>2.1392681577291689E-3</v>
      </c>
      <c r="AI72" s="973">
        <f t="shared" si="76"/>
        <v>2.1392681577291689E-3</v>
      </c>
      <c r="AJ72" s="973">
        <f t="shared" si="76"/>
        <v>2.1392681577291689E-3</v>
      </c>
      <c r="AK72" s="973">
        <f t="shared" si="76"/>
        <v>2.1392681577291689E-3</v>
      </c>
      <c r="AL72" s="973">
        <f t="shared" si="76"/>
        <v>2.1392681577291689E-3</v>
      </c>
      <c r="AM72" s="973">
        <f t="shared" si="76"/>
        <v>2.1392681577291689E-3</v>
      </c>
      <c r="AN72" s="973">
        <f t="shared" si="76"/>
        <v>2.1392681577291689E-3</v>
      </c>
      <c r="AO72" s="973">
        <f t="shared" si="76"/>
        <v>2.1392681577291689E-3</v>
      </c>
      <c r="AP72" s="973" t="e">
        <f t="shared" ref="AP72:BJ72" si="78">AO72*(1+IF(AP$1&lt;=$D$8,$F72,IF(AP$1&lt;=$E$8,$G72,$H72)))</f>
        <v>#REF!</v>
      </c>
      <c r="AQ72" s="973" t="e">
        <f t="shared" si="78"/>
        <v>#REF!</v>
      </c>
      <c r="AR72" s="973" t="e">
        <f t="shared" si="78"/>
        <v>#REF!</v>
      </c>
      <c r="AS72" s="973" t="e">
        <f t="shared" si="78"/>
        <v>#REF!</v>
      </c>
      <c r="AT72" s="973" t="e">
        <f t="shared" si="78"/>
        <v>#REF!</v>
      </c>
      <c r="AU72" s="973" t="e">
        <f t="shared" si="78"/>
        <v>#REF!</v>
      </c>
      <c r="AV72" s="973" t="e">
        <f t="shared" si="78"/>
        <v>#REF!</v>
      </c>
      <c r="AW72" s="973" t="e">
        <f t="shared" si="78"/>
        <v>#REF!</v>
      </c>
      <c r="AX72" s="973" t="e">
        <f t="shared" si="78"/>
        <v>#REF!</v>
      </c>
      <c r="AY72" s="973" t="e">
        <f t="shared" si="78"/>
        <v>#REF!</v>
      </c>
      <c r="AZ72" s="973" t="e">
        <f t="shared" si="78"/>
        <v>#REF!</v>
      </c>
      <c r="BA72" s="973" t="e">
        <f t="shared" si="78"/>
        <v>#REF!</v>
      </c>
      <c r="BB72" s="973" t="e">
        <f t="shared" si="78"/>
        <v>#REF!</v>
      </c>
      <c r="BC72" s="973" t="e">
        <f t="shared" si="78"/>
        <v>#REF!</v>
      </c>
      <c r="BD72" s="973" t="e">
        <f t="shared" si="78"/>
        <v>#REF!</v>
      </c>
      <c r="BE72" s="973" t="e">
        <f t="shared" si="78"/>
        <v>#REF!</v>
      </c>
      <c r="BF72" s="973" t="e">
        <f t="shared" si="78"/>
        <v>#REF!</v>
      </c>
      <c r="BG72" s="973" t="e">
        <f t="shared" si="78"/>
        <v>#REF!</v>
      </c>
      <c r="BH72" s="973" t="e">
        <f t="shared" si="78"/>
        <v>#REF!</v>
      </c>
      <c r="BI72" s="973" t="e">
        <f t="shared" si="78"/>
        <v>#REF!</v>
      </c>
      <c r="BJ72" s="973" t="e">
        <f t="shared" si="78"/>
        <v>#REF!</v>
      </c>
    </row>
    <row r="73" spans="1:62" x14ac:dyDescent="0.3">
      <c r="A73" s="969">
        <v>8</v>
      </c>
      <c r="B73" s="970" t="s">
        <v>9334</v>
      </c>
      <c r="C73" s="971">
        <f>VLOOKUP($B$7&amp;"."&amp;C$8&amp;"."&amp;$A73,EmissionRates!$A$1:$Y$8450,$D$64,FALSE)</f>
        <v>5.8724111670471722E-3</v>
      </c>
      <c r="D73" s="971">
        <f>VLOOKUP($B$7&amp;"."&amp;D$8&amp;"."&amp;$A73,EmissionRates!$A$1:$Y$8450,$D$64,FALSE)</f>
        <v>3.3150248239432224E-3</v>
      </c>
      <c r="E73" s="971">
        <f>VLOOKUP($B$7&amp;"."&amp;E$8&amp;"."&amp;$A73,EmissionRates!$A$1:$Y$8450,$D$64,FALSE)</f>
        <v>2.0478534524196778E-3</v>
      </c>
      <c r="F73" s="972">
        <f t="shared" si="68"/>
        <v>-6.8980470310291642E-2</v>
      </c>
      <c r="G73" s="972">
        <f t="shared" si="68"/>
        <v>-4.7025655417043843E-2</v>
      </c>
      <c r="H73" s="994">
        <v>0</v>
      </c>
      <c r="I73" s="973">
        <f t="shared" si="69"/>
        <v>3.5606394046836598E-3</v>
      </c>
      <c r="J73" s="973">
        <f t="shared" si="76"/>
        <v>3.3150248239432242E-3</v>
      </c>
      <c r="K73" s="973">
        <f t="shared" si="76"/>
        <v>3.1591336088735238E-3</v>
      </c>
      <c r="L73" s="973">
        <f t="shared" si="76"/>
        <v>3.0105732803662353E-3</v>
      </c>
      <c r="M73" s="973">
        <f t="shared" si="76"/>
        <v>2.8689990986759733E-3</v>
      </c>
      <c r="N73" s="973">
        <f t="shared" si="76"/>
        <v>2.7340825356698276E-3</v>
      </c>
      <c r="O73" s="973">
        <f t="shared" si="76"/>
        <v>2.6055105124656607E-3</v>
      </c>
      <c r="P73" s="973">
        <f t="shared" si="76"/>
        <v>2.4829846729209652E-3</v>
      </c>
      <c r="Q73" s="973">
        <f t="shared" si="76"/>
        <v>2.3662206912863828E-3</v>
      </c>
      <c r="R73" s="973">
        <f t="shared" si="76"/>
        <v>2.2549476124172699E-3</v>
      </c>
      <c r="S73" s="973">
        <f t="shared" si="76"/>
        <v>2.1489072230122495E-3</v>
      </c>
      <c r="T73" s="973">
        <f t="shared" si="76"/>
        <v>2.0478534524196791E-3</v>
      </c>
      <c r="U73" s="973">
        <f t="shared" si="76"/>
        <v>2.0478534524196791E-3</v>
      </c>
      <c r="V73" s="973">
        <f t="shared" si="76"/>
        <v>2.0478534524196791E-3</v>
      </c>
      <c r="W73" s="973">
        <f t="shared" si="76"/>
        <v>2.0478534524196791E-3</v>
      </c>
      <c r="X73" s="973">
        <f t="shared" si="76"/>
        <v>2.0478534524196791E-3</v>
      </c>
      <c r="Y73" s="973">
        <f t="shared" si="76"/>
        <v>2.0478534524196791E-3</v>
      </c>
      <c r="Z73" s="973">
        <f t="shared" si="76"/>
        <v>2.0478534524196791E-3</v>
      </c>
      <c r="AA73" s="973">
        <f t="shared" si="76"/>
        <v>2.0478534524196791E-3</v>
      </c>
      <c r="AB73" s="973">
        <f t="shared" si="76"/>
        <v>2.0478534524196791E-3</v>
      </c>
      <c r="AC73" s="973">
        <f t="shared" si="76"/>
        <v>2.0478534524196791E-3</v>
      </c>
      <c r="AD73" s="973">
        <f t="shared" si="76"/>
        <v>2.0478534524196791E-3</v>
      </c>
      <c r="AE73" s="973">
        <f t="shared" si="76"/>
        <v>2.0478534524196791E-3</v>
      </c>
      <c r="AF73" s="973">
        <f t="shared" si="76"/>
        <v>2.0478534524196791E-3</v>
      </c>
      <c r="AG73" s="973">
        <f t="shared" si="76"/>
        <v>2.0478534524196791E-3</v>
      </c>
      <c r="AH73" s="973">
        <f t="shared" si="76"/>
        <v>2.0478534524196791E-3</v>
      </c>
      <c r="AI73" s="973">
        <f t="shared" si="76"/>
        <v>2.0478534524196791E-3</v>
      </c>
      <c r="AJ73" s="973">
        <f t="shared" si="76"/>
        <v>2.0478534524196791E-3</v>
      </c>
      <c r="AK73" s="973">
        <f t="shared" si="76"/>
        <v>2.0478534524196791E-3</v>
      </c>
      <c r="AL73" s="973">
        <f t="shared" si="76"/>
        <v>2.0478534524196791E-3</v>
      </c>
      <c r="AM73" s="973">
        <f t="shared" si="76"/>
        <v>2.0478534524196791E-3</v>
      </c>
      <c r="AN73" s="973">
        <f t="shared" si="76"/>
        <v>2.0478534524196791E-3</v>
      </c>
      <c r="AO73" s="973">
        <f t="shared" si="76"/>
        <v>2.0478534524196791E-3</v>
      </c>
      <c r="AP73" s="973" t="e">
        <f t="shared" ref="AP73:BJ73" si="79">AO73*(1+IF(AP$1&lt;=$D$8,$F73,IF(AP$1&lt;=$E$8,$G73,$H73)))</f>
        <v>#REF!</v>
      </c>
      <c r="AQ73" s="973" t="e">
        <f t="shared" si="79"/>
        <v>#REF!</v>
      </c>
      <c r="AR73" s="973" t="e">
        <f t="shared" si="79"/>
        <v>#REF!</v>
      </c>
      <c r="AS73" s="973" t="e">
        <f t="shared" si="79"/>
        <v>#REF!</v>
      </c>
      <c r="AT73" s="973" t="e">
        <f t="shared" si="79"/>
        <v>#REF!</v>
      </c>
      <c r="AU73" s="973" t="e">
        <f t="shared" si="79"/>
        <v>#REF!</v>
      </c>
      <c r="AV73" s="973" t="e">
        <f t="shared" si="79"/>
        <v>#REF!</v>
      </c>
      <c r="AW73" s="973" t="e">
        <f t="shared" si="79"/>
        <v>#REF!</v>
      </c>
      <c r="AX73" s="973" t="e">
        <f t="shared" si="79"/>
        <v>#REF!</v>
      </c>
      <c r="AY73" s="973" t="e">
        <f t="shared" si="79"/>
        <v>#REF!</v>
      </c>
      <c r="AZ73" s="973" t="e">
        <f t="shared" si="79"/>
        <v>#REF!</v>
      </c>
      <c r="BA73" s="973" t="e">
        <f t="shared" si="79"/>
        <v>#REF!</v>
      </c>
      <c r="BB73" s="973" t="e">
        <f t="shared" si="79"/>
        <v>#REF!</v>
      </c>
      <c r="BC73" s="973" t="e">
        <f t="shared" si="79"/>
        <v>#REF!</v>
      </c>
      <c r="BD73" s="973" t="e">
        <f t="shared" si="79"/>
        <v>#REF!</v>
      </c>
      <c r="BE73" s="973" t="e">
        <f t="shared" si="79"/>
        <v>#REF!</v>
      </c>
      <c r="BF73" s="973" t="e">
        <f t="shared" si="79"/>
        <v>#REF!</v>
      </c>
      <c r="BG73" s="973" t="e">
        <f t="shared" si="79"/>
        <v>#REF!</v>
      </c>
      <c r="BH73" s="973" t="e">
        <f t="shared" si="79"/>
        <v>#REF!</v>
      </c>
      <c r="BI73" s="973" t="e">
        <f t="shared" si="79"/>
        <v>#REF!</v>
      </c>
      <c r="BJ73" s="973" t="e">
        <f t="shared" si="79"/>
        <v>#REF!</v>
      </c>
    </row>
    <row r="74" spans="1:62" x14ac:dyDescent="0.3">
      <c r="A74" s="969">
        <v>9</v>
      </c>
      <c r="B74" s="970" t="s">
        <v>9335</v>
      </c>
      <c r="C74" s="971">
        <f>VLOOKUP($B$7&amp;"."&amp;C$8&amp;"."&amp;$A74,EmissionRates!$A$1:$Y$8450,$D$64,FALSE)</f>
        <v>5.8240614294125647E-3</v>
      </c>
      <c r="D74" s="971">
        <f>VLOOKUP($B$7&amp;"."&amp;D$8&amp;"."&amp;$A74,EmissionRates!$A$1:$Y$8450,$D$64,FALSE)</f>
        <v>3.2139416354747576E-3</v>
      </c>
      <c r="E74" s="971">
        <f>VLOOKUP($B$7&amp;"."&amp;E$8&amp;"."&amp;$A74,EmissionRates!$A$1:$Y$8450,$D$64,FALSE)</f>
        <v>1.9909136529273927E-3</v>
      </c>
      <c r="F74" s="972">
        <f t="shared" si="68"/>
        <v>-7.1618441801922006E-2</v>
      </c>
      <c r="G74" s="972">
        <f t="shared" si="68"/>
        <v>-4.6761786843659503E-2</v>
      </c>
      <c r="H74" s="994">
        <v>0</v>
      </c>
      <c r="I74" s="973">
        <f t="shared" si="69"/>
        <v>3.4618757849011854E-3</v>
      </c>
      <c r="J74" s="973">
        <f t="shared" si="76"/>
        <v>3.2139416354747567E-3</v>
      </c>
      <c r="K74" s="973">
        <f t="shared" si="76"/>
        <v>3.0636519817887238E-3</v>
      </c>
      <c r="L74" s="973">
        <f t="shared" si="76"/>
        <v>2.9203901408531643E-3</v>
      </c>
      <c r="M74" s="973">
        <f t="shared" si="76"/>
        <v>2.7838274795862639E-3</v>
      </c>
      <c r="N74" s="973">
        <f t="shared" si="76"/>
        <v>2.6536507323763293E-3</v>
      </c>
      <c r="O74" s="973">
        <f t="shared" si="76"/>
        <v>2.5295612824714265E-3</v>
      </c>
      <c r="P74" s="973">
        <f t="shared" si="76"/>
        <v>2.4112744769725237E-3</v>
      </c>
      <c r="Q74" s="973">
        <f t="shared" si="76"/>
        <v>2.2985189738587782E-3</v>
      </c>
      <c r="R74" s="973">
        <f t="shared" si="76"/>
        <v>2.191036119547087E-3</v>
      </c>
      <c r="S74" s="973">
        <f t="shared" si="76"/>
        <v>2.0885793555580671E-3</v>
      </c>
      <c r="T74" s="973">
        <f t="shared" si="76"/>
        <v>1.9909136529273931E-3</v>
      </c>
      <c r="U74" s="973">
        <f t="shared" si="76"/>
        <v>1.9909136529273931E-3</v>
      </c>
      <c r="V74" s="973">
        <f t="shared" si="76"/>
        <v>1.9909136529273931E-3</v>
      </c>
      <c r="W74" s="973">
        <f t="shared" si="76"/>
        <v>1.9909136529273931E-3</v>
      </c>
      <c r="X74" s="973">
        <f t="shared" si="76"/>
        <v>1.9909136529273931E-3</v>
      </c>
      <c r="Y74" s="973">
        <f t="shared" si="76"/>
        <v>1.9909136529273931E-3</v>
      </c>
      <c r="Z74" s="973">
        <f t="shared" si="76"/>
        <v>1.9909136529273931E-3</v>
      </c>
      <c r="AA74" s="973">
        <f t="shared" si="76"/>
        <v>1.9909136529273931E-3</v>
      </c>
      <c r="AB74" s="973">
        <f t="shared" si="76"/>
        <v>1.9909136529273931E-3</v>
      </c>
      <c r="AC74" s="973">
        <f t="shared" si="76"/>
        <v>1.9909136529273931E-3</v>
      </c>
      <c r="AD74" s="973">
        <f t="shared" si="76"/>
        <v>1.9909136529273931E-3</v>
      </c>
      <c r="AE74" s="973">
        <f t="shared" si="76"/>
        <v>1.9909136529273931E-3</v>
      </c>
      <c r="AF74" s="973">
        <f t="shared" si="76"/>
        <v>1.9909136529273931E-3</v>
      </c>
      <c r="AG74" s="973">
        <f t="shared" si="76"/>
        <v>1.9909136529273931E-3</v>
      </c>
      <c r="AH74" s="973">
        <f t="shared" si="76"/>
        <v>1.9909136529273931E-3</v>
      </c>
      <c r="AI74" s="973">
        <f t="shared" si="76"/>
        <v>1.9909136529273931E-3</v>
      </c>
      <c r="AJ74" s="973">
        <f t="shared" si="76"/>
        <v>1.9909136529273931E-3</v>
      </c>
      <c r="AK74" s="973">
        <f t="shared" si="76"/>
        <v>1.9909136529273931E-3</v>
      </c>
      <c r="AL74" s="973">
        <f t="shared" si="76"/>
        <v>1.9909136529273931E-3</v>
      </c>
      <c r="AM74" s="973">
        <f t="shared" si="76"/>
        <v>1.9909136529273931E-3</v>
      </c>
      <c r="AN74" s="973">
        <f t="shared" si="76"/>
        <v>1.9909136529273931E-3</v>
      </c>
      <c r="AO74" s="973">
        <f t="shared" si="76"/>
        <v>1.9909136529273931E-3</v>
      </c>
      <c r="AP74" s="973" t="e">
        <f t="shared" ref="AP74:BJ74" si="80">AO74*(1+IF(AP$1&lt;=$D$8,$F74,IF(AP$1&lt;=$E$8,$G74,$H74)))</f>
        <v>#REF!</v>
      </c>
      <c r="AQ74" s="973" t="e">
        <f t="shared" si="80"/>
        <v>#REF!</v>
      </c>
      <c r="AR74" s="973" t="e">
        <f t="shared" si="80"/>
        <v>#REF!</v>
      </c>
      <c r="AS74" s="973" t="e">
        <f t="shared" si="80"/>
        <v>#REF!</v>
      </c>
      <c r="AT74" s="973" t="e">
        <f t="shared" si="80"/>
        <v>#REF!</v>
      </c>
      <c r="AU74" s="973" t="e">
        <f t="shared" si="80"/>
        <v>#REF!</v>
      </c>
      <c r="AV74" s="973" t="e">
        <f t="shared" si="80"/>
        <v>#REF!</v>
      </c>
      <c r="AW74" s="973" t="e">
        <f t="shared" si="80"/>
        <v>#REF!</v>
      </c>
      <c r="AX74" s="973" t="e">
        <f t="shared" si="80"/>
        <v>#REF!</v>
      </c>
      <c r="AY74" s="973" t="e">
        <f t="shared" si="80"/>
        <v>#REF!</v>
      </c>
      <c r="AZ74" s="973" t="e">
        <f t="shared" si="80"/>
        <v>#REF!</v>
      </c>
      <c r="BA74" s="973" t="e">
        <f t="shared" si="80"/>
        <v>#REF!</v>
      </c>
      <c r="BB74" s="973" t="e">
        <f t="shared" si="80"/>
        <v>#REF!</v>
      </c>
      <c r="BC74" s="973" t="e">
        <f t="shared" si="80"/>
        <v>#REF!</v>
      </c>
      <c r="BD74" s="973" t="e">
        <f t="shared" si="80"/>
        <v>#REF!</v>
      </c>
      <c r="BE74" s="973" t="e">
        <f t="shared" si="80"/>
        <v>#REF!</v>
      </c>
      <c r="BF74" s="973" t="e">
        <f t="shared" si="80"/>
        <v>#REF!</v>
      </c>
      <c r="BG74" s="973" t="e">
        <f t="shared" si="80"/>
        <v>#REF!</v>
      </c>
      <c r="BH74" s="973" t="e">
        <f t="shared" si="80"/>
        <v>#REF!</v>
      </c>
      <c r="BI74" s="973" t="e">
        <f t="shared" si="80"/>
        <v>#REF!</v>
      </c>
      <c r="BJ74" s="973" t="e">
        <f t="shared" si="80"/>
        <v>#REF!</v>
      </c>
    </row>
    <row r="75" spans="1:62" x14ac:dyDescent="0.3">
      <c r="A75" s="969">
        <v>10</v>
      </c>
      <c r="B75" s="970" t="s">
        <v>9336</v>
      </c>
      <c r="C75" s="971">
        <f>VLOOKUP($B$7&amp;"."&amp;C$8&amp;"."&amp;$A75,EmissionRates!$A$1:$Y$8450,$D$64,FALSE)</f>
        <v>5.786449377505198E-3</v>
      </c>
      <c r="D75" s="971">
        <f>VLOOKUP($B$7&amp;"."&amp;D$8&amp;"."&amp;$A75,EmissionRates!$A$1:$Y$8450,$D$64,FALSE)</f>
        <v>3.1353237683617828E-3</v>
      </c>
      <c r="E75" s="971">
        <f>VLOOKUP($B$7&amp;"."&amp;E$8&amp;"."&amp;$A75,EmissionRates!$A$1:$Y$8450,$D$64,FALSE)</f>
        <v>1.9466249217145949E-3</v>
      </c>
      <c r="F75" s="972">
        <f t="shared" si="68"/>
        <v>-7.3738144707645947E-2</v>
      </c>
      <c r="G75" s="972">
        <f t="shared" si="68"/>
        <v>-4.6545465716103074E-2</v>
      </c>
      <c r="H75" s="994">
        <v>0</v>
      </c>
      <c r="I75" s="973">
        <f t="shared" si="69"/>
        <v>3.3849216076939572E-3</v>
      </c>
      <c r="J75" s="973">
        <f t="shared" si="76"/>
        <v>3.1353237683617824E-3</v>
      </c>
      <c r="K75" s="973">
        <f t="shared" si="76"/>
        <v>2.989388663392616E-3</v>
      </c>
      <c r="L75" s="973">
        <f t="shared" si="76"/>
        <v>2.8502461758485678E-3</v>
      </c>
      <c r="M75" s="973">
        <f t="shared" si="76"/>
        <v>2.7175801401881543E-3</v>
      </c>
      <c r="N75" s="973">
        <f t="shared" si="76"/>
        <v>2.5910891069422641E-3</v>
      </c>
      <c r="O75" s="973">
        <f t="shared" si="76"/>
        <v>2.4704856577477149E-3</v>
      </c>
      <c r="P75" s="973">
        <f t="shared" si="76"/>
        <v>2.3554957522628943E-3</v>
      </c>
      <c r="Q75" s="973">
        <f t="shared" si="76"/>
        <v>2.2458581054815153E-3</v>
      </c>
      <c r="R75" s="973">
        <f t="shared" si="76"/>
        <v>2.1413235940295934E-3</v>
      </c>
      <c r="S75" s="973">
        <f t="shared" si="76"/>
        <v>2.0416546900966065E-3</v>
      </c>
      <c r="T75" s="973">
        <f t="shared" si="76"/>
        <v>1.9466249217145939E-3</v>
      </c>
      <c r="U75" s="973">
        <f t="shared" si="76"/>
        <v>1.9466249217145939E-3</v>
      </c>
      <c r="V75" s="973">
        <f t="shared" si="76"/>
        <v>1.9466249217145939E-3</v>
      </c>
      <c r="W75" s="973">
        <f t="shared" si="76"/>
        <v>1.9466249217145939E-3</v>
      </c>
      <c r="X75" s="973">
        <f t="shared" si="76"/>
        <v>1.9466249217145939E-3</v>
      </c>
      <c r="Y75" s="973">
        <f t="shared" si="76"/>
        <v>1.9466249217145939E-3</v>
      </c>
      <c r="Z75" s="973">
        <f t="shared" si="76"/>
        <v>1.9466249217145939E-3</v>
      </c>
      <c r="AA75" s="973">
        <f t="shared" si="76"/>
        <v>1.9466249217145939E-3</v>
      </c>
      <c r="AB75" s="973">
        <f t="shared" si="76"/>
        <v>1.9466249217145939E-3</v>
      </c>
      <c r="AC75" s="973">
        <f t="shared" si="76"/>
        <v>1.9466249217145939E-3</v>
      </c>
      <c r="AD75" s="973">
        <f t="shared" si="76"/>
        <v>1.9466249217145939E-3</v>
      </c>
      <c r="AE75" s="973">
        <f t="shared" si="76"/>
        <v>1.9466249217145939E-3</v>
      </c>
      <c r="AF75" s="973">
        <f t="shared" si="76"/>
        <v>1.9466249217145939E-3</v>
      </c>
      <c r="AG75" s="973">
        <f t="shared" si="76"/>
        <v>1.9466249217145939E-3</v>
      </c>
      <c r="AH75" s="973">
        <f t="shared" si="76"/>
        <v>1.9466249217145939E-3</v>
      </c>
      <c r="AI75" s="973">
        <f t="shared" si="76"/>
        <v>1.9466249217145939E-3</v>
      </c>
      <c r="AJ75" s="973">
        <f t="shared" si="76"/>
        <v>1.9466249217145939E-3</v>
      </c>
      <c r="AK75" s="973">
        <f t="shared" si="76"/>
        <v>1.9466249217145939E-3</v>
      </c>
      <c r="AL75" s="973">
        <f t="shared" si="76"/>
        <v>1.9466249217145939E-3</v>
      </c>
      <c r="AM75" s="973">
        <f t="shared" si="76"/>
        <v>1.9466249217145939E-3</v>
      </c>
      <c r="AN75" s="973">
        <f t="shared" si="76"/>
        <v>1.9466249217145939E-3</v>
      </c>
      <c r="AO75" s="973">
        <f t="shared" si="76"/>
        <v>1.9466249217145939E-3</v>
      </c>
      <c r="AP75" s="973" t="e">
        <f t="shared" ref="AP75:BJ75" si="81">AO75*(1+IF(AP$1&lt;=$D$8,$F75,IF(AP$1&lt;=$E$8,$G75,$H75)))</f>
        <v>#REF!</v>
      </c>
      <c r="AQ75" s="973" t="e">
        <f t="shared" si="81"/>
        <v>#REF!</v>
      </c>
      <c r="AR75" s="973" t="e">
        <f t="shared" si="81"/>
        <v>#REF!</v>
      </c>
      <c r="AS75" s="973" t="e">
        <f t="shared" si="81"/>
        <v>#REF!</v>
      </c>
      <c r="AT75" s="973" t="e">
        <f t="shared" si="81"/>
        <v>#REF!</v>
      </c>
      <c r="AU75" s="973" t="e">
        <f t="shared" si="81"/>
        <v>#REF!</v>
      </c>
      <c r="AV75" s="973" t="e">
        <f t="shared" si="81"/>
        <v>#REF!</v>
      </c>
      <c r="AW75" s="973" t="e">
        <f t="shared" si="81"/>
        <v>#REF!</v>
      </c>
      <c r="AX75" s="973" t="e">
        <f t="shared" si="81"/>
        <v>#REF!</v>
      </c>
      <c r="AY75" s="973" t="e">
        <f t="shared" si="81"/>
        <v>#REF!</v>
      </c>
      <c r="AZ75" s="973" t="e">
        <f t="shared" si="81"/>
        <v>#REF!</v>
      </c>
      <c r="BA75" s="973" t="e">
        <f t="shared" si="81"/>
        <v>#REF!</v>
      </c>
      <c r="BB75" s="973" t="e">
        <f t="shared" si="81"/>
        <v>#REF!</v>
      </c>
      <c r="BC75" s="973" t="e">
        <f t="shared" si="81"/>
        <v>#REF!</v>
      </c>
      <c r="BD75" s="973" t="e">
        <f t="shared" si="81"/>
        <v>#REF!</v>
      </c>
      <c r="BE75" s="973" t="e">
        <f t="shared" si="81"/>
        <v>#REF!</v>
      </c>
      <c r="BF75" s="973" t="e">
        <f t="shared" si="81"/>
        <v>#REF!</v>
      </c>
      <c r="BG75" s="973" t="e">
        <f t="shared" si="81"/>
        <v>#REF!</v>
      </c>
      <c r="BH75" s="973" t="e">
        <f t="shared" si="81"/>
        <v>#REF!</v>
      </c>
      <c r="BI75" s="973" t="e">
        <f t="shared" si="81"/>
        <v>#REF!</v>
      </c>
      <c r="BJ75" s="973" t="e">
        <f t="shared" si="81"/>
        <v>#REF!</v>
      </c>
    </row>
    <row r="76" spans="1:62" x14ac:dyDescent="0.3">
      <c r="A76" s="969">
        <v>11</v>
      </c>
      <c r="B76" s="970" t="s">
        <v>9337</v>
      </c>
      <c r="C76" s="971">
        <f>VLOOKUP($B$7&amp;"."&amp;C$8&amp;"."&amp;$A76,EmissionRates!$A$1:$Y$8450,$D$64,FALSE)</f>
        <v>5.7481184530653656E-3</v>
      </c>
      <c r="D76" s="971">
        <f>VLOOKUP($B$7&amp;"."&amp;D$8&amp;"."&amp;$A76,EmissionRates!$A$1:$Y$8450,$D$64,FALSE)</f>
        <v>3.075062681896645E-3</v>
      </c>
      <c r="E76" s="971">
        <f>VLOOKUP($B$7&amp;"."&amp;E$8&amp;"."&amp;$A76,EmissionRates!$A$1:$Y$8450,$D$64,FALSE)</f>
        <v>1.9140876158019152E-3</v>
      </c>
      <c r="F76" s="972">
        <f t="shared" si="68"/>
        <v>-7.5214454717484336E-2</v>
      </c>
      <c r="G76" s="972">
        <f t="shared" si="68"/>
        <v>-4.6302192856154223E-2</v>
      </c>
      <c r="H76" s="994">
        <v>0</v>
      </c>
      <c r="I76" s="973">
        <f t="shared" si="69"/>
        <v>3.325163004096516E-3</v>
      </c>
      <c r="J76" s="973">
        <f t="shared" ref="J76:AO80" si="82">I76*(1+IF(J$1&lt;=$D$8,$F76,IF(J$1&lt;=$E$8,$G76,$H76)))</f>
        <v>3.0750626818966446E-3</v>
      </c>
      <c r="K76" s="973">
        <f t="shared" si="82"/>
        <v>2.9326805365547035E-3</v>
      </c>
      <c r="L76" s="973">
        <f t="shared" si="82"/>
        <v>2.7968909967656577E-3</v>
      </c>
      <c r="M76" s="973">
        <f t="shared" si="82"/>
        <v>2.6673888104357729E-3</v>
      </c>
      <c r="N76" s="973">
        <f t="shared" si="82"/>
        <v>2.5438828593126279E-3</v>
      </c>
      <c r="O76" s="973">
        <f t="shared" si="82"/>
        <v>2.4260955045572697E-3</v>
      </c>
      <c r="P76" s="973">
        <f t="shared" si="82"/>
        <v>2.3137619626178102E-3</v>
      </c>
      <c r="Q76" s="973">
        <f t="shared" si="82"/>
        <v>2.2066297100014464E-3</v>
      </c>
      <c r="R76" s="973">
        <f t="shared" si="82"/>
        <v>2.1044579156068396E-3</v>
      </c>
      <c r="S76" s="973">
        <f t="shared" si="82"/>
        <v>2.0070168993407515E-3</v>
      </c>
      <c r="T76" s="973">
        <f t="shared" si="82"/>
        <v>1.9140876158019154E-3</v>
      </c>
      <c r="U76" s="973">
        <f t="shared" si="82"/>
        <v>1.9140876158019154E-3</v>
      </c>
      <c r="V76" s="973">
        <f t="shared" si="82"/>
        <v>1.9140876158019154E-3</v>
      </c>
      <c r="W76" s="973">
        <f t="shared" si="82"/>
        <v>1.9140876158019154E-3</v>
      </c>
      <c r="X76" s="973">
        <f t="shared" si="82"/>
        <v>1.9140876158019154E-3</v>
      </c>
      <c r="Y76" s="973">
        <f t="shared" si="82"/>
        <v>1.9140876158019154E-3</v>
      </c>
      <c r="Z76" s="973">
        <f t="shared" si="82"/>
        <v>1.9140876158019154E-3</v>
      </c>
      <c r="AA76" s="973">
        <f t="shared" si="82"/>
        <v>1.9140876158019154E-3</v>
      </c>
      <c r="AB76" s="973">
        <f t="shared" si="82"/>
        <v>1.9140876158019154E-3</v>
      </c>
      <c r="AC76" s="973">
        <f t="shared" si="82"/>
        <v>1.9140876158019154E-3</v>
      </c>
      <c r="AD76" s="973">
        <f t="shared" si="82"/>
        <v>1.9140876158019154E-3</v>
      </c>
      <c r="AE76" s="973">
        <f t="shared" si="82"/>
        <v>1.9140876158019154E-3</v>
      </c>
      <c r="AF76" s="973">
        <f t="shared" si="82"/>
        <v>1.9140876158019154E-3</v>
      </c>
      <c r="AG76" s="973">
        <f t="shared" si="82"/>
        <v>1.9140876158019154E-3</v>
      </c>
      <c r="AH76" s="973">
        <f t="shared" si="82"/>
        <v>1.9140876158019154E-3</v>
      </c>
      <c r="AI76" s="973">
        <f t="shared" si="82"/>
        <v>1.9140876158019154E-3</v>
      </c>
      <c r="AJ76" s="973">
        <f t="shared" si="82"/>
        <v>1.9140876158019154E-3</v>
      </c>
      <c r="AK76" s="973">
        <f t="shared" si="82"/>
        <v>1.9140876158019154E-3</v>
      </c>
      <c r="AL76" s="973">
        <f t="shared" si="82"/>
        <v>1.9140876158019154E-3</v>
      </c>
      <c r="AM76" s="973">
        <f t="shared" si="82"/>
        <v>1.9140876158019154E-3</v>
      </c>
      <c r="AN76" s="973">
        <f t="shared" si="82"/>
        <v>1.9140876158019154E-3</v>
      </c>
      <c r="AO76" s="973">
        <f t="shared" si="82"/>
        <v>1.9140876158019154E-3</v>
      </c>
      <c r="AP76" s="973" t="e">
        <f t="shared" ref="AP76:BJ76" si="83">AO76*(1+IF(AP$1&lt;=$D$8,$F76,IF(AP$1&lt;=$E$8,$G76,$H76)))</f>
        <v>#REF!</v>
      </c>
      <c r="AQ76" s="973" t="e">
        <f t="shared" si="83"/>
        <v>#REF!</v>
      </c>
      <c r="AR76" s="973" t="e">
        <f t="shared" si="83"/>
        <v>#REF!</v>
      </c>
      <c r="AS76" s="973" t="e">
        <f t="shared" si="83"/>
        <v>#REF!</v>
      </c>
      <c r="AT76" s="973" t="e">
        <f t="shared" si="83"/>
        <v>#REF!</v>
      </c>
      <c r="AU76" s="973" t="e">
        <f t="shared" si="83"/>
        <v>#REF!</v>
      </c>
      <c r="AV76" s="973" t="e">
        <f t="shared" si="83"/>
        <v>#REF!</v>
      </c>
      <c r="AW76" s="973" t="e">
        <f t="shared" si="83"/>
        <v>#REF!</v>
      </c>
      <c r="AX76" s="973" t="e">
        <f t="shared" si="83"/>
        <v>#REF!</v>
      </c>
      <c r="AY76" s="973" t="e">
        <f t="shared" si="83"/>
        <v>#REF!</v>
      </c>
      <c r="AZ76" s="973" t="e">
        <f t="shared" si="83"/>
        <v>#REF!</v>
      </c>
      <c r="BA76" s="973" t="e">
        <f t="shared" si="83"/>
        <v>#REF!</v>
      </c>
      <c r="BB76" s="973" t="e">
        <f t="shared" si="83"/>
        <v>#REF!</v>
      </c>
      <c r="BC76" s="973" t="e">
        <f t="shared" si="83"/>
        <v>#REF!</v>
      </c>
      <c r="BD76" s="973" t="e">
        <f t="shared" si="83"/>
        <v>#REF!</v>
      </c>
      <c r="BE76" s="973" t="e">
        <f t="shared" si="83"/>
        <v>#REF!</v>
      </c>
      <c r="BF76" s="973" t="e">
        <f t="shared" si="83"/>
        <v>#REF!</v>
      </c>
      <c r="BG76" s="973" t="e">
        <f t="shared" si="83"/>
        <v>#REF!</v>
      </c>
      <c r="BH76" s="973" t="e">
        <f t="shared" si="83"/>
        <v>#REF!</v>
      </c>
      <c r="BI76" s="973" t="e">
        <f t="shared" si="83"/>
        <v>#REF!</v>
      </c>
      <c r="BJ76" s="973" t="e">
        <f t="shared" si="83"/>
        <v>#REF!</v>
      </c>
    </row>
    <row r="77" spans="1:62" x14ac:dyDescent="0.3">
      <c r="A77" s="969">
        <v>12</v>
      </c>
      <c r="B77" s="970" t="s">
        <v>9338</v>
      </c>
      <c r="C77" s="971">
        <f>VLOOKUP($B$7&amp;"."&amp;C$8&amp;"."&amp;$A77,EmissionRates!$A$1:$Y$8450,$D$64,FALSE)</f>
        <v>5.6838088812014523E-3</v>
      </c>
      <c r="D77" s="971">
        <f>VLOOKUP($B$7&amp;"."&amp;D$8&amp;"."&amp;$A77,EmissionRates!$A$1:$Y$8450,$D$64,FALSE)</f>
        <v>3.0362421211596723E-3</v>
      </c>
      <c r="E77" s="971">
        <f>VLOOKUP($B$7&amp;"."&amp;E$8&amp;"."&amp;$A77,EmissionRates!$A$1:$Y$8450,$D$64,FALSE)</f>
        <v>1.8990034737195499E-3</v>
      </c>
      <c r="F77" s="972">
        <f t="shared" si="68"/>
        <v>-7.5382483268860767E-2</v>
      </c>
      <c r="G77" s="972">
        <f t="shared" si="68"/>
        <v>-4.5844988166001244E-2</v>
      </c>
      <c r="H77" s="994">
        <v>0</v>
      </c>
      <c r="I77" s="973">
        <f t="shared" si="69"/>
        <v>3.2837817434974602E-3</v>
      </c>
      <c r="J77" s="973">
        <f t="shared" si="82"/>
        <v>3.0362421211596723E-3</v>
      </c>
      <c r="K77" s="973">
        <f t="shared" si="82"/>
        <v>2.8970456370459928E-3</v>
      </c>
      <c r="L77" s="973">
        <f t="shared" si="82"/>
        <v>2.7642306140992536E-3</v>
      </c>
      <c r="M77" s="973">
        <f t="shared" si="82"/>
        <v>2.637504494307775E-3</v>
      </c>
      <c r="N77" s="973">
        <f t="shared" si="82"/>
        <v>2.51658813197846E-3</v>
      </c>
      <c r="O77" s="973">
        <f t="shared" si="82"/>
        <v>2.4012151788492084E-3</v>
      </c>
      <c r="P77" s="973">
        <f t="shared" si="82"/>
        <v>2.2911314973908439E-3</v>
      </c>
      <c r="Q77" s="973">
        <f t="shared" si="82"/>
        <v>2.1860946010062079E-3</v>
      </c>
      <c r="R77" s="973">
        <f t="shared" si="82"/>
        <v>2.085873119893319E-3</v>
      </c>
      <c r="S77" s="973">
        <f t="shared" si="82"/>
        <v>1.9902462913960299E-3</v>
      </c>
      <c r="T77" s="973">
        <f t="shared" si="82"/>
        <v>1.899003473719551E-3</v>
      </c>
      <c r="U77" s="973">
        <f t="shared" si="82"/>
        <v>1.899003473719551E-3</v>
      </c>
      <c r="V77" s="973">
        <f t="shared" si="82"/>
        <v>1.899003473719551E-3</v>
      </c>
      <c r="W77" s="973">
        <f t="shared" si="82"/>
        <v>1.899003473719551E-3</v>
      </c>
      <c r="X77" s="973">
        <f t="shared" si="82"/>
        <v>1.899003473719551E-3</v>
      </c>
      <c r="Y77" s="973">
        <f t="shared" si="82"/>
        <v>1.899003473719551E-3</v>
      </c>
      <c r="Z77" s="973">
        <f t="shared" si="82"/>
        <v>1.899003473719551E-3</v>
      </c>
      <c r="AA77" s="973">
        <f t="shared" si="82"/>
        <v>1.899003473719551E-3</v>
      </c>
      <c r="AB77" s="973">
        <f t="shared" si="82"/>
        <v>1.899003473719551E-3</v>
      </c>
      <c r="AC77" s="973">
        <f t="shared" si="82"/>
        <v>1.899003473719551E-3</v>
      </c>
      <c r="AD77" s="973">
        <f t="shared" si="82"/>
        <v>1.899003473719551E-3</v>
      </c>
      <c r="AE77" s="973">
        <f t="shared" si="82"/>
        <v>1.899003473719551E-3</v>
      </c>
      <c r="AF77" s="973">
        <f t="shared" si="82"/>
        <v>1.899003473719551E-3</v>
      </c>
      <c r="AG77" s="973">
        <f t="shared" si="82"/>
        <v>1.899003473719551E-3</v>
      </c>
      <c r="AH77" s="973">
        <f t="shared" si="82"/>
        <v>1.899003473719551E-3</v>
      </c>
      <c r="AI77" s="973">
        <f t="shared" si="82"/>
        <v>1.899003473719551E-3</v>
      </c>
      <c r="AJ77" s="973">
        <f t="shared" si="82"/>
        <v>1.899003473719551E-3</v>
      </c>
      <c r="AK77" s="973">
        <f t="shared" si="82"/>
        <v>1.899003473719551E-3</v>
      </c>
      <c r="AL77" s="973">
        <f t="shared" si="82"/>
        <v>1.899003473719551E-3</v>
      </c>
      <c r="AM77" s="973">
        <f t="shared" si="82"/>
        <v>1.899003473719551E-3</v>
      </c>
      <c r="AN77" s="973">
        <f t="shared" si="82"/>
        <v>1.899003473719551E-3</v>
      </c>
      <c r="AO77" s="973">
        <f t="shared" si="82"/>
        <v>1.899003473719551E-3</v>
      </c>
      <c r="AP77" s="973" t="e">
        <f t="shared" ref="AP77:BJ77" si="84">AO77*(1+IF(AP$1&lt;=$D$8,$F77,IF(AP$1&lt;=$E$8,$G77,$H77)))</f>
        <v>#REF!</v>
      </c>
      <c r="AQ77" s="973" t="e">
        <f t="shared" si="84"/>
        <v>#REF!</v>
      </c>
      <c r="AR77" s="973" t="e">
        <f t="shared" si="84"/>
        <v>#REF!</v>
      </c>
      <c r="AS77" s="973" t="e">
        <f t="shared" si="84"/>
        <v>#REF!</v>
      </c>
      <c r="AT77" s="973" t="e">
        <f t="shared" si="84"/>
        <v>#REF!</v>
      </c>
      <c r="AU77" s="973" t="e">
        <f t="shared" si="84"/>
        <v>#REF!</v>
      </c>
      <c r="AV77" s="973" t="e">
        <f t="shared" si="84"/>
        <v>#REF!</v>
      </c>
      <c r="AW77" s="973" t="e">
        <f t="shared" si="84"/>
        <v>#REF!</v>
      </c>
      <c r="AX77" s="973" t="e">
        <f t="shared" si="84"/>
        <v>#REF!</v>
      </c>
      <c r="AY77" s="973" t="e">
        <f t="shared" si="84"/>
        <v>#REF!</v>
      </c>
      <c r="AZ77" s="973" t="e">
        <f t="shared" si="84"/>
        <v>#REF!</v>
      </c>
      <c r="BA77" s="973" t="e">
        <f t="shared" si="84"/>
        <v>#REF!</v>
      </c>
      <c r="BB77" s="973" t="e">
        <f t="shared" si="84"/>
        <v>#REF!</v>
      </c>
      <c r="BC77" s="973" t="e">
        <f t="shared" si="84"/>
        <v>#REF!</v>
      </c>
      <c r="BD77" s="973" t="e">
        <f t="shared" si="84"/>
        <v>#REF!</v>
      </c>
      <c r="BE77" s="973" t="e">
        <f t="shared" si="84"/>
        <v>#REF!</v>
      </c>
      <c r="BF77" s="973" t="e">
        <f t="shared" si="84"/>
        <v>#REF!</v>
      </c>
      <c r="BG77" s="973" t="e">
        <f t="shared" si="84"/>
        <v>#REF!</v>
      </c>
      <c r="BH77" s="973" t="e">
        <f t="shared" si="84"/>
        <v>#REF!</v>
      </c>
      <c r="BI77" s="973" t="e">
        <f t="shared" si="84"/>
        <v>#REF!</v>
      </c>
      <c r="BJ77" s="973" t="e">
        <f t="shared" si="84"/>
        <v>#REF!</v>
      </c>
    </row>
    <row r="78" spans="1:62" x14ac:dyDescent="0.3">
      <c r="A78" s="969">
        <v>13</v>
      </c>
      <c r="B78" s="970" t="s">
        <v>9339</v>
      </c>
      <c r="C78" s="971">
        <f>VLOOKUP($B$7&amp;"."&amp;C$8&amp;"."&amp;$A78,EmissionRates!$A$1:$Y$8450,$D$64,FALSE)</f>
        <v>5.6302342223754397E-3</v>
      </c>
      <c r="D78" s="971">
        <f>VLOOKUP($B$7&amp;"."&amp;D$8&amp;"."&amp;$A78,EmissionRates!$A$1:$Y$8450,$D$64,FALSE)</f>
        <v>3.0039022760017004E-3</v>
      </c>
      <c r="E78" s="971">
        <f>VLOOKUP($B$7&amp;"."&amp;E$8&amp;"."&amp;$A78,EmissionRates!$A$1:$Y$8450,$D$64,FALSE)</f>
        <v>1.8864406496087777E-3</v>
      </c>
      <c r="F78" s="972">
        <f t="shared" si="68"/>
        <v>-7.5525540868579211E-2</v>
      </c>
      <c r="G78" s="972">
        <f t="shared" si="68"/>
        <v>-4.545647806246389E-2</v>
      </c>
      <c r="H78" s="994">
        <v>0</v>
      </c>
      <c r="I78" s="973">
        <f t="shared" si="69"/>
        <v>3.2493080217964937E-3</v>
      </c>
      <c r="J78" s="973">
        <f t="shared" si="82"/>
        <v>3.0039022760017004E-3</v>
      </c>
      <c r="K78" s="973">
        <f t="shared" si="82"/>
        <v>2.8673554580908437E-3</v>
      </c>
      <c r="L78" s="973">
        <f t="shared" si="82"/>
        <v>2.737015577612851E-3</v>
      </c>
      <c r="M78" s="973">
        <f t="shared" si="82"/>
        <v>2.6126004890524705E-3</v>
      </c>
      <c r="N78" s="973">
        <f t="shared" si="82"/>
        <v>2.4938408722358744E-3</v>
      </c>
      <c r="O78" s="973">
        <f t="shared" si="82"/>
        <v>2.3804796493358087E-3</v>
      </c>
      <c r="P78" s="973">
        <f t="shared" si="82"/>
        <v>2.2722714283776339E-3</v>
      </c>
      <c r="Q78" s="973">
        <f t="shared" si="82"/>
        <v>2.1689819720416225E-3</v>
      </c>
      <c r="R78" s="973">
        <f t="shared" si="82"/>
        <v>2.0703876906116329E-3</v>
      </c>
      <c r="S78" s="973">
        <f t="shared" si="82"/>
        <v>1.97627515797255E-3</v>
      </c>
      <c r="T78" s="973">
        <f t="shared" si="82"/>
        <v>1.8864406496087783E-3</v>
      </c>
      <c r="U78" s="973">
        <f t="shared" si="82"/>
        <v>1.8864406496087783E-3</v>
      </c>
      <c r="V78" s="973">
        <f t="shared" si="82"/>
        <v>1.8864406496087783E-3</v>
      </c>
      <c r="W78" s="973">
        <f t="shared" si="82"/>
        <v>1.8864406496087783E-3</v>
      </c>
      <c r="X78" s="973">
        <f t="shared" si="82"/>
        <v>1.8864406496087783E-3</v>
      </c>
      <c r="Y78" s="973">
        <f t="shared" si="82"/>
        <v>1.8864406496087783E-3</v>
      </c>
      <c r="Z78" s="973">
        <f t="shared" si="82"/>
        <v>1.8864406496087783E-3</v>
      </c>
      <c r="AA78" s="973">
        <f t="shared" si="82"/>
        <v>1.8864406496087783E-3</v>
      </c>
      <c r="AB78" s="973">
        <f t="shared" si="82"/>
        <v>1.8864406496087783E-3</v>
      </c>
      <c r="AC78" s="973">
        <f t="shared" si="82"/>
        <v>1.8864406496087783E-3</v>
      </c>
      <c r="AD78" s="973">
        <f t="shared" si="82"/>
        <v>1.8864406496087783E-3</v>
      </c>
      <c r="AE78" s="973">
        <f t="shared" si="82"/>
        <v>1.8864406496087783E-3</v>
      </c>
      <c r="AF78" s="973">
        <f t="shared" si="82"/>
        <v>1.8864406496087783E-3</v>
      </c>
      <c r="AG78" s="973">
        <f t="shared" si="82"/>
        <v>1.8864406496087783E-3</v>
      </c>
      <c r="AH78" s="973">
        <f t="shared" si="82"/>
        <v>1.8864406496087783E-3</v>
      </c>
      <c r="AI78" s="973">
        <f t="shared" si="82"/>
        <v>1.8864406496087783E-3</v>
      </c>
      <c r="AJ78" s="973">
        <f t="shared" si="82"/>
        <v>1.8864406496087783E-3</v>
      </c>
      <c r="AK78" s="973">
        <f t="shared" si="82"/>
        <v>1.8864406496087783E-3</v>
      </c>
      <c r="AL78" s="973">
        <f t="shared" si="82"/>
        <v>1.8864406496087783E-3</v>
      </c>
      <c r="AM78" s="973">
        <f t="shared" si="82"/>
        <v>1.8864406496087783E-3</v>
      </c>
      <c r="AN78" s="973">
        <f t="shared" si="82"/>
        <v>1.8864406496087783E-3</v>
      </c>
      <c r="AO78" s="973">
        <f t="shared" si="82"/>
        <v>1.8864406496087783E-3</v>
      </c>
      <c r="AP78" s="973" t="e">
        <f t="shared" ref="AP78:BJ78" si="85">AO78*(1+IF(AP$1&lt;=$D$8,$F78,IF(AP$1&lt;=$E$8,$G78,$H78)))</f>
        <v>#REF!</v>
      </c>
      <c r="AQ78" s="973" t="e">
        <f t="shared" si="85"/>
        <v>#REF!</v>
      </c>
      <c r="AR78" s="973" t="e">
        <f t="shared" si="85"/>
        <v>#REF!</v>
      </c>
      <c r="AS78" s="973" t="e">
        <f t="shared" si="85"/>
        <v>#REF!</v>
      </c>
      <c r="AT78" s="973" t="e">
        <f t="shared" si="85"/>
        <v>#REF!</v>
      </c>
      <c r="AU78" s="973" t="e">
        <f t="shared" si="85"/>
        <v>#REF!</v>
      </c>
      <c r="AV78" s="973" t="e">
        <f t="shared" si="85"/>
        <v>#REF!</v>
      </c>
      <c r="AW78" s="973" t="e">
        <f t="shared" si="85"/>
        <v>#REF!</v>
      </c>
      <c r="AX78" s="973" t="e">
        <f t="shared" si="85"/>
        <v>#REF!</v>
      </c>
      <c r="AY78" s="973" t="e">
        <f t="shared" si="85"/>
        <v>#REF!</v>
      </c>
      <c r="AZ78" s="973" t="e">
        <f t="shared" si="85"/>
        <v>#REF!</v>
      </c>
      <c r="BA78" s="973" t="e">
        <f t="shared" si="85"/>
        <v>#REF!</v>
      </c>
      <c r="BB78" s="973" t="e">
        <f t="shared" si="85"/>
        <v>#REF!</v>
      </c>
      <c r="BC78" s="973" t="e">
        <f t="shared" si="85"/>
        <v>#REF!</v>
      </c>
      <c r="BD78" s="973" t="e">
        <f t="shared" si="85"/>
        <v>#REF!</v>
      </c>
      <c r="BE78" s="973" t="e">
        <f t="shared" si="85"/>
        <v>#REF!</v>
      </c>
      <c r="BF78" s="973" t="e">
        <f t="shared" si="85"/>
        <v>#REF!</v>
      </c>
      <c r="BG78" s="973" t="e">
        <f t="shared" si="85"/>
        <v>#REF!</v>
      </c>
      <c r="BH78" s="973" t="e">
        <f t="shared" si="85"/>
        <v>#REF!</v>
      </c>
      <c r="BI78" s="973" t="e">
        <f t="shared" si="85"/>
        <v>#REF!</v>
      </c>
      <c r="BJ78" s="973" t="e">
        <f t="shared" si="85"/>
        <v>#REF!</v>
      </c>
    </row>
    <row r="79" spans="1:62" x14ac:dyDescent="0.3">
      <c r="A79" s="969">
        <v>14</v>
      </c>
      <c r="B79" s="970" t="s">
        <v>9340</v>
      </c>
      <c r="C79" s="971">
        <f>VLOOKUP($B$7&amp;"."&amp;C$8&amp;"."&amp;$A79,EmissionRates!$A$1:$Y$8450,$D$64,FALSE)</f>
        <v>5.7290529731517329E-3</v>
      </c>
      <c r="D79" s="971">
        <f>VLOOKUP($B$7&amp;"."&amp;D$8&amp;"."&amp;$A79,EmissionRates!$A$1:$Y$8450,$D$64,FALSE)</f>
        <v>3.05923129745148E-3</v>
      </c>
      <c r="E79" s="971">
        <f>VLOOKUP($B$7&amp;"."&amp;E$8&amp;"."&amp;$A79,EmissionRates!$A$1:$Y$8450,$D$64,FALSE)</f>
        <v>1.9273133929260625E-3</v>
      </c>
      <c r="F79" s="972">
        <f t="shared" si="68"/>
        <v>-7.5427047393815005E-2</v>
      </c>
      <c r="G79" s="972">
        <f t="shared" si="68"/>
        <v>-4.5152528120086632E-2</v>
      </c>
      <c r="H79" s="994">
        <v>0</v>
      </c>
      <c r="I79" s="973">
        <f t="shared" si="69"/>
        <v>3.3088046636321365E-3</v>
      </c>
      <c r="J79" s="973">
        <f t="shared" si="82"/>
        <v>3.0592312974514792E-3</v>
      </c>
      <c r="K79" s="973">
        <f t="shared" si="82"/>
        <v>2.921099270267452E-3</v>
      </c>
      <c r="L79" s="973">
        <f t="shared" si="82"/>
        <v>2.7892042533251365E-3</v>
      </c>
      <c r="M79" s="973">
        <f t="shared" si="82"/>
        <v>2.6632646298442079E-3</v>
      </c>
      <c r="N79" s="973">
        <f t="shared" si="82"/>
        <v>2.5430114987539353E-3</v>
      </c>
      <c r="O79" s="973">
        <f t="shared" si="82"/>
        <v>2.4281881005467445E-3</v>
      </c>
      <c r="P79" s="973">
        <f t="shared" si="82"/>
        <v>2.3185492690559477E-3</v>
      </c>
      <c r="Q79" s="973">
        <f t="shared" si="82"/>
        <v>2.2138609079870929E-3</v>
      </c>
      <c r="R79" s="973">
        <f t="shared" si="82"/>
        <v>2.1138994910852452E-3</v>
      </c>
      <c r="S79" s="973">
        <f t="shared" si="82"/>
        <v>2.018451584870982E-3</v>
      </c>
      <c r="T79" s="973">
        <f t="shared" si="82"/>
        <v>1.9273133929260616E-3</v>
      </c>
      <c r="U79" s="973">
        <f t="shared" si="82"/>
        <v>1.9273133929260616E-3</v>
      </c>
      <c r="V79" s="973">
        <f t="shared" si="82"/>
        <v>1.9273133929260616E-3</v>
      </c>
      <c r="W79" s="973">
        <f t="shared" si="82"/>
        <v>1.9273133929260616E-3</v>
      </c>
      <c r="X79" s="973">
        <f t="shared" si="82"/>
        <v>1.9273133929260616E-3</v>
      </c>
      <c r="Y79" s="973">
        <f t="shared" si="82"/>
        <v>1.9273133929260616E-3</v>
      </c>
      <c r="Z79" s="973">
        <f t="shared" si="82"/>
        <v>1.9273133929260616E-3</v>
      </c>
      <c r="AA79" s="973">
        <f t="shared" si="82"/>
        <v>1.9273133929260616E-3</v>
      </c>
      <c r="AB79" s="973">
        <f t="shared" si="82"/>
        <v>1.9273133929260616E-3</v>
      </c>
      <c r="AC79" s="973">
        <f t="shared" si="82"/>
        <v>1.9273133929260616E-3</v>
      </c>
      <c r="AD79" s="973">
        <f t="shared" si="82"/>
        <v>1.9273133929260616E-3</v>
      </c>
      <c r="AE79" s="973">
        <f t="shared" si="82"/>
        <v>1.9273133929260616E-3</v>
      </c>
      <c r="AF79" s="973">
        <f t="shared" si="82"/>
        <v>1.9273133929260616E-3</v>
      </c>
      <c r="AG79" s="973">
        <f t="shared" si="82"/>
        <v>1.9273133929260616E-3</v>
      </c>
      <c r="AH79" s="973">
        <f t="shared" si="82"/>
        <v>1.9273133929260616E-3</v>
      </c>
      <c r="AI79" s="973">
        <f t="shared" si="82"/>
        <v>1.9273133929260616E-3</v>
      </c>
      <c r="AJ79" s="973">
        <f t="shared" si="82"/>
        <v>1.9273133929260616E-3</v>
      </c>
      <c r="AK79" s="973">
        <f t="shared" si="82"/>
        <v>1.9273133929260616E-3</v>
      </c>
      <c r="AL79" s="973">
        <f t="shared" si="82"/>
        <v>1.9273133929260616E-3</v>
      </c>
      <c r="AM79" s="973">
        <f t="shared" si="82"/>
        <v>1.9273133929260616E-3</v>
      </c>
      <c r="AN79" s="973">
        <f t="shared" si="82"/>
        <v>1.9273133929260616E-3</v>
      </c>
      <c r="AO79" s="973">
        <f t="shared" si="82"/>
        <v>1.9273133929260616E-3</v>
      </c>
      <c r="AP79" s="973" t="e">
        <f t="shared" ref="AP79:BJ79" si="86">AO79*(1+IF(AP$1&lt;=$D$8,$F79,IF(AP$1&lt;=$E$8,$G79,$H79)))</f>
        <v>#REF!</v>
      </c>
      <c r="AQ79" s="973" t="e">
        <f t="shared" si="86"/>
        <v>#REF!</v>
      </c>
      <c r="AR79" s="973" t="e">
        <f t="shared" si="86"/>
        <v>#REF!</v>
      </c>
      <c r="AS79" s="973" t="e">
        <f t="shared" si="86"/>
        <v>#REF!</v>
      </c>
      <c r="AT79" s="973" t="e">
        <f t="shared" si="86"/>
        <v>#REF!</v>
      </c>
      <c r="AU79" s="973" t="e">
        <f t="shared" si="86"/>
        <v>#REF!</v>
      </c>
      <c r="AV79" s="973" t="e">
        <f t="shared" si="86"/>
        <v>#REF!</v>
      </c>
      <c r="AW79" s="973" t="e">
        <f t="shared" si="86"/>
        <v>#REF!</v>
      </c>
      <c r="AX79" s="973" t="e">
        <f t="shared" si="86"/>
        <v>#REF!</v>
      </c>
      <c r="AY79" s="973" t="e">
        <f t="shared" si="86"/>
        <v>#REF!</v>
      </c>
      <c r="AZ79" s="973" t="e">
        <f t="shared" si="86"/>
        <v>#REF!</v>
      </c>
      <c r="BA79" s="973" t="e">
        <f t="shared" si="86"/>
        <v>#REF!</v>
      </c>
      <c r="BB79" s="973" t="e">
        <f t="shared" si="86"/>
        <v>#REF!</v>
      </c>
      <c r="BC79" s="973" t="e">
        <f t="shared" si="86"/>
        <v>#REF!</v>
      </c>
      <c r="BD79" s="973" t="e">
        <f t="shared" si="86"/>
        <v>#REF!</v>
      </c>
      <c r="BE79" s="973" t="e">
        <f t="shared" si="86"/>
        <v>#REF!</v>
      </c>
      <c r="BF79" s="973" t="e">
        <f t="shared" si="86"/>
        <v>#REF!</v>
      </c>
      <c r="BG79" s="973" t="e">
        <f t="shared" si="86"/>
        <v>#REF!</v>
      </c>
      <c r="BH79" s="973" t="e">
        <f t="shared" si="86"/>
        <v>#REF!</v>
      </c>
      <c r="BI79" s="973" t="e">
        <f t="shared" si="86"/>
        <v>#REF!</v>
      </c>
      <c r="BJ79" s="973" t="e">
        <f t="shared" si="86"/>
        <v>#REF!</v>
      </c>
    </row>
    <row r="80" spans="1:62" x14ac:dyDescent="0.3">
      <c r="A80" s="969">
        <v>15</v>
      </c>
      <c r="B80" s="970" t="s">
        <v>9341</v>
      </c>
      <c r="C80" s="971">
        <f>VLOOKUP($B$7&amp;"."&amp;C$8&amp;"."&amp;$A80,EmissionRates!$A$1:$Y$8450,$D$64,FALSE)</f>
        <v>6.1793651614342054E-3</v>
      </c>
      <c r="D80" s="971">
        <f>VLOOKUP($B$7&amp;"."&amp;D$8&amp;"."&amp;$A80,EmissionRates!$A$1:$Y$8450,$D$64,FALSE)</f>
        <v>3.3163920392666971E-3</v>
      </c>
      <c r="E80" s="971">
        <f>VLOOKUP($B$7&amp;"."&amp;E$8&amp;"."&amp;$A80,EmissionRates!$A$1:$Y$8450,$D$64,FALSE)</f>
        <v>2.0929858589795397E-3</v>
      </c>
      <c r="F80" s="972">
        <f t="shared" si="68"/>
        <v>-7.4843401925529185E-2</v>
      </c>
      <c r="G80" s="972">
        <f t="shared" si="68"/>
        <v>-4.4985329628868143E-2</v>
      </c>
      <c r="H80" s="994">
        <v>0</v>
      </c>
      <c r="I80" s="973">
        <f t="shared" si="69"/>
        <v>3.5846818216171252E-3</v>
      </c>
      <c r="J80" s="973">
        <f t="shared" si="82"/>
        <v>3.3163920392666967E-3</v>
      </c>
      <c r="K80" s="973">
        <f t="shared" si="82"/>
        <v>3.1672030502017303E-3</v>
      </c>
      <c r="L80" s="973">
        <f t="shared" si="82"/>
        <v>3.0247253769868487E-3</v>
      </c>
      <c r="M80" s="973">
        <f t="shared" si="82"/>
        <v>2.8886571088662929E-3</v>
      </c>
      <c r="N80" s="973">
        <f t="shared" si="82"/>
        <v>2.7587099166391693E-3</v>
      </c>
      <c r="O80" s="973">
        <f t="shared" si="82"/>
        <v>2.6346084416887291E-3</v>
      </c>
      <c r="P80" s="973">
        <f t="shared" si="82"/>
        <v>2.5160897124963631E-3</v>
      </c>
      <c r="Q80" s="973">
        <f t="shared" si="82"/>
        <v>2.40290258740391E-3</v>
      </c>
      <c r="R80" s="973">
        <f t="shared" si="82"/>
        <v>2.2948072224434849E-3</v>
      </c>
      <c r="S80" s="973">
        <f t="shared" si="82"/>
        <v>2.1915745631071572E-3</v>
      </c>
      <c r="T80" s="973">
        <f t="shared" si="82"/>
        <v>2.0929858589795389E-3</v>
      </c>
      <c r="U80" s="973">
        <f t="shared" si="82"/>
        <v>2.0929858589795389E-3</v>
      </c>
      <c r="V80" s="973">
        <f t="shared" si="82"/>
        <v>2.0929858589795389E-3</v>
      </c>
      <c r="W80" s="973">
        <f t="shared" si="82"/>
        <v>2.0929858589795389E-3</v>
      </c>
      <c r="X80" s="973">
        <f t="shared" si="82"/>
        <v>2.0929858589795389E-3</v>
      </c>
      <c r="Y80" s="973">
        <f t="shared" si="82"/>
        <v>2.0929858589795389E-3</v>
      </c>
      <c r="Z80" s="973">
        <f t="shared" si="82"/>
        <v>2.0929858589795389E-3</v>
      </c>
      <c r="AA80" s="973">
        <f t="shared" si="82"/>
        <v>2.0929858589795389E-3</v>
      </c>
      <c r="AB80" s="973">
        <f t="shared" si="82"/>
        <v>2.0929858589795389E-3</v>
      </c>
      <c r="AC80" s="973">
        <f t="shared" si="82"/>
        <v>2.0929858589795389E-3</v>
      </c>
      <c r="AD80" s="973">
        <f t="shared" si="82"/>
        <v>2.0929858589795389E-3</v>
      </c>
      <c r="AE80" s="973">
        <f t="shared" si="82"/>
        <v>2.0929858589795389E-3</v>
      </c>
      <c r="AF80" s="973">
        <f t="shared" si="82"/>
        <v>2.0929858589795389E-3</v>
      </c>
      <c r="AG80" s="973">
        <f t="shared" si="82"/>
        <v>2.0929858589795389E-3</v>
      </c>
      <c r="AH80" s="973">
        <f t="shared" si="82"/>
        <v>2.0929858589795389E-3</v>
      </c>
      <c r="AI80" s="973">
        <f t="shared" si="82"/>
        <v>2.0929858589795389E-3</v>
      </c>
      <c r="AJ80" s="973">
        <f t="shared" si="82"/>
        <v>2.0929858589795389E-3</v>
      </c>
      <c r="AK80" s="973">
        <f t="shared" si="82"/>
        <v>2.0929858589795389E-3</v>
      </c>
      <c r="AL80" s="973">
        <f t="shared" si="82"/>
        <v>2.0929858589795389E-3</v>
      </c>
      <c r="AM80" s="973">
        <f t="shared" si="82"/>
        <v>2.0929858589795389E-3</v>
      </c>
      <c r="AN80" s="973">
        <f t="shared" si="82"/>
        <v>2.0929858589795389E-3</v>
      </c>
      <c r="AO80" s="973">
        <f t="shared" si="82"/>
        <v>2.0929858589795389E-3</v>
      </c>
      <c r="AP80" s="973" t="e">
        <f t="shared" ref="AP80:BJ80" si="87">AO80*(1+IF(AP$1&lt;=$D$8,$F80,IF(AP$1&lt;=$E$8,$G80,$H80)))</f>
        <v>#REF!</v>
      </c>
      <c r="AQ80" s="973" t="e">
        <f t="shared" si="87"/>
        <v>#REF!</v>
      </c>
      <c r="AR80" s="973" t="e">
        <f t="shared" si="87"/>
        <v>#REF!</v>
      </c>
      <c r="AS80" s="973" t="e">
        <f t="shared" si="87"/>
        <v>#REF!</v>
      </c>
      <c r="AT80" s="973" t="e">
        <f t="shared" si="87"/>
        <v>#REF!</v>
      </c>
      <c r="AU80" s="973" t="e">
        <f t="shared" si="87"/>
        <v>#REF!</v>
      </c>
      <c r="AV80" s="973" t="e">
        <f t="shared" si="87"/>
        <v>#REF!</v>
      </c>
      <c r="AW80" s="973" t="e">
        <f t="shared" si="87"/>
        <v>#REF!</v>
      </c>
      <c r="AX80" s="973" t="e">
        <f t="shared" si="87"/>
        <v>#REF!</v>
      </c>
      <c r="AY80" s="973" t="e">
        <f t="shared" si="87"/>
        <v>#REF!</v>
      </c>
      <c r="AZ80" s="973" t="e">
        <f t="shared" si="87"/>
        <v>#REF!</v>
      </c>
      <c r="BA80" s="973" t="e">
        <f t="shared" si="87"/>
        <v>#REF!</v>
      </c>
      <c r="BB80" s="973" t="e">
        <f t="shared" si="87"/>
        <v>#REF!</v>
      </c>
      <c r="BC80" s="973" t="e">
        <f t="shared" si="87"/>
        <v>#REF!</v>
      </c>
      <c r="BD80" s="973" t="e">
        <f t="shared" si="87"/>
        <v>#REF!</v>
      </c>
      <c r="BE80" s="973" t="e">
        <f t="shared" si="87"/>
        <v>#REF!</v>
      </c>
      <c r="BF80" s="973" t="e">
        <f t="shared" si="87"/>
        <v>#REF!</v>
      </c>
      <c r="BG80" s="973" t="e">
        <f t="shared" si="87"/>
        <v>#REF!</v>
      </c>
      <c r="BH80" s="973" t="e">
        <f t="shared" si="87"/>
        <v>#REF!</v>
      </c>
      <c r="BI80" s="973" t="e">
        <f t="shared" si="87"/>
        <v>#REF!</v>
      </c>
      <c r="BJ80" s="973" t="e">
        <f t="shared" si="87"/>
        <v>#REF!</v>
      </c>
    </row>
    <row r="81" spans="1:62" x14ac:dyDescent="0.3">
      <c r="A81" s="969">
        <v>16</v>
      </c>
      <c r="B81" s="970" t="s">
        <v>9342</v>
      </c>
      <c r="C81" s="971">
        <f>VLOOKUP($B$7&amp;"."&amp;C$8&amp;"."&amp;$A81,EmissionRates!$A$1:$Y$8450,$D$64,FALSE)</f>
        <v>7.2652124121835452E-3</v>
      </c>
      <c r="D81" s="971">
        <f>VLOOKUP($B$7&amp;"."&amp;D$8&amp;"."&amp;$A81,EmissionRates!$A$1:$Y$8450,$D$64,FALSE)</f>
        <v>3.9103677799801027E-3</v>
      </c>
      <c r="E81" s="971">
        <f>VLOOKUP($B$7&amp;"."&amp;E$8&amp;"."&amp;$A81,EmissionRates!$A$1:$Y$8450,$D$64,FALSE)</f>
        <v>2.468089723483515E-3</v>
      </c>
      <c r="F81" s="972">
        <f t="shared" si="68"/>
        <v>-7.4511213248043773E-2</v>
      </c>
      <c r="G81" s="972">
        <f t="shared" si="68"/>
        <v>-4.4975894141518369E-2</v>
      </c>
      <c r="H81" s="995">
        <v>0</v>
      </c>
      <c r="I81" s="973">
        <f t="shared" si="69"/>
        <v>4.2251919590551813E-3</v>
      </c>
      <c r="J81" s="973">
        <f t="shared" ref="J81:Y81" si="88">I81*(1+IF(J$1&lt;=$D$8,$F81,IF(J$1&lt;=$E$8,$G81,$H81)))</f>
        <v>3.910367779980101E-3</v>
      </c>
      <c r="K81" s="973">
        <f t="shared" si="88"/>
        <v>3.7344954926533118E-3</v>
      </c>
      <c r="L81" s="973">
        <f t="shared" si="88"/>
        <v>3.5665332187037589E-3</v>
      </c>
      <c r="M81" s="973">
        <f t="shared" si="88"/>
        <v>3.4061251982071298E-3</v>
      </c>
      <c r="N81" s="973">
        <f t="shared" si="88"/>
        <v>3.2529316718598075E-3</v>
      </c>
      <c r="O81" s="973">
        <f t="shared" si="88"/>
        <v>3.1066281613366486E-3</v>
      </c>
      <c r="P81" s="973">
        <f t="shared" si="88"/>
        <v>2.9669047820153117E-3</v>
      </c>
      <c r="Q81" s="973">
        <f t="shared" si="88"/>
        <v>2.8334655866114264E-3</v>
      </c>
      <c r="R81" s="973">
        <f t="shared" si="88"/>
        <v>2.7060279383343557E-3</v>
      </c>
      <c r="S81" s="973">
        <f t="shared" si="88"/>
        <v>2.5843219122358386E-3</v>
      </c>
      <c r="T81" s="973">
        <f t="shared" si="88"/>
        <v>2.4680897234835132E-3</v>
      </c>
      <c r="U81" s="973">
        <f t="shared" si="88"/>
        <v>2.4680897234835132E-3</v>
      </c>
      <c r="V81" s="973">
        <f t="shared" si="88"/>
        <v>2.4680897234835132E-3</v>
      </c>
      <c r="W81" s="973">
        <f t="shared" si="88"/>
        <v>2.4680897234835132E-3</v>
      </c>
      <c r="X81" s="973">
        <f t="shared" si="88"/>
        <v>2.4680897234835132E-3</v>
      </c>
      <c r="Y81" s="973">
        <f t="shared" si="88"/>
        <v>2.4680897234835132E-3</v>
      </c>
      <c r="Z81" s="973">
        <f t="shared" ref="Z81:AO81" si="89">Y81*(1+IF(Z$1&lt;=$D$8,$F81,IF(Z$1&lt;=$E$8,$G81,$H81)))</f>
        <v>2.4680897234835132E-3</v>
      </c>
      <c r="AA81" s="973">
        <f t="shared" si="89"/>
        <v>2.4680897234835132E-3</v>
      </c>
      <c r="AB81" s="973">
        <f t="shared" si="89"/>
        <v>2.4680897234835132E-3</v>
      </c>
      <c r="AC81" s="973">
        <f t="shared" si="89"/>
        <v>2.4680897234835132E-3</v>
      </c>
      <c r="AD81" s="973">
        <f t="shared" si="89"/>
        <v>2.4680897234835132E-3</v>
      </c>
      <c r="AE81" s="973">
        <f t="shared" si="89"/>
        <v>2.4680897234835132E-3</v>
      </c>
      <c r="AF81" s="973">
        <f t="shared" si="89"/>
        <v>2.4680897234835132E-3</v>
      </c>
      <c r="AG81" s="973">
        <f t="shared" si="89"/>
        <v>2.4680897234835132E-3</v>
      </c>
      <c r="AH81" s="973">
        <f t="shared" si="89"/>
        <v>2.4680897234835132E-3</v>
      </c>
      <c r="AI81" s="973">
        <f t="shared" si="89"/>
        <v>2.4680897234835132E-3</v>
      </c>
      <c r="AJ81" s="973">
        <f t="shared" si="89"/>
        <v>2.4680897234835132E-3</v>
      </c>
      <c r="AK81" s="973">
        <f t="shared" si="89"/>
        <v>2.4680897234835132E-3</v>
      </c>
      <c r="AL81" s="973">
        <f t="shared" si="89"/>
        <v>2.4680897234835132E-3</v>
      </c>
      <c r="AM81" s="973">
        <f t="shared" si="89"/>
        <v>2.4680897234835132E-3</v>
      </c>
      <c r="AN81" s="973">
        <f t="shared" si="89"/>
        <v>2.4680897234835132E-3</v>
      </c>
      <c r="AO81" s="973">
        <f t="shared" si="89"/>
        <v>2.4680897234835132E-3</v>
      </c>
      <c r="AP81" s="973" t="e">
        <f t="shared" ref="AP81:BJ81" si="90">AO81*(1+IF(AP$1&lt;=$D$8,$F81,IF(AP$1&lt;=$E$8,$G81,$H81)))</f>
        <v>#REF!</v>
      </c>
      <c r="AQ81" s="973" t="e">
        <f t="shared" si="90"/>
        <v>#REF!</v>
      </c>
      <c r="AR81" s="973" t="e">
        <f t="shared" si="90"/>
        <v>#REF!</v>
      </c>
      <c r="AS81" s="973" t="e">
        <f t="shared" si="90"/>
        <v>#REF!</v>
      </c>
      <c r="AT81" s="973" t="e">
        <f t="shared" si="90"/>
        <v>#REF!</v>
      </c>
      <c r="AU81" s="973" t="e">
        <f t="shared" si="90"/>
        <v>#REF!</v>
      </c>
      <c r="AV81" s="973" t="e">
        <f t="shared" si="90"/>
        <v>#REF!</v>
      </c>
      <c r="AW81" s="973" t="e">
        <f t="shared" si="90"/>
        <v>#REF!</v>
      </c>
      <c r="AX81" s="973" t="e">
        <f t="shared" si="90"/>
        <v>#REF!</v>
      </c>
      <c r="AY81" s="973" t="e">
        <f t="shared" si="90"/>
        <v>#REF!</v>
      </c>
      <c r="AZ81" s="973" t="e">
        <f t="shared" si="90"/>
        <v>#REF!</v>
      </c>
      <c r="BA81" s="973" t="e">
        <f t="shared" si="90"/>
        <v>#REF!</v>
      </c>
      <c r="BB81" s="973" t="e">
        <f t="shared" si="90"/>
        <v>#REF!</v>
      </c>
      <c r="BC81" s="973" t="e">
        <f t="shared" si="90"/>
        <v>#REF!</v>
      </c>
      <c r="BD81" s="973" t="e">
        <f t="shared" si="90"/>
        <v>#REF!</v>
      </c>
      <c r="BE81" s="973" t="e">
        <f t="shared" si="90"/>
        <v>#REF!</v>
      </c>
      <c r="BF81" s="973" t="e">
        <f t="shared" si="90"/>
        <v>#REF!</v>
      </c>
      <c r="BG81" s="973" t="e">
        <f t="shared" si="90"/>
        <v>#REF!</v>
      </c>
      <c r="BH81" s="973" t="e">
        <f t="shared" si="90"/>
        <v>#REF!</v>
      </c>
      <c r="BI81" s="973" t="e">
        <f t="shared" si="90"/>
        <v>#REF!</v>
      </c>
      <c r="BJ81" s="973" t="e">
        <f t="shared" si="90"/>
        <v>#REF!</v>
      </c>
    </row>
    <row r="82" spans="1:62" x14ac:dyDescent="0.3">
      <c r="A82" s="969"/>
      <c r="B82" s="970"/>
      <c r="C82" s="971"/>
      <c r="D82" s="971"/>
      <c r="E82" s="971"/>
      <c r="F82" s="972"/>
      <c r="G82" s="972"/>
      <c r="H82" s="972"/>
    </row>
    <row r="83" spans="1:62" x14ac:dyDescent="0.3">
      <c r="B83" s="965" t="str">
        <f>EmissionLookup!$B$10</f>
        <v>Auto.D5</v>
      </c>
      <c r="C83" s="966" t="str">
        <f>EmissionLookup!$A$18</f>
        <v>SO2.RUR</v>
      </c>
      <c r="D83" s="967">
        <f>EmissionLookup!$E$18</f>
        <v>20</v>
      </c>
      <c r="E83" s="491"/>
    </row>
    <row r="84" spans="1:62" x14ac:dyDescent="0.3">
      <c r="A84" s="961"/>
      <c r="B84" s="961"/>
      <c r="C84" s="968">
        <f>EmissionLookup!B$13</f>
        <v>2012</v>
      </c>
      <c r="D84" s="968">
        <f>EmissionLookup!C$13</f>
        <v>2020</v>
      </c>
      <c r="E84" s="968">
        <f>EmissionLookup!D$13</f>
        <v>2030</v>
      </c>
      <c r="F84" s="962" t="str">
        <f>C$8&amp;"-"&amp;D$8</f>
        <v>2012-2020</v>
      </c>
      <c r="G84" s="962" t="str">
        <f>D$8&amp;"-"&amp;E$8</f>
        <v>2020-2030</v>
      </c>
      <c r="H84" s="962" t="str">
        <f>"After "&amp;E$8</f>
        <v>After 2030</v>
      </c>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c r="AL84" s="963"/>
      <c r="AM84" s="963"/>
      <c r="AN84" s="963"/>
      <c r="AO84" s="963"/>
      <c r="AP84" s="963"/>
      <c r="AQ84" s="963"/>
      <c r="AR84" s="963"/>
      <c r="AS84" s="963"/>
      <c r="AT84" s="963"/>
      <c r="AU84" s="963"/>
      <c r="AV84" s="963"/>
      <c r="AW84" s="963"/>
      <c r="AX84" s="963"/>
      <c r="AY84" s="963"/>
      <c r="AZ84" s="963"/>
      <c r="BA84" s="963"/>
      <c r="BB84" s="963"/>
      <c r="BC84" s="963"/>
      <c r="BD84" s="963"/>
      <c r="BE84" s="963"/>
      <c r="BF84" s="963"/>
      <c r="BG84" s="963"/>
      <c r="BH84" s="963"/>
      <c r="BI84" s="963"/>
      <c r="BJ84" s="963"/>
    </row>
    <row r="85" spans="1:62" x14ac:dyDescent="0.3">
      <c r="A85" s="969">
        <v>1</v>
      </c>
      <c r="B85" s="970" t="s">
        <v>9327</v>
      </c>
      <c r="C85" s="971">
        <f>VLOOKUP($B$7&amp;"."&amp;C$8&amp;"."&amp;$A85,EmissionRates!$A$1:$Y$8450,$D$83,FALSE)</f>
        <v>4.0115142318730521E-2</v>
      </c>
      <c r="D85" s="971">
        <f>VLOOKUP($B$7&amp;"."&amp;D$8&amp;"."&amp;$A85,EmissionRates!$A$1:$Y$8450,$D$83,FALSE)</f>
        <v>1.1484217568067775E-2</v>
      </c>
      <c r="E85" s="971">
        <f>VLOOKUP($B$7&amp;"."&amp;E$8&amp;"."&amp;$A85,EmissionRates!$A$1:$Y$8450,$D$83,FALSE)</f>
        <v>8.1817573397226281E-3</v>
      </c>
      <c r="F85" s="972">
        <f t="shared" ref="F85:G100" si="91">(D85/C85)^(1/(D$8-C$8))-1</f>
        <v>-0.1447380829246131</v>
      </c>
      <c r="G85" s="972">
        <f t="shared" si="91"/>
        <v>-3.3338285495551179E-2</v>
      </c>
      <c r="H85" s="993">
        <v>0</v>
      </c>
      <c r="I85" s="973">
        <f t="shared" ref="I85:I100" si="92">$C85*(1+$F85)^(I$1-$C$8)</f>
        <v>1.3427720022117498E-2</v>
      </c>
      <c r="J85" s="973">
        <f t="shared" ref="J85:AO89" si="93">I85*(1+IF(J$1&lt;=$D$8,$F85,IF(J$1&lt;=$E$8,$G85,$H85)))</f>
        <v>1.1484217568067768E-2</v>
      </c>
      <c r="K85" s="973">
        <f t="shared" si="93"/>
        <v>1.11013534440905E-2</v>
      </c>
      <c r="L85" s="973">
        <f t="shared" si="93"/>
        <v>1.0731253353584391E-2</v>
      </c>
      <c r="M85" s="973">
        <f t="shared" si="93"/>
        <v>1.0373491765557503E-2</v>
      </c>
      <c r="N85" s="973">
        <f t="shared" si="93"/>
        <v>1.0027657335491599E-2</v>
      </c>
      <c r="O85" s="973">
        <f t="shared" si="93"/>
        <v>9.6933524323894217E-3</v>
      </c>
      <c r="P85" s="973">
        <f t="shared" si="93"/>
        <v>9.3701926815894284E-3</v>
      </c>
      <c r="Q85" s="973">
        <f t="shared" si="93"/>
        <v>9.0578065228222749E-3</v>
      </c>
      <c r="R85" s="973">
        <f t="shared" si="93"/>
        <v>8.7558347830009597E-3</v>
      </c>
      <c r="S85" s="973">
        <f t="shared" si="93"/>
        <v>8.4639302632533962E-3</v>
      </c>
      <c r="T85" s="973">
        <f t="shared" si="93"/>
        <v>8.1817573397226194E-3</v>
      </c>
      <c r="U85" s="973">
        <f t="shared" si="93"/>
        <v>8.1817573397226194E-3</v>
      </c>
      <c r="V85" s="973">
        <f t="shared" si="93"/>
        <v>8.1817573397226194E-3</v>
      </c>
      <c r="W85" s="973">
        <f t="shared" si="93"/>
        <v>8.1817573397226194E-3</v>
      </c>
      <c r="X85" s="973">
        <f t="shared" si="93"/>
        <v>8.1817573397226194E-3</v>
      </c>
      <c r="Y85" s="973">
        <f t="shared" si="93"/>
        <v>8.1817573397226194E-3</v>
      </c>
      <c r="Z85" s="973">
        <f t="shared" si="93"/>
        <v>8.1817573397226194E-3</v>
      </c>
      <c r="AA85" s="973">
        <f t="shared" si="93"/>
        <v>8.1817573397226194E-3</v>
      </c>
      <c r="AB85" s="973">
        <f t="shared" si="93"/>
        <v>8.1817573397226194E-3</v>
      </c>
      <c r="AC85" s="973">
        <f t="shared" si="93"/>
        <v>8.1817573397226194E-3</v>
      </c>
      <c r="AD85" s="973">
        <f t="shared" si="93"/>
        <v>8.1817573397226194E-3</v>
      </c>
      <c r="AE85" s="973">
        <f t="shared" si="93"/>
        <v>8.1817573397226194E-3</v>
      </c>
      <c r="AF85" s="973">
        <f t="shared" si="93"/>
        <v>8.1817573397226194E-3</v>
      </c>
      <c r="AG85" s="973">
        <f t="shared" si="93"/>
        <v>8.1817573397226194E-3</v>
      </c>
      <c r="AH85" s="973">
        <f t="shared" si="93"/>
        <v>8.1817573397226194E-3</v>
      </c>
      <c r="AI85" s="973">
        <f t="shared" si="93"/>
        <v>8.1817573397226194E-3</v>
      </c>
      <c r="AJ85" s="973">
        <f t="shared" si="93"/>
        <v>8.1817573397226194E-3</v>
      </c>
      <c r="AK85" s="973">
        <f t="shared" si="93"/>
        <v>8.1817573397226194E-3</v>
      </c>
      <c r="AL85" s="973">
        <f t="shared" si="93"/>
        <v>8.1817573397226194E-3</v>
      </c>
      <c r="AM85" s="973">
        <f t="shared" si="93"/>
        <v>8.1817573397226194E-3</v>
      </c>
      <c r="AN85" s="973">
        <f t="shared" si="93"/>
        <v>8.1817573397226194E-3</v>
      </c>
      <c r="AO85" s="973">
        <f t="shared" si="93"/>
        <v>8.1817573397226194E-3</v>
      </c>
      <c r="AP85" s="973" t="e">
        <f t="shared" ref="AP85:BJ85" si="94">AO85*(1+IF(AP$1&lt;=$D$8,$F85,IF(AP$1&lt;=$E$8,$G85,$H85)))</f>
        <v>#REF!</v>
      </c>
      <c r="AQ85" s="973" t="e">
        <f t="shared" si="94"/>
        <v>#REF!</v>
      </c>
      <c r="AR85" s="973" t="e">
        <f t="shared" si="94"/>
        <v>#REF!</v>
      </c>
      <c r="AS85" s="973" t="e">
        <f t="shared" si="94"/>
        <v>#REF!</v>
      </c>
      <c r="AT85" s="973" t="e">
        <f t="shared" si="94"/>
        <v>#REF!</v>
      </c>
      <c r="AU85" s="973" t="e">
        <f t="shared" si="94"/>
        <v>#REF!</v>
      </c>
      <c r="AV85" s="973" t="e">
        <f t="shared" si="94"/>
        <v>#REF!</v>
      </c>
      <c r="AW85" s="973" t="e">
        <f t="shared" si="94"/>
        <v>#REF!</v>
      </c>
      <c r="AX85" s="973" t="e">
        <f t="shared" si="94"/>
        <v>#REF!</v>
      </c>
      <c r="AY85" s="973" t="e">
        <f t="shared" si="94"/>
        <v>#REF!</v>
      </c>
      <c r="AZ85" s="973" t="e">
        <f t="shared" si="94"/>
        <v>#REF!</v>
      </c>
      <c r="BA85" s="973" t="e">
        <f t="shared" si="94"/>
        <v>#REF!</v>
      </c>
      <c r="BB85" s="973" t="e">
        <f t="shared" si="94"/>
        <v>#REF!</v>
      </c>
      <c r="BC85" s="973" t="e">
        <f t="shared" si="94"/>
        <v>#REF!</v>
      </c>
      <c r="BD85" s="973" t="e">
        <f t="shared" si="94"/>
        <v>#REF!</v>
      </c>
      <c r="BE85" s="973" t="e">
        <f t="shared" si="94"/>
        <v>#REF!</v>
      </c>
      <c r="BF85" s="973" t="e">
        <f t="shared" si="94"/>
        <v>#REF!</v>
      </c>
      <c r="BG85" s="973" t="e">
        <f t="shared" si="94"/>
        <v>#REF!</v>
      </c>
      <c r="BH85" s="973" t="e">
        <f t="shared" si="94"/>
        <v>#REF!</v>
      </c>
      <c r="BI85" s="973" t="e">
        <f t="shared" si="94"/>
        <v>#REF!</v>
      </c>
      <c r="BJ85" s="973" t="e">
        <f t="shared" si="94"/>
        <v>#REF!</v>
      </c>
    </row>
    <row r="86" spans="1:62" x14ac:dyDescent="0.3">
      <c r="A86" s="969">
        <v>2</v>
      </c>
      <c r="B86" s="970" t="s">
        <v>9328</v>
      </c>
      <c r="C86" s="971">
        <f>VLOOKUP($B$7&amp;"."&amp;C$8&amp;"."&amp;$A86,EmissionRates!$A$1:$Y$8450,$D$83,FALSE)</f>
        <v>2.2519017705538574E-2</v>
      </c>
      <c r="D86" s="971">
        <f>VLOOKUP($B$7&amp;"."&amp;D$8&amp;"."&amp;$A86,EmissionRates!$A$1:$Y$8450,$D$83,FALSE)</f>
        <v>6.4292807413342673E-3</v>
      </c>
      <c r="E86" s="971">
        <f>VLOOKUP($B$7&amp;"."&amp;E$8&amp;"."&amp;$A86,EmissionRates!$A$1:$Y$8450,$D$83,FALSE)</f>
        <v>4.57814202915566E-3</v>
      </c>
      <c r="F86" s="972">
        <f t="shared" si="91"/>
        <v>-0.14502853846488872</v>
      </c>
      <c r="G86" s="972">
        <f t="shared" si="91"/>
        <v>-3.3386876491753203E-2</v>
      </c>
      <c r="H86" s="994">
        <v>0</v>
      </c>
      <c r="I86" s="973">
        <f t="shared" si="92"/>
        <v>7.5198775989439711E-3</v>
      </c>
      <c r="J86" s="973">
        <f t="shared" si="93"/>
        <v>6.4292807413342708E-3</v>
      </c>
      <c r="K86" s="973">
        <f t="shared" si="93"/>
        <v>6.2146271392925362E-3</v>
      </c>
      <c r="L86" s="973">
        <f t="shared" si="93"/>
        <v>6.0071401505506789E-3</v>
      </c>
      <c r="M86" s="973">
        <f t="shared" si="93"/>
        <v>5.8065805042755913E-3</v>
      </c>
      <c r="N86" s="973">
        <f t="shared" si="93"/>
        <v>5.6127169181399202E-3</v>
      </c>
      <c r="O86" s="973">
        <f t="shared" si="93"/>
        <v>5.4253258316108088E-3</v>
      </c>
      <c r="P86" s="973">
        <f t="shared" si="93"/>
        <v>5.2441911481433002E-3</v>
      </c>
      <c r="Q86" s="973">
        <f t="shared" si="93"/>
        <v>5.0691039859810947E-3</v>
      </c>
      <c r="R86" s="973">
        <f t="shared" si="93"/>
        <v>4.8998624372772904E-3</v>
      </c>
      <c r="S86" s="973">
        <f t="shared" si="93"/>
        <v>4.7362713352573325E-3</v>
      </c>
      <c r="T86" s="973">
        <f t="shared" si="93"/>
        <v>4.5781420291556652E-3</v>
      </c>
      <c r="U86" s="973">
        <f t="shared" si="93"/>
        <v>4.5781420291556652E-3</v>
      </c>
      <c r="V86" s="973">
        <f t="shared" si="93"/>
        <v>4.5781420291556652E-3</v>
      </c>
      <c r="W86" s="973">
        <f t="shared" si="93"/>
        <v>4.5781420291556652E-3</v>
      </c>
      <c r="X86" s="973">
        <f t="shared" si="93"/>
        <v>4.5781420291556652E-3</v>
      </c>
      <c r="Y86" s="973">
        <f t="shared" si="93"/>
        <v>4.5781420291556652E-3</v>
      </c>
      <c r="Z86" s="973">
        <f t="shared" si="93"/>
        <v>4.5781420291556652E-3</v>
      </c>
      <c r="AA86" s="973">
        <f t="shared" si="93"/>
        <v>4.5781420291556652E-3</v>
      </c>
      <c r="AB86" s="973">
        <f t="shared" si="93"/>
        <v>4.5781420291556652E-3</v>
      </c>
      <c r="AC86" s="973">
        <f t="shared" si="93"/>
        <v>4.5781420291556652E-3</v>
      </c>
      <c r="AD86" s="973">
        <f t="shared" si="93"/>
        <v>4.5781420291556652E-3</v>
      </c>
      <c r="AE86" s="973">
        <f t="shared" si="93"/>
        <v>4.5781420291556652E-3</v>
      </c>
      <c r="AF86" s="973">
        <f t="shared" si="93"/>
        <v>4.5781420291556652E-3</v>
      </c>
      <c r="AG86" s="973">
        <f t="shared" si="93"/>
        <v>4.5781420291556652E-3</v>
      </c>
      <c r="AH86" s="973">
        <f t="shared" si="93"/>
        <v>4.5781420291556652E-3</v>
      </c>
      <c r="AI86" s="973">
        <f t="shared" si="93"/>
        <v>4.5781420291556652E-3</v>
      </c>
      <c r="AJ86" s="973">
        <f t="shared" si="93"/>
        <v>4.5781420291556652E-3</v>
      </c>
      <c r="AK86" s="973">
        <f t="shared" si="93"/>
        <v>4.5781420291556652E-3</v>
      </c>
      <c r="AL86" s="973">
        <f t="shared" si="93"/>
        <v>4.5781420291556652E-3</v>
      </c>
      <c r="AM86" s="973">
        <f t="shared" si="93"/>
        <v>4.5781420291556652E-3</v>
      </c>
      <c r="AN86" s="973">
        <f t="shared" si="93"/>
        <v>4.5781420291556652E-3</v>
      </c>
      <c r="AO86" s="973">
        <f t="shared" si="93"/>
        <v>4.5781420291556652E-3</v>
      </c>
      <c r="AP86" s="973" t="e">
        <f t="shared" ref="AP86:BJ86" si="95">AO86*(1+IF(AP$1&lt;=$D$8,$F86,IF(AP$1&lt;=$E$8,$G86,$H86)))</f>
        <v>#REF!</v>
      </c>
      <c r="AQ86" s="973" t="e">
        <f t="shared" si="95"/>
        <v>#REF!</v>
      </c>
      <c r="AR86" s="973" t="e">
        <f t="shared" si="95"/>
        <v>#REF!</v>
      </c>
      <c r="AS86" s="973" t="e">
        <f t="shared" si="95"/>
        <v>#REF!</v>
      </c>
      <c r="AT86" s="973" t="e">
        <f t="shared" si="95"/>
        <v>#REF!</v>
      </c>
      <c r="AU86" s="973" t="e">
        <f t="shared" si="95"/>
        <v>#REF!</v>
      </c>
      <c r="AV86" s="973" t="e">
        <f t="shared" si="95"/>
        <v>#REF!</v>
      </c>
      <c r="AW86" s="973" t="e">
        <f t="shared" si="95"/>
        <v>#REF!</v>
      </c>
      <c r="AX86" s="973" t="e">
        <f t="shared" si="95"/>
        <v>#REF!</v>
      </c>
      <c r="AY86" s="973" t="e">
        <f t="shared" si="95"/>
        <v>#REF!</v>
      </c>
      <c r="AZ86" s="973" t="e">
        <f t="shared" si="95"/>
        <v>#REF!</v>
      </c>
      <c r="BA86" s="973" t="e">
        <f t="shared" si="95"/>
        <v>#REF!</v>
      </c>
      <c r="BB86" s="973" t="e">
        <f t="shared" si="95"/>
        <v>#REF!</v>
      </c>
      <c r="BC86" s="973" t="e">
        <f t="shared" si="95"/>
        <v>#REF!</v>
      </c>
      <c r="BD86" s="973" t="e">
        <f t="shared" si="95"/>
        <v>#REF!</v>
      </c>
      <c r="BE86" s="973" t="e">
        <f t="shared" si="95"/>
        <v>#REF!</v>
      </c>
      <c r="BF86" s="973" t="e">
        <f t="shared" si="95"/>
        <v>#REF!</v>
      </c>
      <c r="BG86" s="973" t="e">
        <f t="shared" si="95"/>
        <v>#REF!</v>
      </c>
      <c r="BH86" s="973" t="e">
        <f t="shared" si="95"/>
        <v>#REF!</v>
      </c>
      <c r="BI86" s="973" t="e">
        <f t="shared" si="95"/>
        <v>#REF!</v>
      </c>
      <c r="BJ86" s="973" t="e">
        <f t="shared" si="95"/>
        <v>#REF!</v>
      </c>
    </row>
    <row r="87" spans="1:62" x14ac:dyDescent="0.3">
      <c r="A87" s="969">
        <v>3</v>
      </c>
      <c r="B87" s="970" t="s">
        <v>9329</v>
      </c>
      <c r="C87" s="971">
        <f>VLOOKUP($B$7&amp;"."&amp;C$8&amp;"."&amp;$A87,EmissionRates!$A$1:$Y$8450,$D$83,FALSE)</f>
        <v>1.3720958163806501E-2</v>
      </c>
      <c r="D87" s="971">
        <f>VLOOKUP($B$7&amp;"."&amp;D$8&amp;"."&amp;$A87,EmissionRates!$A$1:$Y$8450,$D$83,FALSE)</f>
        <v>3.9018152298619154E-3</v>
      </c>
      <c r="E87" s="971">
        <f>VLOOKUP($B$7&amp;"."&amp;E$8&amp;"."&amp;$A87,EmissionRates!$A$1:$Y$8450,$D$83,FALSE)</f>
        <v>2.7763235035915025E-3</v>
      </c>
      <c r="F87" s="972">
        <f t="shared" si="91"/>
        <v>-0.14545432116703372</v>
      </c>
      <c r="G87" s="972">
        <f t="shared" si="91"/>
        <v>-3.3458875839088797E-2</v>
      </c>
      <c r="H87" s="994">
        <v>0</v>
      </c>
      <c r="I87" s="973">
        <f t="shared" si="92"/>
        <v>4.5659527939928678E-3</v>
      </c>
      <c r="J87" s="973">
        <f t="shared" si="93"/>
        <v>3.9018152298619141E-3</v>
      </c>
      <c r="K87" s="973">
        <f t="shared" si="93"/>
        <v>3.7712648785388986E-3</v>
      </c>
      <c r="L87" s="973">
        <f t="shared" si="93"/>
        <v>3.6450825952115493E-3</v>
      </c>
      <c r="M87" s="973">
        <f t="shared" si="93"/>
        <v>3.5231222292351426E-3</v>
      </c>
      <c r="N87" s="973">
        <f t="shared" si="93"/>
        <v>3.4052425200012302E-3</v>
      </c>
      <c r="O87" s="973">
        <f t="shared" si="93"/>
        <v>3.2913069333225234E-3</v>
      </c>
      <c r="P87" s="973">
        <f t="shared" si="93"/>
        <v>3.1811835032921529E-3</v>
      </c>
      <c r="Q87" s="973">
        <f t="shared" si="93"/>
        <v>3.0747446794341434E-3</v>
      </c>
      <c r="R87" s="973">
        <f t="shared" si="93"/>
        <v>2.9718671789680574E-3</v>
      </c>
      <c r="S87" s="973">
        <f t="shared" si="93"/>
        <v>2.872431844016702E-3</v>
      </c>
      <c r="T87" s="973">
        <f t="shared" si="93"/>
        <v>2.7763235035915021E-3</v>
      </c>
      <c r="U87" s="973">
        <f t="shared" si="93"/>
        <v>2.7763235035915021E-3</v>
      </c>
      <c r="V87" s="973">
        <f t="shared" si="93"/>
        <v>2.7763235035915021E-3</v>
      </c>
      <c r="W87" s="973">
        <f t="shared" si="93"/>
        <v>2.7763235035915021E-3</v>
      </c>
      <c r="X87" s="973">
        <f t="shared" si="93"/>
        <v>2.7763235035915021E-3</v>
      </c>
      <c r="Y87" s="973">
        <f t="shared" si="93"/>
        <v>2.7763235035915021E-3</v>
      </c>
      <c r="Z87" s="973">
        <f t="shared" si="93"/>
        <v>2.7763235035915021E-3</v>
      </c>
      <c r="AA87" s="973">
        <f t="shared" si="93"/>
        <v>2.7763235035915021E-3</v>
      </c>
      <c r="AB87" s="973">
        <f t="shared" si="93"/>
        <v>2.7763235035915021E-3</v>
      </c>
      <c r="AC87" s="973">
        <f t="shared" si="93"/>
        <v>2.7763235035915021E-3</v>
      </c>
      <c r="AD87" s="973">
        <f t="shared" si="93"/>
        <v>2.7763235035915021E-3</v>
      </c>
      <c r="AE87" s="973">
        <f t="shared" si="93"/>
        <v>2.7763235035915021E-3</v>
      </c>
      <c r="AF87" s="973">
        <f t="shared" si="93"/>
        <v>2.7763235035915021E-3</v>
      </c>
      <c r="AG87" s="973">
        <f t="shared" si="93"/>
        <v>2.7763235035915021E-3</v>
      </c>
      <c r="AH87" s="973">
        <f t="shared" si="93"/>
        <v>2.7763235035915021E-3</v>
      </c>
      <c r="AI87" s="973">
        <f t="shared" si="93"/>
        <v>2.7763235035915021E-3</v>
      </c>
      <c r="AJ87" s="973">
        <f t="shared" si="93"/>
        <v>2.7763235035915021E-3</v>
      </c>
      <c r="AK87" s="973">
        <f t="shared" si="93"/>
        <v>2.7763235035915021E-3</v>
      </c>
      <c r="AL87" s="973">
        <f t="shared" si="93"/>
        <v>2.7763235035915021E-3</v>
      </c>
      <c r="AM87" s="973">
        <f t="shared" si="93"/>
        <v>2.7763235035915021E-3</v>
      </c>
      <c r="AN87" s="973">
        <f t="shared" si="93"/>
        <v>2.7763235035915021E-3</v>
      </c>
      <c r="AO87" s="973">
        <f t="shared" si="93"/>
        <v>2.7763235035915021E-3</v>
      </c>
      <c r="AP87" s="973" t="e">
        <f t="shared" ref="AP87:BJ87" si="96">AO87*(1+IF(AP$1&lt;=$D$8,$F87,IF(AP$1&lt;=$E$8,$G87,$H87)))</f>
        <v>#REF!</v>
      </c>
      <c r="AQ87" s="973" t="e">
        <f t="shared" si="96"/>
        <v>#REF!</v>
      </c>
      <c r="AR87" s="973" t="e">
        <f t="shared" si="96"/>
        <v>#REF!</v>
      </c>
      <c r="AS87" s="973" t="e">
        <f t="shared" si="96"/>
        <v>#REF!</v>
      </c>
      <c r="AT87" s="973" t="e">
        <f t="shared" si="96"/>
        <v>#REF!</v>
      </c>
      <c r="AU87" s="973" t="e">
        <f t="shared" si="96"/>
        <v>#REF!</v>
      </c>
      <c r="AV87" s="973" t="e">
        <f t="shared" si="96"/>
        <v>#REF!</v>
      </c>
      <c r="AW87" s="973" t="e">
        <f t="shared" si="96"/>
        <v>#REF!</v>
      </c>
      <c r="AX87" s="973" t="e">
        <f t="shared" si="96"/>
        <v>#REF!</v>
      </c>
      <c r="AY87" s="973" t="e">
        <f t="shared" si="96"/>
        <v>#REF!</v>
      </c>
      <c r="AZ87" s="973" t="e">
        <f t="shared" si="96"/>
        <v>#REF!</v>
      </c>
      <c r="BA87" s="973" t="e">
        <f t="shared" si="96"/>
        <v>#REF!</v>
      </c>
      <c r="BB87" s="973" t="e">
        <f t="shared" si="96"/>
        <v>#REF!</v>
      </c>
      <c r="BC87" s="973" t="e">
        <f t="shared" si="96"/>
        <v>#REF!</v>
      </c>
      <c r="BD87" s="973" t="e">
        <f t="shared" si="96"/>
        <v>#REF!</v>
      </c>
      <c r="BE87" s="973" t="e">
        <f t="shared" si="96"/>
        <v>#REF!</v>
      </c>
      <c r="BF87" s="973" t="e">
        <f t="shared" si="96"/>
        <v>#REF!</v>
      </c>
      <c r="BG87" s="973" t="e">
        <f t="shared" si="96"/>
        <v>#REF!</v>
      </c>
      <c r="BH87" s="973" t="e">
        <f t="shared" si="96"/>
        <v>#REF!</v>
      </c>
      <c r="BI87" s="973" t="e">
        <f t="shared" si="96"/>
        <v>#REF!</v>
      </c>
      <c r="BJ87" s="973" t="e">
        <f t="shared" si="96"/>
        <v>#REF!</v>
      </c>
    </row>
    <row r="88" spans="1:62" x14ac:dyDescent="0.3">
      <c r="A88" s="969">
        <v>4</v>
      </c>
      <c r="B88" s="970" t="s">
        <v>9330</v>
      </c>
      <c r="C88" s="971">
        <f>VLOOKUP($B$7&amp;"."&amp;C$8&amp;"."&amp;$A88,EmissionRates!$A$1:$Y$8450,$D$83,FALSE)</f>
        <v>1.0788263636641151E-2</v>
      </c>
      <c r="D88" s="971">
        <f>VLOOKUP($B$7&amp;"."&amp;D$8&amp;"."&amp;$A88,EmissionRates!$A$1:$Y$8450,$D$83,FALSE)</f>
        <v>3.0593256536424899E-3</v>
      </c>
      <c r="E88" s="971">
        <f>VLOOKUP($B$7&amp;"."&amp;E$8&amp;"."&amp;$A88,EmissionRates!$A$1:$Y$8450,$D$83,FALSE)</f>
        <v>2.1757202545510702E-3</v>
      </c>
      <c r="F88" s="972">
        <f t="shared" si="91"/>
        <v>-0.14575141185910989</v>
      </c>
      <c r="G88" s="972">
        <f t="shared" si="91"/>
        <v>-3.3509177113067889E-2</v>
      </c>
      <c r="H88" s="994">
        <v>0</v>
      </c>
      <c r="I88" s="973">
        <f t="shared" si="92"/>
        <v>3.5813060695839504E-3</v>
      </c>
      <c r="J88" s="973">
        <f t="shared" si="93"/>
        <v>3.0593256536424899E-3</v>
      </c>
      <c r="K88" s="973">
        <f t="shared" si="93"/>
        <v>2.9568101684680314E-3</v>
      </c>
      <c r="L88" s="973">
        <f t="shared" si="93"/>
        <v>2.8577298928431161E-3</v>
      </c>
      <c r="M88" s="973">
        <f t="shared" si="93"/>
        <v>2.7619697157225277E-3</v>
      </c>
      <c r="N88" s="973">
        <f t="shared" si="93"/>
        <v>2.6694183833374518E-3</v>
      </c>
      <c r="O88" s="973">
        <f t="shared" si="93"/>
        <v>2.5799683699413178E-3</v>
      </c>
      <c r="P88" s="973">
        <f t="shared" si="93"/>
        <v>2.4935157528868409E-3</v>
      </c>
      <c r="Q88" s="973">
        <f t="shared" si="93"/>
        <v>2.4099600918891309E-3</v>
      </c>
      <c r="R88" s="973">
        <f t="shared" si="93"/>
        <v>2.3292043123345927E-3</v>
      </c>
      <c r="S88" s="973">
        <f t="shared" si="93"/>
        <v>2.2511545925000512E-3</v>
      </c>
      <c r="T88" s="973">
        <f t="shared" si="93"/>
        <v>2.1757202545510707E-3</v>
      </c>
      <c r="U88" s="973">
        <f t="shared" si="93"/>
        <v>2.1757202545510707E-3</v>
      </c>
      <c r="V88" s="973">
        <f t="shared" si="93"/>
        <v>2.1757202545510707E-3</v>
      </c>
      <c r="W88" s="973">
        <f t="shared" si="93"/>
        <v>2.1757202545510707E-3</v>
      </c>
      <c r="X88" s="973">
        <f t="shared" si="93"/>
        <v>2.1757202545510707E-3</v>
      </c>
      <c r="Y88" s="973">
        <f t="shared" si="93"/>
        <v>2.1757202545510707E-3</v>
      </c>
      <c r="Z88" s="973">
        <f t="shared" si="93"/>
        <v>2.1757202545510707E-3</v>
      </c>
      <c r="AA88" s="973">
        <f t="shared" si="93"/>
        <v>2.1757202545510707E-3</v>
      </c>
      <c r="AB88" s="973">
        <f t="shared" si="93"/>
        <v>2.1757202545510707E-3</v>
      </c>
      <c r="AC88" s="973">
        <f t="shared" si="93"/>
        <v>2.1757202545510707E-3</v>
      </c>
      <c r="AD88" s="973">
        <f t="shared" si="93"/>
        <v>2.1757202545510707E-3</v>
      </c>
      <c r="AE88" s="973">
        <f t="shared" si="93"/>
        <v>2.1757202545510707E-3</v>
      </c>
      <c r="AF88" s="973">
        <f t="shared" si="93"/>
        <v>2.1757202545510707E-3</v>
      </c>
      <c r="AG88" s="973">
        <f t="shared" si="93"/>
        <v>2.1757202545510707E-3</v>
      </c>
      <c r="AH88" s="973">
        <f t="shared" si="93"/>
        <v>2.1757202545510707E-3</v>
      </c>
      <c r="AI88" s="973">
        <f t="shared" si="93"/>
        <v>2.1757202545510707E-3</v>
      </c>
      <c r="AJ88" s="973">
        <f t="shared" si="93"/>
        <v>2.1757202545510707E-3</v>
      </c>
      <c r="AK88" s="973">
        <f t="shared" si="93"/>
        <v>2.1757202545510707E-3</v>
      </c>
      <c r="AL88" s="973">
        <f t="shared" si="93"/>
        <v>2.1757202545510707E-3</v>
      </c>
      <c r="AM88" s="973">
        <f t="shared" si="93"/>
        <v>2.1757202545510707E-3</v>
      </c>
      <c r="AN88" s="973">
        <f t="shared" si="93"/>
        <v>2.1757202545510707E-3</v>
      </c>
      <c r="AO88" s="973">
        <f t="shared" si="93"/>
        <v>2.1757202545510707E-3</v>
      </c>
      <c r="AP88" s="973" t="e">
        <f t="shared" ref="AP88:BJ88" si="97">AO88*(1+IF(AP$1&lt;=$D$8,$F88,IF(AP$1&lt;=$E$8,$G88,$H88)))</f>
        <v>#REF!</v>
      </c>
      <c r="AQ88" s="973" t="e">
        <f t="shared" si="97"/>
        <v>#REF!</v>
      </c>
      <c r="AR88" s="973" t="e">
        <f t="shared" si="97"/>
        <v>#REF!</v>
      </c>
      <c r="AS88" s="973" t="e">
        <f t="shared" si="97"/>
        <v>#REF!</v>
      </c>
      <c r="AT88" s="973" t="e">
        <f t="shared" si="97"/>
        <v>#REF!</v>
      </c>
      <c r="AU88" s="973" t="e">
        <f t="shared" si="97"/>
        <v>#REF!</v>
      </c>
      <c r="AV88" s="973" t="e">
        <f t="shared" si="97"/>
        <v>#REF!</v>
      </c>
      <c r="AW88" s="973" t="e">
        <f t="shared" si="97"/>
        <v>#REF!</v>
      </c>
      <c r="AX88" s="973" t="e">
        <f t="shared" si="97"/>
        <v>#REF!</v>
      </c>
      <c r="AY88" s="973" t="e">
        <f t="shared" si="97"/>
        <v>#REF!</v>
      </c>
      <c r="AZ88" s="973" t="e">
        <f t="shared" si="97"/>
        <v>#REF!</v>
      </c>
      <c r="BA88" s="973" t="e">
        <f t="shared" si="97"/>
        <v>#REF!</v>
      </c>
      <c r="BB88" s="973" t="e">
        <f t="shared" si="97"/>
        <v>#REF!</v>
      </c>
      <c r="BC88" s="973" t="e">
        <f t="shared" si="97"/>
        <v>#REF!</v>
      </c>
      <c r="BD88" s="973" t="e">
        <f t="shared" si="97"/>
        <v>#REF!</v>
      </c>
      <c r="BE88" s="973" t="e">
        <f t="shared" si="97"/>
        <v>#REF!</v>
      </c>
      <c r="BF88" s="973" t="e">
        <f t="shared" si="97"/>
        <v>#REF!</v>
      </c>
      <c r="BG88" s="973" t="e">
        <f t="shared" si="97"/>
        <v>#REF!</v>
      </c>
      <c r="BH88" s="973" t="e">
        <f t="shared" si="97"/>
        <v>#REF!</v>
      </c>
      <c r="BI88" s="973" t="e">
        <f t="shared" si="97"/>
        <v>#REF!</v>
      </c>
      <c r="BJ88" s="973" t="e">
        <f t="shared" si="97"/>
        <v>#REF!</v>
      </c>
    </row>
    <row r="89" spans="1:62" x14ac:dyDescent="0.3">
      <c r="A89" s="969">
        <v>5</v>
      </c>
      <c r="B89" s="970" t="s">
        <v>9331</v>
      </c>
      <c r="C89" s="971">
        <f>VLOOKUP($B$7&amp;"."&amp;C$8&amp;"."&amp;$A89,EmissionRates!$A$1:$Y$8450,$D$83,FALSE)</f>
        <v>9.2600074228054476E-3</v>
      </c>
      <c r="D89" s="971">
        <f>VLOOKUP($B$7&amp;"."&amp;D$8&amp;"."&amp;$A89,EmissionRates!$A$1:$Y$8450,$D$83,FALSE)</f>
        <v>2.6222123633488003E-3</v>
      </c>
      <c r="E89" s="971">
        <f>VLOOKUP($B$7&amp;"."&amp;E$8&amp;"."&amp;$A89,EmissionRates!$A$1:$Y$8450,$D$83,FALSE)</f>
        <v>1.8643418540401973E-3</v>
      </c>
      <c r="F89" s="972">
        <f t="shared" si="91"/>
        <v>-0.1459032570046298</v>
      </c>
      <c r="G89" s="972">
        <f t="shared" si="91"/>
        <v>-3.3535805655863005E-2</v>
      </c>
      <c r="H89" s="994">
        <v>0</v>
      </c>
      <c r="I89" s="973">
        <f t="shared" si="92"/>
        <v>3.0701584859726067E-3</v>
      </c>
      <c r="J89" s="973">
        <f t="shared" si="93"/>
        <v>2.6222123633488003E-3</v>
      </c>
      <c r="K89" s="973">
        <f t="shared" si="93"/>
        <v>2.5342743591431336E-3</v>
      </c>
      <c r="L89" s="973">
        <f t="shared" si="93"/>
        <v>2.4492854267562729E-3</v>
      </c>
      <c r="M89" s="973">
        <f t="shared" si="93"/>
        <v>2.367146666688837E-3</v>
      </c>
      <c r="N89" s="973">
        <f t="shared" si="93"/>
        <v>2.2877624961158364E-3</v>
      </c>
      <c r="O89" s="973">
        <f t="shared" si="93"/>
        <v>2.2110405376593238E-3</v>
      </c>
      <c r="P89" s="973">
        <f t="shared" si="93"/>
        <v>2.1368915118911459E-3</v>
      </c>
      <c r="Q89" s="973">
        <f t="shared" si="93"/>
        <v>2.0652291334407012E-3</v>
      </c>
      <c r="R89" s="973">
        <f t="shared" si="93"/>
        <v>1.9959700105868076E-3</v>
      </c>
      <c r="S89" s="973">
        <f t="shared" si="93"/>
        <v>1.9290335482168375E-3</v>
      </c>
      <c r="T89" s="973">
        <f t="shared" si="93"/>
        <v>1.8643418540401978E-3</v>
      </c>
      <c r="U89" s="973">
        <f t="shared" si="93"/>
        <v>1.8643418540401978E-3</v>
      </c>
      <c r="V89" s="973">
        <f t="shared" si="93"/>
        <v>1.8643418540401978E-3</v>
      </c>
      <c r="W89" s="973">
        <f t="shared" si="93"/>
        <v>1.8643418540401978E-3</v>
      </c>
      <c r="X89" s="973">
        <f t="shared" si="93"/>
        <v>1.8643418540401978E-3</v>
      </c>
      <c r="Y89" s="973">
        <f t="shared" si="93"/>
        <v>1.8643418540401978E-3</v>
      </c>
      <c r="Z89" s="973">
        <f t="shared" si="93"/>
        <v>1.8643418540401978E-3</v>
      </c>
      <c r="AA89" s="973">
        <f t="shared" si="93"/>
        <v>1.8643418540401978E-3</v>
      </c>
      <c r="AB89" s="973">
        <f t="shared" si="93"/>
        <v>1.8643418540401978E-3</v>
      </c>
      <c r="AC89" s="973">
        <f t="shared" si="93"/>
        <v>1.8643418540401978E-3</v>
      </c>
      <c r="AD89" s="973">
        <f t="shared" si="93"/>
        <v>1.8643418540401978E-3</v>
      </c>
      <c r="AE89" s="973">
        <f t="shared" si="93"/>
        <v>1.8643418540401978E-3</v>
      </c>
      <c r="AF89" s="973">
        <f t="shared" si="93"/>
        <v>1.8643418540401978E-3</v>
      </c>
      <c r="AG89" s="973">
        <f t="shared" si="93"/>
        <v>1.8643418540401978E-3</v>
      </c>
      <c r="AH89" s="973">
        <f t="shared" si="93"/>
        <v>1.8643418540401978E-3</v>
      </c>
      <c r="AI89" s="973">
        <f t="shared" si="93"/>
        <v>1.8643418540401978E-3</v>
      </c>
      <c r="AJ89" s="973">
        <f t="shared" si="93"/>
        <v>1.8643418540401978E-3</v>
      </c>
      <c r="AK89" s="973">
        <f t="shared" si="93"/>
        <v>1.8643418540401978E-3</v>
      </c>
      <c r="AL89" s="973">
        <f t="shared" si="93"/>
        <v>1.8643418540401978E-3</v>
      </c>
      <c r="AM89" s="973">
        <f t="shared" si="93"/>
        <v>1.8643418540401978E-3</v>
      </c>
      <c r="AN89" s="973">
        <f t="shared" si="93"/>
        <v>1.8643418540401978E-3</v>
      </c>
      <c r="AO89" s="973">
        <f t="shared" si="93"/>
        <v>1.8643418540401978E-3</v>
      </c>
      <c r="AP89" s="973" t="e">
        <f t="shared" ref="AP89:BJ89" si="98">AO89*(1+IF(AP$1&lt;=$D$8,$F89,IF(AP$1&lt;=$E$8,$G89,$H89)))</f>
        <v>#REF!</v>
      </c>
      <c r="AQ89" s="973" t="e">
        <f t="shared" si="98"/>
        <v>#REF!</v>
      </c>
      <c r="AR89" s="973" t="e">
        <f t="shared" si="98"/>
        <v>#REF!</v>
      </c>
      <c r="AS89" s="973" t="e">
        <f t="shared" si="98"/>
        <v>#REF!</v>
      </c>
      <c r="AT89" s="973" t="e">
        <f t="shared" si="98"/>
        <v>#REF!</v>
      </c>
      <c r="AU89" s="973" t="e">
        <f t="shared" si="98"/>
        <v>#REF!</v>
      </c>
      <c r="AV89" s="973" t="e">
        <f t="shared" si="98"/>
        <v>#REF!</v>
      </c>
      <c r="AW89" s="973" t="e">
        <f t="shared" si="98"/>
        <v>#REF!</v>
      </c>
      <c r="AX89" s="973" t="e">
        <f t="shared" si="98"/>
        <v>#REF!</v>
      </c>
      <c r="AY89" s="973" t="e">
        <f t="shared" si="98"/>
        <v>#REF!</v>
      </c>
      <c r="AZ89" s="973" t="e">
        <f t="shared" si="98"/>
        <v>#REF!</v>
      </c>
      <c r="BA89" s="973" t="e">
        <f t="shared" si="98"/>
        <v>#REF!</v>
      </c>
      <c r="BB89" s="973" t="e">
        <f t="shared" si="98"/>
        <v>#REF!</v>
      </c>
      <c r="BC89" s="973" t="e">
        <f t="shared" si="98"/>
        <v>#REF!</v>
      </c>
      <c r="BD89" s="973" t="e">
        <f t="shared" si="98"/>
        <v>#REF!</v>
      </c>
      <c r="BE89" s="973" t="e">
        <f t="shared" si="98"/>
        <v>#REF!</v>
      </c>
      <c r="BF89" s="973" t="e">
        <f t="shared" si="98"/>
        <v>#REF!</v>
      </c>
      <c r="BG89" s="973" t="e">
        <f t="shared" si="98"/>
        <v>#REF!</v>
      </c>
      <c r="BH89" s="973" t="e">
        <f t="shared" si="98"/>
        <v>#REF!</v>
      </c>
      <c r="BI89" s="973" t="e">
        <f t="shared" si="98"/>
        <v>#REF!</v>
      </c>
      <c r="BJ89" s="973" t="e">
        <f t="shared" si="98"/>
        <v>#REF!</v>
      </c>
    </row>
    <row r="90" spans="1:62" x14ac:dyDescent="0.3">
      <c r="A90" s="969">
        <v>6</v>
      </c>
      <c r="B90" s="970" t="s">
        <v>9332</v>
      </c>
      <c r="C90" s="971">
        <f>VLOOKUP($B$7&amp;"."&amp;C$8&amp;"."&amp;$A90,EmissionRates!$A$1:$Y$8450,$D$83,FALSE)</f>
        <v>8.2184072331680548E-3</v>
      </c>
      <c r="D90" s="971">
        <f>VLOOKUP($B$7&amp;"."&amp;D$8&amp;"."&amp;$A90,EmissionRates!$A$1:$Y$8450,$D$83,FALSE)</f>
        <v>2.3279999647153648E-3</v>
      </c>
      <c r="E90" s="971">
        <f>VLOOKUP($B$7&amp;"."&amp;E$8&amp;"."&amp;$A90,EmissionRates!$A$1:$Y$8450,$D$83,FALSE)</f>
        <v>1.6552142563644599E-3</v>
      </c>
      <c r="F90" s="972">
        <f t="shared" si="91"/>
        <v>-0.14586913868332807</v>
      </c>
      <c r="G90" s="972">
        <f t="shared" si="91"/>
        <v>-3.3532788041989114E-2</v>
      </c>
      <c r="H90" s="994">
        <v>0</v>
      </c>
      <c r="I90" s="973">
        <f t="shared" si="92"/>
        <v>2.7255776253379627E-3</v>
      </c>
      <c r="J90" s="973">
        <f t="shared" ref="J90:AO94" si="99">I90*(1+IF(J$1&lt;=$D$8,$F90,IF(J$1&lt;=$E$8,$G90,$H90)))</f>
        <v>2.3279999647153635E-3</v>
      </c>
      <c r="K90" s="973">
        <f t="shared" si="99"/>
        <v>2.2499356353368051E-3</v>
      </c>
      <c r="L90" s="973">
        <f t="shared" si="99"/>
        <v>2.174489020568938E-3</v>
      </c>
      <c r="M90" s="973">
        <f t="shared" si="99"/>
        <v>2.1015723411425672E-3</v>
      </c>
      <c r="N90" s="973">
        <f t="shared" si="99"/>
        <v>2.0311007612721266E-3</v>
      </c>
      <c r="O90" s="973">
        <f t="shared" si="99"/>
        <v>1.9629922899524655E-3</v>
      </c>
      <c r="P90" s="973">
        <f t="shared" si="99"/>
        <v>1.8971676855654305E-3</v>
      </c>
      <c r="Q90" s="973">
        <f t="shared" si="99"/>
        <v>1.833550363685254E-3</v>
      </c>
      <c r="R90" s="973">
        <f t="shared" si="99"/>
        <v>1.7720663079754844E-3</v>
      </c>
      <c r="S90" s="973">
        <f t="shared" si="99"/>
        <v>1.7126439840737923E-3</v>
      </c>
      <c r="T90" s="973">
        <f t="shared" si="99"/>
        <v>1.655214256364458E-3</v>
      </c>
      <c r="U90" s="973">
        <f t="shared" si="99"/>
        <v>1.655214256364458E-3</v>
      </c>
      <c r="V90" s="973">
        <f t="shared" si="99"/>
        <v>1.655214256364458E-3</v>
      </c>
      <c r="W90" s="973">
        <f t="shared" si="99"/>
        <v>1.655214256364458E-3</v>
      </c>
      <c r="X90" s="973">
        <f t="shared" si="99"/>
        <v>1.655214256364458E-3</v>
      </c>
      <c r="Y90" s="973">
        <f t="shared" si="99"/>
        <v>1.655214256364458E-3</v>
      </c>
      <c r="Z90" s="973">
        <f t="shared" si="99"/>
        <v>1.655214256364458E-3</v>
      </c>
      <c r="AA90" s="973">
        <f t="shared" si="99"/>
        <v>1.655214256364458E-3</v>
      </c>
      <c r="AB90" s="973">
        <f t="shared" si="99"/>
        <v>1.655214256364458E-3</v>
      </c>
      <c r="AC90" s="973">
        <f t="shared" si="99"/>
        <v>1.655214256364458E-3</v>
      </c>
      <c r="AD90" s="973">
        <f t="shared" si="99"/>
        <v>1.655214256364458E-3</v>
      </c>
      <c r="AE90" s="973">
        <f t="shared" si="99"/>
        <v>1.655214256364458E-3</v>
      </c>
      <c r="AF90" s="973">
        <f t="shared" si="99"/>
        <v>1.655214256364458E-3</v>
      </c>
      <c r="AG90" s="973">
        <f t="shared" si="99"/>
        <v>1.655214256364458E-3</v>
      </c>
      <c r="AH90" s="973">
        <f t="shared" si="99"/>
        <v>1.655214256364458E-3</v>
      </c>
      <c r="AI90" s="973">
        <f t="shared" si="99"/>
        <v>1.655214256364458E-3</v>
      </c>
      <c r="AJ90" s="973">
        <f t="shared" si="99"/>
        <v>1.655214256364458E-3</v>
      </c>
      <c r="AK90" s="973">
        <f t="shared" si="99"/>
        <v>1.655214256364458E-3</v>
      </c>
      <c r="AL90" s="973">
        <f t="shared" si="99"/>
        <v>1.655214256364458E-3</v>
      </c>
      <c r="AM90" s="973">
        <f t="shared" si="99"/>
        <v>1.655214256364458E-3</v>
      </c>
      <c r="AN90" s="973">
        <f t="shared" si="99"/>
        <v>1.655214256364458E-3</v>
      </c>
      <c r="AO90" s="973">
        <f t="shared" si="99"/>
        <v>1.655214256364458E-3</v>
      </c>
      <c r="AP90" s="973" t="e">
        <f t="shared" ref="AP90:BJ90" si="100">AO90*(1+IF(AP$1&lt;=$D$8,$F90,IF(AP$1&lt;=$E$8,$G90,$H90)))</f>
        <v>#REF!</v>
      </c>
      <c r="AQ90" s="973" t="e">
        <f t="shared" si="100"/>
        <v>#REF!</v>
      </c>
      <c r="AR90" s="973" t="e">
        <f t="shared" si="100"/>
        <v>#REF!</v>
      </c>
      <c r="AS90" s="973" t="e">
        <f t="shared" si="100"/>
        <v>#REF!</v>
      </c>
      <c r="AT90" s="973" t="e">
        <f t="shared" si="100"/>
        <v>#REF!</v>
      </c>
      <c r="AU90" s="973" t="e">
        <f t="shared" si="100"/>
        <v>#REF!</v>
      </c>
      <c r="AV90" s="973" t="e">
        <f t="shared" si="100"/>
        <v>#REF!</v>
      </c>
      <c r="AW90" s="973" t="e">
        <f t="shared" si="100"/>
        <v>#REF!</v>
      </c>
      <c r="AX90" s="973" t="e">
        <f t="shared" si="100"/>
        <v>#REF!</v>
      </c>
      <c r="AY90" s="973" t="e">
        <f t="shared" si="100"/>
        <v>#REF!</v>
      </c>
      <c r="AZ90" s="973" t="e">
        <f t="shared" si="100"/>
        <v>#REF!</v>
      </c>
      <c r="BA90" s="973" t="e">
        <f t="shared" si="100"/>
        <v>#REF!</v>
      </c>
      <c r="BB90" s="973" t="e">
        <f t="shared" si="100"/>
        <v>#REF!</v>
      </c>
      <c r="BC90" s="973" t="e">
        <f t="shared" si="100"/>
        <v>#REF!</v>
      </c>
      <c r="BD90" s="973" t="e">
        <f t="shared" si="100"/>
        <v>#REF!</v>
      </c>
      <c r="BE90" s="973" t="e">
        <f t="shared" si="100"/>
        <v>#REF!</v>
      </c>
      <c r="BF90" s="973" t="e">
        <f t="shared" si="100"/>
        <v>#REF!</v>
      </c>
      <c r="BG90" s="973" t="e">
        <f t="shared" si="100"/>
        <v>#REF!</v>
      </c>
      <c r="BH90" s="973" t="e">
        <f t="shared" si="100"/>
        <v>#REF!</v>
      </c>
      <c r="BI90" s="973" t="e">
        <f t="shared" si="100"/>
        <v>#REF!</v>
      </c>
      <c r="BJ90" s="973" t="e">
        <f t="shared" si="100"/>
        <v>#REF!</v>
      </c>
    </row>
    <row r="91" spans="1:62" x14ac:dyDescent="0.3">
      <c r="A91" s="969">
        <v>7</v>
      </c>
      <c r="B91" s="970" t="s">
        <v>9333</v>
      </c>
      <c r="C91" s="971">
        <f>VLOOKUP($B$7&amp;"."&amp;C$8&amp;"."&amp;$A91,EmissionRates!$A$1:$Y$8450,$D$83,FALSE)</f>
        <v>7.3385918027876499E-3</v>
      </c>
      <c r="D91" s="971">
        <f>VLOOKUP($B$7&amp;"."&amp;D$8&amp;"."&amp;$A91,EmissionRates!$A$1:$Y$8450,$D$83,FALSE)</f>
        <v>2.0800657609167128E-3</v>
      </c>
      <c r="E91" s="971">
        <f>VLOOKUP($B$7&amp;"."&amp;E$8&amp;"."&amp;$A91,EmissionRates!$A$1:$Y$8450,$D$83,FALSE)</f>
        <v>1.4790814251076224E-3</v>
      </c>
      <c r="F91" s="972">
        <f t="shared" si="91"/>
        <v>-0.14580300016959036</v>
      </c>
      <c r="G91" s="972">
        <f t="shared" si="91"/>
        <v>-3.3523047785419591E-2</v>
      </c>
      <c r="H91" s="994">
        <v>0</v>
      </c>
      <c r="I91" s="973">
        <f t="shared" si="92"/>
        <v>2.4351124639043278E-3</v>
      </c>
      <c r="J91" s="973">
        <f t="shared" si="99"/>
        <v>2.0800657609167136E-3</v>
      </c>
      <c r="K91" s="973">
        <f t="shared" si="99"/>
        <v>2.0103356170166876E-3</v>
      </c>
      <c r="L91" s="973">
        <f t="shared" si="99"/>
        <v>1.9429430400627061E-3</v>
      </c>
      <c r="M91" s="973">
        <f t="shared" si="99"/>
        <v>1.8778096676863355E-3</v>
      </c>
      <c r="N91" s="973">
        <f t="shared" si="99"/>
        <v>1.8148597644645635E-3</v>
      </c>
      <c r="O91" s="973">
        <f t="shared" si="99"/>
        <v>1.7540201338565825E-3</v>
      </c>
      <c r="P91" s="973">
        <f t="shared" si="99"/>
        <v>1.6952200330927203E-3</v>
      </c>
      <c r="Q91" s="973">
        <f t="shared" si="99"/>
        <v>1.6383910909165524E-3</v>
      </c>
      <c r="R91" s="973">
        <f t="shared" si="99"/>
        <v>1.5834672280845511E-3</v>
      </c>
      <c r="S91" s="973">
        <f t="shared" si="99"/>
        <v>1.5303845805308268E-3</v>
      </c>
      <c r="T91" s="973">
        <f t="shared" si="99"/>
        <v>1.4790814251076226E-3</v>
      </c>
      <c r="U91" s="973">
        <f t="shared" si="99"/>
        <v>1.4790814251076226E-3</v>
      </c>
      <c r="V91" s="973">
        <f t="shared" si="99"/>
        <v>1.4790814251076226E-3</v>
      </c>
      <c r="W91" s="973">
        <f t="shared" si="99"/>
        <v>1.4790814251076226E-3</v>
      </c>
      <c r="X91" s="973">
        <f t="shared" si="99"/>
        <v>1.4790814251076226E-3</v>
      </c>
      <c r="Y91" s="973">
        <f t="shared" si="99"/>
        <v>1.4790814251076226E-3</v>
      </c>
      <c r="Z91" s="973">
        <f t="shared" si="99"/>
        <v>1.4790814251076226E-3</v>
      </c>
      <c r="AA91" s="973">
        <f t="shared" si="99"/>
        <v>1.4790814251076226E-3</v>
      </c>
      <c r="AB91" s="973">
        <f t="shared" si="99"/>
        <v>1.4790814251076226E-3</v>
      </c>
      <c r="AC91" s="973">
        <f t="shared" si="99"/>
        <v>1.4790814251076226E-3</v>
      </c>
      <c r="AD91" s="973">
        <f t="shared" si="99"/>
        <v>1.4790814251076226E-3</v>
      </c>
      <c r="AE91" s="973">
        <f t="shared" si="99"/>
        <v>1.4790814251076226E-3</v>
      </c>
      <c r="AF91" s="973">
        <f t="shared" si="99"/>
        <v>1.4790814251076226E-3</v>
      </c>
      <c r="AG91" s="973">
        <f t="shared" si="99"/>
        <v>1.4790814251076226E-3</v>
      </c>
      <c r="AH91" s="973">
        <f t="shared" si="99"/>
        <v>1.4790814251076226E-3</v>
      </c>
      <c r="AI91" s="973">
        <f t="shared" si="99"/>
        <v>1.4790814251076226E-3</v>
      </c>
      <c r="AJ91" s="973">
        <f t="shared" si="99"/>
        <v>1.4790814251076226E-3</v>
      </c>
      <c r="AK91" s="973">
        <f t="shared" si="99"/>
        <v>1.4790814251076226E-3</v>
      </c>
      <c r="AL91" s="973">
        <f t="shared" si="99"/>
        <v>1.4790814251076226E-3</v>
      </c>
      <c r="AM91" s="973">
        <f t="shared" si="99"/>
        <v>1.4790814251076226E-3</v>
      </c>
      <c r="AN91" s="973">
        <f t="shared" si="99"/>
        <v>1.4790814251076226E-3</v>
      </c>
      <c r="AO91" s="973">
        <f t="shared" si="99"/>
        <v>1.4790814251076226E-3</v>
      </c>
      <c r="AP91" s="973" t="e">
        <f t="shared" ref="AP91:BJ91" si="101">AO91*(1+IF(AP$1&lt;=$D$8,$F91,IF(AP$1&lt;=$E$8,$G91,$H91)))</f>
        <v>#REF!</v>
      </c>
      <c r="AQ91" s="973" t="e">
        <f t="shared" si="101"/>
        <v>#REF!</v>
      </c>
      <c r="AR91" s="973" t="e">
        <f t="shared" si="101"/>
        <v>#REF!</v>
      </c>
      <c r="AS91" s="973" t="e">
        <f t="shared" si="101"/>
        <v>#REF!</v>
      </c>
      <c r="AT91" s="973" t="e">
        <f t="shared" si="101"/>
        <v>#REF!</v>
      </c>
      <c r="AU91" s="973" t="e">
        <f t="shared" si="101"/>
        <v>#REF!</v>
      </c>
      <c r="AV91" s="973" t="e">
        <f t="shared" si="101"/>
        <v>#REF!</v>
      </c>
      <c r="AW91" s="973" t="e">
        <f t="shared" si="101"/>
        <v>#REF!</v>
      </c>
      <c r="AX91" s="973" t="e">
        <f t="shared" si="101"/>
        <v>#REF!</v>
      </c>
      <c r="AY91" s="973" t="e">
        <f t="shared" si="101"/>
        <v>#REF!</v>
      </c>
      <c r="AZ91" s="973" t="e">
        <f t="shared" si="101"/>
        <v>#REF!</v>
      </c>
      <c r="BA91" s="973" t="e">
        <f t="shared" si="101"/>
        <v>#REF!</v>
      </c>
      <c r="BB91" s="973" t="e">
        <f t="shared" si="101"/>
        <v>#REF!</v>
      </c>
      <c r="BC91" s="973" t="e">
        <f t="shared" si="101"/>
        <v>#REF!</v>
      </c>
      <c r="BD91" s="973" t="e">
        <f t="shared" si="101"/>
        <v>#REF!</v>
      </c>
      <c r="BE91" s="973" t="e">
        <f t="shared" si="101"/>
        <v>#REF!</v>
      </c>
      <c r="BF91" s="973" t="e">
        <f t="shared" si="101"/>
        <v>#REF!</v>
      </c>
      <c r="BG91" s="973" t="e">
        <f t="shared" si="101"/>
        <v>#REF!</v>
      </c>
      <c r="BH91" s="973" t="e">
        <f t="shared" si="101"/>
        <v>#REF!</v>
      </c>
      <c r="BI91" s="973" t="e">
        <f t="shared" si="101"/>
        <v>#REF!</v>
      </c>
      <c r="BJ91" s="973" t="e">
        <f t="shared" si="101"/>
        <v>#REF!</v>
      </c>
    </row>
    <row r="92" spans="1:62" x14ac:dyDescent="0.3">
      <c r="A92" s="969">
        <v>8</v>
      </c>
      <c r="B92" s="970" t="s">
        <v>9334</v>
      </c>
      <c r="C92" s="971">
        <f>VLOOKUP($B$7&amp;"."&amp;C$8&amp;"."&amp;$A92,EmissionRates!$A$1:$Y$8450,$D$83,FALSE)</f>
        <v>6.9235947933824048E-3</v>
      </c>
      <c r="D92" s="971">
        <f>VLOOKUP($B$7&amp;"."&amp;D$8&amp;"."&amp;$A92,EmissionRates!$A$1:$Y$8450,$D$83,FALSE)</f>
        <v>1.9650226167868775E-3</v>
      </c>
      <c r="E92" s="971">
        <f>VLOOKUP($B$7&amp;"."&amp;E$8&amp;"."&amp;$A92,EmissionRates!$A$1:$Y$8450,$D$83,FALSE)</f>
        <v>1.3976077473974574E-3</v>
      </c>
      <c r="F92" s="972">
        <f t="shared" si="91"/>
        <v>-0.14566246207618494</v>
      </c>
      <c r="G92" s="972">
        <f t="shared" si="91"/>
        <v>-3.3500186394542997E-2</v>
      </c>
      <c r="H92" s="994">
        <v>0</v>
      </c>
      <c r="I92" s="973">
        <f t="shared" si="92"/>
        <v>2.3000541701143273E-3</v>
      </c>
      <c r="J92" s="973">
        <f t="shared" si="99"/>
        <v>1.9650226167868779E-3</v>
      </c>
      <c r="K92" s="973">
        <f t="shared" si="99"/>
        <v>1.8991939928550249E-3</v>
      </c>
      <c r="L92" s="973">
        <f t="shared" si="99"/>
        <v>1.8355706400949852E-3</v>
      </c>
      <c r="M92" s="973">
        <f t="shared" si="99"/>
        <v>1.7740786815114526E-3</v>
      </c>
      <c r="N92" s="973">
        <f t="shared" si="99"/>
        <v>1.7146467150022339E-3</v>
      </c>
      <c r="O92" s="973">
        <f t="shared" si="99"/>
        <v>1.6572057304488682E-3</v>
      </c>
      <c r="P92" s="973">
        <f t="shared" si="99"/>
        <v>1.6016890295847263E-3</v>
      </c>
      <c r="Q92" s="973">
        <f t="shared" si="99"/>
        <v>1.5480321485475432E-3</v>
      </c>
      <c r="R92" s="973">
        <f t="shared" si="99"/>
        <v>1.4961727830264556E-3</v>
      </c>
      <c r="S92" s="973">
        <f t="shared" si="99"/>
        <v>1.4460507159166271E-3</v>
      </c>
      <c r="T92" s="973">
        <f t="shared" si="99"/>
        <v>1.3976077473974579E-3</v>
      </c>
      <c r="U92" s="973">
        <f t="shared" si="99"/>
        <v>1.3976077473974579E-3</v>
      </c>
      <c r="V92" s="973">
        <f t="shared" si="99"/>
        <v>1.3976077473974579E-3</v>
      </c>
      <c r="W92" s="973">
        <f t="shared" si="99"/>
        <v>1.3976077473974579E-3</v>
      </c>
      <c r="X92" s="973">
        <f t="shared" si="99"/>
        <v>1.3976077473974579E-3</v>
      </c>
      <c r="Y92" s="973">
        <f t="shared" si="99"/>
        <v>1.3976077473974579E-3</v>
      </c>
      <c r="Z92" s="973">
        <f t="shared" si="99"/>
        <v>1.3976077473974579E-3</v>
      </c>
      <c r="AA92" s="973">
        <f t="shared" si="99"/>
        <v>1.3976077473974579E-3</v>
      </c>
      <c r="AB92" s="973">
        <f t="shared" si="99"/>
        <v>1.3976077473974579E-3</v>
      </c>
      <c r="AC92" s="973">
        <f t="shared" si="99"/>
        <v>1.3976077473974579E-3</v>
      </c>
      <c r="AD92" s="973">
        <f t="shared" si="99"/>
        <v>1.3976077473974579E-3</v>
      </c>
      <c r="AE92" s="973">
        <f t="shared" si="99"/>
        <v>1.3976077473974579E-3</v>
      </c>
      <c r="AF92" s="973">
        <f t="shared" si="99"/>
        <v>1.3976077473974579E-3</v>
      </c>
      <c r="AG92" s="973">
        <f t="shared" si="99"/>
        <v>1.3976077473974579E-3</v>
      </c>
      <c r="AH92" s="973">
        <f t="shared" si="99"/>
        <v>1.3976077473974579E-3</v>
      </c>
      <c r="AI92" s="973">
        <f t="shared" si="99"/>
        <v>1.3976077473974579E-3</v>
      </c>
      <c r="AJ92" s="973">
        <f t="shared" si="99"/>
        <v>1.3976077473974579E-3</v>
      </c>
      <c r="AK92" s="973">
        <f t="shared" si="99"/>
        <v>1.3976077473974579E-3</v>
      </c>
      <c r="AL92" s="973">
        <f t="shared" si="99"/>
        <v>1.3976077473974579E-3</v>
      </c>
      <c r="AM92" s="973">
        <f t="shared" si="99"/>
        <v>1.3976077473974579E-3</v>
      </c>
      <c r="AN92" s="973">
        <f t="shared" si="99"/>
        <v>1.3976077473974579E-3</v>
      </c>
      <c r="AO92" s="973">
        <f t="shared" si="99"/>
        <v>1.3976077473974579E-3</v>
      </c>
      <c r="AP92" s="973" t="e">
        <f t="shared" ref="AP92:BJ92" si="102">AO92*(1+IF(AP$1&lt;=$D$8,$F92,IF(AP$1&lt;=$E$8,$G92,$H92)))</f>
        <v>#REF!</v>
      </c>
      <c r="AQ92" s="973" t="e">
        <f t="shared" si="102"/>
        <v>#REF!</v>
      </c>
      <c r="AR92" s="973" t="e">
        <f t="shared" si="102"/>
        <v>#REF!</v>
      </c>
      <c r="AS92" s="973" t="e">
        <f t="shared" si="102"/>
        <v>#REF!</v>
      </c>
      <c r="AT92" s="973" t="e">
        <f t="shared" si="102"/>
        <v>#REF!</v>
      </c>
      <c r="AU92" s="973" t="e">
        <f t="shared" si="102"/>
        <v>#REF!</v>
      </c>
      <c r="AV92" s="973" t="e">
        <f t="shared" si="102"/>
        <v>#REF!</v>
      </c>
      <c r="AW92" s="973" t="e">
        <f t="shared" si="102"/>
        <v>#REF!</v>
      </c>
      <c r="AX92" s="973" t="e">
        <f t="shared" si="102"/>
        <v>#REF!</v>
      </c>
      <c r="AY92" s="973" t="e">
        <f t="shared" si="102"/>
        <v>#REF!</v>
      </c>
      <c r="AZ92" s="973" t="e">
        <f t="shared" si="102"/>
        <v>#REF!</v>
      </c>
      <c r="BA92" s="973" t="e">
        <f t="shared" si="102"/>
        <v>#REF!</v>
      </c>
      <c r="BB92" s="973" t="e">
        <f t="shared" si="102"/>
        <v>#REF!</v>
      </c>
      <c r="BC92" s="973" t="e">
        <f t="shared" si="102"/>
        <v>#REF!</v>
      </c>
      <c r="BD92" s="973" t="e">
        <f t="shared" si="102"/>
        <v>#REF!</v>
      </c>
      <c r="BE92" s="973" t="e">
        <f t="shared" si="102"/>
        <v>#REF!</v>
      </c>
      <c r="BF92" s="973" t="e">
        <f t="shared" si="102"/>
        <v>#REF!</v>
      </c>
      <c r="BG92" s="973" t="e">
        <f t="shared" si="102"/>
        <v>#REF!</v>
      </c>
      <c r="BH92" s="973" t="e">
        <f t="shared" si="102"/>
        <v>#REF!</v>
      </c>
      <c r="BI92" s="973" t="e">
        <f t="shared" si="102"/>
        <v>#REF!</v>
      </c>
      <c r="BJ92" s="973" t="e">
        <f t="shared" si="102"/>
        <v>#REF!</v>
      </c>
    </row>
    <row r="93" spans="1:62" x14ac:dyDescent="0.3">
      <c r="A93" s="969">
        <v>9</v>
      </c>
      <c r="B93" s="970" t="s">
        <v>9335</v>
      </c>
      <c r="C93" s="971">
        <f>VLOOKUP($B$7&amp;"."&amp;C$8&amp;"."&amp;$A93,EmissionRates!$A$1:$Y$8450,$D$83,FALSE)</f>
        <v>6.66334143897984E-3</v>
      </c>
      <c r="D93" s="971">
        <f>VLOOKUP($B$7&amp;"."&amp;D$8&amp;"."&amp;$A93,EmissionRates!$A$1:$Y$8450,$D$83,FALSE)</f>
        <v>1.8935283248235099E-3</v>
      </c>
      <c r="E93" s="971">
        <f>VLOOKUP($B$7&amp;"."&amp;E$8&amp;"."&amp;$A93,EmissionRates!$A$1:$Y$8450,$D$83,FALSE)</f>
        <v>1.3470621937206723E-3</v>
      </c>
      <c r="F93" s="972">
        <f t="shared" si="91"/>
        <v>-0.14552872542114348</v>
      </c>
      <c r="G93" s="972">
        <f t="shared" si="91"/>
        <v>-3.3478355521529557E-2</v>
      </c>
      <c r="H93" s="994">
        <v>0</v>
      </c>
      <c r="I93" s="973">
        <f t="shared" si="92"/>
        <v>2.2160233832983719E-3</v>
      </c>
      <c r="J93" s="973">
        <f t="shared" si="99"/>
        <v>1.8935283248235097E-3</v>
      </c>
      <c r="K93" s="973">
        <f t="shared" si="99"/>
        <v>1.8301361103749819E-3</v>
      </c>
      <c r="L93" s="973">
        <f t="shared" si="99"/>
        <v>1.768866163019059E-3</v>
      </c>
      <c r="M93" s="973">
        <f t="shared" si="99"/>
        <v>1.709647432743503E-3</v>
      </c>
      <c r="N93" s="973">
        <f t="shared" si="99"/>
        <v>1.6524112481736458E-3</v>
      </c>
      <c r="O93" s="973">
        <f t="shared" si="99"/>
        <v>1.5970912369395142E-3</v>
      </c>
      <c r="P93" s="973">
        <f t="shared" si="99"/>
        <v>1.5436232487089337E-3</v>
      </c>
      <c r="Q93" s="973">
        <f t="shared" si="99"/>
        <v>1.4919452807973575E-3</v>
      </c>
      <c r="R93" s="973">
        <f t="shared" si="99"/>
        <v>1.4419974062681554E-3</v>
      </c>
      <c r="S93" s="973">
        <f t="shared" si="99"/>
        <v>1.3937217044399865E-3</v>
      </c>
      <c r="T93" s="973">
        <f t="shared" si="99"/>
        <v>1.3470621937206725E-3</v>
      </c>
      <c r="U93" s="973">
        <f t="shared" si="99"/>
        <v>1.3470621937206725E-3</v>
      </c>
      <c r="V93" s="973">
        <f t="shared" si="99"/>
        <v>1.3470621937206725E-3</v>
      </c>
      <c r="W93" s="973">
        <f t="shared" si="99"/>
        <v>1.3470621937206725E-3</v>
      </c>
      <c r="X93" s="973">
        <f t="shared" si="99"/>
        <v>1.3470621937206725E-3</v>
      </c>
      <c r="Y93" s="973">
        <f t="shared" si="99"/>
        <v>1.3470621937206725E-3</v>
      </c>
      <c r="Z93" s="973">
        <f t="shared" si="99"/>
        <v>1.3470621937206725E-3</v>
      </c>
      <c r="AA93" s="973">
        <f t="shared" si="99"/>
        <v>1.3470621937206725E-3</v>
      </c>
      <c r="AB93" s="973">
        <f t="shared" si="99"/>
        <v>1.3470621937206725E-3</v>
      </c>
      <c r="AC93" s="973">
        <f t="shared" si="99"/>
        <v>1.3470621937206725E-3</v>
      </c>
      <c r="AD93" s="973">
        <f t="shared" si="99"/>
        <v>1.3470621937206725E-3</v>
      </c>
      <c r="AE93" s="973">
        <f t="shared" si="99"/>
        <v>1.3470621937206725E-3</v>
      </c>
      <c r="AF93" s="973">
        <f t="shared" si="99"/>
        <v>1.3470621937206725E-3</v>
      </c>
      <c r="AG93" s="973">
        <f t="shared" si="99"/>
        <v>1.3470621937206725E-3</v>
      </c>
      <c r="AH93" s="973">
        <f t="shared" si="99"/>
        <v>1.3470621937206725E-3</v>
      </c>
      <c r="AI93" s="973">
        <f t="shared" si="99"/>
        <v>1.3470621937206725E-3</v>
      </c>
      <c r="AJ93" s="973">
        <f t="shared" si="99"/>
        <v>1.3470621937206725E-3</v>
      </c>
      <c r="AK93" s="973">
        <f t="shared" si="99"/>
        <v>1.3470621937206725E-3</v>
      </c>
      <c r="AL93" s="973">
        <f t="shared" si="99"/>
        <v>1.3470621937206725E-3</v>
      </c>
      <c r="AM93" s="973">
        <f t="shared" si="99"/>
        <v>1.3470621937206725E-3</v>
      </c>
      <c r="AN93" s="973">
        <f t="shared" si="99"/>
        <v>1.3470621937206725E-3</v>
      </c>
      <c r="AO93" s="973">
        <f t="shared" si="99"/>
        <v>1.3470621937206725E-3</v>
      </c>
      <c r="AP93" s="973" t="e">
        <f t="shared" ref="AP93:BJ93" si="103">AO93*(1+IF(AP$1&lt;=$D$8,$F93,IF(AP$1&lt;=$E$8,$G93,$H93)))</f>
        <v>#REF!</v>
      </c>
      <c r="AQ93" s="973" t="e">
        <f t="shared" si="103"/>
        <v>#REF!</v>
      </c>
      <c r="AR93" s="973" t="e">
        <f t="shared" si="103"/>
        <v>#REF!</v>
      </c>
      <c r="AS93" s="973" t="e">
        <f t="shared" si="103"/>
        <v>#REF!</v>
      </c>
      <c r="AT93" s="973" t="e">
        <f t="shared" si="103"/>
        <v>#REF!</v>
      </c>
      <c r="AU93" s="973" t="e">
        <f t="shared" si="103"/>
        <v>#REF!</v>
      </c>
      <c r="AV93" s="973" t="e">
        <f t="shared" si="103"/>
        <v>#REF!</v>
      </c>
      <c r="AW93" s="973" t="e">
        <f t="shared" si="103"/>
        <v>#REF!</v>
      </c>
      <c r="AX93" s="973" t="e">
        <f t="shared" si="103"/>
        <v>#REF!</v>
      </c>
      <c r="AY93" s="973" t="e">
        <f t="shared" si="103"/>
        <v>#REF!</v>
      </c>
      <c r="AZ93" s="973" t="e">
        <f t="shared" si="103"/>
        <v>#REF!</v>
      </c>
      <c r="BA93" s="973" t="e">
        <f t="shared" si="103"/>
        <v>#REF!</v>
      </c>
      <c r="BB93" s="973" t="e">
        <f t="shared" si="103"/>
        <v>#REF!</v>
      </c>
      <c r="BC93" s="973" t="e">
        <f t="shared" si="103"/>
        <v>#REF!</v>
      </c>
      <c r="BD93" s="973" t="e">
        <f t="shared" si="103"/>
        <v>#REF!</v>
      </c>
      <c r="BE93" s="973" t="e">
        <f t="shared" si="103"/>
        <v>#REF!</v>
      </c>
      <c r="BF93" s="973" t="e">
        <f t="shared" si="103"/>
        <v>#REF!</v>
      </c>
      <c r="BG93" s="973" t="e">
        <f t="shared" si="103"/>
        <v>#REF!</v>
      </c>
      <c r="BH93" s="973" t="e">
        <f t="shared" si="103"/>
        <v>#REF!</v>
      </c>
      <c r="BI93" s="973" t="e">
        <f t="shared" si="103"/>
        <v>#REF!</v>
      </c>
      <c r="BJ93" s="973" t="e">
        <f t="shared" si="103"/>
        <v>#REF!</v>
      </c>
    </row>
    <row r="94" spans="1:62" x14ac:dyDescent="0.3">
      <c r="A94" s="969">
        <v>10</v>
      </c>
      <c r="B94" s="970" t="s">
        <v>9336</v>
      </c>
      <c r="C94" s="971">
        <f>VLOOKUP($B$7&amp;"."&amp;C$8&amp;"."&amp;$A94,EmissionRates!$A$1:$Y$8450,$D$83,FALSE)</f>
        <v>6.4609225276702348E-3</v>
      </c>
      <c r="D94" s="971">
        <f>VLOOKUP($B$7&amp;"."&amp;D$8&amp;"."&amp;$A94,EmissionRates!$A$1:$Y$8450,$D$83,FALSE)</f>
        <v>1.83792402943557E-3</v>
      </c>
      <c r="E94" s="971">
        <f>VLOOKUP($B$7&amp;"."&amp;E$8&amp;"."&amp;$A94,EmissionRates!$A$1:$Y$8450,$D$83,FALSE)</f>
        <v>1.3077530602458825E-3</v>
      </c>
      <c r="F94" s="972">
        <f t="shared" si="91"/>
        <v>-0.14541723900537384</v>
      </c>
      <c r="G94" s="972">
        <f t="shared" si="91"/>
        <v>-3.3460028900399008E-2</v>
      </c>
      <c r="H94" s="994">
        <v>0</v>
      </c>
      <c r="I94" s="973">
        <f t="shared" si="92"/>
        <v>2.1506682714924632E-3</v>
      </c>
      <c r="J94" s="973">
        <f t="shared" si="99"/>
        <v>1.8379240294355693E-3</v>
      </c>
      <c r="K94" s="973">
        <f t="shared" si="99"/>
        <v>1.7764270382939174E-3</v>
      </c>
      <c r="L94" s="973">
        <f t="shared" si="99"/>
        <v>1.7169877382531527E-3</v>
      </c>
      <c r="M94" s="973">
        <f t="shared" si="99"/>
        <v>1.6595372789095714E-3</v>
      </c>
      <c r="N94" s="973">
        <f t="shared" si="99"/>
        <v>1.6040091135959677E-3</v>
      </c>
      <c r="O94" s="973">
        <f t="shared" si="99"/>
        <v>1.5503389222985432E-3</v>
      </c>
      <c r="P94" s="973">
        <f t="shared" si="99"/>
        <v>1.4984645371530205E-3</v>
      </c>
      <c r="Q94" s="973">
        <f t="shared" si="99"/>
        <v>1.4483258704336575E-3</v>
      </c>
      <c r="R94" s="973">
        <f t="shared" si="99"/>
        <v>1.3998648449517518E-3</v>
      </c>
      <c r="S94" s="973">
        <f t="shared" si="99"/>
        <v>1.3530253267830135E-3</v>
      </c>
      <c r="T94" s="973">
        <f t="shared" si="99"/>
        <v>1.3077530602458821E-3</v>
      </c>
      <c r="U94" s="973">
        <f t="shared" si="99"/>
        <v>1.3077530602458821E-3</v>
      </c>
      <c r="V94" s="973">
        <f t="shared" si="99"/>
        <v>1.3077530602458821E-3</v>
      </c>
      <c r="W94" s="973">
        <f t="shared" si="99"/>
        <v>1.3077530602458821E-3</v>
      </c>
      <c r="X94" s="973">
        <f t="shared" si="99"/>
        <v>1.3077530602458821E-3</v>
      </c>
      <c r="Y94" s="973">
        <f t="shared" si="99"/>
        <v>1.3077530602458821E-3</v>
      </c>
      <c r="Z94" s="973">
        <f t="shared" si="99"/>
        <v>1.3077530602458821E-3</v>
      </c>
      <c r="AA94" s="973">
        <f t="shared" si="99"/>
        <v>1.3077530602458821E-3</v>
      </c>
      <c r="AB94" s="973">
        <f t="shared" si="99"/>
        <v>1.3077530602458821E-3</v>
      </c>
      <c r="AC94" s="973">
        <f t="shared" si="99"/>
        <v>1.3077530602458821E-3</v>
      </c>
      <c r="AD94" s="973">
        <f t="shared" si="99"/>
        <v>1.3077530602458821E-3</v>
      </c>
      <c r="AE94" s="973">
        <f t="shared" si="99"/>
        <v>1.3077530602458821E-3</v>
      </c>
      <c r="AF94" s="973">
        <f t="shared" si="99"/>
        <v>1.3077530602458821E-3</v>
      </c>
      <c r="AG94" s="973">
        <f t="shared" si="99"/>
        <v>1.3077530602458821E-3</v>
      </c>
      <c r="AH94" s="973">
        <f t="shared" si="99"/>
        <v>1.3077530602458821E-3</v>
      </c>
      <c r="AI94" s="973">
        <f t="shared" si="99"/>
        <v>1.3077530602458821E-3</v>
      </c>
      <c r="AJ94" s="973">
        <f t="shared" si="99"/>
        <v>1.3077530602458821E-3</v>
      </c>
      <c r="AK94" s="973">
        <f t="shared" si="99"/>
        <v>1.3077530602458821E-3</v>
      </c>
      <c r="AL94" s="973">
        <f t="shared" si="99"/>
        <v>1.3077530602458821E-3</v>
      </c>
      <c r="AM94" s="973">
        <f t="shared" si="99"/>
        <v>1.3077530602458821E-3</v>
      </c>
      <c r="AN94" s="973">
        <f t="shared" si="99"/>
        <v>1.3077530602458821E-3</v>
      </c>
      <c r="AO94" s="973">
        <f t="shared" si="99"/>
        <v>1.3077530602458821E-3</v>
      </c>
      <c r="AP94" s="973" t="e">
        <f t="shared" ref="AP94:BJ94" si="104">AO94*(1+IF(AP$1&lt;=$D$8,$F94,IF(AP$1&lt;=$E$8,$G94,$H94)))</f>
        <v>#REF!</v>
      </c>
      <c r="AQ94" s="973" t="e">
        <f t="shared" si="104"/>
        <v>#REF!</v>
      </c>
      <c r="AR94" s="973" t="e">
        <f t="shared" si="104"/>
        <v>#REF!</v>
      </c>
      <c r="AS94" s="973" t="e">
        <f t="shared" si="104"/>
        <v>#REF!</v>
      </c>
      <c r="AT94" s="973" t="e">
        <f t="shared" si="104"/>
        <v>#REF!</v>
      </c>
      <c r="AU94" s="973" t="e">
        <f t="shared" si="104"/>
        <v>#REF!</v>
      </c>
      <c r="AV94" s="973" t="e">
        <f t="shared" si="104"/>
        <v>#REF!</v>
      </c>
      <c r="AW94" s="973" t="e">
        <f t="shared" si="104"/>
        <v>#REF!</v>
      </c>
      <c r="AX94" s="973" t="e">
        <f t="shared" si="104"/>
        <v>#REF!</v>
      </c>
      <c r="AY94" s="973" t="e">
        <f t="shared" si="104"/>
        <v>#REF!</v>
      </c>
      <c r="AZ94" s="973" t="e">
        <f t="shared" si="104"/>
        <v>#REF!</v>
      </c>
      <c r="BA94" s="973" t="e">
        <f t="shared" si="104"/>
        <v>#REF!</v>
      </c>
      <c r="BB94" s="973" t="e">
        <f t="shared" si="104"/>
        <v>#REF!</v>
      </c>
      <c r="BC94" s="973" t="e">
        <f t="shared" si="104"/>
        <v>#REF!</v>
      </c>
      <c r="BD94" s="973" t="e">
        <f t="shared" si="104"/>
        <v>#REF!</v>
      </c>
      <c r="BE94" s="973" t="e">
        <f t="shared" si="104"/>
        <v>#REF!</v>
      </c>
      <c r="BF94" s="973" t="e">
        <f t="shared" si="104"/>
        <v>#REF!</v>
      </c>
      <c r="BG94" s="973" t="e">
        <f t="shared" si="104"/>
        <v>#REF!</v>
      </c>
      <c r="BH94" s="973" t="e">
        <f t="shared" si="104"/>
        <v>#REF!</v>
      </c>
      <c r="BI94" s="973" t="e">
        <f t="shared" si="104"/>
        <v>#REF!</v>
      </c>
      <c r="BJ94" s="973" t="e">
        <f t="shared" si="104"/>
        <v>#REF!</v>
      </c>
    </row>
    <row r="95" spans="1:62" x14ac:dyDescent="0.3">
      <c r="A95" s="969">
        <v>11</v>
      </c>
      <c r="B95" s="970" t="s">
        <v>9337</v>
      </c>
      <c r="C95" s="971">
        <f>VLOOKUP($B$7&amp;"."&amp;C$8&amp;"."&amp;$A95,EmissionRates!$A$1:$Y$8450,$D$83,FALSE)</f>
        <v>6.3100115803535976E-3</v>
      </c>
      <c r="D95" s="971">
        <f>VLOOKUP($B$7&amp;"."&amp;D$8&amp;"."&amp;$A95,EmissionRates!$A$1:$Y$8450,$D$83,FALSE)</f>
        <v>1.7965705313448125E-3</v>
      </c>
      <c r="E95" s="971">
        <f>VLOOKUP($B$7&amp;"."&amp;E$8&amp;"."&amp;$A95,EmissionRates!$A$1:$Y$8450,$D$83,FALSE)</f>
        <v>1.2785232502210376E-3</v>
      </c>
      <c r="F95" s="972">
        <f t="shared" si="91"/>
        <v>-0.14532349688508472</v>
      </c>
      <c r="G95" s="972">
        <f t="shared" si="91"/>
        <v>-3.3445302550408229E-2</v>
      </c>
      <c r="H95" s="994">
        <v>0</v>
      </c>
      <c r="I95" s="973">
        <f t="shared" si="92"/>
        <v>2.1020474118536229E-3</v>
      </c>
      <c r="J95" s="973">
        <f t="shared" ref="J95:AO99" si="105">I95*(1+IF(J$1&lt;=$D$8,$F95,IF(J$1&lt;=$E$8,$G95,$H95)))</f>
        <v>1.7965705313448125E-3</v>
      </c>
      <c r="K95" s="973">
        <f t="shared" si="105"/>
        <v>1.7364836863708376E-3</v>
      </c>
      <c r="L95" s="973">
        <f t="shared" si="105"/>
        <v>1.6784064641063167E-3</v>
      </c>
      <c r="M95" s="973">
        <f t="shared" si="105"/>
        <v>1.6222716521117201E-3</v>
      </c>
      <c r="N95" s="973">
        <f t="shared" si="105"/>
        <v>1.568014285887893E-3</v>
      </c>
      <c r="O95" s="973">
        <f t="shared" si="105"/>
        <v>1.51557157369301E-3</v>
      </c>
      <c r="P95" s="973">
        <f t="shared" si="105"/>
        <v>1.4648828238740491E-3</v>
      </c>
      <c r="Q95" s="973">
        <f t="shared" si="105"/>
        <v>1.4158893746286851E-3</v>
      </c>
      <c r="R95" s="973">
        <f t="shared" si="105"/>
        <v>1.3685345261163205E-3</v>
      </c>
      <c r="S95" s="973">
        <f t="shared" si="105"/>
        <v>1.3227634748396806E-3</v>
      </c>
      <c r="T95" s="973">
        <f t="shared" si="105"/>
        <v>1.2785232502210383E-3</v>
      </c>
      <c r="U95" s="973">
        <f t="shared" si="105"/>
        <v>1.2785232502210383E-3</v>
      </c>
      <c r="V95" s="973">
        <f t="shared" si="105"/>
        <v>1.2785232502210383E-3</v>
      </c>
      <c r="W95" s="973">
        <f t="shared" si="105"/>
        <v>1.2785232502210383E-3</v>
      </c>
      <c r="X95" s="973">
        <f t="shared" si="105"/>
        <v>1.2785232502210383E-3</v>
      </c>
      <c r="Y95" s="973">
        <f t="shared" si="105"/>
        <v>1.2785232502210383E-3</v>
      </c>
      <c r="Z95" s="973">
        <f t="shared" si="105"/>
        <v>1.2785232502210383E-3</v>
      </c>
      <c r="AA95" s="973">
        <f t="shared" si="105"/>
        <v>1.2785232502210383E-3</v>
      </c>
      <c r="AB95" s="973">
        <f t="shared" si="105"/>
        <v>1.2785232502210383E-3</v>
      </c>
      <c r="AC95" s="973">
        <f t="shared" si="105"/>
        <v>1.2785232502210383E-3</v>
      </c>
      <c r="AD95" s="973">
        <f t="shared" si="105"/>
        <v>1.2785232502210383E-3</v>
      </c>
      <c r="AE95" s="973">
        <f t="shared" si="105"/>
        <v>1.2785232502210383E-3</v>
      </c>
      <c r="AF95" s="973">
        <f t="shared" si="105"/>
        <v>1.2785232502210383E-3</v>
      </c>
      <c r="AG95" s="973">
        <f t="shared" si="105"/>
        <v>1.2785232502210383E-3</v>
      </c>
      <c r="AH95" s="973">
        <f t="shared" si="105"/>
        <v>1.2785232502210383E-3</v>
      </c>
      <c r="AI95" s="973">
        <f t="shared" si="105"/>
        <v>1.2785232502210383E-3</v>
      </c>
      <c r="AJ95" s="973">
        <f t="shared" si="105"/>
        <v>1.2785232502210383E-3</v>
      </c>
      <c r="AK95" s="973">
        <f t="shared" si="105"/>
        <v>1.2785232502210383E-3</v>
      </c>
      <c r="AL95" s="973">
        <f t="shared" si="105"/>
        <v>1.2785232502210383E-3</v>
      </c>
      <c r="AM95" s="973">
        <f t="shared" si="105"/>
        <v>1.2785232502210383E-3</v>
      </c>
      <c r="AN95" s="973">
        <f t="shared" si="105"/>
        <v>1.2785232502210383E-3</v>
      </c>
      <c r="AO95" s="973">
        <f t="shared" si="105"/>
        <v>1.2785232502210383E-3</v>
      </c>
      <c r="AP95" s="973" t="e">
        <f t="shared" ref="AP95:BJ95" si="106">AO95*(1+IF(AP$1&lt;=$D$8,$F95,IF(AP$1&lt;=$E$8,$G95,$H95)))</f>
        <v>#REF!</v>
      </c>
      <c r="AQ95" s="973" t="e">
        <f t="shared" si="106"/>
        <v>#REF!</v>
      </c>
      <c r="AR95" s="973" t="e">
        <f t="shared" si="106"/>
        <v>#REF!</v>
      </c>
      <c r="AS95" s="973" t="e">
        <f t="shared" si="106"/>
        <v>#REF!</v>
      </c>
      <c r="AT95" s="973" t="e">
        <f t="shared" si="106"/>
        <v>#REF!</v>
      </c>
      <c r="AU95" s="973" t="e">
        <f t="shared" si="106"/>
        <v>#REF!</v>
      </c>
      <c r="AV95" s="973" t="e">
        <f t="shared" si="106"/>
        <v>#REF!</v>
      </c>
      <c r="AW95" s="973" t="e">
        <f t="shared" si="106"/>
        <v>#REF!</v>
      </c>
      <c r="AX95" s="973" t="e">
        <f t="shared" si="106"/>
        <v>#REF!</v>
      </c>
      <c r="AY95" s="973" t="e">
        <f t="shared" si="106"/>
        <v>#REF!</v>
      </c>
      <c r="AZ95" s="973" t="e">
        <f t="shared" si="106"/>
        <v>#REF!</v>
      </c>
      <c r="BA95" s="973" t="e">
        <f t="shared" si="106"/>
        <v>#REF!</v>
      </c>
      <c r="BB95" s="973" t="e">
        <f t="shared" si="106"/>
        <v>#REF!</v>
      </c>
      <c r="BC95" s="973" t="e">
        <f t="shared" si="106"/>
        <v>#REF!</v>
      </c>
      <c r="BD95" s="973" t="e">
        <f t="shared" si="106"/>
        <v>#REF!</v>
      </c>
      <c r="BE95" s="973" t="e">
        <f t="shared" si="106"/>
        <v>#REF!</v>
      </c>
      <c r="BF95" s="973" t="e">
        <f t="shared" si="106"/>
        <v>#REF!</v>
      </c>
      <c r="BG95" s="973" t="e">
        <f t="shared" si="106"/>
        <v>#REF!</v>
      </c>
      <c r="BH95" s="973" t="e">
        <f t="shared" si="106"/>
        <v>#REF!</v>
      </c>
      <c r="BI95" s="973" t="e">
        <f t="shared" si="106"/>
        <v>#REF!</v>
      </c>
      <c r="BJ95" s="973" t="e">
        <f t="shared" si="106"/>
        <v>#REF!</v>
      </c>
    </row>
    <row r="96" spans="1:62" x14ac:dyDescent="0.3">
      <c r="A96" s="969">
        <v>12</v>
      </c>
      <c r="B96" s="970" t="s">
        <v>9338</v>
      </c>
      <c r="C96" s="971">
        <f>VLOOKUP($B$7&amp;"."&amp;C$8&amp;"."&amp;$A96,EmissionRates!$A$1:$Y$8450,$D$83,FALSE)</f>
        <v>6.2305402849839675E-3</v>
      </c>
      <c r="D96" s="971">
        <f>VLOOKUP($B$7&amp;"."&amp;D$8&amp;"."&amp;$A96,EmissionRates!$A$1:$Y$8450,$D$83,FALSE)</f>
        <v>1.7752152525645176E-3</v>
      </c>
      <c r="E96" s="971">
        <f>VLOOKUP($B$7&amp;"."&amp;E$8&amp;"."&amp;$A96,EmissionRates!$A$1:$Y$8450,$D$83,FALSE)</f>
        <v>1.2634778346788725E-3</v>
      </c>
      <c r="F96" s="972">
        <f t="shared" si="91"/>
        <v>-0.14524694039802999</v>
      </c>
      <c r="G96" s="972">
        <f t="shared" si="91"/>
        <v>-3.3433674212430931E-2</v>
      </c>
      <c r="H96" s="994">
        <v>0</v>
      </c>
      <c r="I96" s="973">
        <f t="shared" si="92"/>
        <v>2.07687499052788E-3</v>
      </c>
      <c r="J96" s="973">
        <f t="shared" si="105"/>
        <v>1.775215252564518E-3</v>
      </c>
      <c r="K96" s="973">
        <f t="shared" si="105"/>
        <v>1.7158632841533376E-3</v>
      </c>
      <c r="L96" s="973">
        <f t="shared" si="105"/>
        <v>1.6584956701178831E-3</v>
      </c>
      <c r="M96" s="973">
        <f t="shared" si="105"/>
        <v>1.6030460662004346E-3</v>
      </c>
      <c r="N96" s="973">
        <f t="shared" si="105"/>
        <v>1.5494503462755702E-3</v>
      </c>
      <c r="O96" s="973">
        <f t="shared" si="105"/>
        <v>1.4976465281898545E-3</v>
      </c>
      <c r="P96" s="973">
        <f t="shared" si="105"/>
        <v>1.4475747020809768E-3</v>
      </c>
      <c r="Q96" s="973">
        <f t="shared" si="105"/>
        <v>1.3991769610934447E-3</v>
      </c>
      <c r="R96" s="973">
        <f t="shared" si="105"/>
        <v>1.3523973344107072E-3</v>
      </c>
      <c r="S96" s="973">
        <f t="shared" si="105"/>
        <v>1.3071817225262597E-3</v>
      </c>
      <c r="T96" s="973">
        <f t="shared" si="105"/>
        <v>1.2634778346788725E-3</v>
      </c>
      <c r="U96" s="973">
        <f t="shared" si="105"/>
        <v>1.2634778346788725E-3</v>
      </c>
      <c r="V96" s="973">
        <f t="shared" si="105"/>
        <v>1.2634778346788725E-3</v>
      </c>
      <c r="W96" s="973">
        <f t="shared" si="105"/>
        <v>1.2634778346788725E-3</v>
      </c>
      <c r="X96" s="973">
        <f t="shared" si="105"/>
        <v>1.2634778346788725E-3</v>
      </c>
      <c r="Y96" s="973">
        <f t="shared" si="105"/>
        <v>1.2634778346788725E-3</v>
      </c>
      <c r="Z96" s="973">
        <f t="shared" si="105"/>
        <v>1.2634778346788725E-3</v>
      </c>
      <c r="AA96" s="973">
        <f t="shared" si="105"/>
        <v>1.2634778346788725E-3</v>
      </c>
      <c r="AB96" s="973">
        <f t="shared" si="105"/>
        <v>1.2634778346788725E-3</v>
      </c>
      <c r="AC96" s="973">
        <f t="shared" si="105"/>
        <v>1.2634778346788725E-3</v>
      </c>
      <c r="AD96" s="973">
        <f t="shared" si="105"/>
        <v>1.2634778346788725E-3</v>
      </c>
      <c r="AE96" s="973">
        <f t="shared" si="105"/>
        <v>1.2634778346788725E-3</v>
      </c>
      <c r="AF96" s="973">
        <f t="shared" si="105"/>
        <v>1.2634778346788725E-3</v>
      </c>
      <c r="AG96" s="973">
        <f t="shared" si="105"/>
        <v>1.2634778346788725E-3</v>
      </c>
      <c r="AH96" s="973">
        <f t="shared" si="105"/>
        <v>1.2634778346788725E-3</v>
      </c>
      <c r="AI96" s="973">
        <f t="shared" si="105"/>
        <v>1.2634778346788725E-3</v>
      </c>
      <c r="AJ96" s="973">
        <f t="shared" si="105"/>
        <v>1.2634778346788725E-3</v>
      </c>
      <c r="AK96" s="973">
        <f t="shared" si="105"/>
        <v>1.2634778346788725E-3</v>
      </c>
      <c r="AL96" s="973">
        <f t="shared" si="105"/>
        <v>1.2634778346788725E-3</v>
      </c>
      <c r="AM96" s="973">
        <f t="shared" si="105"/>
        <v>1.2634778346788725E-3</v>
      </c>
      <c r="AN96" s="973">
        <f t="shared" si="105"/>
        <v>1.2634778346788725E-3</v>
      </c>
      <c r="AO96" s="973">
        <f t="shared" si="105"/>
        <v>1.2634778346788725E-3</v>
      </c>
      <c r="AP96" s="973" t="e">
        <f t="shared" ref="AP96:BJ96" si="107">AO96*(1+IF(AP$1&lt;=$D$8,$F96,IF(AP$1&lt;=$E$8,$G96,$H96)))</f>
        <v>#REF!</v>
      </c>
      <c r="AQ96" s="973" t="e">
        <f t="shared" si="107"/>
        <v>#REF!</v>
      </c>
      <c r="AR96" s="973" t="e">
        <f t="shared" si="107"/>
        <v>#REF!</v>
      </c>
      <c r="AS96" s="973" t="e">
        <f t="shared" si="107"/>
        <v>#REF!</v>
      </c>
      <c r="AT96" s="973" t="e">
        <f t="shared" si="107"/>
        <v>#REF!</v>
      </c>
      <c r="AU96" s="973" t="e">
        <f t="shared" si="107"/>
        <v>#REF!</v>
      </c>
      <c r="AV96" s="973" t="e">
        <f t="shared" si="107"/>
        <v>#REF!</v>
      </c>
      <c r="AW96" s="973" t="e">
        <f t="shared" si="107"/>
        <v>#REF!</v>
      </c>
      <c r="AX96" s="973" t="e">
        <f t="shared" si="107"/>
        <v>#REF!</v>
      </c>
      <c r="AY96" s="973" t="e">
        <f t="shared" si="107"/>
        <v>#REF!</v>
      </c>
      <c r="AZ96" s="973" t="e">
        <f t="shared" si="107"/>
        <v>#REF!</v>
      </c>
      <c r="BA96" s="973" t="e">
        <f t="shared" si="107"/>
        <v>#REF!</v>
      </c>
      <c r="BB96" s="973" t="e">
        <f t="shared" si="107"/>
        <v>#REF!</v>
      </c>
      <c r="BC96" s="973" t="e">
        <f t="shared" si="107"/>
        <v>#REF!</v>
      </c>
      <c r="BD96" s="973" t="e">
        <f t="shared" si="107"/>
        <v>#REF!</v>
      </c>
      <c r="BE96" s="973" t="e">
        <f t="shared" si="107"/>
        <v>#REF!</v>
      </c>
      <c r="BF96" s="973" t="e">
        <f t="shared" si="107"/>
        <v>#REF!</v>
      </c>
      <c r="BG96" s="973" t="e">
        <f t="shared" si="107"/>
        <v>#REF!</v>
      </c>
      <c r="BH96" s="973" t="e">
        <f t="shared" si="107"/>
        <v>#REF!</v>
      </c>
      <c r="BI96" s="973" t="e">
        <f t="shared" si="107"/>
        <v>#REF!</v>
      </c>
      <c r="BJ96" s="973" t="e">
        <f t="shared" si="107"/>
        <v>#REF!</v>
      </c>
    </row>
    <row r="97" spans="1:62" x14ac:dyDescent="0.3">
      <c r="A97" s="969">
        <v>13</v>
      </c>
      <c r="B97" s="970" t="s">
        <v>9339</v>
      </c>
      <c r="C97" s="971">
        <f>VLOOKUP($B$7&amp;"."&amp;C$8&amp;"."&amp;$A97,EmissionRates!$A$1:$Y$8450,$D$83,FALSE)</f>
        <v>6.1643131630262299E-3</v>
      </c>
      <c r="D97" s="971">
        <f>VLOOKUP($B$7&amp;"."&amp;D$8&amp;"."&amp;$A97,EmissionRates!$A$1:$Y$8450,$D$83,FALSE)</f>
        <v>1.7574186579925725E-3</v>
      </c>
      <c r="E97" s="971">
        <f>VLOOKUP($B$7&amp;"."&amp;E$8&amp;"."&amp;$A97,EmissionRates!$A$1:$Y$8450,$D$83,FALSE)</f>
        <v>1.2509366594410124E-3</v>
      </c>
      <c r="F97" s="972">
        <f t="shared" si="91"/>
        <v>-0.14518168744418491</v>
      </c>
      <c r="G97" s="972">
        <f t="shared" si="91"/>
        <v>-3.3423997177428832E-2</v>
      </c>
      <c r="H97" s="994">
        <v>0</v>
      </c>
      <c r="I97" s="973">
        <f t="shared" si="92"/>
        <v>2.05589729674611E-3</v>
      </c>
      <c r="J97" s="973">
        <f t="shared" si="105"/>
        <v>1.7574186579925716E-3</v>
      </c>
      <c r="K97" s="973">
        <f t="shared" si="105"/>
        <v>1.6986787017282672E-3</v>
      </c>
      <c r="L97" s="973">
        <f t="shared" si="105"/>
        <v>1.6419020695963432E-3</v>
      </c>
      <c r="M97" s="973">
        <f t="shared" si="105"/>
        <v>1.5870231394565404E-3</v>
      </c>
      <c r="N97" s="973">
        <f t="shared" si="105"/>
        <v>1.5339784825228308E-3</v>
      </c>
      <c r="O97" s="973">
        <f t="shared" si="105"/>
        <v>1.4827067900527512E-3</v>
      </c>
      <c r="P97" s="973">
        <f t="shared" si="105"/>
        <v>1.4331488024870735E-3</v>
      </c>
      <c r="Q97" s="973">
        <f t="shared" si="105"/>
        <v>1.3852472409579101E-3</v>
      </c>
      <c r="R97" s="973">
        <f t="shared" si="105"/>
        <v>1.3389467410860919E-3</v>
      </c>
      <c r="S97" s="973">
        <f t="shared" si="105"/>
        <v>1.294193788991303E-3</v>
      </c>
      <c r="T97" s="973">
        <f t="shared" si="105"/>
        <v>1.2509366594410118E-3</v>
      </c>
      <c r="U97" s="973">
        <f t="shared" si="105"/>
        <v>1.2509366594410118E-3</v>
      </c>
      <c r="V97" s="973">
        <f t="shared" si="105"/>
        <v>1.2509366594410118E-3</v>
      </c>
      <c r="W97" s="973">
        <f t="shared" si="105"/>
        <v>1.2509366594410118E-3</v>
      </c>
      <c r="X97" s="973">
        <f t="shared" si="105"/>
        <v>1.2509366594410118E-3</v>
      </c>
      <c r="Y97" s="973">
        <f t="shared" si="105"/>
        <v>1.2509366594410118E-3</v>
      </c>
      <c r="Z97" s="973">
        <f t="shared" si="105"/>
        <v>1.2509366594410118E-3</v>
      </c>
      <c r="AA97" s="973">
        <f t="shared" si="105"/>
        <v>1.2509366594410118E-3</v>
      </c>
      <c r="AB97" s="973">
        <f t="shared" si="105"/>
        <v>1.2509366594410118E-3</v>
      </c>
      <c r="AC97" s="973">
        <f t="shared" si="105"/>
        <v>1.2509366594410118E-3</v>
      </c>
      <c r="AD97" s="973">
        <f t="shared" si="105"/>
        <v>1.2509366594410118E-3</v>
      </c>
      <c r="AE97" s="973">
        <f t="shared" si="105"/>
        <v>1.2509366594410118E-3</v>
      </c>
      <c r="AF97" s="973">
        <f t="shared" si="105"/>
        <v>1.2509366594410118E-3</v>
      </c>
      <c r="AG97" s="973">
        <f t="shared" si="105"/>
        <v>1.2509366594410118E-3</v>
      </c>
      <c r="AH97" s="973">
        <f t="shared" si="105"/>
        <v>1.2509366594410118E-3</v>
      </c>
      <c r="AI97" s="973">
        <f t="shared" si="105"/>
        <v>1.2509366594410118E-3</v>
      </c>
      <c r="AJ97" s="973">
        <f t="shared" si="105"/>
        <v>1.2509366594410118E-3</v>
      </c>
      <c r="AK97" s="973">
        <f t="shared" si="105"/>
        <v>1.2509366594410118E-3</v>
      </c>
      <c r="AL97" s="973">
        <f t="shared" si="105"/>
        <v>1.2509366594410118E-3</v>
      </c>
      <c r="AM97" s="973">
        <f t="shared" si="105"/>
        <v>1.2509366594410118E-3</v>
      </c>
      <c r="AN97" s="973">
        <f t="shared" si="105"/>
        <v>1.2509366594410118E-3</v>
      </c>
      <c r="AO97" s="973">
        <f t="shared" si="105"/>
        <v>1.2509366594410118E-3</v>
      </c>
      <c r="AP97" s="973" t="e">
        <f t="shared" ref="AP97:BJ97" si="108">AO97*(1+IF(AP$1&lt;=$D$8,$F97,IF(AP$1&lt;=$E$8,$G97,$H97)))</f>
        <v>#REF!</v>
      </c>
      <c r="AQ97" s="973" t="e">
        <f t="shared" si="108"/>
        <v>#REF!</v>
      </c>
      <c r="AR97" s="973" t="e">
        <f t="shared" si="108"/>
        <v>#REF!</v>
      </c>
      <c r="AS97" s="973" t="e">
        <f t="shared" si="108"/>
        <v>#REF!</v>
      </c>
      <c r="AT97" s="973" t="e">
        <f t="shared" si="108"/>
        <v>#REF!</v>
      </c>
      <c r="AU97" s="973" t="e">
        <f t="shared" si="108"/>
        <v>#REF!</v>
      </c>
      <c r="AV97" s="973" t="e">
        <f t="shared" si="108"/>
        <v>#REF!</v>
      </c>
      <c r="AW97" s="973" t="e">
        <f t="shared" si="108"/>
        <v>#REF!</v>
      </c>
      <c r="AX97" s="973" t="e">
        <f t="shared" si="108"/>
        <v>#REF!</v>
      </c>
      <c r="AY97" s="973" t="e">
        <f t="shared" si="108"/>
        <v>#REF!</v>
      </c>
      <c r="AZ97" s="973" t="e">
        <f t="shared" si="108"/>
        <v>#REF!</v>
      </c>
      <c r="BA97" s="973" t="e">
        <f t="shared" si="108"/>
        <v>#REF!</v>
      </c>
      <c r="BB97" s="973" t="e">
        <f t="shared" si="108"/>
        <v>#REF!</v>
      </c>
      <c r="BC97" s="973" t="e">
        <f t="shared" si="108"/>
        <v>#REF!</v>
      </c>
      <c r="BD97" s="973" t="e">
        <f t="shared" si="108"/>
        <v>#REF!</v>
      </c>
      <c r="BE97" s="973" t="e">
        <f t="shared" si="108"/>
        <v>#REF!</v>
      </c>
      <c r="BF97" s="973" t="e">
        <f t="shared" si="108"/>
        <v>#REF!</v>
      </c>
      <c r="BG97" s="973" t="e">
        <f t="shared" si="108"/>
        <v>#REF!</v>
      </c>
      <c r="BH97" s="973" t="e">
        <f t="shared" si="108"/>
        <v>#REF!</v>
      </c>
      <c r="BI97" s="973" t="e">
        <f t="shared" si="108"/>
        <v>#REF!</v>
      </c>
      <c r="BJ97" s="973" t="e">
        <f t="shared" si="108"/>
        <v>#REF!</v>
      </c>
    </row>
    <row r="98" spans="1:62" x14ac:dyDescent="0.3">
      <c r="A98" s="969">
        <v>14</v>
      </c>
      <c r="B98" s="970" t="s">
        <v>9340</v>
      </c>
      <c r="C98" s="971">
        <f>VLOOKUP($B$7&amp;"."&amp;C$8&amp;"."&amp;$A98,EmissionRates!$A$1:$Y$8450,$D$83,FALSE)</f>
        <v>6.17783382282747E-3</v>
      </c>
      <c r="D98" s="971">
        <f>VLOOKUP($B$7&amp;"."&amp;D$8&amp;"."&amp;$A98,EmissionRates!$A$1:$Y$8450,$D$83,FALSE)</f>
        <v>1.7621607779195326E-3</v>
      </c>
      <c r="E98" s="971">
        <f>VLOOKUP($B$7&amp;"."&amp;E$8&amp;"."&amp;$A98,EmissionRates!$A$1:$Y$8450,$D$83,FALSE)</f>
        <v>1.2544053218637851E-3</v>
      </c>
      <c r="F98" s="972">
        <f t="shared" si="91"/>
        <v>-0.14512786047716619</v>
      </c>
      <c r="G98" s="972">
        <f t="shared" si="91"/>
        <v>-3.3416815008853629E-2</v>
      </c>
      <c r="H98" s="994">
        <v>0</v>
      </c>
      <c r="I98" s="973">
        <f t="shared" si="92"/>
        <v>2.0613150159544597E-3</v>
      </c>
      <c r="J98" s="973">
        <f t="shared" si="105"/>
        <v>1.7621607779195333E-3</v>
      </c>
      <c r="K98" s="973">
        <f t="shared" si="105"/>
        <v>1.7032749771879387E-3</v>
      </c>
      <c r="L98" s="973">
        <f t="shared" si="105"/>
        <v>1.6463569523660401E-3</v>
      </c>
      <c r="M98" s="973">
        <f t="shared" si="105"/>
        <v>1.5913409466502841E-3</v>
      </c>
      <c r="N98" s="973">
        <f t="shared" si="105"/>
        <v>1.5381634006200575E-3</v>
      </c>
      <c r="O98" s="973">
        <f t="shared" si="105"/>
        <v>1.4867628788081478E-3</v>
      </c>
      <c r="P98" s="973">
        <f t="shared" si="105"/>
        <v>1.4370799987249853E-3</v>
      </c>
      <c r="Q98" s="973">
        <f t="shared" si="105"/>
        <v>1.3890573622546689E-3</v>
      </c>
      <c r="R98" s="973">
        <f t="shared" si="105"/>
        <v>1.3426394893435185E-3</v>
      </c>
      <c r="S98" s="973">
        <f t="shared" si="105"/>
        <v>1.2977727539045445E-3</v>
      </c>
      <c r="T98" s="973">
        <f t="shared" si="105"/>
        <v>1.2544053218637857E-3</v>
      </c>
      <c r="U98" s="973">
        <f t="shared" si="105"/>
        <v>1.2544053218637857E-3</v>
      </c>
      <c r="V98" s="973">
        <f t="shared" si="105"/>
        <v>1.2544053218637857E-3</v>
      </c>
      <c r="W98" s="973">
        <f t="shared" si="105"/>
        <v>1.2544053218637857E-3</v>
      </c>
      <c r="X98" s="973">
        <f t="shared" si="105"/>
        <v>1.2544053218637857E-3</v>
      </c>
      <c r="Y98" s="973">
        <f t="shared" si="105"/>
        <v>1.2544053218637857E-3</v>
      </c>
      <c r="Z98" s="973">
        <f t="shared" si="105"/>
        <v>1.2544053218637857E-3</v>
      </c>
      <c r="AA98" s="973">
        <f t="shared" si="105"/>
        <v>1.2544053218637857E-3</v>
      </c>
      <c r="AB98" s="973">
        <f t="shared" si="105"/>
        <v>1.2544053218637857E-3</v>
      </c>
      <c r="AC98" s="973">
        <f t="shared" si="105"/>
        <v>1.2544053218637857E-3</v>
      </c>
      <c r="AD98" s="973">
        <f t="shared" si="105"/>
        <v>1.2544053218637857E-3</v>
      </c>
      <c r="AE98" s="973">
        <f t="shared" si="105"/>
        <v>1.2544053218637857E-3</v>
      </c>
      <c r="AF98" s="973">
        <f t="shared" si="105"/>
        <v>1.2544053218637857E-3</v>
      </c>
      <c r="AG98" s="973">
        <f t="shared" si="105"/>
        <v>1.2544053218637857E-3</v>
      </c>
      <c r="AH98" s="973">
        <f t="shared" si="105"/>
        <v>1.2544053218637857E-3</v>
      </c>
      <c r="AI98" s="973">
        <f t="shared" si="105"/>
        <v>1.2544053218637857E-3</v>
      </c>
      <c r="AJ98" s="973">
        <f t="shared" si="105"/>
        <v>1.2544053218637857E-3</v>
      </c>
      <c r="AK98" s="973">
        <f t="shared" si="105"/>
        <v>1.2544053218637857E-3</v>
      </c>
      <c r="AL98" s="973">
        <f t="shared" si="105"/>
        <v>1.2544053218637857E-3</v>
      </c>
      <c r="AM98" s="973">
        <f t="shared" si="105"/>
        <v>1.2544053218637857E-3</v>
      </c>
      <c r="AN98" s="973">
        <f t="shared" si="105"/>
        <v>1.2544053218637857E-3</v>
      </c>
      <c r="AO98" s="973">
        <f t="shared" si="105"/>
        <v>1.2544053218637857E-3</v>
      </c>
      <c r="AP98" s="973" t="e">
        <f t="shared" ref="AP98:BJ98" si="109">AO98*(1+IF(AP$1&lt;=$D$8,$F98,IF(AP$1&lt;=$E$8,$G98,$H98)))</f>
        <v>#REF!</v>
      </c>
      <c r="AQ98" s="973" t="e">
        <f t="shared" si="109"/>
        <v>#REF!</v>
      </c>
      <c r="AR98" s="973" t="e">
        <f t="shared" si="109"/>
        <v>#REF!</v>
      </c>
      <c r="AS98" s="973" t="e">
        <f t="shared" si="109"/>
        <v>#REF!</v>
      </c>
      <c r="AT98" s="973" t="e">
        <f t="shared" si="109"/>
        <v>#REF!</v>
      </c>
      <c r="AU98" s="973" t="e">
        <f t="shared" si="109"/>
        <v>#REF!</v>
      </c>
      <c r="AV98" s="973" t="e">
        <f t="shared" si="109"/>
        <v>#REF!</v>
      </c>
      <c r="AW98" s="973" t="e">
        <f t="shared" si="109"/>
        <v>#REF!</v>
      </c>
      <c r="AX98" s="973" t="e">
        <f t="shared" si="109"/>
        <v>#REF!</v>
      </c>
      <c r="AY98" s="973" t="e">
        <f t="shared" si="109"/>
        <v>#REF!</v>
      </c>
      <c r="AZ98" s="973" t="e">
        <f t="shared" si="109"/>
        <v>#REF!</v>
      </c>
      <c r="BA98" s="973" t="e">
        <f t="shared" si="109"/>
        <v>#REF!</v>
      </c>
      <c r="BB98" s="973" t="e">
        <f t="shared" si="109"/>
        <v>#REF!</v>
      </c>
      <c r="BC98" s="973" t="e">
        <f t="shared" si="109"/>
        <v>#REF!</v>
      </c>
      <c r="BD98" s="973" t="e">
        <f t="shared" si="109"/>
        <v>#REF!</v>
      </c>
      <c r="BE98" s="973" t="e">
        <f t="shared" si="109"/>
        <v>#REF!</v>
      </c>
      <c r="BF98" s="973" t="e">
        <f t="shared" si="109"/>
        <v>#REF!</v>
      </c>
      <c r="BG98" s="973" t="e">
        <f t="shared" si="109"/>
        <v>#REF!</v>
      </c>
      <c r="BH98" s="973" t="e">
        <f t="shared" si="109"/>
        <v>#REF!</v>
      </c>
      <c r="BI98" s="973" t="e">
        <f t="shared" si="109"/>
        <v>#REF!</v>
      </c>
      <c r="BJ98" s="973" t="e">
        <f t="shared" si="109"/>
        <v>#REF!</v>
      </c>
    </row>
    <row r="99" spans="1:62" x14ac:dyDescent="0.3">
      <c r="A99" s="969">
        <v>15</v>
      </c>
      <c r="B99" s="970" t="s">
        <v>9341</v>
      </c>
      <c r="C99" s="971">
        <f>VLOOKUP($B$7&amp;"."&amp;C$8&amp;"."&amp;$A99,EmissionRates!$A$1:$Y$8450,$D$83,FALSE)</f>
        <v>6.365867421360835E-3</v>
      </c>
      <c r="D99" s="971">
        <f>VLOOKUP($B$7&amp;"."&amp;D$8&amp;"."&amp;$A99,EmissionRates!$A$1:$Y$8450,$D$83,FALSE)</f>
        <v>1.8164431227584476E-3</v>
      </c>
      <c r="E99" s="971">
        <f>VLOOKUP($B$7&amp;"."&amp;E$8&amp;"."&amp;$A99,EmissionRates!$A$1:$Y$8450,$D$83,FALSE)</f>
        <v>1.293097093972995E-3</v>
      </c>
      <c r="F99" s="972">
        <f t="shared" si="91"/>
        <v>-0.14508974479850101</v>
      </c>
      <c r="G99" s="972">
        <f t="shared" si="91"/>
        <v>-3.3413037030863957E-2</v>
      </c>
      <c r="H99" s="994">
        <v>0</v>
      </c>
      <c r="I99" s="973">
        <f t="shared" si="92"/>
        <v>2.1247179007465745E-3</v>
      </c>
      <c r="J99" s="973">
        <f t="shared" si="105"/>
        <v>1.8164431227584471E-3</v>
      </c>
      <c r="K99" s="973">
        <f t="shared" si="105"/>
        <v>1.7557502414332609E-3</v>
      </c>
      <c r="L99" s="973">
        <f t="shared" si="105"/>
        <v>1.6970852935993029E-3</v>
      </c>
      <c r="M99" s="973">
        <f t="shared" si="105"/>
        <v>1.6403805198397347E-3</v>
      </c>
      <c r="N99" s="973">
        <f t="shared" si="105"/>
        <v>1.5855704247856217E-3</v>
      </c>
      <c r="O99" s="973">
        <f t="shared" si="105"/>
        <v>1.532591701467217E-3</v>
      </c>
      <c r="P99" s="973">
        <f t="shared" si="105"/>
        <v>1.4813831581928982E-3</v>
      </c>
      <c r="Q99" s="973">
        <f t="shared" si="105"/>
        <v>1.4318856478713006E-3</v>
      </c>
      <c r="R99" s="973">
        <f t="shared" si="105"/>
        <v>1.3840419996950142E-3</v>
      </c>
      <c r="S99" s="973">
        <f t="shared" si="105"/>
        <v>1.3377969531069337E-3</v>
      </c>
      <c r="T99" s="973">
        <f t="shared" si="105"/>
        <v>1.2930970939729947E-3</v>
      </c>
      <c r="U99" s="973">
        <f t="shared" si="105"/>
        <v>1.2930970939729947E-3</v>
      </c>
      <c r="V99" s="973">
        <f t="shared" si="105"/>
        <v>1.2930970939729947E-3</v>
      </c>
      <c r="W99" s="973">
        <f t="shared" si="105"/>
        <v>1.2930970939729947E-3</v>
      </c>
      <c r="X99" s="973">
        <f t="shared" si="105"/>
        <v>1.2930970939729947E-3</v>
      </c>
      <c r="Y99" s="973">
        <f t="shared" si="105"/>
        <v>1.2930970939729947E-3</v>
      </c>
      <c r="Z99" s="973">
        <f t="shared" si="105"/>
        <v>1.2930970939729947E-3</v>
      </c>
      <c r="AA99" s="973">
        <f t="shared" si="105"/>
        <v>1.2930970939729947E-3</v>
      </c>
      <c r="AB99" s="973">
        <f t="shared" si="105"/>
        <v>1.2930970939729947E-3</v>
      </c>
      <c r="AC99" s="973">
        <f t="shared" si="105"/>
        <v>1.2930970939729947E-3</v>
      </c>
      <c r="AD99" s="973">
        <f t="shared" si="105"/>
        <v>1.2930970939729947E-3</v>
      </c>
      <c r="AE99" s="973">
        <f t="shared" si="105"/>
        <v>1.2930970939729947E-3</v>
      </c>
      <c r="AF99" s="973">
        <f t="shared" si="105"/>
        <v>1.2930970939729947E-3</v>
      </c>
      <c r="AG99" s="973">
        <f t="shared" si="105"/>
        <v>1.2930970939729947E-3</v>
      </c>
      <c r="AH99" s="973">
        <f t="shared" si="105"/>
        <v>1.2930970939729947E-3</v>
      </c>
      <c r="AI99" s="973">
        <f t="shared" si="105"/>
        <v>1.2930970939729947E-3</v>
      </c>
      <c r="AJ99" s="973">
        <f t="shared" si="105"/>
        <v>1.2930970939729947E-3</v>
      </c>
      <c r="AK99" s="973">
        <f t="shared" si="105"/>
        <v>1.2930970939729947E-3</v>
      </c>
      <c r="AL99" s="973">
        <f t="shared" si="105"/>
        <v>1.2930970939729947E-3</v>
      </c>
      <c r="AM99" s="973">
        <f t="shared" si="105"/>
        <v>1.2930970939729947E-3</v>
      </c>
      <c r="AN99" s="973">
        <f t="shared" si="105"/>
        <v>1.2930970939729947E-3</v>
      </c>
      <c r="AO99" s="973">
        <f t="shared" si="105"/>
        <v>1.2930970939729947E-3</v>
      </c>
      <c r="AP99" s="973" t="e">
        <f t="shared" ref="AP99:BJ99" si="110">AO99*(1+IF(AP$1&lt;=$D$8,$F99,IF(AP$1&lt;=$E$8,$G99,$H99)))</f>
        <v>#REF!</v>
      </c>
      <c r="AQ99" s="973" t="e">
        <f t="shared" si="110"/>
        <v>#REF!</v>
      </c>
      <c r="AR99" s="973" t="e">
        <f t="shared" si="110"/>
        <v>#REF!</v>
      </c>
      <c r="AS99" s="973" t="e">
        <f t="shared" si="110"/>
        <v>#REF!</v>
      </c>
      <c r="AT99" s="973" t="e">
        <f t="shared" si="110"/>
        <v>#REF!</v>
      </c>
      <c r="AU99" s="973" t="e">
        <f t="shared" si="110"/>
        <v>#REF!</v>
      </c>
      <c r="AV99" s="973" t="e">
        <f t="shared" si="110"/>
        <v>#REF!</v>
      </c>
      <c r="AW99" s="973" t="e">
        <f t="shared" si="110"/>
        <v>#REF!</v>
      </c>
      <c r="AX99" s="973" t="e">
        <f t="shared" si="110"/>
        <v>#REF!</v>
      </c>
      <c r="AY99" s="973" t="e">
        <f t="shared" si="110"/>
        <v>#REF!</v>
      </c>
      <c r="AZ99" s="973" t="e">
        <f t="shared" si="110"/>
        <v>#REF!</v>
      </c>
      <c r="BA99" s="973" t="e">
        <f t="shared" si="110"/>
        <v>#REF!</v>
      </c>
      <c r="BB99" s="973" t="e">
        <f t="shared" si="110"/>
        <v>#REF!</v>
      </c>
      <c r="BC99" s="973" t="e">
        <f t="shared" si="110"/>
        <v>#REF!</v>
      </c>
      <c r="BD99" s="973" t="e">
        <f t="shared" si="110"/>
        <v>#REF!</v>
      </c>
      <c r="BE99" s="973" t="e">
        <f t="shared" si="110"/>
        <v>#REF!</v>
      </c>
      <c r="BF99" s="973" t="e">
        <f t="shared" si="110"/>
        <v>#REF!</v>
      </c>
      <c r="BG99" s="973" t="e">
        <f t="shared" si="110"/>
        <v>#REF!</v>
      </c>
      <c r="BH99" s="973" t="e">
        <f t="shared" si="110"/>
        <v>#REF!</v>
      </c>
      <c r="BI99" s="973" t="e">
        <f t="shared" si="110"/>
        <v>#REF!</v>
      </c>
      <c r="BJ99" s="973" t="e">
        <f t="shared" si="110"/>
        <v>#REF!</v>
      </c>
    </row>
    <row r="100" spans="1:62" x14ac:dyDescent="0.3">
      <c r="A100" s="969">
        <v>16</v>
      </c>
      <c r="B100" s="970" t="s">
        <v>9342</v>
      </c>
      <c r="C100" s="971">
        <f>VLOOKUP($B$7&amp;"."&amp;C$8&amp;"."&amp;$A100,EmissionRates!$A$1:$Y$8450,$D$83,FALSE)</f>
        <v>6.7085568104327271E-3</v>
      </c>
      <c r="D100" s="971">
        <f>VLOOKUP($B$7&amp;"."&amp;D$8&amp;"."&amp;$A100,EmissionRates!$A$1:$Y$8450,$D$83,FALSE)</f>
        <v>1.9150277985318048E-3</v>
      </c>
      <c r="E100" s="971">
        <f>VLOOKUP($B$7&amp;"."&amp;E$8&amp;"."&amp;$A100,EmissionRates!$A$1:$Y$8450,$D$83,FALSE)</f>
        <v>1.3633241748417825E-3</v>
      </c>
      <c r="F100" s="972">
        <f t="shared" si="91"/>
        <v>-0.14504501759400212</v>
      </c>
      <c r="G100" s="972">
        <f t="shared" si="91"/>
        <v>-3.3409760617226447E-2</v>
      </c>
      <c r="H100" s="995">
        <v>0</v>
      </c>
      <c r="I100" s="973">
        <f t="shared" si="92"/>
        <v>2.2399165312102986E-3</v>
      </c>
      <c r="J100" s="973">
        <f t="shared" ref="J100:Y100" si="111">I100*(1+IF(J$1&lt;=$D$8,$F100,IF(J$1&lt;=$E$8,$G100,$H100)))</f>
        <v>1.9150277985318046E-3</v>
      </c>
      <c r="K100" s="973">
        <f t="shared" si="111"/>
        <v>1.8510471782075229E-3</v>
      </c>
      <c r="L100" s="973">
        <f t="shared" si="111"/>
        <v>1.789204135092417E-3</v>
      </c>
      <c r="M100" s="973">
        <f t="shared" si="111"/>
        <v>1.7294272532436276E-3</v>
      </c>
      <c r="N100" s="973">
        <f t="shared" si="111"/>
        <v>1.6716475027078507E-3</v>
      </c>
      <c r="O100" s="973">
        <f t="shared" si="111"/>
        <v>1.6157981598059969E-3</v>
      </c>
      <c r="P100" s="973">
        <f t="shared" si="111"/>
        <v>1.5618147300811235E-3</v>
      </c>
      <c r="Q100" s="973">
        <f t="shared" si="111"/>
        <v>1.5096348738206551E-3</v>
      </c>
      <c r="R100" s="973">
        <f t="shared" si="111"/>
        <v>1.4591983340668901E-3</v>
      </c>
      <c r="S100" s="973">
        <f t="shared" si="111"/>
        <v>1.4104468670326597E-3</v>
      </c>
      <c r="T100" s="973">
        <f t="shared" si="111"/>
        <v>1.3633241748417816E-3</v>
      </c>
      <c r="U100" s="973">
        <f t="shared" si="111"/>
        <v>1.3633241748417816E-3</v>
      </c>
      <c r="V100" s="973">
        <f t="shared" si="111"/>
        <v>1.3633241748417816E-3</v>
      </c>
      <c r="W100" s="973">
        <f t="shared" si="111"/>
        <v>1.3633241748417816E-3</v>
      </c>
      <c r="X100" s="973">
        <f t="shared" si="111"/>
        <v>1.3633241748417816E-3</v>
      </c>
      <c r="Y100" s="973">
        <f t="shared" si="111"/>
        <v>1.3633241748417816E-3</v>
      </c>
      <c r="Z100" s="973">
        <f t="shared" ref="Z100:AO100" si="112">Y100*(1+IF(Z$1&lt;=$D$8,$F100,IF(Z$1&lt;=$E$8,$G100,$H100)))</f>
        <v>1.3633241748417816E-3</v>
      </c>
      <c r="AA100" s="973">
        <f t="shared" si="112"/>
        <v>1.3633241748417816E-3</v>
      </c>
      <c r="AB100" s="973">
        <f t="shared" si="112"/>
        <v>1.3633241748417816E-3</v>
      </c>
      <c r="AC100" s="973">
        <f t="shared" si="112"/>
        <v>1.3633241748417816E-3</v>
      </c>
      <c r="AD100" s="973">
        <f t="shared" si="112"/>
        <v>1.3633241748417816E-3</v>
      </c>
      <c r="AE100" s="973">
        <f t="shared" si="112"/>
        <v>1.3633241748417816E-3</v>
      </c>
      <c r="AF100" s="973">
        <f t="shared" si="112"/>
        <v>1.3633241748417816E-3</v>
      </c>
      <c r="AG100" s="973">
        <f t="shared" si="112"/>
        <v>1.3633241748417816E-3</v>
      </c>
      <c r="AH100" s="973">
        <f t="shared" si="112"/>
        <v>1.3633241748417816E-3</v>
      </c>
      <c r="AI100" s="973">
        <f t="shared" si="112"/>
        <v>1.3633241748417816E-3</v>
      </c>
      <c r="AJ100" s="973">
        <f t="shared" si="112"/>
        <v>1.3633241748417816E-3</v>
      </c>
      <c r="AK100" s="973">
        <f t="shared" si="112"/>
        <v>1.3633241748417816E-3</v>
      </c>
      <c r="AL100" s="973">
        <f t="shared" si="112"/>
        <v>1.3633241748417816E-3</v>
      </c>
      <c r="AM100" s="973">
        <f t="shared" si="112"/>
        <v>1.3633241748417816E-3</v>
      </c>
      <c r="AN100" s="973">
        <f t="shared" si="112"/>
        <v>1.3633241748417816E-3</v>
      </c>
      <c r="AO100" s="973">
        <f t="shared" si="112"/>
        <v>1.3633241748417816E-3</v>
      </c>
      <c r="AP100" s="973" t="e">
        <f t="shared" ref="AP100:BJ100" si="113">AO100*(1+IF(AP$1&lt;=$D$8,$F100,IF(AP$1&lt;=$E$8,$G100,$H100)))</f>
        <v>#REF!</v>
      </c>
      <c r="AQ100" s="973" t="e">
        <f t="shared" si="113"/>
        <v>#REF!</v>
      </c>
      <c r="AR100" s="973" t="e">
        <f t="shared" si="113"/>
        <v>#REF!</v>
      </c>
      <c r="AS100" s="973" t="e">
        <f t="shared" si="113"/>
        <v>#REF!</v>
      </c>
      <c r="AT100" s="973" t="e">
        <f t="shared" si="113"/>
        <v>#REF!</v>
      </c>
      <c r="AU100" s="973" t="e">
        <f t="shared" si="113"/>
        <v>#REF!</v>
      </c>
      <c r="AV100" s="973" t="e">
        <f t="shared" si="113"/>
        <v>#REF!</v>
      </c>
      <c r="AW100" s="973" t="e">
        <f t="shared" si="113"/>
        <v>#REF!</v>
      </c>
      <c r="AX100" s="973" t="e">
        <f t="shared" si="113"/>
        <v>#REF!</v>
      </c>
      <c r="AY100" s="973" t="e">
        <f t="shared" si="113"/>
        <v>#REF!</v>
      </c>
      <c r="AZ100" s="973" t="e">
        <f t="shared" si="113"/>
        <v>#REF!</v>
      </c>
      <c r="BA100" s="973" t="e">
        <f t="shared" si="113"/>
        <v>#REF!</v>
      </c>
      <c r="BB100" s="973" t="e">
        <f t="shared" si="113"/>
        <v>#REF!</v>
      </c>
      <c r="BC100" s="973" t="e">
        <f t="shared" si="113"/>
        <v>#REF!</v>
      </c>
      <c r="BD100" s="973" t="e">
        <f t="shared" si="113"/>
        <v>#REF!</v>
      </c>
      <c r="BE100" s="973" t="e">
        <f t="shared" si="113"/>
        <v>#REF!</v>
      </c>
      <c r="BF100" s="973" t="e">
        <f t="shared" si="113"/>
        <v>#REF!</v>
      </c>
      <c r="BG100" s="973" t="e">
        <f t="shared" si="113"/>
        <v>#REF!</v>
      </c>
      <c r="BH100" s="973" t="e">
        <f t="shared" si="113"/>
        <v>#REF!</v>
      </c>
      <c r="BI100" s="973" t="e">
        <f t="shared" si="113"/>
        <v>#REF!</v>
      </c>
      <c r="BJ100" s="973" t="e">
        <f t="shared" si="113"/>
        <v>#REF!</v>
      </c>
    </row>
    <row r="103" spans="1:62" x14ac:dyDescent="0.3">
      <c r="B103" s="965" t="str">
        <f>EmissionLookup!$B$20</f>
        <v>Combination Long-haul Truck - Diesel Fuel.D5</v>
      </c>
      <c r="C103" s="966" t="str">
        <f>EmissionLookup!$A$14</f>
        <v>NOX.RUR</v>
      </c>
      <c r="D103" s="967">
        <f>EmissionLookup!$E$14</f>
        <v>16</v>
      </c>
      <c r="E103" s="491"/>
      <c r="I103" s="7"/>
    </row>
    <row r="104" spans="1:62" x14ac:dyDescent="0.3">
      <c r="A104" s="961"/>
      <c r="B104" s="961"/>
      <c r="C104" s="968">
        <f>EmissionLookup!B$13</f>
        <v>2012</v>
      </c>
      <c r="D104" s="968">
        <f>EmissionLookup!C$13</f>
        <v>2020</v>
      </c>
      <c r="E104" s="968">
        <f>EmissionLookup!D$13</f>
        <v>2030</v>
      </c>
      <c r="F104" s="962" t="str">
        <f>C$8&amp;"-"&amp;D$8</f>
        <v>2012-2020</v>
      </c>
      <c r="G104" s="962" t="str">
        <f>D$8&amp;"-"&amp;E$8</f>
        <v>2020-2030</v>
      </c>
      <c r="H104" s="962" t="str">
        <f>"After "&amp;E$8</f>
        <v>After 2030</v>
      </c>
      <c r="I104" s="963"/>
      <c r="J104" s="963"/>
      <c r="K104" s="963"/>
      <c r="L104" s="963"/>
      <c r="M104" s="963"/>
      <c r="N104" s="963"/>
      <c r="O104" s="963"/>
      <c r="P104" s="963"/>
      <c r="Q104" s="963"/>
      <c r="R104" s="963"/>
      <c r="S104" s="963"/>
      <c r="T104" s="963"/>
      <c r="U104" s="963"/>
      <c r="V104" s="963"/>
      <c r="W104" s="963"/>
      <c r="X104" s="963"/>
      <c r="Y104" s="963"/>
      <c r="Z104" s="963"/>
      <c r="AA104" s="963"/>
      <c r="AB104" s="963"/>
      <c r="AC104" s="963"/>
      <c r="AD104" s="963"/>
      <c r="AE104" s="963"/>
      <c r="AF104" s="963"/>
      <c r="AG104" s="963"/>
      <c r="AH104" s="963"/>
      <c r="AI104" s="963"/>
      <c r="AJ104" s="963"/>
      <c r="AK104" s="963"/>
      <c r="AL104" s="963"/>
      <c r="AM104" s="963"/>
      <c r="AN104" s="963"/>
      <c r="AO104" s="963"/>
      <c r="AP104" s="963"/>
      <c r="AQ104" s="963"/>
      <c r="AR104" s="963"/>
      <c r="AS104" s="963"/>
      <c r="AT104" s="963"/>
      <c r="AU104" s="963"/>
      <c r="AV104" s="963"/>
      <c r="AW104" s="963"/>
      <c r="AX104" s="963"/>
      <c r="AY104" s="963"/>
      <c r="AZ104" s="963"/>
      <c r="BA104" s="963"/>
      <c r="BB104" s="963"/>
      <c r="BC104" s="963"/>
      <c r="BD104" s="963"/>
      <c r="BE104" s="963"/>
      <c r="BF104" s="963"/>
      <c r="BG104" s="963"/>
      <c r="BH104" s="963"/>
      <c r="BI104" s="963"/>
      <c r="BJ104" s="963"/>
    </row>
    <row r="105" spans="1:62" x14ac:dyDescent="0.3">
      <c r="A105" s="969">
        <v>1</v>
      </c>
      <c r="B105" s="970" t="s">
        <v>9327</v>
      </c>
      <c r="C105" s="971">
        <f>VLOOKUP($B$103&amp;"."&amp;C$104&amp;"."&amp;$A105,EmissionRates!$A$1:$Y$8450,$D$103,FALSE)</f>
        <v>52.005618153392099</v>
      </c>
      <c r="D105" s="971">
        <f>VLOOKUP($B$103&amp;"."&amp;D$104&amp;"."&amp;$A105,EmissionRates!$A$1:$Y$8450,$D$103,FALSE)</f>
        <v>25.867365512400248</v>
      </c>
      <c r="E105" s="971">
        <f>VLOOKUP($B$103&amp;"."&amp;E$104&amp;"."&amp;$A105,EmissionRates!$A$1:$Y$8450,$D$103,FALSE)</f>
        <v>10.164284791888324</v>
      </c>
      <c r="F105" s="972">
        <f t="shared" ref="F105:G120" si="114">(D105/C105)^(1/(D$8-C$8))-1</f>
        <v>-8.3594383773420766E-2</v>
      </c>
      <c r="G105" s="972">
        <f t="shared" si="114"/>
        <v>-8.9180201063136399E-2</v>
      </c>
      <c r="H105" s="993">
        <v>0</v>
      </c>
      <c r="I105" s="973">
        <f t="shared" ref="I105:I120" si="115">$C105*(1+$F105)^(I$1-$C$8)</f>
        <v>28.226982740363951</v>
      </c>
      <c r="J105" s="973">
        <f t="shared" ref="J105:AO109" si="116">I105*(1+IF(J$1&lt;=$D$8,$F105,IF(J$1&lt;=$E$8,$G105,$H105)))</f>
        <v>25.867365512400244</v>
      </c>
      <c r="K105" s="973">
        <f t="shared" si="116"/>
        <v>23.560508655030752</v>
      </c>
      <c r="L105" s="973">
        <f t="shared" si="116"/>
        <v>21.459377756025344</v>
      </c>
      <c r="M105" s="973">
        <f t="shared" si="116"/>
        <v>19.545626133053208</v>
      </c>
      <c r="N105" s="973">
        <f t="shared" si="116"/>
        <v>17.80254326460263</v>
      </c>
      <c r="O105" s="973">
        <f t="shared" si="116"/>
        <v>16.214908876830183</v>
      </c>
      <c r="P105" s="973">
        <f t="shared" si="116"/>
        <v>14.768860042974032</v>
      </c>
      <c r="Q105" s="973">
        <f t="shared" si="116"/>
        <v>13.451770134868287</v>
      </c>
      <c r="R105" s="973">
        <f t="shared" si="116"/>
        <v>12.25213856958564</v>
      </c>
      <c r="S105" s="973">
        <f t="shared" si="116"/>
        <v>11.159490388496584</v>
      </c>
      <c r="T105" s="973">
        <f t="shared" si="116"/>
        <v>10.164284791888321</v>
      </c>
      <c r="U105" s="973">
        <f t="shared" si="116"/>
        <v>10.164284791888321</v>
      </c>
      <c r="V105" s="973">
        <f t="shared" si="116"/>
        <v>10.164284791888321</v>
      </c>
      <c r="W105" s="973">
        <f t="shared" si="116"/>
        <v>10.164284791888321</v>
      </c>
      <c r="X105" s="973">
        <f t="shared" si="116"/>
        <v>10.164284791888321</v>
      </c>
      <c r="Y105" s="973">
        <f t="shared" si="116"/>
        <v>10.164284791888321</v>
      </c>
      <c r="Z105" s="973">
        <f t="shared" si="116"/>
        <v>10.164284791888321</v>
      </c>
      <c r="AA105" s="973">
        <f t="shared" si="116"/>
        <v>10.164284791888321</v>
      </c>
      <c r="AB105" s="973">
        <f t="shared" si="116"/>
        <v>10.164284791888321</v>
      </c>
      <c r="AC105" s="973">
        <f t="shared" si="116"/>
        <v>10.164284791888321</v>
      </c>
      <c r="AD105" s="973">
        <f t="shared" si="116"/>
        <v>10.164284791888321</v>
      </c>
      <c r="AE105" s="973">
        <f t="shared" si="116"/>
        <v>10.164284791888321</v>
      </c>
      <c r="AF105" s="973">
        <f t="shared" si="116"/>
        <v>10.164284791888321</v>
      </c>
      <c r="AG105" s="973">
        <f t="shared" si="116"/>
        <v>10.164284791888321</v>
      </c>
      <c r="AH105" s="973">
        <f t="shared" si="116"/>
        <v>10.164284791888321</v>
      </c>
      <c r="AI105" s="973">
        <f t="shared" si="116"/>
        <v>10.164284791888321</v>
      </c>
      <c r="AJ105" s="973">
        <f t="shared" si="116"/>
        <v>10.164284791888321</v>
      </c>
      <c r="AK105" s="973">
        <f t="shared" si="116"/>
        <v>10.164284791888321</v>
      </c>
      <c r="AL105" s="973">
        <f t="shared" si="116"/>
        <v>10.164284791888321</v>
      </c>
      <c r="AM105" s="973">
        <f t="shared" si="116"/>
        <v>10.164284791888321</v>
      </c>
      <c r="AN105" s="973">
        <f t="shared" si="116"/>
        <v>10.164284791888321</v>
      </c>
      <c r="AO105" s="973">
        <f t="shared" si="116"/>
        <v>10.164284791888321</v>
      </c>
      <c r="AP105" s="973" t="e">
        <f t="shared" ref="AP105:BJ105" si="117">AO105*(1+IF(AP$1&lt;=$D$8,$F105,IF(AP$1&lt;=$E$8,$G105,$H105)))</f>
        <v>#REF!</v>
      </c>
      <c r="AQ105" s="973" t="e">
        <f t="shared" si="117"/>
        <v>#REF!</v>
      </c>
      <c r="AR105" s="973" t="e">
        <f t="shared" si="117"/>
        <v>#REF!</v>
      </c>
      <c r="AS105" s="973" t="e">
        <f t="shared" si="117"/>
        <v>#REF!</v>
      </c>
      <c r="AT105" s="973" t="e">
        <f t="shared" si="117"/>
        <v>#REF!</v>
      </c>
      <c r="AU105" s="973" t="e">
        <f t="shared" si="117"/>
        <v>#REF!</v>
      </c>
      <c r="AV105" s="973" t="e">
        <f t="shared" si="117"/>
        <v>#REF!</v>
      </c>
      <c r="AW105" s="973" t="e">
        <f t="shared" si="117"/>
        <v>#REF!</v>
      </c>
      <c r="AX105" s="973" t="e">
        <f t="shared" si="117"/>
        <v>#REF!</v>
      </c>
      <c r="AY105" s="973" t="e">
        <f t="shared" si="117"/>
        <v>#REF!</v>
      </c>
      <c r="AZ105" s="973" t="e">
        <f t="shared" si="117"/>
        <v>#REF!</v>
      </c>
      <c r="BA105" s="973" t="e">
        <f t="shared" si="117"/>
        <v>#REF!</v>
      </c>
      <c r="BB105" s="973" t="e">
        <f t="shared" si="117"/>
        <v>#REF!</v>
      </c>
      <c r="BC105" s="973" t="e">
        <f t="shared" si="117"/>
        <v>#REF!</v>
      </c>
      <c r="BD105" s="973" t="e">
        <f t="shared" si="117"/>
        <v>#REF!</v>
      </c>
      <c r="BE105" s="973" t="e">
        <f t="shared" si="117"/>
        <v>#REF!</v>
      </c>
      <c r="BF105" s="973" t="e">
        <f t="shared" si="117"/>
        <v>#REF!</v>
      </c>
      <c r="BG105" s="973" t="e">
        <f t="shared" si="117"/>
        <v>#REF!</v>
      </c>
      <c r="BH105" s="973" t="e">
        <f t="shared" si="117"/>
        <v>#REF!</v>
      </c>
      <c r="BI105" s="973" t="e">
        <f t="shared" si="117"/>
        <v>#REF!</v>
      </c>
      <c r="BJ105" s="973" t="e">
        <f t="shared" si="117"/>
        <v>#REF!</v>
      </c>
    </row>
    <row r="106" spans="1:62" x14ac:dyDescent="0.3">
      <c r="A106" s="969">
        <v>2</v>
      </c>
      <c r="B106" s="970" t="s">
        <v>9328</v>
      </c>
      <c r="C106" s="971">
        <f>VLOOKUP($B$103&amp;"."&amp;C$104&amp;"."&amp;$A106,EmissionRates!$A$1:$Y$8450,$D$103,FALSE)</f>
        <v>27.4895000403436</v>
      </c>
      <c r="D106" s="971">
        <f>VLOOKUP($B$103&amp;"."&amp;D$104&amp;"."&amp;$A106,EmissionRates!$A$1:$Y$8450,$D$103,FALSE)</f>
        <v>13.735660645274001</v>
      </c>
      <c r="E106" s="971">
        <f>VLOOKUP($B$103&amp;"."&amp;E$104&amp;"."&amp;$A106,EmissionRates!$A$1:$Y$8450,$D$103,FALSE)</f>
        <v>5.4586197051679175</v>
      </c>
      <c r="F106" s="972">
        <f t="shared" si="114"/>
        <v>-8.3071780345946422E-2</v>
      </c>
      <c r="G106" s="972">
        <f t="shared" si="114"/>
        <v>-8.8150155019295684E-2</v>
      </c>
      <c r="H106" s="994">
        <v>0</v>
      </c>
      <c r="I106" s="973">
        <f t="shared" si="115"/>
        <v>14.980082792583591</v>
      </c>
      <c r="J106" s="973">
        <f t="shared" si="116"/>
        <v>13.735660645273995</v>
      </c>
      <c r="K106" s="973">
        <f t="shared" si="116"/>
        <v>12.524860030100653</v>
      </c>
      <c r="L106" s="973">
        <f t="shared" si="116"/>
        <v>11.4207916768523</v>
      </c>
      <c r="M106" s="973">
        <f t="shared" si="116"/>
        <v>10.414047120094688</v>
      </c>
      <c r="N106" s="973">
        <f t="shared" si="116"/>
        <v>9.4960472520800909</v>
      </c>
      <c r="O106" s="973">
        <f t="shared" si="116"/>
        <v>8.6589692147386739</v>
      </c>
      <c r="P106" s="973">
        <f t="shared" si="116"/>
        <v>7.8956797361521511</v>
      </c>
      <c r="Q106" s="973">
        <f t="shared" si="116"/>
        <v>7.1996743434276276</v>
      </c>
      <c r="R106" s="973">
        <f t="shared" si="116"/>
        <v>6.5650219339660367</v>
      </c>
      <c r="S106" s="973">
        <f t="shared" si="116"/>
        <v>5.9863142327818544</v>
      </c>
      <c r="T106" s="973">
        <f t="shared" si="116"/>
        <v>5.4586197051679175</v>
      </c>
      <c r="U106" s="973">
        <f t="shared" si="116"/>
        <v>5.4586197051679175</v>
      </c>
      <c r="V106" s="973">
        <f t="shared" si="116"/>
        <v>5.4586197051679175</v>
      </c>
      <c r="W106" s="973">
        <f t="shared" si="116"/>
        <v>5.4586197051679175</v>
      </c>
      <c r="X106" s="973">
        <f t="shared" si="116"/>
        <v>5.4586197051679175</v>
      </c>
      <c r="Y106" s="973">
        <f t="shared" si="116"/>
        <v>5.4586197051679175</v>
      </c>
      <c r="Z106" s="973">
        <f t="shared" si="116"/>
        <v>5.4586197051679175</v>
      </c>
      <c r="AA106" s="973">
        <f t="shared" si="116"/>
        <v>5.4586197051679175</v>
      </c>
      <c r="AB106" s="973">
        <f t="shared" si="116"/>
        <v>5.4586197051679175</v>
      </c>
      <c r="AC106" s="973">
        <f t="shared" si="116"/>
        <v>5.4586197051679175</v>
      </c>
      <c r="AD106" s="973">
        <f t="shared" si="116"/>
        <v>5.4586197051679175</v>
      </c>
      <c r="AE106" s="973">
        <f t="shared" si="116"/>
        <v>5.4586197051679175</v>
      </c>
      <c r="AF106" s="973">
        <f t="shared" si="116"/>
        <v>5.4586197051679175</v>
      </c>
      <c r="AG106" s="973">
        <f t="shared" si="116"/>
        <v>5.4586197051679175</v>
      </c>
      <c r="AH106" s="973">
        <f t="shared" si="116"/>
        <v>5.4586197051679175</v>
      </c>
      <c r="AI106" s="973">
        <f t="shared" si="116"/>
        <v>5.4586197051679175</v>
      </c>
      <c r="AJ106" s="973">
        <f t="shared" si="116"/>
        <v>5.4586197051679175</v>
      </c>
      <c r="AK106" s="973">
        <f t="shared" si="116"/>
        <v>5.4586197051679175</v>
      </c>
      <c r="AL106" s="973">
        <f t="shared" si="116"/>
        <v>5.4586197051679175</v>
      </c>
      <c r="AM106" s="973">
        <f t="shared" si="116"/>
        <v>5.4586197051679175</v>
      </c>
      <c r="AN106" s="973">
        <f t="shared" si="116"/>
        <v>5.4586197051679175</v>
      </c>
      <c r="AO106" s="973">
        <f t="shared" si="116"/>
        <v>5.4586197051679175</v>
      </c>
      <c r="AP106" s="973" t="e">
        <f t="shared" ref="AP106:BJ106" si="118">AO106*(1+IF(AP$1&lt;=$D$8,$F106,IF(AP$1&lt;=$E$8,$G106,$H106)))</f>
        <v>#REF!</v>
      </c>
      <c r="AQ106" s="973" t="e">
        <f t="shared" si="118"/>
        <v>#REF!</v>
      </c>
      <c r="AR106" s="973" t="e">
        <f t="shared" si="118"/>
        <v>#REF!</v>
      </c>
      <c r="AS106" s="973" t="e">
        <f t="shared" si="118"/>
        <v>#REF!</v>
      </c>
      <c r="AT106" s="973" t="e">
        <f t="shared" si="118"/>
        <v>#REF!</v>
      </c>
      <c r="AU106" s="973" t="e">
        <f t="shared" si="118"/>
        <v>#REF!</v>
      </c>
      <c r="AV106" s="973" t="e">
        <f t="shared" si="118"/>
        <v>#REF!</v>
      </c>
      <c r="AW106" s="973" t="e">
        <f t="shared" si="118"/>
        <v>#REF!</v>
      </c>
      <c r="AX106" s="973" t="e">
        <f t="shared" si="118"/>
        <v>#REF!</v>
      </c>
      <c r="AY106" s="973" t="e">
        <f t="shared" si="118"/>
        <v>#REF!</v>
      </c>
      <c r="AZ106" s="973" t="e">
        <f t="shared" si="118"/>
        <v>#REF!</v>
      </c>
      <c r="BA106" s="973" t="e">
        <f t="shared" si="118"/>
        <v>#REF!</v>
      </c>
      <c r="BB106" s="973" t="e">
        <f t="shared" si="118"/>
        <v>#REF!</v>
      </c>
      <c r="BC106" s="973" t="e">
        <f t="shared" si="118"/>
        <v>#REF!</v>
      </c>
      <c r="BD106" s="973" t="e">
        <f t="shared" si="118"/>
        <v>#REF!</v>
      </c>
      <c r="BE106" s="973" t="e">
        <f t="shared" si="118"/>
        <v>#REF!</v>
      </c>
      <c r="BF106" s="973" t="e">
        <f t="shared" si="118"/>
        <v>#REF!</v>
      </c>
      <c r="BG106" s="973" t="e">
        <f t="shared" si="118"/>
        <v>#REF!</v>
      </c>
      <c r="BH106" s="973" t="e">
        <f t="shared" si="118"/>
        <v>#REF!</v>
      </c>
      <c r="BI106" s="973" t="e">
        <f t="shared" si="118"/>
        <v>#REF!</v>
      </c>
      <c r="BJ106" s="973" t="e">
        <f t="shared" si="118"/>
        <v>#REF!</v>
      </c>
    </row>
    <row r="107" spans="1:62" x14ac:dyDescent="0.3">
      <c r="A107" s="969">
        <v>3</v>
      </c>
      <c r="B107" s="970" t="s">
        <v>9329</v>
      </c>
      <c r="C107" s="971">
        <f>VLOOKUP($B$103&amp;"."&amp;C$104&amp;"."&amp;$A107,EmissionRates!$A$1:$Y$8450,$D$103,FALSE)</f>
        <v>16.741511782553623</v>
      </c>
      <c r="D107" s="971">
        <f>VLOOKUP($B$103&amp;"."&amp;D$104&amp;"."&amp;$A107,EmissionRates!$A$1:$Y$8450,$D$103,FALSE)</f>
        <v>8.3644413522730829</v>
      </c>
      <c r="E107" s="971">
        <f>VLOOKUP($B$103&amp;"."&amp;E$104&amp;"."&amp;$A107,EmissionRates!$A$1:$Y$8450,$D$103,FALSE)</f>
        <v>3.32025694740453</v>
      </c>
      <c r="F107" s="972">
        <f t="shared" si="114"/>
        <v>-8.3082453908104315E-2</v>
      </c>
      <c r="G107" s="972">
        <f t="shared" si="114"/>
        <v>-8.825482146683461E-2</v>
      </c>
      <c r="H107" s="994">
        <v>0</v>
      </c>
      <c r="I107" s="973">
        <f t="shared" si="115"/>
        <v>9.1223484466233362</v>
      </c>
      <c r="J107" s="973">
        <f t="shared" si="116"/>
        <v>8.3644413522730865</v>
      </c>
      <c r="K107" s="973">
        <f t="shared" si="116"/>
        <v>7.6262390740584163</v>
      </c>
      <c r="L107" s="973">
        <f t="shared" si="116"/>
        <v>6.9531867061139927</v>
      </c>
      <c r="M107" s="973">
        <f t="shared" si="116"/>
        <v>6.3395344547403347</v>
      </c>
      <c r="N107" s="973">
        <f t="shared" si="116"/>
        <v>5.7800399732543797</v>
      </c>
      <c r="O107" s="973">
        <f t="shared" si="116"/>
        <v>5.269923577343647</v>
      </c>
      <c r="P107" s="973">
        <f t="shared" si="116"/>
        <v>4.8048274128813206</v>
      </c>
      <c r="Q107" s="973">
        <f t="shared" si="116"/>
        <v>4.380778227378527</v>
      </c>
      <c r="R107" s="973">
        <f t="shared" si="116"/>
        <v>3.9941534270354389</v>
      </c>
      <c r="S107" s="973">
        <f t="shared" si="116"/>
        <v>3.6416501294212806</v>
      </c>
      <c r="T107" s="973">
        <f t="shared" si="116"/>
        <v>3.3202569474045305</v>
      </c>
      <c r="U107" s="973">
        <f t="shared" si="116"/>
        <v>3.3202569474045305</v>
      </c>
      <c r="V107" s="973">
        <f t="shared" si="116"/>
        <v>3.3202569474045305</v>
      </c>
      <c r="W107" s="973">
        <f t="shared" si="116"/>
        <v>3.3202569474045305</v>
      </c>
      <c r="X107" s="973">
        <f t="shared" si="116"/>
        <v>3.3202569474045305</v>
      </c>
      <c r="Y107" s="973">
        <f t="shared" si="116"/>
        <v>3.3202569474045305</v>
      </c>
      <c r="Z107" s="973">
        <f t="shared" si="116"/>
        <v>3.3202569474045305</v>
      </c>
      <c r="AA107" s="973">
        <f t="shared" si="116"/>
        <v>3.3202569474045305</v>
      </c>
      <c r="AB107" s="973">
        <f t="shared" si="116"/>
        <v>3.3202569474045305</v>
      </c>
      <c r="AC107" s="973">
        <f t="shared" si="116"/>
        <v>3.3202569474045305</v>
      </c>
      <c r="AD107" s="973">
        <f t="shared" si="116"/>
        <v>3.3202569474045305</v>
      </c>
      <c r="AE107" s="973">
        <f t="shared" si="116"/>
        <v>3.3202569474045305</v>
      </c>
      <c r="AF107" s="973">
        <f t="shared" si="116"/>
        <v>3.3202569474045305</v>
      </c>
      <c r="AG107" s="973">
        <f t="shared" si="116"/>
        <v>3.3202569474045305</v>
      </c>
      <c r="AH107" s="973">
        <f t="shared" si="116"/>
        <v>3.3202569474045305</v>
      </c>
      <c r="AI107" s="973">
        <f t="shared" si="116"/>
        <v>3.3202569474045305</v>
      </c>
      <c r="AJ107" s="973">
        <f t="shared" si="116"/>
        <v>3.3202569474045305</v>
      </c>
      <c r="AK107" s="973">
        <f t="shared" si="116"/>
        <v>3.3202569474045305</v>
      </c>
      <c r="AL107" s="973">
        <f t="shared" si="116"/>
        <v>3.3202569474045305</v>
      </c>
      <c r="AM107" s="973">
        <f t="shared" si="116"/>
        <v>3.3202569474045305</v>
      </c>
      <c r="AN107" s="973">
        <f t="shared" si="116"/>
        <v>3.3202569474045305</v>
      </c>
      <c r="AO107" s="973">
        <f t="shared" si="116"/>
        <v>3.3202569474045305</v>
      </c>
      <c r="AP107" s="973" t="e">
        <f t="shared" ref="AP107:BJ107" si="119">AO107*(1+IF(AP$1&lt;=$D$8,$F107,IF(AP$1&lt;=$E$8,$G107,$H107)))</f>
        <v>#REF!</v>
      </c>
      <c r="AQ107" s="973" t="e">
        <f t="shared" si="119"/>
        <v>#REF!</v>
      </c>
      <c r="AR107" s="973" t="e">
        <f t="shared" si="119"/>
        <v>#REF!</v>
      </c>
      <c r="AS107" s="973" t="e">
        <f t="shared" si="119"/>
        <v>#REF!</v>
      </c>
      <c r="AT107" s="973" t="e">
        <f t="shared" si="119"/>
        <v>#REF!</v>
      </c>
      <c r="AU107" s="973" t="e">
        <f t="shared" si="119"/>
        <v>#REF!</v>
      </c>
      <c r="AV107" s="973" t="e">
        <f t="shared" si="119"/>
        <v>#REF!</v>
      </c>
      <c r="AW107" s="973" t="e">
        <f t="shared" si="119"/>
        <v>#REF!</v>
      </c>
      <c r="AX107" s="973" t="e">
        <f t="shared" si="119"/>
        <v>#REF!</v>
      </c>
      <c r="AY107" s="973" t="e">
        <f t="shared" si="119"/>
        <v>#REF!</v>
      </c>
      <c r="AZ107" s="973" t="e">
        <f t="shared" si="119"/>
        <v>#REF!</v>
      </c>
      <c r="BA107" s="973" t="e">
        <f t="shared" si="119"/>
        <v>#REF!</v>
      </c>
      <c r="BB107" s="973" t="e">
        <f t="shared" si="119"/>
        <v>#REF!</v>
      </c>
      <c r="BC107" s="973" t="e">
        <f t="shared" si="119"/>
        <v>#REF!</v>
      </c>
      <c r="BD107" s="973" t="e">
        <f t="shared" si="119"/>
        <v>#REF!</v>
      </c>
      <c r="BE107" s="973" t="e">
        <f t="shared" si="119"/>
        <v>#REF!</v>
      </c>
      <c r="BF107" s="973" t="e">
        <f t="shared" si="119"/>
        <v>#REF!</v>
      </c>
      <c r="BG107" s="973" t="e">
        <f t="shared" si="119"/>
        <v>#REF!</v>
      </c>
      <c r="BH107" s="973" t="e">
        <f t="shared" si="119"/>
        <v>#REF!</v>
      </c>
      <c r="BI107" s="973" t="e">
        <f t="shared" si="119"/>
        <v>#REF!</v>
      </c>
      <c r="BJ107" s="973" t="e">
        <f t="shared" si="119"/>
        <v>#REF!</v>
      </c>
    </row>
    <row r="108" spans="1:62" x14ac:dyDescent="0.3">
      <c r="A108" s="969">
        <v>4</v>
      </c>
      <c r="B108" s="970" t="s">
        <v>9330</v>
      </c>
      <c r="C108" s="971">
        <f>VLOOKUP($B$103&amp;"."&amp;C$104&amp;"."&amp;$A108,EmissionRates!$A$1:$Y$8450,$D$103,FALSE)</f>
        <v>14.151194361479874</v>
      </c>
      <c r="D108" s="971">
        <f>VLOOKUP($B$103&amp;"."&amp;D$104&amp;"."&amp;$A108,EmissionRates!$A$1:$Y$8450,$D$103,FALSE)</f>
        <v>7.0303649186328849</v>
      </c>
      <c r="E108" s="971">
        <f>VLOOKUP($B$103&amp;"."&amp;E$104&amp;"."&amp;$A108,EmissionRates!$A$1:$Y$8450,$D$103,FALSE)</f>
        <v>2.7646491020982427</v>
      </c>
      <c r="F108" s="972">
        <f t="shared" si="114"/>
        <v>-8.3730782394581538E-2</v>
      </c>
      <c r="G108" s="972">
        <f t="shared" si="114"/>
        <v>-8.9109411463523802E-2</v>
      </c>
      <c r="H108" s="994">
        <v>0</v>
      </c>
      <c r="I108" s="973">
        <f t="shared" si="115"/>
        <v>7.6728157877070959</v>
      </c>
      <c r="J108" s="973">
        <f t="shared" si="116"/>
        <v>7.0303649186328832</v>
      </c>
      <c r="K108" s="973">
        <f t="shared" si="116"/>
        <v>6.4038932383597027</v>
      </c>
      <c r="L108" s="973">
        <f t="shared" si="116"/>
        <v>5.8332460808142299</v>
      </c>
      <c r="M108" s="973">
        <f t="shared" si="116"/>
        <v>5.3134489556309674</v>
      </c>
      <c r="N108" s="973">
        <f t="shared" si="116"/>
        <v>4.8399706463532164</v>
      </c>
      <c r="O108" s="973">
        <f t="shared" si="116"/>
        <v>4.40868371055595</v>
      </c>
      <c r="P108" s="973">
        <f t="shared" si="116"/>
        <v>4.0158284997794853</v>
      </c>
      <c r="Q108" s="973">
        <f t="shared" si="116"/>
        <v>3.6579803856256898</v>
      </c>
      <c r="R108" s="973">
        <f t="shared" si="116"/>
        <v>3.3320199063174707</v>
      </c>
      <c r="S108" s="973">
        <f t="shared" si="116"/>
        <v>3.035105573480775</v>
      </c>
      <c r="T108" s="973">
        <f t="shared" si="116"/>
        <v>2.7646491020982422</v>
      </c>
      <c r="U108" s="973">
        <f t="shared" si="116"/>
        <v>2.7646491020982422</v>
      </c>
      <c r="V108" s="973">
        <f t="shared" si="116"/>
        <v>2.7646491020982422</v>
      </c>
      <c r="W108" s="973">
        <f t="shared" si="116"/>
        <v>2.7646491020982422</v>
      </c>
      <c r="X108" s="973">
        <f t="shared" si="116"/>
        <v>2.7646491020982422</v>
      </c>
      <c r="Y108" s="973">
        <f t="shared" si="116"/>
        <v>2.7646491020982422</v>
      </c>
      <c r="Z108" s="973">
        <f t="shared" si="116"/>
        <v>2.7646491020982422</v>
      </c>
      <c r="AA108" s="973">
        <f t="shared" si="116"/>
        <v>2.7646491020982422</v>
      </c>
      <c r="AB108" s="973">
        <f t="shared" si="116"/>
        <v>2.7646491020982422</v>
      </c>
      <c r="AC108" s="973">
        <f t="shared" si="116"/>
        <v>2.7646491020982422</v>
      </c>
      <c r="AD108" s="973">
        <f t="shared" si="116"/>
        <v>2.7646491020982422</v>
      </c>
      <c r="AE108" s="973">
        <f t="shared" si="116"/>
        <v>2.7646491020982422</v>
      </c>
      <c r="AF108" s="973">
        <f t="shared" si="116"/>
        <v>2.7646491020982422</v>
      </c>
      <c r="AG108" s="973">
        <f t="shared" si="116"/>
        <v>2.7646491020982422</v>
      </c>
      <c r="AH108" s="973">
        <f t="shared" si="116"/>
        <v>2.7646491020982422</v>
      </c>
      <c r="AI108" s="973">
        <f t="shared" si="116"/>
        <v>2.7646491020982422</v>
      </c>
      <c r="AJ108" s="973">
        <f t="shared" si="116"/>
        <v>2.7646491020982422</v>
      </c>
      <c r="AK108" s="973">
        <f t="shared" si="116"/>
        <v>2.7646491020982422</v>
      </c>
      <c r="AL108" s="973">
        <f t="shared" si="116"/>
        <v>2.7646491020982422</v>
      </c>
      <c r="AM108" s="973">
        <f t="shared" si="116"/>
        <v>2.7646491020982422</v>
      </c>
      <c r="AN108" s="973">
        <f t="shared" si="116"/>
        <v>2.7646491020982422</v>
      </c>
      <c r="AO108" s="973">
        <f t="shared" si="116"/>
        <v>2.7646491020982422</v>
      </c>
      <c r="AP108" s="973" t="e">
        <f t="shared" ref="AP108:BJ108" si="120">AO108*(1+IF(AP$1&lt;=$D$8,$F108,IF(AP$1&lt;=$E$8,$G108,$H108)))</f>
        <v>#REF!</v>
      </c>
      <c r="AQ108" s="973" t="e">
        <f t="shared" si="120"/>
        <v>#REF!</v>
      </c>
      <c r="AR108" s="973" t="e">
        <f t="shared" si="120"/>
        <v>#REF!</v>
      </c>
      <c r="AS108" s="973" t="e">
        <f t="shared" si="120"/>
        <v>#REF!</v>
      </c>
      <c r="AT108" s="973" t="e">
        <f t="shared" si="120"/>
        <v>#REF!</v>
      </c>
      <c r="AU108" s="973" t="e">
        <f t="shared" si="120"/>
        <v>#REF!</v>
      </c>
      <c r="AV108" s="973" t="e">
        <f t="shared" si="120"/>
        <v>#REF!</v>
      </c>
      <c r="AW108" s="973" t="e">
        <f t="shared" si="120"/>
        <v>#REF!</v>
      </c>
      <c r="AX108" s="973" t="e">
        <f t="shared" si="120"/>
        <v>#REF!</v>
      </c>
      <c r="AY108" s="973" t="e">
        <f t="shared" si="120"/>
        <v>#REF!</v>
      </c>
      <c r="AZ108" s="973" t="e">
        <f t="shared" si="120"/>
        <v>#REF!</v>
      </c>
      <c r="BA108" s="973" t="e">
        <f t="shared" si="120"/>
        <v>#REF!</v>
      </c>
      <c r="BB108" s="973" t="e">
        <f t="shared" si="120"/>
        <v>#REF!</v>
      </c>
      <c r="BC108" s="973" t="e">
        <f t="shared" si="120"/>
        <v>#REF!</v>
      </c>
      <c r="BD108" s="973" t="e">
        <f t="shared" si="120"/>
        <v>#REF!</v>
      </c>
      <c r="BE108" s="973" t="e">
        <f t="shared" si="120"/>
        <v>#REF!</v>
      </c>
      <c r="BF108" s="973" t="e">
        <f t="shared" si="120"/>
        <v>#REF!</v>
      </c>
      <c r="BG108" s="973" t="e">
        <f t="shared" si="120"/>
        <v>#REF!</v>
      </c>
      <c r="BH108" s="973" t="e">
        <f t="shared" si="120"/>
        <v>#REF!</v>
      </c>
      <c r="BI108" s="973" t="e">
        <f t="shared" si="120"/>
        <v>#REF!</v>
      </c>
      <c r="BJ108" s="973" t="e">
        <f t="shared" si="120"/>
        <v>#REF!</v>
      </c>
    </row>
    <row r="109" spans="1:62" x14ac:dyDescent="0.3">
      <c r="A109" s="969">
        <v>5</v>
      </c>
      <c r="B109" s="970" t="s">
        <v>9331</v>
      </c>
      <c r="C109" s="971">
        <f>VLOOKUP($B$103&amp;"."&amp;C$104&amp;"."&amp;$A109,EmissionRates!$A$1:$Y$8450,$D$103,FALSE)</f>
        <v>12.356829905038424</v>
      </c>
      <c r="D109" s="971">
        <f>VLOOKUP($B$103&amp;"."&amp;D$104&amp;"."&amp;$A109,EmissionRates!$A$1:$Y$8450,$D$103,FALSE)</f>
        <v>6.0961509397069022</v>
      </c>
      <c r="E109" s="971">
        <f>VLOOKUP($B$103&amp;"."&amp;E$104&amp;"."&amp;$A109,EmissionRates!$A$1:$Y$8450,$D$103,FALSE)</f>
        <v>2.3593516882607801</v>
      </c>
      <c r="F109" s="972">
        <f t="shared" si="114"/>
        <v>-8.4531131218583466E-2</v>
      </c>
      <c r="G109" s="972">
        <f t="shared" si="114"/>
        <v>-9.0560743053980652E-2</v>
      </c>
      <c r="H109" s="994">
        <v>0</v>
      </c>
      <c r="I109" s="973">
        <f t="shared" si="115"/>
        <v>6.6590477815171463</v>
      </c>
      <c r="J109" s="973">
        <f t="shared" si="116"/>
        <v>6.0961509397069031</v>
      </c>
      <c r="K109" s="973">
        <f t="shared" si="116"/>
        <v>5.5440789808378232</v>
      </c>
      <c r="L109" s="973">
        <f t="shared" si="116"/>
        <v>5.0420030687831945</v>
      </c>
      <c r="M109" s="973">
        <f t="shared" si="116"/>
        <v>4.5853955243937374</v>
      </c>
      <c r="N109" s="973">
        <f t="shared" si="116"/>
        <v>4.1701386985082429</v>
      </c>
      <c r="O109" s="973">
        <f t="shared" si="116"/>
        <v>3.7924878393331767</v>
      </c>
      <c r="P109" s="973">
        <f t="shared" si="116"/>
        <v>3.4490373225799784</v>
      </c>
      <c r="Q109" s="973">
        <f t="shared" si="116"/>
        <v>3.1366899398262236</v>
      </c>
      <c r="R109" s="973">
        <f t="shared" si="116"/>
        <v>2.852628968145615</v>
      </c>
      <c r="S109" s="973">
        <f t="shared" si="116"/>
        <v>2.594292769133038</v>
      </c>
      <c r="T109" s="973">
        <f t="shared" si="116"/>
        <v>2.359351688260781</v>
      </c>
      <c r="U109" s="973">
        <f t="shared" si="116"/>
        <v>2.359351688260781</v>
      </c>
      <c r="V109" s="973">
        <f t="shared" si="116"/>
        <v>2.359351688260781</v>
      </c>
      <c r="W109" s="973">
        <f t="shared" si="116"/>
        <v>2.359351688260781</v>
      </c>
      <c r="X109" s="973">
        <f t="shared" si="116"/>
        <v>2.359351688260781</v>
      </c>
      <c r="Y109" s="973">
        <f t="shared" si="116"/>
        <v>2.359351688260781</v>
      </c>
      <c r="Z109" s="973">
        <f t="shared" si="116"/>
        <v>2.359351688260781</v>
      </c>
      <c r="AA109" s="973">
        <f t="shared" si="116"/>
        <v>2.359351688260781</v>
      </c>
      <c r="AB109" s="973">
        <f t="shared" si="116"/>
        <v>2.359351688260781</v>
      </c>
      <c r="AC109" s="973">
        <f t="shared" si="116"/>
        <v>2.359351688260781</v>
      </c>
      <c r="AD109" s="973">
        <f t="shared" si="116"/>
        <v>2.359351688260781</v>
      </c>
      <c r="AE109" s="973">
        <f t="shared" si="116"/>
        <v>2.359351688260781</v>
      </c>
      <c r="AF109" s="973">
        <f t="shared" si="116"/>
        <v>2.359351688260781</v>
      </c>
      <c r="AG109" s="973">
        <f t="shared" si="116"/>
        <v>2.359351688260781</v>
      </c>
      <c r="AH109" s="973">
        <f t="shared" si="116"/>
        <v>2.359351688260781</v>
      </c>
      <c r="AI109" s="973">
        <f t="shared" si="116"/>
        <v>2.359351688260781</v>
      </c>
      <c r="AJ109" s="973">
        <f t="shared" si="116"/>
        <v>2.359351688260781</v>
      </c>
      <c r="AK109" s="973">
        <f t="shared" si="116"/>
        <v>2.359351688260781</v>
      </c>
      <c r="AL109" s="973">
        <f t="shared" si="116"/>
        <v>2.359351688260781</v>
      </c>
      <c r="AM109" s="973">
        <f t="shared" si="116"/>
        <v>2.359351688260781</v>
      </c>
      <c r="AN109" s="973">
        <f t="shared" si="116"/>
        <v>2.359351688260781</v>
      </c>
      <c r="AO109" s="973">
        <f t="shared" si="116"/>
        <v>2.359351688260781</v>
      </c>
      <c r="AP109" s="973" t="e">
        <f t="shared" ref="AP109:BJ109" si="121">AO109*(1+IF(AP$1&lt;=$D$8,$F109,IF(AP$1&lt;=$E$8,$G109,$H109)))</f>
        <v>#REF!</v>
      </c>
      <c r="AQ109" s="973" t="e">
        <f t="shared" si="121"/>
        <v>#REF!</v>
      </c>
      <c r="AR109" s="973" t="e">
        <f t="shared" si="121"/>
        <v>#REF!</v>
      </c>
      <c r="AS109" s="973" t="e">
        <f t="shared" si="121"/>
        <v>#REF!</v>
      </c>
      <c r="AT109" s="973" t="e">
        <f t="shared" si="121"/>
        <v>#REF!</v>
      </c>
      <c r="AU109" s="973" t="e">
        <f t="shared" si="121"/>
        <v>#REF!</v>
      </c>
      <c r="AV109" s="973" t="e">
        <f t="shared" si="121"/>
        <v>#REF!</v>
      </c>
      <c r="AW109" s="973" t="e">
        <f t="shared" si="121"/>
        <v>#REF!</v>
      </c>
      <c r="AX109" s="973" t="e">
        <f t="shared" si="121"/>
        <v>#REF!</v>
      </c>
      <c r="AY109" s="973" t="e">
        <f t="shared" si="121"/>
        <v>#REF!</v>
      </c>
      <c r="AZ109" s="973" t="e">
        <f t="shared" si="121"/>
        <v>#REF!</v>
      </c>
      <c r="BA109" s="973" t="e">
        <f t="shared" si="121"/>
        <v>#REF!</v>
      </c>
      <c r="BB109" s="973" t="e">
        <f t="shared" si="121"/>
        <v>#REF!</v>
      </c>
      <c r="BC109" s="973" t="e">
        <f t="shared" si="121"/>
        <v>#REF!</v>
      </c>
      <c r="BD109" s="973" t="e">
        <f t="shared" si="121"/>
        <v>#REF!</v>
      </c>
      <c r="BE109" s="973" t="e">
        <f t="shared" si="121"/>
        <v>#REF!</v>
      </c>
      <c r="BF109" s="973" t="e">
        <f t="shared" si="121"/>
        <v>#REF!</v>
      </c>
      <c r="BG109" s="973" t="e">
        <f t="shared" si="121"/>
        <v>#REF!</v>
      </c>
      <c r="BH109" s="973" t="e">
        <f t="shared" si="121"/>
        <v>#REF!</v>
      </c>
      <c r="BI109" s="973" t="e">
        <f t="shared" si="121"/>
        <v>#REF!</v>
      </c>
      <c r="BJ109" s="973" t="e">
        <f t="shared" si="121"/>
        <v>#REF!</v>
      </c>
    </row>
    <row r="110" spans="1:62" x14ac:dyDescent="0.3">
      <c r="A110" s="969">
        <v>6</v>
      </c>
      <c r="B110" s="970" t="s">
        <v>9332</v>
      </c>
      <c r="C110" s="971">
        <f>VLOOKUP($B$103&amp;"."&amp;C$104&amp;"."&amp;$A110,EmissionRates!$A$1:$Y$8450,$D$103,FALSE)</f>
        <v>11.202238042060275</v>
      </c>
      <c r="D110" s="971">
        <f>VLOOKUP($B$103&amp;"."&amp;D$104&amp;"."&amp;$A110,EmissionRates!$A$1:$Y$8450,$D$103,FALSE)</f>
        <v>5.5092220211942378</v>
      </c>
      <c r="E110" s="971">
        <f>VLOOKUP($B$103&amp;"."&amp;E$104&amp;"."&amp;$A110,EmissionRates!$A$1:$Y$8450,$D$103,FALSE)</f>
        <v>2.1176156586966473</v>
      </c>
      <c r="F110" s="972">
        <f t="shared" si="114"/>
        <v>-8.4890245418489774E-2</v>
      </c>
      <c r="G110" s="972">
        <f t="shared" si="114"/>
        <v>-9.1184581406113074E-2</v>
      </c>
      <c r="H110" s="994">
        <v>0</v>
      </c>
      <c r="I110" s="973">
        <f t="shared" si="115"/>
        <v>6.0202855380048526</v>
      </c>
      <c r="J110" s="973">
        <f t="shared" ref="J110:AO114" si="122">I110*(1+IF(J$1&lt;=$D$8,$F110,IF(J$1&lt;=$E$8,$G110,$H110)))</f>
        <v>5.509222021194236</v>
      </c>
      <c r="K110" s="973">
        <f t="shared" si="122"/>
        <v>5.006865917318299</v>
      </c>
      <c r="L110" s="973">
        <f t="shared" si="122"/>
        <v>4.5503169444910956</v>
      </c>
      <c r="M110" s="973">
        <f t="shared" si="122"/>
        <v>4.1353981986425312</v>
      </c>
      <c r="N110" s="973">
        <f t="shared" si="122"/>
        <v>3.758313644951718</v>
      </c>
      <c r="O110" s="973">
        <f t="shared" si="122"/>
        <v>3.4156133884439126</v>
      </c>
      <c r="P110" s="973">
        <f t="shared" si="122"/>
        <v>3.1041621113735389</v>
      </c>
      <c r="Q110" s="973">
        <f t="shared" si="122"/>
        <v>2.8211103886312268</v>
      </c>
      <c r="R110" s="973">
        <f t="shared" si="122"/>
        <v>2.5638686187434514</v>
      </c>
      <c r="S110" s="973">
        <f t="shared" si="122"/>
        <v>2.3300833319630603</v>
      </c>
      <c r="T110" s="973">
        <f t="shared" si="122"/>
        <v>2.1176156586966473</v>
      </c>
      <c r="U110" s="973">
        <f t="shared" si="122"/>
        <v>2.1176156586966473</v>
      </c>
      <c r="V110" s="973">
        <f t="shared" si="122"/>
        <v>2.1176156586966473</v>
      </c>
      <c r="W110" s="973">
        <f t="shared" si="122"/>
        <v>2.1176156586966473</v>
      </c>
      <c r="X110" s="973">
        <f t="shared" si="122"/>
        <v>2.1176156586966473</v>
      </c>
      <c r="Y110" s="973">
        <f t="shared" si="122"/>
        <v>2.1176156586966473</v>
      </c>
      <c r="Z110" s="973">
        <f t="shared" si="122"/>
        <v>2.1176156586966473</v>
      </c>
      <c r="AA110" s="973">
        <f t="shared" si="122"/>
        <v>2.1176156586966473</v>
      </c>
      <c r="AB110" s="973">
        <f t="shared" si="122"/>
        <v>2.1176156586966473</v>
      </c>
      <c r="AC110" s="973">
        <f t="shared" si="122"/>
        <v>2.1176156586966473</v>
      </c>
      <c r="AD110" s="973">
        <f t="shared" si="122"/>
        <v>2.1176156586966473</v>
      </c>
      <c r="AE110" s="973">
        <f t="shared" si="122"/>
        <v>2.1176156586966473</v>
      </c>
      <c r="AF110" s="973">
        <f t="shared" si="122"/>
        <v>2.1176156586966473</v>
      </c>
      <c r="AG110" s="973">
        <f t="shared" si="122"/>
        <v>2.1176156586966473</v>
      </c>
      <c r="AH110" s="973">
        <f t="shared" si="122"/>
        <v>2.1176156586966473</v>
      </c>
      <c r="AI110" s="973">
        <f t="shared" si="122"/>
        <v>2.1176156586966473</v>
      </c>
      <c r="AJ110" s="973">
        <f t="shared" si="122"/>
        <v>2.1176156586966473</v>
      </c>
      <c r="AK110" s="973">
        <f t="shared" si="122"/>
        <v>2.1176156586966473</v>
      </c>
      <c r="AL110" s="973">
        <f t="shared" si="122"/>
        <v>2.1176156586966473</v>
      </c>
      <c r="AM110" s="973">
        <f t="shared" si="122"/>
        <v>2.1176156586966473</v>
      </c>
      <c r="AN110" s="973">
        <f t="shared" si="122"/>
        <v>2.1176156586966473</v>
      </c>
      <c r="AO110" s="973">
        <f t="shared" si="122"/>
        <v>2.1176156586966473</v>
      </c>
      <c r="AP110" s="973" t="e">
        <f t="shared" ref="AP110:BJ110" si="123">AO110*(1+IF(AP$1&lt;=$D$8,$F110,IF(AP$1&lt;=$E$8,$G110,$H110)))</f>
        <v>#REF!</v>
      </c>
      <c r="AQ110" s="973" t="e">
        <f t="shared" si="123"/>
        <v>#REF!</v>
      </c>
      <c r="AR110" s="973" t="e">
        <f t="shared" si="123"/>
        <v>#REF!</v>
      </c>
      <c r="AS110" s="973" t="e">
        <f t="shared" si="123"/>
        <v>#REF!</v>
      </c>
      <c r="AT110" s="973" t="e">
        <f t="shared" si="123"/>
        <v>#REF!</v>
      </c>
      <c r="AU110" s="973" t="e">
        <f t="shared" si="123"/>
        <v>#REF!</v>
      </c>
      <c r="AV110" s="973" t="e">
        <f t="shared" si="123"/>
        <v>#REF!</v>
      </c>
      <c r="AW110" s="973" t="e">
        <f t="shared" si="123"/>
        <v>#REF!</v>
      </c>
      <c r="AX110" s="973" t="e">
        <f t="shared" si="123"/>
        <v>#REF!</v>
      </c>
      <c r="AY110" s="973" t="e">
        <f t="shared" si="123"/>
        <v>#REF!</v>
      </c>
      <c r="AZ110" s="973" t="e">
        <f t="shared" si="123"/>
        <v>#REF!</v>
      </c>
      <c r="BA110" s="973" t="e">
        <f t="shared" si="123"/>
        <v>#REF!</v>
      </c>
      <c r="BB110" s="973" t="e">
        <f t="shared" si="123"/>
        <v>#REF!</v>
      </c>
      <c r="BC110" s="973" t="e">
        <f t="shared" si="123"/>
        <v>#REF!</v>
      </c>
      <c r="BD110" s="973" t="e">
        <f t="shared" si="123"/>
        <v>#REF!</v>
      </c>
      <c r="BE110" s="973" t="e">
        <f t="shared" si="123"/>
        <v>#REF!</v>
      </c>
      <c r="BF110" s="973" t="e">
        <f t="shared" si="123"/>
        <v>#REF!</v>
      </c>
      <c r="BG110" s="973" t="e">
        <f t="shared" si="123"/>
        <v>#REF!</v>
      </c>
      <c r="BH110" s="973" t="e">
        <f t="shared" si="123"/>
        <v>#REF!</v>
      </c>
      <c r="BI110" s="973" t="e">
        <f t="shared" si="123"/>
        <v>#REF!</v>
      </c>
      <c r="BJ110" s="973" t="e">
        <f t="shared" si="123"/>
        <v>#REF!</v>
      </c>
    </row>
    <row r="111" spans="1:62" x14ac:dyDescent="0.3">
      <c r="A111" s="969">
        <v>7</v>
      </c>
      <c r="B111" s="970" t="s">
        <v>9333</v>
      </c>
      <c r="C111" s="971">
        <f>VLOOKUP($B$103&amp;"."&amp;C$104&amp;"."&amp;$A111,EmissionRates!$A$1:$Y$8450,$D$103,FALSE)</f>
        <v>10.871220483679835</v>
      </c>
      <c r="D111" s="971">
        <f>VLOOKUP($B$103&amp;"."&amp;D$104&amp;"."&amp;$A111,EmissionRates!$A$1:$Y$8450,$D$103,FALSE)</f>
        <v>5.3155792819682821</v>
      </c>
      <c r="E111" s="971">
        <f>VLOOKUP($B$103&amp;"."&amp;E$104&amp;"."&amp;$A111,EmissionRates!$A$1:$Y$8450,$D$103,FALSE)</f>
        <v>2.0151230865388472</v>
      </c>
      <c r="F111" s="972">
        <f t="shared" si="114"/>
        <v>-8.555195238386426E-2</v>
      </c>
      <c r="G111" s="972">
        <f t="shared" si="114"/>
        <v>-9.2440519482769323E-2</v>
      </c>
      <c r="H111" s="994">
        <v>0</v>
      </c>
      <c r="I111" s="973">
        <f t="shared" si="115"/>
        <v>5.8128827502288454</v>
      </c>
      <c r="J111" s="973">
        <f t="shared" si="122"/>
        <v>5.3155792819682812</v>
      </c>
      <c r="K111" s="973">
        <f t="shared" si="122"/>
        <v>4.8242043717912875</v>
      </c>
      <c r="L111" s="973">
        <f t="shared" si="122"/>
        <v>4.3782524135718539</v>
      </c>
      <c r="M111" s="973">
        <f t="shared" si="122"/>
        <v>3.9735244860345831</v>
      </c>
      <c r="N111" s="973">
        <f t="shared" si="122"/>
        <v>3.6062098183680424</v>
      </c>
      <c r="O111" s="973">
        <f t="shared" si="122"/>
        <v>3.2728499093942376</v>
      </c>
      <c r="P111" s="973">
        <f t="shared" si="122"/>
        <v>2.9703059635806999</v>
      </c>
      <c r="Q111" s="973">
        <f t="shared" si="122"/>
        <v>2.6957293372845323</v>
      </c>
      <c r="R111" s="973">
        <f t="shared" si="122"/>
        <v>2.4465347169610085</v>
      </c>
      <c r="S111" s="973">
        <f t="shared" si="122"/>
        <v>2.220375776792503</v>
      </c>
      <c r="T111" s="973">
        <f t="shared" si="122"/>
        <v>2.0151230865388468</v>
      </c>
      <c r="U111" s="973">
        <f t="shared" si="122"/>
        <v>2.0151230865388468</v>
      </c>
      <c r="V111" s="973">
        <f t="shared" si="122"/>
        <v>2.0151230865388468</v>
      </c>
      <c r="W111" s="973">
        <f t="shared" si="122"/>
        <v>2.0151230865388468</v>
      </c>
      <c r="X111" s="973">
        <f t="shared" si="122"/>
        <v>2.0151230865388468</v>
      </c>
      <c r="Y111" s="973">
        <f t="shared" si="122"/>
        <v>2.0151230865388468</v>
      </c>
      <c r="Z111" s="973">
        <f t="shared" si="122"/>
        <v>2.0151230865388468</v>
      </c>
      <c r="AA111" s="973">
        <f t="shared" si="122"/>
        <v>2.0151230865388468</v>
      </c>
      <c r="AB111" s="973">
        <f t="shared" si="122"/>
        <v>2.0151230865388468</v>
      </c>
      <c r="AC111" s="973">
        <f t="shared" si="122"/>
        <v>2.0151230865388468</v>
      </c>
      <c r="AD111" s="973">
        <f t="shared" si="122"/>
        <v>2.0151230865388468</v>
      </c>
      <c r="AE111" s="973">
        <f t="shared" si="122"/>
        <v>2.0151230865388468</v>
      </c>
      <c r="AF111" s="973">
        <f t="shared" si="122"/>
        <v>2.0151230865388468</v>
      </c>
      <c r="AG111" s="973">
        <f t="shared" si="122"/>
        <v>2.0151230865388468</v>
      </c>
      <c r="AH111" s="973">
        <f t="shared" si="122"/>
        <v>2.0151230865388468</v>
      </c>
      <c r="AI111" s="973">
        <f t="shared" si="122"/>
        <v>2.0151230865388468</v>
      </c>
      <c r="AJ111" s="973">
        <f t="shared" si="122"/>
        <v>2.0151230865388468</v>
      </c>
      <c r="AK111" s="973">
        <f t="shared" si="122"/>
        <v>2.0151230865388468</v>
      </c>
      <c r="AL111" s="973">
        <f t="shared" si="122"/>
        <v>2.0151230865388468</v>
      </c>
      <c r="AM111" s="973">
        <f t="shared" si="122"/>
        <v>2.0151230865388468</v>
      </c>
      <c r="AN111" s="973">
        <f t="shared" si="122"/>
        <v>2.0151230865388468</v>
      </c>
      <c r="AO111" s="973">
        <f t="shared" si="122"/>
        <v>2.0151230865388468</v>
      </c>
      <c r="AP111" s="973" t="e">
        <f t="shared" ref="AP111:BJ111" si="124">AO111*(1+IF(AP$1&lt;=$D$8,$F111,IF(AP$1&lt;=$E$8,$G111,$H111)))</f>
        <v>#REF!</v>
      </c>
      <c r="AQ111" s="973" t="e">
        <f t="shared" si="124"/>
        <v>#REF!</v>
      </c>
      <c r="AR111" s="973" t="e">
        <f t="shared" si="124"/>
        <v>#REF!</v>
      </c>
      <c r="AS111" s="973" t="e">
        <f t="shared" si="124"/>
        <v>#REF!</v>
      </c>
      <c r="AT111" s="973" t="e">
        <f t="shared" si="124"/>
        <v>#REF!</v>
      </c>
      <c r="AU111" s="973" t="e">
        <f t="shared" si="124"/>
        <v>#REF!</v>
      </c>
      <c r="AV111" s="973" t="e">
        <f t="shared" si="124"/>
        <v>#REF!</v>
      </c>
      <c r="AW111" s="973" t="e">
        <f t="shared" si="124"/>
        <v>#REF!</v>
      </c>
      <c r="AX111" s="973" t="e">
        <f t="shared" si="124"/>
        <v>#REF!</v>
      </c>
      <c r="AY111" s="973" t="e">
        <f t="shared" si="124"/>
        <v>#REF!</v>
      </c>
      <c r="AZ111" s="973" t="e">
        <f t="shared" si="124"/>
        <v>#REF!</v>
      </c>
      <c r="BA111" s="973" t="e">
        <f t="shared" si="124"/>
        <v>#REF!</v>
      </c>
      <c r="BB111" s="973" t="e">
        <f t="shared" si="124"/>
        <v>#REF!</v>
      </c>
      <c r="BC111" s="973" t="e">
        <f t="shared" si="124"/>
        <v>#REF!</v>
      </c>
      <c r="BD111" s="973" t="e">
        <f t="shared" si="124"/>
        <v>#REF!</v>
      </c>
      <c r="BE111" s="973" t="e">
        <f t="shared" si="124"/>
        <v>#REF!</v>
      </c>
      <c r="BF111" s="973" t="e">
        <f t="shared" si="124"/>
        <v>#REF!</v>
      </c>
      <c r="BG111" s="973" t="e">
        <f t="shared" si="124"/>
        <v>#REF!</v>
      </c>
      <c r="BH111" s="973" t="e">
        <f t="shared" si="124"/>
        <v>#REF!</v>
      </c>
      <c r="BI111" s="973" t="e">
        <f t="shared" si="124"/>
        <v>#REF!</v>
      </c>
      <c r="BJ111" s="973" t="e">
        <f t="shared" si="124"/>
        <v>#REF!</v>
      </c>
    </row>
    <row r="112" spans="1:62" x14ac:dyDescent="0.3">
      <c r="A112" s="969">
        <v>8</v>
      </c>
      <c r="B112" s="970" t="s">
        <v>9334</v>
      </c>
      <c r="C112" s="971">
        <f>VLOOKUP($B$103&amp;"."&amp;C$104&amp;"."&amp;$A112,EmissionRates!$A$1:$Y$8450,$D$103,FALSE)</f>
        <v>9.4578159595039271</v>
      </c>
      <c r="D112" s="971">
        <f>VLOOKUP($B$103&amp;"."&amp;D$104&amp;"."&amp;$A112,EmissionRates!$A$1:$Y$8450,$D$103,FALSE)</f>
        <v>4.6064628838903419</v>
      </c>
      <c r="E112" s="971">
        <f>VLOOKUP($B$103&amp;"."&amp;E$104&amp;"."&amp;$A112,EmissionRates!$A$1:$Y$8450,$D$103,FALSE)</f>
        <v>1.7235736836349376</v>
      </c>
      <c r="F112" s="972">
        <f t="shared" si="114"/>
        <v>-8.5998118631479326E-2</v>
      </c>
      <c r="G112" s="972">
        <f t="shared" si="114"/>
        <v>-9.3628527687015906E-2</v>
      </c>
      <c r="H112" s="994">
        <v>0</v>
      </c>
      <c r="I112" s="973">
        <f t="shared" si="115"/>
        <v>5.0398833720048319</v>
      </c>
      <c r="J112" s="973">
        <f t="shared" si="122"/>
        <v>4.6064628838903401</v>
      </c>
      <c r="K112" s="973">
        <f t="shared" si="122"/>
        <v>4.1751665462268024</v>
      </c>
      <c r="L112" s="973">
        <f t="shared" si="122"/>
        <v>3.7842518496555035</v>
      </c>
      <c r="M112" s="973">
        <f t="shared" si="122"/>
        <v>3.4299379205753922</v>
      </c>
      <c r="N112" s="973">
        <f t="shared" si="122"/>
        <v>3.1087978830140535</v>
      </c>
      <c r="O112" s="973">
        <f t="shared" si="122"/>
        <v>2.8177257143509356</v>
      </c>
      <c r="P112" s="973">
        <f t="shared" si="122"/>
        <v>2.5539062042904122</v>
      </c>
      <c r="Q112" s="973">
        <f t="shared" si="122"/>
        <v>2.3147877265319656</v>
      </c>
      <c r="R112" s="973">
        <f t="shared" si="122"/>
        <v>2.0980575597888027</v>
      </c>
      <c r="S112" s="973">
        <f t="shared" si="122"/>
        <v>1.9016195194631638</v>
      </c>
      <c r="T112" s="973">
        <f t="shared" si="122"/>
        <v>1.7235736836349371</v>
      </c>
      <c r="U112" s="973">
        <f t="shared" si="122"/>
        <v>1.7235736836349371</v>
      </c>
      <c r="V112" s="973">
        <f t="shared" si="122"/>
        <v>1.7235736836349371</v>
      </c>
      <c r="W112" s="973">
        <f t="shared" si="122"/>
        <v>1.7235736836349371</v>
      </c>
      <c r="X112" s="973">
        <f t="shared" si="122"/>
        <v>1.7235736836349371</v>
      </c>
      <c r="Y112" s="973">
        <f t="shared" si="122"/>
        <v>1.7235736836349371</v>
      </c>
      <c r="Z112" s="973">
        <f t="shared" si="122"/>
        <v>1.7235736836349371</v>
      </c>
      <c r="AA112" s="973">
        <f t="shared" si="122"/>
        <v>1.7235736836349371</v>
      </c>
      <c r="AB112" s="973">
        <f t="shared" si="122"/>
        <v>1.7235736836349371</v>
      </c>
      <c r="AC112" s="973">
        <f t="shared" si="122"/>
        <v>1.7235736836349371</v>
      </c>
      <c r="AD112" s="973">
        <f t="shared" si="122"/>
        <v>1.7235736836349371</v>
      </c>
      <c r="AE112" s="973">
        <f t="shared" si="122"/>
        <v>1.7235736836349371</v>
      </c>
      <c r="AF112" s="973">
        <f t="shared" si="122"/>
        <v>1.7235736836349371</v>
      </c>
      <c r="AG112" s="973">
        <f t="shared" si="122"/>
        <v>1.7235736836349371</v>
      </c>
      <c r="AH112" s="973">
        <f t="shared" si="122"/>
        <v>1.7235736836349371</v>
      </c>
      <c r="AI112" s="973">
        <f t="shared" si="122"/>
        <v>1.7235736836349371</v>
      </c>
      <c r="AJ112" s="973">
        <f t="shared" si="122"/>
        <v>1.7235736836349371</v>
      </c>
      <c r="AK112" s="973">
        <f t="shared" si="122"/>
        <v>1.7235736836349371</v>
      </c>
      <c r="AL112" s="973">
        <f t="shared" si="122"/>
        <v>1.7235736836349371</v>
      </c>
      <c r="AM112" s="973">
        <f t="shared" si="122"/>
        <v>1.7235736836349371</v>
      </c>
      <c r="AN112" s="973">
        <f t="shared" si="122"/>
        <v>1.7235736836349371</v>
      </c>
      <c r="AO112" s="973">
        <f t="shared" si="122"/>
        <v>1.7235736836349371</v>
      </c>
      <c r="AP112" s="973" t="e">
        <f t="shared" ref="AP112:BJ112" si="125">AO112*(1+IF(AP$1&lt;=$D$8,$F112,IF(AP$1&lt;=$E$8,$G112,$H112)))</f>
        <v>#REF!</v>
      </c>
      <c r="AQ112" s="973" t="e">
        <f t="shared" si="125"/>
        <v>#REF!</v>
      </c>
      <c r="AR112" s="973" t="e">
        <f t="shared" si="125"/>
        <v>#REF!</v>
      </c>
      <c r="AS112" s="973" t="e">
        <f t="shared" si="125"/>
        <v>#REF!</v>
      </c>
      <c r="AT112" s="973" t="e">
        <f t="shared" si="125"/>
        <v>#REF!</v>
      </c>
      <c r="AU112" s="973" t="e">
        <f t="shared" si="125"/>
        <v>#REF!</v>
      </c>
      <c r="AV112" s="973" t="e">
        <f t="shared" si="125"/>
        <v>#REF!</v>
      </c>
      <c r="AW112" s="973" t="e">
        <f t="shared" si="125"/>
        <v>#REF!</v>
      </c>
      <c r="AX112" s="973" t="e">
        <f t="shared" si="125"/>
        <v>#REF!</v>
      </c>
      <c r="AY112" s="973" t="e">
        <f t="shared" si="125"/>
        <v>#REF!</v>
      </c>
      <c r="AZ112" s="973" t="e">
        <f t="shared" si="125"/>
        <v>#REF!</v>
      </c>
      <c r="BA112" s="973" t="e">
        <f t="shared" si="125"/>
        <v>#REF!</v>
      </c>
      <c r="BB112" s="973" t="e">
        <f t="shared" si="125"/>
        <v>#REF!</v>
      </c>
      <c r="BC112" s="973" t="e">
        <f t="shared" si="125"/>
        <v>#REF!</v>
      </c>
      <c r="BD112" s="973" t="e">
        <f t="shared" si="125"/>
        <v>#REF!</v>
      </c>
      <c r="BE112" s="973" t="e">
        <f t="shared" si="125"/>
        <v>#REF!</v>
      </c>
      <c r="BF112" s="973" t="e">
        <f t="shared" si="125"/>
        <v>#REF!</v>
      </c>
      <c r="BG112" s="973" t="e">
        <f t="shared" si="125"/>
        <v>#REF!</v>
      </c>
      <c r="BH112" s="973" t="e">
        <f t="shared" si="125"/>
        <v>#REF!</v>
      </c>
      <c r="BI112" s="973" t="e">
        <f t="shared" si="125"/>
        <v>#REF!</v>
      </c>
      <c r="BJ112" s="973" t="e">
        <f t="shared" si="125"/>
        <v>#REF!</v>
      </c>
    </row>
    <row r="113" spans="1:62" x14ac:dyDescent="0.3">
      <c r="A113" s="969">
        <v>9</v>
      </c>
      <c r="B113" s="970" t="s">
        <v>9335</v>
      </c>
      <c r="C113" s="971">
        <f>VLOOKUP($B$103&amp;"."&amp;C$104&amp;"."&amp;$A113,EmissionRates!$A$1:$Y$8450,$D$103,FALSE)</f>
        <v>9.1950862951028505</v>
      </c>
      <c r="D113" s="971">
        <f>VLOOKUP($B$103&amp;"."&amp;D$104&amp;"."&amp;$A113,EmissionRates!$A$1:$Y$8450,$D$103,FALSE)</f>
        <v>4.4520067346420529</v>
      </c>
      <c r="E113" s="971">
        <f>VLOOKUP($B$103&amp;"."&amp;E$104&amp;"."&amp;$A113,EmissionRates!$A$1:$Y$8450,$D$103,FALSE)</f>
        <v>1.6378321107813401</v>
      </c>
      <c r="F113" s="972">
        <f t="shared" si="114"/>
        <v>-8.6675725830678285E-2</v>
      </c>
      <c r="G113" s="972">
        <f t="shared" si="114"/>
        <v>-9.5160904613581843E-2</v>
      </c>
      <c r="H113" s="994">
        <v>0</v>
      </c>
      <c r="I113" s="973">
        <f t="shared" si="115"/>
        <v>4.8745082776773909</v>
      </c>
      <c r="J113" s="973">
        <f t="shared" si="122"/>
        <v>4.4520067346420538</v>
      </c>
      <c r="K113" s="973">
        <f t="shared" si="122"/>
        <v>4.0283497464277573</v>
      </c>
      <c r="L113" s="973">
        <f t="shared" si="122"/>
        <v>3.6450083404577991</v>
      </c>
      <c r="M113" s="973">
        <f t="shared" si="122"/>
        <v>3.2981460494557844</v>
      </c>
      <c r="N113" s="973">
        <f t="shared" si="122"/>
        <v>2.9842914878418605</v>
      </c>
      <c r="O113" s="973">
        <f t="shared" si="122"/>
        <v>2.7003036102282172</v>
      </c>
      <c r="P113" s="973">
        <f t="shared" si="122"/>
        <v>2.4433402759475791</v>
      </c>
      <c r="Q113" s="973">
        <f t="shared" si="122"/>
        <v>2.2108298050096087</v>
      </c>
      <c r="R113" s="973">
        <f t="shared" si="122"/>
        <v>2.0004452408182254</v>
      </c>
      <c r="S113" s="973">
        <f t="shared" si="122"/>
        <v>1.8100810620720285</v>
      </c>
      <c r="T113" s="973">
        <f t="shared" si="122"/>
        <v>1.6378321107813412</v>
      </c>
      <c r="U113" s="973">
        <f t="shared" si="122"/>
        <v>1.6378321107813412</v>
      </c>
      <c r="V113" s="973">
        <f t="shared" si="122"/>
        <v>1.6378321107813412</v>
      </c>
      <c r="W113" s="973">
        <f t="shared" si="122"/>
        <v>1.6378321107813412</v>
      </c>
      <c r="X113" s="973">
        <f t="shared" si="122"/>
        <v>1.6378321107813412</v>
      </c>
      <c r="Y113" s="973">
        <f t="shared" si="122"/>
        <v>1.6378321107813412</v>
      </c>
      <c r="Z113" s="973">
        <f t="shared" si="122"/>
        <v>1.6378321107813412</v>
      </c>
      <c r="AA113" s="973">
        <f t="shared" si="122"/>
        <v>1.6378321107813412</v>
      </c>
      <c r="AB113" s="973">
        <f t="shared" si="122"/>
        <v>1.6378321107813412</v>
      </c>
      <c r="AC113" s="973">
        <f t="shared" si="122"/>
        <v>1.6378321107813412</v>
      </c>
      <c r="AD113" s="973">
        <f t="shared" si="122"/>
        <v>1.6378321107813412</v>
      </c>
      <c r="AE113" s="973">
        <f t="shared" si="122"/>
        <v>1.6378321107813412</v>
      </c>
      <c r="AF113" s="973">
        <f t="shared" si="122"/>
        <v>1.6378321107813412</v>
      </c>
      <c r="AG113" s="973">
        <f t="shared" si="122"/>
        <v>1.6378321107813412</v>
      </c>
      <c r="AH113" s="973">
        <f t="shared" si="122"/>
        <v>1.6378321107813412</v>
      </c>
      <c r="AI113" s="973">
        <f t="shared" si="122"/>
        <v>1.6378321107813412</v>
      </c>
      <c r="AJ113" s="973">
        <f t="shared" si="122"/>
        <v>1.6378321107813412</v>
      </c>
      <c r="AK113" s="973">
        <f t="shared" si="122"/>
        <v>1.6378321107813412</v>
      </c>
      <c r="AL113" s="973">
        <f t="shared" si="122"/>
        <v>1.6378321107813412</v>
      </c>
      <c r="AM113" s="973">
        <f t="shared" si="122"/>
        <v>1.6378321107813412</v>
      </c>
      <c r="AN113" s="973">
        <f t="shared" si="122"/>
        <v>1.6378321107813412</v>
      </c>
      <c r="AO113" s="973">
        <f t="shared" si="122"/>
        <v>1.6378321107813412</v>
      </c>
      <c r="AP113" s="973" t="e">
        <f t="shared" ref="AP113:BJ113" si="126">AO113*(1+IF(AP$1&lt;=$D$8,$F113,IF(AP$1&lt;=$E$8,$G113,$H113)))</f>
        <v>#REF!</v>
      </c>
      <c r="AQ113" s="973" t="e">
        <f t="shared" si="126"/>
        <v>#REF!</v>
      </c>
      <c r="AR113" s="973" t="e">
        <f t="shared" si="126"/>
        <v>#REF!</v>
      </c>
      <c r="AS113" s="973" t="e">
        <f t="shared" si="126"/>
        <v>#REF!</v>
      </c>
      <c r="AT113" s="973" t="e">
        <f t="shared" si="126"/>
        <v>#REF!</v>
      </c>
      <c r="AU113" s="973" t="e">
        <f t="shared" si="126"/>
        <v>#REF!</v>
      </c>
      <c r="AV113" s="973" t="e">
        <f t="shared" si="126"/>
        <v>#REF!</v>
      </c>
      <c r="AW113" s="973" t="e">
        <f t="shared" si="126"/>
        <v>#REF!</v>
      </c>
      <c r="AX113" s="973" t="e">
        <f t="shared" si="126"/>
        <v>#REF!</v>
      </c>
      <c r="AY113" s="973" t="e">
        <f t="shared" si="126"/>
        <v>#REF!</v>
      </c>
      <c r="AZ113" s="973" t="e">
        <f t="shared" si="126"/>
        <v>#REF!</v>
      </c>
      <c r="BA113" s="973" t="e">
        <f t="shared" si="126"/>
        <v>#REF!</v>
      </c>
      <c r="BB113" s="973" t="e">
        <f t="shared" si="126"/>
        <v>#REF!</v>
      </c>
      <c r="BC113" s="973" t="e">
        <f t="shared" si="126"/>
        <v>#REF!</v>
      </c>
      <c r="BD113" s="973" t="e">
        <f t="shared" si="126"/>
        <v>#REF!</v>
      </c>
      <c r="BE113" s="973" t="e">
        <f t="shared" si="126"/>
        <v>#REF!</v>
      </c>
      <c r="BF113" s="973" t="e">
        <f t="shared" si="126"/>
        <v>#REF!</v>
      </c>
      <c r="BG113" s="973" t="e">
        <f t="shared" si="126"/>
        <v>#REF!</v>
      </c>
      <c r="BH113" s="973" t="e">
        <f t="shared" si="126"/>
        <v>#REF!</v>
      </c>
      <c r="BI113" s="973" t="e">
        <f t="shared" si="126"/>
        <v>#REF!</v>
      </c>
      <c r="BJ113" s="973" t="e">
        <f t="shared" si="126"/>
        <v>#REF!</v>
      </c>
    </row>
    <row r="114" spans="1:62" x14ac:dyDescent="0.3">
      <c r="A114" s="969">
        <v>10</v>
      </c>
      <c r="B114" s="970" t="s">
        <v>9336</v>
      </c>
      <c r="C114" s="971">
        <f>VLOOKUP($B$103&amp;"."&amp;C$104&amp;"."&amp;$A114,EmissionRates!$A$1:$Y$8450,$D$103,FALSE)</f>
        <v>8.9907432634596844</v>
      </c>
      <c r="D114" s="971">
        <f>VLOOKUP($B$103&amp;"."&amp;D$104&amp;"."&amp;$A114,EmissionRates!$A$1:$Y$8450,$D$103,FALSE)</f>
        <v>4.3318730283948099</v>
      </c>
      <c r="E114" s="971">
        <f>VLOOKUP($B$103&amp;"."&amp;E$104&amp;"."&amp;$A114,EmissionRates!$A$1:$Y$8450,$D$103,FALSE)</f>
        <v>1.5711420465918251</v>
      </c>
      <c r="F114" s="972">
        <f t="shared" si="114"/>
        <v>-8.7232821385405113E-2</v>
      </c>
      <c r="G114" s="972">
        <f t="shared" si="114"/>
        <v>-9.6446290381137945E-2</v>
      </c>
      <c r="H114" s="994">
        <v>0</v>
      </c>
      <c r="I114" s="973">
        <f t="shared" si="115"/>
        <v>4.7458685302091572</v>
      </c>
      <c r="J114" s="973">
        <f t="shared" si="122"/>
        <v>4.3318730283948064</v>
      </c>
      <c r="K114" s="973">
        <f t="shared" si="122"/>
        <v>3.9140799444040213</v>
      </c>
      <c r="L114" s="973">
        <f t="shared" si="122"/>
        <v>3.5365814535110429</v>
      </c>
      <c r="M114" s="973">
        <f t="shared" si="122"/>
        <v>3.1954912916891698</v>
      </c>
      <c r="N114" s="973">
        <f t="shared" si="122"/>
        <v>2.8872980106605186</v>
      </c>
      <c r="O114" s="973">
        <f t="shared" si="122"/>
        <v>2.6088288283074723</v>
      </c>
      <c r="P114" s="973">
        <f t="shared" si="122"/>
        <v>2.3572169655778459</v>
      </c>
      <c r="Q114" s="973">
        <f t="shared" si="122"/>
        <v>2.1298721336243802</v>
      </c>
      <c r="R114" s="973">
        <f t="shared" si="122"/>
        <v>1.9244538673501494</v>
      </c>
      <c r="S114" s="973">
        <f t="shared" si="122"/>
        <v>1.7388474308345929</v>
      </c>
      <c r="T114" s="973">
        <f t="shared" si="122"/>
        <v>1.571142046591824</v>
      </c>
      <c r="U114" s="973">
        <f t="shared" si="122"/>
        <v>1.571142046591824</v>
      </c>
      <c r="V114" s="973">
        <f t="shared" si="122"/>
        <v>1.571142046591824</v>
      </c>
      <c r="W114" s="973">
        <f t="shared" si="122"/>
        <v>1.571142046591824</v>
      </c>
      <c r="X114" s="973">
        <f t="shared" si="122"/>
        <v>1.571142046591824</v>
      </c>
      <c r="Y114" s="973">
        <f t="shared" si="122"/>
        <v>1.571142046591824</v>
      </c>
      <c r="Z114" s="973">
        <f t="shared" si="122"/>
        <v>1.571142046591824</v>
      </c>
      <c r="AA114" s="973">
        <f t="shared" si="122"/>
        <v>1.571142046591824</v>
      </c>
      <c r="AB114" s="973">
        <f t="shared" si="122"/>
        <v>1.571142046591824</v>
      </c>
      <c r="AC114" s="973">
        <f t="shared" si="122"/>
        <v>1.571142046591824</v>
      </c>
      <c r="AD114" s="973">
        <f t="shared" si="122"/>
        <v>1.571142046591824</v>
      </c>
      <c r="AE114" s="973">
        <f t="shared" si="122"/>
        <v>1.571142046591824</v>
      </c>
      <c r="AF114" s="973">
        <f t="shared" si="122"/>
        <v>1.571142046591824</v>
      </c>
      <c r="AG114" s="973">
        <f t="shared" si="122"/>
        <v>1.571142046591824</v>
      </c>
      <c r="AH114" s="973">
        <f t="shared" si="122"/>
        <v>1.571142046591824</v>
      </c>
      <c r="AI114" s="973">
        <f t="shared" si="122"/>
        <v>1.571142046591824</v>
      </c>
      <c r="AJ114" s="973">
        <f t="shared" si="122"/>
        <v>1.571142046591824</v>
      </c>
      <c r="AK114" s="973">
        <f t="shared" si="122"/>
        <v>1.571142046591824</v>
      </c>
      <c r="AL114" s="973">
        <f t="shared" si="122"/>
        <v>1.571142046591824</v>
      </c>
      <c r="AM114" s="973">
        <f t="shared" si="122"/>
        <v>1.571142046591824</v>
      </c>
      <c r="AN114" s="973">
        <f t="shared" si="122"/>
        <v>1.571142046591824</v>
      </c>
      <c r="AO114" s="973">
        <f t="shared" si="122"/>
        <v>1.571142046591824</v>
      </c>
      <c r="AP114" s="973" t="e">
        <f t="shared" ref="AP114:BJ114" si="127">AO114*(1+IF(AP$1&lt;=$D$8,$F114,IF(AP$1&lt;=$E$8,$G114,$H114)))</f>
        <v>#REF!</v>
      </c>
      <c r="AQ114" s="973" t="e">
        <f t="shared" si="127"/>
        <v>#REF!</v>
      </c>
      <c r="AR114" s="973" t="e">
        <f t="shared" si="127"/>
        <v>#REF!</v>
      </c>
      <c r="AS114" s="973" t="e">
        <f t="shared" si="127"/>
        <v>#REF!</v>
      </c>
      <c r="AT114" s="973" t="e">
        <f t="shared" si="127"/>
        <v>#REF!</v>
      </c>
      <c r="AU114" s="973" t="e">
        <f t="shared" si="127"/>
        <v>#REF!</v>
      </c>
      <c r="AV114" s="973" t="e">
        <f t="shared" si="127"/>
        <v>#REF!</v>
      </c>
      <c r="AW114" s="973" t="e">
        <f t="shared" si="127"/>
        <v>#REF!</v>
      </c>
      <c r="AX114" s="973" t="e">
        <f t="shared" si="127"/>
        <v>#REF!</v>
      </c>
      <c r="AY114" s="973" t="e">
        <f t="shared" si="127"/>
        <v>#REF!</v>
      </c>
      <c r="AZ114" s="973" t="e">
        <f t="shared" si="127"/>
        <v>#REF!</v>
      </c>
      <c r="BA114" s="973" t="e">
        <f t="shared" si="127"/>
        <v>#REF!</v>
      </c>
      <c r="BB114" s="973" t="e">
        <f t="shared" si="127"/>
        <v>#REF!</v>
      </c>
      <c r="BC114" s="973" t="e">
        <f t="shared" si="127"/>
        <v>#REF!</v>
      </c>
      <c r="BD114" s="973" t="e">
        <f t="shared" si="127"/>
        <v>#REF!</v>
      </c>
      <c r="BE114" s="973" t="e">
        <f t="shared" si="127"/>
        <v>#REF!</v>
      </c>
      <c r="BF114" s="973" t="e">
        <f t="shared" si="127"/>
        <v>#REF!</v>
      </c>
      <c r="BG114" s="973" t="e">
        <f t="shared" si="127"/>
        <v>#REF!</v>
      </c>
      <c r="BH114" s="973" t="e">
        <f t="shared" si="127"/>
        <v>#REF!</v>
      </c>
      <c r="BI114" s="973" t="e">
        <f t="shared" si="127"/>
        <v>#REF!</v>
      </c>
      <c r="BJ114" s="973" t="e">
        <f t="shared" si="127"/>
        <v>#REF!</v>
      </c>
    </row>
    <row r="115" spans="1:62" x14ac:dyDescent="0.3">
      <c r="A115" s="969">
        <v>11</v>
      </c>
      <c r="B115" s="970" t="s">
        <v>9337</v>
      </c>
      <c r="C115" s="971">
        <f>VLOOKUP($B$103&amp;"."&amp;C$104&amp;"."&amp;$A115,EmissionRates!$A$1:$Y$8450,$D$103,FALSE)</f>
        <v>8.7367319644254113</v>
      </c>
      <c r="D115" s="971">
        <f>VLOOKUP($B$103&amp;"."&amp;D$104&amp;"."&amp;$A115,EmissionRates!$A$1:$Y$8450,$D$103,FALSE)</f>
        <v>4.1844833232341072</v>
      </c>
      <c r="E115" s="971">
        <f>VLOOKUP($B$103&amp;"."&amp;E$104&amp;"."&amp;$A115,EmissionRates!$A$1:$Y$8450,$D$103,FALSE)</f>
        <v>1.489425304334715</v>
      </c>
      <c r="F115" s="972">
        <f t="shared" si="114"/>
        <v>-8.7912290367169299E-2</v>
      </c>
      <c r="G115" s="972">
        <f t="shared" si="114"/>
        <v>-9.8142983100873882E-2</v>
      </c>
      <c r="H115" s="994">
        <v>0</v>
      </c>
      <c r="I115" s="973">
        <f t="shared" si="115"/>
        <v>4.5878080353901591</v>
      </c>
      <c r="J115" s="973">
        <f t="shared" ref="J115:AO119" si="128">I115*(1+IF(J$1&lt;=$D$8,$F115,IF(J$1&lt;=$E$8,$G115,$H115)))</f>
        <v>4.1844833232341072</v>
      </c>
      <c r="K115" s="973">
        <f t="shared" si="128"/>
        <v>3.7738056471560535</v>
      </c>
      <c r="L115" s="973">
        <f t="shared" si="128"/>
        <v>3.4034331033012344</v>
      </c>
      <c r="M115" s="973">
        <f t="shared" si="128"/>
        <v>3.0694100257589865</v>
      </c>
      <c r="N115" s="973">
        <f t="shared" si="128"/>
        <v>2.7681689694712692</v>
      </c>
      <c r="O115" s="973">
        <f t="shared" si="128"/>
        <v>2.4964926090800872</v>
      </c>
      <c r="P115" s="973">
        <f t="shared" si="128"/>
        <v>2.2514793771356838</v>
      </c>
      <c r="Q115" s="973">
        <f t="shared" si="128"/>
        <v>2.0305124746734902</v>
      </c>
      <c r="R115" s="973">
        <f t="shared" si="128"/>
        <v>1.8312319231854963</v>
      </c>
      <c r="S115" s="973">
        <f t="shared" si="128"/>
        <v>1.6515093594945214</v>
      </c>
      <c r="T115" s="973">
        <f t="shared" si="128"/>
        <v>1.4894253043347154</v>
      </c>
      <c r="U115" s="973">
        <f t="shared" si="128"/>
        <v>1.4894253043347154</v>
      </c>
      <c r="V115" s="973">
        <f t="shared" si="128"/>
        <v>1.4894253043347154</v>
      </c>
      <c r="W115" s="973">
        <f t="shared" si="128"/>
        <v>1.4894253043347154</v>
      </c>
      <c r="X115" s="973">
        <f t="shared" si="128"/>
        <v>1.4894253043347154</v>
      </c>
      <c r="Y115" s="973">
        <f t="shared" si="128"/>
        <v>1.4894253043347154</v>
      </c>
      <c r="Z115" s="973">
        <f t="shared" si="128"/>
        <v>1.4894253043347154</v>
      </c>
      <c r="AA115" s="973">
        <f t="shared" si="128"/>
        <v>1.4894253043347154</v>
      </c>
      <c r="AB115" s="973">
        <f t="shared" si="128"/>
        <v>1.4894253043347154</v>
      </c>
      <c r="AC115" s="973">
        <f t="shared" si="128"/>
        <v>1.4894253043347154</v>
      </c>
      <c r="AD115" s="973">
        <f t="shared" si="128"/>
        <v>1.4894253043347154</v>
      </c>
      <c r="AE115" s="973">
        <f t="shared" si="128"/>
        <v>1.4894253043347154</v>
      </c>
      <c r="AF115" s="973">
        <f t="shared" si="128"/>
        <v>1.4894253043347154</v>
      </c>
      <c r="AG115" s="973">
        <f t="shared" si="128"/>
        <v>1.4894253043347154</v>
      </c>
      <c r="AH115" s="973">
        <f t="shared" si="128"/>
        <v>1.4894253043347154</v>
      </c>
      <c r="AI115" s="973">
        <f t="shared" si="128"/>
        <v>1.4894253043347154</v>
      </c>
      <c r="AJ115" s="973">
        <f t="shared" si="128"/>
        <v>1.4894253043347154</v>
      </c>
      <c r="AK115" s="973">
        <f t="shared" si="128"/>
        <v>1.4894253043347154</v>
      </c>
      <c r="AL115" s="973">
        <f t="shared" si="128"/>
        <v>1.4894253043347154</v>
      </c>
      <c r="AM115" s="973">
        <f t="shared" si="128"/>
        <v>1.4894253043347154</v>
      </c>
      <c r="AN115" s="973">
        <f t="shared" si="128"/>
        <v>1.4894253043347154</v>
      </c>
      <c r="AO115" s="973">
        <f t="shared" si="128"/>
        <v>1.4894253043347154</v>
      </c>
      <c r="AP115" s="973" t="e">
        <f t="shared" ref="AP115:BJ115" si="129">AO115*(1+IF(AP$1&lt;=$D$8,$F115,IF(AP$1&lt;=$E$8,$G115,$H115)))</f>
        <v>#REF!</v>
      </c>
      <c r="AQ115" s="973" t="e">
        <f t="shared" si="129"/>
        <v>#REF!</v>
      </c>
      <c r="AR115" s="973" t="e">
        <f t="shared" si="129"/>
        <v>#REF!</v>
      </c>
      <c r="AS115" s="973" t="e">
        <f t="shared" si="129"/>
        <v>#REF!</v>
      </c>
      <c r="AT115" s="973" t="e">
        <f t="shared" si="129"/>
        <v>#REF!</v>
      </c>
      <c r="AU115" s="973" t="e">
        <f t="shared" si="129"/>
        <v>#REF!</v>
      </c>
      <c r="AV115" s="973" t="e">
        <f t="shared" si="129"/>
        <v>#REF!</v>
      </c>
      <c r="AW115" s="973" t="e">
        <f t="shared" si="129"/>
        <v>#REF!</v>
      </c>
      <c r="AX115" s="973" t="e">
        <f t="shared" si="129"/>
        <v>#REF!</v>
      </c>
      <c r="AY115" s="973" t="e">
        <f t="shared" si="129"/>
        <v>#REF!</v>
      </c>
      <c r="AZ115" s="973" t="e">
        <f t="shared" si="129"/>
        <v>#REF!</v>
      </c>
      <c r="BA115" s="973" t="e">
        <f t="shared" si="129"/>
        <v>#REF!</v>
      </c>
      <c r="BB115" s="973" t="e">
        <f t="shared" si="129"/>
        <v>#REF!</v>
      </c>
      <c r="BC115" s="973" t="e">
        <f t="shared" si="129"/>
        <v>#REF!</v>
      </c>
      <c r="BD115" s="973" t="e">
        <f t="shared" si="129"/>
        <v>#REF!</v>
      </c>
      <c r="BE115" s="973" t="e">
        <f t="shared" si="129"/>
        <v>#REF!</v>
      </c>
      <c r="BF115" s="973" t="e">
        <f t="shared" si="129"/>
        <v>#REF!</v>
      </c>
      <c r="BG115" s="973" t="e">
        <f t="shared" si="129"/>
        <v>#REF!</v>
      </c>
      <c r="BH115" s="973" t="e">
        <f t="shared" si="129"/>
        <v>#REF!</v>
      </c>
      <c r="BI115" s="973" t="e">
        <f t="shared" si="129"/>
        <v>#REF!</v>
      </c>
      <c r="BJ115" s="973" t="e">
        <f t="shared" si="129"/>
        <v>#REF!</v>
      </c>
    </row>
    <row r="116" spans="1:62" x14ac:dyDescent="0.3">
      <c r="A116" s="969">
        <v>12</v>
      </c>
      <c r="B116" s="970" t="s">
        <v>9338</v>
      </c>
      <c r="C116" s="971">
        <f>VLOOKUP($B$103&amp;"."&amp;C$104&amp;"."&amp;$A116,EmissionRates!$A$1:$Y$8450,$D$103,FALSE)</f>
        <v>8.4747372544637347</v>
      </c>
      <c r="D116" s="971">
        <f>VLOOKUP($B$103&amp;"."&amp;D$104&amp;"."&amp;$A116,EmissionRates!$A$1:$Y$8450,$D$103,FALSE)</f>
        <v>4.0392672075746878</v>
      </c>
      <c r="E116" s="971">
        <f>VLOOKUP($B$103&amp;"."&amp;E$104&amp;"."&amp;$A116,EmissionRates!$A$1:$Y$8450,$D$103,FALSE)</f>
        <v>1.4167892982754875</v>
      </c>
      <c r="F116" s="972">
        <f t="shared" si="114"/>
        <v>-8.846774146676728E-2</v>
      </c>
      <c r="G116" s="972">
        <f t="shared" si="114"/>
        <v>-9.9465680713422211E-2</v>
      </c>
      <c r="H116" s="994">
        <v>0</v>
      </c>
      <c r="I116" s="973">
        <f t="shared" si="115"/>
        <v>4.4312937581324485</v>
      </c>
      <c r="J116" s="973">
        <f t="shared" si="128"/>
        <v>4.0392672075746878</v>
      </c>
      <c r="K116" s="973">
        <f t="shared" si="128"/>
        <v>3.6374987451898675</v>
      </c>
      <c r="L116" s="973">
        <f t="shared" si="128"/>
        <v>3.2756924564053382</v>
      </c>
      <c r="M116" s="973">
        <f t="shared" si="128"/>
        <v>2.9498734764211592</v>
      </c>
      <c r="N116" s="973">
        <f t="shared" si="128"/>
        <v>2.6564623030704593</v>
      </c>
      <c r="O116" s="973">
        <f t="shared" si="128"/>
        <v>2.3922354718060106</v>
      </c>
      <c r="P116" s="973">
        <f t="shared" si="128"/>
        <v>2.154290142176031</v>
      </c>
      <c r="Q116" s="973">
        <f t="shared" si="128"/>
        <v>1.940012206730277</v>
      </c>
      <c r="R116" s="973">
        <f t="shared" si="128"/>
        <v>1.7470475719955016</v>
      </c>
      <c r="S116" s="973">
        <f t="shared" si="128"/>
        <v>1.5732762960082376</v>
      </c>
      <c r="T116" s="973">
        <f t="shared" si="128"/>
        <v>1.4167892982754866</v>
      </c>
      <c r="U116" s="973">
        <f t="shared" si="128"/>
        <v>1.4167892982754866</v>
      </c>
      <c r="V116" s="973">
        <f t="shared" si="128"/>
        <v>1.4167892982754866</v>
      </c>
      <c r="W116" s="973">
        <f t="shared" si="128"/>
        <v>1.4167892982754866</v>
      </c>
      <c r="X116" s="973">
        <f t="shared" si="128"/>
        <v>1.4167892982754866</v>
      </c>
      <c r="Y116" s="973">
        <f t="shared" si="128"/>
        <v>1.4167892982754866</v>
      </c>
      <c r="Z116" s="973">
        <f t="shared" si="128"/>
        <v>1.4167892982754866</v>
      </c>
      <c r="AA116" s="973">
        <f t="shared" si="128"/>
        <v>1.4167892982754866</v>
      </c>
      <c r="AB116" s="973">
        <f t="shared" si="128"/>
        <v>1.4167892982754866</v>
      </c>
      <c r="AC116" s="973">
        <f t="shared" si="128"/>
        <v>1.4167892982754866</v>
      </c>
      <c r="AD116" s="973">
        <f t="shared" si="128"/>
        <v>1.4167892982754866</v>
      </c>
      <c r="AE116" s="973">
        <f t="shared" si="128"/>
        <v>1.4167892982754866</v>
      </c>
      <c r="AF116" s="973">
        <f t="shared" si="128"/>
        <v>1.4167892982754866</v>
      </c>
      <c r="AG116" s="973">
        <f t="shared" si="128"/>
        <v>1.4167892982754866</v>
      </c>
      <c r="AH116" s="973">
        <f t="shared" si="128"/>
        <v>1.4167892982754866</v>
      </c>
      <c r="AI116" s="973">
        <f t="shared" si="128"/>
        <v>1.4167892982754866</v>
      </c>
      <c r="AJ116" s="973">
        <f t="shared" si="128"/>
        <v>1.4167892982754866</v>
      </c>
      <c r="AK116" s="973">
        <f t="shared" si="128"/>
        <v>1.4167892982754866</v>
      </c>
      <c r="AL116" s="973">
        <f t="shared" si="128"/>
        <v>1.4167892982754866</v>
      </c>
      <c r="AM116" s="973">
        <f t="shared" si="128"/>
        <v>1.4167892982754866</v>
      </c>
      <c r="AN116" s="973">
        <f t="shared" si="128"/>
        <v>1.4167892982754866</v>
      </c>
      <c r="AO116" s="973">
        <f t="shared" si="128"/>
        <v>1.4167892982754866</v>
      </c>
      <c r="AP116" s="973" t="e">
        <f t="shared" ref="AP116:BJ116" si="130">AO116*(1+IF(AP$1&lt;=$D$8,$F116,IF(AP$1&lt;=$E$8,$G116,$H116)))</f>
        <v>#REF!</v>
      </c>
      <c r="AQ116" s="973" t="e">
        <f t="shared" si="130"/>
        <v>#REF!</v>
      </c>
      <c r="AR116" s="973" t="e">
        <f t="shared" si="130"/>
        <v>#REF!</v>
      </c>
      <c r="AS116" s="973" t="e">
        <f t="shared" si="130"/>
        <v>#REF!</v>
      </c>
      <c r="AT116" s="973" t="e">
        <f t="shared" si="130"/>
        <v>#REF!</v>
      </c>
      <c r="AU116" s="973" t="e">
        <f t="shared" si="130"/>
        <v>#REF!</v>
      </c>
      <c r="AV116" s="973" t="e">
        <f t="shared" si="130"/>
        <v>#REF!</v>
      </c>
      <c r="AW116" s="973" t="e">
        <f t="shared" si="130"/>
        <v>#REF!</v>
      </c>
      <c r="AX116" s="973" t="e">
        <f t="shared" si="130"/>
        <v>#REF!</v>
      </c>
      <c r="AY116" s="973" t="e">
        <f t="shared" si="130"/>
        <v>#REF!</v>
      </c>
      <c r="AZ116" s="973" t="e">
        <f t="shared" si="130"/>
        <v>#REF!</v>
      </c>
      <c r="BA116" s="973" t="e">
        <f t="shared" si="130"/>
        <v>#REF!</v>
      </c>
      <c r="BB116" s="973" t="e">
        <f t="shared" si="130"/>
        <v>#REF!</v>
      </c>
      <c r="BC116" s="973" t="e">
        <f t="shared" si="130"/>
        <v>#REF!</v>
      </c>
      <c r="BD116" s="973" t="e">
        <f t="shared" si="130"/>
        <v>#REF!</v>
      </c>
      <c r="BE116" s="973" t="e">
        <f t="shared" si="130"/>
        <v>#REF!</v>
      </c>
      <c r="BF116" s="973" t="e">
        <f t="shared" si="130"/>
        <v>#REF!</v>
      </c>
      <c r="BG116" s="973" t="e">
        <f t="shared" si="130"/>
        <v>#REF!</v>
      </c>
      <c r="BH116" s="973" t="e">
        <f t="shared" si="130"/>
        <v>#REF!</v>
      </c>
      <c r="BI116" s="973" t="e">
        <f t="shared" si="130"/>
        <v>#REF!</v>
      </c>
      <c r="BJ116" s="973" t="e">
        <f t="shared" si="130"/>
        <v>#REF!</v>
      </c>
    </row>
    <row r="117" spans="1:62" x14ac:dyDescent="0.3">
      <c r="A117" s="969">
        <v>13</v>
      </c>
      <c r="B117" s="970" t="s">
        <v>9339</v>
      </c>
      <c r="C117" s="971">
        <f>VLOOKUP($B$103&amp;"."&amp;C$104&amp;"."&amp;$A117,EmissionRates!$A$1:$Y$8450,$D$103,FALSE)</f>
        <v>8.3747248805545151</v>
      </c>
      <c r="D117" s="971">
        <f>VLOOKUP($B$103&amp;"."&amp;D$104&amp;"."&amp;$A117,EmissionRates!$A$1:$Y$8450,$D$103,FALSE)</f>
        <v>4.0022538623124948</v>
      </c>
      <c r="E117" s="971">
        <f>VLOOKUP($B$103&amp;"."&amp;E$104&amp;"."&amp;$A117,EmissionRates!$A$1:$Y$8450,$D$103,FALSE)</f>
        <v>1.4269756162576952</v>
      </c>
      <c r="F117" s="972">
        <f t="shared" si="114"/>
        <v>-8.8163945513345943E-2</v>
      </c>
      <c r="G117" s="972">
        <f t="shared" si="114"/>
        <v>-9.7990333023229126E-2</v>
      </c>
      <c r="H117" s="994">
        <v>0</v>
      </c>
      <c r="I117" s="973">
        <f t="shared" si="115"/>
        <v>4.3892252808161718</v>
      </c>
      <c r="J117" s="973">
        <f t="shared" si="128"/>
        <v>4.0022538623124939</v>
      </c>
      <c r="K117" s="973">
        <f t="shared" si="128"/>
        <v>3.6100716735009875</v>
      </c>
      <c r="L117" s="973">
        <f t="shared" si="128"/>
        <v>3.2563195479768998</v>
      </c>
      <c r="M117" s="973">
        <f t="shared" si="128"/>
        <v>2.9372317110405923</v>
      </c>
      <c r="N117" s="973">
        <f t="shared" si="128"/>
        <v>2.6494113975093354</v>
      </c>
      <c r="O117" s="973">
        <f t="shared" si="128"/>
        <v>2.3897946923518569</v>
      </c>
      <c r="P117" s="973">
        <f t="shared" si="128"/>
        <v>2.1556179145911529</v>
      </c>
      <c r="Q117" s="973">
        <f t="shared" si="128"/>
        <v>1.9443881972695272</v>
      </c>
      <c r="R117" s="973">
        <f t="shared" si="128"/>
        <v>1.75385695029265</v>
      </c>
      <c r="S117" s="973">
        <f t="shared" si="128"/>
        <v>1.5819959236583683</v>
      </c>
      <c r="T117" s="973">
        <f t="shared" si="128"/>
        <v>1.4269756162576939</v>
      </c>
      <c r="U117" s="973">
        <f t="shared" si="128"/>
        <v>1.4269756162576939</v>
      </c>
      <c r="V117" s="973">
        <f t="shared" si="128"/>
        <v>1.4269756162576939</v>
      </c>
      <c r="W117" s="973">
        <f t="shared" si="128"/>
        <v>1.4269756162576939</v>
      </c>
      <c r="X117" s="973">
        <f t="shared" si="128"/>
        <v>1.4269756162576939</v>
      </c>
      <c r="Y117" s="973">
        <f t="shared" si="128"/>
        <v>1.4269756162576939</v>
      </c>
      <c r="Z117" s="973">
        <f t="shared" si="128"/>
        <v>1.4269756162576939</v>
      </c>
      <c r="AA117" s="973">
        <f t="shared" si="128"/>
        <v>1.4269756162576939</v>
      </c>
      <c r="AB117" s="973">
        <f t="shared" si="128"/>
        <v>1.4269756162576939</v>
      </c>
      <c r="AC117" s="973">
        <f t="shared" si="128"/>
        <v>1.4269756162576939</v>
      </c>
      <c r="AD117" s="973">
        <f t="shared" si="128"/>
        <v>1.4269756162576939</v>
      </c>
      <c r="AE117" s="973">
        <f t="shared" si="128"/>
        <v>1.4269756162576939</v>
      </c>
      <c r="AF117" s="973">
        <f t="shared" si="128"/>
        <v>1.4269756162576939</v>
      </c>
      <c r="AG117" s="973">
        <f t="shared" si="128"/>
        <v>1.4269756162576939</v>
      </c>
      <c r="AH117" s="973">
        <f t="shared" si="128"/>
        <v>1.4269756162576939</v>
      </c>
      <c r="AI117" s="973">
        <f t="shared" si="128"/>
        <v>1.4269756162576939</v>
      </c>
      <c r="AJ117" s="973">
        <f t="shared" si="128"/>
        <v>1.4269756162576939</v>
      </c>
      <c r="AK117" s="973">
        <f t="shared" si="128"/>
        <v>1.4269756162576939</v>
      </c>
      <c r="AL117" s="973">
        <f t="shared" si="128"/>
        <v>1.4269756162576939</v>
      </c>
      <c r="AM117" s="973">
        <f t="shared" si="128"/>
        <v>1.4269756162576939</v>
      </c>
      <c r="AN117" s="973">
        <f t="shared" si="128"/>
        <v>1.4269756162576939</v>
      </c>
      <c r="AO117" s="973">
        <f t="shared" si="128"/>
        <v>1.4269756162576939</v>
      </c>
      <c r="AP117" s="973" t="e">
        <f t="shared" ref="AP117:BJ117" si="131">AO117*(1+IF(AP$1&lt;=$D$8,$F117,IF(AP$1&lt;=$E$8,$G117,$H117)))</f>
        <v>#REF!</v>
      </c>
      <c r="AQ117" s="973" t="e">
        <f t="shared" si="131"/>
        <v>#REF!</v>
      </c>
      <c r="AR117" s="973" t="e">
        <f t="shared" si="131"/>
        <v>#REF!</v>
      </c>
      <c r="AS117" s="973" t="e">
        <f t="shared" si="131"/>
        <v>#REF!</v>
      </c>
      <c r="AT117" s="973" t="e">
        <f t="shared" si="131"/>
        <v>#REF!</v>
      </c>
      <c r="AU117" s="973" t="e">
        <f t="shared" si="131"/>
        <v>#REF!</v>
      </c>
      <c r="AV117" s="973" t="e">
        <f t="shared" si="131"/>
        <v>#REF!</v>
      </c>
      <c r="AW117" s="973" t="e">
        <f t="shared" si="131"/>
        <v>#REF!</v>
      </c>
      <c r="AX117" s="973" t="e">
        <f t="shared" si="131"/>
        <v>#REF!</v>
      </c>
      <c r="AY117" s="973" t="e">
        <f t="shared" si="131"/>
        <v>#REF!</v>
      </c>
      <c r="AZ117" s="973" t="e">
        <f t="shared" si="131"/>
        <v>#REF!</v>
      </c>
      <c r="BA117" s="973" t="e">
        <f t="shared" si="131"/>
        <v>#REF!</v>
      </c>
      <c r="BB117" s="973" t="e">
        <f t="shared" si="131"/>
        <v>#REF!</v>
      </c>
      <c r="BC117" s="973" t="e">
        <f t="shared" si="131"/>
        <v>#REF!</v>
      </c>
      <c r="BD117" s="973" t="e">
        <f t="shared" si="131"/>
        <v>#REF!</v>
      </c>
      <c r="BE117" s="973" t="e">
        <f t="shared" si="131"/>
        <v>#REF!</v>
      </c>
      <c r="BF117" s="973" t="e">
        <f t="shared" si="131"/>
        <v>#REF!</v>
      </c>
      <c r="BG117" s="973" t="e">
        <f t="shared" si="131"/>
        <v>#REF!</v>
      </c>
      <c r="BH117" s="973" t="e">
        <f t="shared" si="131"/>
        <v>#REF!</v>
      </c>
      <c r="BI117" s="973" t="e">
        <f t="shared" si="131"/>
        <v>#REF!</v>
      </c>
      <c r="BJ117" s="973" t="e">
        <f t="shared" si="131"/>
        <v>#REF!</v>
      </c>
    </row>
    <row r="118" spans="1:62" x14ac:dyDescent="0.3">
      <c r="A118" s="969">
        <v>14</v>
      </c>
      <c r="B118" s="970" t="s">
        <v>9340</v>
      </c>
      <c r="C118" s="971">
        <f>VLOOKUP($B$103&amp;"."&amp;C$104&amp;"."&amp;$A118,EmissionRates!$A$1:$Y$8450,$D$103,FALSE)</f>
        <v>8.9143198118278253</v>
      </c>
      <c r="D118" s="971">
        <f>VLOOKUP($B$103&amp;"."&amp;D$104&amp;"."&amp;$A118,EmissionRates!$A$1:$Y$8450,$D$103,FALSE)</f>
        <v>4.2419982465350223</v>
      </c>
      <c r="E118" s="971">
        <f>VLOOKUP($B$103&amp;"."&amp;E$104&amp;"."&amp;$A118,EmissionRates!$A$1:$Y$8450,$D$103,FALSE)</f>
        <v>1.4940235955217123</v>
      </c>
      <c r="F118" s="972">
        <f t="shared" si="114"/>
        <v>-8.8649818878699937E-2</v>
      </c>
      <c r="G118" s="972">
        <f t="shared" si="114"/>
        <v>-9.9095622464831612E-2</v>
      </c>
      <c r="H118" s="994">
        <v>0</v>
      </c>
      <c r="I118" s="973">
        <f t="shared" si="115"/>
        <v>4.6546303873180612</v>
      </c>
      <c r="J118" s="973">
        <f t="shared" si="128"/>
        <v>4.2419982465350223</v>
      </c>
      <c r="K118" s="973">
        <f t="shared" si="128"/>
        <v>3.8216347897999099</v>
      </c>
      <c r="L118" s="973">
        <f t="shared" si="128"/>
        <v>3.4429275114714319</v>
      </c>
      <c r="M118" s="973">
        <f t="shared" si="128"/>
        <v>3.1017484666208768</v>
      </c>
      <c r="N118" s="973">
        <f t="shared" si="128"/>
        <v>2.7943787715917439</v>
      </c>
      <c r="O118" s="973">
        <f t="shared" si="128"/>
        <v>2.5174680678183483</v>
      </c>
      <c r="P118" s="973">
        <f t="shared" si="128"/>
        <v>2.2679980026025524</v>
      </c>
      <c r="Q118" s="973">
        <f t="shared" si="128"/>
        <v>2.0432493287856577</v>
      </c>
      <c r="R118" s="973">
        <f t="shared" si="128"/>
        <v>1.8407722646987936</v>
      </c>
      <c r="S118" s="973">
        <f t="shared" si="128"/>
        <v>1.6583597913124688</v>
      </c>
      <c r="T118" s="973">
        <f t="shared" si="128"/>
        <v>1.4940235955217114</v>
      </c>
      <c r="U118" s="973">
        <f t="shared" si="128"/>
        <v>1.4940235955217114</v>
      </c>
      <c r="V118" s="973">
        <f t="shared" si="128"/>
        <v>1.4940235955217114</v>
      </c>
      <c r="W118" s="973">
        <f t="shared" si="128"/>
        <v>1.4940235955217114</v>
      </c>
      <c r="X118" s="973">
        <f t="shared" si="128"/>
        <v>1.4940235955217114</v>
      </c>
      <c r="Y118" s="973">
        <f t="shared" si="128"/>
        <v>1.4940235955217114</v>
      </c>
      <c r="Z118" s="973">
        <f t="shared" si="128"/>
        <v>1.4940235955217114</v>
      </c>
      <c r="AA118" s="973">
        <f t="shared" si="128"/>
        <v>1.4940235955217114</v>
      </c>
      <c r="AB118" s="973">
        <f t="shared" si="128"/>
        <v>1.4940235955217114</v>
      </c>
      <c r="AC118" s="973">
        <f t="shared" si="128"/>
        <v>1.4940235955217114</v>
      </c>
      <c r="AD118" s="973">
        <f t="shared" si="128"/>
        <v>1.4940235955217114</v>
      </c>
      <c r="AE118" s="973">
        <f t="shared" si="128"/>
        <v>1.4940235955217114</v>
      </c>
      <c r="AF118" s="973">
        <f t="shared" si="128"/>
        <v>1.4940235955217114</v>
      </c>
      <c r="AG118" s="973">
        <f t="shared" si="128"/>
        <v>1.4940235955217114</v>
      </c>
      <c r="AH118" s="973">
        <f t="shared" si="128"/>
        <v>1.4940235955217114</v>
      </c>
      <c r="AI118" s="973">
        <f t="shared" si="128"/>
        <v>1.4940235955217114</v>
      </c>
      <c r="AJ118" s="973">
        <f t="shared" si="128"/>
        <v>1.4940235955217114</v>
      </c>
      <c r="AK118" s="973">
        <f t="shared" si="128"/>
        <v>1.4940235955217114</v>
      </c>
      <c r="AL118" s="973">
        <f t="shared" si="128"/>
        <v>1.4940235955217114</v>
      </c>
      <c r="AM118" s="973">
        <f t="shared" si="128"/>
        <v>1.4940235955217114</v>
      </c>
      <c r="AN118" s="973">
        <f t="shared" si="128"/>
        <v>1.4940235955217114</v>
      </c>
      <c r="AO118" s="973">
        <f t="shared" si="128"/>
        <v>1.4940235955217114</v>
      </c>
      <c r="AP118" s="973" t="e">
        <f t="shared" ref="AP118:BJ118" si="132">AO118*(1+IF(AP$1&lt;=$D$8,$F118,IF(AP$1&lt;=$E$8,$G118,$H118)))</f>
        <v>#REF!</v>
      </c>
      <c r="AQ118" s="973" t="e">
        <f t="shared" si="132"/>
        <v>#REF!</v>
      </c>
      <c r="AR118" s="973" t="e">
        <f t="shared" si="132"/>
        <v>#REF!</v>
      </c>
      <c r="AS118" s="973" t="e">
        <f t="shared" si="132"/>
        <v>#REF!</v>
      </c>
      <c r="AT118" s="973" t="e">
        <f t="shared" si="132"/>
        <v>#REF!</v>
      </c>
      <c r="AU118" s="973" t="e">
        <f t="shared" si="132"/>
        <v>#REF!</v>
      </c>
      <c r="AV118" s="973" t="e">
        <f t="shared" si="132"/>
        <v>#REF!</v>
      </c>
      <c r="AW118" s="973" t="e">
        <f t="shared" si="132"/>
        <v>#REF!</v>
      </c>
      <c r="AX118" s="973" t="e">
        <f t="shared" si="132"/>
        <v>#REF!</v>
      </c>
      <c r="AY118" s="973" t="e">
        <f t="shared" si="132"/>
        <v>#REF!</v>
      </c>
      <c r="AZ118" s="973" t="e">
        <f t="shared" si="132"/>
        <v>#REF!</v>
      </c>
      <c r="BA118" s="973" t="e">
        <f t="shared" si="132"/>
        <v>#REF!</v>
      </c>
      <c r="BB118" s="973" t="e">
        <f t="shared" si="132"/>
        <v>#REF!</v>
      </c>
      <c r="BC118" s="973" t="e">
        <f t="shared" si="132"/>
        <v>#REF!</v>
      </c>
      <c r="BD118" s="973" t="e">
        <f t="shared" si="132"/>
        <v>#REF!</v>
      </c>
      <c r="BE118" s="973" t="e">
        <f t="shared" si="132"/>
        <v>#REF!</v>
      </c>
      <c r="BF118" s="973" t="e">
        <f t="shared" si="132"/>
        <v>#REF!</v>
      </c>
      <c r="BG118" s="973" t="e">
        <f t="shared" si="132"/>
        <v>#REF!</v>
      </c>
      <c r="BH118" s="973" t="e">
        <f t="shared" si="132"/>
        <v>#REF!</v>
      </c>
      <c r="BI118" s="973" t="e">
        <f t="shared" si="132"/>
        <v>#REF!</v>
      </c>
      <c r="BJ118" s="973" t="e">
        <f t="shared" si="132"/>
        <v>#REF!</v>
      </c>
    </row>
    <row r="119" spans="1:62" x14ac:dyDescent="0.3">
      <c r="A119" s="969">
        <v>15</v>
      </c>
      <c r="B119" s="970" t="s">
        <v>9341</v>
      </c>
      <c r="C119" s="971">
        <f>VLOOKUP($B$103&amp;"."&amp;C$104&amp;"."&amp;$A119,EmissionRates!$A$1:$Y$8450,$D$103,FALSE)</f>
        <v>9.3768471504566175</v>
      </c>
      <c r="D119" s="971">
        <f>VLOOKUP($B$103&amp;"."&amp;D$104&amp;"."&amp;$A119,EmissionRates!$A$1:$Y$8450,$D$103,FALSE)</f>
        <v>4.4475010980143725</v>
      </c>
      <c r="E119" s="971">
        <f>VLOOKUP($B$103&amp;"."&amp;E$104&amp;"."&amp;$A119,EmissionRates!$A$1:$Y$8450,$D$103,FALSE)</f>
        <v>1.5514964494852048</v>
      </c>
      <c r="F119" s="972">
        <f t="shared" si="114"/>
        <v>-8.9023018471382054E-2</v>
      </c>
      <c r="G119" s="972">
        <f t="shared" si="114"/>
        <v>-9.9956557247501077E-2</v>
      </c>
      <c r="H119" s="994">
        <v>0</v>
      </c>
      <c r="I119" s="973">
        <f t="shared" si="115"/>
        <v>4.8821223677369705</v>
      </c>
      <c r="J119" s="973">
        <f t="shared" si="128"/>
        <v>4.4475010980143743</v>
      </c>
      <c r="K119" s="973">
        <f t="shared" si="128"/>
        <v>4.0029441999023767</v>
      </c>
      <c r="L119" s="973">
        <f t="shared" si="128"/>
        <v>3.6028236788262822</v>
      </c>
      <c r="M119" s="973">
        <f t="shared" si="128"/>
        <v>3.2426978275210305</v>
      </c>
      <c r="N119" s="973">
        <f t="shared" si="128"/>
        <v>2.9185689164880775</v>
      </c>
      <c r="O119" s="973">
        <f t="shared" si="128"/>
        <v>2.6268388155063596</v>
      </c>
      <c r="P119" s="973">
        <f t="shared" si="128"/>
        <v>2.3642690510642401</v>
      </c>
      <c r="Q119" s="973">
        <f t="shared" si="128"/>
        <v>2.1279448563130425</v>
      </c>
      <c r="R119" s="973">
        <f t="shared" si="128"/>
        <v>1.9152428144634623</v>
      </c>
      <c r="S119" s="973">
        <f t="shared" si="128"/>
        <v>1.7238017364366802</v>
      </c>
      <c r="T119" s="973">
        <f t="shared" si="128"/>
        <v>1.5514964494852055</v>
      </c>
      <c r="U119" s="973">
        <f t="shared" si="128"/>
        <v>1.5514964494852055</v>
      </c>
      <c r="V119" s="973">
        <f t="shared" si="128"/>
        <v>1.5514964494852055</v>
      </c>
      <c r="W119" s="973">
        <f t="shared" si="128"/>
        <v>1.5514964494852055</v>
      </c>
      <c r="X119" s="973">
        <f t="shared" si="128"/>
        <v>1.5514964494852055</v>
      </c>
      <c r="Y119" s="973">
        <f t="shared" si="128"/>
        <v>1.5514964494852055</v>
      </c>
      <c r="Z119" s="973">
        <f t="shared" si="128"/>
        <v>1.5514964494852055</v>
      </c>
      <c r="AA119" s="973">
        <f t="shared" si="128"/>
        <v>1.5514964494852055</v>
      </c>
      <c r="AB119" s="973">
        <f t="shared" si="128"/>
        <v>1.5514964494852055</v>
      </c>
      <c r="AC119" s="973">
        <f t="shared" si="128"/>
        <v>1.5514964494852055</v>
      </c>
      <c r="AD119" s="973">
        <f t="shared" si="128"/>
        <v>1.5514964494852055</v>
      </c>
      <c r="AE119" s="973">
        <f t="shared" si="128"/>
        <v>1.5514964494852055</v>
      </c>
      <c r="AF119" s="973">
        <f t="shared" si="128"/>
        <v>1.5514964494852055</v>
      </c>
      <c r="AG119" s="973">
        <f t="shared" si="128"/>
        <v>1.5514964494852055</v>
      </c>
      <c r="AH119" s="973">
        <f t="shared" si="128"/>
        <v>1.5514964494852055</v>
      </c>
      <c r="AI119" s="973">
        <f t="shared" si="128"/>
        <v>1.5514964494852055</v>
      </c>
      <c r="AJ119" s="973">
        <f t="shared" si="128"/>
        <v>1.5514964494852055</v>
      </c>
      <c r="AK119" s="973">
        <f t="shared" si="128"/>
        <v>1.5514964494852055</v>
      </c>
      <c r="AL119" s="973">
        <f t="shared" si="128"/>
        <v>1.5514964494852055</v>
      </c>
      <c r="AM119" s="973">
        <f t="shared" si="128"/>
        <v>1.5514964494852055</v>
      </c>
      <c r="AN119" s="973">
        <f t="shared" si="128"/>
        <v>1.5514964494852055</v>
      </c>
      <c r="AO119" s="973">
        <f t="shared" si="128"/>
        <v>1.5514964494852055</v>
      </c>
      <c r="AP119" s="973" t="e">
        <f t="shared" ref="AP119:BJ119" si="133">AO119*(1+IF(AP$1&lt;=$D$8,$F119,IF(AP$1&lt;=$E$8,$G119,$H119)))</f>
        <v>#REF!</v>
      </c>
      <c r="AQ119" s="973" t="e">
        <f t="shared" si="133"/>
        <v>#REF!</v>
      </c>
      <c r="AR119" s="973" t="e">
        <f t="shared" si="133"/>
        <v>#REF!</v>
      </c>
      <c r="AS119" s="973" t="e">
        <f t="shared" si="133"/>
        <v>#REF!</v>
      </c>
      <c r="AT119" s="973" t="e">
        <f t="shared" si="133"/>
        <v>#REF!</v>
      </c>
      <c r="AU119" s="973" t="e">
        <f t="shared" si="133"/>
        <v>#REF!</v>
      </c>
      <c r="AV119" s="973" t="e">
        <f t="shared" si="133"/>
        <v>#REF!</v>
      </c>
      <c r="AW119" s="973" t="e">
        <f t="shared" si="133"/>
        <v>#REF!</v>
      </c>
      <c r="AX119" s="973" t="e">
        <f t="shared" si="133"/>
        <v>#REF!</v>
      </c>
      <c r="AY119" s="973" t="e">
        <f t="shared" si="133"/>
        <v>#REF!</v>
      </c>
      <c r="AZ119" s="973" t="e">
        <f t="shared" si="133"/>
        <v>#REF!</v>
      </c>
      <c r="BA119" s="973" t="e">
        <f t="shared" si="133"/>
        <v>#REF!</v>
      </c>
      <c r="BB119" s="973" t="e">
        <f t="shared" si="133"/>
        <v>#REF!</v>
      </c>
      <c r="BC119" s="973" t="e">
        <f t="shared" si="133"/>
        <v>#REF!</v>
      </c>
      <c r="BD119" s="973" t="e">
        <f t="shared" si="133"/>
        <v>#REF!</v>
      </c>
      <c r="BE119" s="973" t="e">
        <f t="shared" si="133"/>
        <v>#REF!</v>
      </c>
      <c r="BF119" s="973" t="e">
        <f t="shared" si="133"/>
        <v>#REF!</v>
      </c>
      <c r="BG119" s="973" t="e">
        <f t="shared" si="133"/>
        <v>#REF!</v>
      </c>
      <c r="BH119" s="973" t="e">
        <f t="shared" si="133"/>
        <v>#REF!</v>
      </c>
      <c r="BI119" s="973" t="e">
        <f t="shared" si="133"/>
        <v>#REF!</v>
      </c>
      <c r="BJ119" s="973" t="e">
        <f t="shared" si="133"/>
        <v>#REF!</v>
      </c>
    </row>
    <row r="120" spans="1:62" x14ac:dyDescent="0.3">
      <c r="A120" s="969">
        <v>16</v>
      </c>
      <c r="B120" s="970" t="s">
        <v>9342</v>
      </c>
      <c r="C120" s="971">
        <f>VLOOKUP($B$103&amp;"."&amp;C$104&amp;"."&amp;$A120,EmissionRates!$A$1:$Y$8450,$D$103,FALSE)</f>
        <v>9.9108843894888441</v>
      </c>
      <c r="D120" s="971">
        <f>VLOOKUP($B$103&amp;"."&amp;D$104&amp;"."&amp;$A120,EmissionRates!$A$1:$Y$8450,$D$103,FALSE)</f>
        <v>4.6921168646246425</v>
      </c>
      <c r="E120" s="971">
        <f>VLOOKUP($B$103&amp;"."&amp;E$104&amp;"."&amp;$A120,EmissionRates!$A$1:$Y$8450,$D$103,FALSE)</f>
        <v>1.6289684531578399</v>
      </c>
      <c r="F120" s="972">
        <f t="shared" si="114"/>
        <v>-8.9233492967764172E-2</v>
      </c>
      <c r="G120" s="972">
        <f t="shared" si="114"/>
        <v>-0.10038977014580064</v>
      </c>
      <c r="H120" s="995">
        <v>0</v>
      </c>
      <c r="I120" s="973">
        <f t="shared" si="115"/>
        <v>5.1518329104064966</v>
      </c>
      <c r="J120" s="973">
        <f t="shared" ref="J120:Y120" si="134">I120*(1+IF(J$1&lt;=$D$8,$F120,IF(J$1&lt;=$E$8,$G120,$H120)))</f>
        <v>4.6921168646246425</v>
      </c>
      <c r="K120" s="973">
        <f t="shared" si="134"/>
        <v>4.2210763310877395</v>
      </c>
      <c r="L120" s="973">
        <f t="shared" si="134"/>
        <v>3.7973234484419618</v>
      </c>
      <c r="M120" s="973">
        <f t="shared" si="134"/>
        <v>3.4161110202836142</v>
      </c>
      <c r="N120" s="973">
        <f t="shared" si="134"/>
        <v>3.0731684201648055</v>
      </c>
      <c r="O120" s="973">
        <f t="shared" si="134"/>
        <v>2.7646537488451273</v>
      </c>
      <c r="P120" s="973">
        <f t="shared" si="134"/>
        <v>2.4871107944658388</v>
      </c>
      <c r="Q120" s="973">
        <f t="shared" si="134"/>
        <v>2.2374303134822737</v>
      </c>
      <c r="R120" s="973">
        <f t="shared" si="134"/>
        <v>2.0128151985945415</v>
      </c>
      <c r="S120" s="973">
        <f t="shared" si="134"/>
        <v>1.8107491434616614</v>
      </c>
      <c r="T120" s="973">
        <f t="shared" si="134"/>
        <v>1.6289684531578399</v>
      </c>
      <c r="U120" s="973">
        <f t="shared" si="134"/>
        <v>1.6289684531578399</v>
      </c>
      <c r="V120" s="973">
        <f t="shared" si="134"/>
        <v>1.6289684531578399</v>
      </c>
      <c r="W120" s="973">
        <f t="shared" si="134"/>
        <v>1.6289684531578399</v>
      </c>
      <c r="X120" s="973">
        <f t="shared" si="134"/>
        <v>1.6289684531578399</v>
      </c>
      <c r="Y120" s="973">
        <f t="shared" si="134"/>
        <v>1.6289684531578399</v>
      </c>
      <c r="Z120" s="973">
        <f t="shared" ref="Z120:AO120" si="135">Y120*(1+IF(Z$1&lt;=$D$8,$F120,IF(Z$1&lt;=$E$8,$G120,$H120)))</f>
        <v>1.6289684531578399</v>
      </c>
      <c r="AA120" s="973">
        <f t="shared" si="135"/>
        <v>1.6289684531578399</v>
      </c>
      <c r="AB120" s="973">
        <f t="shared" si="135"/>
        <v>1.6289684531578399</v>
      </c>
      <c r="AC120" s="973">
        <f t="shared" si="135"/>
        <v>1.6289684531578399</v>
      </c>
      <c r="AD120" s="973">
        <f t="shared" si="135"/>
        <v>1.6289684531578399</v>
      </c>
      <c r="AE120" s="973">
        <f t="shared" si="135"/>
        <v>1.6289684531578399</v>
      </c>
      <c r="AF120" s="973">
        <f t="shared" si="135"/>
        <v>1.6289684531578399</v>
      </c>
      <c r="AG120" s="973">
        <f t="shared" si="135"/>
        <v>1.6289684531578399</v>
      </c>
      <c r="AH120" s="973">
        <f t="shared" si="135"/>
        <v>1.6289684531578399</v>
      </c>
      <c r="AI120" s="973">
        <f t="shared" si="135"/>
        <v>1.6289684531578399</v>
      </c>
      <c r="AJ120" s="973">
        <f t="shared" si="135"/>
        <v>1.6289684531578399</v>
      </c>
      <c r="AK120" s="973">
        <f t="shared" si="135"/>
        <v>1.6289684531578399</v>
      </c>
      <c r="AL120" s="973">
        <f t="shared" si="135"/>
        <v>1.6289684531578399</v>
      </c>
      <c r="AM120" s="973">
        <f t="shared" si="135"/>
        <v>1.6289684531578399</v>
      </c>
      <c r="AN120" s="973">
        <f t="shared" si="135"/>
        <v>1.6289684531578399</v>
      </c>
      <c r="AO120" s="973">
        <f t="shared" si="135"/>
        <v>1.6289684531578399</v>
      </c>
      <c r="AP120" s="973" t="e">
        <f t="shared" ref="AP120:BJ120" si="136">AO120*(1+IF(AP$1&lt;=$D$8,$F120,IF(AP$1&lt;=$E$8,$G120,$H120)))</f>
        <v>#REF!</v>
      </c>
      <c r="AQ120" s="973" t="e">
        <f t="shared" si="136"/>
        <v>#REF!</v>
      </c>
      <c r="AR120" s="973" t="e">
        <f t="shared" si="136"/>
        <v>#REF!</v>
      </c>
      <c r="AS120" s="973" t="e">
        <f t="shared" si="136"/>
        <v>#REF!</v>
      </c>
      <c r="AT120" s="973" t="e">
        <f t="shared" si="136"/>
        <v>#REF!</v>
      </c>
      <c r="AU120" s="973" t="e">
        <f t="shared" si="136"/>
        <v>#REF!</v>
      </c>
      <c r="AV120" s="973" t="e">
        <f t="shared" si="136"/>
        <v>#REF!</v>
      </c>
      <c r="AW120" s="973" t="e">
        <f t="shared" si="136"/>
        <v>#REF!</v>
      </c>
      <c r="AX120" s="973" t="e">
        <f t="shared" si="136"/>
        <v>#REF!</v>
      </c>
      <c r="AY120" s="973" t="e">
        <f t="shared" si="136"/>
        <v>#REF!</v>
      </c>
      <c r="AZ120" s="973" t="e">
        <f t="shared" si="136"/>
        <v>#REF!</v>
      </c>
      <c r="BA120" s="973" t="e">
        <f t="shared" si="136"/>
        <v>#REF!</v>
      </c>
      <c r="BB120" s="973" t="e">
        <f t="shared" si="136"/>
        <v>#REF!</v>
      </c>
      <c r="BC120" s="973" t="e">
        <f t="shared" si="136"/>
        <v>#REF!</v>
      </c>
      <c r="BD120" s="973" t="e">
        <f t="shared" si="136"/>
        <v>#REF!</v>
      </c>
      <c r="BE120" s="973" t="e">
        <f t="shared" si="136"/>
        <v>#REF!</v>
      </c>
      <c r="BF120" s="973" t="e">
        <f t="shared" si="136"/>
        <v>#REF!</v>
      </c>
      <c r="BG120" s="973" t="e">
        <f t="shared" si="136"/>
        <v>#REF!</v>
      </c>
      <c r="BH120" s="973" t="e">
        <f t="shared" si="136"/>
        <v>#REF!</v>
      </c>
      <c r="BI120" s="973" t="e">
        <f t="shared" si="136"/>
        <v>#REF!</v>
      </c>
      <c r="BJ120" s="973" t="e">
        <f t="shared" si="136"/>
        <v>#REF!</v>
      </c>
    </row>
    <row r="121" spans="1:62" x14ac:dyDescent="0.3">
      <c r="A121" s="969"/>
      <c r="B121" s="970"/>
      <c r="C121" s="971"/>
      <c r="D121" s="971"/>
      <c r="E121" s="971"/>
      <c r="F121" s="972"/>
      <c r="G121" s="972"/>
      <c r="H121" s="972"/>
    </row>
    <row r="122" spans="1:62" x14ac:dyDescent="0.3">
      <c r="B122" s="965" t="str">
        <f>EmissionLookup!$B$20</f>
        <v>Combination Long-haul Truck - Diesel Fuel.D5</v>
      </c>
      <c r="C122" s="966" t="str">
        <f>EmissionLookup!$A$15</f>
        <v>CO2.RUR</v>
      </c>
      <c r="D122" s="967">
        <f>EmissionLookup!$E$15</f>
        <v>17</v>
      </c>
      <c r="E122" s="491"/>
    </row>
    <row r="123" spans="1:62" x14ac:dyDescent="0.3">
      <c r="A123" s="961"/>
      <c r="B123" s="961"/>
      <c r="C123" s="968">
        <f>EmissionLookup!B$13</f>
        <v>2012</v>
      </c>
      <c r="D123" s="968">
        <f>EmissionLookup!C$13</f>
        <v>2020</v>
      </c>
      <c r="E123" s="968">
        <f>EmissionLookup!D$13</f>
        <v>2030</v>
      </c>
      <c r="F123" s="962" t="str">
        <f>C$8&amp;"-"&amp;D$8</f>
        <v>2012-2020</v>
      </c>
      <c r="G123" s="962" t="str">
        <f>D$8&amp;"-"&amp;E$8</f>
        <v>2020-2030</v>
      </c>
      <c r="H123" s="962" t="str">
        <f>"After "&amp;E$8</f>
        <v>After 2030</v>
      </c>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c r="AK123" s="963"/>
      <c r="AL123" s="963"/>
      <c r="AM123" s="963"/>
      <c r="AN123" s="963"/>
      <c r="AO123" s="963"/>
      <c r="AP123" s="963"/>
      <c r="AQ123" s="963"/>
      <c r="AR123" s="963"/>
      <c r="AS123" s="963"/>
      <c r="AT123" s="963"/>
      <c r="AU123" s="963"/>
      <c r="AV123" s="963"/>
      <c r="AW123" s="963"/>
      <c r="AX123" s="963"/>
      <c r="AY123" s="963"/>
      <c r="AZ123" s="963"/>
      <c r="BA123" s="963"/>
      <c r="BB123" s="963"/>
      <c r="BC123" s="963"/>
      <c r="BD123" s="963"/>
      <c r="BE123" s="963"/>
      <c r="BF123" s="963"/>
      <c r="BG123" s="963"/>
      <c r="BH123" s="963"/>
      <c r="BI123" s="963"/>
      <c r="BJ123" s="963"/>
    </row>
    <row r="124" spans="1:62" x14ac:dyDescent="0.3">
      <c r="A124" s="969">
        <v>1</v>
      </c>
      <c r="B124" s="970" t="s">
        <v>9327</v>
      </c>
      <c r="C124" s="971">
        <f>VLOOKUP($B$103&amp;"."&amp;C$104&amp;"."&amp;$A124,EmissionRates!$A$1:$Y$8450,$D$122,FALSE)</f>
        <v>8559.8500874837173</v>
      </c>
      <c r="D124" s="971">
        <f>VLOOKUP($B$103&amp;"."&amp;D$104&amp;"."&amp;$A124,EmissionRates!$A$1:$Y$8450,$D$122,FALSE)</f>
        <v>8281.746851603184</v>
      </c>
      <c r="E124" s="971">
        <f>VLOOKUP($B$103&amp;"."&amp;E$104&amp;"."&amp;$A124,EmissionRates!$A$1:$Y$8450,$D$122,FALSE)</f>
        <v>8019.0214284260992</v>
      </c>
      <c r="F124" s="972">
        <f t="shared" ref="F124:G139" si="137">(D124/C124)^(1/(D$8-C$8))-1</f>
        <v>-4.1200838561007425E-3</v>
      </c>
      <c r="G124" s="972">
        <f t="shared" si="137"/>
        <v>-3.2185613440375294E-3</v>
      </c>
      <c r="H124" s="993">
        <v>0</v>
      </c>
      <c r="I124" s="973">
        <f t="shared" ref="I124:I139" si="138">$C124*(1+$F124)^(I$1-$C$8)</f>
        <v>8316.009508124791</v>
      </c>
      <c r="J124" s="973">
        <f t="shared" ref="J124:AO128" si="139">I124*(1+IF(J$1&lt;=$D$8,$F124,IF(J$1&lt;=$E$8,$G124,$H124)))</f>
        <v>8281.7468516031859</v>
      </c>
      <c r="K124" s="973">
        <f t="shared" si="139"/>
        <v>8255.0915413255116</v>
      </c>
      <c r="L124" s="973">
        <f t="shared" si="139"/>
        <v>8228.5220227991103</v>
      </c>
      <c r="M124" s="973">
        <f t="shared" si="139"/>
        <v>8202.0380198979674</v>
      </c>
      <c r="N124" s="973">
        <f t="shared" si="139"/>
        <v>8175.6392573847979</v>
      </c>
      <c r="O124" s="973">
        <f t="shared" si="139"/>
        <v>8149.3254609081832</v>
      </c>
      <c r="P124" s="973">
        <f t="shared" si="139"/>
        <v>8123.096356999723</v>
      </c>
      <c r="Q124" s="973">
        <f t="shared" si="139"/>
        <v>8096.9516730711912</v>
      </c>
      <c r="R124" s="973">
        <f t="shared" si="139"/>
        <v>8070.8911374117042</v>
      </c>
      <c r="S124" s="973">
        <f t="shared" si="139"/>
        <v>8044.9144791848958</v>
      </c>
      <c r="T124" s="973">
        <f t="shared" si="139"/>
        <v>8019.0214284261037</v>
      </c>
      <c r="U124" s="973">
        <f t="shared" si="139"/>
        <v>8019.0214284261037</v>
      </c>
      <c r="V124" s="973">
        <f t="shared" si="139"/>
        <v>8019.0214284261037</v>
      </c>
      <c r="W124" s="973">
        <f t="shared" si="139"/>
        <v>8019.0214284261037</v>
      </c>
      <c r="X124" s="973">
        <f t="shared" si="139"/>
        <v>8019.0214284261037</v>
      </c>
      <c r="Y124" s="973">
        <f t="shared" si="139"/>
        <v>8019.0214284261037</v>
      </c>
      <c r="Z124" s="973">
        <f t="shared" si="139"/>
        <v>8019.0214284261037</v>
      </c>
      <c r="AA124" s="973">
        <f t="shared" si="139"/>
        <v>8019.0214284261037</v>
      </c>
      <c r="AB124" s="973">
        <f t="shared" si="139"/>
        <v>8019.0214284261037</v>
      </c>
      <c r="AC124" s="973">
        <f t="shared" si="139"/>
        <v>8019.0214284261037</v>
      </c>
      <c r="AD124" s="973">
        <f t="shared" si="139"/>
        <v>8019.0214284261037</v>
      </c>
      <c r="AE124" s="973">
        <f t="shared" si="139"/>
        <v>8019.0214284261037</v>
      </c>
      <c r="AF124" s="973">
        <f t="shared" si="139"/>
        <v>8019.0214284261037</v>
      </c>
      <c r="AG124" s="973">
        <f t="shared" si="139"/>
        <v>8019.0214284261037</v>
      </c>
      <c r="AH124" s="973">
        <f t="shared" si="139"/>
        <v>8019.0214284261037</v>
      </c>
      <c r="AI124" s="973">
        <f t="shared" si="139"/>
        <v>8019.0214284261037</v>
      </c>
      <c r="AJ124" s="973">
        <f t="shared" si="139"/>
        <v>8019.0214284261037</v>
      </c>
      <c r="AK124" s="973">
        <f t="shared" si="139"/>
        <v>8019.0214284261037</v>
      </c>
      <c r="AL124" s="973">
        <f t="shared" si="139"/>
        <v>8019.0214284261037</v>
      </c>
      <c r="AM124" s="973">
        <f t="shared" si="139"/>
        <v>8019.0214284261037</v>
      </c>
      <c r="AN124" s="973">
        <f t="shared" si="139"/>
        <v>8019.0214284261037</v>
      </c>
      <c r="AO124" s="973">
        <f t="shared" si="139"/>
        <v>8019.0214284261037</v>
      </c>
      <c r="AP124" s="973" t="e">
        <f t="shared" ref="AP124:BJ124" si="140">AO124*(1+IF(AP$1&lt;=$D$8,$F124,IF(AP$1&lt;=$E$8,$G124,$H124)))</f>
        <v>#REF!</v>
      </c>
      <c r="AQ124" s="973" t="e">
        <f t="shared" si="140"/>
        <v>#REF!</v>
      </c>
      <c r="AR124" s="973" t="e">
        <f t="shared" si="140"/>
        <v>#REF!</v>
      </c>
      <c r="AS124" s="973" t="e">
        <f t="shared" si="140"/>
        <v>#REF!</v>
      </c>
      <c r="AT124" s="973" t="e">
        <f t="shared" si="140"/>
        <v>#REF!</v>
      </c>
      <c r="AU124" s="973" t="e">
        <f t="shared" si="140"/>
        <v>#REF!</v>
      </c>
      <c r="AV124" s="973" t="e">
        <f t="shared" si="140"/>
        <v>#REF!</v>
      </c>
      <c r="AW124" s="973" t="e">
        <f t="shared" si="140"/>
        <v>#REF!</v>
      </c>
      <c r="AX124" s="973" t="e">
        <f t="shared" si="140"/>
        <v>#REF!</v>
      </c>
      <c r="AY124" s="973" t="e">
        <f t="shared" si="140"/>
        <v>#REF!</v>
      </c>
      <c r="AZ124" s="973" t="e">
        <f t="shared" si="140"/>
        <v>#REF!</v>
      </c>
      <c r="BA124" s="973" t="e">
        <f t="shared" si="140"/>
        <v>#REF!</v>
      </c>
      <c r="BB124" s="973" t="e">
        <f t="shared" si="140"/>
        <v>#REF!</v>
      </c>
      <c r="BC124" s="973" t="e">
        <f t="shared" si="140"/>
        <v>#REF!</v>
      </c>
      <c r="BD124" s="973" t="e">
        <f t="shared" si="140"/>
        <v>#REF!</v>
      </c>
      <c r="BE124" s="973" t="e">
        <f t="shared" si="140"/>
        <v>#REF!</v>
      </c>
      <c r="BF124" s="973" t="e">
        <f t="shared" si="140"/>
        <v>#REF!</v>
      </c>
      <c r="BG124" s="973" t="e">
        <f t="shared" si="140"/>
        <v>#REF!</v>
      </c>
      <c r="BH124" s="973" t="e">
        <f t="shared" si="140"/>
        <v>#REF!</v>
      </c>
      <c r="BI124" s="973" t="e">
        <f t="shared" si="140"/>
        <v>#REF!</v>
      </c>
      <c r="BJ124" s="973" t="e">
        <f t="shared" si="140"/>
        <v>#REF!</v>
      </c>
    </row>
    <row r="125" spans="1:62" x14ac:dyDescent="0.3">
      <c r="A125" s="969">
        <v>2</v>
      </c>
      <c r="B125" s="970" t="s">
        <v>9328</v>
      </c>
      <c r="C125" s="971">
        <f>VLOOKUP($B$103&amp;"."&amp;C$104&amp;"."&amp;$A125,EmissionRates!$A$1:$Y$8450,$D$122,FALSE)</f>
        <v>4754.9513219197534</v>
      </c>
      <c r="D125" s="971">
        <f>VLOOKUP($B$103&amp;"."&amp;D$104&amp;"."&amp;$A125,EmissionRates!$A$1:$Y$8450,$D$122,FALSE)</f>
        <v>4611.5499216715471</v>
      </c>
      <c r="E125" s="971">
        <f>VLOOKUP($B$103&amp;"."&amp;E$104&amp;"."&amp;$A125,EmissionRates!$A$1:$Y$8450,$D$122,FALSE)</f>
        <v>4474.5202585856077</v>
      </c>
      <c r="F125" s="972">
        <f t="shared" si="137"/>
        <v>-3.8204894879095841E-3</v>
      </c>
      <c r="G125" s="972">
        <f t="shared" si="137"/>
        <v>-3.0119417662713976E-3</v>
      </c>
      <c r="H125" s="994">
        <v>0</v>
      </c>
      <c r="I125" s="973">
        <f t="shared" si="138"/>
        <v>4629.2358686447606</v>
      </c>
      <c r="J125" s="973">
        <f t="shared" si="139"/>
        <v>4611.5499216715489</v>
      </c>
      <c r="K125" s="973">
        <f t="shared" si="139"/>
        <v>4597.6602018552203</v>
      </c>
      <c r="L125" s="973">
        <f t="shared" si="139"/>
        <v>4583.8123170661283</v>
      </c>
      <c r="M125" s="973">
        <f t="shared" si="139"/>
        <v>4570.0061412996074</v>
      </c>
      <c r="N125" s="973">
        <f t="shared" si="139"/>
        <v>4556.2415489305104</v>
      </c>
      <c r="O125" s="973">
        <f t="shared" si="139"/>
        <v>4542.5184147120654</v>
      </c>
      <c r="P125" s="973">
        <f t="shared" si="139"/>
        <v>4528.8366137747371</v>
      </c>
      <c r="Q125" s="973">
        <f t="shared" si="139"/>
        <v>4515.19602162509</v>
      </c>
      <c r="R125" s="973">
        <f t="shared" si="139"/>
        <v>4501.596514144655</v>
      </c>
      <c r="S125" s="973">
        <f t="shared" si="139"/>
        <v>4488.0379675888007</v>
      </c>
      <c r="T125" s="973">
        <f t="shared" si="139"/>
        <v>4474.5202585856086</v>
      </c>
      <c r="U125" s="973">
        <f t="shared" si="139"/>
        <v>4474.5202585856086</v>
      </c>
      <c r="V125" s="973">
        <f t="shared" si="139"/>
        <v>4474.5202585856086</v>
      </c>
      <c r="W125" s="973">
        <f t="shared" si="139"/>
        <v>4474.5202585856086</v>
      </c>
      <c r="X125" s="973">
        <f t="shared" si="139"/>
        <v>4474.5202585856086</v>
      </c>
      <c r="Y125" s="973">
        <f t="shared" si="139"/>
        <v>4474.5202585856086</v>
      </c>
      <c r="Z125" s="973">
        <f t="shared" si="139"/>
        <v>4474.5202585856086</v>
      </c>
      <c r="AA125" s="973">
        <f t="shared" si="139"/>
        <v>4474.5202585856086</v>
      </c>
      <c r="AB125" s="973">
        <f t="shared" si="139"/>
        <v>4474.5202585856086</v>
      </c>
      <c r="AC125" s="973">
        <f t="shared" si="139"/>
        <v>4474.5202585856086</v>
      </c>
      <c r="AD125" s="973">
        <f t="shared" si="139"/>
        <v>4474.5202585856086</v>
      </c>
      <c r="AE125" s="973">
        <f t="shared" si="139"/>
        <v>4474.5202585856086</v>
      </c>
      <c r="AF125" s="973">
        <f t="shared" si="139"/>
        <v>4474.5202585856086</v>
      </c>
      <c r="AG125" s="973">
        <f t="shared" si="139"/>
        <v>4474.5202585856086</v>
      </c>
      <c r="AH125" s="973">
        <f t="shared" si="139"/>
        <v>4474.5202585856086</v>
      </c>
      <c r="AI125" s="973">
        <f t="shared" si="139"/>
        <v>4474.5202585856086</v>
      </c>
      <c r="AJ125" s="973">
        <f t="shared" si="139"/>
        <v>4474.5202585856086</v>
      </c>
      <c r="AK125" s="973">
        <f t="shared" si="139"/>
        <v>4474.5202585856086</v>
      </c>
      <c r="AL125" s="973">
        <f t="shared" si="139"/>
        <v>4474.5202585856086</v>
      </c>
      <c r="AM125" s="973">
        <f t="shared" si="139"/>
        <v>4474.5202585856086</v>
      </c>
      <c r="AN125" s="973">
        <f t="shared" si="139"/>
        <v>4474.5202585856086</v>
      </c>
      <c r="AO125" s="973">
        <f t="shared" si="139"/>
        <v>4474.5202585856086</v>
      </c>
      <c r="AP125" s="973" t="e">
        <f t="shared" ref="AP125:BJ125" si="141">AO125*(1+IF(AP$1&lt;=$D$8,$F125,IF(AP$1&lt;=$E$8,$G125,$H125)))</f>
        <v>#REF!</v>
      </c>
      <c r="AQ125" s="973" t="e">
        <f t="shared" si="141"/>
        <v>#REF!</v>
      </c>
      <c r="AR125" s="973" t="e">
        <f t="shared" si="141"/>
        <v>#REF!</v>
      </c>
      <c r="AS125" s="973" t="e">
        <f t="shared" si="141"/>
        <v>#REF!</v>
      </c>
      <c r="AT125" s="973" t="e">
        <f t="shared" si="141"/>
        <v>#REF!</v>
      </c>
      <c r="AU125" s="973" t="e">
        <f t="shared" si="141"/>
        <v>#REF!</v>
      </c>
      <c r="AV125" s="973" t="e">
        <f t="shared" si="141"/>
        <v>#REF!</v>
      </c>
      <c r="AW125" s="973" t="e">
        <f t="shared" si="141"/>
        <v>#REF!</v>
      </c>
      <c r="AX125" s="973" t="e">
        <f t="shared" si="141"/>
        <v>#REF!</v>
      </c>
      <c r="AY125" s="973" t="e">
        <f t="shared" si="141"/>
        <v>#REF!</v>
      </c>
      <c r="AZ125" s="973" t="e">
        <f t="shared" si="141"/>
        <v>#REF!</v>
      </c>
      <c r="BA125" s="973" t="e">
        <f t="shared" si="141"/>
        <v>#REF!</v>
      </c>
      <c r="BB125" s="973" t="e">
        <f t="shared" si="141"/>
        <v>#REF!</v>
      </c>
      <c r="BC125" s="973" t="e">
        <f t="shared" si="141"/>
        <v>#REF!</v>
      </c>
      <c r="BD125" s="973" t="e">
        <f t="shared" si="141"/>
        <v>#REF!</v>
      </c>
      <c r="BE125" s="973" t="e">
        <f t="shared" si="141"/>
        <v>#REF!</v>
      </c>
      <c r="BF125" s="973" t="e">
        <f t="shared" si="141"/>
        <v>#REF!</v>
      </c>
      <c r="BG125" s="973" t="e">
        <f t="shared" si="141"/>
        <v>#REF!</v>
      </c>
      <c r="BH125" s="973" t="e">
        <f t="shared" si="141"/>
        <v>#REF!</v>
      </c>
      <c r="BI125" s="973" t="e">
        <f t="shared" si="141"/>
        <v>#REF!</v>
      </c>
      <c r="BJ125" s="973" t="e">
        <f t="shared" si="141"/>
        <v>#REF!</v>
      </c>
    </row>
    <row r="126" spans="1:62" x14ac:dyDescent="0.3">
      <c r="A126" s="969">
        <v>3</v>
      </c>
      <c r="B126" s="970" t="s">
        <v>9329</v>
      </c>
      <c r="C126" s="971">
        <f>VLOOKUP($B$103&amp;"."&amp;C$104&amp;"."&amp;$A126,EmissionRates!$A$1:$Y$8450,$D$122,FALSE)</f>
        <v>3061.3393402099578</v>
      </c>
      <c r="D126" s="971">
        <f>VLOOKUP($B$103&amp;"."&amp;D$104&amp;"."&amp;$A126,EmissionRates!$A$1:$Y$8450,$D$122,FALSE)</f>
        <v>2948.9346224466899</v>
      </c>
      <c r="E126" s="971">
        <f>VLOOKUP($B$103&amp;"."&amp;E$104&amp;"."&amp;$A126,EmissionRates!$A$1:$Y$8450,$D$122,FALSE)</f>
        <v>2844.2981732686321</v>
      </c>
      <c r="F126" s="972">
        <f t="shared" si="137"/>
        <v>-4.6651533215272822E-3</v>
      </c>
      <c r="G126" s="972">
        <f t="shared" si="137"/>
        <v>-3.6062429128780327E-3</v>
      </c>
      <c r="H126" s="994">
        <v>0</v>
      </c>
      <c r="I126" s="973">
        <f t="shared" si="138"/>
        <v>2962.7563350038081</v>
      </c>
      <c r="J126" s="973">
        <f t="shared" si="139"/>
        <v>2948.934622446689</v>
      </c>
      <c r="K126" s="973">
        <f t="shared" si="139"/>
        <v>2938.3000478639501</v>
      </c>
      <c r="L126" s="973">
        <f t="shared" si="139"/>
        <v>2927.7038241404316</v>
      </c>
      <c r="M126" s="973">
        <f t="shared" si="139"/>
        <v>2917.1458129736193</v>
      </c>
      <c r="N126" s="973">
        <f t="shared" si="139"/>
        <v>2906.6258765597513</v>
      </c>
      <c r="O126" s="973">
        <f t="shared" si="139"/>
        <v>2896.1438775920196</v>
      </c>
      <c r="P126" s="973">
        <f t="shared" si="139"/>
        <v>2885.6996792587784</v>
      </c>
      <c r="Q126" s="973">
        <f t="shared" si="139"/>
        <v>2875.293145241757</v>
      </c>
      <c r="R126" s="973">
        <f t="shared" si="139"/>
        <v>2864.9241397142823</v>
      </c>
      <c r="S126" s="973">
        <f t="shared" si="139"/>
        <v>2854.5925273395046</v>
      </c>
      <c r="T126" s="973">
        <f t="shared" si="139"/>
        <v>2844.2981732686321</v>
      </c>
      <c r="U126" s="973">
        <f t="shared" si="139"/>
        <v>2844.2981732686321</v>
      </c>
      <c r="V126" s="973">
        <f t="shared" si="139"/>
        <v>2844.2981732686321</v>
      </c>
      <c r="W126" s="973">
        <f t="shared" si="139"/>
        <v>2844.2981732686321</v>
      </c>
      <c r="X126" s="973">
        <f t="shared" si="139"/>
        <v>2844.2981732686321</v>
      </c>
      <c r="Y126" s="973">
        <f t="shared" si="139"/>
        <v>2844.2981732686321</v>
      </c>
      <c r="Z126" s="973">
        <f t="shared" si="139"/>
        <v>2844.2981732686321</v>
      </c>
      <c r="AA126" s="973">
        <f t="shared" si="139"/>
        <v>2844.2981732686321</v>
      </c>
      <c r="AB126" s="973">
        <f t="shared" si="139"/>
        <v>2844.2981732686321</v>
      </c>
      <c r="AC126" s="973">
        <f t="shared" si="139"/>
        <v>2844.2981732686321</v>
      </c>
      <c r="AD126" s="973">
        <f t="shared" si="139"/>
        <v>2844.2981732686321</v>
      </c>
      <c r="AE126" s="973">
        <f t="shared" si="139"/>
        <v>2844.2981732686321</v>
      </c>
      <c r="AF126" s="973">
        <f t="shared" si="139"/>
        <v>2844.2981732686321</v>
      </c>
      <c r="AG126" s="973">
        <f t="shared" si="139"/>
        <v>2844.2981732686321</v>
      </c>
      <c r="AH126" s="973">
        <f t="shared" si="139"/>
        <v>2844.2981732686321</v>
      </c>
      <c r="AI126" s="973">
        <f t="shared" si="139"/>
        <v>2844.2981732686321</v>
      </c>
      <c r="AJ126" s="973">
        <f t="shared" si="139"/>
        <v>2844.2981732686321</v>
      </c>
      <c r="AK126" s="973">
        <f t="shared" si="139"/>
        <v>2844.2981732686321</v>
      </c>
      <c r="AL126" s="973">
        <f t="shared" si="139"/>
        <v>2844.2981732686321</v>
      </c>
      <c r="AM126" s="973">
        <f t="shared" si="139"/>
        <v>2844.2981732686321</v>
      </c>
      <c r="AN126" s="973">
        <f t="shared" si="139"/>
        <v>2844.2981732686321</v>
      </c>
      <c r="AO126" s="973">
        <f t="shared" si="139"/>
        <v>2844.2981732686321</v>
      </c>
      <c r="AP126" s="973" t="e">
        <f t="shared" ref="AP126:BJ126" si="142">AO126*(1+IF(AP$1&lt;=$D$8,$F126,IF(AP$1&lt;=$E$8,$G126,$H126)))</f>
        <v>#REF!</v>
      </c>
      <c r="AQ126" s="973" t="e">
        <f t="shared" si="142"/>
        <v>#REF!</v>
      </c>
      <c r="AR126" s="973" t="e">
        <f t="shared" si="142"/>
        <v>#REF!</v>
      </c>
      <c r="AS126" s="973" t="e">
        <f t="shared" si="142"/>
        <v>#REF!</v>
      </c>
      <c r="AT126" s="973" t="e">
        <f t="shared" si="142"/>
        <v>#REF!</v>
      </c>
      <c r="AU126" s="973" t="e">
        <f t="shared" si="142"/>
        <v>#REF!</v>
      </c>
      <c r="AV126" s="973" t="e">
        <f t="shared" si="142"/>
        <v>#REF!</v>
      </c>
      <c r="AW126" s="973" t="e">
        <f t="shared" si="142"/>
        <v>#REF!</v>
      </c>
      <c r="AX126" s="973" t="e">
        <f t="shared" si="142"/>
        <v>#REF!</v>
      </c>
      <c r="AY126" s="973" t="e">
        <f t="shared" si="142"/>
        <v>#REF!</v>
      </c>
      <c r="AZ126" s="973" t="e">
        <f t="shared" si="142"/>
        <v>#REF!</v>
      </c>
      <c r="BA126" s="973" t="e">
        <f t="shared" si="142"/>
        <v>#REF!</v>
      </c>
      <c r="BB126" s="973" t="e">
        <f t="shared" si="142"/>
        <v>#REF!</v>
      </c>
      <c r="BC126" s="973" t="e">
        <f t="shared" si="142"/>
        <v>#REF!</v>
      </c>
      <c r="BD126" s="973" t="e">
        <f t="shared" si="142"/>
        <v>#REF!</v>
      </c>
      <c r="BE126" s="973" t="e">
        <f t="shared" si="142"/>
        <v>#REF!</v>
      </c>
      <c r="BF126" s="973" t="e">
        <f t="shared" si="142"/>
        <v>#REF!</v>
      </c>
      <c r="BG126" s="973" t="e">
        <f t="shared" si="142"/>
        <v>#REF!</v>
      </c>
      <c r="BH126" s="973" t="e">
        <f t="shared" si="142"/>
        <v>#REF!</v>
      </c>
      <c r="BI126" s="973" t="e">
        <f t="shared" si="142"/>
        <v>#REF!</v>
      </c>
      <c r="BJ126" s="973" t="e">
        <f t="shared" si="142"/>
        <v>#REF!</v>
      </c>
    </row>
    <row r="127" spans="1:62" x14ac:dyDescent="0.3">
      <c r="A127" s="969">
        <v>4</v>
      </c>
      <c r="B127" s="970" t="s">
        <v>9330</v>
      </c>
      <c r="C127" s="971">
        <f>VLOOKUP($B$103&amp;"."&amp;C$104&amp;"."&amp;$A127,EmissionRates!$A$1:$Y$8450,$D$122,FALSE)</f>
        <v>2753.5965805053652</v>
      </c>
      <c r="D127" s="971">
        <f>VLOOKUP($B$103&amp;"."&amp;D$104&amp;"."&amp;$A127,EmissionRates!$A$1:$Y$8450,$D$122,FALSE)</f>
        <v>2646.2677942911723</v>
      </c>
      <c r="E127" s="971">
        <f>VLOOKUP($B$103&amp;"."&amp;E$104&amp;"."&amp;$A127,EmissionRates!$A$1:$Y$8450,$D$122,FALSE)</f>
        <v>2546.9857584635374</v>
      </c>
      <c r="F127" s="972">
        <f t="shared" si="137"/>
        <v>-4.9573760571803849E-3</v>
      </c>
      <c r="G127" s="972">
        <f t="shared" si="137"/>
        <v>-3.8166642812716978E-3</v>
      </c>
      <c r="H127" s="994">
        <v>0</v>
      </c>
      <c r="I127" s="973">
        <f t="shared" si="138"/>
        <v>2659.4516964564127</v>
      </c>
      <c r="J127" s="973">
        <f t="shared" si="139"/>
        <v>2646.2677942911719</v>
      </c>
      <c r="K127" s="973">
        <f t="shared" si="139"/>
        <v>2636.1678785220211</v>
      </c>
      <c r="L127" s="973">
        <f t="shared" si="139"/>
        <v>2626.1065107406303</v>
      </c>
      <c r="M127" s="973">
        <f t="shared" si="139"/>
        <v>2616.0835438222716</v>
      </c>
      <c r="N127" s="973">
        <f t="shared" si="139"/>
        <v>2606.0988312037425</v>
      </c>
      <c r="O127" s="973">
        <f t="shared" si="139"/>
        <v>2596.1522268812232</v>
      </c>
      <c r="P127" s="973">
        <f t="shared" si="139"/>
        <v>2586.2435854081418</v>
      </c>
      <c r="Q127" s="973">
        <f t="shared" si="139"/>
        <v>2576.3727618930466</v>
      </c>
      <c r="R127" s="973">
        <f t="shared" si="139"/>
        <v>2566.539611997488</v>
      </c>
      <c r="S127" s="973">
        <f t="shared" si="139"/>
        <v>2556.7439919339081</v>
      </c>
      <c r="T127" s="973">
        <f t="shared" si="139"/>
        <v>2546.9857584635379</v>
      </c>
      <c r="U127" s="973">
        <f t="shared" si="139"/>
        <v>2546.9857584635379</v>
      </c>
      <c r="V127" s="973">
        <f t="shared" si="139"/>
        <v>2546.9857584635379</v>
      </c>
      <c r="W127" s="973">
        <f t="shared" si="139"/>
        <v>2546.9857584635379</v>
      </c>
      <c r="X127" s="973">
        <f t="shared" si="139"/>
        <v>2546.9857584635379</v>
      </c>
      <c r="Y127" s="973">
        <f t="shared" si="139"/>
        <v>2546.9857584635379</v>
      </c>
      <c r="Z127" s="973">
        <f t="shared" si="139"/>
        <v>2546.9857584635379</v>
      </c>
      <c r="AA127" s="973">
        <f t="shared" si="139"/>
        <v>2546.9857584635379</v>
      </c>
      <c r="AB127" s="973">
        <f t="shared" si="139"/>
        <v>2546.9857584635379</v>
      </c>
      <c r="AC127" s="973">
        <f t="shared" si="139"/>
        <v>2546.9857584635379</v>
      </c>
      <c r="AD127" s="973">
        <f t="shared" si="139"/>
        <v>2546.9857584635379</v>
      </c>
      <c r="AE127" s="973">
        <f t="shared" si="139"/>
        <v>2546.9857584635379</v>
      </c>
      <c r="AF127" s="973">
        <f t="shared" si="139"/>
        <v>2546.9857584635379</v>
      </c>
      <c r="AG127" s="973">
        <f t="shared" si="139"/>
        <v>2546.9857584635379</v>
      </c>
      <c r="AH127" s="973">
        <f t="shared" si="139"/>
        <v>2546.9857584635379</v>
      </c>
      <c r="AI127" s="973">
        <f t="shared" si="139"/>
        <v>2546.9857584635379</v>
      </c>
      <c r="AJ127" s="973">
        <f t="shared" si="139"/>
        <v>2546.9857584635379</v>
      </c>
      <c r="AK127" s="973">
        <f t="shared" si="139"/>
        <v>2546.9857584635379</v>
      </c>
      <c r="AL127" s="973">
        <f t="shared" si="139"/>
        <v>2546.9857584635379</v>
      </c>
      <c r="AM127" s="973">
        <f t="shared" si="139"/>
        <v>2546.9857584635379</v>
      </c>
      <c r="AN127" s="973">
        <f t="shared" si="139"/>
        <v>2546.9857584635379</v>
      </c>
      <c r="AO127" s="973">
        <f t="shared" si="139"/>
        <v>2546.9857584635379</v>
      </c>
      <c r="AP127" s="973" t="e">
        <f t="shared" ref="AP127:BJ127" si="143">AO127*(1+IF(AP$1&lt;=$D$8,$F127,IF(AP$1&lt;=$E$8,$G127,$H127)))</f>
        <v>#REF!</v>
      </c>
      <c r="AQ127" s="973" t="e">
        <f t="shared" si="143"/>
        <v>#REF!</v>
      </c>
      <c r="AR127" s="973" t="e">
        <f t="shared" si="143"/>
        <v>#REF!</v>
      </c>
      <c r="AS127" s="973" t="e">
        <f t="shared" si="143"/>
        <v>#REF!</v>
      </c>
      <c r="AT127" s="973" t="e">
        <f t="shared" si="143"/>
        <v>#REF!</v>
      </c>
      <c r="AU127" s="973" t="e">
        <f t="shared" si="143"/>
        <v>#REF!</v>
      </c>
      <c r="AV127" s="973" t="e">
        <f t="shared" si="143"/>
        <v>#REF!</v>
      </c>
      <c r="AW127" s="973" t="e">
        <f t="shared" si="143"/>
        <v>#REF!</v>
      </c>
      <c r="AX127" s="973" t="e">
        <f t="shared" si="143"/>
        <v>#REF!</v>
      </c>
      <c r="AY127" s="973" t="e">
        <f t="shared" si="143"/>
        <v>#REF!</v>
      </c>
      <c r="AZ127" s="973" t="e">
        <f t="shared" si="143"/>
        <v>#REF!</v>
      </c>
      <c r="BA127" s="973" t="e">
        <f t="shared" si="143"/>
        <v>#REF!</v>
      </c>
      <c r="BB127" s="973" t="e">
        <f t="shared" si="143"/>
        <v>#REF!</v>
      </c>
      <c r="BC127" s="973" t="e">
        <f t="shared" si="143"/>
        <v>#REF!</v>
      </c>
      <c r="BD127" s="973" t="e">
        <f t="shared" si="143"/>
        <v>#REF!</v>
      </c>
      <c r="BE127" s="973" t="e">
        <f t="shared" si="143"/>
        <v>#REF!</v>
      </c>
      <c r="BF127" s="973" t="e">
        <f t="shared" si="143"/>
        <v>#REF!</v>
      </c>
      <c r="BG127" s="973" t="e">
        <f t="shared" si="143"/>
        <v>#REF!</v>
      </c>
      <c r="BH127" s="973" t="e">
        <f t="shared" si="143"/>
        <v>#REF!</v>
      </c>
      <c r="BI127" s="973" t="e">
        <f t="shared" si="143"/>
        <v>#REF!</v>
      </c>
      <c r="BJ127" s="973" t="e">
        <f t="shared" si="143"/>
        <v>#REF!</v>
      </c>
    </row>
    <row r="128" spans="1:62" x14ac:dyDescent="0.3">
      <c r="A128" s="969">
        <v>5</v>
      </c>
      <c r="B128" s="970" t="s">
        <v>9331</v>
      </c>
      <c r="C128" s="971">
        <f>VLOOKUP($B$103&amp;"."&amp;C$104&amp;"."&amp;$A128,EmissionRates!$A$1:$Y$8450,$D$122,FALSE)</f>
        <v>2435.1627324422175</v>
      </c>
      <c r="D128" s="971">
        <f>VLOOKUP($B$103&amp;"."&amp;D$104&amp;"."&amp;$A128,EmissionRates!$A$1:$Y$8450,$D$122,FALSE)</f>
        <v>2327.3050537109352</v>
      </c>
      <c r="E128" s="971">
        <f>VLOOKUP($B$103&amp;"."&amp;E$104&amp;"."&amp;$A128,EmissionRates!$A$1:$Y$8450,$D$122,FALSE)</f>
        <v>2228.9648844400976</v>
      </c>
      <c r="F128" s="972">
        <f t="shared" si="137"/>
        <v>-5.6468234199467116E-3</v>
      </c>
      <c r="G128" s="972">
        <f t="shared" si="137"/>
        <v>-4.3080604226227726E-3</v>
      </c>
      <c r="H128" s="994">
        <v>0</v>
      </c>
      <c r="I128" s="973">
        <f t="shared" si="138"/>
        <v>2340.5215657030376</v>
      </c>
      <c r="J128" s="973">
        <f t="shared" si="139"/>
        <v>2327.3050537109352</v>
      </c>
      <c r="K128" s="973">
        <f t="shared" si="139"/>
        <v>2317.2788829176734</v>
      </c>
      <c r="L128" s="973">
        <f t="shared" si="139"/>
        <v>2307.2959054739963</v>
      </c>
      <c r="M128" s="973">
        <f t="shared" si="139"/>
        <v>2297.3559353003443</v>
      </c>
      <c r="N128" s="973">
        <f t="shared" si="139"/>
        <v>2287.4587871187991</v>
      </c>
      <c r="O128" s="973">
        <f t="shared" si="139"/>
        <v>2277.6042764496319</v>
      </c>
      <c r="P128" s="973">
        <f t="shared" si="139"/>
        <v>2267.792219607863</v>
      </c>
      <c r="Q128" s="973">
        <f t="shared" si="139"/>
        <v>2258.0224336998385</v>
      </c>
      <c r="R128" s="973">
        <f t="shared" si="139"/>
        <v>2248.2947366198218</v>
      </c>
      <c r="S128" s="973">
        <f t="shared" si="139"/>
        <v>2238.608947046599</v>
      </c>
      <c r="T128" s="973">
        <f t="shared" si="139"/>
        <v>2228.9648844400986</v>
      </c>
      <c r="U128" s="973">
        <f t="shared" si="139"/>
        <v>2228.9648844400986</v>
      </c>
      <c r="V128" s="973">
        <f t="shared" si="139"/>
        <v>2228.9648844400986</v>
      </c>
      <c r="W128" s="973">
        <f t="shared" si="139"/>
        <v>2228.9648844400986</v>
      </c>
      <c r="X128" s="973">
        <f t="shared" si="139"/>
        <v>2228.9648844400986</v>
      </c>
      <c r="Y128" s="973">
        <f t="shared" si="139"/>
        <v>2228.9648844400986</v>
      </c>
      <c r="Z128" s="973">
        <f t="shared" si="139"/>
        <v>2228.9648844400986</v>
      </c>
      <c r="AA128" s="973">
        <f t="shared" si="139"/>
        <v>2228.9648844400986</v>
      </c>
      <c r="AB128" s="973">
        <f t="shared" si="139"/>
        <v>2228.9648844400986</v>
      </c>
      <c r="AC128" s="973">
        <f t="shared" si="139"/>
        <v>2228.9648844400986</v>
      </c>
      <c r="AD128" s="973">
        <f t="shared" si="139"/>
        <v>2228.9648844400986</v>
      </c>
      <c r="AE128" s="973">
        <f t="shared" si="139"/>
        <v>2228.9648844400986</v>
      </c>
      <c r="AF128" s="973">
        <f t="shared" si="139"/>
        <v>2228.9648844400986</v>
      </c>
      <c r="AG128" s="973">
        <f t="shared" si="139"/>
        <v>2228.9648844400986</v>
      </c>
      <c r="AH128" s="973">
        <f t="shared" si="139"/>
        <v>2228.9648844400986</v>
      </c>
      <c r="AI128" s="973">
        <f t="shared" si="139"/>
        <v>2228.9648844400986</v>
      </c>
      <c r="AJ128" s="973">
        <f t="shared" si="139"/>
        <v>2228.9648844400986</v>
      </c>
      <c r="AK128" s="973">
        <f t="shared" si="139"/>
        <v>2228.9648844400986</v>
      </c>
      <c r="AL128" s="973">
        <f t="shared" si="139"/>
        <v>2228.9648844400986</v>
      </c>
      <c r="AM128" s="973">
        <f t="shared" si="139"/>
        <v>2228.9648844400986</v>
      </c>
      <c r="AN128" s="973">
        <f t="shared" si="139"/>
        <v>2228.9648844400986</v>
      </c>
      <c r="AO128" s="973">
        <f t="shared" si="139"/>
        <v>2228.9648844400986</v>
      </c>
      <c r="AP128" s="973" t="e">
        <f t="shared" ref="AP128:BJ128" si="144">AO128*(1+IF(AP$1&lt;=$D$8,$F128,IF(AP$1&lt;=$E$8,$G128,$H128)))</f>
        <v>#REF!</v>
      </c>
      <c r="AQ128" s="973" t="e">
        <f t="shared" si="144"/>
        <v>#REF!</v>
      </c>
      <c r="AR128" s="973" t="e">
        <f t="shared" si="144"/>
        <v>#REF!</v>
      </c>
      <c r="AS128" s="973" t="e">
        <f t="shared" si="144"/>
        <v>#REF!</v>
      </c>
      <c r="AT128" s="973" t="e">
        <f t="shared" si="144"/>
        <v>#REF!</v>
      </c>
      <c r="AU128" s="973" t="e">
        <f t="shared" si="144"/>
        <v>#REF!</v>
      </c>
      <c r="AV128" s="973" t="e">
        <f t="shared" si="144"/>
        <v>#REF!</v>
      </c>
      <c r="AW128" s="973" t="e">
        <f t="shared" si="144"/>
        <v>#REF!</v>
      </c>
      <c r="AX128" s="973" t="e">
        <f t="shared" si="144"/>
        <v>#REF!</v>
      </c>
      <c r="AY128" s="973" t="e">
        <f t="shared" si="144"/>
        <v>#REF!</v>
      </c>
      <c r="AZ128" s="973" t="e">
        <f t="shared" si="144"/>
        <v>#REF!</v>
      </c>
      <c r="BA128" s="973" t="e">
        <f t="shared" si="144"/>
        <v>#REF!</v>
      </c>
      <c r="BB128" s="973" t="e">
        <f t="shared" si="144"/>
        <v>#REF!</v>
      </c>
      <c r="BC128" s="973" t="e">
        <f t="shared" si="144"/>
        <v>#REF!</v>
      </c>
      <c r="BD128" s="973" t="e">
        <f t="shared" si="144"/>
        <v>#REF!</v>
      </c>
      <c r="BE128" s="973" t="e">
        <f t="shared" si="144"/>
        <v>#REF!</v>
      </c>
      <c r="BF128" s="973" t="e">
        <f t="shared" si="144"/>
        <v>#REF!</v>
      </c>
      <c r="BG128" s="973" t="e">
        <f t="shared" si="144"/>
        <v>#REF!</v>
      </c>
      <c r="BH128" s="973" t="e">
        <f t="shared" si="144"/>
        <v>#REF!</v>
      </c>
      <c r="BI128" s="973" t="e">
        <f t="shared" si="144"/>
        <v>#REF!</v>
      </c>
      <c r="BJ128" s="973" t="e">
        <f t="shared" si="144"/>
        <v>#REF!</v>
      </c>
    </row>
    <row r="129" spans="1:62" x14ac:dyDescent="0.3">
      <c r="A129" s="969">
        <v>6</v>
      </c>
      <c r="B129" s="970" t="s">
        <v>9332</v>
      </c>
      <c r="C129" s="971">
        <f>VLOOKUP($B$103&amp;"."&amp;C$104&amp;"."&amp;$A129,EmissionRates!$A$1:$Y$8450,$D$122,FALSE)</f>
        <v>2262.4146779378225</v>
      </c>
      <c r="D129" s="971">
        <f>VLOOKUP($B$103&amp;"."&amp;D$104&amp;"."&amp;$A129,EmissionRates!$A$1:$Y$8450,$D$122,FALSE)</f>
        <v>2167.5664545694949</v>
      </c>
      <c r="E129" s="971">
        <f>VLOOKUP($B$103&amp;"."&amp;E$104&amp;"."&amp;$A129,EmissionRates!$A$1:$Y$8450,$D$122,FALSE)</f>
        <v>2080.5239562988227</v>
      </c>
      <c r="F129" s="972">
        <f t="shared" si="137"/>
        <v>-5.3391452915962923E-3</v>
      </c>
      <c r="G129" s="972">
        <f t="shared" si="137"/>
        <v>-4.0901449477779295E-3</v>
      </c>
      <c r="H129" s="994">
        <v>0</v>
      </c>
      <c r="I129" s="973">
        <f t="shared" si="138"/>
        <v>2179.2015281479453</v>
      </c>
      <c r="J129" s="973">
        <f t="shared" ref="J129:AO133" si="145">I129*(1+IF(J$1&lt;=$D$8,$F129,IF(J$1&lt;=$E$8,$G129,$H129)))</f>
        <v>2167.5664545694949</v>
      </c>
      <c r="K129" s="973">
        <f t="shared" si="145"/>
        <v>2158.7007935863644</v>
      </c>
      <c r="L129" s="973">
        <f t="shared" si="145"/>
        <v>2149.8713944417127</v>
      </c>
      <c r="M129" s="973">
        <f t="shared" si="145"/>
        <v>2141.0781088193648</v>
      </c>
      <c r="N129" s="973">
        <f t="shared" si="145"/>
        <v>2132.3207890097792</v>
      </c>
      <c r="O129" s="973">
        <f t="shared" si="145"/>
        <v>2123.5992879075689</v>
      </c>
      <c r="P129" s="973">
        <f t="shared" si="145"/>
        <v>2114.9134590090289</v>
      </c>
      <c r="Q129" s="973">
        <f t="shared" si="145"/>
        <v>2106.2631564096755</v>
      </c>
      <c r="R129" s="973">
        <f t="shared" si="145"/>
        <v>2097.6482348017958</v>
      </c>
      <c r="S129" s="973">
        <f t="shared" si="145"/>
        <v>2089.068549472006</v>
      </c>
      <c r="T129" s="973">
        <f t="shared" si="145"/>
        <v>2080.5239562988213</v>
      </c>
      <c r="U129" s="973">
        <f t="shared" si="145"/>
        <v>2080.5239562988213</v>
      </c>
      <c r="V129" s="973">
        <f t="shared" si="145"/>
        <v>2080.5239562988213</v>
      </c>
      <c r="W129" s="973">
        <f t="shared" si="145"/>
        <v>2080.5239562988213</v>
      </c>
      <c r="X129" s="973">
        <f t="shared" si="145"/>
        <v>2080.5239562988213</v>
      </c>
      <c r="Y129" s="973">
        <f t="shared" si="145"/>
        <v>2080.5239562988213</v>
      </c>
      <c r="Z129" s="973">
        <f t="shared" si="145"/>
        <v>2080.5239562988213</v>
      </c>
      <c r="AA129" s="973">
        <f t="shared" si="145"/>
        <v>2080.5239562988213</v>
      </c>
      <c r="AB129" s="973">
        <f t="shared" si="145"/>
        <v>2080.5239562988213</v>
      </c>
      <c r="AC129" s="973">
        <f t="shared" si="145"/>
        <v>2080.5239562988213</v>
      </c>
      <c r="AD129" s="973">
        <f t="shared" si="145"/>
        <v>2080.5239562988213</v>
      </c>
      <c r="AE129" s="973">
        <f t="shared" si="145"/>
        <v>2080.5239562988213</v>
      </c>
      <c r="AF129" s="973">
        <f t="shared" si="145"/>
        <v>2080.5239562988213</v>
      </c>
      <c r="AG129" s="973">
        <f t="shared" si="145"/>
        <v>2080.5239562988213</v>
      </c>
      <c r="AH129" s="973">
        <f t="shared" si="145"/>
        <v>2080.5239562988213</v>
      </c>
      <c r="AI129" s="973">
        <f t="shared" si="145"/>
        <v>2080.5239562988213</v>
      </c>
      <c r="AJ129" s="973">
        <f t="shared" si="145"/>
        <v>2080.5239562988213</v>
      </c>
      <c r="AK129" s="973">
        <f t="shared" si="145"/>
        <v>2080.5239562988213</v>
      </c>
      <c r="AL129" s="973">
        <f t="shared" si="145"/>
        <v>2080.5239562988213</v>
      </c>
      <c r="AM129" s="973">
        <f t="shared" si="145"/>
        <v>2080.5239562988213</v>
      </c>
      <c r="AN129" s="973">
        <f t="shared" si="145"/>
        <v>2080.5239562988213</v>
      </c>
      <c r="AO129" s="973">
        <f t="shared" si="145"/>
        <v>2080.5239562988213</v>
      </c>
      <c r="AP129" s="973" t="e">
        <f t="shared" ref="AP129:BJ129" si="146">AO129*(1+IF(AP$1&lt;=$D$8,$F129,IF(AP$1&lt;=$E$8,$G129,$H129)))</f>
        <v>#REF!</v>
      </c>
      <c r="AQ129" s="973" t="e">
        <f t="shared" si="146"/>
        <v>#REF!</v>
      </c>
      <c r="AR129" s="973" t="e">
        <f t="shared" si="146"/>
        <v>#REF!</v>
      </c>
      <c r="AS129" s="973" t="e">
        <f t="shared" si="146"/>
        <v>#REF!</v>
      </c>
      <c r="AT129" s="973" t="e">
        <f t="shared" si="146"/>
        <v>#REF!</v>
      </c>
      <c r="AU129" s="973" t="e">
        <f t="shared" si="146"/>
        <v>#REF!</v>
      </c>
      <c r="AV129" s="973" t="e">
        <f t="shared" si="146"/>
        <v>#REF!</v>
      </c>
      <c r="AW129" s="973" t="e">
        <f t="shared" si="146"/>
        <v>#REF!</v>
      </c>
      <c r="AX129" s="973" t="e">
        <f t="shared" si="146"/>
        <v>#REF!</v>
      </c>
      <c r="AY129" s="973" t="e">
        <f t="shared" si="146"/>
        <v>#REF!</v>
      </c>
      <c r="AZ129" s="973" t="e">
        <f t="shared" si="146"/>
        <v>#REF!</v>
      </c>
      <c r="BA129" s="973" t="e">
        <f t="shared" si="146"/>
        <v>#REF!</v>
      </c>
      <c r="BB129" s="973" t="e">
        <f t="shared" si="146"/>
        <v>#REF!</v>
      </c>
      <c r="BC129" s="973" t="e">
        <f t="shared" si="146"/>
        <v>#REF!</v>
      </c>
      <c r="BD129" s="973" t="e">
        <f t="shared" si="146"/>
        <v>#REF!</v>
      </c>
      <c r="BE129" s="973" t="e">
        <f t="shared" si="146"/>
        <v>#REF!</v>
      </c>
      <c r="BF129" s="973" t="e">
        <f t="shared" si="146"/>
        <v>#REF!</v>
      </c>
      <c r="BG129" s="973" t="e">
        <f t="shared" si="146"/>
        <v>#REF!</v>
      </c>
      <c r="BH129" s="973" t="e">
        <f t="shared" si="146"/>
        <v>#REF!</v>
      </c>
      <c r="BI129" s="973" t="e">
        <f t="shared" si="146"/>
        <v>#REF!</v>
      </c>
      <c r="BJ129" s="973" t="e">
        <f t="shared" si="146"/>
        <v>#REF!</v>
      </c>
    </row>
    <row r="130" spans="1:62" x14ac:dyDescent="0.3">
      <c r="A130" s="969">
        <v>7</v>
      </c>
      <c r="B130" s="970" t="s">
        <v>9333</v>
      </c>
      <c r="C130" s="971">
        <f>VLOOKUP($B$103&amp;"."&amp;C$104&amp;"."&amp;$A130,EmissionRates!$A$1:$Y$8450,$D$122,FALSE)</f>
        <v>2223.4022521972602</v>
      </c>
      <c r="D130" s="971">
        <f>VLOOKUP($B$103&amp;"."&amp;D$104&amp;"."&amp;$A130,EmissionRates!$A$1:$Y$8450,$D$122,FALSE)</f>
        <v>2125.86888376871</v>
      </c>
      <c r="E130" s="971">
        <f>VLOOKUP($B$103&amp;"."&amp;E$104&amp;"."&amp;$A130,EmissionRates!$A$1:$Y$8450,$D$122,FALSE)</f>
        <v>2036.7945874532002</v>
      </c>
      <c r="F130" s="972">
        <f t="shared" si="137"/>
        <v>-5.5915541767945776E-3</v>
      </c>
      <c r="G130" s="972">
        <f t="shared" si="137"/>
        <v>-4.2711838222715404E-3</v>
      </c>
      <c r="H130" s="994">
        <v>0</v>
      </c>
      <c r="I130" s="973">
        <f t="shared" si="138"/>
        <v>2137.8226348518615</v>
      </c>
      <c r="J130" s="973">
        <f t="shared" si="145"/>
        <v>2125.8688837687096</v>
      </c>
      <c r="K130" s="973">
        <f t="shared" si="145"/>
        <v>2116.7889069840862</v>
      </c>
      <c r="L130" s="973">
        <f t="shared" si="145"/>
        <v>2107.7477124494121</v>
      </c>
      <c r="M130" s="973">
        <f t="shared" si="145"/>
        <v>2098.7451345185682</v>
      </c>
      <c r="N130" s="973">
        <f t="shared" si="145"/>
        <v>2089.7810082529413</v>
      </c>
      <c r="O130" s="973">
        <f t="shared" si="145"/>
        <v>2080.8551694184011</v>
      </c>
      <c r="P130" s="973">
        <f t="shared" si="145"/>
        <v>2071.967454482291</v>
      </c>
      <c r="Q130" s="973">
        <f t="shared" si="145"/>
        <v>2063.1177006104331</v>
      </c>
      <c r="R130" s="973">
        <f t="shared" si="145"/>
        <v>2054.3057456641436</v>
      </c>
      <c r="S130" s="973">
        <f t="shared" si="145"/>
        <v>2045.5314281972635</v>
      </c>
      <c r="T130" s="973">
        <f t="shared" si="145"/>
        <v>2036.7945874531993</v>
      </c>
      <c r="U130" s="973">
        <f t="shared" si="145"/>
        <v>2036.7945874531993</v>
      </c>
      <c r="V130" s="973">
        <f t="shared" si="145"/>
        <v>2036.7945874531993</v>
      </c>
      <c r="W130" s="973">
        <f t="shared" si="145"/>
        <v>2036.7945874531993</v>
      </c>
      <c r="X130" s="973">
        <f t="shared" si="145"/>
        <v>2036.7945874531993</v>
      </c>
      <c r="Y130" s="973">
        <f t="shared" si="145"/>
        <v>2036.7945874531993</v>
      </c>
      <c r="Z130" s="973">
        <f t="shared" si="145"/>
        <v>2036.7945874531993</v>
      </c>
      <c r="AA130" s="973">
        <f t="shared" si="145"/>
        <v>2036.7945874531993</v>
      </c>
      <c r="AB130" s="973">
        <f t="shared" si="145"/>
        <v>2036.7945874531993</v>
      </c>
      <c r="AC130" s="973">
        <f t="shared" si="145"/>
        <v>2036.7945874531993</v>
      </c>
      <c r="AD130" s="973">
        <f t="shared" si="145"/>
        <v>2036.7945874531993</v>
      </c>
      <c r="AE130" s="973">
        <f t="shared" si="145"/>
        <v>2036.7945874531993</v>
      </c>
      <c r="AF130" s="973">
        <f t="shared" si="145"/>
        <v>2036.7945874531993</v>
      </c>
      <c r="AG130" s="973">
        <f t="shared" si="145"/>
        <v>2036.7945874531993</v>
      </c>
      <c r="AH130" s="973">
        <f t="shared" si="145"/>
        <v>2036.7945874531993</v>
      </c>
      <c r="AI130" s="973">
        <f t="shared" si="145"/>
        <v>2036.7945874531993</v>
      </c>
      <c r="AJ130" s="973">
        <f t="shared" si="145"/>
        <v>2036.7945874531993</v>
      </c>
      <c r="AK130" s="973">
        <f t="shared" si="145"/>
        <v>2036.7945874531993</v>
      </c>
      <c r="AL130" s="973">
        <f t="shared" si="145"/>
        <v>2036.7945874531993</v>
      </c>
      <c r="AM130" s="973">
        <f t="shared" si="145"/>
        <v>2036.7945874531993</v>
      </c>
      <c r="AN130" s="973">
        <f t="shared" si="145"/>
        <v>2036.7945874531993</v>
      </c>
      <c r="AO130" s="973">
        <f t="shared" si="145"/>
        <v>2036.7945874531993</v>
      </c>
      <c r="AP130" s="973" t="e">
        <f t="shared" ref="AP130:BJ130" si="147">AO130*(1+IF(AP$1&lt;=$D$8,$F130,IF(AP$1&lt;=$E$8,$G130,$H130)))</f>
        <v>#REF!</v>
      </c>
      <c r="AQ130" s="973" t="e">
        <f t="shared" si="147"/>
        <v>#REF!</v>
      </c>
      <c r="AR130" s="973" t="e">
        <f t="shared" si="147"/>
        <v>#REF!</v>
      </c>
      <c r="AS130" s="973" t="e">
        <f t="shared" si="147"/>
        <v>#REF!</v>
      </c>
      <c r="AT130" s="973" t="e">
        <f t="shared" si="147"/>
        <v>#REF!</v>
      </c>
      <c r="AU130" s="973" t="e">
        <f t="shared" si="147"/>
        <v>#REF!</v>
      </c>
      <c r="AV130" s="973" t="e">
        <f t="shared" si="147"/>
        <v>#REF!</v>
      </c>
      <c r="AW130" s="973" t="e">
        <f t="shared" si="147"/>
        <v>#REF!</v>
      </c>
      <c r="AX130" s="973" t="e">
        <f t="shared" si="147"/>
        <v>#REF!</v>
      </c>
      <c r="AY130" s="973" t="e">
        <f t="shared" si="147"/>
        <v>#REF!</v>
      </c>
      <c r="AZ130" s="973" t="e">
        <f t="shared" si="147"/>
        <v>#REF!</v>
      </c>
      <c r="BA130" s="973" t="e">
        <f t="shared" si="147"/>
        <v>#REF!</v>
      </c>
      <c r="BB130" s="973" t="e">
        <f t="shared" si="147"/>
        <v>#REF!</v>
      </c>
      <c r="BC130" s="973" t="e">
        <f t="shared" si="147"/>
        <v>#REF!</v>
      </c>
      <c r="BD130" s="973" t="e">
        <f t="shared" si="147"/>
        <v>#REF!</v>
      </c>
      <c r="BE130" s="973" t="e">
        <f t="shared" si="147"/>
        <v>#REF!</v>
      </c>
      <c r="BF130" s="973" t="e">
        <f t="shared" si="147"/>
        <v>#REF!</v>
      </c>
      <c r="BG130" s="973" t="e">
        <f t="shared" si="147"/>
        <v>#REF!</v>
      </c>
      <c r="BH130" s="973" t="e">
        <f t="shared" si="147"/>
        <v>#REF!</v>
      </c>
      <c r="BI130" s="973" t="e">
        <f t="shared" si="147"/>
        <v>#REF!</v>
      </c>
      <c r="BJ130" s="973" t="e">
        <f t="shared" si="147"/>
        <v>#REF!</v>
      </c>
    </row>
    <row r="131" spans="1:62" x14ac:dyDescent="0.3">
      <c r="A131" s="969">
        <v>8</v>
      </c>
      <c r="B131" s="970" t="s">
        <v>9334</v>
      </c>
      <c r="C131" s="971">
        <f>VLOOKUP($B$103&amp;"."&amp;C$104&amp;"."&amp;$A131,EmissionRates!$A$1:$Y$8450,$D$122,FALSE)</f>
        <v>1879.7219759623151</v>
      </c>
      <c r="D131" s="971">
        <f>VLOOKUP($B$103&amp;"."&amp;D$104&amp;"."&amp;$A131,EmissionRates!$A$1:$Y$8450,$D$122,FALSE)</f>
        <v>1784.9473101297951</v>
      </c>
      <c r="E131" s="971">
        <f>VLOOKUP($B$103&amp;"."&amp;E$104&amp;"."&amp;$A131,EmissionRates!$A$1:$Y$8450,$D$122,FALSE)</f>
        <v>1699.6476694742776</v>
      </c>
      <c r="F131" s="972">
        <f t="shared" si="137"/>
        <v>-6.4460077932606552E-3</v>
      </c>
      <c r="G131" s="972">
        <f t="shared" si="137"/>
        <v>-4.8848222925937934E-3</v>
      </c>
      <c r="H131" s="994">
        <v>0</v>
      </c>
      <c r="I131" s="973">
        <f t="shared" si="138"/>
        <v>1796.5277419552478</v>
      </c>
      <c r="J131" s="973">
        <f t="shared" si="145"/>
        <v>1784.9473101297954</v>
      </c>
      <c r="K131" s="973">
        <f t="shared" si="145"/>
        <v>1776.2281597181679</v>
      </c>
      <c r="L131" s="973">
        <f t="shared" si="145"/>
        <v>1767.5516008068437</v>
      </c>
      <c r="M131" s="973">
        <f t="shared" si="145"/>
        <v>1758.9174253439126</v>
      </c>
      <c r="N131" s="973">
        <f t="shared" si="145"/>
        <v>1750.325426293761</v>
      </c>
      <c r="O131" s="973">
        <f t="shared" si="145"/>
        <v>1741.7753976321076</v>
      </c>
      <c r="P131" s="973">
        <f t="shared" si="145"/>
        <v>1733.2671343410627</v>
      </c>
      <c r="Q131" s="973">
        <f t="shared" si="145"/>
        <v>1724.8004324042133</v>
      </c>
      <c r="R131" s="973">
        <f t="shared" si="145"/>
        <v>1716.3750888017298</v>
      </c>
      <c r="S131" s="973">
        <f t="shared" si="145"/>
        <v>1707.9909015054984</v>
      </c>
      <c r="T131" s="973">
        <f t="shared" si="145"/>
        <v>1699.6476694742769</v>
      </c>
      <c r="U131" s="973">
        <f t="shared" si="145"/>
        <v>1699.6476694742769</v>
      </c>
      <c r="V131" s="973">
        <f t="shared" si="145"/>
        <v>1699.6476694742769</v>
      </c>
      <c r="W131" s="973">
        <f t="shared" si="145"/>
        <v>1699.6476694742769</v>
      </c>
      <c r="X131" s="973">
        <f t="shared" si="145"/>
        <v>1699.6476694742769</v>
      </c>
      <c r="Y131" s="973">
        <f t="shared" si="145"/>
        <v>1699.6476694742769</v>
      </c>
      <c r="Z131" s="973">
        <f t="shared" si="145"/>
        <v>1699.6476694742769</v>
      </c>
      <c r="AA131" s="973">
        <f t="shared" si="145"/>
        <v>1699.6476694742769</v>
      </c>
      <c r="AB131" s="973">
        <f t="shared" si="145"/>
        <v>1699.6476694742769</v>
      </c>
      <c r="AC131" s="973">
        <f t="shared" si="145"/>
        <v>1699.6476694742769</v>
      </c>
      <c r="AD131" s="973">
        <f t="shared" si="145"/>
        <v>1699.6476694742769</v>
      </c>
      <c r="AE131" s="973">
        <f t="shared" si="145"/>
        <v>1699.6476694742769</v>
      </c>
      <c r="AF131" s="973">
        <f t="shared" si="145"/>
        <v>1699.6476694742769</v>
      </c>
      <c r="AG131" s="973">
        <f t="shared" si="145"/>
        <v>1699.6476694742769</v>
      </c>
      <c r="AH131" s="973">
        <f t="shared" si="145"/>
        <v>1699.6476694742769</v>
      </c>
      <c r="AI131" s="973">
        <f t="shared" si="145"/>
        <v>1699.6476694742769</v>
      </c>
      <c r="AJ131" s="973">
        <f t="shared" si="145"/>
        <v>1699.6476694742769</v>
      </c>
      <c r="AK131" s="973">
        <f t="shared" si="145"/>
        <v>1699.6476694742769</v>
      </c>
      <c r="AL131" s="973">
        <f t="shared" si="145"/>
        <v>1699.6476694742769</v>
      </c>
      <c r="AM131" s="973">
        <f t="shared" si="145"/>
        <v>1699.6476694742769</v>
      </c>
      <c r="AN131" s="973">
        <f t="shared" si="145"/>
        <v>1699.6476694742769</v>
      </c>
      <c r="AO131" s="973">
        <f t="shared" si="145"/>
        <v>1699.6476694742769</v>
      </c>
      <c r="AP131" s="973" t="e">
        <f t="shared" ref="AP131:BJ131" si="148">AO131*(1+IF(AP$1&lt;=$D$8,$F131,IF(AP$1&lt;=$E$8,$G131,$H131)))</f>
        <v>#REF!</v>
      </c>
      <c r="AQ131" s="973" t="e">
        <f t="shared" si="148"/>
        <v>#REF!</v>
      </c>
      <c r="AR131" s="973" t="e">
        <f t="shared" si="148"/>
        <v>#REF!</v>
      </c>
      <c r="AS131" s="973" t="e">
        <f t="shared" si="148"/>
        <v>#REF!</v>
      </c>
      <c r="AT131" s="973" t="e">
        <f t="shared" si="148"/>
        <v>#REF!</v>
      </c>
      <c r="AU131" s="973" t="e">
        <f t="shared" si="148"/>
        <v>#REF!</v>
      </c>
      <c r="AV131" s="973" t="e">
        <f t="shared" si="148"/>
        <v>#REF!</v>
      </c>
      <c r="AW131" s="973" t="e">
        <f t="shared" si="148"/>
        <v>#REF!</v>
      </c>
      <c r="AX131" s="973" t="e">
        <f t="shared" si="148"/>
        <v>#REF!</v>
      </c>
      <c r="AY131" s="973" t="e">
        <f t="shared" si="148"/>
        <v>#REF!</v>
      </c>
      <c r="AZ131" s="973" t="e">
        <f t="shared" si="148"/>
        <v>#REF!</v>
      </c>
      <c r="BA131" s="973" t="e">
        <f t="shared" si="148"/>
        <v>#REF!</v>
      </c>
      <c r="BB131" s="973" t="e">
        <f t="shared" si="148"/>
        <v>#REF!</v>
      </c>
      <c r="BC131" s="973" t="e">
        <f t="shared" si="148"/>
        <v>#REF!</v>
      </c>
      <c r="BD131" s="973" t="e">
        <f t="shared" si="148"/>
        <v>#REF!</v>
      </c>
      <c r="BE131" s="973" t="e">
        <f t="shared" si="148"/>
        <v>#REF!</v>
      </c>
      <c r="BF131" s="973" t="e">
        <f t="shared" si="148"/>
        <v>#REF!</v>
      </c>
      <c r="BG131" s="973" t="e">
        <f t="shared" si="148"/>
        <v>#REF!</v>
      </c>
      <c r="BH131" s="973" t="e">
        <f t="shared" si="148"/>
        <v>#REF!</v>
      </c>
      <c r="BI131" s="973" t="e">
        <f t="shared" si="148"/>
        <v>#REF!</v>
      </c>
      <c r="BJ131" s="973" t="e">
        <f t="shared" si="148"/>
        <v>#REF!</v>
      </c>
    </row>
    <row r="132" spans="1:62" x14ac:dyDescent="0.3">
      <c r="A132" s="969">
        <v>9</v>
      </c>
      <c r="B132" s="970" t="s">
        <v>9335</v>
      </c>
      <c r="C132" s="971">
        <f>VLOOKUP($B$103&amp;"."&amp;C$104&amp;"."&amp;$A132,EmissionRates!$A$1:$Y$8450,$D$122,FALSE)</f>
        <v>1840.4539388020776</v>
      </c>
      <c r="D132" s="971">
        <f>VLOOKUP($B$103&amp;"."&amp;D$104&amp;"."&amp;$A132,EmissionRates!$A$1:$Y$8450,$D$122,FALSE)</f>
        <v>1737.6401062011673</v>
      </c>
      <c r="E132" s="971">
        <f>VLOOKUP($B$103&amp;"."&amp;E$104&amp;"."&amp;$A132,EmissionRates!$A$1:$Y$8450,$D$122,FALSE)</f>
        <v>1645.9664599100702</v>
      </c>
      <c r="F132" s="972">
        <f t="shared" si="137"/>
        <v>-7.1597851343228047E-3</v>
      </c>
      <c r="G132" s="972">
        <f t="shared" si="137"/>
        <v>-5.405358843764918E-3</v>
      </c>
      <c r="H132" s="994">
        <v>0</v>
      </c>
      <c r="I132" s="973">
        <f t="shared" si="138"/>
        <v>1750.1709541814384</v>
      </c>
      <c r="J132" s="973">
        <f t="shared" si="145"/>
        <v>1737.6401062011666</v>
      </c>
      <c r="K132" s="973">
        <f t="shared" si="145"/>
        <v>1728.2475378858317</v>
      </c>
      <c r="L132" s="973">
        <f t="shared" si="145"/>
        <v>1718.9057397727056</v>
      </c>
      <c r="M132" s="973">
        <f t="shared" si="145"/>
        <v>1709.6144374306268</v>
      </c>
      <c r="N132" s="973">
        <f t="shared" si="145"/>
        <v>1700.373357911833</v>
      </c>
      <c r="O132" s="973">
        <f t="shared" si="145"/>
        <v>1691.1822297439419</v>
      </c>
      <c r="P132" s="973">
        <f t="shared" si="145"/>
        <v>1682.0407829219773</v>
      </c>
      <c r="Q132" s="973">
        <f t="shared" si="145"/>
        <v>1672.9487489004368</v>
      </c>
      <c r="R132" s="973">
        <f t="shared" si="145"/>
        <v>1663.9058605854025</v>
      </c>
      <c r="S132" s="973">
        <f t="shared" si="145"/>
        <v>1654.911852326695</v>
      </c>
      <c r="T132" s="973">
        <f t="shared" si="145"/>
        <v>1645.9664599100695</v>
      </c>
      <c r="U132" s="973">
        <f t="shared" si="145"/>
        <v>1645.9664599100695</v>
      </c>
      <c r="V132" s="973">
        <f t="shared" si="145"/>
        <v>1645.9664599100695</v>
      </c>
      <c r="W132" s="973">
        <f t="shared" si="145"/>
        <v>1645.9664599100695</v>
      </c>
      <c r="X132" s="973">
        <f t="shared" si="145"/>
        <v>1645.9664599100695</v>
      </c>
      <c r="Y132" s="973">
        <f t="shared" si="145"/>
        <v>1645.9664599100695</v>
      </c>
      <c r="Z132" s="973">
        <f t="shared" si="145"/>
        <v>1645.9664599100695</v>
      </c>
      <c r="AA132" s="973">
        <f t="shared" si="145"/>
        <v>1645.9664599100695</v>
      </c>
      <c r="AB132" s="973">
        <f t="shared" si="145"/>
        <v>1645.9664599100695</v>
      </c>
      <c r="AC132" s="973">
        <f t="shared" si="145"/>
        <v>1645.9664599100695</v>
      </c>
      <c r="AD132" s="973">
        <f t="shared" si="145"/>
        <v>1645.9664599100695</v>
      </c>
      <c r="AE132" s="973">
        <f t="shared" si="145"/>
        <v>1645.9664599100695</v>
      </c>
      <c r="AF132" s="973">
        <f t="shared" si="145"/>
        <v>1645.9664599100695</v>
      </c>
      <c r="AG132" s="973">
        <f t="shared" si="145"/>
        <v>1645.9664599100695</v>
      </c>
      <c r="AH132" s="973">
        <f t="shared" si="145"/>
        <v>1645.9664599100695</v>
      </c>
      <c r="AI132" s="973">
        <f t="shared" si="145"/>
        <v>1645.9664599100695</v>
      </c>
      <c r="AJ132" s="973">
        <f t="shared" si="145"/>
        <v>1645.9664599100695</v>
      </c>
      <c r="AK132" s="973">
        <f t="shared" si="145"/>
        <v>1645.9664599100695</v>
      </c>
      <c r="AL132" s="973">
        <f t="shared" si="145"/>
        <v>1645.9664599100695</v>
      </c>
      <c r="AM132" s="973">
        <f t="shared" si="145"/>
        <v>1645.9664599100695</v>
      </c>
      <c r="AN132" s="973">
        <f t="shared" si="145"/>
        <v>1645.9664599100695</v>
      </c>
      <c r="AO132" s="973">
        <f t="shared" si="145"/>
        <v>1645.9664599100695</v>
      </c>
      <c r="AP132" s="973" t="e">
        <f t="shared" ref="AP132:BJ132" si="149">AO132*(1+IF(AP$1&lt;=$D$8,$F132,IF(AP$1&lt;=$E$8,$G132,$H132)))</f>
        <v>#REF!</v>
      </c>
      <c r="AQ132" s="973" t="e">
        <f t="shared" si="149"/>
        <v>#REF!</v>
      </c>
      <c r="AR132" s="973" t="e">
        <f t="shared" si="149"/>
        <v>#REF!</v>
      </c>
      <c r="AS132" s="973" t="e">
        <f t="shared" si="149"/>
        <v>#REF!</v>
      </c>
      <c r="AT132" s="973" t="e">
        <f t="shared" si="149"/>
        <v>#REF!</v>
      </c>
      <c r="AU132" s="973" t="e">
        <f t="shared" si="149"/>
        <v>#REF!</v>
      </c>
      <c r="AV132" s="973" t="e">
        <f t="shared" si="149"/>
        <v>#REF!</v>
      </c>
      <c r="AW132" s="973" t="e">
        <f t="shared" si="149"/>
        <v>#REF!</v>
      </c>
      <c r="AX132" s="973" t="e">
        <f t="shared" si="149"/>
        <v>#REF!</v>
      </c>
      <c r="AY132" s="973" t="e">
        <f t="shared" si="149"/>
        <v>#REF!</v>
      </c>
      <c r="AZ132" s="973" t="e">
        <f t="shared" si="149"/>
        <v>#REF!</v>
      </c>
      <c r="BA132" s="973" t="e">
        <f t="shared" si="149"/>
        <v>#REF!</v>
      </c>
      <c r="BB132" s="973" t="e">
        <f t="shared" si="149"/>
        <v>#REF!</v>
      </c>
      <c r="BC132" s="973" t="e">
        <f t="shared" si="149"/>
        <v>#REF!</v>
      </c>
      <c r="BD132" s="973" t="e">
        <f t="shared" si="149"/>
        <v>#REF!</v>
      </c>
      <c r="BE132" s="973" t="e">
        <f t="shared" si="149"/>
        <v>#REF!</v>
      </c>
      <c r="BF132" s="973" t="e">
        <f t="shared" si="149"/>
        <v>#REF!</v>
      </c>
      <c r="BG132" s="973" t="e">
        <f t="shared" si="149"/>
        <v>#REF!</v>
      </c>
      <c r="BH132" s="973" t="e">
        <f t="shared" si="149"/>
        <v>#REF!</v>
      </c>
      <c r="BI132" s="973" t="e">
        <f t="shared" si="149"/>
        <v>#REF!</v>
      </c>
      <c r="BJ132" s="973" t="e">
        <f t="shared" si="149"/>
        <v>#REF!</v>
      </c>
    </row>
    <row r="133" spans="1:62" x14ac:dyDescent="0.3">
      <c r="A133" s="969">
        <v>10</v>
      </c>
      <c r="B133" s="970" t="s">
        <v>9336</v>
      </c>
      <c r="C133" s="971">
        <f>VLOOKUP($B$103&amp;"."&amp;C$104&amp;"."&amp;$A133,EmissionRates!$A$1:$Y$8450,$D$122,FALSE)</f>
        <v>1809.9048131306924</v>
      </c>
      <c r="D133" s="971">
        <f>VLOOKUP($B$103&amp;"."&amp;D$104&amp;"."&amp;$A133,EmissionRates!$A$1:$Y$8450,$D$122,FALSE)</f>
        <v>1700.8374900817826</v>
      </c>
      <c r="E133" s="971">
        <f>VLOOKUP($B$103&amp;"."&amp;E$104&amp;"."&amp;$A133,EmissionRates!$A$1:$Y$8450,$D$122,FALSE)</f>
        <v>1604.2114486694302</v>
      </c>
      <c r="F133" s="972">
        <f t="shared" si="137"/>
        <v>-7.7390833212569454E-3</v>
      </c>
      <c r="G133" s="972">
        <f t="shared" si="137"/>
        <v>-5.831773244749261E-3</v>
      </c>
      <c r="H133" s="994">
        <v>0</v>
      </c>
      <c r="I133" s="973">
        <f t="shared" si="138"/>
        <v>1714.1030766129131</v>
      </c>
      <c r="J133" s="973">
        <f t="shared" si="145"/>
        <v>1700.837490081783</v>
      </c>
      <c r="K133" s="973">
        <f t="shared" si="145"/>
        <v>1690.9185915134576</v>
      </c>
      <c r="L133" s="973">
        <f t="shared" si="145"/>
        <v>1681.0575377124203</v>
      </c>
      <c r="M133" s="973">
        <f t="shared" si="145"/>
        <v>1671.2539913411049</v>
      </c>
      <c r="N133" s="973">
        <f t="shared" si="145"/>
        <v>1661.5076170292214</v>
      </c>
      <c r="O133" s="973">
        <f t="shared" si="145"/>
        <v>1651.8180813622832</v>
      </c>
      <c r="P133" s="973">
        <f t="shared" si="145"/>
        <v>1642.1850528702016</v>
      </c>
      <c r="Q133" s="973">
        <f t="shared" si="145"/>
        <v>1632.6082020159461</v>
      </c>
      <c r="R133" s="973">
        <f t="shared" si="145"/>
        <v>1623.0872011842712</v>
      </c>
      <c r="S133" s="973">
        <f t="shared" si="145"/>
        <v>1613.6217246705098</v>
      </c>
      <c r="T133" s="973">
        <f t="shared" si="145"/>
        <v>1604.2114486694302</v>
      </c>
      <c r="U133" s="973">
        <f t="shared" si="145"/>
        <v>1604.2114486694302</v>
      </c>
      <c r="V133" s="973">
        <f t="shared" si="145"/>
        <v>1604.2114486694302</v>
      </c>
      <c r="W133" s="973">
        <f t="shared" si="145"/>
        <v>1604.2114486694302</v>
      </c>
      <c r="X133" s="973">
        <f t="shared" si="145"/>
        <v>1604.2114486694302</v>
      </c>
      <c r="Y133" s="973">
        <f t="shared" si="145"/>
        <v>1604.2114486694302</v>
      </c>
      <c r="Z133" s="973">
        <f t="shared" si="145"/>
        <v>1604.2114486694302</v>
      </c>
      <c r="AA133" s="973">
        <f t="shared" si="145"/>
        <v>1604.2114486694302</v>
      </c>
      <c r="AB133" s="973">
        <f t="shared" si="145"/>
        <v>1604.2114486694302</v>
      </c>
      <c r="AC133" s="973">
        <f t="shared" si="145"/>
        <v>1604.2114486694302</v>
      </c>
      <c r="AD133" s="973">
        <f t="shared" si="145"/>
        <v>1604.2114486694302</v>
      </c>
      <c r="AE133" s="973">
        <f t="shared" si="145"/>
        <v>1604.2114486694302</v>
      </c>
      <c r="AF133" s="973">
        <f t="shared" si="145"/>
        <v>1604.2114486694302</v>
      </c>
      <c r="AG133" s="973">
        <f t="shared" si="145"/>
        <v>1604.2114486694302</v>
      </c>
      <c r="AH133" s="973">
        <f t="shared" si="145"/>
        <v>1604.2114486694302</v>
      </c>
      <c r="AI133" s="973">
        <f t="shared" si="145"/>
        <v>1604.2114486694302</v>
      </c>
      <c r="AJ133" s="973">
        <f t="shared" si="145"/>
        <v>1604.2114486694302</v>
      </c>
      <c r="AK133" s="973">
        <f t="shared" si="145"/>
        <v>1604.2114486694302</v>
      </c>
      <c r="AL133" s="973">
        <f t="shared" si="145"/>
        <v>1604.2114486694302</v>
      </c>
      <c r="AM133" s="973">
        <f t="shared" si="145"/>
        <v>1604.2114486694302</v>
      </c>
      <c r="AN133" s="973">
        <f t="shared" si="145"/>
        <v>1604.2114486694302</v>
      </c>
      <c r="AO133" s="973">
        <f t="shared" si="145"/>
        <v>1604.2114486694302</v>
      </c>
      <c r="AP133" s="973" t="e">
        <f t="shared" ref="AP133:BJ133" si="150">AO133*(1+IF(AP$1&lt;=$D$8,$F133,IF(AP$1&lt;=$E$8,$G133,$H133)))</f>
        <v>#REF!</v>
      </c>
      <c r="AQ133" s="973" t="e">
        <f t="shared" si="150"/>
        <v>#REF!</v>
      </c>
      <c r="AR133" s="973" t="e">
        <f t="shared" si="150"/>
        <v>#REF!</v>
      </c>
      <c r="AS133" s="973" t="e">
        <f t="shared" si="150"/>
        <v>#REF!</v>
      </c>
      <c r="AT133" s="973" t="e">
        <f t="shared" si="150"/>
        <v>#REF!</v>
      </c>
      <c r="AU133" s="973" t="e">
        <f t="shared" si="150"/>
        <v>#REF!</v>
      </c>
      <c r="AV133" s="973" t="e">
        <f t="shared" si="150"/>
        <v>#REF!</v>
      </c>
      <c r="AW133" s="973" t="e">
        <f t="shared" si="150"/>
        <v>#REF!</v>
      </c>
      <c r="AX133" s="973" t="e">
        <f t="shared" si="150"/>
        <v>#REF!</v>
      </c>
      <c r="AY133" s="973" t="e">
        <f t="shared" si="150"/>
        <v>#REF!</v>
      </c>
      <c r="AZ133" s="973" t="e">
        <f t="shared" si="150"/>
        <v>#REF!</v>
      </c>
      <c r="BA133" s="973" t="e">
        <f t="shared" si="150"/>
        <v>#REF!</v>
      </c>
      <c r="BB133" s="973" t="e">
        <f t="shared" si="150"/>
        <v>#REF!</v>
      </c>
      <c r="BC133" s="973" t="e">
        <f t="shared" si="150"/>
        <v>#REF!</v>
      </c>
      <c r="BD133" s="973" t="e">
        <f t="shared" si="150"/>
        <v>#REF!</v>
      </c>
      <c r="BE133" s="973" t="e">
        <f t="shared" si="150"/>
        <v>#REF!</v>
      </c>
      <c r="BF133" s="973" t="e">
        <f t="shared" si="150"/>
        <v>#REF!</v>
      </c>
      <c r="BG133" s="973" t="e">
        <f t="shared" si="150"/>
        <v>#REF!</v>
      </c>
      <c r="BH133" s="973" t="e">
        <f t="shared" si="150"/>
        <v>#REF!</v>
      </c>
      <c r="BI133" s="973" t="e">
        <f t="shared" si="150"/>
        <v>#REF!</v>
      </c>
      <c r="BJ133" s="973" t="e">
        <f t="shared" si="150"/>
        <v>#REF!</v>
      </c>
    </row>
    <row r="134" spans="1:62" x14ac:dyDescent="0.3">
      <c r="A134" s="969">
        <v>11</v>
      </c>
      <c r="B134" s="970" t="s">
        <v>9337</v>
      </c>
      <c r="C134" s="971">
        <f>VLOOKUP($B$103&amp;"."&amp;C$104&amp;"."&amp;$A134,EmissionRates!$A$1:$Y$8450,$D$122,FALSE)</f>
        <v>1743.90647888183</v>
      </c>
      <c r="D134" s="971">
        <f>VLOOKUP($B$103&amp;"."&amp;D$104&amp;"."&amp;$A134,EmissionRates!$A$1:$Y$8450,$D$122,FALSE)</f>
        <v>1624.646263122555</v>
      </c>
      <c r="E134" s="971">
        <f>VLOOKUP($B$103&amp;"."&amp;E$104&amp;"."&amp;$A134,EmissionRates!$A$1:$Y$8450,$D$122,FALSE)</f>
        <v>1520.0354232788052</v>
      </c>
      <c r="F134" s="972">
        <f t="shared" si="137"/>
        <v>-8.8156115699769E-3</v>
      </c>
      <c r="G134" s="972">
        <f t="shared" si="137"/>
        <v>-6.63354708684738E-3</v>
      </c>
      <c r="H134" s="994">
        <v>0</v>
      </c>
      <c r="I134" s="973">
        <f t="shared" si="138"/>
        <v>1639.0958958664564</v>
      </c>
      <c r="J134" s="973">
        <f t="shared" ref="J134:AO138" si="151">I134*(1+IF(J$1&lt;=$D$8,$F134,IF(J$1&lt;=$E$8,$G134,$H134)))</f>
        <v>1624.6462631225545</v>
      </c>
      <c r="K134" s="973">
        <f t="shared" si="151"/>
        <v>1613.8690956366604</v>
      </c>
      <c r="L134" s="973">
        <f t="shared" si="151"/>
        <v>1603.1634189987469</v>
      </c>
      <c r="M134" s="973">
        <f t="shared" si="151"/>
        <v>1592.5287589709076</v>
      </c>
      <c r="N134" s="973">
        <f t="shared" si="151"/>
        <v>1581.9646444611155</v>
      </c>
      <c r="O134" s="973">
        <f t="shared" si="151"/>
        <v>1571.4706075023551</v>
      </c>
      <c r="P134" s="973">
        <f t="shared" si="151"/>
        <v>1561.0461832318915</v>
      </c>
      <c r="Q134" s="973">
        <f t="shared" si="151"/>
        <v>1550.6909098706794</v>
      </c>
      <c r="R134" s="973">
        <f t="shared" si="151"/>
        <v>1540.404328702906</v>
      </c>
      <c r="S134" s="973">
        <f t="shared" si="151"/>
        <v>1530.1859840556717</v>
      </c>
      <c r="T134" s="973">
        <f t="shared" si="151"/>
        <v>1520.0354232788045</v>
      </c>
      <c r="U134" s="973">
        <f t="shared" si="151"/>
        <v>1520.0354232788045</v>
      </c>
      <c r="V134" s="973">
        <f t="shared" si="151"/>
        <v>1520.0354232788045</v>
      </c>
      <c r="W134" s="973">
        <f t="shared" si="151"/>
        <v>1520.0354232788045</v>
      </c>
      <c r="X134" s="973">
        <f t="shared" si="151"/>
        <v>1520.0354232788045</v>
      </c>
      <c r="Y134" s="973">
        <f t="shared" si="151"/>
        <v>1520.0354232788045</v>
      </c>
      <c r="Z134" s="973">
        <f t="shared" si="151"/>
        <v>1520.0354232788045</v>
      </c>
      <c r="AA134" s="973">
        <f t="shared" si="151"/>
        <v>1520.0354232788045</v>
      </c>
      <c r="AB134" s="973">
        <f t="shared" si="151"/>
        <v>1520.0354232788045</v>
      </c>
      <c r="AC134" s="973">
        <f t="shared" si="151"/>
        <v>1520.0354232788045</v>
      </c>
      <c r="AD134" s="973">
        <f t="shared" si="151"/>
        <v>1520.0354232788045</v>
      </c>
      <c r="AE134" s="973">
        <f t="shared" si="151"/>
        <v>1520.0354232788045</v>
      </c>
      <c r="AF134" s="973">
        <f t="shared" si="151"/>
        <v>1520.0354232788045</v>
      </c>
      <c r="AG134" s="973">
        <f t="shared" si="151"/>
        <v>1520.0354232788045</v>
      </c>
      <c r="AH134" s="973">
        <f t="shared" si="151"/>
        <v>1520.0354232788045</v>
      </c>
      <c r="AI134" s="973">
        <f t="shared" si="151"/>
        <v>1520.0354232788045</v>
      </c>
      <c r="AJ134" s="973">
        <f t="shared" si="151"/>
        <v>1520.0354232788045</v>
      </c>
      <c r="AK134" s="973">
        <f t="shared" si="151"/>
        <v>1520.0354232788045</v>
      </c>
      <c r="AL134" s="973">
        <f t="shared" si="151"/>
        <v>1520.0354232788045</v>
      </c>
      <c r="AM134" s="973">
        <f t="shared" si="151"/>
        <v>1520.0354232788045</v>
      </c>
      <c r="AN134" s="973">
        <f t="shared" si="151"/>
        <v>1520.0354232788045</v>
      </c>
      <c r="AO134" s="973">
        <f t="shared" si="151"/>
        <v>1520.0354232788045</v>
      </c>
      <c r="AP134" s="973" t="e">
        <f t="shared" ref="AP134:BJ134" si="152">AO134*(1+IF(AP$1&lt;=$D$8,$F134,IF(AP$1&lt;=$E$8,$G134,$H134)))</f>
        <v>#REF!</v>
      </c>
      <c r="AQ134" s="973" t="e">
        <f t="shared" si="152"/>
        <v>#REF!</v>
      </c>
      <c r="AR134" s="973" t="e">
        <f t="shared" si="152"/>
        <v>#REF!</v>
      </c>
      <c r="AS134" s="973" t="e">
        <f t="shared" si="152"/>
        <v>#REF!</v>
      </c>
      <c r="AT134" s="973" t="e">
        <f t="shared" si="152"/>
        <v>#REF!</v>
      </c>
      <c r="AU134" s="973" t="e">
        <f t="shared" si="152"/>
        <v>#REF!</v>
      </c>
      <c r="AV134" s="973" t="e">
        <f t="shared" si="152"/>
        <v>#REF!</v>
      </c>
      <c r="AW134" s="973" t="e">
        <f t="shared" si="152"/>
        <v>#REF!</v>
      </c>
      <c r="AX134" s="973" t="e">
        <f t="shared" si="152"/>
        <v>#REF!</v>
      </c>
      <c r="AY134" s="973" t="e">
        <f t="shared" si="152"/>
        <v>#REF!</v>
      </c>
      <c r="AZ134" s="973" t="e">
        <f t="shared" si="152"/>
        <v>#REF!</v>
      </c>
      <c r="BA134" s="973" t="e">
        <f t="shared" si="152"/>
        <v>#REF!</v>
      </c>
      <c r="BB134" s="973" t="e">
        <f t="shared" si="152"/>
        <v>#REF!</v>
      </c>
      <c r="BC134" s="973" t="e">
        <f t="shared" si="152"/>
        <v>#REF!</v>
      </c>
      <c r="BD134" s="973" t="e">
        <f t="shared" si="152"/>
        <v>#REF!</v>
      </c>
      <c r="BE134" s="973" t="e">
        <f t="shared" si="152"/>
        <v>#REF!</v>
      </c>
      <c r="BF134" s="973" t="e">
        <f t="shared" si="152"/>
        <v>#REF!</v>
      </c>
      <c r="BG134" s="973" t="e">
        <f t="shared" si="152"/>
        <v>#REF!</v>
      </c>
      <c r="BH134" s="973" t="e">
        <f t="shared" si="152"/>
        <v>#REF!</v>
      </c>
      <c r="BI134" s="973" t="e">
        <f t="shared" si="152"/>
        <v>#REF!</v>
      </c>
      <c r="BJ134" s="973" t="e">
        <f t="shared" si="152"/>
        <v>#REF!</v>
      </c>
    </row>
    <row r="135" spans="1:62" x14ac:dyDescent="0.3">
      <c r="A135" s="969">
        <v>12</v>
      </c>
      <c r="B135" s="970" t="s">
        <v>9338</v>
      </c>
      <c r="C135" s="971">
        <f>VLOOKUP($B$103&amp;"."&amp;C$104&amp;"."&amp;$A135,EmissionRates!$A$1:$Y$8450,$D$122,FALSE)</f>
        <v>1666.0108146667426</v>
      </c>
      <c r="D135" s="971">
        <f>VLOOKUP($B$103&amp;"."&amp;D$104&amp;"."&amp;$A135,EmissionRates!$A$1:$Y$8450,$D$122,FALSE)</f>
        <v>1543.2902679443323</v>
      </c>
      <c r="E135" s="971">
        <f>VLOOKUP($B$103&amp;"."&amp;E$104&amp;"."&amp;$A135,EmissionRates!$A$1:$Y$8450,$D$122,FALSE)</f>
        <v>1436.2173436482699</v>
      </c>
      <c r="F135" s="972">
        <f t="shared" si="137"/>
        <v>-9.5188264367052078E-3</v>
      </c>
      <c r="G135" s="972">
        <f t="shared" si="137"/>
        <v>-7.1645972421418014E-3</v>
      </c>
      <c r="H135" s="994">
        <v>0</v>
      </c>
      <c r="I135" s="973">
        <f t="shared" si="138"/>
        <v>1558.1217585310435</v>
      </c>
      <c r="J135" s="973">
        <f t="shared" si="151"/>
        <v>1543.2902679443325</v>
      </c>
      <c r="K135" s="973">
        <f t="shared" si="151"/>
        <v>1532.2332147467944</v>
      </c>
      <c r="L135" s="973">
        <f t="shared" si="151"/>
        <v>1521.2553808821015</v>
      </c>
      <c r="M135" s="973">
        <f t="shared" si="151"/>
        <v>1510.3561987756402</v>
      </c>
      <c r="N135" s="973">
        <f t="shared" si="151"/>
        <v>1499.5351049192404</v>
      </c>
      <c r="O135" s="973">
        <f t="shared" si="151"/>
        <v>1488.7915398420412</v>
      </c>
      <c r="P135" s="973">
        <f t="shared" si="151"/>
        <v>1478.1249480815648</v>
      </c>
      <c r="Q135" s="973">
        <f t="shared" si="151"/>
        <v>1467.5347781549985</v>
      </c>
      <c r="R135" s="973">
        <f t="shared" si="151"/>
        <v>1457.0204825306821</v>
      </c>
      <c r="S135" s="973">
        <f t="shared" si="151"/>
        <v>1446.5815175997986</v>
      </c>
      <c r="T135" s="973">
        <f t="shared" si="151"/>
        <v>1436.2173436482699</v>
      </c>
      <c r="U135" s="973">
        <f t="shared" si="151"/>
        <v>1436.2173436482699</v>
      </c>
      <c r="V135" s="973">
        <f t="shared" si="151"/>
        <v>1436.2173436482699</v>
      </c>
      <c r="W135" s="973">
        <f t="shared" si="151"/>
        <v>1436.2173436482699</v>
      </c>
      <c r="X135" s="973">
        <f t="shared" si="151"/>
        <v>1436.2173436482699</v>
      </c>
      <c r="Y135" s="973">
        <f t="shared" si="151"/>
        <v>1436.2173436482699</v>
      </c>
      <c r="Z135" s="973">
        <f t="shared" si="151"/>
        <v>1436.2173436482699</v>
      </c>
      <c r="AA135" s="973">
        <f t="shared" si="151"/>
        <v>1436.2173436482699</v>
      </c>
      <c r="AB135" s="973">
        <f t="shared" si="151"/>
        <v>1436.2173436482699</v>
      </c>
      <c r="AC135" s="973">
        <f t="shared" si="151"/>
        <v>1436.2173436482699</v>
      </c>
      <c r="AD135" s="973">
        <f t="shared" si="151"/>
        <v>1436.2173436482699</v>
      </c>
      <c r="AE135" s="973">
        <f t="shared" si="151"/>
        <v>1436.2173436482699</v>
      </c>
      <c r="AF135" s="973">
        <f t="shared" si="151"/>
        <v>1436.2173436482699</v>
      </c>
      <c r="AG135" s="973">
        <f t="shared" si="151"/>
        <v>1436.2173436482699</v>
      </c>
      <c r="AH135" s="973">
        <f t="shared" si="151"/>
        <v>1436.2173436482699</v>
      </c>
      <c r="AI135" s="973">
        <f t="shared" si="151"/>
        <v>1436.2173436482699</v>
      </c>
      <c r="AJ135" s="973">
        <f t="shared" si="151"/>
        <v>1436.2173436482699</v>
      </c>
      <c r="AK135" s="973">
        <f t="shared" si="151"/>
        <v>1436.2173436482699</v>
      </c>
      <c r="AL135" s="973">
        <f t="shared" si="151"/>
        <v>1436.2173436482699</v>
      </c>
      <c r="AM135" s="973">
        <f t="shared" si="151"/>
        <v>1436.2173436482699</v>
      </c>
      <c r="AN135" s="973">
        <f t="shared" si="151"/>
        <v>1436.2173436482699</v>
      </c>
      <c r="AO135" s="973">
        <f t="shared" si="151"/>
        <v>1436.2173436482699</v>
      </c>
      <c r="AP135" s="973" t="e">
        <f t="shared" ref="AP135:BJ135" si="153">AO135*(1+IF(AP$1&lt;=$D$8,$F135,IF(AP$1&lt;=$E$8,$G135,$H135)))</f>
        <v>#REF!</v>
      </c>
      <c r="AQ135" s="973" t="e">
        <f t="shared" si="153"/>
        <v>#REF!</v>
      </c>
      <c r="AR135" s="973" t="e">
        <f t="shared" si="153"/>
        <v>#REF!</v>
      </c>
      <c r="AS135" s="973" t="e">
        <f t="shared" si="153"/>
        <v>#REF!</v>
      </c>
      <c r="AT135" s="973" t="e">
        <f t="shared" si="153"/>
        <v>#REF!</v>
      </c>
      <c r="AU135" s="973" t="e">
        <f t="shared" si="153"/>
        <v>#REF!</v>
      </c>
      <c r="AV135" s="973" t="e">
        <f t="shared" si="153"/>
        <v>#REF!</v>
      </c>
      <c r="AW135" s="973" t="e">
        <f t="shared" si="153"/>
        <v>#REF!</v>
      </c>
      <c r="AX135" s="973" t="e">
        <f t="shared" si="153"/>
        <v>#REF!</v>
      </c>
      <c r="AY135" s="973" t="e">
        <f t="shared" si="153"/>
        <v>#REF!</v>
      </c>
      <c r="AZ135" s="973" t="e">
        <f t="shared" si="153"/>
        <v>#REF!</v>
      </c>
      <c r="BA135" s="973" t="e">
        <f t="shared" si="153"/>
        <v>#REF!</v>
      </c>
      <c r="BB135" s="973" t="e">
        <f t="shared" si="153"/>
        <v>#REF!</v>
      </c>
      <c r="BC135" s="973" t="e">
        <f t="shared" si="153"/>
        <v>#REF!</v>
      </c>
      <c r="BD135" s="973" t="e">
        <f t="shared" si="153"/>
        <v>#REF!</v>
      </c>
      <c r="BE135" s="973" t="e">
        <f t="shared" si="153"/>
        <v>#REF!</v>
      </c>
      <c r="BF135" s="973" t="e">
        <f t="shared" si="153"/>
        <v>#REF!</v>
      </c>
      <c r="BG135" s="973" t="e">
        <f t="shared" si="153"/>
        <v>#REF!</v>
      </c>
      <c r="BH135" s="973" t="e">
        <f t="shared" si="153"/>
        <v>#REF!</v>
      </c>
      <c r="BI135" s="973" t="e">
        <f t="shared" si="153"/>
        <v>#REF!</v>
      </c>
      <c r="BJ135" s="973" t="e">
        <f t="shared" si="153"/>
        <v>#REF!</v>
      </c>
    </row>
    <row r="136" spans="1:62" x14ac:dyDescent="0.3">
      <c r="A136" s="969">
        <v>13</v>
      </c>
      <c r="B136" s="970" t="s">
        <v>9339</v>
      </c>
      <c r="C136" s="971">
        <f>VLOOKUP($B$103&amp;"."&amp;C$104&amp;"."&amp;$A136,EmissionRates!$A$1:$Y$8450,$D$122,FALSE)</f>
        <v>1640.064704895015</v>
      </c>
      <c r="D136" s="971">
        <f>VLOOKUP($B$103&amp;"."&amp;D$104&amp;"."&amp;$A136,EmissionRates!$A$1:$Y$8450,$D$122,FALSE)</f>
        <v>1547.4579277038499</v>
      </c>
      <c r="E136" s="971">
        <f>VLOOKUP($B$103&amp;"."&amp;E$104&amp;"."&amp;$A136,EmissionRates!$A$1:$Y$8450,$D$122,FALSE)</f>
        <v>1464.9392395019474</v>
      </c>
      <c r="F136" s="972">
        <f t="shared" si="137"/>
        <v>-7.2389413928906077E-3</v>
      </c>
      <c r="G136" s="972">
        <f t="shared" si="137"/>
        <v>-5.4649894226888041E-3</v>
      </c>
      <c r="H136" s="994">
        <v>0</v>
      </c>
      <c r="I136" s="973">
        <f t="shared" si="138"/>
        <v>1558.7415665507733</v>
      </c>
      <c r="J136" s="973">
        <f t="shared" si="151"/>
        <v>1547.4579277038497</v>
      </c>
      <c r="K136" s="973">
        <f t="shared" si="151"/>
        <v>1539.0010864968922</v>
      </c>
      <c r="L136" s="973">
        <f t="shared" si="151"/>
        <v>1530.5904618376801</v>
      </c>
      <c r="M136" s="973">
        <f t="shared" si="151"/>
        <v>1522.2258011532688</v>
      </c>
      <c r="N136" s="973">
        <f t="shared" si="151"/>
        <v>1513.9068532510221</v>
      </c>
      <c r="O136" s="973">
        <f t="shared" si="151"/>
        <v>1505.6333683110693</v>
      </c>
      <c r="P136" s="973">
        <f t="shared" si="151"/>
        <v>1497.4050978788021</v>
      </c>
      <c r="Q136" s="973">
        <f t="shared" si="151"/>
        <v>1489.2217948574141</v>
      </c>
      <c r="R136" s="973">
        <f t="shared" si="151"/>
        <v>1481.0832135004807</v>
      </c>
      <c r="S136" s="973">
        <f t="shared" si="151"/>
        <v>1472.9891094045786</v>
      </c>
      <c r="T136" s="973">
        <f t="shared" si="151"/>
        <v>1464.9392395019468</v>
      </c>
      <c r="U136" s="973">
        <f t="shared" si="151"/>
        <v>1464.9392395019468</v>
      </c>
      <c r="V136" s="973">
        <f t="shared" si="151"/>
        <v>1464.9392395019468</v>
      </c>
      <c r="W136" s="973">
        <f t="shared" si="151"/>
        <v>1464.9392395019468</v>
      </c>
      <c r="X136" s="973">
        <f t="shared" si="151"/>
        <v>1464.9392395019468</v>
      </c>
      <c r="Y136" s="973">
        <f t="shared" si="151"/>
        <v>1464.9392395019468</v>
      </c>
      <c r="Z136" s="973">
        <f t="shared" si="151"/>
        <v>1464.9392395019468</v>
      </c>
      <c r="AA136" s="973">
        <f t="shared" si="151"/>
        <v>1464.9392395019468</v>
      </c>
      <c r="AB136" s="973">
        <f t="shared" si="151"/>
        <v>1464.9392395019468</v>
      </c>
      <c r="AC136" s="973">
        <f t="shared" si="151"/>
        <v>1464.9392395019468</v>
      </c>
      <c r="AD136" s="973">
        <f t="shared" si="151"/>
        <v>1464.9392395019468</v>
      </c>
      <c r="AE136" s="973">
        <f t="shared" si="151"/>
        <v>1464.9392395019468</v>
      </c>
      <c r="AF136" s="973">
        <f t="shared" si="151"/>
        <v>1464.9392395019468</v>
      </c>
      <c r="AG136" s="973">
        <f t="shared" si="151"/>
        <v>1464.9392395019468</v>
      </c>
      <c r="AH136" s="973">
        <f t="shared" si="151"/>
        <v>1464.9392395019468</v>
      </c>
      <c r="AI136" s="973">
        <f t="shared" si="151"/>
        <v>1464.9392395019468</v>
      </c>
      <c r="AJ136" s="973">
        <f t="shared" si="151"/>
        <v>1464.9392395019468</v>
      </c>
      <c r="AK136" s="973">
        <f t="shared" si="151"/>
        <v>1464.9392395019468</v>
      </c>
      <c r="AL136" s="973">
        <f t="shared" si="151"/>
        <v>1464.9392395019468</v>
      </c>
      <c r="AM136" s="973">
        <f t="shared" si="151"/>
        <v>1464.9392395019468</v>
      </c>
      <c r="AN136" s="973">
        <f t="shared" si="151"/>
        <v>1464.9392395019468</v>
      </c>
      <c r="AO136" s="973">
        <f t="shared" si="151"/>
        <v>1464.9392395019468</v>
      </c>
      <c r="AP136" s="973" t="e">
        <f t="shared" ref="AP136:BJ136" si="154">AO136*(1+IF(AP$1&lt;=$D$8,$F136,IF(AP$1&lt;=$E$8,$G136,$H136)))</f>
        <v>#REF!</v>
      </c>
      <c r="AQ136" s="973" t="e">
        <f t="shared" si="154"/>
        <v>#REF!</v>
      </c>
      <c r="AR136" s="973" t="e">
        <f t="shared" si="154"/>
        <v>#REF!</v>
      </c>
      <c r="AS136" s="973" t="e">
        <f t="shared" si="154"/>
        <v>#REF!</v>
      </c>
      <c r="AT136" s="973" t="e">
        <f t="shared" si="154"/>
        <v>#REF!</v>
      </c>
      <c r="AU136" s="973" t="e">
        <f t="shared" si="154"/>
        <v>#REF!</v>
      </c>
      <c r="AV136" s="973" t="e">
        <f t="shared" si="154"/>
        <v>#REF!</v>
      </c>
      <c r="AW136" s="973" t="e">
        <f t="shared" si="154"/>
        <v>#REF!</v>
      </c>
      <c r="AX136" s="973" t="e">
        <f t="shared" si="154"/>
        <v>#REF!</v>
      </c>
      <c r="AY136" s="973" t="e">
        <f t="shared" si="154"/>
        <v>#REF!</v>
      </c>
      <c r="AZ136" s="973" t="e">
        <f t="shared" si="154"/>
        <v>#REF!</v>
      </c>
      <c r="BA136" s="973" t="e">
        <f t="shared" si="154"/>
        <v>#REF!</v>
      </c>
      <c r="BB136" s="973" t="e">
        <f t="shared" si="154"/>
        <v>#REF!</v>
      </c>
      <c r="BC136" s="973" t="e">
        <f t="shared" si="154"/>
        <v>#REF!</v>
      </c>
      <c r="BD136" s="973" t="e">
        <f t="shared" si="154"/>
        <v>#REF!</v>
      </c>
      <c r="BE136" s="973" t="e">
        <f t="shared" si="154"/>
        <v>#REF!</v>
      </c>
      <c r="BF136" s="973" t="e">
        <f t="shared" si="154"/>
        <v>#REF!</v>
      </c>
      <c r="BG136" s="973" t="e">
        <f t="shared" si="154"/>
        <v>#REF!</v>
      </c>
      <c r="BH136" s="973" t="e">
        <f t="shared" si="154"/>
        <v>#REF!</v>
      </c>
      <c r="BI136" s="973" t="e">
        <f t="shared" si="154"/>
        <v>#REF!</v>
      </c>
      <c r="BJ136" s="973" t="e">
        <f t="shared" si="154"/>
        <v>#REF!</v>
      </c>
    </row>
    <row r="137" spans="1:62" x14ac:dyDescent="0.3">
      <c r="A137" s="969">
        <v>14</v>
      </c>
      <c r="B137" s="970" t="s">
        <v>9340</v>
      </c>
      <c r="C137" s="971">
        <f>VLOOKUP($B$103&amp;"."&amp;C$104&amp;"."&amp;$A137,EmissionRates!$A$1:$Y$8450,$D$122,FALSE)</f>
        <v>1769.0200055440228</v>
      </c>
      <c r="D137" s="971">
        <f>VLOOKUP($B$103&amp;"."&amp;D$104&amp;"."&amp;$A137,EmissionRates!$A$1:$Y$8450,$D$122,FALSE)</f>
        <v>1655.0971336364698</v>
      </c>
      <c r="E137" s="971">
        <f>VLOOKUP($B$103&amp;"."&amp;E$104&amp;"."&amp;$A137,EmissionRates!$A$1:$Y$8450,$D$122,FALSE)</f>
        <v>1554.6870651245074</v>
      </c>
      <c r="F137" s="972">
        <f t="shared" si="137"/>
        <v>-8.2862315908551754E-3</v>
      </c>
      <c r="G137" s="972">
        <f t="shared" si="137"/>
        <v>-6.2389978251720102E-3</v>
      </c>
      <c r="H137" s="994">
        <v>0</v>
      </c>
      <c r="I137" s="973">
        <f t="shared" si="138"/>
        <v>1668.9262429939745</v>
      </c>
      <c r="J137" s="973">
        <f t="shared" si="151"/>
        <v>1655.0971336364705</v>
      </c>
      <c r="K137" s="973">
        <f t="shared" si="151"/>
        <v>1644.7709862192642</v>
      </c>
      <c r="L137" s="973">
        <f t="shared" si="151"/>
        <v>1634.5092636133361</v>
      </c>
      <c r="M137" s="973">
        <f t="shared" si="151"/>
        <v>1624.3115638724289</v>
      </c>
      <c r="N137" s="973">
        <f t="shared" si="151"/>
        <v>1614.177487558027</v>
      </c>
      <c r="O137" s="973">
        <f t="shared" si="151"/>
        <v>1604.1066377237109</v>
      </c>
      <c r="P137" s="973">
        <f t="shared" si="151"/>
        <v>1594.0986198996088</v>
      </c>
      <c r="Q137" s="973">
        <f t="shared" si="151"/>
        <v>1584.1530420769454</v>
      </c>
      <c r="R137" s="973">
        <f t="shared" si="151"/>
        <v>1574.2695146926878</v>
      </c>
      <c r="S137" s="973">
        <f t="shared" si="151"/>
        <v>1564.4476506142855</v>
      </c>
      <c r="T137" s="973">
        <f t="shared" si="151"/>
        <v>1554.6870651245076</v>
      </c>
      <c r="U137" s="973">
        <f t="shared" si="151"/>
        <v>1554.6870651245076</v>
      </c>
      <c r="V137" s="973">
        <f t="shared" si="151"/>
        <v>1554.6870651245076</v>
      </c>
      <c r="W137" s="973">
        <f t="shared" si="151"/>
        <v>1554.6870651245076</v>
      </c>
      <c r="X137" s="973">
        <f t="shared" si="151"/>
        <v>1554.6870651245076</v>
      </c>
      <c r="Y137" s="973">
        <f t="shared" si="151"/>
        <v>1554.6870651245076</v>
      </c>
      <c r="Z137" s="973">
        <f t="shared" si="151"/>
        <v>1554.6870651245076</v>
      </c>
      <c r="AA137" s="973">
        <f t="shared" si="151"/>
        <v>1554.6870651245076</v>
      </c>
      <c r="AB137" s="973">
        <f t="shared" si="151"/>
        <v>1554.6870651245076</v>
      </c>
      <c r="AC137" s="973">
        <f t="shared" si="151"/>
        <v>1554.6870651245076</v>
      </c>
      <c r="AD137" s="973">
        <f t="shared" si="151"/>
        <v>1554.6870651245076</v>
      </c>
      <c r="AE137" s="973">
        <f t="shared" si="151"/>
        <v>1554.6870651245076</v>
      </c>
      <c r="AF137" s="973">
        <f t="shared" si="151"/>
        <v>1554.6870651245076</v>
      </c>
      <c r="AG137" s="973">
        <f t="shared" si="151"/>
        <v>1554.6870651245076</v>
      </c>
      <c r="AH137" s="973">
        <f t="shared" si="151"/>
        <v>1554.6870651245076</v>
      </c>
      <c r="AI137" s="973">
        <f t="shared" si="151"/>
        <v>1554.6870651245076</v>
      </c>
      <c r="AJ137" s="973">
        <f t="shared" si="151"/>
        <v>1554.6870651245076</v>
      </c>
      <c r="AK137" s="973">
        <f t="shared" si="151"/>
        <v>1554.6870651245076</v>
      </c>
      <c r="AL137" s="973">
        <f t="shared" si="151"/>
        <v>1554.6870651245076</v>
      </c>
      <c r="AM137" s="973">
        <f t="shared" si="151"/>
        <v>1554.6870651245076</v>
      </c>
      <c r="AN137" s="973">
        <f t="shared" si="151"/>
        <v>1554.6870651245076</v>
      </c>
      <c r="AO137" s="973">
        <f t="shared" si="151"/>
        <v>1554.6870651245076</v>
      </c>
      <c r="AP137" s="973" t="e">
        <f t="shared" ref="AP137:BJ137" si="155">AO137*(1+IF(AP$1&lt;=$D$8,$F137,IF(AP$1&lt;=$E$8,$G137,$H137)))</f>
        <v>#REF!</v>
      </c>
      <c r="AQ137" s="973" t="e">
        <f t="shared" si="155"/>
        <v>#REF!</v>
      </c>
      <c r="AR137" s="973" t="e">
        <f t="shared" si="155"/>
        <v>#REF!</v>
      </c>
      <c r="AS137" s="973" t="e">
        <f t="shared" si="155"/>
        <v>#REF!</v>
      </c>
      <c r="AT137" s="973" t="e">
        <f t="shared" si="155"/>
        <v>#REF!</v>
      </c>
      <c r="AU137" s="973" t="e">
        <f t="shared" si="155"/>
        <v>#REF!</v>
      </c>
      <c r="AV137" s="973" t="e">
        <f t="shared" si="155"/>
        <v>#REF!</v>
      </c>
      <c r="AW137" s="973" t="e">
        <f t="shared" si="155"/>
        <v>#REF!</v>
      </c>
      <c r="AX137" s="973" t="e">
        <f t="shared" si="155"/>
        <v>#REF!</v>
      </c>
      <c r="AY137" s="973" t="e">
        <f t="shared" si="155"/>
        <v>#REF!</v>
      </c>
      <c r="AZ137" s="973" t="e">
        <f t="shared" si="155"/>
        <v>#REF!</v>
      </c>
      <c r="BA137" s="973" t="e">
        <f t="shared" si="155"/>
        <v>#REF!</v>
      </c>
      <c r="BB137" s="973" t="e">
        <f t="shared" si="155"/>
        <v>#REF!</v>
      </c>
      <c r="BC137" s="973" t="e">
        <f t="shared" si="155"/>
        <v>#REF!</v>
      </c>
      <c r="BD137" s="973" t="e">
        <f t="shared" si="155"/>
        <v>#REF!</v>
      </c>
      <c r="BE137" s="973" t="e">
        <f t="shared" si="155"/>
        <v>#REF!</v>
      </c>
      <c r="BF137" s="973" t="e">
        <f t="shared" si="155"/>
        <v>#REF!</v>
      </c>
      <c r="BG137" s="973" t="e">
        <f t="shared" si="155"/>
        <v>#REF!</v>
      </c>
      <c r="BH137" s="973" t="e">
        <f t="shared" si="155"/>
        <v>#REF!</v>
      </c>
      <c r="BI137" s="973" t="e">
        <f t="shared" si="155"/>
        <v>#REF!</v>
      </c>
      <c r="BJ137" s="973" t="e">
        <f t="shared" si="155"/>
        <v>#REF!</v>
      </c>
    </row>
    <row r="138" spans="1:62" x14ac:dyDescent="0.3">
      <c r="A138" s="969">
        <v>15</v>
      </c>
      <c r="B138" s="970" t="s">
        <v>9341</v>
      </c>
      <c r="C138" s="971">
        <f>VLOOKUP($B$103&amp;"."&amp;C$104&amp;"."&amp;$A138,EmissionRates!$A$1:$Y$8450,$D$122,FALSE)</f>
        <v>1879.5504035949675</v>
      </c>
      <c r="D138" s="971">
        <f>VLOOKUP($B$103&amp;"."&amp;D$104&amp;"."&amp;$A138,EmissionRates!$A$1:$Y$8450,$D$122,FALSE)</f>
        <v>1747.3568852742449</v>
      </c>
      <c r="E138" s="971">
        <f>VLOOKUP($B$103&amp;"."&amp;E$104&amp;"."&amp;$A138,EmissionRates!$A$1:$Y$8450,$D$122,FALSE)</f>
        <v>1631.6043726603125</v>
      </c>
      <c r="F138" s="972">
        <f t="shared" si="137"/>
        <v>-9.074613181712432E-3</v>
      </c>
      <c r="G138" s="972">
        <f t="shared" si="137"/>
        <v>-6.8306132308859624E-3</v>
      </c>
      <c r="H138" s="994">
        <v>0</v>
      </c>
      <c r="I138" s="973">
        <f t="shared" si="138"/>
        <v>1763.3586832251262</v>
      </c>
      <c r="J138" s="973">
        <f t="shared" si="151"/>
        <v>1747.3568852742444</v>
      </c>
      <c r="K138" s="973">
        <f t="shared" si="151"/>
        <v>1735.4213662146105</v>
      </c>
      <c r="L138" s="973">
        <f t="shared" si="151"/>
        <v>1723.5673740693828</v>
      </c>
      <c r="M138" s="973">
        <f t="shared" si="151"/>
        <v>1711.7943519597411</v>
      </c>
      <c r="N138" s="973">
        <f t="shared" si="151"/>
        <v>1700.1017468106891</v>
      </c>
      <c r="O138" s="973">
        <f t="shared" si="151"/>
        <v>1688.4890093250717</v>
      </c>
      <c r="P138" s="973">
        <f t="shared" si="151"/>
        <v>1676.9555939577704</v>
      </c>
      <c r="Q138" s="973">
        <f t="shared" si="151"/>
        <v>1665.5009588900741</v>
      </c>
      <c r="R138" s="973">
        <f t="shared" si="151"/>
        <v>1654.1245660042264</v>
      </c>
      <c r="S138" s="973">
        <f t="shared" si="151"/>
        <v>1642.8258808581445</v>
      </c>
      <c r="T138" s="973">
        <f t="shared" si="151"/>
        <v>1631.6043726603129</v>
      </c>
      <c r="U138" s="973">
        <f t="shared" si="151"/>
        <v>1631.6043726603129</v>
      </c>
      <c r="V138" s="973">
        <f t="shared" si="151"/>
        <v>1631.6043726603129</v>
      </c>
      <c r="W138" s="973">
        <f t="shared" si="151"/>
        <v>1631.6043726603129</v>
      </c>
      <c r="X138" s="973">
        <f t="shared" si="151"/>
        <v>1631.6043726603129</v>
      </c>
      <c r="Y138" s="973">
        <f t="shared" si="151"/>
        <v>1631.6043726603129</v>
      </c>
      <c r="Z138" s="973">
        <f t="shared" si="151"/>
        <v>1631.6043726603129</v>
      </c>
      <c r="AA138" s="973">
        <f t="shared" si="151"/>
        <v>1631.6043726603129</v>
      </c>
      <c r="AB138" s="973">
        <f t="shared" si="151"/>
        <v>1631.6043726603129</v>
      </c>
      <c r="AC138" s="973">
        <f t="shared" si="151"/>
        <v>1631.6043726603129</v>
      </c>
      <c r="AD138" s="973">
        <f t="shared" si="151"/>
        <v>1631.6043726603129</v>
      </c>
      <c r="AE138" s="973">
        <f t="shared" si="151"/>
        <v>1631.6043726603129</v>
      </c>
      <c r="AF138" s="973">
        <f t="shared" si="151"/>
        <v>1631.6043726603129</v>
      </c>
      <c r="AG138" s="973">
        <f t="shared" si="151"/>
        <v>1631.6043726603129</v>
      </c>
      <c r="AH138" s="973">
        <f t="shared" si="151"/>
        <v>1631.6043726603129</v>
      </c>
      <c r="AI138" s="973">
        <f t="shared" si="151"/>
        <v>1631.6043726603129</v>
      </c>
      <c r="AJ138" s="973">
        <f t="shared" si="151"/>
        <v>1631.6043726603129</v>
      </c>
      <c r="AK138" s="973">
        <f t="shared" si="151"/>
        <v>1631.6043726603129</v>
      </c>
      <c r="AL138" s="973">
        <f t="shared" si="151"/>
        <v>1631.6043726603129</v>
      </c>
      <c r="AM138" s="973">
        <f t="shared" si="151"/>
        <v>1631.6043726603129</v>
      </c>
      <c r="AN138" s="973">
        <f t="shared" si="151"/>
        <v>1631.6043726603129</v>
      </c>
      <c r="AO138" s="973">
        <f t="shared" si="151"/>
        <v>1631.6043726603129</v>
      </c>
      <c r="AP138" s="973" t="e">
        <f t="shared" ref="AP138:BJ138" si="156">AO138*(1+IF(AP$1&lt;=$D$8,$F138,IF(AP$1&lt;=$E$8,$G138,$H138)))</f>
        <v>#REF!</v>
      </c>
      <c r="AQ138" s="973" t="e">
        <f t="shared" si="156"/>
        <v>#REF!</v>
      </c>
      <c r="AR138" s="973" t="e">
        <f t="shared" si="156"/>
        <v>#REF!</v>
      </c>
      <c r="AS138" s="973" t="e">
        <f t="shared" si="156"/>
        <v>#REF!</v>
      </c>
      <c r="AT138" s="973" t="e">
        <f t="shared" si="156"/>
        <v>#REF!</v>
      </c>
      <c r="AU138" s="973" t="e">
        <f t="shared" si="156"/>
        <v>#REF!</v>
      </c>
      <c r="AV138" s="973" t="e">
        <f t="shared" si="156"/>
        <v>#REF!</v>
      </c>
      <c r="AW138" s="973" t="e">
        <f t="shared" si="156"/>
        <v>#REF!</v>
      </c>
      <c r="AX138" s="973" t="e">
        <f t="shared" si="156"/>
        <v>#REF!</v>
      </c>
      <c r="AY138" s="973" t="e">
        <f t="shared" si="156"/>
        <v>#REF!</v>
      </c>
      <c r="AZ138" s="973" t="e">
        <f t="shared" si="156"/>
        <v>#REF!</v>
      </c>
      <c r="BA138" s="973" t="e">
        <f t="shared" si="156"/>
        <v>#REF!</v>
      </c>
      <c r="BB138" s="973" t="e">
        <f t="shared" si="156"/>
        <v>#REF!</v>
      </c>
      <c r="BC138" s="973" t="e">
        <f t="shared" si="156"/>
        <v>#REF!</v>
      </c>
      <c r="BD138" s="973" t="e">
        <f t="shared" si="156"/>
        <v>#REF!</v>
      </c>
      <c r="BE138" s="973" t="e">
        <f t="shared" si="156"/>
        <v>#REF!</v>
      </c>
      <c r="BF138" s="973" t="e">
        <f t="shared" si="156"/>
        <v>#REF!</v>
      </c>
      <c r="BG138" s="973" t="e">
        <f t="shared" si="156"/>
        <v>#REF!</v>
      </c>
      <c r="BH138" s="973" t="e">
        <f t="shared" si="156"/>
        <v>#REF!</v>
      </c>
      <c r="BI138" s="973" t="e">
        <f t="shared" si="156"/>
        <v>#REF!</v>
      </c>
      <c r="BJ138" s="973" t="e">
        <f t="shared" si="156"/>
        <v>#REF!</v>
      </c>
    </row>
    <row r="139" spans="1:62" x14ac:dyDescent="0.3">
      <c r="A139" s="969">
        <v>16</v>
      </c>
      <c r="B139" s="970" t="s">
        <v>9342</v>
      </c>
      <c r="C139" s="971">
        <f>VLOOKUP($B$103&amp;"."&amp;C$104&amp;"."&amp;$A139,EmissionRates!$A$1:$Y$8450,$D$122,FALSE)</f>
        <v>2018.62696329752</v>
      </c>
      <c r="D139" s="971">
        <f>VLOOKUP($B$103&amp;"."&amp;D$104&amp;"."&amp;$A139,EmissionRates!$A$1:$Y$8450,$D$122,FALSE)</f>
        <v>1868.5291493733675</v>
      </c>
      <c r="E139" s="971">
        <f>VLOOKUP($B$103&amp;"."&amp;E$104&amp;"."&amp;$A139,EmissionRates!$A$1:$Y$8450,$D$122,FALSE)</f>
        <v>1737.6145947774201</v>
      </c>
      <c r="F139" s="972">
        <f t="shared" si="137"/>
        <v>-9.6117575267082866E-3</v>
      </c>
      <c r="G139" s="972">
        <f t="shared" si="137"/>
        <v>-7.2375141461475945E-3</v>
      </c>
      <c r="H139" s="995">
        <v>0</v>
      </c>
      <c r="I139" s="973">
        <f t="shared" si="138"/>
        <v>1886.6632995431155</v>
      </c>
      <c r="J139" s="973">
        <f t="shared" ref="J139:Y139" si="157">I139*(1+IF(J$1&lt;=$D$8,$F139,IF(J$1&lt;=$E$8,$G139,$H139)))</f>
        <v>1868.5291493733678</v>
      </c>
      <c r="K139" s="973">
        <f t="shared" si="157"/>
        <v>1855.0056432222889</v>
      </c>
      <c r="L139" s="973">
        <f t="shared" si="157"/>
        <v>1841.5800136382838</v>
      </c>
      <c r="M139" s="973">
        <f t="shared" si="157"/>
        <v>1828.2515522383142</v>
      </c>
      <c r="N139" s="973">
        <f t="shared" si="157"/>
        <v>1815.019555766273</v>
      </c>
      <c r="O139" s="973">
        <f t="shared" si="157"/>
        <v>1801.8833260558802</v>
      </c>
      <c r="P139" s="973">
        <f t="shared" si="157"/>
        <v>1788.8421699938433</v>
      </c>
      <c r="Q139" s="973">
        <f t="shared" si="157"/>
        <v>1775.8953994832875</v>
      </c>
      <c r="R139" s="973">
        <f t="shared" si="157"/>
        <v>1763.0423314074487</v>
      </c>
      <c r="S139" s="973">
        <f t="shared" si="157"/>
        <v>1750.2822875936304</v>
      </c>
      <c r="T139" s="973">
        <f t="shared" si="157"/>
        <v>1737.6145947774198</v>
      </c>
      <c r="U139" s="973">
        <f t="shared" si="157"/>
        <v>1737.6145947774198</v>
      </c>
      <c r="V139" s="973">
        <f t="shared" si="157"/>
        <v>1737.6145947774198</v>
      </c>
      <c r="W139" s="973">
        <f t="shared" si="157"/>
        <v>1737.6145947774198</v>
      </c>
      <c r="X139" s="973">
        <f t="shared" si="157"/>
        <v>1737.6145947774198</v>
      </c>
      <c r="Y139" s="973">
        <f t="shared" si="157"/>
        <v>1737.6145947774198</v>
      </c>
      <c r="Z139" s="973">
        <f t="shared" ref="Z139:AO139" si="158">Y139*(1+IF(Z$1&lt;=$D$8,$F139,IF(Z$1&lt;=$E$8,$G139,$H139)))</f>
        <v>1737.6145947774198</v>
      </c>
      <c r="AA139" s="973">
        <f t="shared" si="158"/>
        <v>1737.6145947774198</v>
      </c>
      <c r="AB139" s="973">
        <f t="shared" si="158"/>
        <v>1737.6145947774198</v>
      </c>
      <c r="AC139" s="973">
        <f t="shared" si="158"/>
        <v>1737.6145947774198</v>
      </c>
      <c r="AD139" s="973">
        <f t="shared" si="158"/>
        <v>1737.6145947774198</v>
      </c>
      <c r="AE139" s="973">
        <f t="shared" si="158"/>
        <v>1737.6145947774198</v>
      </c>
      <c r="AF139" s="973">
        <f t="shared" si="158"/>
        <v>1737.6145947774198</v>
      </c>
      <c r="AG139" s="973">
        <f t="shared" si="158"/>
        <v>1737.6145947774198</v>
      </c>
      <c r="AH139" s="973">
        <f t="shared" si="158"/>
        <v>1737.6145947774198</v>
      </c>
      <c r="AI139" s="973">
        <f t="shared" si="158"/>
        <v>1737.6145947774198</v>
      </c>
      <c r="AJ139" s="973">
        <f t="shared" si="158"/>
        <v>1737.6145947774198</v>
      </c>
      <c r="AK139" s="973">
        <f t="shared" si="158"/>
        <v>1737.6145947774198</v>
      </c>
      <c r="AL139" s="973">
        <f t="shared" si="158"/>
        <v>1737.6145947774198</v>
      </c>
      <c r="AM139" s="973">
        <f t="shared" si="158"/>
        <v>1737.6145947774198</v>
      </c>
      <c r="AN139" s="973">
        <f t="shared" si="158"/>
        <v>1737.6145947774198</v>
      </c>
      <c r="AO139" s="973">
        <f t="shared" si="158"/>
        <v>1737.6145947774198</v>
      </c>
      <c r="AP139" s="973" t="e">
        <f t="shared" ref="AP139:BJ139" si="159">AO139*(1+IF(AP$1&lt;=$D$8,$F139,IF(AP$1&lt;=$E$8,$G139,$H139)))</f>
        <v>#REF!</v>
      </c>
      <c r="AQ139" s="973" t="e">
        <f t="shared" si="159"/>
        <v>#REF!</v>
      </c>
      <c r="AR139" s="973" t="e">
        <f t="shared" si="159"/>
        <v>#REF!</v>
      </c>
      <c r="AS139" s="973" t="e">
        <f t="shared" si="159"/>
        <v>#REF!</v>
      </c>
      <c r="AT139" s="973" t="e">
        <f t="shared" si="159"/>
        <v>#REF!</v>
      </c>
      <c r="AU139" s="973" t="e">
        <f t="shared" si="159"/>
        <v>#REF!</v>
      </c>
      <c r="AV139" s="973" t="e">
        <f t="shared" si="159"/>
        <v>#REF!</v>
      </c>
      <c r="AW139" s="973" t="e">
        <f t="shared" si="159"/>
        <v>#REF!</v>
      </c>
      <c r="AX139" s="973" t="e">
        <f t="shared" si="159"/>
        <v>#REF!</v>
      </c>
      <c r="AY139" s="973" t="e">
        <f t="shared" si="159"/>
        <v>#REF!</v>
      </c>
      <c r="AZ139" s="973" t="e">
        <f t="shared" si="159"/>
        <v>#REF!</v>
      </c>
      <c r="BA139" s="973" t="e">
        <f t="shared" si="159"/>
        <v>#REF!</v>
      </c>
      <c r="BB139" s="973" t="e">
        <f t="shared" si="159"/>
        <v>#REF!</v>
      </c>
      <c r="BC139" s="973" t="e">
        <f t="shared" si="159"/>
        <v>#REF!</v>
      </c>
      <c r="BD139" s="973" t="e">
        <f t="shared" si="159"/>
        <v>#REF!</v>
      </c>
      <c r="BE139" s="973" t="e">
        <f t="shared" si="159"/>
        <v>#REF!</v>
      </c>
      <c r="BF139" s="973" t="e">
        <f t="shared" si="159"/>
        <v>#REF!</v>
      </c>
      <c r="BG139" s="973" t="e">
        <f t="shared" si="159"/>
        <v>#REF!</v>
      </c>
      <c r="BH139" s="973" t="e">
        <f t="shared" si="159"/>
        <v>#REF!</v>
      </c>
      <c r="BI139" s="973" t="e">
        <f t="shared" si="159"/>
        <v>#REF!</v>
      </c>
      <c r="BJ139" s="973" t="e">
        <f t="shared" si="159"/>
        <v>#REF!</v>
      </c>
    </row>
    <row r="140" spans="1:62" x14ac:dyDescent="0.3">
      <c r="A140" s="969"/>
      <c r="B140" s="970"/>
      <c r="C140" s="971"/>
      <c r="D140" s="971"/>
      <c r="E140" s="971"/>
      <c r="F140" s="972"/>
      <c r="G140" s="972"/>
      <c r="H140" s="972"/>
    </row>
    <row r="141" spans="1:62" x14ac:dyDescent="0.3">
      <c r="B141" s="965" t="str">
        <f>EmissionLookup!$B$20</f>
        <v>Combination Long-haul Truck - Diesel Fuel.D5</v>
      </c>
      <c r="C141" s="966" t="str">
        <f>EmissionLookup!$A$16</f>
        <v>VOC.RUR</v>
      </c>
      <c r="D141" s="967">
        <f>EmissionLookup!$E$16</f>
        <v>18</v>
      </c>
      <c r="E141" s="491"/>
    </row>
    <row r="142" spans="1:62" x14ac:dyDescent="0.3">
      <c r="A142" s="961"/>
      <c r="B142" s="961"/>
      <c r="C142" s="968">
        <f>EmissionLookup!B$13</f>
        <v>2012</v>
      </c>
      <c r="D142" s="968">
        <f>EmissionLookup!C$13</f>
        <v>2020</v>
      </c>
      <c r="E142" s="968">
        <f>EmissionLookup!D$13</f>
        <v>2030</v>
      </c>
      <c r="F142" s="962" t="str">
        <f>C$8&amp;"-"&amp;D$8</f>
        <v>2012-2020</v>
      </c>
      <c r="G142" s="962" t="str">
        <f>D$8&amp;"-"&amp;E$8</f>
        <v>2020-2030</v>
      </c>
      <c r="H142" s="962" t="str">
        <f>"After "&amp;E$8</f>
        <v>After 2030</v>
      </c>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c r="BB142" s="963"/>
      <c r="BC142" s="963"/>
      <c r="BD142" s="963"/>
      <c r="BE142" s="963"/>
      <c r="BF142" s="963"/>
      <c r="BG142" s="963"/>
      <c r="BH142" s="963"/>
      <c r="BI142" s="963"/>
      <c r="BJ142" s="963"/>
    </row>
    <row r="143" spans="1:62" x14ac:dyDescent="0.3">
      <c r="A143" s="969">
        <v>1</v>
      </c>
      <c r="B143" s="970" t="s">
        <v>9327</v>
      </c>
      <c r="C143" s="971">
        <f>VLOOKUP($B$103&amp;"."&amp;C$104&amp;"."&amp;$A143,EmissionRates!$A$1:$Y$8450,$D$141,FALSE)</f>
        <v>5.7454215760032294</v>
      </c>
      <c r="D143" s="971">
        <f>VLOOKUP($B$103&amp;"."&amp;D$104&amp;"."&amp;$A143,EmissionRates!$A$1:$Y$8450,$D$141,FALSE)</f>
        <v>2.7294515982114973</v>
      </c>
      <c r="E143" s="971">
        <f>VLOOKUP($B$103&amp;"."&amp;E$104&amp;"."&amp;$A143,EmissionRates!$A$1:$Y$8450,$D$141,FALSE)</f>
        <v>1.0540790890033001</v>
      </c>
      <c r="F143" s="972">
        <f t="shared" ref="F143:G158" si="160">(D143/C143)^(1/(D$8-C$8))-1</f>
        <v>-8.8840962752825936E-2</v>
      </c>
      <c r="G143" s="972">
        <f t="shared" si="160"/>
        <v>-9.0757389788631682E-2</v>
      </c>
      <c r="H143" s="993">
        <v>0</v>
      </c>
      <c r="I143" s="973">
        <f t="shared" ref="I143:I158" si="161">$C143*(1+$F143)^(I$1-$C$8)</f>
        <v>2.9955819858384025</v>
      </c>
      <c r="J143" s="973">
        <f t="shared" ref="J143:AO147" si="162">I143*(1+IF(J$1&lt;=$D$8,$F143,IF(J$1&lt;=$E$8,$G143,$H143)))</f>
        <v>2.7294515982114969</v>
      </c>
      <c r="K143" s="973">
        <f t="shared" si="162"/>
        <v>2.4817336956034124</v>
      </c>
      <c r="L143" s="973">
        <f t="shared" si="162"/>
        <v>2.2564980232399523</v>
      </c>
      <c r="M143" s="973">
        <f t="shared" si="162"/>
        <v>2.0517041525874871</v>
      </c>
      <c r="N143" s="973">
        <f t="shared" si="162"/>
        <v>1.8654968390801503</v>
      </c>
      <c r="O143" s="973">
        <f t="shared" si="162"/>
        <v>1.6961892153062927</v>
      </c>
      <c r="P143" s="973">
        <f t="shared" si="162"/>
        <v>1.5422475095374661</v>
      </c>
      <c r="Q143" s="973">
        <f t="shared" si="162"/>
        <v>1.4022771511638279</v>
      </c>
      <c r="R143" s="973">
        <f t="shared" si="162"/>
        <v>1.2750101371639604</v>
      </c>
      <c r="S143" s="973">
        <f t="shared" si="162"/>
        <v>1.1592935451609141</v>
      </c>
      <c r="T143" s="973">
        <f t="shared" si="162"/>
        <v>1.0540790890033003</v>
      </c>
      <c r="U143" s="973">
        <f t="shared" si="162"/>
        <v>1.0540790890033003</v>
      </c>
      <c r="V143" s="973">
        <f t="shared" si="162"/>
        <v>1.0540790890033003</v>
      </c>
      <c r="W143" s="973">
        <f t="shared" si="162"/>
        <v>1.0540790890033003</v>
      </c>
      <c r="X143" s="973">
        <f t="shared" si="162"/>
        <v>1.0540790890033003</v>
      </c>
      <c r="Y143" s="973">
        <f t="shared" si="162"/>
        <v>1.0540790890033003</v>
      </c>
      <c r="Z143" s="973">
        <f t="shared" si="162"/>
        <v>1.0540790890033003</v>
      </c>
      <c r="AA143" s="973">
        <f t="shared" si="162"/>
        <v>1.0540790890033003</v>
      </c>
      <c r="AB143" s="973">
        <f t="shared" si="162"/>
        <v>1.0540790890033003</v>
      </c>
      <c r="AC143" s="973">
        <f t="shared" si="162"/>
        <v>1.0540790890033003</v>
      </c>
      <c r="AD143" s="973">
        <f t="shared" si="162"/>
        <v>1.0540790890033003</v>
      </c>
      <c r="AE143" s="973">
        <f t="shared" si="162"/>
        <v>1.0540790890033003</v>
      </c>
      <c r="AF143" s="973">
        <f t="shared" si="162"/>
        <v>1.0540790890033003</v>
      </c>
      <c r="AG143" s="973">
        <f t="shared" si="162"/>
        <v>1.0540790890033003</v>
      </c>
      <c r="AH143" s="973">
        <f t="shared" si="162"/>
        <v>1.0540790890033003</v>
      </c>
      <c r="AI143" s="973">
        <f t="shared" si="162"/>
        <v>1.0540790890033003</v>
      </c>
      <c r="AJ143" s="973">
        <f t="shared" si="162"/>
        <v>1.0540790890033003</v>
      </c>
      <c r="AK143" s="973">
        <f t="shared" si="162"/>
        <v>1.0540790890033003</v>
      </c>
      <c r="AL143" s="973">
        <f t="shared" si="162"/>
        <v>1.0540790890033003</v>
      </c>
      <c r="AM143" s="973">
        <f t="shared" si="162"/>
        <v>1.0540790890033003</v>
      </c>
      <c r="AN143" s="973">
        <f t="shared" si="162"/>
        <v>1.0540790890033003</v>
      </c>
      <c r="AO143" s="973">
        <f t="shared" si="162"/>
        <v>1.0540790890033003</v>
      </c>
      <c r="AP143" s="973" t="e">
        <f t="shared" ref="AP143:BJ143" si="163">AO143*(1+IF(AP$1&lt;=$D$8,$F143,IF(AP$1&lt;=$E$8,$G143,$H143)))</f>
        <v>#REF!</v>
      </c>
      <c r="AQ143" s="973" t="e">
        <f t="shared" si="163"/>
        <v>#REF!</v>
      </c>
      <c r="AR143" s="973" t="e">
        <f t="shared" si="163"/>
        <v>#REF!</v>
      </c>
      <c r="AS143" s="973" t="e">
        <f t="shared" si="163"/>
        <v>#REF!</v>
      </c>
      <c r="AT143" s="973" t="e">
        <f t="shared" si="163"/>
        <v>#REF!</v>
      </c>
      <c r="AU143" s="973" t="e">
        <f t="shared" si="163"/>
        <v>#REF!</v>
      </c>
      <c r="AV143" s="973" t="e">
        <f t="shared" si="163"/>
        <v>#REF!</v>
      </c>
      <c r="AW143" s="973" t="e">
        <f t="shared" si="163"/>
        <v>#REF!</v>
      </c>
      <c r="AX143" s="973" t="e">
        <f t="shared" si="163"/>
        <v>#REF!</v>
      </c>
      <c r="AY143" s="973" t="e">
        <f t="shared" si="163"/>
        <v>#REF!</v>
      </c>
      <c r="AZ143" s="973" t="e">
        <f t="shared" si="163"/>
        <v>#REF!</v>
      </c>
      <c r="BA143" s="973" t="e">
        <f t="shared" si="163"/>
        <v>#REF!</v>
      </c>
      <c r="BB143" s="973" t="e">
        <f t="shared" si="163"/>
        <v>#REF!</v>
      </c>
      <c r="BC143" s="973" t="e">
        <f t="shared" si="163"/>
        <v>#REF!</v>
      </c>
      <c r="BD143" s="973" t="e">
        <f t="shared" si="163"/>
        <v>#REF!</v>
      </c>
      <c r="BE143" s="973" t="e">
        <f t="shared" si="163"/>
        <v>#REF!</v>
      </c>
      <c r="BF143" s="973" t="e">
        <f t="shared" si="163"/>
        <v>#REF!</v>
      </c>
      <c r="BG143" s="973" t="e">
        <f t="shared" si="163"/>
        <v>#REF!</v>
      </c>
      <c r="BH143" s="973" t="e">
        <f t="shared" si="163"/>
        <v>#REF!</v>
      </c>
      <c r="BI143" s="973" t="e">
        <f t="shared" si="163"/>
        <v>#REF!</v>
      </c>
      <c r="BJ143" s="973" t="e">
        <f t="shared" si="163"/>
        <v>#REF!</v>
      </c>
    </row>
    <row r="144" spans="1:62" x14ac:dyDescent="0.3">
      <c r="A144" s="969">
        <v>2</v>
      </c>
      <c r="B144" s="970" t="s">
        <v>9328</v>
      </c>
      <c r="C144" s="971">
        <f>VLOOKUP($B$103&amp;"."&amp;C$104&amp;"."&amp;$A144,EmissionRates!$A$1:$Y$8450,$D$141,FALSE)</f>
        <v>3.1916802159200075</v>
      </c>
      <c r="D144" s="971">
        <f>VLOOKUP($B$103&amp;"."&amp;D$104&amp;"."&amp;$A144,EmissionRates!$A$1:$Y$8450,$D$141,FALSE)</f>
        <v>1.5249434455763478</v>
      </c>
      <c r="E144" s="971">
        <f>VLOOKUP($B$103&amp;"."&amp;E$104&amp;"."&amp;$A144,EmissionRates!$A$1:$Y$8450,$D$141,FALSE)</f>
        <v>0.59683970901096428</v>
      </c>
      <c r="F144" s="972">
        <f t="shared" si="160"/>
        <v>-8.81901157449686E-2</v>
      </c>
      <c r="G144" s="972">
        <f t="shared" si="160"/>
        <v>-8.9540991801113856E-2</v>
      </c>
      <c r="H144" s="994">
        <v>0</v>
      </c>
      <c r="I144" s="973">
        <f t="shared" si="161"/>
        <v>1.6724357477461003</v>
      </c>
      <c r="J144" s="973">
        <f t="shared" si="162"/>
        <v>1.5249434455763486</v>
      </c>
      <c r="K144" s="973">
        <f t="shared" si="162"/>
        <v>1.3883984970188346</v>
      </c>
      <c r="L144" s="973">
        <f t="shared" si="162"/>
        <v>1.2640799185805922</v>
      </c>
      <c r="M144" s="973">
        <f t="shared" si="162"/>
        <v>1.1508929489550148</v>
      </c>
      <c r="N144" s="973">
        <f t="shared" si="162"/>
        <v>1.047840852848674</v>
      </c>
      <c r="O144" s="973">
        <f t="shared" si="162"/>
        <v>0.95401614363487874</v>
      </c>
      <c r="P144" s="973">
        <f t="shared" si="162"/>
        <v>0.86859259193953786</v>
      </c>
      <c r="Q144" s="973">
        <f t="shared" si="162"/>
        <v>0.79081794978617148</v>
      </c>
      <c r="R144" s="973">
        <f t="shared" si="162"/>
        <v>0.72000732622819419</v>
      </c>
      <c r="S144" s="973">
        <f t="shared" si="162"/>
        <v>0.6555371561336536</v>
      </c>
      <c r="T144" s="973">
        <f t="shared" si="162"/>
        <v>0.59683970901096461</v>
      </c>
      <c r="U144" s="973">
        <f t="shared" si="162"/>
        <v>0.59683970901096461</v>
      </c>
      <c r="V144" s="973">
        <f t="shared" si="162"/>
        <v>0.59683970901096461</v>
      </c>
      <c r="W144" s="973">
        <f t="shared" si="162"/>
        <v>0.59683970901096461</v>
      </c>
      <c r="X144" s="973">
        <f t="shared" si="162"/>
        <v>0.59683970901096461</v>
      </c>
      <c r="Y144" s="973">
        <f t="shared" si="162"/>
        <v>0.59683970901096461</v>
      </c>
      <c r="Z144" s="973">
        <f t="shared" si="162"/>
        <v>0.59683970901096461</v>
      </c>
      <c r="AA144" s="973">
        <f t="shared" si="162"/>
        <v>0.59683970901096461</v>
      </c>
      <c r="AB144" s="973">
        <f t="shared" si="162"/>
        <v>0.59683970901096461</v>
      </c>
      <c r="AC144" s="973">
        <f t="shared" si="162"/>
        <v>0.59683970901096461</v>
      </c>
      <c r="AD144" s="973">
        <f t="shared" si="162"/>
        <v>0.59683970901096461</v>
      </c>
      <c r="AE144" s="973">
        <f t="shared" si="162"/>
        <v>0.59683970901096461</v>
      </c>
      <c r="AF144" s="973">
        <f t="shared" si="162"/>
        <v>0.59683970901096461</v>
      </c>
      <c r="AG144" s="973">
        <f t="shared" si="162"/>
        <v>0.59683970901096461</v>
      </c>
      <c r="AH144" s="973">
        <f t="shared" si="162"/>
        <v>0.59683970901096461</v>
      </c>
      <c r="AI144" s="973">
        <f t="shared" si="162"/>
        <v>0.59683970901096461</v>
      </c>
      <c r="AJ144" s="973">
        <f t="shared" si="162"/>
        <v>0.59683970901096461</v>
      </c>
      <c r="AK144" s="973">
        <f t="shared" si="162"/>
        <v>0.59683970901096461</v>
      </c>
      <c r="AL144" s="973">
        <f t="shared" si="162"/>
        <v>0.59683970901096461</v>
      </c>
      <c r="AM144" s="973">
        <f t="shared" si="162"/>
        <v>0.59683970901096461</v>
      </c>
      <c r="AN144" s="973">
        <f t="shared" si="162"/>
        <v>0.59683970901096461</v>
      </c>
      <c r="AO144" s="973">
        <f t="shared" si="162"/>
        <v>0.59683970901096461</v>
      </c>
      <c r="AP144" s="973" t="e">
        <f t="shared" ref="AP144:BJ144" si="164">AO144*(1+IF(AP$1&lt;=$D$8,$F144,IF(AP$1&lt;=$E$8,$G144,$H144)))</f>
        <v>#REF!</v>
      </c>
      <c r="AQ144" s="973" t="e">
        <f t="shared" si="164"/>
        <v>#REF!</v>
      </c>
      <c r="AR144" s="973" t="e">
        <f t="shared" si="164"/>
        <v>#REF!</v>
      </c>
      <c r="AS144" s="973" t="e">
        <f t="shared" si="164"/>
        <v>#REF!</v>
      </c>
      <c r="AT144" s="973" t="e">
        <f t="shared" si="164"/>
        <v>#REF!</v>
      </c>
      <c r="AU144" s="973" t="e">
        <f t="shared" si="164"/>
        <v>#REF!</v>
      </c>
      <c r="AV144" s="973" t="e">
        <f t="shared" si="164"/>
        <v>#REF!</v>
      </c>
      <c r="AW144" s="973" t="e">
        <f t="shared" si="164"/>
        <v>#REF!</v>
      </c>
      <c r="AX144" s="973" t="e">
        <f t="shared" si="164"/>
        <v>#REF!</v>
      </c>
      <c r="AY144" s="973" t="e">
        <f t="shared" si="164"/>
        <v>#REF!</v>
      </c>
      <c r="AZ144" s="973" t="e">
        <f t="shared" si="164"/>
        <v>#REF!</v>
      </c>
      <c r="BA144" s="973" t="e">
        <f t="shared" si="164"/>
        <v>#REF!</v>
      </c>
      <c r="BB144" s="973" t="e">
        <f t="shared" si="164"/>
        <v>#REF!</v>
      </c>
      <c r="BC144" s="973" t="e">
        <f t="shared" si="164"/>
        <v>#REF!</v>
      </c>
      <c r="BD144" s="973" t="e">
        <f t="shared" si="164"/>
        <v>#REF!</v>
      </c>
      <c r="BE144" s="973" t="e">
        <f t="shared" si="164"/>
        <v>#REF!</v>
      </c>
      <c r="BF144" s="973" t="e">
        <f t="shared" si="164"/>
        <v>#REF!</v>
      </c>
      <c r="BG144" s="973" t="e">
        <f t="shared" si="164"/>
        <v>#REF!</v>
      </c>
      <c r="BH144" s="973" t="e">
        <f t="shared" si="164"/>
        <v>#REF!</v>
      </c>
      <c r="BI144" s="973" t="e">
        <f t="shared" si="164"/>
        <v>#REF!</v>
      </c>
      <c r="BJ144" s="973" t="e">
        <f t="shared" si="164"/>
        <v>#REF!</v>
      </c>
    </row>
    <row r="145" spans="1:62" x14ac:dyDescent="0.3">
      <c r="A145" s="969">
        <v>3</v>
      </c>
      <c r="B145" s="970" t="s">
        <v>9329</v>
      </c>
      <c r="C145" s="971">
        <f>VLOOKUP($B$103&amp;"."&amp;C$104&amp;"."&amp;$A145,EmissionRates!$A$1:$Y$8450,$D$141,FALSE)</f>
        <v>1.7136233193256525</v>
      </c>
      <c r="D145" s="971">
        <f>VLOOKUP($B$103&amp;"."&amp;D$104&amp;"."&amp;$A145,EmissionRates!$A$1:$Y$8450,$D$141,FALSE)</f>
        <v>0.82634624873753626</v>
      </c>
      <c r="E145" s="971">
        <f>VLOOKUP($B$103&amp;"."&amp;E$104&amp;"."&amp;$A145,EmissionRates!$A$1:$Y$8450,$D$141,FALSE)</f>
        <v>0.33150298632244779</v>
      </c>
      <c r="F145" s="972">
        <f t="shared" si="160"/>
        <v>-8.7136511581184961E-2</v>
      </c>
      <c r="G145" s="972">
        <f t="shared" si="160"/>
        <v>-8.7290568139359093E-2</v>
      </c>
      <c r="H145" s="994">
        <v>0</v>
      </c>
      <c r="I145" s="973">
        <f t="shared" si="161"/>
        <v>0.90522433991621654</v>
      </c>
      <c r="J145" s="973">
        <f t="shared" si="162"/>
        <v>0.82634624873753659</v>
      </c>
      <c r="K145" s="973">
        <f t="shared" si="162"/>
        <v>0.75421401520540887</v>
      </c>
      <c r="L145" s="973">
        <f t="shared" si="162"/>
        <v>0.68837824531946157</v>
      </c>
      <c r="M145" s="973">
        <f t="shared" si="162"/>
        <v>0.62828931719075065</v>
      </c>
      <c r="N145" s="973">
        <f t="shared" si="162"/>
        <v>0.57344558573727999</v>
      </c>
      <c r="O145" s="973">
        <f t="shared" si="162"/>
        <v>0.52338919476126522</v>
      </c>
      <c r="P145" s="973">
        <f t="shared" si="162"/>
        <v>0.47770225459255272</v>
      </c>
      <c r="Q145" s="973">
        <f t="shared" si="162"/>
        <v>0.43600335338771601</v>
      </c>
      <c r="R145" s="973">
        <f t="shared" si="162"/>
        <v>0.39794437295983653</v>
      </c>
      <c r="S145" s="973">
        <f t="shared" si="162"/>
        <v>0.36320758255631141</v>
      </c>
      <c r="T145" s="973">
        <f t="shared" si="162"/>
        <v>0.33150298632244785</v>
      </c>
      <c r="U145" s="973">
        <f t="shared" si="162"/>
        <v>0.33150298632244785</v>
      </c>
      <c r="V145" s="973">
        <f t="shared" si="162"/>
        <v>0.33150298632244785</v>
      </c>
      <c r="W145" s="973">
        <f t="shared" si="162"/>
        <v>0.33150298632244785</v>
      </c>
      <c r="X145" s="973">
        <f t="shared" si="162"/>
        <v>0.33150298632244785</v>
      </c>
      <c r="Y145" s="973">
        <f t="shared" si="162"/>
        <v>0.33150298632244785</v>
      </c>
      <c r="Z145" s="973">
        <f t="shared" si="162"/>
        <v>0.33150298632244785</v>
      </c>
      <c r="AA145" s="973">
        <f t="shared" si="162"/>
        <v>0.33150298632244785</v>
      </c>
      <c r="AB145" s="973">
        <f t="shared" si="162"/>
        <v>0.33150298632244785</v>
      </c>
      <c r="AC145" s="973">
        <f t="shared" si="162"/>
        <v>0.33150298632244785</v>
      </c>
      <c r="AD145" s="973">
        <f t="shared" si="162"/>
        <v>0.33150298632244785</v>
      </c>
      <c r="AE145" s="973">
        <f t="shared" si="162"/>
        <v>0.33150298632244785</v>
      </c>
      <c r="AF145" s="973">
        <f t="shared" si="162"/>
        <v>0.33150298632244785</v>
      </c>
      <c r="AG145" s="973">
        <f t="shared" si="162"/>
        <v>0.33150298632244785</v>
      </c>
      <c r="AH145" s="973">
        <f t="shared" si="162"/>
        <v>0.33150298632244785</v>
      </c>
      <c r="AI145" s="973">
        <f t="shared" si="162"/>
        <v>0.33150298632244785</v>
      </c>
      <c r="AJ145" s="973">
        <f t="shared" si="162"/>
        <v>0.33150298632244785</v>
      </c>
      <c r="AK145" s="973">
        <f t="shared" si="162"/>
        <v>0.33150298632244785</v>
      </c>
      <c r="AL145" s="973">
        <f t="shared" si="162"/>
        <v>0.33150298632244785</v>
      </c>
      <c r="AM145" s="973">
        <f t="shared" si="162"/>
        <v>0.33150298632244785</v>
      </c>
      <c r="AN145" s="973">
        <f t="shared" si="162"/>
        <v>0.33150298632244785</v>
      </c>
      <c r="AO145" s="973">
        <f t="shared" si="162"/>
        <v>0.33150298632244785</v>
      </c>
      <c r="AP145" s="973" t="e">
        <f t="shared" ref="AP145:BJ145" si="165">AO145*(1+IF(AP$1&lt;=$D$8,$F145,IF(AP$1&lt;=$E$8,$G145,$H145)))</f>
        <v>#REF!</v>
      </c>
      <c r="AQ145" s="973" t="e">
        <f t="shared" si="165"/>
        <v>#REF!</v>
      </c>
      <c r="AR145" s="973" t="e">
        <f t="shared" si="165"/>
        <v>#REF!</v>
      </c>
      <c r="AS145" s="973" t="e">
        <f t="shared" si="165"/>
        <v>#REF!</v>
      </c>
      <c r="AT145" s="973" t="e">
        <f t="shared" si="165"/>
        <v>#REF!</v>
      </c>
      <c r="AU145" s="973" t="e">
        <f t="shared" si="165"/>
        <v>#REF!</v>
      </c>
      <c r="AV145" s="973" t="e">
        <f t="shared" si="165"/>
        <v>#REF!</v>
      </c>
      <c r="AW145" s="973" t="e">
        <f t="shared" si="165"/>
        <v>#REF!</v>
      </c>
      <c r="AX145" s="973" t="e">
        <f t="shared" si="165"/>
        <v>#REF!</v>
      </c>
      <c r="AY145" s="973" t="e">
        <f t="shared" si="165"/>
        <v>#REF!</v>
      </c>
      <c r="AZ145" s="973" t="e">
        <f t="shared" si="165"/>
        <v>#REF!</v>
      </c>
      <c r="BA145" s="973" t="e">
        <f t="shared" si="165"/>
        <v>#REF!</v>
      </c>
      <c r="BB145" s="973" t="e">
        <f t="shared" si="165"/>
        <v>#REF!</v>
      </c>
      <c r="BC145" s="973" t="e">
        <f t="shared" si="165"/>
        <v>#REF!</v>
      </c>
      <c r="BD145" s="973" t="e">
        <f t="shared" si="165"/>
        <v>#REF!</v>
      </c>
      <c r="BE145" s="973" t="e">
        <f t="shared" si="165"/>
        <v>#REF!</v>
      </c>
      <c r="BF145" s="973" t="e">
        <f t="shared" si="165"/>
        <v>#REF!</v>
      </c>
      <c r="BG145" s="973" t="e">
        <f t="shared" si="165"/>
        <v>#REF!</v>
      </c>
      <c r="BH145" s="973" t="e">
        <f t="shared" si="165"/>
        <v>#REF!</v>
      </c>
      <c r="BI145" s="973" t="e">
        <f t="shared" si="165"/>
        <v>#REF!</v>
      </c>
      <c r="BJ145" s="973" t="e">
        <f t="shared" si="165"/>
        <v>#REF!</v>
      </c>
    </row>
    <row r="146" spans="1:62" x14ac:dyDescent="0.3">
      <c r="A146" s="969">
        <v>4</v>
      </c>
      <c r="B146" s="970" t="s">
        <v>9330</v>
      </c>
      <c r="C146" s="971">
        <f>VLOOKUP($B$103&amp;"."&amp;C$104&amp;"."&amp;$A146,EmissionRates!$A$1:$Y$8450,$D$141,FALSE)</f>
        <v>1.18800867729199</v>
      </c>
      <c r="D146" s="971">
        <f>VLOOKUP($B$103&amp;"."&amp;D$104&amp;"."&amp;$A146,EmissionRates!$A$1:$Y$8450,$D$141,FALSE)</f>
        <v>0.58124468304837718</v>
      </c>
      <c r="E146" s="971">
        <f>VLOOKUP($B$103&amp;"."&amp;E$104&amp;"."&amp;$A146,EmissionRates!$A$1:$Y$8450,$D$141,FALSE)</f>
        <v>0.24250760470022176</v>
      </c>
      <c r="F146" s="972">
        <f t="shared" si="160"/>
        <v>-8.5481653275625402E-2</v>
      </c>
      <c r="G146" s="972">
        <f t="shared" si="160"/>
        <v>-8.3702214679029829E-2</v>
      </c>
      <c r="H146" s="994">
        <v>0</v>
      </c>
      <c r="I146" s="973">
        <f t="shared" si="161"/>
        <v>0.63557465536944324</v>
      </c>
      <c r="J146" s="973">
        <f t="shared" si="162"/>
        <v>0.5812446830483774</v>
      </c>
      <c r="K146" s="973">
        <f t="shared" si="162"/>
        <v>0.53259321580681751</v>
      </c>
      <c r="L146" s="973">
        <f t="shared" si="162"/>
        <v>0.48801398412076041</v>
      </c>
      <c r="M146" s="973">
        <f t="shared" si="162"/>
        <v>0.44716613285551587</v>
      </c>
      <c r="N146" s="973">
        <f t="shared" si="162"/>
        <v>0.40973733720605193</v>
      </c>
      <c r="O146" s="973">
        <f t="shared" si="162"/>
        <v>0.37544141464521696</v>
      </c>
      <c r="P146" s="973">
        <f t="shared" si="162"/>
        <v>0.34401613675718434</v>
      </c>
      <c r="Q146" s="973">
        <f t="shared" si="162"/>
        <v>0.31522122422528404</v>
      </c>
      <c r="R146" s="973">
        <f t="shared" si="162"/>
        <v>0.2888365096437927</v>
      </c>
      <c r="S146" s="973">
        <f t="shared" si="162"/>
        <v>0.26466025410644628</v>
      </c>
      <c r="T146" s="973">
        <f t="shared" si="162"/>
        <v>0.24250760470022192</v>
      </c>
      <c r="U146" s="973">
        <f t="shared" si="162"/>
        <v>0.24250760470022192</v>
      </c>
      <c r="V146" s="973">
        <f t="shared" si="162"/>
        <v>0.24250760470022192</v>
      </c>
      <c r="W146" s="973">
        <f t="shared" si="162"/>
        <v>0.24250760470022192</v>
      </c>
      <c r="X146" s="973">
        <f t="shared" si="162"/>
        <v>0.24250760470022192</v>
      </c>
      <c r="Y146" s="973">
        <f t="shared" si="162"/>
        <v>0.24250760470022192</v>
      </c>
      <c r="Z146" s="973">
        <f t="shared" si="162"/>
        <v>0.24250760470022192</v>
      </c>
      <c r="AA146" s="973">
        <f t="shared" si="162"/>
        <v>0.24250760470022192</v>
      </c>
      <c r="AB146" s="973">
        <f t="shared" si="162"/>
        <v>0.24250760470022192</v>
      </c>
      <c r="AC146" s="973">
        <f t="shared" si="162"/>
        <v>0.24250760470022192</v>
      </c>
      <c r="AD146" s="973">
        <f t="shared" si="162"/>
        <v>0.24250760470022192</v>
      </c>
      <c r="AE146" s="973">
        <f t="shared" si="162"/>
        <v>0.24250760470022192</v>
      </c>
      <c r="AF146" s="973">
        <f t="shared" si="162"/>
        <v>0.24250760470022192</v>
      </c>
      <c r="AG146" s="973">
        <f t="shared" si="162"/>
        <v>0.24250760470022192</v>
      </c>
      <c r="AH146" s="973">
        <f t="shared" si="162"/>
        <v>0.24250760470022192</v>
      </c>
      <c r="AI146" s="973">
        <f t="shared" si="162"/>
        <v>0.24250760470022192</v>
      </c>
      <c r="AJ146" s="973">
        <f t="shared" si="162"/>
        <v>0.24250760470022192</v>
      </c>
      <c r="AK146" s="973">
        <f t="shared" si="162"/>
        <v>0.24250760470022192</v>
      </c>
      <c r="AL146" s="973">
        <f t="shared" si="162"/>
        <v>0.24250760470022192</v>
      </c>
      <c r="AM146" s="973">
        <f t="shared" si="162"/>
        <v>0.24250760470022192</v>
      </c>
      <c r="AN146" s="973">
        <f t="shared" si="162"/>
        <v>0.24250760470022192</v>
      </c>
      <c r="AO146" s="973">
        <f t="shared" si="162"/>
        <v>0.24250760470022192</v>
      </c>
      <c r="AP146" s="973" t="e">
        <f t="shared" ref="AP146:BJ146" si="166">AO146*(1+IF(AP$1&lt;=$D$8,$F146,IF(AP$1&lt;=$E$8,$G146,$H146)))</f>
        <v>#REF!</v>
      </c>
      <c r="AQ146" s="973" t="e">
        <f t="shared" si="166"/>
        <v>#REF!</v>
      </c>
      <c r="AR146" s="973" t="e">
        <f t="shared" si="166"/>
        <v>#REF!</v>
      </c>
      <c r="AS146" s="973" t="e">
        <f t="shared" si="166"/>
        <v>#REF!</v>
      </c>
      <c r="AT146" s="973" t="e">
        <f t="shared" si="166"/>
        <v>#REF!</v>
      </c>
      <c r="AU146" s="973" t="e">
        <f t="shared" si="166"/>
        <v>#REF!</v>
      </c>
      <c r="AV146" s="973" t="e">
        <f t="shared" si="166"/>
        <v>#REF!</v>
      </c>
      <c r="AW146" s="973" t="e">
        <f t="shared" si="166"/>
        <v>#REF!</v>
      </c>
      <c r="AX146" s="973" t="e">
        <f t="shared" si="166"/>
        <v>#REF!</v>
      </c>
      <c r="AY146" s="973" t="e">
        <f t="shared" si="166"/>
        <v>#REF!</v>
      </c>
      <c r="AZ146" s="973" t="e">
        <f t="shared" si="166"/>
        <v>#REF!</v>
      </c>
      <c r="BA146" s="973" t="e">
        <f t="shared" si="166"/>
        <v>#REF!</v>
      </c>
      <c r="BB146" s="973" t="e">
        <f t="shared" si="166"/>
        <v>#REF!</v>
      </c>
      <c r="BC146" s="973" t="e">
        <f t="shared" si="166"/>
        <v>#REF!</v>
      </c>
      <c r="BD146" s="973" t="e">
        <f t="shared" si="166"/>
        <v>#REF!</v>
      </c>
      <c r="BE146" s="973" t="e">
        <f t="shared" si="166"/>
        <v>#REF!</v>
      </c>
      <c r="BF146" s="973" t="e">
        <f t="shared" si="166"/>
        <v>#REF!</v>
      </c>
      <c r="BG146" s="973" t="e">
        <f t="shared" si="166"/>
        <v>#REF!</v>
      </c>
      <c r="BH146" s="973" t="e">
        <f t="shared" si="166"/>
        <v>#REF!</v>
      </c>
      <c r="BI146" s="973" t="e">
        <f t="shared" si="166"/>
        <v>#REF!</v>
      </c>
      <c r="BJ146" s="973" t="e">
        <f t="shared" si="166"/>
        <v>#REF!</v>
      </c>
    </row>
    <row r="147" spans="1:62" x14ac:dyDescent="0.3">
      <c r="A147" s="969">
        <v>5</v>
      </c>
      <c r="B147" s="970" t="s">
        <v>9331</v>
      </c>
      <c r="C147" s="971">
        <f>VLOOKUP($B$103&amp;"."&amp;C$104&amp;"."&amp;$A147,EmissionRates!$A$1:$Y$8450,$D$141,FALSE)</f>
        <v>0.9139219544595103</v>
      </c>
      <c r="D147" s="971">
        <f>VLOOKUP($B$103&amp;"."&amp;D$104&amp;"."&amp;$A147,EmissionRates!$A$1:$Y$8450,$D$141,FALSE)</f>
        <v>0.4508341840555653</v>
      </c>
      <c r="E147" s="971">
        <f>VLOOKUP($B$103&amp;"."&amp;E$104&amp;"."&amp;$A147,EmissionRates!$A$1:$Y$8450,$D$141,FALSE)</f>
        <v>0.1921213639385915</v>
      </c>
      <c r="F147" s="972">
        <f t="shared" si="160"/>
        <v>-8.4541911869227993E-2</v>
      </c>
      <c r="G147" s="972">
        <f t="shared" si="160"/>
        <v>-8.1760687453725445E-2</v>
      </c>
      <c r="H147" s="994">
        <v>0</v>
      </c>
      <c r="I147" s="973">
        <f t="shared" si="161"/>
        <v>0.49246840450784712</v>
      </c>
      <c r="J147" s="973">
        <f t="shared" si="162"/>
        <v>0.45083418405556541</v>
      </c>
      <c r="K147" s="973">
        <f t="shared" si="162"/>
        <v>0.41397367123954298</v>
      </c>
      <c r="L147" s="973">
        <f t="shared" si="162"/>
        <v>0.38012689929125543</v>
      </c>
      <c r="M147" s="973">
        <f t="shared" si="162"/>
        <v>0.34904746268554931</v>
      </c>
      <c r="N147" s="973">
        <f t="shared" si="162"/>
        <v>0.3205091021824002</v>
      </c>
      <c r="O147" s="973">
        <f t="shared" si="162"/>
        <v>0.29430405765279083</v>
      </c>
      <c r="P147" s="973">
        <f t="shared" si="162"/>
        <v>0.27024155557867779</v>
      </c>
      <c r="Q147" s="973">
        <f t="shared" si="162"/>
        <v>0.24814642021600095</v>
      </c>
      <c r="R147" s="973">
        <f t="shared" si="162"/>
        <v>0.22785779830995967</v>
      </c>
      <c r="S147" s="973">
        <f t="shared" si="162"/>
        <v>0.20922798807844506</v>
      </c>
      <c r="T147" s="973">
        <f t="shared" si="162"/>
        <v>0.19212136393859153</v>
      </c>
      <c r="U147" s="973">
        <f t="shared" si="162"/>
        <v>0.19212136393859153</v>
      </c>
      <c r="V147" s="973">
        <f t="shared" si="162"/>
        <v>0.19212136393859153</v>
      </c>
      <c r="W147" s="973">
        <f t="shared" si="162"/>
        <v>0.19212136393859153</v>
      </c>
      <c r="X147" s="973">
        <f t="shared" si="162"/>
        <v>0.19212136393859153</v>
      </c>
      <c r="Y147" s="973">
        <f t="shared" si="162"/>
        <v>0.19212136393859153</v>
      </c>
      <c r="Z147" s="973">
        <f t="shared" si="162"/>
        <v>0.19212136393859153</v>
      </c>
      <c r="AA147" s="973">
        <f t="shared" si="162"/>
        <v>0.19212136393859153</v>
      </c>
      <c r="AB147" s="973">
        <f t="shared" si="162"/>
        <v>0.19212136393859153</v>
      </c>
      <c r="AC147" s="973">
        <f t="shared" si="162"/>
        <v>0.19212136393859153</v>
      </c>
      <c r="AD147" s="973">
        <f t="shared" si="162"/>
        <v>0.19212136393859153</v>
      </c>
      <c r="AE147" s="973">
        <f t="shared" si="162"/>
        <v>0.19212136393859153</v>
      </c>
      <c r="AF147" s="973">
        <f t="shared" si="162"/>
        <v>0.19212136393859153</v>
      </c>
      <c r="AG147" s="973">
        <f t="shared" si="162"/>
        <v>0.19212136393859153</v>
      </c>
      <c r="AH147" s="973">
        <f t="shared" si="162"/>
        <v>0.19212136393859153</v>
      </c>
      <c r="AI147" s="973">
        <f t="shared" si="162"/>
        <v>0.19212136393859153</v>
      </c>
      <c r="AJ147" s="973">
        <f t="shared" si="162"/>
        <v>0.19212136393859153</v>
      </c>
      <c r="AK147" s="973">
        <f t="shared" si="162"/>
        <v>0.19212136393859153</v>
      </c>
      <c r="AL147" s="973">
        <f t="shared" si="162"/>
        <v>0.19212136393859153</v>
      </c>
      <c r="AM147" s="973">
        <f t="shared" si="162"/>
        <v>0.19212136393859153</v>
      </c>
      <c r="AN147" s="973">
        <f t="shared" si="162"/>
        <v>0.19212136393859153</v>
      </c>
      <c r="AO147" s="973">
        <f t="shared" si="162"/>
        <v>0.19212136393859153</v>
      </c>
      <c r="AP147" s="973" t="e">
        <f t="shared" ref="AP147:BJ147" si="167">AO147*(1+IF(AP$1&lt;=$D$8,$F147,IF(AP$1&lt;=$E$8,$G147,$H147)))</f>
        <v>#REF!</v>
      </c>
      <c r="AQ147" s="973" t="e">
        <f t="shared" si="167"/>
        <v>#REF!</v>
      </c>
      <c r="AR147" s="973" t="e">
        <f t="shared" si="167"/>
        <v>#REF!</v>
      </c>
      <c r="AS147" s="973" t="e">
        <f t="shared" si="167"/>
        <v>#REF!</v>
      </c>
      <c r="AT147" s="973" t="e">
        <f t="shared" si="167"/>
        <v>#REF!</v>
      </c>
      <c r="AU147" s="973" t="e">
        <f t="shared" si="167"/>
        <v>#REF!</v>
      </c>
      <c r="AV147" s="973" t="e">
        <f t="shared" si="167"/>
        <v>#REF!</v>
      </c>
      <c r="AW147" s="973" t="e">
        <f t="shared" si="167"/>
        <v>#REF!</v>
      </c>
      <c r="AX147" s="973" t="e">
        <f t="shared" si="167"/>
        <v>#REF!</v>
      </c>
      <c r="AY147" s="973" t="e">
        <f t="shared" si="167"/>
        <v>#REF!</v>
      </c>
      <c r="AZ147" s="973" t="e">
        <f t="shared" si="167"/>
        <v>#REF!</v>
      </c>
      <c r="BA147" s="973" t="e">
        <f t="shared" si="167"/>
        <v>#REF!</v>
      </c>
      <c r="BB147" s="973" t="e">
        <f t="shared" si="167"/>
        <v>#REF!</v>
      </c>
      <c r="BC147" s="973" t="e">
        <f t="shared" si="167"/>
        <v>#REF!</v>
      </c>
      <c r="BD147" s="973" t="e">
        <f t="shared" si="167"/>
        <v>#REF!</v>
      </c>
      <c r="BE147" s="973" t="e">
        <f t="shared" si="167"/>
        <v>#REF!</v>
      </c>
      <c r="BF147" s="973" t="e">
        <f t="shared" si="167"/>
        <v>#REF!</v>
      </c>
      <c r="BG147" s="973" t="e">
        <f t="shared" si="167"/>
        <v>#REF!</v>
      </c>
      <c r="BH147" s="973" t="e">
        <f t="shared" si="167"/>
        <v>#REF!</v>
      </c>
      <c r="BI147" s="973" t="e">
        <f t="shared" si="167"/>
        <v>#REF!</v>
      </c>
      <c r="BJ147" s="973" t="e">
        <f t="shared" si="167"/>
        <v>#REF!</v>
      </c>
    </row>
    <row r="148" spans="1:62" x14ac:dyDescent="0.3">
      <c r="A148" s="969">
        <v>6</v>
      </c>
      <c r="B148" s="970" t="s">
        <v>9332</v>
      </c>
      <c r="C148" s="971">
        <f>VLOOKUP($B$103&amp;"."&amp;C$104&amp;"."&amp;$A148,EmissionRates!$A$1:$Y$8450,$D$141,FALSE)</f>
        <v>0.77778877108357791</v>
      </c>
      <c r="D148" s="971">
        <f>VLOOKUP($B$103&amp;"."&amp;D$104&amp;"."&amp;$A148,EmissionRates!$A$1:$Y$8450,$D$141,FALSE)</f>
        <v>0.38702439217983398</v>
      </c>
      <c r="E148" s="971">
        <f>VLOOKUP($B$103&amp;"."&amp;E$104&amp;"."&amp;$A148,EmissionRates!$A$1:$Y$8450,$D$141,FALSE)</f>
        <v>0.16847983685632476</v>
      </c>
      <c r="F148" s="972">
        <f t="shared" si="160"/>
        <v>-8.3548294989631344E-2</v>
      </c>
      <c r="G148" s="972">
        <f t="shared" si="160"/>
        <v>-7.9802689489066547E-2</v>
      </c>
      <c r="H148" s="994">
        <v>0</v>
      </c>
      <c r="I148" s="973">
        <f t="shared" si="161"/>
        <v>0.42230746046291157</v>
      </c>
      <c r="J148" s="973">
        <f t="shared" ref="J148:AO152" si="168">I148*(1+IF(J$1&lt;=$D$8,$F148,IF(J$1&lt;=$E$8,$G148,$H148)))</f>
        <v>0.38702439217983414</v>
      </c>
      <c r="K148" s="973">
        <f t="shared" si="168"/>
        <v>0.35613880478601212</v>
      </c>
      <c r="L148" s="973">
        <f t="shared" si="168"/>
        <v>0.3277179703326667</v>
      </c>
      <c r="M148" s="973">
        <f t="shared" si="168"/>
        <v>0.3015651949062218</v>
      </c>
      <c r="N148" s="973">
        <f t="shared" si="168"/>
        <v>0.27749948129641078</v>
      </c>
      <c r="O148" s="973">
        <f t="shared" si="168"/>
        <v>0.25535427635713626</v>
      </c>
      <c r="P148" s="973">
        <f t="shared" si="168"/>
        <v>0.23497631833130242</v>
      </c>
      <c r="Q148" s="973">
        <f t="shared" si="168"/>
        <v>0.21622457616222543</v>
      </c>
      <c r="R148" s="973">
        <f t="shared" si="168"/>
        <v>0.19896927345084633</v>
      </c>
      <c r="S148" s="973">
        <f t="shared" si="168"/>
        <v>0.18309099030378329</v>
      </c>
      <c r="T148" s="973">
        <f t="shared" si="168"/>
        <v>0.16847983685632478</v>
      </c>
      <c r="U148" s="973">
        <f t="shared" si="168"/>
        <v>0.16847983685632478</v>
      </c>
      <c r="V148" s="973">
        <f t="shared" si="168"/>
        <v>0.16847983685632478</v>
      </c>
      <c r="W148" s="973">
        <f t="shared" si="168"/>
        <v>0.16847983685632478</v>
      </c>
      <c r="X148" s="973">
        <f t="shared" si="168"/>
        <v>0.16847983685632478</v>
      </c>
      <c r="Y148" s="973">
        <f t="shared" si="168"/>
        <v>0.16847983685632478</v>
      </c>
      <c r="Z148" s="973">
        <f t="shared" si="168"/>
        <v>0.16847983685632478</v>
      </c>
      <c r="AA148" s="973">
        <f t="shared" si="168"/>
        <v>0.16847983685632478</v>
      </c>
      <c r="AB148" s="973">
        <f t="shared" si="168"/>
        <v>0.16847983685632478</v>
      </c>
      <c r="AC148" s="973">
        <f t="shared" si="168"/>
        <v>0.16847983685632478</v>
      </c>
      <c r="AD148" s="973">
        <f t="shared" si="168"/>
        <v>0.16847983685632478</v>
      </c>
      <c r="AE148" s="973">
        <f t="shared" si="168"/>
        <v>0.16847983685632478</v>
      </c>
      <c r="AF148" s="973">
        <f t="shared" si="168"/>
        <v>0.16847983685632478</v>
      </c>
      <c r="AG148" s="973">
        <f t="shared" si="168"/>
        <v>0.16847983685632478</v>
      </c>
      <c r="AH148" s="973">
        <f t="shared" si="168"/>
        <v>0.16847983685632478</v>
      </c>
      <c r="AI148" s="973">
        <f t="shared" si="168"/>
        <v>0.16847983685632478</v>
      </c>
      <c r="AJ148" s="973">
        <f t="shared" si="168"/>
        <v>0.16847983685632478</v>
      </c>
      <c r="AK148" s="973">
        <f t="shared" si="168"/>
        <v>0.16847983685632478</v>
      </c>
      <c r="AL148" s="973">
        <f t="shared" si="168"/>
        <v>0.16847983685632478</v>
      </c>
      <c r="AM148" s="973">
        <f t="shared" si="168"/>
        <v>0.16847983685632478</v>
      </c>
      <c r="AN148" s="973">
        <f t="shared" si="168"/>
        <v>0.16847983685632478</v>
      </c>
      <c r="AO148" s="973">
        <f t="shared" si="168"/>
        <v>0.16847983685632478</v>
      </c>
      <c r="AP148" s="973" t="e">
        <f t="shared" ref="AP148:BJ148" si="169">AO148*(1+IF(AP$1&lt;=$D$8,$F148,IF(AP$1&lt;=$E$8,$G148,$H148)))</f>
        <v>#REF!</v>
      </c>
      <c r="AQ148" s="973" t="e">
        <f t="shared" si="169"/>
        <v>#REF!</v>
      </c>
      <c r="AR148" s="973" t="e">
        <f t="shared" si="169"/>
        <v>#REF!</v>
      </c>
      <c r="AS148" s="973" t="e">
        <f t="shared" si="169"/>
        <v>#REF!</v>
      </c>
      <c r="AT148" s="973" t="e">
        <f t="shared" si="169"/>
        <v>#REF!</v>
      </c>
      <c r="AU148" s="973" t="e">
        <f t="shared" si="169"/>
        <v>#REF!</v>
      </c>
      <c r="AV148" s="973" t="e">
        <f t="shared" si="169"/>
        <v>#REF!</v>
      </c>
      <c r="AW148" s="973" t="e">
        <f t="shared" si="169"/>
        <v>#REF!</v>
      </c>
      <c r="AX148" s="973" t="e">
        <f t="shared" si="169"/>
        <v>#REF!</v>
      </c>
      <c r="AY148" s="973" t="e">
        <f t="shared" si="169"/>
        <v>#REF!</v>
      </c>
      <c r="AZ148" s="973" t="e">
        <f t="shared" si="169"/>
        <v>#REF!</v>
      </c>
      <c r="BA148" s="973" t="e">
        <f t="shared" si="169"/>
        <v>#REF!</v>
      </c>
      <c r="BB148" s="973" t="e">
        <f t="shared" si="169"/>
        <v>#REF!</v>
      </c>
      <c r="BC148" s="973" t="e">
        <f t="shared" si="169"/>
        <v>#REF!</v>
      </c>
      <c r="BD148" s="973" t="e">
        <f t="shared" si="169"/>
        <v>#REF!</v>
      </c>
      <c r="BE148" s="973" t="e">
        <f t="shared" si="169"/>
        <v>#REF!</v>
      </c>
      <c r="BF148" s="973" t="e">
        <f t="shared" si="169"/>
        <v>#REF!</v>
      </c>
      <c r="BG148" s="973" t="e">
        <f t="shared" si="169"/>
        <v>#REF!</v>
      </c>
      <c r="BH148" s="973" t="e">
        <f t="shared" si="169"/>
        <v>#REF!</v>
      </c>
      <c r="BI148" s="973" t="e">
        <f t="shared" si="169"/>
        <v>#REF!</v>
      </c>
      <c r="BJ148" s="973" t="e">
        <f t="shared" si="169"/>
        <v>#REF!</v>
      </c>
    </row>
    <row r="149" spans="1:62" x14ac:dyDescent="0.3">
      <c r="A149" s="969">
        <v>7</v>
      </c>
      <c r="B149" s="970" t="s">
        <v>9333</v>
      </c>
      <c r="C149" s="971">
        <f>VLOOKUP($B$103&amp;"."&amp;C$104&amp;"."&amp;$A149,EmissionRates!$A$1:$Y$8450,$D$141,FALSE)</f>
        <v>0.6833598290880516</v>
      </c>
      <c r="D149" s="971">
        <f>VLOOKUP($B$103&amp;"."&amp;D$104&amp;"."&amp;$A149,EmissionRates!$A$1:$Y$8450,$D$141,FALSE)</f>
        <v>0.34235807342823371</v>
      </c>
      <c r="E149" s="971">
        <f>VLOOKUP($B$103&amp;"."&amp;E$104&amp;"."&amp;$A149,EmissionRates!$A$1:$Y$8450,$D$141,FALSE)</f>
        <v>0.15170119714457475</v>
      </c>
      <c r="F149" s="972">
        <f t="shared" si="160"/>
        <v>-8.276864788630145E-2</v>
      </c>
      <c r="G149" s="972">
        <f t="shared" si="160"/>
        <v>-7.8169987810961628E-2</v>
      </c>
      <c r="H149" s="994">
        <v>0</v>
      </c>
      <c r="I149" s="973">
        <f t="shared" si="161"/>
        <v>0.37325160401385349</v>
      </c>
      <c r="J149" s="973">
        <f t="shared" si="168"/>
        <v>0.34235807342823366</v>
      </c>
      <c r="K149" s="973">
        <f t="shared" si="168"/>
        <v>0.31559594700136434</v>
      </c>
      <c r="L149" s="973">
        <f t="shared" si="168"/>
        <v>0.29092581567107878</v>
      </c>
      <c r="M149" s="973">
        <f t="shared" si="168"/>
        <v>0.26818414820617648</v>
      </c>
      <c r="N149" s="973">
        <f t="shared" si="168"/>
        <v>0.24722019660980654</v>
      </c>
      <c r="O149" s="973">
        <f t="shared" si="168"/>
        <v>0.22789499685419443</v>
      </c>
      <c r="P149" s="973">
        <f t="shared" si="168"/>
        <v>0.21008044772792292</v>
      </c>
      <c r="Q149" s="973">
        <f t="shared" si="168"/>
        <v>0.19365846168970982</v>
      </c>
      <c r="R149" s="973">
        <f t="shared" si="168"/>
        <v>0.17852018209993561</v>
      </c>
      <c r="S149" s="973">
        <f t="shared" si="168"/>
        <v>0.16456526164117299</v>
      </c>
      <c r="T149" s="973">
        <f t="shared" si="168"/>
        <v>0.15170119714457478</v>
      </c>
      <c r="U149" s="973">
        <f t="shared" si="168"/>
        <v>0.15170119714457478</v>
      </c>
      <c r="V149" s="973">
        <f t="shared" si="168"/>
        <v>0.15170119714457478</v>
      </c>
      <c r="W149" s="973">
        <f t="shared" si="168"/>
        <v>0.15170119714457478</v>
      </c>
      <c r="X149" s="973">
        <f t="shared" si="168"/>
        <v>0.15170119714457478</v>
      </c>
      <c r="Y149" s="973">
        <f t="shared" si="168"/>
        <v>0.15170119714457478</v>
      </c>
      <c r="Z149" s="973">
        <f t="shared" si="168"/>
        <v>0.15170119714457478</v>
      </c>
      <c r="AA149" s="973">
        <f t="shared" si="168"/>
        <v>0.15170119714457478</v>
      </c>
      <c r="AB149" s="973">
        <f t="shared" si="168"/>
        <v>0.15170119714457478</v>
      </c>
      <c r="AC149" s="973">
        <f t="shared" si="168"/>
        <v>0.15170119714457478</v>
      </c>
      <c r="AD149" s="973">
        <f t="shared" si="168"/>
        <v>0.15170119714457478</v>
      </c>
      <c r="AE149" s="973">
        <f t="shared" si="168"/>
        <v>0.15170119714457478</v>
      </c>
      <c r="AF149" s="973">
        <f t="shared" si="168"/>
        <v>0.15170119714457478</v>
      </c>
      <c r="AG149" s="973">
        <f t="shared" si="168"/>
        <v>0.15170119714457478</v>
      </c>
      <c r="AH149" s="973">
        <f t="shared" si="168"/>
        <v>0.15170119714457478</v>
      </c>
      <c r="AI149" s="973">
        <f t="shared" si="168"/>
        <v>0.15170119714457478</v>
      </c>
      <c r="AJ149" s="973">
        <f t="shared" si="168"/>
        <v>0.15170119714457478</v>
      </c>
      <c r="AK149" s="973">
        <f t="shared" si="168"/>
        <v>0.15170119714457478</v>
      </c>
      <c r="AL149" s="973">
        <f t="shared" si="168"/>
        <v>0.15170119714457478</v>
      </c>
      <c r="AM149" s="973">
        <f t="shared" si="168"/>
        <v>0.15170119714457478</v>
      </c>
      <c r="AN149" s="973">
        <f t="shared" si="168"/>
        <v>0.15170119714457478</v>
      </c>
      <c r="AO149" s="973">
        <f t="shared" si="168"/>
        <v>0.15170119714457478</v>
      </c>
      <c r="AP149" s="973" t="e">
        <f t="shared" ref="AP149:BJ149" si="170">AO149*(1+IF(AP$1&lt;=$D$8,$F149,IF(AP$1&lt;=$E$8,$G149,$H149)))</f>
        <v>#REF!</v>
      </c>
      <c r="AQ149" s="973" t="e">
        <f t="shared" si="170"/>
        <v>#REF!</v>
      </c>
      <c r="AR149" s="973" t="e">
        <f t="shared" si="170"/>
        <v>#REF!</v>
      </c>
      <c r="AS149" s="973" t="e">
        <f t="shared" si="170"/>
        <v>#REF!</v>
      </c>
      <c r="AT149" s="973" t="e">
        <f t="shared" si="170"/>
        <v>#REF!</v>
      </c>
      <c r="AU149" s="973" t="e">
        <f t="shared" si="170"/>
        <v>#REF!</v>
      </c>
      <c r="AV149" s="973" t="e">
        <f t="shared" si="170"/>
        <v>#REF!</v>
      </c>
      <c r="AW149" s="973" t="e">
        <f t="shared" si="170"/>
        <v>#REF!</v>
      </c>
      <c r="AX149" s="973" t="e">
        <f t="shared" si="170"/>
        <v>#REF!</v>
      </c>
      <c r="AY149" s="973" t="e">
        <f t="shared" si="170"/>
        <v>#REF!</v>
      </c>
      <c r="AZ149" s="973" t="e">
        <f t="shared" si="170"/>
        <v>#REF!</v>
      </c>
      <c r="BA149" s="973" t="e">
        <f t="shared" si="170"/>
        <v>#REF!</v>
      </c>
      <c r="BB149" s="973" t="e">
        <f t="shared" si="170"/>
        <v>#REF!</v>
      </c>
      <c r="BC149" s="973" t="e">
        <f t="shared" si="170"/>
        <v>#REF!</v>
      </c>
      <c r="BD149" s="973" t="e">
        <f t="shared" si="170"/>
        <v>#REF!</v>
      </c>
      <c r="BE149" s="973" t="e">
        <f t="shared" si="170"/>
        <v>#REF!</v>
      </c>
      <c r="BF149" s="973" t="e">
        <f t="shared" si="170"/>
        <v>#REF!</v>
      </c>
      <c r="BG149" s="973" t="e">
        <f t="shared" si="170"/>
        <v>#REF!</v>
      </c>
      <c r="BH149" s="973" t="e">
        <f t="shared" si="170"/>
        <v>#REF!</v>
      </c>
      <c r="BI149" s="973" t="e">
        <f t="shared" si="170"/>
        <v>#REF!</v>
      </c>
      <c r="BJ149" s="973" t="e">
        <f t="shared" si="170"/>
        <v>#REF!</v>
      </c>
    </row>
    <row r="150" spans="1:62" x14ac:dyDescent="0.3">
      <c r="A150" s="969">
        <v>8</v>
      </c>
      <c r="B150" s="970" t="s">
        <v>9334</v>
      </c>
      <c r="C150" s="971">
        <f>VLOOKUP($B$103&amp;"."&amp;C$104&amp;"."&amp;$A150,EmissionRates!$A$1:$Y$8450,$D$141,FALSE)</f>
        <v>0.62023078514418195</v>
      </c>
      <c r="D150" s="971">
        <f>VLOOKUP($B$103&amp;"."&amp;D$104&amp;"."&amp;$A150,EmissionRates!$A$1:$Y$8450,$D$141,FALSE)</f>
        <v>0.30715131865144873</v>
      </c>
      <c r="E150" s="971">
        <f>VLOOKUP($B$103&amp;"."&amp;E$104&amp;"."&amp;$A150,EmissionRates!$A$1:$Y$8450,$D$141,FALSE)</f>
        <v>0.13247272975665147</v>
      </c>
      <c r="F150" s="972">
        <f t="shared" si="160"/>
        <v>-8.40961529269042E-2</v>
      </c>
      <c r="G150" s="972">
        <f t="shared" si="160"/>
        <v>-8.0657346117296247E-2</v>
      </c>
      <c r="H150" s="994">
        <v>0</v>
      </c>
      <c r="I150" s="973">
        <f t="shared" si="161"/>
        <v>0.33535323564039554</v>
      </c>
      <c r="J150" s="973">
        <f t="shared" si="168"/>
        <v>0.30715131865144868</v>
      </c>
      <c r="K150" s="973">
        <f t="shared" si="168"/>
        <v>0.28237730843259484</v>
      </c>
      <c r="L150" s="973">
        <f t="shared" si="168"/>
        <v>0.25960150413067651</v>
      </c>
      <c r="M150" s="973">
        <f t="shared" si="168"/>
        <v>0.23866273575943783</v>
      </c>
      <c r="N150" s="973">
        <f t="shared" si="168"/>
        <v>0.21941283287598803</v>
      </c>
      <c r="O150" s="973">
        <f t="shared" si="168"/>
        <v>0.201715576072133</v>
      </c>
      <c r="P150" s="973">
        <f t="shared" si="168"/>
        <v>0.18544573303563316</v>
      </c>
      <c r="Q150" s="973">
        <f t="shared" si="168"/>
        <v>0.17048817236020239</v>
      </c>
      <c r="R150" s="973">
        <f t="shared" si="168"/>
        <v>0.15673704883324027</v>
      </c>
      <c r="S150" s="973">
        <f t="shared" si="168"/>
        <v>0.14409505443609405</v>
      </c>
      <c r="T150" s="973">
        <f t="shared" si="168"/>
        <v>0.13247272975665136</v>
      </c>
      <c r="U150" s="973">
        <f t="shared" si="168"/>
        <v>0.13247272975665136</v>
      </c>
      <c r="V150" s="973">
        <f t="shared" si="168"/>
        <v>0.13247272975665136</v>
      </c>
      <c r="W150" s="973">
        <f t="shared" si="168"/>
        <v>0.13247272975665136</v>
      </c>
      <c r="X150" s="973">
        <f t="shared" si="168"/>
        <v>0.13247272975665136</v>
      </c>
      <c r="Y150" s="973">
        <f t="shared" si="168"/>
        <v>0.13247272975665136</v>
      </c>
      <c r="Z150" s="973">
        <f t="shared" si="168"/>
        <v>0.13247272975665136</v>
      </c>
      <c r="AA150" s="973">
        <f t="shared" si="168"/>
        <v>0.13247272975665136</v>
      </c>
      <c r="AB150" s="973">
        <f t="shared" si="168"/>
        <v>0.13247272975665136</v>
      </c>
      <c r="AC150" s="973">
        <f t="shared" si="168"/>
        <v>0.13247272975665136</v>
      </c>
      <c r="AD150" s="973">
        <f t="shared" si="168"/>
        <v>0.13247272975665136</v>
      </c>
      <c r="AE150" s="973">
        <f t="shared" si="168"/>
        <v>0.13247272975665136</v>
      </c>
      <c r="AF150" s="973">
        <f t="shared" si="168"/>
        <v>0.13247272975665136</v>
      </c>
      <c r="AG150" s="973">
        <f t="shared" si="168"/>
        <v>0.13247272975665136</v>
      </c>
      <c r="AH150" s="973">
        <f t="shared" si="168"/>
        <v>0.13247272975665136</v>
      </c>
      <c r="AI150" s="973">
        <f t="shared" si="168"/>
        <v>0.13247272975665136</v>
      </c>
      <c r="AJ150" s="973">
        <f t="shared" si="168"/>
        <v>0.13247272975665136</v>
      </c>
      <c r="AK150" s="973">
        <f t="shared" si="168"/>
        <v>0.13247272975665136</v>
      </c>
      <c r="AL150" s="973">
        <f t="shared" si="168"/>
        <v>0.13247272975665136</v>
      </c>
      <c r="AM150" s="973">
        <f t="shared" si="168"/>
        <v>0.13247272975665136</v>
      </c>
      <c r="AN150" s="973">
        <f t="shared" si="168"/>
        <v>0.13247272975665136</v>
      </c>
      <c r="AO150" s="973">
        <f t="shared" si="168"/>
        <v>0.13247272975665136</v>
      </c>
      <c r="AP150" s="973" t="e">
        <f t="shared" ref="AP150:BJ150" si="171">AO150*(1+IF(AP$1&lt;=$D$8,$F150,IF(AP$1&lt;=$E$8,$G150,$H150)))</f>
        <v>#REF!</v>
      </c>
      <c r="AQ150" s="973" t="e">
        <f t="shared" si="171"/>
        <v>#REF!</v>
      </c>
      <c r="AR150" s="973" t="e">
        <f t="shared" si="171"/>
        <v>#REF!</v>
      </c>
      <c r="AS150" s="973" t="e">
        <f t="shared" si="171"/>
        <v>#REF!</v>
      </c>
      <c r="AT150" s="973" t="e">
        <f t="shared" si="171"/>
        <v>#REF!</v>
      </c>
      <c r="AU150" s="973" t="e">
        <f t="shared" si="171"/>
        <v>#REF!</v>
      </c>
      <c r="AV150" s="973" t="e">
        <f t="shared" si="171"/>
        <v>#REF!</v>
      </c>
      <c r="AW150" s="973" t="e">
        <f t="shared" si="171"/>
        <v>#REF!</v>
      </c>
      <c r="AX150" s="973" t="e">
        <f t="shared" si="171"/>
        <v>#REF!</v>
      </c>
      <c r="AY150" s="973" t="e">
        <f t="shared" si="171"/>
        <v>#REF!</v>
      </c>
      <c r="AZ150" s="973" t="e">
        <f t="shared" si="171"/>
        <v>#REF!</v>
      </c>
      <c r="BA150" s="973" t="e">
        <f t="shared" si="171"/>
        <v>#REF!</v>
      </c>
      <c r="BB150" s="973" t="e">
        <f t="shared" si="171"/>
        <v>#REF!</v>
      </c>
      <c r="BC150" s="973" t="e">
        <f t="shared" si="171"/>
        <v>#REF!</v>
      </c>
      <c r="BD150" s="973" t="e">
        <f t="shared" si="171"/>
        <v>#REF!</v>
      </c>
      <c r="BE150" s="973" t="e">
        <f t="shared" si="171"/>
        <v>#REF!</v>
      </c>
      <c r="BF150" s="973" t="e">
        <f t="shared" si="171"/>
        <v>#REF!</v>
      </c>
      <c r="BG150" s="973" t="e">
        <f t="shared" si="171"/>
        <v>#REF!</v>
      </c>
      <c r="BH150" s="973" t="e">
        <f t="shared" si="171"/>
        <v>#REF!</v>
      </c>
      <c r="BI150" s="973" t="e">
        <f t="shared" si="171"/>
        <v>#REF!</v>
      </c>
      <c r="BJ150" s="973" t="e">
        <f t="shared" si="171"/>
        <v>#REF!</v>
      </c>
    </row>
    <row r="151" spans="1:62" x14ac:dyDescent="0.3">
      <c r="A151" s="969">
        <v>9</v>
      </c>
      <c r="B151" s="970" t="s">
        <v>9335</v>
      </c>
      <c r="C151" s="971">
        <f>VLOOKUP($B$103&amp;"."&amp;C$104&amp;"."&amp;$A151,EmissionRates!$A$1:$Y$8450,$D$141,FALSE)</f>
        <v>0.57415432409228107</v>
      </c>
      <c r="D151" s="971">
        <f>VLOOKUP($B$103&amp;"."&amp;D$104&amp;"."&amp;$A151,EmissionRates!$A$1:$Y$8450,$D$141,FALSE)</f>
        <v>0.28407354848604827</v>
      </c>
      <c r="E151" s="971">
        <f>VLOOKUP($B$103&amp;"."&amp;E$104&amp;"."&amp;$A151,EmissionRates!$A$1:$Y$8450,$D$141,FALSE)</f>
        <v>0.12247117294979575</v>
      </c>
      <c r="F151" s="972">
        <f t="shared" si="160"/>
        <v>-8.4200779487261346E-2</v>
      </c>
      <c r="G151" s="972">
        <f t="shared" si="160"/>
        <v>-8.0693548111008595E-2</v>
      </c>
      <c r="H151" s="994">
        <v>0</v>
      </c>
      <c r="I151" s="973">
        <f t="shared" si="161"/>
        <v>0.31019195269351824</v>
      </c>
      <c r="J151" s="973">
        <f t="shared" si="168"/>
        <v>0.28407354848604832</v>
      </c>
      <c r="K151" s="973">
        <f t="shared" si="168"/>
        <v>0.26115064593422443</v>
      </c>
      <c r="L151" s="973">
        <f t="shared" si="168"/>
        <v>0.24007747372231011</v>
      </c>
      <c r="M151" s="973">
        <f t="shared" si="168"/>
        <v>0.22070477054612947</v>
      </c>
      <c r="N151" s="973">
        <f t="shared" si="168"/>
        <v>0.20289531952573625</v>
      </c>
      <c r="O151" s="973">
        <f t="shared" si="168"/>
        <v>0.18652297629808778</v>
      </c>
      <c r="P151" s="973">
        <f t="shared" si="168"/>
        <v>0.17147177553636953</v>
      </c>
      <c r="Q151" s="973">
        <f t="shared" si="168"/>
        <v>0.15763510956744542</v>
      </c>
      <c r="R151" s="973">
        <f t="shared" si="168"/>
        <v>0.14491497326958064</v>
      </c>
      <c r="S151" s="973">
        <f t="shared" si="168"/>
        <v>0.13322126990204622</v>
      </c>
      <c r="T151" s="973">
        <f t="shared" si="168"/>
        <v>0.12247117294979579</v>
      </c>
      <c r="U151" s="973">
        <f t="shared" si="168"/>
        <v>0.12247117294979579</v>
      </c>
      <c r="V151" s="973">
        <f t="shared" si="168"/>
        <v>0.12247117294979579</v>
      </c>
      <c r="W151" s="973">
        <f t="shared" si="168"/>
        <v>0.12247117294979579</v>
      </c>
      <c r="X151" s="973">
        <f t="shared" si="168"/>
        <v>0.12247117294979579</v>
      </c>
      <c r="Y151" s="973">
        <f t="shared" si="168"/>
        <v>0.12247117294979579</v>
      </c>
      <c r="Z151" s="973">
        <f t="shared" si="168"/>
        <v>0.12247117294979579</v>
      </c>
      <c r="AA151" s="973">
        <f t="shared" si="168"/>
        <v>0.12247117294979579</v>
      </c>
      <c r="AB151" s="973">
        <f t="shared" si="168"/>
        <v>0.12247117294979579</v>
      </c>
      <c r="AC151" s="973">
        <f t="shared" si="168"/>
        <v>0.12247117294979579</v>
      </c>
      <c r="AD151" s="973">
        <f t="shared" si="168"/>
        <v>0.12247117294979579</v>
      </c>
      <c r="AE151" s="973">
        <f t="shared" si="168"/>
        <v>0.12247117294979579</v>
      </c>
      <c r="AF151" s="973">
        <f t="shared" si="168"/>
        <v>0.12247117294979579</v>
      </c>
      <c r="AG151" s="973">
        <f t="shared" si="168"/>
        <v>0.12247117294979579</v>
      </c>
      <c r="AH151" s="973">
        <f t="shared" si="168"/>
        <v>0.12247117294979579</v>
      </c>
      <c r="AI151" s="973">
        <f t="shared" si="168"/>
        <v>0.12247117294979579</v>
      </c>
      <c r="AJ151" s="973">
        <f t="shared" si="168"/>
        <v>0.12247117294979579</v>
      </c>
      <c r="AK151" s="973">
        <f t="shared" si="168"/>
        <v>0.12247117294979579</v>
      </c>
      <c r="AL151" s="973">
        <f t="shared" si="168"/>
        <v>0.12247117294979579</v>
      </c>
      <c r="AM151" s="973">
        <f t="shared" si="168"/>
        <v>0.12247117294979579</v>
      </c>
      <c r="AN151" s="973">
        <f t="shared" si="168"/>
        <v>0.12247117294979579</v>
      </c>
      <c r="AO151" s="973">
        <f t="shared" si="168"/>
        <v>0.12247117294979579</v>
      </c>
      <c r="AP151" s="973" t="e">
        <f t="shared" ref="AP151:BJ151" si="172">AO151*(1+IF(AP$1&lt;=$D$8,$F151,IF(AP$1&lt;=$E$8,$G151,$H151)))</f>
        <v>#REF!</v>
      </c>
      <c r="AQ151" s="973" t="e">
        <f t="shared" si="172"/>
        <v>#REF!</v>
      </c>
      <c r="AR151" s="973" t="e">
        <f t="shared" si="172"/>
        <v>#REF!</v>
      </c>
      <c r="AS151" s="973" t="e">
        <f t="shared" si="172"/>
        <v>#REF!</v>
      </c>
      <c r="AT151" s="973" t="e">
        <f t="shared" si="172"/>
        <v>#REF!</v>
      </c>
      <c r="AU151" s="973" t="e">
        <f t="shared" si="172"/>
        <v>#REF!</v>
      </c>
      <c r="AV151" s="973" t="e">
        <f t="shared" si="172"/>
        <v>#REF!</v>
      </c>
      <c r="AW151" s="973" t="e">
        <f t="shared" si="172"/>
        <v>#REF!</v>
      </c>
      <c r="AX151" s="973" t="e">
        <f t="shared" si="172"/>
        <v>#REF!</v>
      </c>
      <c r="AY151" s="973" t="e">
        <f t="shared" si="172"/>
        <v>#REF!</v>
      </c>
      <c r="AZ151" s="973" t="e">
        <f t="shared" si="172"/>
        <v>#REF!</v>
      </c>
      <c r="BA151" s="973" t="e">
        <f t="shared" si="172"/>
        <v>#REF!</v>
      </c>
      <c r="BB151" s="973" t="e">
        <f t="shared" si="172"/>
        <v>#REF!</v>
      </c>
      <c r="BC151" s="973" t="e">
        <f t="shared" si="172"/>
        <v>#REF!</v>
      </c>
      <c r="BD151" s="973" t="e">
        <f t="shared" si="172"/>
        <v>#REF!</v>
      </c>
      <c r="BE151" s="973" t="e">
        <f t="shared" si="172"/>
        <v>#REF!</v>
      </c>
      <c r="BF151" s="973" t="e">
        <f t="shared" si="172"/>
        <v>#REF!</v>
      </c>
      <c r="BG151" s="973" t="e">
        <f t="shared" si="172"/>
        <v>#REF!</v>
      </c>
      <c r="BH151" s="973" t="e">
        <f t="shared" si="172"/>
        <v>#REF!</v>
      </c>
      <c r="BI151" s="973" t="e">
        <f t="shared" si="172"/>
        <v>#REF!</v>
      </c>
      <c r="BJ151" s="973" t="e">
        <f t="shared" si="172"/>
        <v>#REF!</v>
      </c>
    </row>
    <row r="152" spans="1:62" x14ac:dyDescent="0.3">
      <c r="A152" s="969">
        <v>10</v>
      </c>
      <c r="B152" s="970" t="s">
        <v>9336</v>
      </c>
      <c r="C152" s="971">
        <f>VLOOKUP($B$103&amp;"."&amp;C$104&amp;"."&amp;$A152,EmissionRates!$A$1:$Y$8450,$D$141,FALSE)</f>
        <v>0.53831647573194097</v>
      </c>
      <c r="D152" s="971">
        <f>VLOOKUP($B$103&amp;"."&amp;D$104&amp;"."&amp;$A152,EmissionRates!$A$1:$Y$8450,$D$141,FALSE)</f>
        <v>0.26612339223114101</v>
      </c>
      <c r="E152" s="971">
        <f>VLOOKUP($B$103&amp;"."&amp;E$104&amp;"."&amp;$A152,EmissionRates!$A$1:$Y$8450,$D$141,FALSE)</f>
        <v>0.114692111498091</v>
      </c>
      <c r="F152" s="972">
        <f t="shared" si="160"/>
        <v>-8.4294817046680515E-2</v>
      </c>
      <c r="G152" s="972">
        <f t="shared" si="160"/>
        <v>-8.0725846121868838E-2</v>
      </c>
      <c r="H152" s="994">
        <v>0</v>
      </c>
      <c r="I152" s="973">
        <f t="shared" si="161"/>
        <v>0.29062125800450705</v>
      </c>
      <c r="J152" s="973">
        <f t="shared" si="168"/>
        <v>0.26612339223114101</v>
      </c>
      <c r="K152" s="973">
        <f t="shared" si="168"/>
        <v>0.24464035622046018</v>
      </c>
      <c r="L152" s="973">
        <f t="shared" si="168"/>
        <v>0.22489155646900813</v>
      </c>
      <c r="M152" s="973">
        <f t="shared" si="168"/>
        <v>0.2067369952873834</v>
      </c>
      <c r="N152" s="973">
        <f t="shared" si="168"/>
        <v>0.19004797641811658</v>
      </c>
      <c r="O152" s="973">
        <f t="shared" si="168"/>
        <v>0.17470619271801513</v>
      </c>
      <c r="P152" s="973">
        <f t="shared" si="168"/>
        <v>0.16060288748812307</v>
      </c>
      <c r="Q152" s="973">
        <f t="shared" si="168"/>
        <v>0.14763808350602903</v>
      </c>
      <c r="R152" s="973">
        <f t="shared" si="168"/>
        <v>0.13571987429519369</v>
      </c>
      <c r="S152" s="973">
        <f t="shared" si="168"/>
        <v>0.12476377260716051</v>
      </c>
      <c r="T152" s="973">
        <f t="shared" si="168"/>
        <v>0.11469211149809104</v>
      </c>
      <c r="U152" s="973">
        <f t="shared" si="168"/>
        <v>0.11469211149809104</v>
      </c>
      <c r="V152" s="973">
        <f t="shared" si="168"/>
        <v>0.11469211149809104</v>
      </c>
      <c r="W152" s="973">
        <f t="shared" si="168"/>
        <v>0.11469211149809104</v>
      </c>
      <c r="X152" s="973">
        <f t="shared" si="168"/>
        <v>0.11469211149809104</v>
      </c>
      <c r="Y152" s="973">
        <f t="shared" si="168"/>
        <v>0.11469211149809104</v>
      </c>
      <c r="Z152" s="973">
        <f t="shared" si="168"/>
        <v>0.11469211149809104</v>
      </c>
      <c r="AA152" s="973">
        <f t="shared" si="168"/>
        <v>0.11469211149809104</v>
      </c>
      <c r="AB152" s="973">
        <f t="shared" si="168"/>
        <v>0.11469211149809104</v>
      </c>
      <c r="AC152" s="973">
        <f t="shared" si="168"/>
        <v>0.11469211149809104</v>
      </c>
      <c r="AD152" s="973">
        <f t="shared" si="168"/>
        <v>0.11469211149809104</v>
      </c>
      <c r="AE152" s="973">
        <f t="shared" si="168"/>
        <v>0.11469211149809104</v>
      </c>
      <c r="AF152" s="973">
        <f t="shared" si="168"/>
        <v>0.11469211149809104</v>
      </c>
      <c r="AG152" s="973">
        <f t="shared" si="168"/>
        <v>0.11469211149809104</v>
      </c>
      <c r="AH152" s="973">
        <f t="shared" si="168"/>
        <v>0.11469211149809104</v>
      </c>
      <c r="AI152" s="973">
        <f t="shared" si="168"/>
        <v>0.11469211149809104</v>
      </c>
      <c r="AJ152" s="973">
        <f t="shared" si="168"/>
        <v>0.11469211149809104</v>
      </c>
      <c r="AK152" s="973">
        <f t="shared" si="168"/>
        <v>0.11469211149809104</v>
      </c>
      <c r="AL152" s="973">
        <f t="shared" si="168"/>
        <v>0.11469211149809104</v>
      </c>
      <c r="AM152" s="973">
        <f t="shared" si="168"/>
        <v>0.11469211149809104</v>
      </c>
      <c r="AN152" s="973">
        <f t="shared" si="168"/>
        <v>0.11469211149809104</v>
      </c>
      <c r="AO152" s="973">
        <f t="shared" si="168"/>
        <v>0.11469211149809104</v>
      </c>
      <c r="AP152" s="973" t="e">
        <f t="shared" ref="AP152:BJ152" si="173">AO152*(1+IF(AP$1&lt;=$D$8,$F152,IF(AP$1&lt;=$E$8,$G152,$H152)))</f>
        <v>#REF!</v>
      </c>
      <c r="AQ152" s="973" t="e">
        <f t="shared" si="173"/>
        <v>#REF!</v>
      </c>
      <c r="AR152" s="973" t="e">
        <f t="shared" si="173"/>
        <v>#REF!</v>
      </c>
      <c r="AS152" s="973" t="e">
        <f t="shared" si="173"/>
        <v>#REF!</v>
      </c>
      <c r="AT152" s="973" t="e">
        <f t="shared" si="173"/>
        <v>#REF!</v>
      </c>
      <c r="AU152" s="973" t="e">
        <f t="shared" si="173"/>
        <v>#REF!</v>
      </c>
      <c r="AV152" s="973" t="e">
        <f t="shared" si="173"/>
        <v>#REF!</v>
      </c>
      <c r="AW152" s="973" t="e">
        <f t="shared" si="173"/>
        <v>#REF!</v>
      </c>
      <c r="AX152" s="973" t="e">
        <f t="shared" si="173"/>
        <v>#REF!</v>
      </c>
      <c r="AY152" s="973" t="e">
        <f t="shared" si="173"/>
        <v>#REF!</v>
      </c>
      <c r="AZ152" s="973" t="e">
        <f t="shared" si="173"/>
        <v>#REF!</v>
      </c>
      <c r="BA152" s="973" t="e">
        <f t="shared" si="173"/>
        <v>#REF!</v>
      </c>
      <c r="BB152" s="973" t="e">
        <f t="shared" si="173"/>
        <v>#REF!</v>
      </c>
      <c r="BC152" s="973" t="e">
        <f t="shared" si="173"/>
        <v>#REF!</v>
      </c>
      <c r="BD152" s="973" t="e">
        <f t="shared" si="173"/>
        <v>#REF!</v>
      </c>
      <c r="BE152" s="973" t="e">
        <f t="shared" si="173"/>
        <v>#REF!</v>
      </c>
      <c r="BF152" s="973" t="e">
        <f t="shared" si="173"/>
        <v>#REF!</v>
      </c>
      <c r="BG152" s="973" t="e">
        <f t="shared" si="173"/>
        <v>#REF!</v>
      </c>
      <c r="BH152" s="973" t="e">
        <f t="shared" si="173"/>
        <v>#REF!</v>
      </c>
      <c r="BI152" s="973" t="e">
        <f t="shared" si="173"/>
        <v>#REF!</v>
      </c>
      <c r="BJ152" s="973" t="e">
        <f t="shared" si="173"/>
        <v>#REF!</v>
      </c>
    </row>
    <row r="153" spans="1:62" x14ac:dyDescent="0.3">
      <c r="A153" s="969">
        <v>11</v>
      </c>
      <c r="B153" s="970" t="s">
        <v>9337</v>
      </c>
      <c r="C153" s="971">
        <f>VLOOKUP($B$103&amp;"."&amp;C$104&amp;"."&amp;$A153,EmissionRates!$A$1:$Y$8450,$D$141,FALSE)</f>
        <v>0.5096808717353265</v>
      </c>
      <c r="D153" s="971">
        <f>VLOOKUP($B$103&amp;"."&amp;D$104&amp;"."&amp;$A153,EmissionRates!$A$1:$Y$8450,$D$141,FALSE)</f>
        <v>0.25077905352130297</v>
      </c>
      <c r="E153" s="971">
        <f>VLOOKUP($B$103&amp;"."&amp;E$104&amp;"."&amp;$A153,EmissionRates!$A$1:$Y$8450,$D$141,FALSE)</f>
        <v>0.10695654385199251</v>
      </c>
      <c r="F153" s="972">
        <f t="shared" si="160"/>
        <v>-8.4835604556662281E-2</v>
      </c>
      <c r="G153" s="972">
        <f t="shared" si="160"/>
        <v>-8.1685143920482983E-2</v>
      </c>
      <c r="H153" s="994">
        <v>0</v>
      </c>
      <c r="I153" s="973">
        <f t="shared" si="161"/>
        <v>0.27402623481633248</v>
      </c>
      <c r="J153" s="973">
        <f t="shared" ref="J153:AO157" si="174">I153*(1+IF(J$1&lt;=$D$8,$F153,IF(J$1&lt;=$E$8,$G153,$H153)))</f>
        <v>0.25077905352130303</v>
      </c>
      <c r="K153" s="973">
        <f t="shared" si="174"/>
        <v>0.2302941304421729</v>
      </c>
      <c r="L153" s="973">
        <f t="shared" si="174"/>
        <v>0.21148252125296152</v>
      </c>
      <c r="M153" s="973">
        <f t="shared" si="174"/>
        <v>0.19420754106774676</v>
      </c>
      <c r="N153" s="973">
        <f t="shared" si="174"/>
        <v>0.17834367012518476</v>
      </c>
      <c r="O153" s="973">
        <f t="shared" si="174"/>
        <v>0.16377564176370191</v>
      </c>
      <c r="P153" s="973">
        <f t="shared" si="174"/>
        <v>0.15039760489556445</v>
      </c>
      <c r="Q153" s="973">
        <f t="shared" si="174"/>
        <v>0.13811235489437432</v>
      </c>
      <c r="R153" s="973">
        <f t="shared" si="174"/>
        <v>0.12683062730763053</v>
      </c>
      <c r="S153" s="973">
        <f t="shared" si="174"/>
        <v>0.1164704492624816</v>
      </c>
      <c r="T153" s="973">
        <f t="shared" si="174"/>
        <v>0.10695654385199248</v>
      </c>
      <c r="U153" s="973">
        <f t="shared" si="174"/>
        <v>0.10695654385199248</v>
      </c>
      <c r="V153" s="973">
        <f t="shared" si="174"/>
        <v>0.10695654385199248</v>
      </c>
      <c r="W153" s="973">
        <f t="shared" si="174"/>
        <v>0.10695654385199248</v>
      </c>
      <c r="X153" s="973">
        <f t="shared" si="174"/>
        <v>0.10695654385199248</v>
      </c>
      <c r="Y153" s="973">
        <f t="shared" si="174"/>
        <v>0.10695654385199248</v>
      </c>
      <c r="Z153" s="973">
        <f t="shared" si="174"/>
        <v>0.10695654385199248</v>
      </c>
      <c r="AA153" s="973">
        <f t="shared" si="174"/>
        <v>0.10695654385199248</v>
      </c>
      <c r="AB153" s="973">
        <f t="shared" si="174"/>
        <v>0.10695654385199248</v>
      </c>
      <c r="AC153" s="973">
        <f t="shared" si="174"/>
        <v>0.10695654385199248</v>
      </c>
      <c r="AD153" s="973">
        <f t="shared" si="174"/>
        <v>0.10695654385199248</v>
      </c>
      <c r="AE153" s="973">
        <f t="shared" si="174"/>
        <v>0.10695654385199248</v>
      </c>
      <c r="AF153" s="973">
        <f t="shared" si="174"/>
        <v>0.10695654385199248</v>
      </c>
      <c r="AG153" s="973">
        <f t="shared" si="174"/>
        <v>0.10695654385199248</v>
      </c>
      <c r="AH153" s="973">
        <f t="shared" si="174"/>
        <v>0.10695654385199248</v>
      </c>
      <c r="AI153" s="973">
        <f t="shared" si="174"/>
        <v>0.10695654385199248</v>
      </c>
      <c r="AJ153" s="973">
        <f t="shared" si="174"/>
        <v>0.10695654385199248</v>
      </c>
      <c r="AK153" s="973">
        <f t="shared" si="174"/>
        <v>0.10695654385199248</v>
      </c>
      <c r="AL153" s="973">
        <f t="shared" si="174"/>
        <v>0.10695654385199248</v>
      </c>
      <c r="AM153" s="973">
        <f t="shared" si="174"/>
        <v>0.10695654385199248</v>
      </c>
      <c r="AN153" s="973">
        <f t="shared" si="174"/>
        <v>0.10695654385199248</v>
      </c>
      <c r="AO153" s="973">
        <f t="shared" si="174"/>
        <v>0.10695654385199248</v>
      </c>
      <c r="AP153" s="973" t="e">
        <f t="shared" ref="AP153:BJ153" si="175">AO153*(1+IF(AP$1&lt;=$D$8,$F153,IF(AP$1&lt;=$E$8,$G153,$H153)))</f>
        <v>#REF!</v>
      </c>
      <c r="AQ153" s="973" t="e">
        <f t="shared" si="175"/>
        <v>#REF!</v>
      </c>
      <c r="AR153" s="973" t="e">
        <f t="shared" si="175"/>
        <v>#REF!</v>
      </c>
      <c r="AS153" s="973" t="e">
        <f t="shared" si="175"/>
        <v>#REF!</v>
      </c>
      <c r="AT153" s="973" t="e">
        <f t="shared" si="175"/>
        <v>#REF!</v>
      </c>
      <c r="AU153" s="973" t="e">
        <f t="shared" si="175"/>
        <v>#REF!</v>
      </c>
      <c r="AV153" s="973" t="e">
        <f t="shared" si="175"/>
        <v>#REF!</v>
      </c>
      <c r="AW153" s="973" t="e">
        <f t="shared" si="175"/>
        <v>#REF!</v>
      </c>
      <c r="AX153" s="973" t="e">
        <f t="shared" si="175"/>
        <v>#REF!</v>
      </c>
      <c r="AY153" s="973" t="e">
        <f t="shared" si="175"/>
        <v>#REF!</v>
      </c>
      <c r="AZ153" s="973" t="e">
        <f t="shared" si="175"/>
        <v>#REF!</v>
      </c>
      <c r="BA153" s="973" t="e">
        <f t="shared" si="175"/>
        <v>#REF!</v>
      </c>
      <c r="BB153" s="973" t="e">
        <f t="shared" si="175"/>
        <v>#REF!</v>
      </c>
      <c r="BC153" s="973" t="e">
        <f t="shared" si="175"/>
        <v>#REF!</v>
      </c>
      <c r="BD153" s="973" t="e">
        <f t="shared" si="175"/>
        <v>#REF!</v>
      </c>
      <c r="BE153" s="973" t="e">
        <f t="shared" si="175"/>
        <v>#REF!</v>
      </c>
      <c r="BF153" s="973" t="e">
        <f t="shared" si="175"/>
        <v>#REF!</v>
      </c>
      <c r="BG153" s="973" t="e">
        <f t="shared" si="175"/>
        <v>#REF!</v>
      </c>
      <c r="BH153" s="973" t="e">
        <f t="shared" si="175"/>
        <v>#REF!</v>
      </c>
      <c r="BI153" s="973" t="e">
        <f t="shared" si="175"/>
        <v>#REF!</v>
      </c>
      <c r="BJ153" s="973" t="e">
        <f t="shared" si="175"/>
        <v>#REF!</v>
      </c>
    </row>
    <row r="154" spans="1:62" x14ac:dyDescent="0.3">
      <c r="A154" s="969">
        <v>12</v>
      </c>
      <c r="B154" s="970" t="s">
        <v>9338</v>
      </c>
      <c r="C154" s="971">
        <f>VLOOKUP($B$103&amp;"."&amp;C$104&amp;"."&amp;$A154,EmissionRates!$A$1:$Y$8450,$D$141,FALSE)</f>
        <v>0.48537044768454474</v>
      </c>
      <c r="D154" s="971">
        <f>VLOOKUP($B$103&amp;"."&amp;D$104&amp;"."&amp;$A154,EmissionRates!$A$1:$Y$8450,$D$141,FALSE)</f>
        <v>0.23751382001986049</v>
      </c>
      <c r="E154" s="971">
        <f>VLOOKUP($B$103&amp;"."&amp;E$104&amp;"."&amp;$A154,EmissionRates!$A$1:$Y$8450,$D$141,FALSE)</f>
        <v>0.10007805398648351</v>
      </c>
      <c r="F154" s="972">
        <f t="shared" si="160"/>
        <v>-8.5461602596072606E-2</v>
      </c>
      <c r="G154" s="972">
        <f t="shared" si="160"/>
        <v>-8.2797992243799023E-2</v>
      </c>
      <c r="H154" s="994">
        <v>0</v>
      </c>
      <c r="I154" s="973">
        <f t="shared" si="161"/>
        <v>0.25970896431914059</v>
      </c>
      <c r="J154" s="973">
        <f t="shared" si="174"/>
        <v>0.2375138200198606</v>
      </c>
      <c r="K154" s="973">
        <f t="shared" si="174"/>
        <v>0.21784815259206111</v>
      </c>
      <c r="L154" s="973">
        <f t="shared" si="174"/>
        <v>0.19981076294341768</v>
      </c>
      <c r="M154" s="973">
        <f t="shared" si="174"/>
        <v>0.18326683294300103</v>
      </c>
      <c r="N154" s="973">
        <f t="shared" si="174"/>
        <v>0.1680927071304408</v>
      </c>
      <c r="O154" s="973">
        <f t="shared" si="174"/>
        <v>0.15417496846921538</v>
      </c>
      <c r="P154" s="973">
        <f t="shared" si="174"/>
        <v>0.14140959062571332</v>
      </c>
      <c r="Q154" s="973">
        <f t="shared" si="174"/>
        <v>0.12970116043788671</v>
      </c>
      <c r="R154" s="973">
        <f t="shared" si="174"/>
        <v>0.11896216476193883</v>
      </c>
      <c r="S154" s="973">
        <f t="shared" si="174"/>
        <v>0.10911233636667428</v>
      </c>
      <c r="T154" s="973">
        <f t="shared" si="174"/>
        <v>0.10007805398648359</v>
      </c>
      <c r="U154" s="973">
        <f t="shared" si="174"/>
        <v>0.10007805398648359</v>
      </c>
      <c r="V154" s="973">
        <f t="shared" si="174"/>
        <v>0.10007805398648359</v>
      </c>
      <c r="W154" s="973">
        <f t="shared" si="174"/>
        <v>0.10007805398648359</v>
      </c>
      <c r="X154" s="973">
        <f t="shared" si="174"/>
        <v>0.10007805398648359</v>
      </c>
      <c r="Y154" s="973">
        <f t="shared" si="174"/>
        <v>0.10007805398648359</v>
      </c>
      <c r="Z154" s="973">
        <f t="shared" si="174"/>
        <v>0.10007805398648359</v>
      </c>
      <c r="AA154" s="973">
        <f t="shared" si="174"/>
        <v>0.10007805398648359</v>
      </c>
      <c r="AB154" s="973">
        <f t="shared" si="174"/>
        <v>0.10007805398648359</v>
      </c>
      <c r="AC154" s="973">
        <f t="shared" si="174"/>
        <v>0.10007805398648359</v>
      </c>
      <c r="AD154" s="973">
        <f t="shared" si="174"/>
        <v>0.10007805398648359</v>
      </c>
      <c r="AE154" s="973">
        <f t="shared" si="174"/>
        <v>0.10007805398648359</v>
      </c>
      <c r="AF154" s="973">
        <f t="shared" si="174"/>
        <v>0.10007805398648359</v>
      </c>
      <c r="AG154" s="973">
        <f t="shared" si="174"/>
        <v>0.10007805398648359</v>
      </c>
      <c r="AH154" s="973">
        <f t="shared" si="174"/>
        <v>0.10007805398648359</v>
      </c>
      <c r="AI154" s="973">
        <f t="shared" si="174"/>
        <v>0.10007805398648359</v>
      </c>
      <c r="AJ154" s="973">
        <f t="shared" si="174"/>
        <v>0.10007805398648359</v>
      </c>
      <c r="AK154" s="973">
        <f t="shared" si="174"/>
        <v>0.10007805398648359</v>
      </c>
      <c r="AL154" s="973">
        <f t="shared" si="174"/>
        <v>0.10007805398648359</v>
      </c>
      <c r="AM154" s="973">
        <f t="shared" si="174"/>
        <v>0.10007805398648359</v>
      </c>
      <c r="AN154" s="973">
        <f t="shared" si="174"/>
        <v>0.10007805398648359</v>
      </c>
      <c r="AO154" s="973">
        <f t="shared" si="174"/>
        <v>0.10007805398648359</v>
      </c>
      <c r="AP154" s="973" t="e">
        <f t="shared" ref="AP154:BJ154" si="176">AO154*(1+IF(AP$1&lt;=$D$8,$F154,IF(AP$1&lt;=$E$8,$G154,$H154)))</f>
        <v>#REF!</v>
      </c>
      <c r="AQ154" s="973" t="e">
        <f t="shared" si="176"/>
        <v>#REF!</v>
      </c>
      <c r="AR154" s="973" t="e">
        <f t="shared" si="176"/>
        <v>#REF!</v>
      </c>
      <c r="AS154" s="973" t="e">
        <f t="shared" si="176"/>
        <v>#REF!</v>
      </c>
      <c r="AT154" s="973" t="e">
        <f t="shared" si="176"/>
        <v>#REF!</v>
      </c>
      <c r="AU154" s="973" t="e">
        <f t="shared" si="176"/>
        <v>#REF!</v>
      </c>
      <c r="AV154" s="973" t="e">
        <f t="shared" si="176"/>
        <v>#REF!</v>
      </c>
      <c r="AW154" s="973" t="e">
        <f t="shared" si="176"/>
        <v>#REF!</v>
      </c>
      <c r="AX154" s="973" t="e">
        <f t="shared" si="176"/>
        <v>#REF!</v>
      </c>
      <c r="AY154" s="973" t="e">
        <f t="shared" si="176"/>
        <v>#REF!</v>
      </c>
      <c r="AZ154" s="973" t="e">
        <f t="shared" si="176"/>
        <v>#REF!</v>
      </c>
      <c r="BA154" s="973" t="e">
        <f t="shared" si="176"/>
        <v>#REF!</v>
      </c>
      <c r="BB154" s="973" t="e">
        <f t="shared" si="176"/>
        <v>#REF!</v>
      </c>
      <c r="BC154" s="973" t="e">
        <f t="shared" si="176"/>
        <v>#REF!</v>
      </c>
      <c r="BD154" s="973" t="e">
        <f t="shared" si="176"/>
        <v>#REF!</v>
      </c>
      <c r="BE154" s="973" t="e">
        <f t="shared" si="176"/>
        <v>#REF!</v>
      </c>
      <c r="BF154" s="973" t="e">
        <f t="shared" si="176"/>
        <v>#REF!</v>
      </c>
      <c r="BG154" s="973" t="e">
        <f t="shared" si="176"/>
        <v>#REF!</v>
      </c>
      <c r="BH154" s="973" t="e">
        <f t="shared" si="176"/>
        <v>#REF!</v>
      </c>
      <c r="BI154" s="973" t="e">
        <f t="shared" si="176"/>
        <v>#REF!</v>
      </c>
      <c r="BJ154" s="973" t="e">
        <f t="shared" si="176"/>
        <v>#REF!</v>
      </c>
    </row>
    <row r="155" spans="1:62" x14ac:dyDescent="0.3">
      <c r="A155" s="969">
        <v>13</v>
      </c>
      <c r="B155" s="970" t="s">
        <v>9339</v>
      </c>
      <c r="C155" s="971">
        <f>VLOOKUP($B$103&amp;"."&amp;C$104&amp;"."&amp;$A155,EmissionRates!$A$1:$Y$8450,$D$141,FALSE)</f>
        <v>0.46102910678988901</v>
      </c>
      <c r="D155" s="971">
        <f>VLOOKUP($B$103&amp;"."&amp;D$104&amp;"."&amp;$A155,EmissionRates!$A$1:$Y$8450,$D$141,FALSE)</f>
        <v>0.22647853919382474</v>
      </c>
      <c r="E155" s="971">
        <f>VLOOKUP($B$103&amp;"."&amp;E$104&amp;"."&amp;$A155,EmissionRates!$A$1:$Y$8450,$D$141,FALSE)</f>
        <v>9.6763871405528279E-2</v>
      </c>
      <c r="F155" s="972">
        <f t="shared" si="160"/>
        <v>-8.501844609803344E-2</v>
      </c>
      <c r="G155" s="972">
        <f t="shared" si="160"/>
        <v>-8.1522296512966164E-2</v>
      </c>
      <c r="H155" s="994">
        <v>0</v>
      </c>
      <c r="I155" s="973">
        <f t="shared" si="161"/>
        <v>0.24752251914587792</v>
      </c>
      <c r="J155" s="973">
        <f t="shared" si="174"/>
        <v>0.22647853919382466</v>
      </c>
      <c r="K155" s="973">
        <f t="shared" si="174"/>
        <v>0.20801548856784224</v>
      </c>
      <c r="L155" s="973">
        <f t="shared" si="174"/>
        <v>0.19105758822952509</v>
      </c>
      <c r="M155" s="973">
        <f t="shared" si="174"/>
        <v>0.17548213487082556</v>
      </c>
      <c r="N155" s="973">
        <f t="shared" si="174"/>
        <v>0.16117642823915782</v>
      </c>
      <c r="O155" s="973">
        <f t="shared" si="174"/>
        <v>0.14803695566534439</v>
      </c>
      <c r="P155" s="973">
        <f t="shared" si="174"/>
        <v>0.13596864307071735</v>
      </c>
      <c r="Q155" s="973">
        <f t="shared" si="174"/>
        <v>0.12488416703384067</v>
      </c>
      <c r="R155" s="973">
        <f t="shared" si="174"/>
        <v>0.11470332293913311</v>
      </c>
      <c r="S155" s="973">
        <f t="shared" si="174"/>
        <v>0.10535244463546659</v>
      </c>
      <c r="T155" s="973">
        <f t="shared" si="174"/>
        <v>9.6763871405528223E-2</v>
      </c>
      <c r="U155" s="973">
        <f t="shared" si="174"/>
        <v>9.6763871405528223E-2</v>
      </c>
      <c r="V155" s="973">
        <f t="shared" si="174"/>
        <v>9.6763871405528223E-2</v>
      </c>
      <c r="W155" s="973">
        <f t="shared" si="174"/>
        <v>9.6763871405528223E-2</v>
      </c>
      <c r="X155" s="973">
        <f t="shared" si="174"/>
        <v>9.6763871405528223E-2</v>
      </c>
      <c r="Y155" s="973">
        <f t="shared" si="174"/>
        <v>9.6763871405528223E-2</v>
      </c>
      <c r="Z155" s="973">
        <f t="shared" si="174"/>
        <v>9.6763871405528223E-2</v>
      </c>
      <c r="AA155" s="973">
        <f t="shared" si="174"/>
        <v>9.6763871405528223E-2</v>
      </c>
      <c r="AB155" s="973">
        <f t="shared" si="174"/>
        <v>9.6763871405528223E-2</v>
      </c>
      <c r="AC155" s="973">
        <f t="shared" si="174"/>
        <v>9.6763871405528223E-2</v>
      </c>
      <c r="AD155" s="973">
        <f t="shared" si="174"/>
        <v>9.6763871405528223E-2</v>
      </c>
      <c r="AE155" s="973">
        <f t="shared" si="174"/>
        <v>9.6763871405528223E-2</v>
      </c>
      <c r="AF155" s="973">
        <f t="shared" si="174"/>
        <v>9.6763871405528223E-2</v>
      </c>
      <c r="AG155" s="973">
        <f t="shared" si="174"/>
        <v>9.6763871405528223E-2</v>
      </c>
      <c r="AH155" s="973">
        <f t="shared" si="174"/>
        <v>9.6763871405528223E-2</v>
      </c>
      <c r="AI155" s="973">
        <f t="shared" si="174"/>
        <v>9.6763871405528223E-2</v>
      </c>
      <c r="AJ155" s="973">
        <f t="shared" si="174"/>
        <v>9.6763871405528223E-2</v>
      </c>
      <c r="AK155" s="973">
        <f t="shared" si="174"/>
        <v>9.6763871405528223E-2</v>
      </c>
      <c r="AL155" s="973">
        <f t="shared" si="174"/>
        <v>9.6763871405528223E-2</v>
      </c>
      <c r="AM155" s="973">
        <f t="shared" si="174"/>
        <v>9.6763871405528223E-2</v>
      </c>
      <c r="AN155" s="973">
        <f t="shared" si="174"/>
        <v>9.6763871405528223E-2</v>
      </c>
      <c r="AO155" s="973">
        <f t="shared" si="174"/>
        <v>9.6763871405528223E-2</v>
      </c>
      <c r="AP155" s="973" t="e">
        <f t="shared" ref="AP155:BJ155" si="177">AO155*(1+IF(AP$1&lt;=$D$8,$F155,IF(AP$1&lt;=$E$8,$G155,$H155)))</f>
        <v>#REF!</v>
      </c>
      <c r="AQ155" s="973" t="e">
        <f t="shared" si="177"/>
        <v>#REF!</v>
      </c>
      <c r="AR155" s="973" t="e">
        <f t="shared" si="177"/>
        <v>#REF!</v>
      </c>
      <c r="AS155" s="973" t="e">
        <f t="shared" si="177"/>
        <v>#REF!</v>
      </c>
      <c r="AT155" s="973" t="e">
        <f t="shared" si="177"/>
        <v>#REF!</v>
      </c>
      <c r="AU155" s="973" t="e">
        <f t="shared" si="177"/>
        <v>#REF!</v>
      </c>
      <c r="AV155" s="973" t="e">
        <f t="shared" si="177"/>
        <v>#REF!</v>
      </c>
      <c r="AW155" s="973" t="e">
        <f t="shared" si="177"/>
        <v>#REF!</v>
      </c>
      <c r="AX155" s="973" t="e">
        <f t="shared" si="177"/>
        <v>#REF!</v>
      </c>
      <c r="AY155" s="973" t="e">
        <f t="shared" si="177"/>
        <v>#REF!</v>
      </c>
      <c r="AZ155" s="973" t="e">
        <f t="shared" si="177"/>
        <v>#REF!</v>
      </c>
      <c r="BA155" s="973" t="e">
        <f t="shared" si="177"/>
        <v>#REF!</v>
      </c>
      <c r="BB155" s="973" t="e">
        <f t="shared" si="177"/>
        <v>#REF!</v>
      </c>
      <c r="BC155" s="973" t="e">
        <f t="shared" si="177"/>
        <v>#REF!</v>
      </c>
      <c r="BD155" s="973" t="e">
        <f t="shared" si="177"/>
        <v>#REF!</v>
      </c>
      <c r="BE155" s="973" t="e">
        <f t="shared" si="177"/>
        <v>#REF!</v>
      </c>
      <c r="BF155" s="973" t="e">
        <f t="shared" si="177"/>
        <v>#REF!</v>
      </c>
      <c r="BG155" s="973" t="e">
        <f t="shared" si="177"/>
        <v>#REF!</v>
      </c>
      <c r="BH155" s="973" t="e">
        <f t="shared" si="177"/>
        <v>#REF!</v>
      </c>
      <c r="BI155" s="973" t="e">
        <f t="shared" si="177"/>
        <v>#REF!</v>
      </c>
      <c r="BJ155" s="973" t="e">
        <f t="shared" si="177"/>
        <v>#REF!</v>
      </c>
    </row>
    <row r="156" spans="1:62" x14ac:dyDescent="0.3">
      <c r="A156" s="969">
        <v>14</v>
      </c>
      <c r="B156" s="970" t="s">
        <v>9340</v>
      </c>
      <c r="C156" s="971">
        <f>VLOOKUP($B$103&amp;"."&amp;C$104&amp;"."&amp;$A156,EmissionRates!$A$1:$Y$8450,$D$141,FALSE)</f>
        <v>0.44228161349504502</v>
      </c>
      <c r="D156" s="971">
        <f>VLOOKUP($B$103&amp;"."&amp;D$104&amp;"."&amp;$A156,EmissionRates!$A$1:$Y$8450,$D$141,FALSE)</f>
        <v>0.21931421460855402</v>
      </c>
      <c r="E156" s="971">
        <f>VLOOKUP($B$103&amp;"."&amp;E$104&amp;"."&amp;$A156,EmissionRates!$A$1:$Y$8450,$D$141,FALSE)</f>
        <v>9.5789928400336039E-2</v>
      </c>
      <c r="F156" s="972">
        <f t="shared" si="160"/>
        <v>-8.3946186615498242E-2</v>
      </c>
      <c r="G156" s="972">
        <f t="shared" si="160"/>
        <v>-7.9496791168231495E-2</v>
      </c>
      <c r="H156" s="994">
        <v>0</v>
      </c>
      <c r="I156" s="973">
        <f t="shared" si="161"/>
        <v>0.23941193345210152</v>
      </c>
      <c r="J156" s="973">
        <f t="shared" si="174"/>
        <v>0.21931421460855416</v>
      </c>
      <c r="K156" s="973">
        <f t="shared" si="174"/>
        <v>0.20187943828959323</v>
      </c>
      <c r="L156" s="973">
        <f t="shared" si="174"/>
        <v>0.18583067074272555</v>
      </c>
      <c r="M156" s="973">
        <f t="shared" si="174"/>
        <v>0.1710577287180387</v>
      </c>
      <c r="N156" s="973">
        <f t="shared" si="174"/>
        <v>0.15745918818042878</v>
      </c>
      <c r="O156" s="973">
        <f t="shared" si="174"/>
        <v>0.14494168798012996</v>
      </c>
      <c r="P156" s="973">
        <f t="shared" si="174"/>
        <v>0.1334192888792026</v>
      </c>
      <c r="Q156" s="973">
        <f t="shared" si="174"/>
        <v>0.12281288353335867</v>
      </c>
      <c r="R156" s="973">
        <f t="shared" si="174"/>
        <v>0.11304965337833893</v>
      </c>
      <c r="S156" s="973">
        <f t="shared" si="174"/>
        <v>0.10406256869208017</v>
      </c>
      <c r="T156" s="973">
        <f t="shared" si="174"/>
        <v>9.5789928400336122E-2</v>
      </c>
      <c r="U156" s="973">
        <f t="shared" si="174"/>
        <v>9.5789928400336122E-2</v>
      </c>
      <c r="V156" s="973">
        <f t="shared" si="174"/>
        <v>9.5789928400336122E-2</v>
      </c>
      <c r="W156" s="973">
        <f t="shared" si="174"/>
        <v>9.5789928400336122E-2</v>
      </c>
      <c r="X156" s="973">
        <f t="shared" si="174"/>
        <v>9.5789928400336122E-2</v>
      </c>
      <c r="Y156" s="973">
        <f t="shared" si="174"/>
        <v>9.5789928400336122E-2</v>
      </c>
      <c r="Z156" s="973">
        <f t="shared" si="174"/>
        <v>9.5789928400336122E-2</v>
      </c>
      <c r="AA156" s="973">
        <f t="shared" si="174"/>
        <v>9.5789928400336122E-2</v>
      </c>
      <c r="AB156" s="973">
        <f t="shared" si="174"/>
        <v>9.5789928400336122E-2</v>
      </c>
      <c r="AC156" s="973">
        <f t="shared" si="174"/>
        <v>9.5789928400336122E-2</v>
      </c>
      <c r="AD156" s="973">
        <f t="shared" si="174"/>
        <v>9.5789928400336122E-2</v>
      </c>
      <c r="AE156" s="973">
        <f t="shared" si="174"/>
        <v>9.5789928400336122E-2</v>
      </c>
      <c r="AF156" s="973">
        <f t="shared" si="174"/>
        <v>9.5789928400336122E-2</v>
      </c>
      <c r="AG156" s="973">
        <f t="shared" si="174"/>
        <v>9.5789928400336122E-2</v>
      </c>
      <c r="AH156" s="973">
        <f t="shared" si="174"/>
        <v>9.5789928400336122E-2</v>
      </c>
      <c r="AI156" s="973">
        <f t="shared" si="174"/>
        <v>9.5789928400336122E-2</v>
      </c>
      <c r="AJ156" s="973">
        <f t="shared" si="174"/>
        <v>9.5789928400336122E-2</v>
      </c>
      <c r="AK156" s="973">
        <f t="shared" si="174"/>
        <v>9.5789928400336122E-2</v>
      </c>
      <c r="AL156" s="973">
        <f t="shared" si="174"/>
        <v>9.5789928400336122E-2</v>
      </c>
      <c r="AM156" s="973">
        <f t="shared" si="174"/>
        <v>9.5789928400336122E-2</v>
      </c>
      <c r="AN156" s="973">
        <f t="shared" si="174"/>
        <v>9.5789928400336122E-2</v>
      </c>
      <c r="AO156" s="973">
        <f t="shared" si="174"/>
        <v>9.5789928400336122E-2</v>
      </c>
      <c r="AP156" s="973" t="e">
        <f t="shared" ref="AP156:BJ156" si="178">AO156*(1+IF(AP$1&lt;=$D$8,$F156,IF(AP$1&lt;=$E$8,$G156,$H156)))</f>
        <v>#REF!</v>
      </c>
      <c r="AQ156" s="973" t="e">
        <f t="shared" si="178"/>
        <v>#REF!</v>
      </c>
      <c r="AR156" s="973" t="e">
        <f t="shared" si="178"/>
        <v>#REF!</v>
      </c>
      <c r="AS156" s="973" t="e">
        <f t="shared" si="178"/>
        <v>#REF!</v>
      </c>
      <c r="AT156" s="973" t="e">
        <f t="shared" si="178"/>
        <v>#REF!</v>
      </c>
      <c r="AU156" s="973" t="e">
        <f t="shared" si="178"/>
        <v>#REF!</v>
      </c>
      <c r="AV156" s="973" t="e">
        <f t="shared" si="178"/>
        <v>#REF!</v>
      </c>
      <c r="AW156" s="973" t="e">
        <f t="shared" si="178"/>
        <v>#REF!</v>
      </c>
      <c r="AX156" s="973" t="e">
        <f t="shared" si="178"/>
        <v>#REF!</v>
      </c>
      <c r="AY156" s="973" t="e">
        <f t="shared" si="178"/>
        <v>#REF!</v>
      </c>
      <c r="AZ156" s="973" t="e">
        <f t="shared" si="178"/>
        <v>#REF!</v>
      </c>
      <c r="BA156" s="973" t="e">
        <f t="shared" si="178"/>
        <v>#REF!</v>
      </c>
      <c r="BB156" s="973" t="e">
        <f t="shared" si="178"/>
        <v>#REF!</v>
      </c>
      <c r="BC156" s="973" t="e">
        <f t="shared" si="178"/>
        <v>#REF!</v>
      </c>
      <c r="BD156" s="973" t="e">
        <f t="shared" si="178"/>
        <v>#REF!</v>
      </c>
      <c r="BE156" s="973" t="e">
        <f t="shared" si="178"/>
        <v>#REF!</v>
      </c>
      <c r="BF156" s="973" t="e">
        <f t="shared" si="178"/>
        <v>#REF!</v>
      </c>
      <c r="BG156" s="973" t="e">
        <f t="shared" si="178"/>
        <v>#REF!</v>
      </c>
      <c r="BH156" s="973" t="e">
        <f t="shared" si="178"/>
        <v>#REF!</v>
      </c>
      <c r="BI156" s="973" t="e">
        <f t="shared" si="178"/>
        <v>#REF!</v>
      </c>
      <c r="BJ156" s="973" t="e">
        <f t="shared" si="178"/>
        <v>#REF!</v>
      </c>
    </row>
    <row r="157" spans="1:62" x14ac:dyDescent="0.3">
      <c r="A157" s="969">
        <v>15</v>
      </c>
      <c r="B157" s="970" t="s">
        <v>9341</v>
      </c>
      <c r="C157" s="971">
        <f>VLOOKUP($B$103&amp;"."&amp;C$104&amp;"."&amp;$A157,EmissionRates!$A$1:$Y$8450,$D$141,FALSE)</f>
        <v>0.42621216645541848</v>
      </c>
      <c r="D157" s="971">
        <f>VLOOKUP($B$103&amp;"."&amp;D$104&amp;"."&amp;$A157,EmissionRates!$A$1:$Y$8450,$D$141,FALSE)</f>
        <v>0.213172664671825</v>
      </c>
      <c r="E157" s="971">
        <f>VLOOKUP($B$103&amp;"."&amp;E$104&amp;"."&amp;$A157,EmissionRates!$A$1:$Y$8450,$D$141,FALSE)</f>
        <v>9.4954943622724344E-2</v>
      </c>
      <c r="F157" s="972">
        <f t="shared" si="160"/>
        <v>-8.2960148860779959E-2</v>
      </c>
      <c r="G157" s="972">
        <f t="shared" si="160"/>
        <v>-7.7686412644770497E-2</v>
      </c>
      <c r="H157" s="994">
        <v>0</v>
      </c>
      <c r="I157" s="973">
        <f t="shared" si="161"/>
        <v>0.23245736202958348</v>
      </c>
      <c r="J157" s="973">
        <f t="shared" si="174"/>
        <v>0.21317266467182502</v>
      </c>
      <c r="K157" s="973">
        <f t="shared" si="174"/>
        <v>0.19661204507954433</v>
      </c>
      <c r="L157" s="973">
        <f t="shared" si="174"/>
        <v>0.18133796061456262</v>
      </c>
      <c r="M157" s="973">
        <f t="shared" si="174"/>
        <v>0.16725046497809856</v>
      </c>
      <c r="N157" s="973">
        <f t="shared" si="174"/>
        <v>0.15425737634078027</v>
      </c>
      <c r="O157" s="973">
        <f t="shared" si="174"/>
        <v>0.14227367414887077</v>
      </c>
      <c r="P157" s="973">
        <f t="shared" si="174"/>
        <v>0.13122094279045399</v>
      </c>
      <c r="Q157" s="973">
        <f t="shared" si="174"/>
        <v>0.12102685848119896</v>
      </c>
      <c r="R157" s="973">
        <f t="shared" si="174"/>
        <v>0.1116247160121283</v>
      </c>
      <c r="S157" s="973">
        <f t="shared" si="174"/>
        <v>0.10295299226265478</v>
      </c>
      <c r="T157" s="973">
        <f t="shared" si="174"/>
        <v>9.4954943622724317E-2</v>
      </c>
      <c r="U157" s="973">
        <f t="shared" si="174"/>
        <v>9.4954943622724317E-2</v>
      </c>
      <c r="V157" s="973">
        <f t="shared" si="174"/>
        <v>9.4954943622724317E-2</v>
      </c>
      <c r="W157" s="973">
        <f t="shared" si="174"/>
        <v>9.4954943622724317E-2</v>
      </c>
      <c r="X157" s="973">
        <f t="shared" si="174"/>
        <v>9.4954943622724317E-2</v>
      </c>
      <c r="Y157" s="973">
        <f t="shared" si="174"/>
        <v>9.4954943622724317E-2</v>
      </c>
      <c r="Z157" s="973">
        <f t="shared" si="174"/>
        <v>9.4954943622724317E-2</v>
      </c>
      <c r="AA157" s="973">
        <f t="shared" si="174"/>
        <v>9.4954943622724317E-2</v>
      </c>
      <c r="AB157" s="973">
        <f t="shared" si="174"/>
        <v>9.4954943622724317E-2</v>
      </c>
      <c r="AC157" s="973">
        <f t="shared" si="174"/>
        <v>9.4954943622724317E-2</v>
      </c>
      <c r="AD157" s="973">
        <f t="shared" si="174"/>
        <v>9.4954943622724317E-2</v>
      </c>
      <c r="AE157" s="973">
        <f t="shared" si="174"/>
        <v>9.4954943622724317E-2</v>
      </c>
      <c r="AF157" s="973">
        <f t="shared" si="174"/>
        <v>9.4954943622724317E-2</v>
      </c>
      <c r="AG157" s="973">
        <f t="shared" si="174"/>
        <v>9.4954943622724317E-2</v>
      </c>
      <c r="AH157" s="973">
        <f t="shared" si="174"/>
        <v>9.4954943622724317E-2</v>
      </c>
      <c r="AI157" s="973">
        <f t="shared" si="174"/>
        <v>9.4954943622724317E-2</v>
      </c>
      <c r="AJ157" s="973">
        <f t="shared" si="174"/>
        <v>9.4954943622724317E-2</v>
      </c>
      <c r="AK157" s="973">
        <f t="shared" si="174"/>
        <v>9.4954943622724317E-2</v>
      </c>
      <c r="AL157" s="973">
        <f t="shared" si="174"/>
        <v>9.4954943622724317E-2</v>
      </c>
      <c r="AM157" s="973">
        <f t="shared" si="174"/>
        <v>9.4954943622724317E-2</v>
      </c>
      <c r="AN157" s="973">
        <f t="shared" si="174"/>
        <v>9.4954943622724317E-2</v>
      </c>
      <c r="AO157" s="973">
        <f t="shared" si="174"/>
        <v>9.4954943622724317E-2</v>
      </c>
      <c r="AP157" s="973" t="e">
        <f t="shared" ref="AP157:BJ157" si="179">AO157*(1+IF(AP$1&lt;=$D$8,$F157,IF(AP$1&lt;=$E$8,$G157,$H157)))</f>
        <v>#REF!</v>
      </c>
      <c r="AQ157" s="973" t="e">
        <f t="shared" si="179"/>
        <v>#REF!</v>
      </c>
      <c r="AR157" s="973" t="e">
        <f t="shared" si="179"/>
        <v>#REF!</v>
      </c>
      <c r="AS157" s="973" t="e">
        <f t="shared" si="179"/>
        <v>#REF!</v>
      </c>
      <c r="AT157" s="973" t="e">
        <f t="shared" si="179"/>
        <v>#REF!</v>
      </c>
      <c r="AU157" s="973" t="e">
        <f t="shared" si="179"/>
        <v>#REF!</v>
      </c>
      <c r="AV157" s="973" t="e">
        <f t="shared" si="179"/>
        <v>#REF!</v>
      </c>
      <c r="AW157" s="973" t="e">
        <f t="shared" si="179"/>
        <v>#REF!</v>
      </c>
      <c r="AX157" s="973" t="e">
        <f t="shared" si="179"/>
        <v>#REF!</v>
      </c>
      <c r="AY157" s="973" t="e">
        <f t="shared" si="179"/>
        <v>#REF!</v>
      </c>
      <c r="AZ157" s="973" t="e">
        <f t="shared" si="179"/>
        <v>#REF!</v>
      </c>
      <c r="BA157" s="973" t="e">
        <f t="shared" si="179"/>
        <v>#REF!</v>
      </c>
      <c r="BB157" s="973" t="e">
        <f t="shared" si="179"/>
        <v>#REF!</v>
      </c>
      <c r="BC157" s="973" t="e">
        <f t="shared" si="179"/>
        <v>#REF!</v>
      </c>
      <c r="BD157" s="973" t="e">
        <f t="shared" si="179"/>
        <v>#REF!</v>
      </c>
      <c r="BE157" s="973" t="e">
        <f t="shared" si="179"/>
        <v>#REF!</v>
      </c>
      <c r="BF157" s="973" t="e">
        <f t="shared" si="179"/>
        <v>#REF!</v>
      </c>
      <c r="BG157" s="973" t="e">
        <f t="shared" si="179"/>
        <v>#REF!</v>
      </c>
      <c r="BH157" s="973" t="e">
        <f t="shared" si="179"/>
        <v>#REF!</v>
      </c>
      <c r="BI157" s="973" t="e">
        <f t="shared" si="179"/>
        <v>#REF!</v>
      </c>
      <c r="BJ157" s="973" t="e">
        <f t="shared" si="179"/>
        <v>#REF!</v>
      </c>
    </row>
    <row r="158" spans="1:62" x14ac:dyDescent="0.3">
      <c r="A158" s="969">
        <v>16</v>
      </c>
      <c r="B158" s="970" t="s">
        <v>9342</v>
      </c>
      <c r="C158" s="971">
        <f>VLOOKUP($B$103&amp;"."&amp;C$104&amp;"."&amp;$A158,EmissionRates!$A$1:$Y$8450,$D$141,FALSE)</f>
        <v>0.41921886911829098</v>
      </c>
      <c r="D158" s="971">
        <f>VLOOKUP($B$103&amp;"."&amp;D$104&amp;"."&amp;$A158,EmissionRates!$A$1:$Y$8450,$D$141,FALSE)</f>
        <v>0.2113003305688225</v>
      </c>
      <c r="E158" s="971">
        <f>VLOOKUP($B$103&amp;"."&amp;E$104&amp;"."&amp;$A158,EmissionRates!$A$1:$Y$8450,$D$141,FALSE)</f>
        <v>9.5779416686127605E-2</v>
      </c>
      <c r="F158" s="972">
        <f t="shared" si="160"/>
        <v>-8.2074532634367925E-2</v>
      </c>
      <c r="G158" s="972">
        <f t="shared" si="160"/>
        <v>-7.6073973487365776E-2</v>
      </c>
      <c r="H158" s="995">
        <v>0</v>
      </c>
      <c r="I158" s="973">
        <f t="shared" si="161"/>
        <v>0.23019334148690357</v>
      </c>
      <c r="J158" s="973">
        <f t="shared" ref="J158:Y158" si="180">I158*(1+IF(J$1&lt;=$D$8,$F158,IF(J$1&lt;=$E$8,$G158,$H158)))</f>
        <v>0.2113003305688225</v>
      </c>
      <c r="K158" s="973">
        <f t="shared" si="180"/>
        <v>0.19522587482325826</v>
      </c>
      <c r="L158" s="973">
        <f t="shared" si="180"/>
        <v>0.18037426679790591</v>
      </c>
      <c r="M158" s="973">
        <f t="shared" si="180"/>
        <v>0.16665247960771898</v>
      </c>
      <c r="N158" s="973">
        <f t="shared" si="180"/>
        <v>0.15397456329243761</v>
      </c>
      <c r="O158" s="973">
        <f t="shared" si="180"/>
        <v>0.14226110644679998</v>
      </c>
      <c r="P158" s="973">
        <f t="shared" si="180"/>
        <v>0.1314387388066828</v>
      </c>
      <c r="Q158" s="973">
        <f t="shared" si="180"/>
        <v>0.12143967167549043</v>
      </c>
      <c r="R158" s="973">
        <f t="shared" si="180"/>
        <v>0.11220127331213477</v>
      </c>
      <c r="S158" s="973">
        <f t="shared" si="180"/>
        <v>0.10366567662093874</v>
      </c>
      <c r="T158" s="973">
        <f t="shared" si="180"/>
        <v>9.5779416686127619E-2</v>
      </c>
      <c r="U158" s="973">
        <f t="shared" si="180"/>
        <v>9.5779416686127619E-2</v>
      </c>
      <c r="V158" s="973">
        <f t="shared" si="180"/>
        <v>9.5779416686127619E-2</v>
      </c>
      <c r="W158" s="973">
        <f t="shared" si="180"/>
        <v>9.5779416686127619E-2</v>
      </c>
      <c r="X158" s="973">
        <f t="shared" si="180"/>
        <v>9.5779416686127619E-2</v>
      </c>
      <c r="Y158" s="973">
        <f t="shared" si="180"/>
        <v>9.5779416686127619E-2</v>
      </c>
      <c r="Z158" s="973">
        <f t="shared" ref="Z158:AO158" si="181">Y158*(1+IF(Z$1&lt;=$D$8,$F158,IF(Z$1&lt;=$E$8,$G158,$H158)))</f>
        <v>9.5779416686127619E-2</v>
      </c>
      <c r="AA158" s="973">
        <f t="shared" si="181"/>
        <v>9.5779416686127619E-2</v>
      </c>
      <c r="AB158" s="973">
        <f t="shared" si="181"/>
        <v>9.5779416686127619E-2</v>
      </c>
      <c r="AC158" s="973">
        <f t="shared" si="181"/>
        <v>9.5779416686127619E-2</v>
      </c>
      <c r="AD158" s="973">
        <f t="shared" si="181"/>
        <v>9.5779416686127619E-2</v>
      </c>
      <c r="AE158" s="973">
        <f t="shared" si="181"/>
        <v>9.5779416686127619E-2</v>
      </c>
      <c r="AF158" s="973">
        <f t="shared" si="181"/>
        <v>9.5779416686127619E-2</v>
      </c>
      <c r="AG158" s="973">
        <f t="shared" si="181"/>
        <v>9.5779416686127619E-2</v>
      </c>
      <c r="AH158" s="973">
        <f t="shared" si="181"/>
        <v>9.5779416686127619E-2</v>
      </c>
      <c r="AI158" s="973">
        <f t="shared" si="181"/>
        <v>9.5779416686127619E-2</v>
      </c>
      <c r="AJ158" s="973">
        <f t="shared" si="181"/>
        <v>9.5779416686127619E-2</v>
      </c>
      <c r="AK158" s="973">
        <f t="shared" si="181"/>
        <v>9.5779416686127619E-2</v>
      </c>
      <c r="AL158" s="973">
        <f t="shared" si="181"/>
        <v>9.5779416686127619E-2</v>
      </c>
      <c r="AM158" s="973">
        <f t="shared" si="181"/>
        <v>9.5779416686127619E-2</v>
      </c>
      <c r="AN158" s="973">
        <f t="shared" si="181"/>
        <v>9.5779416686127619E-2</v>
      </c>
      <c r="AO158" s="973">
        <f t="shared" si="181"/>
        <v>9.5779416686127619E-2</v>
      </c>
      <c r="AP158" s="973" t="e">
        <f t="shared" ref="AP158:BJ158" si="182">AO158*(1+IF(AP$1&lt;=$D$8,$F158,IF(AP$1&lt;=$E$8,$G158,$H158)))</f>
        <v>#REF!</v>
      </c>
      <c r="AQ158" s="973" t="e">
        <f t="shared" si="182"/>
        <v>#REF!</v>
      </c>
      <c r="AR158" s="973" t="e">
        <f t="shared" si="182"/>
        <v>#REF!</v>
      </c>
      <c r="AS158" s="973" t="e">
        <f t="shared" si="182"/>
        <v>#REF!</v>
      </c>
      <c r="AT158" s="973" t="e">
        <f t="shared" si="182"/>
        <v>#REF!</v>
      </c>
      <c r="AU158" s="973" t="e">
        <f t="shared" si="182"/>
        <v>#REF!</v>
      </c>
      <c r="AV158" s="973" t="e">
        <f t="shared" si="182"/>
        <v>#REF!</v>
      </c>
      <c r="AW158" s="973" t="e">
        <f t="shared" si="182"/>
        <v>#REF!</v>
      </c>
      <c r="AX158" s="973" t="e">
        <f t="shared" si="182"/>
        <v>#REF!</v>
      </c>
      <c r="AY158" s="973" t="e">
        <f t="shared" si="182"/>
        <v>#REF!</v>
      </c>
      <c r="AZ158" s="973" t="e">
        <f t="shared" si="182"/>
        <v>#REF!</v>
      </c>
      <c r="BA158" s="973" t="e">
        <f t="shared" si="182"/>
        <v>#REF!</v>
      </c>
      <c r="BB158" s="973" t="e">
        <f t="shared" si="182"/>
        <v>#REF!</v>
      </c>
      <c r="BC158" s="973" t="e">
        <f t="shared" si="182"/>
        <v>#REF!</v>
      </c>
      <c r="BD158" s="973" t="e">
        <f t="shared" si="182"/>
        <v>#REF!</v>
      </c>
      <c r="BE158" s="973" t="e">
        <f t="shared" si="182"/>
        <v>#REF!</v>
      </c>
      <c r="BF158" s="973" t="e">
        <f t="shared" si="182"/>
        <v>#REF!</v>
      </c>
      <c r="BG158" s="973" t="e">
        <f t="shared" si="182"/>
        <v>#REF!</v>
      </c>
      <c r="BH158" s="973" t="e">
        <f t="shared" si="182"/>
        <v>#REF!</v>
      </c>
      <c r="BI158" s="973" t="e">
        <f t="shared" si="182"/>
        <v>#REF!</v>
      </c>
      <c r="BJ158" s="973" t="e">
        <f t="shared" si="182"/>
        <v>#REF!</v>
      </c>
    </row>
    <row r="159" spans="1:62" x14ac:dyDescent="0.3">
      <c r="A159" s="969"/>
      <c r="B159" s="970"/>
      <c r="C159" s="971"/>
      <c r="D159" s="971"/>
      <c r="E159" s="971"/>
      <c r="F159" s="972"/>
      <c r="G159" s="972"/>
      <c r="H159" s="972"/>
    </row>
    <row r="160" spans="1:62" x14ac:dyDescent="0.3">
      <c r="B160" s="965" t="str">
        <f>EmissionLookup!$B$20</f>
        <v>Combination Long-haul Truck - Diesel Fuel.D5</v>
      </c>
      <c r="C160" s="966" t="str">
        <f>EmissionLookup!$A$17</f>
        <v>PM.RUR</v>
      </c>
      <c r="D160" s="967">
        <f>EmissionLookup!$E$17</f>
        <v>19</v>
      </c>
      <c r="E160" s="491"/>
    </row>
    <row r="161" spans="1:62" x14ac:dyDescent="0.3">
      <c r="A161" s="961"/>
      <c r="B161" s="961"/>
      <c r="C161" s="968">
        <f>EmissionLookup!B$13</f>
        <v>2012</v>
      </c>
      <c r="D161" s="968">
        <f>EmissionLookup!C$13</f>
        <v>2020</v>
      </c>
      <c r="E161" s="968">
        <f>EmissionLookup!D$13</f>
        <v>2030</v>
      </c>
      <c r="F161" s="962" t="str">
        <f>C$8&amp;"-"&amp;D$8</f>
        <v>2012-2020</v>
      </c>
      <c r="G161" s="962" t="str">
        <f>D$8&amp;"-"&amp;E$8</f>
        <v>2020-2030</v>
      </c>
      <c r="H161" s="962" t="str">
        <f>"After "&amp;E$8</f>
        <v>After 2030</v>
      </c>
      <c r="I161" s="963"/>
      <c r="J161" s="963"/>
      <c r="K161" s="963"/>
      <c r="L161" s="963"/>
      <c r="M161" s="963"/>
      <c r="N161" s="963"/>
      <c r="O161" s="963"/>
      <c r="P161" s="963"/>
      <c r="Q161" s="963"/>
      <c r="R161" s="963"/>
      <c r="S161" s="963"/>
      <c r="T161" s="963"/>
      <c r="U161" s="963"/>
      <c r="V161" s="963"/>
      <c r="W161" s="963"/>
      <c r="X161" s="963"/>
      <c r="Y161" s="963"/>
      <c r="Z161" s="963"/>
      <c r="AA161" s="963"/>
      <c r="AB161" s="963"/>
      <c r="AC161" s="963"/>
      <c r="AD161" s="963"/>
      <c r="AE161" s="963"/>
      <c r="AF161" s="963"/>
      <c r="AG161" s="963"/>
      <c r="AH161" s="963"/>
      <c r="AI161" s="963"/>
      <c r="AJ161" s="963"/>
      <c r="AK161" s="963"/>
      <c r="AL161" s="963"/>
      <c r="AM161" s="963"/>
      <c r="AN161" s="963"/>
      <c r="AO161" s="963"/>
      <c r="AP161" s="963"/>
      <c r="AQ161" s="963"/>
      <c r="AR161" s="963"/>
      <c r="AS161" s="963"/>
      <c r="AT161" s="963"/>
      <c r="AU161" s="963"/>
      <c r="AV161" s="963"/>
      <c r="AW161" s="963"/>
      <c r="AX161" s="963"/>
      <c r="AY161" s="963"/>
      <c r="AZ161" s="963"/>
      <c r="BA161" s="963"/>
      <c r="BB161" s="963"/>
      <c r="BC161" s="963"/>
      <c r="BD161" s="963"/>
      <c r="BE161" s="963"/>
      <c r="BF161" s="963"/>
      <c r="BG161" s="963"/>
      <c r="BH161" s="963"/>
      <c r="BI161" s="963"/>
      <c r="BJ161" s="963"/>
    </row>
    <row r="162" spans="1:62" x14ac:dyDescent="0.3">
      <c r="A162" s="969">
        <v>1</v>
      </c>
      <c r="B162" s="970" t="s">
        <v>9327</v>
      </c>
      <c r="C162" s="971">
        <f>VLOOKUP($B$103&amp;"."&amp;C$104&amp;"."&amp;$A162,EmissionRates!$A$1:$Y$8450,$D$160,FALSE)</f>
        <v>3.4871900081634499</v>
      </c>
      <c r="D162" s="971">
        <f>VLOOKUP($B$103&amp;"."&amp;D$104&amp;"."&amp;$A162,EmissionRates!$A$1:$Y$8450,$D$160,FALSE)</f>
        <v>1.4492640414585625</v>
      </c>
      <c r="E162" s="971">
        <f>VLOOKUP($B$103&amp;"."&amp;E$104&amp;"."&amp;$A162,EmissionRates!$A$1:$Y$8450,$D$160,FALSE)</f>
        <v>0.34916298541550805</v>
      </c>
      <c r="F162" s="972">
        <f t="shared" ref="F162:G177" si="183">(D162/C162)^(1/(D$8-C$8))-1</f>
        <v>-0.10394640176288139</v>
      </c>
      <c r="G162" s="972">
        <f t="shared" si="183"/>
        <v>-0.13266261127201384</v>
      </c>
      <c r="H162" s="993">
        <v>0</v>
      </c>
      <c r="I162" s="973">
        <f t="shared" ref="I162:I177" si="184">$C162*(1+$F162)^(I$1-$C$8)</f>
        <v>1.6173854380026169</v>
      </c>
      <c r="J162" s="973">
        <f t="shared" ref="J162:AO166" si="185">I162*(1+IF(J$1&lt;=$D$8,$F162,IF(J$1&lt;=$E$8,$G162,$H162)))</f>
        <v>1.4492640414585629</v>
      </c>
      <c r="K162" s="973">
        <f t="shared" si="185"/>
        <v>1.2570008892960378</v>
      </c>
      <c r="L162" s="973">
        <f t="shared" si="185"/>
        <v>1.0902438689507818</v>
      </c>
      <c r="M162" s="973">
        <f t="shared" si="185"/>
        <v>0.94560927037246789</v>
      </c>
      <c r="N162" s="973">
        <f t="shared" si="185"/>
        <v>0.8201622753218325</v>
      </c>
      <c r="O162" s="973">
        <f t="shared" si="185"/>
        <v>0.71135740621084187</v>
      </c>
      <c r="P162" s="973">
        <f t="shared" si="185"/>
        <v>0.61698687515522488</v>
      </c>
      <c r="Q162" s="973">
        <f t="shared" si="185"/>
        <v>0.53513578517657279</v>
      </c>
      <c r="R162" s="973">
        <f t="shared" si="185"/>
        <v>0.46414327452994919</v>
      </c>
      <c r="S162" s="973">
        <f t="shared" si="185"/>
        <v>0.40256881572646291</v>
      </c>
      <c r="T162" s="973">
        <f t="shared" si="185"/>
        <v>0.34916298541550816</v>
      </c>
      <c r="U162" s="973">
        <f t="shared" si="185"/>
        <v>0.34916298541550816</v>
      </c>
      <c r="V162" s="973">
        <f t="shared" si="185"/>
        <v>0.34916298541550816</v>
      </c>
      <c r="W162" s="973">
        <f t="shared" si="185"/>
        <v>0.34916298541550816</v>
      </c>
      <c r="X162" s="973">
        <f t="shared" si="185"/>
        <v>0.34916298541550816</v>
      </c>
      <c r="Y162" s="973">
        <f t="shared" si="185"/>
        <v>0.34916298541550816</v>
      </c>
      <c r="Z162" s="973">
        <f t="shared" si="185"/>
        <v>0.34916298541550816</v>
      </c>
      <c r="AA162" s="973">
        <f t="shared" si="185"/>
        <v>0.34916298541550816</v>
      </c>
      <c r="AB162" s="973">
        <f t="shared" si="185"/>
        <v>0.34916298541550816</v>
      </c>
      <c r="AC162" s="973">
        <f t="shared" si="185"/>
        <v>0.34916298541550816</v>
      </c>
      <c r="AD162" s="973">
        <f t="shared" si="185"/>
        <v>0.34916298541550816</v>
      </c>
      <c r="AE162" s="973">
        <f t="shared" si="185"/>
        <v>0.34916298541550816</v>
      </c>
      <c r="AF162" s="973">
        <f t="shared" si="185"/>
        <v>0.34916298541550816</v>
      </c>
      <c r="AG162" s="973">
        <f t="shared" si="185"/>
        <v>0.34916298541550816</v>
      </c>
      <c r="AH162" s="973">
        <f t="shared" si="185"/>
        <v>0.34916298541550816</v>
      </c>
      <c r="AI162" s="973">
        <f t="shared" si="185"/>
        <v>0.34916298541550816</v>
      </c>
      <c r="AJ162" s="973">
        <f t="shared" si="185"/>
        <v>0.34916298541550816</v>
      </c>
      <c r="AK162" s="973">
        <f t="shared" si="185"/>
        <v>0.34916298541550816</v>
      </c>
      <c r="AL162" s="973">
        <f t="shared" si="185"/>
        <v>0.34916298541550816</v>
      </c>
      <c r="AM162" s="973">
        <f t="shared" si="185"/>
        <v>0.34916298541550816</v>
      </c>
      <c r="AN162" s="973">
        <f t="shared" si="185"/>
        <v>0.34916298541550816</v>
      </c>
      <c r="AO162" s="973">
        <f t="shared" si="185"/>
        <v>0.34916298541550816</v>
      </c>
      <c r="AP162" s="973" t="e">
        <f t="shared" ref="AP162:BJ162" si="186">AO162*(1+IF(AP$1&lt;=$D$8,$F162,IF(AP$1&lt;=$E$8,$G162,$H162)))</f>
        <v>#REF!</v>
      </c>
      <c r="AQ162" s="973" t="e">
        <f t="shared" si="186"/>
        <v>#REF!</v>
      </c>
      <c r="AR162" s="973" t="e">
        <f t="shared" si="186"/>
        <v>#REF!</v>
      </c>
      <c r="AS162" s="973" t="e">
        <f t="shared" si="186"/>
        <v>#REF!</v>
      </c>
      <c r="AT162" s="973" t="e">
        <f t="shared" si="186"/>
        <v>#REF!</v>
      </c>
      <c r="AU162" s="973" t="e">
        <f t="shared" si="186"/>
        <v>#REF!</v>
      </c>
      <c r="AV162" s="973" t="e">
        <f t="shared" si="186"/>
        <v>#REF!</v>
      </c>
      <c r="AW162" s="973" t="e">
        <f t="shared" si="186"/>
        <v>#REF!</v>
      </c>
      <c r="AX162" s="973" t="e">
        <f t="shared" si="186"/>
        <v>#REF!</v>
      </c>
      <c r="AY162" s="973" t="e">
        <f t="shared" si="186"/>
        <v>#REF!</v>
      </c>
      <c r="AZ162" s="973" t="e">
        <f t="shared" si="186"/>
        <v>#REF!</v>
      </c>
      <c r="BA162" s="973" t="e">
        <f t="shared" si="186"/>
        <v>#REF!</v>
      </c>
      <c r="BB162" s="973" t="e">
        <f t="shared" si="186"/>
        <v>#REF!</v>
      </c>
      <c r="BC162" s="973" t="e">
        <f t="shared" si="186"/>
        <v>#REF!</v>
      </c>
      <c r="BD162" s="973" t="e">
        <f t="shared" si="186"/>
        <v>#REF!</v>
      </c>
      <c r="BE162" s="973" t="e">
        <f t="shared" si="186"/>
        <v>#REF!</v>
      </c>
      <c r="BF162" s="973" t="e">
        <f t="shared" si="186"/>
        <v>#REF!</v>
      </c>
      <c r="BG162" s="973" t="e">
        <f t="shared" si="186"/>
        <v>#REF!</v>
      </c>
      <c r="BH162" s="973" t="e">
        <f t="shared" si="186"/>
        <v>#REF!</v>
      </c>
      <c r="BI162" s="973" t="e">
        <f t="shared" si="186"/>
        <v>#REF!</v>
      </c>
      <c r="BJ162" s="973" t="e">
        <f t="shared" si="186"/>
        <v>#REF!</v>
      </c>
    </row>
    <row r="163" spans="1:62" x14ac:dyDescent="0.3">
      <c r="A163" s="969">
        <v>2</v>
      </c>
      <c r="B163" s="970" t="s">
        <v>9328</v>
      </c>
      <c r="C163" s="971">
        <f>VLOOKUP($B$103&amp;"."&amp;C$104&amp;"."&amp;$A163,EmissionRates!$A$1:$Y$8450,$D$160,FALSE)</f>
        <v>1.8236130317673049</v>
      </c>
      <c r="D163" s="971">
        <f>VLOOKUP($B$103&amp;"."&amp;D$104&amp;"."&amp;$A163,EmissionRates!$A$1:$Y$8450,$D$160,FALSE)</f>
        <v>0.75819503795355492</v>
      </c>
      <c r="E163" s="971">
        <f>VLOOKUP($B$103&amp;"."&amp;E$104&amp;"."&amp;$A163,EmissionRates!$A$1:$Y$8450,$D$160,FALSE)</f>
        <v>0.18515190334680126</v>
      </c>
      <c r="F163" s="972">
        <f t="shared" si="183"/>
        <v>-0.10390092020487196</v>
      </c>
      <c r="G163" s="972">
        <f t="shared" si="183"/>
        <v>-0.13149019789819827</v>
      </c>
      <c r="H163" s="994">
        <v>0</v>
      </c>
      <c r="I163" s="973">
        <f t="shared" si="184"/>
        <v>0.84610625660602001</v>
      </c>
      <c r="J163" s="973">
        <f t="shared" si="185"/>
        <v>0.75819503795355503</v>
      </c>
      <c r="K163" s="973">
        <f t="shared" si="185"/>
        <v>0.65849982236761018</v>
      </c>
      <c r="L163" s="973">
        <f t="shared" si="185"/>
        <v>0.57191355040856473</v>
      </c>
      <c r="M163" s="973">
        <f t="shared" si="185"/>
        <v>0.49671252448468134</v>
      </c>
      <c r="N163" s="973">
        <f t="shared" si="185"/>
        <v>0.43139969634167696</v>
      </c>
      <c r="O163" s="973">
        <f t="shared" si="185"/>
        <v>0.37467486489648721</v>
      </c>
      <c r="P163" s="973">
        <f t="shared" si="185"/>
        <v>0.32540879276376738</v>
      </c>
      <c r="Q163" s="973">
        <f t="shared" si="185"/>
        <v>0.28262072620544582</v>
      </c>
      <c r="R163" s="973">
        <f t="shared" si="185"/>
        <v>0.24545887098655925</v>
      </c>
      <c r="S163" s="973">
        <f t="shared" si="185"/>
        <v>0.21318343546466825</v>
      </c>
      <c r="T163" s="973">
        <f t="shared" si="185"/>
        <v>0.18515190334680123</v>
      </c>
      <c r="U163" s="973">
        <f t="shared" si="185"/>
        <v>0.18515190334680123</v>
      </c>
      <c r="V163" s="973">
        <f t="shared" si="185"/>
        <v>0.18515190334680123</v>
      </c>
      <c r="W163" s="973">
        <f t="shared" si="185"/>
        <v>0.18515190334680123</v>
      </c>
      <c r="X163" s="973">
        <f t="shared" si="185"/>
        <v>0.18515190334680123</v>
      </c>
      <c r="Y163" s="973">
        <f t="shared" si="185"/>
        <v>0.18515190334680123</v>
      </c>
      <c r="Z163" s="973">
        <f t="shared" si="185"/>
        <v>0.18515190334680123</v>
      </c>
      <c r="AA163" s="973">
        <f t="shared" si="185"/>
        <v>0.18515190334680123</v>
      </c>
      <c r="AB163" s="973">
        <f t="shared" si="185"/>
        <v>0.18515190334680123</v>
      </c>
      <c r="AC163" s="973">
        <f t="shared" si="185"/>
        <v>0.18515190334680123</v>
      </c>
      <c r="AD163" s="973">
        <f t="shared" si="185"/>
        <v>0.18515190334680123</v>
      </c>
      <c r="AE163" s="973">
        <f t="shared" si="185"/>
        <v>0.18515190334680123</v>
      </c>
      <c r="AF163" s="973">
        <f t="shared" si="185"/>
        <v>0.18515190334680123</v>
      </c>
      <c r="AG163" s="973">
        <f t="shared" si="185"/>
        <v>0.18515190334680123</v>
      </c>
      <c r="AH163" s="973">
        <f t="shared" si="185"/>
        <v>0.18515190334680123</v>
      </c>
      <c r="AI163" s="973">
        <f t="shared" si="185"/>
        <v>0.18515190334680123</v>
      </c>
      <c r="AJ163" s="973">
        <f t="shared" si="185"/>
        <v>0.18515190334680123</v>
      </c>
      <c r="AK163" s="973">
        <f t="shared" si="185"/>
        <v>0.18515190334680123</v>
      </c>
      <c r="AL163" s="973">
        <f t="shared" si="185"/>
        <v>0.18515190334680123</v>
      </c>
      <c r="AM163" s="973">
        <f t="shared" si="185"/>
        <v>0.18515190334680123</v>
      </c>
      <c r="AN163" s="973">
        <f t="shared" si="185"/>
        <v>0.18515190334680123</v>
      </c>
      <c r="AO163" s="973">
        <f t="shared" si="185"/>
        <v>0.18515190334680123</v>
      </c>
      <c r="AP163" s="973" t="e">
        <f t="shared" ref="AP163:BJ163" si="187">AO163*(1+IF(AP$1&lt;=$D$8,$F163,IF(AP$1&lt;=$E$8,$G163,$H163)))</f>
        <v>#REF!</v>
      </c>
      <c r="AQ163" s="973" t="e">
        <f t="shared" si="187"/>
        <v>#REF!</v>
      </c>
      <c r="AR163" s="973" t="e">
        <f t="shared" si="187"/>
        <v>#REF!</v>
      </c>
      <c r="AS163" s="973" t="e">
        <f t="shared" si="187"/>
        <v>#REF!</v>
      </c>
      <c r="AT163" s="973" t="e">
        <f t="shared" si="187"/>
        <v>#REF!</v>
      </c>
      <c r="AU163" s="973" t="e">
        <f t="shared" si="187"/>
        <v>#REF!</v>
      </c>
      <c r="AV163" s="973" t="e">
        <f t="shared" si="187"/>
        <v>#REF!</v>
      </c>
      <c r="AW163" s="973" t="e">
        <f t="shared" si="187"/>
        <v>#REF!</v>
      </c>
      <c r="AX163" s="973" t="e">
        <f t="shared" si="187"/>
        <v>#REF!</v>
      </c>
      <c r="AY163" s="973" t="e">
        <f t="shared" si="187"/>
        <v>#REF!</v>
      </c>
      <c r="AZ163" s="973" t="e">
        <f t="shared" si="187"/>
        <v>#REF!</v>
      </c>
      <c r="BA163" s="973" t="e">
        <f t="shared" si="187"/>
        <v>#REF!</v>
      </c>
      <c r="BB163" s="973" t="e">
        <f t="shared" si="187"/>
        <v>#REF!</v>
      </c>
      <c r="BC163" s="973" t="e">
        <f t="shared" si="187"/>
        <v>#REF!</v>
      </c>
      <c r="BD163" s="973" t="e">
        <f t="shared" si="187"/>
        <v>#REF!</v>
      </c>
      <c r="BE163" s="973" t="e">
        <f t="shared" si="187"/>
        <v>#REF!</v>
      </c>
      <c r="BF163" s="973" t="e">
        <f t="shared" si="187"/>
        <v>#REF!</v>
      </c>
      <c r="BG163" s="973" t="e">
        <f t="shared" si="187"/>
        <v>#REF!</v>
      </c>
      <c r="BH163" s="973" t="e">
        <f t="shared" si="187"/>
        <v>#REF!</v>
      </c>
      <c r="BI163" s="973" t="e">
        <f t="shared" si="187"/>
        <v>#REF!</v>
      </c>
      <c r="BJ163" s="973" t="e">
        <f t="shared" si="187"/>
        <v>#REF!</v>
      </c>
    </row>
    <row r="164" spans="1:62" x14ac:dyDescent="0.3">
      <c r="A164" s="969">
        <v>3</v>
      </c>
      <c r="B164" s="970" t="s">
        <v>9329</v>
      </c>
      <c r="C164" s="971">
        <f>VLOOKUP($B$103&amp;"."&amp;C$104&amp;"."&amp;$A164,EmissionRates!$A$1:$Y$8450,$D$160,FALSE)</f>
        <v>1.0867332845615774</v>
      </c>
      <c r="D164" s="971">
        <f>VLOOKUP($B$103&amp;"."&amp;D$104&amp;"."&amp;$A164,EmissionRates!$A$1:$Y$8450,$D$160,FALSE)</f>
        <v>0.45371601078659252</v>
      </c>
      <c r="E164" s="971">
        <f>VLOOKUP($B$103&amp;"."&amp;E$104&amp;"."&amp;$A164,EmissionRates!$A$1:$Y$8450,$D$160,FALSE)</f>
        <v>0.1137228945347785</v>
      </c>
      <c r="F164" s="972">
        <f t="shared" si="183"/>
        <v>-0.1034332223508303</v>
      </c>
      <c r="G164" s="972">
        <f t="shared" si="183"/>
        <v>-0.12922414168685503</v>
      </c>
      <c r="H164" s="994">
        <v>0</v>
      </c>
      <c r="I164" s="973">
        <f t="shared" si="184"/>
        <v>0.50605936121819306</v>
      </c>
      <c r="J164" s="973">
        <f t="shared" si="185"/>
        <v>0.45371601078659257</v>
      </c>
      <c r="K164" s="973">
        <f t="shared" si="185"/>
        <v>0.39508494872311128</v>
      </c>
      <c r="L164" s="973">
        <f t="shared" si="185"/>
        <v>0.34403043533097211</v>
      </c>
      <c r="M164" s="973">
        <f t="shared" si="185"/>
        <v>0.29957339761117213</v>
      </c>
      <c r="N164" s="973">
        <f t="shared" si="185"/>
        <v>0.26086128243265344</v>
      </c>
      <c r="O164" s="973">
        <f t="shared" si="185"/>
        <v>0.22715170711096153</v>
      </c>
      <c r="P164" s="973">
        <f t="shared" si="185"/>
        <v>0.19779822272684364</v>
      </c>
      <c r="Q164" s="973">
        <f t="shared" si="185"/>
        <v>0.17223791716778189</v>
      </c>
      <c r="R164" s="973">
        <f t="shared" si="185"/>
        <v>0.14998062015584365</v>
      </c>
      <c r="S164" s="973">
        <f t="shared" si="185"/>
        <v>0.13059950324654251</v>
      </c>
      <c r="T164" s="973">
        <f t="shared" si="185"/>
        <v>0.11372289453477842</v>
      </c>
      <c r="U164" s="973">
        <f t="shared" si="185"/>
        <v>0.11372289453477842</v>
      </c>
      <c r="V164" s="973">
        <f t="shared" si="185"/>
        <v>0.11372289453477842</v>
      </c>
      <c r="W164" s="973">
        <f t="shared" si="185"/>
        <v>0.11372289453477842</v>
      </c>
      <c r="X164" s="973">
        <f t="shared" si="185"/>
        <v>0.11372289453477842</v>
      </c>
      <c r="Y164" s="973">
        <f t="shared" si="185"/>
        <v>0.11372289453477842</v>
      </c>
      <c r="Z164" s="973">
        <f t="shared" si="185"/>
        <v>0.11372289453477842</v>
      </c>
      <c r="AA164" s="973">
        <f t="shared" si="185"/>
        <v>0.11372289453477842</v>
      </c>
      <c r="AB164" s="973">
        <f t="shared" si="185"/>
        <v>0.11372289453477842</v>
      </c>
      <c r="AC164" s="973">
        <f t="shared" si="185"/>
        <v>0.11372289453477842</v>
      </c>
      <c r="AD164" s="973">
        <f t="shared" si="185"/>
        <v>0.11372289453477842</v>
      </c>
      <c r="AE164" s="973">
        <f t="shared" si="185"/>
        <v>0.11372289453477842</v>
      </c>
      <c r="AF164" s="973">
        <f t="shared" si="185"/>
        <v>0.11372289453477842</v>
      </c>
      <c r="AG164" s="973">
        <f t="shared" si="185"/>
        <v>0.11372289453477842</v>
      </c>
      <c r="AH164" s="973">
        <f t="shared" si="185"/>
        <v>0.11372289453477842</v>
      </c>
      <c r="AI164" s="973">
        <f t="shared" si="185"/>
        <v>0.11372289453477842</v>
      </c>
      <c r="AJ164" s="973">
        <f t="shared" si="185"/>
        <v>0.11372289453477842</v>
      </c>
      <c r="AK164" s="973">
        <f t="shared" si="185"/>
        <v>0.11372289453477842</v>
      </c>
      <c r="AL164" s="973">
        <f t="shared" si="185"/>
        <v>0.11372289453477842</v>
      </c>
      <c r="AM164" s="973">
        <f t="shared" si="185"/>
        <v>0.11372289453477842</v>
      </c>
      <c r="AN164" s="973">
        <f t="shared" si="185"/>
        <v>0.11372289453477842</v>
      </c>
      <c r="AO164" s="973">
        <f t="shared" si="185"/>
        <v>0.11372289453477842</v>
      </c>
      <c r="AP164" s="973" t="e">
        <f t="shared" ref="AP164:BJ164" si="188">AO164*(1+IF(AP$1&lt;=$D$8,$F164,IF(AP$1&lt;=$E$8,$G164,$H164)))</f>
        <v>#REF!</v>
      </c>
      <c r="AQ164" s="973" t="e">
        <f t="shared" si="188"/>
        <v>#REF!</v>
      </c>
      <c r="AR164" s="973" t="e">
        <f t="shared" si="188"/>
        <v>#REF!</v>
      </c>
      <c r="AS164" s="973" t="e">
        <f t="shared" si="188"/>
        <v>#REF!</v>
      </c>
      <c r="AT164" s="973" t="e">
        <f t="shared" si="188"/>
        <v>#REF!</v>
      </c>
      <c r="AU164" s="973" t="e">
        <f t="shared" si="188"/>
        <v>#REF!</v>
      </c>
      <c r="AV164" s="973" t="e">
        <f t="shared" si="188"/>
        <v>#REF!</v>
      </c>
      <c r="AW164" s="973" t="e">
        <f t="shared" si="188"/>
        <v>#REF!</v>
      </c>
      <c r="AX164" s="973" t="e">
        <f t="shared" si="188"/>
        <v>#REF!</v>
      </c>
      <c r="AY164" s="973" t="e">
        <f t="shared" si="188"/>
        <v>#REF!</v>
      </c>
      <c r="AZ164" s="973" t="e">
        <f t="shared" si="188"/>
        <v>#REF!</v>
      </c>
      <c r="BA164" s="973" t="e">
        <f t="shared" si="188"/>
        <v>#REF!</v>
      </c>
      <c r="BB164" s="973" t="e">
        <f t="shared" si="188"/>
        <v>#REF!</v>
      </c>
      <c r="BC164" s="973" t="e">
        <f t="shared" si="188"/>
        <v>#REF!</v>
      </c>
      <c r="BD164" s="973" t="e">
        <f t="shared" si="188"/>
        <v>#REF!</v>
      </c>
      <c r="BE164" s="973" t="e">
        <f t="shared" si="188"/>
        <v>#REF!</v>
      </c>
      <c r="BF164" s="973" t="e">
        <f t="shared" si="188"/>
        <v>#REF!</v>
      </c>
      <c r="BG164" s="973" t="e">
        <f t="shared" si="188"/>
        <v>#REF!</v>
      </c>
      <c r="BH164" s="973" t="e">
        <f t="shared" si="188"/>
        <v>#REF!</v>
      </c>
      <c r="BI164" s="973" t="e">
        <f t="shared" si="188"/>
        <v>#REF!</v>
      </c>
      <c r="BJ164" s="973" t="e">
        <f t="shared" si="188"/>
        <v>#REF!</v>
      </c>
    </row>
    <row r="165" spans="1:62" x14ac:dyDescent="0.3">
      <c r="A165" s="969">
        <v>4</v>
      </c>
      <c r="B165" s="970" t="s">
        <v>9330</v>
      </c>
      <c r="C165" s="971">
        <f>VLOOKUP($B$103&amp;"."&amp;C$104&amp;"."&amp;$A165,EmissionRates!$A$1:$Y$8450,$D$160,FALSE)</f>
        <v>0.93381493166089002</v>
      </c>
      <c r="D165" s="971">
        <f>VLOOKUP($B$103&amp;"."&amp;D$104&amp;"."&amp;$A165,EmissionRates!$A$1:$Y$8450,$D$160,FALSE)</f>
        <v>0.39121307940998373</v>
      </c>
      <c r="E165" s="971">
        <f>VLOOKUP($B$103&amp;"."&amp;E$104&amp;"."&amp;$A165,EmissionRates!$A$1:$Y$8450,$D$160,FALSE)</f>
        <v>0.10030810789127451</v>
      </c>
      <c r="F165" s="972">
        <f t="shared" si="183"/>
        <v>-0.10304827586415977</v>
      </c>
      <c r="G165" s="972">
        <f t="shared" si="183"/>
        <v>-0.12724515741118858</v>
      </c>
      <c r="H165" s="994">
        <v>0</v>
      </c>
      <c r="I165" s="973">
        <f t="shared" si="184"/>
        <v>0.43615845633932449</v>
      </c>
      <c r="J165" s="973">
        <f t="shared" si="185"/>
        <v>0.39121307940998368</v>
      </c>
      <c r="K165" s="973">
        <f t="shared" si="185"/>
        <v>0.34143310953914446</v>
      </c>
      <c r="L165" s="973">
        <f t="shared" si="185"/>
        <v>0.29798739977044442</v>
      </c>
      <c r="M165" s="973">
        <f t="shared" si="185"/>
        <v>0.26006994618010343</v>
      </c>
      <c r="N165" s="973">
        <f t="shared" si="185"/>
        <v>0.22697730494049684</v>
      </c>
      <c r="O165" s="973">
        <f t="shared" si="185"/>
        <v>0.19809554204457597</v>
      </c>
      <c r="P165" s="973">
        <f t="shared" si="185"/>
        <v>0.17288884361465917</v>
      </c>
      <c r="Q165" s="973">
        <f t="shared" si="185"/>
        <v>0.15088957549427351</v>
      </c>
      <c r="R165" s="973">
        <f t="shared" si="185"/>
        <v>0.13168960770879726</v>
      </c>
      <c r="S165" s="973">
        <f t="shared" si="185"/>
        <v>0.11493274284647367</v>
      </c>
      <c r="T165" s="973">
        <f t="shared" si="185"/>
        <v>0.10030810789127448</v>
      </c>
      <c r="U165" s="973">
        <f t="shared" si="185"/>
        <v>0.10030810789127448</v>
      </c>
      <c r="V165" s="973">
        <f t="shared" si="185"/>
        <v>0.10030810789127448</v>
      </c>
      <c r="W165" s="973">
        <f t="shared" si="185"/>
        <v>0.10030810789127448</v>
      </c>
      <c r="X165" s="973">
        <f t="shared" si="185"/>
        <v>0.10030810789127448</v>
      </c>
      <c r="Y165" s="973">
        <f t="shared" si="185"/>
        <v>0.10030810789127448</v>
      </c>
      <c r="Z165" s="973">
        <f t="shared" si="185"/>
        <v>0.10030810789127448</v>
      </c>
      <c r="AA165" s="973">
        <f t="shared" si="185"/>
        <v>0.10030810789127448</v>
      </c>
      <c r="AB165" s="973">
        <f t="shared" si="185"/>
        <v>0.10030810789127448</v>
      </c>
      <c r="AC165" s="973">
        <f t="shared" si="185"/>
        <v>0.10030810789127448</v>
      </c>
      <c r="AD165" s="973">
        <f t="shared" si="185"/>
        <v>0.10030810789127448</v>
      </c>
      <c r="AE165" s="973">
        <f t="shared" si="185"/>
        <v>0.10030810789127448</v>
      </c>
      <c r="AF165" s="973">
        <f t="shared" si="185"/>
        <v>0.10030810789127448</v>
      </c>
      <c r="AG165" s="973">
        <f t="shared" si="185"/>
        <v>0.10030810789127448</v>
      </c>
      <c r="AH165" s="973">
        <f t="shared" si="185"/>
        <v>0.10030810789127448</v>
      </c>
      <c r="AI165" s="973">
        <f t="shared" si="185"/>
        <v>0.10030810789127448</v>
      </c>
      <c r="AJ165" s="973">
        <f t="shared" si="185"/>
        <v>0.10030810789127448</v>
      </c>
      <c r="AK165" s="973">
        <f t="shared" si="185"/>
        <v>0.10030810789127448</v>
      </c>
      <c r="AL165" s="973">
        <f t="shared" si="185"/>
        <v>0.10030810789127448</v>
      </c>
      <c r="AM165" s="973">
        <f t="shared" si="185"/>
        <v>0.10030810789127448</v>
      </c>
      <c r="AN165" s="973">
        <f t="shared" si="185"/>
        <v>0.10030810789127448</v>
      </c>
      <c r="AO165" s="973">
        <f t="shared" si="185"/>
        <v>0.10030810789127448</v>
      </c>
      <c r="AP165" s="973" t="e">
        <f t="shared" ref="AP165:BJ165" si="189">AO165*(1+IF(AP$1&lt;=$D$8,$F165,IF(AP$1&lt;=$E$8,$G165,$H165)))</f>
        <v>#REF!</v>
      </c>
      <c r="AQ165" s="973" t="e">
        <f t="shared" si="189"/>
        <v>#REF!</v>
      </c>
      <c r="AR165" s="973" t="e">
        <f t="shared" si="189"/>
        <v>#REF!</v>
      </c>
      <c r="AS165" s="973" t="e">
        <f t="shared" si="189"/>
        <v>#REF!</v>
      </c>
      <c r="AT165" s="973" t="e">
        <f t="shared" si="189"/>
        <v>#REF!</v>
      </c>
      <c r="AU165" s="973" t="e">
        <f t="shared" si="189"/>
        <v>#REF!</v>
      </c>
      <c r="AV165" s="973" t="e">
        <f t="shared" si="189"/>
        <v>#REF!</v>
      </c>
      <c r="AW165" s="973" t="e">
        <f t="shared" si="189"/>
        <v>#REF!</v>
      </c>
      <c r="AX165" s="973" t="e">
        <f t="shared" si="189"/>
        <v>#REF!</v>
      </c>
      <c r="AY165" s="973" t="e">
        <f t="shared" si="189"/>
        <v>#REF!</v>
      </c>
      <c r="AZ165" s="973" t="e">
        <f t="shared" si="189"/>
        <v>#REF!</v>
      </c>
      <c r="BA165" s="973" t="e">
        <f t="shared" si="189"/>
        <v>#REF!</v>
      </c>
      <c r="BB165" s="973" t="e">
        <f t="shared" si="189"/>
        <v>#REF!</v>
      </c>
      <c r="BC165" s="973" t="e">
        <f t="shared" si="189"/>
        <v>#REF!</v>
      </c>
      <c r="BD165" s="973" t="e">
        <f t="shared" si="189"/>
        <v>#REF!</v>
      </c>
      <c r="BE165" s="973" t="e">
        <f t="shared" si="189"/>
        <v>#REF!</v>
      </c>
      <c r="BF165" s="973" t="e">
        <f t="shared" si="189"/>
        <v>#REF!</v>
      </c>
      <c r="BG165" s="973" t="e">
        <f t="shared" si="189"/>
        <v>#REF!</v>
      </c>
      <c r="BH165" s="973" t="e">
        <f t="shared" si="189"/>
        <v>#REF!</v>
      </c>
      <c r="BI165" s="973" t="e">
        <f t="shared" si="189"/>
        <v>#REF!</v>
      </c>
      <c r="BJ165" s="973" t="e">
        <f t="shared" si="189"/>
        <v>#REF!</v>
      </c>
    </row>
    <row r="166" spans="1:62" x14ac:dyDescent="0.3">
      <c r="A166" s="969">
        <v>5</v>
      </c>
      <c r="B166" s="970" t="s">
        <v>9331</v>
      </c>
      <c r="C166" s="971">
        <f>VLOOKUP($B$103&amp;"."&amp;C$104&amp;"."&amp;$A166,EmissionRates!$A$1:$Y$8450,$D$160,FALSE)</f>
        <v>0.82422385644167628</v>
      </c>
      <c r="D166" s="971">
        <f>VLOOKUP($B$103&amp;"."&amp;D$104&amp;"."&amp;$A166,EmissionRates!$A$1:$Y$8450,$D$160,FALSE)</f>
        <v>0.3460937034493925</v>
      </c>
      <c r="E166" s="971">
        <f>VLOOKUP($B$103&amp;"."&amp;E$104&amp;"."&amp;$A166,EmissionRates!$A$1:$Y$8450,$D$160,FALSE)</f>
        <v>8.9661162686146129E-2</v>
      </c>
      <c r="F166" s="972">
        <f t="shared" si="183"/>
        <v>-0.10279111713246758</v>
      </c>
      <c r="G166" s="972">
        <f t="shared" si="183"/>
        <v>-0.12634278705226409</v>
      </c>
      <c r="H166" s="994">
        <v>0</v>
      </c>
      <c r="I166" s="973">
        <f t="shared" si="184"/>
        <v>0.38574484722359942</v>
      </c>
      <c r="J166" s="973">
        <f t="shared" si="185"/>
        <v>0.34609370344939261</v>
      </c>
      <c r="K166" s="973">
        <f t="shared" si="185"/>
        <v>0.30236726037435657</v>
      </c>
      <c r="L166" s="973">
        <f t="shared" si="185"/>
        <v>0.26416533798530273</v>
      </c>
      <c r="M166" s="973">
        <f t="shared" si="185"/>
        <v>0.23078995294163626</v>
      </c>
      <c r="N166" s="973">
        <f t="shared" si="185"/>
        <v>0.20163130706332907</v>
      </c>
      <c r="O166" s="973">
        <f t="shared" si="185"/>
        <v>0.17615664577195722</v>
      </c>
      <c r="P166" s="973">
        <f t="shared" si="185"/>
        <v>0.1539005241873497</v>
      </c>
      <c r="Q166" s="973">
        <f t="shared" si="185"/>
        <v>0.13445630303271555</v>
      </c>
      <c r="R166" s="973">
        <f t="shared" si="185"/>
        <v>0.11746871897081848</v>
      </c>
      <c r="S166" s="973">
        <f t="shared" si="185"/>
        <v>0.1026273936245861</v>
      </c>
      <c r="T166" s="973">
        <f t="shared" si="185"/>
        <v>8.9661162686146129E-2</v>
      </c>
      <c r="U166" s="973">
        <f t="shared" si="185"/>
        <v>8.9661162686146129E-2</v>
      </c>
      <c r="V166" s="973">
        <f t="shared" si="185"/>
        <v>8.9661162686146129E-2</v>
      </c>
      <c r="W166" s="973">
        <f t="shared" si="185"/>
        <v>8.9661162686146129E-2</v>
      </c>
      <c r="X166" s="973">
        <f t="shared" si="185"/>
        <v>8.9661162686146129E-2</v>
      </c>
      <c r="Y166" s="973">
        <f t="shared" si="185"/>
        <v>8.9661162686146129E-2</v>
      </c>
      <c r="Z166" s="973">
        <f t="shared" si="185"/>
        <v>8.9661162686146129E-2</v>
      </c>
      <c r="AA166" s="973">
        <f t="shared" si="185"/>
        <v>8.9661162686146129E-2</v>
      </c>
      <c r="AB166" s="973">
        <f t="shared" si="185"/>
        <v>8.9661162686146129E-2</v>
      </c>
      <c r="AC166" s="973">
        <f t="shared" si="185"/>
        <v>8.9661162686146129E-2</v>
      </c>
      <c r="AD166" s="973">
        <f t="shared" si="185"/>
        <v>8.9661162686146129E-2</v>
      </c>
      <c r="AE166" s="973">
        <f t="shared" si="185"/>
        <v>8.9661162686146129E-2</v>
      </c>
      <c r="AF166" s="973">
        <f t="shared" si="185"/>
        <v>8.9661162686146129E-2</v>
      </c>
      <c r="AG166" s="973">
        <f t="shared" si="185"/>
        <v>8.9661162686146129E-2</v>
      </c>
      <c r="AH166" s="973">
        <f t="shared" si="185"/>
        <v>8.9661162686146129E-2</v>
      </c>
      <c r="AI166" s="973">
        <f t="shared" si="185"/>
        <v>8.9661162686146129E-2</v>
      </c>
      <c r="AJ166" s="973">
        <f t="shared" si="185"/>
        <v>8.9661162686146129E-2</v>
      </c>
      <c r="AK166" s="973">
        <f t="shared" si="185"/>
        <v>8.9661162686146129E-2</v>
      </c>
      <c r="AL166" s="973">
        <f t="shared" si="185"/>
        <v>8.9661162686146129E-2</v>
      </c>
      <c r="AM166" s="973">
        <f t="shared" si="185"/>
        <v>8.9661162686146129E-2</v>
      </c>
      <c r="AN166" s="973">
        <f t="shared" si="185"/>
        <v>8.9661162686146129E-2</v>
      </c>
      <c r="AO166" s="973">
        <f t="shared" si="185"/>
        <v>8.9661162686146129E-2</v>
      </c>
      <c r="AP166" s="973" t="e">
        <f t="shared" ref="AP166:BJ166" si="190">AO166*(1+IF(AP$1&lt;=$D$8,$F166,IF(AP$1&lt;=$E$8,$G166,$H166)))</f>
        <v>#REF!</v>
      </c>
      <c r="AQ166" s="973" t="e">
        <f t="shared" si="190"/>
        <v>#REF!</v>
      </c>
      <c r="AR166" s="973" t="e">
        <f t="shared" si="190"/>
        <v>#REF!</v>
      </c>
      <c r="AS166" s="973" t="e">
        <f t="shared" si="190"/>
        <v>#REF!</v>
      </c>
      <c r="AT166" s="973" t="e">
        <f t="shared" si="190"/>
        <v>#REF!</v>
      </c>
      <c r="AU166" s="973" t="e">
        <f t="shared" si="190"/>
        <v>#REF!</v>
      </c>
      <c r="AV166" s="973" t="e">
        <f t="shared" si="190"/>
        <v>#REF!</v>
      </c>
      <c r="AW166" s="973" t="e">
        <f t="shared" si="190"/>
        <v>#REF!</v>
      </c>
      <c r="AX166" s="973" t="e">
        <f t="shared" si="190"/>
        <v>#REF!</v>
      </c>
      <c r="AY166" s="973" t="e">
        <f t="shared" si="190"/>
        <v>#REF!</v>
      </c>
      <c r="AZ166" s="973" t="e">
        <f t="shared" si="190"/>
        <v>#REF!</v>
      </c>
      <c r="BA166" s="973" t="e">
        <f t="shared" si="190"/>
        <v>#REF!</v>
      </c>
      <c r="BB166" s="973" t="e">
        <f t="shared" si="190"/>
        <v>#REF!</v>
      </c>
      <c r="BC166" s="973" t="e">
        <f t="shared" si="190"/>
        <v>#REF!</v>
      </c>
      <c r="BD166" s="973" t="e">
        <f t="shared" si="190"/>
        <v>#REF!</v>
      </c>
      <c r="BE166" s="973" t="e">
        <f t="shared" si="190"/>
        <v>#REF!</v>
      </c>
      <c r="BF166" s="973" t="e">
        <f t="shared" si="190"/>
        <v>#REF!</v>
      </c>
      <c r="BG166" s="973" t="e">
        <f t="shared" si="190"/>
        <v>#REF!</v>
      </c>
      <c r="BH166" s="973" t="e">
        <f t="shared" si="190"/>
        <v>#REF!</v>
      </c>
      <c r="BI166" s="973" t="e">
        <f t="shared" si="190"/>
        <v>#REF!</v>
      </c>
      <c r="BJ166" s="973" t="e">
        <f t="shared" si="190"/>
        <v>#REF!</v>
      </c>
    </row>
    <row r="167" spans="1:62" x14ac:dyDescent="0.3">
      <c r="A167" s="969">
        <v>6</v>
      </c>
      <c r="B167" s="970" t="s">
        <v>9332</v>
      </c>
      <c r="C167" s="971">
        <f>VLOOKUP($B$103&amp;"."&amp;C$104&amp;"."&amp;$A167,EmissionRates!$A$1:$Y$8450,$D$160,FALSE)</f>
        <v>0.7519575183590248</v>
      </c>
      <c r="D167" s="971">
        <f>VLOOKUP($B$103&amp;"."&amp;D$104&amp;"."&amp;$A167,EmissionRates!$A$1:$Y$8450,$D$160,FALSE)</f>
        <v>0.31602833449141998</v>
      </c>
      <c r="E167" s="971">
        <f>VLOOKUP($B$103&amp;"."&amp;E$104&amp;"."&amp;$A167,EmissionRates!$A$1:$Y$8450,$D$160,FALSE)</f>
        <v>8.2606865616980926E-2</v>
      </c>
      <c r="F167" s="972">
        <f t="shared" si="183"/>
        <v>-0.10269189708711879</v>
      </c>
      <c r="G167" s="972">
        <f t="shared" si="183"/>
        <v>-0.12556202035957664</v>
      </c>
      <c r="H167" s="994">
        <v>0</v>
      </c>
      <c r="I167" s="973">
        <f t="shared" si="184"/>
        <v>0.35219601100838693</v>
      </c>
      <c r="J167" s="973">
        <f t="shared" ref="J167:AO171" si="191">I167*(1+IF(J$1&lt;=$D$8,$F167,IF(J$1&lt;=$E$8,$G167,$H167)))</f>
        <v>0.31602833449141993</v>
      </c>
      <c r="K167" s="973">
        <f t="shared" si="191"/>
        <v>0.27634717832180516</v>
      </c>
      <c r="L167" s="973">
        <f t="shared" si="191"/>
        <v>0.24164846829105111</v>
      </c>
      <c r="M167" s="973">
        <f t="shared" si="191"/>
        <v>0.21130659839562962</v>
      </c>
      <c r="N167" s="973">
        <f t="shared" si="191"/>
        <v>0.18477451498576469</v>
      </c>
      <c r="O167" s="973">
        <f t="shared" si="191"/>
        <v>0.16157385357319121</v>
      </c>
      <c r="P167" s="973">
        <f t="shared" si="191"/>
        <v>0.14128631408125891</v>
      </c>
      <c r="Q167" s="973">
        <f t="shared" si="191"/>
        <v>0.12354611903605835</v>
      </c>
      <c r="R167" s="973">
        <f t="shared" si="191"/>
        <v>0.10803341872230611</v>
      </c>
      <c r="S167" s="973">
        <f t="shared" si="191"/>
        <v>9.4468524401181239E-2</v>
      </c>
      <c r="T167" s="973">
        <f t="shared" si="191"/>
        <v>8.2606865616980954E-2</v>
      </c>
      <c r="U167" s="973">
        <f t="shared" si="191"/>
        <v>8.2606865616980954E-2</v>
      </c>
      <c r="V167" s="973">
        <f t="shared" si="191"/>
        <v>8.2606865616980954E-2</v>
      </c>
      <c r="W167" s="973">
        <f t="shared" si="191"/>
        <v>8.2606865616980954E-2</v>
      </c>
      <c r="X167" s="973">
        <f t="shared" si="191"/>
        <v>8.2606865616980954E-2</v>
      </c>
      <c r="Y167" s="973">
        <f t="shared" si="191"/>
        <v>8.2606865616980954E-2</v>
      </c>
      <c r="Z167" s="973">
        <f t="shared" si="191"/>
        <v>8.2606865616980954E-2</v>
      </c>
      <c r="AA167" s="973">
        <f t="shared" si="191"/>
        <v>8.2606865616980954E-2</v>
      </c>
      <c r="AB167" s="973">
        <f t="shared" si="191"/>
        <v>8.2606865616980954E-2</v>
      </c>
      <c r="AC167" s="973">
        <f t="shared" si="191"/>
        <v>8.2606865616980954E-2</v>
      </c>
      <c r="AD167" s="973">
        <f t="shared" si="191"/>
        <v>8.2606865616980954E-2</v>
      </c>
      <c r="AE167" s="973">
        <f t="shared" si="191"/>
        <v>8.2606865616980954E-2</v>
      </c>
      <c r="AF167" s="973">
        <f t="shared" si="191"/>
        <v>8.2606865616980954E-2</v>
      </c>
      <c r="AG167" s="973">
        <f t="shared" si="191"/>
        <v>8.2606865616980954E-2</v>
      </c>
      <c r="AH167" s="973">
        <f t="shared" si="191"/>
        <v>8.2606865616980954E-2</v>
      </c>
      <c r="AI167" s="973">
        <f t="shared" si="191"/>
        <v>8.2606865616980954E-2</v>
      </c>
      <c r="AJ167" s="973">
        <f t="shared" si="191"/>
        <v>8.2606865616980954E-2</v>
      </c>
      <c r="AK167" s="973">
        <f t="shared" si="191"/>
        <v>8.2606865616980954E-2</v>
      </c>
      <c r="AL167" s="973">
        <f t="shared" si="191"/>
        <v>8.2606865616980954E-2</v>
      </c>
      <c r="AM167" s="973">
        <f t="shared" si="191"/>
        <v>8.2606865616980954E-2</v>
      </c>
      <c r="AN167" s="973">
        <f t="shared" si="191"/>
        <v>8.2606865616980954E-2</v>
      </c>
      <c r="AO167" s="973">
        <f t="shared" si="191"/>
        <v>8.2606865616980954E-2</v>
      </c>
      <c r="AP167" s="973" t="e">
        <f t="shared" ref="AP167:BJ167" si="192">AO167*(1+IF(AP$1&lt;=$D$8,$F167,IF(AP$1&lt;=$E$8,$G167,$H167)))</f>
        <v>#REF!</v>
      </c>
      <c r="AQ167" s="973" t="e">
        <f t="shared" si="192"/>
        <v>#REF!</v>
      </c>
      <c r="AR167" s="973" t="e">
        <f t="shared" si="192"/>
        <v>#REF!</v>
      </c>
      <c r="AS167" s="973" t="e">
        <f t="shared" si="192"/>
        <v>#REF!</v>
      </c>
      <c r="AT167" s="973" t="e">
        <f t="shared" si="192"/>
        <v>#REF!</v>
      </c>
      <c r="AU167" s="973" t="e">
        <f t="shared" si="192"/>
        <v>#REF!</v>
      </c>
      <c r="AV167" s="973" t="e">
        <f t="shared" si="192"/>
        <v>#REF!</v>
      </c>
      <c r="AW167" s="973" t="e">
        <f t="shared" si="192"/>
        <v>#REF!</v>
      </c>
      <c r="AX167" s="973" t="e">
        <f t="shared" si="192"/>
        <v>#REF!</v>
      </c>
      <c r="AY167" s="973" t="e">
        <f t="shared" si="192"/>
        <v>#REF!</v>
      </c>
      <c r="AZ167" s="973" t="e">
        <f t="shared" si="192"/>
        <v>#REF!</v>
      </c>
      <c r="BA167" s="973" t="e">
        <f t="shared" si="192"/>
        <v>#REF!</v>
      </c>
      <c r="BB167" s="973" t="e">
        <f t="shared" si="192"/>
        <v>#REF!</v>
      </c>
      <c r="BC167" s="973" t="e">
        <f t="shared" si="192"/>
        <v>#REF!</v>
      </c>
      <c r="BD167" s="973" t="e">
        <f t="shared" si="192"/>
        <v>#REF!</v>
      </c>
      <c r="BE167" s="973" t="e">
        <f t="shared" si="192"/>
        <v>#REF!</v>
      </c>
      <c r="BF167" s="973" t="e">
        <f t="shared" si="192"/>
        <v>#REF!</v>
      </c>
      <c r="BG167" s="973" t="e">
        <f t="shared" si="192"/>
        <v>#REF!</v>
      </c>
      <c r="BH167" s="973" t="e">
        <f t="shared" si="192"/>
        <v>#REF!</v>
      </c>
      <c r="BI167" s="973" t="e">
        <f t="shared" si="192"/>
        <v>#REF!</v>
      </c>
      <c r="BJ167" s="973" t="e">
        <f t="shared" si="192"/>
        <v>#REF!</v>
      </c>
    </row>
    <row r="168" spans="1:62" x14ac:dyDescent="0.3">
      <c r="A168" s="969">
        <v>7</v>
      </c>
      <c r="B168" s="970" t="s">
        <v>9333</v>
      </c>
      <c r="C168" s="971">
        <f>VLOOKUP($B$103&amp;"."&amp;C$104&amp;"."&amp;$A168,EmissionRates!$A$1:$Y$8450,$D$160,FALSE)</f>
        <v>0.7045278976050513</v>
      </c>
      <c r="D168" s="971">
        <f>VLOOKUP($B$103&amp;"."&amp;D$104&amp;"."&amp;$A168,EmissionRates!$A$1:$Y$8450,$D$160,FALSE)</f>
        <v>0.29634954574673072</v>
      </c>
      <c r="E168" s="971">
        <f>VLOOKUP($B$103&amp;"."&amp;E$104&amp;"."&amp;$A168,EmissionRates!$A$1:$Y$8450,$D$160,FALSE)</f>
        <v>7.7973396168090375E-2</v>
      </c>
      <c r="F168" s="972">
        <f t="shared" si="183"/>
        <v>-0.10259546708457479</v>
      </c>
      <c r="G168" s="972">
        <f t="shared" si="183"/>
        <v>-0.1249875780109182</v>
      </c>
      <c r="H168" s="994">
        <v>0</v>
      </c>
      <c r="I168" s="973">
        <f t="shared" si="184"/>
        <v>0.33022960646740995</v>
      </c>
      <c r="J168" s="973">
        <f t="shared" si="191"/>
        <v>0.29634954574673072</v>
      </c>
      <c r="K168" s="973">
        <f t="shared" si="191"/>
        <v>0.25930953377921107</v>
      </c>
      <c r="L168" s="973">
        <f t="shared" si="191"/>
        <v>0.22689906319700709</v>
      </c>
      <c r="M168" s="973">
        <f t="shared" si="191"/>
        <v>0.19853949883506691</v>
      </c>
      <c r="N168" s="973">
        <f t="shared" si="191"/>
        <v>0.17372452773617039</v>
      </c>
      <c r="O168" s="973">
        <f t="shared" si="191"/>
        <v>0.15201111977333587</v>
      </c>
      <c r="P168" s="973">
        <f t="shared" si="191"/>
        <v>0.13301161808213902</v>
      </c>
      <c r="Q168" s="973">
        <f t="shared" si="191"/>
        <v>0.11638681809073921</v>
      </c>
      <c r="R168" s="973">
        <f t="shared" si="191"/>
        <v>0.1018399115851804</v>
      </c>
      <c r="S168" s="973">
        <f t="shared" si="191"/>
        <v>8.9111187691302648E-2</v>
      </c>
      <c r="T168" s="973">
        <f t="shared" si="191"/>
        <v>7.7973396168090389E-2</v>
      </c>
      <c r="U168" s="973">
        <f t="shared" si="191"/>
        <v>7.7973396168090389E-2</v>
      </c>
      <c r="V168" s="973">
        <f t="shared" si="191"/>
        <v>7.7973396168090389E-2</v>
      </c>
      <c r="W168" s="973">
        <f t="shared" si="191"/>
        <v>7.7973396168090389E-2</v>
      </c>
      <c r="X168" s="973">
        <f t="shared" si="191"/>
        <v>7.7973396168090389E-2</v>
      </c>
      <c r="Y168" s="973">
        <f t="shared" si="191"/>
        <v>7.7973396168090389E-2</v>
      </c>
      <c r="Z168" s="973">
        <f t="shared" si="191"/>
        <v>7.7973396168090389E-2</v>
      </c>
      <c r="AA168" s="973">
        <f t="shared" si="191"/>
        <v>7.7973396168090389E-2</v>
      </c>
      <c r="AB168" s="973">
        <f t="shared" si="191"/>
        <v>7.7973396168090389E-2</v>
      </c>
      <c r="AC168" s="973">
        <f t="shared" si="191"/>
        <v>7.7973396168090389E-2</v>
      </c>
      <c r="AD168" s="973">
        <f t="shared" si="191"/>
        <v>7.7973396168090389E-2</v>
      </c>
      <c r="AE168" s="973">
        <f t="shared" si="191"/>
        <v>7.7973396168090389E-2</v>
      </c>
      <c r="AF168" s="973">
        <f t="shared" si="191"/>
        <v>7.7973396168090389E-2</v>
      </c>
      <c r="AG168" s="973">
        <f t="shared" si="191"/>
        <v>7.7973396168090389E-2</v>
      </c>
      <c r="AH168" s="973">
        <f t="shared" si="191"/>
        <v>7.7973396168090389E-2</v>
      </c>
      <c r="AI168" s="973">
        <f t="shared" si="191"/>
        <v>7.7973396168090389E-2</v>
      </c>
      <c r="AJ168" s="973">
        <f t="shared" si="191"/>
        <v>7.7973396168090389E-2</v>
      </c>
      <c r="AK168" s="973">
        <f t="shared" si="191"/>
        <v>7.7973396168090389E-2</v>
      </c>
      <c r="AL168" s="973">
        <f t="shared" si="191"/>
        <v>7.7973396168090389E-2</v>
      </c>
      <c r="AM168" s="973">
        <f t="shared" si="191"/>
        <v>7.7973396168090389E-2</v>
      </c>
      <c r="AN168" s="973">
        <f t="shared" si="191"/>
        <v>7.7973396168090389E-2</v>
      </c>
      <c r="AO168" s="973">
        <f t="shared" si="191"/>
        <v>7.7973396168090389E-2</v>
      </c>
      <c r="AP168" s="973" t="e">
        <f t="shared" ref="AP168:BJ168" si="193">AO168*(1+IF(AP$1&lt;=$D$8,$F168,IF(AP$1&lt;=$E$8,$G168,$H168)))</f>
        <v>#REF!</v>
      </c>
      <c r="AQ168" s="973" t="e">
        <f t="shared" si="193"/>
        <v>#REF!</v>
      </c>
      <c r="AR168" s="973" t="e">
        <f t="shared" si="193"/>
        <v>#REF!</v>
      </c>
      <c r="AS168" s="973" t="e">
        <f t="shared" si="193"/>
        <v>#REF!</v>
      </c>
      <c r="AT168" s="973" t="e">
        <f t="shared" si="193"/>
        <v>#REF!</v>
      </c>
      <c r="AU168" s="973" t="e">
        <f t="shared" si="193"/>
        <v>#REF!</v>
      </c>
      <c r="AV168" s="973" t="e">
        <f t="shared" si="193"/>
        <v>#REF!</v>
      </c>
      <c r="AW168" s="973" t="e">
        <f t="shared" si="193"/>
        <v>#REF!</v>
      </c>
      <c r="AX168" s="973" t="e">
        <f t="shared" si="193"/>
        <v>#REF!</v>
      </c>
      <c r="AY168" s="973" t="e">
        <f t="shared" si="193"/>
        <v>#REF!</v>
      </c>
      <c r="AZ168" s="973" t="e">
        <f t="shared" si="193"/>
        <v>#REF!</v>
      </c>
      <c r="BA168" s="973" t="e">
        <f t="shared" si="193"/>
        <v>#REF!</v>
      </c>
      <c r="BB168" s="973" t="e">
        <f t="shared" si="193"/>
        <v>#REF!</v>
      </c>
      <c r="BC168" s="973" t="e">
        <f t="shared" si="193"/>
        <v>#REF!</v>
      </c>
      <c r="BD168" s="973" t="e">
        <f t="shared" si="193"/>
        <v>#REF!</v>
      </c>
      <c r="BE168" s="973" t="e">
        <f t="shared" si="193"/>
        <v>#REF!</v>
      </c>
      <c r="BF168" s="973" t="e">
        <f t="shared" si="193"/>
        <v>#REF!</v>
      </c>
      <c r="BG168" s="973" t="e">
        <f t="shared" si="193"/>
        <v>#REF!</v>
      </c>
      <c r="BH168" s="973" t="e">
        <f t="shared" si="193"/>
        <v>#REF!</v>
      </c>
      <c r="BI168" s="973" t="e">
        <f t="shared" si="193"/>
        <v>#REF!</v>
      </c>
      <c r="BJ168" s="973" t="e">
        <f t="shared" si="193"/>
        <v>#REF!</v>
      </c>
    </row>
    <row r="169" spans="1:62" x14ac:dyDescent="0.3">
      <c r="A169" s="969">
        <v>8</v>
      </c>
      <c r="B169" s="970" t="s">
        <v>9334</v>
      </c>
      <c r="C169" s="971">
        <f>VLOOKUP($B$103&amp;"."&amp;C$104&amp;"."&amp;$A169,EmissionRates!$A$1:$Y$8450,$D$160,FALSE)</f>
        <v>0.54867299421069449</v>
      </c>
      <c r="D169" s="971">
        <f>VLOOKUP($B$103&amp;"."&amp;D$104&amp;"."&amp;$A169,EmissionRates!$A$1:$Y$8450,$D$160,FALSE)</f>
        <v>0.23049980407813525</v>
      </c>
      <c r="E169" s="971">
        <f>VLOOKUP($B$103&amp;"."&amp;E$104&amp;"."&amp;$A169,EmissionRates!$A$1:$Y$8450,$D$160,FALSE)</f>
        <v>6.0243820121589374E-2</v>
      </c>
      <c r="F169" s="972">
        <f t="shared" si="183"/>
        <v>-0.10273728374646451</v>
      </c>
      <c r="G169" s="972">
        <f t="shared" si="183"/>
        <v>-0.12557172098660074</v>
      </c>
      <c r="H169" s="994">
        <v>0</v>
      </c>
      <c r="I169" s="973">
        <f t="shared" si="184"/>
        <v>0.25689221217234204</v>
      </c>
      <c r="J169" s="973">
        <f t="shared" si="191"/>
        <v>0.23049980407813517</v>
      </c>
      <c r="K169" s="973">
        <f t="shared" si="191"/>
        <v>0.20155554699296943</v>
      </c>
      <c r="L169" s="973">
        <f t="shared" si="191"/>
        <v>0.17624587008266657</v>
      </c>
      <c r="M169" s="973">
        <f t="shared" si="191"/>
        <v>0.15411437285960528</v>
      </c>
      <c r="N169" s="973">
        <f t="shared" si="191"/>
        <v>0.13476196583085398</v>
      </c>
      <c r="O169" s="973">
        <f t="shared" si="191"/>
        <v>0.11783967385793616</v>
      </c>
      <c r="P169" s="973">
        <f t="shared" si="191"/>
        <v>0.10304234321109537</v>
      </c>
      <c r="Q169" s="973">
        <f t="shared" si="191"/>
        <v>9.010313883958615E-2</v>
      </c>
      <c r="R169" s="973">
        <f t="shared" si="191"/>
        <v>7.8788732629204689E-2</v>
      </c>
      <c r="S169" s="973">
        <f t="shared" si="191"/>
        <v>6.8895095878602305E-2</v>
      </c>
      <c r="T169" s="973">
        <f t="shared" si="191"/>
        <v>6.0243820121589353E-2</v>
      </c>
      <c r="U169" s="973">
        <f t="shared" si="191"/>
        <v>6.0243820121589353E-2</v>
      </c>
      <c r="V169" s="973">
        <f t="shared" si="191"/>
        <v>6.0243820121589353E-2</v>
      </c>
      <c r="W169" s="973">
        <f t="shared" si="191"/>
        <v>6.0243820121589353E-2</v>
      </c>
      <c r="X169" s="973">
        <f t="shared" si="191"/>
        <v>6.0243820121589353E-2</v>
      </c>
      <c r="Y169" s="973">
        <f t="shared" si="191"/>
        <v>6.0243820121589353E-2</v>
      </c>
      <c r="Z169" s="973">
        <f t="shared" si="191"/>
        <v>6.0243820121589353E-2</v>
      </c>
      <c r="AA169" s="973">
        <f t="shared" si="191"/>
        <v>6.0243820121589353E-2</v>
      </c>
      <c r="AB169" s="973">
        <f t="shared" si="191"/>
        <v>6.0243820121589353E-2</v>
      </c>
      <c r="AC169" s="973">
        <f t="shared" si="191"/>
        <v>6.0243820121589353E-2</v>
      </c>
      <c r="AD169" s="973">
        <f t="shared" si="191"/>
        <v>6.0243820121589353E-2</v>
      </c>
      <c r="AE169" s="973">
        <f t="shared" si="191"/>
        <v>6.0243820121589353E-2</v>
      </c>
      <c r="AF169" s="973">
        <f t="shared" si="191"/>
        <v>6.0243820121589353E-2</v>
      </c>
      <c r="AG169" s="973">
        <f t="shared" si="191"/>
        <v>6.0243820121589353E-2</v>
      </c>
      <c r="AH169" s="973">
        <f t="shared" si="191"/>
        <v>6.0243820121589353E-2</v>
      </c>
      <c r="AI169" s="973">
        <f t="shared" si="191"/>
        <v>6.0243820121589353E-2</v>
      </c>
      <c r="AJ169" s="973">
        <f t="shared" si="191"/>
        <v>6.0243820121589353E-2</v>
      </c>
      <c r="AK169" s="973">
        <f t="shared" si="191"/>
        <v>6.0243820121589353E-2</v>
      </c>
      <c r="AL169" s="973">
        <f t="shared" si="191"/>
        <v>6.0243820121589353E-2</v>
      </c>
      <c r="AM169" s="973">
        <f t="shared" si="191"/>
        <v>6.0243820121589353E-2</v>
      </c>
      <c r="AN169" s="973">
        <f t="shared" si="191"/>
        <v>6.0243820121589353E-2</v>
      </c>
      <c r="AO169" s="973">
        <f t="shared" si="191"/>
        <v>6.0243820121589353E-2</v>
      </c>
      <c r="AP169" s="973" t="e">
        <f t="shared" ref="AP169:BJ169" si="194">AO169*(1+IF(AP$1&lt;=$D$8,$F169,IF(AP$1&lt;=$E$8,$G169,$H169)))</f>
        <v>#REF!</v>
      </c>
      <c r="AQ169" s="973" t="e">
        <f t="shared" si="194"/>
        <v>#REF!</v>
      </c>
      <c r="AR169" s="973" t="e">
        <f t="shared" si="194"/>
        <v>#REF!</v>
      </c>
      <c r="AS169" s="973" t="e">
        <f t="shared" si="194"/>
        <v>#REF!</v>
      </c>
      <c r="AT169" s="973" t="e">
        <f t="shared" si="194"/>
        <v>#REF!</v>
      </c>
      <c r="AU169" s="973" t="e">
        <f t="shared" si="194"/>
        <v>#REF!</v>
      </c>
      <c r="AV169" s="973" t="e">
        <f t="shared" si="194"/>
        <v>#REF!</v>
      </c>
      <c r="AW169" s="973" t="e">
        <f t="shared" si="194"/>
        <v>#REF!</v>
      </c>
      <c r="AX169" s="973" t="e">
        <f t="shared" si="194"/>
        <v>#REF!</v>
      </c>
      <c r="AY169" s="973" t="e">
        <f t="shared" si="194"/>
        <v>#REF!</v>
      </c>
      <c r="AZ169" s="973" t="e">
        <f t="shared" si="194"/>
        <v>#REF!</v>
      </c>
      <c r="BA169" s="973" t="e">
        <f t="shared" si="194"/>
        <v>#REF!</v>
      </c>
      <c r="BB169" s="973" t="e">
        <f t="shared" si="194"/>
        <v>#REF!</v>
      </c>
      <c r="BC169" s="973" t="e">
        <f t="shared" si="194"/>
        <v>#REF!</v>
      </c>
      <c r="BD169" s="973" t="e">
        <f t="shared" si="194"/>
        <v>#REF!</v>
      </c>
      <c r="BE169" s="973" t="e">
        <f t="shared" si="194"/>
        <v>#REF!</v>
      </c>
      <c r="BF169" s="973" t="e">
        <f t="shared" si="194"/>
        <v>#REF!</v>
      </c>
      <c r="BG169" s="973" t="e">
        <f t="shared" si="194"/>
        <v>#REF!</v>
      </c>
      <c r="BH169" s="973" t="e">
        <f t="shared" si="194"/>
        <v>#REF!</v>
      </c>
      <c r="BI169" s="973" t="e">
        <f t="shared" si="194"/>
        <v>#REF!</v>
      </c>
      <c r="BJ169" s="973" t="e">
        <f t="shared" si="194"/>
        <v>#REF!</v>
      </c>
    </row>
    <row r="170" spans="1:62" x14ac:dyDescent="0.3">
      <c r="A170" s="969">
        <v>9</v>
      </c>
      <c r="B170" s="970" t="s">
        <v>9335</v>
      </c>
      <c r="C170" s="971">
        <f>VLOOKUP($B$103&amp;"."&amp;C$104&amp;"."&amp;$A170,EmissionRates!$A$1:$Y$8450,$D$160,FALSE)</f>
        <v>0.50309181566505323</v>
      </c>
      <c r="D170" s="971">
        <f>VLOOKUP($B$103&amp;"."&amp;D$104&amp;"."&amp;$A170,EmissionRates!$A$1:$Y$8450,$D$160,FALSE)</f>
        <v>0.21124599344329853</v>
      </c>
      <c r="E170" s="971">
        <f>VLOOKUP($B$103&amp;"."&amp;E$104&amp;"."&amp;$A170,EmissionRates!$A$1:$Y$8450,$D$160,FALSE)</f>
        <v>5.5248826858587501E-2</v>
      </c>
      <c r="F170" s="972">
        <f t="shared" si="183"/>
        <v>-0.10279299943042741</v>
      </c>
      <c r="G170" s="972">
        <f t="shared" si="183"/>
        <v>-0.12551279804157855</v>
      </c>
      <c r="H170" s="994">
        <v>0</v>
      </c>
      <c r="I170" s="973">
        <f t="shared" si="184"/>
        <v>0.23544844535229179</v>
      </c>
      <c r="J170" s="973">
        <f t="shared" si="191"/>
        <v>0.21124599344329864</v>
      </c>
      <c r="K170" s="973">
        <f t="shared" si="191"/>
        <v>0.18473191773115727</v>
      </c>
      <c r="L170" s="973">
        <f t="shared" si="191"/>
        <v>0.16154569784913303</v>
      </c>
      <c r="M170" s="973">
        <f t="shared" si="191"/>
        <v>0.14126964530050892</v>
      </c>
      <c r="N170" s="973">
        <f t="shared" si="191"/>
        <v>0.12353849684050071</v>
      </c>
      <c r="O170" s="973">
        <f t="shared" si="191"/>
        <v>0.10803283443619875</v>
      </c>
      <c r="P170" s="973">
        <f t="shared" si="191"/>
        <v>9.4473331105748848E-2</v>
      </c>
      <c r="Q170" s="973">
        <f t="shared" si="191"/>
        <v>8.2615718978357816E-2</v>
      </c>
      <c r="R170" s="973">
        <f t="shared" si="191"/>
        <v>7.2246388927167379E-2</v>
      </c>
      <c r="S170" s="973">
        <f t="shared" si="191"/>
        <v>6.3178542504518487E-2</v>
      </c>
      <c r="T170" s="973">
        <f t="shared" si="191"/>
        <v>5.524882685858757E-2</v>
      </c>
      <c r="U170" s="973">
        <f t="shared" si="191"/>
        <v>5.524882685858757E-2</v>
      </c>
      <c r="V170" s="973">
        <f t="shared" si="191"/>
        <v>5.524882685858757E-2</v>
      </c>
      <c r="W170" s="973">
        <f t="shared" si="191"/>
        <v>5.524882685858757E-2</v>
      </c>
      <c r="X170" s="973">
        <f t="shared" si="191"/>
        <v>5.524882685858757E-2</v>
      </c>
      <c r="Y170" s="973">
        <f t="shared" si="191"/>
        <v>5.524882685858757E-2</v>
      </c>
      <c r="Z170" s="973">
        <f t="shared" si="191"/>
        <v>5.524882685858757E-2</v>
      </c>
      <c r="AA170" s="973">
        <f t="shared" si="191"/>
        <v>5.524882685858757E-2</v>
      </c>
      <c r="AB170" s="973">
        <f t="shared" si="191"/>
        <v>5.524882685858757E-2</v>
      </c>
      <c r="AC170" s="973">
        <f t="shared" si="191"/>
        <v>5.524882685858757E-2</v>
      </c>
      <c r="AD170" s="973">
        <f t="shared" si="191"/>
        <v>5.524882685858757E-2</v>
      </c>
      <c r="AE170" s="973">
        <f t="shared" si="191"/>
        <v>5.524882685858757E-2</v>
      </c>
      <c r="AF170" s="973">
        <f t="shared" si="191"/>
        <v>5.524882685858757E-2</v>
      </c>
      <c r="AG170" s="973">
        <f t="shared" si="191"/>
        <v>5.524882685858757E-2</v>
      </c>
      <c r="AH170" s="973">
        <f t="shared" si="191"/>
        <v>5.524882685858757E-2</v>
      </c>
      <c r="AI170" s="973">
        <f t="shared" si="191"/>
        <v>5.524882685858757E-2</v>
      </c>
      <c r="AJ170" s="973">
        <f t="shared" si="191"/>
        <v>5.524882685858757E-2</v>
      </c>
      <c r="AK170" s="973">
        <f t="shared" si="191"/>
        <v>5.524882685858757E-2</v>
      </c>
      <c r="AL170" s="973">
        <f t="shared" si="191"/>
        <v>5.524882685858757E-2</v>
      </c>
      <c r="AM170" s="973">
        <f t="shared" si="191"/>
        <v>5.524882685858757E-2</v>
      </c>
      <c r="AN170" s="973">
        <f t="shared" si="191"/>
        <v>5.524882685858757E-2</v>
      </c>
      <c r="AO170" s="973">
        <f t="shared" si="191"/>
        <v>5.524882685858757E-2</v>
      </c>
      <c r="AP170" s="973" t="e">
        <f t="shared" ref="AP170:BJ170" si="195">AO170*(1+IF(AP$1&lt;=$D$8,$F170,IF(AP$1&lt;=$E$8,$G170,$H170)))</f>
        <v>#REF!</v>
      </c>
      <c r="AQ170" s="973" t="e">
        <f t="shared" si="195"/>
        <v>#REF!</v>
      </c>
      <c r="AR170" s="973" t="e">
        <f t="shared" si="195"/>
        <v>#REF!</v>
      </c>
      <c r="AS170" s="973" t="e">
        <f t="shared" si="195"/>
        <v>#REF!</v>
      </c>
      <c r="AT170" s="973" t="e">
        <f t="shared" si="195"/>
        <v>#REF!</v>
      </c>
      <c r="AU170" s="973" t="e">
        <f t="shared" si="195"/>
        <v>#REF!</v>
      </c>
      <c r="AV170" s="973" t="e">
        <f t="shared" si="195"/>
        <v>#REF!</v>
      </c>
      <c r="AW170" s="973" t="e">
        <f t="shared" si="195"/>
        <v>#REF!</v>
      </c>
      <c r="AX170" s="973" t="e">
        <f t="shared" si="195"/>
        <v>#REF!</v>
      </c>
      <c r="AY170" s="973" t="e">
        <f t="shared" si="195"/>
        <v>#REF!</v>
      </c>
      <c r="AZ170" s="973" t="e">
        <f t="shared" si="195"/>
        <v>#REF!</v>
      </c>
      <c r="BA170" s="973" t="e">
        <f t="shared" si="195"/>
        <v>#REF!</v>
      </c>
      <c r="BB170" s="973" t="e">
        <f t="shared" si="195"/>
        <v>#REF!</v>
      </c>
      <c r="BC170" s="973" t="e">
        <f t="shared" si="195"/>
        <v>#REF!</v>
      </c>
      <c r="BD170" s="973" t="e">
        <f t="shared" si="195"/>
        <v>#REF!</v>
      </c>
      <c r="BE170" s="973" t="e">
        <f t="shared" si="195"/>
        <v>#REF!</v>
      </c>
      <c r="BF170" s="973" t="e">
        <f t="shared" si="195"/>
        <v>#REF!</v>
      </c>
      <c r="BG170" s="973" t="e">
        <f t="shared" si="195"/>
        <v>#REF!</v>
      </c>
      <c r="BH170" s="973" t="e">
        <f t="shared" si="195"/>
        <v>#REF!</v>
      </c>
      <c r="BI170" s="973" t="e">
        <f t="shared" si="195"/>
        <v>#REF!</v>
      </c>
      <c r="BJ170" s="973" t="e">
        <f t="shared" si="195"/>
        <v>#REF!</v>
      </c>
    </row>
    <row r="171" spans="1:62" x14ac:dyDescent="0.3">
      <c r="A171" s="969">
        <v>10</v>
      </c>
      <c r="B171" s="970" t="s">
        <v>9336</v>
      </c>
      <c r="C171" s="971">
        <f>VLOOKUP($B$103&amp;"."&amp;C$104&amp;"."&amp;$A171,EmissionRates!$A$1:$Y$8450,$D$160,FALSE)</f>
        <v>0.46764017734676555</v>
      </c>
      <c r="D171" s="971">
        <f>VLOOKUP($B$103&amp;"."&amp;D$104&amp;"."&amp;$A171,EmissionRates!$A$1:$Y$8450,$D$160,FALSE)</f>
        <v>0.19627106717477172</v>
      </c>
      <c r="E171" s="971">
        <f>VLOOKUP($B$103&amp;"."&amp;E$104&amp;"."&amp;$A171,EmissionRates!$A$1:$Y$8450,$D$160,FALSE)</f>
        <v>5.1363818463869351E-2</v>
      </c>
      <c r="F171" s="972">
        <f t="shared" si="183"/>
        <v>-0.10284380899615864</v>
      </c>
      <c r="G171" s="972">
        <f t="shared" si="183"/>
        <v>-0.12545914683700021</v>
      </c>
      <c r="H171" s="994">
        <v>0</v>
      </c>
      <c r="I171" s="973">
        <f t="shared" si="184"/>
        <v>0.21877023102873666</v>
      </c>
      <c r="J171" s="973">
        <f t="shared" si="191"/>
        <v>0.19627106717477177</v>
      </c>
      <c r="K171" s="973">
        <f t="shared" si="191"/>
        <v>0.17164706653823736</v>
      </c>
      <c r="L171" s="973">
        <f t="shared" si="191"/>
        <v>0.15011237201327629</v>
      </c>
      <c r="M171" s="973">
        <f t="shared" si="191"/>
        <v>0.13127940189081225</v>
      </c>
      <c r="N171" s="973">
        <f t="shared" si="191"/>
        <v>0.11480920013231927</v>
      </c>
      <c r="O171" s="973">
        <f t="shared" si="191"/>
        <v>0.10040533583468007</v>
      </c>
      <c r="P171" s="973">
        <f t="shared" si="191"/>
        <v>8.7808568062978626E-2</v>
      </c>
      <c r="Q171" s="973">
        <f t="shared" si="191"/>
        <v>7.6792180028818657E-2</v>
      </c>
      <c r="R171" s="973">
        <f t="shared" si="191"/>
        <v>6.7157898638649738E-2</v>
      </c>
      <c r="S171" s="973">
        <f t="shared" si="191"/>
        <v>5.8732325972079003E-2</v>
      </c>
      <c r="T171" s="973">
        <f t="shared" si="191"/>
        <v>5.1363818463869379E-2</v>
      </c>
      <c r="U171" s="973">
        <f t="shared" si="191"/>
        <v>5.1363818463869379E-2</v>
      </c>
      <c r="V171" s="973">
        <f t="shared" si="191"/>
        <v>5.1363818463869379E-2</v>
      </c>
      <c r="W171" s="973">
        <f t="shared" si="191"/>
        <v>5.1363818463869379E-2</v>
      </c>
      <c r="X171" s="973">
        <f t="shared" si="191"/>
        <v>5.1363818463869379E-2</v>
      </c>
      <c r="Y171" s="973">
        <f t="shared" si="191"/>
        <v>5.1363818463869379E-2</v>
      </c>
      <c r="Z171" s="973">
        <f t="shared" si="191"/>
        <v>5.1363818463869379E-2</v>
      </c>
      <c r="AA171" s="973">
        <f t="shared" si="191"/>
        <v>5.1363818463869379E-2</v>
      </c>
      <c r="AB171" s="973">
        <f t="shared" si="191"/>
        <v>5.1363818463869379E-2</v>
      </c>
      <c r="AC171" s="973">
        <f t="shared" si="191"/>
        <v>5.1363818463869379E-2</v>
      </c>
      <c r="AD171" s="973">
        <f t="shared" si="191"/>
        <v>5.1363818463869379E-2</v>
      </c>
      <c r="AE171" s="973">
        <f t="shared" si="191"/>
        <v>5.1363818463869379E-2</v>
      </c>
      <c r="AF171" s="973">
        <f t="shared" si="191"/>
        <v>5.1363818463869379E-2</v>
      </c>
      <c r="AG171" s="973">
        <f t="shared" si="191"/>
        <v>5.1363818463869379E-2</v>
      </c>
      <c r="AH171" s="973">
        <f t="shared" si="191"/>
        <v>5.1363818463869379E-2</v>
      </c>
      <c r="AI171" s="973">
        <f t="shared" si="191"/>
        <v>5.1363818463869379E-2</v>
      </c>
      <c r="AJ171" s="973">
        <f t="shared" si="191"/>
        <v>5.1363818463869379E-2</v>
      </c>
      <c r="AK171" s="973">
        <f t="shared" si="191"/>
        <v>5.1363818463869379E-2</v>
      </c>
      <c r="AL171" s="973">
        <f t="shared" si="191"/>
        <v>5.1363818463869379E-2</v>
      </c>
      <c r="AM171" s="973">
        <f t="shared" si="191"/>
        <v>5.1363818463869379E-2</v>
      </c>
      <c r="AN171" s="973">
        <f t="shared" si="191"/>
        <v>5.1363818463869379E-2</v>
      </c>
      <c r="AO171" s="973">
        <f t="shared" si="191"/>
        <v>5.1363818463869379E-2</v>
      </c>
      <c r="AP171" s="973" t="e">
        <f t="shared" ref="AP171:BJ171" si="196">AO171*(1+IF(AP$1&lt;=$D$8,$F171,IF(AP$1&lt;=$E$8,$G171,$H171)))</f>
        <v>#REF!</v>
      </c>
      <c r="AQ171" s="973" t="e">
        <f t="shared" si="196"/>
        <v>#REF!</v>
      </c>
      <c r="AR171" s="973" t="e">
        <f t="shared" si="196"/>
        <v>#REF!</v>
      </c>
      <c r="AS171" s="973" t="e">
        <f t="shared" si="196"/>
        <v>#REF!</v>
      </c>
      <c r="AT171" s="973" t="e">
        <f t="shared" si="196"/>
        <v>#REF!</v>
      </c>
      <c r="AU171" s="973" t="e">
        <f t="shared" si="196"/>
        <v>#REF!</v>
      </c>
      <c r="AV171" s="973" t="e">
        <f t="shared" si="196"/>
        <v>#REF!</v>
      </c>
      <c r="AW171" s="973" t="e">
        <f t="shared" si="196"/>
        <v>#REF!</v>
      </c>
      <c r="AX171" s="973" t="e">
        <f t="shared" si="196"/>
        <v>#REF!</v>
      </c>
      <c r="AY171" s="973" t="e">
        <f t="shared" si="196"/>
        <v>#REF!</v>
      </c>
      <c r="AZ171" s="973" t="e">
        <f t="shared" si="196"/>
        <v>#REF!</v>
      </c>
      <c r="BA171" s="973" t="e">
        <f t="shared" si="196"/>
        <v>#REF!</v>
      </c>
      <c r="BB171" s="973" t="e">
        <f t="shared" si="196"/>
        <v>#REF!</v>
      </c>
      <c r="BC171" s="973" t="e">
        <f t="shared" si="196"/>
        <v>#REF!</v>
      </c>
      <c r="BD171" s="973" t="e">
        <f t="shared" si="196"/>
        <v>#REF!</v>
      </c>
      <c r="BE171" s="973" t="e">
        <f t="shared" si="196"/>
        <v>#REF!</v>
      </c>
      <c r="BF171" s="973" t="e">
        <f t="shared" si="196"/>
        <v>#REF!</v>
      </c>
      <c r="BG171" s="973" t="e">
        <f t="shared" si="196"/>
        <v>#REF!</v>
      </c>
      <c r="BH171" s="973" t="e">
        <f t="shared" si="196"/>
        <v>#REF!</v>
      </c>
      <c r="BI171" s="973" t="e">
        <f t="shared" si="196"/>
        <v>#REF!</v>
      </c>
      <c r="BJ171" s="973" t="e">
        <f t="shared" si="196"/>
        <v>#REF!</v>
      </c>
    </row>
    <row r="172" spans="1:62" x14ac:dyDescent="0.3">
      <c r="A172" s="969">
        <v>11</v>
      </c>
      <c r="B172" s="970" t="s">
        <v>9337</v>
      </c>
      <c r="C172" s="971">
        <f>VLOOKUP($B$103&amp;"."&amp;C$104&amp;"."&amp;$A172,EmissionRates!$A$1:$Y$8450,$D$160,FALSE)</f>
        <v>0.4087113985442552</v>
      </c>
      <c r="D172" s="971">
        <f>VLOOKUP($B$103&amp;"."&amp;D$104&amp;"."&amp;$A172,EmissionRates!$A$1:$Y$8450,$D$160,FALSE)</f>
        <v>0.171408802270889</v>
      </c>
      <c r="E172" s="971">
        <f>VLOOKUP($B$103&amp;"."&amp;E$104&amp;"."&amp;$A172,EmissionRates!$A$1:$Y$8450,$D$160,FALSE)</f>
        <v>4.4787200691644047E-2</v>
      </c>
      <c r="F172" s="972">
        <f t="shared" si="183"/>
        <v>-0.10292852694741095</v>
      </c>
      <c r="G172" s="972">
        <f t="shared" si="183"/>
        <v>-0.12559611232434398</v>
      </c>
      <c r="H172" s="994">
        <v>0</v>
      </c>
      <c r="I172" s="973">
        <f t="shared" si="184"/>
        <v>0.19107597044370672</v>
      </c>
      <c r="J172" s="973">
        <f t="shared" ref="J172:AO176" si="197">I172*(1+IF(J$1&lt;=$D$8,$F172,IF(J$1&lt;=$E$8,$G172,$H172)))</f>
        <v>0.17140880227088895</v>
      </c>
      <c r="K172" s="973">
        <f t="shared" si="197"/>
        <v>0.14988052308749311</v>
      </c>
      <c r="L172" s="973">
        <f t="shared" si="197"/>
        <v>0.13105611207456488</v>
      </c>
      <c r="M172" s="973">
        <f t="shared" si="197"/>
        <v>0.11459597390165602</v>
      </c>
      <c r="N172" s="973">
        <f t="shared" si="197"/>
        <v>0.10020316509158604</v>
      </c>
      <c r="O172" s="973">
        <f t="shared" si="197"/>
        <v>8.7618037113488423E-2</v>
      </c>
      <c r="P172" s="973">
        <f t="shared" si="197"/>
        <v>7.6613552282544198E-2</v>
      </c>
      <c r="Q172" s="973">
        <f t="shared" si="197"/>
        <v>6.699118796449878E-2</v>
      </c>
      <c r="R172" s="973">
        <f t="shared" si="197"/>
        <v>5.857735519616835E-2</v>
      </c>
      <c r="S172" s="973">
        <f t="shared" si="197"/>
        <v>5.1220267113287393E-2</v>
      </c>
      <c r="T172" s="973">
        <f t="shared" si="197"/>
        <v>4.4787200691644047E-2</v>
      </c>
      <c r="U172" s="973">
        <f t="shared" si="197"/>
        <v>4.4787200691644047E-2</v>
      </c>
      <c r="V172" s="973">
        <f t="shared" si="197"/>
        <v>4.4787200691644047E-2</v>
      </c>
      <c r="W172" s="973">
        <f t="shared" si="197"/>
        <v>4.4787200691644047E-2</v>
      </c>
      <c r="X172" s="973">
        <f t="shared" si="197"/>
        <v>4.4787200691644047E-2</v>
      </c>
      <c r="Y172" s="973">
        <f t="shared" si="197"/>
        <v>4.4787200691644047E-2</v>
      </c>
      <c r="Z172" s="973">
        <f t="shared" si="197"/>
        <v>4.4787200691644047E-2</v>
      </c>
      <c r="AA172" s="973">
        <f t="shared" si="197"/>
        <v>4.4787200691644047E-2</v>
      </c>
      <c r="AB172" s="973">
        <f t="shared" si="197"/>
        <v>4.4787200691644047E-2</v>
      </c>
      <c r="AC172" s="973">
        <f t="shared" si="197"/>
        <v>4.4787200691644047E-2</v>
      </c>
      <c r="AD172" s="973">
        <f t="shared" si="197"/>
        <v>4.4787200691644047E-2</v>
      </c>
      <c r="AE172" s="973">
        <f t="shared" si="197"/>
        <v>4.4787200691644047E-2</v>
      </c>
      <c r="AF172" s="973">
        <f t="shared" si="197"/>
        <v>4.4787200691644047E-2</v>
      </c>
      <c r="AG172" s="973">
        <f t="shared" si="197"/>
        <v>4.4787200691644047E-2</v>
      </c>
      <c r="AH172" s="973">
        <f t="shared" si="197"/>
        <v>4.4787200691644047E-2</v>
      </c>
      <c r="AI172" s="973">
        <f t="shared" si="197"/>
        <v>4.4787200691644047E-2</v>
      </c>
      <c r="AJ172" s="973">
        <f t="shared" si="197"/>
        <v>4.4787200691644047E-2</v>
      </c>
      <c r="AK172" s="973">
        <f t="shared" si="197"/>
        <v>4.4787200691644047E-2</v>
      </c>
      <c r="AL172" s="973">
        <f t="shared" si="197"/>
        <v>4.4787200691644047E-2</v>
      </c>
      <c r="AM172" s="973">
        <f t="shared" si="197"/>
        <v>4.4787200691644047E-2</v>
      </c>
      <c r="AN172" s="973">
        <f t="shared" si="197"/>
        <v>4.4787200691644047E-2</v>
      </c>
      <c r="AO172" s="973">
        <f t="shared" si="197"/>
        <v>4.4787200691644047E-2</v>
      </c>
      <c r="AP172" s="973" t="e">
        <f t="shared" ref="AP172:BJ172" si="198">AO172*(1+IF(AP$1&lt;=$D$8,$F172,IF(AP$1&lt;=$E$8,$G172,$H172)))</f>
        <v>#REF!</v>
      </c>
      <c r="AQ172" s="973" t="e">
        <f t="shared" si="198"/>
        <v>#REF!</v>
      </c>
      <c r="AR172" s="973" t="e">
        <f t="shared" si="198"/>
        <v>#REF!</v>
      </c>
      <c r="AS172" s="973" t="e">
        <f t="shared" si="198"/>
        <v>#REF!</v>
      </c>
      <c r="AT172" s="973" t="e">
        <f t="shared" si="198"/>
        <v>#REF!</v>
      </c>
      <c r="AU172" s="973" t="e">
        <f t="shared" si="198"/>
        <v>#REF!</v>
      </c>
      <c r="AV172" s="973" t="e">
        <f t="shared" si="198"/>
        <v>#REF!</v>
      </c>
      <c r="AW172" s="973" t="e">
        <f t="shared" si="198"/>
        <v>#REF!</v>
      </c>
      <c r="AX172" s="973" t="e">
        <f t="shared" si="198"/>
        <v>#REF!</v>
      </c>
      <c r="AY172" s="973" t="e">
        <f t="shared" si="198"/>
        <v>#REF!</v>
      </c>
      <c r="AZ172" s="973" t="e">
        <f t="shared" si="198"/>
        <v>#REF!</v>
      </c>
      <c r="BA172" s="973" t="e">
        <f t="shared" si="198"/>
        <v>#REF!</v>
      </c>
      <c r="BB172" s="973" t="e">
        <f t="shared" si="198"/>
        <v>#REF!</v>
      </c>
      <c r="BC172" s="973" t="e">
        <f t="shared" si="198"/>
        <v>#REF!</v>
      </c>
      <c r="BD172" s="973" t="e">
        <f t="shared" si="198"/>
        <v>#REF!</v>
      </c>
      <c r="BE172" s="973" t="e">
        <f t="shared" si="198"/>
        <v>#REF!</v>
      </c>
      <c r="BF172" s="973" t="e">
        <f t="shared" si="198"/>
        <v>#REF!</v>
      </c>
      <c r="BG172" s="973" t="e">
        <f t="shared" si="198"/>
        <v>#REF!</v>
      </c>
      <c r="BH172" s="973" t="e">
        <f t="shared" si="198"/>
        <v>#REF!</v>
      </c>
      <c r="BI172" s="973" t="e">
        <f t="shared" si="198"/>
        <v>#REF!</v>
      </c>
      <c r="BJ172" s="973" t="e">
        <f t="shared" si="198"/>
        <v>#REF!</v>
      </c>
    </row>
    <row r="173" spans="1:62" x14ac:dyDescent="0.3">
      <c r="A173" s="969">
        <v>12</v>
      </c>
      <c r="B173" s="970" t="s">
        <v>9338</v>
      </c>
      <c r="C173" s="971">
        <f>VLOOKUP($B$103&amp;"."&amp;C$104&amp;"."&amp;$A173,EmissionRates!$A$1:$Y$8450,$D$160,FALSE)</f>
        <v>0.34350828267633882</v>
      </c>
      <c r="D173" s="971">
        <f>VLOOKUP($B$103&amp;"."&amp;D$104&amp;"."&amp;$A173,EmissionRates!$A$1:$Y$8450,$D$160,FALSE)</f>
        <v>0.143978497013449</v>
      </c>
      <c r="E173" s="971">
        <f>VLOOKUP($B$103&amp;"."&amp;E$104&amp;"."&amp;$A173,EmissionRates!$A$1:$Y$8450,$D$160,FALSE)</f>
        <v>3.7608500570058802E-2</v>
      </c>
      <c r="F173" s="972">
        <f t="shared" si="183"/>
        <v>-0.10299460973696806</v>
      </c>
      <c r="G173" s="972">
        <f t="shared" si="183"/>
        <v>-0.12562277232325514</v>
      </c>
      <c r="H173" s="994">
        <v>0</v>
      </c>
      <c r="I173" s="973">
        <f t="shared" si="184"/>
        <v>0.16051018040285089</v>
      </c>
      <c r="J173" s="973">
        <f t="shared" si="197"/>
        <v>0.14397849701344892</v>
      </c>
      <c r="K173" s="973">
        <f t="shared" si="197"/>
        <v>0.12589151906368395</v>
      </c>
      <c r="L173" s="973">
        <f t="shared" si="197"/>
        <v>0.11007667742691805</v>
      </c>
      <c r="M173" s="973">
        <f t="shared" si="197"/>
        <v>9.6248540040415928E-2</v>
      </c>
      <c r="N173" s="973">
        <f t="shared" si="197"/>
        <v>8.4157531608473057E-2</v>
      </c>
      <c r="O173" s="973">
        <f t="shared" si="197"/>
        <v>7.3585429175934705E-2</v>
      </c>
      <c r="P173" s="973">
        <f t="shared" si="197"/>
        <v>6.4341423560257238E-2</v>
      </c>
      <c r="Q173" s="973">
        <f t="shared" si="197"/>
        <v>5.6258675557392918E-2</v>
      </c>
      <c r="R173" s="973">
        <f t="shared" si="197"/>
        <v>4.9191304766638667E-2</v>
      </c>
      <c r="S173" s="973">
        <f t="shared" si="197"/>
        <v>4.3011756687655361E-2</v>
      </c>
      <c r="T173" s="973">
        <f t="shared" si="197"/>
        <v>3.7608500570058788E-2</v>
      </c>
      <c r="U173" s="973">
        <f t="shared" si="197"/>
        <v>3.7608500570058788E-2</v>
      </c>
      <c r="V173" s="973">
        <f t="shared" si="197"/>
        <v>3.7608500570058788E-2</v>
      </c>
      <c r="W173" s="973">
        <f t="shared" si="197"/>
        <v>3.7608500570058788E-2</v>
      </c>
      <c r="X173" s="973">
        <f t="shared" si="197"/>
        <v>3.7608500570058788E-2</v>
      </c>
      <c r="Y173" s="973">
        <f t="shared" si="197"/>
        <v>3.7608500570058788E-2</v>
      </c>
      <c r="Z173" s="973">
        <f t="shared" si="197"/>
        <v>3.7608500570058788E-2</v>
      </c>
      <c r="AA173" s="973">
        <f t="shared" si="197"/>
        <v>3.7608500570058788E-2</v>
      </c>
      <c r="AB173" s="973">
        <f t="shared" si="197"/>
        <v>3.7608500570058788E-2</v>
      </c>
      <c r="AC173" s="973">
        <f t="shared" si="197"/>
        <v>3.7608500570058788E-2</v>
      </c>
      <c r="AD173" s="973">
        <f t="shared" si="197"/>
        <v>3.7608500570058788E-2</v>
      </c>
      <c r="AE173" s="973">
        <f t="shared" si="197"/>
        <v>3.7608500570058788E-2</v>
      </c>
      <c r="AF173" s="973">
        <f t="shared" si="197"/>
        <v>3.7608500570058788E-2</v>
      </c>
      <c r="AG173" s="973">
        <f t="shared" si="197"/>
        <v>3.7608500570058788E-2</v>
      </c>
      <c r="AH173" s="973">
        <f t="shared" si="197"/>
        <v>3.7608500570058788E-2</v>
      </c>
      <c r="AI173" s="973">
        <f t="shared" si="197"/>
        <v>3.7608500570058788E-2</v>
      </c>
      <c r="AJ173" s="973">
        <f t="shared" si="197"/>
        <v>3.7608500570058788E-2</v>
      </c>
      <c r="AK173" s="973">
        <f t="shared" si="197"/>
        <v>3.7608500570058788E-2</v>
      </c>
      <c r="AL173" s="973">
        <f t="shared" si="197"/>
        <v>3.7608500570058788E-2</v>
      </c>
      <c r="AM173" s="973">
        <f t="shared" si="197"/>
        <v>3.7608500570058788E-2</v>
      </c>
      <c r="AN173" s="973">
        <f t="shared" si="197"/>
        <v>3.7608500570058788E-2</v>
      </c>
      <c r="AO173" s="973">
        <f t="shared" si="197"/>
        <v>3.7608500570058788E-2</v>
      </c>
      <c r="AP173" s="973" t="e">
        <f t="shared" ref="AP173:BJ173" si="199">AO173*(1+IF(AP$1&lt;=$D$8,$F173,IF(AP$1&lt;=$E$8,$G173,$H173)))</f>
        <v>#REF!</v>
      </c>
      <c r="AQ173" s="973" t="e">
        <f t="shared" si="199"/>
        <v>#REF!</v>
      </c>
      <c r="AR173" s="973" t="e">
        <f t="shared" si="199"/>
        <v>#REF!</v>
      </c>
      <c r="AS173" s="973" t="e">
        <f t="shared" si="199"/>
        <v>#REF!</v>
      </c>
      <c r="AT173" s="973" t="e">
        <f t="shared" si="199"/>
        <v>#REF!</v>
      </c>
      <c r="AU173" s="973" t="e">
        <f t="shared" si="199"/>
        <v>#REF!</v>
      </c>
      <c r="AV173" s="973" t="e">
        <f t="shared" si="199"/>
        <v>#REF!</v>
      </c>
      <c r="AW173" s="973" t="e">
        <f t="shared" si="199"/>
        <v>#REF!</v>
      </c>
      <c r="AX173" s="973" t="e">
        <f t="shared" si="199"/>
        <v>#REF!</v>
      </c>
      <c r="AY173" s="973" t="e">
        <f t="shared" si="199"/>
        <v>#REF!</v>
      </c>
      <c r="AZ173" s="973" t="e">
        <f t="shared" si="199"/>
        <v>#REF!</v>
      </c>
      <c r="BA173" s="973" t="e">
        <f t="shared" si="199"/>
        <v>#REF!</v>
      </c>
      <c r="BB173" s="973" t="e">
        <f t="shared" si="199"/>
        <v>#REF!</v>
      </c>
      <c r="BC173" s="973" t="e">
        <f t="shared" si="199"/>
        <v>#REF!</v>
      </c>
      <c r="BD173" s="973" t="e">
        <f t="shared" si="199"/>
        <v>#REF!</v>
      </c>
      <c r="BE173" s="973" t="e">
        <f t="shared" si="199"/>
        <v>#REF!</v>
      </c>
      <c r="BF173" s="973" t="e">
        <f t="shared" si="199"/>
        <v>#REF!</v>
      </c>
      <c r="BG173" s="973" t="e">
        <f t="shared" si="199"/>
        <v>#REF!</v>
      </c>
      <c r="BH173" s="973" t="e">
        <f t="shared" si="199"/>
        <v>#REF!</v>
      </c>
      <c r="BI173" s="973" t="e">
        <f t="shared" si="199"/>
        <v>#REF!</v>
      </c>
      <c r="BJ173" s="973" t="e">
        <f t="shared" si="199"/>
        <v>#REF!</v>
      </c>
    </row>
    <row r="174" spans="1:62" x14ac:dyDescent="0.3">
      <c r="A174" s="969">
        <v>13</v>
      </c>
      <c r="B174" s="970" t="s">
        <v>9339</v>
      </c>
      <c r="C174" s="971">
        <f>VLOOKUP($B$103&amp;"."&amp;C$104&amp;"."&amp;$A174,EmissionRates!$A$1:$Y$8450,$D$160,FALSE)</f>
        <v>0.30967245699139273</v>
      </c>
      <c r="D174" s="971">
        <f>VLOOKUP($B$103&amp;"."&amp;D$104&amp;"."&amp;$A174,EmissionRates!$A$1:$Y$8450,$D$160,FALSE)</f>
        <v>0.13005409948527799</v>
      </c>
      <c r="E174" s="971">
        <f>VLOOKUP($B$103&amp;"."&amp;E$104&amp;"."&amp;$A174,EmissionRates!$A$1:$Y$8450,$D$160,FALSE)</f>
        <v>3.4481180618361799E-2</v>
      </c>
      <c r="F174" s="972">
        <f t="shared" si="183"/>
        <v>-0.10277227879222295</v>
      </c>
      <c r="G174" s="972">
        <f t="shared" si="183"/>
        <v>-0.12431923921148258</v>
      </c>
      <c r="H174" s="994">
        <v>0</v>
      </c>
      <c r="I174" s="973">
        <f t="shared" si="184"/>
        <v>0.14495104911628165</v>
      </c>
      <c r="J174" s="973">
        <f t="shared" si="197"/>
        <v>0.13005409948527796</v>
      </c>
      <c r="K174" s="973">
        <f t="shared" si="197"/>
        <v>0.11388587278093373</v>
      </c>
      <c r="L174" s="973">
        <f t="shared" si="197"/>
        <v>9.9727667719872362E-2</v>
      </c>
      <c r="M174" s="973">
        <f t="shared" si="197"/>
        <v>8.7329599940602298E-2</v>
      </c>
      <c r="N174" s="973">
        <f t="shared" si="197"/>
        <v>7.6472850515343485E-2</v>
      </c>
      <c r="O174" s="973">
        <f t="shared" si="197"/>
        <v>6.6965803918942551E-2</v>
      </c>
      <c r="P174" s="973">
        <f t="shared" si="197"/>
        <v>5.8640666122554294E-2</v>
      </c>
      <c r="Q174" s="973">
        <f t="shared" si="197"/>
        <v>5.1350503123343785E-2</v>
      </c>
      <c r="R174" s="973">
        <f t="shared" si="197"/>
        <v>4.4966647641922826E-2</v>
      </c>
      <c r="S174" s="973">
        <f t="shared" si="197"/>
        <v>3.9376428217188175E-2</v>
      </c>
      <c r="T174" s="973">
        <f t="shared" si="197"/>
        <v>3.4481180618361786E-2</v>
      </c>
      <c r="U174" s="973">
        <f t="shared" si="197"/>
        <v>3.4481180618361786E-2</v>
      </c>
      <c r="V174" s="973">
        <f t="shared" si="197"/>
        <v>3.4481180618361786E-2</v>
      </c>
      <c r="W174" s="973">
        <f t="shared" si="197"/>
        <v>3.4481180618361786E-2</v>
      </c>
      <c r="X174" s="973">
        <f t="shared" si="197"/>
        <v>3.4481180618361786E-2</v>
      </c>
      <c r="Y174" s="973">
        <f t="shared" si="197"/>
        <v>3.4481180618361786E-2</v>
      </c>
      <c r="Z174" s="973">
        <f t="shared" si="197"/>
        <v>3.4481180618361786E-2</v>
      </c>
      <c r="AA174" s="973">
        <f t="shared" si="197"/>
        <v>3.4481180618361786E-2</v>
      </c>
      <c r="AB174" s="973">
        <f t="shared" si="197"/>
        <v>3.4481180618361786E-2</v>
      </c>
      <c r="AC174" s="973">
        <f t="shared" si="197"/>
        <v>3.4481180618361786E-2</v>
      </c>
      <c r="AD174" s="973">
        <f t="shared" si="197"/>
        <v>3.4481180618361786E-2</v>
      </c>
      <c r="AE174" s="973">
        <f t="shared" si="197"/>
        <v>3.4481180618361786E-2</v>
      </c>
      <c r="AF174" s="973">
        <f t="shared" si="197"/>
        <v>3.4481180618361786E-2</v>
      </c>
      <c r="AG174" s="973">
        <f t="shared" si="197"/>
        <v>3.4481180618361786E-2</v>
      </c>
      <c r="AH174" s="973">
        <f t="shared" si="197"/>
        <v>3.4481180618361786E-2</v>
      </c>
      <c r="AI174" s="973">
        <f t="shared" si="197"/>
        <v>3.4481180618361786E-2</v>
      </c>
      <c r="AJ174" s="973">
        <f t="shared" si="197"/>
        <v>3.4481180618361786E-2</v>
      </c>
      <c r="AK174" s="973">
        <f t="shared" si="197"/>
        <v>3.4481180618361786E-2</v>
      </c>
      <c r="AL174" s="973">
        <f t="shared" si="197"/>
        <v>3.4481180618361786E-2</v>
      </c>
      <c r="AM174" s="973">
        <f t="shared" si="197"/>
        <v>3.4481180618361786E-2</v>
      </c>
      <c r="AN174" s="973">
        <f t="shared" si="197"/>
        <v>3.4481180618361786E-2</v>
      </c>
      <c r="AO174" s="973">
        <f t="shared" si="197"/>
        <v>3.4481180618361786E-2</v>
      </c>
      <c r="AP174" s="973" t="e">
        <f t="shared" ref="AP174:BJ174" si="200">AO174*(1+IF(AP$1&lt;=$D$8,$F174,IF(AP$1&lt;=$E$8,$G174,$H174)))</f>
        <v>#REF!</v>
      </c>
      <c r="AQ174" s="973" t="e">
        <f t="shared" si="200"/>
        <v>#REF!</v>
      </c>
      <c r="AR174" s="973" t="e">
        <f t="shared" si="200"/>
        <v>#REF!</v>
      </c>
      <c r="AS174" s="973" t="e">
        <f t="shared" si="200"/>
        <v>#REF!</v>
      </c>
      <c r="AT174" s="973" t="e">
        <f t="shared" si="200"/>
        <v>#REF!</v>
      </c>
      <c r="AU174" s="973" t="e">
        <f t="shared" si="200"/>
        <v>#REF!</v>
      </c>
      <c r="AV174" s="973" t="e">
        <f t="shared" si="200"/>
        <v>#REF!</v>
      </c>
      <c r="AW174" s="973" t="e">
        <f t="shared" si="200"/>
        <v>#REF!</v>
      </c>
      <c r="AX174" s="973" t="e">
        <f t="shared" si="200"/>
        <v>#REF!</v>
      </c>
      <c r="AY174" s="973" t="e">
        <f t="shared" si="200"/>
        <v>#REF!</v>
      </c>
      <c r="AZ174" s="973" t="e">
        <f t="shared" si="200"/>
        <v>#REF!</v>
      </c>
      <c r="BA174" s="973" t="e">
        <f t="shared" si="200"/>
        <v>#REF!</v>
      </c>
      <c r="BB174" s="973" t="e">
        <f t="shared" si="200"/>
        <v>#REF!</v>
      </c>
      <c r="BC174" s="973" t="e">
        <f t="shared" si="200"/>
        <v>#REF!</v>
      </c>
      <c r="BD174" s="973" t="e">
        <f t="shared" si="200"/>
        <v>#REF!</v>
      </c>
      <c r="BE174" s="973" t="e">
        <f t="shared" si="200"/>
        <v>#REF!</v>
      </c>
      <c r="BF174" s="973" t="e">
        <f t="shared" si="200"/>
        <v>#REF!</v>
      </c>
      <c r="BG174" s="973" t="e">
        <f t="shared" si="200"/>
        <v>#REF!</v>
      </c>
      <c r="BH174" s="973" t="e">
        <f t="shared" si="200"/>
        <v>#REF!</v>
      </c>
      <c r="BI174" s="973" t="e">
        <f t="shared" si="200"/>
        <v>#REF!</v>
      </c>
      <c r="BJ174" s="973" t="e">
        <f t="shared" si="200"/>
        <v>#REF!</v>
      </c>
    </row>
    <row r="175" spans="1:62" x14ac:dyDescent="0.3">
      <c r="A175" s="969">
        <v>14</v>
      </c>
      <c r="B175" s="970" t="s">
        <v>9340</v>
      </c>
      <c r="C175" s="971">
        <f>VLOOKUP($B$103&amp;"."&amp;C$104&amp;"."&amp;$A175,EmissionRates!$A$1:$Y$8450,$D$160,FALSE)</f>
        <v>0.31771555292652875</v>
      </c>
      <c r="D175" s="971">
        <f>VLOOKUP($B$103&amp;"."&amp;D$104&amp;"."&amp;$A175,EmissionRates!$A$1:$Y$8450,$D$160,FALSE)</f>
        <v>0.133422495797276</v>
      </c>
      <c r="E175" s="971">
        <f>VLOOKUP($B$103&amp;"."&amp;E$104&amp;"."&amp;$A175,EmissionRates!$A$1:$Y$8450,$D$160,FALSE)</f>
        <v>3.5338135785423198E-2</v>
      </c>
      <c r="F175" s="972">
        <f t="shared" si="183"/>
        <v>-0.10278025361288667</v>
      </c>
      <c r="G175" s="972">
        <f t="shared" si="183"/>
        <v>-0.12440866011656482</v>
      </c>
      <c r="H175" s="994">
        <v>0</v>
      </c>
      <c r="I175" s="973">
        <f t="shared" si="184"/>
        <v>0.148706597613947</v>
      </c>
      <c r="J175" s="973">
        <f t="shared" si="197"/>
        <v>0.13342249579727605</v>
      </c>
      <c r="K175" s="973">
        <f t="shared" si="197"/>
        <v>0.11682358186572894</v>
      </c>
      <c r="L175" s="973">
        <f t="shared" si="197"/>
        <v>0.10228971657579579</v>
      </c>
      <c r="M175" s="973">
        <f t="shared" si="197"/>
        <v>8.9563989992897858E-2</v>
      </c>
      <c r="N175" s="973">
        <f t="shared" si="197"/>
        <v>7.8421454003188021E-2</v>
      </c>
      <c r="O175" s="973">
        <f t="shared" si="197"/>
        <v>6.8665145986258586E-2</v>
      </c>
      <c r="P175" s="973">
        <f t="shared" si="197"/>
        <v>6.0122607177399839E-2</v>
      </c>
      <c r="Q175" s="973">
        <f t="shared" si="197"/>
        <v>5.264283417574496E-2</v>
      </c>
      <c r="R175" s="973">
        <f t="shared" si="197"/>
        <v>4.6093609711202022E-2</v>
      </c>
      <c r="S175" s="973">
        <f t="shared" si="197"/>
        <v>4.0359165487095498E-2</v>
      </c>
      <c r="T175" s="973">
        <f t="shared" si="197"/>
        <v>3.533813578542324E-2</v>
      </c>
      <c r="U175" s="973">
        <f t="shared" si="197"/>
        <v>3.533813578542324E-2</v>
      </c>
      <c r="V175" s="973">
        <f t="shared" si="197"/>
        <v>3.533813578542324E-2</v>
      </c>
      <c r="W175" s="973">
        <f t="shared" si="197"/>
        <v>3.533813578542324E-2</v>
      </c>
      <c r="X175" s="973">
        <f t="shared" si="197"/>
        <v>3.533813578542324E-2</v>
      </c>
      <c r="Y175" s="973">
        <f t="shared" si="197"/>
        <v>3.533813578542324E-2</v>
      </c>
      <c r="Z175" s="973">
        <f t="shared" si="197"/>
        <v>3.533813578542324E-2</v>
      </c>
      <c r="AA175" s="973">
        <f t="shared" si="197"/>
        <v>3.533813578542324E-2</v>
      </c>
      <c r="AB175" s="973">
        <f t="shared" si="197"/>
        <v>3.533813578542324E-2</v>
      </c>
      <c r="AC175" s="973">
        <f t="shared" si="197"/>
        <v>3.533813578542324E-2</v>
      </c>
      <c r="AD175" s="973">
        <f t="shared" si="197"/>
        <v>3.533813578542324E-2</v>
      </c>
      <c r="AE175" s="973">
        <f t="shared" si="197"/>
        <v>3.533813578542324E-2</v>
      </c>
      <c r="AF175" s="973">
        <f t="shared" si="197"/>
        <v>3.533813578542324E-2</v>
      </c>
      <c r="AG175" s="973">
        <f t="shared" si="197"/>
        <v>3.533813578542324E-2</v>
      </c>
      <c r="AH175" s="973">
        <f t="shared" si="197"/>
        <v>3.533813578542324E-2</v>
      </c>
      <c r="AI175" s="973">
        <f t="shared" si="197"/>
        <v>3.533813578542324E-2</v>
      </c>
      <c r="AJ175" s="973">
        <f t="shared" si="197"/>
        <v>3.533813578542324E-2</v>
      </c>
      <c r="AK175" s="973">
        <f t="shared" si="197"/>
        <v>3.533813578542324E-2</v>
      </c>
      <c r="AL175" s="973">
        <f t="shared" si="197"/>
        <v>3.533813578542324E-2</v>
      </c>
      <c r="AM175" s="973">
        <f t="shared" si="197"/>
        <v>3.533813578542324E-2</v>
      </c>
      <c r="AN175" s="973">
        <f t="shared" si="197"/>
        <v>3.533813578542324E-2</v>
      </c>
      <c r="AO175" s="973">
        <f t="shared" si="197"/>
        <v>3.533813578542324E-2</v>
      </c>
      <c r="AP175" s="973" t="e">
        <f t="shared" ref="AP175:BJ175" si="201">AO175*(1+IF(AP$1&lt;=$D$8,$F175,IF(AP$1&lt;=$E$8,$G175,$H175)))</f>
        <v>#REF!</v>
      </c>
      <c r="AQ175" s="973" t="e">
        <f t="shared" si="201"/>
        <v>#REF!</v>
      </c>
      <c r="AR175" s="973" t="e">
        <f t="shared" si="201"/>
        <v>#REF!</v>
      </c>
      <c r="AS175" s="973" t="e">
        <f t="shared" si="201"/>
        <v>#REF!</v>
      </c>
      <c r="AT175" s="973" t="e">
        <f t="shared" si="201"/>
        <v>#REF!</v>
      </c>
      <c r="AU175" s="973" t="e">
        <f t="shared" si="201"/>
        <v>#REF!</v>
      </c>
      <c r="AV175" s="973" t="e">
        <f t="shared" si="201"/>
        <v>#REF!</v>
      </c>
      <c r="AW175" s="973" t="e">
        <f t="shared" si="201"/>
        <v>#REF!</v>
      </c>
      <c r="AX175" s="973" t="e">
        <f t="shared" si="201"/>
        <v>#REF!</v>
      </c>
      <c r="AY175" s="973" t="e">
        <f t="shared" si="201"/>
        <v>#REF!</v>
      </c>
      <c r="AZ175" s="973" t="e">
        <f t="shared" si="201"/>
        <v>#REF!</v>
      </c>
      <c r="BA175" s="973" t="e">
        <f t="shared" si="201"/>
        <v>#REF!</v>
      </c>
      <c r="BB175" s="973" t="e">
        <f t="shared" si="201"/>
        <v>#REF!</v>
      </c>
      <c r="BC175" s="973" t="e">
        <f t="shared" si="201"/>
        <v>#REF!</v>
      </c>
      <c r="BD175" s="973" t="e">
        <f t="shared" si="201"/>
        <v>#REF!</v>
      </c>
      <c r="BE175" s="973" t="e">
        <f t="shared" si="201"/>
        <v>#REF!</v>
      </c>
      <c r="BF175" s="973" t="e">
        <f t="shared" si="201"/>
        <v>#REF!</v>
      </c>
      <c r="BG175" s="973" t="e">
        <f t="shared" si="201"/>
        <v>#REF!</v>
      </c>
      <c r="BH175" s="973" t="e">
        <f t="shared" si="201"/>
        <v>#REF!</v>
      </c>
      <c r="BI175" s="973" t="e">
        <f t="shared" si="201"/>
        <v>#REF!</v>
      </c>
      <c r="BJ175" s="973" t="e">
        <f t="shared" si="201"/>
        <v>#REF!</v>
      </c>
    </row>
    <row r="176" spans="1:62" x14ac:dyDescent="0.3">
      <c r="A176" s="969">
        <v>15</v>
      </c>
      <c r="B176" s="970" t="s">
        <v>9341</v>
      </c>
      <c r="C176" s="971">
        <f>VLOOKUP($B$103&amp;"."&amp;C$104&amp;"."&amp;$A176,EmissionRates!$A$1:$Y$8450,$D$160,FALSE)</f>
        <v>0.32461068829676726</v>
      </c>
      <c r="D176" s="971">
        <f>VLOOKUP($B$103&amp;"."&amp;D$104&amp;"."&amp;$A176,EmissionRates!$A$1:$Y$8450,$D$160,FALSE)</f>
        <v>0.13630984382083003</v>
      </c>
      <c r="E176" s="971">
        <f>VLOOKUP($B$103&amp;"."&amp;E$104&amp;"."&amp;$A176,EmissionRates!$A$1:$Y$8450,$D$160,FALSE)</f>
        <v>3.6072671869381581E-2</v>
      </c>
      <c r="F176" s="972">
        <f t="shared" si="183"/>
        <v>-0.10278701446412264</v>
      </c>
      <c r="G176" s="972">
        <f t="shared" si="183"/>
        <v>-0.12448193987042289</v>
      </c>
      <c r="H176" s="994">
        <v>0</v>
      </c>
      <c r="I176" s="973">
        <f t="shared" si="184"/>
        <v>0.15192584817462976</v>
      </c>
      <c r="J176" s="973">
        <f t="shared" si="197"/>
        <v>0.13630984382083</v>
      </c>
      <c r="K176" s="973">
        <f t="shared" si="197"/>
        <v>0.1193417300385787</v>
      </c>
      <c r="L176" s="973">
        <f t="shared" si="197"/>
        <v>0.10448583997588411</v>
      </c>
      <c r="M176" s="973">
        <f t="shared" si="197"/>
        <v>9.1479239926695474E-2</v>
      </c>
      <c r="N176" s="973">
        <f t="shared" si="197"/>
        <v>8.0091726682748582E-2</v>
      </c>
      <c r="O176" s="973">
        <f t="shared" si="197"/>
        <v>7.0121753177708329E-2</v>
      </c>
      <c r="P176" s="973">
        <f t="shared" si="197"/>
        <v>6.1392861315032209E-2</v>
      </c>
      <c r="Q176" s="973">
        <f t="shared" si="197"/>
        <v>5.3750558844341156E-2</v>
      </c>
      <c r="R176" s="973">
        <f t="shared" si="197"/>
        <v>4.7059585010278251E-2</v>
      </c>
      <c r="S176" s="973">
        <f t="shared" si="197"/>
        <v>4.120151657870174E-2</v>
      </c>
      <c r="T176" s="973">
        <f t="shared" si="197"/>
        <v>3.607267186938156E-2</v>
      </c>
      <c r="U176" s="973">
        <f t="shared" si="197"/>
        <v>3.607267186938156E-2</v>
      </c>
      <c r="V176" s="973">
        <f t="shared" si="197"/>
        <v>3.607267186938156E-2</v>
      </c>
      <c r="W176" s="973">
        <f t="shared" si="197"/>
        <v>3.607267186938156E-2</v>
      </c>
      <c r="X176" s="973">
        <f t="shared" si="197"/>
        <v>3.607267186938156E-2</v>
      </c>
      <c r="Y176" s="973">
        <f t="shared" si="197"/>
        <v>3.607267186938156E-2</v>
      </c>
      <c r="Z176" s="973">
        <f t="shared" si="197"/>
        <v>3.607267186938156E-2</v>
      </c>
      <c r="AA176" s="973">
        <f t="shared" si="197"/>
        <v>3.607267186938156E-2</v>
      </c>
      <c r="AB176" s="973">
        <f t="shared" si="197"/>
        <v>3.607267186938156E-2</v>
      </c>
      <c r="AC176" s="973">
        <f t="shared" si="197"/>
        <v>3.607267186938156E-2</v>
      </c>
      <c r="AD176" s="973">
        <f t="shared" si="197"/>
        <v>3.607267186938156E-2</v>
      </c>
      <c r="AE176" s="973">
        <f t="shared" si="197"/>
        <v>3.607267186938156E-2</v>
      </c>
      <c r="AF176" s="973">
        <f t="shared" si="197"/>
        <v>3.607267186938156E-2</v>
      </c>
      <c r="AG176" s="973">
        <f t="shared" si="197"/>
        <v>3.607267186938156E-2</v>
      </c>
      <c r="AH176" s="973">
        <f t="shared" si="197"/>
        <v>3.607267186938156E-2</v>
      </c>
      <c r="AI176" s="973">
        <f t="shared" si="197"/>
        <v>3.607267186938156E-2</v>
      </c>
      <c r="AJ176" s="973">
        <f t="shared" si="197"/>
        <v>3.607267186938156E-2</v>
      </c>
      <c r="AK176" s="973">
        <f t="shared" si="197"/>
        <v>3.607267186938156E-2</v>
      </c>
      <c r="AL176" s="973">
        <f t="shared" si="197"/>
        <v>3.607267186938156E-2</v>
      </c>
      <c r="AM176" s="973">
        <f t="shared" si="197"/>
        <v>3.607267186938156E-2</v>
      </c>
      <c r="AN176" s="973">
        <f t="shared" si="197"/>
        <v>3.607267186938156E-2</v>
      </c>
      <c r="AO176" s="973">
        <f t="shared" si="197"/>
        <v>3.607267186938156E-2</v>
      </c>
      <c r="AP176" s="973" t="e">
        <f t="shared" ref="AP176:BJ176" si="202">AO176*(1+IF(AP$1&lt;=$D$8,$F176,IF(AP$1&lt;=$E$8,$G176,$H176)))</f>
        <v>#REF!</v>
      </c>
      <c r="AQ176" s="973" t="e">
        <f t="shared" si="202"/>
        <v>#REF!</v>
      </c>
      <c r="AR176" s="973" t="e">
        <f t="shared" si="202"/>
        <v>#REF!</v>
      </c>
      <c r="AS176" s="973" t="e">
        <f t="shared" si="202"/>
        <v>#REF!</v>
      </c>
      <c r="AT176" s="973" t="e">
        <f t="shared" si="202"/>
        <v>#REF!</v>
      </c>
      <c r="AU176" s="973" t="e">
        <f t="shared" si="202"/>
        <v>#REF!</v>
      </c>
      <c r="AV176" s="973" t="e">
        <f t="shared" si="202"/>
        <v>#REF!</v>
      </c>
      <c r="AW176" s="973" t="e">
        <f t="shared" si="202"/>
        <v>#REF!</v>
      </c>
      <c r="AX176" s="973" t="e">
        <f t="shared" si="202"/>
        <v>#REF!</v>
      </c>
      <c r="AY176" s="973" t="e">
        <f t="shared" si="202"/>
        <v>#REF!</v>
      </c>
      <c r="AZ176" s="973" t="e">
        <f t="shared" si="202"/>
        <v>#REF!</v>
      </c>
      <c r="BA176" s="973" t="e">
        <f t="shared" si="202"/>
        <v>#REF!</v>
      </c>
      <c r="BB176" s="973" t="e">
        <f t="shared" si="202"/>
        <v>#REF!</v>
      </c>
      <c r="BC176" s="973" t="e">
        <f t="shared" si="202"/>
        <v>#REF!</v>
      </c>
      <c r="BD176" s="973" t="e">
        <f t="shared" si="202"/>
        <v>#REF!</v>
      </c>
      <c r="BE176" s="973" t="e">
        <f t="shared" si="202"/>
        <v>#REF!</v>
      </c>
      <c r="BF176" s="973" t="e">
        <f t="shared" si="202"/>
        <v>#REF!</v>
      </c>
      <c r="BG176" s="973" t="e">
        <f t="shared" si="202"/>
        <v>#REF!</v>
      </c>
      <c r="BH176" s="973" t="e">
        <f t="shared" si="202"/>
        <v>#REF!</v>
      </c>
      <c r="BI176" s="973" t="e">
        <f t="shared" si="202"/>
        <v>#REF!</v>
      </c>
      <c r="BJ176" s="973" t="e">
        <f t="shared" si="202"/>
        <v>#REF!</v>
      </c>
    </row>
    <row r="177" spans="1:62" x14ac:dyDescent="0.3">
      <c r="A177" s="969">
        <v>16</v>
      </c>
      <c r="B177" s="970" t="s">
        <v>9342</v>
      </c>
      <c r="C177" s="971">
        <f>VLOOKUP($B$103&amp;"."&amp;C$104&amp;"."&amp;$A177,EmissionRates!$A$1:$Y$8450,$D$160,FALSE)</f>
        <v>0.3402446862892245</v>
      </c>
      <c r="D177" s="971">
        <f>VLOOKUP($B$103&amp;"."&amp;D$104&amp;"."&amp;$A177,EmissionRates!$A$1:$Y$8450,$D$160,FALSE)</f>
        <v>0.14274017613691525</v>
      </c>
      <c r="E177" s="971">
        <f>VLOOKUP($B$103&amp;"."&amp;E$104&amp;"."&amp;$A177,EmissionRates!$A$1:$Y$8450,$D$160,FALSE)</f>
        <v>3.7626707868184853E-2</v>
      </c>
      <c r="F177" s="972">
        <f t="shared" si="183"/>
        <v>-0.10289276412863646</v>
      </c>
      <c r="G177" s="972">
        <f t="shared" si="183"/>
        <v>-0.12482480635959414</v>
      </c>
      <c r="H177" s="995">
        <v>0</v>
      </c>
      <c r="I177" s="973">
        <f t="shared" si="184"/>
        <v>0.15911160943682628</v>
      </c>
      <c r="J177" s="973">
        <f t="shared" ref="J177:Y177" si="203">I177*(1+IF(J$1&lt;=$D$8,$F177,IF(J$1&lt;=$E$8,$G177,$H177)))</f>
        <v>0.1427401761369152</v>
      </c>
      <c r="K177" s="973">
        <f t="shared" si="203"/>
        <v>0.1249226612908904</v>
      </c>
      <c r="L177" s="973">
        <f t="shared" si="203"/>
        <v>0.10932921428532984</v>
      </c>
      <c r="M177" s="973">
        <f t="shared" si="203"/>
        <v>9.5682216282716961E-2</v>
      </c>
      <c r="N177" s="973">
        <f t="shared" si="203"/>
        <v>8.3738702163170017E-2</v>
      </c>
      <c r="O177" s="973">
        <f t="shared" si="203"/>
        <v>7.3286034880848588E-2</v>
      </c>
      <c r="P177" s="973">
        <f t="shared" si="203"/>
        <v>6.4138119767984197E-2</v>
      </c>
      <c r="Q177" s="973">
        <f t="shared" si="203"/>
        <v>5.6132091387677115E-2</v>
      </c>
      <c r="R177" s="973">
        <f t="shared" si="203"/>
        <v>4.9125413949651274E-2</v>
      </c>
      <c r="S177" s="973">
        <f t="shared" si="203"/>
        <v>4.2993343666051148E-2</v>
      </c>
      <c r="T177" s="973">
        <f t="shared" si="203"/>
        <v>3.7626707868184832E-2</v>
      </c>
      <c r="U177" s="973">
        <f t="shared" si="203"/>
        <v>3.7626707868184832E-2</v>
      </c>
      <c r="V177" s="973">
        <f t="shared" si="203"/>
        <v>3.7626707868184832E-2</v>
      </c>
      <c r="W177" s="973">
        <f t="shared" si="203"/>
        <v>3.7626707868184832E-2</v>
      </c>
      <c r="X177" s="973">
        <f t="shared" si="203"/>
        <v>3.7626707868184832E-2</v>
      </c>
      <c r="Y177" s="973">
        <f t="shared" si="203"/>
        <v>3.7626707868184832E-2</v>
      </c>
      <c r="Z177" s="973">
        <f t="shared" ref="Z177:AO177" si="204">Y177*(1+IF(Z$1&lt;=$D$8,$F177,IF(Z$1&lt;=$E$8,$G177,$H177)))</f>
        <v>3.7626707868184832E-2</v>
      </c>
      <c r="AA177" s="973">
        <f t="shared" si="204"/>
        <v>3.7626707868184832E-2</v>
      </c>
      <c r="AB177" s="973">
        <f t="shared" si="204"/>
        <v>3.7626707868184832E-2</v>
      </c>
      <c r="AC177" s="973">
        <f t="shared" si="204"/>
        <v>3.7626707868184832E-2</v>
      </c>
      <c r="AD177" s="973">
        <f t="shared" si="204"/>
        <v>3.7626707868184832E-2</v>
      </c>
      <c r="AE177" s="973">
        <f t="shared" si="204"/>
        <v>3.7626707868184832E-2</v>
      </c>
      <c r="AF177" s="973">
        <f t="shared" si="204"/>
        <v>3.7626707868184832E-2</v>
      </c>
      <c r="AG177" s="973">
        <f t="shared" si="204"/>
        <v>3.7626707868184832E-2</v>
      </c>
      <c r="AH177" s="973">
        <f t="shared" si="204"/>
        <v>3.7626707868184832E-2</v>
      </c>
      <c r="AI177" s="973">
        <f t="shared" si="204"/>
        <v>3.7626707868184832E-2</v>
      </c>
      <c r="AJ177" s="973">
        <f t="shared" si="204"/>
        <v>3.7626707868184832E-2</v>
      </c>
      <c r="AK177" s="973">
        <f t="shared" si="204"/>
        <v>3.7626707868184832E-2</v>
      </c>
      <c r="AL177" s="973">
        <f t="shared" si="204"/>
        <v>3.7626707868184832E-2</v>
      </c>
      <c r="AM177" s="973">
        <f t="shared" si="204"/>
        <v>3.7626707868184832E-2</v>
      </c>
      <c r="AN177" s="973">
        <f t="shared" si="204"/>
        <v>3.7626707868184832E-2</v>
      </c>
      <c r="AO177" s="973">
        <f t="shared" si="204"/>
        <v>3.7626707868184832E-2</v>
      </c>
      <c r="AP177" s="973" t="e">
        <f t="shared" ref="AP177:BJ177" si="205">AO177*(1+IF(AP$1&lt;=$D$8,$F177,IF(AP$1&lt;=$E$8,$G177,$H177)))</f>
        <v>#REF!</v>
      </c>
      <c r="AQ177" s="973" t="e">
        <f t="shared" si="205"/>
        <v>#REF!</v>
      </c>
      <c r="AR177" s="973" t="e">
        <f t="shared" si="205"/>
        <v>#REF!</v>
      </c>
      <c r="AS177" s="973" t="e">
        <f t="shared" si="205"/>
        <v>#REF!</v>
      </c>
      <c r="AT177" s="973" t="e">
        <f t="shared" si="205"/>
        <v>#REF!</v>
      </c>
      <c r="AU177" s="973" t="e">
        <f t="shared" si="205"/>
        <v>#REF!</v>
      </c>
      <c r="AV177" s="973" t="e">
        <f t="shared" si="205"/>
        <v>#REF!</v>
      </c>
      <c r="AW177" s="973" t="e">
        <f t="shared" si="205"/>
        <v>#REF!</v>
      </c>
      <c r="AX177" s="973" t="e">
        <f t="shared" si="205"/>
        <v>#REF!</v>
      </c>
      <c r="AY177" s="973" t="e">
        <f t="shared" si="205"/>
        <v>#REF!</v>
      </c>
      <c r="AZ177" s="973" t="e">
        <f t="shared" si="205"/>
        <v>#REF!</v>
      </c>
      <c r="BA177" s="973" t="e">
        <f t="shared" si="205"/>
        <v>#REF!</v>
      </c>
      <c r="BB177" s="973" t="e">
        <f t="shared" si="205"/>
        <v>#REF!</v>
      </c>
      <c r="BC177" s="973" t="e">
        <f t="shared" si="205"/>
        <v>#REF!</v>
      </c>
      <c r="BD177" s="973" t="e">
        <f t="shared" si="205"/>
        <v>#REF!</v>
      </c>
      <c r="BE177" s="973" t="e">
        <f t="shared" si="205"/>
        <v>#REF!</v>
      </c>
      <c r="BF177" s="973" t="e">
        <f t="shared" si="205"/>
        <v>#REF!</v>
      </c>
      <c r="BG177" s="973" t="e">
        <f t="shared" si="205"/>
        <v>#REF!</v>
      </c>
      <c r="BH177" s="973" t="e">
        <f t="shared" si="205"/>
        <v>#REF!</v>
      </c>
      <c r="BI177" s="973" t="e">
        <f t="shared" si="205"/>
        <v>#REF!</v>
      </c>
      <c r="BJ177" s="973" t="e">
        <f t="shared" si="205"/>
        <v>#REF!</v>
      </c>
    </row>
    <row r="178" spans="1:62" x14ac:dyDescent="0.3">
      <c r="A178" s="969"/>
      <c r="B178" s="970"/>
      <c r="C178" s="971"/>
      <c r="D178" s="971"/>
      <c r="E178" s="971"/>
      <c r="F178" s="972"/>
      <c r="G178" s="972"/>
      <c r="H178" s="972"/>
    </row>
    <row r="179" spans="1:62" x14ac:dyDescent="0.3">
      <c r="B179" s="965" t="str">
        <f>EmissionLookup!$B$20</f>
        <v>Combination Long-haul Truck - Diesel Fuel.D5</v>
      </c>
      <c r="C179" s="966" t="str">
        <f>EmissionLookup!$A$18</f>
        <v>SO2.RUR</v>
      </c>
      <c r="D179" s="967">
        <f>EmissionLookup!$E$18</f>
        <v>20</v>
      </c>
      <c r="E179" s="491"/>
    </row>
    <row r="180" spans="1:62" x14ac:dyDescent="0.3">
      <c r="A180" s="961"/>
      <c r="B180" s="961"/>
      <c r="C180" s="968">
        <f>EmissionLookup!B$13</f>
        <v>2012</v>
      </c>
      <c r="D180" s="968">
        <f>EmissionLookup!C$13</f>
        <v>2020</v>
      </c>
      <c r="E180" s="968">
        <f>EmissionLookup!D$13</f>
        <v>2030</v>
      </c>
      <c r="F180" s="962" t="str">
        <f>C$8&amp;"-"&amp;D$8</f>
        <v>2012-2020</v>
      </c>
      <c r="G180" s="962" t="str">
        <f>D$8&amp;"-"&amp;E$8</f>
        <v>2020-2030</v>
      </c>
      <c r="H180" s="962" t="str">
        <f>"After "&amp;E$8</f>
        <v>After 2030</v>
      </c>
      <c r="I180" s="963"/>
      <c r="J180" s="963"/>
      <c r="K180" s="963"/>
      <c r="L180" s="963"/>
      <c r="M180" s="963"/>
      <c r="N180" s="963"/>
      <c r="O180" s="963"/>
      <c r="P180" s="963"/>
      <c r="Q180" s="963"/>
      <c r="R180" s="963"/>
      <c r="S180" s="963"/>
      <c r="T180" s="963"/>
      <c r="U180" s="963"/>
      <c r="V180" s="963"/>
      <c r="W180" s="963"/>
      <c r="X180" s="963"/>
      <c r="Y180" s="963"/>
      <c r="Z180" s="963"/>
      <c r="AA180" s="963"/>
      <c r="AB180" s="963"/>
      <c r="AC180" s="963"/>
      <c r="AD180" s="963"/>
      <c r="AE180" s="963"/>
      <c r="AF180" s="963"/>
      <c r="AG180" s="963"/>
      <c r="AH180" s="963"/>
      <c r="AI180" s="963"/>
      <c r="AJ180" s="963"/>
      <c r="AK180" s="963"/>
      <c r="AL180" s="963"/>
      <c r="AM180" s="963"/>
      <c r="AN180" s="963"/>
      <c r="AO180" s="963"/>
      <c r="AP180" s="963"/>
      <c r="AQ180" s="963"/>
      <c r="AR180" s="963"/>
      <c r="AS180" s="963"/>
      <c r="AT180" s="963"/>
      <c r="AU180" s="963"/>
      <c r="AV180" s="963"/>
      <c r="AW180" s="963"/>
      <c r="AX180" s="963"/>
      <c r="AY180" s="963"/>
      <c r="AZ180" s="963"/>
      <c r="BA180" s="963"/>
      <c r="BB180" s="963"/>
      <c r="BC180" s="963"/>
      <c r="BD180" s="963"/>
      <c r="BE180" s="963"/>
      <c r="BF180" s="963"/>
      <c r="BG180" s="963"/>
      <c r="BH180" s="963"/>
      <c r="BI180" s="963"/>
      <c r="BJ180" s="963"/>
    </row>
    <row r="181" spans="1:62" x14ac:dyDescent="0.3">
      <c r="A181" s="969">
        <v>1</v>
      </c>
      <c r="B181" s="970" t="s">
        <v>9327</v>
      </c>
      <c r="C181" s="971">
        <f>VLOOKUP($B$103&amp;"."&amp;C$104&amp;"."&amp;$A181,EmissionRates!$A$1:$Y$8450,$D$179,FALSE)</f>
        <v>7.2920233244076302E-2</v>
      </c>
      <c r="D181" s="971">
        <f>VLOOKUP($B$103&amp;"."&amp;D$104&amp;"."&amp;$A181,EmissionRates!$A$1:$Y$8450,$D$179,FALSE)</f>
        <v>7.2495249643300924E-2</v>
      </c>
      <c r="E181" s="971">
        <f>VLOOKUP($B$103&amp;"."&amp;E$104&amp;"."&amp;$A181,EmissionRates!$A$1:$Y$8450,$D$179,FALSE)</f>
        <v>6.9161088361094372E-2</v>
      </c>
      <c r="F181" s="972">
        <f t="shared" ref="F181:G196" si="206">(D181/C181)^(1/(D$8-C$8))-1</f>
        <v>-7.3037200872694275E-4</v>
      </c>
      <c r="G181" s="972">
        <f t="shared" si="206"/>
        <v>-4.6971975002048083E-3</v>
      </c>
      <c r="H181" s="993">
        <v>0</v>
      </c>
      <c r="I181" s="973">
        <f t="shared" ref="I181:I196" si="207">$C181*(1+$F181)^(I$1-$C$8)</f>
        <v>7.2548236844774849E-2</v>
      </c>
      <c r="J181" s="973">
        <f t="shared" ref="J181:AO185" si="208">I181*(1+IF(J$1&lt;=$D$8,$F181,IF(J$1&lt;=$E$8,$G181,$H181)))</f>
        <v>7.2495249643300938E-2</v>
      </c>
      <c r="K181" s="973">
        <f t="shared" si="208"/>
        <v>7.2154725137899695E-2</v>
      </c>
      <c r="L181" s="973">
        <f t="shared" si="208"/>
        <v>7.1815800143353981E-2</v>
      </c>
      <c r="M181" s="973">
        <f t="shared" si="208"/>
        <v>7.1478467146445415E-2</v>
      </c>
      <c r="N181" s="973">
        <f t="shared" si="208"/>
        <v>7.1142718669246666E-2</v>
      </c>
      <c r="O181" s="973">
        <f t="shared" si="208"/>
        <v>7.0808547268955704E-2</v>
      </c>
      <c r="P181" s="973">
        <f t="shared" si="208"/>
        <v>7.047594553773083E-2</v>
      </c>
      <c r="Q181" s="973">
        <f t="shared" si="208"/>
        <v>7.0144906102526425E-2</v>
      </c>
      <c r="R181" s="973">
        <f t="shared" si="208"/>
        <v>6.9815421624929541E-2</v>
      </c>
      <c r="S181" s="973">
        <f t="shared" si="208"/>
        <v>6.9487484800997174E-2</v>
      </c>
      <c r="T181" s="973">
        <f t="shared" si="208"/>
        <v>6.9161088361094414E-2</v>
      </c>
      <c r="U181" s="973">
        <f t="shared" si="208"/>
        <v>6.9161088361094414E-2</v>
      </c>
      <c r="V181" s="973">
        <f t="shared" si="208"/>
        <v>6.9161088361094414E-2</v>
      </c>
      <c r="W181" s="973">
        <f t="shared" si="208"/>
        <v>6.9161088361094414E-2</v>
      </c>
      <c r="X181" s="973">
        <f t="shared" si="208"/>
        <v>6.9161088361094414E-2</v>
      </c>
      <c r="Y181" s="973">
        <f t="shared" si="208"/>
        <v>6.9161088361094414E-2</v>
      </c>
      <c r="Z181" s="973">
        <f t="shared" si="208"/>
        <v>6.9161088361094414E-2</v>
      </c>
      <c r="AA181" s="973">
        <f t="shared" si="208"/>
        <v>6.9161088361094414E-2</v>
      </c>
      <c r="AB181" s="973">
        <f t="shared" si="208"/>
        <v>6.9161088361094414E-2</v>
      </c>
      <c r="AC181" s="973">
        <f t="shared" si="208"/>
        <v>6.9161088361094414E-2</v>
      </c>
      <c r="AD181" s="973">
        <f t="shared" si="208"/>
        <v>6.9161088361094414E-2</v>
      </c>
      <c r="AE181" s="973">
        <f t="shared" si="208"/>
        <v>6.9161088361094414E-2</v>
      </c>
      <c r="AF181" s="973">
        <f t="shared" si="208"/>
        <v>6.9161088361094414E-2</v>
      </c>
      <c r="AG181" s="973">
        <f t="shared" si="208"/>
        <v>6.9161088361094414E-2</v>
      </c>
      <c r="AH181" s="973">
        <f t="shared" si="208"/>
        <v>6.9161088361094414E-2</v>
      </c>
      <c r="AI181" s="973">
        <f t="shared" si="208"/>
        <v>6.9161088361094414E-2</v>
      </c>
      <c r="AJ181" s="973">
        <f t="shared" si="208"/>
        <v>6.9161088361094414E-2</v>
      </c>
      <c r="AK181" s="973">
        <f t="shared" si="208"/>
        <v>6.9161088361094414E-2</v>
      </c>
      <c r="AL181" s="973">
        <f t="shared" si="208"/>
        <v>6.9161088361094414E-2</v>
      </c>
      <c r="AM181" s="973">
        <f t="shared" si="208"/>
        <v>6.9161088361094414E-2</v>
      </c>
      <c r="AN181" s="973">
        <f t="shared" si="208"/>
        <v>6.9161088361094414E-2</v>
      </c>
      <c r="AO181" s="973">
        <f t="shared" si="208"/>
        <v>6.9161088361094414E-2</v>
      </c>
      <c r="AP181" s="973" t="e">
        <f t="shared" ref="AP181:BJ181" si="209">AO181*(1+IF(AP$1&lt;=$D$8,$F181,IF(AP$1&lt;=$E$8,$G181,$H181)))</f>
        <v>#REF!</v>
      </c>
      <c r="AQ181" s="973" t="e">
        <f t="shared" si="209"/>
        <v>#REF!</v>
      </c>
      <c r="AR181" s="973" t="e">
        <f t="shared" si="209"/>
        <v>#REF!</v>
      </c>
      <c r="AS181" s="973" t="e">
        <f t="shared" si="209"/>
        <v>#REF!</v>
      </c>
      <c r="AT181" s="973" t="e">
        <f t="shared" si="209"/>
        <v>#REF!</v>
      </c>
      <c r="AU181" s="973" t="e">
        <f t="shared" si="209"/>
        <v>#REF!</v>
      </c>
      <c r="AV181" s="973" t="e">
        <f t="shared" si="209"/>
        <v>#REF!</v>
      </c>
      <c r="AW181" s="973" t="e">
        <f t="shared" si="209"/>
        <v>#REF!</v>
      </c>
      <c r="AX181" s="973" t="e">
        <f t="shared" si="209"/>
        <v>#REF!</v>
      </c>
      <c r="AY181" s="973" t="e">
        <f t="shared" si="209"/>
        <v>#REF!</v>
      </c>
      <c r="AZ181" s="973" t="e">
        <f t="shared" si="209"/>
        <v>#REF!</v>
      </c>
      <c r="BA181" s="973" t="e">
        <f t="shared" si="209"/>
        <v>#REF!</v>
      </c>
      <c r="BB181" s="973" t="e">
        <f t="shared" si="209"/>
        <v>#REF!</v>
      </c>
      <c r="BC181" s="973" t="e">
        <f t="shared" si="209"/>
        <v>#REF!</v>
      </c>
      <c r="BD181" s="973" t="e">
        <f t="shared" si="209"/>
        <v>#REF!</v>
      </c>
      <c r="BE181" s="973" t="e">
        <f t="shared" si="209"/>
        <v>#REF!</v>
      </c>
      <c r="BF181" s="973" t="e">
        <f t="shared" si="209"/>
        <v>#REF!</v>
      </c>
      <c r="BG181" s="973" t="e">
        <f t="shared" si="209"/>
        <v>#REF!</v>
      </c>
      <c r="BH181" s="973" t="e">
        <f t="shared" si="209"/>
        <v>#REF!</v>
      </c>
      <c r="BI181" s="973" t="e">
        <f t="shared" si="209"/>
        <v>#REF!</v>
      </c>
      <c r="BJ181" s="973" t="e">
        <f t="shared" si="209"/>
        <v>#REF!</v>
      </c>
    </row>
    <row r="182" spans="1:62" x14ac:dyDescent="0.3">
      <c r="A182" s="969">
        <v>2</v>
      </c>
      <c r="B182" s="970" t="s">
        <v>9328</v>
      </c>
      <c r="C182" s="971">
        <f>VLOOKUP($B$103&amp;"."&amp;C$104&amp;"."&amp;$A182,EmissionRates!$A$1:$Y$8450,$D$179,FALSE)</f>
        <v>4.0506863733753527E-2</v>
      </c>
      <c r="D182" s="971">
        <f>VLOOKUP($B$103&amp;"."&amp;D$104&amp;"."&amp;$A182,EmissionRates!$A$1:$Y$8450,$D$179,FALSE)</f>
        <v>4.0366161517643655E-2</v>
      </c>
      <c r="E182" s="971">
        <f>VLOOKUP($B$103&amp;"."&amp;E$104&amp;"."&amp;$A182,EmissionRates!$A$1:$Y$8450,$D$179,FALSE)</f>
        <v>3.8590638743092577E-2</v>
      </c>
      <c r="F182" s="972">
        <f t="shared" si="206"/>
        <v>-4.3485378141105979E-4</v>
      </c>
      <c r="G182" s="972">
        <f t="shared" si="206"/>
        <v>-4.4881102315752486E-3</v>
      </c>
      <c r="H182" s="994">
        <v>0</v>
      </c>
      <c r="I182" s="973">
        <f t="shared" si="207"/>
        <v>4.0383722532094185E-2</v>
      </c>
      <c r="J182" s="973">
        <f t="shared" si="208"/>
        <v>4.0366161517643648E-2</v>
      </c>
      <c r="K182" s="973">
        <f t="shared" si="208"/>
        <v>4.0184993735126892E-2</v>
      </c>
      <c r="L182" s="973">
        <f t="shared" si="208"/>
        <v>4.0004639053588482E-2</v>
      </c>
      <c r="M182" s="973">
        <f t="shared" si="208"/>
        <v>3.9825093823741595E-2</v>
      </c>
      <c r="N182" s="973">
        <f t="shared" si="208"/>
        <v>3.9646354412677817E-2</v>
      </c>
      <c r="O182" s="973">
        <f t="shared" si="208"/>
        <v>3.946841720379362E-2</v>
      </c>
      <c r="P182" s="973">
        <f t="shared" si="208"/>
        <v>3.9291278596717195E-2</v>
      </c>
      <c r="Q182" s="973">
        <f t="shared" si="208"/>
        <v>3.9114935007235598E-2</v>
      </c>
      <c r="R182" s="973">
        <f t="shared" si="208"/>
        <v>3.8939382867222219E-2</v>
      </c>
      <c r="S182" s="973">
        <f t="shared" si="208"/>
        <v>3.8764618624564616E-2</v>
      </c>
      <c r="T182" s="973">
        <f t="shared" si="208"/>
        <v>3.8590638743092598E-2</v>
      </c>
      <c r="U182" s="973">
        <f t="shared" si="208"/>
        <v>3.8590638743092598E-2</v>
      </c>
      <c r="V182" s="973">
        <f t="shared" si="208"/>
        <v>3.8590638743092598E-2</v>
      </c>
      <c r="W182" s="973">
        <f t="shared" si="208"/>
        <v>3.8590638743092598E-2</v>
      </c>
      <c r="X182" s="973">
        <f t="shared" si="208"/>
        <v>3.8590638743092598E-2</v>
      </c>
      <c r="Y182" s="973">
        <f t="shared" si="208"/>
        <v>3.8590638743092598E-2</v>
      </c>
      <c r="Z182" s="973">
        <f t="shared" si="208"/>
        <v>3.8590638743092598E-2</v>
      </c>
      <c r="AA182" s="973">
        <f t="shared" si="208"/>
        <v>3.8590638743092598E-2</v>
      </c>
      <c r="AB182" s="973">
        <f t="shared" si="208"/>
        <v>3.8590638743092598E-2</v>
      </c>
      <c r="AC182" s="973">
        <f t="shared" si="208"/>
        <v>3.8590638743092598E-2</v>
      </c>
      <c r="AD182" s="973">
        <f t="shared" si="208"/>
        <v>3.8590638743092598E-2</v>
      </c>
      <c r="AE182" s="973">
        <f t="shared" si="208"/>
        <v>3.8590638743092598E-2</v>
      </c>
      <c r="AF182" s="973">
        <f t="shared" si="208"/>
        <v>3.8590638743092598E-2</v>
      </c>
      <c r="AG182" s="973">
        <f t="shared" si="208"/>
        <v>3.8590638743092598E-2</v>
      </c>
      <c r="AH182" s="973">
        <f t="shared" si="208"/>
        <v>3.8590638743092598E-2</v>
      </c>
      <c r="AI182" s="973">
        <f t="shared" si="208"/>
        <v>3.8590638743092598E-2</v>
      </c>
      <c r="AJ182" s="973">
        <f t="shared" si="208"/>
        <v>3.8590638743092598E-2</v>
      </c>
      <c r="AK182" s="973">
        <f t="shared" si="208"/>
        <v>3.8590638743092598E-2</v>
      </c>
      <c r="AL182" s="973">
        <f t="shared" si="208"/>
        <v>3.8590638743092598E-2</v>
      </c>
      <c r="AM182" s="973">
        <f t="shared" si="208"/>
        <v>3.8590638743092598E-2</v>
      </c>
      <c r="AN182" s="973">
        <f t="shared" si="208"/>
        <v>3.8590638743092598E-2</v>
      </c>
      <c r="AO182" s="973">
        <f t="shared" si="208"/>
        <v>3.8590638743092598E-2</v>
      </c>
      <c r="AP182" s="973" t="e">
        <f t="shared" ref="AP182:BJ182" si="210">AO182*(1+IF(AP$1&lt;=$D$8,$F182,IF(AP$1&lt;=$E$8,$G182,$H182)))</f>
        <v>#REF!</v>
      </c>
      <c r="AQ182" s="973" t="e">
        <f t="shared" si="210"/>
        <v>#REF!</v>
      </c>
      <c r="AR182" s="973" t="e">
        <f t="shared" si="210"/>
        <v>#REF!</v>
      </c>
      <c r="AS182" s="973" t="e">
        <f t="shared" si="210"/>
        <v>#REF!</v>
      </c>
      <c r="AT182" s="973" t="e">
        <f t="shared" si="210"/>
        <v>#REF!</v>
      </c>
      <c r="AU182" s="973" t="e">
        <f t="shared" si="210"/>
        <v>#REF!</v>
      </c>
      <c r="AV182" s="973" t="e">
        <f t="shared" si="210"/>
        <v>#REF!</v>
      </c>
      <c r="AW182" s="973" t="e">
        <f t="shared" si="210"/>
        <v>#REF!</v>
      </c>
      <c r="AX182" s="973" t="e">
        <f t="shared" si="210"/>
        <v>#REF!</v>
      </c>
      <c r="AY182" s="973" t="e">
        <f t="shared" si="210"/>
        <v>#REF!</v>
      </c>
      <c r="AZ182" s="973" t="e">
        <f t="shared" si="210"/>
        <v>#REF!</v>
      </c>
      <c r="BA182" s="973" t="e">
        <f t="shared" si="210"/>
        <v>#REF!</v>
      </c>
      <c r="BB182" s="973" t="e">
        <f t="shared" si="210"/>
        <v>#REF!</v>
      </c>
      <c r="BC182" s="973" t="e">
        <f t="shared" si="210"/>
        <v>#REF!</v>
      </c>
      <c r="BD182" s="973" t="e">
        <f t="shared" si="210"/>
        <v>#REF!</v>
      </c>
      <c r="BE182" s="973" t="e">
        <f t="shared" si="210"/>
        <v>#REF!</v>
      </c>
      <c r="BF182" s="973" t="e">
        <f t="shared" si="210"/>
        <v>#REF!</v>
      </c>
      <c r="BG182" s="973" t="e">
        <f t="shared" si="210"/>
        <v>#REF!</v>
      </c>
      <c r="BH182" s="973" t="e">
        <f t="shared" si="210"/>
        <v>#REF!</v>
      </c>
      <c r="BI182" s="973" t="e">
        <f t="shared" si="210"/>
        <v>#REF!</v>
      </c>
      <c r="BJ182" s="973" t="e">
        <f t="shared" si="210"/>
        <v>#REF!</v>
      </c>
    </row>
    <row r="183" spans="1:62" x14ac:dyDescent="0.3">
      <c r="A183" s="969">
        <v>3</v>
      </c>
      <c r="B183" s="970" t="s">
        <v>9329</v>
      </c>
      <c r="C183" s="971">
        <f>VLOOKUP($B$103&amp;"."&amp;C$104&amp;"."&amp;$A183,EmissionRates!$A$1:$Y$8450,$D$179,FALSE)</f>
        <v>2.6079247045951551E-2</v>
      </c>
      <c r="D183" s="971">
        <f>VLOOKUP($B$103&amp;"."&amp;D$104&amp;"."&amp;$A183,EmissionRates!$A$1:$Y$8450,$D$179,FALSE)</f>
        <v>2.5815958370609779E-2</v>
      </c>
      <c r="E183" s="971">
        <f>VLOOKUP($B$103&amp;"."&amp;E$104&amp;"."&amp;$A183,EmissionRates!$A$1:$Y$8450,$D$179,FALSE)</f>
        <v>2.4531593643284048E-2</v>
      </c>
      <c r="F183" s="972">
        <f t="shared" si="206"/>
        <v>-1.267573885950557E-3</v>
      </c>
      <c r="G183" s="972">
        <f t="shared" si="206"/>
        <v>-5.090103189461459E-3</v>
      </c>
      <c r="H183" s="994">
        <v>0</v>
      </c>
      <c r="I183" s="973">
        <f t="shared" si="207"/>
        <v>2.5848723537551129E-2</v>
      </c>
      <c r="J183" s="973">
        <f t="shared" si="208"/>
        <v>2.5815958370609775E-2</v>
      </c>
      <c r="K183" s="973">
        <f t="shared" si="208"/>
        <v>2.5684552478568531E-2</v>
      </c>
      <c r="L183" s="973">
        <f t="shared" si="208"/>
        <v>2.5553815456077478E-2</v>
      </c>
      <c r="M183" s="973">
        <f t="shared" si="208"/>
        <v>2.5423743898521589E-2</v>
      </c>
      <c r="N183" s="973">
        <f t="shared" si="208"/>
        <v>2.5294334418615672E-2</v>
      </c>
      <c r="O183" s="973">
        <f t="shared" si="208"/>
        <v>2.5165583646316173E-2</v>
      </c>
      <c r="P183" s="973">
        <f t="shared" si="208"/>
        <v>2.50374882287334E-2</v>
      </c>
      <c r="Q183" s="973">
        <f t="shared" si="208"/>
        <v>2.491004483004422E-2</v>
      </c>
      <c r="R183" s="973">
        <f t="shared" si="208"/>
        <v>2.4783250131405185E-2</v>
      </c>
      <c r="S183" s="973">
        <f t="shared" si="208"/>
        <v>2.4657100830866099E-2</v>
      </c>
      <c r="T183" s="973">
        <f t="shared" si="208"/>
        <v>2.4531593643284035E-2</v>
      </c>
      <c r="U183" s="973">
        <f t="shared" si="208"/>
        <v>2.4531593643284035E-2</v>
      </c>
      <c r="V183" s="973">
        <f t="shared" si="208"/>
        <v>2.4531593643284035E-2</v>
      </c>
      <c r="W183" s="973">
        <f t="shared" si="208"/>
        <v>2.4531593643284035E-2</v>
      </c>
      <c r="X183" s="973">
        <f t="shared" si="208"/>
        <v>2.4531593643284035E-2</v>
      </c>
      <c r="Y183" s="973">
        <f t="shared" si="208"/>
        <v>2.4531593643284035E-2</v>
      </c>
      <c r="Z183" s="973">
        <f t="shared" si="208"/>
        <v>2.4531593643284035E-2</v>
      </c>
      <c r="AA183" s="973">
        <f t="shared" si="208"/>
        <v>2.4531593643284035E-2</v>
      </c>
      <c r="AB183" s="973">
        <f t="shared" si="208"/>
        <v>2.4531593643284035E-2</v>
      </c>
      <c r="AC183" s="973">
        <f t="shared" si="208"/>
        <v>2.4531593643284035E-2</v>
      </c>
      <c r="AD183" s="973">
        <f t="shared" si="208"/>
        <v>2.4531593643284035E-2</v>
      </c>
      <c r="AE183" s="973">
        <f t="shared" si="208"/>
        <v>2.4531593643284035E-2</v>
      </c>
      <c r="AF183" s="973">
        <f t="shared" si="208"/>
        <v>2.4531593643284035E-2</v>
      </c>
      <c r="AG183" s="973">
        <f t="shared" si="208"/>
        <v>2.4531593643284035E-2</v>
      </c>
      <c r="AH183" s="973">
        <f t="shared" si="208"/>
        <v>2.4531593643284035E-2</v>
      </c>
      <c r="AI183" s="973">
        <f t="shared" si="208"/>
        <v>2.4531593643284035E-2</v>
      </c>
      <c r="AJ183" s="973">
        <f t="shared" si="208"/>
        <v>2.4531593643284035E-2</v>
      </c>
      <c r="AK183" s="973">
        <f t="shared" si="208"/>
        <v>2.4531593643284035E-2</v>
      </c>
      <c r="AL183" s="973">
        <f t="shared" si="208"/>
        <v>2.4531593643284035E-2</v>
      </c>
      <c r="AM183" s="973">
        <f t="shared" si="208"/>
        <v>2.4531593643284035E-2</v>
      </c>
      <c r="AN183" s="973">
        <f t="shared" si="208"/>
        <v>2.4531593643284035E-2</v>
      </c>
      <c r="AO183" s="973">
        <f t="shared" si="208"/>
        <v>2.4531593643284035E-2</v>
      </c>
      <c r="AP183" s="973" t="e">
        <f t="shared" ref="AP183:BJ183" si="211">AO183*(1+IF(AP$1&lt;=$D$8,$F183,IF(AP$1&lt;=$E$8,$G183,$H183)))</f>
        <v>#REF!</v>
      </c>
      <c r="AQ183" s="973" t="e">
        <f t="shared" si="211"/>
        <v>#REF!</v>
      </c>
      <c r="AR183" s="973" t="e">
        <f t="shared" si="211"/>
        <v>#REF!</v>
      </c>
      <c r="AS183" s="973" t="e">
        <f t="shared" si="211"/>
        <v>#REF!</v>
      </c>
      <c r="AT183" s="973" t="e">
        <f t="shared" si="211"/>
        <v>#REF!</v>
      </c>
      <c r="AU183" s="973" t="e">
        <f t="shared" si="211"/>
        <v>#REF!</v>
      </c>
      <c r="AV183" s="973" t="e">
        <f t="shared" si="211"/>
        <v>#REF!</v>
      </c>
      <c r="AW183" s="973" t="e">
        <f t="shared" si="211"/>
        <v>#REF!</v>
      </c>
      <c r="AX183" s="973" t="e">
        <f t="shared" si="211"/>
        <v>#REF!</v>
      </c>
      <c r="AY183" s="973" t="e">
        <f t="shared" si="211"/>
        <v>#REF!</v>
      </c>
      <c r="AZ183" s="973" t="e">
        <f t="shared" si="211"/>
        <v>#REF!</v>
      </c>
      <c r="BA183" s="973" t="e">
        <f t="shared" si="211"/>
        <v>#REF!</v>
      </c>
      <c r="BB183" s="973" t="e">
        <f t="shared" si="211"/>
        <v>#REF!</v>
      </c>
      <c r="BC183" s="973" t="e">
        <f t="shared" si="211"/>
        <v>#REF!</v>
      </c>
      <c r="BD183" s="973" t="e">
        <f t="shared" si="211"/>
        <v>#REF!</v>
      </c>
      <c r="BE183" s="973" t="e">
        <f t="shared" si="211"/>
        <v>#REF!</v>
      </c>
      <c r="BF183" s="973" t="e">
        <f t="shared" si="211"/>
        <v>#REF!</v>
      </c>
      <c r="BG183" s="973" t="e">
        <f t="shared" si="211"/>
        <v>#REF!</v>
      </c>
      <c r="BH183" s="973" t="e">
        <f t="shared" si="211"/>
        <v>#REF!</v>
      </c>
      <c r="BI183" s="973" t="e">
        <f t="shared" si="211"/>
        <v>#REF!</v>
      </c>
      <c r="BJ183" s="973" t="e">
        <f t="shared" si="211"/>
        <v>#REF!</v>
      </c>
    </row>
    <row r="184" spans="1:62" x14ac:dyDescent="0.3">
      <c r="A184" s="969">
        <v>4</v>
      </c>
      <c r="B184" s="970" t="s">
        <v>9330</v>
      </c>
      <c r="C184" s="971">
        <f>VLOOKUP($B$103&amp;"."&amp;C$104&amp;"."&amp;$A184,EmissionRates!$A$1:$Y$8450,$D$179,FALSE)</f>
        <v>2.3457681294530575E-2</v>
      </c>
      <c r="D184" s="971">
        <f>VLOOKUP($B$103&amp;"."&amp;D$104&amp;"."&amp;$A184,EmissionRates!$A$1:$Y$8450,$D$179,FALSE)</f>
        <v>2.3167323941985701E-2</v>
      </c>
      <c r="E184" s="971">
        <f>VLOOKUP($B$103&amp;"."&amp;E$104&amp;"."&amp;$A184,EmissionRates!$A$1:$Y$8450,$D$179,FALSE)</f>
        <v>2.1967573207803025E-2</v>
      </c>
      <c r="F184" s="972">
        <f t="shared" si="206"/>
        <v>-1.5556845031141631E-3</v>
      </c>
      <c r="G184" s="972">
        <f t="shared" si="206"/>
        <v>-5.3034283197694876E-3</v>
      </c>
      <c r="H184" s="994">
        <v>0</v>
      </c>
      <c r="I184" s="973">
        <f t="shared" si="207"/>
        <v>2.3203421144679718E-2</v>
      </c>
      <c r="J184" s="973">
        <f t="shared" si="208"/>
        <v>2.3167323941985708E-2</v>
      </c>
      <c r="K184" s="973">
        <f t="shared" si="208"/>
        <v>2.3044457700098508E-2</v>
      </c>
      <c r="L184" s="973">
        <f t="shared" si="208"/>
        <v>2.2922243070518076E-2</v>
      </c>
      <c r="M184" s="973">
        <f t="shared" si="208"/>
        <v>2.280067659746525E-2</v>
      </c>
      <c r="N184" s="973">
        <f t="shared" si="208"/>
        <v>2.2679754843488348E-2</v>
      </c>
      <c r="O184" s="973">
        <f t="shared" si="208"/>
        <v>2.2559474389365963E-2</v>
      </c>
      <c r="P184" s="973">
        <f t="shared" si="208"/>
        <v>2.2439831834010285E-2</v>
      </c>
      <c r="Q184" s="973">
        <f t="shared" si="208"/>
        <v>2.232082379437093E-2</v>
      </c>
      <c r="R184" s="973">
        <f t="shared" si="208"/>
        <v>2.220244690533928E-2</v>
      </c>
      <c r="S184" s="973">
        <f t="shared" si="208"/>
        <v>2.2084697819653325E-2</v>
      </c>
      <c r="T184" s="973">
        <f t="shared" si="208"/>
        <v>2.1967573207803025E-2</v>
      </c>
      <c r="U184" s="973">
        <f t="shared" si="208"/>
        <v>2.1967573207803025E-2</v>
      </c>
      <c r="V184" s="973">
        <f t="shared" si="208"/>
        <v>2.1967573207803025E-2</v>
      </c>
      <c r="W184" s="973">
        <f t="shared" si="208"/>
        <v>2.1967573207803025E-2</v>
      </c>
      <c r="X184" s="973">
        <f t="shared" si="208"/>
        <v>2.1967573207803025E-2</v>
      </c>
      <c r="Y184" s="973">
        <f t="shared" si="208"/>
        <v>2.1967573207803025E-2</v>
      </c>
      <c r="Z184" s="973">
        <f t="shared" si="208"/>
        <v>2.1967573207803025E-2</v>
      </c>
      <c r="AA184" s="973">
        <f t="shared" si="208"/>
        <v>2.1967573207803025E-2</v>
      </c>
      <c r="AB184" s="973">
        <f t="shared" si="208"/>
        <v>2.1967573207803025E-2</v>
      </c>
      <c r="AC184" s="973">
        <f t="shared" si="208"/>
        <v>2.1967573207803025E-2</v>
      </c>
      <c r="AD184" s="973">
        <f t="shared" si="208"/>
        <v>2.1967573207803025E-2</v>
      </c>
      <c r="AE184" s="973">
        <f t="shared" si="208"/>
        <v>2.1967573207803025E-2</v>
      </c>
      <c r="AF184" s="973">
        <f t="shared" si="208"/>
        <v>2.1967573207803025E-2</v>
      </c>
      <c r="AG184" s="973">
        <f t="shared" si="208"/>
        <v>2.1967573207803025E-2</v>
      </c>
      <c r="AH184" s="973">
        <f t="shared" si="208"/>
        <v>2.1967573207803025E-2</v>
      </c>
      <c r="AI184" s="973">
        <f t="shared" si="208"/>
        <v>2.1967573207803025E-2</v>
      </c>
      <c r="AJ184" s="973">
        <f t="shared" si="208"/>
        <v>2.1967573207803025E-2</v>
      </c>
      <c r="AK184" s="973">
        <f t="shared" si="208"/>
        <v>2.1967573207803025E-2</v>
      </c>
      <c r="AL184" s="973">
        <f t="shared" si="208"/>
        <v>2.1967573207803025E-2</v>
      </c>
      <c r="AM184" s="973">
        <f t="shared" si="208"/>
        <v>2.1967573207803025E-2</v>
      </c>
      <c r="AN184" s="973">
        <f t="shared" si="208"/>
        <v>2.1967573207803025E-2</v>
      </c>
      <c r="AO184" s="973">
        <f t="shared" si="208"/>
        <v>2.1967573207803025E-2</v>
      </c>
      <c r="AP184" s="973" t="e">
        <f t="shared" ref="AP184:BJ184" si="212">AO184*(1+IF(AP$1&lt;=$D$8,$F184,IF(AP$1&lt;=$E$8,$G184,$H184)))</f>
        <v>#REF!</v>
      </c>
      <c r="AQ184" s="973" t="e">
        <f t="shared" si="212"/>
        <v>#REF!</v>
      </c>
      <c r="AR184" s="973" t="e">
        <f t="shared" si="212"/>
        <v>#REF!</v>
      </c>
      <c r="AS184" s="973" t="e">
        <f t="shared" si="212"/>
        <v>#REF!</v>
      </c>
      <c r="AT184" s="973" t="e">
        <f t="shared" si="212"/>
        <v>#REF!</v>
      </c>
      <c r="AU184" s="973" t="e">
        <f t="shared" si="212"/>
        <v>#REF!</v>
      </c>
      <c r="AV184" s="973" t="e">
        <f t="shared" si="212"/>
        <v>#REF!</v>
      </c>
      <c r="AW184" s="973" t="e">
        <f t="shared" si="212"/>
        <v>#REF!</v>
      </c>
      <c r="AX184" s="973" t="e">
        <f t="shared" si="212"/>
        <v>#REF!</v>
      </c>
      <c r="AY184" s="973" t="e">
        <f t="shared" si="212"/>
        <v>#REF!</v>
      </c>
      <c r="AZ184" s="973" t="e">
        <f t="shared" si="212"/>
        <v>#REF!</v>
      </c>
      <c r="BA184" s="973" t="e">
        <f t="shared" si="212"/>
        <v>#REF!</v>
      </c>
      <c r="BB184" s="973" t="e">
        <f t="shared" si="212"/>
        <v>#REF!</v>
      </c>
      <c r="BC184" s="973" t="e">
        <f t="shared" si="212"/>
        <v>#REF!</v>
      </c>
      <c r="BD184" s="973" t="e">
        <f t="shared" si="212"/>
        <v>#REF!</v>
      </c>
      <c r="BE184" s="973" t="e">
        <f t="shared" si="212"/>
        <v>#REF!</v>
      </c>
      <c r="BF184" s="973" t="e">
        <f t="shared" si="212"/>
        <v>#REF!</v>
      </c>
      <c r="BG184" s="973" t="e">
        <f t="shared" si="212"/>
        <v>#REF!</v>
      </c>
      <c r="BH184" s="973" t="e">
        <f t="shared" si="212"/>
        <v>#REF!</v>
      </c>
      <c r="BI184" s="973" t="e">
        <f t="shared" si="212"/>
        <v>#REF!</v>
      </c>
      <c r="BJ184" s="973" t="e">
        <f t="shared" si="212"/>
        <v>#REF!</v>
      </c>
    </row>
    <row r="185" spans="1:62" x14ac:dyDescent="0.3">
      <c r="A185" s="969">
        <v>5</v>
      </c>
      <c r="B185" s="970" t="s">
        <v>9331</v>
      </c>
      <c r="C185" s="971">
        <f>VLOOKUP($B$103&amp;"."&amp;C$104&amp;"."&amp;$A185,EmissionRates!$A$1:$Y$8450,$D$179,FALSE)</f>
        <v>2.0744963859518323E-2</v>
      </c>
      <c r="D185" s="971">
        <f>VLOOKUP($B$103&amp;"."&amp;D$104&amp;"."&amp;$A185,EmissionRates!$A$1:$Y$8450,$D$179,FALSE)</f>
        <v>2.0376895593168774E-2</v>
      </c>
      <c r="E185" s="971">
        <f>VLOOKUP($B$103&amp;"."&amp;E$104&amp;"."&amp;$A185,EmissionRates!$A$1:$Y$8450,$D$179,FALSE)</f>
        <v>1.9225249125156503E-2</v>
      </c>
      <c r="F185" s="972">
        <f t="shared" si="206"/>
        <v>-2.2352258546914916E-3</v>
      </c>
      <c r="G185" s="972">
        <f t="shared" si="206"/>
        <v>-5.8008314618290813E-3</v>
      </c>
      <c r="H185" s="994">
        <v>0</v>
      </c>
      <c r="I185" s="973">
        <f t="shared" si="207"/>
        <v>2.0422544592861334E-2</v>
      </c>
      <c r="J185" s="973">
        <f t="shared" si="208"/>
        <v>2.037689559316878E-2</v>
      </c>
      <c r="K185" s="973">
        <f t="shared" si="208"/>
        <v>2.025869265611752E-2</v>
      </c>
      <c r="L185" s="973">
        <f t="shared" si="208"/>
        <v>2.0141175394382389E-2</v>
      </c>
      <c r="M185" s="973">
        <f t="shared" si="208"/>
        <v>2.0024339830476436E-2</v>
      </c>
      <c r="N185" s="973">
        <f t="shared" si="208"/>
        <v>1.990818200998545E-2</v>
      </c>
      <c r="O185" s="973">
        <f t="shared" si="208"/>
        <v>1.9792698001434107E-2</v>
      </c>
      <c r="P185" s="973">
        <f t="shared" si="208"/>
        <v>1.9677883896152906E-2</v>
      </c>
      <c r="Q185" s="973">
        <f t="shared" si="208"/>
        <v>1.9563735808145882E-2</v>
      </c>
      <c r="R185" s="973">
        <f t="shared" si="208"/>
        <v>1.9450249873959078E-2</v>
      </c>
      <c r="S185" s="973">
        <f t="shared" si="208"/>
        <v>1.933742225254978E-2</v>
      </c>
      <c r="T185" s="973">
        <f t="shared" si="208"/>
        <v>1.9225249125156513E-2</v>
      </c>
      <c r="U185" s="973">
        <f t="shared" si="208"/>
        <v>1.9225249125156513E-2</v>
      </c>
      <c r="V185" s="973">
        <f t="shared" si="208"/>
        <v>1.9225249125156513E-2</v>
      </c>
      <c r="W185" s="973">
        <f t="shared" si="208"/>
        <v>1.9225249125156513E-2</v>
      </c>
      <c r="X185" s="973">
        <f t="shared" si="208"/>
        <v>1.9225249125156513E-2</v>
      </c>
      <c r="Y185" s="973">
        <f t="shared" si="208"/>
        <v>1.9225249125156513E-2</v>
      </c>
      <c r="Z185" s="973">
        <f t="shared" si="208"/>
        <v>1.9225249125156513E-2</v>
      </c>
      <c r="AA185" s="973">
        <f t="shared" si="208"/>
        <v>1.9225249125156513E-2</v>
      </c>
      <c r="AB185" s="973">
        <f t="shared" si="208"/>
        <v>1.9225249125156513E-2</v>
      </c>
      <c r="AC185" s="973">
        <f t="shared" si="208"/>
        <v>1.9225249125156513E-2</v>
      </c>
      <c r="AD185" s="973">
        <f t="shared" si="208"/>
        <v>1.9225249125156513E-2</v>
      </c>
      <c r="AE185" s="973">
        <f t="shared" si="208"/>
        <v>1.9225249125156513E-2</v>
      </c>
      <c r="AF185" s="973">
        <f t="shared" si="208"/>
        <v>1.9225249125156513E-2</v>
      </c>
      <c r="AG185" s="973">
        <f t="shared" si="208"/>
        <v>1.9225249125156513E-2</v>
      </c>
      <c r="AH185" s="973">
        <f t="shared" si="208"/>
        <v>1.9225249125156513E-2</v>
      </c>
      <c r="AI185" s="973">
        <f t="shared" si="208"/>
        <v>1.9225249125156513E-2</v>
      </c>
      <c r="AJ185" s="973">
        <f t="shared" si="208"/>
        <v>1.9225249125156513E-2</v>
      </c>
      <c r="AK185" s="973">
        <f t="shared" si="208"/>
        <v>1.9225249125156513E-2</v>
      </c>
      <c r="AL185" s="973">
        <f t="shared" si="208"/>
        <v>1.9225249125156513E-2</v>
      </c>
      <c r="AM185" s="973">
        <f t="shared" si="208"/>
        <v>1.9225249125156513E-2</v>
      </c>
      <c r="AN185" s="973">
        <f t="shared" si="208"/>
        <v>1.9225249125156513E-2</v>
      </c>
      <c r="AO185" s="973">
        <f t="shared" si="208"/>
        <v>1.9225249125156513E-2</v>
      </c>
      <c r="AP185" s="973" t="e">
        <f t="shared" ref="AP185:BJ185" si="213">AO185*(1+IF(AP$1&lt;=$D$8,$F185,IF(AP$1&lt;=$E$8,$G185,$H185)))</f>
        <v>#REF!</v>
      </c>
      <c r="AQ185" s="973" t="e">
        <f t="shared" si="213"/>
        <v>#REF!</v>
      </c>
      <c r="AR185" s="973" t="e">
        <f t="shared" si="213"/>
        <v>#REF!</v>
      </c>
      <c r="AS185" s="973" t="e">
        <f t="shared" si="213"/>
        <v>#REF!</v>
      </c>
      <c r="AT185" s="973" t="e">
        <f t="shared" si="213"/>
        <v>#REF!</v>
      </c>
      <c r="AU185" s="973" t="e">
        <f t="shared" si="213"/>
        <v>#REF!</v>
      </c>
      <c r="AV185" s="973" t="e">
        <f t="shared" si="213"/>
        <v>#REF!</v>
      </c>
      <c r="AW185" s="973" t="e">
        <f t="shared" si="213"/>
        <v>#REF!</v>
      </c>
      <c r="AX185" s="973" t="e">
        <f t="shared" si="213"/>
        <v>#REF!</v>
      </c>
      <c r="AY185" s="973" t="e">
        <f t="shared" si="213"/>
        <v>#REF!</v>
      </c>
      <c r="AZ185" s="973" t="e">
        <f t="shared" si="213"/>
        <v>#REF!</v>
      </c>
      <c r="BA185" s="973" t="e">
        <f t="shared" si="213"/>
        <v>#REF!</v>
      </c>
      <c r="BB185" s="973" t="e">
        <f t="shared" si="213"/>
        <v>#REF!</v>
      </c>
      <c r="BC185" s="973" t="e">
        <f t="shared" si="213"/>
        <v>#REF!</v>
      </c>
      <c r="BD185" s="973" t="e">
        <f t="shared" si="213"/>
        <v>#REF!</v>
      </c>
      <c r="BE185" s="973" t="e">
        <f t="shared" si="213"/>
        <v>#REF!</v>
      </c>
      <c r="BF185" s="973" t="e">
        <f t="shared" si="213"/>
        <v>#REF!</v>
      </c>
      <c r="BG185" s="973" t="e">
        <f t="shared" si="213"/>
        <v>#REF!</v>
      </c>
      <c r="BH185" s="973" t="e">
        <f t="shared" si="213"/>
        <v>#REF!</v>
      </c>
      <c r="BI185" s="973" t="e">
        <f t="shared" si="213"/>
        <v>#REF!</v>
      </c>
      <c r="BJ185" s="973" t="e">
        <f t="shared" si="213"/>
        <v>#REF!</v>
      </c>
    </row>
    <row r="186" spans="1:62" x14ac:dyDescent="0.3">
      <c r="A186" s="969">
        <v>6</v>
      </c>
      <c r="B186" s="970" t="s">
        <v>9332</v>
      </c>
      <c r="C186" s="971">
        <f>VLOOKUP($B$103&amp;"."&amp;C$104&amp;"."&amp;$A186,EmissionRates!$A$1:$Y$8450,$D$179,FALSE)</f>
        <v>1.9273389654699675E-2</v>
      </c>
      <c r="D186" s="971">
        <f>VLOOKUP($B$103&amp;"."&amp;D$104&amp;"."&amp;$A186,EmissionRates!$A$1:$Y$8450,$D$179,FALSE)</f>
        <v>1.8977509248846475E-2</v>
      </c>
      <c r="E186" s="971">
        <f>VLOOKUP($B$103&amp;"."&amp;E$104&amp;"."&amp;$A186,EmissionRates!$A$1:$Y$8450,$D$179,FALSE)</f>
        <v>1.7944697717515074E-2</v>
      </c>
      <c r="F186" s="972">
        <f t="shared" si="206"/>
        <v>-1.9319832995012831E-3</v>
      </c>
      <c r="G186" s="972">
        <f t="shared" si="206"/>
        <v>-5.5803591028913413E-3</v>
      </c>
      <c r="H186" s="994">
        <v>0</v>
      </c>
      <c r="I186" s="973">
        <f t="shared" si="207"/>
        <v>1.9014244451579565E-2</v>
      </c>
      <c r="J186" s="973">
        <f t="shared" ref="J186:AO190" si="214">I186*(1+IF(J$1&lt;=$D$8,$F186,IF(J$1&lt;=$E$8,$G186,$H186)))</f>
        <v>1.8977509248846478E-2</v>
      </c>
      <c r="K186" s="973">
        <f t="shared" si="214"/>
        <v>1.8871607932359473E-2</v>
      </c>
      <c r="L186" s="973">
        <f t="shared" si="214"/>
        <v>1.8766297583247934E-2</v>
      </c>
      <c r="M186" s="973">
        <f t="shared" si="214"/>
        <v>1.866157490370169E-2</v>
      </c>
      <c r="N186" s="973">
        <f t="shared" si="214"/>
        <v>1.8557436614313531E-2</v>
      </c>
      <c r="O186" s="973">
        <f t="shared" si="214"/>
        <v>1.8453879453976516E-2</v>
      </c>
      <c r="P186" s="973">
        <f t="shared" si="214"/>
        <v>1.8350900179781859E-2</v>
      </c>
      <c r="Q186" s="973">
        <f t="shared" si="214"/>
        <v>1.8248495566917364E-2</v>
      </c>
      <c r="R186" s="973">
        <f t="shared" si="214"/>
        <v>1.8146662408566445E-2</v>
      </c>
      <c r="S186" s="973">
        <f t="shared" si="214"/>
        <v>1.8045397515807707E-2</v>
      </c>
      <c r="T186" s="973">
        <f t="shared" si="214"/>
        <v>1.7944697717515078E-2</v>
      </c>
      <c r="U186" s="973">
        <f t="shared" si="214"/>
        <v>1.7944697717515078E-2</v>
      </c>
      <c r="V186" s="973">
        <f t="shared" si="214"/>
        <v>1.7944697717515078E-2</v>
      </c>
      <c r="W186" s="973">
        <f t="shared" si="214"/>
        <v>1.7944697717515078E-2</v>
      </c>
      <c r="X186" s="973">
        <f t="shared" si="214"/>
        <v>1.7944697717515078E-2</v>
      </c>
      <c r="Y186" s="973">
        <f t="shared" si="214"/>
        <v>1.7944697717515078E-2</v>
      </c>
      <c r="Z186" s="973">
        <f t="shared" si="214"/>
        <v>1.7944697717515078E-2</v>
      </c>
      <c r="AA186" s="973">
        <f t="shared" si="214"/>
        <v>1.7944697717515078E-2</v>
      </c>
      <c r="AB186" s="973">
        <f t="shared" si="214"/>
        <v>1.7944697717515078E-2</v>
      </c>
      <c r="AC186" s="973">
        <f t="shared" si="214"/>
        <v>1.7944697717515078E-2</v>
      </c>
      <c r="AD186" s="973">
        <f t="shared" si="214"/>
        <v>1.7944697717515078E-2</v>
      </c>
      <c r="AE186" s="973">
        <f t="shared" si="214"/>
        <v>1.7944697717515078E-2</v>
      </c>
      <c r="AF186" s="973">
        <f t="shared" si="214"/>
        <v>1.7944697717515078E-2</v>
      </c>
      <c r="AG186" s="973">
        <f t="shared" si="214"/>
        <v>1.7944697717515078E-2</v>
      </c>
      <c r="AH186" s="973">
        <f t="shared" si="214"/>
        <v>1.7944697717515078E-2</v>
      </c>
      <c r="AI186" s="973">
        <f t="shared" si="214"/>
        <v>1.7944697717515078E-2</v>
      </c>
      <c r="AJ186" s="973">
        <f t="shared" si="214"/>
        <v>1.7944697717515078E-2</v>
      </c>
      <c r="AK186" s="973">
        <f t="shared" si="214"/>
        <v>1.7944697717515078E-2</v>
      </c>
      <c r="AL186" s="973">
        <f t="shared" si="214"/>
        <v>1.7944697717515078E-2</v>
      </c>
      <c r="AM186" s="973">
        <f t="shared" si="214"/>
        <v>1.7944697717515078E-2</v>
      </c>
      <c r="AN186" s="973">
        <f t="shared" si="214"/>
        <v>1.7944697717515078E-2</v>
      </c>
      <c r="AO186" s="973">
        <f t="shared" si="214"/>
        <v>1.7944697717515078E-2</v>
      </c>
      <c r="AP186" s="973" t="e">
        <f t="shared" ref="AP186:BJ186" si="215">AO186*(1+IF(AP$1&lt;=$D$8,$F186,IF(AP$1&lt;=$E$8,$G186,$H186)))</f>
        <v>#REF!</v>
      </c>
      <c r="AQ186" s="973" t="e">
        <f t="shared" si="215"/>
        <v>#REF!</v>
      </c>
      <c r="AR186" s="973" t="e">
        <f t="shared" si="215"/>
        <v>#REF!</v>
      </c>
      <c r="AS186" s="973" t="e">
        <f t="shared" si="215"/>
        <v>#REF!</v>
      </c>
      <c r="AT186" s="973" t="e">
        <f t="shared" si="215"/>
        <v>#REF!</v>
      </c>
      <c r="AU186" s="973" t="e">
        <f t="shared" si="215"/>
        <v>#REF!</v>
      </c>
      <c r="AV186" s="973" t="e">
        <f t="shared" si="215"/>
        <v>#REF!</v>
      </c>
      <c r="AW186" s="973" t="e">
        <f t="shared" si="215"/>
        <v>#REF!</v>
      </c>
      <c r="AX186" s="973" t="e">
        <f t="shared" si="215"/>
        <v>#REF!</v>
      </c>
      <c r="AY186" s="973" t="e">
        <f t="shared" si="215"/>
        <v>#REF!</v>
      </c>
      <c r="AZ186" s="973" t="e">
        <f t="shared" si="215"/>
        <v>#REF!</v>
      </c>
      <c r="BA186" s="973" t="e">
        <f t="shared" si="215"/>
        <v>#REF!</v>
      </c>
      <c r="BB186" s="973" t="e">
        <f t="shared" si="215"/>
        <v>#REF!</v>
      </c>
      <c r="BC186" s="973" t="e">
        <f t="shared" si="215"/>
        <v>#REF!</v>
      </c>
      <c r="BD186" s="973" t="e">
        <f t="shared" si="215"/>
        <v>#REF!</v>
      </c>
      <c r="BE186" s="973" t="e">
        <f t="shared" si="215"/>
        <v>#REF!</v>
      </c>
      <c r="BF186" s="973" t="e">
        <f t="shared" si="215"/>
        <v>#REF!</v>
      </c>
      <c r="BG186" s="973" t="e">
        <f t="shared" si="215"/>
        <v>#REF!</v>
      </c>
      <c r="BH186" s="973" t="e">
        <f t="shared" si="215"/>
        <v>#REF!</v>
      </c>
      <c r="BI186" s="973" t="e">
        <f t="shared" si="215"/>
        <v>#REF!</v>
      </c>
      <c r="BJ186" s="973" t="e">
        <f t="shared" si="215"/>
        <v>#REF!</v>
      </c>
    </row>
    <row r="187" spans="1:62" x14ac:dyDescent="0.3">
      <c r="A187" s="969">
        <v>7</v>
      </c>
      <c r="B187" s="970" t="s">
        <v>9333</v>
      </c>
      <c r="C187" s="971">
        <f>VLOOKUP($B$103&amp;"."&amp;C$104&amp;"."&amp;$A187,EmissionRates!$A$1:$Y$8450,$D$179,FALSE)</f>
        <v>1.8941023813870972E-2</v>
      </c>
      <c r="D187" s="971">
        <f>VLOOKUP($B$103&amp;"."&amp;D$104&amp;"."&amp;$A187,EmissionRates!$A$1:$Y$8450,$D$179,FALSE)</f>
        <v>1.8613129640774148E-2</v>
      </c>
      <c r="E187" s="971">
        <f>VLOOKUP($B$103&amp;"."&amp;E$104&amp;"."&amp;$A187,EmissionRates!$A$1:$Y$8450,$D$179,FALSE)</f>
        <v>1.7567705227217276E-2</v>
      </c>
      <c r="F187" s="972">
        <f t="shared" si="206"/>
        <v>-2.1804837316776737E-3</v>
      </c>
      <c r="G187" s="972">
        <f t="shared" si="206"/>
        <v>-5.7638191029314445E-3</v>
      </c>
      <c r="H187" s="994">
        <v>0</v>
      </c>
      <c r="I187" s="973">
        <f t="shared" si="207"/>
        <v>1.8653803956835937E-2</v>
      </c>
      <c r="J187" s="973">
        <f t="shared" si="214"/>
        <v>1.8613129640774152E-2</v>
      </c>
      <c r="K187" s="973">
        <f t="shared" si="214"/>
        <v>1.8505846928585319E-2</v>
      </c>
      <c r="L187" s="973">
        <f t="shared" si="214"/>
        <v>1.8399182574542414E-2</v>
      </c>
      <c r="M187" s="973">
        <f t="shared" si="214"/>
        <v>1.8293133014540944E-2</v>
      </c>
      <c r="N187" s="973">
        <f t="shared" si="214"/>
        <v>1.8187694705019266E-2</v>
      </c>
      <c r="O187" s="973">
        <f t="shared" si="214"/>
        <v>1.808286412284019E-2</v>
      </c>
      <c r="P187" s="973">
        <f t="shared" si="214"/>
        <v>1.797863776517325E-2</v>
      </c>
      <c r="Q187" s="973">
        <f t="shared" si="214"/>
        <v>1.7875012149377659E-2</v>
      </c>
      <c r="R187" s="973">
        <f t="shared" si="214"/>
        <v>1.7771983812885944E-2</v>
      </c>
      <c r="S187" s="973">
        <f t="shared" si="214"/>
        <v>1.7669549313088243E-2</v>
      </c>
      <c r="T187" s="973">
        <f t="shared" si="214"/>
        <v>1.7567705227217276E-2</v>
      </c>
      <c r="U187" s="973">
        <f t="shared" si="214"/>
        <v>1.7567705227217276E-2</v>
      </c>
      <c r="V187" s="973">
        <f t="shared" si="214"/>
        <v>1.7567705227217276E-2</v>
      </c>
      <c r="W187" s="973">
        <f t="shared" si="214"/>
        <v>1.7567705227217276E-2</v>
      </c>
      <c r="X187" s="973">
        <f t="shared" si="214"/>
        <v>1.7567705227217276E-2</v>
      </c>
      <c r="Y187" s="973">
        <f t="shared" si="214"/>
        <v>1.7567705227217276E-2</v>
      </c>
      <c r="Z187" s="973">
        <f t="shared" si="214"/>
        <v>1.7567705227217276E-2</v>
      </c>
      <c r="AA187" s="973">
        <f t="shared" si="214"/>
        <v>1.7567705227217276E-2</v>
      </c>
      <c r="AB187" s="973">
        <f t="shared" si="214"/>
        <v>1.7567705227217276E-2</v>
      </c>
      <c r="AC187" s="973">
        <f t="shared" si="214"/>
        <v>1.7567705227217276E-2</v>
      </c>
      <c r="AD187" s="973">
        <f t="shared" si="214"/>
        <v>1.7567705227217276E-2</v>
      </c>
      <c r="AE187" s="973">
        <f t="shared" si="214"/>
        <v>1.7567705227217276E-2</v>
      </c>
      <c r="AF187" s="973">
        <f t="shared" si="214"/>
        <v>1.7567705227217276E-2</v>
      </c>
      <c r="AG187" s="973">
        <f t="shared" si="214"/>
        <v>1.7567705227217276E-2</v>
      </c>
      <c r="AH187" s="973">
        <f t="shared" si="214"/>
        <v>1.7567705227217276E-2</v>
      </c>
      <c r="AI187" s="973">
        <f t="shared" si="214"/>
        <v>1.7567705227217276E-2</v>
      </c>
      <c r="AJ187" s="973">
        <f t="shared" si="214"/>
        <v>1.7567705227217276E-2</v>
      </c>
      <c r="AK187" s="973">
        <f t="shared" si="214"/>
        <v>1.7567705227217276E-2</v>
      </c>
      <c r="AL187" s="973">
        <f t="shared" si="214"/>
        <v>1.7567705227217276E-2</v>
      </c>
      <c r="AM187" s="973">
        <f t="shared" si="214"/>
        <v>1.7567705227217276E-2</v>
      </c>
      <c r="AN187" s="973">
        <f t="shared" si="214"/>
        <v>1.7567705227217276E-2</v>
      </c>
      <c r="AO187" s="973">
        <f t="shared" si="214"/>
        <v>1.7567705227217276E-2</v>
      </c>
      <c r="AP187" s="973" t="e">
        <f t="shared" ref="AP187:BJ187" si="216">AO187*(1+IF(AP$1&lt;=$D$8,$F187,IF(AP$1&lt;=$E$8,$G187,$H187)))</f>
        <v>#REF!</v>
      </c>
      <c r="AQ187" s="973" t="e">
        <f t="shared" si="216"/>
        <v>#REF!</v>
      </c>
      <c r="AR187" s="973" t="e">
        <f t="shared" si="216"/>
        <v>#REF!</v>
      </c>
      <c r="AS187" s="973" t="e">
        <f t="shared" si="216"/>
        <v>#REF!</v>
      </c>
      <c r="AT187" s="973" t="e">
        <f t="shared" si="216"/>
        <v>#REF!</v>
      </c>
      <c r="AU187" s="973" t="e">
        <f t="shared" si="216"/>
        <v>#REF!</v>
      </c>
      <c r="AV187" s="973" t="e">
        <f t="shared" si="216"/>
        <v>#REF!</v>
      </c>
      <c r="AW187" s="973" t="e">
        <f t="shared" si="216"/>
        <v>#REF!</v>
      </c>
      <c r="AX187" s="973" t="e">
        <f t="shared" si="216"/>
        <v>#REF!</v>
      </c>
      <c r="AY187" s="973" t="e">
        <f t="shared" si="216"/>
        <v>#REF!</v>
      </c>
      <c r="AZ187" s="973" t="e">
        <f t="shared" si="216"/>
        <v>#REF!</v>
      </c>
      <c r="BA187" s="973" t="e">
        <f t="shared" si="216"/>
        <v>#REF!</v>
      </c>
      <c r="BB187" s="973" t="e">
        <f t="shared" si="216"/>
        <v>#REF!</v>
      </c>
      <c r="BC187" s="973" t="e">
        <f t="shared" si="216"/>
        <v>#REF!</v>
      </c>
      <c r="BD187" s="973" t="e">
        <f t="shared" si="216"/>
        <v>#REF!</v>
      </c>
      <c r="BE187" s="973" t="e">
        <f t="shared" si="216"/>
        <v>#REF!</v>
      </c>
      <c r="BF187" s="973" t="e">
        <f t="shared" si="216"/>
        <v>#REF!</v>
      </c>
      <c r="BG187" s="973" t="e">
        <f t="shared" si="216"/>
        <v>#REF!</v>
      </c>
      <c r="BH187" s="973" t="e">
        <f t="shared" si="216"/>
        <v>#REF!</v>
      </c>
      <c r="BI187" s="973" t="e">
        <f t="shared" si="216"/>
        <v>#REF!</v>
      </c>
      <c r="BJ187" s="973" t="e">
        <f t="shared" si="216"/>
        <v>#REF!</v>
      </c>
    </row>
    <row r="188" spans="1:62" x14ac:dyDescent="0.3">
      <c r="A188" s="969">
        <v>8</v>
      </c>
      <c r="B188" s="970" t="s">
        <v>9334</v>
      </c>
      <c r="C188" s="971">
        <f>VLOOKUP($B$103&amp;"."&amp;C$104&amp;"."&amp;$A188,EmissionRates!$A$1:$Y$8450,$D$179,FALSE)</f>
        <v>1.601323222469845E-2</v>
      </c>
      <c r="D188" s="971">
        <f>VLOOKUP($B$103&amp;"."&amp;D$104&amp;"."&amp;$A188,EmissionRates!$A$1:$Y$8450,$D$179,FALSE)</f>
        <v>1.5630042626677675E-2</v>
      </c>
      <c r="E188" s="971">
        <f>VLOOKUP($B$103&amp;"."&amp;E$104&amp;"."&amp;$A188,EmissionRates!$A$1:$Y$8450,$D$179,FALSE)</f>
        <v>1.4660289753616424E-2</v>
      </c>
      <c r="F188" s="972">
        <f t="shared" si="206"/>
        <v>-3.0229868996308751E-3</v>
      </c>
      <c r="G188" s="972">
        <f t="shared" si="206"/>
        <v>-6.3847712204693208E-3</v>
      </c>
      <c r="H188" s="994">
        <v>0</v>
      </c>
      <c r="I188" s="973">
        <f t="shared" si="207"/>
        <v>1.5677435308234282E-2</v>
      </c>
      <c r="J188" s="973">
        <f t="shared" si="214"/>
        <v>1.5630042626677679E-2</v>
      </c>
      <c r="K188" s="973">
        <f t="shared" si="214"/>
        <v>1.5530248380340159E-2</v>
      </c>
      <c r="L188" s="973">
        <f t="shared" si="214"/>
        <v>1.5431091297434623E-2</v>
      </c>
      <c r="M188" s="973">
        <f t="shared" si="214"/>
        <v>1.5332567309818327E-2</v>
      </c>
      <c r="N188" s="973">
        <f t="shared" si="214"/>
        <v>1.5234672375322691E-2</v>
      </c>
      <c r="O188" s="973">
        <f t="shared" si="214"/>
        <v>1.5137402477587452E-2</v>
      </c>
      <c r="P188" s="973">
        <f t="shared" si="214"/>
        <v>1.5040753625895891E-2</v>
      </c>
      <c r="Q188" s="973">
        <f t="shared" si="214"/>
        <v>1.4944721855011101E-2</v>
      </c>
      <c r="R188" s="973">
        <f t="shared" si="214"/>
        <v>1.4849303225013308E-2</v>
      </c>
      <c r="S188" s="973">
        <f t="shared" si="214"/>
        <v>1.475449382113822E-2</v>
      </c>
      <c r="T188" s="973">
        <f t="shared" si="214"/>
        <v>1.4660289753616424E-2</v>
      </c>
      <c r="U188" s="973">
        <f t="shared" si="214"/>
        <v>1.4660289753616424E-2</v>
      </c>
      <c r="V188" s="973">
        <f t="shared" si="214"/>
        <v>1.4660289753616424E-2</v>
      </c>
      <c r="W188" s="973">
        <f t="shared" si="214"/>
        <v>1.4660289753616424E-2</v>
      </c>
      <c r="X188" s="973">
        <f t="shared" si="214"/>
        <v>1.4660289753616424E-2</v>
      </c>
      <c r="Y188" s="973">
        <f t="shared" si="214"/>
        <v>1.4660289753616424E-2</v>
      </c>
      <c r="Z188" s="973">
        <f t="shared" si="214"/>
        <v>1.4660289753616424E-2</v>
      </c>
      <c r="AA188" s="973">
        <f t="shared" si="214"/>
        <v>1.4660289753616424E-2</v>
      </c>
      <c r="AB188" s="973">
        <f t="shared" si="214"/>
        <v>1.4660289753616424E-2</v>
      </c>
      <c r="AC188" s="973">
        <f t="shared" si="214"/>
        <v>1.4660289753616424E-2</v>
      </c>
      <c r="AD188" s="973">
        <f t="shared" si="214"/>
        <v>1.4660289753616424E-2</v>
      </c>
      <c r="AE188" s="973">
        <f t="shared" si="214"/>
        <v>1.4660289753616424E-2</v>
      </c>
      <c r="AF188" s="973">
        <f t="shared" si="214"/>
        <v>1.4660289753616424E-2</v>
      </c>
      <c r="AG188" s="973">
        <f t="shared" si="214"/>
        <v>1.4660289753616424E-2</v>
      </c>
      <c r="AH188" s="973">
        <f t="shared" si="214"/>
        <v>1.4660289753616424E-2</v>
      </c>
      <c r="AI188" s="973">
        <f t="shared" si="214"/>
        <v>1.4660289753616424E-2</v>
      </c>
      <c r="AJ188" s="973">
        <f t="shared" si="214"/>
        <v>1.4660289753616424E-2</v>
      </c>
      <c r="AK188" s="973">
        <f t="shared" si="214"/>
        <v>1.4660289753616424E-2</v>
      </c>
      <c r="AL188" s="973">
        <f t="shared" si="214"/>
        <v>1.4660289753616424E-2</v>
      </c>
      <c r="AM188" s="973">
        <f t="shared" si="214"/>
        <v>1.4660289753616424E-2</v>
      </c>
      <c r="AN188" s="973">
        <f t="shared" si="214"/>
        <v>1.4660289753616424E-2</v>
      </c>
      <c r="AO188" s="973">
        <f t="shared" si="214"/>
        <v>1.4660289753616424E-2</v>
      </c>
      <c r="AP188" s="973" t="e">
        <f t="shared" ref="AP188:BJ188" si="217">AO188*(1+IF(AP$1&lt;=$D$8,$F188,IF(AP$1&lt;=$E$8,$G188,$H188)))</f>
        <v>#REF!</v>
      </c>
      <c r="AQ188" s="973" t="e">
        <f t="shared" si="217"/>
        <v>#REF!</v>
      </c>
      <c r="AR188" s="973" t="e">
        <f t="shared" si="217"/>
        <v>#REF!</v>
      </c>
      <c r="AS188" s="973" t="e">
        <f t="shared" si="217"/>
        <v>#REF!</v>
      </c>
      <c r="AT188" s="973" t="e">
        <f t="shared" si="217"/>
        <v>#REF!</v>
      </c>
      <c r="AU188" s="973" t="e">
        <f t="shared" si="217"/>
        <v>#REF!</v>
      </c>
      <c r="AV188" s="973" t="e">
        <f t="shared" si="217"/>
        <v>#REF!</v>
      </c>
      <c r="AW188" s="973" t="e">
        <f t="shared" si="217"/>
        <v>#REF!</v>
      </c>
      <c r="AX188" s="973" t="e">
        <f t="shared" si="217"/>
        <v>#REF!</v>
      </c>
      <c r="AY188" s="973" t="e">
        <f t="shared" si="217"/>
        <v>#REF!</v>
      </c>
      <c r="AZ188" s="973" t="e">
        <f t="shared" si="217"/>
        <v>#REF!</v>
      </c>
      <c r="BA188" s="973" t="e">
        <f t="shared" si="217"/>
        <v>#REF!</v>
      </c>
      <c r="BB188" s="973" t="e">
        <f t="shared" si="217"/>
        <v>#REF!</v>
      </c>
      <c r="BC188" s="973" t="e">
        <f t="shared" si="217"/>
        <v>#REF!</v>
      </c>
      <c r="BD188" s="973" t="e">
        <f t="shared" si="217"/>
        <v>#REF!</v>
      </c>
      <c r="BE188" s="973" t="e">
        <f t="shared" si="217"/>
        <v>#REF!</v>
      </c>
      <c r="BF188" s="973" t="e">
        <f t="shared" si="217"/>
        <v>#REF!</v>
      </c>
      <c r="BG188" s="973" t="e">
        <f t="shared" si="217"/>
        <v>#REF!</v>
      </c>
      <c r="BH188" s="973" t="e">
        <f t="shared" si="217"/>
        <v>#REF!</v>
      </c>
      <c r="BI188" s="973" t="e">
        <f t="shared" si="217"/>
        <v>#REF!</v>
      </c>
      <c r="BJ188" s="973" t="e">
        <f t="shared" si="217"/>
        <v>#REF!</v>
      </c>
    </row>
    <row r="189" spans="1:62" x14ac:dyDescent="0.3">
      <c r="A189" s="969">
        <v>9</v>
      </c>
      <c r="B189" s="970" t="s">
        <v>9335</v>
      </c>
      <c r="C189" s="971">
        <f>VLOOKUP($B$103&amp;"."&amp;C$104&amp;"."&amp;$A189,EmissionRates!$A$1:$Y$8450,$D$179,FALSE)</f>
        <v>1.5678718773415277E-2</v>
      </c>
      <c r="D189" s="971">
        <f>VLOOKUP($B$103&amp;"."&amp;D$104&amp;"."&amp;$A189,EmissionRates!$A$1:$Y$8450,$D$179,FALSE)</f>
        <v>1.5217349010830101E-2</v>
      </c>
      <c r="E189" s="971">
        <f>VLOOKUP($B$103&amp;"."&amp;E$104&amp;"."&amp;$A189,EmissionRates!$A$1:$Y$8450,$D$179,FALSE)</f>
        <v>1.4197682214823176E-2</v>
      </c>
      <c r="F189" s="972">
        <f t="shared" si="206"/>
        <v>-3.7265567687652101E-3</v>
      </c>
      <c r="G189" s="972">
        <f t="shared" si="206"/>
        <v>-6.9117464720004351E-3</v>
      </c>
      <c r="H189" s="994">
        <v>0</v>
      </c>
      <c r="I189" s="973">
        <f t="shared" si="207"/>
        <v>1.5274269443010901E-2</v>
      </c>
      <c r="J189" s="973">
        <f t="shared" si="214"/>
        <v>1.5217349010830104E-2</v>
      </c>
      <c r="K189" s="973">
        <f t="shared" si="214"/>
        <v>1.51121705524913E-2</v>
      </c>
      <c r="L189" s="973">
        <f t="shared" si="214"/>
        <v>1.500771906099085E-2</v>
      </c>
      <c r="M189" s="973">
        <f t="shared" si="214"/>
        <v>1.4903989511718273E-2</v>
      </c>
      <c r="N189" s="973">
        <f t="shared" si="214"/>
        <v>1.4800976914791923E-2</v>
      </c>
      <c r="O189" s="973">
        <f t="shared" si="214"/>
        <v>1.4698676314818949E-2</v>
      </c>
      <c r="P189" s="973">
        <f t="shared" si="214"/>
        <v>1.4597082790656923E-2</v>
      </c>
      <c r="Q189" s="973">
        <f t="shared" si="214"/>
        <v>1.4496191455177101E-2</v>
      </c>
      <c r="R189" s="973">
        <f t="shared" si="214"/>
        <v>1.4395997455029338E-2</v>
      </c>
      <c r="S189" s="973">
        <f t="shared" si="214"/>
        <v>1.4296495970408612E-2</v>
      </c>
      <c r="T189" s="973">
        <f t="shared" si="214"/>
        <v>1.4197682214823173E-2</v>
      </c>
      <c r="U189" s="973">
        <f t="shared" si="214"/>
        <v>1.4197682214823173E-2</v>
      </c>
      <c r="V189" s="973">
        <f t="shared" si="214"/>
        <v>1.4197682214823173E-2</v>
      </c>
      <c r="W189" s="973">
        <f t="shared" si="214"/>
        <v>1.4197682214823173E-2</v>
      </c>
      <c r="X189" s="973">
        <f t="shared" si="214"/>
        <v>1.4197682214823173E-2</v>
      </c>
      <c r="Y189" s="973">
        <f t="shared" si="214"/>
        <v>1.4197682214823173E-2</v>
      </c>
      <c r="Z189" s="973">
        <f t="shared" si="214"/>
        <v>1.4197682214823173E-2</v>
      </c>
      <c r="AA189" s="973">
        <f t="shared" si="214"/>
        <v>1.4197682214823173E-2</v>
      </c>
      <c r="AB189" s="973">
        <f t="shared" si="214"/>
        <v>1.4197682214823173E-2</v>
      </c>
      <c r="AC189" s="973">
        <f t="shared" si="214"/>
        <v>1.4197682214823173E-2</v>
      </c>
      <c r="AD189" s="973">
        <f t="shared" si="214"/>
        <v>1.4197682214823173E-2</v>
      </c>
      <c r="AE189" s="973">
        <f t="shared" si="214"/>
        <v>1.4197682214823173E-2</v>
      </c>
      <c r="AF189" s="973">
        <f t="shared" si="214"/>
        <v>1.4197682214823173E-2</v>
      </c>
      <c r="AG189" s="973">
        <f t="shared" si="214"/>
        <v>1.4197682214823173E-2</v>
      </c>
      <c r="AH189" s="973">
        <f t="shared" si="214"/>
        <v>1.4197682214823173E-2</v>
      </c>
      <c r="AI189" s="973">
        <f t="shared" si="214"/>
        <v>1.4197682214823173E-2</v>
      </c>
      <c r="AJ189" s="973">
        <f t="shared" si="214"/>
        <v>1.4197682214823173E-2</v>
      </c>
      <c r="AK189" s="973">
        <f t="shared" si="214"/>
        <v>1.4197682214823173E-2</v>
      </c>
      <c r="AL189" s="973">
        <f t="shared" si="214"/>
        <v>1.4197682214823173E-2</v>
      </c>
      <c r="AM189" s="973">
        <f t="shared" si="214"/>
        <v>1.4197682214823173E-2</v>
      </c>
      <c r="AN189" s="973">
        <f t="shared" si="214"/>
        <v>1.4197682214823173E-2</v>
      </c>
      <c r="AO189" s="973">
        <f t="shared" si="214"/>
        <v>1.4197682214823173E-2</v>
      </c>
      <c r="AP189" s="973" t="e">
        <f t="shared" ref="AP189:BJ189" si="218">AO189*(1+IF(AP$1&lt;=$D$8,$F189,IF(AP$1&lt;=$E$8,$G189,$H189)))</f>
        <v>#REF!</v>
      </c>
      <c r="AQ189" s="973" t="e">
        <f t="shared" si="218"/>
        <v>#REF!</v>
      </c>
      <c r="AR189" s="973" t="e">
        <f t="shared" si="218"/>
        <v>#REF!</v>
      </c>
      <c r="AS189" s="973" t="e">
        <f t="shared" si="218"/>
        <v>#REF!</v>
      </c>
      <c r="AT189" s="973" t="e">
        <f t="shared" si="218"/>
        <v>#REF!</v>
      </c>
      <c r="AU189" s="973" t="e">
        <f t="shared" si="218"/>
        <v>#REF!</v>
      </c>
      <c r="AV189" s="973" t="e">
        <f t="shared" si="218"/>
        <v>#REF!</v>
      </c>
      <c r="AW189" s="973" t="e">
        <f t="shared" si="218"/>
        <v>#REF!</v>
      </c>
      <c r="AX189" s="973" t="e">
        <f t="shared" si="218"/>
        <v>#REF!</v>
      </c>
      <c r="AY189" s="973" t="e">
        <f t="shared" si="218"/>
        <v>#REF!</v>
      </c>
      <c r="AZ189" s="973" t="e">
        <f t="shared" si="218"/>
        <v>#REF!</v>
      </c>
      <c r="BA189" s="973" t="e">
        <f t="shared" si="218"/>
        <v>#REF!</v>
      </c>
      <c r="BB189" s="973" t="e">
        <f t="shared" si="218"/>
        <v>#REF!</v>
      </c>
      <c r="BC189" s="973" t="e">
        <f t="shared" si="218"/>
        <v>#REF!</v>
      </c>
      <c r="BD189" s="973" t="e">
        <f t="shared" si="218"/>
        <v>#REF!</v>
      </c>
      <c r="BE189" s="973" t="e">
        <f t="shared" si="218"/>
        <v>#REF!</v>
      </c>
      <c r="BF189" s="973" t="e">
        <f t="shared" si="218"/>
        <v>#REF!</v>
      </c>
      <c r="BG189" s="973" t="e">
        <f t="shared" si="218"/>
        <v>#REF!</v>
      </c>
      <c r="BH189" s="973" t="e">
        <f t="shared" si="218"/>
        <v>#REF!</v>
      </c>
      <c r="BI189" s="973" t="e">
        <f t="shared" si="218"/>
        <v>#REF!</v>
      </c>
      <c r="BJ189" s="973" t="e">
        <f t="shared" si="218"/>
        <v>#REF!</v>
      </c>
    </row>
    <row r="190" spans="1:62" x14ac:dyDescent="0.3">
      <c r="A190" s="969">
        <v>10</v>
      </c>
      <c r="B190" s="970" t="s">
        <v>9336</v>
      </c>
      <c r="C190" s="971">
        <f>VLOOKUP($B$103&amp;"."&amp;C$104&amp;"."&amp;$A190,EmissionRates!$A$1:$Y$8450,$D$179,FALSE)</f>
        <v>1.5418485563714E-2</v>
      </c>
      <c r="D190" s="971">
        <f>VLOOKUP($B$103&amp;"."&amp;D$104&amp;"."&amp;$A190,EmissionRates!$A$1:$Y$8450,$D$179,FALSE)</f>
        <v>1.4896297904973176E-2</v>
      </c>
      <c r="E190" s="971">
        <f>VLOOKUP($B$103&amp;"."&amp;E$104&amp;"."&amp;$A190,EmissionRates!$A$1:$Y$8450,$D$179,FALSE)</f>
        <v>1.3837876021473926E-2</v>
      </c>
      <c r="F190" s="972">
        <f t="shared" si="206"/>
        <v>-4.2975429592791992E-3</v>
      </c>
      <c r="G190" s="972">
        <f t="shared" si="206"/>
        <v>-7.3432305188111391E-3</v>
      </c>
      <c r="H190" s="994">
        <v>0</v>
      </c>
      <c r="I190" s="973">
        <f t="shared" si="207"/>
        <v>1.4960591690459156E-2</v>
      </c>
      <c r="J190" s="973">
        <f t="shared" si="214"/>
        <v>1.4896297904973172E-2</v>
      </c>
      <c r="K190" s="973">
        <f t="shared" si="214"/>
        <v>1.478691095558007E-2</v>
      </c>
      <c r="L190" s="973">
        <f t="shared" si="214"/>
        <v>1.4678327259772112E-2</v>
      </c>
      <c r="M190" s="973">
        <f t="shared" si="214"/>
        <v>1.4570540919073055E-2</v>
      </c>
      <c r="N190" s="973">
        <f t="shared" si="214"/>
        <v>1.4463546078320531E-2</v>
      </c>
      <c r="O190" s="973">
        <f t="shared" si="214"/>
        <v>1.4357336925347977E-2</v>
      </c>
      <c r="P190" s="973">
        <f t="shared" si="214"/>
        <v>1.4251907690668907E-2</v>
      </c>
      <c r="Q190" s="973">
        <f t="shared" si="214"/>
        <v>1.4147252647163508E-2</v>
      </c>
      <c r="R190" s="973">
        <f t="shared" si="214"/>
        <v>1.4043366109767525E-2</v>
      </c>
      <c r="S190" s="973">
        <f t="shared" si="214"/>
        <v>1.3940242435163442E-2</v>
      </c>
      <c r="T190" s="973">
        <f t="shared" si="214"/>
        <v>1.3837876021473924E-2</v>
      </c>
      <c r="U190" s="973">
        <f t="shared" si="214"/>
        <v>1.3837876021473924E-2</v>
      </c>
      <c r="V190" s="973">
        <f t="shared" si="214"/>
        <v>1.3837876021473924E-2</v>
      </c>
      <c r="W190" s="973">
        <f t="shared" si="214"/>
        <v>1.3837876021473924E-2</v>
      </c>
      <c r="X190" s="973">
        <f t="shared" si="214"/>
        <v>1.3837876021473924E-2</v>
      </c>
      <c r="Y190" s="973">
        <f t="shared" si="214"/>
        <v>1.3837876021473924E-2</v>
      </c>
      <c r="Z190" s="973">
        <f t="shared" si="214"/>
        <v>1.3837876021473924E-2</v>
      </c>
      <c r="AA190" s="973">
        <f t="shared" si="214"/>
        <v>1.3837876021473924E-2</v>
      </c>
      <c r="AB190" s="973">
        <f t="shared" si="214"/>
        <v>1.3837876021473924E-2</v>
      </c>
      <c r="AC190" s="973">
        <f t="shared" si="214"/>
        <v>1.3837876021473924E-2</v>
      </c>
      <c r="AD190" s="973">
        <f t="shared" si="214"/>
        <v>1.3837876021473924E-2</v>
      </c>
      <c r="AE190" s="973">
        <f t="shared" si="214"/>
        <v>1.3837876021473924E-2</v>
      </c>
      <c r="AF190" s="973">
        <f t="shared" si="214"/>
        <v>1.3837876021473924E-2</v>
      </c>
      <c r="AG190" s="973">
        <f t="shared" si="214"/>
        <v>1.3837876021473924E-2</v>
      </c>
      <c r="AH190" s="973">
        <f t="shared" si="214"/>
        <v>1.3837876021473924E-2</v>
      </c>
      <c r="AI190" s="973">
        <f t="shared" si="214"/>
        <v>1.3837876021473924E-2</v>
      </c>
      <c r="AJ190" s="973">
        <f t="shared" si="214"/>
        <v>1.3837876021473924E-2</v>
      </c>
      <c r="AK190" s="973">
        <f t="shared" si="214"/>
        <v>1.3837876021473924E-2</v>
      </c>
      <c r="AL190" s="973">
        <f t="shared" si="214"/>
        <v>1.3837876021473924E-2</v>
      </c>
      <c r="AM190" s="973">
        <f t="shared" si="214"/>
        <v>1.3837876021473924E-2</v>
      </c>
      <c r="AN190" s="973">
        <f t="shared" si="214"/>
        <v>1.3837876021473924E-2</v>
      </c>
      <c r="AO190" s="973">
        <f t="shared" si="214"/>
        <v>1.3837876021473924E-2</v>
      </c>
      <c r="AP190" s="973" t="e">
        <f t="shared" ref="AP190:BJ190" si="219">AO190*(1+IF(AP$1&lt;=$D$8,$F190,IF(AP$1&lt;=$E$8,$G190,$H190)))</f>
        <v>#REF!</v>
      </c>
      <c r="AQ190" s="973" t="e">
        <f t="shared" si="219"/>
        <v>#REF!</v>
      </c>
      <c r="AR190" s="973" t="e">
        <f t="shared" si="219"/>
        <v>#REF!</v>
      </c>
      <c r="AS190" s="973" t="e">
        <f t="shared" si="219"/>
        <v>#REF!</v>
      </c>
      <c r="AT190" s="973" t="e">
        <f t="shared" si="219"/>
        <v>#REF!</v>
      </c>
      <c r="AU190" s="973" t="e">
        <f t="shared" si="219"/>
        <v>#REF!</v>
      </c>
      <c r="AV190" s="973" t="e">
        <f t="shared" si="219"/>
        <v>#REF!</v>
      </c>
      <c r="AW190" s="973" t="e">
        <f t="shared" si="219"/>
        <v>#REF!</v>
      </c>
      <c r="AX190" s="973" t="e">
        <f t="shared" si="219"/>
        <v>#REF!</v>
      </c>
      <c r="AY190" s="973" t="e">
        <f t="shared" si="219"/>
        <v>#REF!</v>
      </c>
      <c r="AZ190" s="973" t="e">
        <f t="shared" si="219"/>
        <v>#REF!</v>
      </c>
      <c r="BA190" s="973" t="e">
        <f t="shared" si="219"/>
        <v>#REF!</v>
      </c>
      <c r="BB190" s="973" t="e">
        <f t="shared" si="219"/>
        <v>#REF!</v>
      </c>
      <c r="BC190" s="973" t="e">
        <f t="shared" si="219"/>
        <v>#REF!</v>
      </c>
      <c r="BD190" s="973" t="e">
        <f t="shared" si="219"/>
        <v>#REF!</v>
      </c>
      <c r="BE190" s="973" t="e">
        <f t="shared" si="219"/>
        <v>#REF!</v>
      </c>
      <c r="BF190" s="973" t="e">
        <f t="shared" si="219"/>
        <v>#REF!</v>
      </c>
      <c r="BG190" s="973" t="e">
        <f t="shared" si="219"/>
        <v>#REF!</v>
      </c>
      <c r="BH190" s="973" t="e">
        <f t="shared" si="219"/>
        <v>#REF!</v>
      </c>
      <c r="BI190" s="973" t="e">
        <f t="shared" si="219"/>
        <v>#REF!</v>
      </c>
      <c r="BJ190" s="973" t="e">
        <f t="shared" si="219"/>
        <v>#REF!</v>
      </c>
    </row>
    <row r="191" spans="1:62" x14ac:dyDescent="0.3">
      <c r="A191" s="969">
        <v>11</v>
      </c>
      <c r="B191" s="970" t="s">
        <v>9337</v>
      </c>
      <c r="C191" s="971">
        <f>VLOOKUP($B$103&amp;"."&amp;C$104&amp;"."&amp;$A191,EmissionRates!$A$1:$Y$8450,$D$179,FALSE)</f>
        <v>1.4856252964818826E-2</v>
      </c>
      <c r="D191" s="971">
        <f>VLOOKUP($B$103&amp;"."&amp;D$104&amp;"."&amp;$A191,EmissionRates!$A$1:$Y$8450,$D$179,FALSE)</f>
        <v>1.4231273788027448E-2</v>
      </c>
      <c r="E191" s="971">
        <f>VLOOKUP($B$103&amp;"."&amp;E$104&amp;"."&amp;$A191,EmissionRates!$A$1:$Y$8450,$D$179,FALSE)</f>
        <v>1.3112428336171376E-2</v>
      </c>
      <c r="F191" s="972">
        <f t="shared" si="206"/>
        <v>-5.3579608156585357E-3</v>
      </c>
      <c r="G191" s="972">
        <f t="shared" si="206"/>
        <v>-8.1547098760006431E-3</v>
      </c>
      <c r="H191" s="994">
        <v>0</v>
      </c>
      <c r="I191" s="973">
        <f t="shared" si="207"/>
        <v>1.4307935143881347E-2</v>
      </c>
      <c r="J191" s="973">
        <f t="shared" ref="J191:AO195" si="220">I191*(1+IF(J$1&lt;=$D$8,$F191,IF(J$1&lt;=$E$8,$G191,$H191)))</f>
        <v>1.4231273788027446E-2</v>
      </c>
      <c r="K191" s="973">
        <f t="shared" si="220"/>
        <v>1.4115221879120149E-2</v>
      </c>
      <c r="L191" s="973">
        <f t="shared" si="220"/>
        <v>1.4000116339860548E-2</v>
      </c>
      <c r="M191" s="973">
        <f t="shared" si="220"/>
        <v>1.3885949452878729E-2</v>
      </c>
      <c r="N191" s="973">
        <f t="shared" si="220"/>
        <v>1.3772713563737693E-2</v>
      </c>
      <c r="O191" s="973">
        <f t="shared" si="220"/>
        <v>1.3660401080420152E-2</v>
      </c>
      <c r="P191" s="973">
        <f t="shared" si="220"/>
        <v>1.354900447281952E-2</v>
      </c>
      <c r="Q191" s="973">
        <f t="shared" si="220"/>
        <v>1.3438516272235041E-2</v>
      </c>
      <c r="R191" s="973">
        <f t="shared" si="220"/>
        <v>1.332892907087105E-2</v>
      </c>
      <c r="S191" s="973">
        <f t="shared" si="220"/>
        <v>1.3220235521340306E-2</v>
      </c>
      <c r="T191" s="973">
        <f t="shared" si="220"/>
        <v>1.3112428336171378E-2</v>
      </c>
      <c r="U191" s="973">
        <f t="shared" si="220"/>
        <v>1.3112428336171378E-2</v>
      </c>
      <c r="V191" s="973">
        <f t="shared" si="220"/>
        <v>1.3112428336171378E-2</v>
      </c>
      <c r="W191" s="973">
        <f t="shared" si="220"/>
        <v>1.3112428336171378E-2</v>
      </c>
      <c r="X191" s="973">
        <f t="shared" si="220"/>
        <v>1.3112428336171378E-2</v>
      </c>
      <c r="Y191" s="973">
        <f t="shared" si="220"/>
        <v>1.3112428336171378E-2</v>
      </c>
      <c r="Z191" s="973">
        <f t="shared" si="220"/>
        <v>1.3112428336171378E-2</v>
      </c>
      <c r="AA191" s="973">
        <f t="shared" si="220"/>
        <v>1.3112428336171378E-2</v>
      </c>
      <c r="AB191" s="973">
        <f t="shared" si="220"/>
        <v>1.3112428336171378E-2</v>
      </c>
      <c r="AC191" s="973">
        <f t="shared" si="220"/>
        <v>1.3112428336171378E-2</v>
      </c>
      <c r="AD191" s="973">
        <f t="shared" si="220"/>
        <v>1.3112428336171378E-2</v>
      </c>
      <c r="AE191" s="973">
        <f t="shared" si="220"/>
        <v>1.3112428336171378E-2</v>
      </c>
      <c r="AF191" s="973">
        <f t="shared" si="220"/>
        <v>1.3112428336171378E-2</v>
      </c>
      <c r="AG191" s="973">
        <f t="shared" si="220"/>
        <v>1.3112428336171378E-2</v>
      </c>
      <c r="AH191" s="973">
        <f t="shared" si="220"/>
        <v>1.3112428336171378E-2</v>
      </c>
      <c r="AI191" s="973">
        <f t="shared" si="220"/>
        <v>1.3112428336171378E-2</v>
      </c>
      <c r="AJ191" s="973">
        <f t="shared" si="220"/>
        <v>1.3112428336171378E-2</v>
      </c>
      <c r="AK191" s="973">
        <f t="shared" si="220"/>
        <v>1.3112428336171378E-2</v>
      </c>
      <c r="AL191" s="973">
        <f t="shared" si="220"/>
        <v>1.3112428336171378E-2</v>
      </c>
      <c r="AM191" s="973">
        <f t="shared" si="220"/>
        <v>1.3112428336171378E-2</v>
      </c>
      <c r="AN191" s="973">
        <f t="shared" si="220"/>
        <v>1.3112428336171378E-2</v>
      </c>
      <c r="AO191" s="973">
        <f t="shared" si="220"/>
        <v>1.3112428336171378E-2</v>
      </c>
      <c r="AP191" s="973" t="e">
        <f t="shared" ref="AP191:BJ191" si="221">AO191*(1+IF(AP$1&lt;=$D$8,$F191,IF(AP$1&lt;=$E$8,$G191,$H191)))</f>
        <v>#REF!</v>
      </c>
      <c r="AQ191" s="973" t="e">
        <f t="shared" si="221"/>
        <v>#REF!</v>
      </c>
      <c r="AR191" s="973" t="e">
        <f t="shared" si="221"/>
        <v>#REF!</v>
      </c>
      <c r="AS191" s="973" t="e">
        <f t="shared" si="221"/>
        <v>#REF!</v>
      </c>
      <c r="AT191" s="973" t="e">
        <f t="shared" si="221"/>
        <v>#REF!</v>
      </c>
      <c r="AU191" s="973" t="e">
        <f t="shared" si="221"/>
        <v>#REF!</v>
      </c>
      <c r="AV191" s="973" t="e">
        <f t="shared" si="221"/>
        <v>#REF!</v>
      </c>
      <c r="AW191" s="973" t="e">
        <f t="shared" si="221"/>
        <v>#REF!</v>
      </c>
      <c r="AX191" s="973" t="e">
        <f t="shared" si="221"/>
        <v>#REF!</v>
      </c>
      <c r="AY191" s="973" t="e">
        <f t="shared" si="221"/>
        <v>#REF!</v>
      </c>
      <c r="AZ191" s="973" t="e">
        <f t="shared" si="221"/>
        <v>#REF!</v>
      </c>
      <c r="BA191" s="973" t="e">
        <f t="shared" si="221"/>
        <v>#REF!</v>
      </c>
      <c r="BB191" s="973" t="e">
        <f t="shared" si="221"/>
        <v>#REF!</v>
      </c>
      <c r="BC191" s="973" t="e">
        <f t="shared" si="221"/>
        <v>#REF!</v>
      </c>
      <c r="BD191" s="973" t="e">
        <f t="shared" si="221"/>
        <v>#REF!</v>
      </c>
      <c r="BE191" s="973" t="e">
        <f t="shared" si="221"/>
        <v>#REF!</v>
      </c>
      <c r="BF191" s="973" t="e">
        <f t="shared" si="221"/>
        <v>#REF!</v>
      </c>
      <c r="BG191" s="973" t="e">
        <f t="shared" si="221"/>
        <v>#REF!</v>
      </c>
      <c r="BH191" s="973" t="e">
        <f t="shared" si="221"/>
        <v>#REF!</v>
      </c>
      <c r="BI191" s="973" t="e">
        <f t="shared" si="221"/>
        <v>#REF!</v>
      </c>
      <c r="BJ191" s="973" t="e">
        <f t="shared" si="221"/>
        <v>#REF!</v>
      </c>
    </row>
    <row r="192" spans="1:62" x14ac:dyDescent="0.3">
      <c r="A192" s="969">
        <v>12</v>
      </c>
      <c r="B192" s="970" t="s">
        <v>9338</v>
      </c>
      <c r="C192" s="971">
        <f>VLOOKUP($B$103&amp;"."&amp;C$104&amp;"."&amp;$A192,EmissionRates!$A$1:$Y$8450,$D$179,FALSE)</f>
        <v>1.41926800909762E-2</v>
      </c>
      <c r="D192" s="971">
        <f>VLOOKUP($B$103&amp;"."&amp;D$104&amp;"."&amp;$A192,EmissionRates!$A$1:$Y$8450,$D$179,FALSE)</f>
        <v>1.3519989481816624E-2</v>
      </c>
      <c r="E192" s="971">
        <f>VLOOKUP($B$103&amp;"."&amp;E$104&amp;"."&amp;$A192,EmissionRates!$A$1:$Y$8450,$D$179,FALSE)</f>
        <v>1.238975608915395E-2</v>
      </c>
      <c r="F192" s="972">
        <f t="shared" si="206"/>
        <v>-6.0512485609570676E-3</v>
      </c>
      <c r="G192" s="972">
        <f t="shared" si="206"/>
        <v>-8.6919331511781106E-3</v>
      </c>
      <c r="H192" s="994">
        <v>0</v>
      </c>
      <c r="I192" s="973">
        <f t="shared" si="207"/>
        <v>1.3602300382431523E-2</v>
      </c>
      <c r="J192" s="973">
        <f t="shared" si="220"/>
        <v>1.351998948181663E-2</v>
      </c>
      <c r="K192" s="973">
        <f t="shared" si="220"/>
        <v>1.3402474637036048E-2</v>
      </c>
      <c r="L192" s="973">
        <f t="shared" si="220"/>
        <v>1.3285981223430571E-2</v>
      </c>
      <c r="M192" s="973">
        <f t="shared" si="220"/>
        <v>1.3170500362788705E-2</v>
      </c>
      <c r="N192" s="973">
        <f t="shared" si="220"/>
        <v>1.3056023254067779E-2</v>
      </c>
      <c r="O192" s="973">
        <f t="shared" si="220"/>
        <v>1.2942541172723195E-2</v>
      </c>
      <c r="P192" s="973">
        <f t="shared" si="220"/>
        <v>1.2830045470043515E-2</v>
      </c>
      <c r="Q192" s="973">
        <f t="shared" si="220"/>
        <v>1.271852757249132E-2</v>
      </c>
      <c r="R192" s="973">
        <f t="shared" si="220"/>
        <v>1.260797898104981E-2</v>
      </c>
      <c r="S192" s="973">
        <f t="shared" si="220"/>
        <v>1.2498391270575067E-2</v>
      </c>
      <c r="T192" s="973">
        <f t="shared" si="220"/>
        <v>1.238975608915396E-2</v>
      </c>
      <c r="U192" s="973">
        <f t="shared" si="220"/>
        <v>1.238975608915396E-2</v>
      </c>
      <c r="V192" s="973">
        <f t="shared" si="220"/>
        <v>1.238975608915396E-2</v>
      </c>
      <c r="W192" s="973">
        <f t="shared" si="220"/>
        <v>1.238975608915396E-2</v>
      </c>
      <c r="X192" s="973">
        <f t="shared" si="220"/>
        <v>1.238975608915396E-2</v>
      </c>
      <c r="Y192" s="973">
        <f t="shared" si="220"/>
        <v>1.238975608915396E-2</v>
      </c>
      <c r="Z192" s="973">
        <f t="shared" si="220"/>
        <v>1.238975608915396E-2</v>
      </c>
      <c r="AA192" s="973">
        <f t="shared" si="220"/>
        <v>1.238975608915396E-2</v>
      </c>
      <c r="AB192" s="973">
        <f t="shared" si="220"/>
        <v>1.238975608915396E-2</v>
      </c>
      <c r="AC192" s="973">
        <f t="shared" si="220"/>
        <v>1.238975608915396E-2</v>
      </c>
      <c r="AD192" s="973">
        <f t="shared" si="220"/>
        <v>1.238975608915396E-2</v>
      </c>
      <c r="AE192" s="973">
        <f t="shared" si="220"/>
        <v>1.238975608915396E-2</v>
      </c>
      <c r="AF192" s="973">
        <f t="shared" si="220"/>
        <v>1.238975608915396E-2</v>
      </c>
      <c r="AG192" s="973">
        <f t="shared" si="220"/>
        <v>1.238975608915396E-2</v>
      </c>
      <c r="AH192" s="973">
        <f t="shared" si="220"/>
        <v>1.238975608915396E-2</v>
      </c>
      <c r="AI192" s="973">
        <f t="shared" si="220"/>
        <v>1.238975608915396E-2</v>
      </c>
      <c r="AJ192" s="973">
        <f t="shared" si="220"/>
        <v>1.238975608915396E-2</v>
      </c>
      <c r="AK192" s="973">
        <f t="shared" si="220"/>
        <v>1.238975608915396E-2</v>
      </c>
      <c r="AL192" s="973">
        <f t="shared" si="220"/>
        <v>1.238975608915396E-2</v>
      </c>
      <c r="AM192" s="973">
        <f t="shared" si="220"/>
        <v>1.238975608915396E-2</v>
      </c>
      <c r="AN192" s="973">
        <f t="shared" si="220"/>
        <v>1.238975608915396E-2</v>
      </c>
      <c r="AO192" s="973">
        <f t="shared" si="220"/>
        <v>1.238975608915396E-2</v>
      </c>
      <c r="AP192" s="973" t="e">
        <f t="shared" ref="AP192:BJ192" si="222">AO192*(1+IF(AP$1&lt;=$D$8,$F192,IF(AP$1&lt;=$E$8,$G192,$H192)))</f>
        <v>#REF!</v>
      </c>
      <c r="AQ192" s="973" t="e">
        <f t="shared" si="222"/>
        <v>#REF!</v>
      </c>
      <c r="AR192" s="973" t="e">
        <f t="shared" si="222"/>
        <v>#REF!</v>
      </c>
      <c r="AS192" s="973" t="e">
        <f t="shared" si="222"/>
        <v>#REF!</v>
      </c>
      <c r="AT192" s="973" t="e">
        <f t="shared" si="222"/>
        <v>#REF!</v>
      </c>
      <c r="AU192" s="973" t="e">
        <f t="shared" si="222"/>
        <v>#REF!</v>
      </c>
      <c r="AV192" s="973" t="e">
        <f t="shared" si="222"/>
        <v>#REF!</v>
      </c>
      <c r="AW192" s="973" t="e">
        <f t="shared" si="222"/>
        <v>#REF!</v>
      </c>
      <c r="AX192" s="973" t="e">
        <f t="shared" si="222"/>
        <v>#REF!</v>
      </c>
      <c r="AY192" s="973" t="e">
        <f t="shared" si="222"/>
        <v>#REF!</v>
      </c>
      <c r="AZ192" s="973" t="e">
        <f t="shared" si="222"/>
        <v>#REF!</v>
      </c>
      <c r="BA192" s="973" t="e">
        <f t="shared" si="222"/>
        <v>#REF!</v>
      </c>
      <c r="BB192" s="973" t="e">
        <f t="shared" si="222"/>
        <v>#REF!</v>
      </c>
      <c r="BC192" s="973" t="e">
        <f t="shared" si="222"/>
        <v>#REF!</v>
      </c>
      <c r="BD192" s="973" t="e">
        <f t="shared" si="222"/>
        <v>#REF!</v>
      </c>
      <c r="BE192" s="973" t="e">
        <f t="shared" si="222"/>
        <v>#REF!</v>
      </c>
      <c r="BF192" s="973" t="e">
        <f t="shared" si="222"/>
        <v>#REF!</v>
      </c>
      <c r="BG192" s="973" t="e">
        <f t="shared" si="222"/>
        <v>#REF!</v>
      </c>
      <c r="BH192" s="973" t="e">
        <f t="shared" si="222"/>
        <v>#REF!</v>
      </c>
      <c r="BI192" s="973" t="e">
        <f t="shared" si="222"/>
        <v>#REF!</v>
      </c>
      <c r="BJ192" s="973" t="e">
        <f t="shared" si="222"/>
        <v>#REF!</v>
      </c>
    </row>
    <row r="193" spans="1:62" x14ac:dyDescent="0.3">
      <c r="A193" s="969">
        <v>13</v>
      </c>
      <c r="B193" s="970" t="s">
        <v>9339</v>
      </c>
      <c r="C193" s="971">
        <f>VLOOKUP($B$103&amp;"."&amp;C$104&amp;"."&amp;$A193,EmissionRates!$A$1:$Y$8450,$D$179,FALSE)</f>
        <v>1.3971630580878448E-2</v>
      </c>
      <c r="D193" s="971">
        <f>VLOOKUP($B$103&amp;"."&amp;D$104&amp;"."&amp;$A193,EmissionRates!$A$1:$Y$8450,$D$179,FALSE)</f>
        <v>1.3552019469595177E-2</v>
      </c>
      <c r="E193" s="971">
        <f>VLOOKUP($B$103&amp;"."&amp;E$104&amp;"."&amp;$A193,EmissionRates!$A$1:$Y$8450,$D$179,FALSE)</f>
        <v>1.2636231384628075E-2</v>
      </c>
      <c r="F193" s="972">
        <f t="shared" si="206"/>
        <v>-3.8044088382491736E-3</v>
      </c>
      <c r="G193" s="972">
        <f t="shared" si="206"/>
        <v>-6.9723178409953901E-3</v>
      </c>
      <c r="H193" s="994">
        <v>0</v>
      </c>
      <c r="I193" s="973">
        <f t="shared" si="207"/>
        <v>1.3603773786823313E-2</v>
      </c>
      <c r="J193" s="973">
        <f t="shared" si="220"/>
        <v>1.3552019469595179E-2</v>
      </c>
      <c r="K193" s="973">
        <f t="shared" si="220"/>
        <v>1.3457530482465804E-2</v>
      </c>
      <c r="L193" s="973">
        <f t="shared" si="220"/>
        <v>1.3363700302587168E-2</v>
      </c>
      <c r="M193" s="973">
        <f t="shared" si="220"/>
        <v>1.3270524336545724E-2</v>
      </c>
      <c r="N193" s="973">
        <f t="shared" si="220"/>
        <v>1.3177998022954662E-2</v>
      </c>
      <c r="O193" s="973">
        <f t="shared" si="220"/>
        <v>1.3086116832230614E-2</v>
      </c>
      <c r="P193" s="973">
        <f t="shared" si="220"/>
        <v>1.2994876266371903E-2</v>
      </c>
      <c r="Q193" s="973">
        <f t="shared" si="220"/>
        <v>1.290427185873835E-2</v>
      </c>
      <c r="R193" s="973">
        <f t="shared" si="220"/>
        <v>1.2814299173832613E-2</v>
      </c>
      <c r="S193" s="973">
        <f t="shared" si="220"/>
        <v>1.2724953807083047E-2</v>
      </c>
      <c r="T193" s="973">
        <f t="shared" si="220"/>
        <v>1.2636231384628079E-2</v>
      </c>
      <c r="U193" s="973">
        <f t="shared" si="220"/>
        <v>1.2636231384628079E-2</v>
      </c>
      <c r="V193" s="973">
        <f t="shared" si="220"/>
        <v>1.2636231384628079E-2</v>
      </c>
      <c r="W193" s="973">
        <f t="shared" si="220"/>
        <v>1.2636231384628079E-2</v>
      </c>
      <c r="X193" s="973">
        <f t="shared" si="220"/>
        <v>1.2636231384628079E-2</v>
      </c>
      <c r="Y193" s="973">
        <f t="shared" si="220"/>
        <v>1.2636231384628079E-2</v>
      </c>
      <c r="Z193" s="973">
        <f t="shared" si="220"/>
        <v>1.2636231384628079E-2</v>
      </c>
      <c r="AA193" s="973">
        <f t="shared" si="220"/>
        <v>1.2636231384628079E-2</v>
      </c>
      <c r="AB193" s="973">
        <f t="shared" si="220"/>
        <v>1.2636231384628079E-2</v>
      </c>
      <c r="AC193" s="973">
        <f t="shared" si="220"/>
        <v>1.2636231384628079E-2</v>
      </c>
      <c r="AD193" s="973">
        <f t="shared" si="220"/>
        <v>1.2636231384628079E-2</v>
      </c>
      <c r="AE193" s="973">
        <f t="shared" si="220"/>
        <v>1.2636231384628079E-2</v>
      </c>
      <c r="AF193" s="973">
        <f t="shared" si="220"/>
        <v>1.2636231384628079E-2</v>
      </c>
      <c r="AG193" s="973">
        <f t="shared" si="220"/>
        <v>1.2636231384628079E-2</v>
      </c>
      <c r="AH193" s="973">
        <f t="shared" si="220"/>
        <v>1.2636231384628079E-2</v>
      </c>
      <c r="AI193" s="973">
        <f t="shared" si="220"/>
        <v>1.2636231384628079E-2</v>
      </c>
      <c r="AJ193" s="973">
        <f t="shared" si="220"/>
        <v>1.2636231384628079E-2</v>
      </c>
      <c r="AK193" s="973">
        <f t="shared" si="220"/>
        <v>1.2636231384628079E-2</v>
      </c>
      <c r="AL193" s="973">
        <f t="shared" si="220"/>
        <v>1.2636231384628079E-2</v>
      </c>
      <c r="AM193" s="973">
        <f t="shared" si="220"/>
        <v>1.2636231384628079E-2</v>
      </c>
      <c r="AN193" s="973">
        <f t="shared" si="220"/>
        <v>1.2636231384628079E-2</v>
      </c>
      <c r="AO193" s="973">
        <f t="shared" si="220"/>
        <v>1.2636231384628079E-2</v>
      </c>
      <c r="AP193" s="973" t="e">
        <f t="shared" ref="AP193:BJ193" si="223">AO193*(1+IF(AP$1&lt;=$D$8,$F193,IF(AP$1&lt;=$E$8,$G193,$H193)))</f>
        <v>#REF!</v>
      </c>
      <c r="AQ193" s="973" t="e">
        <f t="shared" si="223"/>
        <v>#REF!</v>
      </c>
      <c r="AR193" s="973" t="e">
        <f t="shared" si="223"/>
        <v>#REF!</v>
      </c>
      <c r="AS193" s="973" t="e">
        <f t="shared" si="223"/>
        <v>#REF!</v>
      </c>
      <c r="AT193" s="973" t="e">
        <f t="shared" si="223"/>
        <v>#REF!</v>
      </c>
      <c r="AU193" s="973" t="e">
        <f t="shared" si="223"/>
        <v>#REF!</v>
      </c>
      <c r="AV193" s="973" t="e">
        <f t="shared" si="223"/>
        <v>#REF!</v>
      </c>
      <c r="AW193" s="973" t="e">
        <f t="shared" si="223"/>
        <v>#REF!</v>
      </c>
      <c r="AX193" s="973" t="e">
        <f t="shared" si="223"/>
        <v>#REF!</v>
      </c>
      <c r="AY193" s="973" t="e">
        <f t="shared" si="223"/>
        <v>#REF!</v>
      </c>
      <c r="AZ193" s="973" t="e">
        <f t="shared" si="223"/>
        <v>#REF!</v>
      </c>
      <c r="BA193" s="973" t="e">
        <f t="shared" si="223"/>
        <v>#REF!</v>
      </c>
      <c r="BB193" s="973" t="e">
        <f t="shared" si="223"/>
        <v>#REF!</v>
      </c>
      <c r="BC193" s="973" t="e">
        <f t="shared" si="223"/>
        <v>#REF!</v>
      </c>
      <c r="BD193" s="973" t="e">
        <f t="shared" si="223"/>
        <v>#REF!</v>
      </c>
      <c r="BE193" s="973" t="e">
        <f t="shared" si="223"/>
        <v>#REF!</v>
      </c>
      <c r="BF193" s="973" t="e">
        <f t="shared" si="223"/>
        <v>#REF!</v>
      </c>
      <c r="BG193" s="973" t="e">
        <f t="shared" si="223"/>
        <v>#REF!</v>
      </c>
      <c r="BH193" s="973" t="e">
        <f t="shared" si="223"/>
        <v>#REF!</v>
      </c>
      <c r="BI193" s="973" t="e">
        <f t="shared" si="223"/>
        <v>#REF!</v>
      </c>
      <c r="BJ193" s="973" t="e">
        <f t="shared" si="223"/>
        <v>#REF!</v>
      </c>
    </row>
    <row r="194" spans="1:62" x14ac:dyDescent="0.3">
      <c r="A194" s="969">
        <v>14</v>
      </c>
      <c r="B194" s="970" t="s">
        <v>9340</v>
      </c>
      <c r="C194" s="971">
        <f>VLOOKUP($B$103&amp;"."&amp;C$104&amp;"."&amp;$A194,EmissionRates!$A$1:$Y$8450,$D$179,FALSE)</f>
        <v>1.5070210269186601E-2</v>
      </c>
      <c r="D194" s="971">
        <f>VLOOKUP($B$103&amp;"."&amp;D$104&amp;"."&amp;$A194,EmissionRates!$A$1:$Y$8450,$D$179,FALSE)</f>
        <v>1.4496873962343601E-2</v>
      </c>
      <c r="E194" s="971">
        <f>VLOOKUP($B$103&amp;"."&amp;E$104&amp;"."&amp;$A194,EmissionRates!$A$1:$Y$8450,$D$179,FALSE)</f>
        <v>1.3411018725794999E-2</v>
      </c>
      <c r="F194" s="972">
        <f t="shared" si="206"/>
        <v>-4.8366316445754842E-3</v>
      </c>
      <c r="G194" s="972">
        <f t="shared" si="206"/>
        <v>-7.7554079622286221E-3</v>
      </c>
      <c r="H194" s="994">
        <v>0</v>
      </c>
      <c r="I194" s="973">
        <f t="shared" si="207"/>
        <v>1.4567330775348655E-2</v>
      </c>
      <c r="J194" s="973">
        <f t="shared" si="220"/>
        <v>1.4496873962343605E-2</v>
      </c>
      <c r="K194" s="973">
        <f t="shared" si="220"/>
        <v>1.438444479058862E-2</v>
      </c>
      <c r="L194" s="973">
        <f t="shared" si="220"/>
        <v>1.4272887552927452E-2</v>
      </c>
      <c r="M194" s="973">
        <f t="shared" si="220"/>
        <v>1.4162195487155485E-2</v>
      </c>
      <c r="N194" s="973">
        <f t="shared" si="220"/>
        <v>1.4052361883511761E-2</v>
      </c>
      <c r="O194" s="973">
        <f t="shared" si="220"/>
        <v>1.3943380084272256E-2</v>
      </c>
      <c r="P194" s="973">
        <f t="shared" si="220"/>
        <v>1.3835243483346311E-2</v>
      </c>
      <c r="Q194" s="973">
        <f t="shared" si="220"/>
        <v>1.3727945525876195E-2</v>
      </c>
      <c r="R194" s="973">
        <f t="shared" si="220"/>
        <v>1.3621479707839773E-2</v>
      </c>
      <c r="S194" s="973">
        <f t="shared" si="220"/>
        <v>1.3515839575656257E-2</v>
      </c>
      <c r="T194" s="973">
        <f t="shared" si="220"/>
        <v>1.3411018725795008E-2</v>
      </c>
      <c r="U194" s="973">
        <f t="shared" si="220"/>
        <v>1.3411018725795008E-2</v>
      </c>
      <c r="V194" s="973">
        <f t="shared" si="220"/>
        <v>1.3411018725795008E-2</v>
      </c>
      <c r="W194" s="973">
        <f t="shared" si="220"/>
        <v>1.3411018725795008E-2</v>
      </c>
      <c r="X194" s="973">
        <f t="shared" si="220"/>
        <v>1.3411018725795008E-2</v>
      </c>
      <c r="Y194" s="973">
        <f t="shared" si="220"/>
        <v>1.3411018725795008E-2</v>
      </c>
      <c r="Z194" s="973">
        <f t="shared" si="220"/>
        <v>1.3411018725795008E-2</v>
      </c>
      <c r="AA194" s="973">
        <f t="shared" si="220"/>
        <v>1.3411018725795008E-2</v>
      </c>
      <c r="AB194" s="973">
        <f t="shared" si="220"/>
        <v>1.3411018725795008E-2</v>
      </c>
      <c r="AC194" s="973">
        <f t="shared" si="220"/>
        <v>1.3411018725795008E-2</v>
      </c>
      <c r="AD194" s="973">
        <f t="shared" si="220"/>
        <v>1.3411018725795008E-2</v>
      </c>
      <c r="AE194" s="973">
        <f t="shared" si="220"/>
        <v>1.3411018725795008E-2</v>
      </c>
      <c r="AF194" s="973">
        <f t="shared" si="220"/>
        <v>1.3411018725795008E-2</v>
      </c>
      <c r="AG194" s="973">
        <f t="shared" si="220"/>
        <v>1.3411018725795008E-2</v>
      </c>
      <c r="AH194" s="973">
        <f t="shared" si="220"/>
        <v>1.3411018725795008E-2</v>
      </c>
      <c r="AI194" s="973">
        <f t="shared" si="220"/>
        <v>1.3411018725795008E-2</v>
      </c>
      <c r="AJ194" s="973">
        <f t="shared" si="220"/>
        <v>1.3411018725795008E-2</v>
      </c>
      <c r="AK194" s="973">
        <f t="shared" si="220"/>
        <v>1.3411018725795008E-2</v>
      </c>
      <c r="AL194" s="973">
        <f t="shared" si="220"/>
        <v>1.3411018725795008E-2</v>
      </c>
      <c r="AM194" s="973">
        <f t="shared" si="220"/>
        <v>1.3411018725795008E-2</v>
      </c>
      <c r="AN194" s="973">
        <f t="shared" si="220"/>
        <v>1.3411018725795008E-2</v>
      </c>
      <c r="AO194" s="973">
        <f t="shared" si="220"/>
        <v>1.3411018725795008E-2</v>
      </c>
      <c r="AP194" s="973" t="e">
        <f t="shared" ref="AP194:BJ194" si="224">AO194*(1+IF(AP$1&lt;=$D$8,$F194,IF(AP$1&lt;=$E$8,$G194,$H194)))</f>
        <v>#REF!</v>
      </c>
      <c r="AQ194" s="973" t="e">
        <f t="shared" si="224"/>
        <v>#REF!</v>
      </c>
      <c r="AR194" s="973" t="e">
        <f t="shared" si="224"/>
        <v>#REF!</v>
      </c>
      <c r="AS194" s="973" t="e">
        <f t="shared" si="224"/>
        <v>#REF!</v>
      </c>
      <c r="AT194" s="973" t="e">
        <f t="shared" si="224"/>
        <v>#REF!</v>
      </c>
      <c r="AU194" s="973" t="e">
        <f t="shared" si="224"/>
        <v>#REF!</v>
      </c>
      <c r="AV194" s="973" t="e">
        <f t="shared" si="224"/>
        <v>#REF!</v>
      </c>
      <c r="AW194" s="973" t="e">
        <f t="shared" si="224"/>
        <v>#REF!</v>
      </c>
      <c r="AX194" s="973" t="e">
        <f t="shared" si="224"/>
        <v>#REF!</v>
      </c>
      <c r="AY194" s="973" t="e">
        <f t="shared" si="224"/>
        <v>#REF!</v>
      </c>
      <c r="AZ194" s="973" t="e">
        <f t="shared" si="224"/>
        <v>#REF!</v>
      </c>
      <c r="BA194" s="973" t="e">
        <f t="shared" si="224"/>
        <v>#REF!</v>
      </c>
      <c r="BB194" s="973" t="e">
        <f t="shared" si="224"/>
        <v>#REF!</v>
      </c>
      <c r="BC194" s="973" t="e">
        <f t="shared" si="224"/>
        <v>#REF!</v>
      </c>
      <c r="BD194" s="973" t="e">
        <f t="shared" si="224"/>
        <v>#REF!</v>
      </c>
      <c r="BE194" s="973" t="e">
        <f t="shared" si="224"/>
        <v>#REF!</v>
      </c>
      <c r="BF194" s="973" t="e">
        <f t="shared" si="224"/>
        <v>#REF!</v>
      </c>
      <c r="BG194" s="973" t="e">
        <f t="shared" si="224"/>
        <v>#REF!</v>
      </c>
      <c r="BH194" s="973" t="e">
        <f t="shared" si="224"/>
        <v>#REF!</v>
      </c>
      <c r="BI194" s="973" t="e">
        <f t="shared" si="224"/>
        <v>#REF!</v>
      </c>
      <c r="BJ194" s="973" t="e">
        <f t="shared" si="224"/>
        <v>#REF!</v>
      </c>
    </row>
    <row r="195" spans="1:62" x14ac:dyDescent="0.3">
      <c r="A195" s="969">
        <v>15</v>
      </c>
      <c r="B195" s="970" t="s">
        <v>9341</v>
      </c>
      <c r="C195" s="971">
        <f>VLOOKUP($B$103&amp;"."&amp;C$104&amp;"."&amp;$A195,EmissionRates!$A$1:$Y$8450,$D$179,FALSE)</f>
        <v>1.6011818709860823E-2</v>
      </c>
      <c r="D195" s="971">
        <f>VLOOKUP($B$103&amp;"."&amp;D$104&amp;"."&amp;$A195,EmissionRates!$A$1:$Y$8450,$D$179,FALSE)</f>
        <v>1.5306729813649601E-2</v>
      </c>
      <c r="E195" s="971">
        <f>VLOOKUP($B$103&amp;"."&amp;E$104&amp;"."&amp;$A195,EmissionRates!$A$1:$Y$8450,$D$179,FALSE)</f>
        <v>1.4075019736386151E-2</v>
      </c>
      <c r="F195" s="972">
        <f t="shared" si="206"/>
        <v>-5.6135013554688973E-3</v>
      </c>
      <c r="G195" s="972">
        <f t="shared" si="206"/>
        <v>-8.3540109376631921E-3</v>
      </c>
      <c r="H195" s="994">
        <v>0</v>
      </c>
      <c r="I195" s="973">
        <f t="shared" si="207"/>
        <v>1.5393139221534603E-2</v>
      </c>
      <c r="J195" s="973">
        <f t="shared" si="220"/>
        <v>1.5306729813649597E-2</v>
      </c>
      <c r="K195" s="973">
        <f t="shared" si="220"/>
        <v>1.5178857225366512E-2</v>
      </c>
      <c r="L195" s="973">
        <f t="shared" si="220"/>
        <v>1.5052052886084572E-2</v>
      </c>
      <c r="M195" s="973">
        <f t="shared" si="220"/>
        <v>1.4926307871639937E-2</v>
      </c>
      <c r="N195" s="973">
        <f t="shared" si="220"/>
        <v>1.4801613332421328E-2</v>
      </c>
      <c r="O195" s="973">
        <f t="shared" si="220"/>
        <v>1.4677960492747218E-2</v>
      </c>
      <c r="P195" s="973">
        <f t="shared" si="220"/>
        <v>1.455534065024822E-2</v>
      </c>
      <c r="Q195" s="973">
        <f t="shared" si="220"/>
        <v>1.4433745175254633E-2</v>
      </c>
      <c r="R195" s="973">
        <f t="shared" si="220"/>
        <v>1.4313165510189112E-2</v>
      </c>
      <c r="S195" s="973">
        <f t="shared" si="220"/>
        <v>1.4193593168964409E-2</v>
      </c>
      <c r="T195" s="973">
        <f t="shared" si="220"/>
        <v>1.4075019736386139E-2</v>
      </c>
      <c r="U195" s="973">
        <f t="shared" si="220"/>
        <v>1.4075019736386139E-2</v>
      </c>
      <c r="V195" s="973">
        <f t="shared" si="220"/>
        <v>1.4075019736386139E-2</v>
      </c>
      <c r="W195" s="973">
        <f t="shared" si="220"/>
        <v>1.4075019736386139E-2</v>
      </c>
      <c r="X195" s="973">
        <f t="shared" si="220"/>
        <v>1.4075019736386139E-2</v>
      </c>
      <c r="Y195" s="973">
        <f t="shared" si="220"/>
        <v>1.4075019736386139E-2</v>
      </c>
      <c r="Z195" s="973">
        <f t="shared" si="220"/>
        <v>1.4075019736386139E-2</v>
      </c>
      <c r="AA195" s="973">
        <f t="shared" si="220"/>
        <v>1.4075019736386139E-2</v>
      </c>
      <c r="AB195" s="973">
        <f t="shared" si="220"/>
        <v>1.4075019736386139E-2</v>
      </c>
      <c r="AC195" s="973">
        <f t="shared" si="220"/>
        <v>1.4075019736386139E-2</v>
      </c>
      <c r="AD195" s="973">
        <f t="shared" si="220"/>
        <v>1.4075019736386139E-2</v>
      </c>
      <c r="AE195" s="973">
        <f t="shared" si="220"/>
        <v>1.4075019736386139E-2</v>
      </c>
      <c r="AF195" s="973">
        <f t="shared" si="220"/>
        <v>1.4075019736386139E-2</v>
      </c>
      <c r="AG195" s="973">
        <f t="shared" si="220"/>
        <v>1.4075019736386139E-2</v>
      </c>
      <c r="AH195" s="973">
        <f t="shared" si="220"/>
        <v>1.4075019736386139E-2</v>
      </c>
      <c r="AI195" s="973">
        <f t="shared" si="220"/>
        <v>1.4075019736386139E-2</v>
      </c>
      <c r="AJ195" s="973">
        <f t="shared" si="220"/>
        <v>1.4075019736386139E-2</v>
      </c>
      <c r="AK195" s="973">
        <f t="shared" si="220"/>
        <v>1.4075019736386139E-2</v>
      </c>
      <c r="AL195" s="973">
        <f t="shared" si="220"/>
        <v>1.4075019736386139E-2</v>
      </c>
      <c r="AM195" s="973">
        <f t="shared" si="220"/>
        <v>1.4075019736386139E-2</v>
      </c>
      <c r="AN195" s="973">
        <f t="shared" si="220"/>
        <v>1.4075019736386139E-2</v>
      </c>
      <c r="AO195" s="973">
        <f t="shared" si="220"/>
        <v>1.4075019736386139E-2</v>
      </c>
      <c r="AP195" s="973" t="e">
        <f t="shared" ref="AP195:BJ195" si="225">AO195*(1+IF(AP$1&lt;=$D$8,$F195,IF(AP$1&lt;=$E$8,$G195,$H195)))</f>
        <v>#REF!</v>
      </c>
      <c r="AQ195" s="973" t="e">
        <f t="shared" si="225"/>
        <v>#REF!</v>
      </c>
      <c r="AR195" s="973" t="e">
        <f t="shared" si="225"/>
        <v>#REF!</v>
      </c>
      <c r="AS195" s="973" t="e">
        <f t="shared" si="225"/>
        <v>#REF!</v>
      </c>
      <c r="AT195" s="973" t="e">
        <f t="shared" si="225"/>
        <v>#REF!</v>
      </c>
      <c r="AU195" s="973" t="e">
        <f t="shared" si="225"/>
        <v>#REF!</v>
      </c>
      <c r="AV195" s="973" t="e">
        <f t="shared" si="225"/>
        <v>#REF!</v>
      </c>
      <c r="AW195" s="973" t="e">
        <f t="shared" si="225"/>
        <v>#REF!</v>
      </c>
      <c r="AX195" s="973" t="e">
        <f t="shared" si="225"/>
        <v>#REF!</v>
      </c>
      <c r="AY195" s="973" t="e">
        <f t="shared" si="225"/>
        <v>#REF!</v>
      </c>
      <c r="AZ195" s="973" t="e">
        <f t="shared" si="225"/>
        <v>#REF!</v>
      </c>
      <c r="BA195" s="973" t="e">
        <f t="shared" si="225"/>
        <v>#REF!</v>
      </c>
      <c r="BB195" s="973" t="e">
        <f t="shared" si="225"/>
        <v>#REF!</v>
      </c>
      <c r="BC195" s="973" t="e">
        <f t="shared" si="225"/>
        <v>#REF!</v>
      </c>
      <c r="BD195" s="973" t="e">
        <f t="shared" si="225"/>
        <v>#REF!</v>
      </c>
      <c r="BE195" s="973" t="e">
        <f t="shared" si="225"/>
        <v>#REF!</v>
      </c>
      <c r="BF195" s="973" t="e">
        <f t="shared" si="225"/>
        <v>#REF!</v>
      </c>
      <c r="BG195" s="973" t="e">
        <f t="shared" si="225"/>
        <v>#REF!</v>
      </c>
      <c r="BH195" s="973" t="e">
        <f t="shared" si="225"/>
        <v>#REF!</v>
      </c>
      <c r="BI195" s="973" t="e">
        <f t="shared" si="225"/>
        <v>#REF!</v>
      </c>
      <c r="BJ195" s="973" t="e">
        <f t="shared" si="225"/>
        <v>#REF!</v>
      </c>
    </row>
    <row r="196" spans="1:62" x14ac:dyDescent="0.3">
      <c r="A196" s="969">
        <v>16</v>
      </c>
      <c r="B196" s="970" t="s">
        <v>9342</v>
      </c>
      <c r="C196" s="971">
        <f>VLOOKUP($B$103&amp;"."&amp;C$104&amp;"."&amp;$A196,EmissionRates!$A$1:$Y$8450,$D$179,FALSE)</f>
        <v>1.7196601702986876E-2</v>
      </c>
      <c r="D196" s="971">
        <f>VLOOKUP($B$103&amp;"."&amp;D$104&amp;"."&amp;$A196,EmissionRates!$A$1:$Y$8450,$D$179,FALSE)</f>
        <v>1.6369510112175051E-2</v>
      </c>
      <c r="E196" s="971">
        <f>VLOOKUP($B$103&amp;"."&amp;E$104&amp;"."&amp;$A196,EmissionRates!$A$1:$Y$8450,$D$179,FALSE)</f>
        <v>1.4989878555449327E-2</v>
      </c>
      <c r="F196" s="972">
        <f t="shared" si="206"/>
        <v>-6.1424728923652472E-3</v>
      </c>
      <c r="G196" s="972">
        <f t="shared" si="206"/>
        <v>-8.7658791304064954E-3</v>
      </c>
      <c r="H196" s="995">
        <v>0</v>
      </c>
      <c r="I196" s="973">
        <f t="shared" si="207"/>
        <v>1.6470680822646966E-2</v>
      </c>
      <c r="J196" s="973">
        <f t="shared" ref="J196:Y196" si="226">I196*(1+IF(J$1&lt;=$D$8,$F196,IF(J$1&lt;=$E$8,$G196,$H196)))</f>
        <v>1.6369510112175058E-2</v>
      </c>
      <c r="K196" s="973">
        <f t="shared" si="226"/>
        <v>1.6226016965107764E-2</v>
      </c>
      <c r="L196" s="973">
        <f t="shared" si="226"/>
        <v>1.6083781661623706E-2</v>
      </c>
      <c r="M196" s="973">
        <f t="shared" si="226"/>
        <v>1.5942793175618062E-2</v>
      </c>
      <c r="N196" s="973">
        <f t="shared" si="226"/>
        <v>1.5803040577639524E-2</v>
      </c>
      <c r="O196" s="973">
        <f t="shared" si="226"/>
        <v>1.5664513034043027E-2</v>
      </c>
      <c r="P196" s="973">
        <f t="shared" si="226"/>
        <v>1.5527199806149928E-2</v>
      </c>
      <c r="Q196" s="973">
        <f t="shared" si="226"/>
        <v>1.5391090249415547E-2</v>
      </c>
      <c r="R196" s="973">
        <f t="shared" si="226"/>
        <v>1.5256173812603992E-2</v>
      </c>
      <c r="S196" s="973">
        <f t="shared" si="226"/>
        <v>1.5122440036970233E-2</v>
      </c>
      <c r="T196" s="973">
        <f t="shared" si="226"/>
        <v>1.4989878555449332E-2</v>
      </c>
      <c r="U196" s="973">
        <f t="shared" si="226"/>
        <v>1.4989878555449332E-2</v>
      </c>
      <c r="V196" s="973">
        <f t="shared" si="226"/>
        <v>1.4989878555449332E-2</v>
      </c>
      <c r="W196" s="973">
        <f t="shared" si="226"/>
        <v>1.4989878555449332E-2</v>
      </c>
      <c r="X196" s="973">
        <f t="shared" si="226"/>
        <v>1.4989878555449332E-2</v>
      </c>
      <c r="Y196" s="973">
        <f t="shared" si="226"/>
        <v>1.4989878555449332E-2</v>
      </c>
      <c r="Z196" s="973">
        <f t="shared" ref="Z196:AO196" si="227">Y196*(1+IF(Z$1&lt;=$D$8,$F196,IF(Z$1&lt;=$E$8,$G196,$H196)))</f>
        <v>1.4989878555449332E-2</v>
      </c>
      <c r="AA196" s="973">
        <f t="shared" si="227"/>
        <v>1.4989878555449332E-2</v>
      </c>
      <c r="AB196" s="973">
        <f t="shared" si="227"/>
        <v>1.4989878555449332E-2</v>
      </c>
      <c r="AC196" s="973">
        <f t="shared" si="227"/>
        <v>1.4989878555449332E-2</v>
      </c>
      <c r="AD196" s="973">
        <f t="shared" si="227"/>
        <v>1.4989878555449332E-2</v>
      </c>
      <c r="AE196" s="973">
        <f t="shared" si="227"/>
        <v>1.4989878555449332E-2</v>
      </c>
      <c r="AF196" s="973">
        <f t="shared" si="227"/>
        <v>1.4989878555449332E-2</v>
      </c>
      <c r="AG196" s="973">
        <f t="shared" si="227"/>
        <v>1.4989878555449332E-2</v>
      </c>
      <c r="AH196" s="973">
        <f t="shared" si="227"/>
        <v>1.4989878555449332E-2</v>
      </c>
      <c r="AI196" s="973">
        <f t="shared" si="227"/>
        <v>1.4989878555449332E-2</v>
      </c>
      <c r="AJ196" s="973">
        <f t="shared" si="227"/>
        <v>1.4989878555449332E-2</v>
      </c>
      <c r="AK196" s="973">
        <f t="shared" si="227"/>
        <v>1.4989878555449332E-2</v>
      </c>
      <c r="AL196" s="973">
        <f t="shared" si="227"/>
        <v>1.4989878555449332E-2</v>
      </c>
      <c r="AM196" s="973">
        <f t="shared" si="227"/>
        <v>1.4989878555449332E-2</v>
      </c>
      <c r="AN196" s="973">
        <f t="shared" si="227"/>
        <v>1.4989878555449332E-2</v>
      </c>
      <c r="AO196" s="973">
        <f t="shared" si="227"/>
        <v>1.4989878555449332E-2</v>
      </c>
      <c r="AP196" s="973" t="e">
        <f t="shared" ref="AP196:BJ196" si="228">AO196*(1+IF(AP$1&lt;=$D$8,$F196,IF(AP$1&lt;=$E$8,$G196,$H196)))</f>
        <v>#REF!</v>
      </c>
      <c r="AQ196" s="973" t="e">
        <f t="shared" si="228"/>
        <v>#REF!</v>
      </c>
      <c r="AR196" s="973" t="e">
        <f t="shared" si="228"/>
        <v>#REF!</v>
      </c>
      <c r="AS196" s="973" t="e">
        <f t="shared" si="228"/>
        <v>#REF!</v>
      </c>
      <c r="AT196" s="973" t="e">
        <f t="shared" si="228"/>
        <v>#REF!</v>
      </c>
      <c r="AU196" s="973" t="e">
        <f t="shared" si="228"/>
        <v>#REF!</v>
      </c>
      <c r="AV196" s="973" t="e">
        <f t="shared" si="228"/>
        <v>#REF!</v>
      </c>
      <c r="AW196" s="973" t="e">
        <f t="shared" si="228"/>
        <v>#REF!</v>
      </c>
      <c r="AX196" s="973" t="e">
        <f t="shared" si="228"/>
        <v>#REF!</v>
      </c>
      <c r="AY196" s="973" t="e">
        <f t="shared" si="228"/>
        <v>#REF!</v>
      </c>
      <c r="AZ196" s="973" t="e">
        <f t="shared" si="228"/>
        <v>#REF!</v>
      </c>
      <c r="BA196" s="973" t="e">
        <f t="shared" si="228"/>
        <v>#REF!</v>
      </c>
      <c r="BB196" s="973" t="e">
        <f t="shared" si="228"/>
        <v>#REF!</v>
      </c>
      <c r="BC196" s="973" t="e">
        <f t="shared" si="228"/>
        <v>#REF!</v>
      </c>
      <c r="BD196" s="973" t="e">
        <f t="shared" si="228"/>
        <v>#REF!</v>
      </c>
      <c r="BE196" s="973" t="e">
        <f t="shared" si="228"/>
        <v>#REF!</v>
      </c>
      <c r="BF196" s="973" t="e">
        <f t="shared" si="228"/>
        <v>#REF!</v>
      </c>
      <c r="BG196" s="973" t="e">
        <f t="shared" si="228"/>
        <v>#REF!</v>
      </c>
      <c r="BH196" s="973" t="e">
        <f t="shared" si="228"/>
        <v>#REF!</v>
      </c>
      <c r="BI196" s="973" t="e">
        <f t="shared" si="228"/>
        <v>#REF!</v>
      </c>
      <c r="BJ196" s="973" t="e">
        <f t="shared" si="228"/>
        <v>#REF!</v>
      </c>
    </row>
    <row r="198" spans="1:62" x14ac:dyDescent="0.3">
      <c r="A198" s="961" t="s">
        <v>9347</v>
      </c>
      <c r="B198" s="961"/>
      <c r="C198" s="962"/>
      <c r="D198" s="974"/>
      <c r="E198" s="974"/>
      <c r="F198" s="974"/>
      <c r="G198" s="974"/>
      <c r="H198" s="974"/>
      <c r="I198" s="963"/>
      <c r="J198" s="963"/>
      <c r="K198" s="963"/>
      <c r="L198" s="963"/>
      <c r="M198" s="963"/>
      <c r="N198" s="963"/>
      <c r="O198" s="963"/>
      <c r="P198" s="963"/>
      <c r="Q198" s="963"/>
      <c r="R198" s="963"/>
      <c r="S198" s="963"/>
      <c r="T198" s="963"/>
      <c r="U198" s="963"/>
      <c r="V198" s="963"/>
      <c r="W198" s="963"/>
      <c r="X198" s="963"/>
      <c r="Y198" s="963"/>
      <c r="Z198" s="963"/>
      <c r="AA198" s="963"/>
      <c r="AB198" s="963"/>
      <c r="AC198" s="963"/>
      <c r="AD198" s="963"/>
      <c r="AE198" s="963"/>
      <c r="AF198" s="963"/>
      <c r="AG198" s="963"/>
      <c r="AH198" s="963"/>
      <c r="AI198" s="963"/>
      <c r="AJ198" s="963"/>
      <c r="AK198" s="963"/>
      <c r="AL198" s="963"/>
      <c r="AM198" s="963"/>
      <c r="AN198" s="963"/>
      <c r="AO198" s="963"/>
      <c r="AP198" s="963"/>
      <c r="AQ198" s="963"/>
      <c r="AR198" s="963"/>
      <c r="AS198" s="963"/>
      <c r="AT198" s="963"/>
      <c r="AU198" s="963"/>
      <c r="AV198" s="963"/>
      <c r="AW198" s="963"/>
      <c r="AX198" s="963"/>
      <c r="AY198" s="963"/>
      <c r="AZ198" s="963"/>
      <c r="BA198" s="963"/>
      <c r="BB198" s="963"/>
      <c r="BC198" s="963"/>
      <c r="BD198" s="963"/>
      <c r="BE198" s="963"/>
      <c r="BF198" s="963"/>
      <c r="BG198" s="963"/>
      <c r="BH198" s="963"/>
      <c r="BI198" s="963"/>
      <c r="BJ198" s="963"/>
    </row>
    <row r="199" spans="1:62" x14ac:dyDescent="0.3">
      <c r="A199" s="961"/>
      <c r="B199" s="961" t="s">
        <v>9352</v>
      </c>
      <c r="C199" s="962"/>
      <c r="D199" s="974"/>
      <c r="E199" s="974"/>
      <c r="F199" s="974"/>
      <c r="G199" s="974"/>
      <c r="H199" s="974"/>
      <c r="I199" s="963"/>
      <c r="J199" s="963"/>
      <c r="K199" s="963"/>
      <c r="L199" s="963"/>
      <c r="M199" s="963"/>
      <c r="N199" s="963"/>
      <c r="O199" s="963"/>
      <c r="P199" s="963"/>
      <c r="Q199" s="963"/>
      <c r="R199" s="963"/>
      <c r="S199" s="963"/>
      <c r="T199" s="963"/>
      <c r="U199" s="963"/>
      <c r="V199" s="963"/>
      <c r="W199" s="963"/>
      <c r="X199" s="963"/>
      <c r="Y199" s="963"/>
      <c r="Z199" s="963"/>
      <c r="AA199" s="963"/>
      <c r="AB199" s="963"/>
      <c r="AC199" s="963"/>
      <c r="AD199" s="963"/>
      <c r="AE199" s="963"/>
      <c r="AF199" s="963"/>
      <c r="AG199" s="963"/>
      <c r="AH199" s="963"/>
      <c r="AI199" s="963"/>
      <c r="AJ199" s="963"/>
      <c r="AK199" s="963"/>
      <c r="AL199" s="963"/>
      <c r="AM199" s="963"/>
      <c r="AN199" s="963"/>
      <c r="AO199" s="963"/>
      <c r="AP199" s="963"/>
      <c r="AQ199" s="963"/>
      <c r="AR199" s="963"/>
      <c r="AS199" s="963"/>
      <c r="AT199" s="963"/>
      <c r="AU199" s="963"/>
      <c r="AV199" s="963"/>
      <c r="AW199" s="963"/>
      <c r="AX199" s="963"/>
      <c r="AY199" s="963"/>
      <c r="AZ199" s="963"/>
      <c r="BA199" s="963"/>
      <c r="BB199" s="963"/>
      <c r="BC199" s="963"/>
      <c r="BD199" s="963"/>
      <c r="BE199" s="963"/>
      <c r="BF199" s="963"/>
      <c r="BG199" s="963"/>
      <c r="BH199" s="963"/>
      <c r="BI199" s="963"/>
      <c r="BJ199" s="963"/>
    </row>
    <row r="200" spans="1:62" s="481" customFormat="1" x14ac:dyDescent="0.3">
      <c r="A200" s="975"/>
      <c r="B200" s="975"/>
      <c r="C200" s="976"/>
      <c r="D200" s="732"/>
      <c r="E200" s="732"/>
      <c r="F200" s="732"/>
      <c r="G200" s="732"/>
      <c r="H200" s="732"/>
      <c r="I200" s="232"/>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c r="AH200" s="232"/>
      <c r="AI200" s="232"/>
      <c r="AJ200" s="232"/>
      <c r="AK200" s="232"/>
      <c r="AL200" s="232"/>
      <c r="AM200" s="232"/>
      <c r="AN200" s="232"/>
      <c r="AO200" s="232"/>
      <c r="AP200" s="232"/>
      <c r="AQ200" s="232"/>
      <c r="AR200" s="232"/>
      <c r="AS200" s="232"/>
      <c r="AT200" s="232"/>
      <c r="AU200" s="232"/>
      <c r="AV200" s="232"/>
      <c r="AW200" s="232"/>
      <c r="AX200" s="232"/>
      <c r="AY200" s="232"/>
      <c r="AZ200" s="232"/>
      <c r="BA200" s="232"/>
      <c r="BB200" s="232"/>
      <c r="BC200" s="232"/>
      <c r="BD200" s="232"/>
      <c r="BE200" s="232"/>
      <c r="BF200" s="232"/>
      <c r="BG200" s="232"/>
      <c r="BH200" s="232"/>
      <c r="BI200" s="232"/>
      <c r="BJ200" s="232"/>
    </row>
    <row r="201" spans="1:62" x14ac:dyDescent="0.3">
      <c r="A201" s="961"/>
      <c r="B201" s="961" t="s">
        <v>9348</v>
      </c>
      <c r="C201" s="986">
        <f>BCAInputs!$B$29</f>
        <v>2016</v>
      </c>
      <c r="D201" s="986">
        <f>BCAInputs!$C$29</f>
        <v>2045</v>
      </c>
      <c r="E201" s="962"/>
      <c r="F201" s="962" t="str">
        <f>C201&amp;" - "&amp;D201</f>
        <v>2016 - 2045</v>
      </c>
      <c r="G201" s="962" t="str">
        <f>"After "&amp;D201</f>
        <v>After 2045</v>
      </c>
      <c r="H201" s="962"/>
      <c r="I201" s="963"/>
      <c r="J201" s="963"/>
      <c r="K201" s="963"/>
      <c r="L201" s="963"/>
      <c r="M201" s="963"/>
      <c r="N201" s="963"/>
      <c r="O201" s="963"/>
      <c r="P201" s="963"/>
      <c r="Q201" s="963"/>
      <c r="R201" s="963"/>
      <c r="S201" s="963"/>
      <c r="T201" s="963"/>
      <c r="U201" s="963"/>
      <c r="V201" s="963"/>
      <c r="W201" s="963"/>
      <c r="X201" s="963"/>
      <c r="Y201" s="963"/>
      <c r="Z201" s="963"/>
      <c r="AA201" s="963"/>
      <c r="AB201" s="963"/>
      <c r="AC201" s="963"/>
      <c r="AD201" s="963"/>
      <c r="AE201" s="963"/>
      <c r="AF201" s="963"/>
      <c r="AG201" s="963"/>
      <c r="AH201" s="963"/>
      <c r="AI201" s="963"/>
      <c r="AJ201" s="963"/>
      <c r="AK201" s="963"/>
      <c r="AL201" s="963"/>
      <c r="AM201" s="963"/>
      <c r="AN201" s="963"/>
      <c r="AO201" s="963"/>
      <c r="AP201" s="963"/>
      <c r="AQ201" s="963"/>
      <c r="AR201" s="963"/>
      <c r="AS201" s="963"/>
      <c r="AT201" s="963"/>
      <c r="AU201" s="963"/>
      <c r="AV201" s="963"/>
      <c r="AW201" s="963"/>
      <c r="AX201" s="963"/>
      <c r="AY201" s="963"/>
      <c r="AZ201" s="963"/>
      <c r="BA201" s="963"/>
      <c r="BB201" s="963"/>
      <c r="BC201" s="963"/>
      <c r="BD201" s="963"/>
      <c r="BE201" s="963"/>
      <c r="BF201" s="963"/>
      <c r="BG201" s="963"/>
      <c r="BH201" s="963"/>
      <c r="BI201" s="963"/>
      <c r="BJ201" s="963"/>
    </row>
    <row r="202" spans="1:62" x14ac:dyDescent="0.3">
      <c r="A202" s="969">
        <v>1</v>
      </c>
      <c r="B202" s="970" t="s">
        <v>9327</v>
      </c>
      <c r="C202" s="977">
        <f>BCAInputs!$B188</f>
        <v>0</v>
      </c>
      <c r="D202" s="977">
        <f>BCAInputs!$B208</f>
        <v>0</v>
      </c>
      <c r="F202" s="978">
        <f>IFERROR((D202/C202)^(1/(D$201-C$201))-1,0)</f>
        <v>0</v>
      </c>
      <c r="G202" s="979">
        <f>F202</f>
        <v>0</v>
      </c>
      <c r="H202" s="979"/>
      <c r="I202" s="497">
        <f t="shared" ref="I202:I217" si="229">$C202*(1+$F202)^(I$1-$C$201)</f>
        <v>0</v>
      </c>
      <c r="J202" s="497">
        <f t="shared" ref="J202:AO206" si="230">I202*(1+IF(J$1&lt;=$D$201,$F202,$G202))</f>
        <v>0</v>
      </c>
      <c r="K202" s="497">
        <f t="shared" si="230"/>
        <v>0</v>
      </c>
      <c r="L202" s="497">
        <f t="shared" si="230"/>
        <v>0</v>
      </c>
      <c r="M202" s="497">
        <f t="shared" si="230"/>
        <v>0</v>
      </c>
      <c r="N202" s="497">
        <f t="shared" si="230"/>
        <v>0</v>
      </c>
      <c r="O202" s="497">
        <f t="shared" si="230"/>
        <v>0</v>
      </c>
      <c r="P202" s="497">
        <f t="shared" si="230"/>
        <v>0</v>
      </c>
      <c r="Q202" s="497">
        <f t="shared" si="230"/>
        <v>0</v>
      </c>
      <c r="R202" s="497">
        <f t="shared" si="230"/>
        <v>0</v>
      </c>
      <c r="S202" s="497">
        <f t="shared" si="230"/>
        <v>0</v>
      </c>
      <c r="T202" s="497">
        <f t="shared" si="230"/>
        <v>0</v>
      </c>
      <c r="U202" s="497">
        <f t="shared" si="230"/>
        <v>0</v>
      </c>
      <c r="V202" s="497">
        <f t="shared" si="230"/>
        <v>0</v>
      </c>
      <c r="W202" s="497">
        <f t="shared" si="230"/>
        <v>0</v>
      </c>
      <c r="X202" s="497">
        <f t="shared" si="230"/>
        <v>0</v>
      </c>
      <c r="Y202" s="497">
        <f t="shared" si="230"/>
        <v>0</v>
      </c>
      <c r="Z202" s="497">
        <f t="shared" si="230"/>
        <v>0</v>
      </c>
      <c r="AA202" s="497">
        <f t="shared" si="230"/>
        <v>0</v>
      </c>
      <c r="AB202" s="497">
        <f t="shared" si="230"/>
        <v>0</v>
      </c>
      <c r="AC202" s="497">
        <f t="shared" si="230"/>
        <v>0</v>
      </c>
      <c r="AD202" s="497">
        <f t="shared" si="230"/>
        <v>0</v>
      </c>
      <c r="AE202" s="497">
        <f t="shared" si="230"/>
        <v>0</v>
      </c>
      <c r="AF202" s="497">
        <f t="shared" si="230"/>
        <v>0</v>
      </c>
      <c r="AG202" s="497">
        <f t="shared" si="230"/>
        <v>0</v>
      </c>
      <c r="AH202" s="497">
        <f t="shared" si="230"/>
        <v>0</v>
      </c>
      <c r="AI202" s="497">
        <f t="shared" si="230"/>
        <v>0</v>
      </c>
      <c r="AJ202" s="497">
        <f t="shared" si="230"/>
        <v>0</v>
      </c>
      <c r="AK202" s="497">
        <f t="shared" si="230"/>
        <v>0</v>
      </c>
      <c r="AL202" s="497">
        <f t="shared" si="230"/>
        <v>0</v>
      </c>
      <c r="AM202" s="497">
        <f t="shared" si="230"/>
        <v>0</v>
      </c>
      <c r="AN202" s="497">
        <f t="shared" si="230"/>
        <v>0</v>
      </c>
      <c r="AO202" s="497">
        <f t="shared" si="230"/>
        <v>0</v>
      </c>
      <c r="AP202" s="497" t="e">
        <f t="shared" ref="AP202:BJ202" si="231">AO202*(1+IF(AP$1&lt;=$D$201,$F202,$G202))</f>
        <v>#REF!</v>
      </c>
      <c r="AQ202" s="497" t="e">
        <f t="shared" si="231"/>
        <v>#REF!</v>
      </c>
      <c r="AR202" s="497" t="e">
        <f t="shared" si="231"/>
        <v>#REF!</v>
      </c>
      <c r="AS202" s="497" t="e">
        <f t="shared" si="231"/>
        <v>#REF!</v>
      </c>
      <c r="AT202" s="497" t="e">
        <f t="shared" si="231"/>
        <v>#REF!</v>
      </c>
      <c r="AU202" s="497" t="e">
        <f t="shared" si="231"/>
        <v>#REF!</v>
      </c>
      <c r="AV202" s="497" t="e">
        <f t="shared" si="231"/>
        <v>#REF!</v>
      </c>
      <c r="AW202" s="497" t="e">
        <f t="shared" si="231"/>
        <v>#REF!</v>
      </c>
      <c r="AX202" s="497" t="e">
        <f t="shared" si="231"/>
        <v>#REF!</v>
      </c>
      <c r="AY202" s="497" t="e">
        <f t="shared" si="231"/>
        <v>#REF!</v>
      </c>
      <c r="AZ202" s="497" t="e">
        <f t="shared" si="231"/>
        <v>#REF!</v>
      </c>
      <c r="BA202" s="497" t="e">
        <f t="shared" si="231"/>
        <v>#REF!</v>
      </c>
      <c r="BB202" s="497" t="e">
        <f t="shared" si="231"/>
        <v>#REF!</v>
      </c>
      <c r="BC202" s="497" t="e">
        <f t="shared" si="231"/>
        <v>#REF!</v>
      </c>
      <c r="BD202" s="497" t="e">
        <f t="shared" si="231"/>
        <v>#REF!</v>
      </c>
      <c r="BE202" s="497" t="e">
        <f t="shared" si="231"/>
        <v>#REF!</v>
      </c>
      <c r="BF202" s="497" t="e">
        <f t="shared" si="231"/>
        <v>#REF!</v>
      </c>
      <c r="BG202" s="497" t="e">
        <f t="shared" si="231"/>
        <v>#REF!</v>
      </c>
      <c r="BH202" s="497" t="e">
        <f t="shared" si="231"/>
        <v>#REF!</v>
      </c>
      <c r="BI202" s="497" t="e">
        <f t="shared" si="231"/>
        <v>#REF!</v>
      </c>
      <c r="BJ202" s="497" t="e">
        <f t="shared" si="231"/>
        <v>#REF!</v>
      </c>
    </row>
    <row r="203" spans="1:62" x14ac:dyDescent="0.3">
      <c r="A203" s="969">
        <v>2</v>
      </c>
      <c r="B203" s="970" t="s">
        <v>9328</v>
      </c>
      <c r="C203" s="977">
        <f>BCAInputs!$B189</f>
        <v>0</v>
      </c>
      <c r="D203" s="977">
        <f>BCAInputs!$B209</f>
        <v>0</v>
      </c>
      <c r="F203" s="978">
        <f t="shared" ref="F203:F214" si="232">IFERROR((D203/C203)^(1/(D$201-C$201))-1,0)</f>
        <v>0</v>
      </c>
      <c r="G203" s="979">
        <f>F203</f>
        <v>0</v>
      </c>
      <c r="H203" s="979"/>
      <c r="I203" s="497">
        <f t="shared" si="229"/>
        <v>0</v>
      </c>
      <c r="J203" s="497">
        <f t="shared" si="230"/>
        <v>0</v>
      </c>
      <c r="K203" s="497">
        <f t="shared" si="230"/>
        <v>0</v>
      </c>
      <c r="L203" s="497">
        <f t="shared" si="230"/>
        <v>0</v>
      </c>
      <c r="M203" s="497">
        <f t="shared" si="230"/>
        <v>0</v>
      </c>
      <c r="N203" s="497">
        <f t="shared" si="230"/>
        <v>0</v>
      </c>
      <c r="O203" s="497">
        <f t="shared" si="230"/>
        <v>0</v>
      </c>
      <c r="P203" s="497">
        <f t="shared" si="230"/>
        <v>0</v>
      </c>
      <c r="Q203" s="497">
        <f t="shared" si="230"/>
        <v>0</v>
      </c>
      <c r="R203" s="497">
        <f t="shared" si="230"/>
        <v>0</v>
      </c>
      <c r="S203" s="497">
        <f t="shared" si="230"/>
        <v>0</v>
      </c>
      <c r="T203" s="497">
        <f t="shared" si="230"/>
        <v>0</v>
      </c>
      <c r="U203" s="497">
        <f t="shared" si="230"/>
        <v>0</v>
      </c>
      <c r="V203" s="497">
        <f t="shared" si="230"/>
        <v>0</v>
      </c>
      <c r="W203" s="497">
        <f t="shared" si="230"/>
        <v>0</v>
      </c>
      <c r="X203" s="497">
        <f t="shared" si="230"/>
        <v>0</v>
      </c>
      <c r="Y203" s="497">
        <f t="shared" si="230"/>
        <v>0</v>
      </c>
      <c r="Z203" s="497">
        <f t="shared" si="230"/>
        <v>0</v>
      </c>
      <c r="AA203" s="497">
        <f t="shared" si="230"/>
        <v>0</v>
      </c>
      <c r="AB203" s="497">
        <f t="shared" si="230"/>
        <v>0</v>
      </c>
      <c r="AC203" s="497">
        <f t="shared" si="230"/>
        <v>0</v>
      </c>
      <c r="AD203" s="497">
        <f t="shared" si="230"/>
        <v>0</v>
      </c>
      <c r="AE203" s="497">
        <f t="shared" si="230"/>
        <v>0</v>
      </c>
      <c r="AF203" s="497">
        <f t="shared" si="230"/>
        <v>0</v>
      </c>
      <c r="AG203" s="497">
        <f t="shared" si="230"/>
        <v>0</v>
      </c>
      <c r="AH203" s="497">
        <f t="shared" si="230"/>
        <v>0</v>
      </c>
      <c r="AI203" s="497">
        <f t="shared" si="230"/>
        <v>0</v>
      </c>
      <c r="AJ203" s="497">
        <f t="shared" si="230"/>
        <v>0</v>
      </c>
      <c r="AK203" s="497">
        <f t="shared" si="230"/>
        <v>0</v>
      </c>
      <c r="AL203" s="497">
        <f t="shared" si="230"/>
        <v>0</v>
      </c>
      <c r="AM203" s="497">
        <f t="shared" si="230"/>
        <v>0</v>
      </c>
      <c r="AN203" s="497">
        <f t="shared" si="230"/>
        <v>0</v>
      </c>
      <c r="AO203" s="497">
        <f t="shared" si="230"/>
        <v>0</v>
      </c>
      <c r="AP203" s="497" t="e">
        <f t="shared" ref="AP203:BJ203" si="233">AO203*(1+IF(AP$1&lt;=$D$201,$F203,$G203))</f>
        <v>#REF!</v>
      </c>
      <c r="AQ203" s="497" t="e">
        <f t="shared" si="233"/>
        <v>#REF!</v>
      </c>
      <c r="AR203" s="497" t="e">
        <f t="shared" si="233"/>
        <v>#REF!</v>
      </c>
      <c r="AS203" s="497" t="e">
        <f t="shared" si="233"/>
        <v>#REF!</v>
      </c>
      <c r="AT203" s="497" t="e">
        <f t="shared" si="233"/>
        <v>#REF!</v>
      </c>
      <c r="AU203" s="497" t="e">
        <f t="shared" si="233"/>
        <v>#REF!</v>
      </c>
      <c r="AV203" s="497" t="e">
        <f t="shared" si="233"/>
        <v>#REF!</v>
      </c>
      <c r="AW203" s="497" t="e">
        <f t="shared" si="233"/>
        <v>#REF!</v>
      </c>
      <c r="AX203" s="497" t="e">
        <f t="shared" si="233"/>
        <v>#REF!</v>
      </c>
      <c r="AY203" s="497" t="e">
        <f t="shared" si="233"/>
        <v>#REF!</v>
      </c>
      <c r="AZ203" s="497" t="e">
        <f t="shared" si="233"/>
        <v>#REF!</v>
      </c>
      <c r="BA203" s="497" t="e">
        <f t="shared" si="233"/>
        <v>#REF!</v>
      </c>
      <c r="BB203" s="497" t="e">
        <f t="shared" si="233"/>
        <v>#REF!</v>
      </c>
      <c r="BC203" s="497" t="e">
        <f t="shared" si="233"/>
        <v>#REF!</v>
      </c>
      <c r="BD203" s="497" t="e">
        <f t="shared" si="233"/>
        <v>#REF!</v>
      </c>
      <c r="BE203" s="497" t="e">
        <f t="shared" si="233"/>
        <v>#REF!</v>
      </c>
      <c r="BF203" s="497" t="e">
        <f t="shared" si="233"/>
        <v>#REF!</v>
      </c>
      <c r="BG203" s="497" t="e">
        <f t="shared" si="233"/>
        <v>#REF!</v>
      </c>
      <c r="BH203" s="497" t="e">
        <f t="shared" si="233"/>
        <v>#REF!</v>
      </c>
      <c r="BI203" s="497" t="e">
        <f t="shared" si="233"/>
        <v>#REF!</v>
      </c>
      <c r="BJ203" s="497" t="e">
        <f t="shared" si="233"/>
        <v>#REF!</v>
      </c>
    </row>
    <row r="204" spans="1:62" x14ac:dyDescent="0.3">
      <c r="A204" s="969">
        <v>3</v>
      </c>
      <c r="B204" s="970" t="s">
        <v>9329</v>
      </c>
      <c r="C204" s="977">
        <f>BCAInputs!$B190</f>
        <v>0</v>
      </c>
      <c r="D204" s="977">
        <f>BCAInputs!$B210</f>
        <v>0</v>
      </c>
      <c r="F204" s="978">
        <f t="shared" si="232"/>
        <v>0</v>
      </c>
      <c r="G204" s="979">
        <f t="shared" ref="G204:G216" si="234">F204</f>
        <v>0</v>
      </c>
      <c r="H204" s="979"/>
      <c r="I204" s="497">
        <f t="shared" si="229"/>
        <v>0</v>
      </c>
      <c r="J204" s="497">
        <f t="shared" si="230"/>
        <v>0</v>
      </c>
      <c r="K204" s="497">
        <f t="shared" si="230"/>
        <v>0</v>
      </c>
      <c r="L204" s="497">
        <f t="shared" si="230"/>
        <v>0</v>
      </c>
      <c r="M204" s="497">
        <f t="shared" si="230"/>
        <v>0</v>
      </c>
      <c r="N204" s="497">
        <f t="shared" si="230"/>
        <v>0</v>
      </c>
      <c r="O204" s="497">
        <f t="shared" si="230"/>
        <v>0</v>
      </c>
      <c r="P204" s="497">
        <f t="shared" si="230"/>
        <v>0</v>
      </c>
      <c r="Q204" s="497">
        <f t="shared" si="230"/>
        <v>0</v>
      </c>
      <c r="R204" s="497">
        <f t="shared" si="230"/>
        <v>0</v>
      </c>
      <c r="S204" s="497">
        <f t="shared" si="230"/>
        <v>0</v>
      </c>
      <c r="T204" s="497">
        <f t="shared" si="230"/>
        <v>0</v>
      </c>
      <c r="U204" s="497">
        <f t="shared" si="230"/>
        <v>0</v>
      </c>
      <c r="V204" s="497">
        <f t="shared" si="230"/>
        <v>0</v>
      </c>
      <c r="W204" s="497">
        <f t="shared" si="230"/>
        <v>0</v>
      </c>
      <c r="X204" s="497">
        <f t="shared" si="230"/>
        <v>0</v>
      </c>
      <c r="Y204" s="497">
        <f t="shared" si="230"/>
        <v>0</v>
      </c>
      <c r="Z204" s="497">
        <f t="shared" si="230"/>
        <v>0</v>
      </c>
      <c r="AA204" s="497">
        <f t="shared" si="230"/>
        <v>0</v>
      </c>
      <c r="AB204" s="497">
        <f t="shared" si="230"/>
        <v>0</v>
      </c>
      <c r="AC204" s="497">
        <f t="shared" si="230"/>
        <v>0</v>
      </c>
      <c r="AD204" s="497">
        <f t="shared" si="230"/>
        <v>0</v>
      </c>
      <c r="AE204" s="497">
        <f t="shared" si="230"/>
        <v>0</v>
      </c>
      <c r="AF204" s="497">
        <f t="shared" si="230"/>
        <v>0</v>
      </c>
      <c r="AG204" s="497">
        <f t="shared" si="230"/>
        <v>0</v>
      </c>
      <c r="AH204" s="497">
        <f t="shared" si="230"/>
        <v>0</v>
      </c>
      <c r="AI204" s="497">
        <f t="shared" si="230"/>
        <v>0</v>
      </c>
      <c r="AJ204" s="497">
        <f t="shared" si="230"/>
        <v>0</v>
      </c>
      <c r="AK204" s="497">
        <f t="shared" si="230"/>
        <v>0</v>
      </c>
      <c r="AL204" s="497">
        <f t="shared" si="230"/>
        <v>0</v>
      </c>
      <c r="AM204" s="497">
        <f t="shared" si="230"/>
        <v>0</v>
      </c>
      <c r="AN204" s="497">
        <f t="shared" si="230"/>
        <v>0</v>
      </c>
      <c r="AO204" s="497">
        <f t="shared" si="230"/>
        <v>0</v>
      </c>
      <c r="AP204" s="497" t="e">
        <f t="shared" ref="AP204:BJ204" si="235">AO204*(1+IF(AP$1&lt;=$D$201,$F204,$G204))</f>
        <v>#REF!</v>
      </c>
      <c r="AQ204" s="497" t="e">
        <f t="shared" si="235"/>
        <v>#REF!</v>
      </c>
      <c r="AR204" s="497" t="e">
        <f t="shared" si="235"/>
        <v>#REF!</v>
      </c>
      <c r="AS204" s="497" t="e">
        <f t="shared" si="235"/>
        <v>#REF!</v>
      </c>
      <c r="AT204" s="497" t="e">
        <f t="shared" si="235"/>
        <v>#REF!</v>
      </c>
      <c r="AU204" s="497" t="e">
        <f t="shared" si="235"/>
        <v>#REF!</v>
      </c>
      <c r="AV204" s="497" t="e">
        <f t="shared" si="235"/>
        <v>#REF!</v>
      </c>
      <c r="AW204" s="497" t="e">
        <f t="shared" si="235"/>
        <v>#REF!</v>
      </c>
      <c r="AX204" s="497" t="e">
        <f t="shared" si="235"/>
        <v>#REF!</v>
      </c>
      <c r="AY204" s="497" t="e">
        <f t="shared" si="235"/>
        <v>#REF!</v>
      </c>
      <c r="AZ204" s="497" t="e">
        <f t="shared" si="235"/>
        <v>#REF!</v>
      </c>
      <c r="BA204" s="497" t="e">
        <f t="shared" si="235"/>
        <v>#REF!</v>
      </c>
      <c r="BB204" s="497" t="e">
        <f t="shared" si="235"/>
        <v>#REF!</v>
      </c>
      <c r="BC204" s="497" t="e">
        <f t="shared" si="235"/>
        <v>#REF!</v>
      </c>
      <c r="BD204" s="497" t="e">
        <f t="shared" si="235"/>
        <v>#REF!</v>
      </c>
      <c r="BE204" s="497" t="e">
        <f t="shared" si="235"/>
        <v>#REF!</v>
      </c>
      <c r="BF204" s="497" t="e">
        <f t="shared" si="235"/>
        <v>#REF!</v>
      </c>
      <c r="BG204" s="497" t="e">
        <f t="shared" si="235"/>
        <v>#REF!</v>
      </c>
      <c r="BH204" s="497" t="e">
        <f t="shared" si="235"/>
        <v>#REF!</v>
      </c>
      <c r="BI204" s="497" t="e">
        <f t="shared" si="235"/>
        <v>#REF!</v>
      </c>
      <c r="BJ204" s="497" t="e">
        <f t="shared" si="235"/>
        <v>#REF!</v>
      </c>
    </row>
    <row r="205" spans="1:62" x14ac:dyDescent="0.3">
      <c r="A205" s="969">
        <v>4</v>
      </c>
      <c r="B205" s="970" t="s">
        <v>9330</v>
      </c>
      <c r="C205" s="977">
        <f>BCAInputs!$B191</f>
        <v>0</v>
      </c>
      <c r="D205" s="977">
        <f>BCAInputs!$B211</f>
        <v>0</v>
      </c>
      <c r="F205" s="978">
        <f t="shared" si="232"/>
        <v>0</v>
      </c>
      <c r="G205" s="979">
        <f t="shared" si="234"/>
        <v>0</v>
      </c>
      <c r="H205" s="979"/>
      <c r="I205" s="497">
        <f t="shared" si="229"/>
        <v>0</v>
      </c>
      <c r="J205" s="497">
        <f t="shared" si="230"/>
        <v>0</v>
      </c>
      <c r="K205" s="497">
        <f t="shared" si="230"/>
        <v>0</v>
      </c>
      <c r="L205" s="497">
        <f t="shared" si="230"/>
        <v>0</v>
      </c>
      <c r="M205" s="497">
        <f t="shared" si="230"/>
        <v>0</v>
      </c>
      <c r="N205" s="497">
        <f t="shared" si="230"/>
        <v>0</v>
      </c>
      <c r="O205" s="497">
        <f t="shared" si="230"/>
        <v>0</v>
      </c>
      <c r="P205" s="497">
        <f t="shared" si="230"/>
        <v>0</v>
      </c>
      <c r="Q205" s="497">
        <f t="shared" si="230"/>
        <v>0</v>
      </c>
      <c r="R205" s="497">
        <f t="shared" si="230"/>
        <v>0</v>
      </c>
      <c r="S205" s="497">
        <f t="shared" si="230"/>
        <v>0</v>
      </c>
      <c r="T205" s="497">
        <f t="shared" si="230"/>
        <v>0</v>
      </c>
      <c r="U205" s="497">
        <f t="shared" si="230"/>
        <v>0</v>
      </c>
      <c r="V205" s="497">
        <f t="shared" si="230"/>
        <v>0</v>
      </c>
      <c r="W205" s="497">
        <f t="shared" si="230"/>
        <v>0</v>
      </c>
      <c r="X205" s="497">
        <f t="shared" si="230"/>
        <v>0</v>
      </c>
      <c r="Y205" s="497">
        <f t="shared" si="230"/>
        <v>0</v>
      </c>
      <c r="Z205" s="497">
        <f t="shared" si="230"/>
        <v>0</v>
      </c>
      <c r="AA205" s="497">
        <f t="shared" si="230"/>
        <v>0</v>
      </c>
      <c r="AB205" s="497">
        <f t="shared" si="230"/>
        <v>0</v>
      </c>
      <c r="AC205" s="497">
        <f t="shared" si="230"/>
        <v>0</v>
      </c>
      <c r="AD205" s="497">
        <f t="shared" si="230"/>
        <v>0</v>
      </c>
      <c r="AE205" s="497">
        <f t="shared" si="230"/>
        <v>0</v>
      </c>
      <c r="AF205" s="497">
        <f t="shared" si="230"/>
        <v>0</v>
      </c>
      <c r="AG205" s="497">
        <f t="shared" si="230"/>
        <v>0</v>
      </c>
      <c r="AH205" s="497">
        <f t="shared" si="230"/>
        <v>0</v>
      </c>
      <c r="AI205" s="497">
        <f t="shared" si="230"/>
        <v>0</v>
      </c>
      <c r="AJ205" s="497">
        <f t="shared" si="230"/>
        <v>0</v>
      </c>
      <c r="AK205" s="497">
        <f t="shared" si="230"/>
        <v>0</v>
      </c>
      <c r="AL205" s="497">
        <f t="shared" si="230"/>
        <v>0</v>
      </c>
      <c r="AM205" s="497">
        <f t="shared" si="230"/>
        <v>0</v>
      </c>
      <c r="AN205" s="497">
        <f t="shared" si="230"/>
        <v>0</v>
      </c>
      <c r="AO205" s="497">
        <f t="shared" si="230"/>
        <v>0</v>
      </c>
      <c r="AP205" s="497" t="e">
        <f t="shared" ref="AP205:BJ205" si="236">AO205*(1+IF(AP$1&lt;=$D$201,$F205,$G205))</f>
        <v>#REF!</v>
      </c>
      <c r="AQ205" s="497" t="e">
        <f t="shared" si="236"/>
        <v>#REF!</v>
      </c>
      <c r="AR205" s="497" t="e">
        <f t="shared" si="236"/>
        <v>#REF!</v>
      </c>
      <c r="AS205" s="497" t="e">
        <f t="shared" si="236"/>
        <v>#REF!</v>
      </c>
      <c r="AT205" s="497" t="e">
        <f t="shared" si="236"/>
        <v>#REF!</v>
      </c>
      <c r="AU205" s="497" t="e">
        <f t="shared" si="236"/>
        <v>#REF!</v>
      </c>
      <c r="AV205" s="497" t="e">
        <f t="shared" si="236"/>
        <v>#REF!</v>
      </c>
      <c r="AW205" s="497" t="e">
        <f t="shared" si="236"/>
        <v>#REF!</v>
      </c>
      <c r="AX205" s="497" t="e">
        <f t="shared" si="236"/>
        <v>#REF!</v>
      </c>
      <c r="AY205" s="497" t="e">
        <f t="shared" si="236"/>
        <v>#REF!</v>
      </c>
      <c r="AZ205" s="497" t="e">
        <f t="shared" si="236"/>
        <v>#REF!</v>
      </c>
      <c r="BA205" s="497" t="e">
        <f t="shared" si="236"/>
        <v>#REF!</v>
      </c>
      <c r="BB205" s="497" t="e">
        <f t="shared" si="236"/>
        <v>#REF!</v>
      </c>
      <c r="BC205" s="497" t="e">
        <f t="shared" si="236"/>
        <v>#REF!</v>
      </c>
      <c r="BD205" s="497" t="e">
        <f t="shared" si="236"/>
        <v>#REF!</v>
      </c>
      <c r="BE205" s="497" t="e">
        <f t="shared" si="236"/>
        <v>#REF!</v>
      </c>
      <c r="BF205" s="497" t="e">
        <f t="shared" si="236"/>
        <v>#REF!</v>
      </c>
      <c r="BG205" s="497" t="e">
        <f t="shared" si="236"/>
        <v>#REF!</v>
      </c>
      <c r="BH205" s="497" t="e">
        <f t="shared" si="236"/>
        <v>#REF!</v>
      </c>
      <c r="BI205" s="497" t="e">
        <f t="shared" si="236"/>
        <v>#REF!</v>
      </c>
      <c r="BJ205" s="497" t="e">
        <f t="shared" si="236"/>
        <v>#REF!</v>
      </c>
    </row>
    <row r="206" spans="1:62" x14ac:dyDescent="0.3">
      <c r="A206" s="969">
        <v>5</v>
      </c>
      <c r="B206" s="970" t="s">
        <v>9331</v>
      </c>
      <c r="C206" s="977">
        <f>BCAInputs!$B192</f>
        <v>0</v>
      </c>
      <c r="D206" s="977">
        <f>BCAInputs!$B212</f>
        <v>0</v>
      </c>
      <c r="F206" s="978">
        <f t="shared" si="232"/>
        <v>0</v>
      </c>
      <c r="G206" s="979">
        <f>F206</f>
        <v>0</v>
      </c>
      <c r="H206" s="979"/>
      <c r="I206" s="497">
        <f t="shared" si="229"/>
        <v>0</v>
      </c>
      <c r="J206" s="497">
        <f t="shared" si="230"/>
        <v>0</v>
      </c>
      <c r="K206" s="497">
        <f t="shared" si="230"/>
        <v>0</v>
      </c>
      <c r="L206" s="497">
        <f t="shared" si="230"/>
        <v>0</v>
      </c>
      <c r="M206" s="497">
        <f t="shared" si="230"/>
        <v>0</v>
      </c>
      <c r="N206" s="497">
        <f t="shared" si="230"/>
        <v>0</v>
      </c>
      <c r="O206" s="497">
        <f t="shared" si="230"/>
        <v>0</v>
      </c>
      <c r="P206" s="497">
        <f t="shared" si="230"/>
        <v>0</v>
      </c>
      <c r="Q206" s="497">
        <f t="shared" si="230"/>
        <v>0</v>
      </c>
      <c r="R206" s="497">
        <f t="shared" si="230"/>
        <v>0</v>
      </c>
      <c r="S206" s="497">
        <f t="shared" si="230"/>
        <v>0</v>
      </c>
      <c r="T206" s="497">
        <f t="shared" si="230"/>
        <v>0</v>
      </c>
      <c r="U206" s="497">
        <f t="shared" si="230"/>
        <v>0</v>
      </c>
      <c r="V206" s="497">
        <f t="shared" si="230"/>
        <v>0</v>
      </c>
      <c r="W206" s="497">
        <f t="shared" si="230"/>
        <v>0</v>
      </c>
      <c r="X206" s="497">
        <f t="shared" si="230"/>
        <v>0</v>
      </c>
      <c r="Y206" s="497">
        <f t="shared" si="230"/>
        <v>0</v>
      </c>
      <c r="Z206" s="497">
        <f t="shared" si="230"/>
        <v>0</v>
      </c>
      <c r="AA206" s="497">
        <f t="shared" si="230"/>
        <v>0</v>
      </c>
      <c r="AB206" s="497">
        <f t="shared" si="230"/>
        <v>0</v>
      </c>
      <c r="AC206" s="497">
        <f t="shared" si="230"/>
        <v>0</v>
      </c>
      <c r="AD206" s="497">
        <f t="shared" si="230"/>
        <v>0</v>
      </c>
      <c r="AE206" s="497">
        <f t="shared" si="230"/>
        <v>0</v>
      </c>
      <c r="AF206" s="497">
        <f t="shared" si="230"/>
        <v>0</v>
      </c>
      <c r="AG206" s="497">
        <f t="shared" si="230"/>
        <v>0</v>
      </c>
      <c r="AH206" s="497">
        <f t="shared" si="230"/>
        <v>0</v>
      </c>
      <c r="AI206" s="497">
        <f t="shared" si="230"/>
        <v>0</v>
      </c>
      <c r="AJ206" s="497">
        <f t="shared" si="230"/>
        <v>0</v>
      </c>
      <c r="AK206" s="497">
        <f t="shared" si="230"/>
        <v>0</v>
      </c>
      <c r="AL206" s="497">
        <f t="shared" si="230"/>
        <v>0</v>
      </c>
      <c r="AM206" s="497">
        <f t="shared" si="230"/>
        <v>0</v>
      </c>
      <c r="AN206" s="497">
        <f t="shared" si="230"/>
        <v>0</v>
      </c>
      <c r="AO206" s="497">
        <f t="shared" si="230"/>
        <v>0</v>
      </c>
      <c r="AP206" s="497" t="e">
        <f t="shared" ref="AP206:BJ206" si="237">AO206*(1+IF(AP$1&lt;=$D$201,$F206,$G206))</f>
        <v>#REF!</v>
      </c>
      <c r="AQ206" s="497" t="e">
        <f t="shared" si="237"/>
        <v>#REF!</v>
      </c>
      <c r="AR206" s="497" t="e">
        <f t="shared" si="237"/>
        <v>#REF!</v>
      </c>
      <c r="AS206" s="497" t="e">
        <f t="shared" si="237"/>
        <v>#REF!</v>
      </c>
      <c r="AT206" s="497" t="e">
        <f t="shared" si="237"/>
        <v>#REF!</v>
      </c>
      <c r="AU206" s="497" t="e">
        <f t="shared" si="237"/>
        <v>#REF!</v>
      </c>
      <c r="AV206" s="497" t="e">
        <f t="shared" si="237"/>
        <v>#REF!</v>
      </c>
      <c r="AW206" s="497" t="e">
        <f t="shared" si="237"/>
        <v>#REF!</v>
      </c>
      <c r="AX206" s="497" t="e">
        <f t="shared" si="237"/>
        <v>#REF!</v>
      </c>
      <c r="AY206" s="497" t="e">
        <f t="shared" si="237"/>
        <v>#REF!</v>
      </c>
      <c r="AZ206" s="497" t="e">
        <f t="shared" si="237"/>
        <v>#REF!</v>
      </c>
      <c r="BA206" s="497" t="e">
        <f t="shared" si="237"/>
        <v>#REF!</v>
      </c>
      <c r="BB206" s="497" t="e">
        <f t="shared" si="237"/>
        <v>#REF!</v>
      </c>
      <c r="BC206" s="497" t="e">
        <f t="shared" si="237"/>
        <v>#REF!</v>
      </c>
      <c r="BD206" s="497" t="e">
        <f t="shared" si="237"/>
        <v>#REF!</v>
      </c>
      <c r="BE206" s="497" t="e">
        <f t="shared" si="237"/>
        <v>#REF!</v>
      </c>
      <c r="BF206" s="497" t="e">
        <f t="shared" si="237"/>
        <v>#REF!</v>
      </c>
      <c r="BG206" s="497" t="e">
        <f t="shared" si="237"/>
        <v>#REF!</v>
      </c>
      <c r="BH206" s="497" t="e">
        <f t="shared" si="237"/>
        <v>#REF!</v>
      </c>
      <c r="BI206" s="497" t="e">
        <f t="shared" si="237"/>
        <v>#REF!</v>
      </c>
      <c r="BJ206" s="497" t="e">
        <f t="shared" si="237"/>
        <v>#REF!</v>
      </c>
    </row>
    <row r="207" spans="1:62" x14ac:dyDescent="0.3">
      <c r="A207" s="969">
        <v>6</v>
      </c>
      <c r="B207" s="970" t="s">
        <v>9332</v>
      </c>
      <c r="C207" s="977">
        <f>BCAInputs!$B193</f>
        <v>0</v>
      </c>
      <c r="D207" s="977">
        <f>BCAInputs!$B213</f>
        <v>0</v>
      </c>
      <c r="F207" s="978">
        <f t="shared" si="232"/>
        <v>0</v>
      </c>
      <c r="G207" s="979">
        <f t="shared" si="234"/>
        <v>0</v>
      </c>
      <c r="H207" s="979"/>
      <c r="I207" s="497">
        <f t="shared" si="229"/>
        <v>0</v>
      </c>
      <c r="J207" s="497">
        <f t="shared" ref="J207:AO211" si="238">I207*(1+IF(J$1&lt;=$D$201,$F207,$G207))</f>
        <v>0</v>
      </c>
      <c r="K207" s="497">
        <f t="shared" si="238"/>
        <v>0</v>
      </c>
      <c r="L207" s="497">
        <f t="shared" si="238"/>
        <v>0</v>
      </c>
      <c r="M207" s="497">
        <f t="shared" si="238"/>
        <v>0</v>
      </c>
      <c r="N207" s="497">
        <f t="shared" si="238"/>
        <v>0</v>
      </c>
      <c r="O207" s="497">
        <f t="shared" si="238"/>
        <v>0</v>
      </c>
      <c r="P207" s="497">
        <f t="shared" si="238"/>
        <v>0</v>
      </c>
      <c r="Q207" s="497">
        <f t="shared" si="238"/>
        <v>0</v>
      </c>
      <c r="R207" s="497">
        <f t="shared" si="238"/>
        <v>0</v>
      </c>
      <c r="S207" s="497">
        <f t="shared" si="238"/>
        <v>0</v>
      </c>
      <c r="T207" s="497">
        <f t="shared" si="238"/>
        <v>0</v>
      </c>
      <c r="U207" s="497">
        <f t="shared" si="238"/>
        <v>0</v>
      </c>
      <c r="V207" s="497">
        <f t="shared" si="238"/>
        <v>0</v>
      </c>
      <c r="W207" s="497">
        <f t="shared" si="238"/>
        <v>0</v>
      </c>
      <c r="X207" s="497">
        <f t="shared" si="238"/>
        <v>0</v>
      </c>
      <c r="Y207" s="497">
        <f t="shared" si="238"/>
        <v>0</v>
      </c>
      <c r="Z207" s="497">
        <f t="shared" si="238"/>
        <v>0</v>
      </c>
      <c r="AA207" s="497">
        <f t="shared" si="238"/>
        <v>0</v>
      </c>
      <c r="AB207" s="497">
        <f t="shared" si="238"/>
        <v>0</v>
      </c>
      <c r="AC207" s="497">
        <f t="shared" si="238"/>
        <v>0</v>
      </c>
      <c r="AD207" s="497">
        <f t="shared" si="238"/>
        <v>0</v>
      </c>
      <c r="AE207" s="497">
        <f t="shared" si="238"/>
        <v>0</v>
      </c>
      <c r="AF207" s="497">
        <f t="shared" si="238"/>
        <v>0</v>
      </c>
      <c r="AG207" s="497">
        <f t="shared" si="238"/>
        <v>0</v>
      </c>
      <c r="AH207" s="497">
        <f t="shared" si="238"/>
        <v>0</v>
      </c>
      <c r="AI207" s="497">
        <f t="shared" si="238"/>
        <v>0</v>
      </c>
      <c r="AJ207" s="497">
        <f t="shared" si="238"/>
        <v>0</v>
      </c>
      <c r="AK207" s="497">
        <f t="shared" si="238"/>
        <v>0</v>
      </c>
      <c r="AL207" s="497">
        <f t="shared" si="238"/>
        <v>0</v>
      </c>
      <c r="AM207" s="497">
        <f t="shared" si="238"/>
        <v>0</v>
      </c>
      <c r="AN207" s="497">
        <f t="shared" si="238"/>
        <v>0</v>
      </c>
      <c r="AO207" s="497">
        <f t="shared" si="238"/>
        <v>0</v>
      </c>
      <c r="AP207" s="497" t="e">
        <f t="shared" ref="AP207:BJ207" si="239">AO207*(1+IF(AP$1&lt;=$D$201,$F207,$G207))</f>
        <v>#REF!</v>
      </c>
      <c r="AQ207" s="497" t="e">
        <f t="shared" si="239"/>
        <v>#REF!</v>
      </c>
      <c r="AR207" s="497" t="e">
        <f t="shared" si="239"/>
        <v>#REF!</v>
      </c>
      <c r="AS207" s="497" t="e">
        <f t="shared" si="239"/>
        <v>#REF!</v>
      </c>
      <c r="AT207" s="497" t="e">
        <f t="shared" si="239"/>
        <v>#REF!</v>
      </c>
      <c r="AU207" s="497" t="e">
        <f t="shared" si="239"/>
        <v>#REF!</v>
      </c>
      <c r="AV207" s="497" t="e">
        <f t="shared" si="239"/>
        <v>#REF!</v>
      </c>
      <c r="AW207" s="497" t="e">
        <f t="shared" si="239"/>
        <v>#REF!</v>
      </c>
      <c r="AX207" s="497" t="e">
        <f t="shared" si="239"/>
        <v>#REF!</v>
      </c>
      <c r="AY207" s="497" t="e">
        <f t="shared" si="239"/>
        <v>#REF!</v>
      </c>
      <c r="AZ207" s="497" t="e">
        <f t="shared" si="239"/>
        <v>#REF!</v>
      </c>
      <c r="BA207" s="497" t="e">
        <f t="shared" si="239"/>
        <v>#REF!</v>
      </c>
      <c r="BB207" s="497" t="e">
        <f t="shared" si="239"/>
        <v>#REF!</v>
      </c>
      <c r="BC207" s="497" t="e">
        <f t="shared" si="239"/>
        <v>#REF!</v>
      </c>
      <c r="BD207" s="497" t="e">
        <f t="shared" si="239"/>
        <v>#REF!</v>
      </c>
      <c r="BE207" s="497" t="e">
        <f t="shared" si="239"/>
        <v>#REF!</v>
      </c>
      <c r="BF207" s="497" t="e">
        <f t="shared" si="239"/>
        <v>#REF!</v>
      </c>
      <c r="BG207" s="497" t="e">
        <f t="shared" si="239"/>
        <v>#REF!</v>
      </c>
      <c r="BH207" s="497" t="e">
        <f t="shared" si="239"/>
        <v>#REF!</v>
      </c>
      <c r="BI207" s="497" t="e">
        <f t="shared" si="239"/>
        <v>#REF!</v>
      </c>
      <c r="BJ207" s="497" t="e">
        <f t="shared" si="239"/>
        <v>#REF!</v>
      </c>
    </row>
    <row r="208" spans="1:62" x14ac:dyDescent="0.3">
      <c r="A208" s="969">
        <v>7</v>
      </c>
      <c r="B208" s="970" t="s">
        <v>9333</v>
      </c>
      <c r="C208" s="977">
        <f>BCAInputs!$B194</f>
        <v>0</v>
      </c>
      <c r="D208" s="977">
        <f>BCAInputs!$B214</f>
        <v>0</v>
      </c>
      <c r="F208" s="978">
        <f t="shared" si="232"/>
        <v>0</v>
      </c>
      <c r="G208" s="979">
        <f t="shared" si="234"/>
        <v>0</v>
      </c>
      <c r="H208" s="979"/>
      <c r="I208" s="497">
        <f t="shared" si="229"/>
        <v>0</v>
      </c>
      <c r="J208" s="497">
        <f t="shared" si="238"/>
        <v>0</v>
      </c>
      <c r="K208" s="497">
        <f t="shared" si="238"/>
        <v>0</v>
      </c>
      <c r="L208" s="497">
        <f t="shared" si="238"/>
        <v>0</v>
      </c>
      <c r="M208" s="497">
        <f t="shared" si="238"/>
        <v>0</v>
      </c>
      <c r="N208" s="497">
        <f t="shared" si="238"/>
        <v>0</v>
      </c>
      <c r="O208" s="497">
        <f t="shared" si="238"/>
        <v>0</v>
      </c>
      <c r="P208" s="497">
        <f t="shared" si="238"/>
        <v>0</v>
      </c>
      <c r="Q208" s="497">
        <f t="shared" si="238"/>
        <v>0</v>
      </c>
      <c r="R208" s="497">
        <f t="shared" si="238"/>
        <v>0</v>
      </c>
      <c r="S208" s="497">
        <f t="shared" si="238"/>
        <v>0</v>
      </c>
      <c r="T208" s="497">
        <f t="shared" si="238"/>
        <v>0</v>
      </c>
      <c r="U208" s="497">
        <f t="shared" si="238"/>
        <v>0</v>
      </c>
      <c r="V208" s="497">
        <f t="shared" si="238"/>
        <v>0</v>
      </c>
      <c r="W208" s="497">
        <f t="shared" si="238"/>
        <v>0</v>
      </c>
      <c r="X208" s="497">
        <f t="shared" si="238"/>
        <v>0</v>
      </c>
      <c r="Y208" s="497">
        <f t="shared" si="238"/>
        <v>0</v>
      </c>
      <c r="Z208" s="497">
        <f t="shared" si="238"/>
        <v>0</v>
      </c>
      <c r="AA208" s="497">
        <f t="shared" si="238"/>
        <v>0</v>
      </c>
      <c r="AB208" s="497">
        <f t="shared" si="238"/>
        <v>0</v>
      </c>
      <c r="AC208" s="497">
        <f t="shared" si="238"/>
        <v>0</v>
      </c>
      <c r="AD208" s="497">
        <f t="shared" si="238"/>
        <v>0</v>
      </c>
      <c r="AE208" s="497">
        <f t="shared" si="238"/>
        <v>0</v>
      </c>
      <c r="AF208" s="497">
        <f t="shared" si="238"/>
        <v>0</v>
      </c>
      <c r="AG208" s="497">
        <f t="shared" si="238"/>
        <v>0</v>
      </c>
      <c r="AH208" s="497">
        <f t="shared" si="238"/>
        <v>0</v>
      </c>
      <c r="AI208" s="497">
        <f t="shared" si="238"/>
        <v>0</v>
      </c>
      <c r="AJ208" s="497">
        <f t="shared" si="238"/>
        <v>0</v>
      </c>
      <c r="AK208" s="497">
        <f t="shared" si="238"/>
        <v>0</v>
      </c>
      <c r="AL208" s="497">
        <f t="shared" si="238"/>
        <v>0</v>
      </c>
      <c r="AM208" s="497">
        <f t="shared" si="238"/>
        <v>0</v>
      </c>
      <c r="AN208" s="497">
        <f t="shared" si="238"/>
        <v>0</v>
      </c>
      <c r="AO208" s="497">
        <f t="shared" si="238"/>
        <v>0</v>
      </c>
      <c r="AP208" s="497" t="e">
        <f t="shared" ref="AP208:BJ208" si="240">AO208*(1+IF(AP$1&lt;=$D$201,$F208,$G208))</f>
        <v>#REF!</v>
      </c>
      <c r="AQ208" s="497" t="e">
        <f t="shared" si="240"/>
        <v>#REF!</v>
      </c>
      <c r="AR208" s="497" t="e">
        <f t="shared" si="240"/>
        <v>#REF!</v>
      </c>
      <c r="AS208" s="497" t="e">
        <f t="shared" si="240"/>
        <v>#REF!</v>
      </c>
      <c r="AT208" s="497" t="e">
        <f t="shared" si="240"/>
        <v>#REF!</v>
      </c>
      <c r="AU208" s="497" t="e">
        <f t="shared" si="240"/>
        <v>#REF!</v>
      </c>
      <c r="AV208" s="497" t="e">
        <f t="shared" si="240"/>
        <v>#REF!</v>
      </c>
      <c r="AW208" s="497" t="e">
        <f t="shared" si="240"/>
        <v>#REF!</v>
      </c>
      <c r="AX208" s="497" t="e">
        <f t="shared" si="240"/>
        <v>#REF!</v>
      </c>
      <c r="AY208" s="497" t="e">
        <f t="shared" si="240"/>
        <v>#REF!</v>
      </c>
      <c r="AZ208" s="497" t="e">
        <f t="shared" si="240"/>
        <v>#REF!</v>
      </c>
      <c r="BA208" s="497" t="e">
        <f t="shared" si="240"/>
        <v>#REF!</v>
      </c>
      <c r="BB208" s="497" t="e">
        <f t="shared" si="240"/>
        <v>#REF!</v>
      </c>
      <c r="BC208" s="497" t="e">
        <f t="shared" si="240"/>
        <v>#REF!</v>
      </c>
      <c r="BD208" s="497" t="e">
        <f t="shared" si="240"/>
        <v>#REF!</v>
      </c>
      <c r="BE208" s="497" t="e">
        <f t="shared" si="240"/>
        <v>#REF!</v>
      </c>
      <c r="BF208" s="497" t="e">
        <f t="shared" si="240"/>
        <v>#REF!</v>
      </c>
      <c r="BG208" s="497" t="e">
        <f t="shared" si="240"/>
        <v>#REF!</v>
      </c>
      <c r="BH208" s="497" t="e">
        <f t="shared" si="240"/>
        <v>#REF!</v>
      </c>
      <c r="BI208" s="497" t="e">
        <f t="shared" si="240"/>
        <v>#REF!</v>
      </c>
      <c r="BJ208" s="497" t="e">
        <f t="shared" si="240"/>
        <v>#REF!</v>
      </c>
    </row>
    <row r="209" spans="1:62" x14ac:dyDescent="0.3">
      <c r="A209" s="969">
        <v>8</v>
      </c>
      <c r="B209" s="970" t="s">
        <v>9334</v>
      </c>
      <c r="C209" s="977">
        <f>BCAInputs!$B195</f>
        <v>0</v>
      </c>
      <c r="D209" s="977">
        <f>BCAInputs!$B215</f>
        <v>0</v>
      </c>
      <c r="F209" s="978">
        <f t="shared" si="232"/>
        <v>0</v>
      </c>
      <c r="G209" s="979">
        <f>F209</f>
        <v>0</v>
      </c>
      <c r="H209" s="979"/>
      <c r="I209" s="497">
        <f t="shared" si="229"/>
        <v>0</v>
      </c>
      <c r="J209" s="497">
        <f t="shared" si="238"/>
        <v>0</v>
      </c>
      <c r="K209" s="497">
        <f t="shared" si="238"/>
        <v>0</v>
      </c>
      <c r="L209" s="497">
        <f t="shared" si="238"/>
        <v>0</v>
      </c>
      <c r="M209" s="497">
        <f t="shared" si="238"/>
        <v>0</v>
      </c>
      <c r="N209" s="497">
        <f t="shared" si="238"/>
        <v>0</v>
      </c>
      <c r="O209" s="497">
        <f t="shared" si="238"/>
        <v>0</v>
      </c>
      <c r="P209" s="497">
        <f t="shared" si="238"/>
        <v>0</v>
      </c>
      <c r="Q209" s="497">
        <f t="shared" si="238"/>
        <v>0</v>
      </c>
      <c r="R209" s="497">
        <f t="shared" si="238"/>
        <v>0</v>
      </c>
      <c r="S209" s="497">
        <f t="shared" si="238"/>
        <v>0</v>
      </c>
      <c r="T209" s="497">
        <f t="shared" si="238"/>
        <v>0</v>
      </c>
      <c r="U209" s="497">
        <f t="shared" si="238"/>
        <v>0</v>
      </c>
      <c r="V209" s="497">
        <f t="shared" si="238"/>
        <v>0</v>
      </c>
      <c r="W209" s="497">
        <f t="shared" si="238"/>
        <v>0</v>
      </c>
      <c r="X209" s="497">
        <f t="shared" si="238"/>
        <v>0</v>
      </c>
      <c r="Y209" s="497">
        <f t="shared" si="238"/>
        <v>0</v>
      </c>
      <c r="Z209" s="497">
        <f t="shared" si="238"/>
        <v>0</v>
      </c>
      <c r="AA209" s="497">
        <f t="shared" si="238"/>
        <v>0</v>
      </c>
      <c r="AB209" s="497">
        <f t="shared" si="238"/>
        <v>0</v>
      </c>
      <c r="AC209" s="497">
        <f t="shared" si="238"/>
        <v>0</v>
      </c>
      <c r="AD209" s="497">
        <f t="shared" si="238"/>
        <v>0</v>
      </c>
      <c r="AE209" s="497">
        <f t="shared" si="238"/>
        <v>0</v>
      </c>
      <c r="AF209" s="497">
        <f t="shared" si="238"/>
        <v>0</v>
      </c>
      <c r="AG209" s="497">
        <f t="shared" si="238"/>
        <v>0</v>
      </c>
      <c r="AH209" s="497">
        <f t="shared" si="238"/>
        <v>0</v>
      </c>
      <c r="AI209" s="497">
        <f t="shared" si="238"/>
        <v>0</v>
      </c>
      <c r="AJ209" s="497">
        <f t="shared" si="238"/>
        <v>0</v>
      </c>
      <c r="AK209" s="497">
        <f t="shared" si="238"/>
        <v>0</v>
      </c>
      <c r="AL209" s="497">
        <f t="shared" si="238"/>
        <v>0</v>
      </c>
      <c r="AM209" s="497">
        <f t="shared" si="238"/>
        <v>0</v>
      </c>
      <c r="AN209" s="497">
        <f t="shared" si="238"/>
        <v>0</v>
      </c>
      <c r="AO209" s="497">
        <f t="shared" si="238"/>
        <v>0</v>
      </c>
      <c r="AP209" s="497" t="e">
        <f t="shared" ref="AP209:BJ209" si="241">AO209*(1+IF(AP$1&lt;=$D$201,$F209,$G209))</f>
        <v>#REF!</v>
      </c>
      <c r="AQ209" s="497" t="e">
        <f t="shared" si="241"/>
        <v>#REF!</v>
      </c>
      <c r="AR209" s="497" t="e">
        <f t="shared" si="241"/>
        <v>#REF!</v>
      </c>
      <c r="AS209" s="497" t="e">
        <f t="shared" si="241"/>
        <v>#REF!</v>
      </c>
      <c r="AT209" s="497" t="e">
        <f t="shared" si="241"/>
        <v>#REF!</v>
      </c>
      <c r="AU209" s="497" t="e">
        <f t="shared" si="241"/>
        <v>#REF!</v>
      </c>
      <c r="AV209" s="497" t="e">
        <f t="shared" si="241"/>
        <v>#REF!</v>
      </c>
      <c r="AW209" s="497" t="e">
        <f t="shared" si="241"/>
        <v>#REF!</v>
      </c>
      <c r="AX209" s="497" t="e">
        <f t="shared" si="241"/>
        <v>#REF!</v>
      </c>
      <c r="AY209" s="497" t="e">
        <f t="shared" si="241"/>
        <v>#REF!</v>
      </c>
      <c r="AZ209" s="497" t="e">
        <f t="shared" si="241"/>
        <v>#REF!</v>
      </c>
      <c r="BA209" s="497" t="e">
        <f t="shared" si="241"/>
        <v>#REF!</v>
      </c>
      <c r="BB209" s="497" t="e">
        <f t="shared" si="241"/>
        <v>#REF!</v>
      </c>
      <c r="BC209" s="497" t="e">
        <f t="shared" si="241"/>
        <v>#REF!</v>
      </c>
      <c r="BD209" s="497" t="e">
        <f t="shared" si="241"/>
        <v>#REF!</v>
      </c>
      <c r="BE209" s="497" t="e">
        <f t="shared" si="241"/>
        <v>#REF!</v>
      </c>
      <c r="BF209" s="497" t="e">
        <f t="shared" si="241"/>
        <v>#REF!</v>
      </c>
      <c r="BG209" s="497" t="e">
        <f t="shared" si="241"/>
        <v>#REF!</v>
      </c>
      <c r="BH209" s="497" t="e">
        <f t="shared" si="241"/>
        <v>#REF!</v>
      </c>
      <c r="BI209" s="497" t="e">
        <f t="shared" si="241"/>
        <v>#REF!</v>
      </c>
      <c r="BJ209" s="497" t="e">
        <f t="shared" si="241"/>
        <v>#REF!</v>
      </c>
    </row>
    <row r="210" spans="1:62" x14ac:dyDescent="0.3">
      <c r="A210" s="969">
        <v>9</v>
      </c>
      <c r="B210" s="970" t="s">
        <v>9335</v>
      </c>
      <c r="C210" s="977">
        <f>BCAInputs!$B196</f>
        <v>0</v>
      </c>
      <c r="D210" s="977">
        <f>BCAInputs!$B216</f>
        <v>0</v>
      </c>
      <c r="F210" s="978">
        <f t="shared" si="232"/>
        <v>0</v>
      </c>
      <c r="G210" s="979">
        <f>F210</f>
        <v>0</v>
      </c>
      <c r="H210" s="979"/>
      <c r="I210" s="497">
        <f t="shared" si="229"/>
        <v>0</v>
      </c>
      <c r="J210" s="497">
        <f t="shared" si="238"/>
        <v>0</v>
      </c>
      <c r="K210" s="497">
        <f t="shared" si="238"/>
        <v>0</v>
      </c>
      <c r="L210" s="497">
        <f t="shared" si="238"/>
        <v>0</v>
      </c>
      <c r="M210" s="497">
        <f t="shared" si="238"/>
        <v>0</v>
      </c>
      <c r="N210" s="497">
        <f t="shared" si="238"/>
        <v>0</v>
      </c>
      <c r="O210" s="497">
        <f t="shared" si="238"/>
        <v>0</v>
      </c>
      <c r="P210" s="497">
        <f t="shared" si="238"/>
        <v>0</v>
      </c>
      <c r="Q210" s="497">
        <f t="shared" si="238"/>
        <v>0</v>
      </c>
      <c r="R210" s="497">
        <f t="shared" si="238"/>
        <v>0</v>
      </c>
      <c r="S210" s="497">
        <f t="shared" si="238"/>
        <v>0</v>
      </c>
      <c r="T210" s="497">
        <f t="shared" si="238"/>
        <v>0</v>
      </c>
      <c r="U210" s="497">
        <f t="shared" si="238"/>
        <v>0</v>
      </c>
      <c r="V210" s="497">
        <f t="shared" si="238"/>
        <v>0</v>
      </c>
      <c r="W210" s="497">
        <f t="shared" si="238"/>
        <v>0</v>
      </c>
      <c r="X210" s="497">
        <f t="shared" si="238"/>
        <v>0</v>
      </c>
      <c r="Y210" s="497">
        <f t="shared" si="238"/>
        <v>0</v>
      </c>
      <c r="Z210" s="497">
        <f t="shared" si="238"/>
        <v>0</v>
      </c>
      <c r="AA210" s="497">
        <f t="shared" si="238"/>
        <v>0</v>
      </c>
      <c r="AB210" s="497">
        <f t="shared" si="238"/>
        <v>0</v>
      </c>
      <c r="AC210" s="497">
        <f t="shared" si="238"/>
        <v>0</v>
      </c>
      <c r="AD210" s="497">
        <f t="shared" si="238"/>
        <v>0</v>
      </c>
      <c r="AE210" s="497">
        <f t="shared" si="238"/>
        <v>0</v>
      </c>
      <c r="AF210" s="497">
        <f t="shared" si="238"/>
        <v>0</v>
      </c>
      <c r="AG210" s="497">
        <f t="shared" si="238"/>
        <v>0</v>
      </c>
      <c r="AH210" s="497">
        <f t="shared" si="238"/>
        <v>0</v>
      </c>
      <c r="AI210" s="497">
        <f t="shared" si="238"/>
        <v>0</v>
      </c>
      <c r="AJ210" s="497">
        <f t="shared" si="238"/>
        <v>0</v>
      </c>
      <c r="AK210" s="497">
        <f t="shared" si="238"/>
        <v>0</v>
      </c>
      <c r="AL210" s="497">
        <f t="shared" si="238"/>
        <v>0</v>
      </c>
      <c r="AM210" s="497">
        <f t="shared" si="238"/>
        <v>0</v>
      </c>
      <c r="AN210" s="497">
        <f t="shared" si="238"/>
        <v>0</v>
      </c>
      <c r="AO210" s="497">
        <f t="shared" si="238"/>
        <v>0</v>
      </c>
      <c r="AP210" s="497" t="e">
        <f t="shared" ref="AP210:BJ210" si="242">AO210*(1+IF(AP$1&lt;=$D$201,$F210,$G210))</f>
        <v>#REF!</v>
      </c>
      <c r="AQ210" s="497" t="e">
        <f t="shared" si="242"/>
        <v>#REF!</v>
      </c>
      <c r="AR210" s="497" t="e">
        <f t="shared" si="242"/>
        <v>#REF!</v>
      </c>
      <c r="AS210" s="497" t="e">
        <f t="shared" si="242"/>
        <v>#REF!</v>
      </c>
      <c r="AT210" s="497" t="e">
        <f t="shared" si="242"/>
        <v>#REF!</v>
      </c>
      <c r="AU210" s="497" t="e">
        <f t="shared" si="242"/>
        <v>#REF!</v>
      </c>
      <c r="AV210" s="497" t="e">
        <f t="shared" si="242"/>
        <v>#REF!</v>
      </c>
      <c r="AW210" s="497" t="e">
        <f t="shared" si="242"/>
        <v>#REF!</v>
      </c>
      <c r="AX210" s="497" t="e">
        <f t="shared" si="242"/>
        <v>#REF!</v>
      </c>
      <c r="AY210" s="497" t="e">
        <f t="shared" si="242"/>
        <v>#REF!</v>
      </c>
      <c r="AZ210" s="497" t="e">
        <f t="shared" si="242"/>
        <v>#REF!</v>
      </c>
      <c r="BA210" s="497" t="e">
        <f t="shared" si="242"/>
        <v>#REF!</v>
      </c>
      <c r="BB210" s="497" t="e">
        <f t="shared" si="242"/>
        <v>#REF!</v>
      </c>
      <c r="BC210" s="497" t="e">
        <f t="shared" si="242"/>
        <v>#REF!</v>
      </c>
      <c r="BD210" s="497" t="e">
        <f t="shared" si="242"/>
        <v>#REF!</v>
      </c>
      <c r="BE210" s="497" t="e">
        <f t="shared" si="242"/>
        <v>#REF!</v>
      </c>
      <c r="BF210" s="497" t="e">
        <f t="shared" si="242"/>
        <v>#REF!</v>
      </c>
      <c r="BG210" s="497" t="e">
        <f t="shared" si="242"/>
        <v>#REF!</v>
      </c>
      <c r="BH210" s="497" t="e">
        <f t="shared" si="242"/>
        <v>#REF!</v>
      </c>
      <c r="BI210" s="497" t="e">
        <f t="shared" si="242"/>
        <v>#REF!</v>
      </c>
      <c r="BJ210" s="497" t="e">
        <f t="shared" si="242"/>
        <v>#REF!</v>
      </c>
    </row>
    <row r="211" spans="1:62" x14ac:dyDescent="0.3">
      <c r="A211" s="969">
        <v>10</v>
      </c>
      <c r="B211" s="970" t="s">
        <v>9336</v>
      </c>
      <c r="C211" s="977">
        <f>BCAInputs!$B197</f>
        <v>0</v>
      </c>
      <c r="D211" s="977">
        <f>BCAInputs!$B217</f>
        <v>0</v>
      </c>
      <c r="F211" s="978">
        <f t="shared" si="232"/>
        <v>0</v>
      </c>
      <c r="G211" s="979">
        <f>F211</f>
        <v>0</v>
      </c>
      <c r="H211" s="979"/>
      <c r="I211" s="497">
        <f t="shared" si="229"/>
        <v>0</v>
      </c>
      <c r="J211" s="497">
        <f t="shared" si="238"/>
        <v>0</v>
      </c>
      <c r="K211" s="497">
        <f t="shared" si="238"/>
        <v>0</v>
      </c>
      <c r="L211" s="497">
        <f t="shared" si="238"/>
        <v>0</v>
      </c>
      <c r="M211" s="497">
        <f t="shared" si="238"/>
        <v>0</v>
      </c>
      <c r="N211" s="497">
        <f t="shared" si="238"/>
        <v>0</v>
      </c>
      <c r="O211" s="497">
        <f t="shared" si="238"/>
        <v>0</v>
      </c>
      <c r="P211" s="497">
        <f t="shared" si="238"/>
        <v>0</v>
      </c>
      <c r="Q211" s="497">
        <f t="shared" si="238"/>
        <v>0</v>
      </c>
      <c r="R211" s="497">
        <f t="shared" si="238"/>
        <v>0</v>
      </c>
      <c r="S211" s="497">
        <f t="shared" si="238"/>
        <v>0</v>
      </c>
      <c r="T211" s="497">
        <f t="shared" si="238"/>
        <v>0</v>
      </c>
      <c r="U211" s="497">
        <f t="shared" si="238"/>
        <v>0</v>
      </c>
      <c r="V211" s="497">
        <f t="shared" si="238"/>
        <v>0</v>
      </c>
      <c r="W211" s="497">
        <f t="shared" si="238"/>
        <v>0</v>
      </c>
      <c r="X211" s="497">
        <f t="shared" si="238"/>
        <v>0</v>
      </c>
      <c r="Y211" s="497">
        <f t="shared" si="238"/>
        <v>0</v>
      </c>
      <c r="Z211" s="497">
        <f t="shared" si="238"/>
        <v>0</v>
      </c>
      <c r="AA211" s="497">
        <f t="shared" si="238"/>
        <v>0</v>
      </c>
      <c r="AB211" s="497">
        <f t="shared" si="238"/>
        <v>0</v>
      </c>
      <c r="AC211" s="497">
        <f t="shared" si="238"/>
        <v>0</v>
      </c>
      <c r="AD211" s="497">
        <f t="shared" si="238"/>
        <v>0</v>
      </c>
      <c r="AE211" s="497">
        <f t="shared" si="238"/>
        <v>0</v>
      </c>
      <c r="AF211" s="497">
        <f t="shared" si="238"/>
        <v>0</v>
      </c>
      <c r="AG211" s="497">
        <f t="shared" si="238"/>
        <v>0</v>
      </c>
      <c r="AH211" s="497">
        <f t="shared" si="238"/>
        <v>0</v>
      </c>
      <c r="AI211" s="497">
        <f t="shared" si="238"/>
        <v>0</v>
      </c>
      <c r="AJ211" s="497">
        <f t="shared" si="238"/>
        <v>0</v>
      </c>
      <c r="AK211" s="497">
        <f t="shared" si="238"/>
        <v>0</v>
      </c>
      <c r="AL211" s="497">
        <f t="shared" si="238"/>
        <v>0</v>
      </c>
      <c r="AM211" s="497">
        <f t="shared" si="238"/>
        <v>0</v>
      </c>
      <c r="AN211" s="497">
        <f t="shared" si="238"/>
        <v>0</v>
      </c>
      <c r="AO211" s="497">
        <f t="shared" si="238"/>
        <v>0</v>
      </c>
      <c r="AP211" s="497" t="e">
        <f t="shared" ref="AP211:BJ211" si="243">AO211*(1+IF(AP$1&lt;=$D$201,$F211,$G211))</f>
        <v>#REF!</v>
      </c>
      <c r="AQ211" s="497" t="e">
        <f t="shared" si="243"/>
        <v>#REF!</v>
      </c>
      <c r="AR211" s="497" t="e">
        <f t="shared" si="243"/>
        <v>#REF!</v>
      </c>
      <c r="AS211" s="497" t="e">
        <f t="shared" si="243"/>
        <v>#REF!</v>
      </c>
      <c r="AT211" s="497" t="e">
        <f t="shared" si="243"/>
        <v>#REF!</v>
      </c>
      <c r="AU211" s="497" t="e">
        <f t="shared" si="243"/>
        <v>#REF!</v>
      </c>
      <c r="AV211" s="497" t="e">
        <f t="shared" si="243"/>
        <v>#REF!</v>
      </c>
      <c r="AW211" s="497" t="e">
        <f t="shared" si="243"/>
        <v>#REF!</v>
      </c>
      <c r="AX211" s="497" t="e">
        <f t="shared" si="243"/>
        <v>#REF!</v>
      </c>
      <c r="AY211" s="497" t="e">
        <f t="shared" si="243"/>
        <v>#REF!</v>
      </c>
      <c r="AZ211" s="497" t="e">
        <f t="shared" si="243"/>
        <v>#REF!</v>
      </c>
      <c r="BA211" s="497" t="e">
        <f t="shared" si="243"/>
        <v>#REF!</v>
      </c>
      <c r="BB211" s="497" t="e">
        <f t="shared" si="243"/>
        <v>#REF!</v>
      </c>
      <c r="BC211" s="497" t="e">
        <f t="shared" si="243"/>
        <v>#REF!</v>
      </c>
      <c r="BD211" s="497" t="e">
        <f t="shared" si="243"/>
        <v>#REF!</v>
      </c>
      <c r="BE211" s="497" t="e">
        <f t="shared" si="243"/>
        <v>#REF!</v>
      </c>
      <c r="BF211" s="497" t="e">
        <f t="shared" si="243"/>
        <v>#REF!</v>
      </c>
      <c r="BG211" s="497" t="e">
        <f t="shared" si="243"/>
        <v>#REF!</v>
      </c>
      <c r="BH211" s="497" t="e">
        <f t="shared" si="243"/>
        <v>#REF!</v>
      </c>
      <c r="BI211" s="497" t="e">
        <f t="shared" si="243"/>
        <v>#REF!</v>
      </c>
      <c r="BJ211" s="497" t="e">
        <f t="shared" si="243"/>
        <v>#REF!</v>
      </c>
    </row>
    <row r="212" spans="1:62" x14ac:dyDescent="0.3">
      <c r="A212" s="969">
        <v>11</v>
      </c>
      <c r="B212" s="970" t="s">
        <v>9337</v>
      </c>
      <c r="C212" s="977">
        <f>BCAInputs!$B198</f>
        <v>0</v>
      </c>
      <c r="D212" s="977">
        <f>BCAInputs!$B218</f>
        <v>0</v>
      </c>
      <c r="F212" s="978">
        <f t="shared" si="232"/>
        <v>0</v>
      </c>
      <c r="G212" s="979">
        <f>F212</f>
        <v>0</v>
      </c>
      <c r="H212" s="979"/>
      <c r="I212" s="497">
        <f t="shared" si="229"/>
        <v>0</v>
      </c>
      <c r="J212" s="497">
        <f t="shared" ref="J212:AO216" si="244">I212*(1+IF(J$1&lt;=$D$201,$F212,$G212))</f>
        <v>0</v>
      </c>
      <c r="K212" s="497">
        <f t="shared" si="244"/>
        <v>0</v>
      </c>
      <c r="L212" s="497">
        <f t="shared" si="244"/>
        <v>0</v>
      </c>
      <c r="M212" s="497">
        <f t="shared" si="244"/>
        <v>0</v>
      </c>
      <c r="N212" s="497">
        <f t="shared" si="244"/>
        <v>0</v>
      </c>
      <c r="O212" s="497">
        <f t="shared" si="244"/>
        <v>0</v>
      </c>
      <c r="P212" s="497">
        <f t="shared" si="244"/>
        <v>0</v>
      </c>
      <c r="Q212" s="497">
        <f t="shared" si="244"/>
        <v>0</v>
      </c>
      <c r="R212" s="497">
        <f t="shared" si="244"/>
        <v>0</v>
      </c>
      <c r="S212" s="497">
        <f t="shared" si="244"/>
        <v>0</v>
      </c>
      <c r="T212" s="497">
        <f t="shared" si="244"/>
        <v>0</v>
      </c>
      <c r="U212" s="497">
        <f t="shared" si="244"/>
        <v>0</v>
      </c>
      <c r="V212" s="497">
        <f t="shared" si="244"/>
        <v>0</v>
      </c>
      <c r="W212" s="497">
        <f t="shared" si="244"/>
        <v>0</v>
      </c>
      <c r="X212" s="497">
        <f t="shared" si="244"/>
        <v>0</v>
      </c>
      <c r="Y212" s="497">
        <f t="shared" si="244"/>
        <v>0</v>
      </c>
      <c r="Z212" s="497">
        <f t="shared" si="244"/>
        <v>0</v>
      </c>
      <c r="AA212" s="497">
        <f t="shared" si="244"/>
        <v>0</v>
      </c>
      <c r="AB212" s="497">
        <f t="shared" si="244"/>
        <v>0</v>
      </c>
      <c r="AC212" s="497">
        <f t="shared" si="244"/>
        <v>0</v>
      </c>
      <c r="AD212" s="497">
        <f t="shared" si="244"/>
        <v>0</v>
      </c>
      <c r="AE212" s="497">
        <f t="shared" si="244"/>
        <v>0</v>
      </c>
      <c r="AF212" s="497">
        <f t="shared" si="244"/>
        <v>0</v>
      </c>
      <c r="AG212" s="497">
        <f t="shared" si="244"/>
        <v>0</v>
      </c>
      <c r="AH212" s="497">
        <f t="shared" si="244"/>
        <v>0</v>
      </c>
      <c r="AI212" s="497">
        <f t="shared" si="244"/>
        <v>0</v>
      </c>
      <c r="AJ212" s="497">
        <f t="shared" si="244"/>
        <v>0</v>
      </c>
      <c r="AK212" s="497">
        <f t="shared" si="244"/>
        <v>0</v>
      </c>
      <c r="AL212" s="497">
        <f t="shared" si="244"/>
        <v>0</v>
      </c>
      <c r="AM212" s="497">
        <f t="shared" si="244"/>
        <v>0</v>
      </c>
      <c r="AN212" s="497">
        <f t="shared" si="244"/>
        <v>0</v>
      </c>
      <c r="AO212" s="497">
        <f t="shared" si="244"/>
        <v>0</v>
      </c>
      <c r="AP212" s="497" t="e">
        <f t="shared" ref="AP212:BJ212" si="245">AO212*(1+IF(AP$1&lt;=$D$201,$F212,$G212))</f>
        <v>#REF!</v>
      </c>
      <c r="AQ212" s="497" t="e">
        <f t="shared" si="245"/>
        <v>#REF!</v>
      </c>
      <c r="AR212" s="497" t="e">
        <f t="shared" si="245"/>
        <v>#REF!</v>
      </c>
      <c r="AS212" s="497" t="e">
        <f t="shared" si="245"/>
        <v>#REF!</v>
      </c>
      <c r="AT212" s="497" t="e">
        <f t="shared" si="245"/>
        <v>#REF!</v>
      </c>
      <c r="AU212" s="497" t="e">
        <f t="shared" si="245"/>
        <v>#REF!</v>
      </c>
      <c r="AV212" s="497" t="e">
        <f t="shared" si="245"/>
        <v>#REF!</v>
      </c>
      <c r="AW212" s="497" t="e">
        <f t="shared" si="245"/>
        <v>#REF!</v>
      </c>
      <c r="AX212" s="497" t="e">
        <f t="shared" si="245"/>
        <v>#REF!</v>
      </c>
      <c r="AY212" s="497" t="e">
        <f t="shared" si="245"/>
        <v>#REF!</v>
      </c>
      <c r="AZ212" s="497" t="e">
        <f t="shared" si="245"/>
        <v>#REF!</v>
      </c>
      <c r="BA212" s="497" t="e">
        <f t="shared" si="245"/>
        <v>#REF!</v>
      </c>
      <c r="BB212" s="497" t="e">
        <f t="shared" si="245"/>
        <v>#REF!</v>
      </c>
      <c r="BC212" s="497" t="e">
        <f t="shared" si="245"/>
        <v>#REF!</v>
      </c>
      <c r="BD212" s="497" t="e">
        <f t="shared" si="245"/>
        <v>#REF!</v>
      </c>
      <c r="BE212" s="497" t="e">
        <f t="shared" si="245"/>
        <v>#REF!</v>
      </c>
      <c r="BF212" s="497" t="e">
        <f t="shared" si="245"/>
        <v>#REF!</v>
      </c>
      <c r="BG212" s="497" t="e">
        <f t="shared" si="245"/>
        <v>#REF!</v>
      </c>
      <c r="BH212" s="497" t="e">
        <f t="shared" si="245"/>
        <v>#REF!</v>
      </c>
      <c r="BI212" s="497" t="e">
        <f t="shared" si="245"/>
        <v>#REF!</v>
      </c>
      <c r="BJ212" s="497" t="e">
        <f t="shared" si="245"/>
        <v>#REF!</v>
      </c>
    </row>
    <row r="213" spans="1:62" x14ac:dyDescent="0.3">
      <c r="A213" s="969">
        <v>12</v>
      </c>
      <c r="B213" s="970" t="s">
        <v>9338</v>
      </c>
      <c r="C213" s="977">
        <f>BCAInputs!$B199</f>
        <v>0</v>
      </c>
      <c r="D213" s="977">
        <f>BCAInputs!$B219</f>
        <v>0</v>
      </c>
      <c r="F213" s="978">
        <f t="shared" si="232"/>
        <v>0</v>
      </c>
      <c r="G213" s="979">
        <f t="shared" si="234"/>
        <v>0</v>
      </c>
      <c r="H213" s="979"/>
      <c r="I213" s="497">
        <f t="shared" si="229"/>
        <v>0</v>
      </c>
      <c r="J213" s="497">
        <f t="shared" si="244"/>
        <v>0</v>
      </c>
      <c r="K213" s="497">
        <f t="shared" si="244"/>
        <v>0</v>
      </c>
      <c r="L213" s="497">
        <f t="shared" si="244"/>
        <v>0</v>
      </c>
      <c r="M213" s="497">
        <f t="shared" si="244"/>
        <v>0</v>
      </c>
      <c r="N213" s="497">
        <f t="shared" si="244"/>
        <v>0</v>
      </c>
      <c r="O213" s="497">
        <f t="shared" si="244"/>
        <v>0</v>
      </c>
      <c r="P213" s="497">
        <f t="shared" si="244"/>
        <v>0</v>
      </c>
      <c r="Q213" s="497">
        <f t="shared" si="244"/>
        <v>0</v>
      </c>
      <c r="R213" s="497">
        <f t="shared" si="244"/>
        <v>0</v>
      </c>
      <c r="S213" s="497">
        <f t="shared" si="244"/>
        <v>0</v>
      </c>
      <c r="T213" s="497">
        <f t="shared" si="244"/>
        <v>0</v>
      </c>
      <c r="U213" s="497">
        <f t="shared" si="244"/>
        <v>0</v>
      </c>
      <c r="V213" s="497">
        <f t="shared" si="244"/>
        <v>0</v>
      </c>
      <c r="W213" s="497">
        <f t="shared" si="244"/>
        <v>0</v>
      </c>
      <c r="X213" s="497">
        <f t="shared" si="244"/>
        <v>0</v>
      </c>
      <c r="Y213" s="497">
        <f t="shared" si="244"/>
        <v>0</v>
      </c>
      <c r="Z213" s="497">
        <f t="shared" si="244"/>
        <v>0</v>
      </c>
      <c r="AA213" s="497">
        <f t="shared" si="244"/>
        <v>0</v>
      </c>
      <c r="AB213" s="497">
        <f t="shared" si="244"/>
        <v>0</v>
      </c>
      <c r="AC213" s="497">
        <f t="shared" si="244"/>
        <v>0</v>
      </c>
      <c r="AD213" s="497">
        <f t="shared" si="244"/>
        <v>0</v>
      </c>
      <c r="AE213" s="497">
        <f t="shared" si="244"/>
        <v>0</v>
      </c>
      <c r="AF213" s="497">
        <f t="shared" si="244"/>
        <v>0</v>
      </c>
      <c r="AG213" s="497">
        <f t="shared" si="244"/>
        <v>0</v>
      </c>
      <c r="AH213" s="497">
        <f t="shared" si="244"/>
        <v>0</v>
      </c>
      <c r="AI213" s="497">
        <f t="shared" si="244"/>
        <v>0</v>
      </c>
      <c r="AJ213" s="497">
        <f t="shared" si="244"/>
        <v>0</v>
      </c>
      <c r="AK213" s="497">
        <f t="shared" si="244"/>
        <v>0</v>
      </c>
      <c r="AL213" s="497">
        <f t="shared" si="244"/>
        <v>0</v>
      </c>
      <c r="AM213" s="497">
        <f t="shared" si="244"/>
        <v>0</v>
      </c>
      <c r="AN213" s="497">
        <f t="shared" si="244"/>
        <v>0</v>
      </c>
      <c r="AO213" s="497">
        <f t="shared" si="244"/>
        <v>0</v>
      </c>
      <c r="AP213" s="497" t="e">
        <f t="shared" ref="AP213:BJ213" si="246">AO213*(1+IF(AP$1&lt;=$D$201,$F213,$G213))</f>
        <v>#REF!</v>
      </c>
      <c r="AQ213" s="497" t="e">
        <f t="shared" si="246"/>
        <v>#REF!</v>
      </c>
      <c r="AR213" s="497" t="e">
        <f t="shared" si="246"/>
        <v>#REF!</v>
      </c>
      <c r="AS213" s="497" t="e">
        <f t="shared" si="246"/>
        <v>#REF!</v>
      </c>
      <c r="AT213" s="497" t="e">
        <f t="shared" si="246"/>
        <v>#REF!</v>
      </c>
      <c r="AU213" s="497" t="e">
        <f t="shared" si="246"/>
        <v>#REF!</v>
      </c>
      <c r="AV213" s="497" t="e">
        <f t="shared" si="246"/>
        <v>#REF!</v>
      </c>
      <c r="AW213" s="497" t="e">
        <f t="shared" si="246"/>
        <v>#REF!</v>
      </c>
      <c r="AX213" s="497" t="e">
        <f t="shared" si="246"/>
        <v>#REF!</v>
      </c>
      <c r="AY213" s="497" t="e">
        <f t="shared" si="246"/>
        <v>#REF!</v>
      </c>
      <c r="AZ213" s="497" t="e">
        <f t="shared" si="246"/>
        <v>#REF!</v>
      </c>
      <c r="BA213" s="497" t="e">
        <f t="shared" si="246"/>
        <v>#REF!</v>
      </c>
      <c r="BB213" s="497" t="e">
        <f t="shared" si="246"/>
        <v>#REF!</v>
      </c>
      <c r="BC213" s="497" t="e">
        <f t="shared" si="246"/>
        <v>#REF!</v>
      </c>
      <c r="BD213" s="497" t="e">
        <f t="shared" si="246"/>
        <v>#REF!</v>
      </c>
      <c r="BE213" s="497" t="e">
        <f t="shared" si="246"/>
        <v>#REF!</v>
      </c>
      <c r="BF213" s="497" t="e">
        <f t="shared" si="246"/>
        <v>#REF!</v>
      </c>
      <c r="BG213" s="497" t="e">
        <f t="shared" si="246"/>
        <v>#REF!</v>
      </c>
      <c r="BH213" s="497" t="e">
        <f t="shared" si="246"/>
        <v>#REF!</v>
      </c>
      <c r="BI213" s="497" t="e">
        <f t="shared" si="246"/>
        <v>#REF!</v>
      </c>
      <c r="BJ213" s="497" t="e">
        <f t="shared" si="246"/>
        <v>#REF!</v>
      </c>
    </row>
    <row r="214" spans="1:62" x14ac:dyDescent="0.3">
      <c r="A214" s="969">
        <v>13</v>
      </c>
      <c r="B214" s="970" t="s">
        <v>9339</v>
      </c>
      <c r="C214" s="977">
        <f>BCAInputs!$B200</f>
        <v>0</v>
      </c>
      <c r="D214" s="977">
        <f>BCAInputs!$B220</f>
        <v>0</v>
      </c>
      <c r="F214" s="978">
        <f t="shared" si="232"/>
        <v>0</v>
      </c>
      <c r="G214" s="979">
        <f>F214</f>
        <v>0</v>
      </c>
      <c r="H214" s="979"/>
      <c r="I214" s="497">
        <f t="shared" si="229"/>
        <v>0</v>
      </c>
      <c r="J214" s="497">
        <f t="shared" si="244"/>
        <v>0</v>
      </c>
      <c r="K214" s="497">
        <f t="shared" si="244"/>
        <v>0</v>
      </c>
      <c r="L214" s="497">
        <f t="shared" si="244"/>
        <v>0</v>
      </c>
      <c r="M214" s="497">
        <f t="shared" si="244"/>
        <v>0</v>
      </c>
      <c r="N214" s="497">
        <f t="shared" si="244"/>
        <v>0</v>
      </c>
      <c r="O214" s="497">
        <f t="shared" si="244"/>
        <v>0</v>
      </c>
      <c r="P214" s="497">
        <f t="shared" si="244"/>
        <v>0</v>
      </c>
      <c r="Q214" s="497">
        <f t="shared" si="244"/>
        <v>0</v>
      </c>
      <c r="R214" s="497">
        <f t="shared" si="244"/>
        <v>0</v>
      </c>
      <c r="S214" s="497">
        <f t="shared" si="244"/>
        <v>0</v>
      </c>
      <c r="T214" s="497">
        <f t="shared" si="244"/>
        <v>0</v>
      </c>
      <c r="U214" s="497">
        <f t="shared" si="244"/>
        <v>0</v>
      </c>
      <c r="V214" s="497">
        <f t="shared" si="244"/>
        <v>0</v>
      </c>
      <c r="W214" s="497">
        <f t="shared" si="244"/>
        <v>0</v>
      </c>
      <c r="X214" s="497">
        <f t="shared" si="244"/>
        <v>0</v>
      </c>
      <c r="Y214" s="497">
        <f t="shared" si="244"/>
        <v>0</v>
      </c>
      <c r="Z214" s="497">
        <f t="shared" si="244"/>
        <v>0</v>
      </c>
      <c r="AA214" s="497">
        <f t="shared" si="244"/>
        <v>0</v>
      </c>
      <c r="AB214" s="497">
        <f t="shared" si="244"/>
        <v>0</v>
      </c>
      <c r="AC214" s="497">
        <f t="shared" si="244"/>
        <v>0</v>
      </c>
      <c r="AD214" s="497">
        <f t="shared" si="244"/>
        <v>0</v>
      </c>
      <c r="AE214" s="497">
        <f t="shared" si="244"/>
        <v>0</v>
      </c>
      <c r="AF214" s="497">
        <f t="shared" si="244"/>
        <v>0</v>
      </c>
      <c r="AG214" s="497">
        <f t="shared" si="244"/>
        <v>0</v>
      </c>
      <c r="AH214" s="497">
        <f t="shared" si="244"/>
        <v>0</v>
      </c>
      <c r="AI214" s="497">
        <f t="shared" si="244"/>
        <v>0</v>
      </c>
      <c r="AJ214" s="497">
        <f t="shared" si="244"/>
        <v>0</v>
      </c>
      <c r="AK214" s="497">
        <f t="shared" si="244"/>
        <v>0</v>
      </c>
      <c r="AL214" s="497">
        <f t="shared" si="244"/>
        <v>0</v>
      </c>
      <c r="AM214" s="497">
        <f t="shared" si="244"/>
        <v>0</v>
      </c>
      <c r="AN214" s="497">
        <f t="shared" si="244"/>
        <v>0</v>
      </c>
      <c r="AO214" s="497">
        <f t="shared" si="244"/>
        <v>0</v>
      </c>
      <c r="AP214" s="497" t="e">
        <f t="shared" ref="AP214:BJ214" si="247">AO214*(1+IF(AP$1&lt;=$D$201,$F214,$G214))</f>
        <v>#REF!</v>
      </c>
      <c r="AQ214" s="497" t="e">
        <f t="shared" si="247"/>
        <v>#REF!</v>
      </c>
      <c r="AR214" s="497" t="e">
        <f t="shared" si="247"/>
        <v>#REF!</v>
      </c>
      <c r="AS214" s="497" t="e">
        <f t="shared" si="247"/>
        <v>#REF!</v>
      </c>
      <c r="AT214" s="497" t="e">
        <f t="shared" si="247"/>
        <v>#REF!</v>
      </c>
      <c r="AU214" s="497" t="e">
        <f t="shared" si="247"/>
        <v>#REF!</v>
      </c>
      <c r="AV214" s="497" t="e">
        <f t="shared" si="247"/>
        <v>#REF!</v>
      </c>
      <c r="AW214" s="497" t="e">
        <f t="shared" si="247"/>
        <v>#REF!</v>
      </c>
      <c r="AX214" s="497" t="e">
        <f t="shared" si="247"/>
        <v>#REF!</v>
      </c>
      <c r="AY214" s="497" t="e">
        <f t="shared" si="247"/>
        <v>#REF!</v>
      </c>
      <c r="AZ214" s="497" t="e">
        <f t="shared" si="247"/>
        <v>#REF!</v>
      </c>
      <c r="BA214" s="497" t="e">
        <f t="shared" si="247"/>
        <v>#REF!</v>
      </c>
      <c r="BB214" s="497" t="e">
        <f t="shared" si="247"/>
        <v>#REF!</v>
      </c>
      <c r="BC214" s="497" t="e">
        <f t="shared" si="247"/>
        <v>#REF!</v>
      </c>
      <c r="BD214" s="497" t="e">
        <f t="shared" si="247"/>
        <v>#REF!</v>
      </c>
      <c r="BE214" s="497" t="e">
        <f t="shared" si="247"/>
        <v>#REF!</v>
      </c>
      <c r="BF214" s="497" t="e">
        <f t="shared" si="247"/>
        <v>#REF!</v>
      </c>
      <c r="BG214" s="497" t="e">
        <f t="shared" si="247"/>
        <v>#REF!</v>
      </c>
      <c r="BH214" s="497" t="e">
        <f t="shared" si="247"/>
        <v>#REF!</v>
      </c>
      <c r="BI214" s="497" t="e">
        <f t="shared" si="247"/>
        <v>#REF!</v>
      </c>
      <c r="BJ214" s="497" t="e">
        <f t="shared" si="247"/>
        <v>#REF!</v>
      </c>
    </row>
    <row r="215" spans="1:62" ht="14.25" customHeight="1" x14ac:dyDescent="0.3">
      <c r="A215" s="969">
        <v>14</v>
      </c>
      <c r="B215" s="970" t="s">
        <v>9340</v>
      </c>
      <c r="C215" s="977">
        <f>BCAInputs!$B201</f>
        <v>0</v>
      </c>
      <c r="D215" s="977">
        <f>BCAInputs!$B221</f>
        <v>0</v>
      </c>
      <c r="F215" s="978">
        <f>IFERROR((D215/C215)^(1/(D$201-C$201))-1,0)</f>
        <v>0</v>
      </c>
      <c r="G215" s="979">
        <f t="shared" si="234"/>
        <v>0</v>
      </c>
      <c r="H215" s="979"/>
      <c r="I215" s="497">
        <f t="shared" si="229"/>
        <v>0</v>
      </c>
      <c r="J215" s="497">
        <f t="shared" si="244"/>
        <v>0</v>
      </c>
      <c r="K215" s="497">
        <f t="shared" si="244"/>
        <v>0</v>
      </c>
      <c r="L215" s="497">
        <f t="shared" si="244"/>
        <v>0</v>
      </c>
      <c r="M215" s="497">
        <f t="shared" si="244"/>
        <v>0</v>
      </c>
      <c r="N215" s="497">
        <f t="shared" si="244"/>
        <v>0</v>
      </c>
      <c r="O215" s="497">
        <f t="shared" si="244"/>
        <v>0</v>
      </c>
      <c r="P215" s="497">
        <f t="shared" si="244"/>
        <v>0</v>
      </c>
      <c r="Q215" s="497">
        <f t="shared" si="244"/>
        <v>0</v>
      </c>
      <c r="R215" s="497">
        <f t="shared" si="244"/>
        <v>0</v>
      </c>
      <c r="S215" s="497">
        <f t="shared" si="244"/>
        <v>0</v>
      </c>
      <c r="T215" s="497">
        <f t="shared" si="244"/>
        <v>0</v>
      </c>
      <c r="U215" s="497">
        <f t="shared" si="244"/>
        <v>0</v>
      </c>
      <c r="V215" s="497">
        <f t="shared" si="244"/>
        <v>0</v>
      </c>
      <c r="W215" s="497">
        <f t="shared" si="244"/>
        <v>0</v>
      </c>
      <c r="X215" s="497">
        <f t="shared" si="244"/>
        <v>0</v>
      </c>
      <c r="Y215" s="497">
        <f t="shared" si="244"/>
        <v>0</v>
      </c>
      <c r="Z215" s="497">
        <f t="shared" si="244"/>
        <v>0</v>
      </c>
      <c r="AA215" s="497">
        <f t="shared" si="244"/>
        <v>0</v>
      </c>
      <c r="AB215" s="497">
        <f t="shared" si="244"/>
        <v>0</v>
      </c>
      <c r="AC215" s="497">
        <f t="shared" si="244"/>
        <v>0</v>
      </c>
      <c r="AD215" s="497">
        <f t="shared" si="244"/>
        <v>0</v>
      </c>
      <c r="AE215" s="497">
        <f t="shared" si="244"/>
        <v>0</v>
      </c>
      <c r="AF215" s="497">
        <f t="shared" si="244"/>
        <v>0</v>
      </c>
      <c r="AG215" s="497">
        <f t="shared" si="244"/>
        <v>0</v>
      </c>
      <c r="AH215" s="497">
        <f t="shared" si="244"/>
        <v>0</v>
      </c>
      <c r="AI215" s="497">
        <f t="shared" si="244"/>
        <v>0</v>
      </c>
      <c r="AJ215" s="497">
        <f t="shared" si="244"/>
        <v>0</v>
      </c>
      <c r="AK215" s="497">
        <f t="shared" si="244"/>
        <v>0</v>
      </c>
      <c r="AL215" s="497">
        <f t="shared" si="244"/>
        <v>0</v>
      </c>
      <c r="AM215" s="497">
        <f t="shared" si="244"/>
        <v>0</v>
      </c>
      <c r="AN215" s="497">
        <f t="shared" si="244"/>
        <v>0</v>
      </c>
      <c r="AO215" s="497">
        <f t="shared" si="244"/>
        <v>0</v>
      </c>
      <c r="AP215" s="497" t="e">
        <f t="shared" ref="AP215:BJ215" si="248">AO215*(1+IF(AP$1&lt;=$D$201,$F215,$G215))</f>
        <v>#REF!</v>
      </c>
      <c r="AQ215" s="497" t="e">
        <f t="shared" si="248"/>
        <v>#REF!</v>
      </c>
      <c r="AR215" s="497" t="e">
        <f t="shared" si="248"/>
        <v>#REF!</v>
      </c>
      <c r="AS215" s="497" t="e">
        <f t="shared" si="248"/>
        <v>#REF!</v>
      </c>
      <c r="AT215" s="497" t="e">
        <f t="shared" si="248"/>
        <v>#REF!</v>
      </c>
      <c r="AU215" s="497" t="e">
        <f t="shared" si="248"/>
        <v>#REF!</v>
      </c>
      <c r="AV215" s="497" t="e">
        <f t="shared" si="248"/>
        <v>#REF!</v>
      </c>
      <c r="AW215" s="497" t="e">
        <f t="shared" si="248"/>
        <v>#REF!</v>
      </c>
      <c r="AX215" s="497" t="e">
        <f t="shared" si="248"/>
        <v>#REF!</v>
      </c>
      <c r="AY215" s="497" t="e">
        <f t="shared" si="248"/>
        <v>#REF!</v>
      </c>
      <c r="AZ215" s="497" t="e">
        <f t="shared" si="248"/>
        <v>#REF!</v>
      </c>
      <c r="BA215" s="497" t="e">
        <f t="shared" si="248"/>
        <v>#REF!</v>
      </c>
      <c r="BB215" s="497" t="e">
        <f t="shared" si="248"/>
        <v>#REF!</v>
      </c>
      <c r="BC215" s="497" t="e">
        <f t="shared" si="248"/>
        <v>#REF!</v>
      </c>
      <c r="BD215" s="497" t="e">
        <f t="shared" si="248"/>
        <v>#REF!</v>
      </c>
      <c r="BE215" s="497" t="e">
        <f t="shared" si="248"/>
        <v>#REF!</v>
      </c>
      <c r="BF215" s="497" t="e">
        <f t="shared" si="248"/>
        <v>#REF!</v>
      </c>
      <c r="BG215" s="497" t="e">
        <f t="shared" si="248"/>
        <v>#REF!</v>
      </c>
      <c r="BH215" s="497" t="e">
        <f t="shared" si="248"/>
        <v>#REF!</v>
      </c>
      <c r="BI215" s="497" t="e">
        <f t="shared" si="248"/>
        <v>#REF!</v>
      </c>
      <c r="BJ215" s="497" t="e">
        <f t="shared" si="248"/>
        <v>#REF!</v>
      </c>
    </row>
    <row r="216" spans="1:62" ht="14.25" customHeight="1" x14ac:dyDescent="0.3">
      <c r="A216" s="969">
        <v>15</v>
      </c>
      <c r="B216" s="970" t="s">
        <v>9341</v>
      </c>
      <c r="C216" s="977">
        <f>BCAInputs!$B202</f>
        <v>0</v>
      </c>
      <c r="D216" s="977">
        <f>BCAInputs!$B222</f>
        <v>0</v>
      </c>
      <c r="F216" s="978">
        <f>IFERROR((D216/C216)^(1/(D$201-C$201))-1,0)</f>
        <v>0</v>
      </c>
      <c r="G216" s="979">
        <f t="shared" si="234"/>
        <v>0</v>
      </c>
      <c r="H216" s="979"/>
      <c r="I216" s="497">
        <f t="shared" si="229"/>
        <v>0</v>
      </c>
      <c r="J216" s="497">
        <f t="shared" si="244"/>
        <v>0</v>
      </c>
      <c r="K216" s="497">
        <f t="shared" si="244"/>
        <v>0</v>
      </c>
      <c r="L216" s="497">
        <f t="shared" si="244"/>
        <v>0</v>
      </c>
      <c r="M216" s="497">
        <f t="shared" si="244"/>
        <v>0</v>
      </c>
      <c r="N216" s="497">
        <f t="shared" si="244"/>
        <v>0</v>
      </c>
      <c r="O216" s="497">
        <f t="shared" si="244"/>
        <v>0</v>
      </c>
      <c r="P216" s="497">
        <f t="shared" si="244"/>
        <v>0</v>
      </c>
      <c r="Q216" s="497">
        <f t="shared" si="244"/>
        <v>0</v>
      </c>
      <c r="R216" s="497">
        <f t="shared" si="244"/>
        <v>0</v>
      </c>
      <c r="S216" s="497">
        <f t="shared" si="244"/>
        <v>0</v>
      </c>
      <c r="T216" s="497">
        <f t="shared" si="244"/>
        <v>0</v>
      </c>
      <c r="U216" s="497">
        <f t="shared" si="244"/>
        <v>0</v>
      </c>
      <c r="V216" s="497">
        <f t="shared" si="244"/>
        <v>0</v>
      </c>
      <c r="W216" s="497">
        <f t="shared" si="244"/>
        <v>0</v>
      </c>
      <c r="X216" s="497">
        <f t="shared" si="244"/>
        <v>0</v>
      </c>
      <c r="Y216" s="497">
        <f t="shared" si="244"/>
        <v>0</v>
      </c>
      <c r="Z216" s="497">
        <f t="shared" si="244"/>
        <v>0</v>
      </c>
      <c r="AA216" s="497">
        <f t="shared" si="244"/>
        <v>0</v>
      </c>
      <c r="AB216" s="497">
        <f t="shared" si="244"/>
        <v>0</v>
      </c>
      <c r="AC216" s="497">
        <f t="shared" si="244"/>
        <v>0</v>
      </c>
      <c r="AD216" s="497">
        <f t="shared" si="244"/>
        <v>0</v>
      </c>
      <c r="AE216" s="497">
        <f t="shared" si="244"/>
        <v>0</v>
      </c>
      <c r="AF216" s="497">
        <f t="shared" si="244"/>
        <v>0</v>
      </c>
      <c r="AG216" s="497">
        <f t="shared" si="244"/>
        <v>0</v>
      </c>
      <c r="AH216" s="497">
        <f t="shared" si="244"/>
        <v>0</v>
      </c>
      <c r="AI216" s="497">
        <f t="shared" si="244"/>
        <v>0</v>
      </c>
      <c r="AJ216" s="497">
        <f t="shared" si="244"/>
        <v>0</v>
      </c>
      <c r="AK216" s="497">
        <f t="shared" si="244"/>
        <v>0</v>
      </c>
      <c r="AL216" s="497">
        <f t="shared" si="244"/>
        <v>0</v>
      </c>
      <c r="AM216" s="497">
        <f t="shared" si="244"/>
        <v>0</v>
      </c>
      <c r="AN216" s="497">
        <f t="shared" si="244"/>
        <v>0</v>
      </c>
      <c r="AO216" s="497">
        <f t="shared" si="244"/>
        <v>0</v>
      </c>
      <c r="AP216" s="497" t="e">
        <f t="shared" ref="AP216:BJ216" si="249">AO216*(1+IF(AP$1&lt;=$D$201,$F216,$G216))</f>
        <v>#REF!</v>
      </c>
      <c r="AQ216" s="497" t="e">
        <f t="shared" si="249"/>
        <v>#REF!</v>
      </c>
      <c r="AR216" s="497" t="e">
        <f t="shared" si="249"/>
        <v>#REF!</v>
      </c>
      <c r="AS216" s="497" t="e">
        <f t="shared" si="249"/>
        <v>#REF!</v>
      </c>
      <c r="AT216" s="497" t="e">
        <f t="shared" si="249"/>
        <v>#REF!</v>
      </c>
      <c r="AU216" s="497" t="e">
        <f t="shared" si="249"/>
        <v>#REF!</v>
      </c>
      <c r="AV216" s="497" t="e">
        <f t="shared" si="249"/>
        <v>#REF!</v>
      </c>
      <c r="AW216" s="497" t="e">
        <f t="shared" si="249"/>
        <v>#REF!</v>
      </c>
      <c r="AX216" s="497" t="e">
        <f t="shared" si="249"/>
        <v>#REF!</v>
      </c>
      <c r="AY216" s="497" t="e">
        <f t="shared" si="249"/>
        <v>#REF!</v>
      </c>
      <c r="AZ216" s="497" t="e">
        <f t="shared" si="249"/>
        <v>#REF!</v>
      </c>
      <c r="BA216" s="497" t="e">
        <f t="shared" si="249"/>
        <v>#REF!</v>
      </c>
      <c r="BB216" s="497" t="e">
        <f t="shared" si="249"/>
        <v>#REF!</v>
      </c>
      <c r="BC216" s="497" t="e">
        <f t="shared" si="249"/>
        <v>#REF!</v>
      </c>
      <c r="BD216" s="497" t="e">
        <f t="shared" si="249"/>
        <v>#REF!</v>
      </c>
      <c r="BE216" s="497" t="e">
        <f t="shared" si="249"/>
        <v>#REF!</v>
      </c>
      <c r="BF216" s="497" t="e">
        <f t="shared" si="249"/>
        <v>#REF!</v>
      </c>
      <c r="BG216" s="497" t="e">
        <f t="shared" si="249"/>
        <v>#REF!</v>
      </c>
      <c r="BH216" s="497" t="e">
        <f t="shared" si="249"/>
        <v>#REF!</v>
      </c>
      <c r="BI216" s="497" t="e">
        <f t="shared" si="249"/>
        <v>#REF!</v>
      </c>
      <c r="BJ216" s="497" t="e">
        <f t="shared" si="249"/>
        <v>#REF!</v>
      </c>
    </row>
    <row r="217" spans="1:62" x14ac:dyDescent="0.3">
      <c r="A217" s="969">
        <v>16</v>
      </c>
      <c r="B217" s="970" t="s">
        <v>9342</v>
      </c>
      <c r="C217" s="977">
        <f>BCAInputs!$B203</f>
        <v>0</v>
      </c>
      <c r="D217" s="977">
        <f>BCAInputs!$B223</f>
        <v>0</v>
      </c>
      <c r="F217" s="978">
        <f>IFERROR((D217/C217)^(1/(D$201-C$201))-1,0)</f>
        <v>0</v>
      </c>
      <c r="G217" s="979">
        <f>F217</f>
        <v>0</v>
      </c>
      <c r="H217" s="979"/>
      <c r="I217" s="497">
        <f t="shared" si="229"/>
        <v>0</v>
      </c>
      <c r="J217" s="497">
        <f t="shared" ref="J217:AO217" si="250">I217*(1+IF(J$1&lt;=$D$201,$F217,$G217))</f>
        <v>0</v>
      </c>
      <c r="K217" s="497">
        <f t="shared" si="250"/>
        <v>0</v>
      </c>
      <c r="L217" s="497">
        <f t="shared" si="250"/>
        <v>0</v>
      </c>
      <c r="M217" s="497">
        <f t="shared" si="250"/>
        <v>0</v>
      </c>
      <c r="N217" s="497">
        <f t="shared" si="250"/>
        <v>0</v>
      </c>
      <c r="O217" s="497">
        <f t="shared" si="250"/>
        <v>0</v>
      </c>
      <c r="P217" s="497">
        <f t="shared" si="250"/>
        <v>0</v>
      </c>
      <c r="Q217" s="497">
        <f t="shared" si="250"/>
        <v>0</v>
      </c>
      <c r="R217" s="497">
        <f t="shared" si="250"/>
        <v>0</v>
      </c>
      <c r="S217" s="497">
        <f t="shared" si="250"/>
        <v>0</v>
      </c>
      <c r="T217" s="497">
        <f t="shared" si="250"/>
        <v>0</v>
      </c>
      <c r="U217" s="497">
        <f t="shared" si="250"/>
        <v>0</v>
      </c>
      <c r="V217" s="497">
        <f t="shared" si="250"/>
        <v>0</v>
      </c>
      <c r="W217" s="497">
        <f t="shared" si="250"/>
        <v>0</v>
      </c>
      <c r="X217" s="497">
        <f t="shared" si="250"/>
        <v>0</v>
      </c>
      <c r="Y217" s="497">
        <f t="shared" si="250"/>
        <v>0</v>
      </c>
      <c r="Z217" s="497">
        <f t="shared" si="250"/>
        <v>0</v>
      </c>
      <c r="AA217" s="497">
        <f t="shared" si="250"/>
        <v>0</v>
      </c>
      <c r="AB217" s="497">
        <f t="shared" si="250"/>
        <v>0</v>
      </c>
      <c r="AC217" s="497">
        <f t="shared" si="250"/>
        <v>0</v>
      </c>
      <c r="AD217" s="497">
        <f t="shared" si="250"/>
        <v>0</v>
      </c>
      <c r="AE217" s="497">
        <f t="shared" si="250"/>
        <v>0</v>
      </c>
      <c r="AF217" s="497">
        <f t="shared" si="250"/>
        <v>0</v>
      </c>
      <c r="AG217" s="497">
        <f t="shared" si="250"/>
        <v>0</v>
      </c>
      <c r="AH217" s="497">
        <f t="shared" si="250"/>
        <v>0</v>
      </c>
      <c r="AI217" s="497">
        <f t="shared" si="250"/>
        <v>0</v>
      </c>
      <c r="AJ217" s="497">
        <f t="shared" si="250"/>
        <v>0</v>
      </c>
      <c r="AK217" s="497">
        <f t="shared" si="250"/>
        <v>0</v>
      </c>
      <c r="AL217" s="497">
        <f t="shared" si="250"/>
        <v>0</v>
      </c>
      <c r="AM217" s="497">
        <f t="shared" si="250"/>
        <v>0</v>
      </c>
      <c r="AN217" s="497">
        <f t="shared" si="250"/>
        <v>0</v>
      </c>
      <c r="AO217" s="497">
        <f t="shared" si="250"/>
        <v>0</v>
      </c>
      <c r="AP217" s="497" t="e">
        <f t="shared" ref="AP217:BJ217" si="251">AO217*(1+IF(AP$1&lt;=$D$201,$F217,$G217))</f>
        <v>#REF!</v>
      </c>
      <c r="AQ217" s="497" t="e">
        <f t="shared" si="251"/>
        <v>#REF!</v>
      </c>
      <c r="AR217" s="497" t="e">
        <f t="shared" si="251"/>
        <v>#REF!</v>
      </c>
      <c r="AS217" s="497" t="e">
        <f t="shared" si="251"/>
        <v>#REF!</v>
      </c>
      <c r="AT217" s="497" t="e">
        <f t="shared" si="251"/>
        <v>#REF!</v>
      </c>
      <c r="AU217" s="497" t="e">
        <f t="shared" si="251"/>
        <v>#REF!</v>
      </c>
      <c r="AV217" s="497" t="e">
        <f t="shared" si="251"/>
        <v>#REF!</v>
      </c>
      <c r="AW217" s="497" t="e">
        <f t="shared" si="251"/>
        <v>#REF!</v>
      </c>
      <c r="AX217" s="497" t="e">
        <f t="shared" si="251"/>
        <v>#REF!</v>
      </c>
      <c r="AY217" s="497" t="e">
        <f t="shared" si="251"/>
        <v>#REF!</v>
      </c>
      <c r="AZ217" s="497" t="e">
        <f t="shared" si="251"/>
        <v>#REF!</v>
      </c>
      <c r="BA217" s="497" t="e">
        <f t="shared" si="251"/>
        <v>#REF!</v>
      </c>
      <c r="BB217" s="497" t="e">
        <f t="shared" si="251"/>
        <v>#REF!</v>
      </c>
      <c r="BC217" s="497" t="e">
        <f t="shared" si="251"/>
        <v>#REF!</v>
      </c>
      <c r="BD217" s="497" t="e">
        <f t="shared" si="251"/>
        <v>#REF!</v>
      </c>
      <c r="BE217" s="497" t="e">
        <f t="shared" si="251"/>
        <v>#REF!</v>
      </c>
      <c r="BF217" s="497" t="e">
        <f t="shared" si="251"/>
        <v>#REF!</v>
      </c>
      <c r="BG217" s="497" t="e">
        <f t="shared" si="251"/>
        <v>#REF!</v>
      </c>
      <c r="BH217" s="497" t="e">
        <f t="shared" si="251"/>
        <v>#REF!</v>
      </c>
      <c r="BI217" s="497" t="e">
        <f t="shared" si="251"/>
        <v>#REF!</v>
      </c>
      <c r="BJ217" s="497" t="e">
        <f t="shared" si="251"/>
        <v>#REF!</v>
      </c>
    </row>
    <row r="218" spans="1:62" x14ac:dyDescent="0.3">
      <c r="C218" s="491"/>
      <c r="D218" s="491"/>
      <c r="E218" s="491"/>
      <c r="I218" s="497"/>
      <c r="J218" s="497"/>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7"/>
      <c r="AJ218" s="497"/>
      <c r="AK218" s="497"/>
      <c r="AL218" s="497"/>
      <c r="AM218" s="497"/>
      <c r="AN218" s="497"/>
      <c r="AO218" s="497"/>
      <c r="AP218" s="497"/>
      <c r="AQ218" s="497"/>
      <c r="AR218" s="497"/>
      <c r="AS218" s="497"/>
      <c r="AT218" s="497"/>
      <c r="AU218" s="497"/>
      <c r="AV218" s="497"/>
      <c r="AW218" s="497"/>
      <c r="AX218" s="497"/>
      <c r="AY218" s="497"/>
      <c r="AZ218" s="497"/>
      <c r="BA218" s="497"/>
      <c r="BB218" s="497"/>
      <c r="BC218" s="497"/>
      <c r="BD218" s="497"/>
      <c r="BE218" s="497"/>
      <c r="BF218" s="497"/>
      <c r="BG218" s="497"/>
      <c r="BH218" s="497"/>
      <c r="BI218" s="497"/>
      <c r="BJ218" s="497"/>
    </row>
    <row r="219" spans="1:62" x14ac:dyDescent="0.3">
      <c r="A219" s="961"/>
      <c r="B219" s="961" t="s">
        <v>9349</v>
      </c>
      <c r="C219" s="986">
        <f>C$201</f>
        <v>2016</v>
      </c>
      <c r="D219" s="986">
        <f>D$201</f>
        <v>2045</v>
      </c>
      <c r="E219" s="962"/>
      <c r="F219" s="962" t="str">
        <f>F$201</f>
        <v>2016 - 2045</v>
      </c>
      <c r="G219" s="962" t="str">
        <f>G$201</f>
        <v>After 2045</v>
      </c>
      <c r="H219" s="962"/>
      <c r="I219" s="963"/>
      <c r="J219" s="963"/>
      <c r="K219" s="963"/>
      <c r="L219" s="963"/>
      <c r="M219" s="963"/>
      <c r="N219" s="963"/>
      <c r="O219" s="963"/>
      <c r="P219" s="963"/>
      <c r="Q219" s="963"/>
      <c r="R219" s="963"/>
      <c r="S219" s="963"/>
      <c r="T219" s="963"/>
      <c r="U219" s="963"/>
      <c r="V219" s="963"/>
      <c r="W219" s="963"/>
      <c r="X219" s="963"/>
      <c r="Y219" s="963"/>
      <c r="Z219" s="963"/>
      <c r="AA219" s="963"/>
      <c r="AB219" s="963"/>
      <c r="AC219" s="963"/>
      <c r="AD219" s="963"/>
      <c r="AE219" s="963"/>
      <c r="AF219" s="963"/>
      <c r="AG219" s="963"/>
      <c r="AH219" s="963"/>
      <c r="AI219" s="963"/>
      <c r="AJ219" s="963"/>
      <c r="AK219" s="963"/>
      <c r="AL219" s="963"/>
      <c r="AM219" s="963"/>
      <c r="AN219" s="963"/>
      <c r="AO219" s="963"/>
      <c r="AP219" s="963"/>
      <c r="AQ219" s="963"/>
      <c r="AR219" s="963"/>
      <c r="AS219" s="963"/>
      <c r="AT219" s="963"/>
      <c r="AU219" s="963"/>
      <c r="AV219" s="963"/>
      <c r="AW219" s="963"/>
      <c r="AX219" s="963"/>
      <c r="AY219" s="963"/>
      <c r="AZ219" s="963"/>
      <c r="BA219" s="963"/>
      <c r="BB219" s="963"/>
      <c r="BC219" s="963"/>
      <c r="BD219" s="963"/>
      <c r="BE219" s="963"/>
      <c r="BF219" s="963"/>
      <c r="BG219" s="963"/>
      <c r="BH219" s="963"/>
      <c r="BI219" s="963"/>
      <c r="BJ219" s="963"/>
    </row>
    <row r="220" spans="1:62" x14ac:dyDescent="0.3">
      <c r="A220" s="969">
        <v>1</v>
      </c>
      <c r="B220" s="970" t="s">
        <v>9327</v>
      </c>
      <c r="C220" s="980">
        <f>C202</f>
        <v>0</v>
      </c>
      <c r="D220" s="977">
        <f>BCAInputs!$B228</f>
        <v>0</v>
      </c>
      <c r="F220" s="978">
        <f>IFERROR((D220/C220)^(1/(D$201-C$201))-1,0)</f>
        <v>0</v>
      </c>
      <c r="G220" s="979">
        <f>F220</f>
        <v>0</v>
      </c>
      <c r="H220" s="979"/>
      <c r="I220" s="497">
        <f t="shared" ref="I220:I235" si="252">$C220*(1+$F220)^(I$1-$C$201)</f>
        <v>0</v>
      </c>
      <c r="J220" s="497">
        <f t="shared" ref="J220:AO224" si="253">I220*(1+IF(J$1&lt;=$D$201,$F220,$G220))</f>
        <v>0</v>
      </c>
      <c r="K220" s="497">
        <f t="shared" si="253"/>
        <v>0</v>
      </c>
      <c r="L220" s="497">
        <f t="shared" si="253"/>
        <v>0</v>
      </c>
      <c r="M220" s="497">
        <f t="shared" si="253"/>
        <v>0</v>
      </c>
      <c r="N220" s="497">
        <f t="shared" si="253"/>
        <v>0</v>
      </c>
      <c r="O220" s="497">
        <f t="shared" si="253"/>
        <v>0</v>
      </c>
      <c r="P220" s="497">
        <f t="shared" si="253"/>
        <v>0</v>
      </c>
      <c r="Q220" s="497">
        <f t="shared" si="253"/>
        <v>0</v>
      </c>
      <c r="R220" s="497">
        <f t="shared" si="253"/>
        <v>0</v>
      </c>
      <c r="S220" s="497">
        <f t="shared" si="253"/>
        <v>0</v>
      </c>
      <c r="T220" s="497">
        <f t="shared" si="253"/>
        <v>0</v>
      </c>
      <c r="U220" s="497">
        <f t="shared" si="253"/>
        <v>0</v>
      </c>
      <c r="V220" s="497">
        <f t="shared" si="253"/>
        <v>0</v>
      </c>
      <c r="W220" s="497">
        <f t="shared" si="253"/>
        <v>0</v>
      </c>
      <c r="X220" s="497">
        <f t="shared" si="253"/>
        <v>0</v>
      </c>
      <c r="Y220" s="497">
        <f t="shared" si="253"/>
        <v>0</v>
      </c>
      <c r="Z220" s="497">
        <f t="shared" si="253"/>
        <v>0</v>
      </c>
      <c r="AA220" s="497">
        <f t="shared" si="253"/>
        <v>0</v>
      </c>
      <c r="AB220" s="497">
        <f t="shared" si="253"/>
        <v>0</v>
      </c>
      <c r="AC220" s="497">
        <f t="shared" si="253"/>
        <v>0</v>
      </c>
      <c r="AD220" s="497">
        <f t="shared" si="253"/>
        <v>0</v>
      </c>
      <c r="AE220" s="497">
        <f t="shared" si="253"/>
        <v>0</v>
      </c>
      <c r="AF220" s="497">
        <f t="shared" si="253"/>
        <v>0</v>
      </c>
      <c r="AG220" s="497">
        <f t="shared" si="253"/>
        <v>0</v>
      </c>
      <c r="AH220" s="497">
        <f t="shared" si="253"/>
        <v>0</v>
      </c>
      <c r="AI220" s="497">
        <f t="shared" si="253"/>
        <v>0</v>
      </c>
      <c r="AJ220" s="497">
        <f t="shared" si="253"/>
        <v>0</v>
      </c>
      <c r="AK220" s="497">
        <f t="shared" si="253"/>
        <v>0</v>
      </c>
      <c r="AL220" s="497">
        <f t="shared" si="253"/>
        <v>0</v>
      </c>
      <c r="AM220" s="497">
        <f t="shared" si="253"/>
        <v>0</v>
      </c>
      <c r="AN220" s="497">
        <f t="shared" si="253"/>
        <v>0</v>
      </c>
      <c r="AO220" s="497">
        <f t="shared" si="253"/>
        <v>0</v>
      </c>
      <c r="AP220" s="497" t="e">
        <f t="shared" ref="AP220:BJ220" si="254">AO220*(1+IF(AP$1&lt;=$D$201,$F220,$G220))</f>
        <v>#REF!</v>
      </c>
      <c r="AQ220" s="497" t="e">
        <f t="shared" si="254"/>
        <v>#REF!</v>
      </c>
      <c r="AR220" s="497" t="e">
        <f t="shared" si="254"/>
        <v>#REF!</v>
      </c>
      <c r="AS220" s="497" t="e">
        <f t="shared" si="254"/>
        <v>#REF!</v>
      </c>
      <c r="AT220" s="497" t="e">
        <f t="shared" si="254"/>
        <v>#REF!</v>
      </c>
      <c r="AU220" s="497" t="e">
        <f t="shared" si="254"/>
        <v>#REF!</v>
      </c>
      <c r="AV220" s="497" t="e">
        <f t="shared" si="254"/>
        <v>#REF!</v>
      </c>
      <c r="AW220" s="497" t="e">
        <f t="shared" si="254"/>
        <v>#REF!</v>
      </c>
      <c r="AX220" s="497" t="e">
        <f t="shared" si="254"/>
        <v>#REF!</v>
      </c>
      <c r="AY220" s="497" t="e">
        <f t="shared" si="254"/>
        <v>#REF!</v>
      </c>
      <c r="AZ220" s="497" t="e">
        <f t="shared" si="254"/>
        <v>#REF!</v>
      </c>
      <c r="BA220" s="497" t="e">
        <f t="shared" si="254"/>
        <v>#REF!</v>
      </c>
      <c r="BB220" s="497" t="e">
        <f t="shared" si="254"/>
        <v>#REF!</v>
      </c>
      <c r="BC220" s="497" t="e">
        <f t="shared" si="254"/>
        <v>#REF!</v>
      </c>
      <c r="BD220" s="497" t="e">
        <f t="shared" si="254"/>
        <v>#REF!</v>
      </c>
      <c r="BE220" s="497" t="e">
        <f t="shared" si="254"/>
        <v>#REF!</v>
      </c>
      <c r="BF220" s="497" t="e">
        <f t="shared" si="254"/>
        <v>#REF!</v>
      </c>
      <c r="BG220" s="497" t="e">
        <f t="shared" si="254"/>
        <v>#REF!</v>
      </c>
      <c r="BH220" s="497" t="e">
        <f t="shared" si="254"/>
        <v>#REF!</v>
      </c>
      <c r="BI220" s="497" t="e">
        <f t="shared" si="254"/>
        <v>#REF!</v>
      </c>
      <c r="BJ220" s="497" t="e">
        <f t="shared" si="254"/>
        <v>#REF!</v>
      </c>
    </row>
    <row r="221" spans="1:62" x14ac:dyDescent="0.3">
      <c r="A221" s="969">
        <v>2</v>
      </c>
      <c r="B221" s="970" t="s">
        <v>9328</v>
      </c>
      <c r="C221" s="980">
        <f t="shared" ref="C221:C235" si="255">C203</f>
        <v>0</v>
      </c>
      <c r="D221" s="977">
        <f>BCAInputs!$B229</f>
        <v>0</v>
      </c>
      <c r="F221" s="978">
        <f t="shared" ref="F221:F233" si="256">IFERROR((D221/C221)^(1/(D$201-C$201))-1,0)</f>
        <v>0</v>
      </c>
      <c r="G221" s="979">
        <f>F221</f>
        <v>0</v>
      </c>
      <c r="H221" s="979"/>
      <c r="I221" s="497">
        <f t="shared" si="252"/>
        <v>0</v>
      </c>
      <c r="J221" s="497">
        <f t="shared" si="253"/>
        <v>0</v>
      </c>
      <c r="K221" s="497">
        <f t="shared" si="253"/>
        <v>0</v>
      </c>
      <c r="L221" s="497">
        <f t="shared" si="253"/>
        <v>0</v>
      </c>
      <c r="M221" s="497">
        <f t="shared" si="253"/>
        <v>0</v>
      </c>
      <c r="N221" s="497">
        <f t="shared" si="253"/>
        <v>0</v>
      </c>
      <c r="O221" s="497">
        <f t="shared" si="253"/>
        <v>0</v>
      </c>
      <c r="P221" s="497">
        <f t="shared" si="253"/>
        <v>0</v>
      </c>
      <c r="Q221" s="497">
        <f t="shared" si="253"/>
        <v>0</v>
      </c>
      <c r="R221" s="497">
        <f t="shared" si="253"/>
        <v>0</v>
      </c>
      <c r="S221" s="497">
        <f t="shared" si="253"/>
        <v>0</v>
      </c>
      <c r="T221" s="497">
        <f t="shared" si="253"/>
        <v>0</v>
      </c>
      <c r="U221" s="497">
        <f t="shared" si="253"/>
        <v>0</v>
      </c>
      <c r="V221" s="497">
        <f t="shared" si="253"/>
        <v>0</v>
      </c>
      <c r="W221" s="497">
        <f t="shared" si="253"/>
        <v>0</v>
      </c>
      <c r="X221" s="497">
        <f t="shared" si="253"/>
        <v>0</v>
      </c>
      <c r="Y221" s="497">
        <f t="shared" si="253"/>
        <v>0</v>
      </c>
      <c r="Z221" s="497">
        <f t="shared" si="253"/>
        <v>0</v>
      </c>
      <c r="AA221" s="497">
        <f t="shared" si="253"/>
        <v>0</v>
      </c>
      <c r="AB221" s="497">
        <f t="shared" si="253"/>
        <v>0</v>
      </c>
      <c r="AC221" s="497">
        <f t="shared" si="253"/>
        <v>0</v>
      </c>
      <c r="AD221" s="497">
        <f t="shared" si="253"/>
        <v>0</v>
      </c>
      <c r="AE221" s="497">
        <f t="shared" si="253"/>
        <v>0</v>
      </c>
      <c r="AF221" s="497">
        <f t="shared" si="253"/>
        <v>0</v>
      </c>
      <c r="AG221" s="497">
        <f t="shared" si="253"/>
        <v>0</v>
      </c>
      <c r="AH221" s="497">
        <f t="shared" si="253"/>
        <v>0</v>
      </c>
      <c r="AI221" s="497">
        <f t="shared" si="253"/>
        <v>0</v>
      </c>
      <c r="AJ221" s="497">
        <f t="shared" si="253"/>
        <v>0</v>
      </c>
      <c r="AK221" s="497">
        <f t="shared" si="253"/>
        <v>0</v>
      </c>
      <c r="AL221" s="497">
        <f t="shared" si="253"/>
        <v>0</v>
      </c>
      <c r="AM221" s="497">
        <f t="shared" si="253"/>
        <v>0</v>
      </c>
      <c r="AN221" s="497">
        <f t="shared" si="253"/>
        <v>0</v>
      </c>
      <c r="AO221" s="497">
        <f t="shared" si="253"/>
        <v>0</v>
      </c>
      <c r="AP221" s="497" t="e">
        <f t="shared" ref="AP221:BJ221" si="257">AO221*(1+IF(AP$1&lt;=$D$201,$F221,$G221))</f>
        <v>#REF!</v>
      </c>
      <c r="AQ221" s="497" t="e">
        <f t="shared" si="257"/>
        <v>#REF!</v>
      </c>
      <c r="AR221" s="497" t="e">
        <f t="shared" si="257"/>
        <v>#REF!</v>
      </c>
      <c r="AS221" s="497" t="e">
        <f t="shared" si="257"/>
        <v>#REF!</v>
      </c>
      <c r="AT221" s="497" t="e">
        <f t="shared" si="257"/>
        <v>#REF!</v>
      </c>
      <c r="AU221" s="497" t="e">
        <f t="shared" si="257"/>
        <v>#REF!</v>
      </c>
      <c r="AV221" s="497" t="e">
        <f t="shared" si="257"/>
        <v>#REF!</v>
      </c>
      <c r="AW221" s="497" t="e">
        <f t="shared" si="257"/>
        <v>#REF!</v>
      </c>
      <c r="AX221" s="497" t="e">
        <f t="shared" si="257"/>
        <v>#REF!</v>
      </c>
      <c r="AY221" s="497" t="e">
        <f t="shared" si="257"/>
        <v>#REF!</v>
      </c>
      <c r="AZ221" s="497" t="e">
        <f t="shared" si="257"/>
        <v>#REF!</v>
      </c>
      <c r="BA221" s="497" t="e">
        <f t="shared" si="257"/>
        <v>#REF!</v>
      </c>
      <c r="BB221" s="497" t="e">
        <f t="shared" si="257"/>
        <v>#REF!</v>
      </c>
      <c r="BC221" s="497" t="e">
        <f t="shared" si="257"/>
        <v>#REF!</v>
      </c>
      <c r="BD221" s="497" t="e">
        <f t="shared" si="257"/>
        <v>#REF!</v>
      </c>
      <c r="BE221" s="497" t="e">
        <f t="shared" si="257"/>
        <v>#REF!</v>
      </c>
      <c r="BF221" s="497" t="e">
        <f t="shared" si="257"/>
        <v>#REF!</v>
      </c>
      <c r="BG221" s="497" t="e">
        <f t="shared" si="257"/>
        <v>#REF!</v>
      </c>
      <c r="BH221" s="497" t="e">
        <f t="shared" si="257"/>
        <v>#REF!</v>
      </c>
      <c r="BI221" s="497" t="e">
        <f t="shared" si="257"/>
        <v>#REF!</v>
      </c>
      <c r="BJ221" s="497" t="e">
        <f t="shared" si="257"/>
        <v>#REF!</v>
      </c>
    </row>
    <row r="222" spans="1:62" x14ac:dyDescent="0.3">
      <c r="A222" s="969">
        <v>3</v>
      </c>
      <c r="B222" s="970" t="s">
        <v>9329</v>
      </c>
      <c r="C222" s="980">
        <f t="shared" si="255"/>
        <v>0</v>
      </c>
      <c r="D222" s="977">
        <f>BCAInputs!$B230</f>
        <v>0</v>
      </c>
      <c r="F222" s="978">
        <f t="shared" si="256"/>
        <v>0</v>
      </c>
      <c r="G222" s="979">
        <f>F222</f>
        <v>0</v>
      </c>
      <c r="H222" s="979"/>
      <c r="I222" s="497">
        <f t="shared" si="252"/>
        <v>0</v>
      </c>
      <c r="J222" s="497">
        <f t="shared" si="253"/>
        <v>0</v>
      </c>
      <c r="K222" s="497">
        <f t="shared" si="253"/>
        <v>0</v>
      </c>
      <c r="L222" s="497">
        <f t="shared" si="253"/>
        <v>0</v>
      </c>
      <c r="M222" s="497">
        <f t="shared" si="253"/>
        <v>0</v>
      </c>
      <c r="N222" s="497">
        <f t="shared" si="253"/>
        <v>0</v>
      </c>
      <c r="O222" s="497">
        <f t="shared" si="253"/>
        <v>0</v>
      </c>
      <c r="P222" s="497">
        <f t="shared" si="253"/>
        <v>0</v>
      </c>
      <c r="Q222" s="497">
        <f t="shared" si="253"/>
        <v>0</v>
      </c>
      <c r="R222" s="497">
        <f t="shared" si="253"/>
        <v>0</v>
      </c>
      <c r="S222" s="497">
        <f t="shared" si="253"/>
        <v>0</v>
      </c>
      <c r="T222" s="497">
        <f t="shared" si="253"/>
        <v>0</v>
      </c>
      <c r="U222" s="497">
        <f t="shared" si="253"/>
        <v>0</v>
      </c>
      <c r="V222" s="497">
        <f t="shared" si="253"/>
        <v>0</v>
      </c>
      <c r="W222" s="497">
        <f t="shared" si="253"/>
        <v>0</v>
      </c>
      <c r="X222" s="497">
        <f t="shared" si="253"/>
        <v>0</v>
      </c>
      <c r="Y222" s="497">
        <f t="shared" si="253"/>
        <v>0</v>
      </c>
      <c r="Z222" s="497">
        <f t="shared" si="253"/>
        <v>0</v>
      </c>
      <c r="AA222" s="497">
        <f t="shared" si="253"/>
        <v>0</v>
      </c>
      <c r="AB222" s="497">
        <f t="shared" si="253"/>
        <v>0</v>
      </c>
      <c r="AC222" s="497">
        <f t="shared" si="253"/>
        <v>0</v>
      </c>
      <c r="AD222" s="497">
        <f t="shared" si="253"/>
        <v>0</v>
      </c>
      <c r="AE222" s="497">
        <f t="shared" si="253"/>
        <v>0</v>
      </c>
      <c r="AF222" s="497">
        <f t="shared" si="253"/>
        <v>0</v>
      </c>
      <c r="AG222" s="497">
        <f t="shared" si="253"/>
        <v>0</v>
      </c>
      <c r="AH222" s="497">
        <f t="shared" si="253"/>
        <v>0</v>
      </c>
      <c r="AI222" s="497">
        <f t="shared" si="253"/>
        <v>0</v>
      </c>
      <c r="AJ222" s="497">
        <f t="shared" si="253"/>
        <v>0</v>
      </c>
      <c r="AK222" s="497">
        <f t="shared" si="253"/>
        <v>0</v>
      </c>
      <c r="AL222" s="497">
        <f t="shared" si="253"/>
        <v>0</v>
      </c>
      <c r="AM222" s="497">
        <f t="shared" si="253"/>
        <v>0</v>
      </c>
      <c r="AN222" s="497">
        <f t="shared" si="253"/>
        <v>0</v>
      </c>
      <c r="AO222" s="497">
        <f t="shared" si="253"/>
        <v>0</v>
      </c>
      <c r="AP222" s="497" t="e">
        <f t="shared" ref="AP222:BJ222" si="258">AO222*(1+IF(AP$1&lt;=$D$201,$F222,$G222))</f>
        <v>#REF!</v>
      </c>
      <c r="AQ222" s="497" t="e">
        <f t="shared" si="258"/>
        <v>#REF!</v>
      </c>
      <c r="AR222" s="497" t="e">
        <f t="shared" si="258"/>
        <v>#REF!</v>
      </c>
      <c r="AS222" s="497" t="e">
        <f t="shared" si="258"/>
        <v>#REF!</v>
      </c>
      <c r="AT222" s="497" t="e">
        <f t="shared" si="258"/>
        <v>#REF!</v>
      </c>
      <c r="AU222" s="497" t="e">
        <f t="shared" si="258"/>
        <v>#REF!</v>
      </c>
      <c r="AV222" s="497" t="e">
        <f t="shared" si="258"/>
        <v>#REF!</v>
      </c>
      <c r="AW222" s="497" t="e">
        <f t="shared" si="258"/>
        <v>#REF!</v>
      </c>
      <c r="AX222" s="497" t="e">
        <f t="shared" si="258"/>
        <v>#REF!</v>
      </c>
      <c r="AY222" s="497" t="e">
        <f t="shared" si="258"/>
        <v>#REF!</v>
      </c>
      <c r="AZ222" s="497" t="e">
        <f t="shared" si="258"/>
        <v>#REF!</v>
      </c>
      <c r="BA222" s="497" t="e">
        <f t="shared" si="258"/>
        <v>#REF!</v>
      </c>
      <c r="BB222" s="497" t="e">
        <f t="shared" si="258"/>
        <v>#REF!</v>
      </c>
      <c r="BC222" s="497" t="e">
        <f t="shared" si="258"/>
        <v>#REF!</v>
      </c>
      <c r="BD222" s="497" t="e">
        <f t="shared" si="258"/>
        <v>#REF!</v>
      </c>
      <c r="BE222" s="497" t="e">
        <f t="shared" si="258"/>
        <v>#REF!</v>
      </c>
      <c r="BF222" s="497" t="e">
        <f t="shared" si="258"/>
        <v>#REF!</v>
      </c>
      <c r="BG222" s="497" t="e">
        <f t="shared" si="258"/>
        <v>#REF!</v>
      </c>
      <c r="BH222" s="497" t="e">
        <f t="shared" si="258"/>
        <v>#REF!</v>
      </c>
      <c r="BI222" s="497" t="e">
        <f t="shared" si="258"/>
        <v>#REF!</v>
      </c>
      <c r="BJ222" s="497" t="e">
        <f t="shared" si="258"/>
        <v>#REF!</v>
      </c>
    </row>
    <row r="223" spans="1:62" x14ac:dyDescent="0.3">
      <c r="A223" s="969">
        <v>4</v>
      </c>
      <c r="B223" s="970" t="s">
        <v>9330</v>
      </c>
      <c r="C223" s="980">
        <f t="shared" si="255"/>
        <v>0</v>
      </c>
      <c r="D223" s="977">
        <f>BCAInputs!$B231</f>
        <v>0</v>
      </c>
      <c r="F223" s="978">
        <f t="shared" si="256"/>
        <v>0</v>
      </c>
      <c r="G223" s="979">
        <f>F223</f>
        <v>0</v>
      </c>
      <c r="H223" s="979"/>
      <c r="I223" s="497">
        <f t="shared" si="252"/>
        <v>0</v>
      </c>
      <c r="J223" s="497">
        <f t="shared" si="253"/>
        <v>0</v>
      </c>
      <c r="K223" s="497">
        <f t="shared" si="253"/>
        <v>0</v>
      </c>
      <c r="L223" s="497">
        <f t="shared" si="253"/>
        <v>0</v>
      </c>
      <c r="M223" s="497">
        <f t="shared" si="253"/>
        <v>0</v>
      </c>
      <c r="N223" s="497">
        <f t="shared" si="253"/>
        <v>0</v>
      </c>
      <c r="O223" s="497">
        <f t="shared" si="253"/>
        <v>0</v>
      </c>
      <c r="P223" s="497">
        <f t="shared" si="253"/>
        <v>0</v>
      </c>
      <c r="Q223" s="497">
        <f t="shared" si="253"/>
        <v>0</v>
      </c>
      <c r="R223" s="497">
        <f t="shared" si="253"/>
        <v>0</v>
      </c>
      <c r="S223" s="497">
        <f t="shared" si="253"/>
        <v>0</v>
      </c>
      <c r="T223" s="497">
        <f t="shared" si="253"/>
        <v>0</v>
      </c>
      <c r="U223" s="497">
        <f t="shared" si="253"/>
        <v>0</v>
      </c>
      <c r="V223" s="497">
        <f t="shared" si="253"/>
        <v>0</v>
      </c>
      <c r="W223" s="497">
        <f t="shared" si="253"/>
        <v>0</v>
      </c>
      <c r="X223" s="497">
        <f t="shared" si="253"/>
        <v>0</v>
      </c>
      <c r="Y223" s="497">
        <f t="shared" si="253"/>
        <v>0</v>
      </c>
      <c r="Z223" s="497">
        <f t="shared" si="253"/>
        <v>0</v>
      </c>
      <c r="AA223" s="497">
        <f t="shared" si="253"/>
        <v>0</v>
      </c>
      <c r="AB223" s="497">
        <f t="shared" si="253"/>
        <v>0</v>
      </c>
      <c r="AC223" s="497">
        <f t="shared" si="253"/>
        <v>0</v>
      </c>
      <c r="AD223" s="497">
        <f t="shared" si="253"/>
        <v>0</v>
      </c>
      <c r="AE223" s="497">
        <f t="shared" si="253"/>
        <v>0</v>
      </c>
      <c r="AF223" s="497">
        <f t="shared" si="253"/>
        <v>0</v>
      </c>
      <c r="AG223" s="497">
        <f t="shared" si="253"/>
        <v>0</v>
      </c>
      <c r="AH223" s="497">
        <f t="shared" si="253"/>
        <v>0</v>
      </c>
      <c r="AI223" s="497">
        <f t="shared" si="253"/>
        <v>0</v>
      </c>
      <c r="AJ223" s="497">
        <f t="shared" si="253"/>
        <v>0</v>
      </c>
      <c r="AK223" s="497">
        <f t="shared" si="253"/>
        <v>0</v>
      </c>
      <c r="AL223" s="497">
        <f t="shared" si="253"/>
        <v>0</v>
      </c>
      <c r="AM223" s="497">
        <f t="shared" si="253"/>
        <v>0</v>
      </c>
      <c r="AN223" s="497">
        <f t="shared" si="253"/>
        <v>0</v>
      </c>
      <c r="AO223" s="497">
        <f t="shared" si="253"/>
        <v>0</v>
      </c>
      <c r="AP223" s="497" t="e">
        <f t="shared" ref="AP223:BJ223" si="259">AO223*(1+IF(AP$1&lt;=$D$201,$F223,$G223))</f>
        <v>#REF!</v>
      </c>
      <c r="AQ223" s="497" t="e">
        <f t="shared" si="259"/>
        <v>#REF!</v>
      </c>
      <c r="AR223" s="497" t="e">
        <f t="shared" si="259"/>
        <v>#REF!</v>
      </c>
      <c r="AS223" s="497" t="e">
        <f t="shared" si="259"/>
        <v>#REF!</v>
      </c>
      <c r="AT223" s="497" t="e">
        <f t="shared" si="259"/>
        <v>#REF!</v>
      </c>
      <c r="AU223" s="497" t="e">
        <f t="shared" si="259"/>
        <v>#REF!</v>
      </c>
      <c r="AV223" s="497" t="e">
        <f t="shared" si="259"/>
        <v>#REF!</v>
      </c>
      <c r="AW223" s="497" t="e">
        <f t="shared" si="259"/>
        <v>#REF!</v>
      </c>
      <c r="AX223" s="497" t="e">
        <f t="shared" si="259"/>
        <v>#REF!</v>
      </c>
      <c r="AY223" s="497" t="e">
        <f t="shared" si="259"/>
        <v>#REF!</v>
      </c>
      <c r="AZ223" s="497" t="e">
        <f t="shared" si="259"/>
        <v>#REF!</v>
      </c>
      <c r="BA223" s="497" t="e">
        <f t="shared" si="259"/>
        <v>#REF!</v>
      </c>
      <c r="BB223" s="497" t="e">
        <f t="shared" si="259"/>
        <v>#REF!</v>
      </c>
      <c r="BC223" s="497" t="e">
        <f t="shared" si="259"/>
        <v>#REF!</v>
      </c>
      <c r="BD223" s="497" t="e">
        <f t="shared" si="259"/>
        <v>#REF!</v>
      </c>
      <c r="BE223" s="497" t="e">
        <f t="shared" si="259"/>
        <v>#REF!</v>
      </c>
      <c r="BF223" s="497" t="e">
        <f t="shared" si="259"/>
        <v>#REF!</v>
      </c>
      <c r="BG223" s="497" t="e">
        <f t="shared" si="259"/>
        <v>#REF!</v>
      </c>
      <c r="BH223" s="497" t="e">
        <f t="shared" si="259"/>
        <v>#REF!</v>
      </c>
      <c r="BI223" s="497" t="e">
        <f t="shared" si="259"/>
        <v>#REF!</v>
      </c>
      <c r="BJ223" s="497" t="e">
        <f t="shared" si="259"/>
        <v>#REF!</v>
      </c>
    </row>
    <row r="224" spans="1:62" x14ac:dyDescent="0.3">
      <c r="A224" s="969">
        <v>5</v>
      </c>
      <c r="B224" s="970" t="s">
        <v>9331</v>
      </c>
      <c r="C224" s="980">
        <f t="shared" si="255"/>
        <v>0</v>
      </c>
      <c r="D224" s="977">
        <f>BCAInputs!$B232</f>
        <v>0</v>
      </c>
      <c r="F224" s="978">
        <f t="shared" si="256"/>
        <v>0</v>
      </c>
      <c r="G224" s="979">
        <f t="shared" ref="G224:G235" si="260">F224</f>
        <v>0</v>
      </c>
      <c r="H224" s="979"/>
      <c r="I224" s="497">
        <f t="shared" si="252"/>
        <v>0</v>
      </c>
      <c r="J224" s="497">
        <f t="shared" si="253"/>
        <v>0</v>
      </c>
      <c r="K224" s="497">
        <f t="shared" si="253"/>
        <v>0</v>
      </c>
      <c r="L224" s="497">
        <f t="shared" si="253"/>
        <v>0</v>
      </c>
      <c r="M224" s="497">
        <f t="shared" si="253"/>
        <v>0</v>
      </c>
      <c r="N224" s="497">
        <f t="shared" si="253"/>
        <v>0</v>
      </c>
      <c r="O224" s="497">
        <f t="shared" si="253"/>
        <v>0</v>
      </c>
      <c r="P224" s="497">
        <f t="shared" si="253"/>
        <v>0</v>
      </c>
      <c r="Q224" s="497">
        <f t="shared" si="253"/>
        <v>0</v>
      </c>
      <c r="R224" s="497">
        <f t="shared" si="253"/>
        <v>0</v>
      </c>
      <c r="S224" s="497">
        <f t="shared" si="253"/>
        <v>0</v>
      </c>
      <c r="T224" s="497">
        <f t="shared" si="253"/>
        <v>0</v>
      </c>
      <c r="U224" s="497">
        <f t="shared" si="253"/>
        <v>0</v>
      </c>
      <c r="V224" s="497">
        <f t="shared" si="253"/>
        <v>0</v>
      </c>
      <c r="W224" s="497">
        <f t="shared" si="253"/>
        <v>0</v>
      </c>
      <c r="X224" s="497">
        <f t="shared" si="253"/>
        <v>0</v>
      </c>
      <c r="Y224" s="497">
        <f t="shared" si="253"/>
        <v>0</v>
      </c>
      <c r="Z224" s="497">
        <f t="shared" si="253"/>
        <v>0</v>
      </c>
      <c r="AA224" s="497">
        <f t="shared" si="253"/>
        <v>0</v>
      </c>
      <c r="AB224" s="497">
        <f t="shared" si="253"/>
        <v>0</v>
      </c>
      <c r="AC224" s="497">
        <f t="shared" si="253"/>
        <v>0</v>
      </c>
      <c r="AD224" s="497">
        <f t="shared" si="253"/>
        <v>0</v>
      </c>
      <c r="AE224" s="497">
        <f t="shared" si="253"/>
        <v>0</v>
      </c>
      <c r="AF224" s="497">
        <f t="shared" si="253"/>
        <v>0</v>
      </c>
      <c r="AG224" s="497">
        <f t="shared" si="253"/>
        <v>0</v>
      </c>
      <c r="AH224" s="497">
        <f t="shared" si="253"/>
        <v>0</v>
      </c>
      <c r="AI224" s="497">
        <f t="shared" si="253"/>
        <v>0</v>
      </c>
      <c r="AJ224" s="497">
        <f t="shared" si="253"/>
        <v>0</v>
      </c>
      <c r="AK224" s="497">
        <f t="shared" si="253"/>
        <v>0</v>
      </c>
      <c r="AL224" s="497">
        <f t="shared" si="253"/>
        <v>0</v>
      </c>
      <c r="AM224" s="497">
        <f t="shared" si="253"/>
        <v>0</v>
      </c>
      <c r="AN224" s="497">
        <f t="shared" si="253"/>
        <v>0</v>
      </c>
      <c r="AO224" s="497">
        <f t="shared" si="253"/>
        <v>0</v>
      </c>
      <c r="AP224" s="497" t="e">
        <f t="shared" ref="AP224:BJ224" si="261">AO224*(1+IF(AP$1&lt;=$D$201,$F224,$G224))</f>
        <v>#REF!</v>
      </c>
      <c r="AQ224" s="497" t="e">
        <f t="shared" si="261"/>
        <v>#REF!</v>
      </c>
      <c r="AR224" s="497" t="e">
        <f t="shared" si="261"/>
        <v>#REF!</v>
      </c>
      <c r="AS224" s="497" t="e">
        <f t="shared" si="261"/>
        <v>#REF!</v>
      </c>
      <c r="AT224" s="497" t="e">
        <f t="shared" si="261"/>
        <v>#REF!</v>
      </c>
      <c r="AU224" s="497" t="e">
        <f t="shared" si="261"/>
        <v>#REF!</v>
      </c>
      <c r="AV224" s="497" t="e">
        <f t="shared" si="261"/>
        <v>#REF!</v>
      </c>
      <c r="AW224" s="497" t="e">
        <f t="shared" si="261"/>
        <v>#REF!</v>
      </c>
      <c r="AX224" s="497" t="e">
        <f t="shared" si="261"/>
        <v>#REF!</v>
      </c>
      <c r="AY224" s="497" t="e">
        <f t="shared" si="261"/>
        <v>#REF!</v>
      </c>
      <c r="AZ224" s="497" t="e">
        <f t="shared" si="261"/>
        <v>#REF!</v>
      </c>
      <c r="BA224" s="497" t="e">
        <f t="shared" si="261"/>
        <v>#REF!</v>
      </c>
      <c r="BB224" s="497" t="e">
        <f t="shared" si="261"/>
        <v>#REF!</v>
      </c>
      <c r="BC224" s="497" t="e">
        <f t="shared" si="261"/>
        <v>#REF!</v>
      </c>
      <c r="BD224" s="497" t="e">
        <f t="shared" si="261"/>
        <v>#REF!</v>
      </c>
      <c r="BE224" s="497" t="e">
        <f t="shared" si="261"/>
        <v>#REF!</v>
      </c>
      <c r="BF224" s="497" t="e">
        <f t="shared" si="261"/>
        <v>#REF!</v>
      </c>
      <c r="BG224" s="497" t="e">
        <f t="shared" si="261"/>
        <v>#REF!</v>
      </c>
      <c r="BH224" s="497" t="e">
        <f t="shared" si="261"/>
        <v>#REF!</v>
      </c>
      <c r="BI224" s="497" t="e">
        <f t="shared" si="261"/>
        <v>#REF!</v>
      </c>
      <c r="BJ224" s="497" t="e">
        <f t="shared" si="261"/>
        <v>#REF!</v>
      </c>
    </row>
    <row r="225" spans="1:62" x14ac:dyDescent="0.3">
      <c r="A225" s="969">
        <v>6</v>
      </c>
      <c r="B225" s="970" t="s">
        <v>9332</v>
      </c>
      <c r="C225" s="980">
        <f t="shared" si="255"/>
        <v>0</v>
      </c>
      <c r="D225" s="977">
        <f>BCAInputs!$B233</f>
        <v>0</v>
      </c>
      <c r="F225" s="978">
        <f t="shared" si="256"/>
        <v>0</v>
      </c>
      <c r="G225" s="979">
        <f t="shared" si="260"/>
        <v>0</v>
      </c>
      <c r="H225" s="979"/>
      <c r="I225" s="497">
        <f t="shared" si="252"/>
        <v>0</v>
      </c>
      <c r="J225" s="497">
        <f t="shared" ref="J225:AO229" si="262">I225*(1+IF(J$1&lt;=$D$201,$F225,$G225))</f>
        <v>0</v>
      </c>
      <c r="K225" s="497">
        <f t="shared" si="262"/>
        <v>0</v>
      </c>
      <c r="L225" s="497">
        <f t="shared" si="262"/>
        <v>0</v>
      </c>
      <c r="M225" s="497">
        <f t="shared" si="262"/>
        <v>0</v>
      </c>
      <c r="N225" s="497">
        <f t="shared" si="262"/>
        <v>0</v>
      </c>
      <c r="O225" s="497">
        <f t="shared" si="262"/>
        <v>0</v>
      </c>
      <c r="P225" s="497">
        <f t="shared" si="262"/>
        <v>0</v>
      </c>
      <c r="Q225" s="497">
        <f t="shared" si="262"/>
        <v>0</v>
      </c>
      <c r="R225" s="497">
        <f t="shared" si="262"/>
        <v>0</v>
      </c>
      <c r="S225" s="497">
        <f t="shared" si="262"/>
        <v>0</v>
      </c>
      <c r="T225" s="497">
        <f t="shared" si="262"/>
        <v>0</v>
      </c>
      <c r="U225" s="497">
        <f t="shared" si="262"/>
        <v>0</v>
      </c>
      <c r="V225" s="497">
        <f t="shared" si="262"/>
        <v>0</v>
      </c>
      <c r="W225" s="497">
        <f t="shared" si="262"/>
        <v>0</v>
      </c>
      <c r="X225" s="497">
        <f t="shared" si="262"/>
        <v>0</v>
      </c>
      <c r="Y225" s="497">
        <f t="shared" si="262"/>
        <v>0</v>
      </c>
      <c r="Z225" s="497">
        <f t="shared" si="262"/>
        <v>0</v>
      </c>
      <c r="AA225" s="497">
        <f t="shared" si="262"/>
        <v>0</v>
      </c>
      <c r="AB225" s="497">
        <f t="shared" si="262"/>
        <v>0</v>
      </c>
      <c r="AC225" s="497">
        <f t="shared" si="262"/>
        <v>0</v>
      </c>
      <c r="AD225" s="497">
        <f t="shared" si="262"/>
        <v>0</v>
      </c>
      <c r="AE225" s="497">
        <f t="shared" si="262"/>
        <v>0</v>
      </c>
      <c r="AF225" s="497">
        <f t="shared" si="262"/>
        <v>0</v>
      </c>
      <c r="AG225" s="497">
        <f t="shared" si="262"/>
        <v>0</v>
      </c>
      <c r="AH225" s="497">
        <f t="shared" si="262"/>
        <v>0</v>
      </c>
      <c r="AI225" s="497">
        <f t="shared" si="262"/>
        <v>0</v>
      </c>
      <c r="AJ225" s="497">
        <f t="shared" si="262"/>
        <v>0</v>
      </c>
      <c r="AK225" s="497">
        <f t="shared" si="262"/>
        <v>0</v>
      </c>
      <c r="AL225" s="497">
        <f t="shared" si="262"/>
        <v>0</v>
      </c>
      <c r="AM225" s="497">
        <f t="shared" si="262"/>
        <v>0</v>
      </c>
      <c r="AN225" s="497">
        <f t="shared" si="262"/>
        <v>0</v>
      </c>
      <c r="AO225" s="497">
        <f t="shared" si="262"/>
        <v>0</v>
      </c>
      <c r="AP225" s="497" t="e">
        <f t="shared" ref="AP225:BJ225" si="263">AO225*(1+IF(AP$1&lt;=$D$201,$F225,$G225))</f>
        <v>#REF!</v>
      </c>
      <c r="AQ225" s="497" t="e">
        <f t="shared" si="263"/>
        <v>#REF!</v>
      </c>
      <c r="AR225" s="497" t="e">
        <f t="shared" si="263"/>
        <v>#REF!</v>
      </c>
      <c r="AS225" s="497" t="e">
        <f t="shared" si="263"/>
        <v>#REF!</v>
      </c>
      <c r="AT225" s="497" t="e">
        <f t="shared" si="263"/>
        <v>#REF!</v>
      </c>
      <c r="AU225" s="497" t="e">
        <f t="shared" si="263"/>
        <v>#REF!</v>
      </c>
      <c r="AV225" s="497" t="e">
        <f t="shared" si="263"/>
        <v>#REF!</v>
      </c>
      <c r="AW225" s="497" t="e">
        <f t="shared" si="263"/>
        <v>#REF!</v>
      </c>
      <c r="AX225" s="497" t="e">
        <f t="shared" si="263"/>
        <v>#REF!</v>
      </c>
      <c r="AY225" s="497" t="e">
        <f t="shared" si="263"/>
        <v>#REF!</v>
      </c>
      <c r="AZ225" s="497" t="e">
        <f t="shared" si="263"/>
        <v>#REF!</v>
      </c>
      <c r="BA225" s="497" t="e">
        <f t="shared" si="263"/>
        <v>#REF!</v>
      </c>
      <c r="BB225" s="497" t="e">
        <f t="shared" si="263"/>
        <v>#REF!</v>
      </c>
      <c r="BC225" s="497" t="e">
        <f t="shared" si="263"/>
        <v>#REF!</v>
      </c>
      <c r="BD225" s="497" t="e">
        <f t="shared" si="263"/>
        <v>#REF!</v>
      </c>
      <c r="BE225" s="497" t="e">
        <f t="shared" si="263"/>
        <v>#REF!</v>
      </c>
      <c r="BF225" s="497" t="e">
        <f t="shared" si="263"/>
        <v>#REF!</v>
      </c>
      <c r="BG225" s="497" t="e">
        <f t="shared" si="263"/>
        <v>#REF!</v>
      </c>
      <c r="BH225" s="497" t="e">
        <f t="shared" si="263"/>
        <v>#REF!</v>
      </c>
      <c r="BI225" s="497" t="e">
        <f t="shared" si="263"/>
        <v>#REF!</v>
      </c>
      <c r="BJ225" s="497" t="e">
        <f t="shared" si="263"/>
        <v>#REF!</v>
      </c>
    </row>
    <row r="226" spans="1:62" x14ac:dyDescent="0.3">
      <c r="A226" s="969">
        <v>7</v>
      </c>
      <c r="B226" s="970" t="s">
        <v>9333</v>
      </c>
      <c r="C226" s="980">
        <f t="shared" si="255"/>
        <v>0</v>
      </c>
      <c r="D226" s="977">
        <f>BCAInputs!$B234</f>
        <v>0</v>
      </c>
      <c r="F226" s="978">
        <f t="shared" si="256"/>
        <v>0</v>
      </c>
      <c r="G226" s="979">
        <f t="shared" si="260"/>
        <v>0</v>
      </c>
      <c r="H226" s="979"/>
      <c r="I226" s="497">
        <f t="shared" si="252"/>
        <v>0</v>
      </c>
      <c r="J226" s="497">
        <f t="shared" si="262"/>
        <v>0</v>
      </c>
      <c r="K226" s="497">
        <f t="shared" si="262"/>
        <v>0</v>
      </c>
      <c r="L226" s="497">
        <f t="shared" si="262"/>
        <v>0</v>
      </c>
      <c r="M226" s="497">
        <f t="shared" si="262"/>
        <v>0</v>
      </c>
      <c r="N226" s="497">
        <f t="shared" si="262"/>
        <v>0</v>
      </c>
      <c r="O226" s="497">
        <f t="shared" si="262"/>
        <v>0</v>
      </c>
      <c r="P226" s="497">
        <f t="shared" si="262"/>
        <v>0</v>
      </c>
      <c r="Q226" s="497">
        <f t="shared" si="262"/>
        <v>0</v>
      </c>
      <c r="R226" s="497">
        <f t="shared" si="262"/>
        <v>0</v>
      </c>
      <c r="S226" s="497">
        <f t="shared" si="262"/>
        <v>0</v>
      </c>
      <c r="T226" s="497">
        <f t="shared" si="262"/>
        <v>0</v>
      </c>
      <c r="U226" s="497">
        <f t="shared" si="262"/>
        <v>0</v>
      </c>
      <c r="V226" s="497">
        <f t="shared" si="262"/>
        <v>0</v>
      </c>
      <c r="W226" s="497">
        <f t="shared" si="262"/>
        <v>0</v>
      </c>
      <c r="X226" s="497">
        <f t="shared" si="262"/>
        <v>0</v>
      </c>
      <c r="Y226" s="497">
        <f t="shared" si="262"/>
        <v>0</v>
      </c>
      <c r="Z226" s="497">
        <f t="shared" si="262"/>
        <v>0</v>
      </c>
      <c r="AA226" s="497">
        <f t="shared" si="262"/>
        <v>0</v>
      </c>
      <c r="AB226" s="497">
        <f t="shared" si="262"/>
        <v>0</v>
      </c>
      <c r="AC226" s="497">
        <f t="shared" si="262"/>
        <v>0</v>
      </c>
      <c r="AD226" s="497">
        <f t="shared" si="262"/>
        <v>0</v>
      </c>
      <c r="AE226" s="497">
        <f t="shared" si="262"/>
        <v>0</v>
      </c>
      <c r="AF226" s="497">
        <f t="shared" si="262"/>
        <v>0</v>
      </c>
      <c r="AG226" s="497">
        <f t="shared" si="262"/>
        <v>0</v>
      </c>
      <c r="AH226" s="497">
        <f t="shared" si="262"/>
        <v>0</v>
      </c>
      <c r="AI226" s="497">
        <f t="shared" si="262"/>
        <v>0</v>
      </c>
      <c r="AJ226" s="497">
        <f t="shared" si="262"/>
        <v>0</v>
      </c>
      <c r="AK226" s="497">
        <f t="shared" si="262"/>
        <v>0</v>
      </c>
      <c r="AL226" s="497">
        <f t="shared" si="262"/>
        <v>0</v>
      </c>
      <c r="AM226" s="497">
        <f t="shared" si="262"/>
        <v>0</v>
      </c>
      <c r="AN226" s="497">
        <f t="shared" si="262"/>
        <v>0</v>
      </c>
      <c r="AO226" s="497">
        <f t="shared" si="262"/>
        <v>0</v>
      </c>
      <c r="AP226" s="497" t="e">
        <f t="shared" ref="AP226:BJ226" si="264">AO226*(1+IF(AP$1&lt;=$D$201,$F226,$G226))</f>
        <v>#REF!</v>
      </c>
      <c r="AQ226" s="497" t="e">
        <f t="shared" si="264"/>
        <v>#REF!</v>
      </c>
      <c r="AR226" s="497" t="e">
        <f t="shared" si="264"/>
        <v>#REF!</v>
      </c>
      <c r="AS226" s="497" t="e">
        <f t="shared" si="264"/>
        <v>#REF!</v>
      </c>
      <c r="AT226" s="497" t="e">
        <f t="shared" si="264"/>
        <v>#REF!</v>
      </c>
      <c r="AU226" s="497" t="e">
        <f t="shared" si="264"/>
        <v>#REF!</v>
      </c>
      <c r="AV226" s="497" t="e">
        <f t="shared" si="264"/>
        <v>#REF!</v>
      </c>
      <c r="AW226" s="497" t="e">
        <f t="shared" si="264"/>
        <v>#REF!</v>
      </c>
      <c r="AX226" s="497" t="e">
        <f t="shared" si="264"/>
        <v>#REF!</v>
      </c>
      <c r="AY226" s="497" t="e">
        <f t="shared" si="264"/>
        <v>#REF!</v>
      </c>
      <c r="AZ226" s="497" t="e">
        <f t="shared" si="264"/>
        <v>#REF!</v>
      </c>
      <c r="BA226" s="497" t="e">
        <f t="shared" si="264"/>
        <v>#REF!</v>
      </c>
      <c r="BB226" s="497" t="e">
        <f t="shared" si="264"/>
        <v>#REF!</v>
      </c>
      <c r="BC226" s="497" t="e">
        <f t="shared" si="264"/>
        <v>#REF!</v>
      </c>
      <c r="BD226" s="497" t="e">
        <f t="shared" si="264"/>
        <v>#REF!</v>
      </c>
      <c r="BE226" s="497" t="e">
        <f t="shared" si="264"/>
        <v>#REF!</v>
      </c>
      <c r="BF226" s="497" t="e">
        <f t="shared" si="264"/>
        <v>#REF!</v>
      </c>
      <c r="BG226" s="497" t="e">
        <f t="shared" si="264"/>
        <v>#REF!</v>
      </c>
      <c r="BH226" s="497" t="e">
        <f t="shared" si="264"/>
        <v>#REF!</v>
      </c>
      <c r="BI226" s="497" t="e">
        <f t="shared" si="264"/>
        <v>#REF!</v>
      </c>
      <c r="BJ226" s="497" t="e">
        <f t="shared" si="264"/>
        <v>#REF!</v>
      </c>
    </row>
    <row r="227" spans="1:62" x14ac:dyDescent="0.3">
      <c r="A227" s="969">
        <v>8</v>
      </c>
      <c r="B227" s="970" t="s">
        <v>9334</v>
      </c>
      <c r="C227" s="980">
        <f t="shared" si="255"/>
        <v>0</v>
      </c>
      <c r="D227" s="977">
        <f>BCAInputs!$B235</f>
        <v>0</v>
      </c>
      <c r="F227" s="978">
        <f t="shared" si="256"/>
        <v>0</v>
      </c>
      <c r="G227" s="979">
        <f t="shared" si="260"/>
        <v>0</v>
      </c>
      <c r="H227" s="979"/>
      <c r="I227" s="497">
        <f t="shared" si="252"/>
        <v>0</v>
      </c>
      <c r="J227" s="497">
        <f t="shared" si="262"/>
        <v>0</v>
      </c>
      <c r="K227" s="497">
        <f t="shared" si="262"/>
        <v>0</v>
      </c>
      <c r="L227" s="497">
        <f t="shared" si="262"/>
        <v>0</v>
      </c>
      <c r="M227" s="497">
        <f t="shared" si="262"/>
        <v>0</v>
      </c>
      <c r="N227" s="497">
        <f t="shared" si="262"/>
        <v>0</v>
      </c>
      <c r="O227" s="497">
        <f t="shared" si="262"/>
        <v>0</v>
      </c>
      <c r="P227" s="497">
        <f t="shared" si="262"/>
        <v>0</v>
      </c>
      <c r="Q227" s="497">
        <f t="shared" si="262"/>
        <v>0</v>
      </c>
      <c r="R227" s="497">
        <f t="shared" si="262"/>
        <v>0</v>
      </c>
      <c r="S227" s="497">
        <f t="shared" si="262"/>
        <v>0</v>
      </c>
      <c r="T227" s="497">
        <f t="shared" si="262"/>
        <v>0</v>
      </c>
      <c r="U227" s="497">
        <f t="shared" si="262"/>
        <v>0</v>
      </c>
      <c r="V227" s="497">
        <f t="shared" si="262"/>
        <v>0</v>
      </c>
      <c r="W227" s="497">
        <f t="shared" si="262"/>
        <v>0</v>
      </c>
      <c r="X227" s="497">
        <f t="shared" si="262"/>
        <v>0</v>
      </c>
      <c r="Y227" s="497">
        <f t="shared" si="262"/>
        <v>0</v>
      </c>
      <c r="Z227" s="497">
        <f t="shared" si="262"/>
        <v>0</v>
      </c>
      <c r="AA227" s="497">
        <f t="shared" si="262"/>
        <v>0</v>
      </c>
      <c r="AB227" s="497">
        <f t="shared" si="262"/>
        <v>0</v>
      </c>
      <c r="AC227" s="497">
        <f t="shared" si="262"/>
        <v>0</v>
      </c>
      <c r="AD227" s="497">
        <f t="shared" si="262"/>
        <v>0</v>
      </c>
      <c r="AE227" s="497">
        <f t="shared" si="262"/>
        <v>0</v>
      </c>
      <c r="AF227" s="497">
        <f t="shared" si="262"/>
        <v>0</v>
      </c>
      <c r="AG227" s="497">
        <f t="shared" si="262"/>
        <v>0</v>
      </c>
      <c r="AH227" s="497">
        <f t="shared" si="262"/>
        <v>0</v>
      </c>
      <c r="AI227" s="497">
        <f t="shared" si="262"/>
        <v>0</v>
      </c>
      <c r="AJ227" s="497">
        <f t="shared" si="262"/>
        <v>0</v>
      </c>
      <c r="AK227" s="497">
        <f t="shared" si="262"/>
        <v>0</v>
      </c>
      <c r="AL227" s="497">
        <f t="shared" si="262"/>
        <v>0</v>
      </c>
      <c r="AM227" s="497">
        <f t="shared" si="262"/>
        <v>0</v>
      </c>
      <c r="AN227" s="497">
        <f t="shared" si="262"/>
        <v>0</v>
      </c>
      <c r="AO227" s="497">
        <f t="shared" si="262"/>
        <v>0</v>
      </c>
      <c r="AP227" s="497" t="e">
        <f t="shared" ref="AP227:BJ227" si="265">AO227*(1+IF(AP$1&lt;=$D$201,$F227,$G227))</f>
        <v>#REF!</v>
      </c>
      <c r="AQ227" s="497" t="e">
        <f t="shared" si="265"/>
        <v>#REF!</v>
      </c>
      <c r="AR227" s="497" t="e">
        <f t="shared" si="265"/>
        <v>#REF!</v>
      </c>
      <c r="AS227" s="497" t="e">
        <f t="shared" si="265"/>
        <v>#REF!</v>
      </c>
      <c r="AT227" s="497" t="e">
        <f t="shared" si="265"/>
        <v>#REF!</v>
      </c>
      <c r="AU227" s="497" t="e">
        <f t="shared" si="265"/>
        <v>#REF!</v>
      </c>
      <c r="AV227" s="497" t="e">
        <f t="shared" si="265"/>
        <v>#REF!</v>
      </c>
      <c r="AW227" s="497" t="e">
        <f t="shared" si="265"/>
        <v>#REF!</v>
      </c>
      <c r="AX227" s="497" t="e">
        <f t="shared" si="265"/>
        <v>#REF!</v>
      </c>
      <c r="AY227" s="497" t="e">
        <f t="shared" si="265"/>
        <v>#REF!</v>
      </c>
      <c r="AZ227" s="497" t="e">
        <f t="shared" si="265"/>
        <v>#REF!</v>
      </c>
      <c r="BA227" s="497" t="e">
        <f t="shared" si="265"/>
        <v>#REF!</v>
      </c>
      <c r="BB227" s="497" t="e">
        <f t="shared" si="265"/>
        <v>#REF!</v>
      </c>
      <c r="BC227" s="497" t="e">
        <f t="shared" si="265"/>
        <v>#REF!</v>
      </c>
      <c r="BD227" s="497" t="e">
        <f t="shared" si="265"/>
        <v>#REF!</v>
      </c>
      <c r="BE227" s="497" t="e">
        <f t="shared" si="265"/>
        <v>#REF!</v>
      </c>
      <c r="BF227" s="497" t="e">
        <f t="shared" si="265"/>
        <v>#REF!</v>
      </c>
      <c r="BG227" s="497" t="e">
        <f t="shared" si="265"/>
        <v>#REF!</v>
      </c>
      <c r="BH227" s="497" t="e">
        <f t="shared" si="265"/>
        <v>#REF!</v>
      </c>
      <c r="BI227" s="497" t="e">
        <f t="shared" si="265"/>
        <v>#REF!</v>
      </c>
      <c r="BJ227" s="497" t="e">
        <f t="shared" si="265"/>
        <v>#REF!</v>
      </c>
    </row>
    <row r="228" spans="1:62" x14ac:dyDescent="0.3">
      <c r="A228" s="969">
        <v>9</v>
      </c>
      <c r="B228" s="970" t="s">
        <v>9335</v>
      </c>
      <c r="C228" s="980">
        <f t="shared" si="255"/>
        <v>0</v>
      </c>
      <c r="D228" s="977">
        <f>BCAInputs!$B236</f>
        <v>0</v>
      </c>
      <c r="F228" s="978">
        <f t="shared" si="256"/>
        <v>0</v>
      </c>
      <c r="G228" s="979">
        <f t="shared" si="260"/>
        <v>0</v>
      </c>
      <c r="H228" s="979"/>
      <c r="I228" s="497">
        <f t="shared" si="252"/>
        <v>0</v>
      </c>
      <c r="J228" s="497">
        <f t="shared" si="262"/>
        <v>0</v>
      </c>
      <c r="K228" s="497">
        <f t="shared" si="262"/>
        <v>0</v>
      </c>
      <c r="L228" s="497">
        <f t="shared" si="262"/>
        <v>0</v>
      </c>
      <c r="M228" s="497">
        <f t="shared" si="262"/>
        <v>0</v>
      </c>
      <c r="N228" s="497">
        <f t="shared" si="262"/>
        <v>0</v>
      </c>
      <c r="O228" s="497">
        <f t="shared" si="262"/>
        <v>0</v>
      </c>
      <c r="P228" s="497">
        <f t="shared" si="262"/>
        <v>0</v>
      </c>
      <c r="Q228" s="497">
        <f t="shared" si="262"/>
        <v>0</v>
      </c>
      <c r="R228" s="497">
        <f t="shared" si="262"/>
        <v>0</v>
      </c>
      <c r="S228" s="497">
        <f t="shared" si="262"/>
        <v>0</v>
      </c>
      <c r="T228" s="497">
        <f t="shared" si="262"/>
        <v>0</v>
      </c>
      <c r="U228" s="497">
        <f t="shared" si="262"/>
        <v>0</v>
      </c>
      <c r="V228" s="497">
        <f t="shared" si="262"/>
        <v>0</v>
      </c>
      <c r="W228" s="497">
        <f t="shared" si="262"/>
        <v>0</v>
      </c>
      <c r="X228" s="497">
        <f t="shared" si="262"/>
        <v>0</v>
      </c>
      <c r="Y228" s="497">
        <f t="shared" si="262"/>
        <v>0</v>
      </c>
      <c r="Z228" s="497">
        <f t="shared" si="262"/>
        <v>0</v>
      </c>
      <c r="AA228" s="497">
        <f t="shared" si="262"/>
        <v>0</v>
      </c>
      <c r="AB228" s="497">
        <f t="shared" si="262"/>
        <v>0</v>
      </c>
      <c r="AC228" s="497">
        <f t="shared" si="262"/>
        <v>0</v>
      </c>
      <c r="AD228" s="497">
        <f t="shared" si="262"/>
        <v>0</v>
      </c>
      <c r="AE228" s="497">
        <f t="shared" si="262"/>
        <v>0</v>
      </c>
      <c r="AF228" s="497">
        <f t="shared" si="262"/>
        <v>0</v>
      </c>
      <c r="AG228" s="497">
        <f t="shared" si="262"/>
        <v>0</v>
      </c>
      <c r="AH228" s="497">
        <f t="shared" si="262"/>
        <v>0</v>
      </c>
      <c r="AI228" s="497">
        <f t="shared" si="262"/>
        <v>0</v>
      </c>
      <c r="AJ228" s="497">
        <f t="shared" si="262"/>
        <v>0</v>
      </c>
      <c r="AK228" s="497">
        <f t="shared" si="262"/>
        <v>0</v>
      </c>
      <c r="AL228" s="497">
        <f t="shared" si="262"/>
        <v>0</v>
      </c>
      <c r="AM228" s="497">
        <f t="shared" si="262"/>
        <v>0</v>
      </c>
      <c r="AN228" s="497">
        <f t="shared" si="262"/>
        <v>0</v>
      </c>
      <c r="AO228" s="497">
        <f t="shared" si="262"/>
        <v>0</v>
      </c>
      <c r="AP228" s="497" t="e">
        <f t="shared" ref="AP228:BJ228" si="266">AO228*(1+IF(AP$1&lt;=$D$201,$F228,$G228))</f>
        <v>#REF!</v>
      </c>
      <c r="AQ228" s="497" t="e">
        <f t="shared" si="266"/>
        <v>#REF!</v>
      </c>
      <c r="AR228" s="497" t="e">
        <f t="shared" si="266"/>
        <v>#REF!</v>
      </c>
      <c r="AS228" s="497" t="e">
        <f t="shared" si="266"/>
        <v>#REF!</v>
      </c>
      <c r="AT228" s="497" t="e">
        <f t="shared" si="266"/>
        <v>#REF!</v>
      </c>
      <c r="AU228" s="497" t="e">
        <f t="shared" si="266"/>
        <v>#REF!</v>
      </c>
      <c r="AV228" s="497" t="e">
        <f t="shared" si="266"/>
        <v>#REF!</v>
      </c>
      <c r="AW228" s="497" t="e">
        <f t="shared" si="266"/>
        <v>#REF!</v>
      </c>
      <c r="AX228" s="497" t="e">
        <f t="shared" si="266"/>
        <v>#REF!</v>
      </c>
      <c r="AY228" s="497" t="e">
        <f t="shared" si="266"/>
        <v>#REF!</v>
      </c>
      <c r="AZ228" s="497" t="e">
        <f t="shared" si="266"/>
        <v>#REF!</v>
      </c>
      <c r="BA228" s="497" t="e">
        <f t="shared" si="266"/>
        <v>#REF!</v>
      </c>
      <c r="BB228" s="497" t="e">
        <f t="shared" si="266"/>
        <v>#REF!</v>
      </c>
      <c r="BC228" s="497" t="e">
        <f t="shared" si="266"/>
        <v>#REF!</v>
      </c>
      <c r="BD228" s="497" t="e">
        <f t="shared" si="266"/>
        <v>#REF!</v>
      </c>
      <c r="BE228" s="497" t="e">
        <f t="shared" si="266"/>
        <v>#REF!</v>
      </c>
      <c r="BF228" s="497" t="e">
        <f t="shared" si="266"/>
        <v>#REF!</v>
      </c>
      <c r="BG228" s="497" t="e">
        <f t="shared" si="266"/>
        <v>#REF!</v>
      </c>
      <c r="BH228" s="497" t="e">
        <f t="shared" si="266"/>
        <v>#REF!</v>
      </c>
      <c r="BI228" s="497" t="e">
        <f t="shared" si="266"/>
        <v>#REF!</v>
      </c>
      <c r="BJ228" s="497" t="e">
        <f t="shared" si="266"/>
        <v>#REF!</v>
      </c>
    </row>
    <row r="229" spans="1:62" x14ac:dyDescent="0.3">
      <c r="A229" s="969">
        <v>10</v>
      </c>
      <c r="B229" s="970" t="s">
        <v>9336</v>
      </c>
      <c r="C229" s="980">
        <f t="shared" si="255"/>
        <v>0</v>
      </c>
      <c r="D229" s="977">
        <f>BCAInputs!$B237</f>
        <v>0</v>
      </c>
      <c r="F229" s="978">
        <f t="shared" si="256"/>
        <v>0</v>
      </c>
      <c r="G229" s="979">
        <f t="shared" si="260"/>
        <v>0</v>
      </c>
      <c r="H229" s="979"/>
      <c r="I229" s="497">
        <f t="shared" si="252"/>
        <v>0</v>
      </c>
      <c r="J229" s="497">
        <f t="shared" si="262"/>
        <v>0</v>
      </c>
      <c r="K229" s="497">
        <f t="shared" si="262"/>
        <v>0</v>
      </c>
      <c r="L229" s="497">
        <f t="shared" si="262"/>
        <v>0</v>
      </c>
      <c r="M229" s="497">
        <f t="shared" si="262"/>
        <v>0</v>
      </c>
      <c r="N229" s="497">
        <f t="shared" si="262"/>
        <v>0</v>
      </c>
      <c r="O229" s="497">
        <f t="shared" si="262"/>
        <v>0</v>
      </c>
      <c r="P229" s="497">
        <f t="shared" si="262"/>
        <v>0</v>
      </c>
      <c r="Q229" s="497">
        <f t="shared" si="262"/>
        <v>0</v>
      </c>
      <c r="R229" s="497">
        <f t="shared" si="262"/>
        <v>0</v>
      </c>
      <c r="S229" s="497">
        <f t="shared" si="262"/>
        <v>0</v>
      </c>
      <c r="T229" s="497">
        <f t="shared" si="262"/>
        <v>0</v>
      </c>
      <c r="U229" s="497">
        <f t="shared" si="262"/>
        <v>0</v>
      </c>
      <c r="V229" s="497">
        <f t="shared" si="262"/>
        <v>0</v>
      </c>
      <c r="W229" s="497">
        <f t="shared" si="262"/>
        <v>0</v>
      </c>
      <c r="X229" s="497">
        <f t="shared" si="262"/>
        <v>0</v>
      </c>
      <c r="Y229" s="497">
        <f t="shared" si="262"/>
        <v>0</v>
      </c>
      <c r="Z229" s="497">
        <f t="shared" si="262"/>
        <v>0</v>
      </c>
      <c r="AA229" s="497">
        <f t="shared" si="262"/>
        <v>0</v>
      </c>
      <c r="AB229" s="497">
        <f t="shared" si="262"/>
        <v>0</v>
      </c>
      <c r="AC229" s="497">
        <f t="shared" si="262"/>
        <v>0</v>
      </c>
      <c r="AD229" s="497">
        <f t="shared" si="262"/>
        <v>0</v>
      </c>
      <c r="AE229" s="497">
        <f t="shared" si="262"/>
        <v>0</v>
      </c>
      <c r="AF229" s="497">
        <f t="shared" si="262"/>
        <v>0</v>
      </c>
      <c r="AG229" s="497">
        <f t="shared" si="262"/>
        <v>0</v>
      </c>
      <c r="AH229" s="497">
        <f t="shared" si="262"/>
        <v>0</v>
      </c>
      <c r="AI229" s="497">
        <f t="shared" si="262"/>
        <v>0</v>
      </c>
      <c r="AJ229" s="497">
        <f t="shared" si="262"/>
        <v>0</v>
      </c>
      <c r="AK229" s="497">
        <f t="shared" si="262"/>
        <v>0</v>
      </c>
      <c r="AL229" s="497">
        <f t="shared" si="262"/>
        <v>0</v>
      </c>
      <c r="AM229" s="497">
        <f t="shared" si="262"/>
        <v>0</v>
      </c>
      <c r="AN229" s="497">
        <f t="shared" si="262"/>
        <v>0</v>
      </c>
      <c r="AO229" s="497">
        <f t="shared" si="262"/>
        <v>0</v>
      </c>
      <c r="AP229" s="497" t="e">
        <f t="shared" ref="AP229:BJ229" si="267">AO229*(1+IF(AP$1&lt;=$D$201,$F229,$G229))</f>
        <v>#REF!</v>
      </c>
      <c r="AQ229" s="497" t="e">
        <f t="shared" si="267"/>
        <v>#REF!</v>
      </c>
      <c r="AR229" s="497" t="e">
        <f t="shared" si="267"/>
        <v>#REF!</v>
      </c>
      <c r="AS229" s="497" t="e">
        <f t="shared" si="267"/>
        <v>#REF!</v>
      </c>
      <c r="AT229" s="497" t="e">
        <f t="shared" si="267"/>
        <v>#REF!</v>
      </c>
      <c r="AU229" s="497" t="e">
        <f t="shared" si="267"/>
        <v>#REF!</v>
      </c>
      <c r="AV229" s="497" t="e">
        <f t="shared" si="267"/>
        <v>#REF!</v>
      </c>
      <c r="AW229" s="497" t="e">
        <f t="shared" si="267"/>
        <v>#REF!</v>
      </c>
      <c r="AX229" s="497" t="e">
        <f t="shared" si="267"/>
        <v>#REF!</v>
      </c>
      <c r="AY229" s="497" t="e">
        <f t="shared" si="267"/>
        <v>#REF!</v>
      </c>
      <c r="AZ229" s="497" t="e">
        <f t="shared" si="267"/>
        <v>#REF!</v>
      </c>
      <c r="BA229" s="497" t="e">
        <f t="shared" si="267"/>
        <v>#REF!</v>
      </c>
      <c r="BB229" s="497" t="e">
        <f t="shared" si="267"/>
        <v>#REF!</v>
      </c>
      <c r="BC229" s="497" t="e">
        <f t="shared" si="267"/>
        <v>#REF!</v>
      </c>
      <c r="BD229" s="497" t="e">
        <f t="shared" si="267"/>
        <v>#REF!</v>
      </c>
      <c r="BE229" s="497" t="e">
        <f t="shared" si="267"/>
        <v>#REF!</v>
      </c>
      <c r="BF229" s="497" t="e">
        <f t="shared" si="267"/>
        <v>#REF!</v>
      </c>
      <c r="BG229" s="497" t="e">
        <f t="shared" si="267"/>
        <v>#REF!</v>
      </c>
      <c r="BH229" s="497" t="e">
        <f t="shared" si="267"/>
        <v>#REF!</v>
      </c>
      <c r="BI229" s="497" t="e">
        <f t="shared" si="267"/>
        <v>#REF!</v>
      </c>
      <c r="BJ229" s="497" t="e">
        <f t="shared" si="267"/>
        <v>#REF!</v>
      </c>
    </row>
    <row r="230" spans="1:62" x14ac:dyDescent="0.3">
      <c r="A230" s="969">
        <v>11</v>
      </c>
      <c r="B230" s="970" t="s">
        <v>9337</v>
      </c>
      <c r="C230" s="980">
        <f t="shared" si="255"/>
        <v>0</v>
      </c>
      <c r="D230" s="977">
        <f>BCAInputs!$B238</f>
        <v>0</v>
      </c>
      <c r="F230" s="978">
        <f t="shared" si="256"/>
        <v>0</v>
      </c>
      <c r="G230" s="979">
        <f t="shared" si="260"/>
        <v>0</v>
      </c>
      <c r="H230" s="979"/>
      <c r="I230" s="497">
        <f t="shared" si="252"/>
        <v>0</v>
      </c>
      <c r="J230" s="497">
        <f t="shared" ref="J230:AO234" si="268">I230*(1+IF(J$1&lt;=$D$201,$F230,$G230))</f>
        <v>0</v>
      </c>
      <c r="K230" s="497">
        <f t="shared" si="268"/>
        <v>0</v>
      </c>
      <c r="L230" s="497">
        <f t="shared" si="268"/>
        <v>0</v>
      </c>
      <c r="M230" s="497">
        <f t="shared" si="268"/>
        <v>0</v>
      </c>
      <c r="N230" s="497">
        <f t="shared" si="268"/>
        <v>0</v>
      </c>
      <c r="O230" s="497">
        <f t="shared" si="268"/>
        <v>0</v>
      </c>
      <c r="P230" s="497">
        <f t="shared" si="268"/>
        <v>0</v>
      </c>
      <c r="Q230" s="497">
        <f t="shared" si="268"/>
        <v>0</v>
      </c>
      <c r="R230" s="497">
        <f t="shared" si="268"/>
        <v>0</v>
      </c>
      <c r="S230" s="497">
        <f t="shared" si="268"/>
        <v>0</v>
      </c>
      <c r="T230" s="497">
        <f t="shared" si="268"/>
        <v>0</v>
      </c>
      <c r="U230" s="497">
        <f t="shared" si="268"/>
        <v>0</v>
      </c>
      <c r="V230" s="497">
        <f t="shared" si="268"/>
        <v>0</v>
      </c>
      <c r="W230" s="497">
        <f t="shared" si="268"/>
        <v>0</v>
      </c>
      <c r="X230" s="497">
        <f t="shared" si="268"/>
        <v>0</v>
      </c>
      <c r="Y230" s="497">
        <f t="shared" si="268"/>
        <v>0</v>
      </c>
      <c r="Z230" s="497">
        <f t="shared" si="268"/>
        <v>0</v>
      </c>
      <c r="AA230" s="497">
        <f t="shared" si="268"/>
        <v>0</v>
      </c>
      <c r="AB230" s="497">
        <f t="shared" si="268"/>
        <v>0</v>
      </c>
      <c r="AC230" s="497">
        <f t="shared" si="268"/>
        <v>0</v>
      </c>
      <c r="AD230" s="497">
        <f t="shared" si="268"/>
        <v>0</v>
      </c>
      <c r="AE230" s="497">
        <f t="shared" si="268"/>
        <v>0</v>
      </c>
      <c r="AF230" s="497">
        <f t="shared" si="268"/>
        <v>0</v>
      </c>
      <c r="AG230" s="497">
        <f t="shared" si="268"/>
        <v>0</v>
      </c>
      <c r="AH230" s="497">
        <f t="shared" si="268"/>
        <v>0</v>
      </c>
      <c r="AI230" s="497">
        <f t="shared" si="268"/>
        <v>0</v>
      </c>
      <c r="AJ230" s="497">
        <f t="shared" si="268"/>
        <v>0</v>
      </c>
      <c r="AK230" s="497">
        <f t="shared" si="268"/>
        <v>0</v>
      </c>
      <c r="AL230" s="497">
        <f t="shared" si="268"/>
        <v>0</v>
      </c>
      <c r="AM230" s="497">
        <f t="shared" si="268"/>
        <v>0</v>
      </c>
      <c r="AN230" s="497">
        <f t="shared" si="268"/>
        <v>0</v>
      </c>
      <c r="AO230" s="497">
        <f t="shared" si="268"/>
        <v>0</v>
      </c>
      <c r="AP230" s="497" t="e">
        <f t="shared" ref="AP230:BJ230" si="269">AO230*(1+IF(AP$1&lt;=$D$201,$F230,$G230))</f>
        <v>#REF!</v>
      </c>
      <c r="AQ230" s="497" t="e">
        <f t="shared" si="269"/>
        <v>#REF!</v>
      </c>
      <c r="AR230" s="497" t="e">
        <f t="shared" si="269"/>
        <v>#REF!</v>
      </c>
      <c r="AS230" s="497" t="e">
        <f t="shared" si="269"/>
        <v>#REF!</v>
      </c>
      <c r="AT230" s="497" t="e">
        <f t="shared" si="269"/>
        <v>#REF!</v>
      </c>
      <c r="AU230" s="497" t="e">
        <f t="shared" si="269"/>
        <v>#REF!</v>
      </c>
      <c r="AV230" s="497" t="e">
        <f t="shared" si="269"/>
        <v>#REF!</v>
      </c>
      <c r="AW230" s="497" t="e">
        <f t="shared" si="269"/>
        <v>#REF!</v>
      </c>
      <c r="AX230" s="497" t="e">
        <f t="shared" si="269"/>
        <v>#REF!</v>
      </c>
      <c r="AY230" s="497" t="e">
        <f t="shared" si="269"/>
        <v>#REF!</v>
      </c>
      <c r="AZ230" s="497" t="e">
        <f t="shared" si="269"/>
        <v>#REF!</v>
      </c>
      <c r="BA230" s="497" t="e">
        <f t="shared" si="269"/>
        <v>#REF!</v>
      </c>
      <c r="BB230" s="497" t="e">
        <f t="shared" si="269"/>
        <v>#REF!</v>
      </c>
      <c r="BC230" s="497" t="e">
        <f t="shared" si="269"/>
        <v>#REF!</v>
      </c>
      <c r="BD230" s="497" t="e">
        <f t="shared" si="269"/>
        <v>#REF!</v>
      </c>
      <c r="BE230" s="497" t="e">
        <f t="shared" si="269"/>
        <v>#REF!</v>
      </c>
      <c r="BF230" s="497" t="e">
        <f t="shared" si="269"/>
        <v>#REF!</v>
      </c>
      <c r="BG230" s="497" t="e">
        <f t="shared" si="269"/>
        <v>#REF!</v>
      </c>
      <c r="BH230" s="497" t="e">
        <f t="shared" si="269"/>
        <v>#REF!</v>
      </c>
      <c r="BI230" s="497" t="e">
        <f t="shared" si="269"/>
        <v>#REF!</v>
      </c>
      <c r="BJ230" s="497" t="e">
        <f t="shared" si="269"/>
        <v>#REF!</v>
      </c>
    </row>
    <row r="231" spans="1:62" x14ac:dyDescent="0.3">
      <c r="A231" s="969">
        <v>12</v>
      </c>
      <c r="B231" s="970" t="s">
        <v>9338</v>
      </c>
      <c r="C231" s="980">
        <f t="shared" si="255"/>
        <v>0</v>
      </c>
      <c r="D231" s="977">
        <f>BCAInputs!$B239</f>
        <v>0</v>
      </c>
      <c r="F231" s="978">
        <f t="shared" si="256"/>
        <v>0</v>
      </c>
      <c r="G231" s="979">
        <f t="shared" si="260"/>
        <v>0</v>
      </c>
      <c r="H231" s="979"/>
      <c r="I231" s="497">
        <f t="shared" si="252"/>
        <v>0</v>
      </c>
      <c r="J231" s="497">
        <f t="shared" si="268"/>
        <v>0</v>
      </c>
      <c r="K231" s="497">
        <f t="shared" si="268"/>
        <v>0</v>
      </c>
      <c r="L231" s="497">
        <f t="shared" si="268"/>
        <v>0</v>
      </c>
      <c r="M231" s="497">
        <f t="shared" si="268"/>
        <v>0</v>
      </c>
      <c r="N231" s="497">
        <f t="shared" si="268"/>
        <v>0</v>
      </c>
      <c r="O231" s="497">
        <f t="shared" si="268"/>
        <v>0</v>
      </c>
      <c r="P231" s="497">
        <f t="shared" si="268"/>
        <v>0</v>
      </c>
      <c r="Q231" s="497">
        <f t="shared" si="268"/>
        <v>0</v>
      </c>
      <c r="R231" s="497">
        <f t="shared" si="268"/>
        <v>0</v>
      </c>
      <c r="S231" s="497">
        <f t="shared" si="268"/>
        <v>0</v>
      </c>
      <c r="T231" s="497">
        <f t="shared" si="268"/>
        <v>0</v>
      </c>
      <c r="U231" s="497">
        <f t="shared" si="268"/>
        <v>0</v>
      </c>
      <c r="V231" s="497">
        <f t="shared" si="268"/>
        <v>0</v>
      </c>
      <c r="W231" s="497">
        <f t="shared" si="268"/>
        <v>0</v>
      </c>
      <c r="X231" s="497">
        <f t="shared" si="268"/>
        <v>0</v>
      </c>
      <c r="Y231" s="497">
        <f t="shared" si="268"/>
        <v>0</v>
      </c>
      <c r="Z231" s="497">
        <f t="shared" si="268"/>
        <v>0</v>
      </c>
      <c r="AA231" s="497">
        <f t="shared" si="268"/>
        <v>0</v>
      </c>
      <c r="AB231" s="497">
        <f t="shared" si="268"/>
        <v>0</v>
      </c>
      <c r="AC231" s="497">
        <f t="shared" si="268"/>
        <v>0</v>
      </c>
      <c r="AD231" s="497">
        <f t="shared" si="268"/>
        <v>0</v>
      </c>
      <c r="AE231" s="497">
        <f t="shared" si="268"/>
        <v>0</v>
      </c>
      <c r="AF231" s="497">
        <f t="shared" si="268"/>
        <v>0</v>
      </c>
      <c r="AG231" s="497">
        <f t="shared" si="268"/>
        <v>0</v>
      </c>
      <c r="AH231" s="497">
        <f t="shared" si="268"/>
        <v>0</v>
      </c>
      <c r="AI231" s="497">
        <f t="shared" si="268"/>
        <v>0</v>
      </c>
      <c r="AJ231" s="497">
        <f t="shared" si="268"/>
        <v>0</v>
      </c>
      <c r="AK231" s="497">
        <f t="shared" si="268"/>
        <v>0</v>
      </c>
      <c r="AL231" s="497">
        <f t="shared" si="268"/>
        <v>0</v>
      </c>
      <c r="AM231" s="497">
        <f t="shared" si="268"/>
        <v>0</v>
      </c>
      <c r="AN231" s="497">
        <f t="shared" si="268"/>
        <v>0</v>
      </c>
      <c r="AO231" s="497">
        <f t="shared" si="268"/>
        <v>0</v>
      </c>
      <c r="AP231" s="497" t="e">
        <f t="shared" ref="AP231:BJ231" si="270">AO231*(1+IF(AP$1&lt;=$D$201,$F231,$G231))</f>
        <v>#REF!</v>
      </c>
      <c r="AQ231" s="497" t="e">
        <f t="shared" si="270"/>
        <v>#REF!</v>
      </c>
      <c r="AR231" s="497" t="e">
        <f t="shared" si="270"/>
        <v>#REF!</v>
      </c>
      <c r="AS231" s="497" t="e">
        <f t="shared" si="270"/>
        <v>#REF!</v>
      </c>
      <c r="AT231" s="497" t="e">
        <f t="shared" si="270"/>
        <v>#REF!</v>
      </c>
      <c r="AU231" s="497" t="e">
        <f t="shared" si="270"/>
        <v>#REF!</v>
      </c>
      <c r="AV231" s="497" t="e">
        <f t="shared" si="270"/>
        <v>#REF!</v>
      </c>
      <c r="AW231" s="497" t="e">
        <f t="shared" si="270"/>
        <v>#REF!</v>
      </c>
      <c r="AX231" s="497" t="e">
        <f t="shared" si="270"/>
        <v>#REF!</v>
      </c>
      <c r="AY231" s="497" t="e">
        <f t="shared" si="270"/>
        <v>#REF!</v>
      </c>
      <c r="AZ231" s="497" t="e">
        <f t="shared" si="270"/>
        <v>#REF!</v>
      </c>
      <c r="BA231" s="497" t="e">
        <f t="shared" si="270"/>
        <v>#REF!</v>
      </c>
      <c r="BB231" s="497" t="e">
        <f t="shared" si="270"/>
        <v>#REF!</v>
      </c>
      <c r="BC231" s="497" t="e">
        <f t="shared" si="270"/>
        <v>#REF!</v>
      </c>
      <c r="BD231" s="497" t="e">
        <f t="shared" si="270"/>
        <v>#REF!</v>
      </c>
      <c r="BE231" s="497" t="e">
        <f t="shared" si="270"/>
        <v>#REF!</v>
      </c>
      <c r="BF231" s="497" t="e">
        <f t="shared" si="270"/>
        <v>#REF!</v>
      </c>
      <c r="BG231" s="497" t="e">
        <f t="shared" si="270"/>
        <v>#REF!</v>
      </c>
      <c r="BH231" s="497" t="e">
        <f t="shared" si="270"/>
        <v>#REF!</v>
      </c>
      <c r="BI231" s="497" t="e">
        <f t="shared" si="270"/>
        <v>#REF!</v>
      </c>
      <c r="BJ231" s="497" t="e">
        <f t="shared" si="270"/>
        <v>#REF!</v>
      </c>
    </row>
    <row r="232" spans="1:62" x14ac:dyDescent="0.3">
      <c r="A232" s="969">
        <v>13</v>
      </c>
      <c r="B232" s="970" t="s">
        <v>9339</v>
      </c>
      <c r="C232" s="980">
        <f t="shared" si="255"/>
        <v>0</v>
      </c>
      <c r="D232" s="977">
        <f>BCAInputs!$B240</f>
        <v>0</v>
      </c>
      <c r="F232" s="978">
        <f t="shared" si="256"/>
        <v>0</v>
      </c>
      <c r="G232" s="979">
        <f t="shared" si="260"/>
        <v>0</v>
      </c>
      <c r="H232" s="979"/>
      <c r="I232" s="497">
        <f t="shared" si="252"/>
        <v>0</v>
      </c>
      <c r="J232" s="497">
        <f t="shared" si="268"/>
        <v>0</v>
      </c>
      <c r="K232" s="497">
        <f t="shared" si="268"/>
        <v>0</v>
      </c>
      <c r="L232" s="497">
        <f t="shared" si="268"/>
        <v>0</v>
      </c>
      <c r="M232" s="497">
        <f t="shared" si="268"/>
        <v>0</v>
      </c>
      <c r="N232" s="497">
        <f t="shared" si="268"/>
        <v>0</v>
      </c>
      <c r="O232" s="497">
        <f t="shared" si="268"/>
        <v>0</v>
      </c>
      <c r="P232" s="497">
        <f t="shared" si="268"/>
        <v>0</v>
      </c>
      <c r="Q232" s="497">
        <f t="shared" si="268"/>
        <v>0</v>
      </c>
      <c r="R232" s="497">
        <f t="shared" si="268"/>
        <v>0</v>
      </c>
      <c r="S232" s="497">
        <f t="shared" si="268"/>
        <v>0</v>
      </c>
      <c r="T232" s="497">
        <f t="shared" si="268"/>
        <v>0</v>
      </c>
      <c r="U232" s="497">
        <f t="shared" si="268"/>
        <v>0</v>
      </c>
      <c r="V232" s="497">
        <f t="shared" si="268"/>
        <v>0</v>
      </c>
      <c r="W232" s="497">
        <f t="shared" si="268"/>
        <v>0</v>
      </c>
      <c r="X232" s="497">
        <f t="shared" si="268"/>
        <v>0</v>
      </c>
      <c r="Y232" s="497">
        <f t="shared" si="268"/>
        <v>0</v>
      </c>
      <c r="Z232" s="497">
        <f t="shared" si="268"/>
        <v>0</v>
      </c>
      <c r="AA232" s="497">
        <f t="shared" si="268"/>
        <v>0</v>
      </c>
      <c r="AB232" s="497">
        <f t="shared" si="268"/>
        <v>0</v>
      </c>
      <c r="AC232" s="497">
        <f t="shared" si="268"/>
        <v>0</v>
      </c>
      <c r="AD232" s="497">
        <f t="shared" si="268"/>
        <v>0</v>
      </c>
      <c r="AE232" s="497">
        <f t="shared" si="268"/>
        <v>0</v>
      </c>
      <c r="AF232" s="497">
        <f t="shared" si="268"/>
        <v>0</v>
      </c>
      <c r="AG232" s="497">
        <f t="shared" si="268"/>
        <v>0</v>
      </c>
      <c r="AH232" s="497">
        <f t="shared" si="268"/>
        <v>0</v>
      </c>
      <c r="AI232" s="497">
        <f t="shared" si="268"/>
        <v>0</v>
      </c>
      <c r="AJ232" s="497">
        <f t="shared" si="268"/>
        <v>0</v>
      </c>
      <c r="AK232" s="497">
        <f t="shared" si="268"/>
        <v>0</v>
      </c>
      <c r="AL232" s="497">
        <f t="shared" si="268"/>
        <v>0</v>
      </c>
      <c r="AM232" s="497">
        <f t="shared" si="268"/>
        <v>0</v>
      </c>
      <c r="AN232" s="497">
        <f t="shared" si="268"/>
        <v>0</v>
      </c>
      <c r="AO232" s="497">
        <f t="shared" si="268"/>
        <v>0</v>
      </c>
      <c r="AP232" s="497" t="e">
        <f t="shared" ref="AP232:BJ232" si="271">AO232*(1+IF(AP$1&lt;=$D$201,$F232,$G232))</f>
        <v>#REF!</v>
      </c>
      <c r="AQ232" s="497" t="e">
        <f t="shared" si="271"/>
        <v>#REF!</v>
      </c>
      <c r="AR232" s="497" t="e">
        <f t="shared" si="271"/>
        <v>#REF!</v>
      </c>
      <c r="AS232" s="497" t="e">
        <f t="shared" si="271"/>
        <v>#REF!</v>
      </c>
      <c r="AT232" s="497" t="e">
        <f t="shared" si="271"/>
        <v>#REF!</v>
      </c>
      <c r="AU232" s="497" t="e">
        <f t="shared" si="271"/>
        <v>#REF!</v>
      </c>
      <c r="AV232" s="497" t="e">
        <f t="shared" si="271"/>
        <v>#REF!</v>
      </c>
      <c r="AW232" s="497" t="e">
        <f t="shared" si="271"/>
        <v>#REF!</v>
      </c>
      <c r="AX232" s="497" t="e">
        <f t="shared" si="271"/>
        <v>#REF!</v>
      </c>
      <c r="AY232" s="497" t="e">
        <f t="shared" si="271"/>
        <v>#REF!</v>
      </c>
      <c r="AZ232" s="497" t="e">
        <f t="shared" si="271"/>
        <v>#REF!</v>
      </c>
      <c r="BA232" s="497" t="e">
        <f t="shared" si="271"/>
        <v>#REF!</v>
      </c>
      <c r="BB232" s="497" t="e">
        <f t="shared" si="271"/>
        <v>#REF!</v>
      </c>
      <c r="BC232" s="497" t="e">
        <f t="shared" si="271"/>
        <v>#REF!</v>
      </c>
      <c r="BD232" s="497" t="e">
        <f t="shared" si="271"/>
        <v>#REF!</v>
      </c>
      <c r="BE232" s="497" t="e">
        <f t="shared" si="271"/>
        <v>#REF!</v>
      </c>
      <c r="BF232" s="497" t="e">
        <f t="shared" si="271"/>
        <v>#REF!</v>
      </c>
      <c r="BG232" s="497" t="e">
        <f t="shared" si="271"/>
        <v>#REF!</v>
      </c>
      <c r="BH232" s="497" t="e">
        <f t="shared" si="271"/>
        <v>#REF!</v>
      </c>
      <c r="BI232" s="497" t="e">
        <f t="shared" si="271"/>
        <v>#REF!</v>
      </c>
      <c r="BJ232" s="497" t="e">
        <f t="shared" si="271"/>
        <v>#REF!</v>
      </c>
    </row>
    <row r="233" spans="1:62" x14ac:dyDescent="0.3">
      <c r="A233" s="969">
        <v>14</v>
      </c>
      <c r="B233" s="970" t="s">
        <v>9340</v>
      </c>
      <c r="C233" s="980">
        <f t="shared" si="255"/>
        <v>0</v>
      </c>
      <c r="D233" s="977">
        <f>BCAInputs!$B241</f>
        <v>0</v>
      </c>
      <c r="F233" s="978">
        <f t="shared" si="256"/>
        <v>0</v>
      </c>
      <c r="G233" s="979">
        <f t="shared" si="260"/>
        <v>0</v>
      </c>
      <c r="H233" s="979"/>
      <c r="I233" s="497">
        <f t="shared" si="252"/>
        <v>0</v>
      </c>
      <c r="J233" s="497">
        <f t="shared" si="268"/>
        <v>0</v>
      </c>
      <c r="K233" s="497">
        <f t="shared" si="268"/>
        <v>0</v>
      </c>
      <c r="L233" s="497">
        <f t="shared" si="268"/>
        <v>0</v>
      </c>
      <c r="M233" s="497">
        <f t="shared" si="268"/>
        <v>0</v>
      </c>
      <c r="N233" s="497">
        <f t="shared" si="268"/>
        <v>0</v>
      </c>
      <c r="O233" s="497">
        <f t="shared" si="268"/>
        <v>0</v>
      </c>
      <c r="P233" s="497">
        <f t="shared" si="268"/>
        <v>0</v>
      </c>
      <c r="Q233" s="497">
        <f t="shared" si="268"/>
        <v>0</v>
      </c>
      <c r="R233" s="497">
        <f t="shared" si="268"/>
        <v>0</v>
      </c>
      <c r="S233" s="497">
        <f t="shared" si="268"/>
        <v>0</v>
      </c>
      <c r="T233" s="497">
        <f t="shared" si="268"/>
        <v>0</v>
      </c>
      <c r="U233" s="497">
        <f t="shared" si="268"/>
        <v>0</v>
      </c>
      <c r="V233" s="497">
        <f t="shared" si="268"/>
        <v>0</v>
      </c>
      <c r="W233" s="497">
        <f t="shared" si="268"/>
        <v>0</v>
      </c>
      <c r="X233" s="497">
        <f t="shared" si="268"/>
        <v>0</v>
      </c>
      <c r="Y233" s="497">
        <f t="shared" si="268"/>
        <v>0</v>
      </c>
      <c r="Z233" s="497">
        <f t="shared" si="268"/>
        <v>0</v>
      </c>
      <c r="AA233" s="497">
        <f t="shared" si="268"/>
        <v>0</v>
      </c>
      <c r="AB233" s="497">
        <f t="shared" si="268"/>
        <v>0</v>
      </c>
      <c r="AC233" s="497">
        <f t="shared" si="268"/>
        <v>0</v>
      </c>
      <c r="AD233" s="497">
        <f t="shared" si="268"/>
        <v>0</v>
      </c>
      <c r="AE233" s="497">
        <f t="shared" si="268"/>
        <v>0</v>
      </c>
      <c r="AF233" s="497">
        <f t="shared" si="268"/>
        <v>0</v>
      </c>
      <c r="AG233" s="497">
        <f t="shared" si="268"/>
        <v>0</v>
      </c>
      <c r="AH233" s="497">
        <f t="shared" si="268"/>
        <v>0</v>
      </c>
      <c r="AI233" s="497">
        <f t="shared" si="268"/>
        <v>0</v>
      </c>
      <c r="AJ233" s="497">
        <f t="shared" si="268"/>
        <v>0</v>
      </c>
      <c r="AK233" s="497">
        <f t="shared" si="268"/>
        <v>0</v>
      </c>
      <c r="AL233" s="497">
        <f t="shared" si="268"/>
        <v>0</v>
      </c>
      <c r="AM233" s="497">
        <f t="shared" si="268"/>
        <v>0</v>
      </c>
      <c r="AN233" s="497">
        <f t="shared" si="268"/>
        <v>0</v>
      </c>
      <c r="AO233" s="497">
        <f t="shared" si="268"/>
        <v>0</v>
      </c>
      <c r="AP233" s="497" t="e">
        <f t="shared" ref="AP233:BJ233" si="272">AO233*(1+IF(AP$1&lt;=$D$201,$F233,$G233))</f>
        <v>#REF!</v>
      </c>
      <c r="AQ233" s="497" t="e">
        <f t="shared" si="272"/>
        <v>#REF!</v>
      </c>
      <c r="AR233" s="497" t="e">
        <f t="shared" si="272"/>
        <v>#REF!</v>
      </c>
      <c r="AS233" s="497" t="e">
        <f t="shared" si="272"/>
        <v>#REF!</v>
      </c>
      <c r="AT233" s="497" t="e">
        <f t="shared" si="272"/>
        <v>#REF!</v>
      </c>
      <c r="AU233" s="497" t="e">
        <f t="shared" si="272"/>
        <v>#REF!</v>
      </c>
      <c r="AV233" s="497" t="e">
        <f t="shared" si="272"/>
        <v>#REF!</v>
      </c>
      <c r="AW233" s="497" t="e">
        <f t="shared" si="272"/>
        <v>#REF!</v>
      </c>
      <c r="AX233" s="497" t="e">
        <f t="shared" si="272"/>
        <v>#REF!</v>
      </c>
      <c r="AY233" s="497" t="e">
        <f t="shared" si="272"/>
        <v>#REF!</v>
      </c>
      <c r="AZ233" s="497" t="e">
        <f t="shared" si="272"/>
        <v>#REF!</v>
      </c>
      <c r="BA233" s="497" t="e">
        <f t="shared" si="272"/>
        <v>#REF!</v>
      </c>
      <c r="BB233" s="497" t="e">
        <f t="shared" si="272"/>
        <v>#REF!</v>
      </c>
      <c r="BC233" s="497" t="e">
        <f t="shared" si="272"/>
        <v>#REF!</v>
      </c>
      <c r="BD233" s="497" t="e">
        <f t="shared" si="272"/>
        <v>#REF!</v>
      </c>
      <c r="BE233" s="497" t="e">
        <f t="shared" si="272"/>
        <v>#REF!</v>
      </c>
      <c r="BF233" s="497" t="e">
        <f t="shared" si="272"/>
        <v>#REF!</v>
      </c>
      <c r="BG233" s="497" t="e">
        <f t="shared" si="272"/>
        <v>#REF!</v>
      </c>
      <c r="BH233" s="497" t="e">
        <f t="shared" si="272"/>
        <v>#REF!</v>
      </c>
      <c r="BI233" s="497" t="e">
        <f t="shared" si="272"/>
        <v>#REF!</v>
      </c>
      <c r="BJ233" s="497" t="e">
        <f t="shared" si="272"/>
        <v>#REF!</v>
      </c>
    </row>
    <row r="234" spans="1:62" x14ac:dyDescent="0.3">
      <c r="A234" s="969">
        <v>15</v>
      </c>
      <c r="B234" s="970" t="s">
        <v>9341</v>
      </c>
      <c r="C234" s="980">
        <f t="shared" si="255"/>
        <v>0</v>
      </c>
      <c r="D234" s="977">
        <f>BCAInputs!$B242</f>
        <v>0</v>
      </c>
      <c r="F234" s="978">
        <f>IFERROR((D234/C234)^(1/(D$201-C$201))-1,0)</f>
        <v>0</v>
      </c>
      <c r="G234" s="979">
        <f t="shared" si="260"/>
        <v>0</v>
      </c>
      <c r="H234" s="979"/>
      <c r="I234" s="497">
        <f t="shared" si="252"/>
        <v>0</v>
      </c>
      <c r="J234" s="497">
        <f t="shared" si="268"/>
        <v>0</v>
      </c>
      <c r="K234" s="497">
        <f t="shared" si="268"/>
        <v>0</v>
      </c>
      <c r="L234" s="497">
        <f t="shared" si="268"/>
        <v>0</v>
      </c>
      <c r="M234" s="497">
        <f t="shared" si="268"/>
        <v>0</v>
      </c>
      <c r="N234" s="497">
        <f t="shared" si="268"/>
        <v>0</v>
      </c>
      <c r="O234" s="497">
        <f t="shared" si="268"/>
        <v>0</v>
      </c>
      <c r="P234" s="497">
        <f t="shared" si="268"/>
        <v>0</v>
      </c>
      <c r="Q234" s="497">
        <f t="shared" si="268"/>
        <v>0</v>
      </c>
      <c r="R234" s="497">
        <f t="shared" si="268"/>
        <v>0</v>
      </c>
      <c r="S234" s="497">
        <f t="shared" si="268"/>
        <v>0</v>
      </c>
      <c r="T234" s="497">
        <f t="shared" si="268"/>
        <v>0</v>
      </c>
      <c r="U234" s="497">
        <f t="shared" si="268"/>
        <v>0</v>
      </c>
      <c r="V234" s="497">
        <f t="shared" si="268"/>
        <v>0</v>
      </c>
      <c r="W234" s="497">
        <f t="shared" si="268"/>
        <v>0</v>
      </c>
      <c r="X234" s="497">
        <f t="shared" si="268"/>
        <v>0</v>
      </c>
      <c r="Y234" s="497">
        <f t="shared" si="268"/>
        <v>0</v>
      </c>
      <c r="Z234" s="497">
        <f t="shared" si="268"/>
        <v>0</v>
      </c>
      <c r="AA234" s="497">
        <f t="shared" si="268"/>
        <v>0</v>
      </c>
      <c r="AB234" s="497">
        <f t="shared" si="268"/>
        <v>0</v>
      </c>
      <c r="AC234" s="497">
        <f t="shared" si="268"/>
        <v>0</v>
      </c>
      <c r="AD234" s="497">
        <f t="shared" si="268"/>
        <v>0</v>
      </c>
      <c r="AE234" s="497">
        <f t="shared" si="268"/>
        <v>0</v>
      </c>
      <c r="AF234" s="497">
        <f t="shared" si="268"/>
        <v>0</v>
      </c>
      <c r="AG234" s="497">
        <f t="shared" si="268"/>
        <v>0</v>
      </c>
      <c r="AH234" s="497">
        <f t="shared" si="268"/>
        <v>0</v>
      </c>
      <c r="AI234" s="497">
        <f t="shared" si="268"/>
        <v>0</v>
      </c>
      <c r="AJ234" s="497">
        <f t="shared" si="268"/>
        <v>0</v>
      </c>
      <c r="AK234" s="497">
        <f t="shared" si="268"/>
        <v>0</v>
      </c>
      <c r="AL234" s="497">
        <f t="shared" si="268"/>
        <v>0</v>
      </c>
      <c r="AM234" s="497">
        <f t="shared" si="268"/>
        <v>0</v>
      </c>
      <c r="AN234" s="497">
        <f t="shared" si="268"/>
        <v>0</v>
      </c>
      <c r="AO234" s="497">
        <f t="shared" si="268"/>
        <v>0</v>
      </c>
      <c r="AP234" s="497" t="e">
        <f t="shared" ref="AP234:BJ234" si="273">AO234*(1+IF(AP$1&lt;=$D$201,$F234,$G234))</f>
        <v>#REF!</v>
      </c>
      <c r="AQ234" s="497" t="e">
        <f t="shared" si="273"/>
        <v>#REF!</v>
      </c>
      <c r="AR234" s="497" t="e">
        <f t="shared" si="273"/>
        <v>#REF!</v>
      </c>
      <c r="AS234" s="497" t="e">
        <f t="shared" si="273"/>
        <v>#REF!</v>
      </c>
      <c r="AT234" s="497" t="e">
        <f t="shared" si="273"/>
        <v>#REF!</v>
      </c>
      <c r="AU234" s="497" t="e">
        <f t="shared" si="273"/>
        <v>#REF!</v>
      </c>
      <c r="AV234" s="497" t="e">
        <f t="shared" si="273"/>
        <v>#REF!</v>
      </c>
      <c r="AW234" s="497" t="e">
        <f t="shared" si="273"/>
        <v>#REF!</v>
      </c>
      <c r="AX234" s="497" t="e">
        <f t="shared" si="273"/>
        <v>#REF!</v>
      </c>
      <c r="AY234" s="497" t="e">
        <f t="shared" si="273"/>
        <v>#REF!</v>
      </c>
      <c r="AZ234" s="497" t="e">
        <f t="shared" si="273"/>
        <v>#REF!</v>
      </c>
      <c r="BA234" s="497" t="e">
        <f t="shared" si="273"/>
        <v>#REF!</v>
      </c>
      <c r="BB234" s="497" t="e">
        <f t="shared" si="273"/>
        <v>#REF!</v>
      </c>
      <c r="BC234" s="497" t="e">
        <f t="shared" si="273"/>
        <v>#REF!</v>
      </c>
      <c r="BD234" s="497" t="e">
        <f t="shared" si="273"/>
        <v>#REF!</v>
      </c>
      <c r="BE234" s="497" t="e">
        <f t="shared" si="273"/>
        <v>#REF!</v>
      </c>
      <c r="BF234" s="497" t="e">
        <f t="shared" si="273"/>
        <v>#REF!</v>
      </c>
      <c r="BG234" s="497" t="e">
        <f t="shared" si="273"/>
        <v>#REF!</v>
      </c>
      <c r="BH234" s="497" t="e">
        <f t="shared" si="273"/>
        <v>#REF!</v>
      </c>
      <c r="BI234" s="497" t="e">
        <f t="shared" si="273"/>
        <v>#REF!</v>
      </c>
      <c r="BJ234" s="497" t="e">
        <f t="shared" si="273"/>
        <v>#REF!</v>
      </c>
    </row>
    <row r="235" spans="1:62" x14ac:dyDescent="0.3">
      <c r="A235" s="969">
        <v>16</v>
      </c>
      <c r="B235" s="970" t="s">
        <v>9342</v>
      </c>
      <c r="C235" s="980">
        <f t="shared" si="255"/>
        <v>0</v>
      </c>
      <c r="D235" s="977">
        <f>BCAInputs!$B243</f>
        <v>0</v>
      </c>
      <c r="F235" s="978">
        <f t="shared" ref="F235" si="274">IFERROR((D235/C235)^(1/(D$201-C$201))-1,0)</f>
        <v>0</v>
      </c>
      <c r="G235" s="979">
        <f t="shared" si="260"/>
        <v>0</v>
      </c>
      <c r="H235" s="979"/>
      <c r="I235" s="497">
        <f t="shared" si="252"/>
        <v>0</v>
      </c>
      <c r="J235" s="497">
        <f t="shared" ref="J235:AO235" si="275">I235*(1+IF(J$1&lt;=$D$201,$F235,$G235))</f>
        <v>0</v>
      </c>
      <c r="K235" s="497">
        <f t="shared" si="275"/>
        <v>0</v>
      </c>
      <c r="L235" s="497">
        <f t="shared" si="275"/>
        <v>0</v>
      </c>
      <c r="M235" s="497">
        <f t="shared" si="275"/>
        <v>0</v>
      </c>
      <c r="N235" s="497">
        <f t="shared" si="275"/>
        <v>0</v>
      </c>
      <c r="O235" s="497">
        <f t="shared" si="275"/>
        <v>0</v>
      </c>
      <c r="P235" s="497">
        <f t="shared" si="275"/>
        <v>0</v>
      </c>
      <c r="Q235" s="497">
        <f t="shared" si="275"/>
        <v>0</v>
      </c>
      <c r="R235" s="497">
        <f t="shared" si="275"/>
        <v>0</v>
      </c>
      <c r="S235" s="497">
        <f t="shared" si="275"/>
        <v>0</v>
      </c>
      <c r="T235" s="497">
        <f t="shared" si="275"/>
        <v>0</v>
      </c>
      <c r="U235" s="497">
        <f t="shared" si="275"/>
        <v>0</v>
      </c>
      <c r="V235" s="497">
        <f t="shared" si="275"/>
        <v>0</v>
      </c>
      <c r="W235" s="497">
        <f t="shared" si="275"/>
        <v>0</v>
      </c>
      <c r="X235" s="497">
        <f t="shared" si="275"/>
        <v>0</v>
      </c>
      <c r="Y235" s="497">
        <f t="shared" si="275"/>
        <v>0</v>
      </c>
      <c r="Z235" s="497">
        <f t="shared" si="275"/>
        <v>0</v>
      </c>
      <c r="AA235" s="497">
        <f t="shared" si="275"/>
        <v>0</v>
      </c>
      <c r="AB235" s="497">
        <f t="shared" si="275"/>
        <v>0</v>
      </c>
      <c r="AC235" s="497">
        <f t="shared" si="275"/>
        <v>0</v>
      </c>
      <c r="AD235" s="497">
        <f t="shared" si="275"/>
        <v>0</v>
      </c>
      <c r="AE235" s="497">
        <f t="shared" si="275"/>
        <v>0</v>
      </c>
      <c r="AF235" s="497">
        <f t="shared" si="275"/>
        <v>0</v>
      </c>
      <c r="AG235" s="497">
        <f t="shared" si="275"/>
        <v>0</v>
      </c>
      <c r="AH235" s="497">
        <f t="shared" si="275"/>
        <v>0</v>
      </c>
      <c r="AI235" s="497">
        <f t="shared" si="275"/>
        <v>0</v>
      </c>
      <c r="AJ235" s="497">
        <f t="shared" si="275"/>
        <v>0</v>
      </c>
      <c r="AK235" s="497">
        <f t="shared" si="275"/>
        <v>0</v>
      </c>
      <c r="AL235" s="497">
        <f t="shared" si="275"/>
        <v>0</v>
      </c>
      <c r="AM235" s="497">
        <f t="shared" si="275"/>
        <v>0</v>
      </c>
      <c r="AN235" s="497">
        <f t="shared" si="275"/>
        <v>0</v>
      </c>
      <c r="AO235" s="497">
        <f t="shared" si="275"/>
        <v>0</v>
      </c>
      <c r="AP235" s="497" t="e">
        <f t="shared" ref="AP235:BJ235" si="276">AO235*(1+IF(AP$1&lt;=$D$201,$F235,$G235))</f>
        <v>#REF!</v>
      </c>
      <c r="AQ235" s="497" t="e">
        <f t="shared" si="276"/>
        <v>#REF!</v>
      </c>
      <c r="AR235" s="497" t="e">
        <f t="shared" si="276"/>
        <v>#REF!</v>
      </c>
      <c r="AS235" s="497" t="e">
        <f t="shared" si="276"/>
        <v>#REF!</v>
      </c>
      <c r="AT235" s="497" t="e">
        <f t="shared" si="276"/>
        <v>#REF!</v>
      </c>
      <c r="AU235" s="497" t="e">
        <f t="shared" si="276"/>
        <v>#REF!</v>
      </c>
      <c r="AV235" s="497" t="e">
        <f t="shared" si="276"/>
        <v>#REF!</v>
      </c>
      <c r="AW235" s="497" t="e">
        <f t="shared" si="276"/>
        <v>#REF!</v>
      </c>
      <c r="AX235" s="497" t="e">
        <f t="shared" si="276"/>
        <v>#REF!</v>
      </c>
      <c r="AY235" s="497" t="e">
        <f t="shared" si="276"/>
        <v>#REF!</v>
      </c>
      <c r="AZ235" s="497" t="e">
        <f t="shared" si="276"/>
        <v>#REF!</v>
      </c>
      <c r="BA235" s="497" t="e">
        <f t="shared" si="276"/>
        <v>#REF!</v>
      </c>
      <c r="BB235" s="497" t="e">
        <f t="shared" si="276"/>
        <v>#REF!</v>
      </c>
      <c r="BC235" s="497" t="e">
        <f t="shared" si="276"/>
        <v>#REF!</v>
      </c>
      <c r="BD235" s="497" t="e">
        <f t="shared" si="276"/>
        <v>#REF!</v>
      </c>
      <c r="BE235" s="497" t="e">
        <f t="shared" si="276"/>
        <v>#REF!</v>
      </c>
      <c r="BF235" s="497" t="e">
        <f t="shared" si="276"/>
        <v>#REF!</v>
      </c>
      <c r="BG235" s="497" t="e">
        <f t="shared" si="276"/>
        <v>#REF!</v>
      </c>
      <c r="BH235" s="497" t="e">
        <f t="shared" si="276"/>
        <v>#REF!</v>
      </c>
      <c r="BI235" s="497" t="e">
        <f t="shared" si="276"/>
        <v>#REF!</v>
      </c>
      <c r="BJ235" s="497" t="e">
        <f t="shared" si="276"/>
        <v>#REF!</v>
      </c>
    </row>
    <row r="237" spans="1:62" x14ac:dyDescent="0.3">
      <c r="A237" s="961"/>
      <c r="B237" s="961" t="s">
        <v>9326</v>
      </c>
      <c r="C237" s="962"/>
      <c r="D237" s="974"/>
      <c r="E237" s="974"/>
      <c r="F237" s="974"/>
      <c r="G237" s="974"/>
      <c r="H237" s="974"/>
      <c r="I237" s="963"/>
      <c r="J237" s="963"/>
      <c r="K237" s="963"/>
      <c r="L237" s="963"/>
      <c r="M237" s="963"/>
      <c r="N237" s="963"/>
      <c r="O237" s="963"/>
      <c r="P237" s="963"/>
      <c r="Q237" s="963"/>
      <c r="R237" s="963"/>
      <c r="S237" s="963"/>
      <c r="T237" s="963"/>
      <c r="U237" s="963"/>
      <c r="V237" s="963"/>
      <c r="W237" s="963"/>
      <c r="X237" s="963"/>
      <c r="Y237" s="963"/>
      <c r="Z237" s="963"/>
      <c r="AA237" s="963"/>
      <c r="AB237" s="963"/>
      <c r="AC237" s="963"/>
      <c r="AD237" s="963"/>
      <c r="AE237" s="963"/>
      <c r="AF237" s="963"/>
      <c r="AG237" s="963"/>
      <c r="AH237" s="963"/>
      <c r="AI237" s="963"/>
      <c r="AJ237" s="963"/>
      <c r="AK237" s="963"/>
      <c r="AL237" s="963"/>
      <c r="AM237" s="963"/>
      <c r="AN237" s="963"/>
      <c r="AO237" s="963"/>
      <c r="AP237" s="963"/>
      <c r="AQ237" s="963"/>
      <c r="AR237" s="963"/>
      <c r="AS237" s="963"/>
      <c r="AT237" s="963"/>
      <c r="AU237" s="963"/>
      <c r="AV237" s="963"/>
      <c r="AW237" s="963"/>
      <c r="AX237" s="963"/>
      <c r="AY237" s="963"/>
      <c r="AZ237" s="963"/>
      <c r="BA237" s="963"/>
      <c r="BB237" s="963"/>
      <c r="BC237" s="963"/>
      <c r="BD237" s="963"/>
      <c r="BE237" s="963"/>
      <c r="BF237" s="963"/>
      <c r="BG237" s="963"/>
      <c r="BH237" s="963"/>
      <c r="BI237" s="963"/>
      <c r="BJ237" s="963"/>
    </row>
    <row r="238" spans="1:62" s="481" customFormat="1" x14ac:dyDescent="0.3">
      <c r="A238" s="975"/>
      <c r="B238" s="975"/>
      <c r="C238" s="976"/>
      <c r="D238" s="732"/>
      <c r="E238" s="732"/>
      <c r="F238" s="732"/>
      <c r="G238" s="732"/>
      <c r="H238" s="732"/>
      <c r="I238" s="232"/>
      <c r="J238" s="232"/>
      <c r="K238" s="232"/>
      <c r="L238" s="232"/>
      <c r="M238" s="232"/>
      <c r="N238" s="232"/>
      <c r="O238" s="232"/>
      <c r="P238" s="232"/>
      <c r="Q238" s="232"/>
      <c r="R238" s="232"/>
      <c r="S238" s="232"/>
      <c r="T238" s="232"/>
      <c r="U238" s="232"/>
      <c r="V238" s="232"/>
      <c r="W238" s="232"/>
      <c r="X238" s="232"/>
      <c r="Y238" s="232"/>
      <c r="Z238" s="232"/>
      <c r="AA238" s="232"/>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32"/>
    </row>
    <row r="239" spans="1:62" x14ac:dyDescent="0.3">
      <c r="A239" s="961"/>
      <c r="B239" s="961" t="s">
        <v>9348</v>
      </c>
      <c r="C239" s="962">
        <f>C$201</f>
        <v>2016</v>
      </c>
      <c r="D239" s="962">
        <f>D$201</f>
        <v>2045</v>
      </c>
      <c r="E239" s="962"/>
      <c r="F239" s="962" t="str">
        <f>F$201</f>
        <v>2016 - 2045</v>
      </c>
      <c r="G239" s="962" t="str">
        <f>G$201</f>
        <v>After 2045</v>
      </c>
      <c r="H239" s="962"/>
      <c r="I239" s="963"/>
      <c r="J239" s="963"/>
      <c r="K239" s="963"/>
      <c r="L239" s="963"/>
      <c r="M239" s="963"/>
      <c r="N239" s="963"/>
      <c r="O239" s="963"/>
      <c r="P239" s="963"/>
      <c r="Q239" s="963"/>
      <c r="R239" s="963"/>
      <c r="S239" s="963"/>
      <c r="T239" s="963"/>
      <c r="U239" s="963"/>
      <c r="V239" s="963"/>
      <c r="W239" s="963"/>
      <c r="X239" s="963"/>
      <c r="Y239" s="963"/>
      <c r="Z239" s="963"/>
      <c r="AA239" s="963"/>
      <c r="AB239" s="963"/>
      <c r="AC239" s="963"/>
      <c r="AD239" s="963"/>
      <c r="AE239" s="963"/>
      <c r="AF239" s="963"/>
      <c r="AG239" s="963"/>
      <c r="AH239" s="963"/>
      <c r="AI239" s="963"/>
      <c r="AJ239" s="963"/>
      <c r="AK239" s="963"/>
      <c r="AL239" s="963"/>
      <c r="AM239" s="963"/>
      <c r="AN239" s="963"/>
      <c r="AO239" s="963"/>
      <c r="AP239" s="963"/>
      <c r="AQ239" s="963"/>
      <c r="AR239" s="963"/>
      <c r="AS239" s="963"/>
      <c r="AT239" s="963"/>
      <c r="AU239" s="963"/>
      <c r="AV239" s="963"/>
      <c r="AW239" s="963"/>
      <c r="AX239" s="963"/>
      <c r="AY239" s="963"/>
      <c r="AZ239" s="963"/>
      <c r="BA239" s="963"/>
      <c r="BB239" s="963"/>
      <c r="BC239" s="963"/>
      <c r="BD239" s="963"/>
      <c r="BE239" s="963"/>
      <c r="BF239" s="963"/>
      <c r="BG239" s="963"/>
      <c r="BH239" s="963"/>
      <c r="BI239" s="963"/>
      <c r="BJ239" s="963"/>
    </row>
    <row r="240" spans="1:62" x14ac:dyDescent="0.3">
      <c r="A240" s="969">
        <v>1</v>
      </c>
      <c r="B240" s="970" t="s">
        <v>9327</v>
      </c>
      <c r="C240" s="977">
        <f>BCAInputs!$C188</f>
        <v>0</v>
      </c>
      <c r="D240" s="977">
        <f>BCAInputs!$C208</f>
        <v>0</v>
      </c>
      <c r="F240" s="978">
        <f t="shared" ref="F240:F255" si="277">IFERROR((D240/C240)^(1/(D$201-C$201))-1,0)</f>
        <v>0</v>
      </c>
      <c r="G240" s="979">
        <f>F240</f>
        <v>0</v>
      </c>
      <c r="H240" s="979"/>
      <c r="I240" s="497">
        <f t="shared" ref="I240:I255" si="278">$C240*(1+$F240)^(I$1-$C$201)</f>
        <v>0</v>
      </c>
      <c r="J240" s="497">
        <f t="shared" ref="J240:AO244" si="279">I240*(1+IF(J$1&lt;=$D$201,$F240,$G240))</f>
        <v>0</v>
      </c>
      <c r="K240" s="497">
        <f t="shared" si="279"/>
        <v>0</v>
      </c>
      <c r="L240" s="497">
        <f t="shared" si="279"/>
        <v>0</v>
      </c>
      <c r="M240" s="497">
        <f t="shared" si="279"/>
        <v>0</v>
      </c>
      <c r="N240" s="497">
        <f t="shared" si="279"/>
        <v>0</v>
      </c>
      <c r="O240" s="497">
        <f t="shared" si="279"/>
        <v>0</v>
      </c>
      <c r="P240" s="497">
        <f t="shared" si="279"/>
        <v>0</v>
      </c>
      <c r="Q240" s="497">
        <f t="shared" si="279"/>
        <v>0</v>
      </c>
      <c r="R240" s="497">
        <f t="shared" si="279"/>
        <v>0</v>
      </c>
      <c r="S240" s="497">
        <f t="shared" si="279"/>
        <v>0</v>
      </c>
      <c r="T240" s="497">
        <f t="shared" si="279"/>
        <v>0</v>
      </c>
      <c r="U240" s="497">
        <f t="shared" si="279"/>
        <v>0</v>
      </c>
      <c r="V240" s="497">
        <f t="shared" si="279"/>
        <v>0</v>
      </c>
      <c r="W240" s="497">
        <f t="shared" si="279"/>
        <v>0</v>
      </c>
      <c r="X240" s="497">
        <f t="shared" si="279"/>
        <v>0</v>
      </c>
      <c r="Y240" s="497">
        <f t="shared" si="279"/>
        <v>0</v>
      </c>
      <c r="Z240" s="497">
        <f t="shared" si="279"/>
        <v>0</v>
      </c>
      <c r="AA240" s="497">
        <f t="shared" si="279"/>
        <v>0</v>
      </c>
      <c r="AB240" s="497">
        <f t="shared" si="279"/>
        <v>0</v>
      </c>
      <c r="AC240" s="497">
        <f t="shared" si="279"/>
        <v>0</v>
      </c>
      <c r="AD240" s="497">
        <f t="shared" si="279"/>
        <v>0</v>
      </c>
      <c r="AE240" s="497">
        <f t="shared" si="279"/>
        <v>0</v>
      </c>
      <c r="AF240" s="497">
        <f t="shared" si="279"/>
        <v>0</v>
      </c>
      <c r="AG240" s="497">
        <f t="shared" si="279"/>
        <v>0</v>
      </c>
      <c r="AH240" s="497">
        <f t="shared" si="279"/>
        <v>0</v>
      </c>
      <c r="AI240" s="497">
        <f t="shared" si="279"/>
        <v>0</v>
      </c>
      <c r="AJ240" s="497">
        <f t="shared" si="279"/>
        <v>0</v>
      </c>
      <c r="AK240" s="497">
        <f t="shared" si="279"/>
        <v>0</v>
      </c>
      <c r="AL240" s="497">
        <f t="shared" si="279"/>
        <v>0</v>
      </c>
      <c r="AM240" s="497">
        <f t="shared" si="279"/>
        <v>0</v>
      </c>
      <c r="AN240" s="497">
        <f t="shared" si="279"/>
        <v>0</v>
      </c>
      <c r="AO240" s="497">
        <f t="shared" si="279"/>
        <v>0</v>
      </c>
      <c r="AP240" s="497" t="e">
        <f t="shared" ref="AP240:BJ240" si="280">AO240*(1+IF(AP$1&lt;=$D$201,$F240,$G240))</f>
        <v>#REF!</v>
      </c>
      <c r="AQ240" s="497" t="e">
        <f t="shared" si="280"/>
        <v>#REF!</v>
      </c>
      <c r="AR240" s="497" t="e">
        <f t="shared" si="280"/>
        <v>#REF!</v>
      </c>
      <c r="AS240" s="497" t="e">
        <f t="shared" si="280"/>
        <v>#REF!</v>
      </c>
      <c r="AT240" s="497" t="e">
        <f t="shared" si="280"/>
        <v>#REF!</v>
      </c>
      <c r="AU240" s="497" t="e">
        <f t="shared" si="280"/>
        <v>#REF!</v>
      </c>
      <c r="AV240" s="497" t="e">
        <f t="shared" si="280"/>
        <v>#REF!</v>
      </c>
      <c r="AW240" s="497" t="e">
        <f t="shared" si="280"/>
        <v>#REF!</v>
      </c>
      <c r="AX240" s="497" t="e">
        <f t="shared" si="280"/>
        <v>#REF!</v>
      </c>
      <c r="AY240" s="497" t="e">
        <f t="shared" si="280"/>
        <v>#REF!</v>
      </c>
      <c r="AZ240" s="497" t="e">
        <f t="shared" si="280"/>
        <v>#REF!</v>
      </c>
      <c r="BA240" s="497" t="e">
        <f t="shared" si="280"/>
        <v>#REF!</v>
      </c>
      <c r="BB240" s="497" t="e">
        <f t="shared" si="280"/>
        <v>#REF!</v>
      </c>
      <c r="BC240" s="497" t="e">
        <f t="shared" si="280"/>
        <v>#REF!</v>
      </c>
      <c r="BD240" s="497" t="e">
        <f t="shared" si="280"/>
        <v>#REF!</v>
      </c>
      <c r="BE240" s="497" t="e">
        <f t="shared" si="280"/>
        <v>#REF!</v>
      </c>
      <c r="BF240" s="497" t="e">
        <f t="shared" si="280"/>
        <v>#REF!</v>
      </c>
      <c r="BG240" s="497" t="e">
        <f t="shared" si="280"/>
        <v>#REF!</v>
      </c>
      <c r="BH240" s="497" t="e">
        <f t="shared" si="280"/>
        <v>#REF!</v>
      </c>
      <c r="BI240" s="497" t="e">
        <f t="shared" si="280"/>
        <v>#REF!</v>
      </c>
      <c r="BJ240" s="497" t="e">
        <f t="shared" si="280"/>
        <v>#REF!</v>
      </c>
    </row>
    <row r="241" spans="1:62" x14ac:dyDescent="0.3">
      <c r="A241" s="969">
        <v>2</v>
      </c>
      <c r="B241" s="970" t="s">
        <v>9328</v>
      </c>
      <c r="C241" s="977">
        <f>BCAInputs!$C189</f>
        <v>0</v>
      </c>
      <c r="D241" s="977">
        <f>BCAInputs!$C209</f>
        <v>0</v>
      </c>
      <c r="F241" s="978">
        <f t="shared" si="277"/>
        <v>0</v>
      </c>
      <c r="G241" s="979">
        <f t="shared" ref="G241:G255" si="281">F241</f>
        <v>0</v>
      </c>
      <c r="H241" s="979"/>
      <c r="I241" s="497">
        <f t="shared" si="278"/>
        <v>0</v>
      </c>
      <c r="J241" s="497">
        <f t="shared" si="279"/>
        <v>0</v>
      </c>
      <c r="K241" s="497">
        <f t="shared" si="279"/>
        <v>0</v>
      </c>
      <c r="L241" s="497">
        <f t="shared" si="279"/>
        <v>0</v>
      </c>
      <c r="M241" s="497">
        <f t="shared" si="279"/>
        <v>0</v>
      </c>
      <c r="N241" s="497">
        <f t="shared" si="279"/>
        <v>0</v>
      </c>
      <c r="O241" s="497">
        <f t="shared" si="279"/>
        <v>0</v>
      </c>
      <c r="P241" s="497">
        <f t="shared" si="279"/>
        <v>0</v>
      </c>
      <c r="Q241" s="497">
        <f t="shared" si="279"/>
        <v>0</v>
      </c>
      <c r="R241" s="497">
        <f t="shared" si="279"/>
        <v>0</v>
      </c>
      <c r="S241" s="497">
        <f t="shared" si="279"/>
        <v>0</v>
      </c>
      <c r="T241" s="497">
        <f t="shared" si="279"/>
        <v>0</v>
      </c>
      <c r="U241" s="497">
        <f t="shared" si="279"/>
        <v>0</v>
      </c>
      <c r="V241" s="497">
        <f t="shared" si="279"/>
        <v>0</v>
      </c>
      <c r="W241" s="497">
        <f t="shared" si="279"/>
        <v>0</v>
      </c>
      <c r="X241" s="497">
        <f t="shared" si="279"/>
        <v>0</v>
      </c>
      <c r="Y241" s="497">
        <f t="shared" si="279"/>
        <v>0</v>
      </c>
      <c r="Z241" s="497">
        <f t="shared" si="279"/>
        <v>0</v>
      </c>
      <c r="AA241" s="497">
        <f t="shared" si="279"/>
        <v>0</v>
      </c>
      <c r="AB241" s="497">
        <f t="shared" si="279"/>
        <v>0</v>
      </c>
      <c r="AC241" s="497">
        <f t="shared" si="279"/>
        <v>0</v>
      </c>
      <c r="AD241" s="497">
        <f t="shared" si="279"/>
        <v>0</v>
      </c>
      <c r="AE241" s="497">
        <f t="shared" si="279"/>
        <v>0</v>
      </c>
      <c r="AF241" s="497">
        <f t="shared" si="279"/>
        <v>0</v>
      </c>
      <c r="AG241" s="497">
        <f t="shared" si="279"/>
        <v>0</v>
      </c>
      <c r="AH241" s="497">
        <f t="shared" si="279"/>
        <v>0</v>
      </c>
      <c r="AI241" s="497">
        <f t="shared" si="279"/>
        <v>0</v>
      </c>
      <c r="AJ241" s="497">
        <f t="shared" si="279"/>
        <v>0</v>
      </c>
      <c r="AK241" s="497">
        <f t="shared" si="279"/>
        <v>0</v>
      </c>
      <c r="AL241" s="497">
        <f t="shared" si="279"/>
        <v>0</v>
      </c>
      <c r="AM241" s="497">
        <f t="shared" si="279"/>
        <v>0</v>
      </c>
      <c r="AN241" s="497">
        <f t="shared" si="279"/>
        <v>0</v>
      </c>
      <c r="AO241" s="497">
        <f t="shared" si="279"/>
        <v>0</v>
      </c>
      <c r="AP241" s="497" t="e">
        <f t="shared" ref="AP241:BJ241" si="282">AO241*(1+IF(AP$1&lt;=$D$201,$F241,$G241))</f>
        <v>#REF!</v>
      </c>
      <c r="AQ241" s="497" t="e">
        <f t="shared" si="282"/>
        <v>#REF!</v>
      </c>
      <c r="AR241" s="497" t="e">
        <f t="shared" si="282"/>
        <v>#REF!</v>
      </c>
      <c r="AS241" s="497" t="e">
        <f t="shared" si="282"/>
        <v>#REF!</v>
      </c>
      <c r="AT241" s="497" t="e">
        <f t="shared" si="282"/>
        <v>#REF!</v>
      </c>
      <c r="AU241" s="497" t="e">
        <f t="shared" si="282"/>
        <v>#REF!</v>
      </c>
      <c r="AV241" s="497" t="e">
        <f t="shared" si="282"/>
        <v>#REF!</v>
      </c>
      <c r="AW241" s="497" t="e">
        <f t="shared" si="282"/>
        <v>#REF!</v>
      </c>
      <c r="AX241" s="497" t="e">
        <f t="shared" si="282"/>
        <v>#REF!</v>
      </c>
      <c r="AY241" s="497" t="e">
        <f t="shared" si="282"/>
        <v>#REF!</v>
      </c>
      <c r="AZ241" s="497" t="e">
        <f t="shared" si="282"/>
        <v>#REF!</v>
      </c>
      <c r="BA241" s="497" t="e">
        <f t="shared" si="282"/>
        <v>#REF!</v>
      </c>
      <c r="BB241" s="497" t="e">
        <f t="shared" si="282"/>
        <v>#REF!</v>
      </c>
      <c r="BC241" s="497" t="e">
        <f t="shared" si="282"/>
        <v>#REF!</v>
      </c>
      <c r="BD241" s="497" t="e">
        <f t="shared" si="282"/>
        <v>#REF!</v>
      </c>
      <c r="BE241" s="497" t="e">
        <f t="shared" si="282"/>
        <v>#REF!</v>
      </c>
      <c r="BF241" s="497" t="e">
        <f t="shared" si="282"/>
        <v>#REF!</v>
      </c>
      <c r="BG241" s="497" t="e">
        <f t="shared" si="282"/>
        <v>#REF!</v>
      </c>
      <c r="BH241" s="497" t="e">
        <f t="shared" si="282"/>
        <v>#REF!</v>
      </c>
      <c r="BI241" s="497" t="e">
        <f t="shared" si="282"/>
        <v>#REF!</v>
      </c>
      <c r="BJ241" s="497" t="e">
        <f t="shared" si="282"/>
        <v>#REF!</v>
      </c>
    </row>
    <row r="242" spans="1:62" x14ac:dyDescent="0.3">
      <c r="A242" s="969">
        <v>3</v>
      </c>
      <c r="B242" s="970" t="s">
        <v>9329</v>
      </c>
      <c r="C242" s="977">
        <f>BCAInputs!$C190</f>
        <v>0</v>
      </c>
      <c r="D242" s="977">
        <f>BCAInputs!$C210</f>
        <v>0</v>
      </c>
      <c r="F242" s="978">
        <f t="shared" si="277"/>
        <v>0</v>
      </c>
      <c r="G242" s="979">
        <f t="shared" si="281"/>
        <v>0</v>
      </c>
      <c r="H242" s="979"/>
      <c r="I242" s="497">
        <f t="shared" si="278"/>
        <v>0</v>
      </c>
      <c r="J242" s="497">
        <f t="shared" si="279"/>
        <v>0</v>
      </c>
      <c r="K242" s="497">
        <f t="shared" si="279"/>
        <v>0</v>
      </c>
      <c r="L242" s="497">
        <f t="shared" si="279"/>
        <v>0</v>
      </c>
      <c r="M242" s="497">
        <f t="shared" si="279"/>
        <v>0</v>
      </c>
      <c r="N242" s="497">
        <f t="shared" si="279"/>
        <v>0</v>
      </c>
      <c r="O242" s="497">
        <f t="shared" si="279"/>
        <v>0</v>
      </c>
      <c r="P242" s="497">
        <f t="shared" si="279"/>
        <v>0</v>
      </c>
      <c r="Q242" s="497">
        <f t="shared" si="279"/>
        <v>0</v>
      </c>
      <c r="R242" s="497">
        <f t="shared" si="279"/>
        <v>0</v>
      </c>
      <c r="S242" s="497">
        <f t="shared" si="279"/>
        <v>0</v>
      </c>
      <c r="T242" s="497">
        <f t="shared" si="279"/>
        <v>0</v>
      </c>
      <c r="U242" s="497">
        <f t="shared" si="279"/>
        <v>0</v>
      </c>
      <c r="V242" s="497">
        <f t="shared" si="279"/>
        <v>0</v>
      </c>
      <c r="W242" s="497">
        <f t="shared" si="279"/>
        <v>0</v>
      </c>
      <c r="X242" s="497">
        <f t="shared" si="279"/>
        <v>0</v>
      </c>
      <c r="Y242" s="497">
        <f t="shared" si="279"/>
        <v>0</v>
      </c>
      <c r="Z242" s="497">
        <f t="shared" si="279"/>
        <v>0</v>
      </c>
      <c r="AA242" s="497">
        <f t="shared" si="279"/>
        <v>0</v>
      </c>
      <c r="AB242" s="497">
        <f t="shared" si="279"/>
        <v>0</v>
      </c>
      <c r="AC242" s="497">
        <f t="shared" si="279"/>
        <v>0</v>
      </c>
      <c r="AD242" s="497">
        <f t="shared" si="279"/>
        <v>0</v>
      </c>
      <c r="AE242" s="497">
        <f t="shared" si="279"/>
        <v>0</v>
      </c>
      <c r="AF242" s="497">
        <f t="shared" si="279"/>
        <v>0</v>
      </c>
      <c r="AG242" s="497">
        <f t="shared" si="279"/>
        <v>0</v>
      </c>
      <c r="AH242" s="497">
        <f t="shared" si="279"/>
        <v>0</v>
      </c>
      <c r="AI242" s="497">
        <f t="shared" si="279"/>
        <v>0</v>
      </c>
      <c r="AJ242" s="497">
        <f t="shared" si="279"/>
        <v>0</v>
      </c>
      <c r="AK242" s="497">
        <f t="shared" si="279"/>
        <v>0</v>
      </c>
      <c r="AL242" s="497">
        <f t="shared" si="279"/>
        <v>0</v>
      </c>
      <c r="AM242" s="497">
        <f t="shared" si="279"/>
        <v>0</v>
      </c>
      <c r="AN242" s="497">
        <f t="shared" si="279"/>
        <v>0</v>
      </c>
      <c r="AO242" s="497">
        <f t="shared" si="279"/>
        <v>0</v>
      </c>
      <c r="AP242" s="497" t="e">
        <f t="shared" ref="AP242:BJ242" si="283">AO242*(1+IF(AP$1&lt;=$D$201,$F242,$G242))</f>
        <v>#REF!</v>
      </c>
      <c r="AQ242" s="497" t="e">
        <f t="shared" si="283"/>
        <v>#REF!</v>
      </c>
      <c r="AR242" s="497" t="e">
        <f t="shared" si="283"/>
        <v>#REF!</v>
      </c>
      <c r="AS242" s="497" t="e">
        <f t="shared" si="283"/>
        <v>#REF!</v>
      </c>
      <c r="AT242" s="497" t="e">
        <f t="shared" si="283"/>
        <v>#REF!</v>
      </c>
      <c r="AU242" s="497" t="e">
        <f t="shared" si="283"/>
        <v>#REF!</v>
      </c>
      <c r="AV242" s="497" t="e">
        <f t="shared" si="283"/>
        <v>#REF!</v>
      </c>
      <c r="AW242" s="497" t="e">
        <f t="shared" si="283"/>
        <v>#REF!</v>
      </c>
      <c r="AX242" s="497" t="e">
        <f t="shared" si="283"/>
        <v>#REF!</v>
      </c>
      <c r="AY242" s="497" t="e">
        <f t="shared" si="283"/>
        <v>#REF!</v>
      </c>
      <c r="AZ242" s="497" t="e">
        <f t="shared" si="283"/>
        <v>#REF!</v>
      </c>
      <c r="BA242" s="497" t="e">
        <f t="shared" si="283"/>
        <v>#REF!</v>
      </c>
      <c r="BB242" s="497" t="e">
        <f t="shared" si="283"/>
        <v>#REF!</v>
      </c>
      <c r="BC242" s="497" t="e">
        <f t="shared" si="283"/>
        <v>#REF!</v>
      </c>
      <c r="BD242" s="497" t="e">
        <f t="shared" si="283"/>
        <v>#REF!</v>
      </c>
      <c r="BE242" s="497" t="e">
        <f t="shared" si="283"/>
        <v>#REF!</v>
      </c>
      <c r="BF242" s="497" t="e">
        <f t="shared" si="283"/>
        <v>#REF!</v>
      </c>
      <c r="BG242" s="497" t="e">
        <f t="shared" si="283"/>
        <v>#REF!</v>
      </c>
      <c r="BH242" s="497" t="e">
        <f t="shared" si="283"/>
        <v>#REF!</v>
      </c>
      <c r="BI242" s="497" t="e">
        <f t="shared" si="283"/>
        <v>#REF!</v>
      </c>
      <c r="BJ242" s="497" t="e">
        <f t="shared" si="283"/>
        <v>#REF!</v>
      </c>
    </row>
    <row r="243" spans="1:62" x14ac:dyDescent="0.3">
      <c r="A243" s="969">
        <v>4</v>
      </c>
      <c r="B243" s="970" t="s">
        <v>9330</v>
      </c>
      <c r="C243" s="977">
        <f>BCAInputs!$C191</f>
        <v>0</v>
      </c>
      <c r="D243" s="977">
        <f>BCAInputs!$C211</f>
        <v>0</v>
      </c>
      <c r="F243" s="978">
        <f t="shared" si="277"/>
        <v>0</v>
      </c>
      <c r="G243" s="979">
        <f t="shared" si="281"/>
        <v>0</v>
      </c>
      <c r="H243" s="979"/>
      <c r="I243" s="497">
        <f t="shared" si="278"/>
        <v>0</v>
      </c>
      <c r="J243" s="497">
        <f t="shared" si="279"/>
        <v>0</v>
      </c>
      <c r="K243" s="497">
        <f t="shared" si="279"/>
        <v>0</v>
      </c>
      <c r="L243" s="497">
        <f t="shared" si="279"/>
        <v>0</v>
      </c>
      <c r="M243" s="497">
        <f t="shared" si="279"/>
        <v>0</v>
      </c>
      <c r="N243" s="497">
        <f t="shared" si="279"/>
        <v>0</v>
      </c>
      <c r="O243" s="497">
        <f t="shared" si="279"/>
        <v>0</v>
      </c>
      <c r="P243" s="497">
        <f t="shared" si="279"/>
        <v>0</v>
      </c>
      <c r="Q243" s="497">
        <f t="shared" si="279"/>
        <v>0</v>
      </c>
      <c r="R243" s="497">
        <f t="shared" si="279"/>
        <v>0</v>
      </c>
      <c r="S243" s="497">
        <f t="shared" si="279"/>
        <v>0</v>
      </c>
      <c r="T243" s="497">
        <f t="shared" si="279"/>
        <v>0</v>
      </c>
      <c r="U243" s="497">
        <f t="shared" si="279"/>
        <v>0</v>
      </c>
      <c r="V243" s="497">
        <f t="shared" si="279"/>
        <v>0</v>
      </c>
      <c r="W243" s="497">
        <f t="shared" si="279"/>
        <v>0</v>
      </c>
      <c r="X243" s="497">
        <f t="shared" si="279"/>
        <v>0</v>
      </c>
      <c r="Y243" s="497">
        <f t="shared" si="279"/>
        <v>0</v>
      </c>
      <c r="Z243" s="497">
        <f t="shared" si="279"/>
        <v>0</v>
      </c>
      <c r="AA243" s="497">
        <f t="shared" si="279"/>
        <v>0</v>
      </c>
      <c r="AB243" s="497">
        <f t="shared" si="279"/>
        <v>0</v>
      </c>
      <c r="AC243" s="497">
        <f t="shared" si="279"/>
        <v>0</v>
      </c>
      <c r="AD243" s="497">
        <f t="shared" si="279"/>
        <v>0</v>
      </c>
      <c r="AE243" s="497">
        <f t="shared" si="279"/>
        <v>0</v>
      </c>
      <c r="AF243" s="497">
        <f t="shared" si="279"/>
        <v>0</v>
      </c>
      <c r="AG243" s="497">
        <f t="shared" si="279"/>
        <v>0</v>
      </c>
      <c r="AH243" s="497">
        <f t="shared" si="279"/>
        <v>0</v>
      </c>
      <c r="AI243" s="497">
        <f t="shared" si="279"/>
        <v>0</v>
      </c>
      <c r="AJ243" s="497">
        <f t="shared" si="279"/>
        <v>0</v>
      </c>
      <c r="AK243" s="497">
        <f t="shared" si="279"/>
        <v>0</v>
      </c>
      <c r="AL243" s="497">
        <f t="shared" si="279"/>
        <v>0</v>
      </c>
      <c r="AM243" s="497">
        <f t="shared" si="279"/>
        <v>0</v>
      </c>
      <c r="AN243" s="497">
        <f t="shared" si="279"/>
        <v>0</v>
      </c>
      <c r="AO243" s="497">
        <f t="shared" si="279"/>
        <v>0</v>
      </c>
      <c r="AP243" s="497" t="e">
        <f t="shared" ref="AP243:BJ243" si="284">AO243*(1+IF(AP$1&lt;=$D$201,$F243,$G243))</f>
        <v>#REF!</v>
      </c>
      <c r="AQ243" s="497" t="e">
        <f t="shared" si="284"/>
        <v>#REF!</v>
      </c>
      <c r="AR243" s="497" t="e">
        <f t="shared" si="284"/>
        <v>#REF!</v>
      </c>
      <c r="AS243" s="497" t="e">
        <f t="shared" si="284"/>
        <v>#REF!</v>
      </c>
      <c r="AT243" s="497" t="e">
        <f t="shared" si="284"/>
        <v>#REF!</v>
      </c>
      <c r="AU243" s="497" t="e">
        <f t="shared" si="284"/>
        <v>#REF!</v>
      </c>
      <c r="AV243" s="497" t="e">
        <f t="shared" si="284"/>
        <v>#REF!</v>
      </c>
      <c r="AW243" s="497" t="e">
        <f t="shared" si="284"/>
        <v>#REF!</v>
      </c>
      <c r="AX243" s="497" t="e">
        <f t="shared" si="284"/>
        <v>#REF!</v>
      </c>
      <c r="AY243" s="497" t="e">
        <f t="shared" si="284"/>
        <v>#REF!</v>
      </c>
      <c r="AZ243" s="497" t="e">
        <f t="shared" si="284"/>
        <v>#REF!</v>
      </c>
      <c r="BA243" s="497" t="e">
        <f t="shared" si="284"/>
        <v>#REF!</v>
      </c>
      <c r="BB243" s="497" t="e">
        <f t="shared" si="284"/>
        <v>#REF!</v>
      </c>
      <c r="BC243" s="497" t="e">
        <f t="shared" si="284"/>
        <v>#REF!</v>
      </c>
      <c r="BD243" s="497" t="e">
        <f t="shared" si="284"/>
        <v>#REF!</v>
      </c>
      <c r="BE243" s="497" t="e">
        <f t="shared" si="284"/>
        <v>#REF!</v>
      </c>
      <c r="BF243" s="497" t="e">
        <f t="shared" si="284"/>
        <v>#REF!</v>
      </c>
      <c r="BG243" s="497" t="e">
        <f t="shared" si="284"/>
        <v>#REF!</v>
      </c>
      <c r="BH243" s="497" t="e">
        <f t="shared" si="284"/>
        <v>#REF!</v>
      </c>
      <c r="BI243" s="497" t="e">
        <f t="shared" si="284"/>
        <v>#REF!</v>
      </c>
      <c r="BJ243" s="497" t="e">
        <f t="shared" si="284"/>
        <v>#REF!</v>
      </c>
    </row>
    <row r="244" spans="1:62" x14ac:dyDescent="0.3">
      <c r="A244" s="969">
        <v>5</v>
      </c>
      <c r="B244" s="970" t="s">
        <v>9331</v>
      </c>
      <c r="C244" s="977">
        <f>BCAInputs!$C192</f>
        <v>0</v>
      </c>
      <c r="D244" s="977">
        <f>BCAInputs!$C212</f>
        <v>0</v>
      </c>
      <c r="F244" s="978">
        <f t="shared" si="277"/>
        <v>0</v>
      </c>
      <c r="G244" s="979">
        <f t="shared" si="281"/>
        <v>0</v>
      </c>
      <c r="H244" s="979"/>
      <c r="I244" s="497">
        <f t="shared" si="278"/>
        <v>0</v>
      </c>
      <c r="J244" s="497">
        <f t="shared" si="279"/>
        <v>0</v>
      </c>
      <c r="K244" s="497">
        <f t="shared" si="279"/>
        <v>0</v>
      </c>
      <c r="L244" s="497">
        <f t="shared" si="279"/>
        <v>0</v>
      </c>
      <c r="M244" s="497">
        <f t="shared" si="279"/>
        <v>0</v>
      </c>
      <c r="N244" s="497">
        <f t="shared" si="279"/>
        <v>0</v>
      </c>
      <c r="O244" s="497">
        <f t="shared" si="279"/>
        <v>0</v>
      </c>
      <c r="P244" s="497">
        <f t="shared" si="279"/>
        <v>0</v>
      </c>
      <c r="Q244" s="497">
        <f t="shared" si="279"/>
        <v>0</v>
      </c>
      <c r="R244" s="497">
        <f t="shared" si="279"/>
        <v>0</v>
      </c>
      <c r="S244" s="497">
        <f t="shared" si="279"/>
        <v>0</v>
      </c>
      <c r="T244" s="497">
        <f t="shared" si="279"/>
        <v>0</v>
      </c>
      <c r="U244" s="497">
        <f t="shared" si="279"/>
        <v>0</v>
      </c>
      <c r="V244" s="497">
        <f t="shared" si="279"/>
        <v>0</v>
      </c>
      <c r="W244" s="497">
        <f t="shared" si="279"/>
        <v>0</v>
      </c>
      <c r="X244" s="497">
        <f t="shared" si="279"/>
        <v>0</v>
      </c>
      <c r="Y244" s="497">
        <f t="shared" si="279"/>
        <v>0</v>
      </c>
      <c r="Z244" s="497">
        <f t="shared" si="279"/>
        <v>0</v>
      </c>
      <c r="AA244" s="497">
        <f t="shared" si="279"/>
        <v>0</v>
      </c>
      <c r="AB244" s="497">
        <f t="shared" si="279"/>
        <v>0</v>
      </c>
      <c r="AC244" s="497">
        <f t="shared" si="279"/>
        <v>0</v>
      </c>
      <c r="AD244" s="497">
        <f t="shared" si="279"/>
        <v>0</v>
      </c>
      <c r="AE244" s="497">
        <f t="shared" si="279"/>
        <v>0</v>
      </c>
      <c r="AF244" s="497">
        <f t="shared" si="279"/>
        <v>0</v>
      </c>
      <c r="AG244" s="497">
        <f t="shared" si="279"/>
        <v>0</v>
      </c>
      <c r="AH244" s="497">
        <f t="shared" si="279"/>
        <v>0</v>
      </c>
      <c r="AI244" s="497">
        <f t="shared" si="279"/>
        <v>0</v>
      </c>
      <c r="AJ244" s="497">
        <f t="shared" si="279"/>
        <v>0</v>
      </c>
      <c r="AK244" s="497">
        <f t="shared" si="279"/>
        <v>0</v>
      </c>
      <c r="AL244" s="497">
        <f t="shared" si="279"/>
        <v>0</v>
      </c>
      <c r="AM244" s="497">
        <f t="shared" si="279"/>
        <v>0</v>
      </c>
      <c r="AN244" s="497">
        <f t="shared" si="279"/>
        <v>0</v>
      </c>
      <c r="AO244" s="497">
        <f t="shared" si="279"/>
        <v>0</v>
      </c>
      <c r="AP244" s="497" t="e">
        <f t="shared" ref="AP244:BJ244" si="285">AO244*(1+IF(AP$1&lt;=$D$201,$F244,$G244))</f>
        <v>#REF!</v>
      </c>
      <c r="AQ244" s="497" t="e">
        <f t="shared" si="285"/>
        <v>#REF!</v>
      </c>
      <c r="AR244" s="497" t="e">
        <f t="shared" si="285"/>
        <v>#REF!</v>
      </c>
      <c r="AS244" s="497" t="e">
        <f t="shared" si="285"/>
        <v>#REF!</v>
      </c>
      <c r="AT244" s="497" t="e">
        <f t="shared" si="285"/>
        <v>#REF!</v>
      </c>
      <c r="AU244" s="497" t="e">
        <f t="shared" si="285"/>
        <v>#REF!</v>
      </c>
      <c r="AV244" s="497" t="e">
        <f t="shared" si="285"/>
        <v>#REF!</v>
      </c>
      <c r="AW244" s="497" t="e">
        <f t="shared" si="285"/>
        <v>#REF!</v>
      </c>
      <c r="AX244" s="497" t="e">
        <f t="shared" si="285"/>
        <v>#REF!</v>
      </c>
      <c r="AY244" s="497" t="e">
        <f t="shared" si="285"/>
        <v>#REF!</v>
      </c>
      <c r="AZ244" s="497" t="e">
        <f t="shared" si="285"/>
        <v>#REF!</v>
      </c>
      <c r="BA244" s="497" t="e">
        <f t="shared" si="285"/>
        <v>#REF!</v>
      </c>
      <c r="BB244" s="497" t="e">
        <f t="shared" si="285"/>
        <v>#REF!</v>
      </c>
      <c r="BC244" s="497" t="e">
        <f t="shared" si="285"/>
        <v>#REF!</v>
      </c>
      <c r="BD244" s="497" t="e">
        <f t="shared" si="285"/>
        <v>#REF!</v>
      </c>
      <c r="BE244" s="497" t="e">
        <f t="shared" si="285"/>
        <v>#REF!</v>
      </c>
      <c r="BF244" s="497" t="e">
        <f t="shared" si="285"/>
        <v>#REF!</v>
      </c>
      <c r="BG244" s="497" t="e">
        <f t="shared" si="285"/>
        <v>#REF!</v>
      </c>
      <c r="BH244" s="497" t="e">
        <f t="shared" si="285"/>
        <v>#REF!</v>
      </c>
      <c r="BI244" s="497" t="e">
        <f t="shared" si="285"/>
        <v>#REF!</v>
      </c>
      <c r="BJ244" s="497" t="e">
        <f t="shared" si="285"/>
        <v>#REF!</v>
      </c>
    </row>
    <row r="245" spans="1:62" x14ac:dyDescent="0.3">
      <c r="A245" s="969">
        <v>6</v>
      </c>
      <c r="B245" s="970" t="s">
        <v>9332</v>
      </c>
      <c r="C245" s="977">
        <f>BCAInputs!$C193</f>
        <v>0</v>
      </c>
      <c r="D245" s="977">
        <f>BCAInputs!$C213</f>
        <v>0</v>
      </c>
      <c r="F245" s="978">
        <f t="shared" si="277"/>
        <v>0</v>
      </c>
      <c r="G245" s="979">
        <f t="shared" si="281"/>
        <v>0</v>
      </c>
      <c r="H245" s="979"/>
      <c r="I245" s="497">
        <f t="shared" si="278"/>
        <v>0</v>
      </c>
      <c r="J245" s="497">
        <f t="shared" ref="J245:AO249" si="286">I245*(1+IF(J$1&lt;=$D$201,$F245,$G245))</f>
        <v>0</v>
      </c>
      <c r="K245" s="497">
        <f t="shared" si="286"/>
        <v>0</v>
      </c>
      <c r="L245" s="497">
        <f t="shared" si="286"/>
        <v>0</v>
      </c>
      <c r="M245" s="497">
        <f t="shared" si="286"/>
        <v>0</v>
      </c>
      <c r="N245" s="497">
        <f t="shared" si="286"/>
        <v>0</v>
      </c>
      <c r="O245" s="497">
        <f t="shared" si="286"/>
        <v>0</v>
      </c>
      <c r="P245" s="497">
        <f t="shared" si="286"/>
        <v>0</v>
      </c>
      <c r="Q245" s="497">
        <f t="shared" si="286"/>
        <v>0</v>
      </c>
      <c r="R245" s="497">
        <f t="shared" si="286"/>
        <v>0</v>
      </c>
      <c r="S245" s="497">
        <f t="shared" si="286"/>
        <v>0</v>
      </c>
      <c r="T245" s="497">
        <f t="shared" si="286"/>
        <v>0</v>
      </c>
      <c r="U245" s="497">
        <f t="shared" si="286"/>
        <v>0</v>
      </c>
      <c r="V245" s="497">
        <f t="shared" si="286"/>
        <v>0</v>
      </c>
      <c r="W245" s="497">
        <f t="shared" si="286"/>
        <v>0</v>
      </c>
      <c r="X245" s="497">
        <f t="shared" si="286"/>
        <v>0</v>
      </c>
      <c r="Y245" s="497">
        <f t="shared" si="286"/>
        <v>0</v>
      </c>
      <c r="Z245" s="497">
        <f t="shared" si="286"/>
        <v>0</v>
      </c>
      <c r="AA245" s="497">
        <f t="shared" si="286"/>
        <v>0</v>
      </c>
      <c r="AB245" s="497">
        <f t="shared" si="286"/>
        <v>0</v>
      </c>
      <c r="AC245" s="497">
        <f t="shared" si="286"/>
        <v>0</v>
      </c>
      <c r="AD245" s="497">
        <f t="shared" si="286"/>
        <v>0</v>
      </c>
      <c r="AE245" s="497">
        <f t="shared" si="286"/>
        <v>0</v>
      </c>
      <c r="AF245" s="497">
        <f t="shared" si="286"/>
        <v>0</v>
      </c>
      <c r="AG245" s="497">
        <f t="shared" si="286"/>
        <v>0</v>
      </c>
      <c r="AH245" s="497">
        <f t="shared" si="286"/>
        <v>0</v>
      </c>
      <c r="AI245" s="497">
        <f t="shared" si="286"/>
        <v>0</v>
      </c>
      <c r="AJ245" s="497">
        <f t="shared" si="286"/>
        <v>0</v>
      </c>
      <c r="AK245" s="497">
        <f t="shared" si="286"/>
        <v>0</v>
      </c>
      <c r="AL245" s="497">
        <f t="shared" si="286"/>
        <v>0</v>
      </c>
      <c r="AM245" s="497">
        <f t="shared" si="286"/>
        <v>0</v>
      </c>
      <c r="AN245" s="497">
        <f t="shared" si="286"/>
        <v>0</v>
      </c>
      <c r="AO245" s="497">
        <f t="shared" si="286"/>
        <v>0</v>
      </c>
      <c r="AP245" s="497" t="e">
        <f t="shared" ref="AP245:BJ245" si="287">AO245*(1+IF(AP$1&lt;=$D$201,$F245,$G245))</f>
        <v>#REF!</v>
      </c>
      <c r="AQ245" s="497" t="e">
        <f t="shared" si="287"/>
        <v>#REF!</v>
      </c>
      <c r="AR245" s="497" t="e">
        <f t="shared" si="287"/>
        <v>#REF!</v>
      </c>
      <c r="AS245" s="497" t="e">
        <f t="shared" si="287"/>
        <v>#REF!</v>
      </c>
      <c r="AT245" s="497" t="e">
        <f t="shared" si="287"/>
        <v>#REF!</v>
      </c>
      <c r="AU245" s="497" t="e">
        <f t="shared" si="287"/>
        <v>#REF!</v>
      </c>
      <c r="AV245" s="497" t="e">
        <f t="shared" si="287"/>
        <v>#REF!</v>
      </c>
      <c r="AW245" s="497" t="e">
        <f t="shared" si="287"/>
        <v>#REF!</v>
      </c>
      <c r="AX245" s="497" t="e">
        <f t="shared" si="287"/>
        <v>#REF!</v>
      </c>
      <c r="AY245" s="497" t="e">
        <f t="shared" si="287"/>
        <v>#REF!</v>
      </c>
      <c r="AZ245" s="497" t="e">
        <f t="shared" si="287"/>
        <v>#REF!</v>
      </c>
      <c r="BA245" s="497" t="e">
        <f t="shared" si="287"/>
        <v>#REF!</v>
      </c>
      <c r="BB245" s="497" t="e">
        <f t="shared" si="287"/>
        <v>#REF!</v>
      </c>
      <c r="BC245" s="497" t="e">
        <f t="shared" si="287"/>
        <v>#REF!</v>
      </c>
      <c r="BD245" s="497" t="e">
        <f t="shared" si="287"/>
        <v>#REF!</v>
      </c>
      <c r="BE245" s="497" t="e">
        <f t="shared" si="287"/>
        <v>#REF!</v>
      </c>
      <c r="BF245" s="497" t="e">
        <f t="shared" si="287"/>
        <v>#REF!</v>
      </c>
      <c r="BG245" s="497" t="e">
        <f t="shared" si="287"/>
        <v>#REF!</v>
      </c>
      <c r="BH245" s="497" t="e">
        <f t="shared" si="287"/>
        <v>#REF!</v>
      </c>
      <c r="BI245" s="497" t="e">
        <f t="shared" si="287"/>
        <v>#REF!</v>
      </c>
      <c r="BJ245" s="497" t="e">
        <f t="shared" si="287"/>
        <v>#REF!</v>
      </c>
    </row>
    <row r="246" spans="1:62" x14ac:dyDescent="0.3">
      <c r="A246" s="969">
        <v>7</v>
      </c>
      <c r="B246" s="970" t="s">
        <v>9333</v>
      </c>
      <c r="C246" s="977">
        <f>BCAInputs!$C194</f>
        <v>0</v>
      </c>
      <c r="D246" s="977">
        <f>BCAInputs!$C214</f>
        <v>0</v>
      </c>
      <c r="F246" s="978">
        <f t="shared" si="277"/>
        <v>0</v>
      </c>
      <c r="G246" s="979">
        <f t="shared" si="281"/>
        <v>0</v>
      </c>
      <c r="H246" s="979"/>
      <c r="I246" s="497">
        <f t="shared" si="278"/>
        <v>0</v>
      </c>
      <c r="J246" s="497">
        <f t="shared" si="286"/>
        <v>0</v>
      </c>
      <c r="K246" s="497">
        <f t="shared" si="286"/>
        <v>0</v>
      </c>
      <c r="L246" s="497">
        <f t="shared" si="286"/>
        <v>0</v>
      </c>
      <c r="M246" s="497">
        <f t="shared" si="286"/>
        <v>0</v>
      </c>
      <c r="N246" s="497">
        <f t="shared" si="286"/>
        <v>0</v>
      </c>
      <c r="O246" s="497">
        <f t="shared" si="286"/>
        <v>0</v>
      </c>
      <c r="P246" s="497">
        <f t="shared" si="286"/>
        <v>0</v>
      </c>
      <c r="Q246" s="497">
        <f t="shared" si="286"/>
        <v>0</v>
      </c>
      <c r="R246" s="497">
        <f t="shared" si="286"/>
        <v>0</v>
      </c>
      <c r="S246" s="497">
        <f t="shared" si="286"/>
        <v>0</v>
      </c>
      <c r="T246" s="497">
        <f t="shared" si="286"/>
        <v>0</v>
      </c>
      <c r="U246" s="497">
        <f t="shared" si="286"/>
        <v>0</v>
      </c>
      <c r="V246" s="497">
        <f t="shared" si="286"/>
        <v>0</v>
      </c>
      <c r="W246" s="497">
        <f t="shared" si="286"/>
        <v>0</v>
      </c>
      <c r="X246" s="497">
        <f t="shared" si="286"/>
        <v>0</v>
      </c>
      <c r="Y246" s="497">
        <f t="shared" si="286"/>
        <v>0</v>
      </c>
      <c r="Z246" s="497">
        <f t="shared" si="286"/>
        <v>0</v>
      </c>
      <c r="AA246" s="497">
        <f t="shared" si="286"/>
        <v>0</v>
      </c>
      <c r="AB246" s="497">
        <f t="shared" si="286"/>
        <v>0</v>
      </c>
      <c r="AC246" s="497">
        <f t="shared" si="286"/>
        <v>0</v>
      </c>
      <c r="AD246" s="497">
        <f t="shared" si="286"/>
        <v>0</v>
      </c>
      <c r="AE246" s="497">
        <f t="shared" si="286"/>
        <v>0</v>
      </c>
      <c r="AF246" s="497">
        <f t="shared" si="286"/>
        <v>0</v>
      </c>
      <c r="AG246" s="497">
        <f t="shared" si="286"/>
        <v>0</v>
      </c>
      <c r="AH246" s="497">
        <f t="shared" si="286"/>
        <v>0</v>
      </c>
      <c r="AI246" s="497">
        <f t="shared" si="286"/>
        <v>0</v>
      </c>
      <c r="AJ246" s="497">
        <f t="shared" si="286"/>
        <v>0</v>
      </c>
      <c r="AK246" s="497">
        <f t="shared" si="286"/>
        <v>0</v>
      </c>
      <c r="AL246" s="497">
        <f t="shared" si="286"/>
        <v>0</v>
      </c>
      <c r="AM246" s="497">
        <f t="shared" si="286"/>
        <v>0</v>
      </c>
      <c r="AN246" s="497">
        <f t="shared" si="286"/>
        <v>0</v>
      </c>
      <c r="AO246" s="497">
        <f t="shared" si="286"/>
        <v>0</v>
      </c>
      <c r="AP246" s="497" t="e">
        <f t="shared" ref="AP246:BJ246" si="288">AO246*(1+IF(AP$1&lt;=$D$201,$F246,$G246))</f>
        <v>#REF!</v>
      </c>
      <c r="AQ246" s="497" t="e">
        <f t="shared" si="288"/>
        <v>#REF!</v>
      </c>
      <c r="AR246" s="497" t="e">
        <f t="shared" si="288"/>
        <v>#REF!</v>
      </c>
      <c r="AS246" s="497" t="e">
        <f t="shared" si="288"/>
        <v>#REF!</v>
      </c>
      <c r="AT246" s="497" t="e">
        <f t="shared" si="288"/>
        <v>#REF!</v>
      </c>
      <c r="AU246" s="497" t="e">
        <f t="shared" si="288"/>
        <v>#REF!</v>
      </c>
      <c r="AV246" s="497" t="e">
        <f t="shared" si="288"/>
        <v>#REF!</v>
      </c>
      <c r="AW246" s="497" t="e">
        <f t="shared" si="288"/>
        <v>#REF!</v>
      </c>
      <c r="AX246" s="497" t="e">
        <f t="shared" si="288"/>
        <v>#REF!</v>
      </c>
      <c r="AY246" s="497" t="e">
        <f t="shared" si="288"/>
        <v>#REF!</v>
      </c>
      <c r="AZ246" s="497" t="e">
        <f t="shared" si="288"/>
        <v>#REF!</v>
      </c>
      <c r="BA246" s="497" t="e">
        <f t="shared" si="288"/>
        <v>#REF!</v>
      </c>
      <c r="BB246" s="497" t="e">
        <f t="shared" si="288"/>
        <v>#REF!</v>
      </c>
      <c r="BC246" s="497" t="e">
        <f t="shared" si="288"/>
        <v>#REF!</v>
      </c>
      <c r="BD246" s="497" t="e">
        <f t="shared" si="288"/>
        <v>#REF!</v>
      </c>
      <c r="BE246" s="497" t="e">
        <f t="shared" si="288"/>
        <v>#REF!</v>
      </c>
      <c r="BF246" s="497" t="e">
        <f t="shared" si="288"/>
        <v>#REF!</v>
      </c>
      <c r="BG246" s="497" t="e">
        <f t="shared" si="288"/>
        <v>#REF!</v>
      </c>
      <c r="BH246" s="497" t="e">
        <f t="shared" si="288"/>
        <v>#REF!</v>
      </c>
      <c r="BI246" s="497" t="e">
        <f t="shared" si="288"/>
        <v>#REF!</v>
      </c>
      <c r="BJ246" s="497" t="e">
        <f t="shared" si="288"/>
        <v>#REF!</v>
      </c>
    </row>
    <row r="247" spans="1:62" x14ac:dyDescent="0.3">
      <c r="A247" s="969">
        <v>8</v>
      </c>
      <c r="B247" s="970" t="s">
        <v>9334</v>
      </c>
      <c r="C247" s="977">
        <f>BCAInputs!$C195</f>
        <v>0</v>
      </c>
      <c r="D247" s="977">
        <f>BCAInputs!$C215</f>
        <v>0</v>
      </c>
      <c r="F247" s="978">
        <f t="shared" si="277"/>
        <v>0</v>
      </c>
      <c r="G247" s="979">
        <f t="shared" si="281"/>
        <v>0</v>
      </c>
      <c r="H247" s="979"/>
      <c r="I247" s="497">
        <f t="shared" si="278"/>
        <v>0</v>
      </c>
      <c r="J247" s="497">
        <f t="shared" si="286"/>
        <v>0</v>
      </c>
      <c r="K247" s="497">
        <f t="shared" si="286"/>
        <v>0</v>
      </c>
      <c r="L247" s="497">
        <f t="shared" si="286"/>
        <v>0</v>
      </c>
      <c r="M247" s="497">
        <f t="shared" si="286"/>
        <v>0</v>
      </c>
      <c r="N247" s="497">
        <f t="shared" si="286"/>
        <v>0</v>
      </c>
      <c r="O247" s="497">
        <f t="shared" si="286"/>
        <v>0</v>
      </c>
      <c r="P247" s="497">
        <f t="shared" si="286"/>
        <v>0</v>
      </c>
      <c r="Q247" s="497">
        <f t="shared" si="286"/>
        <v>0</v>
      </c>
      <c r="R247" s="497">
        <f t="shared" si="286"/>
        <v>0</v>
      </c>
      <c r="S247" s="497">
        <f t="shared" si="286"/>
        <v>0</v>
      </c>
      <c r="T247" s="497">
        <f t="shared" si="286"/>
        <v>0</v>
      </c>
      <c r="U247" s="497">
        <f t="shared" si="286"/>
        <v>0</v>
      </c>
      <c r="V247" s="497">
        <f t="shared" si="286"/>
        <v>0</v>
      </c>
      <c r="W247" s="497">
        <f t="shared" si="286"/>
        <v>0</v>
      </c>
      <c r="X247" s="497">
        <f t="shared" si="286"/>
        <v>0</v>
      </c>
      <c r="Y247" s="497">
        <f t="shared" si="286"/>
        <v>0</v>
      </c>
      <c r="Z247" s="497">
        <f t="shared" si="286"/>
        <v>0</v>
      </c>
      <c r="AA247" s="497">
        <f t="shared" si="286"/>
        <v>0</v>
      </c>
      <c r="AB247" s="497">
        <f t="shared" si="286"/>
        <v>0</v>
      </c>
      <c r="AC247" s="497">
        <f t="shared" si="286"/>
        <v>0</v>
      </c>
      <c r="AD247" s="497">
        <f t="shared" si="286"/>
        <v>0</v>
      </c>
      <c r="AE247" s="497">
        <f t="shared" si="286"/>
        <v>0</v>
      </c>
      <c r="AF247" s="497">
        <f t="shared" si="286"/>
        <v>0</v>
      </c>
      <c r="AG247" s="497">
        <f t="shared" si="286"/>
        <v>0</v>
      </c>
      <c r="AH247" s="497">
        <f t="shared" si="286"/>
        <v>0</v>
      </c>
      <c r="AI247" s="497">
        <f t="shared" si="286"/>
        <v>0</v>
      </c>
      <c r="AJ247" s="497">
        <f t="shared" si="286"/>
        <v>0</v>
      </c>
      <c r="AK247" s="497">
        <f t="shared" si="286"/>
        <v>0</v>
      </c>
      <c r="AL247" s="497">
        <f t="shared" si="286"/>
        <v>0</v>
      </c>
      <c r="AM247" s="497">
        <f t="shared" si="286"/>
        <v>0</v>
      </c>
      <c r="AN247" s="497">
        <f t="shared" si="286"/>
        <v>0</v>
      </c>
      <c r="AO247" s="497">
        <f t="shared" si="286"/>
        <v>0</v>
      </c>
      <c r="AP247" s="497" t="e">
        <f t="shared" ref="AP247:BJ247" si="289">AO247*(1+IF(AP$1&lt;=$D$201,$F247,$G247))</f>
        <v>#REF!</v>
      </c>
      <c r="AQ247" s="497" t="e">
        <f t="shared" si="289"/>
        <v>#REF!</v>
      </c>
      <c r="AR247" s="497" t="e">
        <f t="shared" si="289"/>
        <v>#REF!</v>
      </c>
      <c r="AS247" s="497" t="e">
        <f t="shared" si="289"/>
        <v>#REF!</v>
      </c>
      <c r="AT247" s="497" t="e">
        <f t="shared" si="289"/>
        <v>#REF!</v>
      </c>
      <c r="AU247" s="497" t="e">
        <f t="shared" si="289"/>
        <v>#REF!</v>
      </c>
      <c r="AV247" s="497" t="e">
        <f t="shared" si="289"/>
        <v>#REF!</v>
      </c>
      <c r="AW247" s="497" t="e">
        <f t="shared" si="289"/>
        <v>#REF!</v>
      </c>
      <c r="AX247" s="497" t="e">
        <f t="shared" si="289"/>
        <v>#REF!</v>
      </c>
      <c r="AY247" s="497" t="e">
        <f t="shared" si="289"/>
        <v>#REF!</v>
      </c>
      <c r="AZ247" s="497" t="e">
        <f t="shared" si="289"/>
        <v>#REF!</v>
      </c>
      <c r="BA247" s="497" t="e">
        <f t="shared" si="289"/>
        <v>#REF!</v>
      </c>
      <c r="BB247" s="497" t="e">
        <f t="shared" si="289"/>
        <v>#REF!</v>
      </c>
      <c r="BC247" s="497" t="e">
        <f t="shared" si="289"/>
        <v>#REF!</v>
      </c>
      <c r="BD247" s="497" t="e">
        <f t="shared" si="289"/>
        <v>#REF!</v>
      </c>
      <c r="BE247" s="497" t="e">
        <f t="shared" si="289"/>
        <v>#REF!</v>
      </c>
      <c r="BF247" s="497" t="e">
        <f t="shared" si="289"/>
        <v>#REF!</v>
      </c>
      <c r="BG247" s="497" t="e">
        <f t="shared" si="289"/>
        <v>#REF!</v>
      </c>
      <c r="BH247" s="497" t="e">
        <f t="shared" si="289"/>
        <v>#REF!</v>
      </c>
      <c r="BI247" s="497" t="e">
        <f t="shared" si="289"/>
        <v>#REF!</v>
      </c>
      <c r="BJ247" s="497" t="e">
        <f t="shared" si="289"/>
        <v>#REF!</v>
      </c>
    </row>
    <row r="248" spans="1:62" x14ac:dyDescent="0.3">
      <c r="A248" s="969">
        <v>9</v>
      </c>
      <c r="B248" s="970" t="s">
        <v>9335</v>
      </c>
      <c r="C248" s="977">
        <f>BCAInputs!$C196</f>
        <v>0</v>
      </c>
      <c r="D248" s="977">
        <f>BCAInputs!$C216</f>
        <v>0</v>
      </c>
      <c r="F248" s="978">
        <f t="shared" si="277"/>
        <v>0</v>
      </c>
      <c r="G248" s="979">
        <f t="shared" si="281"/>
        <v>0</v>
      </c>
      <c r="H248" s="979"/>
      <c r="I248" s="497">
        <f t="shared" si="278"/>
        <v>0</v>
      </c>
      <c r="J248" s="497">
        <f t="shared" si="286"/>
        <v>0</v>
      </c>
      <c r="K248" s="497">
        <f t="shared" si="286"/>
        <v>0</v>
      </c>
      <c r="L248" s="497">
        <f t="shared" si="286"/>
        <v>0</v>
      </c>
      <c r="M248" s="497">
        <f t="shared" si="286"/>
        <v>0</v>
      </c>
      <c r="N248" s="497">
        <f t="shared" si="286"/>
        <v>0</v>
      </c>
      <c r="O248" s="497">
        <f t="shared" si="286"/>
        <v>0</v>
      </c>
      <c r="P248" s="497">
        <f t="shared" si="286"/>
        <v>0</v>
      </c>
      <c r="Q248" s="497">
        <f t="shared" si="286"/>
        <v>0</v>
      </c>
      <c r="R248" s="497">
        <f t="shared" si="286"/>
        <v>0</v>
      </c>
      <c r="S248" s="497">
        <f t="shared" si="286"/>
        <v>0</v>
      </c>
      <c r="T248" s="497">
        <f t="shared" si="286"/>
        <v>0</v>
      </c>
      <c r="U248" s="497">
        <f t="shared" si="286"/>
        <v>0</v>
      </c>
      <c r="V248" s="497">
        <f t="shared" si="286"/>
        <v>0</v>
      </c>
      <c r="W248" s="497">
        <f t="shared" si="286"/>
        <v>0</v>
      </c>
      <c r="X248" s="497">
        <f t="shared" si="286"/>
        <v>0</v>
      </c>
      <c r="Y248" s="497">
        <f t="shared" si="286"/>
        <v>0</v>
      </c>
      <c r="Z248" s="497">
        <f t="shared" si="286"/>
        <v>0</v>
      </c>
      <c r="AA248" s="497">
        <f t="shared" si="286"/>
        <v>0</v>
      </c>
      <c r="AB248" s="497">
        <f t="shared" si="286"/>
        <v>0</v>
      </c>
      <c r="AC248" s="497">
        <f t="shared" si="286"/>
        <v>0</v>
      </c>
      <c r="AD248" s="497">
        <f t="shared" si="286"/>
        <v>0</v>
      </c>
      <c r="AE248" s="497">
        <f t="shared" si="286"/>
        <v>0</v>
      </c>
      <c r="AF248" s="497">
        <f t="shared" si="286"/>
        <v>0</v>
      </c>
      <c r="AG248" s="497">
        <f t="shared" si="286"/>
        <v>0</v>
      </c>
      <c r="AH248" s="497">
        <f t="shared" si="286"/>
        <v>0</v>
      </c>
      <c r="AI248" s="497">
        <f t="shared" si="286"/>
        <v>0</v>
      </c>
      <c r="AJ248" s="497">
        <f t="shared" si="286"/>
        <v>0</v>
      </c>
      <c r="AK248" s="497">
        <f t="shared" si="286"/>
        <v>0</v>
      </c>
      <c r="AL248" s="497">
        <f t="shared" si="286"/>
        <v>0</v>
      </c>
      <c r="AM248" s="497">
        <f t="shared" si="286"/>
        <v>0</v>
      </c>
      <c r="AN248" s="497">
        <f t="shared" si="286"/>
        <v>0</v>
      </c>
      <c r="AO248" s="497">
        <f t="shared" si="286"/>
        <v>0</v>
      </c>
      <c r="AP248" s="497" t="e">
        <f t="shared" ref="AP248:BJ248" si="290">AO248*(1+IF(AP$1&lt;=$D$201,$F248,$G248))</f>
        <v>#REF!</v>
      </c>
      <c r="AQ248" s="497" t="e">
        <f t="shared" si="290"/>
        <v>#REF!</v>
      </c>
      <c r="AR248" s="497" t="e">
        <f t="shared" si="290"/>
        <v>#REF!</v>
      </c>
      <c r="AS248" s="497" t="e">
        <f t="shared" si="290"/>
        <v>#REF!</v>
      </c>
      <c r="AT248" s="497" t="e">
        <f t="shared" si="290"/>
        <v>#REF!</v>
      </c>
      <c r="AU248" s="497" t="e">
        <f t="shared" si="290"/>
        <v>#REF!</v>
      </c>
      <c r="AV248" s="497" t="e">
        <f t="shared" si="290"/>
        <v>#REF!</v>
      </c>
      <c r="AW248" s="497" t="e">
        <f t="shared" si="290"/>
        <v>#REF!</v>
      </c>
      <c r="AX248" s="497" t="e">
        <f t="shared" si="290"/>
        <v>#REF!</v>
      </c>
      <c r="AY248" s="497" t="e">
        <f t="shared" si="290"/>
        <v>#REF!</v>
      </c>
      <c r="AZ248" s="497" t="e">
        <f t="shared" si="290"/>
        <v>#REF!</v>
      </c>
      <c r="BA248" s="497" t="e">
        <f t="shared" si="290"/>
        <v>#REF!</v>
      </c>
      <c r="BB248" s="497" t="e">
        <f t="shared" si="290"/>
        <v>#REF!</v>
      </c>
      <c r="BC248" s="497" t="e">
        <f t="shared" si="290"/>
        <v>#REF!</v>
      </c>
      <c r="BD248" s="497" t="e">
        <f t="shared" si="290"/>
        <v>#REF!</v>
      </c>
      <c r="BE248" s="497" t="e">
        <f t="shared" si="290"/>
        <v>#REF!</v>
      </c>
      <c r="BF248" s="497" t="e">
        <f t="shared" si="290"/>
        <v>#REF!</v>
      </c>
      <c r="BG248" s="497" t="e">
        <f t="shared" si="290"/>
        <v>#REF!</v>
      </c>
      <c r="BH248" s="497" t="e">
        <f t="shared" si="290"/>
        <v>#REF!</v>
      </c>
      <c r="BI248" s="497" t="e">
        <f t="shared" si="290"/>
        <v>#REF!</v>
      </c>
      <c r="BJ248" s="497" t="e">
        <f t="shared" si="290"/>
        <v>#REF!</v>
      </c>
    </row>
    <row r="249" spans="1:62" x14ac:dyDescent="0.3">
      <c r="A249" s="969">
        <v>10</v>
      </c>
      <c r="B249" s="970" t="s">
        <v>9336</v>
      </c>
      <c r="C249" s="977">
        <f>BCAInputs!$C197</f>
        <v>0</v>
      </c>
      <c r="D249" s="977">
        <f>BCAInputs!$C217</f>
        <v>0</v>
      </c>
      <c r="F249" s="978">
        <f t="shared" si="277"/>
        <v>0</v>
      </c>
      <c r="G249" s="979">
        <f t="shared" si="281"/>
        <v>0</v>
      </c>
      <c r="H249" s="979"/>
      <c r="I249" s="497">
        <f t="shared" si="278"/>
        <v>0</v>
      </c>
      <c r="J249" s="497">
        <f t="shared" si="286"/>
        <v>0</v>
      </c>
      <c r="K249" s="497">
        <f t="shared" si="286"/>
        <v>0</v>
      </c>
      <c r="L249" s="497">
        <f t="shared" si="286"/>
        <v>0</v>
      </c>
      <c r="M249" s="497">
        <f t="shared" si="286"/>
        <v>0</v>
      </c>
      <c r="N249" s="497">
        <f t="shared" si="286"/>
        <v>0</v>
      </c>
      <c r="O249" s="497">
        <f t="shared" si="286"/>
        <v>0</v>
      </c>
      <c r="P249" s="497">
        <f t="shared" si="286"/>
        <v>0</v>
      </c>
      <c r="Q249" s="497">
        <f t="shared" si="286"/>
        <v>0</v>
      </c>
      <c r="R249" s="497">
        <f t="shared" si="286"/>
        <v>0</v>
      </c>
      <c r="S249" s="497">
        <f t="shared" si="286"/>
        <v>0</v>
      </c>
      <c r="T249" s="497">
        <f t="shared" si="286"/>
        <v>0</v>
      </c>
      <c r="U249" s="497">
        <f t="shared" si="286"/>
        <v>0</v>
      </c>
      <c r="V249" s="497">
        <f t="shared" si="286"/>
        <v>0</v>
      </c>
      <c r="W249" s="497">
        <f t="shared" si="286"/>
        <v>0</v>
      </c>
      <c r="X249" s="497">
        <f t="shared" si="286"/>
        <v>0</v>
      </c>
      <c r="Y249" s="497">
        <f t="shared" si="286"/>
        <v>0</v>
      </c>
      <c r="Z249" s="497">
        <f t="shared" si="286"/>
        <v>0</v>
      </c>
      <c r="AA249" s="497">
        <f t="shared" si="286"/>
        <v>0</v>
      </c>
      <c r="AB249" s="497">
        <f t="shared" si="286"/>
        <v>0</v>
      </c>
      <c r="AC249" s="497">
        <f t="shared" si="286"/>
        <v>0</v>
      </c>
      <c r="AD249" s="497">
        <f t="shared" si="286"/>
        <v>0</v>
      </c>
      <c r="AE249" s="497">
        <f t="shared" si="286"/>
        <v>0</v>
      </c>
      <c r="AF249" s="497">
        <f t="shared" si="286"/>
        <v>0</v>
      </c>
      <c r="AG249" s="497">
        <f t="shared" si="286"/>
        <v>0</v>
      </c>
      <c r="AH249" s="497">
        <f t="shared" si="286"/>
        <v>0</v>
      </c>
      <c r="AI249" s="497">
        <f t="shared" si="286"/>
        <v>0</v>
      </c>
      <c r="AJ249" s="497">
        <f t="shared" si="286"/>
        <v>0</v>
      </c>
      <c r="AK249" s="497">
        <f t="shared" si="286"/>
        <v>0</v>
      </c>
      <c r="AL249" s="497">
        <f t="shared" si="286"/>
        <v>0</v>
      </c>
      <c r="AM249" s="497">
        <f t="shared" si="286"/>
        <v>0</v>
      </c>
      <c r="AN249" s="497">
        <f t="shared" si="286"/>
        <v>0</v>
      </c>
      <c r="AO249" s="497">
        <f t="shared" si="286"/>
        <v>0</v>
      </c>
      <c r="AP249" s="497" t="e">
        <f t="shared" ref="AP249:BJ249" si="291">AO249*(1+IF(AP$1&lt;=$D$201,$F249,$G249))</f>
        <v>#REF!</v>
      </c>
      <c r="AQ249" s="497" t="e">
        <f t="shared" si="291"/>
        <v>#REF!</v>
      </c>
      <c r="AR249" s="497" t="e">
        <f t="shared" si="291"/>
        <v>#REF!</v>
      </c>
      <c r="AS249" s="497" t="e">
        <f t="shared" si="291"/>
        <v>#REF!</v>
      </c>
      <c r="AT249" s="497" t="e">
        <f t="shared" si="291"/>
        <v>#REF!</v>
      </c>
      <c r="AU249" s="497" t="e">
        <f t="shared" si="291"/>
        <v>#REF!</v>
      </c>
      <c r="AV249" s="497" t="e">
        <f t="shared" si="291"/>
        <v>#REF!</v>
      </c>
      <c r="AW249" s="497" t="e">
        <f t="shared" si="291"/>
        <v>#REF!</v>
      </c>
      <c r="AX249" s="497" t="e">
        <f t="shared" si="291"/>
        <v>#REF!</v>
      </c>
      <c r="AY249" s="497" t="e">
        <f t="shared" si="291"/>
        <v>#REF!</v>
      </c>
      <c r="AZ249" s="497" t="e">
        <f t="shared" si="291"/>
        <v>#REF!</v>
      </c>
      <c r="BA249" s="497" t="e">
        <f t="shared" si="291"/>
        <v>#REF!</v>
      </c>
      <c r="BB249" s="497" t="e">
        <f t="shared" si="291"/>
        <v>#REF!</v>
      </c>
      <c r="BC249" s="497" t="e">
        <f t="shared" si="291"/>
        <v>#REF!</v>
      </c>
      <c r="BD249" s="497" t="e">
        <f t="shared" si="291"/>
        <v>#REF!</v>
      </c>
      <c r="BE249" s="497" t="e">
        <f t="shared" si="291"/>
        <v>#REF!</v>
      </c>
      <c r="BF249" s="497" t="e">
        <f t="shared" si="291"/>
        <v>#REF!</v>
      </c>
      <c r="BG249" s="497" t="e">
        <f t="shared" si="291"/>
        <v>#REF!</v>
      </c>
      <c r="BH249" s="497" t="e">
        <f t="shared" si="291"/>
        <v>#REF!</v>
      </c>
      <c r="BI249" s="497" t="e">
        <f t="shared" si="291"/>
        <v>#REF!</v>
      </c>
      <c r="BJ249" s="497" t="e">
        <f t="shared" si="291"/>
        <v>#REF!</v>
      </c>
    </row>
    <row r="250" spans="1:62" x14ac:dyDescent="0.3">
      <c r="A250" s="969">
        <v>11</v>
      </c>
      <c r="B250" s="970" t="s">
        <v>9337</v>
      </c>
      <c r="C250" s="977">
        <f>BCAInputs!$C198</f>
        <v>0</v>
      </c>
      <c r="D250" s="977">
        <f>BCAInputs!$C218</f>
        <v>0</v>
      </c>
      <c r="F250" s="978">
        <f t="shared" si="277"/>
        <v>0</v>
      </c>
      <c r="G250" s="979">
        <f t="shared" si="281"/>
        <v>0</v>
      </c>
      <c r="H250" s="979"/>
      <c r="I250" s="497">
        <f t="shared" si="278"/>
        <v>0</v>
      </c>
      <c r="J250" s="497">
        <f t="shared" ref="J250:AO254" si="292">I250*(1+IF(J$1&lt;=$D$201,$F250,$G250))</f>
        <v>0</v>
      </c>
      <c r="K250" s="497">
        <f t="shared" si="292"/>
        <v>0</v>
      </c>
      <c r="L250" s="497">
        <f t="shared" si="292"/>
        <v>0</v>
      </c>
      <c r="M250" s="497">
        <f t="shared" si="292"/>
        <v>0</v>
      </c>
      <c r="N250" s="497">
        <f t="shared" si="292"/>
        <v>0</v>
      </c>
      <c r="O250" s="497">
        <f t="shared" si="292"/>
        <v>0</v>
      </c>
      <c r="P250" s="497">
        <f t="shared" si="292"/>
        <v>0</v>
      </c>
      <c r="Q250" s="497">
        <f t="shared" si="292"/>
        <v>0</v>
      </c>
      <c r="R250" s="497">
        <f t="shared" si="292"/>
        <v>0</v>
      </c>
      <c r="S250" s="497">
        <f t="shared" si="292"/>
        <v>0</v>
      </c>
      <c r="T250" s="497">
        <f t="shared" si="292"/>
        <v>0</v>
      </c>
      <c r="U250" s="497">
        <f t="shared" si="292"/>
        <v>0</v>
      </c>
      <c r="V250" s="497">
        <f t="shared" si="292"/>
        <v>0</v>
      </c>
      <c r="W250" s="497">
        <f t="shared" si="292"/>
        <v>0</v>
      </c>
      <c r="X250" s="497">
        <f t="shared" si="292"/>
        <v>0</v>
      </c>
      <c r="Y250" s="497">
        <f t="shared" si="292"/>
        <v>0</v>
      </c>
      <c r="Z250" s="497">
        <f t="shared" si="292"/>
        <v>0</v>
      </c>
      <c r="AA250" s="497">
        <f t="shared" si="292"/>
        <v>0</v>
      </c>
      <c r="AB250" s="497">
        <f t="shared" si="292"/>
        <v>0</v>
      </c>
      <c r="AC250" s="497">
        <f t="shared" si="292"/>
        <v>0</v>
      </c>
      <c r="AD250" s="497">
        <f t="shared" si="292"/>
        <v>0</v>
      </c>
      <c r="AE250" s="497">
        <f t="shared" si="292"/>
        <v>0</v>
      </c>
      <c r="AF250" s="497">
        <f t="shared" si="292"/>
        <v>0</v>
      </c>
      <c r="AG250" s="497">
        <f t="shared" si="292"/>
        <v>0</v>
      </c>
      <c r="AH250" s="497">
        <f t="shared" si="292"/>
        <v>0</v>
      </c>
      <c r="AI250" s="497">
        <f t="shared" si="292"/>
        <v>0</v>
      </c>
      <c r="AJ250" s="497">
        <f t="shared" si="292"/>
        <v>0</v>
      </c>
      <c r="AK250" s="497">
        <f t="shared" si="292"/>
        <v>0</v>
      </c>
      <c r="AL250" s="497">
        <f t="shared" si="292"/>
        <v>0</v>
      </c>
      <c r="AM250" s="497">
        <f t="shared" si="292"/>
        <v>0</v>
      </c>
      <c r="AN250" s="497">
        <f t="shared" si="292"/>
        <v>0</v>
      </c>
      <c r="AO250" s="497">
        <f t="shared" si="292"/>
        <v>0</v>
      </c>
      <c r="AP250" s="497" t="e">
        <f t="shared" ref="AP250:BJ250" si="293">AO250*(1+IF(AP$1&lt;=$D$201,$F250,$G250))</f>
        <v>#REF!</v>
      </c>
      <c r="AQ250" s="497" t="e">
        <f t="shared" si="293"/>
        <v>#REF!</v>
      </c>
      <c r="AR250" s="497" t="e">
        <f t="shared" si="293"/>
        <v>#REF!</v>
      </c>
      <c r="AS250" s="497" t="e">
        <f t="shared" si="293"/>
        <v>#REF!</v>
      </c>
      <c r="AT250" s="497" t="e">
        <f t="shared" si="293"/>
        <v>#REF!</v>
      </c>
      <c r="AU250" s="497" t="e">
        <f t="shared" si="293"/>
        <v>#REF!</v>
      </c>
      <c r="AV250" s="497" t="e">
        <f t="shared" si="293"/>
        <v>#REF!</v>
      </c>
      <c r="AW250" s="497" t="e">
        <f t="shared" si="293"/>
        <v>#REF!</v>
      </c>
      <c r="AX250" s="497" t="e">
        <f t="shared" si="293"/>
        <v>#REF!</v>
      </c>
      <c r="AY250" s="497" t="e">
        <f t="shared" si="293"/>
        <v>#REF!</v>
      </c>
      <c r="AZ250" s="497" t="e">
        <f t="shared" si="293"/>
        <v>#REF!</v>
      </c>
      <c r="BA250" s="497" t="e">
        <f t="shared" si="293"/>
        <v>#REF!</v>
      </c>
      <c r="BB250" s="497" t="e">
        <f t="shared" si="293"/>
        <v>#REF!</v>
      </c>
      <c r="BC250" s="497" t="e">
        <f t="shared" si="293"/>
        <v>#REF!</v>
      </c>
      <c r="BD250" s="497" t="e">
        <f t="shared" si="293"/>
        <v>#REF!</v>
      </c>
      <c r="BE250" s="497" t="e">
        <f t="shared" si="293"/>
        <v>#REF!</v>
      </c>
      <c r="BF250" s="497" t="e">
        <f t="shared" si="293"/>
        <v>#REF!</v>
      </c>
      <c r="BG250" s="497" t="e">
        <f t="shared" si="293"/>
        <v>#REF!</v>
      </c>
      <c r="BH250" s="497" t="e">
        <f t="shared" si="293"/>
        <v>#REF!</v>
      </c>
      <c r="BI250" s="497" t="e">
        <f t="shared" si="293"/>
        <v>#REF!</v>
      </c>
      <c r="BJ250" s="497" t="e">
        <f t="shared" si="293"/>
        <v>#REF!</v>
      </c>
    </row>
    <row r="251" spans="1:62" x14ac:dyDescent="0.3">
      <c r="A251" s="969">
        <v>12</v>
      </c>
      <c r="B251" s="970" t="s">
        <v>9338</v>
      </c>
      <c r="C251" s="977">
        <f>BCAInputs!$C199</f>
        <v>0</v>
      </c>
      <c r="D251" s="977">
        <f>BCAInputs!$C219</f>
        <v>0</v>
      </c>
      <c r="F251" s="978">
        <f t="shared" si="277"/>
        <v>0</v>
      </c>
      <c r="G251" s="979">
        <f t="shared" si="281"/>
        <v>0</v>
      </c>
      <c r="H251" s="979"/>
      <c r="I251" s="497">
        <f t="shared" si="278"/>
        <v>0</v>
      </c>
      <c r="J251" s="497">
        <f t="shared" si="292"/>
        <v>0</v>
      </c>
      <c r="K251" s="497">
        <f t="shared" si="292"/>
        <v>0</v>
      </c>
      <c r="L251" s="497">
        <f t="shared" si="292"/>
        <v>0</v>
      </c>
      <c r="M251" s="497">
        <f t="shared" si="292"/>
        <v>0</v>
      </c>
      <c r="N251" s="497">
        <f t="shared" si="292"/>
        <v>0</v>
      </c>
      <c r="O251" s="497">
        <f t="shared" si="292"/>
        <v>0</v>
      </c>
      <c r="P251" s="497">
        <f t="shared" si="292"/>
        <v>0</v>
      </c>
      <c r="Q251" s="497">
        <f t="shared" si="292"/>
        <v>0</v>
      </c>
      <c r="R251" s="497">
        <f t="shared" si="292"/>
        <v>0</v>
      </c>
      <c r="S251" s="497">
        <f t="shared" si="292"/>
        <v>0</v>
      </c>
      <c r="T251" s="497">
        <f t="shared" si="292"/>
        <v>0</v>
      </c>
      <c r="U251" s="497">
        <f t="shared" si="292"/>
        <v>0</v>
      </c>
      <c r="V251" s="497">
        <f t="shared" si="292"/>
        <v>0</v>
      </c>
      <c r="W251" s="497">
        <f t="shared" si="292"/>
        <v>0</v>
      </c>
      <c r="X251" s="497">
        <f t="shared" si="292"/>
        <v>0</v>
      </c>
      <c r="Y251" s="497">
        <f t="shared" si="292"/>
        <v>0</v>
      </c>
      <c r="Z251" s="497">
        <f t="shared" si="292"/>
        <v>0</v>
      </c>
      <c r="AA251" s="497">
        <f t="shared" si="292"/>
        <v>0</v>
      </c>
      <c r="AB251" s="497">
        <f t="shared" si="292"/>
        <v>0</v>
      </c>
      <c r="AC251" s="497">
        <f t="shared" si="292"/>
        <v>0</v>
      </c>
      <c r="AD251" s="497">
        <f t="shared" si="292"/>
        <v>0</v>
      </c>
      <c r="AE251" s="497">
        <f t="shared" si="292"/>
        <v>0</v>
      </c>
      <c r="AF251" s="497">
        <f t="shared" si="292"/>
        <v>0</v>
      </c>
      <c r="AG251" s="497">
        <f t="shared" si="292"/>
        <v>0</v>
      </c>
      <c r="AH251" s="497">
        <f t="shared" si="292"/>
        <v>0</v>
      </c>
      <c r="AI251" s="497">
        <f t="shared" si="292"/>
        <v>0</v>
      </c>
      <c r="AJ251" s="497">
        <f t="shared" si="292"/>
        <v>0</v>
      </c>
      <c r="AK251" s="497">
        <f t="shared" si="292"/>
        <v>0</v>
      </c>
      <c r="AL251" s="497">
        <f t="shared" si="292"/>
        <v>0</v>
      </c>
      <c r="AM251" s="497">
        <f t="shared" si="292"/>
        <v>0</v>
      </c>
      <c r="AN251" s="497">
        <f t="shared" si="292"/>
        <v>0</v>
      </c>
      <c r="AO251" s="497">
        <f t="shared" si="292"/>
        <v>0</v>
      </c>
      <c r="AP251" s="497" t="e">
        <f t="shared" ref="AP251:BJ251" si="294">AO251*(1+IF(AP$1&lt;=$D$201,$F251,$G251))</f>
        <v>#REF!</v>
      </c>
      <c r="AQ251" s="497" t="e">
        <f t="shared" si="294"/>
        <v>#REF!</v>
      </c>
      <c r="AR251" s="497" t="e">
        <f t="shared" si="294"/>
        <v>#REF!</v>
      </c>
      <c r="AS251" s="497" t="e">
        <f t="shared" si="294"/>
        <v>#REF!</v>
      </c>
      <c r="AT251" s="497" t="e">
        <f t="shared" si="294"/>
        <v>#REF!</v>
      </c>
      <c r="AU251" s="497" t="e">
        <f t="shared" si="294"/>
        <v>#REF!</v>
      </c>
      <c r="AV251" s="497" t="e">
        <f t="shared" si="294"/>
        <v>#REF!</v>
      </c>
      <c r="AW251" s="497" t="e">
        <f t="shared" si="294"/>
        <v>#REF!</v>
      </c>
      <c r="AX251" s="497" t="e">
        <f t="shared" si="294"/>
        <v>#REF!</v>
      </c>
      <c r="AY251" s="497" t="e">
        <f t="shared" si="294"/>
        <v>#REF!</v>
      </c>
      <c r="AZ251" s="497" t="e">
        <f t="shared" si="294"/>
        <v>#REF!</v>
      </c>
      <c r="BA251" s="497" t="e">
        <f t="shared" si="294"/>
        <v>#REF!</v>
      </c>
      <c r="BB251" s="497" t="e">
        <f t="shared" si="294"/>
        <v>#REF!</v>
      </c>
      <c r="BC251" s="497" t="e">
        <f t="shared" si="294"/>
        <v>#REF!</v>
      </c>
      <c r="BD251" s="497" t="e">
        <f t="shared" si="294"/>
        <v>#REF!</v>
      </c>
      <c r="BE251" s="497" t="e">
        <f t="shared" si="294"/>
        <v>#REF!</v>
      </c>
      <c r="BF251" s="497" t="e">
        <f t="shared" si="294"/>
        <v>#REF!</v>
      </c>
      <c r="BG251" s="497" t="e">
        <f t="shared" si="294"/>
        <v>#REF!</v>
      </c>
      <c r="BH251" s="497" t="e">
        <f t="shared" si="294"/>
        <v>#REF!</v>
      </c>
      <c r="BI251" s="497" t="e">
        <f t="shared" si="294"/>
        <v>#REF!</v>
      </c>
      <c r="BJ251" s="497" t="e">
        <f t="shared" si="294"/>
        <v>#REF!</v>
      </c>
    </row>
    <row r="252" spans="1:62" x14ac:dyDescent="0.3">
      <c r="A252" s="969">
        <v>13</v>
      </c>
      <c r="B252" s="970" t="s">
        <v>9339</v>
      </c>
      <c r="C252" s="977">
        <f>BCAInputs!$C200</f>
        <v>0</v>
      </c>
      <c r="D252" s="977">
        <f>BCAInputs!$C220</f>
        <v>0</v>
      </c>
      <c r="F252" s="978">
        <f t="shared" si="277"/>
        <v>0</v>
      </c>
      <c r="G252" s="979">
        <f t="shared" si="281"/>
        <v>0</v>
      </c>
      <c r="H252" s="979"/>
      <c r="I252" s="497">
        <f t="shared" si="278"/>
        <v>0</v>
      </c>
      <c r="J252" s="497">
        <f t="shared" si="292"/>
        <v>0</v>
      </c>
      <c r="K252" s="497">
        <f t="shared" si="292"/>
        <v>0</v>
      </c>
      <c r="L252" s="497">
        <f t="shared" si="292"/>
        <v>0</v>
      </c>
      <c r="M252" s="497">
        <f t="shared" si="292"/>
        <v>0</v>
      </c>
      <c r="N252" s="497">
        <f t="shared" si="292"/>
        <v>0</v>
      </c>
      <c r="O252" s="497">
        <f t="shared" si="292"/>
        <v>0</v>
      </c>
      <c r="P252" s="497">
        <f t="shared" si="292"/>
        <v>0</v>
      </c>
      <c r="Q252" s="497">
        <f t="shared" si="292"/>
        <v>0</v>
      </c>
      <c r="R252" s="497">
        <f t="shared" si="292"/>
        <v>0</v>
      </c>
      <c r="S252" s="497">
        <f t="shared" si="292"/>
        <v>0</v>
      </c>
      <c r="T252" s="497">
        <f t="shared" si="292"/>
        <v>0</v>
      </c>
      <c r="U252" s="497">
        <f t="shared" si="292"/>
        <v>0</v>
      </c>
      <c r="V252" s="497">
        <f t="shared" si="292"/>
        <v>0</v>
      </c>
      <c r="W252" s="497">
        <f t="shared" si="292"/>
        <v>0</v>
      </c>
      <c r="X252" s="497">
        <f t="shared" si="292"/>
        <v>0</v>
      </c>
      <c r="Y252" s="497">
        <f t="shared" si="292"/>
        <v>0</v>
      </c>
      <c r="Z252" s="497">
        <f t="shared" si="292"/>
        <v>0</v>
      </c>
      <c r="AA252" s="497">
        <f t="shared" si="292"/>
        <v>0</v>
      </c>
      <c r="AB252" s="497">
        <f t="shared" si="292"/>
        <v>0</v>
      </c>
      <c r="AC252" s="497">
        <f t="shared" si="292"/>
        <v>0</v>
      </c>
      <c r="AD252" s="497">
        <f t="shared" si="292"/>
        <v>0</v>
      </c>
      <c r="AE252" s="497">
        <f t="shared" si="292"/>
        <v>0</v>
      </c>
      <c r="AF252" s="497">
        <f t="shared" si="292"/>
        <v>0</v>
      </c>
      <c r="AG252" s="497">
        <f t="shared" si="292"/>
        <v>0</v>
      </c>
      <c r="AH252" s="497">
        <f t="shared" si="292"/>
        <v>0</v>
      </c>
      <c r="AI252" s="497">
        <f t="shared" si="292"/>
        <v>0</v>
      </c>
      <c r="AJ252" s="497">
        <f t="shared" si="292"/>
        <v>0</v>
      </c>
      <c r="AK252" s="497">
        <f t="shared" si="292"/>
        <v>0</v>
      </c>
      <c r="AL252" s="497">
        <f t="shared" si="292"/>
        <v>0</v>
      </c>
      <c r="AM252" s="497">
        <f t="shared" si="292"/>
        <v>0</v>
      </c>
      <c r="AN252" s="497">
        <f t="shared" si="292"/>
        <v>0</v>
      </c>
      <c r="AO252" s="497">
        <f t="shared" si="292"/>
        <v>0</v>
      </c>
      <c r="AP252" s="497" t="e">
        <f t="shared" ref="AP252:BJ252" si="295">AO252*(1+IF(AP$1&lt;=$D$201,$F252,$G252))</f>
        <v>#REF!</v>
      </c>
      <c r="AQ252" s="497" t="e">
        <f t="shared" si="295"/>
        <v>#REF!</v>
      </c>
      <c r="AR252" s="497" t="e">
        <f t="shared" si="295"/>
        <v>#REF!</v>
      </c>
      <c r="AS252" s="497" t="e">
        <f t="shared" si="295"/>
        <v>#REF!</v>
      </c>
      <c r="AT252" s="497" t="e">
        <f t="shared" si="295"/>
        <v>#REF!</v>
      </c>
      <c r="AU252" s="497" t="e">
        <f t="shared" si="295"/>
        <v>#REF!</v>
      </c>
      <c r="AV252" s="497" t="e">
        <f t="shared" si="295"/>
        <v>#REF!</v>
      </c>
      <c r="AW252" s="497" t="e">
        <f t="shared" si="295"/>
        <v>#REF!</v>
      </c>
      <c r="AX252" s="497" t="e">
        <f t="shared" si="295"/>
        <v>#REF!</v>
      </c>
      <c r="AY252" s="497" t="e">
        <f t="shared" si="295"/>
        <v>#REF!</v>
      </c>
      <c r="AZ252" s="497" t="e">
        <f t="shared" si="295"/>
        <v>#REF!</v>
      </c>
      <c r="BA252" s="497" t="e">
        <f t="shared" si="295"/>
        <v>#REF!</v>
      </c>
      <c r="BB252" s="497" t="e">
        <f t="shared" si="295"/>
        <v>#REF!</v>
      </c>
      <c r="BC252" s="497" t="e">
        <f t="shared" si="295"/>
        <v>#REF!</v>
      </c>
      <c r="BD252" s="497" t="e">
        <f t="shared" si="295"/>
        <v>#REF!</v>
      </c>
      <c r="BE252" s="497" t="e">
        <f t="shared" si="295"/>
        <v>#REF!</v>
      </c>
      <c r="BF252" s="497" t="e">
        <f t="shared" si="295"/>
        <v>#REF!</v>
      </c>
      <c r="BG252" s="497" t="e">
        <f t="shared" si="295"/>
        <v>#REF!</v>
      </c>
      <c r="BH252" s="497" t="e">
        <f t="shared" si="295"/>
        <v>#REF!</v>
      </c>
      <c r="BI252" s="497" t="e">
        <f t="shared" si="295"/>
        <v>#REF!</v>
      </c>
      <c r="BJ252" s="497" t="e">
        <f t="shared" si="295"/>
        <v>#REF!</v>
      </c>
    </row>
    <row r="253" spans="1:62" x14ac:dyDescent="0.3">
      <c r="A253" s="969">
        <v>14</v>
      </c>
      <c r="B253" s="970" t="s">
        <v>9340</v>
      </c>
      <c r="C253" s="977">
        <f>BCAInputs!$C201</f>
        <v>0</v>
      </c>
      <c r="D253" s="977">
        <f>BCAInputs!$C221</f>
        <v>0</v>
      </c>
      <c r="F253" s="978">
        <f t="shared" si="277"/>
        <v>0</v>
      </c>
      <c r="G253" s="979">
        <f t="shared" si="281"/>
        <v>0</v>
      </c>
      <c r="H253" s="979"/>
      <c r="I253" s="497">
        <f t="shared" si="278"/>
        <v>0</v>
      </c>
      <c r="J253" s="497">
        <f t="shared" si="292"/>
        <v>0</v>
      </c>
      <c r="K253" s="497">
        <f t="shared" si="292"/>
        <v>0</v>
      </c>
      <c r="L253" s="497">
        <f t="shared" si="292"/>
        <v>0</v>
      </c>
      <c r="M253" s="497">
        <f t="shared" si="292"/>
        <v>0</v>
      </c>
      <c r="N253" s="497">
        <f t="shared" si="292"/>
        <v>0</v>
      </c>
      <c r="O253" s="497">
        <f t="shared" si="292"/>
        <v>0</v>
      </c>
      <c r="P253" s="497">
        <f t="shared" si="292"/>
        <v>0</v>
      </c>
      <c r="Q253" s="497">
        <f t="shared" si="292"/>
        <v>0</v>
      </c>
      <c r="R253" s="497">
        <f t="shared" si="292"/>
        <v>0</v>
      </c>
      <c r="S253" s="497">
        <f t="shared" si="292"/>
        <v>0</v>
      </c>
      <c r="T253" s="497">
        <f t="shared" si="292"/>
        <v>0</v>
      </c>
      <c r="U253" s="497">
        <f t="shared" si="292"/>
        <v>0</v>
      </c>
      <c r="V253" s="497">
        <f t="shared" si="292"/>
        <v>0</v>
      </c>
      <c r="W253" s="497">
        <f t="shared" si="292"/>
        <v>0</v>
      </c>
      <c r="X253" s="497">
        <f t="shared" si="292"/>
        <v>0</v>
      </c>
      <c r="Y253" s="497">
        <f t="shared" si="292"/>
        <v>0</v>
      </c>
      <c r="Z253" s="497">
        <f t="shared" si="292"/>
        <v>0</v>
      </c>
      <c r="AA253" s="497">
        <f t="shared" si="292"/>
        <v>0</v>
      </c>
      <c r="AB253" s="497">
        <f t="shared" si="292"/>
        <v>0</v>
      </c>
      <c r="AC253" s="497">
        <f t="shared" si="292"/>
        <v>0</v>
      </c>
      <c r="AD253" s="497">
        <f t="shared" si="292"/>
        <v>0</v>
      </c>
      <c r="AE253" s="497">
        <f t="shared" si="292"/>
        <v>0</v>
      </c>
      <c r="AF253" s="497">
        <f t="shared" si="292"/>
        <v>0</v>
      </c>
      <c r="AG253" s="497">
        <f t="shared" si="292"/>
        <v>0</v>
      </c>
      <c r="AH253" s="497">
        <f t="shared" si="292"/>
        <v>0</v>
      </c>
      <c r="AI253" s="497">
        <f t="shared" si="292"/>
        <v>0</v>
      </c>
      <c r="AJ253" s="497">
        <f t="shared" si="292"/>
        <v>0</v>
      </c>
      <c r="AK253" s="497">
        <f t="shared" si="292"/>
        <v>0</v>
      </c>
      <c r="AL253" s="497">
        <f t="shared" si="292"/>
        <v>0</v>
      </c>
      <c r="AM253" s="497">
        <f t="shared" si="292"/>
        <v>0</v>
      </c>
      <c r="AN253" s="497">
        <f t="shared" si="292"/>
        <v>0</v>
      </c>
      <c r="AO253" s="497">
        <f t="shared" si="292"/>
        <v>0</v>
      </c>
      <c r="AP253" s="497" t="e">
        <f t="shared" ref="AP253:BJ253" si="296">AO253*(1+IF(AP$1&lt;=$D$201,$F253,$G253))</f>
        <v>#REF!</v>
      </c>
      <c r="AQ253" s="497" t="e">
        <f t="shared" si="296"/>
        <v>#REF!</v>
      </c>
      <c r="AR253" s="497" t="e">
        <f t="shared" si="296"/>
        <v>#REF!</v>
      </c>
      <c r="AS253" s="497" t="e">
        <f t="shared" si="296"/>
        <v>#REF!</v>
      </c>
      <c r="AT253" s="497" t="e">
        <f t="shared" si="296"/>
        <v>#REF!</v>
      </c>
      <c r="AU253" s="497" t="e">
        <f t="shared" si="296"/>
        <v>#REF!</v>
      </c>
      <c r="AV253" s="497" t="e">
        <f t="shared" si="296"/>
        <v>#REF!</v>
      </c>
      <c r="AW253" s="497" t="e">
        <f t="shared" si="296"/>
        <v>#REF!</v>
      </c>
      <c r="AX253" s="497" t="e">
        <f t="shared" si="296"/>
        <v>#REF!</v>
      </c>
      <c r="AY253" s="497" t="e">
        <f t="shared" si="296"/>
        <v>#REF!</v>
      </c>
      <c r="AZ253" s="497" t="e">
        <f t="shared" si="296"/>
        <v>#REF!</v>
      </c>
      <c r="BA253" s="497" t="e">
        <f t="shared" si="296"/>
        <v>#REF!</v>
      </c>
      <c r="BB253" s="497" t="e">
        <f t="shared" si="296"/>
        <v>#REF!</v>
      </c>
      <c r="BC253" s="497" t="e">
        <f t="shared" si="296"/>
        <v>#REF!</v>
      </c>
      <c r="BD253" s="497" t="e">
        <f t="shared" si="296"/>
        <v>#REF!</v>
      </c>
      <c r="BE253" s="497" t="e">
        <f t="shared" si="296"/>
        <v>#REF!</v>
      </c>
      <c r="BF253" s="497" t="e">
        <f t="shared" si="296"/>
        <v>#REF!</v>
      </c>
      <c r="BG253" s="497" t="e">
        <f t="shared" si="296"/>
        <v>#REF!</v>
      </c>
      <c r="BH253" s="497" t="e">
        <f t="shared" si="296"/>
        <v>#REF!</v>
      </c>
      <c r="BI253" s="497" t="e">
        <f t="shared" si="296"/>
        <v>#REF!</v>
      </c>
      <c r="BJ253" s="497" t="e">
        <f t="shared" si="296"/>
        <v>#REF!</v>
      </c>
    </row>
    <row r="254" spans="1:62" x14ac:dyDescent="0.3">
      <c r="A254" s="969">
        <v>15</v>
      </c>
      <c r="B254" s="970" t="s">
        <v>9341</v>
      </c>
      <c r="C254" s="977">
        <f>BCAInputs!$C202</f>
        <v>0</v>
      </c>
      <c r="D254" s="977">
        <f>BCAInputs!$C222</f>
        <v>0</v>
      </c>
      <c r="F254" s="978">
        <f t="shared" si="277"/>
        <v>0</v>
      </c>
      <c r="G254" s="979">
        <f t="shared" si="281"/>
        <v>0</v>
      </c>
      <c r="H254" s="979"/>
      <c r="I254" s="497">
        <f t="shared" si="278"/>
        <v>0</v>
      </c>
      <c r="J254" s="497">
        <f t="shared" si="292"/>
        <v>0</v>
      </c>
      <c r="K254" s="497">
        <f t="shared" si="292"/>
        <v>0</v>
      </c>
      <c r="L254" s="497">
        <f t="shared" si="292"/>
        <v>0</v>
      </c>
      <c r="M254" s="497">
        <f t="shared" si="292"/>
        <v>0</v>
      </c>
      <c r="N254" s="497">
        <f t="shared" si="292"/>
        <v>0</v>
      </c>
      <c r="O254" s="497">
        <f t="shared" si="292"/>
        <v>0</v>
      </c>
      <c r="P254" s="497">
        <f t="shared" si="292"/>
        <v>0</v>
      </c>
      <c r="Q254" s="497">
        <f t="shared" si="292"/>
        <v>0</v>
      </c>
      <c r="R254" s="497">
        <f t="shared" si="292"/>
        <v>0</v>
      </c>
      <c r="S254" s="497">
        <f t="shared" si="292"/>
        <v>0</v>
      </c>
      <c r="T254" s="497">
        <f t="shared" si="292"/>
        <v>0</v>
      </c>
      <c r="U254" s="497">
        <f t="shared" si="292"/>
        <v>0</v>
      </c>
      <c r="V254" s="497">
        <f t="shared" si="292"/>
        <v>0</v>
      </c>
      <c r="W254" s="497">
        <f t="shared" si="292"/>
        <v>0</v>
      </c>
      <c r="X254" s="497">
        <f t="shared" si="292"/>
        <v>0</v>
      </c>
      <c r="Y254" s="497">
        <f t="shared" si="292"/>
        <v>0</v>
      </c>
      <c r="Z254" s="497">
        <f t="shared" si="292"/>
        <v>0</v>
      </c>
      <c r="AA254" s="497">
        <f t="shared" si="292"/>
        <v>0</v>
      </c>
      <c r="AB254" s="497">
        <f t="shared" si="292"/>
        <v>0</v>
      </c>
      <c r="AC254" s="497">
        <f t="shared" si="292"/>
        <v>0</v>
      </c>
      <c r="AD254" s="497">
        <f t="shared" si="292"/>
        <v>0</v>
      </c>
      <c r="AE254" s="497">
        <f t="shared" si="292"/>
        <v>0</v>
      </c>
      <c r="AF254" s="497">
        <f t="shared" si="292"/>
        <v>0</v>
      </c>
      <c r="AG254" s="497">
        <f t="shared" si="292"/>
        <v>0</v>
      </c>
      <c r="AH254" s="497">
        <f t="shared" si="292"/>
        <v>0</v>
      </c>
      <c r="AI254" s="497">
        <f t="shared" si="292"/>
        <v>0</v>
      </c>
      <c r="AJ254" s="497">
        <f t="shared" si="292"/>
        <v>0</v>
      </c>
      <c r="AK254" s="497">
        <f t="shared" si="292"/>
        <v>0</v>
      </c>
      <c r="AL254" s="497">
        <f t="shared" si="292"/>
        <v>0</v>
      </c>
      <c r="AM254" s="497">
        <f t="shared" si="292"/>
        <v>0</v>
      </c>
      <c r="AN254" s="497">
        <f t="shared" si="292"/>
        <v>0</v>
      </c>
      <c r="AO254" s="497">
        <f t="shared" si="292"/>
        <v>0</v>
      </c>
      <c r="AP254" s="497" t="e">
        <f t="shared" ref="AP254:BJ254" si="297">AO254*(1+IF(AP$1&lt;=$D$201,$F254,$G254))</f>
        <v>#REF!</v>
      </c>
      <c r="AQ254" s="497" t="e">
        <f t="shared" si="297"/>
        <v>#REF!</v>
      </c>
      <c r="AR254" s="497" t="e">
        <f t="shared" si="297"/>
        <v>#REF!</v>
      </c>
      <c r="AS254" s="497" t="e">
        <f t="shared" si="297"/>
        <v>#REF!</v>
      </c>
      <c r="AT254" s="497" t="e">
        <f t="shared" si="297"/>
        <v>#REF!</v>
      </c>
      <c r="AU254" s="497" t="e">
        <f t="shared" si="297"/>
        <v>#REF!</v>
      </c>
      <c r="AV254" s="497" t="e">
        <f t="shared" si="297"/>
        <v>#REF!</v>
      </c>
      <c r="AW254" s="497" t="e">
        <f t="shared" si="297"/>
        <v>#REF!</v>
      </c>
      <c r="AX254" s="497" t="e">
        <f t="shared" si="297"/>
        <v>#REF!</v>
      </c>
      <c r="AY254" s="497" t="e">
        <f t="shared" si="297"/>
        <v>#REF!</v>
      </c>
      <c r="AZ254" s="497" t="e">
        <f t="shared" si="297"/>
        <v>#REF!</v>
      </c>
      <c r="BA254" s="497" t="e">
        <f t="shared" si="297"/>
        <v>#REF!</v>
      </c>
      <c r="BB254" s="497" t="e">
        <f t="shared" si="297"/>
        <v>#REF!</v>
      </c>
      <c r="BC254" s="497" t="e">
        <f t="shared" si="297"/>
        <v>#REF!</v>
      </c>
      <c r="BD254" s="497" t="e">
        <f t="shared" si="297"/>
        <v>#REF!</v>
      </c>
      <c r="BE254" s="497" t="e">
        <f t="shared" si="297"/>
        <v>#REF!</v>
      </c>
      <c r="BF254" s="497" t="e">
        <f t="shared" si="297"/>
        <v>#REF!</v>
      </c>
      <c r="BG254" s="497" t="e">
        <f t="shared" si="297"/>
        <v>#REF!</v>
      </c>
      <c r="BH254" s="497" t="e">
        <f t="shared" si="297"/>
        <v>#REF!</v>
      </c>
      <c r="BI254" s="497" t="e">
        <f t="shared" si="297"/>
        <v>#REF!</v>
      </c>
      <c r="BJ254" s="497" t="e">
        <f t="shared" si="297"/>
        <v>#REF!</v>
      </c>
    </row>
    <row r="255" spans="1:62" x14ac:dyDescent="0.3">
      <c r="A255" s="969">
        <v>16</v>
      </c>
      <c r="B255" s="970" t="s">
        <v>9342</v>
      </c>
      <c r="C255" s="977">
        <f>BCAInputs!$C203</f>
        <v>0</v>
      </c>
      <c r="D255" s="977">
        <f>BCAInputs!$C223</f>
        <v>0</v>
      </c>
      <c r="F255" s="978">
        <f t="shared" si="277"/>
        <v>0</v>
      </c>
      <c r="G255" s="979">
        <f t="shared" si="281"/>
        <v>0</v>
      </c>
      <c r="H255" s="979"/>
      <c r="I255" s="497">
        <f t="shared" si="278"/>
        <v>0</v>
      </c>
      <c r="J255" s="497">
        <f t="shared" ref="J255:AO255" si="298">I255*(1+IF(J$1&lt;=$D$201,$F255,$G255))</f>
        <v>0</v>
      </c>
      <c r="K255" s="497">
        <f t="shared" si="298"/>
        <v>0</v>
      </c>
      <c r="L255" s="497">
        <f t="shared" si="298"/>
        <v>0</v>
      </c>
      <c r="M255" s="497">
        <f t="shared" si="298"/>
        <v>0</v>
      </c>
      <c r="N255" s="497">
        <f t="shared" si="298"/>
        <v>0</v>
      </c>
      <c r="O255" s="497">
        <f t="shared" si="298"/>
        <v>0</v>
      </c>
      <c r="P255" s="497">
        <f t="shared" si="298"/>
        <v>0</v>
      </c>
      <c r="Q255" s="497">
        <f t="shared" si="298"/>
        <v>0</v>
      </c>
      <c r="R255" s="497">
        <f t="shared" si="298"/>
        <v>0</v>
      </c>
      <c r="S255" s="497">
        <f t="shared" si="298"/>
        <v>0</v>
      </c>
      <c r="T255" s="497">
        <f t="shared" si="298"/>
        <v>0</v>
      </c>
      <c r="U255" s="497">
        <f t="shared" si="298"/>
        <v>0</v>
      </c>
      <c r="V255" s="497">
        <f t="shared" si="298"/>
        <v>0</v>
      </c>
      <c r="W255" s="497">
        <f t="shared" si="298"/>
        <v>0</v>
      </c>
      <c r="X255" s="497">
        <f t="shared" si="298"/>
        <v>0</v>
      </c>
      <c r="Y255" s="497">
        <f t="shared" si="298"/>
        <v>0</v>
      </c>
      <c r="Z255" s="497">
        <f t="shared" si="298"/>
        <v>0</v>
      </c>
      <c r="AA255" s="497">
        <f t="shared" si="298"/>
        <v>0</v>
      </c>
      <c r="AB255" s="497">
        <f t="shared" si="298"/>
        <v>0</v>
      </c>
      <c r="AC255" s="497">
        <f t="shared" si="298"/>
        <v>0</v>
      </c>
      <c r="AD255" s="497">
        <f t="shared" si="298"/>
        <v>0</v>
      </c>
      <c r="AE255" s="497">
        <f t="shared" si="298"/>
        <v>0</v>
      </c>
      <c r="AF255" s="497">
        <f t="shared" si="298"/>
        <v>0</v>
      </c>
      <c r="AG255" s="497">
        <f t="shared" si="298"/>
        <v>0</v>
      </c>
      <c r="AH255" s="497">
        <f t="shared" si="298"/>
        <v>0</v>
      </c>
      <c r="AI255" s="497">
        <f t="shared" si="298"/>
        <v>0</v>
      </c>
      <c r="AJ255" s="497">
        <f t="shared" si="298"/>
        <v>0</v>
      </c>
      <c r="AK255" s="497">
        <f t="shared" si="298"/>
        <v>0</v>
      </c>
      <c r="AL255" s="497">
        <f t="shared" si="298"/>
        <v>0</v>
      </c>
      <c r="AM255" s="497">
        <f t="shared" si="298"/>
        <v>0</v>
      </c>
      <c r="AN255" s="497">
        <f t="shared" si="298"/>
        <v>0</v>
      </c>
      <c r="AO255" s="497">
        <f t="shared" si="298"/>
        <v>0</v>
      </c>
      <c r="AP255" s="497" t="e">
        <f t="shared" ref="AP255:BJ255" si="299">AO255*(1+IF(AP$1&lt;=$D$201,$F255,$G255))</f>
        <v>#REF!</v>
      </c>
      <c r="AQ255" s="497" t="e">
        <f t="shared" si="299"/>
        <v>#REF!</v>
      </c>
      <c r="AR255" s="497" t="e">
        <f t="shared" si="299"/>
        <v>#REF!</v>
      </c>
      <c r="AS255" s="497" t="e">
        <f t="shared" si="299"/>
        <v>#REF!</v>
      </c>
      <c r="AT255" s="497" t="e">
        <f t="shared" si="299"/>
        <v>#REF!</v>
      </c>
      <c r="AU255" s="497" t="e">
        <f t="shared" si="299"/>
        <v>#REF!</v>
      </c>
      <c r="AV255" s="497" t="e">
        <f t="shared" si="299"/>
        <v>#REF!</v>
      </c>
      <c r="AW255" s="497" t="e">
        <f t="shared" si="299"/>
        <v>#REF!</v>
      </c>
      <c r="AX255" s="497" t="e">
        <f t="shared" si="299"/>
        <v>#REF!</v>
      </c>
      <c r="AY255" s="497" t="e">
        <f t="shared" si="299"/>
        <v>#REF!</v>
      </c>
      <c r="AZ255" s="497" t="e">
        <f t="shared" si="299"/>
        <v>#REF!</v>
      </c>
      <c r="BA255" s="497" t="e">
        <f t="shared" si="299"/>
        <v>#REF!</v>
      </c>
      <c r="BB255" s="497" t="e">
        <f t="shared" si="299"/>
        <v>#REF!</v>
      </c>
      <c r="BC255" s="497" t="e">
        <f t="shared" si="299"/>
        <v>#REF!</v>
      </c>
      <c r="BD255" s="497" t="e">
        <f t="shared" si="299"/>
        <v>#REF!</v>
      </c>
      <c r="BE255" s="497" t="e">
        <f t="shared" si="299"/>
        <v>#REF!</v>
      </c>
      <c r="BF255" s="497" t="e">
        <f t="shared" si="299"/>
        <v>#REF!</v>
      </c>
      <c r="BG255" s="497" t="e">
        <f t="shared" si="299"/>
        <v>#REF!</v>
      </c>
      <c r="BH255" s="497" t="e">
        <f t="shared" si="299"/>
        <v>#REF!</v>
      </c>
      <c r="BI255" s="497" t="e">
        <f t="shared" si="299"/>
        <v>#REF!</v>
      </c>
      <c r="BJ255" s="497" t="e">
        <f t="shared" si="299"/>
        <v>#REF!</v>
      </c>
    </row>
    <row r="256" spans="1:62" x14ac:dyDescent="0.3">
      <c r="C256" s="491"/>
      <c r="D256" s="491"/>
      <c r="E256" s="491"/>
      <c r="I256" s="7"/>
    </row>
    <row r="257" spans="1:62" x14ac:dyDescent="0.3">
      <c r="A257" s="961"/>
      <c r="B257" s="961" t="s">
        <v>9349</v>
      </c>
      <c r="C257" s="962">
        <f>C$201</f>
        <v>2016</v>
      </c>
      <c r="D257" s="962">
        <f>D$201</f>
        <v>2045</v>
      </c>
      <c r="E257" s="962"/>
      <c r="F257" s="962" t="str">
        <f>F$201</f>
        <v>2016 - 2045</v>
      </c>
      <c r="G257" s="962" t="str">
        <f>G$201</f>
        <v>After 2045</v>
      </c>
      <c r="H257" s="962"/>
      <c r="I257" s="963"/>
      <c r="J257" s="963"/>
      <c r="K257" s="963"/>
      <c r="L257" s="963"/>
      <c r="M257" s="963"/>
      <c r="N257" s="963"/>
      <c r="O257" s="963"/>
      <c r="P257" s="963"/>
      <c r="Q257" s="963"/>
      <c r="R257" s="963"/>
      <c r="S257" s="963"/>
      <c r="T257" s="963"/>
      <c r="U257" s="963"/>
      <c r="V257" s="963"/>
      <c r="W257" s="963"/>
      <c r="X257" s="963"/>
      <c r="Y257" s="963"/>
      <c r="Z257" s="963"/>
      <c r="AA257" s="963"/>
      <c r="AB257" s="963"/>
      <c r="AC257" s="963"/>
      <c r="AD257" s="963"/>
      <c r="AE257" s="963"/>
      <c r="AF257" s="963"/>
      <c r="AG257" s="963"/>
      <c r="AH257" s="963"/>
      <c r="AI257" s="963"/>
      <c r="AJ257" s="963"/>
      <c r="AK257" s="963"/>
      <c r="AL257" s="963"/>
      <c r="AM257" s="963"/>
      <c r="AN257" s="963"/>
      <c r="AO257" s="963"/>
      <c r="AP257" s="963"/>
      <c r="AQ257" s="963"/>
      <c r="AR257" s="963"/>
      <c r="AS257" s="963"/>
      <c r="AT257" s="963"/>
      <c r="AU257" s="963"/>
      <c r="AV257" s="963"/>
      <c r="AW257" s="963"/>
      <c r="AX257" s="963"/>
      <c r="AY257" s="963"/>
      <c r="AZ257" s="963"/>
      <c r="BA257" s="963"/>
      <c r="BB257" s="963"/>
      <c r="BC257" s="963"/>
      <c r="BD257" s="963"/>
      <c r="BE257" s="963"/>
      <c r="BF257" s="963"/>
      <c r="BG257" s="963"/>
      <c r="BH257" s="963"/>
      <c r="BI257" s="963"/>
      <c r="BJ257" s="963"/>
    </row>
    <row r="258" spans="1:62" x14ac:dyDescent="0.3">
      <c r="A258" s="969">
        <v>1</v>
      </c>
      <c r="B258" s="970" t="s">
        <v>9327</v>
      </c>
      <c r="C258" s="980">
        <f>C240</f>
        <v>0</v>
      </c>
      <c r="D258" s="977">
        <f>BCAInputs!$C228</f>
        <v>0</v>
      </c>
      <c r="F258" s="978">
        <f t="shared" ref="F258:F273" si="300">IFERROR((D258/C258)^(1/(D$201-C$201))-1,0)</f>
        <v>0</v>
      </c>
      <c r="G258" s="979">
        <f>F258</f>
        <v>0</v>
      </c>
      <c r="H258" s="979"/>
      <c r="I258" s="497">
        <f t="shared" ref="I258:I273" si="301">$C258*(1+$F258)^(I$1-$C$201)</f>
        <v>0</v>
      </c>
      <c r="J258" s="497">
        <f t="shared" ref="J258:AO262" si="302">I258*(1+IF(J$1&lt;=$D$201,$F258,$G258))</f>
        <v>0</v>
      </c>
      <c r="K258" s="497">
        <f t="shared" si="302"/>
        <v>0</v>
      </c>
      <c r="L258" s="497">
        <f t="shared" si="302"/>
        <v>0</v>
      </c>
      <c r="M258" s="497">
        <f t="shared" si="302"/>
        <v>0</v>
      </c>
      <c r="N258" s="497">
        <f t="shared" si="302"/>
        <v>0</v>
      </c>
      <c r="O258" s="497">
        <f t="shared" si="302"/>
        <v>0</v>
      </c>
      <c r="P258" s="497">
        <f t="shared" si="302"/>
        <v>0</v>
      </c>
      <c r="Q258" s="497">
        <f t="shared" si="302"/>
        <v>0</v>
      </c>
      <c r="R258" s="497">
        <f t="shared" si="302"/>
        <v>0</v>
      </c>
      <c r="S258" s="497">
        <f t="shared" si="302"/>
        <v>0</v>
      </c>
      <c r="T258" s="497">
        <f t="shared" si="302"/>
        <v>0</v>
      </c>
      <c r="U258" s="497">
        <f t="shared" si="302"/>
        <v>0</v>
      </c>
      <c r="V258" s="497">
        <f t="shared" si="302"/>
        <v>0</v>
      </c>
      <c r="W258" s="497">
        <f t="shared" si="302"/>
        <v>0</v>
      </c>
      <c r="X258" s="497">
        <f t="shared" si="302"/>
        <v>0</v>
      </c>
      <c r="Y258" s="497">
        <f t="shared" si="302"/>
        <v>0</v>
      </c>
      <c r="Z258" s="497">
        <f t="shared" si="302"/>
        <v>0</v>
      </c>
      <c r="AA258" s="497">
        <f t="shared" si="302"/>
        <v>0</v>
      </c>
      <c r="AB258" s="497">
        <f t="shared" si="302"/>
        <v>0</v>
      </c>
      <c r="AC258" s="497">
        <f t="shared" si="302"/>
        <v>0</v>
      </c>
      <c r="AD258" s="497">
        <f t="shared" si="302"/>
        <v>0</v>
      </c>
      <c r="AE258" s="497">
        <f t="shared" si="302"/>
        <v>0</v>
      </c>
      <c r="AF258" s="497">
        <f t="shared" si="302"/>
        <v>0</v>
      </c>
      <c r="AG258" s="497">
        <f t="shared" si="302"/>
        <v>0</v>
      </c>
      <c r="AH258" s="497">
        <f t="shared" si="302"/>
        <v>0</v>
      </c>
      <c r="AI258" s="497">
        <f t="shared" si="302"/>
        <v>0</v>
      </c>
      <c r="AJ258" s="497">
        <f t="shared" si="302"/>
        <v>0</v>
      </c>
      <c r="AK258" s="497">
        <f t="shared" si="302"/>
        <v>0</v>
      </c>
      <c r="AL258" s="497">
        <f t="shared" si="302"/>
        <v>0</v>
      </c>
      <c r="AM258" s="497">
        <f t="shared" si="302"/>
        <v>0</v>
      </c>
      <c r="AN258" s="497">
        <f t="shared" si="302"/>
        <v>0</v>
      </c>
      <c r="AO258" s="497">
        <f t="shared" si="302"/>
        <v>0</v>
      </c>
      <c r="AP258" s="497" t="e">
        <f t="shared" ref="AP258:BJ258" si="303">AO258*(1+IF(AP$1&lt;=$D$201,$F258,$G258))</f>
        <v>#REF!</v>
      </c>
      <c r="AQ258" s="497" t="e">
        <f t="shared" si="303"/>
        <v>#REF!</v>
      </c>
      <c r="AR258" s="497" t="e">
        <f t="shared" si="303"/>
        <v>#REF!</v>
      </c>
      <c r="AS258" s="497" t="e">
        <f t="shared" si="303"/>
        <v>#REF!</v>
      </c>
      <c r="AT258" s="497" t="e">
        <f t="shared" si="303"/>
        <v>#REF!</v>
      </c>
      <c r="AU258" s="497" t="e">
        <f t="shared" si="303"/>
        <v>#REF!</v>
      </c>
      <c r="AV258" s="497" t="e">
        <f t="shared" si="303"/>
        <v>#REF!</v>
      </c>
      <c r="AW258" s="497" t="e">
        <f t="shared" si="303"/>
        <v>#REF!</v>
      </c>
      <c r="AX258" s="497" t="e">
        <f t="shared" si="303"/>
        <v>#REF!</v>
      </c>
      <c r="AY258" s="497" t="e">
        <f t="shared" si="303"/>
        <v>#REF!</v>
      </c>
      <c r="AZ258" s="497" t="e">
        <f t="shared" si="303"/>
        <v>#REF!</v>
      </c>
      <c r="BA258" s="497" t="e">
        <f t="shared" si="303"/>
        <v>#REF!</v>
      </c>
      <c r="BB258" s="497" t="e">
        <f t="shared" si="303"/>
        <v>#REF!</v>
      </c>
      <c r="BC258" s="497" t="e">
        <f t="shared" si="303"/>
        <v>#REF!</v>
      </c>
      <c r="BD258" s="497" t="e">
        <f t="shared" si="303"/>
        <v>#REF!</v>
      </c>
      <c r="BE258" s="497" t="e">
        <f t="shared" si="303"/>
        <v>#REF!</v>
      </c>
      <c r="BF258" s="497" t="e">
        <f t="shared" si="303"/>
        <v>#REF!</v>
      </c>
      <c r="BG258" s="497" t="e">
        <f t="shared" si="303"/>
        <v>#REF!</v>
      </c>
      <c r="BH258" s="497" t="e">
        <f t="shared" si="303"/>
        <v>#REF!</v>
      </c>
      <c r="BI258" s="497" t="e">
        <f t="shared" si="303"/>
        <v>#REF!</v>
      </c>
      <c r="BJ258" s="497" t="e">
        <f t="shared" si="303"/>
        <v>#REF!</v>
      </c>
    </row>
    <row r="259" spans="1:62" x14ac:dyDescent="0.3">
      <c r="A259" s="969">
        <v>2</v>
      </c>
      <c r="B259" s="970" t="s">
        <v>9328</v>
      </c>
      <c r="C259" s="980">
        <f t="shared" ref="C259:C273" si="304">C241</f>
        <v>0</v>
      </c>
      <c r="D259" s="977">
        <f>BCAInputs!$C229</f>
        <v>0</v>
      </c>
      <c r="F259" s="978">
        <f t="shared" si="300"/>
        <v>0</v>
      </c>
      <c r="G259" s="979">
        <f t="shared" ref="G259:G273" si="305">F259</f>
        <v>0</v>
      </c>
      <c r="H259" s="979"/>
      <c r="I259" s="497">
        <f t="shared" si="301"/>
        <v>0</v>
      </c>
      <c r="J259" s="497">
        <f t="shared" si="302"/>
        <v>0</v>
      </c>
      <c r="K259" s="497">
        <f t="shared" si="302"/>
        <v>0</v>
      </c>
      <c r="L259" s="497">
        <f t="shared" si="302"/>
        <v>0</v>
      </c>
      <c r="M259" s="497">
        <f t="shared" si="302"/>
        <v>0</v>
      </c>
      <c r="N259" s="497">
        <f t="shared" si="302"/>
        <v>0</v>
      </c>
      <c r="O259" s="497">
        <f t="shared" si="302"/>
        <v>0</v>
      </c>
      <c r="P259" s="497">
        <f t="shared" si="302"/>
        <v>0</v>
      </c>
      <c r="Q259" s="497">
        <f t="shared" si="302"/>
        <v>0</v>
      </c>
      <c r="R259" s="497">
        <f t="shared" si="302"/>
        <v>0</v>
      </c>
      <c r="S259" s="497">
        <f t="shared" si="302"/>
        <v>0</v>
      </c>
      <c r="T259" s="497">
        <f t="shared" si="302"/>
        <v>0</v>
      </c>
      <c r="U259" s="497">
        <f t="shared" si="302"/>
        <v>0</v>
      </c>
      <c r="V259" s="497">
        <f t="shared" si="302"/>
        <v>0</v>
      </c>
      <c r="W259" s="497">
        <f t="shared" si="302"/>
        <v>0</v>
      </c>
      <c r="X259" s="497">
        <f t="shared" si="302"/>
        <v>0</v>
      </c>
      <c r="Y259" s="497">
        <f t="shared" si="302"/>
        <v>0</v>
      </c>
      <c r="Z259" s="497">
        <f t="shared" si="302"/>
        <v>0</v>
      </c>
      <c r="AA259" s="497">
        <f t="shared" si="302"/>
        <v>0</v>
      </c>
      <c r="AB259" s="497">
        <f t="shared" si="302"/>
        <v>0</v>
      </c>
      <c r="AC259" s="497">
        <f t="shared" si="302"/>
        <v>0</v>
      </c>
      <c r="AD259" s="497">
        <f t="shared" si="302"/>
        <v>0</v>
      </c>
      <c r="AE259" s="497">
        <f t="shared" si="302"/>
        <v>0</v>
      </c>
      <c r="AF259" s="497">
        <f t="shared" si="302"/>
        <v>0</v>
      </c>
      <c r="AG259" s="497">
        <f t="shared" si="302"/>
        <v>0</v>
      </c>
      <c r="AH259" s="497">
        <f t="shared" si="302"/>
        <v>0</v>
      </c>
      <c r="AI259" s="497">
        <f t="shared" si="302"/>
        <v>0</v>
      </c>
      <c r="AJ259" s="497">
        <f t="shared" si="302"/>
        <v>0</v>
      </c>
      <c r="AK259" s="497">
        <f t="shared" si="302"/>
        <v>0</v>
      </c>
      <c r="AL259" s="497">
        <f t="shared" si="302"/>
        <v>0</v>
      </c>
      <c r="AM259" s="497">
        <f t="shared" si="302"/>
        <v>0</v>
      </c>
      <c r="AN259" s="497">
        <f t="shared" si="302"/>
        <v>0</v>
      </c>
      <c r="AO259" s="497">
        <f t="shared" si="302"/>
        <v>0</v>
      </c>
      <c r="AP259" s="497" t="e">
        <f t="shared" ref="AP259:BJ259" si="306">AO259*(1+IF(AP$1&lt;=$D$201,$F259,$G259))</f>
        <v>#REF!</v>
      </c>
      <c r="AQ259" s="497" t="e">
        <f t="shared" si="306"/>
        <v>#REF!</v>
      </c>
      <c r="AR259" s="497" t="e">
        <f t="shared" si="306"/>
        <v>#REF!</v>
      </c>
      <c r="AS259" s="497" t="e">
        <f t="shared" si="306"/>
        <v>#REF!</v>
      </c>
      <c r="AT259" s="497" t="e">
        <f t="shared" si="306"/>
        <v>#REF!</v>
      </c>
      <c r="AU259" s="497" t="e">
        <f t="shared" si="306"/>
        <v>#REF!</v>
      </c>
      <c r="AV259" s="497" t="e">
        <f t="shared" si="306"/>
        <v>#REF!</v>
      </c>
      <c r="AW259" s="497" t="e">
        <f t="shared" si="306"/>
        <v>#REF!</v>
      </c>
      <c r="AX259" s="497" t="e">
        <f t="shared" si="306"/>
        <v>#REF!</v>
      </c>
      <c r="AY259" s="497" t="e">
        <f t="shared" si="306"/>
        <v>#REF!</v>
      </c>
      <c r="AZ259" s="497" t="e">
        <f t="shared" si="306"/>
        <v>#REF!</v>
      </c>
      <c r="BA259" s="497" t="e">
        <f t="shared" si="306"/>
        <v>#REF!</v>
      </c>
      <c r="BB259" s="497" t="e">
        <f t="shared" si="306"/>
        <v>#REF!</v>
      </c>
      <c r="BC259" s="497" t="e">
        <f t="shared" si="306"/>
        <v>#REF!</v>
      </c>
      <c r="BD259" s="497" t="e">
        <f t="shared" si="306"/>
        <v>#REF!</v>
      </c>
      <c r="BE259" s="497" t="e">
        <f t="shared" si="306"/>
        <v>#REF!</v>
      </c>
      <c r="BF259" s="497" t="e">
        <f t="shared" si="306"/>
        <v>#REF!</v>
      </c>
      <c r="BG259" s="497" t="e">
        <f t="shared" si="306"/>
        <v>#REF!</v>
      </c>
      <c r="BH259" s="497" t="e">
        <f t="shared" si="306"/>
        <v>#REF!</v>
      </c>
      <c r="BI259" s="497" t="e">
        <f t="shared" si="306"/>
        <v>#REF!</v>
      </c>
      <c r="BJ259" s="497" t="e">
        <f t="shared" si="306"/>
        <v>#REF!</v>
      </c>
    </row>
    <row r="260" spans="1:62" x14ac:dyDescent="0.3">
      <c r="A260" s="969">
        <v>3</v>
      </c>
      <c r="B260" s="970" t="s">
        <v>9329</v>
      </c>
      <c r="C260" s="980">
        <f t="shared" si="304"/>
        <v>0</v>
      </c>
      <c r="D260" s="977">
        <f>BCAInputs!$C230</f>
        <v>0</v>
      </c>
      <c r="F260" s="978">
        <f t="shared" si="300"/>
        <v>0</v>
      </c>
      <c r="G260" s="979">
        <f t="shared" si="305"/>
        <v>0</v>
      </c>
      <c r="H260" s="979"/>
      <c r="I260" s="497">
        <f t="shared" si="301"/>
        <v>0</v>
      </c>
      <c r="J260" s="497">
        <f t="shared" si="302"/>
        <v>0</v>
      </c>
      <c r="K260" s="497">
        <f t="shared" si="302"/>
        <v>0</v>
      </c>
      <c r="L260" s="497">
        <f t="shared" si="302"/>
        <v>0</v>
      </c>
      <c r="M260" s="497">
        <f t="shared" si="302"/>
        <v>0</v>
      </c>
      <c r="N260" s="497">
        <f t="shared" si="302"/>
        <v>0</v>
      </c>
      <c r="O260" s="497">
        <f t="shared" si="302"/>
        <v>0</v>
      </c>
      <c r="P260" s="497">
        <f t="shared" si="302"/>
        <v>0</v>
      </c>
      <c r="Q260" s="497">
        <f t="shared" si="302"/>
        <v>0</v>
      </c>
      <c r="R260" s="497">
        <f t="shared" si="302"/>
        <v>0</v>
      </c>
      <c r="S260" s="497">
        <f t="shared" si="302"/>
        <v>0</v>
      </c>
      <c r="T260" s="497">
        <f t="shared" si="302"/>
        <v>0</v>
      </c>
      <c r="U260" s="497">
        <f t="shared" si="302"/>
        <v>0</v>
      </c>
      <c r="V260" s="497">
        <f t="shared" si="302"/>
        <v>0</v>
      </c>
      <c r="W260" s="497">
        <f t="shared" si="302"/>
        <v>0</v>
      </c>
      <c r="X260" s="497">
        <f t="shared" si="302"/>
        <v>0</v>
      </c>
      <c r="Y260" s="497">
        <f t="shared" si="302"/>
        <v>0</v>
      </c>
      <c r="Z260" s="497">
        <f t="shared" si="302"/>
        <v>0</v>
      </c>
      <c r="AA260" s="497">
        <f t="shared" si="302"/>
        <v>0</v>
      </c>
      <c r="AB260" s="497">
        <f t="shared" si="302"/>
        <v>0</v>
      </c>
      <c r="AC260" s="497">
        <f t="shared" si="302"/>
        <v>0</v>
      </c>
      <c r="AD260" s="497">
        <f t="shared" si="302"/>
        <v>0</v>
      </c>
      <c r="AE260" s="497">
        <f t="shared" si="302"/>
        <v>0</v>
      </c>
      <c r="AF260" s="497">
        <f t="shared" si="302"/>
        <v>0</v>
      </c>
      <c r="AG260" s="497">
        <f t="shared" si="302"/>
        <v>0</v>
      </c>
      <c r="AH260" s="497">
        <f t="shared" si="302"/>
        <v>0</v>
      </c>
      <c r="AI260" s="497">
        <f t="shared" si="302"/>
        <v>0</v>
      </c>
      <c r="AJ260" s="497">
        <f t="shared" si="302"/>
        <v>0</v>
      </c>
      <c r="AK260" s="497">
        <f t="shared" si="302"/>
        <v>0</v>
      </c>
      <c r="AL260" s="497">
        <f t="shared" si="302"/>
        <v>0</v>
      </c>
      <c r="AM260" s="497">
        <f t="shared" si="302"/>
        <v>0</v>
      </c>
      <c r="AN260" s="497">
        <f t="shared" si="302"/>
        <v>0</v>
      </c>
      <c r="AO260" s="497">
        <f t="shared" si="302"/>
        <v>0</v>
      </c>
      <c r="AP260" s="497" t="e">
        <f t="shared" ref="AP260:BJ260" si="307">AO260*(1+IF(AP$1&lt;=$D$201,$F260,$G260))</f>
        <v>#REF!</v>
      </c>
      <c r="AQ260" s="497" t="e">
        <f t="shared" si="307"/>
        <v>#REF!</v>
      </c>
      <c r="AR260" s="497" t="e">
        <f t="shared" si="307"/>
        <v>#REF!</v>
      </c>
      <c r="AS260" s="497" t="e">
        <f t="shared" si="307"/>
        <v>#REF!</v>
      </c>
      <c r="AT260" s="497" t="e">
        <f t="shared" si="307"/>
        <v>#REF!</v>
      </c>
      <c r="AU260" s="497" t="e">
        <f t="shared" si="307"/>
        <v>#REF!</v>
      </c>
      <c r="AV260" s="497" t="e">
        <f t="shared" si="307"/>
        <v>#REF!</v>
      </c>
      <c r="AW260" s="497" t="e">
        <f t="shared" si="307"/>
        <v>#REF!</v>
      </c>
      <c r="AX260" s="497" t="e">
        <f t="shared" si="307"/>
        <v>#REF!</v>
      </c>
      <c r="AY260" s="497" t="e">
        <f t="shared" si="307"/>
        <v>#REF!</v>
      </c>
      <c r="AZ260" s="497" t="e">
        <f t="shared" si="307"/>
        <v>#REF!</v>
      </c>
      <c r="BA260" s="497" t="e">
        <f t="shared" si="307"/>
        <v>#REF!</v>
      </c>
      <c r="BB260" s="497" t="e">
        <f t="shared" si="307"/>
        <v>#REF!</v>
      </c>
      <c r="BC260" s="497" t="e">
        <f t="shared" si="307"/>
        <v>#REF!</v>
      </c>
      <c r="BD260" s="497" t="e">
        <f t="shared" si="307"/>
        <v>#REF!</v>
      </c>
      <c r="BE260" s="497" t="e">
        <f t="shared" si="307"/>
        <v>#REF!</v>
      </c>
      <c r="BF260" s="497" t="e">
        <f t="shared" si="307"/>
        <v>#REF!</v>
      </c>
      <c r="BG260" s="497" t="e">
        <f t="shared" si="307"/>
        <v>#REF!</v>
      </c>
      <c r="BH260" s="497" t="e">
        <f t="shared" si="307"/>
        <v>#REF!</v>
      </c>
      <c r="BI260" s="497" t="e">
        <f t="shared" si="307"/>
        <v>#REF!</v>
      </c>
      <c r="BJ260" s="497" t="e">
        <f t="shared" si="307"/>
        <v>#REF!</v>
      </c>
    </row>
    <row r="261" spans="1:62" x14ac:dyDescent="0.3">
      <c r="A261" s="969">
        <v>4</v>
      </c>
      <c r="B261" s="970" t="s">
        <v>9330</v>
      </c>
      <c r="C261" s="980">
        <f t="shared" si="304"/>
        <v>0</v>
      </c>
      <c r="D261" s="977">
        <f>BCAInputs!$C231</f>
        <v>0</v>
      </c>
      <c r="F261" s="978">
        <f t="shared" si="300"/>
        <v>0</v>
      </c>
      <c r="G261" s="979">
        <f t="shared" si="305"/>
        <v>0</v>
      </c>
      <c r="H261" s="979"/>
      <c r="I261" s="497">
        <f t="shared" si="301"/>
        <v>0</v>
      </c>
      <c r="J261" s="497">
        <f t="shared" si="302"/>
        <v>0</v>
      </c>
      <c r="K261" s="497">
        <f t="shared" si="302"/>
        <v>0</v>
      </c>
      <c r="L261" s="497">
        <f t="shared" si="302"/>
        <v>0</v>
      </c>
      <c r="M261" s="497">
        <f t="shared" si="302"/>
        <v>0</v>
      </c>
      <c r="N261" s="497">
        <f t="shared" si="302"/>
        <v>0</v>
      </c>
      <c r="O261" s="497">
        <f t="shared" si="302"/>
        <v>0</v>
      </c>
      <c r="P261" s="497">
        <f t="shared" si="302"/>
        <v>0</v>
      </c>
      <c r="Q261" s="497">
        <f t="shared" si="302"/>
        <v>0</v>
      </c>
      <c r="R261" s="497">
        <f t="shared" si="302"/>
        <v>0</v>
      </c>
      <c r="S261" s="497">
        <f t="shared" si="302"/>
        <v>0</v>
      </c>
      <c r="T261" s="497">
        <f t="shared" si="302"/>
        <v>0</v>
      </c>
      <c r="U261" s="497">
        <f t="shared" si="302"/>
        <v>0</v>
      </c>
      <c r="V261" s="497">
        <f t="shared" si="302"/>
        <v>0</v>
      </c>
      <c r="W261" s="497">
        <f t="shared" si="302"/>
        <v>0</v>
      </c>
      <c r="X261" s="497">
        <f t="shared" si="302"/>
        <v>0</v>
      </c>
      <c r="Y261" s="497">
        <f t="shared" si="302"/>
        <v>0</v>
      </c>
      <c r="Z261" s="497">
        <f t="shared" si="302"/>
        <v>0</v>
      </c>
      <c r="AA261" s="497">
        <f t="shared" si="302"/>
        <v>0</v>
      </c>
      <c r="AB261" s="497">
        <f t="shared" si="302"/>
        <v>0</v>
      </c>
      <c r="AC261" s="497">
        <f t="shared" si="302"/>
        <v>0</v>
      </c>
      <c r="AD261" s="497">
        <f t="shared" si="302"/>
        <v>0</v>
      </c>
      <c r="AE261" s="497">
        <f t="shared" si="302"/>
        <v>0</v>
      </c>
      <c r="AF261" s="497">
        <f t="shared" si="302"/>
        <v>0</v>
      </c>
      <c r="AG261" s="497">
        <f t="shared" si="302"/>
        <v>0</v>
      </c>
      <c r="AH261" s="497">
        <f t="shared" si="302"/>
        <v>0</v>
      </c>
      <c r="AI261" s="497">
        <f t="shared" si="302"/>
        <v>0</v>
      </c>
      <c r="AJ261" s="497">
        <f t="shared" si="302"/>
        <v>0</v>
      </c>
      <c r="AK261" s="497">
        <f t="shared" si="302"/>
        <v>0</v>
      </c>
      <c r="AL261" s="497">
        <f t="shared" si="302"/>
        <v>0</v>
      </c>
      <c r="AM261" s="497">
        <f t="shared" si="302"/>
        <v>0</v>
      </c>
      <c r="AN261" s="497">
        <f t="shared" si="302"/>
        <v>0</v>
      </c>
      <c r="AO261" s="497">
        <f t="shared" si="302"/>
        <v>0</v>
      </c>
      <c r="AP261" s="497" t="e">
        <f t="shared" ref="AP261:BJ261" si="308">AO261*(1+IF(AP$1&lt;=$D$201,$F261,$G261))</f>
        <v>#REF!</v>
      </c>
      <c r="AQ261" s="497" t="e">
        <f t="shared" si="308"/>
        <v>#REF!</v>
      </c>
      <c r="AR261" s="497" t="e">
        <f t="shared" si="308"/>
        <v>#REF!</v>
      </c>
      <c r="AS261" s="497" t="e">
        <f t="shared" si="308"/>
        <v>#REF!</v>
      </c>
      <c r="AT261" s="497" t="e">
        <f t="shared" si="308"/>
        <v>#REF!</v>
      </c>
      <c r="AU261" s="497" t="e">
        <f t="shared" si="308"/>
        <v>#REF!</v>
      </c>
      <c r="AV261" s="497" t="e">
        <f t="shared" si="308"/>
        <v>#REF!</v>
      </c>
      <c r="AW261" s="497" t="e">
        <f t="shared" si="308"/>
        <v>#REF!</v>
      </c>
      <c r="AX261" s="497" t="e">
        <f t="shared" si="308"/>
        <v>#REF!</v>
      </c>
      <c r="AY261" s="497" t="e">
        <f t="shared" si="308"/>
        <v>#REF!</v>
      </c>
      <c r="AZ261" s="497" t="e">
        <f t="shared" si="308"/>
        <v>#REF!</v>
      </c>
      <c r="BA261" s="497" t="e">
        <f t="shared" si="308"/>
        <v>#REF!</v>
      </c>
      <c r="BB261" s="497" t="e">
        <f t="shared" si="308"/>
        <v>#REF!</v>
      </c>
      <c r="BC261" s="497" t="e">
        <f t="shared" si="308"/>
        <v>#REF!</v>
      </c>
      <c r="BD261" s="497" t="e">
        <f t="shared" si="308"/>
        <v>#REF!</v>
      </c>
      <c r="BE261" s="497" t="e">
        <f t="shared" si="308"/>
        <v>#REF!</v>
      </c>
      <c r="BF261" s="497" t="e">
        <f t="shared" si="308"/>
        <v>#REF!</v>
      </c>
      <c r="BG261" s="497" t="e">
        <f t="shared" si="308"/>
        <v>#REF!</v>
      </c>
      <c r="BH261" s="497" t="e">
        <f t="shared" si="308"/>
        <v>#REF!</v>
      </c>
      <c r="BI261" s="497" t="e">
        <f t="shared" si="308"/>
        <v>#REF!</v>
      </c>
      <c r="BJ261" s="497" t="e">
        <f t="shared" si="308"/>
        <v>#REF!</v>
      </c>
    </row>
    <row r="262" spans="1:62" x14ac:dyDescent="0.3">
      <c r="A262" s="969">
        <v>5</v>
      </c>
      <c r="B262" s="970" t="s">
        <v>9331</v>
      </c>
      <c r="C262" s="980">
        <f t="shared" si="304"/>
        <v>0</v>
      </c>
      <c r="D262" s="977">
        <f>BCAInputs!$C232</f>
        <v>0</v>
      </c>
      <c r="F262" s="978">
        <f t="shared" si="300"/>
        <v>0</v>
      </c>
      <c r="G262" s="979">
        <f t="shared" si="305"/>
        <v>0</v>
      </c>
      <c r="H262" s="979"/>
      <c r="I262" s="497">
        <f t="shared" si="301"/>
        <v>0</v>
      </c>
      <c r="J262" s="497">
        <f t="shared" si="302"/>
        <v>0</v>
      </c>
      <c r="K262" s="497">
        <f t="shared" si="302"/>
        <v>0</v>
      </c>
      <c r="L262" s="497">
        <f t="shared" si="302"/>
        <v>0</v>
      </c>
      <c r="M262" s="497">
        <f t="shared" si="302"/>
        <v>0</v>
      </c>
      <c r="N262" s="497">
        <f t="shared" si="302"/>
        <v>0</v>
      </c>
      <c r="O262" s="497">
        <f t="shared" si="302"/>
        <v>0</v>
      </c>
      <c r="P262" s="497">
        <f t="shared" si="302"/>
        <v>0</v>
      </c>
      <c r="Q262" s="497">
        <f t="shared" si="302"/>
        <v>0</v>
      </c>
      <c r="R262" s="497">
        <f t="shared" si="302"/>
        <v>0</v>
      </c>
      <c r="S262" s="497">
        <f t="shared" si="302"/>
        <v>0</v>
      </c>
      <c r="T262" s="497">
        <f t="shared" si="302"/>
        <v>0</v>
      </c>
      <c r="U262" s="497">
        <f t="shared" si="302"/>
        <v>0</v>
      </c>
      <c r="V262" s="497">
        <f t="shared" si="302"/>
        <v>0</v>
      </c>
      <c r="W262" s="497">
        <f t="shared" si="302"/>
        <v>0</v>
      </c>
      <c r="X262" s="497">
        <f t="shared" si="302"/>
        <v>0</v>
      </c>
      <c r="Y262" s="497">
        <f t="shared" si="302"/>
        <v>0</v>
      </c>
      <c r="Z262" s="497">
        <f t="shared" si="302"/>
        <v>0</v>
      </c>
      <c r="AA262" s="497">
        <f t="shared" si="302"/>
        <v>0</v>
      </c>
      <c r="AB262" s="497">
        <f t="shared" si="302"/>
        <v>0</v>
      </c>
      <c r="AC262" s="497">
        <f t="shared" si="302"/>
        <v>0</v>
      </c>
      <c r="AD262" s="497">
        <f t="shared" si="302"/>
        <v>0</v>
      </c>
      <c r="AE262" s="497">
        <f t="shared" si="302"/>
        <v>0</v>
      </c>
      <c r="AF262" s="497">
        <f t="shared" si="302"/>
        <v>0</v>
      </c>
      <c r="AG262" s="497">
        <f t="shared" si="302"/>
        <v>0</v>
      </c>
      <c r="AH262" s="497">
        <f t="shared" si="302"/>
        <v>0</v>
      </c>
      <c r="AI262" s="497">
        <f t="shared" si="302"/>
        <v>0</v>
      </c>
      <c r="AJ262" s="497">
        <f t="shared" si="302"/>
        <v>0</v>
      </c>
      <c r="AK262" s="497">
        <f t="shared" si="302"/>
        <v>0</v>
      </c>
      <c r="AL262" s="497">
        <f t="shared" si="302"/>
        <v>0</v>
      </c>
      <c r="AM262" s="497">
        <f t="shared" si="302"/>
        <v>0</v>
      </c>
      <c r="AN262" s="497">
        <f t="shared" si="302"/>
        <v>0</v>
      </c>
      <c r="AO262" s="497">
        <f t="shared" si="302"/>
        <v>0</v>
      </c>
      <c r="AP262" s="497" t="e">
        <f t="shared" ref="AP262:BJ262" si="309">AO262*(1+IF(AP$1&lt;=$D$201,$F262,$G262))</f>
        <v>#REF!</v>
      </c>
      <c r="AQ262" s="497" t="e">
        <f t="shared" si="309"/>
        <v>#REF!</v>
      </c>
      <c r="AR262" s="497" t="e">
        <f t="shared" si="309"/>
        <v>#REF!</v>
      </c>
      <c r="AS262" s="497" t="e">
        <f t="shared" si="309"/>
        <v>#REF!</v>
      </c>
      <c r="AT262" s="497" t="e">
        <f t="shared" si="309"/>
        <v>#REF!</v>
      </c>
      <c r="AU262" s="497" t="e">
        <f t="shared" si="309"/>
        <v>#REF!</v>
      </c>
      <c r="AV262" s="497" t="e">
        <f t="shared" si="309"/>
        <v>#REF!</v>
      </c>
      <c r="AW262" s="497" t="e">
        <f t="shared" si="309"/>
        <v>#REF!</v>
      </c>
      <c r="AX262" s="497" t="e">
        <f t="shared" si="309"/>
        <v>#REF!</v>
      </c>
      <c r="AY262" s="497" t="e">
        <f t="shared" si="309"/>
        <v>#REF!</v>
      </c>
      <c r="AZ262" s="497" t="e">
        <f t="shared" si="309"/>
        <v>#REF!</v>
      </c>
      <c r="BA262" s="497" t="e">
        <f t="shared" si="309"/>
        <v>#REF!</v>
      </c>
      <c r="BB262" s="497" t="e">
        <f t="shared" si="309"/>
        <v>#REF!</v>
      </c>
      <c r="BC262" s="497" t="e">
        <f t="shared" si="309"/>
        <v>#REF!</v>
      </c>
      <c r="BD262" s="497" t="e">
        <f t="shared" si="309"/>
        <v>#REF!</v>
      </c>
      <c r="BE262" s="497" t="e">
        <f t="shared" si="309"/>
        <v>#REF!</v>
      </c>
      <c r="BF262" s="497" t="e">
        <f t="shared" si="309"/>
        <v>#REF!</v>
      </c>
      <c r="BG262" s="497" t="e">
        <f t="shared" si="309"/>
        <v>#REF!</v>
      </c>
      <c r="BH262" s="497" t="e">
        <f t="shared" si="309"/>
        <v>#REF!</v>
      </c>
      <c r="BI262" s="497" t="e">
        <f t="shared" si="309"/>
        <v>#REF!</v>
      </c>
      <c r="BJ262" s="497" t="e">
        <f t="shared" si="309"/>
        <v>#REF!</v>
      </c>
    </row>
    <row r="263" spans="1:62" x14ac:dyDescent="0.3">
      <c r="A263" s="969">
        <v>6</v>
      </c>
      <c r="B263" s="970" t="s">
        <v>9332</v>
      </c>
      <c r="C263" s="980">
        <f t="shared" si="304"/>
        <v>0</v>
      </c>
      <c r="D263" s="977">
        <f>BCAInputs!$C233</f>
        <v>0</v>
      </c>
      <c r="F263" s="978">
        <f t="shared" si="300"/>
        <v>0</v>
      </c>
      <c r="G263" s="979">
        <f t="shared" si="305"/>
        <v>0</v>
      </c>
      <c r="H263" s="979"/>
      <c r="I263" s="497">
        <f t="shared" si="301"/>
        <v>0</v>
      </c>
      <c r="J263" s="497">
        <f t="shared" ref="J263:AO267" si="310">I263*(1+IF(J$1&lt;=$D$201,$F263,$G263))</f>
        <v>0</v>
      </c>
      <c r="K263" s="497">
        <f t="shared" si="310"/>
        <v>0</v>
      </c>
      <c r="L263" s="497">
        <f t="shared" si="310"/>
        <v>0</v>
      </c>
      <c r="M263" s="497">
        <f t="shared" si="310"/>
        <v>0</v>
      </c>
      <c r="N263" s="497">
        <f t="shared" si="310"/>
        <v>0</v>
      </c>
      <c r="O263" s="497">
        <f t="shared" si="310"/>
        <v>0</v>
      </c>
      <c r="P263" s="497">
        <f t="shared" si="310"/>
        <v>0</v>
      </c>
      <c r="Q263" s="497">
        <f t="shared" si="310"/>
        <v>0</v>
      </c>
      <c r="R263" s="497">
        <f t="shared" si="310"/>
        <v>0</v>
      </c>
      <c r="S263" s="497">
        <f t="shared" si="310"/>
        <v>0</v>
      </c>
      <c r="T263" s="497">
        <f t="shared" si="310"/>
        <v>0</v>
      </c>
      <c r="U263" s="497">
        <f t="shared" si="310"/>
        <v>0</v>
      </c>
      <c r="V263" s="497">
        <f t="shared" si="310"/>
        <v>0</v>
      </c>
      <c r="W263" s="497">
        <f t="shared" si="310"/>
        <v>0</v>
      </c>
      <c r="X263" s="497">
        <f t="shared" si="310"/>
        <v>0</v>
      </c>
      <c r="Y263" s="497">
        <f t="shared" si="310"/>
        <v>0</v>
      </c>
      <c r="Z263" s="497">
        <f t="shared" si="310"/>
        <v>0</v>
      </c>
      <c r="AA263" s="497">
        <f t="shared" si="310"/>
        <v>0</v>
      </c>
      <c r="AB263" s="497">
        <f t="shared" si="310"/>
        <v>0</v>
      </c>
      <c r="AC263" s="497">
        <f t="shared" si="310"/>
        <v>0</v>
      </c>
      <c r="AD263" s="497">
        <f t="shared" si="310"/>
        <v>0</v>
      </c>
      <c r="AE263" s="497">
        <f t="shared" si="310"/>
        <v>0</v>
      </c>
      <c r="AF263" s="497">
        <f t="shared" si="310"/>
        <v>0</v>
      </c>
      <c r="AG263" s="497">
        <f t="shared" si="310"/>
        <v>0</v>
      </c>
      <c r="AH263" s="497">
        <f t="shared" si="310"/>
        <v>0</v>
      </c>
      <c r="AI263" s="497">
        <f t="shared" si="310"/>
        <v>0</v>
      </c>
      <c r="AJ263" s="497">
        <f t="shared" si="310"/>
        <v>0</v>
      </c>
      <c r="AK263" s="497">
        <f t="shared" si="310"/>
        <v>0</v>
      </c>
      <c r="AL263" s="497">
        <f t="shared" si="310"/>
        <v>0</v>
      </c>
      <c r="AM263" s="497">
        <f t="shared" si="310"/>
        <v>0</v>
      </c>
      <c r="AN263" s="497">
        <f t="shared" si="310"/>
        <v>0</v>
      </c>
      <c r="AO263" s="497">
        <f t="shared" si="310"/>
        <v>0</v>
      </c>
      <c r="AP263" s="497" t="e">
        <f t="shared" ref="AP263:BJ263" si="311">AO263*(1+IF(AP$1&lt;=$D$201,$F263,$G263))</f>
        <v>#REF!</v>
      </c>
      <c r="AQ263" s="497" t="e">
        <f t="shared" si="311"/>
        <v>#REF!</v>
      </c>
      <c r="AR263" s="497" t="e">
        <f t="shared" si="311"/>
        <v>#REF!</v>
      </c>
      <c r="AS263" s="497" t="e">
        <f t="shared" si="311"/>
        <v>#REF!</v>
      </c>
      <c r="AT263" s="497" t="e">
        <f t="shared" si="311"/>
        <v>#REF!</v>
      </c>
      <c r="AU263" s="497" t="e">
        <f t="shared" si="311"/>
        <v>#REF!</v>
      </c>
      <c r="AV263" s="497" t="e">
        <f t="shared" si="311"/>
        <v>#REF!</v>
      </c>
      <c r="AW263" s="497" t="e">
        <f t="shared" si="311"/>
        <v>#REF!</v>
      </c>
      <c r="AX263" s="497" t="e">
        <f t="shared" si="311"/>
        <v>#REF!</v>
      </c>
      <c r="AY263" s="497" t="e">
        <f t="shared" si="311"/>
        <v>#REF!</v>
      </c>
      <c r="AZ263" s="497" t="e">
        <f t="shared" si="311"/>
        <v>#REF!</v>
      </c>
      <c r="BA263" s="497" t="e">
        <f t="shared" si="311"/>
        <v>#REF!</v>
      </c>
      <c r="BB263" s="497" t="e">
        <f t="shared" si="311"/>
        <v>#REF!</v>
      </c>
      <c r="BC263" s="497" t="e">
        <f t="shared" si="311"/>
        <v>#REF!</v>
      </c>
      <c r="BD263" s="497" t="e">
        <f t="shared" si="311"/>
        <v>#REF!</v>
      </c>
      <c r="BE263" s="497" t="e">
        <f t="shared" si="311"/>
        <v>#REF!</v>
      </c>
      <c r="BF263" s="497" t="e">
        <f t="shared" si="311"/>
        <v>#REF!</v>
      </c>
      <c r="BG263" s="497" t="e">
        <f t="shared" si="311"/>
        <v>#REF!</v>
      </c>
      <c r="BH263" s="497" t="e">
        <f t="shared" si="311"/>
        <v>#REF!</v>
      </c>
      <c r="BI263" s="497" t="e">
        <f t="shared" si="311"/>
        <v>#REF!</v>
      </c>
      <c r="BJ263" s="497" t="e">
        <f t="shared" si="311"/>
        <v>#REF!</v>
      </c>
    </row>
    <row r="264" spans="1:62" x14ac:dyDescent="0.3">
      <c r="A264" s="969">
        <v>7</v>
      </c>
      <c r="B264" s="970" t="s">
        <v>9333</v>
      </c>
      <c r="C264" s="980">
        <f t="shared" si="304"/>
        <v>0</v>
      </c>
      <c r="D264" s="977">
        <f>BCAInputs!$C234</f>
        <v>0</v>
      </c>
      <c r="F264" s="978">
        <f t="shared" si="300"/>
        <v>0</v>
      </c>
      <c r="G264" s="979">
        <f t="shared" si="305"/>
        <v>0</v>
      </c>
      <c r="H264" s="979"/>
      <c r="I264" s="497">
        <f t="shared" si="301"/>
        <v>0</v>
      </c>
      <c r="J264" s="497">
        <f t="shared" si="310"/>
        <v>0</v>
      </c>
      <c r="K264" s="497">
        <f t="shared" si="310"/>
        <v>0</v>
      </c>
      <c r="L264" s="497">
        <f t="shared" si="310"/>
        <v>0</v>
      </c>
      <c r="M264" s="497">
        <f t="shared" si="310"/>
        <v>0</v>
      </c>
      <c r="N264" s="497">
        <f t="shared" si="310"/>
        <v>0</v>
      </c>
      <c r="O264" s="497">
        <f t="shared" si="310"/>
        <v>0</v>
      </c>
      <c r="P264" s="497">
        <f t="shared" si="310"/>
        <v>0</v>
      </c>
      <c r="Q264" s="497">
        <f t="shared" si="310"/>
        <v>0</v>
      </c>
      <c r="R264" s="497">
        <f t="shared" si="310"/>
        <v>0</v>
      </c>
      <c r="S264" s="497">
        <f t="shared" si="310"/>
        <v>0</v>
      </c>
      <c r="T264" s="497">
        <f t="shared" si="310"/>
        <v>0</v>
      </c>
      <c r="U264" s="497">
        <f t="shared" si="310"/>
        <v>0</v>
      </c>
      <c r="V264" s="497">
        <f t="shared" si="310"/>
        <v>0</v>
      </c>
      <c r="W264" s="497">
        <f t="shared" si="310"/>
        <v>0</v>
      </c>
      <c r="X264" s="497">
        <f t="shared" si="310"/>
        <v>0</v>
      </c>
      <c r="Y264" s="497">
        <f t="shared" si="310"/>
        <v>0</v>
      </c>
      <c r="Z264" s="497">
        <f t="shared" si="310"/>
        <v>0</v>
      </c>
      <c r="AA264" s="497">
        <f t="shared" si="310"/>
        <v>0</v>
      </c>
      <c r="AB264" s="497">
        <f t="shared" si="310"/>
        <v>0</v>
      </c>
      <c r="AC264" s="497">
        <f t="shared" si="310"/>
        <v>0</v>
      </c>
      <c r="AD264" s="497">
        <f t="shared" si="310"/>
        <v>0</v>
      </c>
      <c r="AE264" s="497">
        <f t="shared" si="310"/>
        <v>0</v>
      </c>
      <c r="AF264" s="497">
        <f t="shared" si="310"/>
        <v>0</v>
      </c>
      <c r="AG264" s="497">
        <f t="shared" si="310"/>
        <v>0</v>
      </c>
      <c r="AH264" s="497">
        <f t="shared" si="310"/>
        <v>0</v>
      </c>
      <c r="AI264" s="497">
        <f t="shared" si="310"/>
        <v>0</v>
      </c>
      <c r="AJ264" s="497">
        <f t="shared" si="310"/>
        <v>0</v>
      </c>
      <c r="AK264" s="497">
        <f t="shared" si="310"/>
        <v>0</v>
      </c>
      <c r="AL264" s="497">
        <f t="shared" si="310"/>
        <v>0</v>
      </c>
      <c r="AM264" s="497">
        <f t="shared" si="310"/>
        <v>0</v>
      </c>
      <c r="AN264" s="497">
        <f t="shared" si="310"/>
        <v>0</v>
      </c>
      <c r="AO264" s="497">
        <f t="shared" si="310"/>
        <v>0</v>
      </c>
      <c r="AP264" s="497" t="e">
        <f t="shared" ref="AP264:BJ264" si="312">AO264*(1+IF(AP$1&lt;=$D$201,$F264,$G264))</f>
        <v>#REF!</v>
      </c>
      <c r="AQ264" s="497" t="e">
        <f t="shared" si="312"/>
        <v>#REF!</v>
      </c>
      <c r="AR264" s="497" t="e">
        <f t="shared" si="312"/>
        <v>#REF!</v>
      </c>
      <c r="AS264" s="497" t="e">
        <f t="shared" si="312"/>
        <v>#REF!</v>
      </c>
      <c r="AT264" s="497" t="e">
        <f t="shared" si="312"/>
        <v>#REF!</v>
      </c>
      <c r="AU264" s="497" t="e">
        <f t="shared" si="312"/>
        <v>#REF!</v>
      </c>
      <c r="AV264" s="497" t="e">
        <f t="shared" si="312"/>
        <v>#REF!</v>
      </c>
      <c r="AW264" s="497" t="e">
        <f t="shared" si="312"/>
        <v>#REF!</v>
      </c>
      <c r="AX264" s="497" t="e">
        <f t="shared" si="312"/>
        <v>#REF!</v>
      </c>
      <c r="AY264" s="497" t="e">
        <f t="shared" si="312"/>
        <v>#REF!</v>
      </c>
      <c r="AZ264" s="497" t="e">
        <f t="shared" si="312"/>
        <v>#REF!</v>
      </c>
      <c r="BA264" s="497" t="e">
        <f t="shared" si="312"/>
        <v>#REF!</v>
      </c>
      <c r="BB264" s="497" t="e">
        <f t="shared" si="312"/>
        <v>#REF!</v>
      </c>
      <c r="BC264" s="497" t="e">
        <f t="shared" si="312"/>
        <v>#REF!</v>
      </c>
      <c r="BD264" s="497" t="e">
        <f t="shared" si="312"/>
        <v>#REF!</v>
      </c>
      <c r="BE264" s="497" t="e">
        <f t="shared" si="312"/>
        <v>#REF!</v>
      </c>
      <c r="BF264" s="497" t="e">
        <f t="shared" si="312"/>
        <v>#REF!</v>
      </c>
      <c r="BG264" s="497" t="e">
        <f t="shared" si="312"/>
        <v>#REF!</v>
      </c>
      <c r="BH264" s="497" t="e">
        <f t="shared" si="312"/>
        <v>#REF!</v>
      </c>
      <c r="BI264" s="497" t="e">
        <f t="shared" si="312"/>
        <v>#REF!</v>
      </c>
      <c r="BJ264" s="497" t="e">
        <f t="shared" si="312"/>
        <v>#REF!</v>
      </c>
    </row>
    <row r="265" spans="1:62" x14ac:dyDescent="0.3">
      <c r="A265" s="969">
        <v>8</v>
      </c>
      <c r="B265" s="970" t="s">
        <v>9334</v>
      </c>
      <c r="C265" s="980">
        <f t="shared" si="304"/>
        <v>0</v>
      </c>
      <c r="D265" s="977">
        <f>BCAInputs!$C235</f>
        <v>0</v>
      </c>
      <c r="F265" s="978">
        <f t="shared" si="300"/>
        <v>0</v>
      </c>
      <c r="G265" s="979">
        <f t="shared" si="305"/>
        <v>0</v>
      </c>
      <c r="H265" s="979"/>
      <c r="I265" s="497">
        <f t="shared" si="301"/>
        <v>0</v>
      </c>
      <c r="J265" s="497">
        <f t="shared" si="310"/>
        <v>0</v>
      </c>
      <c r="K265" s="497">
        <f t="shared" si="310"/>
        <v>0</v>
      </c>
      <c r="L265" s="497">
        <f t="shared" si="310"/>
        <v>0</v>
      </c>
      <c r="M265" s="497">
        <f t="shared" si="310"/>
        <v>0</v>
      </c>
      <c r="N265" s="497">
        <f t="shared" si="310"/>
        <v>0</v>
      </c>
      <c r="O265" s="497">
        <f t="shared" si="310"/>
        <v>0</v>
      </c>
      <c r="P265" s="497">
        <f t="shared" si="310"/>
        <v>0</v>
      </c>
      <c r="Q265" s="497">
        <f t="shared" si="310"/>
        <v>0</v>
      </c>
      <c r="R265" s="497">
        <f t="shared" si="310"/>
        <v>0</v>
      </c>
      <c r="S265" s="497">
        <f t="shared" si="310"/>
        <v>0</v>
      </c>
      <c r="T265" s="497">
        <f t="shared" si="310"/>
        <v>0</v>
      </c>
      <c r="U265" s="497">
        <f t="shared" si="310"/>
        <v>0</v>
      </c>
      <c r="V265" s="497">
        <f t="shared" si="310"/>
        <v>0</v>
      </c>
      <c r="W265" s="497">
        <f t="shared" si="310"/>
        <v>0</v>
      </c>
      <c r="X265" s="497">
        <f t="shared" si="310"/>
        <v>0</v>
      </c>
      <c r="Y265" s="497">
        <f t="shared" si="310"/>
        <v>0</v>
      </c>
      <c r="Z265" s="497">
        <f t="shared" si="310"/>
        <v>0</v>
      </c>
      <c r="AA265" s="497">
        <f t="shared" si="310"/>
        <v>0</v>
      </c>
      <c r="AB265" s="497">
        <f t="shared" si="310"/>
        <v>0</v>
      </c>
      <c r="AC265" s="497">
        <f t="shared" si="310"/>
        <v>0</v>
      </c>
      <c r="AD265" s="497">
        <f t="shared" si="310"/>
        <v>0</v>
      </c>
      <c r="AE265" s="497">
        <f t="shared" si="310"/>
        <v>0</v>
      </c>
      <c r="AF265" s="497">
        <f t="shared" si="310"/>
        <v>0</v>
      </c>
      <c r="AG265" s="497">
        <f t="shared" si="310"/>
        <v>0</v>
      </c>
      <c r="AH265" s="497">
        <f t="shared" si="310"/>
        <v>0</v>
      </c>
      <c r="AI265" s="497">
        <f t="shared" si="310"/>
        <v>0</v>
      </c>
      <c r="AJ265" s="497">
        <f t="shared" si="310"/>
        <v>0</v>
      </c>
      <c r="AK265" s="497">
        <f t="shared" si="310"/>
        <v>0</v>
      </c>
      <c r="AL265" s="497">
        <f t="shared" si="310"/>
        <v>0</v>
      </c>
      <c r="AM265" s="497">
        <f t="shared" si="310"/>
        <v>0</v>
      </c>
      <c r="AN265" s="497">
        <f t="shared" si="310"/>
        <v>0</v>
      </c>
      <c r="AO265" s="497">
        <f t="shared" si="310"/>
        <v>0</v>
      </c>
      <c r="AP265" s="497" t="e">
        <f t="shared" ref="AP265:BJ265" si="313">AO265*(1+IF(AP$1&lt;=$D$201,$F265,$G265))</f>
        <v>#REF!</v>
      </c>
      <c r="AQ265" s="497" t="e">
        <f t="shared" si="313"/>
        <v>#REF!</v>
      </c>
      <c r="AR265" s="497" t="e">
        <f t="shared" si="313"/>
        <v>#REF!</v>
      </c>
      <c r="AS265" s="497" t="e">
        <f t="shared" si="313"/>
        <v>#REF!</v>
      </c>
      <c r="AT265" s="497" t="e">
        <f t="shared" si="313"/>
        <v>#REF!</v>
      </c>
      <c r="AU265" s="497" t="e">
        <f t="shared" si="313"/>
        <v>#REF!</v>
      </c>
      <c r="AV265" s="497" t="e">
        <f t="shared" si="313"/>
        <v>#REF!</v>
      </c>
      <c r="AW265" s="497" t="e">
        <f t="shared" si="313"/>
        <v>#REF!</v>
      </c>
      <c r="AX265" s="497" t="e">
        <f t="shared" si="313"/>
        <v>#REF!</v>
      </c>
      <c r="AY265" s="497" t="e">
        <f t="shared" si="313"/>
        <v>#REF!</v>
      </c>
      <c r="AZ265" s="497" t="e">
        <f t="shared" si="313"/>
        <v>#REF!</v>
      </c>
      <c r="BA265" s="497" t="e">
        <f t="shared" si="313"/>
        <v>#REF!</v>
      </c>
      <c r="BB265" s="497" t="e">
        <f t="shared" si="313"/>
        <v>#REF!</v>
      </c>
      <c r="BC265" s="497" t="e">
        <f t="shared" si="313"/>
        <v>#REF!</v>
      </c>
      <c r="BD265" s="497" t="e">
        <f t="shared" si="313"/>
        <v>#REF!</v>
      </c>
      <c r="BE265" s="497" t="e">
        <f t="shared" si="313"/>
        <v>#REF!</v>
      </c>
      <c r="BF265" s="497" t="e">
        <f t="shared" si="313"/>
        <v>#REF!</v>
      </c>
      <c r="BG265" s="497" t="e">
        <f t="shared" si="313"/>
        <v>#REF!</v>
      </c>
      <c r="BH265" s="497" t="e">
        <f t="shared" si="313"/>
        <v>#REF!</v>
      </c>
      <c r="BI265" s="497" t="e">
        <f t="shared" si="313"/>
        <v>#REF!</v>
      </c>
      <c r="BJ265" s="497" t="e">
        <f t="shared" si="313"/>
        <v>#REF!</v>
      </c>
    </row>
    <row r="266" spans="1:62" x14ac:dyDescent="0.3">
      <c r="A266" s="969">
        <v>9</v>
      </c>
      <c r="B266" s="970" t="s">
        <v>9335</v>
      </c>
      <c r="C266" s="980">
        <f t="shared" si="304"/>
        <v>0</v>
      </c>
      <c r="D266" s="977">
        <f>BCAInputs!$C236</f>
        <v>0</v>
      </c>
      <c r="F266" s="978">
        <f t="shared" si="300"/>
        <v>0</v>
      </c>
      <c r="G266" s="979">
        <f t="shared" si="305"/>
        <v>0</v>
      </c>
      <c r="H266" s="979"/>
      <c r="I266" s="497">
        <f t="shared" si="301"/>
        <v>0</v>
      </c>
      <c r="J266" s="497">
        <f t="shared" si="310"/>
        <v>0</v>
      </c>
      <c r="K266" s="497">
        <f t="shared" si="310"/>
        <v>0</v>
      </c>
      <c r="L266" s="497">
        <f t="shared" si="310"/>
        <v>0</v>
      </c>
      <c r="M266" s="497">
        <f t="shared" si="310"/>
        <v>0</v>
      </c>
      <c r="N266" s="497">
        <f t="shared" si="310"/>
        <v>0</v>
      </c>
      <c r="O266" s="497">
        <f t="shared" si="310"/>
        <v>0</v>
      </c>
      <c r="P266" s="497">
        <f t="shared" si="310"/>
        <v>0</v>
      </c>
      <c r="Q266" s="497">
        <f t="shared" si="310"/>
        <v>0</v>
      </c>
      <c r="R266" s="497">
        <f t="shared" si="310"/>
        <v>0</v>
      </c>
      <c r="S266" s="497">
        <f t="shared" si="310"/>
        <v>0</v>
      </c>
      <c r="T266" s="497">
        <f t="shared" si="310"/>
        <v>0</v>
      </c>
      <c r="U266" s="497">
        <f t="shared" si="310"/>
        <v>0</v>
      </c>
      <c r="V266" s="497">
        <f t="shared" si="310"/>
        <v>0</v>
      </c>
      <c r="W266" s="497">
        <f t="shared" si="310"/>
        <v>0</v>
      </c>
      <c r="X266" s="497">
        <f t="shared" si="310"/>
        <v>0</v>
      </c>
      <c r="Y266" s="497">
        <f t="shared" si="310"/>
        <v>0</v>
      </c>
      <c r="Z266" s="497">
        <f t="shared" si="310"/>
        <v>0</v>
      </c>
      <c r="AA266" s="497">
        <f t="shared" si="310"/>
        <v>0</v>
      </c>
      <c r="AB266" s="497">
        <f t="shared" si="310"/>
        <v>0</v>
      </c>
      <c r="AC266" s="497">
        <f t="shared" si="310"/>
        <v>0</v>
      </c>
      <c r="AD266" s="497">
        <f t="shared" si="310"/>
        <v>0</v>
      </c>
      <c r="AE266" s="497">
        <f t="shared" si="310"/>
        <v>0</v>
      </c>
      <c r="AF266" s="497">
        <f t="shared" si="310"/>
        <v>0</v>
      </c>
      <c r="AG266" s="497">
        <f t="shared" si="310"/>
        <v>0</v>
      </c>
      <c r="AH266" s="497">
        <f t="shared" si="310"/>
        <v>0</v>
      </c>
      <c r="AI266" s="497">
        <f t="shared" si="310"/>
        <v>0</v>
      </c>
      <c r="AJ266" s="497">
        <f t="shared" si="310"/>
        <v>0</v>
      </c>
      <c r="AK266" s="497">
        <f t="shared" si="310"/>
        <v>0</v>
      </c>
      <c r="AL266" s="497">
        <f t="shared" si="310"/>
        <v>0</v>
      </c>
      <c r="AM266" s="497">
        <f t="shared" si="310"/>
        <v>0</v>
      </c>
      <c r="AN266" s="497">
        <f t="shared" si="310"/>
        <v>0</v>
      </c>
      <c r="AO266" s="497">
        <f t="shared" si="310"/>
        <v>0</v>
      </c>
      <c r="AP266" s="497" t="e">
        <f t="shared" ref="AP266:BJ266" si="314">AO266*(1+IF(AP$1&lt;=$D$201,$F266,$G266))</f>
        <v>#REF!</v>
      </c>
      <c r="AQ266" s="497" t="e">
        <f t="shared" si="314"/>
        <v>#REF!</v>
      </c>
      <c r="AR266" s="497" t="e">
        <f t="shared" si="314"/>
        <v>#REF!</v>
      </c>
      <c r="AS266" s="497" t="e">
        <f t="shared" si="314"/>
        <v>#REF!</v>
      </c>
      <c r="AT266" s="497" t="e">
        <f t="shared" si="314"/>
        <v>#REF!</v>
      </c>
      <c r="AU266" s="497" t="e">
        <f t="shared" si="314"/>
        <v>#REF!</v>
      </c>
      <c r="AV266" s="497" t="e">
        <f t="shared" si="314"/>
        <v>#REF!</v>
      </c>
      <c r="AW266" s="497" t="e">
        <f t="shared" si="314"/>
        <v>#REF!</v>
      </c>
      <c r="AX266" s="497" t="e">
        <f t="shared" si="314"/>
        <v>#REF!</v>
      </c>
      <c r="AY266" s="497" t="e">
        <f t="shared" si="314"/>
        <v>#REF!</v>
      </c>
      <c r="AZ266" s="497" t="e">
        <f t="shared" si="314"/>
        <v>#REF!</v>
      </c>
      <c r="BA266" s="497" t="e">
        <f t="shared" si="314"/>
        <v>#REF!</v>
      </c>
      <c r="BB266" s="497" t="e">
        <f t="shared" si="314"/>
        <v>#REF!</v>
      </c>
      <c r="BC266" s="497" t="e">
        <f t="shared" si="314"/>
        <v>#REF!</v>
      </c>
      <c r="BD266" s="497" t="e">
        <f t="shared" si="314"/>
        <v>#REF!</v>
      </c>
      <c r="BE266" s="497" t="e">
        <f t="shared" si="314"/>
        <v>#REF!</v>
      </c>
      <c r="BF266" s="497" t="e">
        <f t="shared" si="314"/>
        <v>#REF!</v>
      </c>
      <c r="BG266" s="497" t="e">
        <f t="shared" si="314"/>
        <v>#REF!</v>
      </c>
      <c r="BH266" s="497" t="e">
        <f t="shared" si="314"/>
        <v>#REF!</v>
      </c>
      <c r="BI266" s="497" t="e">
        <f t="shared" si="314"/>
        <v>#REF!</v>
      </c>
      <c r="BJ266" s="497" t="e">
        <f t="shared" si="314"/>
        <v>#REF!</v>
      </c>
    </row>
    <row r="267" spans="1:62" x14ac:dyDescent="0.3">
      <c r="A267" s="969">
        <v>10</v>
      </c>
      <c r="B267" s="970" t="s">
        <v>9336</v>
      </c>
      <c r="C267" s="980">
        <f t="shared" si="304"/>
        <v>0</v>
      </c>
      <c r="D267" s="977">
        <f>BCAInputs!$C237</f>
        <v>0</v>
      </c>
      <c r="F267" s="978">
        <f t="shared" si="300"/>
        <v>0</v>
      </c>
      <c r="G267" s="979">
        <f t="shared" si="305"/>
        <v>0</v>
      </c>
      <c r="H267" s="979"/>
      <c r="I267" s="497">
        <f t="shared" si="301"/>
        <v>0</v>
      </c>
      <c r="J267" s="497">
        <f t="shared" si="310"/>
        <v>0</v>
      </c>
      <c r="K267" s="497">
        <f t="shared" si="310"/>
        <v>0</v>
      </c>
      <c r="L267" s="497">
        <f t="shared" si="310"/>
        <v>0</v>
      </c>
      <c r="M267" s="497">
        <f t="shared" si="310"/>
        <v>0</v>
      </c>
      <c r="N267" s="497">
        <f t="shared" si="310"/>
        <v>0</v>
      </c>
      <c r="O267" s="497">
        <f t="shared" si="310"/>
        <v>0</v>
      </c>
      <c r="P267" s="497">
        <f t="shared" si="310"/>
        <v>0</v>
      </c>
      <c r="Q267" s="497">
        <f t="shared" si="310"/>
        <v>0</v>
      </c>
      <c r="R267" s="497">
        <f t="shared" si="310"/>
        <v>0</v>
      </c>
      <c r="S267" s="497">
        <f t="shared" si="310"/>
        <v>0</v>
      </c>
      <c r="T267" s="497">
        <f t="shared" si="310"/>
        <v>0</v>
      </c>
      <c r="U267" s="497">
        <f t="shared" si="310"/>
        <v>0</v>
      </c>
      <c r="V267" s="497">
        <f t="shared" si="310"/>
        <v>0</v>
      </c>
      <c r="W267" s="497">
        <f t="shared" si="310"/>
        <v>0</v>
      </c>
      <c r="X267" s="497">
        <f t="shared" si="310"/>
        <v>0</v>
      </c>
      <c r="Y267" s="497">
        <f t="shared" si="310"/>
        <v>0</v>
      </c>
      <c r="Z267" s="497">
        <f t="shared" si="310"/>
        <v>0</v>
      </c>
      <c r="AA267" s="497">
        <f t="shared" si="310"/>
        <v>0</v>
      </c>
      <c r="AB267" s="497">
        <f t="shared" si="310"/>
        <v>0</v>
      </c>
      <c r="AC267" s="497">
        <f t="shared" si="310"/>
        <v>0</v>
      </c>
      <c r="AD267" s="497">
        <f t="shared" si="310"/>
        <v>0</v>
      </c>
      <c r="AE267" s="497">
        <f t="shared" si="310"/>
        <v>0</v>
      </c>
      <c r="AF267" s="497">
        <f t="shared" si="310"/>
        <v>0</v>
      </c>
      <c r="AG267" s="497">
        <f t="shared" si="310"/>
        <v>0</v>
      </c>
      <c r="AH267" s="497">
        <f t="shared" si="310"/>
        <v>0</v>
      </c>
      <c r="AI267" s="497">
        <f t="shared" si="310"/>
        <v>0</v>
      </c>
      <c r="AJ267" s="497">
        <f t="shared" si="310"/>
        <v>0</v>
      </c>
      <c r="AK267" s="497">
        <f t="shared" si="310"/>
        <v>0</v>
      </c>
      <c r="AL267" s="497">
        <f t="shared" si="310"/>
        <v>0</v>
      </c>
      <c r="AM267" s="497">
        <f t="shared" si="310"/>
        <v>0</v>
      </c>
      <c r="AN267" s="497">
        <f t="shared" si="310"/>
        <v>0</v>
      </c>
      <c r="AO267" s="497">
        <f t="shared" si="310"/>
        <v>0</v>
      </c>
      <c r="AP267" s="497" t="e">
        <f t="shared" ref="AP267:BJ267" si="315">AO267*(1+IF(AP$1&lt;=$D$201,$F267,$G267))</f>
        <v>#REF!</v>
      </c>
      <c r="AQ267" s="497" t="e">
        <f t="shared" si="315"/>
        <v>#REF!</v>
      </c>
      <c r="AR267" s="497" t="e">
        <f t="shared" si="315"/>
        <v>#REF!</v>
      </c>
      <c r="AS267" s="497" t="e">
        <f t="shared" si="315"/>
        <v>#REF!</v>
      </c>
      <c r="AT267" s="497" t="e">
        <f t="shared" si="315"/>
        <v>#REF!</v>
      </c>
      <c r="AU267" s="497" t="e">
        <f t="shared" si="315"/>
        <v>#REF!</v>
      </c>
      <c r="AV267" s="497" t="e">
        <f t="shared" si="315"/>
        <v>#REF!</v>
      </c>
      <c r="AW267" s="497" t="e">
        <f t="shared" si="315"/>
        <v>#REF!</v>
      </c>
      <c r="AX267" s="497" t="e">
        <f t="shared" si="315"/>
        <v>#REF!</v>
      </c>
      <c r="AY267" s="497" t="e">
        <f t="shared" si="315"/>
        <v>#REF!</v>
      </c>
      <c r="AZ267" s="497" t="e">
        <f t="shared" si="315"/>
        <v>#REF!</v>
      </c>
      <c r="BA267" s="497" t="e">
        <f t="shared" si="315"/>
        <v>#REF!</v>
      </c>
      <c r="BB267" s="497" t="e">
        <f t="shared" si="315"/>
        <v>#REF!</v>
      </c>
      <c r="BC267" s="497" t="e">
        <f t="shared" si="315"/>
        <v>#REF!</v>
      </c>
      <c r="BD267" s="497" t="e">
        <f t="shared" si="315"/>
        <v>#REF!</v>
      </c>
      <c r="BE267" s="497" t="e">
        <f t="shared" si="315"/>
        <v>#REF!</v>
      </c>
      <c r="BF267" s="497" t="e">
        <f t="shared" si="315"/>
        <v>#REF!</v>
      </c>
      <c r="BG267" s="497" t="e">
        <f t="shared" si="315"/>
        <v>#REF!</v>
      </c>
      <c r="BH267" s="497" t="e">
        <f t="shared" si="315"/>
        <v>#REF!</v>
      </c>
      <c r="BI267" s="497" t="e">
        <f t="shared" si="315"/>
        <v>#REF!</v>
      </c>
      <c r="BJ267" s="497" t="e">
        <f t="shared" si="315"/>
        <v>#REF!</v>
      </c>
    </row>
    <row r="268" spans="1:62" x14ac:dyDescent="0.3">
      <c r="A268" s="969">
        <v>11</v>
      </c>
      <c r="B268" s="970" t="s">
        <v>9337</v>
      </c>
      <c r="C268" s="980">
        <f t="shared" si="304"/>
        <v>0</v>
      </c>
      <c r="D268" s="977">
        <f>BCAInputs!$C238</f>
        <v>0</v>
      </c>
      <c r="F268" s="978">
        <f t="shared" si="300"/>
        <v>0</v>
      </c>
      <c r="G268" s="979">
        <f t="shared" si="305"/>
        <v>0</v>
      </c>
      <c r="H268" s="979"/>
      <c r="I268" s="497">
        <f t="shared" si="301"/>
        <v>0</v>
      </c>
      <c r="J268" s="497">
        <f t="shared" ref="J268:AO272" si="316">I268*(1+IF(J$1&lt;=$D$201,$F268,$G268))</f>
        <v>0</v>
      </c>
      <c r="K268" s="497">
        <f t="shared" si="316"/>
        <v>0</v>
      </c>
      <c r="L268" s="497">
        <f t="shared" si="316"/>
        <v>0</v>
      </c>
      <c r="M268" s="497">
        <f t="shared" si="316"/>
        <v>0</v>
      </c>
      <c r="N268" s="497">
        <f t="shared" si="316"/>
        <v>0</v>
      </c>
      <c r="O268" s="497">
        <f t="shared" si="316"/>
        <v>0</v>
      </c>
      <c r="P268" s="497">
        <f t="shared" si="316"/>
        <v>0</v>
      </c>
      <c r="Q268" s="497">
        <f t="shared" si="316"/>
        <v>0</v>
      </c>
      <c r="R268" s="497">
        <f t="shared" si="316"/>
        <v>0</v>
      </c>
      <c r="S268" s="497">
        <f t="shared" si="316"/>
        <v>0</v>
      </c>
      <c r="T268" s="497">
        <f t="shared" si="316"/>
        <v>0</v>
      </c>
      <c r="U268" s="497">
        <f t="shared" si="316"/>
        <v>0</v>
      </c>
      <c r="V268" s="497">
        <f t="shared" si="316"/>
        <v>0</v>
      </c>
      <c r="W268" s="497">
        <f t="shared" si="316"/>
        <v>0</v>
      </c>
      <c r="X268" s="497">
        <f t="shared" si="316"/>
        <v>0</v>
      </c>
      <c r="Y268" s="497">
        <f t="shared" si="316"/>
        <v>0</v>
      </c>
      <c r="Z268" s="497">
        <f t="shared" si="316"/>
        <v>0</v>
      </c>
      <c r="AA268" s="497">
        <f t="shared" si="316"/>
        <v>0</v>
      </c>
      <c r="AB268" s="497">
        <f t="shared" si="316"/>
        <v>0</v>
      </c>
      <c r="AC268" s="497">
        <f t="shared" si="316"/>
        <v>0</v>
      </c>
      <c r="AD268" s="497">
        <f t="shared" si="316"/>
        <v>0</v>
      </c>
      <c r="AE268" s="497">
        <f t="shared" si="316"/>
        <v>0</v>
      </c>
      <c r="AF268" s="497">
        <f t="shared" si="316"/>
        <v>0</v>
      </c>
      <c r="AG268" s="497">
        <f t="shared" si="316"/>
        <v>0</v>
      </c>
      <c r="AH268" s="497">
        <f t="shared" si="316"/>
        <v>0</v>
      </c>
      <c r="AI268" s="497">
        <f t="shared" si="316"/>
        <v>0</v>
      </c>
      <c r="AJ268" s="497">
        <f t="shared" si="316"/>
        <v>0</v>
      </c>
      <c r="AK268" s="497">
        <f t="shared" si="316"/>
        <v>0</v>
      </c>
      <c r="AL268" s="497">
        <f t="shared" si="316"/>
        <v>0</v>
      </c>
      <c r="AM268" s="497">
        <f t="shared" si="316"/>
        <v>0</v>
      </c>
      <c r="AN268" s="497">
        <f t="shared" si="316"/>
        <v>0</v>
      </c>
      <c r="AO268" s="497">
        <f t="shared" si="316"/>
        <v>0</v>
      </c>
      <c r="AP268" s="497" t="e">
        <f t="shared" ref="AP268:BJ268" si="317">AO268*(1+IF(AP$1&lt;=$D$201,$F268,$G268))</f>
        <v>#REF!</v>
      </c>
      <c r="AQ268" s="497" t="e">
        <f t="shared" si="317"/>
        <v>#REF!</v>
      </c>
      <c r="AR268" s="497" t="e">
        <f t="shared" si="317"/>
        <v>#REF!</v>
      </c>
      <c r="AS268" s="497" t="e">
        <f t="shared" si="317"/>
        <v>#REF!</v>
      </c>
      <c r="AT268" s="497" t="e">
        <f t="shared" si="317"/>
        <v>#REF!</v>
      </c>
      <c r="AU268" s="497" t="e">
        <f t="shared" si="317"/>
        <v>#REF!</v>
      </c>
      <c r="AV268" s="497" t="e">
        <f t="shared" si="317"/>
        <v>#REF!</v>
      </c>
      <c r="AW268" s="497" t="e">
        <f t="shared" si="317"/>
        <v>#REF!</v>
      </c>
      <c r="AX268" s="497" t="e">
        <f t="shared" si="317"/>
        <v>#REF!</v>
      </c>
      <c r="AY268" s="497" t="e">
        <f t="shared" si="317"/>
        <v>#REF!</v>
      </c>
      <c r="AZ268" s="497" t="e">
        <f t="shared" si="317"/>
        <v>#REF!</v>
      </c>
      <c r="BA268" s="497" t="e">
        <f t="shared" si="317"/>
        <v>#REF!</v>
      </c>
      <c r="BB268" s="497" t="e">
        <f t="shared" si="317"/>
        <v>#REF!</v>
      </c>
      <c r="BC268" s="497" t="e">
        <f t="shared" si="317"/>
        <v>#REF!</v>
      </c>
      <c r="BD268" s="497" t="e">
        <f t="shared" si="317"/>
        <v>#REF!</v>
      </c>
      <c r="BE268" s="497" t="e">
        <f t="shared" si="317"/>
        <v>#REF!</v>
      </c>
      <c r="BF268" s="497" t="e">
        <f t="shared" si="317"/>
        <v>#REF!</v>
      </c>
      <c r="BG268" s="497" t="e">
        <f t="shared" si="317"/>
        <v>#REF!</v>
      </c>
      <c r="BH268" s="497" t="e">
        <f t="shared" si="317"/>
        <v>#REF!</v>
      </c>
      <c r="BI268" s="497" t="e">
        <f t="shared" si="317"/>
        <v>#REF!</v>
      </c>
      <c r="BJ268" s="497" t="e">
        <f t="shared" si="317"/>
        <v>#REF!</v>
      </c>
    </row>
    <row r="269" spans="1:62" x14ac:dyDescent="0.3">
      <c r="A269" s="969">
        <v>12</v>
      </c>
      <c r="B269" s="970" t="s">
        <v>9338</v>
      </c>
      <c r="C269" s="980">
        <f t="shared" si="304"/>
        <v>0</v>
      </c>
      <c r="D269" s="977">
        <f>BCAInputs!$C239</f>
        <v>0</v>
      </c>
      <c r="F269" s="978">
        <f t="shared" si="300"/>
        <v>0</v>
      </c>
      <c r="G269" s="979">
        <f t="shared" si="305"/>
        <v>0</v>
      </c>
      <c r="H269" s="979"/>
      <c r="I269" s="497">
        <f t="shared" si="301"/>
        <v>0</v>
      </c>
      <c r="J269" s="497">
        <f t="shared" si="316"/>
        <v>0</v>
      </c>
      <c r="K269" s="497">
        <f t="shared" si="316"/>
        <v>0</v>
      </c>
      <c r="L269" s="497">
        <f t="shared" si="316"/>
        <v>0</v>
      </c>
      <c r="M269" s="497">
        <f t="shared" si="316"/>
        <v>0</v>
      </c>
      <c r="N269" s="497">
        <f t="shared" si="316"/>
        <v>0</v>
      </c>
      <c r="O269" s="497">
        <f t="shared" si="316"/>
        <v>0</v>
      </c>
      <c r="P269" s="497">
        <f t="shared" si="316"/>
        <v>0</v>
      </c>
      <c r="Q269" s="497">
        <f t="shared" si="316"/>
        <v>0</v>
      </c>
      <c r="R269" s="497">
        <f t="shared" si="316"/>
        <v>0</v>
      </c>
      <c r="S269" s="497">
        <f t="shared" si="316"/>
        <v>0</v>
      </c>
      <c r="T269" s="497">
        <f t="shared" si="316"/>
        <v>0</v>
      </c>
      <c r="U269" s="497">
        <f t="shared" si="316"/>
        <v>0</v>
      </c>
      <c r="V269" s="497">
        <f t="shared" si="316"/>
        <v>0</v>
      </c>
      <c r="W269" s="497">
        <f t="shared" si="316"/>
        <v>0</v>
      </c>
      <c r="X269" s="497">
        <f t="shared" si="316"/>
        <v>0</v>
      </c>
      <c r="Y269" s="497">
        <f t="shared" si="316"/>
        <v>0</v>
      </c>
      <c r="Z269" s="497">
        <f t="shared" si="316"/>
        <v>0</v>
      </c>
      <c r="AA269" s="497">
        <f t="shared" si="316"/>
        <v>0</v>
      </c>
      <c r="AB269" s="497">
        <f t="shared" si="316"/>
        <v>0</v>
      </c>
      <c r="AC269" s="497">
        <f t="shared" si="316"/>
        <v>0</v>
      </c>
      <c r="AD269" s="497">
        <f t="shared" si="316"/>
        <v>0</v>
      </c>
      <c r="AE269" s="497">
        <f t="shared" si="316"/>
        <v>0</v>
      </c>
      <c r="AF269" s="497">
        <f t="shared" si="316"/>
        <v>0</v>
      </c>
      <c r="AG269" s="497">
        <f t="shared" si="316"/>
        <v>0</v>
      </c>
      <c r="AH269" s="497">
        <f t="shared" si="316"/>
        <v>0</v>
      </c>
      <c r="AI269" s="497">
        <f t="shared" si="316"/>
        <v>0</v>
      </c>
      <c r="AJ269" s="497">
        <f t="shared" si="316"/>
        <v>0</v>
      </c>
      <c r="AK269" s="497">
        <f t="shared" si="316"/>
        <v>0</v>
      </c>
      <c r="AL269" s="497">
        <f t="shared" si="316"/>
        <v>0</v>
      </c>
      <c r="AM269" s="497">
        <f t="shared" si="316"/>
        <v>0</v>
      </c>
      <c r="AN269" s="497">
        <f t="shared" si="316"/>
        <v>0</v>
      </c>
      <c r="AO269" s="497">
        <f t="shared" si="316"/>
        <v>0</v>
      </c>
      <c r="AP269" s="497" t="e">
        <f t="shared" ref="AP269:BJ269" si="318">AO269*(1+IF(AP$1&lt;=$D$201,$F269,$G269))</f>
        <v>#REF!</v>
      </c>
      <c r="AQ269" s="497" t="e">
        <f t="shared" si="318"/>
        <v>#REF!</v>
      </c>
      <c r="AR269" s="497" t="e">
        <f t="shared" si="318"/>
        <v>#REF!</v>
      </c>
      <c r="AS269" s="497" t="e">
        <f t="shared" si="318"/>
        <v>#REF!</v>
      </c>
      <c r="AT269" s="497" t="e">
        <f t="shared" si="318"/>
        <v>#REF!</v>
      </c>
      <c r="AU269" s="497" t="e">
        <f t="shared" si="318"/>
        <v>#REF!</v>
      </c>
      <c r="AV269" s="497" t="e">
        <f t="shared" si="318"/>
        <v>#REF!</v>
      </c>
      <c r="AW269" s="497" t="e">
        <f t="shared" si="318"/>
        <v>#REF!</v>
      </c>
      <c r="AX269" s="497" t="e">
        <f t="shared" si="318"/>
        <v>#REF!</v>
      </c>
      <c r="AY269" s="497" t="e">
        <f t="shared" si="318"/>
        <v>#REF!</v>
      </c>
      <c r="AZ269" s="497" t="e">
        <f t="shared" si="318"/>
        <v>#REF!</v>
      </c>
      <c r="BA269" s="497" t="e">
        <f t="shared" si="318"/>
        <v>#REF!</v>
      </c>
      <c r="BB269" s="497" t="e">
        <f t="shared" si="318"/>
        <v>#REF!</v>
      </c>
      <c r="BC269" s="497" t="e">
        <f t="shared" si="318"/>
        <v>#REF!</v>
      </c>
      <c r="BD269" s="497" t="e">
        <f t="shared" si="318"/>
        <v>#REF!</v>
      </c>
      <c r="BE269" s="497" t="e">
        <f t="shared" si="318"/>
        <v>#REF!</v>
      </c>
      <c r="BF269" s="497" t="e">
        <f t="shared" si="318"/>
        <v>#REF!</v>
      </c>
      <c r="BG269" s="497" t="e">
        <f t="shared" si="318"/>
        <v>#REF!</v>
      </c>
      <c r="BH269" s="497" t="e">
        <f t="shared" si="318"/>
        <v>#REF!</v>
      </c>
      <c r="BI269" s="497" t="e">
        <f t="shared" si="318"/>
        <v>#REF!</v>
      </c>
      <c r="BJ269" s="497" t="e">
        <f t="shared" si="318"/>
        <v>#REF!</v>
      </c>
    </row>
    <row r="270" spans="1:62" x14ac:dyDescent="0.3">
      <c r="A270" s="969">
        <v>13</v>
      </c>
      <c r="B270" s="970" t="s">
        <v>9339</v>
      </c>
      <c r="C270" s="980">
        <f t="shared" si="304"/>
        <v>0</v>
      </c>
      <c r="D270" s="977">
        <f>BCAInputs!$C240</f>
        <v>0</v>
      </c>
      <c r="F270" s="978">
        <f t="shared" si="300"/>
        <v>0</v>
      </c>
      <c r="G270" s="979">
        <f t="shared" si="305"/>
        <v>0</v>
      </c>
      <c r="H270" s="979"/>
      <c r="I270" s="497">
        <f t="shared" si="301"/>
        <v>0</v>
      </c>
      <c r="J270" s="497">
        <f t="shared" si="316"/>
        <v>0</v>
      </c>
      <c r="K270" s="497">
        <f t="shared" si="316"/>
        <v>0</v>
      </c>
      <c r="L270" s="497">
        <f t="shared" si="316"/>
        <v>0</v>
      </c>
      <c r="M270" s="497">
        <f t="shared" si="316"/>
        <v>0</v>
      </c>
      <c r="N270" s="497">
        <f t="shared" si="316"/>
        <v>0</v>
      </c>
      <c r="O270" s="497">
        <f t="shared" si="316"/>
        <v>0</v>
      </c>
      <c r="P270" s="497">
        <f t="shared" si="316"/>
        <v>0</v>
      </c>
      <c r="Q270" s="497">
        <f t="shared" si="316"/>
        <v>0</v>
      </c>
      <c r="R270" s="497">
        <f t="shared" si="316"/>
        <v>0</v>
      </c>
      <c r="S270" s="497">
        <f t="shared" si="316"/>
        <v>0</v>
      </c>
      <c r="T270" s="497">
        <f t="shared" si="316"/>
        <v>0</v>
      </c>
      <c r="U270" s="497">
        <f t="shared" si="316"/>
        <v>0</v>
      </c>
      <c r="V270" s="497">
        <f t="shared" si="316"/>
        <v>0</v>
      </c>
      <c r="W270" s="497">
        <f t="shared" si="316"/>
        <v>0</v>
      </c>
      <c r="X270" s="497">
        <f t="shared" si="316"/>
        <v>0</v>
      </c>
      <c r="Y270" s="497">
        <f t="shared" si="316"/>
        <v>0</v>
      </c>
      <c r="Z270" s="497">
        <f t="shared" si="316"/>
        <v>0</v>
      </c>
      <c r="AA270" s="497">
        <f t="shared" si="316"/>
        <v>0</v>
      </c>
      <c r="AB270" s="497">
        <f t="shared" si="316"/>
        <v>0</v>
      </c>
      <c r="AC270" s="497">
        <f t="shared" si="316"/>
        <v>0</v>
      </c>
      <c r="AD270" s="497">
        <f t="shared" si="316"/>
        <v>0</v>
      </c>
      <c r="AE270" s="497">
        <f t="shared" si="316"/>
        <v>0</v>
      </c>
      <c r="AF270" s="497">
        <f t="shared" si="316"/>
        <v>0</v>
      </c>
      <c r="AG270" s="497">
        <f t="shared" si="316"/>
        <v>0</v>
      </c>
      <c r="AH270" s="497">
        <f t="shared" si="316"/>
        <v>0</v>
      </c>
      <c r="AI270" s="497">
        <f t="shared" si="316"/>
        <v>0</v>
      </c>
      <c r="AJ270" s="497">
        <f t="shared" si="316"/>
        <v>0</v>
      </c>
      <c r="AK270" s="497">
        <f t="shared" si="316"/>
        <v>0</v>
      </c>
      <c r="AL270" s="497">
        <f t="shared" si="316"/>
        <v>0</v>
      </c>
      <c r="AM270" s="497">
        <f t="shared" si="316"/>
        <v>0</v>
      </c>
      <c r="AN270" s="497">
        <f t="shared" si="316"/>
        <v>0</v>
      </c>
      <c r="AO270" s="497">
        <f t="shared" si="316"/>
        <v>0</v>
      </c>
      <c r="AP270" s="497" t="e">
        <f t="shared" ref="AP270:BJ270" si="319">AO270*(1+IF(AP$1&lt;=$D$201,$F270,$G270))</f>
        <v>#REF!</v>
      </c>
      <c r="AQ270" s="497" t="e">
        <f t="shared" si="319"/>
        <v>#REF!</v>
      </c>
      <c r="AR270" s="497" t="e">
        <f t="shared" si="319"/>
        <v>#REF!</v>
      </c>
      <c r="AS270" s="497" t="e">
        <f t="shared" si="319"/>
        <v>#REF!</v>
      </c>
      <c r="AT270" s="497" t="e">
        <f t="shared" si="319"/>
        <v>#REF!</v>
      </c>
      <c r="AU270" s="497" t="e">
        <f t="shared" si="319"/>
        <v>#REF!</v>
      </c>
      <c r="AV270" s="497" t="e">
        <f t="shared" si="319"/>
        <v>#REF!</v>
      </c>
      <c r="AW270" s="497" t="e">
        <f t="shared" si="319"/>
        <v>#REF!</v>
      </c>
      <c r="AX270" s="497" t="e">
        <f t="shared" si="319"/>
        <v>#REF!</v>
      </c>
      <c r="AY270" s="497" t="e">
        <f t="shared" si="319"/>
        <v>#REF!</v>
      </c>
      <c r="AZ270" s="497" t="e">
        <f t="shared" si="319"/>
        <v>#REF!</v>
      </c>
      <c r="BA270" s="497" t="e">
        <f t="shared" si="319"/>
        <v>#REF!</v>
      </c>
      <c r="BB270" s="497" t="e">
        <f t="shared" si="319"/>
        <v>#REF!</v>
      </c>
      <c r="BC270" s="497" t="e">
        <f t="shared" si="319"/>
        <v>#REF!</v>
      </c>
      <c r="BD270" s="497" t="e">
        <f t="shared" si="319"/>
        <v>#REF!</v>
      </c>
      <c r="BE270" s="497" t="e">
        <f t="shared" si="319"/>
        <v>#REF!</v>
      </c>
      <c r="BF270" s="497" t="e">
        <f t="shared" si="319"/>
        <v>#REF!</v>
      </c>
      <c r="BG270" s="497" t="e">
        <f t="shared" si="319"/>
        <v>#REF!</v>
      </c>
      <c r="BH270" s="497" t="e">
        <f t="shared" si="319"/>
        <v>#REF!</v>
      </c>
      <c r="BI270" s="497" t="e">
        <f t="shared" si="319"/>
        <v>#REF!</v>
      </c>
      <c r="BJ270" s="497" t="e">
        <f t="shared" si="319"/>
        <v>#REF!</v>
      </c>
    </row>
    <row r="271" spans="1:62" x14ac:dyDescent="0.3">
      <c r="A271" s="969">
        <v>14</v>
      </c>
      <c r="B271" s="970" t="s">
        <v>9340</v>
      </c>
      <c r="C271" s="980">
        <f t="shared" si="304"/>
        <v>0</v>
      </c>
      <c r="D271" s="977">
        <f>BCAInputs!$C241</f>
        <v>0</v>
      </c>
      <c r="F271" s="978">
        <f t="shared" si="300"/>
        <v>0</v>
      </c>
      <c r="G271" s="979">
        <f t="shared" si="305"/>
        <v>0</v>
      </c>
      <c r="H271" s="979"/>
      <c r="I271" s="497">
        <f t="shared" si="301"/>
        <v>0</v>
      </c>
      <c r="J271" s="497">
        <f t="shared" si="316"/>
        <v>0</v>
      </c>
      <c r="K271" s="497">
        <f t="shared" si="316"/>
        <v>0</v>
      </c>
      <c r="L271" s="497">
        <f t="shared" si="316"/>
        <v>0</v>
      </c>
      <c r="M271" s="497">
        <f t="shared" si="316"/>
        <v>0</v>
      </c>
      <c r="N271" s="497">
        <f t="shared" si="316"/>
        <v>0</v>
      </c>
      <c r="O271" s="497">
        <f t="shared" si="316"/>
        <v>0</v>
      </c>
      <c r="P271" s="497">
        <f t="shared" si="316"/>
        <v>0</v>
      </c>
      <c r="Q271" s="497">
        <f t="shared" si="316"/>
        <v>0</v>
      </c>
      <c r="R271" s="497">
        <f t="shared" si="316"/>
        <v>0</v>
      </c>
      <c r="S271" s="497">
        <f t="shared" si="316"/>
        <v>0</v>
      </c>
      <c r="T271" s="497">
        <f t="shared" si="316"/>
        <v>0</v>
      </c>
      <c r="U271" s="497">
        <f t="shared" si="316"/>
        <v>0</v>
      </c>
      <c r="V271" s="497">
        <f t="shared" si="316"/>
        <v>0</v>
      </c>
      <c r="W271" s="497">
        <f t="shared" si="316"/>
        <v>0</v>
      </c>
      <c r="X271" s="497">
        <f t="shared" si="316"/>
        <v>0</v>
      </c>
      <c r="Y271" s="497">
        <f t="shared" si="316"/>
        <v>0</v>
      </c>
      <c r="Z271" s="497">
        <f t="shared" si="316"/>
        <v>0</v>
      </c>
      <c r="AA271" s="497">
        <f t="shared" si="316"/>
        <v>0</v>
      </c>
      <c r="AB271" s="497">
        <f t="shared" si="316"/>
        <v>0</v>
      </c>
      <c r="AC271" s="497">
        <f t="shared" si="316"/>
        <v>0</v>
      </c>
      <c r="AD271" s="497">
        <f t="shared" si="316"/>
        <v>0</v>
      </c>
      <c r="AE271" s="497">
        <f t="shared" si="316"/>
        <v>0</v>
      </c>
      <c r="AF271" s="497">
        <f t="shared" si="316"/>
        <v>0</v>
      </c>
      <c r="AG271" s="497">
        <f t="shared" si="316"/>
        <v>0</v>
      </c>
      <c r="AH271" s="497">
        <f t="shared" si="316"/>
        <v>0</v>
      </c>
      <c r="AI271" s="497">
        <f t="shared" si="316"/>
        <v>0</v>
      </c>
      <c r="AJ271" s="497">
        <f t="shared" si="316"/>
        <v>0</v>
      </c>
      <c r="AK271" s="497">
        <f t="shared" si="316"/>
        <v>0</v>
      </c>
      <c r="AL271" s="497">
        <f t="shared" si="316"/>
        <v>0</v>
      </c>
      <c r="AM271" s="497">
        <f t="shared" si="316"/>
        <v>0</v>
      </c>
      <c r="AN271" s="497">
        <f t="shared" si="316"/>
        <v>0</v>
      </c>
      <c r="AO271" s="497">
        <f t="shared" si="316"/>
        <v>0</v>
      </c>
      <c r="AP271" s="497" t="e">
        <f t="shared" ref="AP271:BJ271" si="320">AO271*(1+IF(AP$1&lt;=$D$201,$F271,$G271))</f>
        <v>#REF!</v>
      </c>
      <c r="AQ271" s="497" t="e">
        <f t="shared" si="320"/>
        <v>#REF!</v>
      </c>
      <c r="AR271" s="497" t="e">
        <f t="shared" si="320"/>
        <v>#REF!</v>
      </c>
      <c r="AS271" s="497" t="e">
        <f t="shared" si="320"/>
        <v>#REF!</v>
      </c>
      <c r="AT271" s="497" t="e">
        <f t="shared" si="320"/>
        <v>#REF!</v>
      </c>
      <c r="AU271" s="497" t="e">
        <f t="shared" si="320"/>
        <v>#REF!</v>
      </c>
      <c r="AV271" s="497" t="e">
        <f t="shared" si="320"/>
        <v>#REF!</v>
      </c>
      <c r="AW271" s="497" t="e">
        <f t="shared" si="320"/>
        <v>#REF!</v>
      </c>
      <c r="AX271" s="497" t="e">
        <f t="shared" si="320"/>
        <v>#REF!</v>
      </c>
      <c r="AY271" s="497" t="e">
        <f t="shared" si="320"/>
        <v>#REF!</v>
      </c>
      <c r="AZ271" s="497" t="e">
        <f t="shared" si="320"/>
        <v>#REF!</v>
      </c>
      <c r="BA271" s="497" t="e">
        <f t="shared" si="320"/>
        <v>#REF!</v>
      </c>
      <c r="BB271" s="497" t="e">
        <f t="shared" si="320"/>
        <v>#REF!</v>
      </c>
      <c r="BC271" s="497" t="e">
        <f t="shared" si="320"/>
        <v>#REF!</v>
      </c>
      <c r="BD271" s="497" t="e">
        <f t="shared" si="320"/>
        <v>#REF!</v>
      </c>
      <c r="BE271" s="497" t="e">
        <f t="shared" si="320"/>
        <v>#REF!</v>
      </c>
      <c r="BF271" s="497" t="e">
        <f t="shared" si="320"/>
        <v>#REF!</v>
      </c>
      <c r="BG271" s="497" t="e">
        <f t="shared" si="320"/>
        <v>#REF!</v>
      </c>
      <c r="BH271" s="497" t="e">
        <f t="shared" si="320"/>
        <v>#REF!</v>
      </c>
      <c r="BI271" s="497" t="e">
        <f t="shared" si="320"/>
        <v>#REF!</v>
      </c>
      <c r="BJ271" s="497" t="e">
        <f t="shared" si="320"/>
        <v>#REF!</v>
      </c>
    </row>
    <row r="272" spans="1:62" x14ac:dyDescent="0.3">
      <c r="A272" s="969">
        <v>15</v>
      </c>
      <c r="B272" s="970" t="s">
        <v>9341</v>
      </c>
      <c r="C272" s="980">
        <f t="shared" si="304"/>
        <v>0</v>
      </c>
      <c r="D272" s="977">
        <f>BCAInputs!$C242</f>
        <v>0</v>
      </c>
      <c r="F272" s="978">
        <f t="shared" si="300"/>
        <v>0</v>
      </c>
      <c r="G272" s="979">
        <f t="shared" si="305"/>
        <v>0</v>
      </c>
      <c r="H272" s="979"/>
      <c r="I272" s="497">
        <f t="shared" si="301"/>
        <v>0</v>
      </c>
      <c r="J272" s="497">
        <f t="shared" si="316"/>
        <v>0</v>
      </c>
      <c r="K272" s="497">
        <f t="shared" si="316"/>
        <v>0</v>
      </c>
      <c r="L272" s="497">
        <f t="shared" si="316"/>
        <v>0</v>
      </c>
      <c r="M272" s="497">
        <f t="shared" si="316"/>
        <v>0</v>
      </c>
      <c r="N272" s="497">
        <f t="shared" si="316"/>
        <v>0</v>
      </c>
      <c r="O272" s="497">
        <f t="shared" si="316"/>
        <v>0</v>
      </c>
      <c r="P272" s="497">
        <f t="shared" si="316"/>
        <v>0</v>
      </c>
      <c r="Q272" s="497">
        <f t="shared" si="316"/>
        <v>0</v>
      </c>
      <c r="R272" s="497">
        <f t="shared" si="316"/>
        <v>0</v>
      </c>
      <c r="S272" s="497">
        <f t="shared" si="316"/>
        <v>0</v>
      </c>
      <c r="T272" s="497">
        <f t="shared" si="316"/>
        <v>0</v>
      </c>
      <c r="U272" s="497">
        <f t="shared" si="316"/>
        <v>0</v>
      </c>
      <c r="V272" s="497">
        <f t="shared" si="316"/>
        <v>0</v>
      </c>
      <c r="W272" s="497">
        <f t="shared" si="316"/>
        <v>0</v>
      </c>
      <c r="X272" s="497">
        <f t="shared" si="316"/>
        <v>0</v>
      </c>
      <c r="Y272" s="497">
        <f t="shared" si="316"/>
        <v>0</v>
      </c>
      <c r="Z272" s="497">
        <f t="shared" si="316"/>
        <v>0</v>
      </c>
      <c r="AA272" s="497">
        <f t="shared" si="316"/>
        <v>0</v>
      </c>
      <c r="AB272" s="497">
        <f t="shared" si="316"/>
        <v>0</v>
      </c>
      <c r="AC272" s="497">
        <f t="shared" si="316"/>
        <v>0</v>
      </c>
      <c r="AD272" s="497">
        <f t="shared" si="316"/>
        <v>0</v>
      </c>
      <c r="AE272" s="497">
        <f t="shared" si="316"/>
        <v>0</v>
      </c>
      <c r="AF272" s="497">
        <f t="shared" si="316"/>
        <v>0</v>
      </c>
      <c r="AG272" s="497">
        <f t="shared" si="316"/>
        <v>0</v>
      </c>
      <c r="AH272" s="497">
        <f t="shared" si="316"/>
        <v>0</v>
      </c>
      <c r="AI272" s="497">
        <f t="shared" si="316"/>
        <v>0</v>
      </c>
      <c r="AJ272" s="497">
        <f t="shared" si="316"/>
        <v>0</v>
      </c>
      <c r="AK272" s="497">
        <f t="shared" si="316"/>
        <v>0</v>
      </c>
      <c r="AL272" s="497">
        <f t="shared" si="316"/>
        <v>0</v>
      </c>
      <c r="AM272" s="497">
        <f t="shared" si="316"/>
        <v>0</v>
      </c>
      <c r="AN272" s="497">
        <f t="shared" si="316"/>
        <v>0</v>
      </c>
      <c r="AO272" s="497">
        <f t="shared" si="316"/>
        <v>0</v>
      </c>
      <c r="AP272" s="497" t="e">
        <f t="shared" ref="AP272:BJ272" si="321">AO272*(1+IF(AP$1&lt;=$D$201,$F272,$G272))</f>
        <v>#REF!</v>
      </c>
      <c r="AQ272" s="497" t="e">
        <f t="shared" si="321"/>
        <v>#REF!</v>
      </c>
      <c r="AR272" s="497" t="e">
        <f t="shared" si="321"/>
        <v>#REF!</v>
      </c>
      <c r="AS272" s="497" t="e">
        <f t="shared" si="321"/>
        <v>#REF!</v>
      </c>
      <c r="AT272" s="497" t="e">
        <f t="shared" si="321"/>
        <v>#REF!</v>
      </c>
      <c r="AU272" s="497" t="e">
        <f t="shared" si="321"/>
        <v>#REF!</v>
      </c>
      <c r="AV272" s="497" t="e">
        <f t="shared" si="321"/>
        <v>#REF!</v>
      </c>
      <c r="AW272" s="497" t="e">
        <f t="shared" si="321"/>
        <v>#REF!</v>
      </c>
      <c r="AX272" s="497" t="e">
        <f t="shared" si="321"/>
        <v>#REF!</v>
      </c>
      <c r="AY272" s="497" t="e">
        <f t="shared" si="321"/>
        <v>#REF!</v>
      </c>
      <c r="AZ272" s="497" t="e">
        <f t="shared" si="321"/>
        <v>#REF!</v>
      </c>
      <c r="BA272" s="497" t="e">
        <f t="shared" si="321"/>
        <v>#REF!</v>
      </c>
      <c r="BB272" s="497" t="e">
        <f t="shared" si="321"/>
        <v>#REF!</v>
      </c>
      <c r="BC272" s="497" t="e">
        <f t="shared" si="321"/>
        <v>#REF!</v>
      </c>
      <c r="BD272" s="497" t="e">
        <f t="shared" si="321"/>
        <v>#REF!</v>
      </c>
      <c r="BE272" s="497" t="e">
        <f t="shared" si="321"/>
        <v>#REF!</v>
      </c>
      <c r="BF272" s="497" t="e">
        <f t="shared" si="321"/>
        <v>#REF!</v>
      </c>
      <c r="BG272" s="497" t="e">
        <f t="shared" si="321"/>
        <v>#REF!</v>
      </c>
      <c r="BH272" s="497" t="e">
        <f t="shared" si="321"/>
        <v>#REF!</v>
      </c>
      <c r="BI272" s="497" t="e">
        <f t="shared" si="321"/>
        <v>#REF!</v>
      </c>
      <c r="BJ272" s="497" t="e">
        <f t="shared" si="321"/>
        <v>#REF!</v>
      </c>
    </row>
    <row r="273" spans="1:62" x14ac:dyDescent="0.3">
      <c r="A273" s="969">
        <v>16</v>
      </c>
      <c r="B273" s="970" t="s">
        <v>9342</v>
      </c>
      <c r="C273" s="980">
        <f t="shared" si="304"/>
        <v>0</v>
      </c>
      <c r="D273" s="977">
        <f>BCAInputs!$C243</f>
        <v>0</v>
      </c>
      <c r="F273" s="978">
        <f t="shared" si="300"/>
        <v>0</v>
      </c>
      <c r="G273" s="979">
        <f t="shared" si="305"/>
        <v>0</v>
      </c>
      <c r="H273" s="979"/>
      <c r="I273" s="497">
        <f t="shared" si="301"/>
        <v>0</v>
      </c>
      <c r="J273" s="497">
        <f t="shared" ref="J273:AO273" si="322">I273*(1+IF(J$1&lt;=$D$201,$F273,$G273))</f>
        <v>0</v>
      </c>
      <c r="K273" s="497">
        <f t="shared" si="322"/>
        <v>0</v>
      </c>
      <c r="L273" s="497">
        <f t="shared" si="322"/>
        <v>0</v>
      </c>
      <c r="M273" s="497">
        <f t="shared" si="322"/>
        <v>0</v>
      </c>
      <c r="N273" s="497">
        <f t="shared" si="322"/>
        <v>0</v>
      </c>
      <c r="O273" s="497">
        <f t="shared" si="322"/>
        <v>0</v>
      </c>
      <c r="P273" s="497">
        <f t="shared" si="322"/>
        <v>0</v>
      </c>
      <c r="Q273" s="497">
        <f t="shared" si="322"/>
        <v>0</v>
      </c>
      <c r="R273" s="497">
        <f t="shared" si="322"/>
        <v>0</v>
      </c>
      <c r="S273" s="497">
        <f t="shared" si="322"/>
        <v>0</v>
      </c>
      <c r="T273" s="497">
        <f t="shared" si="322"/>
        <v>0</v>
      </c>
      <c r="U273" s="497">
        <f t="shared" si="322"/>
        <v>0</v>
      </c>
      <c r="V273" s="497">
        <f t="shared" si="322"/>
        <v>0</v>
      </c>
      <c r="W273" s="497">
        <f t="shared" si="322"/>
        <v>0</v>
      </c>
      <c r="X273" s="497">
        <f t="shared" si="322"/>
        <v>0</v>
      </c>
      <c r="Y273" s="497">
        <f t="shared" si="322"/>
        <v>0</v>
      </c>
      <c r="Z273" s="497">
        <f t="shared" si="322"/>
        <v>0</v>
      </c>
      <c r="AA273" s="497">
        <f t="shared" si="322"/>
        <v>0</v>
      </c>
      <c r="AB273" s="497">
        <f t="shared" si="322"/>
        <v>0</v>
      </c>
      <c r="AC273" s="497">
        <f t="shared" si="322"/>
        <v>0</v>
      </c>
      <c r="AD273" s="497">
        <f t="shared" si="322"/>
        <v>0</v>
      </c>
      <c r="AE273" s="497">
        <f t="shared" si="322"/>
        <v>0</v>
      </c>
      <c r="AF273" s="497">
        <f t="shared" si="322"/>
        <v>0</v>
      </c>
      <c r="AG273" s="497">
        <f t="shared" si="322"/>
        <v>0</v>
      </c>
      <c r="AH273" s="497">
        <f t="shared" si="322"/>
        <v>0</v>
      </c>
      <c r="AI273" s="497">
        <f t="shared" si="322"/>
        <v>0</v>
      </c>
      <c r="AJ273" s="497">
        <f t="shared" si="322"/>
        <v>0</v>
      </c>
      <c r="AK273" s="497">
        <f t="shared" si="322"/>
        <v>0</v>
      </c>
      <c r="AL273" s="497">
        <f t="shared" si="322"/>
        <v>0</v>
      </c>
      <c r="AM273" s="497">
        <f t="shared" si="322"/>
        <v>0</v>
      </c>
      <c r="AN273" s="497">
        <f t="shared" si="322"/>
        <v>0</v>
      </c>
      <c r="AO273" s="497">
        <f t="shared" si="322"/>
        <v>0</v>
      </c>
      <c r="AP273" s="497" t="e">
        <f t="shared" ref="AP273:BJ273" si="323">AO273*(1+IF(AP$1&lt;=$D$201,$F273,$G273))</f>
        <v>#REF!</v>
      </c>
      <c r="AQ273" s="497" t="e">
        <f t="shared" si="323"/>
        <v>#REF!</v>
      </c>
      <c r="AR273" s="497" t="e">
        <f t="shared" si="323"/>
        <v>#REF!</v>
      </c>
      <c r="AS273" s="497" t="e">
        <f t="shared" si="323"/>
        <v>#REF!</v>
      </c>
      <c r="AT273" s="497" t="e">
        <f t="shared" si="323"/>
        <v>#REF!</v>
      </c>
      <c r="AU273" s="497" t="e">
        <f t="shared" si="323"/>
        <v>#REF!</v>
      </c>
      <c r="AV273" s="497" t="e">
        <f t="shared" si="323"/>
        <v>#REF!</v>
      </c>
      <c r="AW273" s="497" t="e">
        <f t="shared" si="323"/>
        <v>#REF!</v>
      </c>
      <c r="AX273" s="497" t="e">
        <f t="shared" si="323"/>
        <v>#REF!</v>
      </c>
      <c r="AY273" s="497" t="e">
        <f t="shared" si="323"/>
        <v>#REF!</v>
      </c>
      <c r="AZ273" s="497" t="e">
        <f t="shared" si="323"/>
        <v>#REF!</v>
      </c>
      <c r="BA273" s="497" t="e">
        <f t="shared" si="323"/>
        <v>#REF!</v>
      </c>
      <c r="BB273" s="497" t="e">
        <f t="shared" si="323"/>
        <v>#REF!</v>
      </c>
      <c r="BC273" s="497" t="e">
        <f t="shared" si="323"/>
        <v>#REF!</v>
      </c>
      <c r="BD273" s="497" t="e">
        <f t="shared" si="323"/>
        <v>#REF!</v>
      </c>
      <c r="BE273" s="497" t="e">
        <f t="shared" si="323"/>
        <v>#REF!</v>
      </c>
      <c r="BF273" s="497" t="e">
        <f t="shared" si="323"/>
        <v>#REF!</v>
      </c>
      <c r="BG273" s="497" t="e">
        <f t="shared" si="323"/>
        <v>#REF!</v>
      </c>
      <c r="BH273" s="497" t="e">
        <f t="shared" si="323"/>
        <v>#REF!</v>
      </c>
      <c r="BI273" s="497" t="e">
        <f t="shared" si="323"/>
        <v>#REF!</v>
      </c>
      <c r="BJ273" s="497" t="e">
        <f t="shared" si="323"/>
        <v>#REF!</v>
      </c>
    </row>
    <row r="275" spans="1:62" x14ac:dyDescent="0.3">
      <c r="A275" s="961" t="s">
        <v>9350</v>
      </c>
      <c r="B275" s="961"/>
      <c r="C275" s="962"/>
      <c r="D275" s="974"/>
      <c r="E275" s="974"/>
      <c r="F275" s="974"/>
      <c r="G275" s="974"/>
      <c r="H275" s="974"/>
      <c r="I275" s="963"/>
      <c r="J275" s="963"/>
      <c r="K275" s="963"/>
      <c r="L275" s="963"/>
      <c r="M275" s="963"/>
      <c r="N275" s="963"/>
      <c r="O275" s="963"/>
      <c r="P275" s="963"/>
      <c r="Q275" s="963"/>
      <c r="R275" s="963"/>
      <c r="S275" s="963"/>
      <c r="T275" s="963"/>
      <c r="U275" s="963"/>
      <c r="V275" s="963"/>
      <c r="W275" s="963"/>
      <c r="X275" s="963"/>
      <c r="Y275" s="963"/>
      <c r="Z275" s="963"/>
      <c r="AA275" s="963"/>
      <c r="AB275" s="963"/>
      <c r="AC275" s="963"/>
      <c r="AD275" s="963"/>
      <c r="AE275" s="963"/>
      <c r="AF275" s="963"/>
      <c r="AG275" s="963"/>
      <c r="AH275" s="963"/>
      <c r="AI275" s="963"/>
      <c r="AJ275" s="963"/>
      <c r="AK275" s="963"/>
      <c r="AL275" s="963"/>
      <c r="AM275" s="963"/>
      <c r="AN275" s="963"/>
      <c r="AO275" s="963"/>
      <c r="AP275" s="963"/>
      <c r="AQ275" s="963"/>
      <c r="AR275" s="963"/>
      <c r="AS275" s="963"/>
      <c r="AT275" s="963"/>
      <c r="AU275" s="963"/>
      <c r="AV275" s="963"/>
      <c r="AW275" s="963"/>
      <c r="AX275" s="963"/>
      <c r="AY275" s="963"/>
      <c r="AZ275" s="963"/>
      <c r="BA275" s="963"/>
      <c r="BB275" s="963"/>
      <c r="BC275" s="963"/>
      <c r="BD275" s="963"/>
      <c r="BE275" s="963"/>
      <c r="BF275" s="963"/>
      <c r="BG275" s="963"/>
      <c r="BH275" s="963"/>
      <c r="BI275" s="963"/>
      <c r="BJ275" s="963"/>
    </row>
    <row r="276" spans="1:62" x14ac:dyDescent="0.3">
      <c r="A276" s="961"/>
      <c r="B276" s="961"/>
      <c r="C276" s="962"/>
      <c r="D276" s="974"/>
      <c r="E276" s="974"/>
      <c r="F276" s="974"/>
      <c r="G276" s="974"/>
      <c r="H276" s="974"/>
      <c r="I276" s="963"/>
      <c r="J276" s="963"/>
      <c r="K276" s="963"/>
      <c r="L276" s="963"/>
      <c r="M276" s="963"/>
      <c r="N276" s="963"/>
      <c r="O276" s="963"/>
      <c r="P276" s="963"/>
      <c r="Q276" s="963"/>
      <c r="R276" s="963"/>
      <c r="S276" s="963"/>
      <c r="T276" s="963"/>
      <c r="U276" s="963"/>
      <c r="V276" s="963"/>
      <c r="W276" s="963"/>
      <c r="X276" s="963"/>
      <c r="Y276" s="963"/>
      <c r="Z276" s="963"/>
      <c r="AA276" s="963"/>
      <c r="AB276" s="963"/>
      <c r="AC276" s="963"/>
      <c r="AD276" s="963"/>
      <c r="AE276" s="963"/>
      <c r="AF276" s="963"/>
      <c r="AG276" s="963"/>
      <c r="AH276" s="963"/>
      <c r="AI276" s="963"/>
      <c r="AJ276" s="963"/>
      <c r="AK276" s="963"/>
      <c r="AL276" s="963"/>
      <c r="AM276" s="963"/>
      <c r="AN276" s="963"/>
      <c r="AO276" s="963"/>
      <c r="AP276" s="963"/>
      <c r="AQ276" s="963"/>
      <c r="AR276" s="963"/>
      <c r="AS276" s="963"/>
      <c r="AT276" s="963"/>
      <c r="AU276" s="963"/>
      <c r="AV276" s="963"/>
      <c r="AW276" s="963"/>
      <c r="AX276" s="963"/>
      <c r="AY276" s="963"/>
      <c r="AZ276" s="963"/>
      <c r="BA276" s="963"/>
      <c r="BB276" s="963"/>
      <c r="BC276" s="963"/>
      <c r="BD276" s="963"/>
      <c r="BE276" s="963"/>
      <c r="BF276" s="963"/>
      <c r="BG276" s="963"/>
      <c r="BH276" s="963"/>
      <c r="BI276" s="963"/>
      <c r="BJ276" s="963"/>
    </row>
    <row r="277" spans="1:62" x14ac:dyDescent="0.3">
      <c r="B277" s="77" t="s">
        <v>9353</v>
      </c>
    </row>
    <row r="278" spans="1:62" x14ac:dyDescent="0.3">
      <c r="B278" s="491" t="s">
        <v>8875</v>
      </c>
      <c r="G278" s="981"/>
      <c r="H278" s="561">
        <f>SUM(I278:AO278)</f>
        <v>0</v>
      </c>
      <c r="I278" s="982">
        <f>(((SUMPRODUCT(I$220:I$235,I$9:I$24)-SUMPRODUCT(I$202:I$217,I$9:I$24))/10^6)*(Parameters!$B$15/Parameters!$B$14)*Parameters!$B$9)*I$2</f>
        <v>0</v>
      </c>
      <c r="J278" s="982">
        <f>(((SUMPRODUCT(J$220:J$235,J$9:J$24)-SUMPRODUCT(J$202:J$217,J$9:J$24))/10^6)*(Parameters!$B$15/Parameters!$B$14)*Parameters!$B$9)*J$2</f>
        <v>0</v>
      </c>
      <c r="K278" s="982">
        <f>(((SUMPRODUCT(K$220:K$235,K$9:K$24)-SUMPRODUCT(K$202:K$217,K$9:K$24))/10^6)*(Parameters!$B$15/Parameters!$B$14)*Parameters!$B$9)*K$2</f>
        <v>0</v>
      </c>
      <c r="L278" s="982">
        <f>(((SUMPRODUCT(L$220:L$235,L$9:L$24)-SUMPRODUCT(L$202:L$217,L$9:L$24))/10^6)*(Parameters!$B$15/Parameters!$B$14)*Parameters!$B$9)*L$2</f>
        <v>0</v>
      </c>
      <c r="M278" s="982">
        <f>(((SUMPRODUCT(M$220:M$235,M$9:M$24)-SUMPRODUCT(M$202:M$217,M$9:M$24))/10^6)*(Parameters!$B$15/Parameters!$B$14)*Parameters!$B$9)*M$2</f>
        <v>0</v>
      </c>
      <c r="N278" s="982">
        <f>(((SUMPRODUCT(N$220:N$235,N$9:N$24)-SUMPRODUCT(N$202:N$217,N$9:N$24))/10^6)*(Parameters!$B$15/Parameters!$B$14)*Parameters!$B$9)*N$2</f>
        <v>0</v>
      </c>
      <c r="O278" s="982">
        <f>(((SUMPRODUCT(O$220:O$235,O$9:O$24)-SUMPRODUCT(O$202:O$217,O$9:O$24))/10^6)*(Parameters!$B$15/Parameters!$B$14)*Parameters!$B$9)*O$2</f>
        <v>0</v>
      </c>
      <c r="P278" s="982">
        <f>(((SUMPRODUCT(P$220:P$235,P$9:P$24)-SUMPRODUCT(P$202:P$217,P$9:P$24))/10^6)*(Parameters!$B$15/Parameters!$B$14)*Parameters!$B$9)*P$2</f>
        <v>0</v>
      </c>
      <c r="Q278" s="982">
        <f>(((SUMPRODUCT(Q$220:Q$235,Q$9:Q$24)-SUMPRODUCT(Q$202:Q$217,Q$9:Q$24))/10^6)*(Parameters!$B$15/Parameters!$B$14)*Parameters!$B$9)*Q$2</f>
        <v>0</v>
      </c>
      <c r="R278" s="982">
        <f>(((SUMPRODUCT(R$220:R$235,R$9:R$24)-SUMPRODUCT(R$202:R$217,R$9:R$24))/10^6)*(Parameters!$B$15/Parameters!$B$14)*Parameters!$B$9)*R$2</f>
        <v>0</v>
      </c>
      <c r="S278" s="982">
        <f>(((SUMPRODUCT(S$220:S$235,S$9:S$24)-SUMPRODUCT(S$202:S$217,S$9:S$24))/10^6)*(Parameters!$B$15/Parameters!$B$14)*Parameters!$B$9)*S$2</f>
        <v>0</v>
      </c>
      <c r="T278" s="982">
        <f>(((SUMPRODUCT(T$220:T$235,T$9:T$24)-SUMPRODUCT(T$202:T$217,T$9:T$24))/10^6)*(Parameters!$B$15/Parameters!$B$14)*Parameters!$B$9)*T$2</f>
        <v>0</v>
      </c>
      <c r="U278" s="982">
        <f>(((SUMPRODUCT(U$220:U$235,U$9:U$24)-SUMPRODUCT(U$202:U$217,U$9:U$24))/10^6)*(Parameters!$B$15/Parameters!$B$14)*Parameters!$B$9)*U$2</f>
        <v>0</v>
      </c>
      <c r="V278" s="982">
        <f>(((SUMPRODUCT(V$220:V$235,V$9:V$24)-SUMPRODUCT(V$202:V$217,V$9:V$24))/10^6)*(Parameters!$B$15/Parameters!$B$14)*Parameters!$B$9)*V$2</f>
        <v>0</v>
      </c>
      <c r="W278" s="982">
        <f>(((SUMPRODUCT(W$220:W$235,W$9:W$24)-SUMPRODUCT(W$202:W$217,W$9:W$24))/10^6)*(Parameters!$B$15/Parameters!$B$14)*Parameters!$B$9)*W$2</f>
        <v>0</v>
      </c>
      <c r="X278" s="982">
        <f>(((SUMPRODUCT(X$220:X$235,X$9:X$24)-SUMPRODUCT(X$202:X$217,X$9:X$24))/10^6)*(Parameters!$B$15/Parameters!$B$14)*Parameters!$B$9)*X$2</f>
        <v>0</v>
      </c>
      <c r="Y278" s="982">
        <f>(((SUMPRODUCT(Y$220:Y$235,Y$9:Y$24)-SUMPRODUCT(Y$202:Y$217,Y$9:Y$24))/10^6)*(Parameters!$B$15/Parameters!$B$14)*Parameters!$B$9)*Y$2</f>
        <v>0</v>
      </c>
      <c r="Z278" s="982">
        <f>(((SUMPRODUCT(Z$220:Z$235,Z$9:Z$24)-SUMPRODUCT(Z$202:Z$217,Z$9:Z$24))/10^6)*(Parameters!$B$15/Parameters!$B$14)*Parameters!$B$9)*Z$2</f>
        <v>0</v>
      </c>
      <c r="AA278" s="982">
        <f>(((SUMPRODUCT(AA$220:AA$235,AA$9:AA$24)-SUMPRODUCT(AA$202:AA$217,AA$9:AA$24))/10^6)*(Parameters!$B$15/Parameters!$B$14)*Parameters!$B$9)*AA$2</f>
        <v>0</v>
      </c>
      <c r="AB278" s="982">
        <f>(((SUMPRODUCT(AB$220:AB$235,AB$9:AB$24)-SUMPRODUCT(AB$202:AB$217,AB$9:AB$24))/10^6)*(Parameters!$B$15/Parameters!$B$14)*Parameters!$B$9)*AB$2</f>
        <v>0</v>
      </c>
      <c r="AC278" s="982">
        <f>(((SUMPRODUCT(AC$220:AC$235,AC$9:AC$24)-SUMPRODUCT(AC$202:AC$217,AC$9:AC$24))/10^6)*(Parameters!$B$15/Parameters!$B$14)*Parameters!$B$9)*AC$2</f>
        <v>0</v>
      </c>
      <c r="AD278" s="982">
        <f>(((SUMPRODUCT(AD$220:AD$235,AD$9:AD$24)-SUMPRODUCT(AD$202:AD$217,AD$9:AD$24))/10^6)*(Parameters!$B$15/Parameters!$B$14)*Parameters!$B$9)*AD$2</f>
        <v>0</v>
      </c>
      <c r="AE278" s="982">
        <f>(((SUMPRODUCT(AE$220:AE$235,AE$9:AE$24)-SUMPRODUCT(AE$202:AE$217,AE$9:AE$24))/10^6)*(Parameters!$B$15/Parameters!$B$14)*Parameters!$B$9)*AE$2</f>
        <v>0</v>
      </c>
      <c r="AF278" s="982">
        <f>(((SUMPRODUCT(AF$220:AF$235,AF$9:AF$24)-SUMPRODUCT(AF$202:AF$217,AF$9:AF$24))/10^6)*(Parameters!$B$15/Parameters!$B$14)*Parameters!$B$9)*AF$2</f>
        <v>0</v>
      </c>
      <c r="AG278" s="982">
        <f>(((SUMPRODUCT(AG$220:AG$235,AG$9:AG$24)-SUMPRODUCT(AG$202:AG$217,AG$9:AG$24))/10^6)*(Parameters!$B$15/Parameters!$B$14)*Parameters!$B$9)*AG$2</f>
        <v>0</v>
      </c>
      <c r="AH278" s="982">
        <f>(((SUMPRODUCT(AH$220:AH$235,AH$9:AH$24)-SUMPRODUCT(AH$202:AH$217,AH$9:AH$24))/10^6)*(Parameters!$B$15/Parameters!$B$14)*Parameters!$B$9)*AH$2</f>
        <v>0</v>
      </c>
      <c r="AI278" s="982">
        <f>(((SUMPRODUCT(AI$220:AI$235,AI$9:AI$24)-SUMPRODUCT(AI$202:AI$217,AI$9:AI$24))/10^6)*(Parameters!$B$15/Parameters!$B$14)*Parameters!$B$9)*AI$2</f>
        <v>0</v>
      </c>
      <c r="AJ278" s="982">
        <f>(((SUMPRODUCT(AJ$220:AJ$235,AJ$9:AJ$24)-SUMPRODUCT(AJ$202:AJ$217,AJ$9:AJ$24))/10^6)*(Parameters!$B$15/Parameters!$B$14)*Parameters!$B$9)*AJ$2</f>
        <v>0</v>
      </c>
      <c r="AK278" s="982">
        <f>(((SUMPRODUCT(AK$220:AK$235,AK$9:AK$24)-SUMPRODUCT(AK$202:AK$217,AK$9:AK$24))/10^6)*(Parameters!$B$15/Parameters!$B$14)*Parameters!$B$9)*AK$2</f>
        <v>0</v>
      </c>
      <c r="AL278" s="982">
        <f>(((SUMPRODUCT(AL$220:AL$235,AL$9:AL$24)-SUMPRODUCT(AL$202:AL$217,AL$9:AL$24))/10^6)*(Parameters!$B$15/Parameters!$B$14)*Parameters!$B$9)*AL$2</f>
        <v>0</v>
      </c>
      <c r="AM278" s="982">
        <f>(((SUMPRODUCT(AM$220:AM$235,AM$9:AM$24)-SUMPRODUCT(AM$202:AM$217,AM$9:AM$24))/10^6)*(Parameters!$B$15/Parameters!$B$14)*Parameters!$B$9)*AM$2</f>
        <v>0</v>
      </c>
      <c r="AN278" s="982">
        <f>(((SUMPRODUCT(AN$220:AN$235,AN$9:AN$24)-SUMPRODUCT(AN$202:AN$217,AN$9:AN$24))/10^6)*(Parameters!$B$15/Parameters!$B$14)*Parameters!$B$9)*AN$2</f>
        <v>0</v>
      </c>
      <c r="AO278" s="982">
        <f>(((SUMPRODUCT(AO$220:AO$235,AO$9:AO$24)-SUMPRODUCT(AO$202:AO$217,AO$9:AO$24))/10^6)*(Parameters!$B$15/Parameters!$B$14)*Parameters!$B$9)*AO$2</f>
        <v>0</v>
      </c>
      <c r="AP278" s="982" t="e">
        <f>(((SUMPRODUCT(AP$220:AP$235,AP$9:AP$24)-SUMPRODUCT(AP$202:AP$217,AP$9:AP$24))/10^6)*(Parameters!$B$15/Parameters!$B$14)*Parameters!$B$9)*AP$2</f>
        <v>#REF!</v>
      </c>
      <c r="AQ278" s="982" t="e">
        <f>(((SUMPRODUCT(AQ$220:AQ$235,AQ$9:AQ$24)-SUMPRODUCT(AQ$202:AQ$217,AQ$9:AQ$24))/10^6)*(Parameters!$B$15/Parameters!$B$14)*Parameters!$B$9)*AQ$2</f>
        <v>#REF!</v>
      </c>
      <c r="AR278" s="982" t="e">
        <f>(((SUMPRODUCT(AR$220:AR$235,AR$9:AR$24)-SUMPRODUCT(AR$202:AR$217,AR$9:AR$24))/10^6)*(Parameters!$B$15/Parameters!$B$14)*Parameters!$B$9)*AR$2</f>
        <v>#REF!</v>
      </c>
      <c r="AS278" s="982" t="e">
        <f>(((SUMPRODUCT(AS$220:AS$235,AS$9:AS$24)-SUMPRODUCT(AS$202:AS$217,AS$9:AS$24))/10^6)*(Parameters!$B$15/Parameters!$B$14)*Parameters!$B$9)*AS$2</f>
        <v>#REF!</v>
      </c>
      <c r="AT278" s="982" t="e">
        <f>(((SUMPRODUCT(AT$220:AT$235,AT$9:AT$24)-SUMPRODUCT(AT$202:AT$217,AT$9:AT$24))/10^6)*(Parameters!$B$15/Parameters!$B$14)*Parameters!$B$9)*AT$2</f>
        <v>#REF!</v>
      </c>
      <c r="AU278" s="982" t="e">
        <f>(((SUMPRODUCT(AU$220:AU$235,AU$9:AU$24)-SUMPRODUCT(AU$202:AU$217,AU$9:AU$24))/10^6)*(Parameters!$B$15/Parameters!$B$14)*Parameters!$B$9)*AU$2</f>
        <v>#REF!</v>
      </c>
      <c r="AV278" s="982" t="e">
        <f>(((SUMPRODUCT(AV$220:AV$235,AV$9:AV$24)-SUMPRODUCT(AV$202:AV$217,AV$9:AV$24))/10^6)*(Parameters!$B$15/Parameters!$B$14)*Parameters!$B$9)*AV$2</f>
        <v>#REF!</v>
      </c>
      <c r="AW278" s="982" t="e">
        <f>(((SUMPRODUCT(AW$220:AW$235,AW$9:AW$24)-SUMPRODUCT(AW$202:AW$217,AW$9:AW$24))/10^6)*(Parameters!$B$15/Parameters!$B$14)*Parameters!$B$9)*AW$2</f>
        <v>#REF!</v>
      </c>
      <c r="AX278" s="982" t="e">
        <f>(((SUMPRODUCT(AX$220:AX$235,AX$9:AX$24)-SUMPRODUCT(AX$202:AX$217,AX$9:AX$24))/10^6)*(Parameters!$B$15/Parameters!$B$14)*Parameters!$B$9)*AX$2</f>
        <v>#REF!</v>
      </c>
      <c r="AY278" s="982" t="e">
        <f>(((SUMPRODUCT(AY$220:AY$235,AY$9:AY$24)-SUMPRODUCT(AY$202:AY$217,AY$9:AY$24))/10^6)*(Parameters!$B$15/Parameters!$B$14)*Parameters!$B$9)*AY$2</f>
        <v>#REF!</v>
      </c>
      <c r="AZ278" s="982" t="e">
        <f>(((SUMPRODUCT(AZ$220:AZ$235,AZ$9:AZ$24)-SUMPRODUCT(AZ$202:AZ$217,AZ$9:AZ$24))/10^6)*(Parameters!$B$15/Parameters!$B$14)*Parameters!$B$9)*AZ$2</f>
        <v>#REF!</v>
      </c>
      <c r="BA278" s="982" t="e">
        <f>(((SUMPRODUCT(BA$220:BA$235,BA$9:BA$24)-SUMPRODUCT(BA$202:BA$217,BA$9:BA$24))/10^6)*(Parameters!$B$15/Parameters!$B$14)*Parameters!$B$9)*BA$2</f>
        <v>#REF!</v>
      </c>
      <c r="BB278" s="982" t="e">
        <f>(((SUMPRODUCT(BB$220:BB$235,BB$9:BB$24)-SUMPRODUCT(BB$202:BB$217,BB$9:BB$24))/10^6)*(Parameters!$B$15/Parameters!$B$14)*Parameters!$B$9)*BB$2</f>
        <v>#REF!</v>
      </c>
      <c r="BC278" s="982" t="e">
        <f>(((SUMPRODUCT(BC$220:BC$235,BC$9:BC$24)-SUMPRODUCT(BC$202:BC$217,BC$9:BC$24))/10^6)*(Parameters!$B$15/Parameters!$B$14)*Parameters!$B$9)*BC$2</f>
        <v>#REF!</v>
      </c>
      <c r="BD278" s="982" t="e">
        <f>(((SUMPRODUCT(BD$220:BD$235,BD$9:BD$24)-SUMPRODUCT(BD$202:BD$217,BD$9:BD$24))/10^6)*(Parameters!$B$15/Parameters!$B$14)*Parameters!$B$9)*BD$2</f>
        <v>#REF!</v>
      </c>
      <c r="BE278" s="982" t="e">
        <f>(((SUMPRODUCT(BE$220:BE$235,BE$9:BE$24)-SUMPRODUCT(BE$202:BE$217,BE$9:BE$24))/10^6)*(Parameters!$B$15/Parameters!$B$14)*Parameters!$B$9)*BE$2</f>
        <v>#REF!</v>
      </c>
      <c r="BF278" s="982" t="e">
        <f>(((SUMPRODUCT(BF$220:BF$235,BF$9:BF$24)-SUMPRODUCT(BF$202:BF$217,BF$9:BF$24))/10^6)*(Parameters!$B$15/Parameters!$B$14)*Parameters!$B$9)*BF$2</f>
        <v>#REF!</v>
      </c>
      <c r="BG278" s="982" t="e">
        <f>(((SUMPRODUCT(BG$220:BG$235,BG$9:BG$24)-SUMPRODUCT(BG$202:BG$217,BG$9:BG$24))/10^6)*(Parameters!$B$15/Parameters!$B$14)*Parameters!$B$9)*BG$2</f>
        <v>#REF!</v>
      </c>
      <c r="BH278" s="982" t="e">
        <f>(((SUMPRODUCT(BH$220:BH$235,BH$9:BH$24)-SUMPRODUCT(BH$202:BH$217,BH$9:BH$24))/10^6)*(Parameters!$B$15/Parameters!$B$14)*Parameters!$B$9)*BH$2</f>
        <v>#REF!</v>
      </c>
      <c r="BI278" s="982" t="e">
        <f>(((SUMPRODUCT(BI$220:BI$235,BI$9:BI$24)-SUMPRODUCT(BI$202:BI$217,BI$9:BI$24))/10^6)*(Parameters!$B$15/Parameters!$B$14)*Parameters!$B$9)*BI$2</f>
        <v>#REF!</v>
      </c>
      <c r="BJ278" s="982" t="e">
        <f>(((SUMPRODUCT(BJ$220:BJ$235,BJ$9:BJ$24)-SUMPRODUCT(BJ$202:BJ$217,BJ$9:BJ$24))/10^6)*(Parameters!$B$15/Parameters!$B$14)*Parameters!$B$9)*BJ$2</f>
        <v>#REF!</v>
      </c>
    </row>
    <row r="279" spans="1:62" x14ac:dyDescent="0.3">
      <c r="B279" s="491" t="s">
        <v>8876</v>
      </c>
      <c r="G279" s="981"/>
      <c r="H279" s="561">
        <f t="shared" ref="H279:H288" si="324">SUM(I279:AO279)</f>
        <v>0</v>
      </c>
      <c r="I279" s="982">
        <f>(((SUMPRODUCT(I$220:I$235,I$28:I$43)-SUMPRODUCT(I$202:I$217,I$28:I$43))/10^6)*(Parameters!$B$15/Parameters!$B$14)*Parameters!$B$9)*I$2</f>
        <v>0</v>
      </c>
      <c r="J279" s="982">
        <f>(((SUMPRODUCT(J$220:J$235,J$28:J$43)-SUMPRODUCT(J$202:J$217,J$28:J$43))/10^6)*(Parameters!$B$15/Parameters!$B$14)*Parameters!$B$9)*J$2</f>
        <v>0</v>
      </c>
      <c r="K279" s="982">
        <f>(((SUMPRODUCT(K$220:K$235,K$28:K$43)-SUMPRODUCT(K$202:K$217,K$28:K$43))/10^6)*(Parameters!$B$15/Parameters!$B$14)*Parameters!$B$9)*K$2</f>
        <v>0</v>
      </c>
      <c r="L279" s="982">
        <f>(((SUMPRODUCT(L$220:L$235,L$28:L$43)-SUMPRODUCT(L$202:L$217,L$28:L$43))/10^6)*(Parameters!$B$15/Parameters!$B$14)*Parameters!$B$9)*L$2</f>
        <v>0</v>
      </c>
      <c r="M279" s="982">
        <f>(((SUMPRODUCT(M$220:M$235,M$28:M$43)-SUMPRODUCT(M$202:M$217,M$28:M$43))/10^6)*(Parameters!$B$15/Parameters!$B$14)*Parameters!$B$9)*M$2</f>
        <v>0</v>
      </c>
      <c r="N279" s="982">
        <f>(((SUMPRODUCT(N$220:N$235,N$28:N$43)-SUMPRODUCT(N$202:N$217,N$28:N$43))/10^6)*(Parameters!$B$15/Parameters!$B$14)*Parameters!$B$9)*N$2</f>
        <v>0</v>
      </c>
      <c r="O279" s="982">
        <f>(((SUMPRODUCT(O$220:O$235,O$28:O$43)-SUMPRODUCT(O$202:O$217,O$28:O$43))/10^6)*(Parameters!$B$15/Parameters!$B$14)*Parameters!$B$9)*O$2</f>
        <v>0</v>
      </c>
      <c r="P279" s="982">
        <f>(((SUMPRODUCT(P$220:P$235,P$28:P$43)-SUMPRODUCT(P$202:P$217,P$28:P$43))/10^6)*(Parameters!$B$15/Parameters!$B$14)*Parameters!$B$9)*P$2</f>
        <v>0</v>
      </c>
      <c r="Q279" s="982">
        <f>(((SUMPRODUCT(Q$220:Q$235,Q$28:Q$43)-SUMPRODUCT(Q$202:Q$217,Q$28:Q$43))/10^6)*(Parameters!$B$15/Parameters!$B$14)*Parameters!$B$9)*Q$2</f>
        <v>0</v>
      </c>
      <c r="R279" s="982">
        <f>(((SUMPRODUCT(R$220:R$235,R$28:R$43)-SUMPRODUCT(R$202:R$217,R$28:R$43))/10^6)*(Parameters!$B$15/Parameters!$B$14)*Parameters!$B$9)*R$2</f>
        <v>0</v>
      </c>
      <c r="S279" s="982">
        <f>(((SUMPRODUCT(S$220:S$235,S$28:S$43)-SUMPRODUCT(S$202:S$217,S$28:S$43))/10^6)*(Parameters!$B$15/Parameters!$B$14)*Parameters!$B$9)*S$2</f>
        <v>0</v>
      </c>
      <c r="T279" s="982">
        <f>(((SUMPRODUCT(T$220:T$235,T$28:T$43)-SUMPRODUCT(T$202:T$217,T$28:T$43))/10^6)*(Parameters!$B$15/Parameters!$B$14)*Parameters!$B$9)*T$2</f>
        <v>0</v>
      </c>
      <c r="U279" s="982">
        <f>(((SUMPRODUCT(U$220:U$235,U$28:U$43)-SUMPRODUCT(U$202:U$217,U$28:U$43))/10^6)*(Parameters!$B$15/Parameters!$B$14)*Parameters!$B$9)*U$2</f>
        <v>0</v>
      </c>
      <c r="V279" s="982">
        <f>(((SUMPRODUCT(V$220:V$235,V$28:V$43)-SUMPRODUCT(V$202:V$217,V$28:V$43))/10^6)*(Parameters!$B$15/Parameters!$B$14)*Parameters!$B$9)*V$2</f>
        <v>0</v>
      </c>
      <c r="W279" s="982">
        <f>(((SUMPRODUCT(W$220:W$235,W$28:W$43)-SUMPRODUCT(W$202:W$217,W$28:W$43))/10^6)*(Parameters!$B$15/Parameters!$B$14)*Parameters!$B$9)*W$2</f>
        <v>0</v>
      </c>
      <c r="X279" s="982">
        <f>(((SUMPRODUCT(X$220:X$235,X$28:X$43)-SUMPRODUCT(X$202:X$217,X$28:X$43))/10^6)*(Parameters!$B$15/Parameters!$B$14)*Parameters!$B$9)*X$2</f>
        <v>0</v>
      </c>
      <c r="Y279" s="982">
        <f>(((SUMPRODUCT(Y$220:Y$235,Y$28:Y$43)-SUMPRODUCT(Y$202:Y$217,Y$28:Y$43))/10^6)*(Parameters!$B$15/Parameters!$B$14)*Parameters!$B$9)*Y$2</f>
        <v>0</v>
      </c>
      <c r="Z279" s="982">
        <f>(((SUMPRODUCT(Z$220:Z$235,Z$28:Z$43)-SUMPRODUCT(Z$202:Z$217,Z$28:Z$43))/10^6)*(Parameters!$B$15/Parameters!$B$14)*Parameters!$B$9)*Z$2</f>
        <v>0</v>
      </c>
      <c r="AA279" s="982">
        <f>(((SUMPRODUCT(AA$220:AA$235,AA$28:AA$43)-SUMPRODUCT(AA$202:AA$217,AA$28:AA$43))/10^6)*(Parameters!$B$15/Parameters!$B$14)*Parameters!$B$9)*AA$2</f>
        <v>0</v>
      </c>
      <c r="AB279" s="982">
        <f>(((SUMPRODUCT(AB$220:AB$235,AB$28:AB$43)-SUMPRODUCT(AB$202:AB$217,AB$28:AB$43))/10^6)*(Parameters!$B$15/Parameters!$B$14)*Parameters!$B$9)*AB$2</f>
        <v>0</v>
      </c>
      <c r="AC279" s="982">
        <f>(((SUMPRODUCT(AC$220:AC$235,AC$28:AC$43)-SUMPRODUCT(AC$202:AC$217,AC$28:AC$43))/10^6)*(Parameters!$B$15/Parameters!$B$14)*Parameters!$B$9)*AC$2</f>
        <v>0</v>
      </c>
      <c r="AD279" s="982">
        <f>(((SUMPRODUCT(AD$220:AD$235,AD$28:AD$43)-SUMPRODUCT(AD$202:AD$217,AD$28:AD$43))/10^6)*(Parameters!$B$15/Parameters!$B$14)*Parameters!$B$9)*AD$2</f>
        <v>0</v>
      </c>
      <c r="AE279" s="982">
        <f>(((SUMPRODUCT(AE$220:AE$235,AE$28:AE$43)-SUMPRODUCT(AE$202:AE$217,AE$28:AE$43))/10^6)*(Parameters!$B$15/Parameters!$B$14)*Parameters!$B$9)*AE$2</f>
        <v>0</v>
      </c>
      <c r="AF279" s="982">
        <f>(((SUMPRODUCT(AF$220:AF$235,AF$28:AF$43)-SUMPRODUCT(AF$202:AF$217,AF$28:AF$43))/10^6)*(Parameters!$B$15/Parameters!$B$14)*Parameters!$B$9)*AF$2</f>
        <v>0</v>
      </c>
      <c r="AG279" s="982">
        <f>(((SUMPRODUCT(AG$220:AG$235,AG$28:AG$43)-SUMPRODUCT(AG$202:AG$217,AG$28:AG$43))/10^6)*(Parameters!$B$15/Parameters!$B$14)*Parameters!$B$9)*AG$2</f>
        <v>0</v>
      </c>
      <c r="AH279" s="982">
        <f>(((SUMPRODUCT(AH$220:AH$235,AH$28:AH$43)-SUMPRODUCT(AH$202:AH$217,AH$28:AH$43))/10^6)*(Parameters!$B$15/Parameters!$B$14)*Parameters!$B$9)*AH$2</f>
        <v>0</v>
      </c>
      <c r="AI279" s="982">
        <f>(((SUMPRODUCT(AI$220:AI$235,AI$28:AI$43)-SUMPRODUCT(AI$202:AI$217,AI$28:AI$43))/10^6)*(Parameters!$B$15/Parameters!$B$14)*Parameters!$B$9)*AI$2</f>
        <v>0</v>
      </c>
      <c r="AJ279" s="982">
        <f>(((SUMPRODUCT(AJ$220:AJ$235,AJ$28:AJ$43)-SUMPRODUCT(AJ$202:AJ$217,AJ$28:AJ$43))/10^6)*(Parameters!$B$15/Parameters!$B$14)*Parameters!$B$9)*AJ$2</f>
        <v>0</v>
      </c>
      <c r="AK279" s="982">
        <f>(((SUMPRODUCT(AK$220:AK$235,AK$28:AK$43)-SUMPRODUCT(AK$202:AK$217,AK$28:AK$43))/10^6)*(Parameters!$B$15/Parameters!$B$14)*Parameters!$B$9)*AK$2</f>
        <v>0</v>
      </c>
      <c r="AL279" s="982">
        <f>(((SUMPRODUCT(AL$220:AL$235,AL$28:AL$43)-SUMPRODUCT(AL$202:AL$217,AL$28:AL$43))/10^6)*(Parameters!$B$15/Parameters!$B$14)*Parameters!$B$9)*AL$2</f>
        <v>0</v>
      </c>
      <c r="AM279" s="982">
        <f>(((SUMPRODUCT(AM$220:AM$235,AM$28:AM$43)-SUMPRODUCT(AM$202:AM$217,AM$28:AM$43))/10^6)*(Parameters!$B$15/Parameters!$B$14)*Parameters!$B$9)*AM$2</f>
        <v>0</v>
      </c>
      <c r="AN279" s="982">
        <f>(((SUMPRODUCT(AN$220:AN$235,AN$28:AN$43)-SUMPRODUCT(AN$202:AN$217,AN$28:AN$43))/10^6)*(Parameters!$B$15/Parameters!$B$14)*Parameters!$B$9)*AN$2</f>
        <v>0</v>
      </c>
      <c r="AO279" s="982">
        <f>(((SUMPRODUCT(AO$220:AO$235,AO$28:AO$43)-SUMPRODUCT(AO$202:AO$217,AO$28:AO$43))/10^6)*(Parameters!$B$15/Parameters!$B$14)*Parameters!$B$9)*AO$2</f>
        <v>0</v>
      </c>
      <c r="AP279" s="982" t="e">
        <f>(((SUMPRODUCT(AP$220:AP$235,AP$28:AP$43)-SUMPRODUCT(AP$202:AP$217,AP$28:AP$43))/10^6)*(Parameters!$B$15/Parameters!$B$14)*Parameters!$B$9)*AP$2</f>
        <v>#REF!</v>
      </c>
      <c r="AQ279" s="982" t="e">
        <f>(((SUMPRODUCT(AQ$220:AQ$235,AQ$28:AQ$43)-SUMPRODUCT(AQ$202:AQ$217,AQ$28:AQ$43))/10^6)*(Parameters!$B$15/Parameters!$B$14)*Parameters!$B$9)*AQ$2</f>
        <v>#REF!</v>
      </c>
      <c r="AR279" s="982" t="e">
        <f>(((SUMPRODUCT(AR$220:AR$235,AR$28:AR$43)-SUMPRODUCT(AR$202:AR$217,AR$28:AR$43))/10^6)*(Parameters!$B$15/Parameters!$B$14)*Parameters!$B$9)*AR$2</f>
        <v>#REF!</v>
      </c>
      <c r="AS279" s="982" t="e">
        <f>(((SUMPRODUCT(AS$220:AS$235,AS$28:AS$43)-SUMPRODUCT(AS$202:AS$217,AS$28:AS$43))/10^6)*(Parameters!$B$15/Parameters!$B$14)*Parameters!$B$9)*AS$2</f>
        <v>#REF!</v>
      </c>
      <c r="AT279" s="982" t="e">
        <f>(((SUMPRODUCT(AT$220:AT$235,AT$28:AT$43)-SUMPRODUCT(AT$202:AT$217,AT$28:AT$43))/10^6)*(Parameters!$B$15/Parameters!$B$14)*Parameters!$B$9)*AT$2</f>
        <v>#REF!</v>
      </c>
      <c r="AU279" s="982" t="e">
        <f>(((SUMPRODUCT(AU$220:AU$235,AU$28:AU$43)-SUMPRODUCT(AU$202:AU$217,AU$28:AU$43))/10^6)*(Parameters!$B$15/Parameters!$B$14)*Parameters!$B$9)*AU$2</f>
        <v>#REF!</v>
      </c>
      <c r="AV279" s="982" t="e">
        <f>(((SUMPRODUCT(AV$220:AV$235,AV$28:AV$43)-SUMPRODUCT(AV$202:AV$217,AV$28:AV$43))/10^6)*(Parameters!$B$15/Parameters!$B$14)*Parameters!$B$9)*AV$2</f>
        <v>#REF!</v>
      </c>
      <c r="AW279" s="982" t="e">
        <f>(((SUMPRODUCT(AW$220:AW$235,AW$28:AW$43)-SUMPRODUCT(AW$202:AW$217,AW$28:AW$43))/10^6)*(Parameters!$B$15/Parameters!$B$14)*Parameters!$B$9)*AW$2</f>
        <v>#REF!</v>
      </c>
      <c r="AX279" s="982" t="e">
        <f>(((SUMPRODUCT(AX$220:AX$235,AX$28:AX$43)-SUMPRODUCT(AX$202:AX$217,AX$28:AX$43))/10^6)*(Parameters!$B$15/Parameters!$B$14)*Parameters!$B$9)*AX$2</f>
        <v>#REF!</v>
      </c>
      <c r="AY279" s="982" t="e">
        <f>(((SUMPRODUCT(AY$220:AY$235,AY$28:AY$43)-SUMPRODUCT(AY$202:AY$217,AY$28:AY$43))/10^6)*(Parameters!$B$15/Parameters!$B$14)*Parameters!$B$9)*AY$2</f>
        <v>#REF!</v>
      </c>
      <c r="AZ279" s="982" t="e">
        <f>(((SUMPRODUCT(AZ$220:AZ$235,AZ$28:AZ$43)-SUMPRODUCT(AZ$202:AZ$217,AZ$28:AZ$43))/10^6)*(Parameters!$B$15/Parameters!$B$14)*Parameters!$B$9)*AZ$2</f>
        <v>#REF!</v>
      </c>
      <c r="BA279" s="982" t="e">
        <f>(((SUMPRODUCT(BA$220:BA$235,BA$28:BA$43)-SUMPRODUCT(BA$202:BA$217,BA$28:BA$43))/10^6)*(Parameters!$B$15/Parameters!$B$14)*Parameters!$B$9)*BA$2</f>
        <v>#REF!</v>
      </c>
      <c r="BB279" s="982" t="e">
        <f>(((SUMPRODUCT(BB$220:BB$235,BB$28:BB$43)-SUMPRODUCT(BB$202:BB$217,BB$28:BB$43))/10^6)*(Parameters!$B$15/Parameters!$B$14)*Parameters!$B$9)*BB$2</f>
        <v>#REF!</v>
      </c>
      <c r="BC279" s="982" t="e">
        <f>(((SUMPRODUCT(BC$220:BC$235,BC$28:BC$43)-SUMPRODUCT(BC$202:BC$217,BC$28:BC$43))/10^6)*(Parameters!$B$15/Parameters!$B$14)*Parameters!$B$9)*BC$2</f>
        <v>#REF!</v>
      </c>
      <c r="BD279" s="982" t="e">
        <f>(((SUMPRODUCT(BD$220:BD$235,BD$28:BD$43)-SUMPRODUCT(BD$202:BD$217,BD$28:BD$43))/10^6)*(Parameters!$B$15/Parameters!$B$14)*Parameters!$B$9)*BD$2</f>
        <v>#REF!</v>
      </c>
      <c r="BE279" s="982" t="e">
        <f>(((SUMPRODUCT(BE$220:BE$235,BE$28:BE$43)-SUMPRODUCT(BE$202:BE$217,BE$28:BE$43))/10^6)*(Parameters!$B$15/Parameters!$B$14)*Parameters!$B$9)*BE$2</f>
        <v>#REF!</v>
      </c>
      <c r="BF279" s="982" t="e">
        <f>(((SUMPRODUCT(BF$220:BF$235,BF$28:BF$43)-SUMPRODUCT(BF$202:BF$217,BF$28:BF$43))/10^6)*(Parameters!$B$15/Parameters!$B$14)*Parameters!$B$9)*BF$2</f>
        <v>#REF!</v>
      </c>
      <c r="BG279" s="982" t="e">
        <f>(((SUMPRODUCT(BG$220:BG$235,BG$28:BG$43)-SUMPRODUCT(BG$202:BG$217,BG$28:BG$43))/10^6)*(Parameters!$B$15/Parameters!$B$14)*Parameters!$B$9)*BG$2</f>
        <v>#REF!</v>
      </c>
      <c r="BH279" s="982" t="e">
        <f>(((SUMPRODUCT(BH$220:BH$235,BH$28:BH$43)-SUMPRODUCT(BH$202:BH$217,BH$28:BH$43))/10^6)*(Parameters!$B$15/Parameters!$B$14)*Parameters!$B$9)*BH$2</f>
        <v>#REF!</v>
      </c>
      <c r="BI279" s="982" t="e">
        <f>(((SUMPRODUCT(BI$220:BI$235,BI$28:BI$43)-SUMPRODUCT(BI$202:BI$217,BI$28:BI$43))/10^6)*(Parameters!$B$15/Parameters!$B$14)*Parameters!$B$9)*BI$2</f>
        <v>#REF!</v>
      </c>
      <c r="BJ279" s="982" t="e">
        <f>(((SUMPRODUCT(BJ$220:BJ$235,BJ$28:BJ$43)-SUMPRODUCT(BJ$202:BJ$217,BJ$28:BJ$43))/10^6)*(Parameters!$B$15/Parameters!$B$14)*Parameters!$B$9)*BJ$2</f>
        <v>#REF!</v>
      </c>
    </row>
    <row r="280" spans="1:62" x14ac:dyDescent="0.3">
      <c r="B280" s="491" t="s">
        <v>8877</v>
      </c>
      <c r="G280" s="981"/>
      <c r="H280" s="561">
        <f t="shared" si="324"/>
        <v>0</v>
      </c>
      <c r="I280" s="982">
        <f>(((SUMPRODUCT(I$220:I$235,I$47:I$62)-SUMPRODUCT(I$202:I$217,I$47:I$62))/10^6)*(Parameters!$B$15/Parameters!$B$14)*Parameters!$B$9)*I$2</f>
        <v>0</v>
      </c>
      <c r="J280" s="982">
        <f>(((SUMPRODUCT(J$220:J$235,J$47:J$62)-SUMPRODUCT(J$202:J$217,J$47:J$62))/10^6)*(Parameters!$B$15/Parameters!$B$14)*Parameters!$B$9)*J$2</f>
        <v>0</v>
      </c>
      <c r="K280" s="982">
        <f>(((SUMPRODUCT(K$220:K$235,K$47:K$62)-SUMPRODUCT(K$202:K$217,K$47:K$62))/10^6)*(Parameters!$B$15/Parameters!$B$14)*Parameters!$B$9)*K$2</f>
        <v>0</v>
      </c>
      <c r="L280" s="982">
        <f>(((SUMPRODUCT(L$220:L$235,L$47:L$62)-SUMPRODUCT(L$202:L$217,L$47:L$62))/10^6)*(Parameters!$B$15/Parameters!$B$14)*Parameters!$B$9)*L$2</f>
        <v>0</v>
      </c>
      <c r="M280" s="982">
        <f>(((SUMPRODUCT(M$220:M$235,M$47:M$62)-SUMPRODUCT(M$202:M$217,M$47:M$62))/10^6)*(Parameters!$B$15/Parameters!$B$14)*Parameters!$B$9)*M$2</f>
        <v>0</v>
      </c>
      <c r="N280" s="982">
        <f>(((SUMPRODUCT(N$220:N$235,N$47:N$62)-SUMPRODUCT(N$202:N$217,N$47:N$62))/10^6)*(Parameters!$B$15/Parameters!$B$14)*Parameters!$B$9)*N$2</f>
        <v>0</v>
      </c>
      <c r="O280" s="982">
        <f>(((SUMPRODUCT(O$220:O$235,O$47:O$62)-SUMPRODUCT(O$202:O$217,O$47:O$62))/10^6)*(Parameters!$B$15/Parameters!$B$14)*Parameters!$B$9)*O$2</f>
        <v>0</v>
      </c>
      <c r="P280" s="982">
        <f>(((SUMPRODUCT(P$220:P$235,P$47:P$62)-SUMPRODUCT(P$202:P$217,P$47:P$62))/10^6)*(Parameters!$B$15/Parameters!$B$14)*Parameters!$B$9)*P$2</f>
        <v>0</v>
      </c>
      <c r="Q280" s="982">
        <f>(((SUMPRODUCT(Q$220:Q$235,Q$47:Q$62)-SUMPRODUCT(Q$202:Q$217,Q$47:Q$62))/10^6)*(Parameters!$B$15/Parameters!$B$14)*Parameters!$B$9)*Q$2</f>
        <v>0</v>
      </c>
      <c r="R280" s="982">
        <f>(((SUMPRODUCT(R$220:R$235,R$47:R$62)-SUMPRODUCT(R$202:R$217,R$47:R$62))/10^6)*(Parameters!$B$15/Parameters!$B$14)*Parameters!$B$9)*R$2</f>
        <v>0</v>
      </c>
      <c r="S280" s="982">
        <f>(((SUMPRODUCT(S$220:S$235,S$47:S$62)-SUMPRODUCT(S$202:S$217,S$47:S$62))/10^6)*(Parameters!$B$15/Parameters!$B$14)*Parameters!$B$9)*S$2</f>
        <v>0</v>
      </c>
      <c r="T280" s="982">
        <f>(((SUMPRODUCT(T$220:T$235,T$47:T$62)-SUMPRODUCT(T$202:T$217,T$47:T$62))/10^6)*(Parameters!$B$15/Parameters!$B$14)*Parameters!$B$9)*T$2</f>
        <v>0</v>
      </c>
      <c r="U280" s="982">
        <f>(((SUMPRODUCT(U$220:U$235,U$47:U$62)-SUMPRODUCT(U$202:U$217,U$47:U$62))/10^6)*(Parameters!$B$15/Parameters!$B$14)*Parameters!$B$9)*U$2</f>
        <v>0</v>
      </c>
      <c r="V280" s="982">
        <f>(((SUMPRODUCT(V$220:V$235,V$47:V$62)-SUMPRODUCT(V$202:V$217,V$47:V$62))/10^6)*(Parameters!$B$15/Parameters!$B$14)*Parameters!$B$9)*V$2</f>
        <v>0</v>
      </c>
      <c r="W280" s="982">
        <f>(((SUMPRODUCT(W$220:W$235,W$47:W$62)-SUMPRODUCT(W$202:W$217,W$47:W$62))/10^6)*(Parameters!$B$15/Parameters!$B$14)*Parameters!$B$9)*W$2</f>
        <v>0</v>
      </c>
      <c r="X280" s="982">
        <f>(((SUMPRODUCT(X$220:X$235,X$47:X$62)-SUMPRODUCT(X$202:X$217,X$47:X$62))/10^6)*(Parameters!$B$15/Parameters!$B$14)*Parameters!$B$9)*X$2</f>
        <v>0</v>
      </c>
      <c r="Y280" s="982">
        <f>(((SUMPRODUCT(Y$220:Y$235,Y$47:Y$62)-SUMPRODUCT(Y$202:Y$217,Y$47:Y$62))/10^6)*(Parameters!$B$15/Parameters!$B$14)*Parameters!$B$9)*Y$2</f>
        <v>0</v>
      </c>
      <c r="Z280" s="982">
        <f>(((SUMPRODUCT(Z$220:Z$235,Z$47:Z$62)-SUMPRODUCT(Z$202:Z$217,Z$47:Z$62))/10^6)*(Parameters!$B$15/Parameters!$B$14)*Parameters!$B$9)*Z$2</f>
        <v>0</v>
      </c>
      <c r="AA280" s="982">
        <f>(((SUMPRODUCT(AA$220:AA$235,AA$47:AA$62)-SUMPRODUCT(AA$202:AA$217,AA$47:AA$62))/10^6)*(Parameters!$B$15/Parameters!$B$14)*Parameters!$B$9)*AA$2</f>
        <v>0</v>
      </c>
      <c r="AB280" s="982">
        <f>(((SUMPRODUCT(AB$220:AB$235,AB$47:AB$62)-SUMPRODUCT(AB$202:AB$217,AB$47:AB$62))/10^6)*(Parameters!$B$15/Parameters!$B$14)*Parameters!$B$9)*AB$2</f>
        <v>0</v>
      </c>
      <c r="AC280" s="982">
        <f>(((SUMPRODUCT(AC$220:AC$235,AC$47:AC$62)-SUMPRODUCT(AC$202:AC$217,AC$47:AC$62))/10^6)*(Parameters!$B$15/Parameters!$B$14)*Parameters!$B$9)*AC$2</f>
        <v>0</v>
      </c>
      <c r="AD280" s="982">
        <f>(((SUMPRODUCT(AD$220:AD$235,AD$47:AD$62)-SUMPRODUCT(AD$202:AD$217,AD$47:AD$62))/10^6)*(Parameters!$B$15/Parameters!$B$14)*Parameters!$B$9)*AD$2</f>
        <v>0</v>
      </c>
      <c r="AE280" s="982">
        <f>(((SUMPRODUCT(AE$220:AE$235,AE$47:AE$62)-SUMPRODUCT(AE$202:AE$217,AE$47:AE$62))/10^6)*(Parameters!$B$15/Parameters!$B$14)*Parameters!$B$9)*AE$2</f>
        <v>0</v>
      </c>
      <c r="AF280" s="982">
        <f>(((SUMPRODUCT(AF$220:AF$235,AF$47:AF$62)-SUMPRODUCT(AF$202:AF$217,AF$47:AF$62))/10^6)*(Parameters!$B$15/Parameters!$B$14)*Parameters!$B$9)*AF$2</f>
        <v>0</v>
      </c>
      <c r="AG280" s="982">
        <f>(((SUMPRODUCT(AG$220:AG$235,AG$47:AG$62)-SUMPRODUCT(AG$202:AG$217,AG$47:AG$62))/10^6)*(Parameters!$B$15/Parameters!$B$14)*Parameters!$B$9)*AG$2</f>
        <v>0</v>
      </c>
      <c r="AH280" s="982">
        <f>(((SUMPRODUCT(AH$220:AH$235,AH$47:AH$62)-SUMPRODUCT(AH$202:AH$217,AH$47:AH$62))/10^6)*(Parameters!$B$15/Parameters!$B$14)*Parameters!$B$9)*AH$2</f>
        <v>0</v>
      </c>
      <c r="AI280" s="982">
        <f>(((SUMPRODUCT(AI$220:AI$235,AI$47:AI$62)-SUMPRODUCT(AI$202:AI$217,AI$47:AI$62))/10^6)*(Parameters!$B$15/Parameters!$B$14)*Parameters!$B$9)*AI$2</f>
        <v>0</v>
      </c>
      <c r="AJ280" s="982">
        <f>(((SUMPRODUCT(AJ$220:AJ$235,AJ$47:AJ$62)-SUMPRODUCT(AJ$202:AJ$217,AJ$47:AJ$62))/10^6)*(Parameters!$B$15/Parameters!$B$14)*Parameters!$B$9)*AJ$2</f>
        <v>0</v>
      </c>
      <c r="AK280" s="982">
        <f>(((SUMPRODUCT(AK$220:AK$235,AK$47:AK$62)-SUMPRODUCT(AK$202:AK$217,AK$47:AK$62))/10^6)*(Parameters!$B$15/Parameters!$B$14)*Parameters!$B$9)*AK$2</f>
        <v>0</v>
      </c>
      <c r="AL280" s="982">
        <f>(((SUMPRODUCT(AL$220:AL$235,AL$47:AL$62)-SUMPRODUCT(AL$202:AL$217,AL$47:AL$62))/10^6)*(Parameters!$B$15/Parameters!$B$14)*Parameters!$B$9)*AL$2</f>
        <v>0</v>
      </c>
      <c r="AM280" s="982">
        <f>(((SUMPRODUCT(AM$220:AM$235,AM$47:AM$62)-SUMPRODUCT(AM$202:AM$217,AM$47:AM$62))/10^6)*(Parameters!$B$15/Parameters!$B$14)*Parameters!$B$9)*AM$2</f>
        <v>0</v>
      </c>
      <c r="AN280" s="982">
        <f>(((SUMPRODUCT(AN$220:AN$235,AN$47:AN$62)-SUMPRODUCT(AN$202:AN$217,AN$47:AN$62))/10^6)*(Parameters!$B$15/Parameters!$B$14)*Parameters!$B$9)*AN$2</f>
        <v>0</v>
      </c>
      <c r="AO280" s="982">
        <f>(((SUMPRODUCT(AO$220:AO$235,AO$47:AO$62)-SUMPRODUCT(AO$202:AO$217,AO$47:AO$62))/10^6)*(Parameters!$B$15/Parameters!$B$14)*Parameters!$B$9)*AO$2</f>
        <v>0</v>
      </c>
      <c r="AP280" s="982" t="e">
        <f>(((SUMPRODUCT(AP$220:AP$235,AP$47:AP$62)-SUMPRODUCT(AP$202:AP$217,AP$47:AP$62))/10^6)*(Parameters!$B$15/Parameters!$B$14)*Parameters!$B$9)*AP$2</f>
        <v>#REF!</v>
      </c>
      <c r="AQ280" s="982" t="e">
        <f>(((SUMPRODUCT(AQ$220:AQ$235,AQ$47:AQ$62)-SUMPRODUCT(AQ$202:AQ$217,AQ$47:AQ$62))/10^6)*(Parameters!$B$15/Parameters!$B$14)*Parameters!$B$9)*AQ$2</f>
        <v>#REF!</v>
      </c>
      <c r="AR280" s="982" t="e">
        <f>(((SUMPRODUCT(AR$220:AR$235,AR$47:AR$62)-SUMPRODUCT(AR$202:AR$217,AR$47:AR$62))/10^6)*(Parameters!$B$15/Parameters!$B$14)*Parameters!$B$9)*AR$2</f>
        <v>#REF!</v>
      </c>
      <c r="AS280" s="982" t="e">
        <f>(((SUMPRODUCT(AS$220:AS$235,AS$47:AS$62)-SUMPRODUCT(AS$202:AS$217,AS$47:AS$62))/10^6)*(Parameters!$B$15/Parameters!$B$14)*Parameters!$B$9)*AS$2</f>
        <v>#REF!</v>
      </c>
      <c r="AT280" s="982" t="e">
        <f>(((SUMPRODUCT(AT$220:AT$235,AT$47:AT$62)-SUMPRODUCT(AT$202:AT$217,AT$47:AT$62))/10^6)*(Parameters!$B$15/Parameters!$B$14)*Parameters!$B$9)*AT$2</f>
        <v>#REF!</v>
      </c>
      <c r="AU280" s="982" t="e">
        <f>(((SUMPRODUCT(AU$220:AU$235,AU$47:AU$62)-SUMPRODUCT(AU$202:AU$217,AU$47:AU$62))/10^6)*(Parameters!$B$15/Parameters!$B$14)*Parameters!$B$9)*AU$2</f>
        <v>#REF!</v>
      </c>
      <c r="AV280" s="982" t="e">
        <f>(((SUMPRODUCT(AV$220:AV$235,AV$47:AV$62)-SUMPRODUCT(AV$202:AV$217,AV$47:AV$62))/10^6)*(Parameters!$B$15/Parameters!$B$14)*Parameters!$B$9)*AV$2</f>
        <v>#REF!</v>
      </c>
      <c r="AW280" s="982" t="e">
        <f>(((SUMPRODUCT(AW$220:AW$235,AW$47:AW$62)-SUMPRODUCT(AW$202:AW$217,AW$47:AW$62))/10^6)*(Parameters!$B$15/Parameters!$B$14)*Parameters!$B$9)*AW$2</f>
        <v>#REF!</v>
      </c>
      <c r="AX280" s="982" t="e">
        <f>(((SUMPRODUCT(AX$220:AX$235,AX$47:AX$62)-SUMPRODUCT(AX$202:AX$217,AX$47:AX$62))/10^6)*(Parameters!$B$15/Parameters!$B$14)*Parameters!$B$9)*AX$2</f>
        <v>#REF!</v>
      </c>
      <c r="AY280" s="982" t="e">
        <f>(((SUMPRODUCT(AY$220:AY$235,AY$47:AY$62)-SUMPRODUCT(AY$202:AY$217,AY$47:AY$62))/10^6)*(Parameters!$B$15/Parameters!$B$14)*Parameters!$B$9)*AY$2</f>
        <v>#REF!</v>
      </c>
      <c r="AZ280" s="982" t="e">
        <f>(((SUMPRODUCT(AZ$220:AZ$235,AZ$47:AZ$62)-SUMPRODUCT(AZ$202:AZ$217,AZ$47:AZ$62))/10^6)*(Parameters!$B$15/Parameters!$B$14)*Parameters!$B$9)*AZ$2</f>
        <v>#REF!</v>
      </c>
      <c r="BA280" s="982" t="e">
        <f>(((SUMPRODUCT(BA$220:BA$235,BA$47:BA$62)-SUMPRODUCT(BA$202:BA$217,BA$47:BA$62))/10^6)*(Parameters!$B$15/Parameters!$B$14)*Parameters!$B$9)*BA$2</f>
        <v>#REF!</v>
      </c>
      <c r="BB280" s="982" t="e">
        <f>(((SUMPRODUCT(BB$220:BB$235,BB$47:BB$62)-SUMPRODUCT(BB$202:BB$217,BB$47:BB$62))/10^6)*(Parameters!$B$15/Parameters!$B$14)*Parameters!$B$9)*BB$2</f>
        <v>#REF!</v>
      </c>
      <c r="BC280" s="982" t="e">
        <f>(((SUMPRODUCT(BC$220:BC$235,BC$47:BC$62)-SUMPRODUCT(BC$202:BC$217,BC$47:BC$62))/10^6)*(Parameters!$B$15/Parameters!$B$14)*Parameters!$B$9)*BC$2</f>
        <v>#REF!</v>
      </c>
      <c r="BD280" s="982" t="e">
        <f>(((SUMPRODUCT(BD$220:BD$235,BD$47:BD$62)-SUMPRODUCT(BD$202:BD$217,BD$47:BD$62))/10^6)*(Parameters!$B$15/Parameters!$B$14)*Parameters!$B$9)*BD$2</f>
        <v>#REF!</v>
      </c>
      <c r="BE280" s="982" t="e">
        <f>(((SUMPRODUCT(BE$220:BE$235,BE$47:BE$62)-SUMPRODUCT(BE$202:BE$217,BE$47:BE$62))/10^6)*(Parameters!$B$15/Parameters!$B$14)*Parameters!$B$9)*BE$2</f>
        <v>#REF!</v>
      </c>
      <c r="BF280" s="982" t="e">
        <f>(((SUMPRODUCT(BF$220:BF$235,BF$47:BF$62)-SUMPRODUCT(BF$202:BF$217,BF$47:BF$62))/10^6)*(Parameters!$B$15/Parameters!$B$14)*Parameters!$B$9)*BF$2</f>
        <v>#REF!</v>
      </c>
      <c r="BG280" s="982" t="e">
        <f>(((SUMPRODUCT(BG$220:BG$235,BG$47:BG$62)-SUMPRODUCT(BG$202:BG$217,BG$47:BG$62))/10^6)*(Parameters!$B$15/Parameters!$B$14)*Parameters!$B$9)*BG$2</f>
        <v>#REF!</v>
      </c>
      <c r="BH280" s="982" t="e">
        <f>(((SUMPRODUCT(BH$220:BH$235,BH$47:BH$62)-SUMPRODUCT(BH$202:BH$217,BH$47:BH$62))/10^6)*(Parameters!$B$15/Parameters!$B$14)*Parameters!$B$9)*BH$2</f>
        <v>#REF!</v>
      </c>
      <c r="BI280" s="982" t="e">
        <f>(((SUMPRODUCT(BI$220:BI$235,BI$47:BI$62)-SUMPRODUCT(BI$202:BI$217,BI$47:BI$62))/10^6)*(Parameters!$B$15/Parameters!$B$14)*Parameters!$B$9)*BI$2</f>
        <v>#REF!</v>
      </c>
      <c r="BJ280" s="982" t="e">
        <f>(((SUMPRODUCT(BJ$220:BJ$235,BJ$47:BJ$62)-SUMPRODUCT(BJ$202:BJ$217,BJ$47:BJ$62))/10^6)*(Parameters!$B$15/Parameters!$B$14)*Parameters!$B$9)*BJ$2</f>
        <v>#REF!</v>
      </c>
    </row>
    <row r="281" spans="1:62" x14ac:dyDescent="0.3">
      <c r="B281" s="491" t="s">
        <v>8878</v>
      </c>
      <c r="G281" s="981"/>
      <c r="H281" s="561">
        <f t="shared" si="324"/>
        <v>0</v>
      </c>
      <c r="I281" s="982">
        <f>(((SUMPRODUCT(I$220:I$235,I$66:I$81)-SUMPRODUCT(I$202:I$217,I$66:I$81))/10^6)*(Parameters!$B$15/Parameters!$B$14)*Parameters!$B$9)*I$2</f>
        <v>0</v>
      </c>
      <c r="J281" s="982">
        <f>(((SUMPRODUCT(J$220:J$235,J$66:J$81)-SUMPRODUCT(J$202:J$217,J$66:J$81))/10^6)*(Parameters!$B$15/Parameters!$B$14)*Parameters!$B$9)*J$2</f>
        <v>0</v>
      </c>
      <c r="K281" s="982">
        <f>(((SUMPRODUCT(K$220:K$235,K$66:K$81)-SUMPRODUCT(K$202:K$217,K$66:K$81))/10^6)*(Parameters!$B$15/Parameters!$B$14)*Parameters!$B$9)*K$2</f>
        <v>0</v>
      </c>
      <c r="L281" s="982">
        <f>(((SUMPRODUCT(L$220:L$235,L$66:L$81)-SUMPRODUCT(L$202:L$217,L$66:L$81))/10^6)*(Parameters!$B$15/Parameters!$B$14)*Parameters!$B$9)*L$2</f>
        <v>0</v>
      </c>
      <c r="M281" s="982">
        <f>(((SUMPRODUCT(M$220:M$235,M$66:M$81)-SUMPRODUCT(M$202:M$217,M$66:M$81))/10^6)*(Parameters!$B$15/Parameters!$B$14)*Parameters!$B$9)*M$2</f>
        <v>0</v>
      </c>
      <c r="N281" s="982">
        <f>(((SUMPRODUCT(N$220:N$235,N$66:N$81)-SUMPRODUCT(N$202:N$217,N$66:N$81))/10^6)*(Parameters!$B$15/Parameters!$B$14)*Parameters!$B$9)*N$2</f>
        <v>0</v>
      </c>
      <c r="O281" s="982">
        <f>(((SUMPRODUCT(O$220:O$235,O$66:O$81)-SUMPRODUCT(O$202:O$217,O$66:O$81))/10^6)*(Parameters!$B$15/Parameters!$B$14)*Parameters!$B$9)*O$2</f>
        <v>0</v>
      </c>
      <c r="P281" s="982">
        <f>(((SUMPRODUCT(P$220:P$235,P$66:P$81)-SUMPRODUCT(P$202:P$217,P$66:P$81))/10^6)*(Parameters!$B$15/Parameters!$B$14)*Parameters!$B$9)*P$2</f>
        <v>0</v>
      </c>
      <c r="Q281" s="982">
        <f>(((SUMPRODUCT(Q$220:Q$235,Q$66:Q$81)-SUMPRODUCT(Q$202:Q$217,Q$66:Q$81))/10^6)*(Parameters!$B$15/Parameters!$B$14)*Parameters!$B$9)*Q$2</f>
        <v>0</v>
      </c>
      <c r="R281" s="982">
        <f>(((SUMPRODUCT(R$220:R$235,R$66:R$81)-SUMPRODUCT(R$202:R$217,R$66:R$81))/10^6)*(Parameters!$B$15/Parameters!$B$14)*Parameters!$B$9)*R$2</f>
        <v>0</v>
      </c>
      <c r="S281" s="982">
        <f>(((SUMPRODUCT(S$220:S$235,S$66:S$81)-SUMPRODUCT(S$202:S$217,S$66:S$81))/10^6)*(Parameters!$B$15/Parameters!$B$14)*Parameters!$B$9)*S$2</f>
        <v>0</v>
      </c>
      <c r="T281" s="982">
        <f>(((SUMPRODUCT(T$220:T$235,T$66:T$81)-SUMPRODUCT(T$202:T$217,T$66:T$81))/10^6)*(Parameters!$B$15/Parameters!$B$14)*Parameters!$B$9)*T$2</f>
        <v>0</v>
      </c>
      <c r="U281" s="982">
        <f>(((SUMPRODUCT(U$220:U$235,U$66:U$81)-SUMPRODUCT(U$202:U$217,U$66:U$81))/10^6)*(Parameters!$B$15/Parameters!$B$14)*Parameters!$B$9)*U$2</f>
        <v>0</v>
      </c>
      <c r="V281" s="982">
        <f>(((SUMPRODUCT(V$220:V$235,V$66:V$81)-SUMPRODUCT(V$202:V$217,V$66:V$81))/10^6)*(Parameters!$B$15/Parameters!$B$14)*Parameters!$B$9)*V$2</f>
        <v>0</v>
      </c>
      <c r="W281" s="982">
        <f>(((SUMPRODUCT(W$220:W$235,W$66:W$81)-SUMPRODUCT(W$202:W$217,W$66:W$81))/10^6)*(Parameters!$B$15/Parameters!$B$14)*Parameters!$B$9)*W$2</f>
        <v>0</v>
      </c>
      <c r="X281" s="982">
        <f>(((SUMPRODUCT(X$220:X$235,X$66:X$81)-SUMPRODUCT(X$202:X$217,X$66:X$81))/10^6)*(Parameters!$B$15/Parameters!$B$14)*Parameters!$B$9)*X$2</f>
        <v>0</v>
      </c>
      <c r="Y281" s="982">
        <f>(((SUMPRODUCT(Y$220:Y$235,Y$66:Y$81)-SUMPRODUCT(Y$202:Y$217,Y$66:Y$81))/10^6)*(Parameters!$B$15/Parameters!$B$14)*Parameters!$B$9)*Y$2</f>
        <v>0</v>
      </c>
      <c r="Z281" s="982">
        <f>(((SUMPRODUCT(Z$220:Z$235,Z$66:Z$81)-SUMPRODUCT(Z$202:Z$217,Z$66:Z$81))/10^6)*(Parameters!$B$15/Parameters!$B$14)*Parameters!$B$9)*Z$2</f>
        <v>0</v>
      </c>
      <c r="AA281" s="982">
        <f>(((SUMPRODUCT(AA$220:AA$235,AA$66:AA$81)-SUMPRODUCT(AA$202:AA$217,AA$66:AA$81))/10^6)*(Parameters!$B$15/Parameters!$B$14)*Parameters!$B$9)*AA$2</f>
        <v>0</v>
      </c>
      <c r="AB281" s="982">
        <f>(((SUMPRODUCT(AB$220:AB$235,AB$66:AB$81)-SUMPRODUCT(AB$202:AB$217,AB$66:AB$81))/10^6)*(Parameters!$B$15/Parameters!$B$14)*Parameters!$B$9)*AB$2</f>
        <v>0</v>
      </c>
      <c r="AC281" s="982">
        <f>(((SUMPRODUCT(AC$220:AC$235,AC$66:AC$81)-SUMPRODUCT(AC$202:AC$217,AC$66:AC$81))/10^6)*(Parameters!$B$15/Parameters!$B$14)*Parameters!$B$9)*AC$2</f>
        <v>0</v>
      </c>
      <c r="AD281" s="982">
        <f>(((SUMPRODUCT(AD$220:AD$235,AD$66:AD$81)-SUMPRODUCT(AD$202:AD$217,AD$66:AD$81))/10^6)*(Parameters!$B$15/Parameters!$B$14)*Parameters!$B$9)*AD$2</f>
        <v>0</v>
      </c>
      <c r="AE281" s="982">
        <f>(((SUMPRODUCT(AE$220:AE$235,AE$66:AE$81)-SUMPRODUCT(AE$202:AE$217,AE$66:AE$81))/10^6)*(Parameters!$B$15/Parameters!$B$14)*Parameters!$B$9)*AE$2</f>
        <v>0</v>
      </c>
      <c r="AF281" s="982">
        <f>(((SUMPRODUCT(AF$220:AF$235,AF$66:AF$81)-SUMPRODUCT(AF$202:AF$217,AF$66:AF$81))/10^6)*(Parameters!$B$15/Parameters!$B$14)*Parameters!$B$9)*AF$2</f>
        <v>0</v>
      </c>
      <c r="AG281" s="982">
        <f>(((SUMPRODUCT(AG$220:AG$235,AG$66:AG$81)-SUMPRODUCT(AG$202:AG$217,AG$66:AG$81))/10^6)*(Parameters!$B$15/Parameters!$B$14)*Parameters!$B$9)*AG$2</f>
        <v>0</v>
      </c>
      <c r="AH281" s="982">
        <f>(((SUMPRODUCT(AH$220:AH$235,AH$66:AH$81)-SUMPRODUCT(AH$202:AH$217,AH$66:AH$81))/10^6)*(Parameters!$B$15/Parameters!$B$14)*Parameters!$B$9)*AH$2</f>
        <v>0</v>
      </c>
      <c r="AI281" s="982">
        <f>(((SUMPRODUCT(AI$220:AI$235,AI$66:AI$81)-SUMPRODUCT(AI$202:AI$217,AI$66:AI$81))/10^6)*(Parameters!$B$15/Parameters!$B$14)*Parameters!$B$9)*AI$2</f>
        <v>0</v>
      </c>
      <c r="AJ281" s="982">
        <f>(((SUMPRODUCT(AJ$220:AJ$235,AJ$66:AJ$81)-SUMPRODUCT(AJ$202:AJ$217,AJ$66:AJ$81))/10^6)*(Parameters!$B$15/Parameters!$B$14)*Parameters!$B$9)*AJ$2</f>
        <v>0</v>
      </c>
      <c r="AK281" s="982">
        <f>(((SUMPRODUCT(AK$220:AK$235,AK$66:AK$81)-SUMPRODUCT(AK$202:AK$217,AK$66:AK$81))/10^6)*(Parameters!$B$15/Parameters!$B$14)*Parameters!$B$9)*AK$2</f>
        <v>0</v>
      </c>
      <c r="AL281" s="982">
        <f>(((SUMPRODUCT(AL$220:AL$235,AL$66:AL$81)-SUMPRODUCT(AL$202:AL$217,AL$66:AL$81))/10^6)*(Parameters!$B$15/Parameters!$B$14)*Parameters!$B$9)*AL$2</f>
        <v>0</v>
      </c>
      <c r="AM281" s="982">
        <f>(((SUMPRODUCT(AM$220:AM$235,AM$66:AM$81)-SUMPRODUCT(AM$202:AM$217,AM$66:AM$81))/10^6)*(Parameters!$B$15/Parameters!$B$14)*Parameters!$B$9)*AM$2</f>
        <v>0</v>
      </c>
      <c r="AN281" s="982">
        <f>(((SUMPRODUCT(AN$220:AN$235,AN$66:AN$81)-SUMPRODUCT(AN$202:AN$217,AN$66:AN$81))/10^6)*(Parameters!$B$15/Parameters!$B$14)*Parameters!$B$9)*AN$2</f>
        <v>0</v>
      </c>
      <c r="AO281" s="982">
        <f>(((SUMPRODUCT(AO$220:AO$235,AO$66:AO$81)-SUMPRODUCT(AO$202:AO$217,AO$66:AO$81))/10^6)*(Parameters!$B$15/Parameters!$B$14)*Parameters!$B$9)*AO$2</f>
        <v>0</v>
      </c>
      <c r="AP281" s="982" t="e">
        <f>(((SUMPRODUCT(AP$220:AP$235,AP$66:AP$81)-SUMPRODUCT(AP$202:AP$217,AP$66:AP$81))/10^6)*(Parameters!$B$15/Parameters!$B$14)*Parameters!$B$9)*AP$2</f>
        <v>#REF!</v>
      </c>
      <c r="AQ281" s="982" t="e">
        <f>(((SUMPRODUCT(AQ$220:AQ$235,AQ$66:AQ$81)-SUMPRODUCT(AQ$202:AQ$217,AQ$66:AQ$81))/10^6)*(Parameters!$B$15/Parameters!$B$14)*Parameters!$B$9)*AQ$2</f>
        <v>#REF!</v>
      </c>
      <c r="AR281" s="982" t="e">
        <f>(((SUMPRODUCT(AR$220:AR$235,AR$66:AR$81)-SUMPRODUCT(AR$202:AR$217,AR$66:AR$81))/10^6)*(Parameters!$B$15/Parameters!$B$14)*Parameters!$B$9)*AR$2</f>
        <v>#REF!</v>
      </c>
      <c r="AS281" s="982" t="e">
        <f>(((SUMPRODUCT(AS$220:AS$235,AS$66:AS$81)-SUMPRODUCT(AS$202:AS$217,AS$66:AS$81))/10^6)*(Parameters!$B$15/Parameters!$B$14)*Parameters!$B$9)*AS$2</f>
        <v>#REF!</v>
      </c>
      <c r="AT281" s="982" t="e">
        <f>(((SUMPRODUCT(AT$220:AT$235,AT$66:AT$81)-SUMPRODUCT(AT$202:AT$217,AT$66:AT$81))/10^6)*(Parameters!$B$15/Parameters!$B$14)*Parameters!$B$9)*AT$2</f>
        <v>#REF!</v>
      </c>
      <c r="AU281" s="982" t="e">
        <f>(((SUMPRODUCT(AU$220:AU$235,AU$66:AU$81)-SUMPRODUCT(AU$202:AU$217,AU$66:AU$81))/10^6)*(Parameters!$B$15/Parameters!$B$14)*Parameters!$B$9)*AU$2</f>
        <v>#REF!</v>
      </c>
      <c r="AV281" s="982" t="e">
        <f>(((SUMPRODUCT(AV$220:AV$235,AV$66:AV$81)-SUMPRODUCT(AV$202:AV$217,AV$66:AV$81))/10^6)*(Parameters!$B$15/Parameters!$B$14)*Parameters!$B$9)*AV$2</f>
        <v>#REF!</v>
      </c>
      <c r="AW281" s="982" t="e">
        <f>(((SUMPRODUCT(AW$220:AW$235,AW$66:AW$81)-SUMPRODUCT(AW$202:AW$217,AW$66:AW$81))/10^6)*(Parameters!$B$15/Parameters!$B$14)*Parameters!$B$9)*AW$2</f>
        <v>#REF!</v>
      </c>
      <c r="AX281" s="982" t="e">
        <f>(((SUMPRODUCT(AX$220:AX$235,AX$66:AX$81)-SUMPRODUCT(AX$202:AX$217,AX$66:AX$81))/10^6)*(Parameters!$B$15/Parameters!$B$14)*Parameters!$B$9)*AX$2</f>
        <v>#REF!</v>
      </c>
      <c r="AY281" s="982" t="e">
        <f>(((SUMPRODUCT(AY$220:AY$235,AY$66:AY$81)-SUMPRODUCT(AY$202:AY$217,AY$66:AY$81))/10^6)*(Parameters!$B$15/Parameters!$B$14)*Parameters!$B$9)*AY$2</f>
        <v>#REF!</v>
      </c>
      <c r="AZ281" s="982" t="e">
        <f>(((SUMPRODUCT(AZ$220:AZ$235,AZ$66:AZ$81)-SUMPRODUCT(AZ$202:AZ$217,AZ$66:AZ$81))/10^6)*(Parameters!$B$15/Parameters!$B$14)*Parameters!$B$9)*AZ$2</f>
        <v>#REF!</v>
      </c>
      <c r="BA281" s="982" t="e">
        <f>(((SUMPRODUCT(BA$220:BA$235,BA$66:BA$81)-SUMPRODUCT(BA$202:BA$217,BA$66:BA$81))/10^6)*(Parameters!$B$15/Parameters!$B$14)*Parameters!$B$9)*BA$2</f>
        <v>#REF!</v>
      </c>
      <c r="BB281" s="982" t="e">
        <f>(((SUMPRODUCT(BB$220:BB$235,BB$66:BB$81)-SUMPRODUCT(BB$202:BB$217,BB$66:BB$81))/10^6)*(Parameters!$B$15/Parameters!$B$14)*Parameters!$B$9)*BB$2</f>
        <v>#REF!</v>
      </c>
      <c r="BC281" s="982" t="e">
        <f>(((SUMPRODUCT(BC$220:BC$235,BC$66:BC$81)-SUMPRODUCT(BC$202:BC$217,BC$66:BC$81))/10^6)*(Parameters!$B$15/Parameters!$B$14)*Parameters!$B$9)*BC$2</f>
        <v>#REF!</v>
      </c>
      <c r="BD281" s="982" t="e">
        <f>(((SUMPRODUCT(BD$220:BD$235,BD$66:BD$81)-SUMPRODUCT(BD$202:BD$217,BD$66:BD$81))/10^6)*(Parameters!$B$15/Parameters!$B$14)*Parameters!$B$9)*BD$2</f>
        <v>#REF!</v>
      </c>
      <c r="BE281" s="982" t="e">
        <f>(((SUMPRODUCT(BE$220:BE$235,BE$66:BE$81)-SUMPRODUCT(BE$202:BE$217,BE$66:BE$81))/10^6)*(Parameters!$B$15/Parameters!$B$14)*Parameters!$B$9)*BE$2</f>
        <v>#REF!</v>
      </c>
      <c r="BF281" s="982" t="e">
        <f>(((SUMPRODUCT(BF$220:BF$235,BF$66:BF$81)-SUMPRODUCT(BF$202:BF$217,BF$66:BF$81))/10^6)*(Parameters!$B$15/Parameters!$B$14)*Parameters!$B$9)*BF$2</f>
        <v>#REF!</v>
      </c>
      <c r="BG281" s="982" t="e">
        <f>(((SUMPRODUCT(BG$220:BG$235,BG$66:BG$81)-SUMPRODUCT(BG$202:BG$217,BG$66:BG$81))/10^6)*(Parameters!$B$15/Parameters!$B$14)*Parameters!$B$9)*BG$2</f>
        <v>#REF!</v>
      </c>
      <c r="BH281" s="982" t="e">
        <f>(((SUMPRODUCT(BH$220:BH$235,BH$66:BH$81)-SUMPRODUCT(BH$202:BH$217,BH$66:BH$81))/10^6)*(Parameters!$B$15/Parameters!$B$14)*Parameters!$B$9)*BH$2</f>
        <v>#REF!</v>
      </c>
      <c r="BI281" s="982" t="e">
        <f>(((SUMPRODUCT(BI$220:BI$235,BI$66:BI$81)-SUMPRODUCT(BI$202:BI$217,BI$66:BI$81))/10^6)*(Parameters!$B$15/Parameters!$B$14)*Parameters!$B$9)*BI$2</f>
        <v>#REF!</v>
      </c>
      <c r="BJ281" s="982" t="e">
        <f>(((SUMPRODUCT(BJ$220:BJ$235,BJ$66:BJ$81)-SUMPRODUCT(BJ$202:BJ$217,BJ$66:BJ$81))/10^6)*(Parameters!$B$15/Parameters!$B$14)*Parameters!$B$9)*BJ$2</f>
        <v>#REF!</v>
      </c>
    </row>
    <row r="282" spans="1:62" x14ac:dyDescent="0.3">
      <c r="B282" s="491" t="s">
        <v>8879</v>
      </c>
      <c r="G282" s="981"/>
      <c r="H282" s="561">
        <f t="shared" si="324"/>
        <v>0</v>
      </c>
      <c r="I282" s="982">
        <f>(((SUMPRODUCT(I$220:I$235,I$85:I$100)-SUMPRODUCT(I$202:I$217,I$85:I$100))/10^6)*(Parameters!$B$15/Parameters!$B$14)*Parameters!$B$9)*I$2</f>
        <v>0</v>
      </c>
      <c r="J282" s="982">
        <f>(((SUMPRODUCT(J$220:J$235,J$85:J$100)-SUMPRODUCT(J$202:J$217,J$85:J$100))/10^6)*(Parameters!$B$15/Parameters!$B$14)*Parameters!$B$9)*J$2</f>
        <v>0</v>
      </c>
      <c r="K282" s="982">
        <f>(((SUMPRODUCT(K$220:K$235,K$85:K$100)-SUMPRODUCT(K$202:K$217,K$85:K$100))/10^6)*(Parameters!$B$15/Parameters!$B$14)*Parameters!$B$9)*K$2</f>
        <v>0</v>
      </c>
      <c r="L282" s="982">
        <f>(((SUMPRODUCT(L$220:L$235,L$85:L$100)-SUMPRODUCT(L$202:L$217,L$85:L$100))/10^6)*(Parameters!$B$15/Parameters!$B$14)*Parameters!$B$9)*L$2</f>
        <v>0</v>
      </c>
      <c r="M282" s="982">
        <f>(((SUMPRODUCT(M$220:M$235,M$85:M$100)-SUMPRODUCT(M$202:M$217,M$85:M$100))/10^6)*(Parameters!$B$15/Parameters!$B$14)*Parameters!$B$9)*M$2</f>
        <v>0</v>
      </c>
      <c r="N282" s="982">
        <f>(((SUMPRODUCT(N$220:N$235,N$85:N$100)-SUMPRODUCT(N$202:N$217,N$85:N$100))/10^6)*(Parameters!$B$15/Parameters!$B$14)*Parameters!$B$9)*N$2</f>
        <v>0</v>
      </c>
      <c r="O282" s="982">
        <f>(((SUMPRODUCT(O$220:O$235,O$85:O$100)-SUMPRODUCT(O$202:O$217,O$85:O$100))/10^6)*(Parameters!$B$15/Parameters!$B$14)*Parameters!$B$9)*O$2</f>
        <v>0</v>
      </c>
      <c r="P282" s="982">
        <f>(((SUMPRODUCT(P$220:P$235,P$85:P$100)-SUMPRODUCT(P$202:P$217,P$85:P$100))/10^6)*(Parameters!$B$15/Parameters!$B$14)*Parameters!$B$9)*P$2</f>
        <v>0</v>
      </c>
      <c r="Q282" s="982">
        <f>(((SUMPRODUCT(Q$220:Q$235,Q$85:Q$100)-SUMPRODUCT(Q$202:Q$217,Q$85:Q$100))/10^6)*(Parameters!$B$15/Parameters!$B$14)*Parameters!$B$9)*Q$2</f>
        <v>0</v>
      </c>
      <c r="R282" s="982">
        <f>(((SUMPRODUCT(R$220:R$235,R$85:R$100)-SUMPRODUCT(R$202:R$217,R$85:R$100))/10^6)*(Parameters!$B$15/Parameters!$B$14)*Parameters!$B$9)*R$2</f>
        <v>0</v>
      </c>
      <c r="S282" s="982">
        <f>(((SUMPRODUCT(S$220:S$235,S$85:S$100)-SUMPRODUCT(S$202:S$217,S$85:S$100))/10^6)*(Parameters!$B$15/Parameters!$B$14)*Parameters!$B$9)*S$2</f>
        <v>0</v>
      </c>
      <c r="T282" s="982">
        <f>(((SUMPRODUCT(T$220:T$235,T$85:T$100)-SUMPRODUCT(T$202:T$217,T$85:T$100))/10^6)*(Parameters!$B$15/Parameters!$B$14)*Parameters!$B$9)*T$2</f>
        <v>0</v>
      </c>
      <c r="U282" s="982">
        <f>(((SUMPRODUCT(U$220:U$235,U$85:U$100)-SUMPRODUCT(U$202:U$217,U$85:U$100))/10^6)*(Parameters!$B$15/Parameters!$B$14)*Parameters!$B$9)*U$2</f>
        <v>0</v>
      </c>
      <c r="V282" s="982">
        <f>(((SUMPRODUCT(V$220:V$235,V$85:V$100)-SUMPRODUCT(V$202:V$217,V$85:V$100))/10^6)*(Parameters!$B$15/Parameters!$B$14)*Parameters!$B$9)*V$2</f>
        <v>0</v>
      </c>
      <c r="W282" s="982">
        <f>(((SUMPRODUCT(W$220:W$235,W$85:W$100)-SUMPRODUCT(W$202:W$217,W$85:W$100))/10^6)*(Parameters!$B$15/Parameters!$B$14)*Parameters!$B$9)*W$2</f>
        <v>0</v>
      </c>
      <c r="X282" s="982">
        <f>(((SUMPRODUCT(X$220:X$235,X$85:X$100)-SUMPRODUCT(X$202:X$217,X$85:X$100))/10^6)*(Parameters!$B$15/Parameters!$B$14)*Parameters!$B$9)*X$2</f>
        <v>0</v>
      </c>
      <c r="Y282" s="982">
        <f>(((SUMPRODUCT(Y$220:Y$235,Y$85:Y$100)-SUMPRODUCT(Y$202:Y$217,Y$85:Y$100))/10^6)*(Parameters!$B$15/Parameters!$B$14)*Parameters!$B$9)*Y$2</f>
        <v>0</v>
      </c>
      <c r="Z282" s="982">
        <f>(((SUMPRODUCT(Z$220:Z$235,Z$85:Z$100)-SUMPRODUCT(Z$202:Z$217,Z$85:Z$100))/10^6)*(Parameters!$B$15/Parameters!$B$14)*Parameters!$B$9)*Z$2</f>
        <v>0</v>
      </c>
      <c r="AA282" s="982">
        <f>(((SUMPRODUCT(AA$220:AA$235,AA$85:AA$100)-SUMPRODUCT(AA$202:AA$217,AA$85:AA$100))/10^6)*(Parameters!$B$15/Parameters!$B$14)*Parameters!$B$9)*AA$2</f>
        <v>0</v>
      </c>
      <c r="AB282" s="982">
        <f>(((SUMPRODUCT(AB$220:AB$235,AB$85:AB$100)-SUMPRODUCT(AB$202:AB$217,AB$85:AB$100))/10^6)*(Parameters!$B$15/Parameters!$B$14)*Parameters!$B$9)*AB$2</f>
        <v>0</v>
      </c>
      <c r="AC282" s="982">
        <f>(((SUMPRODUCT(AC$220:AC$235,AC$85:AC$100)-SUMPRODUCT(AC$202:AC$217,AC$85:AC$100))/10^6)*(Parameters!$B$15/Parameters!$B$14)*Parameters!$B$9)*AC$2</f>
        <v>0</v>
      </c>
      <c r="AD282" s="982">
        <f>(((SUMPRODUCT(AD$220:AD$235,AD$85:AD$100)-SUMPRODUCT(AD$202:AD$217,AD$85:AD$100))/10^6)*(Parameters!$B$15/Parameters!$B$14)*Parameters!$B$9)*AD$2</f>
        <v>0</v>
      </c>
      <c r="AE282" s="982">
        <f>(((SUMPRODUCT(AE$220:AE$235,AE$85:AE$100)-SUMPRODUCT(AE$202:AE$217,AE$85:AE$100))/10^6)*(Parameters!$B$15/Parameters!$B$14)*Parameters!$B$9)*AE$2</f>
        <v>0</v>
      </c>
      <c r="AF282" s="982">
        <f>(((SUMPRODUCT(AF$220:AF$235,AF$85:AF$100)-SUMPRODUCT(AF$202:AF$217,AF$85:AF$100))/10^6)*(Parameters!$B$15/Parameters!$B$14)*Parameters!$B$9)*AF$2</f>
        <v>0</v>
      </c>
      <c r="AG282" s="982">
        <f>(((SUMPRODUCT(AG$220:AG$235,AG$85:AG$100)-SUMPRODUCT(AG$202:AG$217,AG$85:AG$100))/10^6)*(Parameters!$B$15/Parameters!$B$14)*Parameters!$B$9)*AG$2</f>
        <v>0</v>
      </c>
      <c r="AH282" s="982">
        <f>(((SUMPRODUCT(AH$220:AH$235,AH$85:AH$100)-SUMPRODUCT(AH$202:AH$217,AH$85:AH$100))/10^6)*(Parameters!$B$15/Parameters!$B$14)*Parameters!$B$9)*AH$2</f>
        <v>0</v>
      </c>
      <c r="AI282" s="982">
        <f>(((SUMPRODUCT(AI$220:AI$235,AI$85:AI$100)-SUMPRODUCT(AI$202:AI$217,AI$85:AI$100))/10^6)*(Parameters!$B$15/Parameters!$B$14)*Parameters!$B$9)*AI$2</f>
        <v>0</v>
      </c>
      <c r="AJ282" s="982">
        <f>(((SUMPRODUCT(AJ$220:AJ$235,AJ$85:AJ$100)-SUMPRODUCT(AJ$202:AJ$217,AJ$85:AJ$100))/10^6)*(Parameters!$B$15/Parameters!$B$14)*Parameters!$B$9)*AJ$2</f>
        <v>0</v>
      </c>
      <c r="AK282" s="982">
        <f>(((SUMPRODUCT(AK$220:AK$235,AK$85:AK$100)-SUMPRODUCT(AK$202:AK$217,AK$85:AK$100))/10^6)*(Parameters!$B$15/Parameters!$B$14)*Parameters!$B$9)*AK$2</f>
        <v>0</v>
      </c>
      <c r="AL282" s="982">
        <f>(((SUMPRODUCT(AL$220:AL$235,AL$85:AL$100)-SUMPRODUCT(AL$202:AL$217,AL$85:AL$100))/10^6)*(Parameters!$B$15/Parameters!$B$14)*Parameters!$B$9)*AL$2</f>
        <v>0</v>
      </c>
      <c r="AM282" s="982">
        <f>(((SUMPRODUCT(AM$220:AM$235,AM$85:AM$100)-SUMPRODUCT(AM$202:AM$217,AM$85:AM$100))/10^6)*(Parameters!$B$15/Parameters!$B$14)*Parameters!$B$9)*AM$2</f>
        <v>0</v>
      </c>
      <c r="AN282" s="982">
        <f>(((SUMPRODUCT(AN$220:AN$235,AN$85:AN$100)-SUMPRODUCT(AN$202:AN$217,AN$85:AN$100))/10^6)*(Parameters!$B$15/Parameters!$B$14)*Parameters!$B$9)*AN$2</f>
        <v>0</v>
      </c>
      <c r="AO282" s="982">
        <f>(((SUMPRODUCT(AO$220:AO$235,AO$85:AO$100)-SUMPRODUCT(AO$202:AO$217,AO$85:AO$100))/10^6)*(Parameters!$B$15/Parameters!$B$14)*Parameters!$B$9)*AO$2</f>
        <v>0</v>
      </c>
      <c r="AP282" s="982" t="e">
        <f>(((SUMPRODUCT(AP$220:AP$235,AP$85:AP$100)-SUMPRODUCT(AP$202:AP$217,AP$85:AP$100))/10^6)*(Parameters!$B$15/Parameters!$B$14)*Parameters!$B$9)*AP$2</f>
        <v>#REF!</v>
      </c>
      <c r="AQ282" s="982" t="e">
        <f>(((SUMPRODUCT(AQ$220:AQ$235,AQ$85:AQ$100)-SUMPRODUCT(AQ$202:AQ$217,AQ$85:AQ$100))/10^6)*(Parameters!$B$15/Parameters!$B$14)*Parameters!$B$9)*AQ$2</f>
        <v>#REF!</v>
      </c>
      <c r="AR282" s="982" t="e">
        <f>(((SUMPRODUCT(AR$220:AR$235,AR$85:AR$100)-SUMPRODUCT(AR$202:AR$217,AR$85:AR$100))/10^6)*(Parameters!$B$15/Parameters!$B$14)*Parameters!$B$9)*AR$2</f>
        <v>#REF!</v>
      </c>
      <c r="AS282" s="982" t="e">
        <f>(((SUMPRODUCT(AS$220:AS$235,AS$85:AS$100)-SUMPRODUCT(AS$202:AS$217,AS$85:AS$100))/10^6)*(Parameters!$B$15/Parameters!$B$14)*Parameters!$B$9)*AS$2</f>
        <v>#REF!</v>
      </c>
      <c r="AT282" s="982" t="e">
        <f>(((SUMPRODUCT(AT$220:AT$235,AT$85:AT$100)-SUMPRODUCT(AT$202:AT$217,AT$85:AT$100))/10^6)*(Parameters!$B$15/Parameters!$B$14)*Parameters!$B$9)*AT$2</f>
        <v>#REF!</v>
      </c>
      <c r="AU282" s="982" t="e">
        <f>(((SUMPRODUCT(AU$220:AU$235,AU$85:AU$100)-SUMPRODUCT(AU$202:AU$217,AU$85:AU$100))/10^6)*(Parameters!$B$15/Parameters!$B$14)*Parameters!$B$9)*AU$2</f>
        <v>#REF!</v>
      </c>
      <c r="AV282" s="982" t="e">
        <f>(((SUMPRODUCT(AV$220:AV$235,AV$85:AV$100)-SUMPRODUCT(AV$202:AV$217,AV$85:AV$100))/10^6)*(Parameters!$B$15/Parameters!$B$14)*Parameters!$B$9)*AV$2</f>
        <v>#REF!</v>
      </c>
      <c r="AW282" s="982" t="e">
        <f>(((SUMPRODUCT(AW$220:AW$235,AW$85:AW$100)-SUMPRODUCT(AW$202:AW$217,AW$85:AW$100))/10^6)*(Parameters!$B$15/Parameters!$B$14)*Parameters!$B$9)*AW$2</f>
        <v>#REF!</v>
      </c>
      <c r="AX282" s="982" t="e">
        <f>(((SUMPRODUCT(AX$220:AX$235,AX$85:AX$100)-SUMPRODUCT(AX$202:AX$217,AX$85:AX$100))/10^6)*(Parameters!$B$15/Parameters!$B$14)*Parameters!$B$9)*AX$2</f>
        <v>#REF!</v>
      </c>
      <c r="AY282" s="982" t="e">
        <f>(((SUMPRODUCT(AY$220:AY$235,AY$85:AY$100)-SUMPRODUCT(AY$202:AY$217,AY$85:AY$100))/10^6)*(Parameters!$B$15/Parameters!$B$14)*Parameters!$B$9)*AY$2</f>
        <v>#REF!</v>
      </c>
      <c r="AZ282" s="982" t="e">
        <f>(((SUMPRODUCT(AZ$220:AZ$235,AZ$85:AZ$100)-SUMPRODUCT(AZ$202:AZ$217,AZ$85:AZ$100))/10^6)*(Parameters!$B$15/Parameters!$B$14)*Parameters!$B$9)*AZ$2</f>
        <v>#REF!</v>
      </c>
      <c r="BA282" s="982" t="e">
        <f>(((SUMPRODUCT(BA$220:BA$235,BA$85:BA$100)-SUMPRODUCT(BA$202:BA$217,BA$85:BA$100))/10^6)*(Parameters!$B$15/Parameters!$B$14)*Parameters!$B$9)*BA$2</f>
        <v>#REF!</v>
      </c>
      <c r="BB282" s="982" t="e">
        <f>(((SUMPRODUCT(BB$220:BB$235,BB$85:BB$100)-SUMPRODUCT(BB$202:BB$217,BB$85:BB$100))/10^6)*(Parameters!$B$15/Parameters!$B$14)*Parameters!$B$9)*BB$2</f>
        <v>#REF!</v>
      </c>
      <c r="BC282" s="982" t="e">
        <f>(((SUMPRODUCT(BC$220:BC$235,BC$85:BC$100)-SUMPRODUCT(BC$202:BC$217,BC$85:BC$100))/10^6)*(Parameters!$B$15/Parameters!$B$14)*Parameters!$B$9)*BC$2</f>
        <v>#REF!</v>
      </c>
      <c r="BD282" s="982" t="e">
        <f>(((SUMPRODUCT(BD$220:BD$235,BD$85:BD$100)-SUMPRODUCT(BD$202:BD$217,BD$85:BD$100))/10^6)*(Parameters!$B$15/Parameters!$B$14)*Parameters!$B$9)*BD$2</f>
        <v>#REF!</v>
      </c>
      <c r="BE282" s="982" t="e">
        <f>(((SUMPRODUCT(BE$220:BE$235,BE$85:BE$100)-SUMPRODUCT(BE$202:BE$217,BE$85:BE$100))/10^6)*(Parameters!$B$15/Parameters!$B$14)*Parameters!$B$9)*BE$2</f>
        <v>#REF!</v>
      </c>
      <c r="BF282" s="982" t="e">
        <f>(((SUMPRODUCT(BF$220:BF$235,BF$85:BF$100)-SUMPRODUCT(BF$202:BF$217,BF$85:BF$100))/10^6)*(Parameters!$B$15/Parameters!$B$14)*Parameters!$B$9)*BF$2</f>
        <v>#REF!</v>
      </c>
      <c r="BG282" s="982" t="e">
        <f>(((SUMPRODUCT(BG$220:BG$235,BG$85:BG$100)-SUMPRODUCT(BG$202:BG$217,BG$85:BG$100))/10^6)*(Parameters!$B$15/Parameters!$B$14)*Parameters!$B$9)*BG$2</f>
        <v>#REF!</v>
      </c>
      <c r="BH282" s="982" t="e">
        <f>(((SUMPRODUCT(BH$220:BH$235,BH$85:BH$100)-SUMPRODUCT(BH$202:BH$217,BH$85:BH$100))/10^6)*(Parameters!$B$15/Parameters!$B$14)*Parameters!$B$9)*BH$2</f>
        <v>#REF!</v>
      </c>
      <c r="BI282" s="982" t="e">
        <f>(((SUMPRODUCT(BI$220:BI$235,BI$85:BI$100)-SUMPRODUCT(BI$202:BI$217,BI$85:BI$100))/10^6)*(Parameters!$B$15/Parameters!$B$14)*Parameters!$B$9)*BI$2</f>
        <v>#REF!</v>
      </c>
      <c r="BJ282" s="982" t="e">
        <f>(((SUMPRODUCT(BJ$220:BJ$235,BJ$85:BJ$100)-SUMPRODUCT(BJ$202:BJ$217,BJ$85:BJ$100))/10^6)*(Parameters!$B$15/Parameters!$B$14)*Parameters!$B$9)*BJ$2</f>
        <v>#REF!</v>
      </c>
    </row>
    <row r="283" spans="1:62" x14ac:dyDescent="0.3">
      <c r="B283" s="77" t="s">
        <v>9351</v>
      </c>
      <c r="G283" s="983"/>
      <c r="H283" s="561"/>
    </row>
    <row r="284" spans="1:62" x14ac:dyDescent="0.3">
      <c r="B284" s="491" t="s">
        <v>8875</v>
      </c>
      <c r="G284" s="981"/>
      <c r="H284" s="561">
        <f t="shared" si="324"/>
        <v>0</v>
      </c>
      <c r="I284" s="982">
        <f>(((SUMPRODUCT(I$258:I$273,I$105:I$120)-SUMPRODUCT(I$240:I$255,I$105:I$120))/10^6)*(Parameters!$B$15/Parameters!$B$14)*Parameters!$B$9)*I$2</f>
        <v>0</v>
      </c>
      <c r="J284" s="982">
        <f>(((SUMPRODUCT(J$258:J$273,J$105:J$120)-SUMPRODUCT(J$240:J$255,J$105:J$120))/10^6)*(Parameters!$B$15/Parameters!$B$14)*Parameters!$B$9)*J$2</f>
        <v>0</v>
      </c>
      <c r="K284" s="982">
        <f>(((SUMPRODUCT(K$258:K$273,K$105:K$120)-SUMPRODUCT(K$240:K$255,K$105:K$120))/10^6)*(Parameters!$B$15/Parameters!$B$14)*Parameters!$B$9)*K$2</f>
        <v>0</v>
      </c>
      <c r="L284" s="982">
        <f>(((SUMPRODUCT(L$258:L$273,L$105:L$120)-SUMPRODUCT(L$240:L$255,L$105:L$120))/10^6)*(Parameters!$B$15/Parameters!$B$14)*Parameters!$B$9)*L$2</f>
        <v>0</v>
      </c>
      <c r="M284" s="982">
        <f>(((SUMPRODUCT(M$258:M$273,M$105:M$120)-SUMPRODUCT(M$240:M$255,M$105:M$120))/10^6)*(Parameters!$B$15/Parameters!$B$14)*Parameters!$B$9)*M$2</f>
        <v>0</v>
      </c>
      <c r="N284" s="982">
        <f>(((SUMPRODUCT(N$258:N$273,N$105:N$120)-SUMPRODUCT(N$240:N$255,N$105:N$120))/10^6)*(Parameters!$B$15/Parameters!$B$14)*Parameters!$B$9)*N$2</f>
        <v>0</v>
      </c>
      <c r="O284" s="982">
        <f>(((SUMPRODUCT(O$258:O$273,O$105:O$120)-SUMPRODUCT(O$240:O$255,O$105:O$120))/10^6)*(Parameters!$B$15/Parameters!$B$14)*Parameters!$B$9)*O$2</f>
        <v>0</v>
      </c>
      <c r="P284" s="982">
        <f>(((SUMPRODUCT(P$258:P$273,P$105:P$120)-SUMPRODUCT(P$240:P$255,P$105:P$120))/10^6)*(Parameters!$B$15/Parameters!$B$14)*Parameters!$B$9)*P$2</f>
        <v>0</v>
      </c>
      <c r="Q284" s="982">
        <f>(((SUMPRODUCT(Q$258:Q$273,Q$105:Q$120)-SUMPRODUCT(Q$240:Q$255,Q$105:Q$120))/10^6)*(Parameters!$B$15/Parameters!$B$14)*Parameters!$B$9)*Q$2</f>
        <v>0</v>
      </c>
      <c r="R284" s="982">
        <f>(((SUMPRODUCT(R$258:R$273,R$105:R$120)-SUMPRODUCT(R$240:R$255,R$105:R$120))/10^6)*(Parameters!$B$15/Parameters!$B$14)*Parameters!$B$9)*R$2</f>
        <v>0</v>
      </c>
      <c r="S284" s="982">
        <f>(((SUMPRODUCT(S$258:S$273,S$105:S$120)-SUMPRODUCT(S$240:S$255,S$105:S$120))/10^6)*(Parameters!$B$15/Parameters!$B$14)*Parameters!$B$9)*S$2</f>
        <v>0</v>
      </c>
      <c r="T284" s="982">
        <f>(((SUMPRODUCT(T$258:T$273,T$105:T$120)-SUMPRODUCT(T$240:T$255,T$105:T$120))/10^6)*(Parameters!$B$15/Parameters!$B$14)*Parameters!$B$9)*T$2</f>
        <v>0</v>
      </c>
      <c r="U284" s="982">
        <f>(((SUMPRODUCT(U$258:U$273,U$105:U$120)-SUMPRODUCT(U$240:U$255,U$105:U$120))/10^6)*(Parameters!$B$15/Parameters!$B$14)*Parameters!$B$9)*U$2</f>
        <v>0</v>
      </c>
      <c r="V284" s="982">
        <f>(((SUMPRODUCT(V$258:V$273,V$105:V$120)-SUMPRODUCT(V$240:V$255,V$105:V$120))/10^6)*(Parameters!$B$15/Parameters!$B$14)*Parameters!$B$9)*V$2</f>
        <v>0</v>
      </c>
      <c r="W284" s="982">
        <f>(((SUMPRODUCT(W$258:W$273,W$105:W$120)-SUMPRODUCT(W$240:W$255,W$105:W$120))/10^6)*(Parameters!$B$15/Parameters!$B$14)*Parameters!$B$9)*W$2</f>
        <v>0</v>
      </c>
      <c r="X284" s="982">
        <f>(((SUMPRODUCT(X$258:X$273,X$105:X$120)-SUMPRODUCT(X$240:X$255,X$105:X$120))/10^6)*(Parameters!$B$15/Parameters!$B$14)*Parameters!$B$9)*X$2</f>
        <v>0</v>
      </c>
      <c r="Y284" s="982">
        <f>(((SUMPRODUCT(Y$258:Y$273,Y$105:Y$120)-SUMPRODUCT(Y$240:Y$255,Y$105:Y$120))/10^6)*(Parameters!$B$15/Parameters!$B$14)*Parameters!$B$9)*Y$2</f>
        <v>0</v>
      </c>
      <c r="Z284" s="982">
        <f>(((SUMPRODUCT(Z$258:Z$273,Z$105:Z$120)-SUMPRODUCT(Z$240:Z$255,Z$105:Z$120))/10^6)*(Parameters!$B$15/Parameters!$B$14)*Parameters!$B$9)*Z$2</f>
        <v>0</v>
      </c>
      <c r="AA284" s="982">
        <f>(((SUMPRODUCT(AA$258:AA$273,AA$105:AA$120)-SUMPRODUCT(AA$240:AA$255,AA$105:AA$120))/10^6)*(Parameters!$B$15/Parameters!$B$14)*Parameters!$B$9)*AA$2</f>
        <v>0</v>
      </c>
      <c r="AB284" s="982">
        <f>(((SUMPRODUCT(AB$258:AB$273,AB$105:AB$120)-SUMPRODUCT(AB$240:AB$255,AB$105:AB$120))/10^6)*(Parameters!$B$15/Parameters!$B$14)*Parameters!$B$9)*AB$2</f>
        <v>0</v>
      </c>
      <c r="AC284" s="982">
        <f>(((SUMPRODUCT(AC$258:AC$273,AC$105:AC$120)-SUMPRODUCT(AC$240:AC$255,AC$105:AC$120))/10^6)*(Parameters!$B$15/Parameters!$B$14)*Parameters!$B$9)*AC$2</f>
        <v>0</v>
      </c>
      <c r="AD284" s="982">
        <f>(((SUMPRODUCT(AD$258:AD$273,AD$105:AD$120)-SUMPRODUCT(AD$240:AD$255,AD$105:AD$120))/10^6)*(Parameters!$B$15/Parameters!$B$14)*Parameters!$B$9)*AD$2</f>
        <v>0</v>
      </c>
      <c r="AE284" s="982">
        <f>(((SUMPRODUCT(AE$258:AE$273,AE$105:AE$120)-SUMPRODUCT(AE$240:AE$255,AE$105:AE$120))/10^6)*(Parameters!$B$15/Parameters!$B$14)*Parameters!$B$9)*AE$2</f>
        <v>0</v>
      </c>
      <c r="AF284" s="982">
        <f>(((SUMPRODUCT(AF$258:AF$273,AF$105:AF$120)-SUMPRODUCT(AF$240:AF$255,AF$105:AF$120))/10^6)*(Parameters!$B$15/Parameters!$B$14)*Parameters!$B$9)*AF$2</f>
        <v>0</v>
      </c>
      <c r="AG284" s="982">
        <f>(((SUMPRODUCT(AG$258:AG$273,AG$105:AG$120)-SUMPRODUCT(AG$240:AG$255,AG$105:AG$120))/10^6)*(Parameters!$B$15/Parameters!$B$14)*Parameters!$B$9)*AG$2</f>
        <v>0</v>
      </c>
      <c r="AH284" s="982">
        <f>(((SUMPRODUCT(AH$258:AH$273,AH$105:AH$120)-SUMPRODUCT(AH$240:AH$255,AH$105:AH$120))/10^6)*(Parameters!$B$15/Parameters!$B$14)*Parameters!$B$9)*AH$2</f>
        <v>0</v>
      </c>
      <c r="AI284" s="982">
        <f>(((SUMPRODUCT(AI$258:AI$273,AI$105:AI$120)-SUMPRODUCT(AI$240:AI$255,AI$105:AI$120))/10^6)*(Parameters!$B$15/Parameters!$B$14)*Parameters!$B$9)*AI$2</f>
        <v>0</v>
      </c>
      <c r="AJ284" s="982">
        <f>(((SUMPRODUCT(AJ$258:AJ$273,AJ$105:AJ$120)-SUMPRODUCT(AJ$240:AJ$255,AJ$105:AJ$120))/10^6)*(Parameters!$B$15/Parameters!$B$14)*Parameters!$B$9)*AJ$2</f>
        <v>0</v>
      </c>
      <c r="AK284" s="982">
        <f>(((SUMPRODUCT(AK$258:AK$273,AK$105:AK$120)-SUMPRODUCT(AK$240:AK$255,AK$105:AK$120))/10^6)*(Parameters!$B$15/Parameters!$B$14)*Parameters!$B$9)*AK$2</f>
        <v>0</v>
      </c>
      <c r="AL284" s="982">
        <f>(((SUMPRODUCT(AL$258:AL$273,AL$105:AL$120)-SUMPRODUCT(AL$240:AL$255,AL$105:AL$120))/10^6)*(Parameters!$B$15/Parameters!$B$14)*Parameters!$B$9)*AL$2</f>
        <v>0</v>
      </c>
      <c r="AM284" s="982">
        <f>(((SUMPRODUCT(AM$258:AM$273,AM$105:AM$120)-SUMPRODUCT(AM$240:AM$255,AM$105:AM$120))/10^6)*(Parameters!$B$15/Parameters!$B$14)*Parameters!$B$9)*AM$2</f>
        <v>0</v>
      </c>
      <c r="AN284" s="982">
        <f>(((SUMPRODUCT(AN$258:AN$273,AN$105:AN$120)-SUMPRODUCT(AN$240:AN$255,AN$105:AN$120))/10^6)*(Parameters!$B$15/Parameters!$B$14)*Parameters!$B$9)*AN$2</f>
        <v>0</v>
      </c>
      <c r="AO284" s="982">
        <f>(((SUMPRODUCT(AO$258:AO$273,AO$105:AO$120)-SUMPRODUCT(AO$240:AO$255,AO$105:AO$120))/10^6)*(Parameters!$B$15/Parameters!$B$14)*Parameters!$B$9)*AO$2</f>
        <v>0</v>
      </c>
      <c r="AP284" s="982" t="e">
        <f>(((SUMPRODUCT(AP$258:AP$273,AP$105:AP$120)-SUMPRODUCT(AP$240:AP$255,AP$105:AP$120))/10^6)*(Parameters!$B$15/Parameters!$B$14)*Parameters!$B$9)*AP$2</f>
        <v>#REF!</v>
      </c>
      <c r="AQ284" s="982" t="e">
        <f>(((SUMPRODUCT(AQ$258:AQ$273,AQ$105:AQ$120)-SUMPRODUCT(AQ$240:AQ$255,AQ$105:AQ$120))/10^6)*(Parameters!$B$15/Parameters!$B$14)*Parameters!$B$9)*AQ$2</f>
        <v>#REF!</v>
      </c>
      <c r="AR284" s="982" t="e">
        <f>(((SUMPRODUCT(AR$258:AR$273,AR$105:AR$120)-SUMPRODUCT(AR$240:AR$255,AR$105:AR$120))/10^6)*(Parameters!$B$15/Parameters!$B$14)*Parameters!$B$9)*AR$2</f>
        <v>#REF!</v>
      </c>
      <c r="AS284" s="982" t="e">
        <f>(((SUMPRODUCT(AS$258:AS$273,AS$105:AS$120)-SUMPRODUCT(AS$240:AS$255,AS$105:AS$120))/10^6)*(Parameters!$B$15/Parameters!$B$14)*Parameters!$B$9)*AS$2</f>
        <v>#REF!</v>
      </c>
      <c r="AT284" s="982" t="e">
        <f>(((SUMPRODUCT(AT$258:AT$273,AT$105:AT$120)-SUMPRODUCT(AT$240:AT$255,AT$105:AT$120))/10^6)*(Parameters!$B$15/Parameters!$B$14)*Parameters!$B$9)*AT$2</f>
        <v>#REF!</v>
      </c>
      <c r="AU284" s="982" t="e">
        <f>(((SUMPRODUCT(AU$258:AU$273,AU$105:AU$120)-SUMPRODUCT(AU$240:AU$255,AU$105:AU$120))/10^6)*(Parameters!$B$15/Parameters!$B$14)*Parameters!$B$9)*AU$2</f>
        <v>#REF!</v>
      </c>
      <c r="AV284" s="982" t="e">
        <f>(((SUMPRODUCT(AV$258:AV$273,AV$105:AV$120)-SUMPRODUCT(AV$240:AV$255,AV$105:AV$120))/10^6)*(Parameters!$B$15/Parameters!$B$14)*Parameters!$B$9)*AV$2</f>
        <v>#REF!</v>
      </c>
      <c r="AW284" s="982" t="e">
        <f>(((SUMPRODUCT(AW$258:AW$273,AW$105:AW$120)-SUMPRODUCT(AW$240:AW$255,AW$105:AW$120))/10^6)*(Parameters!$B$15/Parameters!$B$14)*Parameters!$B$9)*AW$2</f>
        <v>#REF!</v>
      </c>
      <c r="AX284" s="982" t="e">
        <f>(((SUMPRODUCT(AX$258:AX$273,AX$105:AX$120)-SUMPRODUCT(AX$240:AX$255,AX$105:AX$120))/10^6)*(Parameters!$B$15/Parameters!$B$14)*Parameters!$B$9)*AX$2</f>
        <v>#REF!</v>
      </c>
      <c r="AY284" s="982" t="e">
        <f>(((SUMPRODUCT(AY$258:AY$273,AY$105:AY$120)-SUMPRODUCT(AY$240:AY$255,AY$105:AY$120))/10^6)*(Parameters!$B$15/Parameters!$B$14)*Parameters!$B$9)*AY$2</f>
        <v>#REF!</v>
      </c>
      <c r="AZ284" s="982" t="e">
        <f>(((SUMPRODUCT(AZ$258:AZ$273,AZ$105:AZ$120)-SUMPRODUCT(AZ$240:AZ$255,AZ$105:AZ$120))/10^6)*(Parameters!$B$15/Parameters!$B$14)*Parameters!$B$9)*AZ$2</f>
        <v>#REF!</v>
      </c>
      <c r="BA284" s="982" t="e">
        <f>(((SUMPRODUCT(BA$258:BA$273,BA$105:BA$120)-SUMPRODUCT(BA$240:BA$255,BA$105:BA$120))/10^6)*(Parameters!$B$15/Parameters!$B$14)*Parameters!$B$9)*BA$2</f>
        <v>#REF!</v>
      </c>
      <c r="BB284" s="982" t="e">
        <f>(((SUMPRODUCT(BB$258:BB$273,BB$105:BB$120)-SUMPRODUCT(BB$240:BB$255,BB$105:BB$120))/10^6)*(Parameters!$B$15/Parameters!$B$14)*Parameters!$B$9)*BB$2</f>
        <v>#REF!</v>
      </c>
      <c r="BC284" s="982" t="e">
        <f>(((SUMPRODUCT(BC$258:BC$273,BC$105:BC$120)-SUMPRODUCT(BC$240:BC$255,BC$105:BC$120))/10^6)*(Parameters!$B$15/Parameters!$B$14)*Parameters!$B$9)*BC$2</f>
        <v>#REF!</v>
      </c>
      <c r="BD284" s="982" t="e">
        <f>(((SUMPRODUCT(BD$258:BD$273,BD$105:BD$120)-SUMPRODUCT(BD$240:BD$255,BD$105:BD$120))/10^6)*(Parameters!$B$15/Parameters!$B$14)*Parameters!$B$9)*BD$2</f>
        <v>#REF!</v>
      </c>
      <c r="BE284" s="982" t="e">
        <f>(((SUMPRODUCT(BE$258:BE$273,BE$105:BE$120)-SUMPRODUCT(BE$240:BE$255,BE$105:BE$120))/10^6)*(Parameters!$B$15/Parameters!$B$14)*Parameters!$B$9)*BE$2</f>
        <v>#REF!</v>
      </c>
      <c r="BF284" s="982" t="e">
        <f>(((SUMPRODUCT(BF$258:BF$273,BF$105:BF$120)-SUMPRODUCT(BF$240:BF$255,BF$105:BF$120))/10^6)*(Parameters!$B$15/Parameters!$B$14)*Parameters!$B$9)*BF$2</f>
        <v>#REF!</v>
      </c>
      <c r="BG284" s="982" t="e">
        <f>(((SUMPRODUCT(BG$258:BG$273,BG$105:BG$120)-SUMPRODUCT(BG$240:BG$255,BG$105:BG$120))/10^6)*(Parameters!$B$15/Parameters!$B$14)*Parameters!$B$9)*BG$2</f>
        <v>#REF!</v>
      </c>
      <c r="BH284" s="982" t="e">
        <f>(((SUMPRODUCT(BH$258:BH$273,BH$105:BH$120)-SUMPRODUCT(BH$240:BH$255,BH$105:BH$120))/10^6)*(Parameters!$B$15/Parameters!$B$14)*Parameters!$B$9)*BH$2</f>
        <v>#REF!</v>
      </c>
      <c r="BI284" s="982" t="e">
        <f>(((SUMPRODUCT(BI$258:BI$273,BI$105:BI$120)-SUMPRODUCT(BI$240:BI$255,BI$105:BI$120))/10^6)*(Parameters!$B$15/Parameters!$B$14)*Parameters!$B$9)*BI$2</f>
        <v>#REF!</v>
      </c>
      <c r="BJ284" s="982" t="e">
        <f>(((SUMPRODUCT(BJ$258:BJ$273,BJ$105:BJ$120)-SUMPRODUCT(BJ$240:BJ$255,BJ$105:BJ$120))/10^6)*(Parameters!$B$15/Parameters!$B$14)*Parameters!$B$9)*BJ$2</f>
        <v>#REF!</v>
      </c>
    </row>
    <row r="285" spans="1:62" x14ac:dyDescent="0.3">
      <c r="B285" s="491" t="s">
        <v>8876</v>
      </c>
      <c r="G285" s="981"/>
      <c r="H285" s="561">
        <f t="shared" si="324"/>
        <v>0</v>
      </c>
      <c r="I285" s="982">
        <f>(((SUMPRODUCT(I$258:I$273,I$124:I$139)-SUMPRODUCT(I$240:I$255,I$124:I$139))/10^6)*(Parameters!$B$15/Parameters!$B$14)*Parameters!$B$9)*I$2</f>
        <v>0</v>
      </c>
      <c r="J285" s="982">
        <f>(((SUMPRODUCT(J$258:J$273,J$124:J$139)-SUMPRODUCT(J$240:J$255,J$124:J$139))/10^6)*(Parameters!$B$15/Parameters!$B$14)*Parameters!$B$9)*J$2</f>
        <v>0</v>
      </c>
      <c r="K285" s="982">
        <f>(((SUMPRODUCT(K$258:K$273,K$124:K$139)-SUMPRODUCT(K$240:K$255,K$124:K$139))/10^6)*(Parameters!$B$15/Parameters!$B$14)*Parameters!$B$9)*K$2</f>
        <v>0</v>
      </c>
      <c r="L285" s="982">
        <f>(((SUMPRODUCT(L$258:L$273,L$124:L$139)-SUMPRODUCT(L$240:L$255,L$124:L$139))/10^6)*(Parameters!$B$15/Parameters!$B$14)*Parameters!$B$9)*L$2</f>
        <v>0</v>
      </c>
      <c r="M285" s="982">
        <f>(((SUMPRODUCT(M$258:M$273,M$124:M$139)-SUMPRODUCT(M$240:M$255,M$124:M$139))/10^6)*(Parameters!$B$15/Parameters!$B$14)*Parameters!$B$9)*M$2</f>
        <v>0</v>
      </c>
      <c r="N285" s="982">
        <f>(((SUMPRODUCT(N$258:N$273,N$124:N$139)-SUMPRODUCT(N$240:N$255,N$124:N$139))/10^6)*(Parameters!$B$15/Parameters!$B$14)*Parameters!$B$9)*N$2</f>
        <v>0</v>
      </c>
      <c r="O285" s="982">
        <f>(((SUMPRODUCT(O$258:O$273,O$124:O$139)-SUMPRODUCT(O$240:O$255,O$124:O$139))/10^6)*(Parameters!$B$15/Parameters!$B$14)*Parameters!$B$9)*O$2</f>
        <v>0</v>
      </c>
      <c r="P285" s="982">
        <f>(((SUMPRODUCT(P$258:P$273,P$124:P$139)-SUMPRODUCT(P$240:P$255,P$124:P$139))/10^6)*(Parameters!$B$15/Parameters!$B$14)*Parameters!$B$9)*P$2</f>
        <v>0</v>
      </c>
      <c r="Q285" s="982">
        <f>(((SUMPRODUCT(Q$258:Q$273,Q$124:Q$139)-SUMPRODUCT(Q$240:Q$255,Q$124:Q$139))/10^6)*(Parameters!$B$15/Parameters!$B$14)*Parameters!$B$9)*Q$2</f>
        <v>0</v>
      </c>
      <c r="R285" s="982">
        <f>(((SUMPRODUCT(R$258:R$273,R$124:R$139)-SUMPRODUCT(R$240:R$255,R$124:R$139))/10^6)*(Parameters!$B$15/Parameters!$B$14)*Parameters!$B$9)*R$2</f>
        <v>0</v>
      </c>
      <c r="S285" s="982">
        <f>(((SUMPRODUCT(S$258:S$273,S$124:S$139)-SUMPRODUCT(S$240:S$255,S$124:S$139))/10^6)*(Parameters!$B$15/Parameters!$B$14)*Parameters!$B$9)*S$2</f>
        <v>0</v>
      </c>
      <c r="T285" s="982">
        <f>(((SUMPRODUCT(T$258:T$273,T$124:T$139)-SUMPRODUCT(T$240:T$255,T$124:T$139))/10^6)*(Parameters!$B$15/Parameters!$B$14)*Parameters!$B$9)*T$2</f>
        <v>0</v>
      </c>
      <c r="U285" s="982">
        <f>(((SUMPRODUCT(U$258:U$273,U$124:U$139)-SUMPRODUCT(U$240:U$255,U$124:U$139))/10^6)*(Parameters!$B$15/Parameters!$B$14)*Parameters!$B$9)*U$2</f>
        <v>0</v>
      </c>
      <c r="V285" s="982">
        <f>(((SUMPRODUCT(V$258:V$273,V$124:V$139)-SUMPRODUCT(V$240:V$255,V$124:V$139))/10^6)*(Parameters!$B$15/Parameters!$B$14)*Parameters!$B$9)*V$2</f>
        <v>0</v>
      </c>
      <c r="W285" s="982">
        <f>(((SUMPRODUCT(W$258:W$273,W$124:W$139)-SUMPRODUCT(W$240:W$255,W$124:W$139))/10^6)*(Parameters!$B$15/Parameters!$B$14)*Parameters!$B$9)*W$2</f>
        <v>0</v>
      </c>
      <c r="X285" s="982">
        <f>(((SUMPRODUCT(X$258:X$273,X$124:X$139)-SUMPRODUCT(X$240:X$255,X$124:X$139))/10^6)*(Parameters!$B$15/Parameters!$B$14)*Parameters!$B$9)*X$2</f>
        <v>0</v>
      </c>
      <c r="Y285" s="982">
        <f>(((SUMPRODUCT(Y$258:Y$273,Y$124:Y$139)-SUMPRODUCT(Y$240:Y$255,Y$124:Y$139))/10^6)*(Parameters!$B$15/Parameters!$B$14)*Parameters!$B$9)*Y$2</f>
        <v>0</v>
      </c>
      <c r="Z285" s="982">
        <f>(((SUMPRODUCT(Z$258:Z$273,Z$124:Z$139)-SUMPRODUCT(Z$240:Z$255,Z$124:Z$139))/10^6)*(Parameters!$B$15/Parameters!$B$14)*Parameters!$B$9)*Z$2</f>
        <v>0</v>
      </c>
      <c r="AA285" s="982">
        <f>(((SUMPRODUCT(AA$258:AA$273,AA$124:AA$139)-SUMPRODUCT(AA$240:AA$255,AA$124:AA$139))/10^6)*(Parameters!$B$15/Parameters!$B$14)*Parameters!$B$9)*AA$2</f>
        <v>0</v>
      </c>
      <c r="AB285" s="982">
        <f>(((SUMPRODUCT(AB$258:AB$273,AB$124:AB$139)-SUMPRODUCT(AB$240:AB$255,AB$124:AB$139))/10^6)*(Parameters!$B$15/Parameters!$B$14)*Parameters!$B$9)*AB$2</f>
        <v>0</v>
      </c>
      <c r="AC285" s="982">
        <f>(((SUMPRODUCT(AC$258:AC$273,AC$124:AC$139)-SUMPRODUCT(AC$240:AC$255,AC$124:AC$139))/10^6)*(Parameters!$B$15/Parameters!$B$14)*Parameters!$B$9)*AC$2</f>
        <v>0</v>
      </c>
      <c r="AD285" s="982">
        <f>(((SUMPRODUCT(AD$258:AD$273,AD$124:AD$139)-SUMPRODUCT(AD$240:AD$255,AD$124:AD$139))/10^6)*(Parameters!$B$15/Parameters!$B$14)*Parameters!$B$9)*AD$2</f>
        <v>0</v>
      </c>
      <c r="AE285" s="982">
        <f>(((SUMPRODUCT(AE$258:AE$273,AE$124:AE$139)-SUMPRODUCT(AE$240:AE$255,AE$124:AE$139))/10^6)*(Parameters!$B$15/Parameters!$B$14)*Parameters!$B$9)*AE$2</f>
        <v>0</v>
      </c>
      <c r="AF285" s="982">
        <f>(((SUMPRODUCT(AF$258:AF$273,AF$124:AF$139)-SUMPRODUCT(AF$240:AF$255,AF$124:AF$139))/10^6)*(Parameters!$B$15/Parameters!$B$14)*Parameters!$B$9)*AF$2</f>
        <v>0</v>
      </c>
      <c r="AG285" s="982">
        <f>(((SUMPRODUCT(AG$258:AG$273,AG$124:AG$139)-SUMPRODUCT(AG$240:AG$255,AG$124:AG$139))/10^6)*(Parameters!$B$15/Parameters!$B$14)*Parameters!$B$9)*AG$2</f>
        <v>0</v>
      </c>
      <c r="AH285" s="982">
        <f>(((SUMPRODUCT(AH$258:AH$273,AH$124:AH$139)-SUMPRODUCT(AH$240:AH$255,AH$124:AH$139))/10^6)*(Parameters!$B$15/Parameters!$B$14)*Parameters!$B$9)*AH$2</f>
        <v>0</v>
      </c>
      <c r="AI285" s="982">
        <f>(((SUMPRODUCT(AI$258:AI$273,AI$124:AI$139)-SUMPRODUCT(AI$240:AI$255,AI$124:AI$139))/10^6)*(Parameters!$B$15/Parameters!$B$14)*Parameters!$B$9)*AI$2</f>
        <v>0</v>
      </c>
      <c r="AJ285" s="982">
        <f>(((SUMPRODUCT(AJ$258:AJ$273,AJ$124:AJ$139)-SUMPRODUCT(AJ$240:AJ$255,AJ$124:AJ$139))/10^6)*(Parameters!$B$15/Parameters!$B$14)*Parameters!$B$9)*AJ$2</f>
        <v>0</v>
      </c>
      <c r="AK285" s="982">
        <f>(((SUMPRODUCT(AK$258:AK$273,AK$124:AK$139)-SUMPRODUCT(AK$240:AK$255,AK$124:AK$139))/10^6)*(Parameters!$B$15/Parameters!$B$14)*Parameters!$B$9)*AK$2</f>
        <v>0</v>
      </c>
      <c r="AL285" s="982">
        <f>(((SUMPRODUCT(AL$258:AL$273,AL$124:AL$139)-SUMPRODUCT(AL$240:AL$255,AL$124:AL$139))/10^6)*(Parameters!$B$15/Parameters!$B$14)*Parameters!$B$9)*AL$2</f>
        <v>0</v>
      </c>
      <c r="AM285" s="982">
        <f>(((SUMPRODUCT(AM$258:AM$273,AM$124:AM$139)-SUMPRODUCT(AM$240:AM$255,AM$124:AM$139))/10^6)*(Parameters!$B$15/Parameters!$B$14)*Parameters!$B$9)*AM$2</f>
        <v>0</v>
      </c>
      <c r="AN285" s="982">
        <f>(((SUMPRODUCT(AN$258:AN$273,AN$124:AN$139)-SUMPRODUCT(AN$240:AN$255,AN$124:AN$139))/10^6)*(Parameters!$B$15/Parameters!$B$14)*Parameters!$B$9)*AN$2</f>
        <v>0</v>
      </c>
      <c r="AO285" s="982">
        <f>(((SUMPRODUCT(AO$258:AO$273,AO$124:AO$139)-SUMPRODUCT(AO$240:AO$255,AO$124:AO$139))/10^6)*(Parameters!$B$15/Parameters!$B$14)*Parameters!$B$9)*AO$2</f>
        <v>0</v>
      </c>
      <c r="AP285" s="982" t="e">
        <f>(((SUMPRODUCT(AP$258:AP$273,AP$124:AP$139)-SUMPRODUCT(AP$240:AP$255,AP$124:AP$139))/10^6)*(Parameters!$B$15/Parameters!$B$14)*Parameters!$B$9)*AP$2</f>
        <v>#REF!</v>
      </c>
      <c r="AQ285" s="982" t="e">
        <f>(((SUMPRODUCT(AQ$258:AQ$273,AQ$124:AQ$139)-SUMPRODUCT(AQ$240:AQ$255,AQ$124:AQ$139))/10^6)*(Parameters!$B$15/Parameters!$B$14)*Parameters!$B$9)*AQ$2</f>
        <v>#REF!</v>
      </c>
      <c r="AR285" s="982" t="e">
        <f>(((SUMPRODUCT(AR$258:AR$273,AR$124:AR$139)-SUMPRODUCT(AR$240:AR$255,AR$124:AR$139))/10^6)*(Parameters!$B$15/Parameters!$B$14)*Parameters!$B$9)*AR$2</f>
        <v>#REF!</v>
      </c>
      <c r="AS285" s="982" t="e">
        <f>(((SUMPRODUCT(AS$258:AS$273,AS$124:AS$139)-SUMPRODUCT(AS$240:AS$255,AS$124:AS$139))/10^6)*(Parameters!$B$15/Parameters!$B$14)*Parameters!$B$9)*AS$2</f>
        <v>#REF!</v>
      </c>
      <c r="AT285" s="982" t="e">
        <f>(((SUMPRODUCT(AT$258:AT$273,AT$124:AT$139)-SUMPRODUCT(AT$240:AT$255,AT$124:AT$139))/10^6)*(Parameters!$B$15/Parameters!$B$14)*Parameters!$B$9)*AT$2</f>
        <v>#REF!</v>
      </c>
      <c r="AU285" s="982" t="e">
        <f>(((SUMPRODUCT(AU$258:AU$273,AU$124:AU$139)-SUMPRODUCT(AU$240:AU$255,AU$124:AU$139))/10^6)*(Parameters!$B$15/Parameters!$B$14)*Parameters!$B$9)*AU$2</f>
        <v>#REF!</v>
      </c>
      <c r="AV285" s="982" t="e">
        <f>(((SUMPRODUCT(AV$258:AV$273,AV$124:AV$139)-SUMPRODUCT(AV$240:AV$255,AV$124:AV$139))/10^6)*(Parameters!$B$15/Parameters!$B$14)*Parameters!$B$9)*AV$2</f>
        <v>#REF!</v>
      </c>
      <c r="AW285" s="982" t="e">
        <f>(((SUMPRODUCT(AW$258:AW$273,AW$124:AW$139)-SUMPRODUCT(AW$240:AW$255,AW$124:AW$139))/10^6)*(Parameters!$B$15/Parameters!$B$14)*Parameters!$B$9)*AW$2</f>
        <v>#REF!</v>
      </c>
      <c r="AX285" s="982" t="e">
        <f>(((SUMPRODUCT(AX$258:AX$273,AX$124:AX$139)-SUMPRODUCT(AX$240:AX$255,AX$124:AX$139))/10^6)*(Parameters!$B$15/Parameters!$B$14)*Parameters!$B$9)*AX$2</f>
        <v>#REF!</v>
      </c>
      <c r="AY285" s="982" t="e">
        <f>(((SUMPRODUCT(AY$258:AY$273,AY$124:AY$139)-SUMPRODUCT(AY$240:AY$255,AY$124:AY$139))/10^6)*(Parameters!$B$15/Parameters!$B$14)*Parameters!$B$9)*AY$2</f>
        <v>#REF!</v>
      </c>
      <c r="AZ285" s="982" t="e">
        <f>(((SUMPRODUCT(AZ$258:AZ$273,AZ$124:AZ$139)-SUMPRODUCT(AZ$240:AZ$255,AZ$124:AZ$139))/10^6)*(Parameters!$B$15/Parameters!$B$14)*Parameters!$B$9)*AZ$2</f>
        <v>#REF!</v>
      </c>
      <c r="BA285" s="982" t="e">
        <f>(((SUMPRODUCT(BA$258:BA$273,BA$124:BA$139)-SUMPRODUCT(BA$240:BA$255,BA$124:BA$139))/10^6)*(Parameters!$B$15/Parameters!$B$14)*Parameters!$B$9)*BA$2</f>
        <v>#REF!</v>
      </c>
      <c r="BB285" s="982" t="e">
        <f>(((SUMPRODUCT(BB$258:BB$273,BB$124:BB$139)-SUMPRODUCT(BB$240:BB$255,BB$124:BB$139))/10^6)*(Parameters!$B$15/Parameters!$B$14)*Parameters!$B$9)*BB$2</f>
        <v>#REF!</v>
      </c>
      <c r="BC285" s="982" t="e">
        <f>(((SUMPRODUCT(BC$258:BC$273,BC$124:BC$139)-SUMPRODUCT(BC$240:BC$255,BC$124:BC$139))/10^6)*(Parameters!$B$15/Parameters!$B$14)*Parameters!$B$9)*BC$2</f>
        <v>#REF!</v>
      </c>
      <c r="BD285" s="982" t="e">
        <f>(((SUMPRODUCT(BD$258:BD$273,BD$124:BD$139)-SUMPRODUCT(BD$240:BD$255,BD$124:BD$139))/10^6)*(Parameters!$B$15/Parameters!$B$14)*Parameters!$B$9)*BD$2</f>
        <v>#REF!</v>
      </c>
      <c r="BE285" s="982" t="e">
        <f>(((SUMPRODUCT(BE$258:BE$273,BE$124:BE$139)-SUMPRODUCT(BE$240:BE$255,BE$124:BE$139))/10^6)*(Parameters!$B$15/Parameters!$B$14)*Parameters!$B$9)*BE$2</f>
        <v>#REF!</v>
      </c>
      <c r="BF285" s="982" t="e">
        <f>(((SUMPRODUCT(BF$258:BF$273,BF$124:BF$139)-SUMPRODUCT(BF$240:BF$255,BF$124:BF$139))/10^6)*(Parameters!$B$15/Parameters!$B$14)*Parameters!$B$9)*BF$2</f>
        <v>#REF!</v>
      </c>
      <c r="BG285" s="982" t="e">
        <f>(((SUMPRODUCT(BG$258:BG$273,BG$124:BG$139)-SUMPRODUCT(BG$240:BG$255,BG$124:BG$139))/10^6)*(Parameters!$B$15/Parameters!$B$14)*Parameters!$B$9)*BG$2</f>
        <v>#REF!</v>
      </c>
      <c r="BH285" s="982" t="e">
        <f>(((SUMPRODUCT(BH$258:BH$273,BH$124:BH$139)-SUMPRODUCT(BH$240:BH$255,BH$124:BH$139))/10^6)*(Parameters!$B$15/Parameters!$B$14)*Parameters!$B$9)*BH$2</f>
        <v>#REF!</v>
      </c>
      <c r="BI285" s="982" t="e">
        <f>(((SUMPRODUCT(BI$258:BI$273,BI$124:BI$139)-SUMPRODUCT(BI$240:BI$255,BI$124:BI$139))/10^6)*(Parameters!$B$15/Parameters!$B$14)*Parameters!$B$9)*BI$2</f>
        <v>#REF!</v>
      </c>
      <c r="BJ285" s="982" t="e">
        <f>(((SUMPRODUCT(BJ$258:BJ$273,BJ$124:BJ$139)-SUMPRODUCT(BJ$240:BJ$255,BJ$124:BJ$139))/10^6)*(Parameters!$B$15/Parameters!$B$14)*Parameters!$B$9)*BJ$2</f>
        <v>#REF!</v>
      </c>
    </row>
    <row r="286" spans="1:62" x14ac:dyDescent="0.3">
      <c r="B286" s="491" t="s">
        <v>8877</v>
      </c>
      <c r="G286" s="981"/>
      <c r="H286" s="561">
        <f t="shared" si="324"/>
        <v>0</v>
      </c>
      <c r="I286" s="982">
        <f>(((SUMPRODUCT(I$258:I$273,I$143:I$158)-SUMPRODUCT(I$240:I$255,I$143:I$158))/10^6)*(Parameters!$B$15/Parameters!$B$14)*Parameters!$B$9)*I$2</f>
        <v>0</v>
      </c>
      <c r="J286" s="982">
        <f>(((SUMPRODUCT(J$258:J$273,J$143:J$158)-SUMPRODUCT(J$240:J$255,J$143:J$158))/10^6)*(Parameters!$B$15/Parameters!$B$14)*Parameters!$B$9)*J$2</f>
        <v>0</v>
      </c>
      <c r="K286" s="982">
        <f>(((SUMPRODUCT(K$258:K$273,K$143:K$158)-SUMPRODUCT(K$240:K$255,K$143:K$158))/10^6)*(Parameters!$B$15/Parameters!$B$14)*Parameters!$B$9)*K$2</f>
        <v>0</v>
      </c>
      <c r="L286" s="982">
        <f>(((SUMPRODUCT(L$258:L$273,L$143:L$158)-SUMPRODUCT(L$240:L$255,L$143:L$158))/10^6)*(Parameters!$B$15/Parameters!$B$14)*Parameters!$B$9)*L$2</f>
        <v>0</v>
      </c>
      <c r="M286" s="982">
        <f>(((SUMPRODUCT(M$258:M$273,M$143:M$158)-SUMPRODUCT(M$240:M$255,M$143:M$158))/10^6)*(Parameters!$B$15/Parameters!$B$14)*Parameters!$B$9)*M$2</f>
        <v>0</v>
      </c>
      <c r="N286" s="982">
        <f>(((SUMPRODUCT(N$258:N$273,N$143:N$158)-SUMPRODUCT(N$240:N$255,N$143:N$158))/10^6)*(Parameters!$B$15/Parameters!$B$14)*Parameters!$B$9)*N$2</f>
        <v>0</v>
      </c>
      <c r="O286" s="982">
        <f>(((SUMPRODUCT(O$258:O$273,O$143:O$158)-SUMPRODUCT(O$240:O$255,O$143:O$158))/10^6)*(Parameters!$B$15/Parameters!$B$14)*Parameters!$B$9)*O$2</f>
        <v>0</v>
      </c>
      <c r="P286" s="982">
        <f>(((SUMPRODUCT(P$258:P$273,P$143:P$158)-SUMPRODUCT(P$240:P$255,P$143:P$158))/10^6)*(Parameters!$B$15/Parameters!$B$14)*Parameters!$B$9)*P$2</f>
        <v>0</v>
      </c>
      <c r="Q286" s="982">
        <f>(((SUMPRODUCT(Q$258:Q$273,Q$143:Q$158)-SUMPRODUCT(Q$240:Q$255,Q$143:Q$158))/10^6)*(Parameters!$B$15/Parameters!$B$14)*Parameters!$B$9)*Q$2</f>
        <v>0</v>
      </c>
      <c r="R286" s="982">
        <f>(((SUMPRODUCT(R$258:R$273,R$143:R$158)-SUMPRODUCT(R$240:R$255,R$143:R$158))/10^6)*(Parameters!$B$15/Parameters!$B$14)*Parameters!$B$9)*R$2</f>
        <v>0</v>
      </c>
      <c r="S286" s="982">
        <f>(((SUMPRODUCT(S$258:S$273,S$143:S$158)-SUMPRODUCT(S$240:S$255,S$143:S$158))/10^6)*(Parameters!$B$15/Parameters!$B$14)*Parameters!$B$9)*S$2</f>
        <v>0</v>
      </c>
      <c r="T286" s="982">
        <f>(((SUMPRODUCT(T$258:T$273,T$143:T$158)-SUMPRODUCT(T$240:T$255,T$143:T$158))/10^6)*(Parameters!$B$15/Parameters!$B$14)*Parameters!$B$9)*T$2</f>
        <v>0</v>
      </c>
      <c r="U286" s="982">
        <f>(((SUMPRODUCT(U$258:U$273,U$143:U$158)-SUMPRODUCT(U$240:U$255,U$143:U$158))/10^6)*(Parameters!$B$15/Parameters!$B$14)*Parameters!$B$9)*U$2</f>
        <v>0</v>
      </c>
      <c r="V286" s="982">
        <f>(((SUMPRODUCT(V$258:V$273,V$143:V$158)-SUMPRODUCT(V$240:V$255,V$143:V$158))/10^6)*(Parameters!$B$15/Parameters!$B$14)*Parameters!$B$9)*V$2</f>
        <v>0</v>
      </c>
      <c r="W286" s="982">
        <f>(((SUMPRODUCT(W$258:W$273,W$143:W$158)-SUMPRODUCT(W$240:W$255,W$143:W$158))/10^6)*(Parameters!$B$15/Parameters!$B$14)*Parameters!$B$9)*W$2</f>
        <v>0</v>
      </c>
      <c r="X286" s="982">
        <f>(((SUMPRODUCT(X$258:X$273,X$143:X$158)-SUMPRODUCT(X$240:X$255,X$143:X$158))/10^6)*(Parameters!$B$15/Parameters!$B$14)*Parameters!$B$9)*X$2</f>
        <v>0</v>
      </c>
      <c r="Y286" s="982">
        <f>(((SUMPRODUCT(Y$258:Y$273,Y$143:Y$158)-SUMPRODUCT(Y$240:Y$255,Y$143:Y$158))/10^6)*(Parameters!$B$15/Parameters!$B$14)*Parameters!$B$9)*Y$2</f>
        <v>0</v>
      </c>
      <c r="Z286" s="982">
        <f>(((SUMPRODUCT(Z$258:Z$273,Z$143:Z$158)-SUMPRODUCT(Z$240:Z$255,Z$143:Z$158))/10^6)*(Parameters!$B$15/Parameters!$B$14)*Parameters!$B$9)*Z$2</f>
        <v>0</v>
      </c>
      <c r="AA286" s="982">
        <f>(((SUMPRODUCT(AA$258:AA$273,AA$143:AA$158)-SUMPRODUCT(AA$240:AA$255,AA$143:AA$158))/10^6)*(Parameters!$B$15/Parameters!$B$14)*Parameters!$B$9)*AA$2</f>
        <v>0</v>
      </c>
      <c r="AB286" s="982">
        <f>(((SUMPRODUCT(AB$258:AB$273,AB$143:AB$158)-SUMPRODUCT(AB$240:AB$255,AB$143:AB$158))/10^6)*(Parameters!$B$15/Parameters!$B$14)*Parameters!$B$9)*AB$2</f>
        <v>0</v>
      </c>
      <c r="AC286" s="982">
        <f>(((SUMPRODUCT(AC$258:AC$273,AC$143:AC$158)-SUMPRODUCT(AC$240:AC$255,AC$143:AC$158))/10^6)*(Parameters!$B$15/Parameters!$B$14)*Parameters!$B$9)*AC$2</f>
        <v>0</v>
      </c>
      <c r="AD286" s="982">
        <f>(((SUMPRODUCT(AD$258:AD$273,AD$143:AD$158)-SUMPRODUCT(AD$240:AD$255,AD$143:AD$158))/10^6)*(Parameters!$B$15/Parameters!$B$14)*Parameters!$B$9)*AD$2</f>
        <v>0</v>
      </c>
      <c r="AE286" s="982">
        <f>(((SUMPRODUCT(AE$258:AE$273,AE$143:AE$158)-SUMPRODUCT(AE$240:AE$255,AE$143:AE$158))/10^6)*(Parameters!$B$15/Parameters!$B$14)*Parameters!$B$9)*AE$2</f>
        <v>0</v>
      </c>
      <c r="AF286" s="982">
        <f>(((SUMPRODUCT(AF$258:AF$273,AF$143:AF$158)-SUMPRODUCT(AF$240:AF$255,AF$143:AF$158))/10^6)*(Parameters!$B$15/Parameters!$B$14)*Parameters!$B$9)*AF$2</f>
        <v>0</v>
      </c>
      <c r="AG286" s="982">
        <f>(((SUMPRODUCT(AG$258:AG$273,AG$143:AG$158)-SUMPRODUCT(AG$240:AG$255,AG$143:AG$158))/10^6)*(Parameters!$B$15/Parameters!$B$14)*Parameters!$B$9)*AG$2</f>
        <v>0</v>
      </c>
      <c r="AH286" s="982">
        <f>(((SUMPRODUCT(AH$258:AH$273,AH$143:AH$158)-SUMPRODUCT(AH$240:AH$255,AH$143:AH$158))/10^6)*(Parameters!$B$15/Parameters!$B$14)*Parameters!$B$9)*AH$2</f>
        <v>0</v>
      </c>
      <c r="AI286" s="982">
        <f>(((SUMPRODUCT(AI$258:AI$273,AI$143:AI$158)-SUMPRODUCT(AI$240:AI$255,AI$143:AI$158))/10^6)*(Parameters!$B$15/Parameters!$B$14)*Parameters!$B$9)*AI$2</f>
        <v>0</v>
      </c>
      <c r="AJ286" s="982">
        <f>(((SUMPRODUCT(AJ$258:AJ$273,AJ$143:AJ$158)-SUMPRODUCT(AJ$240:AJ$255,AJ$143:AJ$158))/10^6)*(Parameters!$B$15/Parameters!$B$14)*Parameters!$B$9)*AJ$2</f>
        <v>0</v>
      </c>
      <c r="AK286" s="982">
        <f>(((SUMPRODUCT(AK$258:AK$273,AK$143:AK$158)-SUMPRODUCT(AK$240:AK$255,AK$143:AK$158))/10^6)*(Parameters!$B$15/Parameters!$B$14)*Parameters!$B$9)*AK$2</f>
        <v>0</v>
      </c>
      <c r="AL286" s="982">
        <f>(((SUMPRODUCT(AL$258:AL$273,AL$143:AL$158)-SUMPRODUCT(AL$240:AL$255,AL$143:AL$158))/10^6)*(Parameters!$B$15/Parameters!$B$14)*Parameters!$B$9)*AL$2</f>
        <v>0</v>
      </c>
      <c r="AM286" s="982">
        <f>(((SUMPRODUCT(AM$258:AM$273,AM$143:AM$158)-SUMPRODUCT(AM$240:AM$255,AM$143:AM$158))/10^6)*(Parameters!$B$15/Parameters!$B$14)*Parameters!$B$9)*AM$2</f>
        <v>0</v>
      </c>
      <c r="AN286" s="982">
        <f>(((SUMPRODUCT(AN$258:AN$273,AN$143:AN$158)-SUMPRODUCT(AN$240:AN$255,AN$143:AN$158))/10^6)*(Parameters!$B$15/Parameters!$B$14)*Parameters!$B$9)*AN$2</f>
        <v>0</v>
      </c>
      <c r="AO286" s="982">
        <f>(((SUMPRODUCT(AO$258:AO$273,AO$143:AO$158)-SUMPRODUCT(AO$240:AO$255,AO$143:AO$158))/10^6)*(Parameters!$B$15/Parameters!$B$14)*Parameters!$B$9)*AO$2</f>
        <v>0</v>
      </c>
      <c r="AP286" s="982" t="e">
        <f>(((SUMPRODUCT(AP$258:AP$273,AP$143:AP$158)-SUMPRODUCT(AP$240:AP$255,AP$143:AP$158))/10^6)*(Parameters!$B$15/Parameters!$B$14)*Parameters!$B$9)*AP$2</f>
        <v>#REF!</v>
      </c>
      <c r="AQ286" s="982" t="e">
        <f>(((SUMPRODUCT(AQ$258:AQ$273,AQ$143:AQ$158)-SUMPRODUCT(AQ$240:AQ$255,AQ$143:AQ$158))/10^6)*(Parameters!$B$15/Parameters!$B$14)*Parameters!$B$9)*AQ$2</f>
        <v>#REF!</v>
      </c>
      <c r="AR286" s="982" t="e">
        <f>(((SUMPRODUCT(AR$258:AR$273,AR$143:AR$158)-SUMPRODUCT(AR$240:AR$255,AR$143:AR$158))/10^6)*(Parameters!$B$15/Parameters!$B$14)*Parameters!$B$9)*AR$2</f>
        <v>#REF!</v>
      </c>
      <c r="AS286" s="982" t="e">
        <f>(((SUMPRODUCT(AS$258:AS$273,AS$143:AS$158)-SUMPRODUCT(AS$240:AS$255,AS$143:AS$158))/10^6)*(Parameters!$B$15/Parameters!$B$14)*Parameters!$B$9)*AS$2</f>
        <v>#REF!</v>
      </c>
      <c r="AT286" s="982" t="e">
        <f>(((SUMPRODUCT(AT$258:AT$273,AT$143:AT$158)-SUMPRODUCT(AT$240:AT$255,AT$143:AT$158))/10^6)*(Parameters!$B$15/Parameters!$B$14)*Parameters!$B$9)*AT$2</f>
        <v>#REF!</v>
      </c>
      <c r="AU286" s="982" t="e">
        <f>(((SUMPRODUCT(AU$258:AU$273,AU$143:AU$158)-SUMPRODUCT(AU$240:AU$255,AU$143:AU$158))/10^6)*(Parameters!$B$15/Parameters!$B$14)*Parameters!$B$9)*AU$2</f>
        <v>#REF!</v>
      </c>
      <c r="AV286" s="982" t="e">
        <f>(((SUMPRODUCT(AV$258:AV$273,AV$143:AV$158)-SUMPRODUCT(AV$240:AV$255,AV$143:AV$158))/10^6)*(Parameters!$B$15/Parameters!$B$14)*Parameters!$B$9)*AV$2</f>
        <v>#REF!</v>
      </c>
      <c r="AW286" s="982" t="e">
        <f>(((SUMPRODUCT(AW$258:AW$273,AW$143:AW$158)-SUMPRODUCT(AW$240:AW$255,AW$143:AW$158))/10^6)*(Parameters!$B$15/Parameters!$B$14)*Parameters!$B$9)*AW$2</f>
        <v>#REF!</v>
      </c>
      <c r="AX286" s="982" t="e">
        <f>(((SUMPRODUCT(AX$258:AX$273,AX$143:AX$158)-SUMPRODUCT(AX$240:AX$255,AX$143:AX$158))/10^6)*(Parameters!$B$15/Parameters!$B$14)*Parameters!$B$9)*AX$2</f>
        <v>#REF!</v>
      </c>
      <c r="AY286" s="982" t="e">
        <f>(((SUMPRODUCT(AY$258:AY$273,AY$143:AY$158)-SUMPRODUCT(AY$240:AY$255,AY$143:AY$158))/10^6)*(Parameters!$B$15/Parameters!$B$14)*Parameters!$B$9)*AY$2</f>
        <v>#REF!</v>
      </c>
      <c r="AZ286" s="982" t="e">
        <f>(((SUMPRODUCT(AZ$258:AZ$273,AZ$143:AZ$158)-SUMPRODUCT(AZ$240:AZ$255,AZ$143:AZ$158))/10^6)*(Parameters!$B$15/Parameters!$B$14)*Parameters!$B$9)*AZ$2</f>
        <v>#REF!</v>
      </c>
      <c r="BA286" s="982" t="e">
        <f>(((SUMPRODUCT(BA$258:BA$273,BA$143:BA$158)-SUMPRODUCT(BA$240:BA$255,BA$143:BA$158))/10^6)*(Parameters!$B$15/Parameters!$B$14)*Parameters!$B$9)*BA$2</f>
        <v>#REF!</v>
      </c>
      <c r="BB286" s="982" t="e">
        <f>(((SUMPRODUCT(BB$258:BB$273,BB$143:BB$158)-SUMPRODUCT(BB$240:BB$255,BB$143:BB$158))/10^6)*(Parameters!$B$15/Parameters!$B$14)*Parameters!$B$9)*BB$2</f>
        <v>#REF!</v>
      </c>
      <c r="BC286" s="982" t="e">
        <f>(((SUMPRODUCT(BC$258:BC$273,BC$143:BC$158)-SUMPRODUCT(BC$240:BC$255,BC$143:BC$158))/10^6)*(Parameters!$B$15/Parameters!$B$14)*Parameters!$B$9)*BC$2</f>
        <v>#REF!</v>
      </c>
      <c r="BD286" s="982" t="e">
        <f>(((SUMPRODUCT(BD$258:BD$273,BD$143:BD$158)-SUMPRODUCT(BD$240:BD$255,BD$143:BD$158))/10^6)*(Parameters!$B$15/Parameters!$B$14)*Parameters!$B$9)*BD$2</f>
        <v>#REF!</v>
      </c>
      <c r="BE286" s="982" t="e">
        <f>(((SUMPRODUCT(BE$258:BE$273,BE$143:BE$158)-SUMPRODUCT(BE$240:BE$255,BE$143:BE$158))/10^6)*(Parameters!$B$15/Parameters!$B$14)*Parameters!$B$9)*BE$2</f>
        <v>#REF!</v>
      </c>
      <c r="BF286" s="982" t="e">
        <f>(((SUMPRODUCT(BF$258:BF$273,BF$143:BF$158)-SUMPRODUCT(BF$240:BF$255,BF$143:BF$158))/10^6)*(Parameters!$B$15/Parameters!$B$14)*Parameters!$B$9)*BF$2</f>
        <v>#REF!</v>
      </c>
      <c r="BG286" s="982" t="e">
        <f>(((SUMPRODUCT(BG$258:BG$273,BG$143:BG$158)-SUMPRODUCT(BG$240:BG$255,BG$143:BG$158))/10^6)*(Parameters!$B$15/Parameters!$B$14)*Parameters!$B$9)*BG$2</f>
        <v>#REF!</v>
      </c>
      <c r="BH286" s="982" t="e">
        <f>(((SUMPRODUCT(BH$258:BH$273,BH$143:BH$158)-SUMPRODUCT(BH$240:BH$255,BH$143:BH$158))/10^6)*(Parameters!$B$15/Parameters!$B$14)*Parameters!$B$9)*BH$2</f>
        <v>#REF!</v>
      </c>
      <c r="BI286" s="982" t="e">
        <f>(((SUMPRODUCT(BI$258:BI$273,BI$143:BI$158)-SUMPRODUCT(BI$240:BI$255,BI$143:BI$158))/10^6)*(Parameters!$B$15/Parameters!$B$14)*Parameters!$B$9)*BI$2</f>
        <v>#REF!</v>
      </c>
      <c r="BJ286" s="982" t="e">
        <f>(((SUMPRODUCT(BJ$258:BJ$273,BJ$143:BJ$158)-SUMPRODUCT(BJ$240:BJ$255,BJ$143:BJ$158))/10^6)*(Parameters!$B$15/Parameters!$B$14)*Parameters!$B$9)*BJ$2</f>
        <v>#REF!</v>
      </c>
    </row>
    <row r="287" spans="1:62" x14ac:dyDescent="0.3">
      <c r="B287" s="491" t="s">
        <v>8878</v>
      </c>
      <c r="G287" s="981"/>
      <c r="H287" s="561">
        <f t="shared" si="324"/>
        <v>0</v>
      </c>
      <c r="I287" s="982">
        <f>(((SUMPRODUCT(I$258:I$273,I$162:I$177)-SUMPRODUCT(I$240:I$255,I$162:I$177))/10^6)*(Parameters!$B$15/Parameters!$B$14)*Parameters!$B$9)*I$2</f>
        <v>0</v>
      </c>
      <c r="J287" s="982">
        <f>(((SUMPRODUCT(J$258:J$273,J$162:J$177)-SUMPRODUCT(J$240:J$255,J$162:J$177))/10^6)*(Parameters!$B$15/Parameters!$B$14)*Parameters!$B$9)*J$2</f>
        <v>0</v>
      </c>
      <c r="K287" s="982">
        <f>(((SUMPRODUCT(K$258:K$273,K$162:K$177)-SUMPRODUCT(K$240:K$255,K$162:K$177))/10^6)*(Parameters!$B$15/Parameters!$B$14)*Parameters!$B$9)*K$2</f>
        <v>0</v>
      </c>
      <c r="L287" s="982">
        <f>(((SUMPRODUCT(L$258:L$273,L$162:L$177)-SUMPRODUCT(L$240:L$255,L$162:L$177))/10^6)*(Parameters!$B$15/Parameters!$B$14)*Parameters!$B$9)*L$2</f>
        <v>0</v>
      </c>
      <c r="M287" s="982">
        <f>(((SUMPRODUCT(M$258:M$273,M$162:M$177)-SUMPRODUCT(M$240:M$255,M$162:M$177))/10^6)*(Parameters!$B$15/Parameters!$B$14)*Parameters!$B$9)*M$2</f>
        <v>0</v>
      </c>
      <c r="N287" s="982">
        <f>(((SUMPRODUCT(N$258:N$273,N$162:N$177)-SUMPRODUCT(N$240:N$255,N$162:N$177))/10^6)*(Parameters!$B$15/Parameters!$B$14)*Parameters!$B$9)*N$2</f>
        <v>0</v>
      </c>
      <c r="O287" s="982">
        <f>(((SUMPRODUCT(O$258:O$273,O$162:O$177)-SUMPRODUCT(O$240:O$255,O$162:O$177))/10^6)*(Parameters!$B$15/Parameters!$B$14)*Parameters!$B$9)*O$2</f>
        <v>0</v>
      </c>
      <c r="P287" s="982">
        <f>(((SUMPRODUCT(P$258:P$273,P$162:P$177)-SUMPRODUCT(P$240:P$255,P$162:P$177))/10^6)*(Parameters!$B$15/Parameters!$B$14)*Parameters!$B$9)*P$2</f>
        <v>0</v>
      </c>
      <c r="Q287" s="982">
        <f>(((SUMPRODUCT(Q$258:Q$273,Q$162:Q$177)-SUMPRODUCT(Q$240:Q$255,Q$162:Q$177))/10^6)*(Parameters!$B$15/Parameters!$B$14)*Parameters!$B$9)*Q$2</f>
        <v>0</v>
      </c>
      <c r="R287" s="982">
        <f>(((SUMPRODUCT(R$258:R$273,R$162:R$177)-SUMPRODUCT(R$240:R$255,R$162:R$177))/10^6)*(Parameters!$B$15/Parameters!$B$14)*Parameters!$B$9)*R$2</f>
        <v>0</v>
      </c>
      <c r="S287" s="982">
        <f>(((SUMPRODUCT(S$258:S$273,S$162:S$177)-SUMPRODUCT(S$240:S$255,S$162:S$177))/10^6)*(Parameters!$B$15/Parameters!$B$14)*Parameters!$B$9)*S$2</f>
        <v>0</v>
      </c>
      <c r="T287" s="982">
        <f>(((SUMPRODUCT(T$258:T$273,T$162:T$177)-SUMPRODUCT(T$240:T$255,T$162:T$177))/10^6)*(Parameters!$B$15/Parameters!$B$14)*Parameters!$B$9)*T$2</f>
        <v>0</v>
      </c>
      <c r="U287" s="982">
        <f>(((SUMPRODUCT(U$258:U$273,U$162:U$177)-SUMPRODUCT(U$240:U$255,U$162:U$177))/10^6)*(Parameters!$B$15/Parameters!$B$14)*Parameters!$B$9)*U$2</f>
        <v>0</v>
      </c>
      <c r="V287" s="982">
        <f>(((SUMPRODUCT(V$258:V$273,V$162:V$177)-SUMPRODUCT(V$240:V$255,V$162:V$177))/10^6)*(Parameters!$B$15/Parameters!$B$14)*Parameters!$B$9)*V$2</f>
        <v>0</v>
      </c>
      <c r="W287" s="982">
        <f>(((SUMPRODUCT(W$258:W$273,W$162:W$177)-SUMPRODUCT(W$240:W$255,W$162:W$177))/10^6)*(Parameters!$B$15/Parameters!$B$14)*Parameters!$B$9)*W$2</f>
        <v>0</v>
      </c>
      <c r="X287" s="982">
        <f>(((SUMPRODUCT(X$258:X$273,X$162:X$177)-SUMPRODUCT(X$240:X$255,X$162:X$177))/10^6)*(Parameters!$B$15/Parameters!$B$14)*Parameters!$B$9)*X$2</f>
        <v>0</v>
      </c>
      <c r="Y287" s="982">
        <f>(((SUMPRODUCT(Y$258:Y$273,Y$162:Y$177)-SUMPRODUCT(Y$240:Y$255,Y$162:Y$177))/10^6)*(Parameters!$B$15/Parameters!$B$14)*Parameters!$B$9)*Y$2</f>
        <v>0</v>
      </c>
      <c r="Z287" s="982">
        <f>(((SUMPRODUCT(Z$258:Z$273,Z$162:Z$177)-SUMPRODUCT(Z$240:Z$255,Z$162:Z$177))/10^6)*(Parameters!$B$15/Parameters!$B$14)*Parameters!$B$9)*Z$2</f>
        <v>0</v>
      </c>
      <c r="AA287" s="982">
        <f>(((SUMPRODUCT(AA$258:AA$273,AA$162:AA$177)-SUMPRODUCT(AA$240:AA$255,AA$162:AA$177))/10^6)*(Parameters!$B$15/Parameters!$B$14)*Parameters!$B$9)*AA$2</f>
        <v>0</v>
      </c>
      <c r="AB287" s="982">
        <f>(((SUMPRODUCT(AB$258:AB$273,AB$162:AB$177)-SUMPRODUCT(AB$240:AB$255,AB$162:AB$177))/10^6)*(Parameters!$B$15/Parameters!$B$14)*Parameters!$B$9)*AB$2</f>
        <v>0</v>
      </c>
      <c r="AC287" s="982">
        <f>(((SUMPRODUCT(AC$258:AC$273,AC$162:AC$177)-SUMPRODUCT(AC$240:AC$255,AC$162:AC$177))/10^6)*(Parameters!$B$15/Parameters!$B$14)*Parameters!$B$9)*AC$2</f>
        <v>0</v>
      </c>
      <c r="AD287" s="982">
        <f>(((SUMPRODUCT(AD$258:AD$273,AD$162:AD$177)-SUMPRODUCT(AD$240:AD$255,AD$162:AD$177))/10^6)*(Parameters!$B$15/Parameters!$B$14)*Parameters!$B$9)*AD$2</f>
        <v>0</v>
      </c>
      <c r="AE287" s="982">
        <f>(((SUMPRODUCT(AE$258:AE$273,AE$162:AE$177)-SUMPRODUCT(AE$240:AE$255,AE$162:AE$177))/10^6)*(Parameters!$B$15/Parameters!$B$14)*Parameters!$B$9)*AE$2</f>
        <v>0</v>
      </c>
      <c r="AF287" s="982">
        <f>(((SUMPRODUCT(AF$258:AF$273,AF$162:AF$177)-SUMPRODUCT(AF$240:AF$255,AF$162:AF$177))/10^6)*(Parameters!$B$15/Parameters!$B$14)*Parameters!$B$9)*AF$2</f>
        <v>0</v>
      </c>
      <c r="AG287" s="982">
        <f>(((SUMPRODUCT(AG$258:AG$273,AG$162:AG$177)-SUMPRODUCT(AG$240:AG$255,AG$162:AG$177))/10^6)*(Parameters!$B$15/Parameters!$B$14)*Parameters!$B$9)*AG$2</f>
        <v>0</v>
      </c>
      <c r="AH287" s="982">
        <f>(((SUMPRODUCT(AH$258:AH$273,AH$162:AH$177)-SUMPRODUCT(AH$240:AH$255,AH$162:AH$177))/10^6)*(Parameters!$B$15/Parameters!$B$14)*Parameters!$B$9)*AH$2</f>
        <v>0</v>
      </c>
      <c r="AI287" s="982">
        <f>(((SUMPRODUCT(AI$258:AI$273,AI$162:AI$177)-SUMPRODUCT(AI$240:AI$255,AI$162:AI$177))/10^6)*(Parameters!$B$15/Parameters!$B$14)*Parameters!$B$9)*AI$2</f>
        <v>0</v>
      </c>
      <c r="AJ287" s="982">
        <f>(((SUMPRODUCT(AJ$258:AJ$273,AJ$162:AJ$177)-SUMPRODUCT(AJ$240:AJ$255,AJ$162:AJ$177))/10^6)*(Parameters!$B$15/Parameters!$B$14)*Parameters!$B$9)*AJ$2</f>
        <v>0</v>
      </c>
      <c r="AK287" s="982">
        <f>(((SUMPRODUCT(AK$258:AK$273,AK$162:AK$177)-SUMPRODUCT(AK$240:AK$255,AK$162:AK$177))/10^6)*(Parameters!$B$15/Parameters!$B$14)*Parameters!$B$9)*AK$2</f>
        <v>0</v>
      </c>
      <c r="AL287" s="982">
        <f>(((SUMPRODUCT(AL$258:AL$273,AL$162:AL$177)-SUMPRODUCT(AL$240:AL$255,AL$162:AL$177))/10^6)*(Parameters!$B$15/Parameters!$B$14)*Parameters!$B$9)*AL$2</f>
        <v>0</v>
      </c>
      <c r="AM287" s="982">
        <f>(((SUMPRODUCT(AM$258:AM$273,AM$162:AM$177)-SUMPRODUCT(AM$240:AM$255,AM$162:AM$177))/10^6)*(Parameters!$B$15/Parameters!$B$14)*Parameters!$B$9)*AM$2</f>
        <v>0</v>
      </c>
      <c r="AN287" s="982">
        <f>(((SUMPRODUCT(AN$258:AN$273,AN$162:AN$177)-SUMPRODUCT(AN$240:AN$255,AN$162:AN$177))/10^6)*(Parameters!$B$15/Parameters!$B$14)*Parameters!$B$9)*AN$2</f>
        <v>0</v>
      </c>
      <c r="AO287" s="982">
        <f>(((SUMPRODUCT(AO$258:AO$273,AO$162:AO$177)-SUMPRODUCT(AO$240:AO$255,AO$162:AO$177))/10^6)*(Parameters!$B$15/Parameters!$B$14)*Parameters!$B$9)*AO$2</f>
        <v>0</v>
      </c>
      <c r="AP287" s="982" t="e">
        <f>(((SUMPRODUCT(AP$258:AP$273,AP$162:AP$177)-SUMPRODUCT(AP$240:AP$255,AP$162:AP$177))/10^6)*(Parameters!$B$15/Parameters!$B$14)*Parameters!$B$9)*AP$2</f>
        <v>#REF!</v>
      </c>
      <c r="AQ287" s="982" t="e">
        <f>(((SUMPRODUCT(AQ$258:AQ$273,AQ$162:AQ$177)-SUMPRODUCT(AQ$240:AQ$255,AQ$162:AQ$177))/10^6)*(Parameters!$B$15/Parameters!$B$14)*Parameters!$B$9)*AQ$2</f>
        <v>#REF!</v>
      </c>
      <c r="AR287" s="982" t="e">
        <f>(((SUMPRODUCT(AR$258:AR$273,AR$162:AR$177)-SUMPRODUCT(AR$240:AR$255,AR$162:AR$177))/10^6)*(Parameters!$B$15/Parameters!$B$14)*Parameters!$B$9)*AR$2</f>
        <v>#REF!</v>
      </c>
      <c r="AS287" s="982" t="e">
        <f>(((SUMPRODUCT(AS$258:AS$273,AS$162:AS$177)-SUMPRODUCT(AS$240:AS$255,AS$162:AS$177))/10^6)*(Parameters!$B$15/Parameters!$B$14)*Parameters!$B$9)*AS$2</f>
        <v>#REF!</v>
      </c>
      <c r="AT287" s="982" t="e">
        <f>(((SUMPRODUCT(AT$258:AT$273,AT$162:AT$177)-SUMPRODUCT(AT$240:AT$255,AT$162:AT$177))/10^6)*(Parameters!$B$15/Parameters!$B$14)*Parameters!$B$9)*AT$2</f>
        <v>#REF!</v>
      </c>
      <c r="AU287" s="982" t="e">
        <f>(((SUMPRODUCT(AU$258:AU$273,AU$162:AU$177)-SUMPRODUCT(AU$240:AU$255,AU$162:AU$177))/10^6)*(Parameters!$B$15/Parameters!$B$14)*Parameters!$B$9)*AU$2</f>
        <v>#REF!</v>
      </c>
      <c r="AV287" s="982" t="e">
        <f>(((SUMPRODUCT(AV$258:AV$273,AV$162:AV$177)-SUMPRODUCT(AV$240:AV$255,AV$162:AV$177))/10^6)*(Parameters!$B$15/Parameters!$B$14)*Parameters!$B$9)*AV$2</f>
        <v>#REF!</v>
      </c>
      <c r="AW287" s="982" t="e">
        <f>(((SUMPRODUCT(AW$258:AW$273,AW$162:AW$177)-SUMPRODUCT(AW$240:AW$255,AW$162:AW$177))/10^6)*(Parameters!$B$15/Parameters!$B$14)*Parameters!$B$9)*AW$2</f>
        <v>#REF!</v>
      </c>
      <c r="AX287" s="982" t="e">
        <f>(((SUMPRODUCT(AX$258:AX$273,AX$162:AX$177)-SUMPRODUCT(AX$240:AX$255,AX$162:AX$177))/10^6)*(Parameters!$B$15/Parameters!$B$14)*Parameters!$B$9)*AX$2</f>
        <v>#REF!</v>
      </c>
      <c r="AY287" s="982" t="e">
        <f>(((SUMPRODUCT(AY$258:AY$273,AY$162:AY$177)-SUMPRODUCT(AY$240:AY$255,AY$162:AY$177))/10^6)*(Parameters!$B$15/Parameters!$B$14)*Parameters!$B$9)*AY$2</f>
        <v>#REF!</v>
      </c>
      <c r="AZ287" s="982" t="e">
        <f>(((SUMPRODUCT(AZ$258:AZ$273,AZ$162:AZ$177)-SUMPRODUCT(AZ$240:AZ$255,AZ$162:AZ$177))/10^6)*(Parameters!$B$15/Parameters!$B$14)*Parameters!$B$9)*AZ$2</f>
        <v>#REF!</v>
      </c>
      <c r="BA287" s="982" t="e">
        <f>(((SUMPRODUCT(BA$258:BA$273,BA$162:BA$177)-SUMPRODUCT(BA$240:BA$255,BA$162:BA$177))/10^6)*(Parameters!$B$15/Parameters!$B$14)*Parameters!$B$9)*BA$2</f>
        <v>#REF!</v>
      </c>
      <c r="BB287" s="982" t="e">
        <f>(((SUMPRODUCT(BB$258:BB$273,BB$162:BB$177)-SUMPRODUCT(BB$240:BB$255,BB$162:BB$177))/10^6)*(Parameters!$B$15/Parameters!$B$14)*Parameters!$B$9)*BB$2</f>
        <v>#REF!</v>
      </c>
      <c r="BC287" s="982" t="e">
        <f>(((SUMPRODUCT(BC$258:BC$273,BC$162:BC$177)-SUMPRODUCT(BC$240:BC$255,BC$162:BC$177))/10^6)*(Parameters!$B$15/Parameters!$B$14)*Parameters!$B$9)*BC$2</f>
        <v>#REF!</v>
      </c>
      <c r="BD287" s="982" t="e">
        <f>(((SUMPRODUCT(BD$258:BD$273,BD$162:BD$177)-SUMPRODUCT(BD$240:BD$255,BD$162:BD$177))/10^6)*(Parameters!$B$15/Parameters!$B$14)*Parameters!$B$9)*BD$2</f>
        <v>#REF!</v>
      </c>
      <c r="BE287" s="982" t="e">
        <f>(((SUMPRODUCT(BE$258:BE$273,BE$162:BE$177)-SUMPRODUCT(BE$240:BE$255,BE$162:BE$177))/10^6)*(Parameters!$B$15/Parameters!$B$14)*Parameters!$B$9)*BE$2</f>
        <v>#REF!</v>
      </c>
      <c r="BF287" s="982" t="e">
        <f>(((SUMPRODUCT(BF$258:BF$273,BF$162:BF$177)-SUMPRODUCT(BF$240:BF$255,BF$162:BF$177))/10^6)*(Parameters!$B$15/Parameters!$B$14)*Parameters!$B$9)*BF$2</f>
        <v>#REF!</v>
      </c>
      <c r="BG287" s="982" t="e">
        <f>(((SUMPRODUCT(BG$258:BG$273,BG$162:BG$177)-SUMPRODUCT(BG$240:BG$255,BG$162:BG$177))/10^6)*(Parameters!$B$15/Parameters!$B$14)*Parameters!$B$9)*BG$2</f>
        <v>#REF!</v>
      </c>
      <c r="BH287" s="982" t="e">
        <f>(((SUMPRODUCT(BH$258:BH$273,BH$162:BH$177)-SUMPRODUCT(BH$240:BH$255,BH$162:BH$177))/10^6)*(Parameters!$B$15/Parameters!$B$14)*Parameters!$B$9)*BH$2</f>
        <v>#REF!</v>
      </c>
      <c r="BI287" s="982" t="e">
        <f>(((SUMPRODUCT(BI$258:BI$273,BI$162:BI$177)-SUMPRODUCT(BI$240:BI$255,BI$162:BI$177))/10^6)*(Parameters!$B$15/Parameters!$B$14)*Parameters!$B$9)*BI$2</f>
        <v>#REF!</v>
      </c>
      <c r="BJ287" s="982" t="e">
        <f>(((SUMPRODUCT(BJ$258:BJ$273,BJ$162:BJ$177)-SUMPRODUCT(BJ$240:BJ$255,BJ$162:BJ$177))/10^6)*(Parameters!$B$15/Parameters!$B$14)*Parameters!$B$9)*BJ$2</f>
        <v>#REF!</v>
      </c>
    </row>
    <row r="288" spans="1:62" x14ac:dyDescent="0.3">
      <c r="B288" s="491" t="s">
        <v>8879</v>
      </c>
      <c r="G288" s="984"/>
      <c r="H288" s="561">
        <f t="shared" si="324"/>
        <v>0</v>
      </c>
      <c r="I288" s="982">
        <f>(((SUMPRODUCT(I$258:I$273,I$181:I$196)-SUMPRODUCT(I$240:I$255,I$181:I$196))/10^6)*(Parameters!$B$15/Parameters!$B$14)*Parameters!$B$9)*I$2</f>
        <v>0</v>
      </c>
      <c r="J288" s="982">
        <f>(((SUMPRODUCT(J$258:J$273,J$181:J$196)-SUMPRODUCT(J$240:J$255,J$181:J$196))/10^6)*(Parameters!$B$15/Parameters!$B$14)*Parameters!$B$9)*J$2</f>
        <v>0</v>
      </c>
      <c r="K288" s="982">
        <f>(((SUMPRODUCT(K$258:K$273,K$181:K$196)-SUMPRODUCT(K$240:K$255,K$181:K$196))/10^6)*(Parameters!$B$15/Parameters!$B$14)*Parameters!$B$9)*K$2</f>
        <v>0</v>
      </c>
      <c r="L288" s="982">
        <f>(((SUMPRODUCT(L$258:L$273,L$181:L$196)-SUMPRODUCT(L$240:L$255,L$181:L$196))/10^6)*(Parameters!$B$15/Parameters!$B$14)*Parameters!$B$9)*L$2</f>
        <v>0</v>
      </c>
      <c r="M288" s="982">
        <f>(((SUMPRODUCT(M$258:M$273,M$181:M$196)-SUMPRODUCT(M$240:M$255,M$181:M$196))/10^6)*(Parameters!$B$15/Parameters!$B$14)*Parameters!$B$9)*M$2</f>
        <v>0</v>
      </c>
      <c r="N288" s="982">
        <f>(((SUMPRODUCT(N$258:N$273,N$181:N$196)-SUMPRODUCT(N$240:N$255,N$181:N$196))/10^6)*(Parameters!$B$15/Parameters!$B$14)*Parameters!$B$9)*N$2</f>
        <v>0</v>
      </c>
      <c r="O288" s="982">
        <f>(((SUMPRODUCT(O$258:O$273,O$181:O$196)-SUMPRODUCT(O$240:O$255,O$181:O$196))/10^6)*(Parameters!$B$15/Parameters!$B$14)*Parameters!$B$9)*O$2</f>
        <v>0</v>
      </c>
      <c r="P288" s="982">
        <f>(((SUMPRODUCT(P$258:P$273,P$181:P$196)-SUMPRODUCT(P$240:P$255,P$181:P$196))/10^6)*(Parameters!$B$15/Parameters!$B$14)*Parameters!$B$9)*P$2</f>
        <v>0</v>
      </c>
      <c r="Q288" s="982">
        <f>(((SUMPRODUCT(Q$258:Q$273,Q$181:Q$196)-SUMPRODUCT(Q$240:Q$255,Q$181:Q$196))/10^6)*(Parameters!$B$15/Parameters!$B$14)*Parameters!$B$9)*Q$2</f>
        <v>0</v>
      </c>
      <c r="R288" s="982">
        <f>(((SUMPRODUCT(R$258:R$273,R$181:R$196)-SUMPRODUCT(R$240:R$255,R$181:R$196))/10^6)*(Parameters!$B$15/Parameters!$B$14)*Parameters!$B$9)*R$2</f>
        <v>0</v>
      </c>
      <c r="S288" s="982">
        <f>(((SUMPRODUCT(S$258:S$273,S$181:S$196)-SUMPRODUCT(S$240:S$255,S$181:S$196))/10^6)*(Parameters!$B$15/Parameters!$B$14)*Parameters!$B$9)*S$2</f>
        <v>0</v>
      </c>
      <c r="T288" s="982">
        <f>(((SUMPRODUCT(T$258:T$273,T$181:T$196)-SUMPRODUCT(T$240:T$255,T$181:T$196))/10^6)*(Parameters!$B$15/Parameters!$B$14)*Parameters!$B$9)*T$2</f>
        <v>0</v>
      </c>
      <c r="U288" s="982">
        <f>(((SUMPRODUCT(U$258:U$273,U$181:U$196)-SUMPRODUCT(U$240:U$255,U$181:U$196))/10^6)*(Parameters!$B$15/Parameters!$B$14)*Parameters!$B$9)*U$2</f>
        <v>0</v>
      </c>
      <c r="V288" s="982">
        <f>(((SUMPRODUCT(V$258:V$273,V$181:V$196)-SUMPRODUCT(V$240:V$255,V$181:V$196))/10^6)*(Parameters!$B$15/Parameters!$B$14)*Parameters!$B$9)*V$2</f>
        <v>0</v>
      </c>
      <c r="W288" s="982">
        <f>(((SUMPRODUCT(W$258:W$273,W$181:W$196)-SUMPRODUCT(W$240:W$255,W$181:W$196))/10^6)*(Parameters!$B$15/Parameters!$B$14)*Parameters!$B$9)*W$2</f>
        <v>0</v>
      </c>
      <c r="X288" s="982">
        <f>(((SUMPRODUCT(X$258:X$273,X$181:X$196)-SUMPRODUCT(X$240:X$255,X$181:X$196))/10^6)*(Parameters!$B$15/Parameters!$B$14)*Parameters!$B$9)*X$2</f>
        <v>0</v>
      </c>
      <c r="Y288" s="982">
        <f>(((SUMPRODUCT(Y$258:Y$273,Y$181:Y$196)-SUMPRODUCT(Y$240:Y$255,Y$181:Y$196))/10^6)*(Parameters!$B$15/Parameters!$B$14)*Parameters!$B$9)*Y$2</f>
        <v>0</v>
      </c>
      <c r="Z288" s="982">
        <f>(((SUMPRODUCT(Z$258:Z$273,Z$181:Z$196)-SUMPRODUCT(Z$240:Z$255,Z$181:Z$196))/10^6)*(Parameters!$B$15/Parameters!$B$14)*Parameters!$B$9)*Z$2</f>
        <v>0</v>
      </c>
      <c r="AA288" s="982">
        <f>(((SUMPRODUCT(AA$258:AA$273,AA$181:AA$196)-SUMPRODUCT(AA$240:AA$255,AA$181:AA$196))/10^6)*(Parameters!$B$15/Parameters!$B$14)*Parameters!$B$9)*AA$2</f>
        <v>0</v>
      </c>
      <c r="AB288" s="982">
        <f>(((SUMPRODUCT(AB$258:AB$273,AB$181:AB$196)-SUMPRODUCT(AB$240:AB$255,AB$181:AB$196))/10^6)*(Parameters!$B$15/Parameters!$B$14)*Parameters!$B$9)*AB$2</f>
        <v>0</v>
      </c>
      <c r="AC288" s="982">
        <f>(((SUMPRODUCT(AC$258:AC$273,AC$181:AC$196)-SUMPRODUCT(AC$240:AC$255,AC$181:AC$196))/10^6)*(Parameters!$B$15/Parameters!$B$14)*Parameters!$B$9)*AC$2</f>
        <v>0</v>
      </c>
      <c r="AD288" s="982">
        <f>(((SUMPRODUCT(AD$258:AD$273,AD$181:AD$196)-SUMPRODUCT(AD$240:AD$255,AD$181:AD$196))/10^6)*(Parameters!$B$15/Parameters!$B$14)*Parameters!$B$9)*AD$2</f>
        <v>0</v>
      </c>
      <c r="AE288" s="982">
        <f>(((SUMPRODUCT(AE$258:AE$273,AE$181:AE$196)-SUMPRODUCT(AE$240:AE$255,AE$181:AE$196))/10^6)*(Parameters!$B$15/Parameters!$B$14)*Parameters!$B$9)*AE$2</f>
        <v>0</v>
      </c>
      <c r="AF288" s="982">
        <f>(((SUMPRODUCT(AF$258:AF$273,AF$181:AF$196)-SUMPRODUCT(AF$240:AF$255,AF$181:AF$196))/10^6)*(Parameters!$B$15/Parameters!$B$14)*Parameters!$B$9)*AF$2</f>
        <v>0</v>
      </c>
      <c r="AG288" s="982">
        <f>(((SUMPRODUCT(AG$258:AG$273,AG$181:AG$196)-SUMPRODUCT(AG$240:AG$255,AG$181:AG$196))/10^6)*(Parameters!$B$15/Parameters!$B$14)*Parameters!$B$9)*AG$2</f>
        <v>0</v>
      </c>
      <c r="AH288" s="982">
        <f>(((SUMPRODUCT(AH$258:AH$273,AH$181:AH$196)-SUMPRODUCT(AH$240:AH$255,AH$181:AH$196))/10^6)*(Parameters!$B$15/Parameters!$B$14)*Parameters!$B$9)*AH$2</f>
        <v>0</v>
      </c>
      <c r="AI288" s="982">
        <f>(((SUMPRODUCT(AI$258:AI$273,AI$181:AI$196)-SUMPRODUCT(AI$240:AI$255,AI$181:AI$196))/10^6)*(Parameters!$B$15/Parameters!$B$14)*Parameters!$B$9)*AI$2</f>
        <v>0</v>
      </c>
      <c r="AJ288" s="982">
        <f>(((SUMPRODUCT(AJ$258:AJ$273,AJ$181:AJ$196)-SUMPRODUCT(AJ$240:AJ$255,AJ$181:AJ$196))/10^6)*(Parameters!$B$15/Parameters!$B$14)*Parameters!$B$9)*AJ$2</f>
        <v>0</v>
      </c>
      <c r="AK288" s="982">
        <f>(((SUMPRODUCT(AK$258:AK$273,AK$181:AK$196)-SUMPRODUCT(AK$240:AK$255,AK$181:AK$196))/10^6)*(Parameters!$B$15/Parameters!$B$14)*Parameters!$B$9)*AK$2</f>
        <v>0</v>
      </c>
      <c r="AL288" s="982">
        <f>(((SUMPRODUCT(AL$258:AL$273,AL$181:AL$196)-SUMPRODUCT(AL$240:AL$255,AL$181:AL$196))/10^6)*(Parameters!$B$15/Parameters!$B$14)*Parameters!$B$9)*AL$2</f>
        <v>0</v>
      </c>
      <c r="AM288" s="982">
        <f>(((SUMPRODUCT(AM$258:AM$273,AM$181:AM$196)-SUMPRODUCT(AM$240:AM$255,AM$181:AM$196))/10^6)*(Parameters!$B$15/Parameters!$B$14)*Parameters!$B$9)*AM$2</f>
        <v>0</v>
      </c>
      <c r="AN288" s="982">
        <f>(((SUMPRODUCT(AN$258:AN$273,AN$181:AN$196)-SUMPRODUCT(AN$240:AN$255,AN$181:AN$196))/10^6)*(Parameters!$B$15/Parameters!$B$14)*Parameters!$B$9)*AN$2</f>
        <v>0</v>
      </c>
      <c r="AO288" s="982">
        <f>(((SUMPRODUCT(AO$258:AO$273,AO$181:AO$196)-SUMPRODUCT(AO$240:AO$255,AO$181:AO$196))/10^6)*(Parameters!$B$15/Parameters!$B$14)*Parameters!$B$9)*AO$2</f>
        <v>0</v>
      </c>
      <c r="AP288" s="982" t="e">
        <f>(((SUMPRODUCT(AP$258:AP$273,AP$181:AP$196)-SUMPRODUCT(AP$240:AP$255,AP$181:AP$196))/10^6)*(Parameters!$B$15/Parameters!$B$14)*Parameters!$B$9)*AP$2</f>
        <v>#REF!</v>
      </c>
      <c r="AQ288" s="982" t="e">
        <f>(((SUMPRODUCT(AQ$258:AQ$273,AQ$181:AQ$196)-SUMPRODUCT(AQ$240:AQ$255,AQ$181:AQ$196))/10^6)*(Parameters!$B$15/Parameters!$B$14)*Parameters!$B$9)*AQ$2</f>
        <v>#REF!</v>
      </c>
      <c r="AR288" s="982" t="e">
        <f>(((SUMPRODUCT(AR$258:AR$273,AR$181:AR$196)-SUMPRODUCT(AR$240:AR$255,AR$181:AR$196))/10^6)*(Parameters!$B$15/Parameters!$B$14)*Parameters!$B$9)*AR$2</f>
        <v>#REF!</v>
      </c>
      <c r="AS288" s="982" t="e">
        <f>(((SUMPRODUCT(AS$258:AS$273,AS$181:AS$196)-SUMPRODUCT(AS$240:AS$255,AS$181:AS$196))/10^6)*(Parameters!$B$15/Parameters!$B$14)*Parameters!$B$9)*AS$2</f>
        <v>#REF!</v>
      </c>
      <c r="AT288" s="982" t="e">
        <f>(((SUMPRODUCT(AT$258:AT$273,AT$181:AT$196)-SUMPRODUCT(AT$240:AT$255,AT$181:AT$196))/10^6)*(Parameters!$B$15/Parameters!$B$14)*Parameters!$B$9)*AT$2</f>
        <v>#REF!</v>
      </c>
      <c r="AU288" s="982" t="e">
        <f>(((SUMPRODUCT(AU$258:AU$273,AU$181:AU$196)-SUMPRODUCT(AU$240:AU$255,AU$181:AU$196))/10^6)*(Parameters!$B$15/Parameters!$B$14)*Parameters!$B$9)*AU$2</f>
        <v>#REF!</v>
      </c>
      <c r="AV288" s="982" t="e">
        <f>(((SUMPRODUCT(AV$258:AV$273,AV$181:AV$196)-SUMPRODUCT(AV$240:AV$255,AV$181:AV$196))/10^6)*(Parameters!$B$15/Parameters!$B$14)*Parameters!$B$9)*AV$2</f>
        <v>#REF!</v>
      </c>
      <c r="AW288" s="982" t="e">
        <f>(((SUMPRODUCT(AW$258:AW$273,AW$181:AW$196)-SUMPRODUCT(AW$240:AW$255,AW$181:AW$196))/10^6)*(Parameters!$B$15/Parameters!$B$14)*Parameters!$B$9)*AW$2</f>
        <v>#REF!</v>
      </c>
      <c r="AX288" s="982" t="e">
        <f>(((SUMPRODUCT(AX$258:AX$273,AX$181:AX$196)-SUMPRODUCT(AX$240:AX$255,AX$181:AX$196))/10^6)*(Parameters!$B$15/Parameters!$B$14)*Parameters!$B$9)*AX$2</f>
        <v>#REF!</v>
      </c>
      <c r="AY288" s="982" t="e">
        <f>(((SUMPRODUCT(AY$258:AY$273,AY$181:AY$196)-SUMPRODUCT(AY$240:AY$255,AY$181:AY$196))/10^6)*(Parameters!$B$15/Parameters!$B$14)*Parameters!$B$9)*AY$2</f>
        <v>#REF!</v>
      </c>
      <c r="AZ288" s="982" t="e">
        <f>(((SUMPRODUCT(AZ$258:AZ$273,AZ$181:AZ$196)-SUMPRODUCT(AZ$240:AZ$255,AZ$181:AZ$196))/10^6)*(Parameters!$B$15/Parameters!$B$14)*Parameters!$B$9)*AZ$2</f>
        <v>#REF!</v>
      </c>
      <c r="BA288" s="982" t="e">
        <f>(((SUMPRODUCT(BA$258:BA$273,BA$181:BA$196)-SUMPRODUCT(BA$240:BA$255,BA$181:BA$196))/10^6)*(Parameters!$B$15/Parameters!$B$14)*Parameters!$B$9)*BA$2</f>
        <v>#REF!</v>
      </c>
      <c r="BB288" s="982" t="e">
        <f>(((SUMPRODUCT(BB$258:BB$273,BB$181:BB$196)-SUMPRODUCT(BB$240:BB$255,BB$181:BB$196))/10^6)*(Parameters!$B$15/Parameters!$B$14)*Parameters!$B$9)*BB$2</f>
        <v>#REF!</v>
      </c>
      <c r="BC288" s="982" t="e">
        <f>(((SUMPRODUCT(BC$258:BC$273,BC$181:BC$196)-SUMPRODUCT(BC$240:BC$255,BC$181:BC$196))/10^6)*(Parameters!$B$15/Parameters!$B$14)*Parameters!$B$9)*BC$2</f>
        <v>#REF!</v>
      </c>
      <c r="BD288" s="982" t="e">
        <f>(((SUMPRODUCT(BD$258:BD$273,BD$181:BD$196)-SUMPRODUCT(BD$240:BD$255,BD$181:BD$196))/10^6)*(Parameters!$B$15/Parameters!$B$14)*Parameters!$B$9)*BD$2</f>
        <v>#REF!</v>
      </c>
      <c r="BE288" s="982" t="e">
        <f>(((SUMPRODUCT(BE$258:BE$273,BE$181:BE$196)-SUMPRODUCT(BE$240:BE$255,BE$181:BE$196))/10^6)*(Parameters!$B$15/Parameters!$B$14)*Parameters!$B$9)*BE$2</f>
        <v>#REF!</v>
      </c>
      <c r="BF288" s="982" t="e">
        <f>(((SUMPRODUCT(BF$258:BF$273,BF$181:BF$196)-SUMPRODUCT(BF$240:BF$255,BF$181:BF$196))/10^6)*(Parameters!$B$15/Parameters!$B$14)*Parameters!$B$9)*BF$2</f>
        <v>#REF!</v>
      </c>
      <c r="BG288" s="982" t="e">
        <f>(((SUMPRODUCT(BG$258:BG$273,BG$181:BG$196)-SUMPRODUCT(BG$240:BG$255,BG$181:BG$196))/10^6)*(Parameters!$B$15/Parameters!$B$14)*Parameters!$B$9)*BG$2</f>
        <v>#REF!</v>
      </c>
      <c r="BH288" s="982" t="e">
        <f>(((SUMPRODUCT(BH$258:BH$273,BH$181:BH$196)-SUMPRODUCT(BH$240:BH$255,BH$181:BH$196))/10^6)*(Parameters!$B$15/Parameters!$B$14)*Parameters!$B$9)*BH$2</f>
        <v>#REF!</v>
      </c>
      <c r="BI288" s="982" t="e">
        <f>(((SUMPRODUCT(BI$258:BI$273,BI$181:BI$196)-SUMPRODUCT(BI$240:BI$255,BI$181:BI$196))/10^6)*(Parameters!$B$15/Parameters!$B$14)*Parameters!$B$9)*BI$2</f>
        <v>#REF!</v>
      </c>
      <c r="BJ288" s="982" t="e">
        <f>(((SUMPRODUCT(BJ$258:BJ$273,BJ$181:BJ$196)-SUMPRODUCT(BJ$240:BJ$255,BJ$181:BJ$196))/10^6)*(Parameters!$B$15/Parameters!$B$14)*Parameters!$B$9)*BJ$2</f>
        <v>#REF!</v>
      </c>
    </row>
  </sheetData>
  <sheetProtection selectLockedCells="1"/>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6">
    <tabColor theme="7" tint="0.59999389629810485"/>
  </sheetPr>
  <dimension ref="A1:CR47"/>
  <sheetViews>
    <sheetView zoomScale="75" zoomScaleNormal="75" workbookViewId="0">
      <pane xSplit="8" ySplit="4" topLeftCell="I5" activePane="bottomRight" state="frozen"/>
      <selection activeCell="B48" sqref="B48"/>
      <selection pane="topRight" activeCell="B48" sqref="B48"/>
      <selection pane="bottomLeft" activeCell="B48" sqref="B48"/>
      <selection pane="bottomRight" activeCell="B48" sqref="B48"/>
    </sheetView>
  </sheetViews>
  <sheetFormatPr defaultColWidth="0" defaultRowHeight="14.4" x14ac:dyDescent="0.3"/>
  <cols>
    <col min="1" max="1" width="40.6640625" style="183" customWidth="1"/>
    <col min="2" max="78" width="8.6640625" style="6" customWidth="1"/>
    <col min="79" max="80" width="2.6640625" style="3" customWidth="1"/>
    <col min="81" max="92" width="9.109375" style="45" hidden="1" customWidth="1"/>
    <col min="93" max="96" width="0" style="45" hidden="1" customWidth="1"/>
    <col min="97" max="16384" width="9.109375" style="45" hidden="1"/>
  </cols>
  <sheetData>
    <row r="1" spans="1:80" s="87" customFormat="1" x14ac:dyDescent="0.3">
      <c r="A1" s="60" t="s">
        <v>9076</v>
      </c>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526"/>
      <c r="CB1" s="526"/>
    </row>
    <row r="2" spans="1:80" s="87" customFormat="1" x14ac:dyDescent="0.3">
      <c r="A2" s="60"/>
      <c r="B2" s="74"/>
      <c r="C2" s="74"/>
      <c r="D2" s="74"/>
      <c r="E2" s="74"/>
      <c r="F2" s="74"/>
      <c r="G2" s="74"/>
      <c r="H2" s="490" t="s">
        <v>1</v>
      </c>
      <c r="I2" s="546">
        <f>'BCACalculations_7%'!D2</f>
        <v>2019</v>
      </c>
      <c r="J2" s="546">
        <f>'BCACalculations_7%'!E2</f>
        <v>2020</v>
      </c>
      <c r="K2" s="546">
        <f>'BCACalculations_7%'!F2</f>
        <v>2021</v>
      </c>
      <c r="L2" s="546">
        <f>'BCACalculations_7%'!G2</f>
        <v>2022</v>
      </c>
      <c r="M2" s="546">
        <f>'BCACalculations_7%'!H2</f>
        <v>2023</v>
      </c>
      <c r="N2" s="546">
        <f>'BCACalculations_7%'!I2</f>
        <v>2024</v>
      </c>
      <c r="O2" s="546">
        <f>'BCACalculations_7%'!J2</f>
        <v>2025</v>
      </c>
      <c r="P2" s="546">
        <f>'BCACalculations_7%'!K2</f>
        <v>2026</v>
      </c>
      <c r="Q2" s="546">
        <f>'BCACalculations_7%'!L2</f>
        <v>2027</v>
      </c>
      <c r="R2" s="546">
        <f>'BCACalculations_7%'!M2</f>
        <v>2028</v>
      </c>
      <c r="S2" s="546">
        <f>'BCACalculations_7%'!N2</f>
        <v>2029</v>
      </c>
      <c r="T2" s="546">
        <f>'BCACalculations_7%'!O2</f>
        <v>2030</v>
      </c>
      <c r="U2" s="546">
        <f>'BCACalculations_7%'!P2</f>
        <v>2031</v>
      </c>
      <c r="V2" s="546">
        <f>'BCACalculations_7%'!Q2</f>
        <v>2032</v>
      </c>
      <c r="W2" s="546">
        <f>'BCACalculations_7%'!R2</f>
        <v>2033</v>
      </c>
      <c r="X2" s="546">
        <f>'BCACalculations_7%'!S2</f>
        <v>2034</v>
      </c>
      <c r="Y2" s="546">
        <f>'BCACalculations_7%'!T2</f>
        <v>2035</v>
      </c>
      <c r="Z2" s="546">
        <f>'BCACalculations_7%'!U2</f>
        <v>2036</v>
      </c>
      <c r="AA2" s="546">
        <f>'BCACalculations_7%'!V2</f>
        <v>2037</v>
      </c>
      <c r="AB2" s="546">
        <f>'BCACalculations_7%'!W2</f>
        <v>2038</v>
      </c>
      <c r="AC2" s="546">
        <f>'BCACalculations_7%'!X2</f>
        <v>2039</v>
      </c>
      <c r="AD2" s="546">
        <f>'BCACalculations_7%'!Y2</f>
        <v>2040</v>
      </c>
      <c r="AE2" s="546">
        <f>'BCACalculations_7%'!Z2</f>
        <v>2041</v>
      </c>
      <c r="AF2" s="546">
        <f>'BCACalculations_7%'!AA2</f>
        <v>2042</v>
      </c>
      <c r="AG2" s="546">
        <f>'BCACalculations_7%'!AB2</f>
        <v>2043</v>
      </c>
      <c r="AH2" s="546">
        <f>'BCACalculations_7%'!AC2</f>
        <v>2044</v>
      </c>
      <c r="AI2" s="546">
        <f>'BCACalculations_7%'!AD2</f>
        <v>2045</v>
      </c>
      <c r="AJ2" s="546">
        <f>'BCACalculations_7%'!AE2</f>
        <v>2046</v>
      </c>
      <c r="AK2" s="546">
        <f>'BCACalculations_7%'!AF2</f>
        <v>2047</v>
      </c>
      <c r="AL2" s="546">
        <f>'BCACalculations_7%'!AG2</f>
        <v>2048</v>
      </c>
      <c r="AM2" s="546">
        <f>'BCACalculations_7%'!AH2</f>
        <v>2049</v>
      </c>
      <c r="AN2" s="546">
        <f>'BCACalculations_7%'!AI2</f>
        <v>2050</v>
      </c>
      <c r="AO2" s="546">
        <f>'BCACalculations_7%'!AJ2</f>
        <v>2051</v>
      </c>
      <c r="AP2" s="546" t="e">
        <f>'BCACalculations_7%'!#REF!</f>
        <v>#REF!</v>
      </c>
      <c r="AQ2" s="546" t="e">
        <f>'BCACalculations_7%'!#REF!</f>
        <v>#REF!</v>
      </c>
      <c r="AR2" s="546" t="e">
        <f>'BCACalculations_7%'!#REF!</f>
        <v>#REF!</v>
      </c>
      <c r="AS2" s="546" t="e">
        <f>'BCACalculations_7%'!#REF!</f>
        <v>#REF!</v>
      </c>
      <c r="AT2" s="546" t="e">
        <f>'BCACalculations_7%'!#REF!</f>
        <v>#REF!</v>
      </c>
      <c r="AU2" s="546" t="e">
        <f>'BCACalculations_7%'!#REF!</f>
        <v>#REF!</v>
      </c>
      <c r="AV2" s="546" t="e">
        <f>'BCACalculations_7%'!#REF!</f>
        <v>#REF!</v>
      </c>
      <c r="AW2" s="546" t="e">
        <f>'BCACalculations_7%'!#REF!</f>
        <v>#REF!</v>
      </c>
      <c r="AX2" s="546" t="e">
        <f>'BCACalculations_7%'!#REF!</f>
        <v>#REF!</v>
      </c>
      <c r="AY2" s="546" t="e">
        <f>'BCACalculations_7%'!#REF!</f>
        <v>#REF!</v>
      </c>
      <c r="AZ2" s="546" t="e">
        <f>'BCACalculations_7%'!#REF!</f>
        <v>#REF!</v>
      </c>
      <c r="BA2" s="546" t="e">
        <f>'BCACalculations_7%'!#REF!</f>
        <v>#REF!</v>
      </c>
      <c r="BB2" s="546" t="e">
        <f>'BCACalculations_7%'!#REF!</f>
        <v>#REF!</v>
      </c>
      <c r="BC2" s="546" t="e">
        <f>'BCACalculations_7%'!#REF!</f>
        <v>#REF!</v>
      </c>
      <c r="BD2" s="546" t="e">
        <f>'BCACalculations_7%'!#REF!</f>
        <v>#REF!</v>
      </c>
      <c r="BE2" s="546" t="e">
        <f>'BCACalculations_7%'!#REF!</f>
        <v>#REF!</v>
      </c>
      <c r="BF2" s="546" t="e">
        <f>'BCACalculations_7%'!#REF!</f>
        <v>#REF!</v>
      </c>
      <c r="BG2" s="546" t="e">
        <f>'BCACalculations_7%'!#REF!</f>
        <v>#REF!</v>
      </c>
      <c r="BH2" s="546" t="e">
        <f>'BCACalculations_7%'!#REF!</f>
        <v>#REF!</v>
      </c>
      <c r="BI2" s="546" t="e">
        <f>'BCACalculations_7%'!#REF!</f>
        <v>#REF!</v>
      </c>
      <c r="BJ2" s="546" t="e">
        <f>'BCACalculations_7%'!#REF!</f>
        <v>#REF!</v>
      </c>
      <c r="BK2" s="546" t="e">
        <f>'BCACalculations_7%'!#REF!</f>
        <v>#REF!</v>
      </c>
      <c r="BL2" s="546" t="e">
        <f>'BCACalculations_7%'!#REF!</f>
        <v>#REF!</v>
      </c>
      <c r="BM2" s="546" t="e">
        <f>'BCACalculations_7%'!#REF!</f>
        <v>#REF!</v>
      </c>
      <c r="BN2" s="546" t="e">
        <f>'BCACalculations_7%'!#REF!</f>
        <v>#REF!</v>
      </c>
      <c r="BO2" s="546" t="e">
        <f>'BCACalculations_7%'!#REF!</f>
        <v>#REF!</v>
      </c>
      <c r="BP2" s="546" t="e">
        <f>'BCACalculations_7%'!#REF!</f>
        <v>#REF!</v>
      </c>
      <c r="BQ2" s="546" t="e">
        <f>'BCACalculations_7%'!#REF!</f>
        <v>#REF!</v>
      </c>
      <c r="BR2" s="546" t="e">
        <f>'BCACalculations_7%'!#REF!</f>
        <v>#REF!</v>
      </c>
      <c r="BS2" s="546" t="e">
        <f>'BCACalculations_7%'!#REF!</f>
        <v>#REF!</v>
      </c>
      <c r="BT2" s="546" t="e">
        <f>'BCACalculations_7%'!#REF!</f>
        <v>#REF!</v>
      </c>
      <c r="BU2" s="546" t="e">
        <f>'BCACalculations_7%'!#REF!</f>
        <v>#REF!</v>
      </c>
      <c r="BV2" s="546" t="e">
        <f>'BCACalculations_7%'!#REF!</f>
        <v>#REF!</v>
      </c>
      <c r="BW2" s="546" t="e">
        <f>'BCACalculations_7%'!#REF!</f>
        <v>#REF!</v>
      </c>
      <c r="BX2" s="546" t="e">
        <f>'BCACalculations_7%'!#REF!</f>
        <v>#REF!</v>
      </c>
      <c r="BY2" s="546" t="e">
        <f>'BCACalculations_7%'!#REF!</f>
        <v>#REF!</v>
      </c>
      <c r="BZ2" s="546" t="e">
        <f>'BCACalculations_7%'!#REF!</f>
        <v>#REF!</v>
      </c>
      <c r="CA2" s="526"/>
      <c r="CB2" s="526"/>
    </row>
    <row r="3" spans="1:80" s="87" customFormat="1" x14ac:dyDescent="0.3">
      <c r="A3" s="60"/>
      <c r="B3" s="74"/>
      <c r="C3" s="74"/>
      <c r="D3" s="74"/>
      <c r="E3" s="74"/>
      <c r="F3" s="74"/>
      <c r="G3" s="74"/>
      <c r="H3" s="490" t="s">
        <v>9060</v>
      </c>
      <c r="I3" s="546">
        <f>'BCACalculations_7%'!D3</f>
        <v>1</v>
      </c>
      <c r="J3" s="546">
        <f>'BCACalculations_7%'!E3</f>
        <v>2</v>
      </c>
      <c r="K3" s="546">
        <f>'BCACalculations_7%'!F3</f>
        <v>3</v>
      </c>
      <c r="L3" s="546">
        <f>'BCACalculations_7%'!G3</f>
        <v>4</v>
      </c>
      <c r="M3" s="546">
        <f>'BCACalculations_7%'!H3</f>
        <v>5</v>
      </c>
      <c r="N3" s="546">
        <f>'BCACalculations_7%'!I3</f>
        <v>6</v>
      </c>
      <c r="O3" s="546">
        <f>'BCACalculations_7%'!J3</f>
        <v>7</v>
      </c>
      <c r="P3" s="546">
        <f>'BCACalculations_7%'!K3</f>
        <v>8</v>
      </c>
      <c r="Q3" s="546">
        <f>'BCACalculations_7%'!L3</f>
        <v>9</v>
      </c>
      <c r="R3" s="546">
        <f>'BCACalculations_7%'!M3</f>
        <v>10</v>
      </c>
      <c r="S3" s="546">
        <f>'BCACalculations_7%'!N3</f>
        <v>11</v>
      </c>
      <c r="T3" s="546">
        <f>'BCACalculations_7%'!O3</f>
        <v>12</v>
      </c>
      <c r="U3" s="546">
        <f>'BCACalculations_7%'!P3</f>
        <v>13</v>
      </c>
      <c r="V3" s="546">
        <f>'BCACalculations_7%'!Q3</f>
        <v>14</v>
      </c>
      <c r="W3" s="546">
        <f>'BCACalculations_7%'!R3</f>
        <v>15</v>
      </c>
      <c r="X3" s="546">
        <f>'BCACalculations_7%'!S3</f>
        <v>16</v>
      </c>
      <c r="Y3" s="546">
        <f>'BCACalculations_7%'!T3</f>
        <v>17</v>
      </c>
      <c r="Z3" s="546">
        <f>'BCACalculations_7%'!U3</f>
        <v>18</v>
      </c>
      <c r="AA3" s="546">
        <f>'BCACalculations_7%'!V3</f>
        <v>19</v>
      </c>
      <c r="AB3" s="546">
        <f>'BCACalculations_7%'!W3</f>
        <v>20</v>
      </c>
      <c r="AC3" s="546">
        <f>'BCACalculations_7%'!X3</f>
        <v>21</v>
      </c>
      <c r="AD3" s="546">
        <f>'BCACalculations_7%'!Y3</f>
        <v>22</v>
      </c>
      <c r="AE3" s="546">
        <f>'BCACalculations_7%'!Z3</f>
        <v>23</v>
      </c>
      <c r="AF3" s="546">
        <f>'BCACalculations_7%'!AA3</f>
        <v>24</v>
      </c>
      <c r="AG3" s="546">
        <f>'BCACalculations_7%'!AB3</f>
        <v>25</v>
      </c>
      <c r="AH3" s="546">
        <f>'BCACalculations_7%'!AC3</f>
        <v>26</v>
      </c>
      <c r="AI3" s="546">
        <f>'BCACalculations_7%'!AD3</f>
        <v>27</v>
      </c>
      <c r="AJ3" s="546">
        <f>'BCACalculations_7%'!AE3</f>
        <v>28</v>
      </c>
      <c r="AK3" s="546">
        <f>'BCACalculations_7%'!AF3</f>
        <v>29</v>
      </c>
      <c r="AL3" s="546">
        <f>'BCACalculations_7%'!AG3</f>
        <v>30</v>
      </c>
      <c r="AM3" s="546">
        <f>'BCACalculations_7%'!AH3</f>
        <v>31</v>
      </c>
      <c r="AN3" s="546">
        <f>'BCACalculations_7%'!AI3</f>
        <v>32</v>
      </c>
      <c r="AO3" s="546">
        <f>'BCACalculations_7%'!AJ3</f>
        <v>33</v>
      </c>
      <c r="AP3" s="546" t="e">
        <f>'BCACalculations_7%'!#REF!</f>
        <v>#REF!</v>
      </c>
      <c r="AQ3" s="546" t="e">
        <f>'BCACalculations_7%'!#REF!</f>
        <v>#REF!</v>
      </c>
      <c r="AR3" s="546" t="e">
        <f>'BCACalculations_7%'!#REF!</f>
        <v>#REF!</v>
      </c>
      <c r="AS3" s="546" t="e">
        <f>'BCACalculations_7%'!#REF!</f>
        <v>#REF!</v>
      </c>
      <c r="AT3" s="546" t="e">
        <f>'BCACalculations_7%'!#REF!</f>
        <v>#REF!</v>
      </c>
      <c r="AU3" s="546" t="e">
        <f>'BCACalculations_7%'!#REF!</f>
        <v>#REF!</v>
      </c>
      <c r="AV3" s="546" t="e">
        <f>'BCACalculations_7%'!#REF!</f>
        <v>#REF!</v>
      </c>
      <c r="AW3" s="546" t="e">
        <f>'BCACalculations_7%'!#REF!</f>
        <v>#REF!</v>
      </c>
      <c r="AX3" s="546" t="e">
        <f>'BCACalculations_7%'!#REF!</f>
        <v>#REF!</v>
      </c>
      <c r="AY3" s="546" t="e">
        <f>'BCACalculations_7%'!#REF!</f>
        <v>#REF!</v>
      </c>
      <c r="AZ3" s="546" t="e">
        <f>'BCACalculations_7%'!#REF!</f>
        <v>#REF!</v>
      </c>
      <c r="BA3" s="546" t="e">
        <f>'BCACalculations_7%'!#REF!</f>
        <v>#REF!</v>
      </c>
      <c r="BB3" s="546" t="e">
        <f>'BCACalculations_7%'!#REF!</f>
        <v>#REF!</v>
      </c>
      <c r="BC3" s="546" t="e">
        <f>'BCACalculations_7%'!#REF!</f>
        <v>#REF!</v>
      </c>
      <c r="BD3" s="546" t="e">
        <f>'BCACalculations_7%'!#REF!</f>
        <v>#REF!</v>
      </c>
      <c r="BE3" s="546" t="e">
        <f>'BCACalculations_7%'!#REF!</f>
        <v>#REF!</v>
      </c>
      <c r="BF3" s="546" t="e">
        <f>'BCACalculations_7%'!#REF!</f>
        <v>#REF!</v>
      </c>
      <c r="BG3" s="546" t="e">
        <f>'BCACalculations_7%'!#REF!</f>
        <v>#REF!</v>
      </c>
      <c r="BH3" s="546" t="e">
        <f>'BCACalculations_7%'!#REF!</f>
        <v>#REF!</v>
      </c>
      <c r="BI3" s="546" t="e">
        <f>'BCACalculations_7%'!#REF!</f>
        <v>#REF!</v>
      </c>
      <c r="BJ3" s="546" t="e">
        <f>'BCACalculations_7%'!#REF!</f>
        <v>#REF!</v>
      </c>
      <c r="BK3" s="546" t="e">
        <f>'BCACalculations_7%'!#REF!</f>
        <v>#REF!</v>
      </c>
      <c r="BL3" s="546" t="e">
        <f>'BCACalculations_7%'!#REF!</f>
        <v>#REF!</v>
      </c>
      <c r="BM3" s="546" t="e">
        <f>'BCACalculations_7%'!#REF!</f>
        <v>#REF!</v>
      </c>
      <c r="BN3" s="546" t="e">
        <f>'BCACalculations_7%'!#REF!</f>
        <v>#REF!</v>
      </c>
      <c r="BO3" s="546" t="e">
        <f>'BCACalculations_7%'!#REF!</f>
        <v>#REF!</v>
      </c>
      <c r="BP3" s="546" t="e">
        <f>'BCACalculations_7%'!#REF!</f>
        <v>#REF!</v>
      </c>
      <c r="BQ3" s="546" t="e">
        <f>'BCACalculations_7%'!#REF!</f>
        <v>#REF!</v>
      </c>
      <c r="BR3" s="546" t="e">
        <f>'BCACalculations_7%'!#REF!</f>
        <v>#REF!</v>
      </c>
      <c r="BS3" s="546" t="e">
        <f>'BCACalculations_7%'!#REF!</f>
        <v>#REF!</v>
      </c>
      <c r="BT3" s="546" t="e">
        <f>'BCACalculations_7%'!#REF!</f>
        <v>#REF!</v>
      </c>
      <c r="BU3" s="546" t="e">
        <f>'BCACalculations_7%'!#REF!</f>
        <v>#REF!</v>
      </c>
      <c r="BV3" s="546" t="e">
        <f>'BCACalculations_7%'!#REF!</f>
        <v>#REF!</v>
      </c>
      <c r="BW3" s="546" t="e">
        <f>'BCACalculations_7%'!#REF!</f>
        <v>#REF!</v>
      </c>
      <c r="BX3" s="546" t="e">
        <f>'BCACalculations_7%'!#REF!</f>
        <v>#REF!</v>
      </c>
      <c r="BY3" s="546" t="e">
        <f>'BCACalculations_7%'!#REF!</f>
        <v>#REF!</v>
      </c>
      <c r="BZ3" s="546" t="e">
        <f>'BCACalculations_7%'!#REF!</f>
        <v>#REF!</v>
      </c>
      <c r="CA3" s="526"/>
      <c r="CB3" s="526"/>
    </row>
    <row r="4" spans="1:80" s="87" customFormat="1" x14ac:dyDescent="0.3">
      <c r="A4" s="60"/>
      <c r="B4" s="74"/>
      <c r="C4" s="74"/>
      <c r="D4" s="74"/>
      <c r="E4" s="74"/>
      <c r="F4" s="74"/>
      <c r="G4" s="74"/>
      <c r="H4" s="490" t="s">
        <v>1681</v>
      </c>
      <c r="I4" s="546">
        <f>'BCACalculations_7%'!D4</f>
        <v>0</v>
      </c>
      <c r="J4" s="546">
        <f>'BCACalculations_7%'!E4</f>
        <v>0</v>
      </c>
      <c r="K4" s="546">
        <f>'BCACalculations_7%'!F4</f>
        <v>0</v>
      </c>
      <c r="L4" s="546">
        <f>'BCACalculations_7%'!G4</f>
        <v>0</v>
      </c>
      <c r="M4" s="546">
        <f>'BCACalculations_7%'!H4</f>
        <v>1</v>
      </c>
      <c r="N4" s="546">
        <f>'BCACalculations_7%'!I4</f>
        <v>1</v>
      </c>
      <c r="O4" s="546">
        <f>'BCACalculations_7%'!J4</f>
        <v>1</v>
      </c>
      <c r="P4" s="546">
        <f>'BCACalculations_7%'!K4</f>
        <v>1</v>
      </c>
      <c r="Q4" s="546">
        <f>'BCACalculations_7%'!L4</f>
        <v>1</v>
      </c>
      <c r="R4" s="546">
        <f>'BCACalculations_7%'!M4</f>
        <v>1</v>
      </c>
      <c r="S4" s="546">
        <f>'BCACalculations_7%'!N4</f>
        <v>1</v>
      </c>
      <c r="T4" s="546">
        <f>'BCACalculations_7%'!O4</f>
        <v>1</v>
      </c>
      <c r="U4" s="546">
        <f>'BCACalculations_7%'!P4</f>
        <v>1</v>
      </c>
      <c r="V4" s="546">
        <f>'BCACalculations_7%'!Q4</f>
        <v>1</v>
      </c>
      <c r="W4" s="546">
        <f>'BCACalculations_7%'!R4</f>
        <v>1</v>
      </c>
      <c r="X4" s="546">
        <f>'BCACalculations_7%'!S4</f>
        <v>1</v>
      </c>
      <c r="Y4" s="546">
        <f>'BCACalculations_7%'!T4</f>
        <v>1</v>
      </c>
      <c r="Z4" s="546">
        <f>'BCACalculations_7%'!U4</f>
        <v>1</v>
      </c>
      <c r="AA4" s="546">
        <f>'BCACalculations_7%'!V4</f>
        <v>1</v>
      </c>
      <c r="AB4" s="546">
        <f>'BCACalculations_7%'!W4</f>
        <v>1</v>
      </c>
      <c r="AC4" s="546">
        <f>'BCACalculations_7%'!X4</f>
        <v>1</v>
      </c>
      <c r="AD4" s="546">
        <f>'BCACalculations_7%'!Y4</f>
        <v>1</v>
      </c>
      <c r="AE4" s="546">
        <f>'BCACalculations_7%'!Z4</f>
        <v>1</v>
      </c>
      <c r="AF4" s="546">
        <f>'BCACalculations_7%'!AA4</f>
        <v>1</v>
      </c>
      <c r="AG4" s="546">
        <f>'BCACalculations_7%'!AB4</f>
        <v>1</v>
      </c>
      <c r="AH4" s="546">
        <f>'BCACalculations_7%'!AC4</f>
        <v>1</v>
      </c>
      <c r="AI4" s="546">
        <f>'BCACalculations_7%'!AD4</f>
        <v>1</v>
      </c>
      <c r="AJ4" s="546">
        <f>'BCACalculations_7%'!AE4</f>
        <v>1</v>
      </c>
      <c r="AK4" s="546">
        <f>'BCACalculations_7%'!AF4</f>
        <v>1</v>
      </c>
      <c r="AL4" s="546">
        <f>'BCACalculations_7%'!AG4</f>
        <v>0</v>
      </c>
      <c r="AM4" s="546">
        <f>'BCACalculations_7%'!AH4</f>
        <v>0</v>
      </c>
      <c r="AN4" s="546">
        <f>'BCACalculations_7%'!AI4</f>
        <v>0</v>
      </c>
      <c r="AO4" s="546">
        <f>'BCACalculations_7%'!AJ4</f>
        <v>0</v>
      </c>
      <c r="AP4" s="546" t="e">
        <f>'BCACalculations_7%'!#REF!</f>
        <v>#REF!</v>
      </c>
      <c r="AQ4" s="546" t="e">
        <f>'BCACalculations_7%'!#REF!</f>
        <v>#REF!</v>
      </c>
      <c r="AR4" s="546" t="e">
        <f>'BCACalculations_7%'!#REF!</f>
        <v>#REF!</v>
      </c>
      <c r="AS4" s="546" t="e">
        <f>'BCACalculations_7%'!#REF!</f>
        <v>#REF!</v>
      </c>
      <c r="AT4" s="546" t="e">
        <f>'BCACalculations_7%'!#REF!</f>
        <v>#REF!</v>
      </c>
      <c r="AU4" s="546" t="e">
        <f>'BCACalculations_7%'!#REF!</f>
        <v>#REF!</v>
      </c>
      <c r="AV4" s="546" t="e">
        <f>'BCACalculations_7%'!#REF!</f>
        <v>#REF!</v>
      </c>
      <c r="AW4" s="546" t="e">
        <f>'BCACalculations_7%'!#REF!</f>
        <v>#REF!</v>
      </c>
      <c r="AX4" s="546" t="e">
        <f>'BCACalculations_7%'!#REF!</f>
        <v>#REF!</v>
      </c>
      <c r="AY4" s="546" t="e">
        <f>'BCACalculations_7%'!#REF!</f>
        <v>#REF!</v>
      </c>
      <c r="AZ4" s="546" t="e">
        <f>'BCACalculations_7%'!#REF!</f>
        <v>#REF!</v>
      </c>
      <c r="BA4" s="546" t="e">
        <f>'BCACalculations_7%'!#REF!</f>
        <v>#REF!</v>
      </c>
      <c r="BB4" s="546" t="e">
        <f>'BCACalculations_7%'!#REF!</f>
        <v>#REF!</v>
      </c>
      <c r="BC4" s="546" t="e">
        <f>'BCACalculations_7%'!#REF!</f>
        <v>#REF!</v>
      </c>
      <c r="BD4" s="546" t="e">
        <f>'BCACalculations_7%'!#REF!</f>
        <v>#REF!</v>
      </c>
      <c r="BE4" s="546" t="e">
        <f>'BCACalculations_7%'!#REF!</f>
        <v>#REF!</v>
      </c>
      <c r="BF4" s="546" t="e">
        <f>'BCACalculations_7%'!#REF!</f>
        <v>#REF!</v>
      </c>
      <c r="BG4" s="546" t="e">
        <f>'BCACalculations_7%'!#REF!</f>
        <v>#REF!</v>
      </c>
      <c r="BH4" s="546" t="e">
        <f>'BCACalculations_7%'!#REF!</f>
        <v>#REF!</v>
      </c>
      <c r="BI4" s="546" t="e">
        <f>'BCACalculations_7%'!#REF!</f>
        <v>#REF!</v>
      </c>
      <c r="BJ4" s="546" t="e">
        <f>'BCACalculations_7%'!#REF!</f>
        <v>#REF!</v>
      </c>
      <c r="BK4" s="546" t="e">
        <f>'BCACalculations_7%'!#REF!</f>
        <v>#REF!</v>
      </c>
      <c r="BL4" s="546" t="e">
        <f>'BCACalculations_7%'!#REF!</f>
        <v>#REF!</v>
      </c>
      <c r="BM4" s="546" t="e">
        <f>'BCACalculations_7%'!#REF!</f>
        <v>#REF!</v>
      </c>
      <c r="BN4" s="546" t="e">
        <f>'BCACalculations_7%'!#REF!</f>
        <v>#REF!</v>
      </c>
      <c r="BO4" s="546" t="e">
        <f>'BCACalculations_7%'!#REF!</f>
        <v>#REF!</v>
      </c>
      <c r="BP4" s="546" t="e">
        <f>'BCACalculations_7%'!#REF!</f>
        <v>#REF!</v>
      </c>
      <c r="BQ4" s="546" t="e">
        <f>'BCACalculations_7%'!#REF!</f>
        <v>#REF!</v>
      </c>
      <c r="BR4" s="546" t="e">
        <f>'BCACalculations_7%'!#REF!</f>
        <v>#REF!</v>
      </c>
      <c r="BS4" s="546" t="e">
        <f>'BCACalculations_7%'!#REF!</f>
        <v>#REF!</v>
      </c>
      <c r="BT4" s="546" t="e">
        <f>'BCACalculations_7%'!#REF!</f>
        <v>#REF!</v>
      </c>
      <c r="BU4" s="546" t="e">
        <f>'BCACalculations_7%'!#REF!</f>
        <v>#REF!</v>
      </c>
      <c r="BV4" s="546" t="e">
        <f>'BCACalculations_7%'!#REF!</f>
        <v>#REF!</v>
      </c>
      <c r="BW4" s="546" t="e">
        <f>'BCACalculations_7%'!#REF!</f>
        <v>#REF!</v>
      </c>
      <c r="BX4" s="546" t="e">
        <f>'BCACalculations_7%'!#REF!</f>
        <v>#REF!</v>
      </c>
      <c r="BY4" s="546" t="e">
        <f>'BCACalculations_7%'!#REF!</f>
        <v>#REF!</v>
      </c>
      <c r="BZ4" s="546" t="e">
        <f>'BCACalculations_7%'!#REF!</f>
        <v>#REF!</v>
      </c>
      <c r="CA4" s="526"/>
      <c r="CB4" s="526"/>
    </row>
    <row r="5" spans="1:80" x14ac:dyDescent="0.3">
      <c r="A5" s="72" t="s">
        <v>9082</v>
      </c>
      <c r="B5" s="127"/>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row>
    <row r="6" spans="1:80" x14ac:dyDescent="0.3">
      <c r="A6" s="45" t="s">
        <v>69</v>
      </c>
      <c r="B6" s="146" t="str">
        <f>IF(LEFT(BCAInputs!$B$15,8)="District", "D"&amp;RIGHT(BCAInputs!$B$15,1),BCAInputs!$B$15)</f>
        <v>D5</v>
      </c>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row>
    <row r="7" spans="1:80" x14ac:dyDescent="0.3">
      <c r="A7" s="45" t="s">
        <v>1696</v>
      </c>
      <c r="B7" s="146" t="str">
        <f>IF(BCAInputs!$B$16="Rural","R","U")&amp;IF(BCAInputs!$B$17="Restricted","R","UR")</f>
        <v>RUR</v>
      </c>
      <c r="C7" s="131"/>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row>
    <row r="8" spans="1:80" x14ac:dyDescent="0.3">
      <c r="A8" s="45" t="s">
        <v>9083</v>
      </c>
      <c r="B8" s="543">
        <v>30</v>
      </c>
      <c r="C8" s="131"/>
    </row>
    <row r="9" spans="1:80" x14ac:dyDescent="0.3">
      <c r="B9" s="131"/>
      <c r="C9" s="131"/>
    </row>
    <row r="10" spans="1:80" s="72" customFormat="1" x14ac:dyDescent="0.3">
      <c r="A10" s="531" t="s">
        <v>9081</v>
      </c>
      <c r="B10" s="252" t="str">
        <f>B34&amp;"."&amp;B6</f>
        <v>Auto.D5</v>
      </c>
      <c r="C10" s="532"/>
      <c r="D10" s="532"/>
      <c r="E10" s="532"/>
      <c r="F10" s="532"/>
      <c r="G10" s="532"/>
      <c r="H10" s="533"/>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31"/>
      <c r="AK10" s="531"/>
      <c r="AL10" s="531"/>
      <c r="AM10" s="531"/>
      <c r="AN10" s="531"/>
      <c r="AO10" s="531"/>
      <c r="AP10" s="531"/>
      <c r="AQ10" s="531"/>
      <c r="AR10" s="531"/>
      <c r="AS10" s="531"/>
      <c r="AT10" s="531"/>
      <c r="AU10" s="531"/>
      <c r="AV10" s="531"/>
      <c r="AW10" s="531"/>
      <c r="AX10" s="531"/>
      <c r="AY10" s="531"/>
      <c r="AZ10" s="531"/>
      <c r="BA10" s="531"/>
      <c r="BB10" s="531"/>
      <c r="BC10" s="531"/>
      <c r="BD10" s="531"/>
      <c r="BE10" s="531"/>
      <c r="BF10" s="531"/>
      <c r="BG10" s="531"/>
      <c r="BH10" s="531"/>
      <c r="BI10" s="531"/>
      <c r="BJ10" s="531"/>
      <c r="BK10" s="531"/>
      <c r="BL10" s="531"/>
      <c r="BM10" s="531"/>
      <c r="BN10" s="531"/>
      <c r="BO10" s="531"/>
      <c r="BP10" s="531"/>
      <c r="BQ10" s="531"/>
      <c r="BR10" s="531"/>
      <c r="BS10" s="531"/>
      <c r="BT10" s="531"/>
      <c r="BU10" s="531"/>
      <c r="BV10" s="531"/>
      <c r="BW10" s="531"/>
      <c r="BX10" s="531"/>
      <c r="BY10" s="531"/>
      <c r="BZ10" s="531"/>
      <c r="CA10" s="531"/>
      <c r="CB10" s="531"/>
    </row>
    <row r="11" spans="1:80" s="72" customFormat="1" x14ac:dyDescent="0.3">
      <c r="A11" s="131" t="s">
        <v>9075</v>
      </c>
      <c r="B11" s="527">
        <f>HLOOKUP(IF(B13&lt;VMTVHT!$F$42,VMTVHT!$F$42,B13),VMTVHT!$F$42:$AL$44,2)</f>
        <v>61.166711098129838</v>
      </c>
      <c r="C11" s="527">
        <f>HLOOKUP(IF(C13&lt;VMTVHT!$F$42,VMTVHT!$F$42,C13),VMTVHT!$F$42:$AL$44,2)</f>
        <v>61.172525144590125</v>
      </c>
      <c r="D11" s="527">
        <f>HLOOKUP(IF(D13&lt;VMTVHT!$F$42,VMTVHT!$F$42,D13),VMTVHT!$F$42:$AL$44,2)</f>
        <v>61.47195357362682</v>
      </c>
      <c r="E11" s="527"/>
      <c r="F11" s="527"/>
      <c r="G11" s="527"/>
      <c r="H11" s="528"/>
    </row>
    <row r="12" spans="1:80" s="72" customFormat="1" x14ac:dyDescent="0.3">
      <c r="A12" s="131" t="s">
        <v>180</v>
      </c>
      <c r="B12" s="127">
        <f>IF(B11&lt;&gt;0,IF(B11&lt;=15,3,IF(B11&lt;=25,5,IF(B11&lt;=35,7,IF(B11&lt;=45,9,IF(B11&lt;=55,11,IF(B11&lt;=65,13,IF(B11&lt;=75,15,0))))))),0)</f>
        <v>13</v>
      </c>
      <c r="C12" s="127">
        <f>IF(C11&lt;&gt;0,IF(C11&lt;=15,3,IF(C11&lt;=25,5,IF(C11&lt;=35,7,IF(C11&lt;=45,9,IF(C11&lt;=55,11,IF(C11&lt;=65,13,IF(C11&lt;=75,15,0))))))),0)</f>
        <v>13</v>
      </c>
      <c r="D12" s="127">
        <f t="shared" ref="D12" si="0">IF(D11&lt;&gt;0,IF(D11&lt;=15,3,IF(D11&lt;=25,5,IF(D11&lt;=35,7,IF(D11&lt;=45,9,IF(D11&lt;=55,11,IF(D11&lt;=65,13,IF(D11&lt;=75,15,0))))))),0)</f>
        <v>13</v>
      </c>
      <c r="E12" s="127"/>
      <c r="F12" s="73"/>
      <c r="G12" s="127"/>
      <c r="H12" s="528"/>
    </row>
    <row r="13" spans="1:80" x14ac:dyDescent="0.3">
      <c r="A13" s="6" t="s">
        <v>1</v>
      </c>
      <c r="B13" s="231">
        <v>2012</v>
      </c>
      <c r="C13" s="231">
        <v>2020</v>
      </c>
      <c r="D13" s="231">
        <v>2030</v>
      </c>
      <c r="F13" s="127"/>
      <c r="G13" s="127"/>
      <c r="H13" s="313"/>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row>
    <row r="14" spans="1:80" x14ac:dyDescent="0.3">
      <c r="A14" s="251" t="str">
        <f>"NOX."&amp;$B$7</f>
        <v>NOX.RUR</v>
      </c>
      <c r="B14" s="540">
        <f>IFERROR(VLOOKUP($B$10&amp;"."&amp;B$13&amp;"."&amp;B$12,EmissionRates!$A$1:$Y$8450,$E14,FALSE),0)</f>
        <v>0.51912126785479451</v>
      </c>
      <c r="C14" s="540">
        <f>IFERROR(VLOOKUP($B$10&amp;"."&amp;C$13&amp;"."&amp;C$12,EmissionRates!$A$1:$Y$8450,$E14,FALSE),0)</f>
        <v>0.10914812840549776</v>
      </c>
      <c r="D14" s="540">
        <f>IFERROR(VLOOKUP($B$10&amp;"."&amp;D$13&amp;"."&amp;D$12,EmissionRates!$A$1:$Y$8450,$E14,FALSE),0)</f>
        <v>3.2288387351261577E-2</v>
      </c>
      <c r="E14" s="184">
        <f>HLOOKUP($A14,EmissionRates!$A$1:$Y$2,2,FALSE)</f>
        <v>16</v>
      </c>
      <c r="F14" s="536">
        <f>(C14-B14)/(C$13-B$13)</f>
        <v>-5.1246642431162094E-2</v>
      </c>
      <c r="G14" s="536">
        <f>(D14-C14)/(D$13-C$13)</f>
        <v>-7.6859741054236177E-3</v>
      </c>
      <c r="H14" s="541">
        <v>0</v>
      </c>
      <c r="I14" s="537">
        <f>IF(I$2&lt;$B$13,$B14,IF(I$2&lt;$C$13,$B14+(I$2-$B$13)*$F14,IF(I$2&lt;$D$13,$C14+(I$2-$C$13)*$G14,$D14+(I$2-$D$13)*$H14)))</f>
        <v>0.16039477083665987</v>
      </c>
      <c r="J14" s="537">
        <f t="shared" ref="I14:R18" si="1">IF(J$2&lt;$B$13,$B14,IF(J$2&lt;$C$13,$B14+(J$2-$B$13)*$F14,IF(J$2&lt;$D$13,$C14+(J$2-$C$13)*$G14,$D14+(J$2-$D$13)*$H14)))</f>
        <v>0.10914812840549776</v>
      </c>
      <c r="K14" s="537">
        <f t="shared" si="1"/>
        <v>0.10146215430007414</v>
      </c>
      <c r="L14" s="537">
        <f t="shared" si="1"/>
        <v>9.3776180194650519E-2</v>
      </c>
      <c r="M14" s="537">
        <f t="shared" si="1"/>
        <v>8.6090206089226906E-2</v>
      </c>
      <c r="N14" s="537">
        <f t="shared" si="1"/>
        <v>7.840423198380328E-2</v>
      </c>
      <c r="O14" s="537">
        <f t="shared" si="1"/>
        <v>7.0718257878379667E-2</v>
      </c>
      <c r="P14" s="537">
        <f t="shared" si="1"/>
        <v>6.3032283772956055E-2</v>
      </c>
      <c r="Q14" s="537">
        <f t="shared" si="1"/>
        <v>5.5346309667532435E-2</v>
      </c>
      <c r="R14" s="537">
        <f t="shared" si="1"/>
        <v>4.7660335562108816E-2</v>
      </c>
      <c r="S14" s="537">
        <f t="shared" ref="S14:AB18" si="2">IF(S$2&lt;$B$13,$B14,IF(S$2&lt;$C$13,$B14+(S$2-$B$13)*$F14,IF(S$2&lt;$D$13,$C14+(S$2-$C$13)*$G14,$D14+(S$2-$D$13)*$H14)))</f>
        <v>3.9974361456685203E-2</v>
      </c>
      <c r="T14" s="537">
        <f t="shared" si="2"/>
        <v>3.2288387351261577E-2</v>
      </c>
      <c r="U14" s="537">
        <f t="shared" si="2"/>
        <v>3.2288387351261577E-2</v>
      </c>
      <c r="V14" s="537">
        <f t="shared" si="2"/>
        <v>3.2288387351261577E-2</v>
      </c>
      <c r="W14" s="537">
        <f t="shared" si="2"/>
        <v>3.2288387351261577E-2</v>
      </c>
      <c r="X14" s="537">
        <f t="shared" si="2"/>
        <v>3.2288387351261577E-2</v>
      </c>
      <c r="Y14" s="537">
        <f t="shared" si="2"/>
        <v>3.2288387351261577E-2</v>
      </c>
      <c r="Z14" s="537">
        <f t="shared" si="2"/>
        <v>3.2288387351261577E-2</v>
      </c>
      <c r="AA14" s="537">
        <f t="shared" si="2"/>
        <v>3.2288387351261577E-2</v>
      </c>
      <c r="AB14" s="537">
        <f t="shared" si="2"/>
        <v>3.2288387351261577E-2</v>
      </c>
      <c r="AC14" s="537">
        <f t="shared" ref="AC14:AL18" si="3">IF(AC$2&lt;$B$13,$B14,IF(AC$2&lt;$C$13,$B14+(AC$2-$B$13)*$F14,IF(AC$2&lt;$D$13,$C14+(AC$2-$C$13)*$G14,$D14+(AC$2-$D$13)*$H14)))</f>
        <v>3.2288387351261577E-2</v>
      </c>
      <c r="AD14" s="537">
        <f t="shared" si="3"/>
        <v>3.2288387351261577E-2</v>
      </c>
      <c r="AE14" s="537">
        <f t="shared" si="3"/>
        <v>3.2288387351261577E-2</v>
      </c>
      <c r="AF14" s="537">
        <f t="shared" si="3"/>
        <v>3.2288387351261577E-2</v>
      </c>
      <c r="AG14" s="537">
        <f t="shared" si="3"/>
        <v>3.2288387351261577E-2</v>
      </c>
      <c r="AH14" s="537">
        <f t="shared" si="3"/>
        <v>3.2288387351261577E-2</v>
      </c>
      <c r="AI14" s="537">
        <f t="shared" si="3"/>
        <v>3.2288387351261577E-2</v>
      </c>
      <c r="AJ14" s="537">
        <f t="shared" si="3"/>
        <v>3.2288387351261577E-2</v>
      </c>
      <c r="AK14" s="537">
        <f t="shared" si="3"/>
        <v>3.2288387351261577E-2</v>
      </c>
      <c r="AL14" s="537">
        <f t="shared" si="3"/>
        <v>3.2288387351261577E-2</v>
      </c>
      <c r="AM14" s="537">
        <f t="shared" ref="AM14:AO18" si="4">IF(AM$2&lt;$B$13,$B14,IF(AM$2&lt;$C$13,$B14+(AM$2-$B$13)*$F14,IF(AM$2&lt;$D$13,$C14+(AM$2-$C$13)*$G14,$D14+(AM$2-$D$13)*$H14)))</f>
        <v>3.2288387351261577E-2</v>
      </c>
      <c r="AN14" s="537">
        <f t="shared" si="4"/>
        <v>3.2288387351261577E-2</v>
      </c>
      <c r="AO14" s="537">
        <f t="shared" si="4"/>
        <v>3.2288387351261577E-2</v>
      </c>
      <c r="AP14" s="537" t="e">
        <f t="shared" ref="AP14:AY18" si="5">IF(AP$2&lt;$B$13,$B14,IF(AP$2&lt;$C$13,$B14+(AP$2-$B$13)*$F14,IF(AP$2&lt;$D$13,$C14+(AP$2-$C$13)*$G14,$D14+(AP$2-$D$13)*$H14)))</f>
        <v>#REF!</v>
      </c>
      <c r="AQ14" s="537" t="e">
        <f t="shared" si="5"/>
        <v>#REF!</v>
      </c>
      <c r="AR14" s="537" t="e">
        <f t="shared" si="5"/>
        <v>#REF!</v>
      </c>
      <c r="AS14" s="537" t="e">
        <f t="shared" si="5"/>
        <v>#REF!</v>
      </c>
      <c r="AT14" s="537" t="e">
        <f t="shared" si="5"/>
        <v>#REF!</v>
      </c>
      <c r="AU14" s="537" t="e">
        <f t="shared" si="5"/>
        <v>#REF!</v>
      </c>
      <c r="AV14" s="537" t="e">
        <f t="shared" si="5"/>
        <v>#REF!</v>
      </c>
      <c r="AW14" s="537" t="e">
        <f t="shared" si="5"/>
        <v>#REF!</v>
      </c>
      <c r="AX14" s="537" t="e">
        <f t="shared" si="5"/>
        <v>#REF!</v>
      </c>
      <c r="AY14" s="537" t="e">
        <f t="shared" si="5"/>
        <v>#REF!</v>
      </c>
      <c r="AZ14" s="537" t="e">
        <f t="shared" ref="AZ14:BI18" si="6">IF(AZ$2&lt;$B$13,$B14,IF(AZ$2&lt;$C$13,$B14+(AZ$2-$B$13)*$F14,IF(AZ$2&lt;$D$13,$C14+(AZ$2-$C$13)*$G14,$D14+(AZ$2-$D$13)*$H14)))</f>
        <v>#REF!</v>
      </c>
      <c r="BA14" s="537" t="e">
        <f t="shared" si="6"/>
        <v>#REF!</v>
      </c>
      <c r="BB14" s="537" t="e">
        <f t="shared" si="6"/>
        <v>#REF!</v>
      </c>
      <c r="BC14" s="537" t="e">
        <f t="shared" si="6"/>
        <v>#REF!</v>
      </c>
      <c r="BD14" s="537" t="e">
        <f t="shared" si="6"/>
        <v>#REF!</v>
      </c>
      <c r="BE14" s="537" t="e">
        <f t="shared" si="6"/>
        <v>#REF!</v>
      </c>
      <c r="BF14" s="537" t="e">
        <f t="shared" si="6"/>
        <v>#REF!</v>
      </c>
      <c r="BG14" s="537" t="e">
        <f t="shared" si="6"/>
        <v>#REF!</v>
      </c>
      <c r="BH14" s="537" t="e">
        <f t="shared" si="6"/>
        <v>#REF!</v>
      </c>
      <c r="BI14" s="537" t="e">
        <f t="shared" si="6"/>
        <v>#REF!</v>
      </c>
      <c r="BJ14" s="537" t="e">
        <f t="shared" ref="BJ14:BS18" si="7">IF(BJ$2&lt;$B$13,$B14,IF(BJ$2&lt;$C$13,$B14+(BJ$2-$B$13)*$F14,IF(BJ$2&lt;$D$13,$C14+(BJ$2-$C$13)*$G14,$D14+(BJ$2-$D$13)*$H14)))</f>
        <v>#REF!</v>
      </c>
      <c r="BK14" s="537" t="e">
        <f t="shared" si="7"/>
        <v>#REF!</v>
      </c>
      <c r="BL14" s="537" t="e">
        <f t="shared" si="7"/>
        <v>#REF!</v>
      </c>
      <c r="BM14" s="537" t="e">
        <f t="shared" si="7"/>
        <v>#REF!</v>
      </c>
      <c r="BN14" s="537" t="e">
        <f t="shared" si="7"/>
        <v>#REF!</v>
      </c>
      <c r="BO14" s="537" t="e">
        <f t="shared" si="7"/>
        <v>#REF!</v>
      </c>
      <c r="BP14" s="537" t="e">
        <f t="shared" si="7"/>
        <v>#REF!</v>
      </c>
      <c r="BQ14" s="537" t="e">
        <f t="shared" si="7"/>
        <v>#REF!</v>
      </c>
      <c r="BR14" s="537" t="e">
        <f t="shared" si="7"/>
        <v>#REF!</v>
      </c>
      <c r="BS14" s="537" t="e">
        <f t="shared" si="7"/>
        <v>#REF!</v>
      </c>
      <c r="BT14" s="537" t="e">
        <f t="shared" ref="BT14:BZ18" si="8">IF(BT$2&lt;$B$13,$B14,IF(BT$2&lt;$C$13,$B14+(BT$2-$B$13)*$F14,IF(BT$2&lt;$D$13,$C14+(BT$2-$C$13)*$G14,$D14+(BT$2-$D$13)*$H14)))</f>
        <v>#REF!</v>
      </c>
      <c r="BU14" s="537" t="e">
        <f t="shared" si="8"/>
        <v>#REF!</v>
      </c>
      <c r="BV14" s="537" t="e">
        <f t="shared" si="8"/>
        <v>#REF!</v>
      </c>
      <c r="BW14" s="537" t="e">
        <f t="shared" si="8"/>
        <v>#REF!</v>
      </c>
      <c r="BX14" s="537" t="e">
        <f t="shared" si="8"/>
        <v>#REF!</v>
      </c>
      <c r="BY14" s="537" t="e">
        <f t="shared" si="8"/>
        <v>#REF!</v>
      </c>
      <c r="BZ14" s="537" t="e">
        <f t="shared" si="8"/>
        <v>#REF!</v>
      </c>
      <c r="CA14" s="45"/>
      <c r="CB14" s="45"/>
    </row>
    <row r="15" spans="1:80" x14ac:dyDescent="0.3">
      <c r="A15" s="251" t="str">
        <f>"CO2."&amp;$B$7</f>
        <v>CO2.RUR</v>
      </c>
      <c r="B15" s="958">
        <f>IFERROR(VLOOKUP($B$10&amp;"."&amp;B$13&amp;"."&amp;B$12,EmissionRates!$A$1:$Y$8450,$E15,FALSE),0)</f>
        <v>309.31067021687795</v>
      </c>
      <c r="C15" s="958">
        <f>IFERROR(VLOOKUP($B$10&amp;"."&amp;C$13&amp;"."&amp;C$12,EmissionRates!$A$1:$Y$8450,$E15,FALSE),0)</f>
        <v>264.14295943578026</v>
      </c>
      <c r="D15" s="958">
        <f>IFERROR(VLOOKUP($B$10&amp;"."&amp;D$13&amp;"."&amp;D$12,EmissionRates!$A$1:$Y$8450,$E15,FALSE),0)</f>
        <v>187.61437177658024</v>
      </c>
      <c r="E15" s="184">
        <f>HLOOKUP($A15,EmissionRates!$A$1:$Y$2,2,FALSE)</f>
        <v>17</v>
      </c>
      <c r="F15" s="538">
        <f t="shared" ref="F15:F18" si="9">(C15-B15)/(C$13-B$13)</f>
        <v>-5.645963847637212</v>
      </c>
      <c r="G15" s="538">
        <f>(D15-C15)/(D$13-C$13)</f>
        <v>-7.6528587659200014</v>
      </c>
      <c r="H15" s="542">
        <v>0</v>
      </c>
      <c r="I15" s="539">
        <f>IF(I$2&lt;$B$13,$B15,IF(I$2&lt;$C$13,$B15+(I$2-$B$13)*$F15,IF(I$2&lt;$D$13,$C15+(I$2-$C$13)*$G15,$D15+(I$2-$D$13)*$H15)))</f>
        <v>269.78892328341749</v>
      </c>
      <c r="J15" s="539">
        <f t="shared" si="1"/>
        <v>264.14295943578026</v>
      </c>
      <c r="K15" s="539">
        <f t="shared" si="1"/>
        <v>256.49010066986023</v>
      </c>
      <c r="L15" s="539">
        <f t="shared" si="1"/>
        <v>248.83724190394025</v>
      </c>
      <c r="M15" s="539">
        <f t="shared" si="1"/>
        <v>241.18438313802025</v>
      </c>
      <c r="N15" s="539">
        <f t="shared" si="1"/>
        <v>233.53152437210025</v>
      </c>
      <c r="O15" s="539">
        <f t="shared" si="1"/>
        <v>225.87866560618025</v>
      </c>
      <c r="P15" s="539">
        <f t="shared" si="1"/>
        <v>218.22580684026025</v>
      </c>
      <c r="Q15" s="539">
        <f t="shared" si="1"/>
        <v>210.57294807434025</v>
      </c>
      <c r="R15" s="539">
        <f t="shared" si="1"/>
        <v>202.92008930842024</v>
      </c>
      <c r="S15" s="539">
        <f t="shared" si="2"/>
        <v>195.26723054250024</v>
      </c>
      <c r="T15" s="539">
        <f t="shared" si="2"/>
        <v>187.61437177658024</v>
      </c>
      <c r="U15" s="539">
        <f t="shared" si="2"/>
        <v>187.61437177658024</v>
      </c>
      <c r="V15" s="539">
        <f t="shared" si="2"/>
        <v>187.61437177658024</v>
      </c>
      <c r="W15" s="539">
        <f t="shared" si="2"/>
        <v>187.61437177658024</v>
      </c>
      <c r="X15" s="539">
        <f t="shared" si="2"/>
        <v>187.61437177658024</v>
      </c>
      <c r="Y15" s="539">
        <f t="shared" si="2"/>
        <v>187.61437177658024</v>
      </c>
      <c r="Z15" s="539">
        <f t="shared" si="2"/>
        <v>187.61437177658024</v>
      </c>
      <c r="AA15" s="539">
        <f t="shared" si="2"/>
        <v>187.61437177658024</v>
      </c>
      <c r="AB15" s="539">
        <f t="shared" si="2"/>
        <v>187.61437177658024</v>
      </c>
      <c r="AC15" s="539">
        <f t="shared" si="3"/>
        <v>187.61437177658024</v>
      </c>
      <c r="AD15" s="539">
        <f t="shared" si="3"/>
        <v>187.61437177658024</v>
      </c>
      <c r="AE15" s="539">
        <f t="shared" si="3"/>
        <v>187.61437177658024</v>
      </c>
      <c r="AF15" s="539">
        <f t="shared" si="3"/>
        <v>187.61437177658024</v>
      </c>
      <c r="AG15" s="539">
        <f t="shared" si="3"/>
        <v>187.61437177658024</v>
      </c>
      <c r="AH15" s="539">
        <f t="shared" si="3"/>
        <v>187.61437177658024</v>
      </c>
      <c r="AI15" s="539">
        <f t="shared" si="3"/>
        <v>187.61437177658024</v>
      </c>
      <c r="AJ15" s="539">
        <f t="shared" si="3"/>
        <v>187.61437177658024</v>
      </c>
      <c r="AK15" s="539">
        <f t="shared" si="3"/>
        <v>187.61437177658024</v>
      </c>
      <c r="AL15" s="539">
        <f t="shared" si="3"/>
        <v>187.61437177658024</v>
      </c>
      <c r="AM15" s="539">
        <f t="shared" si="4"/>
        <v>187.61437177658024</v>
      </c>
      <c r="AN15" s="539">
        <f t="shared" si="4"/>
        <v>187.61437177658024</v>
      </c>
      <c r="AO15" s="539">
        <f t="shared" si="4"/>
        <v>187.61437177658024</v>
      </c>
      <c r="AP15" s="539" t="e">
        <f t="shared" si="5"/>
        <v>#REF!</v>
      </c>
      <c r="AQ15" s="539" t="e">
        <f t="shared" si="5"/>
        <v>#REF!</v>
      </c>
      <c r="AR15" s="539" t="e">
        <f t="shared" si="5"/>
        <v>#REF!</v>
      </c>
      <c r="AS15" s="539" t="e">
        <f t="shared" si="5"/>
        <v>#REF!</v>
      </c>
      <c r="AT15" s="539" t="e">
        <f t="shared" si="5"/>
        <v>#REF!</v>
      </c>
      <c r="AU15" s="539" t="e">
        <f t="shared" si="5"/>
        <v>#REF!</v>
      </c>
      <c r="AV15" s="539" t="e">
        <f t="shared" si="5"/>
        <v>#REF!</v>
      </c>
      <c r="AW15" s="539" t="e">
        <f t="shared" si="5"/>
        <v>#REF!</v>
      </c>
      <c r="AX15" s="539" t="e">
        <f t="shared" si="5"/>
        <v>#REF!</v>
      </c>
      <c r="AY15" s="539" t="e">
        <f t="shared" si="5"/>
        <v>#REF!</v>
      </c>
      <c r="AZ15" s="539" t="e">
        <f t="shared" si="6"/>
        <v>#REF!</v>
      </c>
      <c r="BA15" s="539" t="e">
        <f t="shared" si="6"/>
        <v>#REF!</v>
      </c>
      <c r="BB15" s="539" t="e">
        <f t="shared" si="6"/>
        <v>#REF!</v>
      </c>
      <c r="BC15" s="539" t="e">
        <f t="shared" si="6"/>
        <v>#REF!</v>
      </c>
      <c r="BD15" s="539" t="e">
        <f t="shared" si="6"/>
        <v>#REF!</v>
      </c>
      <c r="BE15" s="539" t="e">
        <f t="shared" si="6"/>
        <v>#REF!</v>
      </c>
      <c r="BF15" s="539" t="e">
        <f t="shared" si="6"/>
        <v>#REF!</v>
      </c>
      <c r="BG15" s="539" t="e">
        <f t="shared" si="6"/>
        <v>#REF!</v>
      </c>
      <c r="BH15" s="539" t="e">
        <f t="shared" si="6"/>
        <v>#REF!</v>
      </c>
      <c r="BI15" s="539" t="e">
        <f t="shared" si="6"/>
        <v>#REF!</v>
      </c>
      <c r="BJ15" s="539" t="e">
        <f t="shared" si="7"/>
        <v>#REF!</v>
      </c>
      <c r="BK15" s="539" t="e">
        <f t="shared" si="7"/>
        <v>#REF!</v>
      </c>
      <c r="BL15" s="539" t="e">
        <f t="shared" si="7"/>
        <v>#REF!</v>
      </c>
      <c r="BM15" s="539" t="e">
        <f t="shared" si="7"/>
        <v>#REF!</v>
      </c>
      <c r="BN15" s="539" t="e">
        <f t="shared" si="7"/>
        <v>#REF!</v>
      </c>
      <c r="BO15" s="539" t="e">
        <f t="shared" si="7"/>
        <v>#REF!</v>
      </c>
      <c r="BP15" s="539" t="e">
        <f t="shared" si="7"/>
        <v>#REF!</v>
      </c>
      <c r="BQ15" s="539" t="e">
        <f t="shared" si="7"/>
        <v>#REF!</v>
      </c>
      <c r="BR15" s="539" t="e">
        <f t="shared" si="7"/>
        <v>#REF!</v>
      </c>
      <c r="BS15" s="539" t="e">
        <f t="shared" si="7"/>
        <v>#REF!</v>
      </c>
      <c r="BT15" s="539" t="e">
        <f t="shared" si="8"/>
        <v>#REF!</v>
      </c>
      <c r="BU15" s="539" t="e">
        <f t="shared" si="8"/>
        <v>#REF!</v>
      </c>
      <c r="BV15" s="539" t="e">
        <f t="shared" si="8"/>
        <v>#REF!</v>
      </c>
      <c r="BW15" s="539" t="e">
        <f t="shared" si="8"/>
        <v>#REF!</v>
      </c>
      <c r="BX15" s="539" t="e">
        <f t="shared" si="8"/>
        <v>#REF!</v>
      </c>
      <c r="BY15" s="539" t="e">
        <f t="shared" si="8"/>
        <v>#REF!</v>
      </c>
      <c r="BZ15" s="539" t="e">
        <f t="shared" si="8"/>
        <v>#REF!</v>
      </c>
      <c r="CA15" s="45"/>
      <c r="CB15" s="45"/>
    </row>
    <row r="16" spans="1:80" x14ac:dyDescent="0.3">
      <c r="A16" s="251" t="str">
        <f>"VOC."&amp;$B$7</f>
        <v>VOC.RUR</v>
      </c>
      <c r="B16" s="540">
        <f>IFERROR(VLOOKUP($B$10&amp;"."&amp;B$13&amp;"."&amp;B$12,EmissionRates!$A$1:$Y$8450,$E16,FALSE),0)</f>
        <v>0.17179183424438274</v>
      </c>
      <c r="C16" s="540">
        <f>IFERROR(VLOOKUP($B$10&amp;"."&amp;C$13&amp;"."&amp;C$12,EmissionRates!$A$1:$Y$8450,$E16,FALSE),0)</f>
        <v>4.3159049863864575E-2</v>
      </c>
      <c r="D16" s="540">
        <f>IFERROR(VLOOKUP($B$10&amp;"."&amp;D$13&amp;"."&amp;D$12,EmissionRates!$A$1:$Y$8450,$E16,FALSE),0)</f>
        <v>1.9458020771480677E-2</v>
      </c>
      <c r="E16" s="184">
        <f>HLOOKUP($A16,EmissionRates!$A$1:$Y$2,2,FALSE)</f>
        <v>18</v>
      </c>
      <c r="F16" s="536">
        <f t="shared" si="9"/>
        <v>-1.6079098047564772E-2</v>
      </c>
      <c r="G16" s="536">
        <f>(D16-C16)/(D$13-C$13)</f>
        <v>-2.3701029092383897E-3</v>
      </c>
      <c r="H16" s="541">
        <v>0</v>
      </c>
      <c r="I16" s="537">
        <f t="shared" si="1"/>
        <v>5.923814791142934E-2</v>
      </c>
      <c r="J16" s="537">
        <f t="shared" si="1"/>
        <v>4.3159049863864575E-2</v>
      </c>
      <c r="K16" s="537">
        <f t="shared" si="1"/>
        <v>4.0788946954626183E-2</v>
      </c>
      <c r="L16" s="537">
        <f t="shared" si="1"/>
        <v>3.8418844045387798E-2</v>
      </c>
      <c r="M16" s="537">
        <f t="shared" si="1"/>
        <v>3.6048741136149406E-2</v>
      </c>
      <c r="N16" s="537">
        <f t="shared" si="1"/>
        <v>3.3678638226911015E-2</v>
      </c>
      <c r="O16" s="537">
        <f t="shared" si="1"/>
        <v>3.1308535317672623E-2</v>
      </c>
      <c r="P16" s="537">
        <f t="shared" si="1"/>
        <v>2.8938432408434238E-2</v>
      </c>
      <c r="Q16" s="537">
        <f t="shared" si="1"/>
        <v>2.6568329499195846E-2</v>
      </c>
      <c r="R16" s="537">
        <f t="shared" si="1"/>
        <v>2.4198226589957458E-2</v>
      </c>
      <c r="S16" s="537">
        <f t="shared" si="2"/>
        <v>2.1828123680719069E-2</v>
      </c>
      <c r="T16" s="537">
        <f t="shared" si="2"/>
        <v>1.9458020771480677E-2</v>
      </c>
      <c r="U16" s="537">
        <f t="shared" si="2"/>
        <v>1.9458020771480677E-2</v>
      </c>
      <c r="V16" s="537">
        <f t="shared" si="2"/>
        <v>1.9458020771480677E-2</v>
      </c>
      <c r="W16" s="537">
        <f t="shared" si="2"/>
        <v>1.9458020771480677E-2</v>
      </c>
      <c r="X16" s="537">
        <f t="shared" si="2"/>
        <v>1.9458020771480677E-2</v>
      </c>
      <c r="Y16" s="537">
        <f t="shared" si="2"/>
        <v>1.9458020771480677E-2</v>
      </c>
      <c r="Z16" s="537">
        <f t="shared" si="2"/>
        <v>1.9458020771480677E-2</v>
      </c>
      <c r="AA16" s="537">
        <f t="shared" si="2"/>
        <v>1.9458020771480677E-2</v>
      </c>
      <c r="AB16" s="537">
        <f t="shared" si="2"/>
        <v>1.9458020771480677E-2</v>
      </c>
      <c r="AC16" s="537">
        <f t="shared" si="3"/>
        <v>1.9458020771480677E-2</v>
      </c>
      <c r="AD16" s="537">
        <f t="shared" si="3"/>
        <v>1.9458020771480677E-2</v>
      </c>
      <c r="AE16" s="537">
        <f t="shared" si="3"/>
        <v>1.9458020771480677E-2</v>
      </c>
      <c r="AF16" s="537">
        <f t="shared" si="3"/>
        <v>1.9458020771480677E-2</v>
      </c>
      <c r="AG16" s="537">
        <f t="shared" si="3"/>
        <v>1.9458020771480677E-2</v>
      </c>
      <c r="AH16" s="537">
        <f t="shared" si="3"/>
        <v>1.9458020771480677E-2</v>
      </c>
      <c r="AI16" s="537">
        <f t="shared" si="3"/>
        <v>1.9458020771480677E-2</v>
      </c>
      <c r="AJ16" s="537">
        <f t="shared" si="3"/>
        <v>1.9458020771480677E-2</v>
      </c>
      <c r="AK16" s="537">
        <f t="shared" si="3"/>
        <v>1.9458020771480677E-2</v>
      </c>
      <c r="AL16" s="537">
        <f t="shared" si="3"/>
        <v>1.9458020771480677E-2</v>
      </c>
      <c r="AM16" s="537">
        <f t="shared" si="4"/>
        <v>1.9458020771480677E-2</v>
      </c>
      <c r="AN16" s="537">
        <f t="shared" si="4"/>
        <v>1.9458020771480677E-2</v>
      </c>
      <c r="AO16" s="537">
        <f t="shared" si="4"/>
        <v>1.9458020771480677E-2</v>
      </c>
      <c r="AP16" s="537" t="e">
        <f t="shared" si="5"/>
        <v>#REF!</v>
      </c>
      <c r="AQ16" s="537" t="e">
        <f t="shared" si="5"/>
        <v>#REF!</v>
      </c>
      <c r="AR16" s="537" t="e">
        <f t="shared" si="5"/>
        <v>#REF!</v>
      </c>
      <c r="AS16" s="537" t="e">
        <f t="shared" si="5"/>
        <v>#REF!</v>
      </c>
      <c r="AT16" s="537" t="e">
        <f t="shared" si="5"/>
        <v>#REF!</v>
      </c>
      <c r="AU16" s="537" t="e">
        <f t="shared" si="5"/>
        <v>#REF!</v>
      </c>
      <c r="AV16" s="537" t="e">
        <f t="shared" si="5"/>
        <v>#REF!</v>
      </c>
      <c r="AW16" s="537" t="e">
        <f t="shared" si="5"/>
        <v>#REF!</v>
      </c>
      <c r="AX16" s="537" t="e">
        <f t="shared" si="5"/>
        <v>#REF!</v>
      </c>
      <c r="AY16" s="537" t="e">
        <f t="shared" si="5"/>
        <v>#REF!</v>
      </c>
      <c r="AZ16" s="537" t="e">
        <f t="shared" si="6"/>
        <v>#REF!</v>
      </c>
      <c r="BA16" s="537" t="e">
        <f t="shared" si="6"/>
        <v>#REF!</v>
      </c>
      <c r="BB16" s="537" t="e">
        <f t="shared" si="6"/>
        <v>#REF!</v>
      </c>
      <c r="BC16" s="537" t="e">
        <f t="shared" si="6"/>
        <v>#REF!</v>
      </c>
      <c r="BD16" s="537" t="e">
        <f t="shared" si="6"/>
        <v>#REF!</v>
      </c>
      <c r="BE16" s="537" t="e">
        <f t="shared" si="6"/>
        <v>#REF!</v>
      </c>
      <c r="BF16" s="537" t="e">
        <f t="shared" si="6"/>
        <v>#REF!</v>
      </c>
      <c r="BG16" s="537" t="e">
        <f t="shared" si="6"/>
        <v>#REF!</v>
      </c>
      <c r="BH16" s="537" t="e">
        <f t="shared" si="6"/>
        <v>#REF!</v>
      </c>
      <c r="BI16" s="537" t="e">
        <f t="shared" si="6"/>
        <v>#REF!</v>
      </c>
      <c r="BJ16" s="537" t="e">
        <f t="shared" si="7"/>
        <v>#REF!</v>
      </c>
      <c r="BK16" s="537" t="e">
        <f t="shared" si="7"/>
        <v>#REF!</v>
      </c>
      <c r="BL16" s="537" t="e">
        <f t="shared" si="7"/>
        <v>#REF!</v>
      </c>
      <c r="BM16" s="537" t="e">
        <f t="shared" si="7"/>
        <v>#REF!</v>
      </c>
      <c r="BN16" s="537" t="e">
        <f t="shared" si="7"/>
        <v>#REF!</v>
      </c>
      <c r="BO16" s="537" t="e">
        <f t="shared" si="7"/>
        <v>#REF!</v>
      </c>
      <c r="BP16" s="537" t="e">
        <f t="shared" si="7"/>
        <v>#REF!</v>
      </c>
      <c r="BQ16" s="537" t="e">
        <f t="shared" si="7"/>
        <v>#REF!</v>
      </c>
      <c r="BR16" s="537" t="e">
        <f t="shared" si="7"/>
        <v>#REF!</v>
      </c>
      <c r="BS16" s="537" t="e">
        <f t="shared" si="7"/>
        <v>#REF!</v>
      </c>
      <c r="BT16" s="537" t="e">
        <f t="shared" si="8"/>
        <v>#REF!</v>
      </c>
      <c r="BU16" s="537" t="e">
        <f t="shared" si="8"/>
        <v>#REF!</v>
      </c>
      <c r="BV16" s="537" t="e">
        <f t="shared" si="8"/>
        <v>#REF!</v>
      </c>
      <c r="BW16" s="537" t="e">
        <f t="shared" si="8"/>
        <v>#REF!</v>
      </c>
      <c r="BX16" s="537" t="e">
        <f t="shared" si="8"/>
        <v>#REF!</v>
      </c>
      <c r="BY16" s="537" t="e">
        <f t="shared" si="8"/>
        <v>#REF!</v>
      </c>
      <c r="BZ16" s="537" t="e">
        <f t="shared" si="8"/>
        <v>#REF!</v>
      </c>
      <c r="CA16" s="45"/>
      <c r="CB16" s="45"/>
    </row>
    <row r="17" spans="1:80" x14ac:dyDescent="0.3">
      <c r="A17" s="251" t="str">
        <f>"PM."&amp;$B$7</f>
        <v>PM.RUR</v>
      </c>
      <c r="B17" s="540">
        <f>IFERROR(VLOOKUP($B$10&amp;"."&amp;B$13&amp;"."&amp;B$12,EmissionRates!$A$1:$Y$8450,$E17,FALSE),0)</f>
        <v>5.6302342223754397E-3</v>
      </c>
      <c r="C17" s="540">
        <f>IFERROR(VLOOKUP($B$10&amp;"."&amp;C$13&amp;"."&amp;C$12,EmissionRates!$A$1:$Y$8450,$E17,FALSE),0)</f>
        <v>3.0039022760017004E-3</v>
      </c>
      <c r="D17" s="540">
        <f>IFERROR(VLOOKUP($B$10&amp;"."&amp;D$13&amp;"."&amp;D$12,EmissionRates!$A$1:$Y$8450,$E17,FALSE),0)</f>
        <v>1.8864406496087777E-3</v>
      </c>
      <c r="E17" s="184">
        <f>HLOOKUP($A17,EmissionRates!$A$1:$Y$2,2,FALSE)</f>
        <v>19</v>
      </c>
      <c r="F17" s="536">
        <f t="shared" si="9"/>
        <v>-3.2829149329671742E-4</v>
      </c>
      <c r="G17" s="536">
        <f>(D17-C17)/(D$13-C$13)</f>
        <v>-1.1174616263929228E-4</v>
      </c>
      <c r="H17" s="541">
        <v>0</v>
      </c>
      <c r="I17" s="537">
        <f>IF(I$2&lt;$B$13,$B17,IF(I$2&lt;$C$13,$B17+(I$2-$B$13)*$F17,IF(I$2&lt;$D$13,$C17+(I$2-$C$13)*$G17,$D17+(I$2-$D$13)*$H17)))</f>
        <v>3.3321937692984177E-3</v>
      </c>
      <c r="J17" s="537">
        <f t="shared" si="1"/>
        <v>3.0039022760017004E-3</v>
      </c>
      <c r="K17" s="537">
        <f t="shared" si="1"/>
        <v>2.8921561133624079E-3</v>
      </c>
      <c r="L17" s="537">
        <f t="shared" si="1"/>
        <v>2.7804099507231159E-3</v>
      </c>
      <c r="M17" s="537">
        <f t="shared" si="1"/>
        <v>2.6686637880838234E-3</v>
      </c>
      <c r="N17" s="537">
        <f t="shared" si="1"/>
        <v>2.5569176254445314E-3</v>
      </c>
      <c r="O17" s="537">
        <f t="shared" si="1"/>
        <v>2.4451714628052389E-3</v>
      </c>
      <c r="P17" s="537">
        <f t="shared" si="1"/>
        <v>2.3334253001659469E-3</v>
      </c>
      <c r="Q17" s="537">
        <f t="shared" si="1"/>
        <v>2.2216791375266544E-3</v>
      </c>
      <c r="R17" s="537">
        <f t="shared" si="1"/>
        <v>2.1099329748873619E-3</v>
      </c>
      <c r="S17" s="537">
        <f t="shared" si="2"/>
        <v>1.9981868122480699E-3</v>
      </c>
      <c r="T17" s="537">
        <f t="shared" si="2"/>
        <v>1.8864406496087777E-3</v>
      </c>
      <c r="U17" s="537">
        <f t="shared" si="2"/>
        <v>1.8864406496087777E-3</v>
      </c>
      <c r="V17" s="537">
        <f t="shared" si="2"/>
        <v>1.8864406496087777E-3</v>
      </c>
      <c r="W17" s="537">
        <f t="shared" si="2"/>
        <v>1.8864406496087777E-3</v>
      </c>
      <c r="X17" s="537">
        <f t="shared" si="2"/>
        <v>1.8864406496087777E-3</v>
      </c>
      <c r="Y17" s="537">
        <f t="shared" si="2"/>
        <v>1.8864406496087777E-3</v>
      </c>
      <c r="Z17" s="537">
        <f t="shared" si="2"/>
        <v>1.8864406496087777E-3</v>
      </c>
      <c r="AA17" s="537">
        <f t="shared" si="2"/>
        <v>1.8864406496087777E-3</v>
      </c>
      <c r="AB17" s="537">
        <f t="shared" si="2"/>
        <v>1.8864406496087777E-3</v>
      </c>
      <c r="AC17" s="537">
        <f t="shared" si="3"/>
        <v>1.8864406496087777E-3</v>
      </c>
      <c r="AD17" s="537">
        <f t="shared" si="3"/>
        <v>1.8864406496087777E-3</v>
      </c>
      <c r="AE17" s="537">
        <f t="shared" si="3"/>
        <v>1.8864406496087777E-3</v>
      </c>
      <c r="AF17" s="537">
        <f t="shared" si="3"/>
        <v>1.8864406496087777E-3</v>
      </c>
      <c r="AG17" s="537">
        <f t="shared" si="3"/>
        <v>1.8864406496087777E-3</v>
      </c>
      <c r="AH17" s="537">
        <f t="shared" si="3"/>
        <v>1.8864406496087777E-3</v>
      </c>
      <c r="AI17" s="537">
        <f t="shared" si="3"/>
        <v>1.8864406496087777E-3</v>
      </c>
      <c r="AJ17" s="537">
        <f t="shared" si="3"/>
        <v>1.8864406496087777E-3</v>
      </c>
      <c r="AK17" s="537">
        <f t="shared" si="3"/>
        <v>1.8864406496087777E-3</v>
      </c>
      <c r="AL17" s="537">
        <f t="shared" si="3"/>
        <v>1.8864406496087777E-3</v>
      </c>
      <c r="AM17" s="537">
        <f t="shared" si="4"/>
        <v>1.8864406496087777E-3</v>
      </c>
      <c r="AN17" s="537">
        <f t="shared" si="4"/>
        <v>1.8864406496087777E-3</v>
      </c>
      <c r="AO17" s="537">
        <f t="shared" si="4"/>
        <v>1.8864406496087777E-3</v>
      </c>
      <c r="AP17" s="537" t="e">
        <f t="shared" si="5"/>
        <v>#REF!</v>
      </c>
      <c r="AQ17" s="537" t="e">
        <f t="shared" si="5"/>
        <v>#REF!</v>
      </c>
      <c r="AR17" s="537" t="e">
        <f t="shared" si="5"/>
        <v>#REF!</v>
      </c>
      <c r="AS17" s="537" t="e">
        <f t="shared" si="5"/>
        <v>#REF!</v>
      </c>
      <c r="AT17" s="537" t="e">
        <f t="shared" si="5"/>
        <v>#REF!</v>
      </c>
      <c r="AU17" s="537" t="e">
        <f t="shared" si="5"/>
        <v>#REF!</v>
      </c>
      <c r="AV17" s="537" t="e">
        <f t="shared" si="5"/>
        <v>#REF!</v>
      </c>
      <c r="AW17" s="537" t="e">
        <f t="shared" si="5"/>
        <v>#REF!</v>
      </c>
      <c r="AX17" s="537" t="e">
        <f t="shared" si="5"/>
        <v>#REF!</v>
      </c>
      <c r="AY17" s="537" t="e">
        <f t="shared" si="5"/>
        <v>#REF!</v>
      </c>
      <c r="AZ17" s="537" t="e">
        <f t="shared" si="6"/>
        <v>#REF!</v>
      </c>
      <c r="BA17" s="537" t="e">
        <f t="shared" si="6"/>
        <v>#REF!</v>
      </c>
      <c r="BB17" s="537" t="e">
        <f t="shared" si="6"/>
        <v>#REF!</v>
      </c>
      <c r="BC17" s="537" t="e">
        <f t="shared" si="6"/>
        <v>#REF!</v>
      </c>
      <c r="BD17" s="537" t="e">
        <f t="shared" si="6"/>
        <v>#REF!</v>
      </c>
      <c r="BE17" s="537" t="e">
        <f t="shared" si="6"/>
        <v>#REF!</v>
      </c>
      <c r="BF17" s="537" t="e">
        <f t="shared" si="6"/>
        <v>#REF!</v>
      </c>
      <c r="BG17" s="537" t="e">
        <f t="shared" si="6"/>
        <v>#REF!</v>
      </c>
      <c r="BH17" s="537" t="e">
        <f t="shared" si="6"/>
        <v>#REF!</v>
      </c>
      <c r="BI17" s="537" t="e">
        <f t="shared" si="6"/>
        <v>#REF!</v>
      </c>
      <c r="BJ17" s="537" t="e">
        <f t="shared" si="7"/>
        <v>#REF!</v>
      </c>
      <c r="BK17" s="537" t="e">
        <f t="shared" si="7"/>
        <v>#REF!</v>
      </c>
      <c r="BL17" s="537" t="e">
        <f t="shared" si="7"/>
        <v>#REF!</v>
      </c>
      <c r="BM17" s="537" t="e">
        <f t="shared" si="7"/>
        <v>#REF!</v>
      </c>
      <c r="BN17" s="537" t="e">
        <f t="shared" si="7"/>
        <v>#REF!</v>
      </c>
      <c r="BO17" s="537" t="e">
        <f t="shared" si="7"/>
        <v>#REF!</v>
      </c>
      <c r="BP17" s="537" t="e">
        <f t="shared" si="7"/>
        <v>#REF!</v>
      </c>
      <c r="BQ17" s="537" t="e">
        <f t="shared" si="7"/>
        <v>#REF!</v>
      </c>
      <c r="BR17" s="537" t="e">
        <f t="shared" si="7"/>
        <v>#REF!</v>
      </c>
      <c r="BS17" s="537" t="e">
        <f t="shared" si="7"/>
        <v>#REF!</v>
      </c>
      <c r="BT17" s="537" t="e">
        <f t="shared" si="8"/>
        <v>#REF!</v>
      </c>
      <c r="BU17" s="537" t="e">
        <f t="shared" si="8"/>
        <v>#REF!</v>
      </c>
      <c r="BV17" s="537" t="e">
        <f t="shared" si="8"/>
        <v>#REF!</v>
      </c>
      <c r="BW17" s="537" t="e">
        <f t="shared" si="8"/>
        <v>#REF!</v>
      </c>
      <c r="BX17" s="537" t="e">
        <f t="shared" si="8"/>
        <v>#REF!</v>
      </c>
      <c r="BY17" s="537" t="e">
        <f t="shared" si="8"/>
        <v>#REF!</v>
      </c>
      <c r="BZ17" s="537" t="e">
        <f t="shared" si="8"/>
        <v>#REF!</v>
      </c>
      <c r="CA17" s="45"/>
      <c r="CB17" s="45"/>
    </row>
    <row r="18" spans="1:80" x14ac:dyDescent="0.3">
      <c r="A18" s="251" t="str">
        <f>"SO2."&amp;$B$7</f>
        <v>SO2.RUR</v>
      </c>
      <c r="B18" s="540">
        <f>IFERROR(VLOOKUP($B$10&amp;"."&amp;B$13&amp;"."&amp;B$12,EmissionRates!$A$1:$Y$8450,$E18,FALSE),0)</f>
        <v>6.1643131630262299E-3</v>
      </c>
      <c r="C18" s="540">
        <f>IFERROR(VLOOKUP($B$10&amp;"."&amp;C$13&amp;"."&amp;C$12,EmissionRates!$A$1:$Y$8450,$E18,FALSE),0)</f>
        <v>1.7574186579925725E-3</v>
      </c>
      <c r="D18" s="540">
        <f>IFERROR(VLOOKUP($B$10&amp;"."&amp;D$13&amp;"."&amp;D$12,EmissionRates!$A$1:$Y$8450,$E18,FALSE),0)</f>
        <v>1.2509366594410124E-3</v>
      </c>
      <c r="E18" s="184">
        <f>HLOOKUP($A18,EmissionRates!$A$1:$Y$2,2,FALSE)</f>
        <v>20</v>
      </c>
      <c r="F18" s="536">
        <f t="shared" si="9"/>
        <v>-5.5086181312920712E-4</v>
      </c>
      <c r="G18" s="536">
        <f>(D18-C18)/(D$13-C$13)</f>
        <v>-5.0648199855156005E-5</v>
      </c>
      <c r="H18" s="541">
        <v>0</v>
      </c>
      <c r="I18" s="537">
        <f>IF(I$2&lt;$B$13,$B18,IF(I$2&lt;$C$13,$B18+(I$2-$B$13)*$F18,IF(I$2&lt;$D$13,$C18+(I$2-$C$13)*$G18,$D18+(I$2-$D$13)*$H18)))</f>
        <v>2.3082804711217798E-3</v>
      </c>
      <c r="J18" s="537">
        <f t="shared" si="1"/>
        <v>1.7574186579925725E-3</v>
      </c>
      <c r="K18" s="537">
        <f t="shared" si="1"/>
        <v>1.7067704581374165E-3</v>
      </c>
      <c r="L18" s="537">
        <f t="shared" si="1"/>
        <v>1.6561222582822605E-3</v>
      </c>
      <c r="M18" s="537">
        <f t="shared" si="1"/>
        <v>1.6054740584271045E-3</v>
      </c>
      <c r="N18" s="537">
        <f t="shared" si="1"/>
        <v>1.5548258585719485E-3</v>
      </c>
      <c r="O18" s="537">
        <f t="shared" si="1"/>
        <v>1.5041776587167925E-3</v>
      </c>
      <c r="P18" s="537">
        <f t="shared" si="1"/>
        <v>1.4535294588616365E-3</v>
      </c>
      <c r="Q18" s="537">
        <f t="shared" si="1"/>
        <v>1.4028812590064805E-3</v>
      </c>
      <c r="R18" s="537">
        <f t="shared" si="1"/>
        <v>1.3522330591513245E-3</v>
      </c>
      <c r="S18" s="537">
        <f t="shared" si="2"/>
        <v>1.3015848592961685E-3</v>
      </c>
      <c r="T18" s="537">
        <f t="shared" si="2"/>
        <v>1.2509366594410124E-3</v>
      </c>
      <c r="U18" s="537">
        <f t="shared" si="2"/>
        <v>1.2509366594410124E-3</v>
      </c>
      <c r="V18" s="537">
        <f t="shared" si="2"/>
        <v>1.2509366594410124E-3</v>
      </c>
      <c r="W18" s="537">
        <f t="shared" si="2"/>
        <v>1.2509366594410124E-3</v>
      </c>
      <c r="X18" s="537">
        <f t="shared" si="2"/>
        <v>1.2509366594410124E-3</v>
      </c>
      <c r="Y18" s="537">
        <f t="shared" si="2"/>
        <v>1.2509366594410124E-3</v>
      </c>
      <c r="Z18" s="537">
        <f t="shared" si="2"/>
        <v>1.2509366594410124E-3</v>
      </c>
      <c r="AA18" s="537">
        <f t="shared" si="2"/>
        <v>1.2509366594410124E-3</v>
      </c>
      <c r="AB18" s="537">
        <f t="shared" si="2"/>
        <v>1.2509366594410124E-3</v>
      </c>
      <c r="AC18" s="537">
        <f t="shared" si="3"/>
        <v>1.2509366594410124E-3</v>
      </c>
      <c r="AD18" s="537">
        <f t="shared" si="3"/>
        <v>1.2509366594410124E-3</v>
      </c>
      <c r="AE18" s="537">
        <f t="shared" si="3"/>
        <v>1.2509366594410124E-3</v>
      </c>
      <c r="AF18" s="537">
        <f t="shared" si="3"/>
        <v>1.2509366594410124E-3</v>
      </c>
      <c r="AG18" s="537">
        <f t="shared" si="3"/>
        <v>1.2509366594410124E-3</v>
      </c>
      <c r="AH18" s="537">
        <f t="shared" si="3"/>
        <v>1.2509366594410124E-3</v>
      </c>
      <c r="AI18" s="537">
        <f t="shared" si="3"/>
        <v>1.2509366594410124E-3</v>
      </c>
      <c r="AJ18" s="537">
        <f t="shared" si="3"/>
        <v>1.2509366594410124E-3</v>
      </c>
      <c r="AK18" s="537">
        <f t="shared" si="3"/>
        <v>1.2509366594410124E-3</v>
      </c>
      <c r="AL18" s="537">
        <f t="shared" si="3"/>
        <v>1.2509366594410124E-3</v>
      </c>
      <c r="AM18" s="537">
        <f t="shared" si="4"/>
        <v>1.2509366594410124E-3</v>
      </c>
      <c r="AN18" s="537">
        <f t="shared" si="4"/>
        <v>1.2509366594410124E-3</v>
      </c>
      <c r="AO18" s="537">
        <f t="shared" si="4"/>
        <v>1.2509366594410124E-3</v>
      </c>
      <c r="AP18" s="537" t="e">
        <f t="shared" si="5"/>
        <v>#REF!</v>
      </c>
      <c r="AQ18" s="537" t="e">
        <f t="shared" si="5"/>
        <v>#REF!</v>
      </c>
      <c r="AR18" s="537" t="e">
        <f t="shared" si="5"/>
        <v>#REF!</v>
      </c>
      <c r="AS18" s="537" t="e">
        <f t="shared" si="5"/>
        <v>#REF!</v>
      </c>
      <c r="AT18" s="537" t="e">
        <f t="shared" si="5"/>
        <v>#REF!</v>
      </c>
      <c r="AU18" s="537" t="e">
        <f t="shared" si="5"/>
        <v>#REF!</v>
      </c>
      <c r="AV18" s="537" t="e">
        <f t="shared" si="5"/>
        <v>#REF!</v>
      </c>
      <c r="AW18" s="537" t="e">
        <f t="shared" si="5"/>
        <v>#REF!</v>
      </c>
      <c r="AX18" s="537" t="e">
        <f t="shared" si="5"/>
        <v>#REF!</v>
      </c>
      <c r="AY18" s="537" t="e">
        <f t="shared" si="5"/>
        <v>#REF!</v>
      </c>
      <c r="AZ18" s="537" t="e">
        <f t="shared" si="6"/>
        <v>#REF!</v>
      </c>
      <c r="BA18" s="537" t="e">
        <f t="shared" si="6"/>
        <v>#REF!</v>
      </c>
      <c r="BB18" s="537" t="e">
        <f t="shared" si="6"/>
        <v>#REF!</v>
      </c>
      <c r="BC18" s="537" t="e">
        <f t="shared" si="6"/>
        <v>#REF!</v>
      </c>
      <c r="BD18" s="537" t="e">
        <f t="shared" si="6"/>
        <v>#REF!</v>
      </c>
      <c r="BE18" s="537" t="e">
        <f t="shared" si="6"/>
        <v>#REF!</v>
      </c>
      <c r="BF18" s="537" t="e">
        <f t="shared" si="6"/>
        <v>#REF!</v>
      </c>
      <c r="BG18" s="537" t="e">
        <f t="shared" si="6"/>
        <v>#REF!</v>
      </c>
      <c r="BH18" s="537" t="e">
        <f t="shared" si="6"/>
        <v>#REF!</v>
      </c>
      <c r="BI18" s="537" t="e">
        <f t="shared" si="6"/>
        <v>#REF!</v>
      </c>
      <c r="BJ18" s="537" t="e">
        <f t="shared" si="7"/>
        <v>#REF!</v>
      </c>
      <c r="BK18" s="537" t="e">
        <f t="shared" si="7"/>
        <v>#REF!</v>
      </c>
      <c r="BL18" s="537" t="e">
        <f t="shared" si="7"/>
        <v>#REF!</v>
      </c>
      <c r="BM18" s="537" t="e">
        <f t="shared" si="7"/>
        <v>#REF!</v>
      </c>
      <c r="BN18" s="537" t="e">
        <f t="shared" si="7"/>
        <v>#REF!</v>
      </c>
      <c r="BO18" s="537" t="e">
        <f t="shared" si="7"/>
        <v>#REF!</v>
      </c>
      <c r="BP18" s="537" t="e">
        <f t="shared" si="7"/>
        <v>#REF!</v>
      </c>
      <c r="BQ18" s="537" t="e">
        <f t="shared" si="7"/>
        <v>#REF!</v>
      </c>
      <c r="BR18" s="537" t="e">
        <f t="shared" si="7"/>
        <v>#REF!</v>
      </c>
      <c r="BS18" s="537" t="e">
        <f t="shared" si="7"/>
        <v>#REF!</v>
      </c>
      <c r="BT18" s="537" t="e">
        <f t="shared" si="8"/>
        <v>#REF!</v>
      </c>
      <c r="BU18" s="537" t="e">
        <f t="shared" si="8"/>
        <v>#REF!</v>
      </c>
      <c r="BV18" s="537" t="e">
        <f t="shared" si="8"/>
        <v>#REF!</v>
      </c>
      <c r="BW18" s="537" t="e">
        <f t="shared" si="8"/>
        <v>#REF!</v>
      </c>
      <c r="BX18" s="537" t="e">
        <f t="shared" si="8"/>
        <v>#REF!</v>
      </c>
      <c r="BY18" s="537" t="e">
        <f t="shared" si="8"/>
        <v>#REF!</v>
      </c>
      <c r="BZ18" s="537" t="e">
        <f t="shared" si="8"/>
        <v>#REF!</v>
      </c>
      <c r="CA18" s="45"/>
      <c r="CB18" s="45"/>
    </row>
    <row r="19" spans="1:80" x14ac:dyDescent="0.3">
      <c r="B19" s="525"/>
      <c r="C19" s="525"/>
      <c r="D19" s="525"/>
      <c r="E19" s="313"/>
      <c r="F19" s="534"/>
      <c r="G19" s="534"/>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row>
    <row r="20" spans="1:80" s="72" customFormat="1" x14ac:dyDescent="0.3">
      <c r="A20" s="531" t="s">
        <v>9081</v>
      </c>
      <c r="B20" s="252" t="str">
        <f>B33&amp;"."&amp;B6</f>
        <v>Combination Long-haul Truck - Diesel Fuel.D5</v>
      </c>
      <c r="C20" s="532"/>
      <c r="D20" s="532"/>
      <c r="E20" s="535"/>
      <c r="F20" s="532"/>
      <c r="G20" s="532"/>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1"/>
      <c r="AY20" s="531"/>
      <c r="AZ20" s="531"/>
      <c r="BA20" s="531"/>
      <c r="BB20" s="531"/>
      <c r="BC20" s="531"/>
      <c r="BD20" s="531"/>
      <c r="BE20" s="531"/>
      <c r="BF20" s="531"/>
      <c r="BG20" s="531"/>
      <c r="BH20" s="531"/>
      <c r="BI20" s="531"/>
      <c r="BJ20" s="531"/>
      <c r="BK20" s="531"/>
      <c r="BL20" s="531"/>
      <c r="BM20" s="531"/>
      <c r="BN20" s="531"/>
      <c r="BO20" s="531"/>
      <c r="BP20" s="531"/>
      <c r="BQ20" s="531"/>
      <c r="BR20" s="531"/>
      <c r="BS20" s="531"/>
      <c r="BT20" s="531"/>
      <c r="BU20" s="531"/>
      <c r="BV20" s="531"/>
      <c r="BW20" s="531"/>
      <c r="BX20" s="531"/>
      <c r="BY20" s="531"/>
      <c r="BZ20" s="531"/>
      <c r="CA20" s="531"/>
      <c r="CB20" s="531"/>
    </row>
    <row r="21" spans="1:80" s="72" customFormat="1" x14ac:dyDescent="0.3">
      <c r="A21" s="131" t="s">
        <v>9075</v>
      </c>
      <c r="B21" s="527">
        <f>HLOOKUP(IF(B23&lt;VMTVHT!$F$42,VMTVHT!$F$42,B23),VMTVHT!$F$42:$AL$44,3)</f>
        <v>61.126628450080112</v>
      </c>
      <c r="C21" s="527">
        <f>HLOOKUP(IF(C23&lt;VMTVHT!$F$42,VMTVHT!$F$42,C23),VMTVHT!$F$42:$AL$44,3)</f>
        <v>61.132481527380449</v>
      </c>
      <c r="D21" s="527">
        <f>HLOOKUP(IF(D23&lt;VMTVHT!$F$42,VMTVHT!$F$42,D23),VMTVHT!$F$42:$AL$44,3)</f>
        <v>61.432323611769569</v>
      </c>
      <c r="E21" s="527"/>
      <c r="F21" s="527"/>
      <c r="G21" s="527"/>
      <c r="H21" s="528"/>
    </row>
    <row r="22" spans="1:80" s="72" customFormat="1" x14ac:dyDescent="0.3">
      <c r="A22" s="131" t="s">
        <v>180</v>
      </c>
      <c r="B22" s="127">
        <f>IF(B21&lt;&gt;0,IF(B21&lt;=15,3,IF(B21&lt;=25,5,IF(B21&lt;=35,7,IF(B21&lt;=45,9,IF(B21&lt;=55,11,IF(B21&lt;=65,13,IF(B21&lt;=75,15,0))))))),0)</f>
        <v>13</v>
      </c>
      <c r="C22" s="127">
        <f t="shared" ref="C22:D22" si="10">IF(C21&lt;&gt;0,IF(C21&lt;=15,3,IF(C21&lt;=25,5,IF(C21&lt;=35,7,IF(C21&lt;=45,9,IF(C21&lt;=55,11,IF(C21&lt;=65,13,IF(C21&lt;=75,15,0))))))),0)</f>
        <v>13</v>
      </c>
      <c r="D22" s="127">
        <f t="shared" si="10"/>
        <v>13</v>
      </c>
      <c r="E22" s="127"/>
      <c r="F22" s="73"/>
      <c r="G22" s="127"/>
      <c r="H22" s="528"/>
    </row>
    <row r="23" spans="1:80" x14ac:dyDescent="0.3">
      <c r="A23" s="6" t="s">
        <v>1</v>
      </c>
      <c r="B23" s="127">
        <f>B$13</f>
        <v>2012</v>
      </c>
      <c r="C23" s="127">
        <f t="shared" ref="C23:D23" si="11">C$13</f>
        <v>2020</v>
      </c>
      <c r="D23" s="127">
        <f t="shared" si="11"/>
        <v>2030</v>
      </c>
      <c r="E23" s="184"/>
      <c r="F23" s="127"/>
      <c r="G23" s="127"/>
      <c r="H23" s="313"/>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row>
    <row r="24" spans="1:80" x14ac:dyDescent="0.3">
      <c r="A24" s="251" t="str">
        <f>"NOX."&amp;$B$7</f>
        <v>NOX.RUR</v>
      </c>
      <c r="B24" s="540">
        <f>IFERROR(VLOOKUP($B$20&amp;"."&amp;B$23&amp;"."&amp;B$22,EmissionRates!$A$1:$Y$8450,$E24,FALSE),0)</f>
        <v>8.3747248805545151</v>
      </c>
      <c r="C24" s="540">
        <f>IFERROR(VLOOKUP($B$20&amp;"."&amp;C$23&amp;"."&amp;C$22,EmissionRates!$A$1:$Y$8450,$E24,FALSE),0)</f>
        <v>4.0022538623124948</v>
      </c>
      <c r="D24" s="540">
        <f>IFERROR(VLOOKUP($B$20&amp;"."&amp;D$23&amp;"."&amp;D$22,EmissionRates!$A$1:$Y$8450,$E24,FALSE),0)</f>
        <v>1.4269756162576952</v>
      </c>
      <c r="E24" s="184">
        <f>HLOOKUP($A24,EmissionRates!$A$1:$Y$2,2,FALSE)</f>
        <v>16</v>
      </c>
      <c r="F24" s="536">
        <f>(C24-B24)/(C$13-B$13)</f>
        <v>-0.54655887728025254</v>
      </c>
      <c r="G24" s="536">
        <f>(D24-C24)/(D$13-C$13)</f>
        <v>-0.25752782460547996</v>
      </c>
      <c r="H24" s="541">
        <v>0</v>
      </c>
      <c r="I24" s="537">
        <f>IF(I$2&lt;$B$13,$B24,IF(I$2&lt;$C$13,$B24+(I$2-$B$13)*$F24,IF(I$2&lt;$D$13,$C24+(I$2-$C$13)*$G24,$D24+(I$2-$D$13)*$H24)))</f>
        <v>4.5488127395927478</v>
      </c>
      <c r="J24" s="537">
        <f t="shared" ref="I24:R28" si="12">IF(J$2&lt;$B$13,$B24,IF(J$2&lt;$C$13,$B24+(J$2-$B$13)*$F24,IF(J$2&lt;$D$13,$C24+(J$2-$C$13)*$G24,$D24+(J$2-$D$13)*$H24)))</f>
        <v>4.0022538623124948</v>
      </c>
      <c r="K24" s="537">
        <f t="shared" si="12"/>
        <v>3.7447260377070148</v>
      </c>
      <c r="L24" s="537">
        <f t="shared" si="12"/>
        <v>3.4871982131015349</v>
      </c>
      <c r="M24" s="537">
        <f t="shared" si="12"/>
        <v>3.2296703884960549</v>
      </c>
      <c r="N24" s="537">
        <f t="shared" si="12"/>
        <v>2.972142563890575</v>
      </c>
      <c r="O24" s="537">
        <f t="shared" si="12"/>
        <v>2.714614739285095</v>
      </c>
      <c r="P24" s="537">
        <f t="shared" si="12"/>
        <v>2.457086914679615</v>
      </c>
      <c r="Q24" s="537">
        <f t="shared" si="12"/>
        <v>2.1995590900741351</v>
      </c>
      <c r="R24" s="537">
        <f t="shared" si="12"/>
        <v>1.9420312654686551</v>
      </c>
      <c r="S24" s="537">
        <f t="shared" ref="S24:AB28" si="13">IF(S$2&lt;$B$13,$B24,IF(S$2&lt;$C$13,$B24+(S$2-$B$13)*$F24,IF(S$2&lt;$D$13,$C24+(S$2-$C$13)*$G24,$D24+(S$2-$D$13)*$H24)))</f>
        <v>1.6845034408631752</v>
      </c>
      <c r="T24" s="537">
        <f t="shared" si="13"/>
        <v>1.4269756162576952</v>
      </c>
      <c r="U24" s="537">
        <f t="shared" si="13"/>
        <v>1.4269756162576952</v>
      </c>
      <c r="V24" s="537">
        <f t="shared" si="13"/>
        <v>1.4269756162576952</v>
      </c>
      <c r="W24" s="537">
        <f t="shared" si="13"/>
        <v>1.4269756162576952</v>
      </c>
      <c r="X24" s="537">
        <f t="shared" si="13"/>
        <v>1.4269756162576952</v>
      </c>
      <c r="Y24" s="537">
        <f t="shared" si="13"/>
        <v>1.4269756162576952</v>
      </c>
      <c r="Z24" s="537">
        <f t="shared" si="13"/>
        <v>1.4269756162576952</v>
      </c>
      <c r="AA24" s="537">
        <f t="shared" si="13"/>
        <v>1.4269756162576952</v>
      </c>
      <c r="AB24" s="537">
        <f t="shared" si="13"/>
        <v>1.4269756162576952</v>
      </c>
      <c r="AC24" s="537">
        <f t="shared" ref="AC24:AL28" si="14">IF(AC$2&lt;$B$13,$B24,IF(AC$2&lt;$C$13,$B24+(AC$2-$B$13)*$F24,IF(AC$2&lt;$D$13,$C24+(AC$2-$C$13)*$G24,$D24+(AC$2-$D$13)*$H24)))</f>
        <v>1.4269756162576952</v>
      </c>
      <c r="AD24" s="537">
        <f t="shared" si="14"/>
        <v>1.4269756162576952</v>
      </c>
      <c r="AE24" s="537">
        <f t="shared" si="14"/>
        <v>1.4269756162576952</v>
      </c>
      <c r="AF24" s="537">
        <f t="shared" si="14"/>
        <v>1.4269756162576952</v>
      </c>
      <c r="AG24" s="537">
        <f t="shared" si="14"/>
        <v>1.4269756162576952</v>
      </c>
      <c r="AH24" s="537">
        <f t="shared" si="14"/>
        <v>1.4269756162576952</v>
      </c>
      <c r="AI24" s="537">
        <f t="shared" si="14"/>
        <v>1.4269756162576952</v>
      </c>
      <c r="AJ24" s="537">
        <f t="shared" si="14"/>
        <v>1.4269756162576952</v>
      </c>
      <c r="AK24" s="537">
        <f t="shared" si="14"/>
        <v>1.4269756162576952</v>
      </c>
      <c r="AL24" s="537">
        <f t="shared" si="14"/>
        <v>1.4269756162576952</v>
      </c>
      <c r="AM24" s="537">
        <f t="shared" ref="AM24:AO28" si="15">IF(AM$2&lt;$B$13,$B24,IF(AM$2&lt;$C$13,$B24+(AM$2-$B$13)*$F24,IF(AM$2&lt;$D$13,$C24+(AM$2-$C$13)*$G24,$D24+(AM$2-$D$13)*$H24)))</f>
        <v>1.4269756162576952</v>
      </c>
      <c r="AN24" s="537">
        <f t="shared" si="15"/>
        <v>1.4269756162576952</v>
      </c>
      <c r="AO24" s="537">
        <f t="shared" si="15"/>
        <v>1.4269756162576952</v>
      </c>
      <c r="AP24" s="537" t="e">
        <f t="shared" ref="AP24:AY28" si="16">IF(AP$2&lt;$B$13,$B24,IF(AP$2&lt;$C$13,$B24+(AP$2-$B$13)*$F24,IF(AP$2&lt;$D$13,$C24+(AP$2-$C$13)*$G24,$D24+(AP$2-$D$13)*$H24)))</f>
        <v>#REF!</v>
      </c>
      <c r="AQ24" s="537" t="e">
        <f t="shared" si="16"/>
        <v>#REF!</v>
      </c>
      <c r="AR24" s="537" t="e">
        <f t="shared" si="16"/>
        <v>#REF!</v>
      </c>
      <c r="AS24" s="537" t="e">
        <f t="shared" si="16"/>
        <v>#REF!</v>
      </c>
      <c r="AT24" s="537" t="e">
        <f t="shared" si="16"/>
        <v>#REF!</v>
      </c>
      <c r="AU24" s="537" t="e">
        <f t="shared" si="16"/>
        <v>#REF!</v>
      </c>
      <c r="AV24" s="537" t="e">
        <f t="shared" si="16"/>
        <v>#REF!</v>
      </c>
      <c r="AW24" s="537" t="e">
        <f t="shared" si="16"/>
        <v>#REF!</v>
      </c>
      <c r="AX24" s="537" t="e">
        <f t="shared" si="16"/>
        <v>#REF!</v>
      </c>
      <c r="AY24" s="537" t="e">
        <f t="shared" si="16"/>
        <v>#REF!</v>
      </c>
      <c r="AZ24" s="537" t="e">
        <f t="shared" ref="AZ24:BI28" si="17">IF(AZ$2&lt;$B$13,$B24,IF(AZ$2&lt;$C$13,$B24+(AZ$2-$B$13)*$F24,IF(AZ$2&lt;$D$13,$C24+(AZ$2-$C$13)*$G24,$D24+(AZ$2-$D$13)*$H24)))</f>
        <v>#REF!</v>
      </c>
      <c r="BA24" s="537" t="e">
        <f t="shared" si="17"/>
        <v>#REF!</v>
      </c>
      <c r="BB24" s="537" t="e">
        <f t="shared" si="17"/>
        <v>#REF!</v>
      </c>
      <c r="BC24" s="537" t="e">
        <f t="shared" si="17"/>
        <v>#REF!</v>
      </c>
      <c r="BD24" s="537" t="e">
        <f t="shared" si="17"/>
        <v>#REF!</v>
      </c>
      <c r="BE24" s="537" t="e">
        <f t="shared" si="17"/>
        <v>#REF!</v>
      </c>
      <c r="BF24" s="537" t="e">
        <f t="shared" si="17"/>
        <v>#REF!</v>
      </c>
      <c r="BG24" s="537" t="e">
        <f t="shared" si="17"/>
        <v>#REF!</v>
      </c>
      <c r="BH24" s="537" t="e">
        <f t="shared" si="17"/>
        <v>#REF!</v>
      </c>
      <c r="BI24" s="537" t="e">
        <f t="shared" si="17"/>
        <v>#REF!</v>
      </c>
      <c r="BJ24" s="537" t="e">
        <f t="shared" ref="BJ24:BS28" si="18">IF(BJ$2&lt;$B$13,$B24,IF(BJ$2&lt;$C$13,$B24+(BJ$2-$B$13)*$F24,IF(BJ$2&lt;$D$13,$C24+(BJ$2-$C$13)*$G24,$D24+(BJ$2-$D$13)*$H24)))</f>
        <v>#REF!</v>
      </c>
      <c r="BK24" s="537" t="e">
        <f t="shared" si="18"/>
        <v>#REF!</v>
      </c>
      <c r="BL24" s="537" t="e">
        <f t="shared" si="18"/>
        <v>#REF!</v>
      </c>
      <c r="BM24" s="537" t="e">
        <f t="shared" si="18"/>
        <v>#REF!</v>
      </c>
      <c r="BN24" s="537" t="e">
        <f t="shared" si="18"/>
        <v>#REF!</v>
      </c>
      <c r="BO24" s="537" t="e">
        <f t="shared" si="18"/>
        <v>#REF!</v>
      </c>
      <c r="BP24" s="537" t="e">
        <f t="shared" si="18"/>
        <v>#REF!</v>
      </c>
      <c r="BQ24" s="537" t="e">
        <f t="shared" si="18"/>
        <v>#REF!</v>
      </c>
      <c r="BR24" s="537" t="e">
        <f t="shared" si="18"/>
        <v>#REF!</v>
      </c>
      <c r="BS24" s="537" t="e">
        <f t="shared" si="18"/>
        <v>#REF!</v>
      </c>
      <c r="BT24" s="537" t="e">
        <f t="shared" ref="BT24:BZ28" si="19">IF(BT$2&lt;$B$13,$B24,IF(BT$2&lt;$C$13,$B24+(BT$2-$B$13)*$F24,IF(BT$2&lt;$D$13,$C24+(BT$2-$C$13)*$G24,$D24+(BT$2-$D$13)*$H24)))</f>
        <v>#REF!</v>
      </c>
      <c r="BU24" s="537" t="e">
        <f t="shared" si="19"/>
        <v>#REF!</v>
      </c>
      <c r="BV24" s="537" t="e">
        <f t="shared" si="19"/>
        <v>#REF!</v>
      </c>
      <c r="BW24" s="537" t="e">
        <f t="shared" si="19"/>
        <v>#REF!</v>
      </c>
      <c r="BX24" s="537" t="e">
        <f t="shared" si="19"/>
        <v>#REF!</v>
      </c>
      <c r="BY24" s="537" t="e">
        <f t="shared" si="19"/>
        <v>#REF!</v>
      </c>
      <c r="BZ24" s="537" t="e">
        <f t="shared" si="19"/>
        <v>#REF!</v>
      </c>
      <c r="CA24" s="45"/>
      <c r="CB24" s="45"/>
    </row>
    <row r="25" spans="1:80" x14ac:dyDescent="0.3">
      <c r="A25" s="251" t="str">
        <f>"CO2."&amp;$B$7</f>
        <v>CO2.RUR</v>
      </c>
      <c r="B25" s="958">
        <f>IFERROR(VLOOKUP($B$20&amp;"."&amp;B$23&amp;"."&amp;B$22,EmissionRates!$A$1:$Y$8450,$E25,FALSE),0)</f>
        <v>1640.064704895015</v>
      </c>
      <c r="C25" s="958">
        <f>IFERROR(VLOOKUP($B$20&amp;"."&amp;C$23&amp;"."&amp;C$22,EmissionRates!$A$1:$Y$8450,$E25,FALSE),0)</f>
        <v>1547.4579277038499</v>
      </c>
      <c r="D25" s="958">
        <f>IFERROR(VLOOKUP($B$20&amp;"."&amp;D$23&amp;"."&amp;D$22,EmissionRates!$A$1:$Y$8450,$E25,FALSE),0)</f>
        <v>1464.9392395019474</v>
      </c>
      <c r="E25" s="184">
        <f>HLOOKUP($A25,EmissionRates!$A$1:$Y$2,2,FALSE)</f>
        <v>17</v>
      </c>
      <c r="F25" s="538">
        <f t="shared" ref="F25:F28" si="20">(C25-B25)/(C$13-B$13)</f>
        <v>-11.575847148895633</v>
      </c>
      <c r="G25" s="538">
        <f>(D25-C25)/(D$13-C$13)</f>
        <v>-8.2518688201902481</v>
      </c>
      <c r="H25" s="542">
        <v>0</v>
      </c>
      <c r="I25" s="539">
        <f>IF(I$2&lt;$B$13,$B25,IF(I$2&lt;$C$13,$B25+(I$2-$B$13)*$F25,IF(I$2&lt;$D$13,$C25+(I$2-$C$13)*$G25,$D25+(I$2-$D$13)*$H25)))</f>
        <v>1559.0337748527456</v>
      </c>
      <c r="J25" s="539">
        <f t="shared" si="12"/>
        <v>1547.4579277038499</v>
      </c>
      <c r="K25" s="539">
        <f t="shared" si="12"/>
        <v>1539.2060588836596</v>
      </c>
      <c r="L25" s="539">
        <f t="shared" si="12"/>
        <v>1530.9541900634695</v>
      </c>
      <c r="M25" s="539">
        <f t="shared" si="12"/>
        <v>1522.7023212432791</v>
      </c>
      <c r="N25" s="539">
        <f t="shared" si="12"/>
        <v>1514.450452423089</v>
      </c>
      <c r="O25" s="539">
        <f t="shared" si="12"/>
        <v>1506.1985836028987</v>
      </c>
      <c r="P25" s="539">
        <f t="shared" si="12"/>
        <v>1497.9467147827083</v>
      </c>
      <c r="Q25" s="539">
        <f t="shared" si="12"/>
        <v>1489.6948459625182</v>
      </c>
      <c r="R25" s="539">
        <f t="shared" si="12"/>
        <v>1481.4429771423279</v>
      </c>
      <c r="S25" s="539">
        <f t="shared" si="13"/>
        <v>1473.1911083221378</v>
      </c>
      <c r="T25" s="539">
        <f t="shared" si="13"/>
        <v>1464.9392395019474</v>
      </c>
      <c r="U25" s="539">
        <f t="shared" si="13"/>
        <v>1464.9392395019474</v>
      </c>
      <c r="V25" s="539">
        <f t="shared" si="13"/>
        <v>1464.9392395019474</v>
      </c>
      <c r="W25" s="539">
        <f t="shared" si="13"/>
        <v>1464.9392395019474</v>
      </c>
      <c r="X25" s="539">
        <f t="shared" si="13"/>
        <v>1464.9392395019474</v>
      </c>
      <c r="Y25" s="539">
        <f t="shared" si="13"/>
        <v>1464.9392395019474</v>
      </c>
      <c r="Z25" s="539">
        <f t="shared" si="13"/>
        <v>1464.9392395019474</v>
      </c>
      <c r="AA25" s="539">
        <f t="shared" si="13"/>
        <v>1464.9392395019474</v>
      </c>
      <c r="AB25" s="539">
        <f t="shared" si="13"/>
        <v>1464.9392395019474</v>
      </c>
      <c r="AC25" s="539">
        <f t="shared" si="14"/>
        <v>1464.9392395019474</v>
      </c>
      <c r="AD25" s="539">
        <f t="shared" si="14"/>
        <v>1464.9392395019474</v>
      </c>
      <c r="AE25" s="539">
        <f t="shared" si="14"/>
        <v>1464.9392395019474</v>
      </c>
      <c r="AF25" s="539">
        <f t="shared" si="14"/>
        <v>1464.9392395019474</v>
      </c>
      <c r="AG25" s="539">
        <f t="shared" si="14"/>
        <v>1464.9392395019474</v>
      </c>
      <c r="AH25" s="539">
        <f t="shared" si="14"/>
        <v>1464.9392395019474</v>
      </c>
      <c r="AI25" s="539">
        <f t="shared" si="14"/>
        <v>1464.9392395019474</v>
      </c>
      <c r="AJ25" s="539">
        <f t="shared" si="14"/>
        <v>1464.9392395019474</v>
      </c>
      <c r="AK25" s="539">
        <f t="shared" si="14"/>
        <v>1464.9392395019474</v>
      </c>
      <c r="AL25" s="539">
        <f t="shared" si="14"/>
        <v>1464.9392395019474</v>
      </c>
      <c r="AM25" s="539">
        <f t="shared" si="15"/>
        <v>1464.9392395019474</v>
      </c>
      <c r="AN25" s="539">
        <f t="shared" si="15"/>
        <v>1464.9392395019474</v>
      </c>
      <c r="AO25" s="539">
        <f t="shared" si="15"/>
        <v>1464.9392395019474</v>
      </c>
      <c r="AP25" s="539" t="e">
        <f t="shared" si="16"/>
        <v>#REF!</v>
      </c>
      <c r="AQ25" s="539" t="e">
        <f t="shared" si="16"/>
        <v>#REF!</v>
      </c>
      <c r="AR25" s="539" t="e">
        <f t="shared" si="16"/>
        <v>#REF!</v>
      </c>
      <c r="AS25" s="539" t="e">
        <f t="shared" si="16"/>
        <v>#REF!</v>
      </c>
      <c r="AT25" s="539" t="e">
        <f t="shared" si="16"/>
        <v>#REF!</v>
      </c>
      <c r="AU25" s="539" t="e">
        <f t="shared" si="16"/>
        <v>#REF!</v>
      </c>
      <c r="AV25" s="539" t="e">
        <f t="shared" si="16"/>
        <v>#REF!</v>
      </c>
      <c r="AW25" s="539" t="e">
        <f t="shared" si="16"/>
        <v>#REF!</v>
      </c>
      <c r="AX25" s="539" t="e">
        <f t="shared" si="16"/>
        <v>#REF!</v>
      </c>
      <c r="AY25" s="539" t="e">
        <f t="shared" si="16"/>
        <v>#REF!</v>
      </c>
      <c r="AZ25" s="539" t="e">
        <f t="shared" si="17"/>
        <v>#REF!</v>
      </c>
      <c r="BA25" s="539" t="e">
        <f t="shared" si="17"/>
        <v>#REF!</v>
      </c>
      <c r="BB25" s="539" t="e">
        <f t="shared" si="17"/>
        <v>#REF!</v>
      </c>
      <c r="BC25" s="539" t="e">
        <f t="shared" si="17"/>
        <v>#REF!</v>
      </c>
      <c r="BD25" s="539" t="e">
        <f t="shared" si="17"/>
        <v>#REF!</v>
      </c>
      <c r="BE25" s="539" t="e">
        <f t="shared" si="17"/>
        <v>#REF!</v>
      </c>
      <c r="BF25" s="539" t="e">
        <f t="shared" si="17"/>
        <v>#REF!</v>
      </c>
      <c r="BG25" s="539" t="e">
        <f t="shared" si="17"/>
        <v>#REF!</v>
      </c>
      <c r="BH25" s="539" t="e">
        <f t="shared" si="17"/>
        <v>#REF!</v>
      </c>
      <c r="BI25" s="539" t="e">
        <f t="shared" si="17"/>
        <v>#REF!</v>
      </c>
      <c r="BJ25" s="539" t="e">
        <f t="shared" si="18"/>
        <v>#REF!</v>
      </c>
      <c r="BK25" s="539" t="e">
        <f t="shared" si="18"/>
        <v>#REF!</v>
      </c>
      <c r="BL25" s="539" t="e">
        <f t="shared" si="18"/>
        <v>#REF!</v>
      </c>
      <c r="BM25" s="539" t="e">
        <f t="shared" si="18"/>
        <v>#REF!</v>
      </c>
      <c r="BN25" s="539" t="e">
        <f t="shared" si="18"/>
        <v>#REF!</v>
      </c>
      <c r="BO25" s="539" t="e">
        <f t="shared" si="18"/>
        <v>#REF!</v>
      </c>
      <c r="BP25" s="539" t="e">
        <f t="shared" si="18"/>
        <v>#REF!</v>
      </c>
      <c r="BQ25" s="539" t="e">
        <f t="shared" si="18"/>
        <v>#REF!</v>
      </c>
      <c r="BR25" s="539" t="e">
        <f t="shared" si="18"/>
        <v>#REF!</v>
      </c>
      <c r="BS25" s="539" t="e">
        <f t="shared" si="18"/>
        <v>#REF!</v>
      </c>
      <c r="BT25" s="539" t="e">
        <f t="shared" si="19"/>
        <v>#REF!</v>
      </c>
      <c r="BU25" s="539" t="e">
        <f t="shared" si="19"/>
        <v>#REF!</v>
      </c>
      <c r="BV25" s="539" t="e">
        <f t="shared" si="19"/>
        <v>#REF!</v>
      </c>
      <c r="BW25" s="539" t="e">
        <f t="shared" si="19"/>
        <v>#REF!</v>
      </c>
      <c r="BX25" s="539" t="e">
        <f t="shared" si="19"/>
        <v>#REF!</v>
      </c>
      <c r="BY25" s="539" t="e">
        <f t="shared" si="19"/>
        <v>#REF!</v>
      </c>
      <c r="BZ25" s="539" t="e">
        <f t="shared" si="19"/>
        <v>#REF!</v>
      </c>
      <c r="CA25" s="45"/>
      <c r="CB25" s="45"/>
    </row>
    <row r="26" spans="1:80" x14ac:dyDescent="0.3">
      <c r="A26" s="251" t="str">
        <f>"VOC."&amp;$B$7</f>
        <v>VOC.RUR</v>
      </c>
      <c r="B26" s="540">
        <f>IFERROR(VLOOKUP($B$20&amp;"."&amp;B$23&amp;"."&amp;B$22,EmissionRates!$A$1:$Y$8450,$E26,FALSE),0)</f>
        <v>0.46102910678988901</v>
      </c>
      <c r="C26" s="540">
        <f>IFERROR(VLOOKUP($B$20&amp;"."&amp;C$23&amp;"."&amp;C$22,EmissionRates!$A$1:$Y$8450,$E26,FALSE),0)</f>
        <v>0.22647853919382474</v>
      </c>
      <c r="D26" s="540">
        <f>IFERROR(VLOOKUP($B$20&amp;"."&amp;D$23&amp;"."&amp;D$22,EmissionRates!$A$1:$Y$8450,$E26,FALSE),0)</f>
        <v>9.6763871405528279E-2</v>
      </c>
      <c r="E26" s="184">
        <f>HLOOKUP($A26,EmissionRates!$A$1:$Y$2,2,FALSE)</f>
        <v>18</v>
      </c>
      <c r="F26" s="536">
        <f t="shared" si="20"/>
        <v>-2.9318820949508034E-2</v>
      </c>
      <c r="G26" s="536">
        <f>(D26-C26)/(D$13-C$13)</f>
        <v>-1.2971466778829646E-2</v>
      </c>
      <c r="H26" s="541">
        <v>0</v>
      </c>
      <c r="I26" s="537">
        <f t="shared" si="12"/>
        <v>0.25579736014333276</v>
      </c>
      <c r="J26" s="537">
        <f t="shared" si="12"/>
        <v>0.22647853919382474</v>
      </c>
      <c r="K26" s="537">
        <f t="shared" si="12"/>
        <v>0.21350707241499509</v>
      </c>
      <c r="L26" s="537">
        <f t="shared" si="12"/>
        <v>0.20053560563616546</v>
      </c>
      <c r="M26" s="537">
        <f t="shared" si="12"/>
        <v>0.1875641388573358</v>
      </c>
      <c r="N26" s="537">
        <f t="shared" si="12"/>
        <v>0.17459267207850615</v>
      </c>
      <c r="O26" s="537">
        <f t="shared" si="12"/>
        <v>0.1616212052996765</v>
      </c>
      <c r="P26" s="537">
        <f t="shared" si="12"/>
        <v>0.14864973852084687</v>
      </c>
      <c r="Q26" s="537">
        <f t="shared" si="12"/>
        <v>0.13567827174201721</v>
      </c>
      <c r="R26" s="537">
        <f t="shared" si="12"/>
        <v>0.12270680496318757</v>
      </c>
      <c r="S26" s="537">
        <f t="shared" si="13"/>
        <v>0.10973533818435793</v>
      </c>
      <c r="T26" s="537">
        <f t="shared" si="13"/>
        <v>9.6763871405528279E-2</v>
      </c>
      <c r="U26" s="537">
        <f t="shared" si="13"/>
        <v>9.6763871405528279E-2</v>
      </c>
      <c r="V26" s="537">
        <f t="shared" si="13"/>
        <v>9.6763871405528279E-2</v>
      </c>
      <c r="W26" s="537">
        <f t="shared" si="13"/>
        <v>9.6763871405528279E-2</v>
      </c>
      <c r="X26" s="537">
        <f t="shared" si="13"/>
        <v>9.6763871405528279E-2</v>
      </c>
      <c r="Y26" s="537">
        <f t="shared" si="13"/>
        <v>9.6763871405528279E-2</v>
      </c>
      <c r="Z26" s="537">
        <f t="shared" si="13"/>
        <v>9.6763871405528279E-2</v>
      </c>
      <c r="AA26" s="537">
        <f t="shared" si="13"/>
        <v>9.6763871405528279E-2</v>
      </c>
      <c r="AB26" s="537">
        <f t="shared" si="13"/>
        <v>9.6763871405528279E-2</v>
      </c>
      <c r="AC26" s="537">
        <f t="shared" si="14"/>
        <v>9.6763871405528279E-2</v>
      </c>
      <c r="AD26" s="537">
        <f t="shared" si="14"/>
        <v>9.6763871405528279E-2</v>
      </c>
      <c r="AE26" s="537">
        <f t="shared" si="14"/>
        <v>9.6763871405528279E-2</v>
      </c>
      <c r="AF26" s="537">
        <f t="shared" si="14"/>
        <v>9.6763871405528279E-2</v>
      </c>
      <c r="AG26" s="537">
        <f t="shared" si="14"/>
        <v>9.6763871405528279E-2</v>
      </c>
      <c r="AH26" s="537">
        <f t="shared" si="14"/>
        <v>9.6763871405528279E-2</v>
      </c>
      <c r="AI26" s="537">
        <f t="shared" si="14"/>
        <v>9.6763871405528279E-2</v>
      </c>
      <c r="AJ26" s="537">
        <f t="shared" si="14"/>
        <v>9.6763871405528279E-2</v>
      </c>
      <c r="AK26" s="537">
        <f t="shared" si="14"/>
        <v>9.6763871405528279E-2</v>
      </c>
      <c r="AL26" s="537">
        <f t="shared" si="14"/>
        <v>9.6763871405528279E-2</v>
      </c>
      <c r="AM26" s="537">
        <f t="shared" si="15"/>
        <v>9.6763871405528279E-2</v>
      </c>
      <c r="AN26" s="537">
        <f t="shared" si="15"/>
        <v>9.6763871405528279E-2</v>
      </c>
      <c r="AO26" s="537">
        <f t="shared" si="15"/>
        <v>9.6763871405528279E-2</v>
      </c>
      <c r="AP26" s="537" t="e">
        <f t="shared" si="16"/>
        <v>#REF!</v>
      </c>
      <c r="AQ26" s="537" t="e">
        <f t="shared" si="16"/>
        <v>#REF!</v>
      </c>
      <c r="AR26" s="537" t="e">
        <f t="shared" si="16"/>
        <v>#REF!</v>
      </c>
      <c r="AS26" s="537" t="e">
        <f t="shared" si="16"/>
        <v>#REF!</v>
      </c>
      <c r="AT26" s="537" t="e">
        <f t="shared" si="16"/>
        <v>#REF!</v>
      </c>
      <c r="AU26" s="537" t="e">
        <f t="shared" si="16"/>
        <v>#REF!</v>
      </c>
      <c r="AV26" s="537" t="e">
        <f t="shared" si="16"/>
        <v>#REF!</v>
      </c>
      <c r="AW26" s="537" t="e">
        <f t="shared" si="16"/>
        <v>#REF!</v>
      </c>
      <c r="AX26" s="537" t="e">
        <f t="shared" si="16"/>
        <v>#REF!</v>
      </c>
      <c r="AY26" s="537" t="e">
        <f t="shared" si="16"/>
        <v>#REF!</v>
      </c>
      <c r="AZ26" s="537" t="e">
        <f t="shared" si="17"/>
        <v>#REF!</v>
      </c>
      <c r="BA26" s="537" t="e">
        <f t="shared" si="17"/>
        <v>#REF!</v>
      </c>
      <c r="BB26" s="537" t="e">
        <f t="shared" si="17"/>
        <v>#REF!</v>
      </c>
      <c r="BC26" s="537" t="e">
        <f t="shared" si="17"/>
        <v>#REF!</v>
      </c>
      <c r="BD26" s="537" t="e">
        <f t="shared" si="17"/>
        <v>#REF!</v>
      </c>
      <c r="BE26" s="537" t="e">
        <f t="shared" si="17"/>
        <v>#REF!</v>
      </c>
      <c r="BF26" s="537" t="e">
        <f t="shared" si="17"/>
        <v>#REF!</v>
      </c>
      <c r="BG26" s="537" t="e">
        <f t="shared" si="17"/>
        <v>#REF!</v>
      </c>
      <c r="BH26" s="537" t="e">
        <f t="shared" si="17"/>
        <v>#REF!</v>
      </c>
      <c r="BI26" s="537" t="e">
        <f t="shared" si="17"/>
        <v>#REF!</v>
      </c>
      <c r="BJ26" s="537" t="e">
        <f t="shared" si="18"/>
        <v>#REF!</v>
      </c>
      <c r="BK26" s="537" t="e">
        <f t="shared" si="18"/>
        <v>#REF!</v>
      </c>
      <c r="BL26" s="537" t="e">
        <f t="shared" si="18"/>
        <v>#REF!</v>
      </c>
      <c r="BM26" s="537" t="e">
        <f t="shared" si="18"/>
        <v>#REF!</v>
      </c>
      <c r="BN26" s="537" t="e">
        <f t="shared" si="18"/>
        <v>#REF!</v>
      </c>
      <c r="BO26" s="537" t="e">
        <f t="shared" si="18"/>
        <v>#REF!</v>
      </c>
      <c r="BP26" s="537" t="e">
        <f t="shared" si="18"/>
        <v>#REF!</v>
      </c>
      <c r="BQ26" s="537" t="e">
        <f t="shared" si="18"/>
        <v>#REF!</v>
      </c>
      <c r="BR26" s="537" t="e">
        <f t="shared" si="18"/>
        <v>#REF!</v>
      </c>
      <c r="BS26" s="537" t="e">
        <f t="shared" si="18"/>
        <v>#REF!</v>
      </c>
      <c r="BT26" s="537" t="e">
        <f t="shared" si="19"/>
        <v>#REF!</v>
      </c>
      <c r="BU26" s="537" t="e">
        <f t="shared" si="19"/>
        <v>#REF!</v>
      </c>
      <c r="BV26" s="537" t="e">
        <f t="shared" si="19"/>
        <v>#REF!</v>
      </c>
      <c r="BW26" s="537" t="e">
        <f t="shared" si="19"/>
        <v>#REF!</v>
      </c>
      <c r="BX26" s="537" t="e">
        <f t="shared" si="19"/>
        <v>#REF!</v>
      </c>
      <c r="BY26" s="537" t="e">
        <f t="shared" si="19"/>
        <v>#REF!</v>
      </c>
      <c r="BZ26" s="537" t="e">
        <f t="shared" si="19"/>
        <v>#REF!</v>
      </c>
      <c r="CA26" s="45"/>
      <c r="CB26" s="45"/>
    </row>
    <row r="27" spans="1:80" x14ac:dyDescent="0.3">
      <c r="A27" s="251" t="str">
        <f>"PM."&amp;$B$7</f>
        <v>PM.RUR</v>
      </c>
      <c r="B27" s="540">
        <f>IFERROR(VLOOKUP($B$20&amp;"."&amp;B$23&amp;"."&amp;B$22,EmissionRates!$A$1:$Y$8450,$E27,FALSE),0)</f>
        <v>0.30967245699139273</v>
      </c>
      <c r="C27" s="540">
        <f>IFERROR(VLOOKUP($B$20&amp;"."&amp;C$23&amp;"."&amp;C$22,EmissionRates!$A$1:$Y$8450,$E27,FALSE),0)</f>
        <v>0.13005409948527799</v>
      </c>
      <c r="D27" s="540">
        <f>IFERROR(VLOOKUP($B$20&amp;"."&amp;D$23&amp;"."&amp;D$22,EmissionRates!$A$1:$Y$8450,$E27,FALSE),0)</f>
        <v>3.4481180618361799E-2</v>
      </c>
      <c r="E27" s="184">
        <f>HLOOKUP($A27,EmissionRates!$A$1:$Y$2,2,FALSE)</f>
        <v>19</v>
      </c>
      <c r="F27" s="536">
        <f t="shared" si="20"/>
        <v>-2.2452294688264342E-2</v>
      </c>
      <c r="G27" s="536">
        <f t="shared" ref="G27" si="21">(D27-C27)/(D$13-C$13)</f>
        <v>-9.5572918866916184E-3</v>
      </c>
      <c r="H27" s="541">
        <v>0</v>
      </c>
      <c r="I27" s="537">
        <f>IF(I$2&lt;$B$13,$B27,IF(I$2&lt;$C$13,$B27+(I$2-$B$13)*$F27,IF(I$2&lt;$D$13,$C27+(I$2-$C$13)*$G27,$D27+(I$2-$D$13)*$H27)))</f>
        <v>0.15250639417354234</v>
      </c>
      <c r="J27" s="537">
        <f t="shared" si="12"/>
        <v>0.13005409948527799</v>
      </c>
      <c r="K27" s="537">
        <f t="shared" si="12"/>
        <v>0.12049680759858637</v>
      </c>
      <c r="L27" s="537">
        <f t="shared" si="12"/>
        <v>0.11093951571189475</v>
      </c>
      <c r="M27" s="537">
        <f t="shared" si="12"/>
        <v>0.10138222382520314</v>
      </c>
      <c r="N27" s="537">
        <f t="shared" si="12"/>
        <v>9.1824931938511517E-2</v>
      </c>
      <c r="O27" s="537">
        <f t="shared" si="12"/>
        <v>8.2267640051819899E-2</v>
      </c>
      <c r="P27" s="537">
        <f t="shared" si="12"/>
        <v>7.271034816512828E-2</v>
      </c>
      <c r="Q27" s="537">
        <f t="shared" si="12"/>
        <v>6.3153056278436662E-2</v>
      </c>
      <c r="R27" s="537">
        <f t="shared" si="12"/>
        <v>5.3595764391745043E-2</v>
      </c>
      <c r="S27" s="537">
        <f t="shared" si="13"/>
        <v>4.4038472505053425E-2</v>
      </c>
      <c r="T27" s="537">
        <f t="shared" si="13"/>
        <v>3.4481180618361799E-2</v>
      </c>
      <c r="U27" s="537">
        <f t="shared" si="13"/>
        <v>3.4481180618361799E-2</v>
      </c>
      <c r="V27" s="537">
        <f t="shared" si="13"/>
        <v>3.4481180618361799E-2</v>
      </c>
      <c r="W27" s="537">
        <f t="shared" si="13"/>
        <v>3.4481180618361799E-2</v>
      </c>
      <c r="X27" s="537">
        <f t="shared" si="13"/>
        <v>3.4481180618361799E-2</v>
      </c>
      <c r="Y27" s="537">
        <f t="shared" si="13"/>
        <v>3.4481180618361799E-2</v>
      </c>
      <c r="Z27" s="537">
        <f t="shared" si="13"/>
        <v>3.4481180618361799E-2</v>
      </c>
      <c r="AA27" s="537">
        <f t="shared" si="13"/>
        <v>3.4481180618361799E-2</v>
      </c>
      <c r="AB27" s="537">
        <f t="shared" si="13"/>
        <v>3.4481180618361799E-2</v>
      </c>
      <c r="AC27" s="537">
        <f t="shared" si="14"/>
        <v>3.4481180618361799E-2</v>
      </c>
      <c r="AD27" s="537">
        <f t="shared" si="14"/>
        <v>3.4481180618361799E-2</v>
      </c>
      <c r="AE27" s="537">
        <f t="shared" si="14"/>
        <v>3.4481180618361799E-2</v>
      </c>
      <c r="AF27" s="537">
        <f t="shared" si="14"/>
        <v>3.4481180618361799E-2</v>
      </c>
      <c r="AG27" s="537">
        <f t="shared" si="14"/>
        <v>3.4481180618361799E-2</v>
      </c>
      <c r="AH27" s="537">
        <f t="shared" si="14"/>
        <v>3.4481180618361799E-2</v>
      </c>
      <c r="AI27" s="537">
        <f t="shared" si="14"/>
        <v>3.4481180618361799E-2</v>
      </c>
      <c r="AJ27" s="537">
        <f t="shared" si="14"/>
        <v>3.4481180618361799E-2</v>
      </c>
      <c r="AK27" s="537">
        <f t="shared" si="14"/>
        <v>3.4481180618361799E-2</v>
      </c>
      <c r="AL27" s="537">
        <f t="shared" si="14"/>
        <v>3.4481180618361799E-2</v>
      </c>
      <c r="AM27" s="537">
        <f t="shared" si="15"/>
        <v>3.4481180618361799E-2</v>
      </c>
      <c r="AN27" s="537">
        <f t="shared" si="15"/>
        <v>3.4481180618361799E-2</v>
      </c>
      <c r="AO27" s="537">
        <f t="shared" si="15"/>
        <v>3.4481180618361799E-2</v>
      </c>
      <c r="AP27" s="537" t="e">
        <f t="shared" si="16"/>
        <v>#REF!</v>
      </c>
      <c r="AQ27" s="537" t="e">
        <f t="shared" si="16"/>
        <v>#REF!</v>
      </c>
      <c r="AR27" s="537" t="e">
        <f t="shared" si="16"/>
        <v>#REF!</v>
      </c>
      <c r="AS27" s="537" t="e">
        <f t="shared" si="16"/>
        <v>#REF!</v>
      </c>
      <c r="AT27" s="537" t="e">
        <f t="shared" si="16"/>
        <v>#REF!</v>
      </c>
      <c r="AU27" s="537" t="e">
        <f t="shared" si="16"/>
        <v>#REF!</v>
      </c>
      <c r="AV27" s="537" t="e">
        <f t="shared" si="16"/>
        <v>#REF!</v>
      </c>
      <c r="AW27" s="537" t="e">
        <f t="shared" si="16"/>
        <v>#REF!</v>
      </c>
      <c r="AX27" s="537" t="e">
        <f t="shared" si="16"/>
        <v>#REF!</v>
      </c>
      <c r="AY27" s="537" t="e">
        <f t="shared" si="16"/>
        <v>#REF!</v>
      </c>
      <c r="AZ27" s="537" t="e">
        <f t="shared" si="17"/>
        <v>#REF!</v>
      </c>
      <c r="BA27" s="537" t="e">
        <f t="shared" si="17"/>
        <v>#REF!</v>
      </c>
      <c r="BB27" s="537" t="e">
        <f t="shared" si="17"/>
        <v>#REF!</v>
      </c>
      <c r="BC27" s="537" t="e">
        <f t="shared" si="17"/>
        <v>#REF!</v>
      </c>
      <c r="BD27" s="537" t="e">
        <f t="shared" si="17"/>
        <v>#REF!</v>
      </c>
      <c r="BE27" s="537" t="e">
        <f t="shared" si="17"/>
        <v>#REF!</v>
      </c>
      <c r="BF27" s="537" t="e">
        <f t="shared" si="17"/>
        <v>#REF!</v>
      </c>
      <c r="BG27" s="537" t="e">
        <f t="shared" si="17"/>
        <v>#REF!</v>
      </c>
      <c r="BH27" s="537" t="e">
        <f t="shared" si="17"/>
        <v>#REF!</v>
      </c>
      <c r="BI27" s="537" t="e">
        <f t="shared" si="17"/>
        <v>#REF!</v>
      </c>
      <c r="BJ27" s="537" t="e">
        <f t="shared" si="18"/>
        <v>#REF!</v>
      </c>
      <c r="BK27" s="537" t="e">
        <f t="shared" si="18"/>
        <v>#REF!</v>
      </c>
      <c r="BL27" s="537" t="e">
        <f t="shared" si="18"/>
        <v>#REF!</v>
      </c>
      <c r="BM27" s="537" t="e">
        <f t="shared" si="18"/>
        <v>#REF!</v>
      </c>
      <c r="BN27" s="537" t="e">
        <f t="shared" si="18"/>
        <v>#REF!</v>
      </c>
      <c r="BO27" s="537" t="e">
        <f t="shared" si="18"/>
        <v>#REF!</v>
      </c>
      <c r="BP27" s="537" t="e">
        <f t="shared" si="18"/>
        <v>#REF!</v>
      </c>
      <c r="BQ27" s="537" t="e">
        <f t="shared" si="18"/>
        <v>#REF!</v>
      </c>
      <c r="BR27" s="537" t="e">
        <f t="shared" si="18"/>
        <v>#REF!</v>
      </c>
      <c r="BS27" s="537" t="e">
        <f t="shared" si="18"/>
        <v>#REF!</v>
      </c>
      <c r="BT27" s="537" t="e">
        <f t="shared" si="19"/>
        <v>#REF!</v>
      </c>
      <c r="BU27" s="537" t="e">
        <f t="shared" si="19"/>
        <v>#REF!</v>
      </c>
      <c r="BV27" s="537" t="e">
        <f t="shared" si="19"/>
        <v>#REF!</v>
      </c>
      <c r="BW27" s="537" t="e">
        <f t="shared" si="19"/>
        <v>#REF!</v>
      </c>
      <c r="BX27" s="537" t="e">
        <f t="shared" si="19"/>
        <v>#REF!</v>
      </c>
      <c r="BY27" s="537" t="e">
        <f t="shared" si="19"/>
        <v>#REF!</v>
      </c>
      <c r="BZ27" s="537" t="e">
        <f t="shared" si="19"/>
        <v>#REF!</v>
      </c>
      <c r="CA27" s="45"/>
      <c r="CB27" s="45"/>
    </row>
    <row r="28" spans="1:80" x14ac:dyDescent="0.3">
      <c r="A28" s="251" t="str">
        <f>"SO2."&amp;$B$7</f>
        <v>SO2.RUR</v>
      </c>
      <c r="B28" s="540">
        <f>IFERROR(VLOOKUP($B$20&amp;"."&amp;B$23&amp;"."&amp;B$22,EmissionRates!$A$1:$Y$8450,$E28,FALSE),0)</f>
        <v>1.3971630580878448E-2</v>
      </c>
      <c r="C28" s="540">
        <f>IFERROR(VLOOKUP($B$20&amp;"."&amp;C$23&amp;"."&amp;C$22,EmissionRates!$A$1:$Y$8450,$E28,FALSE),0)</f>
        <v>1.3552019469595177E-2</v>
      </c>
      <c r="D28" s="540">
        <f>IFERROR(VLOOKUP($B$20&amp;"."&amp;D$23&amp;"."&amp;D$22,EmissionRates!$A$1:$Y$8450,$E28,FALSE),0)</f>
        <v>1.2636231384628075E-2</v>
      </c>
      <c r="E28" s="184">
        <f>HLOOKUP($A28,EmissionRates!$A$1:$Y$2,2,FALSE)</f>
        <v>20</v>
      </c>
      <c r="F28" s="536">
        <f t="shared" si="20"/>
        <v>-5.2451388910408885E-5</v>
      </c>
      <c r="G28" s="536">
        <f>(D28-C28)/(D$13-C$13)</f>
        <v>-9.1578808496710183E-5</v>
      </c>
      <c r="H28" s="541">
        <v>0</v>
      </c>
      <c r="I28" s="537">
        <f>IF(I$2&lt;$B$13,$B28,IF(I$2&lt;$C$13,$B28+(I$2-$B$13)*$F28,IF(I$2&lt;$D$13,$C28+(I$2-$C$13)*$G28,$D28+(I$2-$D$13)*$H28)))</f>
        <v>1.3604470858505587E-2</v>
      </c>
      <c r="J28" s="537">
        <f t="shared" si="12"/>
        <v>1.3552019469595177E-2</v>
      </c>
      <c r="K28" s="537">
        <f t="shared" si="12"/>
        <v>1.3460440661098466E-2</v>
      </c>
      <c r="L28" s="537">
        <f t="shared" si="12"/>
        <v>1.3368861852601758E-2</v>
      </c>
      <c r="M28" s="537">
        <f t="shared" si="12"/>
        <v>1.3277283044105047E-2</v>
      </c>
      <c r="N28" s="537">
        <f t="shared" si="12"/>
        <v>1.3185704235608336E-2</v>
      </c>
      <c r="O28" s="537">
        <f t="shared" si="12"/>
        <v>1.3094125427111625E-2</v>
      </c>
      <c r="P28" s="537">
        <f t="shared" si="12"/>
        <v>1.3002546618614916E-2</v>
      </c>
      <c r="Q28" s="537">
        <f t="shared" si="12"/>
        <v>1.2910967810118206E-2</v>
      </c>
      <c r="R28" s="537">
        <f t="shared" si="12"/>
        <v>1.2819389001621495E-2</v>
      </c>
      <c r="S28" s="537">
        <f t="shared" si="13"/>
        <v>1.2727810193124786E-2</v>
      </c>
      <c r="T28" s="537">
        <f t="shared" si="13"/>
        <v>1.2636231384628075E-2</v>
      </c>
      <c r="U28" s="537">
        <f t="shared" si="13"/>
        <v>1.2636231384628075E-2</v>
      </c>
      <c r="V28" s="537">
        <f t="shared" si="13"/>
        <v>1.2636231384628075E-2</v>
      </c>
      <c r="W28" s="537">
        <f t="shared" si="13"/>
        <v>1.2636231384628075E-2</v>
      </c>
      <c r="X28" s="537">
        <f t="shared" si="13"/>
        <v>1.2636231384628075E-2</v>
      </c>
      <c r="Y28" s="537">
        <f t="shared" si="13"/>
        <v>1.2636231384628075E-2</v>
      </c>
      <c r="Z28" s="537">
        <f t="shared" si="13"/>
        <v>1.2636231384628075E-2</v>
      </c>
      <c r="AA28" s="537">
        <f t="shared" si="13"/>
        <v>1.2636231384628075E-2</v>
      </c>
      <c r="AB28" s="537">
        <f t="shared" si="13"/>
        <v>1.2636231384628075E-2</v>
      </c>
      <c r="AC28" s="537">
        <f t="shared" si="14"/>
        <v>1.2636231384628075E-2</v>
      </c>
      <c r="AD28" s="537">
        <f t="shared" si="14"/>
        <v>1.2636231384628075E-2</v>
      </c>
      <c r="AE28" s="537">
        <f t="shared" si="14"/>
        <v>1.2636231384628075E-2</v>
      </c>
      <c r="AF28" s="537">
        <f t="shared" si="14"/>
        <v>1.2636231384628075E-2</v>
      </c>
      <c r="AG28" s="537">
        <f t="shared" si="14"/>
        <v>1.2636231384628075E-2</v>
      </c>
      <c r="AH28" s="537">
        <f t="shared" si="14"/>
        <v>1.2636231384628075E-2</v>
      </c>
      <c r="AI28" s="537">
        <f t="shared" si="14"/>
        <v>1.2636231384628075E-2</v>
      </c>
      <c r="AJ28" s="537">
        <f t="shared" si="14"/>
        <v>1.2636231384628075E-2</v>
      </c>
      <c r="AK28" s="537">
        <f t="shared" si="14"/>
        <v>1.2636231384628075E-2</v>
      </c>
      <c r="AL28" s="537">
        <f t="shared" si="14"/>
        <v>1.2636231384628075E-2</v>
      </c>
      <c r="AM28" s="537">
        <f t="shared" si="15"/>
        <v>1.2636231384628075E-2</v>
      </c>
      <c r="AN28" s="537">
        <f t="shared" si="15"/>
        <v>1.2636231384628075E-2</v>
      </c>
      <c r="AO28" s="537">
        <f t="shared" si="15"/>
        <v>1.2636231384628075E-2</v>
      </c>
      <c r="AP28" s="537" t="e">
        <f t="shared" si="16"/>
        <v>#REF!</v>
      </c>
      <c r="AQ28" s="537" t="e">
        <f t="shared" si="16"/>
        <v>#REF!</v>
      </c>
      <c r="AR28" s="537" t="e">
        <f t="shared" si="16"/>
        <v>#REF!</v>
      </c>
      <c r="AS28" s="537" t="e">
        <f t="shared" si="16"/>
        <v>#REF!</v>
      </c>
      <c r="AT28" s="537" t="e">
        <f t="shared" si="16"/>
        <v>#REF!</v>
      </c>
      <c r="AU28" s="537" t="e">
        <f t="shared" si="16"/>
        <v>#REF!</v>
      </c>
      <c r="AV28" s="537" t="e">
        <f t="shared" si="16"/>
        <v>#REF!</v>
      </c>
      <c r="AW28" s="537" t="e">
        <f t="shared" si="16"/>
        <v>#REF!</v>
      </c>
      <c r="AX28" s="537" t="e">
        <f t="shared" si="16"/>
        <v>#REF!</v>
      </c>
      <c r="AY28" s="537" t="e">
        <f t="shared" si="16"/>
        <v>#REF!</v>
      </c>
      <c r="AZ28" s="537" t="e">
        <f t="shared" si="17"/>
        <v>#REF!</v>
      </c>
      <c r="BA28" s="537" t="e">
        <f t="shared" si="17"/>
        <v>#REF!</v>
      </c>
      <c r="BB28" s="537" t="e">
        <f t="shared" si="17"/>
        <v>#REF!</v>
      </c>
      <c r="BC28" s="537" t="e">
        <f t="shared" si="17"/>
        <v>#REF!</v>
      </c>
      <c r="BD28" s="537" t="e">
        <f t="shared" si="17"/>
        <v>#REF!</v>
      </c>
      <c r="BE28" s="537" t="e">
        <f t="shared" si="17"/>
        <v>#REF!</v>
      </c>
      <c r="BF28" s="537" t="e">
        <f t="shared" si="17"/>
        <v>#REF!</v>
      </c>
      <c r="BG28" s="537" t="e">
        <f t="shared" si="17"/>
        <v>#REF!</v>
      </c>
      <c r="BH28" s="537" t="e">
        <f t="shared" si="17"/>
        <v>#REF!</v>
      </c>
      <c r="BI28" s="537" t="e">
        <f t="shared" si="17"/>
        <v>#REF!</v>
      </c>
      <c r="BJ28" s="537" t="e">
        <f t="shared" si="18"/>
        <v>#REF!</v>
      </c>
      <c r="BK28" s="537" t="e">
        <f t="shared" si="18"/>
        <v>#REF!</v>
      </c>
      <c r="BL28" s="537" t="e">
        <f t="shared" si="18"/>
        <v>#REF!</v>
      </c>
      <c r="BM28" s="537" t="e">
        <f t="shared" si="18"/>
        <v>#REF!</v>
      </c>
      <c r="BN28" s="537" t="e">
        <f t="shared" si="18"/>
        <v>#REF!</v>
      </c>
      <c r="BO28" s="537" t="e">
        <f t="shared" si="18"/>
        <v>#REF!</v>
      </c>
      <c r="BP28" s="537" t="e">
        <f t="shared" si="18"/>
        <v>#REF!</v>
      </c>
      <c r="BQ28" s="537" t="e">
        <f t="shared" si="18"/>
        <v>#REF!</v>
      </c>
      <c r="BR28" s="537" t="e">
        <f t="shared" si="18"/>
        <v>#REF!</v>
      </c>
      <c r="BS28" s="537" t="e">
        <f t="shared" si="18"/>
        <v>#REF!</v>
      </c>
      <c r="BT28" s="537" t="e">
        <f t="shared" si="19"/>
        <v>#REF!</v>
      </c>
      <c r="BU28" s="537" t="e">
        <f t="shared" si="19"/>
        <v>#REF!</v>
      </c>
      <c r="BV28" s="537" t="e">
        <f t="shared" si="19"/>
        <v>#REF!</v>
      </c>
      <c r="BW28" s="537" t="e">
        <f t="shared" si="19"/>
        <v>#REF!</v>
      </c>
      <c r="BX28" s="537" t="e">
        <f t="shared" si="19"/>
        <v>#REF!</v>
      </c>
      <c r="BY28" s="537" t="e">
        <f t="shared" si="19"/>
        <v>#REF!</v>
      </c>
      <c r="BZ28" s="537" t="e">
        <f t="shared" si="19"/>
        <v>#REF!</v>
      </c>
      <c r="CA28" s="45"/>
      <c r="CB28" s="45"/>
    </row>
    <row r="29" spans="1:80" x14ac:dyDescent="0.3">
      <c r="B29" s="525"/>
      <c r="C29" s="525"/>
      <c r="D29" s="525"/>
      <c r="E29" s="313"/>
      <c r="F29" s="534"/>
      <c r="G29" s="534"/>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row>
    <row r="30" spans="1:80" s="72" customFormat="1" x14ac:dyDescent="0.3">
      <c r="A30" s="531" t="s">
        <v>8891</v>
      </c>
      <c r="B30" s="252"/>
      <c r="C30" s="532"/>
      <c r="D30" s="532"/>
      <c r="E30" s="532"/>
      <c r="F30" s="532"/>
      <c r="G30" s="532"/>
      <c r="H30" s="533"/>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1"/>
      <c r="AV30" s="531"/>
      <c r="AW30" s="531"/>
      <c r="AX30" s="531"/>
      <c r="AY30" s="531"/>
      <c r="AZ30" s="531"/>
      <c r="BA30" s="531"/>
      <c r="BB30" s="531"/>
      <c r="BC30" s="531"/>
      <c r="BD30" s="531"/>
      <c r="BE30" s="531"/>
      <c r="BF30" s="531"/>
      <c r="BG30" s="531"/>
      <c r="BH30" s="531"/>
      <c r="BI30" s="531"/>
      <c r="BJ30" s="531"/>
      <c r="BK30" s="531"/>
      <c r="BL30" s="531"/>
      <c r="BM30" s="531"/>
      <c r="BN30" s="531"/>
      <c r="BO30" s="531"/>
      <c r="BP30" s="531"/>
      <c r="BQ30" s="531"/>
      <c r="BR30" s="531"/>
      <c r="BS30" s="531"/>
      <c r="BT30" s="531"/>
      <c r="BU30" s="531"/>
      <c r="BV30" s="531"/>
      <c r="BW30" s="531"/>
      <c r="BX30" s="531"/>
      <c r="BY30" s="531"/>
      <c r="BZ30" s="531"/>
      <c r="CA30" s="531"/>
      <c r="CB30" s="531"/>
    </row>
    <row r="32" spans="1:80" x14ac:dyDescent="0.3">
      <c r="A32" s="72" t="s">
        <v>76</v>
      </c>
      <c r="B32" s="73" t="s">
        <v>70</v>
      </c>
      <c r="C32" s="131"/>
      <c r="D32" s="131"/>
      <c r="E32" s="131"/>
      <c r="F32" s="131"/>
      <c r="G32" s="131"/>
      <c r="H32" s="131"/>
      <c r="I32" s="45"/>
      <c r="J32" s="45"/>
      <c r="K32" s="45"/>
      <c r="L32" s="45"/>
      <c r="M32" s="45"/>
      <c r="N32" s="45"/>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row>
    <row r="33" spans="1:78" x14ac:dyDescent="0.3">
      <c r="A33" s="45" t="s">
        <v>72</v>
      </c>
      <c r="B33" s="45" t="s">
        <v>2196</v>
      </c>
      <c r="C33" s="131"/>
      <c r="D33" s="131"/>
      <c r="E33" s="131"/>
      <c r="F33" s="131"/>
      <c r="G33" s="131"/>
      <c r="H33" s="131"/>
      <c r="I33" s="45"/>
      <c r="J33" s="45"/>
      <c r="K33" s="45"/>
      <c r="L33" s="45"/>
      <c r="M33" s="45"/>
      <c r="N33" s="45"/>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row>
    <row r="34" spans="1:78" x14ac:dyDescent="0.3">
      <c r="A34" s="45" t="s">
        <v>74</v>
      </c>
      <c r="B34" s="127" t="s">
        <v>7</v>
      </c>
      <c r="C34" s="131"/>
      <c r="D34" s="131"/>
      <c r="E34" s="131"/>
      <c r="F34" s="131"/>
      <c r="G34" s="131"/>
      <c r="H34" s="131"/>
      <c r="I34" s="45"/>
      <c r="J34" s="45"/>
      <c r="K34" s="45"/>
      <c r="L34" s="45"/>
      <c r="M34" s="45"/>
      <c r="N34" s="45"/>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row>
    <row r="35" spans="1:78" x14ac:dyDescent="0.3">
      <c r="A35" s="45"/>
      <c r="B35" s="127"/>
      <c r="C35" s="131"/>
      <c r="D35" s="131"/>
      <c r="E35" s="131"/>
      <c r="F35" s="131"/>
      <c r="G35" s="131"/>
      <c r="H35" s="131"/>
      <c r="I35" s="45"/>
      <c r="J35" s="45"/>
      <c r="K35" s="45"/>
      <c r="L35" s="45"/>
      <c r="M35" s="45"/>
      <c r="N35" s="45"/>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row>
    <row r="36" spans="1:78" x14ac:dyDescent="0.3">
      <c r="A36" s="72" t="s">
        <v>75</v>
      </c>
      <c r="B36" s="73" t="s">
        <v>71</v>
      </c>
      <c r="C36" s="131"/>
    </row>
    <row r="37" spans="1:78" x14ac:dyDescent="0.3">
      <c r="A37" s="45" t="s">
        <v>78</v>
      </c>
      <c r="B37" s="127">
        <v>3</v>
      </c>
      <c r="C37" s="131"/>
    </row>
    <row r="38" spans="1:78" x14ac:dyDescent="0.3">
      <c r="A38" s="45" t="s">
        <v>79</v>
      </c>
      <c r="B38" s="127">
        <v>5</v>
      </c>
      <c r="C38" s="131"/>
    </row>
    <row r="39" spans="1:78" x14ac:dyDescent="0.3">
      <c r="A39" s="45" t="s">
        <v>80</v>
      </c>
      <c r="B39" s="127">
        <v>7</v>
      </c>
      <c r="C39" s="131"/>
    </row>
    <row r="40" spans="1:78" x14ac:dyDescent="0.3">
      <c r="A40" s="45" t="s">
        <v>81</v>
      </c>
      <c r="B40" s="127">
        <v>9</v>
      </c>
      <c r="C40" s="131"/>
    </row>
    <row r="41" spans="1:78" x14ac:dyDescent="0.3">
      <c r="A41" s="45" t="s">
        <v>82</v>
      </c>
      <c r="B41" s="127">
        <v>11</v>
      </c>
      <c r="C41" s="131"/>
    </row>
    <row r="42" spans="1:78" x14ac:dyDescent="0.3">
      <c r="A42" s="45" t="s">
        <v>83</v>
      </c>
      <c r="B42" s="127">
        <v>13</v>
      </c>
      <c r="C42" s="131"/>
    </row>
    <row r="43" spans="1:78" x14ac:dyDescent="0.3">
      <c r="A43" s="45" t="s">
        <v>84</v>
      </c>
      <c r="B43" s="127">
        <v>15</v>
      </c>
      <c r="C43" s="131"/>
    </row>
    <row r="45" spans="1:78" x14ac:dyDescent="0.3">
      <c r="A45" s="72" t="s">
        <v>9077</v>
      </c>
      <c r="B45" s="73"/>
      <c r="C45" s="131"/>
      <c r="D45" s="131"/>
      <c r="E45" s="131"/>
      <c r="F45" s="131"/>
      <c r="G45" s="131"/>
      <c r="H45" s="131"/>
      <c r="I45" s="45"/>
      <c r="J45" s="45"/>
      <c r="K45" s="45"/>
      <c r="L45" s="45"/>
      <c r="M45" s="45"/>
      <c r="N45" s="45"/>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row>
    <row r="46" spans="1:78" x14ac:dyDescent="0.3">
      <c r="A46" s="45" t="s">
        <v>77</v>
      </c>
      <c r="B46" s="127"/>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row>
    <row r="47" spans="1:78" x14ac:dyDescent="0.3">
      <c r="A47" s="45" t="s">
        <v>9058</v>
      </c>
      <c r="B47" s="127"/>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row>
  </sheetData>
  <sheetProtection selectLockedCells="1" selectUnlockedCell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tabColor theme="7" tint="0.59999389629810485"/>
  </sheetPr>
  <dimension ref="A1:AA8450"/>
  <sheetViews>
    <sheetView zoomScale="75" zoomScaleNormal="75" workbookViewId="0">
      <pane xSplit="3" ySplit="2" topLeftCell="D15" activePane="bottomRight" state="frozen"/>
      <selection activeCell="B48" sqref="B48"/>
      <selection pane="topRight" activeCell="B48" sqref="B48"/>
      <selection pane="bottomLeft" activeCell="B48" sqref="B48"/>
      <selection pane="bottomRight" activeCell="B48" sqref="B48"/>
    </sheetView>
  </sheetViews>
  <sheetFormatPr defaultColWidth="9.109375" defaultRowHeight="14.4" x14ac:dyDescent="0.3"/>
  <cols>
    <col min="1" max="1" width="61" style="310" bestFit="1" customWidth="1"/>
    <col min="2" max="2" width="42.6640625" style="310" bestFit="1" customWidth="1"/>
    <col min="3" max="3" width="10.88671875" style="30" bestFit="1" customWidth="1"/>
    <col min="4" max="4" width="6.5546875" style="34" bestFit="1" customWidth="1"/>
    <col min="5" max="5" width="5.88671875" style="34" bestFit="1" customWidth="1"/>
    <col min="6" max="6" width="9.5546875" style="310" bestFit="1" customWidth="1"/>
    <col min="7" max="7" width="11" style="310" bestFit="1" customWidth="1"/>
    <col min="8" max="8" width="9.44140625" style="310" bestFit="1" customWidth="1"/>
    <col min="9" max="9" width="8.6640625" style="310" bestFit="1" customWidth="1"/>
    <col min="10" max="10" width="9.109375" style="310" bestFit="1" customWidth="1"/>
    <col min="11" max="11" width="8.6640625" style="310" bestFit="1" customWidth="1"/>
    <col min="12" max="12" width="11" style="310" bestFit="1" customWidth="1"/>
    <col min="13" max="13" width="8.6640625" style="310" bestFit="1" customWidth="1"/>
    <col min="14" max="14" width="7.5546875" style="310" bestFit="1" customWidth="1"/>
    <col min="15" max="15" width="7.6640625" style="310" bestFit="1" customWidth="1"/>
    <col min="16" max="16" width="9.33203125" style="310" bestFit="1" customWidth="1"/>
    <col min="17" max="17" width="11" style="310" bestFit="1" customWidth="1"/>
    <col min="18" max="18" width="9.33203125" style="310" bestFit="1" customWidth="1"/>
    <col min="19" max="19" width="8.5546875" style="310" bestFit="1" customWidth="1"/>
    <col min="20" max="20" width="8.88671875" style="310" bestFit="1" customWidth="1"/>
    <col min="21" max="21" width="8.6640625" style="310" bestFit="1" customWidth="1"/>
    <col min="22" max="22" width="11" style="310" bestFit="1" customWidth="1"/>
    <col min="23" max="23" width="8.6640625" style="310" bestFit="1" customWidth="1"/>
    <col min="24" max="25" width="7.5546875" style="310" bestFit="1" customWidth="1"/>
    <col min="26" max="27" width="4.6640625" style="310" customWidth="1"/>
    <col min="28" max="16384" width="9.109375" style="310"/>
  </cols>
  <sheetData>
    <row r="1" spans="1:25" x14ac:dyDescent="0.3">
      <c r="A1" s="37" t="s">
        <v>212</v>
      </c>
      <c r="B1" s="37" t="s">
        <v>68</v>
      </c>
      <c r="C1" s="228" t="s">
        <v>2180</v>
      </c>
      <c r="D1" s="485" t="s">
        <v>2182</v>
      </c>
      <c r="E1" s="485" t="s">
        <v>1687</v>
      </c>
      <c r="F1" s="181" t="s">
        <v>192</v>
      </c>
      <c r="G1" s="181" t="s">
        <v>193</v>
      </c>
      <c r="H1" s="181" t="s">
        <v>194</v>
      </c>
      <c r="I1" s="181" t="s">
        <v>195</v>
      </c>
      <c r="J1" s="181" t="s">
        <v>196</v>
      </c>
      <c r="K1" s="181" t="s">
        <v>197</v>
      </c>
      <c r="L1" s="181" t="s">
        <v>198</v>
      </c>
      <c r="M1" s="181" t="s">
        <v>199</v>
      </c>
      <c r="N1" s="181" t="s">
        <v>200</v>
      </c>
      <c r="O1" s="181" t="s">
        <v>201</v>
      </c>
      <c r="P1" s="181" t="s">
        <v>202</v>
      </c>
      <c r="Q1" s="181" t="s">
        <v>203</v>
      </c>
      <c r="R1" s="181" t="s">
        <v>204</v>
      </c>
      <c r="S1" s="181" t="s">
        <v>205</v>
      </c>
      <c r="T1" s="181" t="s">
        <v>206</v>
      </c>
      <c r="U1" s="181" t="s">
        <v>207</v>
      </c>
      <c r="V1" s="181" t="s">
        <v>208</v>
      </c>
      <c r="W1" s="181" t="s">
        <v>209</v>
      </c>
      <c r="X1" s="181" t="s">
        <v>210</v>
      </c>
      <c r="Y1" s="181" t="s">
        <v>211</v>
      </c>
    </row>
    <row r="2" spans="1:25" x14ac:dyDescent="0.3">
      <c r="A2" s="229">
        <f>COLUMN()-COLUMN($A$2)+1</f>
        <v>1</v>
      </c>
      <c r="B2" s="229">
        <f t="shared" ref="B2:Y2" si="0">COLUMN()-COLUMN($A$2)+1</f>
        <v>2</v>
      </c>
      <c r="C2" s="229">
        <f t="shared" si="0"/>
        <v>3</v>
      </c>
      <c r="D2" s="486">
        <f t="shared" si="0"/>
        <v>4</v>
      </c>
      <c r="E2" s="486">
        <f t="shared" si="0"/>
        <v>5</v>
      </c>
      <c r="F2" s="229">
        <f t="shared" si="0"/>
        <v>6</v>
      </c>
      <c r="G2" s="229">
        <f t="shared" si="0"/>
        <v>7</v>
      </c>
      <c r="H2" s="229">
        <f t="shared" si="0"/>
        <v>8</v>
      </c>
      <c r="I2" s="229">
        <f t="shared" si="0"/>
        <v>9</v>
      </c>
      <c r="J2" s="229">
        <f t="shared" si="0"/>
        <v>10</v>
      </c>
      <c r="K2" s="229">
        <f t="shared" si="0"/>
        <v>11</v>
      </c>
      <c r="L2" s="229">
        <f t="shared" si="0"/>
        <v>12</v>
      </c>
      <c r="M2" s="229">
        <f t="shared" si="0"/>
        <v>13</v>
      </c>
      <c r="N2" s="229">
        <f t="shared" si="0"/>
        <v>14</v>
      </c>
      <c r="O2" s="229">
        <f t="shared" si="0"/>
        <v>15</v>
      </c>
      <c r="P2" s="229">
        <f t="shared" si="0"/>
        <v>16</v>
      </c>
      <c r="Q2" s="229">
        <f t="shared" si="0"/>
        <v>17</v>
      </c>
      <c r="R2" s="229">
        <f t="shared" si="0"/>
        <v>18</v>
      </c>
      <c r="S2" s="229">
        <f t="shared" si="0"/>
        <v>19</v>
      </c>
      <c r="T2" s="229">
        <f t="shared" si="0"/>
        <v>20</v>
      </c>
      <c r="U2" s="229">
        <f t="shared" si="0"/>
        <v>21</v>
      </c>
      <c r="V2" s="229">
        <f t="shared" si="0"/>
        <v>22</v>
      </c>
      <c r="W2" s="229">
        <f t="shared" si="0"/>
        <v>23</v>
      </c>
      <c r="X2" s="229">
        <f t="shared" si="0"/>
        <v>24</v>
      </c>
      <c r="Y2" s="229">
        <f t="shared" si="0"/>
        <v>25</v>
      </c>
    </row>
    <row r="3" spans="1:25" x14ac:dyDescent="0.3">
      <c r="A3" s="311" t="s">
        <v>2596</v>
      </c>
      <c r="B3" s="310" t="s">
        <v>7</v>
      </c>
      <c r="C3" s="310" t="s">
        <v>2597</v>
      </c>
      <c r="D3" s="36">
        <v>1</v>
      </c>
      <c r="E3" s="36">
        <v>2012</v>
      </c>
      <c r="F3" s="578">
        <v>1.411223317642545</v>
      </c>
      <c r="G3" s="578">
        <v>2040.73021825154</v>
      </c>
      <c r="H3" s="578">
        <v>2.0298868046665977</v>
      </c>
      <c r="I3" s="578">
        <v>1.9818059458960573E-2</v>
      </c>
      <c r="J3" s="578">
        <v>4.0670076928411847E-2</v>
      </c>
      <c r="K3" s="578">
        <v>1.4644262853643626</v>
      </c>
      <c r="L3" s="578">
        <v>2109.168238321935</v>
      </c>
      <c r="M3" s="578">
        <v>2.0570195354618224</v>
      </c>
      <c r="N3" s="578">
        <v>2.0227048072911175E-2</v>
      </c>
      <c r="O3" s="578">
        <v>4.203400452388445E-2</v>
      </c>
      <c r="P3" s="578">
        <v>1.4112233170242774</v>
      </c>
      <c r="Q3" s="578">
        <v>2040.73021825154</v>
      </c>
      <c r="R3" s="578">
        <v>2.029886883518575</v>
      </c>
      <c r="S3" s="578">
        <v>1.9818061005935275E-2</v>
      </c>
      <c r="T3" s="578">
        <v>4.0670076928411847E-2</v>
      </c>
      <c r="U3" s="578">
        <v>1.464426128895425</v>
      </c>
      <c r="V3" s="578">
        <v>2109.168187459305</v>
      </c>
      <c r="W3" s="578">
        <v>2.0570195456336124</v>
      </c>
      <c r="X3" s="578">
        <v>2.022704808337035E-2</v>
      </c>
      <c r="Y3" s="578">
        <v>4.203400452388445E-2</v>
      </c>
    </row>
    <row r="4" spans="1:25" x14ac:dyDescent="0.3">
      <c r="A4" s="311" t="s">
        <v>2598</v>
      </c>
      <c r="B4" s="310" t="s">
        <v>7</v>
      </c>
      <c r="C4" s="310" t="s">
        <v>2597</v>
      </c>
      <c r="D4" s="36">
        <v>2</v>
      </c>
      <c r="E4" s="36">
        <v>2012</v>
      </c>
      <c r="F4" s="578">
        <v>0.96403529061683302</v>
      </c>
      <c r="G4" s="578">
        <v>1144.3791707356727</v>
      </c>
      <c r="H4" s="578">
        <v>1.0777613790536</v>
      </c>
      <c r="I4" s="578">
        <v>1.3345632887345926E-2</v>
      </c>
      <c r="J4" s="578">
        <v>2.2806539452479499E-2</v>
      </c>
      <c r="K4" s="578">
        <v>0.9795240808414849</v>
      </c>
      <c r="L4" s="578">
        <v>1158.8703257242773</v>
      </c>
      <c r="M4" s="578">
        <v>1.08662011018653</v>
      </c>
      <c r="N4" s="578">
        <v>1.2663971707638624E-2</v>
      </c>
      <c r="O4" s="578">
        <v>2.3095330339856404E-2</v>
      </c>
      <c r="P4" s="578">
        <v>0.96403526981723975</v>
      </c>
      <c r="Q4" s="578">
        <v>1144.3791707356727</v>
      </c>
      <c r="R4" s="578">
        <v>1.07776143065954</v>
      </c>
      <c r="S4" s="578">
        <v>1.33456329022768E-2</v>
      </c>
      <c r="T4" s="578">
        <v>2.2806539452479499E-2</v>
      </c>
      <c r="U4" s="578">
        <v>0.97952417490195676</v>
      </c>
      <c r="V4" s="578">
        <v>1158.8702735900824</v>
      </c>
      <c r="W4" s="578">
        <v>1.0866202778270202</v>
      </c>
      <c r="X4" s="578">
        <v>1.2663970673922101E-2</v>
      </c>
      <c r="Y4" s="578">
        <v>2.3095330339856404E-2</v>
      </c>
    </row>
    <row r="5" spans="1:25" x14ac:dyDescent="0.3">
      <c r="A5" s="311" t="s">
        <v>2599</v>
      </c>
      <c r="B5" s="310" t="s">
        <v>7</v>
      </c>
      <c r="C5" s="310" t="s">
        <v>2597</v>
      </c>
      <c r="D5" s="36">
        <v>3</v>
      </c>
      <c r="E5" s="36">
        <v>2012</v>
      </c>
      <c r="F5" s="578">
        <v>0.74044081359019698</v>
      </c>
      <c r="G5" s="578">
        <v>696.20363521575871</v>
      </c>
      <c r="H5" s="578">
        <v>0.60169837520637248</v>
      </c>
      <c r="I5" s="578">
        <v>1.0109402373965754E-2</v>
      </c>
      <c r="J5" s="578">
        <v>1.3874778528891775E-2</v>
      </c>
      <c r="K5" s="578">
        <v>0.70309826262593778</v>
      </c>
      <c r="L5" s="578">
        <v>678.14722188313749</v>
      </c>
      <c r="M5" s="578">
        <v>0.59445987954313706</v>
      </c>
      <c r="N5" s="578">
        <v>8.2385571577105986E-3</v>
      </c>
      <c r="O5" s="578">
        <v>1.3514929160010025E-2</v>
      </c>
      <c r="P5" s="578">
        <v>0.74044079372351701</v>
      </c>
      <c r="Q5" s="578">
        <v>696.20362472534123</v>
      </c>
      <c r="R5" s="578">
        <v>0.60169841139456026</v>
      </c>
      <c r="S5" s="578">
        <v>1.0109403682956004E-2</v>
      </c>
      <c r="T5" s="578">
        <v>1.3874779047910075E-2</v>
      </c>
      <c r="U5" s="578">
        <v>0.703098225989227</v>
      </c>
      <c r="V5" s="578">
        <v>678.14722188313749</v>
      </c>
      <c r="W5" s="578">
        <v>0.59445987092961605</v>
      </c>
      <c r="X5" s="578">
        <v>8.2385574565553982E-3</v>
      </c>
      <c r="Y5" s="578">
        <v>1.3514929160010025E-2</v>
      </c>
    </row>
    <row r="6" spans="1:25" x14ac:dyDescent="0.3">
      <c r="A6" s="311" t="s">
        <v>2600</v>
      </c>
      <c r="B6" s="310" t="s">
        <v>7</v>
      </c>
      <c r="C6" s="310" t="s">
        <v>2597</v>
      </c>
      <c r="D6" s="36">
        <v>4</v>
      </c>
      <c r="E6" s="36">
        <v>2012</v>
      </c>
      <c r="F6" s="578">
        <v>0.66590795888287324</v>
      </c>
      <c r="G6" s="578">
        <v>546.81189346313431</v>
      </c>
      <c r="H6" s="578">
        <v>0.44301086742295054</v>
      </c>
      <c r="I6" s="578">
        <v>9.0306634909135455E-3</v>
      </c>
      <c r="J6" s="578">
        <v>1.0897521948208999E-2</v>
      </c>
      <c r="K6" s="578">
        <v>0.56817716054267908</v>
      </c>
      <c r="L6" s="578">
        <v>533.70471795399953</v>
      </c>
      <c r="M6" s="578">
        <v>0.42841041166563276</v>
      </c>
      <c r="N6" s="578">
        <v>5.6933684982141105E-3</v>
      </c>
      <c r="O6" s="578">
        <v>1.0636295919539376E-2</v>
      </c>
      <c r="P6" s="578">
        <v>0.6659079529844969</v>
      </c>
      <c r="Q6" s="578">
        <v>546.81187756856229</v>
      </c>
      <c r="R6" s="578">
        <v>0.44301088310991527</v>
      </c>
      <c r="S6" s="578">
        <v>9.0306633376636882E-3</v>
      </c>
      <c r="T6" s="578">
        <v>1.0897521948208999E-2</v>
      </c>
      <c r="U6" s="578">
        <v>0.56817712980955515</v>
      </c>
      <c r="V6" s="578">
        <v>533.70471270879079</v>
      </c>
      <c r="W6" s="578">
        <v>0.42841040853697127</v>
      </c>
      <c r="X6" s="578">
        <v>5.6933679304430919E-3</v>
      </c>
      <c r="Y6" s="578">
        <v>1.0636295919539376E-2</v>
      </c>
    </row>
    <row r="7" spans="1:25" x14ac:dyDescent="0.3">
      <c r="A7" s="311" t="s">
        <v>2601</v>
      </c>
      <c r="B7" s="310" t="s">
        <v>7</v>
      </c>
      <c r="C7" s="310" t="s">
        <v>2597</v>
      </c>
      <c r="D7" s="36">
        <v>5</v>
      </c>
      <c r="E7" s="36">
        <v>2012</v>
      </c>
      <c r="F7" s="578">
        <v>0.62400224241742741</v>
      </c>
      <c r="G7" s="578">
        <v>468.99983119964548</v>
      </c>
      <c r="H7" s="578">
        <v>0.36070834155846798</v>
      </c>
      <c r="I7" s="578">
        <v>7.9221181550413605E-3</v>
      </c>
      <c r="J7" s="578">
        <v>9.346791460605644E-3</v>
      </c>
      <c r="K7" s="578">
        <v>0.49441343736303101</v>
      </c>
      <c r="L7" s="578">
        <v>445.28019269307424</v>
      </c>
      <c r="M7" s="578">
        <v>0.33518562098591531</v>
      </c>
      <c r="N7" s="578">
        <v>4.7201212811008447E-3</v>
      </c>
      <c r="O7" s="578">
        <v>8.8740749730883747E-3</v>
      </c>
      <c r="P7" s="578">
        <v>0.62400227408187403</v>
      </c>
      <c r="Q7" s="578">
        <v>468.99982595443697</v>
      </c>
      <c r="R7" s="578">
        <v>0.36070834363211629</v>
      </c>
      <c r="S7" s="578">
        <v>7.9221179447396574E-3</v>
      </c>
      <c r="T7" s="578">
        <v>9.346791460605644E-3</v>
      </c>
      <c r="U7" s="578">
        <v>0.49441339094951731</v>
      </c>
      <c r="V7" s="578">
        <v>445.28019777933724</v>
      </c>
      <c r="W7" s="578">
        <v>0.33518568099680102</v>
      </c>
      <c r="X7" s="578">
        <v>4.7201212232152977E-3</v>
      </c>
      <c r="Y7" s="578">
        <v>8.8740749730883747E-3</v>
      </c>
    </row>
    <row r="8" spans="1:25" x14ac:dyDescent="0.3">
      <c r="A8" s="311" t="s">
        <v>2602</v>
      </c>
      <c r="B8" s="310" t="s">
        <v>7</v>
      </c>
      <c r="C8" s="310" t="s">
        <v>2597</v>
      </c>
      <c r="D8" s="36">
        <v>6</v>
      </c>
      <c r="E8" s="36">
        <v>2012</v>
      </c>
      <c r="F8" s="578">
        <v>0.5895161307526845</v>
      </c>
      <c r="G8" s="578">
        <v>416.03963963190654</v>
      </c>
      <c r="H8" s="578">
        <v>0.30537021641127099</v>
      </c>
      <c r="I8" s="578">
        <v>6.1111134562186883E-3</v>
      </c>
      <c r="J8" s="578">
        <v>8.2913337343294754E-3</v>
      </c>
      <c r="K8" s="578">
        <v>0.48487109432043396</v>
      </c>
      <c r="L8" s="578">
        <v>396.50688330332372</v>
      </c>
      <c r="M8" s="578">
        <v>0.28527929751241227</v>
      </c>
      <c r="N8" s="578">
        <v>4.8799688948595998E-3</v>
      </c>
      <c r="O8" s="578">
        <v>7.9020610185883255E-3</v>
      </c>
      <c r="P8" s="578">
        <v>0.58951614099671179</v>
      </c>
      <c r="Q8" s="578">
        <v>416.03965012232402</v>
      </c>
      <c r="R8" s="578">
        <v>0.3053702408081635</v>
      </c>
      <c r="S8" s="578">
        <v>6.1111133474582805E-3</v>
      </c>
      <c r="T8" s="578">
        <v>8.291333841043521E-3</v>
      </c>
      <c r="U8" s="578">
        <v>0.48487104837466621</v>
      </c>
      <c r="V8" s="578">
        <v>396.50688330332372</v>
      </c>
      <c r="W8" s="578">
        <v>0.28527929770340599</v>
      </c>
      <c r="X8" s="578">
        <v>4.8799687407191979E-3</v>
      </c>
      <c r="Y8" s="578">
        <v>7.9020611204517338E-3</v>
      </c>
    </row>
    <row r="9" spans="1:25" x14ac:dyDescent="0.3">
      <c r="A9" s="311" t="s">
        <v>2603</v>
      </c>
      <c r="B9" s="310" t="s">
        <v>7</v>
      </c>
      <c r="C9" s="310" t="s">
        <v>2597</v>
      </c>
      <c r="D9" s="36">
        <v>7</v>
      </c>
      <c r="E9" s="36">
        <v>2012</v>
      </c>
      <c r="F9" s="578">
        <v>0.52783308769593851</v>
      </c>
      <c r="G9" s="578">
        <v>371.42269833882574</v>
      </c>
      <c r="H9" s="578">
        <v>0.264413098261987</v>
      </c>
      <c r="I9" s="578">
        <v>5.6946750930819655E-3</v>
      </c>
      <c r="J9" s="578">
        <v>7.4021559315345497E-3</v>
      </c>
      <c r="K9" s="578">
        <v>0.49002516742345348</v>
      </c>
      <c r="L9" s="578">
        <v>367.80293846130326</v>
      </c>
      <c r="M9" s="578">
        <v>0.25549745480687547</v>
      </c>
      <c r="N9" s="578">
        <v>5.7046031352190997E-3</v>
      </c>
      <c r="O9" s="578">
        <v>7.3300138222596881E-3</v>
      </c>
      <c r="P9" s="578">
        <v>0.52783309266247103</v>
      </c>
      <c r="Q9" s="578">
        <v>371.42269833882574</v>
      </c>
      <c r="R9" s="578">
        <v>0.26441309788181849</v>
      </c>
      <c r="S9" s="578">
        <v>5.6946749398321074E-3</v>
      </c>
      <c r="T9" s="578">
        <v>7.4021559315345497E-3</v>
      </c>
      <c r="U9" s="578">
        <v>0.49002515764144022</v>
      </c>
      <c r="V9" s="578">
        <v>367.80293846130326</v>
      </c>
      <c r="W9" s="578">
        <v>0.25549745200320695</v>
      </c>
      <c r="X9" s="578">
        <v>5.7046032854183625E-3</v>
      </c>
      <c r="Y9" s="578">
        <v>7.3300138756167109E-3</v>
      </c>
    </row>
    <row r="10" spans="1:25" x14ac:dyDescent="0.3">
      <c r="A10" s="311" t="s">
        <v>2604</v>
      </c>
      <c r="B10" s="310" t="s">
        <v>7</v>
      </c>
      <c r="C10" s="310" t="s">
        <v>2597</v>
      </c>
      <c r="D10" s="36">
        <v>8</v>
      </c>
      <c r="E10" s="36">
        <v>2012</v>
      </c>
      <c r="F10" s="578">
        <v>0.50360329284540206</v>
      </c>
      <c r="G10" s="578">
        <v>349.16232204437199</v>
      </c>
      <c r="H10" s="578">
        <v>0.2354628578226155</v>
      </c>
      <c r="I10" s="578">
        <v>5.3874582887563777E-3</v>
      </c>
      <c r="J10" s="578">
        <v>6.9585210585501002E-3</v>
      </c>
      <c r="K10" s="578">
        <v>0.51544940626733127</v>
      </c>
      <c r="L10" s="578">
        <v>358.48754151662155</v>
      </c>
      <c r="M10" s="578">
        <v>0.23953087820943075</v>
      </c>
      <c r="N10" s="578">
        <v>7.5216074406322664E-3</v>
      </c>
      <c r="O10" s="578">
        <v>7.1443686344233922E-3</v>
      </c>
      <c r="P10" s="578">
        <v>0.51265644643538566</v>
      </c>
      <c r="Q10" s="578">
        <v>350.2979303995765</v>
      </c>
      <c r="R10" s="578">
        <v>0.23697134266270276</v>
      </c>
      <c r="S10" s="578">
        <v>5.5899966162845224E-3</v>
      </c>
      <c r="T10" s="578">
        <v>6.9811531914941325E-3</v>
      </c>
      <c r="U10" s="578">
        <v>0.51544942675694894</v>
      </c>
      <c r="V10" s="578">
        <v>358.48754151662155</v>
      </c>
      <c r="W10" s="578">
        <v>0.23953088796467104</v>
      </c>
      <c r="X10" s="578">
        <v>7.52160689683023E-3</v>
      </c>
      <c r="Y10" s="578">
        <v>7.1443686853550946E-3</v>
      </c>
    </row>
    <row r="11" spans="1:25" x14ac:dyDescent="0.3">
      <c r="A11" s="311" t="s">
        <v>2605</v>
      </c>
      <c r="B11" s="310" t="s">
        <v>7</v>
      </c>
      <c r="C11" s="310" t="s">
        <v>2597</v>
      </c>
      <c r="D11" s="36">
        <v>9</v>
      </c>
      <c r="E11" s="36">
        <v>2012</v>
      </c>
      <c r="F11" s="578">
        <v>0.49050629300972953</v>
      </c>
      <c r="G11" s="578">
        <v>334.77745024363151</v>
      </c>
      <c r="H11" s="578">
        <v>0.21388315097404553</v>
      </c>
      <c r="I11" s="578">
        <v>5.1423349459961722E-3</v>
      </c>
      <c r="J11" s="578">
        <v>6.6718406305881182E-3</v>
      </c>
      <c r="K11" s="578">
        <v>0.53364835657929599</v>
      </c>
      <c r="L11" s="578">
        <v>351.37989044189402</v>
      </c>
      <c r="M11" s="578">
        <v>0.227195291616832</v>
      </c>
      <c r="N11" s="578">
        <v>8.9472154750182865E-3</v>
      </c>
      <c r="O11" s="578">
        <v>7.0027174539670006E-3</v>
      </c>
      <c r="P11" s="578">
        <v>0.50838898441945879</v>
      </c>
      <c r="Q11" s="578">
        <v>337.02066516876198</v>
      </c>
      <c r="R11" s="578">
        <v>0.21686259086194051</v>
      </c>
      <c r="S11" s="578">
        <v>5.5423729774209552E-3</v>
      </c>
      <c r="T11" s="578">
        <v>6.7165494013655272E-3</v>
      </c>
      <c r="U11" s="578">
        <v>0.53364834633578973</v>
      </c>
      <c r="V11" s="578">
        <v>351.37989552815702</v>
      </c>
      <c r="W11" s="578">
        <v>0.22719527346483373</v>
      </c>
      <c r="X11" s="578">
        <v>8.9472148468985255E-3</v>
      </c>
      <c r="Y11" s="578">
        <v>7.0027174030352956E-3</v>
      </c>
    </row>
    <row r="12" spans="1:25" x14ac:dyDescent="0.3">
      <c r="A12" s="311" t="s">
        <v>2606</v>
      </c>
      <c r="B12" s="310" t="s">
        <v>7</v>
      </c>
      <c r="C12" s="310" t="s">
        <v>2597</v>
      </c>
      <c r="D12" s="36">
        <v>10</v>
      </c>
      <c r="E12" s="36">
        <v>2012</v>
      </c>
      <c r="F12" s="578">
        <v>0.48569717820048597</v>
      </c>
      <c r="G12" s="578">
        <v>324.21694374084427</v>
      </c>
      <c r="H12" s="578">
        <v>0.19820160576909926</v>
      </c>
      <c r="I12" s="578">
        <v>5.0349312854981055E-3</v>
      </c>
      <c r="J12" s="578">
        <v>6.4613840174085101E-3</v>
      </c>
      <c r="K12" s="578">
        <v>0.54492957791780783</v>
      </c>
      <c r="L12" s="578">
        <v>344.84737364451024</v>
      </c>
      <c r="M12" s="578">
        <v>0.21682370463501327</v>
      </c>
      <c r="N12" s="578">
        <v>9.8186118135951388E-3</v>
      </c>
      <c r="O12" s="578">
        <v>6.8725289869083347E-3</v>
      </c>
      <c r="P12" s="578">
        <v>0.50506924452092927</v>
      </c>
      <c r="Q12" s="578">
        <v>326.69405953089324</v>
      </c>
      <c r="R12" s="578">
        <v>0.20122231801572774</v>
      </c>
      <c r="S12" s="578">
        <v>5.5053254924359819E-3</v>
      </c>
      <c r="T12" s="578">
        <v>6.510748016201732E-3</v>
      </c>
      <c r="U12" s="578">
        <v>0.54492957806938047</v>
      </c>
      <c r="V12" s="578">
        <v>344.84737364451024</v>
      </c>
      <c r="W12" s="578">
        <v>0.21682373284662948</v>
      </c>
      <c r="X12" s="578">
        <v>9.8186116293087697E-3</v>
      </c>
      <c r="Y12" s="578">
        <v>6.8725290936223803E-3</v>
      </c>
    </row>
    <row r="13" spans="1:25" x14ac:dyDescent="0.3">
      <c r="A13" s="311" t="s">
        <v>2607</v>
      </c>
      <c r="B13" s="310" t="s">
        <v>7</v>
      </c>
      <c r="C13" s="310" t="s">
        <v>2597</v>
      </c>
      <c r="D13" s="36">
        <v>11</v>
      </c>
      <c r="E13" s="36">
        <v>2012</v>
      </c>
      <c r="F13" s="578">
        <v>0.49096494643541122</v>
      </c>
      <c r="G13" s="578">
        <v>316.83374691009476</v>
      </c>
      <c r="H13" s="578">
        <v>0.18752615496578023</v>
      </c>
      <c r="I13" s="578">
        <v>5.0901556860291396E-3</v>
      </c>
      <c r="J13" s="578">
        <v>6.314237793655285E-3</v>
      </c>
      <c r="K13" s="578">
        <v>0.54499294841381574</v>
      </c>
      <c r="L13" s="578">
        <v>335.18628247578903</v>
      </c>
      <c r="M13" s="578">
        <v>0.20585448712396651</v>
      </c>
      <c r="N13" s="578">
        <v>9.7977245969028924E-3</v>
      </c>
      <c r="O13" s="578">
        <v>6.6799934914645968E-3</v>
      </c>
      <c r="P13" s="578">
        <v>0.50401771366238279</v>
      </c>
      <c r="Q13" s="578">
        <v>318.98986530303927</v>
      </c>
      <c r="R13" s="578">
        <v>0.18925138381412848</v>
      </c>
      <c r="S13" s="578">
        <v>5.4680691797178308E-3</v>
      </c>
      <c r="T13" s="578">
        <v>6.357208874154213E-3</v>
      </c>
      <c r="U13" s="578">
        <v>0.54499292280296574</v>
      </c>
      <c r="V13" s="578">
        <v>335.18628247578903</v>
      </c>
      <c r="W13" s="578">
        <v>0.20585449265824177</v>
      </c>
      <c r="X13" s="578">
        <v>9.7977246485545962E-3</v>
      </c>
      <c r="Y13" s="578">
        <v>6.6799934914645968E-3</v>
      </c>
    </row>
    <row r="14" spans="1:25" x14ac:dyDescent="0.3">
      <c r="A14" s="311" t="s">
        <v>2608</v>
      </c>
      <c r="B14" s="310" t="s">
        <v>7</v>
      </c>
      <c r="C14" s="310" t="s">
        <v>2597</v>
      </c>
      <c r="D14" s="36">
        <v>12</v>
      </c>
      <c r="E14" s="36">
        <v>2012</v>
      </c>
      <c r="F14" s="578">
        <v>0.49897901554924295</v>
      </c>
      <c r="G14" s="578">
        <v>312.36796188354447</v>
      </c>
      <c r="H14" s="578">
        <v>0.17979465639928024</v>
      </c>
      <c r="I14" s="578">
        <v>5.1649273051642269E-3</v>
      </c>
      <c r="J14" s="578">
        <v>6.2252421945837907E-3</v>
      </c>
      <c r="K14" s="578">
        <v>0.54337121982147529</v>
      </c>
      <c r="L14" s="578">
        <v>327.72083123524919</v>
      </c>
      <c r="M14" s="578">
        <v>0.1957580284364055</v>
      </c>
      <c r="N14" s="578">
        <v>8.9994977382351054E-3</v>
      </c>
      <c r="O14" s="578">
        <v>6.5312115766573645E-3</v>
      </c>
      <c r="P14" s="578">
        <v>0.50955470371600997</v>
      </c>
      <c r="Q14" s="578">
        <v>314.9096151987705</v>
      </c>
      <c r="R14" s="578">
        <v>0.1816157599948075</v>
      </c>
      <c r="S14" s="578">
        <v>5.407128162554873E-3</v>
      </c>
      <c r="T14" s="578">
        <v>6.2758953863522003E-3</v>
      </c>
      <c r="U14" s="578">
        <v>0.54337122137315874</v>
      </c>
      <c r="V14" s="578">
        <v>327.72083123524919</v>
      </c>
      <c r="W14" s="578">
        <v>0.19575802306765849</v>
      </c>
      <c r="X14" s="578">
        <v>8.9994982911320853E-3</v>
      </c>
      <c r="Y14" s="578">
        <v>6.5312115766573645E-3</v>
      </c>
    </row>
    <row r="15" spans="1:25" x14ac:dyDescent="0.3">
      <c r="A15" s="311" t="s">
        <v>2609</v>
      </c>
      <c r="B15" s="310" t="s">
        <v>7</v>
      </c>
      <c r="C15" s="310" t="s">
        <v>2597</v>
      </c>
      <c r="D15" s="36">
        <v>13</v>
      </c>
      <c r="E15" s="36">
        <v>2012</v>
      </c>
      <c r="F15" s="578">
        <v>0.51007229700600898</v>
      </c>
      <c r="G15" s="578">
        <v>310.52503140767351</v>
      </c>
      <c r="H15" s="578">
        <v>0.17454744221746851</v>
      </c>
      <c r="I15" s="578">
        <v>5.2625236610310778E-3</v>
      </c>
      <c r="J15" s="578">
        <v>6.1885115331582049E-3</v>
      </c>
      <c r="K15" s="578">
        <v>0.54438816059926376</v>
      </c>
      <c r="L15" s="578">
        <v>322.41119861602726</v>
      </c>
      <c r="M15" s="578">
        <v>0.18810775343323799</v>
      </c>
      <c r="N15" s="578">
        <v>8.5085981269798841E-3</v>
      </c>
      <c r="O15" s="578">
        <v>6.4253966799393842E-3</v>
      </c>
      <c r="P15" s="578">
        <v>0.51417047055697118</v>
      </c>
      <c r="Q15" s="578">
        <v>311.50955422719278</v>
      </c>
      <c r="R15" s="578">
        <v>0.17525305866062452</v>
      </c>
      <c r="S15" s="578">
        <v>5.3563603328257107E-3</v>
      </c>
      <c r="T15" s="578">
        <v>6.2081347471879128E-3</v>
      </c>
      <c r="U15" s="578">
        <v>0.54438809214602168</v>
      </c>
      <c r="V15" s="578">
        <v>322.41119861602726</v>
      </c>
      <c r="W15" s="578">
        <v>0.18810774705040426</v>
      </c>
      <c r="X15" s="578">
        <v>8.508599003391723E-3</v>
      </c>
      <c r="Y15" s="578">
        <v>6.4253966265823649E-3</v>
      </c>
    </row>
    <row r="16" spans="1:25" x14ac:dyDescent="0.3">
      <c r="A16" s="311" t="s">
        <v>2610</v>
      </c>
      <c r="B16" s="310" t="s">
        <v>7</v>
      </c>
      <c r="C16" s="310" t="s">
        <v>2597</v>
      </c>
      <c r="D16" s="36">
        <v>14</v>
      </c>
      <c r="E16" s="36">
        <v>2012</v>
      </c>
      <c r="F16" s="578">
        <v>0.52931664300061232</v>
      </c>
      <c r="G16" s="578">
        <v>312.14279206593773</v>
      </c>
      <c r="H16" s="578">
        <v>0.17278803712603424</v>
      </c>
      <c r="I16" s="578">
        <v>5.4506676161736279E-3</v>
      </c>
      <c r="J16" s="578">
        <v>6.2207508938930279E-3</v>
      </c>
      <c r="K16" s="578">
        <v>0.56231843471682375</v>
      </c>
      <c r="L16" s="578">
        <v>324.24086284637377</v>
      </c>
      <c r="M16" s="578">
        <v>0.18534926587714498</v>
      </c>
      <c r="N16" s="578">
        <v>8.2985359051879898E-3</v>
      </c>
      <c r="O16" s="578">
        <v>6.4618587105845348E-3</v>
      </c>
      <c r="P16" s="578">
        <v>0.52931662251256695</v>
      </c>
      <c r="Q16" s="578">
        <v>312.14279206593773</v>
      </c>
      <c r="R16" s="578">
        <v>0.17278802483603251</v>
      </c>
      <c r="S16" s="578">
        <v>5.4506676770339803E-3</v>
      </c>
      <c r="T16" s="578">
        <v>6.220750741097918E-3</v>
      </c>
      <c r="U16" s="578">
        <v>0.56231839280730789</v>
      </c>
      <c r="V16" s="578">
        <v>324.24086777369098</v>
      </c>
      <c r="W16" s="578">
        <v>0.18534928274675574</v>
      </c>
      <c r="X16" s="578">
        <v>8.2985361018283257E-3</v>
      </c>
      <c r="Y16" s="578">
        <v>6.4618587105845348E-3</v>
      </c>
    </row>
    <row r="17" spans="1:25" x14ac:dyDescent="0.3">
      <c r="A17" s="311" t="s">
        <v>2611</v>
      </c>
      <c r="B17" s="310" t="s">
        <v>7</v>
      </c>
      <c r="C17" s="310" t="s">
        <v>2597</v>
      </c>
      <c r="D17" s="36">
        <v>15</v>
      </c>
      <c r="E17" s="36">
        <v>2012</v>
      </c>
      <c r="F17" s="578">
        <v>0.57081070650150401</v>
      </c>
      <c r="G17" s="578">
        <v>321.58895190556802</v>
      </c>
      <c r="H17" s="578">
        <v>0.17807888937810851</v>
      </c>
      <c r="I17" s="578">
        <v>5.8796482879301896E-3</v>
      </c>
      <c r="J17" s="578">
        <v>6.409005179496787E-3</v>
      </c>
      <c r="K17" s="578">
        <v>0.60027486978023548</v>
      </c>
      <c r="L17" s="578">
        <v>332.75358470280952</v>
      </c>
      <c r="M17" s="578">
        <v>0.18968399208066899</v>
      </c>
      <c r="N17" s="578">
        <v>8.2440414109328213E-3</v>
      </c>
      <c r="O17" s="578">
        <v>6.6315091025899121E-3</v>
      </c>
      <c r="P17" s="578">
        <v>0.57081069066797774</v>
      </c>
      <c r="Q17" s="578">
        <v>321.58895715077676</v>
      </c>
      <c r="R17" s="578">
        <v>0.17807888551457499</v>
      </c>
      <c r="S17" s="578">
        <v>5.8796483404914054E-3</v>
      </c>
      <c r="T17" s="578">
        <v>6.409005179496787E-3</v>
      </c>
      <c r="U17" s="578">
        <v>0.60027486481473558</v>
      </c>
      <c r="V17" s="578">
        <v>332.75358470280952</v>
      </c>
      <c r="W17" s="578">
        <v>0.18968398867521746</v>
      </c>
      <c r="X17" s="578">
        <v>8.2440410448043604E-3</v>
      </c>
      <c r="Y17" s="578">
        <v>6.6315091025899121E-3</v>
      </c>
    </row>
    <row r="18" spans="1:25" x14ac:dyDescent="0.3">
      <c r="A18" s="579" t="s">
        <v>2612</v>
      </c>
      <c r="B18" s="580" t="s">
        <v>7</v>
      </c>
      <c r="C18" s="580" t="s">
        <v>2597</v>
      </c>
      <c r="D18" s="581">
        <v>16</v>
      </c>
      <c r="E18" s="581">
        <v>2012</v>
      </c>
      <c r="F18" s="582">
        <v>0.62779461917667301</v>
      </c>
      <c r="G18" s="582">
        <v>338.870979626973</v>
      </c>
      <c r="H18" s="582">
        <v>0.1917591922204635</v>
      </c>
      <c r="I18" s="582">
        <v>6.9130929533306055E-3</v>
      </c>
      <c r="J18" s="582">
        <v>6.7534246190916703E-3</v>
      </c>
      <c r="K18" s="582">
        <v>0.6513211127138252</v>
      </c>
      <c r="L18" s="582">
        <v>347.30854066212925</v>
      </c>
      <c r="M18" s="582">
        <v>0.20134487838398224</v>
      </c>
      <c r="N18" s="582">
        <v>8.8380302452908885E-3</v>
      </c>
      <c r="O18" s="582">
        <v>6.9215791590977399E-3</v>
      </c>
      <c r="P18" s="582">
        <v>0.62779460737783621</v>
      </c>
      <c r="Q18" s="582">
        <v>338.870979626973</v>
      </c>
      <c r="R18" s="582">
        <v>0.19175919656163326</v>
      </c>
      <c r="S18" s="582">
        <v>6.9130930950223003E-3</v>
      </c>
      <c r="T18" s="582">
        <v>6.7534246724486931E-3</v>
      </c>
      <c r="U18" s="582">
        <v>0.65132108135825639</v>
      </c>
      <c r="V18" s="582">
        <v>347.30854066212925</v>
      </c>
      <c r="W18" s="582">
        <v>0.20134487983629348</v>
      </c>
      <c r="X18" s="582">
        <v>8.8380299683876572E-3</v>
      </c>
      <c r="Y18" s="582">
        <v>6.9215791057407171E-3</v>
      </c>
    </row>
    <row r="19" spans="1:25" x14ac:dyDescent="0.3">
      <c r="A19" s="311" t="s">
        <v>2613</v>
      </c>
      <c r="B19" s="310" t="s">
        <v>7</v>
      </c>
      <c r="C19" s="310" t="s">
        <v>2597</v>
      </c>
      <c r="D19" s="36">
        <v>1</v>
      </c>
      <c r="E19" s="36">
        <v>2020</v>
      </c>
      <c r="F19" s="578">
        <v>0.22939445701373951</v>
      </c>
      <c r="G19" s="578">
        <v>1750.2446193695027</v>
      </c>
      <c r="H19" s="578">
        <v>0.51386101015729424</v>
      </c>
      <c r="I19" s="578">
        <v>1.5752063711488476E-2</v>
      </c>
      <c r="J19" s="578">
        <v>1.1644885312610549E-2</v>
      </c>
      <c r="K19" s="578">
        <v>0.23889842391950325</v>
      </c>
      <c r="L19" s="578">
        <v>1809.5541051228799</v>
      </c>
      <c r="M19" s="578">
        <v>0.51913973442909356</v>
      </c>
      <c r="N19" s="578">
        <v>1.5963755793033326E-2</v>
      </c>
      <c r="O19" s="578">
        <v>1.2039488588925399E-2</v>
      </c>
      <c r="P19" s="578">
        <v>0.22939449318093325</v>
      </c>
      <c r="Q19" s="578">
        <v>1750.2445678710901</v>
      </c>
      <c r="R19" s="578">
        <v>0.51386113409656242</v>
      </c>
      <c r="S19" s="578">
        <v>1.5752063182389926E-2</v>
      </c>
      <c r="T19" s="578">
        <v>1.1644885312610549E-2</v>
      </c>
      <c r="U19" s="578">
        <v>0.23889842904261127</v>
      </c>
      <c r="V19" s="578">
        <v>1809.5542615254674</v>
      </c>
      <c r="W19" s="578">
        <v>0.51913967256708249</v>
      </c>
      <c r="X19" s="578">
        <v>1.5963755787803725E-2</v>
      </c>
      <c r="Y19" s="578">
        <v>1.2039488588925399E-2</v>
      </c>
    </row>
    <row r="20" spans="1:25" x14ac:dyDescent="0.3">
      <c r="A20" s="311" t="s">
        <v>2614</v>
      </c>
      <c r="B20" s="310" t="s">
        <v>7</v>
      </c>
      <c r="C20" s="310" t="s">
        <v>2597</v>
      </c>
      <c r="D20" s="36">
        <v>2</v>
      </c>
      <c r="E20" s="36">
        <v>2020</v>
      </c>
      <c r="F20" s="578">
        <v>0.16779454511620601</v>
      </c>
      <c r="G20" s="578">
        <v>978.82544008890522</v>
      </c>
      <c r="H20" s="578">
        <v>0.27130400011022426</v>
      </c>
      <c r="I20" s="578">
        <v>9.492078833128895E-3</v>
      </c>
      <c r="J20" s="578">
        <v>6.512407674260123E-3</v>
      </c>
      <c r="K20" s="578">
        <v>0.16963124327899898</v>
      </c>
      <c r="L20" s="578">
        <v>990.6945104598957</v>
      </c>
      <c r="M20" s="578">
        <v>0.27246089371086124</v>
      </c>
      <c r="N20" s="578">
        <v>9.3082440017345364E-3</v>
      </c>
      <c r="O20" s="578">
        <v>6.5913781751684494E-3</v>
      </c>
      <c r="P20" s="578">
        <v>0.16779455551587052</v>
      </c>
      <c r="Q20" s="578">
        <v>978.82543468475069</v>
      </c>
      <c r="R20" s="578">
        <v>0.27130399607782801</v>
      </c>
      <c r="S20" s="578">
        <v>9.4920785834725942E-3</v>
      </c>
      <c r="T20" s="578">
        <v>6.5124078270552329E-3</v>
      </c>
      <c r="U20" s="578">
        <v>0.16963125918909275</v>
      </c>
      <c r="V20" s="578">
        <v>990.69448471068927</v>
      </c>
      <c r="W20" s="578">
        <v>0.27246085810232479</v>
      </c>
      <c r="X20" s="578">
        <v>9.3082436465768605E-3</v>
      </c>
      <c r="Y20" s="578">
        <v>6.5913781727431299E-3</v>
      </c>
    </row>
    <row r="21" spans="1:25" x14ac:dyDescent="0.3">
      <c r="A21" s="311" t="s">
        <v>2615</v>
      </c>
      <c r="B21" s="310" t="s">
        <v>7</v>
      </c>
      <c r="C21" s="310" t="s">
        <v>2597</v>
      </c>
      <c r="D21" s="36">
        <v>3</v>
      </c>
      <c r="E21" s="36">
        <v>2020</v>
      </c>
      <c r="F21" s="578">
        <v>0.13699450542597877</v>
      </c>
      <c r="G21" s="578">
        <v>593.11519940694143</v>
      </c>
      <c r="H21" s="578">
        <v>0.15002554782889349</v>
      </c>
      <c r="I21" s="578">
        <v>6.362078671107458E-3</v>
      </c>
      <c r="J21" s="578">
        <v>3.9461688902520048E-3</v>
      </c>
      <c r="K21" s="578">
        <v>0.12748890122977649</v>
      </c>
      <c r="L21" s="578">
        <v>576.81047789255751</v>
      </c>
      <c r="M21" s="578">
        <v>0.14746298731794574</v>
      </c>
      <c r="N21" s="578">
        <v>5.6282370560438695E-3</v>
      </c>
      <c r="O21" s="578">
        <v>3.8376860963277603E-3</v>
      </c>
      <c r="P21" s="578">
        <v>0.1369945002654725</v>
      </c>
      <c r="Q21" s="578">
        <v>593.11519432067826</v>
      </c>
      <c r="R21" s="578">
        <v>0.15002556913532275</v>
      </c>
      <c r="S21" s="578">
        <v>6.3620788309700976E-3</v>
      </c>
      <c r="T21" s="578">
        <v>3.9461688381076405E-3</v>
      </c>
      <c r="U21" s="578">
        <v>0.12748891151271327</v>
      </c>
      <c r="V21" s="578">
        <v>576.81047280629457</v>
      </c>
      <c r="W21" s="578">
        <v>0.14746297294883901</v>
      </c>
      <c r="X21" s="578">
        <v>5.6282370025163148E-3</v>
      </c>
      <c r="Y21" s="578">
        <v>3.8376859398946725E-3</v>
      </c>
    </row>
    <row r="22" spans="1:25" x14ac:dyDescent="0.3">
      <c r="A22" s="311" t="s">
        <v>2616</v>
      </c>
      <c r="B22" s="310" t="s">
        <v>7</v>
      </c>
      <c r="C22" s="310" t="s">
        <v>2597</v>
      </c>
      <c r="D22" s="36">
        <v>4</v>
      </c>
      <c r="E22" s="36">
        <v>2020</v>
      </c>
      <c r="F22" s="578">
        <v>0.12672778295842552</v>
      </c>
      <c r="G22" s="578">
        <v>464.54547452926573</v>
      </c>
      <c r="H22" s="578">
        <v>0.1095993376970905</v>
      </c>
      <c r="I22" s="578">
        <v>5.3187481035479271E-3</v>
      </c>
      <c r="J22" s="578">
        <v>3.0907552572898528E-3</v>
      </c>
      <c r="K22" s="578">
        <v>0.10303130422221549</v>
      </c>
      <c r="L22" s="578">
        <v>453.08997567494674</v>
      </c>
      <c r="M22" s="578">
        <v>0.1047977531167511</v>
      </c>
      <c r="N22" s="578">
        <v>3.8183754898473829E-3</v>
      </c>
      <c r="O22" s="578">
        <v>3.0145398147093726E-3</v>
      </c>
      <c r="P22" s="578">
        <v>0.12672776712615003</v>
      </c>
      <c r="Q22" s="578">
        <v>464.54547977447447</v>
      </c>
      <c r="R22" s="578">
        <v>0.10959935467584075</v>
      </c>
      <c r="S22" s="578">
        <v>5.3187477417964103E-3</v>
      </c>
      <c r="T22" s="578">
        <v>3.0907552051454902E-3</v>
      </c>
      <c r="U22" s="578">
        <v>0.10303130220429726</v>
      </c>
      <c r="V22" s="578">
        <v>453.08998076120997</v>
      </c>
      <c r="W22" s="578">
        <v>0.10479774601011088</v>
      </c>
      <c r="X22" s="578">
        <v>3.818375387661865E-3</v>
      </c>
      <c r="Y22" s="578">
        <v>3.0145396073445801E-3</v>
      </c>
    </row>
    <row r="23" spans="1:25" x14ac:dyDescent="0.3">
      <c r="A23" s="311" t="s">
        <v>2617</v>
      </c>
      <c r="B23" s="310" t="s">
        <v>7</v>
      </c>
      <c r="C23" s="310" t="s">
        <v>2597</v>
      </c>
      <c r="D23" s="36">
        <v>5</v>
      </c>
      <c r="E23" s="36">
        <v>2020</v>
      </c>
      <c r="F23" s="578">
        <v>0.120295212270633</v>
      </c>
      <c r="G23" s="578">
        <v>397.8696764310198</v>
      </c>
      <c r="H23" s="578">
        <v>8.8612380681600628E-2</v>
      </c>
      <c r="I23" s="578">
        <v>4.5880274703714898E-3</v>
      </c>
      <c r="J23" s="578">
        <v>2.6471413742304574E-3</v>
      </c>
      <c r="K23" s="578">
        <v>9.1052110347757023E-2</v>
      </c>
      <c r="L23" s="578">
        <v>379.21157964070596</v>
      </c>
      <c r="M23" s="578">
        <v>8.2114451653675702E-2</v>
      </c>
      <c r="N23" s="578">
        <v>3.1431866042529047E-3</v>
      </c>
      <c r="O23" s="578">
        <v>2.5230058260300773E-3</v>
      </c>
      <c r="P23" s="578">
        <v>0.12029522266951601</v>
      </c>
      <c r="Q23" s="578">
        <v>397.86969741185453</v>
      </c>
      <c r="R23" s="578">
        <v>8.8612396705987806E-2</v>
      </c>
      <c r="S23" s="578">
        <v>4.5880275717043572E-3</v>
      </c>
      <c r="T23" s="578">
        <v>2.6471414785191822E-3</v>
      </c>
      <c r="U23" s="578">
        <v>9.105210503161365E-2</v>
      </c>
      <c r="V23" s="578">
        <v>379.21156915028848</v>
      </c>
      <c r="W23" s="578">
        <v>8.2114442195385551E-2</v>
      </c>
      <c r="X23" s="578">
        <v>3.1431867095837603E-3</v>
      </c>
      <c r="Y23" s="578">
        <v>2.5230058260300773E-3</v>
      </c>
    </row>
    <row r="24" spans="1:25" x14ac:dyDescent="0.3">
      <c r="A24" s="311" t="s">
        <v>2618</v>
      </c>
      <c r="B24" s="310" t="s">
        <v>7</v>
      </c>
      <c r="C24" s="310" t="s">
        <v>2597</v>
      </c>
      <c r="D24" s="36">
        <v>6</v>
      </c>
      <c r="E24" s="36">
        <v>2020</v>
      </c>
      <c r="F24" s="578">
        <v>0.11381941717426926</v>
      </c>
      <c r="G24" s="578">
        <v>353.05112457275345</v>
      </c>
      <c r="H24" s="578">
        <v>7.4462084124055125E-2</v>
      </c>
      <c r="I24" s="578">
        <v>3.7287067148099526E-3</v>
      </c>
      <c r="J24" s="578">
        <v>2.3489519856714877E-3</v>
      </c>
      <c r="K24" s="578">
        <v>9.1340939621576425E-2</v>
      </c>
      <c r="L24" s="578">
        <v>337.44136126836077</v>
      </c>
      <c r="M24" s="578">
        <v>6.9652757332278228E-2</v>
      </c>
      <c r="N24" s="578">
        <v>3.06245828194088E-3</v>
      </c>
      <c r="O24" s="578">
        <v>2.2450945058759874E-3</v>
      </c>
      <c r="P24" s="578">
        <v>0.11381940681335775</v>
      </c>
      <c r="Q24" s="578">
        <v>353.05110883712723</v>
      </c>
      <c r="R24" s="578">
        <v>7.4462093530049317E-2</v>
      </c>
      <c r="S24" s="578">
        <v>3.7287069254621926E-3</v>
      </c>
      <c r="T24" s="578">
        <v>2.3489519856714877E-3</v>
      </c>
      <c r="U24" s="578">
        <v>9.1340942104894823E-2</v>
      </c>
      <c r="V24" s="578">
        <v>337.44135093688897</v>
      </c>
      <c r="W24" s="578">
        <v>6.9652757037753532E-2</v>
      </c>
      <c r="X24" s="578">
        <v>3.0624582303175824E-3</v>
      </c>
      <c r="Y24" s="578">
        <v>2.2450945058759874E-3</v>
      </c>
    </row>
    <row r="25" spans="1:25" x14ac:dyDescent="0.3">
      <c r="A25" s="311" t="s">
        <v>2619</v>
      </c>
      <c r="B25" s="310" t="s">
        <v>7</v>
      </c>
      <c r="C25" s="310" t="s">
        <v>2597</v>
      </c>
      <c r="D25" s="36">
        <v>7</v>
      </c>
      <c r="E25" s="36">
        <v>2020</v>
      </c>
      <c r="F25" s="578">
        <v>0.10398396122191837</v>
      </c>
      <c r="G25" s="578">
        <v>315.38320859273222</v>
      </c>
      <c r="H25" s="578">
        <v>6.4829597731052957E-2</v>
      </c>
      <c r="I25" s="578">
        <v>3.4120818600248E-3</v>
      </c>
      <c r="J25" s="578">
        <v>2.0983354431033724E-3</v>
      </c>
      <c r="K25" s="578">
        <v>9.4869530598721413E-2</v>
      </c>
      <c r="L25" s="578">
        <v>312.84811830520579</v>
      </c>
      <c r="M25" s="578">
        <v>6.2474224764021799E-2</v>
      </c>
      <c r="N25" s="578">
        <v>3.3426824332517873E-3</v>
      </c>
      <c r="O25" s="578">
        <v>2.0814706343420127E-3</v>
      </c>
      <c r="P25" s="578">
        <v>0.10398397014714487</v>
      </c>
      <c r="Q25" s="578">
        <v>315.38319810231474</v>
      </c>
      <c r="R25" s="578">
        <v>6.4829608873272493E-2</v>
      </c>
      <c r="S25" s="578">
        <v>3.4120817527707428E-3</v>
      </c>
      <c r="T25" s="578">
        <v>2.0983354431033724E-3</v>
      </c>
      <c r="U25" s="578">
        <v>9.4869526291509479E-2</v>
      </c>
      <c r="V25" s="578">
        <v>312.84811830520573</v>
      </c>
      <c r="W25" s="578">
        <v>6.2474220662958574E-2</v>
      </c>
      <c r="X25" s="578">
        <v>3.3426823306967851E-3</v>
      </c>
      <c r="Y25" s="578">
        <v>2.0814706864863775E-3</v>
      </c>
    </row>
    <row r="26" spans="1:25" x14ac:dyDescent="0.3">
      <c r="A26" s="311" t="s">
        <v>2620</v>
      </c>
      <c r="B26" s="310" t="s">
        <v>7</v>
      </c>
      <c r="C26" s="310" t="s">
        <v>2597</v>
      </c>
      <c r="D26" s="36">
        <v>8</v>
      </c>
      <c r="E26" s="36">
        <v>2020</v>
      </c>
      <c r="F26" s="578">
        <v>0.10037873120478694</v>
      </c>
      <c r="G26" s="578">
        <v>296.98153956731153</v>
      </c>
      <c r="H26" s="578">
        <v>5.7882055749663125E-2</v>
      </c>
      <c r="I26" s="578">
        <v>3.1751497109458598E-3</v>
      </c>
      <c r="J26" s="578">
        <v>1.9759032426615352E-3</v>
      </c>
      <c r="K26" s="578">
        <v>0.10394843100864121</v>
      </c>
      <c r="L26" s="578">
        <v>305.24349053700723</v>
      </c>
      <c r="M26" s="578">
        <v>5.9354398364121104E-2</v>
      </c>
      <c r="N26" s="578">
        <v>3.9998299606622805E-3</v>
      </c>
      <c r="O26" s="578">
        <v>2.0308735317181902E-3</v>
      </c>
      <c r="P26" s="578">
        <v>0.10260937854704796</v>
      </c>
      <c r="Q26" s="578">
        <v>297.83428748448671</v>
      </c>
      <c r="R26" s="578">
        <v>5.83579375558353E-2</v>
      </c>
      <c r="S26" s="578">
        <v>3.2624766272230429E-3</v>
      </c>
      <c r="T26" s="578">
        <v>1.9815790255961405E-3</v>
      </c>
      <c r="U26" s="578">
        <v>0.10394843252204057</v>
      </c>
      <c r="V26" s="578">
        <v>305.24349578221575</v>
      </c>
      <c r="W26" s="578">
        <v>5.9354389646614401E-2</v>
      </c>
      <c r="X26" s="578">
        <v>3.9998299081768548E-3</v>
      </c>
      <c r="Y26" s="578">
        <v>2.0308735838625528E-3</v>
      </c>
    </row>
    <row r="27" spans="1:25" x14ac:dyDescent="0.3">
      <c r="A27" s="311" t="s">
        <v>2621</v>
      </c>
      <c r="B27" s="310" t="s">
        <v>7</v>
      </c>
      <c r="C27" s="310" t="s">
        <v>2597</v>
      </c>
      <c r="D27" s="36">
        <v>9</v>
      </c>
      <c r="E27" s="36">
        <v>2020</v>
      </c>
      <c r="F27" s="578">
        <v>9.8531804658454208E-2</v>
      </c>
      <c r="G27" s="578">
        <v>285.2180210749305</v>
      </c>
      <c r="H27" s="578">
        <v>5.2659405563645081E-2</v>
      </c>
      <c r="I27" s="578">
        <v>2.9909718232374828E-3</v>
      </c>
      <c r="J27" s="578">
        <v>1.8976385326823198E-3</v>
      </c>
      <c r="K27" s="578">
        <v>0.1105284984748445</v>
      </c>
      <c r="L27" s="578">
        <v>299.44672075907329</v>
      </c>
      <c r="M27" s="578">
        <v>5.6885855815683756E-2</v>
      </c>
      <c r="N27" s="578">
        <v>4.5287794806654303E-3</v>
      </c>
      <c r="O27" s="578">
        <v>1.9923056703798122E-3</v>
      </c>
      <c r="P27" s="578">
        <v>0.10293812147892098</v>
      </c>
      <c r="Q27" s="578">
        <v>286.9026330312085</v>
      </c>
      <c r="R27" s="578">
        <v>5.359935376175895E-2</v>
      </c>
      <c r="S27" s="578">
        <v>3.1634467243766974E-3</v>
      </c>
      <c r="T27" s="578">
        <v>1.9088461970871574E-3</v>
      </c>
      <c r="U27" s="578">
        <v>0.110528483263344</v>
      </c>
      <c r="V27" s="578">
        <v>299.44672075907351</v>
      </c>
      <c r="W27" s="578">
        <v>5.688585473080815E-2</v>
      </c>
      <c r="X27" s="578">
        <v>4.5287793283819103E-3</v>
      </c>
      <c r="Y27" s="578">
        <v>1.9923057213115151E-3</v>
      </c>
    </row>
    <row r="28" spans="1:25" x14ac:dyDescent="0.3">
      <c r="A28" s="311" t="s">
        <v>2622</v>
      </c>
      <c r="B28" s="310" t="s">
        <v>7</v>
      </c>
      <c r="C28" s="310" t="s">
        <v>2597</v>
      </c>
      <c r="D28" s="36">
        <v>10</v>
      </c>
      <c r="E28" s="36">
        <v>2020</v>
      </c>
      <c r="F28" s="578">
        <v>9.8440967582493877E-2</v>
      </c>
      <c r="G28" s="578">
        <v>276.53486680984452</v>
      </c>
      <c r="H28" s="578">
        <v>4.89181617732962E-2</v>
      </c>
      <c r="I28" s="578">
        <v>2.8942935761146248E-3</v>
      </c>
      <c r="J28" s="578">
        <v>1.8398668871668601E-3</v>
      </c>
      <c r="K28" s="578">
        <v>0.114779976178032</v>
      </c>
      <c r="L28" s="578">
        <v>294.099482854207</v>
      </c>
      <c r="M28" s="578">
        <v>5.4725604867144249E-2</v>
      </c>
      <c r="N28" s="578">
        <v>4.81712200089153E-3</v>
      </c>
      <c r="O28" s="578">
        <v>1.9567270804448774E-3</v>
      </c>
      <c r="P28" s="578">
        <v>0.10319353247338335</v>
      </c>
      <c r="Q28" s="578">
        <v>278.40042781829777</v>
      </c>
      <c r="R28" s="578">
        <v>4.9898223717491405E-2</v>
      </c>
      <c r="S28" s="578">
        <v>3.0864267804891652E-3</v>
      </c>
      <c r="T28" s="578">
        <v>1.8522786558605674E-3</v>
      </c>
      <c r="U28" s="578">
        <v>0.11477995017840176</v>
      </c>
      <c r="V28" s="578">
        <v>294.09946711858078</v>
      </c>
      <c r="W28" s="578">
        <v>5.4725601728174852E-2</v>
      </c>
      <c r="X28" s="578">
        <v>4.8171218969249177E-3</v>
      </c>
      <c r="Y28" s="578">
        <v>1.9567271325892427E-3</v>
      </c>
    </row>
    <row r="29" spans="1:25" x14ac:dyDescent="0.3">
      <c r="A29" s="311" t="s">
        <v>2623</v>
      </c>
      <c r="B29" s="310" t="s">
        <v>7</v>
      </c>
      <c r="C29" s="310" t="s">
        <v>2597</v>
      </c>
      <c r="D29" s="36">
        <v>11</v>
      </c>
      <c r="E29" s="36">
        <v>2020</v>
      </c>
      <c r="F29" s="578">
        <v>0.10064890281958087</v>
      </c>
      <c r="G29" s="578">
        <v>270.37897777557299</v>
      </c>
      <c r="H29" s="578">
        <v>4.6469105182798821E-2</v>
      </c>
      <c r="I29" s="578">
        <v>2.8959138122199076E-3</v>
      </c>
      <c r="J29" s="578">
        <v>1.7989108770658849E-3</v>
      </c>
      <c r="K29" s="578">
        <v>0.11590250548938925</v>
      </c>
      <c r="L29" s="578">
        <v>285.95777352650902</v>
      </c>
      <c r="M29" s="578">
        <v>5.2223115712119197E-2</v>
      </c>
      <c r="N29" s="578">
        <v>4.7705669833248924E-3</v>
      </c>
      <c r="O29" s="578">
        <v>1.9025609726668327E-3</v>
      </c>
      <c r="P29" s="578">
        <v>0.10385225468222101</v>
      </c>
      <c r="Q29" s="578">
        <v>272.07216119766196</v>
      </c>
      <c r="R29" s="578">
        <v>4.70765853704809E-2</v>
      </c>
      <c r="S29" s="578">
        <v>3.0274954073187602E-3</v>
      </c>
      <c r="T29" s="578">
        <v>1.8101761512904525E-3</v>
      </c>
      <c r="U29" s="578">
        <v>0.11590249501258601</v>
      </c>
      <c r="V29" s="578">
        <v>285.95777352650902</v>
      </c>
      <c r="W29" s="578">
        <v>5.2223112397768945E-2</v>
      </c>
      <c r="X29" s="578">
        <v>4.7705669779437142E-3</v>
      </c>
      <c r="Y29" s="578">
        <v>1.9025610248111951E-3</v>
      </c>
    </row>
    <row r="30" spans="1:25" x14ac:dyDescent="0.3">
      <c r="A30" s="311" t="s">
        <v>2624</v>
      </c>
      <c r="B30" s="310" t="s">
        <v>7</v>
      </c>
      <c r="C30" s="310" t="s">
        <v>2597</v>
      </c>
      <c r="D30" s="36">
        <v>12</v>
      </c>
      <c r="E30" s="36">
        <v>2020</v>
      </c>
      <c r="F30" s="578">
        <v>0.10349727433283057</v>
      </c>
      <c r="G30" s="578">
        <v>266.69417301813746</v>
      </c>
      <c r="H30" s="578">
        <v>4.4743812775550347E-2</v>
      </c>
      <c r="I30" s="578">
        <v>2.90650197579604E-3</v>
      </c>
      <c r="J30" s="578">
        <v>1.7743931142225175E-3</v>
      </c>
      <c r="K30" s="578">
        <v>0.11589809387045276</v>
      </c>
      <c r="L30" s="578">
        <v>279.68953100840196</v>
      </c>
      <c r="M30" s="578">
        <v>4.9596072878557572E-2</v>
      </c>
      <c r="N30" s="578">
        <v>4.4445438593167276E-3</v>
      </c>
      <c r="O30" s="578">
        <v>1.8608556286684025E-3</v>
      </c>
      <c r="P30" s="578">
        <v>0.10620215496182026</v>
      </c>
      <c r="Q30" s="578">
        <v>268.78402201334575</v>
      </c>
      <c r="R30" s="578">
        <v>4.5323525920139177E-2</v>
      </c>
      <c r="S30" s="578">
        <v>2.9899679413839851E-3</v>
      </c>
      <c r="T30" s="578">
        <v>1.7882990056629401E-3</v>
      </c>
      <c r="U30" s="578">
        <v>0.11589808863186751</v>
      </c>
      <c r="V30" s="578">
        <v>279.68952051798448</v>
      </c>
      <c r="W30" s="578">
        <v>4.9596071456032051E-2</v>
      </c>
      <c r="X30" s="578">
        <v>4.4445438027006824E-3</v>
      </c>
      <c r="Y30" s="578">
        <v>1.8608556286684025E-3</v>
      </c>
    </row>
    <row r="31" spans="1:25" x14ac:dyDescent="0.3">
      <c r="A31" s="311" t="s">
        <v>2625</v>
      </c>
      <c r="B31" s="310" t="s">
        <v>7</v>
      </c>
      <c r="C31" s="310" t="s">
        <v>2597</v>
      </c>
      <c r="D31" s="36">
        <v>13</v>
      </c>
      <c r="E31" s="36">
        <v>2020</v>
      </c>
      <c r="F31" s="578">
        <v>0.10711273343589249</v>
      </c>
      <c r="G31" s="578">
        <v>265.23431475957199</v>
      </c>
      <c r="H31" s="578">
        <v>4.3638051602632275E-2</v>
      </c>
      <c r="I31" s="578">
        <v>2.9263693748096823E-3</v>
      </c>
      <c r="J31" s="578">
        <v>1.7646821991850875E-3</v>
      </c>
      <c r="K31" s="578">
        <v>0.11676808752398851</v>
      </c>
      <c r="L31" s="578">
        <v>275.26040776570596</v>
      </c>
      <c r="M31" s="578">
        <v>4.7715098330096795E-2</v>
      </c>
      <c r="N31" s="578">
        <v>4.2147238048452522E-3</v>
      </c>
      <c r="O31" s="578">
        <v>1.8313868101055575E-3</v>
      </c>
      <c r="P31" s="578">
        <v>0.1081607637378445</v>
      </c>
      <c r="Q31" s="578">
        <v>266.04413016637102</v>
      </c>
      <c r="R31" s="578">
        <v>4.3862685202611801E-2</v>
      </c>
      <c r="S31" s="578">
        <v>2.9587062356692152E-3</v>
      </c>
      <c r="T31" s="578">
        <v>1.7700687543159151E-3</v>
      </c>
      <c r="U31" s="578">
        <v>0.11676809268501348</v>
      </c>
      <c r="V31" s="578">
        <v>275.26041825612356</v>
      </c>
      <c r="W31" s="578">
        <v>4.7715095175438628E-2</v>
      </c>
      <c r="X31" s="578">
        <v>4.2147235986931203E-3</v>
      </c>
      <c r="Y31" s="578">
        <v>1.8313868101055575E-3</v>
      </c>
    </row>
    <row r="32" spans="1:25" x14ac:dyDescent="0.3">
      <c r="A32" s="311" t="s">
        <v>2626</v>
      </c>
      <c r="B32" s="310" t="s">
        <v>7</v>
      </c>
      <c r="C32" s="310" t="s">
        <v>2597</v>
      </c>
      <c r="D32" s="36">
        <v>14</v>
      </c>
      <c r="E32" s="36">
        <v>2020</v>
      </c>
      <c r="F32" s="578">
        <v>0.1133855987297725</v>
      </c>
      <c r="G32" s="578">
        <v>266.7184759775792</v>
      </c>
      <c r="H32" s="578">
        <v>4.3635866703425522E-2</v>
      </c>
      <c r="I32" s="578">
        <v>3.0136654398991878E-3</v>
      </c>
      <c r="J32" s="578">
        <v>1.7745550467225201E-3</v>
      </c>
      <c r="K32" s="578">
        <v>0.123196735323124</v>
      </c>
      <c r="L32" s="578">
        <v>276.99192921320548</v>
      </c>
      <c r="M32" s="578">
        <v>4.7518892932127174E-2</v>
      </c>
      <c r="N32" s="578">
        <v>4.1663484672843226E-3</v>
      </c>
      <c r="O32" s="578">
        <v>1.842906811361895E-3</v>
      </c>
      <c r="P32" s="578">
        <v>0.11338559403419825</v>
      </c>
      <c r="Q32" s="578">
        <v>266.7184708913162</v>
      </c>
      <c r="R32" s="578">
        <v>4.3635867832108446E-2</v>
      </c>
      <c r="S32" s="578">
        <v>3.0136653872337603E-3</v>
      </c>
      <c r="T32" s="578">
        <v>1.7745550467225201E-3</v>
      </c>
      <c r="U32" s="578">
        <v>0.12319672500080926</v>
      </c>
      <c r="V32" s="578">
        <v>276.99190314610746</v>
      </c>
      <c r="W32" s="578">
        <v>4.7518889281415448E-2</v>
      </c>
      <c r="X32" s="578">
        <v>4.1663484690464643E-3</v>
      </c>
      <c r="Y32" s="578">
        <v>1.8429068635062574E-3</v>
      </c>
    </row>
    <row r="33" spans="1:25" x14ac:dyDescent="0.3">
      <c r="A33" s="311" t="s">
        <v>2627</v>
      </c>
      <c r="B33" s="310" t="s">
        <v>7</v>
      </c>
      <c r="C33" s="310" t="s">
        <v>2597</v>
      </c>
      <c r="D33" s="36">
        <v>15</v>
      </c>
      <c r="E33" s="36">
        <v>2020</v>
      </c>
      <c r="F33" s="578">
        <v>0.12691271163116324</v>
      </c>
      <c r="G33" s="578">
        <v>274.88755035400345</v>
      </c>
      <c r="H33" s="578">
        <v>4.6001320808651706E-2</v>
      </c>
      <c r="I33" s="578">
        <v>3.26726028704153E-3</v>
      </c>
      <c r="J33" s="578">
        <v>1.8289064549511101E-3</v>
      </c>
      <c r="K33" s="578">
        <v>0.13575093512036973</v>
      </c>
      <c r="L33" s="578">
        <v>284.3926022847487</v>
      </c>
      <c r="M33" s="578">
        <v>4.9455037797239677E-2</v>
      </c>
      <c r="N33" s="578">
        <v>4.2346660114655245E-3</v>
      </c>
      <c r="O33" s="578">
        <v>1.8921456200284075E-3</v>
      </c>
      <c r="P33" s="578">
        <v>0.12691271690871</v>
      </c>
      <c r="Q33" s="578">
        <v>274.88755559921225</v>
      </c>
      <c r="R33" s="578">
        <v>4.6001320579534821E-2</v>
      </c>
      <c r="S33" s="578">
        <v>3.2672603386648276E-3</v>
      </c>
      <c r="T33" s="578">
        <v>1.8289065070954725E-3</v>
      </c>
      <c r="U33" s="578">
        <v>0.13575092483701651</v>
      </c>
      <c r="V33" s="578">
        <v>284.39260752995744</v>
      </c>
      <c r="W33" s="578">
        <v>4.9455034592786704E-2</v>
      </c>
      <c r="X33" s="578">
        <v>4.2346660079791276E-3</v>
      </c>
      <c r="Y33" s="578">
        <v>1.8921457243171326E-3</v>
      </c>
    </row>
    <row r="34" spans="1:25" x14ac:dyDescent="0.3">
      <c r="A34" s="579" t="s">
        <v>2628</v>
      </c>
      <c r="B34" s="580" t="s">
        <v>7</v>
      </c>
      <c r="C34" s="580" t="s">
        <v>2597</v>
      </c>
      <c r="D34" s="581">
        <v>16</v>
      </c>
      <c r="E34" s="581">
        <v>2020</v>
      </c>
      <c r="F34" s="582">
        <v>0.14622759921087852</v>
      </c>
      <c r="G34" s="582">
        <v>289.78104162216152</v>
      </c>
      <c r="H34" s="582">
        <v>5.0564427032744122E-2</v>
      </c>
      <c r="I34" s="582">
        <v>3.8524148916299749E-3</v>
      </c>
      <c r="J34" s="582">
        <v>1.9279970122928075E-3</v>
      </c>
      <c r="K34" s="582">
        <v>0.15328505242180976</v>
      </c>
      <c r="L34" s="582">
        <v>296.96064201990703</v>
      </c>
      <c r="M34" s="582">
        <v>5.3344000013642728E-2</v>
      </c>
      <c r="N34" s="582">
        <v>4.6509660095921355E-3</v>
      </c>
      <c r="O34" s="582">
        <v>1.9757655742675176E-3</v>
      </c>
      <c r="P34" s="582">
        <v>0.14622761473292123</v>
      </c>
      <c r="Q34" s="582">
        <v>289.78103637695278</v>
      </c>
      <c r="R34" s="582">
        <v>5.0564431549597971E-2</v>
      </c>
      <c r="S34" s="582">
        <v>3.8524148348055053E-3</v>
      </c>
      <c r="T34" s="582">
        <v>1.9279970122928075E-3</v>
      </c>
      <c r="U34" s="582">
        <v>0.15328503674454624</v>
      </c>
      <c r="V34" s="582">
        <v>296.96064726511577</v>
      </c>
      <c r="W34" s="582">
        <v>5.3344000308470571E-2</v>
      </c>
      <c r="X34" s="582">
        <v>4.6509653275469002E-3</v>
      </c>
      <c r="Y34" s="582">
        <v>1.9757654699787924E-3</v>
      </c>
    </row>
    <row r="35" spans="1:25" x14ac:dyDescent="0.3">
      <c r="A35" s="311" t="s">
        <v>2629</v>
      </c>
      <c r="B35" s="310" t="s">
        <v>7</v>
      </c>
      <c r="C35" s="310" t="s">
        <v>2597</v>
      </c>
      <c r="D35" s="36">
        <v>1</v>
      </c>
      <c r="E35" s="36">
        <v>2030</v>
      </c>
      <c r="F35" s="578">
        <v>2.5006525859069123E-2</v>
      </c>
      <c r="G35" s="578">
        <v>1244.2845865885349</v>
      </c>
      <c r="H35" s="578">
        <v>0.23563744211279827</v>
      </c>
      <c r="I35" s="578">
        <v>1.05783078845812E-2</v>
      </c>
      <c r="J35" s="578">
        <v>8.2963800838721548E-3</v>
      </c>
      <c r="K35" s="578">
        <v>2.6240732381896628E-2</v>
      </c>
      <c r="L35" s="578">
        <v>1286.50697008768</v>
      </c>
      <c r="M35" s="578">
        <v>0.23742308940912402</v>
      </c>
      <c r="N35" s="578">
        <v>1.0703967866826701E-2</v>
      </c>
      <c r="O35" s="578">
        <v>8.577907341532404E-3</v>
      </c>
      <c r="P35" s="578">
        <v>2.500652165846335E-2</v>
      </c>
      <c r="Q35" s="578">
        <v>1244.2846387227301</v>
      </c>
      <c r="R35" s="578">
        <v>0.23563740496145574</v>
      </c>
      <c r="S35" s="578">
        <v>1.057830788086745E-2</v>
      </c>
      <c r="T35" s="578">
        <v>8.296380287598968E-3</v>
      </c>
      <c r="U35" s="578">
        <v>2.6240730257119801E-2</v>
      </c>
      <c r="V35" s="578">
        <v>1286.5070730845075</v>
      </c>
      <c r="W35" s="578">
        <v>0.2374230351332085</v>
      </c>
      <c r="X35" s="578">
        <v>1.0703967862468701E-2</v>
      </c>
      <c r="Y35" s="578">
        <v>8.577907346383043E-3</v>
      </c>
    </row>
    <row r="36" spans="1:25" x14ac:dyDescent="0.3">
      <c r="A36" s="311" t="s">
        <v>2630</v>
      </c>
      <c r="B36" s="310" t="s">
        <v>7</v>
      </c>
      <c r="C36" s="310" t="s">
        <v>2597</v>
      </c>
      <c r="D36" s="36">
        <v>2</v>
      </c>
      <c r="E36" s="36">
        <v>2030</v>
      </c>
      <c r="F36" s="578">
        <v>2.5326967842824573E-2</v>
      </c>
      <c r="G36" s="578">
        <v>695.5176537831619</v>
      </c>
      <c r="H36" s="578">
        <v>0.12363065487799424</v>
      </c>
      <c r="I36" s="578">
        <v>6.1692178453730123E-3</v>
      </c>
      <c r="J36" s="578">
        <v>4.637428263473943E-3</v>
      </c>
      <c r="K36" s="578">
        <v>2.4634675480385476E-2</v>
      </c>
      <c r="L36" s="578">
        <v>703.89027881622269</v>
      </c>
      <c r="M36" s="578">
        <v>0.12372580628213301</v>
      </c>
      <c r="N36" s="578">
        <v>6.1420282430996506E-3</v>
      </c>
      <c r="O36" s="578">
        <v>4.6932516706874551E-3</v>
      </c>
      <c r="P36" s="578">
        <v>2.5326968900315227E-2</v>
      </c>
      <c r="Q36" s="578">
        <v>695.51762739817275</v>
      </c>
      <c r="R36" s="578">
        <v>0.12363067864036224</v>
      </c>
      <c r="S36" s="578">
        <v>6.1692172229375758E-3</v>
      </c>
      <c r="T36" s="578">
        <v>4.6374281082535145E-3</v>
      </c>
      <c r="U36" s="578">
        <v>2.4634674917689801E-2</v>
      </c>
      <c r="V36" s="578">
        <v>703.89030965169218</v>
      </c>
      <c r="W36" s="578">
        <v>0.12372580812120701</v>
      </c>
      <c r="X36" s="578">
        <v>6.1420279310861253E-3</v>
      </c>
      <c r="Y36" s="578">
        <v>4.6932514087529801E-3</v>
      </c>
    </row>
    <row r="37" spans="1:25" x14ac:dyDescent="0.3">
      <c r="A37" s="311" t="s">
        <v>2631</v>
      </c>
      <c r="B37" s="310" t="s">
        <v>7</v>
      </c>
      <c r="C37" s="310" t="s">
        <v>2597</v>
      </c>
      <c r="D37" s="36">
        <v>3</v>
      </c>
      <c r="E37" s="36">
        <v>2030</v>
      </c>
      <c r="F37" s="578">
        <v>2.5487181940998575E-2</v>
      </c>
      <c r="G37" s="578">
        <v>421.13286781310973</v>
      </c>
      <c r="H37" s="578">
        <v>6.7627226345469624E-2</v>
      </c>
      <c r="I37" s="578">
        <v>3.9646688560424021E-3</v>
      </c>
      <c r="J37" s="578">
        <v>2.8079416806576748E-3</v>
      </c>
      <c r="K37" s="578">
        <v>2.1292540751428349E-2</v>
      </c>
      <c r="L37" s="578">
        <v>409.4528439839678</v>
      </c>
      <c r="M37" s="578">
        <v>6.6193577824833455E-2</v>
      </c>
      <c r="N37" s="578">
        <v>3.6544313243780297E-3</v>
      </c>
      <c r="O37" s="578">
        <v>2.7300627092093498E-3</v>
      </c>
      <c r="P37" s="578">
        <v>2.5487179331306526E-2</v>
      </c>
      <c r="Q37" s="578">
        <v>421.13285748163804</v>
      </c>
      <c r="R37" s="578">
        <v>6.7627224091249091E-2</v>
      </c>
      <c r="S37" s="578">
        <v>3.9646688572266423E-3</v>
      </c>
      <c r="T37" s="578">
        <v>2.8079416285133121E-3</v>
      </c>
      <c r="U37" s="578">
        <v>2.1292540237192851E-2</v>
      </c>
      <c r="V37" s="578">
        <v>409.45283349355032</v>
      </c>
      <c r="W37" s="578">
        <v>6.6193572018732952E-2</v>
      </c>
      <c r="X37" s="578">
        <v>3.654431326983355E-3</v>
      </c>
      <c r="Y37" s="578">
        <v>2.7300627092093498E-3</v>
      </c>
    </row>
    <row r="38" spans="1:25" x14ac:dyDescent="0.3">
      <c r="A38" s="311" t="s">
        <v>2632</v>
      </c>
      <c r="B38" s="310" t="s">
        <v>7</v>
      </c>
      <c r="C38" s="310" t="s">
        <v>2597</v>
      </c>
      <c r="D38" s="36">
        <v>4</v>
      </c>
      <c r="E38" s="36">
        <v>2030</v>
      </c>
      <c r="F38" s="578">
        <v>2.5540569553440851E-2</v>
      </c>
      <c r="G38" s="578">
        <v>329.67144552866546</v>
      </c>
      <c r="H38" s="578">
        <v>4.8959419540248378E-2</v>
      </c>
      <c r="I38" s="578">
        <v>3.2298255719922448E-3</v>
      </c>
      <c r="J38" s="578">
        <v>2.1981146880231447E-3</v>
      </c>
      <c r="K38" s="578">
        <v>1.5811170916937976E-2</v>
      </c>
      <c r="L38" s="578">
        <v>321.51040204366001</v>
      </c>
      <c r="M38" s="578">
        <v>4.643101435264415E-2</v>
      </c>
      <c r="N38" s="578">
        <v>2.4855212024116652E-3</v>
      </c>
      <c r="O38" s="578">
        <v>2.1437012401292975E-3</v>
      </c>
      <c r="P38" s="578">
        <v>2.55405658960281E-2</v>
      </c>
      <c r="Q38" s="578">
        <v>329.67144044240251</v>
      </c>
      <c r="R38" s="578">
        <v>4.8959417813913775E-2</v>
      </c>
      <c r="S38" s="578">
        <v>3.2298255719922448E-3</v>
      </c>
      <c r="T38" s="578">
        <v>2.1981146880231447E-3</v>
      </c>
      <c r="U38" s="578">
        <v>1.5811168835973253E-2</v>
      </c>
      <c r="V38" s="578">
        <v>321.51040204366001</v>
      </c>
      <c r="W38" s="578">
        <v>4.6431016310369395E-2</v>
      </c>
      <c r="X38" s="578">
        <v>2.4855211497462376E-3</v>
      </c>
      <c r="Y38" s="578">
        <v>2.1437011879849349E-3</v>
      </c>
    </row>
    <row r="39" spans="1:25" x14ac:dyDescent="0.3">
      <c r="A39" s="311" t="s">
        <v>2633</v>
      </c>
      <c r="B39" s="310" t="s">
        <v>7</v>
      </c>
      <c r="C39" s="310" t="s">
        <v>2597</v>
      </c>
      <c r="D39" s="36">
        <v>5</v>
      </c>
      <c r="E39" s="36">
        <v>2030</v>
      </c>
      <c r="F39" s="578">
        <v>2.4935186548450554E-2</v>
      </c>
      <c r="G39" s="578">
        <v>282.2759650548295</v>
      </c>
      <c r="H39" s="578">
        <v>3.9295149282565903E-2</v>
      </c>
      <c r="I39" s="578">
        <v>2.7805792711982679E-3</v>
      </c>
      <c r="J39" s="578">
        <v>1.88209998547487E-3</v>
      </c>
      <c r="K39" s="578">
        <v>1.5293618020269951E-2</v>
      </c>
      <c r="L39" s="578">
        <v>269.22080961863151</v>
      </c>
      <c r="M39" s="578">
        <v>3.6469832511481018E-2</v>
      </c>
      <c r="N39" s="578">
        <v>2.0492494445628925E-3</v>
      </c>
      <c r="O39" s="578">
        <v>1.7950547771761124E-3</v>
      </c>
      <c r="P39" s="578">
        <v>2.4935184453000827E-2</v>
      </c>
      <c r="Q39" s="578">
        <v>282.27595980962076</v>
      </c>
      <c r="R39" s="578">
        <v>3.9295144031787702E-2</v>
      </c>
      <c r="S39" s="578">
        <v>2.7805792665086849E-3</v>
      </c>
      <c r="T39" s="578">
        <v>1.88209998547487E-3</v>
      </c>
      <c r="U39" s="578">
        <v>1.5293614357995325E-2</v>
      </c>
      <c r="V39" s="578">
        <v>269.2208148638403</v>
      </c>
      <c r="W39" s="578">
        <v>3.6469832362987079E-2</v>
      </c>
      <c r="X39" s="578">
        <v>2.0492495483305524E-3</v>
      </c>
      <c r="Y39" s="578">
        <v>1.7950547771761124E-3</v>
      </c>
    </row>
    <row r="40" spans="1:25" x14ac:dyDescent="0.3">
      <c r="A40" s="311" t="s">
        <v>2634</v>
      </c>
      <c r="B40" s="310" t="s">
        <v>7</v>
      </c>
      <c r="C40" s="310" t="s">
        <v>2597</v>
      </c>
      <c r="D40" s="36">
        <v>6</v>
      </c>
      <c r="E40" s="36">
        <v>2030</v>
      </c>
      <c r="F40" s="578">
        <v>2.3299450158591577E-2</v>
      </c>
      <c r="G40" s="578">
        <v>250.48608112335151</v>
      </c>
      <c r="H40" s="578">
        <v>3.2831437501348121E-2</v>
      </c>
      <c r="I40" s="578">
        <v>2.3463134758401304E-3</v>
      </c>
      <c r="J40" s="578">
        <v>1.6701393663727951E-3</v>
      </c>
      <c r="K40" s="578">
        <v>1.6804180929842198E-2</v>
      </c>
      <c r="L40" s="578">
        <v>239.5352609952285</v>
      </c>
      <c r="M40" s="578">
        <v>3.0808385936628199E-2</v>
      </c>
      <c r="N40" s="578">
        <v>1.96431679765396E-3</v>
      </c>
      <c r="O40" s="578">
        <v>1.5971231344640976E-3</v>
      </c>
      <c r="P40" s="578">
        <v>2.32994485967076E-2</v>
      </c>
      <c r="Q40" s="578">
        <v>250.48609161376902</v>
      </c>
      <c r="R40" s="578">
        <v>3.2831434367722026E-2</v>
      </c>
      <c r="S40" s="578">
        <v>2.3463134768822577E-3</v>
      </c>
      <c r="T40" s="578">
        <v>1.6701393663727951E-3</v>
      </c>
      <c r="U40" s="578">
        <v>1.6804180386535202E-2</v>
      </c>
      <c r="V40" s="578">
        <v>239.5352609952285</v>
      </c>
      <c r="W40" s="578">
        <v>3.0808380405896174E-2</v>
      </c>
      <c r="X40" s="578">
        <v>1.9643169497480027E-3</v>
      </c>
      <c r="Y40" s="578">
        <v>1.597123082319735E-3</v>
      </c>
    </row>
    <row r="41" spans="1:25" x14ac:dyDescent="0.3">
      <c r="A41" s="311" t="s">
        <v>2635</v>
      </c>
      <c r="B41" s="310" t="s">
        <v>7</v>
      </c>
      <c r="C41" s="310" t="s">
        <v>2597</v>
      </c>
      <c r="D41" s="36">
        <v>7</v>
      </c>
      <c r="E41" s="36">
        <v>2030</v>
      </c>
      <c r="F41" s="578">
        <v>2.3551536287991774E-2</v>
      </c>
      <c r="G41" s="578">
        <v>223.78315734863224</v>
      </c>
      <c r="H41" s="578">
        <v>2.8748456834629548E-2</v>
      </c>
      <c r="I41" s="578">
        <v>2.1381472170673948E-3</v>
      </c>
      <c r="J41" s="578">
        <v>1.4920960578213725E-3</v>
      </c>
      <c r="K41" s="578">
        <v>1.9714486502747548E-2</v>
      </c>
      <c r="L41" s="578">
        <v>222.05521965026801</v>
      </c>
      <c r="M41" s="578">
        <v>2.7612443413090597E-2</v>
      </c>
      <c r="N41" s="578">
        <v>2.0833152475271725E-3</v>
      </c>
      <c r="O41" s="578">
        <v>1.4805733274746E-3</v>
      </c>
      <c r="P41" s="578">
        <v>2.3551536297660752E-2</v>
      </c>
      <c r="Q41" s="578">
        <v>223.78315726915949</v>
      </c>
      <c r="R41" s="578">
        <v>2.8748455823764101E-2</v>
      </c>
      <c r="S41" s="578">
        <v>2.1381471649230296E-3</v>
      </c>
      <c r="T41" s="578">
        <v>1.4920960578213725E-3</v>
      </c>
      <c r="U41" s="578">
        <v>1.9714484940893451E-2</v>
      </c>
      <c r="V41" s="578">
        <v>222.05521965026801</v>
      </c>
      <c r="W41" s="578">
        <v>2.7612442451678924E-2</v>
      </c>
      <c r="X41" s="578">
        <v>2.0833151943406799E-3</v>
      </c>
      <c r="Y41" s="578">
        <v>1.4805733274746E-3</v>
      </c>
    </row>
    <row r="42" spans="1:25" x14ac:dyDescent="0.3">
      <c r="A42" s="311" t="s">
        <v>2636</v>
      </c>
      <c r="B42" s="310" t="s">
        <v>7</v>
      </c>
      <c r="C42" s="310" t="s">
        <v>2597</v>
      </c>
      <c r="D42" s="36">
        <v>8</v>
      </c>
      <c r="E42" s="36">
        <v>2030</v>
      </c>
      <c r="F42" s="578">
        <v>2.404920407497145E-2</v>
      </c>
      <c r="G42" s="578">
        <v>210.78894774119024</v>
      </c>
      <c r="H42" s="578">
        <v>2.5716819270996873E-2</v>
      </c>
      <c r="I42" s="578">
        <v>2.003913915065895E-3</v>
      </c>
      <c r="J42" s="578">
        <v>1.4054537447615626E-3</v>
      </c>
      <c r="K42" s="578">
        <v>2.6006097412848775E-2</v>
      </c>
      <c r="L42" s="578">
        <v>216.69445308049478</v>
      </c>
      <c r="M42" s="578">
        <v>2.6456790263371926E-2</v>
      </c>
      <c r="N42" s="578">
        <v>2.3646125235074998E-3</v>
      </c>
      <c r="O42" s="578">
        <v>1.4448301068720525E-3</v>
      </c>
      <c r="P42" s="578">
        <v>2.5000707780042875E-2</v>
      </c>
      <c r="Q42" s="578">
        <v>211.38126373290976</v>
      </c>
      <c r="R42" s="578">
        <v>2.5963720648822575E-2</v>
      </c>
      <c r="S42" s="578">
        <v>2.0468251287960927E-3</v>
      </c>
      <c r="T42" s="578">
        <v>1.4094035893018925E-3</v>
      </c>
      <c r="U42" s="578">
        <v>2.6006101070178297E-2</v>
      </c>
      <c r="V42" s="578">
        <v>216.69445308049478</v>
      </c>
      <c r="W42" s="578">
        <v>2.6456789745907323E-2</v>
      </c>
      <c r="X42" s="578">
        <v>2.3646125224653677E-3</v>
      </c>
      <c r="Y42" s="578">
        <v>1.4448301068720525E-3</v>
      </c>
    </row>
    <row r="43" spans="1:25" x14ac:dyDescent="0.3">
      <c r="A43" s="311" t="s">
        <v>2637</v>
      </c>
      <c r="B43" s="310" t="s">
        <v>7</v>
      </c>
      <c r="C43" s="310" t="s">
        <v>2597</v>
      </c>
      <c r="D43" s="36">
        <v>9</v>
      </c>
      <c r="E43" s="36">
        <v>2030</v>
      </c>
      <c r="F43" s="578">
        <v>2.4472684153024525E-2</v>
      </c>
      <c r="G43" s="578">
        <v>202.49875497817951</v>
      </c>
      <c r="H43" s="578">
        <v>2.3413577186829529E-2</v>
      </c>
      <c r="I43" s="578">
        <v>1.9052040918173373E-3</v>
      </c>
      <c r="J43" s="578">
        <v>1.35017832629576E-3</v>
      </c>
      <c r="K43" s="578">
        <v>3.0534470198978352E-2</v>
      </c>
      <c r="L43" s="578">
        <v>212.60845510164876</v>
      </c>
      <c r="M43" s="578">
        <v>2.5514488897973274E-2</v>
      </c>
      <c r="N43" s="578">
        <v>2.5981989042615275E-3</v>
      </c>
      <c r="O43" s="578">
        <v>1.4175861482120401E-3</v>
      </c>
      <c r="P43" s="578">
        <v>2.6351996807957325E-2</v>
      </c>
      <c r="Q43" s="578">
        <v>203.668750762939</v>
      </c>
      <c r="R43" s="578">
        <v>2.3901231426748326E-2</v>
      </c>
      <c r="S43" s="578">
        <v>1.9899627219501725E-3</v>
      </c>
      <c r="T43" s="578">
        <v>1.3579782898887026E-3</v>
      </c>
      <c r="U43" s="578">
        <v>3.0534466541753326E-2</v>
      </c>
      <c r="V43" s="578">
        <v>212.60845510164876</v>
      </c>
      <c r="W43" s="578">
        <v>2.5514487660188871E-2</v>
      </c>
      <c r="X43" s="578">
        <v>2.5981988521171628E-3</v>
      </c>
      <c r="Y43" s="578">
        <v>1.4175859917789501E-3</v>
      </c>
    </row>
    <row r="44" spans="1:25" x14ac:dyDescent="0.3">
      <c r="A44" s="311" t="s">
        <v>2638</v>
      </c>
      <c r="B44" s="310" t="s">
        <v>7</v>
      </c>
      <c r="C44" s="310" t="s">
        <v>2597</v>
      </c>
      <c r="D44" s="36">
        <v>10</v>
      </c>
      <c r="E44" s="36">
        <v>2030</v>
      </c>
      <c r="F44" s="578">
        <v>2.5388981204760176E-2</v>
      </c>
      <c r="G44" s="578">
        <v>196.37350114186549</v>
      </c>
      <c r="H44" s="578">
        <v>2.1779716800097E-2</v>
      </c>
      <c r="I44" s="578">
        <v>1.8539220138885947E-3</v>
      </c>
      <c r="J44" s="578">
        <v>1.3093382925338374E-3</v>
      </c>
      <c r="K44" s="578">
        <v>3.3648780857819298E-2</v>
      </c>
      <c r="L44" s="578">
        <v>208.83763909339851</v>
      </c>
      <c r="M44" s="578">
        <v>2.4665493620735352E-2</v>
      </c>
      <c r="N44" s="578">
        <v>2.7103185669735273E-3</v>
      </c>
      <c r="O44" s="578">
        <v>1.3924441239699498E-3</v>
      </c>
      <c r="P44" s="578">
        <v>2.7403020084592548E-2</v>
      </c>
      <c r="Q44" s="578">
        <v>197.67000953356376</v>
      </c>
      <c r="R44" s="578">
        <v>2.229707804660085E-2</v>
      </c>
      <c r="S44" s="578">
        <v>1.94573382912229E-3</v>
      </c>
      <c r="T44" s="578">
        <v>1.317983532013985E-3</v>
      </c>
      <c r="U44" s="578">
        <v>3.3648778180423222E-2</v>
      </c>
      <c r="V44" s="578">
        <v>208.837654749552</v>
      </c>
      <c r="W44" s="578">
        <v>2.4665492204045777E-2</v>
      </c>
      <c r="X44" s="578">
        <v>2.7103185669735273E-3</v>
      </c>
      <c r="Y44" s="578">
        <v>1.392444228258675E-3</v>
      </c>
    </row>
    <row r="45" spans="1:25" x14ac:dyDescent="0.3">
      <c r="A45" s="311" t="s">
        <v>2639</v>
      </c>
      <c r="B45" s="310" t="s">
        <v>7</v>
      </c>
      <c r="C45" s="310" t="s">
        <v>2597</v>
      </c>
      <c r="D45" s="36">
        <v>11</v>
      </c>
      <c r="E45" s="36">
        <v>2030</v>
      </c>
      <c r="F45" s="578">
        <v>2.7117100261579052E-2</v>
      </c>
      <c r="G45" s="578">
        <v>192.02032661437951</v>
      </c>
      <c r="H45" s="578">
        <v>2.0739788475301175E-2</v>
      </c>
      <c r="I45" s="578">
        <v>1.8561237801293325E-3</v>
      </c>
      <c r="J45" s="578">
        <v>1.2803141507902124E-3</v>
      </c>
      <c r="K45" s="578">
        <v>3.5104127702889273E-2</v>
      </c>
      <c r="L45" s="578">
        <v>203.06776666641201</v>
      </c>
      <c r="M45" s="578">
        <v>2.3603554301037801E-2</v>
      </c>
      <c r="N45" s="578">
        <v>2.6755898371201622E-3</v>
      </c>
      <c r="O45" s="578">
        <v>1.3539726072243224E-3</v>
      </c>
      <c r="P45" s="578">
        <v>2.8499151425698675E-2</v>
      </c>
      <c r="Q45" s="578">
        <v>193.20669174194273</v>
      </c>
      <c r="R45" s="578">
        <v>2.1077133269348697E-2</v>
      </c>
      <c r="S45" s="578">
        <v>1.91324220625688E-3</v>
      </c>
      <c r="T45" s="578">
        <v>1.2882222023714925E-3</v>
      </c>
      <c r="U45" s="578">
        <v>3.5104124579078126E-2</v>
      </c>
      <c r="V45" s="578">
        <v>203.06776666641201</v>
      </c>
      <c r="W45" s="578">
        <v>2.3603554790876499E-2</v>
      </c>
      <c r="X45" s="578">
        <v>2.6755899462689975E-3</v>
      </c>
      <c r="Y45" s="578">
        <v>1.35397255507996E-3</v>
      </c>
    </row>
    <row r="46" spans="1:25" x14ac:dyDescent="0.3">
      <c r="A46" s="311" t="s">
        <v>2640</v>
      </c>
      <c r="B46" s="310" t="s">
        <v>7</v>
      </c>
      <c r="C46" s="310" t="s">
        <v>2597</v>
      </c>
      <c r="D46" s="36">
        <v>12</v>
      </c>
      <c r="E46" s="36">
        <v>2030</v>
      </c>
      <c r="F46" s="578">
        <v>2.9126873396830125E-2</v>
      </c>
      <c r="G46" s="578">
        <v>189.41876188913898</v>
      </c>
      <c r="H46" s="578">
        <v>2.0025161220625351E-2</v>
      </c>
      <c r="I46" s="578">
        <v>1.8619525942824525E-3</v>
      </c>
      <c r="J46" s="578">
        <v>1.2629677621589473E-3</v>
      </c>
      <c r="K46" s="578">
        <v>3.5512222491104653E-2</v>
      </c>
      <c r="L46" s="578">
        <v>198.62851126988673</v>
      </c>
      <c r="M46" s="578">
        <v>2.2396156268731177E-2</v>
      </c>
      <c r="N46" s="578">
        <v>2.5350847800874924E-3</v>
      </c>
      <c r="O46" s="578">
        <v>1.3243726001140473E-3</v>
      </c>
      <c r="P46" s="578">
        <v>3.0414581661268824E-2</v>
      </c>
      <c r="Q46" s="578">
        <v>190.8941454887385</v>
      </c>
      <c r="R46" s="578">
        <v>2.0331882602931676E-2</v>
      </c>
      <c r="S46" s="578">
        <v>1.8981885662393851E-3</v>
      </c>
      <c r="T46" s="578">
        <v>1.2728048047089574E-3</v>
      </c>
      <c r="U46" s="578">
        <v>3.551222349993325E-2</v>
      </c>
      <c r="V46" s="578">
        <v>198.62851126988673</v>
      </c>
      <c r="W46" s="578">
        <v>2.2396154278339901E-2</v>
      </c>
      <c r="X46" s="578">
        <v>2.5350852483446299E-3</v>
      </c>
      <c r="Y46" s="578">
        <v>1.3243726001140473E-3</v>
      </c>
    </row>
    <row r="47" spans="1:25" x14ac:dyDescent="0.3">
      <c r="A47" s="311" t="s">
        <v>2641</v>
      </c>
      <c r="B47" s="310" t="s">
        <v>7</v>
      </c>
      <c r="C47" s="310" t="s">
        <v>2597</v>
      </c>
      <c r="D47" s="36">
        <v>13</v>
      </c>
      <c r="E47" s="36">
        <v>2030</v>
      </c>
      <c r="F47" s="578">
        <v>3.1511864989048122E-2</v>
      </c>
      <c r="G47" s="578">
        <v>188.39528115590349</v>
      </c>
      <c r="H47" s="578">
        <v>1.9592017518296648E-2</v>
      </c>
      <c r="I47" s="578">
        <v>1.8716087809641101E-3</v>
      </c>
      <c r="J47" s="578">
        <v>1.2561424919113025E-3</v>
      </c>
      <c r="K47" s="578">
        <v>3.6543196588214699E-2</v>
      </c>
      <c r="L47" s="578">
        <v>195.49558671315449</v>
      </c>
      <c r="M47" s="578">
        <v>2.1564603972592477E-2</v>
      </c>
      <c r="N47" s="578">
        <v>2.4241301391233075E-3</v>
      </c>
      <c r="O47" s="578">
        <v>1.3034845251240724E-3</v>
      </c>
      <c r="P47" s="578">
        <v>3.2010820439432729E-2</v>
      </c>
      <c r="Q47" s="578">
        <v>188.96690424283301</v>
      </c>
      <c r="R47" s="578">
        <v>1.9710856151505099E-2</v>
      </c>
      <c r="S47" s="578">
        <v>1.8856504787265701E-3</v>
      </c>
      <c r="T47" s="578">
        <v>1.25995436489271E-3</v>
      </c>
      <c r="U47" s="578">
        <v>3.6543199226753573E-2</v>
      </c>
      <c r="V47" s="578">
        <v>195.49558146794573</v>
      </c>
      <c r="W47" s="578">
        <v>2.1564604206181025E-2</v>
      </c>
      <c r="X47" s="578">
        <v>2.4241305555866149E-3</v>
      </c>
      <c r="Y47" s="578">
        <v>1.30348447297971E-3</v>
      </c>
    </row>
    <row r="48" spans="1:25" x14ac:dyDescent="0.3">
      <c r="A48" s="311" t="s">
        <v>2642</v>
      </c>
      <c r="B48" s="310" t="s">
        <v>7</v>
      </c>
      <c r="C48" s="310" t="s">
        <v>2597</v>
      </c>
      <c r="D48" s="36">
        <v>14</v>
      </c>
      <c r="E48" s="36">
        <v>2030</v>
      </c>
      <c r="F48" s="578">
        <v>3.57411160047321E-2</v>
      </c>
      <c r="G48" s="578">
        <v>189.46017662684076</v>
      </c>
      <c r="H48" s="578">
        <v>1.9715151282487825E-2</v>
      </c>
      <c r="I48" s="578">
        <v>1.9265185518217176E-3</v>
      </c>
      <c r="J48" s="578">
        <v>1.2632421943029174E-3</v>
      </c>
      <c r="K48" s="578">
        <v>4.1286261145206248E-2</v>
      </c>
      <c r="L48" s="578">
        <v>196.74525936444576</v>
      </c>
      <c r="M48" s="578">
        <v>2.1643123402895925E-2</v>
      </c>
      <c r="N48" s="578">
        <v>2.4400977001638024E-3</v>
      </c>
      <c r="O48" s="578">
        <v>1.3118162993729699E-3</v>
      </c>
      <c r="P48" s="578">
        <v>3.5741113948166224E-2</v>
      </c>
      <c r="Q48" s="578">
        <v>189.46018179257675</v>
      </c>
      <c r="R48" s="578">
        <v>1.9715149286525901E-2</v>
      </c>
      <c r="S48" s="578">
        <v>1.9265186571525725E-3</v>
      </c>
      <c r="T48" s="578">
        <v>1.263242142158555E-3</v>
      </c>
      <c r="U48" s="578">
        <v>4.1286260116819379E-2</v>
      </c>
      <c r="V48" s="578">
        <v>196.74525944391826</v>
      </c>
      <c r="W48" s="578">
        <v>2.1643123216563198E-2</v>
      </c>
      <c r="X48" s="578">
        <v>2.4400974394419902E-3</v>
      </c>
      <c r="Y48" s="578">
        <v>1.3118162993729673E-3</v>
      </c>
    </row>
    <row r="49" spans="1:25" x14ac:dyDescent="0.3">
      <c r="A49" s="311" t="s">
        <v>2643</v>
      </c>
      <c r="B49" s="310" t="s">
        <v>7</v>
      </c>
      <c r="C49" s="310" t="s">
        <v>2597</v>
      </c>
      <c r="D49" s="36">
        <v>15</v>
      </c>
      <c r="E49" s="36">
        <v>2030</v>
      </c>
      <c r="F49" s="578">
        <v>4.4973837301847376E-2</v>
      </c>
      <c r="G49" s="578">
        <v>195.27085240681924</v>
      </c>
      <c r="H49" s="578">
        <v>2.1062444344200501E-2</v>
      </c>
      <c r="I49" s="578">
        <v>2.0921207039066251E-3</v>
      </c>
      <c r="J49" s="578">
        <v>1.3019844882364824E-3</v>
      </c>
      <c r="K49" s="578">
        <v>5.0047498642752403E-2</v>
      </c>
      <c r="L49" s="578">
        <v>202.013051827748</v>
      </c>
      <c r="M49" s="578">
        <v>2.2773983314133703E-2</v>
      </c>
      <c r="N49" s="578">
        <v>2.5298336061609873E-3</v>
      </c>
      <c r="O49" s="578">
        <v>1.34694031294202E-3</v>
      </c>
      <c r="P49" s="578">
        <v>4.4973836797276755E-2</v>
      </c>
      <c r="Q49" s="578">
        <v>195.2708471616105</v>
      </c>
      <c r="R49" s="578">
        <v>2.106244346502225E-2</v>
      </c>
      <c r="S49" s="578">
        <v>2.0921206517622625E-3</v>
      </c>
      <c r="T49" s="578">
        <v>1.3019844882364824E-3</v>
      </c>
      <c r="U49" s="578">
        <v>5.0047500233657595E-2</v>
      </c>
      <c r="V49" s="578">
        <v>202.01304666201199</v>
      </c>
      <c r="W49" s="578">
        <v>2.2773981436292428E-2</v>
      </c>
      <c r="X49" s="578">
        <v>2.5298341270835497E-3</v>
      </c>
      <c r="Y49" s="578">
        <v>1.34694031294202E-3</v>
      </c>
    </row>
    <row r="50" spans="1:25" x14ac:dyDescent="0.3">
      <c r="A50" s="579" t="s">
        <v>2644</v>
      </c>
      <c r="B50" s="580" t="s">
        <v>7</v>
      </c>
      <c r="C50" s="580" t="s">
        <v>2597</v>
      </c>
      <c r="D50" s="581">
        <v>16</v>
      </c>
      <c r="E50" s="581">
        <v>2030</v>
      </c>
      <c r="F50" s="582">
        <v>5.8474524612937701E-2</v>
      </c>
      <c r="G50" s="582">
        <v>205.85705343882199</v>
      </c>
      <c r="H50" s="582">
        <v>2.3525568507845124E-2</v>
      </c>
      <c r="I50" s="582">
        <v>2.4670441369209978E-3</v>
      </c>
      <c r="J50" s="582">
        <v>1.3725707382642774E-3</v>
      </c>
      <c r="K50" s="582">
        <v>6.251261204493605E-2</v>
      </c>
      <c r="L50" s="582">
        <v>210.94871266682901</v>
      </c>
      <c r="M50" s="582">
        <v>2.489879576713365E-2</v>
      </c>
      <c r="N50" s="582">
        <v>2.8338376172124852E-3</v>
      </c>
      <c r="O50" s="582">
        <v>1.40652041348706E-3</v>
      </c>
      <c r="P50" s="582">
        <v>5.8474523099642725E-2</v>
      </c>
      <c r="Q50" s="582">
        <v>205.85704827308626</v>
      </c>
      <c r="R50" s="582">
        <v>2.3525567429222301E-2</v>
      </c>
      <c r="S50" s="582">
        <v>2.4670440315901453E-3</v>
      </c>
      <c r="T50" s="582">
        <v>1.3725706861199148E-3</v>
      </c>
      <c r="U50" s="582">
        <v>6.2512611443613197E-2</v>
      </c>
      <c r="V50" s="582">
        <v>210.94871791203775</v>
      </c>
      <c r="W50" s="582">
        <v>2.4898794586912673E-2</v>
      </c>
      <c r="X50" s="582">
        <v>2.8338375087552403E-3</v>
      </c>
      <c r="Y50" s="582">
        <v>1.40652041348706E-3</v>
      </c>
    </row>
    <row r="51" spans="1:25" x14ac:dyDescent="0.3">
      <c r="A51" s="311" t="s">
        <v>2645</v>
      </c>
      <c r="B51" s="310" t="s">
        <v>2196</v>
      </c>
      <c r="C51" s="310" t="s">
        <v>2597</v>
      </c>
      <c r="D51" s="36">
        <v>1</v>
      </c>
      <c r="E51" s="36">
        <v>2012</v>
      </c>
      <c r="F51" s="578">
        <v>51.092230434587627</v>
      </c>
      <c r="G51" s="578">
        <v>8664.5182749430314</v>
      </c>
      <c r="H51" s="578">
        <v>5.7485871375538373</v>
      </c>
      <c r="I51" s="578">
        <v>3.4871900081634499</v>
      </c>
      <c r="J51" s="578">
        <v>7.3811554466374177E-2</v>
      </c>
      <c r="K51" s="578">
        <v>51.436039090253495</v>
      </c>
      <c r="L51" s="578">
        <v>8721.6067657470649</v>
      </c>
      <c r="M51" s="578">
        <v>5.7626750785857404</v>
      </c>
      <c r="N51" s="578">
        <v>3.5095070004463125</v>
      </c>
      <c r="O51" s="578">
        <v>7.429789778931685E-2</v>
      </c>
      <c r="P51" s="578">
        <v>51.092231465678175</v>
      </c>
      <c r="Q51" s="578">
        <v>8664.5183766682894</v>
      </c>
      <c r="R51" s="578">
        <v>5.7485873983241582</v>
      </c>
      <c r="S51" s="578">
        <v>3.4871900081634499</v>
      </c>
      <c r="T51" s="578">
        <v>7.3811553961907778E-2</v>
      </c>
      <c r="U51" s="578">
        <v>51.436040644126422</v>
      </c>
      <c r="V51" s="578">
        <v>8721.6068674723283</v>
      </c>
      <c r="W51" s="578">
        <v>5.7626750785857404</v>
      </c>
      <c r="X51" s="578">
        <v>3.5095072090625701</v>
      </c>
      <c r="Y51" s="578">
        <v>7.429789728485045E-2</v>
      </c>
    </row>
    <row r="52" spans="1:25" x14ac:dyDescent="0.3">
      <c r="A52" s="311" t="s">
        <v>2646</v>
      </c>
      <c r="B52" s="310" t="s">
        <v>2196</v>
      </c>
      <c r="C52" s="310" t="s">
        <v>2597</v>
      </c>
      <c r="D52" s="36">
        <v>2</v>
      </c>
      <c r="E52" s="36">
        <v>2012</v>
      </c>
      <c r="F52" s="578">
        <v>27.006696657782101</v>
      </c>
      <c r="G52" s="578">
        <v>4810.1807403564399</v>
      </c>
      <c r="H52" s="578">
        <v>3.1933505902998074</v>
      </c>
      <c r="I52" s="578">
        <v>1.8236130001023352</v>
      </c>
      <c r="J52" s="578">
        <v>4.0977172087877926E-2</v>
      </c>
      <c r="K52" s="578">
        <v>27.502360278187503</v>
      </c>
      <c r="L52" s="578">
        <v>4889.9431762695249</v>
      </c>
      <c r="M52" s="578">
        <v>3.2211462054401601</v>
      </c>
      <c r="N52" s="578">
        <v>1.8505025825773624</v>
      </c>
      <c r="O52" s="578">
        <v>4.1656655356443126E-2</v>
      </c>
      <c r="P52" s="578">
        <v>27.006694570047877</v>
      </c>
      <c r="Q52" s="578">
        <v>4810.1807403564399</v>
      </c>
      <c r="R52" s="578">
        <v>3.1933505902998074</v>
      </c>
      <c r="S52" s="578">
        <v>1.8236130317673049</v>
      </c>
      <c r="T52" s="578">
        <v>4.0977172087877926E-2</v>
      </c>
      <c r="U52" s="578">
        <v>27.502362342929676</v>
      </c>
      <c r="V52" s="578">
        <v>4889.9431762695249</v>
      </c>
      <c r="W52" s="578">
        <v>3.2211462002402751</v>
      </c>
      <c r="X52" s="578">
        <v>1.8505026511847924</v>
      </c>
      <c r="Y52" s="578">
        <v>4.1656657451918898E-2</v>
      </c>
    </row>
    <row r="53" spans="1:25" x14ac:dyDescent="0.3">
      <c r="A53" s="311" t="s">
        <v>2647</v>
      </c>
      <c r="B53" s="310" t="s">
        <v>2196</v>
      </c>
      <c r="C53" s="310" t="s">
        <v>2597</v>
      </c>
      <c r="D53" s="36">
        <v>3</v>
      </c>
      <c r="E53" s="36">
        <v>2012</v>
      </c>
      <c r="F53" s="578">
        <v>16.44747382478085</v>
      </c>
      <c r="G53" s="578">
        <v>3093.2130521138474</v>
      </c>
      <c r="H53" s="578">
        <v>1.7145873294793974</v>
      </c>
      <c r="I53" s="578">
        <v>1.0867332477743399</v>
      </c>
      <c r="J53" s="578">
        <v>2.6350668922532301E-2</v>
      </c>
      <c r="K53" s="578">
        <v>16.34391685010625</v>
      </c>
      <c r="L53" s="578">
        <v>3058.3403511047327</v>
      </c>
      <c r="M53" s="578">
        <v>1.7169923499265325</v>
      </c>
      <c r="N53" s="578">
        <v>1.0796278112878324</v>
      </c>
      <c r="O53" s="578">
        <v>2.6053591708963049E-2</v>
      </c>
      <c r="P53" s="578">
        <v>16.44747435676495</v>
      </c>
      <c r="Q53" s="578">
        <v>3093.2131042480451</v>
      </c>
      <c r="R53" s="578">
        <v>1.7145873294987974</v>
      </c>
      <c r="S53" s="578">
        <v>1.086733221231645</v>
      </c>
      <c r="T53" s="578">
        <v>2.6350669446401249E-2</v>
      </c>
      <c r="U53" s="578">
        <v>16.343920487551525</v>
      </c>
      <c r="V53" s="578">
        <v>3058.3404032389276</v>
      </c>
      <c r="W53" s="578">
        <v>1.7169923499265325</v>
      </c>
      <c r="X53" s="578">
        <v>1.079627811287835</v>
      </c>
      <c r="Y53" s="578">
        <v>2.6053591708963049E-2</v>
      </c>
    </row>
    <row r="54" spans="1:25" x14ac:dyDescent="0.3">
      <c r="A54" s="311" t="s">
        <v>2648</v>
      </c>
      <c r="B54" s="310" t="s">
        <v>2196</v>
      </c>
      <c r="C54" s="310" t="s">
        <v>2597</v>
      </c>
      <c r="D54" s="36">
        <v>4</v>
      </c>
      <c r="E54" s="36">
        <v>2012</v>
      </c>
      <c r="F54" s="578">
        <v>13.902655959963575</v>
      </c>
      <c r="G54" s="578">
        <v>2778.8502769470151</v>
      </c>
      <c r="H54" s="578">
        <v>1.1887724419745274</v>
      </c>
      <c r="I54" s="578">
        <v>0.9338149478038148</v>
      </c>
      <c r="J54" s="578">
        <v>2.3672724026255275E-2</v>
      </c>
      <c r="K54" s="578">
        <v>13.66248280178595</v>
      </c>
      <c r="L54" s="578">
        <v>2714.4806493123351</v>
      </c>
      <c r="M54" s="578">
        <v>1.18958114632793</v>
      </c>
      <c r="N54" s="578">
        <v>0.91589288413524539</v>
      </c>
      <c r="O54" s="578">
        <v>2.3124367425528626E-2</v>
      </c>
      <c r="P54" s="578">
        <v>13.902655437981524</v>
      </c>
      <c r="Q54" s="578">
        <v>2778.85032908121</v>
      </c>
      <c r="R54" s="578">
        <v>1.1887724414312548</v>
      </c>
      <c r="S54" s="578">
        <v>0.93381493197133103</v>
      </c>
      <c r="T54" s="578">
        <v>2.3672724026255275E-2</v>
      </c>
      <c r="U54" s="578">
        <v>13.662484367290702</v>
      </c>
      <c r="V54" s="578">
        <v>2714.4806493123324</v>
      </c>
      <c r="W54" s="578">
        <v>1.1895811468905999</v>
      </c>
      <c r="X54" s="578">
        <v>0.91589287420113796</v>
      </c>
      <c r="Y54" s="578">
        <v>2.3124368473266502E-2</v>
      </c>
    </row>
    <row r="55" spans="1:25" x14ac:dyDescent="0.3">
      <c r="A55" s="311" t="s">
        <v>2649</v>
      </c>
      <c r="B55" s="310" t="s">
        <v>2196</v>
      </c>
      <c r="C55" s="310" t="s">
        <v>2597</v>
      </c>
      <c r="D55" s="36">
        <v>5</v>
      </c>
      <c r="E55" s="36">
        <v>2012</v>
      </c>
      <c r="F55" s="578">
        <v>12.139805374885276</v>
      </c>
      <c r="G55" s="578">
        <v>2456.3471043904574</v>
      </c>
      <c r="H55" s="578">
        <v>0.91456263939229121</v>
      </c>
      <c r="I55" s="578">
        <v>0.82422384045397235</v>
      </c>
      <c r="J55" s="578">
        <v>2.0925366339118474E-2</v>
      </c>
      <c r="K55" s="578">
        <v>11.934476424372349</v>
      </c>
      <c r="L55" s="578">
        <v>2405.0273946126249</v>
      </c>
      <c r="M55" s="578">
        <v>0.91648167290259097</v>
      </c>
      <c r="N55" s="578">
        <v>0.80633218586444766</v>
      </c>
      <c r="O55" s="578">
        <v>2.0488189572157901E-2</v>
      </c>
      <c r="P55" s="578">
        <v>12.139804852539426</v>
      </c>
      <c r="Q55" s="578">
        <v>2456.3471043904574</v>
      </c>
      <c r="R55" s="578">
        <v>0.9145626605022692</v>
      </c>
      <c r="S55" s="578">
        <v>0.82422379908772747</v>
      </c>
      <c r="T55" s="578">
        <v>2.0925365815249525E-2</v>
      </c>
      <c r="U55" s="578">
        <v>11.9344769457966</v>
      </c>
      <c r="V55" s="578">
        <v>2405.0273946126249</v>
      </c>
      <c r="W55" s="578">
        <v>0.91648176789749347</v>
      </c>
      <c r="X55" s="578">
        <v>0.8063322703043615</v>
      </c>
      <c r="Y55" s="578">
        <v>2.0488188524419998E-2</v>
      </c>
    </row>
    <row r="56" spans="1:25" x14ac:dyDescent="0.3">
      <c r="A56" s="311" t="s">
        <v>2650</v>
      </c>
      <c r="B56" s="310" t="s">
        <v>2196</v>
      </c>
      <c r="C56" s="310" t="s">
        <v>2597</v>
      </c>
      <c r="D56" s="36">
        <v>6</v>
      </c>
      <c r="E56" s="36">
        <v>2012</v>
      </c>
      <c r="F56" s="578">
        <v>11.00548836604135</v>
      </c>
      <c r="G56" s="578">
        <v>2281.2176005045526</v>
      </c>
      <c r="H56" s="578">
        <v>0.7783574563606328</v>
      </c>
      <c r="I56" s="578">
        <v>0.75195750252654092</v>
      </c>
      <c r="J56" s="578">
        <v>1.9433498906437276E-2</v>
      </c>
      <c r="K56" s="578">
        <v>10.856101041016965</v>
      </c>
      <c r="L56" s="578">
        <v>2243.4566319783498</v>
      </c>
      <c r="M56" s="578">
        <v>0.77816313443084528</v>
      </c>
      <c r="N56" s="578">
        <v>0.73645328481992023</v>
      </c>
      <c r="O56" s="578">
        <v>1.9111806235741751E-2</v>
      </c>
      <c r="P56" s="578">
        <v>11.005488772949251</v>
      </c>
      <c r="Q56" s="578">
        <v>2281.2176005045526</v>
      </c>
      <c r="R56" s="578">
        <v>0.77835743102089772</v>
      </c>
      <c r="S56" s="578">
        <v>0.75195752363651924</v>
      </c>
      <c r="T56" s="578">
        <v>1.9433498906437276E-2</v>
      </c>
      <c r="U56" s="578">
        <v>10.856101870631347</v>
      </c>
      <c r="V56" s="578">
        <v>2243.4566319783498</v>
      </c>
      <c r="W56" s="578">
        <v>0.77816315926611368</v>
      </c>
      <c r="X56" s="578">
        <v>0.73645338416099493</v>
      </c>
      <c r="Y56" s="578">
        <v>1.9111806235741751E-2</v>
      </c>
    </row>
    <row r="57" spans="1:25" x14ac:dyDescent="0.3">
      <c r="A57" s="311" t="s">
        <v>2651</v>
      </c>
      <c r="B57" s="310" t="s">
        <v>2196</v>
      </c>
      <c r="C57" s="310" t="s">
        <v>2597</v>
      </c>
      <c r="D57" s="36">
        <v>7</v>
      </c>
      <c r="E57" s="36">
        <v>2012</v>
      </c>
      <c r="F57" s="578">
        <v>10.680292115786846</v>
      </c>
      <c r="G57" s="578">
        <v>2240.8771540323846</v>
      </c>
      <c r="H57" s="578">
        <v>0.68388836632948291</v>
      </c>
      <c r="I57" s="578">
        <v>0.70452787672790329</v>
      </c>
      <c r="J57" s="578">
        <v>1.9089842603231426E-2</v>
      </c>
      <c r="K57" s="578">
        <v>10.551363212104919</v>
      </c>
      <c r="L57" s="578">
        <v>2210.5091705322202</v>
      </c>
      <c r="M57" s="578">
        <v>0.68240215272332205</v>
      </c>
      <c r="N57" s="578">
        <v>0.69265408193071598</v>
      </c>
      <c r="O57" s="578">
        <v>1.8831144552677825E-2</v>
      </c>
      <c r="P57" s="578">
        <v>10.680292075679329</v>
      </c>
      <c r="Q57" s="578">
        <v>2240.8771540323846</v>
      </c>
      <c r="R57" s="578">
        <v>0.68388838266643326</v>
      </c>
      <c r="S57" s="578">
        <v>0.70452789764385626</v>
      </c>
      <c r="T57" s="578">
        <v>1.9089842603231426E-2</v>
      </c>
      <c r="U57" s="578">
        <v>10.55136065432691</v>
      </c>
      <c r="V57" s="578">
        <v>2210.5091705322202</v>
      </c>
      <c r="W57" s="578">
        <v>0.68240215699188378</v>
      </c>
      <c r="X57" s="578">
        <v>0.69265411359568396</v>
      </c>
      <c r="Y57" s="578">
        <v>1.8831144552677825E-2</v>
      </c>
    </row>
    <row r="58" spans="1:25" x14ac:dyDescent="0.3">
      <c r="A58" s="311" t="s">
        <v>2652</v>
      </c>
      <c r="B58" s="310" t="s">
        <v>2196</v>
      </c>
      <c r="C58" s="310" t="s">
        <v>2597</v>
      </c>
      <c r="D58" s="36">
        <v>8</v>
      </c>
      <c r="E58" s="36">
        <v>2012</v>
      </c>
      <c r="F58" s="578">
        <v>9.2917029747816891</v>
      </c>
      <c r="G58" s="578">
        <v>1894.7816632588676</v>
      </c>
      <c r="H58" s="578">
        <v>0.62068628966032202</v>
      </c>
      <c r="I58" s="578">
        <v>0.54867297158731698</v>
      </c>
      <c r="J58" s="578">
        <v>1.614147703124515E-2</v>
      </c>
      <c r="K58" s="578">
        <v>9.2864161338075029</v>
      </c>
      <c r="L58" s="578">
        <v>1900.0886433919225</v>
      </c>
      <c r="M58" s="578">
        <v>0.61801957135321528</v>
      </c>
      <c r="N58" s="578">
        <v>0.5520283912774171</v>
      </c>
      <c r="O58" s="578">
        <v>1.6186685320765976E-2</v>
      </c>
      <c r="P58" s="578">
        <v>9.2917028744777674</v>
      </c>
      <c r="Q58" s="578">
        <v>1894.7816632588676</v>
      </c>
      <c r="R58" s="578">
        <v>0.62068625271785949</v>
      </c>
      <c r="S58" s="578">
        <v>0.54867299521962754</v>
      </c>
      <c r="T58" s="578">
        <v>1.614147703124515E-2</v>
      </c>
      <c r="U58" s="578">
        <v>9.2864169341725287</v>
      </c>
      <c r="V58" s="578">
        <v>1900.0886433919225</v>
      </c>
      <c r="W58" s="578">
        <v>0.61801966056615698</v>
      </c>
      <c r="X58" s="578">
        <v>0.55202844366431192</v>
      </c>
      <c r="Y58" s="578">
        <v>1.6186685320765976E-2</v>
      </c>
    </row>
    <row r="59" spans="1:25" x14ac:dyDescent="0.3">
      <c r="A59" s="311" t="s">
        <v>2653</v>
      </c>
      <c r="B59" s="310" t="s">
        <v>2196</v>
      </c>
      <c r="C59" s="310" t="s">
        <v>2597</v>
      </c>
      <c r="D59" s="36">
        <v>9</v>
      </c>
      <c r="E59" s="36">
        <v>2012</v>
      </c>
      <c r="F59" s="578">
        <v>9.0335909239947778</v>
      </c>
      <c r="G59" s="578">
        <v>1854.6822865803999</v>
      </c>
      <c r="H59" s="578">
        <v>0.57458466206056302</v>
      </c>
      <c r="I59" s="578">
        <v>0.50309181508297685</v>
      </c>
      <c r="J59" s="578">
        <v>1.5799882356077398E-2</v>
      </c>
      <c r="K59" s="578">
        <v>9.0660120042011805</v>
      </c>
      <c r="L59" s="578">
        <v>1873.9134343465148</v>
      </c>
      <c r="M59" s="578">
        <v>0.57120693011286916</v>
      </c>
      <c r="N59" s="578">
        <v>0.51521938860726801</v>
      </c>
      <c r="O59" s="578">
        <v>1.59637155205321E-2</v>
      </c>
      <c r="P59" s="578">
        <v>9.0335909244143533</v>
      </c>
      <c r="Q59" s="578">
        <v>1854.6822865803999</v>
      </c>
      <c r="R59" s="578">
        <v>0.57458463567309026</v>
      </c>
      <c r="S59" s="578">
        <v>0.5030918103487535</v>
      </c>
      <c r="T59" s="578">
        <v>1.5799881837059077E-2</v>
      </c>
      <c r="U59" s="578">
        <v>9.0660124169711054</v>
      </c>
      <c r="V59" s="578">
        <v>1873.9134343465148</v>
      </c>
      <c r="W59" s="578">
        <v>0.5712069368067505</v>
      </c>
      <c r="X59" s="578">
        <v>0.51521938224323049</v>
      </c>
      <c r="Y59" s="578">
        <v>1.59637155205321E-2</v>
      </c>
    </row>
    <row r="60" spans="1:25" x14ac:dyDescent="0.3">
      <c r="A60" s="311" t="s">
        <v>2654</v>
      </c>
      <c r="B60" s="310" t="s">
        <v>2196</v>
      </c>
      <c r="C60" s="310" t="s">
        <v>2597</v>
      </c>
      <c r="D60" s="36">
        <v>10</v>
      </c>
      <c r="E60" s="36">
        <v>2012</v>
      </c>
      <c r="F60" s="578">
        <v>8.8328365803026756</v>
      </c>
      <c r="G60" s="578">
        <v>1823.4855257670024</v>
      </c>
      <c r="H60" s="578">
        <v>0.53872727005121579</v>
      </c>
      <c r="I60" s="578">
        <v>0.46764022344723322</v>
      </c>
      <c r="J60" s="578">
        <v>1.55341396554528E-2</v>
      </c>
      <c r="K60" s="578">
        <v>8.9042077451473798</v>
      </c>
      <c r="L60" s="578">
        <v>1855.3952026367126</v>
      </c>
      <c r="M60" s="578">
        <v>0.53578659096577474</v>
      </c>
      <c r="N60" s="578">
        <v>0.48640646870868876</v>
      </c>
      <c r="O60" s="578">
        <v>1.58059771250312E-2</v>
      </c>
      <c r="P60" s="578">
        <v>8.832836240057075</v>
      </c>
      <c r="Q60" s="578">
        <v>1823.4855257670024</v>
      </c>
      <c r="R60" s="578">
        <v>0.53872723838624825</v>
      </c>
      <c r="S60" s="578">
        <v>0.46764017431996702</v>
      </c>
      <c r="T60" s="578">
        <v>1.55341396554528E-2</v>
      </c>
      <c r="U60" s="578">
        <v>8.9042081178437549</v>
      </c>
      <c r="V60" s="578">
        <v>1855.3952026367126</v>
      </c>
      <c r="W60" s="578">
        <v>0.53578661095040503</v>
      </c>
      <c r="X60" s="578">
        <v>0.48640646995045222</v>
      </c>
      <c r="Y60" s="578">
        <v>1.58059771250312E-2</v>
      </c>
    </row>
    <row r="61" spans="1:25" x14ac:dyDescent="0.3">
      <c r="A61" s="311" t="s">
        <v>2655</v>
      </c>
      <c r="B61" s="310" t="s">
        <v>2196</v>
      </c>
      <c r="C61" s="310" t="s">
        <v>2597</v>
      </c>
      <c r="D61" s="36">
        <v>11</v>
      </c>
      <c r="E61" s="36">
        <v>2012</v>
      </c>
      <c r="F61" s="578">
        <v>8.5832863209919488</v>
      </c>
      <c r="G61" s="578">
        <v>1756.8174069722425</v>
      </c>
      <c r="H61" s="578">
        <v>0.51007133229480395</v>
      </c>
      <c r="I61" s="578">
        <v>0.4087114011636</v>
      </c>
      <c r="J61" s="578">
        <v>1.4966193625392976E-2</v>
      </c>
      <c r="K61" s="578">
        <v>8.6839101076184253</v>
      </c>
      <c r="L61" s="578">
        <v>1799.9636370340925</v>
      </c>
      <c r="M61" s="578">
        <v>0.50719878977785449</v>
      </c>
      <c r="N61" s="578">
        <v>0.43444763828301752</v>
      </c>
      <c r="O61" s="578">
        <v>1.5333750032974974E-2</v>
      </c>
      <c r="P61" s="578">
        <v>8.5832860574785883</v>
      </c>
      <c r="Q61" s="578">
        <v>1756.8174069722425</v>
      </c>
      <c r="R61" s="578">
        <v>0.51007133229480395</v>
      </c>
      <c r="S61" s="578">
        <v>0.40871139540104151</v>
      </c>
      <c r="T61" s="578">
        <v>1.4966193625392976E-2</v>
      </c>
      <c r="U61" s="578">
        <v>8.6839104082900995</v>
      </c>
      <c r="V61" s="578">
        <v>1799.9636370340925</v>
      </c>
      <c r="W61" s="578">
        <v>0.50719879082074204</v>
      </c>
      <c r="X61" s="578">
        <v>0.43444764876039677</v>
      </c>
      <c r="Y61" s="578">
        <v>1.5333750556843924E-2</v>
      </c>
    </row>
    <row r="62" spans="1:25" x14ac:dyDescent="0.3">
      <c r="A62" s="311" t="s">
        <v>2656</v>
      </c>
      <c r="B62" s="310" t="s">
        <v>2196</v>
      </c>
      <c r="C62" s="310" t="s">
        <v>2597</v>
      </c>
      <c r="D62" s="36">
        <v>12</v>
      </c>
      <c r="E62" s="36">
        <v>2012</v>
      </c>
      <c r="F62" s="578">
        <v>8.3258936545535036</v>
      </c>
      <c r="G62" s="578">
        <v>1678.2704048156697</v>
      </c>
      <c r="H62" s="578">
        <v>0.48574121211034471</v>
      </c>
      <c r="I62" s="578">
        <v>0.34350825194269374</v>
      </c>
      <c r="J62" s="578">
        <v>1.4297070786900149E-2</v>
      </c>
      <c r="K62" s="578">
        <v>8.448494208222348</v>
      </c>
      <c r="L62" s="578">
        <v>1730.4735361734997</v>
      </c>
      <c r="M62" s="578">
        <v>0.482937030436005</v>
      </c>
      <c r="N62" s="578">
        <v>0.37546845915494448</v>
      </c>
      <c r="O62" s="578">
        <v>1.4741770767917176E-2</v>
      </c>
      <c r="P62" s="578">
        <v>8.3258931876407551</v>
      </c>
      <c r="Q62" s="578">
        <v>1678.2704048156697</v>
      </c>
      <c r="R62" s="578">
        <v>0.4857412290487742</v>
      </c>
      <c r="S62" s="578">
        <v>0.34350830264156679</v>
      </c>
      <c r="T62" s="578">
        <v>1.4297070786900149E-2</v>
      </c>
      <c r="U62" s="578">
        <v>8.4484944638679682</v>
      </c>
      <c r="V62" s="578">
        <v>1730.4735361734997</v>
      </c>
      <c r="W62" s="578">
        <v>0.48293703148374301</v>
      </c>
      <c r="X62" s="578">
        <v>0.37546846858458571</v>
      </c>
      <c r="Y62" s="578">
        <v>1.4741770767917176E-2</v>
      </c>
    </row>
    <row r="63" spans="1:25" x14ac:dyDescent="0.3">
      <c r="A63" s="311" t="s">
        <v>2657</v>
      </c>
      <c r="B63" s="310" t="s">
        <v>2196</v>
      </c>
      <c r="C63" s="310" t="s">
        <v>2597</v>
      </c>
      <c r="D63" s="36">
        <v>13</v>
      </c>
      <c r="E63" s="36">
        <v>2012</v>
      </c>
      <c r="F63" s="578">
        <v>8.2276378062403275</v>
      </c>
      <c r="G63" s="578">
        <v>1651.91188685099</v>
      </c>
      <c r="H63" s="578">
        <v>0.46138741477625378</v>
      </c>
      <c r="I63" s="578">
        <v>0.30967243545455803</v>
      </c>
      <c r="J63" s="578">
        <v>1.4072513421221275E-2</v>
      </c>
      <c r="K63" s="578">
        <v>8.352875930264414</v>
      </c>
      <c r="L63" s="578">
        <v>1706.2562535603774</v>
      </c>
      <c r="M63" s="578">
        <v>0.4592007859610015</v>
      </c>
      <c r="N63" s="578">
        <v>0.34348848368972501</v>
      </c>
      <c r="O63" s="578">
        <v>1.4535482371381124E-2</v>
      </c>
      <c r="P63" s="578">
        <v>8.2276375401415827</v>
      </c>
      <c r="Q63" s="578">
        <v>1651.91188685099</v>
      </c>
      <c r="R63" s="578">
        <v>0.46138741372851599</v>
      </c>
      <c r="S63" s="578">
        <v>0.30967244162457025</v>
      </c>
      <c r="T63" s="578">
        <v>1.4072513421221275E-2</v>
      </c>
      <c r="U63" s="578">
        <v>8.3528761244015115</v>
      </c>
      <c r="V63" s="578">
        <v>1706.2563056945748</v>
      </c>
      <c r="W63" s="578">
        <v>0.45920080126961649</v>
      </c>
      <c r="X63" s="578">
        <v>0.34348848896721973</v>
      </c>
      <c r="Y63" s="578">
        <v>1.4535482371381124E-2</v>
      </c>
    </row>
    <row r="64" spans="1:25" x14ac:dyDescent="0.3">
      <c r="A64" s="311" t="s">
        <v>2658</v>
      </c>
      <c r="B64" s="310" t="s">
        <v>2196</v>
      </c>
      <c r="C64" s="310" t="s">
        <v>2597</v>
      </c>
      <c r="D64" s="36">
        <v>14</v>
      </c>
      <c r="E64" s="36">
        <v>2012</v>
      </c>
      <c r="F64" s="578">
        <v>8.7577551231394537</v>
      </c>
      <c r="G64" s="578">
        <v>1781.4232355753525</v>
      </c>
      <c r="H64" s="578">
        <v>0.44265673053450849</v>
      </c>
      <c r="I64" s="578">
        <v>0.31771555449813549</v>
      </c>
      <c r="J64" s="578">
        <v>1.5175831087011199E-2</v>
      </c>
      <c r="K64" s="578">
        <v>8.830561489254853</v>
      </c>
      <c r="L64" s="578">
        <v>1823.95229339599</v>
      </c>
      <c r="M64" s="578">
        <v>0.44072583527304177</v>
      </c>
      <c r="N64" s="578">
        <v>0.34939022175967627</v>
      </c>
      <c r="O64" s="578">
        <v>1.5538145817117724E-2</v>
      </c>
      <c r="P64" s="578">
        <v>8.7577556477845047</v>
      </c>
      <c r="Q64" s="578">
        <v>1781.4232355753525</v>
      </c>
      <c r="R64" s="578">
        <v>0.44265673003004202</v>
      </c>
      <c r="S64" s="578">
        <v>0.31771555397426676</v>
      </c>
      <c r="T64" s="578">
        <v>1.5175830563142249E-2</v>
      </c>
      <c r="U64" s="578">
        <v>8.8305615913923194</v>
      </c>
      <c r="V64" s="578">
        <v>1823.95229339599</v>
      </c>
      <c r="W64" s="578">
        <v>0.44072579377097953</v>
      </c>
      <c r="X64" s="578">
        <v>0.34939027059590377</v>
      </c>
      <c r="Y64" s="578">
        <v>1.5538145817117724E-2</v>
      </c>
    </row>
    <row r="65" spans="1:25" x14ac:dyDescent="0.3">
      <c r="A65" s="311" t="s">
        <v>2659</v>
      </c>
      <c r="B65" s="310" t="s">
        <v>2196</v>
      </c>
      <c r="C65" s="310" t="s">
        <v>2597</v>
      </c>
      <c r="D65" s="36">
        <v>15</v>
      </c>
      <c r="E65" s="36">
        <v>2012</v>
      </c>
      <c r="F65" s="578">
        <v>9.2121584054887631</v>
      </c>
      <c r="G65" s="578">
        <v>1892.4302457173599</v>
      </c>
      <c r="H65" s="578">
        <v>0.4266016780554</v>
      </c>
      <c r="I65" s="578">
        <v>0.32461066190929427</v>
      </c>
      <c r="J65" s="578">
        <v>1.6121489616731752E-2</v>
      </c>
      <c r="K65" s="578">
        <v>9.2430785516723102</v>
      </c>
      <c r="L65" s="578">
        <v>1924.8821932474698</v>
      </c>
      <c r="M65" s="578">
        <v>0.42524056745848277</v>
      </c>
      <c r="N65" s="578">
        <v>0.35288111865520422</v>
      </c>
      <c r="O65" s="578">
        <v>1.6397952936434423E-2</v>
      </c>
      <c r="P65" s="578">
        <v>9.2121567015831864</v>
      </c>
      <c r="Q65" s="578">
        <v>1892.4302457173599</v>
      </c>
      <c r="R65" s="578">
        <v>0.4266016780554</v>
      </c>
      <c r="S65" s="578">
        <v>0.3246106139073765</v>
      </c>
      <c r="T65" s="578">
        <v>1.6121490140600676E-2</v>
      </c>
      <c r="U65" s="578">
        <v>9.2430790337384554</v>
      </c>
      <c r="V65" s="578">
        <v>1924.8821932474698</v>
      </c>
      <c r="W65" s="578">
        <v>0.42524056745848277</v>
      </c>
      <c r="X65" s="578">
        <v>0.35288119548931701</v>
      </c>
      <c r="Y65" s="578">
        <v>1.6397952936434423E-2</v>
      </c>
    </row>
    <row r="66" spans="1:25" x14ac:dyDescent="0.3">
      <c r="A66" s="579" t="s">
        <v>2660</v>
      </c>
      <c r="B66" s="580" t="s">
        <v>2196</v>
      </c>
      <c r="C66" s="580" t="s">
        <v>2597</v>
      </c>
      <c r="D66" s="581">
        <v>16</v>
      </c>
      <c r="E66" s="581">
        <v>2012</v>
      </c>
      <c r="F66" s="582">
        <v>9.7368180495710899</v>
      </c>
      <c r="G66" s="582">
        <v>2032.1673787434852</v>
      </c>
      <c r="H66" s="582">
        <v>0.41962839796906276</v>
      </c>
      <c r="I66" s="582">
        <v>0.34024469048017603</v>
      </c>
      <c r="J66" s="582">
        <v>1.731191018673895E-2</v>
      </c>
      <c r="K66" s="582">
        <v>9.717043037730031</v>
      </c>
      <c r="L66" s="582">
        <v>2051.9164670308378</v>
      </c>
      <c r="M66" s="582">
        <v>0.41811786157389419</v>
      </c>
      <c r="N66" s="582">
        <v>0.36559674702584705</v>
      </c>
      <c r="O66" s="582">
        <v>1.7480144684668575E-2</v>
      </c>
      <c r="P66" s="582">
        <v>9.7368188241258675</v>
      </c>
      <c r="Q66" s="582">
        <v>2032.1673266092901</v>
      </c>
      <c r="R66" s="582">
        <v>0.41962839492286175</v>
      </c>
      <c r="S66" s="582">
        <v>0.34024468262214175</v>
      </c>
      <c r="T66" s="582">
        <v>1.731191018673895E-2</v>
      </c>
      <c r="U66" s="582">
        <v>9.7170429140799826</v>
      </c>
      <c r="V66" s="582">
        <v>2051.9164670308378</v>
      </c>
      <c r="W66" s="582">
        <v>0.41811786105002524</v>
      </c>
      <c r="X66" s="582">
        <v>0.36559673678129856</v>
      </c>
      <c r="Y66" s="582">
        <v>1.7480144684668575E-2</v>
      </c>
    </row>
    <row r="67" spans="1:25" x14ac:dyDescent="0.3">
      <c r="A67" s="311" t="s">
        <v>2661</v>
      </c>
      <c r="B67" s="310" t="s">
        <v>2196</v>
      </c>
      <c r="C67" s="310" t="s">
        <v>2597</v>
      </c>
      <c r="D67" s="36">
        <v>1</v>
      </c>
      <c r="E67" s="36">
        <v>2020</v>
      </c>
      <c r="F67" s="578">
        <v>25.413047835550948</v>
      </c>
      <c r="G67" s="578">
        <v>8382.8071695963481</v>
      </c>
      <c r="H67" s="578">
        <v>2.7326690912789924</v>
      </c>
      <c r="I67" s="578">
        <v>1.4492640874038101</v>
      </c>
      <c r="J67" s="578">
        <v>7.3379475312928322E-2</v>
      </c>
      <c r="K67" s="578">
        <v>25.583370818630346</v>
      </c>
      <c r="L67" s="578">
        <v>8440.2534281412718</v>
      </c>
      <c r="M67" s="578">
        <v>2.7394278083229375</v>
      </c>
      <c r="N67" s="578">
        <v>1.4588495648155575</v>
      </c>
      <c r="O67" s="578">
        <v>7.3882016004063147E-2</v>
      </c>
      <c r="P67" s="578">
        <v>25.413045748360027</v>
      </c>
      <c r="Q67" s="578">
        <v>8382.8072713216097</v>
      </c>
      <c r="R67" s="578">
        <v>2.7326690912401874</v>
      </c>
      <c r="S67" s="578">
        <v>1.44926404207944</v>
      </c>
      <c r="T67" s="578">
        <v>7.3379474808461909E-2</v>
      </c>
      <c r="U67" s="578">
        <v>25.583371851753299</v>
      </c>
      <c r="V67" s="578">
        <v>8440.2534790039026</v>
      </c>
      <c r="W67" s="578">
        <v>2.7394278071587852</v>
      </c>
      <c r="X67" s="578">
        <v>1.458849535944555</v>
      </c>
      <c r="Y67" s="578">
        <v>7.3882017556267443E-2</v>
      </c>
    </row>
    <row r="68" spans="1:25" x14ac:dyDescent="0.3">
      <c r="A68" s="311" t="s">
        <v>2662</v>
      </c>
      <c r="B68" s="310" t="s">
        <v>2196</v>
      </c>
      <c r="C68" s="310" t="s">
        <v>2597</v>
      </c>
      <c r="D68" s="36">
        <v>2</v>
      </c>
      <c r="E68" s="36">
        <v>2020</v>
      </c>
      <c r="F68" s="578">
        <v>13.49441797788795</v>
      </c>
      <c r="G68" s="578">
        <v>4664.9834391275999</v>
      </c>
      <c r="H68" s="578">
        <v>1.5266446035820951</v>
      </c>
      <c r="I68" s="578">
        <v>0.75819508964195825</v>
      </c>
      <c r="J68" s="578">
        <v>4.0833639892904672E-2</v>
      </c>
      <c r="K68" s="578">
        <v>13.743424563935376</v>
      </c>
      <c r="L68" s="578">
        <v>4742.6417338053352</v>
      </c>
      <c r="M68" s="578">
        <v>1.5407904513024999</v>
      </c>
      <c r="N68" s="578">
        <v>0.7693708819958065</v>
      </c>
      <c r="O68" s="578">
        <v>4.1513336007483297E-2</v>
      </c>
      <c r="P68" s="578">
        <v>13.494417450967951</v>
      </c>
      <c r="Q68" s="578">
        <v>4664.9834391275999</v>
      </c>
      <c r="R68" s="578">
        <v>1.5266446030776299</v>
      </c>
      <c r="S68" s="578">
        <v>0.7581950635649255</v>
      </c>
      <c r="T68" s="578">
        <v>4.0833640940642575E-2</v>
      </c>
      <c r="U68" s="578">
        <v>13.743426650311399</v>
      </c>
      <c r="V68" s="578">
        <v>4742.6417338053352</v>
      </c>
      <c r="W68" s="578">
        <v>1.54079039243515</v>
      </c>
      <c r="X68" s="578">
        <v>0.76937090264012353</v>
      </c>
      <c r="Y68" s="578">
        <v>4.1513336007483297E-2</v>
      </c>
    </row>
    <row r="69" spans="1:25" x14ac:dyDescent="0.3">
      <c r="A69" s="311" t="s">
        <v>2663</v>
      </c>
      <c r="B69" s="310" t="s">
        <v>2196</v>
      </c>
      <c r="C69" s="310" t="s">
        <v>2597</v>
      </c>
      <c r="D69" s="36">
        <v>3</v>
      </c>
      <c r="E69" s="36">
        <v>2020</v>
      </c>
      <c r="F69" s="578">
        <v>8.2175343055860086</v>
      </c>
      <c r="G69" s="578">
        <v>2979.6370697021448</v>
      </c>
      <c r="H69" s="578">
        <v>0.82732365404566077</v>
      </c>
      <c r="I69" s="578">
        <v>0.45371602134158173</v>
      </c>
      <c r="J69" s="578">
        <v>2.60845911398064E-2</v>
      </c>
      <c r="K69" s="578">
        <v>8.1667471786616517</v>
      </c>
      <c r="L69" s="578">
        <v>2947.5716679890925</v>
      </c>
      <c r="M69" s="578">
        <v>0.82822948133495267</v>
      </c>
      <c r="N69" s="578">
        <v>0.45051991551493575</v>
      </c>
      <c r="O69" s="578">
        <v>2.5803624729936275E-2</v>
      </c>
      <c r="P69" s="578">
        <v>8.2175345716095745</v>
      </c>
      <c r="Q69" s="578">
        <v>2979.6370697021448</v>
      </c>
      <c r="R69" s="578">
        <v>0.82732370682060674</v>
      </c>
      <c r="S69" s="578">
        <v>0.45371601078659252</v>
      </c>
      <c r="T69" s="578">
        <v>2.60845911398064E-2</v>
      </c>
      <c r="U69" s="578">
        <v>8.1667471935046088</v>
      </c>
      <c r="V69" s="578">
        <v>2947.5716158548953</v>
      </c>
      <c r="W69" s="578">
        <v>0.82822944066720017</v>
      </c>
      <c r="X69" s="578">
        <v>0.4505199465590215</v>
      </c>
      <c r="Y69" s="578">
        <v>2.5803624206067348E-2</v>
      </c>
    </row>
    <row r="70" spans="1:25" x14ac:dyDescent="0.3">
      <c r="A70" s="311" t="s">
        <v>2664</v>
      </c>
      <c r="B70" s="310" t="s">
        <v>2196</v>
      </c>
      <c r="C70" s="310" t="s">
        <v>2597</v>
      </c>
      <c r="D70" s="36">
        <v>4</v>
      </c>
      <c r="E70" s="36">
        <v>2020</v>
      </c>
      <c r="F70" s="578">
        <v>6.9068889848106894</v>
      </c>
      <c r="G70" s="578">
        <v>2670.5590438842701</v>
      </c>
      <c r="H70" s="578">
        <v>0.58201816822596153</v>
      </c>
      <c r="I70" s="578">
        <v>0.39121310121845404</v>
      </c>
      <c r="J70" s="578">
        <v>2.3379872397830022E-2</v>
      </c>
      <c r="K70" s="578">
        <v>6.7914325808293698</v>
      </c>
      <c r="L70" s="578">
        <v>2610.1870142618773</v>
      </c>
      <c r="M70" s="578">
        <v>0.58172562520485349</v>
      </c>
      <c r="N70" s="578">
        <v>0.38356077771944275</v>
      </c>
      <c r="O70" s="578">
        <v>2.2851092818503525E-2</v>
      </c>
      <c r="P70" s="578">
        <v>6.9068889846603225</v>
      </c>
      <c r="Q70" s="578">
        <v>2670.5590438842701</v>
      </c>
      <c r="R70" s="578">
        <v>0.58201815485275121</v>
      </c>
      <c r="S70" s="578">
        <v>0.39121310773771173</v>
      </c>
      <c r="T70" s="578">
        <v>2.3379871873961098E-2</v>
      </c>
      <c r="U70" s="578">
        <v>6.7914324246339621</v>
      </c>
      <c r="V70" s="578">
        <v>2610.1870142618773</v>
      </c>
      <c r="W70" s="578">
        <v>0.58172563314049786</v>
      </c>
      <c r="X70" s="578">
        <v>0.38356078350140349</v>
      </c>
      <c r="Y70" s="578">
        <v>2.2851092818503525E-2</v>
      </c>
    </row>
    <row r="71" spans="1:25" x14ac:dyDescent="0.3">
      <c r="A71" s="311" t="s">
        <v>2665</v>
      </c>
      <c r="B71" s="310" t="s">
        <v>2196</v>
      </c>
      <c r="C71" s="310" t="s">
        <v>2597</v>
      </c>
      <c r="D71" s="36">
        <v>5</v>
      </c>
      <c r="E71" s="36">
        <v>2020</v>
      </c>
      <c r="F71" s="578">
        <v>5.9890827629521119</v>
      </c>
      <c r="G71" s="578">
        <v>2347.6005020141524</v>
      </c>
      <c r="H71" s="578">
        <v>0.45148037556888621</v>
      </c>
      <c r="I71" s="578">
        <v>0.34609370181957799</v>
      </c>
      <c r="J71" s="578">
        <v>2.0554494617196377E-2</v>
      </c>
      <c r="K71" s="578">
        <v>5.8944483209306728</v>
      </c>
      <c r="L71" s="578">
        <v>2300.6929423014271</v>
      </c>
      <c r="M71" s="578">
        <v>0.4518831163489565</v>
      </c>
      <c r="N71" s="578">
        <v>0.33853117066125027</v>
      </c>
      <c r="O71" s="578">
        <v>2.0143457280937548E-2</v>
      </c>
      <c r="P71" s="578">
        <v>5.9890828148988149</v>
      </c>
      <c r="Q71" s="578">
        <v>2347.6005020141524</v>
      </c>
      <c r="R71" s="578">
        <v>0.45148038883053204</v>
      </c>
      <c r="S71" s="578">
        <v>0.34609370457474076</v>
      </c>
      <c r="T71" s="578">
        <v>2.0554495645531724E-2</v>
      </c>
      <c r="U71" s="578">
        <v>5.8944484800437404</v>
      </c>
      <c r="V71" s="578">
        <v>2300.6930452982524</v>
      </c>
      <c r="W71" s="578">
        <v>0.45188307304245678</v>
      </c>
      <c r="X71" s="578">
        <v>0.33853119580696001</v>
      </c>
      <c r="Y71" s="578">
        <v>2.0143457280937548E-2</v>
      </c>
    </row>
    <row r="72" spans="1:25" x14ac:dyDescent="0.3">
      <c r="A72" s="311" t="s">
        <v>2666</v>
      </c>
      <c r="B72" s="310" t="s">
        <v>2196</v>
      </c>
      <c r="C72" s="310" t="s">
        <v>2597</v>
      </c>
      <c r="D72" s="36">
        <v>6</v>
      </c>
      <c r="E72" s="36">
        <v>2020</v>
      </c>
      <c r="F72" s="578">
        <v>5.412461984991138</v>
      </c>
      <c r="G72" s="578">
        <v>2185.58496220906</v>
      </c>
      <c r="H72" s="578">
        <v>0.38759809168792903</v>
      </c>
      <c r="I72" s="578">
        <v>0.31602842259841601</v>
      </c>
      <c r="J72" s="578">
        <v>1.9135185886019174E-2</v>
      </c>
      <c r="K72" s="578">
        <v>5.3458885668478571</v>
      </c>
      <c r="L72" s="578">
        <v>2151.2056147257454</v>
      </c>
      <c r="M72" s="578">
        <v>0.38713406542471251</v>
      </c>
      <c r="N72" s="578">
        <v>0.30952806287677925</v>
      </c>
      <c r="O72" s="578">
        <v>1.8833882835072726E-2</v>
      </c>
      <c r="P72" s="578">
        <v>5.412461674863148</v>
      </c>
      <c r="Q72" s="578">
        <v>2185.5850143432554</v>
      </c>
      <c r="R72" s="578">
        <v>0.38759806044981748</v>
      </c>
      <c r="S72" s="578">
        <v>0.31602837775911474</v>
      </c>
      <c r="T72" s="578">
        <v>1.9135186409888125E-2</v>
      </c>
      <c r="U72" s="578">
        <v>5.3458888277733969</v>
      </c>
      <c r="V72" s="578">
        <v>2151.2056147257454</v>
      </c>
      <c r="W72" s="578">
        <v>0.38713406596798428</v>
      </c>
      <c r="X72" s="578">
        <v>0.30952807521680326</v>
      </c>
      <c r="Y72" s="578">
        <v>1.8833881797036101E-2</v>
      </c>
    </row>
    <row r="73" spans="1:25" x14ac:dyDescent="0.3">
      <c r="A73" s="311" t="s">
        <v>2667</v>
      </c>
      <c r="B73" s="310" t="s">
        <v>2196</v>
      </c>
      <c r="C73" s="310" t="s">
        <v>2597</v>
      </c>
      <c r="D73" s="36">
        <v>7</v>
      </c>
      <c r="E73" s="36">
        <v>2020</v>
      </c>
      <c r="F73" s="578">
        <v>5.2222201111204978</v>
      </c>
      <c r="G73" s="578">
        <v>2142.6018931070898</v>
      </c>
      <c r="H73" s="578">
        <v>0.34289080286786527</v>
      </c>
      <c r="I73" s="578">
        <v>0.29634953067094677</v>
      </c>
      <c r="J73" s="578">
        <v>1.8759552059539875E-2</v>
      </c>
      <c r="K73" s="578">
        <v>5.1664887166528626</v>
      </c>
      <c r="L73" s="578">
        <v>2115.7062416076628</v>
      </c>
      <c r="M73" s="578">
        <v>0.34201166023558421</v>
      </c>
      <c r="N73" s="578">
        <v>0.29140001869139548</v>
      </c>
      <c r="O73" s="578">
        <v>1.852372480789195E-2</v>
      </c>
      <c r="P73" s="578">
        <v>5.2222197487341502</v>
      </c>
      <c r="Q73" s="578">
        <v>2142.6018931070898</v>
      </c>
      <c r="R73" s="578">
        <v>0.34289080248466502</v>
      </c>
      <c r="S73" s="578">
        <v>0.29634953587083102</v>
      </c>
      <c r="T73" s="578">
        <v>1.8759552059539875E-2</v>
      </c>
      <c r="U73" s="578">
        <v>5.1664888733721401</v>
      </c>
      <c r="V73" s="578">
        <v>2115.7062416076628</v>
      </c>
      <c r="W73" s="578">
        <v>0.34201167574792574</v>
      </c>
      <c r="X73" s="578">
        <v>0.29140002026300199</v>
      </c>
      <c r="Y73" s="578">
        <v>1.852372480789195E-2</v>
      </c>
    </row>
    <row r="74" spans="1:25" x14ac:dyDescent="0.3">
      <c r="A74" s="311" t="s">
        <v>2668</v>
      </c>
      <c r="B74" s="310" t="s">
        <v>2196</v>
      </c>
      <c r="C74" s="310" t="s">
        <v>2597</v>
      </c>
      <c r="D74" s="36">
        <v>8</v>
      </c>
      <c r="E74" s="36">
        <v>2020</v>
      </c>
      <c r="F74" s="578">
        <v>4.5255587513541542</v>
      </c>
      <c r="G74" s="578">
        <v>1799.2916793823174</v>
      </c>
      <c r="H74" s="578">
        <v>0.30760807358456022</v>
      </c>
      <c r="I74" s="578">
        <v>0.23049980512587301</v>
      </c>
      <c r="J74" s="578">
        <v>1.5755579554631E-2</v>
      </c>
      <c r="K74" s="578">
        <v>4.5293520816291348</v>
      </c>
      <c r="L74" s="578">
        <v>1807.6131146748799</v>
      </c>
      <c r="M74" s="578">
        <v>0.30681707552624427</v>
      </c>
      <c r="N74" s="578">
        <v>0.23198272111282325</v>
      </c>
      <c r="O74" s="578">
        <v>1.5827956192272973E-2</v>
      </c>
      <c r="P74" s="578">
        <v>4.5255586964085479</v>
      </c>
      <c r="Q74" s="578">
        <v>1799.2916793823174</v>
      </c>
      <c r="R74" s="578">
        <v>0.30760808397705303</v>
      </c>
      <c r="S74" s="578">
        <v>0.23049980198265926</v>
      </c>
      <c r="T74" s="578">
        <v>1.5755579554631E-2</v>
      </c>
      <c r="U74" s="578">
        <v>4.5293525509635675</v>
      </c>
      <c r="V74" s="578">
        <v>1807.6131146748799</v>
      </c>
      <c r="W74" s="578">
        <v>0.306817074733165</v>
      </c>
      <c r="X74" s="578">
        <v>0.2319826925328615</v>
      </c>
      <c r="Y74" s="578">
        <v>1.5827956192272973E-2</v>
      </c>
    </row>
    <row r="75" spans="1:25" x14ac:dyDescent="0.3">
      <c r="A75" s="311" t="s">
        <v>2669</v>
      </c>
      <c r="B75" s="310" t="s">
        <v>2196</v>
      </c>
      <c r="C75" s="310" t="s">
        <v>2597</v>
      </c>
      <c r="D75" s="36">
        <v>9</v>
      </c>
      <c r="E75" s="36">
        <v>2020</v>
      </c>
      <c r="F75" s="578">
        <v>4.3738151448972777</v>
      </c>
      <c r="G75" s="578">
        <v>1751.1209398905376</v>
      </c>
      <c r="H75" s="578">
        <v>0.28450281127879828</v>
      </c>
      <c r="I75" s="578">
        <v>0.21124599501490501</v>
      </c>
      <c r="J75" s="578">
        <v>1.533534481616995E-2</v>
      </c>
      <c r="K75" s="578">
        <v>4.3957830153255246</v>
      </c>
      <c r="L75" s="578">
        <v>1773.6934369405076</v>
      </c>
      <c r="M75" s="578">
        <v>0.28371175085582423</v>
      </c>
      <c r="N75" s="578">
        <v>0.21639199927449199</v>
      </c>
      <c r="O75" s="578">
        <v>1.5532348906466075E-2</v>
      </c>
      <c r="P75" s="578">
        <v>4.373815200107245</v>
      </c>
      <c r="Q75" s="578">
        <v>1751.1209398905376</v>
      </c>
      <c r="R75" s="578">
        <v>0.28450277524340528</v>
      </c>
      <c r="S75" s="578">
        <v>0.21124599239556099</v>
      </c>
      <c r="T75" s="578">
        <v>1.533534481616995E-2</v>
      </c>
      <c r="U75" s="578">
        <v>4.3957833802996875</v>
      </c>
      <c r="V75" s="578">
        <v>1773.6934369405076</v>
      </c>
      <c r="W75" s="578">
        <v>0.28371176062500975</v>
      </c>
      <c r="X75" s="578">
        <v>0.21639199927449199</v>
      </c>
      <c r="Y75" s="578">
        <v>1.5532348906466075E-2</v>
      </c>
    </row>
    <row r="76" spans="1:25" x14ac:dyDescent="0.3">
      <c r="A76" s="311" t="s">
        <v>2670</v>
      </c>
      <c r="B76" s="310" t="s">
        <v>2196</v>
      </c>
      <c r="C76" s="310" t="s">
        <v>2597</v>
      </c>
      <c r="D76" s="36">
        <v>10</v>
      </c>
      <c r="E76" s="36">
        <v>2020</v>
      </c>
      <c r="F76" s="578">
        <v>4.25579130080465</v>
      </c>
      <c r="G76" s="578">
        <v>1713.6475435892701</v>
      </c>
      <c r="H76" s="578">
        <v>0.26653125316079201</v>
      </c>
      <c r="I76" s="578">
        <v>0.19627104606479348</v>
      </c>
      <c r="J76" s="578">
        <v>1.5008431267536525E-2</v>
      </c>
      <c r="K76" s="578">
        <v>4.2965398713289025</v>
      </c>
      <c r="L76" s="578">
        <v>1749.1049563089975</v>
      </c>
      <c r="M76" s="578">
        <v>0.26619472891373602</v>
      </c>
      <c r="N76" s="578">
        <v>0.20416794243889499</v>
      </c>
      <c r="O76" s="578">
        <v>1.5318132844792326E-2</v>
      </c>
      <c r="P76" s="578">
        <v>4.2557914545747373</v>
      </c>
      <c r="Q76" s="578">
        <v>1713.647595723465</v>
      </c>
      <c r="R76" s="578">
        <v>0.26653125358764823</v>
      </c>
      <c r="S76" s="578">
        <v>0.19627104078729898</v>
      </c>
      <c r="T76" s="578">
        <v>1.5008431267536525E-2</v>
      </c>
      <c r="U76" s="578">
        <v>4.296539715127432</v>
      </c>
      <c r="V76" s="578">
        <v>1749.1049563089975</v>
      </c>
      <c r="W76" s="578">
        <v>0.26619471792946547</v>
      </c>
      <c r="X76" s="578">
        <v>0.20416795489533426</v>
      </c>
      <c r="Y76" s="578">
        <v>1.5318132844792326E-2</v>
      </c>
    </row>
    <row r="77" spans="1:25" x14ac:dyDescent="0.3">
      <c r="A77" s="311" t="s">
        <v>2671</v>
      </c>
      <c r="B77" s="310" t="s">
        <v>2196</v>
      </c>
      <c r="C77" s="310" t="s">
        <v>2597</v>
      </c>
      <c r="D77" s="36">
        <v>11</v>
      </c>
      <c r="E77" s="36">
        <v>2020</v>
      </c>
      <c r="F77" s="578">
        <v>4.1109903845050777</v>
      </c>
      <c r="G77" s="578">
        <v>1636.7313117980925</v>
      </c>
      <c r="H77" s="578">
        <v>0.25116379638105429</v>
      </c>
      <c r="I77" s="578">
        <v>0.171408802270889</v>
      </c>
      <c r="J77" s="578">
        <v>1.4337059275324724E-2</v>
      </c>
      <c r="K77" s="578">
        <v>4.1666196737654255</v>
      </c>
      <c r="L77" s="578">
        <v>1684.0748926798449</v>
      </c>
      <c r="M77" s="578">
        <v>0.25109961787772273</v>
      </c>
      <c r="N77" s="578">
        <v>0.18220551515696526</v>
      </c>
      <c r="O77" s="578">
        <v>1.4750602063334799E-2</v>
      </c>
      <c r="P77" s="578">
        <v>4.1109908013737924</v>
      </c>
      <c r="Q77" s="578">
        <v>1636.7313117980925</v>
      </c>
      <c r="R77" s="578">
        <v>0.251163796339824</v>
      </c>
      <c r="S77" s="578">
        <v>0.171408802270889</v>
      </c>
      <c r="T77" s="578">
        <v>1.4337059275324724E-2</v>
      </c>
      <c r="U77" s="578">
        <v>4.1666195192677398</v>
      </c>
      <c r="V77" s="578">
        <v>1684.0748405456475</v>
      </c>
      <c r="W77" s="578">
        <v>0.25109961752847626</v>
      </c>
      <c r="X77" s="578">
        <v>0.18220551096601351</v>
      </c>
      <c r="Y77" s="578">
        <v>1.4750602063334799E-2</v>
      </c>
    </row>
    <row r="78" spans="1:25" x14ac:dyDescent="0.3">
      <c r="A78" s="311" t="s">
        <v>2672</v>
      </c>
      <c r="B78" s="310" t="s">
        <v>2196</v>
      </c>
      <c r="C78" s="310" t="s">
        <v>2597</v>
      </c>
      <c r="D78" s="36">
        <v>12</v>
      </c>
      <c r="E78" s="36">
        <v>2020</v>
      </c>
      <c r="F78" s="578">
        <v>3.9683241482634877</v>
      </c>
      <c r="G78" s="578">
        <v>1554.7092793782499</v>
      </c>
      <c r="H78" s="578">
        <v>0.23787741339522925</v>
      </c>
      <c r="I78" s="578">
        <v>0.143978497013449</v>
      </c>
      <c r="J78" s="578">
        <v>1.3619962400601524E-2</v>
      </c>
      <c r="K78" s="578">
        <v>4.0351479009877895</v>
      </c>
      <c r="L78" s="578">
        <v>1611.3004277547125</v>
      </c>
      <c r="M78" s="578">
        <v>0.23803700788994248</v>
      </c>
      <c r="N78" s="578">
        <v>0.15736260398989499</v>
      </c>
      <c r="O78" s="578">
        <v>1.4114414487266875E-2</v>
      </c>
      <c r="P78" s="578">
        <v>3.9683245136548</v>
      </c>
      <c r="Q78" s="578">
        <v>1554.7092793782499</v>
      </c>
      <c r="R78" s="578">
        <v>0.23787739877540501</v>
      </c>
      <c r="S78" s="578">
        <v>0.143978497013449</v>
      </c>
      <c r="T78" s="578">
        <v>1.3619962919619848E-2</v>
      </c>
      <c r="U78" s="578">
        <v>4.0351479036798947</v>
      </c>
      <c r="V78" s="578">
        <v>1611.3004277547125</v>
      </c>
      <c r="W78" s="578">
        <v>0.2380370078875175</v>
      </c>
      <c r="X78" s="578">
        <v>0.15736260451376399</v>
      </c>
      <c r="Y78" s="578">
        <v>1.4114414487266875E-2</v>
      </c>
    </row>
    <row r="79" spans="1:25" x14ac:dyDescent="0.3">
      <c r="A79" s="311" t="s">
        <v>2673</v>
      </c>
      <c r="B79" s="310" t="s">
        <v>2196</v>
      </c>
      <c r="C79" s="310" t="s">
        <v>2597</v>
      </c>
      <c r="D79" s="36">
        <v>13</v>
      </c>
      <c r="E79" s="36">
        <v>2020</v>
      </c>
      <c r="F79" s="578">
        <v>3.9319614916845773</v>
      </c>
      <c r="G79" s="578">
        <v>1558.6686566670676</v>
      </c>
      <c r="H79" s="578">
        <v>0.22683540397459451</v>
      </c>
      <c r="I79" s="578">
        <v>0.13005409948527799</v>
      </c>
      <c r="J79" s="578">
        <v>1.3650143877991124E-2</v>
      </c>
      <c r="K79" s="578">
        <v>3.9983622518338922</v>
      </c>
      <c r="L79" s="578">
        <v>1614.9757334391225</v>
      </c>
      <c r="M79" s="578">
        <v>0.22723468519689</v>
      </c>
      <c r="N79" s="578">
        <v>0.14417540223803302</v>
      </c>
      <c r="O79" s="578">
        <v>1.4142486965283699E-2</v>
      </c>
      <c r="P79" s="578">
        <v>3.93196170009226</v>
      </c>
      <c r="Q79" s="578">
        <v>1558.6686566670676</v>
      </c>
      <c r="R79" s="578">
        <v>0.22683546677095925</v>
      </c>
      <c r="S79" s="578">
        <v>0.13005409948527799</v>
      </c>
      <c r="T79" s="578">
        <v>1.3650144397009449E-2</v>
      </c>
      <c r="U79" s="578">
        <v>3.9983624041512127</v>
      </c>
      <c r="V79" s="578">
        <v>1614.9757334391225</v>
      </c>
      <c r="W79" s="578">
        <v>0.22723468577169048</v>
      </c>
      <c r="X79" s="578">
        <v>0.14417540328577103</v>
      </c>
      <c r="Y79" s="578">
        <v>1.4142487489152649E-2</v>
      </c>
    </row>
    <row r="80" spans="1:25" x14ac:dyDescent="0.3">
      <c r="A80" s="311" t="s">
        <v>2674</v>
      </c>
      <c r="B80" s="310" t="s">
        <v>2196</v>
      </c>
      <c r="C80" s="310" t="s">
        <v>2597</v>
      </c>
      <c r="D80" s="36">
        <v>14</v>
      </c>
      <c r="E80" s="36">
        <v>2020</v>
      </c>
      <c r="F80" s="578">
        <v>4.1674953569987929</v>
      </c>
      <c r="G80" s="578">
        <v>1666.7449010213174</v>
      </c>
      <c r="H80" s="578">
        <v>0.21968506669024102</v>
      </c>
      <c r="I80" s="578">
        <v>0.133422495797276</v>
      </c>
      <c r="J80" s="578">
        <v>1.4598840692390974E-2</v>
      </c>
      <c r="K80" s="578">
        <v>4.2095550170985554</v>
      </c>
      <c r="L80" s="578">
        <v>1712.9966583251901</v>
      </c>
      <c r="M80" s="578">
        <v>0.22002281057696799</v>
      </c>
      <c r="N80" s="578">
        <v>0.14663240686058901</v>
      </c>
      <c r="O80" s="578">
        <v>1.5002933476353026E-2</v>
      </c>
      <c r="P80" s="578">
        <v>4.1674949973591202</v>
      </c>
      <c r="Q80" s="578">
        <v>1666.7449010213174</v>
      </c>
      <c r="R80" s="578">
        <v>0.21968506653987124</v>
      </c>
      <c r="S80" s="578">
        <v>0.133422495797276</v>
      </c>
      <c r="T80" s="578">
        <v>1.4598840692390974E-2</v>
      </c>
      <c r="U80" s="578">
        <v>4.2095552779731644</v>
      </c>
      <c r="V80" s="578">
        <v>1712.9966583251901</v>
      </c>
      <c r="W80" s="578">
        <v>0.22002281618673125</v>
      </c>
      <c r="X80" s="578">
        <v>0.14663240686058901</v>
      </c>
      <c r="Y80" s="578">
        <v>1.5002933476353026E-2</v>
      </c>
    </row>
    <row r="81" spans="1:25" x14ac:dyDescent="0.3">
      <c r="A81" s="311" t="s">
        <v>2675</v>
      </c>
      <c r="B81" s="310" t="s">
        <v>2196</v>
      </c>
      <c r="C81" s="310" t="s">
        <v>2597</v>
      </c>
      <c r="D81" s="36">
        <v>15</v>
      </c>
      <c r="E81" s="36">
        <v>2020</v>
      </c>
      <c r="F81" s="578">
        <v>4.3693891002112624</v>
      </c>
      <c r="G81" s="578">
        <v>1759.37974675496</v>
      </c>
      <c r="H81" s="578">
        <v>0.21355545315115351</v>
      </c>
      <c r="I81" s="578">
        <v>0.13630984382082975</v>
      </c>
      <c r="J81" s="578">
        <v>1.5411987551487925E-2</v>
      </c>
      <c r="K81" s="578">
        <v>4.391920971657477</v>
      </c>
      <c r="L81" s="578">
        <v>1797.0586535135849</v>
      </c>
      <c r="M81" s="578">
        <v>0.21396752936561775</v>
      </c>
      <c r="N81" s="578">
        <v>0.14808500371873301</v>
      </c>
      <c r="O81" s="578">
        <v>1.57408452359959E-2</v>
      </c>
      <c r="P81" s="578">
        <v>4.3693888364893274</v>
      </c>
      <c r="Q81" s="578">
        <v>1759.3797988891552</v>
      </c>
      <c r="R81" s="578">
        <v>0.21355545357800976</v>
      </c>
      <c r="S81" s="578">
        <v>0.13630987502013575</v>
      </c>
      <c r="T81" s="578">
        <v>1.5411987551487925E-2</v>
      </c>
      <c r="U81" s="578">
        <v>4.3919211825486828</v>
      </c>
      <c r="V81" s="578">
        <v>1797.0586535135849</v>
      </c>
      <c r="W81" s="578">
        <v>0.21396753009321351</v>
      </c>
      <c r="X81" s="578">
        <v>0.14808500371873301</v>
      </c>
      <c r="Y81" s="578">
        <v>1.5740845759864848E-2</v>
      </c>
    </row>
    <row r="82" spans="1:25" x14ac:dyDescent="0.3">
      <c r="A82" s="579" t="s">
        <v>2676</v>
      </c>
      <c r="B82" s="580" t="s">
        <v>2196</v>
      </c>
      <c r="C82" s="580" t="s">
        <v>2597</v>
      </c>
      <c r="D82" s="581">
        <v>16</v>
      </c>
      <c r="E82" s="581">
        <v>2020</v>
      </c>
      <c r="F82" s="582">
        <v>4.6097078238890319</v>
      </c>
      <c r="G82" s="582">
        <v>1881.1118596394799</v>
      </c>
      <c r="H82" s="582">
        <v>0.21170095880855375</v>
      </c>
      <c r="I82" s="582">
        <v>0.14274007733911223</v>
      </c>
      <c r="J82" s="582">
        <v>1.6479673252130501E-2</v>
      </c>
      <c r="K82" s="582">
        <v>4.6082595087173051</v>
      </c>
      <c r="L82" s="582">
        <v>1907.57349522908</v>
      </c>
      <c r="M82" s="582">
        <v>0.21187141369106574</v>
      </c>
      <c r="N82" s="582">
        <v>0.15329160541296</v>
      </c>
      <c r="O82" s="582">
        <v>1.6710193982968677E-2</v>
      </c>
      <c r="P82" s="582">
        <v>4.6097078758357322</v>
      </c>
      <c r="Q82" s="582">
        <v>1881.1118596394799</v>
      </c>
      <c r="R82" s="582">
        <v>0.21170090819941775</v>
      </c>
      <c r="S82" s="582">
        <v>0.14274013973772501</v>
      </c>
      <c r="T82" s="582">
        <v>1.6479673252130501E-2</v>
      </c>
      <c r="U82" s="582">
        <v>4.6082593522029676</v>
      </c>
      <c r="V82" s="582">
        <v>1907.5735473632776</v>
      </c>
      <c r="W82" s="582">
        <v>0.21187135088985051</v>
      </c>
      <c r="X82" s="582">
        <v>0.15329160541296</v>
      </c>
      <c r="Y82" s="582">
        <v>1.6710193982968677E-2</v>
      </c>
    </row>
    <row r="83" spans="1:25" x14ac:dyDescent="0.3">
      <c r="A83" s="311" t="s">
        <v>2677</v>
      </c>
      <c r="B83" s="310" t="s">
        <v>2196</v>
      </c>
      <c r="C83" s="310" t="s">
        <v>2597</v>
      </c>
      <c r="D83" s="36">
        <v>1</v>
      </c>
      <c r="E83" s="36">
        <v>2030</v>
      </c>
      <c r="F83" s="578">
        <v>9.9857667573523656</v>
      </c>
      <c r="G83" s="578">
        <v>8117.3485463460238</v>
      </c>
      <c r="H83" s="578">
        <v>1.0572095676325226</v>
      </c>
      <c r="I83" s="578">
        <v>0.34916299061539247</v>
      </c>
      <c r="J83" s="578">
        <v>7.0009047204318095E-2</v>
      </c>
      <c r="K83" s="578">
        <v>10.053213409561653</v>
      </c>
      <c r="L83" s="578">
        <v>8174.8491770426408</v>
      </c>
      <c r="M83" s="578">
        <v>1.0600394563613575</v>
      </c>
      <c r="N83" s="578">
        <v>0.35184648012121472</v>
      </c>
      <c r="O83" s="578">
        <v>7.0504875814852541E-2</v>
      </c>
      <c r="P83" s="578">
        <v>9.9857661264322495</v>
      </c>
      <c r="Q83" s="578">
        <v>8117.3483937581332</v>
      </c>
      <c r="R83" s="578">
        <v>1.0572095732204574</v>
      </c>
      <c r="S83" s="578">
        <v>0.34916298541550828</v>
      </c>
      <c r="T83" s="578">
        <v>7.0009046699851696E-2</v>
      </c>
      <c r="U83" s="578">
        <v>10.053214040638204</v>
      </c>
      <c r="V83" s="578">
        <v>8174.8493296305305</v>
      </c>
      <c r="W83" s="578">
        <v>1.0600394505648425</v>
      </c>
      <c r="X83" s="578">
        <v>0.35184655400613901</v>
      </c>
      <c r="Y83" s="578">
        <v>7.0504875814852541E-2</v>
      </c>
    </row>
    <row r="84" spans="1:25" x14ac:dyDescent="0.3">
      <c r="A84" s="311" t="s">
        <v>2678</v>
      </c>
      <c r="B84" s="310" t="s">
        <v>2196</v>
      </c>
      <c r="C84" s="310" t="s">
        <v>2597</v>
      </c>
      <c r="D84" s="36">
        <v>2</v>
      </c>
      <c r="E84" s="36">
        <v>2030</v>
      </c>
      <c r="F84" s="578">
        <v>5.3627482438769167</v>
      </c>
      <c r="G84" s="578">
        <v>4526.5961151123001</v>
      </c>
      <c r="H84" s="578">
        <v>0.59849776682434153</v>
      </c>
      <c r="I84" s="578">
        <v>0.18515190746014273</v>
      </c>
      <c r="J84" s="578">
        <v>3.903972504970922E-2</v>
      </c>
      <c r="K84" s="578">
        <v>5.4647046650852591</v>
      </c>
      <c r="L84" s="578">
        <v>4602.2050145467074</v>
      </c>
      <c r="M84" s="578">
        <v>0.60494307194312524</v>
      </c>
      <c r="N84" s="578">
        <v>0.18781485540481849</v>
      </c>
      <c r="O84" s="578">
        <v>3.9691801299340974E-2</v>
      </c>
      <c r="P84" s="578">
        <v>5.36274829626654</v>
      </c>
      <c r="Q84" s="578">
        <v>4526.5961151123001</v>
      </c>
      <c r="R84" s="578">
        <v>0.59849775638091696</v>
      </c>
      <c r="S84" s="578">
        <v>0.18515190489900551</v>
      </c>
      <c r="T84" s="578">
        <v>3.9039724525840272E-2</v>
      </c>
      <c r="U84" s="578">
        <v>5.4647050303622819</v>
      </c>
      <c r="V84" s="578">
        <v>4602.2050120035747</v>
      </c>
      <c r="W84" s="578">
        <v>0.60494307278228576</v>
      </c>
      <c r="X84" s="578">
        <v>0.18781494186259751</v>
      </c>
      <c r="Y84" s="578">
        <v>3.9691801299340974E-2</v>
      </c>
    </row>
    <row r="85" spans="1:25" x14ac:dyDescent="0.3">
      <c r="A85" s="311" t="s">
        <v>2679</v>
      </c>
      <c r="B85" s="310" t="s">
        <v>2196</v>
      </c>
      <c r="C85" s="310" t="s">
        <v>2597</v>
      </c>
      <c r="D85" s="36">
        <v>3</v>
      </c>
      <c r="E85" s="36">
        <v>2030</v>
      </c>
      <c r="F85" s="578">
        <v>3.2619429744666624</v>
      </c>
      <c r="G85" s="578">
        <v>2874.1097946166951</v>
      </c>
      <c r="H85" s="578">
        <v>0.33245212251252521</v>
      </c>
      <c r="I85" s="578">
        <v>0.113722898201861</v>
      </c>
      <c r="J85" s="578">
        <v>2.4788688538440753E-2</v>
      </c>
      <c r="K85" s="578">
        <v>3.2433675371976225</v>
      </c>
      <c r="L85" s="578">
        <v>2844.4809163411401</v>
      </c>
      <c r="M85" s="578">
        <v>0.33249248024245975</v>
      </c>
      <c r="N85" s="578">
        <v>0.112590482186836</v>
      </c>
      <c r="O85" s="578">
        <v>2.4533052172046099E-2</v>
      </c>
      <c r="P85" s="578">
        <v>3.2619426627743424</v>
      </c>
      <c r="Q85" s="578">
        <v>2874.1097946166951</v>
      </c>
      <c r="R85" s="578">
        <v>0.33245212246038103</v>
      </c>
      <c r="S85" s="578">
        <v>0.11372289598997</v>
      </c>
      <c r="T85" s="578">
        <v>2.4788688538440753E-2</v>
      </c>
      <c r="U85" s="578">
        <v>3.2433676937256024</v>
      </c>
      <c r="V85" s="578">
        <v>2844.4809163411401</v>
      </c>
      <c r="W85" s="578">
        <v>0.33249251608503927</v>
      </c>
      <c r="X85" s="578">
        <v>0.112590483195769</v>
      </c>
      <c r="Y85" s="578">
        <v>2.4533052172046099E-2</v>
      </c>
    </row>
    <row r="86" spans="1:25" x14ac:dyDescent="0.3">
      <c r="A86" s="311" t="s">
        <v>2680</v>
      </c>
      <c r="B86" s="310" t="s">
        <v>2196</v>
      </c>
      <c r="C86" s="310" t="s">
        <v>2597</v>
      </c>
      <c r="D86" s="36">
        <v>4</v>
      </c>
      <c r="E86" s="36">
        <v>2030</v>
      </c>
      <c r="F86" s="578">
        <v>2.7160928618312279</v>
      </c>
      <c r="G86" s="578">
        <v>2570.545646667475</v>
      </c>
      <c r="H86" s="578">
        <v>0.24325771874282451</v>
      </c>
      <c r="I86" s="578">
        <v>0.10030811656421626</v>
      </c>
      <c r="J86" s="578">
        <v>2.2170761658344376E-2</v>
      </c>
      <c r="K86" s="578">
        <v>2.6741858754847523</v>
      </c>
      <c r="L86" s="578">
        <v>2513.7098821004201</v>
      </c>
      <c r="M86" s="578">
        <v>0.242353953305913</v>
      </c>
      <c r="N86" s="578">
        <v>9.8128868072914543E-2</v>
      </c>
      <c r="O86" s="578">
        <v>2.1680514774440399E-2</v>
      </c>
      <c r="P86" s="578">
        <v>2.7160928630631371</v>
      </c>
      <c r="Q86" s="578">
        <v>2570.545646667475</v>
      </c>
      <c r="R86" s="578">
        <v>0.2432577176817475</v>
      </c>
      <c r="S86" s="578">
        <v>0.10030811303295149</v>
      </c>
      <c r="T86" s="578">
        <v>2.2170761658344376E-2</v>
      </c>
      <c r="U86" s="578">
        <v>2.6741858755470549</v>
      </c>
      <c r="V86" s="578">
        <v>2513.7098821004201</v>
      </c>
      <c r="W86" s="578">
        <v>0.24235402685614302</v>
      </c>
      <c r="X86" s="578">
        <v>9.8128873175786141E-2</v>
      </c>
      <c r="Y86" s="578">
        <v>2.1680514774440399E-2</v>
      </c>
    </row>
    <row r="87" spans="1:25" x14ac:dyDescent="0.3">
      <c r="A87" s="311" t="s">
        <v>2681</v>
      </c>
      <c r="B87" s="310" t="s">
        <v>2196</v>
      </c>
      <c r="C87" s="310" t="s">
        <v>2597</v>
      </c>
      <c r="D87" s="36">
        <v>5</v>
      </c>
      <c r="E87" s="36">
        <v>2030</v>
      </c>
      <c r="F87" s="578">
        <v>2.3179139797837975</v>
      </c>
      <c r="G87" s="578">
        <v>2248.5804061889576</v>
      </c>
      <c r="H87" s="578">
        <v>0.19274589315318674</v>
      </c>
      <c r="I87" s="578">
        <v>8.9661168283782844E-2</v>
      </c>
      <c r="J87" s="578">
        <v>1.9394420882842177E-2</v>
      </c>
      <c r="K87" s="578">
        <v>2.287345414424935</v>
      </c>
      <c r="L87" s="578">
        <v>2205.4849090576126</v>
      </c>
      <c r="M87" s="578">
        <v>0.19231117807794298</v>
      </c>
      <c r="N87" s="578">
        <v>8.7641206337138983E-2</v>
      </c>
      <c r="O87" s="578">
        <v>1.9022612231007423E-2</v>
      </c>
      <c r="P87" s="578">
        <v>2.3179140319593849</v>
      </c>
      <c r="Q87" s="578">
        <v>2248.5804061889576</v>
      </c>
      <c r="R87" s="578">
        <v>0.19274588805759124</v>
      </c>
      <c r="S87" s="578">
        <v>8.9661167808420303E-2</v>
      </c>
      <c r="T87" s="578">
        <v>1.9394420882842177E-2</v>
      </c>
      <c r="U87" s="578">
        <v>2.2873455162972851</v>
      </c>
      <c r="V87" s="578">
        <v>2205.4849090576126</v>
      </c>
      <c r="W87" s="578">
        <v>0.19231117807794298</v>
      </c>
      <c r="X87" s="578">
        <v>8.7641211575828465E-2</v>
      </c>
      <c r="Y87" s="578">
        <v>1.9022612231007423E-2</v>
      </c>
    </row>
    <row r="88" spans="1:25" x14ac:dyDescent="0.3">
      <c r="A88" s="311" t="s">
        <v>2682</v>
      </c>
      <c r="B88" s="310" t="s">
        <v>2196</v>
      </c>
      <c r="C88" s="310" t="s">
        <v>2597</v>
      </c>
      <c r="D88" s="36">
        <v>6</v>
      </c>
      <c r="E88" s="36">
        <v>2030</v>
      </c>
      <c r="F88" s="578">
        <v>2.0804236546571975</v>
      </c>
      <c r="G88" s="578">
        <v>2097.9439544677698</v>
      </c>
      <c r="H88" s="578">
        <v>0.1690344470165045</v>
      </c>
      <c r="I88" s="578">
        <v>8.2606866664718767E-2</v>
      </c>
      <c r="J88" s="578">
        <v>1.8094930079920801E-2</v>
      </c>
      <c r="K88" s="578">
        <v>2.0609585568175373</v>
      </c>
      <c r="L88" s="578">
        <v>2066.4785435994427</v>
      </c>
      <c r="M88" s="578">
        <v>0.16843467019498276</v>
      </c>
      <c r="N88" s="578">
        <v>8.0926388443913255E-2</v>
      </c>
      <c r="O88" s="578">
        <v>1.7823450228509747E-2</v>
      </c>
      <c r="P88" s="578">
        <v>2.0804234994742075</v>
      </c>
      <c r="Q88" s="578">
        <v>2097.9439023335726</v>
      </c>
      <c r="R88" s="578">
        <v>0.16903444701650475</v>
      </c>
      <c r="S88" s="578">
        <v>8.2606865093111922E-2</v>
      </c>
      <c r="T88" s="578">
        <v>1.8094930079920801E-2</v>
      </c>
      <c r="U88" s="578">
        <v>2.0609588175930122</v>
      </c>
      <c r="V88" s="578">
        <v>2066.4785435994427</v>
      </c>
      <c r="W88" s="578">
        <v>0.16843467019498276</v>
      </c>
      <c r="X88" s="578">
        <v>8.0926391063257996E-2</v>
      </c>
      <c r="Y88" s="578">
        <v>1.7823450228509747E-2</v>
      </c>
    </row>
    <row r="89" spans="1:25" x14ac:dyDescent="0.3">
      <c r="A89" s="311" t="s">
        <v>2683</v>
      </c>
      <c r="B89" s="310" t="s">
        <v>2196</v>
      </c>
      <c r="C89" s="310" t="s">
        <v>2597</v>
      </c>
      <c r="D89" s="36">
        <v>7</v>
      </c>
      <c r="E89" s="36">
        <v>2030</v>
      </c>
      <c r="F89" s="578">
        <v>1.9797310755423749</v>
      </c>
      <c r="G89" s="578">
        <v>2052.9588623046825</v>
      </c>
      <c r="H89" s="578">
        <v>0.15221583358167326</v>
      </c>
      <c r="I89" s="578">
        <v>7.7973395644221427E-2</v>
      </c>
      <c r="J89" s="578">
        <v>1.7707109237865823E-2</v>
      </c>
      <c r="K89" s="578">
        <v>1.9651528777011025</v>
      </c>
      <c r="L89" s="578">
        <v>2029.01415888468</v>
      </c>
      <c r="M89" s="578">
        <v>0.15166836233765876</v>
      </c>
      <c r="N89" s="578">
        <v>7.6728007309914831E-2</v>
      </c>
      <c r="O89" s="578">
        <v>1.7500481393653851E-2</v>
      </c>
      <c r="P89" s="578">
        <v>1.9797310234395473</v>
      </c>
      <c r="Q89" s="578">
        <v>2052.9588623046825</v>
      </c>
      <c r="R89" s="578">
        <v>0.15221583358167301</v>
      </c>
      <c r="S89" s="578">
        <v>7.7973398263566113E-2</v>
      </c>
      <c r="T89" s="578">
        <v>1.7707109237865823E-2</v>
      </c>
      <c r="U89" s="578">
        <v>1.9651529820669824</v>
      </c>
      <c r="V89" s="578">
        <v>2029.0142110188774</v>
      </c>
      <c r="W89" s="578">
        <v>0.15166836198962574</v>
      </c>
      <c r="X89" s="578">
        <v>7.6728016390309919E-2</v>
      </c>
      <c r="Y89" s="578">
        <v>1.7500482441391747E-2</v>
      </c>
    </row>
    <row r="90" spans="1:25" x14ac:dyDescent="0.3">
      <c r="A90" s="311" t="s">
        <v>2684</v>
      </c>
      <c r="B90" s="310" t="s">
        <v>2196</v>
      </c>
      <c r="C90" s="310" t="s">
        <v>2597</v>
      </c>
      <c r="D90" s="36">
        <v>8</v>
      </c>
      <c r="E90" s="36">
        <v>2030</v>
      </c>
      <c r="F90" s="578">
        <v>1.6933021883031198</v>
      </c>
      <c r="G90" s="578">
        <v>1713.4428774515752</v>
      </c>
      <c r="H90" s="578">
        <v>0.13291193081143551</v>
      </c>
      <c r="I90" s="578">
        <v>6.0243825282668674E-2</v>
      </c>
      <c r="J90" s="578">
        <v>1.4779261565611924E-2</v>
      </c>
      <c r="K90" s="578">
        <v>1.701315692335805</v>
      </c>
      <c r="L90" s="578">
        <v>1724.1846275329551</v>
      </c>
      <c r="M90" s="578">
        <v>0.13311634053631302</v>
      </c>
      <c r="N90" s="578">
        <v>6.07483697822317E-2</v>
      </c>
      <c r="O90" s="578">
        <v>1.4871752025404276E-2</v>
      </c>
      <c r="P90" s="578">
        <v>1.6933017717014951</v>
      </c>
      <c r="Q90" s="578">
        <v>1713.4427731831802</v>
      </c>
      <c r="R90" s="578">
        <v>0.1329119291622185</v>
      </c>
      <c r="S90" s="578">
        <v>6.02438231968941E-2</v>
      </c>
      <c r="T90" s="578">
        <v>1.4779261565611924E-2</v>
      </c>
      <c r="U90" s="578">
        <v>1.7013156929257627</v>
      </c>
      <c r="V90" s="578">
        <v>1724.1846275329551</v>
      </c>
      <c r="W90" s="578">
        <v>0.1331163435631115</v>
      </c>
      <c r="X90" s="578">
        <v>6.0748374497052254E-2</v>
      </c>
      <c r="Y90" s="578">
        <v>1.4871752025404276E-2</v>
      </c>
    </row>
    <row r="91" spans="1:25" x14ac:dyDescent="0.3">
      <c r="A91" s="311" t="s">
        <v>2685</v>
      </c>
      <c r="B91" s="310" t="s">
        <v>2196</v>
      </c>
      <c r="C91" s="310" t="s">
        <v>2597</v>
      </c>
      <c r="D91" s="36">
        <v>9</v>
      </c>
      <c r="E91" s="36">
        <v>2030</v>
      </c>
      <c r="F91" s="578">
        <v>1.6090661774085948</v>
      </c>
      <c r="G91" s="578">
        <v>1658.8723945617648</v>
      </c>
      <c r="H91" s="578">
        <v>0.12288207749376501</v>
      </c>
      <c r="I91" s="578">
        <v>5.5248834716621745E-2</v>
      </c>
      <c r="J91" s="578">
        <v>1.4308993219553149E-2</v>
      </c>
      <c r="K91" s="578">
        <v>1.6244501484986</v>
      </c>
      <c r="L91" s="578">
        <v>1684.0750573476075</v>
      </c>
      <c r="M91" s="578">
        <v>0.12344974445962451</v>
      </c>
      <c r="N91" s="578">
        <v>5.6702197412960197E-2</v>
      </c>
      <c r="O91" s="578">
        <v>1.4526180214791849E-2</v>
      </c>
      <c r="P91" s="578">
        <v>1.60906612528621</v>
      </c>
      <c r="Q91" s="578">
        <v>1658.8723945617648</v>
      </c>
      <c r="R91" s="578">
        <v>0.12288207856969724</v>
      </c>
      <c r="S91" s="578">
        <v>5.5248831049539072E-2</v>
      </c>
      <c r="T91" s="578">
        <v>1.4308993219553149E-2</v>
      </c>
      <c r="U91" s="578">
        <v>1.6244502529008624</v>
      </c>
      <c r="V91" s="578">
        <v>1684.0751088460202</v>
      </c>
      <c r="W91" s="578">
        <v>0.1234497505856775</v>
      </c>
      <c r="X91" s="578">
        <v>5.6702196889091248E-2</v>
      </c>
      <c r="Y91" s="578">
        <v>1.4526180214791849E-2</v>
      </c>
    </row>
    <row r="92" spans="1:25" x14ac:dyDescent="0.3">
      <c r="A92" s="311" t="s">
        <v>2686</v>
      </c>
      <c r="B92" s="310" t="s">
        <v>2196</v>
      </c>
      <c r="C92" s="310" t="s">
        <v>2597</v>
      </c>
      <c r="D92" s="36">
        <v>10</v>
      </c>
      <c r="E92" s="36">
        <v>2030</v>
      </c>
      <c r="F92" s="578">
        <v>1.5435472154551126</v>
      </c>
      <c r="G92" s="578">
        <v>1616.4265034993423</v>
      </c>
      <c r="H92" s="578">
        <v>0.11508100406202425</v>
      </c>
      <c r="I92" s="578">
        <v>5.1363824750296695E-2</v>
      </c>
      <c r="J92" s="578">
        <v>1.3943231747058799E-2</v>
      </c>
      <c r="K92" s="578">
        <v>1.5664172686995976</v>
      </c>
      <c r="L92" s="578">
        <v>1654.6178270975699</v>
      </c>
      <c r="M92" s="578">
        <v>0.11609404013173175</v>
      </c>
      <c r="N92" s="578">
        <v>5.3512398328166427E-2</v>
      </c>
      <c r="O92" s="578">
        <v>1.427243442352235E-2</v>
      </c>
      <c r="P92" s="578">
        <v>1.5435473197374727</v>
      </c>
      <c r="Q92" s="578">
        <v>1616.4264513651474</v>
      </c>
      <c r="R92" s="578">
        <v>0.1150810051121875</v>
      </c>
      <c r="S92" s="578">
        <v>5.1363821083214099E-2</v>
      </c>
      <c r="T92" s="578">
        <v>1.3943232270927749E-2</v>
      </c>
      <c r="U92" s="578">
        <v>1.5664173202799201</v>
      </c>
      <c r="V92" s="578">
        <v>1654.6178270975699</v>
      </c>
      <c r="W92" s="578">
        <v>0.11609404472346725</v>
      </c>
      <c r="X92" s="578">
        <v>5.3512398328166455E-2</v>
      </c>
      <c r="Y92" s="578">
        <v>1.427243442352235E-2</v>
      </c>
    </row>
    <row r="93" spans="1:25" x14ac:dyDescent="0.3">
      <c r="A93" s="311" t="s">
        <v>2687</v>
      </c>
      <c r="B93" s="310" t="s">
        <v>2196</v>
      </c>
      <c r="C93" s="310" t="s">
        <v>2597</v>
      </c>
      <c r="D93" s="36">
        <v>11</v>
      </c>
      <c r="E93" s="36">
        <v>2030</v>
      </c>
      <c r="F93" s="578">
        <v>1.4632660143508125</v>
      </c>
      <c r="G93" s="578">
        <v>1531.4792760213149</v>
      </c>
      <c r="H93" s="578">
        <v>0.10732088707906426</v>
      </c>
      <c r="I93" s="578">
        <v>4.4787201215512995E-2</v>
      </c>
      <c r="J93" s="578">
        <v>1.32111277246925E-2</v>
      </c>
      <c r="K93" s="578">
        <v>1.4930349487305299</v>
      </c>
      <c r="L93" s="578">
        <v>1582.0356114705351</v>
      </c>
      <c r="M93" s="578">
        <v>0.10870596528426751</v>
      </c>
      <c r="N93" s="578">
        <v>4.7680304851382901E-2</v>
      </c>
      <c r="O93" s="578">
        <v>1.3646907221603451E-2</v>
      </c>
      <c r="P93" s="578">
        <v>1.4632660664888075</v>
      </c>
      <c r="Q93" s="578">
        <v>1531.4792760213149</v>
      </c>
      <c r="R93" s="578">
        <v>0.107320884455475</v>
      </c>
      <c r="S93" s="578">
        <v>4.4787202263250898E-2</v>
      </c>
      <c r="T93" s="578">
        <v>1.3211127205674175E-2</v>
      </c>
      <c r="U93" s="578">
        <v>1.4930353647949501</v>
      </c>
      <c r="V93" s="578">
        <v>1582.0356114705351</v>
      </c>
      <c r="W93" s="578">
        <v>0.10870596380906725</v>
      </c>
      <c r="X93" s="578">
        <v>4.768030537525185E-2</v>
      </c>
      <c r="Y93" s="578">
        <v>1.3646907221603451E-2</v>
      </c>
    </row>
    <row r="94" spans="1:25" x14ac:dyDescent="0.3">
      <c r="A94" s="311" t="s">
        <v>2688</v>
      </c>
      <c r="B94" s="310" t="s">
        <v>2196</v>
      </c>
      <c r="C94" s="310" t="s">
        <v>2597</v>
      </c>
      <c r="D94" s="36">
        <v>12</v>
      </c>
      <c r="E94" s="36">
        <v>2030</v>
      </c>
      <c r="F94" s="578">
        <v>1.3919066982287651</v>
      </c>
      <c r="G94" s="578">
        <v>1446.9824002583775</v>
      </c>
      <c r="H94" s="578">
        <v>0.10042079306731433</v>
      </c>
      <c r="I94" s="578">
        <v>3.7608500570058802E-2</v>
      </c>
      <c r="J94" s="578">
        <v>1.2482606126771574E-2</v>
      </c>
      <c r="K94" s="578">
        <v>1.4267649488571474</v>
      </c>
      <c r="L94" s="578">
        <v>1506.8964462280226</v>
      </c>
      <c r="M94" s="578">
        <v>0.10209986214886101</v>
      </c>
      <c r="N94" s="578">
        <v>4.1159105967380975E-2</v>
      </c>
      <c r="O94" s="578">
        <v>1.2999106363470925E-2</v>
      </c>
      <c r="P94" s="578">
        <v>1.3919065417617227</v>
      </c>
      <c r="Q94" s="578">
        <v>1446.9824002583775</v>
      </c>
      <c r="R94" s="578">
        <v>0.10042079406078587</v>
      </c>
      <c r="S94" s="578">
        <v>3.7608500570058802E-2</v>
      </c>
      <c r="T94" s="578">
        <v>1.2482606126771574E-2</v>
      </c>
      <c r="U94" s="578">
        <v>1.4267654704352275</v>
      </c>
      <c r="V94" s="578">
        <v>1506.8964462280226</v>
      </c>
      <c r="W94" s="578">
        <v>0.10209986223010925</v>
      </c>
      <c r="X94" s="578">
        <v>4.11591152126978E-2</v>
      </c>
      <c r="Y94" s="578">
        <v>1.2999106363470925E-2</v>
      </c>
    </row>
    <row r="95" spans="1:25" x14ac:dyDescent="0.3">
      <c r="A95" s="311" t="s">
        <v>2689</v>
      </c>
      <c r="B95" s="310" t="s">
        <v>2196</v>
      </c>
      <c r="C95" s="310" t="s">
        <v>2597</v>
      </c>
      <c r="D95" s="36">
        <v>13</v>
      </c>
      <c r="E95" s="36">
        <v>2030</v>
      </c>
      <c r="F95" s="578">
        <v>1.401912964609735</v>
      </c>
      <c r="G95" s="578">
        <v>1475.6589724222752</v>
      </c>
      <c r="H95" s="578">
        <v>9.7105187540667673E-2</v>
      </c>
      <c r="I95" s="578">
        <v>3.4481180671718827E-2</v>
      </c>
      <c r="J95" s="578">
        <v>1.2728695942011301E-2</v>
      </c>
      <c r="K95" s="578">
        <v>1.434152970677735</v>
      </c>
      <c r="L95" s="578">
        <v>1533.3170191446902</v>
      </c>
      <c r="M95" s="578">
        <v>9.879813192825769E-2</v>
      </c>
      <c r="N95" s="578">
        <v>3.8171861495356972E-2</v>
      </c>
      <c r="O95" s="578">
        <v>1.3225813541794151E-2</v>
      </c>
      <c r="P95" s="578">
        <v>1.4019129646204975</v>
      </c>
      <c r="Q95" s="578">
        <v>1475.6589724222752</v>
      </c>
      <c r="R95" s="578">
        <v>9.7105185048045869E-2</v>
      </c>
      <c r="S95" s="578">
        <v>3.4481180778432874E-2</v>
      </c>
      <c r="T95" s="578">
        <v>1.2728696461029599E-2</v>
      </c>
      <c r="U95" s="578">
        <v>1.4341530222266798</v>
      </c>
      <c r="V95" s="578">
        <v>1533.3170191446902</v>
      </c>
      <c r="W95" s="578">
        <v>9.8798132524279672E-2</v>
      </c>
      <c r="X95" s="578">
        <v>3.8171864580363001E-2</v>
      </c>
      <c r="Y95" s="578">
        <v>1.3225813541794151E-2</v>
      </c>
    </row>
    <row r="96" spans="1:25" x14ac:dyDescent="0.3">
      <c r="A96" s="311" t="s">
        <v>2690</v>
      </c>
      <c r="B96" s="310" t="s">
        <v>2196</v>
      </c>
      <c r="C96" s="310" t="s">
        <v>2597</v>
      </c>
      <c r="D96" s="36">
        <v>14</v>
      </c>
      <c r="E96" s="36">
        <v>2030</v>
      </c>
      <c r="F96" s="578">
        <v>1.4677843966664976</v>
      </c>
      <c r="G96" s="578">
        <v>1565.74987920125</v>
      </c>
      <c r="H96" s="578">
        <v>9.6142159528729523E-2</v>
      </c>
      <c r="I96" s="578">
        <v>3.5338136833161102E-2</v>
      </c>
      <c r="J96" s="578">
        <v>1.350643334444605E-2</v>
      </c>
      <c r="K96" s="578">
        <v>1.49228157525567</v>
      </c>
      <c r="L96" s="578">
        <v>1614.8282330830848</v>
      </c>
      <c r="M96" s="578">
        <v>9.7630525598105977E-2</v>
      </c>
      <c r="N96" s="578">
        <v>3.8783470168709699E-2</v>
      </c>
      <c r="O96" s="578">
        <v>1.3929498963989274E-2</v>
      </c>
      <c r="P96" s="578">
        <v>1.467784240213855</v>
      </c>
      <c r="Q96" s="578">
        <v>1565.7499313354449</v>
      </c>
      <c r="R96" s="578">
        <v>9.6142156950615232E-2</v>
      </c>
      <c r="S96" s="578">
        <v>3.5338134737685302E-2</v>
      </c>
      <c r="T96" s="578">
        <v>1.350643334444605E-2</v>
      </c>
      <c r="U96" s="578">
        <v>1.4922815237428002</v>
      </c>
      <c r="V96" s="578">
        <v>1614.8282330830848</v>
      </c>
      <c r="W96" s="578">
        <v>9.7630525664499104E-2</v>
      </c>
      <c r="X96" s="578">
        <v>3.8783470168709699E-2</v>
      </c>
      <c r="Y96" s="578">
        <v>1.3929498963989274E-2</v>
      </c>
    </row>
    <row r="97" spans="1:25" x14ac:dyDescent="0.3">
      <c r="A97" s="311" t="s">
        <v>2691</v>
      </c>
      <c r="B97" s="310" t="s">
        <v>2196</v>
      </c>
      <c r="C97" s="310" t="s">
        <v>2597</v>
      </c>
      <c r="D97" s="36">
        <v>15</v>
      </c>
      <c r="E97" s="36">
        <v>2030</v>
      </c>
      <c r="F97" s="578">
        <v>1.5242471631743926</v>
      </c>
      <c r="G97" s="578">
        <v>1642.9626057942673</v>
      </c>
      <c r="H97" s="578">
        <v>9.5316542124237416E-2</v>
      </c>
      <c r="I97" s="578">
        <v>3.6072671976095622E-2</v>
      </c>
      <c r="J97" s="578">
        <v>1.4172988022134275E-2</v>
      </c>
      <c r="K97" s="578">
        <v>1.5424788565093526</v>
      </c>
      <c r="L97" s="578">
        <v>1684.7377929687473</v>
      </c>
      <c r="M97" s="578">
        <v>9.6641247567883171E-2</v>
      </c>
      <c r="N97" s="578">
        <v>3.914167035933732E-2</v>
      </c>
      <c r="O97" s="578">
        <v>1.4533008303260375E-2</v>
      </c>
      <c r="P97" s="578">
        <v>1.5242470582555374</v>
      </c>
      <c r="Q97" s="578">
        <v>1642.9626057942673</v>
      </c>
      <c r="R97" s="578">
        <v>9.5316543182282928E-2</v>
      </c>
      <c r="S97" s="578">
        <v>3.6072671816024575E-2</v>
      </c>
      <c r="T97" s="578">
        <v>1.4172988022134275E-2</v>
      </c>
      <c r="U97" s="578">
        <v>1.542478752227145</v>
      </c>
      <c r="V97" s="578">
        <v>1684.7378451029426</v>
      </c>
      <c r="W97" s="578">
        <v>9.664125075748109E-2</v>
      </c>
      <c r="X97" s="578">
        <v>3.9141670208967555E-2</v>
      </c>
      <c r="Y97" s="578">
        <v>1.4533008303260375E-2</v>
      </c>
    </row>
    <row r="98" spans="1:25" x14ac:dyDescent="0.3">
      <c r="A98" s="579" t="s">
        <v>2692</v>
      </c>
      <c r="B98" s="580" t="s">
        <v>2196</v>
      </c>
      <c r="C98" s="580" t="s">
        <v>2597</v>
      </c>
      <c r="D98" s="581">
        <v>16</v>
      </c>
      <c r="E98" s="581">
        <v>2030</v>
      </c>
      <c r="F98" s="582">
        <v>1.6003582961222125</v>
      </c>
      <c r="G98" s="582">
        <v>1749.4510510762452</v>
      </c>
      <c r="H98" s="582">
        <v>9.6156264581926068E-2</v>
      </c>
      <c r="I98" s="582">
        <v>3.7626707300660173E-2</v>
      </c>
      <c r="J98" s="582">
        <v>1.509197439493915E-2</v>
      </c>
      <c r="K98" s="582">
        <v>1.61034270434841</v>
      </c>
      <c r="L98" s="582">
        <v>1781.2710011800077</v>
      </c>
      <c r="M98" s="582">
        <v>9.7214678373347768E-2</v>
      </c>
      <c r="N98" s="582">
        <v>4.0380087176648254E-2</v>
      </c>
      <c r="O98" s="582">
        <v>1.5366124872040577E-2</v>
      </c>
      <c r="P98" s="582">
        <v>1.6003583483223576</v>
      </c>
      <c r="Q98" s="582">
        <v>1749.4510510762452</v>
      </c>
      <c r="R98" s="582">
        <v>9.6156264561310878E-2</v>
      </c>
      <c r="S98" s="582">
        <v>3.7626711438254731E-2</v>
      </c>
      <c r="T98" s="582">
        <v>1.509197439493915E-2</v>
      </c>
      <c r="U98" s="582">
        <v>1.6103429645080076</v>
      </c>
      <c r="V98" s="582">
        <v>1781.2709490458124</v>
      </c>
      <c r="W98" s="582">
        <v>9.7214685251856253E-2</v>
      </c>
      <c r="X98" s="582">
        <v>4.0380087040830376E-2</v>
      </c>
      <c r="Y98" s="582">
        <v>1.5366124872040577E-2</v>
      </c>
    </row>
    <row r="99" spans="1:25" x14ac:dyDescent="0.3">
      <c r="A99" s="311" t="s">
        <v>2693</v>
      </c>
      <c r="B99" s="310" t="s">
        <v>2195</v>
      </c>
      <c r="C99" s="310" t="s">
        <v>2597</v>
      </c>
      <c r="D99" s="36">
        <v>1</v>
      </c>
      <c r="E99" s="36">
        <v>2012</v>
      </c>
      <c r="F99" s="578">
        <v>57.862742088347005</v>
      </c>
      <c r="G99" s="578">
        <v>8638.298055013016</v>
      </c>
      <c r="H99" s="578">
        <v>6.4813453720416829</v>
      </c>
      <c r="I99" s="578">
        <v>3.8445801436901026</v>
      </c>
      <c r="J99" s="578">
        <v>7.3772854637354557E-2</v>
      </c>
      <c r="K99" s="578">
        <v>58.212836964482705</v>
      </c>
      <c r="L99" s="578">
        <v>8688.8103993733694</v>
      </c>
      <c r="M99" s="578">
        <v>6.4969413812893073</v>
      </c>
      <c r="N99" s="578">
        <v>3.8671100139617902</v>
      </c>
      <c r="O99" s="578">
        <v>7.4204248803046768E-2</v>
      </c>
      <c r="P99" s="578">
        <v>57.862743186356923</v>
      </c>
      <c r="Q99" s="578">
        <v>8638.298055013016</v>
      </c>
      <c r="R99" s="578">
        <v>6.4813454293956303</v>
      </c>
      <c r="S99" s="578">
        <v>3.8445799872279127</v>
      </c>
      <c r="T99" s="578">
        <v>7.3772854094083046E-2</v>
      </c>
      <c r="U99" s="578">
        <v>58.212839014478902</v>
      </c>
      <c r="V99" s="578">
        <v>8688.8103993733694</v>
      </c>
      <c r="W99" s="578">
        <v>6.4969418506758849</v>
      </c>
      <c r="X99" s="578">
        <v>3.8671100139617902</v>
      </c>
      <c r="Y99" s="578">
        <v>7.4204249385123378E-2</v>
      </c>
    </row>
    <row r="100" spans="1:25" x14ac:dyDescent="0.3">
      <c r="A100" s="311" t="s">
        <v>2694</v>
      </c>
      <c r="B100" s="310" t="s">
        <v>2195</v>
      </c>
      <c r="C100" s="310" t="s">
        <v>2597</v>
      </c>
      <c r="D100" s="36">
        <v>2</v>
      </c>
      <c r="E100" s="36">
        <v>2012</v>
      </c>
      <c r="F100" s="578">
        <v>30.447114913093724</v>
      </c>
      <c r="G100" s="578">
        <v>4786.1506551106731</v>
      </c>
      <c r="H100" s="578">
        <v>3.5890935525918972</v>
      </c>
      <c r="I100" s="578">
        <v>2.0596893600498598</v>
      </c>
      <c r="J100" s="578">
        <v>4.0874852177997398E-2</v>
      </c>
      <c r="K100" s="578">
        <v>31.015809902232476</v>
      </c>
      <c r="L100" s="578">
        <v>4863.4130910237582</v>
      </c>
      <c r="M100" s="578">
        <v>3.61694463854655</v>
      </c>
      <c r="N100" s="578">
        <v>2.0872752889990775</v>
      </c>
      <c r="O100" s="578">
        <v>4.1534711296359647E-2</v>
      </c>
      <c r="P100" s="578">
        <v>30.447116474834377</v>
      </c>
      <c r="Q100" s="578">
        <v>4786.1507085164358</v>
      </c>
      <c r="R100" s="578">
        <v>3.5890935525918972</v>
      </c>
      <c r="S100" s="578">
        <v>2.0596894444897722</v>
      </c>
      <c r="T100" s="578">
        <v>4.0874852177997398E-2</v>
      </c>
      <c r="U100" s="578">
        <v>31.015809923652903</v>
      </c>
      <c r="V100" s="578">
        <v>4863.4130910237582</v>
      </c>
      <c r="W100" s="578">
        <v>3.61694463854655</v>
      </c>
      <c r="X100" s="578">
        <v>2.0872753486037174</v>
      </c>
      <c r="Y100" s="578">
        <v>4.1534711296359647E-2</v>
      </c>
    </row>
    <row r="101" spans="1:25" x14ac:dyDescent="0.3">
      <c r="A101" s="311" t="s">
        <v>2695</v>
      </c>
      <c r="B101" s="310" t="s">
        <v>2195</v>
      </c>
      <c r="C101" s="310" t="s">
        <v>2597</v>
      </c>
      <c r="D101" s="36">
        <v>3</v>
      </c>
      <c r="E101" s="36">
        <v>2012</v>
      </c>
      <c r="F101" s="578">
        <v>18.293538295372802</v>
      </c>
      <c r="G101" s="578">
        <v>3007.2675170898397</v>
      </c>
      <c r="H101" s="578">
        <v>1.9320442797616049</v>
      </c>
      <c r="I101" s="578">
        <v>1.21917285599435</v>
      </c>
      <c r="J101" s="578">
        <v>2.5682940303037499E-2</v>
      </c>
      <c r="K101" s="578">
        <v>18.211394882038125</v>
      </c>
      <c r="L101" s="578">
        <v>2979.2319196065223</v>
      </c>
      <c r="M101" s="578">
        <v>1.9327719355545301</v>
      </c>
      <c r="N101" s="578">
        <v>1.2116858515267526</v>
      </c>
      <c r="O101" s="578">
        <v>2.5443472171900752E-2</v>
      </c>
      <c r="P101" s="578">
        <v>18.293540340741501</v>
      </c>
      <c r="Q101" s="578">
        <v>3007.2675170898397</v>
      </c>
      <c r="R101" s="578">
        <v>1.9320442787526726</v>
      </c>
      <c r="S101" s="578">
        <v>1.2191728609614025</v>
      </c>
      <c r="T101" s="578">
        <v>2.5682941855241798E-2</v>
      </c>
      <c r="U101" s="578">
        <v>18.211394890429776</v>
      </c>
      <c r="V101" s="578">
        <v>2979.2319196065223</v>
      </c>
      <c r="W101" s="578">
        <v>1.9327719385813251</v>
      </c>
      <c r="X101" s="578">
        <v>1.2116858990242028</v>
      </c>
      <c r="Y101" s="578">
        <v>2.5443472686068426E-2</v>
      </c>
    </row>
    <row r="102" spans="1:25" x14ac:dyDescent="0.3">
      <c r="A102" s="311" t="s">
        <v>2696</v>
      </c>
      <c r="B102" s="310" t="s">
        <v>2195</v>
      </c>
      <c r="C102" s="310" t="s">
        <v>2597</v>
      </c>
      <c r="D102" s="36">
        <v>4</v>
      </c>
      <c r="E102" s="36">
        <v>2012</v>
      </c>
      <c r="F102" s="578">
        <v>15.660563670055074</v>
      </c>
      <c r="G102" s="578">
        <v>2683.48950195312</v>
      </c>
      <c r="H102" s="578">
        <v>1.346401827759105</v>
      </c>
      <c r="I102" s="578">
        <v>1.0437147477641675</v>
      </c>
      <c r="J102" s="578">
        <v>2.291793531427775E-2</v>
      </c>
      <c r="K102" s="578">
        <v>15.40129959169035</v>
      </c>
      <c r="L102" s="578">
        <v>2627.0136070251424</v>
      </c>
      <c r="M102" s="578">
        <v>1.3460857412234524</v>
      </c>
      <c r="N102" s="578">
        <v>1.0253621370842001</v>
      </c>
      <c r="O102" s="578">
        <v>2.2435590624809224E-2</v>
      </c>
      <c r="P102" s="578">
        <v>15.660564190547973</v>
      </c>
      <c r="Q102" s="578">
        <v>2683.48950195312</v>
      </c>
      <c r="R102" s="578">
        <v>1.3464018288068424</v>
      </c>
      <c r="S102" s="578">
        <v>1.0437147741516348</v>
      </c>
      <c r="T102" s="578">
        <v>2.2917936342613101E-2</v>
      </c>
      <c r="U102" s="578">
        <v>15.401301152902251</v>
      </c>
      <c r="V102" s="578">
        <v>2627.0136070251424</v>
      </c>
      <c r="W102" s="578">
        <v>1.3460857422711876</v>
      </c>
      <c r="X102" s="578">
        <v>1.025362232001495</v>
      </c>
      <c r="Y102" s="578">
        <v>2.2435590624809224E-2</v>
      </c>
    </row>
    <row r="103" spans="1:25" x14ac:dyDescent="0.3">
      <c r="A103" s="311" t="s">
        <v>2697</v>
      </c>
      <c r="B103" s="310" t="s">
        <v>2195</v>
      </c>
      <c r="C103" s="310" t="s">
        <v>2597</v>
      </c>
      <c r="D103" s="36">
        <v>5</v>
      </c>
      <c r="E103" s="36">
        <v>2012</v>
      </c>
      <c r="F103" s="578">
        <v>13.781977569204102</v>
      </c>
      <c r="G103" s="578">
        <v>2360.5860773722302</v>
      </c>
      <c r="H103" s="578">
        <v>1.0454241756039351</v>
      </c>
      <c r="I103" s="578">
        <v>0.91032030495504479</v>
      </c>
      <c r="J103" s="578">
        <v>2.0160275899494651E-2</v>
      </c>
      <c r="K103" s="578">
        <v>13.551855248656125</v>
      </c>
      <c r="L103" s="578">
        <v>2317.2281188964803</v>
      </c>
      <c r="M103" s="578">
        <v>1.0464688557937376</v>
      </c>
      <c r="N103" s="578">
        <v>0.89344462317724971</v>
      </c>
      <c r="O103" s="578">
        <v>1.9789952260907673E-2</v>
      </c>
      <c r="P103" s="578">
        <v>13.781977043220326</v>
      </c>
      <c r="Q103" s="578">
        <v>2360.5860773722302</v>
      </c>
      <c r="R103" s="578">
        <v>1.0454241621579623</v>
      </c>
      <c r="S103" s="578">
        <v>0.91032039467245296</v>
      </c>
      <c r="T103" s="578">
        <v>2.0160275899494651E-2</v>
      </c>
      <c r="U103" s="578">
        <v>13.55185577124935</v>
      </c>
      <c r="V103" s="578">
        <v>2317.2281188964803</v>
      </c>
      <c r="W103" s="578">
        <v>1.0464688587235249</v>
      </c>
      <c r="X103" s="578">
        <v>0.89344470195161763</v>
      </c>
      <c r="Y103" s="578">
        <v>1.9789952260907673E-2</v>
      </c>
    </row>
    <row r="104" spans="1:25" x14ac:dyDescent="0.3">
      <c r="A104" s="311" t="s">
        <v>2698</v>
      </c>
      <c r="B104" s="310" t="s">
        <v>2195</v>
      </c>
      <c r="C104" s="310" t="s">
        <v>2597</v>
      </c>
      <c r="D104" s="36">
        <v>6</v>
      </c>
      <c r="E104" s="36">
        <v>2012</v>
      </c>
      <c r="F104" s="578">
        <v>12.66439045918615</v>
      </c>
      <c r="G104" s="578">
        <v>2200.2607014973901</v>
      </c>
      <c r="H104" s="578">
        <v>0.891132256695224</v>
      </c>
      <c r="I104" s="578">
        <v>0.83372129670654682</v>
      </c>
      <c r="J104" s="578">
        <v>1.8791071992988323E-2</v>
      </c>
      <c r="K104" s="578">
        <v>12.4877591161348</v>
      </c>
      <c r="L104" s="578">
        <v>2169.5283075968373</v>
      </c>
      <c r="M104" s="578">
        <v>0.89034999451056707</v>
      </c>
      <c r="N104" s="578">
        <v>0.81934191783269195</v>
      </c>
      <c r="O104" s="578">
        <v>1.8528612388763525E-2</v>
      </c>
      <c r="P104" s="578">
        <v>12.664390454844849</v>
      </c>
      <c r="Q104" s="578">
        <v>2200.2607014973901</v>
      </c>
      <c r="R104" s="578">
        <v>0.89113228566323666</v>
      </c>
      <c r="S104" s="578">
        <v>0.83372128180538552</v>
      </c>
      <c r="T104" s="578">
        <v>1.8791071992988323E-2</v>
      </c>
      <c r="U104" s="578">
        <v>12.487760675770275</v>
      </c>
      <c r="V104" s="578">
        <v>2169.5283075968373</v>
      </c>
      <c r="W104" s="578">
        <v>0.89034999765378042</v>
      </c>
      <c r="X104" s="578">
        <v>0.81934192279974549</v>
      </c>
      <c r="Y104" s="578">
        <v>1.8528612388763525E-2</v>
      </c>
    </row>
    <row r="105" spans="1:25" x14ac:dyDescent="0.3">
      <c r="A105" s="311" t="s">
        <v>2699</v>
      </c>
      <c r="B105" s="310" t="s">
        <v>2195</v>
      </c>
      <c r="C105" s="310" t="s">
        <v>2597</v>
      </c>
      <c r="D105" s="36">
        <v>7</v>
      </c>
      <c r="E105" s="36">
        <v>2012</v>
      </c>
      <c r="F105" s="578">
        <v>12.33088434437615</v>
      </c>
      <c r="G105" s="578">
        <v>2151.6700973510679</v>
      </c>
      <c r="H105" s="578">
        <v>0.78462297259829872</v>
      </c>
      <c r="I105" s="578">
        <v>0.77931823798765687</v>
      </c>
      <c r="J105" s="578">
        <v>1.8376150207283549E-2</v>
      </c>
      <c r="K105" s="578">
        <v>12.1805155493833</v>
      </c>
      <c r="L105" s="578">
        <v>2128.8426831563247</v>
      </c>
      <c r="M105" s="578">
        <v>0.78257681344014873</v>
      </c>
      <c r="N105" s="578">
        <v>0.76890309900045328</v>
      </c>
      <c r="O105" s="578">
        <v>1.8181188439484602E-2</v>
      </c>
      <c r="P105" s="578">
        <v>12.330886947151125</v>
      </c>
      <c r="Q105" s="578">
        <v>2151.6700973510679</v>
      </c>
      <c r="R105" s="578">
        <v>0.78462299529928647</v>
      </c>
      <c r="S105" s="578">
        <v>0.77931821687767877</v>
      </c>
      <c r="T105" s="578">
        <v>1.8376150207283549E-2</v>
      </c>
      <c r="U105" s="578">
        <v>12.180517109241851</v>
      </c>
      <c r="V105" s="578">
        <v>2128.8426310221298</v>
      </c>
      <c r="W105" s="578">
        <v>0.78257681394461509</v>
      </c>
      <c r="X105" s="578">
        <v>0.76890311886866824</v>
      </c>
      <c r="Y105" s="578">
        <v>1.8181188439484602E-2</v>
      </c>
    </row>
    <row r="106" spans="1:25" x14ac:dyDescent="0.3">
      <c r="A106" s="311" t="s">
        <v>2700</v>
      </c>
      <c r="B106" s="310" t="s">
        <v>2195</v>
      </c>
      <c r="C106" s="310" t="s">
        <v>2597</v>
      </c>
      <c r="D106" s="36">
        <v>8</v>
      </c>
      <c r="E106" s="36">
        <v>2012</v>
      </c>
      <c r="F106" s="578">
        <v>10.681423567676838</v>
      </c>
      <c r="G106" s="578">
        <v>1814.0724894205675</v>
      </c>
      <c r="H106" s="578">
        <v>0.7111084610999866</v>
      </c>
      <c r="I106" s="578">
        <v>0.60985799366608195</v>
      </c>
      <c r="J106" s="578">
        <v>1.5492900119473499E-2</v>
      </c>
      <c r="K106" s="578">
        <v>10.691595920429446</v>
      </c>
      <c r="L106" s="578">
        <v>1826.1800982157351</v>
      </c>
      <c r="M106" s="578">
        <v>0.70803042237336367</v>
      </c>
      <c r="N106" s="578">
        <v>0.61589997013409858</v>
      </c>
      <c r="O106" s="578">
        <v>1.5596318795966551E-2</v>
      </c>
      <c r="P106" s="578">
        <v>10.681424085133241</v>
      </c>
      <c r="Q106" s="578">
        <v>1814.0724894205675</v>
      </c>
      <c r="R106" s="578">
        <v>0.71110842893055293</v>
      </c>
      <c r="S106" s="578">
        <v>0.609857998788356</v>
      </c>
      <c r="T106" s="578">
        <v>1.5492900119473499E-2</v>
      </c>
      <c r="U106" s="578">
        <v>10.691595816800394</v>
      </c>
      <c r="V106" s="578">
        <v>1826.1800982157351</v>
      </c>
      <c r="W106" s="578">
        <v>0.70803050576553916</v>
      </c>
      <c r="X106" s="578">
        <v>0.61589996516704493</v>
      </c>
      <c r="Y106" s="578">
        <v>1.5596318795966551E-2</v>
      </c>
    </row>
    <row r="107" spans="1:25" x14ac:dyDescent="0.3">
      <c r="A107" s="311" t="s">
        <v>2701</v>
      </c>
      <c r="B107" s="310" t="s">
        <v>2195</v>
      </c>
      <c r="C107" s="310" t="s">
        <v>2597</v>
      </c>
      <c r="D107" s="36">
        <v>9</v>
      </c>
      <c r="E107" s="36">
        <v>2012</v>
      </c>
      <c r="F107" s="578">
        <v>10.378566587877339</v>
      </c>
      <c r="G107" s="578">
        <v>1766.0024948120074</v>
      </c>
      <c r="H107" s="578">
        <v>0.66032504061392161</v>
      </c>
      <c r="I107" s="578">
        <v>0.56202301538238897</v>
      </c>
      <c r="J107" s="578">
        <v>1.5082397420580151E-2</v>
      </c>
      <c r="K107" s="578">
        <v>10.452564536365847</v>
      </c>
      <c r="L107" s="578">
        <v>1793.2027028401649</v>
      </c>
      <c r="M107" s="578">
        <v>0.65643618405253279</v>
      </c>
      <c r="N107" s="578">
        <v>0.57830389666681403</v>
      </c>
      <c r="O107" s="578">
        <v>1.5314717699463101E-2</v>
      </c>
      <c r="P107" s="578">
        <v>10.378567422555797</v>
      </c>
      <c r="Q107" s="578">
        <v>1766.0024948120074</v>
      </c>
      <c r="R107" s="578">
        <v>0.66032504589141605</v>
      </c>
      <c r="S107" s="578">
        <v>0.56202301903006902</v>
      </c>
      <c r="T107" s="578">
        <v>1.5082396906412476E-2</v>
      </c>
      <c r="U107" s="578">
        <v>10.452565157257265</v>
      </c>
      <c r="V107" s="578">
        <v>1793.2027028401649</v>
      </c>
      <c r="W107" s="578">
        <v>0.65643618405253279</v>
      </c>
      <c r="X107" s="578">
        <v>0.57830389464894871</v>
      </c>
      <c r="Y107" s="578">
        <v>1.5314717699463101E-2</v>
      </c>
    </row>
    <row r="108" spans="1:25" x14ac:dyDescent="0.3">
      <c r="A108" s="311" t="s">
        <v>2702</v>
      </c>
      <c r="B108" s="310" t="s">
        <v>2195</v>
      </c>
      <c r="C108" s="310" t="s">
        <v>2597</v>
      </c>
      <c r="D108" s="36">
        <v>10</v>
      </c>
      <c r="E108" s="36">
        <v>2012</v>
      </c>
      <c r="F108" s="578">
        <v>10.14300847030241</v>
      </c>
      <c r="G108" s="578">
        <v>1728.6088422139451</v>
      </c>
      <c r="H108" s="578">
        <v>0.62082688207738079</v>
      </c>
      <c r="I108" s="578">
        <v>0.52481794248645497</v>
      </c>
      <c r="J108" s="578">
        <v>1.4763068111884974E-2</v>
      </c>
      <c r="K108" s="578">
        <v>10.272468347456478</v>
      </c>
      <c r="L108" s="578">
        <v>1768.0194816589301</v>
      </c>
      <c r="M108" s="578">
        <v>0.61716637512048056</v>
      </c>
      <c r="N108" s="578">
        <v>0.54846340045332853</v>
      </c>
      <c r="O108" s="578">
        <v>1.5099639558078051E-2</v>
      </c>
      <c r="P108" s="578">
        <v>10.143008401088656</v>
      </c>
      <c r="Q108" s="578">
        <v>1728.6088422139451</v>
      </c>
      <c r="R108" s="578">
        <v>0.6208269024694647</v>
      </c>
      <c r="S108" s="578">
        <v>0.52481794465954101</v>
      </c>
      <c r="T108" s="578">
        <v>1.4763068630903299E-2</v>
      </c>
      <c r="U108" s="578">
        <v>10.272468819612751</v>
      </c>
      <c r="V108" s="578">
        <v>1768.0194816589301</v>
      </c>
      <c r="W108" s="578">
        <v>0.61716637512048056</v>
      </c>
      <c r="X108" s="578">
        <v>0.54846339921156551</v>
      </c>
      <c r="Y108" s="578">
        <v>1.5099639558078051E-2</v>
      </c>
    </row>
    <row r="109" spans="1:25" x14ac:dyDescent="0.3">
      <c r="A109" s="311" t="s">
        <v>2703</v>
      </c>
      <c r="B109" s="310" t="s">
        <v>2195</v>
      </c>
      <c r="C109" s="310" t="s">
        <v>2597</v>
      </c>
      <c r="D109" s="36">
        <v>11</v>
      </c>
      <c r="E109" s="36">
        <v>2012</v>
      </c>
      <c r="F109" s="578">
        <v>9.8079440966005862</v>
      </c>
      <c r="G109" s="578">
        <v>1653.548852284745</v>
      </c>
      <c r="H109" s="578">
        <v>0.58931110401560205</v>
      </c>
      <c r="I109" s="578">
        <v>0.46305907688414</v>
      </c>
      <c r="J109" s="578">
        <v>1.4122027578802425E-2</v>
      </c>
      <c r="K109" s="578">
        <v>9.9962633925994329</v>
      </c>
      <c r="L109" s="578">
        <v>1706.4016520182249</v>
      </c>
      <c r="M109" s="578">
        <v>0.58602611134604821</v>
      </c>
      <c r="N109" s="578">
        <v>0.49499850025555725</v>
      </c>
      <c r="O109" s="578">
        <v>1.4573422900866675E-2</v>
      </c>
      <c r="P109" s="578">
        <v>9.80794548296881</v>
      </c>
      <c r="Q109" s="578">
        <v>1653.548852284745</v>
      </c>
      <c r="R109" s="578">
        <v>0.58931116311578047</v>
      </c>
      <c r="S109" s="578">
        <v>0.46305912073391148</v>
      </c>
      <c r="T109" s="578">
        <v>1.4122027578802425E-2</v>
      </c>
      <c r="U109" s="578">
        <v>9.9962634970773454</v>
      </c>
      <c r="V109" s="578">
        <v>1706.4016520182249</v>
      </c>
      <c r="W109" s="578">
        <v>0.58602611134604821</v>
      </c>
      <c r="X109" s="578">
        <v>0.49499849971228577</v>
      </c>
      <c r="Y109" s="578">
        <v>1.4573422900866675E-2</v>
      </c>
    </row>
    <row r="110" spans="1:25" x14ac:dyDescent="0.3">
      <c r="A110" s="311" t="s">
        <v>2704</v>
      </c>
      <c r="B110" s="310" t="s">
        <v>2195</v>
      </c>
      <c r="C110" s="310" t="s">
        <v>2597</v>
      </c>
      <c r="D110" s="36">
        <v>12</v>
      </c>
      <c r="E110" s="36">
        <v>2012</v>
      </c>
      <c r="F110" s="578">
        <v>9.519100298003945</v>
      </c>
      <c r="G110" s="578">
        <v>1576.4872830708773</v>
      </c>
      <c r="H110" s="578">
        <v>0.56259197163550778</v>
      </c>
      <c r="I110" s="578">
        <v>0.39518490961442326</v>
      </c>
      <c r="J110" s="578">
        <v>1.3463893798567925E-2</v>
      </c>
      <c r="K110" s="578">
        <v>9.7359668333568035</v>
      </c>
      <c r="L110" s="578">
        <v>1637.6066716511975</v>
      </c>
      <c r="M110" s="578">
        <v>0.55919801447695672</v>
      </c>
      <c r="N110" s="578">
        <v>0.43380442762281701</v>
      </c>
      <c r="O110" s="578">
        <v>1.3985870910497975E-2</v>
      </c>
      <c r="P110" s="578">
        <v>9.5190998762700225</v>
      </c>
      <c r="Q110" s="578">
        <v>1576.4872830708773</v>
      </c>
      <c r="R110" s="578">
        <v>0.56259196635801301</v>
      </c>
      <c r="S110" s="578">
        <v>0.39518494399574827</v>
      </c>
      <c r="T110" s="578">
        <v>1.3463893798567925E-2</v>
      </c>
      <c r="U110" s="578">
        <v>9.7359669378468467</v>
      </c>
      <c r="V110" s="578">
        <v>1637.6066716511975</v>
      </c>
      <c r="W110" s="578">
        <v>0.55919801447695672</v>
      </c>
      <c r="X110" s="578">
        <v>0.43380446441005849</v>
      </c>
      <c r="Y110" s="578">
        <v>1.3985870910497975E-2</v>
      </c>
    </row>
    <row r="111" spans="1:25" x14ac:dyDescent="0.3">
      <c r="A111" s="311" t="s">
        <v>2705</v>
      </c>
      <c r="B111" s="310" t="s">
        <v>2195</v>
      </c>
      <c r="C111" s="310" t="s">
        <v>2597</v>
      </c>
      <c r="D111" s="36">
        <v>13</v>
      </c>
      <c r="E111" s="36">
        <v>2012</v>
      </c>
      <c r="F111" s="578">
        <v>9.7491519108758773</v>
      </c>
      <c r="G111" s="578">
        <v>1595.9960314432726</v>
      </c>
      <c r="H111" s="578">
        <v>0.53547864242379206</v>
      </c>
      <c r="I111" s="578">
        <v>0.36161958274897121</v>
      </c>
      <c r="J111" s="578">
        <v>1.3630520736721E-2</v>
      </c>
      <c r="K111" s="578">
        <v>9.9476039405174568</v>
      </c>
      <c r="L111" s="578">
        <v>1655.7270978291799</v>
      </c>
      <c r="M111" s="578">
        <v>0.53273934170526072</v>
      </c>
      <c r="N111" s="578">
        <v>0.40220185986254325</v>
      </c>
      <c r="O111" s="578">
        <v>1.41406447316209E-2</v>
      </c>
      <c r="P111" s="578">
        <v>9.7491519808608924</v>
      </c>
      <c r="Q111" s="578">
        <v>1595.9960314432726</v>
      </c>
      <c r="R111" s="578">
        <v>0.53547871465949926</v>
      </c>
      <c r="S111" s="578">
        <v>0.36161958589218501</v>
      </c>
      <c r="T111" s="578">
        <v>1.3630520736721E-2</v>
      </c>
      <c r="U111" s="578">
        <v>9.9476044575082163</v>
      </c>
      <c r="V111" s="578">
        <v>1655.7270456949825</v>
      </c>
      <c r="W111" s="578">
        <v>0.53273934170526105</v>
      </c>
      <c r="X111" s="578">
        <v>0.402201862481888</v>
      </c>
      <c r="Y111" s="578">
        <v>1.41406447316209E-2</v>
      </c>
    </row>
    <row r="112" spans="1:25" x14ac:dyDescent="0.3">
      <c r="A112" s="311" t="s">
        <v>2706</v>
      </c>
      <c r="B112" s="310" t="s">
        <v>2195</v>
      </c>
      <c r="C112" s="310" t="s">
        <v>2597</v>
      </c>
      <c r="D112" s="36">
        <v>14</v>
      </c>
      <c r="E112" s="36">
        <v>2012</v>
      </c>
      <c r="F112" s="578">
        <v>10.465069585004375</v>
      </c>
      <c r="G112" s="578">
        <v>1720.6540552775</v>
      </c>
      <c r="H112" s="578">
        <v>0.51190881776468178</v>
      </c>
      <c r="I112" s="578">
        <v>0.36776812281459526</v>
      </c>
      <c r="J112" s="578">
        <v>1.4695168773566025E-2</v>
      </c>
      <c r="K112" s="578">
        <v>10.599021276066162</v>
      </c>
      <c r="L112" s="578">
        <v>1768.9325129191025</v>
      </c>
      <c r="M112" s="578">
        <v>0.50967504122915352</v>
      </c>
      <c r="N112" s="578">
        <v>0.40619950722126874</v>
      </c>
      <c r="O112" s="578">
        <v>1.5107504072754276E-2</v>
      </c>
      <c r="P112" s="578">
        <v>10.465070117226144</v>
      </c>
      <c r="Q112" s="578">
        <v>1720.6540552775</v>
      </c>
      <c r="R112" s="578">
        <v>0.51190881776468178</v>
      </c>
      <c r="S112" s="578">
        <v>0.36776813336958425</v>
      </c>
      <c r="T112" s="578">
        <v>1.4695168773566025E-2</v>
      </c>
      <c r="U112" s="578">
        <v>10.599021390221111</v>
      </c>
      <c r="V112" s="578">
        <v>1768.9325650532974</v>
      </c>
      <c r="W112" s="578">
        <v>0.50967504122915352</v>
      </c>
      <c r="X112" s="578">
        <v>0.40619950823020151</v>
      </c>
      <c r="Y112" s="578">
        <v>1.5107503548885324E-2</v>
      </c>
    </row>
    <row r="113" spans="1:25" x14ac:dyDescent="0.3">
      <c r="A113" s="311" t="s">
        <v>2707</v>
      </c>
      <c r="B113" s="310" t="s">
        <v>2195</v>
      </c>
      <c r="C113" s="310" t="s">
        <v>2597</v>
      </c>
      <c r="D113" s="36">
        <v>15</v>
      </c>
      <c r="E113" s="36">
        <v>2012</v>
      </c>
      <c r="F113" s="578">
        <v>11.078688433262826</v>
      </c>
      <c r="G113" s="578">
        <v>1827.5126024881949</v>
      </c>
      <c r="H113" s="578">
        <v>0.49170549427314325</v>
      </c>
      <c r="I113" s="578">
        <v>0.37303641842057245</v>
      </c>
      <c r="J113" s="578">
        <v>1.5607781271683E-2</v>
      </c>
      <c r="K113" s="578">
        <v>11.16018897536555</v>
      </c>
      <c r="L113" s="578">
        <v>1865.8998565673776</v>
      </c>
      <c r="M113" s="578">
        <v>0.49032163627756103</v>
      </c>
      <c r="N113" s="578">
        <v>0.40778081635168373</v>
      </c>
      <c r="O113" s="578">
        <v>1.5935646767805574E-2</v>
      </c>
      <c r="P113" s="578">
        <v>11.078688959159326</v>
      </c>
      <c r="Q113" s="578">
        <v>1827.5126024881949</v>
      </c>
      <c r="R113" s="578">
        <v>0.49170549479216152</v>
      </c>
      <c r="S113" s="578">
        <v>0.37303640258808901</v>
      </c>
      <c r="T113" s="578">
        <v>1.5607781790701299E-2</v>
      </c>
      <c r="U113" s="578">
        <v>11.16018897071865</v>
      </c>
      <c r="V113" s="578">
        <v>1865.8998565673776</v>
      </c>
      <c r="W113" s="578">
        <v>0.49032163115528699</v>
      </c>
      <c r="X113" s="578">
        <v>0.40778084270035175</v>
      </c>
      <c r="Y113" s="578">
        <v>1.5935646767805574E-2</v>
      </c>
    </row>
    <row r="114" spans="1:25" x14ac:dyDescent="0.3">
      <c r="A114" s="579" t="s">
        <v>2708</v>
      </c>
      <c r="B114" s="580" t="s">
        <v>2195</v>
      </c>
      <c r="C114" s="580" t="s">
        <v>2597</v>
      </c>
      <c r="D114" s="581">
        <v>16</v>
      </c>
      <c r="E114" s="581">
        <v>2012</v>
      </c>
      <c r="F114" s="582">
        <v>11.78993218942675</v>
      </c>
      <c r="G114" s="582">
        <v>1964.5942789713501</v>
      </c>
      <c r="H114" s="582">
        <v>0.48173629672964979</v>
      </c>
      <c r="I114" s="582">
        <v>0.38891767008074823</v>
      </c>
      <c r="J114" s="582">
        <v>1.677856278062485E-2</v>
      </c>
      <c r="K114" s="582">
        <v>11.807527646432025</v>
      </c>
      <c r="L114" s="582">
        <v>1990.4049987792898</v>
      </c>
      <c r="M114" s="582">
        <v>0.48035494429738368</v>
      </c>
      <c r="N114" s="582">
        <v>0.42053020745515801</v>
      </c>
      <c r="O114" s="582">
        <v>1.69990093951734E-2</v>
      </c>
      <c r="P114" s="582">
        <v>11.789932191260299</v>
      </c>
      <c r="Q114" s="582">
        <v>1964.5943311055451</v>
      </c>
      <c r="R114" s="582">
        <v>0.48173627260257473</v>
      </c>
      <c r="S114" s="582">
        <v>0.38891767954919421</v>
      </c>
      <c r="T114" s="582">
        <v>1.677856278062485E-2</v>
      </c>
      <c r="U114" s="582">
        <v>11.807526604553725</v>
      </c>
      <c r="V114" s="582">
        <v>1990.4049987792898</v>
      </c>
      <c r="W114" s="582">
        <v>0.4803549437783653</v>
      </c>
      <c r="X114" s="582">
        <v>0.42053020217766329</v>
      </c>
      <c r="Y114" s="582">
        <v>1.69990093951734E-2</v>
      </c>
    </row>
    <row r="115" spans="1:25" x14ac:dyDescent="0.3">
      <c r="A115" s="311" t="s">
        <v>2709</v>
      </c>
      <c r="B115" s="310" t="s">
        <v>2195</v>
      </c>
      <c r="C115" s="310" t="s">
        <v>2597</v>
      </c>
      <c r="D115" s="36">
        <v>1</v>
      </c>
      <c r="E115" s="36">
        <v>2020</v>
      </c>
      <c r="F115" s="578">
        <v>18.305970944818249</v>
      </c>
      <c r="G115" s="578">
        <v>8238.1878306070939</v>
      </c>
      <c r="H115" s="578">
        <v>1.9548348368067874</v>
      </c>
      <c r="I115" s="578">
        <v>0.91080938155452351</v>
      </c>
      <c r="J115" s="578">
        <v>7.1580292773432974E-2</v>
      </c>
      <c r="K115" s="578">
        <v>18.417585406006125</v>
      </c>
      <c r="L115" s="578">
        <v>8291.1829732259066</v>
      </c>
      <c r="M115" s="578">
        <v>1.9596297022265676</v>
      </c>
      <c r="N115" s="578">
        <v>0.91667714249342624</v>
      </c>
      <c r="O115" s="578">
        <v>7.2040332985731426E-2</v>
      </c>
      <c r="P115" s="578">
        <v>18.305969374588976</v>
      </c>
      <c r="Q115" s="578">
        <v>8238.1878306070939</v>
      </c>
      <c r="R115" s="578">
        <v>1.9548348403380524</v>
      </c>
      <c r="S115" s="578">
        <v>0.91080938155452373</v>
      </c>
      <c r="T115" s="578">
        <v>7.1580292773432974E-2</v>
      </c>
      <c r="U115" s="578">
        <v>18.417586458080475</v>
      </c>
      <c r="V115" s="578">
        <v>8291.1829732259066</v>
      </c>
      <c r="W115" s="578">
        <v>1.959629706417515</v>
      </c>
      <c r="X115" s="578">
        <v>0.91667715304841546</v>
      </c>
      <c r="Y115" s="578">
        <v>7.2040332985731426E-2</v>
      </c>
    </row>
    <row r="116" spans="1:25" x14ac:dyDescent="0.3">
      <c r="A116" s="311" t="s">
        <v>2710</v>
      </c>
      <c r="B116" s="310" t="s">
        <v>2195</v>
      </c>
      <c r="C116" s="310" t="s">
        <v>2597</v>
      </c>
      <c r="D116" s="36">
        <v>2</v>
      </c>
      <c r="E116" s="36">
        <v>2020</v>
      </c>
      <c r="F116" s="578">
        <v>9.7043227043104583</v>
      </c>
      <c r="G116" s="578">
        <v>4578.6617482503207</v>
      </c>
      <c r="H116" s="578">
        <v>1.0905711576342525</v>
      </c>
      <c r="I116" s="578">
        <v>0.48376399278640703</v>
      </c>
      <c r="J116" s="578">
        <v>3.9782050977616196E-2</v>
      </c>
      <c r="K116" s="578">
        <v>9.8879160534658244</v>
      </c>
      <c r="L116" s="578">
        <v>4654.1802724202425</v>
      </c>
      <c r="M116" s="578">
        <v>1.1002603683931125</v>
      </c>
      <c r="N116" s="578">
        <v>0.49045300483703602</v>
      </c>
      <c r="O116" s="578">
        <v>4.0438068409760754E-2</v>
      </c>
      <c r="P116" s="578">
        <v>9.7043218648977874</v>
      </c>
      <c r="Q116" s="578">
        <v>4578.66159566243</v>
      </c>
      <c r="R116" s="578">
        <v>1.0905711422092226</v>
      </c>
      <c r="S116" s="578">
        <v>0.48376398766413276</v>
      </c>
      <c r="T116" s="578">
        <v>3.9782050453747247E-2</v>
      </c>
      <c r="U116" s="578">
        <v>9.8879153732874698</v>
      </c>
      <c r="V116" s="578">
        <v>4654.1802724202425</v>
      </c>
      <c r="W116" s="578">
        <v>1.1002603938492599</v>
      </c>
      <c r="X116" s="578">
        <v>0.49045300483703602</v>
      </c>
      <c r="Y116" s="578">
        <v>4.0438068409760754E-2</v>
      </c>
    </row>
    <row r="117" spans="1:25" x14ac:dyDescent="0.3">
      <c r="A117" s="311" t="s">
        <v>2711</v>
      </c>
      <c r="B117" s="310" t="s">
        <v>2195</v>
      </c>
      <c r="C117" s="310" t="s">
        <v>2597</v>
      </c>
      <c r="D117" s="36">
        <v>3</v>
      </c>
      <c r="E117" s="36">
        <v>2020</v>
      </c>
      <c r="F117" s="578">
        <v>5.838265308252927</v>
      </c>
      <c r="G117" s="578">
        <v>2873.9332122802698</v>
      </c>
      <c r="H117" s="578">
        <v>0.59496448491699916</v>
      </c>
      <c r="I117" s="578">
        <v>0.28738517089125953</v>
      </c>
      <c r="J117" s="578">
        <v>2.4970705698554675E-2</v>
      </c>
      <c r="K117" s="578">
        <v>5.8128103792514549</v>
      </c>
      <c r="L117" s="578">
        <v>2848.0985069274875</v>
      </c>
      <c r="M117" s="578">
        <v>0.59509205057596093</v>
      </c>
      <c r="N117" s="578">
        <v>0.28546305827330748</v>
      </c>
      <c r="O117" s="578">
        <v>2.4746133169780124E-2</v>
      </c>
      <c r="P117" s="578">
        <v>5.8382649996759275</v>
      </c>
      <c r="Q117" s="578">
        <v>2873.9332122802698</v>
      </c>
      <c r="R117" s="578">
        <v>0.59496447929025864</v>
      </c>
      <c r="S117" s="578">
        <v>0.28738517193899771</v>
      </c>
      <c r="T117" s="578">
        <v>2.4970705698554675E-2</v>
      </c>
      <c r="U117" s="578">
        <v>5.8128104836602326</v>
      </c>
      <c r="V117" s="578">
        <v>2848.0985069274875</v>
      </c>
      <c r="W117" s="578">
        <v>0.59509206132497572</v>
      </c>
      <c r="X117" s="578">
        <v>0.28546305575097553</v>
      </c>
      <c r="Y117" s="578">
        <v>2.4746133169780124E-2</v>
      </c>
    </row>
    <row r="118" spans="1:25" x14ac:dyDescent="0.3">
      <c r="A118" s="311" t="s">
        <v>2712</v>
      </c>
      <c r="B118" s="310" t="s">
        <v>2195</v>
      </c>
      <c r="C118" s="310" t="s">
        <v>2597</v>
      </c>
      <c r="D118" s="36">
        <v>4</v>
      </c>
      <c r="E118" s="36">
        <v>2020</v>
      </c>
      <c r="F118" s="578">
        <v>4.9365877281901076</v>
      </c>
      <c r="G118" s="578">
        <v>2555.2151412963826</v>
      </c>
      <c r="H118" s="578">
        <v>0.42392682869588771</v>
      </c>
      <c r="I118" s="578">
        <v>0.24817483313381625</v>
      </c>
      <c r="J118" s="578">
        <v>2.2202326081848349E-2</v>
      </c>
      <c r="K118" s="578">
        <v>4.86016783728458</v>
      </c>
      <c r="L118" s="578">
        <v>2502.6837755838974</v>
      </c>
      <c r="M118" s="578">
        <v>0.42317331706969175</v>
      </c>
      <c r="N118" s="578">
        <v>0.24364528692482601</v>
      </c>
      <c r="O118" s="578">
        <v>2.1745756986395699E-2</v>
      </c>
      <c r="P118" s="578">
        <v>4.936587415109285</v>
      </c>
      <c r="Q118" s="578">
        <v>2555.2151412963826</v>
      </c>
      <c r="R118" s="578">
        <v>0.42392680286623796</v>
      </c>
      <c r="S118" s="578">
        <v>0.24817483111595051</v>
      </c>
      <c r="T118" s="578">
        <v>2.2202325557979397E-2</v>
      </c>
      <c r="U118" s="578">
        <v>4.860167576513045</v>
      </c>
      <c r="V118" s="578">
        <v>2502.6837755838974</v>
      </c>
      <c r="W118" s="578">
        <v>0.42317334772572651</v>
      </c>
      <c r="X118" s="578">
        <v>0.243645288438225</v>
      </c>
      <c r="Y118" s="578">
        <v>2.1745756986395699E-2</v>
      </c>
    </row>
    <row r="119" spans="1:25" x14ac:dyDescent="0.3">
      <c r="A119" s="311" t="s">
        <v>2713</v>
      </c>
      <c r="B119" s="310" t="s">
        <v>2195</v>
      </c>
      <c r="C119" s="310" t="s">
        <v>2597</v>
      </c>
      <c r="D119" s="36">
        <v>5</v>
      </c>
      <c r="E119" s="36">
        <v>2020</v>
      </c>
      <c r="F119" s="578">
        <v>4.2927383629430498</v>
      </c>
      <c r="G119" s="578">
        <v>2241.1636734008725</v>
      </c>
      <c r="H119" s="578">
        <v>0.33309803284646422</v>
      </c>
      <c r="I119" s="578">
        <v>0.21689988876460051</v>
      </c>
      <c r="J119" s="578">
        <v>1.9474124322490124E-2</v>
      </c>
      <c r="K119" s="578">
        <v>4.2297582372957505</v>
      </c>
      <c r="L119" s="578">
        <v>2201.5296071370394</v>
      </c>
      <c r="M119" s="578">
        <v>0.33292145822391173</v>
      </c>
      <c r="N119" s="578">
        <v>0.2128121364706505</v>
      </c>
      <c r="O119" s="578">
        <v>1.9129587521698899E-2</v>
      </c>
      <c r="P119" s="578">
        <v>4.2927381544298724</v>
      </c>
      <c r="Q119" s="578">
        <v>2241.1636734008725</v>
      </c>
      <c r="R119" s="578">
        <v>0.33309803858962028</v>
      </c>
      <c r="S119" s="578">
        <v>0.21689990593586075</v>
      </c>
      <c r="T119" s="578">
        <v>1.9474123798621172E-2</v>
      </c>
      <c r="U119" s="578">
        <v>4.2297582370883848</v>
      </c>
      <c r="V119" s="578">
        <v>2201.5296071370394</v>
      </c>
      <c r="W119" s="578">
        <v>0.33292145895393277</v>
      </c>
      <c r="X119" s="578">
        <v>0.21281213332743651</v>
      </c>
      <c r="Y119" s="578">
        <v>1.9129586483662302E-2</v>
      </c>
    </row>
    <row r="120" spans="1:25" x14ac:dyDescent="0.3">
      <c r="A120" s="311" t="s">
        <v>2714</v>
      </c>
      <c r="B120" s="310" t="s">
        <v>2195</v>
      </c>
      <c r="C120" s="310" t="s">
        <v>2597</v>
      </c>
      <c r="D120" s="36">
        <v>6</v>
      </c>
      <c r="E120" s="36">
        <v>2020</v>
      </c>
      <c r="F120" s="578">
        <v>3.9115090344639549</v>
      </c>
      <c r="G120" s="578">
        <v>2083.9204101562477</v>
      </c>
      <c r="H120" s="578">
        <v>0.28758878289227102</v>
      </c>
      <c r="I120" s="578">
        <v>0.19871580332983199</v>
      </c>
      <c r="J120" s="578">
        <v>1.8108232199059125E-2</v>
      </c>
      <c r="K120" s="578">
        <v>3.8664518979045726</v>
      </c>
      <c r="L120" s="578">
        <v>2056.6600964864051</v>
      </c>
      <c r="M120" s="578">
        <v>0.28702994069559828</v>
      </c>
      <c r="N120" s="578">
        <v>0.19529715748891824</v>
      </c>
      <c r="O120" s="578">
        <v>1.7871181170145651E-2</v>
      </c>
      <c r="P120" s="578">
        <v>3.9115089821534599</v>
      </c>
      <c r="Q120" s="578">
        <v>2083.9204101562477</v>
      </c>
      <c r="R120" s="578">
        <v>0.28758877783062997</v>
      </c>
      <c r="S120" s="578">
        <v>0.19871580228209401</v>
      </c>
      <c r="T120" s="578">
        <v>1.8108232199059125E-2</v>
      </c>
      <c r="U120" s="578">
        <v>3.8664517986144276</v>
      </c>
      <c r="V120" s="578">
        <v>2056.6600964864051</v>
      </c>
      <c r="W120" s="578">
        <v>0.28702996117014323</v>
      </c>
      <c r="X120" s="578">
        <v>0.19529715696504901</v>
      </c>
      <c r="Y120" s="578">
        <v>1.78711816843133E-2</v>
      </c>
    </row>
    <row r="121" spans="1:25" x14ac:dyDescent="0.3">
      <c r="A121" s="311" t="s">
        <v>2715</v>
      </c>
      <c r="B121" s="310" t="s">
        <v>2195</v>
      </c>
      <c r="C121" s="310" t="s">
        <v>2597</v>
      </c>
      <c r="D121" s="36">
        <v>7</v>
      </c>
      <c r="E121" s="36">
        <v>2020</v>
      </c>
      <c r="F121" s="578">
        <v>3.7755021541221674</v>
      </c>
      <c r="G121" s="578">
        <v>2037.1085344950302</v>
      </c>
      <c r="H121" s="578">
        <v>0.25625369202559001</v>
      </c>
      <c r="I121" s="578">
        <v>0.186317604035139</v>
      </c>
      <c r="J121" s="578">
        <v>1.7701544585482502E-2</v>
      </c>
      <c r="K121" s="578">
        <v>3.7388441302452176</v>
      </c>
      <c r="L121" s="578">
        <v>2017.4320894877051</v>
      </c>
      <c r="M121" s="578">
        <v>0.25551541446717801</v>
      </c>
      <c r="N121" s="578">
        <v>0.18387155828531773</v>
      </c>
      <c r="O121" s="578">
        <v>1.7530399685104649E-2</v>
      </c>
      <c r="P121" s="578">
        <v>3.7755022569302397</v>
      </c>
      <c r="Q121" s="578">
        <v>2037.1085344950302</v>
      </c>
      <c r="R121" s="578">
        <v>0.25625369196980774</v>
      </c>
      <c r="S121" s="578">
        <v>0.18631759883525448</v>
      </c>
      <c r="T121" s="578">
        <v>1.7701544585482502E-2</v>
      </c>
      <c r="U121" s="578">
        <v>3.73884444301317</v>
      </c>
      <c r="V121" s="578">
        <v>2017.4319852193125</v>
      </c>
      <c r="W121" s="578">
        <v>0.25551541606303774</v>
      </c>
      <c r="X121" s="578">
        <v>0.18387155252275975</v>
      </c>
      <c r="Y121" s="578">
        <v>1.7530399685104649E-2</v>
      </c>
    </row>
    <row r="122" spans="1:25" x14ac:dyDescent="0.3">
      <c r="A122" s="311" t="s">
        <v>2716</v>
      </c>
      <c r="B122" s="310" t="s">
        <v>2195</v>
      </c>
      <c r="C122" s="310" t="s">
        <v>2597</v>
      </c>
      <c r="D122" s="36">
        <v>8</v>
      </c>
      <c r="E122" s="36">
        <v>2020</v>
      </c>
      <c r="F122" s="578">
        <v>3.2592246788941903</v>
      </c>
      <c r="G122" s="578">
        <v>1706.08251190185</v>
      </c>
      <c r="H122" s="578">
        <v>0.22848859988880552</v>
      </c>
      <c r="I122" s="578">
        <v>0.14441039785742699</v>
      </c>
      <c r="J122" s="578">
        <v>1.4826076677612274E-2</v>
      </c>
      <c r="K122" s="578">
        <v>3.2692627352668375</v>
      </c>
      <c r="L122" s="578">
        <v>1720.4929161071702</v>
      </c>
      <c r="M122" s="578">
        <v>0.22817865600518372</v>
      </c>
      <c r="N122" s="578">
        <v>0.146092504262924</v>
      </c>
      <c r="O122" s="578">
        <v>1.4951059303712049E-2</v>
      </c>
      <c r="P122" s="578">
        <v>3.25922467863347</v>
      </c>
      <c r="Q122" s="578">
        <v>1706.0824597676526</v>
      </c>
      <c r="R122" s="578">
        <v>0.22848859411169475</v>
      </c>
      <c r="S122" s="578">
        <v>0.14441039785742699</v>
      </c>
      <c r="T122" s="578">
        <v>1.4826076677612274E-2</v>
      </c>
      <c r="U122" s="578">
        <v>3.269262733713425</v>
      </c>
      <c r="V122" s="578">
        <v>1720.4929161071702</v>
      </c>
      <c r="W122" s="578">
        <v>0.22817865455726799</v>
      </c>
      <c r="X122" s="578">
        <v>0.146092504262924</v>
      </c>
      <c r="Y122" s="578">
        <v>1.4951059303712049E-2</v>
      </c>
    </row>
    <row r="123" spans="1:25" x14ac:dyDescent="0.3">
      <c r="A123" s="311" t="s">
        <v>2717</v>
      </c>
      <c r="B123" s="310" t="s">
        <v>2195</v>
      </c>
      <c r="C123" s="310" t="s">
        <v>2597</v>
      </c>
      <c r="D123" s="36">
        <v>9</v>
      </c>
      <c r="E123" s="36">
        <v>2020</v>
      </c>
      <c r="F123" s="578">
        <v>3.1443500354956351</v>
      </c>
      <c r="G123" s="578">
        <v>1655.55625279744</v>
      </c>
      <c r="H123" s="578">
        <v>0.212188079572418</v>
      </c>
      <c r="I123" s="578">
        <v>0.132783003151416</v>
      </c>
      <c r="J123" s="578">
        <v>1.438748131234505E-2</v>
      </c>
      <c r="K123" s="578">
        <v>3.1720430796382599</v>
      </c>
      <c r="L123" s="578">
        <v>1684.7890548706</v>
      </c>
      <c r="M123" s="578">
        <v>0.21203398120026851</v>
      </c>
      <c r="N123" s="578">
        <v>0.13702929561259175</v>
      </c>
      <c r="O123" s="578">
        <v>1.4641189583926399E-2</v>
      </c>
      <c r="P123" s="578">
        <v>3.1443500351827702</v>
      </c>
      <c r="Q123" s="578">
        <v>1655.55625279744</v>
      </c>
      <c r="R123" s="578">
        <v>0.21218807956999275</v>
      </c>
      <c r="S123" s="578">
        <v>0.132783003151416</v>
      </c>
      <c r="T123" s="578">
        <v>1.438748131234505E-2</v>
      </c>
      <c r="U123" s="578">
        <v>3.1720429755393149</v>
      </c>
      <c r="V123" s="578">
        <v>1684.7890548706</v>
      </c>
      <c r="W123" s="578">
        <v>0.21203398172413723</v>
      </c>
      <c r="X123" s="578">
        <v>0.13702929508872275</v>
      </c>
      <c r="Y123" s="578">
        <v>1.464118958877705E-2</v>
      </c>
    </row>
    <row r="124" spans="1:25" x14ac:dyDescent="0.3">
      <c r="A124" s="311" t="s">
        <v>2718</v>
      </c>
      <c r="B124" s="310" t="s">
        <v>2195</v>
      </c>
      <c r="C124" s="310" t="s">
        <v>2597</v>
      </c>
      <c r="D124" s="36">
        <v>10</v>
      </c>
      <c r="E124" s="36">
        <v>2020</v>
      </c>
      <c r="F124" s="578">
        <v>3.0549983446714224</v>
      </c>
      <c r="G124" s="578">
        <v>1616.25546518961</v>
      </c>
      <c r="H124" s="578">
        <v>0.1995102744816295</v>
      </c>
      <c r="I124" s="578">
        <v>0.12373957763581175</v>
      </c>
      <c r="J124" s="578">
        <v>1.4046329277334674E-2</v>
      </c>
      <c r="K124" s="578">
        <v>3.0982295797475654</v>
      </c>
      <c r="L124" s="578">
        <v>1657.4682362874325</v>
      </c>
      <c r="M124" s="578">
        <v>0.19970806574565325</v>
      </c>
      <c r="N124" s="578">
        <v>0.1298124601986875</v>
      </c>
      <c r="O124" s="578">
        <v>1.440411868194735E-2</v>
      </c>
      <c r="P124" s="578">
        <v>3.0549983421357525</v>
      </c>
      <c r="Q124" s="578">
        <v>1616.2555173238075</v>
      </c>
      <c r="R124" s="578">
        <v>0.19951027485270326</v>
      </c>
      <c r="S124" s="578">
        <v>0.12373957398813148</v>
      </c>
      <c r="T124" s="578">
        <v>1.4046329277334674E-2</v>
      </c>
      <c r="U124" s="578">
        <v>3.09822952909356</v>
      </c>
      <c r="V124" s="578">
        <v>1657.4682362874325</v>
      </c>
      <c r="W124" s="578">
        <v>0.19970806659451498</v>
      </c>
      <c r="X124" s="578">
        <v>0.12981248043555102</v>
      </c>
      <c r="Y124" s="578">
        <v>1.440411868194735E-2</v>
      </c>
    </row>
    <row r="125" spans="1:25" x14ac:dyDescent="0.3">
      <c r="A125" s="311" t="s">
        <v>2719</v>
      </c>
      <c r="B125" s="310" t="s">
        <v>2195</v>
      </c>
      <c r="C125" s="310" t="s">
        <v>2597</v>
      </c>
      <c r="D125" s="36">
        <v>11</v>
      </c>
      <c r="E125" s="36">
        <v>2020</v>
      </c>
      <c r="F125" s="578">
        <v>2.9375501635822703</v>
      </c>
      <c r="G125" s="578">
        <v>1541.0951499938901</v>
      </c>
      <c r="H125" s="578">
        <v>0.18837144219529922</v>
      </c>
      <c r="I125" s="578">
        <v>0.10858915813150774</v>
      </c>
      <c r="J125" s="578">
        <v>1.3393579070301051E-2</v>
      </c>
      <c r="K125" s="578">
        <v>2.9978854181305525</v>
      </c>
      <c r="L125" s="578">
        <v>1595.4574877421026</v>
      </c>
      <c r="M125" s="578">
        <v>0.1889719792015965</v>
      </c>
      <c r="N125" s="578">
        <v>0.116720198653638</v>
      </c>
      <c r="O125" s="578">
        <v>1.3865596401349874E-2</v>
      </c>
      <c r="P125" s="578">
        <v>2.9375502667001725</v>
      </c>
      <c r="Q125" s="578">
        <v>1541.0950978596948</v>
      </c>
      <c r="R125" s="578">
        <v>0.18837144209101025</v>
      </c>
      <c r="S125" s="578">
        <v>0.108589154532334</v>
      </c>
      <c r="T125" s="578">
        <v>1.339357855128275E-2</v>
      </c>
      <c r="U125" s="578">
        <v>2.9978852095664426</v>
      </c>
      <c r="V125" s="578">
        <v>1595.4574877421026</v>
      </c>
      <c r="W125" s="578">
        <v>0.1889719631302185</v>
      </c>
      <c r="X125" s="578">
        <v>0.11672020280578427</v>
      </c>
      <c r="Y125" s="578">
        <v>1.3865596925218826E-2</v>
      </c>
    </row>
    <row r="126" spans="1:25" x14ac:dyDescent="0.3">
      <c r="A126" s="311" t="s">
        <v>2720</v>
      </c>
      <c r="B126" s="310" t="s">
        <v>2195</v>
      </c>
      <c r="C126" s="310" t="s">
        <v>2597</v>
      </c>
      <c r="D126" s="36">
        <v>12</v>
      </c>
      <c r="E126" s="36">
        <v>2020</v>
      </c>
      <c r="F126" s="578">
        <v>2.8366977616775877</v>
      </c>
      <c r="G126" s="578">
        <v>1466.67333475748</v>
      </c>
      <c r="H126" s="578">
        <v>0.17871607332684375</v>
      </c>
      <c r="I126" s="578">
        <v>9.1976792357551504E-2</v>
      </c>
      <c r="J126" s="578">
        <v>1.2747009449715999E-2</v>
      </c>
      <c r="K126" s="578">
        <v>2.9054085531946172</v>
      </c>
      <c r="L126" s="578">
        <v>1529.0029029846175</v>
      </c>
      <c r="M126" s="578">
        <v>0.17948465634132471</v>
      </c>
      <c r="N126" s="578">
        <v>0.10176530569636526</v>
      </c>
      <c r="O126" s="578">
        <v>1.3288239628309325E-2</v>
      </c>
      <c r="P126" s="578">
        <v>2.8366978659335724</v>
      </c>
      <c r="Q126" s="578">
        <v>1466.6732826232849</v>
      </c>
      <c r="R126" s="578">
        <v>0.178716068231248</v>
      </c>
      <c r="S126" s="578">
        <v>9.1976791891890203E-2</v>
      </c>
      <c r="T126" s="578">
        <v>1.2747009449715999E-2</v>
      </c>
      <c r="U126" s="578">
        <v>2.9054087099181398</v>
      </c>
      <c r="V126" s="578">
        <v>1529.0029029846175</v>
      </c>
      <c r="W126" s="578">
        <v>0.17948465503286551</v>
      </c>
      <c r="X126" s="578">
        <v>0.10176530790825625</v>
      </c>
      <c r="Y126" s="578">
        <v>1.3288239628309325E-2</v>
      </c>
    </row>
    <row r="127" spans="1:25" x14ac:dyDescent="0.3">
      <c r="A127" s="311" t="s">
        <v>2721</v>
      </c>
      <c r="B127" s="310" t="s">
        <v>2195</v>
      </c>
      <c r="C127" s="310" t="s">
        <v>2597</v>
      </c>
      <c r="D127" s="36">
        <v>13</v>
      </c>
      <c r="E127" s="36">
        <v>2020</v>
      </c>
      <c r="F127" s="578">
        <v>2.8960477307506727</v>
      </c>
      <c r="G127" s="578">
        <v>1493.2784957885699</v>
      </c>
      <c r="H127" s="578">
        <v>0.17146090374323275</v>
      </c>
      <c r="I127" s="578">
        <v>8.4163281930765707E-2</v>
      </c>
      <c r="J127" s="578">
        <v>1.2977505728485949E-2</v>
      </c>
      <c r="K127" s="578">
        <v>2.9588607451011373</v>
      </c>
      <c r="L127" s="578">
        <v>1553.646990458165</v>
      </c>
      <c r="M127" s="578">
        <v>0.17236147446722749</v>
      </c>
      <c r="N127" s="578">
        <v>9.4396266077334631E-2</v>
      </c>
      <c r="O127" s="578">
        <v>1.3501718659729951E-2</v>
      </c>
      <c r="P127" s="578">
        <v>2.8960477855440874</v>
      </c>
      <c r="Q127" s="578">
        <v>1493.2784957885699</v>
      </c>
      <c r="R127" s="578">
        <v>0.17146090363894423</v>
      </c>
      <c r="S127" s="578">
        <v>8.4163285030323665E-2</v>
      </c>
      <c r="T127" s="578">
        <v>1.2977505209467624E-2</v>
      </c>
      <c r="U127" s="578">
        <v>2.9588603278158754</v>
      </c>
      <c r="V127" s="578">
        <v>1553.646990458165</v>
      </c>
      <c r="W127" s="578">
        <v>0.17236147441508323</v>
      </c>
      <c r="X127" s="578">
        <v>9.4396260644619603E-2</v>
      </c>
      <c r="Y127" s="578">
        <v>1.3501718659729951E-2</v>
      </c>
    </row>
    <row r="128" spans="1:25" x14ac:dyDescent="0.3">
      <c r="A128" s="311" t="s">
        <v>2722</v>
      </c>
      <c r="B128" s="310" t="s">
        <v>2195</v>
      </c>
      <c r="C128" s="310" t="s">
        <v>2597</v>
      </c>
      <c r="D128" s="36">
        <v>14</v>
      </c>
      <c r="E128" s="36">
        <v>2020</v>
      </c>
      <c r="F128" s="578">
        <v>3.085976304625845</v>
      </c>
      <c r="G128" s="578">
        <v>1599.2488466898551</v>
      </c>
      <c r="H128" s="578">
        <v>0.16697606959132749</v>
      </c>
      <c r="I128" s="578">
        <v>8.5975432453172546E-2</v>
      </c>
      <c r="J128" s="578">
        <v>1.3899397429971299E-2</v>
      </c>
      <c r="K128" s="578">
        <v>3.1304949877279151</v>
      </c>
      <c r="L128" s="578">
        <v>1649.7184371948174</v>
      </c>
      <c r="M128" s="578">
        <v>0.16778449780152424</v>
      </c>
      <c r="N128" s="578">
        <v>9.5650028631401499E-2</v>
      </c>
      <c r="O128" s="578">
        <v>1.4337552100187098E-2</v>
      </c>
      <c r="P128" s="578">
        <v>3.0859762527325048</v>
      </c>
      <c r="Q128" s="578">
        <v>1599.2487945556602</v>
      </c>
      <c r="R128" s="578">
        <v>0.16697607009579424</v>
      </c>
      <c r="S128" s="578">
        <v>8.5975429906587408E-2</v>
      </c>
      <c r="T128" s="578">
        <v>1.3899398472858576E-2</v>
      </c>
      <c r="U128" s="578">
        <v>3.1304948837817625</v>
      </c>
      <c r="V128" s="578">
        <v>1649.71838506062</v>
      </c>
      <c r="W128" s="578">
        <v>0.16778449727765524</v>
      </c>
      <c r="X128" s="578">
        <v>9.5650027001586979E-2</v>
      </c>
      <c r="Y128" s="578">
        <v>1.4337552100187098E-2</v>
      </c>
    </row>
    <row r="129" spans="1:25" x14ac:dyDescent="0.3">
      <c r="A129" s="311" t="s">
        <v>2723</v>
      </c>
      <c r="B129" s="310" t="s">
        <v>2195</v>
      </c>
      <c r="C129" s="310" t="s">
        <v>2597</v>
      </c>
      <c r="D129" s="36">
        <v>15</v>
      </c>
      <c r="E129" s="36">
        <v>2020</v>
      </c>
      <c r="F129" s="578">
        <v>3.2487708428240349</v>
      </c>
      <c r="G129" s="578">
        <v>1690.0831693013449</v>
      </c>
      <c r="H129" s="578">
        <v>0.16313237073457726</v>
      </c>
      <c r="I129" s="578">
        <v>8.7528488171907726E-2</v>
      </c>
      <c r="J129" s="578">
        <v>1.46896113583352E-2</v>
      </c>
      <c r="K129" s="578">
        <v>3.2783569007199973</v>
      </c>
      <c r="L129" s="578">
        <v>1731.9978268941175</v>
      </c>
      <c r="M129" s="578">
        <v>0.16394492063651903</v>
      </c>
      <c r="N129" s="578">
        <v>9.6254096948541659E-2</v>
      </c>
      <c r="O129" s="578">
        <v>1.5053362478890076E-2</v>
      </c>
      <c r="P129" s="578">
        <v>3.2487712586068125</v>
      </c>
      <c r="Q129" s="578">
        <v>1690.0832214355401</v>
      </c>
      <c r="R129" s="578">
        <v>0.16313236028266398</v>
      </c>
      <c r="S129" s="578">
        <v>8.7528486658508528E-2</v>
      </c>
      <c r="T129" s="578">
        <v>1.4689610839316899E-2</v>
      </c>
      <c r="U129" s="578">
        <v>3.2783570048692674</v>
      </c>
      <c r="V129" s="578">
        <v>1731.9977226257249</v>
      </c>
      <c r="W129" s="578">
        <v>0.163944904431749</v>
      </c>
      <c r="X129" s="578">
        <v>9.6254100673831944E-2</v>
      </c>
      <c r="Y129" s="578">
        <v>1.5053362478890076E-2</v>
      </c>
    </row>
    <row r="130" spans="1:25" x14ac:dyDescent="0.3">
      <c r="A130" s="579" t="s">
        <v>2724</v>
      </c>
      <c r="B130" s="580" t="s">
        <v>2195</v>
      </c>
      <c r="C130" s="580" t="s">
        <v>2597</v>
      </c>
      <c r="D130" s="581">
        <v>16</v>
      </c>
      <c r="E130" s="581">
        <v>2020</v>
      </c>
      <c r="F130" s="582">
        <v>3.4459461512184699</v>
      </c>
      <c r="G130" s="582">
        <v>1813.236184438065</v>
      </c>
      <c r="H130" s="582">
        <v>0.16255665371863826</v>
      </c>
      <c r="I130" s="582">
        <v>9.1510208828064238E-2</v>
      </c>
      <c r="J130" s="582">
        <v>1.5760348876938175E-2</v>
      </c>
      <c r="K130" s="582">
        <v>3.4569236746319771</v>
      </c>
      <c r="L130" s="582">
        <v>1843.7507705688424</v>
      </c>
      <c r="M130" s="582">
        <v>0.1631276870126985</v>
      </c>
      <c r="N130" s="582">
        <v>9.9445628739582972E-2</v>
      </c>
      <c r="O130" s="582">
        <v>1.6024971759179548E-2</v>
      </c>
      <c r="P130" s="582">
        <v>3.4459463584910974</v>
      </c>
      <c r="Q130" s="582">
        <v>1813.2362365722599</v>
      </c>
      <c r="R130" s="582">
        <v>0.16255665351491125</v>
      </c>
      <c r="S130" s="582">
        <v>9.151021038026852E-2</v>
      </c>
      <c r="T130" s="582">
        <v>1.5760348876938175E-2</v>
      </c>
      <c r="U130" s="582">
        <v>3.4569235701152676</v>
      </c>
      <c r="V130" s="582">
        <v>1843.7506663004499</v>
      </c>
      <c r="W130" s="582">
        <v>0.1631276918475725</v>
      </c>
      <c r="X130" s="582">
        <v>9.9445625479953934E-2</v>
      </c>
      <c r="Y130" s="582">
        <v>1.6024971759179548E-2</v>
      </c>
    </row>
    <row r="131" spans="1:25" x14ac:dyDescent="0.3">
      <c r="A131" s="311" t="s">
        <v>2725</v>
      </c>
      <c r="B131" s="310" t="s">
        <v>2195</v>
      </c>
      <c r="C131" s="310" t="s">
        <v>2597</v>
      </c>
      <c r="D131" s="36">
        <v>1</v>
      </c>
      <c r="E131" s="36">
        <v>2030</v>
      </c>
      <c r="F131" s="578">
        <v>8.0299886250537966</v>
      </c>
      <c r="G131" s="578">
        <v>7988.0965779622329</v>
      </c>
      <c r="H131" s="578">
        <v>0.86735458587160419</v>
      </c>
      <c r="I131" s="578">
        <v>0.21830738817031126</v>
      </c>
      <c r="J131" s="578">
        <v>6.8779144280900512E-2</v>
      </c>
      <c r="K131" s="578">
        <v>8.0815898334306695</v>
      </c>
      <c r="L131" s="578">
        <v>8041.7181599934884</v>
      </c>
      <c r="M131" s="578">
        <v>0.86951413611677675</v>
      </c>
      <c r="N131" s="578">
        <v>0.22015448997262774</v>
      </c>
      <c r="O131" s="578">
        <v>6.9240750201667312E-2</v>
      </c>
      <c r="P131" s="578">
        <v>8.0299887814950637</v>
      </c>
      <c r="Q131" s="578">
        <v>7988.0965779622329</v>
      </c>
      <c r="R131" s="578">
        <v>0.86735458566060175</v>
      </c>
      <c r="S131" s="578">
        <v>0.218307388674778</v>
      </c>
      <c r="T131" s="578">
        <v>6.8779144280900512E-2</v>
      </c>
      <c r="U131" s="578">
        <v>8.0815899551240911</v>
      </c>
      <c r="V131" s="578">
        <v>8041.7181091308576</v>
      </c>
      <c r="W131" s="578">
        <v>0.86951413560745983</v>
      </c>
      <c r="X131" s="578">
        <v>0.22015447848631625</v>
      </c>
      <c r="Y131" s="578">
        <v>6.9240750201667312E-2</v>
      </c>
    </row>
    <row r="132" spans="1:25" x14ac:dyDescent="0.3">
      <c r="A132" s="311" t="s">
        <v>2726</v>
      </c>
      <c r="B132" s="310" t="s">
        <v>2195</v>
      </c>
      <c r="C132" s="310" t="s">
        <v>2597</v>
      </c>
      <c r="D132" s="36">
        <v>2</v>
      </c>
      <c r="E132" s="36">
        <v>2030</v>
      </c>
      <c r="F132" s="578">
        <v>4.3095356106296023</v>
      </c>
      <c r="G132" s="578">
        <v>4446.3433176676399</v>
      </c>
      <c r="H132" s="578">
        <v>0.49104590338902177</v>
      </c>
      <c r="I132" s="578">
        <v>0.11567376536549952</v>
      </c>
      <c r="J132" s="578">
        <v>3.8283738850926299E-2</v>
      </c>
      <c r="K132" s="578">
        <v>4.3937429079551276</v>
      </c>
      <c r="L132" s="578">
        <v>4520.4202677408794</v>
      </c>
      <c r="M132" s="578">
        <v>0.49636363100944392</v>
      </c>
      <c r="N132" s="578">
        <v>0.11728810804197501</v>
      </c>
      <c r="O132" s="578">
        <v>3.8921539807536924E-2</v>
      </c>
      <c r="P132" s="578">
        <v>4.3095351933917874</v>
      </c>
      <c r="Q132" s="578">
        <v>4446.3433176676399</v>
      </c>
      <c r="R132" s="578">
        <v>0.49104589301471846</v>
      </c>
      <c r="S132" s="578">
        <v>0.115673754558277</v>
      </c>
      <c r="T132" s="578">
        <v>3.8283738850926299E-2</v>
      </c>
      <c r="U132" s="578">
        <v>4.3937428011693829</v>
      </c>
      <c r="V132" s="578">
        <v>4520.4202677408794</v>
      </c>
      <c r="W132" s="578">
        <v>0.49636363090515523</v>
      </c>
      <c r="X132" s="578">
        <v>0.1172881091479205</v>
      </c>
      <c r="Y132" s="578">
        <v>3.8921539283667976E-2</v>
      </c>
    </row>
    <row r="133" spans="1:25" x14ac:dyDescent="0.3">
      <c r="A133" s="311" t="s">
        <v>2727</v>
      </c>
      <c r="B133" s="310" t="s">
        <v>2195</v>
      </c>
      <c r="C133" s="310" t="s">
        <v>2597</v>
      </c>
      <c r="D133" s="36">
        <v>3</v>
      </c>
      <c r="E133" s="36">
        <v>2030</v>
      </c>
      <c r="F133" s="578">
        <v>2.6008851985462349</v>
      </c>
      <c r="G133" s="578">
        <v>2789.6147511800077</v>
      </c>
      <c r="H133" s="578">
        <v>0.273689190465423</v>
      </c>
      <c r="I133" s="578">
        <v>7.0928077155258451E-2</v>
      </c>
      <c r="J133" s="578">
        <v>2.40190678547757E-2</v>
      </c>
      <c r="K133" s="578">
        <v>2.589975526203335</v>
      </c>
      <c r="L133" s="578">
        <v>2764.972890218095</v>
      </c>
      <c r="M133" s="578">
        <v>0.27373208722565301</v>
      </c>
      <c r="N133" s="578">
        <v>7.0189001038670498E-2</v>
      </c>
      <c r="O133" s="578">
        <v>2.3806885486313399E-2</v>
      </c>
      <c r="P133" s="578">
        <v>2.6008853028858172</v>
      </c>
      <c r="Q133" s="578">
        <v>2789.6147511800077</v>
      </c>
      <c r="R133" s="578">
        <v>0.27368919041327849</v>
      </c>
      <c r="S133" s="578">
        <v>7.0928076631389503E-2</v>
      </c>
      <c r="T133" s="578">
        <v>2.40190678547757E-2</v>
      </c>
      <c r="U133" s="578">
        <v>2.5899756305215424</v>
      </c>
      <c r="V133" s="578">
        <v>2764.972890218095</v>
      </c>
      <c r="W133" s="578">
        <v>0.27373208726445797</v>
      </c>
      <c r="X133" s="578">
        <v>7.0189001038670498E-2</v>
      </c>
      <c r="Y133" s="578">
        <v>2.3806885486313399E-2</v>
      </c>
    </row>
    <row r="134" spans="1:25" x14ac:dyDescent="0.3">
      <c r="A134" s="311" t="s">
        <v>2728</v>
      </c>
      <c r="B134" s="310" t="s">
        <v>2195</v>
      </c>
      <c r="C134" s="310" t="s">
        <v>2597</v>
      </c>
      <c r="D134" s="36">
        <v>4</v>
      </c>
      <c r="E134" s="36">
        <v>2030</v>
      </c>
      <c r="F134" s="578">
        <v>2.1579251041496974</v>
      </c>
      <c r="G134" s="578">
        <v>2476.0533269246353</v>
      </c>
      <c r="H134" s="578">
        <v>0.20149914391276924</v>
      </c>
      <c r="I134" s="578">
        <v>6.2619773845653953E-2</v>
      </c>
      <c r="J134" s="578">
        <v>2.1319365730353899E-2</v>
      </c>
      <c r="K134" s="578">
        <v>2.1282677912893146</v>
      </c>
      <c r="L134" s="578">
        <v>2425.7159042358353</v>
      </c>
      <c r="M134" s="578">
        <v>0.20072947245413703</v>
      </c>
      <c r="N134" s="578">
        <v>6.1318940483033602E-2</v>
      </c>
      <c r="O134" s="578">
        <v>2.0885961576520125E-2</v>
      </c>
      <c r="P134" s="578">
        <v>2.1579253103136526</v>
      </c>
      <c r="Q134" s="578">
        <v>2476.0533269246353</v>
      </c>
      <c r="R134" s="578">
        <v>0.20149914331583751</v>
      </c>
      <c r="S134" s="578">
        <v>6.2619773321784991E-2</v>
      </c>
      <c r="T134" s="578">
        <v>2.1319365730353899E-2</v>
      </c>
      <c r="U134" s="578">
        <v>2.1282678955918324</v>
      </c>
      <c r="V134" s="578">
        <v>2425.7159042358353</v>
      </c>
      <c r="W134" s="578">
        <v>0.20072947242321448</v>
      </c>
      <c r="X134" s="578">
        <v>6.1318937863688854E-2</v>
      </c>
      <c r="Y134" s="578">
        <v>2.0885961576520125E-2</v>
      </c>
    </row>
    <row r="135" spans="1:25" x14ac:dyDescent="0.3">
      <c r="A135" s="311" t="s">
        <v>2729</v>
      </c>
      <c r="B135" s="310" t="s">
        <v>2195</v>
      </c>
      <c r="C135" s="310" t="s">
        <v>2597</v>
      </c>
      <c r="D135" s="36">
        <v>5</v>
      </c>
      <c r="E135" s="36">
        <v>2030</v>
      </c>
      <c r="F135" s="578">
        <v>1.8382241108536852</v>
      </c>
      <c r="G135" s="578">
        <v>2168.7076797485302</v>
      </c>
      <c r="H135" s="578">
        <v>0.16095871539103698</v>
      </c>
      <c r="I135" s="578">
        <v>5.6061001494526801E-2</v>
      </c>
      <c r="J135" s="578">
        <v>1.8673152041931901E-2</v>
      </c>
      <c r="K135" s="578">
        <v>1.8177598514476601</v>
      </c>
      <c r="L135" s="578">
        <v>2131.0636266072524</v>
      </c>
      <c r="M135" s="578">
        <v>0.16056605687360026</v>
      </c>
      <c r="N135" s="578">
        <v>5.4918298497796003E-2</v>
      </c>
      <c r="O135" s="578">
        <v>1.83489947812631E-2</v>
      </c>
      <c r="P135" s="578">
        <v>1.8382240587256973</v>
      </c>
      <c r="Q135" s="578">
        <v>2168.7077318827278</v>
      </c>
      <c r="R135" s="578">
        <v>0.16095870610752125</v>
      </c>
      <c r="S135" s="578">
        <v>5.6061001494526801E-2</v>
      </c>
      <c r="T135" s="578">
        <v>1.8673152041931901E-2</v>
      </c>
      <c r="U135" s="578">
        <v>1.8177600079098526</v>
      </c>
      <c r="V135" s="578">
        <v>2131.0636266072524</v>
      </c>
      <c r="W135" s="578">
        <v>0.16056605429215148</v>
      </c>
      <c r="X135" s="578">
        <v>5.4918298497796003E-2</v>
      </c>
      <c r="Y135" s="578">
        <v>1.83489947812631E-2</v>
      </c>
    </row>
    <row r="136" spans="1:25" x14ac:dyDescent="0.3">
      <c r="A136" s="311" t="s">
        <v>2730</v>
      </c>
      <c r="B136" s="310" t="s">
        <v>2195</v>
      </c>
      <c r="C136" s="310" t="s">
        <v>2597</v>
      </c>
      <c r="D136" s="36">
        <v>6</v>
      </c>
      <c r="E136" s="36">
        <v>2030</v>
      </c>
      <c r="F136" s="578">
        <v>1.6472646993783324</v>
      </c>
      <c r="G136" s="578">
        <v>2014.2373809814399</v>
      </c>
      <c r="H136" s="578">
        <v>0.14152549319714974</v>
      </c>
      <c r="I136" s="578">
        <v>5.1446398720145198E-2</v>
      </c>
      <c r="J136" s="578">
        <v>1.7343164538033251E-2</v>
      </c>
      <c r="K136" s="578">
        <v>1.6356185513777701</v>
      </c>
      <c r="L136" s="578">
        <v>1988.7465667724575</v>
      </c>
      <c r="M136" s="578">
        <v>0.14107520474802451</v>
      </c>
      <c r="N136" s="578">
        <v>5.0558698771055753E-2</v>
      </c>
      <c r="O136" s="578">
        <v>1.7123667794900602E-2</v>
      </c>
      <c r="P136" s="578">
        <v>1.6472646472035</v>
      </c>
      <c r="Q136" s="578">
        <v>2014.2373809814399</v>
      </c>
      <c r="R136" s="578">
        <v>0.14152549266176051</v>
      </c>
      <c r="S136" s="578">
        <v>5.1446398720145198E-2</v>
      </c>
      <c r="T136" s="578">
        <v>1.7343164538033251E-2</v>
      </c>
      <c r="U136" s="578">
        <v>1.6356184470537252</v>
      </c>
      <c r="V136" s="578">
        <v>1988.7465667724575</v>
      </c>
      <c r="W136" s="578">
        <v>0.14107520319854849</v>
      </c>
      <c r="X136" s="578">
        <v>5.0558698247186805E-2</v>
      </c>
      <c r="Y136" s="578">
        <v>1.7123667794900602E-2</v>
      </c>
    </row>
    <row r="137" spans="1:25" x14ac:dyDescent="0.3">
      <c r="A137" s="311" t="s">
        <v>2731</v>
      </c>
      <c r="B137" s="310" t="s">
        <v>2195</v>
      </c>
      <c r="C137" s="310" t="s">
        <v>2597</v>
      </c>
      <c r="D137" s="36">
        <v>7</v>
      </c>
      <c r="E137" s="36">
        <v>2030</v>
      </c>
      <c r="F137" s="578">
        <v>1.5654455189531524</v>
      </c>
      <c r="G137" s="578">
        <v>1968.6516634623149</v>
      </c>
      <c r="H137" s="578">
        <v>0.128055088259619</v>
      </c>
      <c r="I137" s="578">
        <v>4.8543500597588704E-2</v>
      </c>
      <c r="J137" s="578">
        <v>1.6950684502565549E-2</v>
      </c>
      <c r="K137" s="578">
        <v>1.5575136080326475</v>
      </c>
      <c r="L137" s="578">
        <v>1950.5399068196575</v>
      </c>
      <c r="M137" s="578">
        <v>0.12767903695036326</v>
      </c>
      <c r="N137" s="578">
        <v>4.7919698990881401E-2</v>
      </c>
      <c r="O137" s="578">
        <v>1.679470417244975E-2</v>
      </c>
      <c r="P137" s="578">
        <v>1.5654455189532301</v>
      </c>
      <c r="Q137" s="578">
        <v>1968.6516634623149</v>
      </c>
      <c r="R137" s="578">
        <v>0.128055088756203</v>
      </c>
      <c r="S137" s="578">
        <v>4.8543501645326601E-2</v>
      </c>
      <c r="T137" s="578">
        <v>1.6950684502565549E-2</v>
      </c>
      <c r="U137" s="578">
        <v>1.55751355648893</v>
      </c>
      <c r="V137" s="578">
        <v>1950.5398025512677</v>
      </c>
      <c r="W137" s="578">
        <v>0.12767903646105527</v>
      </c>
      <c r="X137" s="578">
        <v>4.7919698990881401E-2</v>
      </c>
      <c r="Y137" s="578">
        <v>1.679470417244975E-2</v>
      </c>
    </row>
    <row r="138" spans="1:25" x14ac:dyDescent="0.3">
      <c r="A138" s="311" t="s">
        <v>2732</v>
      </c>
      <c r="B138" s="310" t="s">
        <v>2195</v>
      </c>
      <c r="C138" s="310" t="s">
        <v>2597</v>
      </c>
      <c r="D138" s="36">
        <v>8</v>
      </c>
      <c r="E138" s="36">
        <v>2030</v>
      </c>
      <c r="F138" s="578">
        <v>1.3394676915739825</v>
      </c>
      <c r="G138" s="578">
        <v>1643.4092661539676</v>
      </c>
      <c r="H138" s="578">
        <v>0.11140278765545475</v>
      </c>
      <c r="I138" s="578">
        <v>3.7748400121927199E-2</v>
      </c>
      <c r="J138" s="578">
        <v>1.4150404070581551E-2</v>
      </c>
      <c r="K138" s="578">
        <v>1.3494296606401477</v>
      </c>
      <c r="L138" s="578">
        <v>1658.7188415527303</v>
      </c>
      <c r="M138" s="578">
        <v>0.11177489193111449</v>
      </c>
      <c r="N138" s="578">
        <v>3.8171200081705998E-2</v>
      </c>
      <c r="O138" s="578">
        <v>1.4282158304316249E-2</v>
      </c>
      <c r="P138" s="578">
        <v>1.3394675879230749</v>
      </c>
      <c r="Q138" s="578">
        <v>1643.4092661539676</v>
      </c>
      <c r="R138" s="578">
        <v>0.11140278712112625</v>
      </c>
      <c r="S138" s="578">
        <v>3.7748400121927199E-2</v>
      </c>
      <c r="T138" s="578">
        <v>1.4150404070581551E-2</v>
      </c>
      <c r="U138" s="578">
        <v>1.34942971279929</v>
      </c>
      <c r="V138" s="578">
        <v>1658.7188415527303</v>
      </c>
      <c r="W138" s="578">
        <v>0.111774891925809</v>
      </c>
      <c r="X138" s="578">
        <v>3.8171200081705998E-2</v>
      </c>
      <c r="Y138" s="578">
        <v>1.4282157780447325E-2</v>
      </c>
    </row>
    <row r="139" spans="1:25" x14ac:dyDescent="0.3">
      <c r="A139" s="311" t="s">
        <v>2733</v>
      </c>
      <c r="B139" s="310" t="s">
        <v>2195</v>
      </c>
      <c r="C139" s="310" t="s">
        <v>2597</v>
      </c>
      <c r="D139" s="36">
        <v>9</v>
      </c>
      <c r="E139" s="36">
        <v>2030</v>
      </c>
      <c r="F139" s="578">
        <v>1.27393366100318</v>
      </c>
      <c r="G139" s="578">
        <v>1592.2564188639276</v>
      </c>
      <c r="H139" s="578">
        <v>0.10323469031800375</v>
      </c>
      <c r="I139" s="578">
        <v>3.4769400022923898E-2</v>
      </c>
      <c r="J139" s="578">
        <v>1.3710013474337701E-2</v>
      </c>
      <c r="K139" s="578">
        <v>1.2899256263340575</v>
      </c>
      <c r="L139" s="578">
        <v>1622.1388524373324</v>
      </c>
      <c r="M139" s="578">
        <v>0.10398506346064026</v>
      </c>
      <c r="N139" s="578">
        <v>3.5763886175118345E-2</v>
      </c>
      <c r="O139" s="578">
        <v>1.3967264666765251E-2</v>
      </c>
      <c r="P139" s="578">
        <v>1.2739337652850051</v>
      </c>
      <c r="Q139" s="578">
        <v>1592.2565224965374</v>
      </c>
      <c r="R139" s="578">
        <v>0.10323469136574173</v>
      </c>
      <c r="S139" s="578">
        <v>3.4769400022923898E-2</v>
      </c>
      <c r="T139" s="578">
        <v>1.3710013474337701E-2</v>
      </c>
      <c r="U139" s="578">
        <v>1.2899256784880448</v>
      </c>
      <c r="V139" s="578">
        <v>1622.1388524373324</v>
      </c>
      <c r="W139" s="578">
        <v>0.10398506193147675</v>
      </c>
      <c r="X139" s="578">
        <v>3.5763886698987279E-2</v>
      </c>
      <c r="Y139" s="578">
        <v>1.3967264666765251E-2</v>
      </c>
    </row>
    <row r="140" spans="1:25" x14ac:dyDescent="0.3">
      <c r="A140" s="311" t="s">
        <v>2734</v>
      </c>
      <c r="B140" s="310" t="s">
        <v>2195</v>
      </c>
      <c r="C140" s="310" t="s">
        <v>2597</v>
      </c>
      <c r="D140" s="36">
        <v>10</v>
      </c>
      <c r="E140" s="36">
        <v>2030</v>
      </c>
      <c r="F140" s="578">
        <v>1.2229585509964276</v>
      </c>
      <c r="G140" s="578">
        <v>1552.4678103128999</v>
      </c>
      <c r="H140" s="578">
        <v>9.688150520499518E-2</v>
      </c>
      <c r="I140" s="578">
        <v>3.2452400773763601E-2</v>
      </c>
      <c r="J140" s="578">
        <v>1.3367480210338975E-2</v>
      </c>
      <c r="K140" s="578">
        <v>1.2443719535792725</v>
      </c>
      <c r="L140" s="578">
        <v>1594.1262372334727</v>
      </c>
      <c r="M140" s="578">
        <v>9.8006203853098328E-2</v>
      </c>
      <c r="N140" s="578">
        <v>3.3827900886535603E-2</v>
      </c>
      <c r="O140" s="578">
        <v>1.3726114596162551E-2</v>
      </c>
      <c r="P140" s="578">
        <v>1.2229585509859726</v>
      </c>
      <c r="Q140" s="578">
        <v>1552.4678103128999</v>
      </c>
      <c r="R140" s="578">
        <v>9.6881500495328454E-2</v>
      </c>
      <c r="S140" s="578">
        <v>3.2452400773763601E-2</v>
      </c>
      <c r="T140" s="578">
        <v>1.3367480210338975E-2</v>
      </c>
      <c r="U140" s="578">
        <v>1.2443720057332575</v>
      </c>
      <c r="V140" s="578">
        <v>1594.1262372334727</v>
      </c>
      <c r="W140" s="578">
        <v>9.8006203297700212E-2</v>
      </c>
      <c r="X140" s="578">
        <v>3.3827900886535603E-2</v>
      </c>
      <c r="Y140" s="578">
        <v>1.3726114596162551E-2</v>
      </c>
    </row>
    <row r="141" spans="1:25" x14ac:dyDescent="0.3">
      <c r="A141" s="311" t="s">
        <v>2735</v>
      </c>
      <c r="B141" s="310" t="s">
        <v>2195</v>
      </c>
      <c r="C141" s="310" t="s">
        <v>2597</v>
      </c>
      <c r="D141" s="36">
        <v>11</v>
      </c>
      <c r="E141" s="36">
        <v>2030</v>
      </c>
      <c r="F141" s="578">
        <v>1.1618153333854451</v>
      </c>
      <c r="G141" s="578">
        <v>1477.9253743489526</v>
      </c>
      <c r="H141" s="578">
        <v>9.0575289494457409E-2</v>
      </c>
      <c r="I141" s="578">
        <v>2.8621106078692948E-2</v>
      </c>
      <c r="J141" s="578">
        <v>1.2725668784696574E-2</v>
      </c>
      <c r="K141" s="578">
        <v>1.1897601509577549</v>
      </c>
      <c r="L141" s="578">
        <v>1532.4842567443798</v>
      </c>
      <c r="M141" s="578">
        <v>9.2099579266990361E-2</v>
      </c>
      <c r="N141" s="578">
        <v>3.0448671993023348E-2</v>
      </c>
      <c r="O141" s="578">
        <v>1.3195425029455926E-2</v>
      </c>
      <c r="P141" s="578">
        <v>1.161815332769865</v>
      </c>
      <c r="Q141" s="578">
        <v>1477.9253222147574</v>
      </c>
      <c r="R141" s="578">
        <v>9.0575288426104295E-2</v>
      </c>
      <c r="S141" s="578">
        <v>2.8621105564525302E-2</v>
      </c>
      <c r="T141" s="578">
        <v>1.2725668784696574E-2</v>
      </c>
      <c r="U141" s="578">
        <v>1.18976009882457</v>
      </c>
      <c r="V141" s="578">
        <v>1532.4842567443798</v>
      </c>
      <c r="W141" s="578">
        <v>9.209957980753336E-2</v>
      </c>
      <c r="X141" s="578">
        <v>3.0448672332568073E-2</v>
      </c>
      <c r="Y141" s="578">
        <v>1.3195425029455926E-2</v>
      </c>
    </row>
    <row r="142" spans="1:25" x14ac:dyDescent="0.3">
      <c r="A142" s="311" t="s">
        <v>2736</v>
      </c>
      <c r="B142" s="310" t="s">
        <v>2195</v>
      </c>
      <c r="C142" s="310" t="s">
        <v>2597</v>
      </c>
      <c r="D142" s="36">
        <v>12</v>
      </c>
      <c r="E142" s="36">
        <v>2030</v>
      </c>
      <c r="F142" s="578">
        <v>1.1100996803445049</v>
      </c>
      <c r="G142" s="578">
        <v>1405.322376251215</v>
      </c>
      <c r="H142" s="578">
        <v>8.4988702203948621E-2</v>
      </c>
      <c r="I142" s="578">
        <v>2.4490140378475099E-2</v>
      </c>
      <c r="J142" s="578">
        <v>1.2100568710593475E-2</v>
      </c>
      <c r="K142" s="578">
        <v>1.1413260646719774</v>
      </c>
      <c r="L142" s="578">
        <v>1467.6479161580351</v>
      </c>
      <c r="M142" s="578">
        <v>8.6741771168211274E-2</v>
      </c>
      <c r="N142" s="578">
        <v>2.6675989851355501E-2</v>
      </c>
      <c r="O142" s="578">
        <v>1.2637160466207749E-2</v>
      </c>
      <c r="P142" s="578">
        <v>1.11009968035504</v>
      </c>
      <c r="Q142" s="578">
        <v>1405.322376251215</v>
      </c>
      <c r="R142" s="578">
        <v>8.4988702188032478E-2</v>
      </c>
      <c r="S142" s="578">
        <v>2.4490140378475099E-2</v>
      </c>
      <c r="T142" s="578">
        <v>1.2100568710593475E-2</v>
      </c>
      <c r="U142" s="578">
        <v>1.1413261168210025</v>
      </c>
      <c r="V142" s="578">
        <v>1467.6479161580351</v>
      </c>
      <c r="W142" s="578">
        <v>8.6741771168211301E-2</v>
      </c>
      <c r="X142" s="578">
        <v>2.6675989851355501E-2</v>
      </c>
      <c r="Y142" s="578">
        <v>1.2637160466207749E-2</v>
      </c>
    </row>
    <row r="143" spans="1:25" x14ac:dyDescent="0.3">
      <c r="A143" s="311" t="s">
        <v>2737</v>
      </c>
      <c r="B143" s="310" t="s">
        <v>2195</v>
      </c>
      <c r="C143" s="310" t="s">
        <v>2597</v>
      </c>
      <c r="D143" s="36">
        <v>13</v>
      </c>
      <c r="E143" s="36">
        <v>2030</v>
      </c>
      <c r="F143" s="578">
        <v>1.1292201373642701</v>
      </c>
      <c r="G143" s="578">
        <v>1434.8445854186975</v>
      </c>
      <c r="H143" s="578">
        <v>8.2448457526879737E-2</v>
      </c>
      <c r="I143" s="578">
        <v>2.2786869614113373E-2</v>
      </c>
      <c r="J143" s="578">
        <v>1.2354672944638824E-2</v>
      </c>
      <c r="K143" s="578">
        <v>1.1575862264610324</v>
      </c>
      <c r="L143" s="578">
        <v>1494.9726104736249</v>
      </c>
      <c r="M143" s="578">
        <v>8.4206643530402858E-2</v>
      </c>
      <c r="N143" s="578">
        <v>2.5035750120878199E-2</v>
      </c>
      <c r="O143" s="578">
        <v>1.2872335355495999E-2</v>
      </c>
      <c r="P143" s="578">
        <v>1.1292201373801125</v>
      </c>
      <c r="Q143" s="578">
        <v>1434.8445854186975</v>
      </c>
      <c r="R143" s="578">
        <v>8.2448457027718774E-2</v>
      </c>
      <c r="S143" s="578">
        <v>2.27868686197325E-2</v>
      </c>
      <c r="T143" s="578">
        <v>1.2354672944638824E-2</v>
      </c>
      <c r="U143" s="578">
        <v>1.15758617429666</v>
      </c>
      <c r="V143" s="578">
        <v>1494.9726104736249</v>
      </c>
      <c r="W143" s="578">
        <v>8.4206644562679303E-2</v>
      </c>
      <c r="X143" s="578">
        <v>2.5035750120878199E-2</v>
      </c>
      <c r="Y143" s="578">
        <v>1.2872335355495999E-2</v>
      </c>
    </row>
    <row r="144" spans="1:25" x14ac:dyDescent="0.3">
      <c r="A144" s="311" t="s">
        <v>2738</v>
      </c>
      <c r="B144" s="310" t="s">
        <v>2195</v>
      </c>
      <c r="C144" s="310" t="s">
        <v>2597</v>
      </c>
      <c r="D144" s="36">
        <v>14</v>
      </c>
      <c r="E144" s="36">
        <v>2030</v>
      </c>
      <c r="F144" s="578">
        <v>1.184705952045265</v>
      </c>
      <c r="G144" s="578">
        <v>1531.639893849685</v>
      </c>
      <c r="H144" s="578">
        <v>8.2293118820264952E-2</v>
      </c>
      <c r="I144" s="578">
        <v>2.3162160534411599E-2</v>
      </c>
      <c r="J144" s="578">
        <v>1.3188251022559848E-2</v>
      </c>
      <c r="K144" s="578">
        <v>1.2067009930084724</v>
      </c>
      <c r="L144" s="578">
        <v>1582.6405283609975</v>
      </c>
      <c r="M144" s="578">
        <v>8.3831523692576057E-2</v>
      </c>
      <c r="N144" s="578">
        <v>2.5261137120348047E-2</v>
      </c>
      <c r="O144" s="578">
        <v>1.3627342685746623E-2</v>
      </c>
      <c r="P144" s="578">
        <v>1.1847060041836399</v>
      </c>
      <c r="Q144" s="578">
        <v>1531.639893849685</v>
      </c>
      <c r="R144" s="578">
        <v>8.2293118809654148E-2</v>
      </c>
      <c r="S144" s="578">
        <v>2.3162160534411599E-2</v>
      </c>
      <c r="T144" s="578">
        <v>1.3188251022559848E-2</v>
      </c>
      <c r="U144" s="578">
        <v>1.2067009930082451</v>
      </c>
      <c r="V144" s="578">
        <v>1582.6405283609975</v>
      </c>
      <c r="W144" s="578">
        <v>8.3831523666049151E-2</v>
      </c>
      <c r="X144" s="578">
        <v>2.5261137066990999E-2</v>
      </c>
      <c r="Y144" s="578">
        <v>1.3627342685746623E-2</v>
      </c>
    </row>
    <row r="145" spans="1:25" x14ac:dyDescent="0.3">
      <c r="A145" s="311" t="s">
        <v>2739</v>
      </c>
      <c r="B145" s="310" t="s">
        <v>2195</v>
      </c>
      <c r="C145" s="310" t="s">
        <v>2597</v>
      </c>
      <c r="D145" s="36">
        <v>15</v>
      </c>
      <c r="E145" s="36">
        <v>2030</v>
      </c>
      <c r="F145" s="578">
        <v>1.232266433688205</v>
      </c>
      <c r="G145" s="578">
        <v>1614.6027043660424</v>
      </c>
      <c r="H145" s="578">
        <v>8.2159913477880722E-2</v>
      </c>
      <c r="I145" s="578">
        <v>2.3483810480684E-2</v>
      </c>
      <c r="J145" s="578">
        <v>1.3902743773845299E-2</v>
      </c>
      <c r="K145" s="578">
        <v>1.249030525772465</v>
      </c>
      <c r="L145" s="578">
        <v>1657.7175903320276</v>
      </c>
      <c r="M145" s="578">
        <v>8.3511117158195675E-2</v>
      </c>
      <c r="N145" s="578">
        <v>2.5353494042064953E-2</v>
      </c>
      <c r="O145" s="578">
        <v>1.427391095300355E-2</v>
      </c>
      <c r="P145" s="578">
        <v>1.232266433672365</v>
      </c>
      <c r="Q145" s="578">
        <v>1614.6027043660424</v>
      </c>
      <c r="R145" s="578">
        <v>8.2159912983721925E-2</v>
      </c>
      <c r="S145" s="578">
        <v>2.3483810480684E-2</v>
      </c>
      <c r="T145" s="578">
        <v>1.3902743773845299E-2</v>
      </c>
      <c r="U145" s="578">
        <v>1.2490305257413898</v>
      </c>
      <c r="V145" s="578">
        <v>1657.7175903320276</v>
      </c>
      <c r="W145" s="578">
        <v>8.3511116609467195E-2</v>
      </c>
      <c r="X145" s="578">
        <v>2.5353492470458074E-2</v>
      </c>
      <c r="Y145" s="578">
        <v>1.427391043398525E-2</v>
      </c>
    </row>
    <row r="146" spans="1:25" x14ac:dyDescent="0.3">
      <c r="A146" s="579" t="s">
        <v>2740</v>
      </c>
      <c r="B146" s="580" t="s">
        <v>2195</v>
      </c>
      <c r="C146" s="580" t="s">
        <v>2597</v>
      </c>
      <c r="D146" s="581">
        <v>16</v>
      </c>
      <c r="E146" s="581">
        <v>2030</v>
      </c>
      <c r="F146" s="582">
        <v>1.2988636792470776</v>
      </c>
      <c r="G146" s="582">
        <v>1730.5317802429174</v>
      </c>
      <c r="H146" s="582">
        <v>8.3599465551136093E-2</v>
      </c>
      <c r="I146" s="582">
        <v>2.4345810117665651E-2</v>
      </c>
      <c r="J146" s="582">
        <v>1.4900994768443775E-2</v>
      </c>
      <c r="K146" s="582">
        <v>1.3085933876492699</v>
      </c>
      <c r="L146" s="582">
        <v>1762.8663647969527</v>
      </c>
      <c r="M146" s="582">
        <v>8.466603248173965E-2</v>
      </c>
      <c r="N146" s="582">
        <v>2.6019979268312399E-2</v>
      </c>
      <c r="O146" s="582">
        <v>1.517932397352215E-2</v>
      </c>
      <c r="P146" s="582">
        <v>1.2988635749338702</v>
      </c>
      <c r="Q146" s="582">
        <v>1730.5317802429174</v>
      </c>
      <c r="R146" s="582">
        <v>8.3599465545982299E-2</v>
      </c>
      <c r="S146" s="582">
        <v>2.4345809593796699E-2</v>
      </c>
      <c r="T146" s="582">
        <v>1.4900994768443775E-2</v>
      </c>
      <c r="U146" s="582">
        <v>1.3085934913260575</v>
      </c>
      <c r="V146" s="582">
        <v>1762.8663647969527</v>
      </c>
      <c r="W146" s="582">
        <v>8.4666030913619225E-2</v>
      </c>
      <c r="X146" s="582">
        <v>2.6019979268312399E-2</v>
      </c>
      <c r="Y146" s="582">
        <v>1.51793234593545E-2</v>
      </c>
    </row>
    <row r="147" spans="1:25" x14ac:dyDescent="0.3">
      <c r="A147" s="311" t="s">
        <v>2741</v>
      </c>
      <c r="B147" s="310" t="s">
        <v>2194</v>
      </c>
      <c r="C147" s="310" t="s">
        <v>2597</v>
      </c>
      <c r="D147" s="36">
        <v>1</v>
      </c>
      <c r="E147" s="36">
        <v>2012</v>
      </c>
      <c r="F147" s="578">
        <v>29.518272831436924</v>
      </c>
      <c r="G147" s="578">
        <v>6660.7021102905219</v>
      </c>
      <c r="H147" s="578">
        <v>32.770811019620496</v>
      </c>
      <c r="I147" s="578">
        <v>0.35460727626680921</v>
      </c>
      <c r="J147" s="578">
        <v>0.13274237164296177</v>
      </c>
      <c r="K147" s="578">
        <v>29.915015617412124</v>
      </c>
      <c r="L147" s="578">
        <v>6729.5322621663345</v>
      </c>
      <c r="M147" s="578">
        <v>33.070777312153901</v>
      </c>
      <c r="N147" s="578">
        <v>0.36051711038695999</v>
      </c>
      <c r="O147" s="578">
        <v>0.13411411394675526</v>
      </c>
      <c r="P147" s="578">
        <v>29.518273894386425</v>
      </c>
      <c r="Q147" s="578">
        <v>6660.7021611531527</v>
      </c>
      <c r="R147" s="578">
        <v>32.770812687929677</v>
      </c>
      <c r="S147" s="578">
        <v>0.35460727068129871</v>
      </c>
      <c r="T147" s="578">
        <v>0.13274237164296177</v>
      </c>
      <c r="U147" s="578">
        <v>29.91501614381675</v>
      </c>
      <c r="V147" s="578">
        <v>6729.5322113037055</v>
      </c>
      <c r="W147" s="578">
        <v>33.070781311330649</v>
      </c>
      <c r="X147" s="578">
        <v>0.36051710546962523</v>
      </c>
      <c r="Y147" s="578">
        <v>0.13411411394675526</v>
      </c>
    </row>
    <row r="148" spans="1:25" x14ac:dyDescent="0.3">
      <c r="A148" s="311" t="s">
        <v>2742</v>
      </c>
      <c r="B148" s="310" t="s">
        <v>2194</v>
      </c>
      <c r="C148" s="310" t="s">
        <v>2597</v>
      </c>
      <c r="D148" s="36">
        <v>2</v>
      </c>
      <c r="E148" s="36">
        <v>2012</v>
      </c>
      <c r="F148" s="578">
        <v>19.209996904389225</v>
      </c>
      <c r="G148" s="578">
        <v>4009.1911010742151</v>
      </c>
      <c r="H148" s="578">
        <v>19.838488166414475</v>
      </c>
      <c r="I148" s="578">
        <v>0.26093299211182325</v>
      </c>
      <c r="J148" s="578">
        <v>7.9899935750290696E-2</v>
      </c>
      <c r="K148" s="578">
        <v>19.466457944752875</v>
      </c>
      <c r="L148" s="578">
        <v>4049.1494445800699</v>
      </c>
      <c r="M148" s="578">
        <v>19.908268126115772</v>
      </c>
      <c r="N148" s="578">
        <v>0.26038226416737048</v>
      </c>
      <c r="O148" s="578">
        <v>8.06962799591322E-2</v>
      </c>
      <c r="P148" s="578">
        <v>19.209997430891775</v>
      </c>
      <c r="Q148" s="578">
        <v>4009.191154479975</v>
      </c>
      <c r="R148" s="578">
        <v>19.838488441775525</v>
      </c>
      <c r="S148" s="578">
        <v>0.26093300230422722</v>
      </c>
      <c r="T148" s="578">
        <v>7.9899935750290696E-2</v>
      </c>
      <c r="U148" s="578">
        <v>19.466455878468825</v>
      </c>
      <c r="V148" s="578">
        <v>4049.1493428548101</v>
      </c>
      <c r="W148" s="578">
        <v>19.908267839578876</v>
      </c>
      <c r="X148" s="578">
        <v>0.26038226923750046</v>
      </c>
      <c r="Y148" s="578">
        <v>8.0696280502403725E-2</v>
      </c>
    </row>
    <row r="149" spans="1:25" x14ac:dyDescent="0.3">
      <c r="A149" s="311" t="s">
        <v>2743</v>
      </c>
      <c r="B149" s="310" t="s">
        <v>2194</v>
      </c>
      <c r="C149" s="310" t="s">
        <v>2597</v>
      </c>
      <c r="D149" s="36">
        <v>3</v>
      </c>
      <c r="E149" s="36">
        <v>2012</v>
      </c>
      <c r="F149" s="578">
        <v>14.74353654121775</v>
      </c>
      <c r="G149" s="578">
        <v>2810.4373613993275</v>
      </c>
      <c r="H149" s="578">
        <v>13.403255800988173</v>
      </c>
      <c r="I149" s="578">
        <v>0.205763636320625</v>
      </c>
      <c r="J149" s="578">
        <v>5.600975135651725E-2</v>
      </c>
      <c r="K149" s="578">
        <v>14.340716342398325</v>
      </c>
      <c r="L149" s="578">
        <v>2745.7686233520449</v>
      </c>
      <c r="M149" s="578">
        <v>13.076198348678449</v>
      </c>
      <c r="N149" s="578">
        <v>0.19790093181776003</v>
      </c>
      <c r="O149" s="578">
        <v>5.4720971267670351E-2</v>
      </c>
      <c r="P149" s="578">
        <v>14.743536541217775</v>
      </c>
      <c r="Q149" s="578">
        <v>2810.4373613993253</v>
      </c>
      <c r="R149" s="578">
        <v>13.403255548037077</v>
      </c>
      <c r="S149" s="578">
        <v>0.20576364690108023</v>
      </c>
      <c r="T149" s="578">
        <v>5.600975135651725E-2</v>
      </c>
      <c r="U149" s="578">
        <v>14.340715299337676</v>
      </c>
      <c r="V149" s="578">
        <v>2745.7686233520449</v>
      </c>
      <c r="W149" s="578">
        <v>13.076198194466951</v>
      </c>
      <c r="X149" s="578">
        <v>0.19790095799908122</v>
      </c>
      <c r="Y149" s="578">
        <v>5.4720971267670351E-2</v>
      </c>
    </row>
    <row r="150" spans="1:25" x14ac:dyDescent="0.3">
      <c r="A150" s="311" t="s">
        <v>2744</v>
      </c>
      <c r="B150" s="310" t="s">
        <v>2194</v>
      </c>
      <c r="C150" s="310" t="s">
        <v>2597</v>
      </c>
      <c r="D150" s="36">
        <v>4</v>
      </c>
      <c r="E150" s="36">
        <v>2012</v>
      </c>
      <c r="F150" s="578">
        <v>14.694157462542499</v>
      </c>
      <c r="G150" s="578">
        <v>2687.9464861551851</v>
      </c>
      <c r="H150" s="578">
        <v>11.999909159319898</v>
      </c>
      <c r="I150" s="578">
        <v>0.3150779429076157</v>
      </c>
      <c r="J150" s="578">
        <v>5.3568584068367828E-2</v>
      </c>
      <c r="K150" s="578">
        <v>14.227816049702851</v>
      </c>
      <c r="L150" s="578">
        <v>2608.52220153808</v>
      </c>
      <c r="M150" s="578">
        <v>11.679190415976301</v>
      </c>
      <c r="N150" s="578">
        <v>0.29892695154194326</v>
      </c>
      <c r="O150" s="578">
        <v>5.1985725566434333E-2</v>
      </c>
      <c r="P150" s="578">
        <v>14.694156940991249</v>
      </c>
      <c r="Q150" s="578">
        <v>2687.9465382893823</v>
      </c>
      <c r="R150" s="578">
        <v>11.999909088781902</v>
      </c>
      <c r="S150" s="578">
        <v>0.31507794285547125</v>
      </c>
      <c r="T150" s="578">
        <v>5.3568584068367828E-2</v>
      </c>
      <c r="U150" s="578">
        <v>14.227816049723749</v>
      </c>
      <c r="V150" s="578">
        <v>2608.52220153808</v>
      </c>
      <c r="W150" s="578">
        <v>11.679190412338301</v>
      </c>
      <c r="X150" s="578">
        <v>0.29892696701184174</v>
      </c>
      <c r="Y150" s="578">
        <v>5.1985725566434333E-2</v>
      </c>
    </row>
    <row r="151" spans="1:25" x14ac:dyDescent="0.3">
      <c r="A151" s="311" t="s">
        <v>2745</v>
      </c>
      <c r="B151" s="310" t="s">
        <v>2194</v>
      </c>
      <c r="C151" s="310" t="s">
        <v>2597</v>
      </c>
      <c r="D151" s="36">
        <v>5</v>
      </c>
      <c r="E151" s="36">
        <v>2012</v>
      </c>
      <c r="F151" s="578">
        <v>12.305873975108724</v>
      </c>
      <c r="G151" s="578">
        <v>2285.3027928670222</v>
      </c>
      <c r="H151" s="578">
        <v>9.5074919264394904</v>
      </c>
      <c r="I151" s="578">
        <v>0.21565836957597601</v>
      </c>
      <c r="J151" s="578">
        <v>4.5544247608631822E-2</v>
      </c>
      <c r="K151" s="578">
        <v>12.141432472880275</v>
      </c>
      <c r="L151" s="578">
        <v>2248.319833119705</v>
      </c>
      <c r="M151" s="578">
        <v>9.4338100578752329</v>
      </c>
      <c r="N151" s="578">
        <v>0.21000632227514823</v>
      </c>
      <c r="O151" s="578">
        <v>4.4807165977545048E-2</v>
      </c>
      <c r="P151" s="578">
        <v>12.305872410486501</v>
      </c>
      <c r="Q151" s="578">
        <v>2285.3027928670222</v>
      </c>
      <c r="R151" s="578">
        <v>9.5074919107622282</v>
      </c>
      <c r="S151" s="578">
        <v>0.21565836962812049</v>
      </c>
      <c r="T151" s="578">
        <v>4.5544247608631822E-2</v>
      </c>
      <c r="U151" s="578">
        <v>12.14143299442105</v>
      </c>
      <c r="V151" s="578">
        <v>2248.319833119705</v>
      </c>
      <c r="W151" s="578">
        <v>9.4338099258117492</v>
      </c>
      <c r="X151" s="578">
        <v>0.21000631746392126</v>
      </c>
      <c r="Y151" s="578">
        <v>4.4807164929807151E-2</v>
      </c>
    </row>
    <row r="152" spans="1:25" x14ac:dyDescent="0.3">
      <c r="A152" s="311" t="s">
        <v>2746</v>
      </c>
      <c r="B152" s="310" t="s">
        <v>2194</v>
      </c>
      <c r="C152" s="310" t="s">
        <v>2597</v>
      </c>
      <c r="D152" s="36">
        <v>6</v>
      </c>
      <c r="E152" s="36">
        <v>2012</v>
      </c>
      <c r="F152" s="578">
        <v>11.708731826809027</v>
      </c>
      <c r="G152" s="578">
        <v>2158.6908416747997</v>
      </c>
      <c r="H152" s="578">
        <v>8.6856294965206526</v>
      </c>
      <c r="I152" s="578">
        <v>0.23540229492937176</v>
      </c>
      <c r="J152" s="578">
        <v>4.3020975349160474E-2</v>
      </c>
      <c r="K152" s="578">
        <v>11.702311782922575</v>
      </c>
      <c r="L152" s="578">
        <v>2146.8883209228452</v>
      </c>
      <c r="M152" s="578">
        <v>8.7329031690848407</v>
      </c>
      <c r="N152" s="578">
        <v>0.23147194109090624</v>
      </c>
      <c r="O152" s="578">
        <v>4.2785777438742373E-2</v>
      </c>
      <c r="P152" s="578">
        <v>11.70873286988485</v>
      </c>
      <c r="Q152" s="578">
        <v>2158.690893808995</v>
      </c>
      <c r="R152" s="578">
        <v>8.6856290785945003</v>
      </c>
      <c r="S152" s="578">
        <v>0.23540228980709776</v>
      </c>
      <c r="T152" s="578">
        <v>4.3020975349160474E-2</v>
      </c>
      <c r="U152" s="578">
        <v>11.702311782943177</v>
      </c>
      <c r="V152" s="578">
        <v>2146.8883209228452</v>
      </c>
      <c r="W152" s="578">
        <v>8.732903157957475</v>
      </c>
      <c r="X152" s="578">
        <v>0.23147194103876201</v>
      </c>
      <c r="Y152" s="578">
        <v>4.2785777438742373E-2</v>
      </c>
    </row>
    <row r="153" spans="1:25" x14ac:dyDescent="0.3">
      <c r="A153" s="311" t="s">
        <v>2747</v>
      </c>
      <c r="B153" s="310" t="s">
        <v>2194</v>
      </c>
      <c r="C153" s="310" t="s">
        <v>2597</v>
      </c>
      <c r="D153" s="36">
        <v>7</v>
      </c>
      <c r="E153" s="36">
        <v>2012</v>
      </c>
      <c r="F153" s="578">
        <v>11.473074092210453</v>
      </c>
      <c r="G153" s="578">
        <v>2083.0615501403777</v>
      </c>
      <c r="H153" s="578">
        <v>7.7844907325003625</v>
      </c>
      <c r="I153" s="578">
        <v>0.25583215879062926</v>
      </c>
      <c r="J153" s="578">
        <v>4.1513741404438947E-2</v>
      </c>
      <c r="K153" s="578">
        <v>11.559716549437901</v>
      </c>
      <c r="L153" s="578">
        <v>2089.2670949300077</v>
      </c>
      <c r="M153" s="578">
        <v>7.9363040148843229</v>
      </c>
      <c r="N153" s="578">
        <v>0.25514767825128071</v>
      </c>
      <c r="O153" s="578">
        <v>4.1637423622887547E-2</v>
      </c>
      <c r="P153" s="578">
        <v>11.473074092226206</v>
      </c>
      <c r="Q153" s="578">
        <v>2083.0615501403777</v>
      </c>
      <c r="R153" s="578">
        <v>7.7844905409001468</v>
      </c>
      <c r="S153" s="578">
        <v>0.25583214828899703</v>
      </c>
      <c r="T153" s="578">
        <v>4.1513741404438947E-2</v>
      </c>
      <c r="U153" s="578">
        <v>11.559717066016798</v>
      </c>
      <c r="V153" s="578">
        <v>2089.2670949300077</v>
      </c>
      <c r="W153" s="578">
        <v>7.9363039001085145</v>
      </c>
      <c r="X153" s="578">
        <v>0.255147678613866</v>
      </c>
      <c r="Y153" s="578">
        <v>4.1637424146756502E-2</v>
      </c>
    </row>
    <row r="154" spans="1:25" x14ac:dyDescent="0.3">
      <c r="A154" s="311" t="s">
        <v>2748</v>
      </c>
      <c r="B154" s="310" t="s">
        <v>2194</v>
      </c>
      <c r="C154" s="310" t="s">
        <v>2597</v>
      </c>
      <c r="D154" s="36">
        <v>8</v>
      </c>
      <c r="E154" s="36">
        <v>2012</v>
      </c>
      <c r="F154" s="578">
        <v>9.886837483094169</v>
      </c>
      <c r="G154" s="578">
        <v>1690.8406359354599</v>
      </c>
      <c r="H154" s="578">
        <v>5.8150525064120284</v>
      </c>
      <c r="I154" s="578">
        <v>0.15619046961243499</v>
      </c>
      <c r="J154" s="578">
        <v>3.3697094225014199E-2</v>
      </c>
      <c r="K154" s="578">
        <v>10.12962104001204</v>
      </c>
      <c r="L154" s="578">
        <v>1735.9368578592873</v>
      </c>
      <c r="M154" s="578">
        <v>6.122000006308852</v>
      </c>
      <c r="N154" s="578">
        <v>0.17178607707319274</v>
      </c>
      <c r="O154" s="578">
        <v>3.4595828775005971E-2</v>
      </c>
      <c r="P154" s="578">
        <v>9.8868379499975099</v>
      </c>
      <c r="Q154" s="578">
        <v>1690.8406874338725</v>
      </c>
      <c r="R154" s="578">
        <v>5.8150524276813149</v>
      </c>
      <c r="S154" s="578">
        <v>0.15619045396063749</v>
      </c>
      <c r="T154" s="578">
        <v>3.3697095272752074E-2</v>
      </c>
      <c r="U154" s="578">
        <v>10.129620826423729</v>
      </c>
      <c r="V154" s="578">
        <v>1735.9368578592873</v>
      </c>
      <c r="W154" s="578">
        <v>6.1220000302855553</v>
      </c>
      <c r="X154" s="578">
        <v>0.17178609787273025</v>
      </c>
      <c r="Y154" s="578">
        <v>3.4595828775005971E-2</v>
      </c>
    </row>
    <row r="155" spans="1:25" x14ac:dyDescent="0.3">
      <c r="A155" s="311" t="s">
        <v>2749</v>
      </c>
      <c r="B155" s="310" t="s">
        <v>2194</v>
      </c>
      <c r="C155" s="310" t="s">
        <v>2597</v>
      </c>
      <c r="D155" s="36">
        <v>9</v>
      </c>
      <c r="E155" s="36">
        <v>2012</v>
      </c>
      <c r="F155" s="578">
        <v>9.9611634746233406</v>
      </c>
      <c r="G155" s="578">
        <v>1641.9004300435327</v>
      </c>
      <c r="H155" s="578">
        <v>5.2308863685999878</v>
      </c>
      <c r="I155" s="578">
        <v>0.16984358794434173</v>
      </c>
      <c r="J155" s="578">
        <v>3.272176324389868E-2</v>
      </c>
      <c r="K155" s="578">
        <v>10.229740835527506</v>
      </c>
      <c r="L155" s="578">
        <v>1699.8006273905376</v>
      </c>
      <c r="M155" s="578">
        <v>5.586977337525842</v>
      </c>
      <c r="N155" s="578">
        <v>0.20039862955612325</v>
      </c>
      <c r="O155" s="578">
        <v>3.3875683089718153E-2</v>
      </c>
      <c r="P155" s="578">
        <v>9.9611636832344477</v>
      </c>
      <c r="Q155" s="578">
        <v>1641.9004300435327</v>
      </c>
      <c r="R155" s="578">
        <v>5.2308864240379354</v>
      </c>
      <c r="S155" s="578">
        <v>0.16984358269231298</v>
      </c>
      <c r="T155" s="578">
        <v>3.272176324389868E-2</v>
      </c>
      <c r="U155" s="578">
        <v>10.229740696470607</v>
      </c>
      <c r="V155" s="578">
        <v>1699.8006273905376</v>
      </c>
      <c r="W155" s="578">
        <v>5.5869771833434498</v>
      </c>
      <c r="X155" s="578">
        <v>0.20039863969698926</v>
      </c>
      <c r="Y155" s="578">
        <v>3.3875684661325005E-2</v>
      </c>
    </row>
    <row r="156" spans="1:25" x14ac:dyDescent="0.3">
      <c r="A156" s="311" t="s">
        <v>2750</v>
      </c>
      <c r="B156" s="310" t="s">
        <v>2194</v>
      </c>
      <c r="C156" s="310" t="s">
        <v>2597</v>
      </c>
      <c r="D156" s="36">
        <v>10</v>
      </c>
      <c r="E156" s="36">
        <v>2012</v>
      </c>
      <c r="F156" s="578">
        <v>10.018945276659879</v>
      </c>
      <c r="G156" s="578">
        <v>1603.835098266595</v>
      </c>
      <c r="H156" s="578">
        <v>4.7765342213994346</v>
      </c>
      <c r="I156" s="578">
        <v>0.180462769859635</v>
      </c>
      <c r="J156" s="578">
        <v>3.1963165733031901E-2</v>
      </c>
      <c r="K156" s="578">
        <v>10.313706917632292</v>
      </c>
      <c r="L156" s="578">
        <v>1670.9440587361601</v>
      </c>
      <c r="M156" s="578">
        <v>5.1625724128971306</v>
      </c>
      <c r="N156" s="578">
        <v>0.22388612812452827</v>
      </c>
      <c r="O156" s="578">
        <v>3.3300538275701251E-2</v>
      </c>
      <c r="P156" s="578">
        <v>10.018944755118932</v>
      </c>
      <c r="Q156" s="578">
        <v>1603.835098266595</v>
      </c>
      <c r="R156" s="578">
        <v>4.7765341606257881</v>
      </c>
      <c r="S156" s="578">
        <v>0.18046276985963475</v>
      </c>
      <c r="T156" s="578">
        <v>3.1963165733031901E-2</v>
      </c>
      <c r="U156" s="578">
        <v>10.313706912639336</v>
      </c>
      <c r="V156" s="578">
        <v>1670.9440587361601</v>
      </c>
      <c r="W156" s="578">
        <v>5.1625723696512624</v>
      </c>
      <c r="X156" s="578">
        <v>0.22388613329773399</v>
      </c>
      <c r="Y156" s="578">
        <v>3.3300538275701251E-2</v>
      </c>
    </row>
    <row r="157" spans="1:25" x14ac:dyDescent="0.3">
      <c r="A157" s="311" t="s">
        <v>2751</v>
      </c>
      <c r="B157" s="310" t="s">
        <v>2194</v>
      </c>
      <c r="C157" s="310" t="s">
        <v>2597</v>
      </c>
      <c r="D157" s="36">
        <v>11</v>
      </c>
      <c r="E157" s="36">
        <v>2012</v>
      </c>
      <c r="F157" s="578">
        <v>9.90298008970524</v>
      </c>
      <c r="G157" s="578">
        <v>1515.8883399963352</v>
      </c>
      <c r="H157" s="578">
        <v>4.1709996856152358</v>
      </c>
      <c r="I157" s="578">
        <v>0.16863704925587275</v>
      </c>
      <c r="J157" s="578">
        <v>3.0210416899838725E-2</v>
      </c>
      <c r="K157" s="578">
        <v>10.224286976070887</v>
      </c>
      <c r="L157" s="578">
        <v>1593.2906392415325</v>
      </c>
      <c r="M157" s="578">
        <v>4.5887774191384398</v>
      </c>
      <c r="N157" s="578">
        <v>0.222972817609843</v>
      </c>
      <c r="O157" s="578">
        <v>3.1752995797432924E-2</v>
      </c>
      <c r="P157" s="578">
        <v>9.9029800847380383</v>
      </c>
      <c r="Q157" s="578">
        <v>1515.8883399963352</v>
      </c>
      <c r="R157" s="578">
        <v>4.1709997011154547</v>
      </c>
      <c r="S157" s="578">
        <v>0.16863703368289823</v>
      </c>
      <c r="T157" s="578">
        <v>3.0210416899838725E-2</v>
      </c>
      <c r="U157" s="578">
        <v>10.224287388356938</v>
      </c>
      <c r="V157" s="578">
        <v>1593.2906913757276</v>
      </c>
      <c r="W157" s="578">
        <v>4.5887774687022649</v>
      </c>
      <c r="X157" s="578">
        <v>0.22297282330206697</v>
      </c>
      <c r="Y157" s="578">
        <v>3.1752995797432924E-2</v>
      </c>
    </row>
    <row r="158" spans="1:25" x14ac:dyDescent="0.3">
      <c r="A158" s="311" t="s">
        <v>2752</v>
      </c>
      <c r="B158" s="310" t="s">
        <v>2194</v>
      </c>
      <c r="C158" s="310" t="s">
        <v>2597</v>
      </c>
      <c r="D158" s="36">
        <v>12</v>
      </c>
      <c r="E158" s="36">
        <v>2012</v>
      </c>
      <c r="F158" s="578">
        <v>9.7521973000160216</v>
      </c>
      <c r="G158" s="578">
        <v>1418.7103983561151</v>
      </c>
      <c r="H158" s="578">
        <v>3.56906790114832</v>
      </c>
      <c r="I158" s="578">
        <v>0.1489608519016955</v>
      </c>
      <c r="J158" s="578">
        <v>2.8273748466744953E-2</v>
      </c>
      <c r="K158" s="578">
        <v>10.080275211899155</v>
      </c>
      <c r="L158" s="578">
        <v>1502.9467277526801</v>
      </c>
      <c r="M158" s="578">
        <v>4.0119729048989603</v>
      </c>
      <c r="N158" s="578">
        <v>0.21260461666921976</v>
      </c>
      <c r="O158" s="578">
        <v>2.9952514819645573E-2</v>
      </c>
      <c r="P158" s="578">
        <v>9.7521975533202738</v>
      </c>
      <c r="Q158" s="578">
        <v>1418.7103983561151</v>
      </c>
      <c r="R158" s="578">
        <v>3.5690679415274604</v>
      </c>
      <c r="S158" s="578">
        <v>0.14896084644108926</v>
      </c>
      <c r="T158" s="578">
        <v>2.8273747942876001E-2</v>
      </c>
      <c r="U158" s="578">
        <v>10.080275043003272</v>
      </c>
      <c r="V158" s="578">
        <v>1502.9467277526801</v>
      </c>
      <c r="W158" s="578">
        <v>4.0119729279249423</v>
      </c>
      <c r="X158" s="578">
        <v>0.21260463219126252</v>
      </c>
      <c r="Y158" s="578">
        <v>2.9952514819645573E-2</v>
      </c>
    </row>
    <row r="159" spans="1:25" x14ac:dyDescent="0.3">
      <c r="A159" s="311" t="s">
        <v>2753</v>
      </c>
      <c r="B159" s="310" t="s">
        <v>2194</v>
      </c>
      <c r="C159" s="310" t="s">
        <v>2597</v>
      </c>
      <c r="D159" s="36">
        <v>13</v>
      </c>
      <c r="E159" s="36">
        <v>2012</v>
      </c>
      <c r="F159" s="578">
        <v>9.9369174759300627</v>
      </c>
      <c r="G159" s="578">
        <v>1412.5192108154224</v>
      </c>
      <c r="H159" s="578">
        <v>3.3789545648396553</v>
      </c>
      <c r="I159" s="578">
        <v>0.15362672093760876</v>
      </c>
      <c r="J159" s="578">
        <v>2.8150382490518149E-2</v>
      </c>
      <c r="K159" s="578">
        <v>10.243881619588715</v>
      </c>
      <c r="L159" s="578">
        <v>1494.6613464355423</v>
      </c>
      <c r="M159" s="578">
        <v>3.8094924174947598</v>
      </c>
      <c r="N159" s="578">
        <v>0.21858482309774674</v>
      </c>
      <c r="O159" s="578">
        <v>2.9787396488245525E-2</v>
      </c>
      <c r="P159" s="578">
        <v>9.9369184147032126</v>
      </c>
      <c r="Q159" s="578">
        <v>1412.5192108154224</v>
      </c>
      <c r="R159" s="578">
        <v>3.3789544551182122</v>
      </c>
      <c r="S159" s="578">
        <v>0.15362671064152225</v>
      </c>
      <c r="T159" s="578">
        <v>2.81503819666492E-2</v>
      </c>
      <c r="U159" s="578">
        <v>10.243881624550317</v>
      </c>
      <c r="V159" s="578">
        <v>1494.6614507039349</v>
      </c>
      <c r="W159" s="578">
        <v>3.809492398688838</v>
      </c>
      <c r="X159" s="578">
        <v>0.21858481802822374</v>
      </c>
      <c r="Y159" s="578">
        <v>2.978739598377915E-2</v>
      </c>
    </row>
    <row r="160" spans="1:25" x14ac:dyDescent="0.3">
      <c r="A160" s="311" t="s">
        <v>2754</v>
      </c>
      <c r="B160" s="310" t="s">
        <v>2194</v>
      </c>
      <c r="C160" s="310" t="s">
        <v>2597</v>
      </c>
      <c r="D160" s="36">
        <v>14</v>
      </c>
      <c r="E160" s="36">
        <v>2012</v>
      </c>
      <c r="F160" s="578">
        <v>10.537371435478363</v>
      </c>
      <c r="G160" s="578">
        <v>1502.0727157592751</v>
      </c>
      <c r="H160" s="578">
        <v>3.6045072892375125</v>
      </c>
      <c r="I160" s="578">
        <v>0.19014237514177951</v>
      </c>
      <c r="J160" s="578">
        <v>2.9935085719140848E-2</v>
      </c>
      <c r="K160" s="578">
        <v>10.778509887543763</v>
      </c>
      <c r="L160" s="578">
        <v>1572.1187362670876</v>
      </c>
      <c r="M160" s="578">
        <v>3.9807594132774522</v>
      </c>
      <c r="N160" s="578">
        <v>0.251612886054014</v>
      </c>
      <c r="O160" s="578">
        <v>3.1331062588530224E-2</v>
      </c>
      <c r="P160" s="578">
        <v>10.53737204643128</v>
      </c>
      <c r="Q160" s="578">
        <v>1502.0727157592751</v>
      </c>
      <c r="R160" s="578">
        <v>3.6045071873692551</v>
      </c>
      <c r="S160" s="578">
        <v>0.19014234906535399</v>
      </c>
      <c r="T160" s="578">
        <v>2.9935086243009772E-2</v>
      </c>
      <c r="U160" s="578">
        <v>10.778509058035212</v>
      </c>
      <c r="V160" s="578">
        <v>1572.1187362670876</v>
      </c>
      <c r="W160" s="578">
        <v>3.9807594711528473</v>
      </c>
      <c r="X160" s="578">
        <v>0.25161288085352329</v>
      </c>
      <c r="Y160" s="578">
        <v>3.1331060493054425E-2</v>
      </c>
    </row>
    <row r="161" spans="1:25" x14ac:dyDescent="0.3">
      <c r="A161" s="311" t="s">
        <v>2755</v>
      </c>
      <c r="B161" s="310" t="s">
        <v>2194</v>
      </c>
      <c r="C161" s="310" t="s">
        <v>2597</v>
      </c>
      <c r="D161" s="36">
        <v>15</v>
      </c>
      <c r="E161" s="36">
        <v>2012</v>
      </c>
      <c r="F161" s="578">
        <v>11.051981944521362</v>
      </c>
      <c r="G161" s="578">
        <v>1578.8287366231225</v>
      </c>
      <c r="H161" s="578">
        <v>3.7978336566569202</v>
      </c>
      <c r="I161" s="578">
        <v>0.22144118486054701</v>
      </c>
      <c r="J161" s="578">
        <v>3.1464770921350721E-2</v>
      </c>
      <c r="K161" s="578">
        <v>11.24422111020094</v>
      </c>
      <c r="L161" s="578">
        <v>1637.4671452840125</v>
      </c>
      <c r="M161" s="578">
        <v>4.1184340949403051</v>
      </c>
      <c r="N161" s="578">
        <v>0.27672606924534127</v>
      </c>
      <c r="O161" s="578">
        <v>3.26333733197922E-2</v>
      </c>
      <c r="P161" s="578">
        <v>11.051981641504543</v>
      </c>
      <c r="Q161" s="578">
        <v>1578.8287366231225</v>
      </c>
      <c r="R161" s="578">
        <v>3.7978336080244173</v>
      </c>
      <c r="S161" s="578">
        <v>0.22144118995735523</v>
      </c>
      <c r="T161" s="578">
        <v>3.1464770921350721E-2</v>
      </c>
      <c r="U161" s="578">
        <v>11.244221731077189</v>
      </c>
      <c r="V161" s="578">
        <v>1637.4671452840125</v>
      </c>
      <c r="W161" s="578">
        <v>4.1184340665543697</v>
      </c>
      <c r="X161" s="578">
        <v>0.27672606888154355</v>
      </c>
      <c r="Y161" s="578">
        <v>3.26333733197922E-2</v>
      </c>
    </row>
    <row r="162" spans="1:25" x14ac:dyDescent="0.3">
      <c r="A162" s="579" t="s">
        <v>2756</v>
      </c>
      <c r="B162" s="580" t="s">
        <v>2194</v>
      </c>
      <c r="C162" s="580" t="s">
        <v>2597</v>
      </c>
      <c r="D162" s="581">
        <v>16</v>
      </c>
      <c r="E162" s="581">
        <v>2012</v>
      </c>
      <c r="F162" s="582">
        <v>11.814986174408325</v>
      </c>
      <c r="G162" s="582">
        <v>1690.1095797220823</v>
      </c>
      <c r="H162" s="582">
        <v>4.0638730838303028</v>
      </c>
      <c r="I162" s="582">
        <v>0.26438858814678173</v>
      </c>
      <c r="J162" s="582">
        <v>3.3682529368282546E-2</v>
      </c>
      <c r="K162" s="582">
        <v>11.932117890479226</v>
      </c>
      <c r="L162" s="582">
        <v>1735.3349444071425</v>
      </c>
      <c r="M162" s="582">
        <v>4.3315158960152322</v>
      </c>
      <c r="N162" s="582">
        <v>0.31501334542432824</v>
      </c>
      <c r="O162" s="582">
        <v>3.4583835726759049E-2</v>
      </c>
      <c r="P162" s="582">
        <v>11.814985647905901</v>
      </c>
      <c r="Q162" s="582">
        <v>1690.1095797220823</v>
      </c>
      <c r="R162" s="582">
        <v>4.0638730178640445</v>
      </c>
      <c r="S162" s="582">
        <v>0.26438860403140974</v>
      </c>
      <c r="T162" s="582">
        <v>3.3682529892151501E-2</v>
      </c>
      <c r="U162" s="582">
        <v>11.932119455096</v>
      </c>
      <c r="V162" s="582">
        <v>1735.3349444071425</v>
      </c>
      <c r="W162" s="582">
        <v>4.3315158775367273</v>
      </c>
      <c r="X162" s="582">
        <v>0.315013361362313</v>
      </c>
      <c r="Y162" s="582">
        <v>3.4583835726759049E-2</v>
      </c>
    </row>
    <row r="163" spans="1:25" x14ac:dyDescent="0.3">
      <c r="A163" s="311" t="s">
        <v>2757</v>
      </c>
      <c r="B163" s="310" t="s">
        <v>2194</v>
      </c>
      <c r="C163" s="310" t="s">
        <v>2597</v>
      </c>
      <c r="D163" s="36">
        <v>1</v>
      </c>
      <c r="E163" s="36">
        <v>2020</v>
      </c>
      <c r="F163" s="578">
        <v>24.362123955913624</v>
      </c>
      <c r="G163" s="578">
        <v>6723.4115753173774</v>
      </c>
      <c r="H163" s="578">
        <v>25.560331396137624</v>
      </c>
      <c r="I163" s="578">
        <v>0.29753016630517426</v>
      </c>
      <c r="J163" s="578">
        <v>4.4732790673151578E-2</v>
      </c>
      <c r="K163" s="578">
        <v>24.689080212344624</v>
      </c>
      <c r="L163" s="578">
        <v>6792.719131469722</v>
      </c>
      <c r="M163" s="578">
        <v>25.714891927239126</v>
      </c>
      <c r="N163" s="578">
        <v>0.29956397577795202</v>
      </c>
      <c r="O163" s="578">
        <v>4.5193916458326031E-2</v>
      </c>
      <c r="P163" s="578">
        <v>24.362123439340046</v>
      </c>
      <c r="Q163" s="578">
        <v>6723.4115753173774</v>
      </c>
      <c r="R163" s="578">
        <v>25.560332004912176</v>
      </c>
      <c r="S163" s="578">
        <v>0.29753015626799073</v>
      </c>
      <c r="T163" s="578">
        <v>4.4732791720889474E-2</v>
      </c>
      <c r="U163" s="578">
        <v>24.689081255378948</v>
      </c>
      <c r="V163" s="578">
        <v>6792.7192331949827</v>
      </c>
      <c r="W163" s="578">
        <v>25.714895399520124</v>
      </c>
      <c r="X163" s="578">
        <v>0.29956396077492725</v>
      </c>
      <c r="Y163" s="578">
        <v>4.519391541058812E-2</v>
      </c>
    </row>
    <row r="164" spans="1:25" x14ac:dyDescent="0.3">
      <c r="A164" s="311" t="s">
        <v>2758</v>
      </c>
      <c r="B164" s="310" t="s">
        <v>2194</v>
      </c>
      <c r="C164" s="310" t="s">
        <v>2597</v>
      </c>
      <c r="D164" s="36">
        <v>2</v>
      </c>
      <c r="E164" s="36">
        <v>2020</v>
      </c>
      <c r="F164" s="578">
        <v>15.804258741958575</v>
      </c>
      <c r="G164" s="578">
        <v>4043.9569931030251</v>
      </c>
      <c r="H164" s="578">
        <v>14.930979747131099</v>
      </c>
      <c r="I164" s="578">
        <v>0.22513902619539225</v>
      </c>
      <c r="J164" s="578">
        <v>2.6905611332040225E-2</v>
      </c>
      <c r="K164" s="578">
        <v>16.034658039140851</v>
      </c>
      <c r="L164" s="578">
        <v>4084.3067016601499</v>
      </c>
      <c r="M164" s="578">
        <v>15.019757474617375</v>
      </c>
      <c r="N164" s="578">
        <v>0.22481748884153224</v>
      </c>
      <c r="O164" s="578">
        <v>2.7174074940072949E-2</v>
      </c>
      <c r="P164" s="578">
        <v>15.804257698866975</v>
      </c>
      <c r="Q164" s="578">
        <v>4043.957043965655</v>
      </c>
      <c r="R164" s="578">
        <v>14.930980778376824</v>
      </c>
      <c r="S164" s="578">
        <v>0.2251390312145905</v>
      </c>
      <c r="T164" s="578">
        <v>2.6905611332040225E-2</v>
      </c>
      <c r="U164" s="578">
        <v>16.034658039119925</v>
      </c>
      <c r="V164" s="578">
        <v>4084.3067537943475</v>
      </c>
      <c r="W164" s="578">
        <v>15.019757099100325</v>
      </c>
      <c r="X164" s="578">
        <v>0.22481750966714226</v>
      </c>
      <c r="Y164" s="578">
        <v>2.7174074940072949E-2</v>
      </c>
    </row>
    <row r="165" spans="1:25" x14ac:dyDescent="0.3">
      <c r="A165" s="311" t="s">
        <v>2759</v>
      </c>
      <c r="B165" s="310" t="s">
        <v>2194</v>
      </c>
      <c r="C165" s="310" t="s">
        <v>2597</v>
      </c>
      <c r="D165" s="36">
        <v>3</v>
      </c>
      <c r="E165" s="36">
        <v>2020</v>
      </c>
      <c r="F165" s="578">
        <v>12.137907845076626</v>
      </c>
      <c r="G165" s="578">
        <v>2832.0472030639603</v>
      </c>
      <c r="H165" s="578">
        <v>9.6114051191252585</v>
      </c>
      <c r="I165" s="578">
        <v>0.15678899414221301</v>
      </c>
      <c r="J165" s="578">
        <v>1.8842433210617526E-2</v>
      </c>
      <c r="K165" s="578">
        <v>11.81423301945485</v>
      </c>
      <c r="L165" s="578">
        <v>2767.0987764994275</v>
      </c>
      <c r="M165" s="578">
        <v>9.4391971866910627</v>
      </c>
      <c r="N165" s="578">
        <v>0.15266818662227349</v>
      </c>
      <c r="O165" s="578">
        <v>1.8410321422076451E-2</v>
      </c>
      <c r="P165" s="578">
        <v>12.137907845076624</v>
      </c>
      <c r="Q165" s="578">
        <v>2832.0471509297622</v>
      </c>
      <c r="R165" s="578">
        <v>9.611405086218527</v>
      </c>
      <c r="S165" s="578">
        <v>0.156788963123593</v>
      </c>
      <c r="T165" s="578">
        <v>1.8842434238952849E-2</v>
      </c>
      <c r="U165" s="578">
        <v>11.81423301945485</v>
      </c>
      <c r="V165" s="578">
        <v>2767.0987764994275</v>
      </c>
      <c r="W165" s="578">
        <v>9.4391976363452414</v>
      </c>
      <c r="X165" s="578">
        <v>0.15266819712572477</v>
      </c>
      <c r="Y165" s="578">
        <v>1.8410320898207502E-2</v>
      </c>
    </row>
    <row r="166" spans="1:25" x14ac:dyDescent="0.3">
      <c r="A166" s="311" t="s">
        <v>2760</v>
      </c>
      <c r="B166" s="310" t="s">
        <v>2194</v>
      </c>
      <c r="C166" s="310" t="s">
        <v>2597</v>
      </c>
      <c r="D166" s="36">
        <v>4</v>
      </c>
      <c r="E166" s="36">
        <v>2020</v>
      </c>
      <c r="F166" s="578">
        <v>12.122554688522776</v>
      </c>
      <c r="G166" s="578">
        <v>2706.1780459086049</v>
      </c>
      <c r="H166" s="578">
        <v>8.4637866340150723</v>
      </c>
      <c r="I166" s="578">
        <v>0.27041686346516702</v>
      </c>
      <c r="J166" s="578">
        <v>1.8004967074375548E-2</v>
      </c>
      <c r="K166" s="578">
        <v>11.74092903076685</v>
      </c>
      <c r="L166" s="578">
        <v>2626.4097035725849</v>
      </c>
      <c r="M166" s="578">
        <v>8.2603048199477254</v>
      </c>
      <c r="N166" s="578">
        <v>0.25638087303256374</v>
      </c>
      <c r="O166" s="578">
        <v>1.7474257251402951E-2</v>
      </c>
      <c r="P166" s="578">
        <v>12.122554688527925</v>
      </c>
      <c r="Q166" s="578">
        <v>2706.1779937744077</v>
      </c>
      <c r="R166" s="578">
        <v>8.4637865361485893</v>
      </c>
      <c r="S166" s="578">
        <v>0.27041685288349926</v>
      </c>
      <c r="T166" s="578">
        <v>1.8004966550506599E-2</v>
      </c>
      <c r="U166" s="578">
        <v>11.740929552307652</v>
      </c>
      <c r="V166" s="578">
        <v>2626.4097035725849</v>
      </c>
      <c r="W166" s="578">
        <v>8.2603047146888731</v>
      </c>
      <c r="X166" s="578">
        <v>0.256380878257914</v>
      </c>
      <c r="Y166" s="578">
        <v>1.7474257251402951E-2</v>
      </c>
    </row>
    <row r="167" spans="1:25" x14ac:dyDescent="0.3">
      <c r="A167" s="311" t="s">
        <v>2761</v>
      </c>
      <c r="B167" s="310" t="s">
        <v>2194</v>
      </c>
      <c r="C167" s="310" t="s">
        <v>2597</v>
      </c>
      <c r="D167" s="36">
        <v>5</v>
      </c>
      <c r="E167" s="36">
        <v>2020</v>
      </c>
      <c r="F167" s="578">
        <v>10.157372378787048</v>
      </c>
      <c r="G167" s="578">
        <v>2300.3258501688601</v>
      </c>
      <c r="H167" s="578">
        <v>6.9948867250253226</v>
      </c>
      <c r="I167" s="578">
        <v>0.14708128190856426</v>
      </c>
      <c r="J167" s="578">
        <v>1.5304733397594302E-2</v>
      </c>
      <c r="K167" s="578">
        <v>10.02314489967492</v>
      </c>
      <c r="L167" s="578">
        <v>2263.195093790685</v>
      </c>
      <c r="M167" s="578">
        <v>6.9052263907797125</v>
      </c>
      <c r="N167" s="578">
        <v>0.14405492902975875</v>
      </c>
      <c r="O167" s="578">
        <v>1.5057693778847622E-2</v>
      </c>
      <c r="P167" s="578">
        <v>10.157372438386551</v>
      </c>
      <c r="Q167" s="578">
        <v>2300.3258501688601</v>
      </c>
      <c r="R167" s="578">
        <v>6.9948868795181571</v>
      </c>
      <c r="S167" s="578">
        <v>0.14708124025734476</v>
      </c>
      <c r="T167" s="578">
        <v>1.5304733397594302E-2</v>
      </c>
      <c r="U167" s="578">
        <v>10.02314500398305</v>
      </c>
      <c r="V167" s="578">
        <v>2263.195093790685</v>
      </c>
      <c r="W167" s="578">
        <v>6.9052263693204869</v>
      </c>
      <c r="X167" s="578">
        <v>0.14405490823022124</v>
      </c>
      <c r="Y167" s="578">
        <v>1.5057693778847622E-2</v>
      </c>
    </row>
    <row r="168" spans="1:25" x14ac:dyDescent="0.3">
      <c r="A168" s="311" t="s">
        <v>2762</v>
      </c>
      <c r="B168" s="310" t="s">
        <v>2194</v>
      </c>
      <c r="C168" s="310" t="s">
        <v>2597</v>
      </c>
      <c r="D168" s="36">
        <v>6</v>
      </c>
      <c r="E168" s="36">
        <v>2020</v>
      </c>
      <c r="F168" s="578">
        <v>9.693041133681298</v>
      </c>
      <c r="G168" s="578">
        <v>2172.3319727579701</v>
      </c>
      <c r="H168" s="578">
        <v>6.4625531583345293</v>
      </c>
      <c r="I168" s="578">
        <v>0.17427909019534102</v>
      </c>
      <c r="J168" s="578">
        <v>1.4453160343691675E-2</v>
      </c>
      <c r="K168" s="578">
        <v>9.6871893476697064</v>
      </c>
      <c r="L168" s="578">
        <v>2160.4820734659797</v>
      </c>
      <c r="M168" s="578">
        <v>6.4373957961943198</v>
      </c>
      <c r="N168" s="578">
        <v>0.17169193334848348</v>
      </c>
      <c r="O168" s="578">
        <v>1.4374330232385501E-2</v>
      </c>
      <c r="P168" s="578">
        <v>9.6930412429460233</v>
      </c>
      <c r="Q168" s="578">
        <v>2172.3318684895776</v>
      </c>
      <c r="R168" s="578">
        <v>6.4625532189287052</v>
      </c>
      <c r="S168" s="578">
        <v>0.17427910067272001</v>
      </c>
      <c r="T168" s="578">
        <v>1.4453160343691675E-2</v>
      </c>
      <c r="U168" s="578">
        <v>9.6871892979676559</v>
      </c>
      <c r="V168" s="578">
        <v>2160.4821256001751</v>
      </c>
      <c r="W168" s="578">
        <v>6.4373961007125473</v>
      </c>
      <c r="X168" s="578">
        <v>0.17169193334848348</v>
      </c>
      <c r="Y168" s="578">
        <v>1.4374330232385501E-2</v>
      </c>
    </row>
    <row r="169" spans="1:25" x14ac:dyDescent="0.3">
      <c r="A169" s="311" t="s">
        <v>2763</v>
      </c>
      <c r="B169" s="310" t="s">
        <v>2194</v>
      </c>
      <c r="C169" s="310" t="s">
        <v>2597</v>
      </c>
      <c r="D169" s="36">
        <v>7</v>
      </c>
      <c r="E169" s="36">
        <v>2020</v>
      </c>
      <c r="F169" s="578">
        <v>9.3979847060616706</v>
      </c>
      <c r="G169" s="578">
        <v>2095.6762326558401</v>
      </c>
      <c r="H169" s="578">
        <v>5.9972940352696797</v>
      </c>
      <c r="I169" s="578">
        <v>0.18916025594080527</v>
      </c>
      <c r="J169" s="578">
        <v>1.394314587620705E-2</v>
      </c>
      <c r="K169" s="578">
        <v>9.4778334921429348</v>
      </c>
      <c r="L169" s="578">
        <v>2101.9047978719022</v>
      </c>
      <c r="M169" s="578">
        <v>6.0298028316707679</v>
      </c>
      <c r="N169" s="578">
        <v>0.19003552705180426</v>
      </c>
      <c r="O169" s="578">
        <v>1.3984571861025526E-2</v>
      </c>
      <c r="P169" s="578">
        <v>9.3979848501009258</v>
      </c>
      <c r="Q169" s="578">
        <v>2095.6762326558401</v>
      </c>
      <c r="R169" s="578">
        <v>5.9972940529599574</v>
      </c>
      <c r="S169" s="578">
        <v>0.18916025074092074</v>
      </c>
      <c r="T169" s="578">
        <v>1.394314587620705E-2</v>
      </c>
      <c r="U169" s="578">
        <v>9.4778334871655829</v>
      </c>
      <c r="V169" s="578">
        <v>2101.9047978719022</v>
      </c>
      <c r="W169" s="578">
        <v>6.0298029725284579</v>
      </c>
      <c r="X169" s="578">
        <v>0.19003553214740002</v>
      </c>
      <c r="Y169" s="578">
        <v>1.3984571861025526E-2</v>
      </c>
    </row>
    <row r="170" spans="1:25" x14ac:dyDescent="0.3">
      <c r="A170" s="311" t="s">
        <v>2764</v>
      </c>
      <c r="B170" s="310" t="s">
        <v>2194</v>
      </c>
      <c r="C170" s="310" t="s">
        <v>2597</v>
      </c>
      <c r="D170" s="36">
        <v>8</v>
      </c>
      <c r="E170" s="36">
        <v>2020</v>
      </c>
      <c r="F170" s="578">
        <v>7.858022168891992</v>
      </c>
      <c r="G170" s="578">
        <v>1701.3467814127575</v>
      </c>
      <c r="H170" s="578">
        <v>4.6262612057519874</v>
      </c>
      <c r="I170" s="578">
        <v>9.0637625550698347E-2</v>
      </c>
      <c r="J170" s="578">
        <v>1.1319554197446674E-2</v>
      </c>
      <c r="K170" s="578">
        <v>8.087346836005656</v>
      </c>
      <c r="L170" s="578">
        <v>1746.6137351989701</v>
      </c>
      <c r="M170" s="578">
        <v>4.7803861782401</v>
      </c>
      <c r="N170" s="578">
        <v>0.10858774101355528</v>
      </c>
      <c r="O170" s="578">
        <v>1.16207166089831E-2</v>
      </c>
      <c r="P170" s="578">
        <v>7.8580221664033116</v>
      </c>
      <c r="Q170" s="578">
        <v>1701.3467814127553</v>
      </c>
      <c r="R170" s="578">
        <v>4.6262612162778751</v>
      </c>
      <c r="S170" s="578">
        <v>9.0637626109431144E-2</v>
      </c>
      <c r="T170" s="578">
        <v>1.1319554197446674E-2</v>
      </c>
      <c r="U170" s="578">
        <v>8.0873468856761921</v>
      </c>
      <c r="V170" s="578">
        <v>1746.6137351989701</v>
      </c>
      <c r="W170" s="578">
        <v>4.7803863895339074</v>
      </c>
      <c r="X170" s="578">
        <v>0.10858774162776752</v>
      </c>
      <c r="Y170" s="578">
        <v>1.16207166089831E-2</v>
      </c>
    </row>
    <row r="171" spans="1:25" x14ac:dyDescent="0.3">
      <c r="A171" s="311" t="s">
        <v>2765</v>
      </c>
      <c r="B171" s="310" t="s">
        <v>2194</v>
      </c>
      <c r="C171" s="310" t="s">
        <v>2597</v>
      </c>
      <c r="D171" s="36">
        <v>9</v>
      </c>
      <c r="E171" s="36">
        <v>2020</v>
      </c>
      <c r="F171" s="578">
        <v>7.7690325454374598</v>
      </c>
      <c r="G171" s="578">
        <v>1651.8136634826624</v>
      </c>
      <c r="H171" s="578">
        <v>4.2673197442491029</v>
      </c>
      <c r="I171" s="578">
        <v>0.10245613748641803</v>
      </c>
      <c r="J171" s="578">
        <v>1.0989986908195174E-2</v>
      </c>
      <c r="K171" s="578">
        <v>8.034414721413663</v>
      </c>
      <c r="L171" s="578">
        <v>1709.93396631876</v>
      </c>
      <c r="M171" s="578">
        <v>4.4681953360850404</v>
      </c>
      <c r="N171" s="578">
        <v>0.13944669753436725</v>
      </c>
      <c r="O171" s="578">
        <v>1.137668017569615E-2</v>
      </c>
      <c r="P171" s="578">
        <v>7.7690324982504499</v>
      </c>
      <c r="Q171" s="578">
        <v>1651.8136634826624</v>
      </c>
      <c r="R171" s="578">
        <v>4.2673198673097996</v>
      </c>
      <c r="S171" s="578">
        <v>0.10245613228653377</v>
      </c>
      <c r="T171" s="578">
        <v>1.0989986908195174E-2</v>
      </c>
      <c r="U171" s="578">
        <v>8.0344147189249817</v>
      </c>
      <c r="V171" s="578">
        <v>1709.93396631876</v>
      </c>
      <c r="W171" s="578">
        <v>4.4681955565077516</v>
      </c>
      <c r="X171" s="578">
        <v>0.13944669756013625</v>
      </c>
      <c r="Y171" s="578">
        <v>1.137668017569615E-2</v>
      </c>
    </row>
    <row r="172" spans="1:25" x14ac:dyDescent="0.3">
      <c r="A172" s="311" t="s">
        <v>2766</v>
      </c>
      <c r="B172" s="310" t="s">
        <v>2194</v>
      </c>
      <c r="C172" s="310" t="s">
        <v>2597</v>
      </c>
      <c r="D172" s="36">
        <v>10</v>
      </c>
      <c r="E172" s="36">
        <v>2020</v>
      </c>
      <c r="F172" s="578">
        <v>7.6998195829417728</v>
      </c>
      <c r="G172" s="578">
        <v>1613.2865549723249</v>
      </c>
      <c r="H172" s="578">
        <v>3.9881349074809451</v>
      </c>
      <c r="I172" s="578">
        <v>0.1116482893639838</v>
      </c>
      <c r="J172" s="578">
        <v>1.0733670846093375E-2</v>
      </c>
      <c r="K172" s="578">
        <v>7.9940594538829792</v>
      </c>
      <c r="L172" s="578">
        <v>1680.6517588297502</v>
      </c>
      <c r="M172" s="578">
        <v>4.2196196999138875</v>
      </c>
      <c r="N172" s="578">
        <v>0.16637037792194501</v>
      </c>
      <c r="O172" s="578">
        <v>1.118186349049205E-2</v>
      </c>
      <c r="P172" s="578">
        <v>7.6998195829417719</v>
      </c>
      <c r="Q172" s="578">
        <v>1613.28660710652</v>
      </c>
      <c r="R172" s="578">
        <v>3.9881352583179228</v>
      </c>
      <c r="S172" s="578">
        <v>0.1116482893639838</v>
      </c>
      <c r="T172" s="578">
        <v>1.0733670846093375E-2</v>
      </c>
      <c r="U172" s="578">
        <v>7.9940594538932839</v>
      </c>
      <c r="V172" s="578">
        <v>1680.6517588297502</v>
      </c>
      <c r="W172" s="578">
        <v>4.2196196454169659</v>
      </c>
      <c r="X172" s="578">
        <v>0.16637036741788749</v>
      </c>
      <c r="Y172" s="578">
        <v>1.118186349049205E-2</v>
      </c>
    </row>
    <row r="173" spans="1:25" x14ac:dyDescent="0.3">
      <c r="A173" s="311" t="s">
        <v>2767</v>
      </c>
      <c r="B173" s="310" t="s">
        <v>2194</v>
      </c>
      <c r="C173" s="310" t="s">
        <v>2597</v>
      </c>
      <c r="D173" s="36">
        <v>11</v>
      </c>
      <c r="E173" s="36">
        <v>2020</v>
      </c>
      <c r="F173" s="578">
        <v>7.4624147832828349</v>
      </c>
      <c r="G173" s="578">
        <v>1524.7441698710074</v>
      </c>
      <c r="H173" s="578">
        <v>3.5636733588568523</v>
      </c>
      <c r="I173" s="578">
        <v>9.7781996317583469E-2</v>
      </c>
      <c r="J173" s="578">
        <v>1.0144558992275626E-2</v>
      </c>
      <c r="K173" s="578">
        <v>7.7872977634475875</v>
      </c>
      <c r="L173" s="578">
        <v>1602.4450645446702</v>
      </c>
      <c r="M173" s="578">
        <v>3.829537358743738</v>
      </c>
      <c r="N173" s="578">
        <v>0.16771684552683475</v>
      </c>
      <c r="O173" s="578">
        <v>1.0661546907309999E-2</v>
      </c>
      <c r="P173" s="578">
        <v>7.4624147832932923</v>
      </c>
      <c r="Q173" s="578">
        <v>1524.7441698710074</v>
      </c>
      <c r="R173" s="578">
        <v>3.5636734668708674</v>
      </c>
      <c r="S173" s="578">
        <v>9.7781996286357697E-2</v>
      </c>
      <c r="T173" s="578">
        <v>1.014455883220455E-2</v>
      </c>
      <c r="U173" s="578">
        <v>7.7872977112882182</v>
      </c>
      <c r="V173" s="578">
        <v>1602.4451166788676</v>
      </c>
      <c r="W173" s="578">
        <v>3.8295373814714027</v>
      </c>
      <c r="X173" s="578">
        <v>0.16771685064910874</v>
      </c>
      <c r="Y173" s="578">
        <v>1.0661546907309999E-2</v>
      </c>
    </row>
    <row r="174" spans="1:25" x14ac:dyDescent="0.3">
      <c r="A174" s="311" t="s">
        <v>2768</v>
      </c>
      <c r="B174" s="310" t="s">
        <v>2194</v>
      </c>
      <c r="C174" s="310" t="s">
        <v>2597</v>
      </c>
      <c r="D174" s="36">
        <v>12</v>
      </c>
      <c r="E174" s="36">
        <v>2020</v>
      </c>
      <c r="F174" s="578">
        <v>7.1996852144453998</v>
      </c>
      <c r="G174" s="578">
        <v>1426.97216669718</v>
      </c>
      <c r="H174" s="578">
        <v>3.1254735227776047</v>
      </c>
      <c r="I174" s="578">
        <v>7.4596463625311984E-2</v>
      </c>
      <c r="J174" s="578">
        <v>9.4940592680359259E-3</v>
      </c>
      <c r="K174" s="578">
        <v>7.5393289092044107</v>
      </c>
      <c r="L174" s="578">
        <v>1511.5361467997177</v>
      </c>
      <c r="M174" s="578">
        <v>3.4177499166034928</v>
      </c>
      <c r="N174" s="578">
        <v>0.15708420119699373</v>
      </c>
      <c r="O174" s="578">
        <v>1.0056684705583985E-2</v>
      </c>
      <c r="P174" s="578">
        <v>7.199685266609773</v>
      </c>
      <c r="Q174" s="578">
        <v>1426.97206242879</v>
      </c>
      <c r="R174" s="578">
        <v>3.1254735396651028</v>
      </c>
      <c r="S174" s="578">
        <v>7.4596465249063174E-2</v>
      </c>
      <c r="T174" s="578">
        <v>9.4940592146789023E-3</v>
      </c>
      <c r="U174" s="578">
        <v>7.5393289613584749</v>
      </c>
      <c r="V174" s="578">
        <v>1511.5361467997177</v>
      </c>
      <c r="W174" s="578">
        <v>3.4177498164135551</v>
      </c>
      <c r="X174" s="578">
        <v>0.15708420639687826</v>
      </c>
      <c r="Y174" s="578">
        <v>1.0056684749239705E-2</v>
      </c>
    </row>
    <row r="175" spans="1:25" x14ac:dyDescent="0.3">
      <c r="A175" s="311" t="s">
        <v>2769</v>
      </c>
      <c r="B175" s="310" t="s">
        <v>2194</v>
      </c>
      <c r="C175" s="310" t="s">
        <v>2597</v>
      </c>
      <c r="D175" s="36">
        <v>13</v>
      </c>
      <c r="E175" s="36">
        <v>2020</v>
      </c>
      <c r="F175" s="578">
        <v>7.2899463303532048</v>
      </c>
      <c r="G175" s="578">
        <v>1420.5550944010351</v>
      </c>
      <c r="H175" s="578">
        <v>3.0024915051932677</v>
      </c>
      <c r="I175" s="578">
        <v>6.9590082488806049E-2</v>
      </c>
      <c r="J175" s="578">
        <v>9.4513721414841677E-3</v>
      </c>
      <c r="K175" s="578">
        <v>7.6128867498030832</v>
      </c>
      <c r="L175" s="578">
        <v>1503.0203081766726</v>
      </c>
      <c r="M175" s="578">
        <v>3.2901968149477976</v>
      </c>
      <c r="N175" s="578">
        <v>0.15513940250699851</v>
      </c>
      <c r="O175" s="578">
        <v>1.0000029433285798E-2</v>
      </c>
      <c r="P175" s="578">
        <v>7.2899465339867948</v>
      </c>
      <c r="Q175" s="578">
        <v>1420.5550422668398</v>
      </c>
      <c r="R175" s="578">
        <v>3.0024915759665047</v>
      </c>
      <c r="S175" s="578">
        <v>6.9590078812628478E-2</v>
      </c>
      <c r="T175" s="578">
        <v>9.4513721899905524E-3</v>
      </c>
      <c r="U175" s="578">
        <v>7.6128867423525008</v>
      </c>
      <c r="V175" s="578">
        <v>1503.0203081766726</v>
      </c>
      <c r="W175" s="578">
        <v>3.2901969759113801</v>
      </c>
      <c r="X175" s="578">
        <v>0.15513940245485425</v>
      </c>
      <c r="Y175" s="578">
        <v>1.0000029433285798E-2</v>
      </c>
    </row>
    <row r="176" spans="1:25" x14ac:dyDescent="0.3">
      <c r="A176" s="311" t="s">
        <v>2770</v>
      </c>
      <c r="B176" s="310" t="s">
        <v>2194</v>
      </c>
      <c r="C176" s="310" t="s">
        <v>2597</v>
      </c>
      <c r="D176" s="36">
        <v>14</v>
      </c>
      <c r="E176" s="36">
        <v>2020</v>
      </c>
      <c r="F176" s="578">
        <v>7.7870718949123603</v>
      </c>
      <c r="G176" s="578">
        <v>1510.3160489400198</v>
      </c>
      <c r="H176" s="578">
        <v>3.1860834279214001</v>
      </c>
      <c r="I176" s="578">
        <v>9.2903837725316282E-2</v>
      </c>
      <c r="J176" s="578">
        <v>1.0048569927069656E-2</v>
      </c>
      <c r="K176" s="578">
        <v>8.0504523949093656</v>
      </c>
      <c r="L176" s="578">
        <v>1580.6393636067651</v>
      </c>
      <c r="M176" s="578">
        <v>3.4383529041224321</v>
      </c>
      <c r="N176" s="578">
        <v>0.17635875727016004</v>
      </c>
      <c r="O176" s="578">
        <v>1.05164416794044E-2</v>
      </c>
      <c r="P176" s="578">
        <v>7.7870718949279709</v>
      </c>
      <c r="Q176" s="578">
        <v>1510.3160489400198</v>
      </c>
      <c r="R176" s="578">
        <v>3.1860834919376999</v>
      </c>
      <c r="S176" s="578">
        <v>9.290383718204473E-2</v>
      </c>
      <c r="T176" s="578">
        <v>1.004856987371263E-2</v>
      </c>
      <c r="U176" s="578">
        <v>8.0504524992226472</v>
      </c>
      <c r="V176" s="578">
        <v>1580.6393636067651</v>
      </c>
      <c r="W176" s="578">
        <v>3.4383530003833522</v>
      </c>
      <c r="X176" s="578">
        <v>0.17635876241789999</v>
      </c>
      <c r="Y176" s="578">
        <v>1.05164416794044E-2</v>
      </c>
    </row>
    <row r="177" spans="1:25" x14ac:dyDescent="0.3">
      <c r="A177" s="311" t="s">
        <v>2771</v>
      </c>
      <c r="B177" s="310" t="s">
        <v>2194</v>
      </c>
      <c r="C177" s="310" t="s">
        <v>2597</v>
      </c>
      <c r="D177" s="36">
        <v>15</v>
      </c>
      <c r="E177" s="36">
        <v>2020</v>
      </c>
      <c r="F177" s="578">
        <v>8.2131689962372203</v>
      </c>
      <c r="G177" s="578">
        <v>1587.2511825561473</v>
      </c>
      <c r="H177" s="578">
        <v>3.343441220730405</v>
      </c>
      <c r="I177" s="578">
        <v>0.11288680533652917</v>
      </c>
      <c r="J177" s="578">
        <v>1.0560427064774525E-2</v>
      </c>
      <c r="K177" s="578">
        <v>8.4273804899063727</v>
      </c>
      <c r="L177" s="578">
        <v>1646.1250012715575</v>
      </c>
      <c r="M177" s="578">
        <v>3.5579844630653152</v>
      </c>
      <c r="N177" s="578">
        <v>0.18992578268444002</v>
      </c>
      <c r="O177" s="578">
        <v>1.09521530102938E-2</v>
      </c>
      <c r="P177" s="578">
        <v>8.2131690980669774</v>
      </c>
      <c r="Q177" s="578">
        <v>1587.2511825561473</v>
      </c>
      <c r="R177" s="578">
        <v>3.3434411794078152</v>
      </c>
      <c r="S177" s="578">
        <v>0.11288681421774502</v>
      </c>
      <c r="T177" s="578">
        <v>1.0560427064774525E-2</v>
      </c>
      <c r="U177" s="578">
        <v>8.4273804899063727</v>
      </c>
      <c r="V177" s="578">
        <v>1646.1250012715575</v>
      </c>
      <c r="W177" s="578">
        <v>3.5579845887841626</v>
      </c>
      <c r="X177" s="578">
        <v>0.1899257931884975</v>
      </c>
      <c r="Y177" s="578">
        <v>1.09521530102938E-2</v>
      </c>
    </row>
    <row r="178" spans="1:25" x14ac:dyDescent="0.3">
      <c r="A178" s="579" t="s">
        <v>2772</v>
      </c>
      <c r="B178" s="580" t="s">
        <v>2194</v>
      </c>
      <c r="C178" s="580" t="s">
        <v>2597</v>
      </c>
      <c r="D178" s="581">
        <v>16</v>
      </c>
      <c r="E178" s="581">
        <v>2020</v>
      </c>
      <c r="F178" s="582">
        <v>8.8147363926109268</v>
      </c>
      <c r="G178" s="582">
        <v>1698.8926073710074</v>
      </c>
      <c r="H178" s="582">
        <v>3.5658822295566348</v>
      </c>
      <c r="I178" s="582">
        <v>0.14434812847078576</v>
      </c>
      <c r="J178" s="582">
        <v>1.130322084645735E-2</v>
      </c>
      <c r="K178" s="582">
        <v>8.9641563696068172</v>
      </c>
      <c r="L178" s="582">
        <v>1744.3026072184175</v>
      </c>
      <c r="M178" s="582">
        <v>3.7436004363601825</v>
      </c>
      <c r="N178" s="582">
        <v>0.2174693632017195</v>
      </c>
      <c r="O178" s="582">
        <v>1.16053561602408E-2</v>
      </c>
      <c r="P178" s="582">
        <v>8.8147364993869601</v>
      </c>
      <c r="Q178" s="582">
        <v>1698.8926073710074</v>
      </c>
      <c r="R178" s="582">
        <v>3.565882197411455</v>
      </c>
      <c r="S178" s="582">
        <v>0.14434812854839602</v>
      </c>
      <c r="T178" s="582">
        <v>1.1303220327439051E-2</v>
      </c>
      <c r="U178" s="582">
        <v>8.9641562702657431</v>
      </c>
      <c r="V178" s="582">
        <v>1744.3025550842224</v>
      </c>
      <c r="W178" s="582">
        <v>3.7436005143050926</v>
      </c>
      <c r="X178" s="582">
        <v>0.21746935807944551</v>
      </c>
      <c r="Y178" s="582">
        <v>1.1605356679259125E-2</v>
      </c>
    </row>
    <row r="179" spans="1:25" x14ac:dyDescent="0.3">
      <c r="A179" s="311" t="s">
        <v>2773</v>
      </c>
      <c r="B179" s="310" t="s">
        <v>2194</v>
      </c>
      <c r="C179" s="310" t="s">
        <v>2597</v>
      </c>
      <c r="D179" s="36">
        <v>1</v>
      </c>
      <c r="E179" s="36">
        <v>2030</v>
      </c>
      <c r="F179" s="578">
        <v>8.2143479437172537</v>
      </c>
      <c r="G179" s="578">
        <v>6769.7692667643205</v>
      </c>
      <c r="H179" s="578">
        <v>13.791526813404376</v>
      </c>
      <c r="I179" s="578">
        <v>6.1578929399577903E-2</v>
      </c>
      <c r="J179" s="578">
        <v>4.5138070786682201E-2</v>
      </c>
      <c r="K179" s="578">
        <v>8.2959597072265989</v>
      </c>
      <c r="L179" s="578">
        <v>6839.4304606119722</v>
      </c>
      <c r="M179" s="578">
        <v>13.918025030589524</v>
      </c>
      <c r="N179" s="578">
        <v>6.1781315514053824E-2</v>
      </c>
      <c r="O179" s="578">
        <v>4.5602525894840519E-2</v>
      </c>
      <c r="P179" s="578">
        <v>8.214347777326104</v>
      </c>
      <c r="Q179" s="578">
        <v>6769.7693201700831</v>
      </c>
      <c r="R179" s="578">
        <v>13.791527361478025</v>
      </c>
      <c r="S179" s="578">
        <v>6.1578925330347027E-2</v>
      </c>
      <c r="T179" s="578">
        <v>4.5138070262813246E-2</v>
      </c>
      <c r="U179" s="578">
        <v>8.2959600449915598</v>
      </c>
      <c r="V179" s="578">
        <v>6839.4304606119722</v>
      </c>
      <c r="W179" s="578">
        <v>13.918025076287424</v>
      </c>
      <c r="X179" s="578">
        <v>6.1781317135379703E-2</v>
      </c>
      <c r="Y179" s="578">
        <v>4.5602525370971599E-2</v>
      </c>
    </row>
    <row r="180" spans="1:25" x14ac:dyDescent="0.3">
      <c r="A180" s="311" t="s">
        <v>2774</v>
      </c>
      <c r="B180" s="310" t="s">
        <v>2194</v>
      </c>
      <c r="C180" s="310" t="s">
        <v>2597</v>
      </c>
      <c r="D180" s="36">
        <v>2</v>
      </c>
      <c r="E180" s="36">
        <v>2030</v>
      </c>
      <c r="F180" s="578">
        <v>5.4725645712820379</v>
      </c>
      <c r="G180" s="578">
        <v>4069.6583824157651</v>
      </c>
      <c r="H180" s="578">
        <v>8.6312068228047156</v>
      </c>
      <c r="I180" s="578">
        <v>4.3639986242396803E-2</v>
      </c>
      <c r="J180" s="578">
        <v>2.713482506806025E-2</v>
      </c>
      <c r="K180" s="578">
        <v>5.4965790089267976</v>
      </c>
      <c r="L180" s="578">
        <v>4110.2977371215784</v>
      </c>
      <c r="M180" s="578">
        <v>8.6949724042618364</v>
      </c>
      <c r="N180" s="578">
        <v>4.3263078007839753E-2</v>
      </c>
      <c r="O180" s="578">
        <v>2.7405787239937675E-2</v>
      </c>
      <c r="P180" s="578">
        <v>5.4725648842219554</v>
      </c>
      <c r="Q180" s="578">
        <v>4069.6583315531352</v>
      </c>
      <c r="R180" s="578">
        <v>8.6312068638168622</v>
      </c>
      <c r="S180" s="578">
        <v>4.3639985709432901E-2</v>
      </c>
      <c r="T180" s="578">
        <v>2.713482402032235E-2</v>
      </c>
      <c r="U180" s="578">
        <v>5.4965788524646033</v>
      </c>
      <c r="V180" s="578">
        <v>4110.2978401184046</v>
      </c>
      <c r="W180" s="578">
        <v>8.6949724939452882</v>
      </c>
      <c r="X180" s="578">
        <v>4.3263075930705421E-2</v>
      </c>
      <c r="Y180" s="578">
        <v>2.7405787239937675E-2</v>
      </c>
    </row>
    <row r="181" spans="1:25" x14ac:dyDescent="0.3">
      <c r="A181" s="311" t="s">
        <v>2775</v>
      </c>
      <c r="B181" s="310" t="s">
        <v>2194</v>
      </c>
      <c r="C181" s="310" t="s">
        <v>2597</v>
      </c>
      <c r="D181" s="36">
        <v>3</v>
      </c>
      <c r="E181" s="36">
        <v>2030</v>
      </c>
      <c r="F181" s="578">
        <v>3.9913407128062</v>
      </c>
      <c r="G181" s="578">
        <v>2848.0229390462155</v>
      </c>
      <c r="H181" s="578">
        <v>5.8631046694196449</v>
      </c>
      <c r="I181" s="578">
        <v>3.2500366885415098E-2</v>
      </c>
      <c r="J181" s="578">
        <v>1.8989451132559499E-2</v>
      </c>
      <c r="K181" s="578">
        <v>3.8819944297533726</v>
      </c>
      <c r="L181" s="578">
        <v>2782.8677406310976</v>
      </c>
      <c r="M181" s="578">
        <v>5.7363080698584419</v>
      </c>
      <c r="N181" s="578">
        <v>3.1301179938812575E-2</v>
      </c>
      <c r="O181" s="578">
        <v>1.8555029159566975E-2</v>
      </c>
      <c r="P181" s="578">
        <v>3.9913405563543876</v>
      </c>
      <c r="Q181" s="578">
        <v>2848.0229390462155</v>
      </c>
      <c r="R181" s="578">
        <v>5.8631046918671847</v>
      </c>
      <c r="S181" s="578">
        <v>3.2500364774477875E-2</v>
      </c>
      <c r="T181" s="578">
        <v>1.8989451132559499E-2</v>
      </c>
      <c r="U181" s="578">
        <v>3.881994274553862</v>
      </c>
      <c r="V181" s="578">
        <v>2782.8677406310976</v>
      </c>
      <c r="W181" s="578">
        <v>5.7363079581652201</v>
      </c>
      <c r="X181" s="578">
        <v>3.1301177842503074E-2</v>
      </c>
      <c r="Y181" s="578">
        <v>1.8555029159566975E-2</v>
      </c>
    </row>
    <row r="182" spans="1:25" x14ac:dyDescent="0.3">
      <c r="A182" s="311" t="s">
        <v>2776</v>
      </c>
      <c r="B182" s="310" t="s">
        <v>2194</v>
      </c>
      <c r="C182" s="310" t="s">
        <v>2597</v>
      </c>
      <c r="D182" s="36">
        <v>4</v>
      </c>
      <c r="E182" s="36">
        <v>2030</v>
      </c>
      <c r="F182" s="578">
        <v>3.8618373045211776</v>
      </c>
      <c r="G182" s="578">
        <v>2719.6565856933548</v>
      </c>
      <c r="H182" s="578">
        <v>5.1073503176376072</v>
      </c>
      <c r="I182" s="578">
        <v>0.1280092985713655</v>
      </c>
      <c r="J182" s="578">
        <v>1.8133557178468075E-2</v>
      </c>
      <c r="K182" s="578">
        <v>3.7395372205701971</v>
      </c>
      <c r="L182" s="578">
        <v>2639.6332524617474</v>
      </c>
      <c r="M182" s="578">
        <v>4.9915813638514548</v>
      </c>
      <c r="N182" s="578">
        <v>0.11898589957218</v>
      </c>
      <c r="O182" s="578">
        <v>1.75999834706696E-2</v>
      </c>
      <c r="P182" s="578">
        <v>3.8618376149672677</v>
      </c>
      <c r="Q182" s="578">
        <v>2719.6565348307249</v>
      </c>
      <c r="R182" s="578">
        <v>5.1073503916783576</v>
      </c>
      <c r="S182" s="578">
        <v>0.12800928305599224</v>
      </c>
      <c r="T182" s="578">
        <v>1.8133558216504701E-2</v>
      </c>
      <c r="U182" s="578">
        <v>3.7395373770167777</v>
      </c>
      <c r="V182" s="578">
        <v>2639.6332003275502</v>
      </c>
      <c r="W182" s="578">
        <v>4.9915813286728046</v>
      </c>
      <c r="X182" s="578">
        <v>0.11898589952549274</v>
      </c>
      <c r="Y182" s="578">
        <v>1.75999824229317E-2</v>
      </c>
    </row>
    <row r="183" spans="1:25" x14ac:dyDescent="0.3">
      <c r="A183" s="311" t="s">
        <v>2777</v>
      </c>
      <c r="B183" s="310" t="s">
        <v>2194</v>
      </c>
      <c r="C183" s="310" t="s">
        <v>2597</v>
      </c>
      <c r="D183" s="36">
        <v>5</v>
      </c>
      <c r="E183" s="36">
        <v>2030</v>
      </c>
      <c r="F183" s="578">
        <v>3.3251285275296101</v>
      </c>
      <c r="G183" s="578">
        <v>2311.4319458007776</v>
      </c>
      <c r="H183" s="578">
        <v>3.84508944857164</v>
      </c>
      <c r="I183" s="578">
        <v>7.2108239094632126E-2</v>
      </c>
      <c r="J183" s="578">
        <v>1.5411674015922425E-2</v>
      </c>
      <c r="K183" s="578">
        <v>3.2662438587162748</v>
      </c>
      <c r="L183" s="578">
        <v>2274.1921768188422</v>
      </c>
      <c r="M183" s="578">
        <v>3.8525564169152227</v>
      </c>
      <c r="N183" s="578">
        <v>6.8046580779385579E-2</v>
      </c>
      <c r="O183" s="578">
        <v>1.5163380177303476E-2</v>
      </c>
      <c r="P183" s="578">
        <v>3.3251287883103102</v>
      </c>
      <c r="Q183" s="578">
        <v>2311.4319966634075</v>
      </c>
      <c r="R183" s="578">
        <v>3.8450894553449526</v>
      </c>
      <c r="S183" s="578">
        <v>7.2108239118885281E-2</v>
      </c>
      <c r="T183" s="578">
        <v>1.5411674015922425E-2</v>
      </c>
      <c r="U183" s="578">
        <v>3.2662444845599676</v>
      </c>
      <c r="V183" s="578">
        <v>2274.1921768188422</v>
      </c>
      <c r="W183" s="578">
        <v>3.8525564594437971</v>
      </c>
      <c r="X183" s="578">
        <v>6.8046583938970145E-2</v>
      </c>
      <c r="Y183" s="578">
        <v>1.5163380177303476E-2</v>
      </c>
    </row>
    <row r="184" spans="1:25" x14ac:dyDescent="0.3">
      <c r="A184" s="311" t="s">
        <v>2778</v>
      </c>
      <c r="B184" s="310" t="s">
        <v>2194</v>
      </c>
      <c r="C184" s="310" t="s">
        <v>2597</v>
      </c>
      <c r="D184" s="36">
        <v>6</v>
      </c>
      <c r="E184" s="36">
        <v>2030</v>
      </c>
      <c r="F184" s="578">
        <v>3.1486499645713999</v>
      </c>
      <c r="G184" s="578">
        <v>2182.4163614908798</v>
      </c>
      <c r="H184" s="578">
        <v>3.442678098634735</v>
      </c>
      <c r="I184" s="578">
        <v>9.6026700090078326E-2</v>
      </c>
      <c r="J184" s="578">
        <v>1.4551461499649976E-2</v>
      </c>
      <c r="K184" s="578">
        <v>3.1288539933090425</v>
      </c>
      <c r="L184" s="578">
        <v>2170.5318654378198</v>
      </c>
      <c r="M184" s="578">
        <v>3.5050608439378204</v>
      </c>
      <c r="N184" s="578">
        <v>9.1735242617081159E-2</v>
      </c>
      <c r="O184" s="578">
        <v>1.4472226098102175E-2</v>
      </c>
      <c r="P184" s="578">
        <v>3.1486499124279099</v>
      </c>
      <c r="Q184" s="578">
        <v>2182.4163614908798</v>
      </c>
      <c r="R184" s="578">
        <v>3.4426782655955273</v>
      </c>
      <c r="S184" s="578">
        <v>9.6026708622351423E-2</v>
      </c>
      <c r="T184" s="578">
        <v>1.4551461499649976E-2</v>
      </c>
      <c r="U184" s="578">
        <v>3.1288540976223977</v>
      </c>
      <c r="V184" s="578">
        <v>2170.5318654378198</v>
      </c>
      <c r="W184" s="578">
        <v>3.5050608117950652</v>
      </c>
      <c r="X184" s="578">
        <v>9.1735239844335056E-2</v>
      </c>
      <c r="Y184" s="578">
        <v>1.4472226098102175E-2</v>
      </c>
    </row>
    <row r="185" spans="1:25" x14ac:dyDescent="0.3">
      <c r="A185" s="311" t="s">
        <v>2779</v>
      </c>
      <c r="B185" s="310" t="s">
        <v>2194</v>
      </c>
      <c r="C185" s="310" t="s">
        <v>2597</v>
      </c>
      <c r="D185" s="36">
        <v>7</v>
      </c>
      <c r="E185" s="36">
        <v>2030</v>
      </c>
      <c r="F185" s="578">
        <v>3.1139260537328175</v>
      </c>
      <c r="G185" s="578">
        <v>2105.0011304219524</v>
      </c>
      <c r="H185" s="578">
        <v>3.0199102903919348</v>
      </c>
      <c r="I185" s="578">
        <v>0.10852618173854925</v>
      </c>
      <c r="J185" s="578">
        <v>1.403528755569515E-2</v>
      </c>
      <c r="K185" s="578">
        <v>3.1168411218042076</v>
      </c>
      <c r="L185" s="578">
        <v>2111.2477137247674</v>
      </c>
      <c r="M185" s="578">
        <v>3.1268627448768376</v>
      </c>
      <c r="N185" s="578">
        <v>0.1069155721634157</v>
      </c>
      <c r="O185" s="578">
        <v>1.4076953297868951E-2</v>
      </c>
      <c r="P185" s="578">
        <v>3.1139257929625348</v>
      </c>
      <c r="Q185" s="578">
        <v>2105.0010782877548</v>
      </c>
      <c r="R185" s="578">
        <v>3.0199103997241101</v>
      </c>
      <c r="S185" s="578">
        <v>0.10852618176371176</v>
      </c>
      <c r="T185" s="578">
        <v>1.403528755569515E-2</v>
      </c>
      <c r="U185" s="578">
        <v>3.1168410708919447</v>
      </c>
      <c r="V185" s="578">
        <v>2111.2477137247674</v>
      </c>
      <c r="W185" s="578">
        <v>3.12686270085426</v>
      </c>
      <c r="X185" s="578">
        <v>0.10691556821590567</v>
      </c>
      <c r="Y185" s="578">
        <v>1.4076953297868951E-2</v>
      </c>
    </row>
    <row r="186" spans="1:25" x14ac:dyDescent="0.3">
      <c r="A186" s="311" t="s">
        <v>2780</v>
      </c>
      <c r="B186" s="310" t="s">
        <v>2194</v>
      </c>
      <c r="C186" s="310" t="s">
        <v>2597</v>
      </c>
      <c r="D186" s="36">
        <v>8</v>
      </c>
      <c r="E186" s="36">
        <v>2030</v>
      </c>
      <c r="F186" s="578">
        <v>2.6331639125241155</v>
      </c>
      <c r="G186" s="578">
        <v>1709.1136525471952</v>
      </c>
      <c r="H186" s="578">
        <v>2.2619712081656527</v>
      </c>
      <c r="I186" s="578">
        <v>4.3828281992773527E-2</v>
      </c>
      <c r="J186" s="578">
        <v>1.1395654117222799E-2</v>
      </c>
      <c r="K186" s="578">
        <v>2.6872697889121975</v>
      </c>
      <c r="L186" s="578">
        <v>1754.5068639119399</v>
      </c>
      <c r="M186" s="578">
        <v>2.4198784853030326</v>
      </c>
      <c r="N186" s="578">
        <v>5.404379241857285E-2</v>
      </c>
      <c r="O186" s="578">
        <v>1.16983244370203E-2</v>
      </c>
      <c r="P186" s="578">
        <v>2.6331637573005024</v>
      </c>
      <c r="Q186" s="578">
        <v>1709.1136525471952</v>
      </c>
      <c r="R186" s="578">
        <v>2.2619712664930627</v>
      </c>
      <c r="S186" s="578">
        <v>4.3828281474058373E-2</v>
      </c>
      <c r="T186" s="578">
        <v>1.1395654117222799E-2</v>
      </c>
      <c r="U186" s="578">
        <v>2.6872699975340621</v>
      </c>
      <c r="V186" s="578">
        <v>1754.5069681803325</v>
      </c>
      <c r="W186" s="578">
        <v>2.4198785599646673</v>
      </c>
      <c r="X186" s="578">
        <v>5.4043792929405698E-2</v>
      </c>
      <c r="Y186" s="578">
        <v>1.1698324960889251E-2</v>
      </c>
    </row>
    <row r="187" spans="1:25" x14ac:dyDescent="0.3">
      <c r="A187" s="311" t="s">
        <v>2781</v>
      </c>
      <c r="B187" s="310" t="s">
        <v>2194</v>
      </c>
      <c r="C187" s="310" t="s">
        <v>2597</v>
      </c>
      <c r="D187" s="36">
        <v>9</v>
      </c>
      <c r="E187" s="36">
        <v>2030</v>
      </c>
      <c r="F187" s="578">
        <v>2.6450821442452899</v>
      </c>
      <c r="G187" s="578">
        <v>1659.1421483357701</v>
      </c>
      <c r="H187" s="578">
        <v>2.0123072381978324</v>
      </c>
      <c r="I187" s="578">
        <v>5.510586812897595E-2</v>
      </c>
      <c r="J187" s="578">
        <v>1.1062469731162573E-2</v>
      </c>
      <c r="K187" s="578">
        <v>2.712778545008895</v>
      </c>
      <c r="L187" s="578">
        <v>1717.4244295755952</v>
      </c>
      <c r="M187" s="578">
        <v>2.1831450740974021</v>
      </c>
      <c r="N187" s="578">
        <v>7.921792902804245E-2</v>
      </c>
      <c r="O187" s="578">
        <v>1.1451100930571499E-2</v>
      </c>
      <c r="P187" s="578">
        <v>2.6450822485711503</v>
      </c>
      <c r="Q187" s="578">
        <v>1659.142096201575</v>
      </c>
      <c r="R187" s="578">
        <v>2.01230727365115</v>
      </c>
      <c r="S187" s="578">
        <v>5.5105868668457875E-2</v>
      </c>
      <c r="T187" s="578">
        <v>1.1062469731162573E-2</v>
      </c>
      <c r="U187" s="578">
        <v>2.7127788579379395</v>
      </c>
      <c r="V187" s="578">
        <v>1717.4244817097924</v>
      </c>
      <c r="W187" s="578">
        <v>2.1831451237309576</v>
      </c>
      <c r="X187" s="578">
        <v>7.921792944398473E-2</v>
      </c>
      <c r="Y187" s="578">
        <v>1.1451101454440449E-2</v>
      </c>
    </row>
    <row r="188" spans="1:25" x14ac:dyDescent="0.3">
      <c r="A188" s="311" t="s">
        <v>2782</v>
      </c>
      <c r="B188" s="310" t="s">
        <v>2194</v>
      </c>
      <c r="C188" s="310" t="s">
        <v>2597</v>
      </c>
      <c r="D188" s="36">
        <v>10</v>
      </c>
      <c r="E188" s="36">
        <v>2030</v>
      </c>
      <c r="F188" s="578">
        <v>2.6543586197555697</v>
      </c>
      <c r="G188" s="578">
        <v>1620.2749926249126</v>
      </c>
      <c r="H188" s="578">
        <v>1.8181255906911176</v>
      </c>
      <c r="I188" s="578">
        <v>6.3877297076335951E-2</v>
      </c>
      <c r="J188" s="578">
        <v>1.080333953723305E-2</v>
      </c>
      <c r="K188" s="578">
        <v>2.7328138743693327</v>
      </c>
      <c r="L188" s="578">
        <v>1687.8284289042099</v>
      </c>
      <c r="M188" s="578">
        <v>1.9966819551160924</v>
      </c>
      <c r="N188" s="578">
        <v>0.10173550507746114</v>
      </c>
      <c r="O188" s="578">
        <v>1.12537406967021E-2</v>
      </c>
      <c r="P188" s="578">
        <v>2.6543586718888674</v>
      </c>
      <c r="Q188" s="578">
        <v>1620.2749926249126</v>
      </c>
      <c r="R188" s="578">
        <v>1.8181257112037148</v>
      </c>
      <c r="S188" s="578">
        <v>6.38772981771277E-2</v>
      </c>
      <c r="T188" s="578">
        <v>1.080333953723305E-2</v>
      </c>
      <c r="U188" s="578">
        <v>2.7328139265291176</v>
      </c>
      <c r="V188" s="578">
        <v>1687.8284289042099</v>
      </c>
      <c r="W188" s="578">
        <v>1.99668203404447</v>
      </c>
      <c r="X188" s="578">
        <v>0.1017355030495912</v>
      </c>
      <c r="Y188" s="578">
        <v>1.12537406967021E-2</v>
      </c>
    </row>
    <row r="189" spans="1:25" x14ac:dyDescent="0.3">
      <c r="A189" s="311" t="s">
        <v>2783</v>
      </c>
      <c r="B189" s="310" t="s">
        <v>2194</v>
      </c>
      <c r="C189" s="310" t="s">
        <v>2597</v>
      </c>
      <c r="D189" s="36">
        <v>11</v>
      </c>
      <c r="E189" s="36">
        <v>2030</v>
      </c>
      <c r="F189" s="578">
        <v>2.5831658147901599</v>
      </c>
      <c r="G189" s="578">
        <v>1531.2911529540975</v>
      </c>
      <c r="H189" s="578">
        <v>1.5872693260504649</v>
      </c>
      <c r="I189" s="578">
        <v>5.822772603323749E-2</v>
      </c>
      <c r="J189" s="578">
        <v>1.0210018852376324E-2</v>
      </c>
      <c r="K189" s="578">
        <v>2.6735229886706953</v>
      </c>
      <c r="L189" s="578">
        <v>1609.21277236938</v>
      </c>
      <c r="M189" s="578">
        <v>1.7722693123205249</v>
      </c>
      <c r="N189" s="578">
        <v>0.10712445472017842</v>
      </c>
      <c r="O189" s="578">
        <v>1.0729565653794699E-2</v>
      </c>
      <c r="P189" s="578">
        <v>2.58316592036241</v>
      </c>
      <c r="Q189" s="578">
        <v>1531.2912572224877</v>
      </c>
      <c r="R189" s="578">
        <v>1.5872692625237774</v>
      </c>
      <c r="S189" s="578">
        <v>5.8227723948372473E-2</v>
      </c>
      <c r="T189" s="578">
        <v>1.0210018638948232E-2</v>
      </c>
      <c r="U189" s="578">
        <v>2.6735234059021451</v>
      </c>
      <c r="V189" s="578">
        <v>1609.21277236938</v>
      </c>
      <c r="W189" s="578">
        <v>1.7722693455228473</v>
      </c>
      <c r="X189" s="578">
        <v>0.10712446146771952</v>
      </c>
      <c r="Y189" s="578">
        <v>1.0729565653794699E-2</v>
      </c>
    </row>
    <row r="190" spans="1:25" x14ac:dyDescent="0.3">
      <c r="A190" s="311" t="s">
        <v>2784</v>
      </c>
      <c r="B190" s="310" t="s">
        <v>2194</v>
      </c>
      <c r="C190" s="310" t="s">
        <v>2597</v>
      </c>
      <c r="D190" s="36">
        <v>12</v>
      </c>
      <c r="E190" s="36">
        <v>2030</v>
      </c>
      <c r="F190" s="578">
        <v>2.4845903193614727</v>
      </c>
      <c r="G190" s="578">
        <v>1433.0803985595676</v>
      </c>
      <c r="H190" s="578">
        <v>1.3663746427788848</v>
      </c>
      <c r="I190" s="578">
        <v>4.6415285631458816E-2</v>
      </c>
      <c r="J190" s="578">
        <v>9.5551890650919305E-3</v>
      </c>
      <c r="K190" s="578">
        <v>2.5822903762795351</v>
      </c>
      <c r="L190" s="578">
        <v>1517.8860435485799</v>
      </c>
      <c r="M190" s="578">
        <v>1.5561912938696825</v>
      </c>
      <c r="N190" s="578">
        <v>0.10710633937166332</v>
      </c>
      <c r="O190" s="578">
        <v>1.0120639926753877E-2</v>
      </c>
      <c r="P190" s="578">
        <v>2.4845901616497423</v>
      </c>
      <c r="Q190" s="578">
        <v>1433.0805028279574</v>
      </c>
      <c r="R190" s="578">
        <v>1.3663746890848976</v>
      </c>
      <c r="S190" s="578">
        <v>4.6415287203065654E-2</v>
      </c>
      <c r="T190" s="578">
        <v>9.5551891184489524E-3</v>
      </c>
      <c r="U190" s="578">
        <v>2.5822906382858202</v>
      </c>
      <c r="V190" s="578">
        <v>1517.8860956827775</v>
      </c>
      <c r="W190" s="578">
        <v>1.556191258081975</v>
      </c>
      <c r="X190" s="578">
        <v>0.10710634816132328</v>
      </c>
      <c r="Y190" s="578">
        <v>1.0120639926753877E-2</v>
      </c>
    </row>
    <row r="191" spans="1:25" x14ac:dyDescent="0.3">
      <c r="A191" s="311" t="s">
        <v>2785</v>
      </c>
      <c r="B191" s="310" t="s">
        <v>2194</v>
      </c>
      <c r="C191" s="310" t="s">
        <v>2597</v>
      </c>
      <c r="D191" s="36">
        <v>13</v>
      </c>
      <c r="E191" s="36">
        <v>2030</v>
      </c>
      <c r="F191" s="578">
        <v>2.4697452993191251</v>
      </c>
      <c r="G191" s="578">
        <v>1426.4960289001424</v>
      </c>
      <c r="H191" s="578">
        <v>1.2874311912811776</v>
      </c>
      <c r="I191" s="578">
        <v>4.350053127351803E-2</v>
      </c>
      <c r="J191" s="578">
        <v>9.5112989656627143E-3</v>
      </c>
      <c r="K191" s="578">
        <v>2.5658112233982102</v>
      </c>
      <c r="L191" s="578">
        <v>1509.1997896830198</v>
      </c>
      <c r="M191" s="578">
        <v>1.4699920992172</v>
      </c>
      <c r="N191" s="578">
        <v>0.10686369235251372</v>
      </c>
      <c r="O191" s="578">
        <v>1.0062731467769459E-2</v>
      </c>
      <c r="P191" s="578">
        <v>2.4697450410422199</v>
      </c>
      <c r="Q191" s="578">
        <v>1426.4960289001424</v>
      </c>
      <c r="R191" s="578">
        <v>1.2874312174750775</v>
      </c>
      <c r="S191" s="578">
        <v>4.3500533382939424E-2</v>
      </c>
      <c r="T191" s="578">
        <v>9.511299019019738E-3</v>
      </c>
      <c r="U191" s="578">
        <v>2.5658109626299326</v>
      </c>
      <c r="V191" s="578">
        <v>1509.1997896830198</v>
      </c>
      <c r="W191" s="578">
        <v>1.4699920989777</v>
      </c>
      <c r="X191" s="578">
        <v>0.10686369343572218</v>
      </c>
      <c r="Y191" s="578">
        <v>1.0062731467769459E-2</v>
      </c>
    </row>
    <row r="192" spans="1:25" x14ac:dyDescent="0.3">
      <c r="A192" s="311" t="s">
        <v>2786</v>
      </c>
      <c r="B192" s="310" t="s">
        <v>2194</v>
      </c>
      <c r="C192" s="310" t="s">
        <v>2597</v>
      </c>
      <c r="D192" s="36">
        <v>14</v>
      </c>
      <c r="E192" s="36">
        <v>2030</v>
      </c>
      <c r="F192" s="578">
        <v>2.5409104813520171</v>
      </c>
      <c r="G192" s="578">
        <v>1516.4106292724575</v>
      </c>
      <c r="H192" s="578">
        <v>1.3556169757415126</v>
      </c>
      <c r="I192" s="578">
        <v>5.0517869770677196E-2</v>
      </c>
      <c r="J192" s="578">
        <v>1.0110804093225487E-2</v>
      </c>
      <c r="K192" s="578">
        <v>2.6251197005680051</v>
      </c>
      <c r="L192" s="578">
        <v>1586.9382667541452</v>
      </c>
      <c r="M192" s="578">
        <v>1.5156214359829652</v>
      </c>
      <c r="N192" s="578">
        <v>0.11270600328104224</v>
      </c>
      <c r="O192" s="578">
        <v>1.05810646297565E-2</v>
      </c>
      <c r="P192" s="578">
        <v>2.5409105335056248</v>
      </c>
      <c r="Q192" s="578">
        <v>1516.4106292724575</v>
      </c>
      <c r="R192" s="578">
        <v>1.3556170097394875</v>
      </c>
      <c r="S192" s="578">
        <v>5.0517870266200221E-2</v>
      </c>
      <c r="T192" s="578">
        <v>1.0110804093225487E-2</v>
      </c>
      <c r="U192" s="578">
        <v>2.6251198570327352</v>
      </c>
      <c r="V192" s="578">
        <v>1586.9381624857526</v>
      </c>
      <c r="W192" s="578">
        <v>1.5156214545789499</v>
      </c>
      <c r="X192" s="578">
        <v>0.11270601374023151</v>
      </c>
      <c r="Y192" s="578">
        <v>1.05810646297565E-2</v>
      </c>
    </row>
    <row r="193" spans="1:25" x14ac:dyDescent="0.3">
      <c r="A193" s="311" t="s">
        <v>2787</v>
      </c>
      <c r="B193" s="310" t="s">
        <v>2194</v>
      </c>
      <c r="C193" s="310" t="s">
        <v>2597</v>
      </c>
      <c r="D193" s="36">
        <v>15</v>
      </c>
      <c r="E193" s="36">
        <v>2030</v>
      </c>
      <c r="F193" s="578">
        <v>2.601901532142235</v>
      </c>
      <c r="G193" s="578">
        <v>1593.4769605000774</v>
      </c>
      <c r="H193" s="578">
        <v>1.4140598814316574</v>
      </c>
      <c r="I193" s="578">
        <v>5.6532594612690404E-2</v>
      </c>
      <c r="J193" s="578">
        <v>1.0624656880584825E-2</v>
      </c>
      <c r="K193" s="578">
        <v>2.6746432766837676</v>
      </c>
      <c r="L193" s="578">
        <v>1652.5259475707976</v>
      </c>
      <c r="M193" s="578">
        <v>1.5510803452480051</v>
      </c>
      <c r="N193" s="578">
        <v>0.11369448842287899</v>
      </c>
      <c r="O193" s="578">
        <v>1.10183540770473E-2</v>
      </c>
      <c r="P193" s="578">
        <v>2.6019015842963373</v>
      </c>
      <c r="Q193" s="578">
        <v>1593.4769605000774</v>
      </c>
      <c r="R193" s="578">
        <v>1.4140599080093674</v>
      </c>
      <c r="S193" s="578">
        <v>5.6532593614065201E-2</v>
      </c>
      <c r="T193" s="578">
        <v>1.0624656880584825E-2</v>
      </c>
      <c r="U193" s="578">
        <v>2.6746433313228377</v>
      </c>
      <c r="V193" s="578">
        <v>1652.5259475707976</v>
      </c>
      <c r="W193" s="578">
        <v>1.5510803527055599</v>
      </c>
      <c r="X193" s="578">
        <v>0.11369449354606276</v>
      </c>
      <c r="Y193" s="578">
        <v>1.10183540770473E-2</v>
      </c>
    </row>
    <row r="194" spans="1:25" x14ac:dyDescent="0.3">
      <c r="A194" s="579" t="s">
        <v>2788</v>
      </c>
      <c r="B194" s="580" t="s">
        <v>2194</v>
      </c>
      <c r="C194" s="580" t="s">
        <v>2597</v>
      </c>
      <c r="D194" s="581">
        <v>16</v>
      </c>
      <c r="E194" s="581">
        <v>2030</v>
      </c>
      <c r="F194" s="582">
        <v>2.7339357593092828</v>
      </c>
      <c r="G194" s="582">
        <v>1705.385730743405</v>
      </c>
      <c r="H194" s="582">
        <v>1.5026930256844901</v>
      </c>
      <c r="I194" s="582">
        <v>6.6730282815418207E-2</v>
      </c>
      <c r="J194" s="582">
        <v>1.1370818809761325E-2</v>
      </c>
      <c r="K194" s="582">
        <v>2.7901768029855649</v>
      </c>
      <c r="L194" s="582">
        <v>1750.9320818583126</v>
      </c>
      <c r="M194" s="582">
        <v>1.6177626135131449</v>
      </c>
      <c r="N194" s="582">
        <v>0.1217026609847375</v>
      </c>
      <c r="O194" s="582">
        <v>1.167450091452335E-2</v>
      </c>
      <c r="P194" s="582">
        <v>2.7339356550240801</v>
      </c>
      <c r="Q194" s="582">
        <v>1705.385730743405</v>
      </c>
      <c r="R194" s="582">
        <v>1.5026930773606173</v>
      </c>
      <c r="S194" s="582">
        <v>6.6730282872413171E-2</v>
      </c>
      <c r="T194" s="582">
        <v>1.1370818809761325E-2</v>
      </c>
      <c r="U194" s="582">
        <v>2.7901772202014055</v>
      </c>
      <c r="V194" s="582">
        <v>1750.9320303599</v>
      </c>
      <c r="W194" s="582">
        <v>1.6177625131723825</v>
      </c>
      <c r="X194" s="582">
        <v>0.121702655821536</v>
      </c>
      <c r="Y194" s="582">
        <v>1.167450091452335E-2</v>
      </c>
    </row>
    <row r="195" spans="1:25" x14ac:dyDescent="0.3">
      <c r="A195" s="311" t="s">
        <v>2789</v>
      </c>
      <c r="B195" s="310" t="s">
        <v>2193</v>
      </c>
      <c r="C195" s="310" t="s">
        <v>2597</v>
      </c>
      <c r="D195" s="36">
        <v>1</v>
      </c>
      <c r="E195" s="36">
        <v>2012</v>
      </c>
      <c r="F195" s="578">
        <v>44.559036616158302</v>
      </c>
      <c r="G195" s="578">
        <v>8194.4212799072229</v>
      </c>
      <c r="H195" s="578">
        <v>8.1941639166325295</v>
      </c>
      <c r="I195" s="578">
        <v>3.3399701118469198</v>
      </c>
      <c r="J195" s="578">
        <v>6.9899688358418574E-2</v>
      </c>
      <c r="K195" s="578">
        <v>44.978548388889322</v>
      </c>
      <c r="L195" s="578">
        <v>8266.0601450602189</v>
      </c>
      <c r="M195" s="578">
        <v>8.2101720271942451</v>
      </c>
      <c r="N195" s="578">
        <v>3.3562599420547401</v>
      </c>
      <c r="O195" s="578">
        <v>7.0510793865347851E-2</v>
      </c>
      <c r="P195" s="578">
        <v>44.559037646763755</v>
      </c>
      <c r="Q195" s="578">
        <v>8194.4213307698519</v>
      </c>
      <c r="R195" s="578">
        <v>8.194164187647397</v>
      </c>
      <c r="S195" s="578">
        <v>3.3399701118469198</v>
      </c>
      <c r="T195" s="578">
        <v>6.9899688862884973E-2</v>
      </c>
      <c r="U195" s="578">
        <v>44.978549442952485</v>
      </c>
      <c r="V195" s="578">
        <v>8266.0601450602189</v>
      </c>
      <c r="W195" s="578">
        <v>8.2101714534995409</v>
      </c>
      <c r="X195" s="578">
        <v>3.3562599420547401</v>
      </c>
      <c r="Y195" s="578">
        <v>7.051079332207634E-2</v>
      </c>
    </row>
    <row r="196" spans="1:25" x14ac:dyDescent="0.3">
      <c r="A196" s="311" t="s">
        <v>2790</v>
      </c>
      <c r="B196" s="310" t="s">
        <v>2193</v>
      </c>
      <c r="C196" s="310" t="s">
        <v>2597</v>
      </c>
      <c r="D196" s="36">
        <v>2</v>
      </c>
      <c r="E196" s="36">
        <v>2012</v>
      </c>
      <c r="F196" s="578">
        <v>20.639378984448975</v>
      </c>
      <c r="G196" s="578">
        <v>3950.1502405802376</v>
      </c>
      <c r="H196" s="578">
        <v>4.4080998803644098</v>
      </c>
      <c r="I196" s="578">
        <v>1.646398655449345</v>
      </c>
      <c r="J196" s="578">
        <v>3.3695386800294075E-2</v>
      </c>
      <c r="K196" s="578">
        <v>21.166789309412625</v>
      </c>
      <c r="L196" s="578">
        <v>4041.6492385864199</v>
      </c>
      <c r="M196" s="578">
        <v>4.4356366089389949</v>
      </c>
      <c r="N196" s="578">
        <v>1.6665930589660949</v>
      </c>
      <c r="O196" s="578">
        <v>3.4475910283314648E-2</v>
      </c>
      <c r="P196" s="578">
        <v>20.6393805550663</v>
      </c>
      <c r="Q196" s="578">
        <v>3950.1501871744749</v>
      </c>
      <c r="R196" s="578">
        <v>4.4080996665482672</v>
      </c>
      <c r="S196" s="578">
        <v>1.6463987029467975</v>
      </c>
      <c r="T196" s="578">
        <v>3.3695386800294075E-2</v>
      </c>
      <c r="U196" s="578">
        <v>21.166790342569524</v>
      </c>
      <c r="V196" s="578">
        <v>4041.6492385864199</v>
      </c>
      <c r="W196" s="578">
        <v>4.4356360873983505</v>
      </c>
      <c r="X196" s="578">
        <v>1.66659306424359</v>
      </c>
      <c r="Y196" s="578">
        <v>3.4475910283314648E-2</v>
      </c>
    </row>
    <row r="197" spans="1:25" x14ac:dyDescent="0.3">
      <c r="A197" s="311" t="s">
        <v>2791</v>
      </c>
      <c r="B197" s="310" t="s">
        <v>2193</v>
      </c>
      <c r="C197" s="310" t="s">
        <v>2597</v>
      </c>
      <c r="D197" s="36">
        <v>3</v>
      </c>
      <c r="E197" s="36">
        <v>2012</v>
      </c>
      <c r="F197" s="578">
        <v>11.477508828334926</v>
      </c>
      <c r="G197" s="578">
        <v>2245.2727177937777</v>
      </c>
      <c r="H197" s="578">
        <v>2.32882172164196</v>
      </c>
      <c r="I197" s="578">
        <v>0.88130168787514118</v>
      </c>
      <c r="J197" s="578">
        <v>1.9152575696352828E-2</v>
      </c>
      <c r="K197" s="578">
        <v>11.663763808071925</v>
      </c>
      <c r="L197" s="578">
        <v>2275.11377716064</v>
      </c>
      <c r="M197" s="578">
        <v>2.3420599881210324</v>
      </c>
      <c r="N197" s="578">
        <v>0.88870601976911179</v>
      </c>
      <c r="O197" s="578">
        <v>1.9407110773803027E-2</v>
      </c>
      <c r="P197" s="578">
        <v>11.477509871047548</v>
      </c>
      <c r="Q197" s="578">
        <v>2245.2727177937777</v>
      </c>
      <c r="R197" s="578">
        <v>2.3288217222046375</v>
      </c>
      <c r="S197" s="578">
        <v>0.88130171410739377</v>
      </c>
      <c r="T197" s="578">
        <v>1.9152575172483876E-2</v>
      </c>
      <c r="U197" s="578">
        <v>11.663763808532726</v>
      </c>
      <c r="V197" s="578">
        <v>2275.11377716064</v>
      </c>
      <c r="W197" s="578">
        <v>2.3420599892657825</v>
      </c>
      <c r="X197" s="578">
        <v>0.88870593005170373</v>
      </c>
      <c r="Y197" s="578">
        <v>1.9407110249934075E-2</v>
      </c>
    </row>
    <row r="198" spans="1:25" x14ac:dyDescent="0.3">
      <c r="A198" s="311" t="s">
        <v>2792</v>
      </c>
      <c r="B198" s="310" t="s">
        <v>2193</v>
      </c>
      <c r="C198" s="310" t="s">
        <v>2597</v>
      </c>
      <c r="D198" s="36">
        <v>4</v>
      </c>
      <c r="E198" s="36">
        <v>2012</v>
      </c>
      <c r="F198" s="578">
        <v>8.7739365179974449</v>
      </c>
      <c r="G198" s="578">
        <v>1753.7346941629976</v>
      </c>
      <c r="H198" s="578">
        <v>1.6933690001023876</v>
      </c>
      <c r="I198" s="578">
        <v>0.64971102960407701</v>
      </c>
      <c r="J198" s="578">
        <v>1.4959704606250498E-2</v>
      </c>
      <c r="K198" s="578">
        <v>8.9511625883678754</v>
      </c>
      <c r="L198" s="578">
        <v>1785.3343327840125</v>
      </c>
      <c r="M198" s="578">
        <v>1.7052584627914826</v>
      </c>
      <c r="N198" s="578">
        <v>0.6616859609882032</v>
      </c>
      <c r="O198" s="578">
        <v>1.5229261489973025E-2</v>
      </c>
      <c r="P198" s="578">
        <v>8.7739363914345923</v>
      </c>
      <c r="Q198" s="578">
        <v>1753.7346941629976</v>
      </c>
      <c r="R198" s="578">
        <v>1.6933690016739977</v>
      </c>
      <c r="S198" s="578">
        <v>0.64971101904908746</v>
      </c>
      <c r="T198" s="578">
        <v>1.495970408238155E-2</v>
      </c>
      <c r="U198" s="578">
        <v>8.9511626780804363</v>
      </c>
      <c r="V198" s="578">
        <v>1785.3343849182074</v>
      </c>
      <c r="W198" s="578">
        <v>1.7052581461806127</v>
      </c>
      <c r="X198" s="578">
        <v>0.66168597154319242</v>
      </c>
      <c r="Y198" s="578">
        <v>1.5229261489973025E-2</v>
      </c>
    </row>
    <row r="199" spans="1:25" x14ac:dyDescent="0.3">
      <c r="A199" s="311" t="s">
        <v>2793</v>
      </c>
      <c r="B199" s="310" t="s">
        <v>2193</v>
      </c>
      <c r="C199" s="310" t="s">
        <v>2597</v>
      </c>
      <c r="D199" s="36">
        <v>5</v>
      </c>
      <c r="E199" s="36">
        <v>2012</v>
      </c>
      <c r="F199" s="578">
        <v>7.2557756741152799</v>
      </c>
      <c r="G199" s="578">
        <v>1478.1581141153952</v>
      </c>
      <c r="H199" s="578">
        <v>1.3556510149113175</v>
      </c>
      <c r="I199" s="578">
        <v>0.5322740615035092</v>
      </c>
      <c r="J199" s="578">
        <v>1.2608996844695224E-2</v>
      </c>
      <c r="K199" s="578">
        <v>7.4974260809758499</v>
      </c>
      <c r="L199" s="578">
        <v>1526.9504267374627</v>
      </c>
      <c r="M199" s="578">
        <v>1.3671032175576876</v>
      </c>
      <c r="N199" s="578">
        <v>0.54564899206161499</v>
      </c>
      <c r="O199" s="578">
        <v>1.3025232173579999E-2</v>
      </c>
      <c r="P199" s="578">
        <v>7.2557756246096599</v>
      </c>
      <c r="Q199" s="578">
        <v>1478.1581141153952</v>
      </c>
      <c r="R199" s="578">
        <v>1.3556510180545325</v>
      </c>
      <c r="S199" s="578">
        <v>0.53227407733599297</v>
      </c>
      <c r="T199" s="578">
        <v>1.2608996844695224E-2</v>
      </c>
      <c r="U199" s="578">
        <v>7.4974261429670097</v>
      </c>
      <c r="V199" s="578">
        <v>1526.9504267374627</v>
      </c>
      <c r="W199" s="578">
        <v>1.3671032165099499</v>
      </c>
      <c r="X199" s="578">
        <v>0.54564899206161499</v>
      </c>
      <c r="Y199" s="578">
        <v>1.3025232173579999E-2</v>
      </c>
    </row>
    <row r="200" spans="1:25" x14ac:dyDescent="0.3">
      <c r="A200" s="311" t="s">
        <v>2794</v>
      </c>
      <c r="B200" s="310" t="s">
        <v>2193</v>
      </c>
      <c r="C200" s="310" t="s">
        <v>2597</v>
      </c>
      <c r="D200" s="36">
        <v>6</v>
      </c>
      <c r="E200" s="36">
        <v>2012</v>
      </c>
      <c r="F200" s="578">
        <v>6.3690133641648501</v>
      </c>
      <c r="G200" s="578">
        <v>1311.030737558995</v>
      </c>
      <c r="H200" s="578">
        <v>1.1220756774224925</v>
      </c>
      <c r="I200" s="578">
        <v>0.45937514235265525</v>
      </c>
      <c r="J200" s="578">
        <v>1.118340839942295E-2</v>
      </c>
      <c r="K200" s="578">
        <v>6.67718668531597</v>
      </c>
      <c r="L200" s="578">
        <v>1378.0904235839803</v>
      </c>
      <c r="M200" s="578">
        <v>1.1322983820185326</v>
      </c>
      <c r="N200" s="578">
        <v>0.47352356743067503</v>
      </c>
      <c r="O200" s="578">
        <v>1.17554436437785E-2</v>
      </c>
      <c r="P200" s="578">
        <v>6.3690134142016142</v>
      </c>
      <c r="Q200" s="578">
        <v>1311.0306854248001</v>
      </c>
      <c r="R200" s="578">
        <v>1.1220756795179698</v>
      </c>
      <c r="S200" s="578">
        <v>0.45937514731970874</v>
      </c>
      <c r="T200" s="578">
        <v>1.1183409971029774E-2</v>
      </c>
      <c r="U200" s="578">
        <v>6.6771868419261056</v>
      </c>
      <c r="V200" s="578">
        <v>1378.0904235839803</v>
      </c>
      <c r="W200" s="578">
        <v>1.1322983850259276</v>
      </c>
      <c r="X200" s="578">
        <v>0.47352356743067475</v>
      </c>
      <c r="Y200" s="578">
        <v>1.17554436437785E-2</v>
      </c>
    </row>
    <row r="201" spans="1:25" x14ac:dyDescent="0.3">
      <c r="A201" s="311" t="s">
        <v>2795</v>
      </c>
      <c r="B201" s="310" t="s">
        <v>2193</v>
      </c>
      <c r="C201" s="310" t="s">
        <v>2597</v>
      </c>
      <c r="D201" s="36">
        <v>7</v>
      </c>
      <c r="E201" s="36">
        <v>2012</v>
      </c>
      <c r="F201" s="578">
        <v>5.8133665836042656</v>
      </c>
      <c r="G201" s="578">
        <v>1207.34865188598</v>
      </c>
      <c r="H201" s="578">
        <v>0.97575413113615117</v>
      </c>
      <c r="I201" s="578">
        <v>0.41382871288806178</v>
      </c>
      <c r="J201" s="578">
        <v>1.0298988534486809E-2</v>
      </c>
      <c r="K201" s="578">
        <v>6.2331829820614022</v>
      </c>
      <c r="L201" s="578">
        <v>1302.5687446594175</v>
      </c>
      <c r="M201" s="578">
        <v>0.98375652583005502</v>
      </c>
      <c r="N201" s="578">
        <v>0.42990900576114599</v>
      </c>
      <c r="O201" s="578">
        <v>1.1111249414777025E-2</v>
      </c>
      <c r="P201" s="578">
        <v>5.8133667921647376</v>
      </c>
      <c r="Q201" s="578">
        <v>1207.34865188598</v>
      </c>
      <c r="R201" s="578">
        <v>0.97575416136532978</v>
      </c>
      <c r="S201" s="578">
        <v>0.41382874983052376</v>
      </c>
      <c r="T201" s="578">
        <v>1.029898905350511E-2</v>
      </c>
      <c r="U201" s="578">
        <v>6.233182882448693</v>
      </c>
      <c r="V201" s="578">
        <v>1302.5687446594175</v>
      </c>
      <c r="W201" s="578">
        <v>0.98375646620600754</v>
      </c>
      <c r="X201" s="578">
        <v>0.42990900576114599</v>
      </c>
      <c r="Y201" s="578">
        <v>1.1111248895758725E-2</v>
      </c>
    </row>
    <row r="202" spans="1:25" x14ac:dyDescent="0.3">
      <c r="A202" s="311" t="s">
        <v>2796</v>
      </c>
      <c r="B202" s="310" t="s">
        <v>2193</v>
      </c>
      <c r="C202" s="310" t="s">
        <v>2597</v>
      </c>
      <c r="D202" s="36">
        <v>8</v>
      </c>
      <c r="E202" s="36">
        <v>2012</v>
      </c>
      <c r="F202" s="578">
        <v>5.0130142080536899</v>
      </c>
      <c r="G202" s="578">
        <v>1041.2009423573768</v>
      </c>
      <c r="H202" s="578">
        <v>0.8768410695289881</v>
      </c>
      <c r="I202" s="578">
        <v>0.36313812473478402</v>
      </c>
      <c r="J202" s="578">
        <v>8.8817026601949022E-3</v>
      </c>
      <c r="K202" s="578">
        <v>5.552165055159997</v>
      </c>
      <c r="L202" s="578">
        <v>1167.6682243347125</v>
      </c>
      <c r="M202" s="578">
        <v>0.88328270928468522</v>
      </c>
      <c r="N202" s="578">
        <v>0.38374971528537527</v>
      </c>
      <c r="O202" s="578">
        <v>9.9605188685624423E-3</v>
      </c>
      <c r="P202" s="578">
        <v>5.0130140518570698</v>
      </c>
      <c r="Q202" s="578">
        <v>1041.2009423573768</v>
      </c>
      <c r="R202" s="578">
        <v>0.87684110057307396</v>
      </c>
      <c r="S202" s="578">
        <v>0.36313813513455279</v>
      </c>
      <c r="T202" s="578">
        <v>8.8817026601949022E-3</v>
      </c>
      <c r="U202" s="578">
        <v>5.5521650029040703</v>
      </c>
      <c r="V202" s="578">
        <v>1167.6682243347125</v>
      </c>
      <c r="W202" s="578">
        <v>0.88328272451568979</v>
      </c>
      <c r="X202" s="578">
        <v>0.38374967341466448</v>
      </c>
      <c r="Y202" s="578">
        <v>9.9605183495441174E-3</v>
      </c>
    </row>
    <row r="203" spans="1:25" x14ac:dyDescent="0.3">
      <c r="A203" s="311" t="s">
        <v>2797</v>
      </c>
      <c r="B203" s="310" t="s">
        <v>2193</v>
      </c>
      <c r="C203" s="310" t="s">
        <v>2597</v>
      </c>
      <c r="D203" s="36">
        <v>9</v>
      </c>
      <c r="E203" s="36">
        <v>2012</v>
      </c>
      <c r="F203" s="578">
        <v>4.5523624181550923</v>
      </c>
      <c r="G203" s="578">
        <v>952.403469085692</v>
      </c>
      <c r="H203" s="578">
        <v>0.79785526794148565</v>
      </c>
      <c r="I203" s="578">
        <v>0.33523196067350547</v>
      </c>
      <c r="J203" s="578">
        <v>8.1242461989556106E-3</v>
      </c>
      <c r="K203" s="578">
        <v>5.1968234756980802</v>
      </c>
      <c r="L203" s="578">
        <v>1106.0286432901949</v>
      </c>
      <c r="M203" s="578">
        <v>0.80445250764993592</v>
      </c>
      <c r="N203" s="578">
        <v>0.35952393555392775</v>
      </c>
      <c r="O203" s="578">
        <v>9.4347405150377456E-3</v>
      </c>
      <c r="P203" s="578">
        <v>4.5523623636751473</v>
      </c>
      <c r="Q203" s="578">
        <v>952.40346399942905</v>
      </c>
      <c r="R203" s="578">
        <v>0.79785525335076513</v>
      </c>
      <c r="S203" s="578">
        <v>0.33523198667292747</v>
      </c>
      <c r="T203" s="578">
        <v>8.1242461504492242E-3</v>
      </c>
      <c r="U203" s="578">
        <v>5.1968235724028347</v>
      </c>
      <c r="V203" s="578">
        <v>1106.0286432901949</v>
      </c>
      <c r="W203" s="578">
        <v>0.80445245220713879</v>
      </c>
      <c r="X203" s="578">
        <v>0.35952390916645477</v>
      </c>
      <c r="Y203" s="578">
        <v>9.4347405150377456E-3</v>
      </c>
    </row>
    <row r="204" spans="1:25" x14ac:dyDescent="0.3">
      <c r="A204" s="311" t="s">
        <v>2798</v>
      </c>
      <c r="B204" s="310" t="s">
        <v>2193</v>
      </c>
      <c r="C204" s="310" t="s">
        <v>2597</v>
      </c>
      <c r="D204" s="36">
        <v>10</v>
      </c>
      <c r="E204" s="36">
        <v>2012</v>
      </c>
      <c r="F204" s="578">
        <v>4.1845619325104</v>
      </c>
      <c r="G204" s="578">
        <v>881.312401135762</v>
      </c>
      <c r="H204" s="578">
        <v>0.73566561262123276</v>
      </c>
      <c r="I204" s="578">
        <v>0.31322999003653701</v>
      </c>
      <c r="J204" s="578">
        <v>7.5178286642767472E-3</v>
      </c>
      <c r="K204" s="578">
        <v>4.8865602850407051</v>
      </c>
      <c r="L204" s="578">
        <v>1050.53554407755</v>
      </c>
      <c r="M204" s="578">
        <v>0.74242454842897099</v>
      </c>
      <c r="N204" s="578">
        <v>0.33981707707668296</v>
      </c>
      <c r="O204" s="578">
        <v>8.9613743572651075E-3</v>
      </c>
      <c r="P204" s="578">
        <v>4.1845617758396303</v>
      </c>
      <c r="Q204" s="578">
        <v>881.31239573160781</v>
      </c>
      <c r="R204" s="578">
        <v>0.7356656237000907</v>
      </c>
      <c r="S204" s="578">
        <v>0.31322999523642148</v>
      </c>
      <c r="T204" s="578">
        <v>7.5178286109197252E-3</v>
      </c>
      <c r="U204" s="578">
        <v>4.8865604367468478</v>
      </c>
      <c r="V204" s="578">
        <v>1050.53554407755</v>
      </c>
      <c r="W204" s="578">
        <v>0.74242452204149822</v>
      </c>
      <c r="X204" s="578">
        <v>0.33981708386757675</v>
      </c>
      <c r="Y204" s="578">
        <v>8.9613744106221294E-3</v>
      </c>
    </row>
    <row r="205" spans="1:25" x14ac:dyDescent="0.3">
      <c r="A205" s="311" t="s">
        <v>2799</v>
      </c>
      <c r="B205" s="310" t="s">
        <v>2193</v>
      </c>
      <c r="C205" s="310" t="s">
        <v>2597</v>
      </c>
      <c r="D205" s="36">
        <v>11</v>
      </c>
      <c r="E205" s="36">
        <v>2012</v>
      </c>
      <c r="F205" s="578">
        <v>3.8133104616729971</v>
      </c>
      <c r="G205" s="578">
        <v>807.98904673258426</v>
      </c>
      <c r="H205" s="578">
        <v>0.67978091427357801</v>
      </c>
      <c r="I205" s="578">
        <v>0.29323489215069748</v>
      </c>
      <c r="J205" s="578">
        <v>6.892367770584917E-3</v>
      </c>
      <c r="K205" s="578">
        <v>4.561317289534295</v>
      </c>
      <c r="L205" s="578">
        <v>986.89860916137627</v>
      </c>
      <c r="M205" s="578">
        <v>0.68671587014493152</v>
      </c>
      <c r="N205" s="578">
        <v>0.31992253315790198</v>
      </c>
      <c r="O205" s="578">
        <v>8.4185413870727626E-3</v>
      </c>
      <c r="P205" s="578">
        <v>3.8133105659289801</v>
      </c>
      <c r="Q205" s="578">
        <v>807.98904673258426</v>
      </c>
      <c r="R205" s="578">
        <v>0.67978093324927547</v>
      </c>
      <c r="S205" s="578">
        <v>0.29323488807616105</v>
      </c>
      <c r="T205" s="578">
        <v>6.892367770584917E-3</v>
      </c>
      <c r="U205" s="578">
        <v>4.5613172397643176</v>
      </c>
      <c r="V205" s="578">
        <v>986.89860916137627</v>
      </c>
      <c r="W205" s="578">
        <v>0.686715867525587</v>
      </c>
      <c r="X205" s="578">
        <v>0.319922534671301</v>
      </c>
      <c r="Y205" s="578">
        <v>8.4185413870727626E-3</v>
      </c>
    </row>
    <row r="206" spans="1:25" x14ac:dyDescent="0.3">
      <c r="A206" s="311" t="s">
        <v>2800</v>
      </c>
      <c r="B206" s="310" t="s">
        <v>2193</v>
      </c>
      <c r="C206" s="310" t="s">
        <v>2597</v>
      </c>
      <c r="D206" s="36">
        <v>12</v>
      </c>
      <c r="E206" s="36">
        <v>2012</v>
      </c>
      <c r="F206" s="578">
        <v>3.5095617665465353</v>
      </c>
      <c r="G206" s="578">
        <v>748.00491968790629</v>
      </c>
      <c r="H206" s="578">
        <v>0.63405835426722934</v>
      </c>
      <c r="I206" s="578">
        <v>0.27687590010464147</v>
      </c>
      <c r="J206" s="578">
        <v>6.3806922383567574E-3</v>
      </c>
      <c r="K206" s="578">
        <v>4.2927046838291627</v>
      </c>
      <c r="L206" s="578">
        <v>931.4107182820635</v>
      </c>
      <c r="M206" s="578">
        <v>0.6410038920391038</v>
      </c>
      <c r="N206" s="578">
        <v>0.30173361728278247</v>
      </c>
      <c r="O206" s="578">
        <v>7.9452191372790023E-3</v>
      </c>
      <c r="P206" s="578">
        <v>3.5095620273689998</v>
      </c>
      <c r="Q206" s="578">
        <v>748.00491968790629</v>
      </c>
      <c r="R206" s="578">
        <v>0.63405835170609204</v>
      </c>
      <c r="S206" s="578">
        <v>0.27687590328666051</v>
      </c>
      <c r="T206" s="578">
        <v>6.3806921874250558E-3</v>
      </c>
      <c r="U206" s="578">
        <v>4.2927043164272556</v>
      </c>
      <c r="V206" s="578">
        <v>931.41071319580033</v>
      </c>
      <c r="W206" s="578">
        <v>0.64100388107666073</v>
      </c>
      <c r="X206" s="578">
        <v>0.30173361122918574</v>
      </c>
      <c r="Y206" s="578">
        <v>7.9452189869092093E-3</v>
      </c>
    </row>
    <row r="207" spans="1:25" x14ac:dyDescent="0.3">
      <c r="A207" s="311" t="s">
        <v>2801</v>
      </c>
      <c r="B207" s="310" t="s">
        <v>2193</v>
      </c>
      <c r="C207" s="310" t="s">
        <v>2597</v>
      </c>
      <c r="D207" s="36">
        <v>13</v>
      </c>
      <c r="E207" s="36">
        <v>2012</v>
      </c>
      <c r="F207" s="578">
        <v>3.2154356316799095</v>
      </c>
      <c r="G207" s="578">
        <v>687.3973986307775</v>
      </c>
      <c r="H207" s="578">
        <v>0.58777525704742051</v>
      </c>
      <c r="I207" s="578">
        <v>0.25593220213583301</v>
      </c>
      <c r="J207" s="578">
        <v>5.8636925338456979E-3</v>
      </c>
      <c r="K207" s="578">
        <v>4.0175371615162723</v>
      </c>
      <c r="L207" s="578">
        <v>871.94483884175577</v>
      </c>
      <c r="M207" s="578">
        <v>0.59480564990856954</v>
      </c>
      <c r="N207" s="578">
        <v>0.27901805068055752</v>
      </c>
      <c r="O207" s="578">
        <v>7.4379590441822031E-3</v>
      </c>
      <c r="P207" s="578">
        <v>3.2154356839394778</v>
      </c>
      <c r="Q207" s="578">
        <v>687.39740403493181</v>
      </c>
      <c r="R207" s="578">
        <v>0.58777524754016941</v>
      </c>
      <c r="S207" s="578">
        <v>0.25593220384325754</v>
      </c>
      <c r="T207" s="578">
        <v>5.8636925338456979E-3</v>
      </c>
      <c r="U207" s="578">
        <v>4.0175370047933576</v>
      </c>
      <c r="V207" s="578">
        <v>871.94483884175577</v>
      </c>
      <c r="W207" s="578">
        <v>0.59480562846874785</v>
      </c>
      <c r="X207" s="578">
        <v>0.27901801695891926</v>
      </c>
      <c r="Y207" s="578">
        <v>7.4379589883998625E-3</v>
      </c>
    </row>
    <row r="208" spans="1:25" x14ac:dyDescent="0.3">
      <c r="A208" s="311" t="s">
        <v>2802</v>
      </c>
      <c r="B208" s="310" t="s">
        <v>2193</v>
      </c>
      <c r="C208" s="310" t="s">
        <v>2597</v>
      </c>
      <c r="D208" s="36">
        <v>14</v>
      </c>
      <c r="E208" s="36">
        <v>2012</v>
      </c>
      <c r="F208" s="578">
        <v>3.273569010495212</v>
      </c>
      <c r="G208" s="578">
        <v>692.41651026407828</v>
      </c>
      <c r="H208" s="578">
        <v>0.54555103153688778</v>
      </c>
      <c r="I208" s="578">
        <v>0.239673982840031</v>
      </c>
      <c r="J208" s="578">
        <v>5.9065175422195627E-3</v>
      </c>
      <c r="K208" s="578">
        <v>4.0507139101525</v>
      </c>
      <c r="L208" s="578">
        <v>869.8803691864008</v>
      </c>
      <c r="M208" s="578">
        <v>0.55289038947860947</v>
      </c>
      <c r="N208" s="578">
        <v>0.26090124940189152</v>
      </c>
      <c r="O208" s="578">
        <v>7.4203556068823655E-3</v>
      </c>
      <c r="P208" s="578">
        <v>3.2735690597995246</v>
      </c>
      <c r="Q208" s="578">
        <v>692.41651535034157</v>
      </c>
      <c r="R208" s="578">
        <v>0.54555105140510296</v>
      </c>
      <c r="S208" s="578">
        <v>0.23967398889362801</v>
      </c>
      <c r="T208" s="578">
        <v>5.9065175446448804E-3</v>
      </c>
      <c r="U208" s="578">
        <v>4.0507136466888598</v>
      </c>
      <c r="V208" s="578">
        <v>869.88036410013774</v>
      </c>
      <c r="W208" s="578">
        <v>0.55289035470923353</v>
      </c>
      <c r="X208" s="578">
        <v>0.26090120974307202</v>
      </c>
      <c r="Y208" s="578">
        <v>7.4203555559506605E-3</v>
      </c>
    </row>
    <row r="209" spans="1:25" x14ac:dyDescent="0.3">
      <c r="A209" s="311" t="s">
        <v>2803</v>
      </c>
      <c r="B209" s="310" t="s">
        <v>2193</v>
      </c>
      <c r="C209" s="310" t="s">
        <v>2597</v>
      </c>
      <c r="D209" s="36">
        <v>15</v>
      </c>
      <c r="E209" s="36">
        <v>2012</v>
      </c>
      <c r="F209" s="578">
        <v>3.3484559317306122</v>
      </c>
      <c r="G209" s="578">
        <v>701.33387120564748</v>
      </c>
      <c r="H209" s="578">
        <v>0.50916525657521494</v>
      </c>
      <c r="I209" s="578">
        <v>0.22590313834371001</v>
      </c>
      <c r="J209" s="578">
        <v>5.9825889596443879E-3</v>
      </c>
      <c r="K209" s="578">
        <v>4.0954812192527825</v>
      </c>
      <c r="L209" s="578">
        <v>871.323047637939</v>
      </c>
      <c r="M209" s="578">
        <v>0.5165148955711627</v>
      </c>
      <c r="N209" s="578">
        <v>0.24567511555505875</v>
      </c>
      <c r="O209" s="578">
        <v>7.4326682806713472E-3</v>
      </c>
      <c r="P209" s="578">
        <v>3.3484560882970924</v>
      </c>
      <c r="Q209" s="578">
        <v>701.33387120564748</v>
      </c>
      <c r="R209" s="578">
        <v>0.50916526681976348</v>
      </c>
      <c r="S209" s="578">
        <v>0.22590313316322824</v>
      </c>
      <c r="T209" s="578">
        <v>5.9825890639331122E-3</v>
      </c>
      <c r="U209" s="578">
        <v>4.0954811137550324</v>
      </c>
      <c r="V209" s="578">
        <v>871.323047637939</v>
      </c>
      <c r="W209" s="578">
        <v>0.51651488275577551</v>
      </c>
      <c r="X209" s="578">
        <v>0.24567511345958276</v>
      </c>
      <c r="Y209" s="578">
        <v>7.4326682806713472E-3</v>
      </c>
    </row>
    <row r="210" spans="1:25" x14ac:dyDescent="0.3">
      <c r="A210" s="579" t="s">
        <v>2804</v>
      </c>
      <c r="B210" s="580" t="s">
        <v>2193</v>
      </c>
      <c r="C210" s="580" t="s">
        <v>2597</v>
      </c>
      <c r="D210" s="581">
        <v>16</v>
      </c>
      <c r="E210" s="581">
        <v>2012</v>
      </c>
      <c r="F210" s="582">
        <v>3.5516971937310351</v>
      </c>
      <c r="G210" s="582">
        <v>734.89398829142203</v>
      </c>
      <c r="H210" s="582">
        <v>0.477647030415634</v>
      </c>
      <c r="I210" s="582">
        <v>0.21479475459394298</v>
      </c>
      <c r="J210" s="582">
        <v>6.26887705099458E-3</v>
      </c>
      <c r="K210" s="582">
        <v>4.2627466348931158</v>
      </c>
      <c r="L210" s="582">
        <v>896.65011151631597</v>
      </c>
      <c r="M210" s="582">
        <v>0.48506078248222628</v>
      </c>
      <c r="N210" s="582">
        <v>0.23332399979699375</v>
      </c>
      <c r="O210" s="582">
        <v>7.6487200179447667E-3</v>
      </c>
      <c r="P210" s="582">
        <v>3.5516974025037227</v>
      </c>
      <c r="Q210" s="582">
        <v>734.89398829142203</v>
      </c>
      <c r="R210" s="582">
        <v>0.47764705152561221</v>
      </c>
      <c r="S210" s="582">
        <v>0.21479475762074146</v>
      </c>
      <c r="T210" s="582">
        <v>6.2688769976375572E-3</v>
      </c>
      <c r="U210" s="582">
        <v>4.2627468954002872</v>
      </c>
      <c r="V210" s="582">
        <v>896.65011151631597</v>
      </c>
      <c r="W210" s="582">
        <v>0.48506077223767802</v>
      </c>
      <c r="X210" s="582">
        <v>0.23332399927312475</v>
      </c>
      <c r="Y210" s="582">
        <v>7.648720282304562E-3</v>
      </c>
    </row>
    <row r="211" spans="1:25" x14ac:dyDescent="0.3">
      <c r="A211" s="311" t="s">
        <v>2805</v>
      </c>
      <c r="B211" s="310" t="s">
        <v>2193</v>
      </c>
      <c r="C211" s="310" t="s">
        <v>2597</v>
      </c>
      <c r="D211" s="36">
        <v>1</v>
      </c>
      <c r="E211" s="36">
        <v>2020</v>
      </c>
      <c r="F211" s="578">
        <v>13.164228655327499</v>
      </c>
      <c r="G211" s="578">
        <v>7771.8137664794876</v>
      </c>
      <c r="H211" s="578">
        <v>1.987660143990065</v>
      </c>
      <c r="I211" s="578">
        <v>0.67555700863401058</v>
      </c>
      <c r="J211" s="578">
        <v>6.7398129807164198E-2</v>
      </c>
      <c r="K211" s="578">
        <v>13.293365842153374</v>
      </c>
      <c r="L211" s="578">
        <v>7839.7752888997347</v>
      </c>
      <c r="M211" s="578">
        <v>1.9931877156680726</v>
      </c>
      <c r="N211" s="578">
        <v>0.67884797789156404</v>
      </c>
      <c r="O211" s="578">
        <v>6.7987507092766422E-2</v>
      </c>
      <c r="P211" s="578">
        <v>13.164227095825426</v>
      </c>
      <c r="Q211" s="578">
        <v>7771.8137664794876</v>
      </c>
      <c r="R211" s="578">
        <v>1.9876601393140527</v>
      </c>
      <c r="S211" s="578">
        <v>0.67555698752403204</v>
      </c>
      <c r="T211" s="578">
        <v>6.7398130311630583E-2</v>
      </c>
      <c r="U211" s="578">
        <v>13.293369493874025</v>
      </c>
      <c r="V211" s="578">
        <v>7839.7753448486274</v>
      </c>
      <c r="W211" s="578">
        <v>1.9931877250977126</v>
      </c>
      <c r="X211" s="578">
        <v>0.67884799325838674</v>
      </c>
      <c r="Y211" s="578">
        <v>6.7987507092766422E-2</v>
      </c>
    </row>
    <row r="212" spans="1:25" x14ac:dyDescent="0.3">
      <c r="A212" s="311" t="s">
        <v>2806</v>
      </c>
      <c r="B212" s="310" t="s">
        <v>2193</v>
      </c>
      <c r="C212" s="310" t="s">
        <v>2597</v>
      </c>
      <c r="D212" s="36">
        <v>2</v>
      </c>
      <c r="E212" s="36">
        <v>2020</v>
      </c>
      <c r="F212" s="578">
        <v>6.1114828402411696</v>
      </c>
      <c r="G212" s="578">
        <v>3746.4322141011526</v>
      </c>
      <c r="H212" s="578">
        <v>1.0587800699868199</v>
      </c>
      <c r="I212" s="578">
        <v>0.33139000833034499</v>
      </c>
      <c r="J212" s="578">
        <v>3.2489519372271951E-2</v>
      </c>
      <c r="K212" s="578">
        <v>6.2746368234899474</v>
      </c>
      <c r="L212" s="578">
        <v>3833.1943028767851</v>
      </c>
      <c r="M212" s="578">
        <v>1.0676183167379301</v>
      </c>
      <c r="N212" s="578">
        <v>0.33540900051593697</v>
      </c>
      <c r="O212" s="578">
        <v>3.3241937519051107E-2</v>
      </c>
      <c r="P212" s="578">
        <v>6.111482840136885</v>
      </c>
      <c r="Q212" s="578">
        <v>3746.432266235347</v>
      </c>
      <c r="R212" s="578">
        <v>1.0587800652719976</v>
      </c>
      <c r="S212" s="578">
        <v>0.33139000833034499</v>
      </c>
      <c r="T212" s="578">
        <v>3.2489519896140899E-2</v>
      </c>
      <c r="U212" s="578">
        <v>6.2746370872130921</v>
      </c>
      <c r="V212" s="578">
        <v>3833.1943028767851</v>
      </c>
      <c r="W212" s="578">
        <v>1.0676183546699249</v>
      </c>
      <c r="X212" s="578">
        <v>0.33540900051593697</v>
      </c>
      <c r="Y212" s="578">
        <v>3.3241937519051107E-2</v>
      </c>
    </row>
    <row r="213" spans="1:25" x14ac:dyDescent="0.3">
      <c r="A213" s="311" t="s">
        <v>2807</v>
      </c>
      <c r="B213" s="310" t="s">
        <v>2193</v>
      </c>
      <c r="C213" s="310" t="s">
        <v>2597</v>
      </c>
      <c r="D213" s="36">
        <v>3</v>
      </c>
      <c r="E213" s="36">
        <v>2020</v>
      </c>
      <c r="F213" s="578">
        <v>3.4245868737137526</v>
      </c>
      <c r="G213" s="578">
        <v>2129.3910395304301</v>
      </c>
      <c r="H213" s="578">
        <v>0.56019597262396303</v>
      </c>
      <c r="I213" s="578">
        <v>0.17725658199439398</v>
      </c>
      <c r="J213" s="578">
        <v>1.8466362341617498E-2</v>
      </c>
      <c r="K213" s="578">
        <v>3.4816861474707004</v>
      </c>
      <c r="L213" s="578">
        <v>2157.6859207153252</v>
      </c>
      <c r="M213" s="578">
        <v>0.56441085242355826</v>
      </c>
      <c r="N213" s="578">
        <v>0.17870002930673401</v>
      </c>
      <c r="O213" s="578">
        <v>1.8711733360153877E-2</v>
      </c>
      <c r="P213" s="578">
        <v>3.4245865609458002</v>
      </c>
      <c r="Q213" s="578">
        <v>2129.3910395304301</v>
      </c>
      <c r="R213" s="578">
        <v>0.56019595658290144</v>
      </c>
      <c r="S213" s="578">
        <v>0.1772565788123755</v>
      </c>
      <c r="T213" s="578">
        <v>1.8466362341617498E-2</v>
      </c>
      <c r="U213" s="578">
        <v>3.4816865114626077</v>
      </c>
      <c r="V213" s="578">
        <v>2157.6859728495224</v>
      </c>
      <c r="W213" s="578">
        <v>0.56441087714241178</v>
      </c>
      <c r="X213" s="578">
        <v>0.17870002880226776</v>
      </c>
      <c r="Y213" s="578">
        <v>1.87117343884892E-2</v>
      </c>
    </row>
    <row r="214" spans="1:25" x14ac:dyDescent="0.3">
      <c r="A214" s="311" t="s">
        <v>2808</v>
      </c>
      <c r="B214" s="310" t="s">
        <v>2193</v>
      </c>
      <c r="C214" s="310" t="s">
        <v>2597</v>
      </c>
      <c r="D214" s="36">
        <v>4</v>
      </c>
      <c r="E214" s="36">
        <v>2020</v>
      </c>
      <c r="F214" s="578">
        <v>2.6231651749318772</v>
      </c>
      <c r="G214" s="578">
        <v>1659.4465637206977</v>
      </c>
      <c r="H214" s="578">
        <v>0.40805003757122849</v>
      </c>
      <c r="I214" s="578">
        <v>0.130022462457418</v>
      </c>
      <c r="J214" s="578">
        <v>1.4391224967160525E-2</v>
      </c>
      <c r="K214" s="578">
        <v>2.6762451900606976</v>
      </c>
      <c r="L214" s="578">
        <v>1689.6959546407027</v>
      </c>
      <c r="M214" s="578">
        <v>0.41152404486395677</v>
      </c>
      <c r="N214" s="578">
        <v>0.132541802032695</v>
      </c>
      <c r="O214" s="578">
        <v>1.4653529224839625E-2</v>
      </c>
      <c r="P214" s="578">
        <v>2.6231655882317346</v>
      </c>
      <c r="Q214" s="578">
        <v>1659.4465637206977</v>
      </c>
      <c r="R214" s="578">
        <v>0.40805005251119475</v>
      </c>
      <c r="S214" s="578">
        <v>0.130022459158984</v>
      </c>
      <c r="T214" s="578">
        <v>1.4391224967160525E-2</v>
      </c>
      <c r="U214" s="578">
        <v>2.6762454511438847</v>
      </c>
      <c r="V214" s="578">
        <v>1689.6960067748978</v>
      </c>
      <c r="W214" s="578">
        <v>0.41152404513559271</v>
      </c>
      <c r="X214" s="578">
        <v>0.13254180769824075</v>
      </c>
      <c r="Y214" s="578">
        <v>1.4653529743857949E-2</v>
      </c>
    </row>
    <row r="215" spans="1:25" x14ac:dyDescent="0.3">
      <c r="A215" s="311" t="s">
        <v>2809</v>
      </c>
      <c r="B215" s="310" t="s">
        <v>2193</v>
      </c>
      <c r="C215" s="310" t="s">
        <v>2597</v>
      </c>
      <c r="D215" s="36">
        <v>5</v>
      </c>
      <c r="E215" s="36">
        <v>2020</v>
      </c>
      <c r="F215" s="578">
        <v>2.1547888524522301</v>
      </c>
      <c r="G215" s="578">
        <v>1398.0528043111126</v>
      </c>
      <c r="H215" s="578">
        <v>0.32671283272793478</v>
      </c>
      <c r="I215" s="578">
        <v>0.1062072980760905</v>
      </c>
      <c r="J215" s="578">
        <v>1.212438849809885E-2</v>
      </c>
      <c r="K215" s="578">
        <v>2.2270300258824074</v>
      </c>
      <c r="L215" s="578">
        <v>1444.5922851562475</v>
      </c>
      <c r="M215" s="578">
        <v>0.33020918647040726</v>
      </c>
      <c r="N215" s="578">
        <v>0.10910275093434951</v>
      </c>
      <c r="O215" s="578">
        <v>1.2527957296697374E-2</v>
      </c>
      <c r="P215" s="578">
        <v>2.1547891655682125</v>
      </c>
      <c r="Q215" s="578">
        <v>1398.0528043111126</v>
      </c>
      <c r="R215" s="578">
        <v>0.32671285362933572</v>
      </c>
      <c r="S215" s="578">
        <v>0.10620729966709976</v>
      </c>
      <c r="T215" s="578">
        <v>1.212438849809885E-2</v>
      </c>
      <c r="U215" s="578">
        <v>2.2270302346029549</v>
      </c>
      <c r="V215" s="578">
        <v>1444.5922851562475</v>
      </c>
      <c r="W215" s="578">
        <v>0.33020918757150197</v>
      </c>
      <c r="X215" s="578">
        <v>0.10910276098487225</v>
      </c>
      <c r="Y215" s="578">
        <v>1.2527957296697374E-2</v>
      </c>
    </row>
    <row r="216" spans="1:25" x14ac:dyDescent="0.3">
      <c r="A216" s="311" t="s">
        <v>2810</v>
      </c>
      <c r="B216" s="310" t="s">
        <v>2193</v>
      </c>
      <c r="C216" s="310" t="s">
        <v>2597</v>
      </c>
      <c r="D216" s="36">
        <v>6</v>
      </c>
      <c r="E216" s="36">
        <v>2020</v>
      </c>
      <c r="F216" s="578">
        <v>1.883338510250115</v>
      </c>
      <c r="G216" s="578">
        <v>1241.733128865555</v>
      </c>
      <c r="H216" s="578">
        <v>0.27108749140461375</v>
      </c>
      <c r="I216" s="578">
        <v>9.1632144758477779E-2</v>
      </c>
      <c r="J216" s="578">
        <v>1.0768639699866349E-2</v>
      </c>
      <c r="K216" s="578">
        <v>1.9735094271451674</v>
      </c>
      <c r="L216" s="578">
        <v>1305.4076449076274</v>
      </c>
      <c r="M216" s="578">
        <v>0.27453502628971649</v>
      </c>
      <c r="N216" s="578">
        <v>9.4748020036301228E-2</v>
      </c>
      <c r="O216" s="578">
        <v>1.1320830186984125E-2</v>
      </c>
      <c r="P216" s="578">
        <v>1.883338510268</v>
      </c>
      <c r="Q216" s="578">
        <v>1241.7331809997499</v>
      </c>
      <c r="R216" s="578">
        <v>0.27108749114025399</v>
      </c>
      <c r="S216" s="578">
        <v>9.1632145243541574E-2</v>
      </c>
      <c r="T216" s="578">
        <v>1.0768639699866349E-2</v>
      </c>
      <c r="U216" s="578">
        <v>1.9735094792113126</v>
      </c>
      <c r="V216" s="578">
        <v>1305.4075927734325</v>
      </c>
      <c r="W216" s="578">
        <v>0.27453502695182852</v>
      </c>
      <c r="X216" s="578">
        <v>9.4748028767450379E-2</v>
      </c>
      <c r="Y216" s="578">
        <v>1.1320830186984125E-2</v>
      </c>
    </row>
    <row r="217" spans="1:25" x14ac:dyDescent="0.3">
      <c r="A217" s="311" t="s">
        <v>2811</v>
      </c>
      <c r="B217" s="310" t="s">
        <v>2193</v>
      </c>
      <c r="C217" s="310" t="s">
        <v>2597</v>
      </c>
      <c r="D217" s="36">
        <v>7</v>
      </c>
      <c r="E217" s="36">
        <v>2020</v>
      </c>
      <c r="F217" s="578">
        <v>1.716292200101325</v>
      </c>
      <c r="G217" s="578">
        <v>1141.9913635253874</v>
      </c>
      <c r="H217" s="578">
        <v>0.23646234063198723</v>
      </c>
      <c r="I217" s="578">
        <v>8.2712598145008032E-2</v>
      </c>
      <c r="J217" s="578">
        <v>9.9037495092488704E-3</v>
      </c>
      <c r="K217" s="578">
        <v>1.8341319081728173</v>
      </c>
      <c r="L217" s="578">
        <v>1232.46937688191</v>
      </c>
      <c r="M217" s="578">
        <v>0.23987660944840097</v>
      </c>
      <c r="N217" s="578">
        <v>8.6294516921043368E-2</v>
      </c>
      <c r="O217" s="578">
        <v>1.0688373857798625E-2</v>
      </c>
      <c r="P217" s="578">
        <v>1.7162919393358549</v>
      </c>
      <c r="Q217" s="578">
        <v>1141.9913635253874</v>
      </c>
      <c r="R217" s="578">
        <v>0.23646233018371249</v>
      </c>
      <c r="S217" s="578">
        <v>8.2712597097270149E-2</v>
      </c>
      <c r="T217" s="578">
        <v>9.9037494510412043E-3</v>
      </c>
      <c r="U217" s="578">
        <v>1.8341319082031349</v>
      </c>
      <c r="V217" s="578">
        <v>1232.46937688191</v>
      </c>
      <c r="W217" s="578">
        <v>0.23987661033849325</v>
      </c>
      <c r="X217" s="578">
        <v>8.6294521111994926E-2</v>
      </c>
      <c r="Y217" s="578">
        <v>1.0688373857798625E-2</v>
      </c>
    </row>
    <row r="218" spans="1:25" x14ac:dyDescent="0.3">
      <c r="A218" s="311" t="s">
        <v>2812</v>
      </c>
      <c r="B218" s="310" t="s">
        <v>2193</v>
      </c>
      <c r="C218" s="310" t="s">
        <v>2597</v>
      </c>
      <c r="D218" s="36">
        <v>8</v>
      </c>
      <c r="E218" s="36">
        <v>2020</v>
      </c>
      <c r="F218" s="578">
        <v>1.4923861170846024</v>
      </c>
      <c r="G218" s="578">
        <v>984.51339276631472</v>
      </c>
      <c r="H218" s="578">
        <v>0.212650982277409</v>
      </c>
      <c r="I218" s="578">
        <v>7.2281968081369954E-2</v>
      </c>
      <c r="J218" s="578">
        <v>8.5380654539524842E-3</v>
      </c>
      <c r="K218" s="578">
        <v>1.639046705293665</v>
      </c>
      <c r="L218" s="578">
        <v>1104.6020889282149</v>
      </c>
      <c r="M218" s="578">
        <v>0.21614820995697875</v>
      </c>
      <c r="N218" s="578">
        <v>7.6864093707020659E-2</v>
      </c>
      <c r="O218" s="578">
        <v>9.5794953231234051E-3</v>
      </c>
      <c r="P218" s="578">
        <v>1.49238632379577</v>
      </c>
      <c r="Q218" s="578">
        <v>984.51339785257801</v>
      </c>
      <c r="R218" s="578">
        <v>0.21265099782613051</v>
      </c>
      <c r="S218" s="578">
        <v>7.2281967557501006E-2</v>
      </c>
      <c r="T218" s="578">
        <v>8.5380654491018469E-3</v>
      </c>
      <c r="U218" s="578">
        <v>1.6390471735003249</v>
      </c>
      <c r="V218" s="578">
        <v>1104.6021410624126</v>
      </c>
      <c r="W218" s="578">
        <v>0.21614828286449927</v>
      </c>
      <c r="X218" s="578">
        <v>7.6864097859167146E-2</v>
      </c>
      <c r="Y218" s="578">
        <v>9.5794952697663815E-3</v>
      </c>
    </row>
    <row r="219" spans="1:25" x14ac:dyDescent="0.3">
      <c r="A219" s="311" t="s">
        <v>2813</v>
      </c>
      <c r="B219" s="310" t="s">
        <v>2193</v>
      </c>
      <c r="C219" s="310" t="s">
        <v>2597</v>
      </c>
      <c r="D219" s="36">
        <v>9</v>
      </c>
      <c r="E219" s="36">
        <v>2020</v>
      </c>
      <c r="F219" s="578">
        <v>1.36173115075901</v>
      </c>
      <c r="G219" s="578">
        <v>900.93303902943853</v>
      </c>
      <c r="H219" s="578">
        <v>0.19324933555617424</v>
      </c>
      <c r="I219" s="578">
        <v>6.6644123755395385E-2</v>
      </c>
      <c r="J219" s="578">
        <v>7.8132020377476331E-3</v>
      </c>
      <c r="K219" s="578">
        <v>1.5342396664245777</v>
      </c>
      <c r="L219" s="578">
        <v>1046.7088883717799</v>
      </c>
      <c r="M219" s="578">
        <v>0.19729131706602199</v>
      </c>
      <c r="N219" s="578">
        <v>7.2021916508674594E-2</v>
      </c>
      <c r="O219" s="578">
        <v>9.0773948565280645E-3</v>
      </c>
      <c r="P219" s="578">
        <v>1.3617313071954351</v>
      </c>
      <c r="Q219" s="578">
        <v>900.93303394317547</v>
      </c>
      <c r="R219" s="578">
        <v>0.19324934138664152</v>
      </c>
      <c r="S219" s="578">
        <v>6.6644119564443799E-2</v>
      </c>
      <c r="T219" s="578">
        <v>7.813201780663798E-3</v>
      </c>
      <c r="U219" s="578">
        <v>1.5342396664567151</v>
      </c>
      <c r="V219" s="578">
        <v>1046.70887215932</v>
      </c>
      <c r="W219" s="578">
        <v>0.19729131727944998</v>
      </c>
      <c r="X219" s="578">
        <v>7.2021919651888297E-2</v>
      </c>
      <c r="Y219" s="578">
        <v>9.0773949050344492E-3</v>
      </c>
    </row>
    <row r="220" spans="1:25" x14ac:dyDescent="0.3">
      <c r="A220" s="311" t="s">
        <v>2814</v>
      </c>
      <c r="B220" s="310" t="s">
        <v>2193</v>
      </c>
      <c r="C220" s="310" t="s">
        <v>2597</v>
      </c>
      <c r="D220" s="36">
        <v>10</v>
      </c>
      <c r="E220" s="36">
        <v>2020</v>
      </c>
      <c r="F220" s="578">
        <v>1.2578170084567875</v>
      </c>
      <c r="G220" s="578">
        <v>833.95784791310575</v>
      </c>
      <c r="H220" s="578">
        <v>0.17795689911387474</v>
      </c>
      <c r="I220" s="578">
        <v>6.2207946612033951E-2</v>
      </c>
      <c r="J220" s="578">
        <v>7.2323545852365553E-3</v>
      </c>
      <c r="K220" s="578">
        <v>1.4441648348168448</v>
      </c>
      <c r="L220" s="578">
        <v>994.48594220479083</v>
      </c>
      <c r="M220" s="578">
        <v>0.18234062339858273</v>
      </c>
      <c r="N220" s="578">
        <v>6.8070984561927603E-2</v>
      </c>
      <c r="O220" s="578">
        <v>8.6244846606859903E-3</v>
      </c>
      <c r="P220" s="578">
        <v>1.257816956333345</v>
      </c>
      <c r="Q220" s="578">
        <v>833.95784250895133</v>
      </c>
      <c r="R220" s="578">
        <v>0.17795689911144974</v>
      </c>
      <c r="S220" s="578">
        <v>6.2207945040427128E-2</v>
      </c>
      <c r="T220" s="578">
        <v>7.2323546385935781E-3</v>
      </c>
      <c r="U220" s="578">
        <v>1.4441647305760201</v>
      </c>
      <c r="V220" s="578">
        <v>994.48594220479083</v>
      </c>
      <c r="W220" s="578">
        <v>0.18234062419893776</v>
      </c>
      <c r="X220" s="578">
        <v>6.8070987705141278E-2</v>
      </c>
      <c r="Y220" s="578">
        <v>8.6244846121796073E-3</v>
      </c>
    </row>
    <row r="221" spans="1:25" x14ac:dyDescent="0.3">
      <c r="A221" s="311" t="s">
        <v>2815</v>
      </c>
      <c r="B221" s="310" t="s">
        <v>2193</v>
      </c>
      <c r="C221" s="310" t="s">
        <v>2597</v>
      </c>
      <c r="D221" s="36">
        <v>11</v>
      </c>
      <c r="E221" s="36">
        <v>2020</v>
      </c>
      <c r="F221" s="578">
        <v>1.1561314744561302</v>
      </c>
      <c r="G221" s="578">
        <v>764.43331623077324</v>
      </c>
      <c r="H221" s="578">
        <v>0.16408501053228924</v>
      </c>
      <c r="I221" s="578">
        <v>5.8247499691788052E-2</v>
      </c>
      <c r="J221" s="578">
        <v>6.6294262772620006E-3</v>
      </c>
      <c r="K221" s="578">
        <v>1.3531870983470027</v>
      </c>
      <c r="L221" s="578">
        <v>934.14239501953102</v>
      </c>
      <c r="M221" s="578">
        <v>0.16870368986565126</v>
      </c>
      <c r="N221" s="578">
        <v>6.411720433970905E-2</v>
      </c>
      <c r="O221" s="578">
        <v>8.1011769167768401E-3</v>
      </c>
      <c r="P221" s="578">
        <v>1.1561316322480026</v>
      </c>
      <c r="Q221" s="578">
        <v>764.43331082661905</v>
      </c>
      <c r="R221" s="578">
        <v>0.16408500538091125</v>
      </c>
      <c r="S221" s="578">
        <v>5.8247499167919103E-2</v>
      </c>
      <c r="T221" s="578">
        <v>6.6294262772619997E-3</v>
      </c>
      <c r="U221" s="578">
        <v>1.3531871511840974</v>
      </c>
      <c r="V221" s="578">
        <v>934.14239470163955</v>
      </c>
      <c r="W221" s="578">
        <v>0.16870368950185327</v>
      </c>
      <c r="X221" s="578">
        <v>6.4117207482922753E-2</v>
      </c>
      <c r="Y221" s="578">
        <v>8.1011767664070471E-3</v>
      </c>
    </row>
    <row r="222" spans="1:25" x14ac:dyDescent="0.3">
      <c r="A222" s="311" t="s">
        <v>2816</v>
      </c>
      <c r="B222" s="310" t="s">
        <v>2193</v>
      </c>
      <c r="C222" s="310" t="s">
        <v>2597</v>
      </c>
      <c r="D222" s="36">
        <v>12</v>
      </c>
      <c r="E222" s="36">
        <v>2020</v>
      </c>
      <c r="F222" s="578">
        <v>1.0729340786366821</v>
      </c>
      <c r="G222" s="578">
        <v>707.55129432678177</v>
      </c>
      <c r="H222" s="578">
        <v>0.15273642845083124</v>
      </c>
      <c r="I222" s="578">
        <v>5.5007196807612901E-2</v>
      </c>
      <c r="J222" s="578">
        <v>6.1361365199748674E-3</v>
      </c>
      <c r="K222" s="578">
        <v>1.2779800776230876</v>
      </c>
      <c r="L222" s="578">
        <v>881.5245437622068</v>
      </c>
      <c r="M222" s="578">
        <v>0.15746743766794624</v>
      </c>
      <c r="N222" s="578">
        <v>6.0461887216661049E-2</v>
      </c>
      <c r="O222" s="578">
        <v>7.6448674202159329E-3</v>
      </c>
      <c r="P222" s="578">
        <v>1.0729341053248964</v>
      </c>
      <c r="Q222" s="578">
        <v>707.55128892262746</v>
      </c>
      <c r="R222" s="578">
        <v>0.15273642829439824</v>
      </c>
      <c r="S222" s="578">
        <v>5.5007196807612901E-2</v>
      </c>
      <c r="T222" s="578">
        <v>6.1361364690431623E-3</v>
      </c>
      <c r="U222" s="578">
        <v>1.2779800255317775</v>
      </c>
      <c r="V222" s="578">
        <v>881.5245437622068</v>
      </c>
      <c r="W222" s="578">
        <v>0.15746744388403949</v>
      </c>
      <c r="X222" s="578">
        <v>6.0461890883743701E-2</v>
      </c>
      <c r="Y222" s="578">
        <v>7.6448675220793377E-3</v>
      </c>
    </row>
    <row r="223" spans="1:25" x14ac:dyDescent="0.3">
      <c r="A223" s="311" t="s">
        <v>2817</v>
      </c>
      <c r="B223" s="310" t="s">
        <v>2193</v>
      </c>
      <c r="C223" s="310" t="s">
        <v>2597</v>
      </c>
      <c r="D223" s="36">
        <v>13</v>
      </c>
      <c r="E223" s="36">
        <v>2020</v>
      </c>
      <c r="F223" s="578">
        <v>0.98695447081702725</v>
      </c>
      <c r="G223" s="578">
        <v>649.85847250620509</v>
      </c>
      <c r="H223" s="578">
        <v>0.1413527918872805</v>
      </c>
      <c r="I223" s="578">
        <v>5.0835501926485421E-2</v>
      </c>
      <c r="J223" s="578">
        <v>5.635831582670405E-3</v>
      </c>
      <c r="K223" s="578">
        <v>1.1964643904651249</v>
      </c>
      <c r="L223" s="578">
        <v>824.93215878804483</v>
      </c>
      <c r="M223" s="578">
        <v>0.1461467158575635</v>
      </c>
      <c r="N223" s="578">
        <v>5.5887191517588919E-2</v>
      </c>
      <c r="O223" s="578">
        <v>7.1541040597367022E-3</v>
      </c>
      <c r="P223" s="578">
        <v>0.98695438697707805</v>
      </c>
      <c r="Q223" s="578">
        <v>649.85847791035951</v>
      </c>
      <c r="R223" s="578">
        <v>0.14135279193942502</v>
      </c>
      <c r="S223" s="578">
        <v>5.0835502974223276E-2</v>
      </c>
      <c r="T223" s="578">
        <v>5.6358316360274278E-3</v>
      </c>
      <c r="U223" s="578">
        <v>1.19646449479781</v>
      </c>
      <c r="V223" s="578">
        <v>824.93215878804472</v>
      </c>
      <c r="W223" s="578">
        <v>0.14614671559441625</v>
      </c>
      <c r="X223" s="578">
        <v>5.5887194039920901E-2</v>
      </c>
      <c r="Y223" s="578">
        <v>7.1541041106684073E-3</v>
      </c>
    </row>
    <row r="224" spans="1:25" x14ac:dyDescent="0.3">
      <c r="A224" s="311" t="s">
        <v>2818</v>
      </c>
      <c r="B224" s="310" t="s">
        <v>2193</v>
      </c>
      <c r="C224" s="310" t="s">
        <v>2597</v>
      </c>
      <c r="D224" s="36">
        <v>14</v>
      </c>
      <c r="E224" s="36">
        <v>2020</v>
      </c>
      <c r="F224" s="578">
        <v>0.99072505681957757</v>
      </c>
      <c r="G224" s="578">
        <v>653.71926752726199</v>
      </c>
      <c r="H224" s="578">
        <v>0.13203344762465899</v>
      </c>
      <c r="I224" s="578">
        <v>4.7780457476619576E-2</v>
      </c>
      <c r="J224" s="578">
        <v>5.6693784451150933E-3</v>
      </c>
      <c r="K224" s="578">
        <v>1.19354527439069</v>
      </c>
      <c r="L224" s="578">
        <v>822.15153217315628</v>
      </c>
      <c r="M224" s="578">
        <v>0.13679909374332</v>
      </c>
      <c r="N224" s="578">
        <v>5.2399678097572122E-2</v>
      </c>
      <c r="O224" s="578">
        <v>7.1300499403150709E-3</v>
      </c>
      <c r="P224" s="578">
        <v>0.99072502170398502</v>
      </c>
      <c r="Q224" s="578">
        <v>653.71926244099893</v>
      </c>
      <c r="R224" s="578">
        <v>0.13203343683441399</v>
      </c>
      <c r="S224" s="578">
        <v>4.77804543334059E-2</v>
      </c>
      <c r="T224" s="578">
        <v>5.66937839418339E-3</v>
      </c>
      <c r="U224" s="578">
        <v>1.1935453265878049</v>
      </c>
      <c r="V224" s="578">
        <v>822.15155283609977</v>
      </c>
      <c r="W224" s="578">
        <v>0.13679909321945125</v>
      </c>
      <c r="X224" s="578">
        <v>5.2399682812392677E-2</v>
      </c>
      <c r="Y224" s="578">
        <v>7.1300499403150709E-3</v>
      </c>
    </row>
    <row r="225" spans="1:25" x14ac:dyDescent="0.3">
      <c r="A225" s="311" t="s">
        <v>2819</v>
      </c>
      <c r="B225" s="310" t="s">
        <v>2193</v>
      </c>
      <c r="C225" s="310" t="s">
        <v>2597</v>
      </c>
      <c r="D225" s="36">
        <v>15</v>
      </c>
      <c r="E225" s="36">
        <v>2020</v>
      </c>
      <c r="F225" s="578">
        <v>1.0002444958637757</v>
      </c>
      <c r="G225" s="578">
        <v>661.34864870707145</v>
      </c>
      <c r="H225" s="578">
        <v>0.12408278263683276</v>
      </c>
      <c r="I225" s="578">
        <v>4.5209801193171445E-2</v>
      </c>
      <c r="J225" s="578">
        <v>5.7356019970029523E-3</v>
      </c>
      <c r="K225" s="578">
        <v>1.1951405976257401</v>
      </c>
      <c r="L225" s="578">
        <v>822.76141166686966</v>
      </c>
      <c r="M225" s="578">
        <v>0.12873396245534674</v>
      </c>
      <c r="N225" s="578">
        <v>4.949309997027735E-2</v>
      </c>
      <c r="O225" s="578">
        <v>7.1353951886218622E-3</v>
      </c>
      <c r="P225" s="578">
        <v>1.0002442477593805</v>
      </c>
      <c r="Q225" s="578">
        <v>661.34864870707145</v>
      </c>
      <c r="R225" s="578">
        <v>0.12408278263683251</v>
      </c>
      <c r="S225" s="578">
        <v>4.5209800708107595E-2</v>
      </c>
      <c r="T225" s="578">
        <v>5.7356019970029523E-3</v>
      </c>
      <c r="U225" s="578">
        <v>1.1951405976969875</v>
      </c>
      <c r="V225" s="578">
        <v>822.76141166686966</v>
      </c>
      <c r="W225" s="578">
        <v>0.12873400421085501</v>
      </c>
      <c r="X225" s="578">
        <v>4.949309997027735E-2</v>
      </c>
      <c r="Y225" s="578">
        <v>7.1353950867584521E-3</v>
      </c>
    </row>
    <row r="226" spans="1:25" x14ac:dyDescent="0.3">
      <c r="A226" s="579" t="s">
        <v>2820</v>
      </c>
      <c r="B226" s="580" t="s">
        <v>2193</v>
      </c>
      <c r="C226" s="580" t="s">
        <v>2597</v>
      </c>
      <c r="D226" s="581">
        <v>16</v>
      </c>
      <c r="E226" s="581">
        <v>2020</v>
      </c>
      <c r="F226" s="582">
        <v>1.0439150696329265</v>
      </c>
      <c r="G226" s="582">
        <v>692.24156538645389</v>
      </c>
      <c r="H226" s="582">
        <v>0.11761182025414449</v>
      </c>
      <c r="I226" s="582">
        <v>4.3229702030657777E-2</v>
      </c>
      <c r="J226" s="582">
        <v>6.0035802307538645E-3</v>
      </c>
      <c r="K226" s="582">
        <v>1.2292453213643326</v>
      </c>
      <c r="L226" s="582">
        <v>845.92478911081923</v>
      </c>
      <c r="M226" s="582">
        <v>0.12214852366984474</v>
      </c>
      <c r="N226" s="582">
        <v>4.7218703606631551E-2</v>
      </c>
      <c r="O226" s="582">
        <v>7.3363330448046301E-3</v>
      </c>
      <c r="P226" s="582">
        <v>1.0439149184538363</v>
      </c>
      <c r="Q226" s="582">
        <v>692.24156570434502</v>
      </c>
      <c r="R226" s="582">
        <v>0.117611817013918</v>
      </c>
      <c r="S226" s="582">
        <v>4.3229700997471802E-2</v>
      </c>
      <c r="T226" s="582">
        <v>6.0035802307538645E-3</v>
      </c>
      <c r="U226" s="582">
        <v>1.2292450612200425</v>
      </c>
      <c r="V226" s="582">
        <v>845.92481009165397</v>
      </c>
      <c r="W226" s="582">
        <v>0.12214852848167776</v>
      </c>
      <c r="X226" s="582">
        <v>4.7218705702107351E-2</v>
      </c>
      <c r="Y226" s="582">
        <v>7.3363330448046301E-3</v>
      </c>
    </row>
    <row r="227" spans="1:25" x14ac:dyDescent="0.3">
      <c r="A227" s="311" t="s">
        <v>2821</v>
      </c>
      <c r="B227" s="310" t="s">
        <v>2193</v>
      </c>
      <c r="C227" s="310" t="s">
        <v>2597</v>
      </c>
      <c r="D227" s="36">
        <v>1</v>
      </c>
      <c r="E227" s="36">
        <v>2030</v>
      </c>
      <c r="F227" s="578">
        <v>6.1621841564143871</v>
      </c>
      <c r="G227" s="578">
        <v>7531.7851969400999</v>
      </c>
      <c r="H227" s="578">
        <v>0.79687736356572658</v>
      </c>
      <c r="I227" s="578">
        <v>0.16420910134911501</v>
      </c>
      <c r="J227" s="578">
        <v>6.4832489200246785E-2</v>
      </c>
      <c r="K227" s="578">
        <v>6.2256513939734397</v>
      </c>
      <c r="L227" s="578">
        <v>7597.6581624348901</v>
      </c>
      <c r="M227" s="578">
        <v>0.8003815961637879</v>
      </c>
      <c r="N227" s="578">
        <v>0.165000430773943</v>
      </c>
      <c r="O227" s="578">
        <v>6.5399523746843102E-2</v>
      </c>
      <c r="P227" s="578">
        <v>6.1621841588968529</v>
      </c>
      <c r="Q227" s="578">
        <v>7531.7851969400999</v>
      </c>
      <c r="R227" s="578">
        <v>0.7968773586714325</v>
      </c>
      <c r="S227" s="578">
        <v>0.16420910134911501</v>
      </c>
      <c r="T227" s="578">
        <v>6.4832489200246785E-2</v>
      </c>
      <c r="U227" s="578">
        <v>6.2256514437162824</v>
      </c>
      <c r="V227" s="578">
        <v>7597.6581624348901</v>
      </c>
      <c r="W227" s="578">
        <v>0.80038159684166443</v>
      </c>
      <c r="X227" s="578">
        <v>0.16500043403357201</v>
      </c>
      <c r="Y227" s="578">
        <v>6.5399523746843102E-2</v>
      </c>
    </row>
    <row r="228" spans="1:25" x14ac:dyDescent="0.3">
      <c r="A228" s="311" t="s">
        <v>2822</v>
      </c>
      <c r="B228" s="310" t="s">
        <v>2193</v>
      </c>
      <c r="C228" s="310" t="s">
        <v>2597</v>
      </c>
      <c r="D228" s="36">
        <v>2</v>
      </c>
      <c r="E228" s="36">
        <v>2030</v>
      </c>
      <c r="F228" s="578">
        <v>2.8688886194094372</v>
      </c>
      <c r="G228" s="578">
        <v>3630.7267481485974</v>
      </c>
      <c r="H228" s="578">
        <v>0.41646317432362845</v>
      </c>
      <c r="I228" s="578">
        <v>7.8368598595261504E-2</v>
      </c>
      <c r="J228" s="578">
        <v>3.1252752911920305E-2</v>
      </c>
      <c r="K228" s="578">
        <v>2.9494218526030274</v>
      </c>
      <c r="L228" s="578">
        <v>3714.8083623250277</v>
      </c>
      <c r="M228" s="578">
        <v>0.42172195013457225</v>
      </c>
      <c r="N228" s="578">
        <v>7.9235799610614693E-2</v>
      </c>
      <c r="O228" s="578">
        <v>3.1976525070300868E-2</v>
      </c>
      <c r="P228" s="578">
        <v>2.8688886715530426</v>
      </c>
      <c r="Q228" s="578">
        <v>3630.7267481485974</v>
      </c>
      <c r="R228" s="578">
        <v>0.41646317387130632</v>
      </c>
      <c r="S228" s="578">
        <v>7.8368598595261504E-2</v>
      </c>
      <c r="T228" s="578">
        <v>3.1252752911920305E-2</v>
      </c>
      <c r="U228" s="578">
        <v>2.9494218526135603</v>
      </c>
      <c r="V228" s="578">
        <v>3714.8083623250277</v>
      </c>
      <c r="W228" s="578">
        <v>0.42172197074008455</v>
      </c>
      <c r="X228" s="578">
        <v>7.9235799610614693E-2</v>
      </c>
      <c r="Y228" s="578">
        <v>3.1976525070300868E-2</v>
      </c>
    </row>
    <row r="229" spans="1:25" x14ac:dyDescent="0.3">
      <c r="A229" s="311" t="s">
        <v>2823</v>
      </c>
      <c r="B229" s="310" t="s">
        <v>2193</v>
      </c>
      <c r="C229" s="310" t="s">
        <v>2597</v>
      </c>
      <c r="D229" s="36">
        <v>3</v>
      </c>
      <c r="E229" s="36">
        <v>2030</v>
      </c>
      <c r="F229" s="578">
        <v>1.624999653776015</v>
      </c>
      <c r="G229" s="578">
        <v>2063.6166559855101</v>
      </c>
      <c r="H229" s="578">
        <v>0.22079629872071826</v>
      </c>
      <c r="I229" s="578">
        <v>4.2471900582313503E-2</v>
      </c>
      <c r="J229" s="578">
        <v>1.7763306503184126E-2</v>
      </c>
      <c r="K229" s="578">
        <v>1.6526603480910975</v>
      </c>
      <c r="L229" s="578">
        <v>2091.0415585835726</v>
      </c>
      <c r="M229" s="578">
        <v>0.22330741526093301</v>
      </c>
      <c r="N229" s="578">
        <v>4.2677599936723702E-2</v>
      </c>
      <c r="O229" s="578">
        <v>1.7999374191276677E-2</v>
      </c>
      <c r="P229" s="578">
        <v>1.6249997580945275</v>
      </c>
      <c r="Q229" s="578">
        <v>2063.6166559855101</v>
      </c>
      <c r="R229" s="578">
        <v>0.22079629924458699</v>
      </c>
      <c r="S229" s="578">
        <v>4.2471900582313503E-2</v>
      </c>
      <c r="T229" s="578">
        <v>1.7763306503184126E-2</v>
      </c>
      <c r="U229" s="578">
        <v>1.6526604523991124</v>
      </c>
      <c r="V229" s="578">
        <v>2091.0415585835726</v>
      </c>
      <c r="W229" s="578">
        <v>0.22330744126035476</v>
      </c>
      <c r="X229" s="578">
        <v>4.2677599936723702E-2</v>
      </c>
      <c r="Y229" s="578">
        <v>1.7999374191276677E-2</v>
      </c>
    </row>
    <row r="230" spans="1:25" x14ac:dyDescent="0.3">
      <c r="A230" s="311" t="s">
        <v>2824</v>
      </c>
      <c r="B230" s="310" t="s">
        <v>2193</v>
      </c>
      <c r="C230" s="310" t="s">
        <v>2597</v>
      </c>
      <c r="D230" s="36">
        <v>4</v>
      </c>
      <c r="E230" s="36">
        <v>2030</v>
      </c>
      <c r="F230" s="578">
        <v>1.2475090866761651</v>
      </c>
      <c r="G230" s="578">
        <v>1606.7760480244901</v>
      </c>
      <c r="H230" s="578">
        <v>0.1612205636462625</v>
      </c>
      <c r="I230" s="578">
        <v>3.1537800095975399E-2</v>
      </c>
      <c r="J230" s="578">
        <v>1.3830932313188224E-2</v>
      </c>
      <c r="K230" s="578">
        <v>1.2727003633972676</v>
      </c>
      <c r="L230" s="578">
        <v>1636.2010485331152</v>
      </c>
      <c r="M230" s="578">
        <v>0.16308109173163124</v>
      </c>
      <c r="N230" s="578">
        <v>3.2142896787263397E-2</v>
      </c>
      <c r="O230" s="578">
        <v>1.4084231253946151E-2</v>
      </c>
      <c r="P230" s="578">
        <v>1.2475090345257775</v>
      </c>
      <c r="Q230" s="578">
        <v>1606.7760480244901</v>
      </c>
      <c r="R230" s="578">
        <v>0.16122056357926301</v>
      </c>
      <c r="S230" s="578">
        <v>3.1537800095975399E-2</v>
      </c>
      <c r="T230" s="578">
        <v>1.3830932313188224E-2</v>
      </c>
      <c r="U230" s="578">
        <v>1.272700208807575</v>
      </c>
      <c r="V230" s="578">
        <v>1636.2010485331152</v>
      </c>
      <c r="W230" s="578">
        <v>0.16308109392654502</v>
      </c>
      <c r="X230" s="578">
        <v>3.2142898358870256E-2</v>
      </c>
      <c r="Y230" s="578">
        <v>1.4084231253946151E-2</v>
      </c>
    </row>
    <row r="231" spans="1:25" x14ac:dyDescent="0.3">
      <c r="A231" s="311" t="s">
        <v>2825</v>
      </c>
      <c r="B231" s="310" t="s">
        <v>2193</v>
      </c>
      <c r="C231" s="310" t="s">
        <v>2597</v>
      </c>
      <c r="D231" s="36">
        <v>5</v>
      </c>
      <c r="E231" s="36">
        <v>2030</v>
      </c>
      <c r="F231" s="578">
        <v>1.0164172327521683</v>
      </c>
      <c r="G231" s="578">
        <v>1353.4567591349251</v>
      </c>
      <c r="H231" s="578">
        <v>0.12898982049015675</v>
      </c>
      <c r="I231" s="578">
        <v>2.6223098859190899E-2</v>
      </c>
      <c r="J231" s="578">
        <v>1.1650411363613425E-2</v>
      </c>
      <c r="K231" s="578">
        <v>1.0506924392588686</v>
      </c>
      <c r="L231" s="578">
        <v>1398.6688664754174</v>
      </c>
      <c r="M231" s="578">
        <v>0.1309356721694705</v>
      </c>
      <c r="N231" s="578">
        <v>2.69884001463651E-2</v>
      </c>
      <c r="O231" s="578">
        <v>1.2039551608419624E-2</v>
      </c>
      <c r="P231" s="578">
        <v>1.0164172327477357</v>
      </c>
      <c r="Q231" s="578">
        <v>1353.4567591349251</v>
      </c>
      <c r="R231" s="578">
        <v>0.12898982046408425</v>
      </c>
      <c r="S231" s="578">
        <v>2.6223098859190899E-2</v>
      </c>
      <c r="T231" s="578">
        <v>1.1650411363613425E-2</v>
      </c>
      <c r="U231" s="578">
        <v>1.0506923818396996</v>
      </c>
      <c r="V231" s="578">
        <v>1398.6688664754174</v>
      </c>
      <c r="W231" s="578">
        <v>0.13093567221070102</v>
      </c>
      <c r="X231" s="578">
        <v>2.69884001463651E-2</v>
      </c>
      <c r="Y231" s="578">
        <v>1.2039551608419624E-2</v>
      </c>
    </row>
    <row r="232" spans="1:25" x14ac:dyDescent="0.3">
      <c r="A232" s="311" t="s">
        <v>2826</v>
      </c>
      <c r="B232" s="310" t="s">
        <v>2193</v>
      </c>
      <c r="C232" s="310" t="s">
        <v>2597</v>
      </c>
      <c r="D232" s="36">
        <v>6</v>
      </c>
      <c r="E232" s="36">
        <v>2030</v>
      </c>
      <c r="F232" s="578">
        <v>0.88438983114919689</v>
      </c>
      <c r="G232" s="578">
        <v>1202.8065706888774</v>
      </c>
      <c r="H232" s="578">
        <v>0.10744926269884025</v>
      </c>
      <c r="I232" s="578">
        <v>2.3139729416773901E-2</v>
      </c>
      <c r="J232" s="578">
        <v>1.0353585792472544E-2</v>
      </c>
      <c r="K232" s="578">
        <v>0.92594112090602965</v>
      </c>
      <c r="L232" s="578">
        <v>1264.5535291035924</v>
      </c>
      <c r="M232" s="578">
        <v>0.1095511256889945</v>
      </c>
      <c r="N232" s="578">
        <v>2.3978028310618002E-2</v>
      </c>
      <c r="O232" s="578">
        <v>1.088510414895905E-2</v>
      </c>
      <c r="P232" s="578">
        <v>0.88438980475801021</v>
      </c>
      <c r="Q232" s="578">
        <v>1202.8065706888774</v>
      </c>
      <c r="R232" s="578">
        <v>0.10744926170627825</v>
      </c>
      <c r="S232" s="578">
        <v>2.3139729513786678E-2</v>
      </c>
      <c r="T232" s="578">
        <v>1.0353585792472544E-2</v>
      </c>
      <c r="U232" s="578">
        <v>0.92594111563463677</v>
      </c>
      <c r="V232" s="578">
        <v>1264.5535291035924</v>
      </c>
      <c r="W232" s="578">
        <v>0.10955112575417475</v>
      </c>
      <c r="X232" s="578">
        <v>2.3978028213605201E-2</v>
      </c>
      <c r="Y232" s="578">
        <v>1.088510414895905E-2</v>
      </c>
    </row>
    <row r="233" spans="1:25" x14ac:dyDescent="0.3">
      <c r="A233" s="311" t="s">
        <v>2827</v>
      </c>
      <c r="B233" s="310" t="s">
        <v>2193</v>
      </c>
      <c r="C233" s="310" t="s">
        <v>2597</v>
      </c>
      <c r="D233" s="36">
        <v>7</v>
      </c>
      <c r="E233" s="36">
        <v>2030</v>
      </c>
      <c r="F233" s="578">
        <v>0.8036616202579121</v>
      </c>
      <c r="G233" s="578">
        <v>1105.6158841450974</v>
      </c>
      <c r="H233" s="578">
        <v>9.4211595644537696E-2</v>
      </c>
      <c r="I233" s="578">
        <v>2.1268780731285575E-2</v>
      </c>
      <c r="J233" s="578">
        <v>9.5170050044543833E-3</v>
      </c>
      <c r="K233" s="578">
        <v>0.85516354747003698</v>
      </c>
      <c r="L233" s="578">
        <v>1193.37803649902</v>
      </c>
      <c r="M233" s="578">
        <v>9.6674015138584396E-2</v>
      </c>
      <c r="N233" s="578">
        <v>2.2325109743784724E-2</v>
      </c>
      <c r="O233" s="578">
        <v>1.027245128837719E-2</v>
      </c>
      <c r="P233" s="578">
        <v>0.80366161497323629</v>
      </c>
      <c r="Q233" s="578">
        <v>1105.6159362792926</v>
      </c>
      <c r="R233" s="578">
        <v>9.4211595612705368E-2</v>
      </c>
      <c r="S233" s="578">
        <v>2.1268780779791951E-2</v>
      </c>
      <c r="T233" s="578">
        <v>9.5170051063177899E-3</v>
      </c>
      <c r="U233" s="578">
        <v>0.85516355772191766</v>
      </c>
      <c r="V233" s="578">
        <v>1193.3780886332174</v>
      </c>
      <c r="W233" s="578">
        <v>9.6674018227228431E-2</v>
      </c>
      <c r="X233" s="578">
        <v>2.2325109797141748E-2</v>
      </c>
      <c r="Y233" s="578">
        <v>1.027245128837719E-2</v>
      </c>
    </row>
    <row r="234" spans="1:25" x14ac:dyDescent="0.3">
      <c r="A234" s="311" t="s">
        <v>2828</v>
      </c>
      <c r="B234" s="310" t="s">
        <v>2193</v>
      </c>
      <c r="C234" s="310" t="s">
        <v>2597</v>
      </c>
      <c r="D234" s="36">
        <v>8</v>
      </c>
      <c r="E234" s="36">
        <v>2030</v>
      </c>
      <c r="F234" s="578">
        <v>0.70461446054044496</v>
      </c>
      <c r="G234" s="578">
        <v>953.02994855244822</v>
      </c>
      <c r="H234" s="578">
        <v>8.4926583758412208E-2</v>
      </c>
      <c r="I234" s="578">
        <v>1.8498450464297374E-2</v>
      </c>
      <c r="J234" s="578">
        <v>8.2035691254228951E-3</v>
      </c>
      <c r="K234" s="578">
        <v>0.76599085739263661</v>
      </c>
      <c r="L234" s="578">
        <v>1069.4875017801874</v>
      </c>
      <c r="M234" s="578">
        <v>8.7755364453338744E-2</v>
      </c>
      <c r="N234" s="578">
        <v>1.9905380135848302E-2</v>
      </c>
      <c r="O234" s="578">
        <v>9.2060228392559368E-3</v>
      </c>
      <c r="P234" s="578">
        <v>0.70461444470653989</v>
      </c>
      <c r="Q234" s="578">
        <v>953.02994855244822</v>
      </c>
      <c r="R234" s="578">
        <v>8.49265837532584E-2</v>
      </c>
      <c r="S234" s="578">
        <v>1.8498450464297378E-2</v>
      </c>
      <c r="T234" s="578">
        <v>8.2035691254228951E-3</v>
      </c>
      <c r="U234" s="578">
        <v>0.76599086205654476</v>
      </c>
      <c r="V234" s="578">
        <v>1069.4875017801874</v>
      </c>
      <c r="W234" s="578">
        <v>8.7755364495781821E-2</v>
      </c>
      <c r="X234" s="578">
        <v>1.9905380807661726E-2</v>
      </c>
      <c r="Y234" s="578">
        <v>9.2060228392559368E-3</v>
      </c>
    </row>
    <row r="235" spans="1:25" x14ac:dyDescent="0.3">
      <c r="A235" s="311" t="s">
        <v>2829</v>
      </c>
      <c r="B235" s="310" t="s">
        <v>2193</v>
      </c>
      <c r="C235" s="310" t="s">
        <v>2597</v>
      </c>
      <c r="D235" s="36">
        <v>9</v>
      </c>
      <c r="E235" s="36">
        <v>2030</v>
      </c>
      <c r="F235" s="578">
        <v>0.64605426780760378</v>
      </c>
      <c r="G235" s="578">
        <v>872.27510706583598</v>
      </c>
      <c r="H235" s="578">
        <v>7.6950366576359827E-2</v>
      </c>
      <c r="I235" s="578">
        <v>1.7385169863700801E-2</v>
      </c>
      <c r="J235" s="578">
        <v>7.5084354612044921E-3</v>
      </c>
      <c r="K235" s="578">
        <v>0.71653375603354608</v>
      </c>
      <c r="L235" s="578">
        <v>1013.6019713083878</v>
      </c>
      <c r="M235" s="578">
        <v>8.0379627875724183E-2</v>
      </c>
      <c r="N235" s="578">
        <v>1.90370303365246E-2</v>
      </c>
      <c r="O235" s="578">
        <v>8.7249579470759803E-3</v>
      </c>
      <c r="P235" s="578">
        <v>0.64605427338981691</v>
      </c>
      <c r="Q235" s="578">
        <v>872.27511246999052</v>
      </c>
      <c r="R235" s="578">
        <v>7.695036656044367E-2</v>
      </c>
      <c r="S235" s="578">
        <v>1.7385169863700801E-2</v>
      </c>
      <c r="T235" s="578">
        <v>7.5084354612044921E-3</v>
      </c>
      <c r="U235" s="578">
        <v>0.71653377622326753</v>
      </c>
      <c r="V235" s="578">
        <v>1013.6019713083878</v>
      </c>
      <c r="W235" s="578">
        <v>8.0379628420511481E-2</v>
      </c>
      <c r="X235" s="578">
        <v>1.9037030913750579E-2</v>
      </c>
      <c r="Y235" s="578">
        <v>8.7249579470759803E-3</v>
      </c>
    </row>
    <row r="236" spans="1:25" x14ac:dyDescent="0.3">
      <c r="A236" s="311" t="s">
        <v>2830</v>
      </c>
      <c r="B236" s="310" t="s">
        <v>2193</v>
      </c>
      <c r="C236" s="310" t="s">
        <v>2597</v>
      </c>
      <c r="D236" s="36">
        <v>10</v>
      </c>
      <c r="E236" s="36">
        <v>2030</v>
      </c>
      <c r="F236" s="578">
        <v>0.5997165713637852</v>
      </c>
      <c r="G236" s="578">
        <v>807.53825887044218</v>
      </c>
      <c r="H236" s="578">
        <v>7.0651605008303336E-2</v>
      </c>
      <c r="I236" s="578">
        <v>1.6509181572473577E-2</v>
      </c>
      <c r="J236" s="578">
        <v>6.9511884333526971E-3</v>
      </c>
      <c r="K236" s="578">
        <v>0.67487038715116388</v>
      </c>
      <c r="L236" s="578">
        <v>963.15039952595771</v>
      </c>
      <c r="M236" s="578">
        <v>7.4446811336808083E-2</v>
      </c>
      <c r="N236" s="578">
        <v>1.8286633300400923E-2</v>
      </c>
      <c r="O236" s="578">
        <v>8.2906753280743307E-3</v>
      </c>
      <c r="P236" s="578">
        <v>0.59971657167320269</v>
      </c>
      <c r="Q236" s="578">
        <v>807.53825887044218</v>
      </c>
      <c r="R236" s="578">
        <v>7.0651604992841954E-2</v>
      </c>
      <c r="S236" s="578">
        <v>1.65091816791876E-2</v>
      </c>
      <c r="T236" s="578">
        <v>6.9511884333526971E-3</v>
      </c>
      <c r="U236" s="578">
        <v>0.67487039119583825</v>
      </c>
      <c r="V236" s="578">
        <v>963.1504046122227</v>
      </c>
      <c r="W236" s="578">
        <v>7.4446810854169571E-2</v>
      </c>
      <c r="X236" s="578">
        <v>1.8286633727257098E-2</v>
      </c>
      <c r="Y236" s="578">
        <v>8.2906753280743307E-3</v>
      </c>
    </row>
    <row r="237" spans="1:25" x14ac:dyDescent="0.3">
      <c r="A237" s="311" t="s">
        <v>2831</v>
      </c>
      <c r="B237" s="310" t="s">
        <v>2193</v>
      </c>
      <c r="C237" s="310" t="s">
        <v>2597</v>
      </c>
      <c r="D237" s="36">
        <v>11</v>
      </c>
      <c r="E237" s="36">
        <v>2030</v>
      </c>
      <c r="F237" s="578">
        <v>0.55625333060515869</v>
      </c>
      <c r="G237" s="578">
        <v>740.16646226247121</v>
      </c>
      <c r="H237" s="578">
        <v>6.4844263364041851E-2</v>
      </c>
      <c r="I237" s="578">
        <v>1.5726479701697799E-2</v>
      </c>
      <c r="J237" s="578">
        <v>6.3712606352055376E-3</v>
      </c>
      <c r="K237" s="578">
        <v>0.63478147902158799</v>
      </c>
      <c r="L237" s="578">
        <v>904.67462793985942</v>
      </c>
      <c r="M237" s="578">
        <v>6.8878563124295938E-2</v>
      </c>
      <c r="N237" s="578">
        <v>1.7494670062054175E-2</v>
      </c>
      <c r="O237" s="578">
        <v>7.7873234816555198E-3</v>
      </c>
      <c r="P237" s="578">
        <v>0.55625333588426396</v>
      </c>
      <c r="Q237" s="578">
        <v>740.16646226247121</v>
      </c>
      <c r="R237" s="578">
        <v>6.4844263379503247E-2</v>
      </c>
      <c r="S237" s="578">
        <v>1.5726479701697799E-2</v>
      </c>
      <c r="T237" s="578">
        <v>6.3712606352055376E-3</v>
      </c>
      <c r="U237" s="578">
        <v>0.63478149423949948</v>
      </c>
      <c r="V237" s="578">
        <v>904.67463302612236</v>
      </c>
      <c r="W237" s="578">
        <v>6.8878564177187657E-2</v>
      </c>
      <c r="X237" s="578">
        <v>1.7494670115411198E-2</v>
      </c>
      <c r="Y237" s="578">
        <v>7.7873234792301994E-3</v>
      </c>
    </row>
    <row r="238" spans="1:25" x14ac:dyDescent="0.3">
      <c r="A238" s="311" t="s">
        <v>2832</v>
      </c>
      <c r="B238" s="310" t="s">
        <v>2193</v>
      </c>
      <c r="C238" s="310" t="s">
        <v>2597</v>
      </c>
      <c r="D238" s="36">
        <v>12</v>
      </c>
      <c r="E238" s="36">
        <v>2030</v>
      </c>
      <c r="F238" s="578">
        <v>0.52069250915157728</v>
      </c>
      <c r="G238" s="578">
        <v>685.04334417978873</v>
      </c>
      <c r="H238" s="578">
        <v>6.0092766725271425E-2</v>
      </c>
      <c r="I238" s="578">
        <v>1.5086139552295199E-2</v>
      </c>
      <c r="J238" s="578">
        <v>5.8967695028210622E-3</v>
      </c>
      <c r="K238" s="578">
        <v>0.60158154601702973</v>
      </c>
      <c r="L238" s="578">
        <v>853.68428230285599</v>
      </c>
      <c r="M238" s="578">
        <v>6.4256094574375283E-2</v>
      </c>
      <c r="N238" s="578">
        <v>1.6717585596779775E-2</v>
      </c>
      <c r="O238" s="578">
        <v>7.3484075546730275E-3</v>
      </c>
      <c r="P238" s="578">
        <v>0.52069248803847246</v>
      </c>
      <c r="Q238" s="578">
        <v>685.0433387756342</v>
      </c>
      <c r="R238" s="578">
        <v>6.0092766725271425E-2</v>
      </c>
      <c r="S238" s="578">
        <v>1.5086139552295199E-2</v>
      </c>
      <c r="T238" s="578">
        <v>5.8967693427499947E-3</v>
      </c>
      <c r="U238" s="578">
        <v>0.60158153608500653</v>
      </c>
      <c r="V238" s="578">
        <v>853.68428230285599</v>
      </c>
      <c r="W238" s="578">
        <v>6.4256094595596808E-2</v>
      </c>
      <c r="X238" s="578">
        <v>1.6717586411687E-2</v>
      </c>
      <c r="Y238" s="578">
        <v>7.3484075546730275E-3</v>
      </c>
    </row>
    <row r="239" spans="1:25" x14ac:dyDescent="0.3">
      <c r="A239" s="311" t="s">
        <v>2833</v>
      </c>
      <c r="B239" s="310" t="s">
        <v>2193</v>
      </c>
      <c r="C239" s="310" t="s">
        <v>2597</v>
      </c>
      <c r="D239" s="36">
        <v>13</v>
      </c>
      <c r="E239" s="36">
        <v>2030</v>
      </c>
      <c r="F239" s="578">
        <v>0.48079403377031749</v>
      </c>
      <c r="G239" s="578">
        <v>629.04899247487333</v>
      </c>
      <c r="H239" s="578">
        <v>5.541825731052083E-2</v>
      </c>
      <c r="I239" s="578">
        <v>1.4054998874295625E-2</v>
      </c>
      <c r="J239" s="578">
        <v>5.414781344976893E-3</v>
      </c>
      <c r="K239" s="578">
        <v>0.56310942790472951</v>
      </c>
      <c r="L239" s="578">
        <v>798.76192029317167</v>
      </c>
      <c r="M239" s="578">
        <v>5.9639690043544101E-2</v>
      </c>
      <c r="N239" s="578">
        <v>1.5559809801440325E-2</v>
      </c>
      <c r="O239" s="578">
        <v>6.8756441808848906E-3</v>
      </c>
      <c r="P239" s="578">
        <v>0.48079400738132899</v>
      </c>
      <c r="Q239" s="578">
        <v>629.04898707071879</v>
      </c>
      <c r="R239" s="578">
        <v>5.541825731052083E-2</v>
      </c>
      <c r="S239" s="578">
        <v>1.4054998823363925E-2</v>
      </c>
      <c r="T239" s="578">
        <v>5.414781344976893E-3</v>
      </c>
      <c r="U239" s="578">
        <v>0.5631094331900115</v>
      </c>
      <c r="V239" s="578">
        <v>798.76192029317167</v>
      </c>
      <c r="W239" s="578">
        <v>5.9639690054154849E-2</v>
      </c>
      <c r="X239" s="578">
        <v>1.5559809801440325E-2</v>
      </c>
      <c r="Y239" s="578">
        <v>6.8756441808848906E-3</v>
      </c>
    </row>
    <row r="240" spans="1:25" x14ac:dyDescent="0.3">
      <c r="A240" s="311" t="s">
        <v>2834</v>
      </c>
      <c r="B240" s="310" t="s">
        <v>2193</v>
      </c>
      <c r="C240" s="310" t="s">
        <v>2597</v>
      </c>
      <c r="D240" s="36">
        <v>14</v>
      </c>
      <c r="E240" s="36">
        <v>2030</v>
      </c>
      <c r="F240" s="578">
        <v>0.47469023725559079</v>
      </c>
      <c r="G240" s="578">
        <v>632.45305633544854</v>
      </c>
      <c r="H240" s="578">
        <v>5.2378871405456495E-2</v>
      </c>
      <c r="I240" s="578">
        <v>1.32909396585697E-2</v>
      </c>
      <c r="J240" s="578">
        <v>5.4440913954749643E-3</v>
      </c>
      <c r="K240" s="578">
        <v>0.55425827377949077</v>
      </c>
      <c r="L240" s="578">
        <v>795.75767517089776</v>
      </c>
      <c r="M240" s="578">
        <v>5.6513936339494274E-2</v>
      </c>
      <c r="N240" s="578">
        <v>1.4661631930114976E-2</v>
      </c>
      <c r="O240" s="578">
        <v>6.8497913598548552E-3</v>
      </c>
      <c r="P240" s="578">
        <v>0.47469025293275952</v>
      </c>
      <c r="Q240" s="578">
        <v>632.45305633544854</v>
      </c>
      <c r="R240" s="578">
        <v>5.2378871394997348E-2</v>
      </c>
      <c r="S240" s="578">
        <v>1.3290939513050576E-2</v>
      </c>
      <c r="T240" s="578">
        <v>5.4440913421179423E-3</v>
      </c>
      <c r="U240" s="578">
        <v>0.55425829986319253</v>
      </c>
      <c r="V240" s="578">
        <v>795.75767517089776</v>
      </c>
      <c r="W240" s="578">
        <v>5.6513936349953477E-2</v>
      </c>
      <c r="X240" s="578">
        <v>1.4661632424880101E-2</v>
      </c>
      <c r="Y240" s="578">
        <v>6.8497913598548552E-3</v>
      </c>
    </row>
    <row r="241" spans="1:25" x14ac:dyDescent="0.3">
      <c r="A241" s="311" t="s">
        <v>2835</v>
      </c>
      <c r="B241" s="310" t="s">
        <v>2193</v>
      </c>
      <c r="C241" s="310" t="s">
        <v>2597</v>
      </c>
      <c r="D241" s="36">
        <v>15</v>
      </c>
      <c r="E241" s="36">
        <v>2030</v>
      </c>
      <c r="F241" s="578">
        <v>0.471757915794834</v>
      </c>
      <c r="G241" s="578">
        <v>639.53625615437772</v>
      </c>
      <c r="H241" s="578">
        <v>4.9852257026410926E-2</v>
      </c>
      <c r="I241" s="578">
        <v>1.2647982119233327E-2</v>
      </c>
      <c r="J241" s="578">
        <v>5.5050685477908649E-3</v>
      </c>
      <c r="K241" s="578">
        <v>0.54818133570207273</v>
      </c>
      <c r="L241" s="578">
        <v>796.06418418884255</v>
      </c>
      <c r="M241" s="578">
        <v>5.3855484719557922E-2</v>
      </c>
      <c r="N241" s="578">
        <v>1.3918109543737924E-2</v>
      </c>
      <c r="O241" s="578">
        <v>6.8524352124465253E-3</v>
      </c>
      <c r="P241" s="578">
        <v>0.47175791563864727</v>
      </c>
      <c r="Q241" s="578">
        <v>639.53626155853226</v>
      </c>
      <c r="R241" s="578">
        <v>4.9852257010722156E-2</v>
      </c>
      <c r="S241" s="578">
        <v>1.2647982279304373E-2</v>
      </c>
      <c r="T241" s="578">
        <v>5.5050685477908649E-3</v>
      </c>
      <c r="U241" s="578">
        <v>0.54818135696780201</v>
      </c>
      <c r="V241" s="578">
        <v>796.06418418884255</v>
      </c>
      <c r="W241" s="578">
        <v>5.3855484761394651E-2</v>
      </c>
      <c r="X241" s="578">
        <v>1.3918110023951151E-2</v>
      </c>
      <c r="Y241" s="578">
        <v>6.8524351615148228E-3</v>
      </c>
    </row>
    <row r="242" spans="1:25" x14ac:dyDescent="0.3">
      <c r="A242" s="579" t="s">
        <v>2836</v>
      </c>
      <c r="B242" s="580" t="s">
        <v>2193</v>
      </c>
      <c r="C242" s="580" t="s">
        <v>2597</v>
      </c>
      <c r="D242" s="581">
        <v>16</v>
      </c>
      <c r="E242" s="581">
        <v>2030</v>
      </c>
      <c r="F242" s="582">
        <v>0.48258757165945076</v>
      </c>
      <c r="G242" s="582">
        <v>669.12634436289432</v>
      </c>
      <c r="H242" s="582">
        <v>4.8136001006241685E-2</v>
      </c>
      <c r="I242" s="582">
        <v>1.21821495025263E-2</v>
      </c>
      <c r="J242" s="582">
        <v>5.7597835887766699E-3</v>
      </c>
      <c r="K242" s="582">
        <v>0.55515365486390522</v>
      </c>
      <c r="L242" s="582">
        <v>818.19231732686285</v>
      </c>
      <c r="M242" s="582">
        <v>5.1997470911222352E-2</v>
      </c>
      <c r="N242" s="582">
        <v>1.3363437389974276E-2</v>
      </c>
      <c r="O242" s="582">
        <v>7.0429197124515924E-3</v>
      </c>
      <c r="P242" s="582">
        <v>0.48258756606681574</v>
      </c>
      <c r="Q242" s="582">
        <v>669.12634436289432</v>
      </c>
      <c r="R242" s="582">
        <v>4.8136000985323293E-2</v>
      </c>
      <c r="S242" s="582">
        <v>1.2182149395812275E-2</v>
      </c>
      <c r="T242" s="582">
        <v>5.7597835887766699E-3</v>
      </c>
      <c r="U242" s="582">
        <v>0.55515367101198321</v>
      </c>
      <c r="V242" s="582">
        <v>818.19232749938897</v>
      </c>
      <c r="W242" s="582">
        <v>5.1997470921681554E-2</v>
      </c>
      <c r="X242" s="582">
        <v>1.3363437976901524E-2</v>
      </c>
      <c r="Y242" s="582">
        <v>7.0429196590945696E-3</v>
      </c>
    </row>
    <row r="243" spans="1:25" x14ac:dyDescent="0.3">
      <c r="A243" s="311" t="s">
        <v>2837</v>
      </c>
      <c r="B243" s="310" t="s">
        <v>2192</v>
      </c>
      <c r="C243" s="310" t="s">
        <v>2597</v>
      </c>
      <c r="D243" s="36">
        <v>1</v>
      </c>
      <c r="E243" s="36">
        <v>2012</v>
      </c>
      <c r="F243" s="578">
        <v>16.500802739098273</v>
      </c>
      <c r="G243" s="578">
        <v>6258.9756418863908</v>
      </c>
      <c r="H243" s="578">
        <v>17.567751709032223</v>
      </c>
      <c r="I243" s="578">
        <v>7.4963093421198806E-2</v>
      </c>
      <c r="J243" s="578">
        <v>0.12473637579629776</v>
      </c>
      <c r="K243" s="578">
        <v>16.621078914815623</v>
      </c>
      <c r="L243" s="578">
        <v>6302.6563415527298</v>
      </c>
      <c r="M243" s="578">
        <v>17.664730719814475</v>
      </c>
      <c r="N243" s="578">
        <v>7.525786631140359E-2</v>
      </c>
      <c r="O243" s="578">
        <v>0.12560682239321325</v>
      </c>
      <c r="P243" s="578">
        <v>16.500803772250627</v>
      </c>
      <c r="Q243" s="578">
        <v>6258.9755401611301</v>
      </c>
      <c r="R243" s="578">
        <v>17.56775165306555</v>
      </c>
      <c r="S243" s="578">
        <v>7.4963092686630206E-2</v>
      </c>
      <c r="T243" s="578">
        <v>0.12473637579629776</v>
      </c>
      <c r="U243" s="578">
        <v>16.621078914820174</v>
      </c>
      <c r="V243" s="578">
        <v>6302.6563415527298</v>
      </c>
      <c r="W243" s="578">
        <v>17.664731449913177</v>
      </c>
      <c r="X243" s="578">
        <v>7.5257868914377427E-2</v>
      </c>
      <c r="Y243" s="578">
        <v>0.12560682239321325</v>
      </c>
    </row>
    <row r="244" spans="1:25" x14ac:dyDescent="0.3">
      <c r="A244" s="311" t="s">
        <v>2838</v>
      </c>
      <c r="B244" s="310" t="s">
        <v>2192</v>
      </c>
      <c r="C244" s="310" t="s">
        <v>2597</v>
      </c>
      <c r="D244" s="36">
        <v>2</v>
      </c>
      <c r="E244" s="36">
        <v>2012</v>
      </c>
      <c r="F244" s="578">
        <v>8.6931061886026821</v>
      </c>
      <c r="G244" s="578">
        <v>3120.8919703165648</v>
      </c>
      <c r="H244" s="578">
        <v>9.1444605474583405</v>
      </c>
      <c r="I244" s="578">
        <v>4.1938399135839632E-2</v>
      </c>
      <c r="J244" s="578">
        <v>6.2196861292856398E-2</v>
      </c>
      <c r="K244" s="578">
        <v>8.841070693533446</v>
      </c>
      <c r="L244" s="578">
        <v>3173.6487197875949</v>
      </c>
      <c r="M244" s="578">
        <v>9.2660511979144431</v>
      </c>
      <c r="N244" s="578">
        <v>4.2290735986474176E-2</v>
      </c>
      <c r="O244" s="578">
        <v>6.3248247684289979E-2</v>
      </c>
      <c r="P244" s="578">
        <v>8.6931059849433119</v>
      </c>
      <c r="Q244" s="578">
        <v>3120.8919703165648</v>
      </c>
      <c r="R244" s="578">
        <v>9.1444604110098791</v>
      </c>
      <c r="S244" s="578">
        <v>4.1938398126603646E-2</v>
      </c>
      <c r="T244" s="578">
        <v>6.2196861292856398E-2</v>
      </c>
      <c r="U244" s="578">
        <v>8.8410710188704691</v>
      </c>
      <c r="V244" s="578">
        <v>3173.6487197875949</v>
      </c>
      <c r="W244" s="578">
        <v>9.2660513772085906</v>
      </c>
      <c r="X244" s="578">
        <v>4.2290739597622869E-2</v>
      </c>
      <c r="Y244" s="578">
        <v>6.3248249236494275E-2</v>
      </c>
    </row>
    <row r="245" spans="1:25" x14ac:dyDescent="0.3">
      <c r="A245" s="311" t="s">
        <v>2839</v>
      </c>
      <c r="B245" s="310" t="s">
        <v>2192</v>
      </c>
      <c r="C245" s="310" t="s">
        <v>2597</v>
      </c>
      <c r="D245" s="36">
        <v>3</v>
      </c>
      <c r="E245" s="36">
        <v>2012</v>
      </c>
      <c r="F245" s="578">
        <v>5.1560195590228997</v>
      </c>
      <c r="G245" s="578">
        <v>1772.4405326843225</v>
      </c>
      <c r="H245" s="578">
        <v>5.0206894843504397</v>
      </c>
      <c r="I245" s="578">
        <v>2.2943607822980952E-2</v>
      </c>
      <c r="J245" s="578">
        <v>3.532332022829595E-2</v>
      </c>
      <c r="K245" s="578">
        <v>5.1990205365245057</v>
      </c>
      <c r="L245" s="578">
        <v>1789.2222531636526</v>
      </c>
      <c r="M245" s="578">
        <v>5.07389633350006</v>
      </c>
      <c r="N245" s="578">
        <v>2.3172712270555399E-2</v>
      </c>
      <c r="O245" s="578">
        <v>3.5657772406314778E-2</v>
      </c>
      <c r="P245" s="578">
        <v>5.1560197676286972</v>
      </c>
      <c r="Q245" s="578">
        <v>1772.4405326843225</v>
      </c>
      <c r="R245" s="578">
        <v>5.020689134721275</v>
      </c>
      <c r="S245" s="578">
        <v>2.2943607812445949E-2</v>
      </c>
      <c r="T245" s="578">
        <v>3.5323319723829578E-2</v>
      </c>
      <c r="U245" s="578">
        <v>5.1990203279291647</v>
      </c>
      <c r="V245" s="578">
        <v>1789.2223052978475</v>
      </c>
      <c r="W245" s="578">
        <v>5.0738967270202275</v>
      </c>
      <c r="X245" s="578">
        <v>2.3172712818298573E-2</v>
      </c>
      <c r="Y245" s="578">
        <v>3.5657772406314778E-2</v>
      </c>
    </row>
    <row r="246" spans="1:25" x14ac:dyDescent="0.3">
      <c r="A246" s="311" t="s">
        <v>2840</v>
      </c>
      <c r="B246" s="310" t="s">
        <v>2192</v>
      </c>
      <c r="C246" s="310" t="s">
        <v>2597</v>
      </c>
      <c r="D246" s="36">
        <v>4</v>
      </c>
      <c r="E246" s="36">
        <v>2012</v>
      </c>
      <c r="F246" s="578">
        <v>4.32930603767681</v>
      </c>
      <c r="G246" s="578">
        <v>1402.6206232706677</v>
      </c>
      <c r="H246" s="578">
        <v>3.806394541272307</v>
      </c>
      <c r="I246" s="578">
        <v>1.7045410259584025E-2</v>
      </c>
      <c r="J246" s="578">
        <v>2.7953095132640198E-2</v>
      </c>
      <c r="K246" s="578">
        <v>4.4847498239028729</v>
      </c>
      <c r="L246" s="578">
        <v>1449.1354039510047</v>
      </c>
      <c r="M246" s="578">
        <v>3.9718484020971347</v>
      </c>
      <c r="N246" s="578">
        <v>1.8305279965943499E-2</v>
      </c>
      <c r="O246" s="578">
        <v>2.8880123165436047E-2</v>
      </c>
      <c r="P246" s="578">
        <v>4.3293062462982972</v>
      </c>
      <c r="Q246" s="578">
        <v>1402.6206232706677</v>
      </c>
      <c r="R246" s="578">
        <v>3.8063945516817768</v>
      </c>
      <c r="S246" s="578">
        <v>1.704541081285995E-2</v>
      </c>
      <c r="T246" s="578">
        <v>2.7953094608771246E-2</v>
      </c>
      <c r="U246" s="578">
        <v>4.4847499281849323</v>
      </c>
      <c r="V246" s="578">
        <v>1449.135247548415</v>
      </c>
      <c r="W246" s="578">
        <v>3.9718485645450174</v>
      </c>
      <c r="X246" s="578">
        <v>1.8305283647881199E-2</v>
      </c>
      <c r="Y246" s="578">
        <v>2.8880123165436047E-2</v>
      </c>
    </row>
    <row r="247" spans="1:25" x14ac:dyDescent="0.3">
      <c r="A247" s="311" t="s">
        <v>2841</v>
      </c>
      <c r="B247" s="310" t="s">
        <v>2192</v>
      </c>
      <c r="C247" s="310" t="s">
        <v>2597</v>
      </c>
      <c r="D247" s="36">
        <v>5</v>
      </c>
      <c r="E247" s="36">
        <v>2012</v>
      </c>
      <c r="F247" s="578">
        <v>3.9009709904848124</v>
      </c>
      <c r="G247" s="578">
        <v>1222.9855232238724</v>
      </c>
      <c r="H247" s="578">
        <v>3.1317943038108402</v>
      </c>
      <c r="I247" s="578">
        <v>1.4102152075262549E-2</v>
      </c>
      <c r="J247" s="578">
        <v>2.4373114594103098E-2</v>
      </c>
      <c r="K247" s="578">
        <v>4.197608611269585</v>
      </c>
      <c r="L247" s="578">
        <v>1308.9315516153924</v>
      </c>
      <c r="M247" s="578">
        <v>3.4307048895255576</v>
      </c>
      <c r="N247" s="578">
        <v>1.6517637310926127E-2</v>
      </c>
      <c r="O247" s="578">
        <v>2.6085957380322072E-2</v>
      </c>
      <c r="P247" s="578">
        <v>3.9009708861714549</v>
      </c>
      <c r="Q247" s="578">
        <v>1222.9855232238724</v>
      </c>
      <c r="R247" s="578">
        <v>3.1317943370340724</v>
      </c>
      <c r="S247" s="578">
        <v>1.4102150494788124E-2</v>
      </c>
      <c r="T247" s="578">
        <v>2.4373114594103098E-2</v>
      </c>
      <c r="U247" s="578">
        <v>4.1976084548282353</v>
      </c>
      <c r="V247" s="578">
        <v>1308.9316037495876</v>
      </c>
      <c r="W247" s="578">
        <v>3.4307048480732147</v>
      </c>
      <c r="X247" s="578">
        <v>1.6517642579818401E-2</v>
      </c>
      <c r="Y247" s="578">
        <v>2.6085957380322072E-2</v>
      </c>
    </row>
    <row r="248" spans="1:25" x14ac:dyDescent="0.3">
      <c r="A248" s="311" t="s">
        <v>2842</v>
      </c>
      <c r="B248" s="310" t="s">
        <v>2192</v>
      </c>
      <c r="C248" s="310" t="s">
        <v>2597</v>
      </c>
      <c r="D248" s="36">
        <v>6</v>
      </c>
      <c r="E248" s="36">
        <v>2012</v>
      </c>
      <c r="F248" s="578">
        <v>3.5569599880759548</v>
      </c>
      <c r="G248" s="578">
        <v>1099.1883214314751</v>
      </c>
      <c r="H248" s="578">
        <v>2.6267371029268025</v>
      </c>
      <c r="I248" s="578">
        <v>1.1189521496703457E-2</v>
      </c>
      <c r="J248" s="578">
        <v>2.1905955858528576E-2</v>
      </c>
      <c r="K248" s="578">
        <v>3.97191679635913</v>
      </c>
      <c r="L248" s="578">
        <v>1219.1912587483675</v>
      </c>
      <c r="M248" s="578">
        <v>3.0285339146066672</v>
      </c>
      <c r="N248" s="578">
        <v>1.5240804398634525E-2</v>
      </c>
      <c r="O248" s="578">
        <v>2.4297519839213501E-2</v>
      </c>
      <c r="P248" s="578">
        <v>3.5569599359166602</v>
      </c>
      <c r="Q248" s="578">
        <v>1099.1883214314751</v>
      </c>
      <c r="R248" s="578">
        <v>2.62673709757776</v>
      </c>
      <c r="S248" s="578">
        <v>1.118952003722974E-2</v>
      </c>
      <c r="T248" s="578">
        <v>2.1905956382397524E-2</v>
      </c>
      <c r="U248" s="578">
        <v>3.9719164312859099</v>
      </c>
      <c r="V248" s="578">
        <v>1219.1912587483675</v>
      </c>
      <c r="W248" s="578">
        <v>3.0285339392309303</v>
      </c>
      <c r="X248" s="578">
        <v>1.5240804928187825E-2</v>
      </c>
      <c r="Y248" s="578">
        <v>2.4297519839213501E-2</v>
      </c>
    </row>
    <row r="249" spans="1:25" x14ac:dyDescent="0.3">
      <c r="A249" s="311" t="s">
        <v>2843</v>
      </c>
      <c r="B249" s="310" t="s">
        <v>2192</v>
      </c>
      <c r="C249" s="310" t="s">
        <v>2597</v>
      </c>
      <c r="D249" s="36">
        <v>7</v>
      </c>
      <c r="E249" s="36">
        <v>2012</v>
      </c>
      <c r="F249" s="578">
        <v>3.5756639361582025</v>
      </c>
      <c r="G249" s="578">
        <v>1061.3084360758426</v>
      </c>
      <c r="H249" s="578">
        <v>2.3681436253173098</v>
      </c>
      <c r="I249" s="578">
        <v>1.1322601560171539E-2</v>
      </c>
      <c r="J249" s="578">
        <v>2.1151048887986624E-2</v>
      </c>
      <c r="K249" s="578">
        <v>4.0438799055126102</v>
      </c>
      <c r="L249" s="578">
        <v>1201.2787462870249</v>
      </c>
      <c r="M249" s="578">
        <v>2.7833679319713398</v>
      </c>
      <c r="N249" s="578">
        <v>2.4284920517554025E-2</v>
      </c>
      <c r="O249" s="578">
        <v>2.3940521874465027E-2</v>
      </c>
      <c r="P249" s="578">
        <v>3.5756637796803972</v>
      </c>
      <c r="Q249" s="578">
        <v>1061.3084360758426</v>
      </c>
      <c r="R249" s="578">
        <v>2.368143611653065</v>
      </c>
      <c r="S249" s="578">
        <v>1.1322600526606594E-2</v>
      </c>
      <c r="T249" s="578">
        <v>2.1151048887986624E-2</v>
      </c>
      <c r="U249" s="578">
        <v>4.0438800048537624</v>
      </c>
      <c r="V249" s="578">
        <v>1201.2787462870249</v>
      </c>
      <c r="W249" s="578">
        <v>2.783367934085005</v>
      </c>
      <c r="X249" s="578">
        <v>2.4284922074229998E-2</v>
      </c>
      <c r="Y249" s="578">
        <v>2.3940521874465027E-2</v>
      </c>
    </row>
    <row r="250" spans="1:25" x14ac:dyDescent="0.3">
      <c r="A250" s="311" t="s">
        <v>2844</v>
      </c>
      <c r="B250" s="310" t="s">
        <v>2192</v>
      </c>
      <c r="C250" s="310" t="s">
        <v>2597</v>
      </c>
      <c r="D250" s="36">
        <v>8</v>
      </c>
      <c r="E250" s="36">
        <v>2012</v>
      </c>
      <c r="F250" s="578">
        <v>3.4451819071366128</v>
      </c>
      <c r="G250" s="578">
        <v>941.12894821166969</v>
      </c>
      <c r="H250" s="578">
        <v>1.9251105442078027</v>
      </c>
      <c r="I250" s="578">
        <v>1.0641534006936093E-2</v>
      </c>
      <c r="J250" s="578">
        <v>1.8755928186389249E-2</v>
      </c>
      <c r="K250" s="578">
        <v>3.958491614456225</v>
      </c>
      <c r="L250" s="578">
        <v>1102.2160466512</v>
      </c>
      <c r="M250" s="578">
        <v>2.3587766366557199</v>
      </c>
      <c r="N250" s="578">
        <v>4.2805320623301654E-2</v>
      </c>
      <c r="O250" s="578">
        <v>2.1966273605357828E-2</v>
      </c>
      <c r="P250" s="578">
        <v>3.4451820636143449</v>
      </c>
      <c r="Q250" s="578">
        <v>941.12895393371537</v>
      </c>
      <c r="R250" s="578">
        <v>1.9251105511987849</v>
      </c>
      <c r="S250" s="578">
        <v>1.0641532181504454E-2</v>
      </c>
      <c r="T250" s="578">
        <v>1.8755928186389249E-2</v>
      </c>
      <c r="U250" s="578">
        <v>3.9584918752422351</v>
      </c>
      <c r="V250" s="578">
        <v>1102.2160466512</v>
      </c>
      <c r="W250" s="578">
        <v>2.3587766707435773</v>
      </c>
      <c r="X250" s="578">
        <v>4.2805317444920832E-2</v>
      </c>
      <c r="Y250" s="578">
        <v>2.1966273605357828E-2</v>
      </c>
    </row>
    <row r="251" spans="1:25" x14ac:dyDescent="0.3">
      <c r="A251" s="311" t="s">
        <v>2845</v>
      </c>
      <c r="B251" s="310" t="s">
        <v>2192</v>
      </c>
      <c r="C251" s="310" t="s">
        <v>2597</v>
      </c>
      <c r="D251" s="36">
        <v>9</v>
      </c>
      <c r="E251" s="36">
        <v>2012</v>
      </c>
      <c r="F251" s="578">
        <v>3.5187035884275675</v>
      </c>
      <c r="G251" s="578">
        <v>900.24514452616302</v>
      </c>
      <c r="H251" s="578">
        <v>1.66808114562081</v>
      </c>
      <c r="I251" s="578">
        <v>1.0571993564402228E-2</v>
      </c>
      <c r="J251" s="578">
        <v>1.794116638484405E-2</v>
      </c>
      <c r="K251" s="578">
        <v>4.0620047314492496</v>
      </c>
      <c r="L251" s="578">
        <v>1076.90844217936</v>
      </c>
      <c r="M251" s="578">
        <v>2.1101709906718753</v>
      </c>
      <c r="N251" s="578">
        <v>7.5605341319715025E-2</v>
      </c>
      <c r="O251" s="578">
        <v>2.1461889458199275E-2</v>
      </c>
      <c r="P251" s="578">
        <v>3.5187035884274871</v>
      </c>
      <c r="Q251" s="578">
        <v>900.24514961242608</v>
      </c>
      <c r="R251" s="578">
        <v>1.6680811672152498</v>
      </c>
      <c r="S251" s="578">
        <v>1.0571994446271049E-2</v>
      </c>
      <c r="T251" s="578">
        <v>1.794116638484405E-2</v>
      </c>
      <c r="U251" s="578">
        <v>4.0620049400604277</v>
      </c>
      <c r="V251" s="578">
        <v>1076.9083379109675</v>
      </c>
      <c r="W251" s="578">
        <v>2.1101710454125397</v>
      </c>
      <c r="X251" s="578">
        <v>7.5605346787900318E-2</v>
      </c>
      <c r="Y251" s="578">
        <v>2.1461889458199275E-2</v>
      </c>
    </row>
    <row r="252" spans="1:25" x14ac:dyDescent="0.3">
      <c r="A252" s="311" t="s">
        <v>2846</v>
      </c>
      <c r="B252" s="310" t="s">
        <v>2192</v>
      </c>
      <c r="C252" s="310" t="s">
        <v>2597</v>
      </c>
      <c r="D252" s="36">
        <v>10</v>
      </c>
      <c r="E252" s="36">
        <v>2012</v>
      </c>
      <c r="F252" s="578">
        <v>3.5800569170037999</v>
      </c>
      <c r="G252" s="578">
        <v>868.51470057169581</v>
      </c>
      <c r="H252" s="578">
        <v>1.4665750866776399</v>
      </c>
      <c r="I252" s="578">
        <v>1.0536748390222735E-2</v>
      </c>
      <c r="J252" s="578">
        <v>1.730879153668255E-2</v>
      </c>
      <c r="K252" s="578">
        <v>4.1378099047390098</v>
      </c>
      <c r="L252" s="578">
        <v>1054.2555274963324</v>
      </c>
      <c r="M252" s="578">
        <v>1.9202037929505074</v>
      </c>
      <c r="N252" s="578">
        <v>0.10326800629688172</v>
      </c>
      <c r="O252" s="578">
        <v>2.1010431150595275E-2</v>
      </c>
      <c r="P252" s="578">
        <v>3.5800569182507949</v>
      </c>
      <c r="Q252" s="578">
        <v>868.5146948496498</v>
      </c>
      <c r="R252" s="578">
        <v>1.466575093217515</v>
      </c>
      <c r="S252" s="578">
        <v>1.0536748097971796E-2</v>
      </c>
      <c r="T252" s="578">
        <v>1.730879153668255E-2</v>
      </c>
      <c r="U252" s="578">
        <v>4.1378101655042521</v>
      </c>
      <c r="V252" s="578">
        <v>1054.2555274963324</v>
      </c>
      <c r="W252" s="578">
        <v>1.9202038105807575</v>
      </c>
      <c r="X252" s="578">
        <v>0.10326801375019071</v>
      </c>
      <c r="Y252" s="578">
        <v>2.1010431150595275E-2</v>
      </c>
    </row>
    <row r="253" spans="1:25" x14ac:dyDescent="0.3">
      <c r="A253" s="311" t="s">
        <v>2847</v>
      </c>
      <c r="B253" s="310" t="s">
        <v>2192</v>
      </c>
      <c r="C253" s="310" t="s">
        <v>2597</v>
      </c>
      <c r="D253" s="36">
        <v>11</v>
      </c>
      <c r="E253" s="36">
        <v>2012</v>
      </c>
      <c r="F253" s="578">
        <v>3.6629563189394476</v>
      </c>
      <c r="G253" s="578">
        <v>843.65012741088833</v>
      </c>
      <c r="H253" s="578">
        <v>1.29246254013196</v>
      </c>
      <c r="I253" s="578">
        <v>1.066131337177008E-2</v>
      </c>
      <c r="J253" s="578">
        <v>1.6813264441831625E-2</v>
      </c>
      <c r="K253" s="578">
        <v>4.2097411427063554</v>
      </c>
      <c r="L253" s="578">
        <v>1029.01979955037</v>
      </c>
      <c r="M253" s="578">
        <v>1.7293739651146651</v>
      </c>
      <c r="N253" s="578">
        <v>0.11351530986576056</v>
      </c>
      <c r="O253" s="578">
        <v>2.0507527049630825E-2</v>
      </c>
      <c r="P253" s="578">
        <v>3.6629561624772524</v>
      </c>
      <c r="Q253" s="578">
        <v>843.65013313293412</v>
      </c>
      <c r="R253" s="578">
        <v>1.2924625846323226</v>
      </c>
      <c r="S253" s="578">
        <v>1.066131258350347E-2</v>
      </c>
      <c r="T253" s="578">
        <v>1.6813264441831625E-2</v>
      </c>
      <c r="U253" s="578">
        <v>4.2097412991737748</v>
      </c>
      <c r="V253" s="578">
        <v>1029.0198046366327</v>
      </c>
      <c r="W253" s="578">
        <v>1.7293740181351749</v>
      </c>
      <c r="X253" s="578">
        <v>0.1135153097408568</v>
      </c>
      <c r="Y253" s="578">
        <v>2.0507527049630825E-2</v>
      </c>
    </row>
    <row r="254" spans="1:25" x14ac:dyDescent="0.3">
      <c r="A254" s="311" t="s">
        <v>2848</v>
      </c>
      <c r="B254" s="310" t="s">
        <v>2192</v>
      </c>
      <c r="C254" s="310" t="s">
        <v>2597</v>
      </c>
      <c r="D254" s="36">
        <v>12</v>
      </c>
      <c r="E254" s="36">
        <v>2012</v>
      </c>
      <c r="F254" s="578">
        <v>3.7307835545059276</v>
      </c>
      <c r="G254" s="578">
        <v>823.30980459849002</v>
      </c>
      <c r="H254" s="578">
        <v>1.1500097691477951</v>
      </c>
      <c r="I254" s="578">
        <v>1.0763233305624405E-2</v>
      </c>
      <c r="J254" s="578">
        <v>1.6407888664010224E-2</v>
      </c>
      <c r="K254" s="578">
        <v>4.2596285576507054</v>
      </c>
      <c r="L254" s="578">
        <v>1003.315392176307</v>
      </c>
      <c r="M254" s="578">
        <v>1.5561560268318599</v>
      </c>
      <c r="N254" s="578">
        <v>0.10837372100528815</v>
      </c>
      <c r="O254" s="578">
        <v>1.9995271907343175E-2</v>
      </c>
      <c r="P254" s="578">
        <v>3.730783450203027</v>
      </c>
      <c r="Q254" s="578">
        <v>823.30978933970073</v>
      </c>
      <c r="R254" s="578">
        <v>1.150009733262165</v>
      </c>
      <c r="S254" s="578">
        <v>1.0763234336574575E-2</v>
      </c>
      <c r="T254" s="578">
        <v>1.6407888664010224E-2</v>
      </c>
      <c r="U254" s="578">
        <v>4.2596282993795977</v>
      </c>
      <c r="V254" s="578">
        <v>1003.315392176307</v>
      </c>
      <c r="W254" s="578">
        <v>1.556156036896325</v>
      </c>
      <c r="X254" s="578">
        <v>0.10837372100498495</v>
      </c>
      <c r="Y254" s="578">
        <v>1.9995271907343175E-2</v>
      </c>
    </row>
    <row r="255" spans="1:25" x14ac:dyDescent="0.3">
      <c r="A255" s="311" t="s">
        <v>2849</v>
      </c>
      <c r="B255" s="310" t="s">
        <v>2192</v>
      </c>
      <c r="C255" s="310" t="s">
        <v>2597</v>
      </c>
      <c r="D255" s="36">
        <v>13</v>
      </c>
      <c r="E255" s="36">
        <v>2012</v>
      </c>
      <c r="F255" s="578">
        <v>3.6118085382102678</v>
      </c>
      <c r="G255" s="578">
        <v>776.35126558939578</v>
      </c>
      <c r="H255" s="578">
        <v>1.0238847218157985</v>
      </c>
      <c r="I255" s="578">
        <v>1.0715055190757966E-2</v>
      </c>
      <c r="J255" s="578">
        <v>1.5472053123327551E-2</v>
      </c>
      <c r="K255" s="578">
        <v>4.1319820894611103</v>
      </c>
      <c r="L255" s="578">
        <v>951.74841499328545</v>
      </c>
      <c r="M255" s="578">
        <v>1.4042520254151851</v>
      </c>
      <c r="N255" s="578">
        <v>9.9107930703212249E-2</v>
      </c>
      <c r="O255" s="578">
        <v>1.8967586239644577E-2</v>
      </c>
      <c r="P255" s="578">
        <v>3.6118085382154974</v>
      </c>
      <c r="Q255" s="578">
        <v>776.35125509897807</v>
      </c>
      <c r="R255" s="578">
        <v>1.023884693572956</v>
      </c>
      <c r="S255" s="578">
        <v>1.0715054631380821E-2</v>
      </c>
      <c r="T255" s="578">
        <v>1.5472053123327551E-2</v>
      </c>
      <c r="U255" s="578">
        <v>4.1319817765264171</v>
      </c>
      <c r="V255" s="578">
        <v>951.74842516581168</v>
      </c>
      <c r="W255" s="578">
        <v>1.4042520719206824</v>
      </c>
      <c r="X255" s="578">
        <v>9.9107930721402157E-2</v>
      </c>
      <c r="Y255" s="578">
        <v>1.8967586239644577E-2</v>
      </c>
    </row>
    <row r="256" spans="1:25" x14ac:dyDescent="0.3">
      <c r="A256" s="311" t="s">
        <v>2850</v>
      </c>
      <c r="B256" s="310" t="s">
        <v>2192</v>
      </c>
      <c r="C256" s="310" t="s">
        <v>2597</v>
      </c>
      <c r="D256" s="36">
        <v>14</v>
      </c>
      <c r="E256" s="36">
        <v>2012</v>
      </c>
      <c r="F256" s="578">
        <v>3.4737056238557176</v>
      </c>
      <c r="G256" s="578">
        <v>758.09330240885356</v>
      </c>
      <c r="H256" s="578">
        <v>0.99071304855351483</v>
      </c>
      <c r="I256" s="578">
        <v>1.1918203267441599E-2</v>
      </c>
      <c r="J256" s="578">
        <v>1.5108196889438298E-2</v>
      </c>
      <c r="K256" s="578">
        <v>3.9782159728667126</v>
      </c>
      <c r="L256" s="578">
        <v>924.66951624552348</v>
      </c>
      <c r="M256" s="578">
        <v>1.3381552759237776</v>
      </c>
      <c r="N256" s="578">
        <v>8.9850561660568679E-2</v>
      </c>
      <c r="O256" s="578">
        <v>1.8427904365428974E-2</v>
      </c>
      <c r="P256" s="578">
        <v>3.47370572816377</v>
      </c>
      <c r="Q256" s="578">
        <v>758.0932871500645</v>
      </c>
      <c r="R256" s="578">
        <v>0.99071308999009355</v>
      </c>
      <c r="S256" s="578">
        <v>1.1918202743231575E-2</v>
      </c>
      <c r="T256" s="578">
        <v>1.5108196889438298E-2</v>
      </c>
      <c r="U256" s="578">
        <v>3.9782161814934245</v>
      </c>
      <c r="V256" s="578">
        <v>924.66951624552348</v>
      </c>
      <c r="W256" s="578">
        <v>1.3381553129753776</v>
      </c>
      <c r="X256" s="578">
        <v>8.9850561715441549E-2</v>
      </c>
      <c r="Y256" s="578">
        <v>1.8427904365428974E-2</v>
      </c>
    </row>
    <row r="257" spans="1:25" x14ac:dyDescent="0.3">
      <c r="A257" s="311" t="s">
        <v>2851</v>
      </c>
      <c r="B257" s="310" t="s">
        <v>2192</v>
      </c>
      <c r="C257" s="310" t="s">
        <v>2597</v>
      </c>
      <c r="D257" s="36">
        <v>15</v>
      </c>
      <c r="E257" s="36">
        <v>2012</v>
      </c>
      <c r="F257" s="578">
        <v>3.3534474816825246</v>
      </c>
      <c r="G257" s="578">
        <v>744.37188561757353</v>
      </c>
      <c r="H257" s="578">
        <v>0.96826738093052944</v>
      </c>
      <c r="I257" s="578">
        <v>1.3050793619489274E-2</v>
      </c>
      <c r="J257" s="578">
        <v>1.4834738452918775E-2</v>
      </c>
      <c r="K257" s="578">
        <v>3.839708634628848</v>
      </c>
      <c r="L257" s="578">
        <v>902.49245007832803</v>
      </c>
      <c r="M257" s="578">
        <v>1.2876200538285025</v>
      </c>
      <c r="N257" s="578">
        <v>8.3522614938374082E-2</v>
      </c>
      <c r="O257" s="578">
        <v>1.7985954395650549E-2</v>
      </c>
      <c r="P257" s="578">
        <v>3.3534473277195076</v>
      </c>
      <c r="Q257" s="578">
        <v>744.37189102172806</v>
      </c>
      <c r="R257" s="578">
        <v>0.96826740336018546</v>
      </c>
      <c r="S257" s="578">
        <v>1.3050795162598626E-2</v>
      </c>
      <c r="T257" s="578">
        <v>1.4834738452918775E-2</v>
      </c>
      <c r="U257" s="578">
        <v>3.83970868679322</v>
      </c>
      <c r="V257" s="578">
        <v>902.49245516459098</v>
      </c>
      <c r="W257" s="578">
        <v>1.2876200699817326</v>
      </c>
      <c r="X257" s="578">
        <v>8.3522616906823971E-2</v>
      </c>
      <c r="Y257" s="578">
        <v>1.7985954395650549E-2</v>
      </c>
    </row>
    <row r="258" spans="1:25" x14ac:dyDescent="0.3">
      <c r="A258" s="579" t="s">
        <v>2852</v>
      </c>
      <c r="B258" s="580" t="s">
        <v>2192</v>
      </c>
      <c r="C258" s="580" t="s">
        <v>2597</v>
      </c>
      <c r="D258" s="581">
        <v>16</v>
      </c>
      <c r="E258" s="581">
        <v>2012</v>
      </c>
      <c r="F258" s="582">
        <v>3.2836286250194426</v>
      </c>
      <c r="G258" s="582">
        <v>747.81543286641397</v>
      </c>
      <c r="H258" s="582">
        <v>0.97293086624995273</v>
      </c>
      <c r="I258" s="582">
        <v>1.4907906159237375E-2</v>
      </c>
      <c r="J258" s="582">
        <v>1.49033687872967E-2</v>
      </c>
      <c r="K258" s="582">
        <v>3.7493750415358855</v>
      </c>
      <c r="L258" s="582">
        <v>896.92485332489002</v>
      </c>
      <c r="M258" s="582">
        <v>1.2622753255648849</v>
      </c>
      <c r="N258" s="582">
        <v>7.9514399671097441E-2</v>
      </c>
      <c r="O258" s="582">
        <v>1.78749935002997E-2</v>
      </c>
      <c r="P258" s="582">
        <v>3.2836288323939353</v>
      </c>
      <c r="Q258" s="582">
        <v>747.81543286641397</v>
      </c>
      <c r="R258" s="582">
        <v>0.97293083948352366</v>
      </c>
      <c r="S258" s="582">
        <v>1.4907907234222225E-2</v>
      </c>
      <c r="T258" s="582">
        <v>1.49033687872967E-2</v>
      </c>
      <c r="U258" s="582">
        <v>3.7493750936896451</v>
      </c>
      <c r="V258" s="582">
        <v>896.92485332489002</v>
      </c>
      <c r="W258" s="582">
        <v>1.2622752544981826</v>
      </c>
      <c r="X258" s="582">
        <v>7.9514393361629521E-2</v>
      </c>
      <c r="Y258" s="582">
        <v>1.78749935002997E-2</v>
      </c>
    </row>
    <row r="259" spans="1:25" x14ac:dyDescent="0.3">
      <c r="A259" s="311" t="s">
        <v>2853</v>
      </c>
      <c r="B259" s="310" t="s">
        <v>2192</v>
      </c>
      <c r="C259" s="310" t="s">
        <v>2597</v>
      </c>
      <c r="D259" s="36">
        <v>1</v>
      </c>
      <c r="E259" s="36">
        <v>2020</v>
      </c>
      <c r="F259" s="578">
        <v>15.257945648049475</v>
      </c>
      <c r="G259" s="578">
        <v>6256.9672546386655</v>
      </c>
      <c r="H259" s="578">
        <v>17.392983745327548</v>
      </c>
      <c r="I259" s="578">
        <v>8.0517042825400925E-2</v>
      </c>
      <c r="J259" s="578">
        <v>4.1629411862231722E-2</v>
      </c>
      <c r="K259" s="578">
        <v>15.368968806188551</v>
      </c>
      <c r="L259" s="578">
        <v>6300.6368942260697</v>
      </c>
      <c r="M259" s="578">
        <v>17.486912509125673</v>
      </c>
      <c r="N259" s="578">
        <v>8.0898529955144544E-2</v>
      </c>
      <c r="O259" s="578">
        <v>4.1919957186716254E-2</v>
      </c>
      <c r="P259" s="578">
        <v>15.257945647996424</v>
      </c>
      <c r="Q259" s="578">
        <v>6256.9672037760356</v>
      </c>
      <c r="R259" s="578">
        <v>17.392982916004229</v>
      </c>
      <c r="S259" s="578">
        <v>8.0517022248992709E-2</v>
      </c>
      <c r="T259" s="578">
        <v>4.1629411862231722E-2</v>
      </c>
      <c r="U259" s="578">
        <v>15.368968289630425</v>
      </c>
      <c r="V259" s="578">
        <v>6300.636840820308</v>
      </c>
      <c r="W259" s="578">
        <v>17.486912517255377</v>
      </c>
      <c r="X259" s="578">
        <v>8.0898552463319451E-2</v>
      </c>
      <c r="Y259" s="578">
        <v>4.1919957186716254E-2</v>
      </c>
    </row>
    <row r="260" spans="1:25" x14ac:dyDescent="0.3">
      <c r="A260" s="311" t="s">
        <v>2854</v>
      </c>
      <c r="B260" s="310" t="s">
        <v>2192</v>
      </c>
      <c r="C260" s="310" t="s">
        <v>2597</v>
      </c>
      <c r="D260" s="36">
        <v>2</v>
      </c>
      <c r="E260" s="36">
        <v>2020</v>
      </c>
      <c r="F260" s="578">
        <v>8.0428860201326007</v>
      </c>
      <c r="G260" s="578">
        <v>3119.9019699096625</v>
      </c>
      <c r="H260" s="578">
        <v>8.9994030785601318</v>
      </c>
      <c r="I260" s="578">
        <v>4.5188561618488103E-2</v>
      </c>
      <c r="J260" s="578">
        <v>2.0757615546851051E-2</v>
      </c>
      <c r="K260" s="578">
        <v>8.179819631000246</v>
      </c>
      <c r="L260" s="578">
        <v>3172.64477030436</v>
      </c>
      <c r="M260" s="578">
        <v>9.1188618792269391</v>
      </c>
      <c r="N260" s="578">
        <v>4.5734775791212622E-2</v>
      </c>
      <c r="O260" s="578">
        <v>2.1108524136555624E-2</v>
      </c>
      <c r="P260" s="578">
        <v>8.0428858139792574</v>
      </c>
      <c r="Q260" s="578">
        <v>3119.9019699096625</v>
      </c>
      <c r="R260" s="578">
        <v>8.9994029953086248</v>
      </c>
      <c r="S260" s="578">
        <v>4.5188553681934175E-2</v>
      </c>
      <c r="T260" s="578">
        <v>2.0757615546851051E-2</v>
      </c>
      <c r="U260" s="578">
        <v>8.1798198371381297</v>
      </c>
      <c r="V260" s="578">
        <v>3172.64477030436</v>
      </c>
      <c r="W260" s="578">
        <v>9.1188621951684219</v>
      </c>
      <c r="X260" s="578">
        <v>4.573478458663275E-2</v>
      </c>
      <c r="Y260" s="578">
        <v>2.1108524136555624E-2</v>
      </c>
    </row>
    <row r="261" spans="1:25" x14ac:dyDescent="0.3">
      <c r="A261" s="311" t="s">
        <v>2855</v>
      </c>
      <c r="B261" s="310" t="s">
        <v>2192</v>
      </c>
      <c r="C261" s="310" t="s">
        <v>2597</v>
      </c>
      <c r="D261" s="36">
        <v>3</v>
      </c>
      <c r="E261" s="36">
        <v>2020</v>
      </c>
      <c r="F261" s="578">
        <v>4.764274666577645</v>
      </c>
      <c r="G261" s="578">
        <v>1771.9037590026801</v>
      </c>
      <c r="H261" s="578">
        <v>4.9083021693416677</v>
      </c>
      <c r="I261" s="578">
        <v>2.4227323847223127E-2</v>
      </c>
      <c r="J261" s="578">
        <v>1.1788989679189375E-2</v>
      </c>
      <c r="K261" s="578">
        <v>4.8046000858000699</v>
      </c>
      <c r="L261" s="578">
        <v>1788.6808420817001</v>
      </c>
      <c r="M261" s="578">
        <v>4.9608388221361857</v>
      </c>
      <c r="N261" s="578">
        <v>2.4587778121637351E-2</v>
      </c>
      <c r="O261" s="578">
        <v>1.1900619739511325E-2</v>
      </c>
      <c r="P261" s="578">
        <v>4.7642745622747444</v>
      </c>
      <c r="Q261" s="578">
        <v>1771.9037590026801</v>
      </c>
      <c r="R261" s="578">
        <v>4.9083021735981021</v>
      </c>
      <c r="S261" s="578">
        <v>2.422731867409305E-2</v>
      </c>
      <c r="T261" s="578">
        <v>1.1788989679189375E-2</v>
      </c>
      <c r="U261" s="578">
        <v>4.8046002944267849</v>
      </c>
      <c r="V261" s="578">
        <v>1788.6808420817001</v>
      </c>
      <c r="W261" s="578">
        <v>4.9608389451920276</v>
      </c>
      <c r="X261" s="578">
        <v>2.4587776493566076E-2</v>
      </c>
      <c r="Y261" s="578">
        <v>1.1900619739511325E-2</v>
      </c>
    </row>
    <row r="262" spans="1:25" x14ac:dyDescent="0.3">
      <c r="A262" s="311" t="s">
        <v>2856</v>
      </c>
      <c r="B262" s="310" t="s">
        <v>2192</v>
      </c>
      <c r="C262" s="310" t="s">
        <v>2597</v>
      </c>
      <c r="D262" s="36">
        <v>4</v>
      </c>
      <c r="E262" s="36">
        <v>2020</v>
      </c>
      <c r="F262" s="578">
        <v>3.9893307662651574</v>
      </c>
      <c r="G262" s="578">
        <v>1402.219582875565</v>
      </c>
      <c r="H262" s="578">
        <v>3.6903589392895748</v>
      </c>
      <c r="I262" s="578">
        <v>1.7546705132493373E-2</v>
      </c>
      <c r="J262" s="578">
        <v>9.3293704170112745E-3</v>
      </c>
      <c r="K262" s="578">
        <v>4.1333404467667698</v>
      </c>
      <c r="L262" s="578">
        <v>1448.7246805826749</v>
      </c>
      <c r="M262" s="578">
        <v>3.8366140130965474</v>
      </c>
      <c r="N262" s="578">
        <v>1.8643432467115376E-2</v>
      </c>
      <c r="O262" s="578">
        <v>9.6387893572682359E-3</v>
      </c>
      <c r="P262" s="578">
        <v>3.9893307662651547</v>
      </c>
      <c r="Q262" s="578">
        <v>1402.219582875565</v>
      </c>
      <c r="R262" s="578">
        <v>3.6903588752587253</v>
      </c>
      <c r="S262" s="578">
        <v>1.7546700939192274E-2</v>
      </c>
      <c r="T262" s="578">
        <v>9.3293704170112745E-3</v>
      </c>
      <c r="U262" s="578">
        <v>4.1333404989259872</v>
      </c>
      <c r="V262" s="578">
        <v>1448.7246805826749</v>
      </c>
      <c r="W262" s="578">
        <v>3.8366138609853748</v>
      </c>
      <c r="X262" s="578">
        <v>1.8643433505151977E-2</v>
      </c>
      <c r="Y262" s="578">
        <v>9.6387904583631612E-3</v>
      </c>
    </row>
    <row r="263" spans="1:25" x14ac:dyDescent="0.3">
      <c r="A263" s="311" t="s">
        <v>2857</v>
      </c>
      <c r="B263" s="310" t="s">
        <v>2192</v>
      </c>
      <c r="C263" s="310" t="s">
        <v>2597</v>
      </c>
      <c r="D263" s="36">
        <v>5</v>
      </c>
      <c r="E263" s="36">
        <v>2020</v>
      </c>
      <c r="F263" s="578">
        <v>3.5899027936908725</v>
      </c>
      <c r="G263" s="578">
        <v>1222.6535441080675</v>
      </c>
      <c r="H263" s="578">
        <v>3.0161795072587325</v>
      </c>
      <c r="I263" s="578">
        <v>1.4137047471043173E-2</v>
      </c>
      <c r="J263" s="578">
        <v>8.1346635949254599E-3</v>
      </c>
      <c r="K263" s="578">
        <v>3.8638657863294421</v>
      </c>
      <c r="L263" s="578">
        <v>1308.5837351481073</v>
      </c>
      <c r="M263" s="578">
        <v>3.278228861106367</v>
      </c>
      <c r="N263" s="578">
        <v>1.6408511538656925E-2</v>
      </c>
      <c r="O263" s="578">
        <v>8.7063914058186712E-3</v>
      </c>
      <c r="P263" s="578">
        <v>3.5899026893775901</v>
      </c>
      <c r="Q263" s="578">
        <v>1222.6535441080675</v>
      </c>
      <c r="R263" s="578">
        <v>3.0161794181234001</v>
      </c>
      <c r="S263" s="578">
        <v>1.4137046968357875E-2</v>
      </c>
      <c r="T263" s="578">
        <v>8.1346635949254599E-3</v>
      </c>
      <c r="U263" s="578">
        <v>3.8638658881489651</v>
      </c>
      <c r="V263" s="578">
        <v>1308.5837351481073</v>
      </c>
      <c r="W263" s="578">
        <v>3.2782286007265271</v>
      </c>
      <c r="X263" s="578">
        <v>1.6408513635042227E-2</v>
      </c>
      <c r="Y263" s="578">
        <v>8.7063913524616492E-3</v>
      </c>
    </row>
    <row r="264" spans="1:25" x14ac:dyDescent="0.3">
      <c r="A264" s="311" t="s">
        <v>2858</v>
      </c>
      <c r="B264" s="310" t="s">
        <v>2192</v>
      </c>
      <c r="C264" s="310" t="s">
        <v>2597</v>
      </c>
      <c r="D264" s="36">
        <v>6</v>
      </c>
      <c r="E264" s="36">
        <v>2020</v>
      </c>
      <c r="F264" s="578">
        <v>3.26823899788443</v>
      </c>
      <c r="G264" s="578">
        <v>1098.9003041585224</v>
      </c>
      <c r="H264" s="578">
        <v>2.5215370620668724</v>
      </c>
      <c r="I264" s="578">
        <v>1.0922721681822595E-2</v>
      </c>
      <c r="J264" s="578">
        <v>7.311307507431284E-3</v>
      </c>
      <c r="K264" s="578">
        <v>3.6515601827981401</v>
      </c>
      <c r="L264" s="578">
        <v>1218.8845863342249</v>
      </c>
      <c r="M264" s="578">
        <v>2.8746117420754027</v>
      </c>
      <c r="N264" s="578">
        <v>1.5426877706810576E-2</v>
      </c>
      <c r="O264" s="578">
        <v>8.1095940501351473E-3</v>
      </c>
      <c r="P264" s="578">
        <v>3.2682388935815299</v>
      </c>
      <c r="Q264" s="578">
        <v>1098.9003041585224</v>
      </c>
      <c r="R264" s="578">
        <v>2.5215369548944424</v>
      </c>
      <c r="S264" s="578">
        <v>1.0922720314776257E-2</v>
      </c>
      <c r="T264" s="578">
        <v>7.311307507431284E-3</v>
      </c>
      <c r="U264" s="578">
        <v>3.65156013189107</v>
      </c>
      <c r="V264" s="578">
        <v>1218.8845863342249</v>
      </c>
      <c r="W264" s="578">
        <v>2.8746117439234924</v>
      </c>
      <c r="X264" s="578">
        <v>1.5426876663013848E-2</v>
      </c>
      <c r="Y264" s="578">
        <v>8.1095939967781253E-3</v>
      </c>
    </row>
    <row r="265" spans="1:25" x14ac:dyDescent="0.3">
      <c r="A265" s="311" t="s">
        <v>2859</v>
      </c>
      <c r="B265" s="310" t="s">
        <v>2192</v>
      </c>
      <c r="C265" s="310" t="s">
        <v>2597</v>
      </c>
      <c r="D265" s="36">
        <v>7</v>
      </c>
      <c r="E265" s="36">
        <v>2020</v>
      </c>
      <c r="F265" s="578">
        <v>3.27906080045795</v>
      </c>
      <c r="G265" s="578">
        <v>1061.0420888264925</v>
      </c>
      <c r="H265" s="578">
        <v>2.2680333306537523</v>
      </c>
      <c r="I265" s="578">
        <v>1.1152301710580986E-2</v>
      </c>
      <c r="J265" s="578">
        <v>7.0594214630545996E-3</v>
      </c>
      <c r="K265" s="578">
        <v>3.7132386874975447</v>
      </c>
      <c r="L265" s="578">
        <v>1200.9921811421675</v>
      </c>
      <c r="M265" s="578">
        <v>2.6364002891690053</v>
      </c>
      <c r="N265" s="578">
        <v>2.9507226532511251E-2</v>
      </c>
      <c r="O265" s="578">
        <v>7.9905466748944731E-3</v>
      </c>
      <c r="P265" s="578">
        <v>3.2790610090690526</v>
      </c>
      <c r="Q265" s="578">
        <v>1061.0420888264925</v>
      </c>
      <c r="R265" s="578">
        <v>2.2680335446627025</v>
      </c>
      <c r="S265" s="578">
        <v>1.1152299561369221E-2</v>
      </c>
      <c r="T265" s="578">
        <v>7.0594215164116224E-3</v>
      </c>
      <c r="U265" s="578">
        <v>3.7132387918004448</v>
      </c>
      <c r="V265" s="578">
        <v>1200.9921290079726</v>
      </c>
      <c r="W265" s="578">
        <v>2.6364003362032173</v>
      </c>
      <c r="X265" s="578">
        <v>2.9507229670646926E-2</v>
      </c>
      <c r="Y265" s="578">
        <v>7.9905467234008577E-3</v>
      </c>
    </row>
    <row r="266" spans="1:25" x14ac:dyDescent="0.3">
      <c r="A266" s="311" t="s">
        <v>2860</v>
      </c>
      <c r="B266" s="310" t="s">
        <v>2192</v>
      </c>
      <c r="C266" s="310" t="s">
        <v>2597</v>
      </c>
      <c r="D266" s="36">
        <v>8</v>
      </c>
      <c r="E266" s="36">
        <v>2020</v>
      </c>
      <c r="F266" s="578">
        <v>3.1424386363422978</v>
      </c>
      <c r="G266" s="578">
        <v>940.8918774922688</v>
      </c>
      <c r="H266" s="578">
        <v>1.86837479888102</v>
      </c>
      <c r="I266" s="578">
        <v>1.1314008037857067E-2</v>
      </c>
      <c r="J266" s="578">
        <v>6.2600264645880054E-3</v>
      </c>
      <c r="K266" s="578">
        <v>3.6207040702213322</v>
      </c>
      <c r="L266" s="578">
        <v>1101.9563471476176</v>
      </c>
      <c r="M266" s="578">
        <v>2.2556930183660953</v>
      </c>
      <c r="N266" s="578">
        <v>6.0449535567840898E-2</v>
      </c>
      <c r="O266" s="578">
        <v>7.3316378499536424E-3</v>
      </c>
      <c r="P266" s="578">
        <v>3.1424384798696452</v>
      </c>
      <c r="Q266" s="578">
        <v>940.89187749226846</v>
      </c>
      <c r="R266" s="578">
        <v>1.8683747345263897</v>
      </c>
      <c r="S266" s="578">
        <v>1.1314005825624867E-2</v>
      </c>
      <c r="T266" s="578">
        <v>6.2600264645880054E-3</v>
      </c>
      <c r="U266" s="578">
        <v>3.6207043831405601</v>
      </c>
      <c r="V266" s="578">
        <v>1101.9563471476176</v>
      </c>
      <c r="W266" s="578">
        <v>2.2556930285633476</v>
      </c>
      <c r="X266" s="578">
        <v>6.0449538697108979E-2</v>
      </c>
      <c r="Y266" s="578">
        <v>7.3316377480902358E-3</v>
      </c>
    </row>
    <row r="267" spans="1:25" x14ac:dyDescent="0.3">
      <c r="A267" s="311" t="s">
        <v>2861</v>
      </c>
      <c r="B267" s="310" t="s">
        <v>2192</v>
      </c>
      <c r="C267" s="310" t="s">
        <v>2597</v>
      </c>
      <c r="D267" s="36">
        <v>9</v>
      </c>
      <c r="E267" s="36">
        <v>2020</v>
      </c>
      <c r="F267" s="578">
        <v>3.196565561493415</v>
      </c>
      <c r="G267" s="578">
        <v>900.02366574605264</v>
      </c>
      <c r="H267" s="578">
        <v>1.6301112424935076</v>
      </c>
      <c r="I267" s="578">
        <v>1.1546041148638601E-2</v>
      </c>
      <c r="J267" s="578">
        <v>5.9881188402262798E-3</v>
      </c>
      <c r="K267" s="578">
        <v>3.7047376200455302</v>
      </c>
      <c r="L267" s="578">
        <v>1076.6627705891901</v>
      </c>
      <c r="M267" s="578">
        <v>2.0280244459360448</v>
      </c>
      <c r="N267" s="578">
        <v>0.11466113764314825</v>
      </c>
      <c r="O267" s="578">
        <v>7.1633444216179926E-3</v>
      </c>
      <c r="P267" s="578">
        <v>3.1965655614933404</v>
      </c>
      <c r="Q267" s="578">
        <v>900.02365048726369</v>
      </c>
      <c r="R267" s="578">
        <v>1.6301112087997576</v>
      </c>
      <c r="S267" s="578">
        <v>1.1546041660267251E-2</v>
      </c>
      <c r="T267" s="578">
        <v>5.9881187868692579E-3</v>
      </c>
      <c r="U267" s="578">
        <v>3.7047377765128751</v>
      </c>
      <c r="V267" s="578">
        <v>1076.6627705891901</v>
      </c>
      <c r="W267" s="578">
        <v>2.0280244717620577</v>
      </c>
      <c r="X267" s="578">
        <v>0.11466113295288424</v>
      </c>
      <c r="Y267" s="578">
        <v>7.1633444216179926E-3</v>
      </c>
    </row>
    <row r="268" spans="1:25" x14ac:dyDescent="0.3">
      <c r="A268" s="311" t="s">
        <v>2862</v>
      </c>
      <c r="B268" s="310" t="s">
        <v>2192</v>
      </c>
      <c r="C268" s="310" t="s">
        <v>2597</v>
      </c>
      <c r="D268" s="36">
        <v>10</v>
      </c>
      <c r="E268" s="36">
        <v>2020</v>
      </c>
      <c r="F268" s="578">
        <v>3.2422225935892977</v>
      </c>
      <c r="G268" s="578">
        <v>868.30491383870401</v>
      </c>
      <c r="H268" s="578">
        <v>1.4433392880770624</v>
      </c>
      <c r="I268" s="578">
        <v>1.175471180374635E-2</v>
      </c>
      <c r="J268" s="578">
        <v>5.7770822580399273E-3</v>
      </c>
      <c r="K268" s="578">
        <v>3.7652030435478925</v>
      </c>
      <c r="L268" s="578">
        <v>1054.0207347869825</v>
      </c>
      <c r="M268" s="578">
        <v>1.8529745558353126</v>
      </c>
      <c r="N268" s="578">
        <v>0.16066160687841974</v>
      </c>
      <c r="O268" s="578">
        <v>7.0126996094283323E-3</v>
      </c>
      <c r="P268" s="578">
        <v>3.2422224383688727</v>
      </c>
      <c r="Q268" s="578">
        <v>868.30492401123001</v>
      </c>
      <c r="R268" s="578">
        <v>1.44333932179021</v>
      </c>
      <c r="S268" s="578">
        <v>1.1754711821898375E-2</v>
      </c>
      <c r="T268" s="578">
        <v>5.7770822071082258E-3</v>
      </c>
      <c r="U268" s="578">
        <v>3.7652032000153173</v>
      </c>
      <c r="V268" s="578">
        <v>1054.0207347869825</v>
      </c>
      <c r="W268" s="578">
        <v>1.852974526345855</v>
      </c>
      <c r="X268" s="578">
        <v>0.16066160687841974</v>
      </c>
      <c r="Y268" s="578">
        <v>7.0126996579347152E-3</v>
      </c>
    </row>
    <row r="269" spans="1:25" x14ac:dyDescent="0.3">
      <c r="A269" s="311" t="s">
        <v>2863</v>
      </c>
      <c r="B269" s="310" t="s">
        <v>2192</v>
      </c>
      <c r="C269" s="310" t="s">
        <v>2597</v>
      </c>
      <c r="D269" s="36">
        <v>11</v>
      </c>
      <c r="E269" s="36">
        <v>2020</v>
      </c>
      <c r="F269" s="578">
        <v>3.3075857343224704</v>
      </c>
      <c r="G269" s="578">
        <v>843.44910430908146</v>
      </c>
      <c r="H269" s="578">
        <v>1.2821370493408377</v>
      </c>
      <c r="I269" s="578">
        <v>1.215004812134635E-2</v>
      </c>
      <c r="J269" s="578">
        <v>5.6117120426885424E-3</v>
      </c>
      <c r="K269" s="578">
        <v>3.8204452224538223</v>
      </c>
      <c r="L269" s="578">
        <v>1028.7942342758133</v>
      </c>
      <c r="M269" s="578">
        <v>1.6778939081893076</v>
      </c>
      <c r="N269" s="578">
        <v>0.17798423293788748</v>
      </c>
      <c r="O269" s="578">
        <v>6.8448632130942572E-3</v>
      </c>
      <c r="P269" s="578">
        <v>3.3075856300143425</v>
      </c>
      <c r="Q269" s="578">
        <v>843.44907379150345</v>
      </c>
      <c r="R269" s="578">
        <v>1.2821370475418574</v>
      </c>
      <c r="S269" s="578">
        <v>1.2150047582887624E-2</v>
      </c>
      <c r="T269" s="578">
        <v>5.6117120936202448E-3</v>
      </c>
      <c r="U269" s="578">
        <v>3.8204449616782723</v>
      </c>
      <c r="V269" s="578">
        <v>1028.7941767374641</v>
      </c>
      <c r="W269" s="578">
        <v>1.6778939620016851</v>
      </c>
      <c r="X269" s="578">
        <v>0.17798422253811874</v>
      </c>
      <c r="Y269" s="578">
        <v>6.8448633198083027E-3</v>
      </c>
    </row>
    <row r="270" spans="1:25" x14ac:dyDescent="0.3">
      <c r="A270" s="311" t="s">
        <v>2864</v>
      </c>
      <c r="B270" s="310" t="s">
        <v>2192</v>
      </c>
      <c r="C270" s="310" t="s">
        <v>2597</v>
      </c>
      <c r="D270" s="36">
        <v>12</v>
      </c>
      <c r="E270" s="36">
        <v>2020</v>
      </c>
      <c r="F270" s="578">
        <v>3.3610653245545228</v>
      </c>
      <c r="G270" s="578">
        <v>823.11586952209427</v>
      </c>
      <c r="H270" s="578">
        <v>1.1502477566664275</v>
      </c>
      <c r="I270" s="578">
        <v>1.2473497433537227E-2</v>
      </c>
      <c r="J270" s="578">
        <v>5.4764276428613777E-3</v>
      </c>
      <c r="K270" s="578">
        <v>3.8556118148294374</v>
      </c>
      <c r="L270" s="578">
        <v>1003.0973027547177</v>
      </c>
      <c r="M270" s="578">
        <v>1.5188966301933124</v>
      </c>
      <c r="N270" s="578">
        <v>0.16995698218791649</v>
      </c>
      <c r="O270" s="578">
        <v>6.6738956472060275E-3</v>
      </c>
      <c r="P270" s="578">
        <v>3.3610653245596778</v>
      </c>
      <c r="Q270" s="578">
        <v>823.11587492624881</v>
      </c>
      <c r="R270" s="578">
        <v>1.1502476379361399</v>
      </c>
      <c r="S270" s="578">
        <v>1.2473497962029425E-2</v>
      </c>
      <c r="T270" s="578">
        <v>5.4764275919296753E-3</v>
      </c>
      <c r="U270" s="578">
        <v>3.8556118148293628</v>
      </c>
      <c r="V270" s="578">
        <v>1003.0973494847607</v>
      </c>
      <c r="W270" s="578">
        <v>1.5188966040974825</v>
      </c>
      <c r="X270" s="578">
        <v>0.16995698218791677</v>
      </c>
      <c r="Y270" s="578">
        <v>6.6738956472060275E-3</v>
      </c>
    </row>
    <row r="271" spans="1:25" x14ac:dyDescent="0.3">
      <c r="A271" s="311" t="s">
        <v>2865</v>
      </c>
      <c r="B271" s="310" t="s">
        <v>2192</v>
      </c>
      <c r="C271" s="310" t="s">
        <v>2597</v>
      </c>
      <c r="D271" s="36">
        <v>13</v>
      </c>
      <c r="E271" s="36">
        <v>2020</v>
      </c>
      <c r="F271" s="578">
        <v>3.2492233995073199</v>
      </c>
      <c r="G271" s="578">
        <v>776.16978359222367</v>
      </c>
      <c r="H271" s="578">
        <v>1.0315549978489162</v>
      </c>
      <c r="I271" s="578">
        <v>1.2522663522001177E-2</v>
      </c>
      <c r="J271" s="578">
        <v>5.1640825113281556E-3</v>
      </c>
      <c r="K271" s="578">
        <v>3.7336318330226224</v>
      </c>
      <c r="L271" s="578">
        <v>951.54293696085551</v>
      </c>
      <c r="M271" s="578">
        <v>1.3771234864871049</v>
      </c>
      <c r="N271" s="578">
        <v>0.1550262747126295</v>
      </c>
      <c r="O271" s="578">
        <v>6.3308892131317346E-3</v>
      </c>
      <c r="P271" s="578">
        <v>3.2492234516665377</v>
      </c>
      <c r="Q271" s="578">
        <v>776.16979408264115</v>
      </c>
      <c r="R271" s="578">
        <v>1.0315549384231382</v>
      </c>
      <c r="S271" s="578">
        <v>1.252266300362705E-2</v>
      </c>
      <c r="T271" s="578">
        <v>5.1640824579711328E-3</v>
      </c>
      <c r="U271" s="578">
        <v>3.7336317299511048</v>
      </c>
      <c r="V271" s="578">
        <v>951.54293696085551</v>
      </c>
      <c r="W271" s="578">
        <v>1.3771235485522326</v>
      </c>
      <c r="X271" s="578">
        <v>0.15502627479023975</v>
      </c>
      <c r="Y271" s="578">
        <v>6.3308891622000322E-3</v>
      </c>
    </row>
    <row r="272" spans="1:25" x14ac:dyDescent="0.3">
      <c r="A272" s="311" t="s">
        <v>2866</v>
      </c>
      <c r="B272" s="310" t="s">
        <v>2192</v>
      </c>
      <c r="C272" s="310" t="s">
        <v>2597</v>
      </c>
      <c r="D272" s="36">
        <v>14</v>
      </c>
      <c r="E272" s="36">
        <v>2020</v>
      </c>
      <c r="F272" s="578">
        <v>3.1247213437044703</v>
      </c>
      <c r="G272" s="578">
        <v>757.91995875040675</v>
      </c>
      <c r="H272" s="578">
        <v>0.99536658215341145</v>
      </c>
      <c r="I272" s="578">
        <v>1.3620844657149625E-2</v>
      </c>
      <c r="J272" s="578">
        <v>5.0426599773345498E-3</v>
      </c>
      <c r="K272" s="578">
        <v>3.5927225413684756</v>
      </c>
      <c r="L272" s="578">
        <v>924.47328631083133</v>
      </c>
      <c r="M272" s="578">
        <v>1.3115517042375899</v>
      </c>
      <c r="N272" s="578">
        <v>0.139091894382848</v>
      </c>
      <c r="O272" s="578">
        <v>6.1507868279780525E-3</v>
      </c>
      <c r="P272" s="578">
        <v>3.1247213437096626</v>
      </c>
      <c r="Q272" s="578">
        <v>757.9199536641438</v>
      </c>
      <c r="R272" s="578">
        <v>0.99536659274114403</v>
      </c>
      <c r="S272" s="578">
        <v>1.3620844653511627E-2</v>
      </c>
      <c r="T272" s="578">
        <v>5.0426599773345498E-3</v>
      </c>
      <c r="U272" s="578">
        <v>3.5927224370550404</v>
      </c>
      <c r="V272" s="578">
        <v>924.47328122456838</v>
      </c>
      <c r="W272" s="578">
        <v>1.3115517309391425</v>
      </c>
      <c r="X272" s="578">
        <v>0.13909190998795823</v>
      </c>
      <c r="Y272" s="578">
        <v>6.1507867794716705E-3</v>
      </c>
    </row>
    <row r="273" spans="1:25" x14ac:dyDescent="0.3">
      <c r="A273" s="311" t="s">
        <v>2867</v>
      </c>
      <c r="B273" s="310" t="s">
        <v>2192</v>
      </c>
      <c r="C273" s="310" t="s">
        <v>2597</v>
      </c>
      <c r="D273" s="36">
        <v>15</v>
      </c>
      <c r="E273" s="36">
        <v>2020</v>
      </c>
      <c r="F273" s="578">
        <v>3.016609298501745</v>
      </c>
      <c r="G273" s="578">
        <v>744.20528920491506</v>
      </c>
      <c r="H273" s="578">
        <v>0.96959281721683477</v>
      </c>
      <c r="I273" s="578">
        <v>1.4648863690998324E-2</v>
      </c>
      <c r="J273" s="578">
        <v>4.9514138518134071E-3</v>
      </c>
      <c r="K273" s="578">
        <v>3.4665521831001702</v>
      </c>
      <c r="L273" s="578">
        <v>902.30378468831327</v>
      </c>
      <c r="M273" s="578">
        <v>1.2607293336489673</v>
      </c>
      <c r="N273" s="578">
        <v>0.12807447575414649</v>
      </c>
      <c r="O273" s="578">
        <v>6.0032879458352248E-3</v>
      </c>
      <c r="P273" s="578">
        <v>3.0166092463476777</v>
      </c>
      <c r="Q273" s="578">
        <v>744.20528920491506</v>
      </c>
      <c r="R273" s="578">
        <v>0.96959279149026101</v>
      </c>
      <c r="S273" s="578">
        <v>1.4648864200012175E-2</v>
      </c>
      <c r="T273" s="578">
        <v>4.9514136965929777E-3</v>
      </c>
      <c r="U273" s="578">
        <v>3.4665521309461051</v>
      </c>
      <c r="V273" s="578">
        <v>902.3038002649937</v>
      </c>
      <c r="W273" s="578">
        <v>1.2607293255399126</v>
      </c>
      <c r="X273" s="578">
        <v>0.12807447560286725</v>
      </c>
      <c r="Y273" s="578">
        <v>6.0032879458352248E-3</v>
      </c>
    </row>
    <row r="274" spans="1:25" x14ac:dyDescent="0.3">
      <c r="A274" s="579" t="s">
        <v>2868</v>
      </c>
      <c r="B274" s="580" t="s">
        <v>2192</v>
      </c>
      <c r="C274" s="580" t="s">
        <v>2597</v>
      </c>
      <c r="D274" s="581">
        <v>16</v>
      </c>
      <c r="E274" s="581">
        <v>2020</v>
      </c>
      <c r="F274" s="582">
        <v>2.9543088440723624</v>
      </c>
      <c r="G274" s="582">
        <v>747.6528930664058</v>
      </c>
      <c r="H274" s="582">
        <v>0.96929113016267099</v>
      </c>
      <c r="I274" s="582">
        <v>1.6408940136974075E-2</v>
      </c>
      <c r="J274" s="582">
        <v>4.9743516186329783E-3</v>
      </c>
      <c r="K274" s="582">
        <v>3.3842992553499371</v>
      </c>
      <c r="L274" s="582">
        <v>896.74136702219596</v>
      </c>
      <c r="M274" s="582">
        <v>1.2337637088051698</v>
      </c>
      <c r="N274" s="582">
        <v>0.12037724941668125</v>
      </c>
      <c r="O274" s="582">
        <v>5.9662784309087577E-3</v>
      </c>
      <c r="P274" s="582">
        <v>2.9543088440775525</v>
      </c>
      <c r="Q274" s="582">
        <v>747.65288798014274</v>
      </c>
      <c r="R274" s="582">
        <v>0.96929106401330323</v>
      </c>
      <c r="S274" s="582">
        <v>1.6408941170008452E-2</v>
      </c>
      <c r="T274" s="582">
        <v>4.9743516695646833E-3</v>
      </c>
      <c r="U274" s="582">
        <v>3.3842993074987704</v>
      </c>
      <c r="V274" s="582">
        <v>896.74136702219596</v>
      </c>
      <c r="W274" s="582">
        <v>1.2337637434029549</v>
      </c>
      <c r="X274" s="582">
        <v>0.12037724945275775</v>
      </c>
      <c r="Y274" s="582">
        <v>5.9662783266200324E-3</v>
      </c>
    </row>
    <row r="275" spans="1:25" x14ac:dyDescent="0.3">
      <c r="A275" s="311" t="s">
        <v>2869</v>
      </c>
      <c r="B275" s="310" t="s">
        <v>2192</v>
      </c>
      <c r="C275" s="310" t="s">
        <v>2597</v>
      </c>
      <c r="D275" s="36">
        <v>1</v>
      </c>
      <c r="E275" s="36">
        <v>2030</v>
      </c>
      <c r="F275" s="578">
        <v>12.68020301290105</v>
      </c>
      <c r="G275" s="578">
        <v>6268.0669428507426</v>
      </c>
      <c r="H275" s="578">
        <v>15.014813418563126</v>
      </c>
      <c r="I275" s="578">
        <v>2.2335835299827477E-2</v>
      </c>
      <c r="J275" s="578">
        <v>4.1792895353864823E-2</v>
      </c>
      <c r="K275" s="578">
        <v>12.734602056506727</v>
      </c>
      <c r="L275" s="578">
        <v>6311.7968393961528</v>
      </c>
      <c r="M275" s="578">
        <v>15.105295450567249</v>
      </c>
      <c r="N275" s="578">
        <v>2.2544912058265199E-2</v>
      </c>
      <c r="O275" s="578">
        <v>4.2084475668768051E-2</v>
      </c>
      <c r="P275" s="578">
        <v>12.680204577532976</v>
      </c>
      <c r="Q275" s="578">
        <v>6268.0671005248969</v>
      </c>
      <c r="R275" s="578">
        <v>15.014813547439751</v>
      </c>
      <c r="S275" s="578">
        <v>2.23358352908841E-2</v>
      </c>
      <c r="T275" s="578">
        <v>4.1792895877733771E-2</v>
      </c>
      <c r="U275" s="578">
        <v>12.734601013420274</v>
      </c>
      <c r="V275" s="578">
        <v>6311.7968902587827</v>
      </c>
      <c r="W275" s="578">
        <v>15.105295405946224</v>
      </c>
      <c r="X275" s="578">
        <v>2.2544911548569226E-2</v>
      </c>
      <c r="Y275" s="578">
        <v>4.2084475668768051E-2</v>
      </c>
    </row>
    <row r="276" spans="1:25" x14ac:dyDescent="0.3">
      <c r="A276" s="311" t="s">
        <v>2870</v>
      </c>
      <c r="B276" s="310" t="s">
        <v>2192</v>
      </c>
      <c r="C276" s="310" t="s">
        <v>2597</v>
      </c>
      <c r="D276" s="36">
        <v>2</v>
      </c>
      <c r="E276" s="36">
        <v>2030</v>
      </c>
      <c r="F276" s="578">
        <v>6.9657156746428219</v>
      </c>
      <c r="G276" s="578">
        <v>3125.3739026387475</v>
      </c>
      <c r="H276" s="578">
        <v>7.79921949619286</v>
      </c>
      <c r="I276" s="578">
        <v>1.0992995698832869E-2</v>
      </c>
      <c r="J276" s="578">
        <v>2.0838726195506699E-2</v>
      </c>
      <c r="K276" s="578">
        <v>7.0329866002880355</v>
      </c>
      <c r="L276" s="578">
        <v>3178.1927820841424</v>
      </c>
      <c r="M276" s="578">
        <v>7.9149715921982171</v>
      </c>
      <c r="N276" s="578">
        <v>1.124738002135923E-2</v>
      </c>
      <c r="O276" s="578">
        <v>2.1190885376806027E-2</v>
      </c>
      <c r="P276" s="578">
        <v>6.9657157789564099</v>
      </c>
      <c r="Q276" s="578">
        <v>3125.3738505045526</v>
      </c>
      <c r="R276" s="578">
        <v>7.79921963772843</v>
      </c>
      <c r="S276" s="578">
        <v>1.0992995686175759E-2</v>
      </c>
      <c r="T276" s="578">
        <v>2.0838726195506699E-2</v>
      </c>
      <c r="U276" s="578">
        <v>7.0329863916613196</v>
      </c>
      <c r="V276" s="578">
        <v>3178.1929384867321</v>
      </c>
      <c r="W276" s="578">
        <v>7.9149712872567743</v>
      </c>
      <c r="X276" s="578">
        <v>1.124737986075763E-2</v>
      </c>
      <c r="Y276" s="578">
        <v>2.1190885376806027E-2</v>
      </c>
    </row>
    <row r="277" spans="1:25" x14ac:dyDescent="0.3">
      <c r="A277" s="311" t="s">
        <v>2871</v>
      </c>
      <c r="B277" s="310" t="s">
        <v>2192</v>
      </c>
      <c r="C277" s="310" t="s">
        <v>2597</v>
      </c>
      <c r="D277" s="36">
        <v>3</v>
      </c>
      <c r="E277" s="36">
        <v>2030</v>
      </c>
      <c r="F277" s="578">
        <v>4.0852439076315124</v>
      </c>
      <c r="G277" s="578">
        <v>1774.8698043823201</v>
      </c>
      <c r="H277" s="578">
        <v>4.2385404717939874</v>
      </c>
      <c r="I277" s="578">
        <v>6.5542955484261204E-3</v>
      </c>
      <c r="J277" s="578">
        <v>1.1834117748852175E-2</v>
      </c>
      <c r="K277" s="578">
        <v>4.0978533946017652</v>
      </c>
      <c r="L277" s="578">
        <v>1791.674079895015</v>
      </c>
      <c r="M277" s="578">
        <v>4.2947298534800158</v>
      </c>
      <c r="N277" s="578">
        <v>6.6256103813581504E-3</v>
      </c>
      <c r="O277" s="578">
        <v>1.194614072058655E-2</v>
      </c>
      <c r="P277" s="578">
        <v>4.0852439076472002</v>
      </c>
      <c r="Q277" s="578">
        <v>1774.8698043823201</v>
      </c>
      <c r="R277" s="578">
        <v>4.2385404978255448</v>
      </c>
      <c r="S277" s="578">
        <v>6.5542955989030746E-3</v>
      </c>
      <c r="T277" s="578">
        <v>1.1834117224983225E-2</v>
      </c>
      <c r="U277" s="578">
        <v>4.0978534467558294</v>
      </c>
      <c r="V277" s="578">
        <v>1791.674079895015</v>
      </c>
      <c r="W277" s="578">
        <v>4.2947296685870171</v>
      </c>
      <c r="X277" s="578">
        <v>6.6256103798233773E-3</v>
      </c>
      <c r="Y277" s="578">
        <v>1.194614072058655E-2</v>
      </c>
    </row>
    <row r="278" spans="1:25" x14ac:dyDescent="0.3">
      <c r="A278" s="311" t="s">
        <v>2872</v>
      </c>
      <c r="B278" s="310" t="s">
        <v>2192</v>
      </c>
      <c r="C278" s="310" t="s">
        <v>2597</v>
      </c>
      <c r="D278" s="36">
        <v>4</v>
      </c>
      <c r="E278" s="36">
        <v>2030</v>
      </c>
      <c r="F278" s="578">
        <v>3.3979997025763451</v>
      </c>
      <c r="G278" s="578">
        <v>1404.438125610345</v>
      </c>
      <c r="H278" s="578">
        <v>3.1897274478033051</v>
      </c>
      <c r="I278" s="578">
        <v>5.6944726037310503E-3</v>
      </c>
      <c r="J278" s="578">
        <v>9.3642153466741204E-3</v>
      </c>
      <c r="K278" s="578">
        <v>3.4932775843809951</v>
      </c>
      <c r="L278" s="578">
        <v>1450.9948832193975</v>
      </c>
      <c r="M278" s="578">
        <v>3.3425376418739048</v>
      </c>
      <c r="N278" s="578">
        <v>5.8888420946914223E-3</v>
      </c>
      <c r="O278" s="578">
        <v>9.6746380537903326E-3</v>
      </c>
      <c r="P278" s="578">
        <v>3.3979998590489546</v>
      </c>
      <c r="Q278" s="578">
        <v>1404.4381777445426</v>
      </c>
      <c r="R278" s="578">
        <v>3.1897273494838929</v>
      </c>
      <c r="S278" s="578">
        <v>5.6944726557427777E-3</v>
      </c>
      <c r="T278" s="578">
        <v>9.3642155067451879E-3</v>
      </c>
      <c r="U278" s="578">
        <v>3.4932777929868681</v>
      </c>
      <c r="V278" s="578">
        <v>1450.9948310852001</v>
      </c>
      <c r="W278" s="578">
        <v>3.3425376764795702</v>
      </c>
      <c r="X278" s="578">
        <v>5.8888420408228078E-3</v>
      </c>
      <c r="Y278" s="578">
        <v>9.674638107147358E-3</v>
      </c>
    </row>
    <row r="279" spans="1:25" x14ac:dyDescent="0.3">
      <c r="A279" s="311" t="s">
        <v>2873</v>
      </c>
      <c r="B279" s="310" t="s">
        <v>2192</v>
      </c>
      <c r="C279" s="310" t="s">
        <v>2597</v>
      </c>
      <c r="D279" s="36">
        <v>5</v>
      </c>
      <c r="E279" s="36">
        <v>2030</v>
      </c>
      <c r="F279" s="578">
        <v>3.043189178005373</v>
      </c>
      <c r="G279" s="578">
        <v>1224.4908383687275</v>
      </c>
      <c r="H279" s="578">
        <v>2.58056802085017</v>
      </c>
      <c r="I279" s="578">
        <v>5.4432242757229618E-3</v>
      </c>
      <c r="J279" s="578">
        <v>8.1644017773214676E-3</v>
      </c>
      <c r="K279" s="578">
        <v>3.2388821436900299</v>
      </c>
      <c r="L279" s="578">
        <v>1310.5044682820599</v>
      </c>
      <c r="M279" s="578">
        <v>2.8504304503715776</v>
      </c>
      <c r="N279" s="578">
        <v>6.3620239637126944E-3</v>
      </c>
      <c r="O279" s="578">
        <v>8.7379098452705223E-3</v>
      </c>
      <c r="P279" s="578">
        <v>3.0431892301698973</v>
      </c>
      <c r="Q279" s="578">
        <v>1224.4908383687275</v>
      </c>
      <c r="R279" s="578">
        <v>2.5805679661719552</v>
      </c>
      <c r="S279" s="578">
        <v>5.4432241743711477E-3</v>
      </c>
      <c r="T279" s="578">
        <v>8.1644018306784895E-3</v>
      </c>
      <c r="U279" s="578">
        <v>3.2388821436900299</v>
      </c>
      <c r="V279" s="578">
        <v>1310.5044682820599</v>
      </c>
      <c r="W279" s="578">
        <v>2.8504303652374174</v>
      </c>
      <c r="X279" s="578">
        <v>6.3620239626516169E-3</v>
      </c>
      <c r="Y279" s="578">
        <v>8.7379097919134986E-3</v>
      </c>
    </row>
    <row r="280" spans="1:25" x14ac:dyDescent="0.3">
      <c r="A280" s="311" t="s">
        <v>2874</v>
      </c>
      <c r="B280" s="310" t="s">
        <v>2192</v>
      </c>
      <c r="C280" s="310" t="s">
        <v>2597</v>
      </c>
      <c r="D280" s="36">
        <v>6</v>
      </c>
      <c r="E280" s="36">
        <v>2030</v>
      </c>
      <c r="F280" s="578">
        <v>2.7342911960580079</v>
      </c>
      <c r="G280" s="578">
        <v>1100.4923884073851</v>
      </c>
      <c r="H280" s="578">
        <v>2.1345210493288174</v>
      </c>
      <c r="I280" s="578">
        <v>4.8052056214752722E-3</v>
      </c>
      <c r="J280" s="578">
        <v>7.3376408884844998E-3</v>
      </c>
      <c r="K280" s="578">
        <v>3.0174828742927522</v>
      </c>
      <c r="L280" s="578">
        <v>1220.580426534015</v>
      </c>
      <c r="M280" s="578">
        <v>2.4913913939957002</v>
      </c>
      <c r="N280" s="578">
        <v>7.5740029347646926E-3</v>
      </c>
      <c r="O280" s="578">
        <v>8.1383403157815285E-3</v>
      </c>
      <c r="P280" s="578">
        <v>2.7342911960708176</v>
      </c>
      <c r="Q280" s="578">
        <v>1100.4923884073851</v>
      </c>
      <c r="R280" s="578">
        <v>2.13452107808825</v>
      </c>
      <c r="S280" s="578">
        <v>4.8052056772576153E-3</v>
      </c>
      <c r="T280" s="578">
        <v>7.337640835127477E-3</v>
      </c>
      <c r="U280" s="578">
        <v>3.0174829264468173</v>
      </c>
      <c r="V280" s="578">
        <v>1220.580426534015</v>
      </c>
      <c r="W280" s="578">
        <v>2.4913913965316747</v>
      </c>
      <c r="X280" s="578">
        <v>7.5740029352952326E-3</v>
      </c>
      <c r="Y280" s="578">
        <v>8.1383403157815285E-3</v>
      </c>
    </row>
    <row r="281" spans="1:25" x14ac:dyDescent="0.3">
      <c r="A281" s="311" t="s">
        <v>2875</v>
      </c>
      <c r="B281" s="310" t="s">
        <v>2192</v>
      </c>
      <c r="C281" s="310" t="s">
        <v>2597</v>
      </c>
      <c r="D281" s="36">
        <v>7</v>
      </c>
      <c r="E281" s="36">
        <v>2030</v>
      </c>
      <c r="F281" s="578">
        <v>2.7472004542288024</v>
      </c>
      <c r="G281" s="578">
        <v>1062.5159886678025</v>
      </c>
      <c r="H281" s="578">
        <v>1.9041210976762699</v>
      </c>
      <c r="I281" s="578">
        <v>5.9531774907478933E-3</v>
      </c>
      <c r="J281" s="578">
        <v>7.0844272462030223E-3</v>
      </c>
      <c r="K281" s="578">
        <v>3.0781109419826076</v>
      </c>
      <c r="L281" s="578">
        <v>1202.5768699645951</v>
      </c>
      <c r="M281" s="578">
        <v>2.2601271288128002</v>
      </c>
      <c r="N281" s="578">
        <v>2.1465140394639023E-2</v>
      </c>
      <c r="O281" s="578">
        <v>8.0182923314472011E-3</v>
      </c>
      <c r="P281" s="578">
        <v>2.7472002456292199</v>
      </c>
      <c r="Q281" s="578">
        <v>1062.5160408019949</v>
      </c>
      <c r="R281" s="578">
        <v>1.904121085597575</v>
      </c>
      <c r="S281" s="578">
        <v>5.9531775446354553E-3</v>
      </c>
      <c r="T281" s="578">
        <v>7.0844272995600451E-3</v>
      </c>
      <c r="U281" s="578">
        <v>3.0781108910598451</v>
      </c>
      <c r="V281" s="578">
        <v>1202.5768699645951</v>
      </c>
      <c r="W281" s="578">
        <v>2.2601270468603571</v>
      </c>
      <c r="X281" s="578">
        <v>2.1465140399868625E-2</v>
      </c>
      <c r="Y281" s="578">
        <v>8.0182925327486956E-3</v>
      </c>
    </row>
    <row r="282" spans="1:25" x14ac:dyDescent="0.3">
      <c r="A282" s="311" t="s">
        <v>2876</v>
      </c>
      <c r="B282" s="310" t="s">
        <v>2192</v>
      </c>
      <c r="C282" s="310" t="s">
        <v>2597</v>
      </c>
      <c r="D282" s="36">
        <v>8</v>
      </c>
      <c r="E282" s="36">
        <v>2030</v>
      </c>
      <c r="F282" s="578">
        <v>2.7116294940676222</v>
      </c>
      <c r="G282" s="578">
        <v>942.2002029418943</v>
      </c>
      <c r="H282" s="578">
        <v>1.5620876581832199</v>
      </c>
      <c r="I282" s="578">
        <v>7.3198434260651323E-3</v>
      </c>
      <c r="J282" s="578">
        <v>6.2822050240356423E-3</v>
      </c>
      <c r="K282" s="578">
        <v>3.0796704281980225</v>
      </c>
      <c r="L282" s="578">
        <v>1103.3878084818475</v>
      </c>
      <c r="M282" s="578">
        <v>1.9195261656755025</v>
      </c>
      <c r="N282" s="578">
        <v>5.1427712621565022E-2</v>
      </c>
      <c r="O282" s="578">
        <v>7.3569386586314024E-3</v>
      </c>
      <c r="P282" s="578">
        <v>2.7116294431506227</v>
      </c>
      <c r="Q282" s="578">
        <v>942.20024077097548</v>
      </c>
      <c r="R282" s="578">
        <v>1.5620877032379175</v>
      </c>
      <c r="S282" s="578">
        <v>7.3198436341120497E-3</v>
      </c>
      <c r="T282" s="578">
        <v>6.2822050773926677E-3</v>
      </c>
      <c r="U282" s="578">
        <v>3.0796704281927951</v>
      </c>
      <c r="V282" s="578">
        <v>1103.3878084818475</v>
      </c>
      <c r="W282" s="578">
        <v>1.9195261079441126</v>
      </c>
      <c r="X282" s="578">
        <v>5.142771155442457E-2</v>
      </c>
      <c r="Y282" s="578">
        <v>7.3569387119884252E-3</v>
      </c>
    </row>
    <row r="283" spans="1:25" x14ac:dyDescent="0.3">
      <c r="A283" s="311" t="s">
        <v>2877</v>
      </c>
      <c r="B283" s="310" t="s">
        <v>2192</v>
      </c>
      <c r="C283" s="310" t="s">
        <v>2597</v>
      </c>
      <c r="D283" s="36">
        <v>9</v>
      </c>
      <c r="E283" s="36">
        <v>2030</v>
      </c>
      <c r="F283" s="578">
        <v>2.8116054690528878</v>
      </c>
      <c r="G283" s="578">
        <v>901.24742603301945</v>
      </c>
      <c r="H283" s="578">
        <v>1.3506094928068977</v>
      </c>
      <c r="I283" s="578">
        <v>8.7433521102108554E-3</v>
      </c>
      <c r="J283" s="578">
        <v>6.0091491080432446E-3</v>
      </c>
      <c r="K283" s="578">
        <v>3.2054537419896452</v>
      </c>
      <c r="L283" s="578">
        <v>1078.0189641316674</v>
      </c>
      <c r="M283" s="578">
        <v>1.7040791082404176</v>
      </c>
      <c r="N283" s="578">
        <v>0.1070714750442975</v>
      </c>
      <c r="O283" s="578">
        <v>7.1877839024333846E-3</v>
      </c>
      <c r="P283" s="578">
        <v>2.8116054678137026</v>
      </c>
      <c r="Q283" s="578">
        <v>901.24743143717399</v>
      </c>
      <c r="R283" s="578">
        <v>1.3506094657930874</v>
      </c>
      <c r="S283" s="578">
        <v>8.7433522747535925E-3</v>
      </c>
      <c r="T283" s="578">
        <v>6.0091491080432446E-3</v>
      </c>
      <c r="U283" s="578">
        <v>3.2054537419999924</v>
      </c>
      <c r="V283" s="578">
        <v>1078.0189641316674</v>
      </c>
      <c r="W283" s="578">
        <v>1.7040790882566976</v>
      </c>
      <c r="X283" s="578">
        <v>0.10707147671291706</v>
      </c>
      <c r="Y283" s="578">
        <v>7.1877839024333846E-3</v>
      </c>
    </row>
    <row r="284" spans="1:25" x14ac:dyDescent="0.3">
      <c r="A284" s="311" t="s">
        <v>2878</v>
      </c>
      <c r="B284" s="310" t="s">
        <v>2192</v>
      </c>
      <c r="C284" s="310" t="s">
        <v>2597</v>
      </c>
      <c r="D284" s="36">
        <v>10</v>
      </c>
      <c r="E284" s="36">
        <v>2030</v>
      </c>
      <c r="F284" s="578">
        <v>2.8929110783688676</v>
      </c>
      <c r="G284" s="578">
        <v>869.46359443664505</v>
      </c>
      <c r="H284" s="578">
        <v>1.1850917075033325</v>
      </c>
      <c r="I284" s="578">
        <v>9.8754486968270078E-3</v>
      </c>
      <c r="J284" s="578">
        <v>5.7972268405137532E-3</v>
      </c>
      <c r="K284" s="578">
        <v>3.2978555945867329</v>
      </c>
      <c r="L284" s="578">
        <v>1055.3182875315301</v>
      </c>
      <c r="M284" s="578">
        <v>1.5428195025613851</v>
      </c>
      <c r="N284" s="578">
        <v>0.15479245153862026</v>
      </c>
      <c r="O284" s="578">
        <v>7.0364217972382868E-3</v>
      </c>
      <c r="P284" s="578">
        <v>2.8929111305197499</v>
      </c>
      <c r="Q284" s="578">
        <v>869.46360524495367</v>
      </c>
      <c r="R284" s="578">
        <v>1.1850917379879276</v>
      </c>
      <c r="S284" s="578">
        <v>9.8754497653696094E-3</v>
      </c>
      <c r="T284" s="578">
        <v>5.7972268405137532E-3</v>
      </c>
      <c r="U284" s="578">
        <v>3.2978556467407953</v>
      </c>
      <c r="V284" s="578">
        <v>1055.318235397335</v>
      </c>
      <c r="W284" s="578">
        <v>1.5428194244708073</v>
      </c>
      <c r="X284" s="578">
        <v>0.15479244633873601</v>
      </c>
      <c r="Y284" s="578">
        <v>7.0364218505953096E-3</v>
      </c>
    </row>
    <row r="285" spans="1:25" x14ac:dyDescent="0.3">
      <c r="A285" s="311" t="s">
        <v>2879</v>
      </c>
      <c r="B285" s="310" t="s">
        <v>2192</v>
      </c>
      <c r="C285" s="310" t="s">
        <v>2597</v>
      </c>
      <c r="D285" s="36">
        <v>11</v>
      </c>
      <c r="E285" s="36">
        <v>2030</v>
      </c>
      <c r="F285" s="578">
        <v>2.9867135919246977</v>
      </c>
      <c r="G285" s="578">
        <v>844.55927944183304</v>
      </c>
      <c r="H285" s="578">
        <v>1.0442798235727975</v>
      </c>
      <c r="I285" s="578">
        <v>1.0982979701793714E-2</v>
      </c>
      <c r="J285" s="578">
        <v>5.6311748679339227E-3</v>
      </c>
      <c r="K285" s="578">
        <v>3.3810891236669973</v>
      </c>
      <c r="L285" s="578">
        <v>1030.0421110788948</v>
      </c>
      <c r="M285" s="578">
        <v>1.38394517241037</v>
      </c>
      <c r="N285" s="578">
        <v>0.17470435631669973</v>
      </c>
      <c r="O285" s="578">
        <v>6.8679011625742206E-3</v>
      </c>
      <c r="P285" s="578">
        <v>2.9867136962276724</v>
      </c>
      <c r="Q285" s="578">
        <v>844.55928961435927</v>
      </c>
      <c r="R285" s="578">
        <v>1.0442798509604145</v>
      </c>
      <c r="S285" s="578">
        <v>1.0982979091371197E-2</v>
      </c>
      <c r="T285" s="578">
        <v>5.6311748145769008E-3</v>
      </c>
      <c r="U285" s="578">
        <v>3.3810887585938523</v>
      </c>
      <c r="V285" s="578">
        <v>1030.0421110788948</v>
      </c>
      <c r="W285" s="578">
        <v>1.383945098493615</v>
      </c>
      <c r="X285" s="578">
        <v>0.17470435111681526</v>
      </c>
      <c r="Y285" s="578">
        <v>6.8679012692882645E-3</v>
      </c>
    </row>
    <row r="286" spans="1:25" x14ac:dyDescent="0.3">
      <c r="A286" s="311" t="s">
        <v>2880</v>
      </c>
      <c r="B286" s="310" t="s">
        <v>2192</v>
      </c>
      <c r="C286" s="310" t="s">
        <v>2597</v>
      </c>
      <c r="D286" s="36">
        <v>12</v>
      </c>
      <c r="E286" s="36">
        <v>2030</v>
      </c>
      <c r="F286" s="578">
        <v>3.0634626970884202</v>
      </c>
      <c r="G286" s="578">
        <v>824.18644046783425</v>
      </c>
      <c r="H286" s="578">
        <v>0.92907273284087233</v>
      </c>
      <c r="I286" s="578">
        <v>1.1889150403286851E-2</v>
      </c>
      <c r="J286" s="578">
        <v>5.4953368889982803E-3</v>
      </c>
      <c r="K286" s="578">
        <v>3.4382874723695873</v>
      </c>
      <c r="L286" s="578">
        <v>1004.3023440043112</v>
      </c>
      <c r="M286" s="578">
        <v>1.2413183442577</v>
      </c>
      <c r="N286" s="578">
        <v>0.168108572316365</v>
      </c>
      <c r="O286" s="578">
        <v>6.6962751492004148E-3</v>
      </c>
      <c r="P286" s="578">
        <v>3.0634627517364699</v>
      </c>
      <c r="Q286" s="578">
        <v>824.18645064036025</v>
      </c>
      <c r="R286" s="578">
        <v>0.92907275550593449</v>
      </c>
      <c r="S286" s="578">
        <v>1.1889149882260076E-2</v>
      </c>
      <c r="T286" s="578">
        <v>5.4953368380665753E-3</v>
      </c>
      <c r="U286" s="578">
        <v>3.4382874189789874</v>
      </c>
      <c r="V286" s="578">
        <v>1004.3023436864212</v>
      </c>
      <c r="W286" s="578">
        <v>1.241318358941945</v>
      </c>
      <c r="X286" s="578">
        <v>0.16810856183898623</v>
      </c>
      <c r="Y286" s="578">
        <v>6.6962751492004148E-3</v>
      </c>
    </row>
    <row r="287" spans="1:25" x14ac:dyDescent="0.3">
      <c r="A287" s="311" t="s">
        <v>2881</v>
      </c>
      <c r="B287" s="310" t="s">
        <v>2192</v>
      </c>
      <c r="C287" s="310" t="s">
        <v>2597</v>
      </c>
      <c r="D287" s="36">
        <v>13</v>
      </c>
      <c r="E287" s="36">
        <v>2030</v>
      </c>
      <c r="F287" s="578">
        <v>2.984252032737075</v>
      </c>
      <c r="G287" s="578">
        <v>777.17245260874381</v>
      </c>
      <c r="H287" s="578">
        <v>0.82716204869817955</v>
      </c>
      <c r="I287" s="578">
        <v>1.2153445162728774E-2</v>
      </c>
      <c r="J287" s="578">
        <v>5.1818669647521621E-3</v>
      </c>
      <c r="K287" s="578">
        <v>3.3469371200536977</v>
      </c>
      <c r="L287" s="578">
        <v>952.67822202046682</v>
      </c>
      <c r="M287" s="578">
        <v>1.1179050445698475</v>
      </c>
      <c r="N287" s="578">
        <v>0.15426051679848227</v>
      </c>
      <c r="O287" s="578">
        <v>6.3520674011670001E-3</v>
      </c>
      <c r="P287" s="578">
        <v>2.9842520327213848</v>
      </c>
      <c r="Q287" s="578">
        <v>777.17247327168729</v>
      </c>
      <c r="R287" s="578">
        <v>0.82716203725173365</v>
      </c>
      <c r="S287" s="578">
        <v>1.2153444642384124E-2</v>
      </c>
      <c r="T287" s="578">
        <v>5.1818669647521621E-3</v>
      </c>
      <c r="U287" s="578">
        <v>3.3469371200640077</v>
      </c>
      <c r="V287" s="578">
        <v>952.67821661631228</v>
      </c>
      <c r="W287" s="578">
        <v>1.117905059132825</v>
      </c>
      <c r="X287" s="578">
        <v>0.15426051679848227</v>
      </c>
      <c r="Y287" s="578">
        <v>6.3520672993035952E-3</v>
      </c>
    </row>
    <row r="288" spans="1:25" x14ac:dyDescent="0.3">
      <c r="A288" s="311" t="s">
        <v>2882</v>
      </c>
      <c r="B288" s="310" t="s">
        <v>2192</v>
      </c>
      <c r="C288" s="310" t="s">
        <v>2597</v>
      </c>
      <c r="D288" s="36">
        <v>14</v>
      </c>
      <c r="E288" s="36">
        <v>2030</v>
      </c>
      <c r="F288" s="578">
        <v>2.8406645538071449</v>
      </c>
      <c r="G288" s="578">
        <v>758.87751070658305</v>
      </c>
      <c r="H288" s="578">
        <v>0.79313154272752673</v>
      </c>
      <c r="I288" s="578">
        <v>1.2515799587617876E-2</v>
      </c>
      <c r="J288" s="578">
        <v>5.0598846428329073E-3</v>
      </c>
      <c r="K288" s="578">
        <v>3.1915771337650423</v>
      </c>
      <c r="L288" s="578">
        <v>925.55809815724649</v>
      </c>
      <c r="M288" s="578">
        <v>1.0575767777177076</v>
      </c>
      <c r="N288" s="578">
        <v>0.13758433419510124</v>
      </c>
      <c r="O288" s="578">
        <v>6.1712423266726503E-3</v>
      </c>
      <c r="P288" s="578">
        <v>2.8406647624141548</v>
      </c>
      <c r="Q288" s="578">
        <v>758.87753105163529</v>
      </c>
      <c r="R288" s="578">
        <v>0.79313153812229975</v>
      </c>
      <c r="S288" s="578">
        <v>1.25157985442759E-2</v>
      </c>
      <c r="T288" s="578">
        <v>5.0598846937646123E-3</v>
      </c>
      <c r="U288" s="578">
        <v>3.1915770816109776</v>
      </c>
      <c r="V288" s="578">
        <v>925.55809275309196</v>
      </c>
      <c r="W288" s="578">
        <v>1.05757678571611</v>
      </c>
      <c r="X288" s="578">
        <v>0.1375843341954045</v>
      </c>
      <c r="Y288" s="578">
        <v>6.1712425837564854E-3</v>
      </c>
    </row>
    <row r="289" spans="1:25" x14ac:dyDescent="0.3">
      <c r="A289" s="311" t="s">
        <v>2883</v>
      </c>
      <c r="B289" s="310" t="s">
        <v>2192</v>
      </c>
      <c r="C289" s="310" t="s">
        <v>2597</v>
      </c>
      <c r="D289" s="36">
        <v>15</v>
      </c>
      <c r="E289" s="36">
        <v>2030</v>
      </c>
      <c r="F289" s="578">
        <v>2.7123347395794299</v>
      </c>
      <c r="G289" s="578">
        <v>745.12529373168923</v>
      </c>
      <c r="H289" s="578">
        <v>0.76821542751190419</v>
      </c>
      <c r="I289" s="578">
        <v>1.2840801275691125E-2</v>
      </c>
      <c r="J289" s="578">
        <v>4.9681912084148846E-3</v>
      </c>
      <c r="K289" s="578">
        <v>3.0509673439092522</v>
      </c>
      <c r="L289" s="578">
        <v>903.34561983744243</v>
      </c>
      <c r="M289" s="578">
        <v>1.0100834932564624</v>
      </c>
      <c r="N289" s="578">
        <v>0.12607651269930351</v>
      </c>
      <c r="O289" s="578">
        <v>6.0231402846208388E-3</v>
      </c>
      <c r="P289" s="578">
        <v>2.7123343757260674</v>
      </c>
      <c r="Q289" s="578">
        <v>745.12528864542628</v>
      </c>
      <c r="R289" s="578">
        <v>0.76821541883229327</v>
      </c>
      <c r="S289" s="578">
        <v>1.2840799710678075E-2</v>
      </c>
      <c r="T289" s="578">
        <v>4.9681912544959498E-3</v>
      </c>
      <c r="U289" s="578">
        <v>3.0509674482069178</v>
      </c>
      <c r="V289" s="578">
        <v>903.34561983744243</v>
      </c>
      <c r="W289" s="578">
        <v>1.0100835173999834</v>
      </c>
      <c r="X289" s="578">
        <v>0.12607651270445749</v>
      </c>
      <c r="Y289" s="578">
        <v>6.0231402336891372E-3</v>
      </c>
    </row>
    <row r="290" spans="1:25" x14ac:dyDescent="0.3">
      <c r="A290" s="579" t="s">
        <v>2884</v>
      </c>
      <c r="B290" s="580" t="s">
        <v>2192</v>
      </c>
      <c r="C290" s="580" t="s">
        <v>2597</v>
      </c>
      <c r="D290" s="581">
        <v>16</v>
      </c>
      <c r="E290" s="581">
        <v>2030</v>
      </c>
      <c r="F290" s="582">
        <v>2.6139105664869122</v>
      </c>
      <c r="G290" s="582">
        <v>748.55095672607399</v>
      </c>
      <c r="H290" s="582">
        <v>0.762519394957204</v>
      </c>
      <c r="I290" s="582">
        <v>1.35819847987477E-2</v>
      </c>
      <c r="J290" s="582">
        <v>4.991032525140323E-3</v>
      </c>
      <c r="K290" s="582">
        <v>2.9396242910939097</v>
      </c>
      <c r="L290" s="582">
        <v>897.75549729665101</v>
      </c>
      <c r="M290" s="582">
        <v>0.97983452715440422</v>
      </c>
      <c r="N290" s="582">
        <v>0.1175837876668685</v>
      </c>
      <c r="O290" s="582">
        <v>5.9858668173546851E-3</v>
      </c>
      <c r="P290" s="582">
        <v>2.6139102535730272</v>
      </c>
      <c r="Q290" s="582">
        <v>748.55095132191946</v>
      </c>
      <c r="R290" s="582">
        <v>0.76251939632023347</v>
      </c>
      <c r="S290" s="582">
        <v>1.358198273116305E-2</v>
      </c>
      <c r="T290" s="582">
        <v>4.9910325760720254E-3</v>
      </c>
      <c r="U290" s="582">
        <v>2.9396243420062125</v>
      </c>
      <c r="V290" s="582">
        <v>897.75549729665101</v>
      </c>
      <c r="W290" s="582">
        <v>0.97983454265188841</v>
      </c>
      <c r="X290" s="582">
        <v>0.1175837876668685</v>
      </c>
      <c r="Y290" s="582">
        <v>5.985866921643412E-3</v>
      </c>
    </row>
    <row r="291" spans="1:25" x14ac:dyDescent="0.3">
      <c r="A291" s="311" t="s">
        <v>2885</v>
      </c>
      <c r="B291" s="310" t="s">
        <v>2191</v>
      </c>
      <c r="C291" s="310" t="s">
        <v>2597</v>
      </c>
      <c r="D291" s="36">
        <v>1</v>
      </c>
      <c r="E291" s="36">
        <v>2012</v>
      </c>
      <c r="F291" s="578">
        <v>45.572941246694697</v>
      </c>
      <c r="G291" s="578">
        <v>8213.9095102945939</v>
      </c>
      <c r="H291" s="578">
        <v>8.0327452840283478</v>
      </c>
      <c r="I291" s="578">
        <v>3.4855599403381299</v>
      </c>
      <c r="J291" s="578">
        <v>7.0092354745914492E-2</v>
      </c>
      <c r="K291" s="578">
        <v>45.969618678073502</v>
      </c>
      <c r="L291" s="578">
        <v>8278.5337524414026</v>
      </c>
      <c r="M291" s="578">
        <v>8.0489307975706925</v>
      </c>
      <c r="N291" s="578">
        <v>3.5003445222973797</v>
      </c>
      <c r="O291" s="578">
        <v>7.0643810400118398E-2</v>
      </c>
      <c r="P291" s="578">
        <v>45.572941762763804</v>
      </c>
      <c r="Q291" s="578">
        <v>8213.9095611572229</v>
      </c>
      <c r="R291" s="578">
        <v>8.032745519032078</v>
      </c>
      <c r="S291" s="578">
        <v>3.4855599403381299</v>
      </c>
      <c r="T291" s="578">
        <v>7.0092354202642995E-2</v>
      </c>
      <c r="U291" s="578">
        <v>45.969616114045451</v>
      </c>
      <c r="V291" s="578">
        <v>8278.5337524414026</v>
      </c>
      <c r="W291" s="578">
        <v>8.0489307558163947</v>
      </c>
      <c r="X291" s="578">
        <v>3.5003433227539</v>
      </c>
      <c r="Y291" s="578">
        <v>7.0643810400118398E-2</v>
      </c>
    </row>
    <row r="292" spans="1:25" x14ac:dyDescent="0.3">
      <c r="A292" s="311" t="s">
        <v>2886</v>
      </c>
      <c r="B292" s="310" t="s">
        <v>2191</v>
      </c>
      <c r="C292" s="310" t="s">
        <v>2597</v>
      </c>
      <c r="D292" s="36">
        <v>2</v>
      </c>
      <c r="E292" s="36">
        <v>2012</v>
      </c>
      <c r="F292" s="578">
        <v>21.315808901611724</v>
      </c>
      <c r="G292" s="578">
        <v>4003.6254653930628</v>
      </c>
      <c r="H292" s="578">
        <v>4.3284392025476901</v>
      </c>
      <c r="I292" s="578">
        <v>1.7482911249001776</v>
      </c>
      <c r="J292" s="578">
        <v>3.416444205989435E-2</v>
      </c>
      <c r="K292" s="578">
        <v>21.826701360706124</v>
      </c>
      <c r="L292" s="578">
        <v>4087.2680231730074</v>
      </c>
      <c r="M292" s="578">
        <v>4.3555130619012372</v>
      </c>
      <c r="N292" s="578">
        <v>1.7666499524687675</v>
      </c>
      <c r="O292" s="578">
        <v>3.487818416518465E-2</v>
      </c>
      <c r="P292" s="578">
        <v>21.315809428623897</v>
      </c>
      <c r="Q292" s="578">
        <v>4003.6255187988249</v>
      </c>
      <c r="R292" s="578">
        <v>4.3284391482593447</v>
      </c>
      <c r="S292" s="578">
        <v>1.7482911143451876</v>
      </c>
      <c r="T292" s="578">
        <v>3.416444155542795E-2</v>
      </c>
      <c r="U292" s="578">
        <v>21.826700323901576</v>
      </c>
      <c r="V292" s="578">
        <v>4087.2680231730074</v>
      </c>
      <c r="W292" s="578">
        <v>4.3555130624445093</v>
      </c>
      <c r="X292" s="578">
        <v>1.7666498733063476</v>
      </c>
      <c r="Y292" s="578">
        <v>3.487818416518465E-2</v>
      </c>
    </row>
    <row r="293" spans="1:25" x14ac:dyDescent="0.3">
      <c r="A293" s="311" t="s">
        <v>2887</v>
      </c>
      <c r="B293" s="310" t="s">
        <v>2191</v>
      </c>
      <c r="C293" s="310" t="s">
        <v>2597</v>
      </c>
      <c r="D293" s="36">
        <v>3</v>
      </c>
      <c r="E293" s="36">
        <v>2012</v>
      </c>
      <c r="F293" s="578">
        <v>12.35869908515205</v>
      </c>
      <c r="G293" s="578">
        <v>2373.449470520015</v>
      </c>
      <c r="H293" s="578">
        <v>2.3132992605484675</v>
      </c>
      <c r="I293" s="578">
        <v>0.9722385741770263</v>
      </c>
      <c r="J293" s="578">
        <v>2.025360206607725E-2</v>
      </c>
      <c r="K293" s="578">
        <v>12.48830267814135</v>
      </c>
      <c r="L293" s="578">
        <v>2390.2567545572874</v>
      </c>
      <c r="M293" s="578">
        <v>2.32404258818132</v>
      </c>
      <c r="N293" s="578">
        <v>0.97562011238187551</v>
      </c>
      <c r="O293" s="578">
        <v>2.0397027391785075E-2</v>
      </c>
      <c r="P293" s="578">
        <v>12.358698044146823</v>
      </c>
      <c r="Q293" s="578">
        <v>2373.449470520015</v>
      </c>
      <c r="R293" s="578">
        <v>2.3132992630513951</v>
      </c>
      <c r="S293" s="578">
        <v>0.97223863750696116</v>
      </c>
      <c r="T293" s="578">
        <v>2.025360206607725E-2</v>
      </c>
      <c r="U293" s="578">
        <v>12.488302156974225</v>
      </c>
      <c r="V293" s="578">
        <v>2390.2567545572874</v>
      </c>
      <c r="W293" s="578">
        <v>2.3240425855619797</v>
      </c>
      <c r="X293" s="578">
        <v>0.97562005432943444</v>
      </c>
      <c r="Y293" s="578">
        <v>2.0397025839580776E-2</v>
      </c>
    </row>
    <row r="294" spans="1:25" x14ac:dyDescent="0.3">
      <c r="A294" s="311" t="s">
        <v>2888</v>
      </c>
      <c r="B294" s="310" t="s">
        <v>2191</v>
      </c>
      <c r="C294" s="310" t="s">
        <v>2597</v>
      </c>
      <c r="D294" s="36">
        <v>4</v>
      </c>
      <c r="E294" s="36">
        <v>2012</v>
      </c>
      <c r="F294" s="578">
        <v>9.6055811444966608</v>
      </c>
      <c r="G294" s="578">
        <v>1879.8227094014451</v>
      </c>
      <c r="H294" s="578">
        <v>1.6705914105987127</v>
      </c>
      <c r="I294" s="578">
        <v>0.71886906214058355</v>
      </c>
      <c r="J294" s="578">
        <v>1.6041341586969751E-2</v>
      </c>
      <c r="K294" s="578">
        <v>9.7183063399521927</v>
      </c>
      <c r="L294" s="578">
        <v>1897.8358408609977</v>
      </c>
      <c r="M294" s="578">
        <v>1.6799740225930351</v>
      </c>
      <c r="N294" s="578">
        <v>0.72743901610374395</v>
      </c>
      <c r="O294" s="578">
        <v>1.6195049926560953E-2</v>
      </c>
      <c r="P294" s="578">
        <v>9.6055835931522875</v>
      </c>
      <c r="Q294" s="578">
        <v>1879.8227094014451</v>
      </c>
      <c r="R294" s="578">
        <v>1.67059140906591</v>
      </c>
      <c r="S294" s="578">
        <v>0.71886906726285793</v>
      </c>
      <c r="T294" s="578">
        <v>1.6041342634707651E-2</v>
      </c>
      <c r="U294" s="578">
        <v>9.7183073127671324</v>
      </c>
      <c r="V294" s="578">
        <v>1897.8358408609977</v>
      </c>
      <c r="W294" s="578">
        <v>1.6799740225930351</v>
      </c>
      <c r="X294" s="578">
        <v>0.72743901610374395</v>
      </c>
      <c r="Y294" s="578">
        <v>1.6195049926560953E-2</v>
      </c>
    </row>
    <row r="295" spans="1:25" x14ac:dyDescent="0.3">
      <c r="A295" s="311" t="s">
        <v>2889</v>
      </c>
      <c r="B295" s="310" t="s">
        <v>2191</v>
      </c>
      <c r="C295" s="310" t="s">
        <v>2597</v>
      </c>
      <c r="D295" s="36">
        <v>5</v>
      </c>
      <c r="E295" s="36">
        <v>2012</v>
      </c>
      <c r="F295" s="578">
        <v>7.9778318154494547</v>
      </c>
      <c r="G295" s="578">
        <v>1587.1018880208276</v>
      </c>
      <c r="H295" s="578">
        <v>1.3299854185315725</v>
      </c>
      <c r="I295" s="578">
        <v>0.58534103911369972</v>
      </c>
      <c r="J295" s="578">
        <v>1.3543435372412149E-2</v>
      </c>
      <c r="K295" s="578">
        <v>8.1610193928039045</v>
      </c>
      <c r="L295" s="578">
        <v>1623.8779093424423</v>
      </c>
      <c r="M295" s="578">
        <v>1.3394587433237226</v>
      </c>
      <c r="N295" s="578">
        <v>0.59673598408699002</v>
      </c>
      <c r="O295" s="578">
        <v>1.3857279166889626E-2</v>
      </c>
      <c r="P295" s="578">
        <v>7.9778321834892258</v>
      </c>
      <c r="Q295" s="578">
        <v>1587.1018880208276</v>
      </c>
      <c r="R295" s="578">
        <v>1.329985417483835</v>
      </c>
      <c r="S295" s="578">
        <v>0.58534101272622696</v>
      </c>
      <c r="T295" s="578">
        <v>1.3543435372412149E-2</v>
      </c>
      <c r="U295" s="578">
        <v>8.161019451870132</v>
      </c>
      <c r="V295" s="578">
        <v>1623.8779093424423</v>
      </c>
      <c r="W295" s="578">
        <v>1.3394587392879924</v>
      </c>
      <c r="X295" s="578">
        <v>0.59673598408699002</v>
      </c>
      <c r="Y295" s="578">
        <v>1.3857279166889626E-2</v>
      </c>
    </row>
    <row r="296" spans="1:25" x14ac:dyDescent="0.3">
      <c r="A296" s="311" t="s">
        <v>2890</v>
      </c>
      <c r="B296" s="310" t="s">
        <v>2191</v>
      </c>
      <c r="C296" s="310" t="s">
        <v>2597</v>
      </c>
      <c r="D296" s="36">
        <v>6</v>
      </c>
      <c r="E296" s="36">
        <v>2012</v>
      </c>
      <c r="F296" s="578">
        <v>6.8877026512952053</v>
      </c>
      <c r="G296" s="578">
        <v>1380.7227986653625</v>
      </c>
      <c r="H296" s="578">
        <v>1.0921287914000701</v>
      </c>
      <c r="I296" s="578">
        <v>0.49365299940109197</v>
      </c>
      <c r="J296" s="578">
        <v>1.1782320963296376E-2</v>
      </c>
      <c r="K296" s="578">
        <v>7.1623100242747206</v>
      </c>
      <c r="L296" s="578">
        <v>1441.0739504496225</v>
      </c>
      <c r="M296" s="578">
        <v>1.1038895525076999</v>
      </c>
      <c r="N296" s="578">
        <v>0.50854501128196705</v>
      </c>
      <c r="O296" s="578">
        <v>1.229732447730685E-2</v>
      </c>
      <c r="P296" s="578">
        <v>6.8877027581960002</v>
      </c>
      <c r="Q296" s="578">
        <v>1380.7227465311648</v>
      </c>
      <c r="R296" s="578">
        <v>1.0921287914000701</v>
      </c>
      <c r="S296" s="578">
        <v>0.49365299940109197</v>
      </c>
      <c r="T296" s="578">
        <v>1.1782320963296376E-2</v>
      </c>
      <c r="U296" s="578">
        <v>7.1623103890960875</v>
      </c>
      <c r="V296" s="578">
        <v>1441.0739504496225</v>
      </c>
      <c r="W296" s="578">
        <v>1.1038895525076999</v>
      </c>
      <c r="X296" s="578">
        <v>0.50854501128196705</v>
      </c>
      <c r="Y296" s="578">
        <v>1.22973250011758E-2</v>
      </c>
    </row>
    <row r="297" spans="1:25" x14ac:dyDescent="0.3">
      <c r="A297" s="311" t="s">
        <v>2891</v>
      </c>
      <c r="B297" s="310" t="s">
        <v>2191</v>
      </c>
      <c r="C297" s="310" t="s">
        <v>2597</v>
      </c>
      <c r="D297" s="36">
        <v>7</v>
      </c>
      <c r="E297" s="36">
        <v>2012</v>
      </c>
      <c r="F297" s="578">
        <v>6.4470441293039222</v>
      </c>
      <c r="G297" s="578">
        <v>1303.4656308491949</v>
      </c>
      <c r="H297" s="578">
        <v>0.95283045831213975</v>
      </c>
      <c r="I297" s="578">
        <v>0.44977417588233898</v>
      </c>
      <c r="J297" s="578">
        <v>1.1123087402665949E-2</v>
      </c>
      <c r="K297" s="578">
        <v>6.8043348598463691</v>
      </c>
      <c r="L297" s="578">
        <v>1385.2983411153125</v>
      </c>
      <c r="M297" s="578">
        <v>0.95926078350748822</v>
      </c>
      <c r="N297" s="578">
        <v>0.46447419840842452</v>
      </c>
      <c r="O297" s="578">
        <v>1.1821412588081601E-2</v>
      </c>
      <c r="P297" s="578">
        <v>6.4470444421604007</v>
      </c>
      <c r="Q297" s="578">
        <v>1303.4656308491949</v>
      </c>
      <c r="R297" s="578">
        <v>0.95283047942211807</v>
      </c>
      <c r="S297" s="578">
        <v>0.44977417076006476</v>
      </c>
      <c r="T297" s="578">
        <v>1.1123087926534899E-2</v>
      </c>
      <c r="U297" s="578">
        <v>6.80433470292094</v>
      </c>
      <c r="V297" s="578">
        <v>1385.2983411153125</v>
      </c>
      <c r="W297" s="578">
        <v>0.95926076829588625</v>
      </c>
      <c r="X297" s="578">
        <v>0.46447419313092975</v>
      </c>
      <c r="Y297" s="578">
        <v>1.1821412588081601E-2</v>
      </c>
    </row>
    <row r="298" spans="1:25" x14ac:dyDescent="0.3">
      <c r="A298" s="311" t="s">
        <v>2892</v>
      </c>
      <c r="B298" s="310" t="s">
        <v>2191</v>
      </c>
      <c r="C298" s="310" t="s">
        <v>2597</v>
      </c>
      <c r="D298" s="36">
        <v>8</v>
      </c>
      <c r="E298" s="36">
        <v>2012</v>
      </c>
      <c r="F298" s="578">
        <v>5.4621396819760122</v>
      </c>
      <c r="G298" s="578">
        <v>1102.6216557820576</v>
      </c>
      <c r="H298" s="578">
        <v>0.85684196193081574</v>
      </c>
      <c r="I298" s="578">
        <v>0.38995002924154154</v>
      </c>
      <c r="J298" s="578">
        <v>9.4091932066172924E-3</v>
      </c>
      <c r="K298" s="578">
        <v>5.9550445633867604</v>
      </c>
      <c r="L298" s="578">
        <v>1218.313943227125</v>
      </c>
      <c r="M298" s="578">
        <v>0.86150017819212099</v>
      </c>
      <c r="N298" s="578">
        <v>0.40949101001024202</v>
      </c>
      <c r="O298" s="578">
        <v>1.0396455647423837E-2</v>
      </c>
      <c r="P298" s="578">
        <v>5.4621400467998029</v>
      </c>
      <c r="Q298" s="578">
        <v>1102.6216557820576</v>
      </c>
      <c r="R298" s="578">
        <v>0.856841976191693</v>
      </c>
      <c r="S298" s="578">
        <v>0.389950008131563</v>
      </c>
      <c r="T298" s="578">
        <v>9.4091931532602705E-3</v>
      </c>
      <c r="U298" s="578">
        <v>5.9550445654046253</v>
      </c>
      <c r="V298" s="578">
        <v>1218.313943227125</v>
      </c>
      <c r="W298" s="578">
        <v>0.86150015387101964</v>
      </c>
      <c r="X298" s="578">
        <v>0.40949101001024202</v>
      </c>
      <c r="Y298" s="578">
        <v>1.0396455647423837E-2</v>
      </c>
    </row>
    <row r="299" spans="1:25" x14ac:dyDescent="0.3">
      <c r="A299" s="311" t="s">
        <v>2893</v>
      </c>
      <c r="B299" s="310" t="s">
        <v>2191</v>
      </c>
      <c r="C299" s="310" t="s">
        <v>2597</v>
      </c>
      <c r="D299" s="36">
        <v>9</v>
      </c>
      <c r="E299" s="36">
        <v>2012</v>
      </c>
      <c r="F299" s="578">
        <v>4.993790461912182</v>
      </c>
      <c r="G299" s="578">
        <v>1014.03239313761</v>
      </c>
      <c r="H299" s="578">
        <v>0.77888756276418702</v>
      </c>
      <c r="I299" s="578">
        <v>0.35755299776792498</v>
      </c>
      <c r="J299" s="578">
        <v>8.6532168691822627E-3</v>
      </c>
      <c r="K299" s="578">
        <v>5.5910075058612421</v>
      </c>
      <c r="L299" s="578">
        <v>1155.9472935994424</v>
      </c>
      <c r="M299" s="578">
        <v>0.78380030442106829</v>
      </c>
      <c r="N299" s="578">
        <v>0.38081798702478398</v>
      </c>
      <c r="O299" s="578">
        <v>9.8642673450133923E-3</v>
      </c>
      <c r="P299" s="578">
        <v>4.993790775090015</v>
      </c>
      <c r="Q299" s="578">
        <v>1014.03239313761</v>
      </c>
      <c r="R299" s="578">
        <v>0.77888759340081948</v>
      </c>
      <c r="S299" s="578">
        <v>0.35755299776792498</v>
      </c>
      <c r="T299" s="578">
        <v>8.6532168594809847E-3</v>
      </c>
      <c r="U299" s="578">
        <v>5.591007240225732</v>
      </c>
      <c r="V299" s="578">
        <v>1155.9472935994424</v>
      </c>
      <c r="W299" s="578">
        <v>0.78380025744748572</v>
      </c>
      <c r="X299" s="578">
        <v>0.38081798702478398</v>
      </c>
      <c r="Y299" s="578">
        <v>9.8642672916563669E-3</v>
      </c>
    </row>
    <row r="300" spans="1:25" x14ac:dyDescent="0.3">
      <c r="A300" s="311" t="s">
        <v>2894</v>
      </c>
      <c r="B300" s="310" t="s">
        <v>2191</v>
      </c>
      <c r="C300" s="310" t="s">
        <v>2597</v>
      </c>
      <c r="D300" s="36">
        <v>10</v>
      </c>
      <c r="E300" s="36">
        <v>2012</v>
      </c>
      <c r="F300" s="578">
        <v>4.6198532775051673</v>
      </c>
      <c r="G300" s="578">
        <v>943.12881533304801</v>
      </c>
      <c r="H300" s="578">
        <v>0.71762026807603674</v>
      </c>
      <c r="I300" s="578">
        <v>0.33210600687501252</v>
      </c>
      <c r="J300" s="578">
        <v>8.0481737774486303E-3</v>
      </c>
      <c r="K300" s="578">
        <v>5.2746868742178723</v>
      </c>
      <c r="L300" s="578">
        <v>1100.4743614196725</v>
      </c>
      <c r="M300" s="578">
        <v>0.72260974205952722</v>
      </c>
      <c r="N300" s="578">
        <v>0.357659601140767</v>
      </c>
      <c r="O300" s="578">
        <v>9.3908968410687469E-3</v>
      </c>
      <c r="P300" s="578">
        <v>4.6198533272799951</v>
      </c>
      <c r="Q300" s="578">
        <v>943.12881533304801</v>
      </c>
      <c r="R300" s="578">
        <v>0.71762027335353151</v>
      </c>
      <c r="S300" s="578">
        <v>0.33210601727478128</v>
      </c>
      <c r="T300" s="578">
        <v>8.0481738308056522E-3</v>
      </c>
      <c r="U300" s="578">
        <v>5.2746865612474068</v>
      </c>
      <c r="V300" s="578">
        <v>1100.4743614196725</v>
      </c>
      <c r="W300" s="578">
        <v>0.722609731504538</v>
      </c>
      <c r="X300" s="578">
        <v>0.35765951918438021</v>
      </c>
      <c r="Y300" s="578">
        <v>9.390896787711725E-3</v>
      </c>
    </row>
    <row r="301" spans="1:25" x14ac:dyDescent="0.3">
      <c r="A301" s="311" t="s">
        <v>2895</v>
      </c>
      <c r="B301" s="310" t="s">
        <v>2191</v>
      </c>
      <c r="C301" s="310" t="s">
        <v>2597</v>
      </c>
      <c r="D301" s="36">
        <v>11</v>
      </c>
      <c r="E301" s="36">
        <v>2012</v>
      </c>
      <c r="F301" s="578">
        <v>4.2423938328611221</v>
      </c>
      <c r="G301" s="578">
        <v>870.2062015533445</v>
      </c>
      <c r="H301" s="578">
        <v>0.66347338719060578</v>
      </c>
      <c r="I301" s="578">
        <v>0.30973486307387499</v>
      </c>
      <c r="J301" s="578">
        <v>7.4258975801058079E-3</v>
      </c>
      <c r="K301" s="578">
        <v>4.9444253753438998</v>
      </c>
      <c r="L301" s="578">
        <v>1037.555114746089</v>
      </c>
      <c r="M301" s="578">
        <v>0.66865993968288673</v>
      </c>
      <c r="N301" s="578">
        <v>0.3355167350576565</v>
      </c>
      <c r="O301" s="578">
        <v>8.8539870048407431E-3</v>
      </c>
      <c r="P301" s="578">
        <v>4.2423938328089772</v>
      </c>
      <c r="Q301" s="578">
        <v>870.2062015533445</v>
      </c>
      <c r="R301" s="578">
        <v>0.66347338980995074</v>
      </c>
      <c r="S301" s="578">
        <v>0.30973486850658999</v>
      </c>
      <c r="T301" s="578">
        <v>7.4258975801058079E-3</v>
      </c>
      <c r="U301" s="578">
        <v>4.9444252712419203</v>
      </c>
      <c r="V301" s="578">
        <v>1037.555114746089</v>
      </c>
      <c r="W301" s="578">
        <v>0.66865980879325992</v>
      </c>
      <c r="X301" s="578">
        <v>0.33551672908167002</v>
      </c>
      <c r="Y301" s="578">
        <v>8.8539871115547869E-3</v>
      </c>
    </row>
    <row r="302" spans="1:25" x14ac:dyDescent="0.3">
      <c r="A302" s="311" t="s">
        <v>2896</v>
      </c>
      <c r="B302" s="310" t="s">
        <v>2191</v>
      </c>
      <c r="C302" s="310" t="s">
        <v>2597</v>
      </c>
      <c r="D302" s="36">
        <v>12</v>
      </c>
      <c r="E302" s="36">
        <v>2012</v>
      </c>
      <c r="F302" s="578">
        <v>3.9335589311776804</v>
      </c>
      <c r="G302" s="578">
        <v>810.53921763102176</v>
      </c>
      <c r="H302" s="578">
        <v>0.61916962254326746</v>
      </c>
      <c r="I302" s="578">
        <v>0.29143150003316448</v>
      </c>
      <c r="J302" s="578">
        <v>6.9167354740784469E-3</v>
      </c>
      <c r="K302" s="578">
        <v>4.674130916207405</v>
      </c>
      <c r="L302" s="578">
        <v>983.66768964131506</v>
      </c>
      <c r="M302" s="578">
        <v>0.62468037762058248</v>
      </c>
      <c r="N302" s="578">
        <v>0.31569673838869927</v>
      </c>
      <c r="O302" s="578">
        <v>8.3941475847192672E-3</v>
      </c>
      <c r="P302" s="578">
        <v>3.9335589856079096</v>
      </c>
      <c r="Q302" s="578">
        <v>810.53921763102176</v>
      </c>
      <c r="R302" s="578">
        <v>0.61916960828239032</v>
      </c>
      <c r="S302" s="578">
        <v>0.29143149840334998</v>
      </c>
      <c r="T302" s="578">
        <v>6.9167354765037672E-3</v>
      </c>
      <c r="U302" s="578">
        <v>4.6741310720487146</v>
      </c>
      <c r="V302" s="578">
        <v>983.66768964131506</v>
      </c>
      <c r="W302" s="578">
        <v>0.62468036178809849</v>
      </c>
      <c r="X302" s="578">
        <v>0.31569670509391723</v>
      </c>
      <c r="Y302" s="578">
        <v>8.3941475847192672E-3</v>
      </c>
    </row>
    <row r="303" spans="1:25" x14ac:dyDescent="0.3">
      <c r="A303" s="311" t="s">
        <v>2897</v>
      </c>
      <c r="B303" s="310" t="s">
        <v>2191</v>
      </c>
      <c r="C303" s="310" t="s">
        <v>2597</v>
      </c>
      <c r="D303" s="36">
        <v>13</v>
      </c>
      <c r="E303" s="36">
        <v>2012</v>
      </c>
      <c r="F303" s="578">
        <v>3.5574123876491823</v>
      </c>
      <c r="G303" s="578">
        <v>736.34181658426849</v>
      </c>
      <c r="H303" s="578">
        <v>0.57388207672435454</v>
      </c>
      <c r="I303" s="578">
        <v>0.26726074637068975</v>
      </c>
      <c r="J303" s="578">
        <v>6.2835734885690374E-3</v>
      </c>
      <c r="K303" s="578">
        <v>4.3225744757000895</v>
      </c>
      <c r="L303" s="578">
        <v>911.89466031392385</v>
      </c>
      <c r="M303" s="578">
        <v>0.5797593138995577</v>
      </c>
      <c r="N303" s="578">
        <v>0.28995499810359049</v>
      </c>
      <c r="O303" s="578">
        <v>7.7816726552555303E-3</v>
      </c>
      <c r="P303" s="578">
        <v>3.5574123879620525</v>
      </c>
      <c r="Q303" s="578">
        <v>736.34182675679472</v>
      </c>
      <c r="R303" s="578">
        <v>0.57388207672435454</v>
      </c>
      <c r="S303" s="578">
        <v>0.2672607504064215</v>
      </c>
      <c r="T303" s="578">
        <v>6.2835735952830821E-3</v>
      </c>
      <c r="U303" s="578">
        <v>4.3225743193482495</v>
      </c>
      <c r="V303" s="578">
        <v>911.8946654001868</v>
      </c>
      <c r="W303" s="578">
        <v>0.5797593055176542</v>
      </c>
      <c r="X303" s="578">
        <v>0.289954996512581</v>
      </c>
      <c r="Y303" s="578">
        <v>7.7816726552555303E-3</v>
      </c>
    </row>
    <row r="304" spans="1:25" x14ac:dyDescent="0.3">
      <c r="A304" s="311" t="s">
        <v>2898</v>
      </c>
      <c r="B304" s="310" t="s">
        <v>2191</v>
      </c>
      <c r="C304" s="310" t="s">
        <v>2597</v>
      </c>
      <c r="D304" s="36">
        <v>14</v>
      </c>
      <c r="E304" s="36">
        <v>2012</v>
      </c>
      <c r="F304" s="578">
        <v>3.7233321259191103</v>
      </c>
      <c r="G304" s="578">
        <v>760.39212989807049</v>
      </c>
      <c r="H304" s="578">
        <v>0.53286926719980898</v>
      </c>
      <c r="I304" s="578">
        <v>0.25144297652877851</v>
      </c>
      <c r="J304" s="578">
        <v>6.4888124106801072E-3</v>
      </c>
      <c r="K304" s="578">
        <v>4.4560035674330702</v>
      </c>
      <c r="L304" s="578">
        <v>927.80001831054631</v>
      </c>
      <c r="M304" s="578">
        <v>0.53918620392990579</v>
      </c>
      <c r="N304" s="578">
        <v>0.27217859029769897</v>
      </c>
      <c r="O304" s="578">
        <v>7.9174085937362727E-3</v>
      </c>
      <c r="P304" s="578">
        <v>3.7233321259700403</v>
      </c>
      <c r="Q304" s="578">
        <v>760.39212481180755</v>
      </c>
      <c r="R304" s="578">
        <v>0.53286926719980898</v>
      </c>
      <c r="S304" s="578">
        <v>0.25144296418875428</v>
      </c>
      <c r="T304" s="578">
        <v>6.4888125125435146E-3</v>
      </c>
      <c r="U304" s="578">
        <v>4.45600346265564</v>
      </c>
      <c r="V304" s="578">
        <v>927.80001831054631</v>
      </c>
      <c r="W304" s="578">
        <v>0.53918619948672064</v>
      </c>
      <c r="X304" s="578">
        <v>0.27217858878429974</v>
      </c>
      <c r="Y304" s="578">
        <v>7.9174084942981865E-3</v>
      </c>
    </row>
    <row r="305" spans="1:25" x14ac:dyDescent="0.3">
      <c r="A305" s="311" t="s">
        <v>2899</v>
      </c>
      <c r="B305" s="310" t="s">
        <v>2191</v>
      </c>
      <c r="C305" s="310" t="s">
        <v>2597</v>
      </c>
      <c r="D305" s="36">
        <v>15</v>
      </c>
      <c r="E305" s="36">
        <v>2012</v>
      </c>
      <c r="F305" s="578">
        <v>3.9054151312545047</v>
      </c>
      <c r="G305" s="578">
        <v>788.17814254760674</v>
      </c>
      <c r="H305" s="578">
        <v>0.49755274124133031</v>
      </c>
      <c r="I305" s="578">
        <v>0.23831631371285725</v>
      </c>
      <c r="J305" s="578">
        <v>6.7259347561048326E-3</v>
      </c>
      <c r="K305" s="578">
        <v>4.5967708961397822</v>
      </c>
      <c r="L305" s="578">
        <v>946.39411163330033</v>
      </c>
      <c r="M305" s="578">
        <v>0.50389384554000549</v>
      </c>
      <c r="N305" s="578">
        <v>0.25744870142079823</v>
      </c>
      <c r="O305" s="578">
        <v>8.0760896235005861E-3</v>
      </c>
      <c r="P305" s="578">
        <v>3.905415180716465</v>
      </c>
      <c r="Q305" s="578">
        <v>788.17815272013263</v>
      </c>
      <c r="R305" s="578">
        <v>0.49755274228906832</v>
      </c>
      <c r="S305" s="578">
        <v>0.23831629543565175</v>
      </c>
      <c r="T305" s="578">
        <v>6.7259348094618546E-3</v>
      </c>
      <c r="U305" s="578">
        <v>4.5967706900119047</v>
      </c>
      <c r="V305" s="578">
        <v>946.39411163330033</v>
      </c>
      <c r="W305" s="578">
        <v>0.50389383558649525</v>
      </c>
      <c r="X305" s="578">
        <v>0.25744870089692951</v>
      </c>
      <c r="Y305" s="578">
        <v>8.0760895701435659E-3</v>
      </c>
    </row>
    <row r="306" spans="1:25" x14ac:dyDescent="0.3">
      <c r="A306" s="579" t="s">
        <v>2900</v>
      </c>
      <c r="B306" s="580" t="s">
        <v>2191</v>
      </c>
      <c r="C306" s="580" t="s">
        <v>2597</v>
      </c>
      <c r="D306" s="581">
        <v>16</v>
      </c>
      <c r="E306" s="581">
        <v>2012</v>
      </c>
      <c r="F306" s="582">
        <v>4.2113153780034374</v>
      </c>
      <c r="G306" s="582">
        <v>838.94664955139126</v>
      </c>
      <c r="H306" s="582">
        <v>0.46682241504701427</v>
      </c>
      <c r="I306" s="582">
        <v>0.22797820443520275</v>
      </c>
      <c r="J306" s="582">
        <v>7.1591774127834126E-3</v>
      </c>
      <c r="K306" s="582">
        <v>4.8634714887872752</v>
      </c>
      <c r="L306" s="582">
        <v>988.85142008463333</v>
      </c>
      <c r="M306" s="582">
        <v>0.47342466081803003</v>
      </c>
      <c r="N306" s="582">
        <v>0.24587778036948227</v>
      </c>
      <c r="O306" s="582">
        <v>8.438406677062929E-3</v>
      </c>
      <c r="P306" s="582">
        <v>4.2113155866221224</v>
      </c>
      <c r="Q306" s="582">
        <v>838.94663937886526</v>
      </c>
      <c r="R306" s="582">
        <v>0.46682241504701427</v>
      </c>
      <c r="S306" s="582">
        <v>0.22797820233972699</v>
      </c>
      <c r="T306" s="582">
        <v>7.159177463715115E-3</v>
      </c>
      <c r="U306" s="582">
        <v>4.8634714911070924</v>
      </c>
      <c r="V306" s="582">
        <v>988.85142008463333</v>
      </c>
      <c r="W306" s="582">
        <v>0.47342462439943678</v>
      </c>
      <c r="X306" s="582">
        <v>0.245877774606924</v>
      </c>
      <c r="Y306" s="582">
        <v>8.4384067304199527E-3</v>
      </c>
    </row>
    <row r="307" spans="1:25" x14ac:dyDescent="0.3">
      <c r="A307" s="311" t="s">
        <v>2901</v>
      </c>
      <c r="B307" s="310" t="s">
        <v>2191</v>
      </c>
      <c r="C307" s="310" t="s">
        <v>2597</v>
      </c>
      <c r="D307" s="36">
        <v>1</v>
      </c>
      <c r="E307" s="36">
        <v>2020</v>
      </c>
      <c r="F307" s="578">
        <v>14.838090191840175</v>
      </c>
      <c r="G307" s="578">
        <v>7805.1983591715452</v>
      </c>
      <c r="H307" s="578">
        <v>2.2457282199563076</v>
      </c>
      <c r="I307" s="578">
        <v>0.8189838059867417</v>
      </c>
      <c r="J307" s="578">
        <v>6.7827534629031974E-2</v>
      </c>
      <c r="K307" s="578">
        <v>14.971478903202849</v>
      </c>
      <c r="L307" s="578">
        <v>7866.5989201863576</v>
      </c>
      <c r="M307" s="578">
        <v>2.25166788276207</v>
      </c>
      <c r="N307" s="578">
        <v>0.82243475768094199</v>
      </c>
      <c r="O307" s="578">
        <v>6.8361093484175656E-2</v>
      </c>
      <c r="P307" s="578">
        <v>14.838090187045326</v>
      </c>
      <c r="Q307" s="578">
        <v>7805.1983591715452</v>
      </c>
      <c r="R307" s="578">
        <v>2.24572822459352</v>
      </c>
      <c r="S307" s="578">
        <v>0.8189838724210855</v>
      </c>
      <c r="T307" s="578">
        <v>6.7827534629031974E-2</v>
      </c>
      <c r="U307" s="578">
        <v>14.971479941268575</v>
      </c>
      <c r="V307" s="578">
        <v>7866.5989201863576</v>
      </c>
      <c r="W307" s="578">
        <v>2.2516678874380851</v>
      </c>
      <c r="X307" s="578">
        <v>0.82243469217792098</v>
      </c>
      <c r="Y307" s="578">
        <v>6.8361092979709243E-2</v>
      </c>
    </row>
    <row r="308" spans="1:25" x14ac:dyDescent="0.3">
      <c r="A308" s="311" t="s">
        <v>2902</v>
      </c>
      <c r="B308" s="310" t="s">
        <v>2191</v>
      </c>
      <c r="C308" s="310" t="s">
        <v>2597</v>
      </c>
      <c r="D308" s="36">
        <v>2</v>
      </c>
      <c r="E308" s="36">
        <v>2020</v>
      </c>
      <c r="F308" s="578">
        <v>6.9500109558927399</v>
      </c>
      <c r="G308" s="578">
        <v>3803.8156547546378</v>
      </c>
      <c r="H308" s="578">
        <v>1.201421641337215</v>
      </c>
      <c r="I308" s="578">
        <v>0.40619690227322225</v>
      </c>
      <c r="J308" s="578">
        <v>3.3055391880528327E-2</v>
      </c>
      <c r="K308" s="578">
        <v>7.122575934790798</v>
      </c>
      <c r="L308" s="578">
        <v>3883.3308283487922</v>
      </c>
      <c r="M308" s="578">
        <v>1.2109793065367975</v>
      </c>
      <c r="N308" s="578">
        <v>0.41033901786431626</v>
      </c>
      <c r="O308" s="578">
        <v>3.3746394910849575E-2</v>
      </c>
      <c r="P308" s="578">
        <v>6.9500110602457399</v>
      </c>
      <c r="Q308" s="578">
        <v>3803.8157068888327</v>
      </c>
      <c r="R308" s="578">
        <v>1.2014216444998325</v>
      </c>
      <c r="S308" s="578">
        <v>0.406196928195034</v>
      </c>
      <c r="T308" s="578">
        <v>3.3055390308921503E-2</v>
      </c>
      <c r="U308" s="578">
        <v>7.1225759866744376</v>
      </c>
      <c r="V308" s="578">
        <v>3883.3308283487922</v>
      </c>
      <c r="W308" s="578">
        <v>1.2109792544215399</v>
      </c>
      <c r="X308" s="578">
        <v>0.41033901274204199</v>
      </c>
      <c r="Y308" s="578">
        <v>3.3746394910849575E-2</v>
      </c>
    </row>
    <row r="309" spans="1:25" x14ac:dyDescent="0.3">
      <c r="A309" s="311" t="s">
        <v>2903</v>
      </c>
      <c r="B309" s="310" t="s">
        <v>2191</v>
      </c>
      <c r="C309" s="310" t="s">
        <v>2597</v>
      </c>
      <c r="D309" s="36">
        <v>3</v>
      </c>
      <c r="E309" s="36">
        <v>2020</v>
      </c>
      <c r="F309" s="578">
        <v>4.0459702029074807</v>
      </c>
      <c r="G309" s="578">
        <v>2251.3969853719</v>
      </c>
      <c r="H309" s="578">
        <v>0.64259783251327418</v>
      </c>
      <c r="I309" s="578">
        <v>0.22582865521932602</v>
      </c>
      <c r="J309" s="578">
        <v>1.9565128236232875E-2</v>
      </c>
      <c r="K309" s="578">
        <v>4.09029035976224</v>
      </c>
      <c r="L309" s="578">
        <v>2267.6734542846648</v>
      </c>
      <c r="M309" s="578">
        <v>0.64655956889813126</v>
      </c>
      <c r="N309" s="578">
        <v>0.22644414671231028</v>
      </c>
      <c r="O309" s="578">
        <v>1.9706535609050925E-2</v>
      </c>
      <c r="P309" s="578">
        <v>4.0459702516515419</v>
      </c>
      <c r="Q309" s="578">
        <v>2251.3970375060976</v>
      </c>
      <c r="R309" s="578">
        <v>0.64259786250962203</v>
      </c>
      <c r="S309" s="578">
        <v>0.22582867438904899</v>
      </c>
      <c r="T309" s="578">
        <v>1.9565128236232875E-2</v>
      </c>
      <c r="U309" s="578">
        <v>4.0902904639139352</v>
      </c>
      <c r="V309" s="578">
        <v>2267.6734542846648</v>
      </c>
      <c r="W309" s="578">
        <v>0.64655954809859351</v>
      </c>
      <c r="X309" s="578">
        <v>0.22644414566457199</v>
      </c>
      <c r="Y309" s="578">
        <v>1.9706535085181973E-2</v>
      </c>
    </row>
    <row r="310" spans="1:25" x14ac:dyDescent="0.3">
      <c r="A310" s="311" t="s">
        <v>2904</v>
      </c>
      <c r="B310" s="310" t="s">
        <v>2191</v>
      </c>
      <c r="C310" s="310" t="s">
        <v>2597</v>
      </c>
      <c r="D310" s="36">
        <v>4</v>
      </c>
      <c r="E310" s="36">
        <v>2020</v>
      </c>
      <c r="F310" s="578">
        <v>3.1395314870545272</v>
      </c>
      <c r="G310" s="578">
        <v>1781.8802197774198</v>
      </c>
      <c r="H310" s="578">
        <v>0.46529050175740821</v>
      </c>
      <c r="I310" s="578">
        <v>0.16602097938690952</v>
      </c>
      <c r="J310" s="578">
        <v>1.5485050069400999E-2</v>
      </c>
      <c r="K310" s="578">
        <v>3.17865503888242</v>
      </c>
      <c r="L310" s="578">
        <v>1799.3237393697075</v>
      </c>
      <c r="M310" s="578">
        <v>0.46838789376973455</v>
      </c>
      <c r="N310" s="578">
        <v>0.16804415379495624</v>
      </c>
      <c r="O310" s="578">
        <v>1.5636611448523224E-2</v>
      </c>
      <c r="P310" s="578">
        <v>3.1395318005003574</v>
      </c>
      <c r="Q310" s="578">
        <v>1781.8802197774198</v>
      </c>
      <c r="R310" s="578">
        <v>0.46529052224650475</v>
      </c>
      <c r="S310" s="578">
        <v>0.16602100175805351</v>
      </c>
      <c r="T310" s="578">
        <v>1.5485050069400999E-2</v>
      </c>
      <c r="U310" s="578">
        <v>3.1786549855908826</v>
      </c>
      <c r="V310" s="578">
        <v>1799.3237393697075</v>
      </c>
      <c r="W310" s="578">
        <v>0.46838786677593147</v>
      </c>
      <c r="X310" s="578">
        <v>0.16804414087285552</v>
      </c>
      <c r="Y310" s="578">
        <v>1.5636611448523224E-2</v>
      </c>
    </row>
    <row r="311" spans="1:25" x14ac:dyDescent="0.3">
      <c r="A311" s="311" t="s">
        <v>2905</v>
      </c>
      <c r="B311" s="310" t="s">
        <v>2191</v>
      </c>
      <c r="C311" s="310" t="s">
        <v>2597</v>
      </c>
      <c r="D311" s="36">
        <v>5</v>
      </c>
      <c r="E311" s="36">
        <v>2020</v>
      </c>
      <c r="F311" s="578">
        <v>2.5878430607893526</v>
      </c>
      <c r="G311" s="578">
        <v>1504.8604189554826</v>
      </c>
      <c r="H311" s="578">
        <v>0.37058515466924252</v>
      </c>
      <c r="I311" s="578">
        <v>0.13462145106556475</v>
      </c>
      <c r="J311" s="578">
        <v>1.3077615682656524E-2</v>
      </c>
      <c r="K311" s="578">
        <v>2.6511711655487749</v>
      </c>
      <c r="L311" s="578">
        <v>1540.0315577189074</v>
      </c>
      <c r="M311" s="578">
        <v>0.37376340525709828</v>
      </c>
      <c r="N311" s="578">
        <v>0.13735585374524778</v>
      </c>
      <c r="O311" s="578">
        <v>1.3383249529094076E-2</v>
      </c>
      <c r="P311" s="578">
        <v>2.5878431142379323</v>
      </c>
      <c r="Q311" s="578">
        <v>1504.8604189554826</v>
      </c>
      <c r="R311" s="578">
        <v>0.37058517641950495</v>
      </c>
      <c r="S311" s="578">
        <v>0.13462145989372648</v>
      </c>
      <c r="T311" s="578">
        <v>1.3077615682656524E-2</v>
      </c>
      <c r="U311" s="578">
        <v>2.6511710612406452</v>
      </c>
      <c r="V311" s="578">
        <v>1540.0315577189074</v>
      </c>
      <c r="W311" s="578">
        <v>0.37376343176098675</v>
      </c>
      <c r="X311" s="578">
        <v>0.13735585213483575</v>
      </c>
      <c r="Y311" s="578">
        <v>1.3383249005225126E-2</v>
      </c>
    </row>
    <row r="312" spans="1:25" x14ac:dyDescent="0.3">
      <c r="A312" s="311" t="s">
        <v>2906</v>
      </c>
      <c r="B312" s="310" t="s">
        <v>2191</v>
      </c>
      <c r="C312" s="310" t="s">
        <v>2597</v>
      </c>
      <c r="D312" s="36">
        <v>6</v>
      </c>
      <c r="E312" s="36">
        <v>2020</v>
      </c>
      <c r="F312" s="578">
        <v>2.2222132095024123</v>
      </c>
      <c r="G312" s="578">
        <v>1308.1646817525175</v>
      </c>
      <c r="H312" s="578">
        <v>0.30454906768621426</v>
      </c>
      <c r="I312" s="578">
        <v>0.11343752381314176</v>
      </c>
      <c r="J312" s="578">
        <v>1.136838228558185E-2</v>
      </c>
      <c r="K312" s="578">
        <v>2.3140513171535151</v>
      </c>
      <c r="L312" s="578">
        <v>1365.7703030904052</v>
      </c>
      <c r="M312" s="578">
        <v>0.3085469757085465</v>
      </c>
      <c r="N312" s="578">
        <v>0.11696046988557325</v>
      </c>
      <c r="O312" s="578">
        <v>1.186895311305605E-2</v>
      </c>
      <c r="P312" s="578">
        <v>2.2222131572440627</v>
      </c>
      <c r="Q312" s="578">
        <v>1308.1646817525175</v>
      </c>
      <c r="R312" s="578">
        <v>0.30454907958240524</v>
      </c>
      <c r="S312" s="578">
        <v>0.11343752848915699</v>
      </c>
      <c r="T312" s="578">
        <v>1.136838228558185E-2</v>
      </c>
      <c r="U312" s="578">
        <v>2.3140511607944028</v>
      </c>
      <c r="V312" s="578">
        <v>1365.7703030904052</v>
      </c>
      <c r="W312" s="578">
        <v>0.30854692898962272</v>
      </c>
      <c r="X312" s="578">
        <v>0.11696047101092175</v>
      </c>
      <c r="Y312" s="578">
        <v>1.186895311305605E-2</v>
      </c>
    </row>
    <row r="313" spans="1:25" x14ac:dyDescent="0.3">
      <c r="A313" s="311" t="s">
        <v>2907</v>
      </c>
      <c r="B313" s="310" t="s">
        <v>2191</v>
      </c>
      <c r="C313" s="310" t="s">
        <v>2597</v>
      </c>
      <c r="D313" s="36">
        <v>7</v>
      </c>
      <c r="E313" s="36">
        <v>2020</v>
      </c>
      <c r="F313" s="578">
        <v>2.0799263562900352</v>
      </c>
      <c r="G313" s="578">
        <v>1236.6053174336726</v>
      </c>
      <c r="H313" s="578">
        <v>0.26660402996640153</v>
      </c>
      <c r="I313" s="578">
        <v>0.10380148773159176</v>
      </c>
      <c r="J313" s="578">
        <v>1.0746383408938175E-2</v>
      </c>
      <c r="K313" s="578">
        <v>2.1926241799628725</v>
      </c>
      <c r="L313" s="578">
        <v>1314.4613507588674</v>
      </c>
      <c r="M313" s="578">
        <v>0.26948689849329321</v>
      </c>
      <c r="N313" s="578">
        <v>0.10727268317714275</v>
      </c>
      <c r="O313" s="578">
        <v>1.1422953660561026E-2</v>
      </c>
      <c r="P313" s="578">
        <v>2.0799265127522273</v>
      </c>
      <c r="Q313" s="578">
        <v>1236.6052659352574</v>
      </c>
      <c r="R313" s="578">
        <v>0.26660403085891876</v>
      </c>
      <c r="S313" s="578">
        <v>0.10380149279565798</v>
      </c>
      <c r="T313" s="578">
        <v>1.0746383927956474E-2</v>
      </c>
      <c r="U313" s="578">
        <v>2.1926240234491425</v>
      </c>
      <c r="V313" s="578">
        <v>1314.4613507588674</v>
      </c>
      <c r="W313" s="578">
        <v>0.26948687211794675</v>
      </c>
      <c r="X313" s="578">
        <v>0.10727268587409799</v>
      </c>
      <c r="Y313" s="578">
        <v>1.1422953660561026E-2</v>
      </c>
    </row>
    <row r="314" spans="1:25" x14ac:dyDescent="0.3">
      <c r="A314" s="311" t="s">
        <v>2908</v>
      </c>
      <c r="B314" s="310" t="s">
        <v>2191</v>
      </c>
      <c r="C314" s="310" t="s">
        <v>2597</v>
      </c>
      <c r="D314" s="36">
        <v>8</v>
      </c>
      <c r="E314" s="36">
        <v>2020</v>
      </c>
      <c r="F314" s="578">
        <v>1.780973491936185</v>
      </c>
      <c r="G314" s="578">
        <v>1046.1903505325276</v>
      </c>
      <c r="H314" s="578">
        <v>0.23969793798460101</v>
      </c>
      <c r="I314" s="578">
        <v>8.9654567767865928E-2</v>
      </c>
      <c r="J314" s="578">
        <v>9.0916158612041366E-3</v>
      </c>
      <c r="K314" s="578">
        <v>1.9299364068619926</v>
      </c>
      <c r="L314" s="578">
        <v>1156.1650861104276</v>
      </c>
      <c r="M314" s="578">
        <v>0.24248636469322524</v>
      </c>
      <c r="N314" s="578">
        <v>9.4246634107548716E-2</v>
      </c>
      <c r="O314" s="578">
        <v>1.0047316948960825E-2</v>
      </c>
      <c r="P314" s="578">
        <v>1.7809733353251374</v>
      </c>
      <c r="Q314" s="578">
        <v>1046.1903505325272</v>
      </c>
      <c r="R314" s="578">
        <v>0.23969793839448</v>
      </c>
      <c r="S314" s="578">
        <v>8.9654573530424359E-2</v>
      </c>
      <c r="T314" s="578">
        <v>9.0916159145611602E-3</v>
      </c>
      <c r="U314" s="578">
        <v>1.9299361982830301</v>
      </c>
      <c r="V314" s="578">
        <v>1156.1649818420351</v>
      </c>
      <c r="W314" s="578">
        <v>0.24248634849209277</v>
      </c>
      <c r="X314" s="578">
        <v>9.4246634709027874E-2</v>
      </c>
      <c r="Y314" s="578">
        <v>1.0047317002317847E-2</v>
      </c>
    </row>
    <row r="315" spans="1:25" x14ac:dyDescent="0.3">
      <c r="A315" s="311" t="s">
        <v>2909</v>
      </c>
      <c r="B315" s="310" t="s">
        <v>2191</v>
      </c>
      <c r="C315" s="310" t="s">
        <v>2597</v>
      </c>
      <c r="D315" s="36">
        <v>9</v>
      </c>
      <c r="E315" s="36">
        <v>2020</v>
      </c>
      <c r="F315" s="578">
        <v>1.6355339738541499</v>
      </c>
      <c r="G315" s="578">
        <v>961.13572820027446</v>
      </c>
      <c r="H315" s="578">
        <v>0.217562118841063</v>
      </c>
      <c r="I315" s="578">
        <v>8.2299550432556601E-2</v>
      </c>
      <c r="J315" s="578">
        <v>8.3525671070674365E-3</v>
      </c>
      <c r="K315" s="578">
        <v>1.8124449832839598</v>
      </c>
      <c r="L315" s="578">
        <v>1096.0862503051699</v>
      </c>
      <c r="M315" s="578">
        <v>0.22083671038126301</v>
      </c>
      <c r="N315" s="578">
        <v>8.7689023639541078E-2</v>
      </c>
      <c r="O315" s="578">
        <v>9.5253068914947347E-3</v>
      </c>
      <c r="P315" s="578">
        <v>1.6355341303924376</v>
      </c>
      <c r="Q315" s="578">
        <v>961.13573328653695</v>
      </c>
      <c r="R315" s="578">
        <v>0.21756211915392951</v>
      </c>
      <c r="S315" s="578">
        <v>8.2299553983223916E-2</v>
      </c>
      <c r="T315" s="578">
        <v>8.3525670634116943E-3</v>
      </c>
      <c r="U315" s="578">
        <v>1.8124449825900175</v>
      </c>
      <c r="V315" s="578">
        <v>1096.0862503051699</v>
      </c>
      <c r="W315" s="578">
        <v>0.22083670499947924</v>
      </c>
      <c r="X315" s="578">
        <v>8.7689026258885805E-2</v>
      </c>
      <c r="Y315" s="578">
        <v>9.5253068429883517E-3</v>
      </c>
    </row>
    <row r="316" spans="1:25" x14ac:dyDescent="0.3">
      <c r="A316" s="311" t="s">
        <v>2910</v>
      </c>
      <c r="B316" s="310" t="s">
        <v>2191</v>
      </c>
      <c r="C316" s="310" t="s">
        <v>2597</v>
      </c>
      <c r="D316" s="36">
        <v>10</v>
      </c>
      <c r="E316" s="36">
        <v>2020</v>
      </c>
      <c r="F316" s="578">
        <v>1.5201322549837599</v>
      </c>
      <c r="G316" s="578">
        <v>893.13487466176321</v>
      </c>
      <c r="H316" s="578">
        <v>0.20014936565227451</v>
      </c>
      <c r="I316" s="578">
        <v>7.6549622812308329E-2</v>
      </c>
      <c r="J316" s="578">
        <v>7.7616911682222654E-3</v>
      </c>
      <c r="K316" s="578">
        <v>1.7119989984575976</v>
      </c>
      <c r="L316" s="578">
        <v>1042.7908833821577</v>
      </c>
      <c r="M316" s="578">
        <v>0.20371208045253275</v>
      </c>
      <c r="N316" s="578">
        <v>8.2402742700651233E-2</v>
      </c>
      <c r="O316" s="578">
        <v>9.0622136873813926E-3</v>
      </c>
      <c r="P316" s="578">
        <v>1.5201322550613701</v>
      </c>
      <c r="Q316" s="578">
        <v>893.13488006591774</v>
      </c>
      <c r="R316" s="578">
        <v>0.20014936576383924</v>
      </c>
      <c r="S316" s="578">
        <v>7.6549625955522005E-2</v>
      </c>
      <c r="T316" s="578">
        <v>7.7616911682222654E-3</v>
      </c>
      <c r="U316" s="578">
        <v>1.71199899840515</v>
      </c>
      <c r="V316" s="578">
        <v>1042.7908833821577</v>
      </c>
      <c r="W316" s="578">
        <v>0.20371208055439599</v>
      </c>
      <c r="X316" s="578">
        <v>8.2402742700651246E-2</v>
      </c>
      <c r="Y316" s="578">
        <v>9.0622137407384146E-3</v>
      </c>
    </row>
    <row r="317" spans="1:25" x14ac:dyDescent="0.3">
      <c r="A317" s="311" t="s">
        <v>2911</v>
      </c>
      <c r="B317" s="310" t="s">
        <v>2191</v>
      </c>
      <c r="C317" s="310" t="s">
        <v>2597</v>
      </c>
      <c r="D317" s="36">
        <v>11</v>
      </c>
      <c r="E317" s="36">
        <v>2020</v>
      </c>
      <c r="F317" s="578">
        <v>1.4093402807190276</v>
      </c>
      <c r="G317" s="578">
        <v>823.79023170471146</v>
      </c>
      <c r="H317" s="578">
        <v>0.1846301635766085</v>
      </c>
      <c r="I317" s="578">
        <v>7.1712912283449726E-2</v>
      </c>
      <c r="J317" s="578">
        <v>7.1590867980072873E-3</v>
      </c>
      <c r="K317" s="578">
        <v>1.6130677577602874</v>
      </c>
      <c r="L317" s="578">
        <v>982.95500564575059</v>
      </c>
      <c r="M317" s="578">
        <v>0.18842105359120326</v>
      </c>
      <c r="N317" s="578">
        <v>7.7561289537698003E-2</v>
      </c>
      <c r="O317" s="578">
        <v>8.5422399376208526E-3</v>
      </c>
      <c r="P317" s="578">
        <v>1.4093401751906576</v>
      </c>
      <c r="Q317" s="578">
        <v>823.79020563761355</v>
      </c>
      <c r="R317" s="578">
        <v>0.18463016403499424</v>
      </c>
      <c r="S317" s="578">
        <v>7.1712913855056543E-2</v>
      </c>
      <c r="T317" s="578">
        <v>7.1590867446502645E-3</v>
      </c>
      <c r="U317" s="578">
        <v>1.6130673939445175</v>
      </c>
      <c r="V317" s="578">
        <v>982.95500564575059</v>
      </c>
      <c r="W317" s="578">
        <v>0.18842105390406952</v>
      </c>
      <c r="X317" s="578">
        <v>7.7561289013829054E-2</v>
      </c>
      <c r="Y317" s="578">
        <v>8.5422399376208526E-3</v>
      </c>
    </row>
    <row r="318" spans="1:25" x14ac:dyDescent="0.3">
      <c r="A318" s="311" t="s">
        <v>2912</v>
      </c>
      <c r="B318" s="310" t="s">
        <v>2191</v>
      </c>
      <c r="C318" s="310" t="s">
        <v>2597</v>
      </c>
      <c r="D318" s="36">
        <v>12</v>
      </c>
      <c r="E318" s="36">
        <v>2020</v>
      </c>
      <c r="F318" s="578">
        <v>1.3186893289290873</v>
      </c>
      <c r="G318" s="578">
        <v>767.05415280659975</v>
      </c>
      <c r="H318" s="578">
        <v>0.17193227204067277</v>
      </c>
      <c r="I318" s="578">
        <v>6.7755638912785757E-2</v>
      </c>
      <c r="J318" s="578">
        <v>6.6660506393721574E-3</v>
      </c>
      <c r="K318" s="578">
        <v>1.5322294185152676</v>
      </c>
      <c r="L318" s="578">
        <v>931.71541023254372</v>
      </c>
      <c r="M318" s="578">
        <v>0.175916957770823</v>
      </c>
      <c r="N318" s="578">
        <v>7.3202593368478092E-2</v>
      </c>
      <c r="O318" s="578">
        <v>8.0969671544153191E-3</v>
      </c>
      <c r="P318" s="578">
        <v>1.3186894860521774</v>
      </c>
      <c r="Q318" s="578">
        <v>767.0541477203368</v>
      </c>
      <c r="R318" s="578">
        <v>0.17193227718477475</v>
      </c>
      <c r="S318" s="578">
        <v>6.7755641532130498E-2</v>
      </c>
      <c r="T318" s="578">
        <v>6.6660506393721574E-3</v>
      </c>
      <c r="U318" s="578">
        <v>1.5322293663311899</v>
      </c>
      <c r="V318" s="578">
        <v>931.71541563669825</v>
      </c>
      <c r="W318" s="578">
        <v>0.17591695756224573</v>
      </c>
      <c r="X318" s="578">
        <v>7.3202586558181723E-2</v>
      </c>
      <c r="Y318" s="578">
        <v>8.0969671544153209E-3</v>
      </c>
    </row>
    <row r="319" spans="1:25" x14ac:dyDescent="0.3">
      <c r="A319" s="311" t="s">
        <v>2913</v>
      </c>
      <c r="B319" s="310" t="s">
        <v>2191</v>
      </c>
      <c r="C319" s="310" t="s">
        <v>2597</v>
      </c>
      <c r="D319" s="36">
        <v>13</v>
      </c>
      <c r="E319" s="36">
        <v>2020</v>
      </c>
      <c r="F319" s="578">
        <v>1.2016981540097351</v>
      </c>
      <c r="G319" s="578">
        <v>697.42796293894401</v>
      </c>
      <c r="H319" s="578">
        <v>0.15898811049313075</v>
      </c>
      <c r="I319" s="578">
        <v>6.2185485818190452E-2</v>
      </c>
      <c r="J319" s="578">
        <v>6.0609145099685176E-3</v>
      </c>
      <c r="K319" s="578">
        <v>1.4219618401457375</v>
      </c>
      <c r="L319" s="578">
        <v>864.32294050852431</v>
      </c>
      <c r="M319" s="578">
        <v>0.16311155675793926</v>
      </c>
      <c r="N319" s="578">
        <v>6.7254200577735901E-2</v>
      </c>
      <c r="O319" s="578">
        <v>7.5112482591066475E-3</v>
      </c>
      <c r="P319" s="578">
        <v>1.2016981541034149</v>
      </c>
      <c r="Q319" s="578">
        <v>697.42796262105242</v>
      </c>
      <c r="R319" s="578">
        <v>0.15898812130035325</v>
      </c>
      <c r="S319" s="578">
        <v>6.218548944646797E-2</v>
      </c>
      <c r="T319" s="578">
        <v>6.0609145633255396E-3</v>
      </c>
      <c r="U319" s="578">
        <v>1.4219614750578899</v>
      </c>
      <c r="V319" s="578">
        <v>864.32295703887894</v>
      </c>
      <c r="W319" s="578">
        <v>0.16311155155562976</v>
      </c>
      <c r="X319" s="578">
        <v>6.7254198482260094E-2</v>
      </c>
      <c r="Y319" s="578">
        <v>7.5112482591066475E-3</v>
      </c>
    </row>
    <row r="320" spans="1:25" x14ac:dyDescent="0.3">
      <c r="A320" s="311" t="s">
        <v>2914</v>
      </c>
      <c r="B320" s="310" t="s">
        <v>2191</v>
      </c>
      <c r="C320" s="310" t="s">
        <v>2597</v>
      </c>
      <c r="D320" s="36">
        <v>14</v>
      </c>
      <c r="E320" s="36">
        <v>2020</v>
      </c>
      <c r="F320" s="578">
        <v>1.2342001688651425</v>
      </c>
      <c r="G320" s="578">
        <v>718.84440326690628</v>
      </c>
      <c r="H320" s="578">
        <v>0.14857730300354827</v>
      </c>
      <c r="I320" s="578">
        <v>5.8646859387711928E-2</v>
      </c>
      <c r="J320" s="578">
        <v>6.2471571509377082E-3</v>
      </c>
      <c r="K320" s="578">
        <v>1.4453679227726699</v>
      </c>
      <c r="L320" s="578">
        <v>878.11941210428836</v>
      </c>
      <c r="M320" s="578">
        <v>0.15271425184619075</v>
      </c>
      <c r="N320" s="578">
        <v>6.3247697718907092E-2</v>
      </c>
      <c r="O320" s="578">
        <v>7.6312606203524976E-3</v>
      </c>
      <c r="P320" s="578">
        <v>1.2342000130493</v>
      </c>
      <c r="Q320" s="578">
        <v>718.84440867106082</v>
      </c>
      <c r="R320" s="578">
        <v>0.1485773029501915</v>
      </c>
      <c r="S320" s="578">
        <v>5.8646860949617477E-2</v>
      </c>
      <c r="T320" s="578">
        <v>6.2471570466489804E-3</v>
      </c>
      <c r="U320" s="578">
        <v>1.4453676632189525</v>
      </c>
      <c r="V320" s="578">
        <v>878.11941750844278</v>
      </c>
      <c r="W320" s="578">
        <v>0.15271422616206076</v>
      </c>
      <c r="X320" s="578">
        <v>6.3247695623431355E-2</v>
      </c>
      <c r="Y320" s="578">
        <v>7.6312606155018595E-3</v>
      </c>
    </row>
    <row r="321" spans="1:25" x14ac:dyDescent="0.3">
      <c r="A321" s="311" t="s">
        <v>2915</v>
      </c>
      <c r="B321" s="310" t="s">
        <v>2191</v>
      </c>
      <c r="C321" s="310" t="s">
        <v>2597</v>
      </c>
      <c r="D321" s="36">
        <v>15</v>
      </c>
      <c r="E321" s="36">
        <v>2020</v>
      </c>
      <c r="F321" s="578">
        <v>1.2729452147129101</v>
      </c>
      <c r="G321" s="578">
        <v>743.83319282531681</v>
      </c>
      <c r="H321" s="578">
        <v>0.13971315345406699</v>
      </c>
      <c r="I321" s="578">
        <v>5.5723136116284822E-2</v>
      </c>
      <c r="J321" s="578">
        <v>6.4644391095498507E-3</v>
      </c>
      <c r="K321" s="578">
        <v>1.4723562260705825</v>
      </c>
      <c r="L321" s="578">
        <v>894.48865699768032</v>
      </c>
      <c r="M321" s="578">
        <v>0.14373443178919776</v>
      </c>
      <c r="N321" s="578">
        <v>5.9943094413028974E-2</v>
      </c>
      <c r="O321" s="578">
        <v>7.7736292344828418E-3</v>
      </c>
      <c r="P321" s="578">
        <v>1.2729451104293374</v>
      </c>
      <c r="Q321" s="578">
        <v>743.83319282531681</v>
      </c>
      <c r="R321" s="578">
        <v>0.13971315350621125</v>
      </c>
      <c r="S321" s="578">
        <v>5.5723141878843273E-2</v>
      </c>
      <c r="T321" s="578">
        <v>6.4644391095498507E-3</v>
      </c>
      <c r="U321" s="578">
        <v>1.472356018076115</v>
      </c>
      <c r="V321" s="578">
        <v>894.48866240183474</v>
      </c>
      <c r="W321" s="578">
        <v>0.14373443780277673</v>
      </c>
      <c r="X321" s="578">
        <v>5.9943090236629325E-2</v>
      </c>
      <c r="Y321" s="578">
        <v>7.7736293387715687E-3</v>
      </c>
    </row>
    <row r="322" spans="1:25" x14ac:dyDescent="0.3">
      <c r="A322" s="579" t="s">
        <v>2916</v>
      </c>
      <c r="B322" s="580" t="s">
        <v>2191</v>
      </c>
      <c r="C322" s="580" t="s">
        <v>2597</v>
      </c>
      <c r="D322" s="581">
        <v>16</v>
      </c>
      <c r="E322" s="581">
        <v>2020</v>
      </c>
      <c r="F322" s="582">
        <v>1.3483851824030302</v>
      </c>
      <c r="G322" s="582">
        <v>791.79705492655376</v>
      </c>
      <c r="H322" s="582">
        <v>0.13237242144289924</v>
      </c>
      <c r="I322" s="582">
        <v>5.3477997134905253E-2</v>
      </c>
      <c r="J322" s="582">
        <v>6.8812785466434373E-3</v>
      </c>
      <c r="K322" s="582">
        <v>1.5366202952618497</v>
      </c>
      <c r="L322" s="582">
        <v>934.57733917236294</v>
      </c>
      <c r="M322" s="582">
        <v>0.13634910384159049</v>
      </c>
      <c r="N322" s="582">
        <v>5.7397004430337448E-2</v>
      </c>
      <c r="O322" s="582">
        <v>8.1220284919254447E-3</v>
      </c>
      <c r="P322" s="582">
        <v>1.3483851830442251</v>
      </c>
      <c r="Q322" s="582">
        <v>791.7970600128167</v>
      </c>
      <c r="R322" s="582">
        <v>0.13237242170362126</v>
      </c>
      <c r="S322" s="582">
        <v>5.3477998706512098E-2</v>
      </c>
      <c r="T322" s="582">
        <v>6.8812787600715268E-3</v>
      </c>
      <c r="U322" s="582">
        <v>1.5366202952624575</v>
      </c>
      <c r="V322" s="582">
        <v>934.57734934488906</v>
      </c>
      <c r="W322" s="582">
        <v>0.13634910373851425</v>
      </c>
      <c r="X322" s="582">
        <v>5.7397006448203024E-2</v>
      </c>
      <c r="Y322" s="582">
        <v>8.1220285452824666E-3</v>
      </c>
    </row>
    <row r="323" spans="1:25" x14ac:dyDescent="0.3">
      <c r="A323" s="311" t="s">
        <v>2917</v>
      </c>
      <c r="B323" s="310" t="s">
        <v>2191</v>
      </c>
      <c r="C323" s="310" t="s">
        <v>2597</v>
      </c>
      <c r="D323" s="36">
        <v>1</v>
      </c>
      <c r="E323" s="36">
        <v>2030</v>
      </c>
      <c r="F323" s="578">
        <v>6.0192993794691212</v>
      </c>
      <c r="G323" s="578">
        <v>7531.3397827148392</v>
      </c>
      <c r="H323" s="578">
        <v>0.78113760404327526</v>
      </c>
      <c r="I323" s="578">
        <v>0.16051021303671048</v>
      </c>
      <c r="J323" s="578">
        <v>6.4830665593035477E-2</v>
      </c>
      <c r="K323" s="578">
        <v>6.0761690415332197</v>
      </c>
      <c r="L323" s="578">
        <v>7590.5874989827425</v>
      </c>
      <c r="M323" s="578">
        <v>0.78433816939408008</v>
      </c>
      <c r="N323" s="578">
        <v>0.16113912911775174</v>
      </c>
      <c r="O323" s="578">
        <v>6.5340647124685292E-2</v>
      </c>
      <c r="P323" s="578">
        <v>6.0192993795370331</v>
      </c>
      <c r="Q323" s="578">
        <v>7531.3397827148392</v>
      </c>
      <c r="R323" s="578">
        <v>0.78113759944365746</v>
      </c>
      <c r="S323" s="578">
        <v>0.16051021086362449</v>
      </c>
      <c r="T323" s="578">
        <v>6.4830665593035477E-2</v>
      </c>
      <c r="U323" s="578">
        <v>6.0761689372293377</v>
      </c>
      <c r="V323" s="578">
        <v>7590.5874989827425</v>
      </c>
      <c r="W323" s="578">
        <v>0.78433816965480152</v>
      </c>
      <c r="X323" s="578">
        <v>0.16113912973863326</v>
      </c>
      <c r="Y323" s="578">
        <v>6.5340647124685292E-2</v>
      </c>
    </row>
    <row r="324" spans="1:25" x14ac:dyDescent="0.3">
      <c r="A324" s="311" t="s">
        <v>2918</v>
      </c>
      <c r="B324" s="310" t="s">
        <v>2191</v>
      </c>
      <c r="C324" s="310" t="s">
        <v>2597</v>
      </c>
      <c r="D324" s="36">
        <v>2</v>
      </c>
      <c r="E324" s="36">
        <v>2030</v>
      </c>
      <c r="F324" s="578">
        <v>2.8244674838487427</v>
      </c>
      <c r="G324" s="578">
        <v>3670.0744018554651</v>
      </c>
      <c r="H324" s="578">
        <v>0.41043624312927274</v>
      </c>
      <c r="I324" s="578">
        <v>7.7445705149633101E-2</v>
      </c>
      <c r="J324" s="578">
        <v>3.1592438560134377E-2</v>
      </c>
      <c r="K324" s="578">
        <v>2.8985207896881349</v>
      </c>
      <c r="L324" s="578">
        <v>3746.8214696248324</v>
      </c>
      <c r="M324" s="578">
        <v>0.41532175111327246</v>
      </c>
      <c r="N324" s="578">
        <v>7.808652141829947E-2</v>
      </c>
      <c r="O324" s="578">
        <v>3.2253084374436448E-2</v>
      </c>
      <c r="P324" s="578">
        <v>2.8244675881672503</v>
      </c>
      <c r="Q324" s="578">
        <v>3670.0744018554651</v>
      </c>
      <c r="R324" s="578">
        <v>0.41043623262642825</v>
      </c>
      <c r="S324" s="578">
        <v>7.7445704645166757E-2</v>
      </c>
      <c r="T324" s="578">
        <v>3.1592438560134377E-2</v>
      </c>
      <c r="U324" s="578">
        <v>2.898520685442155</v>
      </c>
      <c r="V324" s="578">
        <v>3746.8214696248324</v>
      </c>
      <c r="W324" s="578">
        <v>0.41532175166988322</v>
      </c>
      <c r="X324" s="578">
        <v>7.8086517751216847E-2</v>
      </c>
      <c r="Y324" s="578">
        <v>3.2253084374436448E-2</v>
      </c>
    </row>
    <row r="325" spans="1:25" x14ac:dyDescent="0.3">
      <c r="A325" s="311" t="s">
        <v>2919</v>
      </c>
      <c r="B325" s="310" t="s">
        <v>2191</v>
      </c>
      <c r="C325" s="310" t="s">
        <v>2597</v>
      </c>
      <c r="D325" s="36">
        <v>3</v>
      </c>
      <c r="E325" s="36">
        <v>2030</v>
      </c>
      <c r="F325" s="578">
        <v>1.65579829062691</v>
      </c>
      <c r="G325" s="578">
        <v>2170.5379269917771</v>
      </c>
      <c r="H325" s="578">
        <v>0.22025229929689225</v>
      </c>
      <c r="I325" s="578">
        <v>4.39531002193689E-2</v>
      </c>
      <c r="J325" s="578">
        <v>1.86842955105627E-2</v>
      </c>
      <c r="K325" s="578">
        <v>1.6750704193714949</v>
      </c>
      <c r="L325" s="578">
        <v>2186.3924509684175</v>
      </c>
      <c r="M325" s="578">
        <v>0.22234701310905278</v>
      </c>
      <c r="N325" s="578">
        <v>4.38652001321315E-2</v>
      </c>
      <c r="O325" s="578">
        <v>1.8820763410379426E-2</v>
      </c>
      <c r="P325" s="578">
        <v>1.6557983949296549</v>
      </c>
      <c r="Q325" s="578">
        <v>2170.5379269917771</v>
      </c>
      <c r="R325" s="578">
        <v>0.2202522994703025</v>
      </c>
      <c r="S325" s="578">
        <v>4.39531002193689E-2</v>
      </c>
      <c r="T325" s="578">
        <v>1.8684294986693752E-2</v>
      </c>
      <c r="U325" s="578">
        <v>1.6750705230691252</v>
      </c>
      <c r="V325" s="578">
        <v>2186.3922945658301</v>
      </c>
      <c r="W325" s="578">
        <v>0.22234701310905278</v>
      </c>
      <c r="X325" s="578">
        <v>4.38652001321315E-2</v>
      </c>
      <c r="Y325" s="578">
        <v>1.8820763410379426E-2</v>
      </c>
    </row>
    <row r="326" spans="1:25" x14ac:dyDescent="0.3">
      <c r="A326" s="311" t="s">
        <v>2920</v>
      </c>
      <c r="B326" s="310" t="s">
        <v>2191</v>
      </c>
      <c r="C326" s="310" t="s">
        <v>2597</v>
      </c>
      <c r="D326" s="36">
        <v>4</v>
      </c>
      <c r="E326" s="36">
        <v>2030</v>
      </c>
      <c r="F326" s="578">
        <v>1.2851149281785825</v>
      </c>
      <c r="G326" s="578">
        <v>1717.2975184122652</v>
      </c>
      <c r="H326" s="578">
        <v>0.16065571018892374</v>
      </c>
      <c r="I326" s="578">
        <v>3.2619500532746301E-2</v>
      </c>
      <c r="J326" s="578">
        <v>1.4782726968405727E-2</v>
      </c>
      <c r="K326" s="578">
        <v>1.3020107135720624</v>
      </c>
      <c r="L326" s="578">
        <v>1734.2873013814226</v>
      </c>
      <c r="M326" s="578">
        <v>0.16209828357568726</v>
      </c>
      <c r="N326" s="578">
        <v>3.296872926875942E-2</v>
      </c>
      <c r="O326" s="578">
        <v>1.4928998920367975E-2</v>
      </c>
      <c r="P326" s="578">
        <v>1.2851149282067751</v>
      </c>
      <c r="Q326" s="578">
        <v>1717.2975184122652</v>
      </c>
      <c r="R326" s="578">
        <v>0.16065571021014552</v>
      </c>
      <c r="S326" s="578">
        <v>3.2619500532746301E-2</v>
      </c>
      <c r="T326" s="578">
        <v>1.4782726968405727E-2</v>
      </c>
      <c r="U326" s="578">
        <v>1.3020107135942327</v>
      </c>
      <c r="V326" s="578">
        <v>1734.2873013814226</v>
      </c>
      <c r="W326" s="578">
        <v>0.16209828298451576</v>
      </c>
      <c r="X326" s="578">
        <v>3.2968728221021551E-2</v>
      </c>
      <c r="Y326" s="578">
        <v>1.4928998920367975E-2</v>
      </c>
    </row>
    <row r="327" spans="1:25" x14ac:dyDescent="0.3">
      <c r="A327" s="311" t="s">
        <v>2921</v>
      </c>
      <c r="B327" s="310" t="s">
        <v>2191</v>
      </c>
      <c r="C327" s="310" t="s">
        <v>2597</v>
      </c>
      <c r="D327" s="36">
        <v>5</v>
      </c>
      <c r="E327" s="36">
        <v>2030</v>
      </c>
      <c r="F327" s="578">
        <v>1.0504606833664289</v>
      </c>
      <c r="G327" s="578">
        <v>1450.5522003173751</v>
      </c>
      <c r="H327" s="578">
        <v>0.12823479481054725</v>
      </c>
      <c r="I327" s="578">
        <v>2.6866735104704227E-2</v>
      </c>
      <c r="J327" s="578">
        <v>1.2486542798190649E-2</v>
      </c>
      <c r="K327" s="578">
        <v>1.0775155367213776</v>
      </c>
      <c r="L327" s="578">
        <v>1484.6054064432701</v>
      </c>
      <c r="M327" s="578">
        <v>0.12978086715793274</v>
      </c>
      <c r="N327" s="578">
        <v>2.7431099675595701E-2</v>
      </c>
      <c r="O327" s="578">
        <v>1.2779684436585075E-2</v>
      </c>
      <c r="P327" s="578">
        <v>1.0504609025408191</v>
      </c>
      <c r="Q327" s="578">
        <v>1450.5522003173751</v>
      </c>
      <c r="R327" s="578">
        <v>0.12823479537685928</v>
      </c>
      <c r="S327" s="578">
        <v>2.6866739872881799E-2</v>
      </c>
      <c r="T327" s="578">
        <v>1.2486542798190649E-2</v>
      </c>
      <c r="U327" s="578">
        <v>1.077515484570081</v>
      </c>
      <c r="V327" s="578">
        <v>1484.6054064432701</v>
      </c>
      <c r="W327" s="578">
        <v>0.12978086411051926</v>
      </c>
      <c r="X327" s="578">
        <v>2.7431099675595701E-2</v>
      </c>
      <c r="Y327" s="578">
        <v>1.2779684436585075E-2</v>
      </c>
    </row>
    <row r="328" spans="1:25" x14ac:dyDescent="0.3">
      <c r="A328" s="311" t="s">
        <v>2922</v>
      </c>
      <c r="B328" s="310" t="s">
        <v>2191</v>
      </c>
      <c r="C328" s="310" t="s">
        <v>2597</v>
      </c>
      <c r="D328" s="36">
        <v>6</v>
      </c>
      <c r="E328" s="36">
        <v>2030</v>
      </c>
      <c r="F328" s="578">
        <v>0.89632176351695569</v>
      </c>
      <c r="G328" s="578">
        <v>1260.4734344482376</v>
      </c>
      <c r="H328" s="578">
        <v>0.10567651140020924</v>
      </c>
      <c r="I328" s="578">
        <v>2.2988458159185574E-2</v>
      </c>
      <c r="J328" s="578">
        <v>1.08503500814549E-2</v>
      </c>
      <c r="K328" s="578">
        <v>0.93411242507632353</v>
      </c>
      <c r="L328" s="578">
        <v>1316.1906178792274</v>
      </c>
      <c r="M328" s="578">
        <v>0.10768372799672424</v>
      </c>
      <c r="N328" s="578">
        <v>2.3721309325386075E-2</v>
      </c>
      <c r="O328" s="578">
        <v>1.132995925339245E-2</v>
      </c>
      <c r="P328" s="578">
        <v>0.8963217892839257</v>
      </c>
      <c r="Q328" s="578">
        <v>1260.4734344482376</v>
      </c>
      <c r="R328" s="578">
        <v>0.10567651198076951</v>
      </c>
      <c r="S328" s="578">
        <v>2.2988458852826851E-2</v>
      </c>
      <c r="T328" s="578">
        <v>1.08503500814549E-2</v>
      </c>
      <c r="U328" s="578">
        <v>0.93411241545231782</v>
      </c>
      <c r="V328" s="578">
        <v>1316.1906178792274</v>
      </c>
      <c r="W328" s="578">
        <v>0.107683728535145</v>
      </c>
      <c r="X328" s="578">
        <v>2.3721309378743099E-2</v>
      </c>
      <c r="Y328" s="578">
        <v>1.132995925339245E-2</v>
      </c>
    </row>
    <row r="329" spans="1:25" x14ac:dyDescent="0.3">
      <c r="A329" s="311" t="s">
        <v>2923</v>
      </c>
      <c r="B329" s="310" t="s">
        <v>2191</v>
      </c>
      <c r="C329" s="310" t="s">
        <v>2597</v>
      </c>
      <c r="D329" s="36">
        <v>7</v>
      </c>
      <c r="E329" s="36">
        <v>2030</v>
      </c>
      <c r="F329" s="578">
        <v>0.83848225667253407</v>
      </c>
      <c r="G329" s="578">
        <v>1192.3317731221475</v>
      </c>
      <c r="H329" s="578">
        <v>9.3405544697816298E-2</v>
      </c>
      <c r="I329" s="578">
        <v>2.1663473443671373E-2</v>
      </c>
      <c r="J329" s="578">
        <v>1.0263762514417317E-2</v>
      </c>
      <c r="K329" s="578">
        <v>0.88179598820988725</v>
      </c>
      <c r="L329" s="578">
        <v>1267.5175005594851</v>
      </c>
      <c r="M329" s="578">
        <v>9.5350657249582541E-2</v>
      </c>
      <c r="N329" s="578">
        <v>2.2436369234734799E-2</v>
      </c>
      <c r="O329" s="578">
        <v>1.0910962514268775E-2</v>
      </c>
      <c r="P329" s="578">
        <v>0.83848225108149177</v>
      </c>
      <c r="Q329" s="578">
        <v>1192.3317731221475</v>
      </c>
      <c r="R329" s="578">
        <v>9.3405546312169449E-2</v>
      </c>
      <c r="S329" s="578">
        <v>2.1663473637696926E-2</v>
      </c>
      <c r="T329" s="578">
        <v>1.0263762514417317E-2</v>
      </c>
      <c r="U329" s="578">
        <v>0.88179598820681748</v>
      </c>
      <c r="V329" s="578">
        <v>1267.5175005594851</v>
      </c>
      <c r="W329" s="578">
        <v>9.5350657259890129E-2</v>
      </c>
      <c r="X329" s="578">
        <v>2.2436369394805852E-2</v>
      </c>
      <c r="Y329" s="578">
        <v>1.0910962514268775E-2</v>
      </c>
    </row>
    <row r="330" spans="1:25" x14ac:dyDescent="0.3">
      <c r="A330" s="311" t="s">
        <v>2924</v>
      </c>
      <c r="B330" s="310" t="s">
        <v>2191</v>
      </c>
      <c r="C330" s="310" t="s">
        <v>2597</v>
      </c>
      <c r="D330" s="36">
        <v>8</v>
      </c>
      <c r="E330" s="36">
        <v>2030</v>
      </c>
      <c r="F330" s="578">
        <v>0.72580744283830667</v>
      </c>
      <c r="G330" s="578">
        <v>1008.7949206034315</v>
      </c>
      <c r="H330" s="578">
        <v>8.3868620843228742E-2</v>
      </c>
      <c r="I330" s="578">
        <v>1.8639627618540523E-2</v>
      </c>
      <c r="J330" s="578">
        <v>8.6838393908692472E-3</v>
      </c>
      <c r="K330" s="578">
        <v>0.7801546808205817</v>
      </c>
      <c r="L330" s="578">
        <v>1114.9512456258074</v>
      </c>
      <c r="M330" s="578">
        <v>8.6141936487971749E-2</v>
      </c>
      <c r="N330" s="578">
        <v>1.97049998678267E-2</v>
      </c>
      <c r="O330" s="578">
        <v>9.5976529216083122E-3</v>
      </c>
      <c r="P330" s="578">
        <v>0.72580745805445623</v>
      </c>
      <c r="Q330" s="578">
        <v>1008.7949206034315</v>
      </c>
      <c r="R330" s="578">
        <v>8.3868621341631852E-2</v>
      </c>
      <c r="S330" s="578">
        <v>1.8639628127857528E-2</v>
      </c>
      <c r="T330" s="578">
        <v>8.6838393908692472E-3</v>
      </c>
      <c r="U330" s="578">
        <v>0.78015468081794825</v>
      </c>
      <c r="V330" s="578">
        <v>1114.9512456258074</v>
      </c>
      <c r="W330" s="578">
        <v>8.6141935937575881E-2</v>
      </c>
      <c r="X330" s="578">
        <v>1.97049998678267E-2</v>
      </c>
      <c r="Y330" s="578">
        <v>9.5976529216083122E-3</v>
      </c>
    </row>
    <row r="331" spans="1:25" x14ac:dyDescent="0.3">
      <c r="A331" s="311" t="s">
        <v>2925</v>
      </c>
      <c r="B331" s="310" t="s">
        <v>2191</v>
      </c>
      <c r="C331" s="310" t="s">
        <v>2597</v>
      </c>
      <c r="D331" s="36">
        <v>9</v>
      </c>
      <c r="E331" s="36">
        <v>2030</v>
      </c>
      <c r="F331" s="578">
        <v>0.66860352995960648</v>
      </c>
      <c r="G331" s="578">
        <v>926.3033396402991</v>
      </c>
      <c r="H331" s="578">
        <v>7.5946113793179365E-2</v>
      </c>
      <c r="I331" s="578">
        <v>1.7505394372468151E-2</v>
      </c>
      <c r="J331" s="578">
        <v>7.9737518632706835E-3</v>
      </c>
      <c r="K331" s="578">
        <v>0.73157449470392</v>
      </c>
      <c r="L331" s="578">
        <v>1056.5907255808474</v>
      </c>
      <c r="M331" s="578">
        <v>7.8742684060064946E-2</v>
      </c>
      <c r="N331" s="578">
        <v>1.8733890508883598E-2</v>
      </c>
      <c r="O331" s="578">
        <v>9.0952795386935251E-3</v>
      </c>
      <c r="P331" s="578">
        <v>0.6686035355490576</v>
      </c>
      <c r="Q331" s="578">
        <v>926.3033396402991</v>
      </c>
      <c r="R331" s="578">
        <v>7.59461157801221E-2</v>
      </c>
      <c r="S331" s="578">
        <v>1.7505394639253276E-2</v>
      </c>
      <c r="T331" s="578">
        <v>7.9737517565566345E-3</v>
      </c>
      <c r="U331" s="578">
        <v>0.73157451022774422</v>
      </c>
      <c r="V331" s="578">
        <v>1056.5907255808474</v>
      </c>
      <c r="W331" s="578">
        <v>7.8742684070372548E-2</v>
      </c>
      <c r="X331" s="578">
        <v>1.8733890457951874E-2</v>
      </c>
      <c r="Y331" s="578">
        <v>9.0952795386935251E-3</v>
      </c>
    </row>
    <row r="332" spans="1:25" x14ac:dyDescent="0.3">
      <c r="A332" s="311" t="s">
        <v>2926</v>
      </c>
      <c r="B332" s="310" t="s">
        <v>2191</v>
      </c>
      <c r="C332" s="310" t="s">
        <v>2597</v>
      </c>
      <c r="D332" s="36">
        <v>10</v>
      </c>
      <c r="E332" s="36">
        <v>2030</v>
      </c>
      <c r="F332" s="578">
        <v>0.62358777855477321</v>
      </c>
      <c r="G332" s="578">
        <v>860.3850104014075</v>
      </c>
      <c r="H332" s="578">
        <v>6.9701576003505225E-2</v>
      </c>
      <c r="I332" s="578">
        <v>1.6629187586659024E-2</v>
      </c>
      <c r="J332" s="578">
        <v>7.4063255839670649E-3</v>
      </c>
      <c r="K332" s="578">
        <v>0.6909103784872167</v>
      </c>
      <c r="L332" s="578">
        <v>1004.8851118087753</v>
      </c>
      <c r="M332" s="578">
        <v>7.2822607861477651E-2</v>
      </c>
      <c r="N332" s="578">
        <v>1.7928190063685099E-2</v>
      </c>
      <c r="O332" s="578">
        <v>8.6502013339971456E-3</v>
      </c>
      <c r="P332" s="578">
        <v>0.62358779438985268</v>
      </c>
      <c r="Q332" s="578">
        <v>860.3850104014075</v>
      </c>
      <c r="R332" s="578">
        <v>6.9701576008810634E-2</v>
      </c>
      <c r="S332" s="578">
        <v>1.6629188197839498E-2</v>
      </c>
      <c r="T332" s="578">
        <v>7.4063255839670649E-3</v>
      </c>
      <c r="U332" s="578">
        <v>0.69091039400717524</v>
      </c>
      <c r="V332" s="578">
        <v>1004.8851172129303</v>
      </c>
      <c r="W332" s="578">
        <v>7.2822607866631431E-2</v>
      </c>
      <c r="X332" s="578">
        <v>1.7928190063685099E-2</v>
      </c>
      <c r="Y332" s="578">
        <v>8.6502013873541676E-3</v>
      </c>
    </row>
    <row r="333" spans="1:25" x14ac:dyDescent="0.3">
      <c r="A333" s="311" t="s">
        <v>2927</v>
      </c>
      <c r="B333" s="310" t="s">
        <v>2191</v>
      </c>
      <c r="C333" s="310" t="s">
        <v>2597</v>
      </c>
      <c r="D333" s="36">
        <v>11</v>
      </c>
      <c r="E333" s="36">
        <v>2030</v>
      </c>
      <c r="F333" s="578">
        <v>0.58333915384311752</v>
      </c>
      <c r="G333" s="578">
        <v>793.44709587097122</v>
      </c>
      <c r="H333" s="578">
        <v>6.4038497619397533E-2</v>
      </c>
      <c r="I333" s="578">
        <v>1.5976460223706999E-2</v>
      </c>
      <c r="J333" s="578">
        <v>6.8301170613267424E-3</v>
      </c>
      <c r="K333" s="578">
        <v>0.65381250343114006</v>
      </c>
      <c r="L333" s="578">
        <v>947.12444496154717</v>
      </c>
      <c r="M333" s="578">
        <v>6.7384996437946612E-2</v>
      </c>
      <c r="N333" s="578">
        <v>1.7249391901714227E-2</v>
      </c>
      <c r="O333" s="578">
        <v>8.1529893941478752E-3</v>
      </c>
      <c r="P333" s="578">
        <v>0.58333914856609659</v>
      </c>
      <c r="Q333" s="578">
        <v>793.44709587097122</v>
      </c>
      <c r="R333" s="578">
        <v>6.40384976247029E-2</v>
      </c>
      <c r="S333" s="578">
        <v>1.5976460277064026E-2</v>
      </c>
      <c r="T333" s="578">
        <v>6.8301172189724922E-3</v>
      </c>
      <c r="U333" s="578">
        <v>0.65381252360774955</v>
      </c>
      <c r="V333" s="578">
        <v>947.12444496154717</v>
      </c>
      <c r="W333" s="578">
        <v>6.7384996453862783E-2</v>
      </c>
      <c r="X333" s="578">
        <v>1.7249391596123976E-2</v>
      </c>
      <c r="Y333" s="578">
        <v>8.1529893941478752E-3</v>
      </c>
    </row>
    <row r="334" spans="1:25" x14ac:dyDescent="0.3">
      <c r="A334" s="311" t="s">
        <v>2928</v>
      </c>
      <c r="B334" s="310" t="s">
        <v>2191</v>
      </c>
      <c r="C334" s="310" t="s">
        <v>2597</v>
      </c>
      <c r="D334" s="36">
        <v>12</v>
      </c>
      <c r="E334" s="36">
        <v>2030</v>
      </c>
      <c r="F334" s="578">
        <v>0.5504077026780384</v>
      </c>
      <c r="G334" s="578">
        <v>738.68262545267703</v>
      </c>
      <c r="H334" s="578">
        <v>5.9405059504418448E-2</v>
      </c>
      <c r="I334" s="578">
        <v>1.5442265056966151E-2</v>
      </c>
      <c r="J334" s="578">
        <v>6.3586980298471901E-3</v>
      </c>
      <c r="K334" s="578">
        <v>0.62345911733549009</v>
      </c>
      <c r="L334" s="578">
        <v>897.66602516174271</v>
      </c>
      <c r="M334" s="578">
        <v>6.2907976654059825E-2</v>
      </c>
      <c r="N334" s="578">
        <v>1.6607414407189901E-2</v>
      </c>
      <c r="O334" s="578">
        <v>7.7272454752043453E-3</v>
      </c>
      <c r="P334" s="578">
        <v>0.55040766604597913</v>
      </c>
      <c r="Q334" s="578">
        <v>738.68262545267703</v>
      </c>
      <c r="R334" s="578">
        <v>5.9405058451375156E-2</v>
      </c>
      <c r="S334" s="578">
        <v>1.5442264843538051E-2</v>
      </c>
      <c r="T334" s="578">
        <v>6.3586980298471901E-3</v>
      </c>
      <c r="U334" s="578">
        <v>0.62345914806705072</v>
      </c>
      <c r="V334" s="578">
        <v>897.66602516174271</v>
      </c>
      <c r="W334" s="578">
        <v>6.290797665936522E-2</v>
      </c>
      <c r="X334" s="578">
        <v>1.6607410791038949E-2</v>
      </c>
      <c r="Y334" s="578">
        <v>7.7272454218473216E-3</v>
      </c>
    </row>
    <row r="335" spans="1:25" x14ac:dyDescent="0.3">
      <c r="A335" s="311" t="s">
        <v>2929</v>
      </c>
      <c r="B335" s="310" t="s">
        <v>2191</v>
      </c>
      <c r="C335" s="310" t="s">
        <v>2597</v>
      </c>
      <c r="D335" s="36">
        <v>13</v>
      </c>
      <c r="E335" s="36">
        <v>2030</v>
      </c>
      <c r="F335" s="578">
        <v>0.50530635121435752</v>
      </c>
      <c r="G335" s="578">
        <v>671.91947619120253</v>
      </c>
      <c r="H335" s="578">
        <v>5.4661010784002373E-2</v>
      </c>
      <c r="I335" s="578">
        <v>1.4326770615298249E-2</v>
      </c>
      <c r="J335" s="578">
        <v>5.7839845394482801E-3</v>
      </c>
      <c r="K335" s="578">
        <v>0.58033537388907497</v>
      </c>
      <c r="L335" s="578">
        <v>833.02279281616154</v>
      </c>
      <c r="M335" s="578">
        <v>5.8246972895782748E-2</v>
      </c>
      <c r="N335" s="578">
        <v>1.5405685221291274E-2</v>
      </c>
      <c r="O335" s="578">
        <v>7.1707815222907768E-3</v>
      </c>
      <c r="P335" s="578">
        <v>0.50530638241265979</v>
      </c>
      <c r="Q335" s="578">
        <v>671.91947619120253</v>
      </c>
      <c r="R335" s="578">
        <v>5.4661010753079546E-2</v>
      </c>
      <c r="S335" s="578">
        <v>1.4326770518285448E-2</v>
      </c>
      <c r="T335" s="578">
        <v>5.7839845394482801E-3</v>
      </c>
      <c r="U335" s="578">
        <v>0.58033535402398617</v>
      </c>
      <c r="V335" s="578">
        <v>833.02279281616154</v>
      </c>
      <c r="W335" s="578">
        <v>5.8246971329481277E-2</v>
      </c>
      <c r="X335" s="578">
        <v>1.5405685114577201E-2</v>
      </c>
      <c r="Y335" s="578">
        <v>7.1707814713590718E-3</v>
      </c>
    </row>
    <row r="336" spans="1:25" x14ac:dyDescent="0.3">
      <c r="A336" s="311" t="s">
        <v>2930</v>
      </c>
      <c r="B336" s="310" t="s">
        <v>2191</v>
      </c>
      <c r="C336" s="310" t="s">
        <v>2597</v>
      </c>
      <c r="D336" s="36">
        <v>14</v>
      </c>
      <c r="E336" s="36">
        <v>2030</v>
      </c>
      <c r="F336" s="578">
        <v>0.50751758505202782</v>
      </c>
      <c r="G336" s="578">
        <v>691.89716211954715</v>
      </c>
      <c r="H336" s="578">
        <v>5.1928894535725051E-2</v>
      </c>
      <c r="I336" s="578">
        <v>1.359302874334385E-2</v>
      </c>
      <c r="J336" s="578">
        <v>5.9559700845663102E-3</v>
      </c>
      <c r="K336" s="578">
        <v>0.57951022853823497</v>
      </c>
      <c r="L336" s="578">
        <v>845.70482190449979</v>
      </c>
      <c r="M336" s="578">
        <v>5.5427454339223872E-2</v>
      </c>
      <c r="N336" s="578">
        <v>1.4570033599738925E-2</v>
      </c>
      <c r="O336" s="578">
        <v>7.2799628299738553E-3</v>
      </c>
      <c r="P336" s="578">
        <v>0.50751760104282051</v>
      </c>
      <c r="Q336" s="578">
        <v>691.89716211954715</v>
      </c>
      <c r="R336" s="578">
        <v>5.1928899255775172E-2</v>
      </c>
      <c r="S336" s="578">
        <v>1.3593029213855776E-2</v>
      </c>
      <c r="T336" s="578">
        <v>5.9559699827029028E-3</v>
      </c>
      <c r="U336" s="578">
        <v>0.57951025461231098</v>
      </c>
      <c r="V336" s="578">
        <v>845.70483716328874</v>
      </c>
      <c r="W336" s="578">
        <v>5.5427454339223872E-2</v>
      </c>
      <c r="X336" s="578">
        <v>1.4570033493024876E-2</v>
      </c>
      <c r="Y336" s="578">
        <v>7.2799628299738553E-3</v>
      </c>
    </row>
    <row r="337" spans="1:25" x14ac:dyDescent="0.3">
      <c r="A337" s="311" t="s">
        <v>2931</v>
      </c>
      <c r="B337" s="310" t="s">
        <v>2191</v>
      </c>
      <c r="C337" s="310" t="s">
        <v>2597</v>
      </c>
      <c r="D337" s="36">
        <v>15</v>
      </c>
      <c r="E337" s="36">
        <v>2030</v>
      </c>
      <c r="F337" s="578">
        <v>0.51278819623172422</v>
      </c>
      <c r="G337" s="578">
        <v>715.33310508727982</v>
      </c>
      <c r="H337" s="578">
        <v>4.969631581237377E-2</v>
      </c>
      <c r="I337" s="578">
        <v>1.2985420214439025E-2</v>
      </c>
      <c r="J337" s="578">
        <v>6.1577212909469346E-3</v>
      </c>
      <c r="K337" s="578">
        <v>0.58082488070029559</v>
      </c>
      <c r="L337" s="578">
        <v>860.8773390452061</v>
      </c>
      <c r="M337" s="578">
        <v>5.3050272467468504E-2</v>
      </c>
      <c r="N337" s="578">
        <v>1.3880921906093101E-2</v>
      </c>
      <c r="O337" s="578">
        <v>7.4105818008926346E-3</v>
      </c>
      <c r="P337" s="578">
        <v>0.51278820710242157</v>
      </c>
      <c r="Q337" s="578">
        <v>715.33310508727982</v>
      </c>
      <c r="R337" s="578">
        <v>4.969631581237377E-2</v>
      </c>
      <c r="S337" s="578">
        <v>1.298542016108205E-2</v>
      </c>
      <c r="T337" s="578">
        <v>6.1577212909469346E-3</v>
      </c>
      <c r="U337" s="578">
        <v>0.58082489590769093</v>
      </c>
      <c r="V337" s="578">
        <v>860.8773390452061</v>
      </c>
      <c r="W337" s="578">
        <v>5.305027298102985E-2</v>
      </c>
      <c r="X337" s="578">
        <v>1.3880921746021999E-2</v>
      </c>
      <c r="Y337" s="578">
        <v>7.4105818008926346E-3</v>
      </c>
    </row>
    <row r="338" spans="1:25" x14ac:dyDescent="0.3">
      <c r="A338" s="579" t="s">
        <v>2932</v>
      </c>
      <c r="B338" s="580" t="s">
        <v>2191</v>
      </c>
      <c r="C338" s="580" t="s">
        <v>2597</v>
      </c>
      <c r="D338" s="581">
        <v>16</v>
      </c>
      <c r="E338" s="581">
        <v>2030</v>
      </c>
      <c r="F338" s="582">
        <v>0.53146115592208276</v>
      </c>
      <c r="G338" s="582">
        <v>761.48949623107853</v>
      </c>
      <c r="H338" s="582">
        <v>4.8212615131357453E-2</v>
      </c>
      <c r="I338" s="582">
        <v>1.2543201451383774E-2</v>
      </c>
      <c r="J338" s="582">
        <v>6.5550456783967049E-3</v>
      </c>
      <c r="K338" s="582">
        <v>0.59570913034660045</v>
      </c>
      <c r="L338" s="582">
        <v>899.44487063089991</v>
      </c>
      <c r="M338" s="582">
        <v>5.1451179126236903E-2</v>
      </c>
      <c r="N338" s="582">
        <v>1.3373760268829424E-2</v>
      </c>
      <c r="O338" s="582">
        <v>7.7425776059196006E-3</v>
      </c>
      <c r="P338" s="582">
        <v>0.53146113590279676</v>
      </c>
      <c r="Q338" s="582">
        <v>761.48948605855253</v>
      </c>
      <c r="R338" s="582">
        <v>4.8212615131357453E-2</v>
      </c>
      <c r="S338" s="582">
        <v>1.2543201024527625E-2</v>
      </c>
      <c r="T338" s="582">
        <v>6.5550456783967049E-3</v>
      </c>
      <c r="U338" s="582">
        <v>0.59570912568890766</v>
      </c>
      <c r="V338" s="582">
        <v>899.44486554463674</v>
      </c>
      <c r="W338" s="582">
        <v>5.1451179100088902E-2</v>
      </c>
      <c r="X338" s="582">
        <v>1.3373760375543449E-2</v>
      </c>
      <c r="Y338" s="582">
        <v>7.7425776059196006E-3</v>
      </c>
    </row>
    <row r="339" spans="1:25" x14ac:dyDescent="0.3">
      <c r="A339" s="311" t="s">
        <v>2933</v>
      </c>
      <c r="B339" s="310" t="s">
        <v>2190</v>
      </c>
      <c r="C339" s="310" t="s">
        <v>2597</v>
      </c>
      <c r="D339" s="36">
        <v>1</v>
      </c>
      <c r="E339" s="36">
        <v>2012</v>
      </c>
      <c r="F339" s="578">
        <v>11.769329157287249</v>
      </c>
      <c r="G339" s="578">
        <v>6305.2923329671175</v>
      </c>
      <c r="H339" s="578">
        <v>10.867789089737876</v>
      </c>
      <c r="I339" s="578">
        <v>4.8808054446756843E-2</v>
      </c>
      <c r="J339" s="578">
        <v>0.12565936505173575</v>
      </c>
      <c r="K339" s="578">
        <v>11.840676272617751</v>
      </c>
      <c r="L339" s="578">
        <v>6342.9713745117151</v>
      </c>
      <c r="M339" s="578">
        <v>10.920523537099699</v>
      </c>
      <c r="N339" s="578">
        <v>4.8997636590229321E-2</v>
      </c>
      <c r="O339" s="578">
        <v>0.12641027127392551</v>
      </c>
      <c r="P339" s="578">
        <v>11.769329678848827</v>
      </c>
      <c r="Q339" s="578">
        <v>6305.2923329671175</v>
      </c>
      <c r="R339" s="578">
        <v>10.867789448345574</v>
      </c>
      <c r="S339" s="578">
        <v>4.8808061826396867E-2</v>
      </c>
      <c r="T339" s="578">
        <v>0.12565936505173575</v>
      </c>
      <c r="U339" s="578">
        <v>11.840677310736975</v>
      </c>
      <c r="V339" s="578">
        <v>6342.9713745117151</v>
      </c>
      <c r="W339" s="578">
        <v>10.920523589632101</v>
      </c>
      <c r="X339" s="578">
        <v>4.8997635573111105E-2</v>
      </c>
      <c r="Y339" s="578">
        <v>0.12641027127392551</v>
      </c>
    </row>
    <row r="340" spans="1:25" x14ac:dyDescent="0.3">
      <c r="A340" s="311" t="s">
        <v>2934</v>
      </c>
      <c r="B340" s="310" t="s">
        <v>2190</v>
      </c>
      <c r="C340" s="310" t="s">
        <v>2597</v>
      </c>
      <c r="D340" s="36">
        <v>2</v>
      </c>
      <c r="E340" s="36">
        <v>2012</v>
      </c>
      <c r="F340" s="578">
        <v>6.3910110426255997</v>
      </c>
      <c r="G340" s="578">
        <v>3213.891967773433</v>
      </c>
      <c r="H340" s="578">
        <v>5.7932709226394419</v>
      </c>
      <c r="I340" s="578">
        <v>2.6731428763847952E-2</v>
      </c>
      <c r="J340" s="578">
        <v>6.4050274862286899E-2</v>
      </c>
      <c r="K340" s="578">
        <v>6.4724054465655882</v>
      </c>
      <c r="L340" s="578">
        <v>3257.5774103800404</v>
      </c>
      <c r="M340" s="578">
        <v>5.8554868790209422</v>
      </c>
      <c r="N340" s="578">
        <v>2.6921953579251999E-2</v>
      </c>
      <c r="O340" s="578">
        <v>6.4920888165943269E-2</v>
      </c>
      <c r="P340" s="578">
        <v>6.3910110972786498</v>
      </c>
      <c r="Q340" s="578">
        <v>3213.891967773433</v>
      </c>
      <c r="R340" s="578">
        <v>5.7932714677129553</v>
      </c>
      <c r="S340" s="578">
        <v>2.6731429276045025E-2</v>
      </c>
      <c r="T340" s="578">
        <v>6.4050274862286899E-2</v>
      </c>
      <c r="U340" s="578">
        <v>6.4724050293540696</v>
      </c>
      <c r="V340" s="578">
        <v>3257.5774103800404</v>
      </c>
      <c r="W340" s="578">
        <v>5.855486524778823</v>
      </c>
      <c r="X340" s="578">
        <v>2.6921953599109275E-2</v>
      </c>
      <c r="Y340" s="578">
        <v>6.4920888165943269E-2</v>
      </c>
    </row>
    <row r="341" spans="1:25" x14ac:dyDescent="0.3">
      <c r="A341" s="311" t="s">
        <v>2935</v>
      </c>
      <c r="B341" s="310" t="s">
        <v>2190</v>
      </c>
      <c r="C341" s="310" t="s">
        <v>2597</v>
      </c>
      <c r="D341" s="36">
        <v>3</v>
      </c>
      <c r="E341" s="36">
        <v>2012</v>
      </c>
      <c r="F341" s="578">
        <v>4.1794531646112283</v>
      </c>
      <c r="G341" s="578">
        <v>1968.5838610331175</v>
      </c>
      <c r="H341" s="578">
        <v>3.4628399703421224</v>
      </c>
      <c r="I341" s="578">
        <v>1.6581146757895675E-2</v>
      </c>
      <c r="J341" s="578">
        <v>3.9232262875884751E-2</v>
      </c>
      <c r="K341" s="578">
        <v>4.1637020717960942</v>
      </c>
      <c r="L341" s="578">
        <v>1968.0598894755001</v>
      </c>
      <c r="M341" s="578">
        <v>3.4652896349107274</v>
      </c>
      <c r="N341" s="578">
        <v>1.6508467035009675E-2</v>
      </c>
      <c r="O341" s="578">
        <v>3.9221822808030972E-2</v>
      </c>
      <c r="P341" s="578">
        <v>4.1794532167652898</v>
      </c>
      <c r="Q341" s="578">
        <v>1968.5838610331175</v>
      </c>
      <c r="R341" s="578">
        <v>3.4628400134048749</v>
      </c>
      <c r="S341" s="578">
        <v>1.6581146248881799E-2</v>
      </c>
      <c r="T341" s="578">
        <v>3.9232262875884751E-2</v>
      </c>
      <c r="U341" s="578">
        <v>4.1637020196472605</v>
      </c>
      <c r="V341" s="578">
        <v>1968.0598894755001</v>
      </c>
      <c r="W341" s="578">
        <v>3.4652896471282726</v>
      </c>
      <c r="X341" s="578">
        <v>1.6508467055549099E-2</v>
      </c>
      <c r="Y341" s="578">
        <v>3.9221822808030972E-2</v>
      </c>
    </row>
    <row r="342" spans="1:25" x14ac:dyDescent="0.3">
      <c r="A342" s="311" t="s">
        <v>2936</v>
      </c>
      <c r="B342" s="310" t="s">
        <v>2190</v>
      </c>
      <c r="C342" s="310" t="s">
        <v>2597</v>
      </c>
      <c r="D342" s="36">
        <v>4</v>
      </c>
      <c r="E342" s="36">
        <v>2012</v>
      </c>
      <c r="F342" s="578">
        <v>3.5297669534365101</v>
      </c>
      <c r="G342" s="578">
        <v>1605.4623572031601</v>
      </c>
      <c r="H342" s="578">
        <v>2.6637905636113475</v>
      </c>
      <c r="I342" s="578">
        <v>1.2827316605883675E-2</v>
      </c>
      <c r="J342" s="578">
        <v>3.1995583480844851E-2</v>
      </c>
      <c r="K342" s="578">
        <v>3.5923853594545849</v>
      </c>
      <c r="L342" s="578">
        <v>1631.6883201599051</v>
      </c>
      <c r="M342" s="578">
        <v>2.7352444755221428</v>
      </c>
      <c r="N342" s="578">
        <v>1.3209432568752724E-2</v>
      </c>
      <c r="O342" s="578">
        <v>3.2518219299769599E-2</v>
      </c>
      <c r="P342" s="578">
        <v>3.5297670577290274</v>
      </c>
      <c r="Q342" s="578">
        <v>1605.4624087015723</v>
      </c>
      <c r="R342" s="578">
        <v>2.6637905706265825</v>
      </c>
      <c r="S342" s="578">
        <v>1.2827317130055801E-2</v>
      </c>
      <c r="T342" s="578">
        <v>3.1995583480844851E-2</v>
      </c>
      <c r="U342" s="578">
        <v>3.5923855680450698</v>
      </c>
      <c r="V342" s="578">
        <v>1631.6883201599051</v>
      </c>
      <c r="W342" s="578">
        <v>2.73524442945563</v>
      </c>
      <c r="X342" s="578">
        <v>1.3209432061936775E-2</v>
      </c>
      <c r="Y342" s="578">
        <v>3.2518219823638547E-2</v>
      </c>
    </row>
    <row r="343" spans="1:25" x14ac:dyDescent="0.3">
      <c r="A343" s="311" t="s">
        <v>2937</v>
      </c>
      <c r="B343" s="310" t="s">
        <v>2190</v>
      </c>
      <c r="C343" s="310" t="s">
        <v>2597</v>
      </c>
      <c r="D343" s="36">
        <v>5</v>
      </c>
      <c r="E343" s="36">
        <v>2012</v>
      </c>
      <c r="F343" s="578">
        <v>3.1438843838600352</v>
      </c>
      <c r="G343" s="578">
        <v>1394.7655347188274</v>
      </c>
      <c r="H343" s="578">
        <v>2.18376363213974</v>
      </c>
      <c r="I343" s="578">
        <v>1.0986052858167198E-2</v>
      </c>
      <c r="J343" s="578">
        <v>2.7796550091200776E-2</v>
      </c>
      <c r="K343" s="578">
        <v>3.3111736402336875</v>
      </c>
      <c r="L343" s="578">
        <v>1462.1006266275999</v>
      </c>
      <c r="M343" s="578">
        <v>2.3421662092975226</v>
      </c>
      <c r="N343" s="578">
        <v>1.2023691638470725E-2</v>
      </c>
      <c r="O343" s="578">
        <v>2.9138486347316396E-2</v>
      </c>
      <c r="P343" s="578">
        <v>3.1438844347723371</v>
      </c>
      <c r="Q343" s="578">
        <v>1394.7655347188274</v>
      </c>
      <c r="R343" s="578">
        <v>2.1837636213567699</v>
      </c>
      <c r="S343" s="578">
        <v>1.0986053148788651E-2</v>
      </c>
      <c r="T343" s="578">
        <v>2.7796550091200776E-2</v>
      </c>
      <c r="U343" s="578">
        <v>3.3111737445314322</v>
      </c>
      <c r="V343" s="578">
        <v>1462.1006266275999</v>
      </c>
      <c r="W343" s="578">
        <v>2.3421661769213324</v>
      </c>
      <c r="X343" s="578">
        <v>1.2023690584366349E-2</v>
      </c>
      <c r="Y343" s="578">
        <v>2.9138486347316396E-2</v>
      </c>
    </row>
    <row r="344" spans="1:25" x14ac:dyDescent="0.3">
      <c r="A344" s="311" t="s">
        <v>2938</v>
      </c>
      <c r="B344" s="310" t="s">
        <v>2190</v>
      </c>
      <c r="C344" s="310" t="s">
        <v>2597</v>
      </c>
      <c r="D344" s="36">
        <v>6</v>
      </c>
      <c r="E344" s="36">
        <v>2012</v>
      </c>
      <c r="F344" s="578">
        <v>2.7525663448185052</v>
      </c>
      <c r="G344" s="578">
        <v>1207.7665621439551</v>
      </c>
      <c r="H344" s="578">
        <v>1.7714841312432874</v>
      </c>
      <c r="I344" s="578">
        <v>8.7889190924291174E-3</v>
      </c>
      <c r="J344" s="578">
        <v>2.4069821772475974E-2</v>
      </c>
      <c r="K344" s="578">
        <v>3.0183531854833401</v>
      </c>
      <c r="L344" s="578">
        <v>1314.8912417093852</v>
      </c>
      <c r="M344" s="578">
        <v>2.0029628483789499</v>
      </c>
      <c r="N344" s="578">
        <v>1.0989623977517699E-2</v>
      </c>
      <c r="O344" s="578">
        <v>2.6204719964880448E-2</v>
      </c>
      <c r="P344" s="578">
        <v>2.7525662404999554</v>
      </c>
      <c r="Q344" s="578">
        <v>1207.7665621439551</v>
      </c>
      <c r="R344" s="578">
        <v>1.7714841049934524</v>
      </c>
      <c r="S344" s="578">
        <v>8.7889204753916206E-3</v>
      </c>
      <c r="T344" s="578">
        <v>2.4069821772475974E-2</v>
      </c>
      <c r="U344" s="578">
        <v>3.0183530811804054</v>
      </c>
      <c r="V344" s="578">
        <v>1314.8911895751901</v>
      </c>
      <c r="W344" s="578">
        <v>2.002962584855895</v>
      </c>
      <c r="X344" s="578">
        <v>1.0989622053784801E-2</v>
      </c>
      <c r="Y344" s="578">
        <v>2.6204719964880448E-2</v>
      </c>
    </row>
    <row r="345" spans="1:25" x14ac:dyDescent="0.3">
      <c r="A345" s="311" t="s">
        <v>2939</v>
      </c>
      <c r="B345" s="310" t="s">
        <v>2190</v>
      </c>
      <c r="C345" s="310" t="s">
        <v>2597</v>
      </c>
      <c r="D345" s="36">
        <v>7</v>
      </c>
      <c r="E345" s="36">
        <v>2012</v>
      </c>
      <c r="F345" s="578">
        <v>2.8056454118399126</v>
      </c>
      <c r="G345" s="578">
        <v>1173.7239570617626</v>
      </c>
      <c r="H345" s="578">
        <v>1.6186591272653426</v>
      </c>
      <c r="I345" s="578">
        <v>9.7529178480802465E-3</v>
      </c>
      <c r="J345" s="578">
        <v>2.3391351918689875E-2</v>
      </c>
      <c r="K345" s="578">
        <v>3.103945776981575</v>
      </c>
      <c r="L345" s="578">
        <v>1298.2295697530051</v>
      </c>
      <c r="M345" s="578">
        <v>1.8582519491398299</v>
      </c>
      <c r="N345" s="578">
        <v>1.6548707404505522E-2</v>
      </c>
      <c r="O345" s="578">
        <v>2.587269304785875E-2</v>
      </c>
      <c r="P345" s="578">
        <v>2.8056453075478527</v>
      </c>
      <c r="Q345" s="578">
        <v>1173.7239570617626</v>
      </c>
      <c r="R345" s="578">
        <v>1.61865908902897</v>
      </c>
      <c r="S345" s="578">
        <v>9.7529183326135437E-3</v>
      </c>
      <c r="T345" s="578">
        <v>2.3391351918689875E-2</v>
      </c>
      <c r="U345" s="578">
        <v>3.1039457757502347</v>
      </c>
      <c r="V345" s="578">
        <v>1298.2295697530051</v>
      </c>
      <c r="W345" s="578">
        <v>1.8582518939795876</v>
      </c>
      <c r="X345" s="578">
        <v>1.6548706335887127E-2</v>
      </c>
      <c r="Y345" s="578">
        <v>2.5872692523989802E-2</v>
      </c>
    </row>
    <row r="346" spans="1:25" x14ac:dyDescent="0.3">
      <c r="A346" s="311" t="s">
        <v>2940</v>
      </c>
      <c r="B346" s="310" t="s">
        <v>2190</v>
      </c>
      <c r="C346" s="310" t="s">
        <v>2597</v>
      </c>
      <c r="D346" s="36">
        <v>8</v>
      </c>
      <c r="E346" s="36">
        <v>2012</v>
      </c>
      <c r="F346" s="578">
        <v>2.6111399647439777</v>
      </c>
      <c r="G346" s="578">
        <v>1016.1929906209252</v>
      </c>
      <c r="H346" s="578">
        <v>1.2902365586069173</v>
      </c>
      <c r="I346" s="578">
        <v>9.1578873712402625E-3</v>
      </c>
      <c r="J346" s="578">
        <v>2.0251890489210601E-2</v>
      </c>
      <c r="K346" s="578">
        <v>2.9543994194699099</v>
      </c>
      <c r="L346" s="578">
        <v>1165.0314725240025</v>
      </c>
      <c r="M346" s="578">
        <v>1.5486229617727023</v>
      </c>
      <c r="N346" s="578">
        <v>2.4791444727725275E-2</v>
      </c>
      <c r="O346" s="578">
        <v>2.3218154344552454E-2</v>
      </c>
      <c r="P346" s="578">
        <v>2.6111399125801378</v>
      </c>
      <c r="Q346" s="578">
        <v>1016.1929906209252</v>
      </c>
      <c r="R346" s="578">
        <v>1.2902365455690075</v>
      </c>
      <c r="S346" s="578">
        <v>9.1578873760150975E-3</v>
      </c>
      <c r="T346" s="578">
        <v>2.0251890489210601E-2</v>
      </c>
      <c r="U346" s="578">
        <v>2.9543995759269124</v>
      </c>
      <c r="V346" s="578">
        <v>1165.0314725240025</v>
      </c>
      <c r="W346" s="578">
        <v>1.5486229446299427</v>
      </c>
      <c r="X346" s="578">
        <v>2.4791445221808275E-2</v>
      </c>
      <c r="Y346" s="578">
        <v>2.3218153830384773E-2</v>
      </c>
    </row>
    <row r="347" spans="1:25" x14ac:dyDescent="0.3">
      <c r="A347" s="311" t="s">
        <v>2941</v>
      </c>
      <c r="B347" s="310" t="s">
        <v>2190</v>
      </c>
      <c r="C347" s="310" t="s">
        <v>2597</v>
      </c>
      <c r="D347" s="36">
        <v>9</v>
      </c>
      <c r="E347" s="36">
        <v>2012</v>
      </c>
      <c r="F347" s="578">
        <v>2.6425337699025651</v>
      </c>
      <c r="G347" s="578">
        <v>967.28958193460971</v>
      </c>
      <c r="H347" s="578">
        <v>1.1162145500011249</v>
      </c>
      <c r="I347" s="578">
        <v>9.8059455377400122E-3</v>
      </c>
      <c r="J347" s="578">
        <v>1.9277287259076976E-2</v>
      </c>
      <c r="K347" s="578">
        <v>3.0110931449487421</v>
      </c>
      <c r="L347" s="578">
        <v>1131.9936612447075</v>
      </c>
      <c r="M347" s="578">
        <v>1.3822912555448625</v>
      </c>
      <c r="N347" s="578">
        <v>4.0143275433365426E-2</v>
      </c>
      <c r="O347" s="578">
        <v>2.2559704976932375E-2</v>
      </c>
      <c r="P347" s="578">
        <v>2.6425337177531998</v>
      </c>
      <c r="Q347" s="578">
        <v>967.28958702087277</v>
      </c>
      <c r="R347" s="578">
        <v>1.1162145393942948</v>
      </c>
      <c r="S347" s="578">
        <v>9.8059456816675383E-3</v>
      </c>
      <c r="T347" s="578">
        <v>1.9277287259076976E-2</v>
      </c>
      <c r="U347" s="578">
        <v>3.0110933535650326</v>
      </c>
      <c r="V347" s="578">
        <v>1131.9936612447075</v>
      </c>
      <c r="W347" s="578">
        <v>1.3822912099327924</v>
      </c>
      <c r="X347" s="578">
        <v>4.0143274904342705E-2</v>
      </c>
      <c r="Y347" s="578">
        <v>2.2559704976932375E-2</v>
      </c>
    </row>
    <row r="348" spans="1:25" x14ac:dyDescent="0.3">
      <c r="A348" s="311" t="s">
        <v>2942</v>
      </c>
      <c r="B348" s="310" t="s">
        <v>2190</v>
      </c>
      <c r="C348" s="310" t="s">
        <v>2597</v>
      </c>
      <c r="D348" s="36">
        <v>10</v>
      </c>
      <c r="E348" s="36">
        <v>2012</v>
      </c>
      <c r="F348" s="578">
        <v>2.6695770070496825</v>
      </c>
      <c r="G348" s="578">
        <v>929.10788853963152</v>
      </c>
      <c r="H348" s="578">
        <v>0.97966175228884589</v>
      </c>
      <c r="I348" s="578">
        <v>1.030083148748415E-2</v>
      </c>
      <c r="J348" s="578">
        <v>1.8516360607463801E-2</v>
      </c>
      <c r="K348" s="578">
        <v>3.0512296023609871</v>
      </c>
      <c r="L348" s="578">
        <v>1103.2532424926699</v>
      </c>
      <c r="M348" s="578">
        <v>1.2544314046751099</v>
      </c>
      <c r="N348" s="578">
        <v>5.3020623653840901E-2</v>
      </c>
      <c r="O348" s="578">
        <v>2.1986949820226625E-2</v>
      </c>
      <c r="P348" s="578">
        <v>2.6695769561540552</v>
      </c>
      <c r="Q348" s="578">
        <v>929.10788853963152</v>
      </c>
      <c r="R348" s="578">
        <v>0.97966177931175313</v>
      </c>
      <c r="S348" s="578">
        <v>1.030083213648442E-2</v>
      </c>
      <c r="T348" s="578">
        <v>1.8516360607463801E-2</v>
      </c>
      <c r="U348" s="578">
        <v>3.0512295502121551</v>
      </c>
      <c r="V348" s="578">
        <v>1103.2532424926699</v>
      </c>
      <c r="W348" s="578">
        <v>1.254431396531795</v>
      </c>
      <c r="X348" s="578">
        <v>5.3020622092844825E-2</v>
      </c>
      <c r="Y348" s="578">
        <v>2.1986949820226625E-2</v>
      </c>
    </row>
    <row r="349" spans="1:25" x14ac:dyDescent="0.3">
      <c r="A349" s="311" t="s">
        <v>2943</v>
      </c>
      <c r="B349" s="310" t="s">
        <v>2190</v>
      </c>
      <c r="C349" s="310" t="s">
        <v>2597</v>
      </c>
      <c r="D349" s="36">
        <v>11</v>
      </c>
      <c r="E349" s="36">
        <v>2012</v>
      </c>
      <c r="F349" s="578">
        <v>2.7124354543165774</v>
      </c>
      <c r="G349" s="578">
        <v>897.43556467692019</v>
      </c>
      <c r="H349" s="578">
        <v>0.86069944624705375</v>
      </c>
      <c r="I349" s="578">
        <v>1.0622517616373709E-2</v>
      </c>
      <c r="J349" s="578">
        <v>1.7885175785825852E-2</v>
      </c>
      <c r="K349" s="578">
        <v>3.0879039694718</v>
      </c>
      <c r="L349" s="578">
        <v>1072.2432365417426</v>
      </c>
      <c r="M349" s="578">
        <v>1.1265604147808148</v>
      </c>
      <c r="N349" s="578">
        <v>5.8128441053061822E-2</v>
      </c>
      <c r="O349" s="578">
        <v>2.1368960461889651E-2</v>
      </c>
      <c r="P349" s="578">
        <v>2.7124356629338573</v>
      </c>
      <c r="Q349" s="578">
        <v>897.43556467692019</v>
      </c>
      <c r="R349" s="578">
        <v>0.86069943921484027</v>
      </c>
      <c r="S349" s="578">
        <v>1.0622517034562368E-2</v>
      </c>
      <c r="T349" s="578">
        <v>1.7885175785825852E-2</v>
      </c>
      <c r="U349" s="578">
        <v>3.087903813009607</v>
      </c>
      <c r="V349" s="578">
        <v>1072.2432365417426</v>
      </c>
      <c r="W349" s="578">
        <v>1.1265604151861475</v>
      </c>
      <c r="X349" s="578">
        <v>5.8128439947722592E-2</v>
      </c>
      <c r="Y349" s="578">
        <v>2.1368960461889651E-2</v>
      </c>
    </row>
    <row r="350" spans="1:25" x14ac:dyDescent="0.3">
      <c r="A350" s="311" t="s">
        <v>2944</v>
      </c>
      <c r="B350" s="310" t="s">
        <v>2190</v>
      </c>
      <c r="C350" s="310" t="s">
        <v>2597</v>
      </c>
      <c r="D350" s="36">
        <v>12</v>
      </c>
      <c r="E350" s="36">
        <v>2012</v>
      </c>
      <c r="F350" s="578">
        <v>2.7475041992482025</v>
      </c>
      <c r="G350" s="578">
        <v>871.51989046732547</v>
      </c>
      <c r="H350" s="578">
        <v>0.763365594883604</v>
      </c>
      <c r="I350" s="578">
        <v>1.08857076166562E-2</v>
      </c>
      <c r="J350" s="578">
        <v>1.7368685531740348E-2</v>
      </c>
      <c r="K350" s="578">
        <v>3.1124131379153801</v>
      </c>
      <c r="L350" s="578">
        <v>1042.7144978841075</v>
      </c>
      <c r="M350" s="578">
        <v>1.0123944478561171</v>
      </c>
      <c r="N350" s="578">
        <v>5.654996170596855E-2</v>
      </c>
      <c r="O350" s="578">
        <v>2.0780458522494848E-2</v>
      </c>
      <c r="P350" s="578">
        <v>2.7475042514059052</v>
      </c>
      <c r="Q350" s="578">
        <v>871.51989046732547</v>
      </c>
      <c r="R350" s="578">
        <v>0.7633655859854116</v>
      </c>
      <c r="S350" s="578">
        <v>1.0885707829023225E-2</v>
      </c>
      <c r="T350" s="578">
        <v>1.7368685531740348E-2</v>
      </c>
      <c r="U350" s="578">
        <v>3.1124132943775327</v>
      </c>
      <c r="V350" s="578">
        <v>1042.7144978841075</v>
      </c>
      <c r="W350" s="578">
        <v>1.012394425554092</v>
      </c>
      <c r="X350" s="578">
        <v>5.6549957994017505E-2</v>
      </c>
      <c r="Y350" s="578">
        <v>2.0780458522494848E-2</v>
      </c>
    </row>
    <row r="351" spans="1:25" x14ac:dyDescent="0.3">
      <c r="A351" s="311" t="s">
        <v>2945</v>
      </c>
      <c r="B351" s="310" t="s">
        <v>2190</v>
      </c>
      <c r="C351" s="310" t="s">
        <v>2597</v>
      </c>
      <c r="D351" s="36">
        <v>13</v>
      </c>
      <c r="E351" s="36">
        <v>2012</v>
      </c>
      <c r="F351" s="578">
        <v>2.6380110965396431</v>
      </c>
      <c r="G351" s="578">
        <v>811.75331115722611</v>
      </c>
      <c r="H351" s="578">
        <v>0.67033279108333399</v>
      </c>
      <c r="I351" s="578">
        <v>1.0753088399837858E-2</v>
      </c>
      <c r="J351" s="578">
        <v>1.6177584407463023E-2</v>
      </c>
      <c r="K351" s="578">
        <v>2.9970184128075426</v>
      </c>
      <c r="L351" s="578">
        <v>979.69947751362952</v>
      </c>
      <c r="M351" s="578">
        <v>0.90421764012717121</v>
      </c>
      <c r="N351" s="578">
        <v>5.2661167477708652E-2</v>
      </c>
      <c r="O351" s="578">
        <v>1.9524630042724277E-2</v>
      </c>
      <c r="P351" s="578">
        <v>2.6380109922247699</v>
      </c>
      <c r="Q351" s="578">
        <v>811.75331115722611</v>
      </c>
      <c r="R351" s="578">
        <v>0.67033278921159423</v>
      </c>
      <c r="S351" s="578">
        <v>1.0753089067520668E-2</v>
      </c>
      <c r="T351" s="578">
        <v>1.6177584407463023E-2</v>
      </c>
      <c r="U351" s="578">
        <v>2.9970185705114951</v>
      </c>
      <c r="V351" s="578">
        <v>979.69947751362952</v>
      </c>
      <c r="W351" s="578">
        <v>0.90421757681724524</v>
      </c>
      <c r="X351" s="578">
        <v>5.2661164848056274E-2</v>
      </c>
      <c r="Y351" s="578">
        <v>1.9524630042724277E-2</v>
      </c>
    </row>
    <row r="352" spans="1:25" x14ac:dyDescent="0.3">
      <c r="A352" s="311" t="s">
        <v>2946</v>
      </c>
      <c r="B352" s="310" t="s">
        <v>2190</v>
      </c>
      <c r="C352" s="310" t="s">
        <v>2597</v>
      </c>
      <c r="D352" s="36">
        <v>14</v>
      </c>
      <c r="E352" s="36">
        <v>2012</v>
      </c>
      <c r="F352" s="578">
        <v>2.5593918592400824</v>
      </c>
      <c r="G352" s="578">
        <v>805.3181788126625</v>
      </c>
      <c r="H352" s="578">
        <v>0.65964509544240446</v>
      </c>
      <c r="I352" s="578">
        <v>1.197480629552195E-2</v>
      </c>
      <c r="J352" s="578">
        <v>1.6049330190677752E-2</v>
      </c>
      <c r="K352" s="578">
        <v>2.9049635922806698</v>
      </c>
      <c r="L352" s="578">
        <v>964.12758890787677</v>
      </c>
      <c r="M352" s="578">
        <v>0.8728620835127</v>
      </c>
      <c r="N352" s="578">
        <v>4.8647651372903028E-2</v>
      </c>
      <c r="O352" s="578">
        <v>1.9214279173562901E-2</v>
      </c>
      <c r="P352" s="578">
        <v>2.55939175493085</v>
      </c>
      <c r="Q352" s="578">
        <v>805.31818389892544</v>
      </c>
      <c r="R352" s="578">
        <v>0.65964504995463324</v>
      </c>
      <c r="S352" s="578">
        <v>1.1974811497339E-2</v>
      </c>
      <c r="T352" s="578">
        <v>1.6049330190677752E-2</v>
      </c>
      <c r="U352" s="578">
        <v>2.9049638008761196</v>
      </c>
      <c r="V352" s="578">
        <v>964.12758890787677</v>
      </c>
      <c r="W352" s="578">
        <v>0.87286202507584632</v>
      </c>
      <c r="X352" s="578">
        <v>4.8647649279700944E-2</v>
      </c>
      <c r="Y352" s="578">
        <v>1.9214279173562901E-2</v>
      </c>
    </row>
    <row r="353" spans="1:25" x14ac:dyDescent="0.3">
      <c r="A353" s="311" t="s">
        <v>2947</v>
      </c>
      <c r="B353" s="310" t="s">
        <v>2190</v>
      </c>
      <c r="C353" s="310" t="s">
        <v>2597</v>
      </c>
      <c r="D353" s="36">
        <v>15</v>
      </c>
      <c r="E353" s="36">
        <v>2012</v>
      </c>
      <c r="F353" s="578">
        <v>2.4940311600418723</v>
      </c>
      <c r="G353" s="578">
        <v>803.60644658406557</v>
      </c>
      <c r="H353" s="578">
        <v>0.65605027177783337</v>
      </c>
      <c r="I353" s="578">
        <v>1.3131994674722524E-2</v>
      </c>
      <c r="J353" s="578">
        <v>1.601522712735455E-2</v>
      </c>
      <c r="K353" s="578">
        <v>2.8235809036265551</v>
      </c>
      <c r="L353" s="578">
        <v>952.96306196848491</v>
      </c>
      <c r="M353" s="578">
        <v>0.85074908004086525</v>
      </c>
      <c r="N353" s="578">
        <v>4.6236471763677345E-2</v>
      </c>
      <c r="O353" s="578">
        <v>1.8991795892361475E-2</v>
      </c>
      <c r="P353" s="578">
        <v>2.4940312643510598</v>
      </c>
      <c r="Q353" s="578">
        <v>803.60644117991103</v>
      </c>
      <c r="R353" s="578">
        <v>0.65605029088540756</v>
      </c>
      <c r="S353" s="578">
        <v>1.3131995706354774E-2</v>
      </c>
      <c r="T353" s="578">
        <v>1.601522712735455E-2</v>
      </c>
      <c r="U353" s="578">
        <v>2.8235806428557026</v>
      </c>
      <c r="V353" s="578">
        <v>952.96306737263944</v>
      </c>
      <c r="W353" s="578">
        <v>0.8507490478426305</v>
      </c>
      <c r="X353" s="578">
        <v>4.6236472741687296E-2</v>
      </c>
      <c r="Y353" s="578">
        <v>1.8991795892361475E-2</v>
      </c>
    </row>
    <row r="354" spans="1:25" x14ac:dyDescent="0.3">
      <c r="A354" s="579" t="s">
        <v>2948</v>
      </c>
      <c r="B354" s="580" t="s">
        <v>2190</v>
      </c>
      <c r="C354" s="580" t="s">
        <v>2597</v>
      </c>
      <c r="D354" s="581">
        <v>16</v>
      </c>
      <c r="E354" s="581">
        <v>2012</v>
      </c>
      <c r="F354" s="582">
        <v>2.4614945589507449</v>
      </c>
      <c r="G354" s="582">
        <v>818.08712641398074</v>
      </c>
      <c r="H354" s="582">
        <v>0.66870587133022674</v>
      </c>
      <c r="I354" s="582">
        <v>1.4701726111222E-2</v>
      </c>
      <c r="J354" s="582">
        <v>1.6303801006870303E-2</v>
      </c>
      <c r="K354" s="582">
        <v>2.7769113493686324</v>
      </c>
      <c r="L354" s="582">
        <v>958.66059239705373</v>
      </c>
      <c r="M354" s="582">
        <v>0.8448452772396795</v>
      </c>
      <c r="N354" s="582">
        <v>4.5328586320162324E-2</v>
      </c>
      <c r="O354" s="582">
        <v>1.9105322814236051E-2</v>
      </c>
      <c r="P354" s="582">
        <v>2.4614946123419901</v>
      </c>
      <c r="Q354" s="582">
        <v>818.08712641398074</v>
      </c>
      <c r="R354" s="582">
        <v>0.66870588159993805</v>
      </c>
      <c r="S354" s="582">
        <v>1.4701726625313875E-2</v>
      </c>
      <c r="T354" s="582">
        <v>1.6303801006870303E-2</v>
      </c>
      <c r="U354" s="582">
        <v>2.7769115554976471</v>
      </c>
      <c r="V354" s="582">
        <v>958.66059748331668</v>
      </c>
      <c r="W354" s="582">
        <v>0.84484522619368319</v>
      </c>
      <c r="X354" s="582">
        <v>4.5328585233619323E-2</v>
      </c>
      <c r="Y354" s="582">
        <v>1.9105322814236051E-2</v>
      </c>
    </row>
    <row r="355" spans="1:25" x14ac:dyDescent="0.3">
      <c r="A355" s="311" t="s">
        <v>2949</v>
      </c>
      <c r="B355" s="310" t="s">
        <v>2190</v>
      </c>
      <c r="C355" s="310" t="s">
        <v>2597</v>
      </c>
      <c r="D355" s="36">
        <v>1</v>
      </c>
      <c r="E355" s="36">
        <v>2020</v>
      </c>
      <c r="F355" s="578">
        <v>2.7061539215840522</v>
      </c>
      <c r="G355" s="578">
        <v>6154.236689249673</v>
      </c>
      <c r="H355" s="578">
        <v>4.2779866472240675</v>
      </c>
      <c r="I355" s="578">
        <v>3.1028012241601226E-2</v>
      </c>
      <c r="J355" s="578">
        <v>4.09459113919486E-2</v>
      </c>
      <c r="K355" s="578">
        <v>2.7218412013947151</v>
      </c>
      <c r="L355" s="578">
        <v>6190.9980061848928</v>
      </c>
      <c r="M355" s="578">
        <v>4.3005063766079976</v>
      </c>
      <c r="N355" s="578">
        <v>3.1221555685381902E-2</v>
      </c>
      <c r="O355" s="578">
        <v>4.1190483840182375E-2</v>
      </c>
      <c r="P355" s="578">
        <v>2.706154078045715</v>
      </c>
      <c r="Q355" s="578">
        <v>6154.2367935180628</v>
      </c>
      <c r="R355" s="578">
        <v>4.2779867296364174</v>
      </c>
      <c r="S355" s="578">
        <v>3.1028013273801926E-2</v>
      </c>
      <c r="T355" s="578">
        <v>4.0945910344210704E-2</v>
      </c>
      <c r="U355" s="578">
        <v>2.7218414087848228</v>
      </c>
      <c r="V355" s="578">
        <v>6190.9980061848928</v>
      </c>
      <c r="W355" s="578">
        <v>4.3005064721874025</v>
      </c>
      <c r="X355" s="578">
        <v>3.1221553119015227E-2</v>
      </c>
      <c r="Y355" s="578">
        <v>4.1190482792444479E-2</v>
      </c>
    </row>
    <row r="356" spans="1:25" x14ac:dyDescent="0.3">
      <c r="A356" s="311" t="s">
        <v>2950</v>
      </c>
      <c r="B356" s="310" t="s">
        <v>2190</v>
      </c>
      <c r="C356" s="310" t="s">
        <v>2597</v>
      </c>
      <c r="D356" s="36">
        <v>2</v>
      </c>
      <c r="E356" s="36">
        <v>2020</v>
      </c>
      <c r="F356" s="578">
        <v>1.4760886222467327</v>
      </c>
      <c r="G356" s="578">
        <v>3136.3989919026649</v>
      </c>
      <c r="H356" s="578">
        <v>2.2473913798809573</v>
      </c>
      <c r="I356" s="578">
        <v>1.5746985377669824E-2</v>
      </c>
      <c r="J356" s="578">
        <v>2.0867360134919424E-2</v>
      </c>
      <c r="K356" s="578">
        <v>1.493847934890135</v>
      </c>
      <c r="L356" s="578">
        <v>3179.0584208170553</v>
      </c>
      <c r="M356" s="578">
        <v>2.2742263625465622</v>
      </c>
      <c r="N356" s="578">
        <v>1.5992726195236125E-2</v>
      </c>
      <c r="O356" s="578">
        <v>2.1151183386488449E-2</v>
      </c>
      <c r="P356" s="578">
        <v>1.4760888308661926</v>
      </c>
      <c r="Q356" s="578">
        <v>3136.3989919026649</v>
      </c>
      <c r="R356" s="578">
        <v>2.2473913291784475</v>
      </c>
      <c r="S356" s="578">
        <v>1.5746986949996676E-2</v>
      </c>
      <c r="T356" s="578">
        <v>2.0867360658788373E-2</v>
      </c>
      <c r="U356" s="578">
        <v>1.4938480894891701</v>
      </c>
      <c r="V356" s="578">
        <v>3179.0584208170553</v>
      </c>
      <c r="W356" s="578">
        <v>2.2742264501211999</v>
      </c>
      <c r="X356" s="578">
        <v>1.5992726175075651E-2</v>
      </c>
      <c r="Y356" s="578">
        <v>2.1151183386488449E-2</v>
      </c>
    </row>
    <row r="357" spans="1:25" x14ac:dyDescent="0.3">
      <c r="A357" s="311" t="s">
        <v>2951</v>
      </c>
      <c r="B357" s="310" t="s">
        <v>2190</v>
      </c>
      <c r="C357" s="310" t="s">
        <v>2597</v>
      </c>
      <c r="D357" s="36">
        <v>3</v>
      </c>
      <c r="E357" s="36">
        <v>2020</v>
      </c>
      <c r="F357" s="578">
        <v>0.96645960720032309</v>
      </c>
      <c r="G357" s="578">
        <v>1918.5169843037877</v>
      </c>
      <c r="H357" s="578">
        <v>1.3435555661684051</v>
      </c>
      <c r="I357" s="578">
        <v>9.0722668225756298E-3</v>
      </c>
      <c r="J357" s="578">
        <v>1.2764437589794351E-2</v>
      </c>
      <c r="K357" s="578">
        <v>0.96223514250116648</v>
      </c>
      <c r="L357" s="578">
        <v>1918.2250404357851</v>
      </c>
      <c r="M357" s="578">
        <v>1.3453084799226975</v>
      </c>
      <c r="N357" s="578">
        <v>9.1313604694960252E-3</v>
      </c>
      <c r="O357" s="578">
        <v>1.2762498013519925E-2</v>
      </c>
      <c r="P357" s="578">
        <v>0.96645957677975225</v>
      </c>
      <c r="Q357" s="578">
        <v>1918.5169843037877</v>
      </c>
      <c r="R357" s="578">
        <v>1.3435555055893875</v>
      </c>
      <c r="S357" s="578">
        <v>9.0722666528790744E-3</v>
      </c>
      <c r="T357" s="578">
        <v>1.2764437589794351E-2</v>
      </c>
      <c r="U357" s="578">
        <v>0.96223511642102644</v>
      </c>
      <c r="V357" s="578">
        <v>1918.2250404357851</v>
      </c>
      <c r="W357" s="578">
        <v>1.3453084250334801</v>
      </c>
      <c r="X357" s="578">
        <v>9.1313601945254633E-3</v>
      </c>
      <c r="Y357" s="578">
        <v>1.2762497494501625E-2</v>
      </c>
    </row>
    <row r="358" spans="1:25" x14ac:dyDescent="0.3">
      <c r="A358" s="311" t="s">
        <v>2952</v>
      </c>
      <c r="B358" s="310" t="s">
        <v>2190</v>
      </c>
      <c r="C358" s="310" t="s">
        <v>2597</v>
      </c>
      <c r="D358" s="36">
        <v>4</v>
      </c>
      <c r="E358" s="36">
        <v>2020</v>
      </c>
      <c r="F358" s="578">
        <v>0.81338374456826501</v>
      </c>
      <c r="G358" s="578">
        <v>1561.3899586995401</v>
      </c>
      <c r="H358" s="578">
        <v>1.0422374369130298</v>
      </c>
      <c r="I358" s="578">
        <v>6.8711151607582528E-3</v>
      </c>
      <c r="J358" s="578">
        <v>1.0388386445508015E-2</v>
      </c>
      <c r="K358" s="578">
        <v>0.82740752815003726</v>
      </c>
      <c r="L358" s="578">
        <v>1587.3871231079074</v>
      </c>
      <c r="M358" s="578">
        <v>1.0679450515223508</v>
      </c>
      <c r="N358" s="578">
        <v>7.0462579888233698E-3</v>
      </c>
      <c r="O358" s="578">
        <v>1.0561354099384773E-2</v>
      </c>
      <c r="P358" s="578">
        <v>0.81338379144842554</v>
      </c>
      <c r="Q358" s="578">
        <v>1561.3899586995401</v>
      </c>
      <c r="R358" s="578">
        <v>1.0422374317555887</v>
      </c>
      <c r="S358" s="578">
        <v>6.8711153672135553E-3</v>
      </c>
      <c r="T358" s="578">
        <v>1.0388386445508015E-2</v>
      </c>
      <c r="U358" s="578">
        <v>0.82740752255793348</v>
      </c>
      <c r="V358" s="578">
        <v>1587.3871231079074</v>
      </c>
      <c r="W358" s="578">
        <v>1.0679450274595452</v>
      </c>
      <c r="X358" s="578">
        <v>7.0462579927645132E-3</v>
      </c>
      <c r="Y358" s="578">
        <v>1.0561354099384773E-2</v>
      </c>
    </row>
    <row r="359" spans="1:25" x14ac:dyDescent="0.3">
      <c r="A359" s="311" t="s">
        <v>2953</v>
      </c>
      <c r="B359" s="310" t="s">
        <v>2190</v>
      </c>
      <c r="C359" s="310" t="s">
        <v>2597</v>
      </c>
      <c r="D359" s="36">
        <v>5</v>
      </c>
      <c r="E359" s="36">
        <v>2020</v>
      </c>
      <c r="F359" s="578">
        <v>0.72532615307945447</v>
      </c>
      <c r="G359" s="578">
        <v>1356.3520367940223</v>
      </c>
      <c r="H359" s="578">
        <v>0.86382519235060773</v>
      </c>
      <c r="I359" s="578">
        <v>5.7155141812472651E-3</v>
      </c>
      <c r="J359" s="578">
        <v>9.0241996901265012E-3</v>
      </c>
      <c r="K359" s="578">
        <v>0.76322749727925498</v>
      </c>
      <c r="L359" s="578">
        <v>1422.3839619954376</v>
      </c>
      <c r="M359" s="578">
        <v>0.92113456199543386</v>
      </c>
      <c r="N359" s="578">
        <v>6.2250353643472939E-3</v>
      </c>
      <c r="O359" s="578">
        <v>9.4635290248940348E-3</v>
      </c>
      <c r="P359" s="578">
        <v>0.72532616270470351</v>
      </c>
      <c r="Q359" s="578">
        <v>1356.3520367940223</v>
      </c>
      <c r="R359" s="578">
        <v>0.86382516797736253</v>
      </c>
      <c r="S359" s="578">
        <v>5.7155143369982319E-3</v>
      </c>
      <c r="T359" s="578">
        <v>9.0241996901265012E-3</v>
      </c>
      <c r="U359" s="578">
        <v>0.76322751342525863</v>
      </c>
      <c r="V359" s="578">
        <v>1422.3839619954376</v>
      </c>
      <c r="W359" s="578">
        <v>0.92113451634759125</v>
      </c>
      <c r="X359" s="578">
        <v>6.2250352605701595E-3</v>
      </c>
      <c r="Y359" s="578">
        <v>9.4635289715370129E-3</v>
      </c>
    </row>
    <row r="360" spans="1:25" x14ac:dyDescent="0.3">
      <c r="A360" s="311" t="s">
        <v>2954</v>
      </c>
      <c r="B360" s="310" t="s">
        <v>2190</v>
      </c>
      <c r="C360" s="310" t="s">
        <v>2597</v>
      </c>
      <c r="D360" s="36">
        <v>6</v>
      </c>
      <c r="E360" s="36">
        <v>2020</v>
      </c>
      <c r="F360" s="578">
        <v>0.63429831385924196</v>
      </c>
      <c r="G360" s="578">
        <v>1176.5182342529249</v>
      </c>
      <c r="H360" s="578">
        <v>0.71295424859908896</v>
      </c>
      <c r="I360" s="578">
        <v>4.5819886408935374E-3</v>
      </c>
      <c r="J360" s="578">
        <v>7.8277197753777675E-3</v>
      </c>
      <c r="K360" s="578">
        <v>0.69499790675405326</v>
      </c>
      <c r="L360" s="578">
        <v>1281.1363360087025</v>
      </c>
      <c r="M360" s="578">
        <v>0.79761166561487062</v>
      </c>
      <c r="N360" s="578">
        <v>5.8384378921611298E-3</v>
      </c>
      <c r="O360" s="578">
        <v>8.5237699386198056E-3</v>
      </c>
      <c r="P360" s="578">
        <v>0.63429835452283556</v>
      </c>
      <c r="Q360" s="578">
        <v>1176.5182342529249</v>
      </c>
      <c r="R360" s="578">
        <v>0.71295425681212932</v>
      </c>
      <c r="S360" s="578">
        <v>4.5819885395796175E-3</v>
      </c>
      <c r="T360" s="578">
        <v>7.8277196735143609E-3</v>
      </c>
      <c r="U360" s="578">
        <v>0.69499790147760099</v>
      </c>
      <c r="V360" s="578">
        <v>1281.1363360087025</v>
      </c>
      <c r="W360" s="578">
        <v>0.79761170488260724</v>
      </c>
      <c r="X360" s="578">
        <v>5.838437947981368E-3</v>
      </c>
      <c r="Y360" s="578">
        <v>8.5237699871261868E-3</v>
      </c>
    </row>
    <row r="361" spans="1:25" x14ac:dyDescent="0.3">
      <c r="A361" s="311" t="s">
        <v>2955</v>
      </c>
      <c r="B361" s="310" t="s">
        <v>2190</v>
      </c>
      <c r="C361" s="310" t="s">
        <v>2597</v>
      </c>
      <c r="D361" s="36">
        <v>7</v>
      </c>
      <c r="E361" s="36">
        <v>2020</v>
      </c>
      <c r="F361" s="578">
        <v>0.64947955075509334</v>
      </c>
      <c r="G361" s="578">
        <v>1144.26108996073</v>
      </c>
      <c r="H361" s="578">
        <v>0.66419401127374478</v>
      </c>
      <c r="I361" s="578">
        <v>5.3149678194775573E-3</v>
      </c>
      <c r="J361" s="578">
        <v>7.6131012465339119E-3</v>
      </c>
      <c r="K361" s="578">
        <v>0.71859506379184723</v>
      </c>
      <c r="L361" s="578">
        <v>1265.7380307515425</v>
      </c>
      <c r="M361" s="578">
        <v>0.753831734686779</v>
      </c>
      <c r="N361" s="578">
        <v>9.2869920457966729E-3</v>
      </c>
      <c r="O361" s="578">
        <v>8.4213159570936044E-3</v>
      </c>
      <c r="P361" s="578">
        <v>0.6494795774545703</v>
      </c>
      <c r="Q361" s="578">
        <v>1144.2610893249475</v>
      </c>
      <c r="R361" s="578">
        <v>0.66419398732887158</v>
      </c>
      <c r="S361" s="578">
        <v>5.3149678709966449E-3</v>
      </c>
      <c r="T361" s="578">
        <v>7.6131012465339128E-3</v>
      </c>
      <c r="U361" s="578">
        <v>0.71859506906934145</v>
      </c>
      <c r="V361" s="578">
        <v>1265.7380307515425</v>
      </c>
      <c r="W361" s="578">
        <v>0.75383170463010152</v>
      </c>
      <c r="X361" s="578">
        <v>9.286992779417835E-3</v>
      </c>
      <c r="Y361" s="578">
        <v>8.4213160055999908E-3</v>
      </c>
    </row>
    <row r="362" spans="1:25" x14ac:dyDescent="0.3">
      <c r="A362" s="311" t="s">
        <v>2956</v>
      </c>
      <c r="B362" s="310" t="s">
        <v>2190</v>
      </c>
      <c r="C362" s="310" t="s">
        <v>2597</v>
      </c>
      <c r="D362" s="36">
        <v>8</v>
      </c>
      <c r="E362" s="36">
        <v>2020</v>
      </c>
      <c r="F362" s="578">
        <v>0.60304409716592455</v>
      </c>
      <c r="G362" s="578">
        <v>990.30563672383471</v>
      </c>
      <c r="H362" s="578">
        <v>0.54624235969761947</v>
      </c>
      <c r="I362" s="578">
        <v>5.7237579378390004E-3</v>
      </c>
      <c r="J362" s="578">
        <v>6.5887897047408207E-3</v>
      </c>
      <c r="K362" s="578">
        <v>0.68400138567160196</v>
      </c>
      <c r="L362" s="578">
        <v>1135.5183347066177</v>
      </c>
      <c r="M362" s="578">
        <v>0.64511607328373999</v>
      </c>
      <c r="N362" s="578">
        <v>1.4683531912775475E-2</v>
      </c>
      <c r="O362" s="578">
        <v>7.5549388954338267E-3</v>
      </c>
      <c r="P362" s="578">
        <v>0.60304409220095534</v>
      </c>
      <c r="Q362" s="578">
        <v>990.30563672383471</v>
      </c>
      <c r="R362" s="578">
        <v>0.54624235871005977</v>
      </c>
      <c r="S362" s="578">
        <v>5.7237577287120658E-3</v>
      </c>
      <c r="T362" s="578">
        <v>6.5887897047408207E-3</v>
      </c>
      <c r="U362" s="578">
        <v>0.68400135959300656</v>
      </c>
      <c r="V362" s="578">
        <v>1135.5183347066177</v>
      </c>
      <c r="W362" s="578">
        <v>0.64511605732695876</v>
      </c>
      <c r="X362" s="578">
        <v>1.4683532431793775E-2</v>
      </c>
      <c r="Y362" s="578">
        <v>7.5549388954338267E-3</v>
      </c>
    </row>
    <row r="363" spans="1:25" x14ac:dyDescent="0.3">
      <c r="A363" s="311" t="s">
        <v>2957</v>
      </c>
      <c r="B363" s="310" t="s">
        <v>2190</v>
      </c>
      <c r="C363" s="310" t="s">
        <v>2597</v>
      </c>
      <c r="D363" s="36">
        <v>9</v>
      </c>
      <c r="E363" s="36">
        <v>2020</v>
      </c>
      <c r="F363" s="578">
        <v>0.61026779632544448</v>
      </c>
      <c r="G363" s="578">
        <v>941.61962064107217</v>
      </c>
      <c r="H363" s="578">
        <v>0.48868282874718644</v>
      </c>
      <c r="I363" s="578">
        <v>6.5166835529642704E-3</v>
      </c>
      <c r="J363" s="578">
        <v>6.2648697397283525E-3</v>
      </c>
      <c r="K363" s="578">
        <v>0.69824602383189904</v>
      </c>
      <c r="L363" s="578">
        <v>1102.3787625630675</v>
      </c>
      <c r="M363" s="578">
        <v>0.592365080982593</v>
      </c>
      <c r="N363" s="578">
        <v>2.3497815005005848E-2</v>
      </c>
      <c r="O363" s="578">
        <v>7.3344449192518299E-3</v>
      </c>
      <c r="P363" s="578">
        <v>0.61026779105159723</v>
      </c>
      <c r="Q363" s="578">
        <v>941.61962064107217</v>
      </c>
      <c r="R363" s="578">
        <v>0.4886828245119732</v>
      </c>
      <c r="S363" s="578">
        <v>6.5166832366306418E-3</v>
      </c>
      <c r="T363" s="578">
        <v>6.2648696863713297E-3</v>
      </c>
      <c r="U363" s="578">
        <v>0.69824601358890426</v>
      </c>
      <c r="V363" s="578">
        <v>1102.3787625630675</v>
      </c>
      <c r="W363" s="578">
        <v>0.59236506817236023</v>
      </c>
      <c r="X363" s="578">
        <v>2.3497813464700777E-2</v>
      </c>
      <c r="Y363" s="578">
        <v>7.3344449192518299E-3</v>
      </c>
    </row>
    <row r="364" spans="1:25" x14ac:dyDescent="0.3">
      <c r="A364" s="311" t="s">
        <v>2958</v>
      </c>
      <c r="B364" s="310" t="s">
        <v>2190</v>
      </c>
      <c r="C364" s="310" t="s">
        <v>2597</v>
      </c>
      <c r="D364" s="36">
        <v>10</v>
      </c>
      <c r="E364" s="36">
        <v>2020</v>
      </c>
      <c r="F364" s="578">
        <v>0.61647219791152874</v>
      </c>
      <c r="G364" s="578">
        <v>903.72149848937943</v>
      </c>
      <c r="H364" s="578">
        <v>0.44362940589644451</v>
      </c>
      <c r="I364" s="578">
        <v>7.1410825875091125E-3</v>
      </c>
      <c r="J364" s="578">
        <v>6.0127199443134752E-3</v>
      </c>
      <c r="K364" s="578">
        <v>0.70816441055491897</v>
      </c>
      <c r="L364" s="578">
        <v>1073.737808227535</v>
      </c>
      <c r="M364" s="578">
        <v>0.55135480336154297</v>
      </c>
      <c r="N364" s="578">
        <v>3.10715517230164E-2</v>
      </c>
      <c r="O364" s="578">
        <v>7.1438869878572078E-3</v>
      </c>
      <c r="P364" s="578">
        <v>0.61647222274628621</v>
      </c>
      <c r="Q364" s="578">
        <v>903.7215035756426</v>
      </c>
      <c r="R364" s="578">
        <v>0.44362936373378603</v>
      </c>
      <c r="S364" s="578">
        <v>7.1410826907367603E-3</v>
      </c>
      <c r="T364" s="578">
        <v>6.0127199443134752E-3</v>
      </c>
      <c r="U364" s="578">
        <v>0.70816437361242857</v>
      </c>
      <c r="V364" s="578">
        <v>1073.737808227535</v>
      </c>
      <c r="W364" s="578">
        <v>0.55135475370813425</v>
      </c>
      <c r="X364" s="578">
        <v>3.1071552765297324E-2</v>
      </c>
      <c r="Y364" s="578">
        <v>7.1438869878572078E-3</v>
      </c>
    </row>
    <row r="365" spans="1:25" x14ac:dyDescent="0.3">
      <c r="A365" s="311" t="s">
        <v>2959</v>
      </c>
      <c r="B365" s="310" t="s">
        <v>2190</v>
      </c>
      <c r="C365" s="310" t="s">
        <v>2597</v>
      </c>
      <c r="D365" s="36">
        <v>11</v>
      </c>
      <c r="E365" s="36">
        <v>2020</v>
      </c>
      <c r="F365" s="578">
        <v>0.62617928732673023</v>
      </c>
      <c r="G365" s="578">
        <v>873.16301282246854</v>
      </c>
      <c r="H365" s="578">
        <v>0.40528534720912474</v>
      </c>
      <c r="I365" s="578">
        <v>7.7028081587210721E-3</v>
      </c>
      <c r="J365" s="578">
        <v>5.8094069972867077E-3</v>
      </c>
      <c r="K365" s="578">
        <v>0.71647139450593</v>
      </c>
      <c r="L365" s="578">
        <v>1043.7965297698925</v>
      </c>
      <c r="M365" s="578">
        <v>0.51043966364992799</v>
      </c>
      <c r="N365" s="578">
        <v>3.4267065628076396E-2</v>
      </c>
      <c r="O365" s="578">
        <v>6.9446798976665926E-3</v>
      </c>
      <c r="P365" s="578">
        <v>0.626179282671671</v>
      </c>
      <c r="Q365" s="578">
        <v>873.16300773620549</v>
      </c>
      <c r="R365" s="578">
        <v>0.40528533751542678</v>
      </c>
      <c r="S365" s="578">
        <v>7.7028077873251225E-3</v>
      </c>
      <c r="T365" s="578">
        <v>5.8094069972867077E-3</v>
      </c>
      <c r="U365" s="578">
        <v>0.71647136315143145</v>
      </c>
      <c r="V365" s="578">
        <v>1043.7965297698925</v>
      </c>
      <c r="W365" s="578">
        <v>0.51043966155066278</v>
      </c>
      <c r="X365" s="578">
        <v>3.4267064096790451E-2</v>
      </c>
      <c r="Y365" s="578">
        <v>6.9446797958031877E-3</v>
      </c>
    </row>
    <row r="366" spans="1:25" x14ac:dyDescent="0.3">
      <c r="A366" s="311" t="s">
        <v>2960</v>
      </c>
      <c r="B366" s="310" t="s">
        <v>2190</v>
      </c>
      <c r="C366" s="310" t="s">
        <v>2597</v>
      </c>
      <c r="D366" s="36">
        <v>12</v>
      </c>
      <c r="E366" s="36">
        <v>2020</v>
      </c>
      <c r="F366" s="578">
        <v>0.63412137070073948</v>
      </c>
      <c r="G366" s="578">
        <v>848.16041882832769</v>
      </c>
      <c r="H366" s="578">
        <v>0.37391253126528023</v>
      </c>
      <c r="I366" s="578">
        <v>8.1624000973003243E-3</v>
      </c>
      <c r="J366" s="578">
        <v>5.6430568195840599E-3</v>
      </c>
      <c r="K366" s="578">
        <v>0.72140871239092985</v>
      </c>
      <c r="L366" s="578">
        <v>1015.250752766925</v>
      </c>
      <c r="M366" s="578">
        <v>0.47351342040307454</v>
      </c>
      <c r="N366" s="578">
        <v>3.3550703050726299E-2</v>
      </c>
      <c r="O366" s="578">
        <v>6.7547562842567733E-3</v>
      </c>
      <c r="P366" s="578">
        <v>0.63412139243264143</v>
      </c>
      <c r="Q366" s="578">
        <v>848.16042423248223</v>
      </c>
      <c r="R366" s="578">
        <v>0.37391255839414306</v>
      </c>
      <c r="S366" s="578">
        <v>8.1624001916982981E-3</v>
      </c>
      <c r="T366" s="578">
        <v>5.6430569214474674E-3</v>
      </c>
      <c r="U366" s="578">
        <v>0.72140873474581668</v>
      </c>
      <c r="V366" s="578">
        <v>1015.250752766925</v>
      </c>
      <c r="W366" s="578">
        <v>0.47351342525826079</v>
      </c>
      <c r="X366" s="578">
        <v>3.3550703574595275E-2</v>
      </c>
      <c r="Y366" s="578">
        <v>6.7547562818314547E-3</v>
      </c>
    </row>
    <row r="367" spans="1:25" x14ac:dyDescent="0.3">
      <c r="A367" s="311" t="s">
        <v>2961</v>
      </c>
      <c r="B367" s="310" t="s">
        <v>2190</v>
      </c>
      <c r="C367" s="310" t="s">
        <v>2597</v>
      </c>
      <c r="D367" s="36">
        <v>13</v>
      </c>
      <c r="E367" s="36">
        <v>2020</v>
      </c>
      <c r="F367" s="578">
        <v>0.60902343129682346</v>
      </c>
      <c r="G367" s="578">
        <v>790.28981971740677</v>
      </c>
      <c r="H367" s="578">
        <v>0.337506138413876</v>
      </c>
      <c r="I367" s="578">
        <v>8.149251760319956E-3</v>
      </c>
      <c r="J367" s="578">
        <v>5.258026445517313E-3</v>
      </c>
      <c r="K367" s="578">
        <v>0.69420047118670847</v>
      </c>
      <c r="L367" s="578">
        <v>954.17733764648381</v>
      </c>
      <c r="M367" s="578">
        <v>0.432117377940964</v>
      </c>
      <c r="N367" s="578">
        <v>3.1391781205760076E-2</v>
      </c>
      <c r="O367" s="578">
        <v>6.348415132379155E-3</v>
      </c>
      <c r="P367" s="578">
        <v>0.60902344589013002</v>
      </c>
      <c r="Q367" s="578">
        <v>790.28981971740677</v>
      </c>
      <c r="R367" s="578">
        <v>0.33750614711667926</v>
      </c>
      <c r="S367" s="578">
        <v>8.1492520096351929E-3</v>
      </c>
      <c r="T367" s="578">
        <v>5.2580265522313568E-3</v>
      </c>
      <c r="U367" s="578">
        <v>0.69420045504327232</v>
      </c>
      <c r="V367" s="578">
        <v>954.17733764648381</v>
      </c>
      <c r="W367" s="578">
        <v>0.43211737730174071</v>
      </c>
      <c r="X367" s="578">
        <v>3.139178116028532E-2</v>
      </c>
      <c r="Y367" s="578">
        <v>6.3484150814474526E-3</v>
      </c>
    </row>
    <row r="368" spans="1:25" x14ac:dyDescent="0.3">
      <c r="A368" s="311" t="s">
        <v>2962</v>
      </c>
      <c r="B368" s="310" t="s">
        <v>2190</v>
      </c>
      <c r="C368" s="310" t="s">
        <v>2597</v>
      </c>
      <c r="D368" s="36">
        <v>14</v>
      </c>
      <c r="E368" s="36">
        <v>2020</v>
      </c>
      <c r="F368" s="578">
        <v>0.58907392078826071</v>
      </c>
      <c r="G368" s="578">
        <v>783.12984975178983</v>
      </c>
      <c r="H368" s="578">
        <v>0.33200302401617826</v>
      </c>
      <c r="I368" s="578">
        <v>8.7930121904567626E-3</v>
      </c>
      <c r="J368" s="578">
        <v>5.210390047674685E-3</v>
      </c>
      <c r="K368" s="578">
        <v>0.6706844650791759</v>
      </c>
      <c r="L368" s="578">
        <v>938.17843310038177</v>
      </c>
      <c r="M368" s="578">
        <v>0.41921838340158474</v>
      </c>
      <c r="N368" s="578">
        <v>2.9050792926985449E-2</v>
      </c>
      <c r="O368" s="578">
        <v>6.2419706616007372E-3</v>
      </c>
      <c r="P368" s="578">
        <v>0.5890739313427289</v>
      </c>
      <c r="Q368" s="578">
        <v>783.12984975178983</v>
      </c>
      <c r="R368" s="578">
        <v>0.33200302707079227</v>
      </c>
      <c r="S368" s="578">
        <v>8.7930119736938598E-3</v>
      </c>
      <c r="T368" s="578">
        <v>5.210390047674685E-3</v>
      </c>
      <c r="U368" s="578">
        <v>0.6706844545252193</v>
      </c>
      <c r="V368" s="578">
        <v>938.17842801411871</v>
      </c>
      <c r="W368" s="578">
        <v>0.419218369607809</v>
      </c>
      <c r="X368" s="578">
        <v>2.9050791354620676E-2</v>
      </c>
      <c r="Y368" s="578">
        <v>6.2419706616007372E-3</v>
      </c>
    </row>
    <row r="369" spans="1:25" x14ac:dyDescent="0.3">
      <c r="A369" s="311" t="s">
        <v>2963</v>
      </c>
      <c r="B369" s="310" t="s">
        <v>2190</v>
      </c>
      <c r="C369" s="310" t="s">
        <v>2597</v>
      </c>
      <c r="D369" s="36">
        <v>15</v>
      </c>
      <c r="E369" s="36">
        <v>2020</v>
      </c>
      <c r="F369" s="578">
        <v>0.57228356078792308</v>
      </c>
      <c r="G369" s="578">
        <v>780.6067158381137</v>
      </c>
      <c r="H369" s="578">
        <v>0.3293947755228897</v>
      </c>
      <c r="I369" s="578">
        <v>9.4002605127343434E-3</v>
      </c>
      <c r="J369" s="578">
        <v>5.1936025847680797E-3</v>
      </c>
      <c r="K369" s="578">
        <v>0.6499757951040499</v>
      </c>
      <c r="L369" s="578">
        <v>926.50559616088822</v>
      </c>
      <c r="M369" s="578">
        <v>0.4097857718067337</v>
      </c>
      <c r="N369" s="578">
        <v>2.7613979177961726E-2</v>
      </c>
      <c r="O369" s="578">
        <v>6.1643106892006446E-3</v>
      </c>
      <c r="P369" s="578">
        <v>0.57228361216588497</v>
      </c>
      <c r="Q369" s="578">
        <v>780.6067101160678</v>
      </c>
      <c r="R369" s="578">
        <v>0.32939479206144495</v>
      </c>
      <c r="S369" s="578">
        <v>9.4002603401956205E-3</v>
      </c>
      <c r="T369" s="578">
        <v>5.1936025847680797E-3</v>
      </c>
      <c r="U369" s="578">
        <v>0.64997575940230901</v>
      </c>
      <c r="V369" s="578">
        <v>926.50559616088822</v>
      </c>
      <c r="W369" s="578">
        <v>0.40978576978955022</v>
      </c>
      <c r="X369" s="578">
        <v>2.7613979682428125E-2</v>
      </c>
      <c r="Y369" s="578">
        <v>6.1643106892006446E-3</v>
      </c>
    </row>
    <row r="370" spans="1:25" x14ac:dyDescent="0.3">
      <c r="A370" s="579" t="s">
        <v>2964</v>
      </c>
      <c r="B370" s="580" t="s">
        <v>2190</v>
      </c>
      <c r="C370" s="580" t="s">
        <v>2597</v>
      </c>
      <c r="D370" s="581">
        <v>16</v>
      </c>
      <c r="E370" s="581">
        <v>2020</v>
      </c>
      <c r="F370" s="582">
        <v>0.56275554672236172</v>
      </c>
      <c r="G370" s="582">
        <v>794.4569005966182</v>
      </c>
      <c r="H370" s="582">
        <v>0.33424217513985799</v>
      </c>
      <c r="I370" s="582">
        <v>1.0275413442665563E-2</v>
      </c>
      <c r="J370" s="582">
        <v>5.2857523599717099E-3</v>
      </c>
      <c r="K370" s="582">
        <v>0.6370979377179532</v>
      </c>
      <c r="L370" s="582">
        <v>931.80537573496463</v>
      </c>
      <c r="M370" s="582">
        <v>0.40791182938482923</v>
      </c>
      <c r="N370" s="582">
        <v>2.7070348651401774E-2</v>
      </c>
      <c r="O370" s="582">
        <v>6.1995718133402954E-3</v>
      </c>
      <c r="P370" s="582">
        <v>0.56275556224492551</v>
      </c>
      <c r="Q370" s="582">
        <v>794.45687929789199</v>
      </c>
      <c r="R370" s="582">
        <v>0.33424218428657049</v>
      </c>
      <c r="S370" s="582">
        <v>1.027541505845872E-2</v>
      </c>
      <c r="T370" s="582">
        <v>5.2857523599717099E-3</v>
      </c>
      <c r="U370" s="582">
        <v>0.63709792716140101</v>
      </c>
      <c r="V370" s="582">
        <v>931.80535952250125</v>
      </c>
      <c r="W370" s="582">
        <v>0.40791182086725974</v>
      </c>
      <c r="X370" s="582">
        <v>2.7070349175194925E-2</v>
      </c>
      <c r="Y370" s="582">
        <v>6.1995718133402954E-3</v>
      </c>
    </row>
    <row r="371" spans="1:25" x14ac:dyDescent="0.3">
      <c r="A371" s="311" t="s">
        <v>2965</v>
      </c>
      <c r="B371" s="310" t="s">
        <v>2190</v>
      </c>
      <c r="C371" s="310" t="s">
        <v>2597</v>
      </c>
      <c r="D371" s="36">
        <v>1</v>
      </c>
      <c r="E371" s="36">
        <v>2030</v>
      </c>
      <c r="F371" s="578">
        <v>1.2027450869049525</v>
      </c>
      <c r="G371" s="578">
        <v>6021.3069152831977</v>
      </c>
      <c r="H371" s="578">
        <v>2.94310472843426</v>
      </c>
      <c r="I371" s="578">
        <v>3.1063243983453476E-2</v>
      </c>
      <c r="J371" s="578">
        <v>4.0147619515967826E-2</v>
      </c>
      <c r="K371" s="578">
        <v>1.2085675052632374</v>
      </c>
      <c r="L371" s="578">
        <v>6057.2733052571575</v>
      </c>
      <c r="M371" s="578">
        <v>2.9590870405166498</v>
      </c>
      <c r="N371" s="578">
        <v>3.1271656610291104E-2</v>
      </c>
      <c r="O371" s="578">
        <v>4.038742308815315E-2</v>
      </c>
      <c r="P371" s="578">
        <v>1.202745086907075</v>
      </c>
      <c r="Q371" s="578">
        <v>6021.3069152831977</v>
      </c>
      <c r="R371" s="578">
        <v>2.9431047406360404</v>
      </c>
      <c r="S371" s="578">
        <v>3.1063244521571172E-2</v>
      </c>
      <c r="T371" s="578">
        <v>4.0147619515967826E-2</v>
      </c>
      <c r="U371" s="578">
        <v>1.2085674009551073</v>
      </c>
      <c r="V371" s="578">
        <v>6057.2733052571575</v>
      </c>
      <c r="W371" s="578">
        <v>2.9590870575545174</v>
      </c>
      <c r="X371" s="578">
        <v>3.1271657134842173E-2</v>
      </c>
      <c r="Y371" s="578">
        <v>4.038742308815315E-2</v>
      </c>
    </row>
    <row r="372" spans="1:25" x14ac:dyDescent="0.3">
      <c r="A372" s="311" t="s">
        <v>2966</v>
      </c>
      <c r="B372" s="310" t="s">
        <v>2190</v>
      </c>
      <c r="C372" s="310" t="s">
        <v>2597</v>
      </c>
      <c r="D372" s="36">
        <v>2</v>
      </c>
      <c r="E372" s="36">
        <v>2030</v>
      </c>
      <c r="F372" s="578">
        <v>0.66544816951478425</v>
      </c>
      <c r="G372" s="578">
        <v>3068.4766540527303</v>
      </c>
      <c r="H372" s="578">
        <v>1.5336224054705425</v>
      </c>
      <c r="I372" s="578">
        <v>1.54487347692793E-2</v>
      </c>
      <c r="J372" s="578">
        <v>2.0459358289372124E-2</v>
      </c>
      <c r="K372" s="578">
        <v>0.67184220215357449</v>
      </c>
      <c r="L372" s="578">
        <v>3110.2246526082299</v>
      </c>
      <c r="M372" s="578">
        <v>1.5525405915135027</v>
      </c>
      <c r="N372" s="578">
        <v>1.571674331538965E-2</v>
      </c>
      <c r="O372" s="578">
        <v>2.0737712465537048E-2</v>
      </c>
      <c r="P372" s="578">
        <v>0.66544816951581709</v>
      </c>
      <c r="Q372" s="578">
        <v>3068.4766540527303</v>
      </c>
      <c r="R372" s="578">
        <v>1.5336224625510351</v>
      </c>
      <c r="S372" s="578">
        <v>1.544873479027345E-2</v>
      </c>
      <c r="T372" s="578">
        <v>2.0459358289372124E-2</v>
      </c>
      <c r="U372" s="578">
        <v>0.67184220246401538</v>
      </c>
      <c r="V372" s="578">
        <v>3110.224600474035</v>
      </c>
      <c r="W372" s="578">
        <v>1.5525404742329525</v>
      </c>
      <c r="X372" s="578">
        <v>1.5716743325773025E-2</v>
      </c>
      <c r="Y372" s="578">
        <v>2.0737712465537048E-2</v>
      </c>
    </row>
    <row r="373" spans="1:25" x14ac:dyDescent="0.3">
      <c r="A373" s="311" t="s">
        <v>2967</v>
      </c>
      <c r="B373" s="310" t="s">
        <v>2190</v>
      </c>
      <c r="C373" s="310" t="s">
        <v>2597</v>
      </c>
      <c r="D373" s="36">
        <v>3</v>
      </c>
      <c r="E373" s="36">
        <v>2030</v>
      </c>
      <c r="F373" s="578">
        <v>0.43492810950422678</v>
      </c>
      <c r="G373" s="578">
        <v>1875.9096844991</v>
      </c>
      <c r="H373" s="578">
        <v>0.91933059510332149</v>
      </c>
      <c r="I373" s="578">
        <v>8.7627444304795611E-3</v>
      </c>
      <c r="J373" s="578">
        <v>1.2507794745033576E-2</v>
      </c>
      <c r="K373" s="578">
        <v>0.43230719558296898</v>
      </c>
      <c r="L373" s="578">
        <v>1875.7182439168253</v>
      </c>
      <c r="M373" s="578">
        <v>0.9204144192787368</v>
      </c>
      <c r="N373" s="578">
        <v>8.839421962799552E-3</v>
      </c>
      <c r="O373" s="578">
        <v>1.2506530270911699E-2</v>
      </c>
      <c r="P373" s="578">
        <v>0.43492811462650127</v>
      </c>
      <c r="Q373" s="578">
        <v>1875.9096844991</v>
      </c>
      <c r="R373" s="578">
        <v>0.91933068251182648</v>
      </c>
      <c r="S373" s="578">
        <v>8.76274441865613E-3</v>
      </c>
      <c r="T373" s="578">
        <v>1.2507794745033576E-2</v>
      </c>
      <c r="U373" s="578">
        <v>0.43230720055261845</v>
      </c>
      <c r="V373" s="578">
        <v>1875.7182439168253</v>
      </c>
      <c r="W373" s="578">
        <v>0.9204144579037643</v>
      </c>
      <c r="X373" s="578">
        <v>8.8394223281511534E-3</v>
      </c>
      <c r="Y373" s="578">
        <v>1.2506530270911699E-2</v>
      </c>
    </row>
    <row r="374" spans="1:25" x14ac:dyDescent="0.3">
      <c r="A374" s="311" t="s">
        <v>2968</v>
      </c>
      <c r="B374" s="310" t="s">
        <v>2190</v>
      </c>
      <c r="C374" s="310" t="s">
        <v>2597</v>
      </c>
      <c r="D374" s="36">
        <v>4</v>
      </c>
      <c r="E374" s="36">
        <v>2030</v>
      </c>
      <c r="F374" s="578">
        <v>0.36276422424029353</v>
      </c>
      <c r="G374" s="578">
        <v>1525.3384450276676</v>
      </c>
      <c r="H374" s="578">
        <v>0.7188419843684335</v>
      </c>
      <c r="I374" s="578">
        <v>6.6010571011929598E-3</v>
      </c>
      <c r="J374" s="578">
        <v>1.0170326238342832E-2</v>
      </c>
      <c r="K374" s="578">
        <v>0.36844075823481098</v>
      </c>
      <c r="L374" s="578">
        <v>1550.9581222534125</v>
      </c>
      <c r="M374" s="578">
        <v>0.73572650824159269</v>
      </c>
      <c r="N374" s="578">
        <v>6.7657060552998357E-3</v>
      </c>
      <c r="O374" s="578">
        <v>1.034114695115324E-2</v>
      </c>
      <c r="P374" s="578">
        <v>0.36276422936308872</v>
      </c>
      <c r="Q374" s="578">
        <v>1525.3384450276676</v>
      </c>
      <c r="R374" s="578">
        <v>0.71884196998386496</v>
      </c>
      <c r="S374" s="578">
        <v>6.6010569904998749E-3</v>
      </c>
      <c r="T374" s="578">
        <v>1.0170326238342832E-2</v>
      </c>
      <c r="U374" s="578">
        <v>0.368440768790321</v>
      </c>
      <c r="V374" s="578">
        <v>1550.9581222534125</v>
      </c>
      <c r="W374" s="578">
        <v>0.73572649740996521</v>
      </c>
      <c r="X374" s="578">
        <v>6.7657060538976977E-3</v>
      </c>
      <c r="Y374" s="578">
        <v>1.034114695115324E-2</v>
      </c>
    </row>
    <row r="375" spans="1:25" x14ac:dyDescent="0.3">
      <c r="A375" s="311" t="s">
        <v>2969</v>
      </c>
      <c r="B375" s="310" t="s">
        <v>2190</v>
      </c>
      <c r="C375" s="310" t="s">
        <v>2597</v>
      </c>
      <c r="D375" s="36">
        <v>5</v>
      </c>
      <c r="E375" s="36">
        <v>2030</v>
      </c>
      <c r="F375" s="578">
        <v>0.32361183529500626</v>
      </c>
      <c r="G375" s="578">
        <v>1325.0110537211051</v>
      </c>
      <c r="H375" s="578">
        <v>0.60121294752980203</v>
      </c>
      <c r="I375" s="578">
        <v>5.4378784084481852E-3</v>
      </c>
      <c r="J375" s="578">
        <v>8.8346317061223055E-3</v>
      </c>
      <c r="K375" s="578">
        <v>0.33964974566231299</v>
      </c>
      <c r="L375" s="578">
        <v>1389.7712669372499</v>
      </c>
      <c r="M375" s="578">
        <v>0.63931540852005697</v>
      </c>
      <c r="N375" s="578">
        <v>5.9152904159797473E-3</v>
      </c>
      <c r="O375" s="578">
        <v>9.2664285233089016E-3</v>
      </c>
      <c r="P375" s="578">
        <v>0.323611845694254</v>
      </c>
      <c r="Q375" s="578">
        <v>1325.0110537211051</v>
      </c>
      <c r="R375" s="578">
        <v>0.60121294028203875</v>
      </c>
      <c r="S375" s="578">
        <v>5.4378784120482681E-3</v>
      </c>
      <c r="T375" s="578">
        <v>8.8346317061223055E-3</v>
      </c>
      <c r="U375" s="578">
        <v>0.33964975606260273</v>
      </c>
      <c r="V375" s="578">
        <v>1389.7712669372499</v>
      </c>
      <c r="W375" s="578">
        <v>0.63931540778958096</v>
      </c>
      <c r="X375" s="578">
        <v>5.9152904674609373E-3</v>
      </c>
      <c r="Y375" s="578">
        <v>9.2664283632378341E-3</v>
      </c>
    </row>
    <row r="376" spans="1:25" x14ac:dyDescent="0.3">
      <c r="A376" s="311" t="s">
        <v>2970</v>
      </c>
      <c r="B376" s="310" t="s">
        <v>2190</v>
      </c>
      <c r="C376" s="310" t="s">
        <v>2597</v>
      </c>
      <c r="D376" s="36">
        <v>6</v>
      </c>
      <c r="E376" s="36">
        <v>2030</v>
      </c>
      <c r="F376" s="578">
        <v>0.28252375450136874</v>
      </c>
      <c r="G376" s="578">
        <v>1150.2380396525025</v>
      </c>
      <c r="H376" s="578">
        <v>0.50237174893534997</v>
      </c>
      <c r="I376" s="578">
        <v>4.3726823871755426E-3</v>
      </c>
      <c r="J376" s="578">
        <v>7.6693154648334377E-3</v>
      </c>
      <c r="K376" s="578">
        <v>0.30866874058156624</v>
      </c>
      <c r="L376" s="578">
        <v>1252.6550992329849</v>
      </c>
      <c r="M376" s="578">
        <v>0.55904828626095526</v>
      </c>
      <c r="N376" s="578">
        <v>5.5575757641766624E-3</v>
      </c>
      <c r="O376" s="578">
        <v>8.3521883643697913E-3</v>
      </c>
      <c r="P376" s="578">
        <v>0.28252375450126455</v>
      </c>
      <c r="Q376" s="578">
        <v>1150.2380396525025</v>
      </c>
      <c r="R376" s="578">
        <v>0.50237174734267331</v>
      </c>
      <c r="S376" s="578">
        <v>4.372682640431922E-3</v>
      </c>
      <c r="T376" s="578">
        <v>7.6693156709855678E-3</v>
      </c>
      <c r="U376" s="578">
        <v>0.30866875098185598</v>
      </c>
      <c r="V376" s="578">
        <v>1252.6550992329849</v>
      </c>
      <c r="W376" s="578">
        <v>0.559048284184124</v>
      </c>
      <c r="X376" s="578">
        <v>5.5575764874523223E-3</v>
      </c>
      <c r="Y376" s="578">
        <v>8.3521883643697913E-3</v>
      </c>
    </row>
    <row r="377" spans="1:25" x14ac:dyDescent="0.3">
      <c r="A377" s="311" t="s">
        <v>2971</v>
      </c>
      <c r="B377" s="310" t="s">
        <v>2190</v>
      </c>
      <c r="C377" s="310" t="s">
        <v>2597</v>
      </c>
      <c r="D377" s="36">
        <v>7</v>
      </c>
      <c r="E377" s="36">
        <v>2030</v>
      </c>
      <c r="F377" s="578">
        <v>0.29203463745971125</v>
      </c>
      <c r="G377" s="578">
        <v>1119.126447041825</v>
      </c>
      <c r="H377" s="578">
        <v>0.47331728609105922</v>
      </c>
      <c r="I377" s="578">
        <v>5.0828542998336401E-3</v>
      </c>
      <c r="J377" s="578">
        <v>7.461880862441218E-3</v>
      </c>
      <c r="K377" s="578">
        <v>0.32285583112380273</v>
      </c>
      <c r="L377" s="578">
        <v>1237.99780019124</v>
      </c>
      <c r="M377" s="578">
        <v>0.534168117451296</v>
      </c>
      <c r="N377" s="578">
        <v>8.514658227113607E-3</v>
      </c>
      <c r="O377" s="578">
        <v>8.2544670440256544E-3</v>
      </c>
      <c r="P377" s="578">
        <v>0.29203464258198575</v>
      </c>
      <c r="Q377" s="578">
        <v>1119.126447041825</v>
      </c>
      <c r="R377" s="578">
        <v>0.47331728628910175</v>
      </c>
      <c r="S377" s="578">
        <v>5.0828545660692699E-3</v>
      </c>
      <c r="T377" s="578">
        <v>7.461880862441218E-3</v>
      </c>
      <c r="U377" s="578">
        <v>0.32285584152409252</v>
      </c>
      <c r="V377" s="578">
        <v>1237.99780019124</v>
      </c>
      <c r="W377" s="578">
        <v>0.53416811751928051</v>
      </c>
      <c r="X377" s="578">
        <v>8.5146583920353153E-3</v>
      </c>
      <c r="Y377" s="578">
        <v>8.2544670440256544E-3</v>
      </c>
    </row>
    <row r="378" spans="1:25" x14ac:dyDescent="0.3">
      <c r="A378" s="311" t="s">
        <v>2972</v>
      </c>
      <c r="B378" s="310" t="s">
        <v>2190</v>
      </c>
      <c r="C378" s="310" t="s">
        <v>2597</v>
      </c>
      <c r="D378" s="36">
        <v>8</v>
      </c>
      <c r="E378" s="36">
        <v>2030</v>
      </c>
      <c r="F378" s="578">
        <v>0.27314376501575977</v>
      </c>
      <c r="G378" s="578">
        <v>968.37932713826274</v>
      </c>
      <c r="H378" s="578">
        <v>0.3955668126269905</v>
      </c>
      <c r="I378" s="578">
        <v>5.6084702993265002E-3</v>
      </c>
      <c r="J378" s="578">
        <v>6.456753699846253E-3</v>
      </c>
      <c r="K378" s="578">
        <v>0.31086829862953347</v>
      </c>
      <c r="L378" s="578">
        <v>1110.4817695617626</v>
      </c>
      <c r="M378" s="578">
        <v>0.46360618184818669</v>
      </c>
      <c r="N378" s="578">
        <v>1.2951818555658624E-2</v>
      </c>
      <c r="O378" s="578">
        <v>7.4042332998942523E-3</v>
      </c>
      <c r="P378" s="578">
        <v>0.27314377541479901</v>
      </c>
      <c r="Q378" s="578">
        <v>968.37932713826285</v>
      </c>
      <c r="R378" s="578">
        <v>0.39556681814262074</v>
      </c>
      <c r="S378" s="578">
        <v>5.6084705616399272E-3</v>
      </c>
      <c r="T378" s="578">
        <v>6.4567537532032732E-3</v>
      </c>
      <c r="U378" s="578">
        <v>0.31086831942907101</v>
      </c>
      <c r="V378" s="578">
        <v>1110.4817174275677</v>
      </c>
      <c r="W378" s="578">
        <v>0.46360618236447676</v>
      </c>
      <c r="X378" s="578">
        <v>1.2951818556227051E-2</v>
      </c>
      <c r="Y378" s="578">
        <v>7.4042332998942523E-3</v>
      </c>
    </row>
    <row r="379" spans="1:25" x14ac:dyDescent="0.3">
      <c r="A379" s="311" t="s">
        <v>2973</v>
      </c>
      <c r="B379" s="310" t="s">
        <v>2190</v>
      </c>
      <c r="C379" s="310" t="s">
        <v>2597</v>
      </c>
      <c r="D379" s="36">
        <v>9</v>
      </c>
      <c r="E379" s="36">
        <v>2030</v>
      </c>
      <c r="F379" s="578">
        <v>0.27850833351445153</v>
      </c>
      <c r="G379" s="578">
        <v>920.32729339599575</v>
      </c>
      <c r="H379" s="578">
        <v>0.36030386073146747</v>
      </c>
      <c r="I379" s="578">
        <v>6.4287913077881297E-3</v>
      </c>
      <c r="J379" s="578">
        <v>6.1363642356203202E-3</v>
      </c>
      <c r="K379" s="578">
        <v>0.32080519611385672</v>
      </c>
      <c r="L379" s="578">
        <v>1077.6736501057874</v>
      </c>
      <c r="M379" s="578">
        <v>0.43241817844697478</v>
      </c>
      <c r="N379" s="578">
        <v>1.9682377650800199E-2</v>
      </c>
      <c r="O379" s="578">
        <v>7.1854794077807977E-3</v>
      </c>
      <c r="P379" s="578">
        <v>0.27850832839217726</v>
      </c>
      <c r="Q379" s="578">
        <v>920.32730388641335</v>
      </c>
      <c r="R379" s="578">
        <v>0.36030385727675174</v>
      </c>
      <c r="S379" s="578">
        <v>6.4287912039731002E-3</v>
      </c>
      <c r="T379" s="578">
        <v>6.1363642356203202E-3</v>
      </c>
      <c r="U379" s="578">
        <v>0.32080519595811502</v>
      </c>
      <c r="V379" s="578">
        <v>1077.6736501057874</v>
      </c>
      <c r="W379" s="578">
        <v>0.43241817970222901</v>
      </c>
      <c r="X379" s="578">
        <v>1.9682377655954E-2</v>
      </c>
      <c r="Y379" s="578">
        <v>7.1854794077807977E-3</v>
      </c>
    </row>
    <row r="380" spans="1:25" x14ac:dyDescent="0.3">
      <c r="A380" s="311" t="s">
        <v>2974</v>
      </c>
      <c r="B380" s="310" t="s">
        <v>2190</v>
      </c>
      <c r="C380" s="310" t="s">
        <v>2597</v>
      </c>
      <c r="D380" s="36">
        <v>10</v>
      </c>
      <c r="E380" s="36">
        <v>2030</v>
      </c>
      <c r="F380" s="578">
        <v>0.28296396467361701</v>
      </c>
      <c r="G380" s="578">
        <v>882.97258059183696</v>
      </c>
      <c r="H380" s="578">
        <v>0.33278109343708173</v>
      </c>
      <c r="I380" s="578">
        <v>7.0781067133225371E-3</v>
      </c>
      <c r="J380" s="578">
        <v>5.8872998633887567E-3</v>
      </c>
      <c r="K380" s="578">
        <v>0.32788712942916198</v>
      </c>
      <c r="L380" s="578">
        <v>1049.3964271545351</v>
      </c>
      <c r="M380" s="578">
        <v>0.40801185052502298</v>
      </c>
      <c r="N380" s="578">
        <v>2.5565029173624926E-2</v>
      </c>
      <c r="O380" s="578">
        <v>6.9969427762164972E-3</v>
      </c>
      <c r="P380" s="578">
        <v>0.28296394899531152</v>
      </c>
      <c r="Q380" s="578">
        <v>882.97259076436296</v>
      </c>
      <c r="R380" s="578">
        <v>0.33278110437402075</v>
      </c>
      <c r="S380" s="578">
        <v>7.0781070948555628E-3</v>
      </c>
      <c r="T380" s="578">
        <v>5.8872998633887567E-3</v>
      </c>
      <c r="U380" s="578">
        <v>0.32788714526164553</v>
      </c>
      <c r="V380" s="578">
        <v>1049.3964271545351</v>
      </c>
      <c r="W380" s="578">
        <v>0.40801184986450251</v>
      </c>
      <c r="X380" s="578">
        <v>2.5565028659457274E-2</v>
      </c>
      <c r="Y380" s="578">
        <v>6.9969428271482023E-3</v>
      </c>
    </row>
    <row r="381" spans="1:25" x14ac:dyDescent="0.3">
      <c r="A381" s="311" t="s">
        <v>2975</v>
      </c>
      <c r="B381" s="310" t="s">
        <v>2190</v>
      </c>
      <c r="C381" s="310" t="s">
        <v>2597</v>
      </c>
      <c r="D381" s="36">
        <v>11</v>
      </c>
      <c r="E381" s="36">
        <v>2030</v>
      </c>
      <c r="F381" s="578">
        <v>0.28882554217306178</v>
      </c>
      <c r="G381" s="578">
        <v>853.22989273071255</v>
      </c>
      <c r="H381" s="578">
        <v>0.30998067778530902</v>
      </c>
      <c r="I381" s="578">
        <v>7.6890291152646225E-3</v>
      </c>
      <c r="J381" s="578">
        <v>5.6889890935659972E-3</v>
      </c>
      <c r="K381" s="578">
        <v>0.33349502095918077</v>
      </c>
      <c r="L381" s="578">
        <v>1020.244840621943</v>
      </c>
      <c r="M381" s="578">
        <v>0.38384270418767552</v>
      </c>
      <c r="N381" s="578">
        <v>2.8109228592029425E-2</v>
      </c>
      <c r="O381" s="578">
        <v>6.8025731986078074E-3</v>
      </c>
      <c r="P381" s="578">
        <v>0.28882554217462497</v>
      </c>
      <c r="Q381" s="578">
        <v>853.22989273071255</v>
      </c>
      <c r="R381" s="578">
        <v>0.30998067573614124</v>
      </c>
      <c r="S381" s="578">
        <v>7.6890292205954768E-3</v>
      </c>
      <c r="T381" s="578">
        <v>5.6889890935659972E-3</v>
      </c>
      <c r="U381" s="578">
        <v>0.33349502623719651</v>
      </c>
      <c r="V381" s="578">
        <v>1020.2448514302521</v>
      </c>
      <c r="W381" s="578">
        <v>0.38384271001423975</v>
      </c>
      <c r="X381" s="578">
        <v>2.8109229621122701E-2</v>
      </c>
      <c r="Y381" s="578">
        <v>6.8025731986078074E-3</v>
      </c>
    </row>
    <row r="382" spans="1:25" x14ac:dyDescent="0.3">
      <c r="A382" s="311" t="s">
        <v>2976</v>
      </c>
      <c r="B382" s="310" t="s">
        <v>2190</v>
      </c>
      <c r="C382" s="310" t="s">
        <v>2597</v>
      </c>
      <c r="D382" s="36">
        <v>12</v>
      </c>
      <c r="E382" s="36">
        <v>2030</v>
      </c>
      <c r="F382" s="578">
        <v>0.29362052886465501</v>
      </c>
      <c r="G382" s="578">
        <v>828.89621416727653</v>
      </c>
      <c r="H382" s="578">
        <v>0.29132615985372423</v>
      </c>
      <c r="I382" s="578">
        <v>8.1888695459231969E-3</v>
      </c>
      <c r="J382" s="578">
        <v>5.5267417822809205E-3</v>
      </c>
      <c r="K382" s="578">
        <v>0.33687414544614974</v>
      </c>
      <c r="L382" s="578">
        <v>992.43672402699576</v>
      </c>
      <c r="M382" s="578">
        <v>0.361813532603946</v>
      </c>
      <c r="N382" s="578">
        <v>2.7621480205046525E-2</v>
      </c>
      <c r="O382" s="578">
        <v>6.6171602035562131E-3</v>
      </c>
      <c r="P382" s="578">
        <v>0.29362053414214928</v>
      </c>
      <c r="Q382" s="578">
        <v>828.89620908101347</v>
      </c>
      <c r="R382" s="578">
        <v>0.29132616126613148</v>
      </c>
      <c r="S382" s="578">
        <v>8.1888697083437913E-3</v>
      </c>
      <c r="T382" s="578">
        <v>5.5267417822809205E-3</v>
      </c>
      <c r="U382" s="578">
        <v>0.33687414047909625</v>
      </c>
      <c r="V382" s="578">
        <v>992.43671862284123</v>
      </c>
      <c r="W382" s="578">
        <v>0.36181353792846899</v>
      </c>
      <c r="X382" s="578">
        <v>2.7621479167692024E-2</v>
      </c>
      <c r="Y382" s="578">
        <v>6.6171602035562131E-3</v>
      </c>
    </row>
    <row r="383" spans="1:25" x14ac:dyDescent="0.3">
      <c r="A383" s="311" t="s">
        <v>2977</v>
      </c>
      <c r="B383" s="310" t="s">
        <v>2190</v>
      </c>
      <c r="C383" s="310" t="s">
        <v>2597</v>
      </c>
      <c r="D383" s="36">
        <v>13</v>
      </c>
      <c r="E383" s="36">
        <v>2030</v>
      </c>
      <c r="F383" s="578">
        <v>0.2832190785700085</v>
      </c>
      <c r="G383" s="578">
        <v>772.47165234883607</v>
      </c>
      <c r="H383" s="578">
        <v>0.26612602638423699</v>
      </c>
      <c r="I383" s="578">
        <v>8.178481801526985E-3</v>
      </c>
      <c r="J383" s="578">
        <v>5.1505241135600885E-3</v>
      </c>
      <c r="K383" s="578">
        <v>0.32521550513435626</v>
      </c>
      <c r="L383" s="578">
        <v>932.8619524637852</v>
      </c>
      <c r="M383" s="578">
        <v>0.33361864022162924</v>
      </c>
      <c r="N383" s="578">
        <v>2.595545720646435E-2</v>
      </c>
      <c r="O383" s="578">
        <v>6.2199416618871775E-3</v>
      </c>
      <c r="P383" s="578">
        <v>0.28321907872522878</v>
      </c>
      <c r="Q383" s="578">
        <v>772.47165234883607</v>
      </c>
      <c r="R383" s="578">
        <v>0.26612603066575902</v>
      </c>
      <c r="S383" s="578">
        <v>8.1784819152138245E-3</v>
      </c>
      <c r="T383" s="578">
        <v>5.1505241135600885E-3</v>
      </c>
      <c r="U383" s="578">
        <v>0.32521550513435654</v>
      </c>
      <c r="V383" s="578">
        <v>932.8619524637852</v>
      </c>
      <c r="W383" s="578">
        <v>0.33361864541787578</v>
      </c>
      <c r="X383" s="578">
        <v>2.5955457190927178E-2</v>
      </c>
      <c r="Y383" s="578">
        <v>6.2199416618871775E-3</v>
      </c>
    </row>
    <row r="384" spans="1:25" x14ac:dyDescent="0.3">
      <c r="A384" s="311" t="s">
        <v>2978</v>
      </c>
      <c r="B384" s="310" t="s">
        <v>2190</v>
      </c>
      <c r="C384" s="310" t="s">
        <v>2597</v>
      </c>
      <c r="D384" s="36">
        <v>14</v>
      </c>
      <c r="E384" s="36">
        <v>2030</v>
      </c>
      <c r="F384" s="578">
        <v>0.27231794999255449</v>
      </c>
      <c r="G384" s="578">
        <v>765.08655166625897</v>
      </c>
      <c r="H384" s="578">
        <v>0.26187080257864148</v>
      </c>
      <c r="I384" s="578">
        <v>8.7593357949723796E-3</v>
      </c>
      <c r="J384" s="578">
        <v>5.1012841771201495E-3</v>
      </c>
      <c r="K384" s="578">
        <v>0.31258483545174875</v>
      </c>
      <c r="L384" s="578">
        <v>916.86152521769168</v>
      </c>
      <c r="M384" s="578">
        <v>0.32454590460042676</v>
      </c>
      <c r="N384" s="578">
        <v>2.4239604945629826E-2</v>
      </c>
      <c r="O384" s="578">
        <v>6.113257360993881E-3</v>
      </c>
      <c r="P384" s="578">
        <v>0.27231794983775076</v>
      </c>
      <c r="Q384" s="578">
        <v>765.08655166625897</v>
      </c>
      <c r="R384" s="578">
        <v>0.26187080345202152</v>
      </c>
      <c r="S384" s="578">
        <v>8.7593360638038541E-3</v>
      </c>
      <c r="T384" s="578">
        <v>5.1012841771201495E-3</v>
      </c>
      <c r="U384" s="578">
        <v>0.31258485081909221</v>
      </c>
      <c r="V384" s="578">
        <v>916.86152521769168</v>
      </c>
      <c r="W384" s="578">
        <v>0.32454590781048825</v>
      </c>
      <c r="X384" s="578">
        <v>2.423960548435385E-2</v>
      </c>
      <c r="Y384" s="578">
        <v>6.113257360993881E-3</v>
      </c>
    </row>
    <row r="385" spans="1:25" x14ac:dyDescent="0.3">
      <c r="A385" s="311" t="s">
        <v>2979</v>
      </c>
      <c r="B385" s="310" t="s">
        <v>2190</v>
      </c>
      <c r="C385" s="310" t="s">
        <v>2597</v>
      </c>
      <c r="D385" s="36">
        <v>15</v>
      </c>
      <c r="E385" s="36">
        <v>2030</v>
      </c>
      <c r="F385" s="578">
        <v>0.26289839672945398</v>
      </c>
      <c r="G385" s="578">
        <v>762.25207837422681</v>
      </c>
      <c r="H385" s="578">
        <v>0.25966494281552299</v>
      </c>
      <c r="I385" s="578">
        <v>9.3076190846280177E-3</v>
      </c>
      <c r="J385" s="578">
        <v>5.0823854980990247E-3</v>
      </c>
      <c r="K385" s="578">
        <v>0.30139112795228551</v>
      </c>
      <c r="L385" s="578">
        <v>905.1044413248693</v>
      </c>
      <c r="M385" s="578">
        <v>0.31778070762766147</v>
      </c>
      <c r="N385" s="578">
        <v>2.3205220109199773E-2</v>
      </c>
      <c r="O385" s="578">
        <v>6.034866072392708E-3</v>
      </c>
      <c r="P385" s="578">
        <v>0.26289839673018373</v>
      </c>
      <c r="Q385" s="578">
        <v>762.25207837422681</v>
      </c>
      <c r="R385" s="578">
        <v>0.25966494307112897</v>
      </c>
      <c r="S385" s="578">
        <v>9.3076194764307608E-3</v>
      </c>
      <c r="T385" s="578">
        <v>5.0823854980990247E-3</v>
      </c>
      <c r="U385" s="578">
        <v>0.30139111242972122</v>
      </c>
      <c r="V385" s="578">
        <v>905.10444609324099</v>
      </c>
      <c r="W385" s="578">
        <v>0.31778071482828274</v>
      </c>
      <c r="X385" s="578">
        <v>2.3205221122680052E-2</v>
      </c>
      <c r="Y385" s="578">
        <v>6.034866072392708E-3</v>
      </c>
    </row>
    <row r="386" spans="1:25" x14ac:dyDescent="0.3">
      <c r="A386" s="579" t="s">
        <v>2980</v>
      </c>
      <c r="B386" s="580" t="s">
        <v>2190</v>
      </c>
      <c r="C386" s="580" t="s">
        <v>2597</v>
      </c>
      <c r="D386" s="581">
        <v>16</v>
      </c>
      <c r="E386" s="581">
        <v>2030</v>
      </c>
      <c r="F386" s="582">
        <v>0.25640831830397748</v>
      </c>
      <c r="G386" s="582">
        <v>775.69189580281557</v>
      </c>
      <c r="H386" s="582">
        <v>0.26319256115588474</v>
      </c>
      <c r="I386" s="582">
        <v>1.0128702274641896E-2</v>
      </c>
      <c r="J386" s="582">
        <v>5.1719957021608299E-3</v>
      </c>
      <c r="K386" s="582">
        <v>0.29351912070219022</v>
      </c>
      <c r="L386" s="582">
        <v>910.18449529012025</v>
      </c>
      <c r="M386" s="582">
        <v>0.31685674636419947</v>
      </c>
      <c r="N386" s="582">
        <v>2.2915574420115523E-2</v>
      </c>
      <c r="O386" s="582">
        <v>6.0687370569212293E-3</v>
      </c>
      <c r="P386" s="582">
        <v>0.256408313104041</v>
      </c>
      <c r="Q386" s="582">
        <v>775.69189039866103</v>
      </c>
      <c r="R386" s="582">
        <v>0.26319256211517428</v>
      </c>
      <c r="S386" s="582">
        <v>1.0128702489585797E-2</v>
      </c>
      <c r="T386" s="582">
        <v>5.1719957021608299E-3</v>
      </c>
      <c r="U386" s="582">
        <v>0.29351912582550649</v>
      </c>
      <c r="V386" s="582">
        <v>910.18449529012025</v>
      </c>
      <c r="W386" s="582">
        <v>0.31685675247047079</v>
      </c>
      <c r="X386" s="582">
        <v>2.2915575462623825E-2</v>
      </c>
      <c r="Y386" s="582">
        <v>6.0687370035642074E-3</v>
      </c>
    </row>
    <row r="387" spans="1:25" x14ac:dyDescent="0.3">
      <c r="A387" s="311" t="s">
        <v>2981</v>
      </c>
      <c r="B387" s="310" t="s">
        <v>48</v>
      </c>
      <c r="C387" s="310" t="s">
        <v>2597</v>
      </c>
      <c r="D387" s="36">
        <v>1</v>
      </c>
      <c r="E387" s="36">
        <v>2012</v>
      </c>
      <c r="F387" s="578">
        <v>81.224211615277426</v>
      </c>
      <c r="G387" s="578">
        <v>7928.7196350097602</v>
      </c>
      <c r="H387" s="578">
        <v>8.2971541966932474</v>
      </c>
      <c r="I387" s="578">
        <v>4.4754803404211945</v>
      </c>
      <c r="J387" s="578">
        <v>6.7985204746946651E-2</v>
      </c>
      <c r="K387" s="578">
        <v>84.491034225056197</v>
      </c>
      <c r="L387" s="578">
        <v>8400.9290059407522</v>
      </c>
      <c r="M387" s="578">
        <v>8.7947952384129113</v>
      </c>
      <c r="N387" s="578">
        <v>4.6970901489257804</v>
      </c>
      <c r="O387" s="578">
        <v>7.2034078727786693E-2</v>
      </c>
      <c r="P387" s="578">
        <v>81.224217256725126</v>
      </c>
      <c r="Q387" s="578">
        <v>7928.7196909586546</v>
      </c>
      <c r="R387" s="578">
        <v>8.2971541445391814</v>
      </c>
      <c r="S387" s="578">
        <v>4.4754802361130652</v>
      </c>
      <c r="T387" s="578">
        <v>6.7985204746946651E-2</v>
      </c>
      <c r="U387" s="578">
        <v>84.491030720683398</v>
      </c>
      <c r="V387" s="578">
        <v>8400.9289550781214</v>
      </c>
      <c r="W387" s="578">
        <v>8.7947949950272797</v>
      </c>
      <c r="X387" s="578">
        <v>4.6970901489257804</v>
      </c>
      <c r="Y387" s="578">
        <v>7.2034078727786693E-2</v>
      </c>
    </row>
    <row r="388" spans="1:25" x14ac:dyDescent="0.3">
      <c r="A388" s="311" t="s">
        <v>2982</v>
      </c>
      <c r="B388" s="310" t="s">
        <v>48</v>
      </c>
      <c r="C388" s="310" t="s">
        <v>2597</v>
      </c>
      <c r="D388" s="36">
        <v>2</v>
      </c>
      <c r="E388" s="36">
        <v>2012</v>
      </c>
      <c r="F388" s="578">
        <v>39.084697546262731</v>
      </c>
      <c r="G388" s="578">
        <v>4001.897964477535</v>
      </c>
      <c r="H388" s="578">
        <v>4.0115323705443453</v>
      </c>
      <c r="I388" s="578">
        <v>2.2728981971740674</v>
      </c>
      <c r="J388" s="578">
        <v>3.4314714818416719E-2</v>
      </c>
      <c r="K388" s="578">
        <v>41.3628625492371</v>
      </c>
      <c r="L388" s="578">
        <v>4519.7089996337854</v>
      </c>
      <c r="M388" s="578">
        <v>4.6473841584908433</v>
      </c>
      <c r="N388" s="578">
        <v>2.5126039211948674</v>
      </c>
      <c r="O388" s="578">
        <v>3.8754618804280924E-2</v>
      </c>
      <c r="P388" s="578">
        <v>39.084699136709474</v>
      </c>
      <c r="Q388" s="578">
        <v>4001.897964477535</v>
      </c>
      <c r="R388" s="578">
        <v>4.0115323705443453</v>
      </c>
      <c r="S388" s="578">
        <v>2.2728982170422851</v>
      </c>
      <c r="T388" s="578">
        <v>3.4314714818416719E-2</v>
      </c>
      <c r="U388" s="578">
        <v>41.362860976504876</v>
      </c>
      <c r="V388" s="578">
        <v>4519.7089996337854</v>
      </c>
      <c r="W388" s="578">
        <v>4.6473838455664582</v>
      </c>
      <c r="X388" s="578">
        <v>2.5126037001609776</v>
      </c>
      <c r="Y388" s="578">
        <v>3.8754619328149872E-2</v>
      </c>
    </row>
    <row r="389" spans="1:25" x14ac:dyDescent="0.3">
      <c r="A389" s="311" t="s">
        <v>2983</v>
      </c>
      <c r="B389" s="310" t="s">
        <v>48</v>
      </c>
      <c r="C389" s="310" t="s">
        <v>2597</v>
      </c>
      <c r="D389" s="36">
        <v>3</v>
      </c>
      <c r="E389" s="36">
        <v>2012</v>
      </c>
      <c r="F389" s="578">
        <v>21.119985694395474</v>
      </c>
      <c r="G389" s="578">
        <v>2256.4183400471975</v>
      </c>
      <c r="H389" s="578">
        <v>2.1403555760237651</v>
      </c>
      <c r="I389" s="578">
        <v>1.258252950074765</v>
      </c>
      <c r="J389" s="578">
        <v>1.934790752905725E-2</v>
      </c>
      <c r="K389" s="578">
        <v>24.045311826310297</v>
      </c>
      <c r="L389" s="578">
        <v>2903.3361244201601</v>
      </c>
      <c r="M389" s="578">
        <v>2.45434904447756</v>
      </c>
      <c r="N389" s="578">
        <v>1.5245180182779752</v>
      </c>
      <c r="O389" s="578">
        <v>2.4895130462634002E-2</v>
      </c>
      <c r="P389" s="578">
        <v>21.119984106490477</v>
      </c>
      <c r="Q389" s="578">
        <v>2256.4183400471975</v>
      </c>
      <c r="R389" s="578">
        <v>2.1403557831266249</v>
      </c>
      <c r="S389" s="578">
        <v>1.2582529184097999</v>
      </c>
      <c r="T389" s="578">
        <v>1.934790752905725E-2</v>
      </c>
      <c r="U389" s="578">
        <v>24.045310820869975</v>
      </c>
      <c r="V389" s="578">
        <v>2903.3360722859625</v>
      </c>
      <c r="W389" s="578">
        <v>2.4543489896459452</v>
      </c>
      <c r="X389" s="578">
        <v>1.5245180130004801</v>
      </c>
      <c r="Y389" s="578">
        <v>2.4895130462634002E-2</v>
      </c>
    </row>
    <row r="390" spans="1:25" x14ac:dyDescent="0.3">
      <c r="A390" s="311" t="s">
        <v>2984</v>
      </c>
      <c r="B390" s="310" t="s">
        <v>48</v>
      </c>
      <c r="C390" s="310" t="s">
        <v>2597</v>
      </c>
      <c r="D390" s="36">
        <v>4</v>
      </c>
      <c r="E390" s="36">
        <v>2012</v>
      </c>
      <c r="F390" s="578">
        <v>11.8399913248722</v>
      </c>
      <c r="G390" s="578">
        <v>1120.5473861694275</v>
      </c>
      <c r="H390" s="578">
        <v>1.2798956853997225</v>
      </c>
      <c r="I390" s="578">
        <v>0.65731099247932401</v>
      </c>
      <c r="J390" s="578">
        <v>9.6081926943346104E-3</v>
      </c>
      <c r="K390" s="578">
        <v>18.777974699798449</v>
      </c>
      <c r="L390" s="578">
        <v>2392.2708206176699</v>
      </c>
      <c r="M390" s="578">
        <v>1.745876190000365</v>
      </c>
      <c r="N390" s="578">
        <v>1.221069150604305</v>
      </c>
      <c r="O390" s="578">
        <v>2.05130423031126E-2</v>
      </c>
      <c r="P390" s="578">
        <v>11.839991321306975</v>
      </c>
      <c r="Q390" s="578">
        <v>1120.5473861694275</v>
      </c>
      <c r="R390" s="578">
        <v>1.279895683304245</v>
      </c>
      <c r="S390" s="578">
        <v>0.65731099247932401</v>
      </c>
      <c r="T390" s="578">
        <v>9.6081921753162873E-3</v>
      </c>
      <c r="U390" s="578">
        <v>18.777971033579249</v>
      </c>
      <c r="V390" s="578">
        <v>2392.2708206176699</v>
      </c>
      <c r="W390" s="578">
        <v>1.7458742972618526</v>
      </c>
      <c r="X390" s="578">
        <v>1.2210690503319075</v>
      </c>
      <c r="Y390" s="578">
        <v>2.0513041265075974E-2</v>
      </c>
    </row>
    <row r="391" spans="1:25" x14ac:dyDescent="0.3">
      <c r="A391" s="311" t="s">
        <v>2985</v>
      </c>
      <c r="B391" s="310" t="s">
        <v>48</v>
      </c>
      <c r="C391" s="310" t="s">
        <v>2597</v>
      </c>
      <c r="D391" s="36">
        <v>5</v>
      </c>
      <c r="E391" s="36">
        <v>2012</v>
      </c>
      <c r="F391" s="578">
        <v>10.665957538212099</v>
      </c>
      <c r="G391" s="578">
        <v>1152.8992869059177</v>
      </c>
      <c r="H391" s="578">
        <v>1.0347447832464174</v>
      </c>
      <c r="I391" s="578">
        <v>0.62804396792004458</v>
      </c>
      <c r="J391" s="578">
        <v>9.8857123278624625E-3</v>
      </c>
      <c r="K391" s="578">
        <v>16.260935348487649</v>
      </c>
      <c r="L391" s="578">
        <v>2112.0864397684677</v>
      </c>
      <c r="M391" s="578">
        <v>1.375760396593245</v>
      </c>
      <c r="N391" s="578">
        <v>1.0808775726084849</v>
      </c>
      <c r="O391" s="578">
        <v>1.8110618674351472E-2</v>
      </c>
      <c r="P391" s="578">
        <v>10.665959053619471</v>
      </c>
      <c r="Q391" s="578">
        <v>1152.8992869059177</v>
      </c>
      <c r="R391" s="578">
        <v>1.0347447777554974</v>
      </c>
      <c r="S391" s="578">
        <v>0.62804395736505558</v>
      </c>
      <c r="T391" s="578">
        <v>9.8857124830828928E-3</v>
      </c>
      <c r="U391" s="578">
        <v>16.260934306720898</v>
      </c>
      <c r="V391" s="578">
        <v>2112.0864397684677</v>
      </c>
      <c r="W391" s="578">
        <v>1.375760396593245</v>
      </c>
      <c r="X391" s="578">
        <v>1.0808773720636902</v>
      </c>
      <c r="Y391" s="578">
        <v>1.8110618674351472E-2</v>
      </c>
    </row>
    <row r="392" spans="1:25" x14ac:dyDescent="0.3">
      <c r="A392" s="311" t="s">
        <v>2986</v>
      </c>
      <c r="B392" s="310" t="s">
        <v>48</v>
      </c>
      <c r="C392" s="310" t="s">
        <v>2597</v>
      </c>
      <c r="D392" s="36">
        <v>6</v>
      </c>
      <c r="E392" s="36">
        <v>2012</v>
      </c>
      <c r="F392" s="578">
        <v>9.9615349207839579</v>
      </c>
      <c r="G392" s="578">
        <v>1172.3084271748824</v>
      </c>
      <c r="H392" s="578">
        <v>0.88765451801009454</v>
      </c>
      <c r="I392" s="578">
        <v>0.61048300564289004</v>
      </c>
      <c r="J392" s="578">
        <v>1.005219678821349E-2</v>
      </c>
      <c r="K392" s="578">
        <v>14.690436475260251</v>
      </c>
      <c r="L392" s="578">
        <v>1942.4908383687275</v>
      </c>
      <c r="M392" s="578">
        <v>1.1297965380945201</v>
      </c>
      <c r="N392" s="578">
        <v>0.97856446107228579</v>
      </c>
      <c r="O392" s="578">
        <v>1.6656439499153401E-2</v>
      </c>
      <c r="P392" s="578">
        <v>9.9615356506934756</v>
      </c>
      <c r="Q392" s="578">
        <v>1172.3084271748824</v>
      </c>
      <c r="R392" s="578">
        <v>0.88765457658640368</v>
      </c>
      <c r="S392" s="578">
        <v>0.61048300564289004</v>
      </c>
      <c r="T392" s="578">
        <v>1.005219678821349E-2</v>
      </c>
      <c r="U392" s="578">
        <v>14.69043543010285</v>
      </c>
      <c r="V392" s="578">
        <v>1942.4908383687275</v>
      </c>
      <c r="W392" s="578">
        <v>1.1297965291887451</v>
      </c>
      <c r="X392" s="578">
        <v>0.97856424748897486</v>
      </c>
      <c r="Y392" s="578">
        <v>1.6656438470818054E-2</v>
      </c>
    </row>
    <row r="393" spans="1:25" x14ac:dyDescent="0.3">
      <c r="A393" s="311" t="s">
        <v>2987</v>
      </c>
      <c r="B393" s="310" t="s">
        <v>48</v>
      </c>
      <c r="C393" s="310" t="s">
        <v>2597</v>
      </c>
      <c r="D393" s="36">
        <v>7</v>
      </c>
      <c r="E393" s="36">
        <v>2012</v>
      </c>
      <c r="F393" s="578">
        <v>9.4919302879327976</v>
      </c>
      <c r="G393" s="578">
        <v>1185.2517776489224</v>
      </c>
      <c r="H393" s="578">
        <v>0.78959167186015544</v>
      </c>
      <c r="I393" s="578">
        <v>0.59877620668460874</v>
      </c>
      <c r="J393" s="578">
        <v>1.0163222585106204E-2</v>
      </c>
      <c r="K393" s="578">
        <v>14.195385394705173</v>
      </c>
      <c r="L393" s="578">
        <v>1900.3185386657649</v>
      </c>
      <c r="M393" s="578">
        <v>1.0045254440822926</v>
      </c>
      <c r="N393" s="578">
        <v>0.94225581890592924</v>
      </c>
      <c r="O393" s="578">
        <v>1.6294898833924248E-2</v>
      </c>
      <c r="P393" s="578">
        <v>9.4919312961525506</v>
      </c>
      <c r="Q393" s="578">
        <v>1185.2517776489224</v>
      </c>
      <c r="R393" s="578">
        <v>0.78959166130516645</v>
      </c>
      <c r="S393" s="578">
        <v>0.59877624362707071</v>
      </c>
      <c r="T393" s="578">
        <v>1.0163222585106204E-2</v>
      </c>
      <c r="U393" s="578">
        <v>14.195382270171301</v>
      </c>
      <c r="V393" s="578">
        <v>1900.3185386657649</v>
      </c>
      <c r="W393" s="578">
        <v>1.0045254013578651</v>
      </c>
      <c r="X393" s="578">
        <v>0.94225578196346715</v>
      </c>
      <c r="Y393" s="578">
        <v>1.6294898833924248E-2</v>
      </c>
    </row>
    <row r="394" spans="1:25" x14ac:dyDescent="0.3">
      <c r="A394" s="311" t="s">
        <v>2988</v>
      </c>
      <c r="B394" s="310" t="s">
        <v>48</v>
      </c>
      <c r="C394" s="310" t="s">
        <v>2597</v>
      </c>
      <c r="D394" s="36">
        <v>8</v>
      </c>
      <c r="E394" s="36">
        <v>2012</v>
      </c>
      <c r="F394" s="578">
        <v>9.023015717284574</v>
      </c>
      <c r="G394" s="578">
        <v>1139.533554077145</v>
      </c>
      <c r="H394" s="578">
        <v>0.69910248213758031</v>
      </c>
      <c r="I394" s="578">
        <v>0.59290273441001751</v>
      </c>
      <c r="J394" s="578">
        <v>9.77123641253759E-3</v>
      </c>
      <c r="K394" s="578">
        <v>12.346393324861573</v>
      </c>
      <c r="L394" s="578">
        <v>1628.3416697184175</v>
      </c>
      <c r="M394" s="578">
        <v>0.93965043185744368</v>
      </c>
      <c r="N394" s="578">
        <v>0.77595701813697804</v>
      </c>
      <c r="O394" s="578">
        <v>1.3962743163574425E-2</v>
      </c>
      <c r="P394" s="578">
        <v>9.0230152949928453</v>
      </c>
      <c r="Q394" s="578">
        <v>1139.533554077145</v>
      </c>
      <c r="R394" s="578">
        <v>0.69910248710463407</v>
      </c>
      <c r="S394" s="578">
        <v>0.59290273953229122</v>
      </c>
      <c r="T394" s="578">
        <v>9.77123641253759E-3</v>
      </c>
      <c r="U394" s="578">
        <v>12.3463886474637</v>
      </c>
      <c r="V394" s="578">
        <v>1628.3417218526124</v>
      </c>
      <c r="W394" s="578">
        <v>0.93965039342098522</v>
      </c>
      <c r="X394" s="578">
        <v>0.77595701813697804</v>
      </c>
      <c r="Y394" s="578">
        <v>1.3962742639705475E-2</v>
      </c>
    </row>
    <row r="395" spans="1:25" x14ac:dyDescent="0.3">
      <c r="A395" s="311" t="s">
        <v>2989</v>
      </c>
      <c r="B395" s="310" t="s">
        <v>48</v>
      </c>
      <c r="C395" s="310" t="s">
        <v>2597</v>
      </c>
      <c r="D395" s="36">
        <v>9</v>
      </c>
      <c r="E395" s="36">
        <v>2012</v>
      </c>
      <c r="F395" s="578">
        <v>8.6713307812218101</v>
      </c>
      <c r="G395" s="578">
        <v>1105.2524032592726</v>
      </c>
      <c r="H395" s="578">
        <v>0.63123497013778673</v>
      </c>
      <c r="I395" s="578">
        <v>0.58849801123142198</v>
      </c>
      <c r="J395" s="578">
        <v>9.4773088688574082E-3</v>
      </c>
      <c r="K395" s="578">
        <v>12.008994739740299</v>
      </c>
      <c r="L395" s="578">
        <v>1586.5992698669374</v>
      </c>
      <c r="M395" s="578">
        <v>0.88833650958258625</v>
      </c>
      <c r="N395" s="578">
        <v>0.72822379382948033</v>
      </c>
      <c r="O395" s="578">
        <v>1.3604823917072848E-2</v>
      </c>
      <c r="P395" s="578">
        <v>8.6713307092674459</v>
      </c>
      <c r="Q395" s="578">
        <v>1105.2524032592726</v>
      </c>
      <c r="R395" s="578">
        <v>0.63123497066165601</v>
      </c>
      <c r="S395" s="578">
        <v>0.58849801123142198</v>
      </c>
      <c r="T395" s="578">
        <v>9.4773088688574047E-3</v>
      </c>
      <c r="U395" s="578">
        <v>12.008995255571774</v>
      </c>
      <c r="V395" s="578">
        <v>1586.5992698669374</v>
      </c>
      <c r="W395" s="578">
        <v>0.88833649437098428</v>
      </c>
      <c r="X395" s="578">
        <v>0.72822336635241869</v>
      </c>
      <c r="Y395" s="578">
        <v>1.3604823917072848E-2</v>
      </c>
    </row>
    <row r="396" spans="1:25" x14ac:dyDescent="0.3">
      <c r="A396" s="311" t="s">
        <v>2990</v>
      </c>
      <c r="B396" s="310" t="s">
        <v>48</v>
      </c>
      <c r="C396" s="310" t="s">
        <v>2597</v>
      </c>
      <c r="D396" s="36">
        <v>10</v>
      </c>
      <c r="E396" s="36">
        <v>2012</v>
      </c>
      <c r="F396" s="578">
        <v>8.3977825923260099</v>
      </c>
      <c r="G396" s="578">
        <v>1078.5854110717726</v>
      </c>
      <c r="H396" s="578">
        <v>0.57844814805624345</v>
      </c>
      <c r="I396" s="578">
        <v>0.58506999909877699</v>
      </c>
      <c r="J396" s="578">
        <v>9.248649798488863E-3</v>
      </c>
      <c r="K396" s="578">
        <v>11.73077925387765</v>
      </c>
      <c r="L396" s="578">
        <v>1552.8917770385676</v>
      </c>
      <c r="M396" s="578">
        <v>0.85040369767618007</v>
      </c>
      <c r="N396" s="578">
        <v>0.68489296982685721</v>
      </c>
      <c r="O396" s="578">
        <v>1.33158281872359E-2</v>
      </c>
      <c r="P396" s="578">
        <v>8.3977828430652099</v>
      </c>
      <c r="Q396" s="578">
        <v>1078.5853589375749</v>
      </c>
      <c r="R396" s="578">
        <v>0.5784481902762002</v>
      </c>
      <c r="S396" s="578">
        <v>0.58506999909877699</v>
      </c>
      <c r="T396" s="578">
        <v>9.2486498469952477E-3</v>
      </c>
      <c r="U396" s="578">
        <v>11.730779253402275</v>
      </c>
      <c r="V396" s="578">
        <v>1552.8917770385676</v>
      </c>
      <c r="W396" s="578">
        <v>0.85040368712119097</v>
      </c>
      <c r="X396" s="578">
        <v>0.68489295989274968</v>
      </c>
      <c r="Y396" s="578">
        <v>1.33158281872359E-2</v>
      </c>
    </row>
    <row r="397" spans="1:25" x14ac:dyDescent="0.3">
      <c r="A397" s="311" t="s">
        <v>2991</v>
      </c>
      <c r="B397" s="310" t="s">
        <v>48</v>
      </c>
      <c r="C397" s="310" t="s">
        <v>2597</v>
      </c>
      <c r="D397" s="36">
        <v>11</v>
      </c>
      <c r="E397" s="36">
        <v>2012</v>
      </c>
      <c r="F397" s="578">
        <v>9.5628362907300311</v>
      </c>
      <c r="G397" s="578">
        <v>1256.6843554178827</v>
      </c>
      <c r="H397" s="578">
        <v>0.699879318514528</v>
      </c>
      <c r="I397" s="578">
        <v>0.54676528841567507</v>
      </c>
      <c r="J397" s="578">
        <v>1.077585932216605E-2</v>
      </c>
      <c r="K397" s="578">
        <v>11.447289435561551</v>
      </c>
      <c r="L397" s="578">
        <v>1525.7444839477478</v>
      </c>
      <c r="M397" s="578">
        <v>0.82377122329004671</v>
      </c>
      <c r="N397" s="578">
        <v>0.63136603039068429</v>
      </c>
      <c r="O397" s="578">
        <v>1.3083042703025625E-2</v>
      </c>
      <c r="P397" s="578">
        <v>9.5628364495787501</v>
      </c>
      <c r="Q397" s="578">
        <v>1256.6843554178827</v>
      </c>
      <c r="R397" s="578">
        <v>0.69987931376090251</v>
      </c>
      <c r="S397" s="578">
        <v>0.54676526932356229</v>
      </c>
      <c r="T397" s="578">
        <v>1.077585932216605E-2</v>
      </c>
      <c r="U397" s="578">
        <v>11.447288391801175</v>
      </c>
      <c r="V397" s="578">
        <v>1525.7444839477478</v>
      </c>
      <c r="W397" s="578">
        <v>0.82377122939214975</v>
      </c>
      <c r="X397" s="578">
        <v>0.63136600408082133</v>
      </c>
      <c r="Y397" s="578">
        <v>1.3083042703025625E-2</v>
      </c>
    </row>
    <row r="398" spans="1:25" x14ac:dyDescent="0.3">
      <c r="A398" s="311" t="s">
        <v>2992</v>
      </c>
      <c r="B398" s="310" t="s">
        <v>48</v>
      </c>
      <c r="C398" s="310" t="s">
        <v>2597</v>
      </c>
      <c r="D398" s="36">
        <v>12</v>
      </c>
      <c r="E398" s="36">
        <v>2012</v>
      </c>
      <c r="F398" s="578">
        <v>10.516068372060506</v>
      </c>
      <c r="G398" s="578">
        <v>1402.4044748942024</v>
      </c>
      <c r="H398" s="578">
        <v>0.79923172223304029</v>
      </c>
      <c r="I398" s="578">
        <v>0.51542349089868345</v>
      </c>
      <c r="J398" s="578">
        <v>1.202543908342095E-2</v>
      </c>
      <c r="K398" s="578">
        <v>11.20601429856225</v>
      </c>
      <c r="L398" s="578">
        <v>1502.615716298415</v>
      </c>
      <c r="M398" s="578">
        <v>0.80218534569333577</v>
      </c>
      <c r="N398" s="578">
        <v>0.58557743912873095</v>
      </c>
      <c r="O398" s="578">
        <v>1.2884735352902925E-2</v>
      </c>
      <c r="P398" s="578">
        <v>10.516067806403292</v>
      </c>
      <c r="Q398" s="578">
        <v>1402.4044227600075</v>
      </c>
      <c r="R398" s="578">
        <v>0.79923172541505916</v>
      </c>
      <c r="S398" s="578">
        <v>0.51542348600924004</v>
      </c>
      <c r="T398" s="578">
        <v>1.2025438559552E-2</v>
      </c>
      <c r="U398" s="578">
        <v>11.206013777385349</v>
      </c>
      <c r="V398" s="578">
        <v>1502.6156641642199</v>
      </c>
      <c r="W398" s="578">
        <v>0.80218528195594718</v>
      </c>
      <c r="X398" s="578">
        <v>0.58557723501386705</v>
      </c>
      <c r="Y398" s="578">
        <v>1.2884735352902925E-2</v>
      </c>
    </row>
    <row r="399" spans="1:25" x14ac:dyDescent="0.3">
      <c r="A399" s="311" t="s">
        <v>2993</v>
      </c>
      <c r="B399" s="310" t="s">
        <v>48</v>
      </c>
      <c r="C399" s="310" t="s">
        <v>2597</v>
      </c>
      <c r="D399" s="36">
        <v>13</v>
      </c>
      <c r="E399" s="36">
        <v>2012</v>
      </c>
      <c r="F399" s="578">
        <v>10.392444902065691</v>
      </c>
      <c r="G399" s="578">
        <v>1401.7934837341274</v>
      </c>
      <c r="H399" s="578">
        <v>0.77266951619336977</v>
      </c>
      <c r="I399" s="578">
        <v>0.47179430226484903</v>
      </c>
      <c r="J399" s="578">
        <v>1.2020213645882849E-2</v>
      </c>
      <c r="K399" s="578">
        <v>11.016888675532101</v>
      </c>
      <c r="L399" s="578">
        <v>1489.8004112243598</v>
      </c>
      <c r="M399" s="578">
        <v>0.76846398058114529</v>
      </c>
      <c r="N399" s="578">
        <v>0.54309288548150381</v>
      </c>
      <c r="O399" s="578">
        <v>1.2774879054632E-2</v>
      </c>
      <c r="P399" s="578">
        <v>10.392444430539948</v>
      </c>
      <c r="Q399" s="578">
        <v>1401.79395294189</v>
      </c>
      <c r="R399" s="578">
        <v>0.77266952116042353</v>
      </c>
      <c r="S399" s="578">
        <v>0.47179440308051773</v>
      </c>
      <c r="T399" s="578">
        <v>1.2020213645882849E-2</v>
      </c>
      <c r="U399" s="578">
        <v>11.016888619327752</v>
      </c>
      <c r="V399" s="578">
        <v>1489.8004112243598</v>
      </c>
      <c r="W399" s="578">
        <v>0.76846396478746648</v>
      </c>
      <c r="X399" s="578">
        <v>0.54309281435174217</v>
      </c>
      <c r="Y399" s="578">
        <v>1.2774878535613699E-2</v>
      </c>
    </row>
    <row r="400" spans="1:25" x14ac:dyDescent="0.3">
      <c r="A400" s="311" t="s">
        <v>2994</v>
      </c>
      <c r="B400" s="310" t="s">
        <v>48</v>
      </c>
      <c r="C400" s="310" t="s">
        <v>2597</v>
      </c>
      <c r="D400" s="36">
        <v>14</v>
      </c>
      <c r="E400" s="36">
        <v>2012</v>
      </c>
      <c r="F400" s="578">
        <v>11.208310241000877</v>
      </c>
      <c r="G400" s="578">
        <v>1501.8112614949473</v>
      </c>
      <c r="H400" s="578">
        <v>0.7396468282483204</v>
      </c>
      <c r="I400" s="578">
        <v>0.47081660626766547</v>
      </c>
      <c r="J400" s="578">
        <v>1.2877880323988625E-2</v>
      </c>
      <c r="K400" s="578">
        <v>11.7757002414679</v>
      </c>
      <c r="L400" s="578">
        <v>1580.8521830240825</v>
      </c>
      <c r="M400" s="578">
        <v>0.73734306031838026</v>
      </c>
      <c r="N400" s="578">
        <v>0.54054451012052551</v>
      </c>
      <c r="O400" s="578">
        <v>1.3555660974816376E-2</v>
      </c>
      <c r="P400" s="578">
        <v>11.208311284906749</v>
      </c>
      <c r="Q400" s="578">
        <v>1501.8112614949473</v>
      </c>
      <c r="R400" s="578">
        <v>0.73964681779034391</v>
      </c>
      <c r="S400" s="578">
        <v>0.47081660137822201</v>
      </c>
      <c r="T400" s="578">
        <v>1.2877880323988625E-2</v>
      </c>
      <c r="U400" s="578">
        <v>11.775698676477324</v>
      </c>
      <c r="V400" s="578">
        <v>1580.8521830240825</v>
      </c>
      <c r="W400" s="578">
        <v>0.73734301918496659</v>
      </c>
      <c r="X400" s="578">
        <v>0.54054434500479431</v>
      </c>
      <c r="Y400" s="578">
        <v>1.3555660455798075E-2</v>
      </c>
    </row>
    <row r="401" spans="1:25" x14ac:dyDescent="0.3">
      <c r="A401" s="311" t="s">
        <v>2995</v>
      </c>
      <c r="B401" s="310" t="s">
        <v>48</v>
      </c>
      <c r="C401" s="310" t="s">
        <v>2597</v>
      </c>
      <c r="D401" s="36">
        <v>15</v>
      </c>
      <c r="E401" s="36">
        <v>2012</v>
      </c>
      <c r="F401" s="578">
        <v>11.9879005418139</v>
      </c>
      <c r="G401" s="578">
        <v>1596.440414428705</v>
      </c>
      <c r="H401" s="578">
        <v>0.71120396896731075</v>
      </c>
      <c r="I401" s="578">
        <v>0.47299470985308251</v>
      </c>
      <c r="J401" s="578">
        <v>1.3689332224506226E-2</v>
      </c>
      <c r="K401" s="578">
        <v>12.494832107525573</v>
      </c>
      <c r="L401" s="578">
        <v>1666.1565793355276</v>
      </c>
      <c r="M401" s="578">
        <v>0.71177608762324418</v>
      </c>
      <c r="N401" s="578">
        <v>0.53699680790305104</v>
      </c>
      <c r="O401" s="578">
        <v>1.42871290930391E-2</v>
      </c>
      <c r="P401" s="578">
        <v>11.987901064921324</v>
      </c>
      <c r="Q401" s="578">
        <v>1596.440414428705</v>
      </c>
      <c r="R401" s="578">
        <v>0.71120398955342001</v>
      </c>
      <c r="S401" s="578">
        <v>0.47299470211146349</v>
      </c>
      <c r="T401" s="578">
        <v>1.3689332224506226E-2</v>
      </c>
      <c r="U401" s="578">
        <v>12.494831067844601</v>
      </c>
      <c r="V401" s="578">
        <v>1666.1565793355276</v>
      </c>
      <c r="W401" s="578">
        <v>0.71177609342460801</v>
      </c>
      <c r="X401" s="578">
        <v>0.53699680790305104</v>
      </c>
      <c r="Y401" s="578">
        <v>1.4287128569170148E-2</v>
      </c>
    </row>
    <row r="402" spans="1:25" x14ac:dyDescent="0.3">
      <c r="A402" s="579" t="s">
        <v>2996</v>
      </c>
      <c r="B402" s="580" t="s">
        <v>48</v>
      </c>
      <c r="C402" s="580" t="s">
        <v>2597</v>
      </c>
      <c r="D402" s="581">
        <v>16</v>
      </c>
      <c r="E402" s="581">
        <v>2012</v>
      </c>
      <c r="F402" s="582">
        <v>13.004748168023024</v>
      </c>
      <c r="G402" s="582">
        <v>1706.2770169575952</v>
      </c>
      <c r="H402" s="582">
        <v>0.69490409289331456</v>
      </c>
      <c r="I402" s="582">
        <v>0.48657667730003551</v>
      </c>
      <c r="J402" s="582">
        <v>1.4631205189895476E-2</v>
      </c>
      <c r="K402" s="582">
        <v>13.4286308909504</v>
      </c>
      <c r="L402" s="582">
        <v>1765.3265647888124</v>
      </c>
      <c r="M402" s="582">
        <v>0.69639963059065169</v>
      </c>
      <c r="N402" s="582">
        <v>0.5467486341755522</v>
      </c>
      <c r="O402" s="582">
        <v>1.5137568717667201E-2</v>
      </c>
      <c r="P402" s="582">
        <v>13.0047507762501</v>
      </c>
      <c r="Q402" s="582">
        <v>1706.2769648234</v>
      </c>
      <c r="R402" s="582">
        <v>0.69490412455828199</v>
      </c>
      <c r="S402" s="582">
        <v>0.48657665168866476</v>
      </c>
      <c r="T402" s="582">
        <v>1.4631205189895476E-2</v>
      </c>
      <c r="U402" s="582">
        <v>13.428630889902674</v>
      </c>
      <c r="V402" s="582">
        <v>1765.3265647888124</v>
      </c>
      <c r="W402" s="582">
        <v>0.69639962156846447</v>
      </c>
      <c r="X402" s="582">
        <v>0.54674860887462207</v>
      </c>
      <c r="Y402" s="582">
        <v>1.5137568717667201E-2</v>
      </c>
    </row>
    <row r="403" spans="1:25" x14ac:dyDescent="0.3">
      <c r="A403" s="311" t="s">
        <v>2997</v>
      </c>
      <c r="B403" s="310" t="s">
        <v>48</v>
      </c>
      <c r="C403" s="310" t="s">
        <v>2597</v>
      </c>
      <c r="D403" s="36">
        <v>1</v>
      </c>
      <c r="E403" s="36">
        <v>2020</v>
      </c>
      <c r="F403" s="578">
        <v>36.604071130520076</v>
      </c>
      <c r="G403" s="578">
        <v>7612.0572967529233</v>
      </c>
      <c r="H403" s="578">
        <v>4.1015813934306244</v>
      </c>
      <c r="I403" s="578">
        <v>1.974288894484435</v>
      </c>
      <c r="J403" s="578">
        <v>6.6961379838176044E-2</v>
      </c>
      <c r="K403" s="578">
        <v>37.998844513038975</v>
      </c>
      <c r="L403" s="578">
        <v>8061.7905019124319</v>
      </c>
      <c r="M403" s="578">
        <v>4.3914541006088177</v>
      </c>
      <c r="N403" s="578">
        <v>2.0589431055510996</v>
      </c>
      <c r="O403" s="578">
        <v>7.0918247414131927E-2</v>
      </c>
      <c r="P403" s="578">
        <v>36.604069063177974</v>
      </c>
      <c r="Q403" s="578">
        <v>7612.0572433471634</v>
      </c>
      <c r="R403" s="578">
        <v>4.1015813882307421</v>
      </c>
      <c r="S403" s="578">
        <v>1.9742888364319926</v>
      </c>
      <c r="T403" s="578">
        <v>6.6961380342642457E-2</v>
      </c>
      <c r="U403" s="578">
        <v>37.998845127382054</v>
      </c>
      <c r="V403" s="578">
        <v>8061.7908070882149</v>
      </c>
      <c r="W403" s="578">
        <v>4.3914542570710102</v>
      </c>
      <c r="X403" s="578">
        <v>2.0589430844411223</v>
      </c>
      <c r="Y403" s="578">
        <v>7.0918247414131927E-2</v>
      </c>
    </row>
    <row r="404" spans="1:25" x14ac:dyDescent="0.3">
      <c r="A404" s="311" t="s">
        <v>2998</v>
      </c>
      <c r="B404" s="310" t="s">
        <v>48</v>
      </c>
      <c r="C404" s="310" t="s">
        <v>2597</v>
      </c>
      <c r="D404" s="36">
        <v>2</v>
      </c>
      <c r="E404" s="36">
        <v>2020</v>
      </c>
      <c r="F404" s="578">
        <v>17.781090932873951</v>
      </c>
      <c r="G404" s="578">
        <v>3849.4520200093548</v>
      </c>
      <c r="H404" s="578">
        <v>1.9667563601008875</v>
      </c>
      <c r="I404" s="578">
        <v>0.99052724676827553</v>
      </c>
      <c r="J404" s="578">
        <v>3.3861258203008449E-2</v>
      </c>
      <c r="K404" s="578">
        <v>18.830944741275701</v>
      </c>
      <c r="L404" s="578">
        <v>4342.1484832763654</v>
      </c>
      <c r="M404" s="578">
        <v>2.3382503301060402</v>
      </c>
      <c r="N404" s="578">
        <v>1.06803661305457</v>
      </c>
      <c r="O404" s="578">
        <v>3.8196274700264127E-2</v>
      </c>
      <c r="P404" s="578">
        <v>17.781089364871125</v>
      </c>
      <c r="Q404" s="578">
        <v>3849.4519678751603</v>
      </c>
      <c r="R404" s="578">
        <v>1.9667563525338927</v>
      </c>
      <c r="S404" s="578">
        <v>0.99052727843324295</v>
      </c>
      <c r="T404" s="578">
        <v>3.3861258707474876E-2</v>
      </c>
      <c r="U404" s="578">
        <v>18.830944255547326</v>
      </c>
      <c r="V404" s="578">
        <v>4342.1485366821271</v>
      </c>
      <c r="W404" s="578">
        <v>2.3382503784572024</v>
      </c>
      <c r="X404" s="578">
        <v>1.0680366184872851</v>
      </c>
      <c r="Y404" s="578">
        <v>3.8196275748001995E-2</v>
      </c>
    </row>
    <row r="405" spans="1:25" x14ac:dyDescent="0.3">
      <c r="A405" s="311" t="s">
        <v>2999</v>
      </c>
      <c r="B405" s="310" t="s">
        <v>48</v>
      </c>
      <c r="C405" s="310" t="s">
        <v>2597</v>
      </c>
      <c r="D405" s="36">
        <v>3</v>
      </c>
      <c r="E405" s="36">
        <v>2020</v>
      </c>
      <c r="F405" s="578">
        <v>9.5806618915375843</v>
      </c>
      <c r="G405" s="578">
        <v>2169.5498008727973</v>
      </c>
      <c r="H405" s="578">
        <v>1.0601048100894901</v>
      </c>
      <c r="I405" s="578">
        <v>0.54443799921621849</v>
      </c>
      <c r="J405" s="578">
        <v>1.9084398770549578E-2</v>
      </c>
      <c r="K405" s="578">
        <v>10.978539555071551</v>
      </c>
      <c r="L405" s="578">
        <v>2783.5231272379497</v>
      </c>
      <c r="M405" s="578">
        <v>1.24259327957406</v>
      </c>
      <c r="N405" s="578">
        <v>0.64103445131331627</v>
      </c>
      <c r="O405" s="578">
        <v>2.4486791158172552E-2</v>
      </c>
      <c r="P405" s="578">
        <v>9.5806615187975481</v>
      </c>
      <c r="Q405" s="578">
        <v>2169.5498008727973</v>
      </c>
      <c r="R405" s="578">
        <v>1.0601047678695326</v>
      </c>
      <c r="S405" s="578">
        <v>0.54443798338373472</v>
      </c>
      <c r="T405" s="578">
        <v>1.9084398770549578E-2</v>
      </c>
      <c r="U405" s="578">
        <v>10.978539445277374</v>
      </c>
      <c r="V405" s="578">
        <v>2783.5230751037525</v>
      </c>
      <c r="W405" s="578">
        <v>1.24259327957406</v>
      </c>
      <c r="X405" s="578">
        <v>0.6410344354808325</v>
      </c>
      <c r="Y405" s="578">
        <v>2.4486790644004875E-2</v>
      </c>
    </row>
    <row r="406" spans="1:25" x14ac:dyDescent="0.3">
      <c r="A406" s="311" t="s">
        <v>3000</v>
      </c>
      <c r="B406" s="310" t="s">
        <v>48</v>
      </c>
      <c r="C406" s="310" t="s">
        <v>2597</v>
      </c>
      <c r="D406" s="36">
        <v>4</v>
      </c>
      <c r="E406" s="36">
        <v>2020</v>
      </c>
      <c r="F406" s="578">
        <v>5.3848678363186346</v>
      </c>
      <c r="G406" s="578">
        <v>1078.3207181294702</v>
      </c>
      <c r="H406" s="578">
        <v>0.62238534050993577</v>
      </c>
      <c r="I406" s="578">
        <v>0.28973822089998624</v>
      </c>
      <c r="J406" s="578">
        <v>9.48522351973222E-3</v>
      </c>
      <c r="K406" s="578">
        <v>8.5544871561166129</v>
      </c>
      <c r="L406" s="578">
        <v>2297.6395950317324</v>
      </c>
      <c r="M406" s="578">
        <v>0.88911506976000898</v>
      </c>
      <c r="N406" s="578">
        <v>0.50791372420887093</v>
      </c>
      <c r="O406" s="578">
        <v>2.0211649981016825E-2</v>
      </c>
      <c r="P406" s="578">
        <v>5.3848675282060805</v>
      </c>
      <c r="Q406" s="578">
        <v>1078.3207181294702</v>
      </c>
      <c r="R406" s="578">
        <v>0.62238536161991398</v>
      </c>
      <c r="S406" s="578">
        <v>0.28973823153258549</v>
      </c>
      <c r="T406" s="578">
        <v>9.4852235730892454E-3</v>
      </c>
      <c r="U406" s="578">
        <v>8.554487001825084</v>
      </c>
      <c r="V406" s="578">
        <v>2297.6395950317324</v>
      </c>
      <c r="W406" s="578">
        <v>0.88911504865003099</v>
      </c>
      <c r="X406" s="578">
        <v>0.50791372374320987</v>
      </c>
      <c r="Y406" s="578">
        <v>2.0211649981016825E-2</v>
      </c>
    </row>
    <row r="407" spans="1:25" x14ac:dyDescent="0.3">
      <c r="A407" s="311" t="s">
        <v>3001</v>
      </c>
      <c r="B407" s="310" t="s">
        <v>48</v>
      </c>
      <c r="C407" s="310" t="s">
        <v>2597</v>
      </c>
      <c r="D407" s="36">
        <v>5</v>
      </c>
      <c r="E407" s="36">
        <v>2020</v>
      </c>
      <c r="F407" s="578">
        <v>4.8555896764810251</v>
      </c>
      <c r="G407" s="578">
        <v>1109.1789652506425</v>
      </c>
      <c r="H407" s="578">
        <v>0.50959548276538624</v>
      </c>
      <c r="I407" s="578">
        <v>0.27169952696810101</v>
      </c>
      <c r="J407" s="578">
        <v>9.756747225765118E-3</v>
      </c>
      <c r="K407" s="578">
        <v>7.3962401985578801</v>
      </c>
      <c r="L407" s="578">
        <v>2027.5440597534125</v>
      </c>
      <c r="M407" s="578">
        <v>0.70297059517664173</v>
      </c>
      <c r="N407" s="578">
        <v>0.44582983634124174</v>
      </c>
      <c r="O407" s="578">
        <v>1.78359352673093E-2</v>
      </c>
      <c r="P407" s="578">
        <v>4.8555897806302974</v>
      </c>
      <c r="Q407" s="578">
        <v>1109.1789652506425</v>
      </c>
      <c r="R407" s="578">
        <v>0.50959549300993423</v>
      </c>
      <c r="S407" s="578">
        <v>0.2716995275113725</v>
      </c>
      <c r="T407" s="578">
        <v>9.756747225765118E-3</v>
      </c>
      <c r="U407" s="578">
        <v>7.3962399376856975</v>
      </c>
      <c r="V407" s="578">
        <v>2027.5440597534125</v>
      </c>
      <c r="W407" s="578">
        <v>0.70297057934415808</v>
      </c>
      <c r="X407" s="578">
        <v>0.44582978457522826</v>
      </c>
      <c r="Y407" s="578">
        <v>1.78359352673093E-2</v>
      </c>
    </row>
    <row r="408" spans="1:25" x14ac:dyDescent="0.3">
      <c r="A408" s="311" t="s">
        <v>3002</v>
      </c>
      <c r="B408" s="310" t="s">
        <v>48</v>
      </c>
      <c r="C408" s="310" t="s">
        <v>2597</v>
      </c>
      <c r="D408" s="36">
        <v>6</v>
      </c>
      <c r="E408" s="36">
        <v>2020</v>
      </c>
      <c r="F408" s="578">
        <v>4.5380204474276953</v>
      </c>
      <c r="G408" s="578">
        <v>1127.6941655476851</v>
      </c>
      <c r="H408" s="578">
        <v>0.44192234370954447</v>
      </c>
      <c r="I408" s="578">
        <v>0.26087627524975654</v>
      </c>
      <c r="J408" s="578">
        <v>9.9196448475898369E-3</v>
      </c>
      <c r="K408" s="578">
        <v>6.6601684225606679</v>
      </c>
      <c r="L408" s="578">
        <v>1866.2074432372976</v>
      </c>
      <c r="M408" s="578">
        <v>0.57847651773287545</v>
      </c>
      <c r="N408" s="578">
        <v>0.40415450492097649</v>
      </c>
      <c r="O408" s="578">
        <v>1.6416378290159576E-2</v>
      </c>
      <c r="P408" s="578">
        <v>4.5380205516315355</v>
      </c>
      <c r="Q408" s="578">
        <v>1127.6941655476851</v>
      </c>
      <c r="R408" s="578">
        <v>0.44192234935568775</v>
      </c>
      <c r="S408" s="578">
        <v>0.260876269700626</v>
      </c>
      <c r="T408" s="578">
        <v>9.9196449494532452E-3</v>
      </c>
      <c r="U408" s="578">
        <v>6.6601680024129228</v>
      </c>
      <c r="V408" s="578">
        <v>1866.2073389689051</v>
      </c>
      <c r="W408" s="578">
        <v>0.57847649660349476</v>
      </c>
      <c r="X408" s="578">
        <v>0.40415451322526952</v>
      </c>
      <c r="Y408" s="578">
        <v>1.6416378290159576E-2</v>
      </c>
    </row>
    <row r="409" spans="1:25" x14ac:dyDescent="0.3">
      <c r="A409" s="311" t="s">
        <v>3003</v>
      </c>
      <c r="B409" s="310" t="s">
        <v>48</v>
      </c>
      <c r="C409" s="310" t="s">
        <v>2597</v>
      </c>
      <c r="D409" s="36">
        <v>7</v>
      </c>
      <c r="E409" s="36">
        <v>2020</v>
      </c>
      <c r="F409" s="578">
        <v>4.3263142911237047</v>
      </c>
      <c r="G409" s="578">
        <v>1140.0398864746051</v>
      </c>
      <c r="H409" s="578">
        <v>0.39680557135337274</v>
      </c>
      <c r="I409" s="578">
        <v>0.25366048710808697</v>
      </c>
      <c r="J409" s="578">
        <v>1.0028263660691027E-2</v>
      </c>
      <c r="K409" s="578">
        <v>6.4476187469917869</v>
      </c>
      <c r="L409" s="578">
        <v>1823.9607175191202</v>
      </c>
      <c r="M409" s="578">
        <v>0.51393175090197418</v>
      </c>
      <c r="N409" s="578">
        <v>0.38824484644768048</v>
      </c>
      <c r="O409" s="578">
        <v>1.6045135368282552E-2</v>
      </c>
      <c r="P409" s="578">
        <v>4.3263142883273096</v>
      </c>
      <c r="Q409" s="578">
        <v>1140.0398864746051</v>
      </c>
      <c r="R409" s="578">
        <v>0.39680558190836218</v>
      </c>
      <c r="S409" s="578">
        <v>0.25366039867124801</v>
      </c>
      <c r="T409" s="578">
        <v>1.0028263660691027E-2</v>
      </c>
      <c r="U409" s="578">
        <v>6.4476186425745201</v>
      </c>
      <c r="V409" s="578">
        <v>1823.9607696533151</v>
      </c>
      <c r="W409" s="578">
        <v>0.5139317567227405</v>
      </c>
      <c r="X409" s="578">
        <v>0.38824484536113746</v>
      </c>
      <c r="Y409" s="578">
        <v>1.6045135368282552E-2</v>
      </c>
    </row>
    <row r="410" spans="1:25" x14ac:dyDescent="0.3">
      <c r="A410" s="311" t="s">
        <v>3004</v>
      </c>
      <c r="B410" s="310" t="s">
        <v>48</v>
      </c>
      <c r="C410" s="310" t="s">
        <v>2597</v>
      </c>
      <c r="D410" s="36">
        <v>8</v>
      </c>
      <c r="E410" s="36">
        <v>2020</v>
      </c>
      <c r="F410" s="578">
        <v>4.1052793819762829</v>
      </c>
      <c r="G410" s="578">
        <v>1094.7758255004824</v>
      </c>
      <c r="H410" s="578">
        <v>0.35281519258084321</v>
      </c>
      <c r="I410" s="578">
        <v>0.25051919172983522</v>
      </c>
      <c r="J410" s="578">
        <v>9.6303656512948792E-3</v>
      </c>
      <c r="K410" s="578">
        <v>5.599274995326895</v>
      </c>
      <c r="L410" s="578">
        <v>1563.3068656921348</v>
      </c>
      <c r="M410" s="578">
        <v>0.47622563274732455</v>
      </c>
      <c r="N410" s="578">
        <v>0.315036102663725</v>
      </c>
      <c r="O410" s="578">
        <v>1.3752117762730099E-2</v>
      </c>
      <c r="P410" s="578">
        <v>4.1052794863862774</v>
      </c>
      <c r="Q410" s="578">
        <v>1094.7758255004824</v>
      </c>
      <c r="R410" s="578">
        <v>0.35281519258084321</v>
      </c>
      <c r="S410" s="578">
        <v>0.25051919172983528</v>
      </c>
      <c r="T410" s="578">
        <v>9.6303657046519029E-3</v>
      </c>
      <c r="U410" s="578">
        <v>5.5992751513743571</v>
      </c>
      <c r="V410" s="578">
        <v>1563.3068656921348</v>
      </c>
      <c r="W410" s="578">
        <v>0.47622562219233527</v>
      </c>
      <c r="X410" s="578">
        <v>0.31503610109211827</v>
      </c>
      <c r="Y410" s="578">
        <v>1.3752117762730099E-2</v>
      </c>
    </row>
    <row r="411" spans="1:25" x14ac:dyDescent="0.3">
      <c r="A411" s="311" t="s">
        <v>3005</v>
      </c>
      <c r="B411" s="310" t="s">
        <v>48</v>
      </c>
      <c r="C411" s="310" t="s">
        <v>2597</v>
      </c>
      <c r="D411" s="36">
        <v>9</v>
      </c>
      <c r="E411" s="36">
        <v>2020</v>
      </c>
      <c r="F411" s="578">
        <v>3.9395013157566852</v>
      </c>
      <c r="G411" s="578">
        <v>1060.8319810231451</v>
      </c>
      <c r="H411" s="578">
        <v>0.31982151433476197</v>
      </c>
      <c r="I411" s="578">
        <v>0.248162992298603</v>
      </c>
      <c r="J411" s="578">
        <v>9.3319816466343221E-3</v>
      </c>
      <c r="K411" s="578">
        <v>5.4365350616596153</v>
      </c>
      <c r="L411" s="578">
        <v>1522.3923441568975</v>
      </c>
      <c r="M411" s="578">
        <v>0.44698764624384502</v>
      </c>
      <c r="N411" s="578">
        <v>0.29315609484910898</v>
      </c>
      <c r="O411" s="578">
        <v>1.3392350927460875E-2</v>
      </c>
      <c r="P411" s="578">
        <v>3.9395012631866799</v>
      </c>
      <c r="Q411" s="578">
        <v>1060.8319810231451</v>
      </c>
      <c r="R411" s="578">
        <v>0.31982151538735049</v>
      </c>
      <c r="S411" s="578">
        <v>0.248162992298603</v>
      </c>
      <c r="T411" s="578">
        <v>9.3319816466343221E-3</v>
      </c>
      <c r="U411" s="578">
        <v>5.4365353149405529</v>
      </c>
      <c r="V411" s="578">
        <v>1522.3922398885052</v>
      </c>
      <c r="W411" s="578">
        <v>0.44698763087702248</v>
      </c>
      <c r="X411" s="578">
        <v>0.29315609484910898</v>
      </c>
      <c r="Y411" s="578">
        <v>1.3392350927460875E-2</v>
      </c>
    </row>
    <row r="412" spans="1:25" x14ac:dyDescent="0.3">
      <c r="A412" s="311" t="s">
        <v>3006</v>
      </c>
      <c r="B412" s="310" t="s">
        <v>48</v>
      </c>
      <c r="C412" s="310" t="s">
        <v>2597</v>
      </c>
      <c r="D412" s="36">
        <v>10</v>
      </c>
      <c r="E412" s="36">
        <v>2020</v>
      </c>
      <c r="F412" s="578">
        <v>3.8105593970806946</v>
      </c>
      <c r="G412" s="578">
        <v>1034.428301493321</v>
      </c>
      <c r="H412" s="578">
        <v>0.29415944801197175</v>
      </c>
      <c r="I412" s="578">
        <v>0.24633040651679</v>
      </c>
      <c r="J412" s="578">
        <v>9.0998710462978673E-3</v>
      </c>
      <c r="K412" s="578">
        <v>5.3027027247298921</v>
      </c>
      <c r="L412" s="578">
        <v>1489.4499028523724</v>
      </c>
      <c r="M412" s="578">
        <v>0.42501165825039244</v>
      </c>
      <c r="N412" s="578">
        <v>0.27345893314729097</v>
      </c>
      <c r="O412" s="578">
        <v>1.3102695292521525E-2</v>
      </c>
      <c r="P412" s="578">
        <v>3.8105596553662751</v>
      </c>
      <c r="Q412" s="578">
        <v>1034.428301493321</v>
      </c>
      <c r="R412" s="578">
        <v>0.29415944821569878</v>
      </c>
      <c r="S412" s="578">
        <v>0.24633040079303675</v>
      </c>
      <c r="T412" s="578">
        <v>9.0998709929408436E-3</v>
      </c>
      <c r="U412" s="578">
        <v>5.3027023595895972</v>
      </c>
      <c r="V412" s="578">
        <v>1489.4499028523724</v>
      </c>
      <c r="W412" s="578">
        <v>0.42501160287065376</v>
      </c>
      <c r="X412" s="578">
        <v>0.27345893986057451</v>
      </c>
      <c r="Y412" s="578">
        <v>1.3102694773503225E-2</v>
      </c>
    </row>
    <row r="413" spans="1:25" x14ac:dyDescent="0.3">
      <c r="A413" s="311" t="s">
        <v>3007</v>
      </c>
      <c r="B413" s="310" t="s">
        <v>48</v>
      </c>
      <c r="C413" s="310" t="s">
        <v>2597</v>
      </c>
      <c r="D413" s="36">
        <v>11</v>
      </c>
      <c r="E413" s="36">
        <v>2020</v>
      </c>
      <c r="F413" s="578">
        <v>4.3214393811867851</v>
      </c>
      <c r="G413" s="578">
        <v>1205.183129628495</v>
      </c>
      <c r="H413" s="578">
        <v>0.34761261955524447</v>
      </c>
      <c r="I413" s="578">
        <v>0.22064804316808748</v>
      </c>
      <c r="J413" s="578">
        <v>1.0602012412467299E-2</v>
      </c>
      <c r="K413" s="578">
        <v>5.1726161518611926</v>
      </c>
      <c r="L413" s="578">
        <v>1463.5402043660424</v>
      </c>
      <c r="M413" s="578">
        <v>0.4083670688560227</v>
      </c>
      <c r="N413" s="578">
        <v>0.249906405806541</v>
      </c>
      <c r="O413" s="578">
        <v>1.28747467436672E-2</v>
      </c>
      <c r="P413" s="578">
        <v>4.3214391699827148</v>
      </c>
      <c r="Q413" s="578">
        <v>1205.183129628495</v>
      </c>
      <c r="R413" s="578">
        <v>0.34761257857705119</v>
      </c>
      <c r="S413" s="578">
        <v>0.22064796984583701</v>
      </c>
      <c r="T413" s="578">
        <v>1.0602012412467299E-2</v>
      </c>
      <c r="U413" s="578">
        <v>5.1726155780646206</v>
      </c>
      <c r="V413" s="578">
        <v>1463.5402565002375</v>
      </c>
      <c r="W413" s="578">
        <v>0.40836706833215375</v>
      </c>
      <c r="X413" s="578">
        <v>0.249906405806541</v>
      </c>
      <c r="Y413" s="578">
        <v>1.28747467436672E-2</v>
      </c>
    </row>
    <row r="414" spans="1:25" x14ac:dyDescent="0.3">
      <c r="A414" s="311" t="s">
        <v>3008</v>
      </c>
      <c r="B414" s="310" t="s">
        <v>48</v>
      </c>
      <c r="C414" s="310" t="s">
        <v>2597</v>
      </c>
      <c r="D414" s="36">
        <v>12</v>
      </c>
      <c r="E414" s="36">
        <v>2020</v>
      </c>
      <c r="F414" s="578">
        <v>4.7394358254386999</v>
      </c>
      <c r="G414" s="578">
        <v>1344.8928120930923</v>
      </c>
      <c r="H414" s="578">
        <v>0.3913464967627075</v>
      </c>
      <c r="I414" s="578">
        <v>0.1996344223152845</v>
      </c>
      <c r="J414" s="578">
        <v>1.1831056355731501E-2</v>
      </c>
      <c r="K414" s="578">
        <v>5.0618254426384075</v>
      </c>
      <c r="L414" s="578">
        <v>1441.4605102538999</v>
      </c>
      <c r="M414" s="578">
        <v>0.39481955359224175</v>
      </c>
      <c r="N414" s="578">
        <v>0.22977669857209498</v>
      </c>
      <c r="O414" s="578">
        <v>1.2680477035852726E-2</v>
      </c>
      <c r="P414" s="578">
        <v>4.7394356687097225</v>
      </c>
      <c r="Q414" s="578">
        <v>1344.8928120930923</v>
      </c>
      <c r="R414" s="578">
        <v>0.39134645349501251</v>
      </c>
      <c r="S414" s="578">
        <v>0.1996344223152845</v>
      </c>
      <c r="T414" s="578">
        <v>1.1831056355731501E-2</v>
      </c>
      <c r="U414" s="578">
        <v>5.0618256510970205</v>
      </c>
      <c r="V414" s="578">
        <v>1441.4605102538999</v>
      </c>
      <c r="W414" s="578">
        <v>0.39481952285859706</v>
      </c>
      <c r="X414" s="578">
        <v>0.22977669752435698</v>
      </c>
      <c r="Y414" s="578">
        <v>1.2680477035852726E-2</v>
      </c>
    </row>
    <row r="415" spans="1:25" x14ac:dyDescent="0.3">
      <c r="A415" s="311" t="s">
        <v>3009</v>
      </c>
      <c r="B415" s="310" t="s">
        <v>48</v>
      </c>
      <c r="C415" s="310" t="s">
        <v>2597</v>
      </c>
      <c r="D415" s="36">
        <v>13</v>
      </c>
      <c r="E415" s="36">
        <v>2020</v>
      </c>
      <c r="F415" s="578">
        <v>4.6751105755065474</v>
      </c>
      <c r="G415" s="578">
        <v>1344.9920845031702</v>
      </c>
      <c r="H415" s="578">
        <v>0.37694587674923197</v>
      </c>
      <c r="I415" s="578">
        <v>0.18085934177118601</v>
      </c>
      <c r="J415" s="578">
        <v>1.183181152252165E-2</v>
      </c>
      <c r="K415" s="578">
        <v>4.9685048229948681</v>
      </c>
      <c r="L415" s="578">
        <v>1429.8069750467873</v>
      </c>
      <c r="M415" s="578">
        <v>0.37698203548886</v>
      </c>
      <c r="N415" s="578">
        <v>0.21189751398439149</v>
      </c>
      <c r="O415" s="578">
        <v>1.257784677242545E-2</v>
      </c>
      <c r="P415" s="578">
        <v>4.6751102124423225</v>
      </c>
      <c r="Q415" s="578">
        <v>1344.9920845031702</v>
      </c>
      <c r="R415" s="578">
        <v>0.37694587622536302</v>
      </c>
      <c r="S415" s="578">
        <v>0.18085928195311302</v>
      </c>
      <c r="T415" s="578">
        <v>1.183181152252165E-2</v>
      </c>
      <c r="U415" s="578">
        <v>4.9685044056726175</v>
      </c>
      <c r="V415" s="578">
        <v>1429.8069750467873</v>
      </c>
      <c r="W415" s="578">
        <v>0.3769819939916485</v>
      </c>
      <c r="X415" s="578">
        <v>0.21189753115565149</v>
      </c>
      <c r="Y415" s="578">
        <v>1.257784677242545E-2</v>
      </c>
    </row>
    <row r="416" spans="1:25" x14ac:dyDescent="0.3">
      <c r="A416" s="311" t="s">
        <v>3010</v>
      </c>
      <c r="B416" s="310" t="s">
        <v>48</v>
      </c>
      <c r="C416" s="310" t="s">
        <v>2597</v>
      </c>
      <c r="D416" s="36">
        <v>14</v>
      </c>
      <c r="E416" s="36">
        <v>2020</v>
      </c>
      <c r="F416" s="578">
        <v>5.0352363910157347</v>
      </c>
      <c r="G416" s="578">
        <v>1439.9165738423599</v>
      </c>
      <c r="H416" s="578">
        <v>0.36181057230957397</v>
      </c>
      <c r="I416" s="578">
        <v>0.18126120232045601</v>
      </c>
      <c r="J416" s="578">
        <v>1.26670698615877E-2</v>
      </c>
      <c r="K416" s="578">
        <v>5.3025005628951423</v>
      </c>
      <c r="L416" s="578">
        <v>1516.2093709309852</v>
      </c>
      <c r="M416" s="578">
        <v>0.36250374675728325</v>
      </c>
      <c r="N416" s="578">
        <v>0.21149749495089001</v>
      </c>
      <c r="O416" s="578">
        <v>1.3338118723671201E-2</v>
      </c>
      <c r="P416" s="578">
        <v>5.0352361326658857</v>
      </c>
      <c r="Q416" s="578">
        <v>1439.9165738423599</v>
      </c>
      <c r="R416" s="578">
        <v>0.36181057230957397</v>
      </c>
      <c r="S416" s="578">
        <v>0.18126120232045601</v>
      </c>
      <c r="T416" s="578">
        <v>1.26670698615877E-2</v>
      </c>
      <c r="U416" s="578">
        <v>5.3025008290326952</v>
      </c>
      <c r="V416" s="578">
        <v>1516.2093709309852</v>
      </c>
      <c r="W416" s="578">
        <v>0.36250374728115226</v>
      </c>
      <c r="X416" s="578">
        <v>0.21149749495089001</v>
      </c>
      <c r="Y416" s="578">
        <v>1.3338118723671201E-2</v>
      </c>
    </row>
    <row r="417" spans="1:25" x14ac:dyDescent="0.3">
      <c r="A417" s="311" t="s">
        <v>3011</v>
      </c>
      <c r="B417" s="310" t="s">
        <v>48</v>
      </c>
      <c r="C417" s="310" t="s">
        <v>2597</v>
      </c>
      <c r="D417" s="36">
        <v>15</v>
      </c>
      <c r="E417" s="36">
        <v>2020</v>
      </c>
      <c r="F417" s="578">
        <v>5.3800710243934446</v>
      </c>
      <c r="G417" s="578">
        <v>1529.6898841857876</v>
      </c>
      <c r="H417" s="578">
        <v>0.34893120017174301</v>
      </c>
      <c r="I417" s="578">
        <v>0.18292942635404499</v>
      </c>
      <c r="J417" s="578">
        <v>1.3456998994418675E-2</v>
      </c>
      <c r="K417" s="578">
        <v>5.6190932052825957</v>
      </c>
      <c r="L417" s="578">
        <v>1597.1091588338152</v>
      </c>
      <c r="M417" s="578">
        <v>0.35065022517422501</v>
      </c>
      <c r="N417" s="578">
        <v>0.21052581234835049</v>
      </c>
      <c r="O417" s="578">
        <v>1.4049974968656877E-2</v>
      </c>
      <c r="P417" s="578">
        <v>5.380071285314135</v>
      </c>
      <c r="Q417" s="578">
        <v>1529.6898841857876</v>
      </c>
      <c r="R417" s="578">
        <v>0.34893120006502848</v>
      </c>
      <c r="S417" s="578">
        <v>0.18292943155392952</v>
      </c>
      <c r="T417" s="578">
        <v>1.3456998994418675E-2</v>
      </c>
      <c r="U417" s="578">
        <v>5.6190930934147474</v>
      </c>
      <c r="V417" s="578">
        <v>1597.1091588338152</v>
      </c>
      <c r="W417" s="578">
        <v>0.35065022494139425</v>
      </c>
      <c r="X417" s="578">
        <v>0.21052581077674348</v>
      </c>
      <c r="Y417" s="578">
        <v>1.4049974968656877E-2</v>
      </c>
    </row>
    <row r="418" spans="1:25" x14ac:dyDescent="0.3">
      <c r="A418" s="579" t="s">
        <v>3012</v>
      </c>
      <c r="B418" s="580" t="s">
        <v>48</v>
      </c>
      <c r="C418" s="580" t="s">
        <v>2597</v>
      </c>
      <c r="D418" s="581">
        <v>16</v>
      </c>
      <c r="E418" s="581">
        <v>2020</v>
      </c>
      <c r="F418" s="582">
        <v>5.835547621640818</v>
      </c>
      <c r="G418" s="582">
        <v>1634.1183191935177</v>
      </c>
      <c r="H418" s="582">
        <v>0.34165634756694352</v>
      </c>
      <c r="I418" s="582">
        <v>0.18890397444677798</v>
      </c>
      <c r="J418" s="582">
        <v>1.4375838635411701E-2</v>
      </c>
      <c r="K418" s="582">
        <v>6.0364301355487671</v>
      </c>
      <c r="L418" s="582">
        <v>1691.3818689982052</v>
      </c>
      <c r="M418" s="582">
        <v>0.34360268594173171</v>
      </c>
      <c r="N418" s="582">
        <v>0.21477773781710574</v>
      </c>
      <c r="O418" s="582">
        <v>1.4879465694927227E-2</v>
      </c>
      <c r="P418" s="582">
        <v>5.8355472071173882</v>
      </c>
      <c r="Q418" s="582">
        <v>1634.1183191935177</v>
      </c>
      <c r="R418" s="582">
        <v>0.34165630594361551</v>
      </c>
      <c r="S418" s="582">
        <v>0.18890396404700899</v>
      </c>
      <c r="T418" s="582">
        <v>1.4375838635411701E-2</v>
      </c>
      <c r="U418" s="582">
        <v>6.0364301379280105</v>
      </c>
      <c r="V418" s="582">
        <v>1691.3818689982052</v>
      </c>
      <c r="W418" s="582">
        <v>0.34360268713983977</v>
      </c>
      <c r="X418" s="582">
        <v>0.21477773267542899</v>
      </c>
      <c r="Y418" s="582">
        <v>1.4879465694927227E-2</v>
      </c>
    </row>
    <row r="419" spans="1:25" x14ac:dyDescent="0.3">
      <c r="A419" s="311" t="s">
        <v>3013</v>
      </c>
      <c r="B419" s="310" t="s">
        <v>48</v>
      </c>
      <c r="C419" s="310" t="s">
        <v>2597</v>
      </c>
      <c r="D419" s="36">
        <v>1</v>
      </c>
      <c r="E419" s="36">
        <v>2030</v>
      </c>
      <c r="F419" s="578">
        <v>11.664990268300825</v>
      </c>
      <c r="G419" s="578">
        <v>7292.6130777994749</v>
      </c>
      <c r="H419" s="578">
        <v>1.2627030399453298</v>
      </c>
      <c r="I419" s="578">
        <v>0.46076398994773571</v>
      </c>
      <c r="J419" s="578">
        <v>6.299185465710852E-2</v>
      </c>
      <c r="K419" s="578">
        <v>12.075071174456101</v>
      </c>
      <c r="L419" s="578">
        <v>7720.2233378092405</v>
      </c>
      <c r="M419" s="578">
        <v>1.3809557749385251</v>
      </c>
      <c r="N419" s="578">
        <v>0.47625788301229421</v>
      </c>
      <c r="O419" s="578">
        <v>6.6685720114037339E-2</v>
      </c>
      <c r="P419" s="578">
        <v>11.664992856191599</v>
      </c>
      <c r="Q419" s="578">
        <v>7292.6130777994749</v>
      </c>
      <c r="R419" s="578">
        <v>1.2627030348036523</v>
      </c>
      <c r="S419" s="578">
        <v>0.46076400578021998</v>
      </c>
      <c r="T419" s="578">
        <v>6.2991855180977482E-2</v>
      </c>
      <c r="U419" s="578">
        <v>12.075070652816024</v>
      </c>
      <c r="V419" s="578">
        <v>7720.2232360839807</v>
      </c>
      <c r="W419" s="578">
        <v>1.3809558752982349</v>
      </c>
      <c r="X419" s="578">
        <v>0.47625783023734847</v>
      </c>
      <c r="Y419" s="578">
        <v>6.6685720152842437E-2</v>
      </c>
    </row>
    <row r="420" spans="1:25" x14ac:dyDescent="0.3">
      <c r="A420" s="311" t="s">
        <v>3014</v>
      </c>
      <c r="B420" s="310" t="s">
        <v>48</v>
      </c>
      <c r="C420" s="310" t="s">
        <v>2597</v>
      </c>
      <c r="D420" s="36">
        <v>2</v>
      </c>
      <c r="E420" s="36">
        <v>2030</v>
      </c>
      <c r="F420" s="578">
        <v>5.7934225068195975</v>
      </c>
      <c r="G420" s="578">
        <v>3694.5599161783825</v>
      </c>
      <c r="H420" s="578">
        <v>0.59653217456070651</v>
      </c>
      <c r="I420" s="578">
        <v>0.23419103876221847</v>
      </c>
      <c r="J420" s="578">
        <v>3.191222801494098E-2</v>
      </c>
      <c r="K420" s="578">
        <v>6.1740922455652827</v>
      </c>
      <c r="L420" s="578">
        <v>4162.6569035847924</v>
      </c>
      <c r="M420" s="578">
        <v>0.74788059798690099</v>
      </c>
      <c r="N420" s="578">
        <v>0.24682748364284601</v>
      </c>
      <c r="O420" s="578">
        <v>3.5955855312446695E-2</v>
      </c>
      <c r="P420" s="578">
        <v>5.7934225588172303</v>
      </c>
      <c r="Q420" s="578">
        <v>3694.5599161783825</v>
      </c>
      <c r="R420" s="578">
        <v>0.59653218994208101</v>
      </c>
      <c r="S420" s="578">
        <v>0.23419103616227627</v>
      </c>
      <c r="T420" s="578">
        <v>3.191222801494098E-2</v>
      </c>
      <c r="U420" s="578">
        <v>6.1740923500801692</v>
      </c>
      <c r="V420" s="578">
        <v>4162.6569035847924</v>
      </c>
      <c r="W420" s="578">
        <v>0.7478806190192695</v>
      </c>
      <c r="X420" s="578">
        <v>0.24682749283965624</v>
      </c>
      <c r="Y420" s="578">
        <v>3.5955855312446695E-2</v>
      </c>
    </row>
    <row r="421" spans="1:25" x14ac:dyDescent="0.3">
      <c r="A421" s="311" t="s">
        <v>3015</v>
      </c>
      <c r="B421" s="310" t="s">
        <v>48</v>
      </c>
      <c r="C421" s="310" t="s">
        <v>2597</v>
      </c>
      <c r="D421" s="36">
        <v>3</v>
      </c>
      <c r="E421" s="36">
        <v>2030</v>
      </c>
      <c r="F421" s="578">
        <v>3.1106258290731876</v>
      </c>
      <c r="G421" s="578">
        <v>2081.4990641275976</v>
      </c>
      <c r="H421" s="578">
        <v>0.32988811003209123</v>
      </c>
      <c r="I421" s="578">
        <v>0.12814703180144199</v>
      </c>
      <c r="J421" s="578">
        <v>1.7979266839877977E-2</v>
      </c>
      <c r="K421" s="578">
        <v>3.6046250467904075</v>
      </c>
      <c r="L421" s="578">
        <v>2663.8407211303675</v>
      </c>
      <c r="M421" s="578">
        <v>0.40735536629169128</v>
      </c>
      <c r="N421" s="578">
        <v>0.14894240027448749</v>
      </c>
      <c r="O421" s="578">
        <v>2.3009837449838651E-2</v>
      </c>
      <c r="P421" s="578">
        <v>3.11062582915019</v>
      </c>
      <c r="Q421" s="578">
        <v>2081.4990641275976</v>
      </c>
      <c r="R421" s="578">
        <v>0.32988811973579346</v>
      </c>
      <c r="S421" s="578">
        <v>0.128147035410317</v>
      </c>
      <c r="T421" s="578">
        <v>1.7979266839877977E-2</v>
      </c>
      <c r="U421" s="578">
        <v>3.604624890328215</v>
      </c>
      <c r="V421" s="578">
        <v>2663.8407211303675</v>
      </c>
      <c r="W421" s="578">
        <v>0.40735536590849103</v>
      </c>
      <c r="X421" s="578">
        <v>0.14894240178788676</v>
      </c>
      <c r="Y421" s="578">
        <v>2.3009837449838651E-2</v>
      </c>
    </row>
    <row r="422" spans="1:25" x14ac:dyDescent="0.3">
      <c r="A422" s="311" t="s">
        <v>3016</v>
      </c>
      <c r="B422" s="310" t="s">
        <v>48</v>
      </c>
      <c r="C422" s="310" t="s">
        <v>2597</v>
      </c>
      <c r="D422" s="36">
        <v>4</v>
      </c>
      <c r="E422" s="36">
        <v>2030</v>
      </c>
      <c r="F422" s="578">
        <v>1.7590319790733648</v>
      </c>
      <c r="G422" s="578">
        <v>1035.2469120025585</v>
      </c>
      <c r="H422" s="578">
        <v>0.18382312430427775</v>
      </c>
      <c r="I422" s="578">
        <v>6.8752662220504079E-2</v>
      </c>
      <c r="J422" s="578">
        <v>8.9420511843248517E-3</v>
      </c>
      <c r="K422" s="578">
        <v>2.7994973946554902</v>
      </c>
      <c r="L422" s="578">
        <v>2202.5230331420848</v>
      </c>
      <c r="M422" s="578">
        <v>0.29816841183249654</v>
      </c>
      <c r="N422" s="578">
        <v>0.11880562297301325</v>
      </c>
      <c r="O422" s="578">
        <v>1.9024782232008826E-2</v>
      </c>
      <c r="P422" s="578">
        <v>1.7590318232581277</v>
      </c>
      <c r="Q422" s="578">
        <v>1035.2469120025585</v>
      </c>
      <c r="R422" s="578">
        <v>0.18382313470404624</v>
      </c>
      <c r="S422" s="578">
        <v>6.8752653314732001E-2</v>
      </c>
      <c r="T422" s="578">
        <v>8.9420512910388973E-3</v>
      </c>
      <c r="U422" s="578">
        <v>2.7994972382563552</v>
      </c>
      <c r="V422" s="578">
        <v>2202.5230331420848</v>
      </c>
      <c r="W422" s="578">
        <v>0.29816841149537676</v>
      </c>
      <c r="X422" s="578">
        <v>0.1188056301713605</v>
      </c>
      <c r="Y422" s="578">
        <v>1.9024782232008826E-2</v>
      </c>
    </row>
    <row r="423" spans="1:25" x14ac:dyDescent="0.3">
      <c r="A423" s="311" t="s">
        <v>3017</v>
      </c>
      <c r="B423" s="310" t="s">
        <v>48</v>
      </c>
      <c r="C423" s="310" t="s">
        <v>2597</v>
      </c>
      <c r="D423" s="36">
        <v>5</v>
      </c>
      <c r="E423" s="36">
        <v>2030</v>
      </c>
      <c r="F423" s="578">
        <v>1.5833761449609147</v>
      </c>
      <c r="G423" s="578">
        <v>1064.7864061991299</v>
      </c>
      <c r="H423" s="578">
        <v>0.15728641777241101</v>
      </c>
      <c r="I423" s="578">
        <v>6.3868298893794404E-2</v>
      </c>
      <c r="J423" s="578">
        <v>9.1972159862052597E-3</v>
      </c>
      <c r="K423" s="578">
        <v>2.4048915039596328</v>
      </c>
      <c r="L423" s="578">
        <v>1942.8717702229774</v>
      </c>
      <c r="M423" s="578">
        <v>0.2394216036542875</v>
      </c>
      <c r="N423" s="578">
        <v>0.10411510899818151</v>
      </c>
      <c r="O423" s="578">
        <v>1.678204361815E-2</v>
      </c>
      <c r="P423" s="578">
        <v>1.5833762492372074</v>
      </c>
      <c r="Q423" s="578">
        <v>1064.7864061991324</v>
      </c>
      <c r="R423" s="578">
        <v>0.1572864178766995</v>
      </c>
      <c r="S423" s="578">
        <v>6.3868299417663352E-2</v>
      </c>
      <c r="T423" s="578">
        <v>9.1972159862052597E-3</v>
      </c>
      <c r="U423" s="578">
        <v>2.4048915052477802</v>
      </c>
      <c r="V423" s="578">
        <v>1942.8717702229774</v>
      </c>
      <c r="W423" s="578">
        <v>0.239421603410543</v>
      </c>
      <c r="X423" s="578">
        <v>0.1041151105115805</v>
      </c>
      <c r="Y423" s="578">
        <v>1.678204361815E-2</v>
      </c>
    </row>
    <row r="424" spans="1:25" x14ac:dyDescent="0.3">
      <c r="A424" s="311" t="s">
        <v>3018</v>
      </c>
      <c r="B424" s="310" t="s">
        <v>48</v>
      </c>
      <c r="C424" s="310" t="s">
        <v>2597</v>
      </c>
      <c r="D424" s="36">
        <v>6</v>
      </c>
      <c r="E424" s="36">
        <v>2030</v>
      </c>
      <c r="F424" s="578">
        <v>1.47798300842032</v>
      </c>
      <c r="G424" s="578">
        <v>1082.5118796030624</v>
      </c>
      <c r="H424" s="578">
        <v>0.14136499762874599</v>
      </c>
      <c r="I424" s="578">
        <v>6.0937616683077026E-2</v>
      </c>
      <c r="J424" s="578">
        <v>9.3503104484019151E-3</v>
      </c>
      <c r="K424" s="578">
        <v>2.1477222060599699</v>
      </c>
      <c r="L424" s="578">
        <v>1789.5985310872352</v>
      </c>
      <c r="M424" s="578">
        <v>0.1998494270252795</v>
      </c>
      <c r="N424" s="578">
        <v>9.5070496162710044E-2</v>
      </c>
      <c r="O424" s="578">
        <v>1.5458004122289476E-2</v>
      </c>
      <c r="P424" s="578">
        <v>1.4779832170618901</v>
      </c>
      <c r="Q424" s="578">
        <v>1082.5118796030624</v>
      </c>
      <c r="R424" s="578">
        <v>0.14136499768089025</v>
      </c>
      <c r="S424" s="578">
        <v>6.0937618215878751E-2</v>
      </c>
      <c r="T424" s="578">
        <v>9.3503104484019151E-3</v>
      </c>
      <c r="U424" s="578">
        <v>2.1477219975116224</v>
      </c>
      <c r="V424" s="578">
        <v>1789.5985310872352</v>
      </c>
      <c r="W424" s="578">
        <v>0.19984942712956827</v>
      </c>
      <c r="X424" s="578">
        <v>9.5070498413406271E-2</v>
      </c>
      <c r="Y424" s="578">
        <v>1.5458003084252851E-2</v>
      </c>
    </row>
    <row r="425" spans="1:25" x14ac:dyDescent="0.3">
      <c r="A425" s="311" t="s">
        <v>3019</v>
      </c>
      <c r="B425" s="310" t="s">
        <v>48</v>
      </c>
      <c r="C425" s="310" t="s">
        <v>2597</v>
      </c>
      <c r="D425" s="36">
        <v>7</v>
      </c>
      <c r="E425" s="36">
        <v>2030</v>
      </c>
      <c r="F425" s="578">
        <v>1.4077211825271323</v>
      </c>
      <c r="G425" s="578">
        <v>1094.3268864949475</v>
      </c>
      <c r="H425" s="578">
        <v>0.13075034584835449</v>
      </c>
      <c r="I425" s="578">
        <v>5.8983827359043006E-2</v>
      </c>
      <c r="J425" s="578">
        <v>9.4523816563499424E-3</v>
      </c>
      <c r="K425" s="578">
        <v>2.0639804183789803</v>
      </c>
      <c r="L425" s="578">
        <v>1747.6995747884075</v>
      </c>
      <c r="M425" s="578">
        <v>0.17895635818300976</v>
      </c>
      <c r="N425" s="578">
        <v>9.0439199664009096E-2</v>
      </c>
      <c r="O425" s="578">
        <v>1.5096216646876775E-2</v>
      </c>
      <c r="P425" s="578">
        <v>1.4077212868881599</v>
      </c>
      <c r="Q425" s="578">
        <v>1094.3268864949475</v>
      </c>
      <c r="R425" s="578">
        <v>0.13075034842283126</v>
      </c>
      <c r="S425" s="578">
        <v>5.8983823691960348E-2</v>
      </c>
      <c r="T425" s="578">
        <v>9.4523815496358968E-3</v>
      </c>
      <c r="U425" s="578">
        <v>2.0639803141242101</v>
      </c>
      <c r="V425" s="578">
        <v>1747.6995747884075</v>
      </c>
      <c r="W425" s="578">
        <v>0.17895635844373176</v>
      </c>
      <c r="X425" s="578">
        <v>9.0439199896839698E-2</v>
      </c>
      <c r="Y425" s="578">
        <v>1.5096216646876775E-2</v>
      </c>
    </row>
    <row r="426" spans="1:25" x14ac:dyDescent="0.3">
      <c r="A426" s="311" t="s">
        <v>3020</v>
      </c>
      <c r="B426" s="310" t="s">
        <v>48</v>
      </c>
      <c r="C426" s="310" t="s">
        <v>2597</v>
      </c>
      <c r="D426" s="36">
        <v>8</v>
      </c>
      <c r="E426" s="36">
        <v>2030</v>
      </c>
      <c r="F426" s="578">
        <v>1.3216825923551923</v>
      </c>
      <c r="G426" s="578">
        <v>1049.8086783091198</v>
      </c>
      <c r="H426" s="578">
        <v>0.11806400749507324</v>
      </c>
      <c r="I426" s="578">
        <v>5.8207591355312546E-2</v>
      </c>
      <c r="J426" s="578">
        <v>9.0679297863971373E-3</v>
      </c>
      <c r="K426" s="578">
        <v>1.7949903863882275</v>
      </c>
      <c r="L426" s="578">
        <v>1498.2742551167751</v>
      </c>
      <c r="M426" s="578">
        <v>0.161564379445432</v>
      </c>
      <c r="N426" s="578">
        <v>7.2996451868675594E-2</v>
      </c>
      <c r="O426" s="578">
        <v>1.2941700105632925E-2</v>
      </c>
      <c r="P426" s="578">
        <v>1.3216826432787125</v>
      </c>
      <c r="Q426" s="578">
        <v>1049.8086783091198</v>
      </c>
      <c r="R426" s="578">
        <v>0.11806400752781548</v>
      </c>
      <c r="S426" s="578">
        <v>5.8207593450788353E-2</v>
      </c>
      <c r="T426" s="578">
        <v>9.0679297863971373E-3</v>
      </c>
      <c r="U426" s="578">
        <v>1.7949908036365076</v>
      </c>
      <c r="V426" s="578">
        <v>1498.2742551167751</v>
      </c>
      <c r="W426" s="578">
        <v>0.1615643794260295</v>
      </c>
      <c r="X426" s="578">
        <v>7.2996460250578765E-2</v>
      </c>
      <c r="Y426" s="578">
        <v>1.2941700105632925E-2</v>
      </c>
    </row>
    <row r="427" spans="1:25" x14ac:dyDescent="0.3">
      <c r="A427" s="311" t="s">
        <v>3021</v>
      </c>
      <c r="B427" s="310" t="s">
        <v>48</v>
      </c>
      <c r="C427" s="310" t="s">
        <v>2597</v>
      </c>
      <c r="D427" s="36">
        <v>9</v>
      </c>
      <c r="E427" s="36">
        <v>2030</v>
      </c>
      <c r="F427" s="578">
        <v>1.2571561329737</v>
      </c>
      <c r="G427" s="578">
        <v>1016.4238414764355</v>
      </c>
      <c r="H427" s="578">
        <v>0.10854936165681725</v>
      </c>
      <c r="I427" s="578">
        <v>5.7625404093414503E-2</v>
      </c>
      <c r="J427" s="578">
        <v>8.7796235845113754E-3</v>
      </c>
      <c r="K427" s="578">
        <v>1.7318364447037249</v>
      </c>
      <c r="L427" s="578">
        <v>1458.3784484863224</v>
      </c>
      <c r="M427" s="578">
        <v>0.15003821181987051</v>
      </c>
      <c r="N427" s="578">
        <v>6.7371224053204004E-2</v>
      </c>
      <c r="O427" s="578">
        <v>1.2597144717195325E-2</v>
      </c>
      <c r="P427" s="578">
        <v>1.2571561335688126</v>
      </c>
      <c r="Q427" s="578">
        <v>1016.4238414764355</v>
      </c>
      <c r="R427" s="578">
        <v>0.10854936510319575</v>
      </c>
      <c r="S427" s="578">
        <v>5.7625404617283452E-2</v>
      </c>
      <c r="T427" s="578">
        <v>8.7796236378683973E-3</v>
      </c>
      <c r="U427" s="578">
        <v>1.7318363397650125</v>
      </c>
      <c r="V427" s="578">
        <v>1458.3784484863224</v>
      </c>
      <c r="W427" s="578">
        <v>0.15003821136754875</v>
      </c>
      <c r="X427" s="578">
        <v>6.7371227196417693E-2</v>
      </c>
      <c r="Y427" s="578">
        <v>1.2597144198177024E-2</v>
      </c>
    </row>
    <row r="428" spans="1:25" x14ac:dyDescent="0.3">
      <c r="A428" s="311" t="s">
        <v>3022</v>
      </c>
      <c r="B428" s="310" t="s">
        <v>48</v>
      </c>
      <c r="C428" s="310" t="s">
        <v>2597</v>
      </c>
      <c r="D428" s="36">
        <v>10</v>
      </c>
      <c r="E428" s="36">
        <v>2030</v>
      </c>
      <c r="F428" s="578">
        <v>1.2069655997485476</v>
      </c>
      <c r="G428" s="578">
        <v>990.45391019185149</v>
      </c>
      <c r="H428" s="578">
        <v>0.10114885181792446</v>
      </c>
      <c r="I428" s="578">
        <v>5.7172544009517851E-2</v>
      </c>
      <c r="J428" s="578">
        <v>8.5553546183897745E-3</v>
      </c>
      <c r="K428" s="578">
        <v>1.6804553276333476</v>
      </c>
      <c r="L428" s="578">
        <v>1426.3406244913699</v>
      </c>
      <c r="M428" s="578">
        <v>0.14113988610915773</v>
      </c>
      <c r="N428" s="578">
        <v>6.245082459645343E-2</v>
      </c>
      <c r="O428" s="578">
        <v>1.2320459970699874E-2</v>
      </c>
      <c r="P428" s="578">
        <v>1.2069656519280776</v>
      </c>
      <c r="Q428" s="578">
        <v>990.45391019185149</v>
      </c>
      <c r="R428" s="578">
        <v>0.10114885468889601</v>
      </c>
      <c r="S428" s="578">
        <v>5.7172541914042051E-2</v>
      </c>
      <c r="T428" s="578">
        <v>8.5553546668961609E-3</v>
      </c>
      <c r="U428" s="578">
        <v>1.680455327668515</v>
      </c>
      <c r="V428" s="578">
        <v>1426.340676625565</v>
      </c>
      <c r="W428" s="578">
        <v>0.14113989084459375</v>
      </c>
      <c r="X428" s="578">
        <v>6.2450828263536047E-2</v>
      </c>
      <c r="Y428" s="578">
        <v>1.2320460489718174E-2</v>
      </c>
    </row>
    <row r="429" spans="1:25" x14ac:dyDescent="0.3">
      <c r="A429" s="311" t="s">
        <v>3023</v>
      </c>
      <c r="B429" s="310" t="s">
        <v>48</v>
      </c>
      <c r="C429" s="310" t="s">
        <v>2597</v>
      </c>
      <c r="D429" s="36">
        <v>11</v>
      </c>
      <c r="E429" s="36">
        <v>2030</v>
      </c>
      <c r="F429" s="578">
        <v>1.3676682839891301</v>
      </c>
      <c r="G429" s="578">
        <v>1153.9664586385049</v>
      </c>
      <c r="H429" s="578">
        <v>0.11383964940614476</v>
      </c>
      <c r="I429" s="578">
        <v>5.1323590281147774E-2</v>
      </c>
      <c r="J429" s="578">
        <v>9.9677490895070647E-3</v>
      </c>
      <c r="K429" s="578">
        <v>1.63633917854925</v>
      </c>
      <c r="L429" s="578">
        <v>1401.6712913513149</v>
      </c>
      <c r="M429" s="578">
        <v>0.13369440458094026</v>
      </c>
      <c r="N429" s="578">
        <v>5.6896931186201927E-2</v>
      </c>
      <c r="O429" s="578">
        <v>1.2107338494388326E-2</v>
      </c>
      <c r="P429" s="578">
        <v>1.36766828399428</v>
      </c>
      <c r="Q429" s="578">
        <v>1153.9664586385049</v>
      </c>
      <c r="R429" s="578">
        <v>0.11383965171626126</v>
      </c>
      <c r="S429" s="578">
        <v>5.1323591324035051E-2</v>
      </c>
      <c r="T429" s="578">
        <v>9.9677490361500427E-3</v>
      </c>
      <c r="U429" s="578">
        <v>1.6363392822892475</v>
      </c>
      <c r="V429" s="578">
        <v>1401.6712913513149</v>
      </c>
      <c r="W429" s="578">
        <v>0.13369440333917698</v>
      </c>
      <c r="X429" s="578">
        <v>5.6896938350594874E-2</v>
      </c>
      <c r="Y429" s="578">
        <v>1.2107338494388326E-2</v>
      </c>
    </row>
    <row r="430" spans="1:25" x14ac:dyDescent="0.3">
      <c r="A430" s="311" t="s">
        <v>3024</v>
      </c>
      <c r="B430" s="310" t="s">
        <v>48</v>
      </c>
      <c r="C430" s="310" t="s">
        <v>2597</v>
      </c>
      <c r="D430" s="36">
        <v>12</v>
      </c>
      <c r="E430" s="36">
        <v>2030</v>
      </c>
      <c r="F430" s="578">
        <v>1.499156239772365</v>
      </c>
      <c r="G430" s="578">
        <v>1287.7482363382926</v>
      </c>
      <c r="H430" s="578">
        <v>0.12422297767504076</v>
      </c>
      <c r="I430" s="578">
        <v>4.6537898364476804E-2</v>
      </c>
      <c r="J430" s="578">
        <v>1.112331970944065E-2</v>
      </c>
      <c r="K430" s="578">
        <v>1.5988148100024424</v>
      </c>
      <c r="L430" s="578">
        <v>1380.6368776957149</v>
      </c>
      <c r="M430" s="578">
        <v>0.12759330608726727</v>
      </c>
      <c r="N430" s="578">
        <v>5.2183699794113601E-2</v>
      </c>
      <c r="O430" s="578">
        <v>1.192564779194065E-2</v>
      </c>
      <c r="P430" s="578">
        <v>1.4991563447382099</v>
      </c>
      <c r="Q430" s="578">
        <v>1287.7482363382926</v>
      </c>
      <c r="R430" s="578">
        <v>0.12422297435841725</v>
      </c>
      <c r="S430" s="578">
        <v>4.6537899412214701E-2</v>
      </c>
      <c r="T430" s="578">
        <v>1.1123319185571726E-2</v>
      </c>
      <c r="U430" s="578">
        <v>1.5988148100338173</v>
      </c>
      <c r="V430" s="578">
        <v>1380.6368776957149</v>
      </c>
      <c r="W430" s="578">
        <v>0.1275933056022035</v>
      </c>
      <c r="X430" s="578">
        <v>5.2183699794113601E-2</v>
      </c>
      <c r="Y430" s="578">
        <v>1.192564779194065E-2</v>
      </c>
    </row>
    <row r="431" spans="1:25" x14ac:dyDescent="0.3">
      <c r="A431" s="311" t="s">
        <v>3025</v>
      </c>
      <c r="B431" s="310" t="s">
        <v>48</v>
      </c>
      <c r="C431" s="310" t="s">
        <v>2597</v>
      </c>
      <c r="D431" s="36">
        <v>13</v>
      </c>
      <c r="E431" s="36">
        <v>2030</v>
      </c>
      <c r="F431" s="578">
        <v>1.47092223581148</v>
      </c>
      <c r="G431" s="578">
        <v>1288.45458602905</v>
      </c>
      <c r="H431" s="578">
        <v>0.11920583818330925</v>
      </c>
      <c r="I431" s="578">
        <v>4.2314800433814498E-2</v>
      </c>
      <c r="J431" s="578">
        <v>1.11293936497531E-2</v>
      </c>
      <c r="K431" s="578">
        <v>1.5610958778297523</v>
      </c>
      <c r="L431" s="578">
        <v>1370.04394404093</v>
      </c>
      <c r="M431" s="578">
        <v>0.12153282287545099</v>
      </c>
      <c r="N431" s="578">
        <v>4.8088801617268445E-2</v>
      </c>
      <c r="O431" s="578">
        <v>1.1834115614571249E-2</v>
      </c>
      <c r="P431" s="578">
        <v>1.4709223401347673</v>
      </c>
      <c r="Q431" s="578">
        <v>1288.45458602905</v>
      </c>
      <c r="R431" s="578">
        <v>0.11920583857014774</v>
      </c>
      <c r="S431" s="578">
        <v>4.2314800433814498E-2</v>
      </c>
      <c r="T431" s="578">
        <v>1.11293936497531E-2</v>
      </c>
      <c r="U431" s="578">
        <v>1.5610957213987875</v>
      </c>
      <c r="V431" s="578">
        <v>1370.04394404093</v>
      </c>
      <c r="W431" s="578">
        <v>0.12153282519163075</v>
      </c>
      <c r="X431" s="578">
        <v>4.8088803188875297E-2</v>
      </c>
      <c r="Y431" s="578">
        <v>1.1834115614571249E-2</v>
      </c>
    </row>
    <row r="432" spans="1:25" x14ac:dyDescent="0.3">
      <c r="A432" s="311" t="s">
        <v>3026</v>
      </c>
      <c r="B432" s="310" t="s">
        <v>48</v>
      </c>
      <c r="C432" s="310" t="s">
        <v>2597</v>
      </c>
      <c r="D432" s="36">
        <v>14</v>
      </c>
      <c r="E432" s="36">
        <v>2030</v>
      </c>
      <c r="F432" s="578">
        <v>1.5616968048610302</v>
      </c>
      <c r="G432" s="578">
        <v>1378.529276529945</v>
      </c>
      <c r="H432" s="578">
        <v>0.11659629550437425</v>
      </c>
      <c r="I432" s="578">
        <v>4.2421947180021818E-2</v>
      </c>
      <c r="J432" s="578">
        <v>1.190750220363645E-2</v>
      </c>
      <c r="K432" s="578">
        <v>1.6445375129260325</v>
      </c>
      <c r="L432" s="578">
        <v>1452.0227025349875</v>
      </c>
      <c r="M432" s="578">
        <v>0.11883394984761224</v>
      </c>
      <c r="N432" s="578">
        <v>4.7957081755157553E-2</v>
      </c>
      <c r="O432" s="578">
        <v>1.25422821438405E-2</v>
      </c>
      <c r="P432" s="578">
        <v>1.5616968042137751</v>
      </c>
      <c r="Q432" s="578">
        <v>1378.529276529945</v>
      </c>
      <c r="R432" s="578">
        <v>0.1165962960415825</v>
      </c>
      <c r="S432" s="578">
        <v>4.2421948955355476E-2</v>
      </c>
      <c r="T432" s="578">
        <v>1.190750220363645E-2</v>
      </c>
      <c r="U432" s="578">
        <v>1.64453766940338</v>
      </c>
      <c r="V432" s="578">
        <v>1452.0227025349875</v>
      </c>
      <c r="W432" s="578">
        <v>0.11883394740289024</v>
      </c>
      <c r="X432" s="578">
        <v>4.7957080183550702E-2</v>
      </c>
      <c r="Y432" s="578">
        <v>1.25422821438405E-2</v>
      </c>
    </row>
    <row r="433" spans="1:25" x14ac:dyDescent="0.3">
      <c r="A433" s="311" t="s">
        <v>3027</v>
      </c>
      <c r="B433" s="310" t="s">
        <v>48</v>
      </c>
      <c r="C433" s="310" t="s">
        <v>2597</v>
      </c>
      <c r="D433" s="36">
        <v>15</v>
      </c>
      <c r="E433" s="36">
        <v>2030</v>
      </c>
      <c r="F433" s="578">
        <v>1.6496536591494051</v>
      </c>
      <c r="G433" s="578">
        <v>1463.6781196594202</v>
      </c>
      <c r="H433" s="578">
        <v>0.11458045804344325</v>
      </c>
      <c r="I433" s="578">
        <v>4.2812479562902149E-2</v>
      </c>
      <c r="J433" s="578">
        <v>1.2643066574431275E-2</v>
      </c>
      <c r="K433" s="578">
        <v>1.7242632535080651</v>
      </c>
      <c r="L433" s="578">
        <v>1528.7343610127728</v>
      </c>
      <c r="M433" s="578">
        <v>0.116754981930474</v>
      </c>
      <c r="N433" s="578">
        <v>4.7791632716931959E-2</v>
      </c>
      <c r="O433" s="578">
        <v>1.3204973908917301E-2</v>
      </c>
      <c r="P433" s="578">
        <v>1.6496537634578374</v>
      </c>
      <c r="Q433" s="578">
        <v>1463.6781196594202</v>
      </c>
      <c r="R433" s="578">
        <v>0.1145804573692045</v>
      </c>
      <c r="S433" s="578">
        <v>4.281248166807923E-2</v>
      </c>
      <c r="T433" s="578">
        <v>1.2643066574431275E-2</v>
      </c>
      <c r="U433" s="578">
        <v>1.7242633578471174</v>
      </c>
      <c r="V433" s="578">
        <v>1528.7343610127728</v>
      </c>
      <c r="W433" s="578">
        <v>0.11675498570548325</v>
      </c>
      <c r="X433" s="578">
        <v>4.7791632581114102E-2</v>
      </c>
      <c r="Y433" s="578">
        <v>1.3204973908917301E-2</v>
      </c>
    </row>
    <row r="434" spans="1:25" x14ac:dyDescent="0.3">
      <c r="A434" s="579" t="s">
        <v>3028</v>
      </c>
      <c r="B434" s="580" t="s">
        <v>48</v>
      </c>
      <c r="C434" s="580" t="s">
        <v>2597</v>
      </c>
      <c r="D434" s="581">
        <v>16</v>
      </c>
      <c r="E434" s="581">
        <v>2030</v>
      </c>
      <c r="F434" s="582">
        <v>1.7713366655128326</v>
      </c>
      <c r="G434" s="582">
        <v>1562.926883697505</v>
      </c>
      <c r="H434" s="582">
        <v>0.1140608147895055</v>
      </c>
      <c r="I434" s="582">
        <v>4.3961876605559704E-2</v>
      </c>
      <c r="J434" s="582">
        <v>1.35004032636061E-2</v>
      </c>
      <c r="K434" s="582">
        <v>1.8349827394871001</v>
      </c>
      <c r="L434" s="582">
        <v>1618.31749216715</v>
      </c>
      <c r="M434" s="582">
        <v>0.11604193194458799</v>
      </c>
      <c r="N434" s="582">
        <v>4.8563588269947354E-2</v>
      </c>
      <c r="O434" s="582">
        <v>1.3978833313255225E-2</v>
      </c>
      <c r="P434" s="582">
        <v>1.7713364568653525</v>
      </c>
      <c r="Q434" s="582">
        <v>1562.926883697505</v>
      </c>
      <c r="R434" s="582">
        <v>0.11406081542372649</v>
      </c>
      <c r="S434" s="582">
        <v>4.3961878962970005E-2</v>
      </c>
      <c r="T434" s="582">
        <v>1.35004032636061E-2</v>
      </c>
      <c r="U434" s="582">
        <v>1.8349828432158852</v>
      </c>
      <c r="V434" s="582">
        <v>1618.31749216715</v>
      </c>
      <c r="W434" s="582">
        <v>0.11604193737730299</v>
      </c>
      <c r="X434" s="582">
        <v>4.8563587421085616E-2</v>
      </c>
      <c r="Y434" s="582">
        <v>1.3978833313255225E-2</v>
      </c>
    </row>
    <row r="435" spans="1:25" x14ac:dyDescent="0.3">
      <c r="A435" s="311" t="s">
        <v>3029</v>
      </c>
      <c r="B435" s="310" t="s">
        <v>191</v>
      </c>
      <c r="C435" s="310" t="s">
        <v>2597</v>
      </c>
      <c r="D435" s="36">
        <v>1</v>
      </c>
      <c r="E435" s="36">
        <v>2012</v>
      </c>
      <c r="F435" s="578">
        <v>22.994520590375274</v>
      </c>
      <c r="G435" s="578">
        <v>6809.7669550577775</v>
      </c>
      <c r="H435" s="578">
        <v>6.5415948183508554</v>
      </c>
      <c r="I435" s="578">
        <v>0.17370953417290927</v>
      </c>
      <c r="J435" s="578">
        <v>3.6054237512871581E-2</v>
      </c>
      <c r="K435" s="578">
        <v>22.522101026890546</v>
      </c>
      <c r="L435" s="578">
        <v>6650.0583496093695</v>
      </c>
      <c r="M435" s="578">
        <v>6.4744504955597177</v>
      </c>
      <c r="N435" s="578">
        <v>0.15413226571399699</v>
      </c>
      <c r="O435" s="578">
        <v>3.5208669568722401E-2</v>
      </c>
      <c r="P435" s="578">
        <v>22.994520590380422</v>
      </c>
      <c r="Q435" s="578">
        <v>6809.7669550577775</v>
      </c>
      <c r="R435" s="578">
        <v>6.5415950259581797</v>
      </c>
      <c r="S435" s="578">
        <v>0.17370951857325601</v>
      </c>
      <c r="T435" s="578">
        <v>3.6054237512871581E-2</v>
      </c>
      <c r="U435" s="578">
        <v>22.522100500295576</v>
      </c>
      <c r="V435" s="578">
        <v>6650.0581410725854</v>
      </c>
      <c r="W435" s="578">
        <v>6.4744499104951148</v>
      </c>
      <c r="X435" s="578">
        <v>0.15413226571399699</v>
      </c>
      <c r="Y435" s="578">
        <v>3.5208668540387053E-2</v>
      </c>
    </row>
    <row r="436" spans="1:25" x14ac:dyDescent="0.3">
      <c r="A436" s="311" t="s">
        <v>3030</v>
      </c>
      <c r="B436" s="310" t="s">
        <v>191</v>
      </c>
      <c r="C436" s="310" t="s">
        <v>2597</v>
      </c>
      <c r="D436" s="36">
        <v>2</v>
      </c>
      <c r="E436" s="36">
        <v>2012</v>
      </c>
      <c r="F436" s="578">
        <v>14.2681707643611</v>
      </c>
      <c r="G436" s="578">
        <v>3998.0382029215452</v>
      </c>
      <c r="H436" s="578">
        <v>3.8567653659265453</v>
      </c>
      <c r="I436" s="578">
        <v>0.100747892040393</v>
      </c>
      <c r="J436" s="578">
        <v>2.11675731892076E-2</v>
      </c>
      <c r="K436" s="578">
        <v>14.553168970403275</v>
      </c>
      <c r="L436" s="578">
        <v>3963.0990511576301</v>
      </c>
      <c r="M436" s="578">
        <v>4.0280474718504848</v>
      </c>
      <c r="N436" s="578">
        <v>8.0711152564617777E-2</v>
      </c>
      <c r="O436" s="578">
        <v>2.0982596266549025E-2</v>
      </c>
      <c r="P436" s="578">
        <v>14.268170764350799</v>
      </c>
      <c r="Q436" s="578">
        <v>3998.038307189935</v>
      </c>
      <c r="R436" s="578">
        <v>3.8567654212238223</v>
      </c>
      <c r="S436" s="578">
        <v>0.10074789348648924</v>
      </c>
      <c r="T436" s="578">
        <v>2.11675731892076E-2</v>
      </c>
      <c r="U436" s="578">
        <v>14.553165319613626</v>
      </c>
      <c r="V436" s="578">
        <v>3963.0989468892376</v>
      </c>
      <c r="W436" s="578">
        <v>4.0280474146517573</v>
      </c>
      <c r="X436" s="578">
        <v>8.0711146459482977E-2</v>
      </c>
      <c r="Y436" s="578">
        <v>2.0982595742680073E-2</v>
      </c>
    </row>
    <row r="437" spans="1:25" x14ac:dyDescent="0.3">
      <c r="A437" s="311" t="s">
        <v>3031</v>
      </c>
      <c r="B437" s="310" t="s">
        <v>191</v>
      </c>
      <c r="C437" s="310" t="s">
        <v>2597</v>
      </c>
      <c r="D437" s="36">
        <v>3</v>
      </c>
      <c r="E437" s="36">
        <v>2012</v>
      </c>
      <c r="F437" s="578">
        <v>7.7670246978253346</v>
      </c>
      <c r="G437" s="578">
        <v>2118.6288528442324</v>
      </c>
      <c r="H437" s="578">
        <v>2.0401895850081848</v>
      </c>
      <c r="I437" s="578">
        <v>4.5526854909439821E-2</v>
      </c>
      <c r="J437" s="578">
        <v>1.1217064495819275E-2</v>
      </c>
      <c r="K437" s="578">
        <v>10.961438881490048</v>
      </c>
      <c r="L437" s="578">
        <v>2765.4679896036751</v>
      </c>
      <c r="M437" s="578">
        <v>2.7483253926038702</v>
      </c>
      <c r="N437" s="578">
        <v>4.7753217130017775E-2</v>
      </c>
      <c r="O437" s="578">
        <v>1.4641723954506799E-2</v>
      </c>
      <c r="P437" s="578">
        <v>7.7670250629037829</v>
      </c>
      <c r="Q437" s="578">
        <v>2118.6288528442324</v>
      </c>
      <c r="R437" s="578">
        <v>2.0401895850081848</v>
      </c>
      <c r="S437" s="578">
        <v>4.5526854430742426E-2</v>
      </c>
      <c r="T437" s="578">
        <v>1.121706345778265E-2</v>
      </c>
      <c r="U437" s="578">
        <v>10.961438881490048</v>
      </c>
      <c r="V437" s="578">
        <v>2765.4679896036751</v>
      </c>
      <c r="W437" s="578">
        <v>2.7483252882957401</v>
      </c>
      <c r="X437" s="578">
        <v>4.7753208742809194E-2</v>
      </c>
      <c r="Y437" s="578">
        <v>1.4641723954506799E-2</v>
      </c>
    </row>
    <row r="438" spans="1:25" x14ac:dyDescent="0.3">
      <c r="A438" s="311" t="s">
        <v>3032</v>
      </c>
      <c r="B438" s="310" t="s">
        <v>191</v>
      </c>
      <c r="C438" s="310" t="s">
        <v>2597</v>
      </c>
      <c r="D438" s="36">
        <v>4</v>
      </c>
      <c r="E438" s="36">
        <v>2012</v>
      </c>
      <c r="F438" s="578">
        <v>3.8576855890181196</v>
      </c>
      <c r="G438" s="578">
        <v>1138.3282839457152</v>
      </c>
      <c r="H438" s="578">
        <v>1.1063130777959775</v>
      </c>
      <c r="I438" s="578">
        <v>3.00830554392632E-2</v>
      </c>
      <c r="J438" s="578">
        <v>6.0268598414647077E-3</v>
      </c>
      <c r="K438" s="578">
        <v>9.5442808053533827</v>
      </c>
      <c r="L438" s="578">
        <v>2325.8111495971652</v>
      </c>
      <c r="M438" s="578">
        <v>2.2361325358506225</v>
      </c>
      <c r="N438" s="578">
        <v>3.7846067177269946E-2</v>
      </c>
      <c r="O438" s="578">
        <v>1.2313989670171025E-2</v>
      </c>
      <c r="P438" s="578">
        <v>3.857685639930418</v>
      </c>
      <c r="Q438" s="578">
        <v>1138.3282839457152</v>
      </c>
      <c r="R438" s="578">
        <v>1.1063130772769576</v>
      </c>
      <c r="S438" s="578">
        <v>3.0083055963890049E-2</v>
      </c>
      <c r="T438" s="578">
        <v>6.0268598414647077E-3</v>
      </c>
      <c r="U438" s="578">
        <v>9.5442805023631028</v>
      </c>
      <c r="V438" s="578">
        <v>2325.8112017313624</v>
      </c>
      <c r="W438" s="578">
        <v>2.2361324252560677</v>
      </c>
      <c r="X438" s="578">
        <v>3.7846065590201705E-2</v>
      </c>
      <c r="Y438" s="578">
        <v>1.2313989670171025E-2</v>
      </c>
    </row>
    <row r="439" spans="1:25" x14ac:dyDescent="0.3">
      <c r="A439" s="311" t="s">
        <v>3033</v>
      </c>
      <c r="B439" s="310" t="s">
        <v>191</v>
      </c>
      <c r="C439" s="310" t="s">
        <v>2597</v>
      </c>
      <c r="D439" s="36">
        <v>5</v>
      </c>
      <c r="E439" s="36">
        <v>2012</v>
      </c>
      <c r="F439" s="578">
        <v>4.3923752117407222</v>
      </c>
      <c r="G439" s="578">
        <v>1177.1210352579701</v>
      </c>
      <c r="H439" s="578">
        <v>1.12483441808338</v>
      </c>
      <c r="I439" s="578">
        <v>3.2430431597276724E-2</v>
      </c>
      <c r="J439" s="578">
        <v>6.2322562104479041E-3</v>
      </c>
      <c r="K439" s="578">
        <v>8.6445065286487317</v>
      </c>
      <c r="L439" s="578">
        <v>2080.1864128112747</v>
      </c>
      <c r="M439" s="578">
        <v>1.9324237279361074</v>
      </c>
      <c r="N439" s="578">
        <v>3.5161598642540981E-2</v>
      </c>
      <c r="O439" s="578">
        <v>1.101352717766225E-2</v>
      </c>
      <c r="P439" s="578">
        <v>4.392375159586658</v>
      </c>
      <c r="Q439" s="578">
        <v>1177.1210352579701</v>
      </c>
      <c r="R439" s="578">
        <v>1.1248344165263227</v>
      </c>
      <c r="S439" s="578">
        <v>3.2430430051438877E-2</v>
      </c>
      <c r="T439" s="578">
        <v>6.2322560552274774E-3</v>
      </c>
      <c r="U439" s="578">
        <v>8.6445061311677165</v>
      </c>
      <c r="V439" s="578">
        <v>2080.1863606770776</v>
      </c>
      <c r="W439" s="578">
        <v>1.9324232533108399</v>
      </c>
      <c r="X439" s="578">
        <v>3.5161584436233753E-2</v>
      </c>
      <c r="Y439" s="578">
        <v>1.101352717766225E-2</v>
      </c>
    </row>
    <row r="440" spans="1:25" x14ac:dyDescent="0.3">
      <c r="A440" s="311" t="s">
        <v>3034</v>
      </c>
      <c r="B440" s="310" t="s">
        <v>191</v>
      </c>
      <c r="C440" s="310" t="s">
        <v>2597</v>
      </c>
      <c r="D440" s="36">
        <v>6</v>
      </c>
      <c r="E440" s="36">
        <v>2012</v>
      </c>
      <c r="F440" s="578">
        <v>4.7131973633659028</v>
      </c>
      <c r="G440" s="578">
        <v>1200.4011535644477</v>
      </c>
      <c r="H440" s="578">
        <v>1.1359399901702925</v>
      </c>
      <c r="I440" s="578">
        <v>3.3838796778582002E-2</v>
      </c>
      <c r="J440" s="578">
        <v>6.3555082791329626E-3</v>
      </c>
      <c r="K440" s="578">
        <v>7.9279071015580449</v>
      </c>
      <c r="L440" s="578">
        <v>1899.3485946655226</v>
      </c>
      <c r="M440" s="578">
        <v>1.68817361444234</v>
      </c>
      <c r="N440" s="578">
        <v>3.2613636328884796E-2</v>
      </c>
      <c r="O440" s="578">
        <v>1.0056076678059347E-2</v>
      </c>
      <c r="P440" s="578">
        <v>4.7131970504415177</v>
      </c>
      <c r="Q440" s="578">
        <v>1200.4011014302525</v>
      </c>
      <c r="R440" s="578">
        <v>1.1359401987865501</v>
      </c>
      <c r="S440" s="578">
        <v>3.3838795730844098E-2</v>
      </c>
      <c r="T440" s="578">
        <v>6.3555082282012601E-3</v>
      </c>
      <c r="U440" s="578">
        <v>7.9279070493833625</v>
      </c>
      <c r="V440" s="578">
        <v>1899.3485425313249</v>
      </c>
      <c r="W440" s="578">
        <v>1.6881736139184724</v>
      </c>
      <c r="X440" s="578">
        <v>3.2613635757418949E-2</v>
      </c>
      <c r="Y440" s="578">
        <v>1.0056076110534641E-2</v>
      </c>
    </row>
    <row r="441" spans="1:25" x14ac:dyDescent="0.3">
      <c r="A441" s="311" t="s">
        <v>3035</v>
      </c>
      <c r="B441" s="310" t="s">
        <v>191</v>
      </c>
      <c r="C441" s="310" t="s">
        <v>2597</v>
      </c>
      <c r="D441" s="36">
        <v>7</v>
      </c>
      <c r="E441" s="36">
        <v>2012</v>
      </c>
      <c r="F441" s="578">
        <v>4.9270668920798872</v>
      </c>
      <c r="G441" s="578">
        <v>1215.9198862711551</v>
      </c>
      <c r="H441" s="578">
        <v>1.1433554412797027</v>
      </c>
      <c r="I441" s="578">
        <v>3.4777678432874354E-2</v>
      </c>
      <c r="J441" s="578">
        <v>6.4376748171828951E-3</v>
      </c>
      <c r="K441" s="578">
        <v>7.9305133963935051</v>
      </c>
      <c r="L441" s="578">
        <v>1864.81359227498</v>
      </c>
      <c r="M441" s="578">
        <v>1.5968031752854499</v>
      </c>
      <c r="N441" s="578">
        <v>4.5344164261678047E-2</v>
      </c>
      <c r="O441" s="578">
        <v>9.8732384891870046E-3</v>
      </c>
      <c r="P441" s="578">
        <v>4.9270669442339496</v>
      </c>
      <c r="Q441" s="578">
        <v>1215.9198862711551</v>
      </c>
      <c r="R441" s="578">
        <v>1.1433554412797027</v>
      </c>
      <c r="S441" s="578">
        <v>3.4777677940837678E-2</v>
      </c>
      <c r="T441" s="578">
        <v>6.4376750257603482E-3</v>
      </c>
      <c r="U441" s="578">
        <v>7.9305125097692573</v>
      </c>
      <c r="V441" s="578">
        <v>1864.8135401407849</v>
      </c>
      <c r="W441" s="578">
        <v>1.5968031752854499</v>
      </c>
      <c r="X441" s="578">
        <v>4.5344162150286096E-2</v>
      </c>
      <c r="Y441" s="578">
        <v>9.87323854254403E-3</v>
      </c>
    </row>
    <row r="442" spans="1:25" x14ac:dyDescent="0.3">
      <c r="A442" s="311" t="s">
        <v>3036</v>
      </c>
      <c r="B442" s="310" t="s">
        <v>191</v>
      </c>
      <c r="C442" s="310" t="s">
        <v>2597</v>
      </c>
      <c r="D442" s="36">
        <v>8</v>
      </c>
      <c r="E442" s="36">
        <v>2012</v>
      </c>
      <c r="F442" s="578">
        <v>4.6107844186626599</v>
      </c>
      <c r="G442" s="578">
        <v>1135.1122856140075</v>
      </c>
      <c r="H442" s="578">
        <v>1.0415594838559601</v>
      </c>
      <c r="I442" s="578">
        <v>3.0287306227440525E-2</v>
      </c>
      <c r="J442" s="578">
        <v>6.009837141997796E-3</v>
      </c>
      <c r="K442" s="578">
        <v>6.855301079427587</v>
      </c>
      <c r="L442" s="578">
        <v>1566.4702631632449</v>
      </c>
      <c r="M442" s="578">
        <v>1.2380531169474074</v>
      </c>
      <c r="N442" s="578">
        <v>4.9177283855897203E-2</v>
      </c>
      <c r="O442" s="578">
        <v>8.2936572871403717E-3</v>
      </c>
      <c r="P442" s="578">
        <v>4.6107844186626599</v>
      </c>
      <c r="Q442" s="578">
        <v>1135.1122856140075</v>
      </c>
      <c r="R442" s="578">
        <v>1.0415594838559601</v>
      </c>
      <c r="S442" s="578">
        <v>3.0287306206522126E-2</v>
      </c>
      <c r="T442" s="578">
        <v>6.0098370934914104E-3</v>
      </c>
      <c r="U442" s="578">
        <v>6.855300088500365</v>
      </c>
      <c r="V442" s="578">
        <v>1566.4703152974398</v>
      </c>
      <c r="W442" s="578">
        <v>1.2380516566336102</v>
      </c>
      <c r="X442" s="578">
        <v>4.9177280671453091E-2</v>
      </c>
      <c r="Y442" s="578">
        <v>8.2936571270693041E-3</v>
      </c>
    </row>
    <row r="443" spans="1:25" x14ac:dyDescent="0.3">
      <c r="A443" s="311" t="s">
        <v>3037</v>
      </c>
      <c r="B443" s="310" t="s">
        <v>191</v>
      </c>
      <c r="C443" s="310" t="s">
        <v>2597</v>
      </c>
      <c r="D443" s="36">
        <v>9</v>
      </c>
      <c r="E443" s="36">
        <v>2012</v>
      </c>
      <c r="F443" s="578">
        <v>4.3735944999740797</v>
      </c>
      <c r="G443" s="578">
        <v>1074.5077006022075</v>
      </c>
      <c r="H443" s="578">
        <v>0.96521823201328494</v>
      </c>
      <c r="I443" s="578">
        <v>2.6919648793409499E-2</v>
      </c>
      <c r="J443" s="578">
        <v>5.6889758391965445E-3</v>
      </c>
      <c r="K443" s="578">
        <v>6.7969245108833949</v>
      </c>
      <c r="L443" s="578">
        <v>1517.965835571285</v>
      </c>
      <c r="M443" s="578">
        <v>1.1049553417154374</v>
      </c>
      <c r="N443" s="578">
        <v>6.2454969076497897E-2</v>
      </c>
      <c r="O443" s="578">
        <v>8.0368529403737395E-3</v>
      </c>
      <c r="P443" s="578">
        <v>4.3735944503035427</v>
      </c>
      <c r="Q443" s="578">
        <v>1074.5077006022075</v>
      </c>
      <c r="R443" s="578">
        <v>0.96521824722488647</v>
      </c>
      <c r="S443" s="578">
        <v>2.6919648793409499E-2</v>
      </c>
      <c r="T443" s="578">
        <v>5.6889759434852732E-3</v>
      </c>
      <c r="U443" s="578">
        <v>6.7969233113399223</v>
      </c>
      <c r="V443" s="578">
        <v>1517.965835571285</v>
      </c>
      <c r="W443" s="578">
        <v>1.1049553391203473</v>
      </c>
      <c r="X443" s="578">
        <v>6.2454966391669552E-2</v>
      </c>
      <c r="Y443" s="578">
        <v>8.0368529937307597E-3</v>
      </c>
    </row>
    <row r="444" spans="1:25" x14ac:dyDescent="0.3">
      <c r="A444" s="311" t="s">
        <v>3038</v>
      </c>
      <c r="B444" s="310" t="s">
        <v>191</v>
      </c>
      <c r="C444" s="310" t="s">
        <v>2597</v>
      </c>
      <c r="D444" s="36">
        <v>10</v>
      </c>
      <c r="E444" s="36">
        <v>2012</v>
      </c>
      <c r="F444" s="578">
        <v>4.1891054148045379</v>
      </c>
      <c r="G444" s="578">
        <v>1027.3711198170947</v>
      </c>
      <c r="H444" s="578">
        <v>0.90583714159826401</v>
      </c>
      <c r="I444" s="578">
        <v>2.4300259334268E-2</v>
      </c>
      <c r="J444" s="578">
        <v>5.4394060449946303E-3</v>
      </c>
      <c r="K444" s="578">
        <v>6.7477789175754825</v>
      </c>
      <c r="L444" s="578">
        <v>1477.3951517740852</v>
      </c>
      <c r="M444" s="578">
        <v>0.99572110579659523</v>
      </c>
      <c r="N444" s="578">
        <v>7.2351628475189472E-2</v>
      </c>
      <c r="O444" s="578">
        <v>7.8220597254888453E-3</v>
      </c>
      <c r="P444" s="578">
        <v>4.1891052583475776</v>
      </c>
      <c r="Q444" s="578">
        <v>1027.3711773554446</v>
      </c>
      <c r="R444" s="578">
        <v>0.90583712576578024</v>
      </c>
      <c r="S444" s="578">
        <v>2.4300259339421801E-2</v>
      </c>
      <c r="T444" s="578">
        <v>5.4394060449946303E-3</v>
      </c>
      <c r="U444" s="578">
        <v>6.7477787089592249</v>
      </c>
      <c r="V444" s="578">
        <v>1477.3952039082801</v>
      </c>
      <c r="W444" s="578">
        <v>0.99572103222211172</v>
      </c>
      <c r="X444" s="578">
        <v>7.2351620083281845E-2</v>
      </c>
      <c r="Y444" s="578">
        <v>7.8220597764205452E-3</v>
      </c>
    </row>
    <row r="445" spans="1:25" x14ac:dyDescent="0.3">
      <c r="A445" s="311" t="s">
        <v>3039</v>
      </c>
      <c r="B445" s="310" t="s">
        <v>191</v>
      </c>
      <c r="C445" s="310" t="s">
        <v>2597</v>
      </c>
      <c r="D445" s="36">
        <v>11</v>
      </c>
      <c r="E445" s="36">
        <v>2012</v>
      </c>
      <c r="F445" s="578">
        <v>5.2920314093644203</v>
      </c>
      <c r="G445" s="578">
        <v>1170.5235926310174</v>
      </c>
      <c r="H445" s="578">
        <v>0.78316248953342371</v>
      </c>
      <c r="I445" s="578">
        <v>4.833156783934095E-2</v>
      </c>
      <c r="J445" s="578">
        <v>6.1973267341575849E-3</v>
      </c>
      <c r="K445" s="578">
        <v>6.713360448775342</v>
      </c>
      <c r="L445" s="578">
        <v>1438.9501037597599</v>
      </c>
      <c r="M445" s="578">
        <v>0.89437825139611915</v>
      </c>
      <c r="N445" s="578">
        <v>8.1308827852808421E-2</v>
      </c>
      <c r="O445" s="578">
        <v>7.6185118571932674E-3</v>
      </c>
      <c r="P445" s="578">
        <v>5.2920312529022295</v>
      </c>
      <c r="Q445" s="578">
        <v>1170.5236447652123</v>
      </c>
      <c r="R445" s="578">
        <v>0.7831625159208967</v>
      </c>
      <c r="S445" s="578">
        <v>4.833156574386515E-2</v>
      </c>
      <c r="T445" s="578">
        <v>6.1973267850892874E-3</v>
      </c>
      <c r="U445" s="578">
        <v>6.7133594056889052</v>
      </c>
      <c r="V445" s="578">
        <v>1438.9501037597599</v>
      </c>
      <c r="W445" s="578">
        <v>0.89437811945875456</v>
      </c>
      <c r="X445" s="578">
        <v>8.1308820622325542E-2</v>
      </c>
      <c r="Y445" s="578">
        <v>7.6185117553298626E-3</v>
      </c>
    </row>
    <row r="446" spans="1:25" x14ac:dyDescent="0.3">
      <c r="A446" s="311" t="s">
        <v>3040</v>
      </c>
      <c r="B446" s="310" t="s">
        <v>191</v>
      </c>
      <c r="C446" s="310" t="s">
        <v>2597</v>
      </c>
      <c r="D446" s="36">
        <v>12</v>
      </c>
      <c r="E446" s="36">
        <v>2012</v>
      </c>
      <c r="F446" s="578">
        <v>6.1944186517794098</v>
      </c>
      <c r="G446" s="578">
        <v>1287.6551005045551</v>
      </c>
      <c r="H446" s="578">
        <v>0.68279553668010795</v>
      </c>
      <c r="I446" s="578">
        <v>6.7993517887468102E-2</v>
      </c>
      <c r="J446" s="578">
        <v>6.8174759799148827E-3</v>
      </c>
      <c r="K446" s="578">
        <v>6.6831250211398547</v>
      </c>
      <c r="L446" s="578">
        <v>1406.5705591837525</v>
      </c>
      <c r="M446" s="578">
        <v>0.81049655843526069</v>
      </c>
      <c r="N446" s="578">
        <v>8.858228773381896E-2</v>
      </c>
      <c r="O446" s="578">
        <v>7.4470768668106696E-3</v>
      </c>
      <c r="P446" s="578">
        <v>6.19441886039567</v>
      </c>
      <c r="Q446" s="578">
        <v>1287.6551005045551</v>
      </c>
      <c r="R446" s="578">
        <v>0.68279555288609095</v>
      </c>
      <c r="S446" s="578">
        <v>6.7993518112416454E-2</v>
      </c>
      <c r="T446" s="578">
        <v>6.817476244274678E-3</v>
      </c>
      <c r="U446" s="578">
        <v>6.6831242388288921</v>
      </c>
      <c r="V446" s="578">
        <v>1406.57055854797</v>
      </c>
      <c r="W446" s="578">
        <v>0.81049641066541223</v>
      </c>
      <c r="X446" s="578">
        <v>8.8582272977873758E-2</v>
      </c>
      <c r="Y446" s="578">
        <v>7.4470768668106696E-3</v>
      </c>
    </row>
    <row r="447" spans="1:25" x14ac:dyDescent="0.3">
      <c r="A447" s="311" t="s">
        <v>3041</v>
      </c>
      <c r="B447" s="310" t="s">
        <v>191</v>
      </c>
      <c r="C447" s="310" t="s">
        <v>2597</v>
      </c>
      <c r="D447" s="36">
        <v>13</v>
      </c>
      <c r="E447" s="36">
        <v>2012</v>
      </c>
      <c r="F447" s="578">
        <v>6.1323619752244296</v>
      </c>
      <c r="G447" s="578">
        <v>1260.8749008178675</v>
      </c>
      <c r="H447" s="578">
        <v>0.6237951703369613</v>
      </c>
      <c r="I447" s="578">
        <v>6.9234677859640187E-2</v>
      </c>
      <c r="J447" s="578">
        <v>6.6756874487812904E-3</v>
      </c>
      <c r="K447" s="578">
        <v>6.5511341671808578</v>
      </c>
      <c r="L447" s="578">
        <v>1368.2447942097926</v>
      </c>
      <c r="M447" s="578">
        <v>0.74993543543678176</v>
      </c>
      <c r="N447" s="578">
        <v>8.9191188110817124E-2</v>
      </c>
      <c r="O447" s="578">
        <v>7.244165288284421E-3</v>
      </c>
      <c r="P447" s="578">
        <v>6.1323619230600626</v>
      </c>
      <c r="Q447" s="578">
        <v>1260.8748486836698</v>
      </c>
      <c r="R447" s="578">
        <v>0.62379516490909692</v>
      </c>
      <c r="S447" s="578">
        <v>6.9234678392604096E-2</v>
      </c>
      <c r="T447" s="578">
        <v>6.6756873444925625E-3</v>
      </c>
      <c r="U447" s="578">
        <v>6.5511330197914477</v>
      </c>
      <c r="V447" s="578">
        <v>1368.2447942097926</v>
      </c>
      <c r="W447" s="578">
        <v>0.74993530243227702</v>
      </c>
      <c r="X447" s="578">
        <v>8.9191177328454246E-2</v>
      </c>
      <c r="Y447" s="578">
        <v>7.2441652373527159E-3</v>
      </c>
    </row>
    <row r="448" spans="1:25" x14ac:dyDescent="0.3">
      <c r="A448" s="311" t="s">
        <v>3042</v>
      </c>
      <c r="B448" s="310" t="s">
        <v>191</v>
      </c>
      <c r="C448" s="310" t="s">
        <v>2597</v>
      </c>
      <c r="D448" s="36">
        <v>14</v>
      </c>
      <c r="E448" s="36">
        <v>2012</v>
      </c>
      <c r="F448" s="578">
        <v>6.3979255948797746</v>
      </c>
      <c r="G448" s="578">
        <v>1323.8591664632127</v>
      </c>
      <c r="H448" s="578">
        <v>0.65824342276027847</v>
      </c>
      <c r="I448" s="578">
        <v>6.8049261064515948E-2</v>
      </c>
      <c r="J448" s="578">
        <v>7.0091624705431298E-3</v>
      </c>
      <c r="K448" s="578">
        <v>6.7787521307233529</v>
      </c>
      <c r="L448" s="578">
        <v>1421.6194775899198</v>
      </c>
      <c r="M448" s="578">
        <v>0.77302008029073432</v>
      </c>
      <c r="N448" s="578">
        <v>8.7990447193381699E-2</v>
      </c>
      <c r="O448" s="578">
        <v>7.5267478823661752E-3</v>
      </c>
      <c r="P448" s="578">
        <v>6.3979254905716454</v>
      </c>
      <c r="Q448" s="578">
        <v>1323.859114329015</v>
      </c>
      <c r="R448" s="578">
        <v>0.65824340832962924</v>
      </c>
      <c r="S448" s="578">
        <v>6.8049265787825136E-2</v>
      </c>
      <c r="T448" s="578">
        <v>7.0091625748318577E-3</v>
      </c>
      <c r="U448" s="578">
        <v>6.7787516091775544</v>
      </c>
      <c r="V448" s="578">
        <v>1421.6194775899198</v>
      </c>
      <c r="W448" s="578">
        <v>0.77301999585082082</v>
      </c>
      <c r="X448" s="578">
        <v>8.7990437130125998E-2</v>
      </c>
      <c r="Y448" s="578">
        <v>7.5267477222951077E-3</v>
      </c>
    </row>
    <row r="449" spans="1:25" x14ac:dyDescent="0.3">
      <c r="A449" s="311" t="s">
        <v>3043</v>
      </c>
      <c r="B449" s="310" t="s">
        <v>191</v>
      </c>
      <c r="C449" s="310" t="s">
        <v>2597</v>
      </c>
      <c r="D449" s="36">
        <v>15</v>
      </c>
      <c r="E449" s="36">
        <v>2012</v>
      </c>
      <c r="F449" s="578">
        <v>6.6565345049046547</v>
      </c>
      <c r="G449" s="578">
        <v>1385.5655810038224</v>
      </c>
      <c r="H449" s="578">
        <v>0.69442235903018867</v>
      </c>
      <c r="I449" s="578">
        <v>6.6951130771485567E-2</v>
      </c>
      <c r="J449" s="578">
        <v>7.3358666826000701E-3</v>
      </c>
      <c r="K449" s="578">
        <v>6.9984451320142371</v>
      </c>
      <c r="L449" s="578">
        <v>1472.5334943135526</v>
      </c>
      <c r="M449" s="578">
        <v>0.79498735877374749</v>
      </c>
      <c r="N449" s="578">
        <v>8.5072723410121343E-2</v>
      </c>
      <c r="O449" s="578">
        <v>7.7963152143638512E-3</v>
      </c>
      <c r="P449" s="578">
        <v>6.6565345570534156</v>
      </c>
      <c r="Q449" s="578">
        <v>1385.5655810038224</v>
      </c>
      <c r="R449" s="578">
        <v>0.69442237486752323</v>
      </c>
      <c r="S449" s="578">
        <v>6.6951130763603275E-2</v>
      </c>
      <c r="T449" s="578">
        <v>7.3358666826000701E-3</v>
      </c>
      <c r="U449" s="578">
        <v>6.9984439845990547</v>
      </c>
      <c r="V449" s="578">
        <v>1472.533442179355</v>
      </c>
      <c r="W449" s="578">
        <v>0.79498723211387745</v>
      </c>
      <c r="X449" s="578">
        <v>8.5072710121191109E-2</v>
      </c>
      <c r="Y449" s="578">
        <v>7.7963153210779002E-3</v>
      </c>
    </row>
    <row r="450" spans="1:25" x14ac:dyDescent="0.3">
      <c r="A450" s="579" t="s">
        <v>3044</v>
      </c>
      <c r="B450" s="580" t="s">
        <v>191</v>
      </c>
      <c r="C450" s="580" t="s">
        <v>2597</v>
      </c>
      <c r="D450" s="581">
        <v>16</v>
      </c>
      <c r="E450" s="581">
        <v>2012</v>
      </c>
      <c r="F450" s="582">
        <v>7.0392832111101553</v>
      </c>
      <c r="G450" s="582">
        <v>1471.3990732828752</v>
      </c>
      <c r="H450" s="582">
        <v>0.74295738733780969</v>
      </c>
      <c r="I450" s="582">
        <v>6.6751047703291932E-2</v>
      </c>
      <c r="J450" s="582">
        <v>7.7903062532034975E-3</v>
      </c>
      <c r="K450" s="582">
        <v>7.332919498760015</v>
      </c>
      <c r="L450" s="582">
        <v>1546.7101198832152</v>
      </c>
      <c r="M450" s="582">
        <v>0.83180364376554883</v>
      </c>
      <c r="N450" s="582">
        <v>8.3958276012405464E-2</v>
      </c>
      <c r="O450" s="582">
        <v>8.1890476333986266E-3</v>
      </c>
      <c r="P450" s="582">
        <v>7.039283471880478</v>
      </c>
      <c r="Q450" s="582">
        <v>1471.3990211486775</v>
      </c>
      <c r="R450" s="582">
        <v>0.74295740326245574</v>
      </c>
      <c r="S450" s="582">
        <v>6.6751044735913895E-2</v>
      </c>
      <c r="T450" s="582">
        <v>7.7903062556288179E-3</v>
      </c>
      <c r="U450" s="582">
        <v>7.3329188207571825</v>
      </c>
      <c r="V450" s="582">
        <v>1546.7101198832127</v>
      </c>
      <c r="W450" s="582">
        <v>0.83180361189200347</v>
      </c>
      <c r="X450" s="582">
        <v>8.3958261220383634E-2</v>
      </c>
      <c r="Y450" s="582">
        <v>8.1890474733275626E-3</v>
      </c>
    </row>
    <row r="451" spans="1:25" x14ac:dyDescent="0.3">
      <c r="A451" s="311" t="s">
        <v>3045</v>
      </c>
      <c r="B451" s="310" t="s">
        <v>191</v>
      </c>
      <c r="C451" s="310" t="s">
        <v>2597</v>
      </c>
      <c r="D451" s="36">
        <v>1</v>
      </c>
      <c r="E451" s="36">
        <v>2020</v>
      </c>
      <c r="F451" s="578">
        <v>12.23383335245305</v>
      </c>
      <c r="G451" s="578">
        <v>6588.8381703694604</v>
      </c>
      <c r="H451" s="578">
        <v>3.1638183780014502</v>
      </c>
      <c r="I451" s="578">
        <v>9.8820591384840839E-2</v>
      </c>
      <c r="J451" s="578">
        <v>3.4884540558171723E-2</v>
      </c>
      <c r="K451" s="578">
        <v>11.906976123660501</v>
      </c>
      <c r="L451" s="578">
        <v>6430.4809061686155</v>
      </c>
      <c r="M451" s="578">
        <v>3.1362287325318849</v>
      </c>
      <c r="N451" s="578">
        <v>8.8003668391441622E-2</v>
      </c>
      <c r="O451" s="578">
        <v>3.4046124395293448E-2</v>
      </c>
      <c r="P451" s="578">
        <v>12.233831266290474</v>
      </c>
      <c r="Q451" s="578">
        <v>6588.8381652831977</v>
      </c>
      <c r="R451" s="578">
        <v>3.1638183253235153</v>
      </c>
      <c r="S451" s="578">
        <v>9.8820592655101749E-2</v>
      </c>
      <c r="T451" s="578">
        <v>3.48845415671045E-2</v>
      </c>
      <c r="U451" s="578">
        <v>11.906976123660501</v>
      </c>
      <c r="V451" s="578">
        <v>6430.480799357093</v>
      </c>
      <c r="W451" s="578">
        <v>3.1362286743242249</v>
      </c>
      <c r="X451" s="578">
        <v>8.8003662273270777E-2</v>
      </c>
      <c r="Y451" s="578">
        <v>3.40461238714245E-2</v>
      </c>
    </row>
    <row r="452" spans="1:25" x14ac:dyDescent="0.3">
      <c r="A452" s="311" t="s">
        <v>3046</v>
      </c>
      <c r="B452" s="310" t="s">
        <v>191</v>
      </c>
      <c r="C452" s="310" t="s">
        <v>2597</v>
      </c>
      <c r="D452" s="36">
        <v>2</v>
      </c>
      <c r="E452" s="36">
        <v>2020</v>
      </c>
      <c r="F452" s="578">
        <v>7.666550724708932</v>
      </c>
      <c r="G452" s="578">
        <v>3875.1600011189753</v>
      </c>
      <c r="H452" s="578">
        <v>1.8737209402024699</v>
      </c>
      <c r="I452" s="578">
        <v>5.7147812127216896E-2</v>
      </c>
      <c r="J452" s="578">
        <v>2.0517007040325524E-2</v>
      </c>
      <c r="K452" s="578">
        <v>7.7437056084163425</v>
      </c>
      <c r="L452" s="578">
        <v>3835.4452056884725</v>
      </c>
      <c r="M452" s="578">
        <v>1.9790835733292576</v>
      </c>
      <c r="N452" s="578">
        <v>4.6176980807103897E-2</v>
      </c>
      <c r="O452" s="578">
        <v>2.0306728139985273E-2</v>
      </c>
      <c r="P452" s="578">
        <v>7.666550516092677</v>
      </c>
      <c r="Q452" s="578">
        <v>3875.1600011189753</v>
      </c>
      <c r="R452" s="578">
        <v>1.8737209402024699</v>
      </c>
      <c r="S452" s="578">
        <v>5.7147810036894904E-2</v>
      </c>
      <c r="T452" s="578">
        <v>2.0517007040325524E-2</v>
      </c>
      <c r="U452" s="578">
        <v>7.743705504108215</v>
      </c>
      <c r="V452" s="578">
        <v>3835.4452578226674</v>
      </c>
      <c r="W452" s="578">
        <v>1.979083574376995</v>
      </c>
      <c r="X452" s="578">
        <v>4.6176979782709723E-2</v>
      </c>
      <c r="Y452" s="578">
        <v>2.0306728139985273E-2</v>
      </c>
    </row>
    <row r="453" spans="1:25" x14ac:dyDescent="0.3">
      <c r="A453" s="311" t="s">
        <v>3047</v>
      </c>
      <c r="B453" s="310" t="s">
        <v>191</v>
      </c>
      <c r="C453" s="310" t="s">
        <v>2597</v>
      </c>
      <c r="D453" s="36">
        <v>3</v>
      </c>
      <c r="E453" s="36">
        <v>2020</v>
      </c>
      <c r="F453" s="578">
        <v>4.1544687839486798</v>
      </c>
      <c r="G453" s="578">
        <v>2052.8576024373301</v>
      </c>
      <c r="H453" s="578">
        <v>0.98936108251412702</v>
      </c>
      <c r="I453" s="578">
        <v>2.5868808646919199E-2</v>
      </c>
      <c r="J453" s="578">
        <v>1.08688363883023E-2</v>
      </c>
      <c r="K453" s="578">
        <v>5.782735575441615</v>
      </c>
      <c r="L453" s="578">
        <v>2662.9048156738249</v>
      </c>
      <c r="M453" s="578">
        <v>1.34879843704402</v>
      </c>
      <c r="N453" s="578">
        <v>2.7304788953188053E-2</v>
      </c>
      <c r="O453" s="578">
        <v>1.4098733901240199E-2</v>
      </c>
      <c r="P453" s="578">
        <v>4.1544690447190051</v>
      </c>
      <c r="Q453" s="578">
        <v>2052.8576024373301</v>
      </c>
      <c r="R453" s="578">
        <v>0.98936106140414837</v>
      </c>
      <c r="S453" s="578">
        <v>2.5868808646919199E-2</v>
      </c>
      <c r="T453" s="578">
        <v>1.08688363883023E-2</v>
      </c>
      <c r="U453" s="578">
        <v>5.7827349495928431</v>
      </c>
      <c r="V453" s="578">
        <v>2662.9048156738249</v>
      </c>
      <c r="W453" s="578">
        <v>1.3487985413521475</v>
      </c>
      <c r="X453" s="578">
        <v>2.7304786826334675E-2</v>
      </c>
      <c r="Y453" s="578">
        <v>1.4098733901240199E-2</v>
      </c>
    </row>
    <row r="454" spans="1:25" x14ac:dyDescent="0.3">
      <c r="A454" s="311" t="s">
        <v>3048</v>
      </c>
      <c r="B454" s="310" t="s">
        <v>191</v>
      </c>
      <c r="C454" s="310" t="s">
        <v>2597</v>
      </c>
      <c r="D454" s="36">
        <v>4</v>
      </c>
      <c r="E454" s="36">
        <v>2020</v>
      </c>
      <c r="F454" s="578">
        <v>2.0823133802623826</v>
      </c>
      <c r="G454" s="578">
        <v>1103.5946388244574</v>
      </c>
      <c r="H454" s="578">
        <v>0.54052612650654408</v>
      </c>
      <c r="I454" s="578">
        <v>1.7043869922645099E-2</v>
      </c>
      <c r="J454" s="578">
        <v>5.8429685159353496E-3</v>
      </c>
      <c r="K454" s="578">
        <v>5.0289868714764845</v>
      </c>
      <c r="L454" s="578">
        <v>2251.499272664385</v>
      </c>
      <c r="M454" s="578">
        <v>1.0876601220370474</v>
      </c>
      <c r="N454" s="578">
        <v>2.1592771834093499E-2</v>
      </c>
      <c r="O454" s="578">
        <v>1.1920533337009376E-2</v>
      </c>
      <c r="P454" s="578">
        <v>2.0823133802589351</v>
      </c>
      <c r="Q454" s="578">
        <v>1103.5945866902625</v>
      </c>
      <c r="R454" s="578">
        <v>0.54052613717067244</v>
      </c>
      <c r="S454" s="578">
        <v>1.7043869922645099E-2</v>
      </c>
      <c r="T454" s="578">
        <v>5.8429685668670546E-3</v>
      </c>
      <c r="U454" s="578">
        <v>5.0289868193328822</v>
      </c>
      <c r="V454" s="578">
        <v>2251.4991683959925</v>
      </c>
      <c r="W454" s="578">
        <v>1.0876601215180299</v>
      </c>
      <c r="X454" s="578">
        <v>2.1592771834093499E-2</v>
      </c>
      <c r="Y454" s="578">
        <v>1.1920533337009376E-2</v>
      </c>
    </row>
    <row r="455" spans="1:25" x14ac:dyDescent="0.3">
      <c r="A455" s="311" t="s">
        <v>3049</v>
      </c>
      <c r="B455" s="310" t="s">
        <v>191</v>
      </c>
      <c r="C455" s="310" t="s">
        <v>2597</v>
      </c>
      <c r="D455" s="36">
        <v>5</v>
      </c>
      <c r="E455" s="36">
        <v>2020</v>
      </c>
      <c r="F455" s="578">
        <v>2.3443036777606823</v>
      </c>
      <c r="G455" s="578">
        <v>1141.1691614786751</v>
      </c>
      <c r="H455" s="578">
        <v>0.54705399566349344</v>
      </c>
      <c r="I455" s="578">
        <v>1.8340564265372426E-2</v>
      </c>
      <c r="J455" s="578">
        <v>6.0419083456508781E-3</v>
      </c>
      <c r="K455" s="578">
        <v>4.5585541694599598</v>
      </c>
      <c r="L455" s="578">
        <v>2013.3715184529574</v>
      </c>
      <c r="M455" s="578">
        <v>0.92504337430000305</v>
      </c>
      <c r="N455" s="578">
        <v>1.9991865353100925E-2</v>
      </c>
      <c r="O455" s="578">
        <v>1.065977818022165E-2</v>
      </c>
      <c r="P455" s="578">
        <v>2.344303677762805</v>
      </c>
      <c r="Q455" s="578">
        <v>1141.1691614786751</v>
      </c>
      <c r="R455" s="578">
        <v>0.54705399577020786</v>
      </c>
      <c r="S455" s="578">
        <v>1.8340564784011776E-2</v>
      </c>
      <c r="T455" s="578">
        <v>6.0419082922938553E-3</v>
      </c>
      <c r="U455" s="578">
        <v>4.5585538565355748</v>
      </c>
      <c r="V455" s="578">
        <v>2013.3715184529574</v>
      </c>
      <c r="W455" s="578">
        <v>0.92504333208004597</v>
      </c>
      <c r="X455" s="578">
        <v>1.9991865337639525E-2</v>
      </c>
      <c r="Y455" s="578">
        <v>1.065977818022165E-2</v>
      </c>
    </row>
    <row r="456" spans="1:25" x14ac:dyDescent="0.3">
      <c r="A456" s="311" t="s">
        <v>3050</v>
      </c>
      <c r="B456" s="310" t="s">
        <v>191</v>
      </c>
      <c r="C456" s="310" t="s">
        <v>2597</v>
      </c>
      <c r="D456" s="36">
        <v>6</v>
      </c>
      <c r="E456" s="36">
        <v>2020</v>
      </c>
      <c r="F456" s="578">
        <v>2.5015000498969999</v>
      </c>
      <c r="G456" s="578">
        <v>1163.7171847025475</v>
      </c>
      <c r="H456" s="578">
        <v>0.55096912486139071</v>
      </c>
      <c r="I456" s="578">
        <v>1.9118534515882798E-2</v>
      </c>
      <c r="J456" s="578">
        <v>6.1612909072816021E-3</v>
      </c>
      <c r="K456" s="578">
        <v>4.1834873784682696</v>
      </c>
      <c r="L456" s="578">
        <v>1840.12009429931</v>
      </c>
      <c r="M456" s="578">
        <v>0.79525514412671305</v>
      </c>
      <c r="N456" s="578">
        <v>1.8495791315217499E-2</v>
      </c>
      <c r="O456" s="578">
        <v>9.7425043156060005E-3</v>
      </c>
      <c r="P456" s="578">
        <v>2.5015000498969999</v>
      </c>
      <c r="Q456" s="578">
        <v>1163.7171847025475</v>
      </c>
      <c r="R456" s="578">
        <v>0.55096911932923776</v>
      </c>
      <c r="S456" s="578">
        <v>1.9118534500194028E-2</v>
      </c>
      <c r="T456" s="578">
        <v>6.1612909097069225E-3</v>
      </c>
      <c r="U456" s="578">
        <v>4.1834872741601394</v>
      </c>
      <c r="V456" s="578">
        <v>1840.12009429931</v>
      </c>
      <c r="W456" s="578">
        <v>0.79525518106917525</v>
      </c>
      <c r="X456" s="578">
        <v>1.8495791315217499E-2</v>
      </c>
      <c r="Y456" s="578">
        <v>9.7425042622489751E-3</v>
      </c>
    </row>
    <row r="457" spans="1:25" x14ac:dyDescent="0.3">
      <c r="A457" s="311" t="s">
        <v>3051</v>
      </c>
      <c r="B457" s="310" t="s">
        <v>191</v>
      </c>
      <c r="C457" s="310" t="s">
        <v>2597</v>
      </c>
      <c r="D457" s="36">
        <v>7</v>
      </c>
      <c r="E457" s="36">
        <v>2020</v>
      </c>
      <c r="F457" s="578">
        <v>2.6062942142016201</v>
      </c>
      <c r="G457" s="578">
        <v>1178.75000127156</v>
      </c>
      <c r="H457" s="578">
        <v>0.55358004421577744</v>
      </c>
      <c r="I457" s="578">
        <v>1.9637251025415001E-2</v>
      </c>
      <c r="J457" s="578">
        <v>6.2408795177664907E-3</v>
      </c>
      <c r="K457" s="578">
        <v>4.2094985070871154</v>
      </c>
      <c r="L457" s="578">
        <v>1804.6862932840925</v>
      </c>
      <c r="M457" s="578">
        <v>0.74493395678291496</v>
      </c>
      <c r="N457" s="578">
        <v>2.5532742249197299E-2</v>
      </c>
      <c r="O457" s="578">
        <v>9.5548894120535445E-3</v>
      </c>
      <c r="P457" s="578">
        <v>2.6062942142016201</v>
      </c>
      <c r="Q457" s="578">
        <v>1178.75000127156</v>
      </c>
      <c r="R457" s="578">
        <v>0.55358004917312997</v>
      </c>
      <c r="S457" s="578">
        <v>1.9637251025415001E-2</v>
      </c>
      <c r="T457" s="578">
        <v>6.2408795686981931E-3</v>
      </c>
      <c r="U457" s="578">
        <v>4.2094986635493052</v>
      </c>
      <c r="V457" s="578">
        <v>1804.6862411498976</v>
      </c>
      <c r="W457" s="578">
        <v>0.74493394047021821</v>
      </c>
      <c r="X457" s="578">
        <v>2.5532742249197299E-2</v>
      </c>
      <c r="Y457" s="578">
        <v>9.5548894120535445E-3</v>
      </c>
    </row>
    <row r="458" spans="1:25" x14ac:dyDescent="0.3">
      <c r="A458" s="311" t="s">
        <v>3052</v>
      </c>
      <c r="B458" s="310" t="s">
        <v>191</v>
      </c>
      <c r="C458" s="310" t="s">
        <v>2597</v>
      </c>
      <c r="D458" s="36">
        <v>8</v>
      </c>
      <c r="E458" s="36">
        <v>2020</v>
      </c>
      <c r="F458" s="578">
        <v>2.4528678446022201</v>
      </c>
      <c r="G458" s="578">
        <v>1098.866460164385</v>
      </c>
      <c r="H458" s="578">
        <v>0.49642752683333374</v>
      </c>
      <c r="I458" s="578">
        <v>1.7110900225816201E-2</v>
      </c>
      <c r="J458" s="578">
        <v>5.8179390228663827E-3</v>
      </c>
      <c r="K458" s="578">
        <v>3.6461256693776973</v>
      </c>
      <c r="L458" s="578">
        <v>1516.12448883056</v>
      </c>
      <c r="M458" s="578">
        <v>0.57223213097555903</v>
      </c>
      <c r="N458" s="578">
        <v>2.7499253639234604E-2</v>
      </c>
      <c r="O458" s="578">
        <v>8.0271010932240899E-3</v>
      </c>
      <c r="P458" s="578">
        <v>2.452867948908755</v>
      </c>
      <c r="Q458" s="578">
        <v>1098.8663558959925</v>
      </c>
      <c r="R458" s="578">
        <v>0.49642754188001426</v>
      </c>
      <c r="S458" s="578">
        <v>1.7110900220586624E-2</v>
      </c>
      <c r="T458" s="578">
        <v>5.8179390228663827E-3</v>
      </c>
      <c r="U458" s="578">
        <v>3.6461255675530926</v>
      </c>
      <c r="V458" s="578">
        <v>1516.12448883056</v>
      </c>
      <c r="W458" s="578">
        <v>0.57223212575627225</v>
      </c>
      <c r="X458" s="578">
        <v>2.7499252067627773E-2</v>
      </c>
      <c r="Y458" s="578">
        <v>8.0271009889353664E-3</v>
      </c>
    </row>
    <row r="459" spans="1:25" x14ac:dyDescent="0.3">
      <c r="A459" s="311" t="s">
        <v>3053</v>
      </c>
      <c r="B459" s="310" t="s">
        <v>191</v>
      </c>
      <c r="C459" s="310" t="s">
        <v>2597</v>
      </c>
      <c r="D459" s="36">
        <v>9</v>
      </c>
      <c r="E459" s="36">
        <v>2020</v>
      </c>
      <c r="F459" s="578">
        <v>2.3377989266659025</v>
      </c>
      <c r="G459" s="578">
        <v>1038.9582881927474</v>
      </c>
      <c r="H459" s="578">
        <v>0.45356412661688672</v>
      </c>
      <c r="I459" s="578">
        <v>1.5216062306649226E-2</v>
      </c>
      <c r="J459" s="578">
        <v>5.5007535071733048E-3</v>
      </c>
      <c r="K459" s="578">
        <v>3.6166846167372975</v>
      </c>
      <c r="L459" s="578">
        <v>1468.2812423706</v>
      </c>
      <c r="M459" s="578">
        <v>0.50291090859536725</v>
      </c>
      <c r="N459" s="578">
        <v>3.482579628719875E-2</v>
      </c>
      <c r="O459" s="578">
        <v>7.7737935547096005E-3</v>
      </c>
      <c r="P459" s="578">
        <v>2.3377988745113076</v>
      </c>
      <c r="Q459" s="578">
        <v>1038.9582881927474</v>
      </c>
      <c r="R459" s="578">
        <v>0.45356414244694498</v>
      </c>
      <c r="S459" s="578">
        <v>1.5216062353374499E-2</v>
      </c>
      <c r="T459" s="578">
        <v>5.5007533495275568E-3</v>
      </c>
      <c r="U459" s="578">
        <v>3.61668451242917</v>
      </c>
      <c r="V459" s="578">
        <v>1468.2813466389925</v>
      </c>
      <c r="W459" s="578">
        <v>0.50291089809616052</v>
      </c>
      <c r="X459" s="578">
        <v>3.4825796282044928E-2</v>
      </c>
      <c r="Y459" s="578">
        <v>7.7737934479955549E-3</v>
      </c>
    </row>
    <row r="460" spans="1:25" x14ac:dyDescent="0.3">
      <c r="A460" s="311" t="s">
        <v>3054</v>
      </c>
      <c r="B460" s="310" t="s">
        <v>191</v>
      </c>
      <c r="C460" s="310" t="s">
        <v>2597</v>
      </c>
      <c r="D460" s="36">
        <v>10</v>
      </c>
      <c r="E460" s="36">
        <v>2020</v>
      </c>
      <c r="F460" s="578">
        <v>2.2482998817035798</v>
      </c>
      <c r="G460" s="578">
        <v>992.3599386215202</v>
      </c>
      <c r="H460" s="578">
        <v>0.42022470968852998</v>
      </c>
      <c r="I460" s="578">
        <v>1.3742365687183599E-2</v>
      </c>
      <c r="J460" s="578">
        <v>5.254038279720887E-3</v>
      </c>
      <c r="K460" s="578">
        <v>3.5914733914978498</v>
      </c>
      <c r="L460" s="578">
        <v>1428.421035766595</v>
      </c>
      <c r="M460" s="578">
        <v>0.44642170350319471</v>
      </c>
      <c r="N460" s="578">
        <v>4.0276254546067002E-2</v>
      </c>
      <c r="O460" s="578">
        <v>7.5627664191415473E-3</v>
      </c>
      <c r="P460" s="578">
        <v>2.2482998817041127</v>
      </c>
      <c r="Q460" s="578">
        <v>992.35994402567269</v>
      </c>
      <c r="R460" s="578">
        <v>0.42022470446439242</v>
      </c>
      <c r="S460" s="578">
        <v>1.3742365713142099E-2</v>
      </c>
      <c r="T460" s="578">
        <v>5.2540382263638651E-3</v>
      </c>
      <c r="U460" s="578">
        <v>3.5914731828815949</v>
      </c>
      <c r="V460" s="578">
        <v>1428.421035766595</v>
      </c>
      <c r="W460" s="578">
        <v>0.44642168253388526</v>
      </c>
      <c r="X460" s="578">
        <v>4.0276253477713873E-2</v>
      </c>
      <c r="Y460" s="578">
        <v>7.5627664191415473E-3</v>
      </c>
    </row>
    <row r="461" spans="1:25" x14ac:dyDescent="0.3">
      <c r="A461" s="311" t="s">
        <v>3055</v>
      </c>
      <c r="B461" s="310" t="s">
        <v>191</v>
      </c>
      <c r="C461" s="310" t="s">
        <v>2597</v>
      </c>
      <c r="D461" s="36">
        <v>11</v>
      </c>
      <c r="E461" s="36">
        <v>2020</v>
      </c>
      <c r="F461" s="578">
        <v>2.8308118448039701</v>
      </c>
      <c r="G461" s="578">
        <v>1131.3996238708426</v>
      </c>
      <c r="H461" s="578">
        <v>0.34919228513414602</v>
      </c>
      <c r="I461" s="578">
        <v>2.6861587355369899E-2</v>
      </c>
      <c r="J461" s="578">
        <v>5.9901745238069744E-3</v>
      </c>
      <c r="K461" s="578">
        <v>3.5775130233669099</v>
      </c>
      <c r="L461" s="578">
        <v>1391.6499862670851</v>
      </c>
      <c r="M461" s="578">
        <v>0.39522196445128999</v>
      </c>
      <c r="N461" s="578">
        <v>4.5189916516089078E-2</v>
      </c>
      <c r="O461" s="578">
        <v>7.3680804368147276E-3</v>
      </c>
      <c r="P461" s="578">
        <v>2.8308113754173925</v>
      </c>
      <c r="Q461" s="578">
        <v>1131.3995717366449</v>
      </c>
      <c r="R461" s="578">
        <v>0.34919228001187202</v>
      </c>
      <c r="S461" s="578">
        <v>2.6861587350140301E-2</v>
      </c>
      <c r="T461" s="578">
        <v>5.9901745238069744E-3</v>
      </c>
      <c r="U461" s="578">
        <v>3.5775130233669099</v>
      </c>
      <c r="V461" s="578">
        <v>1391.6499862670851</v>
      </c>
      <c r="W461" s="578">
        <v>0.39522196381100549</v>
      </c>
      <c r="X461" s="578">
        <v>4.5189910966958728E-2</v>
      </c>
      <c r="Y461" s="578">
        <v>7.3680803858830251E-3</v>
      </c>
    </row>
    <row r="462" spans="1:25" x14ac:dyDescent="0.3">
      <c r="A462" s="311" t="s">
        <v>3056</v>
      </c>
      <c r="B462" s="310" t="s">
        <v>191</v>
      </c>
      <c r="C462" s="310" t="s">
        <v>2597</v>
      </c>
      <c r="D462" s="36">
        <v>12</v>
      </c>
      <c r="E462" s="36">
        <v>2020</v>
      </c>
      <c r="F462" s="578">
        <v>3.3074123546248302</v>
      </c>
      <c r="G462" s="578">
        <v>1245.1616528828899</v>
      </c>
      <c r="H462" s="578">
        <v>0.29107613628366347</v>
      </c>
      <c r="I462" s="578">
        <v>3.7595477352018201E-2</v>
      </c>
      <c r="J462" s="578">
        <v>6.592500222420002E-3</v>
      </c>
      <c r="K462" s="578">
        <v>3.5647127938718701</v>
      </c>
      <c r="L462" s="578">
        <v>1360.66566975911</v>
      </c>
      <c r="M462" s="578">
        <v>0.35300784702849297</v>
      </c>
      <c r="N462" s="578">
        <v>4.917753990821435E-2</v>
      </c>
      <c r="O462" s="578">
        <v>7.2040343487363573E-3</v>
      </c>
      <c r="P462" s="578">
        <v>3.3074123546248302</v>
      </c>
      <c r="Q462" s="578">
        <v>1245.1616528828899</v>
      </c>
      <c r="R462" s="578">
        <v>0.29107613095281176</v>
      </c>
      <c r="S462" s="578">
        <v>3.7595476822843844E-2</v>
      </c>
      <c r="T462" s="578">
        <v>6.5925002224200046E-3</v>
      </c>
      <c r="U462" s="578">
        <v>3.5647130024881299</v>
      </c>
      <c r="V462" s="578">
        <v>1360.6656176249151</v>
      </c>
      <c r="W462" s="578">
        <v>0.35300782055128327</v>
      </c>
      <c r="X462" s="578">
        <v>4.9177534125040702E-2</v>
      </c>
      <c r="Y462" s="578">
        <v>7.2040342978046557E-3</v>
      </c>
    </row>
    <row r="463" spans="1:25" x14ac:dyDescent="0.3">
      <c r="A463" s="311" t="s">
        <v>3057</v>
      </c>
      <c r="B463" s="310" t="s">
        <v>191</v>
      </c>
      <c r="C463" s="310" t="s">
        <v>2597</v>
      </c>
      <c r="D463" s="36">
        <v>13</v>
      </c>
      <c r="E463" s="36">
        <v>2020</v>
      </c>
      <c r="F463" s="578">
        <v>3.2591004855057646</v>
      </c>
      <c r="G463" s="578">
        <v>1219.6602198282826</v>
      </c>
      <c r="H463" s="578">
        <v>0.26110366817253278</v>
      </c>
      <c r="I463" s="578">
        <v>3.8274990040160078E-2</v>
      </c>
      <c r="J463" s="578">
        <v>6.4574843224060345E-3</v>
      </c>
      <c r="K463" s="578">
        <v>3.4806992866820075</v>
      </c>
      <c r="L463" s="578">
        <v>1323.9526163736923</v>
      </c>
      <c r="M463" s="578">
        <v>0.32252699397213253</v>
      </c>
      <c r="N463" s="578">
        <v>4.9514846501248599E-2</v>
      </c>
      <c r="O463" s="578">
        <v>7.0096480728049429E-3</v>
      </c>
      <c r="P463" s="578">
        <v>3.2591005376598274</v>
      </c>
      <c r="Q463" s="578">
        <v>1219.6602198282826</v>
      </c>
      <c r="R463" s="578">
        <v>0.2611036734500275</v>
      </c>
      <c r="S463" s="578">
        <v>3.8274995802718523E-2</v>
      </c>
      <c r="T463" s="578">
        <v>6.4574843224060345E-3</v>
      </c>
      <c r="U463" s="578">
        <v>3.4806992865983348</v>
      </c>
      <c r="V463" s="578">
        <v>1323.9526163736923</v>
      </c>
      <c r="W463" s="578">
        <v>0.32252696782719148</v>
      </c>
      <c r="X463" s="578">
        <v>4.9514847538678873E-2</v>
      </c>
      <c r="Y463" s="578">
        <v>7.0096480728049429E-3</v>
      </c>
    </row>
    <row r="464" spans="1:25" x14ac:dyDescent="0.3">
      <c r="A464" s="311" t="s">
        <v>3058</v>
      </c>
      <c r="B464" s="310" t="s">
        <v>191</v>
      </c>
      <c r="C464" s="310" t="s">
        <v>2597</v>
      </c>
      <c r="D464" s="36">
        <v>14</v>
      </c>
      <c r="E464" s="36">
        <v>2020</v>
      </c>
      <c r="F464" s="578">
        <v>3.3740458459872826</v>
      </c>
      <c r="G464" s="578">
        <v>1279.5239461263</v>
      </c>
      <c r="H464" s="578">
        <v>0.27411627223530821</v>
      </c>
      <c r="I464" s="578">
        <v>3.7631752569116772E-2</v>
      </c>
      <c r="J464" s="578">
        <v>6.7744255308449831E-3</v>
      </c>
      <c r="K464" s="578">
        <v>3.5772331089537999</v>
      </c>
      <c r="L464" s="578">
        <v>1374.59347915649</v>
      </c>
      <c r="M464" s="578">
        <v>0.32987159018133105</v>
      </c>
      <c r="N464" s="578">
        <v>4.8859288588118902E-2</v>
      </c>
      <c r="O464" s="578">
        <v>7.2777749858990576E-3</v>
      </c>
      <c r="P464" s="578">
        <v>3.3740461067421426</v>
      </c>
      <c r="Q464" s="578">
        <v>1279.5239461263</v>
      </c>
      <c r="R464" s="578">
        <v>0.27411628765427476</v>
      </c>
      <c r="S464" s="578">
        <v>3.7631754120108427E-2</v>
      </c>
      <c r="T464" s="578">
        <v>6.7744255284196645E-3</v>
      </c>
      <c r="U464" s="578">
        <v>3.5772331089537999</v>
      </c>
      <c r="V464" s="578">
        <v>1374.5935312906877</v>
      </c>
      <c r="W464" s="578">
        <v>0.32987159002126004</v>
      </c>
      <c r="X464" s="578">
        <v>4.88592833229025E-2</v>
      </c>
      <c r="Y464" s="578">
        <v>7.2777750901877854E-3</v>
      </c>
    </row>
    <row r="465" spans="1:25" x14ac:dyDescent="0.3">
      <c r="A465" s="311" t="s">
        <v>3059</v>
      </c>
      <c r="B465" s="310" t="s">
        <v>191</v>
      </c>
      <c r="C465" s="310" t="s">
        <v>2597</v>
      </c>
      <c r="D465" s="36">
        <v>15</v>
      </c>
      <c r="E465" s="36">
        <v>2020</v>
      </c>
      <c r="F465" s="578">
        <v>3.4880495483721425</v>
      </c>
      <c r="G465" s="578">
        <v>1338.1869812011676</v>
      </c>
      <c r="H465" s="578">
        <v>0.28824860577393874</v>
      </c>
      <c r="I465" s="578">
        <v>3.7035532430915397E-2</v>
      </c>
      <c r="J465" s="578">
        <v>7.0850216967907401E-3</v>
      </c>
      <c r="K465" s="578">
        <v>3.6713769267371301</v>
      </c>
      <c r="L465" s="578">
        <v>1422.8866691589301</v>
      </c>
      <c r="M465" s="578">
        <v>0.33704108656820553</v>
      </c>
      <c r="N465" s="578">
        <v>4.7239308692648252E-2</v>
      </c>
      <c r="O465" s="578">
        <v>7.5334563734941124E-3</v>
      </c>
      <c r="P465" s="578">
        <v>3.4880495484030622</v>
      </c>
      <c r="Q465" s="578">
        <v>1338.18687820434</v>
      </c>
      <c r="R465" s="578">
        <v>0.28824864313355603</v>
      </c>
      <c r="S465" s="578">
        <v>3.7035531901892647E-2</v>
      </c>
      <c r="T465" s="578">
        <v>7.0850215949273352E-3</v>
      </c>
      <c r="U465" s="578">
        <v>3.6713769267371301</v>
      </c>
      <c r="V465" s="578">
        <v>1422.8866691589301</v>
      </c>
      <c r="W465" s="578">
        <v>0.3370410653151335</v>
      </c>
      <c r="X465" s="578">
        <v>4.7239308139069125E-2</v>
      </c>
      <c r="Y465" s="578">
        <v>7.5334562667800677E-3</v>
      </c>
    </row>
    <row r="466" spans="1:25" x14ac:dyDescent="0.3">
      <c r="A466" s="579" t="s">
        <v>3060</v>
      </c>
      <c r="B466" s="580" t="s">
        <v>191</v>
      </c>
      <c r="C466" s="580" t="s">
        <v>2597</v>
      </c>
      <c r="D466" s="581">
        <v>16</v>
      </c>
      <c r="E466" s="581">
        <v>2020</v>
      </c>
      <c r="F466" s="582">
        <v>3.6713869409920754</v>
      </c>
      <c r="G466" s="582">
        <v>1420.0308850606225</v>
      </c>
      <c r="H466" s="582">
        <v>0.307807126601498</v>
      </c>
      <c r="I466" s="582">
        <v>3.6922109330286348E-2</v>
      </c>
      <c r="J466" s="582">
        <v>7.5183360337784154E-3</v>
      </c>
      <c r="K466" s="582">
        <v>3.8303829458600349</v>
      </c>
      <c r="L466" s="582">
        <v>1493.5384394327748</v>
      </c>
      <c r="M466" s="582">
        <v>0.35093597682134653</v>
      </c>
      <c r="N466" s="582">
        <v>4.6611804313973382E-2</v>
      </c>
      <c r="O466" s="582">
        <v>7.907529713217322E-3</v>
      </c>
      <c r="P466" s="582">
        <v>3.6713868888118628</v>
      </c>
      <c r="Q466" s="582">
        <v>1420.0309371948174</v>
      </c>
      <c r="R466" s="582">
        <v>0.30780712649720926</v>
      </c>
      <c r="S466" s="582">
        <v>3.6922111410300745E-2</v>
      </c>
      <c r="T466" s="582">
        <v>7.5183360362037349E-3</v>
      </c>
      <c r="U466" s="582">
        <v>3.8303828937059698</v>
      </c>
      <c r="V466" s="582">
        <v>1493.5383872985799</v>
      </c>
      <c r="W466" s="582">
        <v>0.35093596118773923</v>
      </c>
      <c r="X466" s="582">
        <v>4.6611802731755775E-2</v>
      </c>
      <c r="Y466" s="582">
        <v>7.9075297641490253E-3</v>
      </c>
    </row>
    <row r="467" spans="1:25" x14ac:dyDescent="0.3">
      <c r="A467" s="311" t="s">
        <v>3061</v>
      </c>
      <c r="B467" s="310" t="s">
        <v>191</v>
      </c>
      <c r="C467" s="310" t="s">
        <v>2597</v>
      </c>
      <c r="D467" s="36">
        <v>1</v>
      </c>
      <c r="E467" s="36">
        <v>2030</v>
      </c>
      <c r="F467" s="578">
        <v>6.3546042640227798</v>
      </c>
      <c r="G467" s="578">
        <v>6465.1712036132776</v>
      </c>
      <c r="H467" s="578">
        <v>1.32216518558561</v>
      </c>
      <c r="I467" s="578">
        <v>1.7788881487604102E-2</v>
      </c>
      <c r="J467" s="578">
        <v>3.4229776744420272E-2</v>
      </c>
      <c r="K467" s="578">
        <v>6.1053643870400203</v>
      </c>
      <c r="L467" s="578">
        <v>6307.1471557617169</v>
      </c>
      <c r="M467" s="578">
        <v>1.3161873593926401</v>
      </c>
      <c r="N467" s="578">
        <v>1.6397337065427502E-2</v>
      </c>
      <c r="O467" s="578">
        <v>3.3393127242258402E-2</v>
      </c>
      <c r="P467" s="578">
        <v>6.3546042640227798</v>
      </c>
      <c r="Q467" s="578">
        <v>6465.1712036132776</v>
      </c>
      <c r="R467" s="578">
        <v>1.32216518558561</v>
      </c>
      <c r="S467" s="578">
        <v>1.7788881503292876E-2</v>
      </c>
      <c r="T467" s="578">
        <v>3.4229776744420272E-2</v>
      </c>
      <c r="U467" s="578">
        <v>6.1053643870400203</v>
      </c>
      <c r="V467" s="578">
        <v>6307.1472066243477</v>
      </c>
      <c r="W467" s="578">
        <v>1.3161874115467025</v>
      </c>
      <c r="X467" s="578">
        <v>1.639733758929645E-2</v>
      </c>
      <c r="Y467" s="578">
        <v>3.3393127242258402E-2</v>
      </c>
    </row>
    <row r="468" spans="1:25" x14ac:dyDescent="0.3">
      <c r="A468" s="311" t="s">
        <v>3062</v>
      </c>
      <c r="B468" s="310" t="s">
        <v>191</v>
      </c>
      <c r="C468" s="310" t="s">
        <v>2597</v>
      </c>
      <c r="D468" s="36">
        <v>2</v>
      </c>
      <c r="E468" s="36">
        <v>2030</v>
      </c>
      <c r="F468" s="578">
        <v>4.0607126348622797</v>
      </c>
      <c r="G468" s="578">
        <v>3807.1369730631477</v>
      </c>
      <c r="H468" s="578">
        <v>0.79364160386224558</v>
      </c>
      <c r="I468" s="578">
        <v>9.9987249015687923E-3</v>
      </c>
      <c r="J468" s="578">
        <v>2.015684219077225E-2</v>
      </c>
      <c r="K468" s="578">
        <v>4.0229007972375204</v>
      </c>
      <c r="L468" s="578">
        <v>3764.0903091430628</v>
      </c>
      <c r="M468" s="578">
        <v>0.86402314777175548</v>
      </c>
      <c r="N468" s="578">
        <v>8.7664138861782651E-3</v>
      </c>
      <c r="O468" s="578">
        <v>1.9928933218276698E-2</v>
      </c>
      <c r="P468" s="578">
        <v>4.0607126348622797</v>
      </c>
      <c r="Q468" s="578">
        <v>3807.1369730631477</v>
      </c>
      <c r="R468" s="578">
        <v>0.79364160913974002</v>
      </c>
      <c r="S468" s="578">
        <v>9.9987251494439953E-3</v>
      </c>
      <c r="T468" s="578">
        <v>2.0156842714641202E-2</v>
      </c>
      <c r="U468" s="578">
        <v>4.0229007972322908</v>
      </c>
      <c r="V468" s="578">
        <v>3764.0903612772577</v>
      </c>
      <c r="W468" s="578">
        <v>0.86402314249426071</v>
      </c>
      <c r="X468" s="578">
        <v>8.7664136722196331E-3</v>
      </c>
      <c r="Y468" s="578">
        <v>1.9928933218276698E-2</v>
      </c>
    </row>
    <row r="469" spans="1:25" x14ac:dyDescent="0.3">
      <c r="A469" s="311" t="s">
        <v>3063</v>
      </c>
      <c r="B469" s="310" t="s">
        <v>191</v>
      </c>
      <c r="C469" s="310" t="s">
        <v>2597</v>
      </c>
      <c r="D469" s="36">
        <v>3</v>
      </c>
      <c r="E469" s="36">
        <v>2030</v>
      </c>
      <c r="F469" s="578">
        <v>2.1800476804191122</v>
      </c>
      <c r="G469" s="578">
        <v>2016.3677075703874</v>
      </c>
      <c r="H469" s="578">
        <v>0.41683454468632802</v>
      </c>
      <c r="I469" s="578">
        <v>4.6032434652829553E-3</v>
      </c>
      <c r="J469" s="578">
        <v>1.067562713675815E-2</v>
      </c>
      <c r="K469" s="578">
        <v>2.9465177831370899</v>
      </c>
      <c r="L469" s="578">
        <v>2604.0264714558875</v>
      </c>
      <c r="M469" s="578">
        <v>0.58513518516701823</v>
      </c>
      <c r="N469" s="578">
        <v>5.1548666090184252E-3</v>
      </c>
      <c r="O469" s="578">
        <v>1.3786993775283874E-2</v>
      </c>
      <c r="P469" s="578">
        <v>2.1800477325741623</v>
      </c>
      <c r="Q469" s="578">
        <v>2016.3677075703874</v>
      </c>
      <c r="R469" s="578">
        <v>0.41683454511318474</v>
      </c>
      <c r="S469" s="578">
        <v>4.6032434673293175E-3</v>
      </c>
      <c r="T469" s="578">
        <v>1.067562713675815E-2</v>
      </c>
      <c r="U469" s="578">
        <v>2.9465177831370899</v>
      </c>
      <c r="V469" s="578">
        <v>2604.0264714558848</v>
      </c>
      <c r="W469" s="578">
        <v>0.58513517917647972</v>
      </c>
      <c r="X469" s="578">
        <v>5.1548671723367027E-3</v>
      </c>
      <c r="Y469" s="578">
        <v>1.37869937655826E-2</v>
      </c>
    </row>
    <row r="470" spans="1:25" x14ac:dyDescent="0.3">
      <c r="A470" s="311" t="s">
        <v>3064</v>
      </c>
      <c r="B470" s="310" t="s">
        <v>191</v>
      </c>
      <c r="C470" s="310" t="s">
        <v>2597</v>
      </c>
      <c r="D470" s="36">
        <v>4</v>
      </c>
      <c r="E470" s="36">
        <v>2030</v>
      </c>
      <c r="F470" s="578">
        <v>1.1136345456616199</v>
      </c>
      <c r="G470" s="578">
        <v>1084.3993721008251</v>
      </c>
      <c r="H470" s="578">
        <v>0.23262667332043402</v>
      </c>
      <c r="I470" s="578">
        <v>2.94658550774329E-3</v>
      </c>
      <c r="J470" s="578">
        <v>5.7413408406622049E-3</v>
      </c>
      <c r="K470" s="578">
        <v>2.55577224996523</v>
      </c>
      <c r="L470" s="578">
        <v>2210.0130233764603</v>
      </c>
      <c r="M470" s="578">
        <v>0.46199672707007228</v>
      </c>
      <c r="N470" s="578">
        <v>3.9955907746692275E-3</v>
      </c>
      <c r="O470" s="578">
        <v>1.1700888397172024E-2</v>
      </c>
      <c r="P470" s="578">
        <v>1.1136345456616199</v>
      </c>
      <c r="Q470" s="578">
        <v>1084.3993721008251</v>
      </c>
      <c r="R470" s="578">
        <v>0.23262667347686725</v>
      </c>
      <c r="S470" s="578">
        <v>2.94658550774329E-3</v>
      </c>
      <c r="T470" s="578">
        <v>5.7413408406622049E-3</v>
      </c>
      <c r="U470" s="578">
        <v>2.55577224996523</v>
      </c>
      <c r="V470" s="578">
        <v>2210.0130233764603</v>
      </c>
      <c r="W470" s="578">
        <v>0.46199664343051416</v>
      </c>
      <c r="X470" s="578">
        <v>3.9955906229351924E-3</v>
      </c>
      <c r="Y470" s="578">
        <v>1.1700888397172024E-2</v>
      </c>
    </row>
    <row r="471" spans="1:25" x14ac:dyDescent="0.3">
      <c r="A471" s="311" t="s">
        <v>3065</v>
      </c>
      <c r="B471" s="310" t="s">
        <v>191</v>
      </c>
      <c r="C471" s="310" t="s">
        <v>2597</v>
      </c>
      <c r="D471" s="36">
        <v>5</v>
      </c>
      <c r="E471" s="36">
        <v>2030</v>
      </c>
      <c r="F471" s="578">
        <v>1.2244390055057</v>
      </c>
      <c r="G471" s="578">
        <v>1121.2909418741799</v>
      </c>
      <c r="H471" s="578">
        <v>0.23240379391548499</v>
      </c>
      <c r="I471" s="578">
        <v>3.112976152787415E-3</v>
      </c>
      <c r="J471" s="578">
        <v>5.9366690208359271E-3</v>
      </c>
      <c r="K471" s="578">
        <v>2.319462805973215</v>
      </c>
      <c r="L471" s="578">
        <v>1976.0275065104099</v>
      </c>
      <c r="M471" s="578">
        <v>0.37517617782577822</v>
      </c>
      <c r="N471" s="578">
        <v>3.5791196393499024E-3</v>
      </c>
      <c r="O471" s="578">
        <v>1.046206008565295E-2</v>
      </c>
      <c r="P471" s="578">
        <v>1.2244390055057</v>
      </c>
      <c r="Q471" s="578">
        <v>1121.2909418741799</v>
      </c>
      <c r="R471" s="578">
        <v>0.23240378871560025</v>
      </c>
      <c r="S471" s="578">
        <v>3.1129762560340125E-3</v>
      </c>
      <c r="T471" s="578">
        <v>5.9366690208359271E-3</v>
      </c>
      <c r="U471" s="578">
        <v>2.3194628059748048</v>
      </c>
      <c r="V471" s="578">
        <v>1976.0275065104099</v>
      </c>
      <c r="W471" s="578">
        <v>0.37517625460895876</v>
      </c>
      <c r="X471" s="578">
        <v>3.5791203704131098E-3</v>
      </c>
      <c r="Y471" s="578">
        <v>1.046206008565295E-2</v>
      </c>
    </row>
    <row r="472" spans="1:25" x14ac:dyDescent="0.3">
      <c r="A472" s="311" t="s">
        <v>3066</v>
      </c>
      <c r="B472" s="310" t="s">
        <v>191</v>
      </c>
      <c r="C472" s="310" t="s">
        <v>2597</v>
      </c>
      <c r="D472" s="36">
        <v>6</v>
      </c>
      <c r="E472" s="36">
        <v>2030</v>
      </c>
      <c r="F472" s="578">
        <v>1.2909215860490799</v>
      </c>
      <c r="G472" s="578">
        <v>1143.430421193435</v>
      </c>
      <c r="H472" s="578">
        <v>0.23227103178699748</v>
      </c>
      <c r="I472" s="578">
        <v>3.2128082906789698E-3</v>
      </c>
      <c r="J472" s="578">
        <v>6.0538831700493222E-3</v>
      </c>
      <c r="K472" s="578">
        <v>2.1311451273286299</v>
      </c>
      <c r="L472" s="578">
        <v>1807.22144444783</v>
      </c>
      <c r="M472" s="578">
        <v>0.30713436482619699</v>
      </c>
      <c r="N472" s="578">
        <v>3.2294397864802678E-3</v>
      </c>
      <c r="O472" s="578">
        <v>9.5683096248345839E-3</v>
      </c>
      <c r="P472" s="578">
        <v>1.2909215860490799</v>
      </c>
      <c r="Q472" s="578">
        <v>1143.430421193435</v>
      </c>
      <c r="R472" s="578">
        <v>0.23227103706449201</v>
      </c>
      <c r="S472" s="578">
        <v>3.2128083960098275E-3</v>
      </c>
      <c r="T472" s="578">
        <v>6.0538832209810246E-3</v>
      </c>
      <c r="U472" s="578">
        <v>2.1311451273286299</v>
      </c>
      <c r="V472" s="578">
        <v>1807.22144444783</v>
      </c>
      <c r="W472" s="578">
        <v>0.30713436528458199</v>
      </c>
      <c r="X472" s="578">
        <v>3.2294397390254825E-3</v>
      </c>
      <c r="Y472" s="578">
        <v>9.5683096781916093E-3</v>
      </c>
    </row>
    <row r="473" spans="1:25" x14ac:dyDescent="0.3">
      <c r="A473" s="311" t="s">
        <v>3067</v>
      </c>
      <c r="B473" s="310" t="s">
        <v>191</v>
      </c>
      <c r="C473" s="310" t="s">
        <v>2597</v>
      </c>
      <c r="D473" s="36">
        <v>7</v>
      </c>
      <c r="E473" s="36">
        <v>2030</v>
      </c>
      <c r="F473" s="578">
        <v>1.33524346545421</v>
      </c>
      <c r="G473" s="578">
        <v>1158.1913592020624</v>
      </c>
      <c r="H473" s="578">
        <v>0.23218187084421499</v>
      </c>
      <c r="I473" s="578">
        <v>3.2793666190021453E-3</v>
      </c>
      <c r="J473" s="578">
        <v>6.1320287253086737E-3</v>
      </c>
      <c r="K473" s="578">
        <v>2.1703768047882401</v>
      </c>
      <c r="L473" s="578">
        <v>1771.0476620991974</v>
      </c>
      <c r="M473" s="578">
        <v>0.278665453894063</v>
      </c>
      <c r="N473" s="578">
        <v>4.1396849389153979E-3</v>
      </c>
      <c r="O473" s="578">
        <v>9.3768025399185682E-3</v>
      </c>
      <c r="P473" s="578">
        <v>1.3352434654552701</v>
      </c>
      <c r="Q473" s="578">
        <v>1158.1913592020624</v>
      </c>
      <c r="R473" s="578">
        <v>0.23218187084421499</v>
      </c>
      <c r="S473" s="578">
        <v>3.2793666711465079E-3</v>
      </c>
      <c r="T473" s="578">
        <v>6.1320287253086737E-3</v>
      </c>
      <c r="U473" s="578">
        <v>2.1703768047882401</v>
      </c>
      <c r="V473" s="578">
        <v>1771.0476099650025</v>
      </c>
      <c r="W473" s="578">
        <v>0.27866545394620751</v>
      </c>
      <c r="X473" s="578">
        <v>4.1396849897144677E-3</v>
      </c>
      <c r="Y473" s="578">
        <v>9.3768025399185682E-3</v>
      </c>
    </row>
    <row r="474" spans="1:25" x14ac:dyDescent="0.3">
      <c r="A474" s="311" t="s">
        <v>3068</v>
      </c>
      <c r="B474" s="310" t="s">
        <v>191</v>
      </c>
      <c r="C474" s="310" t="s">
        <v>2597</v>
      </c>
      <c r="D474" s="36">
        <v>8</v>
      </c>
      <c r="E474" s="36">
        <v>2030</v>
      </c>
      <c r="F474" s="578">
        <v>1.2708708545287599</v>
      </c>
      <c r="G474" s="578">
        <v>1078.6329053242948</v>
      </c>
      <c r="H474" s="578">
        <v>0.19871890265494499</v>
      </c>
      <c r="I474" s="578">
        <v>2.8727821660273377E-3</v>
      </c>
      <c r="J474" s="578">
        <v>5.7108093023998602E-3</v>
      </c>
      <c r="K474" s="578">
        <v>1.8887155917187399</v>
      </c>
      <c r="L474" s="578">
        <v>1487.9784418741824</v>
      </c>
      <c r="M474" s="578">
        <v>0.20750741339725176</v>
      </c>
      <c r="N474" s="578">
        <v>4.1219124151060226E-3</v>
      </c>
      <c r="O474" s="578">
        <v>7.8780880382206871E-3</v>
      </c>
      <c r="P474" s="578">
        <v>1.2708708545287599</v>
      </c>
      <c r="Q474" s="578">
        <v>1078.6329053242948</v>
      </c>
      <c r="R474" s="578">
        <v>0.19871890265494499</v>
      </c>
      <c r="S474" s="578">
        <v>2.8727821149250998E-3</v>
      </c>
      <c r="T474" s="578">
        <v>5.7108093023998602E-3</v>
      </c>
      <c r="U474" s="578">
        <v>1.8887155917198</v>
      </c>
      <c r="V474" s="578">
        <v>1487.9784418741824</v>
      </c>
      <c r="W474" s="578">
        <v>0.20750741360097874</v>
      </c>
      <c r="X474" s="578">
        <v>4.1219122612498379E-3</v>
      </c>
      <c r="Y474" s="578">
        <v>7.8780880915777108E-3</v>
      </c>
    </row>
    <row r="475" spans="1:25" x14ac:dyDescent="0.3">
      <c r="A475" s="311" t="s">
        <v>3069</v>
      </c>
      <c r="B475" s="310" t="s">
        <v>191</v>
      </c>
      <c r="C475" s="310" t="s">
        <v>2597</v>
      </c>
      <c r="D475" s="36">
        <v>9</v>
      </c>
      <c r="E475" s="36">
        <v>2030</v>
      </c>
      <c r="F475" s="578">
        <v>1.222598936520505</v>
      </c>
      <c r="G475" s="578">
        <v>1018.9687684376995</v>
      </c>
      <c r="H475" s="578">
        <v>0.173621950903907</v>
      </c>
      <c r="I475" s="578">
        <v>2.5678489474595697E-3</v>
      </c>
      <c r="J475" s="578">
        <v>5.3949205248500194E-3</v>
      </c>
      <c r="K475" s="578">
        <v>1.87545505431626</v>
      </c>
      <c r="L475" s="578">
        <v>1440.3999837239548</v>
      </c>
      <c r="M475" s="578">
        <v>0.17261585243977601</v>
      </c>
      <c r="N475" s="578">
        <v>5.0467433277390202E-3</v>
      </c>
      <c r="O475" s="578">
        <v>7.626189481622225E-3</v>
      </c>
      <c r="P475" s="578">
        <v>1.22259893652153</v>
      </c>
      <c r="Q475" s="578">
        <v>1018.9687684376995</v>
      </c>
      <c r="R475" s="578">
        <v>0.173621950903907</v>
      </c>
      <c r="S475" s="578">
        <v>2.5678491023294675E-3</v>
      </c>
      <c r="T475" s="578">
        <v>5.3949204739183144E-3</v>
      </c>
      <c r="U475" s="578">
        <v>1.87545505431626</v>
      </c>
      <c r="V475" s="578">
        <v>1440.3999837239548</v>
      </c>
      <c r="W475" s="578">
        <v>0.17261585763966025</v>
      </c>
      <c r="X475" s="578">
        <v>5.0467434325772321E-3</v>
      </c>
      <c r="Y475" s="578">
        <v>7.626189481622225E-3</v>
      </c>
    </row>
    <row r="476" spans="1:25" x14ac:dyDescent="0.3">
      <c r="A476" s="311" t="s">
        <v>3070</v>
      </c>
      <c r="B476" s="310" t="s">
        <v>191</v>
      </c>
      <c r="C476" s="310" t="s">
        <v>2597</v>
      </c>
      <c r="D476" s="36">
        <v>10</v>
      </c>
      <c r="E476" s="36">
        <v>2030</v>
      </c>
      <c r="F476" s="578">
        <v>1.1850473429681876</v>
      </c>
      <c r="G476" s="578">
        <v>972.55959256489928</v>
      </c>
      <c r="H476" s="578">
        <v>0.15410164650529601</v>
      </c>
      <c r="I476" s="578">
        <v>2.3306771345232803E-3</v>
      </c>
      <c r="J476" s="578">
        <v>5.1492059331697676E-3</v>
      </c>
      <c r="K476" s="578">
        <v>1.86365453188045</v>
      </c>
      <c r="L476" s="578">
        <v>1400.872085571285</v>
      </c>
      <c r="M476" s="578">
        <v>0.14464340585739849</v>
      </c>
      <c r="N476" s="578">
        <v>5.7160461758485256E-3</v>
      </c>
      <c r="O476" s="578">
        <v>7.4169057309821521E-3</v>
      </c>
      <c r="P476" s="578">
        <v>1.1850473429708401</v>
      </c>
      <c r="Q476" s="578">
        <v>972.55958239237327</v>
      </c>
      <c r="R476" s="578">
        <v>0.15410164650529601</v>
      </c>
      <c r="S476" s="578">
        <v>2.3306772363866878E-3</v>
      </c>
      <c r="T476" s="578">
        <v>5.1492059331697676E-3</v>
      </c>
      <c r="U476" s="578">
        <v>1.8636545840334551</v>
      </c>
      <c r="V476" s="578">
        <v>1400.872085571285</v>
      </c>
      <c r="W476" s="578">
        <v>0.14464340653527524</v>
      </c>
      <c r="X476" s="578">
        <v>5.7160460686039452E-3</v>
      </c>
      <c r="Y476" s="578">
        <v>7.4169057819138545E-3</v>
      </c>
    </row>
    <row r="477" spans="1:25" x14ac:dyDescent="0.3">
      <c r="A477" s="311" t="s">
        <v>3071</v>
      </c>
      <c r="B477" s="310" t="s">
        <v>191</v>
      </c>
      <c r="C477" s="310" t="s">
        <v>2597</v>
      </c>
      <c r="D477" s="36">
        <v>11</v>
      </c>
      <c r="E477" s="36">
        <v>2030</v>
      </c>
      <c r="F477" s="578">
        <v>1.4839793350402</v>
      </c>
      <c r="G477" s="578">
        <v>1109.352408091225</v>
      </c>
      <c r="H477" s="578">
        <v>0.110668791690841</v>
      </c>
      <c r="I477" s="578">
        <v>3.7347920195050675E-3</v>
      </c>
      <c r="J477" s="578">
        <v>5.8734557581677348E-3</v>
      </c>
      <c r="K477" s="578">
        <v>1.8615045063320375</v>
      </c>
      <c r="L477" s="578">
        <v>1365.0860570271748</v>
      </c>
      <c r="M477" s="578">
        <v>0.12072277820940674</v>
      </c>
      <c r="N477" s="578">
        <v>6.2846064873459256E-3</v>
      </c>
      <c r="O477" s="578">
        <v>7.2274328025135458E-3</v>
      </c>
      <c r="P477" s="578">
        <v>1.4839793350402</v>
      </c>
      <c r="Q477" s="578">
        <v>1109.352408091225</v>
      </c>
      <c r="R477" s="578">
        <v>0.110668791690841</v>
      </c>
      <c r="S477" s="578">
        <v>3.7347921227516628E-3</v>
      </c>
      <c r="T477" s="578">
        <v>5.8734558115247568E-3</v>
      </c>
      <c r="U477" s="578">
        <v>1.8615045063256674</v>
      </c>
      <c r="V477" s="578">
        <v>1365.0860570271748</v>
      </c>
      <c r="W477" s="578">
        <v>0.12072277847012849</v>
      </c>
      <c r="X477" s="578">
        <v>6.2846061133351771E-3</v>
      </c>
      <c r="Y477" s="578">
        <v>7.2274328025135458E-3</v>
      </c>
    </row>
    <row r="478" spans="1:25" x14ac:dyDescent="0.3">
      <c r="A478" s="311" t="s">
        <v>3072</v>
      </c>
      <c r="B478" s="310" t="s">
        <v>191</v>
      </c>
      <c r="C478" s="310" t="s">
        <v>2597</v>
      </c>
      <c r="D478" s="36">
        <v>12</v>
      </c>
      <c r="E478" s="36">
        <v>2030</v>
      </c>
      <c r="F478" s="578">
        <v>1.728569148580235</v>
      </c>
      <c r="G478" s="578">
        <v>1221.2797953287725</v>
      </c>
      <c r="H478" s="578">
        <v>7.5132541661635743E-2</v>
      </c>
      <c r="I478" s="578">
        <v>4.8836185620189081E-3</v>
      </c>
      <c r="J478" s="578">
        <v>6.4660515587699249E-3</v>
      </c>
      <c r="K478" s="578">
        <v>1.858764371020845</v>
      </c>
      <c r="L478" s="578">
        <v>1334.9215507507274</v>
      </c>
      <c r="M478" s="578">
        <v>0.10118950534767125</v>
      </c>
      <c r="N478" s="578">
        <v>6.7419580072206929E-3</v>
      </c>
      <c r="O478" s="578">
        <v>7.0677272209043844E-3</v>
      </c>
      <c r="P478" s="578">
        <v>1.7285691485813</v>
      </c>
      <c r="Q478" s="578">
        <v>1221.2797953287725</v>
      </c>
      <c r="R478" s="578">
        <v>7.5132544948549623E-2</v>
      </c>
      <c r="S478" s="578">
        <v>4.8836186252098424E-3</v>
      </c>
      <c r="T478" s="578">
        <v>6.4660515587699249E-3</v>
      </c>
      <c r="U478" s="578">
        <v>1.8587643710219075</v>
      </c>
      <c r="V478" s="578">
        <v>1334.9215507507274</v>
      </c>
      <c r="W478" s="578">
        <v>0.10118950635660401</v>
      </c>
      <c r="X478" s="578">
        <v>6.7419579043341022E-3</v>
      </c>
      <c r="Y478" s="578">
        <v>7.0677272209043844E-3</v>
      </c>
    </row>
    <row r="479" spans="1:25" x14ac:dyDescent="0.3">
      <c r="A479" s="311" t="s">
        <v>3073</v>
      </c>
      <c r="B479" s="310" t="s">
        <v>191</v>
      </c>
      <c r="C479" s="310" t="s">
        <v>2597</v>
      </c>
      <c r="D479" s="36">
        <v>13</v>
      </c>
      <c r="E479" s="36">
        <v>2030</v>
      </c>
      <c r="F479" s="578">
        <v>1.68754747213824</v>
      </c>
      <c r="G479" s="578">
        <v>1196.5418663024852</v>
      </c>
      <c r="H479" s="578">
        <v>6.0948863764072748E-2</v>
      </c>
      <c r="I479" s="578">
        <v>4.9601078720418875E-3</v>
      </c>
      <c r="J479" s="578">
        <v>6.3350736891152276E-3</v>
      </c>
      <c r="K479" s="578">
        <v>1.8007620825945452</v>
      </c>
      <c r="L479" s="578">
        <v>1299.1514485677026</v>
      </c>
      <c r="M479" s="578">
        <v>8.7078563209312607E-2</v>
      </c>
      <c r="N479" s="578">
        <v>6.7870161371198813E-3</v>
      </c>
      <c r="O479" s="578">
        <v>6.8783385844047445E-3</v>
      </c>
      <c r="P479" s="578">
        <v>1.68754747213824</v>
      </c>
      <c r="Q479" s="578">
        <v>1196.5418663024852</v>
      </c>
      <c r="R479" s="578">
        <v>6.0948865340833401E-2</v>
      </c>
      <c r="S479" s="578">
        <v>4.960108076071868E-3</v>
      </c>
      <c r="T479" s="578">
        <v>6.3350736891152276E-3</v>
      </c>
      <c r="U479" s="578">
        <v>1.80076208259242</v>
      </c>
      <c r="V479" s="578">
        <v>1299.1514485677026</v>
      </c>
      <c r="W479" s="578">
        <v>8.7078565227178203E-2</v>
      </c>
      <c r="X479" s="578">
        <v>6.7870160797838201E-3</v>
      </c>
      <c r="Y479" s="578">
        <v>6.8783386886934724E-3</v>
      </c>
    </row>
    <row r="480" spans="1:25" x14ac:dyDescent="0.3">
      <c r="A480" s="311" t="s">
        <v>3074</v>
      </c>
      <c r="B480" s="310" t="s">
        <v>191</v>
      </c>
      <c r="C480" s="310" t="s">
        <v>2597</v>
      </c>
      <c r="D480" s="36">
        <v>14</v>
      </c>
      <c r="E480" s="36">
        <v>2030</v>
      </c>
      <c r="F480" s="578">
        <v>1.71884879203768</v>
      </c>
      <c r="G480" s="578">
        <v>1254.5305836995401</v>
      </c>
      <c r="H480" s="578">
        <v>6.2046030072754797E-2</v>
      </c>
      <c r="I480" s="578">
        <v>4.8979024063176679E-3</v>
      </c>
      <c r="J480" s="578">
        <v>6.6421008862865422E-3</v>
      </c>
      <c r="K480" s="578">
        <v>1.8244530154708301</v>
      </c>
      <c r="L480" s="578">
        <v>1348.150412241615</v>
      </c>
      <c r="M480" s="578">
        <v>8.5603234008885865E-2</v>
      </c>
      <c r="N480" s="578">
        <v>6.7165306952006124E-3</v>
      </c>
      <c r="O480" s="578">
        <v>7.1377621740490753E-3</v>
      </c>
      <c r="P480" s="578">
        <v>1.7188487920392699</v>
      </c>
      <c r="Q480" s="578">
        <v>1254.530531565345</v>
      </c>
      <c r="R480" s="578">
        <v>6.2046030617238949E-2</v>
      </c>
      <c r="S480" s="578">
        <v>4.897902511496942E-3</v>
      </c>
      <c r="T480" s="578">
        <v>6.6421008353548371E-3</v>
      </c>
      <c r="U480" s="578">
        <v>1.8244530154718901</v>
      </c>
      <c r="V480" s="578">
        <v>1348.150412241615</v>
      </c>
      <c r="W480" s="578">
        <v>8.5603231059697693E-2</v>
      </c>
      <c r="X480" s="578">
        <v>6.7165310050919819E-3</v>
      </c>
      <c r="Y480" s="578">
        <v>7.1377622759124827E-3</v>
      </c>
    </row>
    <row r="481" spans="1:25" x14ac:dyDescent="0.3">
      <c r="A481" s="311" t="s">
        <v>3075</v>
      </c>
      <c r="B481" s="310" t="s">
        <v>191</v>
      </c>
      <c r="C481" s="310" t="s">
        <v>2597</v>
      </c>
      <c r="D481" s="36">
        <v>15</v>
      </c>
      <c r="E481" s="36">
        <v>2030</v>
      </c>
      <c r="F481" s="578">
        <v>1.7525900660693801</v>
      </c>
      <c r="G481" s="578">
        <v>1311.3739217122352</v>
      </c>
      <c r="H481" s="578">
        <v>6.3943894771303605E-2</v>
      </c>
      <c r="I481" s="578">
        <v>4.8400365872870027E-3</v>
      </c>
      <c r="J481" s="578">
        <v>6.9430498988367574E-3</v>
      </c>
      <c r="K481" s="578">
        <v>1.8488839098004775</v>
      </c>
      <c r="L481" s="578">
        <v>1394.8613484700475</v>
      </c>
      <c r="M481" s="578">
        <v>8.4492068535231071E-2</v>
      </c>
      <c r="N481" s="578">
        <v>6.4939625886684801E-3</v>
      </c>
      <c r="O481" s="578">
        <v>7.3850809470362277E-3</v>
      </c>
      <c r="P481" s="578">
        <v>1.7525900660693801</v>
      </c>
      <c r="Q481" s="578">
        <v>1311.3738695780398</v>
      </c>
      <c r="R481" s="578">
        <v>6.3943892608525177E-2</v>
      </c>
      <c r="S481" s="578">
        <v>4.8400364250937803E-3</v>
      </c>
      <c r="T481" s="578">
        <v>6.9430498454797355E-3</v>
      </c>
      <c r="U481" s="578">
        <v>1.8488839097962324</v>
      </c>
      <c r="V481" s="578">
        <v>1394.8613484700475</v>
      </c>
      <c r="W481" s="578">
        <v>8.4492067949516497E-2</v>
      </c>
      <c r="X481" s="578">
        <v>6.493963507390765E-3</v>
      </c>
      <c r="Y481" s="578">
        <v>7.3850809470362277E-3</v>
      </c>
    </row>
    <row r="482" spans="1:25" x14ac:dyDescent="0.3">
      <c r="A482" s="579" t="s">
        <v>3076</v>
      </c>
      <c r="B482" s="580" t="s">
        <v>191</v>
      </c>
      <c r="C482" s="580" t="s">
        <v>2597</v>
      </c>
      <c r="D482" s="581">
        <v>16</v>
      </c>
      <c r="E482" s="581">
        <v>2030</v>
      </c>
      <c r="F482" s="582">
        <v>1.8256830661193799</v>
      </c>
      <c r="G482" s="582">
        <v>1390.8422762552873</v>
      </c>
      <c r="H482" s="582">
        <v>6.7452366200389677E-2</v>
      </c>
      <c r="I482" s="582">
        <v>4.8202057300651751E-3</v>
      </c>
      <c r="J482" s="582">
        <v>7.3638015528558701E-3</v>
      </c>
      <c r="K482" s="582">
        <v>1.9108464895325501</v>
      </c>
      <c r="L482" s="582">
        <v>1463.4147033691349</v>
      </c>
      <c r="M482" s="582">
        <v>8.5640631771335976E-2</v>
      </c>
      <c r="N482" s="582">
        <v>6.3921394004561654E-3</v>
      </c>
      <c r="O482" s="582">
        <v>7.7480322991808201E-3</v>
      </c>
      <c r="P482" s="582">
        <v>1.8256830661193799</v>
      </c>
      <c r="Q482" s="582">
        <v>1390.8422762552873</v>
      </c>
      <c r="R482" s="582">
        <v>6.7452366699702268E-2</v>
      </c>
      <c r="S482" s="582">
        <v>4.8202057833843003E-3</v>
      </c>
      <c r="T482" s="582">
        <v>7.3638015019241668E-3</v>
      </c>
      <c r="U482" s="582">
        <v>1.9108464895325501</v>
      </c>
      <c r="V482" s="582">
        <v>1463.4147033691349</v>
      </c>
      <c r="W482" s="582">
        <v>8.564063328473516E-2</v>
      </c>
      <c r="X482" s="582">
        <v>6.3921390964575605E-3</v>
      </c>
      <c r="Y482" s="582">
        <v>7.748032352537842E-3</v>
      </c>
    </row>
    <row r="483" spans="1:25" x14ac:dyDescent="0.3">
      <c r="A483" s="311" t="s">
        <v>3077</v>
      </c>
      <c r="B483" s="310" t="s">
        <v>1697</v>
      </c>
      <c r="C483" s="310" t="s">
        <v>2597</v>
      </c>
      <c r="D483" s="36">
        <v>1</v>
      </c>
      <c r="E483" s="36">
        <v>2012</v>
      </c>
      <c r="F483" s="578">
        <v>11.317271888657885</v>
      </c>
      <c r="G483" s="578">
        <v>6836.2425282796175</v>
      </c>
      <c r="H483" s="578">
        <v>12.221544433579124</v>
      </c>
      <c r="I483" s="578">
        <v>7.6049393731409454E-2</v>
      </c>
      <c r="J483" s="578">
        <v>0.13624080891410451</v>
      </c>
      <c r="K483" s="578">
        <v>10.984563290114334</v>
      </c>
      <c r="L483" s="578">
        <v>6675.6042149861596</v>
      </c>
      <c r="M483" s="578">
        <v>11.9672202712584</v>
      </c>
      <c r="N483" s="578">
        <v>5.8434914971106325E-2</v>
      </c>
      <c r="O483" s="578">
        <v>0.13303931259239674</v>
      </c>
      <c r="P483" s="578">
        <v>11.317271883711289</v>
      </c>
      <c r="Q483" s="578">
        <v>6836.2425282796175</v>
      </c>
      <c r="R483" s="578">
        <v>12.221544364593326</v>
      </c>
      <c r="S483" s="578">
        <v>7.6049402322799595E-2</v>
      </c>
      <c r="T483" s="578">
        <v>0.13624080899171473</v>
      </c>
      <c r="U483" s="578">
        <v>10.984562242034629</v>
      </c>
      <c r="V483" s="578">
        <v>6675.6043752034457</v>
      </c>
      <c r="W483" s="578">
        <v>11.9672191497423</v>
      </c>
      <c r="X483" s="578">
        <v>5.8434912831065298E-2</v>
      </c>
      <c r="Y483" s="578">
        <v>0.13303931259239674</v>
      </c>
    </row>
    <row r="484" spans="1:25" x14ac:dyDescent="0.3">
      <c r="A484" s="311" t="s">
        <v>3078</v>
      </c>
      <c r="B484" s="310" t="s">
        <v>1697</v>
      </c>
      <c r="C484" s="310" t="s">
        <v>2597</v>
      </c>
      <c r="D484" s="36">
        <v>2</v>
      </c>
      <c r="E484" s="36">
        <v>2012</v>
      </c>
      <c r="F484" s="578">
        <v>7.1175941609158109</v>
      </c>
      <c r="G484" s="578">
        <v>4014.00930277506</v>
      </c>
      <c r="H484" s="578">
        <v>7.209276241905167</v>
      </c>
      <c r="I484" s="578">
        <v>5.4260247409426129E-2</v>
      </c>
      <c r="J484" s="578">
        <v>7.9995963023975478E-2</v>
      </c>
      <c r="K484" s="578">
        <v>7.1585779099079119</v>
      </c>
      <c r="L484" s="578">
        <v>3978.6694869995081</v>
      </c>
      <c r="M484" s="578">
        <v>7.3454404219373783</v>
      </c>
      <c r="N484" s="578">
        <v>3.9169971838115679E-2</v>
      </c>
      <c r="O484" s="578">
        <v>7.9291685600765008E-2</v>
      </c>
      <c r="P484" s="578">
        <v>7.1175944713360524</v>
      </c>
      <c r="Q484" s="578">
        <v>4014.00930277506</v>
      </c>
      <c r="R484" s="578">
        <v>7.2092764040571602</v>
      </c>
      <c r="S484" s="578">
        <v>5.4260248428818131E-2</v>
      </c>
      <c r="T484" s="578">
        <v>7.999596248070398E-2</v>
      </c>
      <c r="U484" s="578">
        <v>7.1585773908554895</v>
      </c>
      <c r="V484" s="578">
        <v>3978.6694869995081</v>
      </c>
      <c r="W484" s="578">
        <v>7.3454403168579976</v>
      </c>
      <c r="X484" s="578">
        <v>3.9169961946299695E-2</v>
      </c>
      <c r="Y484" s="578">
        <v>7.9291685057493511E-2</v>
      </c>
    </row>
    <row r="485" spans="1:25" x14ac:dyDescent="0.3">
      <c r="A485" s="311" t="s">
        <v>3079</v>
      </c>
      <c r="B485" s="310" t="s">
        <v>1697</v>
      </c>
      <c r="C485" s="310" t="s">
        <v>2597</v>
      </c>
      <c r="D485" s="36">
        <v>3</v>
      </c>
      <c r="E485" s="36">
        <v>2012</v>
      </c>
      <c r="F485" s="578">
        <v>3.8509974199521326</v>
      </c>
      <c r="G485" s="578">
        <v>2127.0738627115848</v>
      </c>
      <c r="H485" s="578">
        <v>3.7744723669214446</v>
      </c>
      <c r="I485" s="578">
        <v>2.3085896515567524E-2</v>
      </c>
      <c r="J485" s="578">
        <v>4.2390832522263056E-2</v>
      </c>
      <c r="K485" s="578">
        <v>5.3486493890287221</v>
      </c>
      <c r="L485" s="578">
        <v>2776.6770121256454</v>
      </c>
      <c r="M485" s="578">
        <v>4.9734700096790503</v>
      </c>
      <c r="N485" s="578">
        <v>3.1887487044514252E-2</v>
      </c>
      <c r="O485" s="578">
        <v>5.5336911619330402E-2</v>
      </c>
      <c r="P485" s="578">
        <v>3.850997417468605</v>
      </c>
      <c r="Q485" s="578">
        <v>2127.0738627115848</v>
      </c>
      <c r="R485" s="578">
        <v>3.7744722872836625</v>
      </c>
      <c r="S485" s="578">
        <v>2.308589855730735E-2</v>
      </c>
      <c r="T485" s="578">
        <v>4.2390832522263056E-2</v>
      </c>
      <c r="U485" s="578">
        <v>5.3486488674829253</v>
      </c>
      <c r="V485" s="578">
        <v>2776.6770121256454</v>
      </c>
      <c r="W485" s="578">
        <v>4.973469513301092</v>
      </c>
      <c r="X485" s="578">
        <v>3.1887480732242027E-2</v>
      </c>
      <c r="Y485" s="578">
        <v>5.5336911619330402E-2</v>
      </c>
    </row>
    <row r="486" spans="1:25" x14ac:dyDescent="0.3">
      <c r="A486" s="311" t="s">
        <v>3080</v>
      </c>
      <c r="B486" s="310" t="s">
        <v>1697</v>
      </c>
      <c r="C486" s="310" t="s">
        <v>2597</v>
      </c>
      <c r="D486" s="36">
        <v>4</v>
      </c>
      <c r="E486" s="36">
        <v>2012</v>
      </c>
      <c r="F486" s="578">
        <v>1.9371080101762228</v>
      </c>
      <c r="G486" s="578">
        <v>1142.8084500630625</v>
      </c>
      <c r="H486" s="578">
        <v>2.1102477309383727</v>
      </c>
      <c r="I486" s="578">
        <v>1.3265430643741574E-2</v>
      </c>
      <c r="J486" s="578">
        <v>2.2775227068147247E-2</v>
      </c>
      <c r="K486" s="578">
        <v>4.6394912606386498</v>
      </c>
      <c r="L486" s="578">
        <v>2335.3658167521126</v>
      </c>
      <c r="M486" s="578">
        <v>4.0173142987259718</v>
      </c>
      <c r="N486" s="578">
        <v>2.6723616644858297E-2</v>
      </c>
      <c r="O486" s="578">
        <v>4.6541951325101097E-2</v>
      </c>
      <c r="P486" s="578">
        <v>1.9371079058691176</v>
      </c>
      <c r="Q486" s="578">
        <v>1142.8084500630625</v>
      </c>
      <c r="R486" s="578">
        <v>2.1102478892850378</v>
      </c>
      <c r="S486" s="578">
        <v>1.3265430134765624E-2</v>
      </c>
      <c r="T486" s="578">
        <v>2.2775227068147247E-2</v>
      </c>
      <c r="U486" s="578">
        <v>4.6394907390823956</v>
      </c>
      <c r="V486" s="578">
        <v>2335.3658167521126</v>
      </c>
      <c r="W486" s="578">
        <v>4.0173143159530174</v>
      </c>
      <c r="X486" s="578">
        <v>2.6723608339883225E-2</v>
      </c>
      <c r="Y486" s="578">
        <v>4.6541951325101097E-2</v>
      </c>
    </row>
    <row r="487" spans="1:25" x14ac:dyDescent="0.3">
      <c r="A487" s="311" t="s">
        <v>3081</v>
      </c>
      <c r="B487" s="310" t="s">
        <v>1697</v>
      </c>
      <c r="C487" s="310" t="s">
        <v>2597</v>
      </c>
      <c r="D487" s="36">
        <v>5</v>
      </c>
      <c r="E487" s="36">
        <v>2012</v>
      </c>
      <c r="F487" s="578">
        <v>2.1711019871429027</v>
      </c>
      <c r="G487" s="578">
        <v>1181.8826014200799</v>
      </c>
      <c r="H487" s="578">
        <v>2.0898727374175574</v>
      </c>
      <c r="I487" s="578">
        <v>2.3309723284076673E-2</v>
      </c>
      <c r="J487" s="578">
        <v>2.355395581495635E-2</v>
      </c>
      <c r="K487" s="578">
        <v>4.206446934112738</v>
      </c>
      <c r="L487" s="578">
        <v>2088.8105150858501</v>
      </c>
      <c r="M487" s="578">
        <v>3.4369446489072253</v>
      </c>
      <c r="N487" s="578">
        <v>2.7819076507815475E-2</v>
      </c>
      <c r="O487" s="578">
        <v>4.1628296913889501E-2</v>
      </c>
      <c r="P487" s="578">
        <v>2.171101882215825</v>
      </c>
      <c r="Q487" s="578">
        <v>1181.8826014200799</v>
      </c>
      <c r="R487" s="578">
        <v>2.089872555067505</v>
      </c>
      <c r="S487" s="578">
        <v>2.3309725378870376E-2</v>
      </c>
      <c r="T487" s="578">
        <v>2.3553955291087402E-2</v>
      </c>
      <c r="U487" s="578">
        <v>4.2064467764035527</v>
      </c>
      <c r="V487" s="578">
        <v>2088.8105150858501</v>
      </c>
      <c r="W487" s="578">
        <v>3.4369445990099199</v>
      </c>
      <c r="X487" s="578">
        <v>2.7819075952947924E-2</v>
      </c>
      <c r="Y487" s="578">
        <v>4.1628296913889501E-2</v>
      </c>
    </row>
    <row r="488" spans="1:25" x14ac:dyDescent="0.3">
      <c r="A488" s="311" t="s">
        <v>3082</v>
      </c>
      <c r="B488" s="310" t="s">
        <v>1697</v>
      </c>
      <c r="C488" s="310" t="s">
        <v>2597</v>
      </c>
      <c r="D488" s="36">
        <v>6</v>
      </c>
      <c r="E488" s="36">
        <v>2012</v>
      </c>
      <c r="F488" s="578">
        <v>2.3115002061588572</v>
      </c>
      <c r="G488" s="578">
        <v>1205.3315798441499</v>
      </c>
      <c r="H488" s="578">
        <v>2.0776494835663426</v>
      </c>
      <c r="I488" s="578">
        <v>2.9336410165190747E-2</v>
      </c>
      <c r="J488" s="578">
        <v>2.40213040572901E-2</v>
      </c>
      <c r="K488" s="578">
        <v>3.8581610409752649</v>
      </c>
      <c r="L488" s="578">
        <v>1907.2791595458953</v>
      </c>
      <c r="M488" s="578">
        <v>2.9917930142764777</v>
      </c>
      <c r="N488" s="578">
        <v>2.4692274932704046E-2</v>
      </c>
      <c r="O488" s="578">
        <v>3.8010500934130151E-2</v>
      </c>
      <c r="P488" s="578">
        <v>2.3115001540048725</v>
      </c>
      <c r="Q488" s="578">
        <v>1205.3315798441499</v>
      </c>
      <c r="R488" s="578">
        <v>2.0776494201066527</v>
      </c>
      <c r="S488" s="578">
        <v>2.9336411212777049E-2</v>
      </c>
      <c r="T488" s="578">
        <v>2.40213040572901E-2</v>
      </c>
      <c r="U488" s="578">
        <v>3.85816057157315</v>
      </c>
      <c r="V488" s="578">
        <v>1907.2791595458953</v>
      </c>
      <c r="W488" s="578">
        <v>2.9917923889436926</v>
      </c>
      <c r="X488" s="578">
        <v>2.4692271787216648E-2</v>
      </c>
      <c r="Y488" s="578">
        <v>3.8010500934130151E-2</v>
      </c>
    </row>
    <row r="489" spans="1:25" x14ac:dyDescent="0.3">
      <c r="A489" s="311" t="s">
        <v>3083</v>
      </c>
      <c r="B489" s="310" t="s">
        <v>1697</v>
      </c>
      <c r="C489" s="310" t="s">
        <v>2597</v>
      </c>
      <c r="D489" s="36">
        <v>7</v>
      </c>
      <c r="E489" s="36">
        <v>2012</v>
      </c>
      <c r="F489" s="578">
        <v>2.4050963551369451</v>
      </c>
      <c r="G489" s="578">
        <v>1220.9646759033149</v>
      </c>
      <c r="H489" s="578">
        <v>2.0694944982224075</v>
      </c>
      <c r="I489" s="578">
        <v>3.335408001536655E-2</v>
      </c>
      <c r="J489" s="578">
        <v>2.4332850123755599E-2</v>
      </c>
      <c r="K489" s="578">
        <v>3.898481808454255</v>
      </c>
      <c r="L489" s="578">
        <v>1872.6883392333925</v>
      </c>
      <c r="M489" s="578">
        <v>2.8258600725851726</v>
      </c>
      <c r="N489" s="578">
        <v>3.8028458524574149E-2</v>
      </c>
      <c r="O489" s="578">
        <v>3.7321166329396221E-2</v>
      </c>
      <c r="P489" s="578">
        <v>2.4050964594476101</v>
      </c>
      <c r="Q489" s="578">
        <v>1220.9646759033149</v>
      </c>
      <c r="R489" s="578">
        <v>2.06949447797827</v>
      </c>
      <c r="S489" s="578">
        <v>3.3354082605759026E-2</v>
      </c>
      <c r="T489" s="578">
        <v>2.4332849076017699E-2</v>
      </c>
      <c r="U489" s="578">
        <v>3.8984815463900251</v>
      </c>
      <c r="V489" s="578">
        <v>1872.6882870991972</v>
      </c>
      <c r="W489" s="578">
        <v>2.8258600114095276</v>
      </c>
      <c r="X489" s="578">
        <v>3.8028453789138397E-2</v>
      </c>
      <c r="Y489" s="578">
        <v>3.7321166329396221E-2</v>
      </c>
    </row>
    <row r="490" spans="1:25" x14ac:dyDescent="0.3">
      <c r="A490" s="311" t="s">
        <v>3084</v>
      </c>
      <c r="B490" s="310" t="s">
        <v>1697</v>
      </c>
      <c r="C490" s="310" t="s">
        <v>2597</v>
      </c>
      <c r="D490" s="36">
        <v>8</v>
      </c>
      <c r="E490" s="36">
        <v>2012</v>
      </c>
      <c r="F490" s="578">
        <v>2.2689360673704524</v>
      </c>
      <c r="G490" s="578">
        <v>1139.8539441426551</v>
      </c>
      <c r="H490" s="578">
        <v>1.858879565281915</v>
      </c>
      <c r="I490" s="578">
        <v>2.9341907596214353E-2</v>
      </c>
      <c r="J490" s="578">
        <v>2.2716361680068027E-2</v>
      </c>
      <c r="K490" s="578">
        <v>3.3941840926011801</v>
      </c>
      <c r="L490" s="578">
        <v>1573.0600891113227</v>
      </c>
      <c r="M490" s="578">
        <v>2.2531301850400824</v>
      </c>
      <c r="N490" s="578">
        <v>3.2380828194618475E-2</v>
      </c>
      <c r="O490" s="578">
        <v>3.1349826778750797E-2</v>
      </c>
      <c r="P490" s="578">
        <v>2.2689358066010001</v>
      </c>
      <c r="Q490" s="578">
        <v>1139.8539441426551</v>
      </c>
      <c r="R490" s="578">
        <v>1.8588795163990024</v>
      </c>
      <c r="S490" s="578">
        <v>2.9341907604930325E-2</v>
      </c>
      <c r="T490" s="578">
        <v>2.2716361680068027E-2</v>
      </c>
      <c r="U490" s="578">
        <v>3.3941841968781175</v>
      </c>
      <c r="V490" s="578">
        <v>1573.0600369771275</v>
      </c>
      <c r="W490" s="578">
        <v>2.2531292836695926</v>
      </c>
      <c r="X490" s="578">
        <v>3.2380821965792429E-2</v>
      </c>
      <c r="Y490" s="578">
        <v>3.1349826778750797E-2</v>
      </c>
    </row>
    <row r="491" spans="1:25" x14ac:dyDescent="0.3">
      <c r="A491" s="311" t="s">
        <v>3085</v>
      </c>
      <c r="B491" s="310" t="s">
        <v>1697</v>
      </c>
      <c r="C491" s="310" t="s">
        <v>2597</v>
      </c>
      <c r="D491" s="36">
        <v>9</v>
      </c>
      <c r="E491" s="36">
        <v>2012</v>
      </c>
      <c r="F491" s="578">
        <v>2.16681416728321</v>
      </c>
      <c r="G491" s="578">
        <v>1079.014175415035</v>
      </c>
      <c r="H491" s="578">
        <v>1.7009141954125224</v>
      </c>
      <c r="I491" s="578">
        <v>2.6332769720359722E-2</v>
      </c>
      <c r="J491" s="578">
        <v>2.1503908268641604E-2</v>
      </c>
      <c r="K491" s="578">
        <v>3.3794455456957877</v>
      </c>
      <c r="L491" s="578">
        <v>1524.3810577392549</v>
      </c>
      <c r="M491" s="578">
        <v>2.0571286301086049</v>
      </c>
      <c r="N491" s="578">
        <v>4.2443651702493881E-2</v>
      </c>
      <c r="O491" s="578">
        <v>3.0379674164578273E-2</v>
      </c>
      <c r="P491" s="578">
        <v>2.1668143237427526</v>
      </c>
      <c r="Q491" s="578">
        <v>1079.0142269134476</v>
      </c>
      <c r="R491" s="578">
        <v>1.7009142215689825</v>
      </c>
      <c r="S491" s="578">
        <v>2.6332769206874149E-2</v>
      </c>
      <c r="T491" s="578">
        <v>2.1503908268641604E-2</v>
      </c>
      <c r="U491" s="578">
        <v>3.3794450775352827</v>
      </c>
      <c r="V491" s="578">
        <v>1524.3810577392549</v>
      </c>
      <c r="W491" s="578">
        <v>2.0571284732141026</v>
      </c>
      <c r="X491" s="578">
        <v>4.2443649072993098E-2</v>
      </c>
      <c r="Y491" s="578">
        <v>3.0379674164578273E-2</v>
      </c>
    </row>
    <row r="492" spans="1:25" x14ac:dyDescent="0.3">
      <c r="A492" s="311" t="s">
        <v>3086</v>
      </c>
      <c r="B492" s="310" t="s">
        <v>1697</v>
      </c>
      <c r="C492" s="310" t="s">
        <v>2597</v>
      </c>
      <c r="D492" s="36">
        <v>10</v>
      </c>
      <c r="E492" s="36">
        <v>2012</v>
      </c>
      <c r="F492" s="578">
        <v>2.0873864196649499</v>
      </c>
      <c r="G492" s="578">
        <v>1031.6939519246391</v>
      </c>
      <c r="H492" s="578">
        <v>1.5780482060248024</v>
      </c>
      <c r="I492" s="578">
        <v>2.3992258525898525E-2</v>
      </c>
      <c r="J492" s="578">
        <v>2.0560823565271325E-2</v>
      </c>
      <c r="K492" s="578">
        <v>3.3664693425572101</v>
      </c>
      <c r="L492" s="578">
        <v>1483.661881764725</v>
      </c>
      <c r="M492" s="578">
        <v>1.897912440255515</v>
      </c>
      <c r="N492" s="578">
        <v>4.9068019618365072E-2</v>
      </c>
      <c r="O492" s="578">
        <v>2.9568208226313175E-2</v>
      </c>
      <c r="P492" s="578">
        <v>2.0873865761312751</v>
      </c>
      <c r="Q492" s="578">
        <v>1031.6939519246391</v>
      </c>
      <c r="R492" s="578">
        <v>1.5780482227370725</v>
      </c>
      <c r="S492" s="578">
        <v>2.3992258002029577E-2</v>
      </c>
      <c r="T492" s="578">
        <v>2.0560824593606676E-2</v>
      </c>
      <c r="U492" s="578">
        <v>3.3664688210061073</v>
      </c>
      <c r="V492" s="578">
        <v>1483.661881764725</v>
      </c>
      <c r="W492" s="578">
        <v>1.8979122829796276</v>
      </c>
      <c r="X492" s="578">
        <v>4.9068006213322649E-2</v>
      </c>
      <c r="Y492" s="578">
        <v>2.9568208226313175E-2</v>
      </c>
    </row>
    <row r="493" spans="1:25" x14ac:dyDescent="0.3">
      <c r="A493" s="311" t="s">
        <v>3087</v>
      </c>
      <c r="B493" s="310" t="s">
        <v>1697</v>
      </c>
      <c r="C493" s="310" t="s">
        <v>2597</v>
      </c>
      <c r="D493" s="36">
        <v>11</v>
      </c>
      <c r="E493" s="36">
        <v>2012</v>
      </c>
      <c r="F493" s="578">
        <v>2.6604825627601896</v>
      </c>
      <c r="G493" s="578">
        <v>1175.4802894592251</v>
      </c>
      <c r="H493" s="578">
        <v>1.4958523151132475</v>
      </c>
      <c r="I493" s="578">
        <v>2.6092616078964626E-2</v>
      </c>
      <c r="J493" s="578">
        <v>2.3426377932385799E-2</v>
      </c>
      <c r="K493" s="578">
        <v>3.3648375852326273</v>
      </c>
      <c r="L493" s="578">
        <v>1445.0729103088324</v>
      </c>
      <c r="M493" s="578">
        <v>1.7545868985713824</v>
      </c>
      <c r="N493" s="578">
        <v>5.3557896244152851E-2</v>
      </c>
      <c r="O493" s="578">
        <v>2.8799147771981799E-2</v>
      </c>
      <c r="P493" s="578">
        <v>2.6604826161524198</v>
      </c>
      <c r="Q493" s="578">
        <v>1175.4802894592251</v>
      </c>
      <c r="R493" s="578">
        <v>1.4958523213535901</v>
      </c>
      <c r="S493" s="578">
        <v>2.6092613469321152E-2</v>
      </c>
      <c r="T493" s="578">
        <v>2.3426377932385799E-2</v>
      </c>
      <c r="U493" s="578">
        <v>3.3648373244675396</v>
      </c>
      <c r="V493" s="578">
        <v>1445.0729103088324</v>
      </c>
      <c r="W493" s="578">
        <v>1.7545867984320727</v>
      </c>
      <c r="X493" s="578">
        <v>5.3557892564034149E-2</v>
      </c>
      <c r="Y493" s="578">
        <v>2.8799147771981799E-2</v>
      </c>
    </row>
    <row r="494" spans="1:25" x14ac:dyDescent="0.3">
      <c r="A494" s="311" t="s">
        <v>3088</v>
      </c>
      <c r="B494" s="310" t="s">
        <v>1697</v>
      </c>
      <c r="C494" s="310" t="s">
        <v>2597</v>
      </c>
      <c r="D494" s="36">
        <v>12</v>
      </c>
      <c r="E494" s="36">
        <v>2012</v>
      </c>
      <c r="F494" s="578">
        <v>3.1293734338514652</v>
      </c>
      <c r="G494" s="578">
        <v>1293.1247889200799</v>
      </c>
      <c r="H494" s="578">
        <v>1.4286017778031199</v>
      </c>
      <c r="I494" s="578">
        <v>2.7811076083025871E-2</v>
      </c>
      <c r="J494" s="578">
        <v>2.5770922831725274E-2</v>
      </c>
      <c r="K494" s="578">
        <v>3.3623169418024155</v>
      </c>
      <c r="L494" s="578">
        <v>1412.5717735290475</v>
      </c>
      <c r="M494" s="578">
        <v>1.6364341130317024</v>
      </c>
      <c r="N494" s="578">
        <v>5.694536260155772E-2</v>
      </c>
      <c r="O494" s="578">
        <v>2.8151450232447375E-2</v>
      </c>
      <c r="P494" s="578">
        <v>3.1293736946114401</v>
      </c>
      <c r="Q494" s="578">
        <v>1293.1247889200799</v>
      </c>
      <c r="R494" s="578">
        <v>1.4286018048245075</v>
      </c>
      <c r="S494" s="578">
        <v>2.7811081851496028E-2</v>
      </c>
      <c r="T494" s="578">
        <v>2.5770922831725274E-2</v>
      </c>
      <c r="U494" s="578">
        <v>3.3623165779762649</v>
      </c>
      <c r="V494" s="578">
        <v>1412.5717735290475</v>
      </c>
      <c r="W494" s="578">
        <v>1.636434108369935</v>
      </c>
      <c r="X494" s="578">
        <v>5.694534850454145E-2</v>
      </c>
      <c r="Y494" s="578">
        <v>2.8151450232447403E-2</v>
      </c>
    </row>
    <row r="495" spans="1:25" x14ac:dyDescent="0.3">
      <c r="A495" s="311" t="s">
        <v>3089</v>
      </c>
      <c r="B495" s="310" t="s">
        <v>1697</v>
      </c>
      <c r="C495" s="310" t="s">
        <v>2597</v>
      </c>
      <c r="D495" s="36">
        <v>13</v>
      </c>
      <c r="E495" s="36">
        <v>2012</v>
      </c>
      <c r="F495" s="578">
        <v>3.0855148675609176</v>
      </c>
      <c r="G495" s="578">
        <v>1266.2528190612777</v>
      </c>
      <c r="H495" s="578">
        <v>1.3430735249512451</v>
      </c>
      <c r="I495" s="578">
        <v>2.8628143770068427E-2</v>
      </c>
      <c r="J495" s="578">
        <v>2.523539574273545E-2</v>
      </c>
      <c r="K495" s="578">
        <v>3.2845255381470575</v>
      </c>
      <c r="L495" s="578">
        <v>1374.1038602193123</v>
      </c>
      <c r="M495" s="578">
        <v>1.5424175213956874</v>
      </c>
      <c r="N495" s="578">
        <v>5.8148373431322356E-2</v>
      </c>
      <c r="O495" s="578">
        <v>2.7384801205092374E-2</v>
      </c>
      <c r="P495" s="578">
        <v>3.0855150240489575</v>
      </c>
      <c r="Q495" s="578">
        <v>1266.2528190612777</v>
      </c>
      <c r="R495" s="578">
        <v>1.3430735215215426</v>
      </c>
      <c r="S495" s="578">
        <v>2.8628140649288925E-2</v>
      </c>
      <c r="T495" s="578">
        <v>2.523539574273545E-2</v>
      </c>
      <c r="U495" s="578">
        <v>3.2845251209093873</v>
      </c>
      <c r="V495" s="578">
        <v>1374.1038602193123</v>
      </c>
      <c r="W495" s="578">
        <v>1.5424174824956876</v>
      </c>
      <c r="X495" s="578">
        <v>5.8148366587071551E-2</v>
      </c>
      <c r="Y495" s="578">
        <v>2.7384801205092374E-2</v>
      </c>
    </row>
    <row r="496" spans="1:25" x14ac:dyDescent="0.3">
      <c r="A496" s="311" t="s">
        <v>3090</v>
      </c>
      <c r="B496" s="310" t="s">
        <v>1697</v>
      </c>
      <c r="C496" s="310" t="s">
        <v>2597</v>
      </c>
      <c r="D496" s="36">
        <v>14</v>
      </c>
      <c r="E496" s="36">
        <v>2012</v>
      </c>
      <c r="F496" s="578">
        <v>3.1872778824118351</v>
      </c>
      <c r="G496" s="578">
        <v>1329.5346946716249</v>
      </c>
      <c r="H496" s="578">
        <v>1.4023331558552476</v>
      </c>
      <c r="I496" s="578">
        <v>3.2730252076513922E-2</v>
      </c>
      <c r="J496" s="578">
        <v>2.6496568811125998E-2</v>
      </c>
      <c r="K496" s="578">
        <v>3.3700565282901227</v>
      </c>
      <c r="L496" s="578">
        <v>1427.7347946166924</v>
      </c>
      <c r="M496" s="578">
        <v>1.5829781440858475</v>
      </c>
      <c r="N496" s="578">
        <v>6.1830650364754478E-2</v>
      </c>
      <c r="O496" s="578">
        <v>2.8453593957237851E-2</v>
      </c>
      <c r="P496" s="578">
        <v>3.1872777259548699</v>
      </c>
      <c r="Q496" s="578">
        <v>1329.5346425374275</v>
      </c>
      <c r="R496" s="578">
        <v>1.4023331828845225</v>
      </c>
      <c r="S496" s="578">
        <v>3.2730254700785076E-2</v>
      </c>
      <c r="T496" s="578">
        <v>2.6496568811125998E-2</v>
      </c>
      <c r="U496" s="578">
        <v>3.3700561122784549</v>
      </c>
      <c r="V496" s="578">
        <v>1427.7347946166924</v>
      </c>
      <c r="W496" s="578">
        <v>1.58297803393876</v>
      </c>
      <c r="X496" s="578">
        <v>6.1830649198175949E-2</v>
      </c>
      <c r="Y496" s="578">
        <v>2.8453593433368903E-2</v>
      </c>
    </row>
    <row r="497" spans="1:25" x14ac:dyDescent="0.3">
      <c r="A497" s="311" t="s">
        <v>3091</v>
      </c>
      <c r="B497" s="310" t="s">
        <v>1697</v>
      </c>
      <c r="C497" s="310" t="s">
        <v>2597</v>
      </c>
      <c r="D497" s="36">
        <v>15</v>
      </c>
      <c r="E497" s="36">
        <v>2012</v>
      </c>
      <c r="F497" s="578">
        <v>3.2885440863692526</v>
      </c>
      <c r="G497" s="578">
        <v>1391.5345878600999</v>
      </c>
      <c r="H497" s="578">
        <v>1.4639492853499751</v>
      </c>
      <c r="I497" s="578">
        <v>3.6525828114311751E-2</v>
      </c>
      <c r="J497" s="578">
        <v>2.7732168712342724E-2</v>
      </c>
      <c r="K497" s="578">
        <v>3.4539264890874275</v>
      </c>
      <c r="L497" s="578">
        <v>1478.8930295308376</v>
      </c>
      <c r="M497" s="578">
        <v>1.6228345333684</v>
      </c>
      <c r="N497" s="578">
        <v>6.2745621915382757E-2</v>
      </c>
      <c r="O497" s="578">
        <v>2.9473157075699349E-2</v>
      </c>
      <c r="P497" s="578">
        <v>3.2885441372607098</v>
      </c>
      <c r="Q497" s="578">
        <v>1391.5345878600999</v>
      </c>
      <c r="R497" s="578">
        <v>1.4639492801182574</v>
      </c>
      <c r="S497" s="578">
        <v>3.6525830176439372E-2</v>
      </c>
      <c r="T497" s="578">
        <v>2.7732168712342724E-2</v>
      </c>
      <c r="U497" s="578">
        <v>3.4539263338461526</v>
      </c>
      <c r="V497" s="578">
        <v>1478.8930295308376</v>
      </c>
      <c r="W497" s="578">
        <v>1.6228344804630952</v>
      </c>
      <c r="X497" s="578">
        <v>6.274561763924183E-2</v>
      </c>
      <c r="Y497" s="578">
        <v>2.9473157075699349E-2</v>
      </c>
    </row>
    <row r="498" spans="1:25" x14ac:dyDescent="0.3">
      <c r="A498" s="579" t="s">
        <v>3092</v>
      </c>
      <c r="B498" s="580" t="s">
        <v>1697</v>
      </c>
      <c r="C498" s="580" t="s">
        <v>2597</v>
      </c>
      <c r="D498" s="581">
        <v>16</v>
      </c>
      <c r="E498" s="581">
        <v>2012</v>
      </c>
      <c r="F498" s="582">
        <v>3.4569216864828478</v>
      </c>
      <c r="G498" s="582">
        <v>1477.7684262593525</v>
      </c>
      <c r="H498" s="582">
        <v>1.552078355933185</v>
      </c>
      <c r="I498" s="582">
        <v>4.1476196532888275E-2</v>
      </c>
      <c r="J498" s="582">
        <v>2.9450736396635552E-2</v>
      </c>
      <c r="K498" s="582">
        <v>3.6002987637281549</v>
      </c>
      <c r="L498" s="582">
        <v>1553.4201901753675</v>
      </c>
      <c r="M498" s="582">
        <v>1.6913421385588601</v>
      </c>
      <c r="N498" s="582">
        <v>6.6079403277247623E-2</v>
      </c>
      <c r="O498" s="582">
        <v>3.0958395839358326E-2</v>
      </c>
      <c r="P498" s="582">
        <v>3.4569219472688575</v>
      </c>
      <c r="Q498" s="582">
        <v>1477.7684262593525</v>
      </c>
      <c r="R498" s="582">
        <v>1.552078324410705</v>
      </c>
      <c r="S498" s="582">
        <v>4.1476198641097001E-2</v>
      </c>
      <c r="T498" s="582">
        <v>2.9450736396635552E-2</v>
      </c>
      <c r="U498" s="582">
        <v>3.6002985028952272</v>
      </c>
      <c r="V498" s="582">
        <v>1553.4201901753675</v>
      </c>
      <c r="W498" s="582">
        <v>1.69134210470959</v>
      </c>
      <c r="X498" s="582">
        <v>6.6079396484989603E-2</v>
      </c>
      <c r="Y498" s="582">
        <v>3.0958395839358326E-2</v>
      </c>
    </row>
    <row r="499" spans="1:25" x14ac:dyDescent="0.3">
      <c r="A499" s="311" t="s">
        <v>3093</v>
      </c>
      <c r="B499" s="310" t="s">
        <v>1697</v>
      </c>
      <c r="C499" s="310" t="s">
        <v>2597</v>
      </c>
      <c r="D499" s="36">
        <v>1</v>
      </c>
      <c r="E499" s="36">
        <v>2020</v>
      </c>
      <c r="F499" s="578">
        <v>3.4252730028300249</v>
      </c>
      <c r="G499" s="578">
        <v>6675.7388178507445</v>
      </c>
      <c r="H499" s="578">
        <v>7.3229341230326055</v>
      </c>
      <c r="I499" s="578">
        <v>4.7458305178830977E-2</v>
      </c>
      <c r="J499" s="578">
        <v>4.4415626500267494E-2</v>
      </c>
      <c r="K499" s="578">
        <v>3.3154652098601947</v>
      </c>
      <c r="L499" s="578">
        <v>6514.7575810750295</v>
      </c>
      <c r="M499" s="578">
        <v>7.2027272852913722</v>
      </c>
      <c r="N499" s="578">
        <v>3.5980822323835995E-2</v>
      </c>
      <c r="O499" s="578">
        <v>4.3344571041719328E-2</v>
      </c>
      <c r="P499" s="578">
        <v>3.4252730028195648</v>
      </c>
      <c r="Q499" s="578">
        <v>6675.7389246622679</v>
      </c>
      <c r="R499" s="578">
        <v>7.3229338571230329</v>
      </c>
      <c r="S499" s="578">
        <v>4.7458303104425149E-2</v>
      </c>
      <c r="T499" s="578">
        <v>4.4415626480864945E-2</v>
      </c>
      <c r="U499" s="578">
        <v>3.3154653166466175</v>
      </c>
      <c r="V499" s="578">
        <v>6514.7575276692678</v>
      </c>
      <c r="W499" s="578">
        <v>7.2027271010738279</v>
      </c>
      <c r="X499" s="578">
        <v>3.5980822344451227E-2</v>
      </c>
      <c r="Y499" s="578">
        <v>4.3344571022316779E-2</v>
      </c>
    </row>
    <row r="500" spans="1:25" x14ac:dyDescent="0.3">
      <c r="A500" s="311" t="s">
        <v>3094</v>
      </c>
      <c r="B500" s="310" t="s">
        <v>1697</v>
      </c>
      <c r="C500" s="310" t="s">
        <v>2597</v>
      </c>
      <c r="D500" s="36">
        <v>2</v>
      </c>
      <c r="E500" s="36">
        <v>2020</v>
      </c>
      <c r="F500" s="578">
        <v>2.164376422300462</v>
      </c>
      <c r="G500" s="578">
        <v>3927.2100601196225</v>
      </c>
      <c r="H500" s="578">
        <v>4.2853193837387673</v>
      </c>
      <c r="I500" s="578">
        <v>3.196021373340345E-2</v>
      </c>
      <c r="J500" s="578">
        <v>2.61288605203541E-2</v>
      </c>
      <c r="K500" s="578">
        <v>2.1682713268994149</v>
      </c>
      <c r="L500" s="578">
        <v>3886.1363423665325</v>
      </c>
      <c r="M500" s="578">
        <v>4.3702106068279374</v>
      </c>
      <c r="N500" s="578">
        <v>2.1764962599566652E-2</v>
      </c>
      <c r="O500" s="578">
        <v>2.585559514894455E-2</v>
      </c>
      <c r="P500" s="578">
        <v>2.1643762658360348</v>
      </c>
      <c r="Q500" s="578">
        <v>3927.2100601196225</v>
      </c>
      <c r="R500" s="578">
        <v>4.2853191775126653</v>
      </c>
      <c r="S500" s="578">
        <v>3.1960213214688303E-2</v>
      </c>
      <c r="T500" s="578">
        <v>2.61288605203541E-2</v>
      </c>
      <c r="U500" s="578">
        <v>2.1682712238319475</v>
      </c>
      <c r="V500" s="578">
        <v>3886.1363423665325</v>
      </c>
      <c r="W500" s="578">
        <v>4.3702105697799745</v>
      </c>
      <c r="X500" s="578">
        <v>2.1764962070468099E-2</v>
      </c>
      <c r="Y500" s="578">
        <v>2.585559514894455E-2</v>
      </c>
    </row>
    <row r="501" spans="1:25" x14ac:dyDescent="0.3">
      <c r="A501" s="311" t="s">
        <v>3095</v>
      </c>
      <c r="B501" s="310" t="s">
        <v>1697</v>
      </c>
      <c r="C501" s="310" t="s">
        <v>2597</v>
      </c>
      <c r="D501" s="36">
        <v>3</v>
      </c>
      <c r="E501" s="36">
        <v>2020</v>
      </c>
      <c r="F501" s="578">
        <v>1.1682186001930801</v>
      </c>
      <c r="G501" s="578">
        <v>2080.3396695454853</v>
      </c>
      <c r="H501" s="578">
        <v>2.2581455270810626</v>
      </c>
      <c r="I501" s="578">
        <v>1.2427113289201425E-2</v>
      </c>
      <c r="J501" s="578">
        <v>1.3841090685067024E-2</v>
      </c>
      <c r="K501" s="578">
        <v>1.6081883352090325</v>
      </c>
      <c r="L501" s="578">
        <v>2696.03637949625</v>
      </c>
      <c r="M501" s="578">
        <v>2.9650950277482448</v>
      </c>
      <c r="N501" s="578">
        <v>1.7486455059497474E-2</v>
      </c>
      <c r="O501" s="578">
        <v>1.7937509381833125E-2</v>
      </c>
      <c r="P501" s="578">
        <v>1.1682187044976076</v>
      </c>
      <c r="Q501" s="578">
        <v>2080.33961741129</v>
      </c>
      <c r="R501" s="578">
        <v>2.2581455746033749</v>
      </c>
      <c r="S501" s="578">
        <v>1.2427113802611175E-2</v>
      </c>
      <c r="T501" s="578">
        <v>1.3841090685067024E-2</v>
      </c>
      <c r="U501" s="578">
        <v>1.6081882830566525</v>
      </c>
      <c r="V501" s="578">
        <v>2696.03637949625</v>
      </c>
      <c r="W501" s="578">
        <v>2.9650950244801275</v>
      </c>
      <c r="X501" s="578">
        <v>1.7486456086620177E-2</v>
      </c>
      <c r="Y501" s="578">
        <v>1.7937509381833125E-2</v>
      </c>
    </row>
    <row r="502" spans="1:25" x14ac:dyDescent="0.3">
      <c r="A502" s="311" t="s">
        <v>3096</v>
      </c>
      <c r="B502" s="310" t="s">
        <v>1697</v>
      </c>
      <c r="C502" s="310" t="s">
        <v>2597</v>
      </c>
      <c r="D502" s="36">
        <v>4</v>
      </c>
      <c r="E502" s="36">
        <v>2020</v>
      </c>
      <c r="F502" s="578">
        <v>0.59026106990963423</v>
      </c>
      <c r="G502" s="578">
        <v>1118.4671859741125</v>
      </c>
      <c r="H502" s="578">
        <v>1.2418221311466624</v>
      </c>
      <c r="I502" s="578">
        <v>7.3199436869041713E-3</v>
      </c>
      <c r="J502" s="578">
        <v>7.4414848495507543E-3</v>
      </c>
      <c r="K502" s="578">
        <v>1.3955445175637875</v>
      </c>
      <c r="L502" s="578">
        <v>2281.2810668945276</v>
      </c>
      <c r="M502" s="578">
        <v>2.4312876710634201</v>
      </c>
      <c r="N502" s="578">
        <v>1.4334720392980602E-2</v>
      </c>
      <c r="O502" s="578">
        <v>1.5178017618988274E-2</v>
      </c>
      <c r="P502" s="578">
        <v>0.59026109163944296</v>
      </c>
      <c r="Q502" s="578">
        <v>1118.4671859741125</v>
      </c>
      <c r="R502" s="578">
        <v>1.2418220992428</v>
      </c>
      <c r="S502" s="578">
        <v>7.3199434791414754E-3</v>
      </c>
      <c r="T502" s="578">
        <v>7.4414848495507543E-3</v>
      </c>
      <c r="U502" s="578">
        <v>1.395544517560205</v>
      </c>
      <c r="V502" s="578">
        <v>2281.2810668945276</v>
      </c>
      <c r="W502" s="578">
        <v>2.4312876946169077</v>
      </c>
      <c r="X502" s="578">
        <v>1.4334720382521425E-2</v>
      </c>
      <c r="Y502" s="578">
        <v>1.5178017618988274E-2</v>
      </c>
    </row>
    <row r="503" spans="1:25" x14ac:dyDescent="0.3">
      <c r="A503" s="311" t="s">
        <v>3097</v>
      </c>
      <c r="B503" s="310" t="s">
        <v>1697</v>
      </c>
      <c r="C503" s="310" t="s">
        <v>2597</v>
      </c>
      <c r="D503" s="36">
        <v>5</v>
      </c>
      <c r="E503" s="36">
        <v>2020</v>
      </c>
      <c r="F503" s="578">
        <v>0.65785295308725678</v>
      </c>
      <c r="G503" s="578">
        <v>1156.5226160685152</v>
      </c>
      <c r="H503" s="578">
        <v>1.2484962085406226</v>
      </c>
      <c r="I503" s="578">
        <v>1.3914617254007024E-2</v>
      </c>
      <c r="J503" s="578">
        <v>7.6946800303024521E-3</v>
      </c>
      <c r="K503" s="578">
        <v>1.265889532928945</v>
      </c>
      <c r="L503" s="578">
        <v>2039.938009897865</v>
      </c>
      <c r="M503" s="578">
        <v>2.1050493775946899</v>
      </c>
      <c r="N503" s="578">
        <v>1.5073433245068626E-2</v>
      </c>
      <c r="O503" s="578">
        <v>1.3572296874675198E-2</v>
      </c>
      <c r="P503" s="578">
        <v>0.65785297295494127</v>
      </c>
      <c r="Q503" s="578">
        <v>1156.5226160685152</v>
      </c>
      <c r="R503" s="578">
        <v>1.2484962386521725</v>
      </c>
      <c r="S503" s="578">
        <v>1.3914617234263425E-2</v>
      </c>
      <c r="T503" s="578">
        <v>7.6946800836594749E-3</v>
      </c>
      <c r="U503" s="578">
        <v>1.2658895844611249</v>
      </c>
      <c r="V503" s="578">
        <v>2039.938009897865</v>
      </c>
      <c r="W503" s="578">
        <v>2.1050493684218274</v>
      </c>
      <c r="X503" s="578">
        <v>1.5073434791702277E-2</v>
      </c>
      <c r="Y503" s="578">
        <v>1.3572296355656899E-2</v>
      </c>
    </row>
    <row r="504" spans="1:25" x14ac:dyDescent="0.3">
      <c r="A504" s="311" t="s">
        <v>3098</v>
      </c>
      <c r="B504" s="310" t="s">
        <v>1697</v>
      </c>
      <c r="C504" s="310" t="s">
        <v>2597</v>
      </c>
      <c r="D504" s="36">
        <v>6</v>
      </c>
      <c r="E504" s="36">
        <v>2020</v>
      </c>
      <c r="F504" s="578">
        <v>0.69840827634960523</v>
      </c>
      <c r="G504" s="578">
        <v>1179.3575439453075</v>
      </c>
      <c r="H504" s="578">
        <v>1.252501645559575</v>
      </c>
      <c r="I504" s="578">
        <v>1.7871466031768524E-2</v>
      </c>
      <c r="J504" s="578">
        <v>7.8466119933485318E-3</v>
      </c>
      <c r="K504" s="578">
        <v>1.1620719972405926</v>
      </c>
      <c r="L504" s="578">
        <v>1864.6586519877076</v>
      </c>
      <c r="M504" s="578">
        <v>1.86150872392954</v>
      </c>
      <c r="N504" s="578">
        <v>1.3824850275985449E-2</v>
      </c>
      <c r="O504" s="578">
        <v>1.2406115536577951E-2</v>
      </c>
      <c r="P504" s="578">
        <v>0.69840823444062949</v>
      </c>
      <c r="Q504" s="578">
        <v>1179.3575960795024</v>
      </c>
      <c r="R504" s="578">
        <v>1.2525016207573525</v>
      </c>
      <c r="S504" s="578">
        <v>1.7871464489265475E-2</v>
      </c>
      <c r="T504" s="578">
        <v>7.8466119933485318E-3</v>
      </c>
      <c r="U504" s="578">
        <v>1.16207199724277</v>
      </c>
      <c r="V504" s="578">
        <v>1864.6586519877076</v>
      </c>
      <c r="W504" s="578">
        <v>1.86150874777316</v>
      </c>
      <c r="X504" s="578">
        <v>1.3824853984563826E-2</v>
      </c>
      <c r="Y504" s="578">
        <v>1.2406115536577951E-2</v>
      </c>
    </row>
    <row r="505" spans="1:25" x14ac:dyDescent="0.3">
      <c r="A505" s="311" t="s">
        <v>3099</v>
      </c>
      <c r="B505" s="310" t="s">
        <v>1697</v>
      </c>
      <c r="C505" s="310" t="s">
        <v>2597</v>
      </c>
      <c r="D505" s="36">
        <v>7</v>
      </c>
      <c r="E505" s="36">
        <v>2020</v>
      </c>
      <c r="F505" s="578">
        <v>0.72544455562187182</v>
      </c>
      <c r="G505" s="578">
        <v>1194.5858866373624</v>
      </c>
      <c r="H505" s="578">
        <v>1.2551738199487426</v>
      </c>
      <c r="I505" s="578">
        <v>2.0509280692522201E-2</v>
      </c>
      <c r="J505" s="578">
        <v>7.9479208191817891E-3</v>
      </c>
      <c r="K505" s="578">
        <v>1.1757245228143476</v>
      </c>
      <c r="L505" s="578">
        <v>1828.4442799886024</v>
      </c>
      <c r="M505" s="578">
        <v>1.782666353029825</v>
      </c>
      <c r="N505" s="578">
        <v>2.3533598181378051E-2</v>
      </c>
      <c r="O505" s="578">
        <v>1.2165177050822675E-2</v>
      </c>
      <c r="P505" s="578">
        <v>0.72544453513017948</v>
      </c>
      <c r="Q505" s="578">
        <v>1194.5858345031675</v>
      </c>
      <c r="R505" s="578">
        <v>1.2551738254302651</v>
      </c>
      <c r="S505" s="578">
        <v>2.0509281215709E-2</v>
      </c>
      <c r="T505" s="578">
        <v>7.9479208676881737E-3</v>
      </c>
      <c r="U505" s="578">
        <v>1.1757246271260575</v>
      </c>
      <c r="V505" s="578">
        <v>1828.4442799886024</v>
      </c>
      <c r="W505" s="578">
        <v>1.7826663557616425</v>
      </c>
      <c r="X505" s="578">
        <v>2.3533599752909098E-2</v>
      </c>
      <c r="Y505" s="578">
        <v>1.2165177050822675E-2</v>
      </c>
    </row>
    <row r="506" spans="1:25" x14ac:dyDescent="0.3">
      <c r="A506" s="311" t="s">
        <v>3100</v>
      </c>
      <c r="B506" s="310" t="s">
        <v>1697</v>
      </c>
      <c r="C506" s="310" t="s">
        <v>2597</v>
      </c>
      <c r="D506" s="36">
        <v>8</v>
      </c>
      <c r="E506" s="36">
        <v>2020</v>
      </c>
      <c r="F506" s="578">
        <v>0.6864013552599787</v>
      </c>
      <c r="G506" s="578">
        <v>1113.3978983561149</v>
      </c>
      <c r="H506" s="578">
        <v>1.14082708442189</v>
      </c>
      <c r="I506" s="578">
        <v>1.8077880917492874E-2</v>
      </c>
      <c r="J506" s="578">
        <v>7.4077535440058703E-3</v>
      </c>
      <c r="K506" s="578">
        <v>1.0202049299946301</v>
      </c>
      <c r="L506" s="578">
        <v>1536.1089553832924</v>
      </c>
      <c r="M506" s="578">
        <v>1.4537535555009475</v>
      </c>
      <c r="N506" s="578">
        <v>2.0657970978694075E-2</v>
      </c>
      <c r="O506" s="578">
        <v>1.022017327098482E-2</v>
      </c>
      <c r="P506" s="578">
        <v>0.68640130403727506</v>
      </c>
      <c r="Q506" s="578">
        <v>1113.3978983561149</v>
      </c>
      <c r="R506" s="578">
        <v>1.1408270767521225</v>
      </c>
      <c r="S506" s="578">
        <v>1.8077878831718349E-2</v>
      </c>
      <c r="T506" s="578">
        <v>7.4077534954994874E-3</v>
      </c>
      <c r="U506" s="578">
        <v>1.0202049880490991</v>
      </c>
      <c r="V506" s="578">
        <v>1536.1089553832924</v>
      </c>
      <c r="W506" s="578">
        <v>1.4537534917914474</v>
      </c>
      <c r="X506" s="578">
        <v>2.0657972021202373E-2</v>
      </c>
      <c r="Y506" s="578">
        <v>1.022017327098482E-2</v>
      </c>
    </row>
    <row r="507" spans="1:25" x14ac:dyDescent="0.3">
      <c r="A507" s="311" t="s">
        <v>3101</v>
      </c>
      <c r="B507" s="310" t="s">
        <v>1697</v>
      </c>
      <c r="C507" s="310" t="s">
        <v>2597</v>
      </c>
      <c r="D507" s="36">
        <v>9</v>
      </c>
      <c r="E507" s="36">
        <v>2020</v>
      </c>
      <c r="F507" s="578">
        <v>0.65711824926444218</v>
      </c>
      <c r="G507" s="578">
        <v>1052.5012518564799</v>
      </c>
      <c r="H507" s="578">
        <v>1.0550640898198498</v>
      </c>
      <c r="I507" s="578">
        <v>1.6254353344417376E-2</v>
      </c>
      <c r="J507" s="578">
        <v>7.0026015140077355E-3</v>
      </c>
      <c r="K507" s="578">
        <v>1.0124791027731299</v>
      </c>
      <c r="L507" s="578">
        <v>1487.4963442484525</v>
      </c>
      <c r="M507" s="578">
        <v>1.3582702493448124</v>
      </c>
      <c r="N507" s="578">
        <v>2.7862357290208126E-2</v>
      </c>
      <c r="O507" s="578">
        <v>9.8967426941574677E-3</v>
      </c>
      <c r="P507" s="578">
        <v>0.65711823467111619</v>
      </c>
      <c r="Q507" s="578">
        <v>1052.5012518564799</v>
      </c>
      <c r="R507" s="578">
        <v>1.0550640430472691</v>
      </c>
      <c r="S507" s="578">
        <v>1.6254352820548424E-2</v>
      </c>
      <c r="T507" s="578">
        <v>7.0026014121443271E-3</v>
      </c>
      <c r="U507" s="578">
        <v>1.0124792123603052</v>
      </c>
      <c r="V507" s="578">
        <v>1487.4963963826474</v>
      </c>
      <c r="W507" s="578">
        <v>1.3582702417005075</v>
      </c>
      <c r="X507" s="578">
        <v>2.7862359894546225E-2</v>
      </c>
      <c r="Y507" s="578">
        <v>9.8967427426638419E-3</v>
      </c>
    </row>
    <row r="508" spans="1:25" x14ac:dyDescent="0.3">
      <c r="A508" s="311" t="s">
        <v>3102</v>
      </c>
      <c r="B508" s="310" t="s">
        <v>1697</v>
      </c>
      <c r="C508" s="310" t="s">
        <v>2597</v>
      </c>
      <c r="D508" s="36">
        <v>10</v>
      </c>
      <c r="E508" s="36">
        <v>2020</v>
      </c>
      <c r="F508" s="578">
        <v>0.63434267577058723</v>
      </c>
      <c r="G508" s="578">
        <v>1005.1397660573285</v>
      </c>
      <c r="H508" s="578">
        <v>0.98835951506574149</v>
      </c>
      <c r="I508" s="578">
        <v>1.4836015357369975E-2</v>
      </c>
      <c r="J508" s="578">
        <v>6.6874853485690703E-3</v>
      </c>
      <c r="K508" s="578">
        <v>1.0057312337990327</v>
      </c>
      <c r="L508" s="578">
        <v>1447.0202229817651</v>
      </c>
      <c r="M508" s="578">
        <v>1.2805899109415151</v>
      </c>
      <c r="N508" s="578">
        <v>3.2704647783778726E-2</v>
      </c>
      <c r="O508" s="578">
        <v>9.6274449460906821E-3</v>
      </c>
      <c r="P508" s="578">
        <v>0.63434267080561779</v>
      </c>
      <c r="Q508" s="578">
        <v>1005.1397660573285</v>
      </c>
      <c r="R508" s="578">
        <v>0.98835952242946623</v>
      </c>
      <c r="S508" s="578">
        <v>1.4836015357369975E-2</v>
      </c>
      <c r="T508" s="578">
        <v>6.6874854528577955E-3</v>
      </c>
      <c r="U508" s="578">
        <v>1.005731322276249</v>
      </c>
      <c r="V508" s="578">
        <v>1447.0201708475702</v>
      </c>
      <c r="W508" s="578">
        <v>1.280589915315425</v>
      </c>
      <c r="X508" s="578">
        <v>3.2704648837504124E-2</v>
      </c>
      <c r="Y508" s="578">
        <v>9.6274448442272773E-3</v>
      </c>
    </row>
    <row r="509" spans="1:25" x14ac:dyDescent="0.3">
      <c r="A509" s="311" t="s">
        <v>3103</v>
      </c>
      <c r="B509" s="310" t="s">
        <v>1697</v>
      </c>
      <c r="C509" s="310" t="s">
        <v>2597</v>
      </c>
      <c r="D509" s="36">
        <v>11</v>
      </c>
      <c r="E509" s="36">
        <v>2020</v>
      </c>
      <c r="F509" s="578">
        <v>0.79631742481141476</v>
      </c>
      <c r="G509" s="578">
        <v>1146.0851936340275</v>
      </c>
      <c r="H509" s="578">
        <v>1.0113477437204543</v>
      </c>
      <c r="I509" s="578">
        <v>1.7107760234011924E-2</v>
      </c>
      <c r="J509" s="578">
        <v>7.62523168911381E-3</v>
      </c>
      <c r="K509" s="578">
        <v>1.0028766280262471</v>
      </c>
      <c r="L509" s="578">
        <v>1409.823960622145</v>
      </c>
      <c r="M509" s="578">
        <v>1.2118118725469025</v>
      </c>
      <c r="N509" s="578">
        <v>3.6276671622999829E-2</v>
      </c>
      <c r="O509" s="578">
        <v>9.3799713601280567E-3</v>
      </c>
      <c r="P509" s="578">
        <v>0.79631741580919824</v>
      </c>
      <c r="Q509" s="578">
        <v>1146.0851936340275</v>
      </c>
      <c r="R509" s="578">
        <v>1.0113477288749244</v>
      </c>
      <c r="S509" s="578">
        <v>1.7107760753484975E-2</v>
      </c>
      <c r="T509" s="578">
        <v>7.62523168911381E-3</v>
      </c>
      <c r="U509" s="578">
        <v>1.0028766379603349</v>
      </c>
      <c r="V509" s="578">
        <v>1409.823960622145</v>
      </c>
      <c r="W509" s="578">
        <v>1.211811863997805</v>
      </c>
      <c r="X509" s="578">
        <v>3.6276670051392949E-2</v>
      </c>
      <c r="Y509" s="578">
        <v>9.3799713067710348E-3</v>
      </c>
    </row>
    <row r="510" spans="1:25" x14ac:dyDescent="0.3">
      <c r="A510" s="311" t="s">
        <v>3104</v>
      </c>
      <c r="B510" s="310" t="s">
        <v>1697</v>
      </c>
      <c r="C510" s="310" t="s">
        <v>2597</v>
      </c>
      <c r="D510" s="36">
        <v>12</v>
      </c>
      <c r="E510" s="36">
        <v>2020</v>
      </c>
      <c r="F510" s="578">
        <v>0.92884263665073497</v>
      </c>
      <c r="G510" s="578">
        <v>1261.3997014363524</v>
      </c>
      <c r="H510" s="578">
        <v>1.0301541700331016</v>
      </c>
      <c r="I510" s="578">
        <v>1.8966454340215873E-2</v>
      </c>
      <c r="J510" s="578">
        <v>8.3924588543595711E-3</v>
      </c>
      <c r="K510" s="578">
        <v>1.00009145078176</v>
      </c>
      <c r="L510" s="578">
        <v>1378.482691446935</v>
      </c>
      <c r="M510" s="578">
        <v>1.1549005578976876</v>
      </c>
      <c r="N510" s="578">
        <v>3.9064192527500055E-2</v>
      </c>
      <c r="O510" s="578">
        <v>9.1714431958583448E-3</v>
      </c>
      <c r="P510" s="578">
        <v>0.92884272015824754</v>
      </c>
      <c r="Q510" s="578">
        <v>1261.3997014363524</v>
      </c>
      <c r="R510" s="578">
        <v>1.0301541705011901</v>
      </c>
      <c r="S510" s="578">
        <v>1.8966455392577023E-2</v>
      </c>
      <c r="T510" s="578">
        <v>8.3924587476455256E-3</v>
      </c>
      <c r="U510" s="578">
        <v>1.0000914563676109</v>
      </c>
      <c r="V510" s="578">
        <v>1378.482691446935</v>
      </c>
      <c r="W510" s="578">
        <v>1.1549005607145426</v>
      </c>
      <c r="X510" s="578">
        <v>3.9064194644197373E-2</v>
      </c>
      <c r="Y510" s="578">
        <v>9.1714431910077075E-3</v>
      </c>
    </row>
    <row r="511" spans="1:25" x14ac:dyDescent="0.3">
      <c r="A511" s="311" t="s">
        <v>3105</v>
      </c>
      <c r="B511" s="310" t="s">
        <v>1697</v>
      </c>
      <c r="C511" s="310" t="s">
        <v>2597</v>
      </c>
      <c r="D511" s="36">
        <v>13</v>
      </c>
      <c r="E511" s="36">
        <v>2020</v>
      </c>
      <c r="F511" s="578">
        <v>0.9115061315945916</v>
      </c>
      <c r="G511" s="578">
        <v>1235.62767028808</v>
      </c>
      <c r="H511" s="578">
        <v>0.98675508260915357</v>
      </c>
      <c r="I511" s="578">
        <v>1.9757875999933526E-2</v>
      </c>
      <c r="J511" s="578">
        <v>8.2209935644641467E-3</v>
      </c>
      <c r="K511" s="578">
        <v>0.97313291182243888</v>
      </c>
      <c r="L511" s="578">
        <v>1341.3430264790825</v>
      </c>
      <c r="M511" s="578">
        <v>1.1038103713746401</v>
      </c>
      <c r="N511" s="578">
        <v>4.0065991583863522E-2</v>
      </c>
      <c r="O511" s="578">
        <v>8.9243396068923123E-3</v>
      </c>
      <c r="P511" s="578">
        <v>0.91150614804740748</v>
      </c>
      <c r="Q511" s="578">
        <v>1235.6275660196875</v>
      </c>
      <c r="R511" s="578">
        <v>0.98675507975349075</v>
      </c>
      <c r="S511" s="578">
        <v>1.9757875461133726E-2</v>
      </c>
      <c r="T511" s="578">
        <v>8.2209934577501028E-3</v>
      </c>
      <c r="U511" s="578">
        <v>0.97313283824691366</v>
      </c>
      <c r="V511" s="578">
        <v>1341.3430264790825</v>
      </c>
      <c r="W511" s="578">
        <v>1.1038103614230976</v>
      </c>
      <c r="X511" s="578">
        <v>4.0065993161078901E-2</v>
      </c>
      <c r="Y511" s="578">
        <v>8.9243396068923123E-3</v>
      </c>
    </row>
    <row r="512" spans="1:25" x14ac:dyDescent="0.3">
      <c r="A512" s="311" t="s">
        <v>3106</v>
      </c>
      <c r="B512" s="310" t="s">
        <v>1697</v>
      </c>
      <c r="C512" s="310" t="s">
        <v>2597</v>
      </c>
      <c r="D512" s="36">
        <v>14</v>
      </c>
      <c r="E512" s="36">
        <v>2020</v>
      </c>
      <c r="F512" s="578">
        <v>0.93727131115135098</v>
      </c>
      <c r="G512" s="578">
        <v>1296.1064720153749</v>
      </c>
      <c r="H512" s="578">
        <v>1.0302038080161151</v>
      </c>
      <c r="I512" s="578">
        <v>2.1490870118441273E-2</v>
      </c>
      <c r="J512" s="578">
        <v>8.6233680922305177E-3</v>
      </c>
      <c r="K512" s="578">
        <v>0.9941776247910612</v>
      </c>
      <c r="L512" s="578">
        <v>1392.4925117492626</v>
      </c>
      <c r="M512" s="578">
        <v>1.1365446285972149</v>
      </c>
      <c r="N512" s="578">
        <v>4.1528672359011851E-2</v>
      </c>
      <c r="O512" s="578">
        <v>9.2646525154123048E-3</v>
      </c>
      <c r="P512" s="578">
        <v>0.93727127420783019</v>
      </c>
      <c r="Q512" s="578">
        <v>1296.1064720153749</v>
      </c>
      <c r="R512" s="578">
        <v>1.0302037574492688</v>
      </c>
      <c r="S512" s="578">
        <v>2.1490869080404675E-2</v>
      </c>
      <c r="T512" s="578">
        <v>8.6233680922305177E-3</v>
      </c>
      <c r="U512" s="578">
        <v>0.99417767539650215</v>
      </c>
      <c r="V512" s="578">
        <v>1392.4925117492626</v>
      </c>
      <c r="W512" s="578">
        <v>1.1365446093527627</v>
      </c>
      <c r="X512" s="578">
        <v>4.1528670787253426E-2</v>
      </c>
      <c r="Y512" s="578">
        <v>9.2646525154123048E-3</v>
      </c>
    </row>
    <row r="513" spans="1:25" x14ac:dyDescent="0.3">
      <c r="A513" s="311" t="s">
        <v>3107</v>
      </c>
      <c r="B513" s="310" t="s">
        <v>1697</v>
      </c>
      <c r="C513" s="310" t="s">
        <v>2597</v>
      </c>
      <c r="D513" s="36">
        <v>15</v>
      </c>
      <c r="E513" s="36">
        <v>2020</v>
      </c>
      <c r="F513" s="578">
        <v>0.9634486046966797</v>
      </c>
      <c r="G513" s="578">
        <v>1355.3821843465125</v>
      </c>
      <c r="H513" s="578">
        <v>1.0743046022069627</v>
      </c>
      <c r="I513" s="578">
        <v>2.3067038511498997E-2</v>
      </c>
      <c r="J513" s="578">
        <v>9.0177471138304047E-3</v>
      </c>
      <c r="K513" s="578">
        <v>1.0150030851087279</v>
      </c>
      <c r="L513" s="578">
        <v>1441.2732251485124</v>
      </c>
      <c r="M513" s="578">
        <v>1.1683198015994023</v>
      </c>
      <c r="N513" s="578">
        <v>4.1157933442112424E-2</v>
      </c>
      <c r="O513" s="578">
        <v>9.5892077903651281E-3</v>
      </c>
      <c r="P513" s="578">
        <v>0.96344865188526252</v>
      </c>
      <c r="Q513" s="578">
        <v>1355.3822886149023</v>
      </c>
      <c r="R513" s="578">
        <v>1.0743045970345202</v>
      </c>
      <c r="S513" s="578">
        <v>2.3067039051056722E-2</v>
      </c>
      <c r="T513" s="578">
        <v>9.0177470556227456E-3</v>
      </c>
      <c r="U513" s="578">
        <v>1.015003125464979</v>
      </c>
      <c r="V513" s="578">
        <v>1441.2732251485124</v>
      </c>
      <c r="W513" s="578">
        <v>1.1683197980129651</v>
      </c>
      <c r="X513" s="578">
        <v>4.1157932928551078E-2</v>
      </c>
      <c r="Y513" s="578">
        <v>9.5892076836510826E-3</v>
      </c>
    </row>
    <row r="514" spans="1:25" x14ac:dyDescent="0.3">
      <c r="A514" s="579" t="s">
        <v>3108</v>
      </c>
      <c r="B514" s="580" t="s">
        <v>1697</v>
      </c>
      <c r="C514" s="580" t="s">
        <v>2597</v>
      </c>
      <c r="D514" s="581">
        <v>16</v>
      </c>
      <c r="E514" s="581">
        <v>2020</v>
      </c>
      <c r="F514" s="582">
        <v>1.0099075975076981</v>
      </c>
      <c r="G514" s="582">
        <v>1438.1147740681902</v>
      </c>
      <c r="H514" s="582">
        <v>1.1375980897328126</v>
      </c>
      <c r="I514" s="582">
        <v>2.50397936389769E-2</v>
      </c>
      <c r="J514" s="582">
        <v>9.5681993407197227E-3</v>
      </c>
      <c r="K514" s="582">
        <v>1.0549769129364621</v>
      </c>
      <c r="L514" s="582">
        <v>1512.684576670325</v>
      </c>
      <c r="M514" s="582">
        <v>1.2198157818672026</v>
      </c>
      <c r="N514" s="582">
        <v>4.2074781901343727E-2</v>
      </c>
      <c r="O514" s="582">
        <v>1.0064325043155489E-2</v>
      </c>
      <c r="P514" s="582">
        <v>1.0099077465183435</v>
      </c>
      <c r="Q514" s="582">
        <v>1438.1147740681902</v>
      </c>
      <c r="R514" s="582">
        <v>1.1375980968242976</v>
      </c>
      <c r="S514" s="582">
        <v>2.503979415246245E-2</v>
      </c>
      <c r="T514" s="582">
        <v>9.5681992825120618E-3</v>
      </c>
      <c r="U514" s="582">
        <v>1.0549769545370551</v>
      </c>
      <c r="V514" s="582">
        <v>1512.684576670325</v>
      </c>
      <c r="W514" s="582">
        <v>1.21981576510567</v>
      </c>
      <c r="X514" s="582">
        <v>4.2074782430214903E-2</v>
      </c>
      <c r="Y514" s="582">
        <v>1.006432509651249E-2</v>
      </c>
    </row>
    <row r="515" spans="1:25" x14ac:dyDescent="0.3">
      <c r="A515" s="311" t="s">
        <v>3109</v>
      </c>
      <c r="B515" s="310" t="s">
        <v>1697</v>
      </c>
      <c r="C515" s="310" t="s">
        <v>2597</v>
      </c>
      <c r="D515" s="36">
        <v>1</v>
      </c>
      <c r="E515" s="36">
        <v>2030</v>
      </c>
      <c r="F515" s="578">
        <v>2.0046269620222148</v>
      </c>
      <c r="G515" s="578">
        <v>6534.0047353108675</v>
      </c>
      <c r="H515" s="578">
        <v>6.2225838345414823</v>
      </c>
      <c r="I515" s="578">
        <v>4.768064829280165E-2</v>
      </c>
      <c r="J515" s="578">
        <v>4.3566076240191792E-2</v>
      </c>
      <c r="K515" s="578">
        <v>1.9225526188688049</v>
      </c>
      <c r="L515" s="578">
        <v>6374.1297353108675</v>
      </c>
      <c r="M515" s="578">
        <v>6.1102275505509134</v>
      </c>
      <c r="N515" s="578">
        <v>3.6501025618539004E-2</v>
      </c>
      <c r="O515" s="578">
        <v>4.2500103338776726E-2</v>
      </c>
      <c r="P515" s="578">
        <v>2.0046269620207373</v>
      </c>
      <c r="Q515" s="578">
        <v>6534.0047353108675</v>
      </c>
      <c r="R515" s="578">
        <v>6.2225838213974649</v>
      </c>
      <c r="S515" s="578">
        <v>4.7680648862145326E-2</v>
      </c>
      <c r="T515" s="578">
        <v>4.3566076240191792E-2</v>
      </c>
      <c r="U515" s="578">
        <v>1.9225526710239327</v>
      </c>
      <c r="V515" s="578">
        <v>6374.1297353108675</v>
      </c>
      <c r="W515" s="578">
        <v>6.1102275617740771</v>
      </c>
      <c r="X515" s="578">
        <v>3.650102460233022E-2</v>
      </c>
      <c r="Y515" s="578">
        <v>4.2500103862645675E-2</v>
      </c>
    </row>
    <row r="516" spans="1:25" x14ac:dyDescent="0.3">
      <c r="A516" s="311" t="s">
        <v>3110</v>
      </c>
      <c r="B516" s="310" t="s">
        <v>1697</v>
      </c>
      <c r="C516" s="310" t="s">
        <v>2597</v>
      </c>
      <c r="D516" s="36">
        <v>2</v>
      </c>
      <c r="E516" s="36">
        <v>2030</v>
      </c>
      <c r="F516" s="578">
        <v>1.28453981413296</v>
      </c>
      <c r="G516" s="578">
        <v>3847.9128036498973</v>
      </c>
      <c r="H516" s="578">
        <v>3.6512484812877375</v>
      </c>
      <c r="I516" s="578">
        <v>3.1434167587121878E-2</v>
      </c>
      <c r="J516" s="578">
        <v>2.5656295804462027E-2</v>
      </c>
      <c r="K516" s="578">
        <v>1.2689785659593573</v>
      </c>
      <c r="L516" s="578">
        <v>3804.1873359680121</v>
      </c>
      <c r="M516" s="578">
        <v>3.7056955837973229</v>
      </c>
      <c r="N516" s="578">
        <v>2.13259989137289E-2</v>
      </c>
      <c r="O516" s="578">
        <v>2.53647668093132E-2</v>
      </c>
      <c r="P516" s="578">
        <v>1.2845398141329025</v>
      </c>
      <c r="Q516" s="578">
        <v>3847.9128036498973</v>
      </c>
      <c r="R516" s="578">
        <v>3.6512483686880524</v>
      </c>
      <c r="S516" s="578">
        <v>3.143416706325293E-2</v>
      </c>
      <c r="T516" s="578">
        <v>2.5656295804462027E-2</v>
      </c>
      <c r="U516" s="578">
        <v>1.26897856595828</v>
      </c>
      <c r="V516" s="578">
        <v>3804.1872838338172</v>
      </c>
      <c r="W516" s="578">
        <v>3.7056956537326129</v>
      </c>
      <c r="X516" s="578">
        <v>2.1325998908499327E-2</v>
      </c>
      <c r="Y516" s="578">
        <v>2.53647668093132E-2</v>
      </c>
    </row>
    <row r="517" spans="1:25" x14ac:dyDescent="0.3">
      <c r="A517" s="311" t="s">
        <v>3111</v>
      </c>
      <c r="B517" s="310" t="s">
        <v>1697</v>
      </c>
      <c r="C517" s="310" t="s">
        <v>2597</v>
      </c>
      <c r="D517" s="36">
        <v>3</v>
      </c>
      <c r="E517" s="36">
        <v>2030</v>
      </c>
      <c r="F517" s="578">
        <v>0.68893404736052299</v>
      </c>
      <c r="G517" s="578">
        <v>2037.9436442057251</v>
      </c>
      <c r="H517" s="578">
        <v>1.9245873649515426</v>
      </c>
      <c r="I517" s="578">
        <v>1.2157036156660601E-2</v>
      </c>
      <c r="J517" s="578">
        <v>1.3588156269785576E-2</v>
      </c>
      <c r="K517" s="578">
        <v>0.92760173194464235</v>
      </c>
      <c r="L517" s="578">
        <v>2631.2128321329701</v>
      </c>
      <c r="M517" s="578">
        <v>2.5147902321505127</v>
      </c>
      <c r="N517" s="578">
        <v>1.6928876543488451E-2</v>
      </c>
      <c r="O517" s="578">
        <v>1.7543851087490649E-2</v>
      </c>
      <c r="P517" s="578">
        <v>0.68893404177154527</v>
      </c>
      <c r="Q517" s="578">
        <v>2037.9436963399201</v>
      </c>
      <c r="R517" s="578">
        <v>1.9245873570207526</v>
      </c>
      <c r="S517" s="578">
        <v>1.2157036672419901E-2</v>
      </c>
      <c r="T517" s="578">
        <v>1.3588156269785576E-2</v>
      </c>
      <c r="U517" s="578">
        <v>0.92760173753206598</v>
      </c>
      <c r="V517" s="578">
        <v>2631.2128321329701</v>
      </c>
      <c r="W517" s="578">
        <v>2.5147902339952699</v>
      </c>
      <c r="X517" s="578">
        <v>1.6928878109865698E-2</v>
      </c>
      <c r="Y517" s="578">
        <v>1.7543851087490649E-2</v>
      </c>
    </row>
    <row r="518" spans="1:25" x14ac:dyDescent="0.3">
      <c r="A518" s="311" t="s">
        <v>3112</v>
      </c>
      <c r="B518" s="310" t="s">
        <v>1697</v>
      </c>
      <c r="C518" s="310" t="s">
        <v>2597</v>
      </c>
      <c r="D518" s="36">
        <v>4</v>
      </c>
      <c r="E518" s="36">
        <v>2030</v>
      </c>
      <c r="F518" s="578">
        <v>0.35253729679849699</v>
      </c>
      <c r="G518" s="578">
        <v>1096.0277137756275</v>
      </c>
      <c r="H518" s="578">
        <v>1.0564611632748862</v>
      </c>
      <c r="I518" s="578">
        <v>7.2238046354110895E-3</v>
      </c>
      <c r="J518" s="578">
        <v>7.3078621110956475E-3</v>
      </c>
      <c r="K518" s="578">
        <v>0.80474074989471422</v>
      </c>
      <c r="L518" s="578">
        <v>2233.5663083394302</v>
      </c>
      <c r="M518" s="578">
        <v>2.0782701594193824</v>
      </c>
      <c r="N518" s="578">
        <v>1.3811716101827149E-2</v>
      </c>
      <c r="O518" s="578">
        <v>1.4892504191569324E-2</v>
      </c>
      <c r="P518" s="578">
        <v>0.35253728127749601</v>
      </c>
      <c r="Q518" s="578">
        <v>1096.0277137756275</v>
      </c>
      <c r="R518" s="578">
        <v>1.056461163287618</v>
      </c>
      <c r="S518" s="578">
        <v>7.2238049385759924E-3</v>
      </c>
      <c r="T518" s="578">
        <v>7.3078621110956475E-3</v>
      </c>
      <c r="U518" s="578">
        <v>0.80474076479638701</v>
      </c>
      <c r="V518" s="578">
        <v>2233.5663083394302</v>
      </c>
      <c r="W518" s="578">
        <v>2.0782701553625875</v>
      </c>
      <c r="X518" s="578">
        <v>1.3811716117515926E-2</v>
      </c>
      <c r="Y518" s="578">
        <v>1.4892504191569324E-2</v>
      </c>
    </row>
    <row r="519" spans="1:25" x14ac:dyDescent="0.3">
      <c r="A519" s="311" t="s">
        <v>3113</v>
      </c>
      <c r="B519" s="310" t="s">
        <v>1697</v>
      </c>
      <c r="C519" s="310" t="s">
        <v>2597</v>
      </c>
      <c r="D519" s="36">
        <v>5</v>
      </c>
      <c r="E519" s="36">
        <v>2030</v>
      </c>
      <c r="F519" s="578">
        <v>0.38676754311650019</v>
      </c>
      <c r="G519" s="578">
        <v>1133.3120676676374</v>
      </c>
      <c r="H519" s="578">
        <v>1.066250463862916</v>
      </c>
      <c r="I519" s="578">
        <v>1.2448739883173649E-2</v>
      </c>
      <c r="J519" s="578">
        <v>7.5564555809250981E-3</v>
      </c>
      <c r="K519" s="578">
        <v>0.73070748806508301</v>
      </c>
      <c r="L519" s="578">
        <v>1997.0717519124325</v>
      </c>
      <c r="M519" s="578">
        <v>1.8043886686729476</v>
      </c>
      <c r="N519" s="578">
        <v>1.396119491838965E-2</v>
      </c>
      <c r="O519" s="578">
        <v>1.3315663546867E-2</v>
      </c>
      <c r="P519" s="578">
        <v>0.386767543114937</v>
      </c>
      <c r="Q519" s="578">
        <v>1133.3120676676374</v>
      </c>
      <c r="R519" s="578">
        <v>1.0662504480422541</v>
      </c>
      <c r="S519" s="578">
        <v>1.2448739356652024E-2</v>
      </c>
      <c r="T519" s="578">
        <v>7.556455583350415E-3</v>
      </c>
      <c r="U519" s="578">
        <v>0.73070748278706754</v>
      </c>
      <c r="V519" s="578">
        <v>1997.0717519124325</v>
      </c>
      <c r="W519" s="578">
        <v>1.8043886668448601</v>
      </c>
      <c r="X519" s="578">
        <v>1.3961194913539001E-2</v>
      </c>
      <c r="Y519" s="578">
        <v>1.3315663546867E-2</v>
      </c>
    </row>
    <row r="520" spans="1:25" x14ac:dyDescent="0.3">
      <c r="A520" s="311" t="s">
        <v>3114</v>
      </c>
      <c r="B520" s="310" t="s">
        <v>1697</v>
      </c>
      <c r="C520" s="310" t="s">
        <v>2597</v>
      </c>
      <c r="D520" s="36">
        <v>6</v>
      </c>
      <c r="E520" s="36">
        <v>2030</v>
      </c>
      <c r="F520" s="578">
        <v>0.40730554232771898</v>
      </c>
      <c r="G520" s="578">
        <v>1155.6817677815725</v>
      </c>
      <c r="H520" s="578">
        <v>1.0721245433392106</v>
      </c>
      <c r="I520" s="578">
        <v>1.5583680766515749E-2</v>
      </c>
      <c r="J520" s="578">
        <v>7.7056141114250397E-3</v>
      </c>
      <c r="K520" s="578">
        <v>0.67167962831931927</v>
      </c>
      <c r="L520" s="578">
        <v>1826.5334409077925</v>
      </c>
      <c r="M520" s="578">
        <v>1.6026031301362273</v>
      </c>
      <c r="N520" s="578">
        <v>1.3174408227011224E-2</v>
      </c>
      <c r="O520" s="578">
        <v>1.217859482858325E-2</v>
      </c>
      <c r="P520" s="578">
        <v>0.40730555288270825</v>
      </c>
      <c r="Q520" s="578">
        <v>1155.6817677815725</v>
      </c>
      <c r="R520" s="578">
        <v>1.0721245520320084</v>
      </c>
      <c r="S520" s="578">
        <v>1.55836812799255E-2</v>
      </c>
      <c r="T520" s="578">
        <v>7.7056141114250397E-3</v>
      </c>
      <c r="U520" s="578">
        <v>0.67167962304078288</v>
      </c>
      <c r="V520" s="578">
        <v>1826.5334409077925</v>
      </c>
      <c r="W520" s="578">
        <v>1.6026031334846824</v>
      </c>
      <c r="X520" s="578">
        <v>1.3174409265009925E-2</v>
      </c>
      <c r="Y520" s="578">
        <v>1.217859482858325E-2</v>
      </c>
    </row>
    <row r="521" spans="1:25" x14ac:dyDescent="0.3">
      <c r="A521" s="311" t="s">
        <v>3115</v>
      </c>
      <c r="B521" s="310" t="s">
        <v>1697</v>
      </c>
      <c r="C521" s="310" t="s">
        <v>2597</v>
      </c>
      <c r="D521" s="36">
        <v>7</v>
      </c>
      <c r="E521" s="36">
        <v>2030</v>
      </c>
      <c r="F521" s="578">
        <v>0.42099763559071768</v>
      </c>
      <c r="G521" s="578">
        <v>1170.6024983723923</v>
      </c>
      <c r="H521" s="578">
        <v>1.0760443319950301</v>
      </c>
      <c r="I521" s="578">
        <v>1.7673622882890951E-2</v>
      </c>
      <c r="J521" s="578">
        <v>7.8050965482058567E-3</v>
      </c>
      <c r="K521" s="578">
        <v>0.68519558671364145</v>
      </c>
      <c r="L521" s="578">
        <v>1789.8946762084925</v>
      </c>
      <c r="M521" s="578">
        <v>1.5389498763791625</v>
      </c>
      <c r="N521" s="578">
        <v>2.1968713519223998E-2</v>
      </c>
      <c r="O521" s="578">
        <v>1.19342801723784E-2</v>
      </c>
      <c r="P521" s="578">
        <v>0.42099763559123871</v>
      </c>
      <c r="Q521" s="578">
        <v>1170.6024983723923</v>
      </c>
      <c r="R521" s="578">
        <v>1.0760443258796641</v>
      </c>
      <c r="S521" s="578">
        <v>1.7673624967907576E-2</v>
      </c>
      <c r="T521" s="578">
        <v>7.8050965482058567E-3</v>
      </c>
      <c r="U521" s="578">
        <v>0.68519560782412214</v>
      </c>
      <c r="V521" s="578">
        <v>1789.8946762084925</v>
      </c>
      <c r="W521" s="578">
        <v>1.5389498704611553</v>
      </c>
      <c r="X521" s="578">
        <v>2.196871350429315E-2</v>
      </c>
      <c r="Y521" s="578">
        <v>1.19342801723784E-2</v>
      </c>
    </row>
    <row r="522" spans="1:25" x14ac:dyDescent="0.3">
      <c r="A522" s="311" t="s">
        <v>3116</v>
      </c>
      <c r="B522" s="310" t="s">
        <v>1697</v>
      </c>
      <c r="C522" s="310" t="s">
        <v>2597</v>
      </c>
      <c r="D522" s="36">
        <v>8</v>
      </c>
      <c r="E522" s="36">
        <v>2030</v>
      </c>
      <c r="F522" s="578">
        <v>0.40140554033910275</v>
      </c>
      <c r="G522" s="578">
        <v>1090.1295776367124</v>
      </c>
      <c r="H522" s="578">
        <v>0.97870818407659299</v>
      </c>
      <c r="I522" s="578">
        <v>1.5920341215026647E-2</v>
      </c>
      <c r="J522" s="578">
        <v>7.2685343378301025E-3</v>
      </c>
      <c r="K522" s="578">
        <v>0.59641998760334447</v>
      </c>
      <c r="L522" s="578">
        <v>1503.8164520263601</v>
      </c>
      <c r="M522" s="578">
        <v>1.2632967255864651</v>
      </c>
      <c r="N522" s="578">
        <v>1.9526177817321348E-2</v>
      </c>
      <c r="O522" s="578">
        <v>1.0026834846939871E-2</v>
      </c>
      <c r="P522" s="578">
        <v>0.40140555601480271</v>
      </c>
      <c r="Q522" s="578">
        <v>1090.1295776367124</v>
      </c>
      <c r="R522" s="578">
        <v>0.97870817912871555</v>
      </c>
      <c r="S522" s="578">
        <v>1.5920341738895599E-2</v>
      </c>
      <c r="T522" s="578">
        <v>7.2685343887618076E-3</v>
      </c>
      <c r="U522" s="578">
        <v>0.5964199876038655</v>
      </c>
      <c r="V522" s="578">
        <v>1503.8164520263601</v>
      </c>
      <c r="W522" s="578">
        <v>1.263296723258305</v>
      </c>
      <c r="X522" s="578">
        <v>1.9526177812773899E-2</v>
      </c>
      <c r="Y522" s="578">
        <v>1.0026834793582847E-2</v>
      </c>
    </row>
    <row r="523" spans="1:25" x14ac:dyDescent="0.3">
      <c r="A523" s="311" t="s">
        <v>3117</v>
      </c>
      <c r="B523" s="310" t="s">
        <v>1697</v>
      </c>
      <c r="C523" s="310" t="s">
        <v>2597</v>
      </c>
      <c r="D523" s="36">
        <v>9</v>
      </c>
      <c r="E523" s="36">
        <v>2030</v>
      </c>
      <c r="F523" s="578">
        <v>0.38671183833153522</v>
      </c>
      <c r="G523" s="578">
        <v>1029.7724850972454</v>
      </c>
      <c r="H523" s="578">
        <v>0.90570449822090748</v>
      </c>
      <c r="I523" s="578">
        <v>1.4605379441642599E-2</v>
      </c>
      <c r="J523" s="578">
        <v>6.866099962887038E-3</v>
      </c>
      <c r="K523" s="578">
        <v>0.59221974818883405</v>
      </c>
      <c r="L523" s="578">
        <v>1455.6974995930923</v>
      </c>
      <c r="M523" s="578">
        <v>1.18793181289447</v>
      </c>
      <c r="N523" s="578">
        <v>2.5447267833593849E-2</v>
      </c>
      <c r="O523" s="578">
        <v>9.7059980422879114E-3</v>
      </c>
      <c r="P523" s="578">
        <v>0.386711833054041</v>
      </c>
      <c r="Q523" s="578">
        <v>1029.7724850972454</v>
      </c>
      <c r="R523" s="578">
        <v>0.90570449381630103</v>
      </c>
      <c r="S523" s="578">
        <v>1.4605378927816026E-2</v>
      </c>
      <c r="T523" s="578">
        <v>6.8661000162440599E-3</v>
      </c>
      <c r="U523" s="578">
        <v>0.59221974818883383</v>
      </c>
      <c r="V523" s="578">
        <v>1455.6974995930923</v>
      </c>
      <c r="W523" s="578">
        <v>1.1879318091863875</v>
      </c>
      <c r="X523" s="578">
        <v>2.5447267833593849E-2</v>
      </c>
      <c r="Y523" s="578">
        <v>9.7059980422879114E-3</v>
      </c>
    </row>
    <row r="524" spans="1:25" x14ac:dyDescent="0.3">
      <c r="A524" s="311" t="s">
        <v>3118</v>
      </c>
      <c r="B524" s="310" t="s">
        <v>1697</v>
      </c>
      <c r="C524" s="310" t="s">
        <v>2597</v>
      </c>
      <c r="D524" s="36">
        <v>10</v>
      </c>
      <c r="E524" s="36">
        <v>2030</v>
      </c>
      <c r="F524" s="578">
        <v>0.37528322946070547</v>
      </c>
      <c r="G524" s="578">
        <v>982.82842381795217</v>
      </c>
      <c r="H524" s="578">
        <v>0.84892428973671452</v>
      </c>
      <c r="I524" s="578">
        <v>1.3582601393257624E-2</v>
      </c>
      <c r="J524" s="578">
        <v>6.5530974922391252E-3</v>
      </c>
      <c r="K524" s="578">
        <v>0.58845838043139498</v>
      </c>
      <c r="L524" s="578">
        <v>1415.7232920328702</v>
      </c>
      <c r="M524" s="578">
        <v>1.1267139764064074</v>
      </c>
      <c r="N524" s="578">
        <v>2.9468892238886171E-2</v>
      </c>
      <c r="O524" s="578">
        <v>9.439458323564999E-3</v>
      </c>
      <c r="P524" s="578">
        <v>0.375283224183732</v>
      </c>
      <c r="Q524" s="578">
        <v>982.82842890421523</v>
      </c>
      <c r="R524" s="578">
        <v>0.84892429271584002</v>
      </c>
      <c r="S524" s="578">
        <v>1.3582601403641025E-2</v>
      </c>
      <c r="T524" s="578">
        <v>6.55309759895317E-3</v>
      </c>
      <c r="U524" s="578">
        <v>0.58845837515390031</v>
      </c>
      <c r="V524" s="578">
        <v>1415.7232920328702</v>
      </c>
      <c r="W524" s="578">
        <v>1.1267139693054551</v>
      </c>
      <c r="X524" s="578">
        <v>2.9468893296325349E-2</v>
      </c>
      <c r="Y524" s="578">
        <v>9.439458323564999E-3</v>
      </c>
    </row>
    <row r="525" spans="1:25" x14ac:dyDescent="0.3">
      <c r="A525" s="311" t="s">
        <v>3119</v>
      </c>
      <c r="B525" s="310" t="s">
        <v>1697</v>
      </c>
      <c r="C525" s="310" t="s">
        <v>2597</v>
      </c>
      <c r="D525" s="36">
        <v>11</v>
      </c>
      <c r="E525" s="36">
        <v>2030</v>
      </c>
      <c r="F525" s="578">
        <v>0.46918583373236272</v>
      </c>
      <c r="G525" s="578">
        <v>1121.10510126749</v>
      </c>
      <c r="H525" s="578">
        <v>0.88962741412175617</v>
      </c>
      <c r="I525" s="578">
        <v>1.646602342983285E-2</v>
      </c>
      <c r="J525" s="578">
        <v>7.4750625838835997E-3</v>
      </c>
      <c r="K525" s="578">
        <v>0.58788869989629644</v>
      </c>
      <c r="L525" s="578">
        <v>1379.5706151326449</v>
      </c>
      <c r="M525" s="578">
        <v>1.0733892315704443</v>
      </c>
      <c r="N525" s="578">
        <v>3.2721795997228222E-2</v>
      </c>
      <c r="O525" s="578">
        <v>9.1984105917314648E-3</v>
      </c>
      <c r="P525" s="578">
        <v>0.46918584397795299</v>
      </c>
      <c r="Q525" s="578">
        <v>1121.10510126749</v>
      </c>
      <c r="R525" s="578">
        <v>0.88962741892093267</v>
      </c>
      <c r="S525" s="578">
        <v>1.6466024972335874E-2</v>
      </c>
      <c r="T525" s="578">
        <v>7.47506258630892E-3</v>
      </c>
      <c r="U525" s="578">
        <v>0.58788868934182847</v>
      </c>
      <c r="V525" s="578">
        <v>1379.5706151326449</v>
      </c>
      <c r="W525" s="578">
        <v>1.0733892544232391</v>
      </c>
      <c r="X525" s="578">
        <v>3.2721791757012356E-2</v>
      </c>
      <c r="Y525" s="578">
        <v>9.1984105917314648E-3</v>
      </c>
    </row>
    <row r="526" spans="1:25" x14ac:dyDescent="0.3">
      <c r="A526" s="311" t="s">
        <v>3120</v>
      </c>
      <c r="B526" s="310" t="s">
        <v>1697</v>
      </c>
      <c r="C526" s="310" t="s">
        <v>2597</v>
      </c>
      <c r="D526" s="36">
        <v>12</v>
      </c>
      <c r="E526" s="36">
        <v>2030</v>
      </c>
      <c r="F526" s="578">
        <v>0.54601523891989201</v>
      </c>
      <c r="G526" s="578">
        <v>1234.2316576639751</v>
      </c>
      <c r="H526" s="578">
        <v>0.92292686733969675</v>
      </c>
      <c r="I526" s="578">
        <v>1.8825219246840125E-2</v>
      </c>
      <c r="J526" s="578">
        <v>8.2293579374284782E-3</v>
      </c>
      <c r="K526" s="578">
        <v>0.58709631978007293</v>
      </c>
      <c r="L526" s="578">
        <v>1349.0984357198049</v>
      </c>
      <c r="M526" s="578">
        <v>1.0292303239406217</v>
      </c>
      <c r="N526" s="578">
        <v>3.5317127624087577E-2</v>
      </c>
      <c r="O526" s="578">
        <v>8.9952354804457429E-3</v>
      </c>
      <c r="P526" s="578">
        <v>0.54601523364291848</v>
      </c>
      <c r="Q526" s="578">
        <v>1234.2316576639751</v>
      </c>
      <c r="R526" s="578">
        <v>0.92292686331965312</v>
      </c>
      <c r="S526" s="578">
        <v>1.8825220833302049E-2</v>
      </c>
      <c r="T526" s="578">
        <v>8.2293579374284782E-3</v>
      </c>
      <c r="U526" s="578">
        <v>0.58709632009051371</v>
      </c>
      <c r="V526" s="578">
        <v>1349.0984357198049</v>
      </c>
      <c r="W526" s="578">
        <v>1.0292303908075049</v>
      </c>
      <c r="X526" s="578">
        <v>3.5317128132191948E-2</v>
      </c>
      <c r="Y526" s="578">
        <v>8.99523543193936E-3</v>
      </c>
    </row>
    <row r="527" spans="1:25" x14ac:dyDescent="0.3">
      <c r="A527" s="311" t="s">
        <v>3121</v>
      </c>
      <c r="B527" s="310" t="s">
        <v>1697</v>
      </c>
      <c r="C527" s="310" t="s">
        <v>2597</v>
      </c>
      <c r="D527" s="36">
        <v>13</v>
      </c>
      <c r="E527" s="36">
        <v>2030</v>
      </c>
      <c r="F527" s="578">
        <v>0.53231970628082537</v>
      </c>
      <c r="G527" s="578">
        <v>1209.2510337829549</v>
      </c>
      <c r="H527" s="578">
        <v>0.88869599548422618</v>
      </c>
      <c r="I527" s="578">
        <v>1.9765274422828299E-2</v>
      </c>
      <c r="J527" s="578">
        <v>8.0627878245043815E-3</v>
      </c>
      <c r="K527" s="578">
        <v>0.56811588203908026</v>
      </c>
      <c r="L527" s="578">
        <v>1312.9652074178025</v>
      </c>
      <c r="M527" s="578">
        <v>0.98761068318238554</v>
      </c>
      <c r="N527" s="578">
        <v>3.6339347216501922E-2</v>
      </c>
      <c r="O527" s="578">
        <v>8.7543166785811338E-3</v>
      </c>
      <c r="P527" s="578">
        <v>0.5323197062818672</v>
      </c>
      <c r="Q527" s="578">
        <v>1209.2510337829549</v>
      </c>
      <c r="R527" s="578">
        <v>0.88869599343339156</v>
      </c>
      <c r="S527" s="578">
        <v>1.9765274951851049E-2</v>
      </c>
      <c r="T527" s="578">
        <v>8.0627878245043815E-3</v>
      </c>
      <c r="U527" s="578">
        <v>0.56811589259094297</v>
      </c>
      <c r="V527" s="578">
        <v>1312.9652074178025</v>
      </c>
      <c r="W527" s="578">
        <v>0.98761068874898572</v>
      </c>
      <c r="X527" s="578">
        <v>3.6339345173776821E-2</v>
      </c>
      <c r="Y527" s="578">
        <v>8.7543166252241119E-3</v>
      </c>
    </row>
    <row r="528" spans="1:25" x14ac:dyDescent="0.3">
      <c r="A528" s="311" t="s">
        <v>3122</v>
      </c>
      <c r="B528" s="310" t="s">
        <v>1697</v>
      </c>
      <c r="C528" s="310" t="s">
        <v>2597</v>
      </c>
      <c r="D528" s="36">
        <v>14</v>
      </c>
      <c r="E528" s="36">
        <v>2030</v>
      </c>
      <c r="F528" s="578">
        <v>0.54102484065564682</v>
      </c>
      <c r="G528" s="578">
        <v>1267.8091621398876</v>
      </c>
      <c r="H528" s="578">
        <v>0.92737716560236472</v>
      </c>
      <c r="I528" s="578">
        <v>2.0939856050896748E-2</v>
      </c>
      <c r="J528" s="578">
        <v>8.4532271672893896E-3</v>
      </c>
      <c r="K528" s="578">
        <v>0.5744898230737282</v>
      </c>
      <c r="L528" s="578">
        <v>1362.438083648675</v>
      </c>
      <c r="M528" s="578">
        <v>1.0172864355636537</v>
      </c>
      <c r="N528" s="578">
        <v>3.72424460532177E-2</v>
      </c>
      <c r="O528" s="578">
        <v>9.0841840040714744E-3</v>
      </c>
      <c r="P528" s="578">
        <v>0.54102483537763102</v>
      </c>
      <c r="Q528" s="578">
        <v>1267.8091100056927</v>
      </c>
      <c r="R528" s="578">
        <v>0.92737715714122015</v>
      </c>
      <c r="S528" s="578">
        <v>2.0939856071587749E-2</v>
      </c>
      <c r="T528" s="578">
        <v>8.4532273807174825E-3</v>
      </c>
      <c r="U528" s="578">
        <v>0.57448981779571273</v>
      </c>
      <c r="V528" s="578">
        <v>1362.438083648675</v>
      </c>
      <c r="W528" s="578">
        <v>1.0172864317044792</v>
      </c>
      <c r="X528" s="578">
        <v>3.7242446038968952E-2</v>
      </c>
      <c r="Y528" s="578">
        <v>9.0841839555650915E-3</v>
      </c>
    </row>
    <row r="529" spans="1:25" x14ac:dyDescent="0.3">
      <c r="A529" s="311" t="s">
        <v>3123</v>
      </c>
      <c r="B529" s="310" t="s">
        <v>1697</v>
      </c>
      <c r="C529" s="310" t="s">
        <v>2597</v>
      </c>
      <c r="D529" s="36">
        <v>15</v>
      </c>
      <c r="E529" s="36">
        <v>2030</v>
      </c>
      <c r="F529" s="578">
        <v>0.55062753163004607</v>
      </c>
      <c r="G529" s="578">
        <v>1325.2151120503677</v>
      </c>
      <c r="H529" s="578">
        <v>0.96640102731551614</v>
      </c>
      <c r="I529" s="578">
        <v>2.1983890603451052E-2</v>
      </c>
      <c r="J529" s="578">
        <v>8.8359973451588251E-3</v>
      </c>
      <c r="K529" s="578">
        <v>0.58117563305809927</v>
      </c>
      <c r="L529" s="578">
        <v>1409.615830739335</v>
      </c>
      <c r="M529" s="578">
        <v>1.0460692441390991</v>
      </c>
      <c r="N529" s="578">
        <v>3.66993481355469E-2</v>
      </c>
      <c r="O529" s="578">
        <v>9.3987387275168005E-3</v>
      </c>
      <c r="P529" s="578">
        <v>0.55062754203085729</v>
      </c>
      <c r="Q529" s="578">
        <v>1325.2151120503677</v>
      </c>
      <c r="R529" s="578">
        <v>0.96640101728970218</v>
      </c>
      <c r="S529" s="578">
        <v>2.1983890084811678E-2</v>
      </c>
      <c r="T529" s="578">
        <v>8.8359973451588251E-3</v>
      </c>
      <c r="U529" s="578">
        <v>0.58117562250467347</v>
      </c>
      <c r="V529" s="578">
        <v>1409.615830739335</v>
      </c>
      <c r="W529" s="578">
        <v>1.0460692530430888</v>
      </c>
      <c r="X529" s="578">
        <v>3.6699348130393099E-2</v>
      </c>
      <c r="Y529" s="578">
        <v>9.3987387808738224E-3</v>
      </c>
    </row>
    <row r="530" spans="1:25" x14ac:dyDescent="0.3">
      <c r="A530" s="579" t="s">
        <v>3124</v>
      </c>
      <c r="B530" s="580" t="s">
        <v>1697</v>
      </c>
      <c r="C530" s="580" t="s">
        <v>2597</v>
      </c>
      <c r="D530" s="581">
        <v>16</v>
      </c>
      <c r="E530" s="581">
        <v>2030</v>
      </c>
      <c r="F530" s="582">
        <v>0.57278175060107106</v>
      </c>
      <c r="G530" s="582">
        <v>1405.483023325595</v>
      </c>
      <c r="H530" s="582">
        <v>1.0226296851949781</v>
      </c>
      <c r="I530" s="582">
        <v>2.31577135859121E-2</v>
      </c>
      <c r="J530" s="582">
        <v>9.371180863430098E-3</v>
      </c>
      <c r="K530" s="582">
        <v>0.59987393737838057</v>
      </c>
      <c r="L530" s="582">
        <v>1478.8512446085551</v>
      </c>
      <c r="M530" s="582">
        <v>1.0922536393498625</v>
      </c>
      <c r="N530" s="582">
        <v>3.6995785358916074E-2</v>
      </c>
      <c r="O530" s="582">
        <v>9.8603700074211716E-3</v>
      </c>
      <c r="P530" s="582">
        <v>0.57278175075681248</v>
      </c>
      <c r="Q530" s="582">
        <v>1405.483023325595</v>
      </c>
      <c r="R530" s="582">
        <v>1.0226296792497616</v>
      </c>
      <c r="S530" s="582">
        <v>2.3157713062043152E-2</v>
      </c>
      <c r="T530" s="582">
        <v>9.37118091678712E-3</v>
      </c>
      <c r="U530" s="582">
        <v>0.59987393737785921</v>
      </c>
      <c r="V530" s="582">
        <v>1478.8511416117299</v>
      </c>
      <c r="W530" s="582">
        <v>1.0922536406746925</v>
      </c>
      <c r="X530" s="582">
        <v>3.6995788874416201E-2</v>
      </c>
      <c r="Y530" s="582">
        <v>9.8603700607781952E-3</v>
      </c>
    </row>
    <row r="531" spans="1:25" x14ac:dyDescent="0.3">
      <c r="A531" s="311" t="s">
        <v>3125</v>
      </c>
      <c r="B531" s="310" t="s">
        <v>7</v>
      </c>
      <c r="C531" s="310" t="s">
        <v>3126</v>
      </c>
      <c r="D531" s="36">
        <v>1</v>
      </c>
      <c r="E531" s="36">
        <v>2012</v>
      </c>
      <c r="F531" s="578">
        <v>1.3363098568529075</v>
      </c>
      <c r="G531" s="578">
        <v>1992.83374913533</v>
      </c>
      <c r="H531" s="578">
        <v>1.7929721773931875</v>
      </c>
      <c r="I531" s="578">
        <v>2.1863907154359624E-2</v>
      </c>
      <c r="J531" s="578">
        <v>3.9715535938739728E-2</v>
      </c>
      <c r="K531" s="578">
        <v>1.3945768806668726</v>
      </c>
      <c r="L531" s="578">
        <v>2060.3587735493952</v>
      </c>
      <c r="M531" s="578">
        <v>1.8153879765983776</v>
      </c>
      <c r="N531" s="578">
        <v>2.2324052826282501E-2</v>
      </c>
      <c r="O531" s="578">
        <v>4.1061260679270996E-2</v>
      </c>
      <c r="P531" s="578">
        <v>1.336309751925945</v>
      </c>
      <c r="Q531" s="578">
        <v>1992.83374913533</v>
      </c>
      <c r="R531" s="578">
        <v>1.792972029511775</v>
      </c>
      <c r="S531" s="578">
        <v>2.1863904020847202E-2</v>
      </c>
      <c r="T531" s="578">
        <v>3.9715535938739728E-2</v>
      </c>
      <c r="U531" s="578">
        <v>1.3945768291341851</v>
      </c>
      <c r="V531" s="578">
        <v>2060.3587735493952</v>
      </c>
      <c r="W531" s="578">
        <v>1.815387768617555</v>
      </c>
      <c r="X531" s="578">
        <v>2.2324054392811325E-2</v>
      </c>
      <c r="Y531" s="578">
        <v>4.1061260679270996E-2</v>
      </c>
    </row>
    <row r="532" spans="1:25" x14ac:dyDescent="0.3">
      <c r="A532" s="311" t="s">
        <v>3127</v>
      </c>
      <c r="B532" s="310" t="s">
        <v>7</v>
      </c>
      <c r="C532" s="310" t="s">
        <v>3126</v>
      </c>
      <c r="D532" s="36">
        <v>2</v>
      </c>
      <c r="E532" s="36">
        <v>2012</v>
      </c>
      <c r="F532" s="578">
        <v>0.93634615387115072</v>
      </c>
      <c r="G532" s="578">
        <v>1119.5632425943975</v>
      </c>
      <c r="H532" s="578">
        <v>0.94876991041625325</v>
      </c>
      <c r="I532" s="578">
        <v>1.4815438112577775E-2</v>
      </c>
      <c r="J532" s="578">
        <v>2.2311963451405323E-2</v>
      </c>
      <c r="K532" s="578">
        <v>0.95233331878368088</v>
      </c>
      <c r="L532" s="578">
        <v>1133.9111658732049</v>
      </c>
      <c r="M532" s="578">
        <v>0.95620071390536832</v>
      </c>
      <c r="N532" s="578">
        <v>1.4030801430446101E-2</v>
      </c>
      <c r="O532" s="578">
        <v>2.2597898030653551E-2</v>
      </c>
      <c r="P532" s="578">
        <v>0.93634626314898428</v>
      </c>
      <c r="Q532" s="578">
        <v>1119.5632425943975</v>
      </c>
      <c r="R532" s="578">
        <v>0.94876998692052239</v>
      </c>
      <c r="S532" s="578">
        <v>1.4815437573740051E-2</v>
      </c>
      <c r="T532" s="578">
        <v>2.2311963451405323E-2</v>
      </c>
      <c r="U532" s="578">
        <v>0.95233337745440727</v>
      </c>
      <c r="V532" s="578">
        <v>1133.9111658732049</v>
      </c>
      <c r="W532" s="578">
        <v>0.95620070430837978</v>
      </c>
      <c r="X532" s="578">
        <v>1.4030800357128651E-2</v>
      </c>
      <c r="Y532" s="578">
        <v>2.2597898030653551E-2</v>
      </c>
    </row>
    <row r="533" spans="1:25" x14ac:dyDescent="0.3">
      <c r="A533" s="311" t="s">
        <v>3128</v>
      </c>
      <c r="B533" s="310" t="s">
        <v>7</v>
      </c>
      <c r="C533" s="310" t="s">
        <v>3126</v>
      </c>
      <c r="D533" s="36">
        <v>3</v>
      </c>
      <c r="E533" s="36">
        <v>2012</v>
      </c>
      <c r="F533" s="578">
        <v>0.73636358385036238</v>
      </c>
      <c r="G533" s="578">
        <v>682.92711639404263</v>
      </c>
      <c r="H533" s="578">
        <v>0.52666812148284647</v>
      </c>
      <c r="I533" s="578">
        <v>1.1291173608507624E-2</v>
      </c>
      <c r="J533" s="578">
        <v>1.3610193564090824E-2</v>
      </c>
      <c r="K533" s="578">
        <v>0.69814388253678272</v>
      </c>
      <c r="L533" s="578">
        <v>665.13982073465922</v>
      </c>
      <c r="M533" s="578">
        <v>0.52078287850235894</v>
      </c>
      <c r="N533" s="578">
        <v>9.1606435995951439E-3</v>
      </c>
      <c r="O533" s="578">
        <v>1.3255702098831475E-2</v>
      </c>
      <c r="P533" s="578">
        <v>0.73636361582422638</v>
      </c>
      <c r="Q533" s="578">
        <v>682.92711639404263</v>
      </c>
      <c r="R533" s="578">
        <v>0.52666809612855991</v>
      </c>
      <c r="S533" s="578">
        <v>1.1291175378081157E-2</v>
      </c>
      <c r="T533" s="578">
        <v>1.3610193564090824E-2</v>
      </c>
      <c r="U533" s="578">
        <v>0.69814387104629294</v>
      </c>
      <c r="V533" s="578">
        <v>665.13982073465922</v>
      </c>
      <c r="W533" s="578">
        <v>0.5207828870091662</v>
      </c>
      <c r="X533" s="578">
        <v>9.1606435487771205E-3</v>
      </c>
      <c r="Y533" s="578">
        <v>1.3255702622700425E-2</v>
      </c>
    </row>
    <row r="534" spans="1:25" x14ac:dyDescent="0.3">
      <c r="A534" s="311" t="s">
        <v>3129</v>
      </c>
      <c r="B534" s="310" t="s">
        <v>7</v>
      </c>
      <c r="C534" s="310" t="s">
        <v>3126</v>
      </c>
      <c r="D534" s="36">
        <v>4</v>
      </c>
      <c r="E534" s="36">
        <v>2012</v>
      </c>
      <c r="F534" s="578">
        <v>0.66970141912075065</v>
      </c>
      <c r="G534" s="578">
        <v>537.38205210367812</v>
      </c>
      <c r="H534" s="578">
        <v>0.38596775920814197</v>
      </c>
      <c r="I534" s="578">
        <v>1.0116425835235508E-2</v>
      </c>
      <c r="J534" s="578">
        <v>1.070959073452585E-2</v>
      </c>
      <c r="K534" s="578">
        <v>0.57405193990446846</v>
      </c>
      <c r="L534" s="578">
        <v>524.33817323048856</v>
      </c>
      <c r="M534" s="578">
        <v>0.37385293741923853</v>
      </c>
      <c r="N534" s="578">
        <v>6.3344255183513526E-3</v>
      </c>
      <c r="O534" s="578">
        <v>1.0449617839185476E-2</v>
      </c>
      <c r="P534" s="578">
        <v>0.66970143960984718</v>
      </c>
      <c r="Q534" s="578">
        <v>537.38204701741506</v>
      </c>
      <c r="R534" s="578">
        <v>0.38596775904503922</v>
      </c>
      <c r="S534" s="578">
        <v>1.0116425932740924E-2</v>
      </c>
      <c r="T534" s="578">
        <v>1.070959073452585E-2</v>
      </c>
      <c r="U534" s="578">
        <v>0.57405196039148099</v>
      </c>
      <c r="V534" s="578">
        <v>524.33818944295194</v>
      </c>
      <c r="W534" s="578">
        <v>0.37385289949512879</v>
      </c>
      <c r="X534" s="578">
        <v>6.3344255331495899E-3</v>
      </c>
      <c r="Y534" s="578">
        <v>1.0449617839185476E-2</v>
      </c>
    </row>
    <row r="535" spans="1:25" x14ac:dyDescent="0.3">
      <c r="A535" s="311" t="s">
        <v>3130</v>
      </c>
      <c r="B535" s="310" t="s">
        <v>7</v>
      </c>
      <c r="C535" s="310" t="s">
        <v>3126</v>
      </c>
      <c r="D535" s="36">
        <v>5</v>
      </c>
      <c r="E535" s="36">
        <v>2012</v>
      </c>
      <c r="F535" s="578">
        <v>0.63134836137520678</v>
      </c>
      <c r="G535" s="578">
        <v>461.50940720240203</v>
      </c>
      <c r="H535" s="578">
        <v>0.31317026952698723</v>
      </c>
      <c r="I535" s="578">
        <v>8.879671744693925E-3</v>
      </c>
      <c r="J535" s="578">
        <v>9.1975149116478808E-3</v>
      </c>
      <c r="K535" s="578">
        <v>0.50205305558585156</v>
      </c>
      <c r="L535" s="578">
        <v>437.7440969149265</v>
      </c>
      <c r="M535" s="578">
        <v>0.29185918771448349</v>
      </c>
      <c r="N535" s="578">
        <v>5.2527024091849183E-3</v>
      </c>
      <c r="O535" s="578">
        <v>8.7238875615488071E-3</v>
      </c>
      <c r="P535" s="578">
        <v>0.63134833032955795</v>
      </c>
      <c r="Q535" s="578">
        <v>461.50940195719329</v>
      </c>
      <c r="R535" s="578">
        <v>0.31317027504640726</v>
      </c>
      <c r="S535" s="578">
        <v>8.8796709223591397E-3</v>
      </c>
      <c r="T535" s="578">
        <v>9.1975149116478826E-3</v>
      </c>
      <c r="U535" s="578">
        <v>0.50205308119462622</v>
      </c>
      <c r="V535" s="578">
        <v>437.7441021601353</v>
      </c>
      <c r="W535" s="578">
        <v>0.29185918130133298</v>
      </c>
      <c r="X535" s="578">
        <v>5.2527024702915953E-3</v>
      </c>
      <c r="Y535" s="578">
        <v>8.7238873529713584E-3</v>
      </c>
    </row>
    <row r="536" spans="1:25" x14ac:dyDescent="0.3">
      <c r="A536" s="311" t="s">
        <v>3131</v>
      </c>
      <c r="B536" s="310" t="s">
        <v>7</v>
      </c>
      <c r="C536" s="310" t="s">
        <v>3126</v>
      </c>
      <c r="D536" s="36">
        <v>6</v>
      </c>
      <c r="E536" s="36">
        <v>2012</v>
      </c>
      <c r="F536" s="578">
        <v>0.59822329146086817</v>
      </c>
      <c r="G536" s="578">
        <v>409.74530061085954</v>
      </c>
      <c r="H536" s="578">
        <v>0.264564713573539</v>
      </c>
      <c r="I536" s="578">
        <v>6.8302750295288154E-3</v>
      </c>
      <c r="J536" s="578">
        <v>8.1658927083481103E-3</v>
      </c>
      <c r="K536" s="578">
        <v>0.49299189525378451</v>
      </c>
      <c r="L536" s="578">
        <v>390.18816788991228</v>
      </c>
      <c r="M536" s="578">
        <v>0.24780905159028974</v>
      </c>
      <c r="N536" s="578">
        <v>5.4454820399314451E-3</v>
      </c>
      <c r="O536" s="578">
        <v>7.7761355593490055E-3</v>
      </c>
      <c r="P536" s="578">
        <v>0.59822327159473776</v>
      </c>
      <c r="Q536" s="578">
        <v>409.74530061085954</v>
      </c>
      <c r="R536" s="578">
        <v>0.26456468887893847</v>
      </c>
      <c r="S536" s="578">
        <v>6.830274977725515E-3</v>
      </c>
      <c r="T536" s="578">
        <v>8.165892761705134E-3</v>
      </c>
      <c r="U536" s="578">
        <v>0.49299192133238001</v>
      </c>
      <c r="V536" s="578">
        <v>390.18817297617551</v>
      </c>
      <c r="W536" s="578">
        <v>0.24780901937841274</v>
      </c>
      <c r="X536" s="578">
        <v>5.4454821425906604E-3</v>
      </c>
      <c r="Y536" s="578">
        <v>7.7761354526349599E-3</v>
      </c>
    </row>
    <row r="537" spans="1:25" x14ac:dyDescent="0.3">
      <c r="A537" s="311" t="s">
        <v>3132</v>
      </c>
      <c r="B537" s="310" t="s">
        <v>7</v>
      </c>
      <c r="C537" s="310" t="s">
        <v>3126</v>
      </c>
      <c r="D537" s="36">
        <v>7</v>
      </c>
      <c r="E537" s="36">
        <v>2012</v>
      </c>
      <c r="F537" s="578">
        <v>0.53655580754840049</v>
      </c>
      <c r="G537" s="578">
        <v>365.93632443745878</v>
      </c>
      <c r="H537" s="578">
        <v>0.22872038621699151</v>
      </c>
      <c r="I537" s="578">
        <v>6.3695058727830604E-3</v>
      </c>
      <c r="J537" s="578">
        <v>7.2928197914734448E-3</v>
      </c>
      <c r="K537" s="578">
        <v>0.4985944884319522</v>
      </c>
      <c r="L537" s="578">
        <v>362.27940622965428</v>
      </c>
      <c r="M537" s="578">
        <v>0.22135120922575824</v>
      </c>
      <c r="N537" s="578">
        <v>6.3862389858968475E-3</v>
      </c>
      <c r="O537" s="578">
        <v>7.2199345013359492E-3</v>
      </c>
      <c r="P537" s="578">
        <v>0.5365557552375525</v>
      </c>
      <c r="Q537" s="578">
        <v>365.93632443745878</v>
      </c>
      <c r="R537" s="578">
        <v>0.22872036999039325</v>
      </c>
      <c r="S537" s="578">
        <v>6.3695058221924193E-3</v>
      </c>
      <c r="T537" s="578">
        <v>7.2928196847594001E-3</v>
      </c>
      <c r="U537" s="578">
        <v>0.4985944783405305</v>
      </c>
      <c r="V537" s="578">
        <v>362.27941131591729</v>
      </c>
      <c r="W537" s="578">
        <v>0.22135118716808649</v>
      </c>
      <c r="X537" s="578">
        <v>6.3862390955099074E-3</v>
      </c>
      <c r="Y537" s="578">
        <v>7.2199345498423322E-3</v>
      </c>
    </row>
    <row r="538" spans="1:25" x14ac:dyDescent="0.3">
      <c r="A538" s="311" t="s">
        <v>3133</v>
      </c>
      <c r="B538" s="310" t="s">
        <v>7</v>
      </c>
      <c r="C538" s="310" t="s">
        <v>3126</v>
      </c>
      <c r="D538" s="36">
        <v>8</v>
      </c>
      <c r="E538" s="36">
        <v>2012</v>
      </c>
      <c r="F538" s="578">
        <v>0.51232964422255567</v>
      </c>
      <c r="G538" s="578">
        <v>344.182558695475</v>
      </c>
      <c r="H538" s="578">
        <v>0.20347583011668252</v>
      </c>
      <c r="I538" s="578">
        <v>6.0276700532426696E-3</v>
      </c>
      <c r="J538" s="578">
        <v>6.8592763661096444E-3</v>
      </c>
      <c r="K538" s="578">
        <v>0.52457326838473672</v>
      </c>
      <c r="L538" s="578">
        <v>353.40137418111101</v>
      </c>
      <c r="M538" s="578">
        <v>0.20687436021095551</v>
      </c>
      <c r="N538" s="578">
        <v>8.4572973372776805E-3</v>
      </c>
      <c r="O538" s="578">
        <v>7.0430078631034078E-3</v>
      </c>
      <c r="P538" s="578">
        <v>0.52131802902964774</v>
      </c>
      <c r="Q538" s="578">
        <v>345.33009847005172</v>
      </c>
      <c r="R538" s="578">
        <v>0.20474788770146249</v>
      </c>
      <c r="S538" s="578">
        <v>6.2574116816638955E-3</v>
      </c>
      <c r="T538" s="578">
        <v>6.8821474123978918E-3</v>
      </c>
      <c r="U538" s="578">
        <v>0.52457325767296403</v>
      </c>
      <c r="V538" s="578">
        <v>353.40137418111101</v>
      </c>
      <c r="W538" s="578">
        <v>0.2068743625131895</v>
      </c>
      <c r="X538" s="578">
        <v>8.4572966601209731E-3</v>
      </c>
      <c r="Y538" s="578">
        <v>7.0430079140351102E-3</v>
      </c>
    </row>
    <row r="539" spans="1:25" x14ac:dyDescent="0.3">
      <c r="A539" s="311" t="s">
        <v>3134</v>
      </c>
      <c r="B539" s="310" t="s">
        <v>7</v>
      </c>
      <c r="C539" s="310" t="s">
        <v>3126</v>
      </c>
      <c r="D539" s="36">
        <v>9</v>
      </c>
      <c r="E539" s="36">
        <v>2012</v>
      </c>
      <c r="F539" s="578">
        <v>0.49924769330216123</v>
      </c>
      <c r="G539" s="578">
        <v>330.16132926940872</v>
      </c>
      <c r="H539" s="578">
        <v>0.18467762611908226</v>
      </c>
      <c r="I539" s="578">
        <v>5.7541070403317454E-3</v>
      </c>
      <c r="J539" s="578">
        <v>6.5798438105654526E-3</v>
      </c>
      <c r="K539" s="578">
        <v>0.54315706371911143</v>
      </c>
      <c r="L539" s="578">
        <v>346.62220700581821</v>
      </c>
      <c r="M539" s="578">
        <v>0.19571931952486876</v>
      </c>
      <c r="N539" s="578">
        <v>1.0080989791655757E-2</v>
      </c>
      <c r="O539" s="578">
        <v>6.9079007735126574E-3</v>
      </c>
      <c r="P539" s="578">
        <v>0.51700242968813803</v>
      </c>
      <c r="Q539" s="578">
        <v>332.42818546295126</v>
      </c>
      <c r="R539" s="578">
        <v>0.18719016554314249</v>
      </c>
      <c r="S539" s="578">
        <v>6.2078722796362201E-3</v>
      </c>
      <c r="T539" s="578">
        <v>6.6250268331107948E-3</v>
      </c>
      <c r="U539" s="578">
        <v>0.54315704680269006</v>
      </c>
      <c r="V539" s="578">
        <v>346.62220700581821</v>
      </c>
      <c r="W539" s="578">
        <v>0.19571929925981099</v>
      </c>
      <c r="X539" s="578">
        <v>1.0080988318236436E-2</v>
      </c>
      <c r="Y539" s="578">
        <v>6.9079007759379777E-3</v>
      </c>
    </row>
    <row r="540" spans="1:25" x14ac:dyDescent="0.3">
      <c r="A540" s="311" t="s">
        <v>3135</v>
      </c>
      <c r="B540" s="310" t="s">
        <v>7</v>
      </c>
      <c r="C540" s="310" t="s">
        <v>3126</v>
      </c>
      <c r="D540" s="36">
        <v>10</v>
      </c>
      <c r="E540" s="36">
        <v>2012</v>
      </c>
      <c r="F540" s="578">
        <v>0.49444311529956952</v>
      </c>
      <c r="G540" s="578">
        <v>319.88919417063346</v>
      </c>
      <c r="H540" s="578">
        <v>0.17097568585662223</v>
      </c>
      <c r="I540" s="578">
        <v>5.6350123899354251E-3</v>
      </c>
      <c r="J540" s="578">
        <v>6.3751368482674728E-3</v>
      </c>
      <c r="K540" s="578">
        <v>0.55469385919891057</v>
      </c>
      <c r="L540" s="578">
        <v>340.35339387257852</v>
      </c>
      <c r="M540" s="578">
        <v>0.18639682758960849</v>
      </c>
      <c r="N540" s="578">
        <v>1.1076428414033498E-2</v>
      </c>
      <c r="O540" s="578">
        <v>6.7829678009729772E-3</v>
      </c>
      <c r="P540" s="578">
        <v>0.5136453209912013</v>
      </c>
      <c r="Q540" s="578">
        <v>322.39359696706072</v>
      </c>
      <c r="R540" s="578">
        <v>0.17353397746319327</v>
      </c>
      <c r="S540" s="578">
        <v>6.1693345044962619E-3</v>
      </c>
      <c r="T540" s="578">
        <v>6.4250435146580723E-3</v>
      </c>
      <c r="U540" s="578">
        <v>0.55469383917599591</v>
      </c>
      <c r="V540" s="578">
        <v>340.35339387257852</v>
      </c>
      <c r="W540" s="578">
        <v>0.18639681567340899</v>
      </c>
      <c r="X540" s="578">
        <v>1.1076428352187851E-2</v>
      </c>
      <c r="Y540" s="578">
        <v>6.7829678519046822E-3</v>
      </c>
    </row>
    <row r="541" spans="1:25" x14ac:dyDescent="0.3">
      <c r="A541" s="311" t="s">
        <v>3136</v>
      </c>
      <c r="B541" s="310" t="s">
        <v>7</v>
      </c>
      <c r="C541" s="310" t="s">
        <v>3126</v>
      </c>
      <c r="D541" s="36">
        <v>11</v>
      </c>
      <c r="E541" s="36">
        <v>2012</v>
      </c>
      <c r="F541" s="578">
        <v>0.49970237385061428</v>
      </c>
      <c r="G541" s="578">
        <v>312.74651432037302</v>
      </c>
      <c r="H541" s="578">
        <v>0.16157203725924724</v>
      </c>
      <c r="I541" s="578">
        <v>5.6985643183224931E-3</v>
      </c>
      <c r="J541" s="578">
        <v>6.2327809088552951E-3</v>
      </c>
      <c r="K541" s="578">
        <v>0.55476494988425828</v>
      </c>
      <c r="L541" s="578">
        <v>330.94314304987523</v>
      </c>
      <c r="M541" s="578">
        <v>0.1767233932922255</v>
      </c>
      <c r="N541" s="578">
        <v>1.1055664421822523E-2</v>
      </c>
      <c r="O541" s="578">
        <v>6.5954312449321099E-3</v>
      </c>
      <c r="P541" s="578">
        <v>0.51263030099068851</v>
      </c>
      <c r="Q541" s="578">
        <v>314.91625372568723</v>
      </c>
      <c r="R541" s="578">
        <v>0.16305104569861772</v>
      </c>
      <c r="S541" s="578">
        <v>6.129433579549942E-3</v>
      </c>
      <c r="T541" s="578">
        <v>6.2760252888741219E-3</v>
      </c>
      <c r="U541" s="578">
        <v>0.55476488189771045</v>
      </c>
      <c r="V541" s="578">
        <v>330.94314304987523</v>
      </c>
      <c r="W541" s="578">
        <v>0.176723391910551</v>
      </c>
      <c r="X541" s="578">
        <v>1.1055664493596809E-2</v>
      </c>
      <c r="Y541" s="578">
        <v>6.5954312982891318E-3</v>
      </c>
    </row>
    <row r="542" spans="1:25" x14ac:dyDescent="0.3">
      <c r="A542" s="311" t="s">
        <v>3137</v>
      </c>
      <c r="B542" s="310" t="s">
        <v>7</v>
      </c>
      <c r="C542" s="310" t="s">
        <v>3126</v>
      </c>
      <c r="D542" s="36">
        <v>12</v>
      </c>
      <c r="E542" s="36">
        <v>2012</v>
      </c>
      <c r="F542" s="578">
        <v>0.50784557647842554</v>
      </c>
      <c r="G542" s="578">
        <v>308.45988909403422</v>
      </c>
      <c r="H542" s="578">
        <v>0.15470383762522</v>
      </c>
      <c r="I542" s="578">
        <v>5.7843403787198096E-3</v>
      </c>
      <c r="J542" s="578">
        <v>6.1473550304071926E-3</v>
      </c>
      <c r="K542" s="578">
        <v>0.55311282155813923</v>
      </c>
      <c r="L542" s="578">
        <v>323.66942342122348</v>
      </c>
      <c r="M542" s="578">
        <v>0.16787531475877826</v>
      </c>
      <c r="N542" s="578">
        <v>1.014745117076169E-2</v>
      </c>
      <c r="O542" s="578">
        <v>6.450469937893403E-3</v>
      </c>
      <c r="P542" s="578">
        <v>0.51846156147438627</v>
      </c>
      <c r="Q542" s="578">
        <v>310.99492581685354</v>
      </c>
      <c r="R542" s="578">
        <v>0.15623685873227527</v>
      </c>
      <c r="S542" s="578">
        <v>6.060518706647141E-3</v>
      </c>
      <c r="T542" s="578">
        <v>6.197879910663077E-3</v>
      </c>
      <c r="U542" s="578">
        <v>0.5531128426675872</v>
      </c>
      <c r="V542" s="578">
        <v>323.66942342122348</v>
      </c>
      <c r="W542" s="578">
        <v>0.16787530353667476</v>
      </c>
      <c r="X542" s="578">
        <v>1.0147451179667142E-2</v>
      </c>
      <c r="Y542" s="578">
        <v>6.4504699354680827E-3</v>
      </c>
    </row>
    <row r="543" spans="1:25" x14ac:dyDescent="0.3">
      <c r="A543" s="311" t="s">
        <v>3138</v>
      </c>
      <c r="B543" s="310" t="s">
        <v>7</v>
      </c>
      <c r="C543" s="310" t="s">
        <v>3126</v>
      </c>
      <c r="D543" s="36">
        <v>13</v>
      </c>
      <c r="E543" s="36">
        <v>2012</v>
      </c>
      <c r="F543" s="578">
        <v>0.51920881506380046</v>
      </c>
      <c r="G543" s="578">
        <v>306.74531046549447</v>
      </c>
      <c r="H543" s="578">
        <v>0.14996461015546875</v>
      </c>
      <c r="I543" s="578">
        <v>5.8961054024090648E-3</v>
      </c>
      <c r="J543" s="578">
        <v>6.1131840435943224E-3</v>
      </c>
      <c r="K543" s="578">
        <v>0.55414702896621248</v>
      </c>
      <c r="L543" s="578">
        <v>318.50935618082622</v>
      </c>
      <c r="M543" s="578">
        <v>0.1611377432295735</v>
      </c>
      <c r="N543" s="578">
        <v>9.5912942105655721E-3</v>
      </c>
      <c r="O543" s="578">
        <v>6.3476385742736305E-3</v>
      </c>
      <c r="P543" s="578">
        <v>0.52332273418282171</v>
      </c>
      <c r="Q543" s="578">
        <v>307.72724469502748</v>
      </c>
      <c r="R543" s="578">
        <v>0.15055862745627224</v>
      </c>
      <c r="S543" s="578">
        <v>6.003105579679863E-3</v>
      </c>
      <c r="T543" s="578">
        <v>6.1327580042416178E-3</v>
      </c>
      <c r="U543" s="578">
        <v>0.55414702306575203</v>
      </c>
      <c r="V543" s="578">
        <v>318.50935618082622</v>
      </c>
      <c r="W543" s="578">
        <v>0.16113772900143825</v>
      </c>
      <c r="X543" s="578">
        <v>9.5912942710659373E-3</v>
      </c>
      <c r="Y543" s="578">
        <v>6.3476385742736305E-3</v>
      </c>
    </row>
    <row r="544" spans="1:25" x14ac:dyDescent="0.3">
      <c r="A544" s="311" t="s">
        <v>3139</v>
      </c>
      <c r="B544" s="310" t="s">
        <v>7</v>
      </c>
      <c r="C544" s="310" t="s">
        <v>3126</v>
      </c>
      <c r="D544" s="36">
        <v>14</v>
      </c>
      <c r="E544" s="36">
        <v>2012</v>
      </c>
      <c r="F544" s="578">
        <v>0.53883714131595151</v>
      </c>
      <c r="G544" s="578">
        <v>308.43880271911576</v>
      </c>
      <c r="H544" s="578">
        <v>0.14817901444530374</v>
      </c>
      <c r="I544" s="578">
        <v>6.1080650449222623E-3</v>
      </c>
      <c r="J544" s="578">
        <v>6.146929774937835E-3</v>
      </c>
      <c r="K544" s="578">
        <v>0.57239120549263556</v>
      </c>
      <c r="L544" s="578">
        <v>320.40861781438127</v>
      </c>
      <c r="M544" s="578">
        <v>0.15854237301861401</v>
      </c>
      <c r="N544" s="578">
        <v>9.3471496568895193E-3</v>
      </c>
      <c r="O544" s="578">
        <v>6.3854878147443098E-3</v>
      </c>
      <c r="P544" s="578">
        <v>0.53883717406641973</v>
      </c>
      <c r="Q544" s="578">
        <v>308.43880271911576</v>
      </c>
      <c r="R544" s="578">
        <v>0.14817900109013227</v>
      </c>
      <c r="S544" s="578">
        <v>6.1080651457056422E-3</v>
      </c>
      <c r="T544" s="578">
        <v>6.146929774937835E-3</v>
      </c>
      <c r="U544" s="578">
        <v>0.57239122660000852</v>
      </c>
      <c r="V544" s="578">
        <v>320.40861781438127</v>
      </c>
      <c r="W544" s="578">
        <v>0.15854236330187599</v>
      </c>
      <c r="X544" s="578">
        <v>9.3471512650656445E-3</v>
      </c>
      <c r="Y544" s="578">
        <v>6.3854878681013326E-3</v>
      </c>
    </row>
    <row r="545" spans="1:25" x14ac:dyDescent="0.3">
      <c r="A545" s="311" t="s">
        <v>3140</v>
      </c>
      <c r="B545" s="310" t="s">
        <v>7</v>
      </c>
      <c r="C545" s="310" t="s">
        <v>3126</v>
      </c>
      <c r="D545" s="36">
        <v>15</v>
      </c>
      <c r="E545" s="36">
        <v>2012</v>
      </c>
      <c r="F545" s="578">
        <v>0.58105470530074355</v>
      </c>
      <c r="G545" s="578">
        <v>317.86572901407823</v>
      </c>
      <c r="H545" s="578">
        <v>0.1522903980697565</v>
      </c>
      <c r="I545" s="578">
        <v>6.5874538656392635E-3</v>
      </c>
      <c r="J545" s="578">
        <v>6.3348036007179528E-3</v>
      </c>
      <c r="K545" s="578">
        <v>0.61101317912058029</v>
      </c>
      <c r="L545" s="578">
        <v>328.90533669789573</v>
      </c>
      <c r="M545" s="578">
        <v>0.1618369760914595</v>
      </c>
      <c r="N545" s="578">
        <v>9.2755652150723553E-3</v>
      </c>
      <c r="O545" s="578">
        <v>6.5548159133565253E-3</v>
      </c>
      <c r="P545" s="578">
        <v>0.58105472082070231</v>
      </c>
      <c r="Q545" s="578">
        <v>317.86573425928697</v>
      </c>
      <c r="R545" s="578">
        <v>0.1522904034322885</v>
      </c>
      <c r="S545" s="578">
        <v>6.5874540197417703E-3</v>
      </c>
      <c r="T545" s="578">
        <v>6.3348036540749756E-3</v>
      </c>
      <c r="U545" s="578">
        <v>0.61101317880857609</v>
      </c>
      <c r="V545" s="578">
        <v>328.90533669789573</v>
      </c>
      <c r="W545" s="578">
        <v>0.16183697104664399</v>
      </c>
      <c r="X545" s="578">
        <v>9.2755656358273521E-3</v>
      </c>
      <c r="Y545" s="578">
        <v>6.5548159667135472E-3</v>
      </c>
    </row>
    <row r="546" spans="1:25" x14ac:dyDescent="0.3">
      <c r="A546" s="579" t="s">
        <v>3141</v>
      </c>
      <c r="B546" s="580" t="s">
        <v>7</v>
      </c>
      <c r="C546" s="580" t="s">
        <v>3126</v>
      </c>
      <c r="D546" s="581">
        <v>16</v>
      </c>
      <c r="E546" s="581">
        <v>2012</v>
      </c>
      <c r="F546" s="582">
        <v>0.63904153542847508</v>
      </c>
      <c r="G546" s="582">
        <v>334.99835618336925</v>
      </c>
      <c r="H546" s="582">
        <v>0.16325903287618801</v>
      </c>
      <c r="I546" s="582">
        <v>7.7446596011630578E-3</v>
      </c>
      <c r="J546" s="582">
        <v>6.6762473676741704E-3</v>
      </c>
      <c r="K546" s="582">
        <v>0.66296140338003307</v>
      </c>
      <c r="L546" s="582">
        <v>343.33794101079252</v>
      </c>
      <c r="M546" s="582">
        <v>0.17112344456533374</v>
      </c>
      <c r="N546" s="582">
        <v>9.9321397849507585E-3</v>
      </c>
      <c r="O546" s="582">
        <v>6.8424513301579247E-3</v>
      </c>
      <c r="P546" s="582">
        <v>0.63904151896989903</v>
      </c>
      <c r="Q546" s="582">
        <v>334.99835618336925</v>
      </c>
      <c r="R546" s="582">
        <v>0.16325903426877575</v>
      </c>
      <c r="S546" s="582">
        <v>7.7446598611838049E-3</v>
      </c>
      <c r="T546" s="582">
        <v>6.6762473676741704E-3</v>
      </c>
      <c r="U546" s="582">
        <v>0.66296140338160547</v>
      </c>
      <c r="V546" s="582">
        <v>343.33794101079252</v>
      </c>
      <c r="W546" s="582">
        <v>0.17112344905535751</v>
      </c>
      <c r="X546" s="582">
        <v>9.9321400970590404E-3</v>
      </c>
      <c r="Y546" s="582">
        <v>6.8424513301579247E-3</v>
      </c>
    </row>
    <row r="547" spans="1:25" x14ac:dyDescent="0.3">
      <c r="A547" s="311" t="s">
        <v>3142</v>
      </c>
      <c r="B547" s="310" t="s">
        <v>7</v>
      </c>
      <c r="C547" s="310" t="s">
        <v>3126</v>
      </c>
      <c r="D547" s="36">
        <v>1</v>
      </c>
      <c r="E547" s="36">
        <v>2020</v>
      </c>
      <c r="F547" s="578">
        <v>0.21813267882304349</v>
      </c>
      <c r="G547" s="578">
        <v>1708.7048695882099</v>
      </c>
      <c r="H547" s="578">
        <v>0.47257392427127326</v>
      </c>
      <c r="I547" s="578">
        <v>1.6257043564640552E-2</v>
      </c>
      <c r="J547" s="578">
        <v>1.1368518598222424E-2</v>
      </c>
      <c r="K547" s="578">
        <v>0.22843153255015575</v>
      </c>
      <c r="L547" s="578">
        <v>1767.2076924641876</v>
      </c>
      <c r="M547" s="578">
        <v>0.47702833194792471</v>
      </c>
      <c r="N547" s="578">
        <v>1.6478568134213348E-2</v>
      </c>
      <c r="O547" s="578">
        <v>1.1757746523168525E-2</v>
      </c>
      <c r="P547" s="578">
        <v>0.21813269434488275</v>
      </c>
      <c r="Q547" s="578">
        <v>1708.7047653198201</v>
      </c>
      <c r="R547" s="578">
        <v>0.47257399569328573</v>
      </c>
      <c r="S547" s="578">
        <v>1.625704252213225E-2</v>
      </c>
      <c r="T547" s="578">
        <v>1.1368518598222424E-2</v>
      </c>
      <c r="U547" s="578">
        <v>0.22843151710535825</v>
      </c>
      <c r="V547" s="578">
        <v>1767.2076924641876</v>
      </c>
      <c r="W547" s="578">
        <v>0.47702845291435825</v>
      </c>
      <c r="X547" s="578">
        <v>1.6478567096479872E-2</v>
      </c>
      <c r="Y547" s="578">
        <v>1.1757747047037474E-2</v>
      </c>
    </row>
    <row r="548" spans="1:25" x14ac:dyDescent="0.3">
      <c r="A548" s="311" t="s">
        <v>3143</v>
      </c>
      <c r="B548" s="310" t="s">
        <v>7</v>
      </c>
      <c r="C548" s="310" t="s">
        <v>3126</v>
      </c>
      <c r="D548" s="36">
        <v>2</v>
      </c>
      <c r="E548" s="36">
        <v>2020</v>
      </c>
      <c r="F548" s="578">
        <v>0.16389610222618425</v>
      </c>
      <c r="G548" s="578">
        <v>957.33407052357927</v>
      </c>
      <c r="H548" s="578">
        <v>0.24836149044585876</v>
      </c>
      <c r="I548" s="578">
        <v>9.8346107770339274E-3</v>
      </c>
      <c r="J548" s="578">
        <v>6.369421663597068E-3</v>
      </c>
      <c r="K548" s="578">
        <v>0.16580408977240751</v>
      </c>
      <c r="L548" s="578">
        <v>969.08880360920944</v>
      </c>
      <c r="M548" s="578">
        <v>0.24932659009876523</v>
      </c>
      <c r="N548" s="578">
        <v>9.6268227585293402E-3</v>
      </c>
      <c r="O548" s="578">
        <v>6.447629775114665E-3</v>
      </c>
      <c r="P548" s="578">
        <v>0.163896122947747</v>
      </c>
      <c r="Q548" s="578">
        <v>957.33407052357734</v>
      </c>
      <c r="R548" s="578">
        <v>0.24836147676463299</v>
      </c>
      <c r="S548" s="578">
        <v>9.8346107773750087E-3</v>
      </c>
      <c r="T548" s="578">
        <v>6.3694215059513209E-3</v>
      </c>
      <c r="U548" s="578">
        <v>0.16580407937279476</v>
      </c>
      <c r="V548" s="578">
        <v>969.08878294626595</v>
      </c>
      <c r="W548" s="578">
        <v>0.24932661462995925</v>
      </c>
      <c r="X548" s="578">
        <v>9.6268223855986365E-3</v>
      </c>
      <c r="Y548" s="578">
        <v>6.4476298769780699E-3</v>
      </c>
    </row>
    <row r="549" spans="1:25" x14ac:dyDescent="0.3">
      <c r="A549" s="311" t="s">
        <v>3144</v>
      </c>
      <c r="B549" s="310" t="s">
        <v>7</v>
      </c>
      <c r="C549" s="310" t="s">
        <v>3126</v>
      </c>
      <c r="D549" s="36">
        <v>3</v>
      </c>
      <c r="E549" s="36">
        <v>2020</v>
      </c>
      <c r="F549" s="578">
        <v>0.13677782463786251</v>
      </c>
      <c r="G549" s="578">
        <v>581.6481564839678</v>
      </c>
      <c r="H549" s="578">
        <v>0.1362551882907605</v>
      </c>
      <c r="I549" s="578">
        <v>6.6233825788799524E-3</v>
      </c>
      <c r="J549" s="578">
        <v>3.8698764389361378E-3</v>
      </c>
      <c r="K549" s="578">
        <v>0.12707809862580124</v>
      </c>
      <c r="L549" s="578">
        <v>565.59297720591178</v>
      </c>
      <c r="M549" s="578">
        <v>0.13410648732966923</v>
      </c>
      <c r="N549" s="578">
        <v>5.8318252758529773E-3</v>
      </c>
      <c r="O549" s="578">
        <v>3.763052636107505E-3</v>
      </c>
      <c r="P549" s="578">
        <v>0.13677784023772149</v>
      </c>
      <c r="Q549" s="578">
        <v>581.6481564839678</v>
      </c>
      <c r="R549" s="578">
        <v>0.13625520564073626</v>
      </c>
      <c r="S549" s="578">
        <v>6.62338252637558E-3</v>
      </c>
      <c r="T549" s="578">
        <v>3.8698762339966649E-3</v>
      </c>
      <c r="U549" s="578">
        <v>0.12707809862632249</v>
      </c>
      <c r="V549" s="578">
        <v>565.59299310048402</v>
      </c>
      <c r="W549" s="578">
        <v>0.13410648682383874</v>
      </c>
      <c r="X549" s="578">
        <v>5.8318258899513805E-3</v>
      </c>
      <c r="Y549" s="578">
        <v>3.7630526931025049E-3</v>
      </c>
    </row>
    <row r="550" spans="1:25" x14ac:dyDescent="0.3">
      <c r="A550" s="311" t="s">
        <v>3145</v>
      </c>
      <c r="B550" s="310" t="s">
        <v>7</v>
      </c>
      <c r="C550" s="310" t="s">
        <v>3126</v>
      </c>
      <c r="D550" s="36">
        <v>4</v>
      </c>
      <c r="E550" s="36">
        <v>2020</v>
      </c>
      <c r="F550" s="578">
        <v>0.12773827612350375</v>
      </c>
      <c r="G550" s="578">
        <v>456.41990756988474</v>
      </c>
      <c r="H550" s="578">
        <v>9.888642948620438E-2</v>
      </c>
      <c r="I550" s="578">
        <v>5.5529752326037799E-3</v>
      </c>
      <c r="J550" s="578">
        <v>3.0366935740554798E-3</v>
      </c>
      <c r="K550" s="578">
        <v>0.10420964822151027</v>
      </c>
      <c r="L550" s="578">
        <v>445.02348295847554</v>
      </c>
      <c r="M550" s="578">
        <v>9.4906891674175542E-2</v>
      </c>
      <c r="N550" s="578">
        <v>3.9552259066226673E-3</v>
      </c>
      <c r="O550" s="578">
        <v>2.960871531589263E-3</v>
      </c>
      <c r="P550" s="578">
        <v>0.12773830223949725</v>
      </c>
      <c r="Q550" s="578">
        <v>456.41990756988474</v>
      </c>
      <c r="R550" s="578">
        <v>9.8886435773692799E-2</v>
      </c>
      <c r="S550" s="578">
        <v>5.5529754936477077E-3</v>
      </c>
      <c r="T550" s="578">
        <v>3.0366936261998446E-3</v>
      </c>
      <c r="U550" s="578">
        <v>0.10420964453466006</v>
      </c>
      <c r="V550" s="578">
        <v>445.02348820368428</v>
      </c>
      <c r="W550" s="578">
        <v>9.4906902450474909E-2</v>
      </c>
      <c r="X550" s="578">
        <v>3.9552259511405402E-3</v>
      </c>
      <c r="Y550" s="578">
        <v>2.9608715837336251E-3</v>
      </c>
    </row>
    <row r="551" spans="1:25" x14ac:dyDescent="0.3">
      <c r="A551" s="311" t="s">
        <v>3146</v>
      </c>
      <c r="B551" s="310" t="s">
        <v>7</v>
      </c>
      <c r="C551" s="310" t="s">
        <v>3126</v>
      </c>
      <c r="D551" s="36">
        <v>5</v>
      </c>
      <c r="E551" s="36">
        <v>2020</v>
      </c>
      <c r="F551" s="578">
        <v>0.12184983700979925</v>
      </c>
      <c r="G551" s="578">
        <v>391.42475541432623</v>
      </c>
      <c r="H551" s="578">
        <v>7.9564793627014255E-2</v>
      </c>
      <c r="I551" s="578">
        <v>4.7910449687644024E-3</v>
      </c>
      <c r="J551" s="578">
        <v>2.6042613123233053E-3</v>
      </c>
      <c r="K551" s="578">
        <v>9.2480847213119902E-2</v>
      </c>
      <c r="L551" s="578">
        <v>372.70223840077676</v>
      </c>
      <c r="M551" s="578">
        <v>7.4185650002921905E-2</v>
      </c>
      <c r="N551" s="578">
        <v>3.2551946161163375E-3</v>
      </c>
      <c r="O551" s="578">
        <v>2.4796986084159723E-3</v>
      </c>
      <c r="P551" s="578">
        <v>0.121849821448795</v>
      </c>
      <c r="Q551" s="578">
        <v>391.42472934722826</v>
      </c>
      <c r="R551" s="578">
        <v>7.9564799961796454E-2</v>
      </c>
      <c r="S551" s="578">
        <v>4.7910451236248229E-3</v>
      </c>
      <c r="T551" s="578">
        <v>2.6042613123233053E-3</v>
      </c>
      <c r="U551" s="578">
        <v>9.2480846980182649E-2</v>
      </c>
      <c r="V551" s="578">
        <v>372.70224905014004</v>
      </c>
      <c r="W551" s="578">
        <v>7.4185662933056506E-2</v>
      </c>
      <c r="X551" s="578">
        <v>3.25519446072538E-3</v>
      </c>
      <c r="Y551" s="578">
        <v>2.479698658135015E-3</v>
      </c>
    </row>
    <row r="552" spans="1:25" x14ac:dyDescent="0.3">
      <c r="A552" s="311" t="s">
        <v>3147</v>
      </c>
      <c r="B552" s="310" t="s">
        <v>7</v>
      </c>
      <c r="C552" s="310" t="s">
        <v>3126</v>
      </c>
      <c r="D552" s="36">
        <v>6</v>
      </c>
      <c r="E552" s="36">
        <v>2020</v>
      </c>
      <c r="F552" s="578">
        <v>0.1155607733471075</v>
      </c>
      <c r="G552" s="578">
        <v>347.63411490122422</v>
      </c>
      <c r="H552" s="578">
        <v>6.6688838475329221E-2</v>
      </c>
      <c r="I552" s="578">
        <v>3.8774213720103E-3</v>
      </c>
      <c r="J552" s="578">
        <v>2.3129125256673372E-3</v>
      </c>
      <c r="K552" s="578">
        <v>9.287400124401278E-2</v>
      </c>
      <c r="L552" s="578">
        <v>331.98756726582826</v>
      </c>
      <c r="M552" s="578">
        <v>6.270378903673185E-2</v>
      </c>
      <c r="N552" s="578">
        <v>3.1775815444158601E-3</v>
      </c>
      <c r="O552" s="578">
        <v>2.2088082769187098E-3</v>
      </c>
      <c r="P552" s="578">
        <v>0.11556075250881725</v>
      </c>
      <c r="Q552" s="578">
        <v>347.63411490122422</v>
      </c>
      <c r="R552" s="578">
        <v>6.6688845979721578E-2</v>
      </c>
      <c r="S552" s="578">
        <v>3.8774213184732727E-3</v>
      </c>
      <c r="T552" s="578">
        <v>2.3129125256673372E-3</v>
      </c>
      <c r="U552" s="578">
        <v>9.2873995578310858E-2</v>
      </c>
      <c r="V552" s="578">
        <v>331.98756202061952</v>
      </c>
      <c r="W552" s="578">
        <v>6.2703798977887901E-2</v>
      </c>
      <c r="X552" s="578">
        <v>3.17758154285267E-3</v>
      </c>
      <c r="Y552" s="578">
        <v>2.2088082247743476E-3</v>
      </c>
    </row>
    <row r="553" spans="1:25" x14ac:dyDescent="0.3">
      <c r="A553" s="311" t="s">
        <v>3148</v>
      </c>
      <c r="B553" s="310" t="s">
        <v>7</v>
      </c>
      <c r="C553" s="310" t="s">
        <v>3126</v>
      </c>
      <c r="D553" s="36">
        <v>7</v>
      </c>
      <c r="E553" s="36">
        <v>2020</v>
      </c>
      <c r="F553" s="578">
        <v>0.10571938913537315</v>
      </c>
      <c r="G553" s="578">
        <v>310.66001669565776</v>
      </c>
      <c r="H553" s="578">
        <v>5.7929481528314328E-2</v>
      </c>
      <c r="I553" s="578">
        <v>3.5498193930341851E-3</v>
      </c>
      <c r="J553" s="578">
        <v>2.0669098921643975E-3</v>
      </c>
      <c r="K553" s="578">
        <v>9.6519953766822486E-2</v>
      </c>
      <c r="L553" s="578">
        <v>308.08430099487276</v>
      </c>
      <c r="M553" s="578">
        <v>5.5987943990051699E-2</v>
      </c>
      <c r="N553" s="578">
        <v>3.4796868726042823E-3</v>
      </c>
      <c r="O553" s="578">
        <v>2.0497763592478126E-3</v>
      </c>
      <c r="P553" s="578">
        <v>0.10571938762197387</v>
      </c>
      <c r="Q553" s="578">
        <v>310.66001160939476</v>
      </c>
      <c r="R553" s="578">
        <v>5.7929491498043675E-2</v>
      </c>
      <c r="S553" s="578">
        <v>3.5498196031653554E-3</v>
      </c>
      <c r="T553" s="578">
        <v>2.0669098921643975E-3</v>
      </c>
      <c r="U553" s="578">
        <v>9.6519943793806906E-2</v>
      </c>
      <c r="V553" s="578">
        <v>308.08430099487276</v>
      </c>
      <c r="W553" s="578">
        <v>5.5987944815418147E-2</v>
      </c>
      <c r="X553" s="578">
        <v>3.47968687192216E-3</v>
      </c>
      <c r="Y553" s="578">
        <v>2.0497764113921752E-3</v>
      </c>
    </row>
    <row r="554" spans="1:25" x14ac:dyDescent="0.3">
      <c r="A554" s="311" t="s">
        <v>3149</v>
      </c>
      <c r="B554" s="310" t="s">
        <v>7</v>
      </c>
      <c r="C554" s="310" t="s">
        <v>3126</v>
      </c>
      <c r="D554" s="36">
        <v>8</v>
      </c>
      <c r="E554" s="36">
        <v>2020</v>
      </c>
      <c r="F554" s="578">
        <v>0.10211365409001626</v>
      </c>
      <c r="G554" s="578">
        <v>292.68878380457545</v>
      </c>
      <c r="H554" s="578">
        <v>5.1649320110679228E-2</v>
      </c>
      <c r="I554" s="578">
        <v>3.3005622649776899E-3</v>
      </c>
      <c r="J554" s="578">
        <v>1.9473419027538773E-3</v>
      </c>
      <c r="K554" s="578">
        <v>0.10577369963736725</v>
      </c>
      <c r="L554" s="578">
        <v>300.85482597351023</v>
      </c>
      <c r="M554" s="578">
        <v>5.2879541965694402E-2</v>
      </c>
      <c r="N554" s="578">
        <v>4.1877794795558022E-3</v>
      </c>
      <c r="O554" s="578">
        <v>2.0016743498369226E-3</v>
      </c>
      <c r="P554" s="578">
        <v>0.10434992137002486</v>
      </c>
      <c r="Q554" s="578">
        <v>293.55397955576524</v>
      </c>
      <c r="R554" s="578">
        <v>5.2046289709096472E-2</v>
      </c>
      <c r="S554" s="578">
        <v>3.3936278611861274E-3</v>
      </c>
      <c r="T554" s="578">
        <v>1.95310080016497E-3</v>
      </c>
      <c r="U554" s="578">
        <v>0.10577370538010653</v>
      </c>
      <c r="V554" s="578">
        <v>300.85483121871874</v>
      </c>
      <c r="W554" s="578">
        <v>5.2879552573661649E-2</v>
      </c>
      <c r="X554" s="578">
        <v>4.1877796867595346E-3</v>
      </c>
      <c r="Y554" s="578">
        <v>2.00167429769256E-3</v>
      </c>
    </row>
    <row r="555" spans="1:25" x14ac:dyDescent="0.3">
      <c r="A555" s="311" t="s">
        <v>3150</v>
      </c>
      <c r="B555" s="310" t="s">
        <v>7</v>
      </c>
      <c r="C555" s="310" t="s">
        <v>3126</v>
      </c>
      <c r="D555" s="36">
        <v>9</v>
      </c>
      <c r="E555" s="36">
        <v>2020</v>
      </c>
      <c r="F555" s="578">
        <v>0.10026933515456431</v>
      </c>
      <c r="G555" s="578">
        <v>281.23330243428501</v>
      </c>
      <c r="H555" s="578">
        <v>4.6936691084738379E-2</v>
      </c>
      <c r="I555" s="578">
        <v>3.1057308498816348E-3</v>
      </c>
      <c r="J555" s="578">
        <v>1.8711283143299277E-3</v>
      </c>
      <c r="K555" s="578">
        <v>0.11247834990712099</v>
      </c>
      <c r="L555" s="578">
        <v>295.33951759338322</v>
      </c>
      <c r="M555" s="578">
        <v>5.0441405032036778E-2</v>
      </c>
      <c r="N555" s="578">
        <v>4.7564017390868624E-3</v>
      </c>
      <c r="O555" s="578">
        <v>1.9649796631711026E-3</v>
      </c>
      <c r="P555" s="578">
        <v>0.10468656499136325</v>
      </c>
      <c r="Q555" s="578">
        <v>282.94231732686302</v>
      </c>
      <c r="R555" s="578">
        <v>4.7720799940255625E-2</v>
      </c>
      <c r="S555" s="578">
        <v>3.2895430079236078E-3</v>
      </c>
      <c r="T555" s="578">
        <v>1.8824978566650875E-3</v>
      </c>
      <c r="U555" s="578">
        <v>0.11247835456373351</v>
      </c>
      <c r="V555" s="578">
        <v>295.339501857757</v>
      </c>
      <c r="W555" s="578">
        <v>5.0441412892951079E-2</v>
      </c>
      <c r="X555" s="578">
        <v>4.7564017337056877E-3</v>
      </c>
      <c r="Y555" s="578">
        <v>1.9649796631711026E-3</v>
      </c>
    </row>
    <row r="556" spans="1:25" x14ac:dyDescent="0.3">
      <c r="A556" s="311" t="s">
        <v>3151</v>
      </c>
      <c r="B556" s="310" t="s">
        <v>7</v>
      </c>
      <c r="C556" s="310" t="s">
        <v>3126</v>
      </c>
      <c r="D556" s="36">
        <v>10</v>
      </c>
      <c r="E556" s="36">
        <v>2020</v>
      </c>
      <c r="F556" s="578">
        <v>0.10018889380141109</v>
      </c>
      <c r="G556" s="578">
        <v>272.79583708445205</v>
      </c>
      <c r="H556" s="578">
        <v>4.3536641821219704E-2</v>
      </c>
      <c r="I556" s="578">
        <v>3.0033472751919447E-3</v>
      </c>
      <c r="J556" s="578">
        <v>1.81499028258258E-3</v>
      </c>
      <c r="K556" s="578">
        <v>0.11681244857958925</v>
      </c>
      <c r="L556" s="578">
        <v>290.21790059407499</v>
      </c>
      <c r="M556" s="578">
        <v>4.8345910255496401E-2</v>
      </c>
      <c r="N556" s="578">
        <v>5.0692093533370973E-3</v>
      </c>
      <c r="O556" s="578">
        <v>1.930900267325335E-3</v>
      </c>
      <c r="P556" s="578">
        <v>0.10494817849153742</v>
      </c>
      <c r="Q556" s="578">
        <v>274.68919245401975</v>
      </c>
      <c r="R556" s="578">
        <v>4.4356506196133155E-2</v>
      </c>
      <c r="S556" s="578">
        <v>3.2085888877778248E-3</v>
      </c>
      <c r="T556" s="578">
        <v>1.8275871091949075E-3</v>
      </c>
      <c r="U556" s="578">
        <v>0.11681245381775725</v>
      </c>
      <c r="V556" s="578">
        <v>290.21790059407499</v>
      </c>
      <c r="W556" s="578">
        <v>4.8345916545334405E-2</v>
      </c>
      <c r="X556" s="578">
        <v>5.0692095032331894E-3</v>
      </c>
      <c r="Y556" s="578">
        <v>1.930900267325335E-3</v>
      </c>
    </row>
    <row r="557" spans="1:25" x14ac:dyDescent="0.3">
      <c r="A557" s="311" t="s">
        <v>3152</v>
      </c>
      <c r="B557" s="310" t="s">
        <v>7</v>
      </c>
      <c r="C557" s="310" t="s">
        <v>3126</v>
      </c>
      <c r="D557" s="36">
        <v>11</v>
      </c>
      <c r="E557" s="36">
        <v>2020</v>
      </c>
      <c r="F557" s="578">
        <v>0.10241943349101934</v>
      </c>
      <c r="G557" s="578">
        <v>266.84642871220848</v>
      </c>
      <c r="H557" s="578">
        <v>4.1266441423886073E-2</v>
      </c>
      <c r="I557" s="578">
        <v>3.0047863487065226E-3</v>
      </c>
      <c r="J557" s="578">
        <v>1.7754089919132274E-3</v>
      </c>
      <c r="K557" s="578">
        <v>0.117955087423278</v>
      </c>
      <c r="L557" s="578">
        <v>282.29202493031778</v>
      </c>
      <c r="M557" s="578">
        <v>4.6021581411196125E-2</v>
      </c>
      <c r="N557" s="578">
        <v>5.0218035114350298E-3</v>
      </c>
      <c r="O557" s="578">
        <v>1.8781720597568525E-3</v>
      </c>
      <c r="P557" s="578">
        <v>0.10562565972336753</v>
      </c>
      <c r="Q557" s="578">
        <v>268.55449501673326</v>
      </c>
      <c r="R557" s="578">
        <v>4.1779775073261249E-2</v>
      </c>
      <c r="S557" s="578">
        <v>3.1463984101094376E-3</v>
      </c>
      <c r="T557" s="578">
        <v>1.7867725206694202E-3</v>
      </c>
      <c r="U557" s="578">
        <v>0.11795507710101501</v>
      </c>
      <c r="V557" s="578">
        <v>282.29202493031778</v>
      </c>
      <c r="W557" s="578">
        <v>4.6021584197584751E-2</v>
      </c>
      <c r="X557" s="578">
        <v>5.0218033536187524E-3</v>
      </c>
      <c r="Y557" s="578">
        <v>1.8781722161899399E-3</v>
      </c>
    </row>
    <row r="558" spans="1:25" x14ac:dyDescent="0.3">
      <c r="A558" s="311" t="s">
        <v>3153</v>
      </c>
      <c r="B558" s="310" t="s">
        <v>7</v>
      </c>
      <c r="C558" s="310" t="s">
        <v>3126</v>
      </c>
      <c r="D558" s="36">
        <v>12</v>
      </c>
      <c r="E558" s="36">
        <v>2020</v>
      </c>
      <c r="F558" s="578">
        <v>0.10531549877510307</v>
      </c>
      <c r="G558" s="578">
        <v>263.31550121307328</v>
      </c>
      <c r="H558" s="578">
        <v>3.9641565453242301E-2</v>
      </c>
      <c r="I558" s="578">
        <v>3.0159336548744326E-3</v>
      </c>
      <c r="J558" s="578">
        <v>1.7519136345072149E-3</v>
      </c>
      <c r="K558" s="578">
        <v>0.11794943705816201</v>
      </c>
      <c r="L558" s="578">
        <v>276.18842538197799</v>
      </c>
      <c r="M558" s="578">
        <v>4.3644819854080183E-2</v>
      </c>
      <c r="N558" s="578">
        <v>4.6706446819181676E-3</v>
      </c>
      <c r="O558" s="578">
        <v>1.8375613593282899E-3</v>
      </c>
      <c r="P558" s="578">
        <v>0.1080460718955025</v>
      </c>
      <c r="Q558" s="578">
        <v>265.40114784240671</v>
      </c>
      <c r="R558" s="578">
        <v>4.0129151133745197E-2</v>
      </c>
      <c r="S558" s="578">
        <v>3.1057666680567248E-3</v>
      </c>
      <c r="T558" s="578">
        <v>1.7657932269988397E-3</v>
      </c>
      <c r="U558" s="578">
        <v>0.117949457857804</v>
      </c>
      <c r="V558" s="578">
        <v>276.18842538197799</v>
      </c>
      <c r="W558" s="578">
        <v>4.3644824256337672E-2</v>
      </c>
      <c r="X558" s="578">
        <v>4.67064447917664E-3</v>
      </c>
      <c r="Y558" s="578">
        <v>1.8375613593282899E-3</v>
      </c>
    </row>
    <row r="559" spans="1:25" x14ac:dyDescent="0.3">
      <c r="A559" s="311" t="s">
        <v>3154</v>
      </c>
      <c r="B559" s="310" t="s">
        <v>7</v>
      </c>
      <c r="C559" s="310" t="s">
        <v>3126</v>
      </c>
      <c r="D559" s="36">
        <v>13</v>
      </c>
      <c r="E559" s="36">
        <v>2020</v>
      </c>
      <c r="F559" s="578">
        <v>0.10900537065881549</v>
      </c>
      <c r="G559" s="578">
        <v>261.96555455525703</v>
      </c>
      <c r="H559" s="578">
        <v>3.8564706988457403E-2</v>
      </c>
      <c r="I559" s="578">
        <v>3.0371111975568922E-3</v>
      </c>
      <c r="J559" s="578">
        <v>1.7429342903293775E-3</v>
      </c>
      <c r="K559" s="578">
        <v>0.11883393990114099</v>
      </c>
      <c r="L559" s="578">
        <v>271.88741111755326</v>
      </c>
      <c r="M559" s="578">
        <v>4.1921035310679103E-2</v>
      </c>
      <c r="N559" s="578">
        <v>4.4253314244050027E-3</v>
      </c>
      <c r="O559" s="578">
        <v>1.8089455619095399E-3</v>
      </c>
      <c r="P559" s="578">
        <v>0.11006332514460775</v>
      </c>
      <c r="Q559" s="578">
        <v>262.77390146255425</v>
      </c>
      <c r="R559" s="578">
        <v>3.8753649879557345E-2</v>
      </c>
      <c r="S559" s="578">
        <v>3.0719162138931654E-3</v>
      </c>
      <c r="T559" s="578">
        <v>1.7483102662178324E-3</v>
      </c>
      <c r="U559" s="578">
        <v>0.1188339295402295</v>
      </c>
      <c r="V559" s="578">
        <v>271.88741111755326</v>
      </c>
      <c r="W559" s="578">
        <v>4.192103768794668E-2</v>
      </c>
      <c r="X559" s="578">
        <v>4.4253314689891906E-3</v>
      </c>
      <c r="Y559" s="578">
        <v>1.80894556130321E-3</v>
      </c>
    </row>
    <row r="560" spans="1:25" x14ac:dyDescent="0.3">
      <c r="A560" s="311" t="s">
        <v>3155</v>
      </c>
      <c r="B560" s="310" t="s">
        <v>7</v>
      </c>
      <c r="C560" s="310" t="s">
        <v>3126</v>
      </c>
      <c r="D560" s="36">
        <v>14</v>
      </c>
      <c r="E560" s="36">
        <v>2020</v>
      </c>
      <c r="F560" s="578">
        <v>0.11539485528163075</v>
      </c>
      <c r="G560" s="578">
        <v>263.51403586069677</v>
      </c>
      <c r="H560" s="578">
        <v>3.842798180570145E-2</v>
      </c>
      <c r="I560" s="578">
        <v>3.1278872149205928E-3</v>
      </c>
      <c r="J560" s="578">
        <v>1.7532355183599651E-3</v>
      </c>
      <c r="K560" s="578">
        <v>0.125374769955584</v>
      </c>
      <c r="L560" s="578">
        <v>273.67742649714074</v>
      </c>
      <c r="M560" s="578">
        <v>4.1633657246393299E-2</v>
      </c>
      <c r="N560" s="578">
        <v>4.3662876614310626E-3</v>
      </c>
      <c r="O560" s="578">
        <v>1.820854298178645E-3</v>
      </c>
      <c r="P560" s="578">
        <v>0.115394876120182</v>
      </c>
      <c r="Q560" s="578">
        <v>263.51403586069677</v>
      </c>
      <c r="R560" s="578">
        <v>3.8427986725158271E-2</v>
      </c>
      <c r="S560" s="578">
        <v>3.1278872170048501E-3</v>
      </c>
      <c r="T560" s="578">
        <v>1.7532354662156001E-3</v>
      </c>
      <c r="U560" s="578">
        <v>0.12537478563263899</v>
      </c>
      <c r="V560" s="578">
        <v>273.67740551630624</v>
      </c>
      <c r="W560" s="578">
        <v>4.1633657912825528E-2</v>
      </c>
      <c r="X560" s="578">
        <v>4.3662876122615027E-3</v>
      </c>
      <c r="Y560" s="578">
        <v>1.8208542460342824E-3</v>
      </c>
    </row>
    <row r="561" spans="1:25" x14ac:dyDescent="0.3">
      <c r="A561" s="311" t="s">
        <v>3156</v>
      </c>
      <c r="B561" s="310" t="s">
        <v>7</v>
      </c>
      <c r="C561" s="310" t="s">
        <v>3126</v>
      </c>
      <c r="D561" s="36">
        <v>15</v>
      </c>
      <c r="E561" s="36">
        <v>2020</v>
      </c>
      <c r="F561" s="578">
        <v>0.12915810794505878</v>
      </c>
      <c r="G561" s="578">
        <v>271.66516335805204</v>
      </c>
      <c r="H561" s="578">
        <v>4.0274819714644104E-2</v>
      </c>
      <c r="I561" s="578">
        <v>3.39046941142366E-3</v>
      </c>
      <c r="J561" s="578">
        <v>1.8074678106737899E-3</v>
      </c>
      <c r="K561" s="578">
        <v>0.13814867136047526</v>
      </c>
      <c r="L561" s="578">
        <v>281.06269645690872</v>
      </c>
      <c r="M561" s="578">
        <v>4.3127472190311253E-2</v>
      </c>
      <c r="N561" s="578">
        <v>4.4285771345092401E-3</v>
      </c>
      <c r="O561" s="578">
        <v>1.8699908226456749E-3</v>
      </c>
      <c r="P561" s="578">
        <v>0.12915809762326275</v>
      </c>
      <c r="Q561" s="578">
        <v>271.66515795389751</v>
      </c>
      <c r="R561" s="578">
        <v>4.0274817303270476E-2</v>
      </c>
      <c r="S561" s="578">
        <v>3.3904696733581324E-3</v>
      </c>
      <c r="T561" s="578">
        <v>1.8074678106737899E-3</v>
      </c>
      <c r="U561" s="578">
        <v>0.13814866103831924</v>
      </c>
      <c r="V561" s="578">
        <v>281.06269645690872</v>
      </c>
      <c r="W561" s="578">
        <v>4.3127474737957472E-2</v>
      </c>
      <c r="X561" s="578">
        <v>4.4285772999235898E-3</v>
      </c>
      <c r="Y561" s="578">
        <v>1.8699907183569501E-3</v>
      </c>
    </row>
    <row r="562" spans="1:25" x14ac:dyDescent="0.3">
      <c r="A562" s="579" t="s">
        <v>3157</v>
      </c>
      <c r="B562" s="580" t="s">
        <v>7</v>
      </c>
      <c r="C562" s="580" t="s">
        <v>3126</v>
      </c>
      <c r="D562" s="581">
        <v>16</v>
      </c>
      <c r="E562" s="581">
        <v>2020</v>
      </c>
      <c r="F562" s="582">
        <v>0.14881235921601826</v>
      </c>
      <c r="G562" s="582">
        <v>286.42830912272098</v>
      </c>
      <c r="H562" s="582">
        <v>4.3959539688671549E-2</v>
      </c>
      <c r="I562" s="582">
        <v>3.9977253057941154E-3</v>
      </c>
      <c r="J562" s="582">
        <v>1.9056898745475276E-3</v>
      </c>
      <c r="K562" s="582">
        <v>0.15599133850962649</v>
      </c>
      <c r="L562" s="582">
        <v>293.52384217580124</v>
      </c>
      <c r="M562" s="582">
        <v>4.625287607094225E-2</v>
      </c>
      <c r="N562" s="582">
        <v>4.8536183613047471E-3</v>
      </c>
      <c r="O562" s="582">
        <v>1.9528999449297101E-3</v>
      </c>
      <c r="P562" s="582">
        <v>0.14881237481582799</v>
      </c>
      <c r="Q562" s="582">
        <v>286.42830387751223</v>
      </c>
      <c r="R562" s="582">
        <v>4.3959539213195301E-2</v>
      </c>
      <c r="S562" s="582">
        <v>3.9977256184802875E-3</v>
      </c>
      <c r="T562" s="582">
        <v>1.90568992669189E-3</v>
      </c>
      <c r="U562" s="582">
        <v>0.1559913175547645</v>
      </c>
      <c r="V562" s="582">
        <v>293.52385791142751</v>
      </c>
      <c r="W562" s="582">
        <v>4.6252876005685978E-2</v>
      </c>
      <c r="X562" s="582">
        <v>4.8536184122364469E-3</v>
      </c>
      <c r="Y562" s="582">
        <v>1.9529000492184377E-3</v>
      </c>
    </row>
    <row r="563" spans="1:25" x14ac:dyDescent="0.3">
      <c r="A563" s="311" t="s">
        <v>3158</v>
      </c>
      <c r="B563" s="310" t="s">
        <v>7</v>
      </c>
      <c r="C563" s="310" t="s">
        <v>3126</v>
      </c>
      <c r="D563" s="36">
        <v>1</v>
      </c>
      <c r="E563" s="36">
        <v>2030</v>
      </c>
      <c r="F563" s="578">
        <v>2.4096487147181024E-2</v>
      </c>
      <c r="G563" s="578">
        <v>1214.7148056030251</v>
      </c>
      <c r="H563" s="578">
        <v>0.22795769250183151</v>
      </c>
      <c r="I563" s="578">
        <v>1.0621494248994124E-2</v>
      </c>
      <c r="J563" s="578">
        <v>8.0992180737666751E-3</v>
      </c>
      <c r="K563" s="578">
        <v>2.5408730408714175E-2</v>
      </c>
      <c r="L563" s="578">
        <v>1256.3597806294702</v>
      </c>
      <c r="M563" s="578">
        <v>0.22958598005091774</v>
      </c>
      <c r="N563" s="578">
        <v>1.0747665160086649E-2</v>
      </c>
      <c r="O563" s="578">
        <v>8.3769014648472258E-3</v>
      </c>
      <c r="P563" s="578">
        <v>2.4096487661494949E-2</v>
      </c>
      <c r="Q563" s="578">
        <v>1214.7148056030251</v>
      </c>
      <c r="R563" s="578">
        <v>0.22795766475860527</v>
      </c>
      <c r="S563" s="578">
        <v>1.0621494246909849E-2</v>
      </c>
      <c r="T563" s="578">
        <v>8.0992180228349701E-3</v>
      </c>
      <c r="U563" s="578">
        <v>2.54087299138617E-2</v>
      </c>
      <c r="V563" s="578">
        <v>1256.3597806294702</v>
      </c>
      <c r="W563" s="578">
        <v>0.22958594534179574</v>
      </c>
      <c r="X563" s="578">
        <v>1.074766464103045E-2</v>
      </c>
      <c r="Y563" s="578">
        <v>8.3769015764119069E-3</v>
      </c>
    </row>
    <row r="564" spans="1:25" x14ac:dyDescent="0.3">
      <c r="A564" s="311" t="s">
        <v>3159</v>
      </c>
      <c r="B564" s="310" t="s">
        <v>7</v>
      </c>
      <c r="C564" s="310" t="s">
        <v>3126</v>
      </c>
      <c r="D564" s="36">
        <v>2</v>
      </c>
      <c r="E564" s="36">
        <v>2030</v>
      </c>
      <c r="F564" s="578">
        <v>2.5175016409234748E-2</v>
      </c>
      <c r="G564" s="578">
        <v>680.2230847676592</v>
      </c>
      <c r="H564" s="578">
        <v>0.11908408613832425</v>
      </c>
      <c r="I564" s="578">
        <v>6.1950597876337526E-3</v>
      </c>
      <c r="J564" s="578">
        <v>4.5354509857133928E-3</v>
      </c>
      <c r="K564" s="578">
        <v>2.4475671741690175E-2</v>
      </c>
      <c r="L564" s="578">
        <v>688.51546351114848</v>
      </c>
      <c r="M564" s="578">
        <v>0.11919674572671526</v>
      </c>
      <c r="N564" s="578">
        <v>6.1673229921552731E-3</v>
      </c>
      <c r="O564" s="578">
        <v>4.5907380723898905E-3</v>
      </c>
      <c r="P564" s="578">
        <v>2.5175017951748424E-2</v>
      </c>
      <c r="Q564" s="578">
        <v>680.22308985392226</v>
      </c>
      <c r="R564" s="578">
        <v>0.11908408987073875</v>
      </c>
      <c r="S564" s="578">
        <v>6.1950592753987578E-3</v>
      </c>
      <c r="T564" s="578">
        <v>4.5354509347816877E-3</v>
      </c>
      <c r="U564" s="578">
        <v>2.4475670150617725E-2</v>
      </c>
      <c r="V564" s="578">
        <v>688.51547400156596</v>
      </c>
      <c r="W564" s="578">
        <v>0.11919674713643225</v>
      </c>
      <c r="X564" s="578">
        <v>6.1673225122831294E-3</v>
      </c>
      <c r="Y564" s="578">
        <v>4.5907377473971157E-3</v>
      </c>
    </row>
    <row r="565" spans="1:25" x14ac:dyDescent="0.3">
      <c r="A565" s="311" t="s">
        <v>3160</v>
      </c>
      <c r="B565" s="310" t="s">
        <v>7</v>
      </c>
      <c r="C565" s="310" t="s">
        <v>3126</v>
      </c>
      <c r="D565" s="36">
        <v>3</v>
      </c>
      <c r="E565" s="36">
        <v>2030</v>
      </c>
      <c r="F565" s="578">
        <v>2.5714267714634774E-2</v>
      </c>
      <c r="G565" s="578">
        <v>412.97626066207829</v>
      </c>
      <c r="H565" s="578">
        <v>6.4647221511525702E-2</v>
      </c>
      <c r="I565" s="578">
        <v>3.9818462912061597E-3</v>
      </c>
      <c r="J565" s="578">
        <v>2.7535563131095781E-3</v>
      </c>
      <c r="K565" s="578">
        <v>2.1444439572771725E-2</v>
      </c>
      <c r="L565" s="578">
        <v>401.475651899973</v>
      </c>
      <c r="M565" s="578">
        <v>6.3419837943304899E-2</v>
      </c>
      <c r="N565" s="578">
        <v>3.6695736812741076E-3</v>
      </c>
      <c r="O565" s="578">
        <v>2.6768733914650476E-3</v>
      </c>
      <c r="P565" s="578">
        <v>2.5714266667017122E-2</v>
      </c>
      <c r="Q565" s="578">
        <v>412.97626066207829</v>
      </c>
      <c r="R565" s="578">
        <v>6.4647223623410299E-2</v>
      </c>
      <c r="S565" s="578">
        <v>3.9818459232397602E-3</v>
      </c>
      <c r="T565" s="578">
        <v>2.7535562597525553E-3</v>
      </c>
      <c r="U565" s="578">
        <v>2.1444438534656052E-2</v>
      </c>
      <c r="V565" s="578">
        <v>401.47564665476426</v>
      </c>
      <c r="W565" s="578">
        <v>6.3419837369527415E-2</v>
      </c>
      <c r="X565" s="578">
        <v>3.6695736296508074E-3</v>
      </c>
      <c r="Y565" s="578">
        <v>2.6768734957537729E-3</v>
      </c>
    </row>
    <row r="566" spans="1:25" x14ac:dyDescent="0.3">
      <c r="A566" s="311" t="s">
        <v>3161</v>
      </c>
      <c r="B566" s="310" t="s">
        <v>7</v>
      </c>
      <c r="C566" s="310" t="s">
        <v>3126</v>
      </c>
      <c r="D566" s="36">
        <v>4</v>
      </c>
      <c r="E566" s="36">
        <v>2030</v>
      </c>
      <c r="F566" s="578">
        <v>2.5894011216660826E-2</v>
      </c>
      <c r="G566" s="578">
        <v>323.89393695195452</v>
      </c>
      <c r="H566" s="578">
        <v>4.6501605108801344E-2</v>
      </c>
      <c r="I566" s="578">
        <v>3.2441132586882248E-3</v>
      </c>
      <c r="J566" s="578">
        <v>2.1595934376818999E-3</v>
      </c>
      <c r="K566" s="578">
        <v>1.6044083413463923E-2</v>
      </c>
      <c r="L566" s="578">
        <v>315.77543703714974</v>
      </c>
      <c r="M566" s="578">
        <v>4.4368861143084297E-2</v>
      </c>
      <c r="N566" s="578">
        <v>2.49568916711003E-3</v>
      </c>
      <c r="O566" s="578">
        <v>2.10546301241265E-3</v>
      </c>
      <c r="P566" s="578">
        <v>2.5894010683028424E-2</v>
      </c>
      <c r="Q566" s="578">
        <v>323.89394219716326</v>
      </c>
      <c r="R566" s="578">
        <v>4.6501610322593451E-2</v>
      </c>
      <c r="S566" s="578">
        <v>3.2441130518444982E-3</v>
      </c>
      <c r="T566" s="578">
        <v>2.1595934376818999E-3</v>
      </c>
      <c r="U566" s="578">
        <v>1.604408392273415E-2</v>
      </c>
      <c r="V566" s="578">
        <v>315.77543195088674</v>
      </c>
      <c r="W566" s="578">
        <v>4.4368859216130298E-2</v>
      </c>
      <c r="X566" s="578">
        <v>2.4956892192543926E-3</v>
      </c>
      <c r="Y566" s="578">
        <v>2.10546301241265E-3</v>
      </c>
    </row>
    <row r="567" spans="1:25" x14ac:dyDescent="0.3">
      <c r="A567" s="311" t="s">
        <v>3162</v>
      </c>
      <c r="B567" s="310" t="s">
        <v>7</v>
      </c>
      <c r="C567" s="310" t="s">
        <v>3126</v>
      </c>
      <c r="D567" s="36">
        <v>5</v>
      </c>
      <c r="E567" s="36">
        <v>2030</v>
      </c>
      <c r="F567" s="578">
        <v>2.5336217070451025E-2</v>
      </c>
      <c r="G567" s="578">
        <v>277.69459390640225</v>
      </c>
      <c r="H567" s="578">
        <v>3.7147517906722251E-2</v>
      </c>
      <c r="I567" s="578">
        <v>2.79283908708786E-3</v>
      </c>
      <c r="J567" s="578">
        <v>1.8515539813961301E-3</v>
      </c>
      <c r="K567" s="578">
        <v>1.5555033581033873E-2</v>
      </c>
      <c r="L567" s="578">
        <v>264.59101931254025</v>
      </c>
      <c r="M567" s="578">
        <v>3.4739813021493121E-2</v>
      </c>
      <c r="N567" s="578">
        <v>2.0575689563221001E-3</v>
      </c>
      <c r="O567" s="578">
        <v>1.7641853495054675E-3</v>
      </c>
      <c r="P567" s="578">
        <v>2.5336216061548976E-2</v>
      </c>
      <c r="Q567" s="578">
        <v>277.69459390640225</v>
      </c>
      <c r="R567" s="578">
        <v>3.714751588123965E-2</v>
      </c>
      <c r="S567" s="578">
        <v>2.7928391362763648E-3</v>
      </c>
      <c r="T567" s="578">
        <v>1.8515539813961301E-3</v>
      </c>
      <c r="U567" s="578">
        <v>1.5555034104867025E-2</v>
      </c>
      <c r="V567" s="578">
        <v>264.59101931254025</v>
      </c>
      <c r="W567" s="578">
        <v>3.4739818393973075E-2</v>
      </c>
      <c r="X567" s="578">
        <v>2.0575690079453974E-3</v>
      </c>
      <c r="Y567" s="578">
        <v>1.7641853495054675E-3</v>
      </c>
    </row>
    <row r="568" spans="1:25" x14ac:dyDescent="0.3">
      <c r="A568" s="311" t="s">
        <v>3163</v>
      </c>
      <c r="B568" s="310" t="s">
        <v>7</v>
      </c>
      <c r="C568" s="310" t="s">
        <v>3126</v>
      </c>
      <c r="D568" s="36">
        <v>6</v>
      </c>
      <c r="E568" s="36">
        <v>2030</v>
      </c>
      <c r="F568" s="578">
        <v>2.3697681178105598E-2</v>
      </c>
      <c r="G568" s="578">
        <v>246.6356108983355</v>
      </c>
      <c r="H568" s="578">
        <v>3.0968745194400023E-2</v>
      </c>
      <c r="I568" s="578">
        <v>2.3561802689092276E-3</v>
      </c>
      <c r="J568" s="578">
        <v>1.64446618024764E-3</v>
      </c>
      <c r="K568" s="578">
        <v>1.7101025122407149E-2</v>
      </c>
      <c r="L568" s="578">
        <v>235.6565009752905</v>
      </c>
      <c r="M568" s="578">
        <v>2.9237738955032396E-2</v>
      </c>
      <c r="N568" s="578">
        <v>1.9723674214636327E-3</v>
      </c>
      <c r="O568" s="578">
        <v>1.5712614767835426E-3</v>
      </c>
      <c r="P568" s="578">
        <v>2.3697679102152525E-2</v>
      </c>
      <c r="Q568" s="578">
        <v>246.6356108983355</v>
      </c>
      <c r="R568" s="578">
        <v>3.0968741989643871E-2</v>
      </c>
      <c r="S568" s="578">
        <v>2.3561802172859274E-3</v>
      </c>
      <c r="T568" s="578">
        <v>1.6444662845363648E-3</v>
      </c>
      <c r="U568" s="578">
        <v>1.7101026145872923E-2</v>
      </c>
      <c r="V568" s="578">
        <v>235.6565009752905</v>
      </c>
      <c r="W568" s="578">
        <v>2.9237735546928423E-2</v>
      </c>
      <c r="X568" s="578">
        <v>1.9723672103661226E-3</v>
      </c>
      <c r="Y568" s="578">
        <v>1.5712614767835426E-3</v>
      </c>
    </row>
    <row r="569" spans="1:25" x14ac:dyDescent="0.3">
      <c r="A569" s="311" t="s">
        <v>3164</v>
      </c>
      <c r="B569" s="310" t="s">
        <v>7</v>
      </c>
      <c r="C569" s="310" t="s">
        <v>3126</v>
      </c>
      <c r="D569" s="36">
        <v>7</v>
      </c>
      <c r="E569" s="36">
        <v>2030</v>
      </c>
      <c r="F569" s="578">
        <v>2.3967794581922726E-2</v>
      </c>
      <c r="G569" s="578">
        <v>220.42543554305976</v>
      </c>
      <c r="H569" s="578">
        <v>2.701511786907905E-2</v>
      </c>
      <c r="I569" s="578">
        <v>2.1471517634665772E-3</v>
      </c>
      <c r="J569" s="578">
        <v>1.4697096097127801E-3</v>
      </c>
      <c r="K569" s="578">
        <v>2.0068085973446899E-2</v>
      </c>
      <c r="L569" s="578">
        <v>218.66775671640974</v>
      </c>
      <c r="M569" s="578">
        <v>2.60599611667847E-2</v>
      </c>
      <c r="N569" s="578">
        <v>2.0920824432361425E-3</v>
      </c>
      <c r="O569" s="578">
        <v>1.4579879073911149E-3</v>
      </c>
      <c r="P569" s="578">
        <v>2.3967793543881073E-2</v>
      </c>
      <c r="Q569" s="578">
        <v>220.4254407882685</v>
      </c>
      <c r="R569" s="578">
        <v>2.7015115067986949E-2</v>
      </c>
      <c r="S569" s="578">
        <v>2.1471516581451949E-3</v>
      </c>
      <c r="T569" s="578">
        <v>1.4697096097127801E-3</v>
      </c>
      <c r="U569" s="578">
        <v>2.0068085983154651E-2</v>
      </c>
      <c r="V569" s="578">
        <v>218.66774622599226</v>
      </c>
      <c r="W569" s="578">
        <v>2.6059961600310499E-2</v>
      </c>
      <c r="X569" s="578">
        <v>2.0920825996692304E-3</v>
      </c>
      <c r="Y569" s="578">
        <v>1.4579879073911149E-3</v>
      </c>
    </row>
    <row r="570" spans="1:25" x14ac:dyDescent="0.3">
      <c r="A570" s="311" t="s">
        <v>3165</v>
      </c>
      <c r="B570" s="310" t="s">
        <v>7</v>
      </c>
      <c r="C570" s="310" t="s">
        <v>3126</v>
      </c>
      <c r="D570" s="36">
        <v>8</v>
      </c>
      <c r="E570" s="36">
        <v>2030</v>
      </c>
      <c r="F570" s="578">
        <v>2.4478916007504674E-2</v>
      </c>
      <c r="G570" s="578">
        <v>207.736759980519</v>
      </c>
      <c r="H570" s="578">
        <v>2.4116914015299501E-2</v>
      </c>
      <c r="I570" s="578">
        <v>2.0121899340210751E-3</v>
      </c>
      <c r="J570" s="578">
        <v>1.3851023832103198E-3</v>
      </c>
      <c r="K570" s="578">
        <v>2.6472773842708748E-2</v>
      </c>
      <c r="L570" s="578">
        <v>213.57350031534801</v>
      </c>
      <c r="M570" s="578">
        <v>2.4752148312510699E-2</v>
      </c>
      <c r="N570" s="578">
        <v>2.3751238853719726E-3</v>
      </c>
      <c r="O570" s="578">
        <v>1.4240216708761425E-3</v>
      </c>
      <c r="P570" s="578">
        <v>2.5444603682129974E-2</v>
      </c>
      <c r="Q570" s="578">
        <v>208.33809057871451</v>
      </c>
      <c r="R570" s="578">
        <v>2.4325500297588076E-2</v>
      </c>
      <c r="S570" s="578">
        <v>2.0553405716062373E-3</v>
      </c>
      <c r="T570" s="578">
        <v>1.3891134137035449E-3</v>
      </c>
      <c r="U570" s="578">
        <v>2.6472773862272349E-2</v>
      </c>
      <c r="V570" s="578">
        <v>213.57350031534801</v>
      </c>
      <c r="W570" s="578">
        <v>2.4752149331372125E-2</v>
      </c>
      <c r="X570" s="578">
        <v>2.3751240939494226E-3</v>
      </c>
      <c r="Y570" s="578">
        <v>1.4240216708761425E-3</v>
      </c>
    </row>
    <row r="571" spans="1:25" x14ac:dyDescent="0.3">
      <c r="A571" s="311" t="s">
        <v>3166</v>
      </c>
      <c r="B571" s="310" t="s">
        <v>7</v>
      </c>
      <c r="C571" s="310" t="s">
        <v>3126</v>
      </c>
      <c r="D571" s="36">
        <v>9</v>
      </c>
      <c r="E571" s="36">
        <v>2030</v>
      </c>
      <c r="F571" s="578">
        <v>2.491229184138705E-2</v>
      </c>
      <c r="G571" s="578">
        <v>199.66494846343926</v>
      </c>
      <c r="H571" s="578">
        <v>2.1923947057246051E-2</v>
      </c>
      <c r="I571" s="578">
        <v>1.9129000467756848E-3</v>
      </c>
      <c r="J571" s="578">
        <v>1.3312838952212252E-3</v>
      </c>
      <c r="K571" s="578">
        <v>3.1082299396495323E-2</v>
      </c>
      <c r="L571" s="578">
        <v>209.68730481465602</v>
      </c>
      <c r="M571" s="578">
        <v>2.3708058854064473E-2</v>
      </c>
      <c r="N571" s="578">
        <v>2.6101129382709552E-3</v>
      </c>
      <c r="O571" s="578">
        <v>1.39810874316026E-3</v>
      </c>
      <c r="P571" s="578">
        <v>2.6819625902624801E-2</v>
      </c>
      <c r="Q571" s="578">
        <v>200.8528766632075</v>
      </c>
      <c r="R571" s="578">
        <v>2.2335920140524879E-2</v>
      </c>
      <c r="S571" s="578">
        <v>1.9981282219134703E-3</v>
      </c>
      <c r="T571" s="578">
        <v>1.3392016723325125E-3</v>
      </c>
      <c r="U571" s="578">
        <v>3.1082299920624227E-2</v>
      </c>
      <c r="V571" s="578">
        <v>209.68730481465602</v>
      </c>
      <c r="W571" s="578">
        <v>2.3708060385767227E-2</v>
      </c>
      <c r="X571" s="578">
        <v>2.6101128866476554E-3</v>
      </c>
      <c r="Y571" s="578">
        <v>1.3981088474489874E-3</v>
      </c>
    </row>
    <row r="572" spans="1:25" x14ac:dyDescent="0.3">
      <c r="A572" s="311" t="s">
        <v>3167</v>
      </c>
      <c r="B572" s="310" t="s">
        <v>7</v>
      </c>
      <c r="C572" s="310" t="s">
        <v>3126</v>
      </c>
      <c r="D572" s="36">
        <v>10</v>
      </c>
      <c r="E572" s="36">
        <v>2030</v>
      </c>
      <c r="F572" s="578">
        <v>2.5845517696853372E-2</v>
      </c>
      <c r="G572" s="578">
        <v>193.71404457092251</v>
      </c>
      <c r="H572" s="578">
        <v>2.0351055243850124E-2</v>
      </c>
      <c r="I572" s="578">
        <v>1.8613012691256802E-3</v>
      </c>
      <c r="J572" s="578">
        <v>1.291605947092945E-3</v>
      </c>
      <c r="K572" s="578">
        <v>3.4252545567375323E-2</v>
      </c>
      <c r="L572" s="578">
        <v>206.0767111778255</v>
      </c>
      <c r="M572" s="578">
        <v>2.2797291572070773E-2</v>
      </c>
      <c r="N572" s="578">
        <v>2.7229932504724227E-3</v>
      </c>
      <c r="O572" s="578">
        <v>1.3740362131405422E-3</v>
      </c>
      <c r="P572" s="578">
        <v>2.7889118684734954E-2</v>
      </c>
      <c r="Q572" s="578">
        <v>195.03077014287248</v>
      </c>
      <c r="R572" s="578">
        <v>2.0788475987634048E-2</v>
      </c>
      <c r="S572" s="578">
        <v>1.9536276254541402E-3</v>
      </c>
      <c r="T572" s="578">
        <v>1.30038655212653E-3</v>
      </c>
      <c r="U572" s="578">
        <v>3.4252544509884651E-2</v>
      </c>
      <c r="V572" s="578">
        <v>206.07672166824301</v>
      </c>
      <c r="W572" s="578">
        <v>2.2797294052376502E-2</v>
      </c>
      <c r="X572" s="578">
        <v>2.7229931993701874E-3</v>
      </c>
      <c r="Y572" s="578">
        <v>1.3740362652849049E-3</v>
      </c>
    </row>
    <row r="573" spans="1:25" x14ac:dyDescent="0.3">
      <c r="A573" s="311" t="s">
        <v>3168</v>
      </c>
      <c r="B573" s="310" t="s">
        <v>7</v>
      </c>
      <c r="C573" s="310" t="s">
        <v>3126</v>
      </c>
      <c r="D573" s="36">
        <v>11</v>
      </c>
      <c r="E573" s="36">
        <v>2030</v>
      </c>
      <c r="F573" s="578">
        <v>2.7602821283150378E-2</v>
      </c>
      <c r="G573" s="578">
        <v>189.50759140650399</v>
      </c>
      <c r="H573" s="578">
        <v>1.9317853289654352E-2</v>
      </c>
      <c r="I573" s="578">
        <v>1.8634769488983175E-3</v>
      </c>
      <c r="J573" s="578">
        <v>1.2635608084868425E-3</v>
      </c>
      <c r="K573" s="578">
        <v>3.5733589279088755E-2</v>
      </c>
      <c r="L573" s="578">
        <v>200.460470040639</v>
      </c>
      <c r="M573" s="578">
        <v>2.1740288870432726E-2</v>
      </c>
      <c r="N573" s="578">
        <v>2.6881293079933704E-3</v>
      </c>
      <c r="O573" s="578">
        <v>1.3365888529127275E-3</v>
      </c>
      <c r="P573" s="578">
        <v>2.9005086777665601E-2</v>
      </c>
      <c r="Q573" s="578">
        <v>190.70482079187974</v>
      </c>
      <c r="R573" s="578">
        <v>1.9604404322611374E-2</v>
      </c>
      <c r="S573" s="578">
        <v>1.920930200289675E-3</v>
      </c>
      <c r="T573" s="578">
        <v>1.2715396078419824E-3</v>
      </c>
      <c r="U573" s="578">
        <v>3.5733587765637474E-2</v>
      </c>
      <c r="V573" s="578">
        <v>200.46046487490301</v>
      </c>
      <c r="W573" s="578">
        <v>2.1740288486815425E-2</v>
      </c>
      <c r="X573" s="578">
        <v>2.6881294100273077E-3</v>
      </c>
      <c r="Y573" s="578">
        <v>1.3365888529127275E-3</v>
      </c>
    </row>
    <row r="574" spans="1:25" x14ac:dyDescent="0.3">
      <c r="A574" s="311" t="s">
        <v>3169</v>
      </c>
      <c r="B574" s="310" t="s">
        <v>7</v>
      </c>
      <c r="C574" s="310" t="s">
        <v>3126</v>
      </c>
      <c r="D574" s="36">
        <v>12</v>
      </c>
      <c r="E574" s="36">
        <v>2030</v>
      </c>
      <c r="F574" s="578">
        <v>2.9648079547441072E-2</v>
      </c>
      <c r="G574" s="578">
        <v>187.01523725191726</v>
      </c>
      <c r="H574" s="578">
        <v>1.8589251737012029E-2</v>
      </c>
      <c r="I574" s="578">
        <v>1.8693098574734225E-3</v>
      </c>
      <c r="J574" s="578">
        <v>1.2469424994681752E-3</v>
      </c>
      <c r="K574" s="578">
        <v>3.6148648117041028E-2</v>
      </c>
      <c r="L574" s="578">
        <v>196.13819869359298</v>
      </c>
      <c r="M574" s="578">
        <v>2.0594640719044301E-2</v>
      </c>
      <c r="N574" s="578">
        <v>2.5467161604145324E-3</v>
      </c>
      <c r="O574" s="578">
        <v>1.3077693705175325E-3</v>
      </c>
      <c r="P574" s="578">
        <v>3.0957000231174623E-2</v>
      </c>
      <c r="Q574" s="578">
        <v>188.48804187774624</v>
      </c>
      <c r="R574" s="578">
        <v>1.8850641920873049E-2</v>
      </c>
      <c r="S574" s="578">
        <v>1.90576362349285E-3</v>
      </c>
      <c r="T574" s="578">
        <v>1.2567620093856574E-3</v>
      </c>
      <c r="U574" s="578">
        <v>3.6148645012685124E-2</v>
      </c>
      <c r="V574" s="578">
        <v>196.13819869359298</v>
      </c>
      <c r="W574" s="578">
        <v>2.0594641747588075E-2</v>
      </c>
      <c r="X574" s="578">
        <v>2.5467163135507024E-3</v>
      </c>
      <c r="Y574" s="578">
        <v>1.3077693705175325E-3</v>
      </c>
    </row>
    <row r="575" spans="1:25" x14ac:dyDescent="0.3">
      <c r="A575" s="311" t="s">
        <v>3170</v>
      </c>
      <c r="B575" s="310" t="s">
        <v>7</v>
      </c>
      <c r="C575" s="310" t="s">
        <v>3126</v>
      </c>
      <c r="D575" s="36">
        <v>13</v>
      </c>
      <c r="E575" s="36">
        <v>2030</v>
      </c>
      <c r="F575" s="578">
        <v>3.2076459749866545E-2</v>
      </c>
      <c r="G575" s="578">
        <v>186.06994771957349</v>
      </c>
      <c r="H575" s="578">
        <v>1.8121238511885872E-2</v>
      </c>
      <c r="I575" s="578">
        <v>1.8790014942406176E-3</v>
      </c>
      <c r="J575" s="578">
        <v>1.2406378931094199E-3</v>
      </c>
      <c r="K575" s="578">
        <v>3.719777018742805E-2</v>
      </c>
      <c r="L575" s="578">
        <v>193.09631999333652</v>
      </c>
      <c r="M575" s="578">
        <v>1.9787280326719701E-2</v>
      </c>
      <c r="N575" s="578">
        <v>2.4351167081893676E-3</v>
      </c>
      <c r="O575" s="578">
        <v>1.2874876471566125E-3</v>
      </c>
      <c r="P575" s="578">
        <v>3.2583643968094329E-2</v>
      </c>
      <c r="Q575" s="578">
        <v>186.64047590891502</v>
      </c>
      <c r="R575" s="578">
        <v>1.82225130031194E-2</v>
      </c>
      <c r="S575" s="578">
        <v>1.8931287697985925E-3</v>
      </c>
      <c r="T575" s="578">
        <v>1.2444435269571776E-3</v>
      </c>
      <c r="U575" s="578">
        <v>3.7197770168025522E-2</v>
      </c>
      <c r="V575" s="578">
        <v>193.09631482760074</v>
      </c>
      <c r="W575" s="578">
        <v>1.9787280768468897E-2</v>
      </c>
      <c r="X575" s="578">
        <v>2.4351168124780954E-3</v>
      </c>
      <c r="Y575" s="578">
        <v>1.2874875950122499E-3</v>
      </c>
    </row>
    <row r="576" spans="1:25" x14ac:dyDescent="0.3">
      <c r="A576" s="311" t="s">
        <v>3171</v>
      </c>
      <c r="B576" s="310" t="s">
        <v>7</v>
      </c>
      <c r="C576" s="310" t="s">
        <v>3126</v>
      </c>
      <c r="D576" s="36">
        <v>14</v>
      </c>
      <c r="E576" s="36">
        <v>2030</v>
      </c>
      <c r="F576" s="578">
        <v>3.6381542190359377E-2</v>
      </c>
      <c r="G576" s="578">
        <v>187.18039274215676</v>
      </c>
      <c r="H576" s="578">
        <v>1.8139355003768249E-2</v>
      </c>
      <c r="I576" s="578">
        <v>1.9341317681570002E-3</v>
      </c>
      <c r="J576" s="578">
        <v>1.2480416735343126E-3</v>
      </c>
      <c r="K576" s="578">
        <v>4.2025194716772477E-2</v>
      </c>
      <c r="L576" s="578">
        <v>194.38743042945825</v>
      </c>
      <c r="M576" s="578">
        <v>1.9768996601650678E-2</v>
      </c>
      <c r="N576" s="578">
        <v>2.4508960565109749E-3</v>
      </c>
      <c r="O576" s="578">
        <v>1.2960951971763249E-3</v>
      </c>
      <c r="P576" s="578">
        <v>3.6381541666594623E-2</v>
      </c>
      <c r="Q576" s="578">
        <v>187.18039274215676</v>
      </c>
      <c r="R576" s="578">
        <v>1.8139353272639824E-2</v>
      </c>
      <c r="S576" s="578">
        <v>1.9341318203866301E-3</v>
      </c>
      <c r="T576" s="578">
        <v>1.2480416735343126E-3</v>
      </c>
      <c r="U576" s="578">
        <v>4.2025191069248721E-2</v>
      </c>
      <c r="V576" s="578">
        <v>194.38742518424951</v>
      </c>
      <c r="W576" s="578">
        <v>1.9768995711729024E-2</v>
      </c>
      <c r="X576" s="578">
        <v>2.4508960043666149E-3</v>
      </c>
      <c r="Y576" s="578">
        <v>1.2960951971763249E-3</v>
      </c>
    </row>
    <row r="577" spans="1:25" x14ac:dyDescent="0.3">
      <c r="A577" s="311" t="s">
        <v>3172</v>
      </c>
      <c r="B577" s="310" t="s">
        <v>7</v>
      </c>
      <c r="C577" s="310" t="s">
        <v>3126</v>
      </c>
      <c r="D577" s="36">
        <v>15</v>
      </c>
      <c r="E577" s="36">
        <v>2030</v>
      </c>
      <c r="F577" s="578">
        <v>4.57784247566633E-2</v>
      </c>
      <c r="G577" s="578">
        <v>192.97841842969223</v>
      </c>
      <c r="H577" s="578">
        <v>1.9205127713594974E-2</v>
      </c>
      <c r="I577" s="578">
        <v>2.1003899340522924E-3</v>
      </c>
      <c r="J577" s="578">
        <v>1.2866977267549326E-3</v>
      </c>
      <c r="K577" s="578">
        <v>5.0942260472327847E-2</v>
      </c>
      <c r="L577" s="578">
        <v>199.64406172434451</v>
      </c>
      <c r="M577" s="578">
        <v>2.0652776623478499E-2</v>
      </c>
      <c r="N577" s="578">
        <v>2.5407828290061173E-3</v>
      </c>
      <c r="O577" s="578">
        <v>1.3311447861876001E-3</v>
      </c>
      <c r="P577" s="578">
        <v>4.57784247956768E-2</v>
      </c>
      <c r="Q577" s="578">
        <v>192.97841842969223</v>
      </c>
      <c r="R577" s="578">
        <v>1.9205127644018626E-2</v>
      </c>
      <c r="S577" s="578">
        <v>2.100389986196655E-3</v>
      </c>
      <c r="T577" s="578">
        <v>1.2866977267549326E-3</v>
      </c>
      <c r="U577" s="578">
        <v>5.0942263072320956E-2</v>
      </c>
      <c r="V577" s="578">
        <v>199.64406689008024</v>
      </c>
      <c r="W577" s="578">
        <v>2.0652777588585001E-2</v>
      </c>
      <c r="X577" s="578">
        <v>2.54078282796399E-3</v>
      </c>
      <c r="Y577" s="578">
        <v>1.3311447352558976E-3</v>
      </c>
    </row>
    <row r="578" spans="1:25" x14ac:dyDescent="0.3">
      <c r="A578" s="579" t="s">
        <v>3173</v>
      </c>
      <c r="B578" s="580" t="s">
        <v>7</v>
      </c>
      <c r="C578" s="580" t="s">
        <v>3126</v>
      </c>
      <c r="D578" s="581">
        <v>16</v>
      </c>
      <c r="E578" s="581">
        <v>2030</v>
      </c>
      <c r="F578" s="582">
        <v>5.9519459250433643E-2</v>
      </c>
      <c r="G578" s="582">
        <v>203.47167507807399</v>
      </c>
      <c r="H578" s="582">
        <v>2.1225696928108027E-2</v>
      </c>
      <c r="I578" s="582">
        <v>2.4768536034400724E-3</v>
      </c>
      <c r="J578" s="582">
        <v>1.3566656440768027E-3</v>
      </c>
      <c r="K578" s="582">
        <v>6.3629351906065751E-2</v>
      </c>
      <c r="L578" s="582">
        <v>208.503607432047</v>
      </c>
      <c r="M578" s="582">
        <v>2.23861354062364E-2</v>
      </c>
      <c r="N578" s="582">
        <v>2.8458605897488526E-3</v>
      </c>
      <c r="O578" s="582">
        <v>1.3902183175863024E-3</v>
      </c>
      <c r="P578" s="582">
        <v>5.9519457155062072E-2</v>
      </c>
      <c r="Q578" s="582">
        <v>203.47166983286525</v>
      </c>
      <c r="R578" s="582">
        <v>2.1225696780807803E-2</v>
      </c>
      <c r="S578" s="582">
        <v>2.4768539689716774E-3</v>
      </c>
      <c r="T578" s="582">
        <v>1.3566656440768027E-3</v>
      </c>
      <c r="U578" s="582">
        <v>6.3629347152387994E-2</v>
      </c>
      <c r="V578" s="582">
        <v>208.50359702110251</v>
      </c>
      <c r="W578" s="582">
        <v>2.2386135596453423E-2</v>
      </c>
      <c r="X578" s="582">
        <v>2.8458606933459826E-3</v>
      </c>
      <c r="Y578" s="582">
        <v>1.3902183175863024E-3</v>
      </c>
    </row>
    <row r="579" spans="1:25" x14ac:dyDescent="0.3">
      <c r="A579" s="311" t="s">
        <v>3174</v>
      </c>
      <c r="B579" s="310" t="s">
        <v>2196</v>
      </c>
      <c r="C579" s="310" t="s">
        <v>3126</v>
      </c>
      <c r="D579" s="36">
        <v>1</v>
      </c>
      <c r="E579" s="36">
        <v>2012</v>
      </c>
      <c r="F579" s="578">
        <v>52.796550293763424</v>
      </c>
      <c r="G579" s="578">
        <v>8484.47897847493</v>
      </c>
      <c r="H579" s="578">
        <v>5.7431420142141425</v>
      </c>
      <c r="I579" s="578">
        <v>3.4871900081634499</v>
      </c>
      <c r="J579" s="578">
        <v>7.2278394751871561E-2</v>
      </c>
      <c r="K579" s="578">
        <v>53.151821214802695</v>
      </c>
      <c r="L579" s="578">
        <v>8540.7084757486955</v>
      </c>
      <c r="M579" s="578">
        <v>5.7572038144183599</v>
      </c>
      <c r="N579" s="578">
        <v>3.5095077306032101</v>
      </c>
      <c r="O579" s="578">
        <v>7.2757443296722998E-2</v>
      </c>
      <c r="P579" s="578">
        <v>52.796549262711721</v>
      </c>
      <c r="Q579" s="578">
        <v>8484.47897847493</v>
      </c>
      <c r="R579" s="578">
        <v>5.7431419620600774</v>
      </c>
      <c r="S579" s="578">
        <v>3.4871900081634499</v>
      </c>
      <c r="T579" s="578">
        <v>7.2278394751871561E-2</v>
      </c>
      <c r="U579" s="578">
        <v>53.151821713487095</v>
      </c>
      <c r="V579" s="578">
        <v>8540.7084757486955</v>
      </c>
      <c r="W579" s="578">
        <v>5.7572038144183599</v>
      </c>
      <c r="X579" s="578">
        <v>3.5095074698328901</v>
      </c>
      <c r="Y579" s="578">
        <v>7.27574432579179E-2</v>
      </c>
    </row>
    <row r="580" spans="1:25" x14ac:dyDescent="0.3">
      <c r="A580" s="311" t="s">
        <v>3175</v>
      </c>
      <c r="B580" s="310" t="s">
        <v>2196</v>
      </c>
      <c r="C580" s="310" t="s">
        <v>3126</v>
      </c>
      <c r="D580" s="36">
        <v>2</v>
      </c>
      <c r="E580" s="36">
        <v>2012</v>
      </c>
      <c r="F580" s="578">
        <v>27.907576721345873</v>
      </c>
      <c r="G580" s="578">
        <v>4715.180750528968</v>
      </c>
      <c r="H580" s="578">
        <v>3.1904773831677873</v>
      </c>
      <c r="I580" s="578">
        <v>1.8236130212123149</v>
      </c>
      <c r="J580" s="578">
        <v>4.0168196273346675E-2</v>
      </c>
      <c r="K580" s="578">
        <v>28.41977417575735</v>
      </c>
      <c r="L580" s="578">
        <v>4793.4210713704397</v>
      </c>
      <c r="M580" s="578">
        <v>3.2182269396726002</v>
      </c>
      <c r="N580" s="578">
        <v>1.8505026670172748</v>
      </c>
      <c r="O580" s="578">
        <v>4.0834712601887646E-2</v>
      </c>
      <c r="P580" s="578">
        <v>27.907579822349327</v>
      </c>
      <c r="Q580" s="578">
        <v>4715.180750528968</v>
      </c>
      <c r="R580" s="578">
        <v>3.1904773831677873</v>
      </c>
      <c r="S580" s="578">
        <v>1.8236130264898101</v>
      </c>
      <c r="T580" s="578">
        <v>4.0168196797215623E-2</v>
      </c>
      <c r="U580" s="578">
        <v>28.419771065343649</v>
      </c>
      <c r="V580" s="578">
        <v>4793.4210713704397</v>
      </c>
      <c r="W580" s="578">
        <v>3.2182269396726002</v>
      </c>
      <c r="X580" s="578">
        <v>1.8505025931323527</v>
      </c>
      <c r="Y580" s="578">
        <v>4.0834712601887646E-2</v>
      </c>
    </row>
    <row r="581" spans="1:25" x14ac:dyDescent="0.3">
      <c r="A581" s="311" t="s">
        <v>3176</v>
      </c>
      <c r="B581" s="310" t="s">
        <v>2196</v>
      </c>
      <c r="C581" s="310" t="s">
        <v>3126</v>
      </c>
      <c r="D581" s="36">
        <v>3</v>
      </c>
      <c r="E581" s="36">
        <v>2012</v>
      </c>
      <c r="F581" s="578">
        <v>16.996124739302672</v>
      </c>
      <c r="G581" s="578">
        <v>3038.38672383626</v>
      </c>
      <c r="H581" s="578">
        <v>1.7129291260498525</v>
      </c>
      <c r="I581" s="578">
        <v>1.08673324761912</v>
      </c>
      <c r="J581" s="578">
        <v>2.5883803493343252E-2</v>
      </c>
      <c r="K581" s="578">
        <v>16.889105660035625</v>
      </c>
      <c r="L581" s="578">
        <v>3003.6431020100849</v>
      </c>
      <c r="M581" s="578">
        <v>1.7153380482729175</v>
      </c>
      <c r="N581" s="578">
        <v>1.0796278218428226</v>
      </c>
      <c r="O581" s="578">
        <v>2.5587809291512997E-2</v>
      </c>
      <c r="P581" s="578">
        <v>16.9961247387788</v>
      </c>
      <c r="Q581" s="578">
        <v>3038.38672383626</v>
      </c>
      <c r="R581" s="578">
        <v>1.7129291239543774</v>
      </c>
      <c r="S581" s="578">
        <v>1.0867332423416225</v>
      </c>
      <c r="T581" s="578">
        <v>2.5883803493343252E-2</v>
      </c>
      <c r="U581" s="578">
        <v>16.889104090965624</v>
      </c>
      <c r="V581" s="578">
        <v>3003.6431020100849</v>
      </c>
      <c r="W581" s="578">
        <v>1.715338045672975</v>
      </c>
      <c r="X581" s="578">
        <v>1.0796278165653299</v>
      </c>
      <c r="Y581" s="578">
        <v>2.5587809291512997E-2</v>
      </c>
    </row>
    <row r="582" spans="1:25" x14ac:dyDescent="0.3">
      <c r="A582" s="311" t="s">
        <v>3177</v>
      </c>
      <c r="B582" s="310" t="s">
        <v>2196</v>
      </c>
      <c r="C582" s="310" t="s">
        <v>3126</v>
      </c>
      <c r="D582" s="36">
        <v>4</v>
      </c>
      <c r="E582" s="36">
        <v>2012</v>
      </c>
      <c r="F582" s="578">
        <v>14.36640907904555</v>
      </c>
      <c r="G582" s="578">
        <v>2735.4111607869449</v>
      </c>
      <c r="H582" s="578">
        <v>1.1874586910707849</v>
      </c>
      <c r="I582" s="578">
        <v>0.93381490030636338</v>
      </c>
      <c r="J582" s="578">
        <v>2.3302823014091652E-2</v>
      </c>
      <c r="K582" s="578">
        <v>14.118231090304651</v>
      </c>
      <c r="L582" s="578">
        <v>2671.5461756388327</v>
      </c>
      <c r="M582" s="578">
        <v>1.1882826211318951</v>
      </c>
      <c r="N582" s="578">
        <v>0.91589290897051434</v>
      </c>
      <c r="O582" s="578">
        <v>2.275876421481365E-2</v>
      </c>
      <c r="P582" s="578">
        <v>14.366409601997725</v>
      </c>
      <c r="Q582" s="578">
        <v>2735.4111607869449</v>
      </c>
      <c r="R582" s="578">
        <v>1.1874586910707849</v>
      </c>
      <c r="S582" s="578">
        <v>0.93381493724882536</v>
      </c>
      <c r="T582" s="578">
        <v>2.3302823014091652E-2</v>
      </c>
      <c r="U582" s="578">
        <v>14.118230048911425</v>
      </c>
      <c r="V582" s="578">
        <v>2671.5461756388327</v>
      </c>
      <c r="W582" s="578">
        <v>1.188282621675165</v>
      </c>
      <c r="X582" s="578">
        <v>0.91589288910229927</v>
      </c>
      <c r="Y582" s="578">
        <v>2.275876421481365E-2</v>
      </c>
    </row>
    <row r="583" spans="1:25" x14ac:dyDescent="0.3">
      <c r="A583" s="311" t="s">
        <v>3178</v>
      </c>
      <c r="B583" s="310" t="s">
        <v>2196</v>
      </c>
      <c r="C583" s="310" t="s">
        <v>3126</v>
      </c>
      <c r="D583" s="36">
        <v>5</v>
      </c>
      <c r="E583" s="36">
        <v>2012</v>
      </c>
      <c r="F583" s="578">
        <v>12.544761514067975</v>
      </c>
      <c r="G583" s="578">
        <v>2419.9084803263299</v>
      </c>
      <c r="H583" s="578">
        <v>0.9134605486566818</v>
      </c>
      <c r="I583" s="578">
        <v>0.82422381965443448</v>
      </c>
      <c r="J583" s="578">
        <v>2.0615055216088227E-2</v>
      </c>
      <c r="K583" s="578">
        <v>12.33258259201825</v>
      </c>
      <c r="L583" s="578">
        <v>2369.0348345438601</v>
      </c>
      <c r="M583" s="578">
        <v>0.91539310842441957</v>
      </c>
      <c r="N583" s="578">
        <v>0.80633220573266273</v>
      </c>
      <c r="O583" s="578">
        <v>2.0181699384314276E-2</v>
      </c>
      <c r="P583" s="578">
        <v>12.544760473072474</v>
      </c>
      <c r="Q583" s="578">
        <v>2419.9084803263299</v>
      </c>
      <c r="R583" s="578">
        <v>0.91346053763603097</v>
      </c>
      <c r="S583" s="578">
        <v>0.8242238355645285</v>
      </c>
      <c r="T583" s="578">
        <v>2.0615055216088227E-2</v>
      </c>
      <c r="U583" s="578">
        <v>12.332582070991799</v>
      </c>
      <c r="V583" s="578">
        <v>2369.0347302754703</v>
      </c>
      <c r="W583" s="578">
        <v>0.91539313481189266</v>
      </c>
      <c r="X583" s="578">
        <v>0.80633219083150154</v>
      </c>
      <c r="Y583" s="578">
        <v>2.0181698860445324E-2</v>
      </c>
    </row>
    <row r="584" spans="1:25" x14ac:dyDescent="0.3">
      <c r="A584" s="311" t="s">
        <v>3179</v>
      </c>
      <c r="B584" s="310" t="s">
        <v>2196</v>
      </c>
      <c r="C584" s="310" t="s">
        <v>3126</v>
      </c>
      <c r="D584" s="36">
        <v>6</v>
      </c>
      <c r="E584" s="36">
        <v>2012</v>
      </c>
      <c r="F584" s="578">
        <v>11.37260284156215</v>
      </c>
      <c r="G584" s="578">
        <v>2248.8743515014603</v>
      </c>
      <c r="H584" s="578">
        <v>0.77737925333591751</v>
      </c>
      <c r="I584" s="578">
        <v>0.75195748141656282</v>
      </c>
      <c r="J584" s="578">
        <v>1.9158098963089225E-2</v>
      </c>
      <c r="K584" s="578">
        <v>11.218234443406452</v>
      </c>
      <c r="L584" s="578">
        <v>2211.4750544230124</v>
      </c>
      <c r="M584" s="578">
        <v>0.77719588573866805</v>
      </c>
      <c r="N584" s="578">
        <v>0.73645331462224251</v>
      </c>
      <c r="O584" s="578">
        <v>1.8839468791459951E-2</v>
      </c>
      <c r="P584" s="578">
        <v>11.372602210920951</v>
      </c>
      <c r="Q584" s="578">
        <v>2248.8743515014603</v>
      </c>
      <c r="R584" s="578">
        <v>0.77737926718934081</v>
      </c>
      <c r="S584" s="578">
        <v>0.75195750780403581</v>
      </c>
      <c r="T584" s="578">
        <v>1.9158098963089225E-2</v>
      </c>
      <c r="U584" s="578">
        <v>11.218233350807445</v>
      </c>
      <c r="V584" s="578">
        <v>2211.4750544230124</v>
      </c>
      <c r="W584" s="578">
        <v>0.77719587134197299</v>
      </c>
      <c r="X584" s="578">
        <v>0.736453289786974</v>
      </c>
      <c r="Y584" s="578">
        <v>1.88394677631246E-2</v>
      </c>
    </row>
    <row r="585" spans="1:25" x14ac:dyDescent="0.3">
      <c r="A585" s="311" t="s">
        <v>3180</v>
      </c>
      <c r="B585" s="310" t="s">
        <v>2196</v>
      </c>
      <c r="C585" s="310" t="s">
        <v>3126</v>
      </c>
      <c r="D585" s="36">
        <v>7</v>
      </c>
      <c r="E585" s="36">
        <v>2012</v>
      </c>
      <c r="F585" s="578">
        <v>11.036556944360179</v>
      </c>
      <c r="G585" s="578">
        <v>2210.8182881673124</v>
      </c>
      <c r="H585" s="578">
        <v>0.68297922040801451</v>
      </c>
      <c r="I585" s="578">
        <v>0.70452786605649897</v>
      </c>
      <c r="J585" s="578">
        <v>1.88338592415675E-2</v>
      </c>
      <c r="K585" s="578">
        <v>10.903335147377195</v>
      </c>
      <c r="L585" s="578">
        <v>2180.7592824300077</v>
      </c>
      <c r="M585" s="578">
        <v>0.68150238995440271</v>
      </c>
      <c r="N585" s="578">
        <v>0.69265407665322154</v>
      </c>
      <c r="O585" s="578">
        <v>1.8577807408291798E-2</v>
      </c>
      <c r="P585" s="578">
        <v>11.036555175984764</v>
      </c>
      <c r="Q585" s="578">
        <v>2210.8182881673124</v>
      </c>
      <c r="R585" s="578">
        <v>0.68297922141694745</v>
      </c>
      <c r="S585" s="578">
        <v>0.70452789760505119</v>
      </c>
      <c r="T585" s="578">
        <v>1.88338592415675E-2</v>
      </c>
      <c r="U585" s="578">
        <v>10.903334849019261</v>
      </c>
      <c r="V585" s="578">
        <v>2180.7592824300077</v>
      </c>
      <c r="W585" s="578">
        <v>0.68150238568584076</v>
      </c>
      <c r="X585" s="578">
        <v>0.69265406609823243</v>
      </c>
      <c r="Y585" s="578">
        <v>1.8577807932160753E-2</v>
      </c>
    </row>
    <row r="586" spans="1:25" x14ac:dyDescent="0.3">
      <c r="A586" s="311" t="s">
        <v>3181</v>
      </c>
      <c r="B586" s="310" t="s">
        <v>2196</v>
      </c>
      <c r="C586" s="310" t="s">
        <v>3126</v>
      </c>
      <c r="D586" s="36">
        <v>8</v>
      </c>
      <c r="E586" s="36">
        <v>2012</v>
      </c>
      <c r="F586" s="578">
        <v>9.6016537994970701</v>
      </c>
      <c r="G586" s="578">
        <v>1868.8776969909625</v>
      </c>
      <c r="H586" s="578">
        <v>0.61990276805590794</v>
      </c>
      <c r="I586" s="578">
        <v>0.54867299362861788</v>
      </c>
      <c r="J586" s="578">
        <v>1.5920887381071176E-2</v>
      </c>
      <c r="K586" s="578">
        <v>9.5961879985382552</v>
      </c>
      <c r="L586" s="578">
        <v>1874.2126032511326</v>
      </c>
      <c r="M586" s="578">
        <v>0.61723698702795993</v>
      </c>
      <c r="N586" s="578">
        <v>0.55202846112661019</v>
      </c>
      <c r="O586" s="578">
        <v>1.5966341530050398E-2</v>
      </c>
      <c r="P586" s="578">
        <v>9.60165515560705</v>
      </c>
      <c r="Q586" s="578">
        <v>1868.8776969909625</v>
      </c>
      <c r="R586" s="578">
        <v>0.61990282135472297</v>
      </c>
      <c r="S586" s="578">
        <v>0.5486729914943369</v>
      </c>
      <c r="T586" s="578">
        <v>1.5920887381071176E-2</v>
      </c>
      <c r="U586" s="578">
        <v>9.5961878050923808</v>
      </c>
      <c r="V586" s="578">
        <v>1874.2127075195251</v>
      </c>
      <c r="W586" s="578">
        <v>0.61723698175046549</v>
      </c>
      <c r="X586" s="578">
        <v>0.55202843039296523</v>
      </c>
      <c r="Y586" s="578">
        <v>1.5966341530050398E-2</v>
      </c>
    </row>
    <row r="587" spans="1:25" x14ac:dyDescent="0.3">
      <c r="A587" s="311" t="s">
        <v>3182</v>
      </c>
      <c r="B587" s="310" t="s">
        <v>2196</v>
      </c>
      <c r="C587" s="310" t="s">
        <v>3126</v>
      </c>
      <c r="D587" s="36">
        <v>9</v>
      </c>
      <c r="E587" s="36">
        <v>2012</v>
      </c>
      <c r="F587" s="578">
        <v>9.3349314415536142</v>
      </c>
      <c r="G587" s="578">
        <v>1830.2083091735799</v>
      </c>
      <c r="H587" s="578">
        <v>0.57384443108458028</v>
      </c>
      <c r="I587" s="578">
        <v>0.50309180833088818</v>
      </c>
      <c r="J587" s="578">
        <v>1.5591462972224624E-2</v>
      </c>
      <c r="K587" s="578">
        <v>9.3684313273940099</v>
      </c>
      <c r="L587" s="578">
        <v>1849.3391520182274</v>
      </c>
      <c r="M587" s="578">
        <v>0.57046369034408873</v>
      </c>
      <c r="N587" s="578">
        <v>0.51521938713267401</v>
      </c>
      <c r="O587" s="578">
        <v>1.5754444544048299E-2</v>
      </c>
      <c r="P587" s="578">
        <v>9.3349314817435953</v>
      </c>
      <c r="Q587" s="578">
        <v>1830.2083091735799</v>
      </c>
      <c r="R587" s="578">
        <v>0.57384450496950445</v>
      </c>
      <c r="S587" s="578">
        <v>0.50309180732195558</v>
      </c>
      <c r="T587" s="578">
        <v>1.5591462453206299E-2</v>
      </c>
      <c r="U587" s="578">
        <v>9.3684313522947491</v>
      </c>
      <c r="V587" s="578">
        <v>1849.3391520182274</v>
      </c>
      <c r="W587" s="578">
        <v>0.57046367957567123</v>
      </c>
      <c r="X587" s="578">
        <v>0.51521938752072494</v>
      </c>
      <c r="Y587" s="578">
        <v>1.5754444544048299E-2</v>
      </c>
    </row>
    <row r="588" spans="1:25" x14ac:dyDescent="0.3">
      <c r="A588" s="311" t="s">
        <v>3183</v>
      </c>
      <c r="B588" s="310" t="s">
        <v>2196</v>
      </c>
      <c r="C588" s="310" t="s">
        <v>3126</v>
      </c>
      <c r="D588" s="36">
        <v>10</v>
      </c>
      <c r="E588" s="36">
        <v>2012</v>
      </c>
      <c r="F588" s="578">
        <v>9.1274778857477834</v>
      </c>
      <c r="G588" s="578">
        <v>1800.124610900875</v>
      </c>
      <c r="H588" s="578">
        <v>0.53802070531916424</v>
      </c>
      <c r="I588" s="578">
        <v>0.46764014870859649</v>
      </c>
      <c r="J588" s="578">
        <v>1.5335211675846876E-2</v>
      </c>
      <c r="K588" s="578">
        <v>9.2012331146688453</v>
      </c>
      <c r="L588" s="578">
        <v>1831.8033078511503</v>
      </c>
      <c r="M588" s="578">
        <v>0.53507310753532977</v>
      </c>
      <c r="N588" s="578">
        <v>0.48640646684604322</v>
      </c>
      <c r="O588" s="578">
        <v>1.56050969768936E-2</v>
      </c>
      <c r="P588" s="578">
        <v>9.1274776746091799</v>
      </c>
      <c r="Q588" s="578">
        <v>1800.124610900875</v>
      </c>
      <c r="R588" s="578">
        <v>0.53802072590527406</v>
      </c>
      <c r="S588" s="578">
        <v>0.46764019581799654</v>
      </c>
      <c r="T588" s="578">
        <v>1.5335211675846876E-2</v>
      </c>
      <c r="U588" s="578">
        <v>9.2012344407024163</v>
      </c>
      <c r="V588" s="578">
        <v>1831.8033078511503</v>
      </c>
      <c r="W588" s="578">
        <v>0.53507310291752175</v>
      </c>
      <c r="X588" s="578">
        <v>0.48640647196831777</v>
      </c>
      <c r="Y588" s="578">
        <v>1.56050969768936E-2</v>
      </c>
    </row>
    <row r="589" spans="1:25" x14ac:dyDescent="0.3">
      <c r="A589" s="311" t="s">
        <v>3184</v>
      </c>
      <c r="B589" s="310" t="s">
        <v>2196</v>
      </c>
      <c r="C589" s="310" t="s">
        <v>3126</v>
      </c>
      <c r="D589" s="36">
        <v>11</v>
      </c>
      <c r="E589" s="36">
        <v>2012</v>
      </c>
      <c r="F589" s="578">
        <v>8.8696045336861626</v>
      </c>
      <c r="G589" s="578">
        <v>1734.6098175048776</v>
      </c>
      <c r="H589" s="578">
        <v>0.50939970296652304</v>
      </c>
      <c r="I589" s="578">
        <v>0.40871139540104179</v>
      </c>
      <c r="J589" s="578">
        <v>1.4777087286347475E-2</v>
      </c>
      <c r="K589" s="578">
        <v>8.9735854601579632</v>
      </c>
      <c r="L589" s="578">
        <v>1777.41737365722</v>
      </c>
      <c r="M589" s="578">
        <v>0.50651687600475237</v>
      </c>
      <c r="N589" s="578">
        <v>0.43444764090236254</v>
      </c>
      <c r="O589" s="578">
        <v>1.5141742643512125E-2</v>
      </c>
      <c r="P589" s="578">
        <v>8.8696046009063085</v>
      </c>
      <c r="Q589" s="578">
        <v>1734.6098175048776</v>
      </c>
      <c r="R589" s="578">
        <v>0.50939970296652304</v>
      </c>
      <c r="S589" s="578">
        <v>0.40871139906812404</v>
      </c>
      <c r="T589" s="578">
        <v>1.4777087286347475E-2</v>
      </c>
      <c r="U589" s="578">
        <v>8.9735852888431165</v>
      </c>
      <c r="V589" s="578">
        <v>1777.41737365722</v>
      </c>
      <c r="W589" s="578">
        <v>0.50651687652862121</v>
      </c>
      <c r="X589" s="578">
        <v>0.43444763880688653</v>
      </c>
      <c r="Y589" s="578">
        <v>1.5141742643512125E-2</v>
      </c>
    </row>
    <row r="590" spans="1:25" x14ac:dyDescent="0.3">
      <c r="A590" s="311" t="s">
        <v>3185</v>
      </c>
      <c r="B590" s="310" t="s">
        <v>2196</v>
      </c>
      <c r="C590" s="310" t="s">
        <v>3126</v>
      </c>
      <c r="D590" s="36">
        <v>12</v>
      </c>
      <c r="E590" s="36">
        <v>2012</v>
      </c>
      <c r="F590" s="578">
        <v>8.6036251846647502</v>
      </c>
      <c r="G590" s="578">
        <v>1657.1824773152625</v>
      </c>
      <c r="H590" s="578">
        <v>0.48510344774695102</v>
      </c>
      <c r="I590" s="578">
        <v>0.34350826678564728</v>
      </c>
      <c r="J590" s="578">
        <v>1.4117507147602676E-2</v>
      </c>
      <c r="K590" s="578">
        <v>8.7303160510540021</v>
      </c>
      <c r="L590" s="578">
        <v>1708.9591662088951</v>
      </c>
      <c r="M590" s="578">
        <v>0.48228632259027371</v>
      </c>
      <c r="N590" s="578">
        <v>0.37546846596524097</v>
      </c>
      <c r="O590" s="578">
        <v>1.4558564905504025E-2</v>
      </c>
      <c r="P590" s="578">
        <v>8.6036251939706982</v>
      </c>
      <c r="Q590" s="578">
        <v>1657.1824773152625</v>
      </c>
      <c r="R590" s="578">
        <v>0.48510344210080775</v>
      </c>
      <c r="S590" s="578">
        <v>0.34350829239701797</v>
      </c>
      <c r="T590" s="578">
        <v>1.4117506628584376E-2</v>
      </c>
      <c r="U590" s="578">
        <v>8.7303161253172785</v>
      </c>
      <c r="V590" s="578">
        <v>1708.9593226114853</v>
      </c>
      <c r="W590" s="578">
        <v>0.48228632786776821</v>
      </c>
      <c r="X590" s="578">
        <v>0.37546846072655121</v>
      </c>
      <c r="Y590" s="578">
        <v>1.4558565429372975E-2</v>
      </c>
    </row>
    <row r="591" spans="1:25" x14ac:dyDescent="0.3">
      <c r="A591" s="311" t="s">
        <v>3186</v>
      </c>
      <c r="B591" s="310" t="s">
        <v>2196</v>
      </c>
      <c r="C591" s="310" t="s">
        <v>3126</v>
      </c>
      <c r="D591" s="36">
        <v>13</v>
      </c>
      <c r="E591" s="36">
        <v>2012</v>
      </c>
      <c r="F591" s="578">
        <v>8.5020922045611425</v>
      </c>
      <c r="G591" s="578">
        <v>1631.5339800516724</v>
      </c>
      <c r="H591" s="578">
        <v>0.46077108305568421</v>
      </c>
      <c r="I591" s="578">
        <v>0.3096724405768323</v>
      </c>
      <c r="J591" s="578">
        <v>1.38989789896489E-2</v>
      </c>
      <c r="K591" s="578">
        <v>8.6315082136837447</v>
      </c>
      <c r="L591" s="578">
        <v>1685.4189097086551</v>
      </c>
      <c r="M591" s="578">
        <v>0.45857057801913426</v>
      </c>
      <c r="N591" s="578">
        <v>0.34348848368972473</v>
      </c>
      <c r="O591" s="578">
        <v>1.4358043981095126E-2</v>
      </c>
      <c r="P591" s="578">
        <v>8.5020921622368988</v>
      </c>
      <c r="Q591" s="578">
        <v>1631.5339800516724</v>
      </c>
      <c r="R591" s="578">
        <v>0.46077108305568421</v>
      </c>
      <c r="S591" s="578">
        <v>0.30967244820203577</v>
      </c>
      <c r="T591" s="578">
        <v>1.38989789896489E-2</v>
      </c>
      <c r="U591" s="578">
        <v>8.6315076251994434</v>
      </c>
      <c r="V591" s="578">
        <v>1685.4188575744602</v>
      </c>
      <c r="W591" s="578">
        <v>0.45857055690915571</v>
      </c>
      <c r="X591" s="578">
        <v>0.34348847313473579</v>
      </c>
      <c r="Y591" s="578">
        <v>1.4358043981095126E-2</v>
      </c>
    </row>
    <row r="592" spans="1:25" x14ac:dyDescent="0.3">
      <c r="A592" s="311" t="s">
        <v>3187</v>
      </c>
      <c r="B592" s="310" t="s">
        <v>2196</v>
      </c>
      <c r="C592" s="310" t="s">
        <v>3126</v>
      </c>
      <c r="D592" s="36">
        <v>14</v>
      </c>
      <c r="E592" s="36">
        <v>2012</v>
      </c>
      <c r="F592" s="578">
        <v>9.0498940765998341</v>
      </c>
      <c r="G592" s="578">
        <v>1760.0883496602323</v>
      </c>
      <c r="H592" s="578">
        <v>0.44201148724338629</v>
      </c>
      <c r="I592" s="578">
        <v>0.31771555135492224</v>
      </c>
      <c r="J592" s="578">
        <v>1.49941503477748E-2</v>
      </c>
      <c r="K592" s="578">
        <v>9.1251281237103523</v>
      </c>
      <c r="L592" s="578">
        <v>1802.2632395426376</v>
      </c>
      <c r="M592" s="578">
        <v>0.44006989525708629</v>
      </c>
      <c r="N592" s="578">
        <v>0.349390223855152</v>
      </c>
      <c r="O592" s="578">
        <v>1.5353460340217324E-2</v>
      </c>
      <c r="P592" s="578">
        <v>9.0498942185804445</v>
      </c>
      <c r="Q592" s="578">
        <v>1760.0883496602323</v>
      </c>
      <c r="R592" s="578">
        <v>0.44201148724338629</v>
      </c>
      <c r="S592" s="578">
        <v>0.31771555606974222</v>
      </c>
      <c r="T592" s="578">
        <v>1.499415087164375E-2</v>
      </c>
      <c r="U592" s="578">
        <v>9.1251277685538632</v>
      </c>
      <c r="V592" s="578">
        <v>1802.2632395426376</v>
      </c>
      <c r="W592" s="578">
        <v>0.44006987476798998</v>
      </c>
      <c r="X592" s="578">
        <v>0.34939020691672273</v>
      </c>
      <c r="Y592" s="578">
        <v>1.5353460340217324E-2</v>
      </c>
    </row>
    <row r="593" spans="1:25" x14ac:dyDescent="0.3">
      <c r="A593" s="311" t="s">
        <v>3188</v>
      </c>
      <c r="B593" s="310" t="s">
        <v>2196</v>
      </c>
      <c r="C593" s="310" t="s">
        <v>3126</v>
      </c>
      <c r="D593" s="36">
        <v>15</v>
      </c>
      <c r="E593" s="36">
        <v>2012</v>
      </c>
      <c r="F593" s="578">
        <v>9.5194530808924505</v>
      </c>
      <c r="G593" s="578">
        <v>1870.2764447530049</v>
      </c>
      <c r="H593" s="578">
        <v>0.42593166854931003</v>
      </c>
      <c r="I593" s="578">
        <v>0.32461066140482775</v>
      </c>
      <c r="J593" s="578">
        <v>1.5932839557838925E-2</v>
      </c>
      <c r="K593" s="578">
        <v>9.5514071814153034</v>
      </c>
      <c r="L593" s="578">
        <v>1902.4542757670051</v>
      </c>
      <c r="M593" s="578">
        <v>0.42456227203365354</v>
      </c>
      <c r="N593" s="578">
        <v>0.35288112377747827</v>
      </c>
      <c r="O593" s="578">
        <v>1.6206977675513622E-2</v>
      </c>
      <c r="P593" s="578">
        <v>9.5194547893745973</v>
      </c>
      <c r="Q593" s="578">
        <v>1870.2764447530049</v>
      </c>
      <c r="R593" s="578">
        <v>0.42593166802544102</v>
      </c>
      <c r="S593" s="578">
        <v>0.32461065612733325</v>
      </c>
      <c r="T593" s="578">
        <v>1.5932839557838925E-2</v>
      </c>
      <c r="U593" s="578">
        <v>9.5514062422832104</v>
      </c>
      <c r="V593" s="578">
        <v>1902.4542757670051</v>
      </c>
      <c r="W593" s="578">
        <v>0.42456227255752249</v>
      </c>
      <c r="X593" s="578">
        <v>0.35288109304383353</v>
      </c>
      <c r="Y593" s="578">
        <v>1.6206977675513622E-2</v>
      </c>
    </row>
    <row r="594" spans="1:25" x14ac:dyDescent="0.3">
      <c r="A594" s="579" t="s">
        <v>3189</v>
      </c>
      <c r="B594" s="580" t="s">
        <v>2196</v>
      </c>
      <c r="C594" s="580" t="s">
        <v>3126</v>
      </c>
      <c r="D594" s="581">
        <v>16</v>
      </c>
      <c r="E594" s="581">
        <v>2012</v>
      </c>
      <c r="F594" s="582">
        <v>10.06161568211485</v>
      </c>
      <c r="G594" s="582">
        <v>2008.8764368693001</v>
      </c>
      <c r="H594" s="582">
        <v>0.41892396894885026</v>
      </c>
      <c r="I594" s="582">
        <v>0.34024468524148621</v>
      </c>
      <c r="J594" s="582">
        <v>1.7113569425418924E-2</v>
      </c>
      <c r="K594" s="582">
        <v>10.041183432425871</v>
      </c>
      <c r="L594" s="582">
        <v>2028.4647204081148</v>
      </c>
      <c r="M594" s="582">
        <v>0.41740854596719074</v>
      </c>
      <c r="N594" s="582">
        <v>0.36559675727039553</v>
      </c>
      <c r="O594" s="582">
        <v>1.7280425837573853E-2</v>
      </c>
      <c r="P594" s="582">
        <v>10.061614355867857</v>
      </c>
      <c r="Q594" s="582">
        <v>2008.8764368693001</v>
      </c>
      <c r="R594" s="582">
        <v>0.41892395150110423</v>
      </c>
      <c r="S594" s="582">
        <v>0.34024468838470023</v>
      </c>
      <c r="T594" s="582">
        <v>1.7113569425418924E-2</v>
      </c>
      <c r="U594" s="582">
        <v>10.041183278127074</v>
      </c>
      <c r="V594" s="582">
        <v>2028.4647204081148</v>
      </c>
      <c r="W594" s="582">
        <v>0.41740854596719074</v>
      </c>
      <c r="X594" s="582">
        <v>0.36559672653675024</v>
      </c>
      <c r="Y594" s="582">
        <v>1.7280425837573853E-2</v>
      </c>
    </row>
    <row r="595" spans="1:25" x14ac:dyDescent="0.3">
      <c r="A595" s="311" t="s">
        <v>3190</v>
      </c>
      <c r="B595" s="310" t="s">
        <v>2196</v>
      </c>
      <c r="C595" s="310" t="s">
        <v>3126</v>
      </c>
      <c r="D595" s="36">
        <v>1</v>
      </c>
      <c r="E595" s="36">
        <v>2020</v>
      </c>
      <c r="F595" s="578">
        <v>26.260769948693103</v>
      </c>
      <c r="G595" s="578">
        <v>8208.9743855794222</v>
      </c>
      <c r="H595" s="578">
        <v>2.7271345820433099</v>
      </c>
      <c r="I595" s="578">
        <v>1.4492641451458099</v>
      </c>
      <c r="J595" s="578">
        <v>7.1858524888132949E-2</v>
      </c>
      <c r="K595" s="578">
        <v>26.436777165693126</v>
      </c>
      <c r="L595" s="578">
        <v>8265.5532887776644</v>
      </c>
      <c r="M595" s="578">
        <v>2.7338656426484973</v>
      </c>
      <c r="N595" s="578">
        <v>1.4588495806480402</v>
      </c>
      <c r="O595" s="578">
        <v>7.235348682540152E-2</v>
      </c>
      <c r="P595" s="578">
        <v>26.260767353829522</v>
      </c>
      <c r="Q595" s="578">
        <v>8208.9743347167932</v>
      </c>
      <c r="R595" s="578">
        <v>2.7271345223610548</v>
      </c>
      <c r="S595" s="578">
        <v>1.4492641069615824</v>
      </c>
      <c r="T595" s="578">
        <v>7.1858525897065748E-2</v>
      </c>
      <c r="U595" s="578">
        <v>26.43677562012935</v>
      </c>
      <c r="V595" s="578">
        <v>8265.5532379150354</v>
      </c>
      <c r="W595" s="578">
        <v>2.7338656426096928</v>
      </c>
      <c r="X595" s="578">
        <v>1.4588495666782002</v>
      </c>
      <c r="Y595" s="578">
        <v>7.2353486320935134E-2</v>
      </c>
    </row>
    <row r="596" spans="1:25" x14ac:dyDescent="0.3">
      <c r="A596" s="311" t="s">
        <v>3191</v>
      </c>
      <c r="B596" s="310" t="s">
        <v>2196</v>
      </c>
      <c r="C596" s="310" t="s">
        <v>3126</v>
      </c>
      <c r="D596" s="36">
        <v>2</v>
      </c>
      <c r="E596" s="36">
        <v>2020</v>
      </c>
      <c r="F596" s="578">
        <v>13.94456093464875</v>
      </c>
      <c r="G596" s="578">
        <v>4573.0736694335901</v>
      </c>
      <c r="H596" s="578">
        <v>1.5237184517900402</v>
      </c>
      <c r="I596" s="578">
        <v>0.75819508420924309</v>
      </c>
      <c r="J596" s="578">
        <v>4.0029531888042848E-2</v>
      </c>
      <c r="K596" s="578">
        <v>14.201877895592226</v>
      </c>
      <c r="L596" s="578">
        <v>4649.256596883135</v>
      </c>
      <c r="M596" s="578">
        <v>1.5378173106970825</v>
      </c>
      <c r="N596" s="578">
        <v>0.76937089767306976</v>
      </c>
      <c r="O596" s="578">
        <v>4.0696286712773075E-2</v>
      </c>
      <c r="P596" s="578">
        <v>13.944557810396224</v>
      </c>
      <c r="Q596" s="578">
        <v>4573.0735626220676</v>
      </c>
      <c r="R596" s="578">
        <v>1.52371845231391</v>
      </c>
      <c r="S596" s="578">
        <v>0.75819506915286139</v>
      </c>
      <c r="T596" s="578">
        <v>4.0029531888042848E-2</v>
      </c>
      <c r="U596" s="578">
        <v>14.201878421420822</v>
      </c>
      <c r="V596" s="578">
        <v>4649.256596883135</v>
      </c>
      <c r="W596" s="578">
        <v>1.5378174155096775</v>
      </c>
      <c r="X596" s="578">
        <v>0.76937087144081739</v>
      </c>
      <c r="Y596" s="578">
        <v>4.0696286712773075E-2</v>
      </c>
    </row>
    <row r="597" spans="1:25" x14ac:dyDescent="0.3">
      <c r="A597" s="311" t="s">
        <v>3192</v>
      </c>
      <c r="B597" s="310" t="s">
        <v>2196</v>
      </c>
      <c r="C597" s="310" t="s">
        <v>3126</v>
      </c>
      <c r="D597" s="36">
        <v>3</v>
      </c>
      <c r="E597" s="36">
        <v>2020</v>
      </c>
      <c r="F597" s="578">
        <v>8.4916523108525599</v>
      </c>
      <c r="G597" s="578">
        <v>2926.8259201049773</v>
      </c>
      <c r="H597" s="578">
        <v>0.82564251996033466</v>
      </c>
      <c r="I597" s="578">
        <v>0.45371602134158173</v>
      </c>
      <c r="J597" s="578">
        <v>2.5622516851096053E-2</v>
      </c>
      <c r="K597" s="578">
        <v>8.4391706123157402</v>
      </c>
      <c r="L597" s="578">
        <v>2894.8657251993773</v>
      </c>
      <c r="M597" s="578">
        <v>0.82655143720330593</v>
      </c>
      <c r="N597" s="578">
        <v>0.45051994159196779</v>
      </c>
      <c r="O597" s="578">
        <v>2.5342445044467775E-2</v>
      </c>
      <c r="P597" s="578">
        <v>8.4916519924930327</v>
      </c>
      <c r="Q597" s="578">
        <v>2926.8259201049773</v>
      </c>
      <c r="R597" s="578">
        <v>0.82564243604429033</v>
      </c>
      <c r="S597" s="578">
        <v>0.45371600550909802</v>
      </c>
      <c r="T597" s="578">
        <v>2.5622516851096053E-2</v>
      </c>
      <c r="U597" s="578">
        <v>8.4391701974503377</v>
      </c>
      <c r="V597" s="578">
        <v>2894.8657251993773</v>
      </c>
      <c r="W597" s="578">
        <v>0.82655142930646675</v>
      </c>
      <c r="X597" s="578">
        <v>0.4505199313474193</v>
      </c>
      <c r="Y597" s="578">
        <v>2.5342445044467775E-2</v>
      </c>
    </row>
    <row r="598" spans="1:25" x14ac:dyDescent="0.3">
      <c r="A598" s="311" t="s">
        <v>3193</v>
      </c>
      <c r="B598" s="310" t="s">
        <v>2196</v>
      </c>
      <c r="C598" s="310" t="s">
        <v>3126</v>
      </c>
      <c r="D598" s="36">
        <v>4</v>
      </c>
      <c r="E598" s="36">
        <v>2020</v>
      </c>
      <c r="F598" s="578">
        <v>7.1372871690036801</v>
      </c>
      <c r="G598" s="578">
        <v>2628.775388081865</v>
      </c>
      <c r="H598" s="578">
        <v>0.58068790393008318</v>
      </c>
      <c r="I598" s="578">
        <v>0.3912131441369025</v>
      </c>
      <c r="J598" s="578">
        <v>2.3014268799064024E-2</v>
      </c>
      <c r="K598" s="578">
        <v>7.0179787650570926</v>
      </c>
      <c r="L598" s="578">
        <v>2568.8689664204849</v>
      </c>
      <c r="M598" s="578">
        <v>0.58041013381443873</v>
      </c>
      <c r="N598" s="578">
        <v>0.38356079005946675</v>
      </c>
      <c r="O598" s="578">
        <v>2.2489548233958552E-2</v>
      </c>
      <c r="P598" s="578">
        <v>7.1372868534223581</v>
      </c>
      <c r="Q598" s="578">
        <v>2628.775388081865</v>
      </c>
      <c r="R598" s="578">
        <v>0.58068791675517151</v>
      </c>
      <c r="S598" s="578">
        <v>0.39121310327512454</v>
      </c>
      <c r="T598" s="578">
        <v>2.3014268799064024E-2</v>
      </c>
      <c r="U598" s="578">
        <v>7.0179785064574318</v>
      </c>
      <c r="V598" s="578">
        <v>2568.8689664204849</v>
      </c>
      <c r="W598" s="578">
        <v>0.58041014435002558</v>
      </c>
      <c r="X598" s="578">
        <v>0.38356077345088074</v>
      </c>
      <c r="Y598" s="578">
        <v>2.2489548233958552E-2</v>
      </c>
    </row>
    <row r="599" spans="1:25" x14ac:dyDescent="0.3">
      <c r="A599" s="311" t="s">
        <v>3194</v>
      </c>
      <c r="B599" s="310" t="s">
        <v>2196</v>
      </c>
      <c r="C599" s="310" t="s">
        <v>3126</v>
      </c>
      <c r="D599" s="36">
        <v>5</v>
      </c>
      <c r="E599" s="36">
        <v>2020</v>
      </c>
      <c r="F599" s="578">
        <v>6.1888645834078417</v>
      </c>
      <c r="G599" s="578">
        <v>2312.6909891764299</v>
      </c>
      <c r="H599" s="578">
        <v>0.45036903569416575</v>
      </c>
      <c r="I599" s="578">
        <v>0.34609370837764125</v>
      </c>
      <c r="J599" s="578">
        <v>2.0249005989171526E-2</v>
      </c>
      <c r="K599" s="578">
        <v>6.0910733713462797</v>
      </c>
      <c r="L599" s="578">
        <v>2266.1859588623024</v>
      </c>
      <c r="M599" s="578">
        <v>0.45078454003669277</v>
      </c>
      <c r="N599" s="578">
        <v>0.33853119312940727</v>
      </c>
      <c r="O599" s="578">
        <v>1.9841496774461072E-2</v>
      </c>
      <c r="P599" s="578">
        <v>6.188864533167358</v>
      </c>
      <c r="Q599" s="578">
        <v>2312.6909891764299</v>
      </c>
      <c r="R599" s="578">
        <v>0.45036902136537982</v>
      </c>
      <c r="S599" s="578">
        <v>0.34609370127630651</v>
      </c>
      <c r="T599" s="578">
        <v>2.0249005989171526E-2</v>
      </c>
      <c r="U599" s="578">
        <v>6.0910729956024872</v>
      </c>
      <c r="V599" s="578">
        <v>2266.1859588623024</v>
      </c>
      <c r="W599" s="578">
        <v>0.45078446615176848</v>
      </c>
      <c r="X599" s="578">
        <v>0.33853113996641021</v>
      </c>
      <c r="Y599" s="578">
        <v>1.9841496774461072E-2</v>
      </c>
    </row>
    <row r="600" spans="1:25" x14ac:dyDescent="0.3">
      <c r="A600" s="311" t="s">
        <v>3195</v>
      </c>
      <c r="B600" s="310" t="s">
        <v>2196</v>
      </c>
      <c r="C600" s="310" t="s">
        <v>3126</v>
      </c>
      <c r="D600" s="36">
        <v>6</v>
      </c>
      <c r="E600" s="36">
        <v>2020</v>
      </c>
      <c r="F600" s="578">
        <v>5.5930088728697775</v>
      </c>
      <c r="G600" s="578">
        <v>2154.590835571285</v>
      </c>
      <c r="H600" s="578">
        <v>0.38661129715910603</v>
      </c>
      <c r="I600" s="578">
        <v>0.3160284864134153</v>
      </c>
      <c r="J600" s="578">
        <v>1.8863974895793875E-2</v>
      </c>
      <c r="K600" s="578">
        <v>5.5242149396047626</v>
      </c>
      <c r="L600" s="578">
        <v>2120.5365422566674</v>
      </c>
      <c r="M600" s="578">
        <v>0.38615761424686401</v>
      </c>
      <c r="N600" s="578">
        <v>0.30952806904679125</v>
      </c>
      <c r="O600" s="578">
        <v>1.8565499107353351E-2</v>
      </c>
      <c r="P600" s="578">
        <v>5.5930087630731524</v>
      </c>
      <c r="Q600" s="578">
        <v>2154.590835571285</v>
      </c>
      <c r="R600" s="578">
        <v>0.38661130769954322</v>
      </c>
      <c r="S600" s="578">
        <v>0.31602850591298126</v>
      </c>
      <c r="T600" s="578">
        <v>1.8863974895793875E-2</v>
      </c>
      <c r="U600" s="578">
        <v>5.5242152495787424</v>
      </c>
      <c r="V600" s="578">
        <v>2120.5365422566674</v>
      </c>
      <c r="W600" s="578">
        <v>0.38615761361143047</v>
      </c>
      <c r="X600" s="578">
        <v>0.309528059849981</v>
      </c>
      <c r="Y600" s="578">
        <v>1.8565499107353351E-2</v>
      </c>
    </row>
    <row r="601" spans="1:25" x14ac:dyDescent="0.3">
      <c r="A601" s="311" t="s">
        <v>3196</v>
      </c>
      <c r="B601" s="310" t="s">
        <v>2196</v>
      </c>
      <c r="C601" s="310" t="s">
        <v>3126</v>
      </c>
      <c r="D601" s="36">
        <v>7</v>
      </c>
      <c r="E601" s="36">
        <v>2020</v>
      </c>
      <c r="F601" s="578">
        <v>5.3964210020155052</v>
      </c>
      <c r="G601" s="578">
        <v>2113.8192952473923</v>
      </c>
      <c r="H601" s="578">
        <v>0.34197446612718774</v>
      </c>
      <c r="I601" s="578">
        <v>0.29634971214303074</v>
      </c>
      <c r="J601" s="578">
        <v>1.8507693603169124E-2</v>
      </c>
      <c r="K601" s="578">
        <v>5.3388309360161603</v>
      </c>
      <c r="L601" s="578">
        <v>2087.1981531778902</v>
      </c>
      <c r="M601" s="578">
        <v>0.34110408845299345</v>
      </c>
      <c r="N601" s="578">
        <v>0.29140003481491727</v>
      </c>
      <c r="O601" s="578">
        <v>1.8274283114199777E-2</v>
      </c>
      <c r="P601" s="578">
        <v>5.3964209543082644</v>
      </c>
      <c r="Q601" s="578">
        <v>2113.8192952473923</v>
      </c>
      <c r="R601" s="578">
        <v>0.34197446543354626</v>
      </c>
      <c r="S601" s="578">
        <v>0.29634961749737398</v>
      </c>
      <c r="T601" s="578">
        <v>1.8507693603169124E-2</v>
      </c>
      <c r="U601" s="578">
        <v>5.3388308838620979</v>
      </c>
      <c r="V601" s="578">
        <v>2087.1981010436953</v>
      </c>
      <c r="W601" s="578">
        <v>0.34110407356153372</v>
      </c>
      <c r="X601" s="578">
        <v>0.29140001244377273</v>
      </c>
      <c r="Y601" s="578">
        <v>1.8274283114199777E-2</v>
      </c>
    </row>
    <row r="602" spans="1:25" x14ac:dyDescent="0.3">
      <c r="A602" s="311" t="s">
        <v>3197</v>
      </c>
      <c r="B602" s="310" t="s">
        <v>2196</v>
      </c>
      <c r="C602" s="310" t="s">
        <v>3126</v>
      </c>
      <c r="D602" s="36">
        <v>8</v>
      </c>
      <c r="E602" s="36">
        <v>2020</v>
      </c>
      <c r="F602" s="578">
        <v>4.6765205953476299</v>
      </c>
      <c r="G602" s="578">
        <v>1774.6177253723101</v>
      </c>
      <c r="H602" s="578">
        <v>0.30682259405633228</v>
      </c>
      <c r="I602" s="578">
        <v>0.23049980037224752</v>
      </c>
      <c r="J602" s="578">
        <v>1.5539639309281424E-2</v>
      </c>
      <c r="K602" s="578">
        <v>4.6804410923141351</v>
      </c>
      <c r="L602" s="578">
        <v>1782.9352976481075</v>
      </c>
      <c r="M602" s="578">
        <v>0.30603138442529554</v>
      </c>
      <c r="N602" s="578">
        <v>0.23198277573101173</v>
      </c>
      <c r="O602" s="578">
        <v>1.5611989578853002E-2</v>
      </c>
      <c r="P602" s="578">
        <v>4.6765201257039699</v>
      </c>
      <c r="Q602" s="578">
        <v>1774.6177253723101</v>
      </c>
      <c r="R602" s="578">
        <v>0.30682260554991975</v>
      </c>
      <c r="S602" s="578">
        <v>0.23049980669747999</v>
      </c>
      <c r="T602" s="578">
        <v>1.5539639309281424E-2</v>
      </c>
      <c r="U602" s="578">
        <v>4.6804408364575121</v>
      </c>
      <c r="V602" s="578">
        <v>1782.9352976481075</v>
      </c>
      <c r="W602" s="578">
        <v>0.30603138394750773</v>
      </c>
      <c r="X602" s="578">
        <v>0.23198272578883877</v>
      </c>
      <c r="Y602" s="578">
        <v>1.5611989578853002E-2</v>
      </c>
    </row>
    <row r="603" spans="1:25" x14ac:dyDescent="0.3">
      <c r="A603" s="311" t="s">
        <v>3198</v>
      </c>
      <c r="B603" s="310" t="s">
        <v>2196</v>
      </c>
      <c r="C603" s="310" t="s">
        <v>3126</v>
      </c>
      <c r="D603" s="36">
        <v>9</v>
      </c>
      <c r="E603" s="36">
        <v>2020</v>
      </c>
      <c r="F603" s="578">
        <v>4.5197151443438353</v>
      </c>
      <c r="G603" s="578">
        <v>1727.9320297241175</v>
      </c>
      <c r="H603" s="578">
        <v>0.283764486446064</v>
      </c>
      <c r="I603" s="578">
        <v>0.21124599344329825</v>
      </c>
      <c r="J603" s="578">
        <v>1.5132378127115426E-2</v>
      </c>
      <c r="K603" s="578">
        <v>4.5424162169959574</v>
      </c>
      <c r="L603" s="578">
        <v>1750.3639551798451</v>
      </c>
      <c r="M603" s="578">
        <v>0.2829690051730715</v>
      </c>
      <c r="N603" s="578">
        <v>0.21639199927449199</v>
      </c>
      <c r="O603" s="578">
        <v>1.5328164551950301E-2</v>
      </c>
      <c r="P603" s="578">
        <v>4.5197154591805848</v>
      </c>
      <c r="Q603" s="578">
        <v>1727.9320297241175</v>
      </c>
      <c r="R603" s="578">
        <v>0.28376450194142877</v>
      </c>
      <c r="S603" s="578">
        <v>0.21124599449103626</v>
      </c>
      <c r="T603" s="578">
        <v>1.5132378127115426E-2</v>
      </c>
      <c r="U603" s="578">
        <v>4.5424161126344753</v>
      </c>
      <c r="V603" s="578">
        <v>1750.3639551798451</v>
      </c>
      <c r="W603" s="578">
        <v>0.28296901138188901</v>
      </c>
      <c r="X603" s="578">
        <v>0.21639199927449199</v>
      </c>
      <c r="Y603" s="578">
        <v>1.5328164551950301E-2</v>
      </c>
    </row>
    <row r="604" spans="1:25" x14ac:dyDescent="0.3">
      <c r="A604" s="311" t="s">
        <v>3199</v>
      </c>
      <c r="B604" s="310" t="s">
        <v>2196</v>
      </c>
      <c r="C604" s="310" t="s">
        <v>3126</v>
      </c>
      <c r="D604" s="36">
        <v>10</v>
      </c>
      <c r="E604" s="36">
        <v>2020</v>
      </c>
      <c r="F604" s="578">
        <v>4.3977546071691851</v>
      </c>
      <c r="G604" s="578">
        <v>1691.6131045023549</v>
      </c>
      <c r="H604" s="578">
        <v>0.26582969612839674</v>
      </c>
      <c r="I604" s="578">
        <v>0.19627123077710423</v>
      </c>
      <c r="J604" s="578">
        <v>1.4815548929618626E-2</v>
      </c>
      <c r="K604" s="578">
        <v>4.4398625303729151</v>
      </c>
      <c r="L604" s="578">
        <v>1726.8013178507449</v>
      </c>
      <c r="M604" s="578">
        <v>0.26548460913666799</v>
      </c>
      <c r="N604" s="578">
        <v>0.2041679471537155</v>
      </c>
      <c r="O604" s="578">
        <v>1.512291253311555E-2</v>
      </c>
      <c r="P604" s="578">
        <v>4.3977542957472853</v>
      </c>
      <c r="Q604" s="578">
        <v>1691.6131045023549</v>
      </c>
      <c r="R604" s="578">
        <v>0.26582969417116398</v>
      </c>
      <c r="S604" s="578">
        <v>0.19627113578220179</v>
      </c>
      <c r="T604" s="578">
        <v>1.4815548929618626E-2</v>
      </c>
      <c r="U604" s="578">
        <v>4.4398624778016975</v>
      </c>
      <c r="V604" s="578">
        <v>1726.8013178507449</v>
      </c>
      <c r="W604" s="578">
        <v>0.265484592901581</v>
      </c>
      <c r="X604" s="578">
        <v>0.20416792994365052</v>
      </c>
      <c r="Y604" s="578">
        <v>1.512291253311555E-2</v>
      </c>
    </row>
    <row r="605" spans="1:25" x14ac:dyDescent="0.3">
      <c r="A605" s="311" t="s">
        <v>3200</v>
      </c>
      <c r="B605" s="310" t="s">
        <v>2196</v>
      </c>
      <c r="C605" s="310" t="s">
        <v>3126</v>
      </c>
      <c r="D605" s="36">
        <v>11</v>
      </c>
      <c r="E605" s="36">
        <v>2020</v>
      </c>
      <c r="F605" s="578">
        <v>4.2481241776767948</v>
      </c>
      <c r="G605" s="578">
        <v>1615.94360351562</v>
      </c>
      <c r="H605" s="578">
        <v>0.25050200558083147</v>
      </c>
      <c r="I605" s="578">
        <v>0.171408802270889</v>
      </c>
      <c r="J605" s="578">
        <v>1.415509719420995E-2</v>
      </c>
      <c r="K605" s="578">
        <v>4.3056083059843004</v>
      </c>
      <c r="L605" s="578">
        <v>1662.9036356608026</v>
      </c>
      <c r="M605" s="578">
        <v>0.25042554446311727</v>
      </c>
      <c r="N605" s="578">
        <v>0.18220551987178601</v>
      </c>
      <c r="O605" s="578">
        <v>1.45652613913019E-2</v>
      </c>
      <c r="P605" s="578">
        <v>4.2481237598706922</v>
      </c>
      <c r="Q605" s="578">
        <v>1615.9435513814249</v>
      </c>
      <c r="R605" s="578">
        <v>0.25050200508606624</v>
      </c>
      <c r="S605" s="578">
        <v>0.171408802270889</v>
      </c>
      <c r="T605" s="578">
        <v>1.4155097713228275E-2</v>
      </c>
      <c r="U605" s="578">
        <v>4.3056078898892576</v>
      </c>
      <c r="V605" s="578">
        <v>1662.9036356608026</v>
      </c>
      <c r="W605" s="578">
        <v>0.25042554451404875</v>
      </c>
      <c r="X605" s="578">
        <v>0.18220551358535847</v>
      </c>
      <c r="Y605" s="578">
        <v>1.45652613913019E-2</v>
      </c>
    </row>
    <row r="606" spans="1:25" x14ac:dyDescent="0.3">
      <c r="A606" s="311" t="s">
        <v>3201</v>
      </c>
      <c r="B606" s="310" t="s">
        <v>2196</v>
      </c>
      <c r="C606" s="310" t="s">
        <v>3126</v>
      </c>
      <c r="D606" s="36">
        <v>12</v>
      </c>
      <c r="E606" s="36">
        <v>2020</v>
      </c>
      <c r="F606" s="578">
        <v>4.1006986855051419</v>
      </c>
      <c r="G606" s="578">
        <v>1535.0676638285299</v>
      </c>
      <c r="H606" s="578">
        <v>0.23725205873779423</v>
      </c>
      <c r="I606" s="578">
        <v>0.143978497013449</v>
      </c>
      <c r="J606" s="578">
        <v>1.3447992620058274E-2</v>
      </c>
      <c r="K606" s="578">
        <v>4.1697509009500155</v>
      </c>
      <c r="L606" s="578">
        <v>1591.1843999226851</v>
      </c>
      <c r="M606" s="578">
        <v>0.2373965175769015</v>
      </c>
      <c r="N606" s="578">
        <v>0.15736260451376399</v>
      </c>
      <c r="O606" s="578">
        <v>1.3938298274297226E-2</v>
      </c>
      <c r="P606" s="578">
        <v>4.1006986865916826</v>
      </c>
      <c r="Q606" s="578">
        <v>1535.0676638285299</v>
      </c>
      <c r="R606" s="578">
        <v>0.23725204732666727</v>
      </c>
      <c r="S606" s="578">
        <v>0.143978497013449</v>
      </c>
      <c r="T606" s="578">
        <v>1.3447992620058274E-2</v>
      </c>
      <c r="U606" s="578">
        <v>4.1697509028623818</v>
      </c>
      <c r="V606" s="578">
        <v>1591.1843999226851</v>
      </c>
      <c r="W606" s="578">
        <v>0.23739651752111926</v>
      </c>
      <c r="X606" s="578">
        <v>0.15736260451376399</v>
      </c>
      <c r="Y606" s="578">
        <v>1.3938298274297226E-2</v>
      </c>
    </row>
    <row r="607" spans="1:25" x14ac:dyDescent="0.3">
      <c r="A607" s="311" t="s">
        <v>3202</v>
      </c>
      <c r="B607" s="310" t="s">
        <v>2196</v>
      </c>
      <c r="C607" s="310" t="s">
        <v>3126</v>
      </c>
      <c r="D607" s="36">
        <v>13</v>
      </c>
      <c r="E607" s="36">
        <v>2020</v>
      </c>
      <c r="F607" s="578">
        <v>4.0631228646040327</v>
      </c>
      <c r="G607" s="578">
        <v>1539.3848075866649</v>
      </c>
      <c r="H607" s="578">
        <v>0.22622160825509677</v>
      </c>
      <c r="I607" s="578">
        <v>0.13005409948527799</v>
      </c>
      <c r="J607" s="578">
        <v>1.3481370008472925E-2</v>
      </c>
      <c r="K607" s="578">
        <v>4.1317389000626727</v>
      </c>
      <c r="L607" s="578">
        <v>1595.2102088928175</v>
      </c>
      <c r="M607" s="578">
        <v>0.22660541145402574</v>
      </c>
      <c r="N607" s="578">
        <v>0.14417540642898499</v>
      </c>
      <c r="O607" s="578">
        <v>1.3969504138609975E-2</v>
      </c>
      <c r="P607" s="578">
        <v>4.0631223427493124</v>
      </c>
      <c r="Q607" s="578">
        <v>1539.3848075866649</v>
      </c>
      <c r="R607" s="578">
        <v>0.22622148713950649</v>
      </c>
      <c r="S607" s="578">
        <v>0.13005409948527799</v>
      </c>
      <c r="T607" s="578">
        <v>1.3481370008472925E-2</v>
      </c>
      <c r="U607" s="578">
        <v>4.131738795389535</v>
      </c>
      <c r="V607" s="578">
        <v>1595.2102088928175</v>
      </c>
      <c r="W607" s="578">
        <v>0.22660537917060203</v>
      </c>
      <c r="X607" s="578">
        <v>0.14417540485737801</v>
      </c>
      <c r="Y607" s="578">
        <v>1.3969504138609975E-2</v>
      </c>
    </row>
    <row r="608" spans="1:25" x14ac:dyDescent="0.3">
      <c r="A608" s="311" t="s">
        <v>3203</v>
      </c>
      <c r="B608" s="310" t="s">
        <v>2196</v>
      </c>
      <c r="C608" s="310" t="s">
        <v>3126</v>
      </c>
      <c r="D608" s="36">
        <v>14</v>
      </c>
      <c r="E608" s="36">
        <v>2020</v>
      </c>
      <c r="F608" s="578">
        <v>4.3065130153809079</v>
      </c>
      <c r="G608" s="578">
        <v>1646.7095336914024</v>
      </c>
      <c r="H608" s="578">
        <v>0.21904716485975398</v>
      </c>
      <c r="I608" s="578">
        <v>0.133422495797276</v>
      </c>
      <c r="J608" s="578">
        <v>1.4423443829097425E-2</v>
      </c>
      <c r="K608" s="578">
        <v>4.3499755658788928</v>
      </c>
      <c r="L608" s="578">
        <v>1692.5692545572902</v>
      </c>
      <c r="M608" s="578">
        <v>0.21937238424046226</v>
      </c>
      <c r="N608" s="578">
        <v>0.14663240686058901</v>
      </c>
      <c r="O608" s="578">
        <v>1.48241106071509E-2</v>
      </c>
      <c r="P608" s="578">
        <v>4.3065130671166072</v>
      </c>
      <c r="Q608" s="578">
        <v>1646.7095858255975</v>
      </c>
      <c r="R608" s="578">
        <v>0.21904716301166099</v>
      </c>
      <c r="S608" s="578">
        <v>0.133422495797276</v>
      </c>
      <c r="T608" s="578">
        <v>1.4423443829097425E-2</v>
      </c>
      <c r="U608" s="578">
        <v>4.3499763479812774</v>
      </c>
      <c r="V608" s="578">
        <v>1692.5692024230925</v>
      </c>
      <c r="W608" s="578">
        <v>0.21937239427158275</v>
      </c>
      <c r="X608" s="578">
        <v>0.14663240686058901</v>
      </c>
      <c r="Y608" s="578">
        <v>1.4824110083281949E-2</v>
      </c>
    </row>
    <row r="609" spans="1:25" x14ac:dyDescent="0.3">
      <c r="A609" s="311" t="s">
        <v>3204</v>
      </c>
      <c r="B609" s="310" t="s">
        <v>2196</v>
      </c>
      <c r="C609" s="310" t="s">
        <v>3126</v>
      </c>
      <c r="D609" s="36">
        <v>15</v>
      </c>
      <c r="E609" s="36">
        <v>2020</v>
      </c>
      <c r="F609" s="578">
        <v>4.5151420400688922</v>
      </c>
      <c r="G609" s="578">
        <v>1738.6987609863249</v>
      </c>
      <c r="H609" s="578">
        <v>0.21289702335585925</v>
      </c>
      <c r="I609" s="578">
        <v>0.1363098802200205</v>
      </c>
      <c r="J609" s="578">
        <v>1.5230934513965601E-2</v>
      </c>
      <c r="K609" s="578">
        <v>4.5384250903783396</v>
      </c>
      <c r="L609" s="578">
        <v>1776.0532887776649</v>
      </c>
      <c r="M609" s="578">
        <v>0.2132987327592365</v>
      </c>
      <c r="N609" s="578">
        <v>0.14808500371873301</v>
      </c>
      <c r="O609" s="578">
        <v>1.5556953042202301E-2</v>
      </c>
      <c r="P609" s="578">
        <v>4.5151411509650599</v>
      </c>
      <c r="Q609" s="578">
        <v>1738.6988131205201</v>
      </c>
      <c r="R609" s="578">
        <v>0.21289702308907449</v>
      </c>
      <c r="S609" s="578">
        <v>0.13630982822117674</v>
      </c>
      <c r="T609" s="578">
        <v>1.5230933466227701E-2</v>
      </c>
      <c r="U609" s="578">
        <v>4.5384247776637459</v>
      </c>
      <c r="V609" s="578">
        <v>1776.0532887776649</v>
      </c>
      <c r="W609" s="578">
        <v>0.21329873142046024</v>
      </c>
      <c r="X609" s="578">
        <v>0.14808500371873301</v>
      </c>
      <c r="Y609" s="578">
        <v>1.5556954089940175E-2</v>
      </c>
    </row>
    <row r="610" spans="1:25" x14ac:dyDescent="0.3">
      <c r="A610" s="579" t="s">
        <v>3205</v>
      </c>
      <c r="B610" s="580" t="s">
        <v>2196</v>
      </c>
      <c r="C610" s="580" t="s">
        <v>3126</v>
      </c>
      <c r="D610" s="581">
        <v>16</v>
      </c>
      <c r="E610" s="581">
        <v>2020</v>
      </c>
      <c r="F610" s="582">
        <v>4.7634771699267668</v>
      </c>
      <c r="G610" s="582">
        <v>1859.4680569966574</v>
      </c>
      <c r="H610" s="582">
        <v>0.21101189724625577</v>
      </c>
      <c r="I610" s="582">
        <v>0.142740269734834</v>
      </c>
      <c r="J610" s="582">
        <v>1.6290178735895649E-2</v>
      </c>
      <c r="K610" s="582">
        <v>4.7619805974597176</v>
      </c>
      <c r="L610" s="582">
        <v>1885.7011642456</v>
      </c>
      <c r="M610" s="582">
        <v>0.21117510470018352</v>
      </c>
      <c r="N610" s="582">
        <v>0.15329160541296</v>
      </c>
      <c r="O610" s="582">
        <v>1.6518719630160623E-2</v>
      </c>
      <c r="P610" s="582">
        <v>4.7634770134621522</v>
      </c>
      <c r="Q610" s="582">
        <v>1859.4680569966574</v>
      </c>
      <c r="R610" s="582">
        <v>0.21101190686507201</v>
      </c>
      <c r="S610" s="582">
        <v>0.14274018653668399</v>
      </c>
      <c r="T610" s="582">
        <v>1.6290178735895649E-2</v>
      </c>
      <c r="U610" s="582">
        <v>4.7619803889477526</v>
      </c>
      <c r="V610" s="582">
        <v>1885.7011642456</v>
      </c>
      <c r="W610" s="582">
        <v>0.21117501731108224</v>
      </c>
      <c r="X610" s="582">
        <v>0.15329160541296</v>
      </c>
      <c r="Y610" s="582">
        <v>1.6518720154029574E-2</v>
      </c>
    </row>
    <row r="611" spans="1:25" x14ac:dyDescent="0.3">
      <c r="A611" s="311" t="s">
        <v>3206</v>
      </c>
      <c r="B611" s="310" t="s">
        <v>2196</v>
      </c>
      <c r="C611" s="310" t="s">
        <v>3126</v>
      </c>
      <c r="D611" s="36">
        <v>1</v>
      </c>
      <c r="E611" s="36">
        <v>2030</v>
      </c>
      <c r="F611" s="578">
        <v>10.318868229894449</v>
      </c>
      <c r="G611" s="578">
        <v>7948.2159271240216</v>
      </c>
      <c r="H611" s="578">
        <v>1.0518248279889351</v>
      </c>
      <c r="I611" s="578">
        <v>0.34916298021562375</v>
      </c>
      <c r="J611" s="578">
        <v>6.8550473234305742E-2</v>
      </c>
      <c r="K611" s="578">
        <v>10.388568530290843</v>
      </c>
      <c r="L611" s="578">
        <v>8004.8418629964144</v>
      </c>
      <c r="M611" s="578">
        <v>1.0546268715697726</v>
      </c>
      <c r="N611" s="578">
        <v>0.35184658567110622</v>
      </c>
      <c r="O611" s="578">
        <v>6.9038754406695518E-2</v>
      </c>
      <c r="P611" s="578">
        <v>10.318864887326816</v>
      </c>
      <c r="Q611" s="578">
        <v>7948.2159779866524</v>
      </c>
      <c r="R611" s="578">
        <v>1.0518248230218825</v>
      </c>
      <c r="S611" s="578">
        <v>0.34916297501573929</v>
      </c>
      <c r="T611" s="578">
        <v>6.8550473234305742E-2</v>
      </c>
      <c r="U611" s="578">
        <v>10.388568679146024</v>
      </c>
      <c r="V611" s="578">
        <v>8004.8418629964144</v>
      </c>
      <c r="W611" s="578">
        <v>1.0546269030310149</v>
      </c>
      <c r="X611" s="578">
        <v>0.35184657511611728</v>
      </c>
      <c r="Y611" s="578">
        <v>6.9038753902229119E-2</v>
      </c>
    </row>
    <row r="612" spans="1:25" x14ac:dyDescent="0.3">
      <c r="A612" s="311" t="s">
        <v>3207</v>
      </c>
      <c r="B612" s="310" t="s">
        <v>2196</v>
      </c>
      <c r="C612" s="310" t="s">
        <v>3126</v>
      </c>
      <c r="D612" s="36">
        <v>2</v>
      </c>
      <c r="E612" s="36">
        <v>2030</v>
      </c>
      <c r="F612" s="578">
        <v>5.5416373527356519</v>
      </c>
      <c r="G612" s="578">
        <v>4437.0200881958008</v>
      </c>
      <c r="H612" s="578">
        <v>0.59564587632727672</v>
      </c>
      <c r="I612" s="578">
        <v>0.18515190385126776</v>
      </c>
      <c r="J612" s="578">
        <v>3.82672585935021E-2</v>
      </c>
      <c r="K612" s="578">
        <v>5.6469944269471499</v>
      </c>
      <c r="L612" s="578">
        <v>4511.1875050862582</v>
      </c>
      <c r="M612" s="578">
        <v>0.60204531082126755</v>
      </c>
      <c r="N612" s="578">
        <v>0.18781493805969698</v>
      </c>
      <c r="O612" s="578">
        <v>3.8906891054163326E-2</v>
      </c>
      <c r="P612" s="578">
        <v>5.5416370945273794</v>
      </c>
      <c r="Q612" s="578">
        <v>4437.0200881958008</v>
      </c>
      <c r="R612" s="578">
        <v>0.59564587047013096</v>
      </c>
      <c r="S612" s="578">
        <v>0.18515190226025852</v>
      </c>
      <c r="T612" s="578">
        <v>3.82672585935021E-2</v>
      </c>
      <c r="U612" s="578">
        <v>5.6469945856403321</v>
      </c>
      <c r="V612" s="578">
        <v>4511.1875050862582</v>
      </c>
      <c r="W612" s="578">
        <v>0.60204531594111621</v>
      </c>
      <c r="X612" s="578">
        <v>0.18781493557617027</v>
      </c>
      <c r="Y612" s="578">
        <v>3.8906891054163326E-2</v>
      </c>
    </row>
    <row r="613" spans="1:25" x14ac:dyDescent="0.3">
      <c r="A613" s="311" t="s">
        <v>3208</v>
      </c>
      <c r="B613" s="310" t="s">
        <v>2196</v>
      </c>
      <c r="C613" s="310" t="s">
        <v>3126</v>
      </c>
      <c r="D613" s="36">
        <v>3</v>
      </c>
      <c r="E613" s="36">
        <v>2030</v>
      </c>
      <c r="F613" s="578">
        <v>3.3707528742458273</v>
      </c>
      <c r="G613" s="578">
        <v>2822.8315531412723</v>
      </c>
      <c r="H613" s="578">
        <v>0.33081952738696851</v>
      </c>
      <c r="I613" s="578">
        <v>0.113722896610852</v>
      </c>
      <c r="J613" s="578">
        <v>2.4346470173137826E-2</v>
      </c>
      <c r="K613" s="578">
        <v>3.3515586131797996</v>
      </c>
      <c r="L613" s="578">
        <v>2793.2867673238075</v>
      </c>
      <c r="M613" s="578">
        <v>0.33086259366245929</v>
      </c>
      <c r="N613" s="578">
        <v>0.11259047324225877</v>
      </c>
      <c r="O613" s="578">
        <v>2.4091545550618272E-2</v>
      </c>
      <c r="P613" s="578">
        <v>3.3707531349724924</v>
      </c>
      <c r="Q613" s="578">
        <v>2822.8315531412723</v>
      </c>
      <c r="R613" s="578">
        <v>0.33081952782595153</v>
      </c>
      <c r="S613" s="578">
        <v>0.11372289022741201</v>
      </c>
      <c r="T613" s="578">
        <v>2.4346470173137826E-2</v>
      </c>
      <c r="U613" s="578">
        <v>3.3515589782534003</v>
      </c>
      <c r="V613" s="578">
        <v>2793.2868194580051</v>
      </c>
      <c r="W613" s="578">
        <v>0.33086258280915548</v>
      </c>
      <c r="X613" s="578">
        <v>0.11259047632726477</v>
      </c>
      <c r="Y613" s="578">
        <v>2.4091545026749348E-2</v>
      </c>
    </row>
    <row r="614" spans="1:25" x14ac:dyDescent="0.3">
      <c r="A614" s="311" t="s">
        <v>3209</v>
      </c>
      <c r="B614" s="310" t="s">
        <v>2196</v>
      </c>
      <c r="C614" s="310" t="s">
        <v>3126</v>
      </c>
      <c r="D614" s="36">
        <v>4</v>
      </c>
      <c r="E614" s="36">
        <v>2030</v>
      </c>
      <c r="F614" s="578">
        <v>2.8066949334544575</v>
      </c>
      <c r="G614" s="578">
        <v>2530.0203501383426</v>
      </c>
      <c r="H614" s="578">
        <v>0.24196745615578602</v>
      </c>
      <c r="I614" s="578">
        <v>0.10030811394487149</v>
      </c>
      <c r="J614" s="578">
        <v>2.1821249887579976E-2</v>
      </c>
      <c r="K614" s="578">
        <v>2.7633905570625399</v>
      </c>
      <c r="L614" s="578">
        <v>2473.6204783121702</v>
      </c>
      <c r="M614" s="578">
        <v>0.24107761688840826</v>
      </c>
      <c r="N614" s="578">
        <v>9.8128861883499924E-2</v>
      </c>
      <c r="O614" s="578">
        <v>2.1334786821777574E-2</v>
      </c>
      <c r="P614" s="578">
        <v>2.8066949879976124</v>
      </c>
      <c r="Q614" s="578">
        <v>2530.0203501383426</v>
      </c>
      <c r="R614" s="578">
        <v>0.24196745610364151</v>
      </c>
      <c r="S614" s="578">
        <v>0.10030809702584474</v>
      </c>
      <c r="T614" s="578">
        <v>2.1821250401747649E-2</v>
      </c>
      <c r="U614" s="578">
        <v>2.7633904527954924</v>
      </c>
      <c r="V614" s="578">
        <v>2473.6204783121702</v>
      </c>
      <c r="W614" s="578">
        <v>0.2410776222701915</v>
      </c>
      <c r="X614" s="578">
        <v>9.8128865511777449E-2</v>
      </c>
      <c r="Y614" s="578">
        <v>2.1334786821777574E-2</v>
      </c>
    </row>
    <row r="615" spans="1:25" x14ac:dyDescent="0.3">
      <c r="A615" s="311" t="s">
        <v>3210</v>
      </c>
      <c r="B615" s="310" t="s">
        <v>2196</v>
      </c>
      <c r="C615" s="310" t="s">
        <v>3126</v>
      </c>
      <c r="D615" s="36">
        <v>5</v>
      </c>
      <c r="E615" s="36">
        <v>2030</v>
      </c>
      <c r="F615" s="578">
        <v>2.3952346794920478</v>
      </c>
      <c r="G615" s="578">
        <v>2214.8399213155053</v>
      </c>
      <c r="H615" s="578">
        <v>0.19167164371174225</v>
      </c>
      <c r="I615" s="578">
        <v>8.9661171912060397E-2</v>
      </c>
      <c r="J615" s="578">
        <v>1.9103432462240225E-2</v>
      </c>
      <c r="K615" s="578">
        <v>2.3636464845617375</v>
      </c>
      <c r="L615" s="578">
        <v>2172.1133651733353</v>
      </c>
      <c r="M615" s="578">
        <v>0.19124871337165372</v>
      </c>
      <c r="N615" s="578">
        <v>8.7641208432614776E-2</v>
      </c>
      <c r="O615" s="578">
        <v>1.8734819469197275E-2</v>
      </c>
      <c r="P615" s="578">
        <v>2.3952347315745675</v>
      </c>
      <c r="Q615" s="578">
        <v>2214.8399734497025</v>
      </c>
      <c r="R615" s="578">
        <v>0.19167163819899202</v>
      </c>
      <c r="S615" s="578">
        <v>8.9661158553402218E-2</v>
      </c>
      <c r="T615" s="578">
        <v>1.9103432462240225E-2</v>
      </c>
      <c r="U615" s="578">
        <v>2.3636463268574772</v>
      </c>
      <c r="V615" s="578">
        <v>2172.1133651733353</v>
      </c>
      <c r="W615" s="578">
        <v>0.19124871337165372</v>
      </c>
      <c r="X615" s="578">
        <v>8.7641211575828451E-2</v>
      </c>
      <c r="Y615" s="578">
        <v>1.8734819469197275E-2</v>
      </c>
    </row>
    <row r="616" spans="1:25" x14ac:dyDescent="0.3">
      <c r="A616" s="311" t="s">
        <v>3211</v>
      </c>
      <c r="B616" s="310" t="s">
        <v>2196</v>
      </c>
      <c r="C616" s="310" t="s">
        <v>3126</v>
      </c>
      <c r="D616" s="36">
        <v>6</v>
      </c>
      <c r="E616" s="36">
        <v>2030</v>
      </c>
      <c r="F616" s="578">
        <v>2.1498215493050603</v>
      </c>
      <c r="G616" s="578">
        <v>2067.9797973632776</v>
      </c>
      <c r="H616" s="578">
        <v>0.16808046260848575</v>
      </c>
      <c r="I616" s="578">
        <v>8.2606863521505092E-2</v>
      </c>
      <c r="J616" s="578">
        <v>1.7836522679620676E-2</v>
      </c>
      <c r="K616" s="578">
        <v>2.1297069834992373</v>
      </c>
      <c r="L616" s="578">
        <v>2036.810526529945</v>
      </c>
      <c r="M616" s="578">
        <v>0.16749010689090876</v>
      </c>
      <c r="N616" s="578">
        <v>8.0926387396175345E-2</v>
      </c>
      <c r="O616" s="578">
        <v>1.7567583709023851E-2</v>
      </c>
      <c r="P616" s="578">
        <v>2.1498213927637426</v>
      </c>
      <c r="Q616" s="578">
        <v>2067.9797973632776</v>
      </c>
      <c r="R616" s="578">
        <v>0.16808046206521426</v>
      </c>
      <c r="S616" s="578">
        <v>8.2606853044126113E-2</v>
      </c>
      <c r="T616" s="578">
        <v>1.7836522679620676E-2</v>
      </c>
      <c r="U616" s="578">
        <v>2.1297068792009624</v>
      </c>
      <c r="V616" s="578">
        <v>2036.810526529945</v>
      </c>
      <c r="W616" s="578">
        <v>0.16749010739537526</v>
      </c>
      <c r="X616" s="578">
        <v>8.0926389491651152E-2</v>
      </c>
      <c r="Y616" s="578">
        <v>1.7567583709023851E-2</v>
      </c>
    </row>
    <row r="617" spans="1:25" x14ac:dyDescent="0.3">
      <c r="A617" s="311" t="s">
        <v>3212</v>
      </c>
      <c r="B617" s="310" t="s">
        <v>2196</v>
      </c>
      <c r="C617" s="310" t="s">
        <v>3126</v>
      </c>
      <c r="D617" s="36">
        <v>7</v>
      </c>
      <c r="E617" s="36">
        <v>2030</v>
      </c>
      <c r="F617" s="578">
        <v>2.0457705338514298</v>
      </c>
      <c r="G617" s="578">
        <v>2025.1546986897724</v>
      </c>
      <c r="H617" s="578">
        <v>0.15133061151330626</v>
      </c>
      <c r="I617" s="578">
        <v>7.7973396168090375E-2</v>
      </c>
      <c r="J617" s="578">
        <v>1.7467322904849352E-2</v>
      </c>
      <c r="K617" s="578">
        <v>2.0307061478098722</v>
      </c>
      <c r="L617" s="578">
        <v>2001.4572931925425</v>
      </c>
      <c r="M617" s="578">
        <v>0.15079101938681524</v>
      </c>
      <c r="N617" s="578">
        <v>7.6728012820240055E-2</v>
      </c>
      <c r="O617" s="578">
        <v>1.7262831621337626E-2</v>
      </c>
      <c r="P617" s="578">
        <v>2.0457703773273925</v>
      </c>
      <c r="Q617" s="578">
        <v>2025.1546986897724</v>
      </c>
      <c r="R617" s="578">
        <v>0.15133061097003475</v>
      </c>
      <c r="S617" s="578">
        <v>7.7973394596483558E-2</v>
      </c>
      <c r="T617" s="578">
        <v>1.7467321866812751E-2</v>
      </c>
      <c r="U617" s="578">
        <v>2.0307064073692001</v>
      </c>
      <c r="V617" s="578">
        <v>2001.4572931925425</v>
      </c>
      <c r="W617" s="578">
        <v>0.15079102053884175</v>
      </c>
      <c r="X617" s="578">
        <v>7.6728015439584824E-2</v>
      </c>
      <c r="Y617" s="578">
        <v>1.7262831621337626E-2</v>
      </c>
    </row>
    <row r="618" spans="1:25" x14ac:dyDescent="0.3">
      <c r="A618" s="311" t="s">
        <v>3213</v>
      </c>
      <c r="B618" s="310" t="s">
        <v>2196</v>
      </c>
      <c r="C618" s="310" t="s">
        <v>3126</v>
      </c>
      <c r="D618" s="36">
        <v>8</v>
      </c>
      <c r="E618" s="36">
        <v>2030</v>
      </c>
      <c r="F618" s="578">
        <v>1.7497866767994275</v>
      </c>
      <c r="G618" s="578">
        <v>1689.7142969767174</v>
      </c>
      <c r="H618" s="578">
        <v>0.13215646444587001</v>
      </c>
      <c r="I618" s="578">
        <v>6.0243819083552724E-2</v>
      </c>
      <c r="J618" s="578">
        <v>1.4574618432864801E-2</v>
      </c>
      <c r="K618" s="578">
        <v>1.7580675745881875</v>
      </c>
      <c r="L618" s="578">
        <v>1700.4264297485299</v>
      </c>
      <c r="M618" s="578">
        <v>0.13235992480379799</v>
      </c>
      <c r="N618" s="578">
        <v>6.0748372925445403E-2</v>
      </c>
      <c r="O618" s="578">
        <v>1.4666838338598574E-2</v>
      </c>
      <c r="P618" s="578">
        <v>1.7497866767216652</v>
      </c>
      <c r="Q618" s="578">
        <v>1689.713723500565</v>
      </c>
      <c r="R618" s="578">
        <v>0.132156461186241</v>
      </c>
      <c r="S618" s="578">
        <v>6.0243815988845456E-2</v>
      </c>
      <c r="T618" s="578">
        <v>1.4574618951883125E-2</v>
      </c>
      <c r="U618" s="578">
        <v>1.7580676267530149</v>
      </c>
      <c r="V618" s="578">
        <v>1700.4264297485299</v>
      </c>
      <c r="W618" s="578">
        <v>0.13235992482320025</v>
      </c>
      <c r="X618" s="578">
        <v>6.0748372401576448E-2</v>
      </c>
      <c r="Y618" s="578">
        <v>1.4666838338598574E-2</v>
      </c>
    </row>
    <row r="619" spans="1:25" x14ac:dyDescent="0.3">
      <c r="A619" s="311" t="s">
        <v>3214</v>
      </c>
      <c r="B619" s="310" t="s">
        <v>2196</v>
      </c>
      <c r="C619" s="310" t="s">
        <v>3126</v>
      </c>
      <c r="D619" s="36">
        <v>9</v>
      </c>
      <c r="E619" s="36">
        <v>2030</v>
      </c>
      <c r="F619" s="578">
        <v>1.6627406541727625</v>
      </c>
      <c r="G619" s="578">
        <v>1636.6724052429149</v>
      </c>
      <c r="H619" s="578">
        <v>0.12217528621567825</v>
      </c>
      <c r="I619" s="578">
        <v>5.5248834716621752E-2</v>
      </c>
      <c r="J619" s="578">
        <v>1.4117523872603899E-2</v>
      </c>
      <c r="K619" s="578">
        <v>1.6786383706263801</v>
      </c>
      <c r="L619" s="578">
        <v>1661.7073148091574</v>
      </c>
      <c r="M619" s="578">
        <v>0.1227375892752505</v>
      </c>
      <c r="N619" s="578">
        <v>5.6702197412960197E-2</v>
      </c>
      <c r="O619" s="578">
        <v>1.43332563263053E-2</v>
      </c>
      <c r="P619" s="578">
        <v>1.6627404976626725</v>
      </c>
      <c r="Q619" s="578">
        <v>1636.6724052429149</v>
      </c>
      <c r="R619" s="578">
        <v>0.12217528507759776</v>
      </c>
      <c r="S619" s="578">
        <v>5.5248824239242753E-2</v>
      </c>
      <c r="T619" s="578">
        <v>1.4117523872603899E-2</v>
      </c>
      <c r="U619" s="578">
        <v>1.6786383184570026</v>
      </c>
      <c r="V619" s="578">
        <v>1661.7073148091574</v>
      </c>
      <c r="W619" s="578">
        <v>0.12273759140316499</v>
      </c>
      <c r="X619" s="578">
        <v>5.67021984606981E-2</v>
      </c>
      <c r="Y619" s="578">
        <v>1.43332563263053E-2</v>
      </c>
    </row>
    <row r="620" spans="1:25" x14ac:dyDescent="0.3">
      <c r="A620" s="311" t="s">
        <v>3215</v>
      </c>
      <c r="B620" s="310" t="s">
        <v>2196</v>
      </c>
      <c r="C620" s="310" t="s">
        <v>3126</v>
      </c>
      <c r="D620" s="36">
        <v>10</v>
      </c>
      <c r="E620" s="36">
        <v>2030</v>
      </c>
      <c r="F620" s="578">
        <v>1.5950364518960924</v>
      </c>
      <c r="G620" s="578">
        <v>1595.4160346984825</v>
      </c>
      <c r="H620" s="578">
        <v>0.11441206975177876</v>
      </c>
      <c r="I620" s="578">
        <v>5.1363818987738293E-2</v>
      </c>
      <c r="J620" s="578">
        <v>1.3762011512881075E-2</v>
      </c>
      <c r="K620" s="578">
        <v>1.6186685769678926</v>
      </c>
      <c r="L620" s="578">
        <v>1633.3059641520124</v>
      </c>
      <c r="M620" s="578">
        <v>0.115415553686034</v>
      </c>
      <c r="N620" s="578">
        <v>5.3512398328166455E-2</v>
      </c>
      <c r="O620" s="578">
        <v>1.4088635458998952E-2</v>
      </c>
      <c r="P620" s="578">
        <v>1.5950364524446701</v>
      </c>
      <c r="Q620" s="578">
        <v>1595.4160346984825</v>
      </c>
      <c r="R620" s="578">
        <v>0.11441207065248174</v>
      </c>
      <c r="S620" s="578">
        <v>5.1363817416131448E-2</v>
      </c>
      <c r="T620" s="578">
        <v>1.3762011512881075E-2</v>
      </c>
      <c r="U620" s="578">
        <v>1.6186687321990822</v>
      </c>
      <c r="V620" s="578">
        <v>1633.3059641520124</v>
      </c>
      <c r="W620" s="578">
        <v>0.115415556243533</v>
      </c>
      <c r="X620" s="578">
        <v>5.3512398852035403E-2</v>
      </c>
      <c r="Y620" s="578">
        <v>1.4088634939980652E-2</v>
      </c>
    </row>
    <row r="621" spans="1:25" x14ac:dyDescent="0.3">
      <c r="A621" s="311" t="s">
        <v>3216</v>
      </c>
      <c r="B621" s="310" t="s">
        <v>2196</v>
      </c>
      <c r="C621" s="310" t="s">
        <v>3126</v>
      </c>
      <c r="D621" s="36">
        <v>11</v>
      </c>
      <c r="E621" s="36">
        <v>2030</v>
      </c>
      <c r="F621" s="578">
        <v>1.5120774189967925</v>
      </c>
      <c r="G621" s="578">
        <v>1511.794694264725</v>
      </c>
      <c r="H621" s="578">
        <v>0.10669420153226325</v>
      </c>
      <c r="I621" s="578">
        <v>4.478720173938195E-2</v>
      </c>
      <c r="J621" s="578">
        <v>1.3041359566462499E-2</v>
      </c>
      <c r="K621" s="578">
        <v>1.5428391869402973</v>
      </c>
      <c r="L621" s="578">
        <v>1561.9299697875927</v>
      </c>
      <c r="M621" s="578">
        <v>0.10806580999330075</v>
      </c>
      <c r="N621" s="578">
        <v>4.768030537525185E-2</v>
      </c>
      <c r="O621" s="578">
        <v>1.3473500885690173E-2</v>
      </c>
      <c r="P621" s="578">
        <v>1.5120775232627777</v>
      </c>
      <c r="Q621" s="578">
        <v>1511.794694264725</v>
      </c>
      <c r="R621" s="578">
        <v>0.10669419044612925</v>
      </c>
      <c r="S621" s="578">
        <v>4.4787201215512995E-2</v>
      </c>
      <c r="T621" s="578">
        <v>1.3041359566462499E-2</v>
      </c>
      <c r="U621" s="578">
        <v>1.542839447700465</v>
      </c>
      <c r="V621" s="578">
        <v>1561.9299176533978</v>
      </c>
      <c r="W621" s="578">
        <v>0.10806580948458999</v>
      </c>
      <c r="X621" s="578">
        <v>4.7680303803644998E-2</v>
      </c>
      <c r="Y621" s="578">
        <v>1.3473500885690173E-2</v>
      </c>
    </row>
    <row r="622" spans="1:25" x14ac:dyDescent="0.3">
      <c r="A622" s="311" t="s">
        <v>3217</v>
      </c>
      <c r="B622" s="310" t="s">
        <v>2196</v>
      </c>
      <c r="C622" s="310" t="s">
        <v>3126</v>
      </c>
      <c r="D622" s="36">
        <v>12</v>
      </c>
      <c r="E622" s="36">
        <v>2030</v>
      </c>
      <c r="F622" s="578">
        <v>1.4383368874088425</v>
      </c>
      <c r="G622" s="578">
        <v>1428.4657300313272</v>
      </c>
      <c r="H622" s="578">
        <v>9.9831248637504602E-2</v>
      </c>
      <c r="I622" s="578">
        <v>3.7608500570058802E-2</v>
      </c>
      <c r="J622" s="578">
        <v>1.23228924737001E-2</v>
      </c>
      <c r="K622" s="578">
        <v>1.4743589873974026</v>
      </c>
      <c r="L622" s="578">
        <v>1487.8651949564573</v>
      </c>
      <c r="M622" s="578">
        <v>0.1014939419374055</v>
      </c>
      <c r="N622" s="578">
        <v>4.1159111613524119E-2</v>
      </c>
      <c r="O622" s="578">
        <v>1.2834953328516901E-2</v>
      </c>
      <c r="P622" s="578">
        <v>1.4383367831116298</v>
      </c>
      <c r="Q622" s="578">
        <v>1428.4657300313272</v>
      </c>
      <c r="R622" s="578">
        <v>9.9831243999384756E-2</v>
      </c>
      <c r="S622" s="578">
        <v>3.7608500570058802E-2</v>
      </c>
      <c r="T622" s="578">
        <v>1.23228924737001E-2</v>
      </c>
      <c r="U622" s="578">
        <v>1.4743592481258876</v>
      </c>
      <c r="V622" s="578">
        <v>1487.8651949564573</v>
      </c>
      <c r="W622" s="578">
        <v>0.10149394248492125</v>
      </c>
      <c r="X622" s="578">
        <v>4.1159114198914375E-2</v>
      </c>
      <c r="Y622" s="578">
        <v>1.2834953328516901E-2</v>
      </c>
    </row>
    <row r="623" spans="1:25" x14ac:dyDescent="0.3">
      <c r="A623" s="311" t="s">
        <v>3218</v>
      </c>
      <c r="B623" s="310" t="s">
        <v>2196</v>
      </c>
      <c r="C623" s="310" t="s">
        <v>3126</v>
      </c>
      <c r="D623" s="36">
        <v>13</v>
      </c>
      <c r="E623" s="36">
        <v>2030</v>
      </c>
      <c r="F623" s="578">
        <v>1.4486777252353276</v>
      </c>
      <c r="G623" s="578">
        <v>1457.2199223836199</v>
      </c>
      <c r="H623" s="578">
        <v>9.6518094899086693E-2</v>
      </c>
      <c r="I623" s="578">
        <v>3.4481180618361806E-2</v>
      </c>
      <c r="J623" s="578">
        <v>1.2569652288220776E-2</v>
      </c>
      <c r="K623" s="578">
        <v>1.48199283800871</v>
      </c>
      <c r="L623" s="578">
        <v>1514.3800799051874</v>
      </c>
      <c r="M623" s="578">
        <v>9.8195197626713054E-2</v>
      </c>
      <c r="N623" s="578">
        <v>3.8171863503521246E-2</v>
      </c>
      <c r="O623" s="578">
        <v>1.3062482340804552E-2</v>
      </c>
      <c r="P623" s="578">
        <v>1.4486775687469127</v>
      </c>
      <c r="Q623" s="578">
        <v>1457.2199223836199</v>
      </c>
      <c r="R623" s="578">
        <v>9.651809278329887E-2</v>
      </c>
      <c r="S623" s="578">
        <v>3.4481180618361799E-2</v>
      </c>
      <c r="T623" s="578">
        <v>1.2569652288220776E-2</v>
      </c>
      <c r="U623" s="578">
        <v>1.4819929423583675</v>
      </c>
      <c r="V623" s="578">
        <v>1514.3800799051874</v>
      </c>
      <c r="W623" s="578">
        <v>9.8195199224088897E-2</v>
      </c>
      <c r="X623" s="578">
        <v>3.8171862222952727E-2</v>
      </c>
      <c r="Y623" s="578">
        <v>1.3062483378841151E-2</v>
      </c>
    </row>
    <row r="624" spans="1:25" x14ac:dyDescent="0.3">
      <c r="A624" s="311" t="s">
        <v>3219</v>
      </c>
      <c r="B624" s="310" t="s">
        <v>2196</v>
      </c>
      <c r="C624" s="310" t="s">
        <v>3126</v>
      </c>
      <c r="D624" s="36">
        <v>14</v>
      </c>
      <c r="E624" s="36">
        <v>2030</v>
      </c>
      <c r="F624" s="578">
        <v>1.516745753976005</v>
      </c>
      <c r="G624" s="578">
        <v>1546.7204971313427</v>
      </c>
      <c r="H624" s="578">
        <v>9.5536290464224211E-2</v>
      </c>
      <c r="I624" s="578">
        <v>3.5338134165309953E-2</v>
      </c>
      <c r="J624" s="578">
        <v>1.334230568318155E-2</v>
      </c>
      <c r="K624" s="578">
        <v>1.54206046736726</v>
      </c>
      <c r="L624" s="578">
        <v>1595.3747952779074</v>
      </c>
      <c r="M624" s="578">
        <v>9.7011168081432175E-2</v>
      </c>
      <c r="N624" s="578">
        <v>3.8783470168709699E-2</v>
      </c>
      <c r="O624" s="578">
        <v>1.376171250982825E-2</v>
      </c>
      <c r="P624" s="578">
        <v>1.5167455974931974</v>
      </c>
      <c r="Q624" s="578">
        <v>1546.7205492655401</v>
      </c>
      <c r="R624" s="578">
        <v>9.5536286185658043E-2</v>
      </c>
      <c r="S624" s="578">
        <v>3.5338131497458826E-2</v>
      </c>
      <c r="T624" s="578">
        <v>1.334230568318155E-2</v>
      </c>
      <c r="U624" s="578">
        <v>1.5420604673933351</v>
      </c>
      <c r="V624" s="578">
        <v>1595.3747952779074</v>
      </c>
      <c r="W624" s="578">
        <v>9.7011168589536539E-2</v>
      </c>
      <c r="X624" s="578">
        <v>3.8783470275423754E-2</v>
      </c>
      <c r="Y624" s="578">
        <v>1.37617119859593E-2</v>
      </c>
    </row>
    <row r="625" spans="1:25" x14ac:dyDescent="0.3">
      <c r="A625" s="311" t="s">
        <v>3220</v>
      </c>
      <c r="B625" s="310" t="s">
        <v>2196</v>
      </c>
      <c r="C625" s="310" t="s">
        <v>3126</v>
      </c>
      <c r="D625" s="36">
        <v>15</v>
      </c>
      <c r="E625" s="36">
        <v>2030</v>
      </c>
      <c r="F625" s="578">
        <v>1.575092003085345</v>
      </c>
      <c r="G625" s="578">
        <v>1623.4250996907499</v>
      </c>
      <c r="H625" s="578">
        <v>9.4694559563928693E-2</v>
      </c>
      <c r="I625" s="578">
        <v>3.6072671549239474E-2</v>
      </c>
      <c r="J625" s="578">
        <v>1.4004467627576825E-2</v>
      </c>
      <c r="K625" s="578">
        <v>1.5939324903126</v>
      </c>
      <c r="L625" s="578">
        <v>1664.83554458618</v>
      </c>
      <c r="M625" s="578">
        <v>9.6007550030056593E-2</v>
      </c>
      <c r="N625" s="578">
        <v>3.9141670359337327E-2</v>
      </c>
      <c r="O625" s="578">
        <v>1.4361329046854101E-2</v>
      </c>
      <c r="P625" s="578">
        <v>1.5750920558026875</v>
      </c>
      <c r="Q625" s="578">
        <v>1623.4250996907499</v>
      </c>
      <c r="R625" s="578">
        <v>9.4694558444037555E-2</v>
      </c>
      <c r="S625" s="578">
        <v>3.6072671549239453E-2</v>
      </c>
      <c r="T625" s="578">
        <v>1.4004467627576825E-2</v>
      </c>
      <c r="U625" s="578">
        <v>1.5939323338928524</v>
      </c>
      <c r="V625" s="578">
        <v>1664.8354924519826</v>
      </c>
      <c r="W625" s="578">
        <v>9.600755054877172E-2</v>
      </c>
      <c r="X625" s="578">
        <v>3.9141671203348424E-2</v>
      </c>
      <c r="Y625" s="578">
        <v>1.4361329046854101E-2</v>
      </c>
    </row>
    <row r="626" spans="1:25" x14ac:dyDescent="0.3">
      <c r="A626" s="579" t="s">
        <v>3221</v>
      </c>
      <c r="B626" s="580" t="s">
        <v>2196</v>
      </c>
      <c r="C626" s="580" t="s">
        <v>3126</v>
      </c>
      <c r="D626" s="581">
        <v>16</v>
      </c>
      <c r="E626" s="581">
        <v>2030</v>
      </c>
      <c r="F626" s="582">
        <v>1.6537430000193976</v>
      </c>
      <c r="G626" s="582">
        <v>1729.0911572774226</v>
      </c>
      <c r="H626" s="582">
        <v>9.5508048061674275E-2</v>
      </c>
      <c r="I626" s="582">
        <v>3.7626711535267504E-2</v>
      </c>
      <c r="J626" s="582">
        <v>1.4916360290953825E-2</v>
      </c>
      <c r="K626" s="582">
        <v>1.6640597264020698</v>
      </c>
      <c r="L626" s="582">
        <v>1760.6294962565048</v>
      </c>
      <c r="M626" s="582">
        <v>9.65575056249387E-2</v>
      </c>
      <c r="N626" s="582">
        <v>4.0380087128141826E-2</v>
      </c>
      <c r="O626" s="582">
        <v>1.51880966732278E-2</v>
      </c>
      <c r="P626" s="582">
        <v>1.6537426876222174</v>
      </c>
      <c r="Q626" s="582">
        <v>1729.0911572774226</v>
      </c>
      <c r="R626" s="582">
        <v>9.5508047974059651E-2</v>
      </c>
      <c r="S626" s="582">
        <v>3.762670272650815E-2</v>
      </c>
      <c r="T626" s="582">
        <v>1.4916360290953825E-2</v>
      </c>
      <c r="U626" s="582">
        <v>1.6640598307003476</v>
      </c>
      <c r="V626" s="582">
        <v>1760.6294962565048</v>
      </c>
      <c r="W626" s="582">
        <v>9.6557506133346252E-2</v>
      </c>
      <c r="X626" s="582">
        <v>4.0380087749023574E-2</v>
      </c>
      <c r="Y626" s="582">
        <v>1.51880966732278E-2</v>
      </c>
    </row>
    <row r="627" spans="1:25" x14ac:dyDescent="0.3">
      <c r="A627" s="311" t="s">
        <v>3222</v>
      </c>
      <c r="B627" s="310" t="s">
        <v>2195</v>
      </c>
      <c r="C627" s="310" t="s">
        <v>3126</v>
      </c>
      <c r="D627" s="36">
        <v>1</v>
      </c>
      <c r="E627" s="36">
        <v>2012</v>
      </c>
      <c r="F627" s="578">
        <v>59.792906852012152</v>
      </c>
      <c r="G627" s="578">
        <v>8461.8353881835901</v>
      </c>
      <c r="H627" s="578">
        <v>6.4761558229414069</v>
      </c>
      <c r="I627" s="578">
        <v>3.844580195844165</v>
      </c>
      <c r="J627" s="578">
        <v>7.2267270414158646E-2</v>
      </c>
      <c r="K627" s="578">
        <v>60.154676603405527</v>
      </c>
      <c r="L627" s="578">
        <v>8511.6216481526644</v>
      </c>
      <c r="M627" s="578">
        <v>6.4917304428915124</v>
      </c>
      <c r="N627" s="578">
        <v>3.8671100139617902</v>
      </c>
      <c r="O627" s="578">
        <v>7.2692477609962169E-2</v>
      </c>
      <c r="P627" s="578">
        <v>59.792905801616122</v>
      </c>
      <c r="Q627" s="578">
        <v>8461.8353881835901</v>
      </c>
      <c r="R627" s="578">
        <v>6.4761558229414069</v>
      </c>
      <c r="S627" s="578">
        <v>3.8445799872279127</v>
      </c>
      <c r="T627" s="578">
        <v>7.2267270957430157E-2</v>
      </c>
      <c r="U627" s="578">
        <v>60.154675175513404</v>
      </c>
      <c r="V627" s="578">
        <v>8511.6216481526644</v>
      </c>
      <c r="W627" s="578">
        <v>6.4917308653239125</v>
      </c>
      <c r="X627" s="578">
        <v>3.8671100139617902</v>
      </c>
      <c r="Y627" s="578">
        <v>7.2692477066690672E-2</v>
      </c>
    </row>
    <row r="628" spans="1:25" x14ac:dyDescent="0.3">
      <c r="A628" s="311" t="s">
        <v>3223</v>
      </c>
      <c r="B628" s="310" t="s">
        <v>2195</v>
      </c>
      <c r="C628" s="310" t="s">
        <v>3126</v>
      </c>
      <c r="D628" s="36">
        <v>2</v>
      </c>
      <c r="E628" s="36">
        <v>2012</v>
      </c>
      <c r="F628" s="578">
        <v>31.462761488345322</v>
      </c>
      <c r="G628" s="578">
        <v>4693.2217152913372</v>
      </c>
      <c r="H628" s="578">
        <v>3.5863606268539976</v>
      </c>
      <c r="I628" s="578">
        <v>2.0596894919872279</v>
      </c>
      <c r="J628" s="578">
        <v>4.0081971053344476E-2</v>
      </c>
      <c r="K628" s="578">
        <v>32.050429150976271</v>
      </c>
      <c r="L628" s="578">
        <v>4769.0352172851526</v>
      </c>
      <c r="M628" s="578">
        <v>3.6141691814797574</v>
      </c>
      <c r="N628" s="578">
        <v>2.0872751474380427</v>
      </c>
      <c r="O628" s="578">
        <v>4.0729484055191223E-2</v>
      </c>
      <c r="P628" s="578">
        <v>31.462765135714974</v>
      </c>
      <c r="Q628" s="578">
        <v>4693.2217152913372</v>
      </c>
      <c r="R628" s="578">
        <v>3.5863606268539976</v>
      </c>
      <c r="S628" s="578">
        <v>2.05968948670973</v>
      </c>
      <c r="T628" s="578">
        <v>4.0081971053344476E-2</v>
      </c>
      <c r="U628" s="578">
        <v>32.050427078356705</v>
      </c>
      <c r="V628" s="578">
        <v>4769.0352172851526</v>
      </c>
      <c r="W628" s="578">
        <v>3.6141691814797574</v>
      </c>
      <c r="X628" s="578">
        <v>2.0872752467791198</v>
      </c>
      <c r="Y628" s="578">
        <v>4.0729484055191223E-2</v>
      </c>
    </row>
    <row r="629" spans="1:25" x14ac:dyDescent="0.3">
      <c r="A629" s="311" t="s">
        <v>3224</v>
      </c>
      <c r="B629" s="310" t="s">
        <v>2195</v>
      </c>
      <c r="C629" s="310" t="s">
        <v>3126</v>
      </c>
      <c r="D629" s="36">
        <v>3</v>
      </c>
      <c r="E629" s="36">
        <v>2012</v>
      </c>
      <c r="F629" s="578">
        <v>18.903768981748648</v>
      </c>
      <c r="G629" s="578">
        <v>2954.2923202514603</v>
      </c>
      <c r="H629" s="578">
        <v>1.9304863427532801</v>
      </c>
      <c r="I629" s="578">
        <v>1.2191728668597799</v>
      </c>
      <c r="J629" s="578">
        <v>2.523096341368115E-2</v>
      </c>
      <c r="K629" s="578">
        <v>18.818881696429575</v>
      </c>
      <c r="L629" s="578">
        <v>2926.3218612670848</v>
      </c>
      <c r="M629" s="578">
        <v>1.9312159111723251</v>
      </c>
      <c r="N629" s="578">
        <v>1.2116858620817401</v>
      </c>
      <c r="O629" s="578">
        <v>2.4992027766226426E-2</v>
      </c>
      <c r="P629" s="578">
        <v>18.903767939715124</v>
      </c>
      <c r="Q629" s="578">
        <v>2954.2923202514598</v>
      </c>
      <c r="R629" s="578">
        <v>1.9304863442666775</v>
      </c>
      <c r="S629" s="578">
        <v>1.2191728851757875</v>
      </c>
      <c r="T629" s="578">
        <v>2.5230962899513473E-2</v>
      </c>
      <c r="U629" s="578">
        <v>18.818881178294099</v>
      </c>
      <c r="V629" s="578">
        <v>2926.3218612670848</v>
      </c>
      <c r="W629" s="578">
        <v>1.93121591319019</v>
      </c>
      <c r="X629" s="578">
        <v>1.2116858884692152</v>
      </c>
      <c r="Y629" s="578">
        <v>2.4992027766226426E-2</v>
      </c>
    </row>
    <row r="630" spans="1:25" x14ac:dyDescent="0.3">
      <c r="A630" s="311" t="s">
        <v>3225</v>
      </c>
      <c r="B630" s="310" t="s">
        <v>2195</v>
      </c>
      <c r="C630" s="310" t="s">
        <v>3126</v>
      </c>
      <c r="D630" s="36">
        <v>4</v>
      </c>
      <c r="E630" s="36">
        <v>2012</v>
      </c>
      <c r="F630" s="578">
        <v>16.182962158709351</v>
      </c>
      <c r="G630" s="578">
        <v>2641.6969248453725</v>
      </c>
      <c r="H630" s="578">
        <v>1.3451727661304127</v>
      </c>
      <c r="I630" s="578">
        <v>1.0437147372091748</v>
      </c>
      <c r="J630" s="578">
        <v>2.2561359025227476E-2</v>
      </c>
      <c r="K630" s="578">
        <v>15.915050263715425</v>
      </c>
      <c r="L630" s="578">
        <v>2585.6509602864553</v>
      </c>
      <c r="M630" s="578">
        <v>1.3448693028379475</v>
      </c>
      <c r="N630" s="578">
        <v>1.0253621581941825</v>
      </c>
      <c r="O630" s="578">
        <v>2.2082669796266875E-2</v>
      </c>
      <c r="P630" s="578">
        <v>16.182960614479502</v>
      </c>
      <c r="Q630" s="578">
        <v>2641.6969248453725</v>
      </c>
      <c r="R630" s="578">
        <v>1.3451727661304127</v>
      </c>
      <c r="S630" s="578">
        <v>1.0437148216490901</v>
      </c>
      <c r="T630" s="578">
        <v>2.2561359025227476E-2</v>
      </c>
      <c r="U630" s="578">
        <v>15.915051305763548</v>
      </c>
      <c r="V630" s="578">
        <v>2585.6509602864553</v>
      </c>
      <c r="W630" s="578">
        <v>1.3448693527801199</v>
      </c>
      <c r="X630" s="578">
        <v>1.0253621476391901</v>
      </c>
      <c r="Y630" s="578">
        <v>2.2082669796266875E-2</v>
      </c>
    </row>
    <row r="631" spans="1:25" x14ac:dyDescent="0.3">
      <c r="A631" s="311" t="s">
        <v>3226</v>
      </c>
      <c r="B631" s="310" t="s">
        <v>2195</v>
      </c>
      <c r="C631" s="310" t="s">
        <v>3126</v>
      </c>
      <c r="D631" s="36">
        <v>5</v>
      </c>
      <c r="E631" s="36">
        <v>2012</v>
      </c>
      <c r="F631" s="578">
        <v>14.241714611523351</v>
      </c>
      <c r="G631" s="578">
        <v>2325.6745897928827</v>
      </c>
      <c r="H631" s="578">
        <v>1.0443974960750551</v>
      </c>
      <c r="I631" s="578">
        <v>0.9103204263374205</v>
      </c>
      <c r="J631" s="578">
        <v>1.9862412746685199E-2</v>
      </c>
      <c r="K631" s="578">
        <v>14.003913419010701</v>
      </c>
      <c r="L631" s="578">
        <v>2282.6866582234652</v>
      </c>
      <c r="M631" s="578">
        <v>1.04545299346015</v>
      </c>
      <c r="N631" s="578">
        <v>0.89344455480265084</v>
      </c>
      <c r="O631" s="578">
        <v>1.9495220544437503E-2</v>
      </c>
      <c r="P631" s="578">
        <v>14.241713556946049</v>
      </c>
      <c r="Q631" s="578">
        <v>2325.6746419270776</v>
      </c>
      <c r="R631" s="578">
        <v>1.0443974814843324</v>
      </c>
      <c r="S631" s="578">
        <v>0.91032039467245307</v>
      </c>
      <c r="T631" s="578">
        <v>1.9862412746685199E-2</v>
      </c>
      <c r="U631" s="578">
        <v>14.00391498519455</v>
      </c>
      <c r="V631" s="578">
        <v>2282.6866582234652</v>
      </c>
      <c r="W631" s="578">
        <v>1.0454529773754349</v>
      </c>
      <c r="X631" s="578">
        <v>0.89344463412029029</v>
      </c>
      <c r="Y631" s="578">
        <v>1.9495220020568551E-2</v>
      </c>
    </row>
    <row r="632" spans="1:25" x14ac:dyDescent="0.3">
      <c r="A632" s="311" t="s">
        <v>3227</v>
      </c>
      <c r="B632" s="310" t="s">
        <v>2195</v>
      </c>
      <c r="C632" s="310" t="s">
        <v>3126</v>
      </c>
      <c r="D632" s="36">
        <v>6</v>
      </c>
      <c r="E632" s="36">
        <v>2012</v>
      </c>
      <c r="F632" s="578">
        <v>13.086846574908051</v>
      </c>
      <c r="G632" s="578">
        <v>2169.2619476318323</v>
      </c>
      <c r="H632" s="578">
        <v>0.89022065410002427</v>
      </c>
      <c r="I632" s="578">
        <v>0.8337213740063204</v>
      </c>
      <c r="J632" s="578">
        <v>1.8526579408595902E-2</v>
      </c>
      <c r="K632" s="578">
        <v>12.904325938055951</v>
      </c>
      <c r="L632" s="578">
        <v>2138.8215179443323</v>
      </c>
      <c r="M632" s="578">
        <v>0.88944697261710315</v>
      </c>
      <c r="N632" s="578">
        <v>0.81934190293153064</v>
      </c>
      <c r="O632" s="578">
        <v>1.8266628515751376E-2</v>
      </c>
      <c r="P632" s="578">
        <v>13.086847618304624</v>
      </c>
      <c r="Q632" s="578">
        <v>2169.2619476318323</v>
      </c>
      <c r="R632" s="578">
        <v>0.89022069789158753</v>
      </c>
      <c r="S632" s="578">
        <v>0.8337213442039979</v>
      </c>
      <c r="T632" s="578">
        <v>1.8526579408595902E-2</v>
      </c>
      <c r="U632" s="578">
        <v>12.904324374957101</v>
      </c>
      <c r="V632" s="578">
        <v>2138.8215179443323</v>
      </c>
      <c r="W632" s="578">
        <v>0.88944696363372078</v>
      </c>
      <c r="X632" s="578">
        <v>0.81934192279974571</v>
      </c>
      <c r="Y632" s="578">
        <v>1.8266628515751376E-2</v>
      </c>
    </row>
    <row r="633" spans="1:25" x14ac:dyDescent="0.3">
      <c r="A633" s="311" t="s">
        <v>3228</v>
      </c>
      <c r="B633" s="310" t="s">
        <v>2195</v>
      </c>
      <c r="C633" s="310" t="s">
        <v>3126</v>
      </c>
      <c r="D633" s="36">
        <v>7</v>
      </c>
      <c r="E633" s="36">
        <v>2012</v>
      </c>
      <c r="F633" s="578">
        <v>12.742212811475198</v>
      </c>
      <c r="G633" s="578">
        <v>2122.9152882893827</v>
      </c>
      <c r="H633" s="578">
        <v>0.78377741703297898</v>
      </c>
      <c r="I633" s="578">
        <v>0.77931826437512974</v>
      </c>
      <c r="J633" s="578">
        <v>1.8130822223611127E-2</v>
      </c>
      <c r="K633" s="578">
        <v>12.586835180947626</v>
      </c>
      <c r="L633" s="578">
        <v>2100.3326237996353</v>
      </c>
      <c r="M633" s="578">
        <v>0.78173836421531928</v>
      </c>
      <c r="N633" s="578">
        <v>0.7689030840992922</v>
      </c>
      <c r="O633" s="578">
        <v>1.7937945784069549E-2</v>
      </c>
      <c r="P633" s="578">
        <v>12.7422128074443</v>
      </c>
      <c r="Q633" s="578">
        <v>2122.9152882893827</v>
      </c>
      <c r="R633" s="578">
        <v>0.78377741648970745</v>
      </c>
      <c r="S633" s="578">
        <v>0.77931826965262452</v>
      </c>
      <c r="T633" s="578">
        <v>1.8130822223611127E-2</v>
      </c>
      <c r="U633" s="578">
        <v>12.586834664165476</v>
      </c>
      <c r="V633" s="578">
        <v>2100.3326237996353</v>
      </c>
      <c r="W633" s="578">
        <v>0.78173835366032973</v>
      </c>
      <c r="X633" s="578">
        <v>0.76890308906634575</v>
      </c>
      <c r="Y633" s="578">
        <v>1.7937945784069549E-2</v>
      </c>
    </row>
    <row r="634" spans="1:25" x14ac:dyDescent="0.3">
      <c r="A634" s="311" t="s">
        <v>3229</v>
      </c>
      <c r="B634" s="310" t="s">
        <v>2195</v>
      </c>
      <c r="C634" s="310" t="s">
        <v>3126</v>
      </c>
      <c r="D634" s="36">
        <v>8</v>
      </c>
      <c r="E634" s="36">
        <v>2012</v>
      </c>
      <c r="F634" s="578">
        <v>11.03773342282023</v>
      </c>
      <c r="G634" s="578">
        <v>1789.3642514546675</v>
      </c>
      <c r="H634" s="578">
        <v>0.71038183515580922</v>
      </c>
      <c r="I634" s="578">
        <v>0.60985799366608195</v>
      </c>
      <c r="J634" s="578">
        <v>1.528207932521275E-2</v>
      </c>
      <c r="K634" s="578">
        <v>11.048242964873936</v>
      </c>
      <c r="L634" s="578">
        <v>1801.4420674641901</v>
      </c>
      <c r="M634" s="578">
        <v>0.70730296900728684</v>
      </c>
      <c r="N634" s="578">
        <v>0.61589997013409858</v>
      </c>
      <c r="O634" s="578">
        <v>1.5385249096046449E-2</v>
      </c>
      <c r="P634" s="578">
        <v>11.037735618655731</v>
      </c>
      <c r="Q634" s="578">
        <v>1789.3642514546675</v>
      </c>
      <c r="R634" s="578">
        <v>0.71038183515580933</v>
      </c>
      <c r="S634" s="578">
        <v>0.609857998788356</v>
      </c>
      <c r="T634" s="578">
        <v>1.528207932521275E-2</v>
      </c>
      <c r="U634" s="578">
        <v>11.0482427175981</v>
      </c>
      <c r="V634" s="578">
        <v>1801.4420674641901</v>
      </c>
      <c r="W634" s="578">
        <v>0.70730295212706518</v>
      </c>
      <c r="X634" s="578">
        <v>0.61589996516704493</v>
      </c>
      <c r="Y634" s="578">
        <v>1.5385249096046449E-2</v>
      </c>
    </row>
    <row r="635" spans="1:25" x14ac:dyDescent="0.3">
      <c r="A635" s="311" t="s">
        <v>3230</v>
      </c>
      <c r="B635" s="310" t="s">
        <v>2195</v>
      </c>
      <c r="C635" s="310" t="s">
        <v>3126</v>
      </c>
      <c r="D635" s="36">
        <v>9</v>
      </c>
      <c r="E635" s="36">
        <v>2012</v>
      </c>
      <c r="F635" s="578">
        <v>10.724778939649646</v>
      </c>
      <c r="G635" s="578">
        <v>1742.8068669637</v>
      </c>
      <c r="H635" s="578">
        <v>0.65964285462784222</v>
      </c>
      <c r="I635" s="578">
        <v>0.56202302702392104</v>
      </c>
      <c r="J635" s="578">
        <v>1.4884485009436751E-2</v>
      </c>
      <c r="K635" s="578">
        <v>10.80123629739192</v>
      </c>
      <c r="L635" s="578">
        <v>1769.8340606689401</v>
      </c>
      <c r="M635" s="578">
        <v>0.65574893673571399</v>
      </c>
      <c r="N635" s="578">
        <v>0.57830389666681403</v>
      </c>
      <c r="O635" s="578">
        <v>1.5115341598478398E-2</v>
      </c>
      <c r="P635" s="578">
        <v>10.724778616771765</v>
      </c>
      <c r="Q635" s="578">
        <v>1742.8068669637</v>
      </c>
      <c r="R635" s="578">
        <v>0.65964285462784222</v>
      </c>
      <c r="S635" s="578">
        <v>0.56202301755547501</v>
      </c>
      <c r="T635" s="578">
        <v>1.4884484485567801E-2</v>
      </c>
      <c r="U635" s="578">
        <v>10.801239153190746</v>
      </c>
      <c r="V635" s="578">
        <v>1769.8340606689401</v>
      </c>
      <c r="W635" s="578">
        <v>0.65574892618072478</v>
      </c>
      <c r="X635" s="578">
        <v>0.57830389627876322</v>
      </c>
      <c r="Y635" s="578">
        <v>1.5115341598478398E-2</v>
      </c>
    </row>
    <row r="636" spans="1:25" x14ac:dyDescent="0.3">
      <c r="A636" s="311" t="s">
        <v>3231</v>
      </c>
      <c r="B636" s="310" t="s">
        <v>2195</v>
      </c>
      <c r="C636" s="310" t="s">
        <v>3126</v>
      </c>
      <c r="D636" s="36">
        <v>10</v>
      </c>
      <c r="E636" s="36">
        <v>2012</v>
      </c>
      <c r="F636" s="578">
        <v>10.481354114114408</v>
      </c>
      <c r="G636" s="578">
        <v>1706.5860176086351</v>
      </c>
      <c r="H636" s="578">
        <v>0.62017925861679601</v>
      </c>
      <c r="I636" s="578">
        <v>0.52481794846244156</v>
      </c>
      <c r="J636" s="578">
        <v>1.45751914630333E-2</v>
      </c>
      <c r="K636" s="578">
        <v>10.615131687358339</v>
      </c>
      <c r="L636" s="578">
        <v>1745.7055358886673</v>
      </c>
      <c r="M636" s="578">
        <v>0.61651012433382357</v>
      </c>
      <c r="N636" s="578">
        <v>0.548463387880474</v>
      </c>
      <c r="O636" s="578">
        <v>1.490924792597065E-2</v>
      </c>
      <c r="P636" s="578">
        <v>10.481356518289703</v>
      </c>
      <c r="Q636" s="578">
        <v>1706.5860176086351</v>
      </c>
      <c r="R636" s="578">
        <v>0.62017926358384945</v>
      </c>
      <c r="S636" s="578">
        <v>0.52481794846244156</v>
      </c>
      <c r="T636" s="578">
        <v>1.45751914630333E-2</v>
      </c>
      <c r="U636" s="578">
        <v>10.615132770074208</v>
      </c>
      <c r="V636" s="578">
        <v>1745.7055358886673</v>
      </c>
      <c r="W636" s="578">
        <v>0.61651012433382357</v>
      </c>
      <c r="X636" s="578">
        <v>0.54846340247119429</v>
      </c>
      <c r="Y636" s="578">
        <v>1.490924792597065E-2</v>
      </c>
    </row>
    <row r="637" spans="1:25" x14ac:dyDescent="0.3">
      <c r="A637" s="311" t="s">
        <v>3232</v>
      </c>
      <c r="B637" s="310" t="s">
        <v>2195</v>
      </c>
      <c r="C637" s="310" t="s">
        <v>3126</v>
      </c>
      <c r="D637" s="36">
        <v>11</v>
      </c>
      <c r="E637" s="36">
        <v>2012</v>
      </c>
      <c r="F637" s="578">
        <v>10.135114952320359</v>
      </c>
      <c r="G637" s="578">
        <v>1632.7741686503075</v>
      </c>
      <c r="H637" s="578">
        <v>0.58870023834363805</v>
      </c>
      <c r="I637" s="578">
        <v>0.46305914766465578</v>
      </c>
      <c r="J637" s="578">
        <v>1.39447869684469E-2</v>
      </c>
      <c r="K637" s="578">
        <v>10.329717730492098</v>
      </c>
      <c r="L637" s="578">
        <v>1685.2014350891075</v>
      </c>
      <c r="M637" s="578">
        <v>0.58540260708347547</v>
      </c>
      <c r="N637" s="578">
        <v>0.494998499751091</v>
      </c>
      <c r="O637" s="578">
        <v>1.4392535415633225E-2</v>
      </c>
      <c r="P637" s="578">
        <v>10.135114654042471</v>
      </c>
      <c r="Q637" s="578">
        <v>1632.7741686503075</v>
      </c>
      <c r="R637" s="578">
        <v>0.58870023620935719</v>
      </c>
      <c r="S637" s="578">
        <v>0.46305914510351875</v>
      </c>
      <c r="T637" s="578">
        <v>1.3944787487465225E-2</v>
      </c>
      <c r="U637" s="578">
        <v>10.329717467267342</v>
      </c>
      <c r="V637" s="578">
        <v>1685.2014350891075</v>
      </c>
      <c r="W637" s="578">
        <v>0.58540260655960652</v>
      </c>
      <c r="X637" s="578">
        <v>0.49499849920781952</v>
      </c>
      <c r="Y637" s="578">
        <v>1.4392535415633225E-2</v>
      </c>
    </row>
    <row r="638" spans="1:25" x14ac:dyDescent="0.3">
      <c r="A638" s="311" t="s">
        <v>3233</v>
      </c>
      <c r="B638" s="310" t="s">
        <v>2195</v>
      </c>
      <c r="C638" s="310" t="s">
        <v>3126</v>
      </c>
      <c r="D638" s="36">
        <v>12</v>
      </c>
      <c r="E638" s="36">
        <v>2012</v>
      </c>
      <c r="F638" s="578">
        <v>9.8366327377831411</v>
      </c>
      <c r="G638" s="578">
        <v>1556.8212318420376</v>
      </c>
      <c r="H638" s="578">
        <v>0.56201368395704754</v>
      </c>
      <c r="I638" s="578">
        <v>0.39518493600189653</v>
      </c>
      <c r="J638" s="578">
        <v>1.329610737351075E-2</v>
      </c>
      <c r="K638" s="578">
        <v>10.060738425190076</v>
      </c>
      <c r="L638" s="578">
        <v>1617.4341862996375</v>
      </c>
      <c r="M638" s="578">
        <v>0.55860475708808099</v>
      </c>
      <c r="N638" s="578">
        <v>0.43380443224062498</v>
      </c>
      <c r="O638" s="578">
        <v>1.3813745017008201E-2</v>
      </c>
      <c r="P638" s="578">
        <v>9.8366329466952855</v>
      </c>
      <c r="Q638" s="578">
        <v>1556.8212318420376</v>
      </c>
      <c r="R638" s="578">
        <v>0.56201367340205799</v>
      </c>
      <c r="S638" s="578">
        <v>0.39518495998345277</v>
      </c>
      <c r="T638" s="578">
        <v>1.329610737351075E-2</v>
      </c>
      <c r="U638" s="578">
        <v>10.060738628637983</v>
      </c>
      <c r="V638" s="578">
        <v>1617.4341862996375</v>
      </c>
      <c r="W638" s="578">
        <v>0.55860475761194994</v>
      </c>
      <c r="X638" s="578">
        <v>0.43380448035895797</v>
      </c>
      <c r="Y638" s="578">
        <v>1.3813745017008201E-2</v>
      </c>
    </row>
    <row r="639" spans="1:25" x14ac:dyDescent="0.3">
      <c r="A639" s="311" t="s">
        <v>3234</v>
      </c>
      <c r="B639" s="310" t="s">
        <v>2195</v>
      </c>
      <c r="C639" s="310" t="s">
        <v>3126</v>
      </c>
      <c r="D639" s="36">
        <v>13</v>
      </c>
      <c r="E639" s="36">
        <v>2012</v>
      </c>
      <c r="F639" s="578">
        <v>10.074361200965825</v>
      </c>
      <c r="G639" s="578">
        <v>1576.5492477416926</v>
      </c>
      <c r="H639" s="578">
        <v>0.5349068258850207</v>
      </c>
      <c r="I639" s="578">
        <v>0.36161958641605396</v>
      </c>
      <c r="J639" s="578">
        <v>1.3464611266196351E-2</v>
      </c>
      <c r="K639" s="578">
        <v>10.279436926308913</v>
      </c>
      <c r="L639" s="578">
        <v>1635.7791811625125</v>
      </c>
      <c r="M639" s="578">
        <v>0.5321526686311695</v>
      </c>
      <c r="N639" s="578">
        <v>0.40220185357611576</v>
      </c>
      <c r="O639" s="578">
        <v>1.3970441524482576E-2</v>
      </c>
      <c r="P639" s="578">
        <v>10.074361921261351</v>
      </c>
      <c r="Q639" s="578">
        <v>1576.5492477416926</v>
      </c>
      <c r="R639" s="578">
        <v>0.53490680434818616</v>
      </c>
      <c r="S639" s="578">
        <v>0.36161958693992302</v>
      </c>
      <c r="T639" s="578">
        <v>1.3464611266196351E-2</v>
      </c>
      <c r="U639" s="578">
        <v>10.279435838577513</v>
      </c>
      <c r="V639" s="578">
        <v>1635.7791811625125</v>
      </c>
      <c r="W639" s="578">
        <v>0.53215266230593705</v>
      </c>
      <c r="X639" s="578">
        <v>0.40220185881480552</v>
      </c>
      <c r="Y639" s="578">
        <v>1.3970441524482576E-2</v>
      </c>
    </row>
    <row r="640" spans="1:25" x14ac:dyDescent="0.3">
      <c r="A640" s="311" t="s">
        <v>3235</v>
      </c>
      <c r="B640" s="310" t="s">
        <v>2195</v>
      </c>
      <c r="C640" s="310" t="s">
        <v>3126</v>
      </c>
      <c r="D640" s="36">
        <v>14</v>
      </c>
      <c r="E640" s="36">
        <v>2012</v>
      </c>
      <c r="F640" s="578">
        <v>10.814155267211955</v>
      </c>
      <c r="G640" s="578">
        <v>1700.3299865722602</v>
      </c>
      <c r="H640" s="578">
        <v>0.51131113133548411</v>
      </c>
      <c r="I640" s="578">
        <v>0.36776813864707875</v>
      </c>
      <c r="J640" s="578">
        <v>1.4521771935202725E-2</v>
      </c>
      <c r="K640" s="578">
        <v>10.952578459390947</v>
      </c>
      <c r="L640" s="578">
        <v>1748.2055384317998</v>
      </c>
      <c r="M640" s="578">
        <v>0.50906550282767626</v>
      </c>
      <c r="N640" s="578">
        <v>0.40619950722126874</v>
      </c>
      <c r="O640" s="578">
        <v>1.4930657140212099E-2</v>
      </c>
      <c r="P640" s="578">
        <v>10.814154805275976</v>
      </c>
      <c r="Q640" s="578">
        <v>1700.3299865722602</v>
      </c>
      <c r="R640" s="578">
        <v>0.51131113133548411</v>
      </c>
      <c r="S640" s="578">
        <v>0.36776816503455201</v>
      </c>
      <c r="T640" s="578">
        <v>1.4521771411333775E-2</v>
      </c>
      <c r="U640" s="578">
        <v>10.952578305785787</v>
      </c>
      <c r="V640" s="578">
        <v>1748.2055384317998</v>
      </c>
      <c r="W640" s="578">
        <v>0.50906550282767626</v>
      </c>
      <c r="X640" s="578">
        <v>0.40619950520340276</v>
      </c>
      <c r="Y640" s="578">
        <v>1.4930657140212099E-2</v>
      </c>
    </row>
    <row r="641" spans="1:25" x14ac:dyDescent="0.3">
      <c r="A641" s="311" t="s">
        <v>3236</v>
      </c>
      <c r="B641" s="310" t="s">
        <v>2195</v>
      </c>
      <c r="C641" s="310" t="s">
        <v>3126</v>
      </c>
      <c r="D641" s="36">
        <v>15</v>
      </c>
      <c r="E641" s="36">
        <v>2012</v>
      </c>
      <c r="F641" s="578">
        <v>11.448245326386875</v>
      </c>
      <c r="G641" s="578">
        <v>1806.4390551249148</v>
      </c>
      <c r="H641" s="578">
        <v>0.49108574467148425</v>
      </c>
      <c r="I641" s="578">
        <v>0.37303642897556177</v>
      </c>
      <c r="J641" s="578">
        <v>1.5427972005757774E-2</v>
      </c>
      <c r="K641" s="578">
        <v>11.5324636370545</v>
      </c>
      <c r="L641" s="578">
        <v>1844.4993960062625</v>
      </c>
      <c r="M641" s="578">
        <v>0.48969226027838847</v>
      </c>
      <c r="N641" s="578">
        <v>0.4077807962894433</v>
      </c>
      <c r="O641" s="578">
        <v>1.5753053060810325E-2</v>
      </c>
      <c r="P641" s="578">
        <v>11.448244804671601</v>
      </c>
      <c r="Q641" s="578">
        <v>1806.4390551249148</v>
      </c>
      <c r="R641" s="578">
        <v>0.49108574415246575</v>
      </c>
      <c r="S641" s="578">
        <v>0.37303640786558356</v>
      </c>
      <c r="T641" s="578">
        <v>1.5427972005757774E-2</v>
      </c>
      <c r="U641" s="578">
        <v>11.532464148447575</v>
      </c>
      <c r="V641" s="578">
        <v>1844.4993438720649</v>
      </c>
      <c r="W641" s="578">
        <v>0.48969226027838869</v>
      </c>
      <c r="X641" s="578">
        <v>0.407780788877668</v>
      </c>
      <c r="Y641" s="578">
        <v>1.5753053060810325E-2</v>
      </c>
    </row>
    <row r="642" spans="1:25" x14ac:dyDescent="0.3">
      <c r="A642" s="579" t="s">
        <v>3237</v>
      </c>
      <c r="B642" s="580" t="s">
        <v>2195</v>
      </c>
      <c r="C642" s="580" t="s">
        <v>3126</v>
      </c>
      <c r="D642" s="581">
        <v>16</v>
      </c>
      <c r="E642" s="581">
        <v>2012</v>
      </c>
      <c r="F642" s="582">
        <v>12.183221710511075</v>
      </c>
      <c r="G642" s="582">
        <v>1942.4485524495376</v>
      </c>
      <c r="H642" s="582">
        <v>0.48108500441109397</v>
      </c>
      <c r="I642" s="582">
        <v>0.3889176690330105</v>
      </c>
      <c r="J642" s="582">
        <v>1.6589620208833325E-2</v>
      </c>
      <c r="K642" s="582">
        <v>12.2013960978074</v>
      </c>
      <c r="L642" s="582">
        <v>1968.040419260655</v>
      </c>
      <c r="M642" s="582">
        <v>0.47969721076757754</v>
      </c>
      <c r="N642" s="582">
        <v>0.42053020745515801</v>
      </c>
      <c r="O642" s="582">
        <v>1.6808197950012923E-2</v>
      </c>
      <c r="P642" s="582">
        <v>12.183219113207649</v>
      </c>
      <c r="Q642" s="582">
        <v>1942.4485524495376</v>
      </c>
      <c r="R642" s="582">
        <v>0.48108497776168646</v>
      </c>
      <c r="S642" s="582">
        <v>0.38891768112080149</v>
      </c>
      <c r="T642" s="582">
        <v>1.6589620208833325E-2</v>
      </c>
      <c r="U642" s="582">
        <v>12.2013976616969</v>
      </c>
      <c r="V642" s="582">
        <v>1968.040419260655</v>
      </c>
      <c r="W642" s="582">
        <v>0.47969722279231025</v>
      </c>
      <c r="X642" s="582">
        <v>0.42053020217766329</v>
      </c>
      <c r="Y642" s="582">
        <v>1.6808197950012923E-2</v>
      </c>
    </row>
    <row r="643" spans="1:25" x14ac:dyDescent="0.3">
      <c r="A643" s="311" t="s">
        <v>3238</v>
      </c>
      <c r="B643" s="310" t="s">
        <v>2195</v>
      </c>
      <c r="C643" s="310" t="s">
        <v>3126</v>
      </c>
      <c r="D643" s="36">
        <v>1</v>
      </c>
      <c r="E643" s="36">
        <v>2020</v>
      </c>
      <c r="F643" s="578">
        <v>18.916617735075576</v>
      </c>
      <c r="G643" s="578">
        <v>8066.1949920654251</v>
      </c>
      <c r="H643" s="578">
        <v>1.9495687879389099</v>
      </c>
      <c r="I643" s="578">
        <v>0.91080940266450228</v>
      </c>
      <c r="J643" s="578">
        <v>7.00866361148655E-2</v>
      </c>
      <c r="K643" s="578">
        <v>19.031955639855951</v>
      </c>
      <c r="L643" s="578">
        <v>8118.4019063313754</v>
      </c>
      <c r="M643" s="578">
        <v>1.954339441901535</v>
      </c>
      <c r="N643" s="578">
        <v>0.91667721684401171</v>
      </c>
      <c r="O643" s="578">
        <v>7.0539832386809054E-2</v>
      </c>
      <c r="P643" s="578">
        <v>18.916618788512977</v>
      </c>
      <c r="Q643" s="578">
        <v>8066.195042928056</v>
      </c>
      <c r="R643" s="578">
        <v>1.9495686790905826</v>
      </c>
      <c r="S643" s="578">
        <v>0.9108094079419965</v>
      </c>
      <c r="T643" s="578">
        <v>7.0086635571594003E-2</v>
      </c>
      <c r="U643" s="578">
        <v>19.031954057723176</v>
      </c>
      <c r="V643" s="578">
        <v>8118.4018503824827</v>
      </c>
      <c r="W643" s="578">
        <v>1.9543394403105276</v>
      </c>
      <c r="X643" s="578">
        <v>0.91667715304841546</v>
      </c>
      <c r="Y643" s="578">
        <v>7.0539831339071157E-2</v>
      </c>
    </row>
    <row r="644" spans="1:25" x14ac:dyDescent="0.3">
      <c r="A644" s="311" t="s">
        <v>3239</v>
      </c>
      <c r="B644" s="310" t="s">
        <v>2195</v>
      </c>
      <c r="C644" s="310" t="s">
        <v>3126</v>
      </c>
      <c r="D644" s="36">
        <v>2</v>
      </c>
      <c r="E644" s="36">
        <v>2020</v>
      </c>
      <c r="F644" s="578">
        <v>10.028032114428504</v>
      </c>
      <c r="G644" s="578">
        <v>4487.7867736816352</v>
      </c>
      <c r="H644" s="578">
        <v>1.0877888300068024</v>
      </c>
      <c r="I644" s="578">
        <v>0.48376399278640703</v>
      </c>
      <c r="J644" s="578">
        <v>3.8992876769043477E-2</v>
      </c>
      <c r="K644" s="578">
        <v>10.21775467485225</v>
      </c>
      <c r="L644" s="578">
        <v>4561.8704833984348</v>
      </c>
      <c r="M644" s="578">
        <v>1.0974341017232825</v>
      </c>
      <c r="N644" s="578">
        <v>0.49045300483703602</v>
      </c>
      <c r="O644" s="578">
        <v>3.963644204971685E-2</v>
      </c>
      <c r="P644" s="578">
        <v>10.028032446888837</v>
      </c>
      <c r="Q644" s="578">
        <v>4487.7867736816352</v>
      </c>
      <c r="R644" s="578">
        <v>1.0877888210622251</v>
      </c>
      <c r="S644" s="578">
        <v>0.48376398766413276</v>
      </c>
      <c r="T644" s="578">
        <v>3.8992876769043477E-2</v>
      </c>
      <c r="U644" s="578">
        <v>10.217753537079243</v>
      </c>
      <c r="V644" s="578">
        <v>4561.8704833984348</v>
      </c>
      <c r="W644" s="578">
        <v>1.09743404644541</v>
      </c>
      <c r="X644" s="578">
        <v>0.49045300483703602</v>
      </c>
      <c r="Y644" s="578">
        <v>3.963644204971685E-2</v>
      </c>
    </row>
    <row r="645" spans="1:25" x14ac:dyDescent="0.3">
      <c r="A645" s="311" t="s">
        <v>3240</v>
      </c>
      <c r="B645" s="310" t="s">
        <v>2195</v>
      </c>
      <c r="C645" s="310" t="s">
        <v>3126</v>
      </c>
      <c r="D645" s="36">
        <v>3</v>
      </c>
      <c r="E645" s="36">
        <v>2020</v>
      </c>
      <c r="F645" s="578">
        <v>6.0330155762239821</v>
      </c>
      <c r="G645" s="578">
        <v>2822.1679992675727</v>
      </c>
      <c r="H645" s="578">
        <v>0.5933795187156643</v>
      </c>
      <c r="I645" s="578">
        <v>0.28738519223406872</v>
      </c>
      <c r="J645" s="578">
        <v>2.4521164479665399E-2</v>
      </c>
      <c r="K645" s="578">
        <v>6.0067125924542752</v>
      </c>
      <c r="L645" s="578">
        <v>2796.3868967692024</v>
      </c>
      <c r="M645" s="578">
        <v>0.59350869168216924</v>
      </c>
      <c r="N645" s="578">
        <v>0.2854630633179715</v>
      </c>
      <c r="O645" s="578">
        <v>2.4297043603534473E-2</v>
      </c>
      <c r="P645" s="578">
        <v>6.0330155735840245</v>
      </c>
      <c r="Q645" s="578">
        <v>2822.1679992675727</v>
      </c>
      <c r="R645" s="578">
        <v>0.59337951332175454</v>
      </c>
      <c r="S645" s="578">
        <v>0.28738519266092472</v>
      </c>
      <c r="T645" s="578">
        <v>2.4521164479665399E-2</v>
      </c>
      <c r="U645" s="578">
        <v>6.0067124355725001</v>
      </c>
      <c r="V645" s="578">
        <v>2796.3868967692024</v>
      </c>
      <c r="W645" s="578">
        <v>0.59350868655989497</v>
      </c>
      <c r="X645" s="578">
        <v>0.28546305928224047</v>
      </c>
      <c r="Y645" s="578">
        <v>2.4297043089366799E-2</v>
      </c>
    </row>
    <row r="646" spans="1:25" x14ac:dyDescent="0.3">
      <c r="A646" s="311" t="s">
        <v>3241</v>
      </c>
      <c r="B646" s="310" t="s">
        <v>2195</v>
      </c>
      <c r="C646" s="310" t="s">
        <v>3126</v>
      </c>
      <c r="D646" s="36">
        <v>4</v>
      </c>
      <c r="E646" s="36">
        <v>2020</v>
      </c>
      <c r="F646" s="578">
        <v>5.101260485804227</v>
      </c>
      <c r="G646" s="578">
        <v>2514.4983978271453</v>
      </c>
      <c r="H646" s="578">
        <v>0.42268013940095706</v>
      </c>
      <c r="I646" s="578">
        <v>0.24817483061148427</v>
      </c>
      <c r="J646" s="578">
        <v>2.184873035488025E-2</v>
      </c>
      <c r="K646" s="578">
        <v>5.0222918567087573</v>
      </c>
      <c r="L646" s="578">
        <v>2462.3681894938104</v>
      </c>
      <c r="M646" s="578">
        <v>0.42193893274331123</v>
      </c>
      <c r="N646" s="578">
        <v>0.24364528995162449</v>
      </c>
      <c r="O646" s="578">
        <v>2.1395644114818375E-2</v>
      </c>
      <c r="P646" s="578">
        <v>5.1012600710055249</v>
      </c>
      <c r="Q646" s="578">
        <v>2514.4983978271453</v>
      </c>
      <c r="R646" s="578">
        <v>0.42268012356847323</v>
      </c>
      <c r="S646" s="578">
        <v>0.24817483162041701</v>
      </c>
      <c r="T646" s="578">
        <v>2.184873035488025E-2</v>
      </c>
      <c r="U646" s="578">
        <v>5.0222911815035296</v>
      </c>
      <c r="V646" s="578">
        <v>2462.3682416280053</v>
      </c>
      <c r="W646" s="578">
        <v>0.42193890762185499</v>
      </c>
      <c r="X646" s="578">
        <v>0.24364528591589352</v>
      </c>
      <c r="Y646" s="578">
        <v>2.1395644114818375E-2</v>
      </c>
    </row>
    <row r="647" spans="1:25" x14ac:dyDescent="0.3">
      <c r="A647" s="311" t="s">
        <v>3242</v>
      </c>
      <c r="B647" s="310" t="s">
        <v>2195</v>
      </c>
      <c r="C647" s="310" t="s">
        <v>3126</v>
      </c>
      <c r="D647" s="36">
        <v>5</v>
      </c>
      <c r="E647" s="36">
        <v>2020</v>
      </c>
      <c r="F647" s="578">
        <v>4.4359334820643745</v>
      </c>
      <c r="G647" s="578">
        <v>2207.2097371419227</v>
      </c>
      <c r="H647" s="578">
        <v>0.33205844085993375</v>
      </c>
      <c r="I647" s="578">
        <v>0.21689989448835426</v>
      </c>
      <c r="J647" s="578">
        <v>1.9179249473381725E-2</v>
      </c>
      <c r="K647" s="578">
        <v>4.3708531508297375</v>
      </c>
      <c r="L647" s="578">
        <v>2167.9166005452448</v>
      </c>
      <c r="M647" s="578">
        <v>0.33189226754620876</v>
      </c>
      <c r="N647" s="578">
        <v>0.21281214481374824</v>
      </c>
      <c r="O647" s="578">
        <v>1.8837664528594599E-2</v>
      </c>
      <c r="P647" s="578">
        <v>4.4359339488631395</v>
      </c>
      <c r="Q647" s="578">
        <v>2207.2097371419227</v>
      </c>
      <c r="R647" s="578">
        <v>0.33205841515640078</v>
      </c>
      <c r="S647" s="578">
        <v>0.21689986901280126</v>
      </c>
      <c r="T647" s="578">
        <v>1.9179249473381725E-2</v>
      </c>
      <c r="U647" s="578">
        <v>4.3708523164168547</v>
      </c>
      <c r="V647" s="578">
        <v>2167.9166005452448</v>
      </c>
      <c r="W647" s="578">
        <v>0.33189226803127253</v>
      </c>
      <c r="X647" s="578">
        <v>0.21281212711861924</v>
      </c>
      <c r="Y647" s="578">
        <v>1.8837664004725651E-2</v>
      </c>
    </row>
    <row r="648" spans="1:25" x14ac:dyDescent="0.3">
      <c r="A648" s="311" t="s">
        <v>3243</v>
      </c>
      <c r="B648" s="310" t="s">
        <v>2195</v>
      </c>
      <c r="C648" s="310" t="s">
        <v>3126</v>
      </c>
      <c r="D648" s="36">
        <v>6</v>
      </c>
      <c r="E648" s="36">
        <v>2020</v>
      </c>
      <c r="F648" s="578">
        <v>4.0419869949970799</v>
      </c>
      <c r="G648" s="578">
        <v>2053.8386344909622</v>
      </c>
      <c r="H648" s="578">
        <v>0.28666771245722555</v>
      </c>
      <c r="I648" s="578">
        <v>0.19871580385370102</v>
      </c>
      <c r="J648" s="578">
        <v>1.7846969732393775E-2</v>
      </c>
      <c r="K648" s="578">
        <v>3.9954274320007199</v>
      </c>
      <c r="L648" s="578">
        <v>2026.8426399230925</v>
      </c>
      <c r="M648" s="578">
        <v>0.28611694358066075</v>
      </c>
      <c r="N648" s="578">
        <v>0.19529716268880226</v>
      </c>
      <c r="O648" s="578">
        <v>1.7612216412089727E-2</v>
      </c>
      <c r="P648" s="578">
        <v>4.0419865283038208</v>
      </c>
      <c r="Q648" s="578">
        <v>2053.8386344909622</v>
      </c>
      <c r="R648" s="578">
        <v>0.28666772200085622</v>
      </c>
      <c r="S648" s="578">
        <v>0.19871580437757003</v>
      </c>
      <c r="T648" s="578">
        <v>1.7846969732393775E-2</v>
      </c>
      <c r="U648" s="578">
        <v>3.9954273299699645</v>
      </c>
      <c r="V648" s="578">
        <v>2026.8425877888949</v>
      </c>
      <c r="W648" s="578">
        <v>0.28611692180129422</v>
      </c>
      <c r="X648" s="578">
        <v>0.19529713564164253</v>
      </c>
      <c r="Y648" s="578">
        <v>1.7612216412089727E-2</v>
      </c>
    </row>
    <row r="649" spans="1:25" x14ac:dyDescent="0.3">
      <c r="A649" s="311" t="s">
        <v>3244</v>
      </c>
      <c r="B649" s="310" t="s">
        <v>2195</v>
      </c>
      <c r="C649" s="310" t="s">
        <v>3126</v>
      </c>
      <c r="D649" s="36">
        <v>7</v>
      </c>
      <c r="E649" s="36">
        <v>2020</v>
      </c>
      <c r="F649" s="578">
        <v>3.9014434544842449</v>
      </c>
      <c r="G649" s="578">
        <v>2009.2076975504499</v>
      </c>
      <c r="H649" s="578">
        <v>0.25539941295331375</v>
      </c>
      <c r="I649" s="578">
        <v>0.186317604035139</v>
      </c>
      <c r="J649" s="578">
        <v>1.7459225627438422E-2</v>
      </c>
      <c r="K649" s="578">
        <v>3.8635638302960871</v>
      </c>
      <c r="L649" s="578">
        <v>1989.74854532877</v>
      </c>
      <c r="M649" s="578">
        <v>0.254667779016017</v>
      </c>
      <c r="N649" s="578">
        <v>0.1838715609046625</v>
      </c>
      <c r="O649" s="578">
        <v>1.7289975677461624E-2</v>
      </c>
      <c r="P649" s="578">
        <v>3.9014434533467743</v>
      </c>
      <c r="Q649" s="578">
        <v>2009.2076975504499</v>
      </c>
      <c r="R649" s="578">
        <v>0.25539941359602325</v>
      </c>
      <c r="S649" s="578">
        <v>0.18631759363536998</v>
      </c>
      <c r="T649" s="578">
        <v>1.7459225627438422E-2</v>
      </c>
      <c r="U649" s="578">
        <v>3.8635633110813248</v>
      </c>
      <c r="V649" s="578">
        <v>1989.74854532877</v>
      </c>
      <c r="W649" s="578">
        <v>0.25466777270048574</v>
      </c>
      <c r="X649" s="578">
        <v>0.18387155933305577</v>
      </c>
      <c r="Y649" s="578">
        <v>1.7289975677461624E-2</v>
      </c>
    </row>
    <row r="650" spans="1:25" x14ac:dyDescent="0.3">
      <c r="A650" s="311" t="s">
        <v>3245</v>
      </c>
      <c r="B650" s="310" t="s">
        <v>2195</v>
      </c>
      <c r="C650" s="310" t="s">
        <v>3126</v>
      </c>
      <c r="D650" s="36">
        <v>8</v>
      </c>
      <c r="E650" s="36">
        <v>2020</v>
      </c>
      <c r="F650" s="578">
        <v>3.3679447162806602</v>
      </c>
      <c r="G650" s="578">
        <v>1682.2308514912875</v>
      </c>
      <c r="H650" s="578">
        <v>0.22775825380813278</v>
      </c>
      <c r="I650" s="578">
        <v>0.14441039785742699</v>
      </c>
      <c r="J650" s="578">
        <v>1.4618906444714674E-2</v>
      </c>
      <c r="K650" s="578">
        <v>3.3783177186548174</v>
      </c>
      <c r="L650" s="578">
        <v>1696.5831260681125</v>
      </c>
      <c r="M650" s="578">
        <v>0.22744656473999647</v>
      </c>
      <c r="N650" s="578">
        <v>0.146092504262924</v>
      </c>
      <c r="O650" s="578">
        <v>1.4743408159119949E-2</v>
      </c>
      <c r="P650" s="578">
        <v>3.3679445597663253</v>
      </c>
      <c r="Q650" s="578">
        <v>1682.2308514912875</v>
      </c>
      <c r="R650" s="578">
        <v>0.22775824711910225</v>
      </c>
      <c r="S650" s="578">
        <v>0.14441039785742699</v>
      </c>
      <c r="T650" s="578">
        <v>1.4618906444714674E-2</v>
      </c>
      <c r="U650" s="578">
        <v>3.3783175100397722</v>
      </c>
      <c r="V650" s="578">
        <v>1696.5831260681125</v>
      </c>
      <c r="W650" s="578">
        <v>0.22744656468421398</v>
      </c>
      <c r="X650" s="578">
        <v>0.146092504262924</v>
      </c>
      <c r="Y650" s="578">
        <v>1.4743408159119949E-2</v>
      </c>
    </row>
    <row r="651" spans="1:25" x14ac:dyDescent="0.3">
      <c r="A651" s="311" t="s">
        <v>3246</v>
      </c>
      <c r="B651" s="310" t="s">
        <v>2195</v>
      </c>
      <c r="C651" s="310" t="s">
        <v>3126</v>
      </c>
      <c r="D651" s="36">
        <v>9</v>
      </c>
      <c r="E651" s="36">
        <v>2020</v>
      </c>
      <c r="F651" s="578">
        <v>3.249238306934175</v>
      </c>
      <c r="G651" s="578">
        <v>1633.2278213500927</v>
      </c>
      <c r="H651" s="578">
        <v>0.21150435129675274</v>
      </c>
      <c r="I651" s="578">
        <v>0.132783003151416</v>
      </c>
      <c r="J651" s="578">
        <v>1.4193551736146474E-2</v>
      </c>
      <c r="K651" s="578">
        <v>3.2778550483756872</v>
      </c>
      <c r="L651" s="578">
        <v>1662.2591527303025</v>
      </c>
      <c r="M651" s="578">
        <v>0.21134412458680624</v>
      </c>
      <c r="N651" s="578">
        <v>0.13702929718419876</v>
      </c>
      <c r="O651" s="578">
        <v>1.4445502563224424E-2</v>
      </c>
      <c r="P651" s="578">
        <v>3.2492380982136275</v>
      </c>
      <c r="Q651" s="578">
        <v>1633.2278213500927</v>
      </c>
      <c r="R651" s="578">
        <v>0.21150435057400752</v>
      </c>
      <c r="S651" s="578">
        <v>0.132783003151416</v>
      </c>
      <c r="T651" s="578">
        <v>1.4193550179091526E-2</v>
      </c>
      <c r="U651" s="578">
        <v>3.2778550480628201</v>
      </c>
      <c r="V651" s="578">
        <v>1662.2591527303025</v>
      </c>
      <c r="W651" s="578">
        <v>0.21134412948109998</v>
      </c>
      <c r="X651" s="578">
        <v>0.13702929299324726</v>
      </c>
      <c r="Y651" s="578">
        <v>1.4445501515486524E-2</v>
      </c>
    </row>
    <row r="652" spans="1:25" x14ac:dyDescent="0.3">
      <c r="A652" s="311" t="s">
        <v>3247</v>
      </c>
      <c r="B652" s="310" t="s">
        <v>2195</v>
      </c>
      <c r="C652" s="310" t="s">
        <v>3126</v>
      </c>
      <c r="D652" s="36">
        <v>10</v>
      </c>
      <c r="E652" s="36">
        <v>2020</v>
      </c>
      <c r="F652" s="578">
        <v>3.1569058853110579</v>
      </c>
      <c r="G652" s="578">
        <v>1595.1115608215275</v>
      </c>
      <c r="H652" s="578">
        <v>0.19886281761864627</v>
      </c>
      <c r="I652" s="578">
        <v>0.12373957856713425</v>
      </c>
      <c r="J652" s="578">
        <v>1.3862677219246125E-2</v>
      </c>
      <c r="K652" s="578">
        <v>3.2015799037447574</v>
      </c>
      <c r="L652" s="578">
        <v>1636.001468658445</v>
      </c>
      <c r="M652" s="578">
        <v>0.19905074450798524</v>
      </c>
      <c r="N652" s="578">
        <v>0.12981249244573176</v>
      </c>
      <c r="O652" s="578">
        <v>1.4217677574682326E-2</v>
      </c>
      <c r="P652" s="578">
        <v>3.1569054155600775</v>
      </c>
      <c r="Q652" s="578">
        <v>1595.1115608215275</v>
      </c>
      <c r="R652" s="578">
        <v>0.19886281716026075</v>
      </c>
      <c r="S652" s="578">
        <v>0.12373957433737774</v>
      </c>
      <c r="T652" s="578">
        <v>1.3862677219246125E-2</v>
      </c>
      <c r="U652" s="578">
        <v>3.20157959211428</v>
      </c>
      <c r="V652" s="578">
        <v>1636.001468658445</v>
      </c>
      <c r="W652" s="578">
        <v>0.1990507442533265</v>
      </c>
      <c r="X652" s="578">
        <v>0.12981246850298025</v>
      </c>
      <c r="Y652" s="578">
        <v>1.4217677050813376E-2</v>
      </c>
    </row>
    <row r="653" spans="1:25" x14ac:dyDescent="0.3">
      <c r="A653" s="311" t="s">
        <v>3248</v>
      </c>
      <c r="B653" s="310" t="s">
        <v>2195</v>
      </c>
      <c r="C653" s="310" t="s">
        <v>3126</v>
      </c>
      <c r="D653" s="36">
        <v>11</v>
      </c>
      <c r="E653" s="36">
        <v>2020</v>
      </c>
      <c r="F653" s="578">
        <v>3.0355403181304852</v>
      </c>
      <c r="G653" s="578">
        <v>1521.2052930196098</v>
      </c>
      <c r="H653" s="578">
        <v>0.18776238550829727</v>
      </c>
      <c r="I653" s="578">
        <v>0.108589159557595</v>
      </c>
      <c r="J653" s="578">
        <v>1.3220811282129274E-2</v>
      </c>
      <c r="K653" s="578">
        <v>3.0978878971703376</v>
      </c>
      <c r="L653" s="578">
        <v>1575.1116409301724</v>
      </c>
      <c r="M653" s="578">
        <v>0.18834898859737825</v>
      </c>
      <c r="N653" s="578">
        <v>0.11672020641465924</v>
      </c>
      <c r="O653" s="578">
        <v>1.3688882356897577E-2</v>
      </c>
      <c r="P653" s="578">
        <v>3.0355401628573078</v>
      </c>
      <c r="Q653" s="578">
        <v>1521.2052930196098</v>
      </c>
      <c r="R653" s="578">
        <v>0.18776238547555524</v>
      </c>
      <c r="S653" s="578">
        <v>0.10858915104957549</v>
      </c>
      <c r="T653" s="578">
        <v>1.3220811282129274E-2</v>
      </c>
      <c r="U653" s="578">
        <v>3.0978876349496747</v>
      </c>
      <c r="V653" s="578">
        <v>1575.1116409301724</v>
      </c>
      <c r="W653" s="578">
        <v>0.18834895230490123</v>
      </c>
      <c r="X653" s="578">
        <v>0.11672019908049375</v>
      </c>
      <c r="Y653" s="578">
        <v>1.3688882356897577E-2</v>
      </c>
    </row>
    <row r="654" spans="1:25" x14ac:dyDescent="0.3">
      <c r="A654" s="311" t="s">
        <v>3249</v>
      </c>
      <c r="B654" s="310" t="s">
        <v>2195</v>
      </c>
      <c r="C654" s="310" t="s">
        <v>3126</v>
      </c>
      <c r="D654" s="36">
        <v>12</v>
      </c>
      <c r="E654" s="36">
        <v>2020</v>
      </c>
      <c r="F654" s="578">
        <v>2.9313235559384303</v>
      </c>
      <c r="G654" s="578">
        <v>1447.8739636739049</v>
      </c>
      <c r="H654" s="578">
        <v>0.17814044169669274</v>
      </c>
      <c r="I654" s="578">
        <v>9.1976790184465501E-2</v>
      </c>
      <c r="J654" s="578">
        <v>1.2583706920850049E-2</v>
      </c>
      <c r="K654" s="578">
        <v>3.0023260012882576</v>
      </c>
      <c r="L654" s="578">
        <v>1509.66893513997</v>
      </c>
      <c r="M654" s="578">
        <v>0.17889262050205848</v>
      </c>
      <c r="N654" s="578">
        <v>0.10176531380663276</v>
      </c>
      <c r="O654" s="578">
        <v>1.3120318302147374E-2</v>
      </c>
      <c r="P654" s="578">
        <v>2.9313236602999124</v>
      </c>
      <c r="Q654" s="578">
        <v>1447.8740158081</v>
      </c>
      <c r="R654" s="578">
        <v>0.17814043660352225</v>
      </c>
      <c r="S654" s="578">
        <v>9.1976786342759895E-2</v>
      </c>
      <c r="T654" s="578">
        <v>1.2583706401831724E-2</v>
      </c>
      <c r="U654" s="578">
        <v>3.0023257901884723</v>
      </c>
      <c r="V654" s="578">
        <v>1509.66893513997</v>
      </c>
      <c r="W654" s="578">
        <v>0.17889262518049925</v>
      </c>
      <c r="X654" s="578">
        <v>0.101765308490333</v>
      </c>
      <c r="Y654" s="578">
        <v>1.3120318821165674E-2</v>
      </c>
    </row>
    <row r="655" spans="1:25" x14ac:dyDescent="0.3">
      <c r="A655" s="311" t="s">
        <v>3250</v>
      </c>
      <c r="B655" s="310" t="s">
        <v>2195</v>
      </c>
      <c r="C655" s="310" t="s">
        <v>3126</v>
      </c>
      <c r="D655" s="36">
        <v>13</v>
      </c>
      <c r="E655" s="36">
        <v>2020</v>
      </c>
      <c r="F655" s="578">
        <v>2.9926527576117175</v>
      </c>
      <c r="G655" s="578">
        <v>1474.6050688425648</v>
      </c>
      <c r="H655" s="578">
        <v>0.17088915948625</v>
      </c>
      <c r="I655" s="578">
        <v>8.4163281426299336E-2</v>
      </c>
      <c r="J655" s="578">
        <v>1.2815333349863026E-2</v>
      </c>
      <c r="K655" s="578">
        <v>3.0575612764587228</v>
      </c>
      <c r="L655" s="578">
        <v>1534.4516932169527</v>
      </c>
      <c r="M655" s="578">
        <v>0.17177371335128477</v>
      </c>
      <c r="N655" s="578">
        <v>9.4396266620606128E-2</v>
      </c>
      <c r="O655" s="578">
        <v>1.333498318369185E-2</v>
      </c>
      <c r="P655" s="578">
        <v>2.9926526021311752</v>
      </c>
      <c r="Q655" s="578">
        <v>1474.6050173441499</v>
      </c>
      <c r="R655" s="578">
        <v>0.17088916053398828</v>
      </c>
      <c r="S655" s="578">
        <v>8.4163273742888053E-2</v>
      </c>
      <c r="T655" s="578">
        <v>1.2815332830844725E-2</v>
      </c>
      <c r="U655" s="578">
        <v>3.0575611736009374</v>
      </c>
      <c r="V655" s="578">
        <v>1534.4516932169527</v>
      </c>
      <c r="W655" s="578">
        <v>0.17177371288198598</v>
      </c>
      <c r="X655" s="578">
        <v>9.4396266077334631E-2</v>
      </c>
      <c r="Y655" s="578">
        <v>1.333498318369185E-2</v>
      </c>
    </row>
    <row r="656" spans="1:25" x14ac:dyDescent="0.3">
      <c r="A656" s="311" t="s">
        <v>3251</v>
      </c>
      <c r="B656" s="310" t="s">
        <v>2195</v>
      </c>
      <c r="C656" s="310" t="s">
        <v>3126</v>
      </c>
      <c r="D656" s="36">
        <v>14</v>
      </c>
      <c r="E656" s="36">
        <v>2020</v>
      </c>
      <c r="F656" s="578">
        <v>3.1889166843417649</v>
      </c>
      <c r="G656" s="578">
        <v>1579.8432121276801</v>
      </c>
      <c r="H656" s="578">
        <v>0.16638187515612374</v>
      </c>
      <c r="I656" s="578">
        <v>8.5975431449090395E-2</v>
      </c>
      <c r="J656" s="578">
        <v>1.3730852088580475E-2</v>
      </c>
      <c r="K656" s="578">
        <v>3.2349212936011673</v>
      </c>
      <c r="L656" s="578">
        <v>1629.8756726582774</v>
      </c>
      <c r="M656" s="578">
        <v>0.16717695183494125</v>
      </c>
      <c r="N656" s="578">
        <v>9.5650036237202557E-2</v>
      </c>
      <c r="O656" s="578">
        <v>1.4165225041021225E-2</v>
      </c>
      <c r="P656" s="578">
        <v>3.1889165808067101</v>
      </c>
      <c r="Q656" s="578">
        <v>1579.8432121276801</v>
      </c>
      <c r="R656" s="578">
        <v>0.16638187501909324</v>
      </c>
      <c r="S656" s="578">
        <v>8.5975423746276605E-2</v>
      </c>
      <c r="T656" s="578">
        <v>1.3730852088580475E-2</v>
      </c>
      <c r="U656" s="578">
        <v>3.2349213974436326</v>
      </c>
      <c r="V656" s="578">
        <v>1629.8756726582774</v>
      </c>
      <c r="W656" s="578">
        <v>0.16717695293482349</v>
      </c>
      <c r="X656" s="578">
        <v>9.5650032356691797E-2</v>
      </c>
      <c r="Y656" s="578">
        <v>1.4165225041021225E-2</v>
      </c>
    </row>
    <row r="657" spans="1:25" x14ac:dyDescent="0.3">
      <c r="A657" s="311" t="s">
        <v>3252</v>
      </c>
      <c r="B657" s="310" t="s">
        <v>2195</v>
      </c>
      <c r="C657" s="310" t="s">
        <v>3126</v>
      </c>
      <c r="D657" s="36">
        <v>15</v>
      </c>
      <c r="E657" s="36">
        <v>2020</v>
      </c>
      <c r="F657" s="578">
        <v>3.3571425005623752</v>
      </c>
      <c r="G657" s="578">
        <v>1670.0509325663224</v>
      </c>
      <c r="H657" s="578">
        <v>0.16251893314498925</v>
      </c>
      <c r="I657" s="578">
        <v>8.7528487162974927E-2</v>
      </c>
      <c r="J657" s="578">
        <v>1.4515590446535451E-2</v>
      </c>
      <c r="K657" s="578">
        <v>3.38771547095772</v>
      </c>
      <c r="L657" s="578">
        <v>1711.5939305623326</v>
      </c>
      <c r="M657" s="578">
        <v>0.16332021971659977</v>
      </c>
      <c r="N657" s="578">
        <v>9.6254105446860153E-2</v>
      </c>
      <c r="O657" s="578">
        <v>1.4876138574133276E-2</v>
      </c>
      <c r="P657" s="578">
        <v>3.3571422410338174</v>
      </c>
      <c r="Q657" s="578">
        <v>1670.0509325663224</v>
      </c>
      <c r="R657" s="578">
        <v>0.16251900536857</v>
      </c>
      <c r="S657" s="578">
        <v>8.7528481109378178E-2</v>
      </c>
      <c r="T657" s="578">
        <v>1.4515590446535451E-2</v>
      </c>
      <c r="U657" s="578">
        <v>3.3877156795739776</v>
      </c>
      <c r="V657" s="578">
        <v>1711.5938262939401</v>
      </c>
      <c r="W657" s="578">
        <v>0.1633201979772515</v>
      </c>
      <c r="X657" s="578">
        <v>9.6254098112694864E-2</v>
      </c>
      <c r="Y657" s="578">
        <v>1.4876138574133276E-2</v>
      </c>
    </row>
    <row r="658" spans="1:25" x14ac:dyDescent="0.3">
      <c r="A658" s="579" t="s">
        <v>3253</v>
      </c>
      <c r="B658" s="580" t="s">
        <v>2195</v>
      </c>
      <c r="C658" s="580" t="s">
        <v>3126</v>
      </c>
      <c r="D658" s="581">
        <v>16</v>
      </c>
      <c r="E658" s="581">
        <v>2020</v>
      </c>
      <c r="F658" s="582">
        <v>3.5608951207395823</v>
      </c>
      <c r="G658" s="582">
        <v>1792.2344487508076</v>
      </c>
      <c r="H658" s="582">
        <v>0.16191353388179125</v>
      </c>
      <c r="I658" s="582">
        <v>9.151021255335455E-2</v>
      </c>
      <c r="J658" s="582">
        <v>1.5577908333701349E-2</v>
      </c>
      <c r="K658" s="582">
        <v>3.57223884193687</v>
      </c>
      <c r="L658" s="582">
        <v>1822.4772669474251</v>
      </c>
      <c r="M658" s="582">
        <v>0.16247629294108826</v>
      </c>
      <c r="N658" s="582">
        <v>9.9445635297646065E-2</v>
      </c>
      <c r="O658" s="582">
        <v>1.5840193528371526E-2</v>
      </c>
      <c r="P658" s="582">
        <v>3.5608949642252474</v>
      </c>
      <c r="Q658" s="582">
        <v>1792.2344487508076</v>
      </c>
      <c r="R658" s="582">
        <v>0.16191353430379676</v>
      </c>
      <c r="S658" s="582">
        <v>9.1510212630964774E-2</v>
      </c>
      <c r="T658" s="582">
        <v>1.5577908333701349E-2</v>
      </c>
      <c r="U658" s="582">
        <v>3.5722385826144647</v>
      </c>
      <c r="V658" s="582">
        <v>1822.4772669474251</v>
      </c>
      <c r="W658" s="582">
        <v>0.16247628732404898</v>
      </c>
      <c r="X658" s="582">
        <v>9.944562885599828E-2</v>
      </c>
      <c r="Y658" s="582">
        <v>1.5840193528371526E-2</v>
      </c>
    </row>
    <row r="659" spans="1:25" x14ac:dyDescent="0.3">
      <c r="A659" s="311" t="s">
        <v>3254</v>
      </c>
      <c r="B659" s="310" t="s">
        <v>2195</v>
      </c>
      <c r="C659" s="310" t="s">
        <v>3126</v>
      </c>
      <c r="D659" s="36">
        <v>1</v>
      </c>
      <c r="E659" s="36">
        <v>2030</v>
      </c>
      <c r="F659" s="578">
        <v>8.2978497635443347</v>
      </c>
      <c r="G659" s="578">
        <v>7820.5855560302698</v>
      </c>
      <c r="H659" s="578">
        <v>0.86224060506356148</v>
      </c>
      <c r="I659" s="578">
        <v>0.21830738766584501</v>
      </c>
      <c r="J659" s="578">
        <v>6.7336901944751504E-2</v>
      </c>
      <c r="K659" s="578">
        <v>8.3511726139637705</v>
      </c>
      <c r="L659" s="578">
        <v>7873.4050547281859</v>
      </c>
      <c r="M659" s="578">
        <v>0.86437582458893281</v>
      </c>
      <c r="N659" s="578">
        <v>0.22015447953405398</v>
      </c>
      <c r="O659" s="578">
        <v>6.7791587905958253E-2</v>
      </c>
      <c r="P659" s="578">
        <v>8.2978494059100996</v>
      </c>
      <c r="Q659" s="578">
        <v>7820.585505167639</v>
      </c>
      <c r="R659" s="578">
        <v>0.86224060516785006</v>
      </c>
      <c r="S659" s="578">
        <v>0.21830738665691202</v>
      </c>
      <c r="T659" s="578">
        <v>6.7336901944751504E-2</v>
      </c>
      <c r="U659" s="578">
        <v>8.3511724625641328</v>
      </c>
      <c r="V659" s="578">
        <v>7873.4050547281859</v>
      </c>
      <c r="W659" s="578">
        <v>0.86437582479265951</v>
      </c>
      <c r="X659" s="578">
        <v>0.22015448582048147</v>
      </c>
      <c r="Y659" s="578">
        <v>6.7791587905958253E-2</v>
      </c>
    </row>
    <row r="660" spans="1:25" x14ac:dyDescent="0.3">
      <c r="A660" s="311" t="s">
        <v>3255</v>
      </c>
      <c r="B660" s="310" t="s">
        <v>2195</v>
      </c>
      <c r="C660" s="310" t="s">
        <v>3126</v>
      </c>
      <c r="D660" s="36">
        <v>2</v>
      </c>
      <c r="E660" s="36">
        <v>2030</v>
      </c>
      <c r="F660" s="578">
        <v>4.4532915724636597</v>
      </c>
      <c r="G660" s="578">
        <v>4357.7039031982376</v>
      </c>
      <c r="H660" s="578">
        <v>0.48833983376001278</v>
      </c>
      <c r="I660" s="578">
        <v>0.11567374840766775</v>
      </c>
      <c r="J660" s="578">
        <v>3.7520558728525978E-2</v>
      </c>
      <c r="K660" s="578">
        <v>4.5403078747541823</v>
      </c>
      <c r="L660" s="578">
        <v>4430.3727416992151</v>
      </c>
      <c r="M660" s="578">
        <v>0.493614598978941</v>
      </c>
      <c r="N660" s="578">
        <v>0.1172881058882915</v>
      </c>
      <c r="O660" s="578">
        <v>3.8146243159038307E-2</v>
      </c>
      <c r="P660" s="578">
        <v>4.4532916245969574</v>
      </c>
      <c r="Q660" s="578">
        <v>4357.7039031982376</v>
      </c>
      <c r="R660" s="578">
        <v>0.48833982848251822</v>
      </c>
      <c r="S660" s="578">
        <v>0.11567374790320124</v>
      </c>
      <c r="T660" s="578">
        <v>3.7520558728525978E-2</v>
      </c>
      <c r="U660" s="578">
        <v>4.5403080312574522</v>
      </c>
      <c r="V660" s="578">
        <v>4430.3726908365843</v>
      </c>
      <c r="W660" s="578">
        <v>0.49361459903108523</v>
      </c>
      <c r="X660" s="578">
        <v>0.11728810804197501</v>
      </c>
      <c r="Y660" s="578">
        <v>3.8146243159038307E-2</v>
      </c>
    </row>
    <row r="661" spans="1:25" x14ac:dyDescent="0.3">
      <c r="A661" s="311" t="s">
        <v>3256</v>
      </c>
      <c r="B661" s="310" t="s">
        <v>2195</v>
      </c>
      <c r="C661" s="310" t="s">
        <v>3126</v>
      </c>
      <c r="D661" s="36">
        <v>3</v>
      </c>
      <c r="E661" s="36">
        <v>2030</v>
      </c>
      <c r="F661" s="578">
        <v>2.6876444675519848</v>
      </c>
      <c r="G661" s="578">
        <v>2739.1391194661423</v>
      </c>
      <c r="H661" s="578">
        <v>0.27214823843920921</v>
      </c>
      <c r="I661" s="578">
        <v>7.0928073488175827E-2</v>
      </c>
      <c r="J661" s="578">
        <v>2.3584476284061826E-2</v>
      </c>
      <c r="K661" s="578">
        <v>2.676371071989248</v>
      </c>
      <c r="L661" s="578">
        <v>2714.5439961751249</v>
      </c>
      <c r="M661" s="578">
        <v>0.27219249828097675</v>
      </c>
      <c r="N661" s="578">
        <v>7.0189001038670498E-2</v>
      </c>
      <c r="O661" s="578">
        <v>2.3372686700895377E-2</v>
      </c>
      <c r="P661" s="578">
        <v>2.6876442067809077</v>
      </c>
      <c r="Q661" s="578">
        <v>2739.1391194661423</v>
      </c>
      <c r="R661" s="578">
        <v>0.27214823828277623</v>
      </c>
      <c r="S661" s="578">
        <v>7.0928071392700021E-2</v>
      </c>
      <c r="T661" s="578">
        <v>2.3584476284061826E-2</v>
      </c>
      <c r="U661" s="578">
        <v>2.6763710198504924</v>
      </c>
      <c r="V661" s="578">
        <v>2714.5439961751249</v>
      </c>
      <c r="W661" s="578">
        <v>0.27219249828097675</v>
      </c>
      <c r="X661" s="578">
        <v>7.0189001038670498E-2</v>
      </c>
      <c r="Y661" s="578">
        <v>2.3372686700895377E-2</v>
      </c>
    </row>
    <row r="662" spans="1:25" x14ac:dyDescent="0.3">
      <c r="A662" s="311" t="s">
        <v>3257</v>
      </c>
      <c r="B662" s="310" t="s">
        <v>2195</v>
      </c>
      <c r="C662" s="310" t="s">
        <v>3126</v>
      </c>
      <c r="D662" s="36">
        <v>4</v>
      </c>
      <c r="E662" s="36">
        <v>2030</v>
      </c>
      <c r="F662" s="578">
        <v>2.2299093705431274</v>
      </c>
      <c r="G662" s="578">
        <v>2436.4059244791624</v>
      </c>
      <c r="H662" s="578">
        <v>0.20028872947053325</v>
      </c>
      <c r="I662" s="578">
        <v>6.2619773845653953E-2</v>
      </c>
      <c r="J662" s="578">
        <v>2.0977994970356378E-2</v>
      </c>
      <c r="K662" s="578">
        <v>2.1992622161527198</v>
      </c>
      <c r="L662" s="578">
        <v>2386.4507827758753</v>
      </c>
      <c r="M662" s="578">
        <v>0.19953073156102577</v>
      </c>
      <c r="N662" s="578">
        <v>6.1318931577261475E-2</v>
      </c>
      <c r="O662" s="578">
        <v>2.0547904384632849E-2</v>
      </c>
      <c r="P662" s="578">
        <v>2.2299091129033597</v>
      </c>
      <c r="Q662" s="578">
        <v>2436.4059244791624</v>
      </c>
      <c r="R662" s="578">
        <v>0.20028872943779125</v>
      </c>
      <c r="S662" s="578">
        <v>6.2619768606964457E-2</v>
      </c>
      <c r="T662" s="578">
        <v>2.0977994970356378E-2</v>
      </c>
      <c r="U662" s="578">
        <v>2.1992622683329275</v>
      </c>
      <c r="V662" s="578">
        <v>2386.4507827758753</v>
      </c>
      <c r="W662" s="578">
        <v>0.19953073163833274</v>
      </c>
      <c r="X662" s="578">
        <v>6.1318937339819898E-2</v>
      </c>
      <c r="Y662" s="578">
        <v>2.0547904384632849E-2</v>
      </c>
    </row>
    <row r="663" spans="1:25" x14ac:dyDescent="0.3">
      <c r="A663" s="311" t="s">
        <v>3258</v>
      </c>
      <c r="B663" s="310" t="s">
        <v>2195</v>
      </c>
      <c r="C663" s="310" t="s">
        <v>3126</v>
      </c>
      <c r="D663" s="36">
        <v>5</v>
      </c>
      <c r="E663" s="36">
        <v>2030</v>
      </c>
      <c r="F663" s="578">
        <v>1.8995428636636249</v>
      </c>
      <c r="G663" s="578">
        <v>2135.6728795369399</v>
      </c>
      <c r="H663" s="578">
        <v>0.15995017510006873</v>
      </c>
      <c r="I663" s="578">
        <v>5.6061001494526801E-2</v>
      </c>
      <c r="J663" s="578">
        <v>1.8388710256355474E-2</v>
      </c>
      <c r="K663" s="578">
        <v>1.8783963316324475</v>
      </c>
      <c r="L663" s="578">
        <v>2098.351334889725</v>
      </c>
      <c r="M663" s="578">
        <v>0.15956738410174348</v>
      </c>
      <c r="N663" s="578">
        <v>5.4918298497796003E-2</v>
      </c>
      <c r="O663" s="578">
        <v>1.8067344829129625E-2</v>
      </c>
      <c r="P663" s="578">
        <v>1.8995428636270175</v>
      </c>
      <c r="Q663" s="578">
        <v>2135.6728795369399</v>
      </c>
      <c r="R663" s="578">
        <v>0.15995017393197453</v>
      </c>
      <c r="S663" s="578">
        <v>5.6061001494526801E-2</v>
      </c>
      <c r="T663" s="578">
        <v>1.8388710256355474E-2</v>
      </c>
      <c r="U663" s="578">
        <v>1.8783962782573875</v>
      </c>
      <c r="V663" s="578">
        <v>2098.351334889725</v>
      </c>
      <c r="W663" s="578">
        <v>0.15956738316223551</v>
      </c>
      <c r="X663" s="578">
        <v>5.4918298497796003E-2</v>
      </c>
      <c r="Y663" s="578">
        <v>1.8067344829129625E-2</v>
      </c>
    </row>
    <row r="664" spans="1:25" x14ac:dyDescent="0.3">
      <c r="A664" s="311" t="s">
        <v>3259</v>
      </c>
      <c r="B664" s="310" t="s">
        <v>2195</v>
      </c>
      <c r="C664" s="310" t="s">
        <v>3126</v>
      </c>
      <c r="D664" s="36">
        <v>6</v>
      </c>
      <c r="E664" s="36">
        <v>2030</v>
      </c>
      <c r="F664" s="578">
        <v>1.702214032639475</v>
      </c>
      <c r="G664" s="578">
        <v>1985.0007044474251</v>
      </c>
      <c r="H664" s="578">
        <v>0.14063289459105927</v>
      </c>
      <c r="I664" s="578">
        <v>5.1446398720145198E-2</v>
      </c>
      <c r="J664" s="578">
        <v>1.7091427658063603E-2</v>
      </c>
      <c r="K664" s="578">
        <v>1.6901792322027274</v>
      </c>
      <c r="L664" s="578">
        <v>1959.75646972656</v>
      </c>
      <c r="M664" s="578">
        <v>0.14019011275710599</v>
      </c>
      <c r="N664" s="578">
        <v>5.0558698247186805E-2</v>
      </c>
      <c r="O664" s="578">
        <v>1.6874054310998497E-2</v>
      </c>
      <c r="P664" s="578">
        <v>1.7022141890860549</v>
      </c>
      <c r="Q664" s="578">
        <v>1985.0007044474251</v>
      </c>
      <c r="R664" s="578">
        <v>0.140632895038834</v>
      </c>
      <c r="S664" s="578">
        <v>5.1446398720145198E-2</v>
      </c>
      <c r="T664" s="578">
        <v>1.7091427658063603E-2</v>
      </c>
      <c r="U664" s="578">
        <v>1.6901792843776327</v>
      </c>
      <c r="V664" s="578">
        <v>1959.7565218607574</v>
      </c>
      <c r="W664" s="578">
        <v>0.14019011833200473</v>
      </c>
      <c r="X664" s="578">
        <v>5.0558698771055753E-2</v>
      </c>
      <c r="Y664" s="578">
        <v>1.6874054310998497E-2</v>
      </c>
    </row>
    <row r="665" spans="1:25" x14ac:dyDescent="0.3">
      <c r="A665" s="311" t="s">
        <v>3260</v>
      </c>
      <c r="B665" s="310" t="s">
        <v>2195</v>
      </c>
      <c r="C665" s="310" t="s">
        <v>3126</v>
      </c>
      <c r="D665" s="36">
        <v>7</v>
      </c>
      <c r="E665" s="36">
        <v>2030</v>
      </c>
      <c r="F665" s="578">
        <v>1.6176654887869175</v>
      </c>
      <c r="G665" s="578">
        <v>1941.5363400777123</v>
      </c>
      <c r="H665" s="578">
        <v>0.12722725350219299</v>
      </c>
      <c r="I665" s="578">
        <v>4.8543501645326601E-2</v>
      </c>
      <c r="J665" s="578">
        <v>1.6717221083429927E-2</v>
      </c>
      <c r="K665" s="578">
        <v>1.6094684320428252</v>
      </c>
      <c r="L665" s="578">
        <v>1923.624493916825</v>
      </c>
      <c r="M665" s="578">
        <v>0.1268573688391065</v>
      </c>
      <c r="N665" s="578">
        <v>4.7919698990881401E-2</v>
      </c>
      <c r="O665" s="578">
        <v>1.6562963525454173E-2</v>
      </c>
      <c r="P665" s="578">
        <v>1.6176656452438776</v>
      </c>
      <c r="Q665" s="578">
        <v>1941.5363400777123</v>
      </c>
      <c r="R665" s="578">
        <v>0.12722725352265674</v>
      </c>
      <c r="S665" s="578">
        <v>4.8543501645326601E-2</v>
      </c>
      <c r="T665" s="578">
        <v>1.6717221083429927E-2</v>
      </c>
      <c r="U665" s="578">
        <v>1.6094684321311998</v>
      </c>
      <c r="V665" s="578">
        <v>1923.624493916825</v>
      </c>
      <c r="W665" s="578">
        <v>0.12685736891656502</v>
      </c>
      <c r="X665" s="578">
        <v>4.7919698990881401E-2</v>
      </c>
      <c r="Y665" s="578">
        <v>1.6562963525454173E-2</v>
      </c>
    </row>
    <row r="666" spans="1:25" x14ac:dyDescent="0.3">
      <c r="A666" s="311" t="s">
        <v>3261</v>
      </c>
      <c r="B666" s="310" t="s">
        <v>2195</v>
      </c>
      <c r="C666" s="310" t="s">
        <v>3126</v>
      </c>
      <c r="D666" s="36">
        <v>8</v>
      </c>
      <c r="E666" s="36">
        <v>2030</v>
      </c>
      <c r="F666" s="578">
        <v>1.3841488780881599</v>
      </c>
      <c r="G666" s="578">
        <v>1620.2812423706027</v>
      </c>
      <c r="H666" s="578">
        <v>0.11069672285308675</v>
      </c>
      <c r="I666" s="578">
        <v>3.7748400121927199E-2</v>
      </c>
      <c r="J666" s="578">
        <v>1.3951269075429627E-2</v>
      </c>
      <c r="K666" s="578">
        <v>1.3944433601219874</v>
      </c>
      <c r="L666" s="578">
        <v>1635.5244572957324</v>
      </c>
      <c r="M666" s="578">
        <v>0.111066751621668</v>
      </c>
      <c r="N666" s="578">
        <v>3.8171200081705998E-2</v>
      </c>
      <c r="O666" s="578">
        <v>1.4082439554234275E-2</v>
      </c>
      <c r="P666" s="578">
        <v>1.384148878077585</v>
      </c>
      <c r="Q666" s="578">
        <v>1620.2812423706027</v>
      </c>
      <c r="R666" s="578">
        <v>0.11069672285323851</v>
      </c>
      <c r="S666" s="578">
        <v>3.7748400121927199E-2</v>
      </c>
      <c r="T666" s="578">
        <v>1.3951269599298575E-2</v>
      </c>
      <c r="U666" s="578">
        <v>1.3944433601376776</v>
      </c>
      <c r="V666" s="578">
        <v>1635.5244572957324</v>
      </c>
      <c r="W666" s="578">
        <v>0.11106675166411099</v>
      </c>
      <c r="X666" s="578">
        <v>3.8171200081705998E-2</v>
      </c>
      <c r="Y666" s="578">
        <v>1.4082439554234275E-2</v>
      </c>
    </row>
    <row r="667" spans="1:25" x14ac:dyDescent="0.3">
      <c r="A667" s="311" t="s">
        <v>3262</v>
      </c>
      <c r="B667" s="310" t="s">
        <v>2195</v>
      </c>
      <c r="C667" s="310" t="s">
        <v>3126</v>
      </c>
      <c r="D667" s="36">
        <v>9</v>
      </c>
      <c r="E667" s="36">
        <v>2030</v>
      </c>
      <c r="F667" s="578">
        <v>1.3164289778632075</v>
      </c>
      <c r="G667" s="578">
        <v>1570.6357523600225</v>
      </c>
      <c r="H667" s="578">
        <v>0.10257461396334526</v>
      </c>
      <c r="I667" s="578">
        <v>3.4769400022923898E-2</v>
      </c>
      <c r="J667" s="578">
        <v>1.352384879525435E-2</v>
      </c>
      <c r="K667" s="578">
        <v>1.3329544127932</v>
      </c>
      <c r="L667" s="578">
        <v>1600.3076998392676</v>
      </c>
      <c r="M667" s="578">
        <v>0.10331855748063325</v>
      </c>
      <c r="N667" s="578">
        <v>3.5763884603511473E-2</v>
      </c>
      <c r="O667" s="578">
        <v>1.3779293939781652E-2</v>
      </c>
      <c r="P667" s="578">
        <v>1.3164289778579401</v>
      </c>
      <c r="Q667" s="578">
        <v>1570.6357523600225</v>
      </c>
      <c r="R667" s="578">
        <v>0.10257461550312025</v>
      </c>
      <c r="S667" s="578">
        <v>3.4769400022923898E-2</v>
      </c>
      <c r="T667" s="578">
        <v>1.352384879525435E-2</v>
      </c>
      <c r="U667" s="578">
        <v>1.3329544649887972</v>
      </c>
      <c r="V667" s="578">
        <v>1600.3076998392676</v>
      </c>
      <c r="W667" s="578">
        <v>0.10331856487846325</v>
      </c>
      <c r="X667" s="578">
        <v>3.5763891937676748E-2</v>
      </c>
      <c r="Y667" s="578">
        <v>1.3779293939781652E-2</v>
      </c>
    </row>
    <row r="668" spans="1:25" x14ac:dyDescent="0.3">
      <c r="A668" s="311" t="s">
        <v>3263</v>
      </c>
      <c r="B668" s="310" t="s">
        <v>2195</v>
      </c>
      <c r="C668" s="310" t="s">
        <v>3126</v>
      </c>
      <c r="D668" s="36">
        <v>10</v>
      </c>
      <c r="E668" s="36">
        <v>2030</v>
      </c>
      <c r="F668" s="578">
        <v>1.2637537564575749</v>
      </c>
      <c r="G668" s="578">
        <v>1532.0183830261201</v>
      </c>
      <c r="H668" s="578">
        <v>9.6257187736227864E-2</v>
      </c>
      <c r="I668" s="578">
        <v>3.2452400773763601E-2</v>
      </c>
      <c r="J668" s="578">
        <v>1.3191402074880825E-2</v>
      </c>
      <c r="K668" s="578">
        <v>1.285882275882305</v>
      </c>
      <c r="L668" s="578">
        <v>1573.3462244669549</v>
      </c>
      <c r="M668" s="578">
        <v>9.7371821145164461E-2</v>
      </c>
      <c r="N668" s="578">
        <v>3.3827900886535603E-2</v>
      </c>
      <c r="O668" s="578">
        <v>1.3547206278114225E-2</v>
      </c>
      <c r="P668" s="578">
        <v>1.2637537564783425</v>
      </c>
      <c r="Q668" s="578">
        <v>1532.0183830261201</v>
      </c>
      <c r="R668" s="578">
        <v>9.6257182492384588E-2</v>
      </c>
      <c r="S668" s="578">
        <v>3.2452400773763601E-2</v>
      </c>
      <c r="T668" s="578">
        <v>1.3191402074880825E-2</v>
      </c>
      <c r="U668" s="578">
        <v>1.2858822758980351</v>
      </c>
      <c r="V668" s="578">
        <v>1573.3462244669549</v>
      </c>
      <c r="W668" s="578">
        <v>9.7371821192609717E-2</v>
      </c>
      <c r="X668" s="578">
        <v>3.3827900886535603E-2</v>
      </c>
      <c r="Y668" s="578">
        <v>1.3547206278114225E-2</v>
      </c>
    </row>
    <row r="669" spans="1:25" x14ac:dyDescent="0.3">
      <c r="A669" s="311" t="s">
        <v>3264</v>
      </c>
      <c r="B669" s="310" t="s">
        <v>2195</v>
      </c>
      <c r="C669" s="310" t="s">
        <v>3126</v>
      </c>
      <c r="D669" s="36">
        <v>11</v>
      </c>
      <c r="E669" s="36">
        <v>2030</v>
      </c>
      <c r="F669" s="578">
        <v>1.2005703980796576</v>
      </c>
      <c r="G669" s="578">
        <v>1458.7152239481552</v>
      </c>
      <c r="H669" s="578">
        <v>8.9988792290569053E-2</v>
      </c>
      <c r="I669" s="578">
        <v>2.8621105050357625E-2</v>
      </c>
      <c r="J669" s="578">
        <v>1.2560253773699476E-2</v>
      </c>
      <c r="K669" s="578">
        <v>1.2294481499968275</v>
      </c>
      <c r="L669" s="578">
        <v>1512.810175577795</v>
      </c>
      <c r="M669" s="578">
        <v>9.149896783310392E-2</v>
      </c>
      <c r="N669" s="578">
        <v>3.0448671410946725E-2</v>
      </c>
      <c r="O669" s="578">
        <v>1.302605015613755E-2</v>
      </c>
      <c r="P669" s="578">
        <v>1.200570502382595</v>
      </c>
      <c r="Q669" s="578">
        <v>1458.7152239481552</v>
      </c>
      <c r="R669" s="578">
        <v>8.9988792280261423E-2</v>
      </c>
      <c r="S669" s="578">
        <v>2.8621102479519274E-2</v>
      </c>
      <c r="T669" s="578">
        <v>1.2560253773699476E-2</v>
      </c>
      <c r="U669" s="578">
        <v>1.2294481500177825</v>
      </c>
      <c r="V669" s="578">
        <v>1512.810175577795</v>
      </c>
      <c r="W669" s="578">
        <v>9.1498967894949546E-2</v>
      </c>
      <c r="X669" s="578">
        <v>3.0448671847504223E-2</v>
      </c>
      <c r="Y669" s="578">
        <v>1.302605015613755E-2</v>
      </c>
    </row>
    <row r="670" spans="1:25" x14ac:dyDescent="0.3">
      <c r="A670" s="311" t="s">
        <v>3265</v>
      </c>
      <c r="B670" s="310" t="s">
        <v>2195</v>
      </c>
      <c r="C670" s="310" t="s">
        <v>3126</v>
      </c>
      <c r="D670" s="36">
        <v>12</v>
      </c>
      <c r="E670" s="36">
        <v>2030</v>
      </c>
      <c r="F670" s="578">
        <v>1.1471298811701776</v>
      </c>
      <c r="G670" s="578">
        <v>1387.1793492635077</v>
      </c>
      <c r="H670" s="578">
        <v>8.4434804965743099E-2</v>
      </c>
      <c r="I670" s="578">
        <v>2.4490140378475099E-2</v>
      </c>
      <c r="J670" s="578">
        <v>1.1944358295295349E-2</v>
      </c>
      <c r="K670" s="578">
        <v>1.1793977441681851</v>
      </c>
      <c r="L670" s="578">
        <v>1448.9653116861925</v>
      </c>
      <c r="M670" s="578">
        <v>8.6171390762501618E-2</v>
      </c>
      <c r="N670" s="578">
        <v>2.6675989851355501E-2</v>
      </c>
      <c r="O670" s="578">
        <v>1.24763042646615E-2</v>
      </c>
      <c r="P670" s="578">
        <v>1.1471299326666375</v>
      </c>
      <c r="Q670" s="578">
        <v>1387.1793492635077</v>
      </c>
      <c r="R670" s="578">
        <v>8.4434804425957993E-2</v>
      </c>
      <c r="S670" s="578">
        <v>2.4490140426981499E-2</v>
      </c>
      <c r="T670" s="578">
        <v>1.1944358295295349E-2</v>
      </c>
      <c r="U670" s="578">
        <v>1.1793978484919974</v>
      </c>
      <c r="V670" s="578">
        <v>1448.9653116861925</v>
      </c>
      <c r="W670" s="578">
        <v>8.6171390788270644E-2</v>
      </c>
      <c r="X670" s="578">
        <v>2.6675989851355501E-2</v>
      </c>
      <c r="Y670" s="578">
        <v>1.24763042646615E-2</v>
      </c>
    </row>
    <row r="671" spans="1:25" x14ac:dyDescent="0.3">
      <c r="A671" s="311" t="s">
        <v>3266</v>
      </c>
      <c r="B671" s="310" t="s">
        <v>2195</v>
      </c>
      <c r="C671" s="310" t="s">
        <v>3126</v>
      </c>
      <c r="D671" s="36">
        <v>13</v>
      </c>
      <c r="E671" s="36">
        <v>2030</v>
      </c>
      <c r="F671" s="578">
        <v>1.1668886501976898</v>
      </c>
      <c r="G671" s="578">
        <v>1416.7858301798451</v>
      </c>
      <c r="H671" s="578">
        <v>8.1897131245265556E-2</v>
      </c>
      <c r="I671" s="578">
        <v>2.2786869143601448E-2</v>
      </c>
      <c r="J671" s="578">
        <v>1.2199191687007699E-2</v>
      </c>
      <c r="K671" s="578">
        <v>1.1962011119452751</v>
      </c>
      <c r="L671" s="578">
        <v>1476.3889681498174</v>
      </c>
      <c r="M671" s="578">
        <v>8.3639304511355747E-2</v>
      </c>
      <c r="N671" s="578">
        <v>2.5035750120878199E-2</v>
      </c>
      <c r="O671" s="578">
        <v>1.2712342567586601E-2</v>
      </c>
      <c r="P671" s="578">
        <v>1.1668886501977274</v>
      </c>
      <c r="Q671" s="578">
        <v>1416.7858301798451</v>
      </c>
      <c r="R671" s="578">
        <v>8.189713174442656E-2</v>
      </c>
      <c r="S671" s="578">
        <v>2.27868654765188E-2</v>
      </c>
      <c r="T671" s="578">
        <v>1.2199191687007699E-2</v>
      </c>
      <c r="U671" s="578">
        <v>1.1962010598016701</v>
      </c>
      <c r="V671" s="578">
        <v>1476.3889681498174</v>
      </c>
      <c r="W671" s="578">
        <v>8.3639308784768177E-2</v>
      </c>
      <c r="X671" s="578">
        <v>2.5035750120878199E-2</v>
      </c>
      <c r="Y671" s="578">
        <v>1.2712342567586601E-2</v>
      </c>
    </row>
    <row r="672" spans="1:25" x14ac:dyDescent="0.3">
      <c r="A672" s="311" t="s">
        <v>3267</v>
      </c>
      <c r="B672" s="310" t="s">
        <v>2195</v>
      </c>
      <c r="C672" s="310" t="s">
        <v>3126</v>
      </c>
      <c r="D672" s="36">
        <v>14</v>
      </c>
      <c r="E672" s="36">
        <v>2030</v>
      </c>
      <c r="F672" s="578">
        <v>1.2242246387708775</v>
      </c>
      <c r="G672" s="578">
        <v>1512.92344029744</v>
      </c>
      <c r="H672" s="578">
        <v>8.1721675523112922E-2</v>
      </c>
      <c r="I672" s="578">
        <v>2.3162160534411599E-2</v>
      </c>
      <c r="J672" s="578">
        <v>1.302709576945435E-2</v>
      </c>
      <c r="K672" s="578">
        <v>1.2469534682661152</v>
      </c>
      <c r="L672" s="578">
        <v>1563.4781392415298</v>
      </c>
      <c r="M672" s="578">
        <v>8.3246525258042867E-2</v>
      </c>
      <c r="N672" s="578">
        <v>2.526113717370505E-2</v>
      </c>
      <c r="O672" s="578">
        <v>1.3462365653443425E-2</v>
      </c>
      <c r="P672" s="578">
        <v>1.224224638775955</v>
      </c>
      <c r="Q672" s="578">
        <v>1512.92344029744</v>
      </c>
      <c r="R672" s="578">
        <v>8.172167553372367E-2</v>
      </c>
      <c r="S672" s="578">
        <v>2.3162160534411599E-2</v>
      </c>
      <c r="T672" s="578">
        <v>1.302709576945435E-2</v>
      </c>
      <c r="U672" s="578">
        <v>1.2469535726158525</v>
      </c>
      <c r="V672" s="578">
        <v>1563.4781392415298</v>
      </c>
      <c r="W672" s="578">
        <v>8.3246525321707496E-2</v>
      </c>
      <c r="X672" s="578">
        <v>2.5261137653918252E-2</v>
      </c>
      <c r="Y672" s="578">
        <v>1.3462365653443425E-2</v>
      </c>
    </row>
    <row r="673" spans="1:25" x14ac:dyDescent="0.3">
      <c r="A673" s="311" t="s">
        <v>3268</v>
      </c>
      <c r="B673" s="310" t="s">
        <v>2195</v>
      </c>
      <c r="C673" s="310" t="s">
        <v>3126</v>
      </c>
      <c r="D673" s="36">
        <v>15</v>
      </c>
      <c r="E673" s="36">
        <v>2030</v>
      </c>
      <c r="F673" s="578">
        <v>1.2733717642391449</v>
      </c>
      <c r="G673" s="578">
        <v>1595.32081985473</v>
      </c>
      <c r="H673" s="578">
        <v>8.1571245495373007E-2</v>
      </c>
      <c r="I673" s="578">
        <v>2.3483810480684E-2</v>
      </c>
      <c r="J673" s="578">
        <v>1.3736727181822025E-2</v>
      </c>
      <c r="K673" s="578">
        <v>1.2906955656052677</v>
      </c>
      <c r="L673" s="578">
        <v>1638.0518493652276</v>
      </c>
      <c r="M673" s="578">
        <v>8.2910746426023224E-2</v>
      </c>
      <c r="N673" s="578">
        <v>2.5353489851113353E-2</v>
      </c>
      <c r="O673" s="578">
        <v>1.4104601063687949E-2</v>
      </c>
      <c r="P673" s="578">
        <v>1.2733717121110775</v>
      </c>
      <c r="Q673" s="578">
        <v>1595.32081985473</v>
      </c>
      <c r="R673" s="578">
        <v>8.1571245510834431E-2</v>
      </c>
      <c r="S673" s="578">
        <v>2.3483810480684E-2</v>
      </c>
      <c r="T673" s="578">
        <v>1.3736727181822025E-2</v>
      </c>
      <c r="U673" s="578">
        <v>1.29069551347197</v>
      </c>
      <c r="V673" s="578">
        <v>1638.0518493652276</v>
      </c>
      <c r="W673" s="578">
        <v>8.291074747209369E-2</v>
      </c>
      <c r="X673" s="578">
        <v>2.5353491422720198E-2</v>
      </c>
      <c r="Y673" s="578">
        <v>1.4104601063687949E-2</v>
      </c>
    </row>
    <row r="674" spans="1:25" x14ac:dyDescent="0.3">
      <c r="A674" s="579" t="s">
        <v>3269</v>
      </c>
      <c r="B674" s="580" t="s">
        <v>2195</v>
      </c>
      <c r="C674" s="580" t="s">
        <v>3126</v>
      </c>
      <c r="D674" s="581">
        <v>16</v>
      </c>
      <c r="E674" s="581">
        <v>2030</v>
      </c>
      <c r="F674" s="582">
        <v>1.3421910573188101</v>
      </c>
      <c r="G674" s="582">
        <v>1710.3392855326274</v>
      </c>
      <c r="H674" s="582">
        <v>8.2982996935243095E-2</v>
      </c>
      <c r="I674" s="582">
        <v>2.4345809593796699E-2</v>
      </c>
      <c r="J674" s="582">
        <v>1.4727134238152426E-2</v>
      </c>
      <c r="K674" s="582">
        <v>1.3522446712323275</v>
      </c>
      <c r="L674" s="582">
        <v>1742.3839759826626</v>
      </c>
      <c r="M674" s="582">
        <v>8.4040710732551774E-2</v>
      </c>
      <c r="N674" s="582">
        <v>2.6019979268312399E-2</v>
      </c>
      <c r="O674" s="582">
        <v>1.5002966645018451E-2</v>
      </c>
      <c r="P674" s="582">
        <v>1.34219105730835</v>
      </c>
      <c r="Q674" s="582">
        <v>1710.3392855326274</v>
      </c>
      <c r="R674" s="582">
        <v>8.2982997453958249E-2</v>
      </c>
      <c r="S674" s="582">
        <v>2.4345810117665651E-2</v>
      </c>
      <c r="T674" s="582">
        <v>1.4727133190414526E-2</v>
      </c>
      <c r="U674" s="582">
        <v>1.3522447234070827</v>
      </c>
      <c r="V674" s="582">
        <v>1742.3839759826626</v>
      </c>
      <c r="W674" s="582">
        <v>8.4040712285665578E-2</v>
      </c>
      <c r="X674" s="582">
        <v>2.6019979268312399E-2</v>
      </c>
      <c r="Y674" s="582">
        <v>1.5002966645018451E-2</v>
      </c>
    </row>
    <row r="675" spans="1:25" x14ac:dyDescent="0.3">
      <c r="A675" s="311" t="s">
        <v>3270</v>
      </c>
      <c r="B675" s="310" t="s">
        <v>2194</v>
      </c>
      <c r="C675" s="310" t="s">
        <v>3126</v>
      </c>
      <c r="D675" s="36">
        <v>1</v>
      </c>
      <c r="E675" s="36">
        <v>2012</v>
      </c>
      <c r="F675" s="578">
        <v>30.917093909437654</v>
      </c>
      <c r="G675" s="578">
        <v>6557.5189107259075</v>
      </c>
      <c r="H675" s="578">
        <v>31.950759484937073</v>
      </c>
      <c r="I675" s="578">
        <v>0.40936847315848923</v>
      </c>
      <c r="J675" s="578">
        <v>0.13068606564775076</v>
      </c>
      <c r="K675" s="578">
        <v>31.332631456909372</v>
      </c>
      <c r="L675" s="578">
        <v>6625.5622634887659</v>
      </c>
      <c r="M675" s="578">
        <v>32.244994141433054</v>
      </c>
      <c r="N675" s="578">
        <v>0.41619173554257294</v>
      </c>
      <c r="O675" s="578">
        <v>0.13204203918576177</v>
      </c>
      <c r="P675" s="578">
        <v>30.917094455709325</v>
      </c>
      <c r="Q675" s="578">
        <v>6557.5188573201449</v>
      </c>
      <c r="R675" s="578">
        <v>31.950762798427576</v>
      </c>
      <c r="S675" s="578">
        <v>0.4093684573732993</v>
      </c>
      <c r="T675" s="578">
        <v>0.13068606564775076</v>
      </c>
      <c r="U675" s="578">
        <v>31.332633006579226</v>
      </c>
      <c r="V675" s="578">
        <v>6625.5622634887659</v>
      </c>
      <c r="W675" s="578">
        <v>32.244996250141355</v>
      </c>
      <c r="X675" s="578">
        <v>0.41619173533399551</v>
      </c>
      <c r="Y675" s="578">
        <v>0.13204203918576177</v>
      </c>
    </row>
    <row r="676" spans="1:25" x14ac:dyDescent="0.3">
      <c r="A676" s="311" t="s">
        <v>3271</v>
      </c>
      <c r="B676" s="310" t="s">
        <v>2194</v>
      </c>
      <c r="C676" s="310" t="s">
        <v>3126</v>
      </c>
      <c r="D676" s="36">
        <v>2</v>
      </c>
      <c r="E676" s="36">
        <v>2012</v>
      </c>
      <c r="F676" s="578">
        <v>20.120326091011798</v>
      </c>
      <c r="G676" s="578">
        <v>3951.9850718180323</v>
      </c>
      <c r="H676" s="578">
        <v>19.374043754107877</v>
      </c>
      <c r="I676" s="578">
        <v>0.30123465434735375</v>
      </c>
      <c r="J676" s="578">
        <v>7.8759880658859971E-2</v>
      </c>
      <c r="K676" s="578">
        <v>20.388942097110522</v>
      </c>
      <c r="L676" s="578">
        <v>3991.3003158569304</v>
      </c>
      <c r="M676" s="578">
        <v>19.440220167996173</v>
      </c>
      <c r="N676" s="578">
        <v>0.30059855523359075</v>
      </c>
      <c r="O676" s="578">
        <v>7.9543393570929724E-2</v>
      </c>
      <c r="P676" s="578">
        <v>20.120326091001502</v>
      </c>
      <c r="Q676" s="578">
        <v>3951.9850718180323</v>
      </c>
      <c r="R676" s="578">
        <v>19.374043955525799</v>
      </c>
      <c r="S676" s="578">
        <v>0.30123465939201749</v>
      </c>
      <c r="T676" s="578">
        <v>7.8759880736470167E-2</v>
      </c>
      <c r="U676" s="578">
        <v>20.388942623612149</v>
      </c>
      <c r="V676" s="578">
        <v>3991.3002649943001</v>
      </c>
      <c r="W676" s="578">
        <v>19.440219661376048</v>
      </c>
      <c r="X676" s="578">
        <v>0.30059856540174146</v>
      </c>
      <c r="Y676" s="578">
        <v>7.9543394075396123E-2</v>
      </c>
    </row>
    <row r="677" spans="1:25" x14ac:dyDescent="0.3">
      <c r="A677" s="311" t="s">
        <v>3272</v>
      </c>
      <c r="B677" s="310" t="s">
        <v>2194</v>
      </c>
      <c r="C677" s="310" t="s">
        <v>3126</v>
      </c>
      <c r="D677" s="36">
        <v>3</v>
      </c>
      <c r="E677" s="36">
        <v>2012</v>
      </c>
      <c r="F677" s="578">
        <v>15.442199433999676</v>
      </c>
      <c r="G677" s="578">
        <v>2774.87889099121</v>
      </c>
      <c r="H677" s="578">
        <v>13.105248312116551</v>
      </c>
      <c r="I677" s="578">
        <v>0.23754789902886803</v>
      </c>
      <c r="J677" s="578">
        <v>5.5301098870889548E-2</v>
      </c>
      <c r="K677" s="578">
        <v>15.020286195001001</v>
      </c>
      <c r="L677" s="578">
        <v>2710.671156565345</v>
      </c>
      <c r="M677" s="578">
        <v>12.783332819672026</v>
      </c>
      <c r="N677" s="578">
        <v>0.22847029334783001</v>
      </c>
      <c r="O677" s="578">
        <v>5.4021516155141051E-2</v>
      </c>
      <c r="P677" s="578">
        <v>15.44219943397785</v>
      </c>
      <c r="Q677" s="578">
        <v>2774.87889099121</v>
      </c>
      <c r="R677" s="578">
        <v>13.105248487214899</v>
      </c>
      <c r="S677" s="578">
        <v>0.237547878359085</v>
      </c>
      <c r="T677" s="578">
        <v>5.5301099394758496E-2</v>
      </c>
      <c r="U677" s="578">
        <v>15.020286721530249</v>
      </c>
      <c r="V677" s="578">
        <v>2710.671156565345</v>
      </c>
      <c r="W677" s="578">
        <v>12.78333241639965</v>
      </c>
      <c r="X677" s="578">
        <v>0.22847029865079049</v>
      </c>
      <c r="Y677" s="578">
        <v>5.402151565067468E-2</v>
      </c>
    </row>
    <row r="678" spans="1:25" x14ac:dyDescent="0.3">
      <c r="A678" s="311" t="s">
        <v>3273</v>
      </c>
      <c r="B678" s="310" t="s">
        <v>2194</v>
      </c>
      <c r="C678" s="310" t="s">
        <v>3126</v>
      </c>
      <c r="D678" s="36">
        <v>4</v>
      </c>
      <c r="E678" s="36">
        <v>2012</v>
      </c>
      <c r="F678" s="578">
        <v>15.3904650186259</v>
      </c>
      <c r="G678" s="578">
        <v>2657.9478734334275</v>
      </c>
      <c r="H678" s="578">
        <v>11.734470966980226</v>
      </c>
      <c r="I678" s="578">
        <v>0.363720473073044</v>
      </c>
      <c r="J678" s="578">
        <v>5.29707242385484E-2</v>
      </c>
      <c r="K678" s="578">
        <v>14.902027339675699</v>
      </c>
      <c r="L678" s="578">
        <v>2579.0901362101204</v>
      </c>
      <c r="M678" s="578">
        <v>11.420201084605575</v>
      </c>
      <c r="N678" s="578">
        <v>0.345077091162238</v>
      </c>
      <c r="O678" s="578">
        <v>5.1399144111201125E-2</v>
      </c>
      <c r="P678" s="578">
        <v>15.390465018614975</v>
      </c>
      <c r="Q678" s="578">
        <v>2657.9478734334275</v>
      </c>
      <c r="R678" s="578">
        <v>11.734471063643726</v>
      </c>
      <c r="S678" s="578">
        <v>0.36372045765771499</v>
      </c>
      <c r="T678" s="578">
        <v>5.2970723714679445E-2</v>
      </c>
      <c r="U678" s="578">
        <v>14.902027339681174</v>
      </c>
      <c r="V678" s="578">
        <v>2579.0901362101204</v>
      </c>
      <c r="W678" s="578">
        <v>11.4202011399417</v>
      </c>
      <c r="X678" s="578">
        <v>0.34507711211699599</v>
      </c>
      <c r="Y678" s="578">
        <v>5.1399144111201125E-2</v>
      </c>
    </row>
    <row r="679" spans="1:25" x14ac:dyDescent="0.3">
      <c r="A679" s="311" t="s">
        <v>3274</v>
      </c>
      <c r="B679" s="310" t="s">
        <v>2194</v>
      </c>
      <c r="C679" s="310" t="s">
        <v>3126</v>
      </c>
      <c r="D679" s="36">
        <v>5</v>
      </c>
      <c r="E679" s="36">
        <v>2012</v>
      </c>
      <c r="F679" s="578">
        <v>12.889009798245375</v>
      </c>
      <c r="G679" s="578">
        <v>2260.5822423299123</v>
      </c>
      <c r="H679" s="578">
        <v>9.28542077465681</v>
      </c>
      <c r="I679" s="578">
        <v>0.24895637030203902</v>
      </c>
      <c r="J679" s="578">
        <v>4.5051605479481296E-2</v>
      </c>
      <c r="K679" s="578">
        <v>12.716774299403024</v>
      </c>
      <c r="L679" s="578">
        <v>2223.8428433736153</v>
      </c>
      <c r="M679" s="578">
        <v>9.21485172048172</v>
      </c>
      <c r="N679" s="578">
        <v>0.24243246035136151</v>
      </c>
      <c r="O679" s="578">
        <v>4.4319346275490973E-2</v>
      </c>
      <c r="P679" s="578">
        <v>12.889009798234799</v>
      </c>
      <c r="Q679" s="578">
        <v>2260.5822423299123</v>
      </c>
      <c r="R679" s="578">
        <v>9.2854208260153683</v>
      </c>
      <c r="S679" s="578">
        <v>0.24895636507547603</v>
      </c>
      <c r="T679" s="578">
        <v>4.5051604975014897E-2</v>
      </c>
      <c r="U679" s="578">
        <v>12.716775342473674</v>
      </c>
      <c r="V679" s="578">
        <v>2223.8428955078098</v>
      </c>
      <c r="W679" s="578">
        <v>9.2148511449195176</v>
      </c>
      <c r="X679" s="578">
        <v>0.24243246035257426</v>
      </c>
      <c r="Y679" s="578">
        <v>4.4319346275490973E-2</v>
      </c>
    </row>
    <row r="680" spans="1:25" x14ac:dyDescent="0.3">
      <c r="A680" s="311" t="s">
        <v>3275</v>
      </c>
      <c r="B680" s="310" t="s">
        <v>2194</v>
      </c>
      <c r="C680" s="310" t="s">
        <v>3126</v>
      </c>
      <c r="D680" s="36">
        <v>6</v>
      </c>
      <c r="E680" s="36">
        <v>2012</v>
      </c>
      <c r="F680" s="578">
        <v>12.263583219964801</v>
      </c>
      <c r="G680" s="578">
        <v>2136.2457529703752</v>
      </c>
      <c r="H680" s="578">
        <v>8.4805407101812271</v>
      </c>
      <c r="I680" s="578">
        <v>0.27174228058720423</v>
      </c>
      <c r="J680" s="578">
        <v>4.2573664415006776E-2</v>
      </c>
      <c r="K680" s="578">
        <v>12.256870485236</v>
      </c>
      <c r="L680" s="578">
        <v>2124.519686381017</v>
      </c>
      <c r="M680" s="578">
        <v>8.5289247533558665</v>
      </c>
      <c r="N680" s="578">
        <v>0.26720645325743375</v>
      </c>
      <c r="O680" s="578">
        <v>4.2340012034401249E-2</v>
      </c>
      <c r="P680" s="578">
        <v>12.2635832199548</v>
      </c>
      <c r="Q680" s="578">
        <v>2136.2457529703752</v>
      </c>
      <c r="R680" s="578">
        <v>8.4805411539855378</v>
      </c>
      <c r="S680" s="578">
        <v>0.2717423015152835</v>
      </c>
      <c r="T680" s="578">
        <v>4.2573664415006776E-2</v>
      </c>
      <c r="U680" s="578">
        <v>12.2568694421599</v>
      </c>
      <c r="V680" s="578">
        <v>2124.5195821126249</v>
      </c>
      <c r="W680" s="578">
        <v>8.5289245304496326</v>
      </c>
      <c r="X680" s="578">
        <v>0.26720648976212574</v>
      </c>
      <c r="Y680" s="578">
        <v>4.2340012034401249E-2</v>
      </c>
    </row>
    <row r="681" spans="1:25" x14ac:dyDescent="0.3">
      <c r="A681" s="311" t="s">
        <v>3276</v>
      </c>
      <c r="B681" s="310" t="s">
        <v>2194</v>
      </c>
      <c r="C681" s="310" t="s">
        <v>3126</v>
      </c>
      <c r="D681" s="36">
        <v>7</v>
      </c>
      <c r="E681" s="36">
        <v>2012</v>
      </c>
      <c r="F681" s="578">
        <v>12.016763020919324</v>
      </c>
      <c r="G681" s="578">
        <v>2062.3040822346952</v>
      </c>
      <c r="H681" s="578">
        <v>7.5895514214304622</v>
      </c>
      <c r="I681" s="578">
        <v>0.29532281575120523</v>
      </c>
      <c r="J681" s="578">
        <v>4.1100078456414224E-2</v>
      </c>
      <c r="K681" s="578">
        <v>12.107498430167901</v>
      </c>
      <c r="L681" s="578">
        <v>2068.4714635213177</v>
      </c>
      <c r="M681" s="578">
        <v>7.7410715952670799</v>
      </c>
      <c r="N681" s="578">
        <v>0.29453338606253926</v>
      </c>
      <c r="O681" s="578">
        <v>4.1223012842237873E-2</v>
      </c>
      <c r="P681" s="578">
        <v>12.016763318936951</v>
      </c>
      <c r="Q681" s="578">
        <v>2062.3040301005003</v>
      </c>
      <c r="R681" s="578">
        <v>7.5895518321146129</v>
      </c>
      <c r="S681" s="578">
        <v>0.29532280561033952</v>
      </c>
      <c r="T681" s="578">
        <v>4.1100078456414224E-2</v>
      </c>
      <c r="U681" s="578">
        <v>12.107497908627575</v>
      </c>
      <c r="V681" s="578">
        <v>2068.4714635213177</v>
      </c>
      <c r="W681" s="578">
        <v>7.7410714546325199</v>
      </c>
      <c r="X681" s="578">
        <v>0.29453339094955722</v>
      </c>
      <c r="Y681" s="578">
        <v>4.1223013889975776E-2</v>
      </c>
    </row>
    <row r="682" spans="1:25" x14ac:dyDescent="0.3">
      <c r="A682" s="311" t="s">
        <v>3277</v>
      </c>
      <c r="B682" s="310" t="s">
        <v>2194</v>
      </c>
      <c r="C682" s="310" t="s">
        <v>3126</v>
      </c>
      <c r="D682" s="36">
        <v>8</v>
      </c>
      <c r="E682" s="36">
        <v>2012</v>
      </c>
      <c r="F682" s="578">
        <v>10.355351095228782</v>
      </c>
      <c r="G682" s="578">
        <v>1673.5543899536099</v>
      </c>
      <c r="H682" s="578">
        <v>5.6547983918984102</v>
      </c>
      <c r="I682" s="578">
        <v>0.18030691209545024</v>
      </c>
      <c r="J682" s="578">
        <v>3.3352587216844122E-2</v>
      </c>
      <c r="K682" s="578">
        <v>10.609639409568702</v>
      </c>
      <c r="L682" s="578">
        <v>1718.3696111043223</v>
      </c>
      <c r="M682" s="578">
        <v>5.9583128933566778</v>
      </c>
      <c r="N682" s="578">
        <v>0.19830874792872499</v>
      </c>
      <c r="O682" s="578">
        <v>3.4245725682315681E-2</v>
      </c>
      <c r="P682" s="578">
        <v>10.35535178067688</v>
      </c>
      <c r="Q682" s="578">
        <v>1673.5543899536099</v>
      </c>
      <c r="R682" s="578">
        <v>5.6547986524140725</v>
      </c>
      <c r="S682" s="578">
        <v>0.18030690692163798</v>
      </c>
      <c r="T682" s="578">
        <v>3.3352585645237298E-2</v>
      </c>
      <c r="U682" s="578">
        <v>10.609640080141872</v>
      </c>
      <c r="V682" s="578">
        <v>1718.3696632385199</v>
      </c>
      <c r="W682" s="578">
        <v>5.9583128409115753</v>
      </c>
      <c r="X682" s="578">
        <v>0.19830875320743202</v>
      </c>
      <c r="Y682" s="578">
        <v>3.4245725682315681E-2</v>
      </c>
    </row>
    <row r="683" spans="1:25" x14ac:dyDescent="0.3">
      <c r="A683" s="311" t="s">
        <v>3278</v>
      </c>
      <c r="B683" s="310" t="s">
        <v>2194</v>
      </c>
      <c r="C683" s="310" t="s">
        <v>3126</v>
      </c>
      <c r="D683" s="36">
        <v>9</v>
      </c>
      <c r="E683" s="36">
        <v>2012</v>
      </c>
      <c r="F683" s="578">
        <v>10.433198977760147</v>
      </c>
      <c r="G683" s="578">
        <v>1625.5888786315875</v>
      </c>
      <c r="H683" s="578">
        <v>5.076660670740238</v>
      </c>
      <c r="I683" s="578">
        <v>0.19606505398163127</v>
      </c>
      <c r="J683" s="578">
        <v>3.239669514975195E-2</v>
      </c>
      <c r="K683" s="578">
        <v>10.714502767314682</v>
      </c>
      <c r="L683" s="578">
        <v>1683.127821604405</v>
      </c>
      <c r="M683" s="578">
        <v>5.4282785850179254</v>
      </c>
      <c r="N683" s="578">
        <v>0.23133339829170474</v>
      </c>
      <c r="O683" s="578">
        <v>3.3543415522823701E-2</v>
      </c>
      <c r="P683" s="578">
        <v>10.433199444652267</v>
      </c>
      <c r="Q683" s="578">
        <v>1625.5888786315875</v>
      </c>
      <c r="R683" s="578">
        <v>5.0766607052986075</v>
      </c>
      <c r="S683" s="578">
        <v>0.19606506958128428</v>
      </c>
      <c r="T683" s="578">
        <v>3.239669514975195E-2</v>
      </c>
      <c r="U683" s="578">
        <v>10.714503085237947</v>
      </c>
      <c r="V683" s="578">
        <v>1683.127821604405</v>
      </c>
      <c r="W683" s="578">
        <v>5.4282784779231052</v>
      </c>
      <c r="X683" s="578">
        <v>0.23133341394350224</v>
      </c>
      <c r="Y683" s="578">
        <v>3.3543414998954753E-2</v>
      </c>
    </row>
    <row r="684" spans="1:25" x14ac:dyDescent="0.3">
      <c r="A684" s="311" t="s">
        <v>3279</v>
      </c>
      <c r="B684" s="310" t="s">
        <v>2194</v>
      </c>
      <c r="C684" s="310" t="s">
        <v>3126</v>
      </c>
      <c r="D684" s="36">
        <v>10</v>
      </c>
      <c r="E684" s="36">
        <v>2012</v>
      </c>
      <c r="F684" s="578">
        <v>10.493716265635594</v>
      </c>
      <c r="G684" s="578">
        <v>1588.2808303832974</v>
      </c>
      <c r="H684" s="578">
        <v>4.6269945941433672</v>
      </c>
      <c r="I684" s="578">
        <v>0.20832112349429099</v>
      </c>
      <c r="J684" s="578">
        <v>3.1653220202618529E-2</v>
      </c>
      <c r="K684" s="578">
        <v>10.802443038965936</v>
      </c>
      <c r="L684" s="578">
        <v>1654.9716517130501</v>
      </c>
      <c r="M684" s="578">
        <v>5.007804932994377</v>
      </c>
      <c r="N684" s="578">
        <v>0.25844240344789127</v>
      </c>
      <c r="O684" s="578">
        <v>3.298219138135508E-2</v>
      </c>
      <c r="P684" s="578">
        <v>10.493716941186541</v>
      </c>
      <c r="Q684" s="578">
        <v>1588.2808303832974</v>
      </c>
      <c r="R684" s="578">
        <v>4.6269945793295175</v>
      </c>
      <c r="S684" s="578">
        <v>0.20832110251285449</v>
      </c>
      <c r="T684" s="578">
        <v>3.1653220202618529E-2</v>
      </c>
      <c r="U684" s="578">
        <v>10.802444032387296</v>
      </c>
      <c r="V684" s="578">
        <v>1654.9716517130501</v>
      </c>
      <c r="W684" s="578">
        <v>5.0078048039576917</v>
      </c>
      <c r="X684" s="578">
        <v>0.2584424035788585</v>
      </c>
      <c r="Y684" s="578">
        <v>3.298219138135508E-2</v>
      </c>
    </row>
    <row r="685" spans="1:25" x14ac:dyDescent="0.3">
      <c r="A685" s="311" t="s">
        <v>3280</v>
      </c>
      <c r="B685" s="310" t="s">
        <v>2194</v>
      </c>
      <c r="C685" s="310" t="s">
        <v>3126</v>
      </c>
      <c r="D685" s="36">
        <v>11</v>
      </c>
      <c r="E685" s="36">
        <v>2012</v>
      </c>
      <c r="F685" s="578">
        <v>10.372250040604856</v>
      </c>
      <c r="G685" s="578">
        <v>1501.31750742594</v>
      </c>
      <c r="H685" s="578">
        <v>4.0298434331950004</v>
      </c>
      <c r="I685" s="578">
        <v>0.19466862635211576</v>
      </c>
      <c r="J685" s="578">
        <v>2.9920012205063025E-2</v>
      </c>
      <c r="K685" s="578">
        <v>10.708780070559092</v>
      </c>
      <c r="L685" s="578">
        <v>1578.2268969217876</v>
      </c>
      <c r="M685" s="578">
        <v>4.441544176780245</v>
      </c>
      <c r="N685" s="578">
        <v>0.25738543556023274</v>
      </c>
      <c r="O685" s="578">
        <v>3.1452791804137299E-2</v>
      </c>
      <c r="P685" s="578">
        <v>10.372250616783383</v>
      </c>
      <c r="Q685" s="578">
        <v>1501.31750742594</v>
      </c>
      <c r="R685" s="578">
        <v>4.0298434594684878</v>
      </c>
      <c r="S685" s="578">
        <v>0.1946686107524625</v>
      </c>
      <c r="T685" s="578">
        <v>2.9920012728931977E-2</v>
      </c>
      <c r="U685" s="578">
        <v>10.708781222926202</v>
      </c>
      <c r="V685" s="578">
        <v>1578.2268969217876</v>
      </c>
      <c r="W685" s="578">
        <v>4.441544130682205</v>
      </c>
      <c r="X685" s="578">
        <v>0.25738546727855699</v>
      </c>
      <c r="Y685" s="578">
        <v>3.1452791804137299E-2</v>
      </c>
    </row>
    <row r="686" spans="1:25" x14ac:dyDescent="0.3">
      <c r="A686" s="311" t="s">
        <v>3281</v>
      </c>
      <c r="B686" s="310" t="s">
        <v>2194</v>
      </c>
      <c r="C686" s="310" t="s">
        <v>3126</v>
      </c>
      <c r="D686" s="36">
        <v>12</v>
      </c>
      <c r="E686" s="36">
        <v>2012</v>
      </c>
      <c r="F686" s="578">
        <v>10.214322364738699</v>
      </c>
      <c r="G686" s="578">
        <v>1405.1164309183725</v>
      </c>
      <c r="H686" s="578">
        <v>3.43680726874299</v>
      </c>
      <c r="I686" s="578">
        <v>0.17195453014392076</v>
      </c>
      <c r="J686" s="578">
        <v>2.8002823062706676E-2</v>
      </c>
      <c r="K686" s="578">
        <v>10.557948720482688</v>
      </c>
      <c r="L686" s="578">
        <v>1488.8134536743125</v>
      </c>
      <c r="M686" s="578">
        <v>3.8730766029984776</v>
      </c>
      <c r="N686" s="578">
        <v>0.24541401063955426</v>
      </c>
      <c r="O686" s="578">
        <v>2.9670855573688898E-2</v>
      </c>
      <c r="P686" s="578">
        <v>10.21432273728365</v>
      </c>
      <c r="Q686" s="578">
        <v>1405.1164309183725</v>
      </c>
      <c r="R686" s="578">
        <v>3.4368072727205128</v>
      </c>
      <c r="S686" s="578">
        <v>0.17195454150836001</v>
      </c>
      <c r="T686" s="578">
        <v>2.8002823062706676E-2</v>
      </c>
      <c r="U686" s="578">
        <v>10.557948561547139</v>
      </c>
      <c r="V686" s="578">
        <v>1488.8134536743125</v>
      </c>
      <c r="W686" s="578">
        <v>3.8730767178179351</v>
      </c>
      <c r="X686" s="578">
        <v>0.24541401622870201</v>
      </c>
      <c r="Y686" s="578">
        <v>2.9670855573688898E-2</v>
      </c>
    </row>
    <row r="687" spans="1:25" x14ac:dyDescent="0.3">
      <c r="A687" s="311" t="s">
        <v>3282</v>
      </c>
      <c r="B687" s="310" t="s">
        <v>2194</v>
      </c>
      <c r="C687" s="310" t="s">
        <v>3126</v>
      </c>
      <c r="D687" s="36">
        <v>13</v>
      </c>
      <c r="E687" s="36">
        <v>2012</v>
      </c>
      <c r="F687" s="578">
        <v>10.407792395549777</v>
      </c>
      <c r="G687" s="578">
        <v>1399.2960268656375</v>
      </c>
      <c r="H687" s="578">
        <v>3.2481061894092451</v>
      </c>
      <c r="I687" s="578">
        <v>0.17734232830601548</v>
      </c>
      <c r="J687" s="578">
        <v>2.7886856560750524E-2</v>
      </c>
      <c r="K687" s="578">
        <v>10.729302576457295</v>
      </c>
      <c r="L687" s="578">
        <v>1480.9060325622524</v>
      </c>
      <c r="M687" s="578">
        <v>3.6721670154001878</v>
      </c>
      <c r="N687" s="578">
        <v>0.25231866774447503</v>
      </c>
      <c r="O687" s="578">
        <v>2.9513271331476625E-2</v>
      </c>
      <c r="P687" s="578">
        <v>10.407791148824758</v>
      </c>
      <c r="Q687" s="578">
        <v>1399.2960268656375</v>
      </c>
      <c r="R687" s="578">
        <v>3.2481061818859023</v>
      </c>
      <c r="S687" s="578">
        <v>0.17734233831652052</v>
      </c>
      <c r="T687" s="578">
        <v>2.7886856560750524E-2</v>
      </c>
      <c r="U687" s="578">
        <v>10.729301583052138</v>
      </c>
      <c r="V687" s="578">
        <v>1480.9060325622524</v>
      </c>
      <c r="W687" s="578">
        <v>3.6721670287830976</v>
      </c>
      <c r="X687" s="578">
        <v>0.25231868903756505</v>
      </c>
      <c r="Y687" s="578">
        <v>2.9513271845644298E-2</v>
      </c>
    </row>
    <row r="688" spans="1:25" x14ac:dyDescent="0.3">
      <c r="A688" s="311" t="s">
        <v>3283</v>
      </c>
      <c r="B688" s="310" t="s">
        <v>2194</v>
      </c>
      <c r="C688" s="310" t="s">
        <v>3126</v>
      </c>
      <c r="D688" s="36">
        <v>14</v>
      </c>
      <c r="E688" s="36">
        <v>2012</v>
      </c>
      <c r="F688" s="578">
        <v>11.036697341264972</v>
      </c>
      <c r="G688" s="578">
        <v>1488.5081342061326</v>
      </c>
      <c r="H688" s="578">
        <v>3.4671741686324751</v>
      </c>
      <c r="I688" s="578">
        <v>0.219500229354404</v>
      </c>
      <c r="J688" s="578">
        <v>2.9664762259926602E-2</v>
      </c>
      <c r="K688" s="578">
        <v>11.289250798218543</v>
      </c>
      <c r="L688" s="578">
        <v>1558.097057342525</v>
      </c>
      <c r="M688" s="578">
        <v>3.8379151451748177</v>
      </c>
      <c r="N688" s="578">
        <v>0.29045023152017724</v>
      </c>
      <c r="O688" s="578">
        <v>3.1051633452686123E-2</v>
      </c>
      <c r="P688" s="578">
        <v>11.03669738596329</v>
      </c>
      <c r="Q688" s="578">
        <v>1488.5080820719377</v>
      </c>
      <c r="R688" s="578">
        <v>3.4671746660472573</v>
      </c>
      <c r="S688" s="578">
        <v>0.21950024492859124</v>
      </c>
      <c r="T688" s="578">
        <v>2.9664762259926602E-2</v>
      </c>
      <c r="U688" s="578">
        <v>11.289250738624524</v>
      </c>
      <c r="V688" s="578">
        <v>1558.097057342525</v>
      </c>
      <c r="W688" s="578">
        <v>3.8379151693504001</v>
      </c>
      <c r="X688" s="578">
        <v>0.290450226188113</v>
      </c>
      <c r="Y688" s="578">
        <v>3.1051631357210327E-2</v>
      </c>
    </row>
    <row r="689" spans="1:25" x14ac:dyDescent="0.3">
      <c r="A689" s="311" t="s">
        <v>3284</v>
      </c>
      <c r="B689" s="310" t="s">
        <v>2194</v>
      </c>
      <c r="C689" s="310" t="s">
        <v>3126</v>
      </c>
      <c r="D689" s="36">
        <v>15</v>
      </c>
      <c r="E689" s="36">
        <v>2012</v>
      </c>
      <c r="F689" s="578">
        <v>11.575687582132506</v>
      </c>
      <c r="G689" s="578">
        <v>1564.9709091186476</v>
      </c>
      <c r="H689" s="578">
        <v>3.65494290488519</v>
      </c>
      <c r="I689" s="578">
        <v>0.25563508234335974</v>
      </c>
      <c r="J689" s="578">
        <v>3.1188592566953298E-2</v>
      </c>
      <c r="K689" s="578">
        <v>11.777029138854175</v>
      </c>
      <c r="L689" s="578">
        <v>1623.2213783264101</v>
      </c>
      <c r="M689" s="578">
        <v>3.9709351006252529</v>
      </c>
      <c r="N689" s="578">
        <v>0.31944546426529952</v>
      </c>
      <c r="O689" s="578">
        <v>3.2349446477989326E-2</v>
      </c>
      <c r="P689" s="578">
        <v>11.575687209619435</v>
      </c>
      <c r="Q689" s="578">
        <v>1564.9709091186476</v>
      </c>
      <c r="R689" s="578">
        <v>3.6549429203235597</v>
      </c>
      <c r="S689" s="578">
        <v>0.25563508780275351</v>
      </c>
      <c r="T689" s="578">
        <v>3.1188592566953298E-2</v>
      </c>
      <c r="U689" s="578">
        <v>11.777028090800695</v>
      </c>
      <c r="V689" s="578">
        <v>1623.2213783264101</v>
      </c>
      <c r="W689" s="578">
        <v>3.9709351095722578</v>
      </c>
      <c r="X689" s="578">
        <v>0.31944543870486025</v>
      </c>
      <c r="Y689" s="578">
        <v>3.2349446477989326E-2</v>
      </c>
    </row>
    <row r="690" spans="1:25" x14ac:dyDescent="0.3">
      <c r="A690" s="579" t="s">
        <v>3285</v>
      </c>
      <c r="B690" s="580" t="s">
        <v>2194</v>
      </c>
      <c r="C690" s="580" t="s">
        <v>3126</v>
      </c>
      <c r="D690" s="581">
        <v>16</v>
      </c>
      <c r="E690" s="581">
        <v>2012</v>
      </c>
      <c r="F690" s="582">
        <v>12.374843420329499</v>
      </c>
      <c r="G690" s="582">
        <v>1675.6563580830825</v>
      </c>
      <c r="H690" s="582">
        <v>3.9123890394124174</v>
      </c>
      <c r="I690" s="582">
        <v>0.3052178972842125</v>
      </c>
      <c r="J690" s="582">
        <v>3.339451594122992E-2</v>
      </c>
      <c r="K690" s="582">
        <v>12.497516608721476</v>
      </c>
      <c r="L690" s="582">
        <v>1720.5796826680476</v>
      </c>
      <c r="M690" s="582">
        <v>4.1765065451824377</v>
      </c>
      <c r="N690" s="582">
        <v>0.36364832030327876</v>
      </c>
      <c r="O690" s="582">
        <v>3.428978178029253E-2</v>
      </c>
      <c r="P690" s="582">
        <v>12.374842377248225</v>
      </c>
      <c r="Q690" s="582">
        <v>1675.6563580830825</v>
      </c>
      <c r="R690" s="582">
        <v>3.9123890507568473</v>
      </c>
      <c r="S690" s="582">
        <v>0.30521788698388197</v>
      </c>
      <c r="T690" s="582">
        <v>3.339451803670572E-2</v>
      </c>
      <c r="U690" s="582">
        <v>12.497516608725851</v>
      </c>
      <c r="V690" s="582">
        <v>1720.5796826680476</v>
      </c>
      <c r="W690" s="582">
        <v>4.1765064747972502</v>
      </c>
      <c r="X690" s="582">
        <v>0.36364835160323572</v>
      </c>
      <c r="Y690" s="582">
        <v>3.4289780751957176E-2</v>
      </c>
    </row>
    <row r="691" spans="1:25" x14ac:dyDescent="0.3">
      <c r="A691" s="311" t="s">
        <v>3286</v>
      </c>
      <c r="B691" s="310" t="s">
        <v>2194</v>
      </c>
      <c r="C691" s="310" t="s">
        <v>3126</v>
      </c>
      <c r="D691" s="36">
        <v>1</v>
      </c>
      <c r="E691" s="36">
        <v>2020</v>
      </c>
      <c r="F691" s="578">
        <v>25.515924270318997</v>
      </c>
      <c r="G691" s="578">
        <v>6601.1868133544904</v>
      </c>
      <c r="H691" s="578">
        <v>24.714162784007627</v>
      </c>
      <c r="I691" s="578">
        <v>0.34335456046392154</v>
      </c>
      <c r="J691" s="578">
        <v>4.3919585392965574E-2</v>
      </c>
      <c r="K691" s="578">
        <v>25.858352644633296</v>
      </c>
      <c r="L691" s="578">
        <v>6669.563369750972</v>
      </c>
      <c r="M691" s="578">
        <v>24.862658569511602</v>
      </c>
      <c r="N691" s="578">
        <v>0.34570193332062077</v>
      </c>
      <c r="O691" s="578">
        <v>4.4374505232553901E-2</v>
      </c>
      <c r="P691" s="578">
        <v>25.515925313389697</v>
      </c>
      <c r="Q691" s="578">
        <v>6601.1869150797502</v>
      </c>
      <c r="R691" s="578">
        <v>24.714162550517329</v>
      </c>
      <c r="S691" s="578">
        <v>0.34335460206420926</v>
      </c>
      <c r="T691" s="578">
        <v>4.3919586421300921E-2</v>
      </c>
      <c r="U691" s="578">
        <v>25.858353171193148</v>
      </c>
      <c r="V691" s="578">
        <v>6669.5633697509729</v>
      </c>
      <c r="W691" s="578">
        <v>24.862656884981874</v>
      </c>
      <c r="X691" s="578">
        <v>0.3457019591854375</v>
      </c>
      <c r="Y691" s="578">
        <v>4.4374509947374421E-2</v>
      </c>
    </row>
    <row r="692" spans="1:25" x14ac:dyDescent="0.3">
      <c r="A692" s="311" t="s">
        <v>3287</v>
      </c>
      <c r="B692" s="310" t="s">
        <v>2194</v>
      </c>
      <c r="C692" s="310" t="s">
        <v>3126</v>
      </c>
      <c r="D692" s="36">
        <v>2</v>
      </c>
      <c r="E692" s="36">
        <v>2020</v>
      </c>
      <c r="F692" s="578">
        <v>16.552746529653302</v>
      </c>
      <c r="G692" s="578">
        <v>3976.1951713561975</v>
      </c>
      <c r="H692" s="578">
        <v>14.450634546791324</v>
      </c>
      <c r="I692" s="578">
        <v>0.25983353519768526</v>
      </c>
      <c r="J692" s="578">
        <v>2.6454762458645999E-2</v>
      </c>
      <c r="K692" s="578">
        <v>16.7940570920703</v>
      </c>
      <c r="L692" s="578">
        <v>4015.7823918660424</v>
      </c>
      <c r="M692" s="578">
        <v>14.535740202758401</v>
      </c>
      <c r="N692" s="578">
        <v>0.25946236086868602</v>
      </c>
      <c r="O692" s="578">
        <v>2.6718172729791399E-2</v>
      </c>
      <c r="P692" s="578">
        <v>16.552747572729427</v>
      </c>
      <c r="Q692" s="578">
        <v>3976.1951713561975</v>
      </c>
      <c r="R692" s="578">
        <v>14.450635153159899</v>
      </c>
      <c r="S692" s="578">
        <v>0.25983357180424071</v>
      </c>
      <c r="T692" s="578">
        <v>2.6454762458645999E-2</v>
      </c>
      <c r="U692" s="578">
        <v>16.794057092059997</v>
      </c>
      <c r="V692" s="578">
        <v>4015.7823384602798</v>
      </c>
      <c r="W692" s="578">
        <v>14.535739473144799</v>
      </c>
      <c r="X692" s="578">
        <v>0.25946233515302647</v>
      </c>
      <c r="Y692" s="578">
        <v>2.6718172729791399E-2</v>
      </c>
    </row>
    <row r="693" spans="1:25" x14ac:dyDescent="0.3">
      <c r="A693" s="311" t="s">
        <v>3288</v>
      </c>
      <c r="B693" s="310" t="s">
        <v>2194</v>
      </c>
      <c r="C693" s="310" t="s">
        <v>3126</v>
      </c>
      <c r="D693" s="36">
        <v>3</v>
      </c>
      <c r="E693" s="36">
        <v>2020</v>
      </c>
      <c r="F693" s="578">
        <v>12.712755836738999</v>
      </c>
      <c r="G693" s="578">
        <v>2789.927228291825</v>
      </c>
      <c r="H693" s="578">
        <v>9.302474237008326</v>
      </c>
      <c r="I693" s="578">
        <v>0.18094949955411677</v>
      </c>
      <c r="J693" s="578">
        <v>1.8562192388344525E-2</v>
      </c>
      <c r="K693" s="578">
        <v>12.373744505288673</v>
      </c>
      <c r="L693" s="578">
        <v>2725.5247599283825</v>
      </c>
      <c r="M693" s="578">
        <v>9.1357065269354862</v>
      </c>
      <c r="N693" s="578">
        <v>0.17619390535643673</v>
      </c>
      <c r="O693" s="578">
        <v>1.81337366229854E-2</v>
      </c>
      <c r="P693" s="578">
        <v>12.712756358315726</v>
      </c>
      <c r="Q693" s="578">
        <v>2789.927228291825</v>
      </c>
      <c r="R693" s="578">
        <v>9.3024743279965989</v>
      </c>
      <c r="S693" s="578">
        <v>0.18094954136237573</v>
      </c>
      <c r="T693" s="578">
        <v>1.8562192912213449E-2</v>
      </c>
      <c r="U693" s="578">
        <v>12.373743983732425</v>
      </c>
      <c r="V693" s="578">
        <v>2725.5247599283825</v>
      </c>
      <c r="W693" s="578">
        <v>9.1357063121298161</v>
      </c>
      <c r="X693" s="578">
        <v>0.17619390559047976</v>
      </c>
      <c r="Y693" s="578">
        <v>1.81337366229854E-2</v>
      </c>
    </row>
    <row r="694" spans="1:25" x14ac:dyDescent="0.3">
      <c r="A694" s="311" t="s">
        <v>3289</v>
      </c>
      <c r="B694" s="310" t="s">
        <v>2194</v>
      </c>
      <c r="C694" s="310" t="s">
        <v>3126</v>
      </c>
      <c r="D694" s="36">
        <v>4</v>
      </c>
      <c r="E694" s="36">
        <v>2020</v>
      </c>
      <c r="F694" s="578">
        <v>12.696667199137924</v>
      </c>
      <c r="G694" s="578">
        <v>2670.6435979207299</v>
      </c>
      <c r="H694" s="578">
        <v>8.1887404643445372</v>
      </c>
      <c r="I694" s="578">
        <v>0.31203197984965853</v>
      </c>
      <c r="J694" s="578">
        <v>1.776853192131965E-2</v>
      </c>
      <c r="K694" s="578">
        <v>12.296968958349025</v>
      </c>
      <c r="L694" s="578">
        <v>2591.5458755493123</v>
      </c>
      <c r="M694" s="578">
        <v>7.9919568712648426</v>
      </c>
      <c r="N694" s="578">
        <v>0.29583798309249654</v>
      </c>
      <c r="O694" s="578">
        <v>1.7242288527389325E-2</v>
      </c>
      <c r="P694" s="578">
        <v>12.696667199132774</v>
      </c>
      <c r="Q694" s="578">
        <v>2670.6436500549275</v>
      </c>
      <c r="R694" s="578">
        <v>8.1887404096390384</v>
      </c>
      <c r="S694" s="578">
        <v>0.31203198005823624</v>
      </c>
      <c r="T694" s="578">
        <v>1.776853192131965E-2</v>
      </c>
      <c r="U694" s="578">
        <v>12.296969479888775</v>
      </c>
      <c r="V694" s="578">
        <v>2591.5458755493123</v>
      </c>
      <c r="W694" s="578">
        <v>7.9919569168511426</v>
      </c>
      <c r="X694" s="578">
        <v>0.29583800363495</v>
      </c>
      <c r="Y694" s="578">
        <v>1.7242288527389325E-2</v>
      </c>
    </row>
    <row r="695" spans="1:25" x14ac:dyDescent="0.3">
      <c r="A695" s="311" t="s">
        <v>3290</v>
      </c>
      <c r="B695" s="310" t="s">
        <v>2194</v>
      </c>
      <c r="C695" s="310" t="s">
        <v>3126</v>
      </c>
      <c r="D695" s="36">
        <v>5</v>
      </c>
      <c r="E695" s="36">
        <v>2020</v>
      </c>
      <c r="F695" s="578">
        <v>10.638418393537577</v>
      </c>
      <c r="G695" s="578">
        <v>2271.0436960856077</v>
      </c>
      <c r="H695" s="578">
        <v>6.7655120240863873</v>
      </c>
      <c r="I695" s="578">
        <v>0.16969900991292247</v>
      </c>
      <c r="J695" s="578">
        <v>1.5109905323091224E-2</v>
      </c>
      <c r="K695" s="578">
        <v>10.497830044886181</v>
      </c>
      <c r="L695" s="578">
        <v>2234.2019678751603</v>
      </c>
      <c r="M695" s="578">
        <v>6.6789739686112863</v>
      </c>
      <c r="N695" s="578">
        <v>0.16621022089626974</v>
      </c>
      <c r="O695" s="578">
        <v>1.4864788497410051E-2</v>
      </c>
      <c r="P695" s="578">
        <v>10.638417872007228</v>
      </c>
      <c r="Q695" s="578">
        <v>2271.0436960856077</v>
      </c>
      <c r="R695" s="578">
        <v>6.7655120523898677</v>
      </c>
      <c r="S695" s="578">
        <v>0.1696990671116505</v>
      </c>
      <c r="T695" s="578">
        <v>1.5109905323091224E-2</v>
      </c>
      <c r="U695" s="578">
        <v>10.49783009455691</v>
      </c>
      <c r="V695" s="578">
        <v>2234.2019678751603</v>
      </c>
      <c r="W695" s="578">
        <v>6.6789735889178647</v>
      </c>
      <c r="X695" s="578">
        <v>0.16621022578510702</v>
      </c>
      <c r="Y695" s="578">
        <v>1.4864788497410051E-2</v>
      </c>
    </row>
    <row r="696" spans="1:25" x14ac:dyDescent="0.3">
      <c r="A696" s="311" t="s">
        <v>3291</v>
      </c>
      <c r="B696" s="310" t="s">
        <v>2194</v>
      </c>
      <c r="C696" s="310" t="s">
        <v>3126</v>
      </c>
      <c r="D696" s="36">
        <v>6</v>
      </c>
      <c r="E696" s="36">
        <v>2020</v>
      </c>
      <c r="F696" s="578">
        <v>10.152098949774558</v>
      </c>
      <c r="G696" s="578">
        <v>2145.7445933024055</v>
      </c>
      <c r="H696" s="578">
        <v>6.250930224773275</v>
      </c>
      <c r="I696" s="578">
        <v>0.20107368011910351</v>
      </c>
      <c r="J696" s="578">
        <v>1.427626963898845E-2</v>
      </c>
      <c r="K696" s="578">
        <v>10.145966320433487</v>
      </c>
      <c r="L696" s="578">
        <v>2133.9861272176049</v>
      </c>
      <c r="M696" s="578">
        <v>6.2267867813352478</v>
      </c>
      <c r="N696" s="578">
        <v>0.19809197051047975</v>
      </c>
      <c r="O696" s="578">
        <v>1.4198058362429275E-2</v>
      </c>
      <c r="P696" s="578">
        <v>10.152098944817809</v>
      </c>
      <c r="Q696" s="578">
        <v>2145.7445933024028</v>
      </c>
      <c r="R696" s="578">
        <v>6.2509301947914802</v>
      </c>
      <c r="S696" s="578">
        <v>0.2010736698490895</v>
      </c>
      <c r="T696" s="578">
        <v>1.427626963898845E-2</v>
      </c>
      <c r="U696" s="578">
        <v>10.145966792298294</v>
      </c>
      <c r="V696" s="578">
        <v>2133.9860750834096</v>
      </c>
      <c r="W696" s="578">
        <v>6.2267866173400126</v>
      </c>
      <c r="X696" s="578">
        <v>0.19809197048501376</v>
      </c>
      <c r="Y696" s="578">
        <v>1.4198058362429275E-2</v>
      </c>
    </row>
    <row r="697" spans="1:25" x14ac:dyDescent="0.3">
      <c r="A697" s="311" t="s">
        <v>3292</v>
      </c>
      <c r="B697" s="310" t="s">
        <v>2194</v>
      </c>
      <c r="C697" s="310" t="s">
        <v>3126</v>
      </c>
      <c r="D697" s="36">
        <v>7</v>
      </c>
      <c r="E697" s="36">
        <v>2020</v>
      </c>
      <c r="F697" s="578">
        <v>9.8430707092806813</v>
      </c>
      <c r="G697" s="578">
        <v>2071.0882110595649</v>
      </c>
      <c r="H697" s="578">
        <v>5.7967718811220621</v>
      </c>
      <c r="I697" s="578">
        <v>0.2182343668270425</v>
      </c>
      <c r="J697" s="578">
        <v>1.3779558886502201E-2</v>
      </c>
      <c r="K697" s="578">
        <v>9.9266989286430878</v>
      </c>
      <c r="L697" s="578">
        <v>2077.2718836466429</v>
      </c>
      <c r="M697" s="578">
        <v>5.8288025016178473</v>
      </c>
      <c r="N697" s="578">
        <v>0.21924706229644125</v>
      </c>
      <c r="O697" s="578">
        <v>1.3820673940547999E-2</v>
      </c>
      <c r="P697" s="578">
        <v>9.8430708185560167</v>
      </c>
      <c r="Q697" s="578">
        <v>2071.0882110595649</v>
      </c>
      <c r="R697" s="578">
        <v>5.7967717359036479</v>
      </c>
      <c r="S697" s="578">
        <v>0.21823437197599499</v>
      </c>
      <c r="T697" s="578">
        <v>1.3779559405520501E-2</v>
      </c>
      <c r="U697" s="578">
        <v>9.9266988293020137</v>
      </c>
      <c r="V697" s="578">
        <v>2077.2718315124475</v>
      </c>
      <c r="W697" s="578">
        <v>5.8288021726184471</v>
      </c>
      <c r="X697" s="578">
        <v>0.21924706229704724</v>
      </c>
      <c r="Y697" s="578">
        <v>1.3820673940547999E-2</v>
      </c>
    </row>
    <row r="698" spans="1:25" x14ac:dyDescent="0.3">
      <c r="A698" s="311" t="s">
        <v>3293</v>
      </c>
      <c r="B698" s="310" t="s">
        <v>2194</v>
      </c>
      <c r="C698" s="310" t="s">
        <v>3126</v>
      </c>
      <c r="D698" s="36">
        <v>8</v>
      </c>
      <c r="E698" s="36">
        <v>2020</v>
      </c>
      <c r="F698" s="578">
        <v>8.2301786889453652</v>
      </c>
      <c r="G698" s="578">
        <v>1680.8704350789326</v>
      </c>
      <c r="H698" s="578">
        <v>4.4618908579504879</v>
      </c>
      <c r="I698" s="578">
        <v>0.10456286876069476</v>
      </c>
      <c r="J698" s="578">
        <v>1.1183327063918051E-2</v>
      </c>
      <c r="K698" s="578">
        <v>8.470361307907142</v>
      </c>
      <c r="L698" s="578">
        <v>1725.80456288655</v>
      </c>
      <c r="M698" s="578">
        <v>4.6123087404751733</v>
      </c>
      <c r="N698" s="578">
        <v>0.12527527139506334</v>
      </c>
      <c r="O698" s="578">
        <v>1.148225297220045E-2</v>
      </c>
      <c r="P698" s="578">
        <v>8.2301784778455804</v>
      </c>
      <c r="Q698" s="578">
        <v>1680.8704350789326</v>
      </c>
      <c r="R698" s="578">
        <v>4.4618907096034128</v>
      </c>
      <c r="S698" s="578">
        <v>0.10456285994193096</v>
      </c>
      <c r="T698" s="578">
        <v>1.1183327063918051E-2</v>
      </c>
      <c r="U698" s="578">
        <v>8.4703613675061771</v>
      </c>
      <c r="V698" s="578">
        <v>1725.80456288655</v>
      </c>
      <c r="W698" s="578">
        <v>4.6123087992721876</v>
      </c>
      <c r="X698" s="578">
        <v>0.12527527142568284</v>
      </c>
      <c r="Y698" s="578">
        <v>1.148225297220045E-2</v>
      </c>
    </row>
    <row r="699" spans="1:25" x14ac:dyDescent="0.3">
      <c r="A699" s="311" t="s">
        <v>3294</v>
      </c>
      <c r="B699" s="310" t="s">
        <v>2194</v>
      </c>
      <c r="C699" s="310" t="s">
        <v>3126</v>
      </c>
      <c r="D699" s="36">
        <v>9</v>
      </c>
      <c r="E699" s="36">
        <v>2020</v>
      </c>
      <c r="F699" s="578">
        <v>8.1369755539182407</v>
      </c>
      <c r="G699" s="578">
        <v>1632.4916890462175</v>
      </c>
      <c r="H699" s="578">
        <v>4.1095166914528773</v>
      </c>
      <c r="I699" s="578">
        <v>0.11819259454993365</v>
      </c>
      <c r="J699" s="578">
        <v>1.08614264269514E-2</v>
      </c>
      <c r="K699" s="578">
        <v>8.4149256781308051</v>
      </c>
      <c r="L699" s="578">
        <v>1690.1840184529576</v>
      </c>
      <c r="M699" s="578">
        <v>4.3056263416316707</v>
      </c>
      <c r="N699" s="578">
        <v>0.16087364064848422</v>
      </c>
      <c r="O699" s="578">
        <v>1.1245270773845999E-2</v>
      </c>
      <c r="P699" s="578">
        <v>8.1369754967971204</v>
      </c>
      <c r="Q699" s="578">
        <v>1632.49179331461</v>
      </c>
      <c r="R699" s="578">
        <v>4.1095166550173072</v>
      </c>
      <c r="S699" s="578">
        <v>0.11819259454993365</v>
      </c>
      <c r="T699" s="578">
        <v>1.0861425907933075E-2</v>
      </c>
      <c r="U699" s="578">
        <v>8.4149255191953927</v>
      </c>
      <c r="V699" s="578">
        <v>1690.1840705871525</v>
      </c>
      <c r="W699" s="578">
        <v>4.3056260693847381</v>
      </c>
      <c r="X699" s="578">
        <v>0.16087364052358025</v>
      </c>
      <c r="Y699" s="578">
        <v>1.1245270773845999E-2</v>
      </c>
    </row>
    <row r="700" spans="1:25" x14ac:dyDescent="0.3">
      <c r="A700" s="311" t="s">
        <v>3295</v>
      </c>
      <c r="B700" s="310" t="s">
        <v>2194</v>
      </c>
      <c r="C700" s="310" t="s">
        <v>3126</v>
      </c>
      <c r="D700" s="36">
        <v>10</v>
      </c>
      <c r="E700" s="36">
        <v>2020</v>
      </c>
      <c r="F700" s="578">
        <v>8.0644869318624188</v>
      </c>
      <c r="G700" s="578">
        <v>1594.8626976013149</v>
      </c>
      <c r="H700" s="578">
        <v>3.8354382688024327</v>
      </c>
      <c r="I700" s="578">
        <v>0.12879351683113735</v>
      </c>
      <c r="J700" s="578">
        <v>1.0611103100624499E-2</v>
      </c>
      <c r="K700" s="578">
        <v>8.3726613515162427</v>
      </c>
      <c r="L700" s="578">
        <v>1661.7312838236451</v>
      </c>
      <c r="M700" s="578">
        <v>4.0613945872707173</v>
      </c>
      <c r="N700" s="578">
        <v>0.19193419425937425</v>
      </c>
      <c r="O700" s="578">
        <v>1.1055987337992176E-2</v>
      </c>
      <c r="P700" s="578">
        <v>8.0644872969461741</v>
      </c>
      <c r="Q700" s="578">
        <v>1594.8626976013149</v>
      </c>
      <c r="R700" s="578">
        <v>3.8354381746200126</v>
      </c>
      <c r="S700" s="578">
        <v>0.1287935116312531</v>
      </c>
      <c r="T700" s="578">
        <v>1.0611103100624499E-2</v>
      </c>
      <c r="U700" s="578">
        <v>8.3726614558295278</v>
      </c>
      <c r="V700" s="578">
        <v>1661.7312838236451</v>
      </c>
      <c r="W700" s="578">
        <v>4.0613944750536231</v>
      </c>
      <c r="X700" s="578">
        <v>0.19193420434748951</v>
      </c>
      <c r="Y700" s="578">
        <v>1.1055987337992176E-2</v>
      </c>
    </row>
    <row r="701" spans="1:25" x14ac:dyDescent="0.3">
      <c r="A701" s="311" t="s">
        <v>3296</v>
      </c>
      <c r="B701" s="310" t="s">
        <v>2194</v>
      </c>
      <c r="C701" s="310" t="s">
        <v>3126</v>
      </c>
      <c r="D701" s="36">
        <v>11</v>
      </c>
      <c r="E701" s="36">
        <v>2020</v>
      </c>
      <c r="F701" s="578">
        <v>7.8158401198064222</v>
      </c>
      <c r="G701" s="578">
        <v>1507.4844347635851</v>
      </c>
      <c r="H701" s="578">
        <v>3.4198266436869673</v>
      </c>
      <c r="I701" s="578">
        <v>0.11278739465827425</v>
      </c>
      <c r="J701" s="578">
        <v>1.0029720341359882E-2</v>
      </c>
      <c r="K701" s="578">
        <v>8.1561078331011778</v>
      </c>
      <c r="L701" s="578">
        <v>1584.6018994649201</v>
      </c>
      <c r="M701" s="578">
        <v>3.6793021009774098</v>
      </c>
      <c r="N701" s="578">
        <v>0.193482154799615</v>
      </c>
      <c r="O701" s="578">
        <v>1.0542839668535874E-2</v>
      </c>
      <c r="P701" s="578">
        <v>7.815839906228117</v>
      </c>
      <c r="Q701" s="578">
        <v>1507.48438262939</v>
      </c>
      <c r="R701" s="578">
        <v>3.4198267265091951</v>
      </c>
      <c r="S701" s="578">
        <v>0.1127873899731637</v>
      </c>
      <c r="T701" s="578">
        <v>1.0029719822341573E-2</v>
      </c>
      <c r="U701" s="578">
        <v>8.1561078877439233</v>
      </c>
      <c r="V701" s="578">
        <v>1584.6018994649201</v>
      </c>
      <c r="W701" s="578">
        <v>3.6793019659598873</v>
      </c>
      <c r="X701" s="578">
        <v>0.1934821600771095</v>
      </c>
      <c r="Y701" s="578">
        <v>1.0542839668535874E-2</v>
      </c>
    </row>
    <row r="702" spans="1:25" x14ac:dyDescent="0.3">
      <c r="A702" s="311" t="s">
        <v>3297</v>
      </c>
      <c r="B702" s="310" t="s">
        <v>2194</v>
      </c>
      <c r="C702" s="310" t="s">
        <v>3126</v>
      </c>
      <c r="D702" s="36">
        <v>12</v>
      </c>
      <c r="E702" s="36">
        <v>2020</v>
      </c>
      <c r="F702" s="578">
        <v>7.5406660911507926</v>
      </c>
      <c r="G702" s="578">
        <v>1410.8694521586074</v>
      </c>
      <c r="H702" s="578">
        <v>2.9909600923104596</v>
      </c>
      <c r="I702" s="578">
        <v>8.6028404903724154E-2</v>
      </c>
      <c r="J702" s="578">
        <v>9.386922790630095E-3</v>
      </c>
      <c r="K702" s="578">
        <v>7.896393530697722</v>
      </c>
      <c r="L702" s="578">
        <v>1494.7944920857726</v>
      </c>
      <c r="M702" s="578">
        <v>3.2762816856678274</v>
      </c>
      <c r="N702" s="578">
        <v>0.18120548439158726</v>
      </c>
      <c r="O702" s="578">
        <v>9.9452960275811901E-3</v>
      </c>
      <c r="P702" s="578">
        <v>7.5406659818809185</v>
      </c>
      <c r="Q702" s="578">
        <v>1410.8694521586074</v>
      </c>
      <c r="R702" s="578">
        <v>2.9909600421063525</v>
      </c>
      <c r="S702" s="578">
        <v>8.6028399209680834E-2</v>
      </c>
      <c r="T702" s="578">
        <v>9.386922790630095E-3</v>
      </c>
      <c r="U702" s="578">
        <v>7.8963934810271841</v>
      </c>
      <c r="V702" s="578">
        <v>1494.7944920857726</v>
      </c>
      <c r="W702" s="578">
        <v>3.2762816520771576</v>
      </c>
      <c r="X702" s="578">
        <v>0.18120548969576025</v>
      </c>
      <c r="Y702" s="578">
        <v>9.945296080938212E-3</v>
      </c>
    </row>
    <row r="703" spans="1:25" x14ac:dyDescent="0.3">
      <c r="A703" s="311" t="s">
        <v>3298</v>
      </c>
      <c r="B703" s="310" t="s">
        <v>2194</v>
      </c>
      <c r="C703" s="310" t="s">
        <v>3126</v>
      </c>
      <c r="D703" s="36">
        <v>13</v>
      </c>
      <c r="E703" s="36">
        <v>2020</v>
      </c>
      <c r="F703" s="578">
        <v>7.6351996351804647</v>
      </c>
      <c r="G703" s="578">
        <v>1404.8917592366474</v>
      </c>
      <c r="H703" s="578">
        <v>2.8695788809830725</v>
      </c>
      <c r="I703" s="578">
        <v>8.0249595915726307E-2</v>
      </c>
      <c r="J703" s="578">
        <v>9.34716634219512E-3</v>
      </c>
      <c r="K703" s="578">
        <v>7.9734337081270752</v>
      </c>
      <c r="L703" s="578">
        <v>1486.7266591389928</v>
      </c>
      <c r="M703" s="578">
        <v>3.1505003180354803</v>
      </c>
      <c r="N703" s="578">
        <v>0.1789596147755215</v>
      </c>
      <c r="O703" s="578">
        <v>9.8916329249428992E-3</v>
      </c>
      <c r="P703" s="578">
        <v>7.6351995830262513</v>
      </c>
      <c r="Q703" s="578">
        <v>1404.8917592366474</v>
      </c>
      <c r="R703" s="578">
        <v>2.8695788441254928</v>
      </c>
      <c r="S703" s="578">
        <v>8.0249594832366655E-2</v>
      </c>
      <c r="T703" s="578">
        <v>9.34716634219512E-3</v>
      </c>
      <c r="U703" s="578">
        <v>7.9734337081323829</v>
      </c>
      <c r="V703" s="578">
        <v>1486.7266591389928</v>
      </c>
      <c r="W703" s="578">
        <v>3.1505002315607253</v>
      </c>
      <c r="X703" s="578">
        <v>0.17895962522622202</v>
      </c>
      <c r="Y703" s="578">
        <v>9.8916329734492856E-3</v>
      </c>
    </row>
    <row r="704" spans="1:25" x14ac:dyDescent="0.3">
      <c r="A704" s="311" t="s">
        <v>3299</v>
      </c>
      <c r="B704" s="310" t="s">
        <v>2194</v>
      </c>
      <c r="C704" s="310" t="s">
        <v>3126</v>
      </c>
      <c r="D704" s="36">
        <v>14</v>
      </c>
      <c r="E704" s="36">
        <v>2020</v>
      </c>
      <c r="F704" s="578">
        <v>8.1558628805093196</v>
      </c>
      <c r="G704" s="578">
        <v>1494.2484512329049</v>
      </c>
      <c r="H704" s="578">
        <v>3.0465964795269675</v>
      </c>
      <c r="I704" s="578">
        <v>0.10715783849506488</v>
      </c>
      <c r="J704" s="578">
        <v>9.9416621378622793E-3</v>
      </c>
      <c r="K704" s="578">
        <v>8.4317170701450124</v>
      </c>
      <c r="L704" s="578">
        <v>1564.0300763448049</v>
      </c>
      <c r="M704" s="578">
        <v>3.2930824666351901</v>
      </c>
      <c r="N704" s="578">
        <v>0.20345106279880049</v>
      </c>
      <c r="O704" s="578">
        <v>1.0405936511233399E-2</v>
      </c>
      <c r="P704" s="578">
        <v>8.1558628829928477</v>
      </c>
      <c r="Q704" s="578">
        <v>1494.2485033671001</v>
      </c>
      <c r="R704" s="578">
        <v>3.0465962861077625</v>
      </c>
      <c r="S704" s="578">
        <v>0.10715784428005758</v>
      </c>
      <c r="T704" s="578">
        <v>9.9416621378622793E-3</v>
      </c>
      <c r="U704" s="578">
        <v>8.4317171198261622</v>
      </c>
      <c r="V704" s="578">
        <v>1564.0300763448049</v>
      </c>
      <c r="W704" s="578">
        <v>3.2930825126362171</v>
      </c>
      <c r="X704" s="578">
        <v>0.20345105754677151</v>
      </c>
      <c r="Y704" s="578">
        <v>1.0405936511233399E-2</v>
      </c>
    </row>
    <row r="705" spans="1:25" x14ac:dyDescent="0.3">
      <c r="A705" s="311" t="s">
        <v>3300</v>
      </c>
      <c r="B705" s="310" t="s">
        <v>2194</v>
      </c>
      <c r="C705" s="310" t="s">
        <v>3126</v>
      </c>
      <c r="D705" s="36">
        <v>15</v>
      </c>
      <c r="E705" s="36">
        <v>2020</v>
      </c>
      <c r="F705" s="578">
        <v>8.6021358707230302</v>
      </c>
      <c r="G705" s="578">
        <v>1570.8355445861748</v>
      </c>
      <c r="H705" s="578">
        <v>3.1983169096432249</v>
      </c>
      <c r="I705" s="578">
        <v>0.13022177406219212</v>
      </c>
      <c r="J705" s="578">
        <v>1.0451196780195401E-2</v>
      </c>
      <c r="K705" s="578">
        <v>8.8264930171035072</v>
      </c>
      <c r="L705" s="578">
        <v>1629.2505442301376</v>
      </c>
      <c r="M705" s="578">
        <v>3.4080177685961299</v>
      </c>
      <c r="N705" s="578">
        <v>0.21911265433179</v>
      </c>
      <c r="O705" s="578">
        <v>1.0839875826301627E-2</v>
      </c>
      <c r="P705" s="578">
        <v>8.6021359303223672</v>
      </c>
      <c r="Q705" s="578">
        <v>1570.8355967203725</v>
      </c>
      <c r="R705" s="578">
        <v>3.1983169232589677</v>
      </c>
      <c r="S705" s="578">
        <v>0.13022177933483639</v>
      </c>
      <c r="T705" s="578">
        <v>1.0451196780195401E-2</v>
      </c>
      <c r="U705" s="578">
        <v>8.8264930195817293</v>
      </c>
      <c r="V705" s="578">
        <v>1629.2505442301376</v>
      </c>
      <c r="W705" s="578">
        <v>3.4080177341772102</v>
      </c>
      <c r="X705" s="578">
        <v>0.21911265963596299</v>
      </c>
      <c r="Y705" s="578">
        <v>1.0839875826301627E-2</v>
      </c>
    </row>
    <row r="706" spans="1:25" x14ac:dyDescent="0.3">
      <c r="A706" s="579" t="s">
        <v>3301</v>
      </c>
      <c r="B706" s="580" t="s">
        <v>2194</v>
      </c>
      <c r="C706" s="580" t="s">
        <v>3126</v>
      </c>
      <c r="D706" s="581">
        <v>16</v>
      </c>
      <c r="E706" s="581">
        <v>2020</v>
      </c>
      <c r="F706" s="582">
        <v>9.2321899430056185</v>
      </c>
      <c r="G706" s="582">
        <v>1681.7726109822549</v>
      </c>
      <c r="H706" s="582">
        <v>3.4120428888587977</v>
      </c>
      <c r="I706" s="582">
        <v>0.16653331872718474</v>
      </c>
      <c r="J706" s="582">
        <v>1.118932081347635E-2</v>
      </c>
      <c r="K706" s="582">
        <v>9.3886871618718111</v>
      </c>
      <c r="L706" s="582">
        <v>1726.8244756062775</v>
      </c>
      <c r="M706" s="582">
        <v>3.5860408542939624</v>
      </c>
      <c r="N706" s="582">
        <v>0.25090361993958699</v>
      </c>
      <c r="O706" s="582">
        <v>1.1489079071907275E-2</v>
      </c>
      <c r="P706" s="582">
        <v>9.2321897890269469</v>
      </c>
      <c r="Q706" s="582">
        <v>1681.7726109822549</v>
      </c>
      <c r="R706" s="582">
        <v>3.4120429472556322</v>
      </c>
      <c r="S706" s="582">
        <v>0.16653331334722024</v>
      </c>
      <c r="T706" s="582">
        <v>1.118932081347635E-2</v>
      </c>
      <c r="U706" s="582">
        <v>9.3886860740817397</v>
      </c>
      <c r="V706" s="582">
        <v>1726.8244756062775</v>
      </c>
      <c r="W706" s="582">
        <v>3.5860407603310374</v>
      </c>
      <c r="X706" s="582">
        <v>0.25090360966957276</v>
      </c>
      <c r="Y706" s="582">
        <v>1.1489079071907275E-2</v>
      </c>
    </row>
    <row r="707" spans="1:25" x14ac:dyDescent="0.3">
      <c r="A707" s="311" t="s">
        <v>3302</v>
      </c>
      <c r="B707" s="310" t="s">
        <v>2194</v>
      </c>
      <c r="C707" s="310" t="s">
        <v>3126</v>
      </c>
      <c r="D707" s="36">
        <v>1</v>
      </c>
      <c r="E707" s="36">
        <v>2030</v>
      </c>
      <c r="F707" s="578">
        <v>8.6149045432316562</v>
      </c>
      <c r="G707" s="578">
        <v>6633.4690628051721</v>
      </c>
      <c r="H707" s="578">
        <v>13.217171330152826</v>
      </c>
      <c r="I707" s="578">
        <v>6.4251147574244216E-2</v>
      </c>
      <c r="J707" s="578">
        <v>4.4229285131829423E-2</v>
      </c>
      <c r="K707" s="578">
        <v>8.7004960792870989</v>
      </c>
      <c r="L707" s="578">
        <v>6702.0914103190053</v>
      </c>
      <c r="M707" s="578">
        <v>13.338151972508001</v>
      </c>
      <c r="N707" s="578">
        <v>6.4452351000303026E-2</v>
      </c>
      <c r="O707" s="578">
        <v>4.4686798510762495E-2</v>
      </c>
      <c r="P707" s="578">
        <v>8.6149047493956115</v>
      </c>
      <c r="Q707" s="578">
        <v>6633.469116210932</v>
      </c>
      <c r="R707" s="578">
        <v>13.217171777107627</v>
      </c>
      <c r="S707" s="578">
        <v>6.4251143235348196E-2</v>
      </c>
      <c r="T707" s="578">
        <v>4.4229285131829423E-2</v>
      </c>
      <c r="U707" s="578">
        <v>8.7004961314513203</v>
      </c>
      <c r="V707" s="578">
        <v>6702.0914103190053</v>
      </c>
      <c r="W707" s="578">
        <v>13.338151560635474</v>
      </c>
      <c r="X707" s="578">
        <v>6.4452350325912705E-2</v>
      </c>
      <c r="Y707" s="578">
        <v>4.4686798510762495E-2</v>
      </c>
    </row>
    <row r="708" spans="1:25" x14ac:dyDescent="0.3">
      <c r="A708" s="311" t="s">
        <v>3303</v>
      </c>
      <c r="B708" s="310" t="s">
        <v>2194</v>
      </c>
      <c r="C708" s="310" t="s">
        <v>3126</v>
      </c>
      <c r="D708" s="36">
        <v>2</v>
      </c>
      <c r="E708" s="36">
        <v>2030</v>
      </c>
      <c r="F708" s="578">
        <v>5.7394231189355143</v>
      </c>
      <c r="G708" s="578">
        <v>3994.0927263895651</v>
      </c>
      <c r="H708" s="578">
        <v>8.2947209383261544</v>
      </c>
      <c r="I708" s="578">
        <v>4.5954838381021518E-2</v>
      </c>
      <c r="J708" s="578">
        <v>2.6630987646058174E-2</v>
      </c>
      <c r="K708" s="578">
        <v>5.7646087205033174</v>
      </c>
      <c r="L708" s="578">
        <v>4033.88135274251</v>
      </c>
      <c r="M708" s="578">
        <v>8.355052227206512</v>
      </c>
      <c r="N708" s="578">
        <v>4.5521334037251379E-2</v>
      </c>
      <c r="O708" s="578">
        <v>2.6896288152784074E-2</v>
      </c>
      <c r="P708" s="578">
        <v>5.7394231164673002</v>
      </c>
      <c r="Q708" s="578">
        <v>3994.092777252195</v>
      </c>
      <c r="R708" s="578">
        <v>8.294720846989847</v>
      </c>
      <c r="S708" s="578">
        <v>4.5954836210209252E-2</v>
      </c>
      <c r="T708" s="578">
        <v>2.6630987646058174E-2</v>
      </c>
      <c r="U708" s="578">
        <v>5.7646091327378546</v>
      </c>
      <c r="V708" s="578">
        <v>4033.881247202552</v>
      </c>
      <c r="W708" s="578">
        <v>8.3550525483636484</v>
      </c>
      <c r="X708" s="578">
        <v>4.5521331491424122E-2</v>
      </c>
      <c r="Y708" s="578">
        <v>2.6896288152784074E-2</v>
      </c>
    </row>
    <row r="709" spans="1:25" x14ac:dyDescent="0.3">
      <c r="A709" s="311" t="s">
        <v>3304</v>
      </c>
      <c r="B709" s="310" t="s">
        <v>2194</v>
      </c>
      <c r="C709" s="310" t="s">
        <v>3126</v>
      </c>
      <c r="D709" s="36">
        <v>3</v>
      </c>
      <c r="E709" s="36">
        <v>2030</v>
      </c>
      <c r="F709" s="578">
        <v>4.1859697601888275</v>
      </c>
      <c r="G709" s="578">
        <v>2801.0520121256477</v>
      </c>
      <c r="H709" s="578">
        <v>5.6327324604796196</v>
      </c>
      <c r="I709" s="578">
        <v>3.4399948422863674E-2</v>
      </c>
      <c r="J709" s="578">
        <v>1.8676255383373475E-2</v>
      </c>
      <c r="K709" s="578">
        <v>4.071292274056983</v>
      </c>
      <c r="L709" s="578">
        <v>2736.5053367614701</v>
      </c>
      <c r="M709" s="578">
        <v>5.5108184553409902</v>
      </c>
      <c r="N709" s="578">
        <v>3.3104341109871351E-2</v>
      </c>
      <c r="O709" s="578">
        <v>1.8245916483768526E-2</v>
      </c>
      <c r="P709" s="578">
        <v>4.1859700184810027</v>
      </c>
      <c r="Q709" s="578">
        <v>2801.0520121256477</v>
      </c>
      <c r="R709" s="578">
        <v>5.6327324233776981</v>
      </c>
      <c r="S709" s="578">
        <v>3.4399945807460044E-2</v>
      </c>
      <c r="T709" s="578">
        <v>1.8676255383373475E-2</v>
      </c>
      <c r="U709" s="578">
        <v>4.0712923771338048</v>
      </c>
      <c r="V709" s="578">
        <v>2736.5053367614701</v>
      </c>
      <c r="W709" s="578">
        <v>5.510818161715477</v>
      </c>
      <c r="X709" s="578">
        <v>3.3104342167310521E-2</v>
      </c>
      <c r="Y709" s="578">
        <v>1.8245916483768526E-2</v>
      </c>
    </row>
    <row r="710" spans="1:25" x14ac:dyDescent="0.3">
      <c r="A710" s="311" t="s">
        <v>3305</v>
      </c>
      <c r="B710" s="310" t="s">
        <v>2194</v>
      </c>
      <c r="C710" s="310" t="s">
        <v>3126</v>
      </c>
      <c r="D710" s="36">
        <v>4</v>
      </c>
      <c r="E710" s="36">
        <v>2030</v>
      </c>
      <c r="F710" s="578">
        <v>4.0501522785829449</v>
      </c>
      <c r="G710" s="578">
        <v>2680.0291837056452</v>
      </c>
      <c r="H710" s="578">
        <v>4.8892704056064105</v>
      </c>
      <c r="I710" s="578">
        <v>0.14036281915893251</v>
      </c>
      <c r="J710" s="578">
        <v>1.786934607662255E-2</v>
      </c>
      <c r="K710" s="578">
        <v>3.9218880580707047</v>
      </c>
      <c r="L710" s="578">
        <v>2600.7542584737103</v>
      </c>
      <c r="M710" s="578">
        <v>4.7797592678895526</v>
      </c>
      <c r="N710" s="578">
        <v>0.13040710127036875</v>
      </c>
      <c r="O710" s="578">
        <v>1.7340740499397048E-2</v>
      </c>
      <c r="P710" s="578">
        <v>4.0501522785777926</v>
      </c>
      <c r="Q710" s="578">
        <v>2680.0291315714476</v>
      </c>
      <c r="R710" s="578">
        <v>4.8892704460480028</v>
      </c>
      <c r="S710" s="578">
        <v>0.14036282956931198</v>
      </c>
      <c r="T710" s="578">
        <v>1.786934607662255E-2</v>
      </c>
      <c r="U710" s="578">
        <v>3.9218881623839117</v>
      </c>
      <c r="V710" s="578">
        <v>2600.7542584737103</v>
      </c>
      <c r="W710" s="578">
        <v>4.7797592409363707</v>
      </c>
      <c r="X710" s="578">
        <v>0.13040712199593402</v>
      </c>
      <c r="Y710" s="578">
        <v>1.7340739975528097E-2</v>
      </c>
    </row>
    <row r="711" spans="1:25" x14ac:dyDescent="0.3">
      <c r="A711" s="311" t="s">
        <v>3306</v>
      </c>
      <c r="B711" s="310" t="s">
        <v>2194</v>
      </c>
      <c r="C711" s="310" t="s">
        <v>3126</v>
      </c>
      <c r="D711" s="36">
        <v>5</v>
      </c>
      <c r="E711" s="36">
        <v>2030</v>
      </c>
      <c r="F711" s="578">
        <v>3.4872721847685799</v>
      </c>
      <c r="G711" s="578">
        <v>2278.7781829833948</v>
      </c>
      <c r="H711" s="578">
        <v>3.6575891057609575</v>
      </c>
      <c r="I711" s="578">
        <v>7.8562802477487495E-2</v>
      </c>
      <c r="J711" s="578">
        <v>1.5193944379764875E-2</v>
      </c>
      <c r="K711" s="578">
        <v>3.4255169594647747</v>
      </c>
      <c r="L711" s="578">
        <v>2241.8595708211224</v>
      </c>
      <c r="M711" s="578">
        <v>3.6683468475299925</v>
      </c>
      <c r="N711" s="578">
        <v>7.4087033478463099E-2</v>
      </c>
      <c r="O711" s="578">
        <v>1.4947803099251623E-2</v>
      </c>
      <c r="P711" s="578">
        <v>3.4872724467754725</v>
      </c>
      <c r="Q711" s="578">
        <v>2278.7781829833948</v>
      </c>
      <c r="R711" s="578">
        <v>3.6575890614664424</v>
      </c>
      <c r="S711" s="578">
        <v>7.8562801976052754E-2</v>
      </c>
      <c r="T711" s="578">
        <v>1.5193943855895925E-2</v>
      </c>
      <c r="U711" s="578">
        <v>3.4255170637937478</v>
      </c>
      <c r="V711" s="578">
        <v>2241.8595708211224</v>
      </c>
      <c r="W711" s="578">
        <v>3.6683467398700773</v>
      </c>
      <c r="X711" s="578">
        <v>7.4087043803046954E-2</v>
      </c>
      <c r="Y711" s="578">
        <v>1.4947803099251623E-2</v>
      </c>
    </row>
    <row r="712" spans="1:25" x14ac:dyDescent="0.3">
      <c r="A712" s="311" t="s">
        <v>3307</v>
      </c>
      <c r="B712" s="310" t="s">
        <v>2194</v>
      </c>
      <c r="C712" s="310" t="s">
        <v>3126</v>
      </c>
      <c r="D712" s="36">
        <v>6</v>
      </c>
      <c r="E712" s="36">
        <v>2030</v>
      </c>
      <c r="F712" s="578">
        <v>3.3021870177475372</v>
      </c>
      <c r="G712" s="578">
        <v>2152.7668787638322</v>
      </c>
      <c r="H712" s="578">
        <v>3.2656210003503099</v>
      </c>
      <c r="I712" s="578">
        <v>0.10511595812962085</v>
      </c>
      <c r="J712" s="578">
        <v>1.4353766756054575E-2</v>
      </c>
      <c r="K712" s="578">
        <v>3.2814264098126324</v>
      </c>
      <c r="L712" s="578">
        <v>2140.9841537475522</v>
      </c>
      <c r="M712" s="578">
        <v>3.3294448359201803</v>
      </c>
      <c r="N712" s="578">
        <v>0.10036640638403072</v>
      </c>
      <c r="O712" s="578">
        <v>1.4275215740781201E-2</v>
      </c>
      <c r="P712" s="578">
        <v>3.3021874337175223</v>
      </c>
      <c r="Q712" s="578">
        <v>2152.7668787638322</v>
      </c>
      <c r="R712" s="578">
        <v>3.2656211147035021</v>
      </c>
      <c r="S712" s="578">
        <v>0.1051159560001905</v>
      </c>
      <c r="T712" s="578">
        <v>1.4353766756054575E-2</v>
      </c>
      <c r="U712" s="578">
        <v>3.2814264631980024</v>
      </c>
      <c r="V712" s="578">
        <v>2140.9841537475522</v>
      </c>
      <c r="W712" s="578">
        <v>3.329444870119608</v>
      </c>
      <c r="X712" s="578">
        <v>0.100366409704596</v>
      </c>
      <c r="Y712" s="578">
        <v>1.4275215740781201E-2</v>
      </c>
    </row>
    <row r="713" spans="1:25" x14ac:dyDescent="0.3">
      <c r="A713" s="311" t="s">
        <v>3308</v>
      </c>
      <c r="B713" s="310" t="s">
        <v>2194</v>
      </c>
      <c r="C713" s="310" t="s">
        <v>3126</v>
      </c>
      <c r="D713" s="36">
        <v>7</v>
      </c>
      <c r="E713" s="36">
        <v>2030</v>
      </c>
      <c r="F713" s="578">
        <v>3.2657694935820301</v>
      </c>
      <c r="G713" s="578">
        <v>2077.58226267496</v>
      </c>
      <c r="H713" s="578">
        <v>2.8482481170897946</v>
      </c>
      <c r="I713" s="578">
        <v>0.11873945799500925</v>
      </c>
      <c r="J713" s="578">
        <v>1.385247307674335E-2</v>
      </c>
      <c r="K713" s="578">
        <v>3.2688271193561951</v>
      </c>
      <c r="L713" s="578">
        <v>2083.77782694498</v>
      </c>
      <c r="M713" s="578">
        <v>2.9553528749441549</v>
      </c>
      <c r="N713" s="578">
        <v>0.116954550896783</v>
      </c>
      <c r="O713" s="578">
        <v>1.3893809547880626E-2</v>
      </c>
      <c r="P713" s="578">
        <v>3.2657697046869649</v>
      </c>
      <c r="Q713" s="578">
        <v>2077.58226267496</v>
      </c>
      <c r="R713" s="578">
        <v>2.8482479921964674</v>
      </c>
      <c r="S713" s="578">
        <v>0.11873953234135075</v>
      </c>
      <c r="T713" s="578">
        <v>1.385247307674335E-2</v>
      </c>
      <c r="U713" s="578">
        <v>3.2688270113176201</v>
      </c>
      <c r="V713" s="578">
        <v>2083.77782694498</v>
      </c>
      <c r="W713" s="578">
        <v>2.9553527497849497</v>
      </c>
      <c r="X713" s="578">
        <v>0.11695455220827425</v>
      </c>
      <c r="Y713" s="578">
        <v>1.3893809547880626E-2</v>
      </c>
    </row>
    <row r="714" spans="1:25" x14ac:dyDescent="0.3">
      <c r="A714" s="311" t="s">
        <v>3309</v>
      </c>
      <c r="B714" s="310" t="s">
        <v>2194</v>
      </c>
      <c r="C714" s="310" t="s">
        <v>3126</v>
      </c>
      <c r="D714" s="36">
        <v>8</v>
      </c>
      <c r="E714" s="36">
        <v>2030</v>
      </c>
      <c r="F714" s="578">
        <v>2.7615648243348652</v>
      </c>
      <c r="G714" s="578">
        <v>1686.2787640889426</v>
      </c>
      <c r="H714" s="578">
        <v>2.1209054407972823</v>
      </c>
      <c r="I714" s="578">
        <v>4.7226551659756852E-2</v>
      </c>
      <c r="J714" s="578">
        <v>1.1243390530580599E-2</v>
      </c>
      <c r="K714" s="578">
        <v>2.8183101396520676</v>
      </c>
      <c r="L714" s="578">
        <v>1731.3007074991799</v>
      </c>
      <c r="M714" s="578">
        <v>2.2758961723250901</v>
      </c>
      <c r="N714" s="578">
        <v>5.8524593273280773E-2</v>
      </c>
      <c r="O714" s="578">
        <v>1.1543581165218024E-2</v>
      </c>
      <c r="P714" s="578">
        <v>2.7615646703624126</v>
      </c>
      <c r="Q714" s="578">
        <v>1686.2787640889426</v>
      </c>
      <c r="R714" s="578">
        <v>2.1209055567857473</v>
      </c>
      <c r="S714" s="578">
        <v>4.7226553726735176E-2</v>
      </c>
      <c r="T714" s="578">
        <v>1.1243390530580599E-2</v>
      </c>
      <c r="U714" s="578">
        <v>2.8183101396645376</v>
      </c>
      <c r="V714" s="578">
        <v>1731.3007074991799</v>
      </c>
      <c r="W714" s="578">
        <v>2.2758962209572875</v>
      </c>
      <c r="X714" s="578">
        <v>5.8524596925356748E-2</v>
      </c>
      <c r="Y714" s="578">
        <v>1.1543581165218024E-2</v>
      </c>
    </row>
    <row r="715" spans="1:25" x14ac:dyDescent="0.3">
      <c r="A715" s="311" t="s">
        <v>3310</v>
      </c>
      <c r="B715" s="310" t="s">
        <v>2194</v>
      </c>
      <c r="C715" s="310" t="s">
        <v>3126</v>
      </c>
      <c r="D715" s="36">
        <v>9</v>
      </c>
      <c r="E715" s="36">
        <v>2030</v>
      </c>
      <c r="F715" s="578">
        <v>2.7740644803410075</v>
      </c>
      <c r="G715" s="578">
        <v>1637.5951296488374</v>
      </c>
      <c r="H715" s="578">
        <v>1.8747339509783698</v>
      </c>
      <c r="I715" s="578">
        <v>5.96381362362687E-2</v>
      </c>
      <c r="J715" s="578">
        <v>1.0918795703522201E-2</v>
      </c>
      <c r="K715" s="578">
        <v>2.8450628708270971</v>
      </c>
      <c r="L715" s="578">
        <v>1695.400629679355</v>
      </c>
      <c r="M715" s="578">
        <v>2.0416202055459176</v>
      </c>
      <c r="N715" s="578">
        <v>8.6393451221738082E-2</v>
      </c>
      <c r="O715" s="578">
        <v>1.130426020245065E-2</v>
      </c>
      <c r="P715" s="578">
        <v>2.7740643263514699</v>
      </c>
      <c r="Q715" s="578">
        <v>1637.5951296488374</v>
      </c>
      <c r="R715" s="578">
        <v>1.8747339721923351</v>
      </c>
      <c r="S715" s="578">
        <v>5.96381378271265E-2</v>
      </c>
      <c r="T715" s="578">
        <v>1.0918795703522201E-2</v>
      </c>
      <c r="U715" s="578">
        <v>2.8450629217296224</v>
      </c>
      <c r="V715" s="578">
        <v>1695.400629679355</v>
      </c>
      <c r="W715" s="578">
        <v>2.0416201806947325</v>
      </c>
      <c r="X715" s="578">
        <v>8.6393446055201883E-2</v>
      </c>
      <c r="Y715" s="578">
        <v>1.130426020245065E-2</v>
      </c>
    </row>
    <row r="716" spans="1:25" x14ac:dyDescent="0.3">
      <c r="A716" s="311" t="s">
        <v>3311</v>
      </c>
      <c r="B716" s="310" t="s">
        <v>2194</v>
      </c>
      <c r="C716" s="310" t="s">
        <v>3126</v>
      </c>
      <c r="D716" s="36">
        <v>10</v>
      </c>
      <c r="E716" s="36">
        <v>2030</v>
      </c>
      <c r="F716" s="578">
        <v>2.7837932714087752</v>
      </c>
      <c r="G716" s="578">
        <v>1599.7290547688751</v>
      </c>
      <c r="H716" s="578">
        <v>1.6832681924106474</v>
      </c>
      <c r="I716" s="578">
        <v>6.9291554152490151E-2</v>
      </c>
      <c r="J716" s="578">
        <v>1.0666356737298526E-2</v>
      </c>
      <c r="K716" s="578">
        <v>2.8660748352550574</v>
      </c>
      <c r="L716" s="578">
        <v>1666.7294082641552</v>
      </c>
      <c r="M716" s="578">
        <v>1.8571170486664701</v>
      </c>
      <c r="N716" s="578">
        <v>0.11140016309642857</v>
      </c>
      <c r="O716" s="578">
        <v>1.1113052188496352E-2</v>
      </c>
      <c r="P716" s="578">
        <v>2.7837932192603954</v>
      </c>
      <c r="Q716" s="578">
        <v>1599.7290547688751</v>
      </c>
      <c r="R716" s="578">
        <v>1.6832682035601398</v>
      </c>
      <c r="S716" s="578">
        <v>6.9291558334953068E-2</v>
      </c>
      <c r="T716" s="578">
        <v>1.0666356737298526E-2</v>
      </c>
      <c r="U716" s="578">
        <v>2.8660747321955524</v>
      </c>
      <c r="V716" s="578">
        <v>1666.7294603983501</v>
      </c>
      <c r="W716" s="578">
        <v>1.8571170708135751</v>
      </c>
      <c r="X716" s="578">
        <v>0.11140016579732477</v>
      </c>
      <c r="Y716" s="578">
        <v>1.1113052188496352E-2</v>
      </c>
    </row>
    <row r="717" spans="1:25" x14ac:dyDescent="0.3">
      <c r="A717" s="311" t="s">
        <v>3312</v>
      </c>
      <c r="B717" s="310" t="s">
        <v>2194</v>
      </c>
      <c r="C717" s="310" t="s">
        <v>3126</v>
      </c>
      <c r="D717" s="36">
        <v>11</v>
      </c>
      <c r="E717" s="36">
        <v>2030</v>
      </c>
      <c r="F717" s="578">
        <v>2.7091279273702527</v>
      </c>
      <c r="G717" s="578">
        <v>1512.04334259033</v>
      </c>
      <c r="H717" s="578">
        <v>1.4591353439768651</v>
      </c>
      <c r="I717" s="578">
        <v>6.2926277938155722E-2</v>
      </c>
      <c r="J717" s="578">
        <v>1.0081676591653363E-2</v>
      </c>
      <c r="K717" s="578">
        <v>2.8038930894330898</v>
      </c>
      <c r="L717" s="578">
        <v>1589.3150774637825</v>
      </c>
      <c r="M717" s="578">
        <v>1.6385633466170402</v>
      </c>
      <c r="N717" s="578">
        <v>0.1173780028402685</v>
      </c>
      <c r="O717" s="578">
        <v>1.0596888484239224E-2</v>
      </c>
      <c r="P717" s="578">
        <v>2.7091279795300003</v>
      </c>
      <c r="Q717" s="578">
        <v>1512.04334259033</v>
      </c>
      <c r="R717" s="578">
        <v>1.4591353403538925</v>
      </c>
      <c r="S717" s="578">
        <v>6.292627998542831E-2</v>
      </c>
      <c r="T717" s="578">
        <v>1.0081676368523985E-2</v>
      </c>
      <c r="U717" s="578">
        <v>2.803892932959525</v>
      </c>
      <c r="V717" s="578">
        <v>1589.3150774637825</v>
      </c>
      <c r="W717" s="578">
        <v>1.6385633622283675</v>
      </c>
      <c r="X717" s="578">
        <v>0.11737802690852976</v>
      </c>
      <c r="Y717" s="578">
        <v>1.0596889527126476E-2</v>
      </c>
    </row>
    <row r="718" spans="1:25" x14ac:dyDescent="0.3">
      <c r="A718" s="311" t="s">
        <v>3313</v>
      </c>
      <c r="B718" s="310" t="s">
        <v>2194</v>
      </c>
      <c r="C718" s="310" t="s">
        <v>3126</v>
      </c>
      <c r="D718" s="36">
        <v>12</v>
      </c>
      <c r="E718" s="36">
        <v>2030</v>
      </c>
      <c r="F718" s="578">
        <v>2.60574641152466</v>
      </c>
      <c r="G718" s="578">
        <v>1415.1224721272749</v>
      </c>
      <c r="H718" s="578">
        <v>1.2457535937285951</v>
      </c>
      <c r="I718" s="578">
        <v>4.9721133971464278E-2</v>
      </c>
      <c r="J718" s="578">
        <v>9.43545894309257E-3</v>
      </c>
      <c r="K718" s="578">
        <v>2.7082102622255926</v>
      </c>
      <c r="L718" s="578">
        <v>1499.21667861938</v>
      </c>
      <c r="M718" s="578">
        <v>1.4294276790916773</v>
      </c>
      <c r="N718" s="578">
        <v>0.11735731493596749</v>
      </c>
      <c r="O718" s="578">
        <v>9.9961603021559396E-3</v>
      </c>
      <c r="P718" s="578">
        <v>2.6057466710640602</v>
      </c>
      <c r="Q718" s="578">
        <v>1415.1224721272749</v>
      </c>
      <c r="R718" s="578">
        <v>1.2457536294464227</v>
      </c>
      <c r="S718" s="578">
        <v>4.9721134943410954E-2</v>
      </c>
      <c r="T718" s="578">
        <v>9.43545894309257E-3</v>
      </c>
      <c r="U718" s="578">
        <v>2.7082101579139373</v>
      </c>
      <c r="V718" s="578">
        <v>1499.21667861938</v>
      </c>
      <c r="W718" s="578">
        <v>1.429427671421305</v>
      </c>
      <c r="X718" s="578">
        <v>0.11735734569932224</v>
      </c>
      <c r="Y718" s="578">
        <v>9.9961603021559396E-3</v>
      </c>
    </row>
    <row r="719" spans="1:25" x14ac:dyDescent="0.3">
      <c r="A719" s="311" t="s">
        <v>3314</v>
      </c>
      <c r="B719" s="310" t="s">
        <v>2194</v>
      </c>
      <c r="C719" s="310" t="s">
        <v>3126</v>
      </c>
      <c r="D719" s="36">
        <v>13</v>
      </c>
      <c r="E719" s="36">
        <v>2030</v>
      </c>
      <c r="F719" s="578">
        <v>2.5901777745711199</v>
      </c>
      <c r="G719" s="578">
        <v>1409.0286305745401</v>
      </c>
      <c r="H719" s="578">
        <v>1.1672373366131925</v>
      </c>
      <c r="I719" s="578">
        <v>4.6415924017461849E-2</v>
      </c>
      <c r="J719" s="578">
        <v>9.3948406477769204E-3</v>
      </c>
      <c r="K719" s="578">
        <v>2.6909279455101096</v>
      </c>
      <c r="L719" s="578">
        <v>1491.0299886067673</v>
      </c>
      <c r="M719" s="578">
        <v>1.3437860952934249</v>
      </c>
      <c r="N719" s="578">
        <v>0.11705078468700425</v>
      </c>
      <c r="O719" s="578">
        <v>9.9415868219997067E-3</v>
      </c>
      <c r="P719" s="578">
        <v>2.5901776702750428</v>
      </c>
      <c r="Q719" s="578">
        <v>1409.0287348429326</v>
      </c>
      <c r="R719" s="578">
        <v>1.1672373283369424</v>
      </c>
      <c r="S719" s="578">
        <v>4.6415923465095398E-2</v>
      </c>
      <c r="T719" s="578">
        <v>9.3948407544909643E-3</v>
      </c>
      <c r="U719" s="578">
        <v>2.6909278424651899</v>
      </c>
      <c r="V719" s="578">
        <v>1491.0299886067673</v>
      </c>
      <c r="W719" s="578">
        <v>1.34378604626772</v>
      </c>
      <c r="X719" s="578">
        <v>0.11705077724976275</v>
      </c>
      <c r="Y719" s="578">
        <v>9.9415860750013928E-3</v>
      </c>
    </row>
    <row r="720" spans="1:25" x14ac:dyDescent="0.3">
      <c r="A720" s="311" t="s">
        <v>3315</v>
      </c>
      <c r="B720" s="310" t="s">
        <v>2194</v>
      </c>
      <c r="C720" s="310" t="s">
        <v>3126</v>
      </c>
      <c r="D720" s="36">
        <v>14</v>
      </c>
      <c r="E720" s="36">
        <v>2030</v>
      </c>
      <c r="F720" s="578">
        <v>2.6648127400893573</v>
      </c>
      <c r="G720" s="578">
        <v>1498.4923540751124</v>
      </c>
      <c r="H720" s="578">
        <v>1.228315970369745</v>
      </c>
      <c r="I720" s="578">
        <v>5.4127295590963777E-2</v>
      </c>
      <c r="J720" s="578">
        <v>9.991330613653782E-3</v>
      </c>
      <c r="K720" s="578">
        <v>2.7531279883529125</v>
      </c>
      <c r="L720" s="578">
        <v>1568.4171091715448</v>
      </c>
      <c r="M720" s="578">
        <v>1.383219592491965</v>
      </c>
      <c r="N720" s="578">
        <v>0.123474418959934</v>
      </c>
      <c r="O720" s="578">
        <v>1.04575886119467E-2</v>
      </c>
      <c r="P720" s="578">
        <v>2.6648125836278824</v>
      </c>
      <c r="Q720" s="578">
        <v>1498.4924062093075</v>
      </c>
      <c r="R720" s="578">
        <v>1.2283159670417476</v>
      </c>
      <c r="S720" s="578">
        <v>5.4127297120127524E-2</v>
      </c>
      <c r="T720" s="578">
        <v>9.9913306670108039E-3</v>
      </c>
      <c r="U720" s="578">
        <v>2.7531281435812249</v>
      </c>
      <c r="V720" s="578">
        <v>1568.4170049031525</v>
      </c>
      <c r="W720" s="578">
        <v>1.38321957417974</v>
      </c>
      <c r="X720" s="578">
        <v>0.12347443975492399</v>
      </c>
      <c r="Y720" s="578">
        <v>1.04575886119467E-2</v>
      </c>
    </row>
    <row r="721" spans="1:25" x14ac:dyDescent="0.3">
      <c r="A721" s="311" t="s">
        <v>3316</v>
      </c>
      <c r="B721" s="310" t="s">
        <v>2194</v>
      </c>
      <c r="C721" s="310" t="s">
        <v>3126</v>
      </c>
      <c r="D721" s="36">
        <v>15</v>
      </c>
      <c r="E721" s="36">
        <v>2030</v>
      </c>
      <c r="F721" s="578">
        <v>2.7287783170097875</v>
      </c>
      <c r="G721" s="578">
        <v>1575.1717427571575</v>
      </c>
      <c r="H721" s="578">
        <v>1.28066681305487</v>
      </c>
      <c r="I721" s="578">
        <v>6.0736899097719253E-2</v>
      </c>
      <c r="J721" s="578">
        <v>1.0502607532544001E-2</v>
      </c>
      <c r="K721" s="578">
        <v>2.8050680954358951</v>
      </c>
      <c r="L721" s="578">
        <v>1633.7077318827251</v>
      </c>
      <c r="M721" s="578">
        <v>1.4134306522523701</v>
      </c>
      <c r="N721" s="578">
        <v>0.12449233777836774</v>
      </c>
      <c r="O721" s="578">
        <v>1.0892876355986375E-2</v>
      </c>
      <c r="P721" s="578">
        <v>2.7287786808469701</v>
      </c>
      <c r="Q721" s="578">
        <v>1575.1717427571575</v>
      </c>
      <c r="R721" s="578">
        <v>1.2806668360021773</v>
      </c>
      <c r="S721" s="578">
        <v>6.0736904749319302E-2</v>
      </c>
      <c r="T721" s="578">
        <v>1.0502607532544001E-2</v>
      </c>
      <c r="U721" s="578">
        <v>2.8050680445272702</v>
      </c>
      <c r="V721" s="578">
        <v>1633.7077318827251</v>
      </c>
      <c r="W721" s="578">
        <v>1.4134306210901999</v>
      </c>
      <c r="X721" s="578">
        <v>0.12449233809032476</v>
      </c>
      <c r="Y721" s="578">
        <v>1.0892876355986375E-2</v>
      </c>
    </row>
    <row r="722" spans="1:25" x14ac:dyDescent="0.3">
      <c r="A722" s="579" t="s">
        <v>3317</v>
      </c>
      <c r="B722" s="580" t="s">
        <v>2194</v>
      </c>
      <c r="C722" s="580" t="s">
        <v>3126</v>
      </c>
      <c r="D722" s="581">
        <v>16</v>
      </c>
      <c r="E722" s="581">
        <v>2030</v>
      </c>
      <c r="F722" s="582">
        <v>2.8672503231667452</v>
      </c>
      <c r="G722" s="582">
        <v>1686.2943789164149</v>
      </c>
      <c r="H722" s="582">
        <v>1.360298153551555</v>
      </c>
      <c r="I722" s="582">
        <v>7.1977005442325465E-2</v>
      </c>
      <c r="J722" s="582">
        <v>1.1243525038783699E-2</v>
      </c>
      <c r="K722" s="582">
        <v>2.9262340923767098</v>
      </c>
      <c r="L722" s="582">
        <v>1731.4410883585551</v>
      </c>
      <c r="M722" s="582">
        <v>1.4721435196112576</v>
      </c>
      <c r="N722" s="582">
        <v>0.13330585689042526</v>
      </c>
      <c r="O722" s="582">
        <v>1.1544541465506552E-2</v>
      </c>
      <c r="P722" s="582">
        <v>2.8672502722758151</v>
      </c>
      <c r="Q722" s="582">
        <v>1686.2943789164149</v>
      </c>
      <c r="R722" s="582">
        <v>1.3602981778280174</v>
      </c>
      <c r="S722" s="582">
        <v>7.1977014722506241E-2</v>
      </c>
      <c r="T722" s="582">
        <v>1.1243525038783699E-2</v>
      </c>
      <c r="U722" s="582">
        <v>2.9262345096107798</v>
      </c>
      <c r="V722" s="582">
        <v>1731.4410889943401</v>
      </c>
      <c r="W722" s="582">
        <v>1.4721435621370322</v>
      </c>
      <c r="X722" s="582">
        <v>0.13330586744693051</v>
      </c>
      <c r="Y722" s="582">
        <v>1.1544541465506552E-2</v>
      </c>
    </row>
    <row r="723" spans="1:25" x14ac:dyDescent="0.3">
      <c r="A723" s="311" t="s">
        <v>3318</v>
      </c>
      <c r="B723" s="310" t="s">
        <v>2193</v>
      </c>
      <c r="C723" s="310" t="s">
        <v>3126</v>
      </c>
      <c r="D723" s="36">
        <v>1</v>
      </c>
      <c r="E723" s="36">
        <v>2012</v>
      </c>
      <c r="F723" s="578">
        <v>46.045423796497403</v>
      </c>
      <c r="G723" s="578">
        <v>8022.2239634195957</v>
      </c>
      <c r="H723" s="578">
        <v>8.1900081446704718</v>
      </c>
      <c r="I723" s="578">
        <v>3.3399701118469198</v>
      </c>
      <c r="J723" s="578">
        <v>6.8431895769511628E-2</v>
      </c>
      <c r="K723" s="578">
        <v>46.478923360099202</v>
      </c>
      <c r="L723" s="578">
        <v>8092.6338094075472</v>
      </c>
      <c r="M723" s="578">
        <v>8.2059856459187941</v>
      </c>
      <c r="N723" s="578">
        <v>3.3562599420547401</v>
      </c>
      <c r="O723" s="578">
        <v>6.9032523858671341E-2</v>
      </c>
      <c r="P723" s="578">
        <v>46.04542642067338</v>
      </c>
      <c r="Q723" s="578">
        <v>8022.2239634195957</v>
      </c>
      <c r="R723" s="578">
        <v>8.1900071812172666</v>
      </c>
      <c r="S723" s="578">
        <v>3.3399701118469198</v>
      </c>
      <c r="T723" s="578">
        <v>6.8431896312783125E-2</v>
      </c>
      <c r="U723" s="578">
        <v>46.478924929727</v>
      </c>
      <c r="V723" s="578">
        <v>8092.6338094075472</v>
      </c>
      <c r="W723" s="578">
        <v>8.205985950461276</v>
      </c>
      <c r="X723" s="578">
        <v>3.3562599420547401</v>
      </c>
      <c r="Y723" s="578">
        <v>6.9032524363137754E-2</v>
      </c>
    </row>
    <row r="724" spans="1:25" x14ac:dyDescent="0.3">
      <c r="A724" s="311" t="s">
        <v>3319</v>
      </c>
      <c r="B724" s="310" t="s">
        <v>2193</v>
      </c>
      <c r="C724" s="310" t="s">
        <v>3126</v>
      </c>
      <c r="D724" s="36">
        <v>2</v>
      </c>
      <c r="E724" s="36">
        <v>2012</v>
      </c>
      <c r="F724" s="578">
        <v>21.327859277041423</v>
      </c>
      <c r="G724" s="578">
        <v>3867.2624562581327</v>
      </c>
      <c r="H724" s="578">
        <v>4.4060987705985672</v>
      </c>
      <c r="I724" s="578">
        <v>1.6463987187792801</v>
      </c>
      <c r="J724" s="578">
        <v>3.2988850687009526E-2</v>
      </c>
      <c r="K724" s="578">
        <v>21.8728614545252</v>
      </c>
      <c r="L724" s="578">
        <v>3957.1733016967723</v>
      </c>
      <c r="M724" s="578">
        <v>4.4335971414111501</v>
      </c>
      <c r="N724" s="578">
        <v>1.6665930744881374</v>
      </c>
      <c r="O724" s="578">
        <v>3.3755854004993972E-2</v>
      </c>
      <c r="P724" s="578">
        <v>21.327857717900699</v>
      </c>
      <c r="Q724" s="578">
        <v>3867.2624562581327</v>
      </c>
      <c r="R724" s="578">
        <v>4.4060987340441518</v>
      </c>
      <c r="S724" s="578">
        <v>1.6463986026744</v>
      </c>
      <c r="T724" s="578">
        <v>3.2988850687009526E-2</v>
      </c>
      <c r="U724" s="578">
        <v>21.872862486100775</v>
      </c>
      <c r="V724" s="578">
        <v>3957.1733016967723</v>
      </c>
      <c r="W724" s="578">
        <v>4.4335974021814728</v>
      </c>
      <c r="X724" s="578">
        <v>1.6665930536886</v>
      </c>
      <c r="Y724" s="578">
        <v>3.3755854004993972E-2</v>
      </c>
    </row>
    <row r="725" spans="1:25" x14ac:dyDescent="0.3">
      <c r="A725" s="311" t="s">
        <v>3320</v>
      </c>
      <c r="B725" s="310" t="s">
        <v>2193</v>
      </c>
      <c r="C725" s="310" t="s">
        <v>3126</v>
      </c>
      <c r="D725" s="36">
        <v>3</v>
      </c>
      <c r="E725" s="36">
        <v>2012</v>
      </c>
      <c r="F725" s="578">
        <v>11.86036748607385</v>
      </c>
      <c r="G725" s="578">
        <v>2199.8866907755496</v>
      </c>
      <c r="H725" s="578">
        <v>2.3277262689080049</v>
      </c>
      <c r="I725" s="578">
        <v>0.88130167887235644</v>
      </c>
      <c r="J725" s="578">
        <v>1.8765714388185448E-2</v>
      </c>
      <c r="K725" s="578">
        <v>12.052845776081023</v>
      </c>
      <c r="L725" s="578">
        <v>2229.1904780069954</v>
      </c>
      <c r="M725" s="578">
        <v>2.3409515132661851</v>
      </c>
      <c r="N725" s="578">
        <v>0.88870605671157399</v>
      </c>
      <c r="O725" s="578">
        <v>1.9015657812512101E-2</v>
      </c>
      <c r="P725" s="578">
        <v>11.860366442376524</v>
      </c>
      <c r="Q725" s="578">
        <v>2199.8866907755496</v>
      </c>
      <c r="R725" s="578">
        <v>2.3277262703437951</v>
      </c>
      <c r="S725" s="578">
        <v>0.88130165155356066</v>
      </c>
      <c r="T725" s="578">
        <v>1.8765715426222074E-2</v>
      </c>
      <c r="U725" s="578">
        <v>12.0528447377534</v>
      </c>
      <c r="V725" s="578">
        <v>2229.1904780069954</v>
      </c>
      <c r="W725" s="578">
        <v>2.340951513712445</v>
      </c>
      <c r="X725" s="578">
        <v>0.88870599865913324</v>
      </c>
      <c r="Y725" s="578">
        <v>1.9015657812512101E-2</v>
      </c>
    </row>
    <row r="726" spans="1:25" x14ac:dyDescent="0.3">
      <c r="A726" s="311" t="s">
        <v>3321</v>
      </c>
      <c r="B726" s="310" t="s">
        <v>2193</v>
      </c>
      <c r="C726" s="310" t="s">
        <v>3126</v>
      </c>
      <c r="D726" s="36">
        <v>4</v>
      </c>
      <c r="E726" s="36">
        <v>2012</v>
      </c>
      <c r="F726" s="578">
        <v>9.0666139515839532</v>
      </c>
      <c r="G726" s="578">
        <v>1720.0113779703725</v>
      </c>
      <c r="H726" s="578">
        <v>1.6925550130157074</v>
      </c>
      <c r="I726" s="578">
        <v>0.6497110032166038</v>
      </c>
      <c r="J726" s="578">
        <v>1.467224991453495E-2</v>
      </c>
      <c r="K726" s="578">
        <v>9.2497496227466822</v>
      </c>
      <c r="L726" s="578">
        <v>1751.2368939717576</v>
      </c>
      <c r="M726" s="578">
        <v>1.7044355175069799</v>
      </c>
      <c r="N726" s="578">
        <v>0.66168599265317074</v>
      </c>
      <c r="O726" s="578">
        <v>1.4938628771536325E-2</v>
      </c>
      <c r="P726" s="578">
        <v>9.0666135911208876</v>
      </c>
      <c r="Q726" s="578">
        <v>1720.0113779703725</v>
      </c>
      <c r="R726" s="578">
        <v>1.6925551167999651</v>
      </c>
      <c r="S726" s="578">
        <v>0.64971102960407678</v>
      </c>
      <c r="T726" s="578">
        <v>1.467224991453495E-2</v>
      </c>
      <c r="U726" s="578">
        <v>9.2497486886956377</v>
      </c>
      <c r="V726" s="578">
        <v>1751.2368939717576</v>
      </c>
      <c r="W726" s="578">
        <v>1.7044347883978199</v>
      </c>
      <c r="X726" s="578">
        <v>0.66168595571070898</v>
      </c>
      <c r="Y726" s="578">
        <v>1.4938628771536325E-2</v>
      </c>
    </row>
    <row r="727" spans="1:25" x14ac:dyDescent="0.3">
      <c r="A727" s="311" t="s">
        <v>3322</v>
      </c>
      <c r="B727" s="310" t="s">
        <v>2193</v>
      </c>
      <c r="C727" s="310" t="s">
        <v>3126</v>
      </c>
      <c r="D727" s="36">
        <v>5</v>
      </c>
      <c r="E727" s="36">
        <v>2012</v>
      </c>
      <c r="F727" s="578">
        <v>7.4978103091246595</v>
      </c>
      <c r="G727" s="578">
        <v>1451.1471621195426</v>
      </c>
      <c r="H727" s="578">
        <v>1.3549986957417126</v>
      </c>
      <c r="I727" s="578">
        <v>0.53227403511603644</v>
      </c>
      <c r="J727" s="578">
        <v>1.2378749883888873E-2</v>
      </c>
      <c r="K727" s="578">
        <v>7.7475224142302324</v>
      </c>
      <c r="L727" s="578">
        <v>1499.4583460489825</v>
      </c>
      <c r="M727" s="578">
        <v>1.3664396539485675</v>
      </c>
      <c r="N727" s="578">
        <v>0.54564898693934072</v>
      </c>
      <c r="O727" s="578">
        <v>1.2790901867750349E-2</v>
      </c>
      <c r="P727" s="578">
        <v>7.4978102095701571</v>
      </c>
      <c r="Q727" s="578">
        <v>1451.1471621195426</v>
      </c>
      <c r="R727" s="578">
        <v>1.354998901214755</v>
      </c>
      <c r="S727" s="578">
        <v>0.53227405094851998</v>
      </c>
      <c r="T727" s="578">
        <v>1.2378749883888873E-2</v>
      </c>
      <c r="U727" s="578">
        <v>7.7475222473658469</v>
      </c>
      <c r="V727" s="578">
        <v>1499.4583460489825</v>
      </c>
      <c r="W727" s="578">
        <v>1.3664396549963049</v>
      </c>
      <c r="X727" s="578">
        <v>0.54564899206161499</v>
      </c>
      <c r="Y727" s="578">
        <v>1.2790901867750349E-2</v>
      </c>
    </row>
    <row r="728" spans="1:25" x14ac:dyDescent="0.3">
      <c r="A728" s="311" t="s">
        <v>3323</v>
      </c>
      <c r="B728" s="310" t="s">
        <v>2193</v>
      </c>
      <c r="C728" s="310" t="s">
        <v>3126</v>
      </c>
      <c r="D728" s="36">
        <v>6</v>
      </c>
      <c r="E728" s="36">
        <v>2012</v>
      </c>
      <c r="F728" s="578">
        <v>6.5814685612785953</v>
      </c>
      <c r="G728" s="578">
        <v>1287.8809038797974</v>
      </c>
      <c r="H728" s="578">
        <v>1.1215169494389499</v>
      </c>
      <c r="I728" s="578">
        <v>0.45937507397805627</v>
      </c>
      <c r="J728" s="578">
        <v>1.0986105267268877E-2</v>
      </c>
      <c r="K728" s="578">
        <v>6.8999219380396672</v>
      </c>
      <c r="L728" s="578">
        <v>1354.3549130757624</v>
      </c>
      <c r="M728" s="578">
        <v>1.1317254676444726</v>
      </c>
      <c r="N728" s="578">
        <v>0.47352362975167672</v>
      </c>
      <c r="O728" s="578">
        <v>1.1553115386050151E-2</v>
      </c>
      <c r="P728" s="578">
        <v>6.5814682482014106</v>
      </c>
      <c r="Q728" s="578">
        <v>1287.8810081481899</v>
      </c>
      <c r="R728" s="578">
        <v>1.1215169473434725</v>
      </c>
      <c r="S728" s="578">
        <v>0.45937509532086529</v>
      </c>
      <c r="T728" s="578">
        <v>1.0986105267268877E-2</v>
      </c>
      <c r="U728" s="578">
        <v>6.8999219377850096</v>
      </c>
      <c r="V728" s="578">
        <v>1354.3549130757624</v>
      </c>
      <c r="W728" s="578">
        <v>1.1317254686728075</v>
      </c>
      <c r="X728" s="578">
        <v>0.47352355703090576</v>
      </c>
      <c r="Y728" s="578">
        <v>1.1553115386050151E-2</v>
      </c>
    </row>
    <row r="729" spans="1:25" x14ac:dyDescent="0.3">
      <c r="A729" s="311" t="s">
        <v>3324</v>
      </c>
      <c r="B729" s="310" t="s">
        <v>2193</v>
      </c>
      <c r="C729" s="310" t="s">
        <v>3126</v>
      </c>
      <c r="D729" s="36">
        <v>7</v>
      </c>
      <c r="E729" s="36">
        <v>2012</v>
      </c>
      <c r="F729" s="578">
        <v>6.0072866276605001</v>
      </c>
      <c r="G729" s="578">
        <v>1186.8650054931575</v>
      </c>
      <c r="H729" s="578">
        <v>0.97525978847018702</v>
      </c>
      <c r="I729" s="578">
        <v>0.41382877094050197</v>
      </c>
      <c r="J729" s="578">
        <v>1.0124391856758518E-2</v>
      </c>
      <c r="K729" s="578">
        <v>6.4411071298842772</v>
      </c>
      <c r="L729" s="578">
        <v>1281.2899920145624</v>
      </c>
      <c r="M729" s="578">
        <v>0.98324299791905345</v>
      </c>
      <c r="N729" s="578">
        <v>0.42990900576114599</v>
      </c>
      <c r="O729" s="578">
        <v>1.0929867664041575E-2</v>
      </c>
      <c r="P729" s="578">
        <v>6.0072866249708223</v>
      </c>
      <c r="Q729" s="578">
        <v>1186.8650054931575</v>
      </c>
      <c r="R729" s="578">
        <v>0.97525974229210943</v>
      </c>
      <c r="S729" s="578">
        <v>0.41382868122309402</v>
      </c>
      <c r="T729" s="578">
        <v>1.0124391856758518E-2</v>
      </c>
      <c r="U729" s="578">
        <v>6.4411070277371074</v>
      </c>
      <c r="V729" s="578">
        <v>1281.2899920145624</v>
      </c>
      <c r="W729" s="578">
        <v>0.98324291879543979</v>
      </c>
      <c r="X729" s="578">
        <v>0.42990900576114599</v>
      </c>
      <c r="Y729" s="578">
        <v>1.0929867664041575E-2</v>
      </c>
    </row>
    <row r="730" spans="1:25" x14ac:dyDescent="0.3">
      <c r="A730" s="311" t="s">
        <v>3325</v>
      </c>
      <c r="B730" s="310" t="s">
        <v>2193</v>
      </c>
      <c r="C730" s="310" t="s">
        <v>3126</v>
      </c>
      <c r="D730" s="36">
        <v>8</v>
      </c>
      <c r="E730" s="36">
        <v>2012</v>
      </c>
      <c r="F730" s="578">
        <v>5.1802367529623199</v>
      </c>
      <c r="G730" s="578">
        <v>1023.6156291961618</v>
      </c>
      <c r="H730" s="578">
        <v>0.87641661857681596</v>
      </c>
      <c r="I730" s="578">
        <v>0.36313809353547777</v>
      </c>
      <c r="J730" s="578">
        <v>8.7318075141714219E-3</v>
      </c>
      <c r="K730" s="578">
        <v>5.7373719042710301</v>
      </c>
      <c r="L730" s="578">
        <v>1149.0074793497699</v>
      </c>
      <c r="M730" s="578">
        <v>0.88283229892840576</v>
      </c>
      <c r="N730" s="578">
        <v>0.38374980965939648</v>
      </c>
      <c r="O730" s="578">
        <v>9.8014504183083582E-3</v>
      </c>
      <c r="P730" s="578">
        <v>5.180236288324517</v>
      </c>
      <c r="Q730" s="578">
        <v>1023.6156291961618</v>
      </c>
      <c r="R730" s="578">
        <v>0.87641660160928292</v>
      </c>
      <c r="S730" s="578">
        <v>0.36313809873536229</v>
      </c>
      <c r="T730" s="578">
        <v>8.7318074608143982E-3</v>
      </c>
      <c r="U730" s="578">
        <v>5.7373720111669702</v>
      </c>
      <c r="V730" s="578">
        <v>1149.0074793497699</v>
      </c>
      <c r="W730" s="578">
        <v>0.88283229954928721</v>
      </c>
      <c r="X730" s="578">
        <v>0.38374967869215904</v>
      </c>
      <c r="Y730" s="578">
        <v>9.8014503698019735E-3</v>
      </c>
    </row>
    <row r="731" spans="1:25" x14ac:dyDescent="0.3">
      <c r="A731" s="311" t="s">
        <v>3326</v>
      </c>
      <c r="B731" s="310" t="s">
        <v>2193</v>
      </c>
      <c r="C731" s="310" t="s">
        <v>3126</v>
      </c>
      <c r="D731" s="36">
        <v>9</v>
      </c>
      <c r="E731" s="36">
        <v>2012</v>
      </c>
      <c r="F731" s="578">
        <v>4.704218875667717</v>
      </c>
      <c r="G731" s="578">
        <v>936.72326151529899</v>
      </c>
      <c r="H731" s="578">
        <v>0.79747677388756144</v>
      </c>
      <c r="I731" s="578">
        <v>0.33523195547362128</v>
      </c>
      <c r="J731" s="578">
        <v>7.9905914802414629E-3</v>
      </c>
      <c r="K731" s="578">
        <v>5.3701773081144548</v>
      </c>
      <c r="L731" s="578">
        <v>1089.0065472920676</v>
      </c>
      <c r="M731" s="578">
        <v>0.80404160387115498</v>
      </c>
      <c r="N731" s="578">
        <v>0.359523983051379</v>
      </c>
      <c r="O731" s="578">
        <v>9.2896582597556173E-3</v>
      </c>
      <c r="P731" s="578">
        <v>4.7042188753002776</v>
      </c>
      <c r="Q731" s="578">
        <v>936.72326151529899</v>
      </c>
      <c r="R731" s="578">
        <v>0.79747678977825309</v>
      </c>
      <c r="S731" s="578">
        <v>0.33523193987396827</v>
      </c>
      <c r="T731" s="578">
        <v>7.9905914317350783E-3</v>
      </c>
      <c r="U731" s="578">
        <v>5.37017720375297</v>
      </c>
      <c r="V731" s="578">
        <v>1089.0065472920676</v>
      </c>
      <c r="W731" s="578">
        <v>0.8040416802396062</v>
      </c>
      <c r="X731" s="578">
        <v>0.35952393027643326</v>
      </c>
      <c r="Y731" s="578">
        <v>9.2896582063985954E-3</v>
      </c>
    </row>
    <row r="732" spans="1:25" x14ac:dyDescent="0.3">
      <c r="A732" s="311" t="s">
        <v>3327</v>
      </c>
      <c r="B732" s="310" t="s">
        <v>2193</v>
      </c>
      <c r="C732" s="310" t="s">
        <v>3126</v>
      </c>
      <c r="D732" s="36">
        <v>10</v>
      </c>
      <c r="E732" s="36">
        <v>2012</v>
      </c>
      <c r="F732" s="578">
        <v>4.3241492287452221</v>
      </c>
      <c r="G732" s="578">
        <v>867.14025115966751</v>
      </c>
      <c r="H732" s="578">
        <v>0.73532352668310774</v>
      </c>
      <c r="I732" s="578">
        <v>0.31322999523642148</v>
      </c>
      <c r="J732" s="578">
        <v>7.3970263377608099E-3</v>
      </c>
      <c r="K732" s="578">
        <v>5.0495646751478453</v>
      </c>
      <c r="L732" s="578">
        <v>1034.8544146219856</v>
      </c>
      <c r="M732" s="578">
        <v>0.74204608656388349</v>
      </c>
      <c r="N732" s="578">
        <v>0.33981708514814524</v>
      </c>
      <c r="O732" s="578">
        <v>8.8277114167188558E-3</v>
      </c>
      <c r="P732" s="578">
        <v>4.3241490229277826</v>
      </c>
      <c r="Q732" s="578">
        <v>867.14025115966751</v>
      </c>
      <c r="R732" s="578">
        <v>0.73532353248447124</v>
      </c>
      <c r="S732" s="578">
        <v>0.31322997443688377</v>
      </c>
      <c r="T732" s="578">
        <v>7.3970263377608099E-3</v>
      </c>
      <c r="U732" s="578">
        <v>5.0495645135573151</v>
      </c>
      <c r="V732" s="578">
        <v>1034.8544146219856</v>
      </c>
      <c r="W732" s="578">
        <v>0.74204605489891606</v>
      </c>
      <c r="X732" s="578">
        <v>0.33981708177210102</v>
      </c>
      <c r="Y732" s="578">
        <v>8.8277113100048103E-3</v>
      </c>
    </row>
    <row r="733" spans="1:25" x14ac:dyDescent="0.3">
      <c r="A733" s="311" t="s">
        <v>3328</v>
      </c>
      <c r="B733" s="310" t="s">
        <v>2193</v>
      </c>
      <c r="C733" s="310" t="s">
        <v>3126</v>
      </c>
      <c r="D733" s="36">
        <v>11</v>
      </c>
      <c r="E733" s="36">
        <v>2012</v>
      </c>
      <c r="F733" s="578">
        <v>3.9405136157147327</v>
      </c>
      <c r="G733" s="578">
        <v>795.23373603820778</v>
      </c>
      <c r="H733" s="578">
        <v>0.67947305211176423</v>
      </c>
      <c r="I733" s="578">
        <v>0.29323488904628875</v>
      </c>
      <c r="J733" s="578">
        <v>6.7836447075630196E-3</v>
      </c>
      <c r="K733" s="578">
        <v>4.7134720510524204</v>
      </c>
      <c r="L733" s="578">
        <v>972.50792821248183</v>
      </c>
      <c r="M733" s="578">
        <v>0.68636861909180824</v>
      </c>
      <c r="N733" s="578">
        <v>0.31992253063556997</v>
      </c>
      <c r="O733" s="578">
        <v>8.2958739658351918E-3</v>
      </c>
      <c r="P733" s="578">
        <v>3.9405133544229654</v>
      </c>
      <c r="Q733" s="578">
        <v>795.23373603820778</v>
      </c>
      <c r="R733" s="578">
        <v>0.67947305215056919</v>
      </c>
      <c r="S733" s="578">
        <v>0.29323488415684501</v>
      </c>
      <c r="T733" s="578">
        <v>6.7836447075630196E-3</v>
      </c>
      <c r="U733" s="578">
        <v>4.7134722077147018</v>
      </c>
      <c r="V733" s="578">
        <v>972.50792821248183</v>
      </c>
      <c r="W733" s="578">
        <v>0.68636850770174773</v>
      </c>
      <c r="X733" s="578">
        <v>0.31992253668916676</v>
      </c>
      <c r="Y733" s="578">
        <v>8.2958739658351918E-3</v>
      </c>
    </row>
    <row r="734" spans="1:25" x14ac:dyDescent="0.3">
      <c r="A734" s="311" t="s">
        <v>3329</v>
      </c>
      <c r="B734" s="310" t="s">
        <v>2193</v>
      </c>
      <c r="C734" s="310" t="s">
        <v>3126</v>
      </c>
      <c r="D734" s="36">
        <v>12</v>
      </c>
      <c r="E734" s="36">
        <v>2012</v>
      </c>
      <c r="F734" s="578">
        <v>3.6266324100615726</v>
      </c>
      <c r="G734" s="578">
        <v>736.40900230407669</v>
      </c>
      <c r="H734" s="578">
        <v>0.63377847945472798</v>
      </c>
      <c r="I734" s="578">
        <v>0.2768759000270315</v>
      </c>
      <c r="J734" s="578">
        <v>6.2818507285555773E-3</v>
      </c>
      <c r="K734" s="578">
        <v>4.4358993314320552</v>
      </c>
      <c r="L734" s="578">
        <v>918.09666728973343</v>
      </c>
      <c r="M734" s="578">
        <v>0.64068251205026128</v>
      </c>
      <c r="N734" s="578">
        <v>0.30173360502036872</v>
      </c>
      <c r="O734" s="578">
        <v>7.8317341394722427E-3</v>
      </c>
      <c r="P734" s="578">
        <v>3.6266325613481301</v>
      </c>
      <c r="Q734" s="578">
        <v>736.40900230407669</v>
      </c>
      <c r="R734" s="578">
        <v>0.63377847202354998</v>
      </c>
      <c r="S734" s="578">
        <v>0.27687589843602201</v>
      </c>
      <c r="T734" s="578">
        <v>6.2818507285555773E-3</v>
      </c>
      <c r="U734" s="578">
        <v>4.4358994357959656</v>
      </c>
      <c r="V734" s="578">
        <v>918.09667269388797</v>
      </c>
      <c r="W734" s="578">
        <v>0.64068255384336181</v>
      </c>
      <c r="X734" s="578">
        <v>0.30173361476045046</v>
      </c>
      <c r="Y734" s="578">
        <v>7.8317341346216037E-3</v>
      </c>
    </row>
    <row r="735" spans="1:25" x14ac:dyDescent="0.3">
      <c r="A735" s="311" t="s">
        <v>3330</v>
      </c>
      <c r="B735" s="310" t="s">
        <v>2193</v>
      </c>
      <c r="C735" s="310" t="s">
        <v>3126</v>
      </c>
      <c r="D735" s="36">
        <v>13</v>
      </c>
      <c r="E735" s="36">
        <v>2012</v>
      </c>
      <c r="F735" s="578">
        <v>3.322695349170917</v>
      </c>
      <c r="G735" s="578">
        <v>676.86400794982853</v>
      </c>
      <c r="H735" s="578">
        <v>0.58752099694296045</v>
      </c>
      <c r="I735" s="578">
        <v>0.25593220062243349</v>
      </c>
      <c r="J735" s="578">
        <v>5.7739051990210949E-3</v>
      </c>
      <c r="K735" s="578">
        <v>4.1515528994932476</v>
      </c>
      <c r="L735" s="578">
        <v>859.645945549011</v>
      </c>
      <c r="M735" s="578">
        <v>0.59450877523825774</v>
      </c>
      <c r="N735" s="578">
        <v>0.27901811424332323</v>
      </c>
      <c r="O735" s="578">
        <v>7.3331246676389076E-3</v>
      </c>
      <c r="P735" s="578">
        <v>3.3226952457892627</v>
      </c>
      <c r="Q735" s="578">
        <v>676.86400794982853</v>
      </c>
      <c r="R735" s="578">
        <v>0.58752100540247409</v>
      </c>
      <c r="S735" s="578">
        <v>0.25593219992394201</v>
      </c>
      <c r="T735" s="578">
        <v>5.7739052499527982E-3</v>
      </c>
      <c r="U735" s="578">
        <v>4.1515527951329778</v>
      </c>
      <c r="V735" s="578">
        <v>859.64595095316554</v>
      </c>
      <c r="W735" s="578">
        <v>0.59450879568854931</v>
      </c>
      <c r="X735" s="578">
        <v>0.27901804916715822</v>
      </c>
      <c r="Y735" s="578">
        <v>7.3331246142818857E-3</v>
      </c>
    </row>
    <row r="736" spans="1:25" x14ac:dyDescent="0.3">
      <c r="A736" s="311" t="s">
        <v>3331</v>
      </c>
      <c r="B736" s="310" t="s">
        <v>2193</v>
      </c>
      <c r="C736" s="310" t="s">
        <v>3126</v>
      </c>
      <c r="D736" s="36">
        <v>14</v>
      </c>
      <c r="E736" s="36">
        <v>2012</v>
      </c>
      <c r="F736" s="578">
        <v>3.3827677237216727</v>
      </c>
      <c r="G736" s="578">
        <v>682.11266072591104</v>
      </c>
      <c r="H736" s="578">
        <v>0.54530231243309824</v>
      </c>
      <c r="I736" s="578">
        <v>0.239673991066714</v>
      </c>
      <c r="J736" s="578">
        <v>5.8186903576521766E-3</v>
      </c>
      <c r="K736" s="578">
        <v>4.1858358846790553</v>
      </c>
      <c r="L736" s="578">
        <v>857.86220232645621</v>
      </c>
      <c r="M736" s="578">
        <v>0.55260037403786522</v>
      </c>
      <c r="N736" s="578">
        <v>0.26090119872242151</v>
      </c>
      <c r="O736" s="578">
        <v>7.317914855472429E-3</v>
      </c>
      <c r="P736" s="578">
        <v>3.3827674628470623</v>
      </c>
      <c r="Q736" s="578">
        <v>682.11266072591104</v>
      </c>
      <c r="R736" s="578">
        <v>0.54530233726836685</v>
      </c>
      <c r="S736" s="578">
        <v>0.23967397826102849</v>
      </c>
      <c r="T736" s="578">
        <v>5.8186904085838825E-3</v>
      </c>
      <c r="U736" s="578">
        <v>4.1858357803187829</v>
      </c>
      <c r="V736" s="578">
        <v>857.86220232645621</v>
      </c>
      <c r="W736" s="578">
        <v>0.55260028959795149</v>
      </c>
      <c r="X736" s="578">
        <v>0.26090124885861998</v>
      </c>
      <c r="Y736" s="578">
        <v>7.3179149573358348E-3</v>
      </c>
    </row>
    <row r="737" spans="1:25" x14ac:dyDescent="0.3">
      <c r="A737" s="311" t="s">
        <v>3332</v>
      </c>
      <c r="B737" s="310" t="s">
        <v>2193</v>
      </c>
      <c r="C737" s="310" t="s">
        <v>3126</v>
      </c>
      <c r="D737" s="36">
        <v>15</v>
      </c>
      <c r="E737" s="36">
        <v>2012</v>
      </c>
      <c r="F737" s="578">
        <v>3.460153071031522</v>
      </c>
      <c r="G737" s="578">
        <v>691.17227649688698</v>
      </c>
      <c r="H737" s="578">
        <v>0.50892000234064905</v>
      </c>
      <c r="I737" s="578">
        <v>0.225903095755105</v>
      </c>
      <c r="J737" s="578">
        <v>5.8959733384350904E-3</v>
      </c>
      <c r="K737" s="578">
        <v>4.2320962476878723</v>
      </c>
      <c r="L737" s="578">
        <v>859.50966199239053</v>
      </c>
      <c r="M737" s="578">
        <v>0.51622979693153526</v>
      </c>
      <c r="N737" s="578">
        <v>0.24567511345958276</v>
      </c>
      <c r="O737" s="578">
        <v>7.3319732570477402E-3</v>
      </c>
      <c r="P737" s="578">
        <v>3.4601527057966397</v>
      </c>
      <c r="Q737" s="578">
        <v>691.17227649688698</v>
      </c>
      <c r="R737" s="578">
        <v>0.50891998697382679</v>
      </c>
      <c r="S737" s="578">
        <v>0.22590312427685849</v>
      </c>
      <c r="T737" s="578">
        <v>5.8959733384350904E-3</v>
      </c>
      <c r="U737" s="578">
        <v>4.2320963518395676</v>
      </c>
      <c r="V737" s="578">
        <v>859.50966199239053</v>
      </c>
      <c r="W737" s="578">
        <v>0.5162297687687285</v>
      </c>
      <c r="X737" s="578">
        <v>0.24567511765053451</v>
      </c>
      <c r="Y737" s="578">
        <v>7.3319732036907174E-3</v>
      </c>
    </row>
    <row r="738" spans="1:25" x14ac:dyDescent="0.3">
      <c r="A738" s="579" t="s">
        <v>3333</v>
      </c>
      <c r="B738" s="580" t="s">
        <v>2193</v>
      </c>
      <c r="C738" s="580" t="s">
        <v>3126</v>
      </c>
      <c r="D738" s="581">
        <v>16</v>
      </c>
      <c r="E738" s="581">
        <v>2012</v>
      </c>
      <c r="F738" s="582">
        <v>3.6701734862011355</v>
      </c>
      <c r="G738" s="582">
        <v>724.58667627970351</v>
      </c>
      <c r="H738" s="582">
        <v>0.47739828065580969</v>
      </c>
      <c r="I738" s="582">
        <v>0.21479475762074124</v>
      </c>
      <c r="J738" s="582">
        <v>6.1810197124335248E-3</v>
      </c>
      <c r="K738" s="582">
        <v>4.4049418059706404</v>
      </c>
      <c r="L738" s="582">
        <v>884.76232846577932</v>
      </c>
      <c r="M738" s="582">
        <v>0.48477393520685497</v>
      </c>
      <c r="N738" s="582">
        <v>0.23332399927312475</v>
      </c>
      <c r="O738" s="582">
        <v>7.5473894564007972E-3</v>
      </c>
      <c r="P738" s="582">
        <v>3.6701732788787877</v>
      </c>
      <c r="Q738" s="582">
        <v>724.58667627970351</v>
      </c>
      <c r="R738" s="582">
        <v>0.47739822260336923</v>
      </c>
      <c r="S738" s="582">
        <v>0.21479475156714475</v>
      </c>
      <c r="T738" s="582">
        <v>6.1810196590765028E-3</v>
      </c>
      <c r="U738" s="582">
        <v>4.4049418062289325</v>
      </c>
      <c r="V738" s="582">
        <v>884.76232846577932</v>
      </c>
      <c r="W738" s="582">
        <v>0.48477384812819402</v>
      </c>
      <c r="X738" s="582">
        <v>0.23332400084473126</v>
      </c>
      <c r="Y738" s="582">
        <v>7.5473894030437753E-3</v>
      </c>
    </row>
    <row r="739" spans="1:25" x14ac:dyDescent="0.3">
      <c r="A739" s="311" t="s">
        <v>3334</v>
      </c>
      <c r="B739" s="310" t="s">
        <v>2193</v>
      </c>
      <c r="C739" s="310" t="s">
        <v>3126</v>
      </c>
      <c r="D739" s="36">
        <v>1</v>
      </c>
      <c r="E739" s="36">
        <v>2020</v>
      </c>
      <c r="F739" s="578">
        <v>13.603353309340749</v>
      </c>
      <c r="G739" s="578">
        <v>7606.0441233317033</v>
      </c>
      <c r="H739" s="578">
        <v>1.9835036949759002</v>
      </c>
      <c r="I739" s="578">
        <v>0.67555697169154849</v>
      </c>
      <c r="J739" s="578">
        <v>6.5961085880796078E-2</v>
      </c>
      <c r="K739" s="578">
        <v>13.736804081871551</v>
      </c>
      <c r="L739" s="578">
        <v>7672.8201955159475</v>
      </c>
      <c r="M739" s="578">
        <v>1.9890015199392372</v>
      </c>
      <c r="N739" s="578">
        <v>0.67884799853588129</v>
      </c>
      <c r="O739" s="578">
        <v>6.6540208334724071E-2</v>
      </c>
      <c r="P739" s="578">
        <v>13.603352797734198</v>
      </c>
      <c r="Q739" s="578">
        <v>7606.0441233317033</v>
      </c>
      <c r="R739" s="578">
        <v>1.9835036980220999</v>
      </c>
      <c r="S739" s="578">
        <v>0.67555698752403204</v>
      </c>
      <c r="T739" s="578">
        <v>6.5961086967339072E-2</v>
      </c>
      <c r="U739" s="578">
        <v>13.736805130351625</v>
      </c>
      <c r="V739" s="578">
        <v>7672.8202463785783</v>
      </c>
      <c r="W739" s="578">
        <v>1.9890015262256648</v>
      </c>
      <c r="X739" s="578">
        <v>0.67884799325838674</v>
      </c>
      <c r="Y739" s="578">
        <v>6.6540209421267066E-2</v>
      </c>
    </row>
    <row r="740" spans="1:25" x14ac:dyDescent="0.3">
      <c r="A740" s="311" t="s">
        <v>3335</v>
      </c>
      <c r="B740" s="310" t="s">
        <v>2193</v>
      </c>
      <c r="C740" s="310" t="s">
        <v>3126</v>
      </c>
      <c r="D740" s="36">
        <v>2</v>
      </c>
      <c r="E740" s="36">
        <v>2020</v>
      </c>
      <c r="F740" s="578">
        <v>6.3153472174938798</v>
      </c>
      <c r="G740" s="578">
        <v>3666.6378110249825</v>
      </c>
      <c r="H740" s="578">
        <v>1.056779289288285</v>
      </c>
      <c r="I740" s="578">
        <v>0.33139000313046046</v>
      </c>
      <c r="J740" s="578">
        <v>3.1797792878933195E-2</v>
      </c>
      <c r="K740" s="578">
        <v>6.4839443676682977</v>
      </c>
      <c r="L740" s="578">
        <v>3751.8723551432277</v>
      </c>
      <c r="M740" s="578">
        <v>1.06557923891038</v>
      </c>
      <c r="N740" s="578">
        <v>0.33540900051593697</v>
      </c>
      <c r="O740" s="578">
        <v>3.2536963524762499E-2</v>
      </c>
      <c r="P740" s="578">
        <v>6.315347525817435</v>
      </c>
      <c r="Q740" s="578">
        <v>3666.6377067565872</v>
      </c>
      <c r="R740" s="578">
        <v>1.0567792801496825</v>
      </c>
      <c r="S740" s="578">
        <v>0.33139000833034499</v>
      </c>
      <c r="T740" s="578">
        <v>3.1797792878933195E-2</v>
      </c>
      <c r="U740" s="578">
        <v>6.4839441070531976</v>
      </c>
      <c r="V740" s="578">
        <v>3751.8723030090305</v>
      </c>
      <c r="W740" s="578">
        <v>1.0655792236017625</v>
      </c>
      <c r="X740" s="578">
        <v>0.33540900051593697</v>
      </c>
      <c r="Y740" s="578">
        <v>3.2536963524762499E-2</v>
      </c>
    </row>
    <row r="741" spans="1:25" x14ac:dyDescent="0.3">
      <c r="A741" s="311" t="s">
        <v>3336</v>
      </c>
      <c r="B741" s="310" t="s">
        <v>2193</v>
      </c>
      <c r="C741" s="310" t="s">
        <v>3126</v>
      </c>
      <c r="D741" s="36">
        <v>3</v>
      </c>
      <c r="E741" s="36">
        <v>2020</v>
      </c>
      <c r="F741" s="578">
        <v>3.5388232676020004</v>
      </c>
      <c r="G741" s="578">
        <v>2085.70020294189</v>
      </c>
      <c r="H741" s="578">
        <v>0.55910046047453421</v>
      </c>
      <c r="I741" s="578">
        <v>0.1772565810242665</v>
      </c>
      <c r="J741" s="578">
        <v>1.8087615889574676E-2</v>
      </c>
      <c r="K741" s="578">
        <v>3.5978265409388128</v>
      </c>
      <c r="L741" s="578">
        <v>2113.47414652506</v>
      </c>
      <c r="M741" s="578">
        <v>0.56330234757236453</v>
      </c>
      <c r="N741" s="578">
        <v>0.17870002577546923</v>
      </c>
      <c r="O741" s="578">
        <v>1.8328474000251501E-2</v>
      </c>
      <c r="P741" s="578">
        <v>3.5388232651178702</v>
      </c>
      <c r="Q741" s="578">
        <v>2085.70020294189</v>
      </c>
      <c r="R741" s="578">
        <v>0.55910043590119995</v>
      </c>
      <c r="S741" s="578">
        <v>0.17725658207200451</v>
      </c>
      <c r="T741" s="578">
        <v>1.8087616403742325E-2</v>
      </c>
      <c r="U741" s="578">
        <v>3.5978268017079227</v>
      </c>
      <c r="V741" s="578">
        <v>2113.47414652506</v>
      </c>
      <c r="W741" s="578">
        <v>0.56330235201554923</v>
      </c>
      <c r="X741" s="578">
        <v>0.1787000222442045</v>
      </c>
      <c r="Y741" s="578">
        <v>1.8328474000251501E-2</v>
      </c>
    </row>
    <row r="742" spans="1:25" x14ac:dyDescent="0.3">
      <c r="A742" s="311" t="s">
        <v>3337</v>
      </c>
      <c r="B742" s="310" t="s">
        <v>2193</v>
      </c>
      <c r="C742" s="310" t="s">
        <v>3126</v>
      </c>
      <c r="D742" s="36">
        <v>4</v>
      </c>
      <c r="E742" s="36">
        <v>2020</v>
      </c>
      <c r="F742" s="578">
        <v>2.71066836110306</v>
      </c>
      <c r="G742" s="578">
        <v>1627.0461959838824</v>
      </c>
      <c r="H742" s="578">
        <v>0.40723762327979751</v>
      </c>
      <c r="I742" s="578">
        <v>0.1300224635633635</v>
      </c>
      <c r="J742" s="578">
        <v>1.4110349933616749E-2</v>
      </c>
      <c r="K742" s="578">
        <v>2.7655185403946199</v>
      </c>
      <c r="L742" s="578">
        <v>1656.93136978149</v>
      </c>
      <c r="M742" s="578">
        <v>0.41070247290190276</v>
      </c>
      <c r="N742" s="578">
        <v>0.13254179811337902</v>
      </c>
      <c r="O742" s="578">
        <v>1.4369496968962824E-2</v>
      </c>
      <c r="P742" s="578">
        <v>2.7106682568470775</v>
      </c>
      <c r="Q742" s="578">
        <v>1627.0462481180773</v>
      </c>
      <c r="R742" s="578">
        <v>0.40723764411814001</v>
      </c>
      <c r="S742" s="578">
        <v>0.13002246307829973</v>
      </c>
      <c r="T742" s="578">
        <v>1.4110349933616749E-2</v>
      </c>
      <c r="U742" s="578">
        <v>2.7655186958236273</v>
      </c>
      <c r="V742" s="578">
        <v>1656.93136978149</v>
      </c>
      <c r="W742" s="578">
        <v>0.4107024624924327</v>
      </c>
      <c r="X742" s="578">
        <v>0.13254180119838499</v>
      </c>
      <c r="Y742" s="578">
        <v>1.4369496968962824E-2</v>
      </c>
    </row>
    <row r="743" spans="1:25" x14ac:dyDescent="0.3">
      <c r="A743" s="311" t="s">
        <v>3338</v>
      </c>
      <c r="B743" s="310" t="s">
        <v>2193</v>
      </c>
      <c r="C743" s="310" t="s">
        <v>3126</v>
      </c>
      <c r="D743" s="36">
        <v>5</v>
      </c>
      <c r="E743" s="36">
        <v>2020</v>
      </c>
      <c r="F743" s="578">
        <v>2.2266681436885776</v>
      </c>
      <c r="G743" s="578">
        <v>1372.1027971903427</v>
      </c>
      <c r="H743" s="578">
        <v>0.32606217624076272</v>
      </c>
      <c r="I743" s="578">
        <v>0.10620730236405501</v>
      </c>
      <c r="J743" s="578">
        <v>1.1899424998167225E-2</v>
      </c>
      <c r="K743" s="578">
        <v>2.3013188527753847</v>
      </c>
      <c r="L743" s="578">
        <v>1418.174777984615</v>
      </c>
      <c r="M743" s="578">
        <v>0.32954680000451203</v>
      </c>
      <c r="N743" s="578">
        <v>0.10910275341787649</v>
      </c>
      <c r="O743" s="578">
        <v>1.2298934326584699E-2</v>
      </c>
      <c r="P743" s="578">
        <v>2.2266680925767974</v>
      </c>
      <c r="Q743" s="578">
        <v>1372.1027971903427</v>
      </c>
      <c r="R743" s="578">
        <v>0.32606217617770478</v>
      </c>
      <c r="S743" s="578">
        <v>0.1062073024028595</v>
      </c>
      <c r="T743" s="578">
        <v>1.1899424998167225E-2</v>
      </c>
      <c r="U743" s="578">
        <v>2.3013186960524701</v>
      </c>
      <c r="V743" s="578">
        <v>1418.174777984615</v>
      </c>
      <c r="W743" s="578">
        <v>0.32954678954653549</v>
      </c>
      <c r="X743" s="578">
        <v>0.10910276094606725</v>
      </c>
      <c r="Y743" s="578">
        <v>1.2298934326584699E-2</v>
      </c>
    </row>
    <row r="744" spans="1:25" x14ac:dyDescent="0.3">
      <c r="A744" s="311" t="s">
        <v>3339</v>
      </c>
      <c r="B744" s="310" t="s">
        <v>2193</v>
      </c>
      <c r="C744" s="310" t="s">
        <v>3126</v>
      </c>
      <c r="D744" s="36">
        <v>6</v>
      </c>
      <c r="E744" s="36">
        <v>2020</v>
      </c>
      <c r="F744" s="578">
        <v>1.9461627225709823</v>
      </c>
      <c r="G744" s="578">
        <v>1219.4633394877048</v>
      </c>
      <c r="H744" s="578">
        <v>0.27052910393346474</v>
      </c>
      <c r="I744" s="578">
        <v>9.1632151374748547E-2</v>
      </c>
      <c r="J744" s="578">
        <v>1.0575601258703125E-2</v>
      </c>
      <c r="K744" s="578">
        <v>2.0393417323842447</v>
      </c>
      <c r="L744" s="578">
        <v>1282.5718510945574</v>
      </c>
      <c r="M744" s="578">
        <v>0.27396244287228849</v>
      </c>
      <c r="N744" s="578">
        <v>9.4748019396016958E-2</v>
      </c>
      <c r="O744" s="578">
        <v>1.1122875943935101E-2</v>
      </c>
      <c r="P744" s="578">
        <v>1.9461626703299124</v>
      </c>
      <c r="Q744" s="578">
        <v>1219.4633394877048</v>
      </c>
      <c r="R744" s="578">
        <v>0.2705291194191275</v>
      </c>
      <c r="S744" s="578">
        <v>9.1632146815148446E-2</v>
      </c>
      <c r="T744" s="578">
        <v>1.0575601258703125E-2</v>
      </c>
      <c r="U744" s="578">
        <v>2.0393416269007449</v>
      </c>
      <c r="V744" s="578">
        <v>1282.5718510945574</v>
      </c>
      <c r="W744" s="578">
        <v>0.27396244802124103</v>
      </c>
      <c r="X744" s="578">
        <v>9.4748023412345533E-2</v>
      </c>
      <c r="Y744" s="578">
        <v>1.1122875943935101E-2</v>
      </c>
    </row>
    <row r="745" spans="1:25" x14ac:dyDescent="0.3">
      <c r="A745" s="311" t="s">
        <v>3340</v>
      </c>
      <c r="B745" s="310" t="s">
        <v>2193</v>
      </c>
      <c r="C745" s="310" t="s">
        <v>3126</v>
      </c>
      <c r="D745" s="36">
        <v>7</v>
      </c>
      <c r="E745" s="36">
        <v>2020</v>
      </c>
      <c r="F745" s="578">
        <v>1.7735431789930425</v>
      </c>
      <c r="G745" s="578">
        <v>1122.3086636861126</v>
      </c>
      <c r="H745" s="578">
        <v>0.23596888262303101</v>
      </c>
      <c r="I745" s="578">
        <v>8.2712595525663291E-2</v>
      </c>
      <c r="J745" s="578">
        <v>9.7331222593008138E-3</v>
      </c>
      <c r="K745" s="578">
        <v>1.8953140793743501</v>
      </c>
      <c r="L745" s="578">
        <v>1212.019893646235</v>
      </c>
      <c r="M745" s="578">
        <v>0.23936383510833026</v>
      </c>
      <c r="N745" s="578">
        <v>8.6294516921043354E-2</v>
      </c>
      <c r="O745" s="578">
        <v>1.0511085303733075E-2</v>
      </c>
      <c r="P745" s="578">
        <v>1.7735433354825199</v>
      </c>
      <c r="Q745" s="578">
        <v>1122.3086636861126</v>
      </c>
      <c r="R745" s="578">
        <v>0.23596885037356174</v>
      </c>
      <c r="S745" s="578">
        <v>8.2712596049532239E-2</v>
      </c>
      <c r="T745" s="578">
        <v>9.7331223563135814E-3</v>
      </c>
      <c r="U745" s="578">
        <v>1.8953140265518074</v>
      </c>
      <c r="V745" s="578">
        <v>1212.019893646235</v>
      </c>
      <c r="W745" s="578">
        <v>0.23936383510590475</v>
      </c>
      <c r="X745" s="578">
        <v>8.6294514301698599E-2</v>
      </c>
      <c r="Y745" s="578">
        <v>1.0511085303733075E-2</v>
      </c>
    </row>
    <row r="746" spans="1:25" x14ac:dyDescent="0.3">
      <c r="A746" s="311" t="s">
        <v>3341</v>
      </c>
      <c r="B746" s="310" t="s">
        <v>2193</v>
      </c>
      <c r="C746" s="310" t="s">
        <v>3126</v>
      </c>
      <c r="D746" s="36">
        <v>8</v>
      </c>
      <c r="E746" s="36">
        <v>2020</v>
      </c>
      <c r="F746" s="578">
        <v>1.5421689785346901</v>
      </c>
      <c r="G746" s="578">
        <v>967.6156024932842</v>
      </c>
      <c r="H746" s="578">
        <v>0.21222732372552799</v>
      </c>
      <c r="I746" s="578">
        <v>7.2281971234284897E-2</v>
      </c>
      <c r="J746" s="578">
        <v>8.3915786332606004E-3</v>
      </c>
      <c r="K746" s="578">
        <v>1.6937219688673648</v>
      </c>
      <c r="L746" s="578">
        <v>1086.665536244705</v>
      </c>
      <c r="M746" s="578">
        <v>0.21569846158915074</v>
      </c>
      <c r="N746" s="578">
        <v>7.6864098877801212E-2</v>
      </c>
      <c r="O746" s="578">
        <v>9.4240070320665784E-3</v>
      </c>
      <c r="P746" s="578">
        <v>1.542169030672685</v>
      </c>
      <c r="Q746" s="578">
        <v>967.6156024932842</v>
      </c>
      <c r="R746" s="578">
        <v>0.2122273081234495</v>
      </c>
      <c r="S746" s="578">
        <v>7.2281971748452578E-2</v>
      </c>
      <c r="T746" s="578">
        <v>8.3915786332606004E-3</v>
      </c>
      <c r="U746" s="578">
        <v>1.6937218124148701</v>
      </c>
      <c r="V746" s="578">
        <v>1086.665536244705</v>
      </c>
      <c r="W746" s="578">
        <v>0.21569850811889976</v>
      </c>
      <c r="X746" s="578">
        <v>7.6864098868099945E-2</v>
      </c>
      <c r="Y746" s="578">
        <v>9.4240069787095548E-3</v>
      </c>
    </row>
    <row r="747" spans="1:25" x14ac:dyDescent="0.3">
      <c r="A747" s="311" t="s">
        <v>3342</v>
      </c>
      <c r="B747" s="310" t="s">
        <v>2193</v>
      </c>
      <c r="C747" s="310" t="s">
        <v>3126</v>
      </c>
      <c r="D747" s="36">
        <v>9</v>
      </c>
      <c r="E747" s="36">
        <v>2020</v>
      </c>
      <c r="F747" s="578">
        <v>1.4071553639375101</v>
      </c>
      <c r="G747" s="578">
        <v>885.86287053426076</v>
      </c>
      <c r="H747" s="578">
        <v>0.19287144059004824</v>
      </c>
      <c r="I747" s="578">
        <v>6.6644128994084839E-2</v>
      </c>
      <c r="J747" s="578">
        <v>7.682557474860607E-3</v>
      </c>
      <c r="K747" s="578">
        <v>1.5854178782741</v>
      </c>
      <c r="L747" s="578">
        <v>1030.3456211090042</v>
      </c>
      <c r="M747" s="578">
        <v>0.19688102590346951</v>
      </c>
      <c r="N747" s="578">
        <v>7.2021917032543542E-2</v>
      </c>
      <c r="O747" s="578">
        <v>8.9355444166964483E-3</v>
      </c>
      <c r="P747" s="578">
        <v>1.4071553638908223</v>
      </c>
      <c r="Q747" s="578">
        <v>885.86286544799771</v>
      </c>
      <c r="R747" s="578">
        <v>0.19287146149144949</v>
      </c>
      <c r="S747" s="578">
        <v>6.6644127422478022E-2</v>
      </c>
      <c r="T747" s="578">
        <v>7.68255752336699E-3</v>
      </c>
      <c r="U747" s="578">
        <v>1.585417981355925</v>
      </c>
      <c r="V747" s="578">
        <v>1030.3456427256219</v>
      </c>
      <c r="W747" s="578">
        <v>0.19688102574824923</v>
      </c>
      <c r="X747" s="578">
        <v>7.2021914413198801E-2</v>
      </c>
      <c r="Y747" s="578">
        <v>8.935544465202833E-3</v>
      </c>
    </row>
    <row r="748" spans="1:25" x14ac:dyDescent="0.3">
      <c r="A748" s="311" t="s">
        <v>3343</v>
      </c>
      <c r="B748" s="310" t="s">
        <v>2193</v>
      </c>
      <c r="C748" s="310" t="s">
        <v>3126</v>
      </c>
      <c r="D748" s="36">
        <v>10</v>
      </c>
      <c r="E748" s="36">
        <v>2020</v>
      </c>
      <c r="F748" s="578">
        <v>1.2997757433728652</v>
      </c>
      <c r="G748" s="578">
        <v>820.3342647552488</v>
      </c>
      <c r="H748" s="578">
        <v>0.17761529893323252</v>
      </c>
      <c r="I748" s="578">
        <v>6.2207954470068182E-2</v>
      </c>
      <c r="J748" s="578">
        <v>7.1142525387889047E-3</v>
      </c>
      <c r="K748" s="578">
        <v>1.4923384641663926</v>
      </c>
      <c r="L748" s="578">
        <v>979.40825843810831</v>
      </c>
      <c r="M748" s="578">
        <v>0.18196257437133051</v>
      </c>
      <c r="N748" s="578">
        <v>6.8070989276748123E-2</v>
      </c>
      <c r="O748" s="578">
        <v>8.4937751914064032E-3</v>
      </c>
      <c r="P748" s="578">
        <v>1.2997759513831</v>
      </c>
      <c r="Q748" s="578">
        <v>820.33425966898585</v>
      </c>
      <c r="R748" s="578">
        <v>0.17761530439505174</v>
      </c>
      <c r="S748" s="578">
        <v>6.22079471359029E-2</v>
      </c>
      <c r="T748" s="578">
        <v>7.11425243207486E-3</v>
      </c>
      <c r="U748" s="578">
        <v>1.4923385163719973</v>
      </c>
      <c r="V748" s="578">
        <v>979.40825843810831</v>
      </c>
      <c r="W748" s="578">
        <v>0.18196257474482949</v>
      </c>
      <c r="X748" s="578">
        <v>6.8070992419961798E-2</v>
      </c>
      <c r="Y748" s="578">
        <v>8.4937752447634251E-3</v>
      </c>
    </row>
    <row r="749" spans="1:25" x14ac:dyDescent="0.3">
      <c r="A749" s="311" t="s">
        <v>3344</v>
      </c>
      <c r="B749" s="310" t="s">
        <v>2193</v>
      </c>
      <c r="C749" s="310" t="s">
        <v>3126</v>
      </c>
      <c r="D749" s="36">
        <v>11</v>
      </c>
      <c r="E749" s="36">
        <v>2020</v>
      </c>
      <c r="F749" s="578">
        <v>1.1946982584101176</v>
      </c>
      <c r="G749" s="578">
        <v>752.1728146870928</v>
      </c>
      <c r="H749" s="578">
        <v>0.16377758116383676</v>
      </c>
      <c r="I749" s="578">
        <v>5.8247497596312252E-2</v>
      </c>
      <c r="J749" s="578">
        <v>6.5231420012423725E-3</v>
      </c>
      <c r="K749" s="578">
        <v>1.3983259473067475</v>
      </c>
      <c r="L749" s="578">
        <v>920.30556042989053</v>
      </c>
      <c r="M749" s="578">
        <v>0.16835675715265053</v>
      </c>
      <c r="N749" s="578">
        <v>6.4117204863578026E-2</v>
      </c>
      <c r="O749" s="578">
        <v>7.9812281862056446E-3</v>
      </c>
      <c r="P749" s="578">
        <v>1.194698101922155</v>
      </c>
      <c r="Q749" s="578">
        <v>752.17280960082974</v>
      </c>
      <c r="R749" s="578">
        <v>0.163777581316632</v>
      </c>
      <c r="S749" s="578">
        <v>5.8247499167919103E-2</v>
      </c>
      <c r="T749" s="578">
        <v>6.5231419503106701E-3</v>
      </c>
      <c r="U749" s="578">
        <v>1.3983261546924599</v>
      </c>
      <c r="V749" s="578">
        <v>920.30561765034952</v>
      </c>
      <c r="W749" s="578">
        <v>0.16835675757708127</v>
      </c>
      <c r="X749" s="578">
        <v>6.4117206959053791E-2</v>
      </c>
      <c r="Y749" s="578">
        <v>7.9812281862056446E-3</v>
      </c>
    </row>
    <row r="750" spans="1:25" x14ac:dyDescent="0.3">
      <c r="A750" s="311" t="s">
        <v>3345</v>
      </c>
      <c r="B750" s="310" t="s">
        <v>2193</v>
      </c>
      <c r="C750" s="310" t="s">
        <v>3126</v>
      </c>
      <c r="D750" s="36">
        <v>12</v>
      </c>
      <c r="E750" s="36">
        <v>2020</v>
      </c>
      <c r="F750" s="578">
        <v>1.1087247262577526</v>
      </c>
      <c r="G750" s="578">
        <v>696.40613365173294</v>
      </c>
      <c r="H750" s="578">
        <v>0.15245697472831377</v>
      </c>
      <c r="I750" s="578">
        <v>5.5007194770344797E-2</v>
      </c>
      <c r="J750" s="578">
        <v>6.0395194741431598E-3</v>
      </c>
      <c r="K750" s="578">
        <v>1.320610529334465</v>
      </c>
      <c r="L750" s="578">
        <v>868.72415796915675</v>
      </c>
      <c r="M750" s="578">
        <v>0.15714649191916824</v>
      </c>
      <c r="N750" s="578">
        <v>6.0461892455350552E-2</v>
      </c>
      <c r="O750" s="578">
        <v>7.5338996878902709E-3</v>
      </c>
      <c r="P750" s="578">
        <v>1.1087246122630507</v>
      </c>
      <c r="Q750" s="578">
        <v>696.40613873799589</v>
      </c>
      <c r="R750" s="578">
        <v>0.15245697519033724</v>
      </c>
      <c r="S750" s="578">
        <v>5.5007196807612922E-2</v>
      </c>
      <c r="T750" s="578">
        <v>6.0395194741431598E-3</v>
      </c>
      <c r="U750" s="578">
        <v>1.3206104772583152</v>
      </c>
      <c r="V750" s="578">
        <v>868.72416305541969</v>
      </c>
      <c r="W750" s="578">
        <v>0.15714649756167351</v>
      </c>
      <c r="X750" s="578">
        <v>6.0461894026957397E-2</v>
      </c>
      <c r="Y750" s="578">
        <v>7.5338996878902709E-3</v>
      </c>
    </row>
    <row r="751" spans="1:25" x14ac:dyDescent="0.3">
      <c r="A751" s="311" t="s">
        <v>3346</v>
      </c>
      <c r="B751" s="310" t="s">
        <v>2193</v>
      </c>
      <c r="C751" s="310" t="s">
        <v>3126</v>
      </c>
      <c r="D751" s="36">
        <v>13</v>
      </c>
      <c r="E751" s="36">
        <v>2020</v>
      </c>
      <c r="F751" s="578">
        <v>1.0198772998213177</v>
      </c>
      <c r="G751" s="578">
        <v>639.7386140823362</v>
      </c>
      <c r="H751" s="578">
        <v>0.141099047349901</v>
      </c>
      <c r="I751" s="578">
        <v>5.0835500878747525E-2</v>
      </c>
      <c r="J751" s="578">
        <v>5.5481032662404051E-3</v>
      </c>
      <c r="K751" s="578">
        <v>1.2363759787446351</v>
      </c>
      <c r="L751" s="578">
        <v>813.11113484700502</v>
      </c>
      <c r="M751" s="578">
        <v>0.14585031544144475</v>
      </c>
      <c r="N751" s="578">
        <v>5.5887194039920901E-2</v>
      </c>
      <c r="O751" s="578">
        <v>7.051627520316588E-3</v>
      </c>
      <c r="P751" s="578">
        <v>1.0198773414247897</v>
      </c>
      <c r="Q751" s="578">
        <v>639.7386140823362</v>
      </c>
      <c r="R751" s="578">
        <v>0.14109904703703499</v>
      </c>
      <c r="S751" s="578">
        <v>5.0835502974223297E-2</v>
      </c>
      <c r="T751" s="578">
        <v>5.5481031643769977E-3</v>
      </c>
      <c r="U751" s="578">
        <v>1.2363761345804924</v>
      </c>
      <c r="V751" s="578">
        <v>813.11113484700502</v>
      </c>
      <c r="W751" s="578">
        <v>0.14585031538930074</v>
      </c>
      <c r="X751" s="578">
        <v>5.5887194039920901E-2</v>
      </c>
      <c r="Y751" s="578">
        <v>7.0516274693848829E-3</v>
      </c>
    </row>
    <row r="752" spans="1:25" x14ac:dyDescent="0.3">
      <c r="A752" s="311" t="s">
        <v>3347</v>
      </c>
      <c r="B752" s="310" t="s">
        <v>2193</v>
      </c>
      <c r="C752" s="310" t="s">
        <v>3126</v>
      </c>
      <c r="D752" s="36">
        <v>14</v>
      </c>
      <c r="E752" s="36">
        <v>2020</v>
      </c>
      <c r="F752" s="578">
        <v>1.0237729629438901</v>
      </c>
      <c r="G752" s="578">
        <v>643.82933870951274</v>
      </c>
      <c r="H752" s="578">
        <v>0.131785476479611</v>
      </c>
      <c r="I752" s="578">
        <v>4.7780460095964303E-2</v>
      </c>
      <c r="J752" s="578">
        <v>5.5836437240941398E-3</v>
      </c>
      <c r="K752" s="578">
        <v>1.2333592816612475</v>
      </c>
      <c r="L752" s="578">
        <v>810.60885365803972</v>
      </c>
      <c r="M752" s="578">
        <v>0.13650967665186375</v>
      </c>
      <c r="N752" s="578">
        <v>5.239968019304795E-2</v>
      </c>
      <c r="O752" s="578">
        <v>7.0299856306519333E-3</v>
      </c>
      <c r="P752" s="578">
        <v>1.0237729678440957</v>
      </c>
      <c r="Q752" s="578">
        <v>643.82933870951274</v>
      </c>
      <c r="R752" s="578">
        <v>0.13178544986658325</v>
      </c>
      <c r="S752" s="578">
        <v>4.7780459048226406E-2</v>
      </c>
      <c r="T752" s="578">
        <v>5.5836437774511626E-3</v>
      </c>
      <c r="U752" s="578">
        <v>1.2333590209066898</v>
      </c>
      <c r="V752" s="578">
        <v>810.60885874430278</v>
      </c>
      <c r="W752" s="578">
        <v>0.13650967764745725</v>
      </c>
      <c r="X752" s="578">
        <v>5.2399686479475321E-2</v>
      </c>
      <c r="Y752" s="578">
        <v>7.0299857349406577E-3</v>
      </c>
    </row>
    <row r="753" spans="1:25" x14ac:dyDescent="0.3">
      <c r="A753" s="311" t="s">
        <v>3348</v>
      </c>
      <c r="B753" s="310" t="s">
        <v>2193</v>
      </c>
      <c r="C753" s="310" t="s">
        <v>3126</v>
      </c>
      <c r="D753" s="36">
        <v>15</v>
      </c>
      <c r="E753" s="36">
        <v>2020</v>
      </c>
      <c r="F753" s="578">
        <v>1.0336101958170381</v>
      </c>
      <c r="G753" s="578">
        <v>651.60375849405875</v>
      </c>
      <c r="H753" s="578">
        <v>0.12383843697170925</v>
      </c>
      <c r="I753" s="578">
        <v>4.5209798088762847E-2</v>
      </c>
      <c r="J753" s="578">
        <v>5.6511230116787622E-3</v>
      </c>
      <c r="K753" s="578">
        <v>1.2350077957201624</v>
      </c>
      <c r="L753" s="578">
        <v>811.423374811808</v>
      </c>
      <c r="M753" s="578">
        <v>0.12844968456435324</v>
      </c>
      <c r="N753" s="578">
        <v>4.9493100494146298E-2</v>
      </c>
      <c r="O753" s="578">
        <v>7.0371051212229398E-3</v>
      </c>
      <c r="P753" s="578">
        <v>1.0336100499042258</v>
      </c>
      <c r="Q753" s="578">
        <v>651.60374832153275</v>
      </c>
      <c r="R753" s="578">
        <v>0.12383843707599776</v>
      </c>
      <c r="S753" s="578">
        <v>4.5209800708107595E-2</v>
      </c>
      <c r="T753" s="578">
        <v>5.6511230116787622E-3</v>
      </c>
      <c r="U753" s="578">
        <v>1.2350078993670874</v>
      </c>
      <c r="V753" s="578">
        <v>811.42336972554494</v>
      </c>
      <c r="W753" s="578">
        <v>0.12844966381696024</v>
      </c>
      <c r="X753" s="578">
        <v>4.9493100494146298E-2</v>
      </c>
      <c r="Y753" s="578">
        <v>7.0371051212229398E-3</v>
      </c>
    </row>
    <row r="754" spans="1:25" x14ac:dyDescent="0.3">
      <c r="A754" s="579" t="s">
        <v>3349</v>
      </c>
      <c r="B754" s="580" t="s">
        <v>2193</v>
      </c>
      <c r="C754" s="580" t="s">
        <v>3126</v>
      </c>
      <c r="D754" s="581">
        <v>16</v>
      </c>
      <c r="E754" s="581">
        <v>2020</v>
      </c>
      <c r="F754" s="582">
        <v>1.0787374360459823</v>
      </c>
      <c r="G754" s="582">
        <v>682.36616992950394</v>
      </c>
      <c r="H754" s="582">
        <v>0.11736420840194675</v>
      </c>
      <c r="I754" s="582">
        <v>4.3229700473602854E-2</v>
      </c>
      <c r="J754" s="582">
        <v>5.9179690894476718E-3</v>
      </c>
      <c r="K754" s="582">
        <v>1.2702499392665474</v>
      </c>
      <c r="L754" s="582">
        <v>834.52411047617579</v>
      </c>
      <c r="M754" s="582">
        <v>0.12186266079273325</v>
      </c>
      <c r="N754" s="582">
        <v>4.72187041305005E-2</v>
      </c>
      <c r="O754" s="582">
        <v>7.2374974649089029E-3</v>
      </c>
      <c r="P754" s="582">
        <v>1.0787375353772066</v>
      </c>
      <c r="Q754" s="582">
        <v>682.36617533365848</v>
      </c>
      <c r="R754" s="582">
        <v>0.11736421175980126</v>
      </c>
      <c r="S754" s="582">
        <v>4.3229700997471802E-2</v>
      </c>
      <c r="T754" s="582">
        <v>5.9179691428046938E-3</v>
      </c>
      <c r="U754" s="582">
        <v>1.2702499914466849</v>
      </c>
      <c r="V754" s="582">
        <v>834.52411556243885</v>
      </c>
      <c r="W754" s="582">
        <v>0.12186265911441226</v>
      </c>
      <c r="X754" s="582">
        <v>4.7218705178238396E-2</v>
      </c>
      <c r="Y754" s="582">
        <v>7.2374975158406053E-3</v>
      </c>
    </row>
    <row r="755" spans="1:25" x14ac:dyDescent="0.3">
      <c r="A755" s="311" t="s">
        <v>3350</v>
      </c>
      <c r="B755" s="310" t="s">
        <v>2193</v>
      </c>
      <c r="C755" s="310" t="s">
        <v>3126</v>
      </c>
      <c r="D755" s="36">
        <v>1</v>
      </c>
      <c r="E755" s="36">
        <v>2030</v>
      </c>
      <c r="F755" s="578">
        <v>6.3677399221989273</v>
      </c>
      <c r="G755" s="578">
        <v>7370.8974761962854</v>
      </c>
      <c r="H755" s="578">
        <v>0.7928555669265428</v>
      </c>
      <c r="I755" s="578">
        <v>0.16420910187298399</v>
      </c>
      <c r="J755" s="578">
        <v>6.3447621961434622E-2</v>
      </c>
      <c r="K755" s="578">
        <v>6.4333248553025406</v>
      </c>
      <c r="L755" s="578">
        <v>7435.6217854817678</v>
      </c>
      <c r="M755" s="578">
        <v>0.79633112735003375</v>
      </c>
      <c r="N755" s="578">
        <v>0.16500043837974399</v>
      </c>
      <c r="O755" s="578">
        <v>6.4004777697846252E-2</v>
      </c>
      <c r="P755" s="578">
        <v>6.3677396092997043</v>
      </c>
      <c r="Q755" s="578">
        <v>7370.8974761962854</v>
      </c>
      <c r="R755" s="578">
        <v>0.79285556677253499</v>
      </c>
      <c r="S755" s="578">
        <v>0.16420910134911501</v>
      </c>
      <c r="T755" s="578">
        <v>6.3447621456968223E-2</v>
      </c>
      <c r="U755" s="578">
        <v>6.4333249572000524</v>
      </c>
      <c r="V755" s="578">
        <v>7435.6217854817678</v>
      </c>
      <c r="W755" s="578">
        <v>0.79633112750646695</v>
      </c>
      <c r="X755" s="578">
        <v>0.16500043566338651</v>
      </c>
      <c r="Y755" s="578">
        <v>6.4004777697846252E-2</v>
      </c>
    </row>
    <row r="756" spans="1:25" x14ac:dyDescent="0.3">
      <c r="A756" s="311" t="s">
        <v>3351</v>
      </c>
      <c r="B756" s="310" t="s">
        <v>2193</v>
      </c>
      <c r="C756" s="310" t="s">
        <v>3126</v>
      </c>
      <c r="D756" s="36">
        <v>2</v>
      </c>
      <c r="E756" s="36">
        <v>2030</v>
      </c>
      <c r="F756" s="578">
        <v>2.9645882952808376</v>
      </c>
      <c r="G756" s="578">
        <v>3553.2810007731077</v>
      </c>
      <c r="H756" s="578">
        <v>0.414527263475368</v>
      </c>
      <c r="I756" s="578">
        <v>7.8368598595261504E-2</v>
      </c>
      <c r="J756" s="578">
        <v>3.05861254552534E-2</v>
      </c>
      <c r="K756" s="578">
        <v>3.0478078030209828</v>
      </c>
      <c r="L756" s="578">
        <v>3635.8804804484025</v>
      </c>
      <c r="M756" s="578">
        <v>0.41974903883722875</v>
      </c>
      <c r="N756" s="578">
        <v>7.9235799610614693E-2</v>
      </c>
      <c r="O756" s="578">
        <v>3.1297154472364676E-2</v>
      </c>
      <c r="P756" s="578">
        <v>2.9645882431477677</v>
      </c>
      <c r="Q756" s="578">
        <v>3553.2810007731077</v>
      </c>
      <c r="R756" s="578">
        <v>0.41452726329710721</v>
      </c>
      <c r="S756" s="578">
        <v>7.8368598595261504E-2</v>
      </c>
      <c r="T756" s="578">
        <v>3.05861254552534E-2</v>
      </c>
      <c r="U756" s="578">
        <v>3.0478078030991997</v>
      </c>
      <c r="V756" s="578">
        <v>3635.8804804484025</v>
      </c>
      <c r="W756" s="578">
        <v>0.41974904416686776</v>
      </c>
      <c r="X756" s="578">
        <v>7.9235799610614693E-2</v>
      </c>
      <c r="Y756" s="578">
        <v>3.1297154472364676E-2</v>
      </c>
    </row>
    <row r="757" spans="1:25" x14ac:dyDescent="0.3">
      <c r="A757" s="311" t="s">
        <v>3352</v>
      </c>
      <c r="B757" s="310" t="s">
        <v>2193</v>
      </c>
      <c r="C757" s="310" t="s">
        <v>3126</v>
      </c>
      <c r="D757" s="36">
        <v>3</v>
      </c>
      <c r="E757" s="36">
        <v>2030</v>
      </c>
      <c r="F757" s="578">
        <v>1.67920558450695</v>
      </c>
      <c r="G757" s="578">
        <v>2021.2111256917249</v>
      </c>
      <c r="H757" s="578">
        <v>0.219736339213947</v>
      </c>
      <c r="I757" s="578">
        <v>4.2471900582313503E-2</v>
      </c>
      <c r="J757" s="578">
        <v>1.7398299377722026E-2</v>
      </c>
      <c r="K757" s="578">
        <v>1.7077886502427875</v>
      </c>
      <c r="L757" s="578">
        <v>2048.134265899655</v>
      </c>
      <c r="M757" s="578">
        <v>0.22223483417959225</v>
      </c>
      <c r="N757" s="578">
        <v>4.2677599936723702E-2</v>
      </c>
      <c r="O757" s="578">
        <v>1.7630033777095322E-2</v>
      </c>
      <c r="P757" s="578">
        <v>1.67920568820488</v>
      </c>
      <c r="Q757" s="578">
        <v>2021.2111256917249</v>
      </c>
      <c r="R757" s="578">
        <v>0.21973630281475623</v>
      </c>
      <c r="S757" s="578">
        <v>4.2471900582313503E-2</v>
      </c>
      <c r="T757" s="578">
        <v>1.7398299377722026E-2</v>
      </c>
      <c r="U757" s="578">
        <v>1.707788702428535</v>
      </c>
      <c r="V757" s="578">
        <v>2048.134265899655</v>
      </c>
      <c r="W757" s="578">
        <v>0.22223485497912976</v>
      </c>
      <c r="X757" s="578">
        <v>4.2677599936723702E-2</v>
      </c>
      <c r="Y757" s="578">
        <v>1.7630033777095322E-2</v>
      </c>
    </row>
    <row r="758" spans="1:25" x14ac:dyDescent="0.3">
      <c r="A758" s="311" t="s">
        <v>3353</v>
      </c>
      <c r="B758" s="310" t="s">
        <v>2193</v>
      </c>
      <c r="C758" s="310" t="s">
        <v>3126</v>
      </c>
      <c r="D758" s="36">
        <v>4</v>
      </c>
      <c r="E758" s="36">
        <v>2030</v>
      </c>
      <c r="F758" s="578">
        <v>1.2891236734841001</v>
      </c>
      <c r="G758" s="578">
        <v>1575.3534558614051</v>
      </c>
      <c r="H758" s="578">
        <v>0.16043509086436275</v>
      </c>
      <c r="I758" s="578">
        <v>3.1537800095975399E-2</v>
      </c>
      <c r="J758" s="578">
        <v>1.3560471920451725E-2</v>
      </c>
      <c r="K758" s="578">
        <v>1.3151552296765174</v>
      </c>
      <c r="L758" s="578">
        <v>1604.4222068786576</v>
      </c>
      <c r="M758" s="578">
        <v>0.16228673380495173</v>
      </c>
      <c r="N758" s="578">
        <v>3.2142897835001301E-2</v>
      </c>
      <c r="O758" s="578">
        <v>1.3810706276368925E-2</v>
      </c>
      <c r="P758" s="578">
        <v>1.2891236734733</v>
      </c>
      <c r="Q758" s="578">
        <v>1575.3534558614051</v>
      </c>
      <c r="R758" s="578">
        <v>0.16043509034534476</v>
      </c>
      <c r="S758" s="578">
        <v>3.1537800095975399E-2</v>
      </c>
      <c r="T758" s="578">
        <v>1.3560471920451725E-2</v>
      </c>
      <c r="U758" s="578">
        <v>1.3151552296796249</v>
      </c>
      <c r="V758" s="578">
        <v>1604.4222068786576</v>
      </c>
      <c r="W758" s="578">
        <v>0.16228673383587425</v>
      </c>
      <c r="X758" s="578">
        <v>3.2142898358870256E-2</v>
      </c>
      <c r="Y758" s="578">
        <v>1.3810706276368925E-2</v>
      </c>
    </row>
    <row r="759" spans="1:25" x14ac:dyDescent="0.3">
      <c r="A759" s="311" t="s">
        <v>3354</v>
      </c>
      <c r="B759" s="310" t="s">
        <v>2193</v>
      </c>
      <c r="C759" s="310" t="s">
        <v>3126</v>
      </c>
      <c r="D759" s="36">
        <v>5</v>
      </c>
      <c r="E759" s="36">
        <v>2030</v>
      </c>
      <c r="F759" s="578">
        <v>1.0503223634971499</v>
      </c>
      <c r="G759" s="578">
        <v>1328.289449055985</v>
      </c>
      <c r="H759" s="578">
        <v>0.12836070798160376</v>
      </c>
      <c r="I759" s="578">
        <v>2.6223098965904947E-2</v>
      </c>
      <c r="J759" s="578">
        <v>1.143378945804815E-2</v>
      </c>
      <c r="K759" s="578">
        <v>1.0857405619503848</v>
      </c>
      <c r="L759" s="578">
        <v>1373.04783248901</v>
      </c>
      <c r="M759" s="578">
        <v>0.1302952001160515</v>
      </c>
      <c r="N759" s="578">
        <v>2.69884001463651E-2</v>
      </c>
      <c r="O759" s="578">
        <v>1.1818999996952052E-2</v>
      </c>
      <c r="P759" s="578">
        <v>1.0503223793313001</v>
      </c>
      <c r="Q759" s="578">
        <v>1328.289449055985</v>
      </c>
      <c r="R759" s="578">
        <v>0.12836070703300051</v>
      </c>
      <c r="S759" s="578">
        <v>2.6223098859190899E-2</v>
      </c>
      <c r="T759" s="578">
        <v>1.143378945804815E-2</v>
      </c>
      <c r="U759" s="578">
        <v>1.0857406035563555</v>
      </c>
      <c r="V759" s="578">
        <v>1373.04783248901</v>
      </c>
      <c r="W759" s="578">
        <v>0.13029519963371625</v>
      </c>
      <c r="X759" s="578">
        <v>2.69884001463651E-2</v>
      </c>
      <c r="Y759" s="578">
        <v>1.1818999996952052E-2</v>
      </c>
    </row>
    <row r="760" spans="1:25" x14ac:dyDescent="0.3">
      <c r="A760" s="311" t="s">
        <v>3355</v>
      </c>
      <c r="B760" s="310" t="s">
        <v>2193</v>
      </c>
      <c r="C760" s="310" t="s">
        <v>3126</v>
      </c>
      <c r="D760" s="36">
        <v>6</v>
      </c>
      <c r="E760" s="36">
        <v>2030</v>
      </c>
      <c r="F760" s="578">
        <v>0.91389078504579346</v>
      </c>
      <c r="G760" s="578">
        <v>1181.2005297342876</v>
      </c>
      <c r="H760" s="578">
        <v>0.10690914261340326</v>
      </c>
      <c r="I760" s="578">
        <v>2.3139729513786698E-2</v>
      </c>
      <c r="J760" s="578">
        <v>1.016760554436277E-2</v>
      </c>
      <c r="K760" s="578">
        <v>0.95682832028084153</v>
      </c>
      <c r="L760" s="578">
        <v>1242.3961245218852</v>
      </c>
      <c r="M760" s="578">
        <v>0.108997263019167</v>
      </c>
      <c r="N760" s="578">
        <v>2.3978028310618002E-2</v>
      </c>
      <c r="O760" s="578">
        <v>1.069438755318205E-2</v>
      </c>
      <c r="P760" s="578">
        <v>0.9138907639386753</v>
      </c>
      <c r="Q760" s="578">
        <v>1181.2005297342876</v>
      </c>
      <c r="R760" s="578">
        <v>0.10690914513118775</v>
      </c>
      <c r="S760" s="578">
        <v>2.3139729804825E-2</v>
      </c>
      <c r="T760" s="578">
        <v>1.016760554436277E-2</v>
      </c>
      <c r="U760" s="578">
        <v>0.95682832525202544</v>
      </c>
      <c r="V760" s="578">
        <v>1242.3961245218852</v>
      </c>
      <c r="W760" s="578">
        <v>0.10899726304614851</v>
      </c>
      <c r="X760" s="578">
        <v>2.3978027971073301E-2</v>
      </c>
      <c r="Y760" s="578">
        <v>1.069438755318205E-2</v>
      </c>
    </row>
    <row r="761" spans="1:25" x14ac:dyDescent="0.3">
      <c r="A761" s="311" t="s">
        <v>3356</v>
      </c>
      <c r="B761" s="310" t="s">
        <v>2193</v>
      </c>
      <c r="C761" s="310" t="s">
        <v>3126</v>
      </c>
      <c r="D761" s="36">
        <v>7</v>
      </c>
      <c r="E761" s="36">
        <v>2030</v>
      </c>
      <c r="F761" s="578">
        <v>0.83046988753454776</v>
      </c>
      <c r="G761" s="578">
        <v>1086.5272865295374</v>
      </c>
      <c r="H761" s="578">
        <v>9.3734432696085876E-2</v>
      </c>
      <c r="I761" s="578">
        <v>2.1268781022323872E-2</v>
      </c>
      <c r="J761" s="578">
        <v>9.3526938580907847E-3</v>
      </c>
      <c r="K761" s="578">
        <v>0.8836897991005418</v>
      </c>
      <c r="L761" s="578">
        <v>1173.5419031778924</v>
      </c>
      <c r="M761" s="578">
        <v>9.6178156095750922E-2</v>
      </c>
      <c r="N761" s="578">
        <v>2.2325109743784724E-2</v>
      </c>
      <c r="O761" s="578">
        <v>1.0101710349166113E-2</v>
      </c>
      <c r="P761" s="578">
        <v>0.83046986674421874</v>
      </c>
      <c r="Q761" s="578">
        <v>1086.5272865295374</v>
      </c>
      <c r="R761" s="578">
        <v>9.3734432743985935E-2</v>
      </c>
      <c r="S761" s="578">
        <v>2.1268781070830252E-2</v>
      </c>
      <c r="T761" s="578">
        <v>9.3526938580907847E-3</v>
      </c>
      <c r="U761" s="578">
        <v>0.88368979352304622</v>
      </c>
      <c r="V761" s="578">
        <v>1173.5419031778924</v>
      </c>
      <c r="W761" s="578">
        <v>9.6178154083039147E-2</v>
      </c>
      <c r="X761" s="578">
        <v>2.2325109797141751E-2</v>
      </c>
      <c r="Y761" s="578">
        <v>1.0101710349166113E-2</v>
      </c>
    </row>
    <row r="762" spans="1:25" x14ac:dyDescent="0.3">
      <c r="A762" s="311" t="s">
        <v>3357</v>
      </c>
      <c r="B762" s="310" t="s">
        <v>2193</v>
      </c>
      <c r="C762" s="310" t="s">
        <v>3126</v>
      </c>
      <c r="D762" s="36">
        <v>8</v>
      </c>
      <c r="E762" s="36">
        <v>2030</v>
      </c>
      <c r="F762" s="578">
        <v>0.7281187024376542</v>
      </c>
      <c r="G762" s="578">
        <v>936.64176432291629</v>
      </c>
      <c r="H762" s="578">
        <v>8.4516932588636878E-2</v>
      </c>
      <c r="I762" s="578">
        <v>1.8498450144155226E-2</v>
      </c>
      <c r="J762" s="578">
        <v>8.0625043240919042E-3</v>
      </c>
      <c r="K762" s="578">
        <v>0.79154253805156294</v>
      </c>
      <c r="L762" s="578">
        <v>1052.0900033314949</v>
      </c>
      <c r="M762" s="578">
        <v>8.7320473767704229E-2</v>
      </c>
      <c r="N762" s="578">
        <v>1.9905380135848302E-2</v>
      </c>
      <c r="O762" s="578">
        <v>9.0562729261970728E-3</v>
      </c>
      <c r="P762" s="578">
        <v>0.7281186863051512</v>
      </c>
      <c r="Q762" s="578">
        <v>936.64176432291629</v>
      </c>
      <c r="R762" s="578">
        <v>8.4516933179353701E-2</v>
      </c>
      <c r="S762" s="578">
        <v>1.8498450464297378E-2</v>
      </c>
      <c r="T762" s="578">
        <v>8.0625043774489279E-3</v>
      </c>
      <c r="U762" s="578">
        <v>0.79154253836317845</v>
      </c>
      <c r="V762" s="578">
        <v>1052.0900033314949</v>
      </c>
      <c r="W762" s="578">
        <v>8.7320473783620359E-2</v>
      </c>
      <c r="X762" s="578">
        <v>1.9905380756730002E-2</v>
      </c>
      <c r="Y762" s="578">
        <v>9.0562729261970728E-3</v>
      </c>
    </row>
    <row r="763" spans="1:25" x14ac:dyDescent="0.3">
      <c r="A763" s="311" t="s">
        <v>3358</v>
      </c>
      <c r="B763" s="310" t="s">
        <v>2193</v>
      </c>
      <c r="C763" s="310" t="s">
        <v>3126</v>
      </c>
      <c r="D763" s="36">
        <v>9</v>
      </c>
      <c r="E763" s="36">
        <v>2030</v>
      </c>
      <c r="F763" s="578">
        <v>0.66760512667326499</v>
      </c>
      <c r="G763" s="578">
        <v>857.65791893005348</v>
      </c>
      <c r="H763" s="578">
        <v>7.658497344057949E-2</v>
      </c>
      <c r="I763" s="578">
        <v>1.7385169863700801E-2</v>
      </c>
      <c r="J763" s="578">
        <v>7.3826147272484351E-3</v>
      </c>
      <c r="K763" s="578">
        <v>0.74043564036605813</v>
      </c>
      <c r="L763" s="578">
        <v>997.72984377543025</v>
      </c>
      <c r="M763" s="578">
        <v>7.99828625872578E-2</v>
      </c>
      <c r="N763" s="578">
        <v>1.90370303365246E-2</v>
      </c>
      <c r="O763" s="578">
        <v>8.5883327265037172E-3</v>
      </c>
      <c r="P763" s="578">
        <v>0.66760513691688494</v>
      </c>
      <c r="Q763" s="578">
        <v>857.65791893005348</v>
      </c>
      <c r="R763" s="578">
        <v>7.6584972403452384E-2</v>
      </c>
      <c r="S763" s="578">
        <v>1.7385169863700801E-2</v>
      </c>
      <c r="T763" s="578">
        <v>7.3826147272484351E-3</v>
      </c>
      <c r="U763" s="578">
        <v>0.74043566148168294</v>
      </c>
      <c r="V763" s="578">
        <v>997.72984377543025</v>
      </c>
      <c r="W763" s="578">
        <v>7.9982864708805751E-2</v>
      </c>
      <c r="X763" s="578">
        <v>1.9037030389881627E-2</v>
      </c>
      <c r="Y763" s="578">
        <v>8.5883327265037172E-3</v>
      </c>
    </row>
    <row r="764" spans="1:25" x14ac:dyDescent="0.3">
      <c r="A764" s="311" t="s">
        <v>3359</v>
      </c>
      <c r="B764" s="310" t="s">
        <v>2193</v>
      </c>
      <c r="C764" s="310" t="s">
        <v>3126</v>
      </c>
      <c r="D764" s="36">
        <v>10</v>
      </c>
      <c r="E764" s="36">
        <v>2030</v>
      </c>
      <c r="F764" s="578">
        <v>0.61972171896261774</v>
      </c>
      <c r="G764" s="578">
        <v>794.32318973541237</v>
      </c>
      <c r="H764" s="578">
        <v>7.0321253927431784E-2</v>
      </c>
      <c r="I764" s="578">
        <v>1.6509181785901626E-2</v>
      </c>
      <c r="J764" s="578">
        <v>6.8374398106243427E-3</v>
      </c>
      <c r="K764" s="578">
        <v>0.69738241641448373</v>
      </c>
      <c r="L764" s="578">
        <v>948.52344067891181</v>
      </c>
      <c r="M764" s="578">
        <v>7.4081188458270164E-2</v>
      </c>
      <c r="N764" s="578">
        <v>1.82866339406852E-2</v>
      </c>
      <c r="O764" s="578">
        <v>8.1647726813874506E-3</v>
      </c>
      <c r="P764" s="578">
        <v>0.61972169816311828</v>
      </c>
      <c r="Q764" s="578">
        <v>794.32319513956645</v>
      </c>
      <c r="R764" s="578">
        <v>7.0321253968662234E-2</v>
      </c>
      <c r="S764" s="578">
        <v>1.6509181679187624E-2</v>
      </c>
      <c r="T764" s="578">
        <v>6.8374398106243427E-3</v>
      </c>
      <c r="U764" s="578">
        <v>0.69738240027352993</v>
      </c>
      <c r="V764" s="578">
        <v>948.52344067891181</v>
      </c>
      <c r="W764" s="578">
        <v>7.4081188458270192E-2</v>
      </c>
      <c r="X764" s="578">
        <v>1.8286633673900075E-2</v>
      </c>
      <c r="Y764" s="578">
        <v>8.1647726328810642E-3</v>
      </c>
    </row>
    <row r="765" spans="1:25" x14ac:dyDescent="0.3">
      <c r="A765" s="311" t="s">
        <v>3360</v>
      </c>
      <c r="B765" s="310" t="s">
        <v>2193</v>
      </c>
      <c r="C765" s="310" t="s">
        <v>3126</v>
      </c>
      <c r="D765" s="36">
        <v>11</v>
      </c>
      <c r="E765" s="36">
        <v>2030</v>
      </c>
      <c r="F765" s="578">
        <v>0.57480855781147899</v>
      </c>
      <c r="G765" s="578">
        <v>728.27398872375454</v>
      </c>
      <c r="H765" s="578">
        <v>6.4546982588126384E-2</v>
      </c>
      <c r="I765" s="578">
        <v>1.5726479609535649E-2</v>
      </c>
      <c r="J765" s="578">
        <v>6.2688946345588132E-3</v>
      </c>
      <c r="K765" s="578">
        <v>0.65595629604350325</v>
      </c>
      <c r="L765" s="578">
        <v>891.25177955627407</v>
      </c>
      <c r="M765" s="578">
        <v>6.8543037247763949E-2</v>
      </c>
      <c r="N765" s="578">
        <v>1.7494670062054175E-2</v>
      </c>
      <c r="O765" s="578">
        <v>7.671784410680017E-3</v>
      </c>
      <c r="P765" s="578">
        <v>0.5748085571963768</v>
      </c>
      <c r="Q765" s="578">
        <v>728.27397855122854</v>
      </c>
      <c r="R765" s="578">
        <v>6.4546983163381769E-2</v>
      </c>
      <c r="S765" s="578">
        <v>1.5726479653191398E-2</v>
      </c>
      <c r="T765" s="578">
        <v>6.2688946879158351E-3</v>
      </c>
      <c r="U765" s="578">
        <v>0.65595630690948248</v>
      </c>
      <c r="V765" s="578">
        <v>891.25177955627407</v>
      </c>
      <c r="W765" s="578">
        <v>6.8543037268530754E-2</v>
      </c>
      <c r="X765" s="578">
        <v>1.7494670115411198E-2</v>
      </c>
      <c r="Y765" s="578">
        <v>7.671784410680017E-3</v>
      </c>
    </row>
    <row r="766" spans="1:25" x14ac:dyDescent="0.3">
      <c r="A766" s="311" t="s">
        <v>3361</v>
      </c>
      <c r="B766" s="310" t="s">
        <v>2193</v>
      </c>
      <c r="C766" s="310" t="s">
        <v>3126</v>
      </c>
      <c r="D766" s="36">
        <v>12</v>
      </c>
      <c r="E766" s="36">
        <v>2030</v>
      </c>
      <c r="F766" s="578">
        <v>0.53806153049290073</v>
      </c>
      <c r="G766" s="578">
        <v>674.23303095499625</v>
      </c>
      <c r="H766" s="578">
        <v>5.9822546016827446E-2</v>
      </c>
      <c r="I766" s="578">
        <v>1.50861396590092E-2</v>
      </c>
      <c r="J766" s="578">
        <v>5.8037190271230995E-3</v>
      </c>
      <c r="K766" s="578">
        <v>0.6216488668217337</v>
      </c>
      <c r="L766" s="578">
        <v>841.26687812805119</v>
      </c>
      <c r="M766" s="578">
        <v>6.3945693524904784E-2</v>
      </c>
      <c r="N766" s="578">
        <v>1.6717585545848099E-2</v>
      </c>
      <c r="O766" s="578">
        <v>7.2415245667798401E-3</v>
      </c>
      <c r="P766" s="578">
        <v>0.53806153064760975</v>
      </c>
      <c r="Q766" s="578">
        <v>674.23303095499625</v>
      </c>
      <c r="R766" s="578">
        <v>5.9822546021981227E-2</v>
      </c>
      <c r="S766" s="578">
        <v>1.5086139552295199E-2</v>
      </c>
      <c r="T766" s="578">
        <v>5.8037189204090556E-3</v>
      </c>
      <c r="U766" s="578">
        <v>0.62164886216449555</v>
      </c>
      <c r="V766" s="578">
        <v>841.26687812805119</v>
      </c>
      <c r="W766" s="578">
        <v>6.3945693572653256E-2</v>
      </c>
      <c r="X766" s="578">
        <v>1.6717585647711475E-2</v>
      </c>
      <c r="Y766" s="578">
        <v>7.2415245667798401E-3</v>
      </c>
    </row>
    <row r="767" spans="1:25" x14ac:dyDescent="0.3">
      <c r="A767" s="311" t="s">
        <v>3362</v>
      </c>
      <c r="B767" s="310" t="s">
        <v>2193</v>
      </c>
      <c r="C767" s="310" t="s">
        <v>3126</v>
      </c>
      <c r="D767" s="36">
        <v>13</v>
      </c>
      <c r="E767" s="36">
        <v>2030</v>
      </c>
      <c r="F767" s="578">
        <v>0.49683220101362202</v>
      </c>
      <c r="G767" s="578">
        <v>619.2347653706862</v>
      </c>
      <c r="H767" s="578">
        <v>5.5172927129812373E-2</v>
      </c>
      <c r="I767" s="578">
        <v>1.405499865359155E-2</v>
      </c>
      <c r="J767" s="578">
        <v>5.3303052894382976E-3</v>
      </c>
      <c r="K767" s="578">
        <v>0.58189342311186421</v>
      </c>
      <c r="L767" s="578">
        <v>787.29626496632852</v>
      </c>
      <c r="M767" s="578">
        <v>5.9353085924461348E-2</v>
      </c>
      <c r="N767" s="578">
        <v>1.5559809801440325E-2</v>
      </c>
      <c r="O767" s="578">
        <v>6.7769511709532973E-3</v>
      </c>
      <c r="P767" s="578">
        <v>0.49683220132876199</v>
      </c>
      <c r="Q767" s="578">
        <v>619.2347653706862</v>
      </c>
      <c r="R767" s="578">
        <v>5.5172927124658544E-2</v>
      </c>
      <c r="S767" s="578">
        <v>1.4054999383612649E-2</v>
      </c>
      <c r="T767" s="578">
        <v>5.3303052894382976E-3</v>
      </c>
      <c r="U767" s="578">
        <v>0.581893423114479</v>
      </c>
      <c r="V767" s="578">
        <v>787.29626496632852</v>
      </c>
      <c r="W767" s="578">
        <v>5.935308596159905E-2</v>
      </c>
      <c r="X767" s="578">
        <v>1.5559809748083299E-2</v>
      </c>
      <c r="Y767" s="578">
        <v>6.7769511709532973E-3</v>
      </c>
    </row>
    <row r="768" spans="1:25" x14ac:dyDescent="0.3">
      <c r="A768" s="311" t="s">
        <v>3363</v>
      </c>
      <c r="B768" s="310" t="s">
        <v>2193</v>
      </c>
      <c r="C768" s="310" t="s">
        <v>3126</v>
      </c>
      <c r="D768" s="36">
        <v>14</v>
      </c>
      <c r="E768" s="36">
        <v>2030</v>
      </c>
      <c r="F768" s="578">
        <v>0.49052474288940073</v>
      </c>
      <c r="G768" s="578">
        <v>622.8653195699053</v>
      </c>
      <c r="H768" s="578">
        <v>5.2139200540750552E-2</v>
      </c>
      <c r="I768" s="578">
        <v>1.3290939420888451E-2</v>
      </c>
      <c r="J768" s="578">
        <v>5.3615646611433424E-3</v>
      </c>
      <c r="K768" s="578">
        <v>0.57274705203712928</v>
      </c>
      <c r="L768" s="578">
        <v>784.56496683756473</v>
      </c>
      <c r="M768" s="578">
        <v>5.6234140712528274E-2</v>
      </c>
      <c r="N768" s="578">
        <v>1.4661632664986676E-2</v>
      </c>
      <c r="O768" s="578">
        <v>6.7534486491543505E-3</v>
      </c>
      <c r="P768" s="578">
        <v>0.49052473730716828</v>
      </c>
      <c r="Q768" s="578">
        <v>622.8653195699053</v>
      </c>
      <c r="R768" s="578">
        <v>5.213920055643935E-2</v>
      </c>
      <c r="S768" s="578">
        <v>1.3290939755582525E-2</v>
      </c>
      <c r="T768" s="578">
        <v>5.3615646611433424E-3</v>
      </c>
      <c r="U768" s="578">
        <v>0.57274703620985601</v>
      </c>
      <c r="V768" s="578">
        <v>784.56496683756473</v>
      </c>
      <c r="W768" s="578">
        <v>5.6234140764824248E-2</v>
      </c>
      <c r="X768" s="578">
        <v>1.4661632616480274E-2</v>
      </c>
      <c r="Y768" s="578">
        <v>6.7534486491543505E-3</v>
      </c>
    </row>
    <row r="769" spans="1:25" x14ac:dyDescent="0.3">
      <c r="A769" s="311" t="s">
        <v>3364</v>
      </c>
      <c r="B769" s="310" t="s">
        <v>2193</v>
      </c>
      <c r="C769" s="310" t="s">
        <v>3126</v>
      </c>
      <c r="D769" s="36">
        <v>15</v>
      </c>
      <c r="E769" s="36">
        <v>2030</v>
      </c>
      <c r="F769" s="578">
        <v>0.48749467120071177</v>
      </c>
      <c r="G769" s="578">
        <v>630.09238560994424</v>
      </c>
      <c r="H769" s="578">
        <v>4.9616179530327452E-2</v>
      </c>
      <c r="I769" s="578">
        <v>1.26479824345248E-2</v>
      </c>
      <c r="J769" s="578">
        <v>5.4237778046323576E-3</v>
      </c>
      <c r="K769" s="578">
        <v>0.56646730967573422</v>
      </c>
      <c r="L769" s="578">
        <v>785.0729516347244</v>
      </c>
      <c r="M769" s="578">
        <v>5.3580739109444595E-2</v>
      </c>
      <c r="N769" s="578">
        <v>1.3918110023951123E-2</v>
      </c>
      <c r="O769" s="578">
        <v>6.7578253074316256E-3</v>
      </c>
      <c r="P769" s="578">
        <v>0.48749465552545695</v>
      </c>
      <c r="Q769" s="578">
        <v>630.09238560994424</v>
      </c>
      <c r="R769" s="578">
        <v>4.9616180096033177E-2</v>
      </c>
      <c r="S769" s="578">
        <v>1.2647982225947376E-2</v>
      </c>
      <c r="T769" s="578">
        <v>5.4237778046323576E-3</v>
      </c>
      <c r="U769" s="578">
        <v>0.56646731014082696</v>
      </c>
      <c r="V769" s="578">
        <v>785.0729516347244</v>
      </c>
      <c r="W769" s="578">
        <v>5.3580739146051749E-2</v>
      </c>
      <c r="X769" s="578">
        <v>1.3918110023951151E-2</v>
      </c>
      <c r="Y769" s="578">
        <v>6.7578253074316256E-3</v>
      </c>
    </row>
    <row r="770" spans="1:25" x14ac:dyDescent="0.3">
      <c r="A770" s="579" t="s">
        <v>3365</v>
      </c>
      <c r="B770" s="580" t="s">
        <v>2193</v>
      </c>
      <c r="C770" s="580" t="s">
        <v>3126</v>
      </c>
      <c r="D770" s="581">
        <v>16</v>
      </c>
      <c r="E770" s="581">
        <v>2030</v>
      </c>
      <c r="F770" s="582">
        <v>0.498685519540079</v>
      </c>
      <c r="G770" s="582">
        <v>659.55916118621781</v>
      </c>
      <c r="H770" s="582">
        <v>4.7896863323785475E-2</v>
      </c>
      <c r="I770" s="582">
        <v>1.2182149395812249E-2</v>
      </c>
      <c r="J770" s="582">
        <v>5.6774321177120602E-3</v>
      </c>
      <c r="K770" s="582">
        <v>0.57367229888738269</v>
      </c>
      <c r="L770" s="582">
        <v>807.14339319864848</v>
      </c>
      <c r="M770" s="582">
        <v>5.1721283525694148E-2</v>
      </c>
      <c r="N770" s="582">
        <v>1.336343758642515E-2</v>
      </c>
      <c r="O770" s="582">
        <v>6.9478138126820898E-3</v>
      </c>
      <c r="P770" s="582">
        <v>0.49868551938641248</v>
      </c>
      <c r="Q770" s="582">
        <v>659.55915578206327</v>
      </c>
      <c r="R770" s="582">
        <v>4.7896863318555874E-2</v>
      </c>
      <c r="S770" s="582">
        <v>1.2182149715954375E-2</v>
      </c>
      <c r="T770" s="582">
        <v>5.6774321177120602E-3</v>
      </c>
      <c r="U770" s="582">
        <v>0.57367229423535526</v>
      </c>
      <c r="V770" s="582">
        <v>807.14339319864848</v>
      </c>
      <c r="W770" s="582">
        <v>5.1721283525694148E-2</v>
      </c>
      <c r="X770" s="582">
        <v>1.3363437545194701E-2</v>
      </c>
      <c r="Y770" s="582">
        <v>6.947813705968045E-3</v>
      </c>
    </row>
    <row r="771" spans="1:25" x14ac:dyDescent="0.3">
      <c r="A771" s="311" t="s">
        <v>3366</v>
      </c>
      <c r="B771" s="310" t="s">
        <v>2192</v>
      </c>
      <c r="C771" s="310" t="s">
        <v>3126</v>
      </c>
      <c r="D771" s="36">
        <v>1</v>
      </c>
      <c r="E771" s="36">
        <v>2012</v>
      </c>
      <c r="F771" s="578">
        <v>17.28378454788945</v>
      </c>
      <c r="G771" s="578">
        <v>6131.5483500162754</v>
      </c>
      <c r="H771" s="578">
        <v>16.923557949999378</v>
      </c>
      <c r="I771" s="578">
        <v>8.6553038524471007E-2</v>
      </c>
      <c r="J771" s="578">
        <v>0.12219691796538676</v>
      </c>
      <c r="K771" s="578">
        <v>17.409769735569125</v>
      </c>
      <c r="L771" s="578">
        <v>6174.5245564778616</v>
      </c>
      <c r="M771" s="578">
        <v>17.016674803763873</v>
      </c>
      <c r="N771" s="578">
        <v>8.6893395791169586E-2</v>
      </c>
      <c r="O771" s="578">
        <v>0.12305328079188825</v>
      </c>
      <c r="P771" s="578">
        <v>17.283785054528927</v>
      </c>
      <c r="Q771" s="578">
        <v>6131.5483500162754</v>
      </c>
      <c r="R771" s="578">
        <v>16.923557678547951</v>
      </c>
      <c r="S771" s="578">
        <v>8.6553014356468172E-2</v>
      </c>
      <c r="T771" s="578">
        <v>0.12219692316527125</v>
      </c>
      <c r="U771" s="578">
        <v>17.409769214008474</v>
      </c>
      <c r="V771" s="578">
        <v>6174.5245564778616</v>
      </c>
      <c r="W771" s="578">
        <v>17.016670391079927</v>
      </c>
      <c r="X771" s="578">
        <v>8.6893384543145394E-2</v>
      </c>
      <c r="Y771" s="578">
        <v>0.12305328079188825</v>
      </c>
    </row>
    <row r="772" spans="1:25" x14ac:dyDescent="0.3">
      <c r="A772" s="311" t="s">
        <v>3367</v>
      </c>
      <c r="B772" s="310" t="s">
        <v>2192</v>
      </c>
      <c r="C772" s="310" t="s">
        <v>3126</v>
      </c>
      <c r="D772" s="36">
        <v>2</v>
      </c>
      <c r="E772" s="36">
        <v>2012</v>
      </c>
      <c r="F772" s="578">
        <v>9.105636402157252</v>
      </c>
      <c r="G772" s="578">
        <v>3058.0709355672175</v>
      </c>
      <c r="H772" s="578">
        <v>8.8242809652874676</v>
      </c>
      <c r="I772" s="578">
        <v>4.8422507801812217E-2</v>
      </c>
      <c r="J772" s="578">
        <v>6.0944905407571498E-2</v>
      </c>
      <c r="K772" s="578">
        <v>9.2606162048433855</v>
      </c>
      <c r="L772" s="578">
        <v>3109.9578132629349</v>
      </c>
      <c r="M772" s="578">
        <v>8.9411767615771716</v>
      </c>
      <c r="N772" s="578">
        <v>4.8829323781471076E-2</v>
      </c>
      <c r="O772" s="578">
        <v>6.1978929831335898E-2</v>
      </c>
      <c r="P772" s="578">
        <v>9.1056362531353408</v>
      </c>
      <c r="Q772" s="578">
        <v>3058.0709355672175</v>
      </c>
      <c r="R772" s="578">
        <v>8.8242810497225328</v>
      </c>
      <c r="S772" s="578">
        <v>4.8422503193857325E-2</v>
      </c>
      <c r="T772" s="578">
        <v>6.0944905931440446E-2</v>
      </c>
      <c r="U772" s="578">
        <v>9.2606155913963306</v>
      </c>
      <c r="V772" s="578">
        <v>3109.9578132629349</v>
      </c>
      <c r="W772" s="578">
        <v>8.9411768244511496</v>
      </c>
      <c r="X772" s="578">
        <v>4.8829319565205226E-2</v>
      </c>
      <c r="Y772" s="578">
        <v>6.1978929831335898E-2</v>
      </c>
    </row>
    <row r="773" spans="1:25" x14ac:dyDescent="0.3">
      <c r="A773" s="311" t="s">
        <v>3368</v>
      </c>
      <c r="B773" s="310" t="s">
        <v>2192</v>
      </c>
      <c r="C773" s="310" t="s">
        <v>3126</v>
      </c>
      <c r="D773" s="36">
        <v>3</v>
      </c>
      <c r="E773" s="36">
        <v>2012</v>
      </c>
      <c r="F773" s="578">
        <v>5.40069243257145</v>
      </c>
      <c r="G773" s="578">
        <v>1738.3874104817701</v>
      </c>
      <c r="H773" s="578">
        <v>4.8421670088258253</v>
      </c>
      <c r="I773" s="578">
        <v>2.6490899180089345E-2</v>
      </c>
      <c r="J773" s="578">
        <v>3.4644678836533147E-2</v>
      </c>
      <c r="K773" s="578">
        <v>5.4457302096228251</v>
      </c>
      <c r="L773" s="578">
        <v>1754.858877817785</v>
      </c>
      <c r="M773" s="578">
        <v>4.8938900696254324</v>
      </c>
      <c r="N773" s="578">
        <v>2.6755421768333024E-2</v>
      </c>
      <c r="O773" s="578">
        <v>3.4972952174333223E-2</v>
      </c>
      <c r="P773" s="578">
        <v>5.4006924350654373</v>
      </c>
      <c r="Q773" s="578">
        <v>1738.3874104817701</v>
      </c>
      <c r="R773" s="578">
        <v>4.8421670692308219</v>
      </c>
      <c r="S773" s="578">
        <v>2.6490898667589045E-2</v>
      </c>
      <c r="T773" s="578">
        <v>3.4644679360402102E-2</v>
      </c>
      <c r="U773" s="578">
        <v>5.4457304182598474</v>
      </c>
      <c r="V773" s="578">
        <v>1754.858877817785</v>
      </c>
      <c r="W773" s="578">
        <v>4.8938901059882447</v>
      </c>
      <c r="X773" s="578">
        <v>2.6755423855471798E-2</v>
      </c>
      <c r="Y773" s="578">
        <v>3.4972952174333223E-2</v>
      </c>
    </row>
    <row r="774" spans="1:25" x14ac:dyDescent="0.3">
      <c r="A774" s="311" t="s">
        <v>3369</v>
      </c>
      <c r="B774" s="310" t="s">
        <v>2192</v>
      </c>
      <c r="C774" s="310" t="s">
        <v>3126</v>
      </c>
      <c r="D774" s="36">
        <v>4</v>
      </c>
      <c r="E774" s="36">
        <v>2012</v>
      </c>
      <c r="F774" s="578">
        <v>4.534745070491752</v>
      </c>
      <c r="G774" s="578">
        <v>1377.1510327657024</v>
      </c>
      <c r="H774" s="578">
        <v>3.6681491379361701</v>
      </c>
      <c r="I774" s="578">
        <v>1.9680714485464976E-2</v>
      </c>
      <c r="J774" s="578">
        <v>2.7445499882257175E-2</v>
      </c>
      <c r="K774" s="578">
        <v>4.6975619582284054</v>
      </c>
      <c r="L774" s="578">
        <v>1423.0795071919727</v>
      </c>
      <c r="M774" s="578">
        <v>3.8296825709815776</v>
      </c>
      <c r="N774" s="578">
        <v>2.1135379212485775E-2</v>
      </c>
      <c r="O774" s="578">
        <v>2.8360864865438325E-2</v>
      </c>
      <c r="P774" s="578">
        <v>4.5347451226248996</v>
      </c>
      <c r="Q774" s="578">
        <v>1377.1510327657024</v>
      </c>
      <c r="R774" s="578">
        <v>3.6681490639287677</v>
      </c>
      <c r="S774" s="578">
        <v>1.9680711854410501E-2</v>
      </c>
      <c r="T774" s="578">
        <v>2.7445499882257175E-2</v>
      </c>
      <c r="U774" s="578">
        <v>4.6975620103823932</v>
      </c>
      <c r="V774" s="578">
        <v>1423.0791943867953</v>
      </c>
      <c r="W774" s="578">
        <v>3.8296825779616426</v>
      </c>
      <c r="X774" s="578">
        <v>2.1135377657174052E-2</v>
      </c>
      <c r="Y774" s="578">
        <v>2.8360864865438325E-2</v>
      </c>
    </row>
    <row r="775" spans="1:25" x14ac:dyDescent="0.3">
      <c r="A775" s="311" t="s">
        <v>3370</v>
      </c>
      <c r="B775" s="310" t="s">
        <v>2192</v>
      </c>
      <c r="C775" s="310" t="s">
        <v>3126</v>
      </c>
      <c r="D775" s="36">
        <v>5</v>
      </c>
      <c r="E775" s="36">
        <v>2012</v>
      </c>
      <c r="F775" s="578">
        <v>4.0860811703170477</v>
      </c>
      <c r="G775" s="578">
        <v>1201.8902142842551</v>
      </c>
      <c r="H775" s="578">
        <v>3.0131724312232051</v>
      </c>
      <c r="I775" s="578">
        <v>1.6282340661139875E-2</v>
      </c>
      <c r="J775" s="578">
        <v>2.3952687566634226E-2</v>
      </c>
      <c r="K775" s="578">
        <v>4.3967915275109855</v>
      </c>
      <c r="L775" s="578">
        <v>1286.8837254842074</v>
      </c>
      <c r="M775" s="578">
        <v>3.3049055318818574</v>
      </c>
      <c r="N775" s="578">
        <v>1.9071271978911324E-2</v>
      </c>
      <c r="O775" s="578">
        <v>2.5646576289242724E-2</v>
      </c>
      <c r="P775" s="578">
        <v>4.0860809145137802</v>
      </c>
      <c r="Q775" s="578">
        <v>1201.8902142842551</v>
      </c>
      <c r="R775" s="578">
        <v>3.0131724199733623</v>
      </c>
      <c r="S775" s="578">
        <v>1.6282338540728775E-2</v>
      </c>
      <c r="T775" s="578">
        <v>2.3952687566634226E-2</v>
      </c>
      <c r="U775" s="578">
        <v>4.3967916280833625</v>
      </c>
      <c r="V775" s="578">
        <v>1286.8837254842074</v>
      </c>
      <c r="W775" s="578">
        <v>3.3049054370809801</v>
      </c>
      <c r="X775" s="578">
        <v>1.9071275119093373E-2</v>
      </c>
      <c r="Y775" s="578">
        <v>2.5646576289242724E-2</v>
      </c>
    </row>
    <row r="776" spans="1:25" x14ac:dyDescent="0.3">
      <c r="A776" s="311" t="s">
        <v>3371</v>
      </c>
      <c r="B776" s="310" t="s">
        <v>2192</v>
      </c>
      <c r="C776" s="310" t="s">
        <v>3126</v>
      </c>
      <c r="D776" s="36">
        <v>6</v>
      </c>
      <c r="E776" s="36">
        <v>2012</v>
      </c>
      <c r="F776" s="578">
        <v>3.7257429159772051</v>
      </c>
      <c r="G776" s="578">
        <v>1080.9065513610799</v>
      </c>
      <c r="H776" s="578">
        <v>2.5211560838524698</v>
      </c>
      <c r="I776" s="578">
        <v>1.2919372409707294E-2</v>
      </c>
      <c r="J776" s="578">
        <v>2.15416340118584E-2</v>
      </c>
      <c r="K776" s="578">
        <v>4.1603851914416374</v>
      </c>
      <c r="L776" s="578">
        <v>1199.709598541255</v>
      </c>
      <c r="M776" s="578">
        <v>2.9129822076016949</v>
      </c>
      <c r="N776" s="578">
        <v>1.7596870548080252E-2</v>
      </c>
      <c r="O776" s="578">
        <v>2.3909281337788899E-2</v>
      </c>
      <c r="P776" s="578">
        <v>3.7257429159668174</v>
      </c>
      <c r="Q776" s="578">
        <v>1080.9065513610799</v>
      </c>
      <c r="R776" s="578">
        <v>2.5211560739226075</v>
      </c>
      <c r="S776" s="578">
        <v>1.2919373051052648E-2</v>
      </c>
      <c r="T776" s="578">
        <v>2.1541633487989452E-2</v>
      </c>
      <c r="U776" s="578">
        <v>4.1603851914312546</v>
      </c>
      <c r="V776" s="578">
        <v>1199.709598541255</v>
      </c>
      <c r="W776" s="578">
        <v>2.9129822384663022</v>
      </c>
      <c r="X776" s="578">
        <v>1.7596872140719175E-2</v>
      </c>
      <c r="Y776" s="578">
        <v>2.390928081391995E-2</v>
      </c>
    </row>
    <row r="777" spans="1:25" x14ac:dyDescent="0.3">
      <c r="A777" s="311" t="s">
        <v>3372</v>
      </c>
      <c r="B777" s="310" t="s">
        <v>2192</v>
      </c>
      <c r="C777" s="310" t="s">
        <v>3126</v>
      </c>
      <c r="D777" s="36">
        <v>7</v>
      </c>
      <c r="E777" s="36">
        <v>2012</v>
      </c>
      <c r="F777" s="578">
        <v>3.7453335011993296</v>
      </c>
      <c r="G777" s="578">
        <v>1044.3844801584801</v>
      </c>
      <c r="H777" s="578">
        <v>2.26737308756916</v>
      </c>
      <c r="I777" s="578">
        <v>1.3072835521559953E-2</v>
      </c>
      <c r="J777" s="578">
        <v>2.08137827382112E-2</v>
      </c>
      <c r="K777" s="578">
        <v>4.2357649480929123</v>
      </c>
      <c r="L777" s="578">
        <v>1183.082387288405</v>
      </c>
      <c r="M777" s="578">
        <v>2.6709468234378875</v>
      </c>
      <c r="N777" s="578">
        <v>2.8038414558447224E-2</v>
      </c>
      <c r="O777" s="578">
        <v>2.3577877980035977E-2</v>
      </c>
      <c r="P777" s="578">
        <v>3.7453335533481673</v>
      </c>
      <c r="Q777" s="578">
        <v>1044.3844280242849</v>
      </c>
      <c r="R777" s="578">
        <v>2.2673730432676722</v>
      </c>
      <c r="S777" s="578">
        <v>1.3072835812484565E-2</v>
      </c>
      <c r="T777" s="578">
        <v>2.08137827382112E-2</v>
      </c>
      <c r="U777" s="578">
        <v>4.2357646848494479</v>
      </c>
      <c r="V777" s="578">
        <v>1183.082387288405</v>
      </c>
      <c r="W777" s="578">
        <v>2.6709468343785026</v>
      </c>
      <c r="X777" s="578">
        <v>2.8038411994278499E-2</v>
      </c>
      <c r="Y777" s="578">
        <v>2.3577877980035977E-2</v>
      </c>
    </row>
    <row r="778" spans="1:25" x14ac:dyDescent="0.3">
      <c r="A778" s="311" t="s">
        <v>3373</v>
      </c>
      <c r="B778" s="310" t="s">
        <v>2192</v>
      </c>
      <c r="C778" s="310" t="s">
        <v>3126</v>
      </c>
      <c r="D778" s="36">
        <v>8</v>
      </c>
      <c r="E778" s="36">
        <v>2012</v>
      </c>
      <c r="F778" s="578">
        <v>3.6086676811548797</v>
      </c>
      <c r="G778" s="578">
        <v>926.11410395304324</v>
      </c>
      <c r="H778" s="578">
        <v>1.8356312530189149</v>
      </c>
      <c r="I778" s="578">
        <v>1.2286123907036463E-2</v>
      </c>
      <c r="J778" s="578">
        <v>1.8456685026952326E-2</v>
      </c>
      <c r="K778" s="578">
        <v>4.1463308226279825</v>
      </c>
      <c r="L778" s="578">
        <v>1085.7872784932401</v>
      </c>
      <c r="M778" s="578">
        <v>2.2558405843834972</v>
      </c>
      <c r="N778" s="578">
        <v>4.9420284505382953E-2</v>
      </c>
      <c r="O778" s="578">
        <v>2.1638870685516502E-2</v>
      </c>
      <c r="P778" s="578">
        <v>3.6086675755997577</v>
      </c>
      <c r="Q778" s="578">
        <v>926.11411952972378</v>
      </c>
      <c r="R778" s="578">
        <v>1.8356312696456949</v>
      </c>
      <c r="S778" s="578">
        <v>1.2286124971486312E-2</v>
      </c>
      <c r="T778" s="578">
        <v>1.8456685550821274E-2</v>
      </c>
      <c r="U778" s="578">
        <v>4.1463309269413422</v>
      </c>
      <c r="V778" s="578">
        <v>1085.7872784932401</v>
      </c>
      <c r="W778" s="578">
        <v>2.2558406027940947</v>
      </c>
      <c r="X778" s="578">
        <v>4.9420286568268509E-2</v>
      </c>
      <c r="Y778" s="578">
        <v>2.1638869637778602E-2</v>
      </c>
    </row>
    <row r="779" spans="1:25" x14ac:dyDescent="0.3">
      <c r="A779" s="311" t="s">
        <v>3374</v>
      </c>
      <c r="B779" s="310" t="s">
        <v>2192</v>
      </c>
      <c r="C779" s="310" t="s">
        <v>3126</v>
      </c>
      <c r="D779" s="36">
        <v>9</v>
      </c>
      <c r="E779" s="36">
        <v>2012</v>
      </c>
      <c r="F779" s="578">
        <v>3.6856822040877697</v>
      </c>
      <c r="G779" s="578">
        <v>886.19632339477505</v>
      </c>
      <c r="H779" s="578">
        <v>1.5828282288766724</v>
      </c>
      <c r="I779" s="578">
        <v>1.2205564558333461E-2</v>
      </c>
      <c r="J779" s="578">
        <v>1.7661186653034101E-2</v>
      </c>
      <c r="K779" s="578">
        <v>4.2547600740126628</v>
      </c>
      <c r="L779" s="578">
        <v>1061.3413594563749</v>
      </c>
      <c r="M779" s="578">
        <v>2.0101131418856877</v>
      </c>
      <c r="N779" s="578">
        <v>8.7287928471293116E-2</v>
      </c>
      <c r="O779" s="578">
        <v>2.1151635330170351E-2</v>
      </c>
      <c r="P779" s="578">
        <v>3.6856820476152672</v>
      </c>
      <c r="Q779" s="578">
        <v>886.19632848103799</v>
      </c>
      <c r="R779" s="578">
        <v>1.5828282195682974</v>
      </c>
      <c r="S779" s="578">
        <v>1.2205563878145111E-2</v>
      </c>
      <c r="T779" s="578">
        <v>1.766118717690305E-2</v>
      </c>
      <c r="U779" s="578">
        <v>4.2547598132371895</v>
      </c>
      <c r="V779" s="578">
        <v>1061.3413594563749</v>
      </c>
      <c r="W779" s="578">
        <v>2.0101131504767751</v>
      </c>
      <c r="X779" s="578">
        <v>8.7287931288907661E-2</v>
      </c>
      <c r="Y779" s="578">
        <v>2.1151635330170351E-2</v>
      </c>
    </row>
    <row r="780" spans="1:25" x14ac:dyDescent="0.3">
      <c r="A780" s="311" t="s">
        <v>3375</v>
      </c>
      <c r="B780" s="310" t="s">
        <v>2192</v>
      </c>
      <c r="C780" s="310" t="s">
        <v>3126</v>
      </c>
      <c r="D780" s="36">
        <v>10</v>
      </c>
      <c r="E780" s="36">
        <v>2012</v>
      </c>
      <c r="F780" s="578">
        <v>3.7499512353491924</v>
      </c>
      <c r="G780" s="578">
        <v>855.21261914571073</v>
      </c>
      <c r="H780" s="578">
        <v>1.3845972764799277</v>
      </c>
      <c r="I780" s="578">
        <v>1.2164655984482405E-2</v>
      </c>
      <c r="J780" s="578">
        <v>1.7043682048097197E-2</v>
      </c>
      <c r="K780" s="578">
        <v>4.3341676726448224</v>
      </c>
      <c r="L780" s="578">
        <v>1039.363550821935</v>
      </c>
      <c r="M780" s="578">
        <v>1.8226428583414673</v>
      </c>
      <c r="N780" s="578">
        <v>0.1192243570403656</v>
      </c>
      <c r="O780" s="578">
        <v>2.0713615405838874E-2</v>
      </c>
      <c r="P780" s="578">
        <v>3.7499511831898973</v>
      </c>
      <c r="Q780" s="578">
        <v>855.21261914571073</v>
      </c>
      <c r="R780" s="578">
        <v>1.3845972260369275</v>
      </c>
      <c r="S780" s="578">
        <v>1.2164654770837504E-2</v>
      </c>
      <c r="T780" s="578">
        <v>1.7043682048097197E-2</v>
      </c>
      <c r="U780" s="578">
        <v>4.3341678291121699</v>
      </c>
      <c r="V780" s="578">
        <v>1039.363550821935</v>
      </c>
      <c r="W780" s="578">
        <v>1.8226428575211027</v>
      </c>
      <c r="X780" s="578">
        <v>0.11922436653154939</v>
      </c>
      <c r="Y780" s="578">
        <v>2.0713615405838874E-2</v>
      </c>
    </row>
    <row r="781" spans="1:25" x14ac:dyDescent="0.3">
      <c r="A781" s="311" t="s">
        <v>3376</v>
      </c>
      <c r="B781" s="310" t="s">
        <v>2192</v>
      </c>
      <c r="C781" s="310" t="s">
        <v>3126</v>
      </c>
      <c r="D781" s="36">
        <v>11</v>
      </c>
      <c r="E781" s="36">
        <v>2012</v>
      </c>
      <c r="F781" s="578">
        <v>3.8367862173934046</v>
      </c>
      <c r="G781" s="578">
        <v>830.90632661183622</v>
      </c>
      <c r="H781" s="578">
        <v>1.213014643948245</v>
      </c>
      <c r="I781" s="578">
        <v>1.2308244470849142E-2</v>
      </c>
      <c r="J781" s="578">
        <v>1.6559275371643374E-2</v>
      </c>
      <c r="K781" s="578">
        <v>4.4095146193004249</v>
      </c>
      <c r="L781" s="578">
        <v>1014.6906318664494</v>
      </c>
      <c r="M781" s="578">
        <v>1.6343464987912699</v>
      </c>
      <c r="N781" s="578">
        <v>0.1310546803518565</v>
      </c>
      <c r="O781" s="578">
        <v>2.0221947828152474E-2</v>
      </c>
      <c r="P781" s="578">
        <v>3.8367861652339572</v>
      </c>
      <c r="Q781" s="578">
        <v>830.90631643931033</v>
      </c>
      <c r="R781" s="578">
        <v>1.21301467245878</v>
      </c>
      <c r="S781" s="578">
        <v>1.230824550263296E-2</v>
      </c>
      <c r="T781" s="578">
        <v>1.6559275371643374E-2</v>
      </c>
      <c r="U781" s="578">
        <v>4.4095145149974497</v>
      </c>
      <c r="V781" s="578">
        <v>1014.6906369527144</v>
      </c>
      <c r="W781" s="578">
        <v>1.6343464317142149</v>
      </c>
      <c r="X781" s="578">
        <v>0.13105468185434149</v>
      </c>
      <c r="Y781" s="578">
        <v>2.0221947828152474E-2</v>
      </c>
    </row>
    <row r="782" spans="1:25" x14ac:dyDescent="0.3">
      <c r="A782" s="311" t="s">
        <v>3377</v>
      </c>
      <c r="B782" s="310" t="s">
        <v>2192</v>
      </c>
      <c r="C782" s="310" t="s">
        <v>3126</v>
      </c>
      <c r="D782" s="36">
        <v>12</v>
      </c>
      <c r="E782" s="36">
        <v>2012</v>
      </c>
      <c r="F782" s="578">
        <v>3.9078332794805002</v>
      </c>
      <c r="G782" s="578">
        <v>811.02282079060842</v>
      </c>
      <c r="H782" s="578">
        <v>1.0726318599011651</v>
      </c>
      <c r="I782" s="578">
        <v>1.2425735015047647E-2</v>
      </c>
      <c r="J782" s="578">
        <v>1.6163006347293625E-2</v>
      </c>
      <c r="K782" s="578">
        <v>4.4617711180910602</v>
      </c>
      <c r="L782" s="578">
        <v>989.48291587829522</v>
      </c>
      <c r="M782" s="578">
        <v>1.4636124884018449</v>
      </c>
      <c r="N782" s="578">
        <v>0.12511859248479548</v>
      </c>
      <c r="O782" s="578">
        <v>1.9719603258029825E-2</v>
      </c>
      <c r="P782" s="578">
        <v>3.9078334881071375</v>
      </c>
      <c r="Q782" s="578">
        <v>811.02282079060842</v>
      </c>
      <c r="R782" s="578">
        <v>1.07263184262986</v>
      </c>
      <c r="S782" s="578">
        <v>1.2425733815007285E-2</v>
      </c>
      <c r="T782" s="578">
        <v>1.6163006347293625E-2</v>
      </c>
      <c r="U782" s="578">
        <v>4.4617711205642046</v>
      </c>
      <c r="V782" s="578">
        <v>989.48291079203227</v>
      </c>
      <c r="W782" s="578">
        <v>1.4636125287982651</v>
      </c>
      <c r="X782" s="578">
        <v>0.12511859243174156</v>
      </c>
      <c r="Y782" s="578">
        <v>1.9719603258029825E-2</v>
      </c>
    </row>
    <row r="783" spans="1:25" x14ac:dyDescent="0.3">
      <c r="A783" s="311" t="s">
        <v>3378</v>
      </c>
      <c r="B783" s="310" t="s">
        <v>2192</v>
      </c>
      <c r="C783" s="310" t="s">
        <v>3126</v>
      </c>
      <c r="D783" s="36">
        <v>13</v>
      </c>
      <c r="E783" s="36">
        <v>2012</v>
      </c>
      <c r="F783" s="578">
        <v>3.7832157326065476</v>
      </c>
      <c r="G783" s="578">
        <v>764.84119669596305</v>
      </c>
      <c r="H783" s="578">
        <v>0.95095315832228622</v>
      </c>
      <c r="I783" s="578">
        <v>1.2370059933687094E-2</v>
      </c>
      <c r="J783" s="578">
        <v>1.5242669799287449E-2</v>
      </c>
      <c r="K783" s="578">
        <v>4.3280680890376644</v>
      </c>
      <c r="L783" s="578">
        <v>938.71549987792923</v>
      </c>
      <c r="M783" s="578">
        <v>1.316504765092755</v>
      </c>
      <c r="N783" s="578">
        <v>0.11442119174929111</v>
      </c>
      <c r="O783" s="578">
        <v>1.8707858592582203E-2</v>
      </c>
      <c r="P783" s="578">
        <v>3.7832157859921396</v>
      </c>
      <c r="Q783" s="578">
        <v>764.84119669596305</v>
      </c>
      <c r="R783" s="578">
        <v>0.95095314133292463</v>
      </c>
      <c r="S783" s="578">
        <v>1.2370058972881707E-2</v>
      </c>
      <c r="T783" s="578">
        <v>1.5242669799287449E-2</v>
      </c>
      <c r="U783" s="578">
        <v>4.3280681412019577</v>
      </c>
      <c r="V783" s="578">
        <v>938.71550496419229</v>
      </c>
      <c r="W783" s="578">
        <v>1.3165046969597776</v>
      </c>
      <c r="X783" s="578">
        <v>0.11442117984370237</v>
      </c>
      <c r="Y783" s="578">
        <v>1.8707858068713251E-2</v>
      </c>
    </row>
    <row r="784" spans="1:25" x14ac:dyDescent="0.3">
      <c r="A784" s="311" t="s">
        <v>3379</v>
      </c>
      <c r="B784" s="310" t="s">
        <v>2192</v>
      </c>
      <c r="C784" s="310" t="s">
        <v>3126</v>
      </c>
      <c r="D784" s="36">
        <v>14</v>
      </c>
      <c r="E784" s="36">
        <v>2012</v>
      </c>
      <c r="F784" s="578">
        <v>3.6385545374920749</v>
      </c>
      <c r="G784" s="578">
        <v>747.10153325398721</v>
      </c>
      <c r="H784" s="578">
        <v>0.91980521444201924</v>
      </c>
      <c r="I784" s="578">
        <v>1.3759339873255725E-2</v>
      </c>
      <c r="J784" s="578">
        <v>1.4889153147426675E-2</v>
      </c>
      <c r="K784" s="578">
        <v>4.1670011656843426</v>
      </c>
      <c r="L784" s="578">
        <v>912.21473058064748</v>
      </c>
      <c r="M784" s="578">
        <v>1.2531415297580626</v>
      </c>
      <c r="N784" s="578">
        <v>0.10373376462363589</v>
      </c>
      <c r="O784" s="578">
        <v>1.8179681734181899E-2</v>
      </c>
      <c r="P784" s="578">
        <v>3.6385544331839452</v>
      </c>
      <c r="Q784" s="578">
        <v>747.10149256388308</v>
      </c>
      <c r="R784" s="578">
        <v>0.91980522460380354</v>
      </c>
      <c r="S784" s="578">
        <v>1.3759339338851775E-2</v>
      </c>
      <c r="T784" s="578">
        <v>1.4889153147426675E-2</v>
      </c>
      <c r="U784" s="578">
        <v>4.1670012737281397</v>
      </c>
      <c r="V784" s="578">
        <v>912.21472517649306</v>
      </c>
      <c r="W784" s="578">
        <v>1.2531415285723875</v>
      </c>
      <c r="X784" s="578">
        <v>0.10373376513386254</v>
      </c>
      <c r="Y784" s="578">
        <v>1.8179681734181899E-2</v>
      </c>
    </row>
    <row r="785" spans="1:25" x14ac:dyDescent="0.3">
      <c r="A785" s="311" t="s">
        <v>3380</v>
      </c>
      <c r="B785" s="310" t="s">
        <v>2192</v>
      </c>
      <c r="C785" s="310" t="s">
        <v>3126</v>
      </c>
      <c r="D785" s="36">
        <v>15</v>
      </c>
      <c r="E785" s="36">
        <v>2012</v>
      </c>
      <c r="F785" s="578">
        <v>3.5125873645504222</v>
      </c>
      <c r="G785" s="578">
        <v>733.81071631113616</v>
      </c>
      <c r="H785" s="578">
        <v>0.89893624274554873</v>
      </c>
      <c r="I785" s="578">
        <v>1.5067157120521774E-2</v>
      </c>
      <c r="J785" s="578">
        <v>1.4624271726158076E-2</v>
      </c>
      <c r="K785" s="578">
        <v>4.0219173951845697</v>
      </c>
      <c r="L785" s="578">
        <v>890.53252283732047</v>
      </c>
      <c r="M785" s="578">
        <v>1.204874137646275</v>
      </c>
      <c r="N785" s="578">
        <v>9.6428360237041377E-2</v>
      </c>
      <c r="O785" s="578">
        <v>1.7747608692540422E-2</v>
      </c>
      <c r="P785" s="578">
        <v>3.5125871050217126</v>
      </c>
      <c r="Q785" s="578">
        <v>733.81072107950774</v>
      </c>
      <c r="R785" s="578">
        <v>0.89893618057461278</v>
      </c>
      <c r="S785" s="578">
        <v>1.5067157626882925E-2</v>
      </c>
      <c r="T785" s="578">
        <v>1.4624271726158076E-2</v>
      </c>
      <c r="U785" s="578">
        <v>4.0219174994980049</v>
      </c>
      <c r="V785" s="578">
        <v>890.53252283732047</v>
      </c>
      <c r="W785" s="578">
        <v>1.2048741320910801</v>
      </c>
      <c r="X785" s="578">
        <v>9.642836030161557E-2</v>
      </c>
      <c r="Y785" s="578">
        <v>1.7747609216409374E-2</v>
      </c>
    </row>
    <row r="786" spans="1:25" x14ac:dyDescent="0.3">
      <c r="A786" s="579" t="s">
        <v>3381</v>
      </c>
      <c r="B786" s="580" t="s">
        <v>2192</v>
      </c>
      <c r="C786" s="580" t="s">
        <v>3126</v>
      </c>
      <c r="D786" s="581">
        <v>16</v>
      </c>
      <c r="E786" s="581">
        <v>2012</v>
      </c>
      <c r="F786" s="582">
        <v>3.4394514362353026</v>
      </c>
      <c r="G786" s="582">
        <v>737.50522232055619</v>
      </c>
      <c r="H786" s="582">
        <v>0.90366073655150048</v>
      </c>
      <c r="I786" s="582">
        <v>1.7211496811493476E-2</v>
      </c>
      <c r="J786" s="582">
        <v>1.4697904261993199E-2</v>
      </c>
      <c r="K786" s="582">
        <v>3.9272933428005623</v>
      </c>
      <c r="L786" s="582">
        <v>885.2830686569207</v>
      </c>
      <c r="M786" s="582">
        <v>1.180325580990935</v>
      </c>
      <c r="N786" s="582">
        <v>9.1801183450721885E-2</v>
      </c>
      <c r="O786" s="582">
        <v>1.7642981877239998E-2</v>
      </c>
      <c r="P786" s="582">
        <v>3.4394513840709298</v>
      </c>
      <c r="Q786" s="582">
        <v>737.50522708892777</v>
      </c>
      <c r="R786" s="582">
        <v>0.90366070515240848</v>
      </c>
      <c r="S786" s="582">
        <v>1.7211490035795824E-2</v>
      </c>
      <c r="T786" s="582">
        <v>1.4697904261993199E-2</v>
      </c>
      <c r="U786" s="582">
        <v>3.9272933428005645</v>
      </c>
      <c r="V786" s="582">
        <v>885.28305816650322</v>
      </c>
      <c r="W786" s="582">
        <v>1.1803255713023899</v>
      </c>
      <c r="X786" s="582">
        <v>9.1801182998400024E-2</v>
      </c>
      <c r="Y786" s="582">
        <v>1.7642981363072324E-2</v>
      </c>
    </row>
    <row r="787" spans="1:25" x14ac:dyDescent="0.3">
      <c r="A787" s="311" t="s">
        <v>3382</v>
      </c>
      <c r="B787" s="310" t="s">
        <v>2192</v>
      </c>
      <c r="C787" s="310" t="s">
        <v>3126</v>
      </c>
      <c r="D787" s="36">
        <v>1</v>
      </c>
      <c r="E787" s="36">
        <v>2020</v>
      </c>
      <c r="F787" s="578">
        <v>15.980860674152252</v>
      </c>
      <c r="G787" s="578">
        <v>6130.149927775059</v>
      </c>
      <c r="H787" s="578">
        <v>16.748038852887998</v>
      </c>
      <c r="I787" s="578">
        <v>9.2965389352987829E-2</v>
      </c>
      <c r="J787" s="578">
        <v>4.0785656077787197E-2</v>
      </c>
      <c r="K787" s="578">
        <v>16.097148980549974</v>
      </c>
      <c r="L787" s="578">
        <v>6173.1179097493477</v>
      </c>
      <c r="M787" s="578">
        <v>16.838078557222573</v>
      </c>
      <c r="N787" s="578">
        <v>9.3405856889148597E-2</v>
      </c>
      <c r="O787" s="578">
        <v>4.1071536562715921E-2</v>
      </c>
      <c r="P787" s="578">
        <v>15.9808606592408</v>
      </c>
      <c r="Q787" s="578">
        <v>6130.1498209635374</v>
      </c>
      <c r="R787" s="578">
        <v>16.748038161846672</v>
      </c>
      <c r="S787" s="578">
        <v>9.2965378486041944E-2</v>
      </c>
      <c r="T787" s="578">
        <v>4.07856550300493E-2</v>
      </c>
      <c r="U787" s="578">
        <v>16.097149492151026</v>
      </c>
      <c r="V787" s="578">
        <v>6173.1179097493477</v>
      </c>
      <c r="W787" s="578">
        <v>16.838077628752149</v>
      </c>
      <c r="X787" s="578">
        <v>9.3405847606239323E-2</v>
      </c>
      <c r="Y787" s="578">
        <v>4.1071536562715921E-2</v>
      </c>
    </row>
    <row r="788" spans="1:25" x14ac:dyDescent="0.3">
      <c r="A788" s="311" t="s">
        <v>3383</v>
      </c>
      <c r="B788" s="310" t="s">
        <v>2192</v>
      </c>
      <c r="C788" s="310" t="s">
        <v>3126</v>
      </c>
      <c r="D788" s="36">
        <v>2</v>
      </c>
      <c r="E788" s="36">
        <v>2020</v>
      </c>
      <c r="F788" s="578">
        <v>8.4239729472468099</v>
      </c>
      <c r="G788" s="578">
        <v>3057.3817647298151</v>
      </c>
      <c r="H788" s="578">
        <v>8.6785907391507191</v>
      </c>
      <c r="I788" s="578">
        <v>5.2175031637792274E-2</v>
      </c>
      <c r="J788" s="578">
        <v>2.034165500663215E-2</v>
      </c>
      <c r="K788" s="578">
        <v>8.5673927714127149</v>
      </c>
      <c r="L788" s="578">
        <v>3109.259010314935</v>
      </c>
      <c r="M788" s="578">
        <v>8.793359348686252</v>
      </c>
      <c r="N788" s="578">
        <v>5.2805710167225031E-2</v>
      </c>
      <c r="O788" s="578">
        <v>2.0686786815834475E-2</v>
      </c>
      <c r="P788" s="578">
        <v>8.4239731111701932</v>
      </c>
      <c r="Q788" s="578">
        <v>3057.38181686401</v>
      </c>
      <c r="R788" s="578">
        <v>8.6785907971255529</v>
      </c>
      <c r="S788" s="578">
        <v>5.2175035774628953E-2</v>
      </c>
      <c r="T788" s="578">
        <v>2.034165500663215E-2</v>
      </c>
      <c r="U788" s="578">
        <v>8.5673928285288294</v>
      </c>
      <c r="V788" s="578">
        <v>3109.259010314935</v>
      </c>
      <c r="W788" s="578">
        <v>8.793358662214203</v>
      </c>
      <c r="X788" s="578">
        <v>5.2805707113141843E-2</v>
      </c>
      <c r="Y788" s="578">
        <v>2.0686786815834475E-2</v>
      </c>
    </row>
    <row r="789" spans="1:25" x14ac:dyDescent="0.3">
      <c r="A789" s="311" t="s">
        <v>3384</v>
      </c>
      <c r="B789" s="310" t="s">
        <v>2192</v>
      </c>
      <c r="C789" s="310" t="s">
        <v>3126</v>
      </c>
      <c r="D789" s="36">
        <v>3</v>
      </c>
      <c r="E789" s="36">
        <v>2020</v>
      </c>
      <c r="F789" s="578">
        <v>4.9900130146837274</v>
      </c>
      <c r="G789" s="578">
        <v>1738.0132433573374</v>
      </c>
      <c r="H789" s="578">
        <v>4.7294766824561476</v>
      </c>
      <c r="I789" s="578">
        <v>2.79729919770943E-2</v>
      </c>
      <c r="J789" s="578">
        <v>1.1563506365443199E-2</v>
      </c>
      <c r="K789" s="578">
        <v>5.032248610677998</v>
      </c>
      <c r="L789" s="578">
        <v>1754.4815813700302</v>
      </c>
      <c r="M789" s="578">
        <v>4.7805209221066072</v>
      </c>
      <c r="N789" s="578">
        <v>2.8389176809923776E-2</v>
      </c>
      <c r="O789" s="578">
        <v>1.1673096771119124E-2</v>
      </c>
      <c r="P789" s="578">
        <v>4.9900130146837274</v>
      </c>
      <c r="Q789" s="578">
        <v>1738.0132433573374</v>
      </c>
      <c r="R789" s="578">
        <v>4.7294766166814899</v>
      </c>
      <c r="S789" s="578">
        <v>2.7972995574145849E-2</v>
      </c>
      <c r="T789" s="578">
        <v>1.1563506365443199E-2</v>
      </c>
      <c r="U789" s="578">
        <v>5.0322486628268326</v>
      </c>
      <c r="V789" s="578">
        <v>1754.4815813700302</v>
      </c>
      <c r="W789" s="578">
        <v>4.7805206577734953</v>
      </c>
      <c r="X789" s="578">
        <v>2.8389178996273225E-2</v>
      </c>
      <c r="Y789" s="578">
        <v>1.1673096771119124E-2</v>
      </c>
    </row>
    <row r="790" spans="1:25" x14ac:dyDescent="0.3">
      <c r="A790" s="311" t="s">
        <v>3385</v>
      </c>
      <c r="B790" s="310" t="s">
        <v>2192</v>
      </c>
      <c r="C790" s="310" t="s">
        <v>3126</v>
      </c>
      <c r="D790" s="36">
        <v>4</v>
      </c>
      <c r="E790" s="36">
        <v>2020</v>
      </c>
      <c r="F790" s="578">
        <v>4.1783494734897824</v>
      </c>
      <c r="G790" s="578">
        <v>1376.8719724019327</v>
      </c>
      <c r="H790" s="578">
        <v>3.5519259874696774</v>
      </c>
      <c r="I790" s="578">
        <v>2.02594055391879E-2</v>
      </c>
      <c r="J790" s="578">
        <v>9.160721402925745E-3</v>
      </c>
      <c r="K790" s="578">
        <v>4.3291827900667723</v>
      </c>
      <c r="L790" s="578">
        <v>1422.7924753824825</v>
      </c>
      <c r="M790" s="578">
        <v>3.6942155372065151</v>
      </c>
      <c r="N790" s="578">
        <v>2.1525712770805176E-2</v>
      </c>
      <c r="O790" s="578">
        <v>9.46626020110365E-3</v>
      </c>
      <c r="P790" s="578">
        <v>4.1783492648734528</v>
      </c>
      <c r="Q790" s="578">
        <v>1376.8720245361276</v>
      </c>
      <c r="R790" s="578">
        <v>3.5519258940245519</v>
      </c>
      <c r="S790" s="578">
        <v>2.0259406571540173E-2</v>
      </c>
      <c r="T790" s="578">
        <v>9.160721402925745E-3</v>
      </c>
      <c r="U790" s="578">
        <v>4.3291827379283223</v>
      </c>
      <c r="V790" s="578">
        <v>1422.7924753824825</v>
      </c>
      <c r="W790" s="578">
        <v>3.6942153236753499</v>
      </c>
      <c r="X790" s="578">
        <v>2.1525710146533997E-2</v>
      </c>
      <c r="Y790" s="578">
        <v>9.46626020110365E-3</v>
      </c>
    </row>
    <row r="791" spans="1:25" x14ac:dyDescent="0.3">
      <c r="A791" s="311" t="s">
        <v>3386</v>
      </c>
      <c r="B791" s="310" t="s">
        <v>2192</v>
      </c>
      <c r="C791" s="310" t="s">
        <v>3126</v>
      </c>
      <c r="D791" s="36">
        <v>5</v>
      </c>
      <c r="E791" s="36">
        <v>2020</v>
      </c>
      <c r="F791" s="578">
        <v>3.7599955735502828</v>
      </c>
      <c r="G791" s="578">
        <v>1201.6585451761825</v>
      </c>
      <c r="H791" s="578">
        <v>2.8974726853327049</v>
      </c>
      <c r="I791" s="578">
        <v>1.6322511857614051E-2</v>
      </c>
      <c r="J791" s="578">
        <v>7.9949792658832487E-3</v>
      </c>
      <c r="K791" s="578">
        <v>4.0469381334593546</v>
      </c>
      <c r="L791" s="578">
        <v>1286.6415341695099</v>
      </c>
      <c r="M791" s="578">
        <v>3.1522675028851701</v>
      </c>
      <c r="N791" s="578">
        <v>1.8945146793536524E-2</v>
      </c>
      <c r="O791" s="578">
        <v>8.5604065485919475E-3</v>
      </c>
      <c r="P791" s="578">
        <v>3.7599954692421576</v>
      </c>
      <c r="Q791" s="578">
        <v>1201.6585451761825</v>
      </c>
      <c r="R791" s="578">
        <v>2.8974725320525301</v>
      </c>
      <c r="S791" s="578">
        <v>1.6322509229591227E-2</v>
      </c>
      <c r="T791" s="578">
        <v>7.9949793725972943E-3</v>
      </c>
      <c r="U791" s="578">
        <v>4.0469379769970821</v>
      </c>
      <c r="V791" s="578">
        <v>1286.6415341695099</v>
      </c>
      <c r="W791" s="578">
        <v>3.15226736050802</v>
      </c>
      <c r="X791" s="578">
        <v>1.8945149407954852E-2</v>
      </c>
      <c r="Y791" s="578">
        <v>8.5604066019489711E-3</v>
      </c>
    </row>
    <row r="792" spans="1:25" x14ac:dyDescent="0.3">
      <c r="A792" s="311" t="s">
        <v>3387</v>
      </c>
      <c r="B792" s="310" t="s">
        <v>2192</v>
      </c>
      <c r="C792" s="310" t="s">
        <v>3126</v>
      </c>
      <c r="D792" s="36">
        <v>6</v>
      </c>
      <c r="E792" s="36">
        <v>2020</v>
      </c>
      <c r="F792" s="578">
        <v>3.4230900916324223</v>
      </c>
      <c r="G792" s="578">
        <v>1080.7063471476199</v>
      </c>
      <c r="H792" s="578">
        <v>2.415973807053275</v>
      </c>
      <c r="I792" s="578">
        <v>1.2611225663060043E-2</v>
      </c>
      <c r="J792" s="578">
        <v>7.1902628502963691E-3</v>
      </c>
      <c r="K792" s="578">
        <v>3.8245708248278598</v>
      </c>
      <c r="L792" s="578">
        <v>1199.495742797845</v>
      </c>
      <c r="M792" s="578">
        <v>2.7589785962833577</v>
      </c>
      <c r="N792" s="578">
        <v>1.7811582084808177E-2</v>
      </c>
      <c r="O792" s="578">
        <v>7.9806006445626992E-3</v>
      </c>
      <c r="P792" s="578">
        <v>3.4230901959352851</v>
      </c>
      <c r="Q792" s="578">
        <v>1080.7063471476199</v>
      </c>
      <c r="R792" s="578">
        <v>2.4159738467860672</v>
      </c>
      <c r="S792" s="578">
        <v>1.261122666998437E-2</v>
      </c>
      <c r="T792" s="578">
        <v>7.1902628502963691E-3</v>
      </c>
      <c r="U792" s="578">
        <v>3.8245712420602977</v>
      </c>
      <c r="V792" s="578">
        <v>1199.495742797845</v>
      </c>
      <c r="W792" s="578">
        <v>2.7589787055803727</v>
      </c>
      <c r="X792" s="578">
        <v>1.7811581073450072E-2</v>
      </c>
      <c r="Y792" s="578">
        <v>7.9806006445626992E-3</v>
      </c>
    </row>
    <row r="793" spans="1:25" x14ac:dyDescent="0.3">
      <c r="A793" s="311" t="s">
        <v>3388</v>
      </c>
      <c r="B793" s="310" t="s">
        <v>2192</v>
      </c>
      <c r="C793" s="310" t="s">
        <v>3126</v>
      </c>
      <c r="D793" s="36">
        <v>7</v>
      </c>
      <c r="E793" s="36">
        <v>2020</v>
      </c>
      <c r="F793" s="578">
        <v>3.4344242999101526</v>
      </c>
      <c r="G793" s="578">
        <v>1044.198752085365</v>
      </c>
      <c r="H793" s="578">
        <v>2.1673647389949675</v>
      </c>
      <c r="I793" s="578">
        <v>1.2876040129375085E-2</v>
      </c>
      <c r="J793" s="578">
        <v>6.9473595455444076E-3</v>
      </c>
      <c r="K793" s="578">
        <v>3.8891713320221353</v>
      </c>
      <c r="L793" s="578">
        <v>1182.8821767171175</v>
      </c>
      <c r="M793" s="578">
        <v>2.5240037964249451</v>
      </c>
      <c r="N793" s="578">
        <v>3.4067743772993674E-2</v>
      </c>
      <c r="O793" s="578">
        <v>7.8700575880551044E-3</v>
      </c>
      <c r="P793" s="578">
        <v>3.4344242502239277</v>
      </c>
      <c r="Q793" s="578">
        <v>1044.198752085365</v>
      </c>
      <c r="R793" s="578">
        <v>2.1673646869330652</v>
      </c>
      <c r="S793" s="578">
        <v>1.2876041060546076E-2</v>
      </c>
      <c r="T793" s="578">
        <v>6.9473595455444076E-3</v>
      </c>
      <c r="U793" s="578">
        <v>3.889171592797763</v>
      </c>
      <c r="V793" s="578">
        <v>1182.8821767171175</v>
      </c>
      <c r="W793" s="578">
        <v>2.5240037563695852</v>
      </c>
      <c r="X793" s="578">
        <v>3.4067741162895453E-2</v>
      </c>
      <c r="Y793" s="578">
        <v>7.8700575346980824E-3</v>
      </c>
    </row>
    <row r="794" spans="1:25" x14ac:dyDescent="0.3">
      <c r="A794" s="311" t="s">
        <v>3389</v>
      </c>
      <c r="B794" s="310" t="s">
        <v>2192</v>
      </c>
      <c r="C794" s="310" t="s">
        <v>3126</v>
      </c>
      <c r="D794" s="36">
        <v>8</v>
      </c>
      <c r="E794" s="36">
        <v>2020</v>
      </c>
      <c r="F794" s="578">
        <v>3.2913322088851702</v>
      </c>
      <c r="G794" s="578">
        <v>925.94885762532533</v>
      </c>
      <c r="H794" s="578">
        <v>1.7791069293986399</v>
      </c>
      <c r="I794" s="578">
        <v>1.3062315579001376E-2</v>
      </c>
      <c r="J794" s="578">
        <v>6.1606035354391953E-3</v>
      </c>
      <c r="K794" s="578">
        <v>3.7922570013292853</v>
      </c>
      <c r="L794" s="578">
        <v>1085.6063919067326</v>
      </c>
      <c r="M794" s="578">
        <v>2.1529077300183372</v>
      </c>
      <c r="N794" s="578">
        <v>6.9791498433460081E-2</v>
      </c>
      <c r="O794" s="578">
        <v>7.22285694549403E-3</v>
      </c>
      <c r="P794" s="578">
        <v>3.2913325218044029</v>
      </c>
      <c r="Q794" s="578">
        <v>925.94885762532533</v>
      </c>
      <c r="R794" s="578">
        <v>1.7791068644685999</v>
      </c>
      <c r="S794" s="578">
        <v>1.3062315524280117E-2</v>
      </c>
      <c r="T794" s="578">
        <v>6.1606035354391953E-3</v>
      </c>
      <c r="U794" s="578">
        <v>3.7922568970367698</v>
      </c>
      <c r="V794" s="578">
        <v>1085.6064961751251</v>
      </c>
      <c r="W794" s="578">
        <v>2.1529077143823026</v>
      </c>
      <c r="X794" s="578">
        <v>6.9791500078736024E-2</v>
      </c>
      <c r="Y794" s="578">
        <v>7.2228568945623267E-3</v>
      </c>
    </row>
    <row r="795" spans="1:25" x14ac:dyDescent="0.3">
      <c r="A795" s="311" t="s">
        <v>3390</v>
      </c>
      <c r="B795" s="310" t="s">
        <v>2192</v>
      </c>
      <c r="C795" s="310" t="s">
        <v>3126</v>
      </c>
      <c r="D795" s="36">
        <v>9</v>
      </c>
      <c r="E795" s="36">
        <v>2020</v>
      </c>
      <c r="F795" s="578">
        <v>3.3480276604421553</v>
      </c>
      <c r="G795" s="578">
        <v>886.04207865397075</v>
      </c>
      <c r="H795" s="578">
        <v>1.5451614519715777</v>
      </c>
      <c r="I795" s="578">
        <v>1.3329887139358674E-2</v>
      </c>
      <c r="J795" s="578">
        <v>5.8950961053293779E-3</v>
      </c>
      <c r="K795" s="578">
        <v>3.8802754164093249</v>
      </c>
      <c r="L795" s="578">
        <v>1061.1700032552051</v>
      </c>
      <c r="M795" s="578">
        <v>1.9282309091237599</v>
      </c>
      <c r="N795" s="578">
        <v>0.13238040544153223</v>
      </c>
      <c r="O795" s="578">
        <v>7.0602632962011996E-3</v>
      </c>
      <c r="P795" s="578">
        <v>3.3480276082828597</v>
      </c>
      <c r="Q795" s="578">
        <v>886.04207865397075</v>
      </c>
      <c r="R795" s="578">
        <v>1.5451614050889451</v>
      </c>
      <c r="S795" s="578">
        <v>1.3329887138259699E-2</v>
      </c>
      <c r="T795" s="578">
        <v>5.8950960543976754E-3</v>
      </c>
      <c r="U795" s="578">
        <v>3.8802756772005598</v>
      </c>
      <c r="V795" s="578">
        <v>1061.1700032552051</v>
      </c>
      <c r="W795" s="578">
        <v>1.9282308880762324</v>
      </c>
      <c r="X795" s="578">
        <v>0.13238040495798423</v>
      </c>
      <c r="Y795" s="578">
        <v>7.0602632962011996E-3</v>
      </c>
    </row>
    <row r="796" spans="1:25" x14ac:dyDescent="0.3">
      <c r="A796" s="311" t="s">
        <v>3391</v>
      </c>
      <c r="B796" s="310" t="s">
        <v>2192</v>
      </c>
      <c r="C796" s="310" t="s">
        <v>3126</v>
      </c>
      <c r="D796" s="36">
        <v>10</v>
      </c>
      <c r="E796" s="36">
        <v>2020</v>
      </c>
      <c r="F796" s="578">
        <v>3.3958480303042475</v>
      </c>
      <c r="G796" s="578">
        <v>855.06656837463322</v>
      </c>
      <c r="H796" s="578">
        <v>1.3617381387314973</v>
      </c>
      <c r="I796" s="578">
        <v>1.3570531968980424E-2</v>
      </c>
      <c r="J796" s="578">
        <v>5.6890017585828848E-3</v>
      </c>
      <c r="K796" s="578">
        <v>3.9436073817674497</v>
      </c>
      <c r="L796" s="578">
        <v>1039.1995944976775</v>
      </c>
      <c r="M796" s="578">
        <v>1.7557586721941274</v>
      </c>
      <c r="N796" s="578">
        <v>0.18548894224780527</v>
      </c>
      <c r="O796" s="578">
        <v>6.9140865719721899E-3</v>
      </c>
      <c r="P796" s="578">
        <v>3.3958480824583099</v>
      </c>
      <c r="Q796" s="578">
        <v>855.06656805674174</v>
      </c>
      <c r="R796" s="578">
        <v>1.361738151911895</v>
      </c>
      <c r="S796" s="578">
        <v>1.3570530404497976E-2</v>
      </c>
      <c r="T796" s="578">
        <v>5.6890017585828848E-3</v>
      </c>
      <c r="U796" s="578">
        <v>3.9436075382296405</v>
      </c>
      <c r="V796" s="578">
        <v>1039.1995944976775</v>
      </c>
      <c r="W796" s="578">
        <v>1.7557585927679573</v>
      </c>
      <c r="X796" s="578">
        <v>0.18548893691816626</v>
      </c>
      <c r="Y796" s="578">
        <v>6.9140865719721899E-3</v>
      </c>
    </row>
    <row r="797" spans="1:25" x14ac:dyDescent="0.3">
      <c r="A797" s="311" t="s">
        <v>3392</v>
      </c>
      <c r="B797" s="310" t="s">
        <v>2192</v>
      </c>
      <c r="C797" s="310" t="s">
        <v>3126</v>
      </c>
      <c r="D797" s="36">
        <v>11</v>
      </c>
      <c r="E797" s="36">
        <v>2020</v>
      </c>
      <c r="F797" s="578">
        <v>3.464311647927385</v>
      </c>
      <c r="G797" s="578">
        <v>830.76636377970328</v>
      </c>
      <c r="H797" s="578">
        <v>1.2031331132208476</v>
      </c>
      <c r="I797" s="578">
        <v>1.40266744186495E-2</v>
      </c>
      <c r="J797" s="578">
        <v>5.5273300531553026E-3</v>
      </c>
      <c r="K797" s="578">
        <v>4.0014680067505752</v>
      </c>
      <c r="L797" s="578">
        <v>1014.5333906809442</v>
      </c>
      <c r="M797" s="578">
        <v>1.58328949597489</v>
      </c>
      <c r="N797" s="578">
        <v>0.205487847935728</v>
      </c>
      <c r="O797" s="578">
        <v>6.7499813061052275E-3</v>
      </c>
      <c r="P797" s="578">
        <v>3.4643115957576298</v>
      </c>
      <c r="Q797" s="578">
        <v>830.76637903849246</v>
      </c>
      <c r="R797" s="578">
        <v>1.2031330886826823</v>
      </c>
      <c r="S797" s="578">
        <v>1.4026673379741275E-2</v>
      </c>
      <c r="T797" s="578">
        <v>5.5273300531553026E-3</v>
      </c>
      <c r="U797" s="578">
        <v>4.0014680067558048</v>
      </c>
      <c r="V797" s="578">
        <v>1014.5333906809442</v>
      </c>
      <c r="W797" s="578">
        <v>1.58328944264212</v>
      </c>
      <c r="X797" s="578">
        <v>0.20548784299656547</v>
      </c>
      <c r="Y797" s="578">
        <v>6.7499813061052275E-3</v>
      </c>
    </row>
    <row r="798" spans="1:25" x14ac:dyDescent="0.3">
      <c r="A798" s="311" t="s">
        <v>3393</v>
      </c>
      <c r="B798" s="310" t="s">
        <v>2192</v>
      </c>
      <c r="C798" s="310" t="s">
        <v>3126</v>
      </c>
      <c r="D798" s="36">
        <v>12</v>
      </c>
      <c r="E798" s="36">
        <v>2020</v>
      </c>
      <c r="F798" s="578">
        <v>3.52032736337173</v>
      </c>
      <c r="G798" s="578">
        <v>810.88742510477664</v>
      </c>
      <c r="H798" s="578">
        <v>1.073368233858975</v>
      </c>
      <c r="I798" s="578">
        <v>1.4399889847102975E-2</v>
      </c>
      <c r="J798" s="578">
        <v>5.395068471746825E-3</v>
      </c>
      <c r="K798" s="578">
        <v>4.0383033946436573</v>
      </c>
      <c r="L798" s="578">
        <v>989.33099142710296</v>
      </c>
      <c r="M798" s="578">
        <v>1.426843342971545</v>
      </c>
      <c r="N798" s="578">
        <v>0.196220382117341</v>
      </c>
      <c r="O798" s="578">
        <v>6.5823041513794972E-3</v>
      </c>
      <c r="P798" s="578">
        <v>3.520327206930455</v>
      </c>
      <c r="Q798" s="578">
        <v>810.88742510477664</v>
      </c>
      <c r="R798" s="578">
        <v>1.0733682623761776</v>
      </c>
      <c r="S798" s="578">
        <v>1.4399889313684348E-2</v>
      </c>
      <c r="T798" s="578">
        <v>5.3950684741721445E-3</v>
      </c>
      <c r="U798" s="578">
        <v>4.0383032381814674</v>
      </c>
      <c r="V798" s="578">
        <v>989.33099174499239</v>
      </c>
      <c r="W798" s="578">
        <v>1.4268432528663926</v>
      </c>
      <c r="X798" s="578">
        <v>0.19622037738675577</v>
      </c>
      <c r="Y798" s="578">
        <v>6.5823041513794972E-3</v>
      </c>
    </row>
    <row r="799" spans="1:25" x14ac:dyDescent="0.3">
      <c r="A799" s="311" t="s">
        <v>3394</v>
      </c>
      <c r="B799" s="310" t="s">
        <v>2192</v>
      </c>
      <c r="C799" s="310" t="s">
        <v>3126</v>
      </c>
      <c r="D799" s="36">
        <v>13</v>
      </c>
      <c r="E799" s="36">
        <v>2020</v>
      </c>
      <c r="F799" s="578">
        <v>3.4031850768209675</v>
      </c>
      <c r="G799" s="578">
        <v>764.71478970845476</v>
      </c>
      <c r="H799" s="578">
        <v>0.95913097400170899</v>
      </c>
      <c r="I799" s="578">
        <v>1.4456628862527927E-2</v>
      </c>
      <c r="J799" s="578">
        <v>5.0878679127587577E-3</v>
      </c>
      <c r="K799" s="578">
        <v>3.9105437054431547</v>
      </c>
      <c r="L799" s="578">
        <v>938.57223320007267</v>
      </c>
      <c r="M799" s="578">
        <v>1.2898854024930748</v>
      </c>
      <c r="N799" s="578">
        <v>0.17898230187104924</v>
      </c>
      <c r="O799" s="578">
        <v>6.2445918835389077E-3</v>
      </c>
      <c r="P799" s="578">
        <v>3.4031850246669024</v>
      </c>
      <c r="Q799" s="578">
        <v>764.71478970845476</v>
      </c>
      <c r="R799" s="578">
        <v>0.95913096080706106</v>
      </c>
      <c r="S799" s="578">
        <v>1.4456631439126476E-2</v>
      </c>
      <c r="T799" s="578">
        <v>5.0878679127587577E-3</v>
      </c>
      <c r="U799" s="578">
        <v>3.9105437054380023</v>
      </c>
      <c r="V799" s="578">
        <v>938.57223320007267</v>
      </c>
      <c r="W799" s="578">
        <v>1.2898853856795476</v>
      </c>
      <c r="X799" s="578">
        <v>0.17898230181890476</v>
      </c>
      <c r="Y799" s="578">
        <v>6.2445919344706101E-3</v>
      </c>
    </row>
    <row r="800" spans="1:25" x14ac:dyDescent="0.3">
      <c r="A800" s="311" t="s">
        <v>3395</v>
      </c>
      <c r="B800" s="310" t="s">
        <v>2192</v>
      </c>
      <c r="C800" s="310" t="s">
        <v>3126</v>
      </c>
      <c r="D800" s="36">
        <v>14</v>
      </c>
      <c r="E800" s="36">
        <v>2020</v>
      </c>
      <c r="F800" s="578">
        <v>3.272782662918182</v>
      </c>
      <c r="G800" s="578">
        <v>746.9807360966995</v>
      </c>
      <c r="H800" s="578">
        <v>0.92495606048214274</v>
      </c>
      <c r="I800" s="578">
        <v>1.5724710222608875E-2</v>
      </c>
      <c r="J800" s="578">
        <v>4.969878170716883E-3</v>
      </c>
      <c r="K800" s="578">
        <v>3.7629561889530847</v>
      </c>
      <c r="L800" s="578">
        <v>912.07798894246378</v>
      </c>
      <c r="M800" s="578">
        <v>1.2270455459247325</v>
      </c>
      <c r="N800" s="578">
        <v>0.16058585741545023</v>
      </c>
      <c r="O800" s="578">
        <v>6.0683158517349442E-3</v>
      </c>
      <c r="P800" s="578">
        <v>3.2727828193751476</v>
      </c>
      <c r="Q800" s="578">
        <v>746.98073069254497</v>
      </c>
      <c r="R800" s="578">
        <v>0.92495607836098992</v>
      </c>
      <c r="S800" s="578">
        <v>1.572471127443955E-2</v>
      </c>
      <c r="T800" s="578">
        <v>4.9698781173598602E-3</v>
      </c>
      <c r="U800" s="578">
        <v>3.7629563466518103</v>
      </c>
      <c r="V800" s="578">
        <v>912.07798894246378</v>
      </c>
      <c r="W800" s="578">
        <v>1.2270455131513975</v>
      </c>
      <c r="X800" s="578">
        <v>0.16058586269809877</v>
      </c>
      <c r="Y800" s="578">
        <v>6.0683158517349442E-3</v>
      </c>
    </row>
    <row r="801" spans="1:25" x14ac:dyDescent="0.3">
      <c r="A801" s="311" t="s">
        <v>3396</v>
      </c>
      <c r="B801" s="310" t="s">
        <v>2192</v>
      </c>
      <c r="C801" s="310" t="s">
        <v>3126</v>
      </c>
      <c r="D801" s="36">
        <v>15</v>
      </c>
      <c r="E801" s="36">
        <v>2020</v>
      </c>
      <c r="F801" s="578">
        <v>3.1595456103814223</v>
      </c>
      <c r="G801" s="578">
        <v>733.69478893279984</v>
      </c>
      <c r="H801" s="578">
        <v>0.90074902812254209</v>
      </c>
      <c r="I801" s="578">
        <v>1.6911800538612898E-2</v>
      </c>
      <c r="J801" s="578">
        <v>4.8814847395988129E-3</v>
      </c>
      <c r="K801" s="578">
        <v>3.6308068034347003</v>
      </c>
      <c r="L801" s="578">
        <v>890.40118916829397</v>
      </c>
      <c r="M801" s="578">
        <v>1.17848737763385</v>
      </c>
      <c r="N801" s="578">
        <v>0.14786618959745551</v>
      </c>
      <c r="O801" s="578">
        <v>5.924096267942023E-3</v>
      </c>
      <c r="P801" s="578">
        <v>3.1595454539192298</v>
      </c>
      <c r="Q801" s="578">
        <v>733.6947835286453</v>
      </c>
      <c r="R801" s="578">
        <v>0.90074904387711241</v>
      </c>
      <c r="S801" s="578">
        <v>1.6911801083324424E-2</v>
      </c>
      <c r="T801" s="578">
        <v>4.8814846328847699E-3</v>
      </c>
      <c r="U801" s="578">
        <v>3.6308068034243148</v>
      </c>
      <c r="V801" s="578">
        <v>890.4011945724485</v>
      </c>
      <c r="W801" s="578">
        <v>1.178487405952785</v>
      </c>
      <c r="X801" s="578">
        <v>0.14786619998721975</v>
      </c>
      <c r="Y801" s="578">
        <v>5.924096267942023E-3</v>
      </c>
    </row>
    <row r="802" spans="1:25" x14ac:dyDescent="0.3">
      <c r="A802" s="579" t="s">
        <v>3397</v>
      </c>
      <c r="B802" s="580" t="s">
        <v>2192</v>
      </c>
      <c r="C802" s="580" t="s">
        <v>3126</v>
      </c>
      <c r="D802" s="581">
        <v>16</v>
      </c>
      <c r="E802" s="581">
        <v>2020</v>
      </c>
      <c r="F802" s="582">
        <v>3.0942927252838901</v>
      </c>
      <c r="G802" s="582">
        <v>737.39202976226761</v>
      </c>
      <c r="H802" s="582">
        <v>0.90050570409251374</v>
      </c>
      <c r="I802" s="582">
        <v>1.8944119427715074E-2</v>
      </c>
      <c r="J802" s="582">
        <v>4.9060842866310824E-3</v>
      </c>
      <c r="K802" s="582">
        <v>3.5446535481788297</v>
      </c>
      <c r="L802" s="582">
        <v>885.15526930491092</v>
      </c>
      <c r="M802" s="582">
        <v>1.1523222278019525</v>
      </c>
      <c r="N802" s="582">
        <v>0.13897994581141851</v>
      </c>
      <c r="O802" s="582">
        <v>5.8891905064228853E-3</v>
      </c>
      <c r="P802" s="582">
        <v>3.0942925166780948</v>
      </c>
      <c r="Q802" s="582">
        <v>737.39202467600455</v>
      </c>
      <c r="R802" s="582">
        <v>0.90050568515289331</v>
      </c>
      <c r="S802" s="582">
        <v>1.8944122047362975E-2</v>
      </c>
      <c r="T802" s="582">
        <v>4.9060842866310824E-3</v>
      </c>
      <c r="U802" s="582">
        <v>3.5446536003328948</v>
      </c>
      <c r="V802" s="582">
        <v>885.15526930491092</v>
      </c>
      <c r="W802" s="582">
        <v>1.1523222620983926</v>
      </c>
      <c r="X802" s="582">
        <v>0.13897994055423576</v>
      </c>
      <c r="Y802" s="582">
        <v>5.8891905064228853E-3</v>
      </c>
    </row>
    <row r="803" spans="1:25" x14ac:dyDescent="0.3">
      <c r="A803" s="311" t="s">
        <v>3398</v>
      </c>
      <c r="B803" s="310" t="s">
        <v>2192</v>
      </c>
      <c r="C803" s="310" t="s">
        <v>3126</v>
      </c>
      <c r="D803" s="36">
        <v>1</v>
      </c>
      <c r="E803" s="36">
        <v>2030</v>
      </c>
      <c r="F803" s="578">
        <v>13.2818719021673</v>
      </c>
      <c r="G803" s="578">
        <v>6137.879302978512</v>
      </c>
      <c r="H803" s="578">
        <v>14.426763464594776</v>
      </c>
      <c r="I803" s="578">
        <v>2.5784876877120624E-2</v>
      </c>
      <c r="J803" s="578">
        <v>4.0924850191610532E-2</v>
      </c>
      <c r="K803" s="578">
        <v>13.338851786124851</v>
      </c>
      <c r="L803" s="578">
        <v>6180.8896993001281</v>
      </c>
      <c r="M803" s="578">
        <v>14.513374977313351</v>
      </c>
      <c r="N803" s="578">
        <v>2.6026232892415124E-2</v>
      </c>
      <c r="O803" s="578">
        <v>4.1211639356333728E-2</v>
      </c>
      <c r="P803" s="578">
        <v>13.28187190215605</v>
      </c>
      <c r="Q803" s="578">
        <v>6137.8794047037754</v>
      </c>
      <c r="R803" s="578">
        <v>14.426763798876575</v>
      </c>
      <c r="S803" s="578">
        <v>2.5784878448727452E-2</v>
      </c>
      <c r="T803" s="578">
        <v>4.0924851239348428E-2</v>
      </c>
      <c r="U803" s="578">
        <v>13.338851786114549</v>
      </c>
      <c r="V803" s="578">
        <v>6180.8896484374982</v>
      </c>
      <c r="W803" s="578">
        <v>14.513374731031901</v>
      </c>
      <c r="X803" s="578">
        <v>2.6026233430457048E-2</v>
      </c>
      <c r="Y803" s="578">
        <v>4.1211639880202676E-2</v>
      </c>
    </row>
    <row r="804" spans="1:25" x14ac:dyDescent="0.3">
      <c r="A804" s="311" t="s">
        <v>3399</v>
      </c>
      <c r="B804" s="310" t="s">
        <v>2192</v>
      </c>
      <c r="C804" s="310" t="s">
        <v>3126</v>
      </c>
      <c r="D804" s="36">
        <v>2</v>
      </c>
      <c r="E804" s="36">
        <v>2030</v>
      </c>
      <c r="F804" s="578">
        <v>7.2962299418795702</v>
      </c>
      <c r="G804" s="578">
        <v>3061.1922887166297</v>
      </c>
      <c r="H804" s="578">
        <v>7.5069223456594028</v>
      </c>
      <c r="I804" s="578">
        <v>1.2690511938406682E-2</v>
      </c>
      <c r="J804" s="578">
        <v>2.0410796084130749E-2</v>
      </c>
      <c r="K804" s="578">
        <v>7.3666921335140279</v>
      </c>
      <c r="L804" s="578">
        <v>3113.1222407023074</v>
      </c>
      <c r="M804" s="578">
        <v>7.6179989485365978</v>
      </c>
      <c r="N804" s="578">
        <v>1.2984182011602214E-2</v>
      </c>
      <c r="O804" s="578">
        <v>2.0757019791441598E-2</v>
      </c>
      <c r="P804" s="578">
        <v>7.2962300461931573</v>
      </c>
      <c r="Q804" s="578">
        <v>3061.1922887166302</v>
      </c>
      <c r="R804" s="578">
        <v>7.5069220507369465</v>
      </c>
      <c r="S804" s="578">
        <v>1.2690510410303982E-2</v>
      </c>
      <c r="T804" s="578">
        <v>2.0410796598298423E-2</v>
      </c>
      <c r="U804" s="578">
        <v>7.3666921260478295</v>
      </c>
      <c r="V804" s="578">
        <v>3113.1223449706999</v>
      </c>
      <c r="W804" s="578">
        <v>7.6179990554737689</v>
      </c>
      <c r="X804" s="578">
        <v>1.298418186134612E-2</v>
      </c>
      <c r="Y804" s="578">
        <v>2.0757019791441598E-2</v>
      </c>
    </row>
    <row r="805" spans="1:25" x14ac:dyDescent="0.3">
      <c r="A805" s="311" t="s">
        <v>3400</v>
      </c>
      <c r="B805" s="310" t="s">
        <v>2192</v>
      </c>
      <c r="C805" s="310" t="s">
        <v>3126</v>
      </c>
      <c r="D805" s="36">
        <v>3</v>
      </c>
      <c r="E805" s="36">
        <v>2030</v>
      </c>
      <c r="F805" s="578">
        <v>4.2790839192072454</v>
      </c>
      <c r="G805" s="578">
        <v>1740.0787633260074</v>
      </c>
      <c r="H805" s="578">
        <v>4.0739609849181999</v>
      </c>
      <c r="I805" s="578">
        <v>7.5663682564860741E-3</v>
      </c>
      <c r="J805" s="578">
        <v>1.1602156291094875E-2</v>
      </c>
      <c r="K805" s="578">
        <v>4.2922900950193981</v>
      </c>
      <c r="L805" s="578">
        <v>1756.5659586588499</v>
      </c>
      <c r="M805" s="578">
        <v>4.1286736535869997</v>
      </c>
      <c r="N805" s="578">
        <v>7.6487032092700073E-3</v>
      </c>
      <c r="O805" s="578">
        <v>1.1712055371996601E-2</v>
      </c>
      <c r="P805" s="578">
        <v>4.2790839192123951</v>
      </c>
      <c r="Q805" s="578">
        <v>1740.0788675944</v>
      </c>
      <c r="R805" s="578">
        <v>4.0739613742195271</v>
      </c>
      <c r="S805" s="578">
        <v>7.5663687765275467E-3</v>
      </c>
      <c r="T805" s="578">
        <v>1.1602153671750099E-2</v>
      </c>
      <c r="U805" s="578">
        <v>4.2922901993222951</v>
      </c>
      <c r="V805" s="578">
        <v>1756.5659586588499</v>
      </c>
      <c r="W805" s="578">
        <v>4.128673700328358</v>
      </c>
      <c r="X805" s="578">
        <v>7.6487034148916017E-3</v>
      </c>
      <c r="Y805" s="578">
        <v>1.1712055371996601E-2</v>
      </c>
    </row>
    <row r="806" spans="1:25" x14ac:dyDescent="0.3">
      <c r="A806" s="311" t="s">
        <v>3401</v>
      </c>
      <c r="B806" s="310" t="s">
        <v>2192</v>
      </c>
      <c r="C806" s="310" t="s">
        <v>3126</v>
      </c>
      <c r="D806" s="36">
        <v>4</v>
      </c>
      <c r="E806" s="36">
        <v>2030</v>
      </c>
      <c r="F806" s="578">
        <v>3.5592312071003076</v>
      </c>
      <c r="G806" s="578">
        <v>1378.4162419637</v>
      </c>
      <c r="H806" s="578">
        <v>3.060804597776035</v>
      </c>
      <c r="I806" s="578">
        <v>6.5736629719405429E-3</v>
      </c>
      <c r="J806" s="578">
        <v>9.1907133561714201E-3</v>
      </c>
      <c r="K806" s="578">
        <v>3.6590283150398224</v>
      </c>
      <c r="L806" s="578">
        <v>1424.3743985493925</v>
      </c>
      <c r="M806" s="578">
        <v>3.2096871189927048</v>
      </c>
      <c r="N806" s="578">
        <v>6.7980710140128969E-3</v>
      </c>
      <c r="O806" s="578">
        <v>9.4971485620286705E-3</v>
      </c>
      <c r="P806" s="578">
        <v>3.5592312617274375</v>
      </c>
      <c r="Q806" s="578">
        <v>1378.4162419637</v>
      </c>
      <c r="R806" s="578">
        <v>3.0608045804798723</v>
      </c>
      <c r="S806" s="578">
        <v>6.5736631242430052E-3</v>
      </c>
      <c r="T806" s="578">
        <v>9.190713462885464E-3</v>
      </c>
      <c r="U806" s="578">
        <v>3.6590283672043449</v>
      </c>
      <c r="V806" s="578">
        <v>1424.374242146805</v>
      </c>
      <c r="W806" s="578">
        <v>3.2096871747031974</v>
      </c>
      <c r="X806" s="578">
        <v>6.7980710703068282E-3</v>
      </c>
      <c r="Y806" s="578">
        <v>9.4971485620286705E-3</v>
      </c>
    </row>
    <row r="807" spans="1:25" x14ac:dyDescent="0.3">
      <c r="A807" s="311" t="s">
        <v>3402</v>
      </c>
      <c r="B807" s="310" t="s">
        <v>2192</v>
      </c>
      <c r="C807" s="310" t="s">
        <v>3126</v>
      </c>
      <c r="D807" s="36">
        <v>5</v>
      </c>
      <c r="E807" s="36">
        <v>2030</v>
      </c>
      <c r="F807" s="578">
        <v>3.1875834901581976</v>
      </c>
      <c r="G807" s="578">
        <v>1202.9378153483024</v>
      </c>
      <c r="H807" s="578">
        <v>2.4689660025978748</v>
      </c>
      <c r="I807" s="578">
        <v>6.28352382756247E-3</v>
      </c>
      <c r="J807" s="578">
        <v>8.0206979473587056E-3</v>
      </c>
      <c r="K807" s="578">
        <v>3.3925626795629173</v>
      </c>
      <c r="L807" s="578">
        <v>1287.9789352416926</v>
      </c>
      <c r="M807" s="578">
        <v>2.7316386294087325</v>
      </c>
      <c r="N807" s="578">
        <v>7.3441964153175571E-3</v>
      </c>
      <c r="O807" s="578">
        <v>8.5877236851956661E-3</v>
      </c>
      <c r="P807" s="578">
        <v>3.1875836987796102</v>
      </c>
      <c r="Q807" s="578">
        <v>1202.9377110799098</v>
      </c>
      <c r="R807" s="578">
        <v>2.46896595940082</v>
      </c>
      <c r="S807" s="578">
        <v>6.2835237741864997E-3</v>
      </c>
      <c r="T807" s="578">
        <v>8.020697995865092E-3</v>
      </c>
      <c r="U807" s="578">
        <v>3.3925627317117497</v>
      </c>
      <c r="V807" s="578">
        <v>1287.9789352416926</v>
      </c>
      <c r="W807" s="578">
        <v>2.7316386921632576</v>
      </c>
      <c r="X807" s="578">
        <v>7.344196364897462E-3</v>
      </c>
      <c r="Y807" s="578">
        <v>8.5877236366892814E-3</v>
      </c>
    </row>
    <row r="808" spans="1:25" x14ac:dyDescent="0.3">
      <c r="A808" s="311" t="s">
        <v>3403</v>
      </c>
      <c r="B808" s="310" t="s">
        <v>2192</v>
      </c>
      <c r="C808" s="310" t="s">
        <v>3126</v>
      </c>
      <c r="D808" s="36">
        <v>6</v>
      </c>
      <c r="E808" s="36">
        <v>2030</v>
      </c>
      <c r="F808" s="578">
        <v>2.864029816225405</v>
      </c>
      <c r="G808" s="578">
        <v>1081.8148892720524</v>
      </c>
      <c r="H808" s="578">
        <v>2.034613789758315</v>
      </c>
      <c r="I808" s="578">
        <v>5.5469520048063645E-3</v>
      </c>
      <c r="J808" s="578">
        <v>7.2131121608739052E-3</v>
      </c>
      <c r="K808" s="578">
        <v>3.1606585034432202</v>
      </c>
      <c r="L808" s="578">
        <v>1200.6770439147876</v>
      </c>
      <c r="M808" s="578">
        <v>2.3814977536189827</v>
      </c>
      <c r="N808" s="578">
        <v>8.7430950431250029E-3</v>
      </c>
      <c r="O808" s="578">
        <v>8.0056344110441061E-3</v>
      </c>
      <c r="P808" s="578">
        <v>2.86402971192607</v>
      </c>
      <c r="Q808" s="578">
        <v>1081.8148892720524</v>
      </c>
      <c r="R808" s="578">
        <v>2.0346138213245997</v>
      </c>
      <c r="S808" s="578">
        <v>5.5469521648584853E-3</v>
      </c>
      <c r="T808" s="578">
        <v>7.2131121584485848E-3</v>
      </c>
      <c r="U808" s="578">
        <v>3.160658399140325</v>
      </c>
      <c r="V808" s="578">
        <v>1200.677096048985</v>
      </c>
      <c r="W808" s="578">
        <v>2.3814977376973676</v>
      </c>
      <c r="X808" s="578">
        <v>8.7430950431250029E-3</v>
      </c>
      <c r="Y808" s="578">
        <v>8.0056344110441061E-3</v>
      </c>
    </row>
    <row r="809" spans="1:25" x14ac:dyDescent="0.3">
      <c r="A809" s="311" t="s">
        <v>3404</v>
      </c>
      <c r="B809" s="310" t="s">
        <v>2192</v>
      </c>
      <c r="C809" s="310" t="s">
        <v>3126</v>
      </c>
      <c r="D809" s="36">
        <v>7</v>
      </c>
      <c r="E809" s="36">
        <v>2030</v>
      </c>
      <c r="F809" s="578">
        <v>2.8775506127739474</v>
      </c>
      <c r="G809" s="578">
        <v>1045.2254199981649</v>
      </c>
      <c r="H809" s="578">
        <v>1.80814473689785</v>
      </c>
      <c r="I809" s="578">
        <v>6.8716425300673597E-3</v>
      </c>
      <c r="J809" s="578">
        <v>6.969142176482512E-3</v>
      </c>
      <c r="K809" s="578">
        <v>3.2241623344736601</v>
      </c>
      <c r="L809" s="578">
        <v>1183.9860369364349</v>
      </c>
      <c r="M809" s="578">
        <v>2.1524933674465152</v>
      </c>
      <c r="N809" s="578">
        <v>2.4778071137764774E-2</v>
      </c>
      <c r="O809" s="578">
        <v>7.8943370802638402E-3</v>
      </c>
      <c r="P809" s="578">
        <v>2.8775507692419025</v>
      </c>
      <c r="Q809" s="578">
        <v>1045.2254199981649</v>
      </c>
      <c r="R809" s="578">
        <v>1.8081447611558901</v>
      </c>
      <c r="S809" s="578">
        <v>6.8716425295368196E-3</v>
      </c>
      <c r="T809" s="578">
        <v>6.969142176482512E-3</v>
      </c>
      <c r="U809" s="578">
        <v>3.2241623866276869</v>
      </c>
      <c r="V809" s="578">
        <v>1183.9860369364349</v>
      </c>
      <c r="W809" s="578">
        <v>2.1524933937768429</v>
      </c>
      <c r="X809" s="578">
        <v>2.4778071142994375E-2</v>
      </c>
      <c r="Y809" s="578">
        <v>7.8943370802638402E-3</v>
      </c>
    </row>
    <row r="810" spans="1:25" x14ac:dyDescent="0.3">
      <c r="A810" s="311" t="s">
        <v>3405</v>
      </c>
      <c r="B810" s="310" t="s">
        <v>2192</v>
      </c>
      <c r="C810" s="310" t="s">
        <v>3126</v>
      </c>
      <c r="D810" s="36">
        <v>8</v>
      </c>
      <c r="E810" s="36">
        <v>2030</v>
      </c>
      <c r="F810" s="578">
        <v>2.8402924284576598</v>
      </c>
      <c r="G810" s="578">
        <v>926.85987377166703</v>
      </c>
      <c r="H810" s="578">
        <v>1.4768280813548949</v>
      </c>
      <c r="I810" s="578">
        <v>8.4483071068461625E-3</v>
      </c>
      <c r="J810" s="578">
        <v>6.1799226241419048E-3</v>
      </c>
      <c r="K810" s="578">
        <v>3.225796744207245</v>
      </c>
      <c r="L810" s="578">
        <v>1086.6034317016549</v>
      </c>
      <c r="M810" s="578">
        <v>1.8208017115680324</v>
      </c>
      <c r="N810" s="578">
        <v>5.9364718224363323E-2</v>
      </c>
      <c r="O810" s="578">
        <v>7.2450267810684876E-3</v>
      </c>
      <c r="P810" s="578">
        <v>2.8402924284622824</v>
      </c>
      <c r="Q810" s="578">
        <v>926.85986836751249</v>
      </c>
      <c r="R810" s="578">
        <v>1.4768280501375526</v>
      </c>
      <c r="S810" s="578">
        <v>8.4483072612707918E-3</v>
      </c>
      <c r="T810" s="578">
        <v>6.1799226241419048E-3</v>
      </c>
      <c r="U810" s="578">
        <v>3.2257967442020146</v>
      </c>
      <c r="V810" s="578">
        <v>1086.6034317016549</v>
      </c>
      <c r="W810" s="578">
        <v>1.8208016874114001</v>
      </c>
      <c r="X810" s="578">
        <v>5.9364716671855867E-2</v>
      </c>
      <c r="Y810" s="578">
        <v>7.2450267810684876E-3</v>
      </c>
    </row>
    <row r="811" spans="1:25" x14ac:dyDescent="0.3">
      <c r="A811" s="311" t="s">
        <v>3406</v>
      </c>
      <c r="B811" s="310" t="s">
        <v>2192</v>
      </c>
      <c r="C811" s="310" t="s">
        <v>3126</v>
      </c>
      <c r="D811" s="36">
        <v>9</v>
      </c>
      <c r="E811" s="36">
        <v>2030</v>
      </c>
      <c r="F811" s="578">
        <v>2.9450118562375875</v>
      </c>
      <c r="G811" s="578">
        <v>886.89421780904047</v>
      </c>
      <c r="H811" s="578">
        <v>1.2691498986503824</v>
      </c>
      <c r="I811" s="578">
        <v>1.0090855737075783E-2</v>
      </c>
      <c r="J811" s="578">
        <v>5.9134483502323995E-3</v>
      </c>
      <c r="K811" s="578">
        <v>3.3575489271088346</v>
      </c>
      <c r="L811" s="578">
        <v>1062.1145922342901</v>
      </c>
      <c r="M811" s="578">
        <v>1.6078136404019701</v>
      </c>
      <c r="N811" s="578">
        <v>0.12359623460664176</v>
      </c>
      <c r="O811" s="578">
        <v>7.0817358452283426E-3</v>
      </c>
      <c r="P811" s="578">
        <v>2.9450120126997801</v>
      </c>
      <c r="Q811" s="578">
        <v>886.89421272277752</v>
      </c>
      <c r="R811" s="578">
        <v>1.26914991395718</v>
      </c>
      <c r="S811" s="578">
        <v>1.0090856128404825E-2</v>
      </c>
      <c r="T811" s="578">
        <v>5.9134483502323995E-3</v>
      </c>
      <c r="U811" s="578">
        <v>3.3575490835710271</v>
      </c>
      <c r="V811" s="578">
        <v>1062.1145922342901</v>
      </c>
      <c r="W811" s="578">
        <v>1.6078136295407874</v>
      </c>
      <c r="X811" s="578">
        <v>0.12359623309324255</v>
      </c>
      <c r="Y811" s="578">
        <v>7.0817357385142979E-3</v>
      </c>
    </row>
    <row r="812" spans="1:25" x14ac:dyDescent="0.3">
      <c r="A812" s="311" t="s">
        <v>3407</v>
      </c>
      <c r="B812" s="310" t="s">
        <v>2192</v>
      </c>
      <c r="C812" s="310" t="s">
        <v>3126</v>
      </c>
      <c r="D812" s="36">
        <v>10</v>
      </c>
      <c r="E812" s="36">
        <v>2030</v>
      </c>
      <c r="F812" s="578">
        <v>3.0301762607134948</v>
      </c>
      <c r="G812" s="578">
        <v>855.8734353383378</v>
      </c>
      <c r="H812" s="578">
        <v>1.1065773376718975</v>
      </c>
      <c r="I812" s="578">
        <v>1.1397140363177011E-2</v>
      </c>
      <c r="J812" s="578">
        <v>5.7066129520535426E-3</v>
      </c>
      <c r="K812" s="578">
        <v>3.4543346259524648</v>
      </c>
      <c r="L812" s="578">
        <v>1040.1033407847026</v>
      </c>
      <c r="M812" s="578">
        <v>1.4487207683602374</v>
      </c>
      <c r="N812" s="578">
        <v>0.17868193566755475</v>
      </c>
      <c r="O812" s="578">
        <v>6.9349690311355447E-3</v>
      </c>
      <c r="P812" s="578">
        <v>3.0301763650288573</v>
      </c>
      <c r="Q812" s="578">
        <v>855.87342993418326</v>
      </c>
      <c r="R812" s="578">
        <v>1.1065773418795248</v>
      </c>
      <c r="S812" s="578">
        <v>1.1397139938821941E-2</v>
      </c>
      <c r="T812" s="578">
        <v>5.7066130054105654E-3</v>
      </c>
      <c r="U812" s="578">
        <v>3.4543344173310548</v>
      </c>
      <c r="V812" s="578">
        <v>1040.1033407847026</v>
      </c>
      <c r="W812" s="578">
        <v>1.4487208088845951</v>
      </c>
      <c r="X812" s="578">
        <v>0.17868193059742477</v>
      </c>
      <c r="Y812" s="578">
        <v>6.9349690311355447E-3</v>
      </c>
    </row>
    <row r="813" spans="1:25" x14ac:dyDescent="0.3">
      <c r="A813" s="311" t="s">
        <v>3408</v>
      </c>
      <c r="B813" s="310" t="s">
        <v>2192</v>
      </c>
      <c r="C813" s="310" t="s">
        <v>3126</v>
      </c>
      <c r="D813" s="36">
        <v>11</v>
      </c>
      <c r="E813" s="36">
        <v>2030</v>
      </c>
      <c r="F813" s="578">
        <v>3.1284290971204074</v>
      </c>
      <c r="G813" s="578">
        <v>831.53942998250272</v>
      </c>
      <c r="H813" s="578">
        <v>0.96804110600153992</v>
      </c>
      <c r="I813" s="578">
        <v>1.2674978136601536E-2</v>
      </c>
      <c r="J813" s="578">
        <v>5.5443624538990301E-3</v>
      </c>
      <c r="K813" s="578">
        <v>3.5415171678934372</v>
      </c>
      <c r="L813" s="578">
        <v>1015.4023971557568</v>
      </c>
      <c r="M813" s="578">
        <v>1.2921275387714075</v>
      </c>
      <c r="N813" s="578">
        <v>0.20166718800101024</v>
      </c>
      <c r="O813" s="578">
        <v>6.77028966795963E-3</v>
      </c>
      <c r="P813" s="578">
        <v>3.1284294100291423</v>
      </c>
      <c r="Q813" s="578">
        <v>831.53942998250272</v>
      </c>
      <c r="R813" s="578">
        <v>0.96804108466486871</v>
      </c>
      <c r="S813" s="578">
        <v>1.2674979226858311E-2</v>
      </c>
      <c r="T813" s="578">
        <v>5.5443624005420081E-3</v>
      </c>
      <c r="U813" s="578">
        <v>3.5415170114573922</v>
      </c>
      <c r="V813" s="578">
        <v>1015.4023971557568</v>
      </c>
      <c r="W813" s="578">
        <v>1.2921275662684626</v>
      </c>
      <c r="X813" s="578">
        <v>0.20166718805315473</v>
      </c>
      <c r="Y813" s="578">
        <v>6.77028966795963E-3</v>
      </c>
    </row>
    <row r="814" spans="1:25" x14ac:dyDescent="0.3">
      <c r="A814" s="311" t="s">
        <v>3409</v>
      </c>
      <c r="B814" s="310" t="s">
        <v>2192</v>
      </c>
      <c r="C814" s="310" t="s">
        <v>3126</v>
      </c>
      <c r="D814" s="36">
        <v>12</v>
      </c>
      <c r="E814" s="36">
        <v>2030</v>
      </c>
      <c r="F814" s="578">
        <v>3.2088210275472475</v>
      </c>
      <c r="G814" s="578">
        <v>811.63319651285769</v>
      </c>
      <c r="H814" s="578">
        <v>0.85469555123275576</v>
      </c>
      <c r="I814" s="578">
        <v>1.3720492426993225E-2</v>
      </c>
      <c r="J814" s="578">
        <v>5.4116363462526325E-3</v>
      </c>
      <c r="K814" s="578">
        <v>3.6014291091800379</v>
      </c>
      <c r="L814" s="578">
        <v>990.17020193735561</v>
      </c>
      <c r="M814" s="578">
        <v>1.1517825123923977</v>
      </c>
      <c r="N814" s="578">
        <v>0.19405353983650728</v>
      </c>
      <c r="O814" s="578">
        <v>6.6020483791362477E-3</v>
      </c>
      <c r="P814" s="578">
        <v>3.2088209753879129</v>
      </c>
      <c r="Q814" s="578">
        <v>811.63319651285769</v>
      </c>
      <c r="R814" s="578">
        <v>0.85469556679208791</v>
      </c>
      <c r="S814" s="578">
        <v>1.3720492405847501E-2</v>
      </c>
      <c r="T814" s="578">
        <v>5.4116363462526325E-3</v>
      </c>
      <c r="U814" s="578">
        <v>3.6014290048667172</v>
      </c>
      <c r="V814" s="578">
        <v>990.17019144693825</v>
      </c>
      <c r="W814" s="578">
        <v>1.1517825128676074</v>
      </c>
      <c r="X814" s="578">
        <v>0.19405353461115674</v>
      </c>
      <c r="Y814" s="578">
        <v>6.6020483791362477E-3</v>
      </c>
    </row>
    <row r="815" spans="1:25" x14ac:dyDescent="0.3">
      <c r="A815" s="311" t="s">
        <v>3410</v>
      </c>
      <c r="B815" s="310" t="s">
        <v>2192</v>
      </c>
      <c r="C815" s="310" t="s">
        <v>3126</v>
      </c>
      <c r="D815" s="36">
        <v>13</v>
      </c>
      <c r="E815" s="36">
        <v>2030</v>
      </c>
      <c r="F815" s="578">
        <v>3.1258507615067725</v>
      </c>
      <c r="G815" s="578">
        <v>765.41294288635231</v>
      </c>
      <c r="H815" s="578">
        <v>0.75702453104751521</v>
      </c>
      <c r="I815" s="578">
        <v>1.4025483223766301E-2</v>
      </c>
      <c r="J815" s="578">
        <v>5.1034590821169897E-3</v>
      </c>
      <c r="K815" s="578">
        <v>3.5057445496394877</v>
      </c>
      <c r="L815" s="578">
        <v>939.36289215087857</v>
      </c>
      <c r="M815" s="578">
        <v>1.0329649597040271</v>
      </c>
      <c r="N815" s="578">
        <v>0.17806829685529549</v>
      </c>
      <c r="O815" s="578">
        <v>6.2632874614791875E-3</v>
      </c>
      <c r="P815" s="578">
        <v>3.1258509192055777</v>
      </c>
      <c r="Q815" s="578">
        <v>765.41293239593483</v>
      </c>
      <c r="R815" s="578">
        <v>0.75702455064902052</v>
      </c>
      <c r="S815" s="578">
        <v>1.4025479010683699E-2</v>
      </c>
      <c r="T815" s="578">
        <v>5.1034590821169897E-3</v>
      </c>
      <c r="U815" s="578">
        <v>3.5057443422493799</v>
      </c>
      <c r="V815" s="578">
        <v>939.36299641927053</v>
      </c>
      <c r="W815" s="578">
        <v>1.0329649547406887</v>
      </c>
      <c r="X815" s="578">
        <v>0.17806829690743975</v>
      </c>
      <c r="Y815" s="578">
        <v>6.2632874105474851E-3</v>
      </c>
    </row>
    <row r="816" spans="1:25" x14ac:dyDescent="0.3">
      <c r="A816" s="311" t="s">
        <v>3411</v>
      </c>
      <c r="B816" s="310" t="s">
        <v>2192</v>
      </c>
      <c r="C816" s="310" t="s">
        <v>3126</v>
      </c>
      <c r="D816" s="36">
        <v>14</v>
      </c>
      <c r="E816" s="36">
        <v>2030</v>
      </c>
      <c r="F816" s="578">
        <v>2.9754496044504277</v>
      </c>
      <c r="G816" s="578">
        <v>747.64759476979498</v>
      </c>
      <c r="H816" s="578">
        <v>0.72482513701333995</v>
      </c>
      <c r="I816" s="578">
        <v>1.4444244220764301E-2</v>
      </c>
      <c r="J816" s="578">
        <v>4.9850090072140968E-3</v>
      </c>
      <c r="K816" s="578">
        <v>3.3430134997920451</v>
      </c>
      <c r="L816" s="578">
        <v>912.83347638448026</v>
      </c>
      <c r="M816" s="578">
        <v>0.97518329848965679</v>
      </c>
      <c r="N816" s="578">
        <v>0.15881905849285677</v>
      </c>
      <c r="O816" s="578">
        <v>6.0863984763272977E-3</v>
      </c>
      <c r="P816" s="578">
        <v>2.9754496566102522</v>
      </c>
      <c r="Q816" s="578">
        <v>747.64759413401248</v>
      </c>
      <c r="R816" s="578">
        <v>0.72482516588593127</v>
      </c>
      <c r="S816" s="578">
        <v>1.4444244740464726E-2</v>
      </c>
      <c r="T816" s="578">
        <v>4.9850090581457993E-3</v>
      </c>
      <c r="U816" s="578">
        <v>3.3430135519408806</v>
      </c>
      <c r="V816" s="578">
        <v>912.83347129821732</v>
      </c>
      <c r="W816" s="578">
        <v>0.9751833194941335</v>
      </c>
      <c r="X816" s="578">
        <v>0.15881905854500128</v>
      </c>
      <c r="Y816" s="578">
        <v>6.0863984253955927E-3</v>
      </c>
    </row>
    <row r="817" spans="1:25" x14ac:dyDescent="0.3">
      <c r="A817" s="311" t="s">
        <v>3412</v>
      </c>
      <c r="B817" s="310" t="s">
        <v>2192</v>
      </c>
      <c r="C817" s="310" t="s">
        <v>3126</v>
      </c>
      <c r="D817" s="36">
        <v>15</v>
      </c>
      <c r="E817" s="36">
        <v>2030</v>
      </c>
      <c r="F817" s="578">
        <v>2.8410314574239552</v>
      </c>
      <c r="G817" s="578">
        <v>734.33534622192349</v>
      </c>
      <c r="H817" s="578">
        <v>0.70131943236666849</v>
      </c>
      <c r="I817" s="578">
        <v>1.4819830885168476E-2</v>
      </c>
      <c r="J817" s="578">
        <v>4.8962492728605832E-3</v>
      </c>
      <c r="K817" s="578">
        <v>3.1957312606255801</v>
      </c>
      <c r="L817" s="578">
        <v>891.12666320800747</v>
      </c>
      <c r="M817" s="578">
        <v>0.92979530942625166</v>
      </c>
      <c r="N817" s="578">
        <v>0.14553584859155852</v>
      </c>
      <c r="O817" s="578">
        <v>5.9416704510416168E-3</v>
      </c>
      <c r="P817" s="578">
        <v>2.8410316138929348</v>
      </c>
      <c r="Q817" s="578">
        <v>734.33534081776907</v>
      </c>
      <c r="R817" s="578">
        <v>0.70131944329174689</v>
      </c>
      <c r="S817" s="578">
        <v>1.4819831900733001E-2</v>
      </c>
      <c r="T817" s="578">
        <v>4.8962491200654733E-3</v>
      </c>
      <c r="U817" s="578">
        <v>3.1957314692209926</v>
      </c>
      <c r="V817" s="578">
        <v>891.126658439636</v>
      </c>
      <c r="W817" s="578">
        <v>0.92979531645642</v>
      </c>
      <c r="X817" s="578">
        <v>0.14553584862248123</v>
      </c>
      <c r="Y817" s="578">
        <v>5.9416704510416168E-3</v>
      </c>
    </row>
    <row r="818" spans="1:25" x14ac:dyDescent="0.3">
      <c r="A818" s="579" t="s">
        <v>3413</v>
      </c>
      <c r="B818" s="580" t="s">
        <v>2192</v>
      </c>
      <c r="C818" s="580" t="s">
        <v>3126</v>
      </c>
      <c r="D818" s="581">
        <v>16</v>
      </c>
      <c r="E818" s="581">
        <v>2030</v>
      </c>
      <c r="F818" s="582">
        <v>2.7379354555805473</v>
      </c>
      <c r="G818" s="582">
        <v>738.01740360259953</v>
      </c>
      <c r="H818" s="582">
        <v>0.6955439614154475</v>
      </c>
      <c r="I818" s="582">
        <v>1.5675943041780226E-2</v>
      </c>
      <c r="J818" s="582">
        <v>4.9207998041917228E-3</v>
      </c>
      <c r="K818" s="582">
        <v>3.0791061334202752</v>
      </c>
      <c r="L818" s="582">
        <v>885.86148134867301</v>
      </c>
      <c r="M818" s="582">
        <v>0.90020510003940479</v>
      </c>
      <c r="N818" s="582">
        <v>0.135732880323606</v>
      </c>
      <c r="O818" s="582">
        <v>5.9065633055676347E-3</v>
      </c>
      <c r="P818" s="582">
        <v>2.7379353500363051</v>
      </c>
      <c r="Q818" s="582">
        <v>738.01739279429057</v>
      </c>
      <c r="R818" s="582">
        <v>0.69554395704987304</v>
      </c>
      <c r="S818" s="582">
        <v>1.5675943023741878E-2</v>
      </c>
      <c r="T818" s="582">
        <v>4.9207998551234252E-3</v>
      </c>
      <c r="U818" s="582">
        <v>3.0791061855743429</v>
      </c>
      <c r="V818" s="582">
        <v>885.8614816665646</v>
      </c>
      <c r="W818" s="582">
        <v>0.90020510569032286</v>
      </c>
      <c r="X818" s="582">
        <v>0.13573288551833623</v>
      </c>
      <c r="Y818" s="582">
        <v>5.9065633055676347E-3</v>
      </c>
    </row>
    <row r="819" spans="1:25" x14ac:dyDescent="0.3">
      <c r="A819" s="311" t="s">
        <v>3414</v>
      </c>
      <c r="B819" s="310" t="s">
        <v>2191</v>
      </c>
      <c r="C819" s="310" t="s">
        <v>3126</v>
      </c>
      <c r="D819" s="36">
        <v>1</v>
      </c>
      <c r="E819" s="36">
        <v>2012</v>
      </c>
      <c r="F819" s="578">
        <v>47.093146632444849</v>
      </c>
      <c r="G819" s="578">
        <v>8041.4606119791624</v>
      </c>
      <c r="H819" s="578">
        <v>8.0289334673434443</v>
      </c>
      <c r="I819" s="578">
        <v>3.4855599403381299</v>
      </c>
      <c r="J819" s="578">
        <v>6.8621813319623429E-2</v>
      </c>
      <c r="K819" s="578">
        <v>47.503057709099522</v>
      </c>
      <c r="L819" s="578">
        <v>8104.9636306762668</v>
      </c>
      <c r="M819" s="578">
        <v>8.0450940472073817</v>
      </c>
      <c r="N819" s="578">
        <v>3.5003443136811203</v>
      </c>
      <c r="O819" s="578">
        <v>6.9163689001773748E-2</v>
      </c>
      <c r="P819" s="578">
        <v>47.093142460624151</v>
      </c>
      <c r="Q819" s="578">
        <v>8041.4606119791624</v>
      </c>
      <c r="R819" s="578">
        <v>8.0289334732418212</v>
      </c>
      <c r="S819" s="578">
        <v>3.4855599403381299</v>
      </c>
      <c r="T819" s="578">
        <v>6.8621813319623429E-2</v>
      </c>
      <c r="U819" s="578">
        <v>47.503057173744246</v>
      </c>
      <c r="V819" s="578">
        <v>8104.9636840820303</v>
      </c>
      <c r="W819" s="578">
        <v>8.045093838591125</v>
      </c>
      <c r="X819" s="578">
        <v>3.5003440007567352</v>
      </c>
      <c r="Y819" s="578">
        <v>6.9163689506240147E-2</v>
      </c>
    </row>
    <row r="820" spans="1:25" x14ac:dyDescent="0.3">
      <c r="A820" s="311" t="s">
        <v>3415</v>
      </c>
      <c r="B820" s="310" t="s">
        <v>2191</v>
      </c>
      <c r="C820" s="310" t="s">
        <v>3126</v>
      </c>
      <c r="D820" s="36">
        <v>2</v>
      </c>
      <c r="E820" s="36">
        <v>2012</v>
      </c>
      <c r="F820" s="578">
        <v>22.026858007554697</v>
      </c>
      <c r="G820" s="578">
        <v>3920.2351913452098</v>
      </c>
      <c r="H820" s="578">
        <v>4.3265957998810274</v>
      </c>
      <c r="I820" s="578">
        <v>1.7482911565651427</v>
      </c>
      <c r="J820" s="578">
        <v>3.3453339012339697E-2</v>
      </c>
      <c r="K820" s="578">
        <v>22.554789807288451</v>
      </c>
      <c r="L820" s="578">
        <v>4002.3891677856395</v>
      </c>
      <c r="M820" s="578">
        <v>4.3536367581303521</v>
      </c>
      <c r="N820" s="578">
        <v>1.76664987330635</v>
      </c>
      <c r="O820" s="578">
        <v>3.4154373686760622E-2</v>
      </c>
      <c r="P820" s="578">
        <v>22.026857461169076</v>
      </c>
      <c r="Q820" s="578">
        <v>3920.2351913452098</v>
      </c>
      <c r="R820" s="578">
        <v>4.3265957467180325</v>
      </c>
      <c r="S820" s="578">
        <v>1.7482911460101573</v>
      </c>
      <c r="T820" s="578">
        <v>3.3453339012339697E-2</v>
      </c>
      <c r="U820" s="578">
        <v>22.554788230336225</v>
      </c>
      <c r="V820" s="578">
        <v>4002.3891677856395</v>
      </c>
      <c r="W820" s="578">
        <v>4.3536367586736224</v>
      </c>
      <c r="X820" s="578">
        <v>1.76664989441633</v>
      </c>
      <c r="Y820" s="578">
        <v>3.4154373686760622E-2</v>
      </c>
    </row>
    <row r="821" spans="1:25" x14ac:dyDescent="0.3">
      <c r="A821" s="311" t="s">
        <v>3416</v>
      </c>
      <c r="B821" s="310" t="s">
        <v>2191</v>
      </c>
      <c r="C821" s="310" t="s">
        <v>3126</v>
      </c>
      <c r="D821" s="36">
        <v>3</v>
      </c>
      <c r="E821" s="36">
        <v>2012</v>
      </c>
      <c r="F821" s="578">
        <v>12.770952067303952</v>
      </c>
      <c r="G821" s="578">
        <v>2326.9170659383099</v>
      </c>
      <c r="H821" s="578">
        <v>2.3122706490103075</v>
      </c>
      <c r="I821" s="578">
        <v>0.97223862695197216</v>
      </c>
      <c r="J821" s="578">
        <v>1.9856809541427798E-2</v>
      </c>
      <c r="K821" s="578">
        <v>12.904886266022526</v>
      </c>
      <c r="L821" s="578">
        <v>2343.3209991455046</v>
      </c>
      <c r="M821" s="578">
        <v>2.3230050557564574</v>
      </c>
      <c r="N821" s="578">
        <v>0.97562013395751479</v>
      </c>
      <c r="O821" s="578">
        <v>1.9996790215372977E-2</v>
      </c>
      <c r="P821" s="578">
        <v>12.77095049202515</v>
      </c>
      <c r="Q821" s="578">
        <v>2326.9170659383099</v>
      </c>
      <c r="R821" s="578">
        <v>2.3122706546176501</v>
      </c>
      <c r="S821" s="578">
        <v>0.97223864806195026</v>
      </c>
      <c r="T821" s="578">
        <v>1.9856809027260124E-2</v>
      </c>
      <c r="U821" s="578">
        <v>12.904885741620051</v>
      </c>
      <c r="V821" s="578">
        <v>2343.3209991455046</v>
      </c>
      <c r="W821" s="578">
        <v>2.3230050556012403</v>
      </c>
      <c r="X821" s="578">
        <v>0.97562005432943455</v>
      </c>
      <c r="Y821" s="578">
        <v>1.9996790215372977E-2</v>
      </c>
    </row>
    <row r="822" spans="1:25" x14ac:dyDescent="0.3">
      <c r="A822" s="311" t="s">
        <v>3417</v>
      </c>
      <c r="B822" s="310" t="s">
        <v>2191</v>
      </c>
      <c r="C822" s="310" t="s">
        <v>3126</v>
      </c>
      <c r="D822" s="36">
        <v>4</v>
      </c>
      <c r="E822" s="36">
        <v>2012</v>
      </c>
      <c r="F822" s="578">
        <v>9.9259981536330368</v>
      </c>
      <c r="G822" s="578">
        <v>1844.9274088541624</v>
      </c>
      <c r="H822" s="578">
        <v>1.6698200534835101</v>
      </c>
      <c r="I822" s="578">
        <v>0.71886910311877705</v>
      </c>
      <c r="J822" s="578">
        <v>1.5743788525772549E-2</v>
      </c>
      <c r="K822" s="578">
        <v>10.042480505204946</v>
      </c>
      <c r="L822" s="578">
        <v>1862.7029685974076</v>
      </c>
      <c r="M822" s="578">
        <v>1.679197381269955</v>
      </c>
      <c r="N822" s="578">
        <v>0.72743902634829216</v>
      </c>
      <c r="O822" s="578">
        <v>1.5895468697029423E-2</v>
      </c>
      <c r="P822" s="578">
        <v>9.9259974237938557</v>
      </c>
      <c r="Q822" s="578">
        <v>1844.9274088541624</v>
      </c>
      <c r="R822" s="578">
        <v>1.6698200529596376</v>
      </c>
      <c r="S822" s="578">
        <v>0.71886909287422873</v>
      </c>
      <c r="T822" s="578">
        <v>1.5743789049641476E-2</v>
      </c>
      <c r="U822" s="578">
        <v>10.042480524808793</v>
      </c>
      <c r="V822" s="578">
        <v>1862.7029164632127</v>
      </c>
      <c r="W822" s="578">
        <v>1.6791973765551376</v>
      </c>
      <c r="X822" s="578">
        <v>0.72743902122601822</v>
      </c>
      <c r="Y822" s="578">
        <v>1.5895468697029423E-2</v>
      </c>
    </row>
    <row r="823" spans="1:25" x14ac:dyDescent="0.3">
      <c r="A823" s="311" t="s">
        <v>3418</v>
      </c>
      <c r="B823" s="310" t="s">
        <v>2191</v>
      </c>
      <c r="C823" s="310" t="s">
        <v>3126</v>
      </c>
      <c r="D823" s="36">
        <v>5</v>
      </c>
      <c r="E823" s="36">
        <v>2012</v>
      </c>
      <c r="F823" s="578">
        <v>8.2439538297015371</v>
      </c>
      <c r="G823" s="578">
        <v>1559.07825597127</v>
      </c>
      <c r="H823" s="578">
        <v>1.3293658757271825</v>
      </c>
      <c r="I823" s="578">
        <v>0.58534103911369972</v>
      </c>
      <c r="J823" s="578">
        <v>1.3304460822837349E-2</v>
      </c>
      <c r="K823" s="578">
        <v>8.4332513151409003</v>
      </c>
      <c r="L823" s="578">
        <v>1595.4846852620401</v>
      </c>
      <c r="M823" s="578">
        <v>1.3388311127588726</v>
      </c>
      <c r="N823" s="578">
        <v>0.59673598408699002</v>
      </c>
      <c r="O823" s="578">
        <v>1.3615159414863775E-2</v>
      </c>
      <c r="P823" s="578">
        <v>8.2439539885429696</v>
      </c>
      <c r="Q823" s="578">
        <v>1559.07825597127</v>
      </c>
      <c r="R823" s="578">
        <v>1.3293658235731174</v>
      </c>
      <c r="S823" s="578">
        <v>0.58534102328121629</v>
      </c>
      <c r="T823" s="578">
        <v>1.3304461346706299E-2</v>
      </c>
      <c r="U823" s="578">
        <v>8.4332511511796238</v>
      </c>
      <c r="V823" s="578">
        <v>1595.4846852620401</v>
      </c>
      <c r="W823" s="578">
        <v>1.3388311153200076</v>
      </c>
      <c r="X823" s="578">
        <v>0.59673598408699002</v>
      </c>
      <c r="Y823" s="578">
        <v>1.3615159414863775E-2</v>
      </c>
    </row>
    <row r="824" spans="1:25" x14ac:dyDescent="0.3">
      <c r="A824" s="311" t="s">
        <v>3419</v>
      </c>
      <c r="B824" s="310" t="s">
        <v>2191</v>
      </c>
      <c r="C824" s="310" t="s">
        <v>3126</v>
      </c>
      <c r="D824" s="36">
        <v>6</v>
      </c>
      <c r="E824" s="36">
        <v>2012</v>
      </c>
      <c r="F824" s="578">
        <v>7.1174603444184532</v>
      </c>
      <c r="G824" s="578">
        <v>1356.9163322448676</v>
      </c>
      <c r="H824" s="578">
        <v>1.0916025324452925</v>
      </c>
      <c r="I824" s="578">
        <v>0.49365299940109197</v>
      </c>
      <c r="J824" s="578">
        <v>1.1579299161288199E-2</v>
      </c>
      <c r="K824" s="578">
        <v>7.4012286303283528</v>
      </c>
      <c r="L824" s="578">
        <v>1416.7116495768178</v>
      </c>
      <c r="M824" s="578">
        <v>1.1033510256286976</v>
      </c>
      <c r="N824" s="578">
        <v>0.50854501128196705</v>
      </c>
      <c r="O824" s="578">
        <v>1.208957129468515E-2</v>
      </c>
      <c r="P824" s="578">
        <v>7.1174601357367129</v>
      </c>
      <c r="Q824" s="578">
        <v>1356.9163322448676</v>
      </c>
      <c r="R824" s="578">
        <v>1.0916025324452927</v>
      </c>
      <c r="S824" s="578">
        <v>0.49365299940109197</v>
      </c>
      <c r="T824" s="578">
        <v>1.1579299161288199E-2</v>
      </c>
      <c r="U824" s="578">
        <v>7.4012281580871733</v>
      </c>
      <c r="V824" s="578">
        <v>1416.7116495768178</v>
      </c>
      <c r="W824" s="578">
        <v>1.1033510246197624</v>
      </c>
      <c r="X824" s="578">
        <v>0.50854501128196705</v>
      </c>
      <c r="Y824" s="578">
        <v>1.20895707708162E-2</v>
      </c>
    </row>
    <row r="825" spans="1:25" x14ac:dyDescent="0.3">
      <c r="A825" s="311" t="s">
        <v>3420</v>
      </c>
      <c r="B825" s="310" t="s">
        <v>2191</v>
      </c>
      <c r="C825" s="310" t="s">
        <v>3126</v>
      </c>
      <c r="D825" s="36">
        <v>7</v>
      </c>
      <c r="E825" s="36">
        <v>2012</v>
      </c>
      <c r="F825" s="578">
        <v>6.6621022441298248</v>
      </c>
      <c r="G825" s="578">
        <v>1282.0786565144799</v>
      </c>
      <c r="H825" s="578">
        <v>0.95235773049838168</v>
      </c>
      <c r="I825" s="578">
        <v>0.4497742014937095</v>
      </c>
      <c r="J825" s="578">
        <v>1.094072903894505E-2</v>
      </c>
      <c r="K825" s="578">
        <v>7.031311158937263</v>
      </c>
      <c r="L825" s="578">
        <v>1363.2393887837675</v>
      </c>
      <c r="M825" s="578">
        <v>0.9587732036986073</v>
      </c>
      <c r="N825" s="578">
        <v>0.46447424590587572</v>
      </c>
      <c r="O825" s="578">
        <v>1.1633303355968801E-2</v>
      </c>
      <c r="P825" s="578">
        <v>6.6621024526417925</v>
      </c>
      <c r="Q825" s="578">
        <v>1282.0786565144799</v>
      </c>
      <c r="R825" s="578">
        <v>0.95235780966080075</v>
      </c>
      <c r="S825" s="578">
        <v>0.44977424247190301</v>
      </c>
      <c r="T825" s="578">
        <v>1.094072903894505E-2</v>
      </c>
      <c r="U825" s="578">
        <v>7.0313109001799559</v>
      </c>
      <c r="V825" s="578">
        <v>1363.2393887837675</v>
      </c>
      <c r="W825" s="578">
        <v>0.95877314544243997</v>
      </c>
      <c r="X825" s="578">
        <v>0.46447419313092975</v>
      </c>
      <c r="Y825" s="578">
        <v>1.1633303355968801E-2</v>
      </c>
    </row>
    <row r="826" spans="1:25" x14ac:dyDescent="0.3">
      <c r="A826" s="311" t="s">
        <v>3421</v>
      </c>
      <c r="B826" s="310" t="s">
        <v>2191</v>
      </c>
      <c r="C826" s="310" t="s">
        <v>3126</v>
      </c>
      <c r="D826" s="36">
        <v>8</v>
      </c>
      <c r="E826" s="36">
        <v>2012</v>
      </c>
      <c r="F826" s="578">
        <v>5.6443437147706019</v>
      </c>
      <c r="G826" s="578">
        <v>1084.4306042989051</v>
      </c>
      <c r="H826" s="578">
        <v>0.85643983345168273</v>
      </c>
      <c r="I826" s="578">
        <v>0.38995002404165724</v>
      </c>
      <c r="J826" s="578">
        <v>9.2540662832713352E-3</v>
      </c>
      <c r="K826" s="578">
        <v>6.1536904783618702</v>
      </c>
      <c r="L826" s="578">
        <v>1199.1471621195424</v>
      </c>
      <c r="M826" s="578">
        <v>0.86107648907151646</v>
      </c>
      <c r="N826" s="578">
        <v>0.40949101001024202</v>
      </c>
      <c r="O826" s="578">
        <v>1.0233006682634922E-2</v>
      </c>
      <c r="P826" s="578">
        <v>5.6443437147560518</v>
      </c>
      <c r="Q826" s="578">
        <v>1084.4306042989051</v>
      </c>
      <c r="R826" s="578">
        <v>0.85643990681273852</v>
      </c>
      <c r="S826" s="578">
        <v>0.38995002396404677</v>
      </c>
      <c r="T826" s="578">
        <v>9.2540662832713352E-3</v>
      </c>
      <c r="U826" s="578">
        <v>6.1536904259410177</v>
      </c>
      <c r="V826" s="578">
        <v>1199.1471621195424</v>
      </c>
      <c r="W826" s="578">
        <v>0.86107648256195968</v>
      </c>
      <c r="X826" s="578">
        <v>0.40949101001024202</v>
      </c>
      <c r="Y826" s="578">
        <v>1.0233006682634922E-2</v>
      </c>
    </row>
    <row r="827" spans="1:25" x14ac:dyDescent="0.3">
      <c r="A827" s="311" t="s">
        <v>3422</v>
      </c>
      <c r="B827" s="310" t="s">
        <v>2191</v>
      </c>
      <c r="C827" s="310" t="s">
        <v>3126</v>
      </c>
      <c r="D827" s="36">
        <v>9</v>
      </c>
      <c r="E827" s="36">
        <v>2012</v>
      </c>
      <c r="F827" s="578">
        <v>5.1603720587312001</v>
      </c>
      <c r="G827" s="578">
        <v>997.74341773986612</v>
      </c>
      <c r="H827" s="578">
        <v>0.77852753720556644</v>
      </c>
      <c r="I827" s="578">
        <v>0.35755299776792498</v>
      </c>
      <c r="J827" s="578">
        <v>8.5143176693236421E-3</v>
      </c>
      <c r="K827" s="578">
        <v>5.777510414598507</v>
      </c>
      <c r="L827" s="578">
        <v>1138.4281247456825</v>
      </c>
      <c r="M827" s="578">
        <v>0.78341300422713755</v>
      </c>
      <c r="N827" s="578">
        <v>0.38081798702478398</v>
      </c>
      <c r="O827" s="578">
        <v>9.7148735173201717E-3</v>
      </c>
      <c r="P827" s="578">
        <v>5.1603718007075523</v>
      </c>
      <c r="Q827" s="578">
        <v>997.74341773986612</v>
      </c>
      <c r="R827" s="578">
        <v>0.77852756988916816</v>
      </c>
      <c r="S827" s="578">
        <v>0.35755299776792498</v>
      </c>
      <c r="T827" s="578">
        <v>8.5143176159666201E-3</v>
      </c>
      <c r="U827" s="578">
        <v>5.7775102578137485</v>
      </c>
      <c r="V827" s="578">
        <v>1138.4281247456825</v>
      </c>
      <c r="W827" s="578">
        <v>0.78341304644709397</v>
      </c>
      <c r="X827" s="578">
        <v>0.38081798702478398</v>
      </c>
      <c r="Y827" s="578">
        <v>9.7148735706771971E-3</v>
      </c>
    </row>
    <row r="828" spans="1:25" x14ac:dyDescent="0.3">
      <c r="A828" s="311" t="s">
        <v>3423</v>
      </c>
      <c r="B828" s="310" t="s">
        <v>2191</v>
      </c>
      <c r="C828" s="310" t="s">
        <v>3126</v>
      </c>
      <c r="D828" s="36">
        <v>10</v>
      </c>
      <c r="E828" s="36">
        <v>2012</v>
      </c>
      <c r="F828" s="578">
        <v>4.7739609282713547</v>
      </c>
      <c r="G828" s="578">
        <v>928.3452758789058</v>
      </c>
      <c r="H828" s="578">
        <v>0.71729346593686627</v>
      </c>
      <c r="I828" s="578">
        <v>0.33210601727478128</v>
      </c>
      <c r="J828" s="578">
        <v>7.9221079455843793E-3</v>
      </c>
      <c r="K828" s="578">
        <v>5.4506375645554073</v>
      </c>
      <c r="L828" s="578">
        <v>1084.2980995178175</v>
      </c>
      <c r="M828" s="578">
        <v>0.72225213483519202</v>
      </c>
      <c r="N828" s="578">
        <v>0.35765959601849251</v>
      </c>
      <c r="O828" s="578">
        <v>9.2529531927236022E-3</v>
      </c>
      <c r="P828" s="578">
        <v>4.7739610323684794</v>
      </c>
      <c r="Q828" s="578">
        <v>928.34527079264274</v>
      </c>
      <c r="R828" s="578">
        <v>0.7172934706904921</v>
      </c>
      <c r="S828" s="578">
        <v>0.33210601207489698</v>
      </c>
      <c r="T828" s="578">
        <v>7.9221079455843793E-3</v>
      </c>
      <c r="U828" s="578">
        <v>5.4506378251777852</v>
      </c>
      <c r="V828" s="578">
        <v>1084.2980995178175</v>
      </c>
      <c r="W828" s="578">
        <v>0.7222521353493595</v>
      </c>
      <c r="X828" s="578">
        <v>0.35765957552939576</v>
      </c>
      <c r="Y828" s="578">
        <v>9.2529531393665803E-3</v>
      </c>
    </row>
    <row r="829" spans="1:25" x14ac:dyDescent="0.3">
      <c r="A829" s="311" t="s">
        <v>3424</v>
      </c>
      <c r="B829" s="310" t="s">
        <v>2191</v>
      </c>
      <c r="C829" s="310" t="s">
        <v>3126</v>
      </c>
      <c r="D829" s="36">
        <v>11</v>
      </c>
      <c r="E829" s="36">
        <v>2012</v>
      </c>
      <c r="F829" s="578">
        <v>4.3839096759996448</v>
      </c>
      <c r="G829" s="578">
        <v>856.82564608256007</v>
      </c>
      <c r="H829" s="578">
        <v>0.66317760472884357</v>
      </c>
      <c r="I829" s="578">
        <v>0.30973486904986153</v>
      </c>
      <c r="J829" s="578">
        <v>7.3117967549478574E-3</v>
      </c>
      <c r="K829" s="578">
        <v>5.1093603008339379</v>
      </c>
      <c r="L829" s="578">
        <v>1022.6500657399463</v>
      </c>
      <c r="M829" s="578">
        <v>0.66833043730972896</v>
      </c>
      <c r="N829" s="578">
        <v>0.33551673994710002</v>
      </c>
      <c r="O829" s="578">
        <v>8.7268871672373828E-3</v>
      </c>
      <c r="P829" s="578">
        <v>4.3839097809310825</v>
      </c>
      <c r="Q829" s="578">
        <v>856.82564608256007</v>
      </c>
      <c r="R829" s="578">
        <v>0.66317760416616944</v>
      </c>
      <c r="S829" s="578">
        <v>0.30973487013640449</v>
      </c>
      <c r="T829" s="578">
        <v>7.3117967549478583E-3</v>
      </c>
      <c r="U829" s="578">
        <v>5.1093600898881597</v>
      </c>
      <c r="V829" s="578">
        <v>1022.6500657399463</v>
      </c>
      <c r="W829" s="578">
        <v>0.66833041672361948</v>
      </c>
      <c r="X829" s="578">
        <v>0.335516733427842</v>
      </c>
      <c r="Y829" s="578">
        <v>8.7268871720880235E-3</v>
      </c>
    </row>
    <row r="830" spans="1:25" x14ac:dyDescent="0.3">
      <c r="A830" s="311" t="s">
        <v>3425</v>
      </c>
      <c r="B830" s="310" t="s">
        <v>2191</v>
      </c>
      <c r="C830" s="310" t="s">
        <v>3126</v>
      </c>
      <c r="D830" s="36">
        <v>12</v>
      </c>
      <c r="E830" s="36">
        <v>2012</v>
      </c>
      <c r="F830" s="578">
        <v>4.0647733643672801</v>
      </c>
      <c r="G830" s="578">
        <v>798.30670483907022</v>
      </c>
      <c r="H830" s="578">
        <v>0.6188992464643277</v>
      </c>
      <c r="I830" s="578">
        <v>0.29143150061524098</v>
      </c>
      <c r="J830" s="578">
        <v>6.8124243989586778E-3</v>
      </c>
      <c r="K830" s="578">
        <v>4.8300483983063351</v>
      </c>
      <c r="L830" s="578">
        <v>969.81712214151821</v>
      </c>
      <c r="M830" s="578">
        <v>0.62437418157545199</v>
      </c>
      <c r="N830" s="578">
        <v>0.31569669197779104</v>
      </c>
      <c r="O830" s="578">
        <v>8.2760385897320959E-3</v>
      </c>
      <c r="P830" s="578">
        <v>4.0647732599548627</v>
      </c>
      <c r="Q830" s="578">
        <v>798.30670483907022</v>
      </c>
      <c r="R830" s="578">
        <v>0.61889924429124199</v>
      </c>
      <c r="S830" s="578">
        <v>0.29143150061524103</v>
      </c>
      <c r="T830" s="578">
        <v>6.812424345601655E-3</v>
      </c>
      <c r="U830" s="578">
        <v>4.830048291406758</v>
      </c>
      <c r="V830" s="578">
        <v>969.81712214151821</v>
      </c>
      <c r="W830" s="578">
        <v>0.62437419740793543</v>
      </c>
      <c r="X830" s="578">
        <v>0.31569669628515779</v>
      </c>
      <c r="Y830" s="578">
        <v>8.2760385897320959E-3</v>
      </c>
    </row>
    <row r="831" spans="1:25" x14ac:dyDescent="0.3">
      <c r="A831" s="311" t="s">
        <v>3426</v>
      </c>
      <c r="B831" s="310" t="s">
        <v>2191</v>
      </c>
      <c r="C831" s="310" t="s">
        <v>3126</v>
      </c>
      <c r="D831" s="36">
        <v>13</v>
      </c>
      <c r="E831" s="36">
        <v>2012</v>
      </c>
      <c r="F831" s="578">
        <v>3.6760794486957171</v>
      </c>
      <c r="G831" s="578">
        <v>725.30791155497207</v>
      </c>
      <c r="H831" s="578">
        <v>0.57363815402883667</v>
      </c>
      <c r="I831" s="578">
        <v>0.26726075141535399</v>
      </c>
      <c r="J831" s="578">
        <v>6.1894835089333321E-3</v>
      </c>
      <c r="K831" s="578">
        <v>4.4667656052151852</v>
      </c>
      <c r="L831" s="578">
        <v>899.18379910786894</v>
      </c>
      <c r="M831" s="578">
        <v>0.57947832258650978</v>
      </c>
      <c r="N831" s="578">
        <v>0.28995499647377598</v>
      </c>
      <c r="O831" s="578">
        <v>7.6732812885893448E-3</v>
      </c>
      <c r="P831" s="578">
        <v>3.6760795023522674</v>
      </c>
      <c r="Q831" s="578">
        <v>725.30791155497207</v>
      </c>
      <c r="R831" s="578">
        <v>0.57363815402883667</v>
      </c>
      <c r="S831" s="578">
        <v>0.26726074737962302</v>
      </c>
      <c r="T831" s="578">
        <v>6.1894835089333321E-3</v>
      </c>
      <c r="U831" s="578">
        <v>4.4667657091061574</v>
      </c>
      <c r="V831" s="578">
        <v>899.18379910786894</v>
      </c>
      <c r="W831" s="578">
        <v>0.57947832101490304</v>
      </c>
      <c r="X831" s="578">
        <v>0.28995499759912402</v>
      </c>
      <c r="Y831" s="578">
        <v>7.6732812885893448E-3</v>
      </c>
    </row>
    <row r="832" spans="1:25" x14ac:dyDescent="0.3">
      <c r="A832" s="311" t="s">
        <v>3427</v>
      </c>
      <c r="B832" s="310" t="s">
        <v>2191</v>
      </c>
      <c r="C832" s="310" t="s">
        <v>3126</v>
      </c>
      <c r="D832" s="36">
        <v>14</v>
      </c>
      <c r="E832" s="36">
        <v>2012</v>
      </c>
      <c r="F832" s="578">
        <v>3.8475338777995227</v>
      </c>
      <c r="G832" s="578">
        <v>749.39118639628055</v>
      </c>
      <c r="H832" s="578">
        <v>0.53262609334584909</v>
      </c>
      <c r="I832" s="578">
        <v>0.25144298141822174</v>
      </c>
      <c r="J832" s="578">
        <v>6.3950025311593529E-3</v>
      </c>
      <c r="K832" s="578">
        <v>4.6046450660614902</v>
      </c>
      <c r="L832" s="578">
        <v>915.18466377258278</v>
      </c>
      <c r="M832" s="578">
        <v>0.53890732988171874</v>
      </c>
      <c r="N832" s="578">
        <v>0.27217858827983299</v>
      </c>
      <c r="O832" s="578">
        <v>7.8098327746071493E-3</v>
      </c>
      <c r="P832" s="578">
        <v>3.8475339824205199</v>
      </c>
      <c r="Q832" s="578">
        <v>749.39118639628055</v>
      </c>
      <c r="R832" s="578">
        <v>0.53262608769970599</v>
      </c>
      <c r="S832" s="578">
        <v>0.25144297947796646</v>
      </c>
      <c r="T832" s="578">
        <v>6.3950025311593529E-3</v>
      </c>
      <c r="U832" s="578">
        <v>4.604645063520965</v>
      </c>
      <c r="V832" s="578">
        <v>915.18466377258278</v>
      </c>
      <c r="W832" s="578">
        <v>0.53890733719648098</v>
      </c>
      <c r="X832" s="578">
        <v>0.27217859029769897</v>
      </c>
      <c r="Y832" s="578">
        <v>7.8098327746071493E-3</v>
      </c>
    </row>
    <row r="833" spans="1:25" x14ac:dyDescent="0.3">
      <c r="A833" s="311" t="s">
        <v>3428</v>
      </c>
      <c r="B833" s="310" t="s">
        <v>2191</v>
      </c>
      <c r="C833" s="310" t="s">
        <v>3126</v>
      </c>
      <c r="D833" s="36">
        <v>15</v>
      </c>
      <c r="E833" s="36">
        <v>2012</v>
      </c>
      <c r="F833" s="578">
        <v>4.0356905673300654</v>
      </c>
      <c r="G833" s="578">
        <v>777.12471008300724</v>
      </c>
      <c r="H833" s="578">
        <v>0.49730839370749824</v>
      </c>
      <c r="I833" s="578">
        <v>0.23831632814835724</v>
      </c>
      <c r="J833" s="578">
        <v>6.6316770147144127E-3</v>
      </c>
      <c r="K833" s="578">
        <v>4.7501083704992153</v>
      </c>
      <c r="L833" s="578">
        <v>933.80637804667128</v>
      </c>
      <c r="M833" s="578">
        <v>0.50361558600949674</v>
      </c>
      <c r="N833" s="578">
        <v>0.25744870299240502</v>
      </c>
      <c r="O833" s="578">
        <v>7.9687501711305196E-3</v>
      </c>
      <c r="P833" s="578">
        <v>4.0356904111310179</v>
      </c>
      <c r="Q833" s="578">
        <v>777.12471008300724</v>
      </c>
      <c r="R833" s="578">
        <v>0.49730839370749824</v>
      </c>
      <c r="S833" s="578">
        <v>0.23831631522625651</v>
      </c>
      <c r="T833" s="578">
        <v>6.6316770147144127E-3</v>
      </c>
      <c r="U833" s="578">
        <v>4.7501082141958797</v>
      </c>
      <c r="V833" s="578">
        <v>933.80637804667128</v>
      </c>
      <c r="W833" s="578">
        <v>0.50361558758110381</v>
      </c>
      <c r="X833" s="578">
        <v>0.25744870142079823</v>
      </c>
      <c r="Y833" s="578">
        <v>7.9687502778445635E-3</v>
      </c>
    </row>
    <row r="834" spans="1:25" x14ac:dyDescent="0.3">
      <c r="A834" s="579" t="s">
        <v>3429</v>
      </c>
      <c r="B834" s="580" t="s">
        <v>2191</v>
      </c>
      <c r="C834" s="580" t="s">
        <v>3126</v>
      </c>
      <c r="D834" s="581">
        <v>16</v>
      </c>
      <c r="E834" s="581">
        <v>2012</v>
      </c>
      <c r="F834" s="582">
        <v>4.3517954757201798</v>
      </c>
      <c r="G834" s="582">
        <v>827.57000287373819</v>
      </c>
      <c r="H834" s="582">
        <v>0.46657093400911676</v>
      </c>
      <c r="I834" s="582">
        <v>0.22797820443520278</v>
      </c>
      <c r="J834" s="582">
        <v>7.0621655177092145E-3</v>
      </c>
      <c r="K834" s="582">
        <v>5.025705491414552</v>
      </c>
      <c r="L834" s="582">
        <v>976.01437377929574</v>
      </c>
      <c r="M834" s="582">
        <v>0.473140816126639</v>
      </c>
      <c r="N834" s="582">
        <v>0.24587777984561349</v>
      </c>
      <c r="O834" s="582">
        <v>8.3289392787264625E-3</v>
      </c>
      <c r="P834" s="582">
        <v>4.351795423255675</v>
      </c>
      <c r="Q834" s="582">
        <v>827.57000287373819</v>
      </c>
      <c r="R834" s="582">
        <v>0.46657092888684276</v>
      </c>
      <c r="S834" s="582">
        <v>0.227978204435203</v>
      </c>
      <c r="T834" s="582">
        <v>7.0621655177092145E-3</v>
      </c>
      <c r="U834" s="582">
        <v>5.0257053892843606</v>
      </c>
      <c r="V834" s="582">
        <v>976.01437377929574</v>
      </c>
      <c r="W834" s="582">
        <v>0.47314083195912304</v>
      </c>
      <c r="X834" s="582">
        <v>0.2458777814172205</v>
      </c>
      <c r="Y834" s="582">
        <v>8.3289393320834862E-3</v>
      </c>
    </row>
    <row r="835" spans="1:25" x14ac:dyDescent="0.3">
      <c r="A835" s="311" t="s">
        <v>3430</v>
      </c>
      <c r="B835" s="310" t="s">
        <v>2191</v>
      </c>
      <c r="C835" s="310" t="s">
        <v>3126</v>
      </c>
      <c r="D835" s="36">
        <v>1</v>
      </c>
      <c r="E835" s="36">
        <v>2020</v>
      </c>
      <c r="F835" s="578">
        <v>15.333052986027376</v>
      </c>
      <c r="G835" s="578">
        <v>7639.1536814371702</v>
      </c>
      <c r="H835" s="578">
        <v>2.2419716008783577</v>
      </c>
      <c r="I835" s="578">
        <v>0.81898384075611763</v>
      </c>
      <c r="J835" s="578">
        <v>6.638517968046162E-2</v>
      </c>
      <c r="K835" s="578">
        <v>15.470892359417675</v>
      </c>
      <c r="L835" s="578">
        <v>7699.4751332600872</v>
      </c>
      <c r="M835" s="578">
        <v>2.2478866979169299</v>
      </c>
      <c r="N835" s="578">
        <v>0.82243472213546398</v>
      </c>
      <c r="O835" s="578">
        <v>6.6909332565652777E-2</v>
      </c>
      <c r="P835" s="578">
        <v>15.333055067084649</v>
      </c>
      <c r="Q835" s="578">
        <v>7639.1537322997992</v>
      </c>
      <c r="R835" s="578">
        <v>2.2419715963575624</v>
      </c>
      <c r="S835" s="578">
        <v>0.81898380008836535</v>
      </c>
      <c r="T835" s="578">
        <v>6.638517968046162E-2</v>
      </c>
      <c r="U835" s="578">
        <v>15.4708923598106</v>
      </c>
      <c r="V835" s="578">
        <v>7699.4746526082326</v>
      </c>
      <c r="W835" s="578">
        <v>2.2478866952975824</v>
      </c>
      <c r="X835" s="578">
        <v>0.82243477258210329</v>
      </c>
      <c r="Y835" s="578">
        <v>6.6909332565652777E-2</v>
      </c>
    </row>
    <row r="836" spans="1:25" x14ac:dyDescent="0.3">
      <c r="A836" s="311" t="s">
        <v>3431</v>
      </c>
      <c r="B836" s="310" t="s">
        <v>2191</v>
      </c>
      <c r="C836" s="310" t="s">
        <v>3126</v>
      </c>
      <c r="D836" s="36">
        <v>2</v>
      </c>
      <c r="E836" s="36">
        <v>2020</v>
      </c>
      <c r="F836" s="578">
        <v>7.1818472564542928</v>
      </c>
      <c r="G836" s="578">
        <v>3723.5319391886351</v>
      </c>
      <c r="H836" s="578">
        <v>1.1996052392836001</v>
      </c>
      <c r="I836" s="578">
        <v>0.40619691787287576</v>
      </c>
      <c r="J836" s="578">
        <v>3.2357991556636927E-2</v>
      </c>
      <c r="K836" s="578">
        <v>7.3601683262022526</v>
      </c>
      <c r="L836" s="578">
        <v>3801.6124242146748</v>
      </c>
      <c r="M836" s="578">
        <v>1.2091303708148124</v>
      </c>
      <c r="N836" s="578">
        <v>0.41033902298659047</v>
      </c>
      <c r="O836" s="578">
        <v>3.3036548101032723E-2</v>
      </c>
      <c r="P836" s="578">
        <v>7.1818468965029734</v>
      </c>
      <c r="Q836" s="578">
        <v>3723.5319391886351</v>
      </c>
      <c r="R836" s="578">
        <v>1.1996052361209826</v>
      </c>
      <c r="S836" s="578">
        <v>0.40619694907218173</v>
      </c>
      <c r="T836" s="578">
        <v>3.2357991556636927E-2</v>
      </c>
      <c r="U836" s="578">
        <v>7.3601680028696101</v>
      </c>
      <c r="V836" s="578">
        <v>3801.6123733520449</v>
      </c>
      <c r="W836" s="578">
        <v>1.2091304709804975</v>
      </c>
      <c r="X836" s="578">
        <v>0.41033901786431626</v>
      </c>
      <c r="Y836" s="578">
        <v>3.3036548101032723E-2</v>
      </c>
    </row>
    <row r="837" spans="1:25" x14ac:dyDescent="0.3">
      <c r="A837" s="311" t="s">
        <v>3432</v>
      </c>
      <c r="B837" s="310" t="s">
        <v>2191</v>
      </c>
      <c r="C837" s="310" t="s">
        <v>3126</v>
      </c>
      <c r="D837" s="36">
        <v>3</v>
      </c>
      <c r="E837" s="36">
        <v>2020</v>
      </c>
      <c r="F837" s="578">
        <v>4.1809342948969608</v>
      </c>
      <c r="G837" s="578">
        <v>2206.6597290038999</v>
      </c>
      <c r="H837" s="578">
        <v>0.641585653541066</v>
      </c>
      <c r="I837" s="578">
        <v>0.22582866674444274</v>
      </c>
      <c r="J837" s="578">
        <v>1.9176528905518301E-2</v>
      </c>
      <c r="K837" s="578">
        <v>4.2267325562582547</v>
      </c>
      <c r="L837" s="578">
        <v>2222.5425109863254</v>
      </c>
      <c r="M837" s="578">
        <v>0.6455385121322853</v>
      </c>
      <c r="N837" s="578">
        <v>0.22644414977791349</v>
      </c>
      <c r="O837" s="578">
        <v>1.9314492063131124E-2</v>
      </c>
      <c r="P837" s="578">
        <v>4.1809344526530623</v>
      </c>
      <c r="Q837" s="578">
        <v>2206.6597290038999</v>
      </c>
      <c r="R837" s="578">
        <v>0.64158562407828801</v>
      </c>
      <c r="S837" s="578">
        <v>0.2258287038421255</v>
      </c>
      <c r="T837" s="578">
        <v>1.9176529953256201E-2</v>
      </c>
      <c r="U837" s="578">
        <v>4.2267321391300303</v>
      </c>
      <c r="V837" s="578">
        <v>2222.5425109863254</v>
      </c>
      <c r="W837" s="578">
        <v>0.64553851834110254</v>
      </c>
      <c r="X837" s="578">
        <v>0.22644415393006001</v>
      </c>
      <c r="Y837" s="578">
        <v>1.9314492063131124E-2</v>
      </c>
    </row>
    <row r="838" spans="1:25" x14ac:dyDescent="0.3">
      <c r="A838" s="311" t="s">
        <v>3433</v>
      </c>
      <c r="B838" s="310" t="s">
        <v>2191</v>
      </c>
      <c r="C838" s="310" t="s">
        <v>3126</v>
      </c>
      <c r="D838" s="36">
        <v>4</v>
      </c>
      <c r="E838" s="36">
        <v>2020</v>
      </c>
      <c r="F838" s="578">
        <v>3.2442590236472175</v>
      </c>
      <c r="G838" s="578">
        <v>1748.34033330281</v>
      </c>
      <c r="H838" s="578">
        <v>0.46453167629078929</v>
      </c>
      <c r="I838" s="578">
        <v>0.16602099031054676</v>
      </c>
      <c r="J838" s="578">
        <v>1.5193690691376051E-2</v>
      </c>
      <c r="K838" s="578">
        <v>3.2846874243192921</v>
      </c>
      <c r="L838" s="578">
        <v>1765.5487353006949</v>
      </c>
      <c r="M838" s="578">
        <v>0.46762373376016769</v>
      </c>
      <c r="N838" s="578">
        <v>0.16804415905304801</v>
      </c>
      <c r="O838" s="578">
        <v>1.5343233283298625E-2</v>
      </c>
      <c r="P838" s="578">
        <v>3.2442590757497429</v>
      </c>
      <c r="Q838" s="578">
        <v>1748.34033330281</v>
      </c>
      <c r="R838" s="578">
        <v>0.46453166040494853</v>
      </c>
      <c r="S838" s="578">
        <v>0.16602096434992974</v>
      </c>
      <c r="T838" s="578">
        <v>1.5193690691376051E-2</v>
      </c>
      <c r="U838" s="578">
        <v>3.2846871116028775</v>
      </c>
      <c r="V838" s="578">
        <v>1765.5487353006949</v>
      </c>
      <c r="W838" s="578">
        <v>0.467623760234952</v>
      </c>
      <c r="X838" s="578">
        <v>0.16804419069861326</v>
      </c>
      <c r="Y838" s="578">
        <v>1.5343233283298625E-2</v>
      </c>
    </row>
    <row r="839" spans="1:25" x14ac:dyDescent="0.3">
      <c r="A839" s="311" t="s">
        <v>3434</v>
      </c>
      <c r="B839" s="310" t="s">
        <v>2191</v>
      </c>
      <c r="C839" s="310" t="s">
        <v>3126</v>
      </c>
      <c r="D839" s="36">
        <v>5</v>
      </c>
      <c r="E839" s="36">
        <v>2020</v>
      </c>
      <c r="F839" s="578">
        <v>2.6741674131953848</v>
      </c>
      <c r="G839" s="578">
        <v>1477.9155718485476</v>
      </c>
      <c r="H839" s="578">
        <v>0.36997550530456125</v>
      </c>
      <c r="I839" s="578">
        <v>0.13462145368490924</v>
      </c>
      <c r="J839" s="578">
        <v>1.284353560185985E-2</v>
      </c>
      <c r="K839" s="578">
        <v>2.7396086577494598</v>
      </c>
      <c r="L839" s="578">
        <v>1512.7275975545199</v>
      </c>
      <c r="M839" s="578">
        <v>0.37314569245791002</v>
      </c>
      <c r="N839" s="578">
        <v>0.13735585582132101</v>
      </c>
      <c r="O839" s="578">
        <v>1.3146066194167324E-2</v>
      </c>
      <c r="P839" s="578">
        <v>2.6741675162096055</v>
      </c>
      <c r="Q839" s="578">
        <v>1477.9156239827425</v>
      </c>
      <c r="R839" s="578">
        <v>0.36997550460121875</v>
      </c>
      <c r="S839" s="578">
        <v>0.13462145153122576</v>
      </c>
      <c r="T839" s="578">
        <v>1.284353560185985E-2</v>
      </c>
      <c r="U839" s="578">
        <v>2.7396082937569446</v>
      </c>
      <c r="V839" s="578">
        <v>1512.7275975545199</v>
      </c>
      <c r="W839" s="578">
        <v>0.37314567149345101</v>
      </c>
      <c r="X839" s="578">
        <v>0.13735585368703976</v>
      </c>
      <c r="Y839" s="578">
        <v>1.3146064632261751E-2</v>
      </c>
    </row>
    <row r="840" spans="1:25" x14ac:dyDescent="0.3">
      <c r="A840" s="311" t="s">
        <v>3435</v>
      </c>
      <c r="B840" s="310" t="s">
        <v>2191</v>
      </c>
      <c r="C840" s="310" t="s">
        <v>3126</v>
      </c>
      <c r="D840" s="36">
        <v>6</v>
      </c>
      <c r="E840" s="36">
        <v>2020</v>
      </c>
      <c r="F840" s="578">
        <v>2.2963406370999953</v>
      </c>
      <c r="G840" s="578">
        <v>1285.3020795186301</v>
      </c>
      <c r="H840" s="578">
        <v>0.30403179301841454</v>
      </c>
      <c r="I840" s="578">
        <v>0.11343752486087975</v>
      </c>
      <c r="J840" s="578">
        <v>1.1169779143529001E-2</v>
      </c>
      <c r="K840" s="578">
        <v>2.39124250047825</v>
      </c>
      <c r="L840" s="578">
        <v>1342.3687248229926</v>
      </c>
      <c r="M840" s="578">
        <v>0.30801750082900925</v>
      </c>
      <c r="N840" s="578">
        <v>0.11696047165120602</v>
      </c>
      <c r="O840" s="578">
        <v>1.166564780093415E-2</v>
      </c>
      <c r="P840" s="578">
        <v>2.2963406373079676</v>
      </c>
      <c r="Q840" s="578">
        <v>1285.3020795186301</v>
      </c>
      <c r="R840" s="578">
        <v>0.3040317954219055</v>
      </c>
      <c r="S840" s="578">
        <v>0.11343752786827502</v>
      </c>
      <c r="T840" s="578">
        <v>1.1169779143529001E-2</v>
      </c>
      <c r="U840" s="578">
        <v>2.3912425538746849</v>
      </c>
      <c r="V840" s="578">
        <v>1342.3687248229926</v>
      </c>
      <c r="W840" s="578">
        <v>0.30801745426530602</v>
      </c>
      <c r="X840" s="578">
        <v>0.11696047659885725</v>
      </c>
      <c r="Y840" s="578">
        <v>1.166564780093415E-2</v>
      </c>
    </row>
    <row r="841" spans="1:25" x14ac:dyDescent="0.3">
      <c r="A841" s="311" t="s">
        <v>3436</v>
      </c>
      <c r="B841" s="310" t="s">
        <v>2191</v>
      </c>
      <c r="C841" s="310" t="s">
        <v>3126</v>
      </c>
      <c r="D841" s="36">
        <v>7</v>
      </c>
      <c r="E841" s="36">
        <v>2020</v>
      </c>
      <c r="F841" s="578">
        <v>2.1493074314669949</v>
      </c>
      <c r="G841" s="578">
        <v>1216.0415636698376</v>
      </c>
      <c r="H841" s="578">
        <v>0.26613876019352228</v>
      </c>
      <c r="I841" s="578">
        <v>0.10380148806143499</v>
      </c>
      <c r="J841" s="578">
        <v>1.056775945471595E-2</v>
      </c>
      <c r="K841" s="578">
        <v>2.2657648043944651</v>
      </c>
      <c r="L841" s="578">
        <v>1293.2487386067651</v>
      </c>
      <c r="M841" s="578">
        <v>0.26900694275536774</v>
      </c>
      <c r="N841" s="578">
        <v>0.10727269394556026</v>
      </c>
      <c r="O841" s="578">
        <v>1.1238690620909101E-2</v>
      </c>
      <c r="P841" s="578">
        <v>2.1493074825860501</v>
      </c>
      <c r="Q841" s="578">
        <v>1216.0415636698376</v>
      </c>
      <c r="R841" s="578">
        <v>0.26613875992673725</v>
      </c>
      <c r="S841" s="578">
        <v>0.10380149362996825</v>
      </c>
      <c r="T841" s="578">
        <v>1.056775945471595E-2</v>
      </c>
      <c r="U841" s="578">
        <v>2.2657647002949148</v>
      </c>
      <c r="V841" s="578">
        <v>1293.2487386067651</v>
      </c>
      <c r="W841" s="578">
        <v>0.26900696967398552</v>
      </c>
      <c r="X841" s="578">
        <v>0.10727268261446873</v>
      </c>
      <c r="Y841" s="578">
        <v>1.1238690620909101E-2</v>
      </c>
    </row>
    <row r="842" spans="1:25" x14ac:dyDescent="0.3">
      <c r="A842" s="311" t="s">
        <v>3437</v>
      </c>
      <c r="B842" s="310" t="s">
        <v>2191</v>
      </c>
      <c r="C842" s="310" t="s">
        <v>3126</v>
      </c>
      <c r="D842" s="36">
        <v>8</v>
      </c>
      <c r="E842" s="36">
        <v>2020</v>
      </c>
      <c r="F842" s="578">
        <v>1.8403823200839351</v>
      </c>
      <c r="G842" s="578">
        <v>1028.6943470636957</v>
      </c>
      <c r="H842" s="578">
        <v>0.23930209942530625</v>
      </c>
      <c r="I842" s="578">
        <v>8.9654573006555396E-2</v>
      </c>
      <c r="J842" s="578">
        <v>8.9396333059994469E-3</v>
      </c>
      <c r="K842" s="578">
        <v>1.9943142514515124</v>
      </c>
      <c r="L842" s="578">
        <v>1137.7264302571575</v>
      </c>
      <c r="M842" s="578">
        <v>0.24206919177231551</v>
      </c>
      <c r="N842" s="578">
        <v>9.4246638511928396E-2</v>
      </c>
      <c r="O842" s="578">
        <v>9.8871610049779176E-3</v>
      </c>
      <c r="P842" s="578">
        <v>1.8403825803431224</v>
      </c>
      <c r="Q842" s="578">
        <v>1028.6943362553877</v>
      </c>
      <c r="R842" s="578">
        <v>0.23930213150500348</v>
      </c>
      <c r="S842" s="578">
        <v>8.9654575102031189E-2</v>
      </c>
      <c r="T842" s="578">
        <v>8.9396333059994469E-3</v>
      </c>
      <c r="U842" s="578">
        <v>1.9943142525116799</v>
      </c>
      <c r="V842" s="578">
        <v>1137.7264302571575</v>
      </c>
      <c r="W842" s="578">
        <v>0.24206922381563301</v>
      </c>
      <c r="X842" s="578">
        <v>9.4246631953865262E-2</v>
      </c>
      <c r="Y842" s="578">
        <v>9.8871610049779176E-3</v>
      </c>
    </row>
    <row r="843" spans="1:25" x14ac:dyDescent="0.3">
      <c r="A843" s="311" t="s">
        <v>3438</v>
      </c>
      <c r="B843" s="310" t="s">
        <v>2191</v>
      </c>
      <c r="C843" s="310" t="s">
        <v>3126</v>
      </c>
      <c r="D843" s="36">
        <v>9</v>
      </c>
      <c r="E843" s="36">
        <v>2020</v>
      </c>
      <c r="F843" s="578">
        <v>1.6900911013226474</v>
      </c>
      <c r="G843" s="578">
        <v>945.48222700754775</v>
      </c>
      <c r="H843" s="578">
        <v>0.21720796286535876</v>
      </c>
      <c r="I843" s="578">
        <v>8.2299553517562601E-2</v>
      </c>
      <c r="J843" s="578">
        <v>8.2165887773347351E-3</v>
      </c>
      <c r="K843" s="578">
        <v>1.8729043127347351</v>
      </c>
      <c r="L843" s="578">
        <v>1079.2444763183551</v>
      </c>
      <c r="M843" s="578">
        <v>0.22045569080607177</v>
      </c>
      <c r="N843" s="578">
        <v>8.7689030973706353E-2</v>
      </c>
      <c r="O843" s="578">
        <v>9.3790161869643819E-3</v>
      </c>
      <c r="P843" s="578">
        <v>1.6900910510639675</v>
      </c>
      <c r="Q843" s="578">
        <v>945.48222700754775</v>
      </c>
      <c r="R843" s="578">
        <v>0.21720796306908552</v>
      </c>
      <c r="S843" s="578">
        <v>8.2299553013096202E-2</v>
      </c>
      <c r="T843" s="578">
        <v>8.2165887773347351E-3</v>
      </c>
      <c r="U843" s="578">
        <v>1.8729041041236325</v>
      </c>
      <c r="V843" s="578">
        <v>1079.2444763183551</v>
      </c>
      <c r="W843" s="578">
        <v>0.22045567426296922</v>
      </c>
      <c r="X843" s="578">
        <v>8.7689024687278946E-2</v>
      </c>
      <c r="Y843" s="578">
        <v>9.3790161869643836E-3</v>
      </c>
    </row>
    <row r="844" spans="1:25" x14ac:dyDescent="0.3">
      <c r="A844" s="311" t="s">
        <v>3439</v>
      </c>
      <c r="B844" s="310" t="s">
        <v>2191</v>
      </c>
      <c r="C844" s="310" t="s">
        <v>3126</v>
      </c>
      <c r="D844" s="36">
        <v>10</v>
      </c>
      <c r="E844" s="36">
        <v>2020</v>
      </c>
      <c r="F844" s="578">
        <v>1.5708404485991774</v>
      </c>
      <c r="G844" s="578">
        <v>878.93733024597145</v>
      </c>
      <c r="H844" s="578">
        <v>0.1998281435080565</v>
      </c>
      <c r="I844" s="578">
        <v>7.6549624907784108E-2</v>
      </c>
      <c r="J844" s="578">
        <v>7.6383584819268375E-3</v>
      </c>
      <c r="K844" s="578">
        <v>1.7691074928034074</v>
      </c>
      <c r="L844" s="578">
        <v>1027.2495568593315</v>
      </c>
      <c r="M844" s="578">
        <v>0.20336043071438276</v>
      </c>
      <c r="N844" s="578">
        <v>8.2402744815529574E-2</v>
      </c>
      <c r="O844" s="578">
        <v>8.9272019298126271E-3</v>
      </c>
      <c r="P844" s="578">
        <v>1.5708403448497827</v>
      </c>
      <c r="Q844" s="578">
        <v>878.93733024597145</v>
      </c>
      <c r="R844" s="578">
        <v>0.1998281435080565</v>
      </c>
      <c r="S844" s="578">
        <v>7.6549623860046212E-2</v>
      </c>
      <c r="T844" s="578">
        <v>7.6383584843521578E-3</v>
      </c>
      <c r="U844" s="578">
        <v>1.7691072848186451</v>
      </c>
      <c r="V844" s="578">
        <v>1027.2495568593315</v>
      </c>
      <c r="W844" s="578">
        <v>0.20336043030692924</v>
      </c>
      <c r="X844" s="578">
        <v>8.2402745319995974E-2</v>
      </c>
      <c r="Y844" s="578">
        <v>8.9272018813062442E-3</v>
      </c>
    </row>
    <row r="845" spans="1:25" x14ac:dyDescent="0.3">
      <c r="A845" s="311" t="s">
        <v>3440</v>
      </c>
      <c r="B845" s="310" t="s">
        <v>2191</v>
      </c>
      <c r="C845" s="310" t="s">
        <v>3126</v>
      </c>
      <c r="D845" s="36">
        <v>11</v>
      </c>
      <c r="E845" s="36">
        <v>2020</v>
      </c>
      <c r="F845" s="578">
        <v>1.4563520124117173</v>
      </c>
      <c r="G845" s="578">
        <v>810.94079208374001</v>
      </c>
      <c r="H845" s="578">
        <v>0.18433943318086626</v>
      </c>
      <c r="I845" s="578">
        <v>7.171291334088889E-2</v>
      </c>
      <c r="J845" s="578">
        <v>7.0474634921993094E-3</v>
      </c>
      <c r="K845" s="578">
        <v>1.6668759220847225</v>
      </c>
      <c r="L845" s="578">
        <v>968.63537025451524</v>
      </c>
      <c r="M845" s="578">
        <v>0.18809707197457651</v>
      </c>
      <c r="N845" s="578">
        <v>7.7561291109304847E-2</v>
      </c>
      <c r="O845" s="578">
        <v>8.4178445686120505E-3</v>
      </c>
      <c r="P845" s="578">
        <v>1.4563519087411452</v>
      </c>
      <c r="Q845" s="578">
        <v>810.94078191121366</v>
      </c>
      <c r="R845" s="578">
        <v>0.18433943292620802</v>
      </c>
      <c r="S845" s="578">
        <v>7.1712908626068356E-2</v>
      </c>
      <c r="T845" s="578">
        <v>7.0474634388422875E-3</v>
      </c>
      <c r="U845" s="578">
        <v>1.6668759748969575</v>
      </c>
      <c r="V845" s="578">
        <v>968.63537025451524</v>
      </c>
      <c r="W845" s="578">
        <v>0.18809707198427772</v>
      </c>
      <c r="X845" s="578">
        <v>7.7561293204780654E-2</v>
      </c>
      <c r="Y845" s="578">
        <v>8.4178445686120505E-3</v>
      </c>
    </row>
    <row r="846" spans="1:25" x14ac:dyDescent="0.3">
      <c r="A846" s="311" t="s">
        <v>3441</v>
      </c>
      <c r="B846" s="310" t="s">
        <v>2191</v>
      </c>
      <c r="C846" s="310" t="s">
        <v>3126</v>
      </c>
      <c r="D846" s="36">
        <v>12</v>
      </c>
      <c r="E846" s="36">
        <v>2020</v>
      </c>
      <c r="F846" s="578">
        <v>1.3626779361575201</v>
      </c>
      <c r="G846" s="578">
        <v>755.30743821461954</v>
      </c>
      <c r="H846" s="578">
        <v>0.17166651855222825</v>
      </c>
      <c r="I846" s="578">
        <v>6.7755642579868394E-2</v>
      </c>
      <c r="J846" s="578">
        <v>6.5640092507237525E-3</v>
      </c>
      <c r="K846" s="578">
        <v>1.5833411992516548</v>
      </c>
      <c r="L846" s="578">
        <v>918.4084854125972</v>
      </c>
      <c r="M846" s="578">
        <v>0.17561587442711801</v>
      </c>
      <c r="N846" s="578">
        <v>7.3202598083298626E-2</v>
      </c>
      <c r="O846" s="578">
        <v>7.9813696502242237E-3</v>
      </c>
      <c r="P846" s="578">
        <v>1.3626776741508926</v>
      </c>
      <c r="Q846" s="578">
        <v>755.30744361877396</v>
      </c>
      <c r="R846" s="578">
        <v>0.17166651881901351</v>
      </c>
      <c r="S846" s="578">
        <v>6.7755640484392601E-2</v>
      </c>
      <c r="T846" s="578">
        <v>6.5640092507237525E-3</v>
      </c>
      <c r="U846" s="578">
        <v>1.583341199195875</v>
      </c>
      <c r="V846" s="578">
        <v>918.4084854125972</v>
      </c>
      <c r="W846" s="578">
        <v>0.17561587436891024</v>
      </c>
      <c r="X846" s="578">
        <v>7.3202588129788596E-2</v>
      </c>
      <c r="Y846" s="578">
        <v>7.9813696017178373E-3</v>
      </c>
    </row>
    <row r="847" spans="1:25" x14ac:dyDescent="0.3">
      <c r="A847" s="311" t="s">
        <v>3442</v>
      </c>
      <c r="B847" s="310" t="s">
        <v>2191</v>
      </c>
      <c r="C847" s="310" t="s">
        <v>3126</v>
      </c>
      <c r="D847" s="36">
        <v>13</v>
      </c>
      <c r="E847" s="36">
        <v>2020</v>
      </c>
      <c r="F847" s="578">
        <v>1.2417836378390299</v>
      </c>
      <c r="G847" s="578">
        <v>686.82488759358671</v>
      </c>
      <c r="H847" s="578">
        <v>0.15874823249760048</v>
      </c>
      <c r="I847" s="578">
        <v>6.2185486361461956E-2</v>
      </c>
      <c r="J847" s="578">
        <v>5.9688072894156551E-3</v>
      </c>
      <c r="K847" s="578">
        <v>1.4693950460690075</v>
      </c>
      <c r="L847" s="578">
        <v>852.10356585184695</v>
      </c>
      <c r="M847" s="578">
        <v>0.16283508842752725</v>
      </c>
      <c r="N847" s="578">
        <v>6.7254200577735901E-2</v>
      </c>
      <c r="O847" s="578">
        <v>7.4050996287648224E-3</v>
      </c>
      <c r="P847" s="578">
        <v>1.2417835335615224</v>
      </c>
      <c r="Q847" s="578">
        <v>686.82489267984965</v>
      </c>
      <c r="R847" s="578">
        <v>0.1587482322938735</v>
      </c>
      <c r="S847" s="578">
        <v>6.2185487292784516E-2</v>
      </c>
      <c r="T847" s="578">
        <v>5.9688072894156551E-3</v>
      </c>
      <c r="U847" s="578">
        <v>1.46939488955528</v>
      </c>
      <c r="V847" s="578">
        <v>852.10354423522892</v>
      </c>
      <c r="W847" s="578">
        <v>0.16283508895382148</v>
      </c>
      <c r="X847" s="578">
        <v>6.7254199529998004E-2</v>
      </c>
      <c r="Y847" s="578">
        <v>7.4050995269014149E-3</v>
      </c>
    </row>
    <row r="848" spans="1:25" x14ac:dyDescent="0.3">
      <c r="A848" s="311" t="s">
        <v>3443</v>
      </c>
      <c r="B848" s="310" t="s">
        <v>2191</v>
      </c>
      <c r="C848" s="310" t="s">
        <v>3126</v>
      </c>
      <c r="D848" s="36">
        <v>14</v>
      </c>
      <c r="E848" s="36">
        <v>2020</v>
      </c>
      <c r="F848" s="578">
        <v>1.2753705191877649</v>
      </c>
      <c r="G848" s="578">
        <v>708.28852113087896</v>
      </c>
      <c r="H848" s="578">
        <v>0.14833847583940901</v>
      </c>
      <c r="I848" s="578">
        <v>5.864686507266012E-2</v>
      </c>
      <c r="J848" s="578">
        <v>6.1554586621544605E-3</v>
      </c>
      <c r="K848" s="578">
        <v>1.4935822048331175</v>
      </c>
      <c r="L848" s="578">
        <v>866.00623544057169</v>
      </c>
      <c r="M848" s="578">
        <v>0.15244019243740026</v>
      </c>
      <c r="N848" s="578">
        <v>6.3247697718907092E-2</v>
      </c>
      <c r="O848" s="578">
        <v>7.5260342273395474E-3</v>
      </c>
      <c r="P848" s="578">
        <v>1.275370519152295</v>
      </c>
      <c r="Q848" s="578">
        <v>708.28855355580629</v>
      </c>
      <c r="R848" s="578">
        <v>0.14833847620441951</v>
      </c>
      <c r="S848" s="578">
        <v>5.8646864529388602E-2</v>
      </c>
      <c r="T848" s="578">
        <v>6.1554585602910522E-3</v>
      </c>
      <c r="U848" s="578">
        <v>1.4935818919020623</v>
      </c>
      <c r="V848" s="578">
        <v>866.00623003641726</v>
      </c>
      <c r="W848" s="578">
        <v>0.15244016565096224</v>
      </c>
      <c r="X848" s="578">
        <v>6.3247698242776054E-2</v>
      </c>
      <c r="Y848" s="578">
        <v>7.5260342273395474E-3</v>
      </c>
    </row>
    <row r="849" spans="1:25" x14ac:dyDescent="0.3">
      <c r="A849" s="311" t="s">
        <v>3444</v>
      </c>
      <c r="B849" s="310" t="s">
        <v>2191</v>
      </c>
      <c r="C849" s="310" t="s">
        <v>3126</v>
      </c>
      <c r="D849" s="36">
        <v>15</v>
      </c>
      <c r="E849" s="36">
        <v>2020</v>
      </c>
      <c r="F849" s="578">
        <v>1.3154076112720399</v>
      </c>
      <c r="G849" s="578">
        <v>733.241919835408</v>
      </c>
      <c r="H849" s="578">
        <v>0.13947353272548399</v>
      </c>
      <c r="I849" s="578">
        <v>5.5723139259498553E-2</v>
      </c>
      <c r="J849" s="578">
        <v>6.372430681949477E-3</v>
      </c>
      <c r="K849" s="578">
        <v>1.52147020819029</v>
      </c>
      <c r="L849" s="578">
        <v>882.41609128316202</v>
      </c>
      <c r="M849" s="578">
        <v>0.143461315308134</v>
      </c>
      <c r="N849" s="578">
        <v>5.9943093365291078E-2</v>
      </c>
      <c r="O849" s="578">
        <v>7.66875569145971E-3</v>
      </c>
      <c r="P849" s="578">
        <v>1.3154077155492474</v>
      </c>
      <c r="Q849" s="578">
        <v>733.24191474914494</v>
      </c>
      <c r="R849" s="578">
        <v>0.139473532621195</v>
      </c>
      <c r="S849" s="578">
        <v>5.5723138211760656E-2</v>
      </c>
      <c r="T849" s="578">
        <v>6.3724306310177746E-3</v>
      </c>
      <c r="U849" s="578">
        <v>1.5214702602567374</v>
      </c>
      <c r="V849" s="578">
        <v>882.41608619689907</v>
      </c>
      <c r="W849" s="578">
        <v>0.14346125736968401</v>
      </c>
      <c r="X849" s="578">
        <v>5.9943094927196648E-2</v>
      </c>
      <c r="Y849" s="578">
        <v>7.66875569145971E-3</v>
      </c>
    </row>
    <row r="850" spans="1:25" x14ac:dyDescent="0.3">
      <c r="A850" s="579" t="s">
        <v>3445</v>
      </c>
      <c r="B850" s="580" t="s">
        <v>2191</v>
      </c>
      <c r="C850" s="580" t="s">
        <v>3126</v>
      </c>
      <c r="D850" s="581">
        <v>16</v>
      </c>
      <c r="E850" s="581">
        <v>2020</v>
      </c>
      <c r="F850" s="582">
        <v>1.3933647946435725</v>
      </c>
      <c r="G850" s="582">
        <v>780.89700762430766</v>
      </c>
      <c r="H850" s="582">
        <v>0.13212581027376724</v>
      </c>
      <c r="I850" s="582">
        <v>5.3477999754250001E-2</v>
      </c>
      <c r="J850" s="582">
        <v>6.7865889820192598E-3</v>
      </c>
      <c r="K850" s="582">
        <v>1.5878777231885826</v>
      </c>
      <c r="L850" s="582">
        <v>922.26640129089333</v>
      </c>
      <c r="M850" s="582">
        <v>0.13607055076499774</v>
      </c>
      <c r="N850" s="582">
        <v>5.7397006448203031E-2</v>
      </c>
      <c r="O850" s="582">
        <v>8.0150840270410539E-3</v>
      </c>
      <c r="P850" s="582">
        <v>1.39336463819745</v>
      </c>
      <c r="Q850" s="582">
        <v>780.89700222015335</v>
      </c>
      <c r="R850" s="582">
        <v>0.13212581022162276</v>
      </c>
      <c r="S850" s="582">
        <v>5.3477999754250001E-2</v>
      </c>
      <c r="T850" s="582">
        <v>6.7865889820192598E-3</v>
      </c>
      <c r="U850" s="582">
        <v>1.5878777752074373</v>
      </c>
      <c r="V850" s="582">
        <v>922.26639620463038</v>
      </c>
      <c r="W850" s="582">
        <v>0.13607055076378524</v>
      </c>
      <c r="X850" s="582">
        <v>5.7397003945273598E-2</v>
      </c>
      <c r="Y850" s="582">
        <v>8.0150840318916929E-3</v>
      </c>
    </row>
    <row r="851" spans="1:25" x14ac:dyDescent="0.3">
      <c r="A851" s="311" t="s">
        <v>3446</v>
      </c>
      <c r="B851" s="310" t="s">
        <v>2191</v>
      </c>
      <c r="C851" s="310" t="s">
        <v>3126</v>
      </c>
      <c r="D851" s="36">
        <v>1</v>
      </c>
      <c r="E851" s="36">
        <v>2030</v>
      </c>
      <c r="F851" s="578">
        <v>6.2200886181550779</v>
      </c>
      <c r="G851" s="578">
        <v>7370.7449544270803</v>
      </c>
      <c r="H851" s="578">
        <v>0.77752772308667728</v>
      </c>
      <c r="I851" s="578">
        <v>0.1605102086905385</v>
      </c>
      <c r="J851" s="578">
        <v>6.3448299498607669E-2</v>
      </c>
      <c r="K851" s="578">
        <v>6.2788556484761049</v>
      </c>
      <c r="L851" s="578">
        <v>7428.9491628011046</v>
      </c>
      <c r="M851" s="578">
        <v>0.78070497262160599</v>
      </c>
      <c r="N851" s="578">
        <v>0.1611391363355015</v>
      </c>
      <c r="O851" s="578">
        <v>6.3949265594904575E-2</v>
      </c>
      <c r="P851" s="578">
        <v>6.2200891421839479</v>
      </c>
      <c r="Q851" s="578">
        <v>7370.7449544270803</v>
      </c>
      <c r="R851" s="578">
        <v>0.77752773884155102</v>
      </c>
      <c r="S851" s="578">
        <v>0.16051020975767899</v>
      </c>
      <c r="T851" s="578">
        <v>6.3448299498607669E-2</v>
      </c>
      <c r="U851" s="578">
        <v>6.278855752788477</v>
      </c>
      <c r="V851" s="578">
        <v>7428.9491628011046</v>
      </c>
      <c r="W851" s="578">
        <v>0.78070497194372956</v>
      </c>
      <c r="X851" s="578">
        <v>0.1611391265566145</v>
      </c>
      <c r="Y851" s="578">
        <v>6.3949265594904575E-2</v>
      </c>
    </row>
    <row r="852" spans="1:25" x14ac:dyDescent="0.3">
      <c r="A852" s="311" t="s">
        <v>3447</v>
      </c>
      <c r="B852" s="310" t="s">
        <v>2191</v>
      </c>
      <c r="C852" s="310" t="s">
        <v>3126</v>
      </c>
      <c r="D852" s="36">
        <v>2</v>
      </c>
      <c r="E852" s="36">
        <v>2030</v>
      </c>
      <c r="F852" s="578">
        <v>2.9186849318142873</v>
      </c>
      <c r="G852" s="578">
        <v>3592.4296391804978</v>
      </c>
      <c r="H852" s="578">
        <v>0.40869092316521904</v>
      </c>
      <c r="I852" s="578">
        <v>7.7445703636233973E-2</v>
      </c>
      <c r="J852" s="578">
        <v>3.0924086381370799E-2</v>
      </c>
      <c r="K852" s="578">
        <v>2.9952086136885625</v>
      </c>
      <c r="L852" s="578">
        <v>3667.7902425130178</v>
      </c>
      <c r="M852" s="578">
        <v>0.4135452933902945</v>
      </c>
      <c r="N852" s="578">
        <v>7.8086525085382108E-2</v>
      </c>
      <c r="O852" s="578">
        <v>3.1572780358449799E-2</v>
      </c>
      <c r="P852" s="578">
        <v>2.9186849317778325</v>
      </c>
      <c r="Q852" s="578">
        <v>3592.4296391804978</v>
      </c>
      <c r="R852" s="578">
        <v>0.40869092793824752</v>
      </c>
      <c r="S852" s="578">
        <v>7.744570414070033E-2</v>
      </c>
      <c r="T852" s="578">
        <v>3.0924086381370799E-2</v>
      </c>
      <c r="U852" s="578">
        <v>2.9952086136670428</v>
      </c>
      <c r="V852" s="578">
        <v>3667.7900835672976</v>
      </c>
      <c r="W852" s="578">
        <v>0.41354529307742827</v>
      </c>
      <c r="X852" s="578">
        <v>7.808651565574104E-2</v>
      </c>
      <c r="Y852" s="578">
        <v>3.1572780358449799E-2</v>
      </c>
    </row>
    <row r="853" spans="1:25" x14ac:dyDescent="0.3">
      <c r="A853" s="311" t="s">
        <v>3448</v>
      </c>
      <c r="B853" s="310" t="s">
        <v>2191</v>
      </c>
      <c r="C853" s="310" t="s">
        <v>3126</v>
      </c>
      <c r="D853" s="36">
        <v>3</v>
      </c>
      <c r="E853" s="36">
        <v>2030</v>
      </c>
      <c r="F853" s="578">
        <v>1.7110312832182475</v>
      </c>
      <c r="G853" s="578">
        <v>2127.3002204894951</v>
      </c>
      <c r="H853" s="578">
        <v>0.21928041790427649</v>
      </c>
      <c r="I853" s="578">
        <v>4.39531002193689E-2</v>
      </c>
      <c r="J853" s="578">
        <v>1.8312124380220951E-2</v>
      </c>
      <c r="K853" s="578">
        <v>1.7309468978936551</v>
      </c>
      <c r="L853" s="578">
        <v>2142.7720743815048</v>
      </c>
      <c r="M853" s="578">
        <v>0.22136651821589676</v>
      </c>
      <c r="N853" s="578">
        <v>4.38652001321315E-2</v>
      </c>
      <c r="O853" s="578">
        <v>1.8445294369788177E-2</v>
      </c>
      <c r="P853" s="578">
        <v>1.71103138750038</v>
      </c>
      <c r="Q853" s="578">
        <v>2127.3002204894951</v>
      </c>
      <c r="R853" s="578">
        <v>0.2192804186888675</v>
      </c>
      <c r="S853" s="578">
        <v>4.39531002193689E-2</v>
      </c>
      <c r="T853" s="578">
        <v>1.8312124380220951E-2</v>
      </c>
      <c r="U853" s="578">
        <v>1.7309468978886524</v>
      </c>
      <c r="V853" s="578">
        <v>2142.7727521260526</v>
      </c>
      <c r="W853" s="578">
        <v>0.22136651821589676</v>
      </c>
      <c r="X853" s="578">
        <v>4.38652001321315E-2</v>
      </c>
      <c r="Y853" s="578">
        <v>1.8445294369788177E-2</v>
      </c>
    </row>
    <row r="854" spans="1:25" x14ac:dyDescent="0.3">
      <c r="A854" s="311" t="s">
        <v>3449</v>
      </c>
      <c r="B854" s="310" t="s">
        <v>2191</v>
      </c>
      <c r="C854" s="310" t="s">
        <v>3126</v>
      </c>
      <c r="D854" s="36">
        <v>4</v>
      </c>
      <c r="E854" s="36">
        <v>2030</v>
      </c>
      <c r="F854" s="578">
        <v>1.3279832332249977</v>
      </c>
      <c r="G854" s="578">
        <v>1684.8877321879049</v>
      </c>
      <c r="H854" s="578">
        <v>0.15992717500436451</v>
      </c>
      <c r="I854" s="578">
        <v>3.2619500532746301E-2</v>
      </c>
      <c r="J854" s="578">
        <v>1.45037332355665E-2</v>
      </c>
      <c r="K854" s="578">
        <v>1.3454434478191273</v>
      </c>
      <c r="L854" s="578">
        <v>1701.6467959086051</v>
      </c>
      <c r="M854" s="578">
        <v>0.16136460763997651</v>
      </c>
      <c r="N854" s="578">
        <v>3.296873293584205E-2</v>
      </c>
      <c r="O854" s="578">
        <v>1.4648039398404426E-2</v>
      </c>
      <c r="P854" s="578">
        <v>1.3279833375413501</v>
      </c>
      <c r="Q854" s="578">
        <v>1684.8877321879049</v>
      </c>
      <c r="R854" s="578">
        <v>0.15992717505499326</v>
      </c>
      <c r="S854" s="578">
        <v>3.2619500532746301E-2</v>
      </c>
      <c r="T854" s="578">
        <v>1.45037332355665E-2</v>
      </c>
      <c r="U854" s="578">
        <v>1.3454433434969375</v>
      </c>
      <c r="V854" s="578">
        <v>1701.6467959086051</v>
      </c>
      <c r="W854" s="578">
        <v>0.16136460759844301</v>
      </c>
      <c r="X854" s="578">
        <v>3.2968727697152603E-2</v>
      </c>
      <c r="Y854" s="578">
        <v>1.4648039398404426E-2</v>
      </c>
    </row>
    <row r="855" spans="1:25" x14ac:dyDescent="0.3">
      <c r="A855" s="311" t="s">
        <v>3450</v>
      </c>
      <c r="B855" s="310" t="s">
        <v>2191</v>
      </c>
      <c r="C855" s="310" t="s">
        <v>3126</v>
      </c>
      <c r="D855" s="36">
        <v>5</v>
      </c>
      <c r="E855" s="36">
        <v>2030</v>
      </c>
      <c r="F855" s="578">
        <v>1.0855017191607448</v>
      </c>
      <c r="G855" s="578">
        <v>1424.5081329345651</v>
      </c>
      <c r="H855" s="578">
        <v>0.12764938582434551</v>
      </c>
      <c r="I855" s="578">
        <v>2.6866730389883676E-2</v>
      </c>
      <c r="J855" s="578">
        <v>1.226235119975165E-2</v>
      </c>
      <c r="K855" s="578">
        <v>1.1134579662764226</v>
      </c>
      <c r="L855" s="578">
        <v>1458.214136759435</v>
      </c>
      <c r="M855" s="578">
        <v>0.12918764367047175</v>
      </c>
      <c r="N855" s="578">
        <v>2.7431099675595701E-2</v>
      </c>
      <c r="O855" s="578">
        <v>1.2552503224772676E-2</v>
      </c>
      <c r="P855" s="578">
        <v>1.0855017297213061</v>
      </c>
      <c r="Q855" s="578">
        <v>1424.5081329345651</v>
      </c>
      <c r="R855" s="578">
        <v>0.12764938584496077</v>
      </c>
      <c r="S855" s="578">
        <v>2.6866740556821825E-2</v>
      </c>
      <c r="T855" s="578">
        <v>1.226235119975165E-2</v>
      </c>
      <c r="U855" s="578">
        <v>1.113458069958819</v>
      </c>
      <c r="V855" s="578">
        <v>1458.214136759435</v>
      </c>
      <c r="W855" s="578">
        <v>0.12918764214161121</v>
      </c>
      <c r="X855" s="578">
        <v>2.7431099675595701E-2</v>
      </c>
      <c r="Y855" s="578">
        <v>1.2552503743790975E-2</v>
      </c>
    </row>
    <row r="856" spans="1:25" x14ac:dyDescent="0.3">
      <c r="A856" s="311" t="s">
        <v>3451</v>
      </c>
      <c r="B856" s="310" t="s">
        <v>2191</v>
      </c>
      <c r="C856" s="310" t="s">
        <v>3126</v>
      </c>
      <c r="D856" s="36">
        <v>6</v>
      </c>
      <c r="E856" s="36">
        <v>2030</v>
      </c>
      <c r="F856" s="578">
        <v>0.92622078784029171</v>
      </c>
      <c r="G856" s="578">
        <v>1238.3889541625927</v>
      </c>
      <c r="H856" s="578">
        <v>0.1051801126177445</v>
      </c>
      <c r="I856" s="578">
        <v>2.2988458639398801E-2</v>
      </c>
      <c r="J856" s="578">
        <v>1.0660257510608024E-2</v>
      </c>
      <c r="K856" s="578">
        <v>0.96527188760948301</v>
      </c>
      <c r="L856" s="578">
        <v>1293.5814450581825</v>
      </c>
      <c r="M856" s="578">
        <v>0.10717554671555199</v>
      </c>
      <c r="N856" s="578">
        <v>2.3721309218672028E-2</v>
      </c>
      <c r="O856" s="578">
        <v>1.11353373698269E-2</v>
      </c>
      <c r="P856" s="578">
        <v>0.92622080367997683</v>
      </c>
      <c r="Q856" s="578">
        <v>1238.3889541625927</v>
      </c>
      <c r="R856" s="578">
        <v>0.105180113187695</v>
      </c>
      <c r="S856" s="578">
        <v>2.2988458639398773E-2</v>
      </c>
      <c r="T856" s="578">
        <v>1.0660257510608024E-2</v>
      </c>
      <c r="U856" s="578">
        <v>0.96527186152888778</v>
      </c>
      <c r="V856" s="578">
        <v>1293.5814450581825</v>
      </c>
      <c r="W856" s="578">
        <v>0.10717554673131675</v>
      </c>
      <c r="X856" s="578">
        <v>2.3721309325386075E-2</v>
      </c>
      <c r="Y856" s="578">
        <v>1.11353373698269E-2</v>
      </c>
    </row>
    <row r="857" spans="1:25" x14ac:dyDescent="0.3">
      <c r="A857" s="311" t="s">
        <v>3452</v>
      </c>
      <c r="B857" s="310" t="s">
        <v>2191</v>
      </c>
      <c r="C857" s="310" t="s">
        <v>3126</v>
      </c>
      <c r="D857" s="36">
        <v>7</v>
      </c>
      <c r="E857" s="36">
        <v>2030</v>
      </c>
      <c r="F857" s="578">
        <v>0.86645202687852374</v>
      </c>
      <c r="G857" s="578">
        <v>1172.4548924763926</v>
      </c>
      <c r="H857" s="578">
        <v>9.2958780664957857E-2</v>
      </c>
      <c r="I857" s="578">
        <v>2.16634731526331E-2</v>
      </c>
      <c r="J857" s="578">
        <v>1.0092672775499485E-2</v>
      </c>
      <c r="K857" s="578">
        <v>0.91121066697087327</v>
      </c>
      <c r="L857" s="578">
        <v>1247.0132255554149</v>
      </c>
      <c r="M857" s="578">
        <v>9.4889752780242448E-2</v>
      </c>
      <c r="N857" s="578">
        <v>2.2436369341448825E-2</v>
      </c>
      <c r="O857" s="578">
        <v>1.073446045241625E-2</v>
      </c>
      <c r="P857" s="578">
        <v>0.86645202750774242</v>
      </c>
      <c r="Q857" s="578">
        <v>1172.4548924763926</v>
      </c>
      <c r="R857" s="578">
        <v>9.2958783432853395E-2</v>
      </c>
      <c r="S857" s="578">
        <v>2.1663473928735251E-2</v>
      </c>
      <c r="T857" s="578">
        <v>1.0092672775499485E-2</v>
      </c>
      <c r="U857" s="578">
        <v>0.91121066665759032</v>
      </c>
      <c r="V857" s="578">
        <v>1247.0132255554149</v>
      </c>
      <c r="W857" s="578">
        <v>9.4889752764781038E-2</v>
      </c>
      <c r="X857" s="578">
        <v>2.2436369341448825E-2</v>
      </c>
      <c r="Y857" s="578">
        <v>1.073446045241625E-2</v>
      </c>
    </row>
    <row r="858" spans="1:25" x14ac:dyDescent="0.3">
      <c r="A858" s="311" t="s">
        <v>3453</v>
      </c>
      <c r="B858" s="310" t="s">
        <v>2191</v>
      </c>
      <c r="C858" s="310" t="s">
        <v>3126</v>
      </c>
      <c r="D858" s="36">
        <v>8</v>
      </c>
      <c r="E858" s="36">
        <v>2030</v>
      </c>
      <c r="F858" s="578">
        <v>0.75001863021765269</v>
      </c>
      <c r="G858" s="578">
        <v>991.88228861490666</v>
      </c>
      <c r="H858" s="578">
        <v>8.3488461631380503E-2</v>
      </c>
      <c r="I858" s="578">
        <v>1.8639628127857549E-2</v>
      </c>
      <c r="J858" s="578">
        <v>8.5382601149224958E-3</v>
      </c>
      <c r="K858" s="578">
        <v>0.806178716078496</v>
      </c>
      <c r="L858" s="578">
        <v>1097.1271820068325</v>
      </c>
      <c r="M858" s="578">
        <v>8.5741288475825628E-2</v>
      </c>
      <c r="N858" s="578">
        <v>1.97049998678267E-2</v>
      </c>
      <c r="O858" s="578">
        <v>9.4442283346628138E-3</v>
      </c>
      <c r="P858" s="578">
        <v>0.75001866157212227</v>
      </c>
      <c r="Q858" s="578">
        <v>991.88228861490666</v>
      </c>
      <c r="R858" s="578">
        <v>8.3488461122972979E-2</v>
      </c>
      <c r="S858" s="578">
        <v>1.8639628076925801E-2</v>
      </c>
      <c r="T858" s="578">
        <v>8.5382601149224958E-3</v>
      </c>
      <c r="U858" s="578">
        <v>0.80617872104081267</v>
      </c>
      <c r="V858" s="578">
        <v>1097.1271820068325</v>
      </c>
      <c r="W858" s="578">
        <v>8.5741288910412522E-2</v>
      </c>
      <c r="X858" s="578">
        <v>1.97049998678267E-2</v>
      </c>
      <c r="Y858" s="578">
        <v>9.4442283346628138E-3</v>
      </c>
    </row>
    <row r="859" spans="1:25" x14ac:dyDescent="0.3">
      <c r="A859" s="311" t="s">
        <v>3454</v>
      </c>
      <c r="B859" s="310" t="s">
        <v>2191</v>
      </c>
      <c r="C859" s="310" t="s">
        <v>3126</v>
      </c>
      <c r="D859" s="36">
        <v>9</v>
      </c>
      <c r="E859" s="36">
        <v>2030</v>
      </c>
      <c r="F859" s="578">
        <v>0.69090650954020305</v>
      </c>
      <c r="G859" s="578">
        <v>911.17806243896484</v>
      </c>
      <c r="H859" s="578">
        <v>7.5606135149731302E-2</v>
      </c>
      <c r="I859" s="578">
        <v>1.75053938388979E-2</v>
      </c>
      <c r="J859" s="578">
        <v>7.8435533456892321E-3</v>
      </c>
      <c r="K859" s="578">
        <v>0.75597807519541926</v>
      </c>
      <c r="L859" s="578">
        <v>1040.3149986267051</v>
      </c>
      <c r="M859" s="578">
        <v>7.8376846381009529E-2</v>
      </c>
      <c r="N859" s="578">
        <v>1.8733890610747001E-2</v>
      </c>
      <c r="O859" s="578">
        <v>8.9551871060393716E-3</v>
      </c>
      <c r="P859" s="578">
        <v>0.69090649433379225</v>
      </c>
      <c r="Q859" s="578">
        <v>911.17806243896484</v>
      </c>
      <c r="R859" s="578">
        <v>7.5606134660726285E-2</v>
      </c>
      <c r="S859" s="578">
        <v>1.7505394692610275E-2</v>
      </c>
      <c r="T859" s="578">
        <v>7.8435532923322102E-3</v>
      </c>
      <c r="U859" s="578">
        <v>0.75597805936236728</v>
      </c>
      <c r="V859" s="578">
        <v>1040.3149464925075</v>
      </c>
      <c r="W859" s="578">
        <v>7.8376846339779122E-2</v>
      </c>
      <c r="X859" s="578">
        <v>1.8733890254225099E-2</v>
      </c>
      <c r="Y859" s="578">
        <v>8.9551869993253277E-3</v>
      </c>
    </row>
    <row r="860" spans="1:25" x14ac:dyDescent="0.3">
      <c r="A860" s="311" t="s">
        <v>3455</v>
      </c>
      <c r="B860" s="310" t="s">
        <v>2191</v>
      </c>
      <c r="C860" s="310" t="s">
        <v>3126</v>
      </c>
      <c r="D860" s="36">
        <v>10</v>
      </c>
      <c r="E860" s="36">
        <v>2030</v>
      </c>
      <c r="F860" s="578">
        <v>0.64438926460244705</v>
      </c>
      <c r="G860" s="578">
        <v>846.6708615620928</v>
      </c>
      <c r="H860" s="578">
        <v>6.9393297773331072E-2</v>
      </c>
      <c r="I860" s="578">
        <v>1.6629187943180947E-2</v>
      </c>
      <c r="J860" s="578">
        <v>7.2882747141799521E-3</v>
      </c>
      <c r="K860" s="578">
        <v>0.7139574833740876</v>
      </c>
      <c r="L860" s="578">
        <v>989.86911201476846</v>
      </c>
      <c r="M860" s="578">
        <v>7.2485085913588848E-2</v>
      </c>
      <c r="N860" s="578">
        <v>1.7928190063685099E-2</v>
      </c>
      <c r="O860" s="578">
        <v>8.5209475024991353E-3</v>
      </c>
      <c r="P860" s="578">
        <v>0.644389285712899</v>
      </c>
      <c r="Q860" s="578">
        <v>846.6708615620928</v>
      </c>
      <c r="R860" s="578">
        <v>6.939329778909567E-2</v>
      </c>
      <c r="S860" s="578">
        <v>1.6629188146907798E-2</v>
      </c>
      <c r="T860" s="578">
        <v>7.2882747141799521E-3</v>
      </c>
      <c r="U860" s="578">
        <v>0.71395747716047642</v>
      </c>
      <c r="V860" s="578">
        <v>989.86911201476846</v>
      </c>
      <c r="W860" s="578">
        <v>7.2485085908435054E-2</v>
      </c>
      <c r="X860" s="578">
        <v>1.7928190063685099E-2</v>
      </c>
      <c r="Y860" s="578">
        <v>8.5209473424280677E-3</v>
      </c>
    </row>
    <row r="861" spans="1:25" x14ac:dyDescent="0.3">
      <c r="A861" s="311" t="s">
        <v>3456</v>
      </c>
      <c r="B861" s="310" t="s">
        <v>2191</v>
      </c>
      <c r="C861" s="310" t="s">
        <v>3126</v>
      </c>
      <c r="D861" s="36">
        <v>11</v>
      </c>
      <c r="E861" s="36">
        <v>2030</v>
      </c>
      <c r="F861" s="578">
        <v>0.60279791959084095</v>
      </c>
      <c r="G861" s="578">
        <v>781.03522237141874</v>
      </c>
      <c r="H861" s="578">
        <v>6.3759506021597148E-2</v>
      </c>
      <c r="I861" s="578">
        <v>1.5976460277064026E-2</v>
      </c>
      <c r="J861" s="578">
        <v>6.7232760532836729E-3</v>
      </c>
      <c r="K861" s="578">
        <v>0.67562221517869103</v>
      </c>
      <c r="L861" s="578">
        <v>933.2894153594965</v>
      </c>
      <c r="M861" s="578">
        <v>6.7074007805179719E-2</v>
      </c>
      <c r="N861" s="578">
        <v>1.7249392054509299E-2</v>
      </c>
      <c r="O861" s="578">
        <v>8.0338960882121065E-3</v>
      </c>
      <c r="P861" s="578">
        <v>0.60279794070856907</v>
      </c>
      <c r="Q861" s="578">
        <v>781.03522237141874</v>
      </c>
      <c r="R861" s="578">
        <v>6.3759506530459448E-2</v>
      </c>
      <c r="S861" s="578">
        <v>1.59764604371351E-2</v>
      </c>
      <c r="T861" s="578">
        <v>6.7232760532836729E-3</v>
      </c>
      <c r="U861" s="578">
        <v>0.67562219375201904</v>
      </c>
      <c r="V861" s="578">
        <v>933.2894153594965</v>
      </c>
      <c r="W861" s="578">
        <v>6.7074007768041996E-2</v>
      </c>
      <c r="X861" s="578">
        <v>1.7249391443328901E-2</v>
      </c>
      <c r="Y861" s="578">
        <v>8.0338960882121065E-3</v>
      </c>
    </row>
    <row r="862" spans="1:25" x14ac:dyDescent="0.3">
      <c r="A862" s="311" t="s">
        <v>3457</v>
      </c>
      <c r="B862" s="310" t="s">
        <v>2191</v>
      </c>
      <c r="C862" s="310" t="s">
        <v>3126</v>
      </c>
      <c r="D862" s="36">
        <v>12</v>
      </c>
      <c r="E862" s="36">
        <v>2030</v>
      </c>
      <c r="F862" s="578">
        <v>0.56876795182099171</v>
      </c>
      <c r="G862" s="578">
        <v>727.33633677164676</v>
      </c>
      <c r="H862" s="578">
        <v>5.9150014741286776E-2</v>
      </c>
      <c r="I862" s="578">
        <v>1.5442264069861201E-2</v>
      </c>
      <c r="J862" s="578">
        <v>6.2610300762268346E-3</v>
      </c>
      <c r="K862" s="578">
        <v>0.64425619898694675</v>
      </c>
      <c r="L862" s="578">
        <v>884.80930582682254</v>
      </c>
      <c r="M862" s="578">
        <v>6.2618980595289003E-2</v>
      </c>
      <c r="N862" s="578">
        <v>1.6607412144367104E-2</v>
      </c>
      <c r="O862" s="578">
        <v>7.6165762050853375E-3</v>
      </c>
      <c r="P862" s="578">
        <v>0.56876797759161901</v>
      </c>
      <c r="Q862" s="578">
        <v>727.33634694417276</v>
      </c>
      <c r="R862" s="578">
        <v>5.9150014735981402E-2</v>
      </c>
      <c r="S862" s="578">
        <v>1.5442264945401451E-2</v>
      </c>
      <c r="T862" s="578">
        <v>6.2610300762268346E-3</v>
      </c>
      <c r="U862" s="578">
        <v>0.64425619898018227</v>
      </c>
      <c r="V862" s="578">
        <v>884.80930582682254</v>
      </c>
      <c r="W862" s="578">
        <v>6.2618980584678199E-2</v>
      </c>
      <c r="X862" s="578">
        <v>1.6607411482254923E-2</v>
      </c>
      <c r="Y862" s="578">
        <v>7.6165762584423594E-3</v>
      </c>
    </row>
    <row r="863" spans="1:25" x14ac:dyDescent="0.3">
      <c r="A863" s="311" t="s">
        <v>3458</v>
      </c>
      <c r="B863" s="310" t="s">
        <v>2191</v>
      </c>
      <c r="C863" s="310" t="s">
        <v>3126</v>
      </c>
      <c r="D863" s="36">
        <v>13</v>
      </c>
      <c r="E863" s="36">
        <v>2030</v>
      </c>
      <c r="F863" s="578">
        <v>0.52216220215541354</v>
      </c>
      <c r="G863" s="578">
        <v>661.67423756917276</v>
      </c>
      <c r="H863" s="578">
        <v>5.4430713879203972E-2</v>
      </c>
      <c r="I863" s="578">
        <v>1.4326770469779074E-2</v>
      </c>
      <c r="J863" s="578">
        <v>5.6957944131378673E-3</v>
      </c>
      <c r="K863" s="578">
        <v>0.59969403693052425</v>
      </c>
      <c r="L863" s="578">
        <v>821.21340878804472</v>
      </c>
      <c r="M863" s="578">
        <v>5.7981531478920524E-2</v>
      </c>
      <c r="N863" s="578">
        <v>1.5405685226141901E-2</v>
      </c>
      <c r="O863" s="578">
        <v>7.0691289583919518E-3</v>
      </c>
      <c r="P863" s="578">
        <v>0.52216220184499151</v>
      </c>
      <c r="Q863" s="578">
        <v>661.67423756917276</v>
      </c>
      <c r="R863" s="578">
        <v>5.4430713894665396E-2</v>
      </c>
      <c r="S863" s="578">
        <v>1.43267704697791E-2</v>
      </c>
      <c r="T863" s="578">
        <v>5.6957944131378673E-3</v>
      </c>
      <c r="U863" s="578">
        <v>0.59969401054149751</v>
      </c>
      <c r="V863" s="578">
        <v>821.21340878804472</v>
      </c>
      <c r="W863" s="578">
        <v>5.7981523086406597E-2</v>
      </c>
      <c r="X863" s="578">
        <v>1.5405684796860376E-2</v>
      </c>
      <c r="Y863" s="578">
        <v>7.0691289583919518E-3</v>
      </c>
    </row>
    <row r="864" spans="1:25" x14ac:dyDescent="0.3">
      <c r="A864" s="311" t="s">
        <v>3459</v>
      </c>
      <c r="B864" s="310" t="s">
        <v>2191</v>
      </c>
      <c r="C864" s="310" t="s">
        <v>3126</v>
      </c>
      <c r="D864" s="36">
        <v>14</v>
      </c>
      <c r="E864" s="36">
        <v>2030</v>
      </c>
      <c r="F864" s="578">
        <v>0.52444713087123729</v>
      </c>
      <c r="G864" s="578">
        <v>681.70487689971878</v>
      </c>
      <c r="H864" s="578">
        <v>5.1699805379030225E-2</v>
      </c>
      <c r="I864" s="578">
        <v>1.3593027862953E-2</v>
      </c>
      <c r="J864" s="578">
        <v>5.8682367234723599E-3</v>
      </c>
      <c r="K864" s="578">
        <v>0.59884128975325701</v>
      </c>
      <c r="L864" s="578">
        <v>834.00488090515069</v>
      </c>
      <c r="M864" s="578">
        <v>5.5164476157718342E-2</v>
      </c>
      <c r="N864" s="578">
        <v>1.4570034079952126E-2</v>
      </c>
      <c r="O864" s="578">
        <v>7.1792506932979398E-3</v>
      </c>
      <c r="P864" s="578">
        <v>0.52444715198599079</v>
      </c>
      <c r="Q864" s="578">
        <v>681.70488230387332</v>
      </c>
      <c r="R864" s="578">
        <v>5.1699804326062755E-2</v>
      </c>
      <c r="S864" s="578">
        <v>1.3593029788656424E-2</v>
      </c>
      <c r="T864" s="578">
        <v>5.8682367234723599E-3</v>
      </c>
      <c r="U864" s="578">
        <v>0.59884132730790351</v>
      </c>
      <c r="V864" s="578">
        <v>834.00486564636174</v>
      </c>
      <c r="W864" s="578">
        <v>5.5164476162947951E-2</v>
      </c>
      <c r="X864" s="578">
        <v>1.4570033226239775E-2</v>
      </c>
      <c r="Y864" s="578">
        <v>7.179250639940917E-3</v>
      </c>
    </row>
    <row r="865" spans="1:25" x14ac:dyDescent="0.3">
      <c r="A865" s="311" t="s">
        <v>3460</v>
      </c>
      <c r="B865" s="310" t="s">
        <v>2191</v>
      </c>
      <c r="C865" s="310" t="s">
        <v>3126</v>
      </c>
      <c r="D865" s="36">
        <v>15</v>
      </c>
      <c r="E865" s="36">
        <v>2030</v>
      </c>
      <c r="F865" s="578">
        <v>0.5298935932729778</v>
      </c>
      <c r="G865" s="578">
        <v>705.11376063028922</v>
      </c>
      <c r="H865" s="578">
        <v>4.946660955223095E-2</v>
      </c>
      <c r="I865" s="578">
        <v>1.2985420001011E-2</v>
      </c>
      <c r="J865" s="578">
        <v>6.0697540514714349E-3</v>
      </c>
      <c r="K865" s="578">
        <v>0.60019980179847199</v>
      </c>
      <c r="L865" s="578">
        <v>849.22323799133255</v>
      </c>
      <c r="M865" s="578">
        <v>5.278831598055448E-2</v>
      </c>
      <c r="N865" s="578">
        <v>1.3880922279592225E-2</v>
      </c>
      <c r="O865" s="578">
        <v>7.3102652919866725E-3</v>
      </c>
      <c r="P865" s="578">
        <v>0.52989360305654476</v>
      </c>
      <c r="Q865" s="578">
        <v>705.11376063028922</v>
      </c>
      <c r="R865" s="578">
        <v>4.946660955223095E-2</v>
      </c>
      <c r="S865" s="578">
        <v>1.2985420054368001E-2</v>
      </c>
      <c r="T865" s="578">
        <v>6.0697540514714349E-3</v>
      </c>
      <c r="U865" s="578">
        <v>0.60019980707179776</v>
      </c>
      <c r="V865" s="578">
        <v>849.22323799133255</v>
      </c>
      <c r="W865" s="578">
        <v>5.2788315980554473E-2</v>
      </c>
      <c r="X865" s="578">
        <v>1.3880921532593949E-2</v>
      </c>
      <c r="Y865" s="578">
        <v>7.3102652919866725E-3</v>
      </c>
    </row>
    <row r="866" spans="1:25" x14ac:dyDescent="0.3">
      <c r="A866" s="579" t="s">
        <v>3461</v>
      </c>
      <c r="B866" s="580" t="s">
        <v>2191</v>
      </c>
      <c r="C866" s="580" t="s">
        <v>3126</v>
      </c>
      <c r="D866" s="581">
        <v>16</v>
      </c>
      <c r="E866" s="581">
        <v>2030</v>
      </c>
      <c r="F866" s="582">
        <v>0.54918945850619116</v>
      </c>
      <c r="G866" s="582">
        <v>750.97249094645144</v>
      </c>
      <c r="H866" s="582">
        <v>4.7976204877007406E-2</v>
      </c>
      <c r="I866" s="582">
        <v>1.2543200866881876E-2</v>
      </c>
      <c r="J866" s="582">
        <v>6.4645166761086578E-3</v>
      </c>
      <c r="K866" s="582">
        <v>0.61558053112685163</v>
      </c>
      <c r="L866" s="582">
        <v>887.56132507324173</v>
      </c>
      <c r="M866" s="582">
        <v>5.1184056786875425E-2</v>
      </c>
      <c r="N866" s="582">
        <v>1.3373760535614551E-2</v>
      </c>
      <c r="O866" s="582">
        <v>7.64028517490563E-3</v>
      </c>
      <c r="P866" s="582">
        <v>0.54918944391872981</v>
      </c>
      <c r="Q866" s="582">
        <v>750.9724858601885</v>
      </c>
      <c r="R866" s="582">
        <v>4.797620486654823E-2</v>
      </c>
      <c r="S866" s="582">
        <v>1.254320091781355E-2</v>
      </c>
      <c r="T866" s="582">
        <v>6.4645166761086578E-3</v>
      </c>
      <c r="U866" s="582">
        <v>0.61558052616142744</v>
      </c>
      <c r="V866" s="582">
        <v>887.56132507324173</v>
      </c>
      <c r="W866" s="582">
        <v>5.1184053109333577E-2</v>
      </c>
      <c r="X866" s="582">
        <v>1.3373760162115375E-2</v>
      </c>
      <c r="Y866" s="582">
        <v>7.6402851215486064E-3</v>
      </c>
    </row>
    <row r="867" spans="1:25" x14ac:dyDescent="0.3">
      <c r="A867" s="311" t="s">
        <v>3462</v>
      </c>
      <c r="B867" s="310" t="s">
        <v>2190</v>
      </c>
      <c r="C867" s="310" t="s">
        <v>3126</v>
      </c>
      <c r="D867" s="36">
        <v>1</v>
      </c>
      <c r="E867" s="36">
        <v>2012</v>
      </c>
      <c r="F867" s="578">
        <v>12.340174353404201</v>
      </c>
      <c r="G867" s="578">
        <v>6173.1932398478148</v>
      </c>
      <c r="H867" s="578">
        <v>10.49130874359005</v>
      </c>
      <c r="I867" s="578">
        <v>5.3910761710691618E-2</v>
      </c>
      <c r="J867" s="578">
        <v>0.12302669867252225</v>
      </c>
      <c r="K867" s="578">
        <v>12.414965845665325</v>
      </c>
      <c r="L867" s="578">
        <v>6210.2321573893223</v>
      </c>
      <c r="M867" s="578">
        <v>10.542038584632452</v>
      </c>
      <c r="N867" s="578">
        <v>5.4113245957826905E-2</v>
      </c>
      <c r="O867" s="578">
        <v>0.1237649060785765</v>
      </c>
      <c r="P867" s="578">
        <v>12.340173325213</v>
      </c>
      <c r="Q867" s="578">
        <v>6173.1931889851849</v>
      </c>
      <c r="R867" s="578">
        <v>10.491308610794139</v>
      </c>
      <c r="S867" s="578">
        <v>5.3910759676000376E-2</v>
      </c>
      <c r="T867" s="578">
        <v>0.12302669867252225</v>
      </c>
      <c r="U867" s="578">
        <v>12.414966362224099</v>
      </c>
      <c r="V867" s="578">
        <v>6210.2321065266915</v>
      </c>
      <c r="W867" s="578">
        <v>10.542038571395063</v>
      </c>
      <c r="X867" s="578">
        <v>5.411324544274973E-2</v>
      </c>
      <c r="Y867" s="578">
        <v>0.1237649060785765</v>
      </c>
    </row>
    <row r="868" spans="1:25" x14ac:dyDescent="0.3">
      <c r="A868" s="311" t="s">
        <v>3463</v>
      </c>
      <c r="B868" s="310" t="s">
        <v>2190</v>
      </c>
      <c r="C868" s="310" t="s">
        <v>3126</v>
      </c>
      <c r="D868" s="36">
        <v>2</v>
      </c>
      <c r="E868" s="36">
        <v>2012</v>
      </c>
      <c r="F868" s="578">
        <v>6.7011877766265826</v>
      </c>
      <c r="G868" s="578">
        <v>3147.9471664428675</v>
      </c>
      <c r="H868" s="578">
        <v>5.6036580865208272</v>
      </c>
      <c r="I868" s="578">
        <v>2.9649007674682502E-2</v>
      </c>
      <c r="J868" s="578">
        <v>6.2736036566396508E-2</v>
      </c>
      <c r="K868" s="578">
        <v>6.7864987448485072</v>
      </c>
      <c r="L868" s="578">
        <v>3190.8507614135701</v>
      </c>
      <c r="M868" s="578">
        <v>5.6635460007261473</v>
      </c>
      <c r="N868" s="578">
        <v>2.9847923997673775E-2</v>
      </c>
      <c r="O868" s="578">
        <v>6.3591065700165872E-2</v>
      </c>
      <c r="P868" s="578">
        <v>6.7011877741482104</v>
      </c>
      <c r="Q868" s="578">
        <v>3147.9471664428675</v>
      </c>
      <c r="R868" s="578">
        <v>5.6036579747936504</v>
      </c>
      <c r="S868" s="578">
        <v>2.9649004021242275E-2</v>
      </c>
      <c r="T868" s="578">
        <v>6.2736037614134404E-2</v>
      </c>
      <c r="U868" s="578">
        <v>6.7864983275849928</v>
      </c>
      <c r="V868" s="578">
        <v>3190.8507614135701</v>
      </c>
      <c r="W868" s="578">
        <v>5.6635462402579497</v>
      </c>
      <c r="X868" s="578">
        <v>2.9847921927360677E-2</v>
      </c>
      <c r="Y868" s="578">
        <v>6.3591066243437369E-2</v>
      </c>
    </row>
    <row r="869" spans="1:25" x14ac:dyDescent="0.3">
      <c r="A869" s="311" t="s">
        <v>3464</v>
      </c>
      <c r="B869" s="310" t="s">
        <v>2190</v>
      </c>
      <c r="C869" s="310" t="s">
        <v>3126</v>
      </c>
      <c r="D869" s="36">
        <v>3</v>
      </c>
      <c r="E869" s="36">
        <v>2012</v>
      </c>
      <c r="F869" s="578">
        <v>4.3822585453668381</v>
      </c>
      <c r="G869" s="578">
        <v>1931.1780344645149</v>
      </c>
      <c r="H869" s="578">
        <v>3.349563074401273</v>
      </c>
      <c r="I869" s="578">
        <v>1.8454182780563551E-2</v>
      </c>
      <c r="J869" s="578">
        <v>3.8486745014476256E-2</v>
      </c>
      <c r="K869" s="578">
        <v>4.3657318259304976</v>
      </c>
      <c r="L869" s="578">
        <v>1930.5389544169052</v>
      </c>
      <c r="M869" s="578">
        <v>3.3520329497720551</v>
      </c>
      <c r="N869" s="578">
        <v>1.8364331550780301E-2</v>
      </c>
      <c r="O869" s="578">
        <v>3.8474045305823254E-2</v>
      </c>
      <c r="P869" s="578">
        <v>4.3822582324216128</v>
      </c>
      <c r="Q869" s="578">
        <v>1931.1780344645149</v>
      </c>
      <c r="R869" s="578">
        <v>3.3495631026198627</v>
      </c>
      <c r="S869" s="578">
        <v>1.8454182214554676E-2</v>
      </c>
      <c r="T869" s="578">
        <v>3.8486745014476256E-2</v>
      </c>
      <c r="U869" s="578">
        <v>4.3657317216172151</v>
      </c>
      <c r="V869" s="578">
        <v>1930.5389544169052</v>
      </c>
      <c r="W869" s="578">
        <v>3.3520330184934775</v>
      </c>
      <c r="X869" s="578">
        <v>1.836433255323295E-2</v>
      </c>
      <c r="Y869" s="578">
        <v>3.8474045305823254E-2</v>
      </c>
    </row>
    <row r="870" spans="1:25" x14ac:dyDescent="0.3">
      <c r="A870" s="311" t="s">
        <v>3465</v>
      </c>
      <c r="B870" s="310" t="s">
        <v>2190</v>
      </c>
      <c r="C870" s="310" t="s">
        <v>3126</v>
      </c>
      <c r="D870" s="36">
        <v>4</v>
      </c>
      <c r="E870" s="36">
        <v>2012</v>
      </c>
      <c r="F870" s="578">
        <v>3.7009776756074126</v>
      </c>
      <c r="G870" s="578">
        <v>1576.7586669921825</v>
      </c>
      <c r="H870" s="578">
        <v>2.5726084326385372</v>
      </c>
      <c r="I870" s="578">
        <v>1.4289552982593949E-2</v>
      </c>
      <c r="J870" s="578">
        <v>3.1423562633184049E-2</v>
      </c>
      <c r="K870" s="578">
        <v>3.7666224856928499</v>
      </c>
      <c r="L870" s="578">
        <v>1602.6245689392026</v>
      </c>
      <c r="M870" s="578">
        <v>2.64291085983192</v>
      </c>
      <c r="N870" s="578">
        <v>1.4717969719375374E-2</v>
      </c>
      <c r="O870" s="578">
        <v>3.1938990849691075E-2</v>
      </c>
      <c r="P870" s="578">
        <v>3.7009776222115871</v>
      </c>
      <c r="Q870" s="578">
        <v>1576.7586669921825</v>
      </c>
      <c r="R870" s="578">
        <v>2.5726084373903451</v>
      </c>
      <c r="S870" s="578">
        <v>1.428955194262465E-2</v>
      </c>
      <c r="T870" s="578">
        <v>3.1423562633184049E-2</v>
      </c>
      <c r="U870" s="578">
        <v>3.7666224869293825</v>
      </c>
      <c r="V870" s="578">
        <v>1602.6245689392026</v>
      </c>
      <c r="W870" s="578">
        <v>2.6429109478091628</v>
      </c>
      <c r="X870" s="578">
        <v>1.4717969734495675E-2</v>
      </c>
      <c r="Y870" s="578">
        <v>3.1938990849691075E-2</v>
      </c>
    </row>
    <row r="871" spans="1:25" x14ac:dyDescent="0.3">
      <c r="A871" s="311" t="s">
        <v>3466</v>
      </c>
      <c r="B871" s="310" t="s">
        <v>2190</v>
      </c>
      <c r="C871" s="310" t="s">
        <v>3126</v>
      </c>
      <c r="D871" s="36">
        <v>5</v>
      </c>
      <c r="E871" s="36">
        <v>2012</v>
      </c>
      <c r="F871" s="578">
        <v>3.2963692883385298</v>
      </c>
      <c r="G871" s="578">
        <v>1370.9434674580875</v>
      </c>
      <c r="H871" s="578">
        <v>2.1049508621338924</v>
      </c>
      <c r="I871" s="578">
        <v>1.2255554827940249E-2</v>
      </c>
      <c r="J871" s="578">
        <v>2.7321796165779177E-2</v>
      </c>
      <c r="K871" s="578">
        <v>3.471755008622488</v>
      </c>
      <c r="L871" s="578">
        <v>1437.5118751525824</v>
      </c>
      <c r="M871" s="578">
        <v>2.2602842008491226</v>
      </c>
      <c r="N871" s="578">
        <v>1.3416236339670174E-2</v>
      </c>
      <c r="O871" s="578">
        <v>2.8648446304335499E-2</v>
      </c>
      <c r="P871" s="578">
        <v>3.2963693951250295</v>
      </c>
      <c r="Q871" s="578">
        <v>1370.9434674580875</v>
      </c>
      <c r="R871" s="578">
        <v>2.1049508475377126</v>
      </c>
      <c r="S871" s="578">
        <v>1.2255550448154824E-2</v>
      </c>
      <c r="T871" s="578">
        <v>2.7321796165779177E-2</v>
      </c>
      <c r="U871" s="578">
        <v>3.4717551650794527</v>
      </c>
      <c r="V871" s="578">
        <v>1437.5118751525824</v>
      </c>
      <c r="W871" s="578">
        <v>2.2602842541982655</v>
      </c>
      <c r="X871" s="578">
        <v>1.3416237910291725E-2</v>
      </c>
      <c r="Y871" s="578">
        <v>2.8648446818503179E-2</v>
      </c>
    </row>
    <row r="872" spans="1:25" x14ac:dyDescent="0.3">
      <c r="A872" s="311" t="s">
        <v>3467</v>
      </c>
      <c r="B872" s="310" t="s">
        <v>2190</v>
      </c>
      <c r="C872" s="310" t="s">
        <v>3126</v>
      </c>
      <c r="D872" s="36">
        <v>6</v>
      </c>
      <c r="E872" s="36">
        <v>2012</v>
      </c>
      <c r="F872" s="578">
        <v>2.8860569952901902</v>
      </c>
      <c r="G872" s="578">
        <v>1187.6091715494726</v>
      </c>
      <c r="H872" s="578">
        <v>1.7030421877000925</v>
      </c>
      <c r="I872" s="578">
        <v>9.8035368322749953E-3</v>
      </c>
      <c r="J872" s="578">
        <v>2.366810189172E-2</v>
      </c>
      <c r="K872" s="578">
        <v>3.1647155912739828</v>
      </c>
      <c r="L872" s="578">
        <v>1293.6144549051876</v>
      </c>
      <c r="M872" s="578">
        <v>1.9295419272948451</v>
      </c>
      <c r="N872" s="578">
        <v>1.225143732400125E-2</v>
      </c>
      <c r="O872" s="578">
        <v>2.5780711691671301E-2</v>
      </c>
      <c r="P872" s="578">
        <v>2.8860569952901525</v>
      </c>
      <c r="Q872" s="578">
        <v>1187.6091715494726</v>
      </c>
      <c r="R872" s="578">
        <v>1.7030421685994901</v>
      </c>
      <c r="S872" s="578">
        <v>9.8035366062276582E-3</v>
      </c>
      <c r="T872" s="578">
        <v>2.366810189172E-2</v>
      </c>
      <c r="U872" s="578">
        <v>3.1647155391250723</v>
      </c>
      <c r="V872" s="578">
        <v>1293.6144549051876</v>
      </c>
      <c r="W872" s="578">
        <v>1.9295416218549952</v>
      </c>
      <c r="X872" s="578">
        <v>1.2251437262041951E-2</v>
      </c>
      <c r="Y872" s="578">
        <v>2.5780711691671301E-2</v>
      </c>
    </row>
    <row r="873" spans="1:25" x14ac:dyDescent="0.3">
      <c r="A873" s="311" t="s">
        <v>3468</v>
      </c>
      <c r="B873" s="310" t="s">
        <v>2190</v>
      </c>
      <c r="C873" s="310" t="s">
        <v>3126</v>
      </c>
      <c r="D873" s="36">
        <v>7</v>
      </c>
      <c r="E873" s="36">
        <v>2012</v>
      </c>
      <c r="F873" s="578">
        <v>2.9417465931383373</v>
      </c>
      <c r="G873" s="578">
        <v>1155.0607337951601</v>
      </c>
      <c r="H873" s="578">
        <v>1.55248248228599</v>
      </c>
      <c r="I873" s="578">
        <v>1.0861074256771006E-2</v>
      </c>
      <c r="J873" s="578">
        <v>2.3019410087726951E-2</v>
      </c>
      <c r="K873" s="578">
        <v>3.2545007996488122</v>
      </c>
      <c r="L873" s="578">
        <v>1278.4051818847624</v>
      </c>
      <c r="M873" s="578">
        <v>1.7861503139574726</v>
      </c>
      <c r="N873" s="578">
        <v>1.84383566185033E-2</v>
      </c>
      <c r="O873" s="578">
        <v>2.5477628960894998E-2</v>
      </c>
      <c r="P873" s="578">
        <v>2.941746749588555</v>
      </c>
      <c r="Q873" s="578">
        <v>1155.0607337951601</v>
      </c>
      <c r="R873" s="578">
        <v>1.5524824780128825</v>
      </c>
      <c r="S873" s="578">
        <v>1.0861073263489129E-2</v>
      </c>
      <c r="T873" s="578">
        <v>2.3019410087726951E-2</v>
      </c>
      <c r="U873" s="578">
        <v>3.2545005897909425</v>
      </c>
      <c r="V873" s="578">
        <v>1278.4051818847624</v>
      </c>
      <c r="W873" s="578">
        <v>1.786150371192885</v>
      </c>
      <c r="X873" s="578">
        <v>1.8438356598418623E-2</v>
      </c>
      <c r="Y873" s="578">
        <v>2.5477628960894998E-2</v>
      </c>
    </row>
    <row r="874" spans="1:25" x14ac:dyDescent="0.3">
      <c r="A874" s="311" t="s">
        <v>3469</v>
      </c>
      <c r="B874" s="310" t="s">
        <v>2190</v>
      </c>
      <c r="C874" s="310" t="s">
        <v>3126</v>
      </c>
      <c r="D874" s="36">
        <v>8</v>
      </c>
      <c r="E874" s="36">
        <v>2012</v>
      </c>
      <c r="F874" s="578">
        <v>2.7378392312099651</v>
      </c>
      <c r="G874" s="578">
        <v>999.84684944152775</v>
      </c>
      <c r="H874" s="578">
        <v>1.2323474511267651</v>
      </c>
      <c r="I874" s="578">
        <v>1.013234528871482E-2</v>
      </c>
      <c r="J874" s="578">
        <v>1.9926119576363449E-2</v>
      </c>
      <c r="K874" s="578">
        <v>3.0977391168588948</v>
      </c>
      <c r="L874" s="578">
        <v>1147.3501269022577</v>
      </c>
      <c r="M874" s="578">
        <v>1.4834813485279725</v>
      </c>
      <c r="N874" s="578">
        <v>2.7607529883425703E-2</v>
      </c>
      <c r="O874" s="578">
        <v>2.2865797315413699E-2</v>
      </c>
      <c r="P874" s="578">
        <v>2.7378393355181325</v>
      </c>
      <c r="Q874" s="578">
        <v>999.84684944152775</v>
      </c>
      <c r="R874" s="578">
        <v>1.2323474601153026</v>
      </c>
      <c r="S874" s="578">
        <v>1.0132344757153071E-2</v>
      </c>
      <c r="T874" s="578">
        <v>1.9926119576363449E-2</v>
      </c>
      <c r="U874" s="578">
        <v>3.0977390647047929</v>
      </c>
      <c r="V874" s="578">
        <v>1147.3501269022577</v>
      </c>
      <c r="W874" s="578">
        <v>1.4834812978936727</v>
      </c>
      <c r="X874" s="578">
        <v>2.7607530936165824E-2</v>
      </c>
      <c r="Y874" s="578">
        <v>2.2865797315413699E-2</v>
      </c>
    </row>
    <row r="875" spans="1:25" x14ac:dyDescent="0.3">
      <c r="A875" s="311" t="s">
        <v>3470</v>
      </c>
      <c r="B875" s="310" t="s">
        <v>2190</v>
      </c>
      <c r="C875" s="310" t="s">
        <v>3126</v>
      </c>
      <c r="D875" s="36">
        <v>9</v>
      </c>
      <c r="E875" s="36">
        <v>2012</v>
      </c>
      <c r="F875" s="578">
        <v>2.7707880595827028</v>
      </c>
      <c r="G875" s="578">
        <v>952.06059074401605</v>
      </c>
      <c r="H875" s="578">
        <v>1.0608630947341797</v>
      </c>
      <c r="I875" s="578">
        <v>1.0815072785173133E-2</v>
      </c>
      <c r="J875" s="578">
        <v>1.897377771092575E-2</v>
      </c>
      <c r="K875" s="578">
        <v>3.1572190487242948</v>
      </c>
      <c r="L875" s="578">
        <v>1115.3131459553999</v>
      </c>
      <c r="M875" s="578">
        <v>1.3187945103675951</v>
      </c>
      <c r="N875" s="578">
        <v>4.4805243350917082E-2</v>
      </c>
      <c r="O875" s="578">
        <v>2.2227279803094697E-2</v>
      </c>
      <c r="P875" s="578">
        <v>2.7707881117462003</v>
      </c>
      <c r="Q875" s="578">
        <v>952.06059074401605</v>
      </c>
      <c r="R875" s="578">
        <v>1.0608630823744485</v>
      </c>
      <c r="S875" s="578">
        <v>1.0815071690179416E-2</v>
      </c>
      <c r="T875" s="578">
        <v>1.897377771092575E-2</v>
      </c>
      <c r="U875" s="578">
        <v>3.1572191008782853</v>
      </c>
      <c r="V875" s="578">
        <v>1115.3131459553999</v>
      </c>
      <c r="W875" s="578">
        <v>1.3187945055727401</v>
      </c>
      <c r="X875" s="578">
        <v>4.480524694751388E-2</v>
      </c>
      <c r="Y875" s="578">
        <v>2.2227279803094697E-2</v>
      </c>
    </row>
    <row r="876" spans="1:25" x14ac:dyDescent="0.3">
      <c r="A876" s="311" t="s">
        <v>3471</v>
      </c>
      <c r="B876" s="310" t="s">
        <v>2190</v>
      </c>
      <c r="C876" s="310" t="s">
        <v>3126</v>
      </c>
      <c r="D876" s="36">
        <v>10</v>
      </c>
      <c r="E876" s="36">
        <v>2012</v>
      </c>
      <c r="F876" s="578">
        <v>2.7991687281573028</v>
      </c>
      <c r="G876" s="578">
        <v>914.74453989664687</v>
      </c>
      <c r="H876" s="578">
        <v>0.92628565195385038</v>
      </c>
      <c r="I876" s="578">
        <v>1.1334541988238285E-2</v>
      </c>
      <c r="J876" s="578">
        <v>1.8230100259340028E-2</v>
      </c>
      <c r="K876" s="578">
        <v>3.1993296834738176</v>
      </c>
      <c r="L876" s="578">
        <v>1087.3630409240675</v>
      </c>
      <c r="M876" s="578">
        <v>1.1924000345476651</v>
      </c>
      <c r="N876" s="578">
        <v>5.9212483885251695E-2</v>
      </c>
      <c r="O876" s="578">
        <v>2.1670271506688224E-2</v>
      </c>
      <c r="P876" s="578">
        <v>2.7991686238289022</v>
      </c>
      <c r="Q876" s="578">
        <v>914.74453989664687</v>
      </c>
      <c r="R876" s="578">
        <v>0.92628569790485638</v>
      </c>
      <c r="S876" s="578">
        <v>1.1334542009421911E-2</v>
      </c>
      <c r="T876" s="578">
        <v>1.8230100259340028E-2</v>
      </c>
      <c r="U876" s="578">
        <v>3.1993297877819824</v>
      </c>
      <c r="V876" s="578">
        <v>1087.3630409240675</v>
      </c>
      <c r="W876" s="578">
        <v>1.1924000409499</v>
      </c>
      <c r="X876" s="578">
        <v>5.9212481962731496E-2</v>
      </c>
      <c r="Y876" s="578">
        <v>2.1670271506688224E-2</v>
      </c>
    </row>
    <row r="877" spans="1:25" x14ac:dyDescent="0.3">
      <c r="A877" s="311" t="s">
        <v>3472</v>
      </c>
      <c r="B877" s="310" t="s">
        <v>2190</v>
      </c>
      <c r="C877" s="310" t="s">
        <v>3126</v>
      </c>
      <c r="D877" s="36">
        <v>11</v>
      </c>
      <c r="E877" s="36">
        <v>2012</v>
      </c>
      <c r="F877" s="578">
        <v>2.8441318798209774</v>
      </c>
      <c r="G877" s="578">
        <v>883.74461873372354</v>
      </c>
      <c r="H877" s="578">
        <v>0.80891392281864627</v>
      </c>
      <c r="I877" s="578">
        <v>1.1656689232760649E-2</v>
      </c>
      <c r="J877" s="578">
        <v>1.761233395275965E-2</v>
      </c>
      <c r="K877" s="578">
        <v>3.2378048274246476</v>
      </c>
      <c r="L877" s="578">
        <v>1057.0146993001226</v>
      </c>
      <c r="M877" s="578">
        <v>1.0660212755871399</v>
      </c>
      <c r="N877" s="578">
        <v>6.4909806579331986E-2</v>
      </c>
      <c r="O877" s="578">
        <v>2.1065483277197879E-2</v>
      </c>
      <c r="P877" s="578">
        <v>2.8441318798038147</v>
      </c>
      <c r="Q877" s="578">
        <v>883.74462922414091</v>
      </c>
      <c r="R877" s="578">
        <v>0.80891386432388823</v>
      </c>
      <c r="S877" s="578">
        <v>1.1656688704647375E-2</v>
      </c>
      <c r="T877" s="578">
        <v>1.761233395275965E-2</v>
      </c>
      <c r="U877" s="578">
        <v>3.2378049317328501</v>
      </c>
      <c r="V877" s="578">
        <v>1057.0146993001226</v>
      </c>
      <c r="W877" s="578">
        <v>1.066021254513235</v>
      </c>
      <c r="X877" s="578">
        <v>6.4909803063831803E-2</v>
      </c>
      <c r="Y877" s="578">
        <v>2.1065483277197879E-2</v>
      </c>
    </row>
    <row r="878" spans="1:25" x14ac:dyDescent="0.3">
      <c r="A878" s="311" t="s">
        <v>3473</v>
      </c>
      <c r="B878" s="310" t="s">
        <v>2190</v>
      </c>
      <c r="C878" s="310" t="s">
        <v>3126</v>
      </c>
      <c r="D878" s="36">
        <v>12</v>
      </c>
      <c r="E878" s="36">
        <v>2012</v>
      </c>
      <c r="F878" s="578">
        <v>2.8809192058862374</v>
      </c>
      <c r="G878" s="578">
        <v>858.37901369730571</v>
      </c>
      <c r="H878" s="578">
        <v>0.71288172272731232</v>
      </c>
      <c r="I878" s="578">
        <v>1.1920254615612625E-2</v>
      </c>
      <c r="J878" s="578">
        <v>1.7106799311780625E-2</v>
      </c>
      <c r="K878" s="578">
        <v>3.2635173959527748</v>
      </c>
      <c r="L878" s="578">
        <v>1028.0606975555381</v>
      </c>
      <c r="M878" s="578">
        <v>0.95326733279413411</v>
      </c>
      <c r="N878" s="578">
        <v>6.3124491250770548E-2</v>
      </c>
      <c r="O878" s="578">
        <v>2.0488431696624773E-2</v>
      </c>
      <c r="P878" s="578">
        <v>2.8809191537264525</v>
      </c>
      <c r="Q878" s="578">
        <v>858.37901369730571</v>
      </c>
      <c r="R878" s="578">
        <v>0.71288173363457896</v>
      </c>
      <c r="S878" s="578">
        <v>1.1920253569617924E-2</v>
      </c>
      <c r="T878" s="578">
        <v>1.7106799311780625E-2</v>
      </c>
      <c r="U878" s="578">
        <v>3.2635174468389652</v>
      </c>
      <c r="V878" s="578">
        <v>1028.0607077280656</v>
      </c>
      <c r="W878" s="578">
        <v>0.9532673188055002</v>
      </c>
      <c r="X878" s="578">
        <v>6.3124487605364224E-2</v>
      </c>
      <c r="Y878" s="578">
        <v>2.0488430648886873E-2</v>
      </c>
    </row>
    <row r="879" spans="1:25" x14ac:dyDescent="0.3">
      <c r="A879" s="311" t="s">
        <v>3474</v>
      </c>
      <c r="B879" s="310" t="s">
        <v>2190</v>
      </c>
      <c r="C879" s="310" t="s">
        <v>3126</v>
      </c>
      <c r="D879" s="36">
        <v>13</v>
      </c>
      <c r="E879" s="36">
        <v>2012</v>
      </c>
      <c r="F879" s="578">
        <v>2.7661277722065676</v>
      </c>
      <c r="G879" s="578">
        <v>799.55145899454703</v>
      </c>
      <c r="H879" s="578">
        <v>0.62314430977661028</v>
      </c>
      <c r="I879" s="578">
        <v>1.17694473867307E-2</v>
      </c>
      <c r="J879" s="578">
        <v>1.5934403199935273E-2</v>
      </c>
      <c r="K879" s="578">
        <v>3.1425313713374372</v>
      </c>
      <c r="L879" s="578">
        <v>965.99329566955498</v>
      </c>
      <c r="M879" s="578">
        <v>0.84848313728010272</v>
      </c>
      <c r="N879" s="578">
        <v>5.8766306724616323E-2</v>
      </c>
      <c r="O879" s="578">
        <v>1.9251498626545026E-2</v>
      </c>
      <c r="P879" s="578">
        <v>2.7661278268259695</v>
      </c>
      <c r="Q879" s="578">
        <v>799.55145899454703</v>
      </c>
      <c r="R879" s="578">
        <v>0.6231442632133618</v>
      </c>
      <c r="S879" s="578">
        <v>1.1769445767148E-2</v>
      </c>
      <c r="T879" s="578">
        <v>1.5934404237971898E-2</v>
      </c>
      <c r="U879" s="578">
        <v>3.1425313725843904</v>
      </c>
      <c r="V879" s="578">
        <v>965.99329566955498</v>
      </c>
      <c r="W879" s="578">
        <v>0.84848311655120212</v>
      </c>
      <c r="X879" s="578">
        <v>5.8766303034189997E-2</v>
      </c>
      <c r="Y879" s="578">
        <v>1.9251498626545026E-2</v>
      </c>
    </row>
    <row r="880" spans="1:25" x14ac:dyDescent="0.3">
      <c r="A880" s="311" t="s">
        <v>3475</v>
      </c>
      <c r="B880" s="310" t="s">
        <v>2190</v>
      </c>
      <c r="C880" s="310" t="s">
        <v>3126</v>
      </c>
      <c r="D880" s="36">
        <v>14</v>
      </c>
      <c r="E880" s="36">
        <v>2012</v>
      </c>
      <c r="F880" s="578">
        <v>2.683657953165715</v>
      </c>
      <c r="G880" s="578">
        <v>793.55145772298147</v>
      </c>
      <c r="H880" s="578">
        <v>0.61302699365281377</v>
      </c>
      <c r="I880" s="578">
        <v>1.3132039680385725E-2</v>
      </c>
      <c r="J880" s="578">
        <v>1.5814821934327448E-2</v>
      </c>
      <c r="K880" s="578">
        <v>3.0459743423955348</v>
      </c>
      <c r="L880" s="578">
        <v>950.92097250620463</v>
      </c>
      <c r="M880" s="578">
        <v>0.81811288721231246</v>
      </c>
      <c r="N880" s="578">
        <v>5.4264154226984773E-2</v>
      </c>
      <c r="O880" s="578">
        <v>1.8951087394573976E-2</v>
      </c>
      <c r="P880" s="578">
        <v>2.6836581096210872</v>
      </c>
      <c r="Q880" s="578">
        <v>793.55145772298147</v>
      </c>
      <c r="R880" s="578">
        <v>0.61302696038895454</v>
      </c>
      <c r="S880" s="578">
        <v>1.3132039161367424E-2</v>
      </c>
      <c r="T880" s="578">
        <v>1.5814821934327448E-2</v>
      </c>
      <c r="U880" s="578">
        <v>3.0459742914988475</v>
      </c>
      <c r="V880" s="578">
        <v>950.92097791035917</v>
      </c>
      <c r="W880" s="578">
        <v>0.81811287294658508</v>
      </c>
      <c r="X880" s="578">
        <v>5.4264152058597845E-2</v>
      </c>
      <c r="Y880" s="578">
        <v>1.8951087394573976E-2</v>
      </c>
    </row>
    <row r="881" spans="1:25" x14ac:dyDescent="0.3">
      <c r="A881" s="311" t="s">
        <v>3476</v>
      </c>
      <c r="B881" s="310" t="s">
        <v>2190</v>
      </c>
      <c r="C881" s="310" t="s">
        <v>3126</v>
      </c>
      <c r="D881" s="36">
        <v>15</v>
      </c>
      <c r="E881" s="36">
        <v>2012</v>
      </c>
      <c r="F881" s="578">
        <v>2.6150935598871698</v>
      </c>
      <c r="G881" s="578">
        <v>792.18071428934672</v>
      </c>
      <c r="H881" s="578">
        <v>0.60972780169610474</v>
      </c>
      <c r="I881" s="578">
        <v>1.4422679907738673E-2</v>
      </c>
      <c r="J881" s="578">
        <v>1.5787519795897674E-2</v>
      </c>
      <c r="K881" s="578">
        <v>2.9606096348501598</v>
      </c>
      <c r="L881" s="578">
        <v>940.17236963907851</v>
      </c>
      <c r="M881" s="578">
        <v>0.79674273454293076</v>
      </c>
      <c r="N881" s="578">
        <v>5.1558774229609555E-2</v>
      </c>
      <c r="O881" s="578">
        <v>1.8736893835011825E-2</v>
      </c>
      <c r="P881" s="578">
        <v>2.6150935611201023</v>
      </c>
      <c r="Q881" s="578">
        <v>792.18071428934672</v>
      </c>
      <c r="R881" s="578">
        <v>0.60972776091663605</v>
      </c>
      <c r="S881" s="578">
        <v>1.4422682499343826E-2</v>
      </c>
      <c r="T881" s="578">
        <v>1.5787519795897674E-2</v>
      </c>
      <c r="U881" s="578">
        <v>2.9606097913029599</v>
      </c>
      <c r="V881" s="578">
        <v>940.17236963907851</v>
      </c>
      <c r="W881" s="578">
        <v>0.79674266176061748</v>
      </c>
      <c r="X881" s="578">
        <v>5.1558773347096493E-2</v>
      </c>
      <c r="Y881" s="578">
        <v>1.8736893835011825E-2</v>
      </c>
    </row>
    <row r="882" spans="1:25" x14ac:dyDescent="0.3">
      <c r="A882" s="579" t="s">
        <v>3477</v>
      </c>
      <c r="B882" s="580" t="s">
        <v>2190</v>
      </c>
      <c r="C882" s="580" t="s">
        <v>3126</v>
      </c>
      <c r="D882" s="581">
        <v>16</v>
      </c>
      <c r="E882" s="581">
        <v>2012</v>
      </c>
      <c r="F882" s="582">
        <v>2.58093714276397</v>
      </c>
      <c r="G882" s="582">
        <v>806.82503509521428</v>
      </c>
      <c r="H882" s="582">
        <v>0.62179177217467396</v>
      </c>
      <c r="I882" s="582">
        <v>1.6170060424352973E-2</v>
      </c>
      <c r="J882" s="582">
        <v>1.6079351684311349E-2</v>
      </c>
      <c r="K882" s="582">
        <v>2.9116383824036753</v>
      </c>
      <c r="L882" s="582">
        <v>946.10145060221294</v>
      </c>
      <c r="M882" s="582">
        <v>0.79065388977111628</v>
      </c>
      <c r="N882" s="582">
        <v>5.0532493122470101E-2</v>
      </c>
      <c r="O882" s="582">
        <v>1.885502597239485E-2</v>
      </c>
      <c r="P882" s="582">
        <v>2.5809369862803697</v>
      </c>
      <c r="Q882" s="582">
        <v>806.82503509521428</v>
      </c>
      <c r="R882" s="582">
        <v>0.62179175341422377</v>
      </c>
      <c r="S882" s="582">
        <v>1.6170058333500451E-2</v>
      </c>
      <c r="T882" s="582">
        <v>1.6079351684311349E-2</v>
      </c>
      <c r="U882" s="582">
        <v>2.9116382271639174</v>
      </c>
      <c r="V882" s="582">
        <v>946.10145060221294</v>
      </c>
      <c r="W882" s="582">
        <v>0.79065385181077774</v>
      </c>
      <c r="X882" s="582">
        <v>5.053249049645573E-2</v>
      </c>
      <c r="Y882" s="582">
        <v>1.885502597239485E-2</v>
      </c>
    </row>
    <row r="883" spans="1:25" x14ac:dyDescent="0.3">
      <c r="A883" s="311" t="s">
        <v>3478</v>
      </c>
      <c r="B883" s="310" t="s">
        <v>2190</v>
      </c>
      <c r="C883" s="310" t="s">
        <v>3126</v>
      </c>
      <c r="D883" s="36">
        <v>1</v>
      </c>
      <c r="E883" s="36">
        <v>2020</v>
      </c>
      <c r="F883" s="578">
        <v>2.8381934625021223</v>
      </c>
      <c r="G883" s="578">
        <v>6022.2217559814426</v>
      </c>
      <c r="H883" s="578">
        <v>4.0083883940023899</v>
      </c>
      <c r="I883" s="578">
        <v>3.1902058826593256E-2</v>
      </c>
      <c r="J883" s="578">
        <v>4.006757152577238E-2</v>
      </c>
      <c r="K883" s="578">
        <v>2.8546428194401829</v>
      </c>
      <c r="L883" s="578">
        <v>6058.3415018717424</v>
      </c>
      <c r="M883" s="578">
        <v>4.0294016229818146</v>
      </c>
      <c r="N883" s="578">
        <v>3.2099214064449627E-2</v>
      </c>
      <c r="O883" s="578">
        <v>4.0307870910813379E-2</v>
      </c>
      <c r="P883" s="578">
        <v>2.8381938275696221</v>
      </c>
      <c r="Q883" s="578">
        <v>6022.22170511881</v>
      </c>
      <c r="R883" s="578">
        <v>4.008388364573567</v>
      </c>
      <c r="S883" s="578">
        <v>3.1902056749913699E-2</v>
      </c>
      <c r="T883" s="578">
        <v>4.006757152577238E-2</v>
      </c>
      <c r="U883" s="578">
        <v>2.8546429733928549</v>
      </c>
      <c r="V883" s="578">
        <v>6058.3415018717424</v>
      </c>
      <c r="W883" s="578">
        <v>4.0294016525561576</v>
      </c>
      <c r="X883" s="578">
        <v>3.2099212506788349E-2</v>
      </c>
      <c r="Y883" s="578">
        <v>4.0307870910813379E-2</v>
      </c>
    </row>
    <row r="884" spans="1:25" x14ac:dyDescent="0.3">
      <c r="A884" s="311" t="s">
        <v>3479</v>
      </c>
      <c r="B884" s="310" t="s">
        <v>2190</v>
      </c>
      <c r="C884" s="310" t="s">
        <v>3126</v>
      </c>
      <c r="D884" s="36">
        <v>2</v>
      </c>
      <c r="E884" s="36">
        <v>2020</v>
      </c>
      <c r="F884" s="578">
        <v>1.54814223093967</v>
      </c>
      <c r="G884" s="578">
        <v>3070.5002695719377</v>
      </c>
      <c r="H884" s="578">
        <v>2.1109869378815302</v>
      </c>
      <c r="I884" s="578">
        <v>1.6230601773031546E-2</v>
      </c>
      <c r="J884" s="578">
        <v>2.04289173125289E-2</v>
      </c>
      <c r="K884" s="578">
        <v>1.5667639771483874</v>
      </c>
      <c r="L884" s="578">
        <v>3112.3799247741649</v>
      </c>
      <c r="M884" s="578">
        <v>2.1360663991084299</v>
      </c>
      <c r="N884" s="578">
        <v>1.6480469856863501E-2</v>
      </c>
      <c r="O884" s="578">
        <v>2.0707542736393678E-2</v>
      </c>
      <c r="P884" s="578">
        <v>1.5481421787855449</v>
      </c>
      <c r="Q884" s="578">
        <v>3070.5002695719377</v>
      </c>
      <c r="R884" s="578">
        <v>2.1109869158850976</v>
      </c>
      <c r="S884" s="578">
        <v>1.6230602795758324E-2</v>
      </c>
      <c r="T884" s="578">
        <v>2.04289173125289E-2</v>
      </c>
      <c r="U884" s="578">
        <v>1.566763924992655</v>
      </c>
      <c r="V884" s="578">
        <v>3112.3799247741649</v>
      </c>
      <c r="W884" s="578">
        <v>2.13606637755219</v>
      </c>
      <c r="X884" s="578">
        <v>1.6480470396497027E-2</v>
      </c>
      <c r="Y884" s="578">
        <v>2.0707542736393678E-2</v>
      </c>
    </row>
    <row r="885" spans="1:25" x14ac:dyDescent="0.3">
      <c r="A885" s="311" t="s">
        <v>3480</v>
      </c>
      <c r="B885" s="310" t="s">
        <v>2190</v>
      </c>
      <c r="C885" s="310" t="s">
        <v>3126</v>
      </c>
      <c r="D885" s="36">
        <v>3</v>
      </c>
      <c r="E885" s="36">
        <v>2020</v>
      </c>
      <c r="F885" s="578">
        <v>1.0136337318937934</v>
      </c>
      <c r="G885" s="578">
        <v>1881.1764793395951</v>
      </c>
      <c r="H885" s="578">
        <v>1.2615321002704101</v>
      </c>
      <c r="I885" s="578">
        <v>9.368026128868218E-3</v>
      </c>
      <c r="J885" s="578">
        <v>1.2515985630064549E-2</v>
      </c>
      <c r="K885" s="578">
        <v>1.0092003144524302</v>
      </c>
      <c r="L885" s="578">
        <v>1880.7665570576951</v>
      </c>
      <c r="M885" s="578">
        <v>1.2632752194913301</v>
      </c>
      <c r="N885" s="578">
        <v>9.426590451804856E-3</v>
      </c>
      <c r="O885" s="578">
        <v>1.2513269922540773E-2</v>
      </c>
      <c r="P885" s="578">
        <v>1.0136336167233229</v>
      </c>
      <c r="Q885" s="578">
        <v>1881.1764793395951</v>
      </c>
      <c r="R885" s="578">
        <v>1.2615321060699549</v>
      </c>
      <c r="S885" s="578">
        <v>9.368026476598363E-3</v>
      </c>
      <c r="T885" s="578">
        <v>1.2515985630064549E-2</v>
      </c>
      <c r="U885" s="578">
        <v>1.009200341149795</v>
      </c>
      <c r="V885" s="578">
        <v>1880.7665570576951</v>
      </c>
      <c r="W885" s="578">
        <v>1.26327522056635</v>
      </c>
      <c r="X885" s="578">
        <v>9.4265898875012695E-3</v>
      </c>
      <c r="Y885" s="578">
        <v>1.2513269922540773E-2</v>
      </c>
    </row>
    <row r="886" spans="1:25" x14ac:dyDescent="0.3">
      <c r="A886" s="311" t="s">
        <v>3481</v>
      </c>
      <c r="B886" s="310" t="s">
        <v>2190</v>
      </c>
      <c r="C886" s="310" t="s">
        <v>3126</v>
      </c>
      <c r="D886" s="36">
        <v>4</v>
      </c>
      <c r="E886" s="36">
        <v>2020</v>
      </c>
      <c r="F886" s="578">
        <v>0.85307548926374444</v>
      </c>
      <c r="G886" s="578">
        <v>1532.7779858907027</v>
      </c>
      <c r="H886" s="578">
        <v>0.97613785118270735</v>
      </c>
      <c r="I886" s="578">
        <v>7.0994036135327045E-3</v>
      </c>
      <c r="J886" s="578">
        <v>1.0198013294332942E-2</v>
      </c>
      <c r="K886" s="578">
        <v>0.86778156624484348</v>
      </c>
      <c r="L886" s="578">
        <v>1558.4090385436973</v>
      </c>
      <c r="M886" s="578">
        <v>1.000879527402198</v>
      </c>
      <c r="N886" s="578">
        <v>7.2809457454165224E-3</v>
      </c>
      <c r="O886" s="578">
        <v>1.0368553611139406E-2</v>
      </c>
      <c r="P886" s="578">
        <v>0.85307552620101457</v>
      </c>
      <c r="Q886" s="578">
        <v>1532.7779858907027</v>
      </c>
      <c r="R886" s="578">
        <v>0.97613783747419647</v>
      </c>
      <c r="S886" s="578">
        <v>7.0994035057386357E-3</v>
      </c>
      <c r="T886" s="578">
        <v>1.0198013294332942E-2</v>
      </c>
      <c r="U886" s="578">
        <v>0.86778147777130232</v>
      </c>
      <c r="V886" s="578">
        <v>1558.4090385436973</v>
      </c>
      <c r="W886" s="578">
        <v>1.0008795281934566</v>
      </c>
      <c r="X886" s="578">
        <v>7.2809457007375952E-3</v>
      </c>
      <c r="Y886" s="578">
        <v>1.0368553611139406E-2</v>
      </c>
    </row>
    <row r="887" spans="1:25" x14ac:dyDescent="0.3">
      <c r="A887" s="311" t="s">
        <v>3482</v>
      </c>
      <c r="B887" s="310" t="s">
        <v>2190</v>
      </c>
      <c r="C887" s="310" t="s">
        <v>3126</v>
      </c>
      <c r="D887" s="36">
        <v>5</v>
      </c>
      <c r="E887" s="36">
        <v>2020</v>
      </c>
      <c r="F887" s="578">
        <v>0.76072093292423371</v>
      </c>
      <c r="G887" s="578">
        <v>1332.6070429484</v>
      </c>
      <c r="H887" s="578">
        <v>0.80670987480728673</v>
      </c>
      <c r="I887" s="578">
        <v>5.9123822080285448E-3</v>
      </c>
      <c r="J887" s="578">
        <v>8.8662122434470768E-3</v>
      </c>
      <c r="K887" s="578">
        <v>0.8004688761814498</v>
      </c>
      <c r="L887" s="578">
        <v>1397.867088317865</v>
      </c>
      <c r="M887" s="578">
        <v>0.86155208992416443</v>
      </c>
      <c r="N887" s="578">
        <v>6.4406544298284E-3</v>
      </c>
      <c r="O887" s="578">
        <v>9.3004123918944918E-3</v>
      </c>
      <c r="P887" s="578">
        <v>0.76072094844988625</v>
      </c>
      <c r="Q887" s="578">
        <v>1332.6070950825949</v>
      </c>
      <c r="R887" s="578">
        <v>0.80670986670944922</v>
      </c>
      <c r="S887" s="578">
        <v>5.9123821094241623E-3</v>
      </c>
      <c r="T887" s="578">
        <v>8.8662122434470768E-3</v>
      </c>
      <c r="U887" s="578">
        <v>0.80046884110173699</v>
      </c>
      <c r="V887" s="578">
        <v>1397.867088317865</v>
      </c>
      <c r="W887" s="578">
        <v>0.86155204691052201</v>
      </c>
      <c r="X887" s="578">
        <v>6.4406542761616904E-3</v>
      </c>
      <c r="Y887" s="578">
        <v>9.3004123385374698E-3</v>
      </c>
    </row>
    <row r="888" spans="1:25" x14ac:dyDescent="0.3">
      <c r="A888" s="311" t="s">
        <v>3483</v>
      </c>
      <c r="B888" s="310" t="s">
        <v>2190</v>
      </c>
      <c r="C888" s="310" t="s">
        <v>3126</v>
      </c>
      <c r="D888" s="36">
        <v>6</v>
      </c>
      <c r="E888" s="36">
        <v>2020</v>
      </c>
      <c r="F888" s="578">
        <v>0.66524950673177274</v>
      </c>
      <c r="G888" s="578">
        <v>1156.4000091552675</v>
      </c>
      <c r="H888" s="578">
        <v>0.66342553124832171</v>
      </c>
      <c r="I888" s="578">
        <v>4.7385775855938493E-3</v>
      </c>
      <c r="J888" s="578">
        <v>7.6938632167487678E-3</v>
      </c>
      <c r="K888" s="578">
        <v>0.72890779416390639</v>
      </c>
      <c r="L888" s="578">
        <v>1259.8974698384575</v>
      </c>
      <c r="M888" s="578">
        <v>0.74415792143099657</v>
      </c>
      <c r="N888" s="578">
        <v>6.0402542002861949E-3</v>
      </c>
      <c r="O888" s="578">
        <v>8.3824679507718703E-3</v>
      </c>
      <c r="P888" s="578">
        <v>0.66524955702423427</v>
      </c>
      <c r="Q888" s="578">
        <v>1156.4000091552675</v>
      </c>
      <c r="R888" s="578">
        <v>0.66342557114012324</v>
      </c>
      <c r="S888" s="578">
        <v>4.7385774312450196E-3</v>
      </c>
      <c r="T888" s="578">
        <v>7.6938632701057897E-3</v>
      </c>
      <c r="U888" s="578">
        <v>0.72890778950161872</v>
      </c>
      <c r="V888" s="578">
        <v>1259.8974698384575</v>
      </c>
      <c r="W888" s="578">
        <v>0.74415795142961794</v>
      </c>
      <c r="X888" s="578">
        <v>6.0402542494747023E-3</v>
      </c>
      <c r="Y888" s="578">
        <v>8.3824679507718703E-3</v>
      </c>
    </row>
    <row r="889" spans="1:25" x14ac:dyDescent="0.3">
      <c r="A889" s="311" t="s">
        <v>3484</v>
      </c>
      <c r="B889" s="310" t="s">
        <v>2190</v>
      </c>
      <c r="C889" s="310" t="s">
        <v>3126</v>
      </c>
      <c r="D889" s="36">
        <v>7</v>
      </c>
      <c r="E889" s="36">
        <v>2020</v>
      </c>
      <c r="F889" s="578">
        <v>0.68118003596651977</v>
      </c>
      <c r="G889" s="578">
        <v>1125.6203117370551</v>
      </c>
      <c r="H889" s="578">
        <v>0.61629492802876429</v>
      </c>
      <c r="I889" s="578">
        <v>5.4957084908930148E-3</v>
      </c>
      <c r="J889" s="578">
        <v>7.4890826460129248E-3</v>
      </c>
      <c r="K889" s="578">
        <v>0.753665998647297</v>
      </c>
      <c r="L889" s="578">
        <v>1245.93834304809</v>
      </c>
      <c r="M889" s="578">
        <v>0.70135226072594925</v>
      </c>
      <c r="N889" s="578">
        <v>9.65139209540666E-3</v>
      </c>
      <c r="O889" s="578">
        <v>8.2895775461414162E-3</v>
      </c>
      <c r="P889" s="578">
        <v>0.68118004590009629</v>
      </c>
      <c r="Q889" s="578">
        <v>1125.6203117370551</v>
      </c>
      <c r="R889" s="578">
        <v>0.61629498260951199</v>
      </c>
      <c r="S889" s="578">
        <v>5.495708027164402E-3</v>
      </c>
      <c r="T889" s="578">
        <v>7.4890826993699467E-3</v>
      </c>
      <c r="U889" s="578">
        <v>0.75366593656062231</v>
      </c>
      <c r="V889" s="578">
        <v>1245.93834304809</v>
      </c>
      <c r="W889" s="578">
        <v>0.70135227450252047</v>
      </c>
      <c r="X889" s="578">
        <v>9.6513927292865512E-3</v>
      </c>
      <c r="Y889" s="578">
        <v>8.2895775461414162E-3</v>
      </c>
    </row>
    <row r="890" spans="1:25" x14ac:dyDescent="0.3">
      <c r="A890" s="311" t="s">
        <v>3485</v>
      </c>
      <c r="B890" s="310" t="s">
        <v>2190</v>
      </c>
      <c r="C890" s="310" t="s">
        <v>3126</v>
      </c>
      <c r="D890" s="36">
        <v>8</v>
      </c>
      <c r="E890" s="36">
        <v>2020</v>
      </c>
      <c r="F890" s="578">
        <v>0.63248475137015681</v>
      </c>
      <c r="G890" s="578">
        <v>973.98498280842978</v>
      </c>
      <c r="H890" s="578">
        <v>0.50455476027688373</v>
      </c>
      <c r="I890" s="578">
        <v>5.9011869215244827E-3</v>
      </c>
      <c r="J890" s="578">
        <v>6.4802049697997603E-3</v>
      </c>
      <c r="K890" s="578">
        <v>0.7173919698087915</v>
      </c>
      <c r="L890" s="578">
        <v>1117.8624954223549</v>
      </c>
      <c r="M890" s="578">
        <v>0.59790694616776774</v>
      </c>
      <c r="N890" s="578">
        <v>1.5326945667842E-2</v>
      </c>
      <c r="O890" s="578">
        <v>7.4374734297937978E-3</v>
      </c>
      <c r="P890" s="578">
        <v>0.63248476720315194</v>
      </c>
      <c r="Q890" s="578">
        <v>973.98509248097685</v>
      </c>
      <c r="R890" s="578">
        <v>0.50455475486963497</v>
      </c>
      <c r="S890" s="578">
        <v>5.9011870783365304E-3</v>
      </c>
      <c r="T890" s="578">
        <v>6.4802049697997603E-3</v>
      </c>
      <c r="U890" s="578">
        <v>0.71739195894127727</v>
      </c>
      <c r="V890" s="578">
        <v>1117.8624954223549</v>
      </c>
      <c r="W890" s="578">
        <v>0.59790689859467694</v>
      </c>
      <c r="X890" s="578">
        <v>1.5326945667842025E-2</v>
      </c>
      <c r="Y890" s="578">
        <v>7.4374734297937978E-3</v>
      </c>
    </row>
    <row r="891" spans="1:25" x14ac:dyDescent="0.3">
      <c r="A891" s="311" t="s">
        <v>3486</v>
      </c>
      <c r="B891" s="310" t="s">
        <v>2190</v>
      </c>
      <c r="C891" s="310" t="s">
        <v>3126</v>
      </c>
      <c r="D891" s="36">
        <v>9</v>
      </c>
      <c r="E891" s="36">
        <v>2020</v>
      </c>
      <c r="F891" s="578">
        <v>0.64006795045700393</v>
      </c>
      <c r="G891" s="578">
        <v>926.42698828379275</v>
      </c>
      <c r="H891" s="578">
        <v>0.44900893509748074</v>
      </c>
      <c r="I891" s="578">
        <v>6.7128354616935769E-3</v>
      </c>
      <c r="J891" s="578">
        <v>6.1637883239503274E-3</v>
      </c>
      <c r="K891" s="578">
        <v>0.73233979800412818</v>
      </c>
      <c r="L891" s="578">
        <v>1085.7335700988724</v>
      </c>
      <c r="M891" s="578">
        <v>0.54654334589607323</v>
      </c>
      <c r="N891" s="578">
        <v>2.4664255044702522E-2</v>
      </c>
      <c r="O891" s="578">
        <v>7.2237000810370447E-3</v>
      </c>
      <c r="P891" s="578">
        <v>0.6400680029220398</v>
      </c>
      <c r="Q891" s="578">
        <v>926.42699877421023</v>
      </c>
      <c r="R891" s="578">
        <v>0.44900897176800425</v>
      </c>
      <c r="S891" s="578">
        <v>6.7128355131368727E-3</v>
      </c>
      <c r="T891" s="578">
        <v>6.1637882172362827E-3</v>
      </c>
      <c r="U891" s="578">
        <v>0.7323397868287882</v>
      </c>
      <c r="V891" s="578">
        <v>1085.7335700988724</v>
      </c>
      <c r="W891" s="578">
        <v>0.54654333763786145</v>
      </c>
      <c r="X891" s="578">
        <v>2.4664254525911575E-2</v>
      </c>
      <c r="Y891" s="578">
        <v>7.2237000810370447E-3</v>
      </c>
    </row>
    <row r="892" spans="1:25" x14ac:dyDescent="0.3">
      <c r="A892" s="311" t="s">
        <v>3487</v>
      </c>
      <c r="B892" s="310" t="s">
        <v>2190</v>
      </c>
      <c r="C892" s="310" t="s">
        <v>3126</v>
      </c>
      <c r="D892" s="36">
        <v>10</v>
      </c>
      <c r="E892" s="36">
        <v>2020</v>
      </c>
      <c r="F892" s="578">
        <v>0.646580715963466</v>
      </c>
      <c r="G892" s="578">
        <v>889.40138816833451</v>
      </c>
      <c r="H892" s="578">
        <v>0.405520500489501</v>
      </c>
      <c r="I892" s="578">
        <v>7.3515158494501477E-3</v>
      </c>
      <c r="J892" s="578">
        <v>5.9174441800375127E-3</v>
      </c>
      <c r="K892" s="578">
        <v>0.74274815852652376</v>
      </c>
      <c r="L892" s="578">
        <v>1057.8878021240175</v>
      </c>
      <c r="M892" s="578">
        <v>0.50673145506667971</v>
      </c>
      <c r="N892" s="578">
        <v>3.2675101487863303E-2</v>
      </c>
      <c r="O892" s="578">
        <v>7.038440101799397E-3</v>
      </c>
      <c r="P892" s="578">
        <v>0.64658072217124096</v>
      </c>
      <c r="Q892" s="578">
        <v>889.40138308207156</v>
      </c>
      <c r="R892" s="578">
        <v>0.40552050617535873</v>
      </c>
      <c r="S892" s="578">
        <v>7.3515159586274095E-3</v>
      </c>
      <c r="T892" s="578">
        <v>5.9174441800375127E-3</v>
      </c>
      <c r="U892" s="578">
        <v>0.74274816380296649</v>
      </c>
      <c r="V892" s="578">
        <v>1057.8878021240175</v>
      </c>
      <c r="W892" s="578">
        <v>0.50673135638855094</v>
      </c>
      <c r="X892" s="578">
        <v>3.2675101482709523E-2</v>
      </c>
      <c r="Y892" s="578">
        <v>7.038440101799397E-3</v>
      </c>
    </row>
    <row r="893" spans="1:25" x14ac:dyDescent="0.3">
      <c r="A893" s="311" t="s">
        <v>3488</v>
      </c>
      <c r="B893" s="310" t="s">
        <v>2190</v>
      </c>
      <c r="C893" s="310" t="s">
        <v>3126</v>
      </c>
      <c r="D893" s="36">
        <v>11</v>
      </c>
      <c r="E893" s="36">
        <v>2020</v>
      </c>
      <c r="F893" s="578">
        <v>0.65676667645161002</v>
      </c>
      <c r="G893" s="578">
        <v>859.5064945220945</v>
      </c>
      <c r="H893" s="578">
        <v>0.3684178344051357</v>
      </c>
      <c r="I893" s="578">
        <v>7.922391277190851E-3</v>
      </c>
      <c r="J893" s="578">
        <v>5.7185468879955119E-3</v>
      </c>
      <c r="K893" s="578">
        <v>0.75146547788673934</v>
      </c>
      <c r="L893" s="578">
        <v>1028.6025721232045</v>
      </c>
      <c r="M893" s="578">
        <v>0.46701076102294747</v>
      </c>
      <c r="N893" s="578">
        <v>3.6046719601927124E-2</v>
      </c>
      <c r="O893" s="578">
        <v>6.8435889697866445E-3</v>
      </c>
      <c r="P893" s="578">
        <v>0.6567666932175007</v>
      </c>
      <c r="Q893" s="578">
        <v>859.50648911793996</v>
      </c>
      <c r="R893" s="578">
        <v>0.36841784785921528</v>
      </c>
      <c r="S893" s="578">
        <v>7.9223913923935109E-3</v>
      </c>
      <c r="T893" s="578">
        <v>5.718546885570195E-3</v>
      </c>
      <c r="U893" s="578">
        <v>0.75146545863832603</v>
      </c>
      <c r="V893" s="578">
        <v>1028.6025199890071</v>
      </c>
      <c r="W893" s="578">
        <v>0.46701076326295726</v>
      </c>
      <c r="X893" s="578">
        <v>3.6046720611011523E-2</v>
      </c>
      <c r="Y893" s="578">
        <v>6.8435889188549395E-3</v>
      </c>
    </row>
    <row r="894" spans="1:25" x14ac:dyDescent="0.3">
      <c r="A894" s="311" t="s">
        <v>3489</v>
      </c>
      <c r="B894" s="310" t="s">
        <v>2190</v>
      </c>
      <c r="C894" s="310" t="s">
        <v>3126</v>
      </c>
      <c r="D894" s="36">
        <v>12</v>
      </c>
      <c r="E894" s="36">
        <v>2020</v>
      </c>
      <c r="F894" s="578">
        <v>0.66510051399340342</v>
      </c>
      <c r="G894" s="578">
        <v>835.04702281951847</v>
      </c>
      <c r="H894" s="578">
        <v>0.33806043490418802</v>
      </c>
      <c r="I894" s="578">
        <v>8.3894682564581002E-3</v>
      </c>
      <c r="J894" s="578">
        <v>5.555809715588108E-3</v>
      </c>
      <c r="K894" s="578">
        <v>0.75664704520733927</v>
      </c>
      <c r="L894" s="578">
        <v>1000.6241970062242</v>
      </c>
      <c r="M894" s="578">
        <v>0.43121022451812924</v>
      </c>
      <c r="N894" s="578">
        <v>3.5279657531342878E-2</v>
      </c>
      <c r="O894" s="578">
        <v>6.6574411539477253E-3</v>
      </c>
      <c r="P894" s="578">
        <v>0.66510057018423152</v>
      </c>
      <c r="Q894" s="578">
        <v>835.04703839619924</v>
      </c>
      <c r="R894" s="578">
        <v>0.33806044316050476</v>
      </c>
      <c r="S894" s="578">
        <v>8.3894685281696475E-3</v>
      </c>
      <c r="T894" s="578">
        <v>5.5558100211783278E-3</v>
      </c>
      <c r="U894" s="578">
        <v>0.75664705141408173</v>
      </c>
      <c r="V894" s="578">
        <v>1000.6242237091049</v>
      </c>
      <c r="W894" s="578">
        <v>0.4312102188116565</v>
      </c>
      <c r="X894" s="578">
        <v>3.5279658013981398E-2</v>
      </c>
      <c r="Y894" s="578">
        <v>6.6574411030160228E-3</v>
      </c>
    </row>
    <row r="895" spans="1:25" x14ac:dyDescent="0.3">
      <c r="A895" s="311" t="s">
        <v>3490</v>
      </c>
      <c r="B895" s="310" t="s">
        <v>2190</v>
      </c>
      <c r="C895" s="310" t="s">
        <v>3126</v>
      </c>
      <c r="D895" s="36">
        <v>13</v>
      </c>
      <c r="E895" s="36">
        <v>2020</v>
      </c>
      <c r="F895" s="578">
        <v>0.63878009620153331</v>
      </c>
      <c r="G895" s="578">
        <v>778.11029275258352</v>
      </c>
      <c r="H895" s="578">
        <v>0.30405202957687505</v>
      </c>
      <c r="I895" s="578">
        <v>8.3765246742283674E-3</v>
      </c>
      <c r="J895" s="578">
        <v>5.1769923059813028E-3</v>
      </c>
      <c r="K895" s="578">
        <v>0.72811214277985847</v>
      </c>
      <c r="L895" s="578">
        <v>940.49350357055607</v>
      </c>
      <c r="M895" s="578">
        <v>0.392308656631636</v>
      </c>
      <c r="N895" s="578">
        <v>3.2995788562250973E-2</v>
      </c>
      <c r="O895" s="578">
        <v>6.2573734321631422E-3</v>
      </c>
      <c r="P895" s="578">
        <v>0.63878008595750591</v>
      </c>
      <c r="Q895" s="578">
        <v>778.11030832926406</v>
      </c>
      <c r="R895" s="578">
        <v>0.3040520279600965</v>
      </c>
      <c r="S895" s="578">
        <v>8.3765247157998549E-3</v>
      </c>
      <c r="T895" s="578">
        <v>5.1769923569130053E-3</v>
      </c>
      <c r="U895" s="578">
        <v>0.72811213719452827</v>
      </c>
      <c r="V895" s="578">
        <v>940.49349308013848</v>
      </c>
      <c r="W895" s="578">
        <v>0.39230864169659652</v>
      </c>
      <c r="X895" s="578">
        <v>3.2995789019726801E-2</v>
      </c>
      <c r="Y895" s="578">
        <v>6.2573734321631422E-3</v>
      </c>
    </row>
    <row r="896" spans="1:25" x14ac:dyDescent="0.3">
      <c r="A896" s="311" t="s">
        <v>3491</v>
      </c>
      <c r="B896" s="310" t="s">
        <v>2190</v>
      </c>
      <c r="C896" s="310" t="s">
        <v>3126</v>
      </c>
      <c r="D896" s="36">
        <v>14</v>
      </c>
      <c r="E896" s="36">
        <v>2020</v>
      </c>
      <c r="F896" s="578">
        <v>0.61785014879550626</v>
      </c>
      <c r="G896" s="578">
        <v>771.39269701639785</v>
      </c>
      <c r="H896" s="578">
        <v>0.29896670521482777</v>
      </c>
      <c r="I896" s="578">
        <v>9.045078998155983E-3</v>
      </c>
      <c r="J896" s="578">
        <v>5.1323003087115123E-3</v>
      </c>
      <c r="K896" s="578">
        <v>0.70344151746508921</v>
      </c>
      <c r="L896" s="578">
        <v>925.00040308634402</v>
      </c>
      <c r="M896" s="578">
        <v>0.38014974747913255</v>
      </c>
      <c r="N896" s="578">
        <v>3.0504581077442056E-2</v>
      </c>
      <c r="O896" s="578">
        <v>6.1542946641566171E-3</v>
      </c>
      <c r="P896" s="578">
        <v>0.61785011806550871</v>
      </c>
      <c r="Q896" s="578">
        <v>771.39269701639785</v>
      </c>
      <c r="R896" s="578">
        <v>0.29896670831938799</v>
      </c>
      <c r="S896" s="578">
        <v>9.0450784834956686E-3</v>
      </c>
      <c r="T896" s="578">
        <v>5.1323002553544904E-3</v>
      </c>
      <c r="U896" s="578">
        <v>0.70344151280635425</v>
      </c>
      <c r="V896" s="578">
        <v>925.00039291381802</v>
      </c>
      <c r="W896" s="578">
        <v>0.38014973458992496</v>
      </c>
      <c r="X896" s="578">
        <v>3.0504582634875925E-2</v>
      </c>
      <c r="Y896" s="578">
        <v>6.1542947660200228E-3</v>
      </c>
    </row>
    <row r="897" spans="1:25" x14ac:dyDescent="0.3">
      <c r="A897" s="311" t="s">
        <v>3492</v>
      </c>
      <c r="B897" s="310" t="s">
        <v>2190</v>
      </c>
      <c r="C897" s="310" t="s">
        <v>3126</v>
      </c>
      <c r="D897" s="36">
        <v>15</v>
      </c>
      <c r="E897" s="36">
        <v>2020</v>
      </c>
      <c r="F897" s="578">
        <v>0.60023379247266428</v>
      </c>
      <c r="G897" s="578">
        <v>769.2172743479407</v>
      </c>
      <c r="H897" s="578">
        <v>0.29657639551108578</v>
      </c>
      <c r="I897" s="578">
        <v>9.6756047593089482E-3</v>
      </c>
      <c r="J897" s="578">
        <v>5.1178254992312999E-3</v>
      </c>
      <c r="K897" s="578">
        <v>0.68171585721122074</v>
      </c>
      <c r="L897" s="578">
        <v>913.74980926513604</v>
      </c>
      <c r="M897" s="578">
        <v>0.37127692310643051</v>
      </c>
      <c r="N897" s="578">
        <v>2.8972462511546799E-2</v>
      </c>
      <c r="O897" s="578">
        <v>6.0794431677398553E-3</v>
      </c>
      <c r="P897" s="578">
        <v>0.60023377043135373</v>
      </c>
      <c r="Q897" s="578">
        <v>769.21726926167776</v>
      </c>
      <c r="R897" s="578">
        <v>0.29657639073616276</v>
      </c>
      <c r="S897" s="578">
        <v>9.6756047544583005E-3</v>
      </c>
      <c r="T897" s="578">
        <v>5.1178254992312999E-3</v>
      </c>
      <c r="U897" s="578">
        <v>0.68171587707992798</v>
      </c>
      <c r="V897" s="578">
        <v>913.74980926513604</v>
      </c>
      <c r="W897" s="578">
        <v>0.37127692121263528</v>
      </c>
      <c r="X897" s="578">
        <v>2.8972463564438476E-2</v>
      </c>
      <c r="Y897" s="578">
        <v>6.0794431677398553E-3</v>
      </c>
    </row>
    <row r="898" spans="1:25" x14ac:dyDescent="0.3">
      <c r="A898" s="579" t="s">
        <v>3493</v>
      </c>
      <c r="B898" s="580" t="s">
        <v>2190</v>
      </c>
      <c r="C898" s="580" t="s">
        <v>3126</v>
      </c>
      <c r="D898" s="581">
        <v>16</v>
      </c>
      <c r="E898" s="581">
        <v>2020</v>
      </c>
      <c r="F898" s="582">
        <v>0.59023321696736231</v>
      </c>
      <c r="G898" s="582">
        <v>783.23349952697686</v>
      </c>
      <c r="H898" s="582">
        <v>0.30098100669996053</v>
      </c>
      <c r="I898" s="582">
        <v>1.0582029646305524E-2</v>
      </c>
      <c r="J898" s="582">
        <v>5.2110807397790825E-3</v>
      </c>
      <c r="K898" s="582">
        <v>0.66820233122616401</v>
      </c>
      <c r="L898" s="582">
        <v>919.28355852762797</v>
      </c>
      <c r="M898" s="582">
        <v>0.36927623373283747</v>
      </c>
      <c r="N898" s="582">
        <v>2.8379378141153152E-2</v>
      </c>
      <c r="O898" s="582">
        <v>6.1162586110488776E-3</v>
      </c>
      <c r="P898" s="582">
        <v>0.59023318095986999</v>
      </c>
      <c r="Q898" s="582">
        <v>783.23349952697686</v>
      </c>
      <c r="R898" s="582">
        <v>0.30098100942003175</v>
      </c>
      <c r="S898" s="582">
        <v>1.0582029644789725E-2</v>
      </c>
      <c r="T898" s="582">
        <v>5.2110807397790825E-3</v>
      </c>
      <c r="U898" s="582">
        <v>0.66820230173271922</v>
      </c>
      <c r="V898" s="582">
        <v>919.28355852762797</v>
      </c>
      <c r="W898" s="582">
        <v>0.36927621553536427</v>
      </c>
      <c r="X898" s="582">
        <v>2.8379378151688124E-2</v>
      </c>
      <c r="Y898" s="582">
        <v>6.1162586110488776E-3</v>
      </c>
    </row>
    <row r="899" spans="1:25" x14ac:dyDescent="0.3">
      <c r="A899" s="311" t="s">
        <v>3494</v>
      </c>
      <c r="B899" s="310" t="s">
        <v>2190</v>
      </c>
      <c r="C899" s="310" t="s">
        <v>3126</v>
      </c>
      <c r="D899" s="36">
        <v>1</v>
      </c>
      <c r="E899" s="36">
        <v>2030</v>
      </c>
      <c r="F899" s="578">
        <v>1.2622727292480374</v>
      </c>
      <c r="G899" s="578">
        <v>5891.8631744384747</v>
      </c>
      <c r="H899" s="578">
        <v>2.7024312063203926</v>
      </c>
      <c r="I899" s="578">
        <v>3.1173549940603999E-2</v>
      </c>
      <c r="J899" s="578">
        <v>3.9284545268552955E-2</v>
      </c>
      <c r="K899" s="578">
        <v>1.26838463778208</v>
      </c>
      <c r="L899" s="578">
        <v>5927.2023900349905</v>
      </c>
      <c r="M899" s="578">
        <v>2.7170445774984975</v>
      </c>
      <c r="N899" s="578">
        <v>3.1382706336671576E-2</v>
      </c>
      <c r="O899" s="578">
        <v>3.9520156608583976E-2</v>
      </c>
      <c r="P899" s="578">
        <v>1.2622726770934249</v>
      </c>
      <c r="Q899" s="578">
        <v>5891.8631235758448</v>
      </c>
      <c r="R899" s="578">
        <v>2.7024312023398376</v>
      </c>
      <c r="S899" s="578">
        <v>3.1173551487427127E-2</v>
      </c>
      <c r="T899" s="578">
        <v>3.9284545268552955E-2</v>
      </c>
      <c r="U899" s="578">
        <v>1.268384637783655</v>
      </c>
      <c r="V899" s="578">
        <v>5927.2024434407522</v>
      </c>
      <c r="W899" s="578">
        <v>2.7170445947485824</v>
      </c>
      <c r="X899" s="578">
        <v>3.1382705822579703E-2</v>
      </c>
      <c r="Y899" s="578">
        <v>3.9520156608583976E-2</v>
      </c>
    </row>
    <row r="900" spans="1:25" x14ac:dyDescent="0.3">
      <c r="A900" s="311" t="s">
        <v>3495</v>
      </c>
      <c r="B900" s="310" t="s">
        <v>2190</v>
      </c>
      <c r="C900" s="310" t="s">
        <v>3126</v>
      </c>
      <c r="D900" s="36">
        <v>2</v>
      </c>
      <c r="E900" s="36">
        <v>2030</v>
      </c>
      <c r="F900" s="578">
        <v>0.69838332708671147</v>
      </c>
      <c r="G900" s="578">
        <v>3003.8667373657172</v>
      </c>
      <c r="H900" s="578">
        <v>1.411707897821235</v>
      </c>
      <c r="I900" s="578">
        <v>1.55039335744883E-2</v>
      </c>
      <c r="J900" s="578">
        <v>2.0028563274536226E-2</v>
      </c>
      <c r="K900" s="578">
        <v>0.70509383983524732</v>
      </c>
      <c r="L900" s="578">
        <v>3044.8469441731722</v>
      </c>
      <c r="M900" s="578">
        <v>1.429027514161735</v>
      </c>
      <c r="N900" s="578">
        <v>1.5772834124845724E-2</v>
      </c>
      <c r="O900" s="578">
        <v>2.0301803053977576E-2</v>
      </c>
      <c r="P900" s="578">
        <v>0.69838334788832379</v>
      </c>
      <c r="Q900" s="578">
        <v>3003.8667373657172</v>
      </c>
      <c r="R900" s="578">
        <v>1.4117078249570651</v>
      </c>
      <c r="S900" s="578">
        <v>1.5503932537133775E-2</v>
      </c>
      <c r="T900" s="578">
        <v>2.0028563274536226E-2</v>
      </c>
      <c r="U900" s="578">
        <v>0.70509387150126623</v>
      </c>
      <c r="V900" s="578">
        <v>3044.8469441731722</v>
      </c>
      <c r="W900" s="578">
        <v>1.4290275331965525</v>
      </c>
      <c r="X900" s="578">
        <v>1.5772834639013401E-2</v>
      </c>
      <c r="Y900" s="578">
        <v>2.0301803053977576E-2</v>
      </c>
    </row>
    <row r="901" spans="1:25" x14ac:dyDescent="0.3">
      <c r="A901" s="311" t="s">
        <v>3496</v>
      </c>
      <c r="B901" s="310" t="s">
        <v>2190</v>
      </c>
      <c r="C901" s="310" t="s">
        <v>3126</v>
      </c>
      <c r="D901" s="36">
        <v>3</v>
      </c>
      <c r="E901" s="36">
        <v>2030</v>
      </c>
      <c r="F901" s="578">
        <v>0.45645421163996447</v>
      </c>
      <c r="G901" s="578">
        <v>1839.3151092529251</v>
      </c>
      <c r="H901" s="578">
        <v>0.84583573763726783</v>
      </c>
      <c r="I901" s="578">
        <v>8.7946863981566478E-3</v>
      </c>
      <c r="J901" s="578">
        <v>1.2263792663967776E-2</v>
      </c>
      <c r="K901" s="578">
        <v>0.45370366298880971</v>
      </c>
      <c r="L901" s="578">
        <v>1839.0054473876901</v>
      </c>
      <c r="M901" s="578">
        <v>0.84690251609011546</v>
      </c>
      <c r="N901" s="578">
        <v>8.8715760496143031E-3</v>
      </c>
      <c r="O901" s="578">
        <v>1.2261758922249975E-2</v>
      </c>
      <c r="P901" s="578">
        <v>0.45645422716096523</v>
      </c>
      <c r="Q901" s="578">
        <v>1839.3151092529251</v>
      </c>
      <c r="R901" s="578">
        <v>0.84583575311929304</v>
      </c>
      <c r="S901" s="578">
        <v>8.7946866240144975E-3</v>
      </c>
      <c r="T901" s="578">
        <v>1.2263792663967776E-2</v>
      </c>
      <c r="U901" s="578">
        <v>0.45370366298985171</v>
      </c>
      <c r="V901" s="578">
        <v>1839.0054473876901</v>
      </c>
      <c r="W901" s="578">
        <v>0.84690250190214977</v>
      </c>
      <c r="X901" s="578">
        <v>8.8715760549575844E-3</v>
      </c>
      <c r="Y901" s="578">
        <v>1.2261758922249975E-2</v>
      </c>
    </row>
    <row r="902" spans="1:25" x14ac:dyDescent="0.3">
      <c r="A902" s="311" t="s">
        <v>3497</v>
      </c>
      <c r="B902" s="310" t="s">
        <v>2190</v>
      </c>
      <c r="C902" s="310" t="s">
        <v>3126</v>
      </c>
      <c r="D902" s="36">
        <v>4</v>
      </c>
      <c r="E902" s="36">
        <v>2030</v>
      </c>
      <c r="F902" s="578">
        <v>0.38071880078336945</v>
      </c>
      <c r="G902" s="578">
        <v>1497.3158543904551</v>
      </c>
      <c r="H902" s="578">
        <v>0.65957278224141147</v>
      </c>
      <c r="I902" s="578">
        <v>6.6254541108416226E-3</v>
      </c>
      <c r="J902" s="578">
        <v>9.9834873496244328E-3</v>
      </c>
      <c r="K902" s="578">
        <v>0.38667635941952905</v>
      </c>
      <c r="L902" s="578">
        <v>1522.5741551717076</v>
      </c>
      <c r="M902" s="578">
        <v>0.67555174770336568</v>
      </c>
      <c r="N902" s="578">
        <v>6.790729249682193E-3</v>
      </c>
      <c r="O902" s="578">
        <v>1.0151889699045531E-2</v>
      </c>
      <c r="P902" s="578">
        <v>0.38071879069352049</v>
      </c>
      <c r="Q902" s="578">
        <v>1497.3158543904551</v>
      </c>
      <c r="R902" s="578">
        <v>0.65957272396803956</v>
      </c>
      <c r="S902" s="578">
        <v>6.6254542211557476E-3</v>
      </c>
      <c r="T902" s="578">
        <v>9.9834863115878074E-3</v>
      </c>
      <c r="U902" s="578">
        <v>0.38667634901976028</v>
      </c>
      <c r="V902" s="578">
        <v>1522.5741551717076</v>
      </c>
      <c r="W902" s="578">
        <v>0.67555175191887373</v>
      </c>
      <c r="X902" s="578">
        <v>6.7907294598891525E-3</v>
      </c>
      <c r="Y902" s="578">
        <v>1.0151889699045531E-2</v>
      </c>
    </row>
    <row r="903" spans="1:25" x14ac:dyDescent="0.3">
      <c r="A903" s="311" t="s">
        <v>3498</v>
      </c>
      <c r="B903" s="310" t="s">
        <v>2190</v>
      </c>
      <c r="C903" s="310" t="s">
        <v>3126</v>
      </c>
      <c r="D903" s="36">
        <v>5</v>
      </c>
      <c r="E903" s="36">
        <v>2030</v>
      </c>
      <c r="F903" s="578">
        <v>0.33962860876326273</v>
      </c>
      <c r="G903" s="578">
        <v>1301.7551231384225</v>
      </c>
      <c r="H903" s="578">
        <v>0.54997083762274679</v>
      </c>
      <c r="I903" s="578">
        <v>5.4582838126672525E-3</v>
      </c>
      <c r="J903" s="578">
        <v>8.6795685250156823E-3</v>
      </c>
      <c r="K903" s="578">
        <v>0.35646028046932976</v>
      </c>
      <c r="L903" s="578">
        <v>1365.7560666402126</v>
      </c>
      <c r="M903" s="578">
        <v>0.58578993630150422</v>
      </c>
      <c r="N903" s="578">
        <v>5.9376732795802401E-3</v>
      </c>
      <c r="O903" s="578">
        <v>9.1063086486731937E-3</v>
      </c>
      <c r="P903" s="578">
        <v>0.33962858284249325</v>
      </c>
      <c r="Q903" s="578">
        <v>1301.7550710042274</v>
      </c>
      <c r="R903" s="578">
        <v>0.549970867715046</v>
      </c>
      <c r="S903" s="578">
        <v>5.4582837663019667E-3</v>
      </c>
      <c r="T903" s="578">
        <v>8.6795686317297279E-3</v>
      </c>
      <c r="U903" s="578">
        <v>0.35646028046932998</v>
      </c>
      <c r="V903" s="578">
        <v>1365.7560666402126</v>
      </c>
      <c r="W903" s="578">
        <v>0.585789937101026</v>
      </c>
      <c r="X903" s="578">
        <v>5.9376732854540598E-3</v>
      </c>
      <c r="Y903" s="578">
        <v>9.1063086486731937E-3</v>
      </c>
    </row>
    <row r="904" spans="1:25" x14ac:dyDescent="0.3">
      <c r="A904" s="311" t="s">
        <v>3499</v>
      </c>
      <c r="B904" s="310" t="s">
        <v>2190</v>
      </c>
      <c r="C904" s="310" t="s">
        <v>3126</v>
      </c>
      <c r="D904" s="36">
        <v>6</v>
      </c>
      <c r="E904" s="36">
        <v>2030</v>
      </c>
      <c r="F904" s="578">
        <v>0.29650683230028552</v>
      </c>
      <c r="G904" s="578">
        <v>1130.5235659281375</v>
      </c>
      <c r="H904" s="578">
        <v>0.45791468078929598</v>
      </c>
      <c r="I904" s="578">
        <v>4.3891052193885055E-3</v>
      </c>
      <c r="J904" s="578">
        <v>7.5378623684324905E-3</v>
      </c>
      <c r="K904" s="578">
        <v>0.32394596699683104</v>
      </c>
      <c r="L904" s="578">
        <v>1231.8424936930276</v>
      </c>
      <c r="M904" s="578">
        <v>0.51097890963463466</v>
      </c>
      <c r="N904" s="578">
        <v>5.5790259825698671E-3</v>
      </c>
      <c r="O904" s="578">
        <v>8.2134140150931928E-3</v>
      </c>
      <c r="P904" s="578">
        <v>0.29650683237898978</v>
      </c>
      <c r="Q904" s="578">
        <v>1130.5235659281375</v>
      </c>
      <c r="R904" s="578">
        <v>0.45791467816798048</v>
      </c>
      <c r="S904" s="578">
        <v>4.389105274147668E-3</v>
      </c>
      <c r="T904" s="578">
        <v>7.5378623684324905E-3</v>
      </c>
      <c r="U904" s="578">
        <v>0.32394598810680902</v>
      </c>
      <c r="V904" s="578">
        <v>1231.8424936930276</v>
      </c>
      <c r="W904" s="578">
        <v>0.51097890944386826</v>
      </c>
      <c r="X904" s="578">
        <v>5.5790261954863675E-3</v>
      </c>
      <c r="Y904" s="578">
        <v>8.2134139083791472E-3</v>
      </c>
    </row>
    <row r="905" spans="1:25" x14ac:dyDescent="0.3">
      <c r="A905" s="311" t="s">
        <v>3500</v>
      </c>
      <c r="B905" s="310" t="s">
        <v>2190</v>
      </c>
      <c r="C905" s="310" t="s">
        <v>3126</v>
      </c>
      <c r="D905" s="36">
        <v>7</v>
      </c>
      <c r="E905" s="36">
        <v>2030</v>
      </c>
      <c r="F905" s="578">
        <v>0.30648865835660372</v>
      </c>
      <c r="G905" s="578">
        <v>1100.8546663920024</v>
      </c>
      <c r="H905" s="578">
        <v>0.43028297291111028</v>
      </c>
      <c r="I905" s="578">
        <v>5.1022795681016425E-3</v>
      </c>
      <c r="J905" s="578">
        <v>7.3400514763003804E-3</v>
      </c>
      <c r="K905" s="578">
        <v>0.33883531744061152</v>
      </c>
      <c r="L905" s="578">
        <v>1218.586432139075</v>
      </c>
      <c r="M905" s="578">
        <v>0.48693838075992751</v>
      </c>
      <c r="N905" s="578">
        <v>8.5502611399306226E-3</v>
      </c>
      <c r="O905" s="578">
        <v>8.1250477815046872E-3</v>
      </c>
      <c r="P905" s="578">
        <v>0.30648865835712452</v>
      </c>
      <c r="Q905" s="578">
        <v>1100.8546663920024</v>
      </c>
      <c r="R905" s="578">
        <v>0.43028295903737468</v>
      </c>
      <c r="S905" s="578">
        <v>5.1022799823575299E-3</v>
      </c>
      <c r="T905" s="578">
        <v>7.3400514763003804E-3</v>
      </c>
      <c r="U905" s="578">
        <v>0.33883531744009054</v>
      </c>
      <c r="V905" s="578">
        <v>1218.586432139075</v>
      </c>
      <c r="W905" s="578">
        <v>0.48693839009301099</v>
      </c>
      <c r="X905" s="578">
        <v>8.5502608289592264E-3</v>
      </c>
      <c r="Y905" s="578">
        <v>8.1250478300110701E-3</v>
      </c>
    </row>
    <row r="906" spans="1:25" x14ac:dyDescent="0.3">
      <c r="A906" s="311" t="s">
        <v>3501</v>
      </c>
      <c r="B906" s="310" t="s">
        <v>2190</v>
      </c>
      <c r="C906" s="310" t="s">
        <v>3126</v>
      </c>
      <c r="D906" s="36">
        <v>8</v>
      </c>
      <c r="E906" s="36">
        <v>2030</v>
      </c>
      <c r="F906" s="578">
        <v>0.28666265424835474</v>
      </c>
      <c r="G906" s="578">
        <v>952.38341776529739</v>
      </c>
      <c r="H906" s="578">
        <v>0.35816310658079398</v>
      </c>
      <c r="I906" s="578">
        <v>5.6298311066598182E-3</v>
      </c>
      <c r="J906" s="578">
        <v>6.3500990751587418E-3</v>
      </c>
      <c r="K906" s="578">
        <v>0.3262544148234095</v>
      </c>
      <c r="L906" s="578">
        <v>1093.1764526367149</v>
      </c>
      <c r="M906" s="578">
        <v>0.4211620791641425</v>
      </c>
      <c r="N906" s="578">
        <v>1.3010160843577926E-2</v>
      </c>
      <c r="O906" s="578">
        <v>7.288849573039137E-3</v>
      </c>
      <c r="P906" s="578">
        <v>0.28666265937062874</v>
      </c>
      <c r="Q906" s="578">
        <v>952.38341776529739</v>
      </c>
      <c r="R906" s="578">
        <v>0.3581631137056997</v>
      </c>
      <c r="S906" s="578">
        <v>5.629830842830562E-3</v>
      </c>
      <c r="T906" s="578">
        <v>6.3500990751587418E-3</v>
      </c>
      <c r="U906" s="578">
        <v>0.32625440954747825</v>
      </c>
      <c r="V906" s="578">
        <v>1093.1764526367149</v>
      </c>
      <c r="W906" s="578">
        <v>0.42116209006974226</v>
      </c>
      <c r="X906" s="578">
        <v>1.3010161362027799E-2</v>
      </c>
      <c r="Y906" s="578">
        <v>7.288849573039137E-3</v>
      </c>
    </row>
    <row r="907" spans="1:25" x14ac:dyDescent="0.3">
      <c r="A907" s="311" t="s">
        <v>3502</v>
      </c>
      <c r="B907" s="310" t="s">
        <v>2190</v>
      </c>
      <c r="C907" s="310" t="s">
        <v>3126</v>
      </c>
      <c r="D907" s="36">
        <v>9</v>
      </c>
      <c r="E907" s="36">
        <v>2030</v>
      </c>
      <c r="F907" s="578">
        <v>0.29229266059869924</v>
      </c>
      <c r="G907" s="578">
        <v>905.44223658243777</v>
      </c>
      <c r="H907" s="578">
        <v>0.32474976922492227</v>
      </c>
      <c r="I907" s="578">
        <v>6.4535044484917547E-3</v>
      </c>
      <c r="J907" s="578">
        <v>6.0371150563393351E-3</v>
      </c>
      <c r="K907" s="578">
        <v>0.33668314247766273</v>
      </c>
      <c r="L907" s="578">
        <v>1061.3637593587173</v>
      </c>
      <c r="M907" s="578">
        <v>0.39126291773512351</v>
      </c>
      <c r="N907" s="578">
        <v>1.9779177053199676E-2</v>
      </c>
      <c r="O907" s="578">
        <v>7.0767314925130106E-3</v>
      </c>
      <c r="P907" s="578">
        <v>0.29229267100060452</v>
      </c>
      <c r="Q907" s="578">
        <v>905.44223658243777</v>
      </c>
      <c r="R907" s="578">
        <v>0.32474975907674253</v>
      </c>
      <c r="S907" s="578">
        <v>6.4535045602080229E-3</v>
      </c>
      <c r="T907" s="578">
        <v>6.0371150563393351E-3</v>
      </c>
      <c r="U907" s="578">
        <v>0.33668314775463598</v>
      </c>
      <c r="V907" s="578">
        <v>1061.3637593587173</v>
      </c>
      <c r="W907" s="578">
        <v>0.39126292062674828</v>
      </c>
      <c r="X907" s="578">
        <v>1.9779175986059227E-2</v>
      </c>
      <c r="Y907" s="578">
        <v>7.0767314415813081E-3</v>
      </c>
    </row>
    <row r="908" spans="1:25" x14ac:dyDescent="0.3">
      <c r="A908" s="311" t="s">
        <v>3503</v>
      </c>
      <c r="B908" s="310" t="s">
        <v>2190</v>
      </c>
      <c r="C908" s="310" t="s">
        <v>3126</v>
      </c>
      <c r="D908" s="36">
        <v>10</v>
      </c>
      <c r="E908" s="36">
        <v>2030</v>
      </c>
      <c r="F908" s="578">
        <v>0.29696888806462074</v>
      </c>
      <c r="G908" s="578">
        <v>868.94637997945097</v>
      </c>
      <c r="H908" s="578">
        <v>0.29866258778982502</v>
      </c>
      <c r="I908" s="578">
        <v>7.1054597415240979E-3</v>
      </c>
      <c r="J908" s="578">
        <v>5.7937785071165548E-3</v>
      </c>
      <c r="K908" s="578">
        <v>0.34411557708270346</v>
      </c>
      <c r="L908" s="578">
        <v>1033.8698240915903</v>
      </c>
      <c r="M908" s="578">
        <v>0.36796227732380249</v>
      </c>
      <c r="N908" s="578">
        <v>2.5695541420418473E-2</v>
      </c>
      <c r="O908" s="578">
        <v>6.8934192386222951E-3</v>
      </c>
      <c r="P908" s="578">
        <v>0.29696889861805154</v>
      </c>
      <c r="Q908" s="578">
        <v>868.94637997945097</v>
      </c>
      <c r="R908" s="578">
        <v>0.29866259088343328</v>
      </c>
      <c r="S908" s="578">
        <v>7.1054600030985623E-3</v>
      </c>
      <c r="T908" s="578">
        <v>5.7937785071165548E-3</v>
      </c>
      <c r="U908" s="578">
        <v>0.34411556156066053</v>
      </c>
      <c r="V908" s="578">
        <v>1033.8698240915903</v>
      </c>
      <c r="W908" s="578">
        <v>0.36796227839670276</v>
      </c>
      <c r="X908" s="578">
        <v>2.5695541954670824E-2</v>
      </c>
      <c r="Y908" s="578">
        <v>6.8934193404857026E-3</v>
      </c>
    </row>
    <row r="909" spans="1:25" x14ac:dyDescent="0.3">
      <c r="A909" s="311" t="s">
        <v>3504</v>
      </c>
      <c r="B909" s="310" t="s">
        <v>2190</v>
      </c>
      <c r="C909" s="310" t="s">
        <v>3126</v>
      </c>
      <c r="D909" s="36">
        <v>11</v>
      </c>
      <c r="E909" s="36">
        <v>2030</v>
      </c>
      <c r="F909" s="578">
        <v>0.30312039523374729</v>
      </c>
      <c r="G909" s="578">
        <v>839.85065333048453</v>
      </c>
      <c r="H909" s="578">
        <v>0.27698771528063498</v>
      </c>
      <c r="I909" s="578">
        <v>7.7187471535466942E-3</v>
      </c>
      <c r="J909" s="578">
        <v>5.5997830689496599E-3</v>
      </c>
      <c r="K909" s="578">
        <v>0.35000093265143528</v>
      </c>
      <c r="L909" s="578">
        <v>1005.3571557998648</v>
      </c>
      <c r="M909" s="578">
        <v>0.34488302776700602</v>
      </c>
      <c r="N909" s="578">
        <v>2.8254123140413825E-2</v>
      </c>
      <c r="O909" s="578">
        <v>6.7033095789762803E-3</v>
      </c>
      <c r="P909" s="578">
        <v>0.30312041106623128</v>
      </c>
      <c r="Q909" s="578">
        <v>839.85065333048453</v>
      </c>
      <c r="R909" s="578">
        <v>0.27698770767218128</v>
      </c>
      <c r="S909" s="578">
        <v>7.7187475693373565E-3</v>
      </c>
      <c r="T909" s="578">
        <v>5.5997830689496599E-3</v>
      </c>
      <c r="U909" s="578">
        <v>0.35000092737394051</v>
      </c>
      <c r="V909" s="578">
        <v>1005.3571503957103</v>
      </c>
      <c r="W909" s="578">
        <v>0.344883033575418</v>
      </c>
      <c r="X909" s="578">
        <v>2.8254122092675922E-2</v>
      </c>
      <c r="Y909" s="578">
        <v>6.7033095789762803E-3</v>
      </c>
    </row>
    <row r="910" spans="1:25" x14ac:dyDescent="0.3">
      <c r="A910" s="311" t="s">
        <v>3505</v>
      </c>
      <c r="B910" s="310" t="s">
        <v>2190</v>
      </c>
      <c r="C910" s="310" t="s">
        <v>3126</v>
      </c>
      <c r="D910" s="36">
        <v>12</v>
      </c>
      <c r="E910" s="36">
        <v>2030</v>
      </c>
      <c r="F910" s="578">
        <v>0.30815274814103527</v>
      </c>
      <c r="G910" s="578">
        <v>816.04647000630655</v>
      </c>
      <c r="H910" s="578">
        <v>0.25925392855287954</v>
      </c>
      <c r="I910" s="578">
        <v>8.2205252424500906E-3</v>
      </c>
      <c r="J910" s="578">
        <v>5.4410665131096343E-3</v>
      </c>
      <c r="K910" s="578">
        <v>0.35354727581442502</v>
      </c>
      <c r="L910" s="578">
        <v>978.1025416056292</v>
      </c>
      <c r="M910" s="578">
        <v>0.32388121447502249</v>
      </c>
      <c r="N910" s="578">
        <v>2.7763279298217904E-2</v>
      </c>
      <c r="O910" s="578">
        <v>6.5215865761274429E-3</v>
      </c>
      <c r="P910" s="578">
        <v>0.30815275341904602</v>
      </c>
      <c r="Q910" s="578">
        <v>816.04647000630655</v>
      </c>
      <c r="R910" s="578">
        <v>0.25925392695125948</v>
      </c>
      <c r="S910" s="578">
        <v>8.2205256403540226E-3</v>
      </c>
      <c r="T910" s="578">
        <v>5.4410665131096343E-3</v>
      </c>
      <c r="U910" s="578">
        <v>0.35354728621419396</v>
      </c>
      <c r="V910" s="578">
        <v>978.1025416056292</v>
      </c>
      <c r="W910" s="578">
        <v>0.32388120743723853</v>
      </c>
      <c r="X910" s="578">
        <v>2.7763278753430574E-2</v>
      </c>
      <c r="Y910" s="578">
        <v>6.5215865761274429E-3</v>
      </c>
    </row>
    <row r="911" spans="1:25" x14ac:dyDescent="0.3">
      <c r="A911" s="311" t="s">
        <v>3506</v>
      </c>
      <c r="B911" s="310" t="s">
        <v>2190</v>
      </c>
      <c r="C911" s="310" t="s">
        <v>3126</v>
      </c>
      <c r="D911" s="36">
        <v>13</v>
      </c>
      <c r="E911" s="36">
        <v>2030</v>
      </c>
      <c r="F911" s="578">
        <v>0.29723649878740299</v>
      </c>
      <c r="G911" s="578">
        <v>760.53598626454618</v>
      </c>
      <c r="H911" s="578">
        <v>0.23620757098946826</v>
      </c>
      <c r="I911" s="578">
        <v>8.2102209752671698E-3</v>
      </c>
      <c r="J911" s="578">
        <v>5.0709421921055729E-3</v>
      </c>
      <c r="K911" s="578">
        <v>0.34131174936012076</v>
      </c>
      <c r="L911" s="578">
        <v>919.45072555541947</v>
      </c>
      <c r="M911" s="578">
        <v>0.29793344701950697</v>
      </c>
      <c r="N911" s="578">
        <v>2.6088148799014225E-2</v>
      </c>
      <c r="O911" s="578">
        <v>6.1305219763501794E-3</v>
      </c>
      <c r="P911" s="578">
        <v>0.29723648838763428</v>
      </c>
      <c r="Q911" s="578">
        <v>760.53599166870072</v>
      </c>
      <c r="R911" s="578">
        <v>0.23620757444499874</v>
      </c>
      <c r="S911" s="578">
        <v>8.2102212478882032E-3</v>
      </c>
      <c r="T911" s="578">
        <v>5.0709421921055729E-3</v>
      </c>
      <c r="U911" s="578">
        <v>0.34131175991458873</v>
      </c>
      <c r="V911" s="578">
        <v>919.45072555541947</v>
      </c>
      <c r="W911" s="578">
        <v>0.29793344803834948</v>
      </c>
      <c r="X911" s="578">
        <v>2.6088148290076149E-2</v>
      </c>
      <c r="Y911" s="578">
        <v>6.1305220272818844E-3</v>
      </c>
    </row>
    <row r="912" spans="1:25" x14ac:dyDescent="0.3">
      <c r="A912" s="311" t="s">
        <v>3507</v>
      </c>
      <c r="B912" s="310" t="s">
        <v>2190</v>
      </c>
      <c r="C912" s="310" t="s">
        <v>3126</v>
      </c>
      <c r="D912" s="36">
        <v>14</v>
      </c>
      <c r="E912" s="36">
        <v>2030</v>
      </c>
      <c r="F912" s="578">
        <v>0.28579593148831323</v>
      </c>
      <c r="G912" s="578">
        <v>753.5875523885087</v>
      </c>
      <c r="H912" s="578">
        <v>0.23233399580504924</v>
      </c>
      <c r="I912" s="578">
        <v>8.7930807419525029E-3</v>
      </c>
      <c r="J912" s="578">
        <v>5.0246141036041046E-3</v>
      </c>
      <c r="K912" s="578">
        <v>0.32805583470379401</v>
      </c>
      <c r="L912" s="578">
        <v>903.94938596089651</v>
      </c>
      <c r="M912" s="578">
        <v>0.28953723185734676</v>
      </c>
      <c r="N912" s="578">
        <v>2.436113738932965E-2</v>
      </c>
      <c r="O912" s="578">
        <v>6.0271642190248978E-3</v>
      </c>
      <c r="P912" s="578">
        <v>0.28579595741064623</v>
      </c>
      <c r="Q912" s="578">
        <v>753.5875523885087</v>
      </c>
      <c r="R912" s="578">
        <v>0.232333994309044</v>
      </c>
      <c r="S912" s="578">
        <v>8.7930807452494229E-3</v>
      </c>
      <c r="T912" s="578">
        <v>5.0246141036041046E-3</v>
      </c>
      <c r="U912" s="578">
        <v>0.32805583982658926</v>
      </c>
      <c r="V912" s="578">
        <v>903.94938596089651</v>
      </c>
      <c r="W912" s="578">
        <v>0.28953722750954547</v>
      </c>
      <c r="X912" s="578">
        <v>2.4361137918428175E-2</v>
      </c>
      <c r="Y912" s="578">
        <v>6.0271642190248978E-3</v>
      </c>
    </row>
    <row r="913" spans="1:25" x14ac:dyDescent="0.3">
      <c r="A913" s="311" t="s">
        <v>3508</v>
      </c>
      <c r="B913" s="310" t="s">
        <v>2190</v>
      </c>
      <c r="C913" s="310" t="s">
        <v>3126</v>
      </c>
      <c r="D913" s="36">
        <v>15</v>
      </c>
      <c r="E913" s="36">
        <v>2030</v>
      </c>
      <c r="F913" s="578">
        <v>0.27591001485453098</v>
      </c>
      <c r="G913" s="578">
        <v>751.0972665150955</v>
      </c>
      <c r="H913" s="578">
        <v>0.23032989500484224</v>
      </c>
      <c r="I913" s="578">
        <v>9.3432535780948178E-3</v>
      </c>
      <c r="J913" s="578">
        <v>5.0080101864295951E-3</v>
      </c>
      <c r="K913" s="578">
        <v>0.31630818417059425</v>
      </c>
      <c r="L913" s="578">
        <v>892.60893821716286</v>
      </c>
      <c r="M913" s="578">
        <v>0.28328511595420447</v>
      </c>
      <c r="N913" s="578">
        <v>2.3319586114136301E-2</v>
      </c>
      <c r="O913" s="578">
        <v>5.9515514294616809E-3</v>
      </c>
      <c r="P913" s="578">
        <v>0.27591001485463496</v>
      </c>
      <c r="Q913" s="578">
        <v>751.0972665150955</v>
      </c>
      <c r="R913" s="578">
        <v>0.23032989593868525</v>
      </c>
      <c r="S913" s="578">
        <v>9.3432534894570055E-3</v>
      </c>
      <c r="T913" s="578">
        <v>5.0080102373612975E-3</v>
      </c>
      <c r="U913" s="578">
        <v>0.31630818898190655</v>
      </c>
      <c r="V913" s="578">
        <v>892.60893821716286</v>
      </c>
      <c r="W913" s="578">
        <v>0.28328512407546175</v>
      </c>
      <c r="X913" s="578">
        <v>2.3319584532070274E-2</v>
      </c>
      <c r="Y913" s="578">
        <v>5.9515514294616809E-3</v>
      </c>
    </row>
    <row r="914" spans="1:25" x14ac:dyDescent="0.3">
      <c r="A914" s="579" t="s">
        <v>3509</v>
      </c>
      <c r="B914" s="580" t="s">
        <v>2190</v>
      </c>
      <c r="C914" s="580" t="s">
        <v>3126</v>
      </c>
      <c r="D914" s="581">
        <v>16</v>
      </c>
      <c r="E914" s="581">
        <v>2030</v>
      </c>
      <c r="F914" s="582">
        <v>0.269098899555686</v>
      </c>
      <c r="G914" s="582">
        <v>764.701060612996</v>
      </c>
      <c r="H914" s="582">
        <v>0.23345386568077675</v>
      </c>
      <c r="I914" s="582">
        <v>1.016715886225936E-2</v>
      </c>
      <c r="J914" s="582">
        <v>5.0987135909963347E-3</v>
      </c>
      <c r="K914" s="582">
        <v>0.30804653478273225</v>
      </c>
      <c r="L914" s="582">
        <v>897.91909503936722</v>
      </c>
      <c r="M914" s="582">
        <v>0.28224711051382151</v>
      </c>
      <c r="N914" s="582">
        <v>2.3026598542022176E-2</v>
      </c>
      <c r="O914" s="582">
        <v>5.98695559892803E-3</v>
      </c>
      <c r="P914" s="582">
        <v>0.26909889427824324</v>
      </c>
      <c r="Q914" s="582">
        <v>764.701060612996</v>
      </c>
      <c r="R914" s="582">
        <v>0.23345386786977876</v>
      </c>
      <c r="S914" s="582">
        <v>1.0167159134956201E-2</v>
      </c>
      <c r="T914" s="582">
        <v>5.0987135909963347E-3</v>
      </c>
      <c r="U914" s="582">
        <v>0.30804652965993701</v>
      </c>
      <c r="V914" s="582">
        <v>897.91910044352176</v>
      </c>
      <c r="W914" s="582">
        <v>0.28224711465257174</v>
      </c>
      <c r="X914" s="582">
        <v>2.3026597503985575E-2</v>
      </c>
      <c r="Y914" s="582">
        <v>5.9869556522850528E-3</v>
      </c>
    </row>
    <row r="915" spans="1:25" x14ac:dyDescent="0.3">
      <c r="A915" s="311" t="s">
        <v>3510</v>
      </c>
      <c r="B915" s="310" t="s">
        <v>48</v>
      </c>
      <c r="C915" s="310" t="s">
        <v>3126</v>
      </c>
      <c r="D915" s="36">
        <v>1</v>
      </c>
      <c r="E915" s="36">
        <v>2012</v>
      </c>
      <c r="F915" s="578">
        <v>83.933661688468376</v>
      </c>
      <c r="G915" s="578">
        <v>7772.2149047851526</v>
      </c>
      <c r="H915" s="578">
        <v>8.2924208762124128</v>
      </c>
      <c r="I915" s="578">
        <v>4.4754807054996428</v>
      </c>
      <c r="J915" s="578">
        <v>6.6645209328271393E-2</v>
      </c>
      <c r="K915" s="578">
        <v>87.309452073493304</v>
      </c>
      <c r="L915" s="578">
        <v>8232.6798197428379</v>
      </c>
      <c r="M915" s="578">
        <v>8.7897063791751844</v>
      </c>
      <c r="N915" s="578">
        <v>4.6970900967717153</v>
      </c>
      <c r="O915" s="578">
        <v>7.0593523792922469E-2</v>
      </c>
      <c r="P915" s="578">
        <v>83.933660096450026</v>
      </c>
      <c r="Q915" s="578">
        <v>7772.2149047851526</v>
      </c>
      <c r="R915" s="578">
        <v>8.2924205632880295</v>
      </c>
      <c r="S915" s="578">
        <v>4.4754803404211954</v>
      </c>
      <c r="T915" s="578">
        <v>6.6645210337204192E-2</v>
      </c>
      <c r="U915" s="578">
        <v>87.309451875975299</v>
      </c>
      <c r="V915" s="578">
        <v>8232.6798197428379</v>
      </c>
      <c r="W915" s="578">
        <v>8.7897064886055851</v>
      </c>
      <c r="X915" s="578">
        <v>4.6970901489257804</v>
      </c>
      <c r="Y915" s="578">
        <v>7.0593523792922469E-2</v>
      </c>
    </row>
    <row r="916" spans="1:25" x14ac:dyDescent="0.3">
      <c r="A916" s="311" t="s">
        <v>3511</v>
      </c>
      <c r="B916" s="310" t="s">
        <v>48</v>
      </c>
      <c r="C916" s="310" t="s">
        <v>3126</v>
      </c>
      <c r="D916" s="36">
        <v>2</v>
      </c>
      <c r="E916" s="36">
        <v>2012</v>
      </c>
      <c r="F916" s="578">
        <v>40.388467824881999</v>
      </c>
      <c r="G916" s="578">
        <v>3928.1780649820903</v>
      </c>
      <c r="H916" s="578">
        <v>4.0093030265221969</v>
      </c>
      <c r="I916" s="578">
        <v>2.2728982369104949</v>
      </c>
      <c r="J916" s="578">
        <v>3.3683530714673247E-2</v>
      </c>
      <c r="K916" s="578">
        <v>42.742625853298946</v>
      </c>
      <c r="L916" s="578">
        <v>4433.8187561035129</v>
      </c>
      <c r="M916" s="578">
        <v>4.6447862731292799</v>
      </c>
      <c r="N916" s="578">
        <v>2.5126038764913847</v>
      </c>
      <c r="O916" s="578">
        <v>3.8019228377379422E-2</v>
      </c>
      <c r="P916" s="578">
        <v>40.388467843741296</v>
      </c>
      <c r="Q916" s="578">
        <v>3928.1780649820903</v>
      </c>
      <c r="R916" s="578">
        <v>4.0093029222140677</v>
      </c>
      <c r="S916" s="578">
        <v>2.2728981822729075</v>
      </c>
      <c r="T916" s="578">
        <v>3.3683530714673247E-2</v>
      </c>
      <c r="U916" s="578">
        <v>42.742623789041872</v>
      </c>
      <c r="V916" s="578">
        <v>4433.8187561035129</v>
      </c>
      <c r="W916" s="578">
        <v>4.6447863774374074</v>
      </c>
      <c r="X916" s="578">
        <v>2.5126039634148229</v>
      </c>
      <c r="Y916" s="578">
        <v>3.8019228377379422E-2</v>
      </c>
    </row>
    <row r="917" spans="1:25" x14ac:dyDescent="0.3">
      <c r="A917" s="311" t="s">
        <v>3512</v>
      </c>
      <c r="B917" s="310" t="s">
        <v>48</v>
      </c>
      <c r="C917" s="310" t="s">
        <v>3126</v>
      </c>
      <c r="D917" s="36">
        <v>3</v>
      </c>
      <c r="E917" s="36">
        <v>2012</v>
      </c>
      <c r="F917" s="578">
        <v>21.824496391530026</v>
      </c>
      <c r="G917" s="578">
        <v>2215.3031285603802</v>
      </c>
      <c r="H917" s="578">
        <v>2.1391124193711804</v>
      </c>
      <c r="I917" s="578">
        <v>1.2582529764622401</v>
      </c>
      <c r="J917" s="578">
        <v>1.8995861872099298E-2</v>
      </c>
      <c r="K917" s="578">
        <v>24.84740339999545</v>
      </c>
      <c r="L917" s="578">
        <v>2853.7013015747025</v>
      </c>
      <c r="M917" s="578">
        <v>2.4528478380913499</v>
      </c>
      <c r="N917" s="578">
        <v>1.5245180182779752</v>
      </c>
      <c r="O917" s="578">
        <v>2.4470146279782026E-2</v>
      </c>
      <c r="P917" s="578">
        <v>21.824495863964898</v>
      </c>
      <c r="Q917" s="578">
        <v>2215.3031285603802</v>
      </c>
      <c r="R917" s="578">
        <v>2.1391120021386625</v>
      </c>
      <c r="S917" s="578">
        <v>1.2582529500747648</v>
      </c>
      <c r="T917" s="578">
        <v>1.8995862900434649E-2</v>
      </c>
      <c r="U917" s="578">
        <v>24.847404969060577</v>
      </c>
      <c r="V917" s="578">
        <v>2853.7013015747025</v>
      </c>
      <c r="W917" s="578">
        <v>2.4528479439904851</v>
      </c>
      <c r="X917" s="578">
        <v>1.5245180288329649</v>
      </c>
      <c r="Y917" s="578">
        <v>2.4470146279782026E-2</v>
      </c>
    </row>
    <row r="918" spans="1:25" x14ac:dyDescent="0.3">
      <c r="A918" s="311" t="s">
        <v>3513</v>
      </c>
      <c r="B918" s="310" t="s">
        <v>48</v>
      </c>
      <c r="C918" s="310" t="s">
        <v>3126</v>
      </c>
      <c r="D918" s="36">
        <v>4</v>
      </c>
      <c r="E918" s="36">
        <v>2012</v>
      </c>
      <c r="F918" s="578">
        <v>12.234948608442201</v>
      </c>
      <c r="G918" s="578">
        <v>1098.5769526163699</v>
      </c>
      <c r="H918" s="578">
        <v>1.2792311901769851</v>
      </c>
      <c r="I918" s="578">
        <v>0.65731099247932401</v>
      </c>
      <c r="J918" s="578">
        <v>9.4200786018821606E-3</v>
      </c>
      <c r="K918" s="578">
        <v>19.4043590575262</v>
      </c>
      <c r="L918" s="578">
        <v>2354.0548451741502</v>
      </c>
      <c r="M918" s="578">
        <v>1.7447196818926951</v>
      </c>
      <c r="N918" s="578">
        <v>1.2210691136618399</v>
      </c>
      <c r="O918" s="578">
        <v>2.0185824600048329E-2</v>
      </c>
      <c r="P918" s="578">
        <v>12.234946011357</v>
      </c>
      <c r="Q918" s="578">
        <v>1098.5769526163699</v>
      </c>
      <c r="R918" s="578">
        <v>1.279231185986035</v>
      </c>
      <c r="S918" s="578">
        <v>0.65731099247932401</v>
      </c>
      <c r="T918" s="578">
        <v>9.4200786018821606E-3</v>
      </c>
      <c r="U918" s="578">
        <v>19.404358522112748</v>
      </c>
      <c r="V918" s="578">
        <v>2354.0548451741502</v>
      </c>
      <c r="W918" s="578">
        <v>1.744719476924115</v>
      </c>
      <c r="X918" s="578">
        <v>1.221069129494325</v>
      </c>
      <c r="Y918" s="578">
        <v>2.0185824600048329E-2</v>
      </c>
    </row>
    <row r="919" spans="1:25" x14ac:dyDescent="0.3">
      <c r="A919" s="311" t="s">
        <v>3514</v>
      </c>
      <c r="B919" s="310" t="s">
        <v>48</v>
      </c>
      <c r="C919" s="310" t="s">
        <v>3126</v>
      </c>
      <c r="D919" s="36">
        <v>5</v>
      </c>
      <c r="E919" s="36">
        <v>2012</v>
      </c>
      <c r="F919" s="578">
        <v>11.02175359030173</v>
      </c>
      <c r="G919" s="578">
        <v>1132.8258501688599</v>
      </c>
      <c r="H919" s="578">
        <v>1.0341376858802149</v>
      </c>
      <c r="I919" s="578">
        <v>0.62804397319753924</v>
      </c>
      <c r="J919" s="578">
        <v>9.7138429603849785E-3</v>
      </c>
      <c r="K919" s="578">
        <v>16.803367564197522</v>
      </c>
      <c r="L919" s="578">
        <v>2080.3114827473928</v>
      </c>
      <c r="M919" s="578">
        <v>1.3747993643240326</v>
      </c>
      <c r="N919" s="578">
        <v>1.080877493446065</v>
      </c>
      <c r="O919" s="578">
        <v>1.783855098377285E-2</v>
      </c>
      <c r="P919" s="578">
        <v>11.021751871080243</v>
      </c>
      <c r="Q919" s="578">
        <v>1132.8258501688599</v>
      </c>
      <c r="R919" s="578">
        <v>1.0341376542152476</v>
      </c>
      <c r="S919" s="578">
        <v>0.62804395208756081</v>
      </c>
      <c r="T919" s="578">
        <v>9.7138429603849785E-3</v>
      </c>
      <c r="U919" s="578">
        <v>16.803369664737399</v>
      </c>
      <c r="V919" s="578">
        <v>2080.3114306131974</v>
      </c>
      <c r="W919" s="578">
        <v>1.3747993643240326</v>
      </c>
      <c r="X919" s="578">
        <v>1.0808774723360877</v>
      </c>
      <c r="Y919" s="578">
        <v>1.783855098377285E-2</v>
      </c>
    </row>
    <row r="920" spans="1:25" x14ac:dyDescent="0.3">
      <c r="A920" s="311" t="s">
        <v>3515</v>
      </c>
      <c r="B920" s="310" t="s">
        <v>48</v>
      </c>
      <c r="C920" s="310" t="s">
        <v>3126</v>
      </c>
      <c r="D920" s="36">
        <v>6</v>
      </c>
      <c r="E920" s="36">
        <v>2012</v>
      </c>
      <c r="F920" s="578">
        <v>10.293823130768285</v>
      </c>
      <c r="G920" s="578">
        <v>1153.37414169311</v>
      </c>
      <c r="H920" s="578">
        <v>0.8870818868745115</v>
      </c>
      <c r="I920" s="578">
        <v>0.61048300564289004</v>
      </c>
      <c r="J920" s="578">
        <v>9.8900718779380576E-3</v>
      </c>
      <c r="K920" s="578">
        <v>15.180476126576298</v>
      </c>
      <c r="L920" s="578">
        <v>1914.3765754699675</v>
      </c>
      <c r="M920" s="578">
        <v>1.128946222500715</v>
      </c>
      <c r="N920" s="578">
        <v>0.97856440146764079</v>
      </c>
      <c r="O920" s="578">
        <v>1.6415732175422148E-2</v>
      </c>
      <c r="P920" s="578">
        <v>10.293823071056927</v>
      </c>
      <c r="Q920" s="578">
        <v>1153.37414169311</v>
      </c>
      <c r="R920" s="578">
        <v>0.8870818393770602</v>
      </c>
      <c r="S920" s="578">
        <v>0.61048300564289004</v>
      </c>
      <c r="T920" s="578">
        <v>9.8900719749508322E-3</v>
      </c>
      <c r="U920" s="578">
        <v>15.180477164161774</v>
      </c>
      <c r="V920" s="578">
        <v>1914.3765754699675</v>
      </c>
      <c r="W920" s="578">
        <v>1.1289462235484549</v>
      </c>
      <c r="X920" s="578">
        <v>0.97856437166531851</v>
      </c>
      <c r="Y920" s="578">
        <v>1.6415732175422148E-2</v>
      </c>
    </row>
    <row r="921" spans="1:25" x14ac:dyDescent="0.3">
      <c r="A921" s="311" t="s">
        <v>3516</v>
      </c>
      <c r="B921" s="310" t="s">
        <v>48</v>
      </c>
      <c r="C921" s="310" t="s">
        <v>3126</v>
      </c>
      <c r="D921" s="36">
        <v>7</v>
      </c>
      <c r="E921" s="36">
        <v>2012</v>
      </c>
      <c r="F921" s="578">
        <v>9.8085600292348794</v>
      </c>
      <c r="G921" s="578">
        <v>1167.0747998555448</v>
      </c>
      <c r="H921" s="578">
        <v>0.78904194508989589</v>
      </c>
      <c r="I921" s="578">
        <v>0.59877624362707094</v>
      </c>
      <c r="J921" s="578">
        <v>1.0007596128464961E-2</v>
      </c>
      <c r="K921" s="578">
        <v>14.668911793337076</v>
      </c>
      <c r="L921" s="578">
        <v>1874.5192565917901</v>
      </c>
      <c r="M921" s="578">
        <v>1.003745066816915</v>
      </c>
      <c r="N921" s="578">
        <v>0.94225578196346726</v>
      </c>
      <c r="O921" s="578">
        <v>1.6073998713788201E-2</v>
      </c>
      <c r="P921" s="578">
        <v>9.8085600738073602</v>
      </c>
      <c r="Q921" s="578">
        <v>1167.0747998555448</v>
      </c>
      <c r="R921" s="578">
        <v>0.78904195036739078</v>
      </c>
      <c r="S921" s="578">
        <v>0.59877616974214654</v>
      </c>
      <c r="T921" s="578">
        <v>1.0007596128464961E-2</v>
      </c>
      <c r="U921" s="578">
        <v>14.6689112694584</v>
      </c>
      <c r="V921" s="578">
        <v>1874.5191523234</v>
      </c>
      <c r="W921" s="578">
        <v>1.0037450816016573</v>
      </c>
      <c r="X921" s="578">
        <v>0.94225578724096148</v>
      </c>
      <c r="Y921" s="578">
        <v>1.6073998713788201E-2</v>
      </c>
    </row>
    <row r="922" spans="1:25" x14ac:dyDescent="0.3">
      <c r="A922" s="311" t="s">
        <v>3517</v>
      </c>
      <c r="B922" s="310" t="s">
        <v>48</v>
      </c>
      <c r="C922" s="310" t="s">
        <v>3126</v>
      </c>
      <c r="D922" s="36">
        <v>8</v>
      </c>
      <c r="E922" s="36">
        <v>2012</v>
      </c>
      <c r="F922" s="578">
        <v>9.3240029590985181</v>
      </c>
      <c r="G922" s="578">
        <v>1122.7230377197225</v>
      </c>
      <c r="H922" s="578">
        <v>0.69859405362512872</v>
      </c>
      <c r="I922" s="578">
        <v>0.59290273953229145</v>
      </c>
      <c r="J922" s="578">
        <v>9.6272976758579147E-3</v>
      </c>
      <c r="K922" s="578">
        <v>12.758243151086624</v>
      </c>
      <c r="L922" s="578">
        <v>1606.0785484313926</v>
      </c>
      <c r="M922" s="578">
        <v>0.93897705668738674</v>
      </c>
      <c r="N922" s="578">
        <v>0.77595701813697804</v>
      </c>
      <c r="O922" s="578">
        <v>1.3772138433220449E-2</v>
      </c>
      <c r="P922" s="578">
        <v>9.3240024565845125</v>
      </c>
      <c r="Q922" s="578">
        <v>1122.7230377197225</v>
      </c>
      <c r="R922" s="578">
        <v>0.6985940585921826</v>
      </c>
      <c r="S922" s="578">
        <v>0.59290274977683977</v>
      </c>
      <c r="T922" s="578">
        <v>9.6272977243643011E-3</v>
      </c>
      <c r="U922" s="578">
        <v>12.758242633470175</v>
      </c>
      <c r="V922" s="578">
        <v>1606.0785484313926</v>
      </c>
      <c r="W922" s="578">
        <v>0.93897707106467931</v>
      </c>
      <c r="X922" s="578">
        <v>0.77595701813697804</v>
      </c>
      <c r="Y922" s="578">
        <v>1.3772138433220449E-2</v>
      </c>
    </row>
    <row r="923" spans="1:25" x14ac:dyDescent="0.3">
      <c r="A923" s="311" t="s">
        <v>3518</v>
      </c>
      <c r="B923" s="310" t="s">
        <v>48</v>
      </c>
      <c r="C923" s="310" t="s">
        <v>3126</v>
      </c>
      <c r="D923" s="36">
        <v>9</v>
      </c>
      <c r="E923" s="36">
        <v>2012</v>
      </c>
      <c r="F923" s="578">
        <v>8.9605865003686578</v>
      </c>
      <c r="G923" s="578">
        <v>1089.46531804402</v>
      </c>
      <c r="H923" s="578">
        <v>0.63075753941666302</v>
      </c>
      <c r="I923" s="578">
        <v>0.58849801123142198</v>
      </c>
      <c r="J923" s="578">
        <v>9.3421398778446001E-3</v>
      </c>
      <c r="K923" s="578">
        <v>12.409590153479501</v>
      </c>
      <c r="L923" s="578">
        <v>1565.6177037556952</v>
      </c>
      <c r="M923" s="578">
        <v>0.88770195356725345</v>
      </c>
      <c r="N923" s="578">
        <v>0.72822363550464275</v>
      </c>
      <c r="O923" s="578">
        <v>1.3425187440589051E-2</v>
      </c>
      <c r="P923" s="578">
        <v>8.9605855931804363</v>
      </c>
      <c r="Q923" s="578">
        <v>1089.46531804402</v>
      </c>
      <c r="R923" s="578">
        <v>0.63075751355305876</v>
      </c>
      <c r="S923" s="578">
        <v>0.58849801123142198</v>
      </c>
      <c r="T923" s="578">
        <v>9.3421398293382155E-3</v>
      </c>
      <c r="U923" s="578">
        <v>12.409591194188851</v>
      </c>
      <c r="V923" s="578">
        <v>1565.6177037556952</v>
      </c>
      <c r="W923" s="578">
        <v>0.88770195853430733</v>
      </c>
      <c r="X923" s="578">
        <v>0.72822367244710473</v>
      </c>
      <c r="Y923" s="578">
        <v>1.3425187440589051E-2</v>
      </c>
    </row>
    <row r="924" spans="1:25" x14ac:dyDescent="0.3">
      <c r="A924" s="311" t="s">
        <v>3519</v>
      </c>
      <c r="B924" s="310" t="s">
        <v>48</v>
      </c>
      <c r="C924" s="310" t="s">
        <v>3126</v>
      </c>
      <c r="D924" s="36">
        <v>10</v>
      </c>
      <c r="E924" s="36">
        <v>2012</v>
      </c>
      <c r="F924" s="578">
        <v>8.6779130125238808</v>
      </c>
      <c r="G924" s="578">
        <v>1063.5961303710901</v>
      </c>
      <c r="H924" s="578">
        <v>0.57799478253582459</v>
      </c>
      <c r="I924" s="578">
        <v>0.58507000437627177</v>
      </c>
      <c r="J924" s="578">
        <v>9.1203021972129719E-3</v>
      </c>
      <c r="K924" s="578">
        <v>12.122089265064723</v>
      </c>
      <c r="L924" s="578">
        <v>1532.92369842529</v>
      </c>
      <c r="M924" s="578">
        <v>0.84979975070261027</v>
      </c>
      <c r="N924" s="578">
        <v>0.68489294995864225</v>
      </c>
      <c r="O924" s="578">
        <v>1.3144870928954298E-2</v>
      </c>
      <c r="P924" s="578">
        <v>8.6779130446035779</v>
      </c>
      <c r="Q924" s="578">
        <v>1063.5961303710901</v>
      </c>
      <c r="R924" s="578">
        <v>0.57799477198083526</v>
      </c>
      <c r="S924" s="578">
        <v>0.58506999909877699</v>
      </c>
      <c r="T924" s="578">
        <v>9.1203021002002026E-3</v>
      </c>
      <c r="U924" s="578">
        <v>12.122086146487426</v>
      </c>
      <c r="V924" s="578">
        <v>1532.92369842529</v>
      </c>
      <c r="W924" s="578">
        <v>0.84979975598010504</v>
      </c>
      <c r="X924" s="578">
        <v>0.68489295492569591</v>
      </c>
      <c r="Y924" s="578">
        <v>1.3144870928954298E-2</v>
      </c>
    </row>
    <row r="925" spans="1:25" x14ac:dyDescent="0.3">
      <c r="A925" s="311" t="s">
        <v>3520</v>
      </c>
      <c r="B925" s="310" t="s">
        <v>48</v>
      </c>
      <c r="C925" s="310" t="s">
        <v>3126</v>
      </c>
      <c r="D925" s="36">
        <v>11</v>
      </c>
      <c r="E925" s="36">
        <v>2012</v>
      </c>
      <c r="F925" s="578">
        <v>9.8818327721916361</v>
      </c>
      <c r="G925" s="578">
        <v>1240.2898661295551</v>
      </c>
      <c r="H925" s="578">
        <v>0.6993834370126325</v>
      </c>
      <c r="I925" s="578">
        <v>0.54676528787240353</v>
      </c>
      <c r="J925" s="578">
        <v>1.0635467576018151E-2</v>
      </c>
      <c r="K925" s="578">
        <v>11.829143333908425</v>
      </c>
      <c r="L925" s="578">
        <v>1506.6227149963327</v>
      </c>
      <c r="M925" s="578">
        <v>0.82319285890359084</v>
      </c>
      <c r="N925" s="578">
        <v>0.63136603039068429</v>
      </c>
      <c r="O925" s="578">
        <v>1.2919306376716049E-2</v>
      </c>
      <c r="P925" s="578">
        <v>9.8818329270676646</v>
      </c>
      <c r="Q925" s="578">
        <v>1240.2898661295551</v>
      </c>
      <c r="R925" s="578">
        <v>0.69938343752679988</v>
      </c>
      <c r="S925" s="578">
        <v>0.54676528313818051</v>
      </c>
      <c r="T925" s="578">
        <v>1.0635467576018151E-2</v>
      </c>
      <c r="U925" s="578">
        <v>11.829142296313226</v>
      </c>
      <c r="V925" s="578">
        <v>1506.6227149963327</v>
      </c>
      <c r="W925" s="578">
        <v>0.82319287679274544</v>
      </c>
      <c r="X925" s="578">
        <v>0.63136604086806325</v>
      </c>
      <c r="Y925" s="578">
        <v>1.2919306376716049E-2</v>
      </c>
    </row>
    <row r="926" spans="1:25" x14ac:dyDescent="0.3">
      <c r="A926" s="311" t="s">
        <v>3521</v>
      </c>
      <c r="B926" s="310" t="s">
        <v>48</v>
      </c>
      <c r="C926" s="310" t="s">
        <v>3126</v>
      </c>
      <c r="D926" s="36">
        <v>12</v>
      </c>
      <c r="E926" s="36">
        <v>2012</v>
      </c>
      <c r="F926" s="578">
        <v>10.86685824693023</v>
      </c>
      <c r="G926" s="578">
        <v>1384.8591626485152</v>
      </c>
      <c r="H926" s="578">
        <v>0.79870108324879097</v>
      </c>
      <c r="I926" s="578">
        <v>0.51542348763905443</v>
      </c>
      <c r="J926" s="578">
        <v>1.1875214666360951E-2</v>
      </c>
      <c r="K926" s="578">
        <v>11.57981962447225</v>
      </c>
      <c r="L926" s="578">
        <v>1484.1920572916624</v>
      </c>
      <c r="M926" s="578">
        <v>0.80162811907939546</v>
      </c>
      <c r="N926" s="578">
        <v>0.58557736093643997</v>
      </c>
      <c r="O926" s="578">
        <v>1.27269831524851E-2</v>
      </c>
      <c r="P926" s="578">
        <v>10.866856939979064</v>
      </c>
      <c r="Q926" s="578">
        <v>1384.8591626485152</v>
      </c>
      <c r="R926" s="578">
        <v>0.79870106636856975</v>
      </c>
      <c r="S926" s="578">
        <v>0.51542348926886894</v>
      </c>
      <c r="T926" s="578">
        <v>1.1875214666360951E-2</v>
      </c>
      <c r="U926" s="578">
        <v>11.579819620077551</v>
      </c>
      <c r="V926" s="578">
        <v>1484.1920572916624</v>
      </c>
      <c r="W926" s="578">
        <v>0.80162811118255628</v>
      </c>
      <c r="X926" s="578">
        <v>0.58557740090570021</v>
      </c>
      <c r="Y926" s="578">
        <v>1.27269831524851E-2</v>
      </c>
    </row>
    <row r="927" spans="1:25" x14ac:dyDescent="0.3">
      <c r="A927" s="311" t="s">
        <v>3522</v>
      </c>
      <c r="B927" s="310" t="s">
        <v>48</v>
      </c>
      <c r="C927" s="310" t="s">
        <v>3126</v>
      </c>
      <c r="D927" s="36">
        <v>13</v>
      </c>
      <c r="E927" s="36">
        <v>2012</v>
      </c>
      <c r="F927" s="578">
        <v>10.739114716940058</v>
      </c>
      <c r="G927" s="578">
        <v>1384.5757624308201</v>
      </c>
      <c r="H927" s="578">
        <v>0.77214875856103971</v>
      </c>
      <c r="I927" s="578">
        <v>0.47179436687535248</v>
      </c>
      <c r="J927" s="578">
        <v>1.1872795914920626E-2</v>
      </c>
      <c r="K927" s="578">
        <v>11.38438455656185</v>
      </c>
      <c r="L927" s="578">
        <v>1471.8313560485799</v>
      </c>
      <c r="M927" s="578">
        <v>0.767920464762331</v>
      </c>
      <c r="N927" s="578">
        <v>0.54309280713399199</v>
      </c>
      <c r="O927" s="578">
        <v>1.2621033102429124E-2</v>
      </c>
      <c r="P927" s="578">
        <v>10.73911298639719</v>
      </c>
      <c r="Q927" s="578">
        <v>1384.5761273701949</v>
      </c>
      <c r="R927" s="578">
        <v>0.77214876352809314</v>
      </c>
      <c r="S927" s="578">
        <v>0.47179430125591604</v>
      </c>
      <c r="T927" s="578">
        <v>1.1872795914920626E-2</v>
      </c>
      <c r="U927" s="578">
        <v>11.384384666467625</v>
      </c>
      <c r="V927" s="578">
        <v>1471.8313560485799</v>
      </c>
      <c r="W927" s="578">
        <v>0.76792048430070226</v>
      </c>
      <c r="X927" s="578">
        <v>0.54309284962558424</v>
      </c>
      <c r="Y927" s="578">
        <v>1.2621033102429124E-2</v>
      </c>
    </row>
    <row r="928" spans="1:25" x14ac:dyDescent="0.3">
      <c r="A928" s="311" t="s">
        <v>3523</v>
      </c>
      <c r="B928" s="310" t="s">
        <v>48</v>
      </c>
      <c r="C928" s="310" t="s">
        <v>3126</v>
      </c>
      <c r="D928" s="36">
        <v>14</v>
      </c>
      <c r="E928" s="36">
        <v>2012</v>
      </c>
      <c r="F928" s="578">
        <v>11.582189288315275</v>
      </c>
      <c r="G928" s="578">
        <v>1483.9627227783151</v>
      </c>
      <c r="H928" s="578">
        <v>0.73910700595782419</v>
      </c>
      <c r="I928" s="578">
        <v>0.47081660681093696</v>
      </c>
      <c r="J928" s="578">
        <v>1.272506372576265E-2</v>
      </c>
      <c r="K928" s="578">
        <v>12.168514239878249</v>
      </c>
      <c r="L928" s="578">
        <v>1562.3238334655698</v>
      </c>
      <c r="M928" s="578">
        <v>0.73678257601568431</v>
      </c>
      <c r="N928" s="578">
        <v>0.54054442366274658</v>
      </c>
      <c r="O928" s="578">
        <v>1.3397017726674624E-2</v>
      </c>
      <c r="P928" s="578">
        <v>11.582190851496602</v>
      </c>
      <c r="Q928" s="578">
        <v>1483.9627227783151</v>
      </c>
      <c r="R928" s="578">
        <v>0.73910700543395524</v>
      </c>
      <c r="S928" s="578">
        <v>0.47081660572439399</v>
      </c>
      <c r="T928" s="578">
        <v>1.272506372576265E-2</v>
      </c>
      <c r="U928" s="578">
        <v>12.168513197529375</v>
      </c>
      <c r="V928" s="578">
        <v>1562.3238334655698</v>
      </c>
      <c r="W928" s="578">
        <v>0.73678258076931002</v>
      </c>
      <c r="X928" s="578">
        <v>0.54054442843577444</v>
      </c>
      <c r="Y928" s="578">
        <v>1.3397017726674624E-2</v>
      </c>
    </row>
    <row r="929" spans="1:25" x14ac:dyDescent="0.3">
      <c r="A929" s="311" t="s">
        <v>3524</v>
      </c>
      <c r="B929" s="310" t="s">
        <v>48</v>
      </c>
      <c r="C929" s="310" t="s">
        <v>3126</v>
      </c>
      <c r="D929" s="36">
        <v>15</v>
      </c>
      <c r="E929" s="36">
        <v>2012</v>
      </c>
      <c r="F929" s="578">
        <v>12.387782483351923</v>
      </c>
      <c r="G929" s="578">
        <v>1577.9695765177373</v>
      </c>
      <c r="H929" s="578">
        <v>0.7106454024324188</v>
      </c>
      <c r="I929" s="578">
        <v>0.47299471445148777</v>
      </c>
      <c r="J929" s="578">
        <v>1.3531181097884325E-2</v>
      </c>
      <c r="K929" s="578">
        <v>12.911626785828625</v>
      </c>
      <c r="L929" s="578">
        <v>1647.07325617472</v>
      </c>
      <c r="M929" s="578">
        <v>0.71119892026763398</v>
      </c>
      <c r="N929" s="578">
        <v>0.53699680790305104</v>
      </c>
      <c r="O929" s="578">
        <v>1.4123736327746826E-2</v>
      </c>
      <c r="P929" s="578">
        <v>12.387782999920651</v>
      </c>
      <c r="Q929" s="578">
        <v>1577.9695765177373</v>
      </c>
      <c r="R929" s="578">
        <v>0.71064537076745138</v>
      </c>
      <c r="S929" s="578">
        <v>0.4729947082814755</v>
      </c>
      <c r="T929" s="578">
        <v>1.3531181097884325E-2</v>
      </c>
      <c r="U929" s="578">
        <v>12.91162678270965</v>
      </c>
      <c r="V929" s="578">
        <v>1647.07325617472</v>
      </c>
      <c r="W929" s="578">
        <v>0.71119892606899704</v>
      </c>
      <c r="X929" s="578">
        <v>0.53699680790305104</v>
      </c>
      <c r="Y929" s="578">
        <v>1.4123736327746826E-2</v>
      </c>
    </row>
    <row r="930" spans="1:25" x14ac:dyDescent="0.3">
      <c r="A930" s="579" t="s">
        <v>3525</v>
      </c>
      <c r="B930" s="580" t="s">
        <v>48</v>
      </c>
      <c r="C930" s="580" t="s">
        <v>3126</v>
      </c>
      <c r="D930" s="581">
        <v>16</v>
      </c>
      <c r="E930" s="581">
        <v>2012</v>
      </c>
      <c r="F930" s="582">
        <v>13.438557117052024</v>
      </c>
      <c r="G930" s="582">
        <v>1687.0516510009752</v>
      </c>
      <c r="H930" s="582">
        <v>0.69432265505505053</v>
      </c>
      <c r="I930" s="582">
        <v>0.48657666705548724</v>
      </c>
      <c r="J930" s="582">
        <v>1.4466598479581649E-2</v>
      </c>
      <c r="K930" s="582">
        <v>13.876579523299926</v>
      </c>
      <c r="L930" s="582">
        <v>1745.5730323791449</v>
      </c>
      <c r="M930" s="582">
        <v>0.69580220603772069</v>
      </c>
      <c r="N930" s="582">
        <v>0.5467486389291778</v>
      </c>
      <c r="O930" s="582">
        <v>1.49684499483555E-2</v>
      </c>
      <c r="P930" s="582">
        <v>13.43855816273325</v>
      </c>
      <c r="Q930" s="582">
        <v>1687.0516510009752</v>
      </c>
      <c r="R930" s="582">
        <v>0.69432262866757777</v>
      </c>
      <c r="S930" s="582">
        <v>0.48657665681093898</v>
      </c>
      <c r="T930" s="582">
        <v>1.446659899859995E-2</v>
      </c>
      <c r="U930" s="582">
        <v>13.876575872515424</v>
      </c>
      <c r="V930" s="582">
        <v>1745.5730323791449</v>
      </c>
      <c r="W930" s="582">
        <v>0.69580221764044792</v>
      </c>
      <c r="X930" s="582">
        <v>0.54674863997691558</v>
      </c>
      <c r="Y930" s="582">
        <v>1.49684499483555E-2</v>
      </c>
    </row>
    <row r="931" spans="1:25" x14ac:dyDescent="0.3">
      <c r="A931" s="311" t="s">
        <v>3526</v>
      </c>
      <c r="B931" s="310" t="s">
        <v>48</v>
      </c>
      <c r="C931" s="310" t="s">
        <v>3126</v>
      </c>
      <c r="D931" s="36">
        <v>1</v>
      </c>
      <c r="E931" s="36">
        <v>2020</v>
      </c>
      <c r="F931" s="578">
        <v>37.825097764900377</v>
      </c>
      <c r="G931" s="578">
        <v>7456.9621200561469</v>
      </c>
      <c r="H931" s="578">
        <v>4.0966434779887377</v>
      </c>
      <c r="I931" s="578">
        <v>1.9742888892069401</v>
      </c>
      <c r="J931" s="578">
        <v>6.5598341403529006E-2</v>
      </c>
      <c r="K931" s="578">
        <v>39.266397010389426</v>
      </c>
      <c r="L931" s="578">
        <v>7895.119262695308</v>
      </c>
      <c r="M931" s="578">
        <v>4.3861477584578044</v>
      </c>
      <c r="N931" s="578">
        <v>2.0589430791636252</v>
      </c>
      <c r="O931" s="578">
        <v>6.9453475220749725E-2</v>
      </c>
      <c r="P931" s="578">
        <v>37.82509460475795</v>
      </c>
      <c r="Q931" s="578">
        <v>7456.9622268676703</v>
      </c>
      <c r="R931" s="578">
        <v>4.0966434779887377</v>
      </c>
      <c r="S931" s="578">
        <v>1.9742888786519499</v>
      </c>
      <c r="T931" s="578">
        <v>6.5598341403529006E-2</v>
      </c>
      <c r="U931" s="578">
        <v>39.266398045147021</v>
      </c>
      <c r="V931" s="578">
        <v>7895.1192118326771</v>
      </c>
      <c r="W931" s="578">
        <v>4.3861479149199978</v>
      </c>
      <c r="X931" s="578">
        <v>2.0589431899910124</v>
      </c>
      <c r="Y931" s="578">
        <v>6.9453476850564216E-2</v>
      </c>
    </row>
    <row r="932" spans="1:25" x14ac:dyDescent="0.3">
      <c r="A932" s="311" t="s">
        <v>3527</v>
      </c>
      <c r="B932" s="310" t="s">
        <v>48</v>
      </c>
      <c r="C932" s="310" t="s">
        <v>3126</v>
      </c>
      <c r="D932" s="36">
        <v>2</v>
      </c>
      <c r="E932" s="36">
        <v>2020</v>
      </c>
      <c r="F932" s="578">
        <v>18.374220688250077</v>
      </c>
      <c r="G932" s="578">
        <v>3776.2684122721303</v>
      </c>
      <c r="H932" s="578">
        <v>1.9644262491492523</v>
      </c>
      <c r="I932" s="578">
        <v>0.99052739981561877</v>
      </c>
      <c r="J932" s="578">
        <v>3.3218104819146277E-2</v>
      </c>
      <c r="K932" s="578">
        <v>19.45909783534195</v>
      </c>
      <c r="L932" s="578">
        <v>4256.9690195719359</v>
      </c>
      <c r="M932" s="578">
        <v>2.335538299599035</v>
      </c>
      <c r="N932" s="578">
        <v>1.06803663944204</v>
      </c>
      <c r="O932" s="578">
        <v>3.7447722357076871E-2</v>
      </c>
      <c r="P932" s="578">
        <v>18.374222268311602</v>
      </c>
      <c r="Q932" s="578">
        <v>3776.2683601379349</v>
      </c>
      <c r="R932" s="578">
        <v>1.9644261969951853</v>
      </c>
      <c r="S932" s="578">
        <v>0.99052726787825396</v>
      </c>
      <c r="T932" s="578">
        <v>3.3218105343015225E-2</v>
      </c>
      <c r="U932" s="578">
        <v>19.4590967927797</v>
      </c>
      <c r="V932" s="578">
        <v>4256.9690195719359</v>
      </c>
      <c r="W932" s="578">
        <v>2.3355389308805199</v>
      </c>
      <c r="X932" s="578">
        <v>1.0680366287318326</v>
      </c>
      <c r="Y932" s="578">
        <v>3.7447722357076871E-2</v>
      </c>
    </row>
    <row r="933" spans="1:25" x14ac:dyDescent="0.3">
      <c r="A933" s="311" t="s">
        <v>3528</v>
      </c>
      <c r="B933" s="310" t="s">
        <v>48</v>
      </c>
      <c r="C933" s="310" t="s">
        <v>3126</v>
      </c>
      <c r="D933" s="36">
        <v>3</v>
      </c>
      <c r="E933" s="36">
        <v>2020</v>
      </c>
      <c r="F933" s="578">
        <v>9.9002507538752624</v>
      </c>
      <c r="G933" s="578">
        <v>2128.7467803955024</v>
      </c>
      <c r="H933" s="578">
        <v>1.05880580687274</v>
      </c>
      <c r="I933" s="578">
        <v>0.54443799393872405</v>
      </c>
      <c r="J933" s="578">
        <v>1.8725837134600874E-2</v>
      </c>
      <c r="K933" s="578">
        <v>11.344762687454899</v>
      </c>
      <c r="L933" s="578">
        <v>2734.3297462463324</v>
      </c>
      <c r="M933" s="578">
        <v>1.2410270979938376</v>
      </c>
      <c r="N933" s="578">
        <v>0.64103449353327302</v>
      </c>
      <c r="O933" s="578">
        <v>2.4054471966034378E-2</v>
      </c>
      <c r="P933" s="578">
        <v>9.9002507240195925</v>
      </c>
      <c r="Q933" s="578">
        <v>2128.7467803955024</v>
      </c>
      <c r="R933" s="578">
        <v>1.0588058174277299</v>
      </c>
      <c r="S933" s="578">
        <v>0.54443798338373472</v>
      </c>
      <c r="T933" s="578">
        <v>1.8725837134600874E-2</v>
      </c>
      <c r="U933" s="578">
        <v>11.344761594091876</v>
      </c>
      <c r="V933" s="578">
        <v>2734.3297462463324</v>
      </c>
      <c r="W933" s="578">
        <v>1.241027099041575</v>
      </c>
      <c r="X933" s="578">
        <v>0.64103447770078925</v>
      </c>
      <c r="Y933" s="578">
        <v>2.4054471966034378E-2</v>
      </c>
    </row>
    <row r="934" spans="1:25" x14ac:dyDescent="0.3">
      <c r="A934" s="311" t="s">
        <v>3529</v>
      </c>
      <c r="B934" s="310" t="s">
        <v>48</v>
      </c>
      <c r="C934" s="310" t="s">
        <v>3126</v>
      </c>
      <c r="D934" s="36">
        <v>4</v>
      </c>
      <c r="E934" s="36">
        <v>2020</v>
      </c>
      <c r="F934" s="578">
        <v>5.5644942849903556</v>
      </c>
      <c r="G934" s="578">
        <v>1056.5041548411</v>
      </c>
      <c r="H934" s="578">
        <v>0.62169079125548343</v>
      </c>
      <c r="I934" s="578">
        <v>0.28973824790834096</v>
      </c>
      <c r="J934" s="578">
        <v>9.2934967785064729E-3</v>
      </c>
      <c r="K934" s="578">
        <v>8.8398446717086046</v>
      </c>
      <c r="L934" s="578">
        <v>2259.7336654663027</v>
      </c>
      <c r="M934" s="578">
        <v>0.88790820554519645</v>
      </c>
      <c r="N934" s="578">
        <v>0.5079137296415861</v>
      </c>
      <c r="O934" s="578">
        <v>1.9878508251470799E-2</v>
      </c>
      <c r="P934" s="578">
        <v>5.5644941800589196</v>
      </c>
      <c r="Q934" s="578">
        <v>1056.5041548411</v>
      </c>
      <c r="R934" s="578">
        <v>0.62169074903552679</v>
      </c>
      <c r="S934" s="578">
        <v>0.28973820786147025</v>
      </c>
      <c r="T934" s="578">
        <v>9.2934968318634948E-3</v>
      </c>
      <c r="U934" s="578">
        <v>8.8398449524878089</v>
      </c>
      <c r="V934" s="578">
        <v>2259.7336654663027</v>
      </c>
      <c r="W934" s="578">
        <v>0.88790821086149629</v>
      </c>
      <c r="X934" s="578">
        <v>0.50791367779796248</v>
      </c>
      <c r="Y934" s="578">
        <v>1.9878509299208699E-2</v>
      </c>
    </row>
    <row r="935" spans="1:25" x14ac:dyDescent="0.3">
      <c r="A935" s="311" t="s">
        <v>3530</v>
      </c>
      <c r="B935" s="310" t="s">
        <v>48</v>
      </c>
      <c r="C935" s="310" t="s">
        <v>3126</v>
      </c>
      <c r="D935" s="36">
        <v>5</v>
      </c>
      <c r="E935" s="36">
        <v>2020</v>
      </c>
      <c r="F935" s="578">
        <v>5.0175609416219196</v>
      </c>
      <c r="G935" s="578">
        <v>1089.24511845906</v>
      </c>
      <c r="H935" s="578">
        <v>0.50896091631147955</v>
      </c>
      <c r="I935" s="578">
        <v>0.27169953892007398</v>
      </c>
      <c r="J935" s="578">
        <v>9.5815732153520464E-3</v>
      </c>
      <c r="K935" s="578">
        <v>7.6429611795610928</v>
      </c>
      <c r="L935" s="578">
        <v>1996.0339622497527</v>
      </c>
      <c r="M935" s="578">
        <v>0.70196739343615833</v>
      </c>
      <c r="N935" s="578">
        <v>0.44582985496769301</v>
      </c>
      <c r="O935" s="578">
        <v>1.7559036185654475E-2</v>
      </c>
      <c r="P935" s="578">
        <v>5.0175611498137451</v>
      </c>
      <c r="Q935" s="578">
        <v>1089.24511845906</v>
      </c>
      <c r="R935" s="578">
        <v>0.50896082899998829</v>
      </c>
      <c r="S935" s="578">
        <v>0.27169952696810096</v>
      </c>
      <c r="T935" s="578">
        <v>9.5815731619950245E-3</v>
      </c>
      <c r="U935" s="578">
        <v>7.6429608541172129</v>
      </c>
      <c r="V935" s="578">
        <v>1996.0339622497527</v>
      </c>
      <c r="W935" s="578">
        <v>0.70196740399114721</v>
      </c>
      <c r="X935" s="578">
        <v>0.44582986649280998</v>
      </c>
      <c r="Y935" s="578">
        <v>1.7559036185654475E-2</v>
      </c>
    </row>
    <row r="936" spans="1:25" x14ac:dyDescent="0.3">
      <c r="A936" s="311" t="s">
        <v>3531</v>
      </c>
      <c r="B936" s="310" t="s">
        <v>48</v>
      </c>
      <c r="C936" s="310" t="s">
        <v>3126</v>
      </c>
      <c r="D936" s="36">
        <v>6</v>
      </c>
      <c r="E936" s="36">
        <v>2020</v>
      </c>
      <c r="F936" s="578">
        <v>4.6893985503435598</v>
      </c>
      <c r="G936" s="578">
        <v>1108.8912582397452</v>
      </c>
      <c r="H936" s="578">
        <v>0.44132370915516073</v>
      </c>
      <c r="I936" s="578">
        <v>0.26087627827655446</v>
      </c>
      <c r="J936" s="578">
        <v>9.7544046196465506E-3</v>
      </c>
      <c r="K936" s="578">
        <v>6.8823358472994451</v>
      </c>
      <c r="L936" s="578">
        <v>1838.315816243485</v>
      </c>
      <c r="M936" s="578">
        <v>0.57758848134350571</v>
      </c>
      <c r="N936" s="578">
        <v>0.40415451803710278</v>
      </c>
      <c r="O936" s="578">
        <v>1.6171261163738827E-2</v>
      </c>
      <c r="P936" s="578">
        <v>4.6893986024454781</v>
      </c>
      <c r="Q936" s="578">
        <v>1108.8912582397452</v>
      </c>
      <c r="R936" s="578">
        <v>0.44132370967417928</v>
      </c>
      <c r="S936" s="578">
        <v>0.26087627625868903</v>
      </c>
      <c r="T936" s="578">
        <v>9.7544045662895269E-3</v>
      </c>
      <c r="U936" s="578">
        <v>6.8823356416954322</v>
      </c>
      <c r="V936" s="578">
        <v>1838.315816243485</v>
      </c>
      <c r="W936" s="578">
        <v>0.577588540986956</v>
      </c>
      <c r="X936" s="578">
        <v>0.40415452804882046</v>
      </c>
      <c r="Y936" s="578">
        <v>1.6171261163738827E-2</v>
      </c>
    </row>
    <row r="937" spans="1:25" x14ac:dyDescent="0.3">
      <c r="A937" s="311" t="s">
        <v>3532</v>
      </c>
      <c r="B937" s="310" t="s">
        <v>48</v>
      </c>
      <c r="C937" s="310" t="s">
        <v>3126</v>
      </c>
      <c r="D937" s="36">
        <v>7</v>
      </c>
      <c r="E937" s="36">
        <v>2020</v>
      </c>
      <c r="F937" s="578">
        <v>4.4706295555527777</v>
      </c>
      <c r="G937" s="578">
        <v>1121.9911321004174</v>
      </c>
      <c r="H937" s="578">
        <v>0.39623092704762974</v>
      </c>
      <c r="I937" s="578">
        <v>0.25366051830739356</v>
      </c>
      <c r="J937" s="578">
        <v>9.8696454369928601E-3</v>
      </c>
      <c r="K937" s="578">
        <v>6.6626967151775354</v>
      </c>
      <c r="L937" s="578">
        <v>1798.3791974385524</v>
      </c>
      <c r="M937" s="578">
        <v>0.51311736780917194</v>
      </c>
      <c r="N937" s="578">
        <v>0.38824485079385246</v>
      </c>
      <c r="O937" s="578">
        <v>1.582034584134815E-2</v>
      </c>
      <c r="P937" s="578">
        <v>4.4706298656322598</v>
      </c>
      <c r="Q937" s="578">
        <v>1121.9911321004174</v>
      </c>
      <c r="R937" s="578">
        <v>0.39623091121514598</v>
      </c>
      <c r="S937" s="578">
        <v>0.25366050528827999</v>
      </c>
      <c r="T937" s="578">
        <v>9.869645490349882E-3</v>
      </c>
      <c r="U937" s="578">
        <v>6.6626963499390168</v>
      </c>
      <c r="V937" s="578">
        <v>1798.3791974385524</v>
      </c>
      <c r="W937" s="578">
        <v>0.51311736249287243</v>
      </c>
      <c r="X937" s="578">
        <v>0.38824484807749504</v>
      </c>
      <c r="Y937" s="578">
        <v>1.582034584134815E-2</v>
      </c>
    </row>
    <row r="938" spans="1:25" x14ac:dyDescent="0.3">
      <c r="A938" s="311" t="s">
        <v>3533</v>
      </c>
      <c r="B938" s="310" t="s">
        <v>48</v>
      </c>
      <c r="C938" s="310" t="s">
        <v>3126</v>
      </c>
      <c r="D938" s="36">
        <v>8</v>
      </c>
      <c r="E938" s="36">
        <v>2020</v>
      </c>
      <c r="F938" s="578">
        <v>4.24222171786095</v>
      </c>
      <c r="G938" s="578">
        <v>1078.0890375773074</v>
      </c>
      <c r="H938" s="578">
        <v>0.35228392000620523</v>
      </c>
      <c r="I938" s="578">
        <v>0.25051919223430175</v>
      </c>
      <c r="J938" s="578">
        <v>9.4837227807147255E-3</v>
      </c>
      <c r="K938" s="578">
        <v>5.786053895836325</v>
      </c>
      <c r="L938" s="578">
        <v>1541.22717157999</v>
      </c>
      <c r="M938" s="578">
        <v>0.47552266744120597</v>
      </c>
      <c r="N938" s="578">
        <v>0.31503610371146301</v>
      </c>
      <c r="O938" s="578">
        <v>1.3558088578671777E-2</v>
      </c>
      <c r="P938" s="578">
        <v>4.2422215088796875</v>
      </c>
      <c r="Q938" s="578">
        <v>1078.0890375773074</v>
      </c>
      <c r="R938" s="578">
        <v>0.35228392000620523</v>
      </c>
      <c r="S938" s="578">
        <v>0.25051918133006679</v>
      </c>
      <c r="T938" s="578">
        <v>9.4837227273577036E-3</v>
      </c>
      <c r="U938" s="578">
        <v>5.7860540966867049</v>
      </c>
      <c r="V938" s="578">
        <v>1541.22717157999</v>
      </c>
      <c r="W938" s="578">
        <v>0.47552267269929821</v>
      </c>
      <c r="X938" s="578">
        <v>0.31503610161598722</v>
      </c>
      <c r="Y938" s="578">
        <v>1.3558088578671777E-2</v>
      </c>
    </row>
    <row r="939" spans="1:25" x14ac:dyDescent="0.3">
      <c r="A939" s="311" t="s">
        <v>3534</v>
      </c>
      <c r="B939" s="310" t="s">
        <v>48</v>
      </c>
      <c r="C939" s="310" t="s">
        <v>3126</v>
      </c>
      <c r="D939" s="36">
        <v>9</v>
      </c>
      <c r="E939" s="36">
        <v>2020</v>
      </c>
      <c r="F939" s="578">
        <v>4.0709133133883935</v>
      </c>
      <c r="G939" s="578">
        <v>1045.1668707529675</v>
      </c>
      <c r="H939" s="578">
        <v>0.31932275875199845</v>
      </c>
      <c r="I939" s="578">
        <v>0.24816299282247173</v>
      </c>
      <c r="J939" s="578">
        <v>9.1943129955325224E-3</v>
      </c>
      <c r="K939" s="578">
        <v>5.6178848300963429</v>
      </c>
      <c r="L939" s="578">
        <v>1501.5954284667926</v>
      </c>
      <c r="M939" s="578">
        <v>0.44632548126780047</v>
      </c>
      <c r="N939" s="578">
        <v>0.29315609484910898</v>
      </c>
      <c r="O939" s="578">
        <v>1.320956751199745E-2</v>
      </c>
      <c r="P939" s="578">
        <v>4.0709132063881599</v>
      </c>
      <c r="Q939" s="578">
        <v>1045.1668707529675</v>
      </c>
      <c r="R939" s="578">
        <v>0.31932275827178547</v>
      </c>
      <c r="S939" s="578">
        <v>0.248162992298603</v>
      </c>
      <c r="T939" s="578">
        <v>9.1943129955325224E-3</v>
      </c>
      <c r="U939" s="578">
        <v>5.6178854557389597</v>
      </c>
      <c r="V939" s="578">
        <v>1501.5954806009877</v>
      </c>
      <c r="W939" s="578">
        <v>0.44632548022006252</v>
      </c>
      <c r="X939" s="578">
        <v>0.29315609537297799</v>
      </c>
      <c r="Y939" s="578">
        <v>1.320956751199745E-2</v>
      </c>
    </row>
    <row r="940" spans="1:25" x14ac:dyDescent="0.3">
      <c r="A940" s="311" t="s">
        <v>3535</v>
      </c>
      <c r="B940" s="310" t="s">
        <v>48</v>
      </c>
      <c r="C940" s="310" t="s">
        <v>3126</v>
      </c>
      <c r="D940" s="36">
        <v>10</v>
      </c>
      <c r="E940" s="36">
        <v>2020</v>
      </c>
      <c r="F940" s="578">
        <v>3.9376704343158022</v>
      </c>
      <c r="G940" s="578">
        <v>1019.5574550628643</v>
      </c>
      <c r="H940" s="578">
        <v>0.29368599640050225</v>
      </c>
      <c r="I940" s="578">
        <v>0.24633040651679</v>
      </c>
      <c r="J940" s="578">
        <v>8.9691843798694482E-3</v>
      </c>
      <c r="K940" s="578">
        <v>5.4795880914716619</v>
      </c>
      <c r="L940" s="578">
        <v>1469.6617825825949</v>
      </c>
      <c r="M940" s="578">
        <v>0.42438163199888795</v>
      </c>
      <c r="N940" s="578">
        <v>0.27345897525083224</v>
      </c>
      <c r="O940" s="578">
        <v>1.29288041304486E-2</v>
      </c>
      <c r="P940" s="578">
        <v>3.9376705357766024</v>
      </c>
      <c r="Q940" s="578">
        <v>1019.5574550628643</v>
      </c>
      <c r="R940" s="578">
        <v>0.29368599592028899</v>
      </c>
      <c r="S940" s="578">
        <v>0.24633040651679</v>
      </c>
      <c r="T940" s="578">
        <v>8.9691843750188075E-3</v>
      </c>
      <c r="U940" s="578">
        <v>5.47958824793022</v>
      </c>
      <c r="V940" s="578">
        <v>1469.6617825825949</v>
      </c>
      <c r="W940" s="578">
        <v>0.4243816736949757</v>
      </c>
      <c r="X940" s="578">
        <v>0.27345897812241049</v>
      </c>
      <c r="Y940" s="578">
        <v>1.29288041304486E-2</v>
      </c>
    </row>
    <row r="941" spans="1:25" x14ac:dyDescent="0.3">
      <c r="A941" s="311" t="s">
        <v>3536</v>
      </c>
      <c r="B941" s="310" t="s">
        <v>48</v>
      </c>
      <c r="C941" s="310" t="s">
        <v>3126</v>
      </c>
      <c r="D941" s="36">
        <v>11</v>
      </c>
      <c r="E941" s="36">
        <v>2020</v>
      </c>
      <c r="F941" s="578">
        <v>4.4655927540661597</v>
      </c>
      <c r="G941" s="578">
        <v>1188.9280357360826</v>
      </c>
      <c r="H941" s="578">
        <v>0.34709506487706626</v>
      </c>
      <c r="I941" s="578">
        <v>0.220648079567278</v>
      </c>
      <c r="J941" s="578">
        <v>1.0459143610205449E-2</v>
      </c>
      <c r="K941" s="578">
        <v>5.3451622857416279</v>
      </c>
      <c r="L941" s="578">
        <v>1444.5868708292576</v>
      </c>
      <c r="M941" s="578">
        <v>0.40776365456016073</v>
      </c>
      <c r="N941" s="578">
        <v>0.249906405806541</v>
      </c>
      <c r="O941" s="578">
        <v>1.2708184163784549E-2</v>
      </c>
      <c r="P941" s="578">
        <v>4.4655919711840326</v>
      </c>
      <c r="Q941" s="578">
        <v>1188.9280357360826</v>
      </c>
      <c r="R941" s="578">
        <v>0.34709504951024372</v>
      </c>
      <c r="S941" s="578">
        <v>0.2206480483679715</v>
      </c>
      <c r="T941" s="578">
        <v>1.0459143610205449E-2</v>
      </c>
      <c r="U941" s="578">
        <v>5.3451623382522122</v>
      </c>
      <c r="V941" s="578">
        <v>1444.5868708292576</v>
      </c>
      <c r="W941" s="578">
        <v>0.40776365456016073</v>
      </c>
      <c r="X941" s="578">
        <v>0.249906405806541</v>
      </c>
      <c r="Y941" s="578">
        <v>1.2708184163784549E-2</v>
      </c>
    </row>
    <row r="942" spans="1:25" x14ac:dyDescent="0.3">
      <c r="A942" s="311" t="s">
        <v>3537</v>
      </c>
      <c r="B942" s="310" t="s">
        <v>48</v>
      </c>
      <c r="C942" s="310" t="s">
        <v>3126</v>
      </c>
      <c r="D942" s="36">
        <v>12</v>
      </c>
      <c r="E942" s="36">
        <v>2020</v>
      </c>
      <c r="F942" s="578">
        <v>4.897532835053422</v>
      </c>
      <c r="G942" s="578">
        <v>1327.5056813557899</v>
      </c>
      <c r="H942" s="578">
        <v>0.39079290050237098</v>
      </c>
      <c r="I942" s="578">
        <v>0.19963443791493748</v>
      </c>
      <c r="J942" s="578">
        <v>1.1678249128938901E-2</v>
      </c>
      <c r="K942" s="578">
        <v>5.2306755118309702</v>
      </c>
      <c r="L942" s="578">
        <v>1423.1997667948351</v>
      </c>
      <c r="M942" s="578">
        <v>0.39423815126065098</v>
      </c>
      <c r="N942" s="578">
        <v>0.22977669857209498</v>
      </c>
      <c r="O942" s="578">
        <v>1.2519978064422749E-2</v>
      </c>
      <c r="P942" s="578">
        <v>4.897532417510468</v>
      </c>
      <c r="Q942" s="578">
        <v>1327.505629221595</v>
      </c>
      <c r="R942" s="578">
        <v>0.39079290577986525</v>
      </c>
      <c r="S942" s="578">
        <v>0.19963441191551551</v>
      </c>
      <c r="T942" s="578">
        <v>1.1678248081201001E-2</v>
      </c>
      <c r="U942" s="578">
        <v>5.230675615929302</v>
      </c>
      <c r="V942" s="578">
        <v>1423.1997667948351</v>
      </c>
      <c r="W942" s="578">
        <v>0.39423815126065098</v>
      </c>
      <c r="X942" s="578">
        <v>0.22977669909596399</v>
      </c>
      <c r="Y942" s="578">
        <v>1.2519978064422749E-2</v>
      </c>
    </row>
    <row r="943" spans="1:25" x14ac:dyDescent="0.3">
      <c r="A943" s="311" t="s">
        <v>3538</v>
      </c>
      <c r="B943" s="310" t="s">
        <v>48</v>
      </c>
      <c r="C943" s="310" t="s">
        <v>3126</v>
      </c>
      <c r="D943" s="36">
        <v>13</v>
      </c>
      <c r="E943" s="36">
        <v>2020</v>
      </c>
      <c r="F943" s="578">
        <v>4.8310603403066672</v>
      </c>
      <c r="G943" s="578">
        <v>1327.9212055206276</v>
      </c>
      <c r="H943" s="578">
        <v>0.37640236931232052</v>
      </c>
      <c r="I943" s="578">
        <v>0.18085940839955525</v>
      </c>
      <c r="J943" s="578">
        <v>1.1681780374298449E-2</v>
      </c>
      <c r="K943" s="578">
        <v>5.1342419173718827</v>
      </c>
      <c r="L943" s="578">
        <v>1411.9871813456175</v>
      </c>
      <c r="M943" s="578">
        <v>0.37641474047268225</v>
      </c>
      <c r="N943" s="578">
        <v>0.2118975462314355</v>
      </c>
      <c r="O943" s="578">
        <v>1.2421241563667175E-2</v>
      </c>
      <c r="P943" s="578">
        <v>4.8310604493162774</v>
      </c>
      <c r="Q943" s="578">
        <v>1327.9212055206276</v>
      </c>
      <c r="R943" s="578">
        <v>0.37640236931232052</v>
      </c>
      <c r="S943" s="578">
        <v>0.18085937300929777</v>
      </c>
      <c r="T943" s="578">
        <v>1.1681780374298449E-2</v>
      </c>
      <c r="U943" s="578">
        <v>5.1342421210744398</v>
      </c>
      <c r="V943" s="578">
        <v>1411.9871813456175</v>
      </c>
      <c r="W943" s="578">
        <v>0.376414766084053</v>
      </c>
      <c r="X943" s="578">
        <v>0.21189753740327349</v>
      </c>
      <c r="Y943" s="578">
        <v>1.2421241563667175E-2</v>
      </c>
    </row>
    <row r="944" spans="1:25" x14ac:dyDescent="0.3">
      <c r="A944" s="311" t="s">
        <v>3539</v>
      </c>
      <c r="B944" s="310" t="s">
        <v>48</v>
      </c>
      <c r="C944" s="310" t="s">
        <v>3126</v>
      </c>
      <c r="D944" s="36">
        <v>14</v>
      </c>
      <c r="E944" s="36">
        <v>2020</v>
      </c>
      <c r="F944" s="578">
        <v>5.2032001178752854</v>
      </c>
      <c r="G944" s="578">
        <v>1422.2309112548774</v>
      </c>
      <c r="H944" s="578">
        <v>0.36124750890303353</v>
      </c>
      <c r="I944" s="578">
        <v>0.18126120232045601</v>
      </c>
      <c r="J944" s="578">
        <v>1.25116449683749E-2</v>
      </c>
      <c r="K944" s="578">
        <v>5.4793799054944694</v>
      </c>
      <c r="L944" s="578">
        <v>1497.8451995849575</v>
      </c>
      <c r="M944" s="578">
        <v>0.36191907719088046</v>
      </c>
      <c r="N944" s="578">
        <v>0.21149749495089001</v>
      </c>
      <c r="O944" s="578">
        <v>1.31767270698522E-2</v>
      </c>
      <c r="P944" s="578">
        <v>5.203199854308572</v>
      </c>
      <c r="Q944" s="578">
        <v>1422.2309112548774</v>
      </c>
      <c r="R944" s="578">
        <v>0.36124750890303353</v>
      </c>
      <c r="S944" s="578">
        <v>0.18126120232045601</v>
      </c>
      <c r="T944" s="578">
        <v>1.25116449683749E-2</v>
      </c>
      <c r="U944" s="578">
        <v>5.4793801143217307</v>
      </c>
      <c r="V944" s="578">
        <v>1497.8451995849575</v>
      </c>
      <c r="W944" s="578">
        <v>0.36191908231315473</v>
      </c>
      <c r="X944" s="578">
        <v>0.21149749495089001</v>
      </c>
      <c r="Y944" s="578">
        <v>1.31767270698522E-2</v>
      </c>
    </row>
    <row r="945" spans="1:25" x14ac:dyDescent="0.3">
      <c r="A945" s="311" t="s">
        <v>3540</v>
      </c>
      <c r="B945" s="310" t="s">
        <v>48</v>
      </c>
      <c r="C945" s="310" t="s">
        <v>3126</v>
      </c>
      <c r="D945" s="36">
        <v>15</v>
      </c>
      <c r="E945" s="36">
        <v>2020</v>
      </c>
      <c r="F945" s="578">
        <v>5.5595375728031851</v>
      </c>
      <c r="G945" s="578">
        <v>1511.3985163370726</v>
      </c>
      <c r="H945" s="578">
        <v>0.34834884007674749</v>
      </c>
      <c r="I945" s="578">
        <v>0.18292945235346722</v>
      </c>
      <c r="J945" s="578">
        <v>1.32962563366163E-2</v>
      </c>
      <c r="K945" s="578">
        <v>5.8065324284470927</v>
      </c>
      <c r="L945" s="578">
        <v>1578.2048810323051</v>
      </c>
      <c r="M945" s="578">
        <v>0.35004834551849229</v>
      </c>
      <c r="N945" s="578">
        <v>0.21052581492889022</v>
      </c>
      <c r="O945" s="578">
        <v>1.3883829184730176E-2</v>
      </c>
      <c r="P945" s="578">
        <v>5.5595371577946873</v>
      </c>
      <c r="Q945" s="578">
        <v>1511.3985163370726</v>
      </c>
      <c r="R945" s="578">
        <v>0.34834883954317725</v>
      </c>
      <c r="S945" s="578">
        <v>0.18292941595427625</v>
      </c>
      <c r="T945" s="578">
        <v>1.32962563366163E-2</v>
      </c>
      <c r="U945" s="578">
        <v>5.8065329997067803</v>
      </c>
      <c r="V945" s="578">
        <v>1578.2048810323051</v>
      </c>
      <c r="W945" s="578">
        <v>0.35004834563975773</v>
      </c>
      <c r="X945" s="578">
        <v>0.21052582383466201</v>
      </c>
      <c r="Y945" s="578">
        <v>1.3883829708599124E-2</v>
      </c>
    </row>
    <row r="946" spans="1:25" x14ac:dyDescent="0.3">
      <c r="A946" s="579" t="s">
        <v>3541</v>
      </c>
      <c r="B946" s="580" t="s">
        <v>48</v>
      </c>
      <c r="C946" s="580" t="s">
        <v>3126</v>
      </c>
      <c r="D946" s="581">
        <v>16</v>
      </c>
      <c r="E946" s="581">
        <v>2020</v>
      </c>
      <c r="F946" s="582">
        <v>6.0302073321630152</v>
      </c>
      <c r="G946" s="582">
        <v>1615.0867385864249</v>
      </c>
      <c r="H946" s="582">
        <v>0.34105038535684123</v>
      </c>
      <c r="I946" s="582">
        <v>0.18890398484654652</v>
      </c>
      <c r="J946" s="582">
        <v>1.4208584000395225E-2</v>
      </c>
      <c r="K946" s="582">
        <v>6.2377910037394031</v>
      </c>
      <c r="L946" s="582">
        <v>1671.8203468322727</v>
      </c>
      <c r="M946" s="582">
        <v>0.34297994706624468</v>
      </c>
      <c r="N946" s="582">
        <v>0.21477774090211174</v>
      </c>
      <c r="O946" s="582">
        <v>1.4707555295899476E-2</v>
      </c>
      <c r="P946" s="582">
        <v>6.0302071205951453</v>
      </c>
      <c r="Q946" s="582">
        <v>1615.0867385864249</v>
      </c>
      <c r="R946" s="582">
        <v>0.34105038479416727</v>
      </c>
      <c r="S946" s="582">
        <v>0.18890396924689329</v>
      </c>
      <c r="T946" s="582">
        <v>1.4208584000395225E-2</v>
      </c>
      <c r="U946" s="582">
        <v>6.2377911576622802</v>
      </c>
      <c r="V946" s="582">
        <v>1671.8203468322727</v>
      </c>
      <c r="W946" s="582">
        <v>0.34297994246298874</v>
      </c>
      <c r="X946" s="582">
        <v>0.21477773987377624</v>
      </c>
      <c r="Y946" s="582">
        <v>1.4707555295899476E-2</v>
      </c>
    </row>
    <row r="947" spans="1:25" x14ac:dyDescent="0.3">
      <c r="A947" s="311" t="s">
        <v>3542</v>
      </c>
      <c r="B947" s="310" t="s">
        <v>48</v>
      </c>
      <c r="C947" s="310" t="s">
        <v>3126</v>
      </c>
      <c r="D947" s="36">
        <v>1</v>
      </c>
      <c r="E947" s="36">
        <v>2030</v>
      </c>
      <c r="F947" s="578">
        <v>12.054101264259424</v>
      </c>
      <c r="G947" s="578">
        <v>7142.4376932779896</v>
      </c>
      <c r="H947" s="578">
        <v>1.2579219005225799</v>
      </c>
      <c r="I947" s="578">
        <v>0.46076401098010422</v>
      </c>
      <c r="J947" s="578">
        <v>6.1694842685634854E-2</v>
      </c>
      <c r="K947" s="578">
        <v>12.477867808547</v>
      </c>
      <c r="L947" s="578">
        <v>7558.8925526936819</v>
      </c>
      <c r="M947" s="578">
        <v>1.3758193805212273</v>
      </c>
      <c r="N947" s="578">
        <v>0.47625781975996923</v>
      </c>
      <c r="O947" s="578">
        <v>6.5292374735387626E-2</v>
      </c>
      <c r="P947" s="578">
        <v>12.054103345347</v>
      </c>
      <c r="Q947" s="578">
        <v>7142.4376932779896</v>
      </c>
      <c r="R947" s="578">
        <v>1.2579219025792501</v>
      </c>
      <c r="S947" s="578">
        <v>0.46076401090249403</v>
      </c>
      <c r="T947" s="578">
        <v>6.1694842685634854E-2</v>
      </c>
      <c r="U947" s="578">
        <v>12.477866248214275</v>
      </c>
      <c r="V947" s="578">
        <v>7558.8925526936819</v>
      </c>
      <c r="W947" s="578">
        <v>1.3758193305305499</v>
      </c>
      <c r="X947" s="578">
        <v>0.47625778801739171</v>
      </c>
      <c r="Y947" s="578">
        <v>6.5292374735387626E-2</v>
      </c>
    </row>
    <row r="948" spans="1:25" x14ac:dyDescent="0.3">
      <c r="A948" s="311" t="s">
        <v>3543</v>
      </c>
      <c r="B948" s="310" t="s">
        <v>48</v>
      </c>
      <c r="C948" s="310" t="s">
        <v>3126</v>
      </c>
      <c r="D948" s="36">
        <v>2</v>
      </c>
      <c r="E948" s="36">
        <v>2030</v>
      </c>
      <c r="F948" s="578">
        <v>5.9866769583538026</v>
      </c>
      <c r="G948" s="578">
        <v>3623.5905710856073</v>
      </c>
      <c r="H948" s="578">
        <v>0.59427261105156448</v>
      </c>
      <c r="I948" s="578">
        <v>0.23419102793559401</v>
      </c>
      <c r="J948" s="578">
        <v>3.1299289412951653E-2</v>
      </c>
      <c r="K948" s="578">
        <v>6.3800454685563901</v>
      </c>
      <c r="L948" s="578">
        <v>4080.1284993489526</v>
      </c>
      <c r="M948" s="578">
        <v>0.74525316069775682</v>
      </c>
      <c r="N948" s="578">
        <v>0.24682748018919151</v>
      </c>
      <c r="O948" s="578">
        <v>3.5243105705982651E-2</v>
      </c>
      <c r="P948" s="578">
        <v>5.9866774277919177</v>
      </c>
      <c r="Q948" s="578">
        <v>3623.5905710856073</v>
      </c>
      <c r="R948" s="578">
        <v>0.59427261736709602</v>
      </c>
      <c r="S948" s="578">
        <v>0.23419104877393626</v>
      </c>
      <c r="T948" s="578">
        <v>3.1299289412951653E-2</v>
      </c>
      <c r="U948" s="578">
        <v>6.3800454188337081</v>
      </c>
      <c r="V948" s="578">
        <v>4080.1284993489526</v>
      </c>
      <c r="W948" s="578">
        <v>0.74525316587338808</v>
      </c>
      <c r="X948" s="578">
        <v>0.24682746901332075</v>
      </c>
      <c r="Y948" s="578">
        <v>3.5243105705982651E-2</v>
      </c>
    </row>
    <row r="949" spans="1:25" x14ac:dyDescent="0.3">
      <c r="A949" s="311" t="s">
        <v>3544</v>
      </c>
      <c r="B949" s="310" t="s">
        <v>48</v>
      </c>
      <c r="C949" s="310" t="s">
        <v>3126</v>
      </c>
      <c r="D949" s="36">
        <v>3</v>
      </c>
      <c r="E949" s="36">
        <v>2030</v>
      </c>
      <c r="F949" s="578">
        <v>3.2143893768027976</v>
      </c>
      <c r="G949" s="578">
        <v>2041.9441579182901</v>
      </c>
      <c r="H949" s="578">
        <v>0.32862879197879574</v>
      </c>
      <c r="I949" s="578">
        <v>0.12814703804906424</v>
      </c>
      <c r="J949" s="578">
        <v>1.7637656545654527E-2</v>
      </c>
      <c r="K949" s="578">
        <v>3.7248670363545249</v>
      </c>
      <c r="L949" s="578">
        <v>2616.2051404317199</v>
      </c>
      <c r="M949" s="578">
        <v>0.40583876173332045</v>
      </c>
      <c r="N949" s="578">
        <v>0.14894240025508498</v>
      </c>
      <c r="O949" s="578">
        <v>2.2598427138291226E-2</v>
      </c>
      <c r="P949" s="578">
        <v>3.2143895333689754</v>
      </c>
      <c r="Q949" s="578">
        <v>2041.9441579182901</v>
      </c>
      <c r="R949" s="578">
        <v>0.32862879235229475</v>
      </c>
      <c r="S949" s="578">
        <v>0.12814703964007351</v>
      </c>
      <c r="T949" s="578">
        <v>1.7637658097858798E-2</v>
      </c>
      <c r="U949" s="578">
        <v>3.7248670359385803</v>
      </c>
      <c r="V949" s="578">
        <v>2616.2051925659175</v>
      </c>
      <c r="W949" s="578">
        <v>0.40583876639963451</v>
      </c>
      <c r="X949" s="578">
        <v>0.14894240027448749</v>
      </c>
      <c r="Y949" s="578">
        <v>2.2598427138291226E-2</v>
      </c>
    </row>
    <row r="950" spans="1:25" x14ac:dyDescent="0.3">
      <c r="A950" s="311" t="s">
        <v>3545</v>
      </c>
      <c r="B950" s="310" t="s">
        <v>48</v>
      </c>
      <c r="C950" s="310" t="s">
        <v>3126</v>
      </c>
      <c r="D950" s="36">
        <v>4</v>
      </c>
      <c r="E950" s="36">
        <v>2030</v>
      </c>
      <c r="F950" s="578">
        <v>1.8177085414381475</v>
      </c>
      <c r="G950" s="578">
        <v>1014.0852731068926</v>
      </c>
      <c r="H950" s="578">
        <v>0.183149379190581</v>
      </c>
      <c r="I950" s="578">
        <v>6.8752655934076701E-2</v>
      </c>
      <c r="J950" s="578">
        <v>8.7592871811163243E-3</v>
      </c>
      <c r="K950" s="578">
        <v>2.8928821438139449</v>
      </c>
      <c r="L950" s="578">
        <v>2165.7907511393178</v>
      </c>
      <c r="M950" s="578">
        <v>0.29699894506726754</v>
      </c>
      <c r="N950" s="578">
        <v>0.118805622371534</v>
      </c>
      <c r="O950" s="578">
        <v>1.8707544736874575E-2</v>
      </c>
      <c r="P950" s="578">
        <v>1.817708541489985</v>
      </c>
      <c r="Q950" s="578">
        <v>1014.0852731068926</v>
      </c>
      <c r="R950" s="578">
        <v>0.18314937929486974</v>
      </c>
      <c r="S950" s="578">
        <v>6.8752656457945677E-2</v>
      </c>
      <c r="T950" s="578">
        <v>8.759287554615483E-3</v>
      </c>
      <c r="U950" s="578">
        <v>2.8928820929152872</v>
      </c>
      <c r="V950" s="578">
        <v>2165.7907511393178</v>
      </c>
      <c r="W950" s="578">
        <v>0.29699894441000602</v>
      </c>
      <c r="X950" s="578">
        <v>0.1188056211685755</v>
      </c>
      <c r="Y950" s="578">
        <v>1.8707544736874575E-2</v>
      </c>
    </row>
    <row r="951" spans="1:25" x14ac:dyDescent="0.3">
      <c r="A951" s="311" t="s">
        <v>3546</v>
      </c>
      <c r="B951" s="310" t="s">
        <v>48</v>
      </c>
      <c r="C951" s="310" t="s">
        <v>3126</v>
      </c>
      <c r="D951" s="36">
        <v>5</v>
      </c>
      <c r="E951" s="36">
        <v>2030</v>
      </c>
      <c r="F951" s="578">
        <v>1.6361939243414101</v>
      </c>
      <c r="G951" s="578">
        <v>1045.4518655141151</v>
      </c>
      <c r="H951" s="578">
        <v>0.15667084392164998</v>
      </c>
      <c r="I951" s="578">
        <v>6.3868298350522879E-2</v>
      </c>
      <c r="J951" s="578">
        <v>9.0302328462712397E-3</v>
      </c>
      <c r="K951" s="578">
        <v>2.4851133039625521</v>
      </c>
      <c r="L951" s="578">
        <v>1912.3465474446575</v>
      </c>
      <c r="M951" s="578">
        <v>0.23844971725581349</v>
      </c>
      <c r="N951" s="578">
        <v>0.10411510987129649</v>
      </c>
      <c r="O951" s="578">
        <v>1.6518408102759424E-2</v>
      </c>
      <c r="P951" s="578">
        <v>1.6361939249882149</v>
      </c>
      <c r="Q951" s="578">
        <v>1045.4518655141151</v>
      </c>
      <c r="R951" s="578">
        <v>0.1566708440259385</v>
      </c>
      <c r="S951" s="578">
        <v>6.3868299902727174E-2</v>
      </c>
      <c r="T951" s="578">
        <v>9.0302327929142161E-3</v>
      </c>
      <c r="U951" s="578">
        <v>2.4851131995543803</v>
      </c>
      <c r="V951" s="578">
        <v>1912.3465474446575</v>
      </c>
      <c r="W951" s="578">
        <v>0.23844971629902476</v>
      </c>
      <c r="X951" s="578">
        <v>0.10411510822207926</v>
      </c>
      <c r="Y951" s="578">
        <v>1.6518408102759424E-2</v>
      </c>
    </row>
    <row r="952" spans="1:25" x14ac:dyDescent="0.3">
      <c r="A952" s="311" t="s">
        <v>3547</v>
      </c>
      <c r="B952" s="310" t="s">
        <v>48</v>
      </c>
      <c r="C952" s="310" t="s">
        <v>3126</v>
      </c>
      <c r="D952" s="36">
        <v>6</v>
      </c>
      <c r="E952" s="36">
        <v>2030</v>
      </c>
      <c r="F952" s="578">
        <v>1.527285169951325</v>
      </c>
      <c r="G952" s="578">
        <v>1064.2747993469175</v>
      </c>
      <c r="H952" s="578">
        <v>0.14078434546414975</v>
      </c>
      <c r="I952" s="578">
        <v>6.0937619729277921E-2</v>
      </c>
      <c r="J952" s="578">
        <v>9.1927974426653184E-3</v>
      </c>
      <c r="K952" s="578">
        <v>2.2193652437745151</v>
      </c>
      <c r="L952" s="578">
        <v>1762.5657520294149</v>
      </c>
      <c r="M952" s="578">
        <v>0.19898874954257401</v>
      </c>
      <c r="N952" s="578">
        <v>9.5070494183649573E-2</v>
      </c>
      <c r="O952" s="578">
        <v>1.5224534319713651E-2</v>
      </c>
      <c r="P952" s="578">
        <v>1.5272850656545649</v>
      </c>
      <c r="Q952" s="578">
        <v>1064.2747993469175</v>
      </c>
      <c r="R952" s="578">
        <v>0.14078434556843827</v>
      </c>
      <c r="S952" s="578">
        <v>6.0937620738210747E-2</v>
      </c>
      <c r="T952" s="578">
        <v>9.1927974426653184E-3</v>
      </c>
      <c r="U952" s="578">
        <v>2.2193649295516753</v>
      </c>
      <c r="V952" s="578">
        <v>1762.5657526652001</v>
      </c>
      <c r="W952" s="578">
        <v>0.19898874954257376</v>
      </c>
      <c r="X952" s="578">
        <v>9.5070488595714125E-2</v>
      </c>
      <c r="Y952" s="578">
        <v>1.5224533800695352E-2</v>
      </c>
    </row>
    <row r="953" spans="1:25" x14ac:dyDescent="0.3">
      <c r="A953" s="311" t="s">
        <v>3548</v>
      </c>
      <c r="B953" s="310" t="s">
        <v>48</v>
      </c>
      <c r="C953" s="310" t="s">
        <v>3126</v>
      </c>
      <c r="D953" s="36">
        <v>7</v>
      </c>
      <c r="E953" s="36">
        <v>2030</v>
      </c>
      <c r="F953" s="578">
        <v>1.4546788048975601</v>
      </c>
      <c r="G953" s="578">
        <v>1076.820336659745</v>
      </c>
      <c r="H953" s="578">
        <v>0.130192946720247</v>
      </c>
      <c r="I953" s="578">
        <v>5.8983823691960383E-2</v>
      </c>
      <c r="J953" s="578">
        <v>9.3011798453517223E-3</v>
      </c>
      <c r="K953" s="578">
        <v>2.132829792973395</v>
      </c>
      <c r="L953" s="578">
        <v>1722.920036315915</v>
      </c>
      <c r="M953" s="578">
        <v>0.17816741409963727</v>
      </c>
      <c r="N953" s="578">
        <v>9.0439200362500999E-2</v>
      </c>
      <c r="O953" s="578">
        <v>1.488220619891455E-2</v>
      </c>
      <c r="P953" s="578">
        <v>1.4546788061196176</v>
      </c>
      <c r="Q953" s="578">
        <v>1076.8202845255475</v>
      </c>
      <c r="R953" s="578">
        <v>0.130192953239505</v>
      </c>
      <c r="S953" s="578">
        <v>5.8983828406780903E-2</v>
      </c>
      <c r="T953" s="578">
        <v>9.3011798453517223E-3</v>
      </c>
      <c r="U953" s="578">
        <v>2.1328295843043898</v>
      </c>
      <c r="V953" s="578">
        <v>1722.9200884501124</v>
      </c>
      <c r="W953" s="578">
        <v>0.17816741399534849</v>
      </c>
      <c r="X953" s="578">
        <v>9.0439196870041344E-2</v>
      </c>
      <c r="Y953" s="578">
        <v>1.488220619891455E-2</v>
      </c>
    </row>
    <row r="954" spans="1:25" x14ac:dyDescent="0.3">
      <c r="A954" s="311" t="s">
        <v>3549</v>
      </c>
      <c r="B954" s="310" t="s">
        <v>48</v>
      </c>
      <c r="C954" s="310" t="s">
        <v>3126</v>
      </c>
      <c r="D954" s="36">
        <v>8</v>
      </c>
      <c r="E954" s="36">
        <v>2030</v>
      </c>
      <c r="F954" s="578">
        <v>1.3657706758649477</v>
      </c>
      <c r="G954" s="578">
        <v>1033.6280326843225</v>
      </c>
      <c r="H954" s="578">
        <v>0.11754884202188474</v>
      </c>
      <c r="I954" s="578">
        <v>5.8207593450788346E-2</v>
      </c>
      <c r="J954" s="578">
        <v>8.9281863668778244E-3</v>
      </c>
      <c r="K954" s="578">
        <v>1.8548662359644323</v>
      </c>
      <c r="L954" s="578">
        <v>1476.8812230428</v>
      </c>
      <c r="M954" s="578">
        <v>0.16088324873029025</v>
      </c>
      <c r="N954" s="578">
        <v>7.299646339379251E-2</v>
      </c>
      <c r="O954" s="578">
        <v>1.2756932429814027E-2</v>
      </c>
      <c r="P954" s="578">
        <v>1.3657706243673848</v>
      </c>
      <c r="Q954" s="578">
        <v>1033.6280326843225</v>
      </c>
      <c r="R954" s="578">
        <v>0.11754884303081725</v>
      </c>
      <c r="S954" s="578">
        <v>5.8207593974657301E-2</v>
      </c>
      <c r="T954" s="578">
        <v>8.9281862650144178E-3</v>
      </c>
      <c r="U954" s="578">
        <v>1.8548665482054825</v>
      </c>
      <c r="V954" s="578">
        <v>1476.8812230428</v>
      </c>
      <c r="W954" s="578">
        <v>0.16088325330201725</v>
      </c>
      <c r="X954" s="578">
        <v>7.2996455011889311E-2</v>
      </c>
      <c r="Y954" s="578">
        <v>1.2756932429814027E-2</v>
      </c>
    </row>
    <row r="955" spans="1:25" x14ac:dyDescent="0.3">
      <c r="A955" s="311" t="s">
        <v>3550</v>
      </c>
      <c r="B955" s="310" t="s">
        <v>48</v>
      </c>
      <c r="C955" s="310" t="s">
        <v>3126</v>
      </c>
      <c r="D955" s="36">
        <v>9</v>
      </c>
      <c r="E955" s="36">
        <v>2030</v>
      </c>
      <c r="F955" s="578">
        <v>1.299091594218825</v>
      </c>
      <c r="G955" s="578">
        <v>1001.2377872467029</v>
      </c>
      <c r="H955" s="578">
        <v>0.108065896494129</v>
      </c>
      <c r="I955" s="578">
        <v>5.7625401997938697E-2</v>
      </c>
      <c r="J955" s="578">
        <v>8.6484716351454428E-3</v>
      </c>
      <c r="K955" s="578">
        <v>1.7896069882617625</v>
      </c>
      <c r="L955" s="578">
        <v>1438.23532994588</v>
      </c>
      <c r="M955" s="578">
        <v>0.14939687257477349</v>
      </c>
      <c r="N955" s="578">
        <v>6.7371227196417693E-2</v>
      </c>
      <c r="O955" s="578">
        <v>1.2423176362062749E-2</v>
      </c>
      <c r="P955" s="578">
        <v>1.2990916464295825</v>
      </c>
      <c r="Q955" s="578">
        <v>1001.2377872467029</v>
      </c>
      <c r="R955" s="578">
        <v>0.10806590119075976</v>
      </c>
      <c r="S955" s="578">
        <v>5.7625407236628207E-2</v>
      </c>
      <c r="T955" s="578">
        <v>8.6484715817884208E-3</v>
      </c>
      <c r="U955" s="578">
        <v>1.7896068863859249</v>
      </c>
      <c r="V955" s="578">
        <v>1438.23532994588</v>
      </c>
      <c r="W955" s="578">
        <v>0.14939687257477352</v>
      </c>
      <c r="X955" s="578">
        <v>6.7371227720286656E-2</v>
      </c>
      <c r="Y955" s="578">
        <v>1.2423176881081074E-2</v>
      </c>
    </row>
    <row r="956" spans="1:25" x14ac:dyDescent="0.3">
      <c r="A956" s="311" t="s">
        <v>3551</v>
      </c>
      <c r="B956" s="310" t="s">
        <v>48</v>
      </c>
      <c r="C956" s="310" t="s">
        <v>3126</v>
      </c>
      <c r="D956" s="36">
        <v>10</v>
      </c>
      <c r="E956" s="36">
        <v>2030</v>
      </c>
      <c r="F956" s="578">
        <v>1.2472268058977476</v>
      </c>
      <c r="G956" s="578">
        <v>976.04161834716592</v>
      </c>
      <c r="H956" s="578">
        <v>0.10069001568869333</v>
      </c>
      <c r="I956" s="578">
        <v>5.7172540342435199E-2</v>
      </c>
      <c r="J956" s="578">
        <v>8.430885233489482E-3</v>
      </c>
      <c r="K956" s="578">
        <v>1.7365114171595075</v>
      </c>
      <c r="L956" s="578">
        <v>1407.181035359695</v>
      </c>
      <c r="M956" s="578">
        <v>0.14052988650898074</v>
      </c>
      <c r="N956" s="578">
        <v>6.2450826168060275E-2</v>
      </c>
      <c r="O956" s="578">
        <v>1.2154989672126176E-2</v>
      </c>
      <c r="P956" s="578">
        <v>1.24722680597536</v>
      </c>
      <c r="Q956" s="578">
        <v>976.04161834716592</v>
      </c>
      <c r="R956" s="578">
        <v>0.10069001566929081</v>
      </c>
      <c r="S956" s="578">
        <v>5.7172545581124667E-2</v>
      </c>
      <c r="T956" s="578">
        <v>8.430885233489482E-3</v>
      </c>
      <c r="U956" s="578">
        <v>1.7365115735534924</v>
      </c>
      <c r="V956" s="578">
        <v>1407.181035359695</v>
      </c>
      <c r="W956" s="578">
        <v>0.14052988693583701</v>
      </c>
      <c r="X956" s="578">
        <v>6.2450827739667127E-2</v>
      </c>
      <c r="Y956" s="578">
        <v>1.2154989672126176E-2</v>
      </c>
    </row>
    <row r="957" spans="1:25" x14ac:dyDescent="0.3">
      <c r="A957" s="311" t="s">
        <v>3552</v>
      </c>
      <c r="B957" s="310" t="s">
        <v>48</v>
      </c>
      <c r="C957" s="310" t="s">
        <v>3126</v>
      </c>
      <c r="D957" s="36">
        <v>11</v>
      </c>
      <c r="E957" s="36">
        <v>2030</v>
      </c>
      <c r="F957" s="578">
        <v>1.4132906230399025</v>
      </c>
      <c r="G957" s="578">
        <v>1138.22082773844</v>
      </c>
      <c r="H957" s="578">
        <v>0.1133383380571705</v>
      </c>
      <c r="I957" s="578">
        <v>5.1323592371772961E-2</v>
      </c>
      <c r="J957" s="578">
        <v>9.8317638864197192E-3</v>
      </c>
      <c r="K957" s="578">
        <v>1.6909230809295226</v>
      </c>
      <c r="L957" s="578">
        <v>1383.3194745381625</v>
      </c>
      <c r="M957" s="578">
        <v>0.13311008129797575</v>
      </c>
      <c r="N957" s="578">
        <v>5.6896937336811421E-2</v>
      </c>
      <c r="O957" s="578">
        <v>1.1948824908661899E-2</v>
      </c>
      <c r="P957" s="578">
        <v>1.4132906758350101</v>
      </c>
      <c r="Q957" s="578">
        <v>1138.22082773844</v>
      </c>
      <c r="R957" s="578">
        <v>0.11333833812265426</v>
      </c>
      <c r="S957" s="578">
        <v>5.1323592895641902E-2</v>
      </c>
      <c r="T957" s="578">
        <v>9.8317638330626973E-3</v>
      </c>
      <c r="U957" s="578">
        <v>1.6909228722398999</v>
      </c>
      <c r="V957" s="578">
        <v>1383.3194745381625</v>
      </c>
      <c r="W957" s="578">
        <v>0.13311007700394775</v>
      </c>
      <c r="X957" s="578">
        <v>5.6896935770055224E-2</v>
      </c>
      <c r="Y957" s="578">
        <v>1.1948824908661899E-2</v>
      </c>
    </row>
    <row r="958" spans="1:25" x14ac:dyDescent="0.3">
      <c r="A958" s="311" t="s">
        <v>3553</v>
      </c>
      <c r="B958" s="310" t="s">
        <v>48</v>
      </c>
      <c r="C958" s="310" t="s">
        <v>3126</v>
      </c>
      <c r="D958" s="36">
        <v>12</v>
      </c>
      <c r="E958" s="36">
        <v>2030</v>
      </c>
      <c r="F958" s="578">
        <v>1.5491646145013225</v>
      </c>
      <c r="G958" s="578">
        <v>1270.912005106605</v>
      </c>
      <c r="H958" s="578">
        <v>0.12368692159240349</v>
      </c>
      <c r="I958" s="578">
        <v>4.6537900455101949E-2</v>
      </c>
      <c r="J958" s="578">
        <v>1.0977901877292074E-2</v>
      </c>
      <c r="K958" s="578">
        <v>1.6521481629803574</v>
      </c>
      <c r="L958" s="578">
        <v>1362.95104726155</v>
      </c>
      <c r="M958" s="578">
        <v>0.12703024835233573</v>
      </c>
      <c r="N958" s="578">
        <v>5.2183697698637801E-2</v>
      </c>
      <c r="O958" s="578">
        <v>1.1772909240486649E-2</v>
      </c>
      <c r="P958" s="578">
        <v>1.54916477039053</v>
      </c>
      <c r="Q958" s="578">
        <v>1270.912005106605</v>
      </c>
      <c r="R958" s="578">
        <v>0.12368692465558175</v>
      </c>
      <c r="S958" s="578">
        <v>4.6537900455101949E-2</v>
      </c>
      <c r="T958" s="578">
        <v>1.0977901877292074E-2</v>
      </c>
      <c r="U958" s="578">
        <v>1.6521480064240326</v>
      </c>
      <c r="V958" s="578">
        <v>1362.9510993957449</v>
      </c>
      <c r="W958" s="578">
        <v>0.12703024186581949</v>
      </c>
      <c r="X958" s="578">
        <v>5.2183695079293047E-2</v>
      </c>
      <c r="Y958" s="578">
        <v>1.1772909240486649E-2</v>
      </c>
    </row>
    <row r="959" spans="1:25" x14ac:dyDescent="0.3">
      <c r="A959" s="311" t="s">
        <v>3554</v>
      </c>
      <c r="B959" s="310" t="s">
        <v>48</v>
      </c>
      <c r="C959" s="310" t="s">
        <v>3126</v>
      </c>
      <c r="D959" s="36">
        <v>13</v>
      </c>
      <c r="E959" s="36">
        <v>2030</v>
      </c>
      <c r="F959" s="578">
        <v>1.519988801924375</v>
      </c>
      <c r="G959" s="578">
        <v>1271.920524597165</v>
      </c>
      <c r="H959" s="578">
        <v>0.11867937781183449</v>
      </c>
      <c r="I959" s="578">
        <v>4.2314800957683446E-2</v>
      </c>
      <c r="J959" s="578">
        <v>1.0986592494494551E-2</v>
      </c>
      <c r="K959" s="578">
        <v>1.6131701535917524</v>
      </c>
      <c r="L959" s="578">
        <v>1352.7811228434202</v>
      </c>
      <c r="M959" s="578">
        <v>0.12098323700047299</v>
      </c>
      <c r="N959" s="578">
        <v>4.8088801098250117E-2</v>
      </c>
      <c r="O959" s="578">
        <v>1.168502399620285E-2</v>
      </c>
      <c r="P959" s="578">
        <v>1.519988854142255</v>
      </c>
      <c r="Q959" s="578">
        <v>1271.920524597165</v>
      </c>
      <c r="R959" s="578">
        <v>0.11867938160260827</v>
      </c>
      <c r="S959" s="578">
        <v>4.2314801481552394E-2</v>
      </c>
      <c r="T959" s="578">
        <v>1.0986592494494551E-2</v>
      </c>
      <c r="U959" s="578">
        <v>1.6131701535194474</v>
      </c>
      <c r="V959" s="578">
        <v>1352.7811228434202</v>
      </c>
      <c r="W959" s="578">
        <v>0.120983234858916</v>
      </c>
      <c r="X959" s="578">
        <v>4.8088801617268445E-2</v>
      </c>
      <c r="Y959" s="578">
        <v>1.168502399620285E-2</v>
      </c>
    </row>
    <row r="960" spans="1:25" x14ac:dyDescent="0.3">
      <c r="A960" s="311" t="s">
        <v>3555</v>
      </c>
      <c r="B960" s="310" t="s">
        <v>48</v>
      </c>
      <c r="C960" s="310" t="s">
        <v>3126</v>
      </c>
      <c r="D960" s="36">
        <v>14</v>
      </c>
      <c r="E960" s="36">
        <v>2030</v>
      </c>
      <c r="F960" s="578">
        <v>1.6137914428915447</v>
      </c>
      <c r="G960" s="578">
        <v>1361.4075050353949</v>
      </c>
      <c r="H960" s="578">
        <v>0.11605116849144251</v>
      </c>
      <c r="I960" s="578">
        <v>4.2421946282653708E-2</v>
      </c>
      <c r="J960" s="578">
        <v>1.1759633557327676E-2</v>
      </c>
      <c r="K960" s="578">
        <v>1.6993960001943049</v>
      </c>
      <c r="L960" s="578">
        <v>1434.240609486895</v>
      </c>
      <c r="M960" s="578">
        <v>0.11826777138655049</v>
      </c>
      <c r="N960" s="578">
        <v>4.7957077040337005E-2</v>
      </c>
      <c r="O960" s="578">
        <v>1.2388705043122099E-2</v>
      </c>
      <c r="P960" s="578">
        <v>1.6137912864311699</v>
      </c>
      <c r="Q960" s="578">
        <v>1361.4075571695901</v>
      </c>
      <c r="R960" s="578">
        <v>0.11605117270179674</v>
      </c>
      <c r="S960" s="578">
        <v>4.2421948014331627E-2</v>
      </c>
      <c r="T960" s="578">
        <v>1.1759633557327676E-2</v>
      </c>
      <c r="U960" s="578">
        <v>1.6993960001257875</v>
      </c>
      <c r="V960" s="578">
        <v>1434.240609486895</v>
      </c>
      <c r="W960" s="578">
        <v>0.11826776994469849</v>
      </c>
      <c r="X960" s="578">
        <v>4.7957070753909606E-2</v>
      </c>
      <c r="Y960" s="578">
        <v>1.2388705043122099E-2</v>
      </c>
    </row>
    <row r="961" spans="1:25" x14ac:dyDescent="0.3">
      <c r="A961" s="311" t="s">
        <v>3556</v>
      </c>
      <c r="B961" s="310" t="s">
        <v>48</v>
      </c>
      <c r="C961" s="310" t="s">
        <v>3126</v>
      </c>
      <c r="D961" s="36">
        <v>15</v>
      </c>
      <c r="E961" s="36">
        <v>2030</v>
      </c>
      <c r="F961" s="578">
        <v>1.7046818214921524</v>
      </c>
      <c r="G961" s="578">
        <v>1445.9763615926076</v>
      </c>
      <c r="H961" s="578">
        <v>0.11401690556885974</v>
      </c>
      <c r="I961" s="578">
        <v>4.281248209493542E-2</v>
      </c>
      <c r="J961" s="578">
        <v>1.2490191555116277E-2</v>
      </c>
      <c r="K961" s="578">
        <v>1.7817807619843049</v>
      </c>
      <c r="L961" s="578">
        <v>1510.43602498372</v>
      </c>
      <c r="M961" s="578">
        <v>0.11617241581673875</v>
      </c>
      <c r="N961" s="578">
        <v>4.7791629098355756E-2</v>
      </c>
      <c r="O961" s="578">
        <v>1.3046934288771175E-2</v>
      </c>
      <c r="P961" s="578">
        <v>1.704681873062625</v>
      </c>
      <c r="Q961" s="578">
        <v>1445.9763615926076</v>
      </c>
      <c r="R961" s="578">
        <v>0.114016908360402</v>
      </c>
      <c r="S961" s="578">
        <v>4.28124828128299E-2</v>
      </c>
      <c r="T961" s="578">
        <v>1.2490191555116277E-2</v>
      </c>
      <c r="U961" s="578">
        <v>1.7817806061111625</v>
      </c>
      <c r="V961" s="578">
        <v>1510.43602498372</v>
      </c>
      <c r="W961" s="578">
        <v>0.11617241287725175</v>
      </c>
      <c r="X961" s="578">
        <v>4.7791624102198144E-2</v>
      </c>
      <c r="Y961" s="578">
        <v>1.3046934288771175E-2</v>
      </c>
    </row>
    <row r="962" spans="1:25" x14ac:dyDescent="0.3">
      <c r="A962" s="579" t="s">
        <v>3557</v>
      </c>
      <c r="B962" s="580" t="s">
        <v>48</v>
      </c>
      <c r="C962" s="580" t="s">
        <v>3126</v>
      </c>
      <c r="D962" s="581">
        <v>16</v>
      </c>
      <c r="E962" s="581">
        <v>2030</v>
      </c>
      <c r="F962" s="582">
        <v>1.83042440067159</v>
      </c>
      <c r="G962" s="582">
        <v>1544.5150184631325</v>
      </c>
      <c r="H962" s="582">
        <v>0.11347465496510201</v>
      </c>
      <c r="I962" s="582">
        <v>4.3961876295118857E-2</v>
      </c>
      <c r="J962" s="582">
        <v>1.3341388752451125E-2</v>
      </c>
      <c r="K962" s="582">
        <v>1.8961935310341351</v>
      </c>
      <c r="L962" s="582">
        <v>1599.3896764119427</v>
      </c>
      <c r="M962" s="582">
        <v>0.11543931242825475</v>
      </c>
      <c r="N962" s="582">
        <v>4.8563582871186825E-2</v>
      </c>
      <c r="O962" s="582">
        <v>1.3815378129947875E-2</v>
      </c>
      <c r="P962" s="582">
        <v>1.8304242964162099</v>
      </c>
      <c r="Q962" s="582">
        <v>1544.5150184631325</v>
      </c>
      <c r="R962" s="582">
        <v>0.11347465805010799</v>
      </c>
      <c r="S962" s="582">
        <v>4.3961877954037228E-2</v>
      </c>
      <c r="T962" s="582">
        <v>1.3341388752451125E-2</v>
      </c>
      <c r="U962" s="582">
        <v>1.8961934787918475</v>
      </c>
      <c r="V962" s="582">
        <v>1599.3896764119427</v>
      </c>
      <c r="W962" s="582">
        <v>0.1154393156490785</v>
      </c>
      <c r="X962" s="582">
        <v>4.8563578777247998E-2</v>
      </c>
      <c r="Y962" s="582">
        <v>1.3815378129947875E-2</v>
      </c>
    </row>
    <row r="963" spans="1:25" x14ac:dyDescent="0.3">
      <c r="A963" s="311" t="s">
        <v>3558</v>
      </c>
      <c r="B963" s="310" t="s">
        <v>191</v>
      </c>
      <c r="C963" s="310" t="s">
        <v>3126</v>
      </c>
      <c r="D963" s="36">
        <v>1</v>
      </c>
      <c r="E963" s="36">
        <v>2012</v>
      </c>
      <c r="F963" s="578">
        <v>22.994520590431975</v>
      </c>
      <c r="G963" s="578">
        <v>6674.8151677449523</v>
      </c>
      <c r="H963" s="578">
        <v>6.5415951869605671</v>
      </c>
      <c r="I963" s="578">
        <v>0.173709508121343</v>
      </c>
      <c r="J963" s="578">
        <v>3.5339733158859077E-2</v>
      </c>
      <c r="K963" s="578">
        <v>22.522099447307401</v>
      </c>
      <c r="L963" s="578">
        <v>6512.4838867187455</v>
      </c>
      <c r="M963" s="578">
        <v>6.4744497111532775</v>
      </c>
      <c r="N963" s="578">
        <v>0.15413226571399699</v>
      </c>
      <c r="O963" s="578">
        <v>3.4480280708521556E-2</v>
      </c>
      <c r="P963" s="578">
        <v>22.994520590380425</v>
      </c>
      <c r="Q963" s="578">
        <v>6674.8151143391897</v>
      </c>
      <c r="R963" s="578">
        <v>6.5415948694959871</v>
      </c>
      <c r="S963" s="578">
        <v>0.17370954940755201</v>
      </c>
      <c r="T963" s="578">
        <v>3.5339733158859077E-2</v>
      </c>
      <c r="U963" s="578">
        <v>22.522101026895999</v>
      </c>
      <c r="V963" s="578">
        <v>6512.4838867187445</v>
      </c>
      <c r="W963" s="578">
        <v>6.4744502815107454</v>
      </c>
      <c r="X963" s="578">
        <v>0.15413226571399699</v>
      </c>
      <c r="Y963" s="578">
        <v>3.4480280708521556E-2</v>
      </c>
    </row>
    <row r="964" spans="1:25" x14ac:dyDescent="0.3">
      <c r="A964" s="311" t="s">
        <v>3559</v>
      </c>
      <c r="B964" s="310" t="s">
        <v>191</v>
      </c>
      <c r="C964" s="310" t="s">
        <v>3126</v>
      </c>
      <c r="D964" s="36">
        <v>2</v>
      </c>
      <c r="E964" s="36">
        <v>2012</v>
      </c>
      <c r="F964" s="578">
        <v>14.268170764366277</v>
      </c>
      <c r="G964" s="578">
        <v>3926.5649541219022</v>
      </c>
      <c r="H964" s="578">
        <v>3.8567655776860175</v>
      </c>
      <c r="I964" s="578">
        <v>0.10074789240509976</v>
      </c>
      <c r="J964" s="578">
        <v>2.0789155833578325E-2</v>
      </c>
      <c r="K964" s="578">
        <v>14.553162190369751</v>
      </c>
      <c r="L964" s="578">
        <v>3887.5389709472602</v>
      </c>
      <c r="M964" s="578">
        <v>4.0280474166696223</v>
      </c>
      <c r="N964" s="578">
        <v>8.0711149512050398E-2</v>
      </c>
      <c r="O964" s="578">
        <v>2.0582552902245223E-2</v>
      </c>
      <c r="P964" s="578">
        <v>14.268170764397151</v>
      </c>
      <c r="Q964" s="578">
        <v>3926.5649541219022</v>
      </c>
      <c r="R964" s="578">
        <v>3.8567655223887374</v>
      </c>
      <c r="S964" s="578">
        <v>0.10074789382269925</v>
      </c>
      <c r="T964" s="578">
        <v>2.0789155833578325E-2</v>
      </c>
      <c r="U964" s="578">
        <v>14.553166884251</v>
      </c>
      <c r="V964" s="578">
        <v>3887.5389709472602</v>
      </c>
      <c r="W964" s="578">
        <v>4.0280474713460199</v>
      </c>
      <c r="X964" s="578">
        <v>8.0711151545377377E-2</v>
      </c>
      <c r="Y964" s="578">
        <v>2.0582552902245223E-2</v>
      </c>
    </row>
    <row r="965" spans="1:25" x14ac:dyDescent="0.3">
      <c r="A965" s="311" t="s">
        <v>3560</v>
      </c>
      <c r="B965" s="310" t="s">
        <v>191</v>
      </c>
      <c r="C965" s="310" t="s">
        <v>3126</v>
      </c>
      <c r="D965" s="36">
        <v>3</v>
      </c>
      <c r="E965" s="36">
        <v>2012</v>
      </c>
      <c r="F965" s="578">
        <v>7.767025062909088</v>
      </c>
      <c r="G965" s="578">
        <v>2080.3704274495399</v>
      </c>
      <c r="H965" s="578">
        <v>2.0401895860559223</v>
      </c>
      <c r="I965" s="578">
        <v>4.5526852927650872E-2</v>
      </c>
      <c r="J965" s="578">
        <v>1.1014516552677326E-2</v>
      </c>
      <c r="K965" s="578">
        <v>10.9614388814643</v>
      </c>
      <c r="L965" s="578">
        <v>2718.9873479207326</v>
      </c>
      <c r="M965" s="578">
        <v>2.7483254447579353</v>
      </c>
      <c r="N965" s="578">
        <v>4.7753212393975702E-2</v>
      </c>
      <c r="O965" s="578">
        <v>1.439561149648695E-2</v>
      </c>
      <c r="P965" s="578">
        <v>7.7670250107709427</v>
      </c>
      <c r="Q965" s="578">
        <v>2080.3704274495399</v>
      </c>
      <c r="R965" s="578">
        <v>2.0401895865797899</v>
      </c>
      <c r="S965" s="578">
        <v>4.5526848835227854E-2</v>
      </c>
      <c r="T965" s="578">
        <v>1.1014516552677326E-2</v>
      </c>
      <c r="U965" s="578">
        <v>10.96143888149005</v>
      </c>
      <c r="V965" s="578">
        <v>2718.9873479207326</v>
      </c>
      <c r="W965" s="578">
        <v>2.7483254447579322</v>
      </c>
      <c r="X965" s="578">
        <v>4.7753213986804099E-2</v>
      </c>
      <c r="Y965" s="578">
        <v>1.439561149648695E-2</v>
      </c>
    </row>
    <row r="966" spans="1:25" x14ac:dyDescent="0.3">
      <c r="A966" s="311" t="s">
        <v>3561</v>
      </c>
      <c r="B966" s="310" t="s">
        <v>191</v>
      </c>
      <c r="C966" s="310" t="s">
        <v>3126</v>
      </c>
      <c r="D966" s="36">
        <v>4</v>
      </c>
      <c r="E966" s="36">
        <v>2012</v>
      </c>
      <c r="F966" s="578">
        <v>3.8576857417550201</v>
      </c>
      <c r="G966" s="578">
        <v>1116.7488606770776</v>
      </c>
      <c r="H966" s="578">
        <v>1.1063130762389202</v>
      </c>
      <c r="I966" s="578">
        <v>3.0083056498976125E-2</v>
      </c>
      <c r="J966" s="578">
        <v>5.9126035630470098E-3</v>
      </c>
      <c r="K966" s="578">
        <v>9.5442806066712329</v>
      </c>
      <c r="L966" s="578">
        <v>2289.0552113850849</v>
      </c>
      <c r="M966" s="578">
        <v>2.2361325327074097</v>
      </c>
      <c r="N966" s="578">
        <v>3.7846067685677498E-2</v>
      </c>
      <c r="O966" s="578">
        <v>1.211938714065275E-2</v>
      </c>
      <c r="P966" s="578">
        <v>3.8576852326320124</v>
      </c>
      <c r="Q966" s="578">
        <v>1116.7488606770776</v>
      </c>
      <c r="R966" s="578">
        <v>1.1063130788340125</v>
      </c>
      <c r="S966" s="578">
        <v>3.0083056005726822E-2</v>
      </c>
      <c r="T966" s="578">
        <v>5.9126035630470098E-3</v>
      </c>
      <c r="U966" s="578">
        <v>9.5442809096615111</v>
      </c>
      <c r="V966" s="578">
        <v>2289.0551071166924</v>
      </c>
      <c r="W966" s="578">
        <v>2.2361325321835426</v>
      </c>
      <c r="X966" s="578">
        <v>3.7846067182423747E-2</v>
      </c>
      <c r="Y966" s="578">
        <v>1.21193866167838E-2</v>
      </c>
    </row>
    <row r="967" spans="1:25" x14ac:dyDescent="0.3">
      <c r="A967" s="311" t="s">
        <v>3562</v>
      </c>
      <c r="B967" s="310" t="s">
        <v>191</v>
      </c>
      <c r="C967" s="310" t="s">
        <v>3126</v>
      </c>
      <c r="D967" s="36">
        <v>5</v>
      </c>
      <c r="E967" s="36">
        <v>2012</v>
      </c>
      <c r="F967" s="578">
        <v>4.3923754203569798</v>
      </c>
      <c r="G967" s="578">
        <v>1157.1899884541776</v>
      </c>
      <c r="H967" s="578">
        <v>1.1248344196404325</v>
      </c>
      <c r="I967" s="578">
        <v>3.2430436332712455E-2</v>
      </c>
      <c r="J967" s="578">
        <v>6.1267303244676406E-3</v>
      </c>
      <c r="K967" s="578">
        <v>8.6445061064120274</v>
      </c>
      <c r="L967" s="578">
        <v>2048.8246943155873</v>
      </c>
      <c r="M967" s="578">
        <v>1.9324230963247775</v>
      </c>
      <c r="N967" s="578">
        <v>3.5161593891643826E-2</v>
      </c>
      <c r="O967" s="578">
        <v>1.0847491891278524E-2</v>
      </c>
      <c r="P967" s="578">
        <v>4.3923752638947873</v>
      </c>
      <c r="Q967" s="578">
        <v>1157.1899884541776</v>
      </c>
      <c r="R967" s="578">
        <v>1.12483441808338</v>
      </c>
      <c r="S967" s="578">
        <v>3.2430431057946352E-2</v>
      </c>
      <c r="T967" s="578">
        <v>6.1267303753993422E-3</v>
      </c>
      <c r="U967" s="578">
        <v>8.6445066279526692</v>
      </c>
      <c r="V967" s="578">
        <v>2048.8246943155873</v>
      </c>
      <c r="W967" s="578">
        <v>1.932423464022575</v>
      </c>
      <c r="X967" s="578">
        <v>3.5161593891643826E-2</v>
      </c>
      <c r="Y967" s="578">
        <v>1.0847491891278524E-2</v>
      </c>
    </row>
    <row r="968" spans="1:25" x14ac:dyDescent="0.3">
      <c r="A968" s="311" t="s">
        <v>3563</v>
      </c>
      <c r="B968" s="310" t="s">
        <v>191</v>
      </c>
      <c r="C968" s="310" t="s">
        <v>3126</v>
      </c>
      <c r="D968" s="36">
        <v>6</v>
      </c>
      <c r="E968" s="36">
        <v>2012</v>
      </c>
      <c r="F968" s="578">
        <v>4.713197415519967</v>
      </c>
      <c r="G968" s="578">
        <v>1181.4600079854274</v>
      </c>
      <c r="H968" s="578">
        <v>1.1359401987865501</v>
      </c>
      <c r="I968" s="578">
        <v>3.3838795730844071E-2</v>
      </c>
      <c r="J968" s="578">
        <v>6.255219836020837E-3</v>
      </c>
      <c r="K968" s="578">
        <v>7.9279069972189928</v>
      </c>
      <c r="L968" s="578">
        <v>1871.6480229695551</v>
      </c>
      <c r="M968" s="578">
        <v>1.6881736123468651</v>
      </c>
      <c r="N968" s="578">
        <v>3.2613634779408998E-2</v>
      </c>
      <c r="O968" s="578">
        <v>9.9094159959349625E-3</v>
      </c>
      <c r="P968" s="578">
        <v>4.713197676290287</v>
      </c>
      <c r="Q968" s="578">
        <v>1181.4600079854274</v>
      </c>
      <c r="R968" s="578">
        <v>1.1359398337081001</v>
      </c>
      <c r="S968" s="578">
        <v>3.3838794159237247E-2</v>
      </c>
      <c r="T968" s="578">
        <v>6.2552198893778589E-3</v>
      </c>
      <c r="U968" s="578">
        <v>7.9279072058661733</v>
      </c>
      <c r="V968" s="578">
        <v>1871.6479187011651</v>
      </c>
      <c r="W968" s="578">
        <v>1.6881736139184726</v>
      </c>
      <c r="X968" s="578">
        <v>3.2613636287654374E-2</v>
      </c>
      <c r="Y968" s="578">
        <v>9.9094159959349625E-3</v>
      </c>
    </row>
    <row r="969" spans="1:25" x14ac:dyDescent="0.3">
      <c r="A969" s="311" t="s">
        <v>3564</v>
      </c>
      <c r="B969" s="310" t="s">
        <v>191</v>
      </c>
      <c r="C969" s="310" t="s">
        <v>3126</v>
      </c>
      <c r="D969" s="36">
        <v>7</v>
      </c>
      <c r="E969" s="36">
        <v>2012</v>
      </c>
      <c r="F969" s="578">
        <v>4.9270669442339496</v>
      </c>
      <c r="G969" s="578">
        <v>1197.6380004882749</v>
      </c>
      <c r="H969" s="578">
        <v>1.1433555977418952</v>
      </c>
      <c r="I969" s="578">
        <v>3.4777680565487828E-2</v>
      </c>
      <c r="J969" s="578">
        <v>6.3408791271892017E-3</v>
      </c>
      <c r="K969" s="578">
        <v>7.9305129791609925</v>
      </c>
      <c r="L969" s="578">
        <v>1839.2188091278024</v>
      </c>
      <c r="M969" s="578">
        <v>1.5968031752854499</v>
      </c>
      <c r="N969" s="578">
        <v>4.5344161118464357E-2</v>
      </c>
      <c r="O969" s="578">
        <v>9.7377250688926546E-3</v>
      </c>
      <c r="P969" s="578">
        <v>4.9270669442339496</v>
      </c>
      <c r="Q969" s="578">
        <v>1197.6380004882749</v>
      </c>
      <c r="R969" s="578">
        <v>1.1433555455878301</v>
      </c>
      <c r="S969" s="578">
        <v>3.4777682634436674E-2</v>
      </c>
      <c r="T969" s="578">
        <v>6.3408791271892017E-3</v>
      </c>
      <c r="U969" s="578">
        <v>7.9305128748528624</v>
      </c>
      <c r="V969" s="578">
        <v>1839.218860626215</v>
      </c>
      <c r="W969" s="578">
        <v>1.5968031752854499</v>
      </c>
      <c r="X969" s="578">
        <v>4.5344164256372652E-2</v>
      </c>
      <c r="Y969" s="578">
        <v>9.7377250688926546E-3</v>
      </c>
    </row>
    <row r="970" spans="1:25" x14ac:dyDescent="0.3">
      <c r="A970" s="311" t="s">
        <v>3565</v>
      </c>
      <c r="B970" s="310" t="s">
        <v>191</v>
      </c>
      <c r="C970" s="310" t="s">
        <v>3126</v>
      </c>
      <c r="D970" s="36">
        <v>8</v>
      </c>
      <c r="E970" s="36">
        <v>2012</v>
      </c>
      <c r="F970" s="578">
        <v>4.6107844186626599</v>
      </c>
      <c r="G970" s="578">
        <v>1118.5514348347949</v>
      </c>
      <c r="H970" s="578">
        <v>1.0415594838559601</v>
      </c>
      <c r="I970" s="578">
        <v>3.0287306243129274E-2</v>
      </c>
      <c r="J970" s="578">
        <v>5.9221502694223648E-3</v>
      </c>
      <c r="K970" s="578">
        <v>6.8553006100410077</v>
      </c>
      <c r="L970" s="578">
        <v>1544.5902239481547</v>
      </c>
      <c r="M970" s="578">
        <v>1.2380527518689601</v>
      </c>
      <c r="N970" s="578">
        <v>4.9177280692068302E-2</v>
      </c>
      <c r="O970" s="578">
        <v>8.1778076516153871E-3</v>
      </c>
      <c r="P970" s="578">
        <v>4.6107844186626599</v>
      </c>
      <c r="Q970" s="578">
        <v>1118.5514348347949</v>
      </c>
      <c r="R970" s="578">
        <v>1.0415594838559601</v>
      </c>
      <c r="S970" s="578">
        <v>3.0287301636538602E-2</v>
      </c>
      <c r="T970" s="578">
        <v>5.9221502694223648E-3</v>
      </c>
      <c r="U970" s="578">
        <v>6.8553007143491378</v>
      </c>
      <c r="V970" s="578">
        <v>1544.5902239481547</v>
      </c>
      <c r="W970" s="578">
        <v>1.2380526475608324</v>
      </c>
      <c r="X970" s="578">
        <v>4.9177285412042651E-2</v>
      </c>
      <c r="Y970" s="578">
        <v>8.1778078068358191E-3</v>
      </c>
    </row>
    <row r="971" spans="1:25" x14ac:dyDescent="0.3">
      <c r="A971" s="311" t="s">
        <v>3566</v>
      </c>
      <c r="B971" s="310" t="s">
        <v>191</v>
      </c>
      <c r="C971" s="310" t="s">
        <v>3126</v>
      </c>
      <c r="D971" s="36">
        <v>9</v>
      </c>
      <c r="E971" s="36">
        <v>2012</v>
      </c>
      <c r="F971" s="578">
        <v>4.3735946489856925</v>
      </c>
      <c r="G971" s="578">
        <v>1059.2351900736448</v>
      </c>
      <c r="H971" s="578">
        <v>0.96521826274692957</v>
      </c>
      <c r="I971" s="578">
        <v>2.6919648793409499E-2</v>
      </c>
      <c r="J971" s="578">
        <v>5.6081208701167853E-3</v>
      </c>
      <c r="K971" s="578">
        <v>6.79692430226714</v>
      </c>
      <c r="L971" s="578">
        <v>1497.2864519754999</v>
      </c>
      <c r="M971" s="578">
        <v>1.10495533860133</v>
      </c>
      <c r="N971" s="578">
        <v>6.2454967461841676E-2</v>
      </c>
      <c r="O971" s="578">
        <v>7.9273593728430534E-3</v>
      </c>
      <c r="P971" s="578">
        <v>4.3735945993151546</v>
      </c>
      <c r="Q971" s="578">
        <v>1059.2351900736448</v>
      </c>
      <c r="R971" s="578">
        <v>0.9652182360490158</v>
      </c>
      <c r="S971" s="578">
        <v>2.6919648793409499E-2</v>
      </c>
      <c r="T971" s="578">
        <v>5.6081209234738081E-3</v>
      </c>
      <c r="U971" s="578">
        <v>6.7969245108833976</v>
      </c>
      <c r="V971" s="578">
        <v>1497.2865041096975</v>
      </c>
      <c r="W971" s="578">
        <v>1.1049553401583825</v>
      </c>
      <c r="X971" s="578">
        <v>6.2454967455778353E-2</v>
      </c>
      <c r="Y971" s="578">
        <v>7.9273594795570973E-3</v>
      </c>
    </row>
    <row r="972" spans="1:25" x14ac:dyDescent="0.3">
      <c r="A972" s="311" t="s">
        <v>3567</v>
      </c>
      <c r="B972" s="310" t="s">
        <v>191</v>
      </c>
      <c r="C972" s="310" t="s">
        <v>3126</v>
      </c>
      <c r="D972" s="36">
        <v>10</v>
      </c>
      <c r="E972" s="36">
        <v>2012</v>
      </c>
      <c r="F972" s="578">
        <v>4.1891055191545075</v>
      </c>
      <c r="G972" s="578">
        <v>1013.1036459604869</v>
      </c>
      <c r="H972" s="578">
        <v>0.90583716270824244</v>
      </c>
      <c r="I972" s="578">
        <v>2.4300259344575602E-2</v>
      </c>
      <c r="J972" s="578">
        <v>5.3638645525400774E-3</v>
      </c>
      <c r="K972" s="578">
        <v>6.7477785524970342</v>
      </c>
      <c r="L972" s="578">
        <v>1457.6838951110799</v>
      </c>
      <c r="M972" s="578">
        <v>0.99572104867547728</v>
      </c>
      <c r="N972" s="578">
        <v>7.2351623187690423E-2</v>
      </c>
      <c r="O972" s="578">
        <v>7.7177079583634596E-3</v>
      </c>
      <c r="P972" s="578">
        <v>4.189105623415565</v>
      </c>
      <c r="Q972" s="578">
        <v>1013.1036459604869</v>
      </c>
      <c r="R972" s="578">
        <v>0.90583717854072621</v>
      </c>
      <c r="S972" s="578">
        <v>2.4300259339421801E-2</v>
      </c>
      <c r="T972" s="578">
        <v>5.3638645525400774E-3</v>
      </c>
      <c r="U972" s="578">
        <v>6.747778708959224</v>
      </c>
      <c r="V972" s="578">
        <v>1457.683842976885</v>
      </c>
      <c r="W972" s="578">
        <v>0.99572111107408945</v>
      </c>
      <c r="X972" s="578">
        <v>7.2351624173279505E-2</v>
      </c>
      <c r="Y972" s="578">
        <v>7.7177080650775052E-3</v>
      </c>
    </row>
    <row r="973" spans="1:25" x14ac:dyDescent="0.3">
      <c r="A973" s="311" t="s">
        <v>3568</v>
      </c>
      <c r="B973" s="310" t="s">
        <v>191</v>
      </c>
      <c r="C973" s="310" t="s">
        <v>3126</v>
      </c>
      <c r="D973" s="36">
        <v>11</v>
      </c>
      <c r="E973" s="36">
        <v>2012</v>
      </c>
      <c r="F973" s="578">
        <v>5.2920315658266155</v>
      </c>
      <c r="G973" s="578">
        <v>1154.7666689554799</v>
      </c>
      <c r="H973" s="578">
        <v>0.78316254230836979</v>
      </c>
      <c r="I973" s="578">
        <v>4.8331565225150003E-2</v>
      </c>
      <c r="J973" s="578">
        <v>6.1139028839534097E-3</v>
      </c>
      <c r="K973" s="578">
        <v>6.7133599793733048</v>
      </c>
      <c r="L973" s="578">
        <v>1420.1392695109025</v>
      </c>
      <c r="M973" s="578">
        <v>0.89437814584622743</v>
      </c>
      <c r="N973" s="578">
        <v>8.1308822161493752E-2</v>
      </c>
      <c r="O973" s="578">
        <v>7.5189234412391653E-3</v>
      </c>
      <c r="P973" s="578">
        <v>5.2920314615184871</v>
      </c>
      <c r="Q973" s="578">
        <v>1154.7666689554799</v>
      </c>
      <c r="R973" s="578">
        <v>0.78316251064340192</v>
      </c>
      <c r="S973" s="578">
        <v>4.8331571013477445E-2</v>
      </c>
      <c r="T973" s="578">
        <v>6.1139028839534097E-3</v>
      </c>
      <c r="U973" s="578">
        <v>6.7133602401590853</v>
      </c>
      <c r="V973" s="578">
        <v>1420.1392695109025</v>
      </c>
      <c r="W973" s="578">
        <v>0.89437819862117318</v>
      </c>
      <c r="X973" s="578">
        <v>8.1308822826334365E-2</v>
      </c>
      <c r="Y973" s="578">
        <v>7.5189234970215076E-3</v>
      </c>
    </row>
    <row r="974" spans="1:25" x14ac:dyDescent="0.3">
      <c r="A974" s="311" t="s">
        <v>3569</v>
      </c>
      <c r="B974" s="310" t="s">
        <v>191</v>
      </c>
      <c r="C974" s="310" t="s">
        <v>3126</v>
      </c>
      <c r="D974" s="36">
        <v>12</v>
      </c>
      <c r="E974" s="36">
        <v>2012</v>
      </c>
      <c r="F974" s="578">
        <v>6.1944189125497324</v>
      </c>
      <c r="G974" s="578">
        <v>1270.6796874999975</v>
      </c>
      <c r="H974" s="578">
        <v>0.6827955690920734</v>
      </c>
      <c r="I974" s="578">
        <v>6.7993517152596397E-2</v>
      </c>
      <c r="J974" s="578">
        <v>6.7276033102340628E-3</v>
      </c>
      <c r="K974" s="578">
        <v>6.6831246039073422</v>
      </c>
      <c r="L974" s="578">
        <v>1388.507061004635</v>
      </c>
      <c r="M974" s="578">
        <v>0.81049648455033674</v>
      </c>
      <c r="N974" s="578">
        <v>8.8582280474838571E-2</v>
      </c>
      <c r="O974" s="578">
        <v>7.35144029507258E-3</v>
      </c>
      <c r="P974" s="578">
        <v>6.1944184431631522</v>
      </c>
      <c r="Q974" s="578">
        <v>1270.6796874999975</v>
      </c>
      <c r="R974" s="578">
        <v>0.68279552623183259</v>
      </c>
      <c r="S974" s="578">
        <v>6.7993520508025498E-2</v>
      </c>
      <c r="T974" s="578">
        <v>6.727603414522788E-3</v>
      </c>
      <c r="U974" s="578">
        <v>6.6831251254479822</v>
      </c>
      <c r="V974" s="578">
        <v>1388.507061004635</v>
      </c>
      <c r="W974" s="578">
        <v>0.81049651621530394</v>
      </c>
      <c r="X974" s="578">
        <v>8.8582282158919612E-2</v>
      </c>
      <c r="Y974" s="578">
        <v>7.3514404017866247E-3</v>
      </c>
    </row>
    <row r="975" spans="1:25" x14ac:dyDescent="0.3">
      <c r="A975" s="311" t="s">
        <v>3570</v>
      </c>
      <c r="B975" s="310" t="s">
        <v>191</v>
      </c>
      <c r="C975" s="310" t="s">
        <v>3126</v>
      </c>
      <c r="D975" s="36">
        <v>13</v>
      </c>
      <c r="E975" s="36">
        <v>2012</v>
      </c>
      <c r="F975" s="578">
        <v>6.132362288164277</v>
      </c>
      <c r="G975" s="578">
        <v>1244.525642395015</v>
      </c>
      <c r="H975" s="578">
        <v>0.62379518105202147</v>
      </c>
      <c r="I975" s="578">
        <v>6.9234680979510146E-2</v>
      </c>
      <c r="J975" s="578">
        <v>6.5891238458182927E-3</v>
      </c>
      <c r="K975" s="578">
        <v>6.5511338542564728</v>
      </c>
      <c r="L975" s="578">
        <v>1350.94177627563</v>
      </c>
      <c r="M975" s="578">
        <v>0.7499353399083093</v>
      </c>
      <c r="N975" s="578">
        <v>8.9191181133780134E-2</v>
      </c>
      <c r="O975" s="578">
        <v>7.1525616658618622E-3</v>
      </c>
      <c r="P975" s="578">
        <v>6.1323625489242897</v>
      </c>
      <c r="Q975" s="578">
        <v>1244.525642395015</v>
      </c>
      <c r="R975" s="578">
        <v>0.62379514904750899</v>
      </c>
      <c r="S975" s="578">
        <v>6.9234678759736754E-2</v>
      </c>
      <c r="T975" s="578">
        <v>6.5891237415295657E-3</v>
      </c>
      <c r="U975" s="578">
        <v>6.5511338021024095</v>
      </c>
      <c r="V975" s="578">
        <v>1350.94177627563</v>
      </c>
      <c r="W975" s="578">
        <v>0.74993535579414994</v>
      </c>
      <c r="X975" s="578">
        <v>8.9191184807229207E-2</v>
      </c>
      <c r="Y975" s="578">
        <v>7.1525616658618622E-3</v>
      </c>
    </row>
    <row r="976" spans="1:25" x14ac:dyDescent="0.3">
      <c r="A976" s="311" t="s">
        <v>3571</v>
      </c>
      <c r="B976" s="310" t="s">
        <v>191</v>
      </c>
      <c r="C976" s="310" t="s">
        <v>3126</v>
      </c>
      <c r="D976" s="36">
        <v>14</v>
      </c>
      <c r="E976" s="36">
        <v>2012</v>
      </c>
      <c r="F976" s="578">
        <v>6.397925647033837</v>
      </c>
      <c r="G976" s="578">
        <v>1307.3108278910277</v>
      </c>
      <c r="H976" s="578">
        <v>0.65824341340339676</v>
      </c>
      <c r="I976" s="578">
        <v>6.8049265952746851E-2</v>
      </c>
      <c r="J976" s="578">
        <v>6.92155248058649E-3</v>
      </c>
      <c r="K976" s="578">
        <v>6.7787517134856854</v>
      </c>
      <c r="L976" s="578">
        <v>1404.1936353047649</v>
      </c>
      <c r="M976" s="578">
        <v>0.7730200116833047</v>
      </c>
      <c r="N976" s="578">
        <v>8.7990442904204699E-2</v>
      </c>
      <c r="O976" s="578">
        <v>7.4344844567046176E-3</v>
      </c>
      <c r="P976" s="578">
        <v>6.3979255948797746</v>
      </c>
      <c r="Q976" s="578">
        <v>1307.3108278910277</v>
      </c>
      <c r="R976" s="578">
        <v>0.65824346270043532</v>
      </c>
      <c r="S976" s="578">
        <v>6.8049266713084422E-2</v>
      </c>
      <c r="T976" s="578">
        <v>6.9215525339435119E-3</v>
      </c>
      <c r="U976" s="578">
        <v>6.7787521307285079</v>
      </c>
      <c r="V976" s="578">
        <v>1404.1936353047649</v>
      </c>
      <c r="W976" s="578">
        <v>0.77302003279328291</v>
      </c>
      <c r="X976" s="578">
        <v>8.7990442904204672E-2</v>
      </c>
      <c r="Y976" s="578">
        <v>7.4344845634186623E-3</v>
      </c>
    </row>
    <row r="977" spans="1:25" x14ac:dyDescent="0.3">
      <c r="A977" s="311" t="s">
        <v>3572</v>
      </c>
      <c r="B977" s="310" t="s">
        <v>191</v>
      </c>
      <c r="C977" s="310" t="s">
        <v>3126</v>
      </c>
      <c r="D977" s="36">
        <v>15</v>
      </c>
      <c r="E977" s="36">
        <v>2012</v>
      </c>
      <c r="F977" s="578">
        <v>6.6565345570799401</v>
      </c>
      <c r="G977" s="578">
        <v>1368.7786585489876</v>
      </c>
      <c r="H977" s="578">
        <v>0.69442243311398943</v>
      </c>
      <c r="I977" s="578">
        <v>6.6951134571657606E-2</v>
      </c>
      <c r="J977" s="578">
        <v>7.2469925071345599E-3</v>
      </c>
      <c r="K977" s="578">
        <v>6.9984447668945551</v>
      </c>
      <c r="L977" s="578">
        <v>1454.9485422770126</v>
      </c>
      <c r="M977" s="578">
        <v>0.79498726905633976</v>
      </c>
      <c r="N977" s="578">
        <v>8.5072716094449122E-2</v>
      </c>
      <c r="O977" s="578">
        <v>7.7032143817632433E-3</v>
      </c>
      <c r="P977" s="578">
        <v>6.6565346092286983</v>
      </c>
      <c r="Q977" s="578">
        <v>1368.7786585489876</v>
      </c>
      <c r="R977" s="578">
        <v>0.6944223912335773</v>
      </c>
      <c r="S977" s="578">
        <v>6.6951135616970178E-2</v>
      </c>
      <c r="T977" s="578">
        <v>7.2469924004205152E-3</v>
      </c>
      <c r="U977" s="578">
        <v>6.9984446626121972</v>
      </c>
      <c r="V977" s="578">
        <v>1454.948490142815</v>
      </c>
      <c r="W977" s="578">
        <v>0.79498729016631797</v>
      </c>
      <c r="X977" s="578">
        <v>8.5072716290899991E-2</v>
      </c>
      <c r="Y977" s="578">
        <v>7.7032144836266482E-3</v>
      </c>
    </row>
    <row r="978" spans="1:25" x14ac:dyDescent="0.3">
      <c r="A978" s="579" t="s">
        <v>3573</v>
      </c>
      <c r="B978" s="580" t="s">
        <v>191</v>
      </c>
      <c r="C978" s="580" t="s">
        <v>3126</v>
      </c>
      <c r="D978" s="581">
        <v>16</v>
      </c>
      <c r="E978" s="581">
        <v>2012</v>
      </c>
      <c r="F978" s="582">
        <v>7.0392834197264103</v>
      </c>
      <c r="G978" s="582">
        <v>1454.0978355407649</v>
      </c>
      <c r="H978" s="582">
        <v>0.742957454970261</v>
      </c>
      <c r="I978" s="582">
        <v>6.6751045744846693E-2</v>
      </c>
      <c r="J978" s="582">
        <v>7.6987085485598029E-3</v>
      </c>
      <c r="K978" s="582">
        <v>7.3329191858356326</v>
      </c>
      <c r="L978" s="582">
        <v>1528.7075233459425</v>
      </c>
      <c r="M978" s="582">
        <v>0.83180360971406675</v>
      </c>
      <c r="N978" s="582">
        <v>8.395826666067778E-2</v>
      </c>
      <c r="O978" s="582">
        <v>8.0937360714112075E-3</v>
      </c>
      <c r="P978" s="582">
        <v>7.0392828981857702</v>
      </c>
      <c r="Q978" s="582">
        <v>1454.0978355407649</v>
      </c>
      <c r="R978" s="582">
        <v>0.74295738681394119</v>
      </c>
      <c r="S978" s="582">
        <v>6.6751051263054237E-2</v>
      </c>
      <c r="T978" s="582">
        <v>7.6987084418457573E-3</v>
      </c>
      <c r="U978" s="582">
        <v>7.332918977219375</v>
      </c>
      <c r="V978" s="582">
        <v>1528.7075233459425</v>
      </c>
      <c r="W978" s="582">
        <v>0.831803648524025</v>
      </c>
      <c r="X978" s="582">
        <v>8.3958269896963075E-2</v>
      </c>
      <c r="Y978" s="582">
        <v>8.0937361199175904E-3</v>
      </c>
    </row>
    <row r="979" spans="1:25" x14ac:dyDescent="0.3">
      <c r="A979" s="311" t="s">
        <v>3574</v>
      </c>
      <c r="B979" s="310" t="s">
        <v>191</v>
      </c>
      <c r="C979" s="310" t="s">
        <v>3126</v>
      </c>
      <c r="D979" s="36">
        <v>1</v>
      </c>
      <c r="E979" s="36">
        <v>2020</v>
      </c>
      <c r="F979" s="578">
        <v>12.233843261725251</v>
      </c>
      <c r="G979" s="578">
        <v>6457.6692148844377</v>
      </c>
      <c r="H979" s="578">
        <v>3.1638183780014502</v>
      </c>
      <c r="I979" s="578">
        <v>9.8820596890012213E-2</v>
      </c>
      <c r="J979" s="578">
        <v>3.4190072910860125E-2</v>
      </c>
      <c r="K979" s="578">
        <v>11.9069761236658</v>
      </c>
      <c r="L979" s="578">
        <v>6296.8185373942015</v>
      </c>
      <c r="M979" s="578">
        <v>3.1362288854628151</v>
      </c>
      <c r="N979" s="578">
        <v>8.8003665123930305E-2</v>
      </c>
      <c r="O979" s="578">
        <v>3.3338451796832147E-2</v>
      </c>
      <c r="P979" s="578">
        <v>12.2338380463188</v>
      </c>
      <c r="Q979" s="578">
        <v>6457.6692148844377</v>
      </c>
      <c r="R979" s="578">
        <v>3.1638183780014502</v>
      </c>
      <c r="S979" s="578">
        <v>9.8820593989936839E-2</v>
      </c>
      <c r="T979" s="578">
        <v>3.4190072386991177E-2</v>
      </c>
      <c r="U979" s="578">
        <v>11.9069761236658</v>
      </c>
      <c r="V979" s="578">
        <v>6296.8185373942015</v>
      </c>
      <c r="W979" s="578">
        <v>3.1362286803778199</v>
      </c>
      <c r="X979" s="578">
        <v>8.8003667325513832E-2</v>
      </c>
      <c r="Y979" s="578">
        <v>3.3338451796832147E-2</v>
      </c>
    </row>
    <row r="980" spans="1:25" x14ac:dyDescent="0.3">
      <c r="A980" s="311" t="s">
        <v>3575</v>
      </c>
      <c r="B980" s="310" t="s">
        <v>191</v>
      </c>
      <c r="C980" s="310" t="s">
        <v>3126</v>
      </c>
      <c r="D980" s="36">
        <v>2</v>
      </c>
      <c r="E980" s="36">
        <v>2020</v>
      </c>
      <c r="F980" s="578">
        <v>7.6665516634820925</v>
      </c>
      <c r="G980" s="578">
        <v>3805.5870997110978</v>
      </c>
      <c r="H980" s="578">
        <v>1.8737209402024699</v>
      </c>
      <c r="I980" s="578">
        <v>5.7147814782789852E-2</v>
      </c>
      <c r="J980" s="578">
        <v>2.0148658542893799E-2</v>
      </c>
      <c r="K980" s="578">
        <v>7.7437053476460225</v>
      </c>
      <c r="L980" s="578">
        <v>3761.9780120849546</v>
      </c>
      <c r="M980" s="578">
        <v>1.9790835733292576</v>
      </c>
      <c r="N980" s="578">
        <v>4.6176982816026127E-2</v>
      </c>
      <c r="O980" s="578">
        <v>1.9917753195234825E-2</v>
      </c>
      <c r="P980" s="578">
        <v>7.6665512462495773</v>
      </c>
      <c r="Q980" s="578">
        <v>3805.5870997110978</v>
      </c>
      <c r="R980" s="578">
        <v>1.8737209402024699</v>
      </c>
      <c r="S980" s="578">
        <v>5.7147819471841353E-2</v>
      </c>
      <c r="T980" s="578">
        <v>2.0148659066762751E-2</v>
      </c>
      <c r="U980" s="578">
        <v>7.7437050868757025</v>
      </c>
      <c r="V980" s="578">
        <v>3761.9780120849546</v>
      </c>
      <c r="W980" s="578">
        <v>1.9790835754247325</v>
      </c>
      <c r="X980" s="578">
        <v>4.6176980821352645E-2</v>
      </c>
      <c r="Y980" s="578">
        <v>1.9917753195234825E-2</v>
      </c>
    </row>
    <row r="981" spans="1:25" x14ac:dyDescent="0.3">
      <c r="A981" s="311" t="s">
        <v>3576</v>
      </c>
      <c r="B981" s="310" t="s">
        <v>191</v>
      </c>
      <c r="C981" s="310" t="s">
        <v>3126</v>
      </c>
      <c r="D981" s="36">
        <v>3</v>
      </c>
      <c r="E981" s="36">
        <v>2020</v>
      </c>
      <c r="F981" s="578">
        <v>4.1544696705677699</v>
      </c>
      <c r="G981" s="578">
        <v>2015.629173278805</v>
      </c>
      <c r="H981" s="578">
        <v>0.98936111324777176</v>
      </c>
      <c r="I981" s="578">
        <v>2.5868808646919199E-2</v>
      </c>
      <c r="J981" s="578">
        <v>1.0671731103987701E-2</v>
      </c>
      <c r="K981" s="578">
        <v>5.7827354189794224</v>
      </c>
      <c r="L981" s="578">
        <v>2617.8702443440698</v>
      </c>
      <c r="M981" s="578">
        <v>1.3487985413521502</v>
      </c>
      <c r="N981" s="578">
        <v>2.730479256274515E-2</v>
      </c>
      <c r="O981" s="578">
        <v>1.3860303229497101E-2</v>
      </c>
      <c r="P981" s="578">
        <v>4.1544690447190025</v>
      </c>
      <c r="Q981" s="578">
        <v>2015.6292254130024</v>
      </c>
      <c r="R981" s="578">
        <v>0.98936110362410512</v>
      </c>
      <c r="S981" s="578">
        <v>2.5868808646919199E-2</v>
      </c>
      <c r="T981" s="578">
        <v>1.0671731103987701E-2</v>
      </c>
      <c r="U981" s="578">
        <v>5.7827357319038075</v>
      </c>
      <c r="V981" s="578">
        <v>2617.8702443440698</v>
      </c>
      <c r="W981" s="578">
        <v>1.3487985935062099</v>
      </c>
      <c r="X981" s="578">
        <v>2.7304789953859623E-2</v>
      </c>
      <c r="Y981" s="578">
        <v>1.3860303229497101E-2</v>
      </c>
    </row>
    <row r="982" spans="1:25" x14ac:dyDescent="0.3">
      <c r="A982" s="311" t="s">
        <v>3577</v>
      </c>
      <c r="B982" s="310" t="s">
        <v>191</v>
      </c>
      <c r="C982" s="310" t="s">
        <v>3126</v>
      </c>
      <c r="D982" s="36">
        <v>4</v>
      </c>
      <c r="E982" s="36">
        <v>2020</v>
      </c>
      <c r="F982" s="578">
        <v>2.082313380264845</v>
      </c>
      <c r="G982" s="578">
        <v>1082.5843302408798</v>
      </c>
      <c r="H982" s="578">
        <v>0.54052618519926898</v>
      </c>
      <c r="I982" s="578">
        <v>1.70438699278747E-2</v>
      </c>
      <c r="J982" s="578">
        <v>5.7317278260597924E-3</v>
      </c>
      <c r="K982" s="578">
        <v>5.0289866628811453</v>
      </c>
      <c r="L982" s="578">
        <v>2215.7518870035774</v>
      </c>
      <c r="M982" s="578">
        <v>1.0876601235940999</v>
      </c>
      <c r="N982" s="578">
        <v>2.1592771828863898E-2</v>
      </c>
      <c r="O982" s="578">
        <v>1.17312634926444E-2</v>
      </c>
      <c r="P982" s="578">
        <v>2.0823133802653375</v>
      </c>
      <c r="Q982" s="578">
        <v>1082.5842781066826</v>
      </c>
      <c r="R982" s="578">
        <v>0.54052614788330744</v>
      </c>
      <c r="S982" s="578">
        <v>1.70438699278747E-2</v>
      </c>
      <c r="T982" s="578">
        <v>5.7317279303485203E-3</v>
      </c>
      <c r="U982" s="578">
        <v>5.02898655856779</v>
      </c>
      <c r="V982" s="578">
        <v>2215.7519391377728</v>
      </c>
      <c r="W982" s="578">
        <v>1.0876601225560649</v>
      </c>
      <c r="X982" s="578">
        <v>2.1592771834093499E-2</v>
      </c>
      <c r="Y982" s="578">
        <v>1.17312634926444E-2</v>
      </c>
    </row>
    <row r="983" spans="1:25" x14ac:dyDescent="0.3">
      <c r="A983" s="311" t="s">
        <v>3578</v>
      </c>
      <c r="B983" s="310" t="s">
        <v>191</v>
      </c>
      <c r="C983" s="310" t="s">
        <v>3126</v>
      </c>
      <c r="D983" s="36">
        <v>5</v>
      </c>
      <c r="E983" s="36">
        <v>2020</v>
      </c>
      <c r="F983" s="578">
        <v>2.3443036777681101</v>
      </c>
      <c r="G983" s="578">
        <v>1121.76344299316</v>
      </c>
      <c r="H983" s="578">
        <v>0.547054022797965</v>
      </c>
      <c r="I983" s="578">
        <v>1.8340568985422526E-2</v>
      </c>
      <c r="J983" s="578">
        <v>5.9391662070993282E-3</v>
      </c>
      <c r="K983" s="578">
        <v>4.5585538043815124</v>
      </c>
      <c r="L983" s="578">
        <v>1982.8678207397397</v>
      </c>
      <c r="M983" s="578">
        <v>0.92504335319002429</v>
      </c>
      <c r="N983" s="578">
        <v>1.9991865327331902E-2</v>
      </c>
      <c r="O983" s="578">
        <v>1.04982813354581E-2</v>
      </c>
      <c r="P983" s="578">
        <v>2.344303677761745</v>
      </c>
      <c r="Q983" s="578">
        <v>1121.76344299316</v>
      </c>
      <c r="R983" s="578">
        <v>0.54705398580214604</v>
      </c>
      <c r="S983" s="578">
        <v>1.8340565831749648E-2</v>
      </c>
      <c r="T983" s="578">
        <v>5.9391662070993282E-3</v>
      </c>
      <c r="U983" s="578">
        <v>4.5585545866924777</v>
      </c>
      <c r="V983" s="578">
        <v>1982.8678207397397</v>
      </c>
      <c r="W983" s="578">
        <v>0.92504336902250806</v>
      </c>
      <c r="X983" s="578">
        <v>1.9991865322178125E-2</v>
      </c>
      <c r="Y983" s="578">
        <v>1.04982813354581E-2</v>
      </c>
    </row>
    <row r="984" spans="1:25" x14ac:dyDescent="0.3">
      <c r="A984" s="311" t="s">
        <v>3579</v>
      </c>
      <c r="B984" s="310" t="s">
        <v>191</v>
      </c>
      <c r="C984" s="310" t="s">
        <v>3126</v>
      </c>
      <c r="D984" s="36">
        <v>6</v>
      </c>
      <c r="E984" s="36">
        <v>2020</v>
      </c>
      <c r="F984" s="578">
        <v>2.5015000498969999</v>
      </c>
      <c r="G984" s="578">
        <v>1145.2751998901324</v>
      </c>
      <c r="H984" s="578">
        <v>0.55096917327561301</v>
      </c>
      <c r="I984" s="578">
        <v>1.9118535547931925E-2</v>
      </c>
      <c r="J984" s="578">
        <v>6.0636493241569599E-3</v>
      </c>
      <c r="K984" s="578">
        <v>4.1834873784682696</v>
      </c>
      <c r="L984" s="578">
        <v>1813.15956115722</v>
      </c>
      <c r="M984" s="578">
        <v>0.79525510718425063</v>
      </c>
      <c r="N984" s="578">
        <v>1.8495791315217499E-2</v>
      </c>
      <c r="O984" s="578">
        <v>9.599765520154787E-3</v>
      </c>
      <c r="P984" s="578">
        <v>2.5015000498969999</v>
      </c>
      <c r="Q984" s="578">
        <v>1145.2751998901324</v>
      </c>
      <c r="R984" s="578">
        <v>0.55096912557443478</v>
      </c>
      <c r="S984" s="578">
        <v>1.9118534474046024E-2</v>
      </c>
      <c r="T984" s="578">
        <v>6.0636493241569599E-3</v>
      </c>
      <c r="U984" s="578">
        <v>4.1834873784682696</v>
      </c>
      <c r="V984" s="578">
        <v>1813.15956115722</v>
      </c>
      <c r="W984" s="578">
        <v>0.79525514412671294</v>
      </c>
      <c r="X984" s="578">
        <v>1.8495791315217499E-2</v>
      </c>
      <c r="Y984" s="578">
        <v>9.599765520154787E-3</v>
      </c>
    </row>
    <row r="985" spans="1:25" x14ac:dyDescent="0.3">
      <c r="A985" s="311" t="s">
        <v>3580</v>
      </c>
      <c r="B985" s="310" t="s">
        <v>191</v>
      </c>
      <c r="C985" s="310" t="s">
        <v>3126</v>
      </c>
      <c r="D985" s="36">
        <v>7</v>
      </c>
      <c r="E985" s="36">
        <v>2020</v>
      </c>
      <c r="F985" s="578">
        <v>2.6062942142016201</v>
      </c>
      <c r="G985" s="578">
        <v>1160.9505182901974</v>
      </c>
      <c r="H985" s="578">
        <v>0.55358006031504625</v>
      </c>
      <c r="I985" s="578">
        <v>1.9637251025415001E-2</v>
      </c>
      <c r="J985" s="578">
        <v>6.1466388312207175E-3</v>
      </c>
      <c r="K985" s="578">
        <v>4.2094986635493079</v>
      </c>
      <c r="L985" s="578">
        <v>1779.7978057861274</v>
      </c>
      <c r="M985" s="578">
        <v>0.74493397288218399</v>
      </c>
      <c r="N985" s="578">
        <v>2.5532741725328351E-2</v>
      </c>
      <c r="O985" s="578">
        <v>9.4231207719227897E-3</v>
      </c>
      <c r="P985" s="578">
        <v>2.6062942142016201</v>
      </c>
      <c r="Q985" s="578">
        <v>1160.9505182901974</v>
      </c>
      <c r="R985" s="578">
        <v>0.55358005493083773</v>
      </c>
      <c r="S985" s="578">
        <v>1.9637251025415001E-2</v>
      </c>
      <c r="T985" s="578">
        <v>6.14663888215242E-3</v>
      </c>
      <c r="U985" s="578">
        <v>4.2094987678574345</v>
      </c>
      <c r="V985" s="578">
        <v>1779.7978057861274</v>
      </c>
      <c r="W985" s="578">
        <v>0.74493394644135402</v>
      </c>
      <c r="X985" s="578">
        <v>2.5532742773066247E-2</v>
      </c>
      <c r="Y985" s="578">
        <v>9.4231208204291726E-3</v>
      </c>
    </row>
    <row r="986" spans="1:25" x14ac:dyDescent="0.3">
      <c r="A986" s="311" t="s">
        <v>3581</v>
      </c>
      <c r="B986" s="310" t="s">
        <v>191</v>
      </c>
      <c r="C986" s="310" t="s">
        <v>3126</v>
      </c>
      <c r="D986" s="36">
        <v>8</v>
      </c>
      <c r="E986" s="36">
        <v>2020</v>
      </c>
      <c r="F986" s="578">
        <v>2.4528680010750223</v>
      </c>
      <c r="G986" s="578">
        <v>1082.7502276102675</v>
      </c>
      <c r="H986" s="578">
        <v>0.49642756818502654</v>
      </c>
      <c r="I986" s="578">
        <v>1.7110900225816201E-2</v>
      </c>
      <c r="J986" s="578">
        <v>5.7326165454772548E-3</v>
      </c>
      <c r="K986" s="578">
        <v>3.6461257202900001</v>
      </c>
      <c r="L986" s="578">
        <v>1494.8438771565725</v>
      </c>
      <c r="M986" s="578">
        <v>0.57223214614107998</v>
      </c>
      <c r="N986" s="578">
        <v>2.7499254681742899E-2</v>
      </c>
      <c r="O986" s="578">
        <v>7.9144292006579492E-3</v>
      </c>
      <c r="P986" s="578">
        <v>2.4528677924529299</v>
      </c>
      <c r="Q986" s="578">
        <v>1082.7502276102675</v>
      </c>
      <c r="R986" s="578">
        <v>0.49642754273372647</v>
      </c>
      <c r="S986" s="578">
        <v>1.7110900225816201E-2</v>
      </c>
      <c r="T986" s="578">
        <v>5.7326165988342767E-3</v>
      </c>
      <c r="U986" s="578">
        <v>3.6461256693776973</v>
      </c>
      <c r="V986" s="578">
        <v>1494.8439286549874</v>
      </c>
      <c r="W986" s="578">
        <v>0.57223218054908331</v>
      </c>
      <c r="X986" s="578">
        <v>2.749925521607105E-2</v>
      </c>
      <c r="Y986" s="578">
        <v>7.9144292540149729E-3</v>
      </c>
    </row>
    <row r="987" spans="1:25" x14ac:dyDescent="0.3">
      <c r="A987" s="311" t="s">
        <v>3582</v>
      </c>
      <c r="B987" s="310" t="s">
        <v>191</v>
      </c>
      <c r="C987" s="310" t="s">
        <v>3126</v>
      </c>
      <c r="D987" s="36">
        <v>9</v>
      </c>
      <c r="E987" s="36">
        <v>2020</v>
      </c>
      <c r="F987" s="578">
        <v>2.3377997089800453</v>
      </c>
      <c r="G987" s="578">
        <v>1024.1060021718315</v>
      </c>
      <c r="H987" s="578">
        <v>0.4535641797071242</v>
      </c>
      <c r="I987" s="578">
        <v>1.5216062363757924E-2</v>
      </c>
      <c r="J987" s="578">
        <v>5.4221187601797248E-3</v>
      </c>
      <c r="K987" s="578">
        <v>3.6166846167320701</v>
      </c>
      <c r="L987" s="578">
        <v>1448.1793479919374</v>
      </c>
      <c r="M987" s="578">
        <v>0.5029109291353957</v>
      </c>
      <c r="N987" s="578">
        <v>3.4825795778791246E-2</v>
      </c>
      <c r="O987" s="578">
        <v>7.667363572788112E-3</v>
      </c>
      <c r="P987" s="578">
        <v>2.3377995525146726</v>
      </c>
      <c r="Q987" s="578">
        <v>1024.1060021718315</v>
      </c>
      <c r="R987" s="578">
        <v>0.45356414260459049</v>
      </c>
      <c r="S987" s="578">
        <v>1.5216062384524699E-2</v>
      </c>
      <c r="T987" s="578">
        <v>5.4221187577544044E-3</v>
      </c>
      <c r="U987" s="578">
        <v>3.6166846167320674</v>
      </c>
      <c r="V987" s="578">
        <v>1448.1793479919374</v>
      </c>
      <c r="W987" s="578">
        <v>0.50291091381950492</v>
      </c>
      <c r="X987" s="578">
        <v>3.4825796287198771E-2</v>
      </c>
      <c r="Y987" s="578">
        <v>7.6673635194310901E-3</v>
      </c>
    </row>
    <row r="988" spans="1:25" x14ac:dyDescent="0.3">
      <c r="A988" s="311" t="s">
        <v>3583</v>
      </c>
      <c r="B988" s="310" t="s">
        <v>191</v>
      </c>
      <c r="C988" s="310" t="s">
        <v>3126</v>
      </c>
      <c r="D988" s="36">
        <v>10</v>
      </c>
      <c r="E988" s="36">
        <v>2020</v>
      </c>
      <c r="F988" s="578">
        <v>2.2482998817035824</v>
      </c>
      <c r="G988" s="578">
        <v>978.49069245656165</v>
      </c>
      <c r="H988" s="578">
        <v>0.42022470995288974</v>
      </c>
      <c r="I988" s="578">
        <v>1.37423657391006E-2</v>
      </c>
      <c r="J988" s="578">
        <v>5.1806070259772172E-3</v>
      </c>
      <c r="K988" s="578">
        <v>3.591473547960045</v>
      </c>
      <c r="L988" s="578">
        <v>1409.2705116271927</v>
      </c>
      <c r="M988" s="578">
        <v>0.44642168280066996</v>
      </c>
      <c r="N988" s="578">
        <v>4.0276256127981455E-2</v>
      </c>
      <c r="O988" s="578">
        <v>7.4613768374547319E-3</v>
      </c>
      <c r="P988" s="578">
        <v>2.2482998817009299</v>
      </c>
      <c r="Q988" s="578">
        <v>978.49068705240666</v>
      </c>
      <c r="R988" s="578">
        <v>0.42022470968852998</v>
      </c>
      <c r="S988" s="578">
        <v>1.37423657183338E-2</v>
      </c>
      <c r="T988" s="578">
        <v>5.18060707933424E-3</v>
      </c>
      <c r="U988" s="578">
        <v>3.5914730264194028</v>
      </c>
      <c r="V988" s="578">
        <v>1409.2705116271927</v>
      </c>
      <c r="W988" s="578">
        <v>0.4464216884565147</v>
      </c>
      <c r="X988" s="578">
        <v>4.0276255064782149E-2</v>
      </c>
      <c r="Y988" s="578">
        <v>7.4613766822343025E-3</v>
      </c>
    </row>
    <row r="989" spans="1:25" x14ac:dyDescent="0.3">
      <c r="A989" s="311" t="s">
        <v>3584</v>
      </c>
      <c r="B989" s="310" t="s">
        <v>191</v>
      </c>
      <c r="C989" s="310" t="s">
        <v>3126</v>
      </c>
      <c r="D989" s="36">
        <v>11</v>
      </c>
      <c r="E989" s="36">
        <v>2020</v>
      </c>
      <c r="F989" s="578">
        <v>2.830811792649905</v>
      </c>
      <c r="G989" s="578">
        <v>1116.0838343302376</v>
      </c>
      <c r="H989" s="578">
        <v>0.34919228513414602</v>
      </c>
      <c r="I989" s="578">
        <v>2.6861587360599501E-2</v>
      </c>
      <c r="J989" s="578">
        <v>5.9090837603434877E-3</v>
      </c>
      <c r="K989" s="578">
        <v>3.5775130233669099</v>
      </c>
      <c r="L989" s="578">
        <v>1373.3679936726826</v>
      </c>
      <c r="M989" s="578">
        <v>0.39522196914185725</v>
      </c>
      <c r="N989" s="578">
        <v>4.5189913483985274E-2</v>
      </c>
      <c r="O989" s="578">
        <v>7.2712890784411323E-3</v>
      </c>
      <c r="P989" s="578">
        <v>2.8308116883417775</v>
      </c>
      <c r="Q989" s="578">
        <v>1116.0838343302376</v>
      </c>
      <c r="R989" s="578">
        <v>0.34919228534757396</v>
      </c>
      <c r="S989" s="578">
        <v>2.6861587350140301E-2</v>
      </c>
      <c r="T989" s="578">
        <v>5.909083813700507E-3</v>
      </c>
      <c r="U989" s="578">
        <v>3.5775130233669099</v>
      </c>
      <c r="V989" s="578">
        <v>1373.3679936726826</v>
      </c>
      <c r="W989" s="578">
        <v>0.39522196951535649</v>
      </c>
      <c r="X989" s="578">
        <v>4.5189911981196845E-2</v>
      </c>
      <c r="Y989" s="578">
        <v>7.2712890784411323E-3</v>
      </c>
    </row>
    <row r="990" spans="1:25" x14ac:dyDescent="0.3">
      <c r="A990" s="311" t="s">
        <v>3585</v>
      </c>
      <c r="B990" s="310" t="s">
        <v>191</v>
      </c>
      <c r="C990" s="310" t="s">
        <v>3126</v>
      </c>
      <c r="D990" s="36">
        <v>12</v>
      </c>
      <c r="E990" s="36">
        <v>2020</v>
      </c>
      <c r="F990" s="578">
        <v>3.3074123546248302</v>
      </c>
      <c r="G990" s="578">
        <v>1228.66174570719</v>
      </c>
      <c r="H990" s="578">
        <v>0.29107613623151879</v>
      </c>
      <c r="I990" s="578">
        <v>3.759547945810475E-2</v>
      </c>
      <c r="J990" s="578">
        <v>6.5051431544513073E-3</v>
      </c>
      <c r="K990" s="578">
        <v>3.5647133675665774</v>
      </c>
      <c r="L990" s="578">
        <v>1343.1045621236101</v>
      </c>
      <c r="M990" s="578">
        <v>0.35300784119317496</v>
      </c>
      <c r="N990" s="578">
        <v>4.9177533108225632E-2</v>
      </c>
      <c r="O990" s="578">
        <v>7.1110585510420253E-3</v>
      </c>
      <c r="P990" s="578">
        <v>3.3074123546248302</v>
      </c>
      <c r="Q990" s="578">
        <v>1228.66174570719</v>
      </c>
      <c r="R990" s="578">
        <v>0.29107613571007523</v>
      </c>
      <c r="S990" s="578">
        <v>3.75954773467128E-2</v>
      </c>
      <c r="T990" s="578">
        <v>6.5051431544513073E-3</v>
      </c>
      <c r="U990" s="578">
        <v>3.5647135761828328</v>
      </c>
      <c r="V990" s="578">
        <v>1343.1045621236101</v>
      </c>
      <c r="W990" s="578">
        <v>0.35300785184517669</v>
      </c>
      <c r="X990" s="578">
        <v>4.9177536759846853E-2</v>
      </c>
      <c r="Y990" s="578">
        <v>7.1110586577560701E-3</v>
      </c>
    </row>
    <row r="991" spans="1:25" x14ac:dyDescent="0.3">
      <c r="A991" s="311" t="s">
        <v>3586</v>
      </c>
      <c r="B991" s="310" t="s">
        <v>191</v>
      </c>
      <c r="C991" s="310" t="s">
        <v>3126</v>
      </c>
      <c r="D991" s="36">
        <v>13</v>
      </c>
      <c r="E991" s="36">
        <v>2020</v>
      </c>
      <c r="F991" s="578">
        <v>3.2591007984301497</v>
      </c>
      <c r="G991" s="578">
        <v>1203.7649243672652</v>
      </c>
      <c r="H991" s="578">
        <v>0.26110368928251121</v>
      </c>
      <c r="I991" s="578">
        <v>3.82749968557618E-2</v>
      </c>
      <c r="J991" s="578">
        <v>6.373329102643762E-3</v>
      </c>
      <c r="K991" s="578">
        <v>3.4806993388151524</v>
      </c>
      <c r="L991" s="578">
        <v>1307.1306432088174</v>
      </c>
      <c r="M991" s="578">
        <v>0.32252699349191927</v>
      </c>
      <c r="N991" s="578">
        <v>4.9514846008454058E-2</v>
      </c>
      <c r="O991" s="578">
        <v>6.9205758045427449E-3</v>
      </c>
      <c r="P991" s="578">
        <v>3.2591004333517022</v>
      </c>
      <c r="Q991" s="578">
        <v>1203.7649243672652</v>
      </c>
      <c r="R991" s="578">
        <v>0.26110367345002727</v>
      </c>
      <c r="S991" s="578">
        <v>3.8274999998975497E-2</v>
      </c>
      <c r="T991" s="578">
        <v>6.373329102643762E-3</v>
      </c>
      <c r="U991" s="578">
        <v>3.4806993388779075</v>
      </c>
      <c r="V991" s="578">
        <v>1307.1306432088174</v>
      </c>
      <c r="W991" s="578">
        <v>0.32252701947678925</v>
      </c>
      <c r="X991" s="578">
        <v>4.951484494010093E-2</v>
      </c>
      <c r="Y991" s="578">
        <v>6.9205758554744482E-3</v>
      </c>
    </row>
    <row r="992" spans="1:25" x14ac:dyDescent="0.3">
      <c r="A992" s="311" t="s">
        <v>3587</v>
      </c>
      <c r="B992" s="310" t="s">
        <v>191</v>
      </c>
      <c r="C992" s="310" t="s">
        <v>3126</v>
      </c>
      <c r="D992" s="36">
        <v>14</v>
      </c>
      <c r="E992" s="36">
        <v>2020</v>
      </c>
      <c r="F992" s="578">
        <v>3.3740465761441825</v>
      </c>
      <c r="G992" s="578">
        <v>1263.4481048583925</v>
      </c>
      <c r="H992" s="578">
        <v>0.27411631844006423</v>
      </c>
      <c r="I992" s="578">
        <v>3.7631753108447172E-2</v>
      </c>
      <c r="J992" s="578">
        <v>6.6893105661923321E-3</v>
      </c>
      <c r="K992" s="578">
        <v>3.5772331089537999</v>
      </c>
      <c r="L992" s="578">
        <v>1357.6583582560174</v>
      </c>
      <c r="M992" s="578">
        <v>0.32987159573046126</v>
      </c>
      <c r="N992" s="578">
        <v>4.8859285963468779E-2</v>
      </c>
      <c r="O992" s="578">
        <v>7.1881151428290907E-3</v>
      </c>
      <c r="P992" s="578">
        <v>3.3740458981052726</v>
      </c>
      <c r="Q992" s="578">
        <v>1263.4481048583925</v>
      </c>
      <c r="R992" s="578">
        <v>0.27411629789882319</v>
      </c>
      <c r="S992" s="578">
        <v>3.7631752086478301E-2</v>
      </c>
      <c r="T992" s="578">
        <v>6.6893105661923321E-3</v>
      </c>
      <c r="U992" s="578">
        <v>3.5772331089537999</v>
      </c>
      <c r="V992" s="578">
        <v>1357.6584103902126</v>
      </c>
      <c r="W992" s="578">
        <v>0.32987160021245127</v>
      </c>
      <c r="X992" s="578">
        <v>4.8859291741943346E-2</v>
      </c>
      <c r="Y992" s="578">
        <v>7.1881150894720679E-3</v>
      </c>
    </row>
    <row r="993" spans="1:25" x14ac:dyDescent="0.3">
      <c r="A993" s="311" t="s">
        <v>3588</v>
      </c>
      <c r="B993" s="310" t="s">
        <v>191</v>
      </c>
      <c r="C993" s="310" t="s">
        <v>3126</v>
      </c>
      <c r="D993" s="36">
        <v>15</v>
      </c>
      <c r="E993" s="36">
        <v>2020</v>
      </c>
      <c r="F993" s="578">
        <v>3.488049548444295</v>
      </c>
      <c r="G993" s="578">
        <v>1321.8888587951601</v>
      </c>
      <c r="H993" s="578">
        <v>0.28824864867177247</v>
      </c>
      <c r="I993" s="578">
        <v>3.703553401282985E-2</v>
      </c>
      <c r="J993" s="578">
        <v>6.9987326714908652E-3</v>
      </c>
      <c r="K993" s="578">
        <v>3.6713769267371301</v>
      </c>
      <c r="L993" s="578">
        <v>1405.807509104405</v>
      </c>
      <c r="M993" s="578">
        <v>0.33704108088568274</v>
      </c>
      <c r="N993" s="578">
        <v>4.7239311811153969E-2</v>
      </c>
      <c r="O993" s="578">
        <v>7.4430337990634091E-3</v>
      </c>
      <c r="P993" s="578">
        <v>3.4880495483927549</v>
      </c>
      <c r="Q993" s="578">
        <v>1321.8888587951601</v>
      </c>
      <c r="R993" s="578">
        <v>0.28824869052671875</v>
      </c>
      <c r="S993" s="578">
        <v>3.7035532415454001E-2</v>
      </c>
      <c r="T993" s="578">
        <v>6.9987326714908652E-3</v>
      </c>
      <c r="U993" s="578">
        <v>3.6713769267371301</v>
      </c>
      <c r="V993" s="578">
        <v>1405.807509104405</v>
      </c>
      <c r="W993" s="578">
        <v>0.3370410965580955</v>
      </c>
      <c r="X993" s="578">
        <v>4.7239307630813201E-2</v>
      </c>
      <c r="Y993" s="578">
        <v>7.4430338524204319E-3</v>
      </c>
    </row>
    <row r="994" spans="1:25" x14ac:dyDescent="0.3">
      <c r="A994" s="579" t="s">
        <v>3589</v>
      </c>
      <c r="B994" s="580" t="s">
        <v>191</v>
      </c>
      <c r="C994" s="580" t="s">
        <v>3126</v>
      </c>
      <c r="D994" s="581">
        <v>16</v>
      </c>
      <c r="E994" s="581">
        <v>2020</v>
      </c>
      <c r="F994" s="582">
        <v>3.6713869410286777</v>
      </c>
      <c r="G994" s="582">
        <v>1403.2454172770151</v>
      </c>
      <c r="H994" s="582">
        <v>0.30780712676156902</v>
      </c>
      <c r="I994" s="582">
        <v>3.6922112535345705E-2</v>
      </c>
      <c r="J994" s="582">
        <v>7.4294650888380876E-3</v>
      </c>
      <c r="K994" s="582">
        <v>3.8303831023222248</v>
      </c>
      <c r="L994" s="582">
        <v>1476.064943949375</v>
      </c>
      <c r="M994" s="582">
        <v>0.35093599229488304</v>
      </c>
      <c r="N994" s="582">
        <v>4.6611801726309403E-2</v>
      </c>
      <c r="O994" s="582">
        <v>7.8150169089591694E-3</v>
      </c>
      <c r="P994" s="582">
        <v>3.6713869410234494</v>
      </c>
      <c r="Q994" s="582">
        <v>1403.2454172770151</v>
      </c>
      <c r="R994" s="582">
        <v>0.307807126601498</v>
      </c>
      <c r="S994" s="582">
        <v>3.6922113090137501E-2</v>
      </c>
      <c r="T994" s="582">
        <v>7.4294650888380876E-3</v>
      </c>
      <c r="U994" s="582">
        <v>3.8303829458600323</v>
      </c>
      <c r="V994" s="582">
        <v>1476.0649960835724</v>
      </c>
      <c r="W994" s="582">
        <v>0.35093597708813196</v>
      </c>
      <c r="X994" s="582">
        <v>4.6611801181370482E-2</v>
      </c>
      <c r="Y994" s="582">
        <v>7.815016962316193E-3</v>
      </c>
    </row>
    <row r="995" spans="1:25" x14ac:dyDescent="0.3">
      <c r="A995" s="311" t="s">
        <v>3590</v>
      </c>
      <c r="B995" s="310" t="s">
        <v>191</v>
      </c>
      <c r="C995" s="310" t="s">
        <v>3126</v>
      </c>
      <c r="D995" s="36">
        <v>1</v>
      </c>
      <c r="E995" s="36">
        <v>2030</v>
      </c>
      <c r="F995" s="578">
        <v>6.3546042640227798</v>
      </c>
      <c r="G995" s="578">
        <v>6335.9817225138331</v>
      </c>
      <c r="H995" s="578">
        <v>1.32216518558561</v>
      </c>
      <c r="I995" s="578">
        <v>1.7788881440537752E-2</v>
      </c>
      <c r="J995" s="578">
        <v>3.3545773282336676E-2</v>
      </c>
      <c r="K995" s="578">
        <v>6.1053643870400203</v>
      </c>
      <c r="L995" s="578">
        <v>6175.5384928385402</v>
      </c>
      <c r="M995" s="578">
        <v>1.3161873593926401</v>
      </c>
      <c r="N995" s="578">
        <v>1.6397337065427502E-2</v>
      </c>
      <c r="O995" s="578">
        <v>3.2696328397529749E-2</v>
      </c>
      <c r="P995" s="578">
        <v>6.3546042640227798</v>
      </c>
      <c r="Q995" s="578">
        <v>6335.9817225138331</v>
      </c>
      <c r="R995" s="578">
        <v>1.32216518558561</v>
      </c>
      <c r="S995" s="578">
        <v>1.7788881477144924E-2</v>
      </c>
      <c r="T995" s="578">
        <v>3.3545773282336676E-2</v>
      </c>
      <c r="U995" s="578">
        <v>6.1053643870400203</v>
      </c>
      <c r="V995" s="578">
        <v>6175.5384419759102</v>
      </c>
      <c r="W995" s="578">
        <v>1.3161873593926401</v>
      </c>
      <c r="X995" s="578">
        <v>1.6397337065427502E-2</v>
      </c>
      <c r="Y995" s="578">
        <v>3.2696328397529749E-2</v>
      </c>
    </row>
    <row r="996" spans="1:25" x14ac:dyDescent="0.3">
      <c r="A996" s="311" t="s">
        <v>3591</v>
      </c>
      <c r="B996" s="310" t="s">
        <v>191</v>
      </c>
      <c r="C996" s="310" t="s">
        <v>3126</v>
      </c>
      <c r="D996" s="36">
        <v>2</v>
      </c>
      <c r="E996" s="36">
        <v>2030</v>
      </c>
      <c r="F996" s="578">
        <v>4.0607126348622797</v>
      </c>
      <c r="G996" s="578">
        <v>3738.5457229614199</v>
      </c>
      <c r="H996" s="578">
        <v>0.79364160913974002</v>
      </c>
      <c r="I996" s="578">
        <v>9.9987244218482339E-3</v>
      </c>
      <c r="J996" s="578">
        <v>1.97936698289898E-2</v>
      </c>
      <c r="K996" s="578">
        <v>4.0229007972270603</v>
      </c>
      <c r="L996" s="578">
        <v>3691.718007405595</v>
      </c>
      <c r="M996" s="578">
        <v>0.86402312666177694</v>
      </c>
      <c r="N996" s="578">
        <v>8.7664134038429077E-3</v>
      </c>
      <c r="O996" s="578">
        <v>1.95457684458233E-2</v>
      </c>
      <c r="P996" s="578">
        <v>4.0607126348622797</v>
      </c>
      <c r="Q996" s="578">
        <v>3738.5457229614199</v>
      </c>
      <c r="R996" s="578">
        <v>0.79364159858475092</v>
      </c>
      <c r="S996" s="578">
        <v>9.9987246434617774E-3</v>
      </c>
      <c r="T996" s="578">
        <v>1.97936698289898E-2</v>
      </c>
      <c r="U996" s="578">
        <v>4.0229007972218298</v>
      </c>
      <c r="V996" s="578">
        <v>3691.718007405595</v>
      </c>
      <c r="W996" s="578">
        <v>0.86402313193927149</v>
      </c>
      <c r="X996" s="578">
        <v>8.7664133483637326E-3</v>
      </c>
      <c r="Y996" s="578">
        <v>1.95457684458233E-2</v>
      </c>
    </row>
    <row r="997" spans="1:25" x14ac:dyDescent="0.3">
      <c r="A997" s="311" t="s">
        <v>3592</v>
      </c>
      <c r="B997" s="310" t="s">
        <v>191</v>
      </c>
      <c r="C997" s="310" t="s">
        <v>3126</v>
      </c>
      <c r="D997" s="36">
        <v>3</v>
      </c>
      <c r="E997" s="36">
        <v>2030</v>
      </c>
      <c r="F997" s="578">
        <v>2.1800474718038423</v>
      </c>
      <c r="G997" s="578">
        <v>1979.6707356770773</v>
      </c>
      <c r="H997" s="578">
        <v>0.41683454457961433</v>
      </c>
      <c r="I997" s="578">
        <v>4.6032434148628402E-3</v>
      </c>
      <c r="J997" s="578">
        <v>1.0481318846965799E-2</v>
      </c>
      <c r="K997" s="578">
        <v>2.9465177831370899</v>
      </c>
      <c r="L997" s="578">
        <v>2559.7690188089973</v>
      </c>
      <c r="M997" s="578">
        <v>0.58513518496329131</v>
      </c>
      <c r="N997" s="578">
        <v>5.1548675828598728E-3</v>
      </c>
      <c r="O997" s="578">
        <v>1.3552677090046851E-2</v>
      </c>
      <c r="P997" s="578">
        <v>2.1800479933444823</v>
      </c>
      <c r="Q997" s="578">
        <v>1979.6707356770773</v>
      </c>
      <c r="R997" s="578">
        <v>0.41683454505982775</v>
      </c>
      <c r="S997" s="578">
        <v>4.6032433119762529E-3</v>
      </c>
      <c r="T997" s="578">
        <v>1.0481318327947499E-2</v>
      </c>
      <c r="U997" s="578">
        <v>2.9465177831370899</v>
      </c>
      <c r="V997" s="578">
        <v>2559.7690709431922</v>
      </c>
      <c r="W997" s="578">
        <v>0.58513517902368495</v>
      </c>
      <c r="X997" s="578">
        <v>5.1548667592555796E-3</v>
      </c>
      <c r="Y997" s="578">
        <v>1.3552677090046851E-2</v>
      </c>
    </row>
    <row r="998" spans="1:25" x14ac:dyDescent="0.3">
      <c r="A998" s="311" t="s">
        <v>3593</v>
      </c>
      <c r="B998" s="310" t="s">
        <v>191</v>
      </c>
      <c r="C998" s="310" t="s">
        <v>3126</v>
      </c>
      <c r="D998" s="36">
        <v>4</v>
      </c>
      <c r="E998" s="36">
        <v>2030</v>
      </c>
      <c r="F998" s="578">
        <v>1.1136345456616199</v>
      </c>
      <c r="G998" s="578">
        <v>1063.6819731394401</v>
      </c>
      <c r="H998" s="578">
        <v>0.23262667347686725</v>
      </c>
      <c r="I998" s="578">
        <v>2.94658550774329E-3</v>
      </c>
      <c r="J998" s="578">
        <v>5.6316536793019571E-3</v>
      </c>
      <c r="K998" s="578">
        <v>2.55577224996523</v>
      </c>
      <c r="L998" s="578">
        <v>2174.7898941039998</v>
      </c>
      <c r="M998" s="578">
        <v>0.46199669018096728</v>
      </c>
      <c r="N998" s="578">
        <v>3.9955904181473E-3</v>
      </c>
      <c r="O998" s="578">
        <v>1.1514397716382475E-2</v>
      </c>
      <c r="P998" s="578">
        <v>1.1136345456616199</v>
      </c>
      <c r="Q998" s="578">
        <v>1063.6819731394401</v>
      </c>
      <c r="R998" s="578">
        <v>0.23262667342472274</v>
      </c>
      <c r="S998" s="578">
        <v>2.94658550774329E-3</v>
      </c>
      <c r="T998" s="578">
        <v>5.6316537326589798E-3</v>
      </c>
      <c r="U998" s="578">
        <v>2.55577224996523</v>
      </c>
      <c r="V998" s="578">
        <v>2174.7898941039998</v>
      </c>
      <c r="W998" s="578">
        <v>0.46199663740602126</v>
      </c>
      <c r="X998" s="578">
        <v>3.9955902658827301E-3</v>
      </c>
      <c r="Y998" s="578">
        <v>1.1514397716382475E-2</v>
      </c>
    </row>
    <row r="999" spans="1:25" x14ac:dyDescent="0.3">
      <c r="A999" s="311" t="s">
        <v>3594</v>
      </c>
      <c r="B999" s="310" t="s">
        <v>191</v>
      </c>
      <c r="C999" s="310" t="s">
        <v>3126</v>
      </c>
      <c r="D999" s="36">
        <v>5</v>
      </c>
      <c r="E999" s="36">
        <v>2030</v>
      </c>
      <c r="F999" s="578">
        <v>1.2244390055057</v>
      </c>
      <c r="G999" s="578">
        <v>1102.154802958165</v>
      </c>
      <c r="H999" s="578">
        <v>0.23240379911536901</v>
      </c>
      <c r="I999" s="578">
        <v>3.1129762028475174E-3</v>
      </c>
      <c r="J999" s="578">
        <v>5.8353628555778397E-3</v>
      </c>
      <c r="K999" s="578">
        <v>2.31946280597215</v>
      </c>
      <c r="L999" s="578">
        <v>1945.968243916825</v>
      </c>
      <c r="M999" s="578">
        <v>0.37517621368169729</v>
      </c>
      <c r="N999" s="578">
        <v>3.5791205263251374E-3</v>
      </c>
      <c r="O999" s="578">
        <v>1.0302915150532445E-2</v>
      </c>
      <c r="P999" s="578">
        <v>1.2244390055057</v>
      </c>
      <c r="Q999" s="578">
        <v>1102.154802958165</v>
      </c>
      <c r="R999" s="578">
        <v>0.23240380951513773</v>
      </c>
      <c r="S999" s="578">
        <v>3.1129762497812356E-3</v>
      </c>
      <c r="T999" s="578">
        <v>5.8353629089348625E-3</v>
      </c>
      <c r="U999" s="578">
        <v>2.3194628059758675</v>
      </c>
      <c r="V999" s="578">
        <v>1945.968243916825</v>
      </c>
      <c r="W999" s="578">
        <v>0.37517618801939473</v>
      </c>
      <c r="X999" s="578">
        <v>3.5791199000717202E-3</v>
      </c>
      <c r="Y999" s="578">
        <v>1.0302915674401395E-2</v>
      </c>
    </row>
    <row r="1000" spans="1:25" x14ac:dyDescent="0.3">
      <c r="A1000" s="311" t="s">
        <v>3595</v>
      </c>
      <c r="B1000" s="310" t="s">
        <v>191</v>
      </c>
      <c r="C1000" s="310" t="s">
        <v>3126</v>
      </c>
      <c r="D1000" s="36">
        <v>6</v>
      </c>
      <c r="E1000" s="36">
        <v>2030</v>
      </c>
      <c r="F1000" s="578">
        <v>1.2909215860490799</v>
      </c>
      <c r="G1000" s="578">
        <v>1125.2454363504999</v>
      </c>
      <c r="H1000" s="578">
        <v>0.23227103706449201</v>
      </c>
      <c r="I1000" s="578">
        <v>3.2128082917210971E-3</v>
      </c>
      <c r="J1000" s="578">
        <v>5.9576041191273027E-3</v>
      </c>
      <c r="K1000" s="578">
        <v>2.1311451273280997</v>
      </c>
      <c r="L1000" s="578">
        <v>1780.6459121704052</v>
      </c>
      <c r="M1000" s="578">
        <v>0.30713436497899199</v>
      </c>
      <c r="N1000" s="578">
        <v>3.2294395340954846E-3</v>
      </c>
      <c r="O1000" s="578">
        <v>9.4276091695064609E-3</v>
      </c>
      <c r="P1000" s="578">
        <v>1.2909215860490799</v>
      </c>
      <c r="Q1000" s="578">
        <v>1125.2454363504999</v>
      </c>
      <c r="R1000" s="578">
        <v>0.23227103706449201</v>
      </c>
      <c r="S1000" s="578">
        <v>3.2128084465909952E-3</v>
      </c>
      <c r="T1000" s="578">
        <v>5.9576041191273027E-3</v>
      </c>
      <c r="U1000" s="578">
        <v>2.1311451273286299</v>
      </c>
      <c r="V1000" s="578">
        <v>1780.6459121704052</v>
      </c>
      <c r="W1000" s="578">
        <v>0.3071343645206065</v>
      </c>
      <c r="X1000" s="578">
        <v>3.2294391623111044E-3</v>
      </c>
      <c r="Y1000" s="578">
        <v>9.4276091695064609E-3</v>
      </c>
    </row>
    <row r="1001" spans="1:25" x14ac:dyDescent="0.3">
      <c r="A1001" s="311" t="s">
        <v>3596</v>
      </c>
      <c r="B1001" s="310" t="s">
        <v>191</v>
      </c>
      <c r="C1001" s="310" t="s">
        <v>3126</v>
      </c>
      <c r="D1001" s="36">
        <v>7</v>
      </c>
      <c r="E1001" s="36">
        <v>2030</v>
      </c>
      <c r="F1001" s="578">
        <v>1.3352434654552701</v>
      </c>
      <c r="G1001" s="578">
        <v>1140.6408424377375</v>
      </c>
      <c r="H1001" s="578">
        <v>0.23218187084421499</v>
      </c>
      <c r="I1001" s="578">
        <v>3.2793666711465079E-3</v>
      </c>
      <c r="J1001" s="578">
        <v>6.039103209332093E-3</v>
      </c>
      <c r="K1001" s="578">
        <v>2.1703768047861201</v>
      </c>
      <c r="L1001" s="578">
        <v>1746.5266901651976</v>
      </c>
      <c r="M1001" s="578">
        <v>0.278665453894063</v>
      </c>
      <c r="N1001" s="578">
        <v>4.1396851462043999E-3</v>
      </c>
      <c r="O1001" s="578">
        <v>9.2469813437977156E-3</v>
      </c>
      <c r="P1001" s="578">
        <v>1.3352434654552701</v>
      </c>
      <c r="Q1001" s="578">
        <v>1140.6408424377375</v>
      </c>
      <c r="R1001" s="578">
        <v>0.23218187084421499</v>
      </c>
      <c r="S1001" s="578">
        <v>3.27936672329087E-3</v>
      </c>
      <c r="T1001" s="578">
        <v>6.039103209332093E-3</v>
      </c>
      <c r="U1001" s="578">
        <v>2.1703768047861201</v>
      </c>
      <c r="V1001" s="578">
        <v>1746.5266901651976</v>
      </c>
      <c r="W1001" s="578">
        <v>0.278665453894063</v>
      </c>
      <c r="X1001" s="578">
        <v>4.1396851451812201E-3</v>
      </c>
      <c r="Y1001" s="578">
        <v>9.2469813437977156E-3</v>
      </c>
    </row>
    <row r="1002" spans="1:25" x14ac:dyDescent="0.3">
      <c r="A1002" s="311" t="s">
        <v>3597</v>
      </c>
      <c r="B1002" s="310" t="s">
        <v>191</v>
      </c>
      <c r="C1002" s="310" t="s">
        <v>3126</v>
      </c>
      <c r="D1002" s="36">
        <v>8</v>
      </c>
      <c r="E1002" s="36">
        <v>2030</v>
      </c>
      <c r="F1002" s="578">
        <v>1.2708708545287599</v>
      </c>
      <c r="G1002" s="578">
        <v>1062.7483100891075</v>
      </c>
      <c r="H1002" s="578">
        <v>0.19871890265494499</v>
      </c>
      <c r="I1002" s="578">
        <v>2.8727820095942472E-3</v>
      </c>
      <c r="J1002" s="578">
        <v>5.6267104082507952E-3</v>
      </c>
      <c r="K1002" s="578">
        <v>1.8887155917187399</v>
      </c>
      <c r="L1002" s="578">
        <v>1467.0096003214474</v>
      </c>
      <c r="M1002" s="578">
        <v>0.20750741349911522</v>
      </c>
      <c r="N1002" s="578">
        <v>4.1219119015446799E-3</v>
      </c>
      <c r="O1002" s="578">
        <v>7.7670684258919166E-3</v>
      </c>
      <c r="P1002" s="578">
        <v>1.2708708545287599</v>
      </c>
      <c r="Q1002" s="578">
        <v>1062.7483100891075</v>
      </c>
      <c r="R1002" s="578">
        <v>0.19871890265494499</v>
      </c>
      <c r="S1002" s="578">
        <v>2.872782479935645E-3</v>
      </c>
      <c r="T1002" s="578">
        <v>5.6267105101142027E-3</v>
      </c>
      <c r="U1002" s="578">
        <v>1.8887155917182099</v>
      </c>
      <c r="V1002" s="578">
        <v>1467.0096003214474</v>
      </c>
      <c r="W1002" s="578">
        <v>0.20750741360097846</v>
      </c>
      <c r="X1002" s="578">
        <v>4.1219116946346369E-3</v>
      </c>
      <c r="Y1002" s="578">
        <v>7.7670685714110671E-3</v>
      </c>
    </row>
    <row r="1003" spans="1:25" x14ac:dyDescent="0.3">
      <c r="A1003" s="311" t="s">
        <v>3598</v>
      </c>
      <c r="B1003" s="310" t="s">
        <v>191</v>
      </c>
      <c r="C1003" s="310" t="s">
        <v>3126</v>
      </c>
      <c r="D1003" s="36">
        <v>9</v>
      </c>
      <c r="E1003" s="36">
        <v>2030</v>
      </c>
      <c r="F1003" s="578">
        <v>1.22259893652153</v>
      </c>
      <c r="G1003" s="578">
        <v>1004.3348356882713</v>
      </c>
      <c r="H1003" s="578">
        <v>0.173621950903907</v>
      </c>
      <c r="I1003" s="578">
        <v>2.5678489453753125E-3</v>
      </c>
      <c r="J1003" s="578">
        <v>5.3174437392347756E-3</v>
      </c>
      <c r="K1003" s="578">
        <v>1.87545505431626</v>
      </c>
      <c r="L1003" s="578">
        <v>1420.5996602376251</v>
      </c>
      <c r="M1003" s="578">
        <v>0.17261585243977601</v>
      </c>
      <c r="N1003" s="578">
        <v>5.0467429566841276E-3</v>
      </c>
      <c r="O1003" s="578">
        <v>7.5213608846145946E-3</v>
      </c>
      <c r="P1003" s="578">
        <v>1.22259893652153</v>
      </c>
      <c r="Q1003" s="578">
        <v>1004.3348356882713</v>
      </c>
      <c r="R1003" s="578">
        <v>0.173621950903907</v>
      </c>
      <c r="S1003" s="578">
        <v>2.5678489969986097E-3</v>
      </c>
      <c r="T1003" s="578">
        <v>5.3174437392347756E-3</v>
      </c>
      <c r="U1003" s="578">
        <v>1.87545505431626</v>
      </c>
      <c r="V1003" s="578">
        <v>1420.5996602376251</v>
      </c>
      <c r="W1003" s="578">
        <v>0.17261585243977601</v>
      </c>
      <c r="X1003" s="578">
        <v>5.0467425818017803E-3</v>
      </c>
      <c r="Y1003" s="578">
        <v>7.5213608312575727E-3</v>
      </c>
    </row>
    <row r="1004" spans="1:25" x14ac:dyDescent="0.3">
      <c r="A1004" s="311" t="s">
        <v>3599</v>
      </c>
      <c r="B1004" s="310" t="s">
        <v>191</v>
      </c>
      <c r="C1004" s="310" t="s">
        <v>3126</v>
      </c>
      <c r="D1004" s="36">
        <v>10</v>
      </c>
      <c r="E1004" s="36">
        <v>2030</v>
      </c>
      <c r="F1004" s="578">
        <v>1.1850473429719051</v>
      </c>
      <c r="G1004" s="578">
        <v>958.89883391062176</v>
      </c>
      <c r="H1004" s="578">
        <v>0.15410164650529601</v>
      </c>
      <c r="I1004" s="578">
        <v>2.3306771345232825E-3</v>
      </c>
      <c r="J1004" s="578">
        <v>5.0768768875665629E-3</v>
      </c>
      <c r="K1004" s="578">
        <v>1.8636545318778002</v>
      </c>
      <c r="L1004" s="578">
        <v>1382.0156326293902</v>
      </c>
      <c r="M1004" s="578">
        <v>0.14464340622240901</v>
      </c>
      <c r="N1004" s="578">
        <v>5.7160463218982171E-3</v>
      </c>
      <c r="O1004" s="578">
        <v>7.3170710723691901E-3</v>
      </c>
      <c r="P1004" s="578">
        <v>1.1850473429719051</v>
      </c>
      <c r="Q1004" s="578">
        <v>958.89883931477675</v>
      </c>
      <c r="R1004" s="578">
        <v>0.15410164650529601</v>
      </c>
      <c r="S1004" s="578">
        <v>2.3306772873183902E-3</v>
      </c>
      <c r="T1004" s="578">
        <v>5.0768768366348579E-3</v>
      </c>
      <c r="U1004" s="578">
        <v>1.8636545318756801</v>
      </c>
      <c r="V1004" s="578">
        <v>1382.0156326293902</v>
      </c>
      <c r="W1004" s="578">
        <v>0.14464340611812027</v>
      </c>
      <c r="X1004" s="578">
        <v>5.7160462723307602E-3</v>
      </c>
      <c r="Y1004" s="578">
        <v>7.3170710723691901E-3</v>
      </c>
    </row>
    <row r="1005" spans="1:25" x14ac:dyDescent="0.3">
      <c r="A1005" s="311" t="s">
        <v>3600</v>
      </c>
      <c r="B1005" s="310" t="s">
        <v>191</v>
      </c>
      <c r="C1005" s="310" t="s">
        <v>3126</v>
      </c>
      <c r="D1005" s="36">
        <v>11</v>
      </c>
      <c r="E1005" s="36">
        <v>2030</v>
      </c>
      <c r="F1005" s="578">
        <v>1.4839793350402</v>
      </c>
      <c r="G1005" s="578">
        <v>1094.2673136393175</v>
      </c>
      <c r="H1005" s="578">
        <v>0.110668791690841</v>
      </c>
      <c r="I1005" s="578">
        <v>3.7347916002659028E-3</v>
      </c>
      <c r="J1005" s="578">
        <v>5.7935851606695545E-3</v>
      </c>
      <c r="K1005" s="578">
        <v>1.86150450632832</v>
      </c>
      <c r="L1005" s="578">
        <v>1347.0811678568475</v>
      </c>
      <c r="M1005" s="578">
        <v>0.1207227781051185</v>
      </c>
      <c r="N1005" s="578">
        <v>6.2846060106570151E-3</v>
      </c>
      <c r="O1005" s="578">
        <v>7.1321045300768021E-3</v>
      </c>
      <c r="P1005" s="578">
        <v>1.4839793350402</v>
      </c>
      <c r="Q1005" s="578">
        <v>1094.2673136393175</v>
      </c>
      <c r="R1005" s="578">
        <v>0.110668791690841</v>
      </c>
      <c r="S1005" s="578">
        <v>3.7347917040335627E-3</v>
      </c>
      <c r="T1005" s="578">
        <v>5.7935851606695545E-3</v>
      </c>
      <c r="U1005" s="578">
        <v>1.861504506324605</v>
      </c>
      <c r="V1005" s="578">
        <v>1347.0811678568475</v>
      </c>
      <c r="W1005" s="578">
        <v>0.12072277815726275</v>
      </c>
      <c r="X1005" s="578">
        <v>6.2846058481606281E-3</v>
      </c>
      <c r="Y1005" s="578">
        <v>7.1321045300768021E-3</v>
      </c>
    </row>
    <row r="1006" spans="1:25" x14ac:dyDescent="0.3">
      <c r="A1006" s="311" t="s">
        <v>3601</v>
      </c>
      <c r="B1006" s="310" t="s">
        <v>191</v>
      </c>
      <c r="C1006" s="310" t="s">
        <v>3126</v>
      </c>
      <c r="D1006" s="36">
        <v>12</v>
      </c>
      <c r="E1006" s="36">
        <v>2030</v>
      </c>
      <c r="F1006" s="578">
        <v>1.7285691485813</v>
      </c>
      <c r="G1006" s="578">
        <v>1205.029276529945</v>
      </c>
      <c r="H1006" s="578">
        <v>7.5132541107450324E-2</v>
      </c>
      <c r="I1006" s="578">
        <v>4.8836182540033671E-3</v>
      </c>
      <c r="J1006" s="578">
        <v>6.3800089216480603E-3</v>
      </c>
      <c r="K1006" s="578">
        <v>1.858764371020845</v>
      </c>
      <c r="L1006" s="578">
        <v>1317.6224759419699</v>
      </c>
      <c r="M1006" s="578">
        <v>0.10118950480439975</v>
      </c>
      <c r="N1006" s="578">
        <v>6.7419579064752072E-3</v>
      </c>
      <c r="O1006" s="578">
        <v>6.9761387373243099E-3</v>
      </c>
      <c r="P1006" s="578">
        <v>1.7285691485813</v>
      </c>
      <c r="Q1006" s="578">
        <v>1205.029276529945</v>
      </c>
      <c r="R1006" s="578">
        <v>7.513254874599315E-2</v>
      </c>
      <c r="S1006" s="578">
        <v>4.8836181466450955E-3</v>
      </c>
      <c r="T1006" s="578">
        <v>6.3800088682910384E-3</v>
      </c>
      <c r="U1006" s="578">
        <v>1.8587643710203126</v>
      </c>
      <c r="V1006" s="578">
        <v>1317.6223729451449</v>
      </c>
      <c r="W1006" s="578">
        <v>0.101189505308866</v>
      </c>
      <c r="X1006" s="578">
        <v>6.7419576996220051E-3</v>
      </c>
      <c r="Y1006" s="578">
        <v>6.9761387373243099E-3</v>
      </c>
    </row>
    <row r="1007" spans="1:25" x14ac:dyDescent="0.3">
      <c r="A1007" s="311" t="s">
        <v>3602</v>
      </c>
      <c r="B1007" s="310" t="s">
        <v>191</v>
      </c>
      <c r="C1007" s="310" t="s">
        <v>3126</v>
      </c>
      <c r="D1007" s="36">
        <v>13</v>
      </c>
      <c r="E1007" s="36">
        <v>2030</v>
      </c>
      <c r="F1007" s="578">
        <v>1.68754747213824</v>
      </c>
      <c r="G1007" s="578">
        <v>1180.8858222961376</v>
      </c>
      <c r="H1007" s="578">
        <v>6.0948862716334852E-2</v>
      </c>
      <c r="I1007" s="578">
        <v>4.9601078171690452E-3</v>
      </c>
      <c r="J1007" s="578">
        <v>6.2521761768342243E-3</v>
      </c>
      <c r="K1007" s="578">
        <v>1.8007620825913599</v>
      </c>
      <c r="L1007" s="578">
        <v>1282.5783093770326</v>
      </c>
      <c r="M1007" s="578">
        <v>8.7078562666041109E-2</v>
      </c>
      <c r="N1007" s="578">
        <v>6.7870163312022617E-3</v>
      </c>
      <c r="O1007" s="578">
        <v>6.7905868005861177E-3</v>
      </c>
      <c r="P1007" s="578">
        <v>1.68754747213824</v>
      </c>
      <c r="Q1007" s="578">
        <v>1180.8858222961376</v>
      </c>
      <c r="R1007" s="578">
        <v>6.0948864806656858E-2</v>
      </c>
      <c r="S1007" s="578">
        <v>4.9601082795713049E-3</v>
      </c>
      <c r="T1007" s="578">
        <v>6.2521762277659276E-3</v>
      </c>
      <c r="U1007" s="578">
        <v>1.8007620825897701</v>
      </c>
      <c r="V1007" s="578">
        <v>1282.5783093770326</v>
      </c>
      <c r="W1007" s="578">
        <v>8.7078564722711804E-2</v>
      </c>
      <c r="X1007" s="578">
        <v>6.7870159698297005E-3</v>
      </c>
      <c r="Y1007" s="578">
        <v>6.7905868005861177E-3</v>
      </c>
    </row>
    <row r="1008" spans="1:25" x14ac:dyDescent="0.3">
      <c r="A1008" s="311" t="s">
        <v>3603</v>
      </c>
      <c r="B1008" s="310" t="s">
        <v>191</v>
      </c>
      <c r="C1008" s="310" t="s">
        <v>3126</v>
      </c>
      <c r="D1008" s="36">
        <v>14</v>
      </c>
      <c r="E1008" s="36">
        <v>2030</v>
      </c>
      <c r="F1008" s="578">
        <v>1.71884879203715</v>
      </c>
      <c r="G1008" s="578">
        <v>1238.701315561925</v>
      </c>
      <c r="H1008" s="578">
        <v>6.2046031628900246E-2</v>
      </c>
      <c r="I1008" s="578">
        <v>4.8979021359514194E-3</v>
      </c>
      <c r="J1008" s="578">
        <v>6.5582959262731749E-3</v>
      </c>
      <c r="K1008" s="578">
        <v>1.8244530154708301</v>
      </c>
      <c r="L1008" s="578">
        <v>1331.4740511576299</v>
      </c>
      <c r="M1008" s="578">
        <v>8.5603229973154754E-2</v>
      </c>
      <c r="N1008" s="578">
        <v>6.7165317137588909E-3</v>
      </c>
      <c r="O1008" s="578">
        <v>7.0494662625909098E-3</v>
      </c>
      <c r="P1008" s="578">
        <v>1.7188487920376798</v>
      </c>
      <c r="Q1008" s="578">
        <v>1238.7013676961226</v>
      </c>
      <c r="R1008" s="578">
        <v>6.2046031151415527E-2</v>
      </c>
      <c r="S1008" s="578">
        <v>4.8979021946706728E-3</v>
      </c>
      <c r="T1008" s="578">
        <v>6.5582958244097701E-3</v>
      </c>
      <c r="U1008" s="578">
        <v>1.8244530154703003</v>
      </c>
      <c r="V1008" s="578">
        <v>1331.4740511576299</v>
      </c>
      <c r="W1008" s="578">
        <v>8.5603226946356359E-2</v>
      </c>
      <c r="X1008" s="578">
        <v>6.7165308437324659E-3</v>
      </c>
      <c r="Y1008" s="578">
        <v>7.0494662116592083E-3</v>
      </c>
    </row>
    <row r="1009" spans="1:25" x14ac:dyDescent="0.3">
      <c r="A1009" s="311" t="s">
        <v>3604</v>
      </c>
      <c r="B1009" s="310" t="s">
        <v>191</v>
      </c>
      <c r="C1009" s="310" t="s">
        <v>3126</v>
      </c>
      <c r="D1009" s="36">
        <v>15</v>
      </c>
      <c r="E1009" s="36">
        <v>2030</v>
      </c>
      <c r="F1009" s="578">
        <v>1.7525900660699125</v>
      </c>
      <c r="G1009" s="578">
        <v>1295.3340924580853</v>
      </c>
      <c r="H1009" s="578">
        <v>6.3943892016747328E-2</v>
      </c>
      <c r="I1009" s="578">
        <v>4.8400363178491956E-3</v>
      </c>
      <c r="J1009" s="578">
        <v>6.8581284649553639E-3</v>
      </c>
      <c r="K1009" s="578">
        <v>1.848883909798885</v>
      </c>
      <c r="L1009" s="578">
        <v>1378.0485369364374</v>
      </c>
      <c r="M1009" s="578">
        <v>8.44920660371523E-2</v>
      </c>
      <c r="N1009" s="578">
        <v>6.4939633986114097E-3</v>
      </c>
      <c r="O1009" s="578">
        <v>7.2960690352677632E-3</v>
      </c>
      <c r="P1009" s="578">
        <v>1.752590066070445</v>
      </c>
      <c r="Q1009" s="578">
        <v>1295.3340924580853</v>
      </c>
      <c r="R1009" s="578">
        <v>6.3943889859425895E-2</v>
      </c>
      <c r="S1009" s="578">
        <v>4.8400364758549551E-3</v>
      </c>
      <c r="T1009" s="578">
        <v>6.8581284649553639E-3</v>
      </c>
      <c r="U1009" s="578">
        <v>1.8488839097941101</v>
      </c>
      <c r="V1009" s="578">
        <v>1378.0485369364374</v>
      </c>
      <c r="W1009" s="578">
        <v>8.449206481964204E-2</v>
      </c>
      <c r="X1009" s="578">
        <v>6.493962378461518E-3</v>
      </c>
      <c r="Y1009" s="578">
        <v>7.2960689819107404E-3</v>
      </c>
    </row>
    <row r="1010" spans="1:25" x14ac:dyDescent="0.3">
      <c r="A1010" s="579" t="s">
        <v>3605</v>
      </c>
      <c r="B1010" s="580" t="s">
        <v>191</v>
      </c>
      <c r="C1010" s="580" t="s">
        <v>3126</v>
      </c>
      <c r="D1010" s="581">
        <v>16</v>
      </c>
      <c r="E1010" s="581">
        <v>2030</v>
      </c>
      <c r="F1010" s="582">
        <v>1.8256830661193799</v>
      </c>
      <c r="G1010" s="582">
        <v>1374.330087025955</v>
      </c>
      <c r="H1010" s="582">
        <v>6.7452366210697307E-2</v>
      </c>
      <c r="I1010" s="582">
        <v>4.820205353913325E-3</v>
      </c>
      <c r="J1010" s="582">
        <v>7.2763776988722323E-3</v>
      </c>
      <c r="K1010" s="582">
        <v>1.9108464895325501</v>
      </c>
      <c r="L1010" s="582">
        <v>1446.22095362345</v>
      </c>
      <c r="M1010" s="582">
        <v>8.5640631266869591E-2</v>
      </c>
      <c r="N1010" s="582">
        <v>6.392139145721858E-3</v>
      </c>
      <c r="O1010" s="582">
        <v>7.6570033027868051E-3</v>
      </c>
      <c r="P1010" s="582">
        <v>1.8256830661193799</v>
      </c>
      <c r="Q1010" s="582">
        <v>1374.330087025955</v>
      </c>
      <c r="R1010" s="582">
        <v>6.7452365186303098E-2</v>
      </c>
      <c r="S1010" s="582">
        <v>4.8202054155505351E-3</v>
      </c>
      <c r="T1010" s="582">
        <v>7.2763776988722323E-3</v>
      </c>
      <c r="U1010" s="582">
        <v>1.9108464895325501</v>
      </c>
      <c r="V1010" s="582">
        <v>1446.22095362345</v>
      </c>
      <c r="W1010" s="582">
        <v>8.5640633284735146E-2</v>
      </c>
      <c r="X1010" s="582">
        <v>6.3921389441929872E-3</v>
      </c>
      <c r="Y1010" s="582">
        <v>7.6570033561438279E-3</v>
      </c>
    </row>
    <row r="1011" spans="1:25" x14ac:dyDescent="0.3">
      <c r="A1011" s="311" t="s">
        <v>3606</v>
      </c>
      <c r="B1011" s="310" t="s">
        <v>1697</v>
      </c>
      <c r="C1011" s="310" t="s">
        <v>3126</v>
      </c>
      <c r="D1011" s="36">
        <v>1</v>
      </c>
      <c r="E1011" s="36">
        <v>2012</v>
      </c>
      <c r="F1011" s="578">
        <v>11.865621282772244</v>
      </c>
      <c r="G1011" s="578">
        <v>6702.856012980139</v>
      </c>
      <c r="H1011" s="578">
        <v>11.570246896842274</v>
      </c>
      <c r="I1011" s="578">
        <v>8.4411307537872252E-2</v>
      </c>
      <c r="J1011" s="578">
        <v>0.13358251315851974</v>
      </c>
      <c r="K1011" s="578">
        <v>11.516657544524127</v>
      </c>
      <c r="L1011" s="578">
        <v>6539.6241607665979</v>
      </c>
      <c r="M1011" s="578">
        <v>11.327137031214026</v>
      </c>
      <c r="N1011" s="578">
        <v>6.4856336282446109E-2</v>
      </c>
      <c r="O1011" s="578">
        <v>0.13032922831674376</v>
      </c>
      <c r="P1011" s="578">
        <v>11.865622003016547</v>
      </c>
      <c r="Q1011" s="578">
        <v>6702.8560638427698</v>
      </c>
      <c r="R1011" s="578">
        <v>11.570246138474051</v>
      </c>
      <c r="S1011" s="578">
        <v>8.4411295735359479E-2</v>
      </c>
      <c r="T1011" s="578">
        <v>0.13358251315851974</v>
      </c>
      <c r="U1011" s="578">
        <v>11.516657991548794</v>
      </c>
      <c r="V1011" s="578">
        <v>6539.6241607665979</v>
      </c>
      <c r="W1011" s="578">
        <v>11.327137115081577</v>
      </c>
      <c r="X1011" s="578">
        <v>6.4856338317895224E-2</v>
      </c>
      <c r="Y1011" s="578">
        <v>0.13032922831674376</v>
      </c>
    </row>
    <row r="1012" spans="1:25" x14ac:dyDescent="0.3">
      <c r="A1012" s="311" t="s">
        <v>3607</v>
      </c>
      <c r="B1012" s="310" t="s">
        <v>1697</v>
      </c>
      <c r="C1012" s="310" t="s">
        <v>3126</v>
      </c>
      <c r="D1012" s="36">
        <v>2</v>
      </c>
      <c r="E1012" s="36">
        <v>2012</v>
      </c>
      <c r="F1012" s="578">
        <v>7.462591421255178</v>
      </c>
      <c r="G1012" s="578">
        <v>3943.3645261128695</v>
      </c>
      <c r="H1012" s="578">
        <v>6.8353504945989618</v>
      </c>
      <c r="I1012" s="578">
        <v>6.0421304042241268E-2</v>
      </c>
      <c r="J1012" s="578">
        <v>7.8588088508695322E-2</v>
      </c>
      <c r="K1012" s="578">
        <v>7.50543095568203</v>
      </c>
      <c r="L1012" s="578">
        <v>3903.9829483032177</v>
      </c>
      <c r="M1012" s="578">
        <v>6.9732013350609643</v>
      </c>
      <c r="N1012" s="578">
        <v>4.3704018100470352E-2</v>
      </c>
      <c r="O1012" s="578">
        <v>7.7803280941831532E-2</v>
      </c>
      <c r="P1012" s="578">
        <v>7.4625909518739073</v>
      </c>
      <c r="Q1012" s="578">
        <v>3943.3644752502396</v>
      </c>
      <c r="R1012" s="578">
        <v>6.8353506032605393</v>
      </c>
      <c r="S1012" s="578">
        <v>6.0421301525669394E-2</v>
      </c>
      <c r="T1012" s="578">
        <v>7.8588089517628121E-2</v>
      </c>
      <c r="U1012" s="578">
        <v>7.5054312214350167</v>
      </c>
      <c r="V1012" s="578">
        <v>3903.9829991658498</v>
      </c>
      <c r="W1012" s="578">
        <v>6.9732014908658977</v>
      </c>
      <c r="X1012" s="578">
        <v>4.3704016571306598E-2</v>
      </c>
      <c r="Y1012" s="578">
        <v>7.7803280941831532E-2</v>
      </c>
    </row>
    <row r="1013" spans="1:25" x14ac:dyDescent="0.3">
      <c r="A1013" s="311" t="s">
        <v>3608</v>
      </c>
      <c r="B1013" s="310" t="s">
        <v>1697</v>
      </c>
      <c r="C1013" s="310" t="s">
        <v>3126</v>
      </c>
      <c r="D1013" s="36">
        <v>3</v>
      </c>
      <c r="E1013" s="36">
        <v>2012</v>
      </c>
      <c r="F1013" s="578">
        <v>4.0376283673572999</v>
      </c>
      <c r="G1013" s="578">
        <v>2089.2600695292126</v>
      </c>
      <c r="H1013" s="578">
        <v>3.5765215225243625</v>
      </c>
      <c r="I1013" s="578">
        <v>2.5790979917777124E-2</v>
      </c>
      <c r="J1013" s="578">
        <v>4.1637214987228305E-2</v>
      </c>
      <c r="K1013" s="578">
        <v>5.6077413469154873</v>
      </c>
      <c r="L1013" s="578">
        <v>2730.7339617411249</v>
      </c>
      <c r="M1013" s="578">
        <v>4.7209289084166777</v>
      </c>
      <c r="N1013" s="578">
        <v>3.5607715113352825E-2</v>
      </c>
      <c r="O1013" s="578">
        <v>5.4421317142744799E-2</v>
      </c>
      <c r="P1013" s="578">
        <v>4.037627793652363</v>
      </c>
      <c r="Q1013" s="578">
        <v>2089.2600173950177</v>
      </c>
      <c r="R1013" s="578">
        <v>3.5765216473567549</v>
      </c>
      <c r="S1013" s="578">
        <v>2.5790976287756427E-2</v>
      </c>
      <c r="T1013" s="578">
        <v>4.1637215511097225E-2</v>
      </c>
      <c r="U1013" s="578">
        <v>5.607741294792727</v>
      </c>
      <c r="V1013" s="578">
        <v>2730.7340138753225</v>
      </c>
      <c r="W1013" s="578">
        <v>4.7209289455131476</v>
      </c>
      <c r="X1013" s="578">
        <v>3.5607711994543878E-2</v>
      </c>
      <c r="Y1013" s="578">
        <v>5.4421317142744799E-2</v>
      </c>
    </row>
    <row r="1014" spans="1:25" x14ac:dyDescent="0.3">
      <c r="A1014" s="311" t="s">
        <v>3609</v>
      </c>
      <c r="B1014" s="310" t="s">
        <v>1697</v>
      </c>
      <c r="C1014" s="310" t="s">
        <v>3126</v>
      </c>
      <c r="D1014" s="36">
        <v>4</v>
      </c>
      <c r="E1014" s="36">
        <v>2012</v>
      </c>
      <c r="F1014" s="578">
        <v>2.0310137457090924</v>
      </c>
      <c r="G1014" s="578">
        <v>1121.4777863820375</v>
      </c>
      <c r="H1014" s="578">
        <v>2.0022863566676552</v>
      </c>
      <c r="I1014" s="578">
        <v>1.4803798261141275E-2</v>
      </c>
      <c r="J1014" s="578">
        <v>2.235012278348825E-2</v>
      </c>
      <c r="K1014" s="578">
        <v>4.8642067248846725</v>
      </c>
      <c r="L1014" s="578">
        <v>2299.0366541544549</v>
      </c>
      <c r="M1014" s="578">
        <v>3.8072495822495176</v>
      </c>
      <c r="N1014" s="578">
        <v>2.9874072033332248E-2</v>
      </c>
      <c r="O1014" s="578">
        <v>4.5817935179608499E-2</v>
      </c>
      <c r="P1014" s="578">
        <v>2.0310134861778453</v>
      </c>
      <c r="Q1014" s="578">
        <v>1121.4777348836226</v>
      </c>
      <c r="R1014" s="578">
        <v>2.0022863943098201</v>
      </c>
      <c r="S1014" s="578">
        <v>1.4803800318910924E-2</v>
      </c>
      <c r="T1014" s="578">
        <v>2.235012278348825E-2</v>
      </c>
      <c r="U1014" s="578">
        <v>4.8642069335063844</v>
      </c>
      <c r="V1014" s="578">
        <v>2299.0366541544549</v>
      </c>
      <c r="W1014" s="578">
        <v>3.8072496425920628</v>
      </c>
      <c r="X1014" s="578">
        <v>2.9874068895045E-2</v>
      </c>
      <c r="Y1014" s="578">
        <v>4.5817935179608499E-2</v>
      </c>
    </row>
    <row r="1015" spans="1:25" x14ac:dyDescent="0.3">
      <c r="A1015" s="311" t="s">
        <v>3610</v>
      </c>
      <c r="B1015" s="310" t="s">
        <v>1697</v>
      </c>
      <c r="C1015" s="310" t="s">
        <v>3126</v>
      </c>
      <c r="D1015" s="36">
        <v>5</v>
      </c>
      <c r="E1015" s="36">
        <v>2012</v>
      </c>
      <c r="F1015" s="578">
        <v>2.276310526040445</v>
      </c>
      <c r="G1015" s="578">
        <v>1162.1814600626576</v>
      </c>
      <c r="H1015" s="578">
        <v>1.98124792325385</v>
      </c>
      <c r="I1015" s="578">
        <v>2.6041910450203376E-2</v>
      </c>
      <c r="J1015" s="578">
        <v>2.3161338855667599E-2</v>
      </c>
      <c r="K1015" s="578">
        <v>4.4102031686371248</v>
      </c>
      <c r="L1015" s="578">
        <v>2057.8121732075979</v>
      </c>
      <c r="M1015" s="578">
        <v>3.2500782735526901</v>
      </c>
      <c r="N1015" s="578">
        <v>3.1128182708774401E-2</v>
      </c>
      <c r="O1015" s="578">
        <v>4.1010513183815975E-2</v>
      </c>
      <c r="P1015" s="578">
        <v>2.2763102131167399</v>
      </c>
      <c r="Q1015" s="578">
        <v>1162.1814600626576</v>
      </c>
      <c r="R1015" s="578">
        <v>1.9812478189499674</v>
      </c>
      <c r="S1015" s="578">
        <v>2.6041908370719527E-2</v>
      </c>
      <c r="T1015" s="578">
        <v>2.3161338855667599E-2</v>
      </c>
      <c r="U1015" s="578">
        <v>4.4102029612730931</v>
      </c>
      <c r="V1015" s="578">
        <v>2057.8121732075979</v>
      </c>
      <c r="W1015" s="578">
        <v>3.2500782921676175</v>
      </c>
      <c r="X1015" s="578">
        <v>3.1128181659444899E-2</v>
      </c>
      <c r="Y1015" s="578">
        <v>4.1010512659947027E-2</v>
      </c>
    </row>
    <row r="1016" spans="1:25" x14ac:dyDescent="0.3">
      <c r="A1016" s="311" t="s">
        <v>3611</v>
      </c>
      <c r="B1016" s="310" t="s">
        <v>1697</v>
      </c>
      <c r="C1016" s="310" t="s">
        <v>3126</v>
      </c>
      <c r="D1016" s="36">
        <v>6</v>
      </c>
      <c r="E1016" s="36">
        <v>2012</v>
      </c>
      <c r="F1016" s="578">
        <v>2.4234888726473751</v>
      </c>
      <c r="G1016" s="578">
        <v>1186.6086616516075</v>
      </c>
      <c r="H1016" s="578">
        <v>1.9686244391014001</v>
      </c>
      <c r="I1016" s="578">
        <v>3.2784860859616502E-2</v>
      </c>
      <c r="J1016" s="578">
        <v>2.3648188779285775E-2</v>
      </c>
      <c r="K1016" s="578">
        <v>4.0450511562557123</v>
      </c>
      <c r="L1016" s="578">
        <v>1879.8999938964798</v>
      </c>
      <c r="M1016" s="578">
        <v>2.8215049925074673</v>
      </c>
      <c r="N1016" s="578">
        <v>2.7577469488657327E-2</v>
      </c>
      <c r="O1016" s="578">
        <v>3.746483397359647E-2</v>
      </c>
      <c r="P1016" s="578">
        <v>2.4234888204965301</v>
      </c>
      <c r="Q1016" s="578">
        <v>1186.6086616516075</v>
      </c>
      <c r="R1016" s="578">
        <v>1.968624404642465</v>
      </c>
      <c r="S1016" s="578">
        <v>3.2784861863471251E-2</v>
      </c>
      <c r="T1016" s="578">
        <v>2.3648189303154724E-2</v>
      </c>
      <c r="U1016" s="578">
        <v>4.0450510531841974</v>
      </c>
      <c r="V1016" s="578">
        <v>1879.8999938964798</v>
      </c>
      <c r="W1016" s="578">
        <v>2.8215051020015323</v>
      </c>
      <c r="X1016" s="578">
        <v>2.7577466343927826E-2</v>
      </c>
      <c r="Y1016" s="578">
        <v>3.746483397359647E-2</v>
      </c>
    </row>
    <row r="1017" spans="1:25" x14ac:dyDescent="0.3">
      <c r="A1017" s="311" t="s">
        <v>3612</v>
      </c>
      <c r="B1017" s="310" t="s">
        <v>1697</v>
      </c>
      <c r="C1017" s="310" t="s">
        <v>3126</v>
      </c>
      <c r="D1017" s="36">
        <v>7</v>
      </c>
      <c r="E1017" s="36">
        <v>2012</v>
      </c>
      <c r="F1017" s="578">
        <v>2.5216051828680248</v>
      </c>
      <c r="G1017" s="578">
        <v>1202.8933092753025</v>
      </c>
      <c r="H1017" s="578">
        <v>1.9602038165551898</v>
      </c>
      <c r="I1017" s="578">
        <v>3.7280069742034024E-2</v>
      </c>
      <c r="J1017" s="578">
        <v>2.3972716997377526E-2</v>
      </c>
      <c r="K1017" s="578">
        <v>4.0873726038579745</v>
      </c>
      <c r="L1017" s="578">
        <v>1847.3896916707299</v>
      </c>
      <c r="M1017" s="578">
        <v>2.6597119405023424</v>
      </c>
      <c r="N1017" s="578">
        <v>4.2359045949827576E-2</v>
      </c>
      <c r="O1017" s="578">
        <v>3.68169807285691E-2</v>
      </c>
      <c r="P1017" s="578">
        <v>2.52160512947485</v>
      </c>
      <c r="Q1017" s="578">
        <v>1202.8933092753025</v>
      </c>
      <c r="R1017" s="578">
        <v>1.9602037906746101</v>
      </c>
      <c r="S1017" s="578">
        <v>3.7280070301070077E-2</v>
      </c>
      <c r="T1017" s="578">
        <v>2.3972716997377526E-2</v>
      </c>
      <c r="U1017" s="578">
        <v>4.0873727093871004</v>
      </c>
      <c r="V1017" s="578">
        <v>1847.3896916707299</v>
      </c>
      <c r="W1017" s="578">
        <v>2.6597119355349852</v>
      </c>
      <c r="X1017" s="578">
        <v>4.2359044427485025E-2</v>
      </c>
      <c r="Y1017" s="578">
        <v>3.68169807285691E-2</v>
      </c>
    </row>
    <row r="1018" spans="1:25" x14ac:dyDescent="0.3">
      <c r="A1018" s="311" t="s">
        <v>3613</v>
      </c>
      <c r="B1018" s="310" t="s">
        <v>1697</v>
      </c>
      <c r="C1018" s="310" t="s">
        <v>3126</v>
      </c>
      <c r="D1018" s="36">
        <v>8</v>
      </c>
      <c r="E1018" s="36">
        <v>2012</v>
      </c>
      <c r="F1018" s="578">
        <v>2.3788832850011601</v>
      </c>
      <c r="G1018" s="578">
        <v>1123.4833017984975</v>
      </c>
      <c r="H1018" s="578">
        <v>1.757016853476665</v>
      </c>
      <c r="I1018" s="578">
        <v>3.2759327948421402E-2</v>
      </c>
      <c r="J1018" s="578">
        <v>2.2390112882324752E-2</v>
      </c>
      <c r="K1018" s="578">
        <v>3.5586326321100952</v>
      </c>
      <c r="L1018" s="578">
        <v>1551.4317512512152</v>
      </c>
      <c r="M1018" s="578">
        <v>2.1126803815004624</v>
      </c>
      <c r="N1018" s="578">
        <v>3.6005941191736626E-2</v>
      </c>
      <c r="O1018" s="578">
        <v>3.0918802736171799E-2</v>
      </c>
      <c r="P1018" s="578">
        <v>2.3788830242354999</v>
      </c>
      <c r="Q1018" s="578">
        <v>1123.4833017984975</v>
      </c>
      <c r="R1018" s="578">
        <v>1.7570169478631177</v>
      </c>
      <c r="S1018" s="578">
        <v>3.2759324838176875E-2</v>
      </c>
      <c r="T1018" s="578">
        <v>2.2390112882324752E-2</v>
      </c>
      <c r="U1018" s="578">
        <v>3.5586324222521126</v>
      </c>
      <c r="V1018" s="578">
        <v>1551.4317512512152</v>
      </c>
      <c r="W1018" s="578">
        <v>2.1126806839171524</v>
      </c>
      <c r="X1018" s="578">
        <v>3.600594228123552E-2</v>
      </c>
      <c r="Y1018" s="578">
        <v>3.0918802736171799E-2</v>
      </c>
    </row>
    <row r="1019" spans="1:25" x14ac:dyDescent="0.3">
      <c r="A1019" s="311" t="s">
        <v>3614</v>
      </c>
      <c r="B1019" s="310" t="s">
        <v>1697</v>
      </c>
      <c r="C1019" s="310" t="s">
        <v>3126</v>
      </c>
      <c r="D1019" s="36">
        <v>9</v>
      </c>
      <c r="E1019" s="36">
        <v>2012</v>
      </c>
      <c r="F1019" s="578">
        <v>2.2718404036930475</v>
      </c>
      <c r="G1019" s="578">
        <v>1063.9191830952925</v>
      </c>
      <c r="H1019" s="578">
        <v>1.6046202819282624</v>
      </c>
      <c r="I1019" s="578">
        <v>2.9368775524289924E-2</v>
      </c>
      <c r="J1019" s="578">
        <v>2.1203093327737049E-2</v>
      </c>
      <c r="K1019" s="578">
        <v>3.5431692076887522</v>
      </c>
      <c r="L1019" s="578">
        <v>1503.9396107991499</v>
      </c>
      <c r="M1019" s="578">
        <v>1.9209783984306275</v>
      </c>
      <c r="N1019" s="578">
        <v>4.7216366772924276E-2</v>
      </c>
      <c r="O1019" s="578">
        <v>2.9972287865045126E-2</v>
      </c>
      <c r="P1019" s="578">
        <v>2.2718403527811999</v>
      </c>
      <c r="Q1019" s="578">
        <v>1063.9191830952925</v>
      </c>
      <c r="R1019" s="578">
        <v>1.6046202287516225</v>
      </c>
      <c r="S1019" s="578">
        <v>2.9368775505569499E-2</v>
      </c>
      <c r="T1019" s="578">
        <v>2.1203093327737049E-2</v>
      </c>
      <c r="U1019" s="578">
        <v>3.5431689978307723</v>
      </c>
      <c r="V1019" s="578">
        <v>1503.9396107991499</v>
      </c>
      <c r="W1019" s="578">
        <v>1.9209784109646799</v>
      </c>
      <c r="X1019" s="578">
        <v>4.7216367355152479E-2</v>
      </c>
      <c r="Y1019" s="578">
        <v>2.9972287865045126E-2</v>
      </c>
    </row>
    <row r="1020" spans="1:25" x14ac:dyDescent="0.3">
      <c r="A1020" s="311" t="s">
        <v>3615</v>
      </c>
      <c r="B1020" s="310" t="s">
        <v>1697</v>
      </c>
      <c r="C1020" s="310" t="s">
        <v>3126</v>
      </c>
      <c r="D1020" s="36">
        <v>10</v>
      </c>
      <c r="E1020" s="36">
        <v>2012</v>
      </c>
      <c r="F1020" s="578">
        <v>2.1885851453073775</v>
      </c>
      <c r="G1020" s="578">
        <v>1017.5912526448549</v>
      </c>
      <c r="H1020" s="578">
        <v>1.4860871149076</v>
      </c>
      <c r="I1020" s="578">
        <v>2.6731584220973027E-2</v>
      </c>
      <c r="J1020" s="578">
        <v>2.0279767923057E-2</v>
      </c>
      <c r="K1020" s="578">
        <v>3.5295538832081053</v>
      </c>
      <c r="L1020" s="578">
        <v>1464.1799990336051</v>
      </c>
      <c r="M1020" s="578">
        <v>1.76534405962926</v>
      </c>
      <c r="N1020" s="578">
        <v>5.4587971768948224E-2</v>
      </c>
      <c r="O1020" s="578">
        <v>2.9179975700875077E-2</v>
      </c>
      <c r="P1020" s="578">
        <v>2.1885853545366323</v>
      </c>
      <c r="Q1020" s="578">
        <v>1017.5912526448549</v>
      </c>
      <c r="R1020" s="578">
        <v>1.4860870980489049</v>
      </c>
      <c r="S1020" s="578">
        <v>2.673158373348385E-2</v>
      </c>
      <c r="T1020" s="578">
        <v>2.0279767923057E-2</v>
      </c>
      <c r="U1020" s="578">
        <v>3.5295539875110777</v>
      </c>
      <c r="V1020" s="578">
        <v>1464.1799990336051</v>
      </c>
      <c r="W1020" s="578">
        <v>1.7653440727393224</v>
      </c>
      <c r="X1020" s="578">
        <v>5.4587971183385244E-2</v>
      </c>
      <c r="Y1020" s="578">
        <v>2.9179975700875077E-2</v>
      </c>
    </row>
    <row r="1021" spans="1:25" x14ac:dyDescent="0.3">
      <c r="A1021" s="311" t="s">
        <v>3616</v>
      </c>
      <c r="B1021" s="310" t="s">
        <v>1697</v>
      </c>
      <c r="C1021" s="310" t="s">
        <v>3126</v>
      </c>
      <c r="D1021" s="36">
        <v>11</v>
      </c>
      <c r="E1021" s="36">
        <v>2012</v>
      </c>
      <c r="F1021" s="578">
        <v>2.7893942881317577</v>
      </c>
      <c r="G1021" s="578">
        <v>1159.9064318338974</v>
      </c>
      <c r="H1021" s="578">
        <v>1.3904319620629948</v>
      </c>
      <c r="I1021" s="578">
        <v>2.8954292664745123E-2</v>
      </c>
      <c r="J1021" s="578">
        <v>2.3116001820502125E-2</v>
      </c>
      <c r="K1021" s="578">
        <v>3.5278368555049124</v>
      </c>
      <c r="L1021" s="578">
        <v>1426.4798851013152</v>
      </c>
      <c r="M1021" s="578">
        <v>1.6254113825962075</v>
      </c>
      <c r="N1021" s="578">
        <v>5.9546504532894028E-2</v>
      </c>
      <c r="O1021" s="578">
        <v>2.8428635268937751E-2</v>
      </c>
      <c r="P1021" s="578">
        <v>2.7893941838252974</v>
      </c>
      <c r="Q1021" s="578">
        <v>1159.9064318338974</v>
      </c>
      <c r="R1021" s="578">
        <v>1.3904319355081749</v>
      </c>
      <c r="S1021" s="578">
        <v>2.8954287487977074E-2</v>
      </c>
      <c r="T1021" s="578">
        <v>2.3116001820502125E-2</v>
      </c>
      <c r="U1021" s="578">
        <v>3.5278368033612679</v>
      </c>
      <c r="V1021" s="578">
        <v>1426.4798851013152</v>
      </c>
      <c r="W1021" s="578">
        <v>1.6254114070661623</v>
      </c>
      <c r="X1021" s="578">
        <v>5.9546505031903472E-2</v>
      </c>
      <c r="Y1021" s="578">
        <v>2.8428635268937751E-2</v>
      </c>
    </row>
    <row r="1022" spans="1:25" x14ac:dyDescent="0.3">
      <c r="A1022" s="311" t="s">
        <v>3617</v>
      </c>
      <c r="B1022" s="310" t="s">
        <v>1697</v>
      </c>
      <c r="C1022" s="310" t="s">
        <v>3126</v>
      </c>
      <c r="D1022" s="36">
        <v>12</v>
      </c>
      <c r="E1022" s="36">
        <v>2012</v>
      </c>
      <c r="F1022" s="578">
        <v>3.2809571782638578</v>
      </c>
      <c r="G1022" s="578">
        <v>1276.3469746907499</v>
      </c>
      <c r="H1022" s="578">
        <v>1.3121693434128801</v>
      </c>
      <c r="I1022" s="578">
        <v>3.0772855910602876E-2</v>
      </c>
      <c r="J1022" s="578">
        <v>2.5436546634106549E-2</v>
      </c>
      <c r="K1022" s="578">
        <v>3.5251878296994574</v>
      </c>
      <c r="L1022" s="578">
        <v>1394.7177174886051</v>
      </c>
      <c r="M1022" s="578">
        <v>1.5101182098590726</v>
      </c>
      <c r="N1022" s="578">
        <v>6.3277778197364853E-2</v>
      </c>
      <c r="O1022" s="578">
        <v>2.7795630856417074E-2</v>
      </c>
      <c r="P1022" s="578">
        <v>3.2809572304128425</v>
      </c>
      <c r="Q1022" s="578">
        <v>1276.3469746907499</v>
      </c>
      <c r="R1022" s="578">
        <v>1.3121693067869225</v>
      </c>
      <c r="S1022" s="578">
        <v>3.0772854825954675E-2</v>
      </c>
      <c r="T1022" s="578">
        <v>2.5436546634106549E-2</v>
      </c>
      <c r="U1022" s="578">
        <v>3.5251875689449026</v>
      </c>
      <c r="V1022" s="578">
        <v>1394.7177174886051</v>
      </c>
      <c r="W1022" s="578">
        <v>1.5101182221702976</v>
      </c>
      <c r="X1022" s="578">
        <v>6.3277775552554233E-2</v>
      </c>
      <c r="Y1022" s="578">
        <v>2.7795630856417074E-2</v>
      </c>
    </row>
    <row r="1023" spans="1:25" x14ac:dyDescent="0.3">
      <c r="A1023" s="311" t="s">
        <v>3618</v>
      </c>
      <c r="B1023" s="310" t="s">
        <v>1697</v>
      </c>
      <c r="C1023" s="310" t="s">
        <v>3126</v>
      </c>
      <c r="D1023" s="36">
        <v>13</v>
      </c>
      <c r="E1023" s="36">
        <v>2012</v>
      </c>
      <c r="F1023" s="578">
        <v>3.2349349016609827</v>
      </c>
      <c r="G1023" s="578">
        <v>1250.0924135843848</v>
      </c>
      <c r="H1023" s="578">
        <v>1.22905768534292</v>
      </c>
      <c r="I1023" s="578">
        <v>3.1649405541505346E-2</v>
      </c>
      <c r="J1023" s="578">
        <v>2.4913321617835448E-2</v>
      </c>
      <c r="K1023" s="578">
        <v>3.4435940353904049</v>
      </c>
      <c r="L1023" s="578">
        <v>1357.001683553055</v>
      </c>
      <c r="M1023" s="578">
        <v>1.4195546579920399</v>
      </c>
      <c r="N1023" s="578">
        <v>6.4594742829740398E-2</v>
      </c>
      <c r="O1023" s="578">
        <v>2.7043998241424526E-2</v>
      </c>
      <c r="P1023" s="578">
        <v>3.2349347985945798</v>
      </c>
      <c r="Q1023" s="578">
        <v>1250.0924135843848</v>
      </c>
      <c r="R1023" s="578">
        <v>1.22905762179531</v>
      </c>
      <c r="S1023" s="578">
        <v>3.1649402422014306E-2</v>
      </c>
      <c r="T1023" s="578">
        <v>2.4913321617835448E-2</v>
      </c>
      <c r="U1023" s="578">
        <v>3.4435938280368674</v>
      </c>
      <c r="V1023" s="578">
        <v>1357.001683553055</v>
      </c>
      <c r="W1023" s="578">
        <v>1.4195546734775475</v>
      </c>
      <c r="X1023" s="578">
        <v>6.4594737638344613E-2</v>
      </c>
      <c r="Y1023" s="578">
        <v>2.7043998241424526E-2</v>
      </c>
    </row>
    <row r="1024" spans="1:25" x14ac:dyDescent="0.3">
      <c r="A1024" s="311" t="s">
        <v>3619</v>
      </c>
      <c r="B1024" s="310" t="s">
        <v>1697</v>
      </c>
      <c r="C1024" s="310" t="s">
        <v>3126</v>
      </c>
      <c r="D1024" s="36">
        <v>14</v>
      </c>
      <c r="E1024" s="36">
        <v>2012</v>
      </c>
      <c r="F1024" s="578">
        <v>3.3415767915121997</v>
      </c>
      <c r="G1024" s="578">
        <v>1313.1796035766574</v>
      </c>
      <c r="H1024" s="578">
        <v>1.2831635739174325</v>
      </c>
      <c r="I1024" s="578">
        <v>3.6301220322002274E-2</v>
      </c>
      <c r="J1024" s="578">
        <v>2.6170618812708751E-2</v>
      </c>
      <c r="K1024" s="578">
        <v>3.5332198595106048</v>
      </c>
      <c r="L1024" s="578">
        <v>1410.5110410054499</v>
      </c>
      <c r="M1024" s="578">
        <v>1.45574090789629</v>
      </c>
      <c r="N1024" s="578">
        <v>6.8781158095134701E-2</v>
      </c>
      <c r="O1024" s="578">
        <v>2.8110332709426623E-2</v>
      </c>
      <c r="P1024" s="578">
        <v>3.3415765307316421</v>
      </c>
      <c r="Q1024" s="578">
        <v>1313.1796035766574</v>
      </c>
      <c r="R1024" s="578">
        <v>1.28316349088254</v>
      </c>
      <c r="S1024" s="578">
        <v>3.630122075264805E-2</v>
      </c>
      <c r="T1024" s="578">
        <v>2.6170618812708751E-2</v>
      </c>
      <c r="U1024" s="578">
        <v>3.5332195987454371</v>
      </c>
      <c r="V1024" s="578">
        <v>1410.5110410054499</v>
      </c>
      <c r="W1024" s="578">
        <v>1.4557409190673125</v>
      </c>
      <c r="X1024" s="578">
        <v>6.8781156080149175E-2</v>
      </c>
      <c r="Y1024" s="578">
        <v>2.8110332709426623E-2</v>
      </c>
    </row>
    <row r="1025" spans="1:25" x14ac:dyDescent="0.3">
      <c r="A1025" s="311" t="s">
        <v>3620</v>
      </c>
      <c r="B1025" s="310" t="s">
        <v>1697</v>
      </c>
      <c r="C1025" s="310" t="s">
        <v>3126</v>
      </c>
      <c r="D1025" s="36">
        <v>15</v>
      </c>
      <c r="E1025" s="36">
        <v>2012</v>
      </c>
      <c r="F1025" s="578">
        <v>3.4477035798962872</v>
      </c>
      <c r="G1025" s="578">
        <v>1374.9419848124101</v>
      </c>
      <c r="H1025" s="578">
        <v>1.3397058378100124</v>
      </c>
      <c r="I1025" s="578">
        <v>4.0608470028018873E-2</v>
      </c>
      <c r="J1025" s="578">
        <v>2.7401510315636726E-2</v>
      </c>
      <c r="K1025" s="578">
        <v>3.6211084393533626</v>
      </c>
      <c r="L1025" s="578">
        <v>1461.5119921366327</v>
      </c>
      <c r="M1025" s="578">
        <v>1.491394385324075</v>
      </c>
      <c r="N1025" s="578">
        <v>6.9871814175106295E-2</v>
      </c>
      <c r="O1025" s="578">
        <v>2.9126777759908348E-2</v>
      </c>
      <c r="P1025" s="578">
        <v>3.4477031638847704</v>
      </c>
      <c r="Q1025" s="578">
        <v>1374.9419848124101</v>
      </c>
      <c r="R1025" s="578">
        <v>1.339705858653355</v>
      </c>
      <c r="S1025" s="578">
        <v>4.0608466909209974E-2</v>
      </c>
      <c r="T1025" s="578">
        <v>2.7401510315636726E-2</v>
      </c>
      <c r="U1025" s="578">
        <v>3.6211084915022727</v>
      </c>
      <c r="V1025" s="578">
        <v>1461.5119921366327</v>
      </c>
      <c r="W1025" s="578">
        <v>1.4913943932501674</v>
      </c>
      <c r="X1025" s="578">
        <v>6.9871813306235681E-2</v>
      </c>
      <c r="Y1025" s="578">
        <v>2.9126777759908348E-2</v>
      </c>
    </row>
    <row r="1026" spans="1:25" x14ac:dyDescent="0.3">
      <c r="A1026" s="579" t="s">
        <v>3621</v>
      </c>
      <c r="B1026" s="580" t="s">
        <v>1697</v>
      </c>
      <c r="C1026" s="580" t="s">
        <v>3126</v>
      </c>
      <c r="D1026" s="581">
        <v>16</v>
      </c>
      <c r="E1026" s="581">
        <v>2012</v>
      </c>
      <c r="F1026" s="582">
        <v>3.6241992376509002</v>
      </c>
      <c r="G1026" s="582">
        <v>1460.6677907307876</v>
      </c>
      <c r="H1026" s="582">
        <v>1.420627316164875</v>
      </c>
      <c r="I1026" s="582">
        <v>4.6243112354204599E-2</v>
      </c>
      <c r="J1026" s="582">
        <v>2.9109956822746075E-2</v>
      </c>
      <c r="K1026" s="582">
        <v>3.7745331170309155</v>
      </c>
      <c r="L1026" s="582">
        <v>1535.6271603902123</v>
      </c>
      <c r="M1026" s="582">
        <v>1.5536612947677524</v>
      </c>
      <c r="N1026" s="582">
        <v>7.3700446838301972E-2</v>
      </c>
      <c r="O1026" s="582">
        <v>3.0603775676960699E-2</v>
      </c>
      <c r="P1026" s="582">
        <v>3.6241993419278402</v>
      </c>
      <c r="Q1026" s="582">
        <v>1460.6677907307876</v>
      </c>
      <c r="R1026" s="582">
        <v>1.4206273099704574</v>
      </c>
      <c r="S1026" s="582">
        <v>4.6243110740457852E-2</v>
      </c>
      <c r="T1026" s="582">
        <v>2.9109956308578423E-2</v>
      </c>
      <c r="U1026" s="582">
        <v>3.7745328066005897</v>
      </c>
      <c r="V1026" s="582">
        <v>1535.6271603902123</v>
      </c>
      <c r="W1026" s="582">
        <v>1.5536613023299002</v>
      </c>
      <c r="X1026" s="582">
        <v>7.370044792226807E-2</v>
      </c>
      <c r="Y1026" s="582">
        <v>3.0603776200829651E-2</v>
      </c>
    </row>
    <row r="1027" spans="1:25" x14ac:dyDescent="0.3">
      <c r="A1027" s="311" t="s">
        <v>3622</v>
      </c>
      <c r="B1027" s="310" t="s">
        <v>1697</v>
      </c>
      <c r="C1027" s="310" t="s">
        <v>3126</v>
      </c>
      <c r="D1027" s="36">
        <v>1</v>
      </c>
      <c r="E1027" s="36">
        <v>2020</v>
      </c>
      <c r="F1027" s="578">
        <v>3.5921316992172825</v>
      </c>
      <c r="G1027" s="578">
        <v>6542.4201151529905</v>
      </c>
      <c r="H1027" s="578">
        <v>6.6983786800750069</v>
      </c>
      <c r="I1027" s="578">
        <v>4.9330116031342158E-2</v>
      </c>
      <c r="J1027" s="578">
        <v>4.35286245968503E-2</v>
      </c>
      <c r="K1027" s="578">
        <v>3.4769344099327029</v>
      </c>
      <c r="L1027" s="578">
        <v>6378.9130299886056</v>
      </c>
      <c r="M1027" s="578">
        <v>6.5895357534075867</v>
      </c>
      <c r="N1027" s="578">
        <v>3.7340423526984502E-2</v>
      </c>
      <c r="O1027" s="578">
        <v>4.2440767458174322E-2</v>
      </c>
      <c r="P1027" s="578">
        <v>3.5921316470476801</v>
      </c>
      <c r="Q1027" s="578">
        <v>6542.4201151529905</v>
      </c>
      <c r="R1027" s="578">
        <v>6.6983783964484802</v>
      </c>
      <c r="S1027" s="578">
        <v>4.9330114955409926E-2</v>
      </c>
      <c r="T1027" s="578">
        <v>4.3528624092383894E-2</v>
      </c>
      <c r="U1027" s="578">
        <v>3.4769344099379373</v>
      </c>
      <c r="V1027" s="578">
        <v>6378.9130808512346</v>
      </c>
      <c r="W1027" s="578">
        <v>6.5895356013158199</v>
      </c>
      <c r="X1027" s="578">
        <v>3.7340423542445898E-2</v>
      </c>
      <c r="Y1027" s="578">
        <v>4.244076798204327E-2</v>
      </c>
    </row>
    <row r="1028" spans="1:25" x14ac:dyDescent="0.3">
      <c r="A1028" s="311" t="s">
        <v>3623</v>
      </c>
      <c r="B1028" s="310" t="s">
        <v>1697</v>
      </c>
      <c r="C1028" s="310" t="s">
        <v>3126</v>
      </c>
      <c r="D1028" s="36">
        <v>2</v>
      </c>
      <c r="E1028" s="36">
        <v>2020</v>
      </c>
      <c r="F1028" s="578">
        <v>2.26985188650765</v>
      </c>
      <c r="G1028" s="578">
        <v>3856.4832331339476</v>
      </c>
      <c r="H1028" s="578">
        <v>3.9241584456588745</v>
      </c>
      <c r="I1028" s="578">
        <v>3.3311635675318002E-2</v>
      </c>
      <c r="J1028" s="578">
        <v>2.5658292831697752E-2</v>
      </c>
      <c r="K1028" s="578">
        <v>2.2738964773863724</v>
      </c>
      <c r="L1028" s="578">
        <v>3811.46340433756</v>
      </c>
      <c r="M1028" s="578">
        <v>4.0106415552278678</v>
      </c>
      <c r="N1028" s="578">
        <v>2.2679668325811926E-2</v>
      </c>
      <c r="O1028" s="578">
        <v>2.5358786107972226E-2</v>
      </c>
      <c r="P1028" s="578">
        <v>2.2698520417166375</v>
      </c>
      <c r="Q1028" s="578">
        <v>3856.483128865555</v>
      </c>
      <c r="R1028" s="578">
        <v>3.9241584997677474</v>
      </c>
      <c r="S1028" s="578">
        <v>3.3311634636599252E-2</v>
      </c>
      <c r="T1028" s="578">
        <v>2.5658292831697752E-2</v>
      </c>
      <c r="U1028" s="578">
        <v>2.2738965816852179</v>
      </c>
      <c r="V1028" s="578">
        <v>3811.46340433756</v>
      </c>
      <c r="W1028" s="578">
        <v>4.0106414735067375</v>
      </c>
      <c r="X1028" s="578">
        <v>2.2679668320051801E-2</v>
      </c>
      <c r="Y1028" s="578">
        <v>2.5358786107972226E-2</v>
      </c>
    </row>
    <row r="1029" spans="1:25" x14ac:dyDescent="0.3">
      <c r="A1029" s="311" t="s">
        <v>3624</v>
      </c>
      <c r="B1029" s="310" t="s">
        <v>1697</v>
      </c>
      <c r="C1029" s="310" t="s">
        <v>3126</v>
      </c>
      <c r="D1029" s="36">
        <v>3</v>
      </c>
      <c r="E1029" s="36">
        <v>2020</v>
      </c>
      <c r="F1029" s="578">
        <v>1.22514051439778</v>
      </c>
      <c r="G1029" s="578">
        <v>2042.4938290913851</v>
      </c>
      <c r="H1029" s="578">
        <v>2.066744757186215</v>
      </c>
      <c r="I1029" s="578">
        <v>1.2956051091843251E-2</v>
      </c>
      <c r="J1029" s="578">
        <v>1.3589285479004726E-2</v>
      </c>
      <c r="K1029" s="578">
        <v>1.6865083463971826</v>
      </c>
      <c r="L1029" s="578">
        <v>2650.2850468953402</v>
      </c>
      <c r="M1029" s="578">
        <v>2.7206635110530075</v>
      </c>
      <c r="N1029" s="578">
        <v>1.8248421663505102E-2</v>
      </c>
      <c r="O1029" s="578">
        <v>1.7633105298348953E-2</v>
      </c>
      <c r="P1029" s="578">
        <v>1.225140411953225</v>
      </c>
      <c r="Q1029" s="578">
        <v>2042.4938290913851</v>
      </c>
      <c r="R1029" s="578">
        <v>2.0667447316215326</v>
      </c>
      <c r="S1029" s="578">
        <v>1.2956050567481701E-2</v>
      </c>
      <c r="T1029" s="578">
        <v>1.3589285479004726E-2</v>
      </c>
      <c r="U1029" s="578">
        <v>1.6865082420875723</v>
      </c>
      <c r="V1029" s="578">
        <v>2650.2850990295351</v>
      </c>
      <c r="W1029" s="578">
        <v>2.7206634345335825</v>
      </c>
      <c r="X1029" s="578">
        <v>1.8248422142505601E-2</v>
      </c>
      <c r="Y1029" s="578">
        <v>1.7633105298348953E-2</v>
      </c>
    </row>
    <row r="1030" spans="1:25" x14ac:dyDescent="0.3">
      <c r="A1030" s="311" t="s">
        <v>3625</v>
      </c>
      <c r="B1030" s="310" t="s">
        <v>1697</v>
      </c>
      <c r="C1030" s="310" t="s">
        <v>3126</v>
      </c>
      <c r="D1030" s="36">
        <v>4</v>
      </c>
      <c r="E1030" s="36">
        <v>2020</v>
      </c>
      <c r="F1030" s="578">
        <v>0.61903041361490274</v>
      </c>
      <c r="G1030" s="578">
        <v>1097.1066627502375</v>
      </c>
      <c r="H1030" s="578">
        <v>1.137939149662385</v>
      </c>
      <c r="I1030" s="578">
        <v>7.6255648278712772E-3</v>
      </c>
      <c r="J1030" s="578">
        <v>7.2993712334815976E-3</v>
      </c>
      <c r="K1030" s="578">
        <v>1.4635039491901827</v>
      </c>
      <c r="L1030" s="578">
        <v>2244.9443308512327</v>
      </c>
      <c r="M1030" s="578">
        <v>2.2261777832894274</v>
      </c>
      <c r="N1030" s="578">
        <v>1.4971528928981525E-2</v>
      </c>
      <c r="O1030" s="578">
        <v>1.4936257231359626E-2</v>
      </c>
      <c r="P1030" s="578">
        <v>0.61903039312372199</v>
      </c>
      <c r="Q1030" s="578">
        <v>1097.1066627502375</v>
      </c>
      <c r="R1030" s="578">
        <v>1.1379391479846701</v>
      </c>
      <c r="S1030" s="578">
        <v>7.6255650856940776E-3</v>
      </c>
      <c r="T1030" s="578">
        <v>7.299371126767552E-3</v>
      </c>
      <c r="U1030" s="578">
        <v>1.4635037405761251</v>
      </c>
      <c r="V1030" s="578">
        <v>2244.9443308512327</v>
      </c>
      <c r="W1030" s="578">
        <v>2.2261777824784623</v>
      </c>
      <c r="X1030" s="578">
        <v>1.4971527347370225E-2</v>
      </c>
      <c r="Y1030" s="578">
        <v>1.4936256707490674E-2</v>
      </c>
    </row>
    <row r="1031" spans="1:25" x14ac:dyDescent="0.3">
      <c r="A1031" s="311" t="s">
        <v>3626</v>
      </c>
      <c r="B1031" s="310" t="s">
        <v>1697</v>
      </c>
      <c r="C1031" s="310" t="s">
        <v>3126</v>
      </c>
      <c r="D1031" s="36">
        <v>5</v>
      </c>
      <c r="E1031" s="36">
        <v>2020</v>
      </c>
      <c r="F1031" s="578">
        <v>0.68990419243811107</v>
      </c>
      <c r="G1031" s="578">
        <v>1136.79418690999</v>
      </c>
      <c r="H1031" s="578">
        <v>1.1431214288456075</v>
      </c>
      <c r="I1031" s="578">
        <v>1.4663513307899199E-2</v>
      </c>
      <c r="J1031" s="578">
        <v>7.5634259434688468E-3</v>
      </c>
      <c r="K1031" s="578">
        <v>1.3275394990193874</v>
      </c>
      <c r="L1031" s="578">
        <v>2008.9312311808224</v>
      </c>
      <c r="M1031" s="578">
        <v>1.9224839650002299</v>
      </c>
      <c r="N1031" s="578">
        <v>1.5810915828827325E-2</v>
      </c>
      <c r="O1031" s="578">
        <v>1.3366007323687224E-2</v>
      </c>
      <c r="P1031" s="578">
        <v>0.68990416170132995</v>
      </c>
      <c r="Q1031" s="578">
        <v>1136.79418690999</v>
      </c>
      <c r="R1031" s="578">
        <v>1.1431214241638326</v>
      </c>
      <c r="S1031" s="578">
        <v>1.4663515389202001E-2</v>
      </c>
      <c r="T1031" s="578">
        <v>7.5634258925371452E-3</v>
      </c>
      <c r="U1031" s="578">
        <v>1.327539499017325</v>
      </c>
      <c r="V1031" s="578">
        <v>2008.9312311808224</v>
      </c>
      <c r="W1031" s="578">
        <v>1.9224839360337325</v>
      </c>
      <c r="X1031" s="578">
        <v>1.58109158654345E-2</v>
      </c>
      <c r="Y1031" s="578">
        <v>1.3366007323687224E-2</v>
      </c>
    </row>
    <row r="1032" spans="1:25" x14ac:dyDescent="0.3">
      <c r="A1032" s="311" t="s">
        <v>3627</v>
      </c>
      <c r="B1032" s="310" t="s">
        <v>1697</v>
      </c>
      <c r="C1032" s="310" t="s">
        <v>3126</v>
      </c>
      <c r="D1032" s="36">
        <v>6</v>
      </c>
      <c r="E1032" s="36">
        <v>2020</v>
      </c>
      <c r="F1032" s="578">
        <v>0.7324286481822635</v>
      </c>
      <c r="G1032" s="578">
        <v>1160.6083285013776</v>
      </c>
      <c r="H1032" s="578">
        <v>1.1462316401951522</v>
      </c>
      <c r="I1032" s="578">
        <v>1.8886303050597474E-2</v>
      </c>
      <c r="J1032" s="578">
        <v>7.7218731797377843E-3</v>
      </c>
      <c r="K1032" s="578">
        <v>1.2186668756584651</v>
      </c>
      <c r="L1032" s="578">
        <v>1837.2529296874975</v>
      </c>
      <c r="M1032" s="578">
        <v>1.6950184801859551</v>
      </c>
      <c r="N1032" s="578">
        <v>1.4460507889907551E-2</v>
      </c>
      <c r="O1032" s="578">
        <v>1.2223775809009824E-2</v>
      </c>
      <c r="P1032" s="578">
        <v>0.73242861216907751</v>
      </c>
      <c r="Q1032" s="578">
        <v>1160.6083285013776</v>
      </c>
      <c r="R1032" s="578">
        <v>1.1462316324377699</v>
      </c>
      <c r="S1032" s="578">
        <v>1.8886303049763773E-2</v>
      </c>
      <c r="T1032" s="578">
        <v>7.7218731797377843E-3</v>
      </c>
      <c r="U1032" s="578">
        <v>1.2186667707263674</v>
      </c>
      <c r="V1032" s="578">
        <v>1837.2529296874975</v>
      </c>
      <c r="W1032" s="578">
        <v>1.6950184914888524</v>
      </c>
      <c r="X1032" s="578">
        <v>1.44605073816516E-2</v>
      </c>
      <c r="Y1032" s="578">
        <v>1.2223775809009824E-2</v>
      </c>
    </row>
    <row r="1033" spans="1:25" x14ac:dyDescent="0.3">
      <c r="A1033" s="311" t="s">
        <v>3628</v>
      </c>
      <c r="B1033" s="310" t="s">
        <v>1697</v>
      </c>
      <c r="C1033" s="310" t="s">
        <v>3126</v>
      </c>
      <c r="D1033" s="36">
        <v>7</v>
      </c>
      <c r="E1033" s="36">
        <v>2020</v>
      </c>
      <c r="F1033" s="578">
        <v>0.76077765956417376</v>
      </c>
      <c r="G1033" s="578">
        <v>1176.4899991353275</v>
      </c>
      <c r="H1033" s="578">
        <v>1.1483067965959799</v>
      </c>
      <c r="I1033" s="578">
        <v>2.1701440815301454E-2</v>
      </c>
      <c r="J1033" s="578">
        <v>7.8275241733839086E-3</v>
      </c>
      <c r="K1033" s="578">
        <v>1.2329993746008601</v>
      </c>
      <c r="L1033" s="578">
        <v>1803.1468811035097</v>
      </c>
      <c r="M1033" s="578">
        <v>1.6203646356240475</v>
      </c>
      <c r="N1033" s="578">
        <v>2.4679825219133478E-2</v>
      </c>
      <c r="O1033" s="578">
        <v>1.199688125052485E-2</v>
      </c>
      <c r="P1033" s="578">
        <v>0.76077763286788003</v>
      </c>
      <c r="Q1033" s="578">
        <v>1176.4899991353275</v>
      </c>
      <c r="R1033" s="578">
        <v>1.1483068037844775</v>
      </c>
      <c r="S1033" s="578">
        <v>2.1701440280897523E-2</v>
      </c>
      <c r="T1033" s="578">
        <v>7.8275241733839086E-3</v>
      </c>
      <c r="U1033" s="578">
        <v>1.23299937459728</v>
      </c>
      <c r="V1033" s="578">
        <v>1803.1468811035097</v>
      </c>
      <c r="W1033" s="578">
        <v>1.620364656796025</v>
      </c>
      <c r="X1033" s="578">
        <v>2.4679825737772824E-2</v>
      </c>
      <c r="Y1033" s="578">
        <v>1.199688125052485E-2</v>
      </c>
    </row>
    <row r="1034" spans="1:25" x14ac:dyDescent="0.3">
      <c r="A1034" s="311" t="s">
        <v>3629</v>
      </c>
      <c r="B1034" s="310" t="s">
        <v>1697</v>
      </c>
      <c r="C1034" s="310" t="s">
        <v>3126</v>
      </c>
      <c r="D1034" s="36">
        <v>8</v>
      </c>
      <c r="E1034" s="36">
        <v>2020</v>
      </c>
      <c r="F1034" s="578">
        <v>0.71984140299855381</v>
      </c>
      <c r="G1034" s="578">
        <v>1097.017476399735</v>
      </c>
      <c r="H1034" s="578">
        <v>1.0414195105534678</v>
      </c>
      <c r="I1034" s="578">
        <v>1.9078296086490774E-2</v>
      </c>
      <c r="J1034" s="578">
        <v>7.2987614985322528E-3</v>
      </c>
      <c r="K1034" s="578">
        <v>1.0699065243446333</v>
      </c>
      <c r="L1034" s="578">
        <v>1514.4781748453727</v>
      </c>
      <c r="M1034" s="578">
        <v>1.3168508345499126</v>
      </c>
      <c r="N1034" s="578">
        <v>2.1632574091806078E-2</v>
      </c>
      <c r="O1034" s="578">
        <v>1.0076254577143092E-2</v>
      </c>
      <c r="P1034" s="578">
        <v>0.71984135022519957</v>
      </c>
      <c r="Q1034" s="578">
        <v>1097.017476399735</v>
      </c>
      <c r="R1034" s="578">
        <v>1.0414195140622984</v>
      </c>
      <c r="S1034" s="578">
        <v>1.9078297149917423E-2</v>
      </c>
      <c r="T1034" s="578">
        <v>7.2987614985322528E-3</v>
      </c>
      <c r="U1034" s="578">
        <v>1.0699064408360415</v>
      </c>
      <c r="V1034" s="578">
        <v>1514.4781748453727</v>
      </c>
      <c r="W1034" s="578">
        <v>1.3168508412627424</v>
      </c>
      <c r="X1034" s="578">
        <v>2.1632572539601776E-2</v>
      </c>
      <c r="Y1034" s="578">
        <v>1.0076254577143092E-2</v>
      </c>
    </row>
    <row r="1035" spans="1:25" x14ac:dyDescent="0.3">
      <c r="A1035" s="311" t="s">
        <v>3630</v>
      </c>
      <c r="B1035" s="310" t="s">
        <v>1697</v>
      </c>
      <c r="C1035" s="310" t="s">
        <v>3126</v>
      </c>
      <c r="D1035" s="36">
        <v>9</v>
      </c>
      <c r="E1035" s="36">
        <v>2020</v>
      </c>
      <c r="F1035" s="578">
        <v>0.68913838213498446</v>
      </c>
      <c r="G1035" s="578">
        <v>1037.4037634531601</v>
      </c>
      <c r="H1035" s="578">
        <v>0.96125132222171605</v>
      </c>
      <c r="I1035" s="578">
        <v>1.7110953934964798E-2</v>
      </c>
      <c r="J1035" s="578">
        <v>6.9021600162765574E-3</v>
      </c>
      <c r="K1035" s="578">
        <v>1.0618049042943902</v>
      </c>
      <c r="L1035" s="578">
        <v>1467.0656560261998</v>
      </c>
      <c r="M1035" s="578">
        <v>1.22580752935103</v>
      </c>
      <c r="N1035" s="578">
        <v>2.9295246867074298E-2</v>
      </c>
      <c r="O1035" s="578">
        <v>9.7608035430312001E-3</v>
      </c>
      <c r="P1035" s="578">
        <v>0.6891384131785302</v>
      </c>
      <c r="Q1035" s="578">
        <v>1037.4037634531601</v>
      </c>
      <c r="R1035" s="578">
        <v>0.96125129258355824</v>
      </c>
      <c r="S1035" s="578">
        <v>1.7110952901778824E-2</v>
      </c>
      <c r="T1035" s="578">
        <v>6.9021600162765574E-3</v>
      </c>
      <c r="U1035" s="578">
        <v>1.0618048102308106</v>
      </c>
      <c r="V1035" s="578">
        <v>1467.0656038920049</v>
      </c>
      <c r="W1035" s="578">
        <v>1.2258075096779</v>
      </c>
      <c r="X1035" s="578">
        <v>2.92952473807114E-2</v>
      </c>
      <c r="Y1035" s="578">
        <v>9.7608035430312001E-3</v>
      </c>
    </row>
    <row r="1036" spans="1:25" x14ac:dyDescent="0.3">
      <c r="A1036" s="311" t="s">
        <v>3631</v>
      </c>
      <c r="B1036" s="310" t="s">
        <v>1697</v>
      </c>
      <c r="C1036" s="310" t="s">
        <v>3126</v>
      </c>
      <c r="D1036" s="36">
        <v>10</v>
      </c>
      <c r="E1036" s="36">
        <v>2020</v>
      </c>
      <c r="F1036" s="578">
        <v>0.66525861947059128</v>
      </c>
      <c r="G1036" s="578">
        <v>991.04300181070926</v>
      </c>
      <c r="H1036" s="578">
        <v>0.89889841402070014</v>
      </c>
      <c r="I1036" s="578">
        <v>1.5580739714929775E-2</v>
      </c>
      <c r="J1036" s="578">
        <v>6.593695691359848E-3</v>
      </c>
      <c r="K1036" s="578">
        <v>1.0547285754408491</v>
      </c>
      <c r="L1036" s="578">
        <v>1427.5564804077098</v>
      </c>
      <c r="M1036" s="578">
        <v>1.1518101638272675</v>
      </c>
      <c r="N1036" s="578">
        <v>3.444140016335942E-2</v>
      </c>
      <c r="O1036" s="578">
        <v>9.4979540832961541E-3</v>
      </c>
      <c r="P1036" s="578">
        <v>0.6652586051887579</v>
      </c>
      <c r="Q1036" s="578">
        <v>991.04300721486175</v>
      </c>
      <c r="R1036" s="578">
        <v>0.89889842411078658</v>
      </c>
      <c r="S1036" s="578">
        <v>1.5580739191060849E-2</v>
      </c>
      <c r="T1036" s="578">
        <v>6.593695691359848E-3</v>
      </c>
      <c r="U1036" s="578">
        <v>1.0547284239488368</v>
      </c>
      <c r="V1036" s="578">
        <v>1427.5564804077098</v>
      </c>
      <c r="W1036" s="578">
        <v>1.15181018571335</v>
      </c>
      <c r="X1036" s="578">
        <v>3.4441402152879122E-2</v>
      </c>
      <c r="Y1036" s="578">
        <v>9.4979541269519033E-3</v>
      </c>
    </row>
    <row r="1037" spans="1:25" x14ac:dyDescent="0.3">
      <c r="A1037" s="311" t="s">
        <v>3632</v>
      </c>
      <c r="B1037" s="310" t="s">
        <v>1697</v>
      </c>
      <c r="C1037" s="310" t="s">
        <v>3126</v>
      </c>
      <c r="D1037" s="36">
        <v>11</v>
      </c>
      <c r="E1037" s="36">
        <v>2020</v>
      </c>
      <c r="F1037" s="578">
        <v>0.83512000681093868</v>
      </c>
      <c r="G1037" s="578">
        <v>1130.51893361409</v>
      </c>
      <c r="H1037" s="578">
        <v>0.90913037281052134</v>
      </c>
      <c r="I1037" s="578">
        <v>1.7871714506175775E-2</v>
      </c>
      <c r="J1037" s="578">
        <v>7.5216602029589278E-3</v>
      </c>
      <c r="K1037" s="578">
        <v>1.0517357689454292</v>
      </c>
      <c r="L1037" s="578">
        <v>1391.242927551265</v>
      </c>
      <c r="M1037" s="578">
        <v>1.0864191188403902</v>
      </c>
      <c r="N1037" s="578">
        <v>3.8202405401231425E-2</v>
      </c>
      <c r="O1037" s="578">
        <v>9.2563445699245933E-3</v>
      </c>
      <c r="P1037" s="578">
        <v>0.8351199863218608</v>
      </c>
      <c r="Q1037" s="578">
        <v>1130.51893361409</v>
      </c>
      <c r="R1037" s="578">
        <v>0.90913037288373488</v>
      </c>
      <c r="S1037" s="578">
        <v>1.7871716078388951E-2</v>
      </c>
      <c r="T1037" s="578">
        <v>7.5216602029589278E-3</v>
      </c>
      <c r="U1037" s="578">
        <v>1.0517357534202803</v>
      </c>
      <c r="V1037" s="578">
        <v>1391.242927551265</v>
      </c>
      <c r="W1037" s="578">
        <v>1.0864191203603057</v>
      </c>
      <c r="X1037" s="578">
        <v>3.8202404833403578E-2</v>
      </c>
      <c r="Y1037" s="578">
        <v>9.2563445699245933E-3</v>
      </c>
    </row>
    <row r="1038" spans="1:25" x14ac:dyDescent="0.3">
      <c r="A1038" s="311" t="s">
        <v>3633</v>
      </c>
      <c r="B1038" s="310" t="s">
        <v>1697</v>
      </c>
      <c r="C1038" s="310" t="s">
        <v>3126</v>
      </c>
      <c r="D1038" s="36">
        <v>12</v>
      </c>
      <c r="E1038" s="36">
        <v>2020</v>
      </c>
      <c r="F1038" s="578">
        <v>0.97409776615735877</v>
      </c>
      <c r="G1038" s="578">
        <v>1244.63012440999</v>
      </c>
      <c r="H1038" s="578">
        <v>0.91750040102108921</v>
      </c>
      <c r="I1038" s="578">
        <v>1.9746136300833876E-2</v>
      </c>
      <c r="J1038" s="578">
        <v>8.2808838924393023E-3</v>
      </c>
      <c r="K1038" s="578">
        <v>1.0488160760333811</v>
      </c>
      <c r="L1038" s="578">
        <v>1360.6336237589451</v>
      </c>
      <c r="M1038" s="578">
        <v>1.0323598322284684</v>
      </c>
      <c r="N1038" s="578">
        <v>4.1131069415162785E-2</v>
      </c>
      <c r="O1038" s="578">
        <v>9.0526888379827124E-3</v>
      </c>
      <c r="P1038" s="578">
        <v>0.97409782265505762</v>
      </c>
      <c r="Q1038" s="578">
        <v>1244.63012440999</v>
      </c>
      <c r="R1038" s="578">
        <v>0.91750041238067881</v>
      </c>
      <c r="S1038" s="578">
        <v>1.97461347441579E-2</v>
      </c>
      <c r="T1038" s="578">
        <v>8.2808838924393023E-3</v>
      </c>
      <c r="U1038" s="578">
        <v>1.0488161697865761</v>
      </c>
      <c r="V1038" s="578">
        <v>1360.6336237589451</v>
      </c>
      <c r="W1038" s="578">
        <v>1.0323598295519008</v>
      </c>
      <c r="X1038" s="578">
        <v>4.1131070965851252E-2</v>
      </c>
      <c r="Y1038" s="578">
        <v>9.0526888379827124E-3</v>
      </c>
    </row>
    <row r="1039" spans="1:25" x14ac:dyDescent="0.3">
      <c r="A1039" s="311" t="s">
        <v>3634</v>
      </c>
      <c r="B1039" s="310" t="s">
        <v>1697</v>
      </c>
      <c r="C1039" s="310" t="s">
        <v>3126</v>
      </c>
      <c r="D1039" s="36">
        <v>13</v>
      </c>
      <c r="E1039" s="36">
        <v>2020</v>
      </c>
      <c r="F1039" s="578">
        <v>0.95590830963779549</v>
      </c>
      <c r="G1039" s="578">
        <v>1219.4715855916299</v>
      </c>
      <c r="H1039" s="578">
        <v>0.87647507638340916</v>
      </c>
      <c r="I1039" s="578">
        <v>2.0550596802574178E-2</v>
      </c>
      <c r="J1039" s="578">
        <v>8.1135073608796394E-3</v>
      </c>
      <c r="K1039" s="578">
        <v>1.0205368650856377</v>
      </c>
      <c r="L1039" s="578">
        <v>1324.2440808614049</v>
      </c>
      <c r="M1039" s="578">
        <v>0.98465122669570726</v>
      </c>
      <c r="N1039" s="578">
        <v>4.2170559127498522E-2</v>
      </c>
      <c r="O1039" s="578">
        <v>8.8105691635670721E-3</v>
      </c>
      <c r="P1039" s="578">
        <v>0.95590840897623708</v>
      </c>
      <c r="Q1039" s="578">
        <v>1219.4715855916299</v>
      </c>
      <c r="R1039" s="578">
        <v>0.87647507127295854</v>
      </c>
      <c r="S1039" s="578">
        <v>2.0550595764537549E-2</v>
      </c>
      <c r="T1039" s="578">
        <v>8.1135073075226175E-3</v>
      </c>
      <c r="U1039" s="578">
        <v>1.020537099158028</v>
      </c>
      <c r="V1039" s="578">
        <v>1324.2440808614049</v>
      </c>
      <c r="W1039" s="578">
        <v>0.98465123897229345</v>
      </c>
      <c r="X1039" s="578">
        <v>4.2170559675620674E-2</v>
      </c>
      <c r="Y1039" s="578">
        <v>8.8105691635670721E-3</v>
      </c>
    </row>
    <row r="1040" spans="1:25" x14ac:dyDescent="0.3">
      <c r="A1040" s="311" t="s">
        <v>3635</v>
      </c>
      <c r="B1040" s="310" t="s">
        <v>1697</v>
      </c>
      <c r="C1040" s="310" t="s">
        <v>3126</v>
      </c>
      <c r="D1040" s="36">
        <v>14</v>
      </c>
      <c r="E1040" s="36">
        <v>2020</v>
      </c>
      <c r="F1040" s="578">
        <v>0.98291490770281853</v>
      </c>
      <c r="G1040" s="578">
        <v>1279.768667856845</v>
      </c>
      <c r="H1040" s="578">
        <v>0.9149618360153593</v>
      </c>
      <c r="I1040" s="578">
        <v>2.2417451384777999E-2</v>
      </c>
      <c r="J1040" s="578">
        <v>8.5146648634690739E-3</v>
      </c>
      <c r="K1040" s="578">
        <v>1.0425935433525853</v>
      </c>
      <c r="L1040" s="578">
        <v>1375.2814865112275</v>
      </c>
      <c r="M1040" s="578">
        <v>1.0131959701704973</v>
      </c>
      <c r="N1040" s="578">
        <v>4.3756289283464797E-2</v>
      </c>
      <c r="O1040" s="578">
        <v>9.15014049193511E-3</v>
      </c>
      <c r="P1040" s="578">
        <v>0.98291462706691601</v>
      </c>
      <c r="Q1040" s="578">
        <v>1279.768667856845</v>
      </c>
      <c r="R1040" s="578">
        <v>0.91496181333922988</v>
      </c>
      <c r="S1040" s="578">
        <v>2.2417451374243023E-2</v>
      </c>
      <c r="T1040" s="578">
        <v>8.5146648634690739E-3</v>
      </c>
      <c r="U1040" s="578">
        <v>1.0425936740465755</v>
      </c>
      <c r="V1040" s="578">
        <v>1375.2814865112275</v>
      </c>
      <c r="W1040" s="578">
        <v>1.0131960138864222</v>
      </c>
      <c r="X1040" s="578">
        <v>4.3756286673063451E-2</v>
      </c>
      <c r="Y1040" s="578">
        <v>9.1501404434287288E-3</v>
      </c>
    </row>
    <row r="1041" spans="1:25" x14ac:dyDescent="0.3">
      <c r="A1041" s="311" t="s">
        <v>3636</v>
      </c>
      <c r="B1041" s="310" t="s">
        <v>1697</v>
      </c>
      <c r="C1041" s="310" t="s">
        <v>3126</v>
      </c>
      <c r="D1041" s="36">
        <v>15</v>
      </c>
      <c r="E1041" s="36">
        <v>2020</v>
      </c>
      <c r="F1041" s="578">
        <v>1.0103536955928456</v>
      </c>
      <c r="G1041" s="578">
        <v>1338.8214441935174</v>
      </c>
      <c r="H1041" s="578">
        <v>0.95417476439933857</v>
      </c>
      <c r="I1041" s="578">
        <v>2.4118268286883876E-2</v>
      </c>
      <c r="J1041" s="578">
        <v>8.9075542588640567E-3</v>
      </c>
      <c r="K1041" s="578">
        <v>1.0644217680503103</v>
      </c>
      <c r="L1041" s="578">
        <v>1423.9161389668752</v>
      </c>
      <c r="M1041" s="578">
        <v>1.0409509639347667</v>
      </c>
      <c r="N1041" s="578">
        <v>4.3384496628580828E-2</v>
      </c>
      <c r="O1041" s="578">
        <v>9.473728845478032E-3</v>
      </c>
      <c r="P1041" s="578">
        <v>1.0103536797583177</v>
      </c>
      <c r="Q1041" s="578">
        <v>1338.8214441935174</v>
      </c>
      <c r="R1041" s="578">
        <v>0.95417476278642499</v>
      </c>
      <c r="S1041" s="578">
        <v>2.4118269319008775E-2</v>
      </c>
      <c r="T1041" s="578">
        <v>8.9075543170717177E-3</v>
      </c>
      <c r="U1041" s="578">
        <v>1.0644217273814958</v>
      </c>
      <c r="V1041" s="578">
        <v>1423.9161389668752</v>
      </c>
      <c r="W1041" s="578">
        <v>1.0409509772844066</v>
      </c>
      <c r="X1041" s="578">
        <v>4.3384499147577978E-2</v>
      </c>
      <c r="Y1041" s="578">
        <v>9.4737284768295141E-3</v>
      </c>
    </row>
    <row r="1042" spans="1:25" x14ac:dyDescent="0.3">
      <c r="A1042" s="579" t="s">
        <v>3637</v>
      </c>
      <c r="B1042" s="580" t="s">
        <v>1697</v>
      </c>
      <c r="C1042" s="580" t="s">
        <v>3126</v>
      </c>
      <c r="D1042" s="581">
        <v>16</v>
      </c>
      <c r="E1042" s="581">
        <v>2020</v>
      </c>
      <c r="F1042" s="582">
        <v>1.0590663313889912</v>
      </c>
      <c r="G1042" s="582">
        <v>1421.057989756265</v>
      </c>
      <c r="H1042" s="582">
        <v>1.0105209097335601</v>
      </c>
      <c r="I1042" s="582">
        <v>2.6265464856654298E-2</v>
      </c>
      <c r="J1042" s="582">
        <v>9.45471997450416E-3</v>
      </c>
      <c r="K1042" s="582">
        <v>1.1063332365866896</v>
      </c>
      <c r="L1042" s="582">
        <v>1494.9297726949026</v>
      </c>
      <c r="M1042" s="582">
        <v>1.0864512163250284</v>
      </c>
      <c r="N1042" s="582">
        <v>4.4409681245269825E-2</v>
      </c>
      <c r="O1042" s="582">
        <v>9.9461866290463628E-3</v>
      </c>
      <c r="P1042" s="582">
        <v>1.0590661802053174</v>
      </c>
      <c r="Q1042" s="582">
        <v>1421.057989756265</v>
      </c>
      <c r="R1042" s="582">
        <v>1.010520915132243</v>
      </c>
      <c r="S1042" s="582">
        <v>2.6265464312624876E-2</v>
      </c>
      <c r="T1042" s="582">
        <v>9.4547200812182056E-3</v>
      </c>
      <c r="U1042" s="582">
        <v>1.1063333306502319</v>
      </c>
      <c r="V1042" s="582">
        <v>1494.9297726949026</v>
      </c>
      <c r="W1042" s="582">
        <v>1.0864511930271088</v>
      </c>
      <c r="X1042" s="582">
        <v>4.4409678593486449E-2</v>
      </c>
      <c r="Y1042" s="582">
        <v>9.9461866290463628E-3</v>
      </c>
    </row>
    <row r="1043" spans="1:25" x14ac:dyDescent="0.3">
      <c r="A1043" s="311" t="s">
        <v>3638</v>
      </c>
      <c r="B1043" s="310" t="s">
        <v>1697</v>
      </c>
      <c r="C1043" s="310" t="s">
        <v>3126</v>
      </c>
      <c r="D1043" s="36">
        <v>1</v>
      </c>
      <c r="E1043" s="36">
        <v>2030</v>
      </c>
      <c r="F1043" s="578">
        <v>2.1038077034859977</v>
      </c>
      <c r="G1043" s="578">
        <v>6403.3472849527971</v>
      </c>
      <c r="H1043" s="578">
        <v>5.6174455883253023</v>
      </c>
      <c r="I1043" s="578">
        <v>4.7925002902805602E-2</v>
      </c>
      <c r="J1043" s="578">
        <v>4.2694908760798428E-2</v>
      </c>
      <c r="K1043" s="578">
        <v>2.0176723241548822</v>
      </c>
      <c r="L1043" s="578">
        <v>6241.0292714436828</v>
      </c>
      <c r="M1043" s="578">
        <v>5.5164056647469479</v>
      </c>
      <c r="N1043" s="578">
        <v>3.6665503706444676E-2</v>
      </c>
      <c r="O1043" s="578">
        <v>4.1612650228974674E-2</v>
      </c>
      <c r="P1043" s="578">
        <v>2.1038077034865301</v>
      </c>
      <c r="Q1043" s="578">
        <v>6403.3472849527971</v>
      </c>
      <c r="R1043" s="578">
        <v>5.6174455363834523</v>
      </c>
      <c r="S1043" s="578">
        <v>4.7925004996917119E-2</v>
      </c>
      <c r="T1043" s="578">
        <v>4.2694908760798428E-2</v>
      </c>
      <c r="U1043" s="578">
        <v>2.0176722198498624</v>
      </c>
      <c r="V1043" s="578">
        <v>6241.0292714436828</v>
      </c>
      <c r="W1043" s="578">
        <v>5.5164057995255718</v>
      </c>
      <c r="X1043" s="578">
        <v>3.6665505293664524E-2</v>
      </c>
      <c r="Y1043" s="578">
        <v>4.1612650228974674E-2</v>
      </c>
    </row>
    <row r="1044" spans="1:25" x14ac:dyDescent="0.3">
      <c r="A1044" s="311" t="s">
        <v>3639</v>
      </c>
      <c r="B1044" s="310" t="s">
        <v>1697</v>
      </c>
      <c r="C1044" s="310" t="s">
        <v>3126</v>
      </c>
      <c r="D1044" s="36">
        <v>2</v>
      </c>
      <c r="E1044" s="36">
        <v>2030</v>
      </c>
      <c r="F1044" s="578">
        <v>1.3480930892020475</v>
      </c>
      <c r="G1044" s="578">
        <v>3778.5393524169872</v>
      </c>
      <c r="H1044" s="578">
        <v>3.3003328299373575</v>
      </c>
      <c r="I1044" s="578">
        <v>3.1609312308470722E-2</v>
      </c>
      <c r="J1044" s="578">
        <v>2.5193730175184673E-2</v>
      </c>
      <c r="K1044" s="578">
        <v>1.3317617604251524</v>
      </c>
      <c r="L1044" s="578">
        <v>3730.9928538004528</v>
      </c>
      <c r="M1044" s="578">
        <v>3.3565622007275371</v>
      </c>
      <c r="N1044" s="578">
        <v>2.1427526266961573E-2</v>
      </c>
      <c r="O1044" s="578">
        <v>2.4876739868583724E-2</v>
      </c>
      <c r="P1044" s="578">
        <v>1.3480930892015175</v>
      </c>
      <c r="Q1044" s="578">
        <v>3778.5393524169872</v>
      </c>
      <c r="R1044" s="578">
        <v>3.3003328410914001</v>
      </c>
      <c r="S1044" s="578">
        <v>3.1609309169728726E-2</v>
      </c>
      <c r="T1044" s="578">
        <v>2.5193730699053597E-2</v>
      </c>
      <c r="U1044" s="578">
        <v>1.331761708271145</v>
      </c>
      <c r="V1044" s="578">
        <v>3730.9929580688427</v>
      </c>
      <c r="W1044" s="578">
        <v>3.3565622329257727</v>
      </c>
      <c r="X1044" s="578">
        <v>2.1427524700508526E-2</v>
      </c>
      <c r="Y1044" s="578">
        <v>2.4876739868583724E-2</v>
      </c>
    </row>
    <row r="1045" spans="1:25" x14ac:dyDescent="0.3">
      <c r="A1045" s="311" t="s">
        <v>3640</v>
      </c>
      <c r="B1045" s="310" t="s">
        <v>1697</v>
      </c>
      <c r="C1045" s="310" t="s">
        <v>3126</v>
      </c>
      <c r="D1045" s="36">
        <v>3</v>
      </c>
      <c r="E1045" s="36">
        <v>2030</v>
      </c>
      <c r="F1045" s="578">
        <v>0.72301956504056331</v>
      </c>
      <c r="G1045" s="578">
        <v>2000.8286374409977</v>
      </c>
      <c r="H1045" s="578">
        <v>1.7385338942005175</v>
      </c>
      <c r="I1045" s="578">
        <v>1.2219684999308776E-2</v>
      </c>
      <c r="J1045" s="578">
        <v>1.3340671993015901E-2</v>
      </c>
      <c r="K1045" s="578">
        <v>0.97349575873645533</v>
      </c>
      <c r="L1045" s="578">
        <v>2586.458262125645</v>
      </c>
      <c r="M1045" s="578">
        <v>2.2774307912392575</v>
      </c>
      <c r="N1045" s="578">
        <v>1.701854396712095E-2</v>
      </c>
      <c r="O1045" s="578">
        <v>1.7245451104827177E-2</v>
      </c>
      <c r="P1045" s="578">
        <v>0.72301955945056273</v>
      </c>
      <c r="Q1045" s="578">
        <v>2000.8286374409977</v>
      </c>
      <c r="R1045" s="578">
        <v>1.7385338705030273</v>
      </c>
      <c r="S1045" s="578">
        <v>1.22196849728955E-2</v>
      </c>
      <c r="T1045" s="578">
        <v>1.3340671993015901E-2</v>
      </c>
      <c r="U1045" s="578">
        <v>0.9734956857834034</v>
      </c>
      <c r="V1045" s="578">
        <v>2586.458262125645</v>
      </c>
      <c r="W1045" s="578">
        <v>2.2774308516177326</v>
      </c>
      <c r="X1045" s="578">
        <v>1.7018543961891348E-2</v>
      </c>
      <c r="Y1045" s="578">
        <v>1.7245451104827177E-2</v>
      </c>
    </row>
    <row r="1046" spans="1:25" x14ac:dyDescent="0.3">
      <c r="A1046" s="311" t="s">
        <v>3641</v>
      </c>
      <c r="B1046" s="310" t="s">
        <v>1697</v>
      </c>
      <c r="C1046" s="310" t="s">
        <v>3126</v>
      </c>
      <c r="D1046" s="36">
        <v>4</v>
      </c>
      <c r="E1046" s="36">
        <v>2030</v>
      </c>
      <c r="F1046" s="578">
        <v>0.36997910962957276</v>
      </c>
      <c r="G1046" s="578">
        <v>1075.0740712483698</v>
      </c>
      <c r="H1046" s="578">
        <v>0.95568738589978774</v>
      </c>
      <c r="I1046" s="578">
        <v>7.2624597802738774E-3</v>
      </c>
      <c r="J1046" s="578">
        <v>7.1681506621340879E-3</v>
      </c>
      <c r="K1046" s="578">
        <v>0.84455649894381146</v>
      </c>
      <c r="L1046" s="578">
        <v>2197.9413579304951</v>
      </c>
      <c r="M1046" s="578">
        <v>1.87818902031646</v>
      </c>
      <c r="N1046" s="578">
        <v>1.388722451190455E-2</v>
      </c>
      <c r="O1046" s="578">
        <v>1.4654960483312551E-2</v>
      </c>
      <c r="P1046" s="578">
        <v>0.36997910978427201</v>
      </c>
      <c r="Q1046" s="578">
        <v>1075.0740712483698</v>
      </c>
      <c r="R1046" s="578">
        <v>0.9556873784285902</v>
      </c>
      <c r="S1046" s="578">
        <v>7.2624599335426821E-3</v>
      </c>
      <c r="T1046" s="578">
        <v>7.1681506621340879E-3</v>
      </c>
      <c r="U1046" s="578">
        <v>0.84455648373377279</v>
      </c>
      <c r="V1046" s="578">
        <v>2197.9413579304951</v>
      </c>
      <c r="W1046" s="578">
        <v>1.8781890256511</v>
      </c>
      <c r="X1046" s="578">
        <v>1.3887224511904552E-2</v>
      </c>
      <c r="Y1046" s="578">
        <v>1.4654960483312551E-2</v>
      </c>
    </row>
    <row r="1047" spans="1:25" x14ac:dyDescent="0.3">
      <c r="A1047" s="311" t="s">
        <v>3642</v>
      </c>
      <c r="B1047" s="310" t="s">
        <v>1697</v>
      </c>
      <c r="C1047" s="310" t="s">
        <v>3126</v>
      </c>
      <c r="D1047" s="36">
        <v>5</v>
      </c>
      <c r="E1047" s="36">
        <v>2030</v>
      </c>
      <c r="F1047" s="578">
        <v>0.40590318141796372</v>
      </c>
      <c r="G1047" s="578">
        <v>1113.9603970845499</v>
      </c>
      <c r="H1047" s="578">
        <v>0.96368914472819978</v>
      </c>
      <c r="I1047" s="578">
        <v>1.254405300445185E-2</v>
      </c>
      <c r="J1047" s="578">
        <v>7.4274190750050623E-3</v>
      </c>
      <c r="K1047" s="578">
        <v>0.76686043610612797</v>
      </c>
      <c r="L1047" s="578">
        <v>1966.6706021626724</v>
      </c>
      <c r="M1047" s="578">
        <v>1.6261635747247598</v>
      </c>
      <c r="N1047" s="578">
        <v>1.4044765760862251E-2</v>
      </c>
      <c r="O1047" s="578">
        <v>1.31129583945342E-2</v>
      </c>
      <c r="P1047" s="578">
        <v>0.40590318141744275</v>
      </c>
      <c r="Q1047" s="578">
        <v>1113.9603970845499</v>
      </c>
      <c r="R1047" s="578">
        <v>0.96368916189233644</v>
      </c>
      <c r="S1047" s="578">
        <v>1.2544053521423799E-2</v>
      </c>
      <c r="T1047" s="578">
        <v>7.4274189707163353E-3</v>
      </c>
      <c r="U1047" s="578">
        <v>0.76686044169407297</v>
      </c>
      <c r="V1047" s="578">
        <v>1966.6706021626724</v>
      </c>
      <c r="W1047" s="578">
        <v>1.6261635848337952</v>
      </c>
      <c r="X1047" s="578">
        <v>1.40447662951525E-2</v>
      </c>
      <c r="Y1047" s="578">
        <v>1.31129583945342E-2</v>
      </c>
    </row>
    <row r="1048" spans="1:25" x14ac:dyDescent="0.3">
      <c r="A1048" s="311" t="s">
        <v>3643</v>
      </c>
      <c r="B1048" s="310" t="s">
        <v>1697</v>
      </c>
      <c r="C1048" s="310" t="s">
        <v>3126</v>
      </c>
      <c r="D1048" s="36">
        <v>6</v>
      </c>
      <c r="E1048" s="36">
        <v>2030</v>
      </c>
      <c r="F1048" s="578">
        <v>0.42745762839448748</v>
      </c>
      <c r="G1048" s="578">
        <v>1137.2902005513449</v>
      </c>
      <c r="H1048" s="578">
        <v>0.96849060850316426</v>
      </c>
      <c r="I1048" s="578">
        <v>1.57129893556581E-2</v>
      </c>
      <c r="J1048" s="578">
        <v>7.5829820513414782E-3</v>
      </c>
      <c r="K1048" s="578">
        <v>0.70491228768962777</v>
      </c>
      <c r="L1048" s="578">
        <v>1799.654069264725</v>
      </c>
      <c r="M1048" s="578">
        <v>1.4399071690390826</v>
      </c>
      <c r="N1048" s="578">
        <v>1.3251842504890475E-2</v>
      </c>
      <c r="O1048" s="578">
        <v>1.1999383423244525E-2</v>
      </c>
      <c r="P1048" s="578">
        <v>0.42745763879425619</v>
      </c>
      <c r="Q1048" s="578">
        <v>1137.2902005513449</v>
      </c>
      <c r="R1048" s="578">
        <v>0.968490621831959</v>
      </c>
      <c r="S1048" s="578">
        <v>1.5712987275037425E-2</v>
      </c>
      <c r="T1048" s="578">
        <v>7.5829820513414782E-3</v>
      </c>
      <c r="U1048" s="578">
        <v>0.70491228737866618</v>
      </c>
      <c r="V1048" s="578">
        <v>1799.654069264725</v>
      </c>
      <c r="W1048" s="578">
        <v>1.4399071821615002</v>
      </c>
      <c r="X1048" s="578">
        <v>1.3251841980642548E-2</v>
      </c>
      <c r="Y1048" s="578">
        <v>1.1999383423244525E-2</v>
      </c>
    </row>
    <row r="1049" spans="1:25" x14ac:dyDescent="0.3">
      <c r="A1049" s="311" t="s">
        <v>3644</v>
      </c>
      <c r="B1049" s="310" t="s">
        <v>1697</v>
      </c>
      <c r="C1049" s="310" t="s">
        <v>3126</v>
      </c>
      <c r="D1049" s="36">
        <v>7</v>
      </c>
      <c r="E1049" s="36">
        <v>2030</v>
      </c>
      <c r="F1049" s="578">
        <v>0.44182713088620501</v>
      </c>
      <c r="G1049" s="578">
        <v>1152.8507359822524</v>
      </c>
      <c r="H1049" s="578">
        <v>0.97169515737307899</v>
      </c>
      <c r="I1049" s="578">
        <v>1.7825594796477124E-2</v>
      </c>
      <c r="J1049" s="578">
        <v>7.6867367994661101E-3</v>
      </c>
      <c r="K1049" s="578">
        <v>0.7190968469460487</v>
      </c>
      <c r="L1049" s="578">
        <v>1765.0948778788199</v>
      </c>
      <c r="M1049" s="578">
        <v>1.3803593279846249</v>
      </c>
      <c r="N1049" s="578">
        <v>2.2114821595247677E-2</v>
      </c>
      <c r="O1049" s="578">
        <v>1.1768923829852874E-2</v>
      </c>
      <c r="P1049" s="578">
        <v>0.441827141287016</v>
      </c>
      <c r="Q1049" s="578">
        <v>1152.8507881164498</v>
      </c>
      <c r="R1049" s="578">
        <v>0.97169513592249623</v>
      </c>
      <c r="S1049" s="578">
        <v>1.7825595299503449E-2</v>
      </c>
      <c r="T1049" s="578">
        <v>7.6867367994661101E-3</v>
      </c>
      <c r="U1049" s="578">
        <v>0.71909684197899504</v>
      </c>
      <c r="V1049" s="578">
        <v>1765.0948778788199</v>
      </c>
      <c r="W1049" s="578">
        <v>1.3803594076371875</v>
      </c>
      <c r="X1049" s="578">
        <v>2.2114822099031949E-2</v>
      </c>
      <c r="Y1049" s="578">
        <v>1.1768923829852874E-2</v>
      </c>
    </row>
    <row r="1050" spans="1:25" x14ac:dyDescent="0.3">
      <c r="A1050" s="311" t="s">
        <v>3645</v>
      </c>
      <c r="B1050" s="310" t="s">
        <v>1697</v>
      </c>
      <c r="C1050" s="310" t="s">
        <v>3126</v>
      </c>
      <c r="D1050" s="36">
        <v>8</v>
      </c>
      <c r="E1050" s="36">
        <v>2030</v>
      </c>
      <c r="F1050" s="578">
        <v>0.42126590681050369</v>
      </c>
      <c r="G1050" s="578">
        <v>1074.0638351440375</v>
      </c>
      <c r="H1050" s="578">
        <v>0.88168530695080882</v>
      </c>
      <c r="I1050" s="578">
        <v>1.6045194228354299E-2</v>
      </c>
      <c r="J1050" s="578">
        <v>7.1614184344070903E-3</v>
      </c>
      <c r="K1050" s="578">
        <v>0.62592888439708805</v>
      </c>
      <c r="L1050" s="578">
        <v>1482.6081136067648</v>
      </c>
      <c r="M1050" s="578">
        <v>1.12955522494788</v>
      </c>
      <c r="N1050" s="578">
        <v>1.9653089690261E-2</v>
      </c>
      <c r="O1050" s="578">
        <v>9.8854347209756353E-3</v>
      </c>
      <c r="P1050" s="578">
        <v>0.42126591705505201</v>
      </c>
      <c r="Q1050" s="578">
        <v>1074.0638351440375</v>
      </c>
      <c r="R1050" s="578">
        <v>0.88168533026184015</v>
      </c>
      <c r="S1050" s="578">
        <v>1.6045194762985601E-2</v>
      </c>
      <c r="T1050" s="578">
        <v>7.1614184344070903E-3</v>
      </c>
      <c r="U1050" s="578">
        <v>0.625928873843141</v>
      </c>
      <c r="V1050" s="578">
        <v>1482.6081136067648</v>
      </c>
      <c r="W1050" s="578">
        <v>1.1295552245252698</v>
      </c>
      <c r="X1050" s="578">
        <v>1.96530907379989E-2</v>
      </c>
      <c r="Y1050" s="578">
        <v>9.8854347743326573E-3</v>
      </c>
    </row>
    <row r="1051" spans="1:25" x14ac:dyDescent="0.3">
      <c r="A1051" s="311" t="s">
        <v>3646</v>
      </c>
      <c r="B1051" s="310" t="s">
        <v>1697</v>
      </c>
      <c r="C1051" s="310" t="s">
        <v>3126</v>
      </c>
      <c r="D1051" s="36">
        <v>9</v>
      </c>
      <c r="E1051" s="36">
        <v>2030</v>
      </c>
      <c r="F1051" s="578">
        <v>0.40584510957503028</v>
      </c>
      <c r="G1051" s="578">
        <v>1014.9720776875763</v>
      </c>
      <c r="H1051" s="578">
        <v>0.8141765952088913</v>
      </c>
      <c r="I1051" s="578">
        <v>1.4709927849480626E-2</v>
      </c>
      <c r="J1051" s="578">
        <v>6.7674205129151172E-3</v>
      </c>
      <c r="K1051" s="578">
        <v>0.62152067172185799</v>
      </c>
      <c r="L1051" s="578">
        <v>1435.672714233395</v>
      </c>
      <c r="M1051" s="578">
        <v>1.058553114410183</v>
      </c>
      <c r="N1051" s="578">
        <v>2.5634912571073625E-2</v>
      </c>
      <c r="O1051" s="578">
        <v>9.5724851804940558E-3</v>
      </c>
      <c r="P1051" s="578">
        <v>0.40584509902004073</v>
      </c>
      <c r="Q1051" s="578">
        <v>1014.9720776875763</v>
      </c>
      <c r="R1051" s="578">
        <v>0.81417659828571176</v>
      </c>
      <c r="S1051" s="578">
        <v>1.4709927844288925E-2</v>
      </c>
      <c r="T1051" s="578">
        <v>6.7674204619834148E-3</v>
      </c>
      <c r="U1051" s="578">
        <v>0.62152066644436321</v>
      </c>
      <c r="V1051" s="578">
        <v>1435.672714233395</v>
      </c>
      <c r="W1051" s="578">
        <v>1.0585530991706897</v>
      </c>
      <c r="X1051" s="578">
        <v>2.5634913613657724E-2</v>
      </c>
      <c r="Y1051" s="578">
        <v>9.5724851804940558E-3</v>
      </c>
    </row>
    <row r="1052" spans="1:25" x14ac:dyDescent="0.3">
      <c r="A1052" s="311" t="s">
        <v>3647</v>
      </c>
      <c r="B1052" s="310" t="s">
        <v>1697</v>
      </c>
      <c r="C1052" s="310" t="s">
        <v>3126</v>
      </c>
      <c r="D1052" s="36">
        <v>10</v>
      </c>
      <c r="E1052" s="36">
        <v>2030</v>
      </c>
      <c r="F1052" s="578">
        <v>0.39385108845114752</v>
      </c>
      <c r="G1052" s="578">
        <v>969.01260503132949</v>
      </c>
      <c r="H1052" s="578">
        <v>0.76167025968065105</v>
      </c>
      <c r="I1052" s="578">
        <v>1.3671344349139225E-2</v>
      </c>
      <c r="J1052" s="578">
        <v>6.4609768014633976E-3</v>
      </c>
      <c r="K1052" s="578">
        <v>0.61757306149873592</v>
      </c>
      <c r="L1052" s="578">
        <v>1396.653560638425</v>
      </c>
      <c r="M1052" s="578">
        <v>1.0009495637815835</v>
      </c>
      <c r="N1052" s="578">
        <v>2.9698376006990598E-2</v>
      </c>
      <c r="O1052" s="578">
        <v>9.3123078695498372E-3</v>
      </c>
      <c r="P1052" s="578">
        <v>0.39385109373072624</v>
      </c>
      <c r="Q1052" s="578">
        <v>969.01260503132949</v>
      </c>
      <c r="R1052" s="578">
        <v>0.76167027065287085</v>
      </c>
      <c r="S1052" s="578">
        <v>1.3671344868157525E-2</v>
      </c>
      <c r="T1052" s="578">
        <v>6.4609767481063757E-3</v>
      </c>
      <c r="U1052" s="578">
        <v>0.61757309223290169</v>
      </c>
      <c r="V1052" s="578">
        <v>1396.653560638425</v>
      </c>
      <c r="W1052" s="578">
        <v>1.000949569613109</v>
      </c>
      <c r="X1052" s="578">
        <v>2.9698377060033899E-2</v>
      </c>
      <c r="Y1052" s="578">
        <v>9.3123078695498372E-3</v>
      </c>
    </row>
    <row r="1053" spans="1:25" x14ac:dyDescent="0.3">
      <c r="A1053" s="311" t="s">
        <v>3648</v>
      </c>
      <c r="B1053" s="310" t="s">
        <v>1697</v>
      </c>
      <c r="C1053" s="310" t="s">
        <v>3126</v>
      </c>
      <c r="D1053" s="36">
        <v>11</v>
      </c>
      <c r="E1053" s="36">
        <v>2030</v>
      </c>
      <c r="F1053" s="578">
        <v>0.49239945369445526</v>
      </c>
      <c r="G1053" s="578">
        <v>1105.848639170325</v>
      </c>
      <c r="H1053" s="578">
        <v>0.78986668031313878</v>
      </c>
      <c r="I1053" s="578">
        <v>1.6563031605376876E-2</v>
      </c>
      <c r="J1053" s="578">
        <v>7.3733364018456352E-3</v>
      </c>
      <c r="K1053" s="578">
        <v>0.61697517815183733</v>
      </c>
      <c r="L1053" s="578">
        <v>1361.3611335754326</v>
      </c>
      <c r="M1053" s="578">
        <v>0.95090357228271494</v>
      </c>
      <c r="N1053" s="578">
        <v>3.2979829518808346E-2</v>
      </c>
      <c r="O1053" s="578">
        <v>9.0769971235810428E-3</v>
      </c>
      <c r="P1053" s="578">
        <v>0.49239941737339599</v>
      </c>
      <c r="Q1053" s="578">
        <v>1105.848639170325</v>
      </c>
      <c r="R1053" s="578">
        <v>0.78986668588864428</v>
      </c>
      <c r="S1053" s="578">
        <v>1.6563030044229224E-2</v>
      </c>
      <c r="T1053" s="578">
        <v>7.3733364552026571E-3</v>
      </c>
      <c r="U1053" s="578">
        <v>0.61697517287434223</v>
      </c>
      <c r="V1053" s="578">
        <v>1361.3611335754326</v>
      </c>
      <c r="W1053" s="578">
        <v>0.95090357657056501</v>
      </c>
      <c r="X1053" s="578">
        <v>3.2979830056774448E-2</v>
      </c>
      <c r="Y1053" s="578">
        <v>9.0769971235810428E-3</v>
      </c>
    </row>
    <row r="1054" spans="1:25" x14ac:dyDescent="0.3">
      <c r="A1054" s="311" t="s">
        <v>3649</v>
      </c>
      <c r="B1054" s="310" t="s">
        <v>1697</v>
      </c>
      <c r="C1054" s="310" t="s">
        <v>3126</v>
      </c>
      <c r="D1054" s="36">
        <v>12</v>
      </c>
      <c r="E1054" s="36">
        <v>2030</v>
      </c>
      <c r="F1054" s="578">
        <v>0.57302987773287306</v>
      </c>
      <c r="G1054" s="578">
        <v>1217.7950909932401</v>
      </c>
      <c r="H1054" s="578">
        <v>0.81293331710609518</v>
      </c>
      <c r="I1054" s="578">
        <v>1.8929005028743E-2</v>
      </c>
      <c r="J1054" s="578">
        <v>8.1197717421067211E-3</v>
      </c>
      <c r="K1054" s="578">
        <v>0.61614350612112834</v>
      </c>
      <c r="L1054" s="578">
        <v>1331.6031138102176</v>
      </c>
      <c r="M1054" s="578">
        <v>0.90950675874258424</v>
      </c>
      <c r="N1054" s="578">
        <v>3.5597958006595327E-2</v>
      </c>
      <c r="O1054" s="578">
        <v>8.878584815344457E-3</v>
      </c>
      <c r="P1054" s="578">
        <v>0.57302986190143179</v>
      </c>
      <c r="Q1054" s="578">
        <v>1217.7950909932401</v>
      </c>
      <c r="R1054" s="578">
        <v>0.81293331344348452</v>
      </c>
      <c r="S1054" s="578">
        <v>1.8929005548064474E-2</v>
      </c>
      <c r="T1054" s="578">
        <v>8.1197719021777904E-3</v>
      </c>
      <c r="U1054" s="578">
        <v>0.61614350084363378</v>
      </c>
      <c r="V1054" s="578">
        <v>1331.6031138102176</v>
      </c>
      <c r="W1054" s="578">
        <v>0.90950675359347877</v>
      </c>
      <c r="X1054" s="578">
        <v>3.5597956459848E-2</v>
      </c>
      <c r="Y1054" s="578">
        <v>8.878584815344457E-3</v>
      </c>
    </row>
    <row r="1055" spans="1:25" x14ac:dyDescent="0.3">
      <c r="A1055" s="311" t="s">
        <v>3650</v>
      </c>
      <c r="B1055" s="310" t="s">
        <v>1697</v>
      </c>
      <c r="C1055" s="310" t="s">
        <v>3126</v>
      </c>
      <c r="D1055" s="36">
        <v>13</v>
      </c>
      <c r="E1055" s="36">
        <v>2030</v>
      </c>
      <c r="F1055" s="578">
        <v>0.55865655357573929</v>
      </c>
      <c r="G1055" s="578">
        <v>1193.4155069986925</v>
      </c>
      <c r="H1055" s="578">
        <v>0.78099371355422842</v>
      </c>
      <c r="I1055" s="578">
        <v>1.9870568698630998E-2</v>
      </c>
      <c r="J1055" s="578">
        <v>7.9572076695815924E-3</v>
      </c>
      <c r="K1055" s="578">
        <v>0.59622398943331645</v>
      </c>
      <c r="L1055" s="578">
        <v>1296.2027117411249</v>
      </c>
      <c r="M1055" s="578">
        <v>0.87116596814564629</v>
      </c>
      <c r="N1055" s="578">
        <v>3.6624476911432148E-2</v>
      </c>
      <c r="O1055" s="578">
        <v>8.6425507712798791E-3</v>
      </c>
      <c r="P1055" s="578">
        <v>0.55865655823026794</v>
      </c>
      <c r="Q1055" s="578">
        <v>1193.4155591328899</v>
      </c>
      <c r="R1055" s="578">
        <v>0.78099371375571947</v>
      </c>
      <c r="S1055" s="578">
        <v>1.9870569192031902E-2</v>
      </c>
      <c r="T1055" s="578">
        <v>7.9572076210752095E-3</v>
      </c>
      <c r="U1055" s="578">
        <v>0.596223994710811</v>
      </c>
      <c r="V1055" s="578">
        <v>1296.2027117411249</v>
      </c>
      <c r="W1055" s="578">
        <v>0.87116598025526504</v>
      </c>
      <c r="X1055" s="578">
        <v>3.6624477959170051E-2</v>
      </c>
      <c r="Y1055" s="578">
        <v>8.6425507179228572E-3</v>
      </c>
    </row>
    <row r="1056" spans="1:25" x14ac:dyDescent="0.3">
      <c r="A1056" s="311" t="s">
        <v>3651</v>
      </c>
      <c r="B1056" s="310" t="s">
        <v>1697</v>
      </c>
      <c r="C1056" s="310" t="s">
        <v>3126</v>
      </c>
      <c r="D1056" s="36">
        <v>14</v>
      </c>
      <c r="E1056" s="36">
        <v>2030</v>
      </c>
      <c r="F1056" s="578">
        <v>0.56779244094122738</v>
      </c>
      <c r="G1056" s="578">
        <v>1251.8013381957951</v>
      </c>
      <c r="H1056" s="578">
        <v>0.8148459868270943</v>
      </c>
      <c r="I1056" s="578">
        <v>2.1053414392781578E-2</v>
      </c>
      <c r="J1056" s="578">
        <v>8.3464927398987695E-3</v>
      </c>
      <c r="K1056" s="578">
        <v>0.60291319795811626</v>
      </c>
      <c r="L1056" s="578">
        <v>1345.5713615417424</v>
      </c>
      <c r="M1056" s="578">
        <v>0.89676829007820769</v>
      </c>
      <c r="N1056" s="578">
        <v>3.753415681073112E-2</v>
      </c>
      <c r="O1056" s="578">
        <v>8.9717300337118378E-3</v>
      </c>
      <c r="P1056" s="578">
        <v>0.56779243597313167</v>
      </c>
      <c r="Q1056" s="578">
        <v>1251.8013381957951</v>
      </c>
      <c r="R1056" s="578">
        <v>0.81484598362893201</v>
      </c>
      <c r="S1056" s="578">
        <v>2.1053414402482824E-2</v>
      </c>
      <c r="T1056" s="578">
        <v>8.3464926865417476E-3</v>
      </c>
      <c r="U1056" s="578">
        <v>0.6029131933020242</v>
      </c>
      <c r="V1056" s="578">
        <v>1345.5713615417424</v>
      </c>
      <c r="W1056" s="578">
        <v>0.89676829208277176</v>
      </c>
      <c r="X1056" s="578">
        <v>3.7534156805425753E-2</v>
      </c>
      <c r="Y1056" s="578">
        <v>8.9717300337118378E-3</v>
      </c>
    </row>
    <row r="1057" spans="1:25" x14ac:dyDescent="0.3">
      <c r="A1057" s="311" t="s">
        <v>3652</v>
      </c>
      <c r="B1057" s="310" t="s">
        <v>1697</v>
      </c>
      <c r="C1057" s="310" t="s">
        <v>3126</v>
      </c>
      <c r="D1057" s="36">
        <v>15</v>
      </c>
      <c r="E1057" s="36">
        <v>2030</v>
      </c>
      <c r="F1057" s="578">
        <v>0.5778703137170752</v>
      </c>
      <c r="G1057" s="578">
        <v>1308.9929377237925</v>
      </c>
      <c r="H1057" s="578">
        <v>0.84911370055325075</v>
      </c>
      <c r="I1057" s="578">
        <v>2.2105102480281802E-2</v>
      </c>
      <c r="J1057" s="578">
        <v>8.7278415934027437E-3</v>
      </c>
      <c r="K1057" s="578">
        <v>0.609929942129525</v>
      </c>
      <c r="L1057" s="578">
        <v>1392.6136449178</v>
      </c>
      <c r="M1057" s="578">
        <v>0.92164318128527545</v>
      </c>
      <c r="N1057" s="578">
        <v>3.6981692678485431E-2</v>
      </c>
      <c r="O1057" s="578">
        <v>9.2853727110195888E-3</v>
      </c>
      <c r="P1057" s="578">
        <v>0.57787030843958043</v>
      </c>
      <c r="Q1057" s="578">
        <v>1308.9929377237925</v>
      </c>
      <c r="R1057" s="578">
        <v>0.84911369582391649</v>
      </c>
      <c r="S1057" s="578">
        <v>2.2105101432468098E-2</v>
      </c>
      <c r="T1057" s="578">
        <v>8.7278415934027437E-3</v>
      </c>
      <c r="U1057" s="578">
        <v>0.60992991605197178</v>
      </c>
      <c r="V1057" s="578">
        <v>1392.6136449178</v>
      </c>
      <c r="W1057" s="578">
        <v>0.92164318450101956</v>
      </c>
      <c r="X1057" s="578">
        <v>3.6981692140367728E-2</v>
      </c>
      <c r="Y1057" s="578">
        <v>9.2853727110195888E-3</v>
      </c>
    </row>
    <row r="1058" spans="1:25" x14ac:dyDescent="0.3">
      <c r="A1058" s="579" t="s">
        <v>3653</v>
      </c>
      <c r="B1058" s="580" t="s">
        <v>1697</v>
      </c>
      <c r="C1058" s="580" t="s">
        <v>3126</v>
      </c>
      <c r="D1058" s="581">
        <v>16</v>
      </c>
      <c r="E1058" s="581">
        <v>2030</v>
      </c>
      <c r="F1058" s="582">
        <v>0.60112071898183173</v>
      </c>
      <c r="G1058" s="582">
        <v>1388.7849960327101</v>
      </c>
      <c r="H1058" s="582">
        <v>0.89857954926086603</v>
      </c>
      <c r="I1058" s="582">
        <v>2.3289988241231151E-2</v>
      </c>
      <c r="J1058" s="582">
        <v>9.2598418608152589E-3</v>
      </c>
      <c r="K1058" s="582">
        <v>0.62955323980842526</v>
      </c>
      <c r="L1058" s="582">
        <v>1461.4647814432751</v>
      </c>
      <c r="M1058" s="582">
        <v>0.96199484300531601</v>
      </c>
      <c r="N1058" s="582">
        <v>3.7280193205788202E-2</v>
      </c>
      <c r="O1058" s="582">
        <v>9.7444387405023949E-3</v>
      </c>
      <c r="P1058" s="582">
        <v>0.60112069787445854</v>
      </c>
      <c r="Q1058" s="582">
        <v>1388.7849960327101</v>
      </c>
      <c r="R1058" s="582">
        <v>0.89857954638716575</v>
      </c>
      <c r="S1058" s="582">
        <v>2.3289987691138422E-2</v>
      </c>
      <c r="T1058" s="582">
        <v>9.2598418608152589E-3</v>
      </c>
      <c r="U1058" s="582">
        <v>0.62955321931932873</v>
      </c>
      <c r="V1058" s="582">
        <v>1461.4647814432751</v>
      </c>
      <c r="W1058" s="582">
        <v>0.96199489150146966</v>
      </c>
      <c r="X1058" s="582">
        <v>3.7280192686921468E-2</v>
      </c>
      <c r="Y1058" s="582">
        <v>9.7444387405023949E-3</v>
      </c>
    </row>
    <row r="1059" spans="1:25" x14ac:dyDescent="0.3">
      <c r="A1059" s="311" t="s">
        <v>3654</v>
      </c>
      <c r="B1059" s="310" t="s">
        <v>7</v>
      </c>
      <c r="C1059" s="310" t="s">
        <v>3655</v>
      </c>
      <c r="D1059" s="36">
        <v>1</v>
      </c>
      <c r="E1059" s="36">
        <v>2012</v>
      </c>
      <c r="F1059" s="578">
        <v>1.335114762588655</v>
      </c>
      <c r="G1059" s="578">
        <v>1987.0381304422974</v>
      </c>
      <c r="H1059" s="578">
        <v>1.9607582567841675</v>
      </c>
      <c r="I1059" s="578">
        <v>2.269080848714105E-2</v>
      </c>
      <c r="J1059" s="578">
        <v>3.9600023495343806E-2</v>
      </c>
      <c r="K1059" s="578">
        <v>1.3945207823603925</v>
      </c>
      <c r="L1059" s="578">
        <v>2054.4525197346975</v>
      </c>
      <c r="M1059" s="578">
        <v>1.9861795153944175</v>
      </c>
      <c r="N1059" s="578">
        <v>2.317213113656175E-2</v>
      </c>
      <c r="O1059" s="578">
        <v>4.0943554796588899E-2</v>
      </c>
      <c r="P1059" s="578">
        <v>1.3351149190533451</v>
      </c>
      <c r="Q1059" s="578">
        <v>1987.0381304422974</v>
      </c>
      <c r="R1059" s="578">
        <v>1.9607582345633925</v>
      </c>
      <c r="S1059" s="578">
        <v>2.2690810043210698E-2</v>
      </c>
      <c r="T1059" s="578">
        <v>3.9600023495343806E-2</v>
      </c>
      <c r="U1059" s="578">
        <v>1.394520678054215</v>
      </c>
      <c r="V1059" s="578">
        <v>2054.4525197346975</v>
      </c>
      <c r="W1059" s="578">
        <v>1.986179518198085</v>
      </c>
      <c r="X1059" s="578">
        <v>2.3172130074044551E-2</v>
      </c>
      <c r="Y1059" s="578">
        <v>4.0943554796588899E-2</v>
      </c>
    </row>
    <row r="1060" spans="1:25" x14ac:dyDescent="0.3">
      <c r="A1060" s="311" t="s">
        <v>3656</v>
      </c>
      <c r="B1060" s="310" t="s">
        <v>7</v>
      </c>
      <c r="C1060" s="310" t="s">
        <v>3655</v>
      </c>
      <c r="D1060" s="36">
        <v>2</v>
      </c>
      <c r="E1060" s="36">
        <v>2012</v>
      </c>
      <c r="F1060" s="578">
        <v>0.93900227568485428</v>
      </c>
      <c r="G1060" s="578">
        <v>1116.5602238972924</v>
      </c>
      <c r="H1060" s="578">
        <v>1.0401148071614401</v>
      </c>
      <c r="I1060" s="578">
        <v>1.5414726053071075E-2</v>
      </c>
      <c r="J1060" s="578">
        <v>2.2252113403131501E-2</v>
      </c>
      <c r="K1060" s="578">
        <v>0.95517738218106985</v>
      </c>
      <c r="L1060" s="578">
        <v>1130.8911705017051</v>
      </c>
      <c r="M1060" s="578">
        <v>1.0487265810903967</v>
      </c>
      <c r="N1060" s="578">
        <v>1.4586711276024251E-2</v>
      </c>
      <c r="O1060" s="578">
        <v>2.2537705886255276E-2</v>
      </c>
      <c r="P1060" s="578">
        <v>0.93900214095401635</v>
      </c>
      <c r="Q1060" s="578">
        <v>1116.5602238972924</v>
      </c>
      <c r="R1060" s="578">
        <v>1.0401146809138742</v>
      </c>
      <c r="S1060" s="578">
        <v>1.5414727107099652E-2</v>
      </c>
      <c r="T1060" s="578">
        <v>2.2252113403131501E-2</v>
      </c>
      <c r="U1060" s="578">
        <v>0.95517756347172855</v>
      </c>
      <c r="V1060" s="578">
        <v>1130.8911705017051</v>
      </c>
      <c r="W1060" s="578">
        <v>1.0487266233855403</v>
      </c>
      <c r="X1060" s="578">
        <v>1.4586710213582875E-2</v>
      </c>
      <c r="Y1060" s="578">
        <v>2.2537706400422949E-2</v>
      </c>
    </row>
    <row r="1061" spans="1:25" x14ac:dyDescent="0.3">
      <c r="A1061" s="311" t="s">
        <v>3657</v>
      </c>
      <c r="B1061" s="310" t="s">
        <v>7</v>
      </c>
      <c r="C1061" s="310" t="s">
        <v>3655</v>
      </c>
      <c r="D1061" s="36">
        <v>3</v>
      </c>
      <c r="E1061" s="36">
        <v>2012</v>
      </c>
      <c r="F1061" s="578">
        <v>0.74094578788663024</v>
      </c>
      <c r="G1061" s="578">
        <v>681.32054964701297</v>
      </c>
      <c r="H1061" s="578">
        <v>0.57979264379415896</v>
      </c>
      <c r="I1061" s="578">
        <v>1.1776674493451831E-2</v>
      </c>
      <c r="J1061" s="578">
        <v>1.3578176876762825E-2</v>
      </c>
      <c r="K1061" s="578">
        <v>0.70234098077960949</v>
      </c>
      <c r="L1061" s="578">
        <v>663.56586043039897</v>
      </c>
      <c r="M1061" s="578">
        <v>0.57313501327492555</v>
      </c>
      <c r="N1061" s="578">
        <v>9.5375321077426408E-3</v>
      </c>
      <c r="O1061" s="578">
        <v>1.3224333873949876E-2</v>
      </c>
      <c r="P1061" s="578">
        <v>0.74094584469731672</v>
      </c>
      <c r="Q1061" s="578">
        <v>681.32054964701297</v>
      </c>
      <c r="R1061" s="578">
        <v>0.57979263761444555</v>
      </c>
      <c r="S1061" s="578">
        <v>1.1776675240942754E-2</v>
      </c>
      <c r="T1061" s="578">
        <v>1.3578176876762825E-2</v>
      </c>
      <c r="U1061" s="578">
        <v>0.70234098730093275</v>
      </c>
      <c r="V1061" s="578">
        <v>663.56586043039897</v>
      </c>
      <c r="W1061" s="578">
        <v>0.57313500747841273</v>
      </c>
      <c r="X1061" s="578">
        <v>9.5375320249028468E-3</v>
      </c>
      <c r="Y1061" s="578">
        <v>1.322433335008095E-2</v>
      </c>
    </row>
    <row r="1062" spans="1:25" x14ac:dyDescent="0.3">
      <c r="A1062" s="311" t="s">
        <v>3658</v>
      </c>
      <c r="B1062" s="310" t="s">
        <v>7</v>
      </c>
      <c r="C1062" s="310" t="s">
        <v>3655</v>
      </c>
      <c r="D1062" s="36">
        <v>4</v>
      </c>
      <c r="E1062" s="36">
        <v>2012</v>
      </c>
      <c r="F1062" s="578">
        <v>0.67492561477433777</v>
      </c>
      <c r="G1062" s="578">
        <v>536.24101193745878</v>
      </c>
      <c r="H1062" s="578">
        <v>0.42635216666894826</v>
      </c>
      <c r="I1062" s="578">
        <v>1.0563993372367495E-2</v>
      </c>
      <c r="J1062" s="578">
        <v>1.06868480603831E-2</v>
      </c>
      <c r="K1062" s="578">
        <v>0.57892416722487827</v>
      </c>
      <c r="L1062" s="578">
        <v>523.20471477508477</v>
      </c>
      <c r="M1062" s="578">
        <v>0.4121199123116332</v>
      </c>
      <c r="N1062" s="578">
        <v>6.5967898477197169E-3</v>
      </c>
      <c r="O1062" s="578">
        <v>1.0427026184818975E-2</v>
      </c>
      <c r="P1062" s="578">
        <v>0.67492563122769378</v>
      </c>
      <c r="Q1062" s="578">
        <v>536.24100653330424</v>
      </c>
      <c r="R1062" s="578">
        <v>0.42635213300672997</v>
      </c>
      <c r="S1062" s="578">
        <v>1.0563993040856668E-2</v>
      </c>
      <c r="T1062" s="578">
        <v>1.06868480603831E-2</v>
      </c>
      <c r="U1062" s="578">
        <v>0.57892416660295443</v>
      </c>
      <c r="V1062" s="578">
        <v>523.20471477508477</v>
      </c>
      <c r="W1062" s="578">
        <v>0.41211988456476878</v>
      </c>
      <c r="X1062" s="578">
        <v>6.5967902076332977E-3</v>
      </c>
      <c r="Y1062" s="578">
        <v>1.0427026184818975E-2</v>
      </c>
    </row>
    <row r="1063" spans="1:25" x14ac:dyDescent="0.3">
      <c r="A1063" s="311" t="s">
        <v>3659</v>
      </c>
      <c r="B1063" s="310" t="s">
        <v>7</v>
      </c>
      <c r="C1063" s="310" t="s">
        <v>3655</v>
      </c>
      <c r="D1063" s="36">
        <v>5</v>
      </c>
      <c r="E1063" s="36">
        <v>2012</v>
      </c>
      <c r="F1063" s="578">
        <v>0.63680441067170501</v>
      </c>
      <c r="G1063" s="578">
        <v>460.60300207138005</v>
      </c>
      <c r="H1063" s="578">
        <v>0.34678416958740799</v>
      </c>
      <c r="I1063" s="578">
        <v>9.2747046113951393E-3</v>
      </c>
      <c r="J1063" s="578">
        <v>9.179452521493655E-3</v>
      </c>
      <c r="K1063" s="578">
        <v>0.50666858834602102</v>
      </c>
      <c r="L1063" s="578">
        <v>436.83215522766051</v>
      </c>
      <c r="M1063" s="578">
        <v>0.32181811754526252</v>
      </c>
      <c r="N1063" s="578">
        <v>5.4708256977088806E-3</v>
      </c>
      <c r="O1063" s="578">
        <v>8.7057138589443604E-3</v>
      </c>
      <c r="P1063" s="578">
        <v>0.6368044522697377</v>
      </c>
      <c r="Q1063" s="578">
        <v>460.60299682617131</v>
      </c>
      <c r="R1063" s="578">
        <v>0.34678413984511247</v>
      </c>
      <c r="S1063" s="578">
        <v>9.2747046548614046E-3</v>
      </c>
      <c r="T1063" s="578">
        <v>9.179452521493655E-3</v>
      </c>
      <c r="U1063" s="578">
        <v>0.50666855745611328</v>
      </c>
      <c r="V1063" s="578">
        <v>436.83215522766051</v>
      </c>
      <c r="W1063" s="578">
        <v>0.32181813118707653</v>
      </c>
      <c r="X1063" s="578">
        <v>5.4708256982962623E-3</v>
      </c>
      <c r="Y1063" s="578">
        <v>8.7057138589443604E-3</v>
      </c>
    </row>
    <row r="1064" spans="1:25" x14ac:dyDescent="0.3">
      <c r="A1064" s="311" t="s">
        <v>3660</v>
      </c>
      <c r="B1064" s="310" t="s">
        <v>7</v>
      </c>
      <c r="C1064" s="310" t="s">
        <v>3655</v>
      </c>
      <c r="D1064" s="36">
        <v>6</v>
      </c>
      <c r="E1064" s="36">
        <v>2012</v>
      </c>
      <c r="F1064" s="578">
        <v>0.60363882226781096</v>
      </c>
      <c r="G1064" s="578">
        <v>408.98363494873001</v>
      </c>
      <c r="H1064" s="578">
        <v>0.29331081777672752</v>
      </c>
      <c r="I1064" s="578">
        <v>7.1262132542339344E-3</v>
      </c>
      <c r="J1064" s="578">
        <v>8.1507140712346847E-3</v>
      </c>
      <c r="K1064" s="578">
        <v>0.49759953318246569</v>
      </c>
      <c r="L1064" s="578">
        <v>389.42353820800724</v>
      </c>
      <c r="M1064" s="578">
        <v>0.27365582241206177</v>
      </c>
      <c r="N1064" s="578">
        <v>5.6778864048775742E-3</v>
      </c>
      <c r="O1064" s="578">
        <v>7.7608975795252855E-3</v>
      </c>
      <c r="P1064" s="578">
        <v>0.60363885424062325</v>
      </c>
      <c r="Q1064" s="578">
        <v>408.98363494873001</v>
      </c>
      <c r="R1064" s="578">
        <v>0.29331077997661176</v>
      </c>
      <c r="S1064" s="578">
        <v>7.1262131394481277E-3</v>
      </c>
      <c r="T1064" s="578">
        <v>8.1507140712346847E-3</v>
      </c>
      <c r="U1064" s="578">
        <v>0.49759951238553357</v>
      </c>
      <c r="V1064" s="578">
        <v>389.42353820800724</v>
      </c>
      <c r="W1064" s="578">
        <v>0.273655804605065</v>
      </c>
      <c r="X1064" s="578">
        <v>5.6778861932684733E-3</v>
      </c>
      <c r="Y1064" s="578">
        <v>7.7608975261682627E-3</v>
      </c>
    </row>
    <row r="1065" spans="1:25" x14ac:dyDescent="0.3">
      <c r="A1065" s="311" t="s">
        <v>3661</v>
      </c>
      <c r="B1065" s="310" t="s">
        <v>7</v>
      </c>
      <c r="C1065" s="310" t="s">
        <v>3655</v>
      </c>
      <c r="D1065" s="36">
        <v>7</v>
      </c>
      <c r="E1065" s="36">
        <v>2012</v>
      </c>
      <c r="F1065" s="578">
        <v>0.5415415001162287</v>
      </c>
      <c r="G1065" s="578">
        <v>365.27242946624693</v>
      </c>
      <c r="H1065" s="578">
        <v>0.25373846497586727</v>
      </c>
      <c r="I1065" s="578">
        <v>6.6474866042464421E-3</v>
      </c>
      <c r="J1065" s="578">
        <v>7.2795891561933425E-3</v>
      </c>
      <c r="K1065" s="578">
        <v>0.50329530611582096</v>
      </c>
      <c r="L1065" s="578">
        <v>361.61111386616977</v>
      </c>
      <c r="M1065" s="578">
        <v>0.24493857970810451</v>
      </c>
      <c r="N1065" s="578">
        <v>6.6673247930945402E-3</v>
      </c>
      <c r="O1065" s="578">
        <v>7.2066139643235704E-3</v>
      </c>
      <c r="P1065" s="578">
        <v>0.54154149545648922</v>
      </c>
      <c r="Q1065" s="578">
        <v>365.27242946624693</v>
      </c>
      <c r="R1065" s="578">
        <v>0.25373846586959747</v>
      </c>
      <c r="S1065" s="578">
        <v>6.6474864423374377E-3</v>
      </c>
      <c r="T1065" s="578">
        <v>7.2795892095503644E-3</v>
      </c>
      <c r="U1065" s="578">
        <v>0.50329530704558045</v>
      </c>
      <c r="V1065" s="578">
        <v>361.61111386616977</v>
      </c>
      <c r="W1065" s="578">
        <v>0.24493858868360474</v>
      </c>
      <c r="X1065" s="578">
        <v>6.6673255278525759E-3</v>
      </c>
      <c r="Y1065" s="578">
        <v>7.206613913391868E-3</v>
      </c>
    </row>
    <row r="1066" spans="1:25" x14ac:dyDescent="0.3">
      <c r="A1066" s="311" t="s">
        <v>3662</v>
      </c>
      <c r="B1066" s="310" t="s">
        <v>7</v>
      </c>
      <c r="C1066" s="310" t="s">
        <v>3655</v>
      </c>
      <c r="D1066" s="36">
        <v>8</v>
      </c>
      <c r="E1066" s="36">
        <v>2012</v>
      </c>
      <c r="F1066" s="578">
        <v>0.5171444504163103</v>
      </c>
      <c r="G1066" s="578">
        <v>343.57995382944705</v>
      </c>
      <c r="H1066" s="578">
        <v>0.22564096418773225</v>
      </c>
      <c r="I1066" s="578">
        <v>6.291615398140488E-3</v>
      </c>
      <c r="J1066" s="578">
        <v>6.8472666947248656E-3</v>
      </c>
      <c r="K1066" s="578">
        <v>0.5295260468440306</v>
      </c>
      <c r="L1066" s="578">
        <v>352.78593667348179</v>
      </c>
      <c r="M1066" s="578">
        <v>0.22945534305836149</v>
      </c>
      <c r="N1066" s="578">
        <v>8.844758323183044E-3</v>
      </c>
      <c r="O1066" s="578">
        <v>7.0307426067301951E-3</v>
      </c>
      <c r="P1066" s="578">
        <v>0.52618470979839027</v>
      </c>
      <c r="Q1066" s="578">
        <v>344.72892316182424</v>
      </c>
      <c r="R1066" s="578">
        <v>0.22713288650356775</v>
      </c>
      <c r="S1066" s="578">
        <v>6.5326903555273895E-3</v>
      </c>
      <c r="T1066" s="578">
        <v>6.8701668836486799E-3</v>
      </c>
      <c r="U1066" s="578">
        <v>0.52952602542308069</v>
      </c>
      <c r="V1066" s="578">
        <v>352.78594716389927</v>
      </c>
      <c r="W1066" s="578">
        <v>0.22945536000224798</v>
      </c>
      <c r="X1066" s="578">
        <v>8.8447579782950647E-3</v>
      </c>
      <c r="Y1066" s="578">
        <v>7.0307426576618967E-3</v>
      </c>
    </row>
    <row r="1067" spans="1:25" x14ac:dyDescent="0.3">
      <c r="A1067" s="311" t="s">
        <v>3663</v>
      </c>
      <c r="B1067" s="310" t="s">
        <v>7</v>
      </c>
      <c r="C1067" s="310" t="s">
        <v>3655</v>
      </c>
      <c r="D1067" s="36">
        <v>9</v>
      </c>
      <c r="E1067" s="36">
        <v>2012</v>
      </c>
      <c r="F1067" s="578">
        <v>0.50397128925416701</v>
      </c>
      <c r="G1067" s="578">
        <v>329.6028194427488</v>
      </c>
      <c r="H1067" s="578">
        <v>0.20466801089363174</v>
      </c>
      <c r="I1067" s="578">
        <v>6.0064896027824874E-3</v>
      </c>
      <c r="J1067" s="578">
        <v>6.5687115323574546E-3</v>
      </c>
      <c r="K1067" s="578">
        <v>0.54828703913339372</v>
      </c>
      <c r="L1067" s="578">
        <v>346.0464728673295</v>
      </c>
      <c r="M1067" s="578">
        <v>0.21748754231430176</v>
      </c>
      <c r="N1067" s="578">
        <v>1.0551331656112471E-2</v>
      </c>
      <c r="O1067" s="578">
        <v>6.896427243191278E-3</v>
      </c>
      <c r="P1067" s="578">
        <v>0.52182862051128576</v>
      </c>
      <c r="Q1067" s="578">
        <v>331.87249819437625</v>
      </c>
      <c r="R1067" s="578">
        <v>0.20761447580055853</v>
      </c>
      <c r="S1067" s="578">
        <v>6.48264327670252E-3</v>
      </c>
      <c r="T1067" s="578">
        <v>6.6139522483960374E-3</v>
      </c>
      <c r="U1067" s="578">
        <v>0.5482870338564203</v>
      </c>
      <c r="V1067" s="578">
        <v>346.0464677810665</v>
      </c>
      <c r="W1067" s="578">
        <v>0.21748752308606775</v>
      </c>
      <c r="X1067" s="578">
        <v>1.0551330713080139E-2</v>
      </c>
      <c r="Y1067" s="578">
        <v>6.8964271922595747E-3</v>
      </c>
    </row>
    <row r="1068" spans="1:25" x14ac:dyDescent="0.3">
      <c r="A1068" s="311" t="s">
        <v>3664</v>
      </c>
      <c r="B1068" s="310" t="s">
        <v>7</v>
      </c>
      <c r="C1068" s="310" t="s">
        <v>3655</v>
      </c>
      <c r="D1068" s="36">
        <v>10</v>
      </c>
      <c r="E1068" s="36">
        <v>2012</v>
      </c>
      <c r="F1068" s="578">
        <v>0.49913140324873428</v>
      </c>
      <c r="G1068" s="578">
        <v>319.36547311147024</v>
      </c>
      <c r="H1068" s="578">
        <v>0.18944223393630874</v>
      </c>
      <c r="I1068" s="578">
        <v>5.8827121417834808E-3</v>
      </c>
      <c r="J1068" s="578">
        <v>6.3647005372331426E-3</v>
      </c>
      <c r="K1068" s="578">
        <v>0.55993670641429527</v>
      </c>
      <c r="L1068" s="578">
        <v>339.80956665674796</v>
      </c>
      <c r="M1068" s="578">
        <v>0.2074325527584425</v>
      </c>
      <c r="N1068" s="578">
        <v>1.1598814811539595E-2</v>
      </c>
      <c r="O1068" s="578">
        <v>6.7721301990483545E-3</v>
      </c>
      <c r="P1068" s="578">
        <v>0.51843994663742354</v>
      </c>
      <c r="Q1068" s="578">
        <v>321.87318070729526</v>
      </c>
      <c r="R1068" s="578">
        <v>0.19243337974103225</v>
      </c>
      <c r="S1068" s="578">
        <v>6.4437113883286604E-3</v>
      </c>
      <c r="T1068" s="578">
        <v>6.4146726023560979E-3</v>
      </c>
      <c r="U1068" s="578">
        <v>0.55993668017839549</v>
      </c>
      <c r="V1068" s="578">
        <v>339.80956141153922</v>
      </c>
      <c r="W1068" s="578">
        <v>0.20743252238131948</v>
      </c>
      <c r="X1068" s="578">
        <v>1.1598815158701311E-2</v>
      </c>
      <c r="Y1068" s="578">
        <v>6.7721301990483545E-3</v>
      </c>
    </row>
    <row r="1069" spans="1:25" x14ac:dyDescent="0.3">
      <c r="A1069" s="311" t="s">
        <v>3665</v>
      </c>
      <c r="B1069" s="310" t="s">
        <v>7</v>
      </c>
      <c r="C1069" s="310" t="s">
        <v>3655</v>
      </c>
      <c r="D1069" s="36">
        <v>11</v>
      </c>
      <c r="E1069" s="36">
        <v>2012</v>
      </c>
      <c r="F1069" s="578">
        <v>0.50442299008342117</v>
      </c>
      <c r="G1069" s="578">
        <v>312.25193977355923</v>
      </c>
      <c r="H1069" s="578">
        <v>0.17910451919775899</v>
      </c>
      <c r="I1069" s="578">
        <v>5.9498278352142098E-3</v>
      </c>
      <c r="J1069" s="578">
        <v>6.2229242418349378E-3</v>
      </c>
      <c r="K1069" s="578">
        <v>0.56000756969870191</v>
      </c>
      <c r="L1069" s="578">
        <v>330.42967001597049</v>
      </c>
      <c r="M1069" s="578">
        <v>0.196825401966786</v>
      </c>
      <c r="N1069" s="578">
        <v>1.1578235523340138E-2</v>
      </c>
      <c r="O1069" s="578">
        <v>6.5851989590252407E-3</v>
      </c>
      <c r="P1069" s="578">
        <v>0.51742081079809499</v>
      </c>
      <c r="Q1069" s="578">
        <v>314.42335700988724</v>
      </c>
      <c r="R1069" s="578">
        <v>0.18081022439719099</v>
      </c>
      <c r="S1069" s="578">
        <v>6.4028682055171249E-3</v>
      </c>
      <c r="T1069" s="578">
        <v>6.2662013563870725E-3</v>
      </c>
      <c r="U1069" s="578">
        <v>0.56000758429098529</v>
      </c>
      <c r="V1069" s="578">
        <v>330.42967001597049</v>
      </c>
      <c r="W1069" s="578">
        <v>0.19682539778235225</v>
      </c>
      <c r="X1069" s="578">
        <v>1.1578234677282683E-2</v>
      </c>
      <c r="Y1069" s="578">
        <v>6.5851989590252407E-3</v>
      </c>
    </row>
    <row r="1070" spans="1:25" x14ac:dyDescent="0.3">
      <c r="A1070" s="311" t="s">
        <v>3666</v>
      </c>
      <c r="B1070" s="310" t="s">
        <v>7</v>
      </c>
      <c r="C1070" s="310" t="s">
        <v>3655</v>
      </c>
      <c r="D1070" s="36">
        <v>12</v>
      </c>
      <c r="E1070" s="36">
        <v>2012</v>
      </c>
      <c r="F1070" s="578">
        <v>0.51263878800678653</v>
      </c>
      <c r="G1070" s="578">
        <v>307.98697376251175</v>
      </c>
      <c r="H1070" s="578">
        <v>0.17160632203922399</v>
      </c>
      <c r="I1070" s="578">
        <v>6.0402784780156501E-3</v>
      </c>
      <c r="J1070" s="578">
        <v>6.1379298810303792E-3</v>
      </c>
      <c r="K1070" s="578">
        <v>0.55833953513926304</v>
      </c>
      <c r="L1070" s="578">
        <v>323.17920176188102</v>
      </c>
      <c r="M1070" s="578">
        <v>0.18704092480356799</v>
      </c>
      <c r="N1070" s="578">
        <v>1.0624115839656638E-2</v>
      </c>
      <c r="O1070" s="578">
        <v>6.4406994570163053E-3</v>
      </c>
      <c r="P1070" s="578">
        <v>0.52333310953150591</v>
      </c>
      <c r="Q1070" s="578">
        <v>310.52119668324724</v>
      </c>
      <c r="R1070" s="578">
        <v>0.17338075030996425</v>
      </c>
      <c r="S1070" s="578">
        <v>6.3306785218249619E-3</v>
      </c>
      <c r="T1070" s="578">
        <v>6.1884391179773922E-3</v>
      </c>
      <c r="U1070" s="578">
        <v>0.55833951931146875</v>
      </c>
      <c r="V1070" s="578">
        <v>323.17920176188102</v>
      </c>
      <c r="W1070" s="578">
        <v>0.18704091775195253</v>
      </c>
      <c r="X1070" s="578">
        <v>1.0624116345904133E-2</v>
      </c>
      <c r="Y1070" s="578">
        <v>6.4406994570163053E-3</v>
      </c>
    </row>
    <row r="1071" spans="1:25" x14ac:dyDescent="0.3">
      <c r="A1071" s="311" t="s">
        <v>3667</v>
      </c>
      <c r="B1071" s="310" t="s">
        <v>7</v>
      </c>
      <c r="C1071" s="310" t="s">
        <v>3655</v>
      </c>
      <c r="D1071" s="36">
        <v>13</v>
      </c>
      <c r="E1071" s="36">
        <v>2012</v>
      </c>
      <c r="F1071" s="578">
        <v>0.52411759484184894</v>
      </c>
      <c r="G1071" s="578">
        <v>306.28791522979702</v>
      </c>
      <c r="H1071" s="578">
        <v>0.16650231288591949</v>
      </c>
      <c r="I1071" s="578">
        <v>6.1580307377084829E-3</v>
      </c>
      <c r="J1071" s="578">
        <v>6.1040690052323E-3</v>
      </c>
      <c r="K1071" s="578">
        <v>0.55938313981662657</v>
      </c>
      <c r="L1071" s="578">
        <v>318.03721078236822</v>
      </c>
      <c r="M1071" s="578">
        <v>0.17962524030644977</v>
      </c>
      <c r="N1071" s="578">
        <v>1.0040843180490786E-2</v>
      </c>
      <c r="O1071" s="578">
        <v>6.3382296017759129E-3</v>
      </c>
      <c r="P1071" s="578">
        <v>0.52826183764261647</v>
      </c>
      <c r="Q1071" s="578">
        <v>307.26958783467575</v>
      </c>
      <c r="R1071" s="578">
        <v>0.16718982123408424</v>
      </c>
      <c r="S1071" s="578">
        <v>6.2705443000936551E-3</v>
      </c>
      <c r="T1071" s="578">
        <v>6.1236368880296706E-3</v>
      </c>
      <c r="U1071" s="578">
        <v>0.55938317070497101</v>
      </c>
      <c r="V1071" s="578">
        <v>318.03721078236822</v>
      </c>
      <c r="W1071" s="578">
        <v>0.17962525129769302</v>
      </c>
      <c r="X1071" s="578">
        <v>1.0040841893328427E-2</v>
      </c>
      <c r="Y1071" s="578">
        <v>6.3382296017759129E-3</v>
      </c>
    </row>
    <row r="1072" spans="1:25" x14ac:dyDescent="0.3">
      <c r="A1072" s="311" t="s">
        <v>3668</v>
      </c>
      <c r="B1072" s="310" t="s">
        <v>7</v>
      </c>
      <c r="C1072" s="310" t="s">
        <v>3655</v>
      </c>
      <c r="D1072" s="36">
        <v>14</v>
      </c>
      <c r="E1072" s="36">
        <v>2012</v>
      </c>
      <c r="F1072" s="578">
        <v>0.5439356415743738</v>
      </c>
      <c r="G1072" s="578">
        <v>307.990563074747</v>
      </c>
      <c r="H1072" s="578">
        <v>0.16476429964025824</v>
      </c>
      <c r="I1072" s="578">
        <v>6.3799092295842704E-3</v>
      </c>
      <c r="J1072" s="578">
        <v>6.1379969750608573E-3</v>
      </c>
      <c r="K1072" s="578">
        <v>0.57779702935293131</v>
      </c>
      <c r="L1072" s="578">
        <v>319.94489828745498</v>
      </c>
      <c r="M1072" s="578">
        <v>0.17690985895008726</v>
      </c>
      <c r="N1072" s="578">
        <v>9.7823486656238613E-3</v>
      </c>
      <c r="O1072" s="578">
        <v>6.3762461965476726E-3</v>
      </c>
      <c r="P1072" s="578">
        <v>0.54393565321642667</v>
      </c>
      <c r="Q1072" s="578">
        <v>307.990563074747</v>
      </c>
      <c r="R1072" s="578">
        <v>0.16476430180576501</v>
      </c>
      <c r="S1072" s="578">
        <v>6.3799094483745905E-3</v>
      </c>
      <c r="T1072" s="578">
        <v>6.1379969750608573E-3</v>
      </c>
      <c r="U1072" s="578">
        <v>0.57779697098952876</v>
      </c>
      <c r="V1072" s="578">
        <v>319.94489828745498</v>
      </c>
      <c r="W1072" s="578">
        <v>0.1769098614395255</v>
      </c>
      <c r="X1072" s="578">
        <v>9.7823490699890017E-3</v>
      </c>
      <c r="Y1072" s="578">
        <v>6.3762462474793776E-3</v>
      </c>
    </row>
    <row r="1073" spans="1:25" x14ac:dyDescent="0.3">
      <c r="A1073" s="311" t="s">
        <v>3669</v>
      </c>
      <c r="B1073" s="310" t="s">
        <v>7</v>
      </c>
      <c r="C1073" s="310" t="s">
        <v>3655</v>
      </c>
      <c r="D1073" s="36">
        <v>15</v>
      </c>
      <c r="E1073" s="36">
        <v>2012</v>
      </c>
      <c r="F1073" s="578">
        <v>0.58654900741189875</v>
      </c>
      <c r="G1073" s="578">
        <v>317.41522693633976</v>
      </c>
      <c r="H1073" s="578">
        <v>0.16982037229733227</v>
      </c>
      <c r="I1073" s="578">
        <v>6.8800933101442674E-3</v>
      </c>
      <c r="J1073" s="578">
        <v>6.3258244044845872E-3</v>
      </c>
      <c r="K1073" s="578">
        <v>0.61678216966086508</v>
      </c>
      <c r="L1073" s="578">
        <v>328.43970171610454</v>
      </c>
      <c r="M1073" s="578">
        <v>0.181046111377175</v>
      </c>
      <c r="N1073" s="578">
        <v>9.7033557962807222E-3</v>
      </c>
      <c r="O1073" s="578">
        <v>6.5455354075917632E-3</v>
      </c>
      <c r="P1073" s="578">
        <v>0.58654905522030254</v>
      </c>
      <c r="Q1073" s="578">
        <v>317.4152321815485</v>
      </c>
      <c r="R1073" s="578">
        <v>0.16982037159717275</v>
      </c>
      <c r="S1073" s="578">
        <v>6.8800935788999561E-3</v>
      </c>
      <c r="T1073" s="578">
        <v>6.3258243511275652E-3</v>
      </c>
      <c r="U1073" s="578">
        <v>0.6167821333382425</v>
      </c>
      <c r="V1073" s="578">
        <v>328.43970171610454</v>
      </c>
      <c r="W1073" s="578">
        <v>0.18104610905205176</v>
      </c>
      <c r="X1073" s="578">
        <v>9.7033555284724397E-3</v>
      </c>
      <c r="Y1073" s="578">
        <v>6.5455354585234682E-3</v>
      </c>
    </row>
    <row r="1074" spans="1:25" x14ac:dyDescent="0.3">
      <c r="A1074" s="579" t="s">
        <v>3670</v>
      </c>
      <c r="B1074" s="580" t="s">
        <v>7</v>
      </c>
      <c r="C1074" s="580" t="s">
        <v>3655</v>
      </c>
      <c r="D1074" s="581">
        <v>16</v>
      </c>
      <c r="E1074" s="581">
        <v>2012</v>
      </c>
      <c r="F1074" s="582">
        <v>0.64507883987458969</v>
      </c>
      <c r="G1074" s="582">
        <v>334.52975368499699</v>
      </c>
      <c r="H1074" s="582">
        <v>0.18299604511245549</v>
      </c>
      <c r="I1074" s="582">
        <v>8.0884553993503718E-3</v>
      </c>
      <c r="J1074" s="582">
        <v>6.6669081958631625E-3</v>
      </c>
      <c r="K1074" s="582">
        <v>0.66921774565111003</v>
      </c>
      <c r="L1074" s="582">
        <v>342.85748736063601</v>
      </c>
      <c r="M1074" s="582">
        <v>0.19228425000680227</v>
      </c>
      <c r="N1074" s="582">
        <v>1.0385510657746002E-2</v>
      </c>
      <c r="O1074" s="582">
        <v>6.8328758764740318E-3</v>
      </c>
      <c r="P1074" s="582">
        <v>0.64507883490595408</v>
      </c>
      <c r="Q1074" s="582">
        <v>334.52975368499699</v>
      </c>
      <c r="R1074" s="582">
        <v>0.18299604099032224</v>
      </c>
      <c r="S1074" s="582">
        <v>8.0884558625863631E-3</v>
      </c>
      <c r="T1074" s="582">
        <v>6.6669083025772072E-3</v>
      </c>
      <c r="U1074" s="582">
        <v>0.66921777265685933</v>
      </c>
      <c r="V1074" s="582">
        <v>342.85748736063601</v>
      </c>
      <c r="W1074" s="582">
        <v>0.19228424499624425</v>
      </c>
      <c r="X1074" s="582">
        <v>1.0385511342785002E-2</v>
      </c>
      <c r="Y1074" s="582">
        <v>6.8328758255423293E-3</v>
      </c>
    </row>
    <row r="1075" spans="1:25" x14ac:dyDescent="0.3">
      <c r="A1075" s="311" t="s">
        <v>3671</v>
      </c>
      <c r="B1075" s="310" t="s">
        <v>7</v>
      </c>
      <c r="C1075" s="310" t="s">
        <v>3655</v>
      </c>
      <c r="D1075" s="36">
        <v>1</v>
      </c>
      <c r="E1075" s="36">
        <v>2020</v>
      </c>
      <c r="F1075" s="578">
        <v>0.21794708263953952</v>
      </c>
      <c r="G1075" s="578">
        <v>1703.6786689758273</v>
      </c>
      <c r="H1075" s="578">
        <v>0.49947332030023922</v>
      </c>
      <c r="I1075" s="578">
        <v>1.6411826488668575E-2</v>
      </c>
      <c r="J1075" s="578">
        <v>1.1335078976117026E-2</v>
      </c>
      <c r="K1075" s="578">
        <v>0.22842830290318672</v>
      </c>
      <c r="L1075" s="578">
        <v>1762.083109537755</v>
      </c>
      <c r="M1075" s="578">
        <v>0.50444231332827827</v>
      </c>
      <c r="N1075" s="578">
        <v>1.6636786905261599E-2</v>
      </c>
      <c r="O1075" s="578">
        <v>1.17236522783059E-2</v>
      </c>
      <c r="P1075" s="578">
        <v>0.21794707728229876</v>
      </c>
      <c r="Q1075" s="578">
        <v>1703.6787211100225</v>
      </c>
      <c r="R1075" s="578">
        <v>0.49947325258957148</v>
      </c>
      <c r="S1075" s="578">
        <v>1.6411824383491501E-2</v>
      </c>
      <c r="T1075" s="578">
        <v>1.1335078457098701E-2</v>
      </c>
      <c r="U1075" s="578">
        <v>0.228428303212169</v>
      </c>
      <c r="V1075" s="578">
        <v>1762.083109537755</v>
      </c>
      <c r="W1075" s="578">
        <v>0.50444230418361202</v>
      </c>
      <c r="X1075" s="578">
        <v>1.6636785867907074E-2</v>
      </c>
      <c r="Y1075" s="578">
        <v>1.17236522783059E-2</v>
      </c>
    </row>
    <row r="1076" spans="1:25" x14ac:dyDescent="0.3">
      <c r="A1076" s="311" t="s">
        <v>3672</v>
      </c>
      <c r="B1076" s="310" t="s">
        <v>7</v>
      </c>
      <c r="C1076" s="310" t="s">
        <v>3655</v>
      </c>
      <c r="D1076" s="36">
        <v>2</v>
      </c>
      <c r="E1076" s="36">
        <v>2020</v>
      </c>
      <c r="F1076" s="578">
        <v>0.16439207136041675</v>
      </c>
      <c r="G1076" s="578">
        <v>954.73360061645405</v>
      </c>
      <c r="H1076" s="578">
        <v>0.26352307261246649</v>
      </c>
      <c r="I1076" s="578">
        <v>9.9452274779802275E-3</v>
      </c>
      <c r="J1076" s="578">
        <v>6.3521190992711701E-3</v>
      </c>
      <c r="K1076" s="578">
        <v>0.16632492892926548</v>
      </c>
      <c r="L1076" s="578">
        <v>966.47412840525226</v>
      </c>
      <c r="M1076" s="578">
        <v>0.26464533190179851</v>
      </c>
      <c r="N1076" s="578">
        <v>9.7274759002251177E-3</v>
      </c>
      <c r="O1076" s="578">
        <v>6.4302352523857974E-3</v>
      </c>
      <c r="P1076" s="578">
        <v>0.16439206600452799</v>
      </c>
      <c r="Q1076" s="578">
        <v>954.73358980814419</v>
      </c>
      <c r="R1076" s="578">
        <v>0.26352312708331699</v>
      </c>
      <c r="S1076" s="578">
        <v>9.9452274267453761E-3</v>
      </c>
      <c r="T1076" s="578">
        <v>6.3521190459141473E-3</v>
      </c>
      <c r="U1076" s="578">
        <v>0.166324923728808</v>
      </c>
      <c r="V1076" s="578">
        <v>966.47415479024176</v>
      </c>
      <c r="W1076" s="578">
        <v>0.26464535939461048</v>
      </c>
      <c r="X1076" s="578">
        <v>9.7274761497298176E-3</v>
      </c>
      <c r="Y1076" s="578">
        <v>6.430235201454095E-3</v>
      </c>
    </row>
    <row r="1077" spans="1:25" x14ac:dyDescent="0.3">
      <c r="A1077" s="311" t="s">
        <v>3673</v>
      </c>
      <c r="B1077" s="310" t="s">
        <v>7</v>
      </c>
      <c r="C1077" s="310" t="s">
        <v>3655</v>
      </c>
      <c r="D1077" s="36">
        <v>3</v>
      </c>
      <c r="E1077" s="36">
        <v>2020</v>
      </c>
      <c r="F1077" s="578">
        <v>0.137614654780913</v>
      </c>
      <c r="G1077" s="578">
        <v>580.26063346862747</v>
      </c>
      <c r="H1077" s="578">
        <v>0.14554811399193524</v>
      </c>
      <c r="I1077" s="578">
        <v>6.7119245195878278E-3</v>
      </c>
      <c r="J1077" s="578">
        <v>3.8606448385204778E-3</v>
      </c>
      <c r="K1077" s="578">
        <v>0.12783041481168725</v>
      </c>
      <c r="L1077" s="578">
        <v>564.23555946350052</v>
      </c>
      <c r="M1077" s="578">
        <v>0.14311646140322351</v>
      </c>
      <c r="N1077" s="578">
        <v>5.8977040843425695E-3</v>
      </c>
      <c r="O1077" s="578">
        <v>3.7540211815212353E-3</v>
      </c>
      <c r="P1077" s="578">
        <v>0.13761466510249873</v>
      </c>
      <c r="Q1077" s="578">
        <v>580.26061757405557</v>
      </c>
      <c r="R1077" s="578">
        <v>0.14554812618189272</v>
      </c>
      <c r="S1077" s="578">
        <v>6.7119243578872521E-3</v>
      </c>
      <c r="T1077" s="578">
        <v>3.8606448906648399E-3</v>
      </c>
      <c r="U1077" s="578">
        <v>0.12783042525000049</v>
      </c>
      <c r="V1077" s="578">
        <v>564.23555946350052</v>
      </c>
      <c r="W1077" s="578">
        <v>0.14311647022410925</v>
      </c>
      <c r="X1077" s="578">
        <v>5.897704233840762E-3</v>
      </c>
      <c r="Y1077" s="578">
        <v>3.7540212336655975E-3</v>
      </c>
    </row>
    <row r="1078" spans="1:25" x14ac:dyDescent="0.3">
      <c r="A1078" s="311" t="s">
        <v>3674</v>
      </c>
      <c r="B1078" s="310" t="s">
        <v>7</v>
      </c>
      <c r="C1078" s="310" t="s">
        <v>3655</v>
      </c>
      <c r="D1078" s="36">
        <v>4</v>
      </c>
      <c r="E1078" s="36">
        <v>2020</v>
      </c>
      <c r="F1078" s="578">
        <v>0.12868880892031553</v>
      </c>
      <c r="G1078" s="578">
        <v>455.43669017155946</v>
      </c>
      <c r="H1078" s="578">
        <v>0.10622303116300175</v>
      </c>
      <c r="I1078" s="578">
        <v>5.6341588126921699E-3</v>
      </c>
      <c r="J1078" s="578">
        <v>3.0301520030964896E-3</v>
      </c>
      <c r="K1078" s="578">
        <v>0.10504675338706176</v>
      </c>
      <c r="L1078" s="578">
        <v>444.04739332199051</v>
      </c>
      <c r="M1078" s="578">
        <v>0.10153963354529555</v>
      </c>
      <c r="N1078" s="578">
        <v>3.9993887158592143E-3</v>
      </c>
      <c r="O1078" s="578">
        <v>2.9543773707700824E-3</v>
      </c>
      <c r="P1078" s="578">
        <v>0.12868880891995074</v>
      </c>
      <c r="Q1078" s="578">
        <v>455.4366954167682</v>
      </c>
      <c r="R1078" s="578">
        <v>0.1062230240265</v>
      </c>
      <c r="S1078" s="578">
        <v>5.6341585037860825E-3</v>
      </c>
      <c r="T1078" s="578">
        <v>3.0301519509521278E-3</v>
      </c>
      <c r="U1078" s="578">
        <v>0.1050467440349265</v>
      </c>
      <c r="V1078" s="578">
        <v>444.04739856719925</v>
      </c>
      <c r="W1078" s="578">
        <v>0.10153964549590445</v>
      </c>
      <c r="X1078" s="578">
        <v>3.9993888760723895E-3</v>
      </c>
      <c r="Y1078" s="578">
        <v>2.9543773707700824E-3</v>
      </c>
    </row>
    <row r="1079" spans="1:25" x14ac:dyDescent="0.3">
      <c r="A1079" s="311" t="s">
        <v>3675</v>
      </c>
      <c r="B1079" s="310" t="s">
        <v>7</v>
      </c>
      <c r="C1079" s="310" t="s">
        <v>3655</v>
      </c>
      <c r="D1079" s="36">
        <v>5</v>
      </c>
      <c r="E1079" s="36">
        <v>2020</v>
      </c>
      <c r="F1079" s="578">
        <v>0.122839069825687</v>
      </c>
      <c r="G1079" s="578">
        <v>390.64483960469499</v>
      </c>
      <c r="H1079" s="578">
        <v>8.580964924127929E-2</v>
      </c>
      <c r="I1079" s="578">
        <v>4.8615431291144234E-3</v>
      </c>
      <c r="J1079" s="578">
        <v>2.5990723867531976E-3</v>
      </c>
      <c r="K1079" s="578">
        <v>9.3276486569128653E-2</v>
      </c>
      <c r="L1079" s="578">
        <v>371.91459687550821</v>
      </c>
      <c r="M1079" s="578">
        <v>7.9448623831770676E-2</v>
      </c>
      <c r="N1079" s="578">
        <v>3.2912940431420595E-3</v>
      </c>
      <c r="O1079" s="578">
        <v>2.4744588251147974E-3</v>
      </c>
      <c r="P1079" s="578">
        <v>0.12283904378756401</v>
      </c>
      <c r="Q1079" s="578">
        <v>390.64485009511247</v>
      </c>
      <c r="R1079" s="578">
        <v>8.5809657751875976E-2</v>
      </c>
      <c r="S1079" s="578">
        <v>4.8615431835325202E-3</v>
      </c>
      <c r="T1079" s="578">
        <v>2.5990722824644702E-3</v>
      </c>
      <c r="U1079" s="578">
        <v>9.3276481989865545E-2</v>
      </c>
      <c r="V1079" s="578">
        <v>371.9146073659258</v>
      </c>
      <c r="W1079" s="578">
        <v>7.9448617945369379E-2</v>
      </c>
      <c r="X1079" s="578">
        <v>3.2912940970106727E-3</v>
      </c>
      <c r="Y1079" s="578">
        <v>2.4744588251147974E-3</v>
      </c>
    </row>
    <row r="1080" spans="1:25" x14ac:dyDescent="0.3">
      <c r="A1080" s="311" t="s">
        <v>3676</v>
      </c>
      <c r="B1080" s="310" t="s">
        <v>7</v>
      </c>
      <c r="C1080" s="310" t="s">
        <v>3655</v>
      </c>
      <c r="D1080" s="36">
        <v>6</v>
      </c>
      <c r="E1080" s="36">
        <v>2020</v>
      </c>
      <c r="F1080" s="578">
        <v>0.116536791684481</v>
      </c>
      <c r="G1080" s="578">
        <v>346.97865025202401</v>
      </c>
      <c r="H1080" s="578">
        <v>7.2049847997277511E-2</v>
      </c>
      <c r="I1080" s="578">
        <v>3.9274037712668025E-3</v>
      </c>
      <c r="J1080" s="578">
        <v>2.3085512281492476E-3</v>
      </c>
      <c r="K1080" s="578">
        <v>9.3682092222252225E-2</v>
      </c>
      <c r="L1080" s="578">
        <v>331.32765738169303</v>
      </c>
      <c r="M1080" s="578">
        <v>6.7342253121447898E-2</v>
      </c>
      <c r="N1080" s="578">
        <v>3.2154894149508998E-3</v>
      </c>
      <c r="O1080" s="578">
        <v>2.20441714918706E-3</v>
      </c>
      <c r="P1080" s="578">
        <v>0.11653675528502974</v>
      </c>
      <c r="Q1080" s="578">
        <v>346.97865549723275</v>
      </c>
      <c r="R1080" s="578">
        <v>7.2049843819058851E-2</v>
      </c>
      <c r="S1080" s="578">
        <v>3.9274039259472177E-3</v>
      </c>
      <c r="T1080" s="578">
        <v>2.308551176004885E-3</v>
      </c>
      <c r="U1080" s="578">
        <v>9.3682081473237477E-2</v>
      </c>
      <c r="V1080" s="578">
        <v>331.32764180501249</v>
      </c>
      <c r="W1080" s="578">
        <v>6.734225524890762E-2</v>
      </c>
      <c r="X1080" s="578">
        <v>3.215489417025685E-3</v>
      </c>
      <c r="Y1080" s="578">
        <v>2.2044170448983352E-3</v>
      </c>
    </row>
    <row r="1081" spans="1:25" x14ac:dyDescent="0.3">
      <c r="A1081" s="311" t="s">
        <v>3677</v>
      </c>
      <c r="B1081" s="310" t="s">
        <v>7</v>
      </c>
      <c r="C1081" s="310" t="s">
        <v>3655</v>
      </c>
      <c r="D1081" s="36">
        <v>7</v>
      </c>
      <c r="E1081" s="36">
        <v>2020</v>
      </c>
      <c r="F1081" s="578">
        <v>0.10662964690949371</v>
      </c>
      <c r="G1081" s="578">
        <v>310.08849080403621</v>
      </c>
      <c r="H1081" s="578">
        <v>6.2690837916610023E-2</v>
      </c>
      <c r="I1081" s="578">
        <v>3.5963285987084675E-3</v>
      </c>
      <c r="J1081" s="578">
        <v>2.0631071359578776E-3</v>
      </c>
      <c r="K1081" s="578">
        <v>9.7362854239816221E-2</v>
      </c>
      <c r="L1081" s="578">
        <v>307.50781488418528</v>
      </c>
      <c r="M1081" s="578">
        <v>6.0372629543356454E-2</v>
      </c>
      <c r="N1081" s="578">
        <v>3.5261974945797123E-3</v>
      </c>
      <c r="O1081" s="578">
        <v>2.0459415754885378E-3</v>
      </c>
      <c r="P1081" s="578">
        <v>0.10662964128280542</v>
      </c>
      <c r="Q1081" s="578">
        <v>310.08850113550795</v>
      </c>
      <c r="R1081" s="578">
        <v>6.2690841742096354E-2</v>
      </c>
      <c r="S1081" s="578">
        <v>3.5963286040896448E-3</v>
      </c>
      <c r="T1081" s="578">
        <v>2.0631071359578776E-3</v>
      </c>
      <c r="U1081" s="578">
        <v>9.7362834992431035E-2</v>
      </c>
      <c r="V1081" s="578">
        <v>307.50781504313102</v>
      </c>
      <c r="W1081" s="578">
        <v>6.0372631931689555E-2</v>
      </c>
      <c r="X1081" s="578">
        <v>3.526197225198752E-3</v>
      </c>
      <c r="Y1081" s="578">
        <v>2.0459415754885378E-3</v>
      </c>
    </row>
    <row r="1082" spans="1:25" x14ac:dyDescent="0.3">
      <c r="A1082" s="311" t="s">
        <v>3678</v>
      </c>
      <c r="B1082" s="310" t="s">
        <v>7</v>
      </c>
      <c r="C1082" s="310" t="s">
        <v>3655</v>
      </c>
      <c r="D1082" s="36">
        <v>8</v>
      </c>
      <c r="E1082" s="36">
        <v>2020</v>
      </c>
      <c r="F1082" s="578">
        <v>0.10299900419878057</v>
      </c>
      <c r="G1082" s="578">
        <v>292.16935714085849</v>
      </c>
      <c r="H1082" s="578">
        <v>5.5917269776803773E-2</v>
      </c>
      <c r="I1082" s="578">
        <v>3.3426354717486549E-3</v>
      </c>
      <c r="J1082" s="578">
        <v>1.9438860690570397E-3</v>
      </c>
      <c r="K1082" s="578">
        <v>0.10669247400024505</v>
      </c>
      <c r="L1082" s="578">
        <v>300.32381184895775</v>
      </c>
      <c r="M1082" s="578">
        <v>5.7329768648742126E-2</v>
      </c>
      <c r="N1082" s="578">
        <v>4.2542710868550132E-3</v>
      </c>
      <c r="O1082" s="578">
        <v>1.9981408622697875E-3</v>
      </c>
      <c r="P1082" s="578">
        <v>0.1052491044634247</v>
      </c>
      <c r="Q1082" s="578">
        <v>293.03599103291776</v>
      </c>
      <c r="R1082" s="578">
        <v>5.6386001979414353E-2</v>
      </c>
      <c r="S1082" s="578">
        <v>3.4378850165050247E-3</v>
      </c>
      <c r="T1082" s="578">
        <v>1.9496551261302801E-3</v>
      </c>
      <c r="U1082" s="578">
        <v>0.1066924713996775</v>
      </c>
      <c r="V1082" s="578">
        <v>300.32380644480327</v>
      </c>
      <c r="W1082" s="578">
        <v>5.7329766838468729E-2</v>
      </c>
      <c r="X1082" s="578">
        <v>4.2542710381686276E-3</v>
      </c>
      <c r="Y1082" s="578">
        <v>1.9981408622697875E-3</v>
      </c>
    </row>
    <row r="1083" spans="1:25" x14ac:dyDescent="0.3">
      <c r="A1083" s="311" t="s">
        <v>3679</v>
      </c>
      <c r="B1083" s="310" t="s">
        <v>7</v>
      </c>
      <c r="C1083" s="310" t="s">
        <v>3655</v>
      </c>
      <c r="D1083" s="36">
        <v>9</v>
      </c>
      <c r="E1083" s="36">
        <v>2020</v>
      </c>
      <c r="F1083" s="578">
        <v>0.10114184720657189</v>
      </c>
      <c r="G1083" s="578">
        <v>280.75117683410599</v>
      </c>
      <c r="H1083" s="578">
        <v>5.0820089319889378E-2</v>
      </c>
      <c r="I1083" s="578">
        <v>3.1438748464249003E-3</v>
      </c>
      <c r="J1083" s="578">
        <v>1.8679203446178324E-3</v>
      </c>
      <c r="K1083" s="578">
        <v>0.11345156822907575</v>
      </c>
      <c r="L1083" s="578">
        <v>294.84245522816923</v>
      </c>
      <c r="M1083" s="578">
        <v>5.4921329410187007E-2</v>
      </c>
      <c r="N1083" s="578">
        <v>4.8383676649829451E-3</v>
      </c>
      <c r="O1083" s="578">
        <v>1.9616729914559926E-3</v>
      </c>
      <c r="P1083" s="578">
        <v>0.10558656422322307</v>
      </c>
      <c r="Q1083" s="578">
        <v>282.46307627359977</v>
      </c>
      <c r="R1083" s="578">
        <v>5.1745902054335546E-2</v>
      </c>
      <c r="S1083" s="578">
        <v>3.3320009394420379E-3</v>
      </c>
      <c r="T1083" s="578">
        <v>1.8793089511746025E-3</v>
      </c>
      <c r="U1083" s="578">
        <v>0.113451560390551</v>
      </c>
      <c r="V1083" s="578">
        <v>294.84243424733427</v>
      </c>
      <c r="W1083" s="578">
        <v>5.4921327790983271E-2</v>
      </c>
      <c r="X1083" s="578">
        <v>4.8383676563048495E-3</v>
      </c>
      <c r="Y1083" s="578">
        <v>1.9616729914559926E-3</v>
      </c>
    </row>
    <row r="1084" spans="1:25" x14ac:dyDescent="0.3">
      <c r="A1084" s="311" t="s">
        <v>3680</v>
      </c>
      <c r="B1084" s="310" t="s">
        <v>7</v>
      </c>
      <c r="C1084" s="310" t="s">
        <v>3655</v>
      </c>
      <c r="D1084" s="36">
        <v>10</v>
      </c>
      <c r="E1084" s="36">
        <v>2020</v>
      </c>
      <c r="F1084" s="578">
        <v>0.10106068311615465</v>
      </c>
      <c r="G1084" s="578">
        <v>272.34343179066923</v>
      </c>
      <c r="H1084" s="578">
        <v>4.7171055655932471E-2</v>
      </c>
      <c r="I1084" s="578">
        <v>3.0393882500637376E-3</v>
      </c>
      <c r="J1084" s="578">
        <v>1.8119804384089798E-3</v>
      </c>
      <c r="K1084" s="578">
        <v>0.11782103560219974</v>
      </c>
      <c r="L1084" s="578">
        <v>289.74819310506149</v>
      </c>
      <c r="M1084" s="578">
        <v>5.281519178818897E-2</v>
      </c>
      <c r="N1084" s="578">
        <v>5.16089839186406E-3</v>
      </c>
      <c r="O1084" s="578">
        <v>1.9277751089248276E-3</v>
      </c>
      <c r="P1084" s="578">
        <v>0.10584861775752308</v>
      </c>
      <c r="Q1084" s="578">
        <v>274.24009895324673</v>
      </c>
      <c r="R1084" s="578">
        <v>4.8136963531760502E-2</v>
      </c>
      <c r="S1084" s="578">
        <v>3.2496472995831001E-3</v>
      </c>
      <c r="T1084" s="578">
        <v>1.8245992990462826E-3</v>
      </c>
      <c r="U1084" s="578">
        <v>0.11782102516326101</v>
      </c>
      <c r="V1084" s="578">
        <v>289.74819310506149</v>
      </c>
      <c r="W1084" s="578">
        <v>5.2815188437231528E-2</v>
      </c>
      <c r="X1084" s="578">
        <v>5.1608982884090368E-3</v>
      </c>
      <c r="Y1084" s="578">
        <v>1.9277751089248276E-3</v>
      </c>
    </row>
    <row r="1085" spans="1:25" x14ac:dyDescent="0.3">
      <c r="A1085" s="311" t="s">
        <v>3681</v>
      </c>
      <c r="B1085" s="310" t="s">
        <v>7</v>
      </c>
      <c r="C1085" s="310" t="s">
        <v>3655</v>
      </c>
      <c r="D1085" s="36">
        <v>11</v>
      </c>
      <c r="E1085" s="36">
        <v>2020</v>
      </c>
      <c r="F1085" s="578">
        <v>0.1033061244472788</v>
      </c>
      <c r="G1085" s="578">
        <v>266.41900793711272</v>
      </c>
      <c r="H1085" s="578">
        <v>4.4786610862881021E-2</v>
      </c>
      <c r="I1085" s="578">
        <v>3.0407526950474023E-3</v>
      </c>
      <c r="J1085" s="578">
        <v>1.7725648746515273E-3</v>
      </c>
      <c r="K1085" s="578">
        <v>0.118971862999411</v>
      </c>
      <c r="L1085" s="578">
        <v>281.84838008880575</v>
      </c>
      <c r="M1085" s="578">
        <v>5.0381629705194969E-2</v>
      </c>
      <c r="N1085" s="578">
        <v>5.11332844873398E-3</v>
      </c>
      <c r="O1085" s="578">
        <v>1.8752209653030076E-3</v>
      </c>
      <c r="P1085" s="578">
        <v>0.10653141173307505</v>
      </c>
      <c r="Q1085" s="578">
        <v>268.1287708282465</v>
      </c>
      <c r="R1085" s="578">
        <v>4.5384662364616128E-2</v>
      </c>
      <c r="S1085" s="578">
        <v>3.1862784651176877E-3</v>
      </c>
      <c r="T1085" s="578">
        <v>1.7839405936683726E-3</v>
      </c>
      <c r="U1085" s="578">
        <v>0.1189718577217055</v>
      </c>
      <c r="V1085" s="578">
        <v>281.84838008880575</v>
      </c>
      <c r="W1085" s="578">
        <v>5.0381627563410775E-2</v>
      </c>
      <c r="X1085" s="578">
        <v>5.1133283376619404E-3</v>
      </c>
      <c r="Y1085" s="578">
        <v>1.875220913158645E-3</v>
      </c>
    </row>
    <row r="1086" spans="1:25" x14ac:dyDescent="0.3">
      <c r="A1086" s="311" t="s">
        <v>3682</v>
      </c>
      <c r="B1086" s="310" t="s">
        <v>7</v>
      </c>
      <c r="C1086" s="310" t="s">
        <v>3655</v>
      </c>
      <c r="D1086" s="36">
        <v>12</v>
      </c>
      <c r="E1086" s="36">
        <v>2020</v>
      </c>
      <c r="F1086" s="578">
        <v>0.10622481906092375</v>
      </c>
      <c r="G1086" s="578">
        <v>262.90670394897427</v>
      </c>
      <c r="H1086" s="578">
        <v>4.3104510246166655E-2</v>
      </c>
      <c r="I1086" s="578">
        <v>3.0521157711120798E-3</v>
      </c>
      <c r="J1086" s="578">
        <v>1.74919373481922E-3</v>
      </c>
      <c r="K1086" s="578">
        <v>0.11896554469135825</v>
      </c>
      <c r="L1086" s="578">
        <v>275.76477082570352</v>
      </c>
      <c r="M1086" s="578">
        <v>4.7821396776271244E-2</v>
      </c>
      <c r="N1086" s="578">
        <v>4.7523470070321549E-3</v>
      </c>
      <c r="O1086" s="578">
        <v>1.8347431317427701E-3</v>
      </c>
      <c r="P1086" s="578">
        <v>0.10897497095615399</v>
      </c>
      <c r="Q1086" s="578">
        <v>264.99181588490751</v>
      </c>
      <c r="R1086" s="578">
        <v>4.3670825236252549E-2</v>
      </c>
      <c r="S1086" s="578">
        <v>3.1444321874971549E-3</v>
      </c>
      <c r="T1086" s="578">
        <v>1.7630699949222573E-3</v>
      </c>
      <c r="U1086" s="578">
        <v>0.11896554469167075</v>
      </c>
      <c r="V1086" s="578">
        <v>275.76477082570352</v>
      </c>
      <c r="W1086" s="578">
        <v>4.7821401413784728E-2</v>
      </c>
      <c r="X1086" s="578">
        <v>4.7523464381621673E-3</v>
      </c>
      <c r="Y1086" s="578">
        <v>1.83474313113644E-3</v>
      </c>
    </row>
    <row r="1087" spans="1:25" x14ac:dyDescent="0.3">
      <c r="A1087" s="311" t="s">
        <v>3683</v>
      </c>
      <c r="B1087" s="310" t="s">
        <v>7</v>
      </c>
      <c r="C1087" s="310" t="s">
        <v>3655</v>
      </c>
      <c r="D1087" s="36">
        <v>13</v>
      </c>
      <c r="E1087" s="36">
        <v>2020</v>
      </c>
      <c r="F1087" s="578">
        <v>0.109946128487145</v>
      </c>
      <c r="G1087" s="578">
        <v>261.56998014450051</v>
      </c>
      <c r="H1087" s="578">
        <v>4.2023225989244822E-2</v>
      </c>
      <c r="I1087" s="578">
        <v>3.0738056584596004E-3</v>
      </c>
      <c r="J1087" s="578">
        <v>1.7403031997673623E-3</v>
      </c>
      <c r="K1087" s="578">
        <v>0.119856512881734</v>
      </c>
      <c r="L1087" s="578">
        <v>271.47925519943175</v>
      </c>
      <c r="M1087" s="578">
        <v>4.5988006043141121E-2</v>
      </c>
      <c r="N1087" s="578">
        <v>4.5011176482413831E-3</v>
      </c>
      <c r="O1087" s="578">
        <v>1.80623019089883E-3</v>
      </c>
      <c r="P1087" s="578">
        <v>0.11101162675631274</v>
      </c>
      <c r="Q1087" s="578">
        <v>262.37820021311404</v>
      </c>
      <c r="R1087" s="578">
        <v>4.2242663039663328E-2</v>
      </c>
      <c r="S1087" s="578">
        <v>3.1095718567068246E-3</v>
      </c>
      <c r="T1087" s="578">
        <v>1.7456771450573149E-3</v>
      </c>
      <c r="U1087" s="578">
        <v>0.11985649728171625</v>
      </c>
      <c r="V1087" s="578">
        <v>271.47925535837749</v>
      </c>
      <c r="W1087" s="578">
        <v>4.5988011351331175E-2</v>
      </c>
      <c r="X1087" s="578">
        <v>4.5011172280548274E-3</v>
      </c>
      <c r="Y1087" s="578">
        <v>1.8062300866101052E-3</v>
      </c>
    </row>
    <row r="1088" spans="1:25" x14ac:dyDescent="0.3">
      <c r="A1088" s="311" t="s">
        <v>3684</v>
      </c>
      <c r="B1088" s="310" t="s">
        <v>7</v>
      </c>
      <c r="C1088" s="310" t="s">
        <v>3655</v>
      </c>
      <c r="D1088" s="36">
        <v>14</v>
      </c>
      <c r="E1088" s="36">
        <v>2020</v>
      </c>
      <c r="F1088" s="578">
        <v>0.11638852525426026</v>
      </c>
      <c r="G1088" s="578">
        <v>263.12630716959575</v>
      </c>
      <c r="H1088" s="578">
        <v>4.20146053259031E-2</v>
      </c>
      <c r="I1088" s="578">
        <v>3.1657637316773878E-3</v>
      </c>
      <c r="J1088" s="578">
        <v>1.75065540558231E-3</v>
      </c>
      <c r="K1088" s="578">
        <v>0.12645002107083925</v>
      </c>
      <c r="L1088" s="578">
        <v>273.27638943990024</v>
      </c>
      <c r="M1088" s="578">
        <v>4.5789302150221027E-2</v>
      </c>
      <c r="N1088" s="578">
        <v>4.4375128658392243E-3</v>
      </c>
      <c r="O1088" s="578">
        <v>1.8181858601261974E-3</v>
      </c>
      <c r="P1088" s="578">
        <v>0.11638853053139026</v>
      </c>
      <c r="Q1088" s="578">
        <v>263.12630716959575</v>
      </c>
      <c r="R1088" s="578">
        <v>4.2014608608042125E-2</v>
      </c>
      <c r="S1088" s="578">
        <v>3.1657634205449325E-3</v>
      </c>
      <c r="T1088" s="578">
        <v>1.7506554055823126E-3</v>
      </c>
      <c r="U1088" s="578">
        <v>0.12645003150879025</v>
      </c>
      <c r="V1088" s="578">
        <v>273.27632157007827</v>
      </c>
      <c r="W1088" s="578">
        <v>4.5789298227949346E-2</v>
      </c>
      <c r="X1088" s="578">
        <v>4.4375124908052925E-3</v>
      </c>
      <c r="Y1088" s="578">
        <v>1.81818570369311E-3</v>
      </c>
    </row>
    <row r="1089" spans="1:25" x14ac:dyDescent="0.3">
      <c r="A1089" s="311" t="s">
        <v>3685</v>
      </c>
      <c r="B1089" s="310" t="s">
        <v>7</v>
      </c>
      <c r="C1089" s="310" t="s">
        <v>3655</v>
      </c>
      <c r="D1089" s="36">
        <v>15</v>
      </c>
      <c r="E1089" s="36">
        <v>2020</v>
      </c>
      <c r="F1089" s="578">
        <v>0.13026412707840448</v>
      </c>
      <c r="G1089" s="578">
        <v>271.27520529429074</v>
      </c>
      <c r="H1089" s="578">
        <v>4.43056899608033E-2</v>
      </c>
      <c r="I1089" s="578">
        <v>3.4312642356060926E-3</v>
      </c>
      <c r="J1089" s="578">
        <v>1.8048735400952825E-3</v>
      </c>
      <c r="K1089" s="578">
        <v>0.13932819278886124</v>
      </c>
      <c r="L1089" s="578">
        <v>280.65976874033572</v>
      </c>
      <c r="M1089" s="578">
        <v>4.7662363001601649E-2</v>
      </c>
      <c r="N1089" s="578">
        <v>4.4968060547034778E-3</v>
      </c>
      <c r="O1089" s="578">
        <v>1.8673097329155951E-3</v>
      </c>
      <c r="P1089" s="578">
        <v>0.13026411147885547</v>
      </c>
      <c r="Q1089" s="578">
        <v>271.27521053949954</v>
      </c>
      <c r="R1089" s="578">
        <v>4.4305694292082351E-2</v>
      </c>
      <c r="S1089" s="578">
        <v>3.4312643922002374E-3</v>
      </c>
      <c r="T1089" s="578">
        <v>1.8048735400952825E-3</v>
      </c>
      <c r="U1089" s="578">
        <v>0.13932817703357075</v>
      </c>
      <c r="V1089" s="578">
        <v>280.65976874033572</v>
      </c>
      <c r="W1089" s="578">
        <v>4.7662356147914822E-2</v>
      </c>
      <c r="X1089" s="578">
        <v>4.4968060972981477E-3</v>
      </c>
      <c r="Y1089" s="578">
        <v>1.8673097850599575E-3</v>
      </c>
    </row>
    <row r="1090" spans="1:25" x14ac:dyDescent="0.3">
      <c r="A1090" s="579" t="s">
        <v>3686</v>
      </c>
      <c r="B1090" s="580" t="s">
        <v>7</v>
      </c>
      <c r="C1090" s="580" t="s">
        <v>3655</v>
      </c>
      <c r="D1090" s="581">
        <v>16</v>
      </c>
      <c r="E1090" s="581">
        <v>2020</v>
      </c>
      <c r="F1090" s="582">
        <v>0.15007837238559726</v>
      </c>
      <c r="G1090" s="582">
        <v>286.02251688639274</v>
      </c>
      <c r="H1090" s="582">
        <v>4.8730136712492766E-2</v>
      </c>
      <c r="I1090" s="582">
        <v>4.0458631493341521E-3</v>
      </c>
      <c r="J1090" s="582">
        <v>1.9029901814064899E-3</v>
      </c>
      <c r="K1090" s="582">
        <v>0.1573159178374175</v>
      </c>
      <c r="L1090" s="582">
        <v>293.10800441106102</v>
      </c>
      <c r="M1090" s="582">
        <v>5.1433515045080896E-2</v>
      </c>
      <c r="N1090" s="582">
        <v>4.9239395727909072E-3</v>
      </c>
      <c r="O1090" s="582">
        <v>1.9501329613073374E-3</v>
      </c>
      <c r="P1090" s="582">
        <v>0.15007833598609427</v>
      </c>
      <c r="Q1090" s="582">
        <v>286.02252737681027</v>
      </c>
      <c r="R1090" s="582">
        <v>4.8730139233233147E-2</v>
      </c>
      <c r="S1090" s="582">
        <v>4.0458630925854725E-3</v>
      </c>
      <c r="T1090" s="582">
        <v>1.9029901814064899E-3</v>
      </c>
      <c r="U1090" s="582">
        <v>0.15731591783757376</v>
      </c>
      <c r="V1090" s="582">
        <v>293.10798867543474</v>
      </c>
      <c r="W1090" s="582">
        <v>5.1433515162936247E-2</v>
      </c>
      <c r="X1090" s="582">
        <v>4.9239397323693349E-3</v>
      </c>
      <c r="Y1090" s="582">
        <v>1.9501329613073376E-3</v>
      </c>
    </row>
    <row r="1091" spans="1:25" x14ac:dyDescent="0.3">
      <c r="A1091" s="311" t="s">
        <v>3687</v>
      </c>
      <c r="B1091" s="310" t="s">
        <v>7</v>
      </c>
      <c r="C1091" s="310" t="s">
        <v>3655</v>
      </c>
      <c r="D1091" s="36">
        <v>1</v>
      </c>
      <c r="E1091" s="36">
        <v>2030</v>
      </c>
      <c r="F1091" s="578">
        <v>2.4073787861251302E-2</v>
      </c>
      <c r="G1091" s="578">
        <v>1211.1368891398051</v>
      </c>
      <c r="H1091" s="578">
        <v>0.23063042833662872</v>
      </c>
      <c r="I1091" s="578">
        <v>1.0594810801345899E-2</v>
      </c>
      <c r="J1091" s="578">
        <v>8.0753597067086905E-3</v>
      </c>
      <c r="K1091" s="578">
        <v>2.540414996135025E-2</v>
      </c>
      <c r="L1091" s="578">
        <v>1252.7114982604926</v>
      </c>
      <c r="M1091" s="578">
        <v>0.23231882572288926</v>
      </c>
      <c r="N1091" s="578">
        <v>1.0720702187730476E-2</v>
      </c>
      <c r="O1091" s="578">
        <v>8.3525778851859869E-3</v>
      </c>
      <c r="P1091" s="578">
        <v>2.407378944267995E-2</v>
      </c>
      <c r="Q1091" s="578">
        <v>1211.1368891398051</v>
      </c>
      <c r="R1091" s="578">
        <v>0.23063044845025577</v>
      </c>
      <c r="S1091" s="578">
        <v>1.059481236946635E-2</v>
      </c>
      <c r="T1091" s="578">
        <v>8.0753598546531597E-3</v>
      </c>
      <c r="U1091" s="578">
        <v>2.5404147875721973E-2</v>
      </c>
      <c r="V1091" s="578">
        <v>1252.7114982604926</v>
      </c>
      <c r="W1091" s="578">
        <v>0.23231882492018474</v>
      </c>
      <c r="X1091" s="578">
        <v>1.0720701674586025E-2</v>
      </c>
      <c r="Y1091" s="578">
        <v>8.3525779870493918E-3</v>
      </c>
    </row>
    <row r="1092" spans="1:25" x14ac:dyDescent="0.3">
      <c r="A1092" s="311" t="s">
        <v>3688</v>
      </c>
      <c r="B1092" s="310" t="s">
        <v>7</v>
      </c>
      <c r="C1092" s="310" t="s">
        <v>3655</v>
      </c>
      <c r="D1092" s="36">
        <v>2</v>
      </c>
      <c r="E1092" s="36">
        <v>2030</v>
      </c>
      <c r="F1092" s="578">
        <v>2.5271474260865574E-2</v>
      </c>
      <c r="G1092" s="578">
        <v>678.37238311767521</v>
      </c>
      <c r="H1092" s="578">
        <v>0.12092865353702049</v>
      </c>
      <c r="I1092" s="578">
        <v>6.1798052759058876E-3</v>
      </c>
      <c r="J1092" s="578">
        <v>4.5231114757674096E-3</v>
      </c>
      <c r="K1092" s="578">
        <v>2.4567849869287423E-2</v>
      </c>
      <c r="L1092" s="578">
        <v>686.65496508280398</v>
      </c>
      <c r="M1092" s="578">
        <v>0.12101719723902174</v>
      </c>
      <c r="N1092" s="578">
        <v>6.1519435263145726E-3</v>
      </c>
      <c r="O1092" s="578">
        <v>4.5783329866632468E-3</v>
      </c>
      <c r="P1092" s="578">
        <v>2.5271475298881151E-2</v>
      </c>
      <c r="Q1092" s="578">
        <v>678.3723882039385</v>
      </c>
      <c r="R1092" s="578">
        <v>0.12092869290904626</v>
      </c>
      <c r="S1092" s="578">
        <v>6.1798049105921803E-3</v>
      </c>
      <c r="T1092" s="578">
        <v>4.5231115291244333E-3</v>
      </c>
      <c r="U1092" s="578">
        <v>2.4567849859679424E-2</v>
      </c>
      <c r="V1092" s="578">
        <v>686.65496508280398</v>
      </c>
      <c r="W1092" s="578">
        <v>0.12101719958566975</v>
      </c>
      <c r="X1092" s="578">
        <v>6.1519437443659274E-3</v>
      </c>
      <c r="Y1092" s="578">
        <v>4.5783324555183401E-3</v>
      </c>
    </row>
    <row r="1093" spans="1:25" x14ac:dyDescent="0.3">
      <c r="A1093" s="311" t="s">
        <v>3689</v>
      </c>
      <c r="B1093" s="310" t="s">
        <v>7</v>
      </c>
      <c r="C1093" s="310" t="s">
        <v>3655</v>
      </c>
      <c r="D1093" s="36">
        <v>3</v>
      </c>
      <c r="E1093" s="36">
        <v>2030</v>
      </c>
      <c r="F1093" s="578">
        <v>2.5870301511602599E-2</v>
      </c>
      <c r="G1093" s="578">
        <v>411.98917722701975</v>
      </c>
      <c r="H1093" s="578">
        <v>6.6077730394719425E-2</v>
      </c>
      <c r="I1093" s="578">
        <v>3.9722979450497525E-3</v>
      </c>
      <c r="J1093" s="578">
        <v>2.7469750178473326E-3</v>
      </c>
      <c r="K1093" s="578">
        <v>2.156909401396585E-2</v>
      </c>
      <c r="L1093" s="578">
        <v>400.51032416025748</v>
      </c>
      <c r="M1093" s="578">
        <v>6.4697210356901722E-2</v>
      </c>
      <c r="N1093" s="578">
        <v>3.6604645066423275E-3</v>
      </c>
      <c r="O1093" s="578">
        <v>2.6704368865466599E-3</v>
      </c>
      <c r="P1093" s="578">
        <v>2.5870303073450722E-2</v>
      </c>
      <c r="Q1093" s="578">
        <v>411.98917706807401</v>
      </c>
      <c r="R1093" s="578">
        <v>6.6077738383682999E-2</v>
      </c>
      <c r="S1093" s="578">
        <v>3.9722982068515905E-3</v>
      </c>
      <c r="T1093" s="578">
        <v>2.7469750178473326E-3</v>
      </c>
      <c r="U1093" s="578">
        <v>2.1569093490060198E-2</v>
      </c>
      <c r="V1093" s="578">
        <v>400.51032940546622</v>
      </c>
      <c r="W1093" s="578">
        <v>6.4697213368428125E-2</v>
      </c>
      <c r="X1093" s="578">
        <v>3.6604644033957304E-3</v>
      </c>
      <c r="Y1093" s="578">
        <v>2.6704369386910225E-3</v>
      </c>
    </row>
    <row r="1094" spans="1:25" x14ac:dyDescent="0.3">
      <c r="A1094" s="311" t="s">
        <v>3690</v>
      </c>
      <c r="B1094" s="310" t="s">
        <v>7</v>
      </c>
      <c r="C1094" s="310" t="s">
        <v>3655</v>
      </c>
      <c r="D1094" s="36">
        <v>4</v>
      </c>
      <c r="E1094" s="36">
        <v>2030</v>
      </c>
      <c r="F1094" s="578">
        <v>2.6069898578379623E-2</v>
      </c>
      <c r="G1094" s="578">
        <v>323.19478829701677</v>
      </c>
      <c r="H1094" s="578">
        <v>4.7794095666858952E-2</v>
      </c>
      <c r="I1094" s="578">
        <v>3.2364672551542101E-3</v>
      </c>
      <c r="J1094" s="578">
        <v>2.1549326071787275E-3</v>
      </c>
      <c r="K1094" s="578">
        <v>1.6155600907649E-2</v>
      </c>
      <c r="L1094" s="578">
        <v>315.08144664764347</v>
      </c>
      <c r="M1094" s="578">
        <v>4.5327778413934497E-2</v>
      </c>
      <c r="N1094" s="578">
        <v>2.4894353479870254E-3</v>
      </c>
      <c r="O1094" s="578">
        <v>2.1008361266770673E-3</v>
      </c>
      <c r="P1094" s="578">
        <v>2.6069900130490053E-2</v>
      </c>
      <c r="Q1094" s="578">
        <v>323.19479354222551</v>
      </c>
      <c r="R1094" s="578">
        <v>4.7794105955631425E-2</v>
      </c>
      <c r="S1094" s="578">
        <v>3.236467565244535E-3</v>
      </c>
      <c r="T1094" s="578">
        <v>2.1549326071787275E-3</v>
      </c>
      <c r="U1094" s="578">
        <v>1.6155601955376225E-2</v>
      </c>
      <c r="V1094" s="578">
        <v>315.08145173390653</v>
      </c>
      <c r="W1094" s="578">
        <v>4.5327782920480723E-2</v>
      </c>
      <c r="X1094" s="578">
        <v>2.4894352963637277E-3</v>
      </c>
      <c r="Y1094" s="578">
        <v>2.1008362309657925E-3</v>
      </c>
    </row>
    <row r="1095" spans="1:25" x14ac:dyDescent="0.3">
      <c r="A1095" s="311" t="s">
        <v>3691</v>
      </c>
      <c r="B1095" s="310" t="s">
        <v>7</v>
      </c>
      <c r="C1095" s="310" t="s">
        <v>3655</v>
      </c>
      <c r="D1095" s="36">
        <v>5</v>
      </c>
      <c r="E1095" s="36">
        <v>2030</v>
      </c>
      <c r="F1095" s="578">
        <v>2.5516649293608699E-2</v>
      </c>
      <c r="G1095" s="578">
        <v>277.14025990168227</v>
      </c>
      <c r="H1095" s="578">
        <v>3.8330048240065126E-2</v>
      </c>
      <c r="I1095" s="578">
        <v>2.7862389133872477E-3</v>
      </c>
      <c r="J1095" s="578">
        <v>1.8478577900774874E-3</v>
      </c>
      <c r="K1095" s="578">
        <v>1.56684064558314E-2</v>
      </c>
      <c r="L1095" s="578">
        <v>264.03071753183951</v>
      </c>
      <c r="M1095" s="578">
        <v>3.5564960648173327E-2</v>
      </c>
      <c r="N1095" s="578">
        <v>2.0523864027097677E-3</v>
      </c>
      <c r="O1095" s="578">
        <v>1.7604502330262474E-3</v>
      </c>
      <c r="P1095" s="578">
        <v>2.5516649798096126E-2</v>
      </c>
      <c r="Q1095" s="578">
        <v>277.14026514689101</v>
      </c>
      <c r="R1095" s="578">
        <v>3.8330051398399151E-2</v>
      </c>
      <c r="S1095" s="578">
        <v>2.7862390692992697E-3</v>
      </c>
      <c r="T1095" s="578">
        <v>1.8478577900774874E-3</v>
      </c>
      <c r="U1095" s="578">
        <v>1.5668408551323475E-2</v>
      </c>
      <c r="V1095" s="578">
        <v>264.03071753183951</v>
      </c>
      <c r="W1095" s="578">
        <v>3.5564961771948775E-2</v>
      </c>
      <c r="X1095" s="578">
        <v>2.0523862989421052E-3</v>
      </c>
      <c r="Y1095" s="578">
        <v>1.7604501808818848E-3</v>
      </c>
    </row>
    <row r="1096" spans="1:25" x14ac:dyDescent="0.3">
      <c r="A1096" s="311" t="s">
        <v>3692</v>
      </c>
      <c r="B1096" s="310" t="s">
        <v>7</v>
      </c>
      <c r="C1096" s="310" t="s">
        <v>3655</v>
      </c>
      <c r="D1096" s="36">
        <v>6</v>
      </c>
      <c r="E1096" s="36">
        <v>2030</v>
      </c>
      <c r="F1096" s="578">
        <v>2.3869966175712475E-2</v>
      </c>
      <c r="G1096" s="578">
        <v>246.16964213053348</v>
      </c>
      <c r="H1096" s="578">
        <v>3.2002862594898276E-2</v>
      </c>
      <c r="I1096" s="578">
        <v>2.3503988898786049E-3</v>
      </c>
      <c r="J1096" s="578">
        <v>1.6413608100265225E-3</v>
      </c>
      <c r="K1096" s="578">
        <v>1.7226949923618749E-2</v>
      </c>
      <c r="L1096" s="578">
        <v>235.18715715408274</v>
      </c>
      <c r="M1096" s="578">
        <v>3.00231356689361E-2</v>
      </c>
      <c r="N1096" s="578">
        <v>1.9674351498129698E-3</v>
      </c>
      <c r="O1096" s="578">
        <v>1.568131687236015E-3</v>
      </c>
      <c r="P1096" s="578">
        <v>2.386996565191225E-2</v>
      </c>
      <c r="Q1096" s="578">
        <v>246.16964213053348</v>
      </c>
      <c r="R1096" s="578">
        <v>3.2002863807406301E-2</v>
      </c>
      <c r="S1096" s="578">
        <v>2.35039909793499E-3</v>
      </c>
      <c r="T1096" s="578">
        <v>1.6413607057377975E-3</v>
      </c>
      <c r="U1096" s="578">
        <v>1.7226949933331626E-2</v>
      </c>
      <c r="V1096" s="578">
        <v>235.18715715408274</v>
      </c>
      <c r="W1096" s="578">
        <v>3.0023134667866651E-2</v>
      </c>
      <c r="X1096" s="578">
        <v>1.96743525262377E-3</v>
      </c>
      <c r="Y1096" s="578">
        <v>1.5681317393803776E-3</v>
      </c>
    </row>
    <row r="1097" spans="1:25" x14ac:dyDescent="0.3">
      <c r="A1097" s="311" t="s">
        <v>3693</v>
      </c>
      <c r="B1097" s="310" t="s">
        <v>7</v>
      </c>
      <c r="C1097" s="310" t="s">
        <v>3655</v>
      </c>
      <c r="D1097" s="36">
        <v>7</v>
      </c>
      <c r="E1097" s="36">
        <v>2030</v>
      </c>
      <c r="F1097" s="578">
        <v>2.4143935545104023E-2</v>
      </c>
      <c r="G1097" s="578">
        <v>220.01914930343577</v>
      </c>
      <c r="H1097" s="578">
        <v>2.80089520598494E-2</v>
      </c>
      <c r="I1097" s="578">
        <v>2.1418893310946371E-3</v>
      </c>
      <c r="J1097" s="578">
        <v>1.467000964718555E-3</v>
      </c>
      <c r="K1097" s="578">
        <v>2.0216451885198702E-2</v>
      </c>
      <c r="L1097" s="578">
        <v>218.25783443450899</v>
      </c>
      <c r="M1097" s="578">
        <v>2.6893323070263798E-2</v>
      </c>
      <c r="N1097" s="578">
        <v>2.0869530731507224E-3</v>
      </c>
      <c r="O1097" s="578">
        <v>1.4552545211093551E-3</v>
      </c>
      <c r="P1097" s="578">
        <v>2.4143936583228876E-2</v>
      </c>
      <c r="Q1097" s="578">
        <v>220.01915446917178</v>
      </c>
      <c r="R1097" s="578">
        <v>2.8008949731201899E-2</v>
      </c>
      <c r="S1097" s="578">
        <v>2.1418894353833649E-3</v>
      </c>
      <c r="T1097" s="578">
        <v>1.4670010168629174E-3</v>
      </c>
      <c r="U1097" s="578">
        <v>2.0216450818047002E-2</v>
      </c>
      <c r="V1097" s="578">
        <v>218.25783443450899</v>
      </c>
      <c r="W1097" s="578">
        <v>2.6893325403610377E-2</v>
      </c>
      <c r="X1097" s="578">
        <v>2.0869531247740226E-3</v>
      </c>
      <c r="Y1097" s="578">
        <v>1.4552545726473874E-3</v>
      </c>
    </row>
    <row r="1098" spans="1:25" x14ac:dyDescent="0.3">
      <c r="A1098" s="311" t="s">
        <v>3694</v>
      </c>
      <c r="B1098" s="310" t="s">
        <v>7</v>
      </c>
      <c r="C1098" s="310" t="s">
        <v>3655</v>
      </c>
      <c r="D1098" s="36">
        <v>8</v>
      </c>
      <c r="E1098" s="36">
        <v>2030</v>
      </c>
      <c r="F1098" s="578">
        <v>2.4659418557810051E-2</v>
      </c>
      <c r="G1098" s="578">
        <v>207.36742671330725</v>
      </c>
      <c r="H1098" s="578">
        <v>2.5035708910612152E-2</v>
      </c>
      <c r="I1098" s="578">
        <v>2.0071893932159376E-3</v>
      </c>
      <c r="J1098" s="578">
        <v>1.3826399384318626E-3</v>
      </c>
      <c r="K1098" s="578">
        <v>2.6668202627909851E-2</v>
      </c>
      <c r="L1098" s="578">
        <v>213.19584353764773</v>
      </c>
      <c r="M1098" s="578">
        <v>2.5751355695585176E-2</v>
      </c>
      <c r="N1098" s="578">
        <v>2.3695509418549402E-3</v>
      </c>
      <c r="O1098" s="578">
        <v>1.4215041119314223E-3</v>
      </c>
      <c r="P1098" s="578">
        <v>2.5631780492804301E-2</v>
      </c>
      <c r="Q1098" s="578">
        <v>207.96982940038004</v>
      </c>
      <c r="R1098" s="578">
        <v>2.5278148478908649E-2</v>
      </c>
      <c r="S1098" s="578">
        <v>2.0502584768943627E-3</v>
      </c>
      <c r="T1098" s="578">
        <v>1.38665804600653E-3</v>
      </c>
      <c r="U1098" s="578">
        <v>2.6668203151663926E-2</v>
      </c>
      <c r="V1098" s="578">
        <v>213.1958487828565</v>
      </c>
      <c r="W1098" s="578">
        <v>2.5751355041431098E-2</v>
      </c>
      <c r="X1098" s="578">
        <v>2.3695508900611101E-3</v>
      </c>
      <c r="Y1098" s="578">
        <v>1.4215041119314223E-3</v>
      </c>
    </row>
    <row r="1099" spans="1:25" x14ac:dyDescent="0.3">
      <c r="A1099" s="311" t="s">
        <v>3695</v>
      </c>
      <c r="B1099" s="310" t="s">
        <v>7</v>
      </c>
      <c r="C1099" s="310" t="s">
        <v>3655</v>
      </c>
      <c r="D1099" s="36">
        <v>9</v>
      </c>
      <c r="E1099" s="36">
        <v>2030</v>
      </c>
      <c r="F1099" s="578">
        <v>2.5096293510514373E-2</v>
      </c>
      <c r="G1099" s="578">
        <v>199.32207870483325</v>
      </c>
      <c r="H1099" s="578">
        <v>2.2775118021930475E-2</v>
      </c>
      <c r="I1099" s="578">
        <v>1.9080696477260474E-3</v>
      </c>
      <c r="J1099" s="578">
        <v>1.3289971193444175E-3</v>
      </c>
      <c r="K1099" s="578">
        <v>3.1311571187398878E-2</v>
      </c>
      <c r="L1099" s="578">
        <v>209.33382089932701</v>
      </c>
      <c r="M1099" s="578">
        <v>2.4820787084763599E-2</v>
      </c>
      <c r="N1099" s="578">
        <v>2.6041540078078126E-3</v>
      </c>
      <c r="O1099" s="578">
        <v>1.3957517633874225E-3</v>
      </c>
      <c r="P1099" s="578">
        <v>2.701681447175875E-2</v>
      </c>
      <c r="Q1099" s="578">
        <v>200.51216340064926</v>
      </c>
      <c r="R1099" s="578">
        <v>2.3253959516940322E-2</v>
      </c>
      <c r="S1099" s="578">
        <v>1.9931381258781224E-3</v>
      </c>
      <c r="T1099" s="578">
        <v>1.3369299049372724E-3</v>
      </c>
      <c r="U1099" s="578">
        <v>3.1311573244173205E-2</v>
      </c>
      <c r="V1099" s="578">
        <v>209.33382089932701</v>
      </c>
      <c r="W1099" s="578">
        <v>2.4820789842389425E-2</v>
      </c>
      <c r="X1099" s="578">
        <v>2.6041542695717547E-3</v>
      </c>
      <c r="Y1099" s="578">
        <v>1.3957517633874225E-3</v>
      </c>
    </row>
    <row r="1100" spans="1:25" x14ac:dyDescent="0.3">
      <c r="A1100" s="311" t="s">
        <v>3696</v>
      </c>
      <c r="B1100" s="310" t="s">
        <v>7</v>
      </c>
      <c r="C1100" s="310" t="s">
        <v>3655</v>
      </c>
      <c r="D1100" s="36">
        <v>10</v>
      </c>
      <c r="E1100" s="36">
        <v>2030</v>
      </c>
      <c r="F1100" s="578">
        <v>2.6036421596091423E-2</v>
      </c>
      <c r="G1100" s="578">
        <v>193.39226261774678</v>
      </c>
      <c r="H1100" s="578">
        <v>2.1171487986597001E-2</v>
      </c>
      <c r="I1100" s="578">
        <v>1.8565515876124024E-3</v>
      </c>
      <c r="J1100" s="578">
        <v>1.2894600137466675E-3</v>
      </c>
      <c r="K1100" s="578">
        <v>3.4505102615383899E-2</v>
      </c>
      <c r="L1100" s="578">
        <v>205.742633104324</v>
      </c>
      <c r="M1100" s="578">
        <v>2.3984023804814524E-2</v>
      </c>
      <c r="N1100" s="578">
        <v>2.7168851503252675E-3</v>
      </c>
      <c r="O1100" s="578">
        <v>1.3718088715298348E-3</v>
      </c>
      <c r="P1100" s="578">
        <v>2.80940757559206E-2</v>
      </c>
      <c r="Q1100" s="578">
        <v>194.71135775248126</v>
      </c>
      <c r="R1100" s="578">
        <v>2.16795949794838E-2</v>
      </c>
      <c r="S1100" s="578">
        <v>1.9487089618005823E-3</v>
      </c>
      <c r="T1100" s="578">
        <v>1.2982571667331851E-3</v>
      </c>
      <c r="U1100" s="578">
        <v>3.4505101092230747E-2</v>
      </c>
      <c r="V1100" s="578">
        <v>205.74264359474151</v>
      </c>
      <c r="W1100" s="578">
        <v>2.3984024705252176E-2</v>
      </c>
      <c r="X1100" s="578">
        <v>2.7168851487620752E-3</v>
      </c>
      <c r="Y1100" s="578">
        <v>1.3718088715298348E-3</v>
      </c>
    </row>
    <row r="1101" spans="1:25" x14ac:dyDescent="0.3">
      <c r="A1101" s="311" t="s">
        <v>3697</v>
      </c>
      <c r="B1101" s="310" t="s">
        <v>7</v>
      </c>
      <c r="C1101" s="310" t="s">
        <v>3655</v>
      </c>
      <c r="D1101" s="36">
        <v>11</v>
      </c>
      <c r="E1101" s="36">
        <v>2030</v>
      </c>
      <c r="F1101" s="578">
        <v>2.7806358583763523E-2</v>
      </c>
      <c r="G1101" s="578">
        <v>189.20355502764323</v>
      </c>
      <c r="H1101" s="578">
        <v>2.0150742688732199E-2</v>
      </c>
      <c r="I1101" s="578">
        <v>1.8587063985080424E-3</v>
      </c>
      <c r="J1101" s="578">
        <v>1.2615339255717048E-3</v>
      </c>
      <c r="K1101" s="578">
        <v>3.5996950673149251E-2</v>
      </c>
      <c r="L1101" s="578">
        <v>200.14499044418301</v>
      </c>
      <c r="M1101" s="578">
        <v>2.2942950505049922E-2</v>
      </c>
      <c r="N1101" s="578">
        <v>2.6821137362276178E-3</v>
      </c>
      <c r="O1101" s="578">
        <v>1.3344846908391098E-3</v>
      </c>
      <c r="P1101" s="578">
        <v>2.9218257200966449E-2</v>
      </c>
      <c r="Q1101" s="578">
        <v>190.402091344197</v>
      </c>
      <c r="R1101" s="578">
        <v>2.0481726683935102E-2</v>
      </c>
      <c r="S1101" s="578">
        <v>1.9160639257051976E-3</v>
      </c>
      <c r="T1101" s="578">
        <v>1.2695206035762826E-3</v>
      </c>
      <c r="U1101" s="578">
        <v>3.5996950712006447E-2</v>
      </c>
      <c r="V1101" s="578">
        <v>200.14499044418301</v>
      </c>
      <c r="W1101" s="578">
        <v>2.2942949270676125E-2</v>
      </c>
      <c r="X1101" s="578">
        <v>2.6821134784521874E-3</v>
      </c>
      <c r="Y1101" s="578">
        <v>1.3344846908391098E-3</v>
      </c>
    </row>
    <row r="1102" spans="1:25" x14ac:dyDescent="0.3">
      <c r="A1102" s="311" t="s">
        <v>3698</v>
      </c>
      <c r="B1102" s="310" t="s">
        <v>7</v>
      </c>
      <c r="C1102" s="310" t="s">
        <v>3655</v>
      </c>
      <c r="D1102" s="36">
        <v>12</v>
      </c>
      <c r="E1102" s="36">
        <v>2030</v>
      </c>
      <c r="F1102" s="578">
        <v>2.9866549282464374E-2</v>
      </c>
      <c r="G1102" s="578">
        <v>186.72436777750599</v>
      </c>
      <c r="H1102" s="578">
        <v>1.9447812386374552E-2</v>
      </c>
      <c r="I1102" s="578">
        <v>1.8645173248804225E-3</v>
      </c>
      <c r="J1102" s="578">
        <v>1.2450032845663325E-3</v>
      </c>
      <c r="K1102" s="578">
        <v>3.6415002883193354E-2</v>
      </c>
      <c r="L1102" s="578">
        <v>195.83687623341851</v>
      </c>
      <c r="M1102" s="578">
        <v>2.1759029385937798E-2</v>
      </c>
      <c r="N1102" s="578">
        <v>2.5409053354887075E-3</v>
      </c>
      <c r="O1102" s="578">
        <v>1.3057602033465299E-3</v>
      </c>
      <c r="P1102" s="578">
        <v>3.1184824348721628E-2</v>
      </c>
      <c r="Q1102" s="578">
        <v>188.19686985015824</v>
      </c>
      <c r="R1102" s="578">
        <v>1.9747567669507225E-2</v>
      </c>
      <c r="S1102" s="578">
        <v>1.9009096417335E-3</v>
      </c>
      <c r="T1102" s="578">
        <v>1.254821387798675E-3</v>
      </c>
      <c r="U1102" s="578">
        <v>3.6415001369637851E-2</v>
      </c>
      <c r="V1102" s="578">
        <v>195.83687623341851</v>
      </c>
      <c r="W1102" s="578">
        <v>2.1759028875256527E-2</v>
      </c>
      <c r="X1102" s="578">
        <v>2.5409049178127373E-3</v>
      </c>
      <c r="Y1102" s="578">
        <v>1.3057603076352549E-3</v>
      </c>
    </row>
    <row r="1103" spans="1:25" x14ac:dyDescent="0.3">
      <c r="A1103" s="311" t="s">
        <v>3699</v>
      </c>
      <c r="B1103" s="310" t="s">
        <v>7</v>
      </c>
      <c r="C1103" s="310" t="s">
        <v>3655</v>
      </c>
      <c r="D1103" s="36">
        <v>13</v>
      </c>
      <c r="E1103" s="36">
        <v>2030</v>
      </c>
      <c r="F1103" s="578">
        <v>3.2312865874520896E-2</v>
      </c>
      <c r="G1103" s="578">
        <v>185.78855705261174</v>
      </c>
      <c r="H1103" s="578">
        <v>1.9019643238777875E-2</v>
      </c>
      <c r="I1103" s="578">
        <v>1.8741857886178978E-3</v>
      </c>
      <c r="J1103" s="578">
        <v>1.2387620627123349E-3</v>
      </c>
      <c r="K1103" s="578">
        <v>3.7471767400789426E-2</v>
      </c>
      <c r="L1103" s="578">
        <v>192.80602288246098</v>
      </c>
      <c r="M1103" s="578">
        <v>2.0942805125703925E-2</v>
      </c>
      <c r="N1103" s="578">
        <v>2.4295020810616999E-3</v>
      </c>
      <c r="O1103" s="578">
        <v>1.28555227759837E-3</v>
      </c>
      <c r="P1103" s="578">
        <v>3.2823669637203026E-2</v>
      </c>
      <c r="Q1103" s="578">
        <v>186.35896476109798</v>
      </c>
      <c r="R1103" s="578">
        <v>1.9135782676907274E-2</v>
      </c>
      <c r="S1103" s="578">
        <v>1.8882882255960901E-3</v>
      </c>
      <c r="T1103" s="578">
        <v>1.24256659910315E-3</v>
      </c>
      <c r="U1103" s="578">
        <v>3.7471767420348301E-2</v>
      </c>
      <c r="V1103" s="578">
        <v>192.80601771672525</v>
      </c>
      <c r="W1103" s="578">
        <v>2.09428054617243E-2</v>
      </c>
      <c r="X1103" s="578">
        <v>2.4295018714421174E-3</v>
      </c>
      <c r="Y1103" s="578">
        <v>1.28555227759837E-3</v>
      </c>
    </row>
    <row r="1104" spans="1:25" x14ac:dyDescent="0.3">
      <c r="A1104" s="311" t="s">
        <v>3700</v>
      </c>
      <c r="B1104" s="310" t="s">
        <v>7</v>
      </c>
      <c r="C1104" s="310" t="s">
        <v>3655</v>
      </c>
      <c r="D1104" s="36">
        <v>14</v>
      </c>
      <c r="E1104" s="36">
        <v>2030</v>
      </c>
      <c r="F1104" s="578">
        <v>3.6649570706690775E-2</v>
      </c>
      <c r="G1104" s="578">
        <v>186.90454451243025</v>
      </c>
      <c r="H1104" s="578">
        <v>1.9134404234136974E-2</v>
      </c>
      <c r="I1104" s="578">
        <v>1.9291724597962875E-3</v>
      </c>
      <c r="J1104" s="578">
        <v>1.2462025103256176E-3</v>
      </c>
      <c r="K1104" s="578">
        <v>4.2334545825989701E-2</v>
      </c>
      <c r="L1104" s="578">
        <v>194.10206143061276</v>
      </c>
      <c r="M1104" s="578">
        <v>2.1013629461265226E-2</v>
      </c>
      <c r="N1104" s="578">
        <v>2.4451283475836224E-3</v>
      </c>
      <c r="O1104" s="578">
        <v>1.2941923814651049E-3</v>
      </c>
      <c r="P1104" s="578">
        <v>3.6649568611319169E-2</v>
      </c>
      <c r="Q1104" s="578">
        <v>186.90454451243025</v>
      </c>
      <c r="R1104" s="578">
        <v>1.9134403632487276E-2</v>
      </c>
      <c r="S1104" s="578">
        <v>1.9291725650418751E-3</v>
      </c>
      <c r="T1104" s="578">
        <v>1.2462025103256176E-3</v>
      </c>
      <c r="U1104" s="578">
        <v>4.2334548426036706E-2</v>
      </c>
      <c r="V1104" s="578">
        <v>194.10206143061276</v>
      </c>
      <c r="W1104" s="578">
        <v>2.1013628142611603E-2</v>
      </c>
      <c r="X1104" s="578">
        <v>2.445128400770115E-3</v>
      </c>
      <c r="Y1104" s="578">
        <v>1.2941923814651049E-3</v>
      </c>
    </row>
    <row r="1105" spans="1:25" x14ac:dyDescent="0.3">
      <c r="A1105" s="311" t="s">
        <v>3701</v>
      </c>
      <c r="B1105" s="310" t="s">
        <v>7</v>
      </c>
      <c r="C1105" s="310" t="s">
        <v>3655</v>
      </c>
      <c r="D1105" s="36">
        <v>15</v>
      </c>
      <c r="E1105" s="36">
        <v>2030</v>
      </c>
      <c r="F1105" s="578">
        <v>4.6115272109753122E-2</v>
      </c>
      <c r="G1105" s="578">
        <v>192.701037883758</v>
      </c>
      <c r="H1105" s="578">
        <v>2.0442604449916201E-2</v>
      </c>
      <c r="I1105" s="578">
        <v>2.0950092159921448E-3</v>
      </c>
      <c r="J1105" s="578">
        <v>1.284848034022915E-3</v>
      </c>
      <c r="K1105" s="578">
        <v>5.1316928097759701E-2</v>
      </c>
      <c r="L1105" s="578">
        <v>199.35735885302174</v>
      </c>
      <c r="M1105" s="578">
        <v>2.2110478228114475E-2</v>
      </c>
      <c r="N1105" s="578">
        <v>2.534696553813845E-3</v>
      </c>
      <c r="O1105" s="578">
        <v>1.3292336419302301E-3</v>
      </c>
      <c r="P1105" s="578">
        <v>4.6115276785768551E-2</v>
      </c>
      <c r="Q1105" s="578">
        <v>192.70103263854952</v>
      </c>
      <c r="R1105" s="578">
        <v>2.0442604698757749E-2</v>
      </c>
      <c r="S1105" s="578">
        <v>2.0950092676154425E-3</v>
      </c>
      <c r="T1105" s="578">
        <v>1.284848034022915E-3</v>
      </c>
      <c r="U1105" s="578">
        <v>5.1316927573786524E-2</v>
      </c>
      <c r="V1105" s="578">
        <v>199.35736401875749</v>
      </c>
      <c r="W1105" s="578">
        <v>2.2110478275408171E-2</v>
      </c>
      <c r="X1105" s="578">
        <v>2.5346961366589423E-3</v>
      </c>
      <c r="Y1105" s="578">
        <v>1.3292336419302301E-3</v>
      </c>
    </row>
    <row r="1106" spans="1:25" x14ac:dyDescent="0.3">
      <c r="A1106" s="579" t="s">
        <v>3702</v>
      </c>
      <c r="B1106" s="580" t="s">
        <v>7</v>
      </c>
      <c r="C1106" s="580" t="s">
        <v>3655</v>
      </c>
      <c r="D1106" s="581">
        <v>16</v>
      </c>
      <c r="E1106" s="581">
        <v>2030</v>
      </c>
      <c r="F1106" s="582">
        <v>5.9956975192065422E-2</v>
      </c>
      <c r="G1106" s="582">
        <v>203.18301455179801</v>
      </c>
      <c r="H1106" s="582">
        <v>2.2837544254533222E-2</v>
      </c>
      <c r="I1106" s="582">
        <v>2.4705347870887275E-3</v>
      </c>
      <c r="J1106" s="582">
        <v>1.3547412648525375E-3</v>
      </c>
      <c r="K1106" s="582">
        <v>6.4096970309716214E-2</v>
      </c>
      <c r="L1106" s="582">
        <v>208.2077167828875</v>
      </c>
      <c r="M1106" s="582">
        <v>2.4176217045919601E-2</v>
      </c>
      <c r="N1106" s="582">
        <v>2.8389364082196697E-3</v>
      </c>
      <c r="O1106" s="582">
        <v>1.3882456114515601E-3</v>
      </c>
      <c r="P1106" s="582">
        <v>5.9956975754843649E-2</v>
      </c>
      <c r="Q1106" s="582">
        <v>203.18300938606225</v>
      </c>
      <c r="R1106" s="582">
        <v>2.28375467099605E-2</v>
      </c>
      <c r="S1106" s="582">
        <v>2.4705348919079897E-3</v>
      </c>
      <c r="T1106" s="582">
        <v>1.3547412127081727E-3</v>
      </c>
      <c r="U1106" s="582">
        <v>6.40969692426267E-2</v>
      </c>
      <c r="V1106" s="582">
        <v>208.20771161715152</v>
      </c>
      <c r="W1106" s="582">
        <v>2.4176212581986975E-2</v>
      </c>
      <c r="X1106" s="582">
        <v>2.83893635451211E-3</v>
      </c>
      <c r="Y1106" s="582">
        <v>1.3882455593071949E-3</v>
      </c>
    </row>
    <row r="1107" spans="1:25" x14ac:dyDescent="0.3">
      <c r="A1107" s="311" t="s">
        <v>3703</v>
      </c>
      <c r="B1107" s="310" t="s">
        <v>2196</v>
      </c>
      <c r="C1107" s="310" t="s">
        <v>3655</v>
      </c>
      <c r="D1107" s="36">
        <v>1</v>
      </c>
      <c r="E1107" s="36">
        <v>2012</v>
      </c>
      <c r="F1107" s="578">
        <v>53.225613963964825</v>
      </c>
      <c r="G1107" s="578">
        <v>8462.6927947998029</v>
      </c>
      <c r="H1107" s="578">
        <v>5.7424829398902721</v>
      </c>
      <c r="I1107" s="578">
        <v>3.4871900081634499</v>
      </c>
      <c r="J1107" s="578">
        <v>7.2092876963627775E-2</v>
      </c>
      <c r="K1107" s="578">
        <v>53.583777652393699</v>
      </c>
      <c r="L1107" s="578">
        <v>8518.8183237711546</v>
      </c>
      <c r="M1107" s="578">
        <v>5.7565417521012279</v>
      </c>
      <c r="N1107" s="578">
        <v>3.5095078870654075</v>
      </c>
      <c r="O1107" s="578">
        <v>7.2571040596812908E-2</v>
      </c>
      <c r="P1107" s="578">
        <v>53.225614938535671</v>
      </c>
      <c r="Q1107" s="578">
        <v>8462.6927388509102</v>
      </c>
      <c r="R1107" s="578">
        <v>5.742483096352462</v>
      </c>
      <c r="S1107" s="578">
        <v>3.4871900081634499</v>
      </c>
      <c r="T1107" s="578">
        <v>7.2092877429289076E-2</v>
      </c>
      <c r="U1107" s="578">
        <v>53.583771370351279</v>
      </c>
      <c r="V1107" s="578">
        <v>8518.8183746337854</v>
      </c>
      <c r="W1107" s="578">
        <v>5.7565417521012279</v>
      </c>
      <c r="X1107" s="578">
        <v>3.5095071047544426</v>
      </c>
      <c r="Y1107" s="578">
        <v>7.2571039549075012E-2</v>
      </c>
    </row>
    <row r="1108" spans="1:25" x14ac:dyDescent="0.3">
      <c r="A1108" s="311" t="s">
        <v>3704</v>
      </c>
      <c r="B1108" s="310" t="s">
        <v>2196</v>
      </c>
      <c r="C1108" s="310" t="s">
        <v>3655</v>
      </c>
      <c r="D1108" s="36">
        <v>2</v>
      </c>
      <c r="E1108" s="36">
        <v>2012</v>
      </c>
      <c r="F1108" s="578">
        <v>28.134374788836148</v>
      </c>
      <c r="G1108" s="578">
        <v>4703.6852366129524</v>
      </c>
      <c r="H1108" s="578">
        <v>3.1901296651922122</v>
      </c>
      <c r="I1108" s="578">
        <v>1.8236130053798301</v>
      </c>
      <c r="J1108" s="578">
        <v>4.0070302512807104E-2</v>
      </c>
      <c r="K1108" s="578">
        <v>28.650732643077649</v>
      </c>
      <c r="L1108" s="578">
        <v>4781.741088867182</v>
      </c>
      <c r="M1108" s="578">
        <v>3.2178737266610002</v>
      </c>
      <c r="N1108" s="578">
        <v>1.8505026511847926</v>
      </c>
      <c r="O1108" s="578">
        <v>4.0735254141812449E-2</v>
      </c>
      <c r="P1108" s="578">
        <v>28.134375856471351</v>
      </c>
      <c r="Q1108" s="578">
        <v>4703.6852366129524</v>
      </c>
      <c r="R1108" s="578">
        <v>3.1901296651922122</v>
      </c>
      <c r="S1108" s="578">
        <v>1.8236130212123149</v>
      </c>
      <c r="T1108" s="578">
        <v>4.0070301988938156E-2</v>
      </c>
      <c r="U1108" s="578">
        <v>28.650731085518249</v>
      </c>
      <c r="V1108" s="578">
        <v>4781.741038004553</v>
      </c>
      <c r="W1108" s="578">
        <v>3.2178737162612325</v>
      </c>
      <c r="X1108" s="578">
        <v>1.8505025931323524</v>
      </c>
      <c r="Y1108" s="578">
        <v>4.0735254141812449E-2</v>
      </c>
    </row>
    <row r="1109" spans="1:25" x14ac:dyDescent="0.3">
      <c r="A1109" s="311" t="s">
        <v>3705</v>
      </c>
      <c r="B1109" s="310" t="s">
        <v>2196</v>
      </c>
      <c r="C1109" s="310" t="s">
        <v>3655</v>
      </c>
      <c r="D1109" s="36">
        <v>3</v>
      </c>
      <c r="E1109" s="36">
        <v>2012</v>
      </c>
      <c r="F1109" s="578">
        <v>17.134249662160624</v>
      </c>
      <c r="G1109" s="578">
        <v>3031.7526524861601</v>
      </c>
      <c r="H1109" s="578">
        <v>1.7127284778592451</v>
      </c>
      <c r="I1109" s="578">
        <v>1.0867332053991601</v>
      </c>
      <c r="J1109" s="578">
        <v>2.5827312822608847E-2</v>
      </c>
      <c r="K1109" s="578">
        <v>17.026369058822873</v>
      </c>
      <c r="L1109" s="578">
        <v>2997.024032592768</v>
      </c>
      <c r="M1109" s="578">
        <v>1.7151378812268325</v>
      </c>
      <c r="N1109" s="578">
        <v>1.0796278904502525</v>
      </c>
      <c r="O1109" s="578">
        <v>2.5531448908926248E-2</v>
      </c>
      <c r="P1109" s="578">
        <v>17.13424810590605</v>
      </c>
      <c r="Q1109" s="578">
        <v>3031.7526003519629</v>
      </c>
      <c r="R1109" s="578">
        <v>1.7127284773547775</v>
      </c>
      <c r="S1109" s="578">
        <v>1.0867331894114551</v>
      </c>
      <c r="T1109" s="578">
        <v>2.5827312822608847E-2</v>
      </c>
      <c r="U1109" s="578">
        <v>17.026366452443899</v>
      </c>
      <c r="V1109" s="578">
        <v>2997.024032592768</v>
      </c>
      <c r="W1109" s="578">
        <v>1.71513787284493</v>
      </c>
      <c r="X1109" s="578">
        <v>1.0796277637903824</v>
      </c>
      <c r="Y1109" s="578">
        <v>2.5531448908926248E-2</v>
      </c>
    </row>
    <row r="1110" spans="1:25" x14ac:dyDescent="0.3">
      <c r="A1110" s="311" t="s">
        <v>3706</v>
      </c>
      <c r="B1110" s="310" t="s">
        <v>2196</v>
      </c>
      <c r="C1110" s="310" t="s">
        <v>3655</v>
      </c>
      <c r="D1110" s="36">
        <v>4</v>
      </c>
      <c r="E1110" s="36">
        <v>2012</v>
      </c>
      <c r="F1110" s="578">
        <v>14.483166004768725</v>
      </c>
      <c r="G1110" s="578">
        <v>2730.15481058756</v>
      </c>
      <c r="H1110" s="578">
        <v>1.1872997184206375</v>
      </c>
      <c r="I1110" s="578">
        <v>0.93381493724882547</v>
      </c>
      <c r="J1110" s="578">
        <v>2.3258064679490976E-2</v>
      </c>
      <c r="K1110" s="578">
        <v>14.232972855616575</v>
      </c>
      <c r="L1110" s="578">
        <v>2666.3502922058074</v>
      </c>
      <c r="M1110" s="578">
        <v>1.1881254907930201</v>
      </c>
      <c r="N1110" s="578">
        <v>0.91589292387167542</v>
      </c>
      <c r="O1110" s="578">
        <v>2.2714528779033523E-2</v>
      </c>
      <c r="P1110" s="578">
        <v>14.48316755991735</v>
      </c>
      <c r="Q1110" s="578">
        <v>2730.15481058756</v>
      </c>
      <c r="R1110" s="578">
        <v>1.1872997189251024</v>
      </c>
      <c r="S1110" s="578">
        <v>0.93381497419128756</v>
      </c>
      <c r="T1110" s="578">
        <v>2.3258064679490976E-2</v>
      </c>
      <c r="U1110" s="578">
        <v>14.232970245507476</v>
      </c>
      <c r="V1110" s="578">
        <v>2666.3502400716125</v>
      </c>
      <c r="W1110" s="578">
        <v>1.18812549184076</v>
      </c>
      <c r="X1110" s="578">
        <v>0.91589284936586957</v>
      </c>
      <c r="Y1110" s="578">
        <v>2.2714528779033523E-2</v>
      </c>
    </row>
    <row r="1111" spans="1:25" x14ac:dyDescent="0.3">
      <c r="A1111" s="311" t="s">
        <v>3707</v>
      </c>
      <c r="B1111" s="310" t="s">
        <v>2196</v>
      </c>
      <c r="C1111" s="310" t="s">
        <v>3655</v>
      </c>
      <c r="D1111" s="36">
        <v>5</v>
      </c>
      <c r="E1111" s="36">
        <v>2012</v>
      </c>
      <c r="F1111" s="578">
        <v>12.646710529360725</v>
      </c>
      <c r="G1111" s="578">
        <v>2415.4993184407504</v>
      </c>
      <c r="H1111" s="578">
        <v>0.9133271599809325</v>
      </c>
      <c r="I1111" s="578">
        <v>0.82422370968076053</v>
      </c>
      <c r="J1111" s="578">
        <v>2.0577506724900201E-2</v>
      </c>
      <c r="K1111" s="578">
        <v>12.4328052894076</v>
      </c>
      <c r="L1111" s="578">
        <v>2364.6788978576624</v>
      </c>
      <c r="M1111" s="578">
        <v>0.91526145394891456</v>
      </c>
      <c r="N1111" s="578">
        <v>0.80633217593034057</v>
      </c>
      <c r="O1111" s="578">
        <v>2.0144613925367573E-2</v>
      </c>
      <c r="P1111" s="578">
        <v>12.646709492973324</v>
      </c>
      <c r="Q1111" s="578">
        <v>2415.4993184407504</v>
      </c>
      <c r="R1111" s="578">
        <v>0.91332718140135172</v>
      </c>
      <c r="S1111" s="578">
        <v>0.82422372023574941</v>
      </c>
      <c r="T1111" s="578">
        <v>2.0577506724900201E-2</v>
      </c>
      <c r="U1111" s="578">
        <v>12.432806853398926</v>
      </c>
      <c r="V1111" s="578">
        <v>2364.6789499918577</v>
      </c>
      <c r="W1111" s="578">
        <v>0.91526139643974547</v>
      </c>
      <c r="X1111" s="578">
        <v>0.80633222063382393</v>
      </c>
      <c r="Y1111" s="578">
        <v>2.0144613925367573E-2</v>
      </c>
    </row>
    <row r="1112" spans="1:25" x14ac:dyDescent="0.3">
      <c r="A1112" s="311" t="s">
        <v>3708</v>
      </c>
      <c r="B1112" s="310" t="s">
        <v>2196</v>
      </c>
      <c r="C1112" s="310" t="s">
        <v>3655</v>
      </c>
      <c r="D1112" s="36">
        <v>6</v>
      </c>
      <c r="E1112" s="36">
        <v>2012</v>
      </c>
      <c r="F1112" s="578">
        <v>11.465026053813375</v>
      </c>
      <c r="G1112" s="578">
        <v>2244.9611206054624</v>
      </c>
      <c r="H1112" s="578">
        <v>0.77726084071521906</v>
      </c>
      <c r="I1112" s="578">
        <v>0.75195741808662753</v>
      </c>
      <c r="J1112" s="578">
        <v>1.91247744757371E-2</v>
      </c>
      <c r="K1112" s="578">
        <v>11.309405074178308</v>
      </c>
      <c r="L1112" s="578">
        <v>2207.6048304239848</v>
      </c>
      <c r="M1112" s="578">
        <v>0.77707881170014492</v>
      </c>
      <c r="N1112" s="578">
        <v>0.73645325998465161</v>
      </c>
      <c r="O1112" s="578">
        <v>1.8806516755527476E-2</v>
      </c>
      <c r="P1112" s="578">
        <v>11.465026004053126</v>
      </c>
      <c r="Q1112" s="578">
        <v>2244.9611206054624</v>
      </c>
      <c r="R1112" s="578">
        <v>0.77726082084700399</v>
      </c>
      <c r="S1112" s="578">
        <v>0.75195745502908951</v>
      </c>
      <c r="T1112" s="578">
        <v>1.9124773951868151E-2</v>
      </c>
      <c r="U1112" s="578">
        <v>11.309403613454641</v>
      </c>
      <c r="V1112" s="578">
        <v>2207.6048304239848</v>
      </c>
      <c r="W1112" s="578">
        <v>0.77707885640362862</v>
      </c>
      <c r="X1112" s="578">
        <v>0.73645332952340392</v>
      </c>
      <c r="Y1112" s="578">
        <v>1.8806516755527476E-2</v>
      </c>
    </row>
    <row r="1113" spans="1:25" x14ac:dyDescent="0.3">
      <c r="A1113" s="311" t="s">
        <v>3709</v>
      </c>
      <c r="B1113" s="310" t="s">
        <v>2196</v>
      </c>
      <c r="C1113" s="310" t="s">
        <v>3655</v>
      </c>
      <c r="D1113" s="36">
        <v>7</v>
      </c>
      <c r="E1113" s="36">
        <v>2012</v>
      </c>
      <c r="F1113" s="578">
        <v>11.126247025480515</v>
      </c>
      <c r="G1113" s="578">
        <v>2207.1807734171525</v>
      </c>
      <c r="H1113" s="578">
        <v>0.6828692033886905</v>
      </c>
      <c r="I1113" s="578">
        <v>0.70452787668909822</v>
      </c>
      <c r="J1113" s="578">
        <v>1.8802885208666902E-2</v>
      </c>
      <c r="K1113" s="578">
        <v>10.991938815384213</v>
      </c>
      <c r="L1113" s="578">
        <v>2177.1586659749273</v>
      </c>
      <c r="M1113" s="578">
        <v>0.68139351159334116</v>
      </c>
      <c r="N1113" s="578">
        <v>0.69265407137572699</v>
      </c>
      <c r="O1113" s="578">
        <v>1.8547150539234249E-2</v>
      </c>
      <c r="P1113" s="578">
        <v>11.126247353808131</v>
      </c>
      <c r="Q1113" s="578">
        <v>2207.1807734171525</v>
      </c>
      <c r="R1113" s="578">
        <v>0.68286920816171859</v>
      </c>
      <c r="S1113" s="578">
        <v>0.70452793458631846</v>
      </c>
      <c r="T1113" s="578">
        <v>1.8802885218368176E-2</v>
      </c>
      <c r="U1113" s="578">
        <v>10.991937822060763</v>
      </c>
      <c r="V1113" s="578">
        <v>2177.1586659749273</v>
      </c>
      <c r="W1113" s="578">
        <v>0.68139351108887491</v>
      </c>
      <c r="X1113" s="578">
        <v>0.69265412415067307</v>
      </c>
      <c r="Y1113" s="578">
        <v>1.8547150539234249E-2</v>
      </c>
    </row>
    <row r="1114" spans="1:25" x14ac:dyDescent="0.3">
      <c r="A1114" s="311" t="s">
        <v>3710</v>
      </c>
      <c r="B1114" s="310" t="s">
        <v>2196</v>
      </c>
      <c r="C1114" s="310" t="s">
        <v>3655</v>
      </c>
      <c r="D1114" s="36">
        <v>8</v>
      </c>
      <c r="E1114" s="36">
        <v>2012</v>
      </c>
      <c r="F1114" s="578">
        <v>9.6796855473997461</v>
      </c>
      <c r="G1114" s="578">
        <v>1865.7432098388626</v>
      </c>
      <c r="H1114" s="578">
        <v>0.61980797484284222</v>
      </c>
      <c r="I1114" s="578">
        <v>0.54867297251863945</v>
      </c>
      <c r="J1114" s="578">
        <v>1.5894199915540676E-2</v>
      </c>
      <c r="K1114" s="578">
        <v>9.6741779713993115</v>
      </c>
      <c r="L1114" s="578">
        <v>1871.0814501444449</v>
      </c>
      <c r="M1114" s="578">
        <v>0.617142292282854</v>
      </c>
      <c r="N1114" s="578">
        <v>0.55202846811152972</v>
      </c>
      <c r="O1114" s="578">
        <v>1.5939676891624274E-2</v>
      </c>
      <c r="P1114" s="578">
        <v>9.6796855472469456</v>
      </c>
      <c r="Q1114" s="578">
        <v>1865.7432098388626</v>
      </c>
      <c r="R1114" s="578">
        <v>0.6198080175866677</v>
      </c>
      <c r="S1114" s="578">
        <v>0.54867300088517301</v>
      </c>
      <c r="T1114" s="578">
        <v>1.5894199915540676E-2</v>
      </c>
      <c r="U1114" s="578">
        <v>9.6741778372258107</v>
      </c>
      <c r="V1114" s="578">
        <v>1871.0814501444449</v>
      </c>
      <c r="W1114" s="578">
        <v>0.61714234505779997</v>
      </c>
      <c r="X1114" s="578">
        <v>0.55202839104458623</v>
      </c>
      <c r="Y1114" s="578">
        <v>1.5939676891624274E-2</v>
      </c>
    </row>
    <row r="1115" spans="1:25" x14ac:dyDescent="0.3">
      <c r="A1115" s="311" t="s">
        <v>3711</v>
      </c>
      <c r="B1115" s="310" t="s">
        <v>2196</v>
      </c>
      <c r="C1115" s="310" t="s">
        <v>3655</v>
      </c>
      <c r="D1115" s="36">
        <v>9</v>
      </c>
      <c r="E1115" s="36">
        <v>2012</v>
      </c>
      <c r="F1115" s="578">
        <v>9.4107955971363904</v>
      </c>
      <c r="G1115" s="578">
        <v>1827.24648157755</v>
      </c>
      <c r="H1115" s="578">
        <v>0.57375484776760699</v>
      </c>
      <c r="I1115" s="578">
        <v>0.50309180732195546</v>
      </c>
      <c r="J1115" s="578">
        <v>1.5566246845992225E-2</v>
      </c>
      <c r="K1115" s="578">
        <v>9.4445688732472775</v>
      </c>
      <c r="L1115" s="578">
        <v>1846.3654022216751</v>
      </c>
      <c r="M1115" s="578">
        <v>0.57037379159980095</v>
      </c>
      <c r="N1115" s="578">
        <v>0.5152193840282655</v>
      </c>
      <c r="O1115" s="578">
        <v>1.5729121631011325E-2</v>
      </c>
      <c r="P1115" s="578">
        <v>9.4107953829370423</v>
      </c>
      <c r="Q1115" s="578">
        <v>1827.2465337117449</v>
      </c>
      <c r="R1115" s="578">
        <v>0.57375490054255307</v>
      </c>
      <c r="S1115" s="578">
        <v>0.50309181314272167</v>
      </c>
      <c r="T1115" s="578">
        <v>1.5566246845992225E-2</v>
      </c>
      <c r="U1115" s="578">
        <v>9.4445683113202055</v>
      </c>
      <c r="V1115" s="578">
        <v>1846.3654022216751</v>
      </c>
      <c r="W1115" s="578">
        <v>0.57037368507978148</v>
      </c>
      <c r="X1115" s="578">
        <v>0.515219385347639</v>
      </c>
      <c r="Y1115" s="578">
        <v>1.5729120088508297E-2</v>
      </c>
    </row>
    <row r="1116" spans="1:25" x14ac:dyDescent="0.3">
      <c r="A1116" s="311" t="s">
        <v>3712</v>
      </c>
      <c r="B1116" s="310" t="s">
        <v>2196</v>
      </c>
      <c r="C1116" s="310" t="s">
        <v>3655</v>
      </c>
      <c r="D1116" s="36">
        <v>10</v>
      </c>
      <c r="E1116" s="36">
        <v>2012</v>
      </c>
      <c r="F1116" s="578">
        <v>9.2016555830608233</v>
      </c>
      <c r="G1116" s="578">
        <v>1797.2982521057077</v>
      </c>
      <c r="H1116" s="578">
        <v>0.53793520911130999</v>
      </c>
      <c r="I1116" s="578">
        <v>0.46764013392385051</v>
      </c>
      <c r="J1116" s="578">
        <v>1.5311141867035326E-2</v>
      </c>
      <c r="K1116" s="578">
        <v>9.2760093267497474</v>
      </c>
      <c r="L1116" s="578">
        <v>1828.948619842525</v>
      </c>
      <c r="M1116" s="578">
        <v>0.53498677296253527</v>
      </c>
      <c r="N1116" s="578">
        <v>0.48640646575950047</v>
      </c>
      <c r="O1116" s="578">
        <v>1.5580789739033176E-2</v>
      </c>
      <c r="P1116" s="578">
        <v>9.2016551137736844</v>
      </c>
      <c r="Q1116" s="578">
        <v>1797.2982521057077</v>
      </c>
      <c r="R1116" s="578">
        <v>0.53793525133126674</v>
      </c>
      <c r="S1116" s="578">
        <v>0.46764020614015522</v>
      </c>
      <c r="T1116" s="578">
        <v>1.5311141867035326E-2</v>
      </c>
      <c r="U1116" s="578">
        <v>9.2760092073149067</v>
      </c>
      <c r="V1116" s="578">
        <v>1828.948619842525</v>
      </c>
      <c r="W1116" s="578">
        <v>0.534986767840261</v>
      </c>
      <c r="X1116" s="578">
        <v>0.48640647615926952</v>
      </c>
      <c r="Y1116" s="578">
        <v>1.5580789739033176E-2</v>
      </c>
    </row>
    <row r="1117" spans="1:25" x14ac:dyDescent="0.3">
      <c r="A1117" s="311" t="s">
        <v>3713</v>
      </c>
      <c r="B1117" s="310" t="s">
        <v>2196</v>
      </c>
      <c r="C1117" s="310" t="s">
        <v>3655</v>
      </c>
      <c r="D1117" s="36">
        <v>11</v>
      </c>
      <c r="E1117" s="36">
        <v>2012</v>
      </c>
      <c r="F1117" s="578">
        <v>8.9416859726479689</v>
      </c>
      <c r="G1117" s="578">
        <v>1731.9225273132274</v>
      </c>
      <c r="H1117" s="578">
        <v>0.5093184300931165</v>
      </c>
      <c r="I1117" s="578">
        <v>0.40871140116360005</v>
      </c>
      <c r="J1117" s="578">
        <v>1.4754207018995625E-2</v>
      </c>
      <c r="K1117" s="578">
        <v>9.0465131748812038</v>
      </c>
      <c r="L1117" s="578">
        <v>1774.6892458597774</v>
      </c>
      <c r="M1117" s="578">
        <v>0.50643436414247778</v>
      </c>
      <c r="N1117" s="578">
        <v>0.43444763671141101</v>
      </c>
      <c r="O1117" s="578">
        <v>1.5118507280324874E-2</v>
      </c>
      <c r="P1117" s="578">
        <v>8.9416859627744945</v>
      </c>
      <c r="Q1117" s="578">
        <v>1731.9225273132274</v>
      </c>
      <c r="R1117" s="578">
        <v>0.5093184300931165</v>
      </c>
      <c r="S1117" s="578">
        <v>0.40871140168746872</v>
      </c>
      <c r="T1117" s="578">
        <v>1.4754207018995625E-2</v>
      </c>
      <c r="U1117" s="578">
        <v>9.0465119821649989</v>
      </c>
      <c r="V1117" s="578">
        <v>1774.6892458597774</v>
      </c>
      <c r="W1117" s="578">
        <v>0.50643436310444123</v>
      </c>
      <c r="X1117" s="578">
        <v>0.43444764247396922</v>
      </c>
      <c r="Y1117" s="578">
        <v>1.5118506761306549E-2</v>
      </c>
    </row>
    <row r="1118" spans="1:25" x14ac:dyDescent="0.3">
      <c r="A1118" s="311" t="s">
        <v>3714</v>
      </c>
      <c r="B1118" s="310" t="s">
        <v>2196</v>
      </c>
      <c r="C1118" s="310" t="s">
        <v>3655</v>
      </c>
      <c r="D1118" s="36">
        <v>12</v>
      </c>
      <c r="E1118" s="36">
        <v>2012</v>
      </c>
      <c r="F1118" s="578">
        <v>8.6735447427393648</v>
      </c>
      <c r="G1118" s="578">
        <v>1654.6308046976674</v>
      </c>
      <c r="H1118" s="578">
        <v>0.48502626506766877</v>
      </c>
      <c r="I1118" s="578">
        <v>0.34350821044063179</v>
      </c>
      <c r="J1118" s="578">
        <v>1.4095781070257801E-2</v>
      </c>
      <c r="K1118" s="578">
        <v>8.8012659793869972</v>
      </c>
      <c r="L1118" s="578">
        <v>1706.3559913635199</v>
      </c>
      <c r="M1118" s="578">
        <v>0.48220758512616124</v>
      </c>
      <c r="N1118" s="578">
        <v>0.37546846544137175</v>
      </c>
      <c r="O1118" s="578">
        <v>1.4536396178300475E-2</v>
      </c>
      <c r="P1118" s="578">
        <v>8.673545259417244</v>
      </c>
      <c r="Q1118" s="578">
        <v>1654.6308046976674</v>
      </c>
      <c r="R1118" s="578">
        <v>0.48502627531221726</v>
      </c>
      <c r="S1118" s="578">
        <v>0.34350821096450024</v>
      </c>
      <c r="T1118" s="578">
        <v>1.4095781070257801E-2</v>
      </c>
      <c r="U1118" s="578">
        <v>8.8012658028164861</v>
      </c>
      <c r="V1118" s="578">
        <v>1706.3559913635199</v>
      </c>
      <c r="W1118" s="578">
        <v>0.48220758460229224</v>
      </c>
      <c r="X1118" s="578">
        <v>0.37546846072655121</v>
      </c>
      <c r="Y1118" s="578">
        <v>1.4536396697318776E-2</v>
      </c>
    </row>
    <row r="1119" spans="1:25" x14ac:dyDescent="0.3">
      <c r="A1119" s="311" t="s">
        <v>3715</v>
      </c>
      <c r="B1119" s="310" t="s">
        <v>2196</v>
      </c>
      <c r="C1119" s="310" t="s">
        <v>3655</v>
      </c>
      <c r="D1119" s="36">
        <v>13</v>
      </c>
      <c r="E1119" s="36">
        <v>2012</v>
      </c>
      <c r="F1119" s="578">
        <v>8.5711865658207227</v>
      </c>
      <c r="G1119" s="578">
        <v>1629.06825637817</v>
      </c>
      <c r="H1119" s="578">
        <v>0.46069650435432102</v>
      </c>
      <c r="I1119" s="578">
        <v>0.3096724261413325</v>
      </c>
      <c r="J1119" s="578">
        <v>1.3877980023001576E-2</v>
      </c>
      <c r="K1119" s="578">
        <v>8.7016545527609779</v>
      </c>
      <c r="L1119" s="578">
        <v>1682.8976058959927</v>
      </c>
      <c r="M1119" s="578">
        <v>0.45849430970459504</v>
      </c>
      <c r="N1119" s="578">
        <v>0.34348847841223051</v>
      </c>
      <c r="O1119" s="578">
        <v>1.4336570020532201E-2</v>
      </c>
      <c r="P1119" s="578">
        <v>8.5711863505372641</v>
      </c>
      <c r="Q1119" s="578">
        <v>1629.06825637817</v>
      </c>
      <c r="R1119" s="578">
        <v>0.46069650487819003</v>
      </c>
      <c r="S1119" s="578">
        <v>0.30967245122883402</v>
      </c>
      <c r="T1119" s="578">
        <v>1.3877980023001576E-2</v>
      </c>
      <c r="U1119" s="578">
        <v>8.7016542520529256</v>
      </c>
      <c r="V1119" s="578">
        <v>1682.8976058959927</v>
      </c>
      <c r="W1119" s="578">
        <v>0.45849428911848578</v>
      </c>
      <c r="X1119" s="578">
        <v>0.34348846257974675</v>
      </c>
      <c r="Y1119" s="578">
        <v>1.4336570020532201E-2</v>
      </c>
    </row>
    <row r="1120" spans="1:25" x14ac:dyDescent="0.3">
      <c r="A1120" s="311" t="s">
        <v>3716</v>
      </c>
      <c r="B1120" s="310" t="s">
        <v>2196</v>
      </c>
      <c r="C1120" s="310" t="s">
        <v>3655</v>
      </c>
      <c r="D1120" s="36">
        <v>14</v>
      </c>
      <c r="E1120" s="36">
        <v>2012</v>
      </c>
      <c r="F1120" s="578">
        <v>9.1234406368724397</v>
      </c>
      <c r="G1120" s="578">
        <v>1757.5070012410424</v>
      </c>
      <c r="H1120" s="578">
        <v>0.44193340597363773</v>
      </c>
      <c r="I1120" s="578">
        <v>0.31771554559236348</v>
      </c>
      <c r="J1120" s="578">
        <v>1.497216433441885E-2</v>
      </c>
      <c r="K1120" s="578">
        <v>9.19928486292822</v>
      </c>
      <c r="L1120" s="578">
        <v>1799.6382395426376</v>
      </c>
      <c r="M1120" s="578">
        <v>0.43999053143973721</v>
      </c>
      <c r="N1120" s="578">
        <v>0.34939021663740227</v>
      </c>
      <c r="O1120" s="578">
        <v>1.5331111945367076E-2</v>
      </c>
      <c r="P1120" s="578">
        <v>9.1234407306813541</v>
      </c>
      <c r="Q1120" s="578">
        <v>1757.5070012410424</v>
      </c>
      <c r="R1120" s="578">
        <v>0.44193340544976878</v>
      </c>
      <c r="S1120" s="578">
        <v>0.31771555030718401</v>
      </c>
      <c r="T1120" s="578">
        <v>1.497216433441885E-2</v>
      </c>
      <c r="U1120" s="578">
        <v>9.1992846435896123</v>
      </c>
      <c r="V1120" s="578">
        <v>1799.6382395426376</v>
      </c>
      <c r="W1120" s="578">
        <v>0.43999044383720776</v>
      </c>
      <c r="X1120" s="578">
        <v>0.34939026745269025</v>
      </c>
      <c r="Y1120" s="578">
        <v>1.5331111945367076E-2</v>
      </c>
    </row>
    <row r="1121" spans="1:25" x14ac:dyDescent="0.3">
      <c r="A1121" s="311" t="s">
        <v>3717</v>
      </c>
      <c r="B1121" s="310" t="s">
        <v>2196</v>
      </c>
      <c r="C1121" s="310" t="s">
        <v>3655</v>
      </c>
      <c r="D1121" s="36">
        <v>15</v>
      </c>
      <c r="E1121" s="36">
        <v>2012</v>
      </c>
      <c r="F1121" s="578">
        <v>9.5968176545114261</v>
      </c>
      <c r="G1121" s="578">
        <v>1867.5957641601499</v>
      </c>
      <c r="H1121" s="578">
        <v>0.42585059365956074</v>
      </c>
      <c r="I1121" s="578">
        <v>0.32461060335238751</v>
      </c>
      <c r="J1121" s="578">
        <v>1.5910013607935949E-2</v>
      </c>
      <c r="K1121" s="578">
        <v>9.6290280018680701</v>
      </c>
      <c r="L1121" s="578">
        <v>1899.7408434549925</v>
      </c>
      <c r="M1121" s="578">
        <v>0.42448019537065723</v>
      </c>
      <c r="N1121" s="578">
        <v>0.35288115451112329</v>
      </c>
      <c r="O1121" s="578">
        <v>1.6183866207332601E-2</v>
      </c>
      <c r="P1121" s="578">
        <v>9.5968177140627287</v>
      </c>
      <c r="Q1121" s="578">
        <v>1867.595712025955</v>
      </c>
      <c r="R1121" s="578">
        <v>0.4258505941834298</v>
      </c>
      <c r="S1121" s="578">
        <v>0.32461057696491447</v>
      </c>
      <c r="T1121" s="578">
        <v>1.59100146362713E-2</v>
      </c>
      <c r="U1121" s="578">
        <v>9.6290273957225949</v>
      </c>
      <c r="V1121" s="578">
        <v>1899.7407913207976</v>
      </c>
      <c r="W1121" s="578">
        <v>0.42448019537065723</v>
      </c>
      <c r="X1121" s="578">
        <v>0.35288115451112351</v>
      </c>
      <c r="Y1121" s="578">
        <v>1.6183866207332601E-2</v>
      </c>
    </row>
    <row r="1122" spans="1:25" x14ac:dyDescent="0.3">
      <c r="A1122" s="579" t="s">
        <v>3718</v>
      </c>
      <c r="B1122" s="580" t="s">
        <v>2196</v>
      </c>
      <c r="C1122" s="580" t="s">
        <v>3655</v>
      </c>
      <c r="D1122" s="581">
        <v>16</v>
      </c>
      <c r="E1122" s="581">
        <v>2012</v>
      </c>
      <c r="F1122" s="582">
        <v>10.143377387413491</v>
      </c>
      <c r="G1122" s="582">
        <v>2006.0577964782676</v>
      </c>
      <c r="H1122" s="582">
        <v>0.41883870885552177</v>
      </c>
      <c r="I1122" s="582">
        <v>0.34024468681309322</v>
      </c>
      <c r="J1122" s="582">
        <v>1.7089568330751051E-2</v>
      </c>
      <c r="K1122" s="582">
        <v>10.12278757857222</v>
      </c>
      <c r="L1122" s="582">
        <v>2025.6267992655401</v>
      </c>
      <c r="M1122" s="582">
        <v>0.41732271275638227</v>
      </c>
      <c r="N1122" s="582">
        <v>0.36559675214812126</v>
      </c>
      <c r="O1122" s="582">
        <v>1.7256259122708124E-2</v>
      </c>
      <c r="P1122" s="582">
        <v>10.143377799467958</v>
      </c>
      <c r="Q1122" s="582">
        <v>2006.0577964782676</v>
      </c>
      <c r="R1122" s="582">
        <v>0.41883871041742748</v>
      </c>
      <c r="S1122" s="582">
        <v>0.34024469100404475</v>
      </c>
      <c r="T1122" s="582">
        <v>1.7089568330751051E-2</v>
      </c>
      <c r="U1122" s="582">
        <v>10.122787101014747</v>
      </c>
      <c r="V1122" s="582">
        <v>2025.6267992655401</v>
      </c>
      <c r="W1122" s="582">
        <v>0.41732271275638227</v>
      </c>
      <c r="X1122" s="582">
        <v>0.36559672141447597</v>
      </c>
      <c r="Y1122" s="582">
        <v>1.7256259122708124E-2</v>
      </c>
    </row>
    <row r="1123" spans="1:25" x14ac:dyDescent="0.3">
      <c r="A1123" s="311" t="s">
        <v>3719</v>
      </c>
      <c r="B1123" s="310" t="s">
        <v>2196</v>
      </c>
      <c r="C1123" s="310" t="s">
        <v>3655</v>
      </c>
      <c r="D1123" s="36">
        <v>1</v>
      </c>
      <c r="E1123" s="36">
        <v>2020</v>
      </c>
      <c r="F1123" s="578">
        <v>26.474184707413428</v>
      </c>
      <c r="G1123" s="578">
        <v>8187.9390970865852</v>
      </c>
      <c r="H1123" s="578">
        <v>2.7264649779147723</v>
      </c>
      <c r="I1123" s="578">
        <v>1.4492640784010224</v>
      </c>
      <c r="J1123" s="578">
        <v>7.1674474670241226E-2</v>
      </c>
      <c r="K1123" s="578">
        <v>26.651616829117575</v>
      </c>
      <c r="L1123" s="578">
        <v>8244.41354878743</v>
      </c>
      <c r="M1123" s="578">
        <v>2.7331925270069974</v>
      </c>
      <c r="N1123" s="578">
        <v>1.4588495809584825</v>
      </c>
      <c r="O1123" s="578">
        <v>7.2168523639750917E-2</v>
      </c>
      <c r="P1123" s="578">
        <v>26.474184693841327</v>
      </c>
      <c r="Q1123" s="578">
        <v>8187.9390970865852</v>
      </c>
      <c r="R1123" s="578">
        <v>2.7264648755857048</v>
      </c>
      <c r="S1123" s="578">
        <v>1.4492640979587974</v>
      </c>
      <c r="T1123" s="578">
        <v>7.167447408816463E-2</v>
      </c>
      <c r="U1123" s="578">
        <v>26.651617356149128</v>
      </c>
      <c r="V1123" s="578">
        <v>8244.4133809407522</v>
      </c>
      <c r="W1123" s="578">
        <v>2.7331925252995726</v>
      </c>
      <c r="X1123" s="578">
        <v>1.4588496092085976</v>
      </c>
      <c r="Y1123" s="578">
        <v>7.2168523600945819E-2</v>
      </c>
    </row>
    <row r="1124" spans="1:25" x14ac:dyDescent="0.3">
      <c r="A1124" s="311" t="s">
        <v>3720</v>
      </c>
      <c r="B1124" s="310" t="s">
        <v>2196</v>
      </c>
      <c r="C1124" s="310" t="s">
        <v>3655</v>
      </c>
      <c r="D1124" s="36">
        <v>2</v>
      </c>
      <c r="E1124" s="36">
        <v>2020</v>
      </c>
      <c r="F1124" s="578">
        <v>14.057884115306123</v>
      </c>
      <c r="G1124" s="578">
        <v>4561.9515991210901</v>
      </c>
      <c r="H1124" s="578">
        <v>1.5233643715231</v>
      </c>
      <c r="I1124" s="578">
        <v>0.75819508933151702</v>
      </c>
      <c r="J1124" s="578">
        <v>3.9932232757564599E-2</v>
      </c>
      <c r="K1124" s="578">
        <v>14.317288837230624</v>
      </c>
      <c r="L1124" s="578">
        <v>4637.9564819335901</v>
      </c>
      <c r="M1124" s="578">
        <v>1.5374578742775999</v>
      </c>
      <c r="N1124" s="578">
        <v>0.7693708973626292</v>
      </c>
      <c r="O1124" s="578">
        <v>4.0597422533513297E-2</v>
      </c>
      <c r="P1124" s="578">
        <v>14.057884115223674</v>
      </c>
      <c r="Q1124" s="578">
        <v>4561.9515991210901</v>
      </c>
      <c r="R1124" s="578">
        <v>1.5233643705335702</v>
      </c>
      <c r="S1124" s="578">
        <v>0.75819508436446348</v>
      </c>
      <c r="T1124" s="578">
        <v>3.9932231729229252E-2</v>
      </c>
      <c r="U1124" s="578">
        <v>14.317287272492274</v>
      </c>
      <c r="V1124" s="578">
        <v>4637.9563751220676</v>
      </c>
      <c r="W1124" s="578">
        <v>1.5374574994590697</v>
      </c>
      <c r="X1124" s="578">
        <v>0.76937089208513432</v>
      </c>
      <c r="Y1124" s="578">
        <v>4.0597422009644349E-2</v>
      </c>
    </row>
    <row r="1125" spans="1:25" x14ac:dyDescent="0.3">
      <c r="A1125" s="311" t="s">
        <v>3721</v>
      </c>
      <c r="B1125" s="310" t="s">
        <v>2196</v>
      </c>
      <c r="C1125" s="310" t="s">
        <v>3655</v>
      </c>
      <c r="D1125" s="36">
        <v>3</v>
      </c>
      <c r="E1125" s="36">
        <v>2020</v>
      </c>
      <c r="F1125" s="578">
        <v>8.5606618856860823</v>
      </c>
      <c r="G1125" s="578">
        <v>2920.4351832071875</v>
      </c>
      <c r="H1125" s="578">
        <v>0.82543889140166926</v>
      </c>
      <c r="I1125" s="578">
        <v>0.45371602134158151</v>
      </c>
      <c r="J1125" s="578">
        <v>2.5566600107898275E-2</v>
      </c>
      <c r="K1125" s="578">
        <v>8.5077541954645568</v>
      </c>
      <c r="L1125" s="578">
        <v>2888.4878107706654</v>
      </c>
      <c r="M1125" s="578">
        <v>0.82634839609575739</v>
      </c>
      <c r="N1125" s="578">
        <v>0.45051991023744126</v>
      </c>
      <c r="O1125" s="578">
        <v>2.5286640913691323E-2</v>
      </c>
      <c r="P1125" s="578">
        <v>8.5606623057149864</v>
      </c>
      <c r="Q1125" s="578">
        <v>2920.4351832071875</v>
      </c>
      <c r="R1125" s="578">
        <v>0.82543893942298918</v>
      </c>
      <c r="S1125" s="578">
        <v>0.45371602661907623</v>
      </c>
      <c r="T1125" s="578">
        <v>2.5566600107898275E-2</v>
      </c>
      <c r="U1125" s="578">
        <v>8.5077532938909464</v>
      </c>
      <c r="V1125" s="578">
        <v>2888.4878107706654</v>
      </c>
      <c r="W1125" s="578">
        <v>0.82634834859830575</v>
      </c>
      <c r="X1125" s="578">
        <v>0.45051995199173622</v>
      </c>
      <c r="Y1125" s="578">
        <v>2.5286640913691323E-2</v>
      </c>
    </row>
    <row r="1126" spans="1:25" x14ac:dyDescent="0.3">
      <c r="A1126" s="311" t="s">
        <v>3722</v>
      </c>
      <c r="B1126" s="310" t="s">
        <v>2196</v>
      </c>
      <c r="C1126" s="310" t="s">
        <v>3655</v>
      </c>
      <c r="D1126" s="36">
        <v>4</v>
      </c>
      <c r="E1126" s="36">
        <v>2020</v>
      </c>
      <c r="F1126" s="578">
        <v>7.1952897296396223</v>
      </c>
      <c r="G1126" s="578">
        <v>2623.7193450927698</v>
      </c>
      <c r="H1126" s="578">
        <v>0.58052684983704173</v>
      </c>
      <c r="I1126" s="578">
        <v>0.39121312632535848</v>
      </c>
      <c r="J1126" s="578">
        <v>2.2970034372216695E-2</v>
      </c>
      <c r="K1126" s="578">
        <v>7.0750129813107634</v>
      </c>
      <c r="L1126" s="578">
        <v>2563.8687057495076</v>
      </c>
      <c r="M1126" s="578">
        <v>0.58025096341346649</v>
      </c>
      <c r="N1126" s="578">
        <v>0.38356075385430149</v>
      </c>
      <c r="O1126" s="578">
        <v>2.244580030674112E-2</v>
      </c>
      <c r="P1126" s="578">
        <v>7.1952901493568726</v>
      </c>
      <c r="Q1126" s="578">
        <v>2623.7193450927698</v>
      </c>
      <c r="R1126" s="578">
        <v>0.58052687805320546</v>
      </c>
      <c r="S1126" s="578">
        <v>0.39121311984490548</v>
      </c>
      <c r="T1126" s="578">
        <v>2.2970034372216695E-2</v>
      </c>
      <c r="U1126" s="578">
        <v>7.0750124077724905</v>
      </c>
      <c r="V1126" s="578">
        <v>2563.8687057495076</v>
      </c>
      <c r="W1126" s="578">
        <v>0.58025096554774758</v>
      </c>
      <c r="X1126" s="578">
        <v>0.38356078905053381</v>
      </c>
      <c r="Y1126" s="578">
        <v>2.244580030674112E-2</v>
      </c>
    </row>
    <row r="1127" spans="1:25" x14ac:dyDescent="0.3">
      <c r="A1127" s="311" t="s">
        <v>3723</v>
      </c>
      <c r="B1127" s="310" t="s">
        <v>2196</v>
      </c>
      <c r="C1127" s="310" t="s">
        <v>3655</v>
      </c>
      <c r="D1127" s="36">
        <v>5</v>
      </c>
      <c r="E1127" s="36">
        <v>2020</v>
      </c>
      <c r="F1127" s="578">
        <v>6.2391601891443571</v>
      </c>
      <c r="G1127" s="578">
        <v>2308.4668121337872</v>
      </c>
      <c r="H1127" s="578">
        <v>0.45023444566080145</v>
      </c>
      <c r="I1127" s="578">
        <v>0.34609370566128378</v>
      </c>
      <c r="J1127" s="578">
        <v>2.0212039273853052E-2</v>
      </c>
      <c r="K1127" s="578">
        <v>6.1405744291563007</v>
      </c>
      <c r="L1127" s="578">
        <v>2262.01101048787</v>
      </c>
      <c r="M1127" s="578">
        <v>0.45065158070065026</v>
      </c>
      <c r="N1127" s="578">
        <v>0.33853121420058052</v>
      </c>
      <c r="O1127" s="578">
        <v>1.9804958312306498E-2</v>
      </c>
      <c r="P1127" s="578">
        <v>6.2391602859558253</v>
      </c>
      <c r="Q1127" s="578">
        <v>2308.4667599995928</v>
      </c>
      <c r="R1127" s="578">
        <v>0.45023444921631928</v>
      </c>
      <c r="S1127" s="578">
        <v>0.34609370348819773</v>
      </c>
      <c r="T1127" s="578">
        <v>2.0212039273853052E-2</v>
      </c>
      <c r="U1127" s="578">
        <v>6.1405745761464123</v>
      </c>
      <c r="V1127" s="578">
        <v>2262.0111122131298</v>
      </c>
      <c r="W1127" s="578">
        <v>0.45065160607919047</v>
      </c>
      <c r="X1127" s="578">
        <v>0.33853121520951351</v>
      </c>
      <c r="Y1127" s="578">
        <v>1.9804958312306498E-2</v>
      </c>
    </row>
    <row r="1128" spans="1:25" x14ac:dyDescent="0.3">
      <c r="A1128" s="311" t="s">
        <v>3724</v>
      </c>
      <c r="B1128" s="310" t="s">
        <v>2196</v>
      </c>
      <c r="C1128" s="310" t="s">
        <v>3655</v>
      </c>
      <c r="D1128" s="36">
        <v>6</v>
      </c>
      <c r="E1128" s="36">
        <v>2020</v>
      </c>
      <c r="F1128" s="578">
        <v>5.638462203478408</v>
      </c>
      <c r="G1128" s="578">
        <v>2150.8403739929172</v>
      </c>
      <c r="H1128" s="578">
        <v>0.38649188313865979</v>
      </c>
      <c r="I1128" s="578">
        <v>0.31602841099568924</v>
      </c>
      <c r="J1128" s="578">
        <v>1.88311623060144E-2</v>
      </c>
      <c r="K1128" s="578">
        <v>5.5691095850124803</v>
      </c>
      <c r="L1128" s="578">
        <v>2116.825180053705</v>
      </c>
      <c r="M1128" s="578">
        <v>0.38603946118867755</v>
      </c>
      <c r="N1128" s="578">
        <v>0.30952804960543245</v>
      </c>
      <c r="O1128" s="578">
        <v>1.8533020901183226E-2</v>
      </c>
      <c r="P1128" s="578">
        <v>5.6384621512722006</v>
      </c>
      <c r="Q1128" s="578">
        <v>2150.8404261271126</v>
      </c>
      <c r="R1128" s="578">
        <v>0.38649189865585226</v>
      </c>
      <c r="S1128" s="578">
        <v>0.31602843895476901</v>
      </c>
      <c r="T1128" s="578">
        <v>1.88311623060144E-2</v>
      </c>
      <c r="U1128" s="578">
        <v>5.5691091157289803</v>
      </c>
      <c r="V1128" s="578">
        <v>2116.825180053705</v>
      </c>
      <c r="W1128" s="578">
        <v>0.386039461717397</v>
      </c>
      <c r="X1128" s="578">
        <v>0.30952807114226699</v>
      </c>
      <c r="Y1128" s="578">
        <v>1.8533020901183226E-2</v>
      </c>
    </row>
    <row r="1129" spans="1:25" x14ac:dyDescent="0.3">
      <c r="A1129" s="311" t="s">
        <v>3725</v>
      </c>
      <c r="B1129" s="310" t="s">
        <v>2196</v>
      </c>
      <c r="C1129" s="310" t="s">
        <v>3655</v>
      </c>
      <c r="D1129" s="36">
        <v>7</v>
      </c>
      <c r="E1129" s="36">
        <v>2020</v>
      </c>
      <c r="F1129" s="578">
        <v>5.4402760115602442</v>
      </c>
      <c r="G1129" s="578">
        <v>2110.3363304138174</v>
      </c>
      <c r="H1129" s="578">
        <v>0.34186357948540974</v>
      </c>
      <c r="I1129" s="578">
        <v>0.29634953587083096</v>
      </c>
      <c r="J1129" s="578">
        <v>1.8477218594246825E-2</v>
      </c>
      <c r="K1129" s="578">
        <v>5.3822186231748947</v>
      </c>
      <c r="L1129" s="578">
        <v>2083.7489217122347</v>
      </c>
      <c r="M1129" s="578">
        <v>0.34099426904382774</v>
      </c>
      <c r="N1129" s="578">
        <v>0.29140002026300199</v>
      </c>
      <c r="O1129" s="578">
        <v>1.8244094486969151E-2</v>
      </c>
      <c r="P1129" s="578">
        <v>5.4402762671040001</v>
      </c>
      <c r="Q1129" s="578">
        <v>2110.3363304138174</v>
      </c>
      <c r="R1129" s="578">
        <v>0.34186357927198152</v>
      </c>
      <c r="S1129" s="578">
        <v>0.29634960346932748</v>
      </c>
      <c r="T1129" s="578">
        <v>1.8477219118115774E-2</v>
      </c>
      <c r="U1129" s="578">
        <v>5.3822183602884826</v>
      </c>
      <c r="V1129" s="578">
        <v>2083.7489217122347</v>
      </c>
      <c r="W1129" s="578">
        <v>0.34099428517220026</v>
      </c>
      <c r="X1129" s="578">
        <v>0.29140003062396574</v>
      </c>
      <c r="Y1129" s="578">
        <v>1.8244094486969151E-2</v>
      </c>
    </row>
    <row r="1130" spans="1:25" x14ac:dyDescent="0.3">
      <c r="A1130" s="311" t="s">
        <v>3726</v>
      </c>
      <c r="B1130" s="310" t="s">
        <v>2196</v>
      </c>
      <c r="C1130" s="310" t="s">
        <v>3655</v>
      </c>
      <c r="D1130" s="36">
        <v>8</v>
      </c>
      <c r="E1130" s="36">
        <v>2020</v>
      </c>
      <c r="F1130" s="578">
        <v>4.7145253955713944</v>
      </c>
      <c r="G1130" s="578">
        <v>1771.6317876179974</v>
      </c>
      <c r="H1130" s="578">
        <v>0.30672743697747701</v>
      </c>
      <c r="I1130" s="578">
        <v>0.2304997982767715</v>
      </c>
      <c r="J1130" s="578">
        <v>1.5513505000853876E-2</v>
      </c>
      <c r="K1130" s="578">
        <v>4.7184782072957443</v>
      </c>
      <c r="L1130" s="578">
        <v>1779.9494094848574</v>
      </c>
      <c r="M1130" s="578">
        <v>0.30593630869649702</v>
      </c>
      <c r="N1130" s="578">
        <v>0.23198272373216799</v>
      </c>
      <c r="O1130" s="578">
        <v>1.5585852660781977E-2</v>
      </c>
      <c r="P1130" s="578">
        <v>4.7145257081283454</v>
      </c>
      <c r="Q1130" s="578">
        <v>1771.6317876179974</v>
      </c>
      <c r="R1130" s="578">
        <v>0.30672747878027901</v>
      </c>
      <c r="S1130" s="578">
        <v>0.23049980037224752</v>
      </c>
      <c r="T1130" s="578">
        <v>1.5513505000853876E-2</v>
      </c>
      <c r="U1130" s="578">
        <v>4.7184781527624446</v>
      </c>
      <c r="V1130" s="578">
        <v>1779.949461619055</v>
      </c>
      <c r="W1130" s="578">
        <v>0.30593630291696128</v>
      </c>
      <c r="X1130" s="578">
        <v>0.23198277105499626</v>
      </c>
      <c r="Y1130" s="578">
        <v>1.558585317494965E-2</v>
      </c>
    </row>
    <row r="1131" spans="1:25" x14ac:dyDescent="0.3">
      <c r="A1131" s="311" t="s">
        <v>3727</v>
      </c>
      <c r="B1131" s="310" t="s">
        <v>2196</v>
      </c>
      <c r="C1131" s="310" t="s">
        <v>3655</v>
      </c>
      <c r="D1131" s="36">
        <v>9</v>
      </c>
      <c r="E1131" s="36">
        <v>2020</v>
      </c>
      <c r="F1131" s="578">
        <v>4.5564461273340022</v>
      </c>
      <c r="G1131" s="578">
        <v>1725.1259358723926</v>
      </c>
      <c r="H1131" s="578">
        <v>0.28367512291879327</v>
      </c>
      <c r="I1131" s="578">
        <v>0.21124599291943</v>
      </c>
      <c r="J1131" s="578">
        <v>1.5107817773241499E-2</v>
      </c>
      <c r="K1131" s="578">
        <v>4.579331156201075</v>
      </c>
      <c r="L1131" s="578">
        <v>1747.5406748453702</v>
      </c>
      <c r="M1131" s="578">
        <v>0.28287913769599948</v>
      </c>
      <c r="N1131" s="578">
        <v>0.21639200499824524</v>
      </c>
      <c r="O1131" s="578">
        <v>1.5303459309507099E-2</v>
      </c>
      <c r="P1131" s="578">
        <v>4.5564461799052225</v>
      </c>
      <c r="Q1131" s="578">
        <v>1725.1259358723926</v>
      </c>
      <c r="R1131" s="578">
        <v>0.28367513332341249</v>
      </c>
      <c r="S1131" s="578">
        <v>0.21124599396716726</v>
      </c>
      <c r="T1131" s="578">
        <v>1.5107817773241499E-2</v>
      </c>
      <c r="U1131" s="578">
        <v>4.5793306916251177</v>
      </c>
      <c r="V1131" s="578">
        <v>1747.5406227111748</v>
      </c>
      <c r="W1131" s="578">
        <v>0.28287913490930772</v>
      </c>
      <c r="X1131" s="578">
        <v>0.21639199927449199</v>
      </c>
      <c r="Y1131" s="578">
        <v>1.5303459309507099E-2</v>
      </c>
    </row>
    <row r="1132" spans="1:25" x14ac:dyDescent="0.3">
      <c r="A1132" s="311" t="s">
        <v>3728</v>
      </c>
      <c r="B1132" s="310" t="s">
        <v>2196</v>
      </c>
      <c r="C1132" s="310" t="s">
        <v>3655</v>
      </c>
      <c r="D1132" s="36">
        <v>10</v>
      </c>
      <c r="E1132" s="36">
        <v>2020</v>
      </c>
      <c r="F1132" s="578">
        <v>4.4334939955018227</v>
      </c>
      <c r="G1132" s="578">
        <v>1688.9470583597774</v>
      </c>
      <c r="H1132" s="578">
        <v>0.26574479911990501</v>
      </c>
      <c r="I1132" s="578">
        <v>0.1962710729761355</v>
      </c>
      <c r="J1132" s="578">
        <v>1.4792211441090275E-2</v>
      </c>
      <c r="K1132" s="578">
        <v>4.4759440385690406</v>
      </c>
      <c r="L1132" s="578">
        <v>1724.1027247110974</v>
      </c>
      <c r="M1132" s="578">
        <v>0.26539870019769246</v>
      </c>
      <c r="N1132" s="578">
        <v>0.20416793465847102</v>
      </c>
      <c r="O1132" s="578">
        <v>1.509929065165725E-2</v>
      </c>
      <c r="P1132" s="578">
        <v>4.4334946153503498</v>
      </c>
      <c r="Q1132" s="578">
        <v>1688.9470583597774</v>
      </c>
      <c r="R1132" s="578">
        <v>0.26574479938426449</v>
      </c>
      <c r="S1132" s="578">
        <v>0.19627112522721227</v>
      </c>
      <c r="T1132" s="578">
        <v>1.4792212488828151E-2</v>
      </c>
      <c r="U1132" s="578">
        <v>4.4759436234029</v>
      </c>
      <c r="V1132" s="578">
        <v>1724.1027247110974</v>
      </c>
      <c r="W1132" s="578">
        <v>0.26539864835891974</v>
      </c>
      <c r="X1132" s="578">
        <v>0.20416791232613174</v>
      </c>
      <c r="Y1132" s="578">
        <v>1.509929065165725E-2</v>
      </c>
    </row>
    <row r="1133" spans="1:25" x14ac:dyDescent="0.3">
      <c r="A1133" s="311" t="s">
        <v>3729</v>
      </c>
      <c r="B1133" s="310" t="s">
        <v>2196</v>
      </c>
      <c r="C1133" s="310" t="s">
        <v>3655</v>
      </c>
      <c r="D1133" s="36">
        <v>11</v>
      </c>
      <c r="E1133" s="36">
        <v>2020</v>
      </c>
      <c r="F1133" s="578">
        <v>4.2826477382805006</v>
      </c>
      <c r="G1133" s="578">
        <v>1613.4283459981225</v>
      </c>
      <c r="H1133" s="578">
        <v>0.250421923512476</v>
      </c>
      <c r="I1133" s="578">
        <v>0.171408802270889</v>
      </c>
      <c r="J1133" s="578">
        <v>1.413308413854485E-2</v>
      </c>
      <c r="K1133" s="578">
        <v>4.3405997123566777</v>
      </c>
      <c r="L1133" s="578">
        <v>1660.3419710795051</v>
      </c>
      <c r="M1133" s="578">
        <v>0.25034397552614424</v>
      </c>
      <c r="N1133" s="578">
        <v>0.18220551672857199</v>
      </c>
      <c r="O1133" s="578">
        <v>1.4542832204218276E-2</v>
      </c>
      <c r="P1133" s="578">
        <v>4.2826480512570271</v>
      </c>
      <c r="Q1133" s="578">
        <v>1613.4282417297325</v>
      </c>
      <c r="R1133" s="578">
        <v>0.25042192476636599</v>
      </c>
      <c r="S1133" s="578">
        <v>0.171408802270889</v>
      </c>
      <c r="T1133" s="578">
        <v>1.4133084657563149E-2</v>
      </c>
      <c r="U1133" s="578">
        <v>4.3405989412725177</v>
      </c>
      <c r="V1133" s="578">
        <v>1660.3419710795051</v>
      </c>
      <c r="W1133" s="578">
        <v>0.25034397615187676</v>
      </c>
      <c r="X1133" s="578">
        <v>0.18220552091952374</v>
      </c>
      <c r="Y1133" s="578">
        <v>1.4542832204218276E-2</v>
      </c>
    </row>
    <row r="1134" spans="1:25" x14ac:dyDescent="0.3">
      <c r="A1134" s="311" t="s">
        <v>3730</v>
      </c>
      <c r="B1134" s="310" t="s">
        <v>2196</v>
      </c>
      <c r="C1134" s="310" t="s">
        <v>3655</v>
      </c>
      <c r="D1134" s="36">
        <v>12</v>
      </c>
      <c r="E1134" s="36">
        <v>2020</v>
      </c>
      <c r="F1134" s="578">
        <v>4.1340238453946423</v>
      </c>
      <c r="G1134" s="578">
        <v>1532.6904233296675</v>
      </c>
      <c r="H1134" s="578">
        <v>0.237176388148024</v>
      </c>
      <c r="I1134" s="578">
        <v>0.143978497013449</v>
      </c>
      <c r="J1134" s="578">
        <v>1.3427183196957473E-2</v>
      </c>
      <c r="K1134" s="578">
        <v>4.2036377019079101</v>
      </c>
      <c r="L1134" s="578">
        <v>1588.7501296997025</v>
      </c>
      <c r="M1134" s="578">
        <v>0.23731900871158901</v>
      </c>
      <c r="N1134" s="578">
        <v>0.15736260451376399</v>
      </c>
      <c r="O1134" s="578">
        <v>1.3916987324288701E-2</v>
      </c>
      <c r="P1134" s="578">
        <v>4.1340242629400228</v>
      </c>
      <c r="Q1134" s="578">
        <v>1532.6904233296675</v>
      </c>
      <c r="R1134" s="578">
        <v>0.23717639380144298</v>
      </c>
      <c r="S1134" s="578">
        <v>0.143978497013449</v>
      </c>
      <c r="T1134" s="578">
        <v>1.3427183196957473E-2</v>
      </c>
      <c r="U1134" s="578">
        <v>4.2036378581615228</v>
      </c>
      <c r="V1134" s="578">
        <v>1588.7501296997025</v>
      </c>
      <c r="W1134" s="578">
        <v>0.23731900876252102</v>
      </c>
      <c r="X1134" s="578">
        <v>0.15736260451376399</v>
      </c>
      <c r="Y1134" s="578">
        <v>1.3916987324288701E-2</v>
      </c>
    </row>
    <row r="1135" spans="1:25" x14ac:dyDescent="0.3">
      <c r="A1135" s="311" t="s">
        <v>3731</v>
      </c>
      <c r="B1135" s="310" t="s">
        <v>2196</v>
      </c>
      <c r="C1135" s="310" t="s">
        <v>3655</v>
      </c>
      <c r="D1135" s="36">
        <v>13</v>
      </c>
      <c r="E1135" s="36">
        <v>2020</v>
      </c>
      <c r="F1135" s="578">
        <v>4.0961425651100045</v>
      </c>
      <c r="G1135" s="578">
        <v>1537.0516789754174</v>
      </c>
      <c r="H1135" s="578">
        <v>0.22614719869792027</v>
      </c>
      <c r="I1135" s="578">
        <v>0.13005409948527799</v>
      </c>
      <c r="J1135" s="578">
        <v>1.34609512557896E-2</v>
      </c>
      <c r="K1135" s="578">
        <v>4.1653168143542008</v>
      </c>
      <c r="L1135" s="578">
        <v>1592.8183390299425</v>
      </c>
      <c r="M1135" s="578">
        <v>0.22652927929690675</v>
      </c>
      <c r="N1135" s="578">
        <v>0.14417540485737801</v>
      </c>
      <c r="O1135" s="578">
        <v>1.3948577097228999E-2</v>
      </c>
      <c r="P1135" s="578">
        <v>4.0961427229716074</v>
      </c>
      <c r="Q1135" s="578">
        <v>1537.0516789754174</v>
      </c>
      <c r="R1135" s="578">
        <v>0.22614722618891325</v>
      </c>
      <c r="S1135" s="578">
        <v>0.13005409948527799</v>
      </c>
      <c r="T1135" s="578">
        <v>1.34609512557896E-2</v>
      </c>
      <c r="U1135" s="578">
        <v>4.1653162923454694</v>
      </c>
      <c r="V1135" s="578">
        <v>1592.8182347615525</v>
      </c>
      <c r="W1135" s="578">
        <v>0.22652920649852548</v>
      </c>
      <c r="X1135" s="578">
        <v>0.14417540695285375</v>
      </c>
      <c r="Y1135" s="578">
        <v>1.3948577097228999E-2</v>
      </c>
    </row>
    <row r="1136" spans="1:25" x14ac:dyDescent="0.3">
      <c r="A1136" s="311" t="s">
        <v>3732</v>
      </c>
      <c r="B1136" s="310" t="s">
        <v>2196</v>
      </c>
      <c r="C1136" s="310" t="s">
        <v>3655</v>
      </c>
      <c r="D1136" s="36">
        <v>14</v>
      </c>
      <c r="E1136" s="36">
        <v>2020</v>
      </c>
      <c r="F1136" s="578">
        <v>4.3415109582141032</v>
      </c>
      <c r="G1136" s="578">
        <v>1644.2849515279099</v>
      </c>
      <c r="H1136" s="578">
        <v>0.21896997228031922</v>
      </c>
      <c r="I1136" s="578">
        <v>0.133422495797276</v>
      </c>
      <c r="J1136" s="578">
        <v>1.440221882270025E-2</v>
      </c>
      <c r="K1136" s="578">
        <v>4.3853278734726047</v>
      </c>
      <c r="L1136" s="578">
        <v>1690.0967534383101</v>
      </c>
      <c r="M1136" s="578">
        <v>0.21929368791461401</v>
      </c>
      <c r="N1136" s="578">
        <v>0.14663240686058901</v>
      </c>
      <c r="O1136" s="578">
        <v>1.480247001745735E-2</v>
      </c>
      <c r="P1136" s="578">
        <v>4.3415110106810317</v>
      </c>
      <c r="Q1136" s="578">
        <v>1644.2850036621048</v>
      </c>
      <c r="R1136" s="578">
        <v>0.21896997355118653</v>
      </c>
      <c r="S1136" s="578">
        <v>0.133422495797276</v>
      </c>
      <c r="T1136" s="578">
        <v>1.440221882270025E-2</v>
      </c>
      <c r="U1136" s="578">
        <v>4.3853275605482178</v>
      </c>
      <c r="V1136" s="578">
        <v>1690.0967534383101</v>
      </c>
      <c r="W1136" s="578">
        <v>0.21929368759689727</v>
      </c>
      <c r="X1136" s="578">
        <v>0.14663240686058901</v>
      </c>
      <c r="Y1136" s="578">
        <v>1.480247001745735E-2</v>
      </c>
    </row>
    <row r="1137" spans="1:25" x14ac:dyDescent="0.3">
      <c r="A1137" s="311" t="s">
        <v>3733</v>
      </c>
      <c r="B1137" s="310" t="s">
        <v>2196</v>
      </c>
      <c r="C1137" s="310" t="s">
        <v>3655</v>
      </c>
      <c r="D1137" s="36">
        <v>15</v>
      </c>
      <c r="E1137" s="36">
        <v>2020</v>
      </c>
      <c r="F1137" s="578">
        <v>4.5518353850493378</v>
      </c>
      <c r="G1137" s="578">
        <v>1736.1963628133124</v>
      </c>
      <c r="H1137" s="578">
        <v>0.21281734896183399</v>
      </c>
      <c r="I1137" s="578">
        <v>0.13630986982025176</v>
      </c>
      <c r="J1137" s="578">
        <v>1.52090220265866E-2</v>
      </c>
      <c r="K1137" s="578">
        <v>4.5753078597238801</v>
      </c>
      <c r="L1137" s="578">
        <v>1773.511464436845</v>
      </c>
      <c r="M1137" s="578">
        <v>0.21321779747571123</v>
      </c>
      <c r="N1137" s="578">
        <v>0.14808500371873301</v>
      </c>
      <c r="O1137" s="578">
        <v>1.5534698827347374E-2</v>
      </c>
      <c r="P1137" s="578">
        <v>4.5518353304638923</v>
      </c>
      <c r="Q1137" s="578">
        <v>1736.1963628133124</v>
      </c>
      <c r="R1137" s="578">
        <v>0.21281734979614428</v>
      </c>
      <c r="S1137" s="578">
        <v>0.13630985422059852</v>
      </c>
      <c r="T1137" s="578">
        <v>1.52090220265866E-2</v>
      </c>
      <c r="U1137" s="578">
        <v>4.5753075468516373</v>
      </c>
      <c r="V1137" s="578">
        <v>1773.511464436845</v>
      </c>
      <c r="W1137" s="578">
        <v>0.2132177968693815</v>
      </c>
      <c r="X1137" s="578">
        <v>0.14808500371873301</v>
      </c>
      <c r="Y1137" s="578">
        <v>1.5534698827347374E-2</v>
      </c>
    </row>
    <row r="1138" spans="1:25" x14ac:dyDescent="0.3">
      <c r="A1138" s="579" t="s">
        <v>3734</v>
      </c>
      <c r="B1138" s="580" t="s">
        <v>2196</v>
      </c>
      <c r="C1138" s="580" t="s">
        <v>3655</v>
      </c>
      <c r="D1138" s="581">
        <v>16</v>
      </c>
      <c r="E1138" s="581">
        <v>2020</v>
      </c>
      <c r="F1138" s="582">
        <v>4.802189056868273</v>
      </c>
      <c r="G1138" s="582">
        <v>1856.8486785888626</v>
      </c>
      <c r="H1138" s="582">
        <v>0.21092848674985926</v>
      </c>
      <c r="I1138" s="582">
        <v>0.14274012413807147</v>
      </c>
      <c r="J1138" s="582">
        <v>1.6267246411492377E-2</v>
      </c>
      <c r="K1138" s="582">
        <v>4.8006798419131247</v>
      </c>
      <c r="L1138" s="582">
        <v>1883.0544980366976</v>
      </c>
      <c r="M1138" s="582">
        <v>0.21109080653453277</v>
      </c>
      <c r="N1138" s="582">
        <v>0.15329160541296</v>
      </c>
      <c r="O1138" s="582">
        <v>1.6495549381943399E-2</v>
      </c>
      <c r="P1138" s="582">
        <v>4.8021889549915251</v>
      </c>
      <c r="Q1138" s="582">
        <v>1856.8486785888626</v>
      </c>
      <c r="R1138" s="582">
        <v>0.21092849725876722</v>
      </c>
      <c r="S1138" s="582">
        <v>0.1427401761369155</v>
      </c>
      <c r="T1138" s="582">
        <v>1.6267246411492377E-2</v>
      </c>
      <c r="U1138" s="582">
        <v>4.8006797425211154</v>
      </c>
      <c r="V1138" s="582">
        <v>1883.0544980366976</v>
      </c>
      <c r="W1138" s="582">
        <v>0.21109084338725825</v>
      </c>
      <c r="X1138" s="582">
        <v>0.15329160541296</v>
      </c>
      <c r="Y1138" s="582">
        <v>1.6495548858074451E-2</v>
      </c>
    </row>
    <row r="1139" spans="1:25" x14ac:dyDescent="0.3">
      <c r="A1139" s="311" t="s">
        <v>3735</v>
      </c>
      <c r="B1139" s="310" t="s">
        <v>2196</v>
      </c>
      <c r="C1139" s="310" t="s">
        <v>3655</v>
      </c>
      <c r="D1139" s="36">
        <v>1</v>
      </c>
      <c r="E1139" s="36">
        <v>2030</v>
      </c>
      <c r="F1139" s="578">
        <v>10.402727800130354</v>
      </c>
      <c r="G1139" s="578">
        <v>7927.7502797444622</v>
      </c>
      <c r="H1139" s="578">
        <v>1.05117325345054</v>
      </c>
      <c r="I1139" s="578">
        <v>0.34916298021562353</v>
      </c>
      <c r="J1139" s="578">
        <v>6.8373974490289868E-2</v>
      </c>
      <c r="K1139" s="578">
        <v>10.472994708074076</v>
      </c>
      <c r="L1139" s="578">
        <v>7984.2698109944613</v>
      </c>
      <c r="M1139" s="578">
        <v>1.0539719800241625</v>
      </c>
      <c r="N1139" s="578">
        <v>0.35184654345114974</v>
      </c>
      <c r="O1139" s="578">
        <v>6.88613450620323E-2</v>
      </c>
      <c r="P1139" s="578">
        <v>10.402727745387836</v>
      </c>
      <c r="Q1139" s="578">
        <v>7927.7502797444622</v>
      </c>
      <c r="R1139" s="578">
        <v>1.0511732584175926</v>
      </c>
      <c r="S1139" s="578">
        <v>0.34916299061539247</v>
      </c>
      <c r="T1139" s="578">
        <v>6.8373974490289868E-2</v>
      </c>
      <c r="U1139" s="578">
        <v>10.472994340878333</v>
      </c>
      <c r="V1139" s="578">
        <v>7984.2697601318296</v>
      </c>
      <c r="W1139" s="578">
        <v>1.05397198912881</v>
      </c>
      <c r="X1139" s="578">
        <v>0.35184652761866603</v>
      </c>
      <c r="Y1139" s="578">
        <v>6.88613450620323E-2</v>
      </c>
    </row>
    <row r="1140" spans="1:25" x14ac:dyDescent="0.3">
      <c r="A1140" s="311" t="s">
        <v>3736</v>
      </c>
      <c r="B1140" s="310" t="s">
        <v>2196</v>
      </c>
      <c r="C1140" s="310" t="s">
        <v>3655</v>
      </c>
      <c r="D1140" s="36">
        <v>2</v>
      </c>
      <c r="E1140" s="36">
        <v>2030</v>
      </c>
      <c r="F1140" s="578">
        <v>5.5866729865944427</v>
      </c>
      <c r="G1140" s="578">
        <v>4426.1813812255823</v>
      </c>
      <c r="H1140" s="578">
        <v>0.59530075136960126</v>
      </c>
      <c r="I1140" s="578">
        <v>0.18515190187220726</v>
      </c>
      <c r="J1140" s="578">
        <v>3.8173784579460773E-2</v>
      </c>
      <c r="K1140" s="578">
        <v>5.6928863687116946</v>
      </c>
      <c r="L1140" s="578">
        <v>4500.1741841634102</v>
      </c>
      <c r="M1140" s="578">
        <v>0.60169473777204951</v>
      </c>
      <c r="N1140" s="578">
        <v>0.1878148871473965</v>
      </c>
      <c r="O1140" s="578">
        <v>3.8811907870694946E-2</v>
      </c>
      <c r="P1140" s="578">
        <v>5.5866730909210602</v>
      </c>
      <c r="Q1140" s="578">
        <v>4426.1813812255823</v>
      </c>
      <c r="R1140" s="578">
        <v>0.59530075605046751</v>
      </c>
      <c r="S1140" s="578">
        <v>0.18515190241547877</v>
      </c>
      <c r="T1140" s="578">
        <v>3.8173784579460773E-2</v>
      </c>
      <c r="U1140" s="578">
        <v>5.6928862645869796</v>
      </c>
      <c r="V1140" s="578">
        <v>4500.1741841634102</v>
      </c>
      <c r="W1140" s="578">
        <v>0.60169473781813021</v>
      </c>
      <c r="X1140" s="578">
        <v>0.18781488769066773</v>
      </c>
      <c r="Y1140" s="578">
        <v>3.8811908394563902E-2</v>
      </c>
    </row>
    <row r="1141" spans="1:25" x14ac:dyDescent="0.3">
      <c r="A1141" s="311" t="s">
        <v>3737</v>
      </c>
      <c r="B1141" s="310" t="s">
        <v>2196</v>
      </c>
      <c r="C1141" s="310" t="s">
        <v>3655</v>
      </c>
      <c r="D1141" s="36">
        <v>3</v>
      </c>
      <c r="E1141" s="36">
        <v>2030</v>
      </c>
      <c r="F1141" s="578">
        <v>3.3981459898720128</v>
      </c>
      <c r="G1141" s="578">
        <v>2816.6261316935174</v>
      </c>
      <c r="H1141" s="578">
        <v>0.33062196473838401</v>
      </c>
      <c r="I1141" s="578">
        <v>0.11372289564072426</v>
      </c>
      <c r="J1141" s="578">
        <v>2.4292959191370676E-2</v>
      </c>
      <c r="K1141" s="578">
        <v>3.3787955278654973</v>
      </c>
      <c r="L1141" s="578">
        <v>2787.0923309326099</v>
      </c>
      <c r="M1141" s="578">
        <v>0.33066535683610676</v>
      </c>
      <c r="N1141" s="578">
        <v>0.11259048111969525</v>
      </c>
      <c r="O1141" s="578">
        <v>2.403812057067015E-2</v>
      </c>
      <c r="P1141" s="578">
        <v>3.3981460941655879</v>
      </c>
      <c r="Q1141" s="578">
        <v>2816.6261316935174</v>
      </c>
      <c r="R1141" s="578">
        <v>0.33062196473838373</v>
      </c>
      <c r="S1141" s="578">
        <v>0.11372289181842125</v>
      </c>
      <c r="T1141" s="578">
        <v>2.4292959191370676E-2</v>
      </c>
      <c r="U1141" s="578">
        <v>3.3787958929330322</v>
      </c>
      <c r="V1141" s="578">
        <v>2787.0923309326099</v>
      </c>
      <c r="W1141" s="578">
        <v>0.33066539822660401</v>
      </c>
      <c r="X1141" s="578">
        <v>0.112590480498814</v>
      </c>
      <c r="Y1141" s="578">
        <v>2.4038120056502472E-2</v>
      </c>
    </row>
    <row r="1142" spans="1:25" x14ac:dyDescent="0.3">
      <c r="A1142" s="311" t="s">
        <v>3738</v>
      </c>
      <c r="B1142" s="310" t="s">
        <v>2196</v>
      </c>
      <c r="C1142" s="310" t="s">
        <v>3655</v>
      </c>
      <c r="D1142" s="36">
        <v>4</v>
      </c>
      <c r="E1142" s="36">
        <v>2030</v>
      </c>
      <c r="F1142" s="578">
        <v>2.8295047254368875</v>
      </c>
      <c r="G1142" s="578">
        <v>2525.1168060302725</v>
      </c>
      <c r="H1142" s="578">
        <v>0.24181132678252898</v>
      </c>
      <c r="I1142" s="578">
        <v>0.10030810587340924</v>
      </c>
      <c r="J1142" s="578">
        <v>2.1778957704858173E-2</v>
      </c>
      <c r="K1142" s="578">
        <v>2.7858476883426748</v>
      </c>
      <c r="L1142" s="578">
        <v>2468.7693379719999</v>
      </c>
      <c r="M1142" s="578">
        <v>0.240923164401465</v>
      </c>
      <c r="N1142" s="578">
        <v>9.8128870110182675E-2</v>
      </c>
      <c r="O1142" s="578">
        <v>2.1292952490815198E-2</v>
      </c>
      <c r="P1142" s="578">
        <v>2.8295045167827348</v>
      </c>
      <c r="Q1142" s="578">
        <v>2525.1168060302725</v>
      </c>
      <c r="R1142" s="578">
        <v>0.2418113272869955</v>
      </c>
      <c r="S1142" s="578">
        <v>0.10030810474806101</v>
      </c>
      <c r="T1142" s="578">
        <v>2.1778957704858173E-2</v>
      </c>
      <c r="U1142" s="578">
        <v>2.7858480000198398</v>
      </c>
      <c r="V1142" s="578">
        <v>2468.7693379719999</v>
      </c>
      <c r="W1142" s="578">
        <v>0.24092318551144323</v>
      </c>
      <c r="X1142" s="578">
        <v>9.8128867083384336E-2</v>
      </c>
      <c r="Y1142" s="578">
        <v>2.129295196694625E-2</v>
      </c>
    </row>
    <row r="1143" spans="1:25" x14ac:dyDescent="0.3">
      <c r="A1143" s="311" t="s">
        <v>3739</v>
      </c>
      <c r="B1143" s="310" t="s">
        <v>2196</v>
      </c>
      <c r="C1143" s="310" t="s">
        <v>3655</v>
      </c>
      <c r="D1143" s="36">
        <v>5</v>
      </c>
      <c r="E1143" s="36">
        <v>2030</v>
      </c>
      <c r="F1143" s="578">
        <v>2.4146995618649849</v>
      </c>
      <c r="G1143" s="578">
        <v>2210.7572682698524</v>
      </c>
      <c r="H1143" s="578">
        <v>0.19154166264221772</v>
      </c>
      <c r="I1143" s="578">
        <v>8.9661164228649157E-2</v>
      </c>
      <c r="J1143" s="578">
        <v>1.9068223094412397E-2</v>
      </c>
      <c r="K1143" s="578">
        <v>2.3828543183364324</v>
      </c>
      <c r="L1143" s="578">
        <v>2168.0752461751272</v>
      </c>
      <c r="M1143" s="578">
        <v>0.19112014980055325</v>
      </c>
      <c r="N1143" s="578">
        <v>8.7641210528090582E-2</v>
      </c>
      <c r="O1143" s="578">
        <v>1.8699994485359601E-2</v>
      </c>
      <c r="P1143" s="578">
        <v>2.4146996661412823</v>
      </c>
      <c r="Q1143" s="578">
        <v>2210.7572682698524</v>
      </c>
      <c r="R1143" s="578">
        <v>0.19154166763352451</v>
      </c>
      <c r="S1143" s="578">
        <v>8.9661158126546001E-2</v>
      </c>
      <c r="T1143" s="578">
        <v>1.9068223094412397E-2</v>
      </c>
      <c r="U1143" s="578">
        <v>2.3828545269777024</v>
      </c>
      <c r="V1143" s="578">
        <v>2168.0752461751272</v>
      </c>
      <c r="W1143" s="578">
        <v>0.19112014929608673</v>
      </c>
      <c r="X1143" s="578">
        <v>8.7641213671304258E-2</v>
      </c>
      <c r="Y1143" s="578">
        <v>1.8699994485359601E-2</v>
      </c>
    </row>
    <row r="1144" spans="1:25" x14ac:dyDescent="0.3">
      <c r="A1144" s="311" t="s">
        <v>3740</v>
      </c>
      <c r="B1144" s="310" t="s">
        <v>2196</v>
      </c>
      <c r="C1144" s="310" t="s">
        <v>3655</v>
      </c>
      <c r="D1144" s="36">
        <v>6</v>
      </c>
      <c r="E1144" s="36">
        <v>2030</v>
      </c>
      <c r="F1144" s="578">
        <v>2.1672925923717199</v>
      </c>
      <c r="G1144" s="578">
        <v>2064.3538602193148</v>
      </c>
      <c r="H1144" s="578">
        <v>0.16796502432165</v>
      </c>
      <c r="I1144" s="578">
        <v>8.2606864045374054E-2</v>
      </c>
      <c r="J1144" s="578">
        <v>1.7805254921161799E-2</v>
      </c>
      <c r="K1144" s="578">
        <v>2.1470148536494253</v>
      </c>
      <c r="L1144" s="578">
        <v>2033.2202173868777</v>
      </c>
      <c r="M1144" s="578">
        <v>0.16737580532208052</v>
      </c>
      <c r="N1144" s="578">
        <v>8.0926387920044293E-2</v>
      </c>
      <c r="O1144" s="578">
        <v>1.7536624431765277E-2</v>
      </c>
      <c r="P1144" s="578">
        <v>2.16729269666514</v>
      </c>
      <c r="Q1144" s="578">
        <v>2064.3538602193148</v>
      </c>
      <c r="R1144" s="578">
        <v>0.16796502432165</v>
      </c>
      <c r="S1144" s="578">
        <v>8.2606855663470896E-2</v>
      </c>
      <c r="T1144" s="578">
        <v>1.7805254921161799E-2</v>
      </c>
      <c r="U1144" s="578">
        <v>2.1470150101116152</v>
      </c>
      <c r="V1144" s="578">
        <v>2033.2202173868777</v>
      </c>
      <c r="W1144" s="578">
        <v>0.16737580532208052</v>
      </c>
      <c r="X1144" s="578">
        <v>8.0926388967782203E-2</v>
      </c>
      <c r="Y1144" s="578">
        <v>1.7536624431765277E-2</v>
      </c>
    </row>
    <row r="1145" spans="1:25" x14ac:dyDescent="0.3">
      <c r="A1145" s="311" t="s">
        <v>3741</v>
      </c>
      <c r="B1145" s="310" t="s">
        <v>2196</v>
      </c>
      <c r="C1145" s="310" t="s">
        <v>3655</v>
      </c>
      <c r="D1145" s="36">
        <v>7</v>
      </c>
      <c r="E1145" s="36">
        <v>2030</v>
      </c>
      <c r="F1145" s="578">
        <v>2.0623960958082499</v>
      </c>
      <c r="G1145" s="578">
        <v>2021.7903200785277</v>
      </c>
      <c r="H1145" s="578">
        <v>0.15122349063555326</v>
      </c>
      <c r="I1145" s="578">
        <v>7.7973396691959324E-2</v>
      </c>
      <c r="J1145" s="578">
        <v>1.7438305231432048E-2</v>
      </c>
      <c r="K1145" s="578">
        <v>2.0472090678514725</v>
      </c>
      <c r="L1145" s="578">
        <v>1998.1229209899848</v>
      </c>
      <c r="M1145" s="578">
        <v>0.15068485549636476</v>
      </c>
      <c r="N1145" s="578">
        <v>7.6728011830709819E-2</v>
      </c>
      <c r="O1145" s="578">
        <v>1.72340734279714E-2</v>
      </c>
      <c r="P1145" s="578">
        <v>2.0623960436121975</v>
      </c>
      <c r="Q1145" s="578">
        <v>2021.7903200785277</v>
      </c>
      <c r="R1145" s="578">
        <v>0.15122349269222402</v>
      </c>
      <c r="S1145" s="578">
        <v>7.7973396168090375E-2</v>
      </c>
      <c r="T1145" s="578">
        <v>1.7438305745599725E-2</v>
      </c>
      <c r="U1145" s="578">
        <v>2.04720932866348</v>
      </c>
      <c r="V1145" s="578">
        <v>1998.1229209899848</v>
      </c>
      <c r="W1145" s="578">
        <v>0.150684854783321</v>
      </c>
      <c r="X1145" s="578">
        <v>7.6728015905246083E-2</v>
      </c>
      <c r="Y1145" s="578">
        <v>1.72340734279714E-2</v>
      </c>
    </row>
    <row r="1146" spans="1:25" x14ac:dyDescent="0.3">
      <c r="A1146" s="311" t="s">
        <v>3742</v>
      </c>
      <c r="B1146" s="310" t="s">
        <v>2196</v>
      </c>
      <c r="C1146" s="310" t="s">
        <v>3655</v>
      </c>
      <c r="D1146" s="36">
        <v>8</v>
      </c>
      <c r="E1146" s="36">
        <v>2030</v>
      </c>
      <c r="F1146" s="578">
        <v>1.7640068941316975</v>
      </c>
      <c r="G1146" s="578">
        <v>1686.8427391052173</v>
      </c>
      <c r="H1146" s="578">
        <v>0.13206504946962574</v>
      </c>
      <c r="I1146" s="578">
        <v>6.0243818055217425E-2</v>
      </c>
      <c r="J1146" s="578">
        <v>1.4549861710596175E-2</v>
      </c>
      <c r="K1146" s="578">
        <v>1.7723545122053048</v>
      </c>
      <c r="L1146" s="578">
        <v>1697.5513242085751</v>
      </c>
      <c r="M1146" s="578">
        <v>0.13226838960933127</v>
      </c>
      <c r="N1146" s="578">
        <v>6.0748371353838551E-2</v>
      </c>
      <c r="O1146" s="578">
        <v>1.4642045677949951E-2</v>
      </c>
      <c r="P1146" s="578">
        <v>1.7640067903923051</v>
      </c>
      <c r="Q1146" s="578">
        <v>1686.8430519103949</v>
      </c>
      <c r="R1146" s="578">
        <v>0.13206504512345377</v>
      </c>
      <c r="S1146" s="578">
        <v>6.0243820121589402E-2</v>
      </c>
      <c r="T1146" s="578">
        <v>1.4549861710596175E-2</v>
      </c>
      <c r="U1146" s="578">
        <v>1.772354355744175</v>
      </c>
      <c r="V1146" s="578">
        <v>1697.5513242085751</v>
      </c>
      <c r="W1146" s="578">
        <v>0.1322683941301265</v>
      </c>
      <c r="X1146" s="578">
        <v>6.0748369258362758E-2</v>
      </c>
      <c r="Y1146" s="578">
        <v>1.4642045677949951E-2</v>
      </c>
    </row>
    <row r="1147" spans="1:25" x14ac:dyDescent="0.3">
      <c r="A1147" s="311" t="s">
        <v>3743</v>
      </c>
      <c r="B1147" s="310" t="s">
        <v>2196</v>
      </c>
      <c r="C1147" s="310" t="s">
        <v>3655</v>
      </c>
      <c r="D1147" s="36">
        <v>9</v>
      </c>
      <c r="E1147" s="36">
        <v>2030</v>
      </c>
      <c r="F1147" s="578">
        <v>1.6762534888885026</v>
      </c>
      <c r="G1147" s="578">
        <v>1633.9860496520951</v>
      </c>
      <c r="H1147" s="578">
        <v>0.12208976436431776</v>
      </c>
      <c r="I1147" s="578">
        <v>5.5248826858587494E-2</v>
      </c>
      <c r="J1147" s="578">
        <v>1.409435094683425E-2</v>
      </c>
      <c r="K1147" s="578">
        <v>1.6922803851314951</v>
      </c>
      <c r="L1147" s="578">
        <v>1659.0010630289651</v>
      </c>
      <c r="M1147" s="578">
        <v>0.12265141307549675</v>
      </c>
      <c r="N1147" s="578">
        <v>5.6702197936829152E-2</v>
      </c>
      <c r="O1147" s="578">
        <v>1.4309909417837175E-2</v>
      </c>
      <c r="P1147" s="578">
        <v>1.6762533845970475</v>
      </c>
      <c r="Q1147" s="578">
        <v>1633.9861539204874</v>
      </c>
      <c r="R1147" s="578">
        <v>0.12208976427943175</v>
      </c>
      <c r="S1147" s="578">
        <v>5.5248827906325397E-2</v>
      </c>
      <c r="T1147" s="578">
        <v>1.409435094683425E-2</v>
      </c>
      <c r="U1147" s="578">
        <v>1.6922804373010223</v>
      </c>
      <c r="V1147" s="578">
        <v>1659.0010630289651</v>
      </c>
      <c r="W1147" s="578">
        <v>0.12265141526161925</v>
      </c>
      <c r="X1147" s="578">
        <v>5.6702197412960197E-2</v>
      </c>
      <c r="Y1147" s="578">
        <v>1.4309909417837175E-2</v>
      </c>
    </row>
    <row r="1148" spans="1:25" x14ac:dyDescent="0.3">
      <c r="A1148" s="311" t="s">
        <v>3744</v>
      </c>
      <c r="B1148" s="310" t="s">
        <v>2196</v>
      </c>
      <c r="C1148" s="310" t="s">
        <v>3655</v>
      </c>
      <c r="D1148" s="36">
        <v>10</v>
      </c>
      <c r="E1148" s="36">
        <v>2030</v>
      </c>
      <c r="F1148" s="578">
        <v>1.6079989493975175</v>
      </c>
      <c r="G1148" s="578">
        <v>1592.8732185363751</v>
      </c>
      <c r="H1148" s="578">
        <v>0.11433112475636575</v>
      </c>
      <c r="I1148" s="578">
        <v>5.1363817416131448E-2</v>
      </c>
      <c r="J1148" s="578">
        <v>1.37400781580557E-2</v>
      </c>
      <c r="K1148" s="578">
        <v>1.6318236470528926</v>
      </c>
      <c r="L1148" s="578">
        <v>1630.7273750305126</v>
      </c>
      <c r="M1148" s="578">
        <v>0.1153334516044795</v>
      </c>
      <c r="N1148" s="578">
        <v>5.35123978042975E-2</v>
      </c>
      <c r="O1148" s="578">
        <v>1.4066388568608049E-2</v>
      </c>
      <c r="P1148" s="578">
        <v>1.6079987917193301</v>
      </c>
      <c r="Q1148" s="578">
        <v>1592.8732185363751</v>
      </c>
      <c r="R1148" s="578">
        <v>0.11433112578076025</v>
      </c>
      <c r="S1148" s="578">
        <v>5.136382003547614E-2</v>
      </c>
      <c r="T1148" s="578">
        <v>1.37400781580557E-2</v>
      </c>
      <c r="U1148" s="578">
        <v>1.6318236470425849</v>
      </c>
      <c r="V1148" s="578">
        <v>1630.7273228963174</v>
      </c>
      <c r="W1148" s="578">
        <v>0.11533345010684526</v>
      </c>
      <c r="X1148" s="578">
        <v>5.3512399375904324E-2</v>
      </c>
      <c r="Y1148" s="578">
        <v>1.4066388568608049E-2</v>
      </c>
    </row>
    <row r="1149" spans="1:25" x14ac:dyDescent="0.3">
      <c r="A1149" s="311" t="s">
        <v>3745</v>
      </c>
      <c r="B1149" s="310" t="s">
        <v>2196</v>
      </c>
      <c r="C1149" s="310" t="s">
        <v>3655</v>
      </c>
      <c r="D1149" s="36">
        <v>11</v>
      </c>
      <c r="E1149" s="36">
        <v>2030</v>
      </c>
      <c r="F1149" s="578">
        <v>1.5243656637267049</v>
      </c>
      <c r="G1149" s="578">
        <v>1509.4127197265573</v>
      </c>
      <c r="H1149" s="578">
        <v>0.10661835561495475</v>
      </c>
      <c r="I1149" s="578">
        <v>4.4787201215512995E-2</v>
      </c>
      <c r="J1149" s="578">
        <v>1.3020813271092826E-2</v>
      </c>
      <c r="K1149" s="578">
        <v>1.555377521275805</v>
      </c>
      <c r="L1149" s="578">
        <v>1559.4970563252725</v>
      </c>
      <c r="M1149" s="578">
        <v>0.107988350701816</v>
      </c>
      <c r="N1149" s="578">
        <v>4.7680303803644998E-2</v>
      </c>
      <c r="O1149" s="578">
        <v>1.3452516480659399E-2</v>
      </c>
      <c r="P1149" s="578">
        <v>1.5243657164908926</v>
      </c>
      <c r="Q1149" s="578">
        <v>1509.4127197265573</v>
      </c>
      <c r="R1149" s="578">
        <v>0.10661835606848975</v>
      </c>
      <c r="S1149" s="578">
        <v>4.478720173938195E-2</v>
      </c>
      <c r="T1149" s="578">
        <v>1.3020812747223874E-2</v>
      </c>
      <c r="U1149" s="578">
        <v>1.5553772089568425</v>
      </c>
      <c r="V1149" s="578">
        <v>1559.4970563252725</v>
      </c>
      <c r="W1149" s="578">
        <v>0.10798835020462574</v>
      </c>
      <c r="X1149" s="578">
        <v>4.7680307470727656E-2</v>
      </c>
      <c r="Y1149" s="578">
        <v>1.3452516480659399E-2</v>
      </c>
    </row>
    <row r="1150" spans="1:25" x14ac:dyDescent="0.3">
      <c r="A1150" s="311" t="s">
        <v>3746</v>
      </c>
      <c r="B1150" s="310" t="s">
        <v>2196</v>
      </c>
      <c r="C1150" s="310" t="s">
        <v>3655</v>
      </c>
      <c r="D1150" s="36">
        <v>12</v>
      </c>
      <c r="E1150" s="36">
        <v>2030</v>
      </c>
      <c r="F1150" s="578">
        <v>1.4500263948680174</v>
      </c>
      <c r="G1150" s="578">
        <v>1426.2250035603802</v>
      </c>
      <c r="H1150" s="578">
        <v>9.9759906765029674E-2</v>
      </c>
      <c r="I1150" s="578">
        <v>3.7608500570058802E-2</v>
      </c>
      <c r="J1150" s="578">
        <v>1.23035685004045E-2</v>
      </c>
      <c r="K1150" s="578">
        <v>1.4863402651338475</v>
      </c>
      <c r="L1150" s="578">
        <v>1485.5628992716452</v>
      </c>
      <c r="M1150" s="578">
        <v>0.10142062468124351</v>
      </c>
      <c r="N1150" s="578">
        <v>4.1159110585188743E-2</v>
      </c>
      <c r="O1150" s="578">
        <v>1.2815092923119626E-2</v>
      </c>
      <c r="P1150" s="578">
        <v>1.450026446995855</v>
      </c>
      <c r="Q1150" s="578">
        <v>1426.2250035603802</v>
      </c>
      <c r="R1150" s="578">
        <v>9.9759906744414428E-2</v>
      </c>
      <c r="S1150" s="578">
        <v>3.7608500570058802E-2</v>
      </c>
      <c r="T1150" s="578">
        <v>1.23035685004045E-2</v>
      </c>
      <c r="U1150" s="578">
        <v>1.4863404737552575</v>
      </c>
      <c r="V1150" s="578">
        <v>1485.5628992716452</v>
      </c>
      <c r="W1150" s="578">
        <v>0.10142062469579526</v>
      </c>
      <c r="X1150" s="578">
        <v>4.1159114184362453E-2</v>
      </c>
      <c r="Y1150" s="578">
        <v>1.2815092923119626E-2</v>
      </c>
    </row>
    <row r="1151" spans="1:25" x14ac:dyDescent="0.3">
      <c r="A1151" s="311" t="s">
        <v>3747</v>
      </c>
      <c r="B1151" s="310" t="s">
        <v>2196</v>
      </c>
      <c r="C1151" s="310" t="s">
        <v>3655</v>
      </c>
      <c r="D1151" s="36">
        <v>13</v>
      </c>
      <c r="E1151" s="36">
        <v>2030</v>
      </c>
      <c r="F1151" s="578">
        <v>1.4604513877058325</v>
      </c>
      <c r="G1151" s="578">
        <v>1454.9884668985951</v>
      </c>
      <c r="H1151" s="578">
        <v>9.6447057338688497E-2</v>
      </c>
      <c r="I1151" s="578">
        <v>3.4481180671718827E-2</v>
      </c>
      <c r="J1151" s="578">
        <v>1.2550402316264749E-2</v>
      </c>
      <c r="K1151" s="578">
        <v>1.4940360087174025</v>
      </c>
      <c r="L1151" s="578">
        <v>1512.08862304687</v>
      </c>
      <c r="M1151" s="578">
        <v>9.8122241943807739E-2</v>
      </c>
      <c r="N1151" s="578">
        <v>3.8171860467021625E-2</v>
      </c>
      <c r="O1151" s="578">
        <v>1.3042719869796751E-2</v>
      </c>
      <c r="P1151" s="578">
        <v>1.4604513876593002</v>
      </c>
      <c r="Q1151" s="578">
        <v>1454.9884668985951</v>
      </c>
      <c r="R1151" s="578">
        <v>9.6447053297803564E-2</v>
      </c>
      <c r="S1151" s="578">
        <v>3.4481180778432874E-2</v>
      </c>
      <c r="T1151" s="578">
        <v>1.2550402316264749E-2</v>
      </c>
      <c r="U1151" s="578">
        <v>1.4940360087025475</v>
      </c>
      <c r="V1151" s="578">
        <v>1512.08862304687</v>
      </c>
      <c r="W1151" s="578">
        <v>9.8122244557695554E-2</v>
      </c>
      <c r="X1151" s="578">
        <v>3.8171859036083278E-2</v>
      </c>
      <c r="Y1151" s="578">
        <v>1.3042719869796751E-2</v>
      </c>
    </row>
    <row r="1152" spans="1:25" x14ac:dyDescent="0.3">
      <c r="A1152" s="311" t="s">
        <v>3748</v>
      </c>
      <c r="B1152" s="310" t="s">
        <v>2196</v>
      </c>
      <c r="C1152" s="310" t="s">
        <v>3655</v>
      </c>
      <c r="D1152" s="36">
        <v>14</v>
      </c>
      <c r="E1152" s="36">
        <v>2030</v>
      </c>
      <c r="F1152" s="578">
        <v>1.5290724912379048</v>
      </c>
      <c r="G1152" s="578">
        <v>1544.4183095296175</v>
      </c>
      <c r="H1152" s="578">
        <v>9.5462976160282126E-2</v>
      </c>
      <c r="I1152" s="578">
        <v>3.5338134689178902E-2</v>
      </c>
      <c r="J1152" s="578">
        <v>1.3322446863943051E-2</v>
      </c>
      <c r="K1152" s="578">
        <v>1.5545921201196449</v>
      </c>
      <c r="L1152" s="578">
        <v>1593.0208371480248</v>
      </c>
      <c r="M1152" s="578">
        <v>9.6936226291594041E-2</v>
      </c>
      <c r="N1152" s="578">
        <v>3.8783470168709699E-2</v>
      </c>
      <c r="O1152" s="578">
        <v>1.37414031293398E-2</v>
      </c>
      <c r="P1152" s="578">
        <v>1.5290723868877925</v>
      </c>
      <c r="Q1152" s="578">
        <v>1544.4183095296175</v>
      </c>
      <c r="R1152" s="578">
        <v>9.546297090097744E-2</v>
      </c>
      <c r="S1152" s="578">
        <v>3.5338132118340554E-2</v>
      </c>
      <c r="T1152" s="578">
        <v>1.3322446863943051E-2</v>
      </c>
      <c r="U1152" s="578">
        <v>1.5545920679655798</v>
      </c>
      <c r="V1152" s="578">
        <v>1593.0208371480248</v>
      </c>
      <c r="W1152" s="578">
        <v>9.6936225748625759E-2</v>
      </c>
      <c r="X1152" s="578">
        <v>3.8783469644840751E-2</v>
      </c>
      <c r="Y1152" s="578">
        <v>1.37414031293398E-2</v>
      </c>
    </row>
    <row r="1153" spans="1:25" x14ac:dyDescent="0.3">
      <c r="A1153" s="311" t="s">
        <v>3749</v>
      </c>
      <c r="B1153" s="310" t="s">
        <v>2196</v>
      </c>
      <c r="C1153" s="310" t="s">
        <v>3655</v>
      </c>
      <c r="D1153" s="36">
        <v>15</v>
      </c>
      <c r="E1153" s="36">
        <v>2030</v>
      </c>
      <c r="F1153" s="578">
        <v>1.58789263202106</v>
      </c>
      <c r="G1153" s="578">
        <v>1621.0612475077248</v>
      </c>
      <c r="H1153" s="578">
        <v>9.4619298692123238E-2</v>
      </c>
      <c r="I1153" s="578">
        <v>3.6072671389168399E-2</v>
      </c>
      <c r="J1153" s="578">
        <v>1.3984074932523001E-2</v>
      </c>
      <c r="K1153" s="578">
        <v>1.6068859395268176</v>
      </c>
      <c r="L1153" s="578">
        <v>1662.4269460042276</v>
      </c>
      <c r="M1153" s="578">
        <v>9.593087143700052E-2</v>
      </c>
      <c r="N1153" s="578">
        <v>3.9141670466051375E-2</v>
      </c>
      <c r="O1153" s="578">
        <v>1.434055193870635E-2</v>
      </c>
      <c r="P1153" s="578">
        <v>1.5878925798824577</v>
      </c>
      <c r="Q1153" s="578">
        <v>1621.0612475077248</v>
      </c>
      <c r="R1153" s="578">
        <v>9.4619299195376955E-2</v>
      </c>
      <c r="S1153" s="578">
        <v>3.6072671389168399E-2</v>
      </c>
      <c r="T1153" s="578">
        <v>1.3984074932523001E-2</v>
      </c>
      <c r="U1153" s="578">
        <v>1.6068860438191777</v>
      </c>
      <c r="V1153" s="578">
        <v>1662.4269460042276</v>
      </c>
      <c r="W1153" s="578">
        <v>9.5930870923439188E-2</v>
      </c>
      <c r="X1153" s="578">
        <v>3.9141671052978652E-2</v>
      </c>
      <c r="Y1153" s="578">
        <v>1.434055193870635E-2</v>
      </c>
    </row>
    <row r="1154" spans="1:25" x14ac:dyDescent="0.3">
      <c r="A1154" s="579" t="s">
        <v>3750</v>
      </c>
      <c r="B1154" s="580" t="s">
        <v>2196</v>
      </c>
      <c r="C1154" s="580" t="s">
        <v>3655</v>
      </c>
      <c r="D1154" s="581">
        <v>16</v>
      </c>
      <c r="E1154" s="581">
        <v>2030</v>
      </c>
      <c r="F1154" s="582">
        <v>1.6671826036699648</v>
      </c>
      <c r="G1154" s="582">
        <v>1726.6275075276676</v>
      </c>
      <c r="H1154" s="582">
        <v>9.5429609404770077E-2</v>
      </c>
      <c r="I1154" s="582">
        <v>3.7626708755851675E-2</v>
      </c>
      <c r="J1154" s="582">
        <v>1.4895105026274251E-2</v>
      </c>
      <c r="K1154" s="582">
        <v>1.6775827538138675</v>
      </c>
      <c r="L1154" s="582">
        <v>1758.1314811706475</v>
      </c>
      <c r="M1154" s="582">
        <v>9.6477978974993023E-2</v>
      </c>
      <c r="N1154" s="582">
        <v>4.0380087128141853E-2</v>
      </c>
      <c r="O1154" s="582">
        <v>1.5166554008222425E-2</v>
      </c>
      <c r="P1154" s="582">
        <v>1.6671826036693624</v>
      </c>
      <c r="Q1154" s="582">
        <v>1726.6275075276676</v>
      </c>
      <c r="R1154" s="582">
        <v>9.5429609435692897E-2</v>
      </c>
      <c r="S1154" s="582">
        <v>3.7626702673151102E-2</v>
      </c>
      <c r="T1154" s="582">
        <v>1.4895105026274251E-2</v>
      </c>
      <c r="U1154" s="582">
        <v>1.6775829090450549</v>
      </c>
      <c r="V1154" s="582">
        <v>1758.1314811706475</v>
      </c>
      <c r="W1154" s="582">
        <v>9.6477983165944609E-2</v>
      </c>
      <c r="X1154" s="582">
        <v>4.0380087419180151E-2</v>
      </c>
      <c r="Y1154" s="582">
        <v>1.5166554008222425E-2</v>
      </c>
    </row>
    <row r="1155" spans="1:25" x14ac:dyDescent="0.3">
      <c r="A1155" s="311" t="s">
        <v>3751</v>
      </c>
      <c r="B1155" s="310" t="s">
        <v>2195</v>
      </c>
      <c r="C1155" s="310" t="s">
        <v>3655</v>
      </c>
      <c r="D1155" s="36">
        <v>1</v>
      </c>
      <c r="E1155" s="36">
        <v>2012</v>
      </c>
      <c r="F1155" s="578">
        <v>60.278825795840575</v>
      </c>
      <c r="G1155" s="578">
        <v>8440.482299804682</v>
      </c>
      <c r="H1155" s="578">
        <v>6.4755277963510345</v>
      </c>
      <c r="I1155" s="578">
        <v>3.8445800915360375</v>
      </c>
      <c r="J1155" s="578">
        <v>7.2085084354815337E-2</v>
      </c>
      <c r="K1155" s="578">
        <v>60.643538697215199</v>
      </c>
      <c r="L1155" s="578">
        <v>8490.1804148356077</v>
      </c>
      <c r="M1155" s="578">
        <v>6.4911001382861278</v>
      </c>
      <c r="N1155" s="578">
        <v>3.8671100139617902</v>
      </c>
      <c r="O1155" s="578">
        <v>7.2509544435888501E-2</v>
      </c>
      <c r="P1155" s="578">
        <v>60.278826828502694</v>
      </c>
      <c r="Q1155" s="578">
        <v>8440.482299804682</v>
      </c>
      <c r="R1155" s="578">
        <v>6.4755277963510345</v>
      </c>
      <c r="S1155" s="578">
        <v>3.8445799872279123</v>
      </c>
      <c r="T1155" s="578">
        <v>7.2085083850348952E-2</v>
      </c>
      <c r="U1155" s="578">
        <v>60.64353915422295</v>
      </c>
      <c r="V1155" s="578">
        <v>8490.1804148356077</v>
      </c>
      <c r="W1155" s="578">
        <v>6.4911002895484344</v>
      </c>
      <c r="X1155" s="578">
        <v>3.8671100139617902</v>
      </c>
      <c r="Y1155" s="578">
        <v>7.2509544435888501E-2</v>
      </c>
    </row>
    <row r="1156" spans="1:25" x14ac:dyDescent="0.3">
      <c r="A1156" s="311" t="s">
        <v>3752</v>
      </c>
      <c r="B1156" s="310" t="s">
        <v>2195</v>
      </c>
      <c r="C1156" s="310" t="s">
        <v>3655</v>
      </c>
      <c r="D1156" s="36">
        <v>2</v>
      </c>
      <c r="E1156" s="36">
        <v>2012</v>
      </c>
      <c r="F1156" s="578">
        <v>31.718452169705376</v>
      </c>
      <c r="G1156" s="578">
        <v>4681.976730346677</v>
      </c>
      <c r="H1156" s="578">
        <v>3.5860299609290975</v>
      </c>
      <c r="I1156" s="578">
        <v>2.0596894919872253</v>
      </c>
      <c r="J1156" s="578">
        <v>3.9986027812119546E-2</v>
      </c>
      <c r="K1156" s="578">
        <v>32.310890562395748</v>
      </c>
      <c r="L1156" s="578">
        <v>4757.6141764322874</v>
      </c>
      <c r="M1156" s="578">
        <v>3.6138333377117875</v>
      </c>
      <c r="N1156" s="578">
        <v>2.0872753510872473</v>
      </c>
      <c r="O1156" s="578">
        <v>4.0632045556170178E-2</v>
      </c>
      <c r="P1156" s="578">
        <v>31.718453731969852</v>
      </c>
      <c r="Q1156" s="578">
        <v>4681.976730346677</v>
      </c>
      <c r="R1156" s="578">
        <v>3.5860299087750351</v>
      </c>
      <c r="S1156" s="578">
        <v>2.0596894181023</v>
      </c>
      <c r="T1156" s="578">
        <v>3.9986027288250597E-2</v>
      </c>
      <c r="U1156" s="578">
        <v>32.31089214033755</v>
      </c>
      <c r="V1156" s="578">
        <v>4757.6141764322874</v>
      </c>
      <c r="W1156" s="578">
        <v>3.6138333377117875</v>
      </c>
      <c r="X1156" s="578">
        <v>2.08727515737215</v>
      </c>
      <c r="Y1156" s="578">
        <v>4.0632045556170178E-2</v>
      </c>
    </row>
    <row r="1157" spans="1:25" x14ac:dyDescent="0.3">
      <c r="A1157" s="311" t="s">
        <v>3753</v>
      </c>
      <c r="B1157" s="310" t="s">
        <v>2195</v>
      </c>
      <c r="C1157" s="310" t="s">
        <v>3655</v>
      </c>
      <c r="D1157" s="36">
        <v>3</v>
      </c>
      <c r="E1157" s="36">
        <v>2012</v>
      </c>
      <c r="F1157" s="578">
        <v>19.057395587655801</v>
      </c>
      <c r="G1157" s="578">
        <v>2947.8822224934847</v>
      </c>
      <c r="H1157" s="578">
        <v>1.9302978197035001</v>
      </c>
      <c r="I1157" s="578">
        <v>1.2191728659284575</v>
      </c>
      <c r="J1157" s="578">
        <v>2.5176268129143801E-2</v>
      </c>
      <c r="K1157" s="578">
        <v>18.97181817892605</v>
      </c>
      <c r="L1157" s="578">
        <v>2919.9198862711546</v>
      </c>
      <c r="M1157" s="578">
        <v>1.9310276232426924</v>
      </c>
      <c r="N1157" s="578">
        <v>1.2116858515267526</v>
      </c>
      <c r="O1157" s="578">
        <v>2.4937402767439627E-2</v>
      </c>
      <c r="P1157" s="578">
        <v>19.057397168755376</v>
      </c>
      <c r="Q1157" s="578">
        <v>2947.8822224934847</v>
      </c>
      <c r="R1157" s="578">
        <v>1.9302978181901027</v>
      </c>
      <c r="S1157" s="578">
        <v>1.21917287058507</v>
      </c>
      <c r="T1157" s="578">
        <v>2.5176268129143801E-2</v>
      </c>
      <c r="U1157" s="578">
        <v>18.971818703886377</v>
      </c>
      <c r="V1157" s="578">
        <v>2919.9198862711546</v>
      </c>
      <c r="W1157" s="578">
        <v>1.9310276247560925</v>
      </c>
      <c r="X1157" s="578">
        <v>1.2116858884692152</v>
      </c>
      <c r="Y1157" s="578">
        <v>2.4937402767439627E-2</v>
      </c>
    </row>
    <row r="1158" spans="1:25" x14ac:dyDescent="0.3">
      <c r="A1158" s="311" t="s">
        <v>3754</v>
      </c>
      <c r="B1158" s="310" t="s">
        <v>2195</v>
      </c>
      <c r="C1158" s="310" t="s">
        <v>3655</v>
      </c>
      <c r="D1158" s="36">
        <v>4</v>
      </c>
      <c r="E1158" s="36">
        <v>2012</v>
      </c>
      <c r="F1158" s="578">
        <v>16.314474223880048</v>
      </c>
      <c r="G1158" s="578">
        <v>2636.63942209879</v>
      </c>
      <c r="H1158" s="578">
        <v>1.3450240392703525</v>
      </c>
      <c r="I1158" s="578">
        <v>1.0437148005391075</v>
      </c>
      <c r="J1158" s="578">
        <v>2.2518212130914077E-2</v>
      </c>
      <c r="K1158" s="578">
        <v>16.044392859010202</v>
      </c>
      <c r="L1158" s="578">
        <v>2580.6456425984652</v>
      </c>
      <c r="M1158" s="578">
        <v>1.3447221603904174</v>
      </c>
      <c r="N1158" s="578">
        <v>1.0253621793041601</v>
      </c>
      <c r="O1158" s="578">
        <v>2.2039963611556777E-2</v>
      </c>
      <c r="P1158" s="578">
        <v>16.314473707820625</v>
      </c>
      <c r="Q1158" s="578">
        <v>2636.63942209879</v>
      </c>
      <c r="R1158" s="578">
        <v>1.3450240392703525</v>
      </c>
      <c r="S1158" s="578">
        <v>1.0437147899841199</v>
      </c>
      <c r="T1158" s="578">
        <v>2.2518212130914077E-2</v>
      </c>
      <c r="U1158" s="578">
        <v>16.044393898177027</v>
      </c>
      <c r="V1158" s="578">
        <v>2580.6456425984652</v>
      </c>
      <c r="W1158" s="578">
        <v>1.3447221109333101</v>
      </c>
      <c r="X1158" s="578">
        <v>1.025362174026665</v>
      </c>
      <c r="Y1158" s="578">
        <v>2.2039963611556777E-2</v>
      </c>
    </row>
    <row r="1159" spans="1:25" x14ac:dyDescent="0.3">
      <c r="A1159" s="311" t="s">
        <v>3755</v>
      </c>
      <c r="B1159" s="310" t="s">
        <v>2195</v>
      </c>
      <c r="C1159" s="310" t="s">
        <v>3655</v>
      </c>
      <c r="D1159" s="36">
        <v>5</v>
      </c>
      <c r="E1159" s="36">
        <v>2012</v>
      </c>
      <c r="F1159" s="578">
        <v>14.357451891545924</v>
      </c>
      <c r="G1159" s="578">
        <v>2321.4501622517851</v>
      </c>
      <c r="H1159" s="578">
        <v>1.044273219536985</v>
      </c>
      <c r="I1159" s="578">
        <v>0.91032043689240971</v>
      </c>
      <c r="J1159" s="578">
        <v>1.9826373667456175E-2</v>
      </c>
      <c r="K1159" s="578">
        <v>14.117718777570726</v>
      </c>
      <c r="L1159" s="578">
        <v>2278.5065460205005</v>
      </c>
      <c r="M1159" s="578">
        <v>1.0453300674368275</v>
      </c>
      <c r="N1159" s="578">
        <v>0.89344463388745921</v>
      </c>
      <c r="O1159" s="578">
        <v>1.9459561774662324E-2</v>
      </c>
      <c r="P1159" s="578">
        <v>14.357451891017201</v>
      </c>
      <c r="Q1159" s="578">
        <v>2321.4501622517851</v>
      </c>
      <c r="R1159" s="578">
        <v>1.0442732446050824</v>
      </c>
      <c r="S1159" s="578">
        <v>0.91032037883996919</v>
      </c>
      <c r="T1159" s="578">
        <v>1.9826373143587227E-2</v>
      </c>
      <c r="U1159" s="578">
        <v>14.117718777570726</v>
      </c>
      <c r="V1159" s="578">
        <v>2278.5065460205005</v>
      </c>
      <c r="W1159" s="578">
        <v>1.0453300629160325</v>
      </c>
      <c r="X1159" s="578">
        <v>0.89344467075231127</v>
      </c>
      <c r="Y1159" s="578">
        <v>1.9459561774662324E-2</v>
      </c>
    </row>
    <row r="1160" spans="1:25" x14ac:dyDescent="0.3">
      <c r="A1160" s="311" t="s">
        <v>3756</v>
      </c>
      <c r="B1160" s="310" t="s">
        <v>2195</v>
      </c>
      <c r="C1160" s="310" t="s">
        <v>3655</v>
      </c>
      <c r="D1160" s="36">
        <v>6</v>
      </c>
      <c r="E1160" s="36">
        <v>2012</v>
      </c>
      <c r="F1160" s="578">
        <v>13.193197461737601</v>
      </c>
      <c r="G1160" s="578">
        <v>2165.5107955932572</v>
      </c>
      <c r="H1160" s="578">
        <v>0.89011036121519249</v>
      </c>
      <c r="I1160" s="578">
        <v>0.8337213487053905</v>
      </c>
      <c r="J1160" s="578">
        <v>1.8494573130737928E-2</v>
      </c>
      <c r="K1160" s="578">
        <v>13.009192054921449</v>
      </c>
      <c r="L1160" s="578">
        <v>2135.1056747436478</v>
      </c>
      <c r="M1160" s="578">
        <v>0.88933770531245138</v>
      </c>
      <c r="N1160" s="578">
        <v>0.81934188803036956</v>
      </c>
      <c r="O1160" s="578">
        <v>1.8234925868455272E-2</v>
      </c>
      <c r="P1160" s="578">
        <v>13.19319694014845</v>
      </c>
      <c r="Q1160" s="578">
        <v>2165.5107955932572</v>
      </c>
      <c r="R1160" s="578">
        <v>0.89011035174674624</v>
      </c>
      <c r="S1160" s="578">
        <v>0.83372133333856824</v>
      </c>
      <c r="T1160" s="578">
        <v>1.8494574178475824E-2</v>
      </c>
      <c r="U1160" s="578">
        <v>13.00919153396285</v>
      </c>
      <c r="V1160" s="578">
        <v>2135.105726877845</v>
      </c>
      <c r="W1160" s="578">
        <v>0.88933769314705058</v>
      </c>
      <c r="X1160" s="578">
        <v>0.81934192776679926</v>
      </c>
      <c r="Y1160" s="578">
        <v>1.8234925868455272E-2</v>
      </c>
    </row>
    <row r="1161" spans="1:25" x14ac:dyDescent="0.3">
      <c r="A1161" s="311" t="s">
        <v>3757</v>
      </c>
      <c r="B1161" s="310" t="s">
        <v>2195</v>
      </c>
      <c r="C1161" s="310" t="s">
        <v>3655</v>
      </c>
      <c r="D1161" s="36">
        <v>7</v>
      </c>
      <c r="E1161" s="36">
        <v>2012</v>
      </c>
      <c r="F1161" s="578">
        <v>12.84576642792665</v>
      </c>
      <c r="G1161" s="578">
        <v>2119.4357096354101</v>
      </c>
      <c r="H1161" s="578">
        <v>0.78367508885761072</v>
      </c>
      <c r="I1161" s="578">
        <v>0.77931828020761351</v>
      </c>
      <c r="J1161" s="578">
        <v>1.8101142098506225E-2</v>
      </c>
      <c r="K1161" s="578">
        <v>12.689123486057074</v>
      </c>
      <c r="L1161" s="578">
        <v>2096.8828887939399</v>
      </c>
      <c r="M1161" s="578">
        <v>0.78163691412191805</v>
      </c>
      <c r="N1161" s="578">
        <v>0.76890307913223821</v>
      </c>
      <c r="O1161" s="578">
        <v>1.7908512828095476E-2</v>
      </c>
      <c r="P1161" s="578">
        <v>12.845767470023276</v>
      </c>
      <c r="Q1161" s="578">
        <v>2119.4357096354101</v>
      </c>
      <c r="R1161" s="578">
        <v>0.78367506561335154</v>
      </c>
      <c r="S1161" s="578">
        <v>0.77931826437512974</v>
      </c>
      <c r="T1161" s="578">
        <v>1.8101142098506225E-2</v>
      </c>
      <c r="U1161" s="578">
        <v>12.689124528726076</v>
      </c>
      <c r="V1161" s="578">
        <v>2096.8828887939399</v>
      </c>
      <c r="W1161" s="578">
        <v>0.78163690884442372</v>
      </c>
      <c r="X1161" s="578">
        <v>0.76890311886866824</v>
      </c>
      <c r="Y1161" s="578">
        <v>1.7908512304226527E-2</v>
      </c>
    </row>
    <row r="1162" spans="1:25" x14ac:dyDescent="0.3">
      <c r="A1162" s="311" t="s">
        <v>3758</v>
      </c>
      <c r="B1162" s="310" t="s">
        <v>2195</v>
      </c>
      <c r="C1162" s="310" t="s">
        <v>3655</v>
      </c>
      <c r="D1162" s="36">
        <v>8</v>
      </c>
      <c r="E1162" s="36">
        <v>2012</v>
      </c>
      <c r="F1162" s="578">
        <v>11.127431645509187</v>
      </c>
      <c r="G1162" s="578">
        <v>1786.374248504635</v>
      </c>
      <c r="H1162" s="578">
        <v>0.71029386595667598</v>
      </c>
      <c r="I1162" s="578">
        <v>0.60985799366608195</v>
      </c>
      <c r="J1162" s="578">
        <v>1.52565730483426E-2</v>
      </c>
      <c r="K1162" s="578">
        <v>11.138034455002794</v>
      </c>
      <c r="L1162" s="578">
        <v>1798.4489339192651</v>
      </c>
      <c r="M1162" s="578">
        <v>0.70721495370768572</v>
      </c>
      <c r="N1162" s="578">
        <v>0.61589996019999105</v>
      </c>
      <c r="O1162" s="578">
        <v>1.5359706390881824E-2</v>
      </c>
      <c r="P1162" s="578">
        <v>11.127431059042722</v>
      </c>
      <c r="Q1162" s="578">
        <v>1786.374248504635</v>
      </c>
      <c r="R1162" s="578">
        <v>0.71029388178915975</v>
      </c>
      <c r="S1162" s="578">
        <v>0.60985799366608195</v>
      </c>
      <c r="T1162" s="578">
        <v>1.52565730483426E-2</v>
      </c>
      <c r="U1162" s="578">
        <v>11.138033466898657</v>
      </c>
      <c r="V1162" s="578">
        <v>1798.4489339192651</v>
      </c>
      <c r="W1162" s="578">
        <v>0.70721495002120061</v>
      </c>
      <c r="X1162" s="578">
        <v>0.61589995523293761</v>
      </c>
      <c r="Y1162" s="578">
        <v>1.5359706390881824E-2</v>
      </c>
    </row>
    <row r="1163" spans="1:25" x14ac:dyDescent="0.3">
      <c r="A1163" s="311" t="s">
        <v>3759</v>
      </c>
      <c r="B1163" s="310" t="s">
        <v>2195</v>
      </c>
      <c r="C1163" s="310" t="s">
        <v>3655</v>
      </c>
      <c r="D1163" s="36">
        <v>9</v>
      </c>
      <c r="E1163" s="36">
        <v>2012</v>
      </c>
      <c r="F1163" s="578">
        <v>10.811936294072986</v>
      </c>
      <c r="G1163" s="578">
        <v>1739.9996770222951</v>
      </c>
      <c r="H1163" s="578">
        <v>0.65956029726657972</v>
      </c>
      <c r="I1163" s="578">
        <v>0.56202301918528952</v>
      </c>
      <c r="J1163" s="578">
        <v>1.486053765984245E-2</v>
      </c>
      <c r="K1163" s="578">
        <v>10.889017233702619</v>
      </c>
      <c r="L1163" s="578">
        <v>1767.0064519246373</v>
      </c>
      <c r="M1163" s="578">
        <v>0.65566577203571752</v>
      </c>
      <c r="N1163" s="578">
        <v>0.57830389084604805</v>
      </c>
      <c r="O1163" s="578">
        <v>1.5091215619274075E-2</v>
      </c>
      <c r="P1163" s="578">
        <v>10.811935818560068</v>
      </c>
      <c r="Q1163" s="578">
        <v>1739.9996770222951</v>
      </c>
      <c r="R1163" s="578">
        <v>0.65956029777104597</v>
      </c>
      <c r="S1163" s="578">
        <v>0.56202301809874644</v>
      </c>
      <c r="T1163" s="578">
        <v>1.486053765984245E-2</v>
      </c>
      <c r="U1163" s="578">
        <v>10.889017387574572</v>
      </c>
      <c r="V1163" s="578">
        <v>1767.0064519246373</v>
      </c>
      <c r="W1163" s="578">
        <v>0.65566577203571752</v>
      </c>
      <c r="X1163" s="578">
        <v>0.57830390209952898</v>
      </c>
      <c r="Y1163" s="578">
        <v>1.5091215619274075E-2</v>
      </c>
    </row>
    <row r="1164" spans="1:25" x14ac:dyDescent="0.3">
      <c r="A1164" s="311" t="s">
        <v>3760</v>
      </c>
      <c r="B1164" s="310" t="s">
        <v>2195</v>
      </c>
      <c r="C1164" s="310" t="s">
        <v>3655</v>
      </c>
      <c r="D1164" s="36">
        <v>10</v>
      </c>
      <c r="E1164" s="36">
        <v>2012</v>
      </c>
      <c r="F1164" s="578">
        <v>10.566536340280393</v>
      </c>
      <c r="G1164" s="578">
        <v>1703.9211222330675</v>
      </c>
      <c r="H1164" s="578">
        <v>0.62010088066259972</v>
      </c>
      <c r="I1164" s="578">
        <v>0.5248179506355275</v>
      </c>
      <c r="J1164" s="578">
        <v>1.4552452863426799E-2</v>
      </c>
      <c r="K1164" s="578">
        <v>10.701403202552033</v>
      </c>
      <c r="L1164" s="578">
        <v>1743.0047022501599</v>
      </c>
      <c r="M1164" s="578">
        <v>0.61643071717116982</v>
      </c>
      <c r="N1164" s="578">
        <v>0.548463371310693</v>
      </c>
      <c r="O1164" s="578">
        <v>1.4886205288348674E-2</v>
      </c>
      <c r="P1164" s="578">
        <v>10.566534885248942</v>
      </c>
      <c r="Q1164" s="578">
        <v>1703.9211222330675</v>
      </c>
      <c r="R1164" s="578">
        <v>0.62010088562965371</v>
      </c>
      <c r="S1164" s="578">
        <v>0.52481794194318354</v>
      </c>
      <c r="T1164" s="578">
        <v>1.4552452863426799E-2</v>
      </c>
      <c r="U1164" s="578">
        <v>10.701404251070876</v>
      </c>
      <c r="V1164" s="578">
        <v>1743.0047022501599</v>
      </c>
      <c r="W1164" s="578">
        <v>0.61643071769503877</v>
      </c>
      <c r="X1164" s="578">
        <v>0.54846340348012679</v>
      </c>
      <c r="Y1164" s="578">
        <v>1.4886205288348674E-2</v>
      </c>
    </row>
    <row r="1165" spans="1:25" x14ac:dyDescent="0.3">
      <c r="A1165" s="311" t="s">
        <v>3761</v>
      </c>
      <c r="B1165" s="310" t="s">
        <v>2195</v>
      </c>
      <c r="C1165" s="310" t="s">
        <v>3655</v>
      </c>
      <c r="D1165" s="36">
        <v>11</v>
      </c>
      <c r="E1165" s="36">
        <v>2012</v>
      </c>
      <c r="F1165" s="578">
        <v>10.217482083023482</v>
      </c>
      <c r="G1165" s="578">
        <v>1630.2605247497524</v>
      </c>
      <c r="H1165" s="578">
        <v>0.5886263059219341</v>
      </c>
      <c r="I1165" s="578">
        <v>0.46305914401697573</v>
      </c>
      <c r="J1165" s="578">
        <v>1.3923341151288026E-2</v>
      </c>
      <c r="K1165" s="578">
        <v>10.413668978522725</v>
      </c>
      <c r="L1165" s="578">
        <v>1682.6357065836523</v>
      </c>
      <c r="M1165" s="578">
        <v>0.58532715976859095</v>
      </c>
      <c r="N1165" s="578">
        <v>0.49499849920781952</v>
      </c>
      <c r="O1165" s="578">
        <v>1.4370648869468474E-2</v>
      </c>
      <c r="P1165" s="578">
        <v>10.217479365501863</v>
      </c>
      <c r="Q1165" s="578">
        <v>1630.2605247497524</v>
      </c>
      <c r="R1165" s="578">
        <v>0.588626267931734</v>
      </c>
      <c r="S1165" s="578">
        <v>0.46305913710966651</v>
      </c>
      <c r="T1165" s="578">
        <v>1.3923340632269725E-2</v>
      </c>
      <c r="U1165" s="578">
        <v>10.413668700571447</v>
      </c>
      <c r="V1165" s="578">
        <v>1682.6357065836523</v>
      </c>
      <c r="W1165" s="578">
        <v>0.58532715976859095</v>
      </c>
      <c r="X1165" s="578">
        <v>0.494998499751091</v>
      </c>
      <c r="Y1165" s="578">
        <v>1.4370648869468474E-2</v>
      </c>
    </row>
    <row r="1166" spans="1:25" x14ac:dyDescent="0.3">
      <c r="A1166" s="311" t="s">
        <v>3762</v>
      </c>
      <c r="B1166" s="310" t="s">
        <v>2195</v>
      </c>
      <c r="C1166" s="310" t="s">
        <v>3655</v>
      </c>
      <c r="D1166" s="36">
        <v>12</v>
      </c>
      <c r="E1166" s="36">
        <v>2012</v>
      </c>
      <c r="F1166" s="578">
        <v>9.91657818205565</v>
      </c>
      <c r="G1166" s="578">
        <v>1554.4416478474875</v>
      </c>
      <c r="H1166" s="578">
        <v>0.56194367271382317</v>
      </c>
      <c r="I1166" s="578">
        <v>0.39518494236593377</v>
      </c>
      <c r="J1166" s="578">
        <v>1.3275797963918451E-2</v>
      </c>
      <c r="K1166" s="578">
        <v>10.142498730815174</v>
      </c>
      <c r="L1166" s="578">
        <v>1614.9930470784475</v>
      </c>
      <c r="M1166" s="578">
        <v>0.55853297231563648</v>
      </c>
      <c r="N1166" s="578">
        <v>0.43380442149161003</v>
      </c>
      <c r="O1166" s="578">
        <v>1.379291375633325E-2</v>
      </c>
      <c r="P1166" s="578">
        <v>9.9165777250406144</v>
      </c>
      <c r="Q1166" s="578">
        <v>1554.4416478474875</v>
      </c>
      <c r="R1166" s="578">
        <v>0.56194366743632851</v>
      </c>
      <c r="S1166" s="578">
        <v>0.39518493871825372</v>
      </c>
      <c r="T1166" s="578">
        <v>1.3275797963918451E-2</v>
      </c>
      <c r="U1166" s="578">
        <v>10.14249837364811</v>
      </c>
      <c r="V1166" s="578">
        <v>1614.9930470784475</v>
      </c>
      <c r="W1166" s="578">
        <v>0.55853297074402974</v>
      </c>
      <c r="X1166" s="578">
        <v>0.43380447465460703</v>
      </c>
      <c r="Y1166" s="578">
        <v>1.379291375633325E-2</v>
      </c>
    </row>
    <row r="1167" spans="1:25" x14ac:dyDescent="0.3">
      <c r="A1167" s="311" t="s">
        <v>3763</v>
      </c>
      <c r="B1167" s="310" t="s">
        <v>2195</v>
      </c>
      <c r="C1167" s="310" t="s">
        <v>3655</v>
      </c>
      <c r="D1167" s="36">
        <v>13</v>
      </c>
      <c r="E1167" s="36">
        <v>2012</v>
      </c>
      <c r="F1167" s="578">
        <v>10.156230075035012</v>
      </c>
      <c r="G1167" s="578">
        <v>1574.1961186726851</v>
      </c>
      <c r="H1167" s="578">
        <v>0.53483760234666922</v>
      </c>
      <c r="I1167" s="578">
        <v>0.36161958589218501</v>
      </c>
      <c r="J1167" s="578">
        <v>1.3444532116409325E-2</v>
      </c>
      <c r="K1167" s="578">
        <v>10.362975498021054</v>
      </c>
      <c r="L1167" s="578">
        <v>1633.36522420247</v>
      </c>
      <c r="M1167" s="578">
        <v>0.53208165192821355</v>
      </c>
      <c r="N1167" s="578">
        <v>0.402201863005757</v>
      </c>
      <c r="O1167" s="578">
        <v>1.3949845684692201E-2</v>
      </c>
      <c r="P1167" s="578">
        <v>10.156228733600628</v>
      </c>
      <c r="Q1167" s="578">
        <v>1574.1961186726851</v>
      </c>
      <c r="R1167" s="578">
        <v>0.53483757213689365</v>
      </c>
      <c r="S1167" s="578">
        <v>0.36161958589218501</v>
      </c>
      <c r="T1167" s="578">
        <v>1.3444532116409325E-2</v>
      </c>
      <c r="U1167" s="578">
        <v>10.36297508064305</v>
      </c>
      <c r="V1167" s="578">
        <v>1633.36522420247</v>
      </c>
      <c r="W1167" s="578">
        <v>0.53208166248320221</v>
      </c>
      <c r="X1167" s="578">
        <v>0.40220186352962572</v>
      </c>
      <c r="Y1167" s="578">
        <v>1.3949846208561149E-2</v>
      </c>
    </row>
    <row r="1168" spans="1:25" x14ac:dyDescent="0.3">
      <c r="A1168" s="311" t="s">
        <v>3764</v>
      </c>
      <c r="B1168" s="310" t="s">
        <v>2195</v>
      </c>
      <c r="C1168" s="310" t="s">
        <v>3655</v>
      </c>
      <c r="D1168" s="36">
        <v>14</v>
      </c>
      <c r="E1168" s="36">
        <v>2012</v>
      </c>
      <c r="F1168" s="578">
        <v>10.902041279196622</v>
      </c>
      <c r="G1168" s="578">
        <v>1697.8708178202251</v>
      </c>
      <c r="H1168" s="578">
        <v>0.51123880420345746</v>
      </c>
      <c r="I1168" s="578">
        <v>0.36776814920206824</v>
      </c>
      <c r="J1168" s="578">
        <v>1.4500785473501251E-2</v>
      </c>
      <c r="K1168" s="578">
        <v>11.041589876442799</v>
      </c>
      <c r="L1168" s="578">
        <v>1745.6973177591926</v>
      </c>
      <c r="M1168" s="578">
        <v>0.50899174343794551</v>
      </c>
      <c r="N1168" s="578">
        <v>0.40619950772573499</v>
      </c>
      <c r="O1168" s="578">
        <v>1.4909262322665449E-2</v>
      </c>
      <c r="P1168" s="578">
        <v>10.902041120367317</v>
      </c>
      <c r="Q1168" s="578">
        <v>1697.8708178202251</v>
      </c>
      <c r="R1168" s="578">
        <v>0.51123880420345746</v>
      </c>
      <c r="S1168" s="578">
        <v>0.36776813864707875</v>
      </c>
      <c r="T1168" s="578">
        <v>1.4500785473501251E-2</v>
      </c>
      <c r="U1168" s="578">
        <v>11.04158955374924</v>
      </c>
      <c r="V1168" s="578">
        <v>1745.6973177591926</v>
      </c>
      <c r="W1168" s="578">
        <v>0.50899174343794551</v>
      </c>
      <c r="X1168" s="578">
        <v>0.40619950621233569</v>
      </c>
      <c r="Y1168" s="578">
        <v>1.4909262322665449E-2</v>
      </c>
    </row>
    <row r="1169" spans="1:25" x14ac:dyDescent="0.3">
      <c r="A1169" s="311" t="s">
        <v>3765</v>
      </c>
      <c r="B1169" s="310" t="s">
        <v>2195</v>
      </c>
      <c r="C1169" s="310" t="s">
        <v>3655</v>
      </c>
      <c r="D1169" s="36">
        <v>15</v>
      </c>
      <c r="E1169" s="36">
        <v>2012</v>
      </c>
      <c r="F1169" s="578">
        <v>11.54128232781655</v>
      </c>
      <c r="G1169" s="578">
        <v>1803.8888422648074</v>
      </c>
      <c r="H1169" s="578">
        <v>0.49101074734547429</v>
      </c>
      <c r="I1169" s="578">
        <v>0.37303641842057245</v>
      </c>
      <c r="J1169" s="578">
        <v>1.5406213720173825E-2</v>
      </c>
      <c r="K1169" s="578">
        <v>11.626186566194477</v>
      </c>
      <c r="L1169" s="578">
        <v>1841.9097086588499</v>
      </c>
      <c r="M1169" s="578">
        <v>0.4896160827483978</v>
      </c>
      <c r="N1169" s="578">
        <v>0.40778080628175878</v>
      </c>
      <c r="O1169" s="578">
        <v>1.5730961303537024E-2</v>
      </c>
      <c r="P1169" s="578">
        <v>11.54128180533975</v>
      </c>
      <c r="Q1169" s="578">
        <v>1803.8888422648074</v>
      </c>
      <c r="R1169" s="578">
        <v>0.49101074206797973</v>
      </c>
      <c r="S1169" s="578">
        <v>0.37303640786558356</v>
      </c>
      <c r="T1169" s="578">
        <v>1.5406213720173825E-2</v>
      </c>
      <c r="U1169" s="578">
        <v>11.626186568163824</v>
      </c>
      <c r="V1169" s="578">
        <v>1841.9097086588499</v>
      </c>
      <c r="W1169" s="578">
        <v>0.48961608787067201</v>
      </c>
      <c r="X1169" s="578">
        <v>0.40778084322422048</v>
      </c>
      <c r="Y1169" s="578">
        <v>1.5730961303537024E-2</v>
      </c>
    </row>
    <row r="1170" spans="1:25" x14ac:dyDescent="0.3">
      <c r="A1170" s="579" t="s">
        <v>3766</v>
      </c>
      <c r="B1170" s="580" t="s">
        <v>2195</v>
      </c>
      <c r="C1170" s="580" t="s">
        <v>3655</v>
      </c>
      <c r="D1170" s="581">
        <v>16</v>
      </c>
      <c r="E1170" s="581">
        <v>2012</v>
      </c>
      <c r="F1170" s="582">
        <v>12.282229732101126</v>
      </c>
      <c r="G1170" s="582">
        <v>1939.7689730326276</v>
      </c>
      <c r="H1170" s="582">
        <v>0.48100618225968556</v>
      </c>
      <c r="I1170" s="582">
        <v>0.38891767165235525</v>
      </c>
      <c r="J1170" s="582">
        <v>1.6566759363437648E-2</v>
      </c>
      <c r="K1170" s="582">
        <v>12.300557310707475</v>
      </c>
      <c r="L1170" s="582">
        <v>1965.3340593973749</v>
      </c>
      <c r="M1170" s="582">
        <v>0.47961762210373576</v>
      </c>
      <c r="N1170" s="582">
        <v>0.42053020217766329</v>
      </c>
      <c r="O1170" s="582">
        <v>1.6785111569333773E-2</v>
      </c>
      <c r="P1170" s="582">
        <v>12.282228176491699</v>
      </c>
      <c r="Q1170" s="582">
        <v>1939.7689730326276</v>
      </c>
      <c r="R1170" s="582">
        <v>0.48100617149611902</v>
      </c>
      <c r="S1170" s="582">
        <v>0.38891767270009298</v>
      </c>
      <c r="T1170" s="582">
        <v>1.6566759363437648E-2</v>
      </c>
      <c r="U1170" s="582">
        <v>12.300556276929699</v>
      </c>
      <c r="V1170" s="582">
        <v>1965.3340593973749</v>
      </c>
      <c r="W1170" s="582">
        <v>0.47961762625103149</v>
      </c>
      <c r="X1170" s="582">
        <v>0.42053020745515801</v>
      </c>
      <c r="Y1170" s="582">
        <v>1.6785111569333773E-2</v>
      </c>
    </row>
    <row r="1171" spans="1:25" x14ac:dyDescent="0.3">
      <c r="A1171" s="311" t="s">
        <v>3767</v>
      </c>
      <c r="B1171" s="310" t="s">
        <v>2195</v>
      </c>
      <c r="C1171" s="310" t="s">
        <v>3655</v>
      </c>
      <c r="D1171" s="36">
        <v>1</v>
      </c>
      <c r="E1171" s="36">
        <v>2020</v>
      </c>
      <c r="F1171" s="578">
        <v>19.070350888248225</v>
      </c>
      <c r="G1171" s="578">
        <v>8045.3826192220022</v>
      </c>
      <c r="H1171" s="578">
        <v>1.9489315035752877</v>
      </c>
      <c r="I1171" s="578">
        <v>0.910809312947094</v>
      </c>
      <c r="J1171" s="578">
        <v>6.9905891238401269E-2</v>
      </c>
      <c r="K1171" s="578">
        <v>19.186617926602249</v>
      </c>
      <c r="L1171" s="578">
        <v>8097.4941202799419</v>
      </c>
      <c r="M1171" s="578">
        <v>1.9536992550905126</v>
      </c>
      <c r="N1171" s="578">
        <v>0.91667713721593147</v>
      </c>
      <c r="O1171" s="578">
        <v>7.0358259603381101E-2</v>
      </c>
      <c r="P1171" s="578">
        <v>19.070350889504496</v>
      </c>
      <c r="Q1171" s="578">
        <v>8045.3826726277639</v>
      </c>
      <c r="R1171" s="578">
        <v>1.9489314488988949</v>
      </c>
      <c r="S1171" s="578">
        <v>0.9108094079419965</v>
      </c>
      <c r="T1171" s="578">
        <v>6.9905891238401269E-2</v>
      </c>
      <c r="U1171" s="578">
        <v>19.186618969732024</v>
      </c>
      <c r="V1171" s="578">
        <v>8097.4941762288345</v>
      </c>
      <c r="W1171" s="578">
        <v>1.9536992550905126</v>
      </c>
      <c r="X1171" s="578">
        <v>0.91667713721593147</v>
      </c>
      <c r="Y1171" s="578">
        <v>7.0358258089981945E-2</v>
      </c>
    </row>
    <row r="1172" spans="1:25" x14ac:dyDescent="0.3">
      <c r="A1172" s="311" t="s">
        <v>3768</v>
      </c>
      <c r="B1172" s="310" t="s">
        <v>2195</v>
      </c>
      <c r="C1172" s="310" t="s">
        <v>3655</v>
      </c>
      <c r="D1172" s="36">
        <v>2</v>
      </c>
      <c r="E1172" s="36">
        <v>2020</v>
      </c>
      <c r="F1172" s="578">
        <v>10.10953153223571</v>
      </c>
      <c r="G1172" s="578">
        <v>4476.7906850178979</v>
      </c>
      <c r="H1172" s="578">
        <v>1.0874520920915474</v>
      </c>
      <c r="I1172" s="578">
        <v>0.48376399278640703</v>
      </c>
      <c r="J1172" s="578">
        <v>3.8897382056650977E-2</v>
      </c>
      <c r="K1172" s="578">
        <v>10.3007942110707</v>
      </c>
      <c r="L1172" s="578">
        <v>4550.7004852294904</v>
      </c>
      <c r="M1172" s="578">
        <v>1.0970921542805874</v>
      </c>
      <c r="N1172" s="578">
        <v>0.49045300483703602</v>
      </c>
      <c r="O1172" s="578">
        <v>3.9539438788779024E-2</v>
      </c>
      <c r="P1172" s="578">
        <v>10.109531785812539</v>
      </c>
      <c r="Q1172" s="578">
        <v>4476.7911936442006</v>
      </c>
      <c r="R1172" s="578">
        <v>1.0874521712539675</v>
      </c>
      <c r="S1172" s="578">
        <v>0.48376399278640703</v>
      </c>
      <c r="T1172" s="578">
        <v>3.8897382056650977E-2</v>
      </c>
      <c r="U1172" s="578">
        <v>10.3007916233861</v>
      </c>
      <c r="V1172" s="578">
        <v>4550.7004852294904</v>
      </c>
      <c r="W1172" s="578">
        <v>1.0970921533492624</v>
      </c>
      <c r="X1172" s="578">
        <v>0.49045300995931007</v>
      </c>
      <c r="Y1172" s="578">
        <v>3.9539437741041128E-2</v>
      </c>
    </row>
    <row r="1173" spans="1:25" x14ac:dyDescent="0.3">
      <c r="A1173" s="311" t="s">
        <v>3769</v>
      </c>
      <c r="B1173" s="310" t="s">
        <v>2195</v>
      </c>
      <c r="C1173" s="310" t="s">
        <v>3655</v>
      </c>
      <c r="D1173" s="36">
        <v>3</v>
      </c>
      <c r="E1173" s="36">
        <v>2020</v>
      </c>
      <c r="F1173" s="578">
        <v>6.0820444615540774</v>
      </c>
      <c r="G1173" s="578">
        <v>2815.9043451944949</v>
      </c>
      <c r="H1173" s="578">
        <v>0.59318772222225824</v>
      </c>
      <c r="I1173" s="578">
        <v>0.28738514811266169</v>
      </c>
      <c r="J1173" s="578">
        <v>2.4466766529561253E-2</v>
      </c>
      <c r="K1173" s="578">
        <v>6.0555276440439449</v>
      </c>
      <c r="L1173" s="578">
        <v>2790.1288731892878</v>
      </c>
      <c r="M1173" s="578">
        <v>0.59331709169782654</v>
      </c>
      <c r="N1173" s="578">
        <v>0.28546305423757651</v>
      </c>
      <c r="O1173" s="578">
        <v>2.42426956344085E-2</v>
      </c>
      <c r="P1173" s="578">
        <v>6.0820444098644595</v>
      </c>
      <c r="Q1173" s="578">
        <v>2815.9042930602977</v>
      </c>
      <c r="R1173" s="578">
        <v>0.59318771166726869</v>
      </c>
      <c r="S1173" s="578">
        <v>0.28738516569137529</v>
      </c>
      <c r="T1173" s="578">
        <v>2.4466766529561253E-2</v>
      </c>
      <c r="U1173" s="578">
        <v>6.0555273835319223</v>
      </c>
      <c r="V1173" s="578">
        <v>2790.1288731892878</v>
      </c>
      <c r="W1173" s="578">
        <v>0.59331708657555216</v>
      </c>
      <c r="X1173" s="578">
        <v>0.2854630578076463</v>
      </c>
      <c r="Y1173" s="578">
        <v>2.42426956344085E-2</v>
      </c>
    </row>
    <row r="1174" spans="1:25" x14ac:dyDescent="0.3">
      <c r="A1174" s="311" t="s">
        <v>3770</v>
      </c>
      <c r="B1174" s="310" t="s">
        <v>2195</v>
      </c>
      <c r="C1174" s="310" t="s">
        <v>3655</v>
      </c>
      <c r="D1174" s="36">
        <v>4</v>
      </c>
      <c r="E1174" s="36">
        <v>2020</v>
      </c>
      <c r="F1174" s="578">
        <v>5.1427167237209952</v>
      </c>
      <c r="G1174" s="578">
        <v>2509.5718879699675</v>
      </c>
      <c r="H1174" s="578">
        <v>0.42252925062590851</v>
      </c>
      <c r="I1174" s="578">
        <v>0.2481748285936185</v>
      </c>
      <c r="J1174" s="578">
        <v>2.1805940758592102E-2</v>
      </c>
      <c r="K1174" s="578">
        <v>5.0631065712101755</v>
      </c>
      <c r="L1174" s="578">
        <v>2457.4897435506127</v>
      </c>
      <c r="M1174" s="578">
        <v>0.42178955972970722</v>
      </c>
      <c r="N1174" s="578">
        <v>0.24364528894269175</v>
      </c>
      <c r="O1174" s="578">
        <v>2.1353281588138349E-2</v>
      </c>
      <c r="P1174" s="578">
        <v>5.1427170366441679</v>
      </c>
      <c r="Q1174" s="578">
        <v>2509.5719401041624</v>
      </c>
      <c r="R1174" s="578">
        <v>0.42252926686099523</v>
      </c>
      <c r="S1174" s="578">
        <v>0.24817483666508075</v>
      </c>
      <c r="T1174" s="578">
        <v>2.1805940758592102E-2</v>
      </c>
      <c r="U1174" s="578">
        <v>5.063106618343828</v>
      </c>
      <c r="V1174" s="578">
        <v>2457.4897956848099</v>
      </c>
      <c r="W1174" s="578">
        <v>0.42178955492757531</v>
      </c>
      <c r="X1174" s="578">
        <v>0.24364529150382874</v>
      </c>
      <c r="Y1174" s="578">
        <v>2.1353281588138349E-2</v>
      </c>
    </row>
    <row r="1175" spans="1:25" x14ac:dyDescent="0.3">
      <c r="A1175" s="311" t="s">
        <v>3771</v>
      </c>
      <c r="B1175" s="310" t="s">
        <v>2195</v>
      </c>
      <c r="C1175" s="310" t="s">
        <v>3655</v>
      </c>
      <c r="D1175" s="36">
        <v>5</v>
      </c>
      <c r="E1175" s="36">
        <v>2020</v>
      </c>
      <c r="F1175" s="578">
        <v>4.4719837472766777</v>
      </c>
      <c r="G1175" s="578">
        <v>2203.1009877522752</v>
      </c>
      <c r="H1175" s="578">
        <v>0.331932627266117</v>
      </c>
      <c r="I1175" s="578">
        <v>0.21689989082127123</v>
      </c>
      <c r="J1175" s="578">
        <v>1.9143565111638301E-2</v>
      </c>
      <c r="K1175" s="578">
        <v>4.4063739536177255</v>
      </c>
      <c r="L1175" s="578">
        <v>2163.8495229085252</v>
      </c>
      <c r="M1175" s="578">
        <v>0.33176772620451273</v>
      </c>
      <c r="N1175" s="578">
        <v>0.2128121400601225</v>
      </c>
      <c r="O1175" s="578">
        <v>1.8802343693096125E-2</v>
      </c>
      <c r="P1175" s="578">
        <v>4.4719842185307499</v>
      </c>
      <c r="Q1175" s="578">
        <v>2203.1009877522752</v>
      </c>
      <c r="R1175" s="578">
        <v>0.33193262730492251</v>
      </c>
      <c r="S1175" s="578">
        <v>0.21689988981233851</v>
      </c>
      <c r="T1175" s="578">
        <v>1.9143565111638301E-2</v>
      </c>
      <c r="U1175" s="578">
        <v>4.4063736929516946</v>
      </c>
      <c r="V1175" s="578">
        <v>2163.8495229085252</v>
      </c>
      <c r="W1175" s="578">
        <v>0.33176772563213747</v>
      </c>
      <c r="X1175" s="578">
        <v>0.21281215727018774</v>
      </c>
      <c r="Y1175" s="578">
        <v>1.8802343693096125E-2</v>
      </c>
    </row>
    <row r="1176" spans="1:25" x14ac:dyDescent="0.3">
      <c r="A1176" s="311" t="s">
        <v>3772</v>
      </c>
      <c r="B1176" s="310" t="s">
        <v>2195</v>
      </c>
      <c r="C1176" s="310" t="s">
        <v>3655</v>
      </c>
      <c r="D1176" s="36">
        <v>6</v>
      </c>
      <c r="E1176" s="36">
        <v>2020</v>
      </c>
      <c r="F1176" s="578">
        <v>4.0748352649037098</v>
      </c>
      <c r="G1176" s="578">
        <v>2050.1987330118773</v>
      </c>
      <c r="H1176" s="578">
        <v>0.28655625487832925</v>
      </c>
      <c r="I1176" s="578">
        <v>0.19871580280596299</v>
      </c>
      <c r="J1176" s="578">
        <v>1.7815356181623974E-2</v>
      </c>
      <c r="K1176" s="578">
        <v>4.027897464539512</v>
      </c>
      <c r="L1176" s="578">
        <v>2023.2344538370751</v>
      </c>
      <c r="M1176" s="578">
        <v>0.28600646372554622</v>
      </c>
      <c r="N1176" s="578">
        <v>0.19529716373654027</v>
      </c>
      <c r="O1176" s="578">
        <v>1.7580875777639397E-2</v>
      </c>
      <c r="P1176" s="578">
        <v>4.0748354212082605</v>
      </c>
      <c r="Q1176" s="578">
        <v>2050.1987330118773</v>
      </c>
      <c r="R1176" s="578">
        <v>0.28655625557439574</v>
      </c>
      <c r="S1176" s="578">
        <v>0.19871580332983199</v>
      </c>
      <c r="T1176" s="578">
        <v>1.7815356181623974E-2</v>
      </c>
      <c r="U1176" s="578">
        <v>4.0278976186236779</v>
      </c>
      <c r="V1176" s="578">
        <v>2023.2344538370751</v>
      </c>
      <c r="W1176" s="578">
        <v>0.28600644270773029</v>
      </c>
      <c r="X1176" s="578">
        <v>0.19529718038393123</v>
      </c>
      <c r="Y1176" s="578">
        <v>1.7580875777639397E-2</v>
      </c>
    </row>
    <row r="1177" spans="1:25" x14ac:dyDescent="0.3">
      <c r="A1177" s="311" t="s">
        <v>3773</v>
      </c>
      <c r="B1177" s="310" t="s">
        <v>2195</v>
      </c>
      <c r="C1177" s="310" t="s">
        <v>3655</v>
      </c>
      <c r="D1177" s="36">
        <v>7</v>
      </c>
      <c r="E1177" s="36">
        <v>2020</v>
      </c>
      <c r="F1177" s="578">
        <v>3.9331496299867728</v>
      </c>
      <c r="G1177" s="578">
        <v>2005.8312339782674</v>
      </c>
      <c r="H1177" s="578">
        <v>0.25529603690423075</v>
      </c>
      <c r="I1177" s="578">
        <v>0.186317604035139</v>
      </c>
      <c r="J1177" s="578">
        <v>1.7429904760016674E-2</v>
      </c>
      <c r="K1177" s="578">
        <v>3.8949618844380849</v>
      </c>
      <c r="L1177" s="578">
        <v>1986.3983955383248</v>
      </c>
      <c r="M1177" s="578">
        <v>0.25456521153682826</v>
      </c>
      <c r="N1177" s="578">
        <v>0.18387155042728376</v>
      </c>
      <c r="O1177" s="578">
        <v>1.7260880810984675E-2</v>
      </c>
      <c r="P1177" s="578">
        <v>3.9331497866575424</v>
      </c>
      <c r="Q1177" s="578">
        <v>2005.8312339782674</v>
      </c>
      <c r="R1177" s="578">
        <v>0.25529603627607322</v>
      </c>
      <c r="S1177" s="578">
        <v>0.186317604035139</v>
      </c>
      <c r="T1177" s="578">
        <v>1.7429905274184351E-2</v>
      </c>
      <c r="U1177" s="578">
        <v>3.8949616758739749</v>
      </c>
      <c r="V1177" s="578">
        <v>1986.3983955383248</v>
      </c>
      <c r="W1177" s="578">
        <v>0.25456521160473677</v>
      </c>
      <c r="X1177" s="578">
        <v>0.18387155723757975</v>
      </c>
      <c r="Y1177" s="578">
        <v>1.7260880810984675E-2</v>
      </c>
    </row>
    <row r="1178" spans="1:25" x14ac:dyDescent="0.3">
      <c r="A1178" s="311" t="s">
        <v>3774</v>
      </c>
      <c r="B1178" s="310" t="s">
        <v>2195</v>
      </c>
      <c r="C1178" s="310" t="s">
        <v>3655</v>
      </c>
      <c r="D1178" s="36">
        <v>8</v>
      </c>
      <c r="E1178" s="36">
        <v>2020</v>
      </c>
      <c r="F1178" s="578">
        <v>3.395315180724233</v>
      </c>
      <c r="G1178" s="578">
        <v>1679.3451716105101</v>
      </c>
      <c r="H1178" s="578">
        <v>0.22766987475188175</v>
      </c>
      <c r="I1178" s="578">
        <v>0.14441039785742699</v>
      </c>
      <c r="J1178" s="578">
        <v>1.4593840828941475E-2</v>
      </c>
      <c r="K1178" s="578">
        <v>3.4057725079643726</v>
      </c>
      <c r="L1178" s="578">
        <v>1693.6901537577276</v>
      </c>
      <c r="M1178" s="578">
        <v>0.22735797931333399</v>
      </c>
      <c r="N1178" s="578">
        <v>0.146092504262924</v>
      </c>
      <c r="O1178" s="578">
        <v>1.4718285805429275E-2</v>
      </c>
      <c r="P1178" s="578">
        <v>3.3953150769884775</v>
      </c>
      <c r="Q1178" s="578">
        <v>1679.3451716105101</v>
      </c>
      <c r="R1178" s="578">
        <v>0.22766987490467652</v>
      </c>
      <c r="S1178" s="578">
        <v>0.14441039785742699</v>
      </c>
      <c r="T1178" s="578">
        <v>1.4593840828941475E-2</v>
      </c>
      <c r="U1178" s="578">
        <v>3.4057722484346051</v>
      </c>
      <c r="V1178" s="578">
        <v>1693.6901537577276</v>
      </c>
      <c r="W1178" s="578">
        <v>0.22735797936184052</v>
      </c>
      <c r="X1178" s="578">
        <v>0.146092504262924</v>
      </c>
      <c r="Y1178" s="578">
        <v>1.47182863244476E-2</v>
      </c>
    </row>
    <row r="1179" spans="1:25" x14ac:dyDescent="0.3">
      <c r="A1179" s="311" t="s">
        <v>3775</v>
      </c>
      <c r="B1179" s="310" t="s">
        <v>2195</v>
      </c>
      <c r="C1179" s="310" t="s">
        <v>3655</v>
      </c>
      <c r="D1179" s="36">
        <v>9</v>
      </c>
      <c r="E1179" s="36">
        <v>2020</v>
      </c>
      <c r="F1179" s="578">
        <v>3.2756431879303474</v>
      </c>
      <c r="G1179" s="578">
        <v>1630.5255877176874</v>
      </c>
      <c r="H1179" s="578">
        <v>0.21142161851700275</v>
      </c>
      <c r="I1179" s="578">
        <v>0.132783003151416</v>
      </c>
      <c r="J1179" s="578">
        <v>1.417008978508715E-2</v>
      </c>
      <c r="K1179" s="578">
        <v>3.3044932859920628</v>
      </c>
      <c r="L1179" s="578">
        <v>1659.5330009460401</v>
      </c>
      <c r="M1179" s="578">
        <v>0.21126065128919375</v>
      </c>
      <c r="N1179" s="578">
        <v>0.13702929718419901</v>
      </c>
      <c r="O1179" s="578">
        <v>1.4421818195842175E-2</v>
      </c>
      <c r="P1179" s="578">
        <v>3.2756432403451328</v>
      </c>
      <c r="Q1179" s="578">
        <v>1630.5256398518825</v>
      </c>
      <c r="R1179" s="578">
        <v>0.21142161836420775</v>
      </c>
      <c r="S1179" s="578">
        <v>0.132783003151416</v>
      </c>
      <c r="T1179" s="578">
        <v>1.417008978508715E-2</v>
      </c>
      <c r="U1179" s="578">
        <v>3.3044933877123772</v>
      </c>
      <c r="V1179" s="578">
        <v>1659.5330009460401</v>
      </c>
      <c r="W1179" s="578">
        <v>0.21126065159478427</v>
      </c>
      <c r="X1179" s="578">
        <v>0.1370292987558055</v>
      </c>
      <c r="Y1179" s="578">
        <v>1.4421817671973225E-2</v>
      </c>
    </row>
    <row r="1180" spans="1:25" x14ac:dyDescent="0.3">
      <c r="A1180" s="311" t="s">
        <v>3776</v>
      </c>
      <c r="B1180" s="310" t="s">
        <v>2195</v>
      </c>
      <c r="C1180" s="310" t="s">
        <v>3655</v>
      </c>
      <c r="D1180" s="36">
        <v>10</v>
      </c>
      <c r="E1180" s="36">
        <v>2020</v>
      </c>
      <c r="F1180" s="578">
        <v>3.1825609284878702</v>
      </c>
      <c r="G1180" s="578">
        <v>1592.5531222025502</v>
      </c>
      <c r="H1180" s="578">
        <v>0.19878446652486023</v>
      </c>
      <c r="I1180" s="578">
        <v>0.12373957231951176</v>
      </c>
      <c r="J1180" s="578">
        <v>1.3840455857765175E-2</v>
      </c>
      <c r="K1180" s="578">
        <v>3.2275980549820771</v>
      </c>
      <c r="L1180" s="578">
        <v>1633.4041786193825</v>
      </c>
      <c r="M1180" s="578">
        <v>0.1989712050199155</v>
      </c>
      <c r="N1180" s="578">
        <v>0.12981248559663</v>
      </c>
      <c r="O1180" s="578">
        <v>1.41951217859362E-2</v>
      </c>
      <c r="P1180" s="578">
        <v>3.1825610301044978</v>
      </c>
      <c r="Q1180" s="578">
        <v>1592.5531222025502</v>
      </c>
      <c r="R1180" s="578">
        <v>0.19878446589912802</v>
      </c>
      <c r="S1180" s="578">
        <v>0.12373957554033575</v>
      </c>
      <c r="T1180" s="578">
        <v>1.3840456376783475E-2</v>
      </c>
      <c r="U1180" s="578">
        <v>3.2275980548256449</v>
      </c>
      <c r="V1180" s="578">
        <v>1633.4041786193825</v>
      </c>
      <c r="W1180" s="578">
        <v>0.19897120476525701</v>
      </c>
      <c r="X1180" s="578">
        <v>0.12981245802560148</v>
      </c>
      <c r="Y1180" s="578">
        <v>1.41951217859362E-2</v>
      </c>
    </row>
    <row r="1181" spans="1:25" x14ac:dyDescent="0.3">
      <c r="A1181" s="311" t="s">
        <v>3777</v>
      </c>
      <c r="B1181" s="310" t="s">
        <v>2195</v>
      </c>
      <c r="C1181" s="310" t="s">
        <v>3655</v>
      </c>
      <c r="D1181" s="36">
        <v>11</v>
      </c>
      <c r="E1181" s="36">
        <v>2020</v>
      </c>
      <c r="F1181" s="578">
        <v>3.0602093223533222</v>
      </c>
      <c r="G1181" s="578">
        <v>1518.7982088724725</v>
      </c>
      <c r="H1181" s="578">
        <v>0.18768868310265377</v>
      </c>
      <c r="I1181" s="578">
        <v>0.10858915176747</v>
      </c>
      <c r="J1181" s="578">
        <v>1.3199906020114775E-2</v>
      </c>
      <c r="K1181" s="578">
        <v>3.1230641904779328</v>
      </c>
      <c r="L1181" s="578">
        <v>1572.6495564778575</v>
      </c>
      <c r="M1181" s="578">
        <v>0.18827348256430251</v>
      </c>
      <c r="N1181" s="578">
        <v>0.116720203892327</v>
      </c>
      <c r="O1181" s="578">
        <v>1.3667495882449001E-2</v>
      </c>
      <c r="P1181" s="578">
        <v>3.0602093225619047</v>
      </c>
      <c r="Q1181" s="578">
        <v>1518.7982088724725</v>
      </c>
      <c r="R1181" s="578">
        <v>0.18768868373081149</v>
      </c>
      <c r="S1181" s="578">
        <v>0.1085891580830015</v>
      </c>
      <c r="T1181" s="578">
        <v>1.3199906539133076E-2</v>
      </c>
      <c r="U1181" s="578">
        <v>3.1230641907907999</v>
      </c>
      <c r="V1181" s="578">
        <v>1572.6495564778575</v>
      </c>
      <c r="W1181" s="578">
        <v>0.18827351800064149</v>
      </c>
      <c r="X1181" s="578">
        <v>0.11672020299980976</v>
      </c>
      <c r="Y1181" s="578">
        <v>1.3667495882449001E-2</v>
      </c>
    </row>
    <row r="1182" spans="1:25" x14ac:dyDescent="0.3">
      <c r="A1182" s="311" t="s">
        <v>3778</v>
      </c>
      <c r="B1182" s="310" t="s">
        <v>2195</v>
      </c>
      <c r="C1182" s="310" t="s">
        <v>3655</v>
      </c>
      <c r="D1182" s="36">
        <v>12</v>
      </c>
      <c r="E1182" s="36">
        <v>2020</v>
      </c>
      <c r="F1182" s="578">
        <v>2.9551459161278473</v>
      </c>
      <c r="G1182" s="578">
        <v>1445.5990664164176</v>
      </c>
      <c r="H1182" s="578">
        <v>0.17807078690990799</v>
      </c>
      <c r="I1182" s="578">
        <v>9.197678805018461E-2</v>
      </c>
      <c r="J1182" s="578">
        <v>1.2563946006897149E-2</v>
      </c>
      <c r="K1182" s="578">
        <v>3.0267253825325753</v>
      </c>
      <c r="L1182" s="578">
        <v>1507.3296661376901</v>
      </c>
      <c r="M1182" s="578">
        <v>0.17882097936914426</v>
      </c>
      <c r="N1182" s="578">
        <v>0.10176530942165575</v>
      </c>
      <c r="O1182" s="578">
        <v>1.3099996955133924E-2</v>
      </c>
      <c r="P1182" s="578">
        <v>2.9551459147296502</v>
      </c>
      <c r="Q1182" s="578">
        <v>1445.5990664164176</v>
      </c>
      <c r="R1182" s="578">
        <v>0.17807078685776376</v>
      </c>
      <c r="S1182" s="578">
        <v>9.1976793987365996E-2</v>
      </c>
      <c r="T1182" s="578">
        <v>1.2563946006897149E-2</v>
      </c>
      <c r="U1182" s="578">
        <v>3.02672543618973</v>
      </c>
      <c r="V1182" s="578">
        <v>1507.3296661376901</v>
      </c>
      <c r="W1182" s="578">
        <v>0.17882097947343273</v>
      </c>
      <c r="X1182" s="578">
        <v>0.10176530988731676</v>
      </c>
      <c r="Y1182" s="578">
        <v>1.3099996436115625E-2</v>
      </c>
    </row>
    <row r="1183" spans="1:25" x14ac:dyDescent="0.3">
      <c r="A1183" s="311" t="s">
        <v>3779</v>
      </c>
      <c r="B1183" s="310" t="s">
        <v>2195</v>
      </c>
      <c r="C1183" s="310" t="s">
        <v>3655</v>
      </c>
      <c r="D1183" s="36">
        <v>13</v>
      </c>
      <c r="E1183" s="36">
        <v>2020</v>
      </c>
      <c r="F1183" s="578">
        <v>3.0169727743341324</v>
      </c>
      <c r="G1183" s="578">
        <v>1472.3451220194424</v>
      </c>
      <c r="H1183" s="578">
        <v>0.17081997485486952</v>
      </c>
      <c r="I1183" s="578">
        <v>8.4163279422985654E-2</v>
      </c>
      <c r="J1183" s="578">
        <v>1.2795708307142623E-2</v>
      </c>
      <c r="K1183" s="578">
        <v>3.0824096083445749</v>
      </c>
      <c r="L1183" s="578">
        <v>1532.1288795471123</v>
      </c>
      <c r="M1183" s="578">
        <v>0.171702584746526</v>
      </c>
      <c r="N1183" s="578">
        <v>9.4396259014805112E-2</v>
      </c>
      <c r="O1183" s="578">
        <v>1.3314805042076199E-2</v>
      </c>
      <c r="P1183" s="578">
        <v>3.0169732362707351</v>
      </c>
      <c r="Q1183" s="578">
        <v>1472.3451220194424</v>
      </c>
      <c r="R1183" s="578">
        <v>0.170819974907014</v>
      </c>
      <c r="S1183" s="578">
        <v>8.4163284957564102E-2</v>
      </c>
      <c r="T1183" s="578">
        <v>1.2795708307142623E-2</v>
      </c>
      <c r="U1183" s="578">
        <v>3.0824091898169428</v>
      </c>
      <c r="V1183" s="578">
        <v>1532.1288795471123</v>
      </c>
      <c r="W1183" s="578">
        <v>0.17170258495510377</v>
      </c>
      <c r="X1183" s="578">
        <v>9.4396264932583948E-2</v>
      </c>
      <c r="Y1183" s="578">
        <v>1.3314805042076199E-2</v>
      </c>
    </row>
    <row r="1184" spans="1:25" x14ac:dyDescent="0.3">
      <c r="A1184" s="311" t="s">
        <v>3780</v>
      </c>
      <c r="B1184" s="310" t="s">
        <v>2195</v>
      </c>
      <c r="C1184" s="310" t="s">
        <v>3655</v>
      </c>
      <c r="D1184" s="36">
        <v>14</v>
      </c>
      <c r="E1184" s="36">
        <v>2020</v>
      </c>
      <c r="F1184" s="578">
        <v>3.21483261274382</v>
      </c>
      <c r="G1184" s="578">
        <v>1577.4953982035274</v>
      </c>
      <c r="H1184" s="578">
        <v>0.166309976833872</v>
      </c>
      <c r="I1184" s="578">
        <v>8.5975420248966317E-2</v>
      </c>
      <c r="J1184" s="578">
        <v>1.3710455212276375E-2</v>
      </c>
      <c r="K1184" s="578">
        <v>3.2612104287048425</v>
      </c>
      <c r="L1184" s="578">
        <v>1627.4741643269776</v>
      </c>
      <c r="M1184" s="578">
        <v>0.16710344011274422</v>
      </c>
      <c r="N1184" s="578">
        <v>9.5650021025600496E-2</v>
      </c>
      <c r="O1184" s="578">
        <v>1.4144369827893825E-2</v>
      </c>
      <c r="P1184" s="578">
        <v>3.2148327173114604</v>
      </c>
      <c r="Q1184" s="578">
        <v>1577.4953982035274</v>
      </c>
      <c r="R1184" s="578">
        <v>0.16630997678172774</v>
      </c>
      <c r="S1184" s="578">
        <v>8.5975426792477522E-2</v>
      </c>
      <c r="T1184" s="578">
        <v>1.3710455212276375E-2</v>
      </c>
      <c r="U1184" s="578">
        <v>3.2612104806000026</v>
      </c>
      <c r="V1184" s="578">
        <v>1627.4741643269776</v>
      </c>
      <c r="W1184" s="578">
        <v>0.16710344016488873</v>
      </c>
      <c r="X1184" s="578">
        <v>9.5650026341900202E-2</v>
      </c>
      <c r="Y1184" s="578">
        <v>1.4144369827893825E-2</v>
      </c>
    </row>
    <row r="1185" spans="1:25" x14ac:dyDescent="0.3">
      <c r="A1185" s="311" t="s">
        <v>3781</v>
      </c>
      <c r="B1185" s="310" t="s">
        <v>2195</v>
      </c>
      <c r="C1185" s="310" t="s">
        <v>3655</v>
      </c>
      <c r="D1185" s="36">
        <v>15</v>
      </c>
      <c r="E1185" s="36">
        <v>2020</v>
      </c>
      <c r="F1185" s="578">
        <v>3.3844252283512679</v>
      </c>
      <c r="G1185" s="578">
        <v>1667.6268692016552</v>
      </c>
      <c r="H1185" s="578">
        <v>0.162444676958936</v>
      </c>
      <c r="I1185" s="578">
        <v>8.7528483127243761E-2</v>
      </c>
      <c r="J1185" s="578">
        <v>1.4494533117006799E-2</v>
      </c>
      <c r="K1185" s="578">
        <v>3.4152467278278551</v>
      </c>
      <c r="L1185" s="578">
        <v>1709.1251322428352</v>
      </c>
      <c r="M1185" s="578">
        <v>0.16324450215931025</v>
      </c>
      <c r="N1185" s="578">
        <v>9.6254101178298315E-2</v>
      </c>
      <c r="O1185" s="578">
        <v>1.48546916316263E-2</v>
      </c>
      <c r="P1185" s="578">
        <v>3.3844252289769998</v>
      </c>
      <c r="Q1185" s="578">
        <v>1667.6268692016552</v>
      </c>
      <c r="R1185" s="578">
        <v>0.16244476535697025</v>
      </c>
      <c r="S1185" s="578">
        <v>8.7528488676374111E-2</v>
      </c>
      <c r="T1185" s="578">
        <v>1.4494533117006799E-2</v>
      </c>
      <c r="U1185" s="578">
        <v>3.4152469367036198</v>
      </c>
      <c r="V1185" s="578">
        <v>1709.124975840245</v>
      </c>
      <c r="W1185" s="578">
        <v>0.16324453400860225</v>
      </c>
      <c r="X1185" s="578">
        <v>9.6254101527544322E-2</v>
      </c>
      <c r="Y1185" s="578">
        <v>1.48546916316263E-2</v>
      </c>
    </row>
    <row r="1186" spans="1:25" x14ac:dyDescent="0.3">
      <c r="A1186" s="579" t="s">
        <v>3782</v>
      </c>
      <c r="B1186" s="580" t="s">
        <v>2195</v>
      </c>
      <c r="C1186" s="580" t="s">
        <v>3655</v>
      </c>
      <c r="D1186" s="581">
        <v>16</v>
      </c>
      <c r="E1186" s="581">
        <v>2020</v>
      </c>
      <c r="F1186" s="582">
        <v>3.5898335923993674</v>
      </c>
      <c r="G1186" s="582">
        <v>1789.6933008829724</v>
      </c>
      <c r="H1186" s="582">
        <v>0.16183571314953299</v>
      </c>
      <c r="I1186" s="582">
        <v>9.151020983699705E-2</v>
      </c>
      <c r="J1186" s="582">
        <v>1.5555832796962876E-2</v>
      </c>
      <c r="K1186" s="582">
        <v>3.60126896611715</v>
      </c>
      <c r="L1186" s="582">
        <v>1819.9034080505326</v>
      </c>
      <c r="M1186" s="582">
        <v>0.1623974588631725</v>
      </c>
      <c r="N1186" s="582">
        <v>9.9445623306867931E-2</v>
      </c>
      <c r="O1186" s="582">
        <v>1.5817826866016998E-2</v>
      </c>
      <c r="P1186" s="582">
        <v>3.5898337502597548</v>
      </c>
      <c r="Q1186" s="582">
        <v>1789.6933008829724</v>
      </c>
      <c r="R1186" s="582">
        <v>0.16183571365884977</v>
      </c>
      <c r="S1186" s="582">
        <v>9.1510208323597853E-2</v>
      </c>
      <c r="T1186" s="582">
        <v>1.5555833320831824E-2</v>
      </c>
      <c r="U1186" s="582">
        <v>3.6012690716670424</v>
      </c>
      <c r="V1186" s="582">
        <v>1819.9034080505326</v>
      </c>
      <c r="W1186" s="582">
        <v>0.16239747477569175</v>
      </c>
      <c r="X1186" s="582">
        <v>9.9445625906810081E-2</v>
      </c>
      <c r="Y1186" s="582">
        <v>1.5817826866016998E-2</v>
      </c>
    </row>
    <row r="1187" spans="1:25" x14ac:dyDescent="0.3">
      <c r="A1187" s="311" t="s">
        <v>3783</v>
      </c>
      <c r="B1187" s="310" t="s">
        <v>2195</v>
      </c>
      <c r="C1187" s="310" t="s">
        <v>3655</v>
      </c>
      <c r="D1187" s="36">
        <v>1</v>
      </c>
      <c r="E1187" s="36">
        <v>2030</v>
      </c>
      <c r="F1187" s="578">
        <v>8.3652848129043651</v>
      </c>
      <c r="G1187" s="578">
        <v>7800.3157399495403</v>
      </c>
      <c r="H1187" s="578">
        <v>0.86162175006029373</v>
      </c>
      <c r="I1187" s="578">
        <v>0.21830738413458026</v>
      </c>
      <c r="J1187" s="578">
        <v>6.716238358058027E-2</v>
      </c>
      <c r="K1187" s="578">
        <v>8.4190408974142557</v>
      </c>
      <c r="L1187" s="578">
        <v>7853.0381774902298</v>
      </c>
      <c r="M1187" s="578">
        <v>0.86375402328121698</v>
      </c>
      <c r="N1187" s="578">
        <v>0.22015448993382275</v>
      </c>
      <c r="O1187" s="578">
        <v>6.7616226306805971E-2</v>
      </c>
      <c r="P1187" s="578">
        <v>8.3652844404001918</v>
      </c>
      <c r="Q1187" s="578">
        <v>7800.3156840006477</v>
      </c>
      <c r="R1187" s="578">
        <v>0.86162175017185838</v>
      </c>
      <c r="S1187" s="578">
        <v>0.21830738867477775</v>
      </c>
      <c r="T1187" s="578">
        <v>6.7162382494037276E-2</v>
      </c>
      <c r="U1187" s="578">
        <v>8.4190408898818205</v>
      </c>
      <c r="V1187" s="578">
        <v>7853.0381215413372</v>
      </c>
      <c r="W1187" s="578">
        <v>0.86375402226500786</v>
      </c>
      <c r="X1187" s="578">
        <v>0.22015449622024999</v>
      </c>
      <c r="Y1187" s="578">
        <v>6.7616226306805971E-2</v>
      </c>
    </row>
    <row r="1188" spans="1:25" x14ac:dyDescent="0.3">
      <c r="A1188" s="311" t="s">
        <v>3784</v>
      </c>
      <c r="B1188" s="310" t="s">
        <v>2195</v>
      </c>
      <c r="C1188" s="310" t="s">
        <v>3655</v>
      </c>
      <c r="D1188" s="36">
        <v>2</v>
      </c>
      <c r="E1188" s="36">
        <v>2030</v>
      </c>
      <c r="F1188" s="578">
        <v>4.4894819280264775</v>
      </c>
      <c r="G1188" s="578">
        <v>4346.9776611328098</v>
      </c>
      <c r="H1188" s="578">
        <v>0.4880124327416217</v>
      </c>
      <c r="I1188" s="578">
        <v>0.11567374485700026</v>
      </c>
      <c r="J1188" s="578">
        <v>3.7428208549196477E-2</v>
      </c>
      <c r="K1188" s="578">
        <v>4.5772058986032444</v>
      </c>
      <c r="L1188" s="578">
        <v>4419.4762115478497</v>
      </c>
      <c r="M1188" s="578">
        <v>0.49328192201816473</v>
      </c>
      <c r="N1188" s="578">
        <v>0.1172881080613775</v>
      </c>
      <c r="O1188" s="578">
        <v>3.8052425254136275E-2</v>
      </c>
      <c r="P1188" s="578">
        <v>4.4894821366898769</v>
      </c>
      <c r="Q1188" s="578">
        <v>4346.9776611328098</v>
      </c>
      <c r="R1188" s="578">
        <v>0.48801243274162176</v>
      </c>
      <c r="S1188" s="578">
        <v>0.11567374943600275</v>
      </c>
      <c r="T1188" s="578">
        <v>3.7428209073065426E-2</v>
      </c>
      <c r="U1188" s="578">
        <v>4.5772058985830828</v>
      </c>
      <c r="V1188" s="578">
        <v>4419.4762115478497</v>
      </c>
      <c r="W1188" s="578">
        <v>0.49328192207030896</v>
      </c>
      <c r="X1188" s="578">
        <v>0.11728811017625601</v>
      </c>
      <c r="Y1188" s="578">
        <v>3.8052425254136275E-2</v>
      </c>
    </row>
    <row r="1189" spans="1:25" x14ac:dyDescent="0.3">
      <c r="A1189" s="311" t="s">
        <v>3785</v>
      </c>
      <c r="B1189" s="310" t="s">
        <v>2195</v>
      </c>
      <c r="C1189" s="310" t="s">
        <v>3655</v>
      </c>
      <c r="D1189" s="36">
        <v>3</v>
      </c>
      <c r="E1189" s="36">
        <v>2030</v>
      </c>
      <c r="F1189" s="578">
        <v>2.7094865855963928</v>
      </c>
      <c r="G1189" s="578">
        <v>2733.0309778849251</v>
      </c>
      <c r="H1189" s="578">
        <v>0.27196176975606501</v>
      </c>
      <c r="I1189" s="578">
        <v>7.0928071916568997E-2</v>
      </c>
      <c r="J1189" s="578">
        <v>2.3531891929451324E-2</v>
      </c>
      <c r="K1189" s="578">
        <v>2.6981218220787428</v>
      </c>
      <c r="L1189" s="578">
        <v>2708.4415054321248</v>
      </c>
      <c r="M1189" s="578">
        <v>0.27200620256674723</v>
      </c>
      <c r="N1189" s="578">
        <v>7.0189001038670498E-2</v>
      </c>
      <c r="O1189" s="578">
        <v>2.3320148175116573E-2</v>
      </c>
      <c r="P1189" s="578">
        <v>2.7094864800884926</v>
      </c>
      <c r="Q1189" s="578">
        <v>2733.0309778849251</v>
      </c>
      <c r="R1189" s="578">
        <v>0.2719617699646425</v>
      </c>
      <c r="S1189" s="578">
        <v>7.0928075583651606E-2</v>
      </c>
      <c r="T1189" s="578">
        <v>2.3531891929451324E-2</v>
      </c>
      <c r="U1189" s="578">
        <v>2.6981218220270522</v>
      </c>
      <c r="V1189" s="578">
        <v>2708.4415575663224</v>
      </c>
      <c r="W1189" s="578">
        <v>0.27200620256674723</v>
      </c>
      <c r="X1189" s="578">
        <v>7.0189001038670498E-2</v>
      </c>
      <c r="Y1189" s="578">
        <v>2.3320148175116573E-2</v>
      </c>
    </row>
    <row r="1190" spans="1:25" x14ac:dyDescent="0.3">
      <c r="A1190" s="311" t="s">
        <v>3786</v>
      </c>
      <c r="B1190" s="310" t="s">
        <v>2195</v>
      </c>
      <c r="C1190" s="310" t="s">
        <v>3655</v>
      </c>
      <c r="D1190" s="36">
        <v>4</v>
      </c>
      <c r="E1190" s="36">
        <v>2030</v>
      </c>
      <c r="F1190" s="578">
        <v>2.2480309100269502</v>
      </c>
      <c r="G1190" s="578">
        <v>2431.6085281372025</v>
      </c>
      <c r="H1190" s="578">
        <v>0.20014226166191851</v>
      </c>
      <c r="I1190" s="578">
        <v>6.2619770178571302E-2</v>
      </c>
      <c r="J1190" s="578">
        <v>2.0936682529281797E-2</v>
      </c>
      <c r="K1190" s="578">
        <v>2.21713498838941</v>
      </c>
      <c r="L1190" s="578">
        <v>2381.699481964105</v>
      </c>
      <c r="M1190" s="578">
        <v>0.19938567616797276</v>
      </c>
      <c r="N1190" s="578">
        <v>6.1318943102378357E-2</v>
      </c>
      <c r="O1190" s="578">
        <v>2.0506996079348E-2</v>
      </c>
      <c r="P1190" s="578">
        <v>2.2480310658526474</v>
      </c>
      <c r="Q1190" s="578">
        <v>2431.6085281372025</v>
      </c>
      <c r="R1190" s="578">
        <v>0.20014226223035275</v>
      </c>
      <c r="S1190" s="578">
        <v>6.2619774369522901E-2</v>
      </c>
      <c r="T1190" s="578">
        <v>2.0936682529281797E-2</v>
      </c>
      <c r="U1190" s="578">
        <v>2.2171349883524223</v>
      </c>
      <c r="V1190" s="578">
        <v>2381.699481964105</v>
      </c>
      <c r="W1190" s="578">
        <v>0.19938567553466149</v>
      </c>
      <c r="X1190" s="578">
        <v>6.1318934720475178E-2</v>
      </c>
      <c r="Y1190" s="578">
        <v>2.0506996079348E-2</v>
      </c>
    </row>
    <row r="1191" spans="1:25" x14ac:dyDescent="0.3">
      <c r="A1191" s="311" t="s">
        <v>3787</v>
      </c>
      <c r="B1191" s="310" t="s">
        <v>2195</v>
      </c>
      <c r="C1191" s="310" t="s">
        <v>3655</v>
      </c>
      <c r="D1191" s="36">
        <v>5</v>
      </c>
      <c r="E1191" s="36">
        <v>2030</v>
      </c>
      <c r="F1191" s="578">
        <v>1.9149801695452073</v>
      </c>
      <c r="G1191" s="578">
        <v>2131.6750539143823</v>
      </c>
      <c r="H1191" s="578">
        <v>0.15982813644829175</v>
      </c>
      <c r="I1191" s="578">
        <v>5.6061000970657845E-2</v>
      </c>
      <c r="J1191" s="578">
        <v>1.8354296645460001E-2</v>
      </c>
      <c r="K1191" s="578">
        <v>1.8936614839436325</v>
      </c>
      <c r="L1191" s="578">
        <v>2094.3932024637797</v>
      </c>
      <c r="M1191" s="578">
        <v>0.15944654717319873</v>
      </c>
      <c r="N1191" s="578">
        <v>5.4918298497796003E-2</v>
      </c>
      <c r="O1191" s="578">
        <v>1.8033254290154774E-2</v>
      </c>
      <c r="P1191" s="578">
        <v>1.91498022168343</v>
      </c>
      <c r="Q1191" s="578">
        <v>2131.6750539143823</v>
      </c>
      <c r="R1191" s="578">
        <v>0.15982813757333725</v>
      </c>
      <c r="S1191" s="578">
        <v>5.6061001494526801E-2</v>
      </c>
      <c r="T1191" s="578">
        <v>1.8354296645460001E-2</v>
      </c>
      <c r="U1191" s="578">
        <v>1.8936615360818549</v>
      </c>
      <c r="V1191" s="578">
        <v>2094.3932024637797</v>
      </c>
      <c r="W1191" s="578">
        <v>0.15944653598732322</v>
      </c>
      <c r="X1191" s="578">
        <v>5.4918298497796003E-2</v>
      </c>
      <c r="Y1191" s="578">
        <v>1.8033254290154774E-2</v>
      </c>
    </row>
    <row r="1192" spans="1:25" x14ac:dyDescent="0.3">
      <c r="A1192" s="311" t="s">
        <v>3788</v>
      </c>
      <c r="B1192" s="310" t="s">
        <v>2195</v>
      </c>
      <c r="C1192" s="310" t="s">
        <v>3655</v>
      </c>
      <c r="D1192" s="36">
        <v>6</v>
      </c>
      <c r="E1192" s="36">
        <v>2030</v>
      </c>
      <c r="F1192" s="578">
        <v>1.7160474880195076</v>
      </c>
      <c r="G1192" s="578">
        <v>1981.4626808166449</v>
      </c>
      <c r="H1192" s="578">
        <v>0.1405248884602765</v>
      </c>
      <c r="I1192" s="578">
        <v>5.1446398720145198E-2</v>
      </c>
      <c r="J1192" s="578">
        <v>1.7060966677187574E-2</v>
      </c>
      <c r="K1192" s="578">
        <v>1.7039145076428925</v>
      </c>
      <c r="L1192" s="578">
        <v>1956.2483418782526</v>
      </c>
      <c r="M1192" s="578">
        <v>0.14008301528368328</v>
      </c>
      <c r="N1192" s="578">
        <v>5.0558699294924701E-2</v>
      </c>
      <c r="O1192" s="578">
        <v>1.6843852257200774E-2</v>
      </c>
      <c r="P1192" s="578">
        <v>1.7160474364707123</v>
      </c>
      <c r="Q1192" s="578">
        <v>1981.4626808166449</v>
      </c>
      <c r="R1192" s="578">
        <v>0.140524888444815</v>
      </c>
      <c r="S1192" s="578">
        <v>5.1446398720145198E-2</v>
      </c>
      <c r="T1192" s="578">
        <v>1.7060966677187574E-2</v>
      </c>
      <c r="U1192" s="578">
        <v>1.7039146119874</v>
      </c>
      <c r="V1192" s="578">
        <v>1956.2483418782526</v>
      </c>
      <c r="W1192" s="578">
        <v>0.1400830101565585</v>
      </c>
      <c r="X1192" s="578">
        <v>5.0558699294924701E-2</v>
      </c>
      <c r="Y1192" s="578">
        <v>1.6843852257200774E-2</v>
      </c>
    </row>
    <row r="1193" spans="1:25" x14ac:dyDescent="0.3">
      <c r="A1193" s="311" t="s">
        <v>3789</v>
      </c>
      <c r="B1193" s="310" t="s">
        <v>2195</v>
      </c>
      <c r="C1193" s="310" t="s">
        <v>3655</v>
      </c>
      <c r="D1193" s="36">
        <v>7</v>
      </c>
      <c r="E1193" s="36">
        <v>2030</v>
      </c>
      <c r="F1193" s="578">
        <v>1.6308121925145873</v>
      </c>
      <c r="G1193" s="578">
        <v>1938.2553037007599</v>
      </c>
      <c r="H1193" s="578">
        <v>0.127127078505509</v>
      </c>
      <c r="I1193" s="578">
        <v>4.8543499549850801E-2</v>
      </c>
      <c r="J1193" s="578">
        <v>1.6688971120553675E-2</v>
      </c>
      <c r="K1193" s="578">
        <v>1.6225488707742974</v>
      </c>
      <c r="L1193" s="578">
        <v>1920.3682416280076</v>
      </c>
      <c r="M1193" s="578">
        <v>0.12675794589586051</v>
      </c>
      <c r="N1193" s="578">
        <v>4.7919698990881401E-2</v>
      </c>
      <c r="O1193" s="578">
        <v>1.65349218101861E-2</v>
      </c>
      <c r="P1193" s="578">
        <v>1.6308120366525849</v>
      </c>
      <c r="Q1193" s="578">
        <v>1938.2553037007599</v>
      </c>
      <c r="R1193" s="578">
        <v>0.12712707853127825</v>
      </c>
      <c r="S1193" s="578">
        <v>4.8543501645326601E-2</v>
      </c>
      <c r="T1193" s="578">
        <v>1.6688971120553675E-2</v>
      </c>
      <c r="U1193" s="578">
        <v>1.6225488186254651</v>
      </c>
      <c r="V1193" s="578">
        <v>1920.3682416280076</v>
      </c>
      <c r="W1193" s="578">
        <v>0.12675794482765901</v>
      </c>
      <c r="X1193" s="578">
        <v>4.7919698990881401E-2</v>
      </c>
      <c r="Y1193" s="578">
        <v>1.65349218101861E-2</v>
      </c>
    </row>
    <row r="1194" spans="1:25" x14ac:dyDescent="0.3">
      <c r="A1194" s="311" t="s">
        <v>3790</v>
      </c>
      <c r="B1194" s="310" t="s">
        <v>2195</v>
      </c>
      <c r="C1194" s="310" t="s">
        <v>3655</v>
      </c>
      <c r="D1194" s="36">
        <v>8</v>
      </c>
      <c r="E1194" s="36">
        <v>2030</v>
      </c>
      <c r="F1194" s="578">
        <v>1.3953977535400424</v>
      </c>
      <c r="G1194" s="578">
        <v>1617.4824930826751</v>
      </c>
      <c r="H1194" s="578">
        <v>0.11061128320640476</v>
      </c>
      <c r="I1194" s="578">
        <v>3.7748400121927199E-2</v>
      </c>
      <c r="J1194" s="578">
        <v>1.3927175838034548E-2</v>
      </c>
      <c r="K1194" s="578">
        <v>1.4057756221045525</v>
      </c>
      <c r="L1194" s="578">
        <v>1632.7179959615</v>
      </c>
      <c r="M1194" s="578">
        <v>0.1109810585292805</v>
      </c>
      <c r="N1194" s="578">
        <v>3.8171200081705998E-2</v>
      </c>
      <c r="O1194" s="578">
        <v>1.405827080210045E-2</v>
      </c>
      <c r="P1194" s="578">
        <v>1.3953977020428976</v>
      </c>
      <c r="Q1194" s="578">
        <v>1617.4824930826751</v>
      </c>
      <c r="R1194" s="578">
        <v>0.11061128323732751</v>
      </c>
      <c r="S1194" s="578">
        <v>3.7748400121927199E-2</v>
      </c>
      <c r="T1194" s="578">
        <v>1.3927175838034548E-2</v>
      </c>
      <c r="U1194" s="578">
        <v>1.4057757785355949</v>
      </c>
      <c r="V1194" s="578">
        <v>1632.7179959615</v>
      </c>
      <c r="W1194" s="578">
        <v>0.110981058423173</v>
      </c>
      <c r="X1194" s="578">
        <v>3.8171200081705998E-2</v>
      </c>
      <c r="Y1194" s="578">
        <v>1.405827080210045E-2</v>
      </c>
    </row>
    <row r="1195" spans="1:25" x14ac:dyDescent="0.3">
      <c r="A1195" s="311" t="s">
        <v>3791</v>
      </c>
      <c r="B1195" s="310" t="s">
        <v>2195</v>
      </c>
      <c r="C1195" s="310" t="s">
        <v>3655</v>
      </c>
      <c r="D1195" s="36">
        <v>9</v>
      </c>
      <c r="E1195" s="36">
        <v>2030</v>
      </c>
      <c r="F1195" s="578">
        <v>1.3271274995514624</v>
      </c>
      <c r="G1195" s="578">
        <v>1568.0191968282024</v>
      </c>
      <c r="H1195" s="578">
        <v>0.1024947372958795</v>
      </c>
      <c r="I1195" s="578">
        <v>3.4769400022923898E-2</v>
      </c>
      <c r="J1195" s="578">
        <v>1.3501321741690175E-2</v>
      </c>
      <c r="K1195" s="578">
        <v>1.34378663626743</v>
      </c>
      <c r="L1195" s="578">
        <v>1597.6659291585224</v>
      </c>
      <c r="M1195" s="578">
        <v>0.10323791260983201</v>
      </c>
      <c r="N1195" s="578">
        <v>3.5763888270594124E-2</v>
      </c>
      <c r="O1195" s="578">
        <v>1.3756549141059301E-2</v>
      </c>
      <c r="P1195" s="578">
        <v>1.3271274995463076</v>
      </c>
      <c r="Q1195" s="578">
        <v>1568.0191968282024</v>
      </c>
      <c r="R1195" s="578">
        <v>0.1024947378728025</v>
      </c>
      <c r="S1195" s="578">
        <v>3.4769400022923898E-2</v>
      </c>
      <c r="T1195" s="578">
        <v>1.3501321741690175E-2</v>
      </c>
      <c r="U1195" s="578">
        <v>1.3437866362620849</v>
      </c>
      <c r="V1195" s="578">
        <v>1597.6659291585224</v>
      </c>
      <c r="W1195" s="578">
        <v>0.10323791100108751</v>
      </c>
      <c r="X1195" s="578">
        <v>3.5763888794463052E-2</v>
      </c>
      <c r="Y1195" s="578">
        <v>1.3756549141059301E-2</v>
      </c>
    </row>
    <row r="1196" spans="1:25" x14ac:dyDescent="0.3">
      <c r="A1196" s="311" t="s">
        <v>3792</v>
      </c>
      <c r="B1196" s="310" t="s">
        <v>2195</v>
      </c>
      <c r="C1196" s="310" t="s">
        <v>3655</v>
      </c>
      <c r="D1196" s="36">
        <v>10</v>
      </c>
      <c r="E1196" s="36">
        <v>2030</v>
      </c>
      <c r="F1196" s="578">
        <v>1.2740241807164949</v>
      </c>
      <c r="G1196" s="578">
        <v>1529.5436464945399</v>
      </c>
      <c r="H1196" s="578">
        <v>9.6181635109436045E-2</v>
      </c>
      <c r="I1196" s="578">
        <v>3.2452400249894653E-2</v>
      </c>
      <c r="J1196" s="578">
        <v>1.3170092725582999E-2</v>
      </c>
      <c r="K1196" s="578">
        <v>1.2963316101785225</v>
      </c>
      <c r="L1196" s="578">
        <v>1570.831638336175</v>
      </c>
      <c r="M1196" s="578">
        <v>9.7295054530756375E-2</v>
      </c>
      <c r="N1196" s="578">
        <v>3.3827900886535603E-2</v>
      </c>
      <c r="O1196" s="578">
        <v>1.35255614877678E-2</v>
      </c>
      <c r="P1196" s="578">
        <v>1.2740240776500924</v>
      </c>
      <c r="Q1196" s="578">
        <v>1529.5436464945399</v>
      </c>
      <c r="R1196" s="578">
        <v>9.618163723068085E-2</v>
      </c>
      <c r="S1196" s="578">
        <v>3.2452400249894653E-2</v>
      </c>
      <c r="T1196" s="578">
        <v>1.3170092206564675E-2</v>
      </c>
      <c r="U1196" s="578">
        <v>1.2963315580241925</v>
      </c>
      <c r="V1196" s="578">
        <v>1570.831638336175</v>
      </c>
      <c r="W1196" s="578">
        <v>9.7295054567439296E-2</v>
      </c>
      <c r="X1196" s="578">
        <v>3.3827900886535603E-2</v>
      </c>
      <c r="Y1196" s="578">
        <v>1.35255614877678E-2</v>
      </c>
    </row>
    <row r="1197" spans="1:25" x14ac:dyDescent="0.3">
      <c r="A1197" s="311" t="s">
        <v>3793</v>
      </c>
      <c r="B1197" s="310" t="s">
        <v>2195</v>
      </c>
      <c r="C1197" s="310" t="s">
        <v>3655</v>
      </c>
      <c r="D1197" s="36">
        <v>11</v>
      </c>
      <c r="E1197" s="36">
        <v>2030</v>
      </c>
      <c r="F1197" s="578">
        <v>1.2103271319083801</v>
      </c>
      <c r="G1197" s="578">
        <v>1456.3909556070898</v>
      </c>
      <c r="H1197" s="578">
        <v>8.9917824666978605E-2</v>
      </c>
      <c r="I1197" s="578">
        <v>2.8621104482832949E-2</v>
      </c>
      <c r="J1197" s="578">
        <v>1.2540240762367176E-2</v>
      </c>
      <c r="K1197" s="578">
        <v>1.2394397488672699</v>
      </c>
      <c r="L1197" s="578">
        <v>1510.4290301004999</v>
      </c>
      <c r="M1197" s="578">
        <v>9.1426288816061616E-2</v>
      </c>
      <c r="N1197" s="578">
        <v>3.0448671847504199E-2</v>
      </c>
      <c r="O1197" s="578">
        <v>1.3005555403651649E-2</v>
      </c>
      <c r="P1197" s="578">
        <v>1.2103272362370825</v>
      </c>
      <c r="Q1197" s="578">
        <v>1456.3909556070898</v>
      </c>
      <c r="R1197" s="578">
        <v>8.991782469274763E-2</v>
      </c>
      <c r="S1197" s="578">
        <v>2.8621105050357597E-2</v>
      </c>
      <c r="T1197" s="578">
        <v>1.2540240762367176E-2</v>
      </c>
      <c r="U1197" s="578">
        <v>1.2394396444965001</v>
      </c>
      <c r="V1197" s="578">
        <v>1510.4290301004999</v>
      </c>
      <c r="W1197" s="578">
        <v>9.1426288764523606E-2</v>
      </c>
      <c r="X1197" s="578">
        <v>3.0448671750491426E-2</v>
      </c>
      <c r="Y1197" s="578">
        <v>1.3005555403651649E-2</v>
      </c>
    </row>
    <row r="1198" spans="1:25" x14ac:dyDescent="0.3">
      <c r="A1198" s="311" t="s">
        <v>3794</v>
      </c>
      <c r="B1198" s="310" t="s">
        <v>2195</v>
      </c>
      <c r="C1198" s="310" t="s">
        <v>3655</v>
      </c>
      <c r="D1198" s="36">
        <v>12</v>
      </c>
      <c r="E1198" s="36">
        <v>2030</v>
      </c>
      <c r="F1198" s="578">
        <v>1.1564529979799125</v>
      </c>
      <c r="G1198" s="578">
        <v>1384.9834073384575</v>
      </c>
      <c r="H1198" s="578">
        <v>8.4367787700557473E-2</v>
      </c>
      <c r="I1198" s="578">
        <v>2.4490140378475099E-2</v>
      </c>
      <c r="J1198" s="578">
        <v>1.1925457220058826E-2</v>
      </c>
      <c r="K1198" s="578">
        <v>1.1889828619352201</v>
      </c>
      <c r="L1198" s="578">
        <v>1446.7047894795674</v>
      </c>
      <c r="M1198" s="578">
        <v>8.6102369856538005E-2</v>
      </c>
      <c r="N1198" s="578">
        <v>2.6675989851355501E-2</v>
      </c>
      <c r="O1198" s="578">
        <v>1.24568407676027E-2</v>
      </c>
      <c r="P1198" s="578">
        <v>1.1564529458676076</v>
      </c>
      <c r="Q1198" s="578">
        <v>1384.9834073384575</v>
      </c>
      <c r="R1198" s="578">
        <v>8.4367787732389801E-2</v>
      </c>
      <c r="S1198" s="578">
        <v>2.4490140378475099E-2</v>
      </c>
      <c r="T1198" s="578">
        <v>1.1925457220058826E-2</v>
      </c>
      <c r="U1198" s="578">
        <v>1.1889828619401825</v>
      </c>
      <c r="V1198" s="578">
        <v>1446.7047894795674</v>
      </c>
      <c r="W1198" s="578">
        <v>8.6102369856537977E-2</v>
      </c>
      <c r="X1198" s="578">
        <v>2.6675989851355501E-2</v>
      </c>
      <c r="Y1198" s="578">
        <v>1.24568407676027E-2</v>
      </c>
    </row>
    <row r="1199" spans="1:25" x14ac:dyDescent="0.3">
      <c r="A1199" s="311" t="s">
        <v>3795</v>
      </c>
      <c r="B1199" s="310" t="s">
        <v>2195</v>
      </c>
      <c r="C1199" s="310" t="s">
        <v>3655</v>
      </c>
      <c r="D1199" s="36">
        <v>13</v>
      </c>
      <c r="E1199" s="36">
        <v>2030</v>
      </c>
      <c r="F1199" s="578">
        <v>1.1763716264959627</v>
      </c>
      <c r="G1199" s="578">
        <v>1414.6005147298126</v>
      </c>
      <c r="H1199" s="578">
        <v>8.183042039763673E-2</v>
      </c>
      <c r="I1199" s="578">
        <v>2.278686631082865E-2</v>
      </c>
      <c r="J1199" s="578">
        <v>1.2180379165026E-2</v>
      </c>
      <c r="K1199" s="578">
        <v>1.2059222920924675</v>
      </c>
      <c r="L1199" s="578">
        <v>1474.1399548848426</v>
      </c>
      <c r="M1199" s="578">
        <v>8.3570659807871053E-2</v>
      </c>
      <c r="N1199" s="578">
        <v>2.5035750120878199E-2</v>
      </c>
      <c r="O1199" s="578">
        <v>1.2692977975044976E-2</v>
      </c>
      <c r="P1199" s="578">
        <v>1.1763716786241825</v>
      </c>
      <c r="Q1199" s="578">
        <v>1414.6005147298126</v>
      </c>
      <c r="R1199" s="578">
        <v>8.1830419903781065E-2</v>
      </c>
      <c r="S1199" s="578">
        <v>2.27868696674704E-2</v>
      </c>
      <c r="T1199" s="578">
        <v>1.2180379165026E-2</v>
      </c>
      <c r="U1199" s="578">
        <v>1.2059222921028876</v>
      </c>
      <c r="V1199" s="578">
        <v>1474.1399027506475</v>
      </c>
      <c r="W1199" s="578">
        <v>8.3570654553720175E-2</v>
      </c>
      <c r="X1199" s="578">
        <v>2.5035750120878199E-2</v>
      </c>
      <c r="Y1199" s="578">
        <v>1.2692977975044976E-2</v>
      </c>
    </row>
    <row r="1200" spans="1:25" x14ac:dyDescent="0.3">
      <c r="A1200" s="311" t="s">
        <v>3796</v>
      </c>
      <c r="B1200" s="310" t="s">
        <v>2195</v>
      </c>
      <c r="C1200" s="310" t="s">
        <v>3655</v>
      </c>
      <c r="D1200" s="36">
        <v>14</v>
      </c>
      <c r="E1200" s="36">
        <v>2030</v>
      </c>
      <c r="F1200" s="578">
        <v>1.23417404327316</v>
      </c>
      <c r="G1200" s="578">
        <v>1510.65895970662</v>
      </c>
      <c r="H1200" s="578">
        <v>8.1652528824179102E-2</v>
      </c>
      <c r="I1200" s="578">
        <v>2.3162160534411599E-2</v>
      </c>
      <c r="J1200" s="578">
        <v>1.30075947575581E-2</v>
      </c>
      <c r="K1200" s="578">
        <v>1.25708725935919</v>
      </c>
      <c r="L1200" s="578">
        <v>1561.1588694254524</v>
      </c>
      <c r="M1200" s="578">
        <v>8.3175733764164733E-2</v>
      </c>
      <c r="N1200" s="578">
        <v>2.5261137813989351E-2</v>
      </c>
      <c r="O1200" s="578">
        <v>1.3442402065265875E-2</v>
      </c>
      <c r="P1200" s="578">
        <v>1.2341740432471648</v>
      </c>
      <c r="Q1200" s="578">
        <v>1510.65895970662</v>
      </c>
      <c r="R1200" s="578">
        <v>8.1652529342742669E-2</v>
      </c>
      <c r="S1200" s="578">
        <v>2.3162160534411599E-2</v>
      </c>
      <c r="T1200" s="578">
        <v>1.30075942385398E-2</v>
      </c>
      <c r="U1200" s="578">
        <v>1.2570872593694227</v>
      </c>
      <c r="V1200" s="578">
        <v>1561.1588694254524</v>
      </c>
      <c r="W1200" s="578">
        <v>8.3175733737637772E-2</v>
      </c>
      <c r="X1200" s="578">
        <v>2.5261137333776128E-2</v>
      </c>
      <c r="Y1200" s="578">
        <v>1.3442402065265875E-2</v>
      </c>
    </row>
    <row r="1201" spans="1:25" x14ac:dyDescent="0.3">
      <c r="A1201" s="311" t="s">
        <v>3797</v>
      </c>
      <c r="B1201" s="310" t="s">
        <v>2195</v>
      </c>
      <c r="C1201" s="310" t="s">
        <v>3655</v>
      </c>
      <c r="D1201" s="36">
        <v>15</v>
      </c>
      <c r="E1201" s="36">
        <v>2030</v>
      </c>
      <c r="F1201" s="578">
        <v>1.28372007983542</v>
      </c>
      <c r="G1201" s="578">
        <v>1592.9875958760501</v>
      </c>
      <c r="H1201" s="578">
        <v>8.1500010573108683E-2</v>
      </c>
      <c r="I1201" s="578">
        <v>2.3483810327888901E-2</v>
      </c>
      <c r="J1201" s="578">
        <v>1.3716641784412726E-2</v>
      </c>
      <c r="K1201" s="578">
        <v>1.301184508964595</v>
      </c>
      <c r="L1201" s="578">
        <v>1635.6717440287225</v>
      </c>
      <c r="M1201" s="578">
        <v>8.2838104890015501E-2</v>
      </c>
      <c r="N1201" s="578">
        <v>2.5353500328492349E-2</v>
      </c>
      <c r="O1201" s="578">
        <v>1.4084110434244649E-2</v>
      </c>
      <c r="P1201" s="578">
        <v>1.2837201841437</v>
      </c>
      <c r="Q1201" s="578">
        <v>1592.9875958760501</v>
      </c>
      <c r="R1201" s="578">
        <v>8.1500010578262505E-2</v>
      </c>
      <c r="S1201" s="578">
        <v>2.3483810480684E-2</v>
      </c>
      <c r="T1201" s="578">
        <v>1.3716641784412726E-2</v>
      </c>
      <c r="U1201" s="578">
        <v>1.3011845089699774</v>
      </c>
      <c r="V1201" s="578">
        <v>1635.6717440287225</v>
      </c>
      <c r="W1201" s="578">
        <v>8.2838103796196508E-2</v>
      </c>
      <c r="X1201" s="578">
        <v>2.5353486184030726E-2</v>
      </c>
      <c r="Y1201" s="578">
        <v>1.4084109386506774E-2</v>
      </c>
    </row>
    <row r="1202" spans="1:25" x14ac:dyDescent="0.3">
      <c r="A1202" s="579" t="s">
        <v>3798</v>
      </c>
      <c r="B1202" s="580" t="s">
        <v>2195</v>
      </c>
      <c r="C1202" s="580" t="s">
        <v>3655</v>
      </c>
      <c r="D1202" s="581">
        <v>16</v>
      </c>
      <c r="E1202" s="581">
        <v>2030</v>
      </c>
      <c r="F1202" s="582">
        <v>1.3530982539268674</v>
      </c>
      <c r="G1202" s="582">
        <v>1707.89600626627</v>
      </c>
      <c r="H1202" s="582">
        <v>8.2908397608965304E-2</v>
      </c>
      <c r="I1202" s="582">
        <v>2.4345810117665647E-2</v>
      </c>
      <c r="J1202" s="582">
        <v>1.4706094594051375E-2</v>
      </c>
      <c r="K1202" s="582">
        <v>1.3632334728056275</v>
      </c>
      <c r="L1202" s="582">
        <v>1739.9055379231725</v>
      </c>
      <c r="M1202" s="582">
        <v>8.3965043252495236E-2</v>
      </c>
      <c r="N1202" s="582">
        <v>2.6019979268312399E-2</v>
      </c>
      <c r="O1202" s="582">
        <v>1.4981627037438227E-2</v>
      </c>
      <c r="P1202" s="582">
        <v>1.3530982539267176</v>
      </c>
      <c r="Q1202" s="582">
        <v>1707.89600626627</v>
      </c>
      <c r="R1202" s="582">
        <v>8.2908397065693806E-2</v>
      </c>
      <c r="S1202" s="582">
        <v>2.4345809593796699E-2</v>
      </c>
      <c r="T1202" s="582">
        <v>1.4706094594051375E-2</v>
      </c>
      <c r="U1202" s="582">
        <v>1.3632333685025748</v>
      </c>
      <c r="V1202" s="582">
        <v>1739.9055379231725</v>
      </c>
      <c r="W1202" s="582">
        <v>8.3965044296746755E-2</v>
      </c>
      <c r="X1202" s="582">
        <v>2.6019979268312399E-2</v>
      </c>
      <c r="Y1202" s="582">
        <v>1.4981627037438227E-2</v>
      </c>
    </row>
    <row r="1203" spans="1:25" x14ac:dyDescent="0.3">
      <c r="A1203" s="311" t="s">
        <v>3799</v>
      </c>
      <c r="B1203" s="310" t="s">
        <v>2194</v>
      </c>
      <c r="C1203" s="310" t="s">
        <v>3655</v>
      </c>
      <c r="D1203" s="36">
        <v>1</v>
      </c>
      <c r="E1203" s="36">
        <v>2012</v>
      </c>
      <c r="F1203" s="578">
        <v>31.349051156350423</v>
      </c>
      <c r="G1203" s="578">
        <v>6545.0327606201154</v>
      </c>
      <c r="H1203" s="578">
        <v>31.98762351355975</v>
      </c>
      <c r="I1203" s="578">
        <v>0.43259833524401331</v>
      </c>
      <c r="J1203" s="578">
        <v>0.13043721113353926</v>
      </c>
      <c r="K1203" s="578">
        <v>31.770396186797328</v>
      </c>
      <c r="L1203" s="578">
        <v>6612.9812011718732</v>
      </c>
      <c r="M1203" s="578">
        <v>32.281617283976274</v>
      </c>
      <c r="N1203" s="578">
        <v>0.43980909671275425</v>
      </c>
      <c r="O1203" s="578">
        <v>0.13179129905377776</v>
      </c>
      <c r="P1203" s="578">
        <v>31.34905271605745</v>
      </c>
      <c r="Q1203" s="578">
        <v>6545.0328114827462</v>
      </c>
      <c r="R1203" s="578">
        <v>31.987627489802673</v>
      </c>
      <c r="S1203" s="578">
        <v>0.43259837177053351</v>
      </c>
      <c r="T1203" s="578">
        <v>0.13043721113353926</v>
      </c>
      <c r="U1203" s="578">
        <v>31.770396186796724</v>
      </c>
      <c r="V1203" s="578">
        <v>6612.9812011718732</v>
      </c>
      <c r="W1203" s="578">
        <v>32.2816194829065</v>
      </c>
      <c r="X1203" s="578">
        <v>0.43980912703773301</v>
      </c>
      <c r="Y1203" s="578">
        <v>0.13179129905377776</v>
      </c>
    </row>
    <row r="1204" spans="1:25" x14ac:dyDescent="0.3">
      <c r="A1204" s="311" t="s">
        <v>3800</v>
      </c>
      <c r="B1204" s="310" t="s">
        <v>2194</v>
      </c>
      <c r="C1204" s="310" t="s">
        <v>3655</v>
      </c>
      <c r="D1204" s="36">
        <v>2</v>
      </c>
      <c r="E1204" s="36">
        <v>2012</v>
      </c>
      <c r="F1204" s="578">
        <v>20.401432550994851</v>
      </c>
      <c r="G1204" s="578">
        <v>3945.0628433227498</v>
      </c>
      <c r="H1204" s="578">
        <v>19.389261079117748</v>
      </c>
      <c r="I1204" s="578">
        <v>0.31833049515504724</v>
      </c>
      <c r="J1204" s="578">
        <v>7.8621927415952031E-2</v>
      </c>
      <c r="K1204" s="578">
        <v>20.673796736973252</v>
      </c>
      <c r="L1204" s="578">
        <v>3984.2999242146802</v>
      </c>
      <c r="M1204" s="578">
        <v>19.455458292679374</v>
      </c>
      <c r="N1204" s="578">
        <v>0.31765853676188222</v>
      </c>
      <c r="O1204" s="578">
        <v>7.9403891305749569E-2</v>
      </c>
      <c r="P1204" s="578">
        <v>20.401431517868598</v>
      </c>
      <c r="Q1204" s="578">
        <v>3945.0628433227498</v>
      </c>
      <c r="R1204" s="578">
        <v>19.389261288995172</v>
      </c>
      <c r="S1204" s="578">
        <v>0.318330548087639</v>
      </c>
      <c r="T1204" s="578">
        <v>7.8621927415952031E-2</v>
      </c>
      <c r="U1204" s="578">
        <v>20.673793637536875</v>
      </c>
      <c r="V1204" s="578">
        <v>3984.2999763488747</v>
      </c>
      <c r="W1204" s="578">
        <v>19.455457909071448</v>
      </c>
      <c r="X1204" s="578">
        <v>0.31765853174147152</v>
      </c>
      <c r="Y1204" s="578">
        <v>7.9403891305749569E-2</v>
      </c>
    </row>
    <row r="1205" spans="1:25" x14ac:dyDescent="0.3">
      <c r="A1205" s="311" t="s">
        <v>3801</v>
      </c>
      <c r="B1205" s="310" t="s">
        <v>2194</v>
      </c>
      <c r="C1205" s="310" t="s">
        <v>3655</v>
      </c>
      <c r="D1205" s="36">
        <v>3</v>
      </c>
      <c r="E1205" s="36">
        <v>2012</v>
      </c>
      <c r="F1205" s="578">
        <v>15.657958435339676</v>
      </c>
      <c r="G1205" s="578">
        <v>2770.5762914021775</v>
      </c>
      <c r="H1205" s="578">
        <v>13.110049692273549</v>
      </c>
      <c r="I1205" s="578">
        <v>0.25103086420979975</v>
      </c>
      <c r="J1205" s="578">
        <v>5.5215346025458176E-2</v>
      </c>
      <c r="K1205" s="578">
        <v>15.230148725084225</v>
      </c>
      <c r="L1205" s="578">
        <v>2706.4245402018173</v>
      </c>
      <c r="M1205" s="578">
        <v>12.78843793329235</v>
      </c>
      <c r="N1205" s="578">
        <v>0.24143797751336551</v>
      </c>
      <c r="O1205" s="578">
        <v>5.3936878684908096E-2</v>
      </c>
      <c r="P1205" s="578">
        <v>15.657958435349975</v>
      </c>
      <c r="Q1205" s="578">
        <v>2770.5762914021775</v>
      </c>
      <c r="R1205" s="578">
        <v>13.110049187778051</v>
      </c>
      <c r="S1205" s="578">
        <v>0.25103085890683924</v>
      </c>
      <c r="T1205" s="578">
        <v>5.5215346549327131E-2</v>
      </c>
      <c r="U1205" s="578">
        <v>15.230148725053301</v>
      </c>
      <c r="V1205" s="578">
        <v>2706.4245402018173</v>
      </c>
      <c r="W1205" s="578">
        <v>12.78843771516885</v>
      </c>
      <c r="X1205" s="578">
        <v>0.24143798255924229</v>
      </c>
      <c r="Y1205" s="578">
        <v>5.3936878684908096E-2</v>
      </c>
    </row>
    <row r="1206" spans="1:25" x14ac:dyDescent="0.3">
      <c r="A1206" s="311" t="s">
        <v>3802</v>
      </c>
      <c r="B1206" s="310" t="s">
        <v>2194</v>
      </c>
      <c r="C1206" s="310" t="s">
        <v>3655</v>
      </c>
      <c r="D1206" s="36">
        <v>4</v>
      </c>
      <c r="E1206" s="36">
        <v>2012</v>
      </c>
      <c r="F1206" s="578">
        <v>15.605514800429125</v>
      </c>
      <c r="G1206" s="578">
        <v>2654.3180274963324</v>
      </c>
      <c r="H1206" s="578">
        <v>11.73556627437935</v>
      </c>
      <c r="I1206" s="578">
        <v>0.38435212956392151</v>
      </c>
      <c r="J1206" s="578">
        <v>5.2898379256172676E-2</v>
      </c>
      <c r="K1206" s="578">
        <v>15.1102492457615</v>
      </c>
      <c r="L1206" s="578">
        <v>2575.5287412007574</v>
      </c>
      <c r="M1206" s="578">
        <v>11.421537463480449</v>
      </c>
      <c r="N1206" s="578">
        <v>0.36465137466560277</v>
      </c>
      <c r="O1206" s="578">
        <v>5.1328166853636448E-2</v>
      </c>
      <c r="P1206" s="578">
        <v>15.605514800413975</v>
      </c>
      <c r="Q1206" s="578">
        <v>2654.3179753621375</v>
      </c>
      <c r="R1206" s="578">
        <v>11.735566550463124</v>
      </c>
      <c r="S1206" s="578">
        <v>0.38435215605447048</v>
      </c>
      <c r="T1206" s="578">
        <v>5.2898379256172676E-2</v>
      </c>
      <c r="U1206" s="578">
        <v>15.110249245755424</v>
      </c>
      <c r="V1206" s="578">
        <v>2575.5287412007574</v>
      </c>
      <c r="W1206" s="578">
        <v>11.421537001985849</v>
      </c>
      <c r="X1206" s="578">
        <v>0.364651395619148</v>
      </c>
      <c r="Y1206" s="578">
        <v>5.1328166853636448E-2</v>
      </c>
    </row>
    <row r="1207" spans="1:25" x14ac:dyDescent="0.3">
      <c r="A1207" s="311" t="s">
        <v>3803</v>
      </c>
      <c r="B1207" s="310" t="s">
        <v>2194</v>
      </c>
      <c r="C1207" s="310" t="s">
        <v>3655</v>
      </c>
      <c r="D1207" s="36">
        <v>5</v>
      </c>
      <c r="E1207" s="36">
        <v>2012</v>
      </c>
      <c r="F1207" s="578">
        <v>13.069105029593425</v>
      </c>
      <c r="G1207" s="578">
        <v>2257.591087341305</v>
      </c>
      <c r="H1207" s="578">
        <v>9.2863721783748261</v>
      </c>
      <c r="I1207" s="578">
        <v>0.26308018196747651</v>
      </c>
      <c r="J1207" s="578">
        <v>4.4991991948336349E-2</v>
      </c>
      <c r="K1207" s="578">
        <v>12.894460522821749</v>
      </c>
      <c r="L1207" s="578">
        <v>2220.8815485636351</v>
      </c>
      <c r="M1207" s="578">
        <v>9.215791422252849</v>
      </c>
      <c r="N1207" s="578">
        <v>0.25618675989062423</v>
      </c>
      <c r="O1207" s="578">
        <v>4.4260316470172201E-2</v>
      </c>
      <c r="P1207" s="578">
        <v>13.069105029598724</v>
      </c>
      <c r="Q1207" s="578">
        <v>2257.591087341305</v>
      </c>
      <c r="R1207" s="578">
        <v>9.2863722497422643</v>
      </c>
      <c r="S1207" s="578">
        <v>0.26308018178678971</v>
      </c>
      <c r="T1207" s="578">
        <v>4.4991991948336349E-2</v>
      </c>
      <c r="U1207" s="578">
        <v>12.8944610493237</v>
      </c>
      <c r="V1207" s="578">
        <v>2220.8815485636351</v>
      </c>
      <c r="W1207" s="578">
        <v>9.215791460951241</v>
      </c>
      <c r="X1207" s="578">
        <v>0.25618678609801698</v>
      </c>
      <c r="Y1207" s="578">
        <v>4.4260316994041149E-2</v>
      </c>
    </row>
    <row r="1208" spans="1:25" x14ac:dyDescent="0.3">
      <c r="A1208" s="311" t="s">
        <v>3804</v>
      </c>
      <c r="B1208" s="310" t="s">
        <v>2194</v>
      </c>
      <c r="C1208" s="310" t="s">
        <v>3655</v>
      </c>
      <c r="D1208" s="36">
        <v>6</v>
      </c>
      <c r="E1208" s="36">
        <v>2012</v>
      </c>
      <c r="F1208" s="578">
        <v>12.43491920432745</v>
      </c>
      <c r="G1208" s="578">
        <v>2133.5298995971625</v>
      </c>
      <c r="H1208" s="578">
        <v>8.4807159102444203</v>
      </c>
      <c r="I1208" s="578">
        <v>0.28715575474052402</v>
      </c>
      <c r="J1208" s="578">
        <v>4.251953831408168E-2</v>
      </c>
      <c r="K1208" s="578">
        <v>12.428119929817449</v>
      </c>
      <c r="L1208" s="578">
        <v>2121.8127950032499</v>
      </c>
      <c r="M1208" s="578">
        <v>8.5289791903875631</v>
      </c>
      <c r="N1208" s="578">
        <v>0.28236300523349145</v>
      </c>
      <c r="O1208" s="578">
        <v>4.2286071460694026E-2</v>
      </c>
      <c r="P1208" s="578">
        <v>12.43491868276635</v>
      </c>
      <c r="Q1208" s="578">
        <v>2133.5298474629676</v>
      </c>
      <c r="R1208" s="578">
        <v>8.4807157424559847</v>
      </c>
      <c r="S1208" s="578">
        <v>0.28715574946302946</v>
      </c>
      <c r="T1208" s="578">
        <v>4.251953831408168E-2</v>
      </c>
      <c r="U1208" s="578">
        <v>12.428119929817475</v>
      </c>
      <c r="V1208" s="578">
        <v>2121.8127950032499</v>
      </c>
      <c r="W1208" s="578">
        <v>8.5289792857026079</v>
      </c>
      <c r="X1208" s="578">
        <v>0.28236301563326027</v>
      </c>
      <c r="Y1208" s="578">
        <v>4.2286071460694026E-2</v>
      </c>
    </row>
    <row r="1209" spans="1:25" x14ac:dyDescent="0.3">
      <c r="A1209" s="311" t="s">
        <v>3805</v>
      </c>
      <c r="B1209" s="310" t="s">
        <v>2194</v>
      </c>
      <c r="C1209" s="310" t="s">
        <v>3655</v>
      </c>
      <c r="D1209" s="36">
        <v>7</v>
      </c>
      <c r="E1209" s="36">
        <v>2012</v>
      </c>
      <c r="F1209" s="578">
        <v>12.184661353231226</v>
      </c>
      <c r="G1209" s="578">
        <v>2059.7924664815228</v>
      </c>
      <c r="H1209" s="578">
        <v>7.5897835644645921</v>
      </c>
      <c r="I1209" s="578">
        <v>0.31207251564470978</v>
      </c>
      <c r="J1209" s="578">
        <v>4.1050024369421075E-2</v>
      </c>
      <c r="K1209" s="578">
        <v>12.276669938542275</v>
      </c>
      <c r="L1209" s="578">
        <v>2065.9553260803177</v>
      </c>
      <c r="M1209" s="578">
        <v>7.7410784575258678</v>
      </c>
      <c r="N1209" s="578">
        <v>0.31123851975523048</v>
      </c>
      <c r="O1209" s="578">
        <v>4.1172867058776277E-2</v>
      </c>
      <c r="P1209" s="578">
        <v>12.184661353210174</v>
      </c>
      <c r="Q1209" s="578">
        <v>2059.7924664815228</v>
      </c>
      <c r="R1209" s="578">
        <v>7.5897835276409706</v>
      </c>
      <c r="S1209" s="578">
        <v>0.31207250990094748</v>
      </c>
      <c r="T1209" s="578">
        <v>4.1050024369421075E-2</v>
      </c>
      <c r="U1209" s="578">
        <v>12.2766704600726</v>
      </c>
      <c r="V1209" s="578">
        <v>2065.9553260803177</v>
      </c>
      <c r="W1209" s="578">
        <v>7.7410784222859821</v>
      </c>
      <c r="X1209" s="578">
        <v>0.31123853537913676</v>
      </c>
      <c r="Y1209" s="578">
        <v>4.1172867058776277E-2</v>
      </c>
    </row>
    <row r="1210" spans="1:25" x14ac:dyDescent="0.3">
      <c r="A1210" s="311" t="s">
        <v>3806</v>
      </c>
      <c r="B1210" s="310" t="s">
        <v>2194</v>
      </c>
      <c r="C1210" s="310" t="s">
        <v>3655</v>
      </c>
      <c r="D1210" s="36">
        <v>8</v>
      </c>
      <c r="E1210" s="36">
        <v>2012</v>
      </c>
      <c r="F1210" s="578">
        <v>10.500038326160343</v>
      </c>
      <c r="G1210" s="578">
        <v>1671.4627278645798</v>
      </c>
      <c r="H1210" s="578">
        <v>5.6560283126236701</v>
      </c>
      <c r="I1210" s="578">
        <v>0.19053657696410151</v>
      </c>
      <c r="J1210" s="578">
        <v>3.3310898928903002E-2</v>
      </c>
      <c r="K1210" s="578">
        <v>10.757876875165616</v>
      </c>
      <c r="L1210" s="578">
        <v>1716.2439397176049</v>
      </c>
      <c r="M1210" s="578">
        <v>5.9592028830399268</v>
      </c>
      <c r="N1210" s="578">
        <v>0.20955888766669226</v>
      </c>
      <c r="O1210" s="578">
        <v>3.4203362107897747E-2</v>
      </c>
      <c r="P1210" s="578">
        <v>10.500037913910816</v>
      </c>
      <c r="Q1210" s="578">
        <v>1671.4627278645798</v>
      </c>
      <c r="R1210" s="578">
        <v>5.6560283468618993</v>
      </c>
      <c r="S1210" s="578">
        <v>0.19053656666801499</v>
      </c>
      <c r="T1210" s="578">
        <v>3.3310898928903002E-2</v>
      </c>
      <c r="U1210" s="578">
        <v>10.757877024177072</v>
      </c>
      <c r="V1210" s="578">
        <v>1716.2439397176049</v>
      </c>
      <c r="W1210" s="578">
        <v>5.9592027357721191</v>
      </c>
      <c r="X1210" s="578">
        <v>0.209558892970865</v>
      </c>
      <c r="Y1210" s="578">
        <v>3.4203362107897747E-2</v>
      </c>
    </row>
    <row r="1211" spans="1:25" x14ac:dyDescent="0.3">
      <c r="A1211" s="311" t="s">
        <v>3807</v>
      </c>
      <c r="B1211" s="310" t="s">
        <v>2194</v>
      </c>
      <c r="C1211" s="310" t="s">
        <v>3655</v>
      </c>
      <c r="D1211" s="36">
        <v>9</v>
      </c>
      <c r="E1211" s="36">
        <v>2012</v>
      </c>
      <c r="F1211" s="578">
        <v>10.578976058697922</v>
      </c>
      <c r="G1211" s="578">
        <v>1623.6147155761673</v>
      </c>
      <c r="H1211" s="578">
        <v>5.0780467882577724</v>
      </c>
      <c r="I1211" s="578">
        <v>0.20718709094095727</v>
      </c>
      <c r="J1211" s="578">
        <v>3.2357359285621549E-2</v>
      </c>
      <c r="K1211" s="578">
        <v>10.864210022805267</v>
      </c>
      <c r="L1211" s="578">
        <v>1681.1103210449176</v>
      </c>
      <c r="M1211" s="578">
        <v>5.4292917229467967</v>
      </c>
      <c r="N1211" s="578">
        <v>0.24445430363145176</v>
      </c>
      <c r="O1211" s="578">
        <v>3.3503207261674051E-2</v>
      </c>
      <c r="P1211" s="578">
        <v>10.578976058723853</v>
      </c>
      <c r="Q1211" s="578">
        <v>1623.6147155761673</v>
      </c>
      <c r="R1211" s="578">
        <v>5.0780468364585705</v>
      </c>
      <c r="S1211" s="578">
        <v>0.207187080567867</v>
      </c>
      <c r="T1211" s="578">
        <v>3.2357359285621549E-2</v>
      </c>
      <c r="U1211" s="578">
        <v>10.864210022805278</v>
      </c>
      <c r="V1211" s="578">
        <v>1681.1103210449176</v>
      </c>
      <c r="W1211" s="578">
        <v>5.4292916475533222</v>
      </c>
      <c r="X1211" s="578">
        <v>0.2444543142131195</v>
      </c>
      <c r="Y1211" s="578">
        <v>3.3503207261674051E-2</v>
      </c>
    </row>
    <row r="1212" spans="1:25" x14ac:dyDescent="0.3">
      <c r="A1212" s="311" t="s">
        <v>3808</v>
      </c>
      <c r="B1212" s="310" t="s">
        <v>2194</v>
      </c>
      <c r="C1212" s="310" t="s">
        <v>3655</v>
      </c>
      <c r="D1212" s="36">
        <v>10</v>
      </c>
      <c r="E1212" s="36">
        <v>2012</v>
      </c>
      <c r="F1212" s="578">
        <v>10.64033549974932</v>
      </c>
      <c r="G1212" s="578">
        <v>1586.3987426757751</v>
      </c>
      <c r="H1212" s="578">
        <v>4.6285034487154846</v>
      </c>
      <c r="I1212" s="578">
        <v>0.22013752583249349</v>
      </c>
      <c r="J1212" s="578">
        <v>3.1615715027631525E-2</v>
      </c>
      <c r="K1212" s="578">
        <v>10.953382366669743</v>
      </c>
      <c r="L1212" s="578">
        <v>1653.0386276245076</v>
      </c>
      <c r="M1212" s="578">
        <v>5.0089252996646447</v>
      </c>
      <c r="N1212" s="578">
        <v>0.27309894061787948</v>
      </c>
      <c r="O1212" s="578">
        <v>3.294366803796335E-2</v>
      </c>
      <c r="P1212" s="578">
        <v>10.640335549409404</v>
      </c>
      <c r="Q1212" s="578">
        <v>1586.3987426757751</v>
      </c>
      <c r="R1212" s="578">
        <v>4.6285035052739296</v>
      </c>
      <c r="S1212" s="578">
        <v>0.22013755196166976</v>
      </c>
      <c r="T1212" s="578">
        <v>3.1615715027631525E-2</v>
      </c>
      <c r="U1212" s="578">
        <v>10.953381328545182</v>
      </c>
      <c r="V1212" s="578">
        <v>1653.0386276245076</v>
      </c>
      <c r="W1212" s="578">
        <v>5.0089252862599052</v>
      </c>
      <c r="X1212" s="578">
        <v>0.27309896640993675</v>
      </c>
      <c r="Y1212" s="578">
        <v>3.2943667533496951E-2</v>
      </c>
    </row>
    <row r="1213" spans="1:25" x14ac:dyDescent="0.3">
      <c r="A1213" s="311" t="s">
        <v>3809</v>
      </c>
      <c r="B1213" s="310" t="s">
        <v>2194</v>
      </c>
      <c r="C1213" s="310" t="s">
        <v>3655</v>
      </c>
      <c r="D1213" s="36">
        <v>11</v>
      </c>
      <c r="E1213" s="36">
        <v>2012</v>
      </c>
      <c r="F1213" s="578">
        <v>10.517176688196706</v>
      </c>
      <c r="G1213" s="578">
        <v>1499.554172515865</v>
      </c>
      <c r="H1213" s="578">
        <v>4.031637284856207</v>
      </c>
      <c r="I1213" s="578">
        <v>0.20571001138766076</v>
      </c>
      <c r="J1213" s="578">
        <v>2.9884870222303975E-2</v>
      </c>
      <c r="K1213" s="578">
        <v>10.858414789018115</v>
      </c>
      <c r="L1213" s="578">
        <v>1576.4039853413824</v>
      </c>
      <c r="M1213" s="578">
        <v>4.4429332973935107</v>
      </c>
      <c r="N1213" s="578">
        <v>0.27198075829437551</v>
      </c>
      <c r="O1213" s="578">
        <v>3.1416461085124525E-2</v>
      </c>
      <c r="P1213" s="578">
        <v>10.517177165075378</v>
      </c>
      <c r="Q1213" s="578">
        <v>1499.554172515865</v>
      </c>
      <c r="R1213" s="578">
        <v>4.0316373152939651</v>
      </c>
      <c r="S1213" s="578">
        <v>0.205710001065502</v>
      </c>
      <c r="T1213" s="578">
        <v>2.9884870222303975E-2</v>
      </c>
      <c r="U1213" s="578">
        <v>10.858413696271601</v>
      </c>
      <c r="V1213" s="578">
        <v>1576.4039853413824</v>
      </c>
      <c r="W1213" s="578">
        <v>4.4429332632910974</v>
      </c>
      <c r="X1213" s="578">
        <v>0.27198074802314848</v>
      </c>
      <c r="Y1213" s="578">
        <v>3.1416461589590924E-2</v>
      </c>
    </row>
    <row r="1214" spans="1:25" x14ac:dyDescent="0.3">
      <c r="A1214" s="311" t="s">
        <v>3810</v>
      </c>
      <c r="B1214" s="310" t="s">
        <v>2194</v>
      </c>
      <c r="C1214" s="310" t="s">
        <v>3655</v>
      </c>
      <c r="D1214" s="36">
        <v>12</v>
      </c>
      <c r="E1214" s="36">
        <v>2012</v>
      </c>
      <c r="F1214" s="578">
        <v>10.357051171905342</v>
      </c>
      <c r="G1214" s="578">
        <v>1403.4712193806902</v>
      </c>
      <c r="H1214" s="578">
        <v>3.4389183211096626</v>
      </c>
      <c r="I1214" s="578">
        <v>0.18170772022434251</v>
      </c>
      <c r="J1214" s="578">
        <v>2.7970043903527128E-2</v>
      </c>
      <c r="K1214" s="578">
        <v>10.70547028569379</v>
      </c>
      <c r="L1214" s="578">
        <v>1487.1029319763124</v>
      </c>
      <c r="M1214" s="578">
        <v>3.8747669614337275</v>
      </c>
      <c r="N1214" s="578">
        <v>0.2593291845732888</v>
      </c>
      <c r="O1214" s="578">
        <v>2.9636773397214648E-2</v>
      </c>
      <c r="P1214" s="578">
        <v>10.357052150425396</v>
      </c>
      <c r="Q1214" s="578">
        <v>1403.471323649085</v>
      </c>
      <c r="R1214" s="578">
        <v>3.4389183296104076</v>
      </c>
      <c r="S1214" s="578">
        <v>0.18170770995250923</v>
      </c>
      <c r="T1214" s="578">
        <v>2.7970043903527128E-2</v>
      </c>
      <c r="U1214" s="578">
        <v>10.705470176429067</v>
      </c>
      <c r="V1214" s="578">
        <v>1487.1029319763124</v>
      </c>
      <c r="W1214" s="578">
        <v>3.8747668603367229</v>
      </c>
      <c r="X1214" s="578">
        <v>0.25932916341237877</v>
      </c>
      <c r="Y1214" s="578">
        <v>2.9636773397214648E-2</v>
      </c>
    </row>
    <row r="1215" spans="1:25" x14ac:dyDescent="0.3">
      <c r="A1215" s="311" t="s">
        <v>3811</v>
      </c>
      <c r="B1215" s="310" t="s">
        <v>2194</v>
      </c>
      <c r="C1215" s="310" t="s">
        <v>3655</v>
      </c>
      <c r="D1215" s="36">
        <v>13</v>
      </c>
      <c r="E1215" s="36">
        <v>2012</v>
      </c>
      <c r="F1215" s="578">
        <v>10.553223254152858</v>
      </c>
      <c r="G1215" s="578">
        <v>1397.6959164937302</v>
      </c>
      <c r="H1215" s="578">
        <v>3.2502382674538173</v>
      </c>
      <c r="I1215" s="578">
        <v>0.18740186595217251</v>
      </c>
      <c r="J1215" s="578">
        <v>2.7854969065325901E-2</v>
      </c>
      <c r="K1215" s="578">
        <v>10.879222877753779</v>
      </c>
      <c r="L1215" s="578">
        <v>1479.2410329182901</v>
      </c>
      <c r="M1215" s="578">
        <v>3.6738913999385328</v>
      </c>
      <c r="N1215" s="578">
        <v>0.26662602416884773</v>
      </c>
      <c r="O1215" s="578">
        <v>2.9480100473544203E-2</v>
      </c>
      <c r="P1215" s="578">
        <v>10.553223716088688</v>
      </c>
      <c r="Q1215" s="578">
        <v>1397.6959164937302</v>
      </c>
      <c r="R1215" s="578">
        <v>3.2502382801139875</v>
      </c>
      <c r="S1215" s="578">
        <v>0.18740184536121252</v>
      </c>
      <c r="T1215" s="578">
        <v>2.7854969065325901E-2</v>
      </c>
      <c r="U1215" s="578">
        <v>10.879222415823545</v>
      </c>
      <c r="V1215" s="578">
        <v>1479.2410329182901</v>
      </c>
      <c r="W1215" s="578">
        <v>3.6738913879853472</v>
      </c>
      <c r="X1215" s="578">
        <v>0.26662602934326601</v>
      </c>
      <c r="Y1215" s="578">
        <v>2.948010150187955E-2</v>
      </c>
    </row>
    <row r="1216" spans="1:25" x14ac:dyDescent="0.3">
      <c r="A1216" s="311" t="s">
        <v>3812</v>
      </c>
      <c r="B1216" s="310" t="s">
        <v>2194</v>
      </c>
      <c r="C1216" s="310" t="s">
        <v>3655</v>
      </c>
      <c r="D1216" s="36">
        <v>14</v>
      </c>
      <c r="E1216" s="36">
        <v>2012</v>
      </c>
      <c r="F1216" s="578">
        <v>11.190921677137593</v>
      </c>
      <c r="G1216" s="578">
        <v>1486.8666737874298</v>
      </c>
      <c r="H1216" s="578">
        <v>3.4690334768723274</v>
      </c>
      <c r="I1216" s="578">
        <v>0.23195337756199752</v>
      </c>
      <c r="J1216" s="578">
        <v>2.9632050757451549E-2</v>
      </c>
      <c r="K1216" s="578">
        <v>11.447005782462787</v>
      </c>
      <c r="L1216" s="578">
        <v>1556.3997688293425</v>
      </c>
      <c r="M1216" s="578">
        <v>3.8394127381616223</v>
      </c>
      <c r="N1216" s="578">
        <v>0.30692274770505401</v>
      </c>
      <c r="O1216" s="578">
        <v>3.1017818313557599E-2</v>
      </c>
      <c r="P1216" s="578">
        <v>11.190920544617356</v>
      </c>
      <c r="Q1216" s="578">
        <v>1486.8666737874298</v>
      </c>
      <c r="R1216" s="578">
        <v>3.469033506860185</v>
      </c>
      <c r="S1216" s="578">
        <v>0.23195340327583824</v>
      </c>
      <c r="T1216" s="578">
        <v>2.9632050757451549E-2</v>
      </c>
      <c r="U1216" s="578">
        <v>11.447003686350651</v>
      </c>
      <c r="V1216" s="578">
        <v>1556.3997688293425</v>
      </c>
      <c r="W1216" s="578">
        <v>3.8394127538328204</v>
      </c>
      <c r="X1216" s="578">
        <v>0.30692274775962347</v>
      </c>
      <c r="Y1216" s="578">
        <v>3.1017821456771275E-2</v>
      </c>
    </row>
    <row r="1217" spans="1:25" x14ac:dyDescent="0.3">
      <c r="A1217" s="311" t="s">
        <v>3813</v>
      </c>
      <c r="B1217" s="310" t="s">
        <v>2194</v>
      </c>
      <c r="C1217" s="310" t="s">
        <v>3655</v>
      </c>
      <c r="D1217" s="36">
        <v>15</v>
      </c>
      <c r="E1217" s="36">
        <v>2012</v>
      </c>
      <c r="F1217" s="578">
        <v>11.737447667154482</v>
      </c>
      <c r="G1217" s="578">
        <v>1563.294448852535</v>
      </c>
      <c r="H1217" s="578">
        <v>3.6565671749243203</v>
      </c>
      <c r="I1217" s="578">
        <v>0.27013972763112748</v>
      </c>
      <c r="J1217" s="578">
        <v>3.1155170756392125E-2</v>
      </c>
      <c r="K1217" s="578">
        <v>11.941612108067108</v>
      </c>
      <c r="L1217" s="578">
        <v>1621.4974733988399</v>
      </c>
      <c r="M1217" s="578">
        <v>3.9722471167248479</v>
      </c>
      <c r="N1217" s="578">
        <v>0.33756466032597576</v>
      </c>
      <c r="O1217" s="578">
        <v>3.2315088203176828E-2</v>
      </c>
      <c r="P1217" s="578">
        <v>11.737447081015768</v>
      </c>
      <c r="Q1217" s="578">
        <v>1563.294448852535</v>
      </c>
      <c r="R1217" s="578">
        <v>3.6565671472599148</v>
      </c>
      <c r="S1217" s="578">
        <v>0.27013973272914826</v>
      </c>
      <c r="T1217" s="578">
        <v>3.1155170756392125E-2</v>
      </c>
      <c r="U1217" s="578">
        <v>11.941609550060072</v>
      </c>
      <c r="V1217" s="578">
        <v>1621.4974212646425</v>
      </c>
      <c r="W1217" s="578">
        <v>3.9722472264887299</v>
      </c>
      <c r="X1217" s="578">
        <v>0.33756466105599703</v>
      </c>
      <c r="Y1217" s="578">
        <v>3.2315088727045777E-2</v>
      </c>
    </row>
    <row r="1218" spans="1:25" x14ac:dyDescent="0.3">
      <c r="A1218" s="579" t="s">
        <v>3814</v>
      </c>
      <c r="B1218" s="580" t="s">
        <v>2194</v>
      </c>
      <c r="C1218" s="580" t="s">
        <v>3655</v>
      </c>
      <c r="D1218" s="581">
        <v>16</v>
      </c>
      <c r="E1218" s="581">
        <v>2012</v>
      </c>
      <c r="F1218" s="582">
        <v>12.547770117535276</v>
      </c>
      <c r="G1218" s="582">
        <v>1673.9075024922649</v>
      </c>
      <c r="H1218" s="582">
        <v>3.9138045671158253</v>
      </c>
      <c r="I1218" s="582">
        <v>0.32253718526893227</v>
      </c>
      <c r="J1218" s="582">
        <v>3.3359667732535528E-2</v>
      </c>
      <c r="K1218" s="582">
        <v>12.6721751029232</v>
      </c>
      <c r="L1218" s="582">
        <v>1718.7945772806752</v>
      </c>
      <c r="M1218" s="582">
        <v>4.1776501131280348</v>
      </c>
      <c r="N1218" s="582">
        <v>0.38427712686704224</v>
      </c>
      <c r="O1218" s="582">
        <v>3.4254198544658679E-2</v>
      </c>
      <c r="P1218" s="582">
        <v>12.547770639060476</v>
      </c>
      <c r="Q1218" s="582">
        <v>1673.9075024922649</v>
      </c>
      <c r="R1218" s="582">
        <v>3.9138044992469023</v>
      </c>
      <c r="S1218" s="582">
        <v>0.32253717471636822</v>
      </c>
      <c r="T1218" s="582">
        <v>3.3359663017714973E-2</v>
      </c>
      <c r="U1218" s="582">
        <v>12.672175102901699</v>
      </c>
      <c r="V1218" s="582">
        <v>1718.7945772806752</v>
      </c>
      <c r="W1218" s="582">
        <v>4.1776500563695</v>
      </c>
      <c r="X1218" s="582">
        <v>0.3842771378343357</v>
      </c>
      <c r="Y1218" s="582">
        <v>3.4254198544658679E-2</v>
      </c>
    </row>
    <row r="1219" spans="1:25" x14ac:dyDescent="0.3">
      <c r="A1219" s="311" t="s">
        <v>3815</v>
      </c>
      <c r="B1219" s="310" t="s">
        <v>2194</v>
      </c>
      <c r="C1219" s="310" t="s">
        <v>3655</v>
      </c>
      <c r="D1219" s="36">
        <v>1</v>
      </c>
      <c r="E1219" s="36">
        <v>2020</v>
      </c>
      <c r="F1219" s="578">
        <v>25.872842139583472</v>
      </c>
      <c r="G1219" s="578">
        <v>6586.3969675699846</v>
      </c>
      <c r="H1219" s="578">
        <v>24.760896399229104</v>
      </c>
      <c r="I1219" s="578">
        <v>0.36278886885096001</v>
      </c>
      <c r="J1219" s="578">
        <v>4.3821181228849967E-2</v>
      </c>
      <c r="K1219" s="578">
        <v>26.22007167115525</v>
      </c>
      <c r="L1219" s="578">
        <v>6654.6605885823546</v>
      </c>
      <c r="M1219" s="578">
        <v>24.909430534345947</v>
      </c>
      <c r="N1219" s="578">
        <v>0.36526927027928924</v>
      </c>
      <c r="O1219" s="578">
        <v>4.4275362529636625E-2</v>
      </c>
      <c r="P1219" s="578">
        <v>25.8728416230202</v>
      </c>
      <c r="Q1219" s="578">
        <v>6586.3969701131136</v>
      </c>
      <c r="R1219" s="578">
        <v>24.760897039319349</v>
      </c>
      <c r="S1219" s="578">
        <v>0.36278887485362521</v>
      </c>
      <c r="T1219" s="578">
        <v>4.3821180181112099E-2</v>
      </c>
      <c r="U1219" s="578">
        <v>26.220072714199851</v>
      </c>
      <c r="V1219" s="578">
        <v>6654.6605885823546</v>
      </c>
      <c r="W1219" s="578">
        <v>24.909430293599097</v>
      </c>
      <c r="X1219" s="578">
        <v>0.36526926893323697</v>
      </c>
      <c r="Y1219" s="578">
        <v>4.4275360958029794E-2</v>
      </c>
    </row>
    <row r="1220" spans="1:25" x14ac:dyDescent="0.3">
      <c r="A1220" s="311" t="s">
        <v>3816</v>
      </c>
      <c r="B1220" s="310" t="s">
        <v>2194</v>
      </c>
      <c r="C1220" s="310" t="s">
        <v>3655</v>
      </c>
      <c r="D1220" s="36">
        <v>2</v>
      </c>
      <c r="E1220" s="36">
        <v>2020</v>
      </c>
      <c r="F1220" s="578">
        <v>16.784294275309499</v>
      </c>
      <c r="G1220" s="578">
        <v>3967.9952341715452</v>
      </c>
      <c r="H1220" s="578">
        <v>14.4734494343477</v>
      </c>
      <c r="I1220" s="578">
        <v>0.27454814603212624</v>
      </c>
      <c r="J1220" s="578">
        <v>2.64002129163903E-2</v>
      </c>
      <c r="K1220" s="578">
        <v>17.028979589212152</v>
      </c>
      <c r="L1220" s="578">
        <v>4007.4903539021775</v>
      </c>
      <c r="M1220" s="578">
        <v>14.558583305217301</v>
      </c>
      <c r="N1220" s="578">
        <v>0.27415601151308949</v>
      </c>
      <c r="O1220" s="578">
        <v>2.6663006166927447E-2</v>
      </c>
      <c r="P1220" s="578">
        <v>16.78429375874105</v>
      </c>
      <c r="Q1220" s="578">
        <v>3967.9952850341751</v>
      </c>
      <c r="R1220" s="578">
        <v>14.47345037595365</v>
      </c>
      <c r="S1220" s="578">
        <v>0.27454814075584449</v>
      </c>
      <c r="T1220" s="578">
        <v>2.6400213440259251E-2</v>
      </c>
      <c r="U1220" s="578">
        <v>17.028979579298674</v>
      </c>
      <c r="V1220" s="578">
        <v>4007.4903539021775</v>
      </c>
      <c r="W1220" s="578">
        <v>14.558582473779051</v>
      </c>
      <c r="X1220" s="578">
        <v>0.2741560274250025</v>
      </c>
      <c r="Y1220" s="578">
        <v>2.6663006166927447E-2</v>
      </c>
    </row>
    <row r="1221" spans="1:25" x14ac:dyDescent="0.3">
      <c r="A1221" s="311" t="s">
        <v>3817</v>
      </c>
      <c r="B1221" s="310" t="s">
        <v>2194</v>
      </c>
      <c r="C1221" s="310" t="s">
        <v>3655</v>
      </c>
      <c r="D1221" s="36">
        <v>3</v>
      </c>
      <c r="E1221" s="36">
        <v>2020</v>
      </c>
      <c r="F1221" s="578">
        <v>12.890595786854874</v>
      </c>
      <c r="G1221" s="578">
        <v>2784.8303476969377</v>
      </c>
      <c r="H1221" s="578">
        <v>9.3137850541194531</v>
      </c>
      <c r="I1221" s="578">
        <v>0.19119627080726725</v>
      </c>
      <c r="J1221" s="578">
        <v>1.8528281449107398E-2</v>
      </c>
      <c r="K1221" s="578">
        <v>12.546840943065575</v>
      </c>
      <c r="L1221" s="578">
        <v>2720.4941825866649</v>
      </c>
      <c r="M1221" s="578">
        <v>9.1470295971472861</v>
      </c>
      <c r="N1221" s="578">
        <v>0.18617153964563199</v>
      </c>
      <c r="O1221" s="578">
        <v>1.8100261571817051E-2</v>
      </c>
      <c r="P1221" s="578">
        <v>12.890595786854874</v>
      </c>
      <c r="Q1221" s="578">
        <v>2784.8303476969377</v>
      </c>
      <c r="R1221" s="578">
        <v>9.3137858980529291</v>
      </c>
      <c r="S1221" s="578">
        <v>0.19119628627898499</v>
      </c>
      <c r="T1221" s="578">
        <v>1.8528280925238449E-2</v>
      </c>
      <c r="U1221" s="578">
        <v>12.546841464606549</v>
      </c>
      <c r="V1221" s="578">
        <v>2720.4941825866649</v>
      </c>
      <c r="W1221" s="578">
        <v>9.147029430101</v>
      </c>
      <c r="X1221" s="578">
        <v>0.18617155547811548</v>
      </c>
      <c r="Y1221" s="578">
        <v>1.8100261571817051E-2</v>
      </c>
    </row>
    <row r="1222" spans="1:25" x14ac:dyDescent="0.3">
      <c r="A1222" s="311" t="s">
        <v>3818</v>
      </c>
      <c r="B1222" s="310" t="s">
        <v>2194</v>
      </c>
      <c r="C1222" s="310" t="s">
        <v>3655</v>
      </c>
      <c r="D1222" s="36">
        <v>4</v>
      </c>
      <c r="E1222" s="36">
        <v>2020</v>
      </c>
      <c r="F1222" s="578">
        <v>12.874288351709099</v>
      </c>
      <c r="G1222" s="578">
        <v>2666.3440119425422</v>
      </c>
      <c r="H1222" s="578">
        <v>8.1963596853117107</v>
      </c>
      <c r="I1222" s="578">
        <v>0.32967489210447298</v>
      </c>
      <c r="J1222" s="578">
        <v>1.7739927803631823E-2</v>
      </c>
      <c r="K1222" s="578">
        <v>12.468997203393975</v>
      </c>
      <c r="L1222" s="578">
        <v>2587.32712300618</v>
      </c>
      <c r="M1222" s="578">
        <v>7.9995721948507672</v>
      </c>
      <c r="N1222" s="578">
        <v>0.31256616442624324</v>
      </c>
      <c r="O1222" s="578">
        <v>1.72142218604373E-2</v>
      </c>
      <c r="P1222" s="578">
        <v>12.874287830163299</v>
      </c>
      <c r="Q1222" s="578">
        <v>2666.3440119425422</v>
      </c>
      <c r="R1222" s="578">
        <v>8.1963598693449331</v>
      </c>
      <c r="S1222" s="578">
        <v>0.32967491290401046</v>
      </c>
      <c r="T1222" s="578">
        <v>1.7739927803631823E-2</v>
      </c>
      <c r="U1222" s="578">
        <v>12.468997203388975</v>
      </c>
      <c r="V1222" s="578">
        <v>2587.32712300618</v>
      </c>
      <c r="W1222" s="578">
        <v>7.9995720195389923</v>
      </c>
      <c r="X1222" s="578">
        <v>0.31256616406608329</v>
      </c>
      <c r="Y1222" s="578">
        <v>1.72142218604373E-2</v>
      </c>
    </row>
    <row r="1223" spans="1:25" x14ac:dyDescent="0.3">
      <c r="A1223" s="311" t="s">
        <v>3819</v>
      </c>
      <c r="B1223" s="310" t="s">
        <v>2194</v>
      </c>
      <c r="C1223" s="310" t="s">
        <v>3655</v>
      </c>
      <c r="D1223" s="36">
        <v>5</v>
      </c>
      <c r="E1223" s="36">
        <v>2020</v>
      </c>
      <c r="F1223" s="578">
        <v>10.787238771039904</v>
      </c>
      <c r="G1223" s="578">
        <v>2267.5004107157324</v>
      </c>
      <c r="H1223" s="578">
        <v>6.7713819067963978</v>
      </c>
      <c r="I1223" s="578">
        <v>0.17928745317719053</v>
      </c>
      <c r="J1223" s="578">
        <v>1.50863303667089E-2</v>
      </c>
      <c r="K1223" s="578">
        <v>10.64468728955635</v>
      </c>
      <c r="L1223" s="578">
        <v>2230.6940434773701</v>
      </c>
      <c r="M1223" s="578">
        <v>6.6848236351846273</v>
      </c>
      <c r="N1223" s="578">
        <v>0.17560319101903551</v>
      </c>
      <c r="O1223" s="578">
        <v>1.4841450970076574E-2</v>
      </c>
      <c r="P1223" s="578">
        <v>10.787238771034586</v>
      </c>
      <c r="Q1223" s="578">
        <v>2267.5004107157324</v>
      </c>
      <c r="R1223" s="578">
        <v>6.7713821003708254</v>
      </c>
      <c r="S1223" s="578">
        <v>0.1792874844553195</v>
      </c>
      <c r="T1223" s="578">
        <v>1.50863303667089E-2</v>
      </c>
      <c r="U1223" s="578">
        <v>10.644687289561499</v>
      </c>
      <c r="V1223" s="578">
        <v>2230.6940434773701</v>
      </c>
      <c r="W1223" s="578">
        <v>6.6848232519599424</v>
      </c>
      <c r="X1223" s="578">
        <v>0.17560319125247251</v>
      </c>
      <c r="Y1223" s="578">
        <v>1.4841450970076574E-2</v>
      </c>
    </row>
    <row r="1224" spans="1:25" x14ac:dyDescent="0.3">
      <c r="A1224" s="311" t="s">
        <v>3820</v>
      </c>
      <c r="B1224" s="310" t="s">
        <v>2194</v>
      </c>
      <c r="C1224" s="310" t="s">
        <v>3655</v>
      </c>
      <c r="D1224" s="36">
        <v>6</v>
      </c>
      <c r="E1224" s="36">
        <v>2020</v>
      </c>
      <c r="F1224" s="578">
        <v>10.294117052675226</v>
      </c>
      <c r="G1224" s="578">
        <v>2142.5272560119602</v>
      </c>
      <c r="H1224" s="578">
        <v>6.255655506640319</v>
      </c>
      <c r="I1224" s="578">
        <v>0.21243221642968452</v>
      </c>
      <c r="J1224" s="578">
        <v>1.4254865420904575E-2</v>
      </c>
      <c r="K1224" s="578">
        <v>10.287901162041136</v>
      </c>
      <c r="L1224" s="578">
        <v>2130.77977752685</v>
      </c>
      <c r="M1224" s="578">
        <v>6.2314874571505499</v>
      </c>
      <c r="N1224" s="578">
        <v>0.20928339459593751</v>
      </c>
      <c r="O1224" s="578">
        <v>1.4176727107648375E-2</v>
      </c>
      <c r="P1224" s="578">
        <v>10.294116585772167</v>
      </c>
      <c r="Q1224" s="578">
        <v>2142.5273602803527</v>
      </c>
      <c r="R1224" s="578">
        <v>6.2556555862781034</v>
      </c>
      <c r="S1224" s="578">
        <v>0.21243221632539599</v>
      </c>
      <c r="T1224" s="578">
        <v>1.4254865420904575E-2</v>
      </c>
      <c r="U1224" s="578">
        <v>10.287900640510793</v>
      </c>
      <c r="V1224" s="578">
        <v>2130.7798296610449</v>
      </c>
      <c r="W1224" s="578">
        <v>6.231487429458257</v>
      </c>
      <c r="X1224" s="578">
        <v>0.20928339992557651</v>
      </c>
      <c r="Y1224" s="578">
        <v>1.4176727107648375E-2</v>
      </c>
    </row>
    <row r="1225" spans="1:25" x14ac:dyDescent="0.3">
      <c r="A1225" s="311" t="s">
        <v>3821</v>
      </c>
      <c r="B1225" s="310" t="s">
        <v>2194</v>
      </c>
      <c r="C1225" s="310" t="s">
        <v>3655</v>
      </c>
      <c r="D1225" s="36">
        <v>7</v>
      </c>
      <c r="E1225" s="36">
        <v>2020</v>
      </c>
      <c r="F1225" s="578">
        <v>9.980765047157222</v>
      </c>
      <c r="G1225" s="578">
        <v>2068.1133181253999</v>
      </c>
      <c r="H1225" s="578">
        <v>5.8009065467146321</v>
      </c>
      <c r="I1225" s="578">
        <v>0.23055883697694851</v>
      </c>
      <c r="J1225" s="578">
        <v>1.3759764629260899E-2</v>
      </c>
      <c r="K1225" s="578">
        <v>10.065560854263794</v>
      </c>
      <c r="L1225" s="578">
        <v>2074.2913729349748</v>
      </c>
      <c r="M1225" s="578">
        <v>5.8328976867051043</v>
      </c>
      <c r="N1225" s="578">
        <v>0.23162987911928173</v>
      </c>
      <c r="O1225" s="578">
        <v>1.380084268748755E-2</v>
      </c>
      <c r="P1225" s="578">
        <v>9.9807650471517491</v>
      </c>
      <c r="Q1225" s="578">
        <v>2068.1132138570101</v>
      </c>
      <c r="R1225" s="578">
        <v>5.8009067377182228</v>
      </c>
      <c r="S1225" s="578">
        <v>0.23055884220351147</v>
      </c>
      <c r="T1225" s="578">
        <v>1.3759764629260899E-2</v>
      </c>
      <c r="U1225" s="578">
        <v>10.065560908890919</v>
      </c>
      <c r="V1225" s="578">
        <v>2074.2913729349748</v>
      </c>
      <c r="W1225" s="578">
        <v>5.8328975033024655</v>
      </c>
      <c r="X1225" s="578">
        <v>0.23162988421487751</v>
      </c>
      <c r="Y1225" s="578">
        <v>1.380084268748755E-2</v>
      </c>
    </row>
    <row r="1226" spans="1:25" x14ac:dyDescent="0.3">
      <c r="A1226" s="311" t="s">
        <v>3822</v>
      </c>
      <c r="B1226" s="310" t="s">
        <v>2194</v>
      </c>
      <c r="C1226" s="310" t="s">
        <v>3655</v>
      </c>
      <c r="D1226" s="36">
        <v>8</v>
      </c>
      <c r="E1226" s="36">
        <v>2020</v>
      </c>
      <c r="F1226" s="578">
        <v>8.3453055649197214</v>
      </c>
      <c r="G1226" s="578">
        <v>1678.3926251729274</v>
      </c>
      <c r="H1226" s="578">
        <v>4.4657769479284326</v>
      </c>
      <c r="I1226" s="578">
        <v>0.11046629478338808</v>
      </c>
      <c r="J1226" s="578">
        <v>1.1166840626780524E-2</v>
      </c>
      <c r="K1226" s="578">
        <v>8.5888493821166758</v>
      </c>
      <c r="L1226" s="578">
        <v>1723.2863337198849</v>
      </c>
      <c r="M1226" s="578">
        <v>4.6161318395121826</v>
      </c>
      <c r="N1226" s="578">
        <v>0.13234961684975091</v>
      </c>
      <c r="O1226" s="578">
        <v>1.1465493560535774E-2</v>
      </c>
      <c r="P1226" s="578">
        <v>8.3453056642554913</v>
      </c>
      <c r="Q1226" s="578">
        <v>1678.3926251729274</v>
      </c>
      <c r="R1226" s="578">
        <v>4.4657769903836471</v>
      </c>
      <c r="S1226" s="578">
        <v>0.11046630103646744</v>
      </c>
      <c r="T1226" s="578">
        <v>1.1166840626780524E-2</v>
      </c>
      <c r="U1226" s="578">
        <v>8.5888493821218272</v>
      </c>
      <c r="V1226" s="578">
        <v>1723.2863337198849</v>
      </c>
      <c r="W1226" s="578">
        <v>4.6161317863564628</v>
      </c>
      <c r="X1226" s="578">
        <v>0.13234961679245294</v>
      </c>
      <c r="Y1226" s="578">
        <v>1.1465493560535774E-2</v>
      </c>
    </row>
    <row r="1227" spans="1:25" x14ac:dyDescent="0.3">
      <c r="A1227" s="311" t="s">
        <v>3823</v>
      </c>
      <c r="B1227" s="310" t="s">
        <v>2194</v>
      </c>
      <c r="C1227" s="310" t="s">
        <v>3655</v>
      </c>
      <c r="D1227" s="36">
        <v>9</v>
      </c>
      <c r="E1227" s="36">
        <v>2020</v>
      </c>
      <c r="F1227" s="578">
        <v>8.2507972196898027</v>
      </c>
      <c r="G1227" s="578">
        <v>1630.1537793477298</v>
      </c>
      <c r="H1227" s="578">
        <v>4.113183876640198</v>
      </c>
      <c r="I1227" s="578">
        <v>0.12486338000508097</v>
      </c>
      <c r="J1227" s="578">
        <v>1.084587065270165E-2</v>
      </c>
      <c r="K1227" s="578">
        <v>8.532635888110228</v>
      </c>
      <c r="L1227" s="578">
        <v>1687.7941233316999</v>
      </c>
      <c r="M1227" s="578">
        <v>4.3092186349652621</v>
      </c>
      <c r="N1227" s="578">
        <v>0.16995662107092324</v>
      </c>
      <c r="O1227" s="578">
        <v>1.1229366568538001E-2</v>
      </c>
      <c r="P1227" s="578">
        <v>8.2507972147277506</v>
      </c>
      <c r="Q1227" s="578">
        <v>1630.1537793477298</v>
      </c>
      <c r="R1227" s="578">
        <v>4.1131839620575175</v>
      </c>
      <c r="S1227" s="578">
        <v>0.12486337481550398</v>
      </c>
      <c r="T1227" s="578">
        <v>1.084587065270165E-2</v>
      </c>
      <c r="U1227" s="578">
        <v>8.5326358930668267</v>
      </c>
      <c r="V1227" s="578">
        <v>1687.794071197505</v>
      </c>
      <c r="W1227" s="578">
        <v>4.3092185630593978</v>
      </c>
      <c r="X1227" s="578">
        <v>0.16995662107092324</v>
      </c>
      <c r="Y1227" s="578">
        <v>1.1229366568538001E-2</v>
      </c>
    </row>
    <row r="1228" spans="1:25" x14ac:dyDescent="0.3">
      <c r="A1228" s="311" t="s">
        <v>3824</v>
      </c>
      <c r="B1228" s="310" t="s">
        <v>2194</v>
      </c>
      <c r="C1228" s="310" t="s">
        <v>3655</v>
      </c>
      <c r="D1228" s="36">
        <v>10</v>
      </c>
      <c r="E1228" s="36">
        <v>2020</v>
      </c>
      <c r="F1228" s="578">
        <v>8.1772925685978972</v>
      </c>
      <c r="G1228" s="578">
        <v>1592.6332168579052</v>
      </c>
      <c r="H1228" s="578">
        <v>3.8389378993961127</v>
      </c>
      <c r="I1228" s="578">
        <v>0.13606114326800356</v>
      </c>
      <c r="J1228" s="578">
        <v>1.0596269790160725E-2</v>
      </c>
      <c r="K1228" s="578">
        <v>8.48977809648507</v>
      </c>
      <c r="L1228" s="578">
        <v>1659.4424285888649</v>
      </c>
      <c r="M1228" s="578">
        <v>4.0648100496133921</v>
      </c>
      <c r="N1228" s="578">
        <v>0.20276975712113149</v>
      </c>
      <c r="O1228" s="578">
        <v>1.1040756071452024E-2</v>
      </c>
      <c r="P1228" s="578">
        <v>8.1772925189222079</v>
      </c>
      <c r="Q1228" s="578">
        <v>1592.6332168579052</v>
      </c>
      <c r="R1228" s="578">
        <v>3.8389383481771771</v>
      </c>
      <c r="S1228" s="578">
        <v>0.13606114327831115</v>
      </c>
      <c r="T1228" s="578">
        <v>1.0596269271142425E-2</v>
      </c>
      <c r="U1228" s="578">
        <v>8.4897781958055276</v>
      </c>
      <c r="V1228" s="578">
        <v>1659.44248072306</v>
      </c>
      <c r="W1228" s="578">
        <v>4.0648100004618728</v>
      </c>
      <c r="X1228" s="578">
        <v>0.20276976206150676</v>
      </c>
      <c r="Y1228" s="578">
        <v>1.1040756071452024E-2</v>
      </c>
    </row>
    <row r="1229" spans="1:25" x14ac:dyDescent="0.3">
      <c r="A1229" s="311" t="s">
        <v>3825</v>
      </c>
      <c r="B1229" s="310" t="s">
        <v>2194</v>
      </c>
      <c r="C1229" s="310" t="s">
        <v>3655</v>
      </c>
      <c r="D1229" s="36">
        <v>11</v>
      </c>
      <c r="E1229" s="36">
        <v>2020</v>
      </c>
      <c r="F1229" s="578">
        <v>7.9251666184782117</v>
      </c>
      <c r="G1229" s="578">
        <v>1505.3954289754201</v>
      </c>
      <c r="H1229" s="578">
        <v>3.4232459515624147</v>
      </c>
      <c r="I1229" s="578">
        <v>0.11914774966983967</v>
      </c>
      <c r="J1229" s="578">
        <v>1.0015823024635504E-2</v>
      </c>
      <c r="K1229" s="578">
        <v>8.270195127811796</v>
      </c>
      <c r="L1229" s="578">
        <v>1582.442526499425</v>
      </c>
      <c r="M1229" s="578">
        <v>3.6826319139508952</v>
      </c>
      <c r="N1229" s="578">
        <v>0.20440299490413322</v>
      </c>
      <c r="O1229" s="578">
        <v>1.0528477170737426E-2</v>
      </c>
      <c r="P1229" s="578">
        <v>7.9251665638406203</v>
      </c>
      <c r="Q1229" s="578">
        <v>1505.3954289754201</v>
      </c>
      <c r="R1229" s="578">
        <v>3.4232460755471599</v>
      </c>
      <c r="S1229" s="578">
        <v>0.11914775490580089</v>
      </c>
      <c r="T1229" s="578">
        <v>1.0015823024635504E-2</v>
      </c>
      <c r="U1229" s="578">
        <v>8.2701950210151427</v>
      </c>
      <c r="V1229" s="578">
        <v>1582.442526499425</v>
      </c>
      <c r="W1229" s="578">
        <v>3.6826318171394306</v>
      </c>
      <c r="X1229" s="578">
        <v>0.20440298447889849</v>
      </c>
      <c r="Y1229" s="578">
        <v>1.0528477170737426E-2</v>
      </c>
    </row>
    <row r="1230" spans="1:25" x14ac:dyDescent="0.3">
      <c r="A1230" s="311" t="s">
        <v>3826</v>
      </c>
      <c r="B1230" s="310" t="s">
        <v>2194</v>
      </c>
      <c r="C1230" s="310" t="s">
        <v>3655</v>
      </c>
      <c r="D1230" s="36">
        <v>12</v>
      </c>
      <c r="E1230" s="36">
        <v>2020</v>
      </c>
      <c r="F1230" s="578">
        <v>7.6461446803101927</v>
      </c>
      <c r="G1230" s="578">
        <v>1408.9210128784148</v>
      </c>
      <c r="H1230" s="578">
        <v>2.9943435436095225</v>
      </c>
      <c r="I1230" s="578">
        <v>9.0873820109663883E-2</v>
      </c>
      <c r="J1230" s="578">
        <v>9.3739574852709923E-3</v>
      </c>
      <c r="K1230" s="578">
        <v>8.0068497910586576</v>
      </c>
      <c r="L1230" s="578">
        <v>1492.7685521443625</v>
      </c>
      <c r="M1230" s="578">
        <v>3.2795659241067625</v>
      </c>
      <c r="N1230" s="578">
        <v>0.19142873487968801</v>
      </c>
      <c r="O1230" s="578">
        <v>9.9318168649915432E-3</v>
      </c>
      <c r="P1230" s="578">
        <v>7.6461447821452522</v>
      </c>
      <c r="Q1230" s="578">
        <v>1408.9210128784148</v>
      </c>
      <c r="R1230" s="578">
        <v>2.9943434987556703</v>
      </c>
      <c r="S1230" s="578">
        <v>9.0873818557459476E-2</v>
      </c>
      <c r="T1230" s="578">
        <v>9.3739574319139703E-3</v>
      </c>
      <c r="U1230" s="578">
        <v>8.0068497364157629</v>
      </c>
      <c r="V1230" s="578">
        <v>1492.7685521443625</v>
      </c>
      <c r="W1230" s="578">
        <v>3.2795659481513777</v>
      </c>
      <c r="X1230" s="578">
        <v>0.19142872960219351</v>
      </c>
      <c r="Y1230" s="578">
        <v>9.9318167582774976E-3</v>
      </c>
    </row>
    <row r="1231" spans="1:25" x14ac:dyDescent="0.3">
      <c r="A1231" s="311" t="s">
        <v>3827</v>
      </c>
      <c r="B1231" s="310" t="s">
        <v>2194</v>
      </c>
      <c r="C1231" s="310" t="s">
        <v>3655</v>
      </c>
      <c r="D1231" s="36">
        <v>13</v>
      </c>
      <c r="E1231" s="36">
        <v>2020</v>
      </c>
      <c r="F1231" s="578">
        <v>7.7420025038550149</v>
      </c>
      <c r="G1231" s="578">
        <v>1402.9965489705351</v>
      </c>
      <c r="H1231" s="578">
        <v>2.8728740260291126</v>
      </c>
      <c r="I1231" s="578">
        <v>8.4767491451505625E-2</v>
      </c>
      <c r="J1231" s="578">
        <v>9.3345568651178167E-3</v>
      </c>
      <c r="K1231" s="578">
        <v>8.0849693177730497</v>
      </c>
      <c r="L1231" s="578">
        <v>1484.7550951639776</v>
      </c>
      <c r="M1231" s="578">
        <v>3.1536966623073801</v>
      </c>
      <c r="N1231" s="578">
        <v>0.189054727182034</v>
      </c>
      <c r="O1231" s="578">
        <v>9.8785133935355776E-3</v>
      </c>
      <c r="P1231" s="578">
        <v>7.7420026578388326</v>
      </c>
      <c r="Q1231" s="578">
        <v>1402.9965489705351</v>
      </c>
      <c r="R1231" s="578">
        <v>2.8728740683703351</v>
      </c>
      <c r="S1231" s="578">
        <v>8.4767485159924383E-2</v>
      </c>
      <c r="T1231" s="578">
        <v>9.334557010636969E-3</v>
      </c>
      <c r="U1231" s="578">
        <v>8.0849692134755315</v>
      </c>
      <c r="V1231" s="578">
        <v>1484.7550951639776</v>
      </c>
      <c r="W1231" s="578">
        <v>3.1536966294515825</v>
      </c>
      <c r="X1231" s="578">
        <v>0.18905472712988977</v>
      </c>
      <c r="Y1231" s="578">
        <v>9.8785133935355776E-3</v>
      </c>
    </row>
    <row r="1232" spans="1:25" x14ac:dyDescent="0.3">
      <c r="A1232" s="311" t="s">
        <v>3828</v>
      </c>
      <c r="B1232" s="310" t="s">
        <v>2194</v>
      </c>
      <c r="C1232" s="310" t="s">
        <v>3655</v>
      </c>
      <c r="D1232" s="36">
        <v>14</v>
      </c>
      <c r="E1232" s="36">
        <v>2020</v>
      </c>
      <c r="F1232" s="578">
        <v>8.2699554701709204</v>
      </c>
      <c r="G1232" s="578">
        <v>1492.3042844136526</v>
      </c>
      <c r="H1232" s="578">
        <v>3.0497702710684549</v>
      </c>
      <c r="I1232" s="578">
        <v>0.11320020498260401</v>
      </c>
      <c r="J1232" s="578">
        <v>9.9287245830055153E-3</v>
      </c>
      <c r="K1232" s="578">
        <v>8.5496701835543991</v>
      </c>
      <c r="L1232" s="578">
        <v>1562.0204366048151</v>
      </c>
      <c r="M1232" s="578">
        <v>3.2961689907206124</v>
      </c>
      <c r="N1232" s="578">
        <v>0.21493443281118074</v>
      </c>
      <c r="O1232" s="578">
        <v>1.0392563621280649E-2</v>
      </c>
      <c r="P1232" s="578">
        <v>8.26995562910618</v>
      </c>
      <c r="Q1232" s="578">
        <v>1492.3042844136526</v>
      </c>
      <c r="R1232" s="578">
        <v>3.0497703227107773</v>
      </c>
      <c r="S1232" s="578">
        <v>0.11320020450178454</v>
      </c>
      <c r="T1232" s="578">
        <v>9.9287245830055153E-3</v>
      </c>
      <c r="U1232" s="578">
        <v>8.5496700246033726</v>
      </c>
      <c r="V1232" s="578">
        <v>1562.02048873901</v>
      </c>
      <c r="W1232" s="578">
        <v>3.2961690533641823</v>
      </c>
      <c r="X1232" s="578">
        <v>0.21493442750700753</v>
      </c>
      <c r="Y1232" s="578">
        <v>1.0392563621280649E-2</v>
      </c>
    </row>
    <row r="1233" spans="1:25" x14ac:dyDescent="0.3">
      <c r="A1233" s="311" t="s">
        <v>3829</v>
      </c>
      <c r="B1233" s="310" t="s">
        <v>2194</v>
      </c>
      <c r="C1233" s="310" t="s">
        <v>3655</v>
      </c>
      <c r="D1233" s="36">
        <v>15</v>
      </c>
      <c r="E1233" s="36">
        <v>2020</v>
      </c>
      <c r="F1233" s="578">
        <v>8.7224759202942046</v>
      </c>
      <c r="G1233" s="578">
        <v>1568.8493906656877</v>
      </c>
      <c r="H1233" s="578">
        <v>3.2013892470349647</v>
      </c>
      <c r="I1233" s="578">
        <v>0.13757077415630162</v>
      </c>
      <c r="J1233" s="578">
        <v>1.0437979062165401E-2</v>
      </c>
      <c r="K1233" s="578">
        <v>8.9499712824690363</v>
      </c>
      <c r="L1233" s="578">
        <v>1627.2087732950799</v>
      </c>
      <c r="M1233" s="578">
        <v>3.4110121330377252</v>
      </c>
      <c r="N1233" s="578">
        <v>0.23148472393828901</v>
      </c>
      <c r="O1233" s="578">
        <v>1.0826294552922824E-2</v>
      </c>
      <c r="P1233" s="578">
        <v>8.7224760295796955</v>
      </c>
      <c r="Q1233" s="578">
        <v>1568.8493906656877</v>
      </c>
      <c r="R1233" s="578">
        <v>3.2013893000973104</v>
      </c>
      <c r="S1233" s="578">
        <v>0.13757078512814236</v>
      </c>
      <c r="T1233" s="578">
        <v>1.0437979062165401E-2</v>
      </c>
      <c r="U1233" s="578">
        <v>8.9499712278365955</v>
      </c>
      <c r="V1233" s="578">
        <v>1627.2087732950799</v>
      </c>
      <c r="W1233" s="578">
        <v>3.4110121513331197</v>
      </c>
      <c r="X1233" s="578">
        <v>0.23148472396375502</v>
      </c>
      <c r="Y1233" s="578">
        <v>1.0826294552922824E-2</v>
      </c>
    </row>
    <row r="1234" spans="1:25" x14ac:dyDescent="0.3">
      <c r="A1234" s="579" t="s">
        <v>3830</v>
      </c>
      <c r="B1234" s="580" t="s">
        <v>2194</v>
      </c>
      <c r="C1234" s="580" t="s">
        <v>3655</v>
      </c>
      <c r="D1234" s="581">
        <v>16</v>
      </c>
      <c r="E1234" s="581">
        <v>2020</v>
      </c>
      <c r="F1234" s="582">
        <v>9.3613464359932443</v>
      </c>
      <c r="G1234" s="582">
        <v>1679.7007344563749</v>
      </c>
      <c r="H1234" s="582">
        <v>3.4150675449830752</v>
      </c>
      <c r="I1234" s="582">
        <v>0.17593942215717051</v>
      </c>
      <c r="J1234" s="582">
        <v>1.117554062511765E-2</v>
      </c>
      <c r="K1234" s="582">
        <v>9.5200337735766922</v>
      </c>
      <c r="L1234" s="582">
        <v>1724.708750406895</v>
      </c>
      <c r="M1234" s="582">
        <v>3.5889883460925622</v>
      </c>
      <c r="N1234" s="582">
        <v>0.26507691619190099</v>
      </c>
      <c r="O1234" s="582">
        <v>1.1475005099782675E-2</v>
      </c>
      <c r="P1234" s="582">
        <v>9.3613465874986836</v>
      </c>
      <c r="Q1234" s="582">
        <v>1679.7008387247674</v>
      </c>
      <c r="R1234" s="582">
        <v>3.415067791701095</v>
      </c>
      <c r="S1234" s="582">
        <v>0.17593941170586375</v>
      </c>
      <c r="T1234" s="582">
        <v>1.117554062511765E-2</v>
      </c>
      <c r="U1234" s="582">
        <v>9.5200336667851957</v>
      </c>
      <c r="V1234" s="582">
        <v>1724.708750406895</v>
      </c>
      <c r="W1234" s="582">
        <v>3.5889883805563474</v>
      </c>
      <c r="X1234" s="582">
        <v>0.26507691619068846</v>
      </c>
      <c r="Y1234" s="582">
        <v>1.1475005099782675E-2</v>
      </c>
    </row>
    <row r="1235" spans="1:25" x14ac:dyDescent="0.3">
      <c r="A1235" s="311" t="s">
        <v>3831</v>
      </c>
      <c r="B1235" s="310" t="s">
        <v>2194</v>
      </c>
      <c r="C1235" s="310" t="s">
        <v>3655</v>
      </c>
      <c r="D1235" s="36">
        <v>1</v>
      </c>
      <c r="E1235" s="36">
        <v>2030</v>
      </c>
      <c r="F1235" s="578">
        <v>8.723396352170905</v>
      </c>
      <c r="G1235" s="578">
        <v>6616.975756327307</v>
      </c>
      <c r="H1235" s="578">
        <v>13.186596393502699</v>
      </c>
      <c r="I1235" s="578">
        <v>6.515387804377798E-2</v>
      </c>
      <c r="J1235" s="578">
        <v>4.4119318442729573E-2</v>
      </c>
      <c r="K1235" s="578">
        <v>8.8100643564148271</v>
      </c>
      <c r="L1235" s="578">
        <v>6685.4723612467424</v>
      </c>
      <c r="M1235" s="578">
        <v>13.307202310056374</v>
      </c>
      <c r="N1235" s="578">
        <v>6.5353746252185346E-2</v>
      </c>
      <c r="O1235" s="578">
        <v>4.4575992195556496E-2</v>
      </c>
      <c r="P1235" s="578">
        <v>8.7233961137471674</v>
      </c>
      <c r="Q1235" s="578">
        <v>6616.975756327307</v>
      </c>
      <c r="R1235" s="578">
        <v>13.1865959060184</v>
      </c>
      <c r="S1235" s="578">
        <v>6.5153880110907822E-2</v>
      </c>
      <c r="T1235" s="578">
        <v>4.4119318442729573E-2</v>
      </c>
      <c r="U1235" s="578">
        <v>8.8100637131862296</v>
      </c>
      <c r="V1235" s="578">
        <v>6685.4723612467424</v>
      </c>
      <c r="W1235" s="578">
        <v>13.307201609987951</v>
      </c>
      <c r="X1235" s="578">
        <v>6.5353745193230298E-2</v>
      </c>
      <c r="Y1235" s="578">
        <v>4.4575992195556496E-2</v>
      </c>
    </row>
    <row r="1236" spans="1:25" x14ac:dyDescent="0.3">
      <c r="A1236" s="311" t="s">
        <v>3832</v>
      </c>
      <c r="B1236" s="310" t="s">
        <v>2194</v>
      </c>
      <c r="C1236" s="310" t="s">
        <v>3655</v>
      </c>
      <c r="D1236" s="36">
        <v>2</v>
      </c>
      <c r="E1236" s="36">
        <v>2030</v>
      </c>
      <c r="F1236" s="578">
        <v>5.8117025401904776</v>
      </c>
      <c r="G1236" s="578">
        <v>3984.948348999018</v>
      </c>
      <c r="H1236" s="578">
        <v>8.2724504542105244</v>
      </c>
      <c r="I1236" s="578">
        <v>4.6777719871746101E-2</v>
      </c>
      <c r="J1236" s="578">
        <v>2.6570020942017401E-2</v>
      </c>
      <c r="K1236" s="578">
        <v>5.8372051070238378</v>
      </c>
      <c r="L1236" s="578">
        <v>4024.6343612670848</v>
      </c>
      <c r="M1236" s="578">
        <v>8.3326344722542345</v>
      </c>
      <c r="N1236" s="578">
        <v>4.6321246018730222E-2</v>
      </c>
      <c r="O1236" s="578">
        <v>2.6834633861047473E-2</v>
      </c>
      <c r="P1236" s="578">
        <v>5.8117026444986077</v>
      </c>
      <c r="Q1236" s="578">
        <v>3984.948348999018</v>
      </c>
      <c r="R1236" s="578">
        <v>8.2724504450306959</v>
      </c>
      <c r="S1236" s="578">
        <v>4.6777720979359054E-2</v>
      </c>
      <c r="T1236" s="578">
        <v>2.6570020942017401E-2</v>
      </c>
      <c r="U1236" s="578">
        <v>5.8372054199377672</v>
      </c>
      <c r="V1236" s="578">
        <v>4024.6344146728475</v>
      </c>
      <c r="W1236" s="578">
        <v>8.3326350577602426</v>
      </c>
      <c r="X1236" s="578">
        <v>4.6321244969476476E-2</v>
      </c>
      <c r="Y1236" s="578">
        <v>2.6834633861047473E-2</v>
      </c>
    </row>
    <row r="1237" spans="1:25" x14ac:dyDescent="0.3">
      <c r="A1237" s="311" t="s">
        <v>3833</v>
      </c>
      <c r="B1237" s="310" t="s">
        <v>2194</v>
      </c>
      <c r="C1237" s="310" t="s">
        <v>3655</v>
      </c>
      <c r="D1237" s="36">
        <v>3</v>
      </c>
      <c r="E1237" s="36">
        <v>2030</v>
      </c>
      <c r="F1237" s="578">
        <v>4.2386856130518273</v>
      </c>
      <c r="G1237" s="578">
        <v>2795.3682734171498</v>
      </c>
      <c r="H1237" s="578">
        <v>5.6166553935751509</v>
      </c>
      <c r="I1237" s="578">
        <v>3.5089947174886477E-2</v>
      </c>
      <c r="J1237" s="578">
        <v>1.8638356414157849E-2</v>
      </c>
      <c r="K1237" s="578">
        <v>4.1225642609391144</v>
      </c>
      <c r="L1237" s="578">
        <v>2730.8951797485297</v>
      </c>
      <c r="M1237" s="578">
        <v>5.4951582295604222</v>
      </c>
      <c r="N1237" s="578">
        <v>3.37574298808552E-2</v>
      </c>
      <c r="O1237" s="578">
        <v>1.8208509194664626E-2</v>
      </c>
      <c r="P1237" s="578">
        <v>4.2386856155510451</v>
      </c>
      <c r="Q1237" s="578">
        <v>2795.3682734171498</v>
      </c>
      <c r="R1237" s="578">
        <v>5.61665544645499</v>
      </c>
      <c r="S1237" s="578">
        <v>3.5089948253698773E-2</v>
      </c>
      <c r="T1237" s="578">
        <v>1.8638356938026797E-2</v>
      </c>
      <c r="U1237" s="578">
        <v>4.1225643155298677</v>
      </c>
      <c r="V1237" s="578">
        <v>2730.8952318827251</v>
      </c>
      <c r="W1237" s="578">
        <v>5.4951584438003849</v>
      </c>
      <c r="X1237" s="578">
        <v>3.3757429376237227E-2</v>
      </c>
      <c r="Y1237" s="578">
        <v>1.8208509194664626E-2</v>
      </c>
    </row>
    <row r="1238" spans="1:25" x14ac:dyDescent="0.3">
      <c r="A1238" s="311" t="s">
        <v>3834</v>
      </c>
      <c r="B1238" s="310" t="s">
        <v>2194</v>
      </c>
      <c r="C1238" s="310" t="s">
        <v>3655</v>
      </c>
      <c r="D1238" s="36">
        <v>4</v>
      </c>
      <c r="E1238" s="36">
        <v>2030</v>
      </c>
      <c r="F1238" s="578">
        <v>4.101157839354145</v>
      </c>
      <c r="G1238" s="578">
        <v>2675.2339579264276</v>
      </c>
      <c r="H1238" s="578">
        <v>4.8759033770808493</v>
      </c>
      <c r="I1238" s="578">
        <v>0.14522359066874399</v>
      </c>
      <c r="J1238" s="578">
        <v>1.7837371541342323E-2</v>
      </c>
      <c r="K1238" s="578">
        <v>3.9712781641535377</v>
      </c>
      <c r="L1238" s="578">
        <v>2596.0500564575123</v>
      </c>
      <c r="M1238" s="578">
        <v>4.7666437483445945</v>
      </c>
      <c r="N1238" s="578">
        <v>0.13489806706972202</v>
      </c>
      <c r="O1238" s="578">
        <v>1.7309366997020875E-2</v>
      </c>
      <c r="P1238" s="578">
        <v>4.1011581001348496</v>
      </c>
      <c r="Q1238" s="578">
        <v>2675.2339070637972</v>
      </c>
      <c r="R1238" s="578">
        <v>4.8759033635542375</v>
      </c>
      <c r="S1238" s="578">
        <v>0.14522358535577873</v>
      </c>
      <c r="T1238" s="578">
        <v>1.7837371541342323E-2</v>
      </c>
      <c r="U1238" s="578">
        <v>3.9712782138032376</v>
      </c>
      <c r="V1238" s="578">
        <v>2596.0500564575123</v>
      </c>
      <c r="W1238" s="578">
        <v>4.7666436340635556</v>
      </c>
      <c r="X1238" s="578">
        <v>0.13489806703607049</v>
      </c>
      <c r="Y1238" s="578">
        <v>1.7309366997020875E-2</v>
      </c>
    </row>
    <row r="1239" spans="1:25" x14ac:dyDescent="0.3">
      <c r="A1239" s="311" t="s">
        <v>3835</v>
      </c>
      <c r="B1239" s="310" t="s">
        <v>2194</v>
      </c>
      <c r="C1239" s="310" t="s">
        <v>3655</v>
      </c>
      <c r="D1239" s="36">
        <v>5</v>
      </c>
      <c r="E1239" s="36">
        <v>2030</v>
      </c>
      <c r="F1239" s="578">
        <v>3.5311889127030174</v>
      </c>
      <c r="G1239" s="578">
        <v>2274.8267135620076</v>
      </c>
      <c r="H1239" s="578">
        <v>3.6491752642608204</v>
      </c>
      <c r="I1239" s="578">
        <v>8.1080679788101379E-2</v>
      </c>
      <c r="J1239" s="578">
        <v>1.5167595032835325E-2</v>
      </c>
      <c r="K1239" s="578">
        <v>3.4686555101701102</v>
      </c>
      <c r="L1239" s="578">
        <v>2237.9474245707147</v>
      </c>
      <c r="M1239" s="578">
        <v>3.6596558113933453</v>
      </c>
      <c r="N1239" s="578">
        <v>7.6440852487091079E-2</v>
      </c>
      <c r="O1239" s="578">
        <v>1.4921713474905075E-2</v>
      </c>
      <c r="P1239" s="578">
        <v>3.5311889127237874</v>
      </c>
      <c r="Q1239" s="578">
        <v>2274.8267135620076</v>
      </c>
      <c r="R1239" s="578">
        <v>3.6491752894144103</v>
      </c>
      <c r="S1239" s="578">
        <v>8.1080678226195579E-2</v>
      </c>
      <c r="T1239" s="578">
        <v>1.5167595032835325E-2</v>
      </c>
      <c r="U1239" s="578">
        <v>3.4686554580160074</v>
      </c>
      <c r="V1239" s="578">
        <v>2237.9474245707147</v>
      </c>
      <c r="W1239" s="578">
        <v>3.6596558462697399</v>
      </c>
      <c r="X1239" s="578">
        <v>7.6440848451359927E-2</v>
      </c>
      <c r="Y1239" s="578">
        <v>1.4921713474905075E-2</v>
      </c>
    </row>
    <row r="1240" spans="1:25" x14ac:dyDescent="0.3">
      <c r="A1240" s="311" t="s">
        <v>3836</v>
      </c>
      <c r="B1240" s="310" t="s">
        <v>2194</v>
      </c>
      <c r="C1240" s="310" t="s">
        <v>3655</v>
      </c>
      <c r="D1240" s="36">
        <v>6</v>
      </c>
      <c r="E1240" s="36">
        <v>2030</v>
      </c>
      <c r="F1240" s="578">
        <v>3.3437736657591923</v>
      </c>
      <c r="G1240" s="578">
        <v>2149.1787643432572</v>
      </c>
      <c r="H1240" s="578">
        <v>3.2586003033751023</v>
      </c>
      <c r="I1240" s="578">
        <v>0.10868627405034183</v>
      </c>
      <c r="J1240" s="578">
        <v>1.4329848044629476E-2</v>
      </c>
      <c r="K1240" s="578">
        <v>3.322750660243285</v>
      </c>
      <c r="L1240" s="578">
        <v>2137.4087346394799</v>
      </c>
      <c r="M1240" s="578">
        <v>3.3219445574395596</v>
      </c>
      <c r="N1240" s="578">
        <v>0.10375416084389132</v>
      </c>
      <c r="O1240" s="578">
        <v>1.4251374086597875E-2</v>
      </c>
      <c r="P1240" s="578">
        <v>3.3437738222214604</v>
      </c>
      <c r="Q1240" s="578">
        <v>2149.1787643432572</v>
      </c>
      <c r="R1240" s="578">
        <v>3.2586001988486952</v>
      </c>
      <c r="S1240" s="578">
        <v>0.10868626769994665</v>
      </c>
      <c r="T1240" s="578">
        <v>1.4329848044629476E-2</v>
      </c>
      <c r="U1240" s="578">
        <v>3.3227505584342576</v>
      </c>
      <c r="V1240" s="578">
        <v>2137.4087346394799</v>
      </c>
      <c r="W1240" s="578">
        <v>3.321944593501025</v>
      </c>
      <c r="X1240" s="578">
        <v>0.10375417793299366</v>
      </c>
      <c r="Y1240" s="578">
        <v>1.4251374086597875E-2</v>
      </c>
    </row>
    <row r="1241" spans="1:25" x14ac:dyDescent="0.3">
      <c r="A1241" s="311" t="s">
        <v>3837</v>
      </c>
      <c r="B1241" s="310" t="s">
        <v>2194</v>
      </c>
      <c r="C1241" s="310" t="s">
        <v>3655</v>
      </c>
      <c r="D1241" s="36">
        <v>7</v>
      </c>
      <c r="E1241" s="36">
        <v>2030</v>
      </c>
      <c r="F1241" s="578">
        <v>3.3068972532245526</v>
      </c>
      <c r="G1241" s="578">
        <v>2074.264666239415</v>
      </c>
      <c r="H1241" s="578">
        <v>2.8432047419525226</v>
      </c>
      <c r="I1241" s="578">
        <v>0.12275055579993875</v>
      </c>
      <c r="J1241" s="578">
        <v>1.3830345987419876E-2</v>
      </c>
      <c r="K1241" s="578">
        <v>3.3099934931010422</v>
      </c>
      <c r="L1241" s="578">
        <v>2080.45408248901</v>
      </c>
      <c r="M1241" s="578">
        <v>2.9496534709896824</v>
      </c>
      <c r="N1241" s="578">
        <v>0.120895793470784</v>
      </c>
      <c r="O1241" s="578">
        <v>1.3871651249549626E-2</v>
      </c>
      <c r="P1241" s="578">
        <v>3.3068970470918977</v>
      </c>
      <c r="Q1241" s="578">
        <v>2074.264666239415</v>
      </c>
      <c r="R1241" s="578">
        <v>2.8432047373874654</v>
      </c>
      <c r="S1241" s="578">
        <v>0.12275055573688023</v>
      </c>
      <c r="T1241" s="578">
        <v>1.3830345987419876E-2</v>
      </c>
      <c r="U1241" s="578">
        <v>3.3099935464968673</v>
      </c>
      <c r="V1241" s="578">
        <v>2080.45408248901</v>
      </c>
      <c r="W1241" s="578">
        <v>2.9496534855779801</v>
      </c>
      <c r="X1241" s="578">
        <v>0.12089577258029699</v>
      </c>
      <c r="Y1241" s="578">
        <v>1.3871651249549626E-2</v>
      </c>
    </row>
    <row r="1242" spans="1:25" x14ac:dyDescent="0.3">
      <c r="A1242" s="311" t="s">
        <v>3838</v>
      </c>
      <c r="B1242" s="310" t="s">
        <v>2194</v>
      </c>
      <c r="C1242" s="310" t="s">
        <v>3655</v>
      </c>
      <c r="D1242" s="36">
        <v>8</v>
      </c>
      <c r="E1242" s="36">
        <v>2030</v>
      </c>
      <c r="F1242" s="578">
        <v>2.7963416947638549</v>
      </c>
      <c r="G1242" s="578">
        <v>1683.5156428019152</v>
      </c>
      <c r="H1242" s="578">
        <v>2.1181189622325225</v>
      </c>
      <c r="I1242" s="578">
        <v>4.8526732525563852E-2</v>
      </c>
      <c r="J1242" s="578">
        <v>1.1224963411223074E-2</v>
      </c>
      <c r="K1242" s="578">
        <v>2.8538017082766252</v>
      </c>
      <c r="L1242" s="578">
        <v>1728.4923731485951</v>
      </c>
      <c r="M1242" s="578">
        <v>2.2723651244130698</v>
      </c>
      <c r="N1242" s="578">
        <v>6.0254916056085926E-2</v>
      </c>
      <c r="O1242" s="578">
        <v>1.1524853044344675E-2</v>
      </c>
      <c r="P1242" s="578">
        <v>2.7963417456604649</v>
      </c>
      <c r="Q1242" s="578">
        <v>1683.5156428019152</v>
      </c>
      <c r="R1242" s="578">
        <v>2.1181189728793726</v>
      </c>
      <c r="S1242" s="578">
        <v>4.8526730370516177E-2</v>
      </c>
      <c r="T1242" s="578">
        <v>1.1224963411223074E-2</v>
      </c>
      <c r="U1242" s="578">
        <v>2.8538016598425102</v>
      </c>
      <c r="V1242" s="578">
        <v>1728.4923731485951</v>
      </c>
      <c r="W1242" s="578">
        <v>2.272365136775075</v>
      </c>
      <c r="X1242" s="578">
        <v>6.0254918010893208E-2</v>
      </c>
      <c r="Y1242" s="578">
        <v>1.1524853044344675E-2</v>
      </c>
    </row>
    <row r="1243" spans="1:25" x14ac:dyDescent="0.3">
      <c r="A1243" s="311" t="s">
        <v>3839</v>
      </c>
      <c r="B1243" s="310" t="s">
        <v>2194</v>
      </c>
      <c r="C1243" s="310" t="s">
        <v>3655</v>
      </c>
      <c r="D1243" s="36">
        <v>9</v>
      </c>
      <c r="E1243" s="36">
        <v>2030</v>
      </c>
      <c r="F1243" s="578">
        <v>2.8089998023860949</v>
      </c>
      <c r="G1243" s="578">
        <v>1634.98742294311</v>
      </c>
      <c r="H1243" s="578">
        <v>1.8731035530537723</v>
      </c>
      <c r="I1243" s="578">
        <v>6.13880247036225E-2</v>
      </c>
      <c r="J1243" s="578">
        <v>1.0901411296799699E-2</v>
      </c>
      <c r="K1243" s="578">
        <v>2.88089183260717</v>
      </c>
      <c r="L1243" s="578">
        <v>1692.7350133260024</v>
      </c>
      <c r="M1243" s="578">
        <v>2.0392404075710098</v>
      </c>
      <c r="N1243" s="578">
        <v>8.9197671782130561E-2</v>
      </c>
      <c r="O1243" s="578">
        <v>1.1286489345366075E-2</v>
      </c>
      <c r="P1243" s="578">
        <v>2.8089996980675425</v>
      </c>
      <c r="Q1243" s="578">
        <v>1634.98742294311</v>
      </c>
      <c r="R1243" s="578">
        <v>1.873103546451145</v>
      </c>
      <c r="S1243" s="578">
        <v>6.1388024143070596E-2</v>
      </c>
      <c r="T1243" s="578">
        <v>1.0901411296799699E-2</v>
      </c>
      <c r="U1243" s="578">
        <v>2.8808918847565752</v>
      </c>
      <c r="V1243" s="578">
        <v>1692.7350133260024</v>
      </c>
      <c r="W1243" s="578">
        <v>2.0392404068258303</v>
      </c>
      <c r="X1243" s="578">
        <v>8.9197681141437377E-2</v>
      </c>
      <c r="Y1243" s="578">
        <v>1.1286489345366075E-2</v>
      </c>
    </row>
    <row r="1244" spans="1:25" x14ac:dyDescent="0.3">
      <c r="A1244" s="311" t="s">
        <v>3840</v>
      </c>
      <c r="B1244" s="310" t="s">
        <v>2194</v>
      </c>
      <c r="C1244" s="310" t="s">
        <v>3655</v>
      </c>
      <c r="D1244" s="36">
        <v>10</v>
      </c>
      <c r="E1244" s="36">
        <v>2030</v>
      </c>
      <c r="F1244" s="578">
        <v>2.8188510225665251</v>
      </c>
      <c r="G1244" s="578">
        <v>1597.242699940995</v>
      </c>
      <c r="H1244" s="578">
        <v>1.6825375475674824</v>
      </c>
      <c r="I1244" s="578">
        <v>7.1391239991801997E-2</v>
      </c>
      <c r="J1244" s="578">
        <v>1.0649780674915075E-2</v>
      </c>
      <c r="K1244" s="578">
        <v>2.9021685106686101</v>
      </c>
      <c r="L1244" s="578">
        <v>1664.1760228474875</v>
      </c>
      <c r="M1244" s="578">
        <v>1.8556444331326576</v>
      </c>
      <c r="N1244" s="578">
        <v>0.11519920994366301</v>
      </c>
      <c r="O1244" s="578">
        <v>1.1096029299854549E-2</v>
      </c>
      <c r="P1244" s="578">
        <v>2.8188510759520073</v>
      </c>
      <c r="Q1244" s="578">
        <v>1597.242699940995</v>
      </c>
      <c r="R1244" s="578">
        <v>1.6825375113059275</v>
      </c>
      <c r="S1244" s="578">
        <v>7.1391233207577842E-2</v>
      </c>
      <c r="T1244" s="578">
        <v>1.0649780674915075E-2</v>
      </c>
      <c r="U1244" s="578">
        <v>2.9021685628319949</v>
      </c>
      <c r="V1244" s="578">
        <v>1664.1760228474875</v>
      </c>
      <c r="W1244" s="578">
        <v>1.8556444998221124</v>
      </c>
      <c r="X1244" s="578">
        <v>0.11519920570420498</v>
      </c>
      <c r="Y1244" s="578">
        <v>1.1096029299854549E-2</v>
      </c>
    </row>
    <row r="1245" spans="1:25" x14ac:dyDescent="0.3">
      <c r="A1245" s="311" t="s">
        <v>3841</v>
      </c>
      <c r="B1245" s="310" t="s">
        <v>2194</v>
      </c>
      <c r="C1245" s="310" t="s">
        <v>3655</v>
      </c>
      <c r="D1245" s="36">
        <v>11</v>
      </c>
      <c r="E1245" s="36">
        <v>2030</v>
      </c>
      <c r="F1245" s="578">
        <v>2.7432460729755723</v>
      </c>
      <c r="G1245" s="578">
        <v>1509.7141812642374</v>
      </c>
      <c r="H1245" s="578">
        <v>1.4592552817468101</v>
      </c>
      <c r="I1245" s="578">
        <v>6.4736606926089679E-2</v>
      </c>
      <c r="J1245" s="578">
        <v>1.006614836417914E-2</v>
      </c>
      <c r="K1245" s="578">
        <v>2.8392032651822348</v>
      </c>
      <c r="L1245" s="578">
        <v>1586.9063809712652</v>
      </c>
      <c r="M1245" s="578">
        <v>1.637963904520495</v>
      </c>
      <c r="N1245" s="578">
        <v>0.12141222191197175</v>
      </c>
      <c r="O1245" s="578">
        <v>1.05808301887009E-2</v>
      </c>
      <c r="P1245" s="578">
        <v>2.7432458109546625</v>
      </c>
      <c r="Q1245" s="578">
        <v>1509.7141812642374</v>
      </c>
      <c r="R1245" s="578">
        <v>1.4592552949350899</v>
      </c>
      <c r="S1245" s="578">
        <v>6.4736604273093634E-2</v>
      </c>
      <c r="T1245" s="578">
        <v>1.0066147622031462E-2</v>
      </c>
      <c r="U1245" s="578">
        <v>2.8392032117759851</v>
      </c>
      <c r="V1245" s="578">
        <v>1586.9063809712652</v>
      </c>
      <c r="W1245" s="578">
        <v>1.637963935630065</v>
      </c>
      <c r="X1245" s="578">
        <v>0.12141222150663999</v>
      </c>
      <c r="Y1245" s="578">
        <v>1.05808301887009E-2</v>
      </c>
    </row>
    <row r="1246" spans="1:25" x14ac:dyDescent="0.3">
      <c r="A1246" s="311" t="s">
        <v>3842</v>
      </c>
      <c r="B1246" s="310" t="s">
        <v>2194</v>
      </c>
      <c r="C1246" s="310" t="s">
        <v>3655</v>
      </c>
      <c r="D1246" s="36">
        <v>12</v>
      </c>
      <c r="E1246" s="36">
        <v>2030</v>
      </c>
      <c r="F1246" s="578">
        <v>2.6385615910430675</v>
      </c>
      <c r="G1246" s="578">
        <v>1412.9495519002251</v>
      </c>
      <c r="H1246" s="578">
        <v>1.2466190765733949</v>
      </c>
      <c r="I1246" s="578">
        <v>5.09713550133407E-2</v>
      </c>
      <c r="J1246" s="578">
        <v>9.4209716820235594E-3</v>
      </c>
      <c r="K1246" s="578">
        <v>2.7423161611310025</v>
      </c>
      <c r="L1246" s="578">
        <v>1496.9570922851526</v>
      </c>
      <c r="M1246" s="578">
        <v>1.4295856460557776</v>
      </c>
      <c r="N1246" s="578">
        <v>0.12138972123860425</v>
      </c>
      <c r="O1246" s="578">
        <v>9.9810997392826978E-3</v>
      </c>
      <c r="P1246" s="578">
        <v>2.6385616444295699</v>
      </c>
      <c r="Q1246" s="578">
        <v>1412.9495519002251</v>
      </c>
      <c r="R1246" s="578">
        <v>1.2466190959332026</v>
      </c>
      <c r="S1246" s="578">
        <v>5.0971355570860952E-2</v>
      </c>
      <c r="T1246" s="578">
        <v>9.4209715268031326E-3</v>
      </c>
      <c r="U1246" s="578">
        <v>2.742315904090705</v>
      </c>
      <c r="V1246" s="578">
        <v>1496.9570922851526</v>
      </c>
      <c r="W1246" s="578">
        <v>1.42958564764027</v>
      </c>
      <c r="X1246" s="578">
        <v>0.12138971820695552</v>
      </c>
      <c r="Y1246" s="578">
        <v>9.9810997392826978E-3</v>
      </c>
    </row>
    <row r="1247" spans="1:25" x14ac:dyDescent="0.3">
      <c r="A1247" s="311" t="s">
        <v>3843</v>
      </c>
      <c r="B1247" s="310" t="s">
        <v>2194</v>
      </c>
      <c r="C1247" s="310" t="s">
        <v>3655</v>
      </c>
      <c r="D1247" s="36">
        <v>13</v>
      </c>
      <c r="E1247" s="36">
        <v>2030</v>
      </c>
      <c r="F1247" s="578">
        <v>2.6227966234114626</v>
      </c>
      <c r="G1247" s="578">
        <v>1406.9150861104274</v>
      </c>
      <c r="H1247" s="578">
        <v>1.1685067271273448</v>
      </c>
      <c r="I1247" s="578">
        <v>4.7507142008422848E-2</v>
      </c>
      <c r="J1247" s="578">
        <v>9.3807501398259739E-3</v>
      </c>
      <c r="K1247" s="578">
        <v>2.7248160689723573</v>
      </c>
      <c r="L1247" s="578">
        <v>1488.8313446044899</v>
      </c>
      <c r="M1247" s="578">
        <v>1.3443826052055801</v>
      </c>
      <c r="N1247" s="578">
        <v>0.12105642126607524</v>
      </c>
      <c r="O1247" s="578">
        <v>9.9269308896812718E-3</v>
      </c>
      <c r="P1247" s="578">
        <v>2.6227966743577573</v>
      </c>
      <c r="Q1247" s="578">
        <v>1406.9150861104274</v>
      </c>
      <c r="R1247" s="578">
        <v>1.1685067609790425</v>
      </c>
      <c r="S1247" s="578">
        <v>4.7507144612003026E-2</v>
      </c>
      <c r="T1247" s="578">
        <v>9.3807501398259739E-3</v>
      </c>
      <c r="U1247" s="578">
        <v>2.7248160143342304</v>
      </c>
      <c r="V1247" s="578">
        <v>1488.8313446044899</v>
      </c>
      <c r="W1247" s="578">
        <v>1.3443826007731574</v>
      </c>
      <c r="X1247" s="578">
        <v>0.12105643126718224</v>
      </c>
      <c r="Y1247" s="578">
        <v>9.9269309963953174E-3</v>
      </c>
    </row>
    <row r="1248" spans="1:25" x14ac:dyDescent="0.3">
      <c r="A1248" s="311" t="s">
        <v>3844</v>
      </c>
      <c r="B1248" s="310" t="s">
        <v>2194</v>
      </c>
      <c r="C1248" s="310" t="s">
        <v>3655</v>
      </c>
      <c r="D1248" s="36">
        <v>14</v>
      </c>
      <c r="E1248" s="36">
        <v>2030</v>
      </c>
      <c r="F1248" s="578">
        <v>2.69837161794733</v>
      </c>
      <c r="G1248" s="578">
        <v>1496.3242810567176</v>
      </c>
      <c r="H1248" s="578">
        <v>1.2296449523173525</v>
      </c>
      <c r="I1248" s="578">
        <v>5.5495953124894477E-2</v>
      </c>
      <c r="J1248" s="578">
        <v>9.9768766958731967E-3</v>
      </c>
      <c r="K1248" s="578">
        <v>2.7877994250836351</v>
      </c>
      <c r="L1248" s="578">
        <v>1566.1755943298276</v>
      </c>
      <c r="M1248" s="578">
        <v>1.3839467610911576</v>
      </c>
      <c r="N1248" s="578">
        <v>0.12771287534815151</v>
      </c>
      <c r="O1248" s="578">
        <v>1.0442645909885525E-2</v>
      </c>
      <c r="P1248" s="578">
        <v>2.6983712007137175</v>
      </c>
      <c r="Q1248" s="578">
        <v>1496.3242810567176</v>
      </c>
      <c r="R1248" s="578">
        <v>1.2296449129398699</v>
      </c>
      <c r="S1248" s="578">
        <v>5.5495952047749549E-2</v>
      </c>
      <c r="T1248" s="578">
        <v>9.9768766958731967E-3</v>
      </c>
      <c r="U1248" s="578">
        <v>2.7877994263189176</v>
      </c>
      <c r="V1248" s="578">
        <v>1566.1755421956325</v>
      </c>
      <c r="W1248" s="578">
        <v>1.3839467899294151</v>
      </c>
      <c r="X1248" s="578">
        <v>0.12771289615678399</v>
      </c>
      <c r="Y1248" s="578">
        <v>1.0442645909885525E-2</v>
      </c>
    </row>
    <row r="1249" spans="1:25" x14ac:dyDescent="0.3">
      <c r="A1249" s="311" t="s">
        <v>3845</v>
      </c>
      <c r="B1249" s="310" t="s">
        <v>2194</v>
      </c>
      <c r="C1249" s="310" t="s">
        <v>3655</v>
      </c>
      <c r="D1249" s="36">
        <v>15</v>
      </c>
      <c r="E1249" s="36">
        <v>2030</v>
      </c>
      <c r="F1249" s="578">
        <v>2.7631431811741174</v>
      </c>
      <c r="G1249" s="578">
        <v>1572.9564297993925</v>
      </c>
      <c r="H1249" s="578">
        <v>1.2820464069696549</v>
      </c>
      <c r="I1249" s="578">
        <v>6.2343361233918829E-2</v>
      </c>
      <c r="J1249" s="578">
        <v>1.0487841907888625E-2</v>
      </c>
      <c r="K1249" s="578">
        <v>2.8403928239916874</v>
      </c>
      <c r="L1249" s="578">
        <v>1631.4305496215748</v>
      </c>
      <c r="M1249" s="578">
        <v>1.4142869627522274</v>
      </c>
      <c r="N1249" s="578">
        <v>0.1287430992279035</v>
      </c>
      <c r="O1249" s="578">
        <v>1.087769353762265E-2</v>
      </c>
      <c r="P1249" s="578">
        <v>2.763143130250338</v>
      </c>
      <c r="Q1249" s="578">
        <v>1572.9564297993925</v>
      </c>
      <c r="R1249" s="578">
        <v>1.2820464335702551</v>
      </c>
      <c r="S1249" s="578">
        <v>6.2343363896313002E-2</v>
      </c>
      <c r="T1249" s="578">
        <v>1.0487841907888625E-2</v>
      </c>
      <c r="U1249" s="578">
        <v>2.8403932412314372</v>
      </c>
      <c r="V1249" s="578">
        <v>1631.4305496215748</v>
      </c>
      <c r="W1249" s="578">
        <v>1.4142869686355999</v>
      </c>
      <c r="X1249" s="578">
        <v>0.12874312018478376</v>
      </c>
      <c r="Y1249" s="578">
        <v>1.087769353762265E-2</v>
      </c>
    </row>
    <row r="1250" spans="1:25" x14ac:dyDescent="0.3">
      <c r="A1250" s="579" t="s">
        <v>3846</v>
      </c>
      <c r="B1250" s="580" t="s">
        <v>2194</v>
      </c>
      <c r="C1250" s="580" t="s">
        <v>3655</v>
      </c>
      <c r="D1250" s="581">
        <v>16</v>
      </c>
      <c r="E1250" s="581">
        <v>2030</v>
      </c>
      <c r="F1250" s="582">
        <v>2.9033595671080876</v>
      </c>
      <c r="G1250" s="582">
        <v>1683.98390960693</v>
      </c>
      <c r="H1250" s="582">
        <v>1.3617582232355525</v>
      </c>
      <c r="I1250" s="582">
        <v>7.4001033974733774E-2</v>
      </c>
      <c r="J1250" s="582">
        <v>1.1228122961862576E-2</v>
      </c>
      <c r="K1250" s="582">
        <v>2.963085605237282</v>
      </c>
      <c r="L1250" s="582">
        <v>1729.0825996398898</v>
      </c>
      <c r="M1250" s="582">
        <v>1.4731383850464626</v>
      </c>
      <c r="N1250" s="582">
        <v>0.13787958034966549</v>
      </c>
      <c r="O1250" s="582">
        <v>1.152881646218395E-2</v>
      </c>
      <c r="P1250" s="582">
        <v>2.90335935846936</v>
      </c>
      <c r="Q1250" s="582">
        <v>1683.98390960693</v>
      </c>
      <c r="R1250" s="582">
        <v>1.3617581545760551</v>
      </c>
      <c r="S1250" s="582">
        <v>7.4001047497404174E-2</v>
      </c>
      <c r="T1250" s="582">
        <v>1.1228122961862576E-2</v>
      </c>
      <c r="U1250" s="582">
        <v>2.9630855543435475</v>
      </c>
      <c r="V1250" s="582">
        <v>1729.0825996398898</v>
      </c>
      <c r="W1250" s="582">
        <v>1.4731383674842724</v>
      </c>
      <c r="X1250" s="582">
        <v>0.13787957502972825</v>
      </c>
      <c r="Y1250" s="582">
        <v>1.152881646218395E-2</v>
      </c>
    </row>
    <row r="1251" spans="1:25" x14ac:dyDescent="0.3">
      <c r="A1251" s="311" t="s">
        <v>3847</v>
      </c>
      <c r="B1251" s="310" t="s">
        <v>2193</v>
      </c>
      <c r="C1251" s="310" t="s">
        <v>3655</v>
      </c>
      <c r="D1251" s="36">
        <v>1</v>
      </c>
      <c r="E1251" s="36">
        <v>2012</v>
      </c>
      <c r="F1251" s="578">
        <v>46.419625200505799</v>
      </c>
      <c r="G1251" s="578">
        <v>8001.386444091796</v>
      </c>
      <c r="H1251" s="578">
        <v>8.1895042955875361</v>
      </c>
      <c r="I1251" s="578">
        <v>3.3399701118469198</v>
      </c>
      <c r="J1251" s="578">
        <v>6.8254282542814779E-2</v>
      </c>
      <c r="K1251" s="578">
        <v>46.856654383746552</v>
      </c>
      <c r="L1251" s="578">
        <v>8071.6479695637972</v>
      </c>
      <c r="M1251" s="578">
        <v>8.2054787877326163</v>
      </c>
      <c r="N1251" s="578">
        <v>3.3562599420547401</v>
      </c>
      <c r="O1251" s="578">
        <v>6.8853644266103659E-2</v>
      </c>
      <c r="P1251" s="578">
        <v>46.419624704867573</v>
      </c>
      <c r="Q1251" s="578">
        <v>8001.386444091796</v>
      </c>
      <c r="R1251" s="578">
        <v>8.1895050667226243</v>
      </c>
      <c r="S1251" s="578">
        <v>3.3399701118469198</v>
      </c>
      <c r="T1251" s="578">
        <v>6.8254282542814765E-2</v>
      </c>
      <c r="U1251" s="578">
        <v>46.856652832958659</v>
      </c>
      <c r="V1251" s="578">
        <v>8071.6479695637972</v>
      </c>
      <c r="W1251" s="578">
        <v>8.2054789963488766</v>
      </c>
      <c r="X1251" s="578">
        <v>3.3562599420547401</v>
      </c>
      <c r="Y1251" s="578">
        <v>6.8853644266103659E-2</v>
      </c>
    </row>
    <row r="1252" spans="1:25" x14ac:dyDescent="0.3">
      <c r="A1252" s="311" t="s">
        <v>3848</v>
      </c>
      <c r="B1252" s="310" t="s">
        <v>2193</v>
      </c>
      <c r="C1252" s="310" t="s">
        <v>3655</v>
      </c>
      <c r="D1252" s="36">
        <v>2</v>
      </c>
      <c r="E1252" s="36">
        <v>2012</v>
      </c>
      <c r="F1252" s="578">
        <v>21.501188016816677</v>
      </c>
      <c r="G1252" s="578">
        <v>3857.2327601114876</v>
      </c>
      <c r="H1252" s="578">
        <v>4.4058571018977046</v>
      </c>
      <c r="I1252" s="578">
        <v>1.6463986026743997</v>
      </c>
      <c r="J1252" s="578">
        <v>3.2903351743395072E-2</v>
      </c>
      <c r="K1252" s="578">
        <v>22.050619352424526</v>
      </c>
      <c r="L1252" s="578">
        <v>3946.9516270955346</v>
      </c>
      <c r="M1252" s="578">
        <v>4.4333500574187674</v>
      </c>
      <c r="N1252" s="578">
        <v>1.6665930695210849</v>
      </c>
      <c r="O1252" s="578">
        <v>3.366872377227987E-2</v>
      </c>
      <c r="P1252" s="578">
        <v>21.501188047181703</v>
      </c>
      <c r="Q1252" s="578">
        <v>3857.2327601114876</v>
      </c>
      <c r="R1252" s="578">
        <v>4.4058565022035747</v>
      </c>
      <c r="S1252" s="578">
        <v>1.6463986818368175</v>
      </c>
      <c r="T1252" s="578">
        <v>3.2903351743395072E-2</v>
      </c>
      <c r="U1252" s="578">
        <v>22.050620414840498</v>
      </c>
      <c r="V1252" s="578">
        <v>3946.9516270955346</v>
      </c>
      <c r="W1252" s="578">
        <v>4.4333501095728298</v>
      </c>
      <c r="X1252" s="578">
        <v>1.66659307479858</v>
      </c>
      <c r="Y1252" s="578">
        <v>3.366872377227987E-2</v>
      </c>
    </row>
    <row r="1253" spans="1:25" x14ac:dyDescent="0.3">
      <c r="A1253" s="311" t="s">
        <v>3849</v>
      </c>
      <c r="B1253" s="310" t="s">
        <v>2193</v>
      </c>
      <c r="C1253" s="310" t="s">
        <v>3655</v>
      </c>
      <c r="D1253" s="36">
        <v>3</v>
      </c>
      <c r="E1253" s="36">
        <v>2012</v>
      </c>
      <c r="F1253" s="578">
        <v>11.956757241311875</v>
      </c>
      <c r="G1253" s="578">
        <v>2194.3947168985951</v>
      </c>
      <c r="H1253" s="578">
        <v>2.3275937157838227</v>
      </c>
      <c r="I1253" s="578">
        <v>0.88130170836423782</v>
      </c>
      <c r="J1253" s="578">
        <v>1.8718903554448198E-2</v>
      </c>
      <c r="K1253" s="578">
        <v>12.150788401976225</v>
      </c>
      <c r="L1253" s="578">
        <v>2223.6335016886374</v>
      </c>
      <c r="M1253" s="578">
        <v>2.3408173717325473</v>
      </c>
      <c r="N1253" s="578">
        <v>0.88870598282664981</v>
      </c>
      <c r="O1253" s="578">
        <v>1.8968286419597701E-2</v>
      </c>
      <c r="P1253" s="578">
        <v>11.956757243921526</v>
      </c>
      <c r="Q1253" s="578">
        <v>2194.3947168985951</v>
      </c>
      <c r="R1253" s="578">
        <v>2.3275937096914228</v>
      </c>
      <c r="S1253" s="578">
        <v>0.88130169951667348</v>
      </c>
      <c r="T1253" s="578">
        <v>1.8718903554448198E-2</v>
      </c>
      <c r="U1253" s="578">
        <v>12.150789444688851</v>
      </c>
      <c r="V1253" s="578">
        <v>2223.6335016886374</v>
      </c>
      <c r="W1253" s="578">
        <v>2.340817372780287</v>
      </c>
      <c r="X1253" s="578">
        <v>0.888706030324101</v>
      </c>
      <c r="Y1253" s="578">
        <v>1.8968286943466649E-2</v>
      </c>
    </row>
    <row r="1254" spans="1:25" x14ac:dyDescent="0.3">
      <c r="A1254" s="311" t="s">
        <v>3850</v>
      </c>
      <c r="B1254" s="310" t="s">
        <v>2193</v>
      </c>
      <c r="C1254" s="310" t="s">
        <v>3655</v>
      </c>
      <c r="D1254" s="36">
        <v>4</v>
      </c>
      <c r="E1254" s="36">
        <v>2012</v>
      </c>
      <c r="F1254" s="578">
        <v>9.1402968902814958</v>
      </c>
      <c r="G1254" s="578">
        <v>1715.9304389953575</v>
      </c>
      <c r="H1254" s="578">
        <v>1.6924565157581375</v>
      </c>
      <c r="I1254" s="578">
        <v>0.64971102960407701</v>
      </c>
      <c r="J1254" s="578">
        <v>1.463746761631525E-2</v>
      </c>
      <c r="K1254" s="578">
        <v>9.3249227922327123</v>
      </c>
      <c r="L1254" s="578">
        <v>1747.1115824381475</v>
      </c>
      <c r="M1254" s="578">
        <v>1.7043353510477224</v>
      </c>
      <c r="N1254" s="578">
        <v>0.66168596626569776</v>
      </c>
      <c r="O1254" s="578">
        <v>1.4903463665783975E-2</v>
      </c>
      <c r="P1254" s="578">
        <v>9.1402964705412106</v>
      </c>
      <c r="Q1254" s="578">
        <v>1715.9304389953575</v>
      </c>
      <c r="R1254" s="578">
        <v>1.6924565168058774</v>
      </c>
      <c r="S1254" s="578">
        <v>0.64971101377159302</v>
      </c>
      <c r="T1254" s="578">
        <v>1.463746761631525E-2</v>
      </c>
      <c r="U1254" s="578">
        <v>9.3249242579962157</v>
      </c>
      <c r="V1254" s="578">
        <v>1747.1115824381475</v>
      </c>
      <c r="W1254" s="578">
        <v>1.7043358204343</v>
      </c>
      <c r="X1254" s="578">
        <v>0.66168599793066551</v>
      </c>
      <c r="Y1254" s="578">
        <v>1.4903463665783975E-2</v>
      </c>
    </row>
    <row r="1255" spans="1:25" x14ac:dyDescent="0.3">
      <c r="A1255" s="311" t="s">
        <v>3851</v>
      </c>
      <c r="B1255" s="310" t="s">
        <v>2193</v>
      </c>
      <c r="C1255" s="310" t="s">
        <v>3655</v>
      </c>
      <c r="D1255" s="36">
        <v>5</v>
      </c>
      <c r="E1255" s="36">
        <v>2012</v>
      </c>
      <c r="F1255" s="578">
        <v>7.558743744375529</v>
      </c>
      <c r="G1255" s="578">
        <v>1447.8782030741324</v>
      </c>
      <c r="H1255" s="578">
        <v>1.3549202693393398</v>
      </c>
      <c r="I1255" s="578">
        <v>0.53227407205849875</v>
      </c>
      <c r="J1255" s="578">
        <v>1.2350883228161027E-2</v>
      </c>
      <c r="K1255" s="578">
        <v>7.8104847901874201</v>
      </c>
      <c r="L1255" s="578">
        <v>1496.1319999694774</v>
      </c>
      <c r="M1255" s="578">
        <v>1.3663593548893249</v>
      </c>
      <c r="N1255" s="578">
        <v>0.54564899206161499</v>
      </c>
      <c r="O1255" s="578">
        <v>1.2762545617685299E-2</v>
      </c>
      <c r="P1255" s="578">
        <v>7.558743692801114</v>
      </c>
      <c r="Q1255" s="578">
        <v>1447.8782030741324</v>
      </c>
      <c r="R1255" s="578">
        <v>1.3549197525135175</v>
      </c>
      <c r="S1255" s="578">
        <v>0.53227403511603655</v>
      </c>
      <c r="T1255" s="578">
        <v>1.2350883228161027E-2</v>
      </c>
      <c r="U1255" s="578">
        <v>7.8104849941955727</v>
      </c>
      <c r="V1255" s="578">
        <v>1496.1319999694774</v>
      </c>
      <c r="W1255" s="578">
        <v>1.3663593548893249</v>
      </c>
      <c r="X1255" s="578">
        <v>0.54564899206161499</v>
      </c>
      <c r="Y1255" s="578">
        <v>1.2762545617685299E-2</v>
      </c>
    </row>
    <row r="1256" spans="1:25" x14ac:dyDescent="0.3">
      <c r="A1256" s="311" t="s">
        <v>3852</v>
      </c>
      <c r="B1256" s="310" t="s">
        <v>2193</v>
      </c>
      <c r="C1256" s="310" t="s">
        <v>3655</v>
      </c>
      <c r="D1256" s="36">
        <v>6</v>
      </c>
      <c r="E1256" s="36">
        <v>2012</v>
      </c>
      <c r="F1256" s="578">
        <v>6.6349550328862552</v>
      </c>
      <c r="G1256" s="578">
        <v>1285.0794982910124</v>
      </c>
      <c r="H1256" s="578">
        <v>1.121449336797615</v>
      </c>
      <c r="I1256" s="578">
        <v>0.45937509043142127</v>
      </c>
      <c r="J1256" s="578">
        <v>1.096222974592815E-2</v>
      </c>
      <c r="K1256" s="578">
        <v>6.9559961787260001</v>
      </c>
      <c r="L1256" s="578">
        <v>1351.4828351338649</v>
      </c>
      <c r="M1256" s="578">
        <v>1.1316561390994999</v>
      </c>
      <c r="N1256" s="578">
        <v>0.47352355703090598</v>
      </c>
      <c r="O1256" s="578">
        <v>1.1528626841027251E-2</v>
      </c>
      <c r="P1256" s="578">
        <v>6.6349549832035901</v>
      </c>
      <c r="Q1256" s="578">
        <v>1285.0794982910124</v>
      </c>
      <c r="R1256" s="578">
        <v>1.12144934149303</v>
      </c>
      <c r="S1256" s="578">
        <v>0.45937508430021451</v>
      </c>
      <c r="T1256" s="578">
        <v>1.096222974592815E-2</v>
      </c>
      <c r="U1256" s="578">
        <v>6.955996126732007</v>
      </c>
      <c r="V1256" s="578">
        <v>1351.4828351338649</v>
      </c>
      <c r="W1256" s="578">
        <v>1.1316561385950301</v>
      </c>
      <c r="X1256" s="578">
        <v>0.47352357783044347</v>
      </c>
      <c r="Y1256" s="578">
        <v>1.1528626841027251E-2</v>
      </c>
    </row>
    <row r="1257" spans="1:25" x14ac:dyDescent="0.3">
      <c r="A1257" s="311" t="s">
        <v>3853</v>
      </c>
      <c r="B1257" s="310" t="s">
        <v>2193</v>
      </c>
      <c r="C1257" s="310" t="s">
        <v>3655</v>
      </c>
      <c r="D1257" s="36">
        <v>7</v>
      </c>
      <c r="E1257" s="36">
        <v>2012</v>
      </c>
      <c r="F1257" s="578">
        <v>6.0561068877262425</v>
      </c>
      <c r="G1257" s="578">
        <v>1184.386568705235</v>
      </c>
      <c r="H1257" s="578">
        <v>0.97519990196451523</v>
      </c>
      <c r="I1257" s="578">
        <v>0.41382867594559947</v>
      </c>
      <c r="J1257" s="578">
        <v>1.0103266278747464E-2</v>
      </c>
      <c r="K1257" s="578">
        <v>6.4934527632867622</v>
      </c>
      <c r="L1257" s="578">
        <v>1278.7149925231874</v>
      </c>
      <c r="M1257" s="578">
        <v>0.9831807912948225</v>
      </c>
      <c r="N1257" s="578">
        <v>0.42990900576114599</v>
      </c>
      <c r="O1257" s="578">
        <v>1.0907918661056674E-2</v>
      </c>
      <c r="P1257" s="578">
        <v>6.0561066220422255</v>
      </c>
      <c r="Q1257" s="578">
        <v>1184.386568705235</v>
      </c>
      <c r="R1257" s="578">
        <v>0.97519994317553904</v>
      </c>
      <c r="S1257" s="578">
        <v>0.41382876038551275</v>
      </c>
      <c r="T1257" s="578">
        <v>1.0103266278747464E-2</v>
      </c>
      <c r="U1257" s="578">
        <v>6.4934525545662174</v>
      </c>
      <c r="V1257" s="578">
        <v>1278.7149925231874</v>
      </c>
      <c r="W1257" s="578">
        <v>0.98318081446147176</v>
      </c>
      <c r="X1257" s="578">
        <v>0.42990900576114599</v>
      </c>
      <c r="Y1257" s="578">
        <v>1.0907918661056674E-2</v>
      </c>
    </row>
    <row r="1258" spans="1:25" x14ac:dyDescent="0.3">
      <c r="A1258" s="311" t="s">
        <v>3854</v>
      </c>
      <c r="B1258" s="310" t="s">
        <v>2193</v>
      </c>
      <c r="C1258" s="310" t="s">
        <v>3655</v>
      </c>
      <c r="D1258" s="36">
        <v>8</v>
      </c>
      <c r="E1258" s="36">
        <v>2012</v>
      </c>
      <c r="F1258" s="578">
        <v>5.2223356243630352</v>
      </c>
      <c r="G1258" s="578">
        <v>1021.4878482818567</v>
      </c>
      <c r="H1258" s="578">
        <v>0.87636522469498779</v>
      </c>
      <c r="I1258" s="578">
        <v>0.36313814033443703</v>
      </c>
      <c r="J1258" s="578">
        <v>8.7136683772162798E-3</v>
      </c>
      <c r="K1258" s="578">
        <v>5.7839987059342022</v>
      </c>
      <c r="L1258" s="578">
        <v>1146.7489395141549</v>
      </c>
      <c r="M1258" s="578">
        <v>0.88277777391097778</v>
      </c>
      <c r="N1258" s="578">
        <v>0.383749720601675</v>
      </c>
      <c r="O1258" s="578">
        <v>9.7822041328375475E-3</v>
      </c>
      <c r="P1258" s="578">
        <v>5.2223355199554673</v>
      </c>
      <c r="Q1258" s="578">
        <v>1021.4878482818567</v>
      </c>
      <c r="R1258" s="578">
        <v>0.87636525822260047</v>
      </c>
      <c r="S1258" s="578">
        <v>0.36313809353547749</v>
      </c>
      <c r="T1258" s="578">
        <v>8.7136683772162798E-3</v>
      </c>
      <c r="U1258" s="578">
        <v>5.783998810397553</v>
      </c>
      <c r="V1258" s="578">
        <v>1146.7489395141549</v>
      </c>
      <c r="W1258" s="578">
        <v>0.88277779440007453</v>
      </c>
      <c r="X1258" s="578">
        <v>0.3837497258791695</v>
      </c>
      <c r="Y1258" s="578">
        <v>9.7822041328375475E-3</v>
      </c>
    </row>
    <row r="1259" spans="1:25" x14ac:dyDescent="0.3">
      <c r="A1259" s="311" t="s">
        <v>3855</v>
      </c>
      <c r="B1259" s="310" t="s">
        <v>2193</v>
      </c>
      <c r="C1259" s="310" t="s">
        <v>3655</v>
      </c>
      <c r="D1259" s="36">
        <v>9</v>
      </c>
      <c r="E1259" s="36">
        <v>2012</v>
      </c>
      <c r="F1259" s="578">
        <v>4.7424488461244074</v>
      </c>
      <c r="G1259" s="578">
        <v>934.82578023274675</v>
      </c>
      <c r="H1259" s="578">
        <v>0.79743102142432032</v>
      </c>
      <c r="I1259" s="578">
        <v>0.33523190347477771</v>
      </c>
      <c r="J1259" s="578">
        <v>7.9744180499498381E-3</v>
      </c>
      <c r="K1259" s="578">
        <v>5.4138195898291626</v>
      </c>
      <c r="L1259" s="578">
        <v>1086.9467569986925</v>
      </c>
      <c r="M1259" s="578">
        <v>0.80399190605385207</v>
      </c>
      <c r="N1259" s="578">
        <v>0.35952396721889551</v>
      </c>
      <c r="O1259" s="578">
        <v>9.272099627802767E-3</v>
      </c>
      <c r="P1259" s="578">
        <v>4.7424494194613827</v>
      </c>
      <c r="Q1259" s="578">
        <v>934.82578023274675</v>
      </c>
      <c r="R1259" s="578">
        <v>0.79743095058559732</v>
      </c>
      <c r="S1259" s="578">
        <v>0.33523196587339027</v>
      </c>
      <c r="T1259" s="578">
        <v>7.9744180014434535E-3</v>
      </c>
      <c r="U1259" s="578">
        <v>5.4138195376265923</v>
      </c>
      <c r="V1259" s="578">
        <v>1086.9467569986925</v>
      </c>
      <c r="W1259" s="578">
        <v>0.80399189873908927</v>
      </c>
      <c r="X1259" s="578">
        <v>0.359523983051379</v>
      </c>
      <c r="Y1259" s="578">
        <v>9.2720995744457451E-3</v>
      </c>
    </row>
    <row r="1260" spans="1:25" x14ac:dyDescent="0.3">
      <c r="A1260" s="311" t="s">
        <v>3856</v>
      </c>
      <c r="B1260" s="310" t="s">
        <v>2193</v>
      </c>
      <c r="C1260" s="310" t="s">
        <v>3655</v>
      </c>
      <c r="D1260" s="36">
        <v>10</v>
      </c>
      <c r="E1260" s="36">
        <v>2012</v>
      </c>
      <c r="F1260" s="578">
        <v>4.3592908419389724</v>
      </c>
      <c r="G1260" s="578">
        <v>865.42527802785207</v>
      </c>
      <c r="H1260" s="578">
        <v>0.73528216464910623</v>
      </c>
      <c r="I1260" s="578">
        <v>0.313229974436884</v>
      </c>
      <c r="J1260" s="578">
        <v>7.3824082016168751E-3</v>
      </c>
      <c r="K1260" s="578">
        <v>5.0906015035446472</v>
      </c>
      <c r="L1260" s="578">
        <v>1032.9569110870307</v>
      </c>
      <c r="M1260" s="578">
        <v>0.7420002750392688</v>
      </c>
      <c r="N1260" s="578">
        <v>0.33981708833016422</v>
      </c>
      <c r="O1260" s="578">
        <v>8.8115367495144366E-3</v>
      </c>
      <c r="P1260" s="578">
        <v>4.3592904286488121</v>
      </c>
      <c r="Q1260" s="578">
        <v>865.42527802785207</v>
      </c>
      <c r="R1260" s="578">
        <v>0.73528212242914925</v>
      </c>
      <c r="S1260" s="578">
        <v>0.31322999003653723</v>
      </c>
      <c r="T1260" s="578">
        <v>7.3824082016168751E-3</v>
      </c>
      <c r="U1260" s="578">
        <v>5.0906014513990705</v>
      </c>
      <c r="V1260" s="578">
        <v>1032.9569110870307</v>
      </c>
      <c r="W1260" s="578">
        <v>0.74200029563507952</v>
      </c>
      <c r="X1260" s="578">
        <v>0.33981709089130147</v>
      </c>
      <c r="Y1260" s="578">
        <v>8.8115367495144366E-3</v>
      </c>
    </row>
    <row r="1261" spans="1:25" x14ac:dyDescent="0.3">
      <c r="A1261" s="311" t="s">
        <v>3857</v>
      </c>
      <c r="B1261" s="310" t="s">
        <v>2193</v>
      </c>
      <c r="C1261" s="310" t="s">
        <v>3655</v>
      </c>
      <c r="D1261" s="36">
        <v>11</v>
      </c>
      <c r="E1261" s="36">
        <v>2012</v>
      </c>
      <c r="F1261" s="578">
        <v>3.9725372657812801</v>
      </c>
      <c r="G1261" s="578">
        <v>793.69023895263626</v>
      </c>
      <c r="H1261" s="578">
        <v>0.67943581269355424</v>
      </c>
      <c r="I1261" s="578">
        <v>0.29323488206136927</v>
      </c>
      <c r="J1261" s="578">
        <v>6.7704884422710148E-3</v>
      </c>
      <c r="K1261" s="578">
        <v>4.7517774908434705</v>
      </c>
      <c r="L1261" s="578">
        <v>970.76646296183128</v>
      </c>
      <c r="M1261" s="578">
        <v>0.68632652236071068</v>
      </c>
      <c r="N1261" s="578">
        <v>0.31992253013110372</v>
      </c>
      <c r="O1261" s="578">
        <v>8.2810299548630867E-3</v>
      </c>
      <c r="P1261" s="578">
        <v>3.9725373191261721</v>
      </c>
      <c r="Q1261" s="578">
        <v>793.69023895263626</v>
      </c>
      <c r="R1261" s="578">
        <v>0.67943578469566968</v>
      </c>
      <c r="S1261" s="578">
        <v>0.29323488601948999</v>
      </c>
      <c r="T1261" s="578">
        <v>6.7704884422710148E-3</v>
      </c>
      <c r="U1261" s="578">
        <v>4.7517772299252075</v>
      </c>
      <c r="V1261" s="578">
        <v>970.76646296183128</v>
      </c>
      <c r="W1261" s="578">
        <v>0.68632651551160895</v>
      </c>
      <c r="X1261" s="578">
        <v>0.31992253214896921</v>
      </c>
      <c r="Y1261" s="578">
        <v>8.2810299548630867E-3</v>
      </c>
    </row>
    <row r="1262" spans="1:25" x14ac:dyDescent="0.3">
      <c r="A1262" s="311" t="s">
        <v>3858</v>
      </c>
      <c r="B1262" s="310" t="s">
        <v>2193</v>
      </c>
      <c r="C1262" s="310" t="s">
        <v>3655</v>
      </c>
      <c r="D1262" s="36">
        <v>12</v>
      </c>
      <c r="E1262" s="36">
        <v>2012</v>
      </c>
      <c r="F1262" s="578">
        <v>3.6561053144408353</v>
      </c>
      <c r="G1262" s="578">
        <v>735.00576814015676</v>
      </c>
      <c r="H1262" s="578">
        <v>0.63374461328688381</v>
      </c>
      <c r="I1262" s="578">
        <v>0.27687590328666051</v>
      </c>
      <c r="J1262" s="578">
        <v>6.2698904269685302E-3</v>
      </c>
      <c r="K1262" s="578">
        <v>4.47194858722529</v>
      </c>
      <c r="L1262" s="578">
        <v>916.48576354980435</v>
      </c>
      <c r="M1262" s="578">
        <v>0.64064361306372997</v>
      </c>
      <c r="N1262" s="578">
        <v>0.30173361022025302</v>
      </c>
      <c r="O1262" s="578">
        <v>7.8180013661039941E-3</v>
      </c>
      <c r="P1262" s="578">
        <v>3.6561053666979775</v>
      </c>
      <c r="Q1262" s="578">
        <v>735.00576814015676</v>
      </c>
      <c r="R1262" s="578">
        <v>0.63374460806759625</v>
      </c>
      <c r="S1262" s="578">
        <v>0.276875896224131</v>
      </c>
      <c r="T1262" s="578">
        <v>6.2698904779002326E-3</v>
      </c>
      <c r="U1262" s="578">
        <v>4.4719490569805176</v>
      </c>
      <c r="V1262" s="578">
        <v>916.48575274149539</v>
      </c>
      <c r="W1262" s="578">
        <v>0.64064363293194471</v>
      </c>
      <c r="X1262" s="578">
        <v>0.30173360971578678</v>
      </c>
      <c r="Y1262" s="578">
        <v>7.8180013661039941E-3</v>
      </c>
    </row>
    <row r="1263" spans="1:25" x14ac:dyDescent="0.3">
      <c r="A1263" s="311" t="s">
        <v>3859</v>
      </c>
      <c r="B1263" s="310" t="s">
        <v>2193</v>
      </c>
      <c r="C1263" s="310" t="s">
        <v>3655</v>
      </c>
      <c r="D1263" s="36">
        <v>13</v>
      </c>
      <c r="E1263" s="36">
        <v>2012</v>
      </c>
      <c r="F1263" s="578">
        <v>3.349698329921615</v>
      </c>
      <c r="G1263" s="578">
        <v>675.58940887451126</v>
      </c>
      <c r="H1263" s="578">
        <v>0.58749024764013724</v>
      </c>
      <c r="I1263" s="578">
        <v>0.25593219619865154</v>
      </c>
      <c r="J1263" s="578">
        <v>5.763040297703503E-3</v>
      </c>
      <c r="K1263" s="578">
        <v>4.1852912088822105</v>
      </c>
      <c r="L1263" s="578">
        <v>858.15770975748649</v>
      </c>
      <c r="M1263" s="578">
        <v>0.59447284058357219</v>
      </c>
      <c r="N1263" s="578">
        <v>0.27901806961744979</v>
      </c>
      <c r="O1263" s="578">
        <v>7.3204392198628395E-3</v>
      </c>
      <c r="P1263" s="578">
        <v>3.3496983815542327</v>
      </c>
      <c r="Q1263" s="578">
        <v>675.58941396077421</v>
      </c>
      <c r="R1263" s="578">
        <v>0.58749022757789726</v>
      </c>
      <c r="S1263" s="578">
        <v>0.25593220116570498</v>
      </c>
      <c r="T1263" s="578">
        <v>5.763040297703503E-3</v>
      </c>
      <c r="U1263" s="578">
        <v>4.1852912612448527</v>
      </c>
      <c r="V1263" s="578">
        <v>858.15770975748649</v>
      </c>
      <c r="W1263" s="578">
        <v>0.594472848946073</v>
      </c>
      <c r="X1263" s="578">
        <v>0.27901810066153576</v>
      </c>
      <c r="Y1263" s="578">
        <v>7.3204392198628395E-3</v>
      </c>
    </row>
    <row r="1264" spans="1:25" x14ac:dyDescent="0.3">
      <c r="A1264" s="311" t="s">
        <v>3860</v>
      </c>
      <c r="B1264" s="310" t="s">
        <v>2193</v>
      </c>
      <c r="C1264" s="310" t="s">
        <v>3655</v>
      </c>
      <c r="D1264" s="36">
        <v>14</v>
      </c>
      <c r="E1264" s="36">
        <v>2012</v>
      </c>
      <c r="F1264" s="578">
        <v>3.4102586413913096</v>
      </c>
      <c r="G1264" s="578">
        <v>680.86581103006961</v>
      </c>
      <c r="H1264" s="578">
        <v>0.545272256228296</v>
      </c>
      <c r="I1264" s="578">
        <v>0.2396739818310985</v>
      </c>
      <c r="J1264" s="578">
        <v>5.8080627616921704E-3</v>
      </c>
      <c r="K1264" s="578">
        <v>4.2198530989953671</v>
      </c>
      <c r="L1264" s="578">
        <v>856.40791066487577</v>
      </c>
      <c r="M1264" s="578">
        <v>0.55256525320388972</v>
      </c>
      <c r="N1264" s="578">
        <v>0.26090117986313927</v>
      </c>
      <c r="O1264" s="578">
        <v>7.3055191023740883E-3</v>
      </c>
      <c r="P1264" s="578">
        <v>3.4102581184003276</v>
      </c>
      <c r="Q1264" s="578">
        <v>680.86580594380644</v>
      </c>
      <c r="R1264" s="578">
        <v>0.54527220655775899</v>
      </c>
      <c r="S1264" s="578">
        <v>0.23967398780708501</v>
      </c>
      <c r="T1264" s="578">
        <v>5.8080628126238728E-3</v>
      </c>
      <c r="U1264" s="578">
        <v>4.2198533611129552</v>
      </c>
      <c r="V1264" s="578">
        <v>856.40791066487577</v>
      </c>
      <c r="W1264" s="578">
        <v>0.55256526810505102</v>
      </c>
      <c r="X1264" s="578">
        <v>0.26090119189272276</v>
      </c>
      <c r="Y1264" s="578">
        <v>7.3055191508804729E-3</v>
      </c>
    </row>
    <row r="1265" spans="1:25" x14ac:dyDescent="0.3">
      <c r="A1265" s="311" t="s">
        <v>3861</v>
      </c>
      <c r="B1265" s="310" t="s">
        <v>2193</v>
      </c>
      <c r="C1265" s="310" t="s">
        <v>3655</v>
      </c>
      <c r="D1265" s="36">
        <v>15</v>
      </c>
      <c r="E1265" s="36">
        <v>2012</v>
      </c>
      <c r="F1265" s="578">
        <v>3.4882724422629181</v>
      </c>
      <c r="G1265" s="578">
        <v>689.94264539082781</v>
      </c>
      <c r="H1265" s="578">
        <v>0.50889030875017194</v>
      </c>
      <c r="I1265" s="578">
        <v>0.225903154467232</v>
      </c>
      <c r="J1265" s="578">
        <v>5.8854920595573833E-3</v>
      </c>
      <c r="K1265" s="578">
        <v>4.2664899626142825</v>
      </c>
      <c r="L1265" s="578">
        <v>858.08015124003043</v>
      </c>
      <c r="M1265" s="578">
        <v>0.51619527384173103</v>
      </c>
      <c r="N1265" s="578">
        <v>0.24567511136410702</v>
      </c>
      <c r="O1265" s="578">
        <v>7.3197878615853026E-3</v>
      </c>
      <c r="P1265" s="578">
        <v>3.4882726522252248</v>
      </c>
      <c r="Q1265" s="578">
        <v>689.9426352183018</v>
      </c>
      <c r="R1265" s="578">
        <v>0.50889031387244599</v>
      </c>
      <c r="S1265" s="578">
        <v>0.22590309575510475</v>
      </c>
      <c r="T1265" s="578">
        <v>5.8854919576939758E-3</v>
      </c>
      <c r="U1265" s="578">
        <v>4.2664900666059076</v>
      </c>
      <c r="V1265" s="578">
        <v>858.08015124003043</v>
      </c>
      <c r="W1265" s="578">
        <v>0.51619529535916309</v>
      </c>
      <c r="X1265" s="578">
        <v>0.24567511136410725</v>
      </c>
      <c r="Y1265" s="578">
        <v>7.3197878615853026E-3</v>
      </c>
    </row>
    <row r="1266" spans="1:25" x14ac:dyDescent="0.3">
      <c r="A1266" s="579" t="s">
        <v>3862</v>
      </c>
      <c r="B1266" s="580" t="s">
        <v>2193</v>
      </c>
      <c r="C1266" s="580" t="s">
        <v>3655</v>
      </c>
      <c r="D1266" s="581">
        <v>16</v>
      </c>
      <c r="E1266" s="581">
        <v>2012</v>
      </c>
      <c r="F1266" s="582">
        <v>3.7000002851661176</v>
      </c>
      <c r="G1266" s="582">
        <v>723.33936119079544</v>
      </c>
      <c r="H1266" s="582">
        <v>0.47736810473725172</v>
      </c>
      <c r="I1266" s="582">
        <v>0.21479475055821176</v>
      </c>
      <c r="J1266" s="582">
        <v>6.1703888883736556E-3</v>
      </c>
      <c r="K1266" s="582">
        <v>4.4407400533976507</v>
      </c>
      <c r="L1266" s="582">
        <v>883.32378896077432</v>
      </c>
      <c r="M1266" s="582">
        <v>0.48473912310631273</v>
      </c>
      <c r="N1266" s="582">
        <v>0.23332399927312475</v>
      </c>
      <c r="O1266" s="582">
        <v>7.5351280005027778E-3</v>
      </c>
      <c r="P1266" s="582">
        <v>3.6999999202962424</v>
      </c>
      <c r="Q1266" s="582">
        <v>723.33936119079544</v>
      </c>
      <c r="R1266" s="582">
        <v>0.47736814167971353</v>
      </c>
      <c r="S1266" s="582">
        <v>0.21479475560287603</v>
      </c>
      <c r="T1266" s="582">
        <v>6.1703888883736556E-3</v>
      </c>
      <c r="U1266" s="582">
        <v>4.4407400536025872</v>
      </c>
      <c r="V1266" s="582">
        <v>883.32379404703727</v>
      </c>
      <c r="W1266" s="582">
        <v>0.48473914359540948</v>
      </c>
      <c r="X1266" s="582">
        <v>0.23332399927312475</v>
      </c>
      <c r="Y1266" s="582">
        <v>7.535127898639373E-3</v>
      </c>
    </row>
    <row r="1267" spans="1:25" x14ac:dyDescent="0.3">
      <c r="A1267" s="311" t="s">
        <v>3863</v>
      </c>
      <c r="B1267" s="310" t="s">
        <v>2193</v>
      </c>
      <c r="C1267" s="310" t="s">
        <v>3655</v>
      </c>
      <c r="D1267" s="36">
        <v>1</v>
      </c>
      <c r="E1267" s="36">
        <v>2020</v>
      </c>
      <c r="F1267" s="578">
        <v>13.7139007075214</v>
      </c>
      <c r="G1267" s="578">
        <v>7585.9842732747356</v>
      </c>
      <c r="H1267" s="578">
        <v>1.9830007818527473</v>
      </c>
      <c r="I1267" s="578">
        <v>0.67555698752403204</v>
      </c>
      <c r="J1267" s="578">
        <v>6.5787195732506576E-2</v>
      </c>
      <c r="K1267" s="578">
        <v>13.848440512202275</v>
      </c>
      <c r="L1267" s="578">
        <v>7652.61769866943</v>
      </c>
      <c r="M1267" s="578">
        <v>1.9884949380066201</v>
      </c>
      <c r="N1267" s="578">
        <v>0.67884798813611225</v>
      </c>
      <c r="O1267" s="578">
        <v>6.6365073823059589E-2</v>
      </c>
      <c r="P1267" s="578">
        <v>13.713901224415125</v>
      </c>
      <c r="Q1267" s="578">
        <v>7585.9842732747356</v>
      </c>
      <c r="R1267" s="578">
        <v>1.9830007807856049</v>
      </c>
      <c r="S1267" s="578">
        <v>0.67555698752403204</v>
      </c>
      <c r="T1267" s="578">
        <v>6.5787195732506576E-2</v>
      </c>
      <c r="U1267" s="578">
        <v>13.848439474095326</v>
      </c>
      <c r="V1267" s="578">
        <v>7652.6177012125609</v>
      </c>
      <c r="W1267" s="578">
        <v>1.9884949427214402</v>
      </c>
      <c r="X1267" s="578">
        <v>0.67884800365815545</v>
      </c>
      <c r="Y1267" s="578">
        <v>6.6365073823059589E-2</v>
      </c>
    </row>
    <row r="1268" spans="1:25" x14ac:dyDescent="0.3">
      <c r="A1268" s="311" t="s">
        <v>3864</v>
      </c>
      <c r="B1268" s="310" t="s">
        <v>2193</v>
      </c>
      <c r="C1268" s="310" t="s">
        <v>3655</v>
      </c>
      <c r="D1268" s="36">
        <v>2</v>
      </c>
      <c r="E1268" s="36">
        <v>2020</v>
      </c>
      <c r="F1268" s="578">
        <v>6.3666711069345121</v>
      </c>
      <c r="G1268" s="578">
        <v>3656.9825464884379</v>
      </c>
      <c r="H1268" s="578">
        <v>1.05653720698319</v>
      </c>
      <c r="I1268" s="578">
        <v>0.33139000833034499</v>
      </c>
      <c r="J1268" s="578">
        <v>3.1714096995225746E-2</v>
      </c>
      <c r="K1268" s="578">
        <v>6.5366377417097521</v>
      </c>
      <c r="L1268" s="578">
        <v>3742.0315144856722</v>
      </c>
      <c r="M1268" s="578">
        <v>1.0653324982655825</v>
      </c>
      <c r="N1268" s="578">
        <v>0.33540900051593697</v>
      </c>
      <c r="O1268" s="578">
        <v>3.2451658451463972E-2</v>
      </c>
      <c r="P1268" s="578">
        <v>6.3666711067780826</v>
      </c>
      <c r="Q1268" s="578">
        <v>3656.9825986226351</v>
      </c>
      <c r="R1268" s="578">
        <v>1.0565371669363175</v>
      </c>
      <c r="S1268" s="578">
        <v>0.33139000833034499</v>
      </c>
      <c r="T1268" s="578">
        <v>3.1714096995225746E-2</v>
      </c>
      <c r="U1268" s="578">
        <v>6.5366377391207227</v>
      </c>
      <c r="V1268" s="578">
        <v>3742.0315144856722</v>
      </c>
      <c r="W1268" s="578">
        <v>1.0653324882344599</v>
      </c>
      <c r="X1268" s="578">
        <v>0.33540900051593697</v>
      </c>
      <c r="Y1268" s="578">
        <v>3.2451658451463972E-2</v>
      </c>
    </row>
    <row r="1269" spans="1:25" x14ac:dyDescent="0.3">
      <c r="A1269" s="311" t="s">
        <v>3865</v>
      </c>
      <c r="B1269" s="310" t="s">
        <v>2193</v>
      </c>
      <c r="C1269" s="310" t="s">
        <v>3655</v>
      </c>
      <c r="D1269" s="36">
        <v>3</v>
      </c>
      <c r="E1269" s="36">
        <v>2020</v>
      </c>
      <c r="F1269" s="578">
        <v>3.5675826850395702</v>
      </c>
      <c r="G1269" s="578">
        <v>2080.4134915669724</v>
      </c>
      <c r="H1269" s="578">
        <v>0.55896788795265173</v>
      </c>
      <c r="I1269" s="578">
        <v>0.17725658044219</v>
      </c>
      <c r="J1269" s="578">
        <v>1.8041781984114349E-2</v>
      </c>
      <c r="K1269" s="578">
        <v>3.627065795023245</v>
      </c>
      <c r="L1269" s="578">
        <v>2108.1240819295199</v>
      </c>
      <c r="M1269" s="578">
        <v>0.56316820861926908</v>
      </c>
      <c r="N1269" s="578">
        <v>0.17870002577546926</v>
      </c>
      <c r="O1269" s="578">
        <v>1.8282097919533599E-2</v>
      </c>
      <c r="P1269" s="578">
        <v>3.5675825309578273</v>
      </c>
      <c r="Q1269" s="578">
        <v>2080.4135437011673</v>
      </c>
      <c r="R1269" s="578">
        <v>0.55896791408304047</v>
      </c>
      <c r="S1269" s="578">
        <v>0.17725658207200448</v>
      </c>
      <c r="T1269" s="578">
        <v>1.8041781984114349E-2</v>
      </c>
      <c r="U1269" s="578">
        <v>3.6270656929361049</v>
      </c>
      <c r="V1269" s="578">
        <v>2108.1240819295199</v>
      </c>
      <c r="W1269" s="578">
        <v>0.56316822596515181</v>
      </c>
      <c r="X1269" s="578">
        <v>0.17870002375760374</v>
      </c>
      <c r="Y1269" s="578">
        <v>1.8282097919533599E-2</v>
      </c>
    </row>
    <row r="1270" spans="1:25" x14ac:dyDescent="0.3">
      <c r="A1270" s="311" t="s">
        <v>3866</v>
      </c>
      <c r="B1270" s="310" t="s">
        <v>2193</v>
      </c>
      <c r="C1270" s="310" t="s">
        <v>3655</v>
      </c>
      <c r="D1270" s="36">
        <v>4</v>
      </c>
      <c r="E1270" s="36">
        <v>2020</v>
      </c>
      <c r="F1270" s="578">
        <v>2.7326971928717549</v>
      </c>
      <c r="G1270" s="578">
        <v>1623.1254145304301</v>
      </c>
      <c r="H1270" s="578">
        <v>0.40713933790781626</v>
      </c>
      <c r="I1270" s="578">
        <v>0.13002246455289376</v>
      </c>
      <c r="J1270" s="578">
        <v>1.4076364517677523E-2</v>
      </c>
      <c r="K1270" s="578">
        <v>2.7879936591586199</v>
      </c>
      <c r="L1270" s="578">
        <v>1652.96668752034</v>
      </c>
      <c r="M1270" s="578">
        <v>0.41060305475063275</v>
      </c>
      <c r="N1270" s="578">
        <v>0.13254180179986452</v>
      </c>
      <c r="O1270" s="578">
        <v>1.4335128274979E-2</v>
      </c>
      <c r="P1270" s="578">
        <v>2.7326972449742799</v>
      </c>
      <c r="Q1270" s="578">
        <v>1623.1254145304301</v>
      </c>
      <c r="R1270" s="578">
        <v>0.40713933790781676</v>
      </c>
      <c r="S1270" s="578">
        <v>0.13002245655904174</v>
      </c>
      <c r="T1270" s="578">
        <v>1.4076363998659198E-2</v>
      </c>
      <c r="U1270" s="578">
        <v>2.7879938158803199</v>
      </c>
      <c r="V1270" s="578">
        <v>1652.96668752034</v>
      </c>
      <c r="W1270" s="578">
        <v>0.41060307136891999</v>
      </c>
      <c r="X1270" s="578">
        <v>0.13254180007303701</v>
      </c>
      <c r="Y1270" s="578">
        <v>1.4335128274979E-2</v>
      </c>
    </row>
    <row r="1271" spans="1:25" x14ac:dyDescent="0.3">
      <c r="A1271" s="311" t="s">
        <v>3867</v>
      </c>
      <c r="B1271" s="310" t="s">
        <v>2193</v>
      </c>
      <c r="C1271" s="310" t="s">
        <v>3655</v>
      </c>
      <c r="D1271" s="36">
        <v>5</v>
      </c>
      <c r="E1271" s="36">
        <v>2020</v>
      </c>
      <c r="F1271" s="578">
        <v>2.2447633923456976</v>
      </c>
      <c r="G1271" s="578">
        <v>1368.9630533854124</v>
      </c>
      <c r="H1271" s="578">
        <v>0.32598344948685976</v>
      </c>
      <c r="I1271" s="578">
        <v>0.10620730286852101</v>
      </c>
      <c r="J1271" s="578">
        <v>1.1872204146735925E-2</v>
      </c>
      <c r="K1271" s="578">
        <v>2.32002132086199</v>
      </c>
      <c r="L1271" s="578">
        <v>1414.9780082702575</v>
      </c>
      <c r="M1271" s="578">
        <v>0.32946664001307574</v>
      </c>
      <c r="N1271" s="578">
        <v>0.10910275341787626</v>
      </c>
      <c r="O1271" s="578">
        <v>1.2271222367417E-2</v>
      </c>
      <c r="P1271" s="578">
        <v>2.2447634444985525</v>
      </c>
      <c r="Q1271" s="578">
        <v>1368.963001251215</v>
      </c>
      <c r="R1271" s="578">
        <v>0.325983443821314</v>
      </c>
      <c r="S1271" s="578">
        <v>0.10620730294613125</v>
      </c>
      <c r="T1271" s="578">
        <v>1.1872204146735925E-2</v>
      </c>
      <c r="U1271" s="578">
        <v>2.3200210611248577</v>
      </c>
      <c r="V1271" s="578">
        <v>1414.9780082702575</v>
      </c>
      <c r="W1271" s="578">
        <v>0.32946664547974502</v>
      </c>
      <c r="X1271" s="578">
        <v>0.10910276055801599</v>
      </c>
      <c r="Y1271" s="578">
        <v>1.2271221324529749E-2</v>
      </c>
    </row>
    <row r="1272" spans="1:25" x14ac:dyDescent="0.3">
      <c r="A1272" s="311" t="s">
        <v>3868</v>
      </c>
      <c r="B1272" s="310" t="s">
        <v>2193</v>
      </c>
      <c r="C1272" s="310" t="s">
        <v>3655</v>
      </c>
      <c r="D1272" s="36">
        <v>6</v>
      </c>
      <c r="E1272" s="36">
        <v>2020</v>
      </c>
      <c r="F1272" s="578">
        <v>1.9619786464290851</v>
      </c>
      <c r="G1272" s="578">
        <v>1216.76865386962</v>
      </c>
      <c r="H1272" s="578">
        <v>0.27046155098651026</v>
      </c>
      <c r="I1272" s="578">
        <v>9.1632148367352756E-2</v>
      </c>
      <c r="J1272" s="578">
        <v>1.0552250217491101E-2</v>
      </c>
      <c r="K1272" s="578">
        <v>2.0559147029998628</v>
      </c>
      <c r="L1272" s="578">
        <v>1279.8083101908326</v>
      </c>
      <c r="M1272" s="578">
        <v>0.27389316289675902</v>
      </c>
      <c r="N1272" s="578">
        <v>9.4748018988563332E-2</v>
      </c>
      <c r="O1272" s="578">
        <v>1.1098925994398651E-2</v>
      </c>
      <c r="P1272" s="578">
        <v>1.9619785942689578</v>
      </c>
      <c r="Q1272" s="578">
        <v>1216.76865386962</v>
      </c>
      <c r="R1272" s="578">
        <v>0.27046154937124772</v>
      </c>
      <c r="S1272" s="578">
        <v>9.1632146330084624E-2</v>
      </c>
      <c r="T1272" s="578">
        <v>1.0552250217491101E-2</v>
      </c>
      <c r="U1272" s="578">
        <v>2.0559147550305448</v>
      </c>
      <c r="V1272" s="578">
        <v>1279.8083101908326</v>
      </c>
      <c r="W1272" s="578">
        <v>0.27389316331876479</v>
      </c>
      <c r="X1272" s="578">
        <v>9.4748018872147996E-2</v>
      </c>
      <c r="Y1272" s="578">
        <v>1.1098925994398651E-2</v>
      </c>
    </row>
    <row r="1273" spans="1:25" x14ac:dyDescent="0.3">
      <c r="A1273" s="311" t="s">
        <v>3869</v>
      </c>
      <c r="B1273" s="310" t="s">
        <v>2193</v>
      </c>
      <c r="C1273" s="310" t="s">
        <v>3655</v>
      </c>
      <c r="D1273" s="36">
        <v>7</v>
      </c>
      <c r="E1273" s="36">
        <v>2020</v>
      </c>
      <c r="F1273" s="578">
        <v>1.7879563274242749</v>
      </c>
      <c r="G1273" s="578">
        <v>1119.9271036783798</v>
      </c>
      <c r="H1273" s="578">
        <v>0.23590911078402574</v>
      </c>
      <c r="I1273" s="578">
        <v>8.2712597097270149E-2</v>
      </c>
      <c r="J1273" s="578">
        <v>9.7124752646777675E-3</v>
      </c>
      <c r="K1273" s="578">
        <v>1.9107173971600127</v>
      </c>
      <c r="L1273" s="578">
        <v>1209.5453147888124</v>
      </c>
      <c r="M1273" s="578">
        <v>0.23930178638693125</v>
      </c>
      <c r="N1273" s="578">
        <v>8.6294520064257058E-2</v>
      </c>
      <c r="O1273" s="578">
        <v>1.0489634247884724E-2</v>
      </c>
      <c r="P1273" s="578">
        <v>1.7879564317154275</v>
      </c>
      <c r="Q1273" s="578">
        <v>1119.9271036783798</v>
      </c>
      <c r="R1273" s="578">
        <v>0.23590911611730275</v>
      </c>
      <c r="S1273" s="578">
        <v>8.2712597621139097E-2</v>
      </c>
      <c r="T1273" s="578">
        <v>9.7124752161713828E-3</v>
      </c>
      <c r="U1273" s="578">
        <v>1.9107173451205475</v>
      </c>
      <c r="V1273" s="578">
        <v>1209.5453147888124</v>
      </c>
      <c r="W1273" s="578">
        <v>0.23930178634570098</v>
      </c>
      <c r="X1273" s="578">
        <v>8.6294517968781251E-2</v>
      </c>
      <c r="Y1273" s="578">
        <v>1.0489634247884724E-2</v>
      </c>
    </row>
    <row r="1274" spans="1:25" x14ac:dyDescent="0.3">
      <c r="A1274" s="311" t="s">
        <v>3870</v>
      </c>
      <c r="B1274" s="310" t="s">
        <v>2193</v>
      </c>
      <c r="C1274" s="310" t="s">
        <v>3655</v>
      </c>
      <c r="D1274" s="36">
        <v>8</v>
      </c>
      <c r="E1274" s="36">
        <v>2020</v>
      </c>
      <c r="F1274" s="578">
        <v>1.5547015104536175</v>
      </c>
      <c r="G1274" s="578">
        <v>965.57114283243516</v>
      </c>
      <c r="H1274" s="578">
        <v>0.21217605351800223</v>
      </c>
      <c r="I1274" s="578">
        <v>7.2281970176845733E-2</v>
      </c>
      <c r="J1274" s="578">
        <v>8.3738529162170946E-3</v>
      </c>
      <c r="K1274" s="578">
        <v>1.7074858690369448</v>
      </c>
      <c r="L1274" s="578">
        <v>1084.495015462235</v>
      </c>
      <c r="M1274" s="578">
        <v>0.2156440578328325</v>
      </c>
      <c r="N1274" s="578">
        <v>7.686410190459958E-2</v>
      </c>
      <c r="O1274" s="578">
        <v>9.4051921817784288E-3</v>
      </c>
      <c r="P1274" s="578">
        <v>1.554701561929805</v>
      </c>
      <c r="Q1274" s="578">
        <v>965.57114283243516</v>
      </c>
      <c r="R1274" s="578">
        <v>0.212176062709962</v>
      </c>
      <c r="S1274" s="578">
        <v>7.2281970176845747E-2</v>
      </c>
      <c r="T1274" s="578">
        <v>8.3738528677107116E-3</v>
      </c>
      <c r="U1274" s="578">
        <v>1.7074857646927402</v>
      </c>
      <c r="V1274" s="578">
        <v>1084.495015462235</v>
      </c>
      <c r="W1274" s="578">
        <v>0.21564406338438824</v>
      </c>
      <c r="X1274" s="578">
        <v>7.686410093447188E-2</v>
      </c>
      <c r="Y1274" s="578">
        <v>9.4051922836418337E-3</v>
      </c>
    </row>
    <row r="1275" spans="1:25" x14ac:dyDescent="0.3">
      <c r="A1275" s="311" t="s">
        <v>3871</v>
      </c>
      <c r="B1275" s="310" t="s">
        <v>2193</v>
      </c>
      <c r="C1275" s="310" t="s">
        <v>3655</v>
      </c>
      <c r="D1275" s="36">
        <v>9</v>
      </c>
      <c r="E1275" s="36">
        <v>2020</v>
      </c>
      <c r="F1275" s="578">
        <v>1.4185911591872902</v>
      </c>
      <c r="G1275" s="578">
        <v>884.03923734029127</v>
      </c>
      <c r="H1275" s="578">
        <v>0.19282574278380052</v>
      </c>
      <c r="I1275" s="578">
        <v>6.6644124279264333E-2</v>
      </c>
      <c r="J1275" s="578">
        <v>7.6667484681820445E-3</v>
      </c>
      <c r="K1275" s="578">
        <v>1.5983020567097426</v>
      </c>
      <c r="L1275" s="578">
        <v>1028.3653020858703</v>
      </c>
      <c r="M1275" s="578">
        <v>0.19683137808412174</v>
      </c>
      <c r="N1275" s="578">
        <v>7.2021919128019335E-2</v>
      </c>
      <c r="O1275" s="578">
        <v>8.9183795595696759E-3</v>
      </c>
      <c r="P1275" s="578">
        <v>1.4185910548915925</v>
      </c>
      <c r="Q1275" s="578">
        <v>884.03923193613673</v>
      </c>
      <c r="R1275" s="578">
        <v>0.19282573742384523</v>
      </c>
      <c r="S1275" s="578">
        <v>6.664412113605063E-2</v>
      </c>
      <c r="T1275" s="578">
        <v>7.6667484681820445E-3</v>
      </c>
      <c r="U1275" s="578">
        <v>1.598301900225725</v>
      </c>
      <c r="V1275" s="578">
        <v>1028.3653291066439</v>
      </c>
      <c r="W1275" s="578">
        <v>0.1968313778779695</v>
      </c>
      <c r="X1275" s="578">
        <v>7.2021917032543542E-2</v>
      </c>
      <c r="Y1275" s="578">
        <v>8.9183794528556303E-3</v>
      </c>
    </row>
    <row r="1276" spans="1:25" x14ac:dyDescent="0.3">
      <c r="A1276" s="311" t="s">
        <v>3872</v>
      </c>
      <c r="B1276" s="310" t="s">
        <v>2193</v>
      </c>
      <c r="C1276" s="310" t="s">
        <v>3655</v>
      </c>
      <c r="D1276" s="36">
        <v>10</v>
      </c>
      <c r="E1276" s="36">
        <v>2020</v>
      </c>
      <c r="F1276" s="578">
        <v>1.3103379378335325</v>
      </c>
      <c r="G1276" s="578">
        <v>818.68563715616824</v>
      </c>
      <c r="H1276" s="578">
        <v>0.17757396990782548</v>
      </c>
      <c r="I1276" s="578">
        <v>6.2207949755247648E-2</v>
      </c>
      <c r="J1276" s="578">
        <v>7.0999618619680353E-3</v>
      </c>
      <c r="K1276" s="578">
        <v>1.5044662560073099</v>
      </c>
      <c r="L1276" s="578">
        <v>977.58356412251624</v>
      </c>
      <c r="M1276" s="578">
        <v>0.18191682559942476</v>
      </c>
      <c r="N1276" s="578">
        <v>6.8070988752879175E-2</v>
      </c>
      <c r="O1276" s="578">
        <v>8.4779584479595781E-3</v>
      </c>
      <c r="P1276" s="578">
        <v>1.3103378856364174</v>
      </c>
      <c r="Q1276" s="578">
        <v>818.68563715616824</v>
      </c>
      <c r="R1276" s="578">
        <v>0.17757396991025076</v>
      </c>
      <c r="S1276" s="578">
        <v>6.2207944516558158E-2</v>
      </c>
      <c r="T1276" s="578">
        <v>7.0999618619680353E-3</v>
      </c>
      <c r="U1276" s="578">
        <v>1.5044663087937775</v>
      </c>
      <c r="V1276" s="578">
        <v>977.58355331420728</v>
      </c>
      <c r="W1276" s="578">
        <v>0.1819168253326395</v>
      </c>
      <c r="X1276" s="578">
        <v>6.807099084835494E-2</v>
      </c>
      <c r="Y1276" s="578">
        <v>8.477958389751919E-3</v>
      </c>
    </row>
    <row r="1277" spans="1:25" x14ac:dyDescent="0.3">
      <c r="A1277" s="311" t="s">
        <v>3873</v>
      </c>
      <c r="B1277" s="310" t="s">
        <v>2193</v>
      </c>
      <c r="C1277" s="310" t="s">
        <v>3655</v>
      </c>
      <c r="D1277" s="36">
        <v>11</v>
      </c>
      <c r="E1277" s="36">
        <v>2020</v>
      </c>
      <c r="F1277" s="578">
        <v>1.2044070658005974</v>
      </c>
      <c r="G1277" s="578">
        <v>750.68925031026174</v>
      </c>
      <c r="H1277" s="578">
        <v>0.16374037935747726</v>
      </c>
      <c r="I1277" s="578">
        <v>5.8247499167919103E-2</v>
      </c>
      <c r="J1277" s="578">
        <v>6.5102805577528927E-3</v>
      </c>
      <c r="K1277" s="578">
        <v>1.4096903516765398</v>
      </c>
      <c r="L1277" s="578">
        <v>918.63139343261673</v>
      </c>
      <c r="M1277" s="578">
        <v>0.16831477373974202</v>
      </c>
      <c r="N1277" s="578">
        <v>6.4117209054529598E-2</v>
      </c>
      <c r="O1277" s="578">
        <v>7.9667139652883582E-3</v>
      </c>
      <c r="P1277" s="578">
        <v>1.2044070142392176</v>
      </c>
      <c r="Q1277" s="578">
        <v>750.68925539652469</v>
      </c>
      <c r="R1277" s="578">
        <v>0.16374037988134602</v>
      </c>
      <c r="S1277" s="578">
        <v>5.8247499167919103E-2</v>
      </c>
      <c r="T1277" s="578">
        <v>6.5102805577528927E-3</v>
      </c>
      <c r="U1277" s="578">
        <v>1.4096905597040523</v>
      </c>
      <c r="V1277" s="578">
        <v>918.63138834635356</v>
      </c>
      <c r="W1277" s="578">
        <v>0.16831477405018275</v>
      </c>
      <c r="X1277" s="578">
        <v>6.4117205911315894E-2</v>
      </c>
      <c r="Y1277" s="578">
        <v>7.9667139119313345E-3</v>
      </c>
    </row>
    <row r="1278" spans="1:25" x14ac:dyDescent="0.3">
      <c r="A1278" s="311" t="s">
        <v>3874</v>
      </c>
      <c r="B1278" s="310" t="s">
        <v>2193</v>
      </c>
      <c r="C1278" s="310" t="s">
        <v>3655</v>
      </c>
      <c r="D1278" s="36">
        <v>12</v>
      </c>
      <c r="E1278" s="36">
        <v>2020</v>
      </c>
      <c r="F1278" s="578">
        <v>1.117734856341027</v>
      </c>
      <c r="G1278" s="578">
        <v>695.05748303731229</v>
      </c>
      <c r="H1278" s="578">
        <v>0.15242315758102101</v>
      </c>
      <c r="I1278" s="578">
        <v>5.5007197312079301E-2</v>
      </c>
      <c r="J1278" s="578">
        <v>6.0278287079806071E-3</v>
      </c>
      <c r="K1278" s="578">
        <v>1.3313429809968476</v>
      </c>
      <c r="L1278" s="578">
        <v>867.17521190643276</v>
      </c>
      <c r="M1278" s="578">
        <v>0.15710765767653301</v>
      </c>
      <c r="N1278" s="578">
        <v>6.0461890883743701E-2</v>
      </c>
      <c r="O1278" s="578">
        <v>7.5204721991516E-3</v>
      </c>
      <c r="P1278" s="578">
        <v>1.117734978013228</v>
      </c>
      <c r="Q1278" s="578">
        <v>695.05748303731229</v>
      </c>
      <c r="R1278" s="578">
        <v>0.15242315747673252</v>
      </c>
      <c r="S1278" s="578">
        <v>5.5007197312079301E-2</v>
      </c>
      <c r="T1278" s="578">
        <v>6.0278287613376299E-3</v>
      </c>
      <c r="U1278" s="578">
        <v>1.3313430318782249</v>
      </c>
      <c r="V1278" s="578">
        <v>867.17520650227823</v>
      </c>
      <c r="W1278" s="578">
        <v>0.15710766373861851</v>
      </c>
      <c r="X1278" s="578">
        <v>6.04618929792195E-2</v>
      </c>
      <c r="Y1278" s="578">
        <v>7.5204721991516E-3</v>
      </c>
    </row>
    <row r="1279" spans="1:25" x14ac:dyDescent="0.3">
      <c r="A1279" s="311" t="s">
        <v>3875</v>
      </c>
      <c r="B1279" s="310" t="s">
        <v>2193</v>
      </c>
      <c r="C1279" s="310" t="s">
        <v>3655</v>
      </c>
      <c r="D1279" s="36">
        <v>13</v>
      </c>
      <c r="E1279" s="36">
        <v>2020</v>
      </c>
      <c r="F1279" s="578">
        <v>1.0281658386438701</v>
      </c>
      <c r="G1279" s="578">
        <v>638.5140355428058</v>
      </c>
      <c r="H1279" s="578">
        <v>0.14106834520741002</v>
      </c>
      <c r="I1279" s="578">
        <v>5.0835502974223325E-2</v>
      </c>
      <c r="J1279" s="578">
        <v>5.5374879642234448E-3</v>
      </c>
      <c r="K1279" s="578">
        <v>1.2464234572759425</v>
      </c>
      <c r="L1279" s="578">
        <v>811.68069521586051</v>
      </c>
      <c r="M1279" s="578">
        <v>0.145814451649736</v>
      </c>
      <c r="N1279" s="578">
        <v>5.58871945443873E-2</v>
      </c>
      <c r="O1279" s="578">
        <v>7.0392270087419667E-3</v>
      </c>
      <c r="P1279" s="578">
        <v>1.028165583487707</v>
      </c>
      <c r="Q1279" s="578">
        <v>638.51404062906875</v>
      </c>
      <c r="R1279" s="578">
        <v>0.14106834494668849</v>
      </c>
      <c r="S1279" s="578">
        <v>5.0835502974223304E-2</v>
      </c>
      <c r="T1279" s="578">
        <v>5.5374879108664229E-3</v>
      </c>
      <c r="U1279" s="578">
        <v>1.2464235100245125</v>
      </c>
      <c r="V1279" s="578">
        <v>811.68069521586051</v>
      </c>
      <c r="W1279" s="578">
        <v>0.14581445190318176</v>
      </c>
      <c r="X1279" s="578">
        <v>5.5887196057786498E-2</v>
      </c>
      <c r="Y1279" s="578">
        <v>7.0392270087419667E-3</v>
      </c>
    </row>
    <row r="1280" spans="1:25" x14ac:dyDescent="0.3">
      <c r="A1280" s="311" t="s">
        <v>3876</v>
      </c>
      <c r="B1280" s="310" t="s">
        <v>2193</v>
      </c>
      <c r="C1280" s="310" t="s">
        <v>3655</v>
      </c>
      <c r="D1280" s="36">
        <v>14</v>
      </c>
      <c r="E1280" s="36">
        <v>2020</v>
      </c>
      <c r="F1280" s="578">
        <v>1.0320930795028258</v>
      </c>
      <c r="G1280" s="578">
        <v>642.63258298238077</v>
      </c>
      <c r="H1280" s="578">
        <v>0.13175545306633724</v>
      </c>
      <c r="I1280" s="578">
        <v>4.7780458524357472E-2</v>
      </c>
      <c r="J1280" s="578">
        <v>5.5732688779244182E-3</v>
      </c>
      <c r="K1280" s="578">
        <v>1.2433822948296376</v>
      </c>
      <c r="L1280" s="578">
        <v>809.21207173665323</v>
      </c>
      <c r="M1280" s="578">
        <v>0.13647465273364351</v>
      </c>
      <c r="N1280" s="578">
        <v>5.239968019304795E-2</v>
      </c>
      <c r="O1280" s="578">
        <v>7.0178773894440348E-3</v>
      </c>
      <c r="P1280" s="578">
        <v>1.0320930226654679</v>
      </c>
      <c r="Q1280" s="578">
        <v>642.63258806864371</v>
      </c>
      <c r="R1280" s="578">
        <v>0.13175541629122201</v>
      </c>
      <c r="S1280" s="578">
        <v>4.7780455905012752E-2</v>
      </c>
      <c r="T1280" s="578">
        <v>5.5732688779244182E-3</v>
      </c>
      <c r="U1280" s="578">
        <v>1.2433822426755774</v>
      </c>
      <c r="V1280" s="578">
        <v>809.21206665039028</v>
      </c>
      <c r="W1280" s="578">
        <v>0.13647465278578824</v>
      </c>
      <c r="X1280" s="578">
        <v>5.2399682812392677E-2</v>
      </c>
      <c r="Y1280" s="578">
        <v>7.0178773385123298E-3</v>
      </c>
    </row>
    <row r="1281" spans="1:25" x14ac:dyDescent="0.3">
      <c r="A1281" s="311" t="s">
        <v>3877</v>
      </c>
      <c r="B1281" s="310" t="s">
        <v>2193</v>
      </c>
      <c r="C1281" s="310" t="s">
        <v>3655</v>
      </c>
      <c r="D1281" s="36">
        <v>15</v>
      </c>
      <c r="E1281" s="36">
        <v>2020</v>
      </c>
      <c r="F1281" s="578">
        <v>1.0420103911689373</v>
      </c>
      <c r="G1281" s="578">
        <v>650.42449887593523</v>
      </c>
      <c r="H1281" s="578">
        <v>0.123808870461895</v>
      </c>
      <c r="I1281" s="578">
        <v>4.5209800708107595E-2</v>
      </c>
      <c r="J1281" s="578">
        <v>5.64089996866338E-3</v>
      </c>
      <c r="K1281" s="578">
        <v>1.2450444410387651</v>
      </c>
      <c r="L1281" s="578">
        <v>810.0514240264888</v>
      </c>
      <c r="M1281" s="578">
        <v>0.128415313736089</v>
      </c>
      <c r="N1281" s="578">
        <v>4.9493100494146298E-2</v>
      </c>
      <c r="O1281" s="578">
        <v>7.0252118942638175E-3</v>
      </c>
      <c r="P1281" s="578">
        <v>1.0420102408847871</v>
      </c>
      <c r="Q1281" s="578">
        <v>650.42448870340922</v>
      </c>
      <c r="R1281" s="578">
        <v>0.12380887087177375</v>
      </c>
      <c r="S1281" s="578">
        <v>4.5209800708107595E-2</v>
      </c>
      <c r="T1281" s="578">
        <v>5.6408999177316775E-3</v>
      </c>
      <c r="U1281" s="578">
        <v>1.2450444925652802</v>
      </c>
      <c r="V1281" s="578">
        <v>810.05142943064334</v>
      </c>
      <c r="W1281" s="578">
        <v>0.12841528264107127</v>
      </c>
      <c r="X1281" s="578">
        <v>4.9493101018015247E-2</v>
      </c>
      <c r="Y1281" s="578">
        <v>7.0252118433321124E-3</v>
      </c>
    </row>
    <row r="1282" spans="1:25" x14ac:dyDescent="0.3">
      <c r="A1282" s="579" t="s">
        <v>3878</v>
      </c>
      <c r="B1282" s="580" t="s">
        <v>2193</v>
      </c>
      <c r="C1282" s="580" t="s">
        <v>3655</v>
      </c>
      <c r="D1282" s="581">
        <v>16</v>
      </c>
      <c r="E1282" s="581">
        <v>2020</v>
      </c>
      <c r="F1282" s="582">
        <v>1.0875039788317389</v>
      </c>
      <c r="G1282" s="582">
        <v>681.17113367716445</v>
      </c>
      <c r="H1282" s="582">
        <v>0.1173342448188725</v>
      </c>
      <c r="I1282" s="582">
        <v>4.3229700997471802E-2</v>
      </c>
      <c r="J1282" s="582">
        <v>5.9076097289410675E-3</v>
      </c>
      <c r="K1282" s="582">
        <v>1.2805726590471125</v>
      </c>
      <c r="L1282" s="582">
        <v>833.14459323883</v>
      </c>
      <c r="M1282" s="582">
        <v>0.1218280639477595</v>
      </c>
      <c r="N1282" s="582">
        <v>4.7218706749845241E-2</v>
      </c>
      <c r="O1282" s="582">
        <v>7.2255375610742051E-3</v>
      </c>
      <c r="P1282" s="582">
        <v>1.0875038953076874</v>
      </c>
      <c r="Q1282" s="582">
        <v>681.17113876342751</v>
      </c>
      <c r="R1282" s="582">
        <v>0.1173342453099995</v>
      </c>
      <c r="S1282" s="582">
        <v>4.3229700997471802E-2</v>
      </c>
      <c r="T1282" s="582">
        <v>5.9076097289410675E-3</v>
      </c>
      <c r="U1282" s="582">
        <v>1.2805728676421424</v>
      </c>
      <c r="V1282" s="582">
        <v>833.14459864298442</v>
      </c>
      <c r="W1282" s="582">
        <v>0.12182806538354851</v>
      </c>
      <c r="X1282" s="582">
        <v>4.7218704654369448E-2</v>
      </c>
      <c r="Y1282" s="582">
        <v>7.2255375610742051E-3</v>
      </c>
    </row>
    <row r="1283" spans="1:25" x14ac:dyDescent="0.3">
      <c r="A1283" s="311" t="s">
        <v>3879</v>
      </c>
      <c r="B1283" s="310" t="s">
        <v>2193</v>
      </c>
      <c r="C1283" s="310" t="s">
        <v>3655</v>
      </c>
      <c r="D1283" s="36">
        <v>1</v>
      </c>
      <c r="E1283" s="36">
        <v>2030</v>
      </c>
      <c r="F1283" s="578">
        <v>6.4194892779402499</v>
      </c>
      <c r="G1283" s="578">
        <v>7351.4289296468078</v>
      </c>
      <c r="H1283" s="578">
        <v>0.79236888880647349</v>
      </c>
      <c r="I1283" s="578">
        <v>0.16420910134911501</v>
      </c>
      <c r="J1283" s="578">
        <v>6.3280043813089465E-2</v>
      </c>
      <c r="K1283" s="578">
        <v>6.4856066850143153</v>
      </c>
      <c r="L1283" s="578">
        <v>7416.01414998372</v>
      </c>
      <c r="M1283" s="578">
        <v>0.79584095949273082</v>
      </c>
      <c r="N1283" s="578">
        <v>0.16500043131721448</v>
      </c>
      <c r="O1283" s="578">
        <v>6.3836002256721203E-2</v>
      </c>
      <c r="P1283" s="578">
        <v>6.4194889651107525</v>
      </c>
      <c r="Q1283" s="578">
        <v>7351.4289296468078</v>
      </c>
      <c r="R1283" s="578">
        <v>0.7923688889592686</v>
      </c>
      <c r="S1283" s="578">
        <v>0.16420910134911501</v>
      </c>
      <c r="T1283" s="578">
        <v>6.3280043813089465E-2</v>
      </c>
      <c r="U1283" s="578">
        <v>6.4856066850153749</v>
      </c>
      <c r="V1283" s="578">
        <v>7416.01414998372</v>
      </c>
      <c r="W1283" s="578">
        <v>0.79584095996203019</v>
      </c>
      <c r="X1283" s="578">
        <v>0.1650004392334565</v>
      </c>
      <c r="Y1283" s="578">
        <v>6.38360027999927E-2</v>
      </c>
    </row>
    <row r="1284" spans="1:25" x14ac:dyDescent="0.3">
      <c r="A1284" s="311" t="s">
        <v>3880</v>
      </c>
      <c r="B1284" s="310" t="s">
        <v>2193</v>
      </c>
      <c r="C1284" s="310" t="s">
        <v>3655</v>
      </c>
      <c r="D1284" s="36">
        <v>2</v>
      </c>
      <c r="E1284" s="36">
        <v>2030</v>
      </c>
      <c r="F1284" s="578">
        <v>2.9886803616589024</v>
      </c>
      <c r="G1284" s="578">
        <v>3543.9102732340448</v>
      </c>
      <c r="H1284" s="578">
        <v>0.41429301146490571</v>
      </c>
      <c r="I1284" s="578">
        <v>7.8368597547523594E-2</v>
      </c>
      <c r="J1284" s="578">
        <v>3.0505455176656399E-2</v>
      </c>
      <c r="K1284" s="578">
        <v>3.07257652659897</v>
      </c>
      <c r="L1284" s="578">
        <v>3626.3297475178979</v>
      </c>
      <c r="M1284" s="578">
        <v>0.419510285602882</v>
      </c>
      <c r="N1284" s="578">
        <v>7.9235799610614693E-2</v>
      </c>
      <c r="O1284" s="578">
        <v>3.1214946007821674E-2</v>
      </c>
      <c r="P1284" s="578">
        <v>2.988680570301308</v>
      </c>
      <c r="Q1284" s="578">
        <v>3543.9102732340448</v>
      </c>
      <c r="R1284" s="578">
        <v>0.41429301226889897</v>
      </c>
      <c r="S1284" s="578">
        <v>7.8368599119130453E-2</v>
      </c>
      <c r="T1284" s="578">
        <v>3.0505455176656399E-2</v>
      </c>
      <c r="U1284" s="578">
        <v>3.0725765265991201</v>
      </c>
      <c r="V1284" s="578">
        <v>3626.3296966552671</v>
      </c>
      <c r="W1284" s="578">
        <v>0.41951027504789251</v>
      </c>
      <c r="X1284" s="578">
        <v>7.9235799610614693E-2</v>
      </c>
      <c r="Y1284" s="578">
        <v>3.1214946007821674E-2</v>
      </c>
    </row>
    <row r="1285" spans="1:25" x14ac:dyDescent="0.3">
      <c r="A1285" s="311" t="s">
        <v>3881</v>
      </c>
      <c r="B1285" s="310" t="s">
        <v>2193</v>
      </c>
      <c r="C1285" s="310" t="s">
        <v>3655</v>
      </c>
      <c r="D1285" s="36">
        <v>3</v>
      </c>
      <c r="E1285" s="36">
        <v>2030</v>
      </c>
      <c r="F1285" s="578">
        <v>1.6928515201379899</v>
      </c>
      <c r="G1285" s="578">
        <v>2016.0794499715125</v>
      </c>
      <c r="H1285" s="578">
        <v>0.219608014216646</v>
      </c>
      <c r="I1285" s="578">
        <v>4.2471900582313503E-2</v>
      </c>
      <c r="J1285" s="578">
        <v>1.73541286688608E-2</v>
      </c>
      <c r="K1285" s="578">
        <v>1.7216670442623625</v>
      </c>
      <c r="L1285" s="578">
        <v>2042.9422823588025</v>
      </c>
      <c r="M1285" s="578">
        <v>0.22210504774314602</v>
      </c>
      <c r="N1285" s="578">
        <v>4.2677599936723702E-2</v>
      </c>
      <c r="O1285" s="578">
        <v>1.7585341061931072E-2</v>
      </c>
      <c r="P1285" s="578">
        <v>1.6928515722713602</v>
      </c>
      <c r="Q1285" s="578">
        <v>2016.0794499715125</v>
      </c>
      <c r="R1285" s="578">
        <v>0.21960801941653024</v>
      </c>
      <c r="S1285" s="578">
        <v>4.2471900582313503E-2</v>
      </c>
      <c r="T1285" s="578">
        <v>1.73541286688608E-2</v>
      </c>
      <c r="U1285" s="578">
        <v>1.7216672001450923</v>
      </c>
      <c r="V1285" s="578">
        <v>2042.9422823588025</v>
      </c>
      <c r="W1285" s="578">
        <v>0.22210505294303051</v>
      </c>
      <c r="X1285" s="578">
        <v>4.2677599936723702E-2</v>
      </c>
      <c r="Y1285" s="578">
        <v>1.7585341061931072E-2</v>
      </c>
    </row>
    <row r="1286" spans="1:25" x14ac:dyDescent="0.3">
      <c r="A1286" s="311" t="s">
        <v>3882</v>
      </c>
      <c r="B1286" s="310" t="s">
        <v>2193</v>
      </c>
      <c r="C1286" s="310" t="s">
        <v>3655</v>
      </c>
      <c r="D1286" s="36">
        <v>4</v>
      </c>
      <c r="E1286" s="36">
        <v>2030</v>
      </c>
      <c r="F1286" s="578">
        <v>1.2995998800209849</v>
      </c>
      <c r="G1286" s="578">
        <v>1571.551167805985</v>
      </c>
      <c r="H1286" s="578">
        <v>0.16034004420089276</v>
      </c>
      <c r="I1286" s="578">
        <v>3.1537800095975399E-2</v>
      </c>
      <c r="J1286" s="578">
        <v>1.3527746904098074E-2</v>
      </c>
      <c r="K1286" s="578">
        <v>1.3258428062016452</v>
      </c>
      <c r="L1286" s="578">
        <v>1600.5763791402151</v>
      </c>
      <c r="M1286" s="578">
        <v>0.16219061202021551</v>
      </c>
      <c r="N1286" s="578">
        <v>3.2142895739525501E-2</v>
      </c>
      <c r="O1286" s="578">
        <v>1.3777603143049974E-2</v>
      </c>
      <c r="P1286" s="578">
        <v>1.2995999321716025</v>
      </c>
      <c r="Q1286" s="578">
        <v>1571.551167805985</v>
      </c>
      <c r="R1286" s="578">
        <v>0.1603400442421235</v>
      </c>
      <c r="S1286" s="578">
        <v>3.1537800095975399E-2</v>
      </c>
      <c r="T1286" s="578">
        <v>1.3527746904098074E-2</v>
      </c>
      <c r="U1286" s="578">
        <v>1.32584275403966</v>
      </c>
      <c r="V1286" s="578">
        <v>1600.5763791402151</v>
      </c>
      <c r="W1286" s="578">
        <v>0.16219061205083524</v>
      </c>
      <c r="X1286" s="578">
        <v>3.2142896263394449E-2</v>
      </c>
      <c r="Y1286" s="578">
        <v>1.3777603143049974E-2</v>
      </c>
    </row>
    <row r="1287" spans="1:25" x14ac:dyDescent="0.3">
      <c r="A1287" s="311" t="s">
        <v>3883</v>
      </c>
      <c r="B1287" s="310" t="s">
        <v>2193</v>
      </c>
      <c r="C1287" s="310" t="s">
        <v>3655</v>
      </c>
      <c r="D1287" s="36">
        <v>5</v>
      </c>
      <c r="E1287" s="36">
        <v>2030</v>
      </c>
      <c r="F1287" s="578">
        <v>1.0588580114576824</v>
      </c>
      <c r="G1287" s="578">
        <v>1325.2438240051224</v>
      </c>
      <c r="H1287" s="578">
        <v>0.12828457876427452</v>
      </c>
      <c r="I1287" s="578">
        <v>2.6223098762178147E-2</v>
      </c>
      <c r="J1287" s="578">
        <v>1.1407577956560951E-2</v>
      </c>
      <c r="K1287" s="578">
        <v>1.09456399377946</v>
      </c>
      <c r="L1287" s="578">
        <v>1369.9479357401499</v>
      </c>
      <c r="M1287" s="578">
        <v>0.130217697935222</v>
      </c>
      <c r="N1287" s="578">
        <v>2.69884001463651E-2</v>
      </c>
      <c r="O1287" s="578">
        <v>1.1792315606726276E-2</v>
      </c>
      <c r="P1287" s="578">
        <v>1.0588580530578193</v>
      </c>
      <c r="Q1287" s="578">
        <v>1325.2438240051224</v>
      </c>
      <c r="R1287" s="578">
        <v>0.1282845787603335</v>
      </c>
      <c r="S1287" s="578">
        <v>2.622309896590495E-2</v>
      </c>
      <c r="T1287" s="578">
        <v>1.1407577956560951E-2</v>
      </c>
      <c r="U1287" s="578">
        <v>1.0945640459339787</v>
      </c>
      <c r="V1287" s="578">
        <v>1369.9479357401499</v>
      </c>
      <c r="W1287" s="578">
        <v>0.13021769797129851</v>
      </c>
      <c r="X1287" s="578">
        <v>2.69884001463651E-2</v>
      </c>
      <c r="Y1287" s="578">
        <v>1.1792315606726276E-2</v>
      </c>
    </row>
    <row r="1288" spans="1:25" x14ac:dyDescent="0.3">
      <c r="A1288" s="311" t="s">
        <v>3884</v>
      </c>
      <c r="B1288" s="310" t="s">
        <v>2193</v>
      </c>
      <c r="C1288" s="310" t="s">
        <v>3655</v>
      </c>
      <c r="D1288" s="36">
        <v>6</v>
      </c>
      <c r="E1288" s="36">
        <v>2030</v>
      </c>
      <c r="F1288" s="578">
        <v>0.92131790007880343</v>
      </c>
      <c r="G1288" s="578">
        <v>1178.5864702860476</v>
      </c>
      <c r="H1288" s="578">
        <v>0.10684378778842026</v>
      </c>
      <c r="I1288" s="578">
        <v>2.3139729465280298E-2</v>
      </c>
      <c r="J1288" s="578">
        <v>1.0145095274007549E-2</v>
      </c>
      <c r="K1288" s="578">
        <v>0.96460432387751172</v>
      </c>
      <c r="L1288" s="578">
        <v>1239.7140439351349</v>
      </c>
      <c r="M1288" s="578">
        <v>0.10893024844093149</v>
      </c>
      <c r="N1288" s="578">
        <v>2.3978027922566925E-2</v>
      </c>
      <c r="O1288" s="578">
        <v>1.0671312561801876E-2</v>
      </c>
      <c r="P1288" s="578">
        <v>0.92131791032215671</v>
      </c>
      <c r="Q1288" s="578">
        <v>1178.5864702860476</v>
      </c>
      <c r="R1288" s="578">
        <v>0.106843786313523</v>
      </c>
      <c r="S1288" s="578">
        <v>2.3139729465280298E-2</v>
      </c>
      <c r="T1288" s="578">
        <v>1.0145095274007549E-2</v>
      </c>
      <c r="U1288" s="578">
        <v>0.96460440769438427</v>
      </c>
      <c r="V1288" s="578">
        <v>1239.7140439351349</v>
      </c>
      <c r="W1288" s="578">
        <v>0.10893024846306275</v>
      </c>
      <c r="X1288" s="578">
        <v>2.3978028068086101E-2</v>
      </c>
      <c r="Y1288" s="578">
        <v>1.0671312561801876E-2</v>
      </c>
    </row>
    <row r="1289" spans="1:25" x14ac:dyDescent="0.3">
      <c r="A1289" s="311" t="s">
        <v>3885</v>
      </c>
      <c r="B1289" s="310" t="s">
        <v>2193</v>
      </c>
      <c r="C1289" s="310" t="s">
        <v>3655</v>
      </c>
      <c r="D1289" s="36">
        <v>7</v>
      </c>
      <c r="E1289" s="36">
        <v>2030</v>
      </c>
      <c r="F1289" s="578">
        <v>0.83721889240130498</v>
      </c>
      <c r="G1289" s="578">
        <v>1084.2173957824675</v>
      </c>
      <c r="H1289" s="578">
        <v>9.36766936192725E-2</v>
      </c>
      <c r="I1289" s="578">
        <v>2.1268781022323848E-2</v>
      </c>
      <c r="J1289" s="578">
        <v>9.3328130703108983E-3</v>
      </c>
      <c r="K1289" s="578">
        <v>0.89087135000888373</v>
      </c>
      <c r="L1289" s="578">
        <v>1171.1418024698849</v>
      </c>
      <c r="M1289" s="578">
        <v>9.6118141838511847E-2</v>
      </c>
      <c r="N1289" s="578">
        <v>2.23251096904277E-2</v>
      </c>
      <c r="O1289" s="578">
        <v>1.0081046396711193E-2</v>
      </c>
      <c r="P1289" s="578">
        <v>0.83721892375691176</v>
      </c>
      <c r="Q1289" s="578">
        <v>1084.2173957824675</v>
      </c>
      <c r="R1289" s="578">
        <v>9.3676693677631762E-2</v>
      </c>
      <c r="S1289" s="578">
        <v>2.1268780682779202E-2</v>
      </c>
      <c r="T1289" s="578">
        <v>9.3328130703108983E-3</v>
      </c>
      <c r="U1289" s="578">
        <v>0.89087135032205267</v>
      </c>
      <c r="V1289" s="578">
        <v>1171.1418024698849</v>
      </c>
      <c r="W1289" s="578">
        <v>9.6118145364622806E-2</v>
      </c>
      <c r="X1289" s="578">
        <v>2.2325109797141751E-2</v>
      </c>
      <c r="Y1289" s="578">
        <v>1.0081046396711193E-2</v>
      </c>
    </row>
    <row r="1290" spans="1:25" x14ac:dyDescent="0.3">
      <c r="A1290" s="311" t="s">
        <v>3886</v>
      </c>
      <c r="B1290" s="310" t="s">
        <v>2193</v>
      </c>
      <c r="C1290" s="310" t="s">
        <v>3655</v>
      </c>
      <c r="D1290" s="36">
        <v>8</v>
      </c>
      <c r="E1290" s="36">
        <v>2030</v>
      </c>
      <c r="F1290" s="578">
        <v>0.73403606421991618</v>
      </c>
      <c r="G1290" s="578">
        <v>934.65852419535031</v>
      </c>
      <c r="H1290" s="578">
        <v>8.4467361712995598E-2</v>
      </c>
      <c r="I1290" s="578">
        <v>1.8498450410940351E-2</v>
      </c>
      <c r="J1290" s="578">
        <v>8.0454345491792322E-3</v>
      </c>
      <c r="K1290" s="578">
        <v>0.79797520153711765</v>
      </c>
      <c r="L1290" s="578">
        <v>1049.984591801955</v>
      </c>
      <c r="M1290" s="578">
        <v>8.7267848715176399E-2</v>
      </c>
      <c r="N1290" s="578">
        <v>1.9905379311239799E-2</v>
      </c>
      <c r="O1290" s="578">
        <v>9.0381521246551202E-3</v>
      </c>
      <c r="P1290" s="578">
        <v>0.73403605397389027</v>
      </c>
      <c r="Q1290" s="578">
        <v>934.65852419535031</v>
      </c>
      <c r="R1290" s="578">
        <v>8.446736277104111E-2</v>
      </c>
      <c r="S1290" s="578">
        <v>1.8498450464297374E-2</v>
      </c>
      <c r="T1290" s="578">
        <v>8.0454345491792322E-3</v>
      </c>
      <c r="U1290" s="578">
        <v>0.79797522140595778</v>
      </c>
      <c r="V1290" s="578">
        <v>1049.984591801955</v>
      </c>
      <c r="W1290" s="578">
        <v>8.7267848709871004E-2</v>
      </c>
      <c r="X1290" s="578">
        <v>1.99053803492764E-2</v>
      </c>
      <c r="Y1290" s="578">
        <v>9.0381521246551202E-3</v>
      </c>
    </row>
    <row r="1291" spans="1:25" x14ac:dyDescent="0.3">
      <c r="A1291" s="311" t="s">
        <v>3887</v>
      </c>
      <c r="B1291" s="310" t="s">
        <v>2193</v>
      </c>
      <c r="C1291" s="310" t="s">
        <v>3655</v>
      </c>
      <c r="D1291" s="36">
        <v>9</v>
      </c>
      <c r="E1291" s="36">
        <v>2030</v>
      </c>
      <c r="F1291" s="578">
        <v>0.67303058672045246</v>
      </c>
      <c r="G1291" s="578">
        <v>855.88908068339003</v>
      </c>
      <c r="H1291" s="578">
        <v>7.6540754329471328E-2</v>
      </c>
      <c r="I1291" s="578">
        <v>1.7385169863700801E-2</v>
      </c>
      <c r="J1291" s="578">
        <v>7.3673897422850097E-3</v>
      </c>
      <c r="K1291" s="578">
        <v>0.746453000755669</v>
      </c>
      <c r="L1291" s="578">
        <v>995.80899429321244</v>
      </c>
      <c r="M1291" s="578">
        <v>7.9934851564151643E-2</v>
      </c>
      <c r="N1291" s="578">
        <v>1.9037029759298624E-2</v>
      </c>
      <c r="O1291" s="578">
        <v>8.5718004265800084E-3</v>
      </c>
      <c r="P1291" s="578">
        <v>0.67303060254920366</v>
      </c>
      <c r="Q1291" s="578">
        <v>855.88907559712698</v>
      </c>
      <c r="R1291" s="578">
        <v>7.6540754287028279E-2</v>
      </c>
      <c r="S1291" s="578">
        <v>1.7385169863700801E-2</v>
      </c>
      <c r="T1291" s="578">
        <v>7.3673897422850097E-3</v>
      </c>
      <c r="U1291" s="578">
        <v>0.74645301068558911</v>
      </c>
      <c r="V1291" s="578">
        <v>995.80899429321244</v>
      </c>
      <c r="W1291" s="578">
        <v>7.9934852082715196E-2</v>
      </c>
      <c r="X1291" s="578">
        <v>1.9037030389881623E-2</v>
      </c>
      <c r="Y1291" s="578">
        <v>8.5718004265800084E-3</v>
      </c>
    </row>
    <row r="1292" spans="1:25" x14ac:dyDescent="0.3">
      <c r="A1292" s="311" t="s">
        <v>3888</v>
      </c>
      <c r="B1292" s="310" t="s">
        <v>2193</v>
      </c>
      <c r="C1292" s="310" t="s">
        <v>3655</v>
      </c>
      <c r="D1292" s="36">
        <v>10</v>
      </c>
      <c r="E1292" s="36">
        <v>2030</v>
      </c>
      <c r="F1292" s="578">
        <v>0.62475806233650588</v>
      </c>
      <c r="G1292" s="578">
        <v>792.72405274709035</v>
      </c>
      <c r="H1292" s="578">
        <v>7.0281282127628672E-2</v>
      </c>
      <c r="I1292" s="578">
        <v>1.6509181572473573E-2</v>
      </c>
      <c r="J1292" s="578">
        <v>6.8236755978432449E-3</v>
      </c>
      <c r="K1292" s="578">
        <v>0.70304986860302621</v>
      </c>
      <c r="L1292" s="578">
        <v>946.75317827860351</v>
      </c>
      <c r="M1292" s="578">
        <v>7.4036940520879058E-2</v>
      </c>
      <c r="N1292" s="578">
        <v>1.8286632926901747E-2</v>
      </c>
      <c r="O1292" s="578">
        <v>8.1495375003820848E-3</v>
      </c>
      <c r="P1292" s="578">
        <v>0.6247580359517042</v>
      </c>
      <c r="Q1292" s="578">
        <v>792.72404734293582</v>
      </c>
      <c r="R1292" s="578">
        <v>7.0281282101859632E-2</v>
      </c>
      <c r="S1292" s="578">
        <v>1.6509181465759526E-2</v>
      </c>
      <c r="T1292" s="578">
        <v>6.8236755469115425E-3</v>
      </c>
      <c r="U1292" s="578">
        <v>0.70304988940874047</v>
      </c>
      <c r="V1292" s="578">
        <v>946.75318336486657</v>
      </c>
      <c r="W1292" s="578">
        <v>7.4036940546648083E-2</v>
      </c>
      <c r="X1292" s="578">
        <v>1.828663392613325E-2</v>
      </c>
      <c r="Y1292" s="578">
        <v>8.1495375003820848E-3</v>
      </c>
    </row>
    <row r="1293" spans="1:25" x14ac:dyDescent="0.3">
      <c r="A1293" s="311" t="s">
        <v>3889</v>
      </c>
      <c r="B1293" s="310" t="s">
        <v>2193</v>
      </c>
      <c r="C1293" s="310" t="s">
        <v>3655</v>
      </c>
      <c r="D1293" s="36">
        <v>11</v>
      </c>
      <c r="E1293" s="36">
        <v>2030</v>
      </c>
      <c r="F1293" s="578">
        <v>0.57947990710133923</v>
      </c>
      <c r="G1293" s="578">
        <v>726.83491706848099</v>
      </c>
      <c r="H1293" s="578">
        <v>6.4511007106375418E-2</v>
      </c>
      <c r="I1293" s="578">
        <v>1.5726479604684998E-2</v>
      </c>
      <c r="J1293" s="578">
        <v>6.2565073579510921E-3</v>
      </c>
      <c r="K1293" s="578">
        <v>0.66128709674986375</v>
      </c>
      <c r="L1293" s="578">
        <v>889.62753168741847</v>
      </c>
      <c r="M1293" s="578">
        <v>6.8502442627504906E-2</v>
      </c>
      <c r="N1293" s="578">
        <v>1.7494670062054175E-2</v>
      </c>
      <c r="O1293" s="578">
        <v>7.6578038909550106E-3</v>
      </c>
      <c r="P1293" s="578">
        <v>0.57947992355578504</v>
      </c>
      <c r="Q1293" s="578">
        <v>726.83491706848099</v>
      </c>
      <c r="R1293" s="578">
        <v>6.4511008174728518E-2</v>
      </c>
      <c r="S1293" s="578">
        <v>1.5726479706548425E-2</v>
      </c>
      <c r="T1293" s="578">
        <v>6.2565073070193888E-3</v>
      </c>
      <c r="U1293" s="578">
        <v>0.66128708153559002</v>
      </c>
      <c r="V1293" s="578">
        <v>889.62753168741847</v>
      </c>
      <c r="W1293" s="578">
        <v>6.8502442622351042E-2</v>
      </c>
      <c r="X1293" s="578">
        <v>1.7494669955340152E-2</v>
      </c>
      <c r="Y1293" s="578">
        <v>7.6578038909550106E-3</v>
      </c>
    </row>
    <row r="1294" spans="1:25" x14ac:dyDescent="0.3">
      <c r="A1294" s="311" t="s">
        <v>3890</v>
      </c>
      <c r="B1294" s="310" t="s">
        <v>2193</v>
      </c>
      <c r="C1294" s="310" t="s">
        <v>3655</v>
      </c>
      <c r="D1294" s="36">
        <v>12</v>
      </c>
      <c r="E1294" s="36">
        <v>2030</v>
      </c>
      <c r="F1294" s="578">
        <v>0.5424342373792107</v>
      </c>
      <c r="G1294" s="578">
        <v>672.92495282490995</v>
      </c>
      <c r="H1294" s="578">
        <v>5.9789849138724052E-2</v>
      </c>
      <c r="I1294" s="578">
        <v>1.5086139552295199E-2</v>
      </c>
      <c r="J1294" s="578">
        <v>5.7924590801121632E-3</v>
      </c>
      <c r="K1294" s="578">
        <v>0.62670085106234752</v>
      </c>
      <c r="L1294" s="578">
        <v>839.76424026489201</v>
      </c>
      <c r="M1294" s="578">
        <v>6.3908128985228019E-2</v>
      </c>
      <c r="N1294" s="578">
        <v>1.6717585749574874E-2</v>
      </c>
      <c r="O1294" s="578">
        <v>7.2285908342261456E-3</v>
      </c>
      <c r="P1294" s="578">
        <v>0.54243423676103875</v>
      </c>
      <c r="Q1294" s="578">
        <v>672.92495250701859</v>
      </c>
      <c r="R1294" s="578">
        <v>5.9789849133570251E-2</v>
      </c>
      <c r="S1294" s="578">
        <v>1.50861396590092E-2</v>
      </c>
      <c r="T1294" s="578">
        <v>5.7924594002542974E-3</v>
      </c>
      <c r="U1294" s="578">
        <v>0.6267008619298049</v>
      </c>
      <c r="V1294" s="578">
        <v>839.76424026489201</v>
      </c>
      <c r="W1294" s="578">
        <v>6.3908128985228005E-2</v>
      </c>
      <c r="X1294" s="578">
        <v>1.6717585545848075E-2</v>
      </c>
      <c r="Y1294" s="578">
        <v>7.2285908342261456E-3</v>
      </c>
    </row>
    <row r="1295" spans="1:25" x14ac:dyDescent="0.3">
      <c r="A1295" s="311" t="s">
        <v>3891</v>
      </c>
      <c r="B1295" s="310" t="s">
        <v>2193</v>
      </c>
      <c r="C1295" s="310" t="s">
        <v>3655</v>
      </c>
      <c r="D1295" s="36">
        <v>13</v>
      </c>
      <c r="E1295" s="36">
        <v>2030</v>
      </c>
      <c r="F1295" s="578">
        <v>0.500869864110844</v>
      </c>
      <c r="G1295" s="578">
        <v>618.04714520772222</v>
      </c>
      <c r="H1295" s="578">
        <v>5.5143240674321192E-2</v>
      </c>
      <c r="I1295" s="578">
        <v>1.4054998665718176E-2</v>
      </c>
      <c r="J1295" s="578">
        <v>5.3200834178520921E-3</v>
      </c>
      <c r="K1295" s="578">
        <v>0.58662234682280201</v>
      </c>
      <c r="L1295" s="578">
        <v>785.90879885355628</v>
      </c>
      <c r="M1295" s="578">
        <v>5.9318406819632651E-2</v>
      </c>
      <c r="N1295" s="578">
        <v>1.5559809748083299E-2</v>
      </c>
      <c r="O1295" s="578">
        <v>6.7650083607683521E-3</v>
      </c>
      <c r="P1295" s="578">
        <v>0.5008698954648777</v>
      </c>
      <c r="Q1295" s="578">
        <v>618.04714012145928</v>
      </c>
      <c r="R1295" s="578">
        <v>5.5143240674321192E-2</v>
      </c>
      <c r="S1295" s="578">
        <v>1.4054998915526026E-2</v>
      </c>
      <c r="T1295" s="578">
        <v>5.3200834178520921E-3</v>
      </c>
      <c r="U1295" s="578">
        <v>0.58662233130646246</v>
      </c>
      <c r="V1295" s="578">
        <v>785.90879885355628</v>
      </c>
      <c r="W1295" s="578">
        <v>5.9318406824938053E-2</v>
      </c>
      <c r="X1295" s="578">
        <v>1.5559809801440325E-2</v>
      </c>
      <c r="Y1295" s="578">
        <v>6.7650083607683521E-3</v>
      </c>
    </row>
    <row r="1296" spans="1:25" x14ac:dyDescent="0.3">
      <c r="A1296" s="311" t="s">
        <v>3892</v>
      </c>
      <c r="B1296" s="310" t="s">
        <v>2193</v>
      </c>
      <c r="C1296" s="310" t="s">
        <v>3655</v>
      </c>
      <c r="D1296" s="36">
        <v>14</v>
      </c>
      <c r="E1296" s="36">
        <v>2030</v>
      </c>
      <c r="F1296" s="578">
        <v>0.49451112538692571</v>
      </c>
      <c r="G1296" s="578">
        <v>621.70508956909157</v>
      </c>
      <c r="H1296" s="578">
        <v>5.2110196368554726E-2</v>
      </c>
      <c r="I1296" s="578">
        <v>1.329093956155695E-2</v>
      </c>
      <c r="J1296" s="578">
        <v>5.351578394765963E-3</v>
      </c>
      <c r="K1296" s="578">
        <v>0.57740164243597247</v>
      </c>
      <c r="L1296" s="578">
        <v>783.21063995361305</v>
      </c>
      <c r="M1296" s="578">
        <v>5.6200279285652202E-2</v>
      </c>
      <c r="N1296" s="578">
        <v>1.4661631876757951E-2</v>
      </c>
      <c r="O1296" s="578">
        <v>6.7417907460670268E-3</v>
      </c>
      <c r="P1296" s="578">
        <v>0.4945111252396443</v>
      </c>
      <c r="Q1296" s="578">
        <v>621.70508956909157</v>
      </c>
      <c r="R1296" s="578">
        <v>5.2110196331947606E-2</v>
      </c>
      <c r="S1296" s="578">
        <v>1.32909394645442E-2</v>
      </c>
      <c r="T1296" s="578">
        <v>5.351578448122985E-3</v>
      </c>
      <c r="U1296" s="578">
        <v>0.57740161605162599</v>
      </c>
      <c r="V1296" s="578">
        <v>783.21063995361283</v>
      </c>
      <c r="W1296" s="578">
        <v>5.6200279280422608E-2</v>
      </c>
      <c r="X1296" s="578">
        <v>1.4661631777319849E-2</v>
      </c>
      <c r="Y1296" s="578">
        <v>6.7417907994240496E-3</v>
      </c>
    </row>
    <row r="1297" spans="1:25" x14ac:dyDescent="0.3">
      <c r="A1297" s="311" t="s">
        <v>3893</v>
      </c>
      <c r="B1297" s="310" t="s">
        <v>2193</v>
      </c>
      <c r="C1297" s="310" t="s">
        <v>3655</v>
      </c>
      <c r="D1297" s="36">
        <v>15</v>
      </c>
      <c r="E1297" s="36">
        <v>2030</v>
      </c>
      <c r="F1297" s="578">
        <v>0.49145643610531375</v>
      </c>
      <c r="G1297" s="578">
        <v>628.94962501525822</v>
      </c>
      <c r="H1297" s="578">
        <v>4.9587612827508523E-2</v>
      </c>
      <c r="I1297" s="578">
        <v>1.264798201251925E-2</v>
      </c>
      <c r="J1297" s="578">
        <v>5.4139414423843794E-3</v>
      </c>
      <c r="K1297" s="578">
        <v>0.57107091886564343</v>
      </c>
      <c r="L1297" s="578">
        <v>783.74299558003702</v>
      </c>
      <c r="M1297" s="578">
        <v>5.3547489182392355E-2</v>
      </c>
      <c r="N1297" s="578">
        <v>1.3918109810523025E-2</v>
      </c>
      <c r="O1297" s="578">
        <v>6.7463766802878366E-3</v>
      </c>
      <c r="P1297" s="578">
        <v>0.49145644154121226</v>
      </c>
      <c r="Q1297" s="578">
        <v>628.94962501525822</v>
      </c>
      <c r="R1297" s="578">
        <v>4.958761385955765E-2</v>
      </c>
      <c r="S1297" s="578">
        <v>1.2647982114382674E-2</v>
      </c>
      <c r="T1297" s="578">
        <v>5.4139414423843794E-3</v>
      </c>
      <c r="U1297" s="578">
        <v>0.57107089791442855</v>
      </c>
      <c r="V1297" s="578">
        <v>783.7429955800369</v>
      </c>
      <c r="W1297" s="578">
        <v>5.3547489198081125E-2</v>
      </c>
      <c r="X1297" s="578">
        <v>1.3918109810523049E-2</v>
      </c>
      <c r="Y1297" s="578">
        <v>6.7463766802878366E-3</v>
      </c>
    </row>
    <row r="1298" spans="1:25" x14ac:dyDescent="0.3">
      <c r="A1298" s="579" t="s">
        <v>3894</v>
      </c>
      <c r="B1298" s="580" t="s">
        <v>2193</v>
      </c>
      <c r="C1298" s="580" t="s">
        <v>3655</v>
      </c>
      <c r="D1298" s="581">
        <v>16</v>
      </c>
      <c r="E1298" s="581">
        <v>2030</v>
      </c>
      <c r="F1298" s="582">
        <v>0.50273825222634072</v>
      </c>
      <c r="G1298" s="582">
        <v>658.40146414438823</v>
      </c>
      <c r="H1298" s="582">
        <v>4.7867925791782256E-2</v>
      </c>
      <c r="I1298" s="582">
        <v>1.2182149395812251E-2</v>
      </c>
      <c r="J1298" s="582">
        <v>5.6674669807155898E-3</v>
      </c>
      <c r="K1298" s="582">
        <v>0.57833439265808284</v>
      </c>
      <c r="L1298" s="582">
        <v>805.80641301472951</v>
      </c>
      <c r="M1298" s="582">
        <v>5.1687862724065746E-2</v>
      </c>
      <c r="N1298" s="582">
        <v>1.33634371401664E-2</v>
      </c>
      <c r="O1298" s="582">
        <v>6.936305071576495E-3</v>
      </c>
      <c r="P1298" s="582">
        <v>0.5027382575074546</v>
      </c>
      <c r="Q1298" s="582">
        <v>658.40146414438823</v>
      </c>
      <c r="R1298" s="582">
        <v>4.7867925854537398E-2</v>
      </c>
      <c r="S1298" s="582">
        <v>1.2182149342455276E-2</v>
      </c>
      <c r="T1298" s="582">
        <v>5.6674669807155898E-3</v>
      </c>
      <c r="U1298" s="582">
        <v>0.57833443425700626</v>
      </c>
      <c r="V1298" s="582">
        <v>805.80641301472951</v>
      </c>
      <c r="W1298" s="582">
        <v>5.1687862708376969E-2</v>
      </c>
      <c r="X1298" s="582">
        <v>1.3363437086809376E-2</v>
      </c>
      <c r="Y1298" s="582">
        <v>6.936305071576495E-3</v>
      </c>
    </row>
    <row r="1299" spans="1:25" x14ac:dyDescent="0.3">
      <c r="A1299" s="311" t="s">
        <v>3895</v>
      </c>
      <c r="B1299" s="310" t="s">
        <v>2192</v>
      </c>
      <c r="C1299" s="310" t="s">
        <v>3655</v>
      </c>
      <c r="D1299" s="36">
        <v>1</v>
      </c>
      <c r="E1299" s="36">
        <v>2012</v>
      </c>
      <c r="F1299" s="578">
        <v>17.524161475614399</v>
      </c>
      <c r="G1299" s="578">
        <v>6116.1292978922475</v>
      </c>
      <c r="H1299" s="578">
        <v>16.933576683436176</v>
      </c>
      <c r="I1299" s="578">
        <v>9.1468507551325962E-2</v>
      </c>
      <c r="J1299" s="578">
        <v>0.12188964732922575</v>
      </c>
      <c r="K1299" s="578">
        <v>17.651899870026</v>
      </c>
      <c r="L1299" s="578">
        <v>6159.0194956461573</v>
      </c>
      <c r="M1299" s="578">
        <v>17.026655631712202</v>
      </c>
      <c r="N1299" s="578">
        <v>9.1828194334084318E-2</v>
      </c>
      <c r="O1299" s="578">
        <v>0.12274428107775699</v>
      </c>
      <c r="P1299" s="578">
        <v>17.524161992198</v>
      </c>
      <c r="Q1299" s="578">
        <v>6116.1291961669876</v>
      </c>
      <c r="R1299" s="578">
        <v>16.933577080887776</v>
      </c>
      <c r="S1299" s="578">
        <v>9.1468519390218689E-2</v>
      </c>
      <c r="T1299" s="578">
        <v>0.12188964732922575</v>
      </c>
      <c r="U1299" s="578">
        <v>17.651898831917222</v>
      </c>
      <c r="V1299" s="578">
        <v>6159.0194956461573</v>
      </c>
      <c r="W1299" s="578">
        <v>17.0266555717001</v>
      </c>
      <c r="X1299" s="578">
        <v>9.1828212503666254E-2</v>
      </c>
      <c r="Y1299" s="578">
        <v>0.12274428627764149</v>
      </c>
    </row>
    <row r="1300" spans="1:25" x14ac:dyDescent="0.3">
      <c r="A1300" s="311" t="s">
        <v>3896</v>
      </c>
      <c r="B1300" s="310" t="s">
        <v>2192</v>
      </c>
      <c r="C1300" s="310" t="s">
        <v>3655</v>
      </c>
      <c r="D1300" s="36">
        <v>2</v>
      </c>
      <c r="E1300" s="36">
        <v>2012</v>
      </c>
      <c r="F1300" s="578">
        <v>9.2322418532629182</v>
      </c>
      <c r="G1300" s="578">
        <v>3050.4695714314748</v>
      </c>
      <c r="H1300" s="578">
        <v>8.8285894732592425</v>
      </c>
      <c r="I1300" s="578">
        <v>5.1172636926821682E-2</v>
      </c>
      <c r="J1300" s="578">
        <v>6.0793410171754651E-2</v>
      </c>
      <c r="K1300" s="578">
        <v>9.3893763410354296</v>
      </c>
      <c r="L1300" s="578">
        <v>3102.2508328755653</v>
      </c>
      <c r="M1300" s="578">
        <v>8.9454569234318697</v>
      </c>
      <c r="N1300" s="578">
        <v>5.1602533845349727E-2</v>
      </c>
      <c r="O1300" s="578">
        <v>6.1825335181007746E-2</v>
      </c>
      <c r="P1300" s="578">
        <v>9.2322423201607933</v>
      </c>
      <c r="Q1300" s="578">
        <v>3050.4695714314748</v>
      </c>
      <c r="R1300" s="578">
        <v>8.8285895751032477</v>
      </c>
      <c r="S1300" s="578">
        <v>5.1172633127407552E-2</v>
      </c>
      <c r="T1300" s="578">
        <v>6.0793410715026149E-2</v>
      </c>
      <c r="U1300" s="578">
        <v>9.3893763236611978</v>
      </c>
      <c r="V1300" s="578">
        <v>3102.2508850097624</v>
      </c>
      <c r="W1300" s="578">
        <v>8.9454567439145904</v>
      </c>
      <c r="X1300" s="578">
        <v>5.1602537604746077E-2</v>
      </c>
      <c r="Y1300" s="578">
        <v>6.1825335181007746E-2</v>
      </c>
    </row>
    <row r="1301" spans="1:25" x14ac:dyDescent="0.3">
      <c r="A1301" s="311" t="s">
        <v>3897</v>
      </c>
      <c r="B1301" s="310" t="s">
        <v>2192</v>
      </c>
      <c r="C1301" s="310" t="s">
        <v>3655</v>
      </c>
      <c r="D1301" s="36">
        <v>3</v>
      </c>
      <c r="E1301" s="36">
        <v>2012</v>
      </c>
      <c r="F1301" s="578">
        <v>5.4757878587105644</v>
      </c>
      <c r="G1301" s="578">
        <v>1734.2663790384877</v>
      </c>
      <c r="H1301" s="578">
        <v>4.8442849991988552</v>
      </c>
      <c r="I1301" s="578">
        <v>2.7995358250260872E-2</v>
      </c>
      <c r="J1301" s="578">
        <v>3.4562558362570849E-2</v>
      </c>
      <c r="K1301" s="578">
        <v>5.5214550984401249</v>
      </c>
      <c r="L1301" s="578">
        <v>1750.7005449930775</v>
      </c>
      <c r="M1301" s="578">
        <v>4.895970100990473</v>
      </c>
      <c r="N1301" s="578">
        <v>2.8274903448770275E-2</v>
      </c>
      <c r="O1301" s="578">
        <v>3.4890082354346874E-2</v>
      </c>
      <c r="P1301" s="578">
        <v>5.4757876500993872</v>
      </c>
      <c r="Q1301" s="578">
        <v>1734.2663790384877</v>
      </c>
      <c r="R1301" s="578">
        <v>4.8442853860542474</v>
      </c>
      <c r="S1301" s="578">
        <v>2.7995355627126552E-2</v>
      </c>
      <c r="T1301" s="578">
        <v>3.4562558362570849E-2</v>
      </c>
      <c r="U1301" s="578">
        <v>5.5214551505839573</v>
      </c>
      <c r="V1301" s="578">
        <v>1750.7005449930775</v>
      </c>
      <c r="W1301" s="578">
        <v>4.8959700791553242</v>
      </c>
      <c r="X1301" s="578">
        <v>2.8274902382463475E-2</v>
      </c>
      <c r="Y1301" s="578">
        <v>3.4890082354346874E-2</v>
      </c>
    </row>
    <row r="1302" spans="1:25" x14ac:dyDescent="0.3">
      <c r="A1302" s="311" t="s">
        <v>3898</v>
      </c>
      <c r="B1302" s="310" t="s">
        <v>2192</v>
      </c>
      <c r="C1302" s="310" t="s">
        <v>3655</v>
      </c>
      <c r="D1302" s="36">
        <v>4</v>
      </c>
      <c r="E1302" s="36">
        <v>2012</v>
      </c>
      <c r="F1302" s="578">
        <v>4.5978031204803393</v>
      </c>
      <c r="G1302" s="578">
        <v>1374.0693715413374</v>
      </c>
      <c r="H1302" s="578">
        <v>3.6695309464315251</v>
      </c>
      <c r="I1302" s="578">
        <v>2.079825876057835E-2</v>
      </c>
      <c r="J1302" s="578">
        <v>2.7384077936100426E-2</v>
      </c>
      <c r="K1302" s="578">
        <v>4.7628868112042975</v>
      </c>
      <c r="L1302" s="578">
        <v>1419.9264386494899</v>
      </c>
      <c r="M1302" s="578">
        <v>3.8309286991194877</v>
      </c>
      <c r="N1302" s="578">
        <v>2.2335565240912975E-2</v>
      </c>
      <c r="O1302" s="578">
        <v>2.8298030529792049E-2</v>
      </c>
      <c r="P1302" s="578">
        <v>4.5978031726396331</v>
      </c>
      <c r="Q1302" s="578">
        <v>1374.0693715413374</v>
      </c>
      <c r="R1302" s="578">
        <v>3.6695308672982052</v>
      </c>
      <c r="S1302" s="578">
        <v>2.0798263451600449E-2</v>
      </c>
      <c r="T1302" s="578">
        <v>2.7384077412231478E-2</v>
      </c>
      <c r="U1302" s="578">
        <v>4.7628869180114872</v>
      </c>
      <c r="V1302" s="578">
        <v>1419.9262822469025</v>
      </c>
      <c r="W1302" s="578">
        <v>3.8309287170801873</v>
      </c>
      <c r="X1302" s="578">
        <v>2.2335566777504298E-2</v>
      </c>
      <c r="Y1302" s="578">
        <v>2.8298030529792049E-2</v>
      </c>
    </row>
    <row r="1303" spans="1:25" x14ac:dyDescent="0.3">
      <c r="A1303" s="311" t="s">
        <v>3899</v>
      </c>
      <c r="B1303" s="310" t="s">
        <v>2192</v>
      </c>
      <c r="C1303" s="310" t="s">
        <v>3655</v>
      </c>
      <c r="D1303" s="36">
        <v>5</v>
      </c>
      <c r="E1303" s="36">
        <v>2012</v>
      </c>
      <c r="F1303" s="578">
        <v>4.1429029093263399</v>
      </c>
      <c r="G1303" s="578">
        <v>1199.3377113342226</v>
      </c>
      <c r="H1303" s="578">
        <v>3.014329230366755</v>
      </c>
      <c r="I1303" s="578">
        <v>1.7206775185703273E-2</v>
      </c>
      <c r="J1303" s="578">
        <v>2.3901813624737128E-2</v>
      </c>
      <c r="K1303" s="578">
        <v>4.4579382507411029</v>
      </c>
      <c r="L1303" s="578">
        <v>1284.215963999425</v>
      </c>
      <c r="M1303" s="578">
        <v>3.3058233726939399</v>
      </c>
      <c r="N1303" s="578">
        <v>2.0154064589632925E-2</v>
      </c>
      <c r="O1303" s="578">
        <v>2.5593405492448526E-2</v>
      </c>
      <c r="P1303" s="578">
        <v>4.1429029614647925</v>
      </c>
      <c r="Q1303" s="578">
        <v>1199.3377113342226</v>
      </c>
      <c r="R1303" s="578">
        <v>3.0143292973492204</v>
      </c>
      <c r="S1303" s="578">
        <v>1.72067746661544E-2</v>
      </c>
      <c r="T1303" s="578">
        <v>2.3901813624737128E-2</v>
      </c>
      <c r="U1303" s="578">
        <v>4.4579381476643549</v>
      </c>
      <c r="V1303" s="578">
        <v>1284.2160161336226</v>
      </c>
      <c r="W1303" s="578">
        <v>3.3058233424732526</v>
      </c>
      <c r="X1303" s="578">
        <v>2.0154063017912401E-2</v>
      </c>
      <c r="Y1303" s="578">
        <v>2.5593405492448526E-2</v>
      </c>
    </row>
    <row r="1304" spans="1:25" x14ac:dyDescent="0.3">
      <c r="A1304" s="311" t="s">
        <v>3900</v>
      </c>
      <c r="B1304" s="310" t="s">
        <v>2192</v>
      </c>
      <c r="C1304" s="310" t="s">
        <v>3655</v>
      </c>
      <c r="D1304" s="36">
        <v>6</v>
      </c>
      <c r="E1304" s="36">
        <v>2012</v>
      </c>
      <c r="F1304" s="578">
        <v>3.7775578856340704</v>
      </c>
      <c r="G1304" s="578">
        <v>1078.6944707234675</v>
      </c>
      <c r="H1304" s="578">
        <v>2.5223012162132328</v>
      </c>
      <c r="I1304" s="578">
        <v>1.3652777814399959E-2</v>
      </c>
      <c r="J1304" s="578">
        <v>2.1497548150364254E-2</v>
      </c>
      <c r="K1304" s="578">
        <v>4.2182492562455929</v>
      </c>
      <c r="L1304" s="578">
        <v>1197.3519973754826</v>
      </c>
      <c r="M1304" s="578">
        <v>2.9138187991381175</v>
      </c>
      <c r="N1304" s="578">
        <v>1.8595644773502749E-2</v>
      </c>
      <c r="O1304" s="578">
        <v>2.3862302283911598E-2</v>
      </c>
      <c r="P1304" s="578">
        <v>3.7775578856759053</v>
      </c>
      <c r="Q1304" s="578">
        <v>1078.6944707234675</v>
      </c>
      <c r="R1304" s="578">
        <v>2.5223011954045975</v>
      </c>
      <c r="S1304" s="578">
        <v>1.3652777640231723E-2</v>
      </c>
      <c r="T1304" s="578">
        <v>2.1497548150364254E-2</v>
      </c>
      <c r="U1304" s="578">
        <v>4.2182491519479246</v>
      </c>
      <c r="V1304" s="578">
        <v>1197.3519973754826</v>
      </c>
      <c r="W1304" s="578">
        <v>2.9138188164385248</v>
      </c>
      <c r="X1304" s="578">
        <v>1.8595645352926675E-2</v>
      </c>
      <c r="Y1304" s="578">
        <v>2.3862302283911598E-2</v>
      </c>
    </row>
    <row r="1305" spans="1:25" x14ac:dyDescent="0.3">
      <c r="A1305" s="311" t="s">
        <v>3901</v>
      </c>
      <c r="B1305" s="310" t="s">
        <v>2192</v>
      </c>
      <c r="C1305" s="310" t="s">
        <v>3655</v>
      </c>
      <c r="D1305" s="36">
        <v>7</v>
      </c>
      <c r="E1305" s="36">
        <v>2012</v>
      </c>
      <c r="F1305" s="578">
        <v>3.7974211009948204</v>
      </c>
      <c r="G1305" s="578">
        <v>1042.335835774735</v>
      </c>
      <c r="H1305" s="578">
        <v>2.2685257570895647</v>
      </c>
      <c r="I1305" s="578">
        <v>1.3814552168393359E-2</v>
      </c>
      <c r="J1305" s="578">
        <v>2.0772968593519126E-2</v>
      </c>
      <c r="K1305" s="578">
        <v>4.2946758390498072</v>
      </c>
      <c r="L1305" s="578">
        <v>1180.8805046081497</v>
      </c>
      <c r="M1305" s="578">
        <v>2.6718361852344903</v>
      </c>
      <c r="N1305" s="578">
        <v>2.9628322776412998E-2</v>
      </c>
      <c r="O1305" s="578">
        <v>2.3533997746805299E-2</v>
      </c>
      <c r="P1305" s="578">
        <v>3.7974208923837907</v>
      </c>
      <c r="Q1305" s="578">
        <v>1042.335835774735</v>
      </c>
      <c r="R1305" s="578">
        <v>2.2685257596452426</v>
      </c>
      <c r="S1305" s="578">
        <v>1.3814554269060825E-2</v>
      </c>
      <c r="T1305" s="578">
        <v>2.0772968593519126E-2</v>
      </c>
      <c r="U1305" s="578">
        <v>4.2946758887256502</v>
      </c>
      <c r="V1305" s="578">
        <v>1180.8805046081497</v>
      </c>
      <c r="W1305" s="578">
        <v>2.6718361833106075</v>
      </c>
      <c r="X1305" s="578">
        <v>2.9628322265201224E-2</v>
      </c>
      <c r="Y1305" s="578">
        <v>2.3533997746805299E-2</v>
      </c>
    </row>
    <row r="1306" spans="1:25" x14ac:dyDescent="0.3">
      <c r="A1306" s="311" t="s">
        <v>3902</v>
      </c>
      <c r="B1306" s="310" t="s">
        <v>2192</v>
      </c>
      <c r="C1306" s="310" t="s">
        <v>3655</v>
      </c>
      <c r="D1306" s="36">
        <v>8</v>
      </c>
      <c r="E1306" s="36">
        <v>2012</v>
      </c>
      <c r="F1306" s="578">
        <v>3.6588470128845052</v>
      </c>
      <c r="G1306" s="578">
        <v>924.29706128438272</v>
      </c>
      <c r="H1306" s="578">
        <v>1.8369155418937777</v>
      </c>
      <c r="I1306" s="578">
        <v>1.2982468622908524E-2</v>
      </c>
      <c r="J1306" s="578">
        <v>1.8420468899421352E-2</v>
      </c>
      <c r="K1306" s="578">
        <v>4.2039913219577976</v>
      </c>
      <c r="L1306" s="578">
        <v>1083.7992630004824</v>
      </c>
      <c r="M1306" s="578">
        <v>2.2569010551657476</v>
      </c>
      <c r="N1306" s="578">
        <v>5.2220398848930906E-2</v>
      </c>
      <c r="O1306" s="578">
        <v>2.1599250341144651E-2</v>
      </c>
      <c r="P1306" s="578">
        <v>3.6588470129000399</v>
      </c>
      <c r="Q1306" s="578">
        <v>924.29705588022819</v>
      </c>
      <c r="R1306" s="578">
        <v>1.8369155442487675</v>
      </c>
      <c r="S1306" s="578">
        <v>1.2982467272536224E-2</v>
      </c>
      <c r="T1306" s="578">
        <v>1.8420468899421352E-2</v>
      </c>
      <c r="U1306" s="578">
        <v>4.2039912698037325</v>
      </c>
      <c r="V1306" s="578">
        <v>1083.7992108662875</v>
      </c>
      <c r="W1306" s="578">
        <v>2.2569010629910373</v>
      </c>
      <c r="X1306" s="578">
        <v>5.2220398839078003E-2</v>
      </c>
      <c r="Y1306" s="578">
        <v>2.1599250341144651E-2</v>
      </c>
    </row>
    <row r="1307" spans="1:25" x14ac:dyDescent="0.3">
      <c r="A1307" s="311" t="s">
        <v>3903</v>
      </c>
      <c r="B1307" s="310" t="s">
        <v>2192</v>
      </c>
      <c r="C1307" s="310" t="s">
        <v>3655</v>
      </c>
      <c r="D1307" s="36">
        <v>9</v>
      </c>
      <c r="E1307" s="36">
        <v>2012</v>
      </c>
      <c r="F1307" s="578">
        <v>3.7369278546104798</v>
      </c>
      <c r="G1307" s="578">
        <v>884.49628448486249</v>
      </c>
      <c r="H1307" s="578">
        <v>1.5842508920146976</v>
      </c>
      <c r="I1307" s="578">
        <v>1.2896778752898744E-2</v>
      </c>
      <c r="J1307" s="578">
        <v>1.762731076451015E-2</v>
      </c>
      <c r="K1307" s="578">
        <v>4.3139229238205727</v>
      </c>
      <c r="L1307" s="578">
        <v>1059.457402547195</v>
      </c>
      <c r="M1307" s="578">
        <v>2.0113558983393851</v>
      </c>
      <c r="N1307" s="578">
        <v>9.2231133584694425E-2</v>
      </c>
      <c r="O1307" s="578">
        <v>2.1114088362082801E-2</v>
      </c>
      <c r="P1307" s="578">
        <v>3.7369276981482873</v>
      </c>
      <c r="Q1307" s="578">
        <v>884.49628448486249</v>
      </c>
      <c r="R1307" s="578">
        <v>1.5842508819969174</v>
      </c>
      <c r="S1307" s="578">
        <v>1.2896780890249177E-2</v>
      </c>
      <c r="T1307" s="578">
        <v>1.762731076451015E-2</v>
      </c>
      <c r="U1307" s="578">
        <v>4.3139232367449605</v>
      </c>
      <c r="V1307" s="578">
        <v>1059.457402547195</v>
      </c>
      <c r="W1307" s="578">
        <v>2.01135589788039</v>
      </c>
      <c r="X1307" s="578">
        <v>9.2231127898836668E-2</v>
      </c>
      <c r="Y1307" s="578">
        <v>2.1114088362082801E-2</v>
      </c>
    </row>
    <row r="1308" spans="1:25" x14ac:dyDescent="0.3">
      <c r="A1308" s="311" t="s">
        <v>3904</v>
      </c>
      <c r="B1308" s="310" t="s">
        <v>2192</v>
      </c>
      <c r="C1308" s="310" t="s">
        <v>3655</v>
      </c>
      <c r="D1308" s="36">
        <v>10</v>
      </c>
      <c r="E1308" s="36">
        <v>2012</v>
      </c>
      <c r="F1308" s="578">
        <v>3.8020858849904422</v>
      </c>
      <c r="G1308" s="578">
        <v>853.60293388366654</v>
      </c>
      <c r="H1308" s="578">
        <v>1.3861312938982575</v>
      </c>
      <c r="I1308" s="578">
        <v>1.28531004433701E-2</v>
      </c>
      <c r="J1308" s="578">
        <v>1.7011601865912426E-2</v>
      </c>
      <c r="K1308" s="578">
        <v>4.39443031057559</v>
      </c>
      <c r="L1308" s="578">
        <v>1037.56152407328</v>
      </c>
      <c r="M1308" s="578">
        <v>1.8240085081579251</v>
      </c>
      <c r="N1308" s="578">
        <v>0.12597485431221345</v>
      </c>
      <c r="O1308" s="578">
        <v>2.0677692450893376E-2</v>
      </c>
      <c r="P1308" s="578">
        <v>3.8020858874582797</v>
      </c>
      <c r="Q1308" s="578">
        <v>853.60294405619254</v>
      </c>
      <c r="R1308" s="578">
        <v>1.3861313153708199</v>
      </c>
      <c r="S1308" s="578">
        <v>1.285310127199556E-2</v>
      </c>
      <c r="T1308" s="578">
        <v>1.7011601865912426E-2</v>
      </c>
      <c r="U1308" s="578">
        <v>4.3944302062622302</v>
      </c>
      <c r="V1308" s="578">
        <v>1037.5615762074749</v>
      </c>
      <c r="W1308" s="578">
        <v>1.8240084904500651</v>
      </c>
      <c r="X1308" s="578">
        <v>0.12597485376894196</v>
      </c>
      <c r="Y1308" s="578">
        <v>2.0677692450893376E-2</v>
      </c>
    </row>
    <row r="1309" spans="1:25" x14ac:dyDescent="0.3">
      <c r="A1309" s="311" t="s">
        <v>3905</v>
      </c>
      <c r="B1309" s="310" t="s">
        <v>2192</v>
      </c>
      <c r="C1309" s="310" t="s">
        <v>3655</v>
      </c>
      <c r="D1309" s="36">
        <v>11</v>
      </c>
      <c r="E1309" s="36">
        <v>2012</v>
      </c>
      <c r="F1309" s="578">
        <v>3.8901263980575651</v>
      </c>
      <c r="G1309" s="578">
        <v>829.36425971984829</v>
      </c>
      <c r="H1309" s="578">
        <v>1.2146631950448201</v>
      </c>
      <c r="I1309" s="578">
        <v>1.300436207986874E-2</v>
      </c>
      <c r="J1309" s="578">
        <v>1.6528540465515076E-2</v>
      </c>
      <c r="K1309" s="578">
        <v>4.4708220481038525</v>
      </c>
      <c r="L1309" s="578">
        <v>1012.956431070962</v>
      </c>
      <c r="M1309" s="578">
        <v>1.6358560824431403</v>
      </c>
      <c r="N1309" s="578">
        <v>0.1384742229462668</v>
      </c>
      <c r="O1309" s="578">
        <v>2.0187386330993151E-2</v>
      </c>
      <c r="P1309" s="578">
        <v>3.8901266066685922</v>
      </c>
      <c r="Q1309" s="578">
        <v>829.36425971984829</v>
      </c>
      <c r="R1309" s="578">
        <v>1.2146632180119876</v>
      </c>
      <c r="S1309" s="578">
        <v>1.3004364370620634E-2</v>
      </c>
      <c r="T1309" s="578">
        <v>1.6528540465515076E-2</v>
      </c>
      <c r="U1309" s="578">
        <v>4.4708221499335306</v>
      </c>
      <c r="V1309" s="578">
        <v>1012.956431070962</v>
      </c>
      <c r="W1309" s="578">
        <v>1.6358560714752424</v>
      </c>
      <c r="X1309" s="578">
        <v>0.13847422294626655</v>
      </c>
      <c r="Y1309" s="578">
        <v>2.0187386330993151E-2</v>
      </c>
    </row>
    <row r="1310" spans="1:25" x14ac:dyDescent="0.3">
      <c r="A1310" s="311" t="s">
        <v>3906</v>
      </c>
      <c r="B1310" s="310" t="s">
        <v>2192</v>
      </c>
      <c r="C1310" s="310" t="s">
        <v>3655</v>
      </c>
      <c r="D1310" s="36">
        <v>12</v>
      </c>
      <c r="E1310" s="36">
        <v>2012</v>
      </c>
      <c r="F1310" s="578">
        <v>3.9621589419164076</v>
      </c>
      <c r="G1310" s="578">
        <v>809.53598848978629</v>
      </c>
      <c r="H1310" s="578">
        <v>1.0743738174760407</v>
      </c>
      <c r="I1310" s="578">
        <v>1.3128133227344992E-2</v>
      </c>
      <c r="J1310" s="578">
        <v>1.6133370983879975E-2</v>
      </c>
      <c r="K1310" s="578">
        <v>4.5238034378350322</v>
      </c>
      <c r="L1310" s="578">
        <v>987.80903116861828</v>
      </c>
      <c r="M1310" s="578">
        <v>1.4652529191713826</v>
      </c>
      <c r="N1310" s="578">
        <v>0.13220188738947969</v>
      </c>
      <c r="O1310" s="578">
        <v>1.9686250151911076E-2</v>
      </c>
      <c r="P1310" s="578">
        <v>3.9621588376083556</v>
      </c>
      <c r="Q1310" s="578">
        <v>809.53598848978629</v>
      </c>
      <c r="R1310" s="578">
        <v>1.074373837556168</v>
      </c>
      <c r="S1310" s="578">
        <v>1.3128133323258812E-2</v>
      </c>
      <c r="T1310" s="578">
        <v>1.6133370983879975E-2</v>
      </c>
      <c r="U1310" s="578">
        <v>4.5238035421431633</v>
      </c>
      <c r="V1310" s="578">
        <v>987.80903625488156</v>
      </c>
      <c r="W1310" s="578">
        <v>1.4652529378287549</v>
      </c>
      <c r="X1310" s="578">
        <v>0.13220189828856083</v>
      </c>
      <c r="Y1310" s="578">
        <v>1.9686250151911076E-2</v>
      </c>
    </row>
    <row r="1311" spans="1:25" x14ac:dyDescent="0.3">
      <c r="A1311" s="311" t="s">
        <v>3907</v>
      </c>
      <c r="B1311" s="310" t="s">
        <v>2192</v>
      </c>
      <c r="C1311" s="310" t="s">
        <v>3655</v>
      </c>
      <c r="D1311" s="36">
        <v>13</v>
      </c>
      <c r="E1311" s="36">
        <v>2012</v>
      </c>
      <c r="F1311" s="578">
        <v>3.8358057327377502</v>
      </c>
      <c r="G1311" s="578">
        <v>763.44834327697708</v>
      </c>
      <c r="H1311" s="578">
        <v>0.95267921706848258</v>
      </c>
      <c r="I1311" s="578">
        <v>1.3069214369011137E-2</v>
      </c>
      <c r="J1311" s="578">
        <v>1.5214912554559576E-2</v>
      </c>
      <c r="K1311" s="578">
        <v>4.3882405303722054</v>
      </c>
      <c r="L1311" s="578">
        <v>937.13838195800724</v>
      </c>
      <c r="M1311" s="578">
        <v>1.3181601266587626</v>
      </c>
      <c r="N1311" s="578">
        <v>0.1208989386523168</v>
      </c>
      <c r="O1311" s="578">
        <v>1.8676424651251425E-2</v>
      </c>
      <c r="P1311" s="578">
        <v>3.8358058891947149</v>
      </c>
      <c r="Q1311" s="578">
        <v>763.44833819071403</v>
      </c>
      <c r="R1311" s="578">
        <v>0.95267923184292047</v>
      </c>
      <c r="S1311" s="578">
        <v>1.3069214670281305E-2</v>
      </c>
      <c r="T1311" s="578">
        <v>1.5214912554559576E-2</v>
      </c>
      <c r="U1311" s="578">
        <v>4.3882403738997056</v>
      </c>
      <c r="V1311" s="578">
        <v>937.1383768717443</v>
      </c>
      <c r="W1311" s="578">
        <v>1.3181601122638851</v>
      </c>
      <c r="X1311" s="578">
        <v>0.12089893391021131</v>
      </c>
      <c r="Y1311" s="578">
        <v>1.8676424651251425E-2</v>
      </c>
    </row>
    <row r="1312" spans="1:25" x14ac:dyDescent="0.3">
      <c r="A1312" s="311" t="s">
        <v>3908</v>
      </c>
      <c r="B1312" s="310" t="s">
        <v>2192</v>
      </c>
      <c r="C1312" s="310" t="s">
        <v>3655</v>
      </c>
      <c r="D1312" s="36">
        <v>14</v>
      </c>
      <c r="E1312" s="36">
        <v>2012</v>
      </c>
      <c r="F1312" s="578">
        <v>3.6891383065405954</v>
      </c>
      <c r="G1312" s="578">
        <v>745.77137120564726</v>
      </c>
      <c r="H1312" s="578">
        <v>0.92146183865740228</v>
      </c>
      <c r="I1312" s="578">
        <v>1.4537612486606075E-2</v>
      </c>
      <c r="J1312" s="578">
        <v>1.486264799799145E-2</v>
      </c>
      <c r="K1312" s="578">
        <v>4.2249380094137106</v>
      </c>
      <c r="L1312" s="578">
        <v>910.70756340026821</v>
      </c>
      <c r="M1312" s="578">
        <v>1.2547561311021074</v>
      </c>
      <c r="N1312" s="578">
        <v>0.10960722358383146</v>
      </c>
      <c r="O1312" s="578">
        <v>1.8149644194636452E-2</v>
      </c>
      <c r="P1312" s="578">
        <v>3.6891384108694876</v>
      </c>
      <c r="Q1312" s="578">
        <v>745.77139663696221</v>
      </c>
      <c r="R1312" s="578">
        <v>0.92146190977321729</v>
      </c>
      <c r="S1312" s="578">
        <v>1.4537613524415325E-2</v>
      </c>
      <c r="T1312" s="578">
        <v>1.486264799799145E-2</v>
      </c>
      <c r="U1312" s="578">
        <v>4.2249381137166093</v>
      </c>
      <c r="V1312" s="578">
        <v>910.70756340026821</v>
      </c>
      <c r="W1312" s="578">
        <v>1.2547561255657125</v>
      </c>
      <c r="X1312" s="578">
        <v>0.10960722303540615</v>
      </c>
      <c r="Y1312" s="578">
        <v>1.8149644194636452E-2</v>
      </c>
    </row>
    <row r="1313" spans="1:25" x14ac:dyDescent="0.3">
      <c r="A1313" s="311" t="s">
        <v>3909</v>
      </c>
      <c r="B1313" s="310" t="s">
        <v>2192</v>
      </c>
      <c r="C1313" s="310" t="s">
        <v>3655</v>
      </c>
      <c r="D1313" s="36">
        <v>15</v>
      </c>
      <c r="E1313" s="36">
        <v>2012</v>
      </c>
      <c r="F1313" s="578">
        <v>3.5614225763134328</v>
      </c>
      <c r="G1313" s="578">
        <v>732.53270085652605</v>
      </c>
      <c r="H1313" s="578">
        <v>0.90052928770576801</v>
      </c>
      <c r="I1313" s="578">
        <v>1.5919903867673627E-2</v>
      </c>
      <c r="J1313" s="578">
        <v>1.4598809221448924E-2</v>
      </c>
      <c r="K1313" s="578">
        <v>4.0778407245552399</v>
      </c>
      <c r="L1313" s="578">
        <v>889.08530426025345</v>
      </c>
      <c r="M1313" s="578">
        <v>1.2064464728955451</v>
      </c>
      <c r="N1313" s="578">
        <v>0.10188880238668688</v>
      </c>
      <c r="O1313" s="578">
        <v>1.7718768232346777E-2</v>
      </c>
      <c r="P1313" s="578">
        <v>3.5614224732418371</v>
      </c>
      <c r="Q1313" s="578">
        <v>732.53270085652605</v>
      </c>
      <c r="R1313" s="578">
        <v>0.90052932768048666</v>
      </c>
      <c r="S1313" s="578">
        <v>1.5919904391732048E-2</v>
      </c>
      <c r="T1313" s="578">
        <v>1.4598809221448924E-2</v>
      </c>
      <c r="U1313" s="578">
        <v>4.0778408810174316</v>
      </c>
      <c r="V1313" s="578">
        <v>889.08530426025345</v>
      </c>
      <c r="W1313" s="578">
        <v>1.2064464748952224</v>
      </c>
      <c r="X1313" s="578">
        <v>0.10188880813469332</v>
      </c>
      <c r="Y1313" s="578">
        <v>1.7718768232346777E-2</v>
      </c>
    </row>
    <row r="1314" spans="1:25" x14ac:dyDescent="0.3">
      <c r="A1314" s="579" t="s">
        <v>3910</v>
      </c>
      <c r="B1314" s="580" t="s">
        <v>2192</v>
      </c>
      <c r="C1314" s="580" t="s">
        <v>3655</v>
      </c>
      <c r="D1314" s="581">
        <v>16</v>
      </c>
      <c r="E1314" s="581">
        <v>2012</v>
      </c>
      <c r="F1314" s="582">
        <v>3.4872741010018751</v>
      </c>
      <c r="G1314" s="582">
        <v>736.25759696960404</v>
      </c>
      <c r="H1314" s="582">
        <v>0.90520910458447579</v>
      </c>
      <c r="I1314" s="582">
        <v>1.8186250700485525E-2</v>
      </c>
      <c r="J1314" s="582">
        <v>1.46730448468588E-2</v>
      </c>
      <c r="K1314" s="582">
        <v>3.9819052206694274</v>
      </c>
      <c r="L1314" s="582">
        <v>883.87431462605764</v>
      </c>
      <c r="M1314" s="582">
        <v>1.1818761745480475</v>
      </c>
      <c r="N1314" s="582">
        <v>9.7000309189449074E-2</v>
      </c>
      <c r="O1314" s="582">
        <v>1.7614906285113325E-2</v>
      </c>
      <c r="P1314" s="582">
        <v>3.4872739967041326</v>
      </c>
      <c r="Q1314" s="582">
        <v>736.25759696960404</v>
      </c>
      <c r="R1314" s="582">
        <v>0.90520907431709885</v>
      </c>
      <c r="S1314" s="582">
        <v>1.8186255925002053E-2</v>
      </c>
      <c r="T1314" s="582">
        <v>1.46730448468588E-2</v>
      </c>
      <c r="U1314" s="582">
        <v>3.9819052728287225</v>
      </c>
      <c r="V1314" s="582">
        <v>883.87431971232081</v>
      </c>
      <c r="W1314" s="582">
        <v>1.1818761595371376</v>
      </c>
      <c r="X1314" s="582">
        <v>9.7000300364925268E-2</v>
      </c>
      <c r="Y1314" s="582">
        <v>1.7614906285113325E-2</v>
      </c>
    </row>
    <row r="1315" spans="1:25" x14ac:dyDescent="0.3">
      <c r="A1315" s="311" t="s">
        <v>3911</v>
      </c>
      <c r="B1315" s="310" t="s">
        <v>2192</v>
      </c>
      <c r="C1315" s="310" t="s">
        <v>3655</v>
      </c>
      <c r="D1315" s="36">
        <v>1</v>
      </c>
      <c r="E1315" s="36">
        <v>2020</v>
      </c>
      <c r="F1315" s="578">
        <v>16.204091322125301</v>
      </c>
      <c r="G1315" s="578">
        <v>6114.8046061197856</v>
      </c>
      <c r="H1315" s="578">
        <v>16.761718299007001</v>
      </c>
      <c r="I1315" s="578">
        <v>9.8244679904382626E-2</v>
      </c>
      <c r="J1315" s="578">
        <v>4.0683552079523573E-2</v>
      </c>
      <c r="K1315" s="578">
        <v>16.321998183174649</v>
      </c>
      <c r="L1315" s="578">
        <v>6157.6875762939426</v>
      </c>
      <c r="M1315" s="578">
        <v>16.851792351333</v>
      </c>
      <c r="N1315" s="578">
        <v>9.8710165168085798E-2</v>
      </c>
      <c r="O1315" s="578">
        <v>4.0968876138019028E-2</v>
      </c>
      <c r="P1315" s="578">
        <v>16.2040892260347</v>
      </c>
      <c r="Q1315" s="578">
        <v>6114.8046061197856</v>
      </c>
      <c r="R1315" s="578">
        <v>16.761717608237277</v>
      </c>
      <c r="S1315" s="578">
        <v>9.8244660910192155E-2</v>
      </c>
      <c r="T1315" s="578">
        <v>4.0683552603392528E-2</v>
      </c>
      <c r="U1315" s="578">
        <v>16.321998699722172</v>
      </c>
      <c r="V1315" s="578">
        <v>6157.6875762939426</v>
      </c>
      <c r="W1315" s="578">
        <v>16.851791510503926</v>
      </c>
      <c r="X1315" s="578">
        <v>9.8710166427735876E-2</v>
      </c>
      <c r="Y1315" s="578">
        <v>4.0968876138019028E-2</v>
      </c>
    </row>
    <row r="1316" spans="1:25" x14ac:dyDescent="0.3">
      <c r="A1316" s="311" t="s">
        <v>3912</v>
      </c>
      <c r="B1316" s="310" t="s">
        <v>2192</v>
      </c>
      <c r="C1316" s="310" t="s">
        <v>3655</v>
      </c>
      <c r="D1316" s="36">
        <v>2</v>
      </c>
      <c r="E1316" s="36">
        <v>2020</v>
      </c>
      <c r="F1316" s="578">
        <v>8.5416276132737003</v>
      </c>
      <c r="G1316" s="578">
        <v>3049.8167724609325</v>
      </c>
      <c r="H1316" s="578">
        <v>8.6849776797704727</v>
      </c>
      <c r="I1316" s="578">
        <v>5.5138113702620652E-2</v>
      </c>
      <c r="J1316" s="578">
        <v>2.0291320630349149E-2</v>
      </c>
      <c r="K1316" s="578">
        <v>8.6870525459360763</v>
      </c>
      <c r="L1316" s="578">
        <v>3101.5885925292901</v>
      </c>
      <c r="M1316" s="578">
        <v>8.7997676969825918</v>
      </c>
      <c r="N1316" s="578">
        <v>5.5804596060624996E-2</v>
      </c>
      <c r="O1316" s="578">
        <v>2.0635754510294597E-2</v>
      </c>
      <c r="P1316" s="578">
        <v>8.5416275561524309</v>
      </c>
      <c r="Q1316" s="578">
        <v>3049.8167724609325</v>
      </c>
      <c r="R1316" s="578">
        <v>8.6849776142529009</v>
      </c>
      <c r="S1316" s="578">
        <v>5.5138101770656527E-2</v>
      </c>
      <c r="T1316" s="578">
        <v>2.02913201161815E-2</v>
      </c>
      <c r="U1316" s="578">
        <v>8.6870526055302584</v>
      </c>
      <c r="V1316" s="578">
        <v>3101.5885925292901</v>
      </c>
      <c r="W1316" s="578">
        <v>8.7997671360984207</v>
      </c>
      <c r="X1316" s="578">
        <v>5.5804590824512425E-2</v>
      </c>
      <c r="Y1316" s="578">
        <v>2.0635754510294597E-2</v>
      </c>
    </row>
    <row r="1317" spans="1:25" x14ac:dyDescent="0.3">
      <c r="A1317" s="311" t="s">
        <v>3913</v>
      </c>
      <c r="B1317" s="310" t="s">
        <v>2192</v>
      </c>
      <c r="C1317" s="310" t="s">
        <v>3655</v>
      </c>
      <c r="D1317" s="36">
        <v>3</v>
      </c>
      <c r="E1317" s="36">
        <v>2020</v>
      </c>
      <c r="F1317" s="578">
        <v>5.0597086723951872</v>
      </c>
      <c r="G1317" s="578">
        <v>1733.9122632344524</v>
      </c>
      <c r="H1317" s="578">
        <v>4.7328383235920475</v>
      </c>
      <c r="I1317" s="578">
        <v>2.9561507036002351E-2</v>
      </c>
      <c r="J1317" s="578">
        <v>1.1536225142966275E-2</v>
      </c>
      <c r="K1317" s="578">
        <v>5.1025353317025557</v>
      </c>
      <c r="L1317" s="578">
        <v>1750.3430455525677</v>
      </c>
      <c r="M1317" s="578">
        <v>4.7838708323591428</v>
      </c>
      <c r="N1317" s="578">
        <v>3.0001332020522825E-2</v>
      </c>
      <c r="O1317" s="578">
        <v>1.1645566575073901E-2</v>
      </c>
      <c r="P1317" s="578">
        <v>5.0597088809957596</v>
      </c>
      <c r="Q1317" s="578">
        <v>1733.9122111002575</v>
      </c>
      <c r="R1317" s="578">
        <v>4.7328382710402321</v>
      </c>
      <c r="S1317" s="578">
        <v>2.95615096226053E-2</v>
      </c>
      <c r="T1317" s="578">
        <v>1.1536225142966275E-2</v>
      </c>
      <c r="U1317" s="578">
        <v>5.1025351752455173</v>
      </c>
      <c r="V1317" s="578">
        <v>1750.3430455525677</v>
      </c>
      <c r="W1317" s="578">
        <v>4.783870747097045</v>
      </c>
      <c r="X1317" s="578">
        <v>3.0001329431494552E-2</v>
      </c>
      <c r="Y1317" s="578">
        <v>1.1645566575073901E-2</v>
      </c>
    </row>
    <row r="1318" spans="1:25" x14ac:dyDescent="0.3">
      <c r="A1318" s="311" t="s">
        <v>3914</v>
      </c>
      <c r="B1318" s="310" t="s">
        <v>2192</v>
      </c>
      <c r="C1318" s="310" t="s">
        <v>3655</v>
      </c>
      <c r="D1318" s="36">
        <v>4</v>
      </c>
      <c r="E1318" s="36">
        <v>2020</v>
      </c>
      <c r="F1318" s="578">
        <v>4.2367100175206325</v>
      </c>
      <c r="G1318" s="578">
        <v>1373.8045768737725</v>
      </c>
      <c r="H1318" s="578">
        <v>3.5543503661538098</v>
      </c>
      <c r="I1318" s="578">
        <v>2.1409688025869351E-2</v>
      </c>
      <c r="J1318" s="578">
        <v>9.1403154462265431E-3</v>
      </c>
      <c r="K1318" s="578">
        <v>4.3896501696347023</v>
      </c>
      <c r="L1318" s="578">
        <v>1419.6539281209275</v>
      </c>
      <c r="M1318" s="578">
        <v>3.6965970834899</v>
      </c>
      <c r="N1318" s="578">
        <v>2.27479282034437E-2</v>
      </c>
      <c r="O1318" s="578">
        <v>9.4453832037591397E-3</v>
      </c>
      <c r="P1318" s="578">
        <v>4.2367101764611981</v>
      </c>
      <c r="Q1318" s="578">
        <v>1373.8045768737725</v>
      </c>
      <c r="R1318" s="578">
        <v>3.5543503942099024</v>
      </c>
      <c r="S1318" s="578">
        <v>2.1409685426533501E-2</v>
      </c>
      <c r="T1318" s="578">
        <v>9.1403154462265431E-3</v>
      </c>
      <c r="U1318" s="578">
        <v>4.3896500653369577</v>
      </c>
      <c r="V1318" s="578">
        <v>1419.6539281209275</v>
      </c>
      <c r="W1318" s="578">
        <v>3.696597089131195</v>
      </c>
      <c r="X1318" s="578">
        <v>2.2747929206313175E-2</v>
      </c>
      <c r="Y1318" s="578">
        <v>9.4453832037591397E-3</v>
      </c>
    </row>
    <row r="1319" spans="1:25" x14ac:dyDescent="0.3">
      <c r="A1319" s="311" t="s">
        <v>3915</v>
      </c>
      <c r="B1319" s="310" t="s">
        <v>2192</v>
      </c>
      <c r="C1319" s="310" t="s">
        <v>3655</v>
      </c>
      <c r="D1319" s="36">
        <v>5</v>
      </c>
      <c r="E1319" s="36">
        <v>2020</v>
      </c>
      <c r="F1319" s="578">
        <v>3.8125131536632972</v>
      </c>
      <c r="G1319" s="578">
        <v>1199.1179237365675</v>
      </c>
      <c r="H1319" s="578">
        <v>2.8995324778237097</v>
      </c>
      <c r="I1319" s="578">
        <v>1.7249073193928127E-2</v>
      </c>
      <c r="J1319" s="578">
        <v>7.9780763092761175E-3</v>
      </c>
      <c r="K1319" s="578">
        <v>4.1034650797739651</v>
      </c>
      <c r="L1319" s="578">
        <v>1283.9866396586051</v>
      </c>
      <c r="M1319" s="578">
        <v>3.1542537928131971</v>
      </c>
      <c r="N1319" s="578">
        <v>2.0020588808392824E-2</v>
      </c>
      <c r="O1319" s="578">
        <v>8.542742075709004E-3</v>
      </c>
      <c r="P1319" s="578">
        <v>3.8125132033181446</v>
      </c>
      <c r="Q1319" s="578">
        <v>1199.1179237365675</v>
      </c>
      <c r="R1319" s="578">
        <v>2.8995323881402575</v>
      </c>
      <c r="S1319" s="578">
        <v>1.7249074735028999E-2</v>
      </c>
      <c r="T1319" s="578">
        <v>7.9780762559190956E-3</v>
      </c>
      <c r="U1319" s="578">
        <v>4.1034651828454072</v>
      </c>
      <c r="V1319" s="578">
        <v>1283.9866396586051</v>
      </c>
      <c r="W1319" s="578">
        <v>3.1542536355979451</v>
      </c>
      <c r="X1319" s="578">
        <v>2.0020585146994497E-2</v>
      </c>
      <c r="Y1319" s="578">
        <v>8.542741968994955E-3</v>
      </c>
    </row>
    <row r="1320" spans="1:25" x14ac:dyDescent="0.3">
      <c r="A1320" s="311" t="s">
        <v>3916</v>
      </c>
      <c r="B1320" s="310" t="s">
        <v>2192</v>
      </c>
      <c r="C1320" s="310" t="s">
        <v>3655</v>
      </c>
      <c r="D1320" s="36">
        <v>6</v>
      </c>
      <c r="E1320" s="36">
        <v>2020</v>
      </c>
      <c r="F1320" s="578">
        <v>3.4709035097652423</v>
      </c>
      <c r="G1320" s="578">
        <v>1078.5041554768825</v>
      </c>
      <c r="H1320" s="578">
        <v>2.4178798000775674</v>
      </c>
      <c r="I1320" s="578">
        <v>1.3326975043241832E-2</v>
      </c>
      <c r="J1320" s="578">
        <v>7.1756153241343129E-3</v>
      </c>
      <c r="K1320" s="578">
        <v>3.8779941176662676</v>
      </c>
      <c r="L1320" s="578">
        <v>1197.1492869059225</v>
      </c>
      <c r="M1320" s="578">
        <v>2.7607991520714301</v>
      </c>
      <c r="N1320" s="578">
        <v>1.882229363870155E-2</v>
      </c>
      <c r="O1320" s="578">
        <v>7.9649907711427624E-3</v>
      </c>
      <c r="P1320" s="578">
        <v>3.4709035097756624</v>
      </c>
      <c r="Q1320" s="578">
        <v>1078.5041554768825</v>
      </c>
      <c r="R1320" s="578">
        <v>2.4178797369640925</v>
      </c>
      <c r="S1320" s="578">
        <v>1.3326975455508205E-2</v>
      </c>
      <c r="T1320" s="578">
        <v>7.1756153241343129E-3</v>
      </c>
      <c r="U1320" s="578">
        <v>3.8779942219484047</v>
      </c>
      <c r="V1320" s="578">
        <v>1197.1492869059225</v>
      </c>
      <c r="W1320" s="578">
        <v>2.7607990495647101</v>
      </c>
      <c r="X1320" s="578">
        <v>1.8822293134007798E-2</v>
      </c>
      <c r="Y1320" s="578">
        <v>7.9649907711427624E-3</v>
      </c>
    </row>
    <row r="1321" spans="1:25" x14ac:dyDescent="0.3">
      <c r="A1321" s="311" t="s">
        <v>3917</v>
      </c>
      <c r="B1321" s="310" t="s">
        <v>2192</v>
      </c>
      <c r="C1321" s="310" t="s">
        <v>3655</v>
      </c>
      <c r="D1321" s="36">
        <v>7</v>
      </c>
      <c r="E1321" s="36">
        <v>2020</v>
      </c>
      <c r="F1321" s="578">
        <v>3.4823960653296</v>
      </c>
      <c r="G1321" s="578">
        <v>1042.1602121988876</v>
      </c>
      <c r="H1321" s="578">
        <v>2.1692138890890975</v>
      </c>
      <c r="I1321" s="578">
        <v>1.3606327512055313E-2</v>
      </c>
      <c r="J1321" s="578">
        <v>6.9337991832677855E-3</v>
      </c>
      <c r="K1321" s="578">
        <v>3.9434969099967576</v>
      </c>
      <c r="L1321" s="578">
        <v>1180.690926869705</v>
      </c>
      <c r="M1321" s="578">
        <v>2.5258114564548975</v>
      </c>
      <c r="N1321" s="578">
        <v>3.5999417516753326E-2</v>
      </c>
      <c r="O1321" s="578">
        <v>7.8554772044299101E-3</v>
      </c>
      <c r="P1321" s="578">
        <v>3.4823962217865998</v>
      </c>
      <c r="Q1321" s="578">
        <v>1042.1602121988876</v>
      </c>
      <c r="R1321" s="578">
        <v>2.1692141888634051</v>
      </c>
      <c r="S1321" s="578">
        <v>1.3606326068232481E-2</v>
      </c>
      <c r="T1321" s="578">
        <v>6.9337992366248075E-3</v>
      </c>
      <c r="U1321" s="578">
        <v>3.9434970664486446</v>
      </c>
      <c r="V1321" s="578">
        <v>1180.690926869705</v>
      </c>
      <c r="W1321" s="578">
        <v>2.5258113658486123</v>
      </c>
      <c r="X1321" s="578">
        <v>3.5999419039853778E-2</v>
      </c>
      <c r="Y1321" s="578">
        <v>7.8554771510728864E-3</v>
      </c>
    </row>
    <row r="1322" spans="1:25" x14ac:dyDescent="0.3">
      <c r="A1322" s="311" t="s">
        <v>3918</v>
      </c>
      <c r="B1322" s="310" t="s">
        <v>2192</v>
      </c>
      <c r="C1322" s="310" t="s">
        <v>3655</v>
      </c>
      <c r="D1322" s="36">
        <v>8</v>
      </c>
      <c r="E1322" s="36">
        <v>2020</v>
      </c>
      <c r="F1322" s="578">
        <v>3.3373012104653927</v>
      </c>
      <c r="G1322" s="578">
        <v>924.14059956868482</v>
      </c>
      <c r="H1322" s="578">
        <v>1.7808969042816876</v>
      </c>
      <c r="I1322" s="578">
        <v>1.3802334806920617E-2</v>
      </c>
      <c r="J1322" s="578">
        <v>6.1485732342892599E-3</v>
      </c>
      <c r="K1322" s="578">
        <v>3.8452250838079873</v>
      </c>
      <c r="L1322" s="578">
        <v>1083.6279080708775</v>
      </c>
      <c r="M1322" s="578">
        <v>2.1547003324818998</v>
      </c>
      <c r="N1322" s="578">
        <v>7.3747087065688124E-2</v>
      </c>
      <c r="O1322" s="578">
        <v>7.2096934309229229E-3</v>
      </c>
      <c r="P1322" s="578">
        <v>3.3373012092235927</v>
      </c>
      <c r="Q1322" s="578">
        <v>924.14059956868482</v>
      </c>
      <c r="R1322" s="578">
        <v>1.7808968502916551</v>
      </c>
      <c r="S1322" s="578">
        <v>1.380233540241226E-2</v>
      </c>
      <c r="T1322" s="578">
        <v>6.1485733410033055E-3</v>
      </c>
      <c r="U1322" s="578">
        <v>3.84522508381322</v>
      </c>
      <c r="V1322" s="578">
        <v>1083.6279080708775</v>
      </c>
      <c r="W1322" s="578">
        <v>2.1547003588948375</v>
      </c>
      <c r="X1322" s="578">
        <v>7.374709021284305E-2</v>
      </c>
      <c r="Y1322" s="578">
        <v>7.2096934309229229E-3</v>
      </c>
    </row>
    <row r="1323" spans="1:25" x14ac:dyDescent="0.3">
      <c r="A1323" s="311" t="s">
        <v>3919</v>
      </c>
      <c r="B1323" s="310" t="s">
        <v>2192</v>
      </c>
      <c r="C1323" s="310" t="s">
        <v>3655</v>
      </c>
      <c r="D1323" s="36">
        <v>9</v>
      </c>
      <c r="E1323" s="36">
        <v>2020</v>
      </c>
      <c r="F1323" s="578">
        <v>3.3947851177786053</v>
      </c>
      <c r="G1323" s="578">
        <v>884.35023911793974</v>
      </c>
      <c r="H1323" s="578">
        <v>1.5469874742041876</v>
      </c>
      <c r="I1323" s="578">
        <v>1.4084409232812751E-2</v>
      </c>
      <c r="J1323" s="578">
        <v>5.8838401843483226E-3</v>
      </c>
      <c r="K1323" s="578">
        <v>3.9344700811555677</v>
      </c>
      <c r="L1323" s="578">
        <v>1059.2955309549925</v>
      </c>
      <c r="M1323" s="578">
        <v>1.9300978738137902</v>
      </c>
      <c r="N1323" s="578">
        <v>0.139881280324819</v>
      </c>
      <c r="O1323" s="578">
        <v>7.0477895957689381E-3</v>
      </c>
      <c r="P1323" s="578">
        <v>3.3947851177733748</v>
      </c>
      <c r="Q1323" s="578">
        <v>884.3502337137852</v>
      </c>
      <c r="R1323" s="578">
        <v>1.546987438465895</v>
      </c>
      <c r="S1323" s="578">
        <v>1.4084409757212226E-2</v>
      </c>
      <c r="T1323" s="578">
        <v>5.8838401843483226E-3</v>
      </c>
      <c r="U1323" s="578">
        <v>3.934469663928283</v>
      </c>
      <c r="V1323" s="578">
        <v>1059.2955309549925</v>
      </c>
      <c r="W1323" s="578">
        <v>1.930097820189375</v>
      </c>
      <c r="X1323" s="578">
        <v>0.13988129067274652</v>
      </c>
      <c r="Y1323" s="578">
        <v>7.0477895448372357E-3</v>
      </c>
    </row>
    <row r="1324" spans="1:25" x14ac:dyDescent="0.3">
      <c r="A1324" s="311" t="s">
        <v>3920</v>
      </c>
      <c r="B1324" s="310" t="s">
        <v>2192</v>
      </c>
      <c r="C1324" s="310" t="s">
        <v>3655</v>
      </c>
      <c r="D1324" s="36">
        <v>10</v>
      </c>
      <c r="E1324" s="36">
        <v>2020</v>
      </c>
      <c r="F1324" s="578">
        <v>3.443273031556445</v>
      </c>
      <c r="G1324" s="578">
        <v>853.46463902791277</v>
      </c>
      <c r="H1324" s="578">
        <v>1.36359397234688</v>
      </c>
      <c r="I1324" s="578">
        <v>1.4338167446036673E-2</v>
      </c>
      <c r="J1324" s="578">
        <v>5.6783431233876965E-3</v>
      </c>
      <c r="K1324" s="578">
        <v>3.9986842118775354</v>
      </c>
      <c r="L1324" s="578">
        <v>1037.4066772460876</v>
      </c>
      <c r="M1324" s="578">
        <v>1.7576690516798377</v>
      </c>
      <c r="N1324" s="578">
        <v>0.19599815792632053</v>
      </c>
      <c r="O1324" s="578">
        <v>6.9021538705176929E-3</v>
      </c>
      <c r="P1324" s="578">
        <v>3.4432730837053551</v>
      </c>
      <c r="Q1324" s="578">
        <v>853.46464411417583</v>
      </c>
      <c r="R1324" s="578">
        <v>1.3635940001889375</v>
      </c>
      <c r="S1324" s="578">
        <v>1.43381674785132E-2</v>
      </c>
      <c r="T1324" s="578">
        <v>5.6783429657419476E-3</v>
      </c>
      <c r="U1324" s="578">
        <v>3.998683951112445</v>
      </c>
      <c r="V1324" s="578">
        <v>1037.4066772460876</v>
      </c>
      <c r="W1324" s="578">
        <v>1.7576690741006999</v>
      </c>
      <c r="X1324" s="578">
        <v>0.19599815792632053</v>
      </c>
      <c r="Y1324" s="578">
        <v>6.9021538705176929E-3</v>
      </c>
    </row>
    <row r="1325" spans="1:25" x14ac:dyDescent="0.3">
      <c r="A1325" s="311" t="s">
        <v>3921</v>
      </c>
      <c r="B1325" s="310" t="s">
        <v>2192</v>
      </c>
      <c r="C1325" s="310" t="s">
        <v>3655</v>
      </c>
      <c r="D1325" s="36">
        <v>11</v>
      </c>
      <c r="E1325" s="36">
        <v>2020</v>
      </c>
      <c r="F1325" s="578">
        <v>3.5126899320647778</v>
      </c>
      <c r="G1325" s="578">
        <v>829.23160266876187</v>
      </c>
      <c r="H1325" s="578">
        <v>1.20503032246536</v>
      </c>
      <c r="I1325" s="578">
        <v>1.4819631606618049E-2</v>
      </c>
      <c r="J1325" s="578">
        <v>5.5171195466148923E-3</v>
      </c>
      <c r="K1325" s="578">
        <v>4.0573517794656073</v>
      </c>
      <c r="L1325" s="578">
        <v>1012.8077901204404</v>
      </c>
      <c r="M1325" s="578">
        <v>1.5852594254350401</v>
      </c>
      <c r="N1325" s="578">
        <v>0.21712979151561676</v>
      </c>
      <c r="O1325" s="578">
        <v>6.738499747977275E-3</v>
      </c>
      <c r="P1325" s="578">
        <v>3.5126899320752001</v>
      </c>
      <c r="Q1325" s="578">
        <v>829.23156229654921</v>
      </c>
      <c r="R1325" s="578">
        <v>1.2050303201491825</v>
      </c>
      <c r="S1325" s="578">
        <v>1.4819630042211375E-2</v>
      </c>
      <c r="T1325" s="578">
        <v>5.5171195466148923E-3</v>
      </c>
      <c r="U1325" s="578">
        <v>4.0573518837737348</v>
      </c>
      <c r="V1325" s="578">
        <v>1012.8077901204404</v>
      </c>
      <c r="W1325" s="578">
        <v>1.5852593950039526</v>
      </c>
      <c r="X1325" s="578">
        <v>0.21712978642002098</v>
      </c>
      <c r="Y1325" s="578">
        <v>6.738499747977275E-3</v>
      </c>
    </row>
    <row r="1326" spans="1:25" x14ac:dyDescent="0.3">
      <c r="A1326" s="311" t="s">
        <v>3922</v>
      </c>
      <c r="B1326" s="310" t="s">
        <v>2192</v>
      </c>
      <c r="C1326" s="310" t="s">
        <v>3655</v>
      </c>
      <c r="D1326" s="36">
        <v>12</v>
      </c>
      <c r="E1326" s="36">
        <v>2020</v>
      </c>
      <c r="F1326" s="578">
        <v>3.5694862660768578</v>
      </c>
      <c r="G1326" s="578">
        <v>809.40770657857206</v>
      </c>
      <c r="H1326" s="578">
        <v>1.0752993815155276</v>
      </c>
      <c r="I1326" s="578">
        <v>1.5213542302982774E-2</v>
      </c>
      <c r="J1326" s="578">
        <v>5.3852232692103499E-3</v>
      </c>
      <c r="K1326" s="578">
        <v>4.0946992886362397</v>
      </c>
      <c r="L1326" s="578">
        <v>987.6652193069433</v>
      </c>
      <c r="M1326" s="578">
        <v>1.428866610469105</v>
      </c>
      <c r="N1326" s="578">
        <v>0.20733679363911475</v>
      </c>
      <c r="O1326" s="578">
        <v>6.5712205541785746E-3</v>
      </c>
      <c r="P1326" s="578">
        <v>3.569486213922795</v>
      </c>
      <c r="Q1326" s="578">
        <v>809.40770657857206</v>
      </c>
      <c r="R1326" s="578">
        <v>1.0752994050547648</v>
      </c>
      <c r="S1326" s="578">
        <v>1.5213541252630075E-2</v>
      </c>
      <c r="T1326" s="578">
        <v>5.3852233201420524E-3</v>
      </c>
      <c r="U1326" s="578">
        <v>4.0946991321740471</v>
      </c>
      <c r="V1326" s="578">
        <v>987.66522471109784</v>
      </c>
      <c r="W1326" s="578">
        <v>1.4288665698771423</v>
      </c>
      <c r="X1326" s="578">
        <v>0.20733679891782175</v>
      </c>
      <c r="Y1326" s="578">
        <v>6.5712206075355974E-3</v>
      </c>
    </row>
    <row r="1327" spans="1:25" x14ac:dyDescent="0.3">
      <c r="A1327" s="311" t="s">
        <v>3923</v>
      </c>
      <c r="B1327" s="310" t="s">
        <v>2192</v>
      </c>
      <c r="C1327" s="310" t="s">
        <v>3655</v>
      </c>
      <c r="D1327" s="36">
        <v>13</v>
      </c>
      <c r="E1327" s="36">
        <v>2020</v>
      </c>
      <c r="F1327" s="578">
        <v>3.4507079803536946</v>
      </c>
      <c r="G1327" s="578">
        <v>763.32863521575894</v>
      </c>
      <c r="H1327" s="578">
        <v>0.96100211112085621</v>
      </c>
      <c r="I1327" s="578">
        <v>1.5273394623022749E-2</v>
      </c>
      <c r="J1327" s="578">
        <v>5.0786455734244829E-3</v>
      </c>
      <c r="K1327" s="578">
        <v>3.9651550196651852</v>
      </c>
      <c r="L1327" s="578">
        <v>937.00278727213504</v>
      </c>
      <c r="M1327" s="578">
        <v>1.29186494211929</v>
      </c>
      <c r="N1327" s="578">
        <v>0.18912226857598027</v>
      </c>
      <c r="O1327" s="578">
        <v>6.2341493248823055E-3</v>
      </c>
      <c r="P1327" s="578">
        <v>3.4507079803537719</v>
      </c>
      <c r="Q1327" s="578">
        <v>763.32862504323271</v>
      </c>
      <c r="R1327" s="578">
        <v>0.9610021705454217</v>
      </c>
      <c r="S1327" s="578">
        <v>1.5273396181366125E-2</v>
      </c>
      <c r="T1327" s="578">
        <v>5.0786455734244829E-3</v>
      </c>
      <c r="U1327" s="578">
        <v>3.9651550171816603</v>
      </c>
      <c r="V1327" s="578">
        <v>937.00278727213504</v>
      </c>
      <c r="W1327" s="578">
        <v>1.2918649624786325</v>
      </c>
      <c r="X1327" s="578">
        <v>0.18912227382800903</v>
      </c>
      <c r="Y1327" s="578">
        <v>6.234149426745713E-3</v>
      </c>
    </row>
    <row r="1328" spans="1:25" x14ac:dyDescent="0.3">
      <c r="A1328" s="311" t="s">
        <v>3924</v>
      </c>
      <c r="B1328" s="310" t="s">
        <v>2192</v>
      </c>
      <c r="C1328" s="310" t="s">
        <v>3655</v>
      </c>
      <c r="D1328" s="36">
        <v>14</v>
      </c>
      <c r="E1328" s="36">
        <v>2020</v>
      </c>
      <c r="F1328" s="578">
        <v>3.3184864938189023</v>
      </c>
      <c r="G1328" s="578">
        <v>745.65705490112248</v>
      </c>
      <c r="H1328" s="578">
        <v>0.92676044239851485</v>
      </c>
      <c r="I1328" s="578">
        <v>1.6613772048003649E-2</v>
      </c>
      <c r="J1328" s="578">
        <v>4.961070497908315E-3</v>
      </c>
      <c r="K1328" s="578">
        <v>3.8155077337998247</v>
      </c>
      <c r="L1328" s="578">
        <v>910.57815678914335</v>
      </c>
      <c r="M1328" s="578">
        <v>1.2289693169717149</v>
      </c>
      <c r="N1328" s="578">
        <v>0.16968436407599527</v>
      </c>
      <c r="O1328" s="578">
        <v>6.0583361603979268E-3</v>
      </c>
      <c r="P1328" s="578">
        <v>3.3184864950658977</v>
      </c>
      <c r="Q1328" s="578">
        <v>745.65705998738554</v>
      </c>
      <c r="R1328" s="578">
        <v>0.92676046373435128</v>
      </c>
      <c r="S1328" s="578">
        <v>1.6613772572706326E-2</v>
      </c>
      <c r="T1328" s="578">
        <v>4.9610705512653369E-3</v>
      </c>
      <c r="U1328" s="578">
        <v>3.8155077337946723</v>
      </c>
      <c r="V1328" s="578">
        <v>910.57815678914335</v>
      </c>
      <c r="W1328" s="578">
        <v>1.22896928190948</v>
      </c>
      <c r="X1328" s="578">
        <v>0.16968436407599527</v>
      </c>
      <c r="Y1328" s="578">
        <v>6.0583361579726082E-3</v>
      </c>
    </row>
    <row r="1329" spans="1:25" x14ac:dyDescent="0.3">
      <c r="A1329" s="311" t="s">
        <v>3925</v>
      </c>
      <c r="B1329" s="310" t="s">
        <v>2192</v>
      </c>
      <c r="C1329" s="310" t="s">
        <v>3655</v>
      </c>
      <c r="D1329" s="36">
        <v>15</v>
      </c>
      <c r="E1329" s="36">
        <v>2020</v>
      </c>
      <c r="F1329" s="578">
        <v>3.2036689137774648</v>
      </c>
      <c r="G1329" s="578">
        <v>732.42291768391874</v>
      </c>
      <c r="H1329" s="578">
        <v>0.90249540071090273</v>
      </c>
      <c r="I1329" s="578">
        <v>1.7868535334097602E-2</v>
      </c>
      <c r="J1329" s="578">
        <v>4.8730227184326678E-3</v>
      </c>
      <c r="K1329" s="578">
        <v>3.68151433530518</v>
      </c>
      <c r="L1329" s="578">
        <v>888.96088981628407</v>
      </c>
      <c r="M1329" s="578">
        <v>1.1803593100142549</v>
      </c>
      <c r="N1329" s="578">
        <v>0.15624456215118648</v>
      </c>
      <c r="O1329" s="578">
        <v>5.9145138657186154E-3</v>
      </c>
      <c r="P1329" s="578">
        <v>3.2036688616233997</v>
      </c>
      <c r="Q1329" s="578">
        <v>732.42292817433633</v>
      </c>
      <c r="R1329" s="578">
        <v>0.90249534821426192</v>
      </c>
      <c r="S1329" s="578">
        <v>1.7868537419872127E-2</v>
      </c>
      <c r="T1329" s="578">
        <v>4.8730227184326678E-3</v>
      </c>
      <c r="U1329" s="578">
        <v>3.6815144905307653</v>
      </c>
      <c r="V1329" s="578">
        <v>888.96088981628407</v>
      </c>
      <c r="W1329" s="578">
        <v>1.180359322670175</v>
      </c>
      <c r="X1329" s="578">
        <v>0.15624456735107076</v>
      </c>
      <c r="Y1329" s="578">
        <v>5.9145138657186154E-3</v>
      </c>
    </row>
    <row r="1330" spans="1:25" x14ac:dyDescent="0.3">
      <c r="A1330" s="579" t="s">
        <v>3926</v>
      </c>
      <c r="B1330" s="580" t="s">
        <v>2192</v>
      </c>
      <c r="C1330" s="580" t="s">
        <v>3655</v>
      </c>
      <c r="D1330" s="581">
        <v>16</v>
      </c>
      <c r="E1330" s="581">
        <v>2020</v>
      </c>
      <c r="F1330" s="582">
        <v>3.1375062802787048</v>
      </c>
      <c r="G1330" s="582">
        <v>736.15039952595976</v>
      </c>
      <c r="H1330" s="582">
        <v>0.90222208743549726</v>
      </c>
      <c r="I1330" s="582">
        <v>2.00165400872265E-2</v>
      </c>
      <c r="J1330" s="582">
        <v>4.8978233341282831E-3</v>
      </c>
      <c r="K1330" s="582">
        <v>3.5941605559871701</v>
      </c>
      <c r="L1330" s="582">
        <v>883.75326220194472</v>
      </c>
      <c r="M1330" s="582">
        <v>1.1541709620814748</v>
      </c>
      <c r="N1330" s="582">
        <v>0.1468552683609225</v>
      </c>
      <c r="O1330" s="582">
        <v>5.8798624401485205E-3</v>
      </c>
      <c r="P1330" s="582">
        <v>3.1375061747288147</v>
      </c>
      <c r="Q1330" s="582">
        <v>736.15038331349649</v>
      </c>
      <c r="R1330" s="582">
        <v>0.9022220618041189</v>
      </c>
      <c r="S1330" s="582">
        <v>2.0016540610792274E-2</v>
      </c>
      <c r="T1330" s="582">
        <v>4.8978233850599882E-3</v>
      </c>
      <c r="U1330" s="582">
        <v>3.5941603473709103</v>
      </c>
      <c r="V1330" s="582">
        <v>883.75326220194472</v>
      </c>
      <c r="W1330" s="582">
        <v>1.1541708996070699</v>
      </c>
      <c r="X1330" s="582">
        <v>0.14685526830877824</v>
      </c>
      <c r="Y1330" s="582">
        <v>5.8798623892168172E-3</v>
      </c>
    </row>
    <row r="1331" spans="1:25" x14ac:dyDescent="0.3">
      <c r="A1331" s="311" t="s">
        <v>3927</v>
      </c>
      <c r="B1331" s="310" t="s">
        <v>2192</v>
      </c>
      <c r="C1331" s="310" t="s">
        <v>3655</v>
      </c>
      <c r="D1331" s="36">
        <v>1</v>
      </c>
      <c r="E1331" s="36">
        <v>2030</v>
      </c>
      <c r="F1331" s="578">
        <v>13.4666558032343</v>
      </c>
      <c r="G1331" s="578">
        <v>6122.1255823771126</v>
      </c>
      <c r="H1331" s="578">
        <v>14.430957782196225</v>
      </c>
      <c r="I1331" s="578">
        <v>2.7242364055837173E-2</v>
      </c>
      <c r="J1331" s="578">
        <v>4.0819812682457227E-2</v>
      </c>
      <c r="K1331" s="578">
        <v>13.524424218843201</v>
      </c>
      <c r="L1331" s="578">
        <v>6165.0491129557277</v>
      </c>
      <c r="M1331" s="578">
        <v>14.517576660769276</v>
      </c>
      <c r="N1331" s="578">
        <v>2.7497385590625797E-2</v>
      </c>
      <c r="O1331" s="578">
        <v>4.1106022642149256E-2</v>
      </c>
      <c r="P1331" s="578">
        <v>13.466654760133025</v>
      </c>
      <c r="Q1331" s="578">
        <v>6122.1253738403275</v>
      </c>
      <c r="R1331" s="578">
        <v>14.430957080403426</v>
      </c>
      <c r="S1331" s="578">
        <v>2.7242363531968225E-2</v>
      </c>
      <c r="T1331" s="578">
        <v>4.0819812682457227E-2</v>
      </c>
      <c r="U1331" s="578">
        <v>13.524422654210825</v>
      </c>
      <c r="V1331" s="578">
        <v>6165.0490112304651</v>
      </c>
      <c r="W1331" s="578">
        <v>14.517576546854425</v>
      </c>
      <c r="X1331" s="578">
        <v>2.7497385051143852E-2</v>
      </c>
      <c r="Y1331" s="578">
        <v>4.1106022118280308E-2</v>
      </c>
    </row>
    <row r="1332" spans="1:25" x14ac:dyDescent="0.3">
      <c r="A1332" s="311" t="s">
        <v>3928</v>
      </c>
      <c r="B1332" s="310" t="s">
        <v>2192</v>
      </c>
      <c r="C1332" s="310" t="s">
        <v>3655</v>
      </c>
      <c r="D1332" s="36">
        <v>2</v>
      </c>
      <c r="E1332" s="36">
        <v>2030</v>
      </c>
      <c r="F1332" s="578">
        <v>7.3977414424269474</v>
      </c>
      <c r="G1332" s="578">
        <v>3053.4258321126272</v>
      </c>
      <c r="H1332" s="578">
        <v>7.5085162485314232</v>
      </c>
      <c r="I1332" s="578">
        <v>1.3407842379820021E-2</v>
      </c>
      <c r="J1332" s="578">
        <v>2.0359018002636675E-2</v>
      </c>
      <c r="K1332" s="578">
        <v>7.4691835761827825</v>
      </c>
      <c r="L1332" s="578">
        <v>3105.2479578653902</v>
      </c>
      <c r="M1332" s="578">
        <v>7.6195918292748139</v>
      </c>
      <c r="N1332" s="578">
        <v>1.3718133388010706E-2</v>
      </c>
      <c r="O1332" s="578">
        <v>2.0704519837939452E-2</v>
      </c>
      <c r="P1332" s="578">
        <v>7.3977414920976399</v>
      </c>
      <c r="Q1332" s="578">
        <v>3053.425936381017</v>
      </c>
      <c r="R1332" s="578">
        <v>7.5085156340270824</v>
      </c>
      <c r="S1332" s="578">
        <v>1.3407842438292947E-2</v>
      </c>
      <c r="T1332" s="578">
        <v>2.0359018002636675E-2</v>
      </c>
      <c r="U1332" s="578">
        <v>7.4691833626049275</v>
      </c>
      <c r="V1332" s="578">
        <v>3105.2479578653902</v>
      </c>
      <c r="W1332" s="578">
        <v>7.6195923448431069</v>
      </c>
      <c r="X1332" s="578">
        <v>1.3718132821547106E-2</v>
      </c>
      <c r="Y1332" s="578">
        <v>2.0704519837939452E-2</v>
      </c>
    </row>
    <row r="1333" spans="1:25" x14ac:dyDescent="0.3">
      <c r="A1333" s="311" t="s">
        <v>3929</v>
      </c>
      <c r="B1333" s="310" t="s">
        <v>2192</v>
      </c>
      <c r="C1333" s="310" t="s">
        <v>3655</v>
      </c>
      <c r="D1333" s="36">
        <v>3</v>
      </c>
      <c r="E1333" s="36">
        <v>2030</v>
      </c>
      <c r="F1333" s="578">
        <v>4.3386174353896223</v>
      </c>
      <c r="G1333" s="578">
        <v>1735.8685582478802</v>
      </c>
      <c r="H1333" s="578">
        <v>4.0749231101344723</v>
      </c>
      <c r="I1333" s="578">
        <v>7.9939679635193019E-3</v>
      </c>
      <c r="J1333" s="578">
        <v>1.157407921467285E-2</v>
      </c>
      <c r="K1333" s="578">
        <v>4.3520084823032095</v>
      </c>
      <c r="L1333" s="578">
        <v>1752.31752777099</v>
      </c>
      <c r="M1333" s="578">
        <v>4.1296037735149449</v>
      </c>
      <c r="N1333" s="578">
        <v>8.0809717872701373E-3</v>
      </c>
      <c r="O1333" s="578">
        <v>1.1683727245933025E-2</v>
      </c>
      <c r="P1333" s="578">
        <v>4.3386174875332273</v>
      </c>
      <c r="Q1333" s="578">
        <v>1735.8685582478802</v>
      </c>
      <c r="R1333" s="578">
        <v>4.0749229809862246</v>
      </c>
      <c r="S1333" s="578">
        <v>7.9939681235903799E-3</v>
      </c>
      <c r="T1333" s="578">
        <v>1.1574082357886524E-2</v>
      </c>
      <c r="U1333" s="578">
        <v>4.3520087406004624</v>
      </c>
      <c r="V1333" s="578">
        <v>1752.3174235025974</v>
      </c>
      <c r="W1333" s="578">
        <v>4.1296038453413804</v>
      </c>
      <c r="X1333" s="578">
        <v>8.0809717867395894E-3</v>
      </c>
      <c r="Y1333" s="578">
        <v>1.1683727245933025E-2</v>
      </c>
    </row>
    <row r="1334" spans="1:25" x14ac:dyDescent="0.3">
      <c r="A1334" s="311" t="s">
        <v>3930</v>
      </c>
      <c r="B1334" s="310" t="s">
        <v>2192</v>
      </c>
      <c r="C1334" s="310" t="s">
        <v>3655</v>
      </c>
      <c r="D1334" s="36">
        <v>4</v>
      </c>
      <c r="E1334" s="36">
        <v>2030</v>
      </c>
      <c r="F1334" s="578">
        <v>3.6087495453112526</v>
      </c>
      <c r="G1334" s="578">
        <v>1375.2679100036576</v>
      </c>
      <c r="H1334" s="578">
        <v>3.0615994387774927</v>
      </c>
      <c r="I1334" s="578">
        <v>6.9448681316733258E-3</v>
      </c>
      <c r="J1334" s="578">
        <v>9.1697175181858822E-3</v>
      </c>
      <c r="K1334" s="578">
        <v>3.70993676859643</v>
      </c>
      <c r="L1334" s="578">
        <v>1421.153203328445</v>
      </c>
      <c r="M1334" s="578">
        <v>3.2103979148396249</v>
      </c>
      <c r="N1334" s="578">
        <v>7.1820046672428292E-3</v>
      </c>
      <c r="O1334" s="578">
        <v>9.4756712496746123E-3</v>
      </c>
      <c r="P1334" s="578">
        <v>3.6087495465530153</v>
      </c>
      <c r="Q1334" s="578">
        <v>1375.2679100036576</v>
      </c>
      <c r="R1334" s="578">
        <v>3.0615992795534677</v>
      </c>
      <c r="S1334" s="578">
        <v>6.9448680278772533E-3</v>
      </c>
      <c r="T1334" s="578">
        <v>9.1697175181858822E-3</v>
      </c>
      <c r="U1334" s="578">
        <v>3.7099364035075197</v>
      </c>
      <c r="V1334" s="578">
        <v>1421.1531511942501</v>
      </c>
      <c r="W1334" s="578">
        <v>3.2103978835132949</v>
      </c>
      <c r="X1334" s="578">
        <v>7.1820047177008402E-3</v>
      </c>
      <c r="Y1334" s="578">
        <v>9.4756712496746123E-3</v>
      </c>
    </row>
    <row r="1335" spans="1:25" x14ac:dyDescent="0.3">
      <c r="A1335" s="311" t="s">
        <v>3931</v>
      </c>
      <c r="B1335" s="310" t="s">
        <v>2192</v>
      </c>
      <c r="C1335" s="310" t="s">
        <v>3655</v>
      </c>
      <c r="D1335" s="36">
        <v>5</v>
      </c>
      <c r="E1335" s="36">
        <v>2030</v>
      </c>
      <c r="F1335" s="578">
        <v>3.2319323690089701</v>
      </c>
      <c r="G1335" s="578">
        <v>1200.3300056457451</v>
      </c>
      <c r="H1335" s="578">
        <v>2.4698217739790649</v>
      </c>
      <c r="I1335" s="578">
        <v>6.6381008003114986E-3</v>
      </c>
      <c r="J1335" s="578">
        <v>8.0033087433548592E-3</v>
      </c>
      <c r="K1335" s="578">
        <v>3.4397631909462199</v>
      </c>
      <c r="L1335" s="578">
        <v>1285.253513336175</v>
      </c>
      <c r="M1335" s="578">
        <v>2.7323522493373522</v>
      </c>
      <c r="N1335" s="578">
        <v>7.7586841507203E-3</v>
      </c>
      <c r="O1335" s="578">
        <v>8.5695503997461203E-3</v>
      </c>
      <c r="P1335" s="578">
        <v>3.2319324733118675</v>
      </c>
      <c r="Q1335" s="578">
        <v>1200.3300056457451</v>
      </c>
      <c r="R1335" s="578">
        <v>2.4698216407614328</v>
      </c>
      <c r="S1335" s="578">
        <v>6.638100802395755E-3</v>
      </c>
      <c r="T1335" s="578">
        <v>8.0033087433548592E-3</v>
      </c>
      <c r="U1335" s="578">
        <v>3.4397630866432451</v>
      </c>
      <c r="V1335" s="578">
        <v>1285.253513336175</v>
      </c>
      <c r="W1335" s="578">
        <v>2.7323522785197003</v>
      </c>
      <c r="X1335" s="578">
        <v>7.7586843102608275E-3</v>
      </c>
      <c r="Y1335" s="578">
        <v>8.5695503997461203E-3</v>
      </c>
    </row>
    <row r="1336" spans="1:25" x14ac:dyDescent="0.3">
      <c r="A1336" s="311" t="s">
        <v>3932</v>
      </c>
      <c r="B1336" s="310" t="s">
        <v>2192</v>
      </c>
      <c r="C1336" s="310" t="s">
        <v>3655</v>
      </c>
      <c r="D1336" s="36">
        <v>6</v>
      </c>
      <c r="E1336" s="36">
        <v>2030</v>
      </c>
      <c r="F1336" s="578">
        <v>2.9038765066146226</v>
      </c>
      <c r="G1336" s="578">
        <v>1079.5549888610799</v>
      </c>
      <c r="H1336" s="578">
        <v>2.0355778913897948</v>
      </c>
      <c r="I1336" s="578">
        <v>5.8598371707224298E-3</v>
      </c>
      <c r="J1336" s="578">
        <v>7.198042837747675E-3</v>
      </c>
      <c r="K1336" s="578">
        <v>3.2046324415336249</v>
      </c>
      <c r="L1336" s="578">
        <v>1198.2683512369726</v>
      </c>
      <c r="M1336" s="578">
        <v>2.3822907693032249</v>
      </c>
      <c r="N1336" s="578">
        <v>9.236088908816463E-3</v>
      </c>
      <c r="O1336" s="578">
        <v>7.9895756983508655E-3</v>
      </c>
      <c r="P1336" s="578">
        <v>2.9038764544615798</v>
      </c>
      <c r="Q1336" s="578">
        <v>1079.5549888610799</v>
      </c>
      <c r="R1336" s="578">
        <v>2.0355778170690675</v>
      </c>
      <c r="S1336" s="578">
        <v>5.8598371736782876E-3</v>
      </c>
      <c r="T1336" s="578">
        <v>7.198042837747675E-3</v>
      </c>
      <c r="U1336" s="578">
        <v>3.2046322329121373</v>
      </c>
      <c r="V1336" s="578">
        <v>1198.2683512369726</v>
      </c>
      <c r="W1336" s="578">
        <v>2.3822908184256399</v>
      </c>
      <c r="X1336" s="578">
        <v>9.2360879267895657E-3</v>
      </c>
      <c r="Y1336" s="578">
        <v>7.9895756983508655E-3</v>
      </c>
    </row>
    <row r="1337" spans="1:25" x14ac:dyDescent="0.3">
      <c r="A1337" s="311" t="s">
        <v>3933</v>
      </c>
      <c r="B1337" s="310" t="s">
        <v>2192</v>
      </c>
      <c r="C1337" s="310" t="s">
        <v>3655</v>
      </c>
      <c r="D1337" s="36">
        <v>7</v>
      </c>
      <c r="E1337" s="36">
        <v>2030</v>
      </c>
      <c r="F1337" s="578">
        <v>2.9175872209626674</v>
      </c>
      <c r="G1337" s="578">
        <v>1043.1328124999925</v>
      </c>
      <c r="H1337" s="578">
        <v>1.8092223427194423</v>
      </c>
      <c r="I1337" s="578">
        <v>7.2582499303545274E-3</v>
      </c>
      <c r="J1337" s="578">
        <v>6.9551919271664975E-3</v>
      </c>
      <c r="K1337" s="578">
        <v>3.26901998534905</v>
      </c>
      <c r="L1337" s="578">
        <v>1181.7362403869552</v>
      </c>
      <c r="M1337" s="578">
        <v>2.1534588234987124</v>
      </c>
      <c r="N1337" s="578">
        <v>2.6174163655014075E-2</v>
      </c>
      <c r="O1337" s="578">
        <v>7.8793374608115557E-3</v>
      </c>
      <c r="P1337" s="578">
        <v>2.9175872234606697</v>
      </c>
      <c r="Q1337" s="578">
        <v>1043.1328124999925</v>
      </c>
      <c r="R1337" s="578">
        <v>1.8092222249498824</v>
      </c>
      <c r="S1337" s="578">
        <v>7.2582500388875633E-3</v>
      </c>
      <c r="T1337" s="578">
        <v>6.9551919271664958E-3</v>
      </c>
      <c r="U1337" s="578">
        <v>3.2690201430530075</v>
      </c>
      <c r="V1337" s="578">
        <v>1181.7362403869552</v>
      </c>
      <c r="W1337" s="578">
        <v>2.1534588214911548</v>
      </c>
      <c r="X1337" s="578">
        <v>2.6174163660243648E-2</v>
      </c>
      <c r="Y1337" s="578">
        <v>7.8793374074545321E-3</v>
      </c>
    </row>
    <row r="1338" spans="1:25" x14ac:dyDescent="0.3">
      <c r="A1338" s="311" t="s">
        <v>3934</v>
      </c>
      <c r="B1338" s="310" t="s">
        <v>2192</v>
      </c>
      <c r="C1338" s="310" t="s">
        <v>3655</v>
      </c>
      <c r="D1338" s="36">
        <v>8</v>
      </c>
      <c r="E1338" s="36">
        <v>2030</v>
      </c>
      <c r="F1338" s="578">
        <v>2.87980954529761</v>
      </c>
      <c r="G1338" s="578">
        <v>925.0035896301265</v>
      </c>
      <c r="H1338" s="578">
        <v>1.4779651414064525</v>
      </c>
      <c r="I1338" s="578">
        <v>8.9219046296875378E-3</v>
      </c>
      <c r="J1338" s="578">
        <v>6.1675459170752768E-3</v>
      </c>
      <c r="K1338" s="578">
        <v>3.2706762846219455</v>
      </c>
      <c r="L1338" s="578">
        <v>1084.5726000467898</v>
      </c>
      <c r="M1338" s="578">
        <v>1.8218904104883151</v>
      </c>
      <c r="N1338" s="578">
        <v>6.2708521340330919E-2</v>
      </c>
      <c r="O1338" s="578">
        <v>7.2314847348024991E-3</v>
      </c>
      <c r="P1338" s="578">
        <v>2.8798094409791353</v>
      </c>
      <c r="Q1338" s="578">
        <v>925.00355720519974</v>
      </c>
      <c r="R1338" s="578">
        <v>1.4779650726293998</v>
      </c>
      <c r="S1338" s="578">
        <v>8.9219038447178288E-3</v>
      </c>
      <c r="T1338" s="578">
        <v>6.1675458661435752E-3</v>
      </c>
      <c r="U1338" s="578">
        <v>3.2706763889404975</v>
      </c>
      <c r="V1338" s="578">
        <v>1084.5726000467898</v>
      </c>
      <c r="W1338" s="578">
        <v>1.8218903406101701</v>
      </c>
      <c r="X1338" s="578">
        <v>6.2708520763711278E-2</v>
      </c>
      <c r="Y1338" s="578">
        <v>7.2314847348024991E-3</v>
      </c>
    </row>
    <row r="1339" spans="1:25" x14ac:dyDescent="0.3">
      <c r="A1339" s="311" t="s">
        <v>3935</v>
      </c>
      <c r="B1339" s="310" t="s">
        <v>2192</v>
      </c>
      <c r="C1339" s="310" t="s">
        <v>3655</v>
      </c>
      <c r="D1339" s="36">
        <v>9</v>
      </c>
      <c r="E1339" s="36">
        <v>2030</v>
      </c>
      <c r="F1339" s="578">
        <v>2.9859856310819501</v>
      </c>
      <c r="G1339" s="578">
        <v>885.15741189320795</v>
      </c>
      <c r="H1339" s="578">
        <v>1.270417116384875</v>
      </c>
      <c r="I1339" s="578">
        <v>1.0655691089633962E-2</v>
      </c>
      <c r="J1339" s="578">
        <v>5.9018675383413176E-3</v>
      </c>
      <c r="K1339" s="578">
        <v>3.4042615798092899</v>
      </c>
      <c r="L1339" s="578">
        <v>1060.1900100707924</v>
      </c>
      <c r="M1339" s="578">
        <v>1.6090861756853547</v>
      </c>
      <c r="N1339" s="578">
        <v>0.13055777041821157</v>
      </c>
      <c r="O1339" s="578">
        <v>7.0689039663799696E-3</v>
      </c>
      <c r="P1339" s="578">
        <v>2.9859855789174277</v>
      </c>
      <c r="Q1339" s="578">
        <v>885.15739091237299</v>
      </c>
      <c r="R1339" s="578">
        <v>1.2704170756630098</v>
      </c>
      <c r="S1339" s="578">
        <v>1.0655691098520485E-2</v>
      </c>
      <c r="T1339" s="578">
        <v>5.9018675916983395E-3</v>
      </c>
      <c r="U1339" s="578">
        <v>3.4042614755063951</v>
      </c>
      <c r="V1339" s="578">
        <v>1060.1900100707924</v>
      </c>
      <c r="W1339" s="578">
        <v>1.6090861505549523</v>
      </c>
      <c r="X1339" s="578">
        <v>0.1305577646802093</v>
      </c>
      <c r="Y1339" s="578">
        <v>7.068904017311672E-3</v>
      </c>
    </row>
    <row r="1340" spans="1:25" x14ac:dyDescent="0.3">
      <c r="A1340" s="311" t="s">
        <v>3936</v>
      </c>
      <c r="B1340" s="310" t="s">
        <v>2192</v>
      </c>
      <c r="C1340" s="310" t="s">
        <v>3655</v>
      </c>
      <c r="D1340" s="36">
        <v>10</v>
      </c>
      <c r="E1340" s="36">
        <v>2030</v>
      </c>
      <c r="F1340" s="578">
        <v>3.0723343390695774</v>
      </c>
      <c r="G1340" s="578">
        <v>854.22893778483024</v>
      </c>
      <c r="H1340" s="578">
        <v>1.1079477904527975</v>
      </c>
      <c r="I1340" s="578">
        <v>1.2034512905984182E-2</v>
      </c>
      <c r="J1340" s="578">
        <v>5.6956484258989769E-3</v>
      </c>
      <c r="K1340" s="578">
        <v>3.5023942632897849</v>
      </c>
      <c r="L1340" s="578">
        <v>1038.2626113891549</v>
      </c>
      <c r="M1340" s="578">
        <v>1.4501178956584924</v>
      </c>
      <c r="N1340" s="578">
        <v>0.18874593582465077</v>
      </c>
      <c r="O1340" s="578">
        <v>6.9226925964661224E-3</v>
      </c>
      <c r="P1340" s="578">
        <v>3.0723344942770852</v>
      </c>
      <c r="Q1340" s="578">
        <v>854.22893269856729</v>
      </c>
      <c r="R1340" s="578">
        <v>1.1079477709222325</v>
      </c>
      <c r="S1340" s="578">
        <v>1.203451443279842E-2</v>
      </c>
      <c r="T1340" s="578">
        <v>5.6956484258989769E-3</v>
      </c>
      <c r="U1340" s="578">
        <v>3.5023942632950922</v>
      </c>
      <c r="V1340" s="578">
        <v>1038.2626113891549</v>
      </c>
      <c r="W1340" s="578">
        <v>1.450117873784085</v>
      </c>
      <c r="X1340" s="578">
        <v>0.188745925502492</v>
      </c>
      <c r="Y1340" s="578">
        <v>6.9226925940408029E-3</v>
      </c>
    </row>
    <row r="1341" spans="1:25" x14ac:dyDescent="0.3">
      <c r="A1341" s="311" t="s">
        <v>3937</v>
      </c>
      <c r="B1341" s="310" t="s">
        <v>2192</v>
      </c>
      <c r="C1341" s="310" t="s">
        <v>3655</v>
      </c>
      <c r="D1341" s="36">
        <v>11</v>
      </c>
      <c r="E1341" s="36">
        <v>2030</v>
      </c>
      <c r="F1341" s="578">
        <v>3.1719548475433177</v>
      </c>
      <c r="G1341" s="578">
        <v>829.96394411722781</v>
      </c>
      <c r="H1341" s="578">
        <v>0.96950962954709285</v>
      </c>
      <c r="I1341" s="578">
        <v>1.338311750953378E-2</v>
      </c>
      <c r="J1341" s="578">
        <v>5.5338577173339775E-3</v>
      </c>
      <c r="K1341" s="578">
        <v>3.5907897884204996</v>
      </c>
      <c r="L1341" s="578">
        <v>1013.6310647328683</v>
      </c>
      <c r="M1341" s="578">
        <v>1.2936498250082824</v>
      </c>
      <c r="N1341" s="578">
        <v>0.21302541813687004</v>
      </c>
      <c r="O1341" s="578">
        <v>6.7584779826574924E-3</v>
      </c>
      <c r="P1341" s="578">
        <v>3.1719548475330122</v>
      </c>
      <c r="Q1341" s="578">
        <v>829.96394411722781</v>
      </c>
      <c r="R1341" s="578">
        <v>0.96950957092909884</v>
      </c>
      <c r="S1341" s="578">
        <v>1.3383117836080278E-2</v>
      </c>
      <c r="T1341" s="578">
        <v>5.5338577682656825E-3</v>
      </c>
      <c r="U1341" s="578">
        <v>3.5907898927285524</v>
      </c>
      <c r="V1341" s="578">
        <v>1013.6310647328683</v>
      </c>
      <c r="W1341" s="578">
        <v>1.2936499131217976</v>
      </c>
      <c r="X1341" s="578">
        <v>0.21302541818901427</v>
      </c>
      <c r="Y1341" s="578">
        <v>6.7584779317257909E-3</v>
      </c>
    </row>
    <row r="1342" spans="1:25" x14ac:dyDescent="0.3">
      <c r="A1342" s="311" t="s">
        <v>3938</v>
      </c>
      <c r="B1342" s="310" t="s">
        <v>2192</v>
      </c>
      <c r="C1342" s="310" t="s">
        <v>3655</v>
      </c>
      <c r="D1342" s="36">
        <v>12</v>
      </c>
      <c r="E1342" s="36">
        <v>2030</v>
      </c>
      <c r="F1342" s="578">
        <v>3.2534639365896898</v>
      </c>
      <c r="G1342" s="578">
        <v>810.11421076456645</v>
      </c>
      <c r="H1342" s="578">
        <v>0.85624449922367063</v>
      </c>
      <c r="I1342" s="578">
        <v>1.4486541286525248E-2</v>
      </c>
      <c r="J1342" s="578">
        <v>5.401508273886667E-3</v>
      </c>
      <c r="K1342" s="578">
        <v>3.6515348621540649</v>
      </c>
      <c r="L1342" s="578">
        <v>988.45977910359534</v>
      </c>
      <c r="M1342" s="578">
        <v>1.1534108717413125</v>
      </c>
      <c r="N1342" s="578">
        <v>0.20498303394075851</v>
      </c>
      <c r="O1342" s="578">
        <v>6.5906461871539524E-3</v>
      </c>
      <c r="P1342" s="578">
        <v>3.2534639378210701</v>
      </c>
      <c r="Q1342" s="578">
        <v>810.11420567830351</v>
      </c>
      <c r="R1342" s="578">
        <v>0.85624448666938546</v>
      </c>
      <c r="S1342" s="578">
        <v>1.4486541293573824E-2</v>
      </c>
      <c r="T1342" s="578">
        <v>5.401508273886667E-3</v>
      </c>
      <c r="U1342" s="578">
        <v>3.6515347578407074</v>
      </c>
      <c r="V1342" s="578">
        <v>988.4597736994408</v>
      </c>
      <c r="W1342" s="578">
        <v>1.153410826731105</v>
      </c>
      <c r="X1342" s="578">
        <v>0.20498303914064278</v>
      </c>
      <c r="Y1342" s="578">
        <v>6.5906461871539524E-3</v>
      </c>
    </row>
    <row r="1343" spans="1:25" x14ac:dyDescent="0.3">
      <c r="A1343" s="311" t="s">
        <v>3939</v>
      </c>
      <c r="B1343" s="310" t="s">
        <v>2192</v>
      </c>
      <c r="C1343" s="310" t="s">
        <v>3655</v>
      </c>
      <c r="D1343" s="36">
        <v>13</v>
      </c>
      <c r="E1343" s="36">
        <v>2030</v>
      </c>
      <c r="F1343" s="578">
        <v>3.1693398971809321</v>
      </c>
      <c r="G1343" s="578">
        <v>763.98994541168156</v>
      </c>
      <c r="H1343" s="578">
        <v>0.75855146800389128</v>
      </c>
      <c r="I1343" s="578">
        <v>1.4808539724792E-2</v>
      </c>
      <c r="J1343" s="578">
        <v>5.0939711169727718E-3</v>
      </c>
      <c r="K1343" s="578">
        <v>3.5545199346114051</v>
      </c>
      <c r="L1343" s="578">
        <v>937.75159549713101</v>
      </c>
      <c r="M1343" s="578">
        <v>1.0345907515684272</v>
      </c>
      <c r="N1343" s="578">
        <v>0.18809834186079849</v>
      </c>
      <c r="O1343" s="578">
        <v>6.2525442190235429E-3</v>
      </c>
      <c r="P1343" s="578">
        <v>3.169339842558955</v>
      </c>
      <c r="Q1343" s="578">
        <v>763.98995621999052</v>
      </c>
      <c r="R1343" s="578">
        <v>0.7585514199608947</v>
      </c>
      <c r="S1343" s="578">
        <v>1.4808538694145026E-2</v>
      </c>
      <c r="T1343" s="578">
        <v>5.0939711169727718E-3</v>
      </c>
      <c r="U1343" s="578">
        <v>3.5545197259899197</v>
      </c>
      <c r="V1343" s="578">
        <v>937.75160058339395</v>
      </c>
      <c r="W1343" s="578">
        <v>1.0345907717981657</v>
      </c>
      <c r="X1343" s="578">
        <v>0.18809833660876951</v>
      </c>
      <c r="Y1343" s="578">
        <v>6.2525442190235429E-3</v>
      </c>
    </row>
    <row r="1344" spans="1:25" x14ac:dyDescent="0.3">
      <c r="A1344" s="311" t="s">
        <v>3940</v>
      </c>
      <c r="B1344" s="310" t="s">
        <v>2192</v>
      </c>
      <c r="C1344" s="310" t="s">
        <v>3655</v>
      </c>
      <c r="D1344" s="36">
        <v>14</v>
      </c>
      <c r="E1344" s="36">
        <v>2030</v>
      </c>
      <c r="F1344" s="578">
        <v>3.0168473814376973</v>
      </c>
      <c r="G1344" s="578">
        <v>746.28875350952103</v>
      </c>
      <c r="H1344" s="578">
        <v>0.7263187299286068</v>
      </c>
      <c r="I1344" s="578">
        <v>1.52517966453539E-2</v>
      </c>
      <c r="J1344" s="578">
        <v>4.9759486525241849E-3</v>
      </c>
      <c r="K1344" s="578">
        <v>3.3895240013709578</v>
      </c>
      <c r="L1344" s="578">
        <v>911.29360103607132</v>
      </c>
      <c r="M1344" s="578">
        <v>0.97678914410925977</v>
      </c>
      <c r="N1344" s="578">
        <v>0.16776648949083472</v>
      </c>
      <c r="O1344" s="578">
        <v>6.0761321656173043E-3</v>
      </c>
      <c r="P1344" s="578">
        <v>3.0168471206725673</v>
      </c>
      <c r="Q1344" s="578">
        <v>746.28873825073208</v>
      </c>
      <c r="R1344" s="578">
        <v>0.72631868858017312</v>
      </c>
      <c r="S1344" s="578">
        <v>1.5251795609212075E-2</v>
      </c>
      <c r="T1344" s="578">
        <v>4.9759487034558873E-3</v>
      </c>
      <c r="U1344" s="578">
        <v>3.3895240026283728</v>
      </c>
      <c r="V1344" s="578">
        <v>911.29359054565384</v>
      </c>
      <c r="W1344" s="578">
        <v>0.97678913742811302</v>
      </c>
      <c r="X1344" s="578">
        <v>0.1677664896524215</v>
      </c>
      <c r="Y1344" s="578">
        <v>6.0761321656173043E-3</v>
      </c>
    </row>
    <row r="1345" spans="1:25" x14ac:dyDescent="0.3">
      <c r="A1345" s="311" t="s">
        <v>3941</v>
      </c>
      <c r="B1345" s="310" t="s">
        <v>2192</v>
      </c>
      <c r="C1345" s="310" t="s">
        <v>3655</v>
      </c>
      <c r="D1345" s="36">
        <v>15</v>
      </c>
      <c r="E1345" s="36">
        <v>2030</v>
      </c>
      <c r="F1345" s="578">
        <v>2.8805578643167524</v>
      </c>
      <c r="G1345" s="578">
        <v>733.02973302205351</v>
      </c>
      <c r="H1345" s="578">
        <v>0.70278360144993701</v>
      </c>
      <c r="I1345" s="578">
        <v>1.5649425730240724E-2</v>
      </c>
      <c r="J1345" s="578">
        <v>4.8875441013175643E-3</v>
      </c>
      <c r="K1345" s="578">
        <v>3.2401936994942773</v>
      </c>
      <c r="L1345" s="578">
        <v>889.64809989929176</v>
      </c>
      <c r="M1345" s="578">
        <v>0.9313803578005091</v>
      </c>
      <c r="N1345" s="578">
        <v>0.15373599198968152</v>
      </c>
      <c r="O1345" s="578">
        <v>5.9318125325565473E-3</v>
      </c>
      <c r="P1345" s="578">
        <v>2.8805577599970276</v>
      </c>
      <c r="Q1345" s="578">
        <v>733.02973302205351</v>
      </c>
      <c r="R1345" s="578">
        <v>0.70278357617727694</v>
      </c>
      <c r="S1345" s="578">
        <v>1.5649426764715198E-2</v>
      </c>
      <c r="T1345" s="578">
        <v>4.8875441013175643E-3</v>
      </c>
      <c r="U1345" s="578">
        <v>3.2401936994785903</v>
      </c>
      <c r="V1345" s="578">
        <v>889.64809481302871</v>
      </c>
      <c r="W1345" s="578">
        <v>0.93138031604613769</v>
      </c>
      <c r="X1345" s="578">
        <v>0.15373599197422</v>
      </c>
      <c r="Y1345" s="578">
        <v>5.9318124816248449E-3</v>
      </c>
    </row>
    <row r="1346" spans="1:25" x14ac:dyDescent="0.3">
      <c r="A1346" s="579" t="s">
        <v>3942</v>
      </c>
      <c r="B1346" s="580" t="s">
        <v>2192</v>
      </c>
      <c r="C1346" s="580" t="s">
        <v>3655</v>
      </c>
      <c r="D1346" s="581">
        <v>16</v>
      </c>
      <c r="E1346" s="581">
        <v>2030</v>
      </c>
      <c r="F1346" s="582">
        <v>2.7760296197734471</v>
      </c>
      <c r="G1346" s="582">
        <v>736.74277464548675</v>
      </c>
      <c r="H1346" s="582">
        <v>0.69700558402860202</v>
      </c>
      <c r="I1346" s="582">
        <v>1.6554824074773874E-2</v>
      </c>
      <c r="J1346" s="582">
        <v>4.9123013692830356E-3</v>
      </c>
      <c r="K1346" s="582">
        <v>3.1219443416120276</v>
      </c>
      <c r="L1346" s="582">
        <v>884.42219448089577</v>
      </c>
      <c r="M1346" s="582">
        <v>0.90179783865543472</v>
      </c>
      <c r="N1346" s="582">
        <v>0.14338234937531474</v>
      </c>
      <c r="O1346" s="582">
        <v>5.8969669626094349E-3</v>
      </c>
      <c r="P1346" s="582">
        <v>2.7760293068485322</v>
      </c>
      <c r="Q1346" s="582">
        <v>736.74276415506949</v>
      </c>
      <c r="R1346" s="582">
        <v>0.69700557876937297</v>
      </c>
      <c r="S1346" s="582">
        <v>1.655482302900655E-2</v>
      </c>
      <c r="T1346" s="582">
        <v>4.9123013692830356E-3</v>
      </c>
      <c r="U1346" s="582">
        <v>3.12194465453641</v>
      </c>
      <c r="V1346" s="582">
        <v>884.42218907674123</v>
      </c>
      <c r="W1346" s="582">
        <v>0.90179783556648807</v>
      </c>
      <c r="X1346" s="582">
        <v>0.14338235457519924</v>
      </c>
      <c r="Y1346" s="582">
        <v>5.8969669626094349E-3</v>
      </c>
    </row>
    <row r="1347" spans="1:25" x14ac:dyDescent="0.3">
      <c r="A1347" s="311" t="s">
        <v>3943</v>
      </c>
      <c r="B1347" s="310" t="s">
        <v>2191</v>
      </c>
      <c r="C1347" s="310" t="s">
        <v>3655</v>
      </c>
      <c r="D1347" s="36">
        <v>1</v>
      </c>
      <c r="E1347" s="36">
        <v>2012</v>
      </c>
      <c r="F1347" s="578">
        <v>47.475859197943102</v>
      </c>
      <c r="G1347" s="578">
        <v>8020.5934906005823</v>
      </c>
      <c r="H1347" s="578">
        <v>8.0284721341449732</v>
      </c>
      <c r="I1347" s="578">
        <v>3.4855599403381299</v>
      </c>
      <c r="J1347" s="578">
        <v>6.8443864506358851E-2</v>
      </c>
      <c r="K1347" s="578">
        <v>47.889105790876719</v>
      </c>
      <c r="L1347" s="578">
        <v>8083.9601542154905</v>
      </c>
      <c r="M1347" s="578">
        <v>8.0446296350564754</v>
      </c>
      <c r="N1347" s="578">
        <v>3.5003437921404799</v>
      </c>
      <c r="O1347" s="578">
        <v>6.8984579682971003E-2</v>
      </c>
      <c r="P1347" s="578">
        <v>47.475861240197702</v>
      </c>
      <c r="Q1347" s="578">
        <v>8020.5934397379524</v>
      </c>
      <c r="R1347" s="578">
        <v>8.0284719051172271</v>
      </c>
      <c r="S1347" s="578">
        <v>3.4855599403381299</v>
      </c>
      <c r="T1347" s="578">
        <v>6.8443863963087326E-2</v>
      </c>
      <c r="U1347" s="578">
        <v>47.889105831117625</v>
      </c>
      <c r="V1347" s="578">
        <v>8083.9601542154905</v>
      </c>
      <c r="W1347" s="578">
        <v>8.0446295255484657</v>
      </c>
      <c r="X1347" s="578">
        <v>3.500343948602672</v>
      </c>
      <c r="Y1347" s="578">
        <v>6.8984579682971003E-2</v>
      </c>
    </row>
    <row r="1348" spans="1:25" x14ac:dyDescent="0.3">
      <c r="A1348" s="311" t="s">
        <v>3944</v>
      </c>
      <c r="B1348" s="310" t="s">
        <v>2191</v>
      </c>
      <c r="C1348" s="310" t="s">
        <v>3655</v>
      </c>
      <c r="D1348" s="36">
        <v>2</v>
      </c>
      <c r="E1348" s="36">
        <v>2012</v>
      </c>
      <c r="F1348" s="578">
        <v>22.205865236726776</v>
      </c>
      <c r="G1348" s="578">
        <v>3910.1449966430628</v>
      </c>
      <c r="H1348" s="578">
        <v>4.3263727944965122</v>
      </c>
      <c r="I1348" s="578">
        <v>1.74829112490018</v>
      </c>
      <c r="J1348" s="578">
        <v>3.3367288997396771E-2</v>
      </c>
      <c r="K1348" s="578">
        <v>22.738095461691596</v>
      </c>
      <c r="L1348" s="578">
        <v>3992.118647257485</v>
      </c>
      <c r="M1348" s="578">
        <v>4.3534096965255795</v>
      </c>
      <c r="N1348" s="578">
        <v>1.7666499577462624</v>
      </c>
      <c r="O1348" s="578">
        <v>3.4066787222400252E-2</v>
      </c>
      <c r="P1348" s="578">
        <v>22.205864193684274</v>
      </c>
      <c r="Q1348" s="578">
        <v>3910.1449966430628</v>
      </c>
      <c r="R1348" s="578">
        <v>4.3263726901883821</v>
      </c>
      <c r="S1348" s="578">
        <v>1.7482911249001776</v>
      </c>
      <c r="T1348" s="578">
        <v>3.3367288997396771E-2</v>
      </c>
      <c r="U1348" s="578">
        <v>22.738093871710525</v>
      </c>
      <c r="V1348" s="578">
        <v>3992.118647257485</v>
      </c>
      <c r="W1348" s="578">
        <v>4.3534096907824242</v>
      </c>
      <c r="X1348" s="578">
        <v>1.76664990497132</v>
      </c>
      <c r="Y1348" s="578">
        <v>3.4066787222400252E-2</v>
      </c>
    </row>
    <row r="1349" spans="1:25" x14ac:dyDescent="0.3">
      <c r="A1349" s="311" t="s">
        <v>3945</v>
      </c>
      <c r="B1349" s="310" t="s">
        <v>2191</v>
      </c>
      <c r="C1349" s="310" t="s">
        <v>3655</v>
      </c>
      <c r="D1349" s="36">
        <v>3</v>
      </c>
      <c r="E1349" s="36">
        <v>2012</v>
      </c>
      <c r="F1349" s="578">
        <v>12.874740871445574</v>
      </c>
      <c r="G1349" s="578">
        <v>2321.2860755920351</v>
      </c>
      <c r="H1349" s="578">
        <v>2.3121461767586799</v>
      </c>
      <c r="I1349" s="578">
        <v>0.97223861639698295</v>
      </c>
      <c r="J1349" s="578">
        <v>1.9808795031470525E-2</v>
      </c>
      <c r="K1349" s="578">
        <v>13.009757789288351</v>
      </c>
      <c r="L1349" s="578">
        <v>2337.641473134353</v>
      </c>
      <c r="M1349" s="578">
        <v>2.3228795058093925</v>
      </c>
      <c r="N1349" s="578">
        <v>0.97562007590507449</v>
      </c>
      <c r="O1349" s="578">
        <v>1.9948362023569574E-2</v>
      </c>
      <c r="P1349" s="578">
        <v>12.874738302639626</v>
      </c>
      <c r="Q1349" s="578">
        <v>2321.2860234578402</v>
      </c>
      <c r="R1349" s="578">
        <v>2.3121461736930802</v>
      </c>
      <c r="S1349" s="578">
        <v>0.97223860056449918</v>
      </c>
      <c r="T1349" s="578">
        <v>1.9808795031470525E-2</v>
      </c>
      <c r="U1349" s="578">
        <v>13.009758831016324</v>
      </c>
      <c r="V1349" s="578">
        <v>2337.641473134353</v>
      </c>
      <c r="W1349" s="578">
        <v>2.3228795042183821</v>
      </c>
      <c r="X1349" s="578">
        <v>0.97562004392966573</v>
      </c>
      <c r="Y1349" s="578">
        <v>1.9948362023569574E-2</v>
      </c>
    </row>
    <row r="1350" spans="1:25" x14ac:dyDescent="0.3">
      <c r="A1350" s="311" t="s">
        <v>3946</v>
      </c>
      <c r="B1350" s="310" t="s">
        <v>2191</v>
      </c>
      <c r="C1350" s="310" t="s">
        <v>3655</v>
      </c>
      <c r="D1350" s="36">
        <v>4</v>
      </c>
      <c r="E1350" s="36">
        <v>2012</v>
      </c>
      <c r="F1350" s="578">
        <v>10.006664456865078</v>
      </c>
      <c r="G1350" s="578">
        <v>1840.7047996520951</v>
      </c>
      <c r="H1350" s="578">
        <v>1.6697267159470299</v>
      </c>
      <c r="I1350" s="578">
        <v>0.71886907238513176</v>
      </c>
      <c r="J1350" s="578">
        <v>1.5707787485249924E-2</v>
      </c>
      <c r="K1350" s="578">
        <v>10.124093987316828</v>
      </c>
      <c r="L1350" s="578">
        <v>1858.4519844055151</v>
      </c>
      <c r="M1350" s="578">
        <v>1.679103392564375</v>
      </c>
      <c r="N1350" s="578">
        <v>0.72743902122601822</v>
      </c>
      <c r="O1350" s="578">
        <v>1.5859210301035327E-2</v>
      </c>
      <c r="P1350" s="578">
        <v>10.006665032788638</v>
      </c>
      <c r="Q1350" s="578">
        <v>1840.7047996520951</v>
      </c>
      <c r="R1350" s="578">
        <v>1.6697267148992927</v>
      </c>
      <c r="S1350" s="578">
        <v>0.71886906726285749</v>
      </c>
      <c r="T1350" s="578">
        <v>1.5707787485249924E-2</v>
      </c>
      <c r="U1350" s="578">
        <v>10.124093530229068</v>
      </c>
      <c r="V1350" s="578">
        <v>1858.4519844055151</v>
      </c>
      <c r="W1350" s="578">
        <v>1.67910339153604</v>
      </c>
      <c r="X1350" s="578">
        <v>0.72743901610374395</v>
      </c>
      <c r="Y1350" s="578">
        <v>1.5859210301035327E-2</v>
      </c>
    </row>
    <row r="1351" spans="1:25" x14ac:dyDescent="0.3">
      <c r="A1351" s="311" t="s">
        <v>3947</v>
      </c>
      <c r="B1351" s="310" t="s">
        <v>2191</v>
      </c>
      <c r="C1351" s="310" t="s">
        <v>3655</v>
      </c>
      <c r="D1351" s="36">
        <v>5</v>
      </c>
      <c r="E1351" s="36">
        <v>2012</v>
      </c>
      <c r="F1351" s="578">
        <v>8.3109503225059544</v>
      </c>
      <c r="G1351" s="578">
        <v>1555.6871134440075</v>
      </c>
      <c r="H1351" s="578">
        <v>1.3292909178999199</v>
      </c>
      <c r="I1351" s="578">
        <v>0.58534102855871073</v>
      </c>
      <c r="J1351" s="578">
        <v>1.3275539483098875E-2</v>
      </c>
      <c r="K1351" s="578">
        <v>8.5017867055430507</v>
      </c>
      <c r="L1351" s="578">
        <v>1592.0489527384375</v>
      </c>
      <c r="M1351" s="578">
        <v>1.338755170310225</v>
      </c>
      <c r="N1351" s="578">
        <v>0.59673598408699002</v>
      </c>
      <c r="O1351" s="578">
        <v>1.3585861520065575E-2</v>
      </c>
      <c r="P1351" s="578">
        <v>8.3109502330116776</v>
      </c>
      <c r="Q1351" s="578">
        <v>1555.6871134440075</v>
      </c>
      <c r="R1351" s="578">
        <v>1.329290865221985</v>
      </c>
      <c r="S1351" s="578">
        <v>0.5853410338362055</v>
      </c>
      <c r="T1351" s="578">
        <v>1.3275539483098875E-2</v>
      </c>
      <c r="U1351" s="578">
        <v>8.5017868223706774</v>
      </c>
      <c r="V1351" s="578">
        <v>1592.0489527384375</v>
      </c>
      <c r="W1351" s="578">
        <v>1.3387551657700223</v>
      </c>
      <c r="X1351" s="578">
        <v>0.59673598408699002</v>
      </c>
      <c r="Y1351" s="578">
        <v>1.3585861520065575E-2</v>
      </c>
    </row>
    <row r="1352" spans="1:25" x14ac:dyDescent="0.3">
      <c r="A1352" s="311" t="s">
        <v>3948</v>
      </c>
      <c r="B1352" s="310" t="s">
        <v>2191</v>
      </c>
      <c r="C1352" s="310" t="s">
        <v>3655</v>
      </c>
      <c r="D1352" s="36">
        <v>6</v>
      </c>
      <c r="E1352" s="36">
        <v>2012</v>
      </c>
      <c r="F1352" s="578">
        <v>7.1753023887479923</v>
      </c>
      <c r="G1352" s="578">
        <v>1354.035387674965</v>
      </c>
      <c r="H1352" s="578">
        <v>1.0915388466091775</v>
      </c>
      <c r="I1352" s="578">
        <v>0.49365299940109197</v>
      </c>
      <c r="J1352" s="578">
        <v>1.1554733607529923E-2</v>
      </c>
      <c r="K1352" s="578">
        <v>7.4613762113828326</v>
      </c>
      <c r="L1352" s="578">
        <v>1413.7638346354126</v>
      </c>
      <c r="M1352" s="578">
        <v>1.1032858586404402</v>
      </c>
      <c r="N1352" s="578">
        <v>0.50854501128196705</v>
      </c>
      <c r="O1352" s="578">
        <v>1.2064423877745825E-2</v>
      </c>
      <c r="P1352" s="578">
        <v>7.175302284284645</v>
      </c>
      <c r="Q1352" s="578">
        <v>1354.035387674965</v>
      </c>
      <c r="R1352" s="578">
        <v>1.0915388466091775</v>
      </c>
      <c r="S1352" s="578">
        <v>0.49365299940109197</v>
      </c>
      <c r="T1352" s="578">
        <v>1.1554733607529923E-2</v>
      </c>
      <c r="U1352" s="578">
        <v>7.4613761044771856</v>
      </c>
      <c r="V1352" s="578">
        <v>1413.7638346354126</v>
      </c>
      <c r="W1352" s="578">
        <v>1.103285858135975</v>
      </c>
      <c r="X1352" s="578">
        <v>0.50854501128196705</v>
      </c>
      <c r="Y1352" s="578">
        <v>1.2064423877745825E-2</v>
      </c>
    </row>
    <row r="1353" spans="1:25" x14ac:dyDescent="0.3">
      <c r="A1353" s="311" t="s">
        <v>3949</v>
      </c>
      <c r="B1353" s="310" t="s">
        <v>2191</v>
      </c>
      <c r="C1353" s="310" t="s">
        <v>3655</v>
      </c>
      <c r="D1353" s="36">
        <v>7</v>
      </c>
      <c r="E1353" s="36">
        <v>2012</v>
      </c>
      <c r="F1353" s="578">
        <v>6.7162435016192177</v>
      </c>
      <c r="G1353" s="578">
        <v>1279.4904301961201</v>
      </c>
      <c r="H1353" s="578">
        <v>0.95230054649679574</v>
      </c>
      <c r="I1353" s="578">
        <v>0.44977420149371</v>
      </c>
      <c r="J1353" s="578">
        <v>1.0918664425844299E-2</v>
      </c>
      <c r="K1353" s="578">
        <v>7.0884529402707468</v>
      </c>
      <c r="L1353" s="578">
        <v>1360.5705362955675</v>
      </c>
      <c r="M1353" s="578">
        <v>0.95871413832840768</v>
      </c>
      <c r="N1353" s="578">
        <v>0.4644741772984462</v>
      </c>
      <c r="O1353" s="578">
        <v>1.1610541900154151E-2</v>
      </c>
      <c r="P1353" s="578">
        <v>6.7162434471344197</v>
      </c>
      <c r="Q1353" s="578">
        <v>1279.4904301961201</v>
      </c>
      <c r="R1353" s="578">
        <v>0.95230052961657385</v>
      </c>
      <c r="S1353" s="578">
        <v>0.4497741758823387</v>
      </c>
      <c r="T1353" s="578">
        <v>1.0918664425844299E-2</v>
      </c>
      <c r="U1353" s="578">
        <v>7.0884529922598878</v>
      </c>
      <c r="V1353" s="578">
        <v>1360.5705362955675</v>
      </c>
      <c r="W1353" s="578">
        <v>0.95871409890241865</v>
      </c>
      <c r="X1353" s="578">
        <v>0.4644741931309298</v>
      </c>
      <c r="Y1353" s="578">
        <v>1.1610541381135851E-2</v>
      </c>
    </row>
    <row r="1354" spans="1:25" x14ac:dyDescent="0.3">
      <c r="A1354" s="311" t="s">
        <v>3950</v>
      </c>
      <c r="B1354" s="310" t="s">
        <v>2191</v>
      </c>
      <c r="C1354" s="310" t="s">
        <v>3655</v>
      </c>
      <c r="D1354" s="36">
        <v>8</v>
      </c>
      <c r="E1354" s="36">
        <v>2012</v>
      </c>
      <c r="F1354" s="578">
        <v>5.6902145407681575</v>
      </c>
      <c r="G1354" s="578">
        <v>1082.2287330627423</v>
      </c>
      <c r="H1354" s="578">
        <v>0.85639119623616922</v>
      </c>
      <c r="I1354" s="578">
        <v>0.38995002924154154</v>
      </c>
      <c r="J1354" s="578">
        <v>9.2352945551586602E-3</v>
      </c>
      <c r="K1354" s="578">
        <v>6.2037005192056869</v>
      </c>
      <c r="L1354" s="578">
        <v>1196.8277867635049</v>
      </c>
      <c r="M1354" s="578">
        <v>0.86102519397779032</v>
      </c>
      <c r="N1354" s="578">
        <v>0.40949101001024202</v>
      </c>
      <c r="O1354" s="578">
        <v>1.0213225672487123E-2</v>
      </c>
      <c r="P1354" s="578">
        <v>5.6902147489648351</v>
      </c>
      <c r="Q1354" s="578">
        <v>1082.2287330627423</v>
      </c>
      <c r="R1354" s="578">
        <v>0.85639117935594722</v>
      </c>
      <c r="S1354" s="578">
        <v>0.38995001868655199</v>
      </c>
      <c r="T1354" s="578">
        <v>9.2352945551586602E-3</v>
      </c>
      <c r="U1354" s="578">
        <v>6.2037002588525194</v>
      </c>
      <c r="V1354" s="578">
        <v>1196.8277867635049</v>
      </c>
      <c r="W1354" s="578">
        <v>0.86102518902043723</v>
      </c>
      <c r="X1354" s="578">
        <v>0.40949101001024202</v>
      </c>
      <c r="Y1354" s="578">
        <v>1.0213225672487123E-2</v>
      </c>
    </row>
    <row r="1355" spans="1:25" x14ac:dyDescent="0.3">
      <c r="A1355" s="311" t="s">
        <v>3951</v>
      </c>
      <c r="B1355" s="310" t="s">
        <v>2191</v>
      </c>
      <c r="C1355" s="310" t="s">
        <v>3655</v>
      </c>
      <c r="D1355" s="36">
        <v>9</v>
      </c>
      <c r="E1355" s="36">
        <v>2012</v>
      </c>
      <c r="F1355" s="578">
        <v>5.2023093780335294</v>
      </c>
      <c r="G1355" s="578">
        <v>995.77247937520269</v>
      </c>
      <c r="H1355" s="578">
        <v>0.77848391839264197</v>
      </c>
      <c r="I1355" s="578">
        <v>0.35755300296780923</v>
      </c>
      <c r="J1355" s="578">
        <v>8.4975099792548719E-3</v>
      </c>
      <c r="K1355" s="578">
        <v>5.8244626298085924</v>
      </c>
      <c r="L1355" s="578">
        <v>1136.3079198201449</v>
      </c>
      <c r="M1355" s="578">
        <v>0.78336619236506499</v>
      </c>
      <c r="N1355" s="578">
        <v>0.38081798702478398</v>
      </c>
      <c r="O1355" s="578">
        <v>9.6967975696315954E-3</v>
      </c>
      <c r="P1355" s="578">
        <v>5.2023089609065174</v>
      </c>
      <c r="Q1355" s="578">
        <v>995.77247937520269</v>
      </c>
      <c r="R1355" s="578">
        <v>0.77848390205569196</v>
      </c>
      <c r="S1355" s="578">
        <v>0.35755299776792498</v>
      </c>
      <c r="T1355" s="578">
        <v>8.4975100326118956E-3</v>
      </c>
      <c r="U1355" s="578">
        <v>5.8244628360480375</v>
      </c>
      <c r="V1355" s="578">
        <v>1136.3079198201449</v>
      </c>
      <c r="W1355" s="578">
        <v>0.7833661501451078</v>
      </c>
      <c r="X1355" s="578">
        <v>0.38081798702478398</v>
      </c>
      <c r="Y1355" s="578">
        <v>9.6967975162745718E-3</v>
      </c>
    </row>
    <row r="1356" spans="1:25" x14ac:dyDescent="0.3">
      <c r="A1356" s="311" t="s">
        <v>3952</v>
      </c>
      <c r="B1356" s="310" t="s">
        <v>2191</v>
      </c>
      <c r="C1356" s="310" t="s">
        <v>3655</v>
      </c>
      <c r="D1356" s="36">
        <v>10</v>
      </c>
      <c r="E1356" s="36">
        <v>2012</v>
      </c>
      <c r="F1356" s="578">
        <v>4.8127575245901681</v>
      </c>
      <c r="G1356" s="578">
        <v>926.55622736612918</v>
      </c>
      <c r="H1356" s="578">
        <v>0.71725393265175275</v>
      </c>
      <c r="I1356" s="578">
        <v>0.33210601727478145</v>
      </c>
      <c r="J1356" s="578">
        <v>7.9068529254679217E-3</v>
      </c>
      <c r="K1356" s="578">
        <v>5.4949334874690923</v>
      </c>
      <c r="L1356" s="578">
        <v>1082.3402875264424</v>
      </c>
      <c r="M1356" s="578">
        <v>0.72220886405557327</v>
      </c>
      <c r="N1356" s="578">
        <v>0.35765958577394424</v>
      </c>
      <c r="O1356" s="578">
        <v>9.2362600941366182E-3</v>
      </c>
      <c r="P1356" s="578">
        <v>4.8127579415110295</v>
      </c>
      <c r="Q1356" s="578">
        <v>926.55622736612918</v>
      </c>
      <c r="R1356" s="578">
        <v>0.71725389570929077</v>
      </c>
      <c r="S1356" s="578">
        <v>0.33210600687501252</v>
      </c>
      <c r="T1356" s="578">
        <v>7.9068528721108998E-3</v>
      </c>
      <c r="U1356" s="578">
        <v>5.4949333827971678</v>
      </c>
      <c r="V1356" s="578">
        <v>1082.3402875264424</v>
      </c>
      <c r="W1356" s="578">
        <v>0.72220885350058428</v>
      </c>
      <c r="X1356" s="578">
        <v>0.35765959089621846</v>
      </c>
      <c r="Y1356" s="578">
        <v>9.2362600941366182E-3</v>
      </c>
    </row>
    <row r="1357" spans="1:25" x14ac:dyDescent="0.3">
      <c r="A1357" s="311" t="s">
        <v>3953</v>
      </c>
      <c r="B1357" s="310" t="s">
        <v>2191</v>
      </c>
      <c r="C1357" s="310" t="s">
        <v>3655</v>
      </c>
      <c r="D1357" s="36">
        <v>11</v>
      </c>
      <c r="E1357" s="36">
        <v>2012</v>
      </c>
      <c r="F1357" s="578">
        <v>4.4195368270981445</v>
      </c>
      <c r="G1357" s="578">
        <v>855.20655186970998</v>
      </c>
      <c r="H1357" s="578">
        <v>0.66314182149168666</v>
      </c>
      <c r="I1357" s="578">
        <v>0.3097348657514275</v>
      </c>
      <c r="J1357" s="578">
        <v>7.2979896067408767E-3</v>
      </c>
      <c r="K1357" s="578">
        <v>5.1508829922810584</v>
      </c>
      <c r="L1357" s="578">
        <v>1020.8465703328412</v>
      </c>
      <c r="M1357" s="578">
        <v>0.66829056372322759</v>
      </c>
      <c r="N1357" s="578">
        <v>0.33551673234129903</v>
      </c>
      <c r="O1357" s="578">
        <v>8.71150731109082E-3</v>
      </c>
      <c r="P1357" s="578">
        <v>4.4195365660658901</v>
      </c>
      <c r="Q1357" s="578">
        <v>855.20654106140114</v>
      </c>
      <c r="R1357" s="578">
        <v>0.66314180988895999</v>
      </c>
      <c r="S1357" s="578">
        <v>0.30973486524696098</v>
      </c>
      <c r="T1357" s="578">
        <v>7.2979896067408767E-3</v>
      </c>
      <c r="U1357" s="578">
        <v>5.1508827835083721</v>
      </c>
      <c r="V1357" s="578">
        <v>1020.8465703328412</v>
      </c>
      <c r="W1357" s="578">
        <v>0.66829054261324883</v>
      </c>
      <c r="X1357" s="578">
        <v>0.33551673614419947</v>
      </c>
      <c r="Y1357" s="578">
        <v>8.7115073644478437E-3</v>
      </c>
    </row>
    <row r="1358" spans="1:25" x14ac:dyDescent="0.3">
      <c r="A1358" s="311" t="s">
        <v>3954</v>
      </c>
      <c r="B1358" s="310" t="s">
        <v>2191</v>
      </c>
      <c r="C1358" s="310" t="s">
        <v>3655</v>
      </c>
      <c r="D1358" s="36">
        <v>12</v>
      </c>
      <c r="E1358" s="36">
        <v>2012</v>
      </c>
      <c r="F1358" s="578">
        <v>4.0978067482889502</v>
      </c>
      <c r="G1358" s="578">
        <v>796.82648213704374</v>
      </c>
      <c r="H1358" s="578">
        <v>0.61886647601689471</v>
      </c>
      <c r="I1358" s="578">
        <v>0.291431499489893</v>
      </c>
      <c r="J1358" s="578">
        <v>6.799802091942783E-3</v>
      </c>
      <c r="K1358" s="578">
        <v>4.8693013382035097</v>
      </c>
      <c r="L1358" s="578">
        <v>968.14147694905409</v>
      </c>
      <c r="M1358" s="578">
        <v>0.62433714054835265</v>
      </c>
      <c r="N1358" s="578">
        <v>0.31569675185407153</v>
      </c>
      <c r="O1358" s="578">
        <v>8.2617466105148144E-3</v>
      </c>
      <c r="P1358" s="578">
        <v>4.0978067483410925</v>
      </c>
      <c r="Q1358" s="578">
        <v>796.8264770507808</v>
      </c>
      <c r="R1358" s="578">
        <v>0.61886648024665147</v>
      </c>
      <c r="S1358" s="578">
        <v>0.29143149894662151</v>
      </c>
      <c r="T1358" s="578">
        <v>6.799802091942783E-3</v>
      </c>
      <c r="U1358" s="578">
        <v>4.8693012862131546</v>
      </c>
      <c r="V1358" s="578">
        <v>968.14147694905409</v>
      </c>
      <c r="W1358" s="578">
        <v>0.62433714054835299</v>
      </c>
      <c r="X1358" s="578">
        <v>0.31569671704589047</v>
      </c>
      <c r="Y1358" s="578">
        <v>8.2617465620084332E-3</v>
      </c>
    </row>
    <row r="1359" spans="1:25" x14ac:dyDescent="0.3">
      <c r="A1359" s="311" t="s">
        <v>3955</v>
      </c>
      <c r="B1359" s="310" t="s">
        <v>2191</v>
      </c>
      <c r="C1359" s="310" t="s">
        <v>3655</v>
      </c>
      <c r="D1359" s="36">
        <v>13</v>
      </c>
      <c r="E1359" s="36">
        <v>2012</v>
      </c>
      <c r="F1359" s="578">
        <v>3.7059539246632323</v>
      </c>
      <c r="G1359" s="578">
        <v>723.97270139058412</v>
      </c>
      <c r="H1359" s="578">
        <v>0.57360865166992825</v>
      </c>
      <c r="I1359" s="578">
        <v>0.26726075242428649</v>
      </c>
      <c r="J1359" s="578">
        <v>6.1780981389650425E-3</v>
      </c>
      <c r="K1359" s="578">
        <v>4.5030660391857928</v>
      </c>
      <c r="L1359" s="578">
        <v>897.64568773905398</v>
      </c>
      <c r="M1359" s="578">
        <v>0.57944431992170031</v>
      </c>
      <c r="N1359" s="578">
        <v>0.28995499697824251</v>
      </c>
      <c r="O1359" s="578">
        <v>7.6601656619459347E-3</v>
      </c>
      <c r="P1359" s="578">
        <v>3.705954080760415</v>
      </c>
      <c r="Q1359" s="578">
        <v>723.97270139058412</v>
      </c>
      <c r="R1359" s="578">
        <v>0.57360864639243347</v>
      </c>
      <c r="S1359" s="578">
        <v>0.26726074536175726</v>
      </c>
      <c r="T1359" s="578">
        <v>6.1780980322509969E-3</v>
      </c>
      <c r="U1359" s="578">
        <v>4.5030658823597998</v>
      </c>
      <c r="V1359" s="578">
        <v>897.64568773905398</v>
      </c>
      <c r="W1359" s="578">
        <v>0.57944431992170031</v>
      </c>
      <c r="X1359" s="578">
        <v>0.28995499705585248</v>
      </c>
      <c r="Y1359" s="578">
        <v>7.6601656619459347E-3</v>
      </c>
    </row>
    <row r="1360" spans="1:25" x14ac:dyDescent="0.3">
      <c r="A1360" s="311" t="s">
        <v>3956</v>
      </c>
      <c r="B1360" s="310" t="s">
        <v>2191</v>
      </c>
      <c r="C1360" s="310" t="s">
        <v>3655</v>
      </c>
      <c r="D1360" s="36">
        <v>14</v>
      </c>
      <c r="E1360" s="36">
        <v>2012</v>
      </c>
      <c r="F1360" s="578">
        <v>3.8788020020122804</v>
      </c>
      <c r="G1360" s="578">
        <v>748.05998293558696</v>
      </c>
      <c r="H1360" s="578">
        <v>0.53259666945086748</v>
      </c>
      <c r="I1360" s="578">
        <v>0.25144296527529747</v>
      </c>
      <c r="J1360" s="578">
        <v>6.3836503104539527E-3</v>
      </c>
      <c r="K1360" s="578">
        <v>4.6420659696547446</v>
      </c>
      <c r="L1360" s="578">
        <v>913.65813191731729</v>
      </c>
      <c r="M1360" s="578">
        <v>0.53887358249630757</v>
      </c>
      <c r="N1360" s="578">
        <v>0.27217858878429974</v>
      </c>
      <c r="O1360" s="578">
        <v>7.7968155649917464E-3</v>
      </c>
      <c r="P1360" s="578">
        <v>3.8788021061142528</v>
      </c>
      <c r="Q1360" s="578">
        <v>748.05998293558696</v>
      </c>
      <c r="R1360" s="578">
        <v>0.53259666417337304</v>
      </c>
      <c r="S1360" s="578">
        <v>0.25144296830209578</v>
      </c>
      <c r="T1360" s="578">
        <v>6.3836502570969299E-3</v>
      </c>
      <c r="U1360" s="578">
        <v>4.642066230061265</v>
      </c>
      <c r="V1360" s="578">
        <v>913.65813191731729</v>
      </c>
      <c r="W1360" s="578">
        <v>0.5388735809247005</v>
      </c>
      <c r="X1360" s="578">
        <v>0.27217858979323251</v>
      </c>
      <c r="Y1360" s="578">
        <v>7.7968156159234515E-3</v>
      </c>
    </row>
    <row r="1361" spans="1:25" x14ac:dyDescent="0.3">
      <c r="A1361" s="311" t="s">
        <v>3957</v>
      </c>
      <c r="B1361" s="310" t="s">
        <v>2191</v>
      </c>
      <c r="C1361" s="310" t="s">
        <v>3655</v>
      </c>
      <c r="D1361" s="36">
        <v>15</v>
      </c>
      <c r="E1361" s="36">
        <v>2012</v>
      </c>
      <c r="F1361" s="578">
        <v>4.0684882074407671</v>
      </c>
      <c r="G1361" s="578">
        <v>775.78718948364224</v>
      </c>
      <c r="H1361" s="578">
        <v>0.49727883214169749</v>
      </c>
      <c r="I1361" s="578">
        <v>0.238316307853286</v>
      </c>
      <c r="J1361" s="578">
        <v>6.6202710877405436E-3</v>
      </c>
      <c r="K1361" s="578">
        <v>4.7887115034063701</v>
      </c>
      <c r="L1361" s="578">
        <v>932.28312810261991</v>
      </c>
      <c r="M1361" s="578">
        <v>0.50358191832977628</v>
      </c>
      <c r="N1361" s="578">
        <v>0.25744870089692973</v>
      </c>
      <c r="O1361" s="578">
        <v>7.9557614565904551E-3</v>
      </c>
      <c r="P1361" s="578">
        <v>4.0684879961299849</v>
      </c>
      <c r="Q1361" s="578">
        <v>775.78718948364224</v>
      </c>
      <c r="R1361" s="578">
        <v>0.49727882753359098</v>
      </c>
      <c r="S1361" s="578">
        <v>0.23831629912213698</v>
      </c>
      <c r="T1361" s="578">
        <v>6.6202710343835208E-3</v>
      </c>
      <c r="U1361" s="578">
        <v>4.7887113472061147</v>
      </c>
      <c r="V1361" s="578">
        <v>932.28312810261991</v>
      </c>
      <c r="W1361" s="578">
        <v>0.50358191675816943</v>
      </c>
      <c r="X1361" s="578">
        <v>0.25744870089692928</v>
      </c>
      <c r="Y1361" s="578">
        <v>7.9557614565904551E-3</v>
      </c>
    </row>
    <row r="1362" spans="1:25" x14ac:dyDescent="0.3">
      <c r="A1362" s="579" t="s">
        <v>3958</v>
      </c>
      <c r="B1362" s="580" t="s">
        <v>2191</v>
      </c>
      <c r="C1362" s="580" t="s">
        <v>3655</v>
      </c>
      <c r="D1362" s="581">
        <v>16</v>
      </c>
      <c r="E1362" s="581">
        <v>2012</v>
      </c>
      <c r="F1362" s="582">
        <v>4.3871617372569673</v>
      </c>
      <c r="G1362" s="582">
        <v>826.19334729512525</v>
      </c>
      <c r="H1362" s="582">
        <v>0.46654050479022124</v>
      </c>
      <c r="I1362" s="582">
        <v>0.227978203911334</v>
      </c>
      <c r="J1362" s="582">
        <v>7.0504262645651218E-3</v>
      </c>
      <c r="K1362" s="582">
        <v>5.0665481283892024</v>
      </c>
      <c r="L1362" s="582">
        <v>974.46096547444574</v>
      </c>
      <c r="M1362" s="582">
        <v>0.47310651037453949</v>
      </c>
      <c r="N1362" s="582">
        <v>0.24587778089335149</v>
      </c>
      <c r="O1362" s="582">
        <v>8.3156933105783468E-3</v>
      </c>
      <c r="P1362" s="582">
        <v>4.3871612177875505</v>
      </c>
      <c r="Q1362" s="582">
        <v>826.19334729512525</v>
      </c>
      <c r="R1362" s="582">
        <v>0.46654050479022124</v>
      </c>
      <c r="S1362" s="582">
        <v>0.22797820233972702</v>
      </c>
      <c r="T1362" s="582">
        <v>7.0504262645651218E-3</v>
      </c>
      <c r="U1362" s="582">
        <v>5.0665484413208652</v>
      </c>
      <c r="V1362" s="582">
        <v>974.46096547444574</v>
      </c>
      <c r="W1362" s="582">
        <v>0.47310648926456123</v>
      </c>
      <c r="X1362" s="582">
        <v>0.24587777565466201</v>
      </c>
      <c r="Y1362" s="582">
        <v>8.3156932572213248E-3</v>
      </c>
    </row>
    <row r="1363" spans="1:25" x14ac:dyDescent="0.3">
      <c r="A1363" s="311" t="s">
        <v>3959</v>
      </c>
      <c r="B1363" s="310" t="s">
        <v>2191</v>
      </c>
      <c r="C1363" s="310" t="s">
        <v>3655</v>
      </c>
      <c r="D1363" s="36">
        <v>1</v>
      </c>
      <c r="E1363" s="36">
        <v>2020</v>
      </c>
      <c r="F1363" s="578">
        <v>15.45766454091785</v>
      </c>
      <c r="G1363" s="578">
        <v>7619.0611114501899</v>
      </c>
      <c r="H1363" s="578">
        <v>2.2415170116388801</v>
      </c>
      <c r="I1363" s="578">
        <v>0.81898383423685983</v>
      </c>
      <c r="J1363" s="578">
        <v>6.6210646104688423E-2</v>
      </c>
      <c r="K1363" s="578">
        <v>15.596623269523326</v>
      </c>
      <c r="L1363" s="578">
        <v>7679.2516301472897</v>
      </c>
      <c r="M1363" s="578">
        <v>2.2474291302690523</v>
      </c>
      <c r="N1363" s="578">
        <v>0.82243466780831376</v>
      </c>
      <c r="O1363" s="578">
        <v>6.673366149576998E-2</v>
      </c>
      <c r="P1363" s="578">
        <v>15.45766767047215</v>
      </c>
      <c r="Q1363" s="578">
        <v>7619.0612131754497</v>
      </c>
      <c r="R1363" s="578">
        <v>2.2415170171492051</v>
      </c>
      <c r="S1363" s="578">
        <v>0.81898380815982774</v>
      </c>
      <c r="T1363" s="578">
        <v>6.6210646104688423E-2</v>
      </c>
      <c r="U1363" s="578">
        <v>15.596621188313248</v>
      </c>
      <c r="V1363" s="578">
        <v>7679.2514165242474</v>
      </c>
      <c r="W1363" s="578">
        <v>2.247429130269055</v>
      </c>
      <c r="X1363" s="578">
        <v>0.82243469698975447</v>
      </c>
      <c r="Y1363" s="578">
        <v>6.6733661534575106E-2</v>
      </c>
    </row>
    <row r="1364" spans="1:25" x14ac:dyDescent="0.3">
      <c r="A1364" s="311" t="s">
        <v>3960</v>
      </c>
      <c r="B1364" s="310" t="s">
        <v>2191</v>
      </c>
      <c r="C1364" s="310" t="s">
        <v>3655</v>
      </c>
      <c r="D1364" s="36">
        <v>2</v>
      </c>
      <c r="E1364" s="36">
        <v>2020</v>
      </c>
      <c r="F1364" s="578">
        <v>7.240212304717712</v>
      </c>
      <c r="G1364" s="578">
        <v>3713.8166198730428</v>
      </c>
      <c r="H1364" s="578">
        <v>1.1993854365815975</v>
      </c>
      <c r="I1364" s="578">
        <v>0.40619693347252872</v>
      </c>
      <c r="J1364" s="578">
        <v>3.2273606610639577E-2</v>
      </c>
      <c r="K1364" s="578">
        <v>7.4199825553756993</v>
      </c>
      <c r="L1364" s="578">
        <v>3791.7232500712025</v>
      </c>
      <c r="M1364" s="578">
        <v>1.2089066509312574</v>
      </c>
      <c r="N1364" s="578">
        <v>0.41033901274204199</v>
      </c>
      <c r="O1364" s="578">
        <v>3.2950651327458474E-2</v>
      </c>
      <c r="P1364" s="578">
        <v>7.2402122625608145</v>
      </c>
      <c r="Q1364" s="578">
        <v>3713.8166198730428</v>
      </c>
      <c r="R1364" s="578">
        <v>1.1993854433724926</v>
      </c>
      <c r="S1364" s="578">
        <v>0.40619689707333795</v>
      </c>
      <c r="T1364" s="578">
        <v>3.2273606610639577E-2</v>
      </c>
      <c r="U1364" s="578">
        <v>7.4199824902874099</v>
      </c>
      <c r="V1364" s="578">
        <v>3791.7233022053974</v>
      </c>
      <c r="W1364" s="578">
        <v>1.2089067015331201</v>
      </c>
      <c r="X1364" s="578">
        <v>0.41033901274204199</v>
      </c>
      <c r="Y1364" s="578">
        <v>3.2950651327458474E-2</v>
      </c>
    </row>
    <row r="1365" spans="1:25" x14ac:dyDescent="0.3">
      <c r="A1365" s="311" t="s">
        <v>3961</v>
      </c>
      <c r="B1365" s="310" t="s">
        <v>2191</v>
      </c>
      <c r="C1365" s="310" t="s">
        <v>3655</v>
      </c>
      <c r="D1365" s="36">
        <v>3</v>
      </c>
      <c r="E1365" s="36">
        <v>2020</v>
      </c>
      <c r="F1365" s="578">
        <v>4.2149117725421048</v>
      </c>
      <c r="G1365" s="578">
        <v>2201.2456614176399</v>
      </c>
      <c r="H1365" s="578">
        <v>0.64146313421466972</v>
      </c>
      <c r="I1365" s="578">
        <v>0.22582869596468874</v>
      </c>
      <c r="J1365" s="578">
        <v>1.9129502412397376E-2</v>
      </c>
      <c r="K1365" s="578">
        <v>4.2610824677964629</v>
      </c>
      <c r="L1365" s="578">
        <v>2217.081273396805</v>
      </c>
      <c r="M1365" s="578">
        <v>0.64541495952289529</v>
      </c>
      <c r="N1365" s="578">
        <v>0.22644415043760052</v>
      </c>
      <c r="O1365" s="578">
        <v>1.9267054565716476E-2</v>
      </c>
      <c r="P1365" s="578">
        <v>4.2149118320946055</v>
      </c>
      <c r="Q1365" s="578">
        <v>2201.2456614176399</v>
      </c>
      <c r="R1365" s="578">
        <v>0.64146319056938683</v>
      </c>
      <c r="S1365" s="578">
        <v>0.22582866286393199</v>
      </c>
      <c r="T1365" s="578">
        <v>1.9129502412397373E-2</v>
      </c>
      <c r="U1365" s="578">
        <v>4.2610825723653099</v>
      </c>
      <c r="V1365" s="578">
        <v>2217.081273396805</v>
      </c>
      <c r="W1365" s="578">
        <v>0.64541493903379854</v>
      </c>
      <c r="X1365" s="578">
        <v>0.22644413646776174</v>
      </c>
      <c r="Y1365" s="578">
        <v>1.9267054565716476E-2</v>
      </c>
    </row>
    <row r="1366" spans="1:25" x14ac:dyDescent="0.3">
      <c r="A1366" s="311" t="s">
        <v>3962</v>
      </c>
      <c r="B1366" s="310" t="s">
        <v>2191</v>
      </c>
      <c r="C1366" s="310" t="s">
        <v>3655</v>
      </c>
      <c r="D1366" s="36">
        <v>4</v>
      </c>
      <c r="E1366" s="36">
        <v>2020</v>
      </c>
      <c r="F1366" s="578">
        <v>3.2706239760348828</v>
      </c>
      <c r="G1366" s="578">
        <v>1744.2817929585726</v>
      </c>
      <c r="H1366" s="578">
        <v>0.46443984574094999</v>
      </c>
      <c r="I1366" s="578">
        <v>0.16602098930161374</v>
      </c>
      <c r="J1366" s="578">
        <v>1.5158436503649324E-2</v>
      </c>
      <c r="K1366" s="578">
        <v>3.3113811915603302</v>
      </c>
      <c r="L1366" s="578">
        <v>1761.4613876342701</v>
      </c>
      <c r="M1366" s="578">
        <v>0.46753125797355677</v>
      </c>
      <c r="N1366" s="578">
        <v>0.16804410856760377</v>
      </c>
      <c r="O1366" s="578">
        <v>1.5307734332357777E-2</v>
      </c>
      <c r="P1366" s="578">
        <v>3.2706239211371799</v>
      </c>
      <c r="Q1366" s="578">
        <v>1744.2817929585726</v>
      </c>
      <c r="R1366" s="578">
        <v>0.46443988775232925</v>
      </c>
      <c r="S1366" s="578">
        <v>0.1660210256619995</v>
      </c>
      <c r="T1366" s="578">
        <v>1.5158436503649324E-2</v>
      </c>
      <c r="U1366" s="578">
        <v>3.3113811368712001</v>
      </c>
      <c r="V1366" s="578">
        <v>1761.4613876342701</v>
      </c>
      <c r="W1366" s="578">
        <v>0.46753124698686027</v>
      </c>
      <c r="X1366" s="578">
        <v>0.16804414139672452</v>
      </c>
      <c r="Y1366" s="578">
        <v>1.5307734332357777E-2</v>
      </c>
    </row>
    <row r="1367" spans="1:25" x14ac:dyDescent="0.3">
      <c r="A1367" s="311" t="s">
        <v>3963</v>
      </c>
      <c r="B1367" s="310" t="s">
        <v>2191</v>
      </c>
      <c r="C1367" s="310" t="s">
        <v>3655</v>
      </c>
      <c r="D1367" s="36">
        <v>5</v>
      </c>
      <c r="E1367" s="36">
        <v>2020</v>
      </c>
      <c r="F1367" s="578">
        <v>2.6958991639106222</v>
      </c>
      <c r="G1367" s="578">
        <v>1474.6547915140725</v>
      </c>
      <c r="H1367" s="578">
        <v>0.36990173476321275</v>
      </c>
      <c r="I1367" s="578">
        <v>0.13462144487614999</v>
      </c>
      <c r="J1367" s="578">
        <v>1.281521062871125E-2</v>
      </c>
      <c r="K1367" s="578">
        <v>2.76187210302608</v>
      </c>
      <c r="L1367" s="578">
        <v>1509.4234250386526</v>
      </c>
      <c r="M1367" s="578">
        <v>0.37307090853088626</v>
      </c>
      <c r="N1367" s="578">
        <v>0.13735585182439475</v>
      </c>
      <c r="O1367" s="578">
        <v>1.3117359466074625E-2</v>
      </c>
      <c r="P1367" s="578">
        <v>2.6958993229612376</v>
      </c>
      <c r="Q1367" s="578">
        <v>1474.6547915140725</v>
      </c>
      <c r="R1367" s="578">
        <v>0.36990175593624947</v>
      </c>
      <c r="S1367" s="578">
        <v>0.1346214592922475</v>
      </c>
      <c r="T1367" s="578">
        <v>1.281521062871125E-2</v>
      </c>
      <c r="U1367" s="578">
        <v>2.7618719475970703</v>
      </c>
      <c r="V1367" s="578">
        <v>1509.4233735402402</v>
      </c>
      <c r="W1367" s="578">
        <v>0.373070871525366</v>
      </c>
      <c r="X1367" s="578">
        <v>0.13735584557677277</v>
      </c>
      <c r="Y1367" s="578">
        <v>1.3117359466074625E-2</v>
      </c>
    </row>
    <row r="1368" spans="1:25" x14ac:dyDescent="0.3">
      <c r="A1368" s="311" t="s">
        <v>3964</v>
      </c>
      <c r="B1368" s="310" t="s">
        <v>2191</v>
      </c>
      <c r="C1368" s="310" t="s">
        <v>3655</v>
      </c>
      <c r="D1368" s="36">
        <v>6</v>
      </c>
      <c r="E1368" s="36">
        <v>2020</v>
      </c>
      <c r="F1368" s="578">
        <v>2.3150023534932749</v>
      </c>
      <c r="G1368" s="578">
        <v>1282.5358314514101</v>
      </c>
      <c r="H1368" s="578">
        <v>0.30396921605521676</v>
      </c>
      <c r="I1368" s="578">
        <v>0.113437529439882</v>
      </c>
      <c r="J1368" s="578">
        <v>1.1145747887591475E-2</v>
      </c>
      <c r="K1368" s="578">
        <v>2.4106753467561499</v>
      </c>
      <c r="L1368" s="578">
        <v>1339.5371576944926</v>
      </c>
      <c r="M1368" s="578">
        <v>0.30795335146346248</v>
      </c>
      <c r="N1368" s="578">
        <v>0.11696046685877501</v>
      </c>
      <c r="O1368" s="578">
        <v>1.1641045731569901E-2</v>
      </c>
      <c r="P1368" s="578">
        <v>2.3150026155053598</v>
      </c>
      <c r="Q1368" s="578">
        <v>1282.5358314514101</v>
      </c>
      <c r="R1368" s="578">
        <v>0.30396918596913197</v>
      </c>
      <c r="S1368" s="578">
        <v>0.11343752544295625</v>
      </c>
      <c r="T1368" s="578">
        <v>1.1145747887591475E-2</v>
      </c>
      <c r="U1368" s="578">
        <v>2.4106751381411051</v>
      </c>
      <c r="V1368" s="578">
        <v>1339.5371576944926</v>
      </c>
      <c r="W1368" s="578">
        <v>0.30795336708251797</v>
      </c>
      <c r="X1368" s="578">
        <v>0.116960472640736</v>
      </c>
      <c r="Y1368" s="578">
        <v>1.1641045731569901E-2</v>
      </c>
    </row>
    <row r="1369" spans="1:25" x14ac:dyDescent="0.3">
      <c r="A1369" s="311" t="s">
        <v>3965</v>
      </c>
      <c r="B1369" s="310" t="s">
        <v>2191</v>
      </c>
      <c r="C1369" s="310" t="s">
        <v>3655</v>
      </c>
      <c r="D1369" s="36">
        <v>7</v>
      </c>
      <c r="E1369" s="36">
        <v>2020</v>
      </c>
      <c r="F1369" s="578">
        <v>2.1667748308609549</v>
      </c>
      <c r="G1369" s="578">
        <v>1213.5528132120726</v>
      </c>
      <c r="H1369" s="578">
        <v>0.26608245610987025</v>
      </c>
      <c r="I1369" s="578">
        <v>0.10380148804203225</v>
      </c>
      <c r="J1369" s="578">
        <v>1.0546146450603026E-2</v>
      </c>
      <c r="K1369" s="578">
        <v>2.28417760791368</v>
      </c>
      <c r="L1369" s="578">
        <v>1290.6819725036551</v>
      </c>
      <c r="M1369" s="578">
        <v>0.26894881789242653</v>
      </c>
      <c r="N1369" s="578">
        <v>0.1072726859711105</v>
      </c>
      <c r="O1369" s="578">
        <v>1.1216391683168025E-2</v>
      </c>
      <c r="P1369" s="578">
        <v>2.1667746756932775</v>
      </c>
      <c r="Q1369" s="578">
        <v>1213.5528132120726</v>
      </c>
      <c r="R1369" s="578">
        <v>0.2660824560492373</v>
      </c>
      <c r="S1369" s="578">
        <v>0.10380149027332625</v>
      </c>
      <c r="T1369" s="578">
        <v>1.0546146450603026E-2</v>
      </c>
      <c r="U1369" s="578">
        <v>2.284178026596535</v>
      </c>
      <c r="V1369" s="578">
        <v>1290.6819725036551</v>
      </c>
      <c r="W1369" s="578">
        <v>0.2689488232645082</v>
      </c>
      <c r="X1369" s="578">
        <v>0.1072726785011275</v>
      </c>
      <c r="Y1369" s="578">
        <v>1.1216391683168025E-2</v>
      </c>
    </row>
    <row r="1370" spans="1:25" x14ac:dyDescent="0.3">
      <c r="A1370" s="311" t="s">
        <v>3966</v>
      </c>
      <c r="B1370" s="310" t="s">
        <v>2191</v>
      </c>
      <c r="C1370" s="310" t="s">
        <v>3655</v>
      </c>
      <c r="D1370" s="36">
        <v>8</v>
      </c>
      <c r="E1370" s="36">
        <v>2020</v>
      </c>
      <c r="F1370" s="578">
        <v>1.8553388007063951</v>
      </c>
      <c r="G1370" s="578">
        <v>1026.5769866307539</v>
      </c>
      <c r="H1370" s="578">
        <v>0.23925421104164876</v>
      </c>
      <c r="I1370" s="578">
        <v>8.9654574054293293E-2</v>
      </c>
      <c r="J1370" s="578">
        <v>8.9212416836138148E-3</v>
      </c>
      <c r="K1370" s="578">
        <v>2.0105218872473976</v>
      </c>
      <c r="L1370" s="578">
        <v>1135.4950714111301</v>
      </c>
      <c r="M1370" s="578">
        <v>0.24201872282962175</v>
      </c>
      <c r="N1370" s="578">
        <v>9.4246636843308806E-2</v>
      </c>
      <c r="O1370" s="578">
        <v>9.8677793818448285E-3</v>
      </c>
      <c r="P1370" s="578">
        <v>1.8553385920231373</v>
      </c>
      <c r="Q1370" s="578">
        <v>1026.57701905568</v>
      </c>
      <c r="R1370" s="578">
        <v>0.23925419071504878</v>
      </c>
      <c r="S1370" s="578">
        <v>8.9654570387210655E-2</v>
      </c>
      <c r="T1370" s="578">
        <v>8.9212417757759451E-3</v>
      </c>
      <c r="U1370" s="578">
        <v>2.0105219914248624</v>
      </c>
      <c r="V1370" s="578">
        <v>1135.4950714111301</v>
      </c>
      <c r="W1370" s="578">
        <v>0.24201870705534576</v>
      </c>
      <c r="X1370" s="578">
        <v>9.4246630324050756E-2</v>
      </c>
      <c r="Y1370" s="578">
        <v>9.8677794885588775E-3</v>
      </c>
    </row>
    <row r="1371" spans="1:25" x14ac:dyDescent="0.3">
      <c r="A1371" s="311" t="s">
        <v>3967</v>
      </c>
      <c r="B1371" s="310" t="s">
        <v>2191</v>
      </c>
      <c r="C1371" s="310" t="s">
        <v>3655</v>
      </c>
      <c r="D1371" s="36">
        <v>9</v>
      </c>
      <c r="E1371" s="36">
        <v>2020</v>
      </c>
      <c r="F1371" s="578">
        <v>1.7038264141844226</v>
      </c>
      <c r="G1371" s="578">
        <v>943.58803240457951</v>
      </c>
      <c r="H1371" s="578">
        <v>0.21716510350718898</v>
      </c>
      <c r="I1371" s="578">
        <v>8.2299553498160066E-2</v>
      </c>
      <c r="J1371" s="578">
        <v>8.2001346066438857E-3</v>
      </c>
      <c r="K1371" s="578">
        <v>1.888124427535935</v>
      </c>
      <c r="L1371" s="578">
        <v>1077.2065582275325</v>
      </c>
      <c r="M1371" s="578">
        <v>0.22040958846385625</v>
      </c>
      <c r="N1371" s="578">
        <v>8.768902783049265E-2</v>
      </c>
      <c r="O1371" s="578">
        <v>9.3613126276371351E-3</v>
      </c>
      <c r="P1371" s="578">
        <v>1.70382625762734</v>
      </c>
      <c r="Q1371" s="578">
        <v>943.58803208668996</v>
      </c>
      <c r="R1371" s="578">
        <v>0.21716510341502698</v>
      </c>
      <c r="S1371" s="578">
        <v>8.2299551984760896E-2</v>
      </c>
      <c r="T1371" s="578">
        <v>8.2001346066438857E-3</v>
      </c>
      <c r="U1371" s="578">
        <v>1.8881247406998174</v>
      </c>
      <c r="V1371" s="578">
        <v>1077.2065582275325</v>
      </c>
      <c r="W1371" s="578">
        <v>0.2204095777512215</v>
      </c>
      <c r="X1371" s="578">
        <v>8.7689024163409998E-2</v>
      </c>
      <c r="Y1371" s="578">
        <v>9.3613126276371351E-3</v>
      </c>
    </row>
    <row r="1372" spans="1:25" x14ac:dyDescent="0.3">
      <c r="A1372" s="311" t="s">
        <v>3968</v>
      </c>
      <c r="B1372" s="310" t="s">
        <v>2191</v>
      </c>
      <c r="C1372" s="310" t="s">
        <v>3655</v>
      </c>
      <c r="D1372" s="36">
        <v>10</v>
      </c>
      <c r="E1372" s="36">
        <v>2020</v>
      </c>
      <c r="F1372" s="578">
        <v>1.58360676432615</v>
      </c>
      <c r="G1372" s="578">
        <v>877.21935208638467</v>
      </c>
      <c r="H1372" s="578">
        <v>0.199789279911783</v>
      </c>
      <c r="I1372" s="578">
        <v>7.6549620716832523E-2</v>
      </c>
      <c r="J1372" s="578">
        <v>7.6234345106058711E-3</v>
      </c>
      <c r="K1372" s="578">
        <v>1.7834846972676401</v>
      </c>
      <c r="L1372" s="578">
        <v>1025.3691972096715</v>
      </c>
      <c r="M1372" s="578">
        <v>0.20331787739269175</v>
      </c>
      <c r="N1372" s="578">
        <v>8.2402744272258077E-2</v>
      </c>
      <c r="O1372" s="578">
        <v>8.910864446079355E-3</v>
      </c>
      <c r="P1372" s="578">
        <v>1.5836066078554651</v>
      </c>
      <c r="Q1372" s="578">
        <v>877.21935208638467</v>
      </c>
      <c r="R1372" s="578">
        <v>0.1997892799142085</v>
      </c>
      <c r="S1372" s="578">
        <v>7.654962752712885E-2</v>
      </c>
      <c r="T1372" s="578">
        <v>7.6234345106058711E-3</v>
      </c>
      <c r="U1372" s="578">
        <v>1.7834843837538998</v>
      </c>
      <c r="V1372" s="578">
        <v>1025.3691450754766</v>
      </c>
      <c r="W1372" s="578">
        <v>0.20331787678151098</v>
      </c>
      <c r="X1372" s="578">
        <v>8.240274165291335E-2</v>
      </c>
      <c r="Y1372" s="578">
        <v>8.9108644994363786E-3</v>
      </c>
    </row>
    <row r="1373" spans="1:25" x14ac:dyDescent="0.3">
      <c r="A1373" s="311" t="s">
        <v>3969</v>
      </c>
      <c r="B1373" s="310" t="s">
        <v>2191</v>
      </c>
      <c r="C1373" s="310" t="s">
        <v>3655</v>
      </c>
      <c r="D1373" s="36">
        <v>11</v>
      </c>
      <c r="E1373" s="36">
        <v>2020</v>
      </c>
      <c r="F1373" s="578">
        <v>1.468188077466335</v>
      </c>
      <c r="G1373" s="578">
        <v>809.3859399159744</v>
      </c>
      <c r="H1373" s="578">
        <v>0.18430424964026251</v>
      </c>
      <c r="I1373" s="578">
        <v>7.1712911235711829E-2</v>
      </c>
      <c r="J1373" s="578">
        <v>7.0339568046620072E-3</v>
      </c>
      <c r="K1373" s="578">
        <v>1.6804222237742525</v>
      </c>
      <c r="L1373" s="578">
        <v>966.90241050720033</v>
      </c>
      <c r="M1373" s="578">
        <v>0.18805786983769651</v>
      </c>
      <c r="N1373" s="578">
        <v>7.7561284299008493E-2</v>
      </c>
      <c r="O1373" s="578">
        <v>8.4027919510845026E-3</v>
      </c>
      <c r="P1373" s="578">
        <v>1.4681880259452826</v>
      </c>
      <c r="Q1373" s="578">
        <v>809.38594500223758</v>
      </c>
      <c r="R1373" s="578">
        <v>0.1843042500962225</v>
      </c>
      <c r="S1373" s="578">
        <v>7.1712916998270218E-2</v>
      </c>
      <c r="T1373" s="578">
        <v>7.0339569113760528E-3</v>
      </c>
      <c r="U1373" s="578">
        <v>1.6804220151652725</v>
      </c>
      <c r="V1373" s="578">
        <v>966.90241050720033</v>
      </c>
      <c r="W1373" s="578">
        <v>0.18805786957818754</v>
      </c>
      <c r="X1373" s="578">
        <v>7.7561287442222196E-2</v>
      </c>
      <c r="Y1373" s="578">
        <v>8.4027919025781196E-3</v>
      </c>
    </row>
    <row r="1374" spans="1:25" x14ac:dyDescent="0.3">
      <c r="A1374" s="311" t="s">
        <v>3970</v>
      </c>
      <c r="B1374" s="310" t="s">
        <v>2191</v>
      </c>
      <c r="C1374" s="310" t="s">
        <v>3655</v>
      </c>
      <c r="D1374" s="36">
        <v>12</v>
      </c>
      <c r="E1374" s="36">
        <v>2020</v>
      </c>
      <c r="F1374" s="578">
        <v>1.3737517689672376</v>
      </c>
      <c r="G1374" s="578">
        <v>753.88604100545206</v>
      </c>
      <c r="H1374" s="578">
        <v>0.17163435761176477</v>
      </c>
      <c r="I1374" s="578">
        <v>6.7755638912785729E-2</v>
      </c>
      <c r="J1374" s="578">
        <v>6.5516619603537569E-3</v>
      </c>
      <c r="K1374" s="578">
        <v>1.5962086685907051</v>
      </c>
      <c r="L1374" s="578">
        <v>916.79812304178802</v>
      </c>
      <c r="M1374" s="578">
        <v>0.1755794396788885</v>
      </c>
      <c r="N1374" s="578">
        <v>7.3202585510443841E-2</v>
      </c>
      <c r="O1374" s="578">
        <v>7.967380884413915E-3</v>
      </c>
      <c r="P1374" s="578">
        <v>1.3737519770205175</v>
      </c>
      <c r="Q1374" s="578">
        <v>753.88604100545206</v>
      </c>
      <c r="R1374" s="578">
        <v>0.17163435753900499</v>
      </c>
      <c r="S1374" s="578">
        <v>6.7755639436654691E-2</v>
      </c>
      <c r="T1374" s="578">
        <v>6.551661906996735E-3</v>
      </c>
      <c r="U1374" s="578">
        <v>1.5962086685746375</v>
      </c>
      <c r="V1374" s="578">
        <v>916.79812304178802</v>
      </c>
      <c r="W1374" s="578">
        <v>0.17557943904830553</v>
      </c>
      <c r="X1374" s="578">
        <v>7.3202589177526492E-2</v>
      </c>
      <c r="Y1374" s="578">
        <v>7.9673809377709369E-3</v>
      </c>
    </row>
    <row r="1375" spans="1:25" x14ac:dyDescent="0.3">
      <c r="A1375" s="311" t="s">
        <v>3971</v>
      </c>
      <c r="B1375" s="310" t="s">
        <v>2191</v>
      </c>
      <c r="C1375" s="310" t="s">
        <v>3655</v>
      </c>
      <c r="D1375" s="36">
        <v>13</v>
      </c>
      <c r="E1375" s="36">
        <v>2020</v>
      </c>
      <c r="F1375" s="578">
        <v>1.2518756615751625</v>
      </c>
      <c r="G1375" s="578">
        <v>685.54181035359625</v>
      </c>
      <c r="H1375" s="578">
        <v>0.15871920744636198</v>
      </c>
      <c r="I1375" s="578">
        <v>6.2185489388260323E-2</v>
      </c>
      <c r="J1375" s="578">
        <v>5.9576614536732998E-3</v>
      </c>
      <c r="K1375" s="578">
        <v>1.4813363594072699</v>
      </c>
      <c r="L1375" s="578">
        <v>850.62485917409197</v>
      </c>
      <c r="M1375" s="578">
        <v>0.16280163493987226</v>
      </c>
      <c r="N1375" s="578">
        <v>6.7254201625473797E-2</v>
      </c>
      <c r="O1375" s="578">
        <v>7.3922550315425354E-3</v>
      </c>
      <c r="P1375" s="578">
        <v>1.25187566156546</v>
      </c>
      <c r="Q1375" s="578">
        <v>685.54181035359625</v>
      </c>
      <c r="R1375" s="578">
        <v>0.15871920214461424</v>
      </c>
      <c r="S1375" s="578">
        <v>6.2185491056879927E-2</v>
      </c>
      <c r="T1375" s="578">
        <v>5.9576614536732998E-3</v>
      </c>
      <c r="U1375" s="578">
        <v>1.4813363072325898</v>
      </c>
      <c r="V1375" s="578">
        <v>850.62483215331952</v>
      </c>
      <c r="W1375" s="578">
        <v>0.16280163483558352</v>
      </c>
      <c r="X1375" s="578">
        <v>6.7254199529998004E-2</v>
      </c>
      <c r="Y1375" s="578">
        <v>7.3922550315425354E-3</v>
      </c>
    </row>
    <row r="1376" spans="1:25" x14ac:dyDescent="0.3">
      <c r="A1376" s="311" t="s">
        <v>3972</v>
      </c>
      <c r="B1376" s="310" t="s">
        <v>2191</v>
      </c>
      <c r="C1376" s="310" t="s">
        <v>3655</v>
      </c>
      <c r="D1376" s="36">
        <v>14</v>
      </c>
      <c r="E1376" s="36">
        <v>2020</v>
      </c>
      <c r="F1376" s="578">
        <v>1.2857345858725775</v>
      </c>
      <c r="G1376" s="578">
        <v>707.01122124989797</v>
      </c>
      <c r="H1376" s="578">
        <v>0.14830957809438849</v>
      </c>
      <c r="I1376" s="578">
        <v>5.8646865101763923E-2</v>
      </c>
      <c r="J1376" s="578">
        <v>6.1443630450715575E-3</v>
      </c>
      <c r="K1376" s="578">
        <v>1.5057204574471399</v>
      </c>
      <c r="L1376" s="578">
        <v>864.54048665364519</v>
      </c>
      <c r="M1376" s="578">
        <v>0.15240696210336524</v>
      </c>
      <c r="N1376" s="578">
        <v>6.3247697195038144E-2</v>
      </c>
      <c r="O1376" s="578">
        <v>7.5133011220411055E-3</v>
      </c>
      <c r="P1376" s="578">
        <v>1.2857346907867351</v>
      </c>
      <c r="Q1376" s="578">
        <v>707.01123174031522</v>
      </c>
      <c r="R1376" s="578">
        <v>0.14830957788581076</v>
      </c>
      <c r="S1376" s="578">
        <v>5.8646859892178251E-2</v>
      </c>
      <c r="T1376" s="578">
        <v>6.1443630450715575E-3</v>
      </c>
      <c r="U1376" s="578">
        <v>1.5057204052409325</v>
      </c>
      <c r="V1376" s="578">
        <v>864.54048697153667</v>
      </c>
      <c r="W1376" s="578">
        <v>0.15240695690348074</v>
      </c>
      <c r="X1376" s="578">
        <v>6.3247697195038172E-2</v>
      </c>
      <c r="Y1376" s="578">
        <v>7.513301124466425E-3</v>
      </c>
    </row>
    <row r="1377" spans="1:25" x14ac:dyDescent="0.3">
      <c r="A1377" s="311" t="s">
        <v>3973</v>
      </c>
      <c r="B1377" s="310" t="s">
        <v>2191</v>
      </c>
      <c r="C1377" s="310" t="s">
        <v>3655</v>
      </c>
      <c r="D1377" s="36">
        <v>15</v>
      </c>
      <c r="E1377" s="36">
        <v>2020</v>
      </c>
      <c r="F1377" s="578">
        <v>1.3260980505347075</v>
      </c>
      <c r="G1377" s="578">
        <v>731.96026357014932</v>
      </c>
      <c r="H1377" s="578">
        <v>0.13944453724495026</v>
      </c>
      <c r="I1377" s="578">
        <v>5.5723136116284828E-2</v>
      </c>
      <c r="J1377" s="578">
        <v>6.3612963810252597E-3</v>
      </c>
      <c r="K1377" s="578">
        <v>1.533834834918095</v>
      </c>
      <c r="L1377" s="578">
        <v>880.95519892374625</v>
      </c>
      <c r="M1377" s="578">
        <v>0.14342823184657949</v>
      </c>
      <c r="N1377" s="578">
        <v>5.9943093365291078E-2</v>
      </c>
      <c r="O1377" s="578">
        <v>7.6560649661890495E-3</v>
      </c>
      <c r="P1377" s="578">
        <v>1.3260978425193226</v>
      </c>
      <c r="Q1377" s="578">
        <v>731.96026357014932</v>
      </c>
      <c r="R1377" s="578">
        <v>0.1394445378209635</v>
      </c>
      <c r="S1377" s="578">
        <v>5.5723138735629604E-2</v>
      </c>
      <c r="T1377" s="578">
        <v>6.3612964343822825E-3</v>
      </c>
      <c r="U1377" s="578">
        <v>1.533834834871405</v>
      </c>
      <c r="V1377" s="578">
        <v>880.95519892374625</v>
      </c>
      <c r="W1377" s="578">
        <v>0.14342816882587275</v>
      </c>
      <c r="X1377" s="578">
        <v>5.9943091808236149E-2</v>
      </c>
      <c r="Y1377" s="578">
        <v>7.6560646460469154E-3</v>
      </c>
    </row>
    <row r="1378" spans="1:25" x14ac:dyDescent="0.3">
      <c r="A1378" s="579" t="s">
        <v>3974</v>
      </c>
      <c r="B1378" s="580" t="s">
        <v>2191</v>
      </c>
      <c r="C1378" s="580" t="s">
        <v>3655</v>
      </c>
      <c r="D1378" s="581">
        <v>16</v>
      </c>
      <c r="E1378" s="581">
        <v>2020</v>
      </c>
      <c r="F1378" s="582">
        <v>1.4046878933343825</v>
      </c>
      <c r="G1378" s="582">
        <v>779.57799371083559</v>
      </c>
      <c r="H1378" s="582">
        <v>0.13209596957191574</v>
      </c>
      <c r="I1378" s="582">
        <v>5.3477998706512098E-2</v>
      </c>
      <c r="J1378" s="582">
        <v>6.7751310076952578E-3</v>
      </c>
      <c r="K1378" s="582">
        <v>1.6007828713021151</v>
      </c>
      <c r="L1378" s="582">
        <v>920.77685038248683</v>
      </c>
      <c r="M1378" s="582">
        <v>0.13603684658786075</v>
      </c>
      <c r="N1378" s="582">
        <v>5.7397005963139174E-2</v>
      </c>
      <c r="O1378" s="582">
        <v>8.0021428875625081E-3</v>
      </c>
      <c r="P1378" s="582">
        <v>1.4046882062872674</v>
      </c>
      <c r="Q1378" s="582">
        <v>779.57800420125318</v>
      </c>
      <c r="R1378" s="582">
        <v>0.13209596957191549</v>
      </c>
      <c r="S1378" s="582">
        <v>5.3477998182643149E-2</v>
      </c>
      <c r="T1378" s="582">
        <v>6.7751310610522806E-3</v>
      </c>
      <c r="U1378" s="582">
        <v>1.60078271470744</v>
      </c>
      <c r="V1378" s="582">
        <v>920.77685038248683</v>
      </c>
      <c r="W1378" s="582">
        <v>0.13603684653692899</v>
      </c>
      <c r="X1378" s="582">
        <v>5.7397005963139174E-2</v>
      </c>
      <c r="Y1378" s="582">
        <v>8.0021429409195301E-3</v>
      </c>
    </row>
    <row r="1379" spans="1:25" x14ac:dyDescent="0.3">
      <c r="A1379" s="311" t="s">
        <v>3975</v>
      </c>
      <c r="B1379" s="310" t="s">
        <v>2191</v>
      </c>
      <c r="C1379" s="310" t="s">
        <v>3655</v>
      </c>
      <c r="D1379" s="36">
        <v>1</v>
      </c>
      <c r="E1379" s="36">
        <v>2030</v>
      </c>
      <c r="F1379" s="578">
        <v>6.2706386388523798</v>
      </c>
      <c r="G1379" s="578">
        <v>7351.3118642171175</v>
      </c>
      <c r="H1379" s="578">
        <v>0.77709087334612059</v>
      </c>
      <c r="I1379" s="578">
        <v>0.16051020923380999</v>
      </c>
      <c r="J1379" s="578">
        <v>6.3281020033173221E-2</v>
      </c>
      <c r="K1379" s="578">
        <v>6.3298826738708396</v>
      </c>
      <c r="L1379" s="578">
        <v>7409.3897145589144</v>
      </c>
      <c r="M1379" s="578">
        <v>0.78026532632914747</v>
      </c>
      <c r="N1379" s="578">
        <v>0.161139136839968</v>
      </c>
      <c r="O1379" s="578">
        <v>6.3780893882115636E-2</v>
      </c>
      <c r="P1379" s="578">
        <v>6.2706388425384176</v>
      </c>
      <c r="Q1379" s="578">
        <v>7351.3118642171175</v>
      </c>
      <c r="R1379" s="578">
        <v>0.77709087339826477</v>
      </c>
      <c r="S1379" s="578">
        <v>0.160510212493439</v>
      </c>
      <c r="T1379" s="578">
        <v>6.3281020033173221E-2</v>
      </c>
      <c r="U1379" s="578">
        <v>6.3298827259941346</v>
      </c>
      <c r="V1379" s="578">
        <v>7409.3897145589144</v>
      </c>
      <c r="W1379" s="578">
        <v>0.78026532601628129</v>
      </c>
      <c r="X1379" s="578">
        <v>0.16113913427883075</v>
      </c>
      <c r="Y1379" s="578">
        <v>6.3780893882115636E-2</v>
      </c>
    </row>
    <row r="1380" spans="1:25" x14ac:dyDescent="0.3">
      <c r="A1380" s="311" t="s">
        <v>3976</v>
      </c>
      <c r="B1380" s="310" t="s">
        <v>2191</v>
      </c>
      <c r="C1380" s="310" t="s">
        <v>3655</v>
      </c>
      <c r="D1380" s="36">
        <v>2</v>
      </c>
      <c r="E1380" s="36">
        <v>2030</v>
      </c>
      <c r="F1380" s="578">
        <v>2.9424047817549996</v>
      </c>
      <c r="G1380" s="578">
        <v>3583.0333989461201</v>
      </c>
      <c r="H1380" s="578">
        <v>0.40847974503412776</v>
      </c>
      <c r="I1380" s="578">
        <v>7.7445702627301202E-2</v>
      </c>
      <c r="J1380" s="578">
        <v>3.0843215703498527E-2</v>
      </c>
      <c r="K1380" s="578">
        <v>3.0195500297055875</v>
      </c>
      <c r="L1380" s="578">
        <v>3658.2264938354479</v>
      </c>
      <c r="M1380" s="578">
        <v>0.41333032996287</v>
      </c>
      <c r="N1380" s="578">
        <v>7.8086525085382108E-2</v>
      </c>
      <c r="O1380" s="578">
        <v>3.149046151277915E-2</v>
      </c>
      <c r="P1380" s="578">
        <v>2.9424045209747525</v>
      </c>
      <c r="Q1380" s="578">
        <v>3583.0333989461201</v>
      </c>
      <c r="R1380" s="578">
        <v>0.40847977619462922</v>
      </c>
      <c r="S1380" s="578">
        <v>7.7445703636233959E-2</v>
      </c>
      <c r="T1380" s="578">
        <v>3.0843215703498527E-2</v>
      </c>
      <c r="U1380" s="578">
        <v>3.0195498732641601</v>
      </c>
      <c r="V1380" s="578">
        <v>3658.2264938354479</v>
      </c>
      <c r="W1380" s="578">
        <v>0.41333033022359156</v>
      </c>
      <c r="X1380" s="578">
        <v>7.8086523513775249E-2</v>
      </c>
      <c r="Y1380" s="578">
        <v>3.149046151277915E-2</v>
      </c>
    </row>
    <row r="1381" spans="1:25" x14ac:dyDescent="0.3">
      <c r="A1381" s="311" t="s">
        <v>3977</v>
      </c>
      <c r="B1381" s="310" t="s">
        <v>2191</v>
      </c>
      <c r="C1381" s="310" t="s">
        <v>3655</v>
      </c>
      <c r="D1381" s="36">
        <v>3</v>
      </c>
      <c r="E1381" s="36">
        <v>2030</v>
      </c>
      <c r="F1381" s="578">
        <v>1.7249369127802374</v>
      </c>
      <c r="G1381" s="578">
        <v>2122.068350474035</v>
      </c>
      <c r="H1381" s="578">
        <v>0.21916281266627827</v>
      </c>
      <c r="I1381" s="578">
        <v>4.39531002193689E-2</v>
      </c>
      <c r="J1381" s="578">
        <v>1.82670957486455E-2</v>
      </c>
      <c r="K1381" s="578">
        <v>1.7450133179621177</v>
      </c>
      <c r="L1381" s="578">
        <v>2137.494164784745</v>
      </c>
      <c r="M1381" s="578">
        <v>0.22124787039744304</v>
      </c>
      <c r="N1381" s="578">
        <v>4.38652001321315E-2</v>
      </c>
      <c r="O1381" s="578">
        <v>1.8399859992011099E-2</v>
      </c>
      <c r="P1381" s="578">
        <v>1.7249369649656825</v>
      </c>
      <c r="Q1381" s="578">
        <v>2122.068350474035</v>
      </c>
      <c r="R1381" s="578">
        <v>0.21916281240313101</v>
      </c>
      <c r="S1381" s="578">
        <v>4.39531002193689E-2</v>
      </c>
      <c r="T1381" s="578">
        <v>1.82670957486455E-2</v>
      </c>
      <c r="U1381" s="578">
        <v>1.7450133179413549</v>
      </c>
      <c r="V1381" s="578">
        <v>2137.4941647847454</v>
      </c>
      <c r="W1381" s="578">
        <v>0.22124787039744304</v>
      </c>
      <c r="X1381" s="578">
        <v>4.38652001321315E-2</v>
      </c>
      <c r="Y1381" s="578">
        <v>1.8399859992011099E-2</v>
      </c>
    </row>
    <row r="1382" spans="1:25" x14ac:dyDescent="0.3">
      <c r="A1382" s="311" t="s">
        <v>3978</v>
      </c>
      <c r="B1382" s="310" t="s">
        <v>2191</v>
      </c>
      <c r="C1382" s="310" t="s">
        <v>3655</v>
      </c>
      <c r="D1382" s="36">
        <v>4</v>
      </c>
      <c r="E1382" s="36">
        <v>2030</v>
      </c>
      <c r="F1382" s="578">
        <v>1.3387751778240775</v>
      </c>
      <c r="G1382" s="578">
        <v>1680.9663836161251</v>
      </c>
      <c r="H1382" s="578">
        <v>0.15983901946250001</v>
      </c>
      <c r="I1382" s="578">
        <v>3.2619500532746301E-2</v>
      </c>
      <c r="J1382" s="578">
        <v>1.4469972801937975E-2</v>
      </c>
      <c r="K1382" s="578">
        <v>1.3563766529036125</v>
      </c>
      <c r="L1382" s="578">
        <v>1697.6971054077101</v>
      </c>
      <c r="M1382" s="578">
        <v>0.16127582847730051</v>
      </c>
      <c r="N1382" s="578">
        <v>3.296873293584205E-2</v>
      </c>
      <c r="O1382" s="578">
        <v>1.4614041467818049E-2</v>
      </c>
      <c r="P1382" s="578">
        <v>1.338775230000425</v>
      </c>
      <c r="Q1382" s="578">
        <v>1680.9663836161251</v>
      </c>
      <c r="R1382" s="578">
        <v>0.15983901951555352</v>
      </c>
      <c r="S1382" s="578">
        <v>3.2619500532746301E-2</v>
      </c>
      <c r="T1382" s="578">
        <v>1.4469972801937975E-2</v>
      </c>
      <c r="U1382" s="578">
        <v>1.3563765485871824</v>
      </c>
      <c r="V1382" s="578">
        <v>1697.6971054077101</v>
      </c>
      <c r="W1382" s="578">
        <v>0.16127582845031876</v>
      </c>
      <c r="X1382" s="578">
        <v>3.2968729792628347E-2</v>
      </c>
      <c r="Y1382" s="578">
        <v>1.4614041991687001E-2</v>
      </c>
    </row>
    <row r="1383" spans="1:25" x14ac:dyDescent="0.3">
      <c r="A1383" s="311" t="s">
        <v>3979</v>
      </c>
      <c r="B1383" s="310" t="s">
        <v>2191</v>
      </c>
      <c r="C1383" s="310" t="s">
        <v>3655</v>
      </c>
      <c r="D1383" s="36">
        <v>5</v>
      </c>
      <c r="E1383" s="36">
        <v>2030</v>
      </c>
      <c r="F1383" s="578">
        <v>1.0943236118093829</v>
      </c>
      <c r="G1383" s="578">
        <v>1421.3568840026826</v>
      </c>
      <c r="H1383" s="578">
        <v>0.1275785444883385</v>
      </c>
      <c r="I1383" s="578">
        <v>2.6866737093466E-2</v>
      </c>
      <c r="J1383" s="578">
        <v>1.223522406265445E-2</v>
      </c>
      <c r="K1383" s="578">
        <v>1.122507439646973</v>
      </c>
      <c r="L1383" s="578">
        <v>1455.0207990010526</v>
      </c>
      <c r="M1383" s="578">
        <v>0.12911585005440374</v>
      </c>
      <c r="N1383" s="578">
        <v>2.7431099675595701E-2</v>
      </c>
      <c r="O1383" s="578">
        <v>1.2525014676308826E-2</v>
      </c>
      <c r="P1383" s="578">
        <v>1.0943235391758861</v>
      </c>
      <c r="Q1383" s="578">
        <v>1421.3568840026826</v>
      </c>
      <c r="R1383" s="578">
        <v>0.127578544534723</v>
      </c>
      <c r="S1383" s="578">
        <v>2.6866735788644226E-2</v>
      </c>
      <c r="T1383" s="578">
        <v>1.223522406265445E-2</v>
      </c>
      <c r="U1383" s="578">
        <v>1.1225074502035146</v>
      </c>
      <c r="V1383" s="578">
        <v>1455.0207990010526</v>
      </c>
      <c r="W1383" s="578">
        <v>0.12911585312243251</v>
      </c>
      <c r="X1383" s="578">
        <v>2.7431099675595701E-2</v>
      </c>
      <c r="Y1383" s="578">
        <v>1.2525014676308826E-2</v>
      </c>
    </row>
    <row r="1384" spans="1:25" x14ac:dyDescent="0.3">
      <c r="A1384" s="311" t="s">
        <v>3980</v>
      </c>
      <c r="B1384" s="310" t="s">
        <v>2191</v>
      </c>
      <c r="C1384" s="310" t="s">
        <v>3655</v>
      </c>
      <c r="D1384" s="36">
        <v>6</v>
      </c>
      <c r="E1384" s="36">
        <v>2030</v>
      </c>
      <c r="F1384" s="578">
        <v>0.93374798252303348</v>
      </c>
      <c r="G1384" s="578">
        <v>1235.7163467407149</v>
      </c>
      <c r="H1384" s="578">
        <v>0.1051200408401195</v>
      </c>
      <c r="I1384" s="578">
        <v>2.2988458639398777E-2</v>
      </c>
      <c r="J1384" s="578">
        <v>1.0637255434024424E-2</v>
      </c>
      <c r="K1384" s="578">
        <v>0.97311659336408485</v>
      </c>
      <c r="L1384" s="578">
        <v>1290.8453013102176</v>
      </c>
      <c r="M1384" s="578">
        <v>0.10711405496022025</v>
      </c>
      <c r="N1384" s="578">
        <v>2.3721309272029048E-2</v>
      </c>
      <c r="O1384" s="578">
        <v>1.1111788344957525E-2</v>
      </c>
      <c r="P1384" s="578">
        <v>0.93374797756170291</v>
      </c>
      <c r="Q1384" s="578">
        <v>1235.7163467407149</v>
      </c>
      <c r="R1384" s="578">
        <v>0.105120040855884</v>
      </c>
      <c r="S1384" s="578">
        <v>2.29884586927558E-2</v>
      </c>
      <c r="T1384" s="578">
        <v>1.0637255434024424E-2</v>
      </c>
      <c r="U1384" s="578">
        <v>0.97311670791805027</v>
      </c>
      <c r="V1384" s="578">
        <v>1290.8453013102176</v>
      </c>
      <c r="W1384" s="578">
        <v>0.10711405498568576</v>
      </c>
      <c r="X1384" s="578">
        <v>2.3721309325386075E-2</v>
      </c>
      <c r="Y1384" s="578">
        <v>1.1111788344957525E-2</v>
      </c>
    </row>
    <row r="1385" spans="1:25" x14ac:dyDescent="0.3">
      <c r="A1385" s="311" t="s">
        <v>3981</v>
      </c>
      <c r="B1385" s="310" t="s">
        <v>2191</v>
      </c>
      <c r="C1385" s="310" t="s">
        <v>3655</v>
      </c>
      <c r="D1385" s="36">
        <v>7</v>
      </c>
      <c r="E1385" s="36">
        <v>2030</v>
      </c>
      <c r="F1385" s="578">
        <v>0.87349353576807176</v>
      </c>
      <c r="G1385" s="578">
        <v>1170.0498924255326</v>
      </c>
      <c r="H1385" s="578">
        <v>9.2904717659621355E-2</v>
      </c>
      <c r="I1385" s="578">
        <v>2.166347363769695E-2</v>
      </c>
      <c r="J1385" s="578">
        <v>1.007196636055596E-2</v>
      </c>
      <c r="K1385" s="578">
        <v>0.91861547424385481</v>
      </c>
      <c r="L1385" s="578">
        <v>1244.5319760640425</v>
      </c>
      <c r="M1385" s="578">
        <v>9.4833980963812736E-2</v>
      </c>
      <c r="N1385" s="578">
        <v>2.2436369128020724E-2</v>
      </c>
      <c r="O1385" s="578">
        <v>1.0713109935750201E-2</v>
      </c>
      <c r="P1385" s="578">
        <v>0.87349352521922152</v>
      </c>
      <c r="Q1385" s="578">
        <v>1170.0498924255326</v>
      </c>
      <c r="R1385" s="578">
        <v>9.2904720945019392E-2</v>
      </c>
      <c r="S1385" s="578">
        <v>2.1663473637696901E-2</v>
      </c>
      <c r="T1385" s="578">
        <v>1.007196636055596E-2</v>
      </c>
      <c r="U1385" s="578">
        <v>0.91861547859324555</v>
      </c>
      <c r="V1385" s="578">
        <v>1244.5319760640425</v>
      </c>
      <c r="W1385" s="578">
        <v>9.483398097927416E-2</v>
      </c>
      <c r="X1385" s="578">
        <v>2.2436369661590974E-2</v>
      </c>
      <c r="Y1385" s="578">
        <v>1.0713109935750201E-2</v>
      </c>
    </row>
    <row r="1386" spans="1:25" x14ac:dyDescent="0.3">
      <c r="A1386" s="311" t="s">
        <v>3982</v>
      </c>
      <c r="B1386" s="310" t="s">
        <v>2191</v>
      </c>
      <c r="C1386" s="310" t="s">
        <v>3655</v>
      </c>
      <c r="D1386" s="36">
        <v>8</v>
      </c>
      <c r="E1386" s="36">
        <v>2030</v>
      </c>
      <c r="F1386" s="578">
        <v>0.75611393083230827</v>
      </c>
      <c r="G1386" s="578">
        <v>989.83571370442621</v>
      </c>
      <c r="H1386" s="578">
        <v>8.344246010604664E-2</v>
      </c>
      <c r="I1386" s="578">
        <v>1.8639627720403874E-2</v>
      </c>
      <c r="J1386" s="578">
        <v>8.5206436924636329E-3</v>
      </c>
      <c r="K1386" s="578">
        <v>0.81273038364690775</v>
      </c>
      <c r="L1386" s="578">
        <v>1094.9702084859173</v>
      </c>
      <c r="M1386" s="578">
        <v>8.5692805698423954E-2</v>
      </c>
      <c r="N1386" s="578">
        <v>1.97049998678267E-2</v>
      </c>
      <c r="O1386" s="578">
        <v>9.4256608572322736E-3</v>
      </c>
      <c r="P1386" s="578">
        <v>0.75611394200971394</v>
      </c>
      <c r="Q1386" s="578">
        <v>989.83570861816372</v>
      </c>
      <c r="R1386" s="578">
        <v>8.3442460132573587E-2</v>
      </c>
      <c r="S1386" s="578">
        <v>1.8639628127857525E-2</v>
      </c>
      <c r="T1386" s="578">
        <v>8.5206436924636329E-3</v>
      </c>
      <c r="U1386" s="578">
        <v>0.81273037929918202</v>
      </c>
      <c r="V1386" s="578">
        <v>1094.9702084859173</v>
      </c>
      <c r="W1386" s="578">
        <v>8.569280720121239E-2</v>
      </c>
      <c r="X1386" s="578">
        <v>1.97049998678267E-2</v>
      </c>
      <c r="Y1386" s="578">
        <v>9.4256608572322736E-3</v>
      </c>
    </row>
    <row r="1387" spans="1:25" x14ac:dyDescent="0.3">
      <c r="A1387" s="311" t="s">
        <v>3983</v>
      </c>
      <c r="B1387" s="310" t="s">
        <v>2191</v>
      </c>
      <c r="C1387" s="310" t="s">
        <v>3655</v>
      </c>
      <c r="D1387" s="36">
        <v>9</v>
      </c>
      <c r="E1387" s="36">
        <v>2030</v>
      </c>
      <c r="F1387" s="578">
        <v>0.69652140984737754</v>
      </c>
      <c r="G1387" s="578">
        <v>909.34787877400686</v>
      </c>
      <c r="H1387" s="578">
        <v>7.5564995706827121E-2</v>
      </c>
      <c r="I1387" s="578">
        <v>1.7505394585896224E-2</v>
      </c>
      <c r="J1387" s="578">
        <v>7.8277987825761796E-3</v>
      </c>
      <c r="K1387" s="578">
        <v>0.76212174408842226</v>
      </c>
      <c r="L1387" s="578">
        <v>1038.3456211090024</v>
      </c>
      <c r="M1387" s="578">
        <v>7.8332586932750248E-2</v>
      </c>
      <c r="N1387" s="578">
        <v>1.8733890457951898E-2</v>
      </c>
      <c r="O1387" s="578">
        <v>8.9382342509149258E-3</v>
      </c>
      <c r="P1387" s="578">
        <v>0.69652138936099051</v>
      </c>
      <c r="Q1387" s="578">
        <v>909.3478736877438</v>
      </c>
      <c r="R1387" s="578">
        <v>7.5564996211445135E-2</v>
      </c>
      <c r="S1387" s="578">
        <v>1.7505394425825178E-2</v>
      </c>
      <c r="T1387" s="578">
        <v>7.8277987825761796E-3</v>
      </c>
      <c r="U1387" s="578">
        <v>0.76212173353489199</v>
      </c>
      <c r="V1387" s="578">
        <v>1038.3456211090024</v>
      </c>
      <c r="W1387" s="578">
        <v>7.8332586937904097E-2</v>
      </c>
      <c r="X1387" s="578">
        <v>1.8733890763542101E-2</v>
      </c>
      <c r="Y1387" s="578">
        <v>8.9382342509149258E-3</v>
      </c>
    </row>
    <row r="1388" spans="1:25" x14ac:dyDescent="0.3">
      <c r="A1388" s="311" t="s">
        <v>3984</v>
      </c>
      <c r="B1388" s="310" t="s">
        <v>2191</v>
      </c>
      <c r="C1388" s="310" t="s">
        <v>3655</v>
      </c>
      <c r="D1388" s="36">
        <v>10</v>
      </c>
      <c r="E1388" s="36">
        <v>2030</v>
      </c>
      <c r="F1388" s="578">
        <v>0.64962603748125447</v>
      </c>
      <c r="G1388" s="578">
        <v>845.01132011413551</v>
      </c>
      <c r="H1388" s="578">
        <v>6.9355996632414874E-2</v>
      </c>
      <c r="I1388" s="578">
        <v>1.6629187739454151E-2</v>
      </c>
      <c r="J1388" s="578">
        <v>7.273989816894753E-3</v>
      </c>
      <c r="K1388" s="578">
        <v>0.71975967297875743</v>
      </c>
      <c r="L1388" s="578">
        <v>988.0521577199288</v>
      </c>
      <c r="M1388" s="578">
        <v>7.2444238997983662E-2</v>
      </c>
      <c r="N1388" s="578">
        <v>1.7928190063685099E-2</v>
      </c>
      <c r="O1388" s="578">
        <v>8.5053073707967962E-3</v>
      </c>
      <c r="P1388" s="578">
        <v>0.64962603717509593</v>
      </c>
      <c r="Q1388" s="578">
        <v>845.01132011413551</v>
      </c>
      <c r="R1388" s="578">
        <v>6.9355996674403231E-2</v>
      </c>
      <c r="S1388" s="578">
        <v>1.6629187994112671E-2</v>
      </c>
      <c r="T1388" s="578">
        <v>7.273989816894753E-3</v>
      </c>
      <c r="U1388" s="578">
        <v>0.71975965218073601</v>
      </c>
      <c r="V1388" s="578">
        <v>988.0521577199288</v>
      </c>
      <c r="W1388" s="578">
        <v>7.2444238987676074E-2</v>
      </c>
      <c r="X1388" s="578">
        <v>1.7928190063685099E-2</v>
      </c>
      <c r="Y1388" s="578">
        <v>8.505307530867862E-3</v>
      </c>
    </row>
    <row r="1389" spans="1:25" x14ac:dyDescent="0.3">
      <c r="A1389" s="311" t="s">
        <v>3985</v>
      </c>
      <c r="B1389" s="310" t="s">
        <v>2191</v>
      </c>
      <c r="C1389" s="310" t="s">
        <v>3655</v>
      </c>
      <c r="D1389" s="36">
        <v>11</v>
      </c>
      <c r="E1389" s="36">
        <v>2030</v>
      </c>
      <c r="F1389" s="578">
        <v>0.60769671549735393</v>
      </c>
      <c r="G1389" s="578">
        <v>779.53324890136651</v>
      </c>
      <c r="H1389" s="578">
        <v>6.3725745096235173E-2</v>
      </c>
      <c r="I1389" s="578">
        <v>1.5976460170349975E-2</v>
      </c>
      <c r="J1389" s="578">
        <v>6.7103472198747679E-3</v>
      </c>
      <c r="K1389" s="578">
        <v>0.68111279811032899</v>
      </c>
      <c r="L1389" s="578">
        <v>931.61517461140897</v>
      </c>
      <c r="M1389" s="578">
        <v>6.7036375457064382E-2</v>
      </c>
      <c r="N1389" s="578">
        <v>1.7249392309167826E-2</v>
      </c>
      <c r="O1389" s="578">
        <v>8.0194847881405896E-3</v>
      </c>
      <c r="P1389" s="578">
        <v>0.60769671115271673</v>
      </c>
      <c r="Q1389" s="578">
        <v>779.53325398762945</v>
      </c>
      <c r="R1389" s="578">
        <v>6.3725745117153523E-2</v>
      </c>
      <c r="S1389" s="578">
        <v>1.5976460490492124E-2</v>
      </c>
      <c r="T1389" s="578">
        <v>6.7103472198747679E-3</v>
      </c>
      <c r="U1389" s="578">
        <v>0.68111280928312989</v>
      </c>
      <c r="V1389" s="578">
        <v>931.6151800155634</v>
      </c>
      <c r="W1389" s="578">
        <v>6.7036375472980525E-2</v>
      </c>
      <c r="X1389" s="578">
        <v>1.7249391901714203E-2</v>
      </c>
      <c r="Y1389" s="578">
        <v>8.0194847881405896E-3</v>
      </c>
    </row>
    <row r="1390" spans="1:25" x14ac:dyDescent="0.3">
      <c r="A1390" s="311" t="s">
        <v>3986</v>
      </c>
      <c r="B1390" s="310" t="s">
        <v>2191</v>
      </c>
      <c r="C1390" s="310" t="s">
        <v>3655</v>
      </c>
      <c r="D1390" s="36">
        <v>12</v>
      </c>
      <c r="E1390" s="36">
        <v>2030</v>
      </c>
      <c r="F1390" s="578">
        <v>0.57339026276139249</v>
      </c>
      <c r="G1390" s="578">
        <v>725.96340688069631</v>
      </c>
      <c r="H1390" s="578">
        <v>5.9119153339300547E-2</v>
      </c>
      <c r="I1390" s="578">
        <v>1.5442264584028899E-2</v>
      </c>
      <c r="J1390" s="578">
        <v>6.2492116364107099E-3</v>
      </c>
      <c r="K1390" s="578">
        <v>0.64949194578413905</v>
      </c>
      <c r="L1390" s="578">
        <v>883.25358072916652</v>
      </c>
      <c r="M1390" s="578">
        <v>6.2584008651204642E-2</v>
      </c>
      <c r="N1390" s="578">
        <v>1.6607411402219399E-2</v>
      </c>
      <c r="O1390" s="578">
        <v>7.603184223019822E-3</v>
      </c>
      <c r="P1390" s="578">
        <v>0.57339024133879424</v>
      </c>
      <c r="Q1390" s="578">
        <v>725.96341196695926</v>
      </c>
      <c r="R1390" s="578">
        <v>5.9119153360522078E-2</v>
      </c>
      <c r="S1390" s="578">
        <v>1.5442264892044425E-2</v>
      </c>
      <c r="T1390" s="578">
        <v>6.2492116364107099E-3</v>
      </c>
      <c r="U1390" s="578">
        <v>0.64949195167889651</v>
      </c>
      <c r="V1390" s="578">
        <v>883.25358613332071</v>
      </c>
      <c r="W1390" s="578">
        <v>6.2584008640593866E-2</v>
      </c>
      <c r="X1390" s="578">
        <v>1.66074124645092E-2</v>
      </c>
      <c r="Y1390" s="578">
        <v>7.6031842739515271E-3</v>
      </c>
    </row>
    <row r="1391" spans="1:25" x14ac:dyDescent="0.3">
      <c r="A1391" s="311" t="s">
        <v>3987</v>
      </c>
      <c r="B1391" s="310" t="s">
        <v>2191</v>
      </c>
      <c r="C1391" s="310" t="s">
        <v>3655</v>
      </c>
      <c r="D1391" s="36">
        <v>13</v>
      </c>
      <c r="E1391" s="36">
        <v>2030</v>
      </c>
      <c r="F1391" s="578">
        <v>0.52640570507996132</v>
      </c>
      <c r="G1391" s="578">
        <v>660.43451054890897</v>
      </c>
      <c r="H1391" s="578">
        <v>5.4402843052533401E-2</v>
      </c>
      <c r="I1391" s="578">
        <v>1.43267703727663E-2</v>
      </c>
      <c r="J1391" s="578">
        <v>5.6851223101451326E-3</v>
      </c>
      <c r="K1391" s="578">
        <v>0.60456757512899095</v>
      </c>
      <c r="L1391" s="578">
        <v>819.78440729777003</v>
      </c>
      <c r="M1391" s="578">
        <v>5.7949409614745144E-2</v>
      </c>
      <c r="N1391" s="578">
        <v>1.5405684903574425E-2</v>
      </c>
      <c r="O1391" s="578">
        <v>7.0568283335887775E-3</v>
      </c>
      <c r="P1391" s="578">
        <v>0.52640571594887753</v>
      </c>
      <c r="Q1391" s="578">
        <v>660.43451054890897</v>
      </c>
      <c r="R1391" s="578">
        <v>5.4402843057687222E-2</v>
      </c>
      <c r="S1391" s="578">
        <v>1.4326770518285474E-2</v>
      </c>
      <c r="T1391" s="578">
        <v>5.6851223101451326E-3</v>
      </c>
      <c r="U1391" s="578">
        <v>0.60456758568964575</v>
      </c>
      <c r="V1391" s="578">
        <v>819.78440729777003</v>
      </c>
      <c r="W1391" s="578">
        <v>5.7949410651872271E-2</v>
      </c>
      <c r="X1391" s="578">
        <v>1.5405684959356774E-2</v>
      </c>
      <c r="Y1391" s="578">
        <v>7.0568283845204799E-3</v>
      </c>
    </row>
    <row r="1392" spans="1:25" x14ac:dyDescent="0.3">
      <c r="A1392" s="311" t="s">
        <v>3988</v>
      </c>
      <c r="B1392" s="310" t="s">
        <v>2191</v>
      </c>
      <c r="C1392" s="310" t="s">
        <v>3655</v>
      </c>
      <c r="D1392" s="36">
        <v>14</v>
      </c>
      <c r="E1392" s="36">
        <v>2030</v>
      </c>
      <c r="F1392" s="578">
        <v>0.52870919725304044</v>
      </c>
      <c r="G1392" s="578">
        <v>680.47153091430619</v>
      </c>
      <c r="H1392" s="578">
        <v>5.1672078298527852E-2</v>
      </c>
      <c r="I1392" s="578">
        <v>1.35930290149796E-2</v>
      </c>
      <c r="J1392" s="578">
        <v>5.8576201918185671E-3</v>
      </c>
      <c r="K1392" s="578">
        <v>0.60370792743890378</v>
      </c>
      <c r="L1392" s="578">
        <v>832.589087804158</v>
      </c>
      <c r="M1392" s="578">
        <v>5.5132653278027022E-2</v>
      </c>
      <c r="N1392" s="578">
        <v>1.4570033919881049E-2</v>
      </c>
      <c r="O1392" s="578">
        <v>7.1670639202541927E-3</v>
      </c>
      <c r="P1392" s="578">
        <v>0.52870919772122171</v>
      </c>
      <c r="Q1392" s="578">
        <v>680.47153091430619</v>
      </c>
      <c r="R1392" s="578">
        <v>5.1672079372413721E-2</v>
      </c>
      <c r="S1392" s="578">
        <v>1.3593028959197249E-2</v>
      </c>
      <c r="T1392" s="578">
        <v>5.8576201408868621E-3</v>
      </c>
      <c r="U1392" s="578">
        <v>0.60370791223037157</v>
      </c>
      <c r="V1392" s="578">
        <v>832.58905220031681</v>
      </c>
      <c r="W1392" s="578">
        <v>5.5132653278027022E-2</v>
      </c>
      <c r="X1392" s="578">
        <v>1.457003386652405E-2</v>
      </c>
      <c r="Y1392" s="578">
        <v>7.1670639202541927E-3</v>
      </c>
    </row>
    <row r="1393" spans="1:25" x14ac:dyDescent="0.3">
      <c r="A1393" s="311" t="s">
        <v>3989</v>
      </c>
      <c r="B1393" s="310" t="s">
        <v>2191</v>
      </c>
      <c r="C1393" s="310" t="s">
        <v>3655</v>
      </c>
      <c r="D1393" s="36">
        <v>15</v>
      </c>
      <c r="E1393" s="36">
        <v>2030</v>
      </c>
      <c r="F1393" s="578">
        <v>0.53419992166014119</v>
      </c>
      <c r="G1393" s="578">
        <v>703.87714068094851</v>
      </c>
      <c r="H1393" s="578">
        <v>4.9438812687488551E-2</v>
      </c>
      <c r="I1393" s="578">
        <v>1.2985419947654E-2</v>
      </c>
      <c r="J1393" s="578">
        <v>6.0591092769755025E-3</v>
      </c>
      <c r="K1393" s="578">
        <v>0.60507754185707996</v>
      </c>
      <c r="L1393" s="578">
        <v>847.81303373972503</v>
      </c>
      <c r="M1393" s="578">
        <v>5.2756615889241645E-2</v>
      </c>
      <c r="N1393" s="578">
        <v>1.3880922386306274E-2</v>
      </c>
      <c r="O1393" s="578">
        <v>7.2981263122831744E-3</v>
      </c>
      <c r="P1393" s="578">
        <v>0.53419992663130678</v>
      </c>
      <c r="Q1393" s="578">
        <v>703.87713559468557</v>
      </c>
      <c r="R1393" s="578">
        <v>4.9438812687488551E-2</v>
      </c>
      <c r="S1393" s="578">
        <v>1.2985419947654E-2</v>
      </c>
      <c r="T1393" s="578">
        <v>6.0591093279072058E-3</v>
      </c>
      <c r="U1393" s="578">
        <v>0.60507753751409099</v>
      </c>
      <c r="V1393" s="578">
        <v>847.81303914387956</v>
      </c>
      <c r="W1393" s="578">
        <v>5.2756615899549268E-2</v>
      </c>
      <c r="X1393" s="578">
        <v>1.3880922172878176E-2</v>
      </c>
      <c r="Y1393" s="578">
        <v>7.2981263122831744E-3</v>
      </c>
    </row>
    <row r="1394" spans="1:25" x14ac:dyDescent="0.3">
      <c r="A1394" s="579" t="s">
        <v>3990</v>
      </c>
      <c r="B1394" s="580" t="s">
        <v>2191</v>
      </c>
      <c r="C1394" s="580" t="s">
        <v>3655</v>
      </c>
      <c r="D1394" s="581">
        <v>16</v>
      </c>
      <c r="E1394" s="581">
        <v>2030</v>
      </c>
      <c r="F1394" s="582">
        <v>0.55365262127992254</v>
      </c>
      <c r="G1394" s="582">
        <v>749.69984817504871</v>
      </c>
      <c r="H1394" s="582">
        <v>4.7947595451963303E-2</v>
      </c>
      <c r="I1394" s="582">
        <v>1.2543200971170575E-2</v>
      </c>
      <c r="J1394" s="582">
        <v>6.4535619749221907E-3</v>
      </c>
      <c r="K1394" s="582">
        <v>0.62058327479672903</v>
      </c>
      <c r="L1394" s="582">
        <v>886.12336730956974</v>
      </c>
      <c r="M1394" s="582">
        <v>5.1151735432464748E-2</v>
      </c>
      <c r="N1394" s="582">
        <v>1.3373760375543473E-2</v>
      </c>
      <c r="O1394" s="582">
        <v>7.6279070441766282E-3</v>
      </c>
      <c r="P1394" s="582">
        <v>0.55365261615980876</v>
      </c>
      <c r="Q1394" s="582">
        <v>749.69984817504871</v>
      </c>
      <c r="R1394" s="582">
        <v>4.7947595467652079E-2</v>
      </c>
      <c r="S1394" s="582">
        <v>1.2543201184598675E-2</v>
      </c>
      <c r="T1394" s="582">
        <v>6.4535619749221907E-3</v>
      </c>
      <c r="U1394" s="582">
        <v>0.6205832695176805</v>
      </c>
      <c r="V1394" s="582">
        <v>886.12336730956974</v>
      </c>
      <c r="W1394" s="582">
        <v>5.1151736506350624E-2</v>
      </c>
      <c r="X1394" s="582">
        <v>1.3373760482257524E-2</v>
      </c>
      <c r="Y1394" s="582">
        <v>7.6279069908196055E-3</v>
      </c>
    </row>
    <row r="1395" spans="1:25" x14ac:dyDescent="0.3">
      <c r="A1395" s="311" t="s">
        <v>3991</v>
      </c>
      <c r="B1395" s="310" t="s">
        <v>2190</v>
      </c>
      <c r="C1395" s="310" t="s">
        <v>3655</v>
      </c>
      <c r="D1395" s="36">
        <v>1</v>
      </c>
      <c r="E1395" s="36">
        <v>2012</v>
      </c>
      <c r="F1395" s="578">
        <v>12.49859890333205</v>
      </c>
      <c r="G1395" s="578">
        <v>6157.2084554036428</v>
      </c>
      <c r="H1395" s="578">
        <v>10.474402825299553</v>
      </c>
      <c r="I1395" s="578">
        <v>5.599629994048877E-2</v>
      </c>
      <c r="J1395" s="578">
        <v>0.12270811495060674</v>
      </c>
      <c r="K1395" s="578">
        <v>12.574372237682175</v>
      </c>
      <c r="L1395" s="578">
        <v>6194.1695098876926</v>
      </c>
      <c r="M1395" s="578">
        <v>10.524987993242842</v>
      </c>
      <c r="N1395" s="578">
        <v>5.6203750091905605E-2</v>
      </c>
      <c r="O1395" s="578">
        <v>0.123444791184738</v>
      </c>
      <c r="P1395" s="578">
        <v>12.498595774098501</v>
      </c>
      <c r="Q1395" s="578">
        <v>6157.2084554036428</v>
      </c>
      <c r="R1395" s="578">
        <v>10.474402356073023</v>
      </c>
      <c r="S1395" s="578">
        <v>5.5996299233205052E-2</v>
      </c>
      <c r="T1395" s="578">
        <v>0.12270811495060674</v>
      </c>
      <c r="U1395" s="578">
        <v>12.574371716188075</v>
      </c>
      <c r="V1395" s="578">
        <v>6194.1695098876926</v>
      </c>
      <c r="W1395" s="578">
        <v>10.524987579565842</v>
      </c>
      <c r="X1395" s="578">
        <v>5.6203748559710144E-2</v>
      </c>
      <c r="Y1395" s="578">
        <v>0.123444791184738</v>
      </c>
    </row>
    <row r="1396" spans="1:25" x14ac:dyDescent="0.3">
      <c r="A1396" s="311" t="s">
        <v>3992</v>
      </c>
      <c r="B1396" s="310" t="s">
        <v>2190</v>
      </c>
      <c r="C1396" s="310" t="s">
        <v>3655</v>
      </c>
      <c r="D1396" s="36">
        <v>2</v>
      </c>
      <c r="E1396" s="36">
        <v>2012</v>
      </c>
      <c r="F1396" s="578">
        <v>6.7870108437436194</v>
      </c>
      <c r="G1396" s="578">
        <v>3139.9670041402123</v>
      </c>
      <c r="H1396" s="578">
        <v>5.5935165505604001</v>
      </c>
      <c r="I1396" s="578">
        <v>3.0847133021779827E-2</v>
      </c>
      <c r="J1396" s="578">
        <v>6.2577006523497347E-2</v>
      </c>
      <c r="K1396" s="578">
        <v>6.8734497110366748</v>
      </c>
      <c r="L1396" s="578">
        <v>3182.7757568359325</v>
      </c>
      <c r="M1396" s="578">
        <v>5.653225771859673</v>
      </c>
      <c r="N1396" s="578">
        <v>3.1048944918438747E-2</v>
      </c>
      <c r="O1396" s="578">
        <v>6.3430154385666002E-2</v>
      </c>
      <c r="P1396" s="578">
        <v>6.7870107394199577</v>
      </c>
      <c r="Q1396" s="578">
        <v>3139.9670562744077</v>
      </c>
      <c r="R1396" s="578">
        <v>5.5935164440719101</v>
      </c>
      <c r="S1396" s="578">
        <v>3.0847134554733147E-2</v>
      </c>
      <c r="T1396" s="578">
        <v>6.2577007610040356E-2</v>
      </c>
      <c r="U1396" s="578">
        <v>6.8734497631804334</v>
      </c>
      <c r="V1396" s="578">
        <v>3182.7757568359325</v>
      </c>
      <c r="W1396" s="578">
        <v>5.6532250319384367</v>
      </c>
      <c r="X1396" s="578">
        <v>3.10489449758127E-2</v>
      </c>
      <c r="Y1396" s="578">
        <v>6.3430154385666002E-2</v>
      </c>
    </row>
    <row r="1397" spans="1:25" x14ac:dyDescent="0.3">
      <c r="A1397" s="311" t="s">
        <v>3993</v>
      </c>
      <c r="B1397" s="310" t="s">
        <v>2190</v>
      </c>
      <c r="C1397" s="310" t="s">
        <v>3655</v>
      </c>
      <c r="D1397" s="36">
        <v>3</v>
      </c>
      <c r="E1397" s="36">
        <v>2012</v>
      </c>
      <c r="F1397" s="578">
        <v>4.4384219694010518</v>
      </c>
      <c r="G1397" s="578">
        <v>1926.6511535644474</v>
      </c>
      <c r="H1397" s="578">
        <v>3.3429824307689402</v>
      </c>
      <c r="I1397" s="578">
        <v>1.9225866201774452E-2</v>
      </c>
      <c r="J1397" s="578">
        <v>3.8396535945745776E-2</v>
      </c>
      <c r="K1397" s="578">
        <v>4.4216960545431867</v>
      </c>
      <c r="L1397" s="578">
        <v>1925.9991531372</v>
      </c>
      <c r="M1397" s="578">
        <v>3.3454159160852797</v>
      </c>
      <c r="N1397" s="578">
        <v>1.9128583077796628E-2</v>
      </c>
      <c r="O1397" s="578">
        <v>3.8383555482141625E-2</v>
      </c>
      <c r="P1397" s="578">
        <v>4.4384220215447332</v>
      </c>
      <c r="Q1397" s="578">
        <v>1926.6511014302523</v>
      </c>
      <c r="R1397" s="578">
        <v>3.3429823169111197</v>
      </c>
      <c r="S1397" s="578">
        <v>1.9225867250270277E-2</v>
      </c>
      <c r="T1397" s="578">
        <v>3.8396535945745776E-2</v>
      </c>
      <c r="U1397" s="578">
        <v>4.4216957962565449</v>
      </c>
      <c r="V1397" s="578">
        <v>1925.9991531372</v>
      </c>
      <c r="W1397" s="578">
        <v>3.3454158158310698</v>
      </c>
      <c r="X1397" s="578">
        <v>1.9128582559839374E-2</v>
      </c>
      <c r="Y1397" s="578">
        <v>3.8383555482141625E-2</v>
      </c>
    </row>
    <row r="1398" spans="1:25" x14ac:dyDescent="0.3">
      <c r="A1398" s="311" t="s">
        <v>3994</v>
      </c>
      <c r="B1398" s="310" t="s">
        <v>2190</v>
      </c>
      <c r="C1398" s="310" t="s">
        <v>3655</v>
      </c>
      <c r="D1398" s="36">
        <v>4</v>
      </c>
      <c r="E1398" s="36">
        <v>2012</v>
      </c>
      <c r="F1398" s="578">
        <v>3.7484834495686119</v>
      </c>
      <c r="G1398" s="578">
        <v>1573.2850278218527</v>
      </c>
      <c r="H1398" s="578">
        <v>2.5676288977034898</v>
      </c>
      <c r="I1398" s="578">
        <v>1.4892407226435899E-2</v>
      </c>
      <c r="J1398" s="578">
        <v>3.1354343926068354E-2</v>
      </c>
      <c r="K1398" s="578">
        <v>3.8149833733147376</v>
      </c>
      <c r="L1398" s="578">
        <v>1599.1076952616327</v>
      </c>
      <c r="M1398" s="578">
        <v>2.6376190857754374</v>
      </c>
      <c r="N1398" s="578">
        <v>1.5340007094702426E-2</v>
      </c>
      <c r="O1398" s="578">
        <v>3.1868901297760446E-2</v>
      </c>
      <c r="P1398" s="578">
        <v>3.7484837624825356</v>
      </c>
      <c r="Q1398" s="578">
        <v>1573.2850278218527</v>
      </c>
      <c r="R1398" s="578">
        <v>2.5676288419472226</v>
      </c>
      <c r="S1398" s="578">
        <v>1.4892406183851825E-2</v>
      </c>
      <c r="T1398" s="578">
        <v>3.1354343926068354E-2</v>
      </c>
      <c r="U1398" s="578">
        <v>3.8149833223920528</v>
      </c>
      <c r="V1398" s="578">
        <v>1599.1076952616327</v>
      </c>
      <c r="W1398" s="578">
        <v>2.6376190837023952</v>
      </c>
      <c r="X1398" s="578">
        <v>1.534000709845405E-2</v>
      </c>
      <c r="Y1398" s="578">
        <v>3.1868901297760446E-2</v>
      </c>
    </row>
    <row r="1399" spans="1:25" x14ac:dyDescent="0.3">
      <c r="A1399" s="311" t="s">
        <v>3995</v>
      </c>
      <c r="B1399" s="310" t="s">
        <v>2190</v>
      </c>
      <c r="C1399" s="310" t="s">
        <v>3655</v>
      </c>
      <c r="D1399" s="36">
        <v>5</v>
      </c>
      <c r="E1399" s="36">
        <v>2012</v>
      </c>
      <c r="F1399" s="578">
        <v>3.3386907285387153</v>
      </c>
      <c r="G1399" s="578">
        <v>1368.0605570475227</v>
      </c>
      <c r="H1399" s="578">
        <v>2.1011243515028251</v>
      </c>
      <c r="I1399" s="578">
        <v>1.277953029591565E-2</v>
      </c>
      <c r="J1399" s="578">
        <v>2.7264348289463624E-2</v>
      </c>
      <c r="K1399" s="578">
        <v>3.5163464370879498</v>
      </c>
      <c r="L1399" s="578">
        <v>1434.5365651448499</v>
      </c>
      <c r="M1399" s="578">
        <v>2.2558290349412924</v>
      </c>
      <c r="N1399" s="578">
        <v>1.3991001588427275E-2</v>
      </c>
      <c r="O1399" s="578">
        <v>2.85891509459664E-2</v>
      </c>
      <c r="P1399" s="578">
        <v>3.3386906751376575</v>
      </c>
      <c r="Q1399" s="578">
        <v>1368.0605570475227</v>
      </c>
      <c r="R1399" s="578">
        <v>2.1011243249407272</v>
      </c>
      <c r="S1399" s="578">
        <v>1.2779529886680926E-2</v>
      </c>
      <c r="T1399" s="578">
        <v>2.7264348289463624E-2</v>
      </c>
      <c r="U1399" s="578">
        <v>3.5163462818519848</v>
      </c>
      <c r="V1399" s="578">
        <v>1434.5365651448499</v>
      </c>
      <c r="W1399" s="578">
        <v>2.2558290205142799</v>
      </c>
      <c r="X1399" s="578">
        <v>1.399100107551015E-2</v>
      </c>
      <c r="Y1399" s="578">
        <v>2.8589150431798722E-2</v>
      </c>
    </row>
    <row r="1400" spans="1:25" x14ac:dyDescent="0.3">
      <c r="A1400" s="311" t="s">
        <v>3996</v>
      </c>
      <c r="B1400" s="310" t="s">
        <v>2190</v>
      </c>
      <c r="C1400" s="310" t="s">
        <v>3655</v>
      </c>
      <c r="D1400" s="36">
        <v>6</v>
      </c>
      <c r="E1400" s="36">
        <v>2012</v>
      </c>
      <c r="F1400" s="578">
        <v>2.9231259831673202</v>
      </c>
      <c r="G1400" s="578">
        <v>1185.1700007120726</v>
      </c>
      <c r="H1400" s="578">
        <v>1.7003027157082475</v>
      </c>
      <c r="I1400" s="578">
        <v>1.0222240043390217E-2</v>
      </c>
      <c r="J1400" s="578">
        <v>2.3619489375657051E-2</v>
      </c>
      <c r="K1400" s="578">
        <v>3.2053823402586601</v>
      </c>
      <c r="L1400" s="578">
        <v>1291.0399703979451</v>
      </c>
      <c r="M1400" s="578">
        <v>1.9259367387063899</v>
      </c>
      <c r="N1400" s="578">
        <v>1.2771462684743976E-2</v>
      </c>
      <c r="O1400" s="578">
        <v>2.572940454895915E-2</v>
      </c>
      <c r="P1400" s="578">
        <v>2.9231259334936377</v>
      </c>
      <c r="Q1400" s="578">
        <v>1185.1700007120726</v>
      </c>
      <c r="R1400" s="578">
        <v>1.7003027484209501</v>
      </c>
      <c r="S1400" s="578">
        <v>1.0222239053026265E-2</v>
      </c>
      <c r="T1400" s="578">
        <v>2.3619489375657051E-2</v>
      </c>
      <c r="U1400" s="578">
        <v>3.2053820794987229</v>
      </c>
      <c r="V1400" s="578">
        <v>1291.0399703979451</v>
      </c>
      <c r="W1400" s="578">
        <v>1.92593677750361</v>
      </c>
      <c r="X1400" s="578">
        <v>1.2771461183471375E-2</v>
      </c>
      <c r="Y1400" s="578">
        <v>2.572940454895915E-2</v>
      </c>
    </row>
    <row r="1401" spans="1:25" x14ac:dyDescent="0.3">
      <c r="A1401" s="311" t="s">
        <v>3997</v>
      </c>
      <c r="B1401" s="310" t="s">
        <v>2190</v>
      </c>
      <c r="C1401" s="310" t="s">
        <v>3655</v>
      </c>
      <c r="D1401" s="36">
        <v>7</v>
      </c>
      <c r="E1401" s="36">
        <v>2012</v>
      </c>
      <c r="F1401" s="578">
        <v>2.9794913658145075</v>
      </c>
      <c r="G1401" s="578">
        <v>1152.802504221595</v>
      </c>
      <c r="H1401" s="578">
        <v>1.5501710648707827</v>
      </c>
      <c r="I1401" s="578">
        <v>1.1317321649698859E-2</v>
      </c>
      <c r="J1401" s="578">
        <v>2.2974397540868528E-2</v>
      </c>
      <c r="K1401" s="578">
        <v>3.2962769125153923</v>
      </c>
      <c r="L1401" s="578">
        <v>1276.0060094197552</v>
      </c>
      <c r="M1401" s="578">
        <v>1.7830231585276075</v>
      </c>
      <c r="N1401" s="578">
        <v>1.921509845309775E-2</v>
      </c>
      <c r="O1401" s="578">
        <v>2.54298251626702E-2</v>
      </c>
      <c r="P1401" s="578">
        <v>2.9794916774991727</v>
      </c>
      <c r="Q1401" s="578">
        <v>1152.802504221595</v>
      </c>
      <c r="R1401" s="578">
        <v>1.5501710605934274</v>
      </c>
      <c r="S1401" s="578">
        <v>1.131732014281772E-2</v>
      </c>
      <c r="T1401" s="578">
        <v>2.2974397540868528E-2</v>
      </c>
      <c r="U1401" s="578">
        <v>3.2962768603612873</v>
      </c>
      <c r="V1401" s="578">
        <v>1276.0060094197552</v>
      </c>
      <c r="W1401" s="578">
        <v>1.7830231547810951</v>
      </c>
      <c r="X1401" s="578">
        <v>1.9215097970383427E-2</v>
      </c>
      <c r="Y1401" s="578">
        <v>2.5429824638801276E-2</v>
      </c>
    </row>
    <row r="1402" spans="1:25" x14ac:dyDescent="0.3">
      <c r="A1402" s="311" t="s">
        <v>3998</v>
      </c>
      <c r="B1402" s="310" t="s">
        <v>2190</v>
      </c>
      <c r="C1402" s="310" t="s">
        <v>3655</v>
      </c>
      <c r="D1402" s="36">
        <v>8</v>
      </c>
      <c r="E1402" s="36">
        <v>2012</v>
      </c>
      <c r="F1402" s="578">
        <v>2.7729326348055503</v>
      </c>
      <c r="G1402" s="578">
        <v>997.86872545877998</v>
      </c>
      <c r="H1402" s="578">
        <v>1.2308872988023674</v>
      </c>
      <c r="I1402" s="578">
        <v>1.053039527675991E-2</v>
      </c>
      <c r="J1402" s="578">
        <v>1.9886697681310225E-2</v>
      </c>
      <c r="K1402" s="578">
        <v>3.1374623163585476</v>
      </c>
      <c r="L1402" s="578">
        <v>1145.2103385925225</v>
      </c>
      <c r="M1402" s="578">
        <v>1.4812355824863774</v>
      </c>
      <c r="N1402" s="578">
        <v>2.8762026509032926E-2</v>
      </c>
      <c r="O1402" s="578">
        <v>2.2823158806810698E-2</v>
      </c>
      <c r="P1402" s="578">
        <v>2.7729325305068224</v>
      </c>
      <c r="Q1402" s="578">
        <v>997.86872545877998</v>
      </c>
      <c r="R1402" s="578">
        <v>1.2308872884514102</v>
      </c>
      <c r="S1402" s="578">
        <v>1.0530395385065568E-2</v>
      </c>
      <c r="T1402" s="578">
        <v>1.9886697681310225E-2</v>
      </c>
      <c r="U1402" s="578">
        <v>3.1374622107981951</v>
      </c>
      <c r="V1402" s="578">
        <v>1145.2103385925225</v>
      </c>
      <c r="W1402" s="578">
        <v>1.4812355575522775</v>
      </c>
      <c r="X1402" s="578">
        <v>2.8762025995471598E-2</v>
      </c>
      <c r="Y1402" s="578">
        <v>2.2823158806810698E-2</v>
      </c>
    </row>
    <row r="1403" spans="1:25" x14ac:dyDescent="0.3">
      <c r="A1403" s="311" t="s">
        <v>3999</v>
      </c>
      <c r="B1403" s="310" t="s">
        <v>2190</v>
      </c>
      <c r="C1403" s="310" t="s">
        <v>3655</v>
      </c>
      <c r="D1403" s="36">
        <v>9</v>
      </c>
      <c r="E1403" s="36">
        <v>2012</v>
      </c>
      <c r="F1403" s="578">
        <v>2.806270421359685</v>
      </c>
      <c r="G1403" s="578">
        <v>950.21737162271972</v>
      </c>
      <c r="H1403" s="578">
        <v>1.0599796489498909</v>
      </c>
      <c r="I1403" s="578">
        <v>1.1225391690004426E-2</v>
      </c>
      <c r="J1403" s="578">
        <v>1.8937049491796601E-2</v>
      </c>
      <c r="K1403" s="578">
        <v>3.1976669654264871</v>
      </c>
      <c r="L1403" s="578">
        <v>1113.2949231465625</v>
      </c>
      <c r="M1403" s="578">
        <v>1.3171711565767774</v>
      </c>
      <c r="N1403" s="578">
        <v>4.6717441521195675E-2</v>
      </c>
      <c r="O1403" s="578">
        <v>2.2187054816943847E-2</v>
      </c>
      <c r="P1403" s="578">
        <v>2.806270524427565</v>
      </c>
      <c r="Q1403" s="578">
        <v>950.21737162271972</v>
      </c>
      <c r="R1403" s="578">
        <v>1.0599796475886838</v>
      </c>
      <c r="S1403" s="578">
        <v>1.1225393205449984E-2</v>
      </c>
      <c r="T1403" s="578">
        <v>1.8937049491796601E-2</v>
      </c>
      <c r="U1403" s="578">
        <v>3.1976668089537976</v>
      </c>
      <c r="V1403" s="578">
        <v>1113.2949231465625</v>
      </c>
      <c r="W1403" s="578">
        <v>1.3171711450947099</v>
      </c>
      <c r="X1403" s="578">
        <v>4.671743835857943E-2</v>
      </c>
      <c r="Y1403" s="578">
        <v>2.2187054816943847E-2</v>
      </c>
    </row>
    <row r="1404" spans="1:25" x14ac:dyDescent="0.3">
      <c r="A1404" s="311" t="s">
        <v>4000</v>
      </c>
      <c r="B1404" s="310" t="s">
        <v>2190</v>
      </c>
      <c r="C1404" s="310" t="s">
        <v>3655</v>
      </c>
      <c r="D1404" s="36">
        <v>10</v>
      </c>
      <c r="E1404" s="36">
        <v>2012</v>
      </c>
      <c r="F1404" s="578">
        <v>2.8349869396286427</v>
      </c>
      <c r="G1404" s="578">
        <v>913.00655110677053</v>
      </c>
      <c r="H1404" s="578">
        <v>0.92585565450735674</v>
      </c>
      <c r="I1404" s="578">
        <v>1.1753367853505827E-2</v>
      </c>
      <c r="J1404" s="578">
        <v>1.8195462839988324E-2</v>
      </c>
      <c r="K1404" s="578">
        <v>3.2402887826588054</v>
      </c>
      <c r="L1404" s="578">
        <v>1085.4399185180625</v>
      </c>
      <c r="M1404" s="578">
        <v>1.1912334102801874</v>
      </c>
      <c r="N1404" s="578">
        <v>6.1751419398054445E-2</v>
      </c>
      <c r="O1404" s="578">
        <v>2.1631950687151347E-2</v>
      </c>
      <c r="P1404" s="578">
        <v>2.8349868874730579</v>
      </c>
      <c r="Q1404" s="578">
        <v>913.00655110677053</v>
      </c>
      <c r="R1404" s="578">
        <v>0.92585560032754655</v>
      </c>
      <c r="S1404" s="578">
        <v>1.1753369456717613E-2</v>
      </c>
      <c r="T1404" s="578">
        <v>1.8195462839988324E-2</v>
      </c>
      <c r="U1404" s="578">
        <v>3.2402885740320904</v>
      </c>
      <c r="V1404" s="578">
        <v>1085.4399185180625</v>
      </c>
      <c r="W1404" s="578">
        <v>1.1912334100276549</v>
      </c>
      <c r="X1404" s="578">
        <v>6.1751430895583298E-2</v>
      </c>
      <c r="Y1404" s="578">
        <v>2.1631950687151347E-2</v>
      </c>
    </row>
    <row r="1405" spans="1:25" x14ac:dyDescent="0.3">
      <c r="A1405" s="311" t="s">
        <v>4001</v>
      </c>
      <c r="B1405" s="310" t="s">
        <v>2190</v>
      </c>
      <c r="C1405" s="310" t="s">
        <v>3655</v>
      </c>
      <c r="D1405" s="36">
        <v>11</v>
      </c>
      <c r="E1405" s="36">
        <v>2012</v>
      </c>
      <c r="F1405" s="578">
        <v>2.8805008899588875</v>
      </c>
      <c r="G1405" s="578">
        <v>882.08792177836051</v>
      </c>
      <c r="H1405" s="578">
        <v>0.80888555882590119</v>
      </c>
      <c r="I1405" s="578">
        <v>1.2073925213409551E-2</v>
      </c>
      <c r="J1405" s="578">
        <v>1.7579317228713351E-2</v>
      </c>
      <c r="K1405" s="578">
        <v>3.2792343340208401</v>
      </c>
      <c r="L1405" s="578">
        <v>1055.1714706420851</v>
      </c>
      <c r="M1405" s="578">
        <v>1.0653176689274877</v>
      </c>
      <c r="N1405" s="578">
        <v>6.7689309334127729E-2</v>
      </c>
      <c r="O1405" s="578">
        <v>2.1028760393771002E-2</v>
      </c>
      <c r="P1405" s="578">
        <v>2.8805007868920276</v>
      </c>
      <c r="Q1405" s="578">
        <v>882.08792177836051</v>
      </c>
      <c r="R1405" s="578">
        <v>0.80888560237493301</v>
      </c>
      <c r="S1405" s="578">
        <v>1.2073926250915626E-2</v>
      </c>
      <c r="T1405" s="578">
        <v>1.7579317228713351E-2</v>
      </c>
      <c r="U1405" s="578">
        <v>3.2792342297022925</v>
      </c>
      <c r="V1405" s="578">
        <v>1055.1714706420851</v>
      </c>
      <c r="W1405" s="578">
        <v>1.0653176163392897</v>
      </c>
      <c r="X1405" s="578">
        <v>6.768930989149638E-2</v>
      </c>
      <c r="Y1405" s="578">
        <v>2.102876142210635E-2</v>
      </c>
    </row>
    <row r="1406" spans="1:25" x14ac:dyDescent="0.3">
      <c r="A1406" s="311" t="s">
        <v>4002</v>
      </c>
      <c r="B1406" s="310" t="s">
        <v>2190</v>
      </c>
      <c r="C1406" s="310" t="s">
        <v>3655</v>
      </c>
      <c r="D1406" s="36">
        <v>12</v>
      </c>
      <c r="E1406" s="36">
        <v>2012</v>
      </c>
      <c r="F1406" s="578">
        <v>2.917740335387025</v>
      </c>
      <c r="G1406" s="578">
        <v>856.78888702392533</v>
      </c>
      <c r="H1406" s="578">
        <v>0.71318190653452418</v>
      </c>
      <c r="I1406" s="578">
        <v>1.2336201207972349E-2</v>
      </c>
      <c r="J1406" s="578">
        <v>1.7075111817878949E-2</v>
      </c>
      <c r="K1406" s="578">
        <v>3.3052619989183101</v>
      </c>
      <c r="L1406" s="578">
        <v>1026.2879002888958</v>
      </c>
      <c r="M1406" s="578">
        <v>0.95297387035755632</v>
      </c>
      <c r="N1406" s="578">
        <v>6.5818302267871276E-2</v>
      </c>
      <c r="O1406" s="578">
        <v>2.0453092583920772E-2</v>
      </c>
      <c r="P1406" s="578">
        <v>2.9177409065873654</v>
      </c>
      <c r="Q1406" s="578">
        <v>856.78888702392533</v>
      </c>
      <c r="R1406" s="578">
        <v>0.71318188160345597</v>
      </c>
      <c r="S1406" s="578">
        <v>1.2336201152947925E-2</v>
      </c>
      <c r="T1406" s="578">
        <v>1.7075111817878949E-2</v>
      </c>
      <c r="U1406" s="578">
        <v>3.3052616847625451</v>
      </c>
      <c r="V1406" s="578">
        <v>1026.2879002888958</v>
      </c>
      <c r="W1406" s="578">
        <v>0.95297384996532042</v>
      </c>
      <c r="X1406" s="578">
        <v>6.581830119876024E-2</v>
      </c>
      <c r="Y1406" s="578">
        <v>2.0453092060051824E-2</v>
      </c>
    </row>
    <row r="1407" spans="1:25" x14ac:dyDescent="0.3">
      <c r="A1407" s="311" t="s">
        <v>4003</v>
      </c>
      <c r="B1407" s="310" t="s">
        <v>2190</v>
      </c>
      <c r="C1407" s="310" t="s">
        <v>3655</v>
      </c>
      <c r="D1407" s="36">
        <v>13</v>
      </c>
      <c r="E1407" s="36">
        <v>2012</v>
      </c>
      <c r="F1407" s="578">
        <v>2.8014626898489001</v>
      </c>
      <c r="G1407" s="578">
        <v>798.07498550414994</v>
      </c>
      <c r="H1407" s="578">
        <v>0.62362122907309903</v>
      </c>
      <c r="I1407" s="578">
        <v>1.2177676494540376E-2</v>
      </c>
      <c r="J1407" s="578">
        <v>1.5904973920745101E-2</v>
      </c>
      <c r="K1407" s="578">
        <v>3.1827162534343576</v>
      </c>
      <c r="L1407" s="578">
        <v>964.33476448059037</v>
      </c>
      <c r="M1407" s="578">
        <v>0.84843683659558589</v>
      </c>
      <c r="N1407" s="578">
        <v>6.1267138071343624E-2</v>
      </c>
      <c r="O1407" s="578">
        <v>1.9218448510703902E-2</v>
      </c>
      <c r="P1407" s="578">
        <v>2.8014626898432122</v>
      </c>
      <c r="Q1407" s="578">
        <v>798.07498518625846</v>
      </c>
      <c r="R1407" s="578">
        <v>0.62362123194149377</v>
      </c>
      <c r="S1407" s="578">
        <v>1.2177676902031875E-2</v>
      </c>
      <c r="T1407" s="578">
        <v>1.5904973920745101E-2</v>
      </c>
      <c r="U1407" s="578">
        <v>3.1827161491106573</v>
      </c>
      <c r="V1407" s="578">
        <v>964.33476448059037</v>
      </c>
      <c r="W1407" s="578">
        <v>0.84843683775443379</v>
      </c>
      <c r="X1407" s="578">
        <v>6.1267136944479675E-2</v>
      </c>
      <c r="Y1407" s="578">
        <v>1.9218448510703902E-2</v>
      </c>
    </row>
    <row r="1408" spans="1:25" x14ac:dyDescent="0.3">
      <c r="A1408" s="311" t="s">
        <v>4004</v>
      </c>
      <c r="B1408" s="310" t="s">
        <v>2190</v>
      </c>
      <c r="C1408" s="310" t="s">
        <v>3655</v>
      </c>
      <c r="D1408" s="36">
        <v>14</v>
      </c>
      <c r="E1408" s="36">
        <v>2012</v>
      </c>
      <c r="F1408" s="578">
        <v>2.7179736601020323</v>
      </c>
      <c r="G1408" s="578">
        <v>792.12761433919218</v>
      </c>
      <c r="H1408" s="578">
        <v>0.61350150389095348</v>
      </c>
      <c r="I1408" s="578">
        <v>1.3598615023511175E-2</v>
      </c>
      <c r="J1408" s="578">
        <v>1.5786440713175826E-2</v>
      </c>
      <c r="K1408" s="578">
        <v>3.0849597423186448</v>
      </c>
      <c r="L1408" s="578">
        <v>949.32282002766851</v>
      </c>
      <c r="M1408" s="578">
        <v>0.81813602524304396</v>
      </c>
      <c r="N1408" s="578">
        <v>5.6565012675946449E-2</v>
      </c>
      <c r="O1408" s="578">
        <v>1.8919240605706902E-2</v>
      </c>
      <c r="P1408" s="578">
        <v>2.7179738165689979</v>
      </c>
      <c r="Q1408" s="578">
        <v>792.12760893503764</v>
      </c>
      <c r="R1408" s="578">
        <v>0.61350149828952705</v>
      </c>
      <c r="S1408" s="578">
        <v>1.3598612423114224E-2</v>
      </c>
      <c r="T1408" s="578">
        <v>1.5786440713175826E-2</v>
      </c>
      <c r="U1408" s="578">
        <v>3.0849595858615704</v>
      </c>
      <c r="V1408" s="578">
        <v>949.32282002766851</v>
      </c>
      <c r="W1408" s="578">
        <v>0.81813601278039005</v>
      </c>
      <c r="X1408" s="578">
        <v>5.6565010611393449E-2</v>
      </c>
      <c r="Y1408" s="578">
        <v>1.8919240605706902E-2</v>
      </c>
    </row>
    <row r="1409" spans="1:25" x14ac:dyDescent="0.3">
      <c r="A1409" s="311" t="s">
        <v>4005</v>
      </c>
      <c r="B1409" s="310" t="s">
        <v>2190</v>
      </c>
      <c r="C1409" s="310" t="s">
        <v>3655</v>
      </c>
      <c r="D1409" s="36">
        <v>15</v>
      </c>
      <c r="E1409" s="36">
        <v>2012</v>
      </c>
      <c r="F1409" s="578">
        <v>2.6485653604923551</v>
      </c>
      <c r="G1409" s="578">
        <v>790.79809824625568</v>
      </c>
      <c r="H1409" s="578">
        <v>0.6101889022749365</v>
      </c>
      <c r="I1409" s="578">
        <v>1.4944570712259499E-2</v>
      </c>
      <c r="J1409" s="578">
        <v>1.5759966617527675E-2</v>
      </c>
      <c r="K1409" s="578">
        <v>2.9985360151897504</v>
      </c>
      <c r="L1409" s="578">
        <v>938.62450599670342</v>
      </c>
      <c r="M1409" s="578">
        <v>0.79681190047540396</v>
      </c>
      <c r="N1409" s="578">
        <v>5.3739535174978842E-2</v>
      </c>
      <c r="O1409" s="578">
        <v>1.8706049129832501E-2</v>
      </c>
      <c r="P1409" s="578">
        <v>2.6485653083429153</v>
      </c>
      <c r="Q1409" s="578">
        <v>790.79809824625568</v>
      </c>
      <c r="R1409" s="578">
        <v>0.61018891376988882</v>
      </c>
      <c r="S1409" s="578">
        <v>1.4944570203245598E-2</v>
      </c>
      <c r="T1409" s="578">
        <v>1.5759966617527675E-2</v>
      </c>
      <c r="U1409" s="578">
        <v>2.9985362200860228</v>
      </c>
      <c r="V1409" s="578">
        <v>938.62450599670342</v>
      </c>
      <c r="W1409" s="578">
        <v>0.79681187131700371</v>
      </c>
      <c r="X1409" s="578">
        <v>5.3739535091153777E-2</v>
      </c>
      <c r="Y1409" s="578">
        <v>1.8706049129832501E-2</v>
      </c>
    </row>
    <row r="1410" spans="1:25" x14ac:dyDescent="0.3">
      <c r="A1410" s="579" t="s">
        <v>4006</v>
      </c>
      <c r="B1410" s="580" t="s">
        <v>2190</v>
      </c>
      <c r="C1410" s="580" t="s">
        <v>3655</v>
      </c>
      <c r="D1410" s="581">
        <v>16</v>
      </c>
      <c r="E1410" s="581">
        <v>2012</v>
      </c>
      <c r="F1410" s="582">
        <v>2.6140140939834229</v>
      </c>
      <c r="G1410" s="582">
        <v>805.46229616800895</v>
      </c>
      <c r="H1410" s="582">
        <v>0.62223121588112851</v>
      </c>
      <c r="I1410" s="582">
        <v>1.6765384478200425E-2</v>
      </c>
      <c r="J1410" s="582">
        <v>1.6052191650184448E-2</v>
      </c>
      <c r="K1410" s="582">
        <v>2.9489766040987098</v>
      </c>
      <c r="L1410" s="582">
        <v>944.58183733622195</v>
      </c>
      <c r="M1410" s="582">
        <v>0.79076510595177729</v>
      </c>
      <c r="N1410" s="582">
        <v>5.2665198401124727E-2</v>
      </c>
      <c r="O1410" s="582">
        <v>1.8824739420475998E-2</v>
      </c>
      <c r="P1410" s="582">
        <v>2.6140143025960052</v>
      </c>
      <c r="Q1410" s="582">
        <v>805.46229616800895</v>
      </c>
      <c r="R1410" s="582">
        <v>0.62223120789622</v>
      </c>
      <c r="S1410" s="582">
        <v>1.6765384472970799E-2</v>
      </c>
      <c r="T1410" s="582">
        <v>1.6052191650184448E-2</v>
      </c>
      <c r="U1410" s="582">
        <v>2.9489767618026628</v>
      </c>
      <c r="V1410" s="582">
        <v>944.58183733622195</v>
      </c>
      <c r="W1410" s="582">
        <v>0.79076512761745676</v>
      </c>
      <c r="X1410" s="582">
        <v>5.2665200031848707E-2</v>
      </c>
      <c r="Y1410" s="582">
        <v>1.8824739420475998E-2</v>
      </c>
    </row>
    <row r="1411" spans="1:25" x14ac:dyDescent="0.3">
      <c r="A1411" s="311" t="s">
        <v>4007</v>
      </c>
      <c r="B1411" s="310" t="s">
        <v>2190</v>
      </c>
      <c r="C1411" s="310" t="s">
        <v>3655</v>
      </c>
      <c r="D1411" s="36">
        <v>1</v>
      </c>
      <c r="E1411" s="36">
        <v>2020</v>
      </c>
      <c r="F1411" s="578">
        <v>2.8738476117363549</v>
      </c>
      <c r="G1411" s="578">
        <v>6006.2468414306604</v>
      </c>
      <c r="H1411" s="578">
        <v>4.0058167392598945</v>
      </c>
      <c r="I1411" s="578">
        <v>3.2159594204737574E-2</v>
      </c>
      <c r="J1411" s="578">
        <v>3.996128414291885E-2</v>
      </c>
      <c r="K1411" s="578">
        <v>2.8905072647390826</v>
      </c>
      <c r="L1411" s="578">
        <v>6042.2895050048783</v>
      </c>
      <c r="M1411" s="578">
        <v>4.0268051312450526</v>
      </c>
      <c r="N1411" s="578">
        <v>3.2357502307756122E-2</v>
      </c>
      <c r="O1411" s="578">
        <v>4.020106848717353E-2</v>
      </c>
      <c r="P1411" s="578">
        <v>2.8738481332728298</v>
      </c>
      <c r="Q1411" s="578">
        <v>6006.2468414306604</v>
      </c>
      <c r="R1411" s="578">
        <v>4.0058169465579923</v>
      </c>
      <c r="S1411" s="578">
        <v>3.2159596808469297E-2</v>
      </c>
      <c r="T1411" s="578">
        <v>3.9961283619049895E-2</v>
      </c>
      <c r="U1411" s="578">
        <v>2.8905069517855173</v>
      </c>
      <c r="V1411" s="578">
        <v>6042.2895050048783</v>
      </c>
      <c r="W1411" s="578">
        <v>4.0268050045888177</v>
      </c>
      <c r="X1411" s="578">
        <v>3.2357502254323323E-2</v>
      </c>
      <c r="Y1411" s="578">
        <v>4.0201067963304575E-2</v>
      </c>
    </row>
    <row r="1412" spans="1:25" x14ac:dyDescent="0.3">
      <c r="A1412" s="311" t="s">
        <v>4008</v>
      </c>
      <c r="B1412" s="310" t="s">
        <v>2190</v>
      </c>
      <c r="C1412" s="310" t="s">
        <v>3655</v>
      </c>
      <c r="D1412" s="36">
        <v>2</v>
      </c>
      <c r="E1412" s="36">
        <v>2020</v>
      </c>
      <c r="F1412" s="578">
        <v>1.5675566004183701</v>
      </c>
      <c r="G1412" s="578">
        <v>3062.5261128743473</v>
      </c>
      <c r="H1412" s="578">
        <v>2.1091676630827925</v>
      </c>
      <c r="I1412" s="578">
        <v>1.6379388323305901E-2</v>
      </c>
      <c r="J1412" s="578">
        <v>2.0375862057941625E-2</v>
      </c>
      <c r="K1412" s="578">
        <v>1.5864169405583599</v>
      </c>
      <c r="L1412" s="578">
        <v>3104.3113822936975</v>
      </c>
      <c r="M1412" s="578">
        <v>2.1342136757805976</v>
      </c>
      <c r="N1412" s="578">
        <v>1.6630045752511525E-2</v>
      </c>
      <c r="O1412" s="578">
        <v>2.0653860468883026E-2</v>
      </c>
      <c r="P1412" s="578">
        <v>1.5675568090367702</v>
      </c>
      <c r="Q1412" s="578">
        <v>3062.5261650085422</v>
      </c>
      <c r="R1412" s="578">
        <v>2.1091676167852675</v>
      </c>
      <c r="S1412" s="578">
        <v>1.6379388328497599E-2</v>
      </c>
      <c r="T1412" s="578">
        <v>2.0375862057941625E-2</v>
      </c>
      <c r="U1412" s="578">
        <v>1.5864169927117975</v>
      </c>
      <c r="V1412" s="578">
        <v>3104.3114344278924</v>
      </c>
      <c r="W1412" s="578">
        <v>2.1342136534476577</v>
      </c>
      <c r="X1412" s="578">
        <v>1.6630046271075099E-2</v>
      </c>
      <c r="Y1412" s="578">
        <v>2.0653860468883026E-2</v>
      </c>
    </row>
    <row r="1413" spans="1:25" x14ac:dyDescent="0.3">
      <c r="A1413" s="311" t="s">
        <v>4009</v>
      </c>
      <c r="B1413" s="310" t="s">
        <v>2190</v>
      </c>
      <c r="C1413" s="310" t="s">
        <v>3655</v>
      </c>
      <c r="D1413" s="36">
        <v>3</v>
      </c>
      <c r="E1413" s="36">
        <v>2020</v>
      </c>
      <c r="F1413" s="578">
        <v>1.0263475945367089</v>
      </c>
      <c r="G1413" s="578">
        <v>1876.6579335530575</v>
      </c>
      <c r="H1413" s="578">
        <v>1.2603346714131451</v>
      </c>
      <c r="I1413" s="578">
        <v>9.4613855007613084E-3</v>
      </c>
      <c r="J1413" s="578">
        <v>1.24859247055913E-2</v>
      </c>
      <c r="K1413" s="578">
        <v>1.0218619389536125</v>
      </c>
      <c r="L1413" s="578">
        <v>1876.2342618306425</v>
      </c>
      <c r="M1413" s="578">
        <v>1.2620649353924174</v>
      </c>
      <c r="N1413" s="578">
        <v>9.5194609129975894E-3</v>
      </c>
      <c r="O1413" s="578">
        <v>1.2483112659538101E-2</v>
      </c>
      <c r="P1413" s="578">
        <v>1.0263477146798974</v>
      </c>
      <c r="Q1413" s="578">
        <v>1876.6579335530575</v>
      </c>
      <c r="R1413" s="578">
        <v>1.2603347465313399</v>
      </c>
      <c r="S1413" s="578">
        <v>9.461385716804202E-3</v>
      </c>
      <c r="T1413" s="578">
        <v>1.2485924186572999E-2</v>
      </c>
      <c r="U1413" s="578">
        <v>1.0218618340235603</v>
      </c>
      <c r="V1413" s="578">
        <v>1876.2342096964474</v>
      </c>
      <c r="W1413" s="578">
        <v>1.2620649688509076</v>
      </c>
      <c r="X1413" s="578">
        <v>9.5194616487030183E-3</v>
      </c>
      <c r="Y1413" s="578">
        <v>1.2483112659538101E-2</v>
      </c>
    </row>
    <row r="1414" spans="1:25" x14ac:dyDescent="0.3">
      <c r="A1414" s="311" t="s">
        <v>4010</v>
      </c>
      <c r="B1414" s="310" t="s">
        <v>2190</v>
      </c>
      <c r="C1414" s="310" t="s">
        <v>3655</v>
      </c>
      <c r="D1414" s="36">
        <v>4</v>
      </c>
      <c r="E1414" s="36">
        <v>2020</v>
      </c>
      <c r="F1414" s="578">
        <v>0.86378701486331477</v>
      </c>
      <c r="G1414" s="578">
        <v>1529.3155390421502</v>
      </c>
      <c r="H1414" s="578">
        <v>0.9753275423087564</v>
      </c>
      <c r="I1414" s="578">
        <v>7.172000864708628E-3</v>
      </c>
      <c r="J1414" s="578">
        <v>1.0174978223706888E-2</v>
      </c>
      <c r="K1414" s="578">
        <v>0.8786799151782908</v>
      </c>
      <c r="L1414" s="578">
        <v>1554.9019533793073</v>
      </c>
      <c r="M1414" s="578">
        <v>0.99997850426249357</v>
      </c>
      <c r="N1414" s="578">
        <v>7.3556523520702851E-3</v>
      </c>
      <c r="O1414" s="578">
        <v>1.0345224223177204E-2</v>
      </c>
      <c r="P1414" s="578">
        <v>0.86378704683920593</v>
      </c>
      <c r="Q1414" s="578">
        <v>1529.3155390421502</v>
      </c>
      <c r="R1414" s="578">
        <v>0.97532761217947417</v>
      </c>
      <c r="S1414" s="578">
        <v>7.1720008094568249E-3</v>
      </c>
      <c r="T1414" s="578">
        <v>1.0174978223706888E-2</v>
      </c>
      <c r="U1414" s="578">
        <v>0.87867994529106164</v>
      </c>
      <c r="V1414" s="578">
        <v>1554.9020055135024</v>
      </c>
      <c r="W1414" s="578">
        <v>0.99997850277456124</v>
      </c>
      <c r="X1414" s="578">
        <v>7.3556525100570954E-3</v>
      </c>
      <c r="Y1414" s="578">
        <v>1.0345224223177204E-2</v>
      </c>
    </row>
    <row r="1415" spans="1:25" x14ac:dyDescent="0.3">
      <c r="A1415" s="311" t="s">
        <v>4011</v>
      </c>
      <c r="B1415" s="310" t="s">
        <v>2190</v>
      </c>
      <c r="C1415" s="310" t="s">
        <v>3655</v>
      </c>
      <c r="D1415" s="36">
        <v>5</v>
      </c>
      <c r="E1415" s="36">
        <v>2020</v>
      </c>
      <c r="F1415" s="578">
        <v>0.77027266314036003</v>
      </c>
      <c r="G1415" s="578">
        <v>1329.7334493001276</v>
      </c>
      <c r="H1415" s="578">
        <v>0.80619251984793028</v>
      </c>
      <c r="I1415" s="578">
        <v>5.9758770648841129E-3</v>
      </c>
      <c r="J1415" s="578">
        <v>8.8470955476320015E-3</v>
      </c>
      <c r="K1415" s="578">
        <v>0.81052277170945775</v>
      </c>
      <c r="L1415" s="578">
        <v>1394.9002164204849</v>
      </c>
      <c r="M1415" s="578">
        <v>0.86086179345086955</v>
      </c>
      <c r="N1415" s="578">
        <v>6.5103212902310218E-3</v>
      </c>
      <c r="O1415" s="578">
        <v>9.2806750326417352E-3</v>
      </c>
      <c r="P1415" s="578">
        <v>0.77027268921898373</v>
      </c>
      <c r="Q1415" s="578">
        <v>1329.7334493001276</v>
      </c>
      <c r="R1415" s="578">
        <v>0.80619250313823876</v>
      </c>
      <c r="S1415" s="578">
        <v>5.9758771710676194E-3</v>
      </c>
      <c r="T1415" s="578">
        <v>8.8470955961383844E-3</v>
      </c>
      <c r="U1415" s="578">
        <v>0.81052270279157712</v>
      </c>
      <c r="V1415" s="578">
        <v>1394.9002164204849</v>
      </c>
      <c r="W1415" s="578">
        <v>0.86086179615373615</v>
      </c>
      <c r="X1415" s="578">
        <v>6.5103216887981291E-3</v>
      </c>
      <c r="Y1415" s="578">
        <v>9.2806750326417352E-3</v>
      </c>
    </row>
    <row r="1416" spans="1:25" x14ac:dyDescent="0.3">
      <c r="A1416" s="311" t="s">
        <v>4012</v>
      </c>
      <c r="B1416" s="310" t="s">
        <v>2190</v>
      </c>
      <c r="C1416" s="310" t="s">
        <v>3655</v>
      </c>
      <c r="D1416" s="36">
        <v>6</v>
      </c>
      <c r="E1416" s="36">
        <v>2020</v>
      </c>
      <c r="F1416" s="578">
        <v>0.67360416698886594</v>
      </c>
      <c r="G1416" s="578">
        <v>1153.9655253092376</v>
      </c>
      <c r="H1416" s="578">
        <v>0.66318076952347804</v>
      </c>
      <c r="I1416" s="578">
        <v>4.7889148540699918E-3</v>
      </c>
      <c r="J1416" s="578">
        <v>7.6776656205765851E-3</v>
      </c>
      <c r="K1416" s="578">
        <v>0.73806524157934383</v>
      </c>
      <c r="L1416" s="578">
        <v>1257.3272603352825</v>
      </c>
      <c r="M1416" s="578">
        <v>0.74368379338693524</v>
      </c>
      <c r="N1416" s="578">
        <v>6.1053300787534646E-3</v>
      </c>
      <c r="O1416" s="578">
        <v>8.3653698287283352E-3</v>
      </c>
      <c r="P1416" s="578">
        <v>0.67360416854368477</v>
      </c>
      <c r="Q1416" s="578">
        <v>1153.9655253092376</v>
      </c>
      <c r="R1416" s="578">
        <v>0.66318075003770582</v>
      </c>
      <c r="S1416" s="578">
        <v>4.7889151073642645E-3</v>
      </c>
      <c r="T1416" s="578">
        <v>7.6776657272906307E-3</v>
      </c>
      <c r="U1416" s="578">
        <v>0.73806522047038903</v>
      </c>
      <c r="V1416" s="578">
        <v>1257.3272603352825</v>
      </c>
      <c r="W1416" s="578">
        <v>0.74368379077304747</v>
      </c>
      <c r="X1416" s="578">
        <v>6.1053302410603721E-3</v>
      </c>
      <c r="Y1416" s="578">
        <v>8.3653698287283352E-3</v>
      </c>
    </row>
    <row r="1417" spans="1:25" x14ac:dyDescent="0.3">
      <c r="A1417" s="311" t="s">
        <v>4013</v>
      </c>
      <c r="B1417" s="310" t="s">
        <v>2190</v>
      </c>
      <c r="C1417" s="310" t="s">
        <v>3655</v>
      </c>
      <c r="D1417" s="36">
        <v>7</v>
      </c>
      <c r="E1417" s="36">
        <v>2020</v>
      </c>
      <c r="F1417" s="578">
        <v>0.68972585720589985</v>
      </c>
      <c r="G1417" s="578">
        <v>1123.3646825154549</v>
      </c>
      <c r="H1417" s="578">
        <v>0.61617671533213048</v>
      </c>
      <c r="I1417" s="578">
        <v>5.5536248981790399E-3</v>
      </c>
      <c r="J1417" s="578">
        <v>7.4740754838179121E-3</v>
      </c>
      <c r="K1417" s="578">
        <v>0.76312436097599778</v>
      </c>
      <c r="L1417" s="578">
        <v>1243.5428237914998</v>
      </c>
      <c r="M1417" s="578">
        <v>0.70103057367123223</v>
      </c>
      <c r="N1417" s="578">
        <v>9.7741390687815441E-3</v>
      </c>
      <c r="O1417" s="578">
        <v>8.2736358211453354E-3</v>
      </c>
      <c r="P1417" s="578">
        <v>0.68972590439395232</v>
      </c>
      <c r="Q1417" s="578">
        <v>1123.3646825154549</v>
      </c>
      <c r="R1417" s="578">
        <v>0.61617669192689051</v>
      </c>
      <c r="S1417" s="578">
        <v>5.5536250530394621E-3</v>
      </c>
      <c r="T1417" s="578">
        <v>7.4740755371749375E-3</v>
      </c>
      <c r="U1417" s="578">
        <v>0.76312434048480748</v>
      </c>
      <c r="V1417" s="578">
        <v>1243.5428237914998</v>
      </c>
      <c r="W1417" s="578">
        <v>0.70103055888390919</v>
      </c>
      <c r="X1417" s="578">
        <v>9.7741388126829747E-3</v>
      </c>
      <c r="Y1417" s="578">
        <v>8.2736358745023574E-3</v>
      </c>
    </row>
    <row r="1418" spans="1:25" x14ac:dyDescent="0.3">
      <c r="A1418" s="311" t="s">
        <v>4014</v>
      </c>
      <c r="B1418" s="310" t="s">
        <v>2190</v>
      </c>
      <c r="C1418" s="310" t="s">
        <v>3655</v>
      </c>
      <c r="D1418" s="36">
        <v>8</v>
      </c>
      <c r="E1418" s="36">
        <v>2020</v>
      </c>
      <c r="F1418" s="578">
        <v>0.64041272310150021</v>
      </c>
      <c r="G1418" s="578">
        <v>972.01000595092705</v>
      </c>
      <c r="H1418" s="578">
        <v>0.50463529973982646</v>
      </c>
      <c r="I1418" s="578">
        <v>5.9557462950579031E-3</v>
      </c>
      <c r="J1418" s="578">
        <v>6.4670652839898396E-3</v>
      </c>
      <c r="K1418" s="578">
        <v>0.7263867449895538</v>
      </c>
      <c r="L1418" s="578">
        <v>1115.72583007812</v>
      </c>
      <c r="M1418" s="578">
        <v>0.59780566769222721</v>
      </c>
      <c r="N1418" s="578">
        <v>1.5550891706463175E-2</v>
      </c>
      <c r="O1418" s="578">
        <v>7.4232595846600155E-3</v>
      </c>
      <c r="P1418" s="578">
        <v>0.64041274328119802</v>
      </c>
      <c r="Q1418" s="578">
        <v>972.01001135508147</v>
      </c>
      <c r="R1418" s="578">
        <v>0.50463530441356808</v>
      </c>
      <c r="S1418" s="578">
        <v>5.9557463378041532E-3</v>
      </c>
      <c r="T1418" s="578">
        <v>6.4670652839898396E-3</v>
      </c>
      <c r="U1418" s="578">
        <v>0.72638674995610553</v>
      </c>
      <c r="V1418" s="578">
        <v>1115.72583007812</v>
      </c>
      <c r="W1418" s="578">
        <v>0.59780568459867278</v>
      </c>
      <c r="X1418" s="578">
        <v>1.5550889584877301E-2</v>
      </c>
      <c r="Y1418" s="578">
        <v>7.4232595846600155E-3</v>
      </c>
    </row>
    <row r="1419" spans="1:25" x14ac:dyDescent="0.3">
      <c r="A1419" s="311" t="s">
        <v>4015</v>
      </c>
      <c r="B1419" s="310" t="s">
        <v>2190</v>
      </c>
      <c r="C1419" s="310" t="s">
        <v>3655</v>
      </c>
      <c r="D1419" s="36">
        <v>9</v>
      </c>
      <c r="E1419" s="36">
        <v>2020</v>
      </c>
      <c r="F1419" s="578">
        <v>0.64808381554525796</v>
      </c>
      <c r="G1419" s="578">
        <v>924.58865737914994</v>
      </c>
      <c r="H1419" s="578">
        <v>0.44925855332720227</v>
      </c>
      <c r="I1419" s="578">
        <v>6.7722491068404099E-3</v>
      </c>
      <c r="J1419" s="578">
        <v>6.1515567698127846E-3</v>
      </c>
      <c r="K1419" s="578">
        <v>0.74151381585970877</v>
      </c>
      <c r="L1419" s="578">
        <v>1083.7194073994924</v>
      </c>
      <c r="M1419" s="578">
        <v>0.54663460526914276</v>
      </c>
      <c r="N1419" s="578">
        <v>2.5083487498780675E-2</v>
      </c>
      <c r="O1419" s="578">
        <v>7.2102991834981324E-3</v>
      </c>
      <c r="P1419" s="578">
        <v>0.64808386304685872</v>
      </c>
      <c r="Q1419" s="578">
        <v>924.58865737914994</v>
      </c>
      <c r="R1419" s="578">
        <v>0.44925855748215271</v>
      </c>
      <c r="S1419" s="578">
        <v>6.7722491568815652E-3</v>
      </c>
      <c r="T1419" s="578">
        <v>6.1515567698127846E-3</v>
      </c>
      <c r="U1419" s="578">
        <v>0.74151382206745553</v>
      </c>
      <c r="V1419" s="578">
        <v>1083.7194073994924</v>
      </c>
      <c r="W1419" s="578">
        <v>0.54663459693225946</v>
      </c>
      <c r="X1419" s="578">
        <v>2.5083485393527824E-2</v>
      </c>
      <c r="Y1419" s="578">
        <v>7.2102992368551552E-3</v>
      </c>
    </row>
    <row r="1420" spans="1:25" x14ac:dyDescent="0.3">
      <c r="A1420" s="311" t="s">
        <v>4016</v>
      </c>
      <c r="B1420" s="310" t="s">
        <v>2190</v>
      </c>
      <c r="C1420" s="310" t="s">
        <v>3655</v>
      </c>
      <c r="D1420" s="36">
        <v>10</v>
      </c>
      <c r="E1420" s="36">
        <v>2020</v>
      </c>
      <c r="F1420" s="578">
        <v>0.65467260018884998</v>
      </c>
      <c r="G1420" s="578">
        <v>887.66856129964151</v>
      </c>
      <c r="H1420" s="578">
        <v>0.40590313065498129</v>
      </c>
      <c r="I1420" s="578">
        <v>7.4145457669108784E-3</v>
      </c>
      <c r="J1420" s="578">
        <v>5.9059145763361177E-3</v>
      </c>
      <c r="K1420" s="578">
        <v>0.75204662345187945</v>
      </c>
      <c r="L1420" s="578">
        <v>1055.9699897766075</v>
      </c>
      <c r="M1420" s="578">
        <v>0.50696140076479401</v>
      </c>
      <c r="N1420" s="578">
        <v>3.3256509348044895E-2</v>
      </c>
      <c r="O1420" s="578">
        <v>7.0256803495188508E-3</v>
      </c>
      <c r="P1420" s="578">
        <v>0.65467257349304875</v>
      </c>
      <c r="Q1420" s="578">
        <v>887.66856129964151</v>
      </c>
      <c r="R1420" s="578">
        <v>0.405903178392994</v>
      </c>
      <c r="S1420" s="578">
        <v>7.4145457617191771E-3</v>
      </c>
      <c r="T1420" s="578">
        <v>5.9059146296931396E-3</v>
      </c>
      <c r="U1420" s="578">
        <v>0.75204656570991746</v>
      </c>
      <c r="V1420" s="578">
        <v>1055.9699897766075</v>
      </c>
      <c r="W1420" s="578">
        <v>0.5069614079043272</v>
      </c>
      <c r="X1420" s="578">
        <v>3.3256509861454647E-2</v>
      </c>
      <c r="Y1420" s="578">
        <v>7.0256804004505524E-3</v>
      </c>
    </row>
    <row r="1421" spans="1:25" x14ac:dyDescent="0.3">
      <c r="A1421" s="311" t="s">
        <v>4017</v>
      </c>
      <c r="B1421" s="310" t="s">
        <v>2190</v>
      </c>
      <c r="C1421" s="310" t="s">
        <v>3655</v>
      </c>
      <c r="D1421" s="36">
        <v>11</v>
      </c>
      <c r="E1421" s="36">
        <v>2020</v>
      </c>
      <c r="F1421" s="578">
        <v>0.6649810099721658</v>
      </c>
      <c r="G1421" s="578">
        <v>857.85400581359829</v>
      </c>
      <c r="H1421" s="578">
        <v>0.36891912657718678</v>
      </c>
      <c r="I1421" s="578">
        <v>7.9870073362826536E-3</v>
      </c>
      <c r="J1421" s="578">
        <v>5.7075518755785428E-3</v>
      </c>
      <c r="K1421" s="578">
        <v>0.76086827311264427</v>
      </c>
      <c r="L1421" s="578">
        <v>1026.7637373606319</v>
      </c>
      <c r="M1421" s="578">
        <v>0.46738107239912047</v>
      </c>
      <c r="N1421" s="578">
        <v>3.6692791742401171E-2</v>
      </c>
      <c r="O1421" s="578">
        <v>6.8313563218301426E-3</v>
      </c>
      <c r="P1421" s="578">
        <v>0.664981009665363</v>
      </c>
      <c r="Q1421" s="578">
        <v>857.85401121775283</v>
      </c>
      <c r="R1421" s="578">
        <v>0.36891912822253825</v>
      </c>
      <c r="S1421" s="578">
        <v>7.9870074520537477E-3</v>
      </c>
      <c r="T1421" s="578">
        <v>5.7075518755785428E-3</v>
      </c>
      <c r="U1421" s="578">
        <v>0.76086823958659455</v>
      </c>
      <c r="V1421" s="578">
        <v>1026.7637373606319</v>
      </c>
      <c r="W1421" s="578">
        <v>0.4673810707836305</v>
      </c>
      <c r="X1421" s="578">
        <v>3.6692789640558901E-2</v>
      </c>
      <c r="Y1421" s="578">
        <v>6.8313563727618442E-3</v>
      </c>
    </row>
    <row r="1422" spans="1:25" x14ac:dyDescent="0.3">
      <c r="A1422" s="311" t="s">
        <v>4018</v>
      </c>
      <c r="B1422" s="310" t="s">
        <v>2190</v>
      </c>
      <c r="C1422" s="310" t="s">
        <v>3655</v>
      </c>
      <c r="D1422" s="36">
        <v>12</v>
      </c>
      <c r="E1422" s="36">
        <v>2020</v>
      </c>
      <c r="F1422" s="578">
        <v>0.67341510249839998</v>
      </c>
      <c r="G1422" s="578">
        <v>833.46022446950224</v>
      </c>
      <c r="H1422" s="578">
        <v>0.33865917140208951</v>
      </c>
      <c r="I1422" s="578">
        <v>8.4553828247635396E-3</v>
      </c>
      <c r="J1422" s="578">
        <v>5.5452525703003604E-3</v>
      </c>
      <c r="K1422" s="578">
        <v>0.76611142598037874</v>
      </c>
      <c r="L1422" s="578">
        <v>998.85441239674731</v>
      </c>
      <c r="M1422" s="578">
        <v>0.43170436790812</v>
      </c>
      <c r="N1422" s="578">
        <v>3.59062153772053E-2</v>
      </c>
      <c r="O1422" s="578">
        <v>6.6456650771821481E-3</v>
      </c>
      <c r="P1422" s="578">
        <v>0.67341510125978232</v>
      </c>
      <c r="Q1422" s="578">
        <v>833.46024068196573</v>
      </c>
      <c r="R1422" s="578">
        <v>0.33865918586555627</v>
      </c>
      <c r="S1422" s="578">
        <v>8.45538319272994E-3</v>
      </c>
      <c r="T1422" s="578">
        <v>5.5452525193686554E-3</v>
      </c>
      <c r="U1422" s="578">
        <v>0.76611142101492602</v>
      </c>
      <c r="V1422" s="578">
        <v>998.8544286092108</v>
      </c>
      <c r="W1422" s="578">
        <v>0.43170435853858147</v>
      </c>
      <c r="X1422" s="578">
        <v>3.5906210170651279E-2</v>
      </c>
      <c r="Y1422" s="578">
        <v>6.64566513053917E-3</v>
      </c>
    </row>
    <row r="1423" spans="1:25" x14ac:dyDescent="0.3">
      <c r="A1423" s="311" t="s">
        <v>4019</v>
      </c>
      <c r="B1423" s="310" t="s">
        <v>2190</v>
      </c>
      <c r="C1423" s="310" t="s">
        <v>3655</v>
      </c>
      <c r="D1423" s="36">
        <v>13</v>
      </c>
      <c r="E1423" s="36">
        <v>2020</v>
      </c>
      <c r="F1423" s="578">
        <v>0.64676184154463545</v>
      </c>
      <c r="G1423" s="578">
        <v>776.63647397359171</v>
      </c>
      <c r="H1423" s="578">
        <v>0.30467639754116699</v>
      </c>
      <c r="I1423" s="578">
        <v>8.4425675446103271E-3</v>
      </c>
      <c r="J1423" s="578">
        <v>5.167186856851907E-3</v>
      </c>
      <c r="K1423" s="578">
        <v>0.73721711334704276</v>
      </c>
      <c r="L1423" s="578">
        <v>938.83768781026151</v>
      </c>
      <c r="M1423" s="578">
        <v>0.39285167498754425</v>
      </c>
      <c r="N1423" s="578">
        <v>3.3575871296155406E-2</v>
      </c>
      <c r="O1423" s="578">
        <v>6.2463566379543974E-3</v>
      </c>
      <c r="P1423" s="578">
        <v>0.64676185768599681</v>
      </c>
      <c r="Q1423" s="578">
        <v>776.63648955027247</v>
      </c>
      <c r="R1423" s="578">
        <v>0.30467640078040803</v>
      </c>
      <c r="S1423" s="578">
        <v>8.4425678175345277E-3</v>
      </c>
      <c r="T1423" s="578">
        <v>5.1671869635659517E-3</v>
      </c>
      <c r="U1423" s="578">
        <v>0.73721710899930759</v>
      </c>
      <c r="V1423" s="578">
        <v>938.83768781026151</v>
      </c>
      <c r="W1423" s="578">
        <v>0.39285163085764874</v>
      </c>
      <c r="X1423" s="578">
        <v>3.3575872329265552E-2</v>
      </c>
      <c r="Y1423" s="578">
        <v>6.2463566379543974E-3</v>
      </c>
    </row>
    <row r="1424" spans="1:25" x14ac:dyDescent="0.3">
      <c r="A1424" s="311" t="s">
        <v>4020</v>
      </c>
      <c r="B1424" s="310" t="s">
        <v>2190</v>
      </c>
      <c r="C1424" s="310" t="s">
        <v>3655</v>
      </c>
      <c r="D1424" s="36">
        <v>14</v>
      </c>
      <c r="E1424" s="36">
        <v>2020</v>
      </c>
      <c r="F1424" s="578">
        <v>0.62557627249906478</v>
      </c>
      <c r="G1424" s="578">
        <v>769.97241401672295</v>
      </c>
      <c r="H1424" s="578">
        <v>0.29958840323403452</v>
      </c>
      <c r="I1424" s="578">
        <v>9.119521322001365E-3</v>
      </c>
      <c r="J1424" s="578">
        <v>5.1228506005524298E-3</v>
      </c>
      <c r="K1424" s="578">
        <v>0.71224413727747027</v>
      </c>
      <c r="L1424" s="578">
        <v>923.40591112772597</v>
      </c>
      <c r="M1424" s="578">
        <v>0.38071011407744926</v>
      </c>
      <c r="N1424" s="578">
        <v>3.1027929418920949E-2</v>
      </c>
      <c r="O1424" s="578">
        <v>6.1436854205870325E-3</v>
      </c>
      <c r="P1424" s="578">
        <v>0.62557628243576802</v>
      </c>
      <c r="Q1424" s="578">
        <v>769.97240893046001</v>
      </c>
      <c r="R1424" s="578">
        <v>0.29958839810509075</v>
      </c>
      <c r="S1424" s="578">
        <v>9.1195214335281528E-3</v>
      </c>
      <c r="T1424" s="578">
        <v>5.1228506005524298E-3</v>
      </c>
      <c r="U1424" s="578">
        <v>0.71224411616749184</v>
      </c>
      <c r="V1424" s="578">
        <v>923.40590095519974</v>
      </c>
      <c r="W1424" s="578">
        <v>0.38071013546580845</v>
      </c>
      <c r="X1424" s="578">
        <v>3.1027928336015951E-2</v>
      </c>
      <c r="Y1424" s="578">
        <v>6.1436854205870325E-3</v>
      </c>
    </row>
    <row r="1425" spans="1:25" x14ac:dyDescent="0.3">
      <c r="A1425" s="311" t="s">
        <v>4021</v>
      </c>
      <c r="B1425" s="310" t="s">
        <v>2190</v>
      </c>
      <c r="C1425" s="310" t="s">
        <v>3655</v>
      </c>
      <c r="D1425" s="36">
        <v>15</v>
      </c>
      <c r="E1425" s="36">
        <v>2020</v>
      </c>
      <c r="F1425" s="578">
        <v>0.60774572792678272</v>
      </c>
      <c r="G1425" s="578">
        <v>767.83910687764444</v>
      </c>
      <c r="H1425" s="578">
        <v>0.29719427456939151</v>
      </c>
      <c r="I1425" s="578">
        <v>9.7579241362003022E-3</v>
      </c>
      <c r="J1425" s="578">
        <v>5.1086562355824993E-3</v>
      </c>
      <c r="K1425" s="578">
        <v>0.69025239030956176</v>
      </c>
      <c r="L1425" s="578">
        <v>912.20617643992045</v>
      </c>
      <c r="M1425" s="578">
        <v>0.3718482866600723</v>
      </c>
      <c r="N1425" s="578">
        <v>2.9459613604709924E-2</v>
      </c>
      <c r="O1425" s="578">
        <v>6.0691737890010622E-3</v>
      </c>
      <c r="P1425" s="578">
        <v>0.60774575369493733</v>
      </c>
      <c r="Q1425" s="578">
        <v>767.83910687764444</v>
      </c>
      <c r="R1425" s="578">
        <v>0.29719429114622098</v>
      </c>
      <c r="S1425" s="578">
        <v>9.757924721460148E-3</v>
      </c>
      <c r="T1425" s="578">
        <v>5.1086562355824993E-3</v>
      </c>
      <c r="U1425" s="578">
        <v>0.69025235926391282</v>
      </c>
      <c r="V1425" s="578">
        <v>912.20618184407476</v>
      </c>
      <c r="W1425" s="578">
        <v>0.37184828479977677</v>
      </c>
      <c r="X1425" s="578">
        <v>2.94596125614437E-2</v>
      </c>
      <c r="Y1425" s="578">
        <v>6.0691737380693597E-3</v>
      </c>
    </row>
    <row r="1426" spans="1:25" x14ac:dyDescent="0.3">
      <c r="A1426" s="579" t="s">
        <v>4022</v>
      </c>
      <c r="B1426" s="580" t="s">
        <v>2190</v>
      </c>
      <c r="C1426" s="580" t="s">
        <v>3655</v>
      </c>
      <c r="D1426" s="581">
        <v>16</v>
      </c>
      <c r="E1426" s="581">
        <v>2020</v>
      </c>
      <c r="F1426" s="582">
        <v>0.59762755428915626</v>
      </c>
      <c r="G1426" s="582">
        <v>781.87534332275334</v>
      </c>
      <c r="H1426" s="582">
        <v>0.30160247623727277</v>
      </c>
      <c r="I1426" s="582">
        <v>1.0674662538311451E-2</v>
      </c>
      <c r="J1426" s="582">
        <v>5.2020448056282424E-3</v>
      </c>
      <c r="K1426" s="582">
        <v>0.67657670774648626</v>
      </c>
      <c r="L1426" s="582">
        <v>917.7685197194412</v>
      </c>
      <c r="M1426" s="582">
        <v>0.36986776960990597</v>
      </c>
      <c r="N1426" s="582">
        <v>2.88470004979141E-2</v>
      </c>
      <c r="O1426" s="582">
        <v>6.1061768550037679E-3</v>
      </c>
      <c r="P1426" s="582">
        <v>0.59762753411102154</v>
      </c>
      <c r="Q1426" s="582">
        <v>781.87534872690787</v>
      </c>
      <c r="R1426" s="582">
        <v>0.30160247910816873</v>
      </c>
      <c r="S1426" s="582">
        <v>1.0674662107324625E-2</v>
      </c>
      <c r="T1426" s="582">
        <v>5.2020448056282424E-3</v>
      </c>
      <c r="U1426" s="582">
        <v>0.67657666055843357</v>
      </c>
      <c r="V1426" s="582">
        <v>917.76851463317826</v>
      </c>
      <c r="W1426" s="582">
        <v>0.36986775217011775</v>
      </c>
      <c r="X1426" s="582">
        <v>2.8847000996847748E-2</v>
      </c>
      <c r="Y1426" s="582">
        <v>6.1061767482897223E-3</v>
      </c>
    </row>
    <row r="1427" spans="1:25" x14ac:dyDescent="0.3">
      <c r="A1427" s="311" t="s">
        <v>4023</v>
      </c>
      <c r="B1427" s="310" t="s">
        <v>2190</v>
      </c>
      <c r="C1427" s="310" t="s">
        <v>3655</v>
      </c>
      <c r="D1427" s="36">
        <v>1</v>
      </c>
      <c r="E1427" s="36">
        <v>2030</v>
      </c>
      <c r="F1427" s="578">
        <v>1.277245665970415</v>
      </c>
      <c r="G1427" s="578">
        <v>5876.2000503540021</v>
      </c>
      <c r="H1427" s="578">
        <v>2.7021173043394802</v>
      </c>
      <c r="I1427" s="578">
        <v>3.1088173062168274E-2</v>
      </c>
      <c r="J1427" s="578">
        <v>3.9180108578875626E-2</v>
      </c>
      <c r="K1427" s="578">
        <v>1.2834287763932299</v>
      </c>
      <c r="L1427" s="578">
        <v>5911.4627482096303</v>
      </c>
      <c r="M1427" s="578">
        <v>2.7167212488802726</v>
      </c>
      <c r="N1427" s="578">
        <v>3.1296741912304499E-2</v>
      </c>
      <c r="O1427" s="578">
        <v>3.9415209748161303E-2</v>
      </c>
      <c r="P1427" s="578">
        <v>1.277245665971515</v>
      </c>
      <c r="Q1427" s="578">
        <v>5876.200103759762</v>
      </c>
      <c r="R1427" s="578">
        <v>2.7021173171142401</v>
      </c>
      <c r="S1427" s="578">
        <v>3.1088173062168274E-2</v>
      </c>
      <c r="T1427" s="578">
        <v>3.9180108578875626E-2</v>
      </c>
      <c r="U1427" s="578">
        <v>1.2834288285472775</v>
      </c>
      <c r="V1427" s="578">
        <v>5911.4627482096303</v>
      </c>
      <c r="W1427" s="578">
        <v>2.7167211732521501</v>
      </c>
      <c r="X1427" s="578">
        <v>3.1296741907074897E-2</v>
      </c>
      <c r="Y1427" s="578">
        <v>3.9415209748161303E-2</v>
      </c>
    </row>
    <row r="1428" spans="1:25" x14ac:dyDescent="0.3">
      <c r="A1428" s="311" t="s">
        <v>4024</v>
      </c>
      <c r="B1428" s="310" t="s">
        <v>2190</v>
      </c>
      <c r="C1428" s="310" t="s">
        <v>3655</v>
      </c>
      <c r="D1428" s="36">
        <v>2</v>
      </c>
      <c r="E1428" s="36">
        <v>2030</v>
      </c>
      <c r="F1428" s="578">
        <v>0.70666757653566448</v>
      </c>
      <c r="G1428" s="578">
        <v>2996.0483093261701</v>
      </c>
      <c r="H1428" s="578">
        <v>1.4112163935618174</v>
      </c>
      <c r="I1428" s="578">
        <v>1.5461602647671151E-2</v>
      </c>
      <c r="J1428" s="578">
        <v>1.9976436141102224E-2</v>
      </c>
      <c r="K1428" s="578">
        <v>0.71345755632911267</v>
      </c>
      <c r="L1428" s="578">
        <v>3036.9349543253525</v>
      </c>
      <c r="M1428" s="578">
        <v>1.4285230589487847</v>
      </c>
      <c r="N1428" s="578">
        <v>1.5729774281074499E-2</v>
      </c>
      <c r="O1428" s="578">
        <v>2.0249052031431299E-2</v>
      </c>
      <c r="P1428" s="578">
        <v>0.70666757684509185</v>
      </c>
      <c r="Q1428" s="578">
        <v>2996.0483093261701</v>
      </c>
      <c r="R1428" s="578">
        <v>1.4112163389778825</v>
      </c>
      <c r="S1428" s="578">
        <v>1.5461602118193649E-2</v>
      </c>
      <c r="T1428" s="578">
        <v>1.9976436141102224E-2</v>
      </c>
      <c r="U1428" s="578">
        <v>0.71345756688411122</v>
      </c>
      <c r="V1428" s="578">
        <v>3036.9349543253525</v>
      </c>
      <c r="W1428" s="578">
        <v>1.4285230224107424</v>
      </c>
      <c r="X1428" s="578">
        <v>1.5729774281074499E-2</v>
      </c>
      <c r="Y1428" s="578">
        <v>2.0249052031431299E-2</v>
      </c>
    </row>
    <row r="1429" spans="1:25" x14ac:dyDescent="0.3">
      <c r="A1429" s="311" t="s">
        <v>4025</v>
      </c>
      <c r="B1429" s="310" t="s">
        <v>2190</v>
      </c>
      <c r="C1429" s="310" t="s">
        <v>3655</v>
      </c>
      <c r="D1429" s="36">
        <v>3</v>
      </c>
      <c r="E1429" s="36">
        <v>2030</v>
      </c>
      <c r="F1429" s="578">
        <v>0.46186855851909497</v>
      </c>
      <c r="G1429" s="578">
        <v>1834.8872934977151</v>
      </c>
      <c r="H1429" s="578">
        <v>0.8454788909125438</v>
      </c>
      <c r="I1429" s="578">
        <v>8.7709593315897366E-3</v>
      </c>
      <c r="J1429" s="578">
        <v>1.2234266643645176E-2</v>
      </c>
      <c r="K1429" s="578">
        <v>0.45908523547926877</v>
      </c>
      <c r="L1429" s="578">
        <v>1834.56273651123</v>
      </c>
      <c r="M1429" s="578">
        <v>0.8465374109318845</v>
      </c>
      <c r="N1429" s="578">
        <v>8.847609909859477E-3</v>
      </c>
      <c r="O1429" s="578">
        <v>1.2232139667806476E-2</v>
      </c>
      <c r="P1429" s="578">
        <v>0.46186853787529897</v>
      </c>
      <c r="Q1429" s="578">
        <v>1834.8872934977151</v>
      </c>
      <c r="R1429" s="578">
        <v>0.8454788770171322</v>
      </c>
      <c r="S1429" s="578">
        <v>8.7709593169999264E-3</v>
      </c>
      <c r="T1429" s="578">
        <v>1.2234266643645176E-2</v>
      </c>
      <c r="U1429" s="578">
        <v>0.45908524603321599</v>
      </c>
      <c r="V1429" s="578">
        <v>1834.56273651123</v>
      </c>
      <c r="W1429" s="578">
        <v>0.84653738398370981</v>
      </c>
      <c r="X1429" s="578">
        <v>8.8476108616077822E-3</v>
      </c>
      <c r="Y1429" s="578">
        <v>1.2232139667806476E-2</v>
      </c>
    </row>
    <row r="1430" spans="1:25" x14ac:dyDescent="0.3">
      <c r="A1430" s="311" t="s">
        <v>4026</v>
      </c>
      <c r="B1430" s="310" t="s">
        <v>2190</v>
      </c>
      <c r="C1430" s="310" t="s">
        <v>3655</v>
      </c>
      <c r="D1430" s="36">
        <v>4</v>
      </c>
      <c r="E1430" s="36">
        <v>2030</v>
      </c>
      <c r="F1430" s="578">
        <v>0.38523467991297822</v>
      </c>
      <c r="G1430" s="578">
        <v>1493.925074259435</v>
      </c>
      <c r="H1430" s="578">
        <v>0.65938837954930307</v>
      </c>
      <c r="I1430" s="578">
        <v>6.6077243106974449E-3</v>
      </c>
      <c r="J1430" s="578">
        <v>9.9608742845399903E-3</v>
      </c>
      <c r="K1430" s="578">
        <v>0.3912627744548155</v>
      </c>
      <c r="L1430" s="578">
        <v>1519.1394627888949</v>
      </c>
      <c r="M1430" s="578">
        <v>0.67531370201731944</v>
      </c>
      <c r="N1430" s="578">
        <v>6.7725649657669803E-3</v>
      </c>
      <c r="O1430" s="578">
        <v>1.0128992638783516E-2</v>
      </c>
      <c r="P1430" s="578">
        <v>0.38523469046692527</v>
      </c>
      <c r="Q1430" s="578">
        <v>1493.925074259435</v>
      </c>
      <c r="R1430" s="578">
        <v>0.65938842070704573</v>
      </c>
      <c r="S1430" s="578">
        <v>6.6077242077919101E-3</v>
      </c>
      <c r="T1430" s="578">
        <v>9.9608742845399903E-3</v>
      </c>
      <c r="U1430" s="578">
        <v>0.39126279013207876</v>
      </c>
      <c r="V1430" s="578">
        <v>1519.1394627888949</v>
      </c>
      <c r="W1430" s="578">
        <v>0.67531369912482275</v>
      </c>
      <c r="X1430" s="578">
        <v>6.7725648540507156E-3</v>
      </c>
      <c r="Y1430" s="578">
        <v>1.0128992638783516E-2</v>
      </c>
    </row>
    <row r="1431" spans="1:25" x14ac:dyDescent="0.3">
      <c r="A1431" s="311" t="s">
        <v>4027</v>
      </c>
      <c r="B1431" s="310" t="s">
        <v>2190</v>
      </c>
      <c r="C1431" s="310" t="s">
        <v>3655</v>
      </c>
      <c r="D1431" s="36">
        <v>5</v>
      </c>
      <c r="E1431" s="36">
        <v>2030</v>
      </c>
      <c r="F1431" s="578">
        <v>0.34365712001183074</v>
      </c>
      <c r="G1431" s="578">
        <v>1298.9405415852825</v>
      </c>
      <c r="H1431" s="578">
        <v>0.54993090808579803</v>
      </c>
      <c r="I1431" s="578">
        <v>5.4438130125996978E-3</v>
      </c>
      <c r="J1431" s="578">
        <v>8.66080503328703E-3</v>
      </c>
      <c r="K1431" s="578">
        <v>0.36068835481714179</v>
      </c>
      <c r="L1431" s="578">
        <v>1362.8499272664326</v>
      </c>
      <c r="M1431" s="578">
        <v>0.58565090664706032</v>
      </c>
      <c r="N1431" s="578">
        <v>5.9220115837585246E-3</v>
      </c>
      <c r="O1431" s="578">
        <v>9.0869306198631695E-3</v>
      </c>
      <c r="P1431" s="578">
        <v>0.34365710976728225</v>
      </c>
      <c r="Q1431" s="578">
        <v>1298.9405415852825</v>
      </c>
      <c r="R1431" s="578">
        <v>0.54993090095399499</v>
      </c>
      <c r="S1431" s="578">
        <v>5.4438128026580018E-3</v>
      </c>
      <c r="T1431" s="578">
        <v>8.660804984780647E-3</v>
      </c>
      <c r="U1431" s="578">
        <v>0.36068834457259374</v>
      </c>
      <c r="V1431" s="578">
        <v>1362.8499272664326</v>
      </c>
      <c r="W1431" s="578">
        <v>0.58565090697235633</v>
      </c>
      <c r="X1431" s="578">
        <v>5.9220117429390449E-3</v>
      </c>
      <c r="Y1431" s="578">
        <v>9.0869306732201931E-3</v>
      </c>
    </row>
    <row r="1432" spans="1:25" x14ac:dyDescent="0.3">
      <c r="A1432" s="311" t="s">
        <v>4028</v>
      </c>
      <c r="B1432" s="310" t="s">
        <v>2190</v>
      </c>
      <c r="C1432" s="310" t="s">
        <v>3655</v>
      </c>
      <c r="D1432" s="36">
        <v>6</v>
      </c>
      <c r="E1432" s="36">
        <v>2030</v>
      </c>
      <c r="F1432" s="578">
        <v>0.30002384950044775</v>
      </c>
      <c r="G1432" s="578">
        <v>1128.1376355489049</v>
      </c>
      <c r="H1432" s="578">
        <v>0.45801224437506427</v>
      </c>
      <c r="I1432" s="578">
        <v>4.3774766995738849E-3</v>
      </c>
      <c r="J1432" s="578">
        <v>7.5219556844482796E-3</v>
      </c>
      <c r="K1432" s="578">
        <v>0.32778836601228023</v>
      </c>
      <c r="L1432" s="578">
        <v>1229.32374064127</v>
      </c>
      <c r="M1432" s="578">
        <v>0.51094866253288251</v>
      </c>
      <c r="N1432" s="578">
        <v>5.5644944069399545E-3</v>
      </c>
      <c r="O1432" s="578">
        <v>8.1966212601400877E-3</v>
      </c>
      <c r="P1432" s="578">
        <v>0.30002384437760027</v>
      </c>
      <c r="Q1432" s="578">
        <v>1128.1376355489049</v>
      </c>
      <c r="R1432" s="578">
        <v>0.45801224663106621</v>
      </c>
      <c r="S1432" s="578">
        <v>4.3774766990433474E-3</v>
      </c>
      <c r="T1432" s="578">
        <v>7.5219556844482796E-3</v>
      </c>
      <c r="U1432" s="578">
        <v>0.32778835576877374</v>
      </c>
      <c r="V1432" s="578">
        <v>1229.32374064127</v>
      </c>
      <c r="W1432" s="578">
        <v>0.51094865601946027</v>
      </c>
      <c r="X1432" s="578">
        <v>5.564494793058347E-3</v>
      </c>
      <c r="Y1432" s="578">
        <v>8.1966212601400877E-3</v>
      </c>
    </row>
    <row r="1433" spans="1:25" x14ac:dyDescent="0.3">
      <c r="A1433" s="311" t="s">
        <v>4029</v>
      </c>
      <c r="B1433" s="310" t="s">
        <v>2190</v>
      </c>
      <c r="C1433" s="310" t="s">
        <v>3655</v>
      </c>
      <c r="D1433" s="36">
        <v>7</v>
      </c>
      <c r="E1433" s="36">
        <v>2030</v>
      </c>
      <c r="F1433" s="578">
        <v>0.31012388569320076</v>
      </c>
      <c r="G1433" s="578">
        <v>1098.6439310709575</v>
      </c>
      <c r="H1433" s="578">
        <v>0.43045340614685251</v>
      </c>
      <c r="I1433" s="578">
        <v>5.0889075406909418E-3</v>
      </c>
      <c r="J1433" s="578">
        <v>7.3253090765016751E-3</v>
      </c>
      <c r="K1433" s="578">
        <v>0.34285417142311247</v>
      </c>
      <c r="L1433" s="578">
        <v>1216.2380956013949</v>
      </c>
      <c r="M1433" s="578">
        <v>0.48700017949060226</v>
      </c>
      <c r="N1433" s="578">
        <v>8.5291916650476127E-3</v>
      </c>
      <c r="O1433" s="578">
        <v>8.1093873110754996E-3</v>
      </c>
      <c r="P1433" s="578">
        <v>0.31012386520410423</v>
      </c>
      <c r="Q1433" s="578">
        <v>1098.6439310709575</v>
      </c>
      <c r="R1433" s="578">
        <v>0.43045341405165027</v>
      </c>
      <c r="S1433" s="578">
        <v>5.0889074299789129E-3</v>
      </c>
      <c r="T1433" s="578">
        <v>7.3253090765016751E-3</v>
      </c>
      <c r="U1433" s="578">
        <v>0.34285416117908529</v>
      </c>
      <c r="V1433" s="578">
        <v>1216.2380956013949</v>
      </c>
      <c r="W1433" s="578">
        <v>0.4870001621591572</v>
      </c>
      <c r="X1433" s="578">
        <v>8.5291917696016101E-3</v>
      </c>
      <c r="Y1433" s="578">
        <v>8.1093873110754996E-3</v>
      </c>
    </row>
    <row r="1434" spans="1:25" x14ac:dyDescent="0.3">
      <c r="A1434" s="311" t="s">
        <v>4030</v>
      </c>
      <c r="B1434" s="310" t="s">
        <v>2190</v>
      </c>
      <c r="C1434" s="310" t="s">
        <v>3655</v>
      </c>
      <c r="D1434" s="36">
        <v>8</v>
      </c>
      <c r="E1434" s="36">
        <v>2030</v>
      </c>
      <c r="F1434" s="578">
        <v>0.29006286595764597</v>
      </c>
      <c r="G1434" s="578">
        <v>950.44777297973576</v>
      </c>
      <c r="H1434" s="578">
        <v>0.35842849236060625</v>
      </c>
      <c r="I1434" s="578">
        <v>5.6150434863487392E-3</v>
      </c>
      <c r="J1434" s="578">
        <v>6.3371932289252621E-3</v>
      </c>
      <c r="K1434" s="578">
        <v>0.33012419845355578</v>
      </c>
      <c r="L1434" s="578">
        <v>1091.0825945536249</v>
      </c>
      <c r="M1434" s="578">
        <v>0.42133677115032198</v>
      </c>
      <c r="N1434" s="578">
        <v>1.2979946000920426E-2</v>
      </c>
      <c r="O1434" s="578">
        <v>7.2748871558966696E-3</v>
      </c>
      <c r="P1434" s="578">
        <v>0.29006286580346302</v>
      </c>
      <c r="Q1434" s="578">
        <v>950.44777297973576</v>
      </c>
      <c r="R1434" s="578">
        <v>0.35842848719907228</v>
      </c>
      <c r="S1434" s="578">
        <v>5.6150434829002407E-3</v>
      </c>
      <c r="T1434" s="578">
        <v>6.3371932289252621E-3</v>
      </c>
      <c r="U1434" s="578">
        <v>0.33012417749879802</v>
      </c>
      <c r="V1434" s="578">
        <v>1091.0825945536249</v>
      </c>
      <c r="W1434" s="578">
        <v>0.42133676821712573</v>
      </c>
      <c r="X1434" s="578">
        <v>1.297994547671045E-2</v>
      </c>
      <c r="Y1434" s="578">
        <v>7.2748871558966696E-3</v>
      </c>
    </row>
    <row r="1435" spans="1:25" x14ac:dyDescent="0.3">
      <c r="A1435" s="311" t="s">
        <v>4031</v>
      </c>
      <c r="B1435" s="310" t="s">
        <v>2190</v>
      </c>
      <c r="C1435" s="310" t="s">
        <v>3655</v>
      </c>
      <c r="D1435" s="36">
        <v>9</v>
      </c>
      <c r="E1435" s="36">
        <v>2030</v>
      </c>
      <c r="F1435" s="578">
        <v>0.29575974900023949</v>
      </c>
      <c r="G1435" s="578">
        <v>903.64092127482024</v>
      </c>
      <c r="H1435" s="578">
        <v>0.32511301640791579</v>
      </c>
      <c r="I1435" s="578">
        <v>6.4366518183949905E-3</v>
      </c>
      <c r="J1435" s="578">
        <v>6.0251049847768875E-3</v>
      </c>
      <c r="K1435" s="578">
        <v>0.34067654379511653</v>
      </c>
      <c r="L1435" s="578">
        <v>1059.3903242746924</v>
      </c>
      <c r="M1435" s="578">
        <v>0.39155267949460398</v>
      </c>
      <c r="N1435" s="578">
        <v>1.9736786511051176E-2</v>
      </c>
      <c r="O1435" s="578">
        <v>7.0635717856930499E-3</v>
      </c>
      <c r="P1435" s="578">
        <v>0.29575974892054979</v>
      </c>
      <c r="Q1435" s="578">
        <v>903.64092127482024</v>
      </c>
      <c r="R1435" s="578">
        <v>0.32511302198402775</v>
      </c>
      <c r="S1435" s="578">
        <v>6.4366517674253974E-3</v>
      </c>
      <c r="T1435" s="578">
        <v>6.0251049338451825E-3</v>
      </c>
      <c r="U1435" s="578">
        <v>0.34067655947237974</v>
      </c>
      <c r="V1435" s="578">
        <v>1059.3903242746924</v>
      </c>
      <c r="W1435" s="578">
        <v>0.39155267933449472</v>
      </c>
      <c r="X1435" s="578">
        <v>1.9736786505821599E-2</v>
      </c>
      <c r="Y1435" s="578">
        <v>7.0635717856930499E-3</v>
      </c>
    </row>
    <row r="1436" spans="1:25" x14ac:dyDescent="0.3">
      <c r="A1436" s="311" t="s">
        <v>4032</v>
      </c>
      <c r="B1436" s="310" t="s">
        <v>2190</v>
      </c>
      <c r="C1436" s="310" t="s">
        <v>3655</v>
      </c>
      <c r="D1436" s="36">
        <v>10</v>
      </c>
      <c r="E1436" s="36">
        <v>2030</v>
      </c>
      <c r="F1436" s="578">
        <v>0.30049134308859454</v>
      </c>
      <c r="G1436" s="578">
        <v>867.24911435445074</v>
      </c>
      <c r="H1436" s="578">
        <v>0.29910286986288726</v>
      </c>
      <c r="I1436" s="578">
        <v>7.0869671646391873E-3</v>
      </c>
      <c r="J1436" s="578">
        <v>5.7824616863702671E-3</v>
      </c>
      <c r="K1436" s="578">
        <v>0.34819724350521097</v>
      </c>
      <c r="L1436" s="578">
        <v>1031.9908765157027</v>
      </c>
      <c r="M1436" s="578">
        <v>0.36833339234044599</v>
      </c>
      <c r="N1436" s="578">
        <v>2.5642558778144951E-2</v>
      </c>
      <c r="O1436" s="578">
        <v>6.8808923169854045E-3</v>
      </c>
      <c r="P1436" s="578">
        <v>0.30049131219920799</v>
      </c>
      <c r="Q1436" s="578">
        <v>867.24910926818779</v>
      </c>
      <c r="R1436" s="578">
        <v>0.29910287165622101</v>
      </c>
      <c r="S1436" s="578">
        <v>7.0869669491078905E-3</v>
      </c>
      <c r="T1436" s="578">
        <v>5.7824616863702671E-3</v>
      </c>
      <c r="U1436" s="578">
        <v>0.34819724862904822</v>
      </c>
      <c r="V1436" s="578">
        <v>1031.9908765157027</v>
      </c>
      <c r="W1436" s="578">
        <v>0.36833340293734779</v>
      </c>
      <c r="X1436" s="578">
        <v>2.5642558264583629E-2</v>
      </c>
      <c r="Y1436" s="578">
        <v>6.8808923169854045E-3</v>
      </c>
    </row>
    <row r="1437" spans="1:25" x14ac:dyDescent="0.3">
      <c r="A1437" s="311" t="s">
        <v>4033</v>
      </c>
      <c r="B1437" s="310" t="s">
        <v>2190</v>
      </c>
      <c r="C1437" s="310" t="s">
        <v>3655</v>
      </c>
      <c r="D1437" s="36">
        <v>11</v>
      </c>
      <c r="E1437" s="36">
        <v>2030</v>
      </c>
      <c r="F1437" s="578">
        <v>0.30671600640102703</v>
      </c>
      <c r="G1437" s="578">
        <v>838.23165639241506</v>
      </c>
      <c r="H1437" s="578">
        <v>0.27749717533091178</v>
      </c>
      <c r="I1437" s="578">
        <v>7.6986599157369976E-3</v>
      </c>
      <c r="J1437" s="578">
        <v>5.5889885018890056E-3</v>
      </c>
      <c r="K1437" s="578">
        <v>0.35415247684034001</v>
      </c>
      <c r="L1437" s="578">
        <v>1003.55547205607</v>
      </c>
      <c r="M1437" s="578">
        <v>0.3453368169777295</v>
      </c>
      <c r="N1437" s="578">
        <v>2.8196516005361098E-2</v>
      </c>
      <c r="O1437" s="578">
        <v>6.6912979285310269E-3</v>
      </c>
      <c r="P1437" s="578">
        <v>0.30671600640102703</v>
      </c>
      <c r="Q1437" s="578">
        <v>838.231651306152</v>
      </c>
      <c r="R1437" s="578">
        <v>0.27749718296953024</v>
      </c>
      <c r="S1437" s="578">
        <v>7.6986600203667824E-3</v>
      </c>
      <c r="T1437" s="578">
        <v>5.5889885018890056E-3</v>
      </c>
      <c r="U1437" s="578">
        <v>0.35415246147456003</v>
      </c>
      <c r="V1437" s="578">
        <v>1003.55547205607</v>
      </c>
      <c r="W1437" s="578">
        <v>0.34533682107932351</v>
      </c>
      <c r="X1437" s="578">
        <v>2.8196514449367251E-2</v>
      </c>
      <c r="Y1437" s="578">
        <v>6.6912979285310269E-3</v>
      </c>
    </row>
    <row r="1438" spans="1:25" x14ac:dyDescent="0.3">
      <c r="A1438" s="311" t="s">
        <v>4034</v>
      </c>
      <c r="B1438" s="310" t="s">
        <v>2190</v>
      </c>
      <c r="C1438" s="310" t="s">
        <v>3655</v>
      </c>
      <c r="D1438" s="36">
        <v>12</v>
      </c>
      <c r="E1438" s="36">
        <v>2030</v>
      </c>
      <c r="F1438" s="578">
        <v>0.311808046113905</v>
      </c>
      <c r="G1438" s="578">
        <v>814.49151420593205</v>
      </c>
      <c r="H1438" s="578">
        <v>0.25981996581827999</v>
      </c>
      <c r="I1438" s="578">
        <v>8.1991331862051649E-3</v>
      </c>
      <c r="J1438" s="578">
        <v>5.4306994328120048E-3</v>
      </c>
      <c r="K1438" s="578">
        <v>0.35774085087178703</v>
      </c>
      <c r="L1438" s="578">
        <v>976.36790720621661</v>
      </c>
      <c r="M1438" s="578">
        <v>0.32440847464336697</v>
      </c>
      <c r="N1438" s="578">
        <v>2.7706371646672751E-2</v>
      </c>
      <c r="O1438" s="578">
        <v>6.5100214706035279E-3</v>
      </c>
      <c r="P1438" s="578">
        <v>0.31180804611390478</v>
      </c>
      <c r="Q1438" s="578">
        <v>814.49151420593205</v>
      </c>
      <c r="R1438" s="578">
        <v>0.25981996268097829</v>
      </c>
      <c r="S1438" s="578">
        <v>8.1991330227234923E-3</v>
      </c>
      <c r="T1438" s="578">
        <v>5.4306994328120048E-3</v>
      </c>
      <c r="U1438" s="578">
        <v>0.35774081951725573</v>
      </c>
      <c r="V1438" s="578">
        <v>976.36790720621661</v>
      </c>
      <c r="W1438" s="578">
        <v>0.32440848023611502</v>
      </c>
      <c r="X1438" s="578">
        <v>2.7706371117649977E-2</v>
      </c>
      <c r="Y1438" s="578">
        <v>6.5100214706035279E-3</v>
      </c>
    </row>
    <row r="1439" spans="1:25" x14ac:dyDescent="0.3">
      <c r="A1439" s="311" t="s">
        <v>4035</v>
      </c>
      <c r="B1439" s="310" t="s">
        <v>2190</v>
      </c>
      <c r="C1439" s="310" t="s">
        <v>3655</v>
      </c>
      <c r="D1439" s="36">
        <v>13</v>
      </c>
      <c r="E1439" s="36">
        <v>2030</v>
      </c>
      <c r="F1439" s="578">
        <v>0.30076228466037902</v>
      </c>
      <c r="G1439" s="578">
        <v>759.09173202514569</v>
      </c>
      <c r="H1439" s="578">
        <v>0.23677768457252979</v>
      </c>
      <c r="I1439" s="578">
        <v>8.1889079331176565E-3</v>
      </c>
      <c r="J1439" s="578">
        <v>5.061312059600212E-3</v>
      </c>
      <c r="K1439" s="578">
        <v>0.34536006084809351</v>
      </c>
      <c r="L1439" s="578">
        <v>917.82788912455203</v>
      </c>
      <c r="M1439" s="578">
        <v>0.29847951341658502</v>
      </c>
      <c r="N1439" s="578">
        <v>2.6034442926781226E-2</v>
      </c>
      <c r="O1439" s="578">
        <v>6.1197020744051152E-3</v>
      </c>
      <c r="P1439" s="578">
        <v>0.30076229521536824</v>
      </c>
      <c r="Q1439" s="578">
        <v>759.09173202514569</v>
      </c>
      <c r="R1439" s="578">
        <v>0.23677768535918575</v>
      </c>
      <c r="S1439" s="578">
        <v>8.1889076740632501E-3</v>
      </c>
      <c r="T1439" s="578">
        <v>5.061312059600212E-3</v>
      </c>
      <c r="U1439" s="578">
        <v>0.34536006116009726</v>
      </c>
      <c r="V1439" s="578">
        <v>917.82788912455203</v>
      </c>
      <c r="W1439" s="578">
        <v>0.29847951315413873</v>
      </c>
      <c r="X1439" s="578">
        <v>2.6034443455804E-2</v>
      </c>
      <c r="Y1439" s="578">
        <v>6.1197020744051152E-3</v>
      </c>
    </row>
    <row r="1440" spans="1:25" x14ac:dyDescent="0.3">
      <c r="A1440" s="311" t="s">
        <v>4036</v>
      </c>
      <c r="B1440" s="310" t="s">
        <v>2190</v>
      </c>
      <c r="C1440" s="310" t="s">
        <v>3655</v>
      </c>
      <c r="D1440" s="36">
        <v>14</v>
      </c>
      <c r="E1440" s="36">
        <v>2030</v>
      </c>
      <c r="F1440" s="578">
        <v>0.28918595902008754</v>
      </c>
      <c r="G1440" s="578">
        <v>752.19606844584064</v>
      </c>
      <c r="H1440" s="578">
        <v>0.232900428444414</v>
      </c>
      <c r="I1440" s="578">
        <v>8.7701513525265257E-3</v>
      </c>
      <c r="J1440" s="578">
        <v>5.0153368210885656E-3</v>
      </c>
      <c r="K1440" s="578">
        <v>0.33194696758453279</v>
      </c>
      <c r="L1440" s="578">
        <v>902.38694572448674</v>
      </c>
      <c r="M1440" s="578">
        <v>0.29009112665575704</v>
      </c>
      <c r="N1440" s="578">
        <v>2.4309971947180448E-2</v>
      </c>
      <c r="O1440" s="578">
        <v>6.0167461730694979E-3</v>
      </c>
      <c r="P1440" s="578">
        <v>0.28918595374202449</v>
      </c>
      <c r="Q1440" s="578">
        <v>752.19606844584064</v>
      </c>
      <c r="R1440" s="578">
        <v>0.23290042800317626</v>
      </c>
      <c r="S1440" s="578">
        <v>8.7701510936615944E-3</v>
      </c>
      <c r="T1440" s="578">
        <v>5.0153368210885656E-3</v>
      </c>
      <c r="U1440" s="578">
        <v>0.33194696758401177</v>
      </c>
      <c r="V1440" s="578">
        <v>902.38695112864127</v>
      </c>
      <c r="W1440" s="578">
        <v>0.29009112747532578</v>
      </c>
      <c r="X1440" s="578">
        <v>2.4309973513557702E-2</v>
      </c>
      <c r="Y1440" s="578">
        <v>6.0167461730694979E-3</v>
      </c>
    </row>
    <row r="1441" spans="1:25" x14ac:dyDescent="0.3">
      <c r="A1441" s="311" t="s">
        <v>4037</v>
      </c>
      <c r="B1441" s="310" t="s">
        <v>2190</v>
      </c>
      <c r="C1441" s="310" t="s">
        <v>3655</v>
      </c>
      <c r="D1441" s="36">
        <v>15</v>
      </c>
      <c r="E1441" s="36">
        <v>2030</v>
      </c>
      <c r="F1441" s="578">
        <v>0.27918285503961648</v>
      </c>
      <c r="G1441" s="578">
        <v>749.74745432535781</v>
      </c>
      <c r="H1441" s="578">
        <v>0.23089281646720822</v>
      </c>
      <c r="I1441" s="578">
        <v>9.3187901597957257E-3</v>
      </c>
      <c r="J1441" s="578">
        <v>4.9990103192006502E-3</v>
      </c>
      <c r="K1441" s="578">
        <v>0.32005993238215974</v>
      </c>
      <c r="L1441" s="578">
        <v>891.09691810607876</v>
      </c>
      <c r="M1441" s="578">
        <v>0.28384374494011849</v>
      </c>
      <c r="N1441" s="578">
        <v>2.326972396849665E-2</v>
      </c>
      <c r="O1441" s="578">
        <v>5.9414698868446624E-3</v>
      </c>
      <c r="P1441" s="578">
        <v>0.27918284991671721</v>
      </c>
      <c r="Q1441" s="578">
        <v>749.74745432535781</v>
      </c>
      <c r="R1441" s="578">
        <v>0.23089281492313252</v>
      </c>
      <c r="S1441" s="578">
        <v>9.3187901522924048E-3</v>
      </c>
      <c r="T1441" s="578">
        <v>4.9990103192006502E-3</v>
      </c>
      <c r="U1441" s="578">
        <v>0.32005995364735829</v>
      </c>
      <c r="V1441" s="578">
        <v>891.09690793355264</v>
      </c>
      <c r="W1441" s="578">
        <v>0.28384373291623821</v>
      </c>
      <c r="X1441" s="578">
        <v>2.3269724996831997E-2</v>
      </c>
      <c r="Y1441" s="578">
        <v>5.9414698868446624E-3</v>
      </c>
    </row>
    <row r="1442" spans="1:25" x14ac:dyDescent="0.3">
      <c r="A1442" s="579" t="s">
        <v>4038</v>
      </c>
      <c r="B1442" s="580" t="s">
        <v>2190</v>
      </c>
      <c r="C1442" s="580" t="s">
        <v>3655</v>
      </c>
      <c r="D1442" s="581">
        <v>16</v>
      </c>
      <c r="E1442" s="581">
        <v>2030</v>
      </c>
      <c r="F1442" s="582">
        <v>0.27229084478568605</v>
      </c>
      <c r="G1442" s="582">
        <v>763.37112236022892</v>
      </c>
      <c r="H1442" s="582">
        <v>0.23402166865512625</v>
      </c>
      <c r="I1442" s="582">
        <v>1.0140411953481494E-2</v>
      </c>
      <c r="J1442" s="582">
        <v>5.0898460904136248E-3</v>
      </c>
      <c r="K1442" s="582">
        <v>0.31170031294086153</v>
      </c>
      <c r="L1442" s="582">
        <v>896.43493652343727</v>
      </c>
      <c r="M1442" s="582">
        <v>0.28281994336522998</v>
      </c>
      <c r="N1442" s="582">
        <v>2.2976543028031877E-2</v>
      </c>
      <c r="O1442" s="582">
        <v>5.977059408905915E-3</v>
      </c>
      <c r="P1442" s="582">
        <v>0.27229083966252599</v>
      </c>
      <c r="Q1442" s="582">
        <v>763.37112236022892</v>
      </c>
      <c r="R1442" s="582">
        <v>0.23402167033215876</v>
      </c>
      <c r="S1442" s="582">
        <v>1.014041193836116E-2</v>
      </c>
      <c r="T1442" s="582">
        <v>5.0898460904136248E-3</v>
      </c>
      <c r="U1442" s="582">
        <v>0.31170032349585075</v>
      </c>
      <c r="V1442" s="582">
        <v>896.43493652343727</v>
      </c>
      <c r="W1442" s="582">
        <v>0.28281993360019431</v>
      </c>
      <c r="X1442" s="582">
        <v>2.2976544610097897E-2</v>
      </c>
      <c r="Y1442" s="582">
        <v>5.9770593555488923E-3</v>
      </c>
    </row>
    <row r="1443" spans="1:25" x14ac:dyDescent="0.3">
      <c r="A1443" s="311" t="s">
        <v>4039</v>
      </c>
      <c r="B1443" s="310" t="s">
        <v>48</v>
      </c>
      <c r="C1443" s="310" t="s">
        <v>3655</v>
      </c>
      <c r="D1443" s="36">
        <v>1</v>
      </c>
      <c r="E1443" s="36">
        <v>2012</v>
      </c>
      <c r="F1443" s="578">
        <v>84.615772700519244</v>
      </c>
      <c r="G1443" s="578">
        <v>7753.2766977945921</v>
      </c>
      <c r="H1443" s="578">
        <v>8.291847974993285</v>
      </c>
      <c r="I1443" s="578">
        <v>4.4754806533455778</v>
      </c>
      <c r="J1443" s="578">
        <v>6.6483060557705614E-2</v>
      </c>
      <c r="K1443" s="578">
        <v>88.019000000165107</v>
      </c>
      <c r="L1443" s="578">
        <v>8212.3206634521412</v>
      </c>
      <c r="M1443" s="578">
        <v>8.7890906240791047</v>
      </c>
      <c r="N1443" s="578">
        <v>4.6970901489257804</v>
      </c>
      <c r="O1443" s="578">
        <v>7.0419210009276825E-2</v>
      </c>
      <c r="P1443" s="578">
        <v>84.615773250698084</v>
      </c>
      <c r="Q1443" s="578">
        <v>7753.2766977945921</v>
      </c>
      <c r="R1443" s="578">
        <v>8.2918477612547541</v>
      </c>
      <c r="S1443" s="578">
        <v>4.475480496883387</v>
      </c>
      <c r="T1443" s="578">
        <v>6.6483060557705614E-2</v>
      </c>
      <c r="U1443" s="578">
        <v>88.019002626572387</v>
      </c>
      <c r="V1443" s="578">
        <v>8212.3207143147738</v>
      </c>
      <c r="W1443" s="578">
        <v>8.7890906138345546</v>
      </c>
      <c r="X1443" s="578">
        <v>4.6970901489257804</v>
      </c>
      <c r="Y1443" s="578">
        <v>7.0419210009276825E-2</v>
      </c>
    </row>
    <row r="1444" spans="1:25" x14ac:dyDescent="0.3">
      <c r="A1444" s="311" t="s">
        <v>4040</v>
      </c>
      <c r="B1444" s="310" t="s">
        <v>48</v>
      </c>
      <c r="C1444" s="310" t="s">
        <v>3655</v>
      </c>
      <c r="D1444" s="36">
        <v>2</v>
      </c>
      <c r="E1444" s="36">
        <v>2012</v>
      </c>
      <c r="F1444" s="578">
        <v>40.716697383574946</v>
      </c>
      <c r="G1444" s="578">
        <v>3919.2573623657177</v>
      </c>
      <c r="H1444" s="578">
        <v>4.0090331618363626</v>
      </c>
      <c r="I1444" s="578">
        <v>2.2728982269763902</v>
      </c>
      <c r="J1444" s="578">
        <v>3.3607160265091751E-2</v>
      </c>
      <c r="K1444" s="578">
        <v>43.089985363806221</v>
      </c>
      <c r="L1444" s="578">
        <v>4423.4254404703752</v>
      </c>
      <c r="M1444" s="578">
        <v>4.6444721797791573</v>
      </c>
      <c r="N1444" s="578">
        <v>2.5126038342714274</v>
      </c>
      <c r="O1444" s="578">
        <v>3.7930243881419246E-2</v>
      </c>
      <c r="P1444" s="578">
        <v>40.716697359554551</v>
      </c>
      <c r="Q1444" s="578">
        <v>3919.2573623657177</v>
      </c>
      <c r="R1444" s="578">
        <v>4.0090330575282325</v>
      </c>
      <c r="S1444" s="578">
        <v>2.2728982418775527</v>
      </c>
      <c r="T1444" s="578">
        <v>3.3607159741222803E-2</v>
      </c>
      <c r="U1444" s="578">
        <v>43.089984290418172</v>
      </c>
      <c r="V1444" s="578">
        <v>4423.4254404703752</v>
      </c>
      <c r="W1444" s="578">
        <v>4.644472023316963</v>
      </c>
      <c r="X1444" s="578">
        <v>2.5126036504904379</v>
      </c>
      <c r="Y1444" s="578">
        <v>3.7930243881419246E-2</v>
      </c>
    </row>
    <row r="1445" spans="1:25" x14ac:dyDescent="0.3">
      <c r="A1445" s="311" t="s">
        <v>4041</v>
      </c>
      <c r="B1445" s="310" t="s">
        <v>48</v>
      </c>
      <c r="C1445" s="310" t="s">
        <v>3655</v>
      </c>
      <c r="D1445" s="36">
        <v>3</v>
      </c>
      <c r="E1445" s="36">
        <v>2012</v>
      </c>
      <c r="F1445" s="578">
        <v>22.001855684337524</v>
      </c>
      <c r="G1445" s="578">
        <v>2210.3275019327752</v>
      </c>
      <c r="H1445" s="578">
        <v>2.1389617388291873</v>
      </c>
      <c r="I1445" s="578">
        <v>1.2582529972617775</v>
      </c>
      <c r="J1445" s="578">
        <v>1.8953264526013876E-2</v>
      </c>
      <c r="K1445" s="578">
        <v>25.04932834806575</v>
      </c>
      <c r="L1445" s="578">
        <v>2847.6954854329397</v>
      </c>
      <c r="M1445" s="578">
        <v>2.45266612875275</v>
      </c>
      <c r="N1445" s="578">
        <v>1.5245180182779752</v>
      </c>
      <c r="O1445" s="578">
        <v>2.441872237250205E-2</v>
      </c>
      <c r="P1445" s="578">
        <v>22.001857247096826</v>
      </c>
      <c r="Q1445" s="578">
        <v>2210.3275019327752</v>
      </c>
      <c r="R1445" s="578">
        <v>2.1389618349882422</v>
      </c>
      <c r="S1445" s="578">
        <v>1.2582529184097975</v>
      </c>
      <c r="T1445" s="578">
        <v>1.8953264526013876E-2</v>
      </c>
      <c r="U1445" s="578">
        <v>25.049328369486176</v>
      </c>
      <c r="V1445" s="578">
        <v>2847.6954854329397</v>
      </c>
      <c r="W1445" s="578">
        <v>2.4526661282094775</v>
      </c>
      <c r="X1445" s="578">
        <v>1.5245180130004801</v>
      </c>
      <c r="Y1445" s="578">
        <v>2.441872237250205E-2</v>
      </c>
    </row>
    <row r="1446" spans="1:25" x14ac:dyDescent="0.3">
      <c r="A1446" s="311" t="s">
        <v>4042</v>
      </c>
      <c r="B1446" s="310" t="s">
        <v>48</v>
      </c>
      <c r="C1446" s="310" t="s">
        <v>3655</v>
      </c>
      <c r="D1446" s="36">
        <v>4</v>
      </c>
      <c r="E1446" s="36">
        <v>2012</v>
      </c>
      <c r="F1446" s="578">
        <v>12.334377966801776</v>
      </c>
      <c r="G1446" s="578">
        <v>1095.9185117085751</v>
      </c>
      <c r="H1446" s="578">
        <v>1.279150785102195</v>
      </c>
      <c r="I1446" s="578">
        <v>0.65731099247932401</v>
      </c>
      <c r="J1446" s="578">
        <v>9.3973175583717608E-3</v>
      </c>
      <c r="K1446" s="578">
        <v>19.562054569008325</v>
      </c>
      <c r="L1446" s="578">
        <v>2349.4304758707649</v>
      </c>
      <c r="M1446" s="578">
        <v>1.7445797113856849</v>
      </c>
      <c r="N1446" s="578">
        <v>1.2210691347718174</v>
      </c>
      <c r="O1446" s="578">
        <v>2.0146226122354425E-2</v>
      </c>
      <c r="P1446" s="578">
        <v>12.33437796712675</v>
      </c>
      <c r="Q1446" s="578">
        <v>1095.9185117085751</v>
      </c>
      <c r="R1446" s="578">
        <v>1.2791507856260624</v>
      </c>
      <c r="S1446" s="578">
        <v>0.65731099247932401</v>
      </c>
      <c r="T1446" s="578">
        <v>9.3973175535211114E-3</v>
      </c>
      <c r="U1446" s="578">
        <v>19.56205665619925</v>
      </c>
      <c r="V1446" s="578">
        <v>2349.4304758707649</v>
      </c>
      <c r="W1446" s="578">
        <v>1.7445791366626473</v>
      </c>
      <c r="X1446" s="578">
        <v>1.2210691347718199</v>
      </c>
      <c r="Y1446" s="578">
        <v>2.0146226122354425E-2</v>
      </c>
    </row>
    <row r="1447" spans="1:25" x14ac:dyDescent="0.3">
      <c r="A1447" s="311" t="s">
        <v>4043</v>
      </c>
      <c r="B1447" s="310" t="s">
        <v>48</v>
      </c>
      <c r="C1447" s="310" t="s">
        <v>3655</v>
      </c>
      <c r="D1447" s="36">
        <v>5</v>
      </c>
      <c r="E1447" s="36">
        <v>2012</v>
      </c>
      <c r="F1447" s="578">
        <v>11.111323876010491</v>
      </c>
      <c r="G1447" s="578">
        <v>1130.3968950907374</v>
      </c>
      <c r="H1447" s="578">
        <v>1.0340642062947101</v>
      </c>
      <c r="I1447" s="578">
        <v>0.6280439679200448</v>
      </c>
      <c r="J1447" s="578">
        <v>9.6930453340367574E-3</v>
      </c>
      <c r="K1447" s="578">
        <v>16.939929653303452</v>
      </c>
      <c r="L1447" s="578">
        <v>2076.4665857950799</v>
      </c>
      <c r="M1447" s="578">
        <v>1.3746830692204273</v>
      </c>
      <c r="N1447" s="578">
        <v>1.0808775092785499</v>
      </c>
      <c r="O1447" s="578">
        <v>1.780562921582405E-2</v>
      </c>
      <c r="P1447" s="578">
        <v>11.111322167921241</v>
      </c>
      <c r="Q1447" s="578">
        <v>1130.39694658915</v>
      </c>
      <c r="R1447" s="578">
        <v>1.0340641755610673</v>
      </c>
      <c r="S1447" s="578">
        <v>0.62804395736505558</v>
      </c>
      <c r="T1447" s="578">
        <v>9.6930452806797355E-3</v>
      </c>
      <c r="U1447" s="578">
        <v>16.939929126281577</v>
      </c>
      <c r="V1447" s="578">
        <v>2076.466533660885</v>
      </c>
      <c r="W1447" s="578">
        <v>1.3746830692204273</v>
      </c>
      <c r="X1447" s="578">
        <v>1.0808774512261099</v>
      </c>
      <c r="Y1447" s="578">
        <v>1.780562921582405E-2</v>
      </c>
    </row>
    <row r="1448" spans="1:25" x14ac:dyDescent="0.3">
      <c r="A1448" s="311" t="s">
        <v>4044</v>
      </c>
      <c r="B1448" s="310" t="s">
        <v>48</v>
      </c>
      <c r="C1448" s="310" t="s">
        <v>3655</v>
      </c>
      <c r="D1448" s="36">
        <v>6</v>
      </c>
      <c r="E1448" s="36">
        <v>2012</v>
      </c>
      <c r="F1448" s="578">
        <v>10.377483116259082</v>
      </c>
      <c r="G1448" s="578">
        <v>1151.0826848347926</v>
      </c>
      <c r="H1448" s="578">
        <v>0.88701257000987688</v>
      </c>
      <c r="I1448" s="578">
        <v>0.61048301076516431</v>
      </c>
      <c r="J1448" s="578">
        <v>9.8704490762126108E-3</v>
      </c>
      <c r="K1448" s="578">
        <v>15.303841689184349</v>
      </c>
      <c r="L1448" s="578">
        <v>1910.9744923909475</v>
      </c>
      <c r="M1448" s="578">
        <v>1.1288433324079925</v>
      </c>
      <c r="N1448" s="578">
        <v>0.97856437663237195</v>
      </c>
      <c r="O1448" s="578">
        <v>1.6386605120108727E-2</v>
      </c>
      <c r="P1448" s="578">
        <v>10.37748332487047</v>
      </c>
      <c r="Q1448" s="578">
        <v>1151.0826848347926</v>
      </c>
      <c r="R1448" s="578">
        <v>0.88701258584236042</v>
      </c>
      <c r="S1448" s="578">
        <v>0.61048300564289004</v>
      </c>
      <c r="T1448" s="578">
        <v>9.8704490762126108E-3</v>
      </c>
      <c r="U1448" s="578">
        <v>15.303841688655625</v>
      </c>
      <c r="V1448" s="578">
        <v>1910.9744923909475</v>
      </c>
      <c r="W1448" s="578">
        <v>1.1288433229783501</v>
      </c>
      <c r="X1448" s="578">
        <v>0.97856434186299612</v>
      </c>
      <c r="Y1448" s="578">
        <v>1.6386605120108727E-2</v>
      </c>
    </row>
    <row r="1449" spans="1:25" x14ac:dyDescent="0.3">
      <c r="A1449" s="311" t="s">
        <v>4045</v>
      </c>
      <c r="B1449" s="310" t="s">
        <v>48</v>
      </c>
      <c r="C1449" s="310" t="s">
        <v>3655</v>
      </c>
      <c r="D1449" s="36">
        <v>7</v>
      </c>
      <c r="E1449" s="36">
        <v>2012</v>
      </c>
      <c r="F1449" s="578">
        <v>9.8882671884154192</v>
      </c>
      <c r="G1449" s="578">
        <v>1164.8754259745224</v>
      </c>
      <c r="H1449" s="578">
        <v>0.78897544588350321</v>
      </c>
      <c r="I1449" s="578">
        <v>0.59877622779458728</v>
      </c>
      <c r="J1449" s="578">
        <v>9.9887667359628944E-3</v>
      </c>
      <c r="K1449" s="578">
        <v>14.788128832612175</v>
      </c>
      <c r="L1449" s="578">
        <v>1871.3968633015902</v>
      </c>
      <c r="M1449" s="578">
        <v>1.0036506486552099</v>
      </c>
      <c r="N1449" s="578">
        <v>0.94225580307344547</v>
      </c>
      <c r="O1449" s="578">
        <v>1.6047267485797975E-2</v>
      </c>
      <c r="P1449" s="578">
        <v>9.8882675063117009</v>
      </c>
      <c r="Q1449" s="578">
        <v>1164.8754259745224</v>
      </c>
      <c r="R1449" s="578">
        <v>0.78897539258468852</v>
      </c>
      <c r="S1449" s="578">
        <v>0.59877622779458717</v>
      </c>
      <c r="T1449" s="578">
        <v>9.9887667359628944E-3</v>
      </c>
      <c r="U1449" s="578">
        <v>14.7881267584598</v>
      </c>
      <c r="V1449" s="578">
        <v>1871.3968633015902</v>
      </c>
      <c r="W1449" s="578">
        <v>1.0036506375763525</v>
      </c>
      <c r="X1449" s="578">
        <v>0.94225571335603753</v>
      </c>
      <c r="Y1449" s="578">
        <v>1.6047267485797975E-2</v>
      </c>
    </row>
    <row r="1450" spans="1:25" x14ac:dyDescent="0.3">
      <c r="A1450" s="311" t="s">
        <v>4046</v>
      </c>
      <c r="B1450" s="310" t="s">
        <v>48</v>
      </c>
      <c r="C1450" s="310" t="s">
        <v>3655</v>
      </c>
      <c r="D1450" s="36">
        <v>8</v>
      </c>
      <c r="E1450" s="36">
        <v>2012</v>
      </c>
      <c r="F1450" s="578">
        <v>9.3997768307575154</v>
      </c>
      <c r="G1450" s="578">
        <v>1120.6887728373176</v>
      </c>
      <c r="H1450" s="578">
        <v>0.698532545395816</v>
      </c>
      <c r="I1450" s="578">
        <v>0.5929028112441298</v>
      </c>
      <c r="J1450" s="578">
        <v>9.6098816041679299E-3</v>
      </c>
      <c r="K1450" s="578">
        <v>12.861921984648923</v>
      </c>
      <c r="L1450" s="578">
        <v>1603.3840713500927</v>
      </c>
      <c r="M1450" s="578">
        <v>0.93889558478258495</v>
      </c>
      <c r="N1450" s="578">
        <v>0.77595702341447259</v>
      </c>
      <c r="O1450" s="578">
        <v>1.3749075917682251E-2</v>
      </c>
      <c r="P1450" s="578">
        <v>9.3997762942089924</v>
      </c>
      <c r="Q1450" s="578">
        <v>1120.6887728373176</v>
      </c>
      <c r="R1450" s="578">
        <v>0.69853252552760126</v>
      </c>
      <c r="S1450" s="578">
        <v>0.59290271904319469</v>
      </c>
      <c r="T1450" s="578">
        <v>9.6098816041679299E-3</v>
      </c>
      <c r="U1450" s="578">
        <v>12.861920940524751</v>
      </c>
      <c r="V1450" s="578">
        <v>1603.3839670817001</v>
      </c>
      <c r="W1450" s="578">
        <v>0.93889555889957821</v>
      </c>
      <c r="X1450" s="578">
        <v>0.77595701813697804</v>
      </c>
      <c r="Y1450" s="578">
        <v>1.3749075393813299E-2</v>
      </c>
    </row>
    <row r="1451" spans="1:25" x14ac:dyDescent="0.3">
      <c r="A1451" s="311" t="s">
        <v>4047</v>
      </c>
      <c r="B1451" s="310" t="s">
        <v>48</v>
      </c>
      <c r="C1451" s="310" t="s">
        <v>3655</v>
      </c>
      <c r="D1451" s="36">
        <v>9</v>
      </c>
      <c r="E1451" s="36">
        <v>2012</v>
      </c>
      <c r="F1451" s="578">
        <v>9.0334064725999852</v>
      </c>
      <c r="G1451" s="578">
        <v>1087.5552139282174</v>
      </c>
      <c r="H1451" s="578">
        <v>0.63069974871662704</v>
      </c>
      <c r="I1451" s="578">
        <v>0.58849801123142198</v>
      </c>
      <c r="J1451" s="578">
        <v>9.3257853732211515E-3</v>
      </c>
      <c r="K1451" s="578">
        <v>12.510438744628676</v>
      </c>
      <c r="L1451" s="578">
        <v>1563.0786463419549</v>
      </c>
      <c r="M1451" s="578">
        <v>0.8876251676895961</v>
      </c>
      <c r="N1451" s="578">
        <v>0.72822366189211574</v>
      </c>
      <c r="O1451" s="578">
        <v>1.3403445753889725E-2</v>
      </c>
      <c r="P1451" s="578">
        <v>9.0334063081681926</v>
      </c>
      <c r="Q1451" s="578">
        <v>1087.5552139282174</v>
      </c>
      <c r="R1451" s="578">
        <v>0.63069975399412148</v>
      </c>
      <c r="S1451" s="578">
        <v>0.58849801123142198</v>
      </c>
      <c r="T1451" s="578">
        <v>9.3257855284415783E-3</v>
      </c>
      <c r="U1451" s="578">
        <v>12.510438737051974</v>
      </c>
      <c r="V1451" s="578">
        <v>1563.0786463419549</v>
      </c>
      <c r="W1451" s="578">
        <v>0.88762516272254244</v>
      </c>
      <c r="X1451" s="578">
        <v>0.7282235774522019</v>
      </c>
      <c r="Y1451" s="578">
        <v>1.3403445753889725E-2</v>
      </c>
    </row>
    <row r="1452" spans="1:25" x14ac:dyDescent="0.3">
      <c r="A1452" s="311" t="s">
        <v>4048</v>
      </c>
      <c r="B1452" s="310" t="s">
        <v>48</v>
      </c>
      <c r="C1452" s="310" t="s">
        <v>3655</v>
      </c>
      <c r="D1452" s="36">
        <v>10</v>
      </c>
      <c r="E1452" s="36">
        <v>2012</v>
      </c>
      <c r="F1452" s="578">
        <v>8.7484367401993932</v>
      </c>
      <c r="G1452" s="578">
        <v>1061.78232701619</v>
      </c>
      <c r="H1452" s="578">
        <v>0.57793993372858155</v>
      </c>
      <c r="I1452" s="578">
        <v>0.58507000437627177</v>
      </c>
      <c r="J1452" s="578">
        <v>9.1047709962973969E-3</v>
      </c>
      <c r="K1452" s="578">
        <v>12.220603434514425</v>
      </c>
      <c r="L1452" s="578">
        <v>1530.5077082316025</v>
      </c>
      <c r="M1452" s="578">
        <v>0.84972667059628226</v>
      </c>
      <c r="N1452" s="578">
        <v>0.68489294499158837</v>
      </c>
      <c r="O1452" s="578">
        <v>1.3124183460604351E-2</v>
      </c>
      <c r="P1452" s="578">
        <v>8.7484367322467698</v>
      </c>
      <c r="Q1452" s="578">
        <v>1061.7823791503849</v>
      </c>
      <c r="R1452" s="578">
        <v>0.57793994428357054</v>
      </c>
      <c r="S1452" s="578">
        <v>0.58506999909877699</v>
      </c>
      <c r="T1452" s="578">
        <v>9.1047709962973969E-3</v>
      </c>
      <c r="U1452" s="578">
        <v>12.2206023902787</v>
      </c>
      <c r="V1452" s="578">
        <v>1530.5077603657999</v>
      </c>
      <c r="W1452" s="578">
        <v>0.8497266763976461</v>
      </c>
      <c r="X1452" s="578">
        <v>0.68489294995864214</v>
      </c>
      <c r="Y1452" s="578">
        <v>1.3124183460604351E-2</v>
      </c>
    </row>
    <row r="1453" spans="1:25" x14ac:dyDescent="0.3">
      <c r="A1453" s="311" t="s">
        <v>4049</v>
      </c>
      <c r="B1453" s="310" t="s">
        <v>48</v>
      </c>
      <c r="C1453" s="310" t="s">
        <v>3655</v>
      </c>
      <c r="D1453" s="36">
        <v>11</v>
      </c>
      <c r="E1453" s="36">
        <v>2012</v>
      </c>
      <c r="F1453" s="578">
        <v>9.9621379436041799</v>
      </c>
      <c r="G1453" s="578">
        <v>1238.3063265482551</v>
      </c>
      <c r="H1453" s="578">
        <v>0.69932343864153723</v>
      </c>
      <c r="I1453" s="578">
        <v>0.54676527999496682</v>
      </c>
      <c r="J1453" s="578">
        <v>1.0618482144006151E-2</v>
      </c>
      <c r="K1453" s="578">
        <v>11.925270507946426</v>
      </c>
      <c r="L1453" s="578">
        <v>1504.3094914754201</v>
      </c>
      <c r="M1453" s="578">
        <v>0.82312288136260248</v>
      </c>
      <c r="N1453" s="578">
        <v>0.63136600943592625</v>
      </c>
      <c r="O1453" s="578">
        <v>1.28994897337785E-2</v>
      </c>
      <c r="P1453" s="578">
        <v>9.9621377346726128</v>
      </c>
      <c r="Q1453" s="578">
        <v>1238.3063265482551</v>
      </c>
      <c r="R1453" s="578">
        <v>0.69932343709903422</v>
      </c>
      <c r="S1453" s="578">
        <v>0.54676527242797102</v>
      </c>
      <c r="T1453" s="578">
        <v>1.0618482144006151E-2</v>
      </c>
      <c r="U1453" s="578">
        <v>11.925269990650049</v>
      </c>
      <c r="V1453" s="578">
        <v>1504.3094914754201</v>
      </c>
      <c r="W1453" s="578">
        <v>0.82312288166334202</v>
      </c>
      <c r="X1453" s="578">
        <v>0.63136601455820052</v>
      </c>
      <c r="Y1453" s="578">
        <v>1.28994897337785E-2</v>
      </c>
    </row>
    <row r="1454" spans="1:25" x14ac:dyDescent="0.3">
      <c r="A1454" s="311" t="s">
        <v>4050</v>
      </c>
      <c r="B1454" s="310" t="s">
        <v>48</v>
      </c>
      <c r="C1454" s="310" t="s">
        <v>3655</v>
      </c>
      <c r="D1454" s="36">
        <v>12</v>
      </c>
      <c r="E1454" s="36">
        <v>2012</v>
      </c>
      <c r="F1454" s="578">
        <v>10.955170892101378</v>
      </c>
      <c r="G1454" s="578">
        <v>1382.7361424763951</v>
      </c>
      <c r="H1454" s="578">
        <v>0.79863688438975522</v>
      </c>
      <c r="I1454" s="578">
        <v>0.51542349144195498</v>
      </c>
      <c r="J1454" s="578">
        <v>1.1857037597413449E-2</v>
      </c>
      <c r="K1454" s="578">
        <v>11.673922467224923</v>
      </c>
      <c r="L1454" s="578">
        <v>1481.9627863566025</v>
      </c>
      <c r="M1454" s="578">
        <v>0.80156067881034643</v>
      </c>
      <c r="N1454" s="578">
        <v>0.58557737626445749</v>
      </c>
      <c r="O1454" s="578">
        <v>1.2707896685848576E-2</v>
      </c>
      <c r="P1454" s="578">
        <v>10.955170528934072</v>
      </c>
      <c r="Q1454" s="578">
        <v>1382.7361424763951</v>
      </c>
      <c r="R1454" s="578">
        <v>0.79863683693110898</v>
      </c>
      <c r="S1454" s="578">
        <v>0.51542348437942553</v>
      </c>
      <c r="T1454" s="578">
        <v>1.1857037597413449E-2</v>
      </c>
      <c r="U1454" s="578">
        <v>11.673922985108174</v>
      </c>
      <c r="V1454" s="578">
        <v>1481.9627863566025</v>
      </c>
      <c r="W1454" s="578">
        <v>0.8015606757059377</v>
      </c>
      <c r="X1454" s="578">
        <v>0.585577357638006</v>
      </c>
      <c r="Y1454" s="578">
        <v>1.2707897209717524E-2</v>
      </c>
    </row>
    <row r="1455" spans="1:25" x14ac:dyDescent="0.3">
      <c r="A1455" s="311" t="s">
        <v>4051</v>
      </c>
      <c r="B1455" s="310" t="s">
        <v>48</v>
      </c>
      <c r="C1455" s="310" t="s">
        <v>3655</v>
      </c>
      <c r="D1455" s="36">
        <v>13</v>
      </c>
      <c r="E1455" s="36">
        <v>2012</v>
      </c>
      <c r="F1455" s="578">
        <v>10.826388819123721</v>
      </c>
      <c r="G1455" s="578">
        <v>1382.492900848385</v>
      </c>
      <c r="H1455" s="578">
        <v>0.77208574492639492</v>
      </c>
      <c r="I1455" s="578">
        <v>0.47179439427175851</v>
      </c>
      <c r="J1455" s="578">
        <v>1.1854955325058276E-2</v>
      </c>
      <c r="K1455" s="578">
        <v>11.476908843493774</v>
      </c>
      <c r="L1455" s="578">
        <v>1469.6566645304297</v>
      </c>
      <c r="M1455" s="578">
        <v>0.76785471090503599</v>
      </c>
      <c r="N1455" s="578">
        <v>0.54309286297454151</v>
      </c>
      <c r="O1455" s="578">
        <v>1.2602418505897075E-2</v>
      </c>
      <c r="P1455" s="578">
        <v>10.826389184187638</v>
      </c>
      <c r="Q1455" s="578">
        <v>1382.4930051167751</v>
      </c>
      <c r="R1455" s="578">
        <v>0.77208573002523373</v>
      </c>
      <c r="S1455" s="578">
        <v>0.47179436435302025</v>
      </c>
      <c r="T1455" s="578">
        <v>1.1854955325058276E-2</v>
      </c>
      <c r="U1455" s="578">
        <v>11.476906603629025</v>
      </c>
      <c r="V1455" s="578">
        <v>1469.6566645304297</v>
      </c>
      <c r="W1455" s="578">
        <v>0.76785463971706691</v>
      </c>
      <c r="X1455" s="578">
        <v>0.54309275230237553</v>
      </c>
      <c r="Y1455" s="578">
        <v>1.2602418505897075E-2</v>
      </c>
    </row>
    <row r="1456" spans="1:25" x14ac:dyDescent="0.3">
      <c r="A1456" s="311" t="s">
        <v>4052</v>
      </c>
      <c r="B1456" s="310" t="s">
        <v>48</v>
      </c>
      <c r="C1456" s="310" t="s">
        <v>3655</v>
      </c>
      <c r="D1456" s="36">
        <v>14</v>
      </c>
      <c r="E1456" s="36">
        <v>2012</v>
      </c>
      <c r="F1456" s="578">
        <v>11.676315231903525</v>
      </c>
      <c r="G1456" s="578">
        <v>1481.8031374613399</v>
      </c>
      <c r="H1456" s="578">
        <v>0.73904167430009626</v>
      </c>
      <c r="I1456" s="578">
        <v>0.47081660626766547</v>
      </c>
      <c r="J1456" s="578">
        <v>1.2706572102615549E-2</v>
      </c>
      <c r="K1456" s="578">
        <v>12.267396192764824</v>
      </c>
      <c r="L1456" s="578">
        <v>1560.081542968745</v>
      </c>
      <c r="M1456" s="578">
        <v>0.73671475493271477</v>
      </c>
      <c r="N1456" s="578">
        <v>0.5405444495457532</v>
      </c>
      <c r="O1456" s="578">
        <v>1.3377824002721625E-2</v>
      </c>
      <c r="P1456" s="578">
        <v>11.676315756422474</v>
      </c>
      <c r="Q1456" s="578">
        <v>1481.8031374613399</v>
      </c>
      <c r="R1456" s="578">
        <v>0.73904167430009615</v>
      </c>
      <c r="S1456" s="578">
        <v>0.470816603551308</v>
      </c>
      <c r="T1456" s="578">
        <v>1.2706572102615549E-2</v>
      </c>
      <c r="U1456" s="578">
        <v>12.267396708605949</v>
      </c>
      <c r="V1456" s="578">
        <v>1560.081542968745</v>
      </c>
      <c r="W1456" s="578">
        <v>0.73671468003885776</v>
      </c>
      <c r="X1456" s="578">
        <v>0.54054436083727753</v>
      </c>
      <c r="Y1456" s="578">
        <v>1.3377824002721625E-2</v>
      </c>
    </row>
    <row r="1457" spans="1:25" x14ac:dyDescent="0.3">
      <c r="A1457" s="311" t="s">
        <v>4053</v>
      </c>
      <c r="B1457" s="310" t="s">
        <v>48</v>
      </c>
      <c r="C1457" s="310" t="s">
        <v>3655</v>
      </c>
      <c r="D1457" s="36">
        <v>15</v>
      </c>
      <c r="E1457" s="36">
        <v>2012</v>
      </c>
      <c r="F1457" s="578">
        <v>12.488458485866399</v>
      </c>
      <c r="G1457" s="578">
        <v>1575.7345746358176</v>
      </c>
      <c r="H1457" s="578">
        <v>0.71057778852991726</v>
      </c>
      <c r="I1457" s="578">
        <v>0.47299471852602404</v>
      </c>
      <c r="J1457" s="578">
        <v>1.3512044650269624E-2</v>
      </c>
      <c r="K1457" s="578">
        <v>13.016561424970799</v>
      </c>
      <c r="L1457" s="578">
        <v>1644.7644042968725</v>
      </c>
      <c r="M1457" s="578">
        <v>0.71112908062059421</v>
      </c>
      <c r="N1457" s="578">
        <v>0.53699680790305104</v>
      </c>
      <c r="O1457" s="578">
        <v>1.4103960265250225E-2</v>
      </c>
      <c r="P1457" s="578">
        <v>12.4884579677309</v>
      </c>
      <c r="Q1457" s="578">
        <v>1575.7345746358176</v>
      </c>
      <c r="R1457" s="578">
        <v>0.71057781491739025</v>
      </c>
      <c r="S1457" s="578">
        <v>0.47299470211146399</v>
      </c>
      <c r="T1457" s="578">
        <v>1.3512044650269624E-2</v>
      </c>
      <c r="U1457" s="578">
        <v>13.016560901877975</v>
      </c>
      <c r="V1457" s="578">
        <v>1644.7644042968725</v>
      </c>
      <c r="W1457" s="578">
        <v>0.71112908062059366</v>
      </c>
      <c r="X1457" s="578">
        <v>0.53699680790305104</v>
      </c>
      <c r="Y1457" s="578">
        <v>1.4103960265250225E-2</v>
      </c>
    </row>
    <row r="1458" spans="1:25" x14ac:dyDescent="0.3">
      <c r="A1458" s="579" t="s">
        <v>4054</v>
      </c>
      <c r="B1458" s="580" t="s">
        <v>48</v>
      </c>
      <c r="C1458" s="580" t="s">
        <v>3655</v>
      </c>
      <c r="D1458" s="581">
        <v>16</v>
      </c>
      <c r="E1458" s="581">
        <v>2012</v>
      </c>
      <c r="F1458" s="582">
        <v>13.547772381406174</v>
      </c>
      <c r="G1458" s="582">
        <v>1684.724714914955</v>
      </c>
      <c r="H1458" s="582">
        <v>0.69425228300193909</v>
      </c>
      <c r="I1458" s="582">
        <v>0.48657666705548724</v>
      </c>
      <c r="J1458" s="582">
        <v>1.4446681307163051E-2</v>
      </c>
      <c r="K1458" s="582">
        <v>13.989353363489425</v>
      </c>
      <c r="L1458" s="582">
        <v>1743.1828231811473</v>
      </c>
      <c r="M1458" s="582">
        <v>0.69572992812997314</v>
      </c>
      <c r="N1458" s="582">
        <v>0.54674862785031952</v>
      </c>
      <c r="O1458" s="582">
        <v>1.494798638547455E-2</v>
      </c>
      <c r="P1458" s="582">
        <v>13.547770292643623</v>
      </c>
      <c r="Q1458" s="582">
        <v>1684.7247670491502</v>
      </c>
      <c r="R1458" s="582">
        <v>0.69425228775556447</v>
      </c>
      <c r="S1458" s="582">
        <v>0.48657666193321297</v>
      </c>
      <c r="T1458" s="582">
        <v>1.4446681307163051E-2</v>
      </c>
      <c r="U1458" s="582">
        <v>13.989352321441348</v>
      </c>
      <c r="V1458" s="582">
        <v>1743.1828231811473</v>
      </c>
      <c r="W1458" s="582">
        <v>0.69572991705111498</v>
      </c>
      <c r="X1458" s="582">
        <v>0.54674861834306854</v>
      </c>
      <c r="Y1458" s="582">
        <v>1.494798638547455E-2</v>
      </c>
    </row>
    <row r="1459" spans="1:25" x14ac:dyDescent="0.3">
      <c r="A1459" s="311" t="s">
        <v>4055</v>
      </c>
      <c r="B1459" s="310" t="s">
        <v>48</v>
      </c>
      <c r="C1459" s="310" t="s">
        <v>3655</v>
      </c>
      <c r="D1459" s="36">
        <v>1</v>
      </c>
      <c r="E1459" s="36">
        <v>2020</v>
      </c>
      <c r="F1459" s="578">
        <v>38.132493687745047</v>
      </c>
      <c r="G1459" s="578">
        <v>7438.1947784423801</v>
      </c>
      <c r="H1459" s="578">
        <v>4.0960459456158151</v>
      </c>
      <c r="I1459" s="578">
        <v>1.9742888892069426</v>
      </c>
      <c r="J1459" s="578">
        <v>6.5433410539602194E-2</v>
      </c>
      <c r="K1459" s="578">
        <v>39.585507125128004</v>
      </c>
      <c r="L1459" s="578">
        <v>7874.9508488972951</v>
      </c>
      <c r="M1459" s="578">
        <v>4.3855057486022453</v>
      </c>
      <c r="N1459" s="578">
        <v>2.0589431161060898</v>
      </c>
      <c r="O1459" s="578">
        <v>6.9276232544022251E-2</v>
      </c>
      <c r="P1459" s="578">
        <v>38.132493268426778</v>
      </c>
      <c r="Q1459" s="578">
        <v>7438.1947784423801</v>
      </c>
      <c r="R1459" s="578">
        <v>4.0960459404159302</v>
      </c>
      <c r="S1459" s="578">
        <v>1.9742888892069426</v>
      </c>
      <c r="T1459" s="578">
        <v>6.5433411044068593E-2</v>
      </c>
      <c r="U1459" s="578">
        <v>39.585509156381349</v>
      </c>
      <c r="V1459" s="578">
        <v>7874.9510548909475</v>
      </c>
      <c r="W1459" s="578">
        <v>4.3855058007563077</v>
      </c>
      <c r="X1459" s="578">
        <v>2.0589431424935598</v>
      </c>
      <c r="Y1459" s="578">
        <v>6.927623304848865E-2</v>
      </c>
    </row>
    <row r="1460" spans="1:25" x14ac:dyDescent="0.3">
      <c r="A1460" s="311" t="s">
        <v>4056</v>
      </c>
      <c r="B1460" s="310" t="s">
        <v>48</v>
      </c>
      <c r="C1460" s="310" t="s">
        <v>3655</v>
      </c>
      <c r="D1460" s="36">
        <v>2</v>
      </c>
      <c r="E1460" s="36">
        <v>2020</v>
      </c>
      <c r="F1460" s="578">
        <v>18.523546441996526</v>
      </c>
      <c r="G1460" s="578">
        <v>3767.4129892985002</v>
      </c>
      <c r="H1460" s="578">
        <v>1.9641442156086324</v>
      </c>
      <c r="I1460" s="578">
        <v>0.9905272626007593</v>
      </c>
      <c r="J1460" s="578">
        <v>3.3140275452751625E-2</v>
      </c>
      <c r="K1460" s="578">
        <v>19.617238861828749</v>
      </c>
      <c r="L1460" s="578">
        <v>4246.6614176432249</v>
      </c>
      <c r="M1460" s="578">
        <v>2.3352105479376948</v>
      </c>
      <c r="N1460" s="578">
        <v>1.0680365708346125</v>
      </c>
      <c r="O1460" s="578">
        <v>3.7357138411607552E-2</v>
      </c>
      <c r="P1460" s="578">
        <v>18.523547495526099</v>
      </c>
      <c r="Q1460" s="578">
        <v>3767.4130935668927</v>
      </c>
      <c r="R1460" s="578">
        <v>1.9641442145996977</v>
      </c>
      <c r="S1460" s="578">
        <v>0.99052733648568347</v>
      </c>
      <c r="T1460" s="578">
        <v>3.314027597662058E-2</v>
      </c>
      <c r="U1460" s="578">
        <v>19.617238356227325</v>
      </c>
      <c r="V1460" s="578">
        <v>4246.6614201863549</v>
      </c>
      <c r="W1460" s="578">
        <v>2.33521060715429</v>
      </c>
      <c r="X1460" s="578">
        <v>1.0680366711070102</v>
      </c>
      <c r="Y1460" s="578">
        <v>3.7357139459345448E-2</v>
      </c>
    </row>
    <row r="1461" spans="1:25" x14ac:dyDescent="0.3">
      <c r="A1461" s="311" t="s">
        <v>4057</v>
      </c>
      <c r="B1461" s="310" t="s">
        <v>48</v>
      </c>
      <c r="C1461" s="310" t="s">
        <v>3655</v>
      </c>
      <c r="D1461" s="36">
        <v>3</v>
      </c>
      <c r="E1461" s="36">
        <v>2020</v>
      </c>
      <c r="F1461" s="578">
        <v>9.9807046494800389</v>
      </c>
      <c r="G1461" s="578">
        <v>2123.8095003763774</v>
      </c>
      <c r="H1461" s="578">
        <v>1.0586486163083424</v>
      </c>
      <c r="I1461" s="578">
        <v>0.54443798866122928</v>
      </c>
      <c r="J1461" s="578">
        <v>1.8682442838326051E-2</v>
      </c>
      <c r="K1461" s="578">
        <v>11.436953573904825</v>
      </c>
      <c r="L1461" s="578">
        <v>2728.3767725626599</v>
      </c>
      <c r="M1461" s="578">
        <v>1.2408375795930575</v>
      </c>
      <c r="N1461" s="578">
        <v>0.64103445659081104</v>
      </c>
      <c r="O1461" s="578">
        <v>2.4002160062082077E-2</v>
      </c>
      <c r="P1461" s="578">
        <v>9.9807045504857985</v>
      </c>
      <c r="Q1461" s="578">
        <v>2123.8095003763774</v>
      </c>
      <c r="R1461" s="578">
        <v>1.05864857936588</v>
      </c>
      <c r="S1461" s="578">
        <v>0.5444379886612295</v>
      </c>
      <c r="T1461" s="578">
        <v>1.8682444409932875E-2</v>
      </c>
      <c r="U1461" s="578">
        <v>11.43695515394205</v>
      </c>
      <c r="V1461" s="578">
        <v>2728.3767725626599</v>
      </c>
      <c r="W1461" s="578">
        <v>1.2408375800975224</v>
      </c>
      <c r="X1461" s="578">
        <v>0.641034530475735</v>
      </c>
      <c r="Y1461" s="578">
        <v>2.4002160062082077E-2</v>
      </c>
    </row>
    <row r="1462" spans="1:25" x14ac:dyDescent="0.3">
      <c r="A1462" s="311" t="s">
        <v>4058</v>
      </c>
      <c r="B1462" s="310" t="s">
        <v>48</v>
      </c>
      <c r="C1462" s="310" t="s">
        <v>3655</v>
      </c>
      <c r="D1462" s="36">
        <v>4</v>
      </c>
      <c r="E1462" s="36">
        <v>2020</v>
      </c>
      <c r="F1462" s="578">
        <v>5.6097151492649528</v>
      </c>
      <c r="G1462" s="578">
        <v>1053.8642552693625</v>
      </c>
      <c r="H1462" s="578">
        <v>0.62160671801151046</v>
      </c>
      <c r="I1462" s="578">
        <v>0.289738240069709</v>
      </c>
      <c r="J1462" s="578">
        <v>9.2702950641978428E-3</v>
      </c>
      <c r="K1462" s="578">
        <v>8.9116839185492847</v>
      </c>
      <c r="L1462" s="578">
        <v>2255.1467946370399</v>
      </c>
      <c r="M1462" s="578">
        <v>0.88776210897291652</v>
      </c>
      <c r="N1462" s="578">
        <v>0.507913605465243</v>
      </c>
      <c r="O1462" s="578">
        <v>1.9838194789675325E-2</v>
      </c>
      <c r="P1462" s="578">
        <v>5.6097156215861679</v>
      </c>
      <c r="Q1462" s="578">
        <v>1053.8642552693625</v>
      </c>
      <c r="R1462" s="578">
        <v>0.62160672328900479</v>
      </c>
      <c r="S1462" s="578">
        <v>0.28973824573525475</v>
      </c>
      <c r="T1462" s="578">
        <v>9.2702950108408191E-3</v>
      </c>
      <c r="U1462" s="578">
        <v>8.9116847460706214</v>
      </c>
      <c r="V1462" s="578">
        <v>2255.1467946370399</v>
      </c>
      <c r="W1462" s="578">
        <v>0.88776214645865026</v>
      </c>
      <c r="X1462" s="578">
        <v>0.50791368276501647</v>
      </c>
      <c r="Y1462" s="578">
        <v>1.9838194265806373E-2</v>
      </c>
    </row>
    <row r="1463" spans="1:25" x14ac:dyDescent="0.3">
      <c r="A1463" s="311" t="s">
        <v>4059</v>
      </c>
      <c r="B1463" s="310" t="s">
        <v>48</v>
      </c>
      <c r="C1463" s="310" t="s">
        <v>3655</v>
      </c>
      <c r="D1463" s="36">
        <v>5</v>
      </c>
      <c r="E1463" s="36">
        <v>2020</v>
      </c>
      <c r="F1463" s="578">
        <v>5.0583374095961773</v>
      </c>
      <c r="G1463" s="578">
        <v>1086.8332964579224</v>
      </c>
      <c r="H1463" s="578">
        <v>0.50888405476386311</v>
      </c>
      <c r="I1463" s="578">
        <v>0.27169952805464398</v>
      </c>
      <c r="J1463" s="578">
        <v>9.5603773418891421E-3</v>
      </c>
      <c r="K1463" s="578">
        <v>7.7050734172807971</v>
      </c>
      <c r="L1463" s="578">
        <v>1992.2213617960576</v>
      </c>
      <c r="M1463" s="578">
        <v>0.70184598777753571</v>
      </c>
      <c r="N1463" s="578">
        <v>0.44582982225498774</v>
      </c>
      <c r="O1463" s="578">
        <v>1.7525530944112626E-2</v>
      </c>
      <c r="P1463" s="578">
        <v>5.0583380853701456</v>
      </c>
      <c r="Q1463" s="578">
        <v>1086.8332964579224</v>
      </c>
      <c r="R1463" s="578">
        <v>0.50888413736053395</v>
      </c>
      <c r="S1463" s="578">
        <v>0.27169953674698799</v>
      </c>
      <c r="T1463" s="578">
        <v>9.5603773418891421E-3</v>
      </c>
      <c r="U1463" s="578">
        <v>7.7050737206300202</v>
      </c>
      <c r="V1463" s="578">
        <v>1992.2213617960576</v>
      </c>
      <c r="W1463" s="578">
        <v>0.70184598250004127</v>
      </c>
      <c r="X1463" s="578">
        <v>0.44582986897633675</v>
      </c>
      <c r="Y1463" s="578">
        <v>1.7525530944112626E-2</v>
      </c>
    </row>
    <row r="1464" spans="1:25" x14ac:dyDescent="0.3">
      <c r="A1464" s="311" t="s">
        <v>4060</v>
      </c>
      <c r="B1464" s="310" t="s">
        <v>48</v>
      </c>
      <c r="C1464" s="310" t="s">
        <v>3655</v>
      </c>
      <c r="D1464" s="36">
        <v>6</v>
      </c>
      <c r="E1464" s="36">
        <v>2020</v>
      </c>
      <c r="F1464" s="578">
        <v>4.7275084652380075</v>
      </c>
      <c r="G1464" s="578">
        <v>1106.6165682474723</v>
      </c>
      <c r="H1464" s="578">
        <v>0.44125127630347027</v>
      </c>
      <c r="I1464" s="578">
        <v>0.26087627726762197</v>
      </c>
      <c r="J1464" s="578">
        <v>9.7344105209534251E-3</v>
      </c>
      <c r="K1464" s="578">
        <v>6.9382664063111052</v>
      </c>
      <c r="L1464" s="578">
        <v>1834.9407196044876</v>
      </c>
      <c r="M1464" s="578">
        <v>0.57748100935714275</v>
      </c>
      <c r="N1464" s="578">
        <v>0.40415451431181248</v>
      </c>
      <c r="O1464" s="578">
        <v>1.6141596095015549E-2</v>
      </c>
      <c r="P1464" s="578">
        <v>4.7275084653956529</v>
      </c>
      <c r="Q1464" s="578">
        <v>1106.6165682474723</v>
      </c>
      <c r="R1464" s="578">
        <v>0.44125127734150676</v>
      </c>
      <c r="S1464" s="578">
        <v>0.26087627373635724</v>
      </c>
      <c r="T1464" s="578">
        <v>9.7344105209534251E-3</v>
      </c>
      <c r="U1464" s="578">
        <v>6.9382672436695376</v>
      </c>
      <c r="V1464" s="578">
        <v>1834.9407196044876</v>
      </c>
      <c r="W1464" s="578">
        <v>0.57748107792576753</v>
      </c>
      <c r="X1464" s="578">
        <v>0.40415453949632701</v>
      </c>
      <c r="Y1464" s="578">
        <v>1.6141596095015549E-2</v>
      </c>
    </row>
    <row r="1465" spans="1:25" x14ac:dyDescent="0.3">
      <c r="A1465" s="311" t="s">
        <v>4061</v>
      </c>
      <c r="B1465" s="310" t="s">
        <v>48</v>
      </c>
      <c r="C1465" s="310" t="s">
        <v>3655</v>
      </c>
      <c r="D1465" s="36">
        <v>7</v>
      </c>
      <c r="E1465" s="36">
        <v>2020</v>
      </c>
      <c r="F1465" s="578">
        <v>4.5069614711683226</v>
      </c>
      <c r="G1465" s="578">
        <v>1119.8077964782651</v>
      </c>
      <c r="H1465" s="578">
        <v>0.39616138534620349</v>
      </c>
      <c r="I1465" s="578">
        <v>0.25366047356510474</v>
      </c>
      <c r="J1465" s="578">
        <v>9.8504560689131326E-3</v>
      </c>
      <c r="K1465" s="578">
        <v>6.7168425738273019</v>
      </c>
      <c r="L1465" s="578">
        <v>1795.2829462687125</v>
      </c>
      <c r="M1465" s="578">
        <v>0.51301881568118257</v>
      </c>
      <c r="N1465" s="578">
        <v>0.38824484699095196</v>
      </c>
      <c r="O1465" s="578">
        <v>1.5793143723082399E-2</v>
      </c>
      <c r="P1465" s="578">
        <v>4.5069616771458278</v>
      </c>
      <c r="Q1465" s="578">
        <v>1119.8077964782651</v>
      </c>
      <c r="R1465" s="578">
        <v>0.39616139114756699</v>
      </c>
      <c r="S1465" s="578">
        <v>0.25366045744158272</v>
      </c>
      <c r="T1465" s="578">
        <v>9.8504560689131326E-3</v>
      </c>
      <c r="U1465" s="578">
        <v>6.7168427801613326</v>
      </c>
      <c r="V1465" s="578">
        <v>1795.2830505371051</v>
      </c>
      <c r="W1465" s="578">
        <v>0.51301883512254154</v>
      </c>
      <c r="X1465" s="578">
        <v>0.388244851337124</v>
      </c>
      <c r="Y1465" s="578">
        <v>1.5793144770820298E-2</v>
      </c>
    </row>
    <row r="1466" spans="1:25" x14ac:dyDescent="0.3">
      <c r="A1466" s="311" t="s">
        <v>4062</v>
      </c>
      <c r="B1466" s="310" t="s">
        <v>48</v>
      </c>
      <c r="C1466" s="310" t="s">
        <v>3655</v>
      </c>
      <c r="D1466" s="36">
        <v>8</v>
      </c>
      <c r="E1466" s="36">
        <v>2020</v>
      </c>
      <c r="F1466" s="578">
        <v>4.2766976052989722</v>
      </c>
      <c r="G1466" s="578">
        <v>1076.0696589151999</v>
      </c>
      <c r="H1466" s="578">
        <v>0.35221963038202297</v>
      </c>
      <c r="I1466" s="578">
        <v>0.25051918602548451</v>
      </c>
      <c r="J1466" s="578">
        <v>9.4659788980303843E-3</v>
      </c>
      <c r="K1466" s="578">
        <v>5.8330756261372354</v>
      </c>
      <c r="L1466" s="578">
        <v>1538.5557098388626</v>
      </c>
      <c r="M1466" s="578">
        <v>0.47543760559832005</v>
      </c>
      <c r="N1466" s="578">
        <v>0.31503609899664248</v>
      </c>
      <c r="O1466" s="578">
        <v>1.3534610470135974E-2</v>
      </c>
      <c r="P1466" s="578">
        <v>4.2766979713111679</v>
      </c>
      <c r="Q1466" s="578">
        <v>1076.0696589151999</v>
      </c>
      <c r="R1466" s="578">
        <v>0.35221963038202297</v>
      </c>
      <c r="S1466" s="578">
        <v>0.25051919223430175</v>
      </c>
      <c r="T1466" s="578">
        <v>9.4659788980303843E-3</v>
      </c>
      <c r="U1466" s="578">
        <v>5.8330758899683079</v>
      </c>
      <c r="V1466" s="578">
        <v>1538.5557098388626</v>
      </c>
      <c r="W1466" s="578">
        <v>0.47543761087581471</v>
      </c>
      <c r="X1466" s="578">
        <v>0.31503610056824921</v>
      </c>
      <c r="Y1466" s="578">
        <v>1.3534610470135974E-2</v>
      </c>
    </row>
    <row r="1467" spans="1:25" x14ac:dyDescent="0.3">
      <c r="A1467" s="311" t="s">
        <v>4063</v>
      </c>
      <c r="B1467" s="310" t="s">
        <v>48</v>
      </c>
      <c r="C1467" s="310" t="s">
        <v>3655</v>
      </c>
      <c r="D1467" s="36">
        <v>9</v>
      </c>
      <c r="E1467" s="36">
        <v>2020</v>
      </c>
      <c r="F1467" s="578">
        <v>4.1039971468308005</v>
      </c>
      <c r="G1467" s="578">
        <v>1043.2708295186326</v>
      </c>
      <c r="H1467" s="578">
        <v>0.31926240730293348</v>
      </c>
      <c r="I1467" s="578">
        <v>0.24816299282247173</v>
      </c>
      <c r="J1467" s="578">
        <v>9.1776555054821022E-3</v>
      </c>
      <c r="K1467" s="578">
        <v>5.6635401124173423</v>
      </c>
      <c r="L1467" s="578">
        <v>1499.0788154602001</v>
      </c>
      <c r="M1467" s="578">
        <v>0.4462453527764102</v>
      </c>
      <c r="N1467" s="578">
        <v>0.29315609484910898</v>
      </c>
      <c r="O1467" s="578">
        <v>1.3187458117802902E-2</v>
      </c>
      <c r="P1467" s="578">
        <v>4.1039973539967196</v>
      </c>
      <c r="Q1467" s="578">
        <v>1043.2708295186326</v>
      </c>
      <c r="R1467" s="578">
        <v>0.31926240682272022</v>
      </c>
      <c r="S1467" s="578">
        <v>0.24816299282247173</v>
      </c>
      <c r="T1467" s="578">
        <v>9.1776556121961478E-3</v>
      </c>
      <c r="U1467" s="578">
        <v>5.6635401650491923</v>
      </c>
      <c r="V1467" s="578">
        <v>1499.0788675943975</v>
      </c>
      <c r="W1467" s="578">
        <v>0.44624535789868447</v>
      </c>
      <c r="X1467" s="578">
        <v>0.29315609537297799</v>
      </c>
      <c r="Y1467" s="578">
        <v>1.3187458117802902E-2</v>
      </c>
    </row>
    <row r="1468" spans="1:25" x14ac:dyDescent="0.3">
      <c r="A1468" s="311" t="s">
        <v>4064</v>
      </c>
      <c r="B1468" s="310" t="s">
        <v>48</v>
      </c>
      <c r="C1468" s="310" t="s">
        <v>3655</v>
      </c>
      <c r="D1468" s="36">
        <v>10</v>
      </c>
      <c r="E1468" s="36">
        <v>2020</v>
      </c>
      <c r="F1468" s="578">
        <v>3.9696714674379674</v>
      </c>
      <c r="G1468" s="578">
        <v>1017.7580890655493</v>
      </c>
      <c r="H1468" s="578">
        <v>0.2936287068926805</v>
      </c>
      <c r="I1468" s="578">
        <v>0.24633040651679</v>
      </c>
      <c r="J1468" s="578">
        <v>8.9533704449422657E-3</v>
      </c>
      <c r="K1468" s="578">
        <v>5.5241197858558708</v>
      </c>
      <c r="L1468" s="578">
        <v>1467.2674039204876</v>
      </c>
      <c r="M1468" s="578">
        <v>0.42430534588735674</v>
      </c>
      <c r="N1468" s="578">
        <v>0.27345896267797748</v>
      </c>
      <c r="O1468" s="578">
        <v>1.29077625169884E-2</v>
      </c>
      <c r="P1468" s="578">
        <v>3.9696715693147127</v>
      </c>
      <c r="Q1468" s="578">
        <v>1017.7580890655493</v>
      </c>
      <c r="R1468" s="578">
        <v>0.29362870699939425</v>
      </c>
      <c r="S1468" s="578">
        <v>0.24633040651679</v>
      </c>
      <c r="T1468" s="578">
        <v>8.9533704449422657E-3</v>
      </c>
      <c r="U1468" s="578">
        <v>5.5241198876731969</v>
      </c>
      <c r="V1468" s="578">
        <v>1467.2674039204876</v>
      </c>
      <c r="W1468" s="578">
        <v>0.42430542237222302</v>
      </c>
      <c r="X1468" s="578">
        <v>0.2734589948862165</v>
      </c>
      <c r="Y1468" s="578">
        <v>1.2907761997970099E-2</v>
      </c>
    </row>
    <row r="1469" spans="1:25" x14ac:dyDescent="0.3">
      <c r="A1469" s="311" t="s">
        <v>4065</v>
      </c>
      <c r="B1469" s="310" t="s">
        <v>48</v>
      </c>
      <c r="C1469" s="310" t="s">
        <v>3655</v>
      </c>
      <c r="D1469" s="36">
        <v>11</v>
      </c>
      <c r="E1469" s="36">
        <v>2020</v>
      </c>
      <c r="F1469" s="578">
        <v>4.5018836291249746</v>
      </c>
      <c r="G1469" s="578">
        <v>1186.9612604776976</v>
      </c>
      <c r="H1469" s="578">
        <v>0.34703244327101801</v>
      </c>
      <c r="I1469" s="578">
        <v>0.22064802756843424</v>
      </c>
      <c r="J1469" s="578">
        <v>1.0441852976024724E-2</v>
      </c>
      <c r="K1469" s="578">
        <v>5.3886008597728443</v>
      </c>
      <c r="L1469" s="578">
        <v>1442.29323069254</v>
      </c>
      <c r="M1469" s="578">
        <v>0.40769062858695726</v>
      </c>
      <c r="N1469" s="578">
        <v>0.249906405282672</v>
      </c>
      <c r="O1469" s="578">
        <v>1.2688029955218776E-2</v>
      </c>
      <c r="P1469" s="578">
        <v>4.5018832643036077</v>
      </c>
      <c r="Q1469" s="578">
        <v>1186.9612604776976</v>
      </c>
      <c r="R1469" s="578">
        <v>0.34703245863784027</v>
      </c>
      <c r="S1469" s="578">
        <v>0.22064800676889651</v>
      </c>
      <c r="T1469" s="578">
        <v>1.0441852976024724E-2</v>
      </c>
      <c r="U1469" s="578">
        <v>5.388601322016858</v>
      </c>
      <c r="V1469" s="578">
        <v>1442.29323069254</v>
      </c>
      <c r="W1469" s="578">
        <v>0.40769063266149352</v>
      </c>
      <c r="X1469" s="578">
        <v>0.249906405806541</v>
      </c>
      <c r="Y1469" s="578">
        <v>1.2688029955218776E-2</v>
      </c>
    </row>
    <row r="1470" spans="1:25" x14ac:dyDescent="0.3">
      <c r="A1470" s="311" t="s">
        <v>4066</v>
      </c>
      <c r="B1470" s="310" t="s">
        <v>48</v>
      </c>
      <c r="C1470" s="310" t="s">
        <v>3655</v>
      </c>
      <c r="D1470" s="36">
        <v>12</v>
      </c>
      <c r="E1470" s="36">
        <v>2020</v>
      </c>
      <c r="F1470" s="578">
        <v>4.9373337124634373</v>
      </c>
      <c r="G1470" s="578">
        <v>1325.4016685485799</v>
      </c>
      <c r="H1470" s="578">
        <v>0.39072591993802497</v>
      </c>
      <c r="I1470" s="578">
        <v>0.1996344223152845</v>
      </c>
      <c r="J1470" s="578">
        <v>1.165976061505105E-2</v>
      </c>
      <c r="K1470" s="578">
        <v>5.2731837514923674</v>
      </c>
      <c r="L1470" s="578">
        <v>1420.9900754292776</v>
      </c>
      <c r="M1470" s="578">
        <v>0.39416777567627498</v>
      </c>
      <c r="N1470" s="578">
        <v>0.22977669857209498</v>
      </c>
      <c r="O1470" s="578">
        <v>1.2500556117932549E-2</v>
      </c>
      <c r="P1470" s="578">
        <v>4.937333864016785</v>
      </c>
      <c r="Q1470" s="578">
        <v>1325.4016685485799</v>
      </c>
      <c r="R1470" s="578">
        <v>0.3907259046294102</v>
      </c>
      <c r="S1470" s="578">
        <v>0.19963443271505302</v>
      </c>
      <c r="T1470" s="578">
        <v>1.165976061505105E-2</v>
      </c>
      <c r="U1470" s="578">
        <v>5.2731844818602704</v>
      </c>
      <c r="V1470" s="578">
        <v>1420.9900754292776</v>
      </c>
      <c r="W1470" s="578">
        <v>0.39416778079854897</v>
      </c>
      <c r="X1470" s="578">
        <v>0.22977669857209498</v>
      </c>
      <c r="Y1470" s="578">
        <v>1.2500555598914252E-2</v>
      </c>
    </row>
    <row r="1471" spans="1:25" x14ac:dyDescent="0.3">
      <c r="A1471" s="311" t="s">
        <v>4067</v>
      </c>
      <c r="B1471" s="310" t="s">
        <v>48</v>
      </c>
      <c r="C1471" s="310" t="s">
        <v>3655</v>
      </c>
      <c r="D1471" s="36">
        <v>13</v>
      </c>
      <c r="E1471" s="36">
        <v>2020</v>
      </c>
      <c r="F1471" s="578">
        <v>4.8703219625361553</v>
      </c>
      <c r="G1471" s="578">
        <v>1325.8552195231075</v>
      </c>
      <c r="H1471" s="578">
        <v>0.37633660455079077</v>
      </c>
      <c r="I1471" s="578">
        <v>0.18085934648600674</v>
      </c>
      <c r="J1471" s="578">
        <v>1.1663623066851826E-2</v>
      </c>
      <c r="K1471" s="578">
        <v>5.1759662831075977</v>
      </c>
      <c r="L1471" s="578">
        <v>1409.83083089192</v>
      </c>
      <c r="M1471" s="578">
        <v>0.37634603343515927</v>
      </c>
      <c r="N1471" s="578">
        <v>0.21189753115565174</v>
      </c>
      <c r="O1471" s="578">
        <v>1.2402295687934349E-2</v>
      </c>
      <c r="P1471" s="578">
        <v>4.8703221165596871</v>
      </c>
      <c r="Q1471" s="578">
        <v>1325.8552195231075</v>
      </c>
      <c r="R1471" s="578">
        <v>0.37633660559852877</v>
      </c>
      <c r="S1471" s="578">
        <v>0.18085934386666203</v>
      </c>
      <c r="T1471" s="578">
        <v>1.1663623066851826E-2</v>
      </c>
      <c r="U1471" s="578">
        <v>5.1759669586863248</v>
      </c>
      <c r="V1471" s="578">
        <v>1409.83083089192</v>
      </c>
      <c r="W1471" s="578">
        <v>0.37634611448932676</v>
      </c>
      <c r="X1471" s="578">
        <v>0.21189755872668026</v>
      </c>
      <c r="Y1471" s="578">
        <v>1.2402295687934349E-2</v>
      </c>
    </row>
    <row r="1472" spans="1:25" x14ac:dyDescent="0.3">
      <c r="A1472" s="311" t="s">
        <v>4068</v>
      </c>
      <c r="B1472" s="310" t="s">
        <v>48</v>
      </c>
      <c r="C1472" s="310" t="s">
        <v>3655</v>
      </c>
      <c r="D1472" s="36">
        <v>14</v>
      </c>
      <c r="E1472" s="36">
        <v>2020</v>
      </c>
      <c r="F1472" s="578">
        <v>5.2454849636875798</v>
      </c>
      <c r="G1472" s="578">
        <v>1420.0903358459425</v>
      </c>
      <c r="H1472" s="578">
        <v>0.3611793749926917</v>
      </c>
      <c r="I1472" s="578">
        <v>0.18126120232045601</v>
      </c>
      <c r="J1472" s="578">
        <v>1.2492837685082674E-2</v>
      </c>
      <c r="K1472" s="578">
        <v>5.5239094715094899</v>
      </c>
      <c r="L1472" s="578">
        <v>1495.6231129964149</v>
      </c>
      <c r="M1472" s="578">
        <v>0.36184833039684799</v>
      </c>
      <c r="N1472" s="578">
        <v>0.21149749495089001</v>
      </c>
      <c r="O1472" s="578">
        <v>1.3157196866814E-2</v>
      </c>
      <c r="P1472" s="578">
        <v>5.2454848593648968</v>
      </c>
      <c r="Q1472" s="578">
        <v>1420.0903358459425</v>
      </c>
      <c r="R1472" s="578">
        <v>0.36117937394495397</v>
      </c>
      <c r="S1472" s="578">
        <v>0.18126120232045601</v>
      </c>
      <c r="T1472" s="578">
        <v>1.2492837685082674E-2</v>
      </c>
      <c r="U1472" s="578">
        <v>5.5239100528075724</v>
      </c>
      <c r="V1472" s="578">
        <v>1495.6231129964149</v>
      </c>
      <c r="W1472" s="578">
        <v>0.361848330920717</v>
      </c>
      <c r="X1472" s="578">
        <v>0.21149749495089001</v>
      </c>
      <c r="Y1472" s="578">
        <v>1.3157196866814E-2</v>
      </c>
    </row>
    <row r="1473" spans="1:25" x14ac:dyDescent="0.3">
      <c r="A1473" s="311" t="s">
        <v>4069</v>
      </c>
      <c r="B1473" s="310" t="s">
        <v>48</v>
      </c>
      <c r="C1473" s="310" t="s">
        <v>3655</v>
      </c>
      <c r="D1473" s="36">
        <v>15</v>
      </c>
      <c r="E1473" s="36">
        <v>2020</v>
      </c>
      <c r="F1473" s="578">
        <v>5.6047183830911873</v>
      </c>
      <c r="G1473" s="578">
        <v>1509.1854934692349</v>
      </c>
      <c r="H1473" s="578">
        <v>0.34827836740199253</v>
      </c>
      <c r="I1473" s="578">
        <v>0.18292944195369823</v>
      </c>
      <c r="J1473" s="578">
        <v>1.3276804248259024E-2</v>
      </c>
      <c r="K1473" s="578">
        <v>5.8537215509058944</v>
      </c>
      <c r="L1473" s="578">
        <v>1575.9171727498324</v>
      </c>
      <c r="M1473" s="578">
        <v>0.34997551598644305</v>
      </c>
      <c r="N1473" s="578">
        <v>0.21052581859597275</v>
      </c>
      <c r="O1473" s="578">
        <v>1.3863724957142574E-2</v>
      </c>
      <c r="P1473" s="578">
        <v>5.6047188520193796</v>
      </c>
      <c r="Q1473" s="578">
        <v>1509.1854934692349</v>
      </c>
      <c r="R1473" s="578">
        <v>0.34827837326156402</v>
      </c>
      <c r="S1473" s="578">
        <v>0.1829294471535825</v>
      </c>
      <c r="T1473" s="578">
        <v>1.3276804248259024E-2</v>
      </c>
      <c r="U1473" s="578">
        <v>5.853721551099925</v>
      </c>
      <c r="V1473" s="578">
        <v>1575.9171727498324</v>
      </c>
      <c r="W1473" s="578">
        <v>0.3499755164472535</v>
      </c>
      <c r="X1473" s="578">
        <v>0.21052581964371048</v>
      </c>
      <c r="Y1473" s="578">
        <v>1.3863724957142574E-2</v>
      </c>
    </row>
    <row r="1474" spans="1:25" x14ac:dyDescent="0.3">
      <c r="A1474" s="579" t="s">
        <v>4070</v>
      </c>
      <c r="B1474" s="580" t="s">
        <v>48</v>
      </c>
      <c r="C1474" s="580" t="s">
        <v>3655</v>
      </c>
      <c r="D1474" s="581">
        <v>16</v>
      </c>
      <c r="E1474" s="581">
        <v>2020</v>
      </c>
      <c r="F1474" s="582">
        <v>6.0792133806632247</v>
      </c>
      <c r="G1474" s="582">
        <v>1612.7841351826951</v>
      </c>
      <c r="H1474" s="582">
        <v>0.34097706438236225</v>
      </c>
      <c r="I1474" s="582">
        <v>0.18890395884712452</v>
      </c>
      <c r="J1474" s="582">
        <v>1.4188344929910524E-2</v>
      </c>
      <c r="K1474" s="582">
        <v>6.2884843319116008</v>
      </c>
      <c r="L1474" s="582">
        <v>1669.4536247253375</v>
      </c>
      <c r="M1474" s="582">
        <v>0.34290457601794772</v>
      </c>
      <c r="N1474" s="582">
        <v>0.21477773576043499</v>
      </c>
      <c r="O1474" s="582">
        <v>1.4686749045116151E-2</v>
      </c>
      <c r="P1474" s="582">
        <v>6.0792132741383531</v>
      </c>
      <c r="Q1474" s="582">
        <v>1612.7841351826951</v>
      </c>
      <c r="R1474" s="582">
        <v>0.34097707874995298</v>
      </c>
      <c r="S1474" s="582">
        <v>0.18890397964666222</v>
      </c>
      <c r="T1474" s="582">
        <v>1.4188344929910524E-2</v>
      </c>
      <c r="U1474" s="582">
        <v>6.2884843845313254</v>
      </c>
      <c r="V1474" s="582">
        <v>1669.4536247253375</v>
      </c>
      <c r="W1474" s="582">
        <v>0.34290457164267174</v>
      </c>
      <c r="X1474" s="582">
        <v>0.21477774244461476</v>
      </c>
      <c r="Y1474" s="582">
        <v>1.4686749045116151E-2</v>
      </c>
    </row>
    <row r="1475" spans="1:25" x14ac:dyDescent="0.3">
      <c r="A1475" s="311" t="s">
        <v>4071</v>
      </c>
      <c r="B1475" s="310" t="s">
        <v>48</v>
      </c>
      <c r="C1475" s="310" t="s">
        <v>3655</v>
      </c>
      <c r="D1475" s="36">
        <v>1</v>
      </c>
      <c r="E1475" s="36">
        <v>2030</v>
      </c>
      <c r="F1475" s="578">
        <v>12.152064763077425</v>
      </c>
      <c r="G1475" s="578">
        <v>7124.2656809488908</v>
      </c>
      <c r="H1475" s="578">
        <v>1.257343356070725</v>
      </c>
      <c r="I1475" s="578">
        <v>0.46076399522523048</v>
      </c>
      <c r="J1475" s="578">
        <v>6.1537890617425199E-2</v>
      </c>
      <c r="K1475" s="578">
        <v>12.57927273332335</v>
      </c>
      <c r="L1475" s="578">
        <v>7539.37014261881</v>
      </c>
      <c r="M1475" s="578">
        <v>1.3751977808424225</v>
      </c>
      <c r="N1475" s="578">
        <v>0.47625786717981072</v>
      </c>
      <c r="O1475" s="578">
        <v>6.5123772209820602E-2</v>
      </c>
      <c r="P1475" s="578">
        <v>12.152063720720074</v>
      </c>
      <c r="Q1475" s="578">
        <v>7124.2657826741506</v>
      </c>
      <c r="R1475" s="578">
        <v>1.257343366868245</v>
      </c>
      <c r="S1475" s="578">
        <v>0.46076399522523048</v>
      </c>
      <c r="T1475" s="578">
        <v>6.1537890617425199E-2</v>
      </c>
      <c r="U1475" s="578">
        <v>12.579272733109924</v>
      </c>
      <c r="V1475" s="578">
        <v>7539.3700942993128</v>
      </c>
      <c r="W1475" s="578">
        <v>1.3751977277667373</v>
      </c>
      <c r="X1475" s="578">
        <v>0.47625779329488627</v>
      </c>
      <c r="Y1475" s="578">
        <v>6.5123771666549105E-2</v>
      </c>
    </row>
    <row r="1476" spans="1:25" x14ac:dyDescent="0.3">
      <c r="A1476" s="311" t="s">
        <v>4072</v>
      </c>
      <c r="B1476" s="310" t="s">
        <v>48</v>
      </c>
      <c r="C1476" s="310" t="s">
        <v>3655</v>
      </c>
      <c r="D1476" s="36">
        <v>2</v>
      </c>
      <c r="E1476" s="36">
        <v>2030</v>
      </c>
      <c r="F1476" s="578">
        <v>6.0353291107166998</v>
      </c>
      <c r="G1476" s="578">
        <v>3615.0026448567651</v>
      </c>
      <c r="H1476" s="578">
        <v>0.59399915801380576</v>
      </c>
      <c r="I1476" s="578">
        <v>0.23419104140096575</v>
      </c>
      <c r="J1476" s="578">
        <v>3.1225123190476198E-2</v>
      </c>
      <c r="K1476" s="578">
        <v>6.4318947126108998</v>
      </c>
      <c r="L1476" s="578">
        <v>4070.1428654988572</v>
      </c>
      <c r="M1476" s="578">
        <v>0.74493524874560468</v>
      </c>
      <c r="N1476" s="578">
        <v>0.24682748628159326</v>
      </c>
      <c r="O1476" s="578">
        <v>3.5156857901407976E-2</v>
      </c>
      <c r="P1476" s="578">
        <v>6.0353292151818678</v>
      </c>
      <c r="Q1476" s="578">
        <v>3615.0025914510047</v>
      </c>
      <c r="R1476" s="578">
        <v>0.59399915880931053</v>
      </c>
      <c r="S1476" s="578">
        <v>0.234191031272833</v>
      </c>
      <c r="T1476" s="578">
        <v>3.122512266660725E-2</v>
      </c>
      <c r="U1476" s="578">
        <v>6.4318952309379975</v>
      </c>
      <c r="V1476" s="578">
        <v>4070.1428654988572</v>
      </c>
      <c r="W1476" s="578">
        <v>0.74493523322356192</v>
      </c>
      <c r="X1476" s="578">
        <v>0.24682746975061776</v>
      </c>
      <c r="Y1476" s="578">
        <v>3.5156858949145872E-2</v>
      </c>
    </row>
    <row r="1477" spans="1:25" x14ac:dyDescent="0.3">
      <c r="A1477" s="311" t="s">
        <v>4073</v>
      </c>
      <c r="B1477" s="310" t="s">
        <v>48</v>
      </c>
      <c r="C1477" s="310" t="s">
        <v>3655</v>
      </c>
      <c r="D1477" s="36">
        <v>3</v>
      </c>
      <c r="E1477" s="36">
        <v>2030</v>
      </c>
      <c r="F1477" s="578">
        <v>3.240511992369945</v>
      </c>
      <c r="G1477" s="578">
        <v>2037.1580073038699</v>
      </c>
      <c r="H1477" s="578">
        <v>0.32847640790472077</v>
      </c>
      <c r="I1477" s="578">
        <v>0.1281470385923355</v>
      </c>
      <c r="J1477" s="578">
        <v>1.7596315902968177E-2</v>
      </c>
      <c r="K1477" s="578">
        <v>3.7551379677267152</v>
      </c>
      <c r="L1477" s="578">
        <v>2610.4412333170549</v>
      </c>
      <c r="M1477" s="578">
        <v>0.40565524864602276</v>
      </c>
      <c r="N1477" s="578">
        <v>0.14894240128342051</v>
      </c>
      <c r="O1477" s="578">
        <v>2.2548641757263423E-2</v>
      </c>
      <c r="P1477" s="578">
        <v>3.2405122011732526</v>
      </c>
      <c r="Q1477" s="578">
        <v>2037.1580073038699</v>
      </c>
      <c r="R1477" s="578">
        <v>0.32847640369436648</v>
      </c>
      <c r="S1477" s="578">
        <v>0.1281470490697145</v>
      </c>
      <c r="T1477" s="578">
        <v>1.7596315902968177E-2</v>
      </c>
      <c r="U1477" s="578">
        <v>3.7551381761865374</v>
      </c>
      <c r="V1477" s="578">
        <v>2610.4412854512525</v>
      </c>
      <c r="W1477" s="578">
        <v>0.40565524718112972</v>
      </c>
      <c r="X1477" s="578">
        <v>0.14894240027448749</v>
      </c>
      <c r="Y1477" s="578">
        <v>2.2548641757263423E-2</v>
      </c>
    </row>
    <row r="1478" spans="1:25" x14ac:dyDescent="0.3">
      <c r="A1478" s="311" t="s">
        <v>4074</v>
      </c>
      <c r="B1478" s="310" t="s">
        <v>48</v>
      </c>
      <c r="C1478" s="310" t="s">
        <v>3655</v>
      </c>
      <c r="D1478" s="36">
        <v>4</v>
      </c>
      <c r="E1478" s="36">
        <v>2030</v>
      </c>
      <c r="F1478" s="578">
        <v>1.83248050349781</v>
      </c>
      <c r="G1478" s="578">
        <v>1011.5244661966956</v>
      </c>
      <c r="H1478" s="578">
        <v>0.18306784659337849</v>
      </c>
      <c r="I1478" s="578">
        <v>6.8752653314732001E-2</v>
      </c>
      <c r="J1478" s="578">
        <v>8.7371722135382354E-3</v>
      </c>
      <c r="K1478" s="578">
        <v>2.9163919095944921</v>
      </c>
      <c r="L1478" s="578">
        <v>2161.345453898105</v>
      </c>
      <c r="M1478" s="578">
        <v>0.29685743774462003</v>
      </c>
      <c r="N1478" s="578">
        <v>0.11880562283719549</v>
      </c>
      <c r="O1478" s="578">
        <v>1.8669154165157402E-2</v>
      </c>
      <c r="P1478" s="578">
        <v>1.8324808165058699</v>
      </c>
      <c r="Q1478" s="578">
        <v>1011.5244661966956</v>
      </c>
      <c r="R1478" s="578">
        <v>0.1830678367150535</v>
      </c>
      <c r="S1478" s="578">
        <v>6.875265907729039E-2</v>
      </c>
      <c r="T1478" s="578">
        <v>8.7371722135382354E-3</v>
      </c>
      <c r="U1478" s="578">
        <v>2.9163917517244</v>
      </c>
      <c r="V1478" s="578">
        <v>2161.345453898105</v>
      </c>
      <c r="W1478" s="578">
        <v>0.29685743774462003</v>
      </c>
      <c r="X1478" s="578">
        <v>0.11880562384612825</v>
      </c>
      <c r="Y1478" s="578">
        <v>1.8669154165157402E-2</v>
      </c>
    </row>
    <row r="1479" spans="1:25" x14ac:dyDescent="0.3">
      <c r="A1479" s="311" t="s">
        <v>4075</v>
      </c>
      <c r="B1479" s="310" t="s">
        <v>48</v>
      </c>
      <c r="C1479" s="310" t="s">
        <v>3655</v>
      </c>
      <c r="D1479" s="36">
        <v>5</v>
      </c>
      <c r="E1479" s="36">
        <v>2030</v>
      </c>
      <c r="F1479" s="578">
        <v>1.6494904785680098</v>
      </c>
      <c r="G1479" s="578">
        <v>1043.11228561401</v>
      </c>
      <c r="H1479" s="578">
        <v>0.15659635441503825</v>
      </c>
      <c r="I1479" s="578">
        <v>6.3868299417663338E-2</v>
      </c>
      <c r="J1479" s="578">
        <v>9.0100286664285961E-3</v>
      </c>
      <c r="K1479" s="578">
        <v>2.5053091258923774</v>
      </c>
      <c r="L1479" s="578">
        <v>1908.6524836222275</v>
      </c>
      <c r="M1479" s="578">
        <v>0.23833211160793599</v>
      </c>
      <c r="N1479" s="578">
        <v>0.10411511035636026</v>
      </c>
      <c r="O1479" s="578">
        <v>1.6486509043412825E-2</v>
      </c>
      <c r="P1479" s="578">
        <v>1.6494906350526399</v>
      </c>
      <c r="Q1479" s="578">
        <v>1043.11228561401</v>
      </c>
      <c r="R1479" s="578">
        <v>0.15659635436289376</v>
      </c>
      <c r="S1479" s="578">
        <v>6.3868299417663352E-2</v>
      </c>
      <c r="T1479" s="578">
        <v>9.0100286179222132E-3</v>
      </c>
      <c r="U1479" s="578">
        <v>2.5053090736870773</v>
      </c>
      <c r="V1479" s="578">
        <v>1908.6524836222275</v>
      </c>
      <c r="W1479" s="578">
        <v>0.23833211145150301</v>
      </c>
      <c r="X1479" s="578">
        <v>0.10411511136529325</v>
      </c>
      <c r="Y1479" s="578">
        <v>1.6486509043412825E-2</v>
      </c>
    </row>
    <row r="1480" spans="1:25" x14ac:dyDescent="0.3">
      <c r="A1480" s="311" t="s">
        <v>4076</v>
      </c>
      <c r="B1480" s="310" t="s">
        <v>48</v>
      </c>
      <c r="C1480" s="310" t="s">
        <v>3655</v>
      </c>
      <c r="D1480" s="36">
        <v>6</v>
      </c>
      <c r="E1480" s="36">
        <v>2030</v>
      </c>
      <c r="F1480" s="578">
        <v>1.5396974241549877</v>
      </c>
      <c r="G1480" s="578">
        <v>1062.0678183237676</v>
      </c>
      <c r="H1480" s="578">
        <v>0.14071407818482801</v>
      </c>
      <c r="I1480" s="578">
        <v>6.0937618720345171E-2</v>
      </c>
      <c r="J1480" s="578">
        <v>9.1737373149953748E-3</v>
      </c>
      <c r="K1480" s="578">
        <v>2.237401310556375</v>
      </c>
      <c r="L1480" s="578">
        <v>1759.2950770060174</v>
      </c>
      <c r="M1480" s="578">
        <v>0.19888460020592877</v>
      </c>
      <c r="N1480" s="578">
        <v>9.5070495735853855E-2</v>
      </c>
      <c r="O1480" s="578">
        <v>1.51962843665387E-2</v>
      </c>
      <c r="P1480" s="578">
        <v>1.5396973211209075</v>
      </c>
      <c r="Q1480" s="578">
        <v>1062.0678183237676</v>
      </c>
      <c r="R1480" s="578">
        <v>0.14071407863714974</v>
      </c>
      <c r="S1480" s="578">
        <v>6.0937624269475493E-2</v>
      </c>
      <c r="T1480" s="578">
        <v>9.1737372179826054E-3</v>
      </c>
      <c r="U1480" s="578">
        <v>2.2374014669652098</v>
      </c>
      <c r="V1480" s="578">
        <v>1759.2950248718198</v>
      </c>
      <c r="W1480" s="578">
        <v>0.19888459954502924</v>
      </c>
      <c r="X1480" s="578">
        <v>9.5070491700122717E-2</v>
      </c>
      <c r="Y1480" s="578">
        <v>1.51962843665387E-2</v>
      </c>
    </row>
    <row r="1481" spans="1:25" x14ac:dyDescent="0.3">
      <c r="A1481" s="311" t="s">
        <v>4077</v>
      </c>
      <c r="B1481" s="310" t="s">
        <v>48</v>
      </c>
      <c r="C1481" s="310" t="s">
        <v>3655</v>
      </c>
      <c r="D1481" s="36">
        <v>7</v>
      </c>
      <c r="E1481" s="36">
        <v>2030</v>
      </c>
      <c r="F1481" s="578">
        <v>1.4665008018353776</v>
      </c>
      <c r="G1481" s="578">
        <v>1074.7021102905251</v>
      </c>
      <c r="H1481" s="578">
        <v>0.13012550456915001</v>
      </c>
      <c r="I1481" s="578">
        <v>5.8983826835174058E-2</v>
      </c>
      <c r="J1481" s="578">
        <v>9.2828842559053194E-3</v>
      </c>
      <c r="K1481" s="578">
        <v>2.1501626425942924</v>
      </c>
      <c r="L1481" s="578">
        <v>1719.92164611816</v>
      </c>
      <c r="M1481" s="578">
        <v>0.17807196173574324</v>
      </c>
      <c r="N1481" s="578">
        <v>9.0439200944577608E-2</v>
      </c>
      <c r="O1481" s="578">
        <v>1.4856309329237125E-2</v>
      </c>
      <c r="P1481" s="578">
        <v>1.4665010105106</v>
      </c>
      <c r="Q1481" s="578">
        <v>1074.7021102905251</v>
      </c>
      <c r="R1481" s="578">
        <v>0.13012550910934723</v>
      </c>
      <c r="S1481" s="578">
        <v>5.8983833121601451E-2</v>
      </c>
      <c r="T1481" s="578">
        <v>9.2828843044117041E-3</v>
      </c>
      <c r="U1481" s="578">
        <v>2.1501626959279703</v>
      </c>
      <c r="V1481" s="578">
        <v>1719.92164611816</v>
      </c>
      <c r="W1481" s="578">
        <v>0.17807195123168601</v>
      </c>
      <c r="X1481" s="578">
        <v>9.0439199392373326E-2</v>
      </c>
      <c r="Y1481" s="578">
        <v>1.4856309329237125E-2</v>
      </c>
    </row>
    <row r="1482" spans="1:25" x14ac:dyDescent="0.3">
      <c r="A1482" s="311" t="s">
        <v>4078</v>
      </c>
      <c r="B1482" s="310" t="s">
        <v>48</v>
      </c>
      <c r="C1482" s="310" t="s">
        <v>3655</v>
      </c>
      <c r="D1482" s="36">
        <v>8</v>
      </c>
      <c r="E1482" s="36">
        <v>2030</v>
      </c>
      <c r="F1482" s="578">
        <v>1.3768701930419676</v>
      </c>
      <c r="G1482" s="578">
        <v>1031.6704044341975</v>
      </c>
      <c r="H1482" s="578">
        <v>0.11748650266478426</v>
      </c>
      <c r="I1482" s="578">
        <v>5.820759240305045E-2</v>
      </c>
      <c r="J1482" s="578">
        <v>8.9112762070726569E-3</v>
      </c>
      <c r="K1482" s="578">
        <v>1.8699410845280575</v>
      </c>
      <c r="L1482" s="578">
        <v>1474.2930959065725</v>
      </c>
      <c r="M1482" s="578">
        <v>0.16080083215395724</v>
      </c>
      <c r="N1482" s="578">
        <v>7.2996467584744082E-2</v>
      </c>
      <c r="O1482" s="578">
        <v>1.27345793298445E-2</v>
      </c>
      <c r="P1482" s="578">
        <v>1.3768701930416625</v>
      </c>
      <c r="Q1482" s="578">
        <v>1031.6704044341975</v>
      </c>
      <c r="R1482" s="578">
        <v>0.11748650216031775</v>
      </c>
      <c r="S1482" s="578">
        <v>5.8207592403050443E-2</v>
      </c>
      <c r="T1482" s="578">
        <v>8.9112761537156367E-3</v>
      </c>
      <c r="U1482" s="578">
        <v>1.8699411354094324</v>
      </c>
      <c r="V1482" s="578">
        <v>1474.2930959065725</v>
      </c>
      <c r="W1482" s="578">
        <v>0.16080083215395699</v>
      </c>
      <c r="X1482" s="578">
        <v>7.2996458155103E-2</v>
      </c>
      <c r="Y1482" s="578">
        <v>1.27345793298445E-2</v>
      </c>
    </row>
    <row r="1483" spans="1:25" x14ac:dyDescent="0.3">
      <c r="A1483" s="311" t="s">
        <v>4079</v>
      </c>
      <c r="B1483" s="310" t="s">
        <v>48</v>
      </c>
      <c r="C1483" s="310" t="s">
        <v>3655</v>
      </c>
      <c r="D1483" s="36">
        <v>9</v>
      </c>
      <c r="E1483" s="36">
        <v>2030</v>
      </c>
      <c r="F1483" s="578">
        <v>1.3096490888775973</v>
      </c>
      <c r="G1483" s="578">
        <v>999.40063921610363</v>
      </c>
      <c r="H1483" s="578">
        <v>0.10800739149635699</v>
      </c>
      <c r="I1483" s="578">
        <v>5.7625404617283452E-2</v>
      </c>
      <c r="J1483" s="578">
        <v>8.6326011902807843E-3</v>
      </c>
      <c r="K1483" s="578">
        <v>1.8041505513504725</v>
      </c>
      <c r="L1483" s="578">
        <v>1435.7984593709273</v>
      </c>
      <c r="M1483" s="578">
        <v>0.14931926369899851</v>
      </c>
      <c r="N1483" s="578">
        <v>6.7371225624810849E-2</v>
      </c>
      <c r="O1483" s="578">
        <v>1.2402123761906549E-2</v>
      </c>
      <c r="P1483" s="578">
        <v>1.3096489846166099</v>
      </c>
      <c r="Q1483" s="578">
        <v>999.40053494771109</v>
      </c>
      <c r="R1483" s="578">
        <v>0.10800739387559524</v>
      </c>
      <c r="S1483" s="578">
        <v>5.7625403569545548E-2</v>
      </c>
      <c r="T1483" s="578">
        <v>8.6326011417744014E-3</v>
      </c>
      <c r="U1483" s="578">
        <v>1.8041504469607925</v>
      </c>
      <c r="V1483" s="578">
        <v>1435.7984593709273</v>
      </c>
      <c r="W1483" s="578">
        <v>0.14931926422286751</v>
      </c>
      <c r="X1483" s="578">
        <v>6.7371226148679797E-2</v>
      </c>
      <c r="Y1483" s="578">
        <v>1.2402123761906549E-2</v>
      </c>
    </row>
    <row r="1484" spans="1:25" x14ac:dyDescent="0.3">
      <c r="A1484" s="311" t="s">
        <v>4080</v>
      </c>
      <c r="B1484" s="310" t="s">
        <v>48</v>
      </c>
      <c r="C1484" s="310" t="s">
        <v>3655</v>
      </c>
      <c r="D1484" s="36">
        <v>10</v>
      </c>
      <c r="E1484" s="36">
        <v>2030</v>
      </c>
      <c r="F1484" s="578">
        <v>1.2573632892403976</v>
      </c>
      <c r="G1484" s="578">
        <v>974.29801940917901</v>
      </c>
      <c r="H1484" s="578">
        <v>0.10063448849723457</v>
      </c>
      <c r="I1484" s="578">
        <v>5.7172541390173096E-2</v>
      </c>
      <c r="J1484" s="578">
        <v>8.4158232445285322E-3</v>
      </c>
      <c r="K1484" s="578">
        <v>1.7506239106854349</v>
      </c>
      <c r="L1484" s="578">
        <v>1404.8621775309175</v>
      </c>
      <c r="M1484" s="578">
        <v>0.14045607814720476</v>
      </c>
      <c r="N1484" s="578">
        <v>6.2450827739667127E-2</v>
      </c>
      <c r="O1484" s="578">
        <v>1.2134965693500475E-2</v>
      </c>
      <c r="P1484" s="578">
        <v>1.2573632384116173</v>
      </c>
      <c r="Q1484" s="578">
        <v>974.29801940917901</v>
      </c>
      <c r="R1484" s="578">
        <v>0.10063449224859702</v>
      </c>
      <c r="S1484" s="578">
        <v>5.717255081981415E-2</v>
      </c>
      <c r="T1484" s="578">
        <v>8.4158232978855559E-3</v>
      </c>
      <c r="U1484" s="578">
        <v>1.7506237535917475</v>
      </c>
      <c r="V1484" s="578">
        <v>1404.8621775309175</v>
      </c>
      <c r="W1484" s="578">
        <v>0.14045607698305174</v>
      </c>
      <c r="X1484" s="578">
        <v>6.2450827739667078E-2</v>
      </c>
      <c r="Y1484" s="578">
        <v>1.2134965693500475E-2</v>
      </c>
    </row>
    <row r="1485" spans="1:25" x14ac:dyDescent="0.3">
      <c r="A1485" s="311" t="s">
        <v>4081</v>
      </c>
      <c r="B1485" s="310" t="s">
        <v>48</v>
      </c>
      <c r="C1485" s="310" t="s">
        <v>3655</v>
      </c>
      <c r="D1485" s="36">
        <v>11</v>
      </c>
      <c r="E1485" s="36">
        <v>2030</v>
      </c>
      <c r="F1485" s="578">
        <v>1.4247764298024725</v>
      </c>
      <c r="G1485" s="578">
        <v>1136.3155110677048</v>
      </c>
      <c r="H1485" s="578">
        <v>0.11327767498732924</v>
      </c>
      <c r="I1485" s="578">
        <v>5.1323592371772954E-2</v>
      </c>
      <c r="J1485" s="578">
        <v>9.8153033953470442E-3</v>
      </c>
      <c r="K1485" s="578">
        <v>1.7046648365912851</v>
      </c>
      <c r="L1485" s="578">
        <v>1381.0983225504526</v>
      </c>
      <c r="M1485" s="578">
        <v>0.13303937301194874</v>
      </c>
      <c r="N1485" s="578">
        <v>5.6896936274521651E-2</v>
      </c>
      <c r="O1485" s="578">
        <v>1.1929648879837801E-2</v>
      </c>
      <c r="P1485" s="578">
        <v>1.4247763255358774</v>
      </c>
      <c r="Q1485" s="578">
        <v>1136.3155110677048</v>
      </c>
      <c r="R1485" s="578">
        <v>0.11327767512193475</v>
      </c>
      <c r="S1485" s="578">
        <v>5.1323591847903999E-2</v>
      </c>
      <c r="T1485" s="578">
        <v>9.815303341990024E-3</v>
      </c>
      <c r="U1485" s="578">
        <v>1.7046649408847099</v>
      </c>
      <c r="V1485" s="578">
        <v>1381.0983225504526</v>
      </c>
      <c r="W1485" s="578">
        <v>0.13303937178231198</v>
      </c>
      <c r="X1485" s="578">
        <v>5.6896938840509378E-2</v>
      </c>
      <c r="Y1485" s="578">
        <v>1.1929648879837801E-2</v>
      </c>
    </row>
    <row r="1486" spans="1:25" x14ac:dyDescent="0.3">
      <c r="A1486" s="311" t="s">
        <v>4082</v>
      </c>
      <c r="B1486" s="310" t="s">
        <v>48</v>
      </c>
      <c r="C1486" s="310" t="s">
        <v>3655</v>
      </c>
      <c r="D1486" s="36">
        <v>12</v>
      </c>
      <c r="E1486" s="36">
        <v>2030</v>
      </c>
      <c r="F1486" s="578">
        <v>1.5617543071330124</v>
      </c>
      <c r="G1486" s="578">
        <v>1268.8749211629174</v>
      </c>
      <c r="H1486" s="578">
        <v>0.12362205081080849</v>
      </c>
      <c r="I1486" s="578">
        <v>4.6537899412214701E-2</v>
      </c>
      <c r="J1486" s="578">
        <v>1.0960303945466826E-2</v>
      </c>
      <c r="K1486" s="578">
        <v>1.66557444641163</v>
      </c>
      <c r="L1486" s="578">
        <v>1360.8106320699001</v>
      </c>
      <c r="M1486" s="578">
        <v>0.1269621183164415</v>
      </c>
      <c r="N1486" s="578">
        <v>5.2183697698637801E-2</v>
      </c>
      <c r="O1486" s="578">
        <v>1.175442692086405E-2</v>
      </c>
      <c r="P1486" s="578">
        <v>1.5617543593126899</v>
      </c>
      <c r="Q1486" s="578">
        <v>1268.8749211629174</v>
      </c>
      <c r="R1486" s="578">
        <v>0.12362206222193525</v>
      </c>
      <c r="S1486" s="578">
        <v>4.6537899412214701E-2</v>
      </c>
      <c r="T1486" s="578">
        <v>1.0960303945466826E-2</v>
      </c>
      <c r="U1486" s="578">
        <v>1.665573976957295</v>
      </c>
      <c r="V1486" s="578">
        <v>1360.8106320699001</v>
      </c>
      <c r="W1486" s="578">
        <v>0.12696211629857573</v>
      </c>
      <c r="X1486" s="578">
        <v>5.2183697698637808E-2</v>
      </c>
      <c r="Y1486" s="578">
        <v>1.175442692086405E-2</v>
      </c>
    </row>
    <row r="1487" spans="1:25" x14ac:dyDescent="0.3">
      <c r="A1487" s="311" t="s">
        <v>4083</v>
      </c>
      <c r="B1487" s="310" t="s">
        <v>48</v>
      </c>
      <c r="C1487" s="310" t="s">
        <v>3655</v>
      </c>
      <c r="D1487" s="36">
        <v>13</v>
      </c>
      <c r="E1487" s="36">
        <v>2030</v>
      </c>
      <c r="F1487" s="578">
        <v>1.5323410816235949</v>
      </c>
      <c r="G1487" s="578">
        <v>1269.9197909037225</v>
      </c>
      <c r="H1487" s="578">
        <v>0.1186156797133055</v>
      </c>
      <c r="I1487" s="578">
        <v>4.2314800433814498E-2</v>
      </c>
      <c r="J1487" s="578">
        <v>1.0969313307820451E-2</v>
      </c>
      <c r="K1487" s="578">
        <v>1.6262801547756325</v>
      </c>
      <c r="L1487" s="578">
        <v>1350.692159016925</v>
      </c>
      <c r="M1487" s="578">
        <v>0.1209167350643835</v>
      </c>
      <c r="N1487" s="578">
        <v>4.8088801617268445E-2</v>
      </c>
      <c r="O1487" s="578">
        <v>1.1666980242201376E-2</v>
      </c>
      <c r="P1487" s="578">
        <v>1.5323410295113651</v>
      </c>
      <c r="Q1487" s="578">
        <v>1269.9197909037225</v>
      </c>
      <c r="R1487" s="578">
        <v>0.11861568245391575</v>
      </c>
      <c r="S1487" s="578">
        <v>4.2314800433814498E-2</v>
      </c>
      <c r="T1487" s="578">
        <v>1.0969313307820451E-2</v>
      </c>
      <c r="U1487" s="578">
        <v>1.6262798939834848</v>
      </c>
      <c r="V1487" s="578">
        <v>1350.692159016925</v>
      </c>
      <c r="W1487" s="578">
        <v>0.12091673604057451</v>
      </c>
      <c r="X1487" s="578">
        <v>4.8088801093399497E-2</v>
      </c>
      <c r="Y1487" s="578">
        <v>1.1666980242201376E-2</v>
      </c>
    </row>
    <row r="1488" spans="1:25" x14ac:dyDescent="0.3">
      <c r="A1488" s="311" t="s">
        <v>4084</v>
      </c>
      <c r="B1488" s="310" t="s">
        <v>48</v>
      </c>
      <c r="C1488" s="310" t="s">
        <v>3655</v>
      </c>
      <c r="D1488" s="36">
        <v>14</v>
      </c>
      <c r="E1488" s="36">
        <v>2030</v>
      </c>
      <c r="F1488" s="578">
        <v>1.6269062075278526</v>
      </c>
      <c r="G1488" s="578">
        <v>1359.335217793775</v>
      </c>
      <c r="H1488" s="578">
        <v>0.11598520341794849</v>
      </c>
      <c r="I1488" s="578">
        <v>4.2421948324772474E-2</v>
      </c>
      <c r="J1488" s="578">
        <v>1.1741740891011375E-2</v>
      </c>
      <c r="K1488" s="578">
        <v>1.7132068408721599</v>
      </c>
      <c r="L1488" s="578">
        <v>1432.0887870788524</v>
      </c>
      <c r="M1488" s="578">
        <v>0.11819926676495575</v>
      </c>
      <c r="N1488" s="578">
        <v>4.7957083326764322E-2</v>
      </c>
      <c r="O1488" s="578">
        <v>1.2370121645896348E-2</v>
      </c>
      <c r="P1488" s="578">
        <v>1.626906208205275</v>
      </c>
      <c r="Q1488" s="578">
        <v>1359.335217793775</v>
      </c>
      <c r="R1488" s="578">
        <v>0.11598520337914375</v>
      </c>
      <c r="S1488" s="578">
        <v>4.2421949222140605E-2</v>
      </c>
      <c r="T1488" s="578">
        <v>1.1741740891011375E-2</v>
      </c>
      <c r="U1488" s="578">
        <v>1.71320658067573</v>
      </c>
      <c r="V1488" s="578">
        <v>1432.0888392130501</v>
      </c>
      <c r="W1488" s="578">
        <v>0.11819926010260375</v>
      </c>
      <c r="X1488" s="578">
        <v>4.7957073897123295E-2</v>
      </c>
      <c r="Y1488" s="578">
        <v>1.2370121645896348E-2</v>
      </c>
    </row>
    <row r="1489" spans="1:25" x14ac:dyDescent="0.3">
      <c r="A1489" s="311" t="s">
        <v>4085</v>
      </c>
      <c r="B1489" s="310" t="s">
        <v>48</v>
      </c>
      <c r="C1489" s="310" t="s">
        <v>3655</v>
      </c>
      <c r="D1489" s="36">
        <v>15</v>
      </c>
      <c r="E1489" s="36">
        <v>2030</v>
      </c>
      <c r="F1489" s="578">
        <v>1.7185355169949574</v>
      </c>
      <c r="G1489" s="578">
        <v>1443.8341662088974</v>
      </c>
      <c r="H1489" s="578">
        <v>0.113948715007912</v>
      </c>
      <c r="I1489" s="578">
        <v>4.2812480144978772E-2</v>
      </c>
      <c r="J1489" s="578">
        <v>1.2471696730547849E-2</v>
      </c>
      <c r="K1489" s="578">
        <v>1.7962602004187476</v>
      </c>
      <c r="L1489" s="578">
        <v>1508.2212861378925</v>
      </c>
      <c r="M1489" s="578">
        <v>0.1161019174117725</v>
      </c>
      <c r="N1489" s="578">
        <v>4.7791635675821426E-2</v>
      </c>
      <c r="O1489" s="578">
        <v>1.302780827002905E-2</v>
      </c>
      <c r="P1489" s="578">
        <v>1.7185357784916599</v>
      </c>
      <c r="Q1489" s="578">
        <v>1443.8341662088974</v>
      </c>
      <c r="R1489" s="578">
        <v>0.11394871415541226</v>
      </c>
      <c r="S1489" s="578">
        <v>4.2812481095703903E-2</v>
      </c>
      <c r="T1489" s="578">
        <v>1.2471696730547849E-2</v>
      </c>
      <c r="U1489" s="578">
        <v>1.7962603047265726</v>
      </c>
      <c r="V1489" s="578">
        <v>1508.2212346394799</v>
      </c>
      <c r="W1489" s="578">
        <v>0.1161019175475905</v>
      </c>
      <c r="X1489" s="578">
        <v>4.7791625101429674E-2</v>
      </c>
      <c r="Y1489" s="578">
        <v>1.302780827002905E-2</v>
      </c>
    </row>
    <row r="1490" spans="1:25" x14ac:dyDescent="0.3">
      <c r="A1490" s="579" t="s">
        <v>4086</v>
      </c>
      <c r="B1490" s="580" t="s">
        <v>48</v>
      </c>
      <c r="C1490" s="580" t="s">
        <v>3655</v>
      </c>
      <c r="D1490" s="581">
        <v>16</v>
      </c>
      <c r="E1490" s="581">
        <v>2030</v>
      </c>
      <c r="F1490" s="582">
        <v>1.8452999092129752</v>
      </c>
      <c r="G1490" s="582">
        <v>1542.2873102823851</v>
      </c>
      <c r="H1490" s="582">
        <v>0.113403725243794</v>
      </c>
      <c r="I1490" s="582">
        <v>4.396187785702442E-2</v>
      </c>
      <c r="J1490" s="582">
        <v>1.3322143999782026E-2</v>
      </c>
      <c r="K1490" s="582">
        <v>1.911603943469945</v>
      </c>
      <c r="L1490" s="582">
        <v>1597.09863789876</v>
      </c>
      <c r="M1490" s="582">
        <v>0.11536639690772627</v>
      </c>
      <c r="N1490" s="582">
        <v>4.8563590729221028E-2</v>
      </c>
      <c r="O1490" s="582">
        <v>1.3795598933938849E-2</v>
      </c>
      <c r="P1490" s="582">
        <v>1.84529985706952</v>
      </c>
      <c r="Q1490" s="582">
        <v>1542.2873102823851</v>
      </c>
      <c r="R1490" s="582">
        <v>0.11340372356789849</v>
      </c>
      <c r="S1490" s="582">
        <v>4.3961877478674624E-2</v>
      </c>
      <c r="T1490" s="582">
        <v>1.3322143999782026E-2</v>
      </c>
      <c r="U1490" s="582">
        <v>1.9116036323454502</v>
      </c>
      <c r="V1490" s="582">
        <v>1597.09863789876</v>
      </c>
      <c r="W1490" s="582">
        <v>0.11536639845265451</v>
      </c>
      <c r="X1490" s="582">
        <v>4.8563579621259102E-2</v>
      </c>
      <c r="Y1490" s="582">
        <v>1.3795598933938849E-2</v>
      </c>
    </row>
    <row r="1491" spans="1:25" x14ac:dyDescent="0.3">
      <c r="A1491" s="311" t="s">
        <v>4087</v>
      </c>
      <c r="B1491" s="310" t="s">
        <v>191</v>
      </c>
      <c r="C1491" s="310" t="s">
        <v>3655</v>
      </c>
      <c r="D1491" s="36">
        <v>1</v>
      </c>
      <c r="E1491" s="36">
        <v>2012</v>
      </c>
      <c r="F1491" s="578">
        <v>22.994520590390753</v>
      </c>
      <c r="G1491" s="578">
        <v>6658.4849039713527</v>
      </c>
      <c r="H1491" s="578">
        <v>6.5415946062033319</v>
      </c>
      <c r="I1491" s="578">
        <v>0.17370954987685125</v>
      </c>
      <c r="J1491" s="578">
        <v>3.5253271693363751E-2</v>
      </c>
      <c r="K1491" s="578">
        <v>22.522101026797774</v>
      </c>
      <c r="L1491" s="578">
        <v>6495.8368784586528</v>
      </c>
      <c r="M1491" s="578">
        <v>6.4744502353326645</v>
      </c>
      <c r="N1491" s="578">
        <v>0.15413226571399699</v>
      </c>
      <c r="O1491" s="578">
        <v>3.439213401482745E-2</v>
      </c>
      <c r="P1491" s="578">
        <v>22.994520590370126</v>
      </c>
      <c r="Q1491" s="578">
        <v>6658.4849039713527</v>
      </c>
      <c r="R1491" s="578">
        <v>6.5415950264626446</v>
      </c>
      <c r="S1491" s="578">
        <v>0.17370953438148676</v>
      </c>
      <c r="T1491" s="578">
        <v>3.5253272217232699E-2</v>
      </c>
      <c r="U1491" s="578">
        <v>22.522100500213675</v>
      </c>
      <c r="V1491" s="578">
        <v>6495.8366266886342</v>
      </c>
      <c r="W1491" s="578">
        <v>6.4744502804242003</v>
      </c>
      <c r="X1491" s="578">
        <v>0.15413226571399699</v>
      </c>
      <c r="Y1491" s="578">
        <v>3.439213401482745E-2</v>
      </c>
    </row>
    <row r="1492" spans="1:25" x14ac:dyDescent="0.3">
      <c r="A1492" s="311" t="s">
        <v>4088</v>
      </c>
      <c r="B1492" s="310" t="s">
        <v>191</v>
      </c>
      <c r="C1492" s="310" t="s">
        <v>3655</v>
      </c>
      <c r="D1492" s="36">
        <v>2</v>
      </c>
      <c r="E1492" s="36">
        <v>2012</v>
      </c>
      <c r="F1492" s="578">
        <v>14.268170764402326</v>
      </c>
      <c r="G1492" s="578">
        <v>3917.915995279945</v>
      </c>
      <c r="H1492" s="578">
        <v>3.8567654170328702</v>
      </c>
      <c r="I1492" s="578">
        <v>0.10074789021897801</v>
      </c>
      <c r="J1492" s="578">
        <v>2.0743359831006523E-2</v>
      </c>
      <c r="K1492" s="578">
        <v>14.553162711915576</v>
      </c>
      <c r="L1492" s="578">
        <v>3878.3954213460252</v>
      </c>
      <c r="M1492" s="578">
        <v>4.0280474708415523</v>
      </c>
      <c r="N1492" s="578">
        <v>8.0711147458108201E-2</v>
      </c>
      <c r="O1492" s="578">
        <v>2.0534147741273E-2</v>
      </c>
      <c r="P1492" s="578">
        <v>14.2681707643611</v>
      </c>
      <c r="Q1492" s="578">
        <v>3917.915995279945</v>
      </c>
      <c r="R1492" s="578">
        <v>3.8567651072516975</v>
      </c>
      <c r="S1492" s="578">
        <v>0.10074789224957624</v>
      </c>
      <c r="T1492" s="578">
        <v>2.0743359831006523E-2</v>
      </c>
      <c r="U1492" s="578">
        <v>14.55315593189755</v>
      </c>
      <c r="V1492" s="578">
        <v>3878.3954213460252</v>
      </c>
      <c r="W1492" s="578">
        <v>4.0280474683192224</v>
      </c>
      <c r="X1492" s="578">
        <v>8.0711140863968411E-2</v>
      </c>
      <c r="Y1492" s="578">
        <v>2.0534147741273E-2</v>
      </c>
    </row>
    <row r="1493" spans="1:25" x14ac:dyDescent="0.3">
      <c r="A1493" s="311" t="s">
        <v>4089</v>
      </c>
      <c r="B1493" s="310" t="s">
        <v>191</v>
      </c>
      <c r="C1493" s="310" t="s">
        <v>3655</v>
      </c>
      <c r="D1493" s="36">
        <v>3</v>
      </c>
      <c r="E1493" s="36">
        <v>2012</v>
      </c>
      <c r="F1493" s="578">
        <v>7.7670249586540123</v>
      </c>
      <c r="G1493" s="578">
        <v>2075.7406336466452</v>
      </c>
      <c r="H1493" s="578">
        <v>2.0401895860559227</v>
      </c>
      <c r="I1493" s="578">
        <v>4.5526853365117803E-2</v>
      </c>
      <c r="J1493" s="578">
        <v>1.0990007149909276E-2</v>
      </c>
      <c r="K1493" s="578">
        <v>10.96143888149005</v>
      </c>
      <c r="L1493" s="578">
        <v>2713.3625488281195</v>
      </c>
      <c r="M1493" s="578">
        <v>2.7483253926038698</v>
      </c>
      <c r="N1493" s="578">
        <v>4.7753210314416074E-2</v>
      </c>
      <c r="O1493" s="578">
        <v>1.4365832331047051E-2</v>
      </c>
      <c r="P1493" s="578">
        <v>7.7670252715200396</v>
      </c>
      <c r="Q1493" s="578">
        <v>2075.7406336466452</v>
      </c>
      <c r="R1493" s="578">
        <v>2.0401895860559227</v>
      </c>
      <c r="S1493" s="578">
        <v>4.5526852860651418E-2</v>
      </c>
      <c r="T1493" s="578">
        <v>1.0990007149909276E-2</v>
      </c>
      <c r="U1493" s="578">
        <v>10.961438881479749</v>
      </c>
      <c r="V1493" s="578">
        <v>2713.3625488281195</v>
      </c>
      <c r="W1493" s="578">
        <v>2.7483254447579353</v>
      </c>
      <c r="X1493" s="578">
        <v>4.7753210298499896E-2</v>
      </c>
      <c r="Y1493" s="578">
        <v>1.4365832331047051E-2</v>
      </c>
    </row>
    <row r="1494" spans="1:25" x14ac:dyDescent="0.3">
      <c r="A1494" s="311" t="s">
        <v>4090</v>
      </c>
      <c r="B1494" s="310" t="s">
        <v>191</v>
      </c>
      <c r="C1494" s="310" t="s">
        <v>3655</v>
      </c>
      <c r="D1494" s="36">
        <v>4</v>
      </c>
      <c r="E1494" s="36">
        <v>2012</v>
      </c>
      <c r="F1494" s="578">
        <v>3.8576853344566153</v>
      </c>
      <c r="G1494" s="578">
        <v>1114.13792419433</v>
      </c>
      <c r="H1494" s="578">
        <v>1.10631308350518</v>
      </c>
      <c r="I1494" s="578">
        <v>3.008305547064075E-2</v>
      </c>
      <c r="J1494" s="578">
        <v>5.8987773566817198E-3</v>
      </c>
      <c r="K1494" s="578">
        <v>9.544280457659621</v>
      </c>
      <c r="L1494" s="578">
        <v>2284.6070912679002</v>
      </c>
      <c r="M1494" s="578">
        <v>2.2361324842204278</v>
      </c>
      <c r="N1494" s="578">
        <v>3.7846067151500948E-2</v>
      </c>
      <c r="O1494" s="578">
        <v>1.209583765982335E-2</v>
      </c>
      <c r="P1494" s="578">
        <v>3.8576857417550201</v>
      </c>
      <c r="Q1494" s="578">
        <v>1114.13792419433</v>
      </c>
      <c r="R1494" s="578">
        <v>1.1063130798720475</v>
      </c>
      <c r="S1494" s="578">
        <v>3.0083056525124101E-2</v>
      </c>
      <c r="T1494" s="578">
        <v>5.8987773566817198E-3</v>
      </c>
      <c r="U1494" s="578">
        <v>9.5442801695705075</v>
      </c>
      <c r="V1494" s="578">
        <v>2284.6070912679002</v>
      </c>
      <c r="W1494" s="578">
        <v>2.2361325853853451</v>
      </c>
      <c r="X1494" s="578">
        <v>3.7846068183777455E-2</v>
      </c>
      <c r="Y1494" s="578">
        <v>1.209583765982335E-2</v>
      </c>
    </row>
    <row r="1495" spans="1:25" x14ac:dyDescent="0.3">
      <c r="A1495" s="311" t="s">
        <v>4091</v>
      </c>
      <c r="B1495" s="310" t="s">
        <v>191</v>
      </c>
      <c r="C1495" s="310" t="s">
        <v>3655</v>
      </c>
      <c r="D1495" s="36">
        <v>5</v>
      </c>
      <c r="E1495" s="36">
        <v>2012</v>
      </c>
      <c r="F1495" s="578">
        <v>4.3923753160488497</v>
      </c>
      <c r="G1495" s="578">
        <v>1154.7780087788874</v>
      </c>
      <c r="H1495" s="578">
        <v>1.1248344175643601</v>
      </c>
      <c r="I1495" s="578">
        <v>3.2430435223128926E-2</v>
      </c>
      <c r="J1495" s="578">
        <v>6.1139610940396426E-3</v>
      </c>
      <c r="K1495" s="578">
        <v>8.6445066279526692</v>
      </c>
      <c r="L1495" s="578">
        <v>2045.0298156738252</v>
      </c>
      <c r="M1495" s="578">
        <v>1.9324229430057975</v>
      </c>
      <c r="N1495" s="578">
        <v>3.5161594410358946E-2</v>
      </c>
      <c r="O1495" s="578">
        <v>1.08274022835151E-2</v>
      </c>
      <c r="P1495" s="578">
        <v>4.3923747945082106</v>
      </c>
      <c r="Q1495" s="578">
        <v>1154.7780087788874</v>
      </c>
      <c r="R1495" s="578">
        <v>1.1248344165263251</v>
      </c>
      <c r="S1495" s="578">
        <v>3.2430439429541921E-2</v>
      </c>
      <c r="T1495" s="578">
        <v>6.1139610431079393E-3</v>
      </c>
      <c r="U1495" s="578">
        <v>8.6445061709837283</v>
      </c>
      <c r="V1495" s="578">
        <v>2045.0298156738252</v>
      </c>
      <c r="W1495" s="578">
        <v>1.9324223703588324</v>
      </c>
      <c r="X1495" s="578">
        <v>3.5161591791014246E-2</v>
      </c>
      <c r="Y1495" s="578">
        <v>1.08274022835151E-2</v>
      </c>
    </row>
    <row r="1496" spans="1:25" x14ac:dyDescent="0.3">
      <c r="A1496" s="311" t="s">
        <v>4092</v>
      </c>
      <c r="B1496" s="310" t="s">
        <v>191</v>
      </c>
      <c r="C1496" s="310" t="s">
        <v>3655</v>
      </c>
      <c r="D1496" s="36">
        <v>6</v>
      </c>
      <c r="E1496" s="36">
        <v>2012</v>
      </c>
      <c r="F1496" s="578">
        <v>4.7131976241362246</v>
      </c>
      <c r="G1496" s="578">
        <v>1179.1680310567201</v>
      </c>
      <c r="H1496" s="578">
        <v>1.1359396772459101</v>
      </c>
      <c r="I1496" s="578">
        <v>3.383880149340255E-2</v>
      </c>
      <c r="J1496" s="578">
        <v>6.2430839461740072E-3</v>
      </c>
      <c r="K1496" s="578">
        <v>7.9279071536811845</v>
      </c>
      <c r="L1496" s="578">
        <v>1868.2957293192476</v>
      </c>
      <c r="M1496" s="578">
        <v>1.68817361444234</v>
      </c>
      <c r="N1496" s="578">
        <v>3.2613636277346772E-2</v>
      </c>
      <c r="O1496" s="578">
        <v>9.8916679562534998E-3</v>
      </c>
      <c r="P1496" s="578">
        <v>4.7131972590577771</v>
      </c>
      <c r="Q1496" s="578">
        <v>1179.1680310567201</v>
      </c>
      <c r="R1496" s="578">
        <v>1.1359400944784226</v>
      </c>
      <c r="S1496" s="578">
        <v>3.383879939792675E-2</v>
      </c>
      <c r="T1496" s="578">
        <v>6.2430839461740072E-3</v>
      </c>
      <c r="U1496" s="578">
        <v>7.9279071014910425</v>
      </c>
      <c r="V1496" s="578">
        <v>1868.2957293192476</v>
      </c>
      <c r="W1496" s="578">
        <v>1.6881736133946026</v>
      </c>
      <c r="X1496" s="578">
        <v>3.2613636277346772E-2</v>
      </c>
      <c r="Y1496" s="578">
        <v>9.8916679562534998E-3</v>
      </c>
    </row>
    <row r="1497" spans="1:25" x14ac:dyDescent="0.3">
      <c r="A1497" s="311" t="s">
        <v>4093</v>
      </c>
      <c r="B1497" s="310" t="s">
        <v>191</v>
      </c>
      <c r="C1497" s="310" t="s">
        <v>3655</v>
      </c>
      <c r="D1497" s="36">
        <v>7</v>
      </c>
      <c r="E1497" s="36">
        <v>2012</v>
      </c>
      <c r="F1497" s="578">
        <v>4.9270669442339496</v>
      </c>
      <c r="G1497" s="578">
        <v>1195.4257100423151</v>
      </c>
      <c r="H1497" s="578">
        <v>1.143355597741895</v>
      </c>
      <c r="I1497" s="578">
        <v>3.4777681581393424E-2</v>
      </c>
      <c r="J1497" s="578">
        <v>6.3291665574070023E-3</v>
      </c>
      <c r="K1497" s="578">
        <v>7.9305127705447349</v>
      </c>
      <c r="L1497" s="578">
        <v>1836.1216748555476</v>
      </c>
      <c r="M1497" s="578">
        <v>1.5968031752854499</v>
      </c>
      <c r="N1497" s="578">
        <v>4.5344159017683142E-2</v>
      </c>
      <c r="O1497" s="578">
        <v>9.7213300759904017E-3</v>
      </c>
      <c r="P1497" s="578">
        <v>4.9270669442339496</v>
      </c>
      <c r="Q1497" s="578">
        <v>1195.4257100423151</v>
      </c>
      <c r="R1497" s="578">
        <v>1.1433554934337675</v>
      </c>
      <c r="S1497" s="578">
        <v>3.4777682650352852E-2</v>
      </c>
      <c r="T1497" s="578">
        <v>6.3291666107640242E-3</v>
      </c>
      <c r="U1497" s="578">
        <v>7.9305123011581546</v>
      </c>
      <c r="V1497" s="578">
        <v>1836.1216748555476</v>
      </c>
      <c r="W1497" s="578">
        <v>1.5968031752854499</v>
      </c>
      <c r="X1497" s="578">
        <v>4.5344154313473425E-2</v>
      </c>
      <c r="Y1497" s="578">
        <v>9.7213301293474254E-3</v>
      </c>
    </row>
    <row r="1498" spans="1:25" x14ac:dyDescent="0.3">
      <c r="A1498" s="311" t="s">
        <v>4094</v>
      </c>
      <c r="B1498" s="310" t="s">
        <v>191</v>
      </c>
      <c r="C1498" s="310" t="s">
        <v>3655</v>
      </c>
      <c r="D1498" s="36">
        <v>8</v>
      </c>
      <c r="E1498" s="36">
        <v>2012</v>
      </c>
      <c r="F1498" s="578">
        <v>4.6107844186626599</v>
      </c>
      <c r="G1498" s="578">
        <v>1116.5474751790298</v>
      </c>
      <c r="H1498" s="578">
        <v>1.0415594838559601</v>
      </c>
      <c r="I1498" s="578">
        <v>3.0287306793904099E-2</v>
      </c>
      <c r="J1498" s="578">
        <v>5.911539294174868E-3</v>
      </c>
      <c r="K1498" s="578">
        <v>6.8553002971166244</v>
      </c>
      <c r="L1498" s="578">
        <v>1541.9425163268997</v>
      </c>
      <c r="M1498" s="578">
        <v>1.2380526997148924</v>
      </c>
      <c r="N1498" s="578">
        <v>4.9177280686914501E-2</v>
      </c>
      <c r="O1498" s="578">
        <v>8.1637885741656611E-3</v>
      </c>
      <c r="P1498" s="578">
        <v>4.6107844186626599</v>
      </c>
      <c r="Q1498" s="578">
        <v>1116.5474751790298</v>
      </c>
      <c r="R1498" s="578">
        <v>1.0415594838559601</v>
      </c>
      <c r="S1498" s="578">
        <v>3.0287306772985724E-2</v>
      </c>
      <c r="T1498" s="578">
        <v>5.9115393475318899E-3</v>
      </c>
      <c r="U1498" s="578">
        <v>6.85529961911379</v>
      </c>
      <c r="V1498" s="578">
        <v>1541.9425163268997</v>
      </c>
      <c r="W1498" s="578">
        <v>1.2380524910986375</v>
      </c>
      <c r="X1498" s="578">
        <v>4.91772733269802E-2</v>
      </c>
      <c r="Y1498" s="578">
        <v>8.1637888943077962E-3</v>
      </c>
    </row>
    <row r="1499" spans="1:25" x14ac:dyDescent="0.3">
      <c r="A1499" s="311" t="s">
        <v>4095</v>
      </c>
      <c r="B1499" s="310" t="s">
        <v>191</v>
      </c>
      <c r="C1499" s="310" t="s">
        <v>3655</v>
      </c>
      <c r="D1499" s="36">
        <v>9</v>
      </c>
      <c r="E1499" s="36">
        <v>2012</v>
      </c>
      <c r="F1499" s="578">
        <v>4.3735946489856925</v>
      </c>
      <c r="G1499" s="578">
        <v>1057.3873786926224</v>
      </c>
      <c r="H1499" s="578">
        <v>0.96521826802442423</v>
      </c>
      <c r="I1499" s="578">
        <v>2.6919648793409499E-2</v>
      </c>
      <c r="J1499" s="578">
        <v>5.5983364921606427E-3</v>
      </c>
      <c r="K1499" s="578">
        <v>6.796924615191525</v>
      </c>
      <c r="L1499" s="578">
        <v>1494.7840538024848</v>
      </c>
      <c r="M1499" s="578">
        <v>1.1049553349682024</v>
      </c>
      <c r="N1499" s="578">
        <v>6.2454965884171501E-2</v>
      </c>
      <c r="O1499" s="578">
        <v>7.9141103172635941E-3</v>
      </c>
      <c r="P1499" s="578">
        <v>4.3735944006330056</v>
      </c>
      <c r="Q1499" s="578">
        <v>1057.3873786926224</v>
      </c>
      <c r="R1499" s="578">
        <v>0.96521828913440255</v>
      </c>
      <c r="S1499" s="578">
        <v>2.6919648793409499E-2</v>
      </c>
      <c r="T1499" s="578">
        <v>5.5983365455176647E-3</v>
      </c>
      <c r="U1499" s="578">
        <v>6.7969244065752701</v>
      </c>
      <c r="V1499" s="578">
        <v>1494.7840538024848</v>
      </c>
      <c r="W1499" s="578">
        <v>1.104955329259</v>
      </c>
      <c r="X1499" s="578">
        <v>6.2454961169350974E-2</v>
      </c>
      <c r="Y1499" s="578">
        <v>7.9141103681952974E-3</v>
      </c>
    </row>
    <row r="1500" spans="1:25" x14ac:dyDescent="0.3">
      <c r="A1500" s="311" t="s">
        <v>4096</v>
      </c>
      <c r="B1500" s="310" t="s">
        <v>191</v>
      </c>
      <c r="C1500" s="310" t="s">
        <v>3655</v>
      </c>
      <c r="D1500" s="36">
        <v>10</v>
      </c>
      <c r="E1500" s="36">
        <v>2012</v>
      </c>
      <c r="F1500" s="578">
        <v>4.1891060406480793</v>
      </c>
      <c r="G1500" s="578">
        <v>1011.3771324157674</v>
      </c>
      <c r="H1500" s="578">
        <v>0.90583719437320998</v>
      </c>
      <c r="I1500" s="578">
        <v>2.4300259334268E-2</v>
      </c>
      <c r="J1500" s="578">
        <v>5.3547238979566175E-3</v>
      </c>
      <c r="K1500" s="578">
        <v>6.7477782395779515</v>
      </c>
      <c r="L1500" s="578">
        <v>1455.2987378438302</v>
      </c>
      <c r="M1500" s="578">
        <v>0.99572104246665971</v>
      </c>
      <c r="N1500" s="578">
        <v>7.2351622067496096E-2</v>
      </c>
      <c r="O1500" s="578">
        <v>7.7050808807446877E-3</v>
      </c>
      <c r="P1500" s="578">
        <v>4.1891054148306877</v>
      </c>
      <c r="Q1500" s="578">
        <v>1011.3771324157674</v>
      </c>
      <c r="R1500" s="578">
        <v>0.90583718909571553</v>
      </c>
      <c r="S1500" s="578">
        <v>2.430025986844455E-2</v>
      </c>
      <c r="T1500" s="578">
        <v>5.3547239003819379E-3</v>
      </c>
      <c r="U1500" s="578">
        <v>6.7477779788023255</v>
      </c>
      <c r="V1500" s="578">
        <v>1455.2987378438302</v>
      </c>
      <c r="W1500" s="578">
        <v>0.99572098441421952</v>
      </c>
      <c r="X1500" s="578">
        <v>7.2351620931840374E-2</v>
      </c>
      <c r="Y1500" s="578">
        <v>7.7050808783193699E-3</v>
      </c>
    </row>
    <row r="1501" spans="1:25" x14ac:dyDescent="0.3">
      <c r="A1501" s="311" t="s">
        <v>4097</v>
      </c>
      <c r="B1501" s="310" t="s">
        <v>191</v>
      </c>
      <c r="C1501" s="310" t="s">
        <v>3655</v>
      </c>
      <c r="D1501" s="36">
        <v>11</v>
      </c>
      <c r="E1501" s="36">
        <v>2012</v>
      </c>
      <c r="F1501" s="578">
        <v>5.2920315136725504</v>
      </c>
      <c r="G1501" s="578">
        <v>1152.8595364888474</v>
      </c>
      <c r="H1501" s="578">
        <v>0.78316254758586401</v>
      </c>
      <c r="I1501" s="578">
        <v>4.8331571527038798E-2</v>
      </c>
      <c r="J1501" s="578">
        <v>6.1038077886526746E-3</v>
      </c>
      <c r="K1501" s="578">
        <v>6.7133602923131495</v>
      </c>
      <c r="L1501" s="578">
        <v>1417.8633308410626</v>
      </c>
      <c r="M1501" s="578">
        <v>0.89437817223370053</v>
      </c>
      <c r="N1501" s="578">
        <v>8.1308820099669277E-2</v>
      </c>
      <c r="O1501" s="578">
        <v>7.5068731942640899E-3</v>
      </c>
      <c r="P1501" s="578">
        <v>5.2920312007481645</v>
      </c>
      <c r="Q1501" s="578">
        <v>1152.8595886230426</v>
      </c>
      <c r="R1501" s="578">
        <v>0.78316257925083177</v>
      </c>
      <c r="S1501" s="578">
        <v>4.8331569929662949E-2</v>
      </c>
      <c r="T1501" s="578">
        <v>6.1038077377209695E-3</v>
      </c>
      <c r="U1501" s="578">
        <v>6.7133600315376736</v>
      </c>
      <c r="V1501" s="578">
        <v>1417.8633308410626</v>
      </c>
      <c r="W1501" s="578">
        <v>0.89437812473624922</v>
      </c>
      <c r="X1501" s="578">
        <v>8.1308816984953042E-2</v>
      </c>
      <c r="Y1501" s="578">
        <v>7.5068731942640899E-3</v>
      </c>
    </row>
    <row r="1502" spans="1:25" x14ac:dyDescent="0.3">
      <c r="A1502" s="311" t="s">
        <v>4098</v>
      </c>
      <c r="B1502" s="310" t="s">
        <v>191</v>
      </c>
      <c r="C1502" s="310" t="s">
        <v>3655</v>
      </c>
      <c r="D1502" s="36">
        <v>12</v>
      </c>
      <c r="E1502" s="36">
        <v>2012</v>
      </c>
      <c r="F1502" s="578">
        <v>6.1944186517794106</v>
      </c>
      <c r="G1502" s="578">
        <v>1268.6258341471325</v>
      </c>
      <c r="H1502" s="578">
        <v>0.68279551557012952</v>
      </c>
      <c r="I1502" s="578">
        <v>6.7993519900179877E-2</v>
      </c>
      <c r="J1502" s="578">
        <v>6.7167274634508996E-3</v>
      </c>
      <c r="K1502" s="578">
        <v>6.6831242388288921</v>
      </c>
      <c r="L1502" s="578">
        <v>1386.32080841064</v>
      </c>
      <c r="M1502" s="578">
        <v>0.81049650038282028</v>
      </c>
      <c r="N1502" s="578">
        <v>8.8582279057239505E-2</v>
      </c>
      <c r="O1502" s="578">
        <v>7.3398675619197641E-3</v>
      </c>
      <c r="P1502" s="578">
        <v>6.1944188082416023</v>
      </c>
      <c r="Q1502" s="578">
        <v>1268.6259384155251</v>
      </c>
      <c r="R1502" s="578">
        <v>0.68279552601355364</v>
      </c>
      <c r="S1502" s="578">
        <v>6.7993520614133204E-2</v>
      </c>
      <c r="T1502" s="578">
        <v>6.7167274100938777E-3</v>
      </c>
      <c r="U1502" s="578">
        <v>6.6831234565179294</v>
      </c>
      <c r="V1502" s="578">
        <v>1386.3208605448349</v>
      </c>
      <c r="W1502" s="578">
        <v>0.81049645816286375</v>
      </c>
      <c r="X1502" s="578">
        <v>8.8582275937369503E-2</v>
      </c>
      <c r="Y1502" s="578">
        <v>7.3398676152767869E-3</v>
      </c>
    </row>
    <row r="1503" spans="1:25" x14ac:dyDescent="0.3">
      <c r="A1503" s="311" t="s">
        <v>4099</v>
      </c>
      <c r="B1503" s="310" t="s">
        <v>191</v>
      </c>
      <c r="C1503" s="310" t="s">
        <v>3655</v>
      </c>
      <c r="D1503" s="36">
        <v>13</v>
      </c>
      <c r="E1503" s="36">
        <v>2012</v>
      </c>
      <c r="F1503" s="578">
        <v>6.1323631747885248</v>
      </c>
      <c r="G1503" s="578">
        <v>1242.5472017923926</v>
      </c>
      <c r="H1503" s="578">
        <v>0.62379520200192873</v>
      </c>
      <c r="I1503" s="578">
        <v>6.9234676128871755E-2</v>
      </c>
      <c r="J1503" s="578">
        <v>6.57864868602094E-3</v>
      </c>
      <c r="K1503" s="578">
        <v>6.5511340107186671</v>
      </c>
      <c r="L1503" s="578">
        <v>1348.8479220072375</v>
      </c>
      <c r="M1503" s="578">
        <v>0.74993536624242529</v>
      </c>
      <c r="N1503" s="578">
        <v>8.9191180042083276E-2</v>
      </c>
      <c r="O1503" s="578">
        <v>7.1414768074949527E-3</v>
      </c>
      <c r="P1503" s="578">
        <v>6.1323626010422796</v>
      </c>
      <c r="Q1503" s="578">
        <v>1242.5472017923926</v>
      </c>
      <c r="R1503" s="578">
        <v>0.62379521271213845</v>
      </c>
      <c r="S1503" s="578">
        <v>6.92346757329384E-2</v>
      </c>
      <c r="T1503" s="578">
        <v>6.57864868602094E-3</v>
      </c>
      <c r="U1503" s="578">
        <v>6.5511339585646029</v>
      </c>
      <c r="V1503" s="578">
        <v>1348.8479220072375</v>
      </c>
      <c r="W1503" s="578">
        <v>0.74993531309397998</v>
      </c>
      <c r="X1503" s="578">
        <v>8.9191176914937331E-2</v>
      </c>
      <c r="Y1503" s="578">
        <v>7.1414766546998455E-3</v>
      </c>
    </row>
    <row r="1504" spans="1:25" x14ac:dyDescent="0.3">
      <c r="A1504" s="311" t="s">
        <v>4100</v>
      </c>
      <c r="B1504" s="310" t="s">
        <v>191</v>
      </c>
      <c r="C1504" s="310" t="s">
        <v>3655</v>
      </c>
      <c r="D1504" s="36">
        <v>14</v>
      </c>
      <c r="E1504" s="36">
        <v>2012</v>
      </c>
      <c r="F1504" s="578">
        <v>6.397925699187903</v>
      </c>
      <c r="G1504" s="578">
        <v>1305.3084335327126</v>
      </c>
      <c r="H1504" s="578">
        <v>0.65824346783726129</v>
      </c>
      <c r="I1504" s="578">
        <v>6.8049263680222752E-2</v>
      </c>
      <c r="J1504" s="578">
        <v>6.9109511290055955E-3</v>
      </c>
      <c r="K1504" s="578">
        <v>6.7787520785692905</v>
      </c>
      <c r="L1504" s="578">
        <v>1402.085305531815</v>
      </c>
      <c r="M1504" s="578">
        <v>0.77302002751578824</v>
      </c>
      <c r="N1504" s="578">
        <v>8.79904397455296E-2</v>
      </c>
      <c r="O1504" s="578">
        <v>7.423320368009927E-3</v>
      </c>
      <c r="P1504" s="578">
        <v>6.397925699187903</v>
      </c>
      <c r="Q1504" s="578">
        <v>1305.3084335327126</v>
      </c>
      <c r="R1504" s="578">
        <v>0.65824344854627215</v>
      </c>
      <c r="S1504" s="578">
        <v>6.8049264882574748E-2</v>
      </c>
      <c r="T1504" s="578">
        <v>6.9109511823626174E-3</v>
      </c>
      <c r="U1504" s="578">
        <v>6.7787517134908395</v>
      </c>
      <c r="V1504" s="578">
        <v>1402.085305531815</v>
      </c>
      <c r="W1504" s="578">
        <v>0.77302000112831515</v>
      </c>
      <c r="X1504" s="578">
        <v>8.7990437691587403E-2</v>
      </c>
      <c r="Y1504" s="578">
        <v>7.4233203146529042E-3</v>
      </c>
    </row>
    <row r="1505" spans="1:25" x14ac:dyDescent="0.3">
      <c r="A1505" s="311" t="s">
        <v>4101</v>
      </c>
      <c r="B1505" s="310" t="s">
        <v>191</v>
      </c>
      <c r="C1505" s="310" t="s">
        <v>3655</v>
      </c>
      <c r="D1505" s="36">
        <v>15</v>
      </c>
      <c r="E1505" s="36">
        <v>2012</v>
      </c>
      <c r="F1505" s="578">
        <v>6.6565349221477819</v>
      </c>
      <c r="G1505" s="578">
        <v>1366.7469952901149</v>
      </c>
      <c r="H1505" s="578">
        <v>0.69442239630249447</v>
      </c>
      <c r="I1505" s="578">
        <v>6.6951137813399897E-2</v>
      </c>
      <c r="J1505" s="578">
        <v>7.2362381761195069E-3</v>
      </c>
      <c r="K1505" s="578">
        <v>6.998444819028002</v>
      </c>
      <c r="L1505" s="578">
        <v>1452.8206227620376</v>
      </c>
      <c r="M1505" s="578">
        <v>0.79498729544381252</v>
      </c>
      <c r="N1505" s="578">
        <v>8.5072717240412474E-2</v>
      </c>
      <c r="O1505" s="578">
        <v>7.6919486794698325E-3</v>
      </c>
      <c r="P1505" s="578">
        <v>6.6565345048993496</v>
      </c>
      <c r="Q1505" s="578">
        <v>1366.7470474243125</v>
      </c>
      <c r="R1505" s="578">
        <v>0.6944224809073295</v>
      </c>
      <c r="S1505" s="578">
        <v>6.6951136160241703E-2</v>
      </c>
      <c r="T1505" s="578">
        <v>7.2362381761195069E-3</v>
      </c>
      <c r="U1505" s="578">
        <v>6.9984442452869127</v>
      </c>
      <c r="V1505" s="578">
        <v>1452.8206227620376</v>
      </c>
      <c r="W1505" s="578">
        <v>0.79498723211387745</v>
      </c>
      <c r="X1505" s="578">
        <v>8.5072714105081049E-2</v>
      </c>
      <c r="Y1505" s="578">
        <v>7.6919486794698325E-3</v>
      </c>
    </row>
    <row r="1506" spans="1:25" x14ac:dyDescent="0.3">
      <c r="A1506" s="579" t="s">
        <v>4102</v>
      </c>
      <c r="B1506" s="580" t="s">
        <v>191</v>
      </c>
      <c r="C1506" s="580" t="s">
        <v>3655</v>
      </c>
      <c r="D1506" s="581">
        <v>16</v>
      </c>
      <c r="E1506" s="581">
        <v>2012</v>
      </c>
      <c r="F1506" s="582">
        <v>7.0392831068020305</v>
      </c>
      <c r="G1506" s="582">
        <v>1452.0042978922475</v>
      </c>
      <c r="H1506" s="582">
        <v>0.74295737694289177</v>
      </c>
      <c r="I1506" s="582">
        <v>6.6751051219095275E-2</v>
      </c>
      <c r="J1506" s="582">
        <v>7.687624386259505E-3</v>
      </c>
      <c r="K1506" s="582">
        <v>7.3329189772193724</v>
      </c>
      <c r="L1506" s="582">
        <v>1526.5289840698201</v>
      </c>
      <c r="M1506" s="582">
        <v>0.83180359036972074</v>
      </c>
      <c r="N1506" s="582">
        <v>8.3958269304578864E-2</v>
      </c>
      <c r="O1506" s="582">
        <v>8.0822025483939762E-3</v>
      </c>
      <c r="P1506" s="582">
        <v>7.0392832632642204</v>
      </c>
      <c r="Q1506" s="582">
        <v>1452.0042457580523</v>
      </c>
      <c r="R1506" s="582">
        <v>0.74295737118033323</v>
      </c>
      <c r="S1506" s="582">
        <v>6.6751050272311319E-2</v>
      </c>
      <c r="T1506" s="582">
        <v>7.6876243862595076E-3</v>
      </c>
      <c r="U1506" s="582">
        <v>7.3329184035246699</v>
      </c>
      <c r="V1506" s="582">
        <v>1526.5289840698201</v>
      </c>
      <c r="W1506" s="582">
        <v>0.83180352993076634</v>
      </c>
      <c r="X1506" s="582">
        <v>8.3958264122884402E-2</v>
      </c>
      <c r="Y1506" s="582">
        <v>8.0822025969003626E-3</v>
      </c>
    </row>
    <row r="1507" spans="1:25" x14ac:dyDescent="0.3">
      <c r="A1507" s="311" t="s">
        <v>4103</v>
      </c>
      <c r="B1507" s="310" t="s">
        <v>191</v>
      </c>
      <c r="C1507" s="310" t="s">
        <v>3655</v>
      </c>
      <c r="D1507" s="36">
        <v>1</v>
      </c>
      <c r="E1507" s="36">
        <v>2020</v>
      </c>
      <c r="F1507" s="578">
        <v>12.233837524778151</v>
      </c>
      <c r="G1507" s="578">
        <v>6441.7972462971948</v>
      </c>
      <c r="H1507" s="578">
        <v>3.1638183780014502</v>
      </c>
      <c r="I1507" s="578">
        <v>9.8820594277337151E-2</v>
      </c>
      <c r="J1507" s="578">
        <v>3.4106041809233448E-2</v>
      </c>
      <c r="K1507" s="578">
        <v>11.9069761236658</v>
      </c>
      <c r="L1507" s="578">
        <v>6280.64452107747</v>
      </c>
      <c r="M1507" s="578">
        <v>3.1362286793688874</v>
      </c>
      <c r="N1507" s="578">
        <v>8.800366341650559E-2</v>
      </c>
      <c r="O1507" s="578">
        <v>3.3252817345783101E-2</v>
      </c>
      <c r="P1507" s="578">
        <v>12.233837003237523</v>
      </c>
      <c r="Q1507" s="578">
        <v>6441.7972462971948</v>
      </c>
      <c r="R1507" s="578">
        <v>3.1638183780014502</v>
      </c>
      <c r="S1507" s="578">
        <v>9.8820600167831174E-2</v>
      </c>
      <c r="T1507" s="578">
        <v>3.4106041809233448E-2</v>
      </c>
      <c r="U1507" s="578">
        <v>11.9069761236658</v>
      </c>
      <c r="V1507" s="578">
        <v>6280.64452107747</v>
      </c>
      <c r="W1507" s="578">
        <v>3.136228839362345</v>
      </c>
      <c r="X1507" s="578">
        <v>8.8003672525398174E-2</v>
      </c>
      <c r="Y1507" s="578">
        <v>3.3252817345783101E-2</v>
      </c>
    </row>
    <row r="1508" spans="1:25" x14ac:dyDescent="0.3">
      <c r="A1508" s="311" t="s">
        <v>4104</v>
      </c>
      <c r="B1508" s="310" t="s">
        <v>191</v>
      </c>
      <c r="C1508" s="310" t="s">
        <v>3655</v>
      </c>
      <c r="D1508" s="36">
        <v>2</v>
      </c>
      <c r="E1508" s="36">
        <v>2020</v>
      </c>
      <c r="F1508" s="578">
        <v>7.6665510376333224</v>
      </c>
      <c r="G1508" s="578">
        <v>3797.1681340535447</v>
      </c>
      <c r="H1508" s="578">
        <v>1.8737209402024699</v>
      </c>
      <c r="I1508" s="578">
        <v>5.714781790538833E-2</v>
      </c>
      <c r="J1508" s="578">
        <v>2.01040881996353E-2</v>
      </c>
      <c r="K1508" s="578">
        <v>7.7437049304135099</v>
      </c>
      <c r="L1508" s="578">
        <v>3753.0876973469999</v>
      </c>
      <c r="M1508" s="578">
        <v>1.9790835696621751</v>
      </c>
      <c r="N1508" s="578">
        <v>4.6176981325970645E-2</v>
      </c>
      <c r="O1508" s="578">
        <v>1.9870688576096002E-2</v>
      </c>
      <c r="P1508" s="578">
        <v>7.6665514027117716</v>
      </c>
      <c r="Q1508" s="578">
        <v>3797.1681340535447</v>
      </c>
      <c r="R1508" s="578">
        <v>1.8737209402024699</v>
      </c>
      <c r="S1508" s="578">
        <v>5.7147818434411073E-2</v>
      </c>
      <c r="T1508" s="578">
        <v>2.01040881996353E-2</v>
      </c>
      <c r="U1508" s="578">
        <v>7.7437059213407267</v>
      </c>
      <c r="V1508" s="578">
        <v>3753.0876973469999</v>
      </c>
      <c r="W1508" s="578">
        <v>1.979083574376995</v>
      </c>
      <c r="X1508" s="578">
        <v>4.61769807734526E-2</v>
      </c>
      <c r="Y1508" s="578">
        <v>1.9870688576096002E-2</v>
      </c>
    </row>
    <row r="1509" spans="1:25" x14ac:dyDescent="0.3">
      <c r="A1509" s="311" t="s">
        <v>4105</v>
      </c>
      <c r="B1509" s="310" t="s">
        <v>191</v>
      </c>
      <c r="C1509" s="310" t="s">
        <v>3655</v>
      </c>
      <c r="D1509" s="36">
        <v>3</v>
      </c>
      <c r="E1509" s="36">
        <v>2020</v>
      </c>
      <c r="F1509" s="578">
        <v>4.1544688882568099</v>
      </c>
      <c r="G1509" s="578">
        <v>2011.1245880126926</v>
      </c>
      <c r="H1509" s="578">
        <v>0.98936108779162135</v>
      </c>
      <c r="I1509" s="578">
        <v>2.5868808646919199E-2</v>
      </c>
      <c r="J1509" s="578">
        <v>1.0647884211114874E-2</v>
      </c>
      <c r="K1509" s="578">
        <v>5.7827352625172264</v>
      </c>
      <c r="L1509" s="578">
        <v>2612.4212926228802</v>
      </c>
      <c r="M1509" s="578">
        <v>1.3487982284277624</v>
      </c>
      <c r="N1509" s="578">
        <v>2.7304790970219924E-2</v>
      </c>
      <c r="O1509" s="578">
        <v>1.3831448033063951E-2</v>
      </c>
      <c r="P1509" s="578">
        <v>4.1544696705677726</v>
      </c>
      <c r="Q1509" s="578">
        <v>2011.1245880126926</v>
      </c>
      <c r="R1509" s="578">
        <v>0.9893610930691159</v>
      </c>
      <c r="S1509" s="578">
        <v>2.5868808646919199E-2</v>
      </c>
      <c r="T1509" s="578">
        <v>1.0647884211114874E-2</v>
      </c>
      <c r="U1509" s="578">
        <v>5.7827360969822568</v>
      </c>
      <c r="V1509" s="578">
        <v>2612.4213447570751</v>
      </c>
      <c r="W1509" s="578">
        <v>1.3487986978143425</v>
      </c>
      <c r="X1509" s="578">
        <v>2.7304792620270725E-2</v>
      </c>
      <c r="Y1509" s="578">
        <v>1.3831448552082251E-2</v>
      </c>
    </row>
    <row r="1510" spans="1:25" x14ac:dyDescent="0.3">
      <c r="A1510" s="311" t="s">
        <v>4106</v>
      </c>
      <c r="B1510" s="310" t="s">
        <v>191</v>
      </c>
      <c r="C1510" s="310" t="s">
        <v>3655</v>
      </c>
      <c r="D1510" s="36">
        <v>4</v>
      </c>
      <c r="E1510" s="36">
        <v>2020</v>
      </c>
      <c r="F1510" s="578">
        <v>2.082313380264845</v>
      </c>
      <c r="G1510" s="578">
        <v>1080.0424054463674</v>
      </c>
      <c r="H1510" s="578">
        <v>0.54052612117569199</v>
      </c>
      <c r="I1510" s="578">
        <v>1.70438699278747E-2</v>
      </c>
      <c r="J1510" s="578">
        <v>5.7182668145590752E-3</v>
      </c>
      <c r="K1510" s="578">
        <v>5.0289861413300478</v>
      </c>
      <c r="L1510" s="578">
        <v>2211.4256388346325</v>
      </c>
      <c r="M1510" s="578">
        <v>1.0876601225560649</v>
      </c>
      <c r="N1510" s="578">
        <v>2.1592771828863898E-2</v>
      </c>
      <c r="O1510" s="578">
        <v>1.1708362435456299E-2</v>
      </c>
      <c r="P1510" s="578">
        <v>2.0823133802633675</v>
      </c>
      <c r="Q1510" s="578">
        <v>1080.0424054463674</v>
      </c>
      <c r="R1510" s="578">
        <v>0.54052618530598273</v>
      </c>
      <c r="S1510" s="578">
        <v>1.70438699278747E-2</v>
      </c>
      <c r="T1510" s="578">
        <v>5.7182667612020524E-3</v>
      </c>
      <c r="U1510" s="578">
        <v>5.0289871844270202</v>
      </c>
      <c r="V1510" s="578">
        <v>2211.4256388346325</v>
      </c>
      <c r="W1510" s="578">
        <v>1.0876601230750824</v>
      </c>
      <c r="X1510" s="578">
        <v>2.15927718236343E-2</v>
      </c>
      <c r="Y1510" s="578">
        <v>1.1708362435456299E-2</v>
      </c>
    </row>
    <row r="1511" spans="1:25" x14ac:dyDescent="0.3">
      <c r="A1511" s="311" t="s">
        <v>4107</v>
      </c>
      <c r="B1511" s="310" t="s">
        <v>191</v>
      </c>
      <c r="C1511" s="310" t="s">
        <v>3655</v>
      </c>
      <c r="D1511" s="36">
        <v>5</v>
      </c>
      <c r="E1511" s="36">
        <v>2020</v>
      </c>
      <c r="F1511" s="578">
        <v>2.3443036777606823</v>
      </c>
      <c r="G1511" s="578">
        <v>1119.4157358805276</v>
      </c>
      <c r="H1511" s="578">
        <v>0.54705400115441649</v>
      </c>
      <c r="I1511" s="578">
        <v>1.83405663556186E-2</v>
      </c>
      <c r="J1511" s="578">
        <v>5.9267336716099291E-3</v>
      </c>
      <c r="K1511" s="578">
        <v>4.5585541173058974</v>
      </c>
      <c r="L1511" s="578">
        <v>1979.1763699849378</v>
      </c>
      <c r="M1511" s="578">
        <v>0.9250433637450135</v>
      </c>
      <c r="N1511" s="578">
        <v>1.9991865275793878E-2</v>
      </c>
      <c r="O1511" s="578">
        <v>1.0478738627474074E-2</v>
      </c>
      <c r="P1511" s="578">
        <v>2.3443036777681123</v>
      </c>
      <c r="Q1511" s="578">
        <v>1119.4157358805276</v>
      </c>
      <c r="R1511" s="578">
        <v>0.5470540020081287</v>
      </c>
      <c r="S1511" s="578">
        <v>1.8340567408586073E-2</v>
      </c>
      <c r="T1511" s="578">
        <v>5.9267336716099291E-3</v>
      </c>
      <c r="U1511" s="578">
        <v>4.5585544302302843</v>
      </c>
      <c r="V1511" s="578">
        <v>1979.1763699849378</v>
      </c>
      <c r="W1511" s="578">
        <v>0.92504336374501372</v>
      </c>
      <c r="X1511" s="578">
        <v>1.9991865327331926E-2</v>
      </c>
      <c r="Y1511" s="578">
        <v>1.0478738627474074E-2</v>
      </c>
    </row>
    <row r="1512" spans="1:25" x14ac:dyDescent="0.3">
      <c r="A1512" s="311" t="s">
        <v>4108</v>
      </c>
      <c r="B1512" s="310" t="s">
        <v>191</v>
      </c>
      <c r="C1512" s="310" t="s">
        <v>3655</v>
      </c>
      <c r="D1512" s="36">
        <v>6</v>
      </c>
      <c r="E1512" s="36">
        <v>2020</v>
      </c>
      <c r="F1512" s="578">
        <v>2.5015000498969999</v>
      </c>
      <c r="G1512" s="578">
        <v>1143.0431162516227</v>
      </c>
      <c r="H1512" s="578">
        <v>0.55096913075006593</v>
      </c>
      <c r="I1512" s="578">
        <v>1.9118534500194E-2</v>
      </c>
      <c r="J1512" s="578">
        <v>6.0518336977111124E-3</v>
      </c>
      <c r="K1512" s="578">
        <v>4.1834873263142045</v>
      </c>
      <c r="L1512" s="578">
        <v>1809.8971646626724</v>
      </c>
      <c r="M1512" s="578">
        <v>0.79525511773923996</v>
      </c>
      <c r="N1512" s="578">
        <v>1.8495791315217499E-2</v>
      </c>
      <c r="O1512" s="578">
        <v>9.5824942012162195E-3</v>
      </c>
      <c r="P1512" s="578">
        <v>2.5015000498969999</v>
      </c>
      <c r="Q1512" s="578">
        <v>1143.0431162516227</v>
      </c>
      <c r="R1512" s="578">
        <v>0.55096915180911243</v>
      </c>
      <c r="S1512" s="578">
        <v>1.9118534521112399E-2</v>
      </c>
      <c r="T1512" s="578">
        <v>6.0518336977111124E-3</v>
      </c>
      <c r="U1512" s="578">
        <v>4.1834873784682696</v>
      </c>
      <c r="V1512" s="578">
        <v>1809.8971646626724</v>
      </c>
      <c r="W1512" s="578">
        <v>0.79525519162416414</v>
      </c>
      <c r="X1512" s="578">
        <v>1.8495791315217499E-2</v>
      </c>
      <c r="Y1512" s="578">
        <v>9.5824942012162195E-3</v>
      </c>
    </row>
    <row r="1513" spans="1:25" x14ac:dyDescent="0.3">
      <c r="A1513" s="311" t="s">
        <v>4109</v>
      </c>
      <c r="B1513" s="310" t="s">
        <v>191</v>
      </c>
      <c r="C1513" s="310" t="s">
        <v>3655</v>
      </c>
      <c r="D1513" s="36">
        <v>7</v>
      </c>
      <c r="E1513" s="36">
        <v>2020</v>
      </c>
      <c r="F1513" s="578">
        <v>2.6062942142016201</v>
      </c>
      <c r="G1513" s="578">
        <v>1158.7969856262152</v>
      </c>
      <c r="H1513" s="578">
        <v>0.55358005519762243</v>
      </c>
      <c r="I1513" s="578">
        <v>1.9637251025415001E-2</v>
      </c>
      <c r="J1513" s="578">
        <v>6.1352353101634966E-3</v>
      </c>
      <c r="K1513" s="578">
        <v>4.2094986635493079</v>
      </c>
      <c r="L1513" s="578">
        <v>1776.7865498860626</v>
      </c>
      <c r="M1513" s="578">
        <v>0.74493396152683955</v>
      </c>
      <c r="N1513" s="578">
        <v>2.5532742773066247E-2</v>
      </c>
      <c r="O1513" s="578">
        <v>9.4071751518640633E-3</v>
      </c>
      <c r="P1513" s="578">
        <v>2.6062942142016201</v>
      </c>
      <c r="Q1513" s="578">
        <v>1158.7969856262152</v>
      </c>
      <c r="R1513" s="578">
        <v>0.55358004976005704</v>
      </c>
      <c r="S1513" s="578">
        <v>1.9637251025415001E-2</v>
      </c>
      <c r="T1513" s="578">
        <v>6.1352352083000918E-3</v>
      </c>
      <c r="U1513" s="578">
        <v>4.209498663549307</v>
      </c>
      <c r="V1513" s="578">
        <v>1776.7865498860626</v>
      </c>
      <c r="W1513" s="578">
        <v>0.74493394612121167</v>
      </c>
      <c r="X1513" s="578">
        <v>2.5532741201459399E-2</v>
      </c>
      <c r="Y1513" s="578">
        <v>9.4071752003704462E-3</v>
      </c>
    </row>
    <row r="1514" spans="1:25" x14ac:dyDescent="0.3">
      <c r="A1514" s="311" t="s">
        <v>4110</v>
      </c>
      <c r="B1514" s="310" t="s">
        <v>191</v>
      </c>
      <c r="C1514" s="310" t="s">
        <v>3655</v>
      </c>
      <c r="D1514" s="36">
        <v>8</v>
      </c>
      <c r="E1514" s="36">
        <v>2020</v>
      </c>
      <c r="F1514" s="578">
        <v>2.4528678446043424</v>
      </c>
      <c r="G1514" s="578">
        <v>1080.7998657226526</v>
      </c>
      <c r="H1514" s="578">
        <v>0.49642756252918202</v>
      </c>
      <c r="I1514" s="578">
        <v>1.7110900225816201E-2</v>
      </c>
      <c r="J1514" s="578">
        <v>5.7222920149797522E-3</v>
      </c>
      <c r="K1514" s="578">
        <v>3.6461256693776973</v>
      </c>
      <c r="L1514" s="578">
        <v>1492.2685648600248</v>
      </c>
      <c r="M1514" s="578">
        <v>0.572232120891082</v>
      </c>
      <c r="N1514" s="578">
        <v>2.7499251548988399E-2</v>
      </c>
      <c r="O1514" s="578">
        <v>7.9007951135281421E-3</v>
      </c>
      <c r="P1514" s="578">
        <v>2.45286789676212</v>
      </c>
      <c r="Q1514" s="578">
        <v>1080.7999178568475</v>
      </c>
      <c r="R1514" s="578">
        <v>0.49642756274261002</v>
      </c>
      <c r="S1514" s="578">
        <v>1.7110900225816201E-2</v>
      </c>
      <c r="T1514" s="578">
        <v>5.7222920149797522E-3</v>
      </c>
      <c r="U1514" s="578">
        <v>3.6461256693776973</v>
      </c>
      <c r="V1514" s="578">
        <v>1492.2685648600248</v>
      </c>
      <c r="W1514" s="578">
        <v>0.57223214572635051</v>
      </c>
      <c r="X1514" s="578">
        <v>2.7499252581037505E-2</v>
      </c>
      <c r="Y1514" s="578">
        <v>7.9007951135281421E-3</v>
      </c>
    </row>
    <row r="1515" spans="1:25" x14ac:dyDescent="0.3">
      <c r="A1515" s="311" t="s">
        <v>4111</v>
      </c>
      <c r="B1515" s="310" t="s">
        <v>191</v>
      </c>
      <c r="C1515" s="310" t="s">
        <v>3655</v>
      </c>
      <c r="D1515" s="36">
        <v>9</v>
      </c>
      <c r="E1515" s="36">
        <v>2020</v>
      </c>
      <c r="F1515" s="578">
        <v>2.337799448207075</v>
      </c>
      <c r="G1515" s="578">
        <v>1022.309027989704</v>
      </c>
      <c r="H1515" s="578">
        <v>0.45356414255123401</v>
      </c>
      <c r="I1515" s="578">
        <v>1.5216062337799425E-2</v>
      </c>
      <c r="J1515" s="578">
        <v>5.4126032628118931E-3</v>
      </c>
      <c r="K1515" s="578">
        <v>3.6166845645152499</v>
      </c>
      <c r="L1515" s="578">
        <v>1445.7473716735776</v>
      </c>
      <c r="M1515" s="578">
        <v>0.50291090367924551</v>
      </c>
      <c r="N1515" s="578">
        <v>3.4825795758176001E-2</v>
      </c>
      <c r="O1515" s="578">
        <v>7.6544849046816426E-3</v>
      </c>
      <c r="P1515" s="578">
        <v>2.3377991352826899</v>
      </c>
      <c r="Q1515" s="578">
        <v>1022.309027989704</v>
      </c>
      <c r="R1515" s="578">
        <v>0.45356416387464027</v>
      </c>
      <c r="S1515" s="578">
        <v>1.5216062368949599E-2</v>
      </c>
      <c r="T1515" s="578">
        <v>5.4126032628118931E-3</v>
      </c>
      <c r="U1515" s="578">
        <v>3.6166846167791351</v>
      </c>
      <c r="V1515" s="578">
        <v>1445.7473716735776</v>
      </c>
      <c r="W1515" s="578">
        <v>0.50291092401312121</v>
      </c>
      <c r="X1515" s="578">
        <v>3.4825795229153279E-2</v>
      </c>
      <c r="Y1515" s="578">
        <v>7.6544849046816426E-3</v>
      </c>
    </row>
    <row r="1516" spans="1:25" x14ac:dyDescent="0.3">
      <c r="A1516" s="311" t="s">
        <v>4112</v>
      </c>
      <c r="B1516" s="310" t="s">
        <v>191</v>
      </c>
      <c r="C1516" s="310" t="s">
        <v>3655</v>
      </c>
      <c r="D1516" s="36">
        <v>10</v>
      </c>
      <c r="E1516" s="36">
        <v>2020</v>
      </c>
      <c r="F1516" s="578">
        <v>2.2482998817035798</v>
      </c>
      <c r="G1516" s="578">
        <v>976.81213855743272</v>
      </c>
      <c r="H1516" s="578">
        <v>0.420224709848601</v>
      </c>
      <c r="I1516" s="578">
        <v>1.3742365723525499E-2</v>
      </c>
      <c r="J1516" s="578">
        <v>5.1717209571506776E-3</v>
      </c>
      <c r="K1516" s="578">
        <v>3.5914731307275325</v>
      </c>
      <c r="L1516" s="578">
        <v>1406.9529088338174</v>
      </c>
      <c r="M1516" s="578">
        <v>0.44642165212038221</v>
      </c>
      <c r="N1516" s="578">
        <v>4.0276254017044225E-2</v>
      </c>
      <c r="O1516" s="578">
        <v>7.4491076059833424E-3</v>
      </c>
      <c r="P1516" s="578">
        <v>2.2482998817035824</v>
      </c>
      <c r="Q1516" s="578">
        <v>976.81213887532476</v>
      </c>
      <c r="R1516" s="578">
        <v>0.42022470979524396</v>
      </c>
      <c r="S1516" s="578">
        <v>1.3742365723525499E-2</v>
      </c>
      <c r="T1516" s="578">
        <v>5.1717210105076995E-3</v>
      </c>
      <c r="U1516" s="578">
        <v>3.5914733393437901</v>
      </c>
      <c r="V1516" s="578">
        <v>1406.95285669962</v>
      </c>
      <c r="W1516" s="578">
        <v>0.44642170403676501</v>
      </c>
      <c r="X1516" s="578">
        <v>4.0276254032505648E-2</v>
      </c>
      <c r="Y1516" s="578">
        <v>7.4491076059833424E-3</v>
      </c>
    </row>
    <row r="1517" spans="1:25" x14ac:dyDescent="0.3">
      <c r="A1517" s="311" t="s">
        <v>4113</v>
      </c>
      <c r="B1517" s="310" t="s">
        <v>191</v>
      </c>
      <c r="C1517" s="310" t="s">
        <v>3655</v>
      </c>
      <c r="D1517" s="36">
        <v>11</v>
      </c>
      <c r="E1517" s="36">
        <v>2020</v>
      </c>
      <c r="F1517" s="578">
        <v>2.830811792649905</v>
      </c>
      <c r="G1517" s="578">
        <v>1114.23070780436</v>
      </c>
      <c r="H1517" s="578">
        <v>0.34919228534757402</v>
      </c>
      <c r="I1517" s="578">
        <v>2.6861587350140301E-2</v>
      </c>
      <c r="J1517" s="578">
        <v>5.8992710061526506E-3</v>
      </c>
      <c r="K1517" s="578">
        <v>3.5775130233669099</v>
      </c>
      <c r="L1517" s="578">
        <v>1371.1555964151976</v>
      </c>
      <c r="M1517" s="578">
        <v>0.39522196924857123</v>
      </c>
      <c r="N1517" s="578">
        <v>4.5189907945465749E-2</v>
      </c>
      <c r="O1517" s="578">
        <v>7.2595767851453222E-3</v>
      </c>
      <c r="P1517" s="578">
        <v>2.8308118448039674</v>
      </c>
      <c r="Q1517" s="578">
        <v>1114.23070780436</v>
      </c>
      <c r="R1517" s="578">
        <v>0.34919228540093106</v>
      </c>
      <c r="S1517" s="578">
        <v>2.6861587355369899E-2</v>
      </c>
      <c r="T1517" s="578">
        <v>5.8992711080160555E-3</v>
      </c>
      <c r="U1517" s="578">
        <v>3.5775130233669099</v>
      </c>
      <c r="V1517" s="578">
        <v>1371.1555964151976</v>
      </c>
      <c r="W1517" s="578">
        <v>0.39522196461136072</v>
      </c>
      <c r="X1517" s="578">
        <v>4.5189913983146299E-2</v>
      </c>
      <c r="Y1517" s="578">
        <v>7.2595767851453222E-3</v>
      </c>
    </row>
    <row r="1518" spans="1:25" x14ac:dyDescent="0.3">
      <c r="A1518" s="311" t="s">
        <v>4114</v>
      </c>
      <c r="B1518" s="310" t="s">
        <v>191</v>
      </c>
      <c r="C1518" s="310" t="s">
        <v>3655</v>
      </c>
      <c r="D1518" s="36">
        <v>12</v>
      </c>
      <c r="E1518" s="36">
        <v>2020</v>
      </c>
      <c r="F1518" s="578">
        <v>3.3074123546248302</v>
      </c>
      <c r="G1518" s="578">
        <v>1226.6646575927675</v>
      </c>
      <c r="H1518" s="578">
        <v>0.29107613607508598</v>
      </c>
      <c r="I1518" s="578">
        <v>3.759547736262895E-2</v>
      </c>
      <c r="J1518" s="578">
        <v>6.4945723182366476E-3</v>
      </c>
      <c r="K1518" s="578">
        <v>3.5647130546421923</v>
      </c>
      <c r="L1518" s="578">
        <v>1340.9797655741349</v>
      </c>
      <c r="M1518" s="578">
        <v>0.35300784662103951</v>
      </c>
      <c r="N1518" s="578">
        <v>4.9177537283715801E-2</v>
      </c>
      <c r="O1518" s="578">
        <v>7.099807980315136E-3</v>
      </c>
      <c r="P1518" s="578">
        <v>3.3074123546248302</v>
      </c>
      <c r="Q1518" s="578">
        <v>1226.6646575927675</v>
      </c>
      <c r="R1518" s="578">
        <v>0.29107613612723027</v>
      </c>
      <c r="S1518" s="578">
        <v>3.7595477357323576E-2</v>
      </c>
      <c r="T1518" s="578">
        <v>6.4945723182366476E-3</v>
      </c>
      <c r="U1518" s="578">
        <v>3.5647133675665748</v>
      </c>
      <c r="V1518" s="578">
        <v>1340.9797655741349</v>
      </c>
      <c r="W1518" s="578">
        <v>0.35300785742583651</v>
      </c>
      <c r="X1518" s="578">
        <v>4.9177543056430253E-2</v>
      </c>
      <c r="Y1518" s="578">
        <v>7.0998080336721579E-3</v>
      </c>
    </row>
    <row r="1519" spans="1:25" x14ac:dyDescent="0.3">
      <c r="A1519" s="311" t="s">
        <v>4115</v>
      </c>
      <c r="B1519" s="310" t="s">
        <v>191</v>
      </c>
      <c r="C1519" s="310" t="s">
        <v>3655</v>
      </c>
      <c r="D1519" s="36">
        <v>13</v>
      </c>
      <c r="E1519" s="36">
        <v>2020</v>
      </c>
      <c r="F1519" s="578">
        <v>3.2591005898138925</v>
      </c>
      <c r="G1519" s="578">
        <v>1201.84107081095</v>
      </c>
      <c r="H1519" s="578">
        <v>0.26110367872752199</v>
      </c>
      <c r="I1519" s="578">
        <v>3.827499528415497E-2</v>
      </c>
      <c r="J1519" s="578">
        <v>6.3631460773952569E-3</v>
      </c>
      <c r="K1519" s="578">
        <v>3.4806993388360699</v>
      </c>
      <c r="L1519" s="578">
        <v>1305.0943959554002</v>
      </c>
      <c r="M1519" s="578">
        <v>0.32252696307841655</v>
      </c>
      <c r="N1519" s="578">
        <v>4.9514843363340305E-2</v>
      </c>
      <c r="O1519" s="578">
        <v>6.909797870321195E-3</v>
      </c>
      <c r="P1519" s="578">
        <v>3.25910069412202</v>
      </c>
      <c r="Q1519" s="578">
        <v>1201.84107081095</v>
      </c>
      <c r="R1519" s="578">
        <v>0.26110367345002727</v>
      </c>
      <c r="S1519" s="578">
        <v>3.8274997379630749E-2</v>
      </c>
      <c r="T1519" s="578">
        <v>6.363146128326962E-3</v>
      </c>
      <c r="U1519" s="578">
        <v>3.4806993388831398</v>
      </c>
      <c r="V1519" s="578">
        <v>1305.0943959554002</v>
      </c>
      <c r="W1519" s="578">
        <v>0.32252698911664351</v>
      </c>
      <c r="X1519" s="578">
        <v>4.9514846516710023E-2</v>
      </c>
      <c r="Y1519" s="578">
        <v>6.9097979236782178E-3</v>
      </c>
    </row>
    <row r="1520" spans="1:25" x14ac:dyDescent="0.3">
      <c r="A1520" s="311" t="s">
        <v>4116</v>
      </c>
      <c r="B1520" s="310" t="s">
        <v>191</v>
      </c>
      <c r="C1520" s="310" t="s">
        <v>3655</v>
      </c>
      <c r="D1520" s="36">
        <v>14</v>
      </c>
      <c r="E1520" s="36">
        <v>2020</v>
      </c>
      <c r="F1520" s="578">
        <v>3.3740460545880775</v>
      </c>
      <c r="G1520" s="578">
        <v>1261.5028940836523</v>
      </c>
      <c r="H1520" s="578">
        <v>0.27411630307324197</v>
      </c>
      <c r="I1520" s="578">
        <v>3.7631754695515426E-2</v>
      </c>
      <c r="J1520" s="578">
        <v>6.6790113487513701E-3</v>
      </c>
      <c r="K1520" s="578">
        <v>3.5772331089537999</v>
      </c>
      <c r="L1520" s="578">
        <v>1355.6089350382426</v>
      </c>
      <c r="M1520" s="578">
        <v>0.32987159525024823</v>
      </c>
      <c r="N1520" s="578">
        <v>4.8859281745990246E-2</v>
      </c>
      <c r="O1520" s="578">
        <v>7.1772650844650291E-3</v>
      </c>
      <c r="P1520" s="578">
        <v>3.3740467326012169</v>
      </c>
      <c r="Q1520" s="578">
        <v>1261.5028940836523</v>
      </c>
      <c r="R1520" s="578">
        <v>0.27411631326564578</v>
      </c>
      <c r="S1520" s="578">
        <v>3.7631755270922398E-2</v>
      </c>
      <c r="T1520" s="578">
        <v>6.6790113487513701E-3</v>
      </c>
      <c r="U1520" s="578">
        <v>3.5772331089537999</v>
      </c>
      <c r="V1520" s="578">
        <v>1355.6089350382426</v>
      </c>
      <c r="W1520" s="578">
        <v>0.32987159018133105</v>
      </c>
      <c r="X1520" s="578">
        <v>4.8859288566897377E-2</v>
      </c>
      <c r="Y1520" s="578">
        <v>7.1772650844650291E-3</v>
      </c>
    </row>
    <row r="1521" spans="1:25" x14ac:dyDescent="0.3">
      <c r="A1521" s="311" t="s">
        <v>4117</v>
      </c>
      <c r="B1521" s="310" t="s">
        <v>191</v>
      </c>
      <c r="C1521" s="310" t="s">
        <v>3655</v>
      </c>
      <c r="D1521" s="36">
        <v>15</v>
      </c>
      <c r="E1521" s="36">
        <v>2020</v>
      </c>
      <c r="F1521" s="578">
        <v>3.4880495483979099</v>
      </c>
      <c r="G1521" s="578">
        <v>1319.9163589477498</v>
      </c>
      <c r="H1521" s="578">
        <v>0.28824863257856703</v>
      </c>
      <c r="I1521" s="578">
        <v>3.7035532441222999E-2</v>
      </c>
      <c r="J1521" s="578">
        <v>6.9882914297825921E-3</v>
      </c>
      <c r="K1521" s="578">
        <v>3.6713769267371301</v>
      </c>
      <c r="L1521" s="578">
        <v>1403.7411549886001</v>
      </c>
      <c r="M1521" s="578">
        <v>0.33704104538628576</v>
      </c>
      <c r="N1521" s="578">
        <v>4.7239308149528328E-2</v>
      </c>
      <c r="O1521" s="578">
        <v>7.4320917871470169E-3</v>
      </c>
      <c r="P1521" s="578">
        <v>3.4880495484597529</v>
      </c>
      <c r="Q1521" s="578">
        <v>1319.9163589477498</v>
      </c>
      <c r="R1521" s="578">
        <v>0.28824868054531749</v>
      </c>
      <c r="S1521" s="578">
        <v>3.7035532954784352E-2</v>
      </c>
      <c r="T1521" s="578">
        <v>6.9882914297825921E-3</v>
      </c>
      <c r="U1521" s="578">
        <v>3.6713769267371301</v>
      </c>
      <c r="V1521" s="578">
        <v>1403.7411549886001</v>
      </c>
      <c r="W1521" s="578">
        <v>0.33704108180245373</v>
      </c>
      <c r="X1521" s="578">
        <v>4.72393102536443E-2</v>
      </c>
      <c r="Y1521" s="578">
        <v>7.432091733789995E-3</v>
      </c>
    </row>
    <row r="1522" spans="1:25" x14ac:dyDescent="0.3">
      <c r="A1522" s="579" t="s">
        <v>4118</v>
      </c>
      <c r="B1522" s="580" t="s">
        <v>191</v>
      </c>
      <c r="C1522" s="580" t="s">
        <v>3655</v>
      </c>
      <c r="D1522" s="581">
        <v>16</v>
      </c>
      <c r="E1522" s="581">
        <v>2020</v>
      </c>
      <c r="F1522" s="582">
        <v>3.6713869410182198</v>
      </c>
      <c r="G1522" s="582">
        <v>1401.2141672770126</v>
      </c>
      <c r="H1522" s="582">
        <v>0.30780712654814102</v>
      </c>
      <c r="I1522" s="582">
        <v>3.6922115118613826E-2</v>
      </c>
      <c r="J1522" s="582">
        <v>7.4187111458741076E-3</v>
      </c>
      <c r="K1522" s="582">
        <v>3.8303828937059676</v>
      </c>
      <c r="L1522" s="582">
        <v>1473.9498914082801</v>
      </c>
      <c r="M1522" s="582">
        <v>0.350935966310013</v>
      </c>
      <c r="N1522" s="582">
        <v>4.6611798027546031E-2</v>
      </c>
      <c r="O1522" s="582">
        <v>7.8038223340020779E-3</v>
      </c>
      <c r="P1522" s="582">
        <v>3.6713869410129902</v>
      </c>
      <c r="Q1522" s="582">
        <v>1401.2141672770126</v>
      </c>
      <c r="R1522" s="582">
        <v>0.307807126601498</v>
      </c>
      <c r="S1522" s="582">
        <v>3.6922116710835902E-2</v>
      </c>
      <c r="T1522" s="582">
        <v>7.4187110949424052E-3</v>
      </c>
      <c r="U1522" s="582">
        <v>3.8303829980140947</v>
      </c>
      <c r="V1522" s="582">
        <v>1473.9498914082801</v>
      </c>
      <c r="W1522" s="582">
        <v>0.3509359818902637</v>
      </c>
      <c r="X1522" s="582">
        <v>4.6611802239719148E-2</v>
      </c>
      <c r="Y1522" s="582">
        <v>7.8038222272880323E-3</v>
      </c>
    </row>
    <row r="1523" spans="1:25" x14ac:dyDescent="0.3">
      <c r="A1523" s="311" t="s">
        <v>4119</v>
      </c>
      <c r="B1523" s="310" t="s">
        <v>191</v>
      </c>
      <c r="C1523" s="310" t="s">
        <v>3655</v>
      </c>
      <c r="D1523" s="36">
        <v>1</v>
      </c>
      <c r="E1523" s="36">
        <v>2030</v>
      </c>
      <c r="F1523" s="578">
        <v>6.3546042640227798</v>
      </c>
      <c r="G1523" s="578">
        <v>6320.3488566080705</v>
      </c>
      <c r="H1523" s="578">
        <v>1.32216518558561</v>
      </c>
      <c r="I1523" s="578">
        <v>1.7788881440537776E-2</v>
      </c>
      <c r="J1523" s="578">
        <v>3.3463005519782471E-2</v>
      </c>
      <c r="K1523" s="578">
        <v>6.1053643870400203</v>
      </c>
      <c r="L1523" s="578">
        <v>6159.613108317053</v>
      </c>
      <c r="M1523" s="578">
        <v>1.3161873593926401</v>
      </c>
      <c r="N1523" s="578">
        <v>1.6397337065427502E-2</v>
      </c>
      <c r="O1523" s="578">
        <v>3.2612012835064201E-2</v>
      </c>
      <c r="P1523" s="578">
        <v>6.3546042640227798</v>
      </c>
      <c r="Q1523" s="578">
        <v>6320.3488566080705</v>
      </c>
      <c r="R1523" s="578">
        <v>1.32216518558561</v>
      </c>
      <c r="S1523" s="578">
        <v>1.7788881508522474E-2</v>
      </c>
      <c r="T1523" s="578">
        <v>3.3463005519782471E-2</v>
      </c>
      <c r="U1523" s="578">
        <v>6.1053643870400203</v>
      </c>
      <c r="V1523" s="578">
        <v>6159.613108317053</v>
      </c>
      <c r="W1523" s="578">
        <v>1.3161873593926401</v>
      </c>
      <c r="X1523" s="578">
        <v>1.6397337065427502E-2</v>
      </c>
      <c r="Y1523" s="578">
        <v>3.2612012835064201E-2</v>
      </c>
    </row>
    <row r="1524" spans="1:25" x14ac:dyDescent="0.3">
      <c r="A1524" s="311" t="s">
        <v>4120</v>
      </c>
      <c r="B1524" s="310" t="s">
        <v>191</v>
      </c>
      <c r="C1524" s="310" t="s">
        <v>3655</v>
      </c>
      <c r="D1524" s="36">
        <v>2</v>
      </c>
      <c r="E1524" s="36">
        <v>2030</v>
      </c>
      <c r="F1524" s="578">
        <v>4.0607126348622797</v>
      </c>
      <c r="G1524" s="578">
        <v>3730.2458216349223</v>
      </c>
      <c r="H1524" s="578">
        <v>0.79364160913974002</v>
      </c>
      <c r="I1524" s="578">
        <v>9.9987245076439014E-3</v>
      </c>
      <c r="J1524" s="578">
        <v>1.9749727080731298E-2</v>
      </c>
      <c r="K1524" s="578">
        <v>4.0229007972270603</v>
      </c>
      <c r="L1524" s="578">
        <v>3682.9603042602475</v>
      </c>
      <c r="M1524" s="578">
        <v>0.86402317943672302</v>
      </c>
      <c r="N1524" s="578">
        <v>8.7664134059650643E-3</v>
      </c>
      <c r="O1524" s="578">
        <v>1.9499398612727651E-2</v>
      </c>
      <c r="P1524" s="578">
        <v>4.0607126348622797</v>
      </c>
      <c r="Q1524" s="578">
        <v>3730.2458216349223</v>
      </c>
      <c r="R1524" s="578">
        <v>0.79364160913974002</v>
      </c>
      <c r="S1524" s="578">
        <v>9.9987252156855232E-3</v>
      </c>
      <c r="T1524" s="578">
        <v>1.9749727080731298E-2</v>
      </c>
      <c r="U1524" s="578">
        <v>4.0229007972322908</v>
      </c>
      <c r="V1524" s="578">
        <v>3682.9603042602475</v>
      </c>
      <c r="W1524" s="578">
        <v>0.86402309499680952</v>
      </c>
      <c r="X1524" s="578">
        <v>8.7664131925369732E-3</v>
      </c>
      <c r="Y1524" s="578">
        <v>1.9499398612727651E-2</v>
      </c>
    </row>
    <row r="1525" spans="1:25" x14ac:dyDescent="0.3">
      <c r="A1525" s="311" t="s">
        <v>4121</v>
      </c>
      <c r="B1525" s="310" t="s">
        <v>191</v>
      </c>
      <c r="C1525" s="310" t="s">
        <v>3655</v>
      </c>
      <c r="D1525" s="36">
        <v>3</v>
      </c>
      <c r="E1525" s="36">
        <v>2030</v>
      </c>
      <c r="F1525" s="578">
        <v>2.1800475761119671</v>
      </c>
      <c r="G1525" s="578">
        <v>1975.2301101684502</v>
      </c>
      <c r="H1525" s="578">
        <v>0.41683454484639948</v>
      </c>
      <c r="I1525" s="578">
        <v>4.6032435697043149E-3</v>
      </c>
      <c r="J1525" s="578">
        <v>1.045780742424535E-2</v>
      </c>
      <c r="K1525" s="578">
        <v>2.9465177831370899</v>
      </c>
      <c r="L1525" s="578">
        <v>2554.4133504231722</v>
      </c>
      <c r="M1525" s="578">
        <v>0.58513518481049653</v>
      </c>
      <c r="N1525" s="578">
        <v>5.1548673266665875E-3</v>
      </c>
      <c r="O1525" s="578">
        <v>1.3524325060037201E-2</v>
      </c>
      <c r="P1525" s="578">
        <v>2.1800475761119675</v>
      </c>
      <c r="Q1525" s="578">
        <v>1975.2301101684502</v>
      </c>
      <c r="R1525" s="578">
        <v>0.4168345448463997</v>
      </c>
      <c r="S1525" s="578">
        <v>4.6032435177494275E-3</v>
      </c>
      <c r="T1525" s="578">
        <v>1.045780742424535E-2</v>
      </c>
      <c r="U1525" s="578">
        <v>2.9465177831370899</v>
      </c>
      <c r="V1525" s="578">
        <v>2554.4133504231722</v>
      </c>
      <c r="W1525" s="578">
        <v>0.58513517907461643</v>
      </c>
      <c r="X1525" s="578">
        <v>5.1548666115763747E-3</v>
      </c>
      <c r="Y1525" s="578">
        <v>1.3524325060037201E-2</v>
      </c>
    </row>
    <row r="1526" spans="1:25" x14ac:dyDescent="0.3">
      <c r="A1526" s="311" t="s">
        <v>4122</v>
      </c>
      <c r="B1526" s="310" t="s">
        <v>191</v>
      </c>
      <c r="C1526" s="310" t="s">
        <v>3655</v>
      </c>
      <c r="D1526" s="36">
        <v>4</v>
      </c>
      <c r="E1526" s="36">
        <v>2030</v>
      </c>
      <c r="F1526" s="578">
        <v>1.1136345456616199</v>
      </c>
      <c r="G1526" s="578">
        <v>1061.1751982370974</v>
      </c>
      <c r="H1526" s="578">
        <v>0.23262667352901126</v>
      </c>
      <c r="I1526" s="578">
        <v>2.94658550774329E-3</v>
      </c>
      <c r="J1526" s="578">
        <v>5.618380785260035E-3</v>
      </c>
      <c r="K1526" s="578">
        <v>2.55577224996523</v>
      </c>
      <c r="L1526" s="578">
        <v>2170.5281321207649</v>
      </c>
      <c r="M1526" s="578">
        <v>0.46199668522361448</v>
      </c>
      <c r="N1526" s="578">
        <v>3.9955905205412449E-3</v>
      </c>
      <c r="O1526" s="578">
        <v>1.1491829995065875E-2</v>
      </c>
      <c r="P1526" s="578">
        <v>1.1136345456616199</v>
      </c>
      <c r="Q1526" s="578">
        <v>1061.1751982370974</v>
      </c>
      <c r="R1526" s="578">
        <v>0.23262667337257825</v>
      </c>
      <c r="S1526" s="578">
        <v>2.94658550774329E-3</v>
      </c>
      <c r="T1526" s="578">
        <v>5.618380785260035E-3</v>
      </c>
      <c r="U1526" s="578">
        <v>2.55577224996523</v>
      </c>
      <c r="V1526" s="578">
        <v>2170.5281321207649</v>
      </c>
      <c r="W1526" s="578">
        <v>0.461996611231976</v>
      </c>
      <c r="X1526" s="578">
        <v>3.99559041867784E-3</v>
      </c>
      <c r="Y1526" s="578">
        <v>1.1491829995065875E-2</v>
      </c>
    </row>
    <row r="1527" spans="1:25" x14ac:dyDescent="0.3">
      <c r="A1527" s="311" t="s">
        <v>4123</v>
      </c>
      <c r="B1527" s="310" t="s">
        <v>191</v>
      </c>
      <c r="C1527" s="310" t="s">
        <v>3655</v>
      </c>
      <c r="D1527" s="36">
        <v>5</v>
      </c>
      <c r="E1527" s="36">
        <v>2030</v>
      </c>
      <c r="F1527" s="578">
        <v>1.2244390055057</v>
      </c>
      <c r="G1527" s="578">
        <v>1099.8393885294549</v>
      </c>
      <c r="H1527" s="578">
        <v>0.23240380431525348</v>
      </c>
      <c r="I1527" s="578">
        <v>3.1129762539497527E-3</v>
      </c>
      <c r="J1527" s="578">
        <v>5.8231046132277645E-3</v>
      </c>
      <c r="K1527" s="578">
        <v>2.3194628059763951</v>
      </c>
      <c r="L1527" s="578">
        <v>1942.3304265340098</v>
      </c>
      <c r="M1527" s="578">
        <v>0.37517624953761625</v>
      </c>
      <c r="N1527" s="578">
        <v>3.5791207865258851E-3</v>
      </c>
      <c r="O1527" s="578">
        <v>1.0283657873514995E-2</v>
      </c>
      <c r="P1527" s="578">
        <v>1.2244390055057</v>
      </c>
      <c r="Q1527" s="578">
        <v>1099.8393885294549</v>
      </c>
      <c r="R1527" s="578">
        <v>0.23240379911536924</v>
      </c>
      <c r="S1527" s="578">
        <v>3.1129762560340099E-3</v>
      </c>
      <c r="T1527" s="578">
        <v>5.8231046132277645E-3</v>
      </c>
      <c r="U1527" s="578">
        <v>2.3194628059753351</v>
      </c>
      <c r="V1527" s="578">
        <v>1942.3304265340098</v>
      </c>
      <c r="W1527" s="578">
        <v>0.37517618801939501</v>
      </c>
      <c r="X1527" s="578">
        <v>3.5791199527371422E-3</v>
      </c>
      <c r="Y1527" s="578">
        <v>1.0283657873514995E-2</v>
      </c>
    </row>
    <row r="1528" spans="1:25" x14ac:dyDescent="0.3">
      <c r="A1528" s="311" t="s">
        <v>4124</v>
      </c>
      <c r="B1528" s="310" t="s">
        <v>191</v>
      </c>
      <c r="C1528" s="310" t="s">
        <v>3655</v>
      </c>
      <c r="D1528" s="36">
        <v>6</v>
      </c>
      <c r="E1528" s="36">
        <v>2030</v>
      </c>
      <c r="F1528" s="578">
        <v>1.2909215860490799</v>
      </c>
      <c r="G1528" s="578">
        <v>1123.0447565714501</v>
      </c>
      <c r="H1528" s="578">
        <v>0.23227103706449201</v>
      </c>
      <c r="I1528" s="578">
        <v>3.21280845023845E-3</v>
      </c>
      <c r="J1528" s="578">
        <v>5.9459539940386642E-3</v>
      </c>
      <c r="K1528" s="578">
        <v>2.1311451273280997</v>
      </c>
      <c r="L1528" s="578">
        <v>1777.430807749425</v>
      </c>
      <c r="M1528" s="578">
        <v>0.30713436533551397</v>
      </c>
      <c r="N1528" s="578">
        <v>3.2294394298067602E-3</v>
      </c>
      <c r="O1528" s="578">
        <v>9.4105817649203002E-3</v>
      </c>
      <c r="P1528" s="578">
        <v>1.2909215860490799</v>
      </c>
      <c r="Q1528" s="578">
        <v>1123.044808705645</v>
      </c>
      <c r="R1528" s="578">
        <v>0.23227103706449201</v>
      </c>
      <c r="S1528" s="578">
        <v>3.2128083965308925E-3</v>
      </c>
      <c r="T1528" s="578">
        <v>5.9459540449703675E-3</v>
      </c>
      <c r="U1528" s="578">
        <v>2.1311451273280997</v>
      </c>
      <c r="V1528" s="578">
        <v>1777.430807749425</v>
      </c>
      <c r="W1528" s="578">
        <v>0.30713436467340194</v>
      </c>
      <c r="X1528" s="578">
        <v>3.2294392650366347E-3</v>
      </c>
      <c r="Y1528" s="578">
        <v>9.4105817649203002E-3</v>
      </c>
    </row>
    <row r="1529" spans="1:25" x14ac:dyDescent="0.3">
      <c r="A1529" s="311" t="s">
        <v>4125</v>
      </c>
      <c r="B1529" s="310" t="s">
        <v>191</v>
      </c>
      <c r="C1529" s="310" t="s">
        <v>3655</v>
      </c>
      <c r="D1529" s="36">
        <v>7</v>
      </c>
      <c r="E1529" s="36">
        <v>2030</v>
      </c>
      <c r="F1529" s="578">
        <v>1.3352434654552701</v>
      </c>
      <c r="G1529" s="578">
        <v>1138.5168851216577</v>
      </c>
      <c r="H1529" s="578">
        <v>0.23218187084421499</v>
      </c>
      <c r="I1529" s="578">
        <v>3.27936672329087E-3</v>
      </c>
      <c r="J1529" s="578">
        <v>6.0278588522730027E-3</v>
      </c>
      <c r="K1529" s="578">
        <v>2.1703768047866503</v>
      </c>
      <c r="L1529" s="578">
        <v>1743.5590820312477</v>
      </c>
      <c r="M1529" s="578">
        <v>0.278665453894063</v>
      </c>
      <c r="N1529" s="578">
        <v>4.1396852544532178E-3</v>
      </c>
      <c r="O1529" s="578">
        <v>9.2312704849367329E-3</v>
      </c>
      <c r="P1529" s="578">
        <v>1.3352434654552701</v>
      </c>
      <c r="Q1529" s="578">
        <v>1138.5168851216577</v>
      </c>
      <c r="R1529" s="578">
        <v>0.23218187084421499</v>
      </c>
      <c r="S1529" s="578">
        <v>3.2793666711465074E-3</v>
      </c>
      <c r="T1529" s="578">
        <v>6.0278588013413003E-3</v>
      </c>
      <c r="U1529" s="578">
        <v>2.1703768047861201</v>
      </c>
      <c r="V1529" s="578">
        <v>1743.5590820312477</v>
      </c>
      <c r="W1529" s="578">
        <v>0.278665453894063</v>
      </c>
      <c r="X1529" s="578">
        <v>4.1396854114547389E-3</v>
      </c>
      <c r="Y1529" s="578">
        <v>9.2312704849367329E-3</v>
      </c>
    </row>
    <row r="1530" spans="1:25" x14ac:dyDescent="0.3">
      <c r="A1530" s="311" t="s">
        <v>4126</v>
      </c>
      <c r="B1530" s="310" t="s">
        <v>191</v>
      </c>
      <c r="C1530" s="310" t="s">
        <v>3655</v>
      </c>
      <c r="D1530" s="36">
        <v>8</v>
      </c>
      <c r="E1530" s="36">
        <v>2030</v>
      </c>
      <c r="F1530" s="578">
        <v>1.2708708545287599</v>
      </c>
      <c r="G1530" s="578">
        <v>1060.8265355428</v>
      </c>
      <c r="H1530" s="578">
        <v>0.19871890265494499</v>
      </c>
      <c r="I1530" s="578">
        <v>2.8727818547243547E-3</v>
      </c>
      <c r="J1530" s="578">
        <v>5.6165339095362726E-3</v>
      </c>
      <c r="K1530" s="578">
        <v>1.8887155917187399</v>
      </c>
      <c r="L1530" s="578">
        <v>1464.47231419881</v>
      </c>
      <c r="M1530" s="578">
        <v>0.20750741370284198</v>
      </c>
      <c r="N1530" s="578">
        <v>4.1219119535374623E-3</v>
      </c>
      <c r="O1530" s="578">
        <v>7.7536347428879947E-3</v>
      </c>
      <c r="P1530" s="578">
        <v>1.2708708545287599</v>
      </c>
      <c r="Q1530" s="578">
        <v>1060.8265355428</v>
      </c>
      <c r="R1530" s="578">
        <v>0.19871890265494499</v>
      </c>
      <c r="S1530" s="578">
        <v>2.8727823224604251E-3</v>
      </c>
      <c r="T1530" s="578">
        <v>5.6165338561792507E-3</v>
      </c>
      <c r="U1530" s="578">
        <v>1.8887155917182099</v>
      </c>
      <c r="V1530" s="578">
        <v>1464.47231419881</v>
      </c>
      <c r="W1530" s="578">
        <v>0.20750741360097852</v>
      </c>
      <c r="X1530" s="578">
        <v>4.1219115964850027E-3</v>
      </c>
      <c r="Y1530" s="578">
        <v>7.7536346943816127E-3</v>
      </c>
    </row>
    <row r="1531" spans="1:25" x14ac:dyDescent="0.3">
      <c r="A1531" s="311" t="s">
        <v>4127</v>
      </c>
      <c r="B1531" s="310" t="s">
        <v>191</v>
      </c>
      <c r="C1531" s="310" t="s">
        <v>3655</v>
      </c>
      <c r="D1531" s="36">
        <v>9</v>
      </c>
      <c r="E1531" s="36">
        <v>2030</v>
      </c>
      <c r="F1531" s="578">
        <v>1.22259893652153</v>
      </c>
      <c r="G1531" s="578">
        <v>1002.5638675689695</v>
      </c>
      <c r="H1531" s="578">
        <v>0.173621950903907</v>
      </c>
      <c r="I1531" s="578">
        <v>2.5678492577204276E-3</v>
      </c>
      <c r="J1531" s="578">
        <v>5.3080687600110281E-3</v>
      </c>
      <c r="K1531" s="578">
        <v>1.87545505431626</v>
      </c>
      <c r="L1531" s="578">
        <v>1418.2035140991175</v>
      </c>
      <c r="M1531" s="578">
        <v>0.17261585243977601</v>
      </c>
      <c r="N1531" s="578">
        <v>5.0467430641371377E-3</v>
      </c>
      <c r="O1531" s="578">
        <v>7.5086762177913099E-3</v>
      </c>
      <c r="P1531" s="578">
        <v>1.22259893652153</v>
      </c>
      <c r="Q1531" s="578">
        <v>1002.5638675689695</v>
      </c>
      <c r="R1531" s="578">
        <v>0.173621950903907</v>
      </c>
      <c r="S1531" s="578">
        <v>2.5678491565580899E-3</v>
      </c>
      <c r="T1531" s="578">
        <v>5.3080687600110281E-3</v>
      </c>
      <c r="U1531" s="578">
        <v>1.87545505431626</v>
      </c>
      <c r="V1531" s="578">
        <v>1418.2035140991175</v>
      </c>
      <c r="W1531" s="578">
        <v>0.17261585243977601</v>
      </c>
      <c r="X1531" s="578">
        <v>5.04674306013915E-3</v>
      </c>
      <c r="Y1531" s="578">
        <v>7.5086761644342862E-3</v>
      </c>
    </row>
    <row r="1532" spans="1:25" x14ac:dyDescent="0.3">
      <c r="A1532" s="311" t="s">
        <v>4128</v>
      </c>
      <c r="B1532" s="310" t="s">
        <v>191</v>
      </c>
      <c r="C1532" s="310" t="s">
        <v>3655</v>
      </c>
      <c r="D1532" s="36">
        <v>10</v>
      </c>
      <c r="E1532" s="36">
        <v>2030</v>
      </c>
      <c r="F1532" s="578">
        <v>1.1850473429692525</v>
      </c>
      <c r="G1532" s="578">
        <v>957.24559179941662</v>
      </c>
      <c r="H1532" s="578">
        <v>0.15410164650529601</v>
      </c>
      <c r="I1532" s="578">
        <v>2.3306772873183902E-3</v>
      </c>
      <c r="J1532" s="578">
        <v>5.0681246405777803E-3</v>
      </c>
      <c r="K1532" s="578">
        <v>1.8636545318778002</v>
      </c>
      <c r="L1532" s="578">
        <v>1379.7338123321499</v>
      </c>
      <c r="M1532" s="578">
        <v>0.1446434064309865</v>
      </c>
      <c r="N1532" s="578">
        <v>5.7160465323704505E-3</v>
      </c>
      <c r="O1532" s="578">
        <v>7.3049899171261697E-3</v>
      </c>
      <c r="P1532" s="578">
        <v>1.1850473429687225</v>
      </c>
      <c r="Q1532" s="578">
        <v>957.24559720357092</v>
      </c>
      <c r="R1532" s="578">
        <v>0.15410164650529601</v>
      </c>
      <c r="S1532" s="578">
        <v>2.3306771854549853E-3</v>
      </c>
      <c r="T1532" s="578">
        <v>5.0681246405777803E-3</v>
      </c>
      <c r="U1532" s="578">
        <v>1.8636545318762077</v>
      </c>
      <c r="V1532" s="578">
        <v>1379.7338123321499</v>
      </c>
      <c r="W1532" s="578">
        <v>0.14464340637884199</v>
      </c>
      <c r="X1532" s="578">
        <v>5.7160465211533503E-3</v>
      </c>
      <c r="Y1532" s="578">
        <v>7.3049899171261697E-3</v>
      </c>
    </row>
    <row r="1533" spans="1:25" x14ac:dyDescent="0.3">
      <c r="A1533" s="311" t="s">
        <v>4129</v>
      </c>
      <c r="B1533" s="310" t="s">
        <v>191</v>
      </c>
      <c r="C1533" s="310" t="s">
        <v>3655</v>
      </c>
      <c r="D1533" s="36">
        <v>11</v>
      </c>
      <c r="E1533" s="36">
        <v>2030</v>
      </c>
      <c r="F1533" s="578">
        <v>1.4839793350402</v>
      </c>
      <c r="G1533" s="578">
        <v>1092.4416898091599</v>
      </c>
      <c r="H1533" s="578">
        <v>0.110668791690841</v>
      </c>
      <c r="I1533" s="578">
        <v>3.7347914954561101E-3</v>
      </c>
      <c r="J1533" s="578">
        <v>5.783919865886368E-3</v>
      </c>
      <c r="K1533" s="578">
        <v>1.86150450632938</v>
      </c>
      <c r="L1533" s="578">
        <v>1344.9030431111601</v>
      </c>
      <c r="M1533" s="578">
        <v>0.12072277836584025</v>
      </c>
      <c r="N1533" s="578">
        <v>6.284605849714347E-3</v>
      </c>
      <c r="O1533" s="578">
        <v>7.1205691977714453E-3</v>
      </c>
      <c r="P1533" s="578">
        <v>1.4839793350402</v>
      </c>
      <c r="Q1533" s="578">
        <v>1092.4416898091599</v>
      </c>
      <c r="R1533" s="578">
        <v>0.110668791690841</v>
      </c>
      <c r="S1533" s="578">
        <v>3.7347919157374029E-3</v>
      </c>
      <c r="T1533" s="578">
        <v>5.783919865886368E-3</v>
      </c>
      <c r="U1533" s="578">
        <v>1.8615045063235449</v>
      </c>
      <c r="V1533" s="578">
        <v>1344.9030431111601</v>
      </c>
      <c r="W1533" s="578">
        <v>0.12072277836583999</v>
      </c>
      <c r="X1533" s="578">
        <v>6.2846057925867102E-3</v>
      </c>
      <c r="Y1533" s="578">
        <v>7.1205691977714453E-3</v>
      </c>
    </row>
    <row r="1534" spans="1:25" x14ac:dyDescent="0.3">
      <c r="A1534" s="311" t="s">
        <v>4130</v>
      </c>
      <c r="B1534" s="310" t="s">
        <v>191</v>
      </c>
      <c r="C1534" s="310" t="s">
        <v>3655</v>
      </c>
      <c r="D1534" s="36">
        <v>12</v>
      </c>
      <c r="E1534" s="36">
        <v>2030</v>
      </c>
      <c r="F1534" s="578">
        <v>1.7285691485813</v>
      </c>
      <c r="G1534" s="578">
        <v>1203.0628178914351</v>
      </c>
      <c r="H1534" s="578">
        <v>7.5132541107450324E-2</v>
      </c>
      <c r="I1534" s="578">
        <v>4.8836185772150476E-3</v>
      </c>
      <c r="J1534" s="578">
        <v>6.3695969826464199E-3</v>
      </c>
      <c r="K1534" s="578">
        <v>1.8587643710213775</v>
      </c>
      <c r="L1534" s="578">
        <v>1315.5290400187125</v>
      </c>
      <c r="M1534" s="578">
        <v>0.10118950635660401</v>
      </c>
      <c r="N1534" s="578">
        <v>6.7419580072964856E-3</v>
      </c>
      <c r="O1534" s="578">
        <v>6.9650555475770145E-3</v>
      </c>
      <c r="P1534" s="578">
        <v>1.7285691485813</v>
      </c>
      <c r="Q1534" s="578">
        <v>1203.0628178914351</v>
      </c>
      <c r="R1534" s="578">
        <v>7.5132547692191964E-2</v>
      </c>
      <c r="S1534" s="578">
        <v>4.8836185159378421E-3</v>
      </c>
      <c r="T1534" s="578">
        <v>6.3695969826464199E-3</v>
      </c>
      <c r="U1534" s="578">
        <v>1.8587643710213726</v>
      </c>
      <c r="V1534" s="578">
        <v>1315.5290400187125</v>
      </c>
      <c r="W1534" s="578">
        <v>0.10118950573572225</v>
      </c>
      <c r="X1534" s="578">
        <v>6.7419581102399172E-3</v>
      </c>
      <c r="Y1534" s="578">
        <v>6.9650556009340373E-3</v>
      </c>
    </row>
    <row r="1535" spans="1:25" x14ac:dyDescent="0.3">
      <c r="A1535" s="311" t="s">
        <v>4131</v>
      </c>
      <c r="B1535" s="310" t="s">
        <v>191</v>
      </c>
      <c r="C1535" s="310" t="s">
        <v>3655</v>
      </c>
      <c r="D1535" s="36">
        <v>13</v>
      </c>
      <c r="E1535" s="36">
        <v>2030</v>
      </c>
      <c r="F1535" s="578">
        <v>1.68754747213824</v>
      </c>
      <c r="G1535" s="578">
        <v>1178.9912389119424</v>
      </c>
      <c r="H1535" s="578">
        <v>6.0948861699519748E-2</v>
      </c>
      <c r="I1535" s="578">
        <v>4.960107668921407E-3</v>
      </c>
      <c r="J1535" s="578">
        <v>6.2421449595907027E-3</v>
      </c>
      <c r="K1535" s="578">
        <v>1.8007620825924227</v>
      </c>
      <c r="L1535" s="578">
        <v>1280.5728912353475</v>
      </c>
      <c r="M1535" s="578">
        <v>8.7078565731644603E-2</v>
      </c>
      <c r="N1535" s="578">
        <v>6.7870162314231123E-3</v>
      </c>
      <c r="O1535" s="578">
        <v>6.779968369907385E-3</v>
      </c>
      <c r="P1535" s="578">
        <v>1.68754747213824</v>
      </c>
      <c r="Q1535" s="578">
        <v>1178.9912389119424</v>
      </c>
      <c r="R1535" s="578">
        <v>6.0948865864702349E-2</v>
      </c>
      <c r="S1535" s="578">
        <v>4.9601083872706352E-3</v>
      </c>
      <c r="T1535" s="578">
        <v>6.2421448577272979E-3</v>
      </c>
      <c r="U1535" s="578">
        <v>1.8007620825908326</v>
      </c>
      <c r="V1535" s="578">
        <v>1280.5728391011498</v>
      </c>
      <c r="W1535" s="578">
        <v>8.7078565188373105E-2</v>
      </c>
      <c r="X1535" s="578">
        <v>6.7870164308677251E-3</v>
      </c>
      <c r="Y1535" s="578">
        <v>6.779968369907385E-3</v>
      </c>
    </row>
    <row r="1536" spans="1:25" x14ac:dyDescent="0.3">
      <c r="A1536" s="311" t="s">
        <v>4132</v>
      </c>
      <c r="B1536" s="310" t="s">
        <v>191</v>
      </c>
      <c r="C1536" s="310" t="s">
        <v>3655</v>
      </c>
      <c r="D1536" s="36">
        <v>14</v>
      </c>
      <c r="E1536" s="36">
        <v>2030</v>
      </c>
      <c r="F1536" s="578">
        <v>1.7188487920392699</v>
      </c>
      <c r="G1536" s="578">
        <v>1236.78615824381</v>
      </c>
      <c r="H1536" s="578">
        <v>6.2046033724376053E-2</v>
      </c>
      <c r="I1536" s="578">
        <v>4.8979021286754652E-3</v>
      </c>
      <c r="J1536" s="578">
        <v>6.5481549875888298E-3</v>
      </c>
      <c r="K1536" s="578">
        <v>1.8244530154713603</v>
      </c>
      <c r="L1536" s="578">
        <v>1329.4563446044876</v>
      </c>
      <c r="M1536" s="578">
        <v>8.5603231486553896E-2</v>
      </c>
      <c r="N1536" s="578">
        <v>6.71653156198696E-3</v>
      </c>
      <c r="O1536" s="578">
        <v>7.0387821106123703E-3</v>
      </c>
      <c r="P1536" s="578">
        <v>1.7188487920382098</v>
      </c>
      <c r="Q1536" s="578">
        <v>1236.78615824381</v>
      </c>
      <c r="R1536" s="578">
        <v>6.2046031177184525E-2</v>
      </c>
      <c r="S1536" s="578">
        <v>4.8979025131643504E-3</v>
      </c>
      <c r="T1536" s="578">
        <v>6.5481549875888298E-3</v>
      </c>
      <c r="U1536" s="578">
        <v>1.8244530154703003</v>
      </c>
      <c r="V1536" s="578">
        <v>1329.4563446044876</v>
      </c>
      <c r="W1536" s="578">
        <v>8.5603227955289157E-2</v>
      </c>
      <c r="X1536" s="578">
        <v>6.7165307998872451E-3</v>
      </c>
      <c r="Y1536" s="578">
        <v>7.0387820572553475E-3</v>
      </c>
    </row>
    <row r="1537" spans="1:25" x14ac:dyDescent="0.3">
      <c r="A1537" s="311" t="s">
        <v>4133</v>
      </c>
      <c r="B1537" s="310" t="s">
        <v>191</v>
      </c>
      <c r="C1537" s="310" t="s">
        <v>3655</v>
      </c>
      <c r="D1537" s="36">
        <v>15</v>
      </c>
      <c r="E1537" s="36">
        <v>2030</v>
      </c>
      <c r="F1537" s="578">
        <v>1.7525900660699125</v>
      </c>
      <c r="G1537" s="578">
        <v>1293.3932596842401</v>
      </c>
      <c r="H1537" s="578">
        <v>6.3943891483480272E-2</v>
      </c>
      <c r="I1537" s="578">
        <v>4.8400362126699249E-3</v>
      </c>
      <c r="J1537" s="578">
        <v>6.8478518514893897E-3</v>
      </c>
      <c r="K1537" s="578">
        <v>1.8488839097983525</v>
      </c>
      <c r="L1537" s="578">
        <v>1376.0140584309847</v>
      </c>
      <c r="M1537" s="578">
        <v>8.4492068766849088E-2</v>
      </c>
      <c r="N1537" s="578">
        <v>6.493963198352045E-3</v>
      </c>
      <c r="O1537" s="578">
        <v>7.2852980908161601E-3</v>
      </c>
      <c r="P1537" s="578">
        <v>1.7525900660693801</v>
      </c>
      <c r="Q1537" s="578">
        <v>1293.3932596842401</v>
      </c>
      <c r="R1537" s="578">
        <v>6.3943898019715506E-2</v>
      </c>
      <c r="S1537" s="578">
        <v>4.8400366929210251E-3</v>
      </c>
      <c r="T1537" s="578">
        <v>6.8478518514893897E-3</v>
      </c>
      <c r="U1537" s="578">
        <v>1.8488839097941123</v>
      </c>
      <c r="V1537" s="578">
        <v>1376.0140584309847</v>
      </c>
      <c r="W1537" s="578">
        <v>8.4492065798258353E-2</v>
      </c>
      <c r="X1537" s="578">
        <v>6.493962587190553E-3</v>
      </c>
      <c r="Y1537" s="578">
        <v>7.2852980908161601E-3</v>
      </c>
    </row>
    <row r="1538" spans="1:25" x14ac:dyDescent="0.3">
      <c r="A1538" s="579" t="s">
        <v>4134</v>
      </c>
      <c r="B1538" s="580" t="s">
        <v>191</v>
      </c>
      <c r="C1538" s="580" t="s">
        <v>3655</v>
      </c>
      <c r="D1538" s="581">
        <v>16</v>
      </c>
      <c r="E1538" s="581">
        <v>2030</v>
      </c>
      <c r="F1538" s="582">
        <v>1.8256830661193799</v>
      </c>
      <c r="G1538" s="582">
        <v>1372.331432342525</v>
      </c>
      <c r="H1538" s="582">
        <v>6.7452367688019849E-2</v>
      </c>
      <c r="I1538" s="582">
        <v>4.8202055082432055E-3</v>
      </c>
      <c r="J1538" s="582">
        <v>7.2657983449365303E-3</v>
      </c>
      <c r="K1538" s="582">
        <v>1.9108464895325501</v>
      </c>
      <c r="L1538" s="582">
        <v>1444.14064534505</v>
      </c>
      <c r="M1538" s="582">
        <v>8.5640634293667903E-2</v>
      </c>
      <c r="N1538" s="582">
        <v>6.3921387431188671E-3</v>
      </c>
      <c r="O1538" s="582">
        <v>7.6459884439827822E-3</v>
      </c>
      <c r="P1538" s="582">
        <v>1.8256830661193799</v>
      </c>
      <c r="Q1538" s="582">
        <v>1372.331432342525</v>
      </c>
      <c r="R1538" s="582">
        <v>6.7452366205543499E-2</v>
      </c>
      <c r="S1538" s="582">
        <v>4.8202056742638845E-3</v>
      </c>
      <c r="T1538" s="582">
        <v>7.2657982940048278E-3</v>
      </c>
      <c r="U1538" s="582">
        <v>1.9108464895325501</v>
      </c>
      <c r="V1538" s="582">
        <v>1444.14064534505</v>
      </c>
      <c r="W1538" s="582">
        <v>8.5640634293667958E-2</v>
      </c>
      <c r="X1538" s="582">
        <v>6.3921387405419675E-3</v>
      </c>
      <c r="Y1538" s="582">
        <v>7.6459884439827822E-3</v>
      </c>
    </row>
    <row r="1539" spans="1:25" x14ac:dyDescent="0.3">
      <c r="A1539" s="311" t="s">
        <v>4135</v>
      </c>
      <c r="B1539" s="310" t="s">
        <v>1697</v>
      </c>
      <c r="C1539" s="310" t="s">
        <v>3655</v>
      </c>
      <c r="D1539" s="36">
        <v>1</v>
      </c>
      <c r="E1539" s="36">
        <v>2012</v>
      </c>
      <c r="F1539" s="578">
        <v>12.018566103612827</v>
      </c>
      <c r="G1539" s="578">
        <v>6686.7156066894495</v>
      </c>
      <c r="H1539" s="578">
        <v>11.567935687266624</v>
      </c>
      <c r="I1539" s="578">
        <v>8.78497211227416E-2</v>
      </c>
      <c r="J1539" s="578">
        <v>0.1332608261145645</v>
      </c>
      <c r="K1539" s="578">
        <v>11.665238589662719</v>
      </c>
      <c r="L1539" s="578">
        <v>6523.1695861816379</v>
      </c>
      <c r="M1539" s="578">
        <v>11.32489295728735</v>
      </c>
      <c r="N1539" s="578">
        <v>6.749983397927882E-2</v>
      </c>
      <c r="O1539" s="578">
        <v>0.13000132275434773</v>
      </c>
      <c r="P1539" s="578">
        <v>12.01856579569718</v>
      </c>
      <c r="Q1539" s="578">
        <v>6686.7155532836896</v>
      </c>
      <c r="R1539" s="578">
        <v>11.567935361274625</v>
      </c>
      <c r="S1539" s="578">
        <v>8.7849716449757712E-2</v>
      </c>
      <c r="T1539" s="578">
        <v>0.1332608261145645</v>
      </c>
      <c r="U1539" s="578">
        <v>11.665238689009074</v>
      </c>
      <c r="V1539" s="578">
        <v>6523.1695861816379</v>
      </c>
      <c r="W1539" s="578">
        <v>11.324892752250825</v>
      </c>
      <c r="X1539" s="578">
        <v>6.7499842328743356E-2</v>
      </c>
      <c r="Y1539" s="578">
        <v>0.13000132275434773</v>
      </c>
    </row>
    <row r="1540" spans="1:25" x14ac:dyDescent="0.3">
      <c r="A1540" s="311" t="s">
        <v>4136</v>
      </c>
      <c r="B1540" s="310" t="s">
        <v>1697</v>
      </c>
      <c r="C1540" s="310" t="s">
        <v>3655</v>
      </c>
      <c r="D1540" s="36">
        <v>2</v>
      </c>
      <c r="E1540" s="36">
        <v>2012</v>
      </c>
      <c r="F1540" s="578">
        <v>7.5586372055651374</v>
      </c>
      <c r="G1540" s="578">
        <v>3934.8161455790155</v>
      </c>
      <c r="H1540" s="578">
        <v>6.8324268807167075</v>
      </c>
      <c r="I1540" s="578">
        <v>6.2961518863933877E-2</v>
      </c>
      <c r="J1540" s="578">
        <v>7.8417724270063091E-2</v>
      </c>
      <c r="K1540" s="578">
        <v>7.602166547240353</v>
      </c>
      <c r="L1540" s="578">
        <v>3894.9455846150699</v>
      </c>
      <c r="M1540" s="578">
        <v>6.9689775500470779</v>
      </c>
      <c r="N1540" s="578">
        <v>4.5579715521701723E-2</v>
      </c>
      <c r="O1540" s="578">
        <v>7.7623172779567498E-2</v>
      </c>
      <c r="P1540" s="578">
        <v>7.558637742012098</v>
      </c>
      <c r="Q1540" s="578">
        <v>3934.8161455790155</v>
      </c>
      <c r="R1540" s="578">
        <v>6.8324267601734947</v>
      </c>
      <c r="S1540" s="578">
        <v>6.2961521450082103E-2</v>
      </c>
      <c r="T1540" s="578">
        <v>7.8417725783462289E-2</v>
      </c>
      <c r="U1540" s="578">
        <v>7.6021669098455851</v>
      </c>
      <c r="V1540" s="578">
        <v>3894.9455846150699</v>
      </c>
      <c r="W1540" s="578">
        <v>6.9689774380822147</v>
      </c>
      <c r="X1540" s="578">
        <v>4.5579719804209128E-2</v>
      </c>
      <c r="Y1540" s="578">
        <v>7.7623172779567498E-2</v>
      </c>
    </row>
    <row r="1541" spans="1:25" x14ac:dyDescent="0.3">
      <c r="A1541" s="311" t="s">
        <v>4137</v>
      </c>
      <c r="B1541" s="310" t="s">
        <v>1697</v>
      </c>
      <c r="C1541" s="310" t="s">
        <v>3655</v>
      </c>
      <c r="D1541" s="36">
        <v>3</v>
      </c>
      <c r="E1541" s="36">
        <v>2012</v>
      </c>
      <c r="F1541" s="578">
        <v>4.0896267056969755</v>
      </c>
      <c r="G1541" s="578">
        <v>2084.6849199930775</v>
      </c>
      <c r="H1541" s="578">
        <v>3.5749394330232427</v>
      </c>
      <c r="I1541" s="578">
        <v>2.6910745634722802E-2</v>
      </c>
      <c r="J1541" s="578">
        <v>4.154602853426085E-2</v>
      </c>
      <c r="K1541" s="578">
        <v>5.6800876994066103</v>
      </c>
      <c r="L1541" s="578">
        <v>2725.174438476558</v>
      </c>
      <c r="M1541" s="578">
        <v>4.7170723888581598</v>
      </c>
      <c r="N1541" s="578">
        <v>3.7146728130892329E-2</v>
      </c>
      <c r="O1541" s="578">
        <v>5.4310521343722898E-2</v>
      </c>
      <c r="P1541" s="578">
        <v>4.0896269664622125</v>
      </c>
      <c r="Q1541" s="578">
        <v>2084.6849199930775</v>
      </c>
      <c r="R1541" s="578">
        <v>3.5749394580780027</v>
      </c>
      <c r="S1541" s="578">
        <v>2.6910744566748648E-2</v>
      </c>
      <c r="T1541" s="578">
        <v>4.154602853426085E-2</v>
      </c>
      <c r="U1541" s="578">
        <v>5.6800874386155948</v>
      </c>
      <c r="V1541" s="578">
        <v>2725.174438476558</v>
      </c>
      <c r="W1541" s="578">
        <v>4.7170725557201223</v>
      </c>
      <c r="X1541" s="578">
        <v>3.7146727643327375E-2</v>
      </c>
      <c r="Y1541" s="578">
        <v>5.4310521343722898E-2</v>
      </c>
    </row>
    <row r="1542" spans="1:25" x14ac:dyDescent="0.3">
      <c r="A1542" s="311" t="s">
        <v>4138</v>
      </c>
      <c r="B1542" s="310" t="s">
        <v>1697</v>
      </c>
      <c r="C1542" s="310" t="s">
        <v>3655</v>
      </c>
      <c r="D1542" s="36">
        <v>4</v>
      </c>
      <c r="E1542" s="36">
        <v>2012</v>
      </c>
      <c r="F1542" s="578">
        <v>2.0571402565450727</v>
      </c>
      <c r="G1542" s="578">
        <v>1118.8966979980426</v>
      </c>
      <c r="H1542" s="578">
        <v>2.0015826829488326</v>
      </c>
      <c r="I1542" s="578">
        <v>1.5439682377632349E-2</v>
      </c>
      <c r="J1542" s="578">
        <v>2.2298682170609575E-2</v>
      </c>
      <c r="K1542" s="578">
        <v>4.9269863776555622</v>
      </c>
      <c r="L1542" s="578">
        <v>2294.6405029296825</v>
      </c>
      <c r="M1542" s="578">
        <v>3.8042099203551749</v>
      </c>
      <c r="N1542" s="578">
        <v>3.1178373980613551E-2</v>
      </c>
      <c r="O1542" s="578">
        <v>4.573032465608165E-2</v>
      </c>
      <c r="P1542" s="578">
        <v>2.0571403086945126</v>
      </c>
      <c r="Q1542" s="578">
        <v>1118.8966979980426</v>
      </c>
      <c r="R1542" s="578">
        <v>2.0015821036740751</v>
      </c>
      <c r="S1542" s="578">
        <v>1.5439682379754476E-2</v>
      </c>
      <c r="T1542" s="578">
        <v>2.2298682170609575E-2</v>
      </c>
      <c r="U1542" s="578">
        <v>4.9269864297993955</v>
      </c>
      <c r="V1542" s="578">
        <v>2294.6404507954876</v>
      </c>
      <c r="W1542" s="578">
        <v>3.8042099636519753</v>
      </c>
      <c r="X1542" s="578">
        <v>3.1178376523181776E-2</v>
      </c>
      <c r="Y1542" s="578">
        <v>4.5730324132212702E-2</v>
      </c>
    </row>
    <row r="1543" spans="1:25" x14ac:dyDescent="0.3">
      <c r="A1543" s="311" t="s">
        <v>4139</v>
      </c>
      <c r="B1543" s="310" t="s">
        <v>1697</v>
      </c>
      <c r="C1543" s="310" t="s">
        <v>3655</v>
      </c>
      <c r="D1543" s="36">
        <v>5</v>
      </c>
      <c r="E1543" s="36">
        <v>2012</v>
      </c>
      <c r="F1543" s="578">
        <v>2.3056365968950501</v>
      </c>
      <c r="G1543" s="578">
        <v>1159.7973963419577</v>
      </c>
      <c r="H1543" s="578">
        <v>1.9801621062142625</v>
      </c>
      <c r="I1543" s="578">
        <v>2.7168765851456524E-2</v>
      </c>
      <c r="J1543" s="578">
        <v>2.3113823321182225E-2</v>
      </c>
      <c r="K1543" s="578">
        <v>4.4671074149890275</v>
      </c>
      <c r="L1543" s="578">
        <v>2054.0612373352001</v>
      </c>
      <c r="M1543" s="578">
        <v>3.2478741149698127</v>
      </c>
      <c r="N1543" s="578">
        <v>3.2498577278905275E-2</v>
      </c>
      <c r="O1543" s="578">
        <v>4.0935758384875898E-2</v>
      </c>
      <c r="P1543" s="578">
        <v>2.3056364901033177</v>
      </c>
      <c r="Q1543" s="578">
        <v>1159.7973963419577</v>
      </c>
      <c r="R1543" s="578">
        <v>1.9801619574391149</v>
      </c>
      <c r="S1543" s="578">
        <v>2.7168765367074799E-2</v>
      </c>
      <c r="T1543" s="578">
        <v>2.3113823321182225E-2</v>
      </c>
      <c r="U1543" s="578">
        <v>4.4671071541979428</v>
      </c>
      <c r="V1543" s="578">
        <v>2054.0612373352001</v>
      </c>
      <c r="W1543" s="578">
        <v>3.2478741686287895</v>
      </c>
      <c r="X1543" s="578">
        <v>3.2498573161092198E-2</v>
      </c>
      <c r="Y1543" s="578">
        <v>4.0935758384875898E-2</v>
      </c>
    </row>
    <row r="1544" spans="1:25" x14ac:dyDescent="0.3">
      <c r="A1544" s="311" t="s">
        <v>4140</v>
      </c>
      <c r="B1544" s="310" t="s">
        <v>1697</v>
      </c>
      <c r="C1544" s="310" t="s">
        <v>3655</v>
      </c>
      <c r="D1544" s="36">
        <v>6</v>
      </c>
      <c r="E1544" s="36">
        <v>2012</v>
      </c>
      <c r="F1544" s="578">
        <v>2.4547357477232827</v>
      </c>
      <c r="G1544" s="578">
        <v>1184.343252817785</v>
      </c>
      <c r="H1544" s="578">
        <v>1.9673112363003924</v>
      </c>
      <c r="I1544" s="578">
        <v>3.4206315967973397E-2</v>
      </c>
      <c r="J1544" s="578">
        <v>2.36030392309961E-2</v>
      </c>
      <c r="K1544" s="578">
        <v>4.0972379769013179</v>
      </c>
      <c r="L1544" s="578">
        <v>1876.5871772766075</v>
      </c>
      <c r="M1544" s="578">
        <v>2.8200842070643026</v>
      </c>
      <c r="N1544" s="578">
        <v>2.8770239115601698E-2</v>
      </c>
      <c r="O1544" s="578">
        <v>3.7398801883682574E-2</v>
      </c>
      <c r="P1544" s="578">
        <v>2.4547361128016147</v>
      </c>
      <c r="Q1544" s="578">
        <v>1184.343252817785</v>
      </c>
      <c r="R1544" s="578">
        <v>1.9673109556109274</v>
      </c>
      <c r="S1544" s="578">
        <v>3.420631863248972E-2</v>
      </c>
      <c r="T1544" s="578">
        <v>2.36030392309961E-2</v>
      </c>
      <c r="U1544" s="578">
        <v>4.0972376118176372</v>
      </c>
      <c r="V1544" s="578">
        <v>1876.5871772766075</v>
      </c>
      <c r="W1544" s="578">
        <v>2.8200844654620525</v>
      </c>
      <c r="X1544" s="578">
        <v>2.877024172448725E-2</v>
      </c>
      <c r="Y1544" s="578">
        <v>3.7398801883682574E-2</v>
      </c>
    </row>
    <row r="1545" spans="1:25" x14ac:dyDescent="0.3">
      <c r="A1545" s="311" t="s">
        <v>4141</v>
      </c>
      <c r="B1545" s="310" t="s">
        <v>1697</v>
      </c>
      <c r="C1545" s="310" t="s">
        <v>3655</v>
      </c>
      <c r="D1545" s="36">
        <v>7</v>
      </c>
      <c r="E1545" s="36">
        <v>2012</v>
      </c>
      <c r="F1545" s="578">
        <v>2.5541318953713272</v>
      </c>
      <c r="G1545" s="578">
        <v>1200.7069511413524</v>
      </c>
      <c r="H1545" s="578">
        <v>1.9587377292348975</v>
      </c>
      <c r="I1545" s="578">
        <v>3.8897905770530344E-2</v>
      </c>
      <c r="J1545" s="578">
        <v>2.3929136844041424E-2</v>
      </c>
      <c r="K1545" s="578">
        <v>4.1400557025635045</v>
      </c>
      <c r="L1545" s="578">
        <v>1844.3282254536898</v>
      </c>
      <c r="M1545" s="578">
        <v>2.6586135058265974</v>
      </c>
      <c r="N1545" s="578">
        <v>4.4142210383749131E-2</v>
      </c>
      <c r="O1545" s="578">
        <v>3.6755969282239627E-2</v>
      </c>
      <c r="P1545" s="578">
        <v>2.55413220707316</v>
      </c>
      <c r="Q1545" s="578">
        <v>1200.7069511413524</v>
      </c>
      <c r="R1545" s="578">
        <v>1.95873775729584</v>
      </c>
      <c r="S1545" s="578">
        <v>3.8897903224399927E-2</v>
      </c>
      <c r="T1545" s="578">
        <v>2.3929136844041424E-2</v>
      </c>
      <c r="U1545" s="578">
        <v>4.1400559086805497</v>
      </c>
      <c r="V1545" s="578">
        <v>1844.3282254536898</v>
      </c>
      <c r="W1545" s="578">
        <v>2.6586135946242022</v>
      </c>
      <c r="X1545" s="578">
        <v>4.4142212934427001E-2</v>
      </c>
      <c r="Y1545" s="578">
        <v>3.6755969282239627E-2</v>
      </c>
    </row>
    <row r="1546" spans="1:25" x14ac:dyDescent="0.3">
      <c r="A1546" s="311" t="s">
        <v>4142</v>
      </c>
      <c r="B1546" s="310" t="s">
        <v>1697</v>
      </c>
      <c r="C1546" s="310" t="s">
        <v>3655</v>
      </c>
      <c r="D1546" s="36">
        <v>8</v>
      </c>
      <c r="E1546" s="36">
        <v>2012</v>
      </c>
      <c r="F1546" s="578">
        <v>2.4095324121287023</v>
      </c>
      <c r="G1546" s="578">
        <v>1121.5022621154726</v>
      </c>
      <c r="H1546" s="578">
        <v>1.7559500224642748</v>
      </c>
      <c r="I1546" s="578">
        <v>3.4167508120162851E-2</v>
      </c>
      <c r="J1546" s="578">
        <v>2.2350629616994352E-2</v>
      </c>
      <c r="K1546" s="578">
        <v>3.6045092911322127</v>
      </c>
      <c r="L1546" s="578">
        <v>1548.814453124995</v>
      </c>
      <c r="M1546" s="578">
        <v>2.1123773042333251</v>
      </c>
      <c r="N1546" s="578">
        <v>3.7496119590362725E-2</v>
      </c>
      <c r="O1546" s="578">
        <v>3.0866643452706378E-2</v>
      </c>
      <c r="P1546" s="578">
        <v>2.4095323078210651</v>
      </c>
      <c r="Q1546" s="578">
        <v>1121.5022621154726</v>
      </c>
      <c r="R1546" s="578">
        <v>1.7559500270763202</v>
      </c>
      <c r="S1546" s="578">
        <v>3.4167510225718879E-2</v>
      </c>
      <c r="T1546" s="578">
        <v>2.2350629616994352E-2</v>
      </c>
      <c r="U1546" s="578">
        <v>3.6045089260746819</v>
      </c>
      <c r="V1546" s="578">
        <v>1548.814453124995</v>
      </c>
      <c r="W1546" s="578">
        <v>2.1123767838477399</v>
      </c>
      <c r="X1546" s="578">
        <v>3.7496119576947678E-2</v>
      </c>
      <c r="Y1546" s="578">
        <v>3.0866643976575327E-2</v>
      </c>
    </row>
    <row r="1547" spans="1:25" x14ac:dyDescent="0.3">
      <c r="A1547" s="311" t="s">
        <v>4143</v>
      </c>
      <c r="B1547" s="310" t="s">
        <v>1697</v>
      </c>
      <c r="C1547" s="310" t="s">
        <v>3655</v>
      </c>
      <c r="D1547" s="36">
        <v>9</v>
      </c>
      <c r="E1547" s="36">
        <v>2012</v>
      </c>
      <c r="F1547" s="578">
        <v>2.3010813184914651</v>
      </c>
      <c r="G1547" s="578">
        <v>1062.0924746195424</v>
      </c>
      <c r="H1547" s="578">
        <v>1.6038554995760299</v>
      </c>
      <c r="I1547" s="578">
        <v>3.061972801060615E-2</v>
      </c>
      <c r="J1547" s="578">
        <v>2.1166687074582975E-2</v>
      </c>
      <c r="K1547" s="578">
        <v>3.5888577334325897</v>
      </c>
      <c r="L1547" s="578">
        <v>1501.4663810729951</v>
      </c>
      <c r="M1547" s="578">
        <v>1.9212202463631851</v>
      </c>
      <c r="N1547" s="578">
        <v>4.9176323646406631E-2</v>
      </c>
      <c r="O1547" s="578">
        <v>2.9922994222336699E-2</v>
      </c>
      <c r="P1547" s="578">
        <v>2.3010812663327775</v>
      </c>
      <c r="Q1547" s="578">
        <v>1062.0924224853475</v>
      </c>
      <c r="R1547" s="578">
        <v>1.6038554787434474</v>
      </c>
      <c r="S1547" s="578">
        <v>3.0619726971963197E-2</v>
      </c>
      <c r="T1547" s="578">
        <v>2.1166687074582975E-2</v>
      </c>
      <c r="U1547" s="578">
        <v>3.5888581494285328</v>
      </c>
      <c r="V1547" s="578">
        <v>1501.4663810729951</v>
      </c>
      <c r="W1547" s="578">
        <v>1.9212202875072126</v>
      </c>
      <c r="X1547" s="578">
        <v>4.9176323656714246E-2</v>
      </c>
      <c r="Y1547" s="578">
        <v>2.9922994222336699E-2</v>
      </c>
    </row>
    <row r="1548" spans="1:25" x14ac:dyDescent="0.3">
      <c r="A1548" s="311" t="s">
        <v>4144</v>
      </c>
      <c r="B1548" s="310" t="s">
        <v>1697</v>
      </c>
      <c r="C1548" s="310" t="s">
        <v>3655</v>
      </c>
      <c r="D1548" s="36">
        <v>10</v>
      </c>
      <c r="E1548" s="36">
        <v>2012</v>
      </c>
      <c r="F1548" s="578">
        <v>2.216730953554205</v>
      </c>
      <c r="G1548" s="578">
        <v>1015.8848323822001</v>
      </c>
      <c r="H1548" s="578">
        <v>1.4855560360811024</v>
      </c>
      <c r="I1548" s="578">
        <v>2.7860240628418326E-2</v>
      </c>
      <c r="J1548" s="578">
        <v>2.0245756527098452E-2</v>
      </c>
      <c r="K1548" s="578">
        <v>3.5750776761742173</v>
      </c>
      <c r="L1548" s="578">
        <v>1461.82213592529</v>
      </c>
      <c r="M1548" s="578">
        <v>1.766023533632805</v>
      </c>
      <c r="N1548" s="578">
        <v>5.6853296001311948E-2</v>
      </c>
      <c r="O1548" s="578">
        <v>2.9132994435106675E-2</v>
      </c>
      <c r="P1548" s="578">
        <v>2.2167309535566675</v>
      </c>
      <c r="Q1548" s="578">
        <v>1015.8848323822001</v>
      </c>
      <c r="R1548" s="578">
        <v>1.4855560510732124</v>
      </c>
      <c r="S1548" s="578">
        <v>2.7860240633572127E-2</v>
      </c>
      <c r="T1548" s="578">
        <v>2.0245756527098452E-2</v>
      </c>
      <c r="U1548" s="578">
        <v>3.5750775718609722</v>
      </c>
      <c r="V1548" s="578">
        <v>1461.8221880594874</v>
      </c>
      <c r="W1548" s="578">
        <v>1.7660234795621323</v>
      </c>
      <c r="X1548" s="578">
        <v>5.6853295875953273E-2</v>
      </c>
      <c r="Y1548" s="578">
        <v>2.9132994435106675E-2</v>
      </c>
    </row>
    <row r="1549" spans="1:25" x14ac:dyDescent="0.3">
      <c r="A1549" s="311" t="s">
        <v>4145</v>
      </c>
      <c r="B1549" s="310" t="s">
        <v>1697</v>
      </c>
      <c r="C1549" s="310" t="s">
        <v>3655</v>
      </c>
      <c r="D1549" s="36">
        <v>11</v>
      </c>
      <c r="E1549" s="36">
        <v>2012</v>
      </c>
      <c r="F1549" s="578">
        <v>2.8253427036681051</v>
      </c>
      <c r="G1549" s="578">
        <v>1158.0221583048474</v>
      </c>
      <c r="H1549" s="578">
        <v>1.3911176212341125</v>
      </c>
      <c r="I1549" s="578">
        <v>3.0129215396527749E-2</v>
      </c>
      <c r="J1549" s="578">
        <v>2.3078445577993947E-2</v>
      </c>
      <c r="K1549" s="578">
        <v>3.5733452972230353</v>
      </c>
      <c r="L1549" s="578">
        <v>1424.2299842834425</v>
      </c>
      <c r="M1549" s="578">
        <v>1.626467256577895</v>
      </c>
      <c r="N1549" s="578">
        <v>6.2001870770472998E-2</v>
      </c>
      <c r="O1549" s="578">
        <v>2.8383796646570123E-2</v>
      </c>
      <c r="P1549" s="578">
        <v>2.8253425993641823</v>
      </c>
      <c r="Q1549" s="578">
        <v>1158.0221583048474</v>
      </c>
      <c r="R1549" s="578">
        <v>1.3911176029165877</v>
      </c>
      <c r="S1549" s="578">
        <v>3.0129214331661023E-2</v>
      </c>
      <c r="T1549" s="578">
        <v>2.3078445577993947E-2</v>
      </c>
      <c r="U1549" s="578">
        <v>3.5733455058445975</v>
      </c>
      <c r="V1549" s="578">
        <v>1424.2299842834425</v>
      </c>
      <c r="W1549" s="578">
        <v>1.6264672425537925</v>
      </c>
      <c r="X1549" s="578">
        <v>6.2001870912050977E-2</v>
      </c>
      <c r="Y1549" s="578">
        <v>2.8383796646570123E-2</v>
      </c>
    </row>
    <row r="1550" spans="1:25" x14ac:dyDescent="0.3">
      <c r="A1550" s="311" t="s">
        <v>4146</v>
      </c>
      <c r="B1550" s="310" t="s">
        <v>1697</v>
      </c>
      <c r="C1550" s="310" t="s">
        <v>3655</v>
      </c>
      <c r="D1550" s="36">
        <v>12</v>
      </c>
      <c r="E1550" s="36">
        <v>2012</v>
      </c>
      <c r="F1550" s="578">
        <v>3.3232911382926473</v>
      </c>
      <c r="G1550" s="578">
        <v>1274.3174959818448</v>
      </c>
      <c r="H1550" s="578">
        <v>1.31385038450116</v>
      </c>
      <c r="I1550" s="578">
        <v>3.1985621371101502E-2</v>
      </c>
      <c r="J1550" s="578">
        <v>2.5396085150229376E-2</v>
      </c>
      <c r="K1550" s="578">
        <v>3.57066823876103</v>
      </c>
      <c r="L1550" s="578">
        <v>1392.5569877624475</v>
      </c>
      <c r="M1550" s="578">
        <v>1.5114793476923225</v>
      </c>
      <c r="N1550" s="578">
        <v>6.5871974761951849E-2</v>
      </c>
      <c r="O1550" s="578">
        <v>2.7752571409412927E-2</v>
      </c>
      <c r="P1550" s="578">
        <v>3.3232909818200302</v>
      </c>
      <c r="Q1550" s="578">
        <v>1274.3174959818448</v>
      </c>
      <c r="R1550" s="578">
        <v>1.3138503895667424</v>
      </c>
      <c r="S1550" s="578">
        <v>3.1985625063574198E-2</v>
      </c>
      <c r="T1550" s="578">
        <v>2.5396085150229376E-2</v>
      </c>
      <c r="U1550" s="578">
        <v>3.5706682387298452</v>
      </c>
      <c r="V1550" s="578">
        <v>1392.5569877624475</v>
      </c>
      <c r="W1550" s="578">
        <v>1.5114792777597601</v>
      </c>
      <c r="X1550" s="578">
        <v>6.5871982657426956E-2</v>
      </c>
      <c r="Y1550" s="578">
        <v>2.7752571409412927E-2</v>
      </c>
    </row>
    <row r="1551" spans="1:25" x14ac:dyDescent="0.3">
      <c r="A1551" s="311" t="s">
        <v>4147</v>
      </c>
      <c r="B1551" s="310" t="s">
        <v>1697</v>
      </c>
      <c r="C1551" s="310" t="s">
        <v>3655</v>
      </c>
      <c r="D1551" s="36">
        <v>13</v>
      </c>
      <c r="E1551" s="36">
        <v>2012</v>
      </c>
      <c r="F1551" s="578">
        <v>3.2767167876568948</v>
      </c>
      <c r="G1551" s="578">
        <v>1248.1366767883251</v>
      </c>
      <c r="H1551" s="578">
        <v>1.2309439498315702</v>
      </c>
      <c r="I1551" s="578">
        <v>3.2885849375512949E-2</v>
      </c>
      <c r="J1551" s="578">
        <v>2.4874350773946625E-2</v>
      </c>
      <c r="K1551" s="578">
        <v>3.4880590919847947</v>
      </c>
      <c r="L1551" s="578">
        <v>1354.9320945739726</v>
      </c>
      <c r="M1551" s="578">
        <v>1.4210935669449649</v>
      </c>
      <c r="N1551" s="578">
        <v>6.7235247620980418E-2</v>
      </c>
      <c r="O1551" s="578">
        <v>2.7002755552530247E-2</v>
      </c>
      <c r="P1551" s="578">
        <v>3.2767169962628424</v>
      </c>
      <c r="Q1551" s="578">
        <v>1248.1366767883251</v>
      </c>
      <c r="R1551" s="578">
        <v>1.2309439047320025</v>
      </c>
      <c r="S1551" s="578">
        <v>3.2885849343225901E-2</v>
      </c>
      <c r="T1551" s="578">
        <v>2.4874350773946625E-2</v>
      </c>
      <c r="U1551" s="578">
        <v>3.488059039830727</v>
      </c>
      <c r="V1551" s="578">
        <v>1354.9320945739726</v>
      </c>
      <c r="W1551" s="578">
        <v>1.42109354060509</v>
      </c>
      <c r="X1551" s="578">
        <v>6.7235244438961617E-2</v>
      </c>
      <c r="Y1551" s="578">
        <v>2.7002755552530247E-2</v>
      </c>
    </row>
    <row r="1552" spans="1:25" x14ac:dyDescent="0.3">
      <c r="A1552" s="311" t="s">
        <v>4148</v>
      </c>
      <c r="B1552" s="310" t="s">
        <v>1697</v>
      </c>
      <c r="C1552" s="310" t="s">
        <v>3655</v>
      </c>
      <c r="D1552" s="36">
        <v>14</v>
      </c>
      <c r="E1552" s="36">
        <v>2012</v>
      </c>
      <c r="F1552" s="578">
        <v>3.384788191950137</v>
      </c>
      <c r="G1552" s="578">
        <v>1311.20043945312</v>
      </c>
      <c r="H1552" s="578">
        <v>1.2851082327826251</v>
      </c>
      <c r="I1552" s="578">
        <v>3.77680515075553E-2</v>
      </c>
      <c r="J1552" s="578">
        <v>2.6131180367277247E-2</v>
      </c>
      <c r="K1552" s="578">
        <v>3.5788924936949749</v>
      </c>
      <c r="L1552" s="578">
        <v>1408.426985422765</v>
      </c>
      <c r="M1552" s="578">
        <v>1.4573747308871425</v>
      </c>
      <c r="N1552" s="578">
        <v>7.1633431853721619E-2</v>
      </c>
      <c r="O1552" s="578">
        <v>2.8068796207662623E-2</v>
      </c>
      <c r="P1552" s="578">
        <v>3.3847880355034823</v>
      </c>
      <c r="Q1552" s="578">
        <v>1311.20043945312</v>
      </c>
      <c r="R1552" s="578">
        <v>1.285108218409275</v>
      </c>
      <c r="S1552" s="578">
        <v>3.7768055119765102E-2</v>
      </c>
      <c r="T1552" s="578">
        <v>2.6131180367277247E-2</v>
      </c>
      <c r="U1552" s="578">
        <v>3.5788921807653598</v>
      </c>
      <c r="V1552" s="578">
        <v>1408.426985422765</v>
      </c>
      <c r="W1552" s="578">
        <v>1.4573747507526251</v>
      </c>
      <c r="X1552" s="578">
        <v>7.1633433526888696E-2</v>
      </c>
      <c r="Y1552" s="578">
        <v>2.8068796207662623E-2</v>
      </c>
    </row>
    <row r="1553" spans="1:25" x14ac:dyDescent="0.3">
      <c r="A1553" s="311" t="s">
        <v>4149</v>
      </c>
      <c r="B1553" s="310" t="s">
        <v>1697</v>
      </c>
      <c r="C1553" s="310" t="s">
        <v>3655</v>
      </c>
      <c r="D1553" s="36">
        <v>15</v>
      </c>
      <c r="E1553" s="36">
        <v>2012</v>
      </c>
      <c r="F1553" s="578">
        <v>3.4923317300635177</v>
      </c>
      <c r="G1553" s="578">
        <v>1372.9338607788025</v>
      </c>
      <c r="H1553" s="578">
        <v>1.3416955986199302</v>
      </c>
      <c r="I1553" s="578">
        <v>4.2289835797873779E-2</v>
      </c>
      <c r="J1553" s="578">
        <v>2.7361500950064448E-2</v>
      </c>
      <c r="K1553" s="578">
        <v>3.6679614565722374</v>
      </c>
      <c r="L1553" s="578">
        <v>1459.4089711507124</v>
      </c>
      <c r="M1553" s="578">
        <v>1.4931173002845126</v>
      </c>
      <c r="N1553" s="578">
        <v>7.2800789892425874E-2</v>
      </c>
      <c r="O1553" s="578">
        <v>2.9084863121776477E-2</v>
      </c>
      <c r="P1553" s="578">
        <v>3.492331782202005</v>
      </c>
      <c r="Q1553" s="578">
        <v>1372.9338607788025</v>
      </c>
      <c r="R1553" s="578">
        <v>1.3416955804326149</v>
      </c>
      <c r="S1553" s="578">
        <v>4.2289836711764374E-2</v>
      </c>
      <c r="T1553" s="578">
        <v>2.7361500950064448E-2</v>
      </c>
      <c r="U1553" s="578">
        <v>3.6679616651936851</v>
      </c>
      <c r="V1553" s="578">
        <v>1459.4089711507124</v>
      </c>
      <c r="W1553" s="578">
        <v>1.4931172094088603</v>
      </c>
      <c r="X1553" s="578">
        <v>7.2800788978687025E-2</v>
      </c>
      <c r="Y1553" s="578">
        <v>2.9084863121776477E-2</v>
      </c>
    </row>
    <row r="1554" spans="1:25" x14ac:dyDescent="0.3">
      <c r="A1554" s="579" t="s">
        <v>4150</v>
      </c>
      <c r="B1554" s="580" t="s">
        <v>1697</v>
      </c>
      <c r="C1554" s="580" t="s">
        <v>3655</v>
      </c>
      <c r="D1554" s="581">
        <v>16</v>
      </c>
      <c r="E1554" s="581">
        <v>2012</v>
      </c>
      <c r="F1554" s="582">
        <v>3.671145270437965</v>
      </c>
      <c r="G1554" s="582">
        <v>1458.5984179178824</v>
      </c>
      <c r="H1554" s="582">
        <v>1.4226832478216176</v>
      </c>
      <c r="I1554" s="582">
        <v>4.8211723097968652E-2</v>
      </c>
      <c r="J1554" s="582">
        <v>2.9068712552543674E-2</v>
      </c>
      <c r="K1554" s="582">
        <v>3.8234061742654499</v>
      </c>
      <c r="L1554" s="582">
        <v>1533.47413508097</v>
      </c>
      <c r="M1554" s="582">
        <v>1.55547732300874</v>
      </c>
      <c r="N1554" s="582">
        <v>7.6838846061036678E-2</v>
      </c>
      <c r="O1554" s="582">
        <v>3.0560864717699528E-2</v>
      </c>
      <c r="P1554" s="582">
        <v>3.6711449053594425</v>
      </c>
      <c r="Q1554" s="582">
        <v>1458.5984179178824</v>
      </c>
      <c r="R1554" s="582">
        <v>1.4226832300284149</v>
      </c>
      <c r="S1554" s="582">
        <v>4.8211718252938775E-2</v>
      </c>
      <c r="T1554" s="582">
        <v>2.9068712552543674E-2</v>
      </c>
      <c r="U1554" s="582">
        <v>3.8234055496637476</v>
      </c>
      <c r="V1554" s="582">
        <v>1533.47413508097</v>
      </c>
      <c r="W1554" s="582">
        <v>1.5554772799152123</v>
      </c>
      <c r="X1554" s="582">
        <v>7.6838849197126011E-2</v>
      </c>
      <c r="Y1554" s="582">
        <v>3.0560864717699528E-2</v>
      </c>
    </row>
    <row r="1555" spans="1:25" x14ac:dyDescent="0.3">
      <c r="A1555" s="311" t="s">
        <v>4151</v>
      </c>
      <c r="B1555" s="310" t="s">
        <v>1697</v>
      </c>
      <c r="C1555" s="310" t="s">
        <v>3655</v>
      </c>
      <c r="D1555" s="36">
        <v>1</v>
      </c>
      <c r="E1555" s="36">
        <v>2020</v>
      </c>
      <c r="F1555" s="578">
        <v>3.6375366083646701</v>
      </c>
      <c r="G1555" s="578">
        <v>6526.2871348063127</v>
      </c>
      <c r="H1555" s="578">
        <v>6.7044589030289554</v>
      </c>
      <c r="I1555" s="578">
        <v>4.996405491707865E-2</v>
      </c>
      <c r="J1555" s="578">
        <v>4.3421294423751478E-2</v>
      </c>
      <c r="K1555" s="578">
        <v>3.5209251051388302</v>
      </c>
      <c r="L1555" s="578">
        <v>6362.4745330810529</v>
      </c>
      <c r="M1555" s="578">
        <v>6.5954256833307774</v>
      </c>
      <c r="N1555" s="578">
        <v>3.7795513131186398E-2</v>
      </c>
      <c r="O1555" s="578">
        <v>4.2331398969205652E-2</v>
      </c>
      <c r="P1555" s="578">
        <v>3.6375365040669623</v>
      </c>
      <c r="Q1555" s="578">
        <v>6526.2871348063127</v>
      </c>
      <c r="R1555" s="578">
        <v>6.7044591604014023</v>
      </c>
      <c r="S1555" s="578">
        <v>4.9964056518547253E-2</v>
      </c>
      <c r="T1555" s="578">
        <v>4.3421294423751478E-2</v>
      </c>
      <c r="U1555" s="578">
        <v>3.52092520946257</v>
      </c>
      <c r="V1555" s="578">
        <v>6362.4745864868128</v>
      </c>
      <c r="W1555" s="578">
        <v>6.5954256523788555</v>
      </c>
      <c r="X1555" s="578">
        <v>3.7795513142858228E-2</v>
      </c>
      <c r="Y1555" s="578">
        <v>4.2331400016943549E-2</v>
      </c>
    </row>
    <row r="1556" spans="1:25" x14ac:dyDescent="0.3">
      <c r="A1556" s="311" t="s">
        <v>4152</v>
      </c>
      <c r="B1556" s="310" t="s">
        <v>1697</v>
      </c>
      <c r="C1556" s="310" t="s">
        <v>3655</v>
      </c>
      <c r="D1556" s="36">
        <v>2</v>
      </c>
      <c r="E1556" s="36">
        <v>2020</v>
      </c>
      <c r="F1556" s="578">
        <v>2.2985010965500074</v>
      </c>
      <c r="G1556" s="578">
        <v>3847.9244791666597</v>
      </c>
      <c r="H1556" s="578">
        <v>3.9270877209964925</v>
      </c>
      <c r="I1556" s="578">
        <v>3.3778833629639793E-2</v>
      </c>
      <c r="J1556" s="578">
        <v>2.5601349130738478E-2</v>
      </c>
      <c r="K1556" s="578">
        <v>2.3026386117245048</v>
      </c>
      <c r="L1556" s="578">
        <v>3802.4273732503202</v>
      </c>
      <c r="M1556" s="578">
        <v>4.0128244820419496</v>
      </c>
      <c r="N1556" s="578">
        <v>2.2996426662984924E-2</v>
      </c>
      <c r="O1556" s="578">
        <v>2.5298666364202874E-2</v>
      </c>
      <c r="P1556" s="578">
        <v>2.2985010965563775</v>
      </c>
      <c r="Q1556" s="578">
        <v>3847.9244791666597</v>
      </c>
      <c r="R1556" s="578">
        <v>3.92708776789974</v>
      </c>
      <c r="S1556" s="578">
        <v>3.3778835206552046E-2</v>
      </c>
      <c r="T1556" s="578">
        <v>2.5601349130738478E-2</v>
      </c>
      <c r="U1556" s="578">
        <v>2.3026387160350952</v>
      </c>
      <c r="V1556" s="578">
        <v>3802.4273732503202</v>
      </c>
      <c r="W1556" s="578">
        <v>4.0128244013806853</v>
      </c>
      <c r="X1556" s="578">
        <v>2.2996425122604049E-2</v>
      </c>
      <c r="Y1556" s="578">
        <v>2.5298666364202874E-2</v>
      </c>
    </row>
    <row r="1557" spans="1:25" x14ac:dyDescent="0.3">
      <c r="A1557" s="311" t="s">
        <v>4153</v>
      </c>
      <c r="B1557" s="310" t="s">
        <v>1697</v>
      </c>
      <c r="C1557" s="310" t="s">
        <v>3655</v>
      </c>
      <c r="D1557" s="36">
        <v>3</v>
      </c>
      <c r="E1557" s="36">
        <v>2020</v>
      </c>
      <c r="F1557" s="578">
        <v>1.2406120217480199</v>
      </c>
      <c r="G1557" s="578">
        <v>2037.9143460591577</v>
      </c>
      <c r="H1557" s="578">
        <v>2.0683068949244077</v>
      </c>
      <c r="I1557" s="578">
        <v>1.3139580308992E-2</v>
      </c>
      <c r="J1557" s="578">
        <v>1.3558814151716976E-2</v>
      </c>
      <c r="K1557" s="578">
        <v>1.7078478925282601</v>
      </c>
      <c r="L1557" s="578">
        <v>2644.7490628560327</v>
      </c>
      <c r="M1557" s="578">
        <v>2.7218497285363448</v>
      </c>
      <c r="N1557" s="578">
        <v>1.8514588880104051E-2</v>
      </c>
      <c r="O1557" s="578">
        <v>1.7596267804037724E-2</v>
      </c>
      <c r="P1557" s="578">
        <v>1.2406120739025777</v>
      </c>
      <c r="Q1557" s="578">
        <v>2037.9143460591577</v>
      </c>
      <c r="R1557" s="578">
        <v>2.0683069558690423</v>
      </c>
      <c r="S1557" s="578">
        <v>1.313957925246235E-2</v>
      </c>
      <c r="T1557" s="578">
        <v>1.3558814670735301E-2</v>
      </c>
      <c r="U1557" s="578">
        <v>1.7078478931512049</v>
      </c>
      <c r="V1557" s="578">
        <v>2644.7490628560327</v>
      </c>
      <c r="W1557" s="578">
        <v>2.7218497974693752</v>
      </c>
      <c r="X1557" s="578">
        <v>1.8514588381700926E-2</v>
      </c>
      <c r="Y1557" s="578">
        <v>1.7596267804037724E-2</v>
      </c>
    </row>
    <row r="1558" spans="1:25" x14ac:dyDescent="0.3">
      <c r="A1558" s="311" t="s">
        <v>4154</v>
      </c>
      <c r="B1558" s="310" t="s">
        <v>1697</v>
      </c>
      <c r="C1558" s="310" t="s">
        <v>3655</v>
      </c>
      <c r="D1558" s="36">
        <v>4</v>
      </c>
      <c r="E1558" s="36">
        <v>2020</v>
      </c>
      <c r="F1558" s="578">
        <v>0.62683903405400976</v>
      </c>
      <c r="G1558" s="578">
        <v>1094.52259953816</v>
      </c>
      <c r="H1558" s="578">
        <v>1.1388041769390189</v>
      </c>
      <c r="I1558" s="578">
        <v>7.7308744402368222E-3</v>
      </c>
      <c r="J1558" s="578">
        <v>7.2821737412596052E-3</v>
      </c>
      <c r="K1558" s="578">
        <v>1.4820266769588601</v>
      </c>
      <c r="L1558" s="578">
        <v>2240.547142028805</v>
      </c>
      <c r="M1558" s="578">
        <v>2.2273781033833626</v>
      </c>
      <c r="N1558" s="578">
        <v>1.5195100841992775E-2</v>
      </c>
      <c r="O1558" s="578">
        <v>1.490699991700235E-2</v>
      </c>
      <c r="P1558" s="578">
        <v>0.62683901232470363</v>
      </c>
      <c r="Q1558" s="578">
        <v>1094.52259953816</v>
      </c>
      <c r="R1558" s="578">
        <v>1.1388041570544352</v>
      </c>
      <c r="S1558" s="578">
        <v>7.7308742294993219E-3</v>
      </c>
      <c r="T1558" s="578">
        <v>7.2821737412596052E-3</v>
      </c>
      <c r="U1558" s="578">
        <v>1.4820266769624799</v>
      </c>
      <c r="V1558" s="578">
        <v>2240.547142028805</v>
      </c>
      <c r="W1558" s="578">
        <v>2.2273781008052498</v>
      </c>
      <c r="X1558" s="578">
        <v>1.5195100317744875E-2</v>
      </c>
      <c r="Y1558" s="578">
        <v>1.490699991700235E-2</v>
      </c>
    </row>
    <row r="1559" spans="1:25" x14ac:dyDescent="0.3">
      <c r="A1559" s="311" t="s">
        <v>4155</v>
      </c>
      <c r="B1559" s="310" t="s">
        <v>1697</v>
      </c>
      <c r="C1559" s="310" t="s">
        <v>3655</v>
      </c>
      <c r="D1559" s="36">
        <v>5</v>
      </c>
      <c r="E1559" s="36">
        <v>2020</v>
      </c>
      <c r="F1559" s="578">
        <v>0.69861994121155602</v>
      </c>
      <c r="G1559" s="578">
        <v>1134.4067980448349</v>
      </c>
      <c r="H1559" s="578">
        <v>1.14390279599259</v>
      </c>
      <c r="I1559" s="578">
        <v>1.4938183036671574E-2</v>
      </c>
      <c r="J1559" s="578">
        <v>7.5475430033596497E-3</v>
      </c>
      <c r="K1559" s="578">
        <v>1.3443375148167775</v>
      </c>
      <c r="L1559" s="578">
        <v>2005.1789309183698</v>
      </c>
      <c r="M1559" s="578">
        <v>1.9238662970528775</v>
      </c>
      <c r="N1559" s="578">
        <v>1.6076401738473526E-2</v>
      </c>
      <c r="O1559" s="578">
        <v>1.3341047898090076E-2</v>
      </c>
      <c r="P1559" s="578">
        <v>0.69861994680047657</v>
      </c>
      <c r="Q1559" s="578">
        <v>1134.4067980448349</v>
      </c>
      <c r="R1559" s="578">
        <v>1.1439028936932352</v>
      </c>
      <c r="S1559" s="578">
        <v>1.4938181984386224E-2</v>
      </c>
      <c r="T1559" s="578">
        <v>7.5475430033596497E-3</v>
      </c>
      <c r="U1559" s="578">
        <v>1.3443377234351925</v>
      </c>
      <c r="V1559" s="578">
        <v>2005.1789309183698</v>
      </c>
      <c r="W1559" s="578">
        <v>1.923866288995665</v>
      </c>
      <c r="X1559" s="578">
        <v>1.6076401763863601E-2</v>
      </c>
      <c r="Y1559" s="578">
        <v>1.3341047898090076E-2</v>
      </c>
    </row>
    <row r="1560" spans="1:25" x14ac:dyDescent="0.3">
      <c r="A1560" s="311" t="s">
        <v>4156</v>
      </c>
      <c r="B1560" s="310" t="s">
        <v>1697</v>
      </c>
      <c r="C1560" s="310" t="s">
        <v>3655</v>
      </c>
      <c r="D1560" s="36">
        <v>6</v>
      </c>
      <c r="E1560" s="36">
        <v>2020</v>
      </c>
      <c r="F1560" s="578">
        <v>0.74168861968403554</v>
      </c>
      <c r="G1560" s="578">
        <v>1158.3397814432724</v>
      </c>
      <c r="H1560" s="578">
        <v>1.1469628360699324</v>
      </c>
      <c r="I1560" s="578">
        <v>1.9262626824153452E-2</v>
      </c>
      <c r="J1560" s="578">
        <v>7.7067789873884324E-3</v>
      </c>
      <c r="K1560" s="578">
        <v>1.2340859809129676</v>
      </c>
      <c r="L1560" s="578">
        <v>1833.9365793863899</v>
      </c>
      <c r="M1560" s="578">
        <v>1.6966132684492501</v>
      </c>
      <c r="N1560" s="578">
        <v>1.4685590371527675E-2</v>
      </c>
      <c r="O1560" s="578">
        <v>1.2201711234714176E-2</v>
      </c>
      <c r="P1560" s="578">
        <v>0.74168860912695278</v>
      </c>
      <c r="Q1560" s="578">
        <v>1158.3398335774675</v>
      </c>
      <c r="R1560" s="578">
        <v>1.1469628613435801</v>
      </c>
      <c r="S1560" s="578">
        <v>1.9262624743608524E-2</v>
      </c>
      <c r="T1560" s="578">
        <v>7.7067790407454543E-3</v>
      </c>
      <c r="U1560" s="578">
        <v>1.2340861361318474</v>
      </c>
      <c r="V1560" s="578">
        <v>1833.9364751180001</v>
      </c>
      <c r="W1560" s="578">
        <v>1.6966133040200426</v>
      </c>
      <c r="X1560" s="578">
        <v>1.468558984841665E-2</v>
      </c>
      <c r="Y1560" s="578">
        <v>1.2201711234714176E-2</v>
      </c>
    </row>
    <row r="1561" spans="1:25" x14ac:dyDescent="0.3">
      <c r="A1561" s="311" t="s">
        <v>4157</v>
      </c>
      <c r="B1561" s="310" t="s">
        <v>1697</v>
      </c>
      <c r="C1561" s="310" t="s">
        <v>3655</v>
      </c>
      <c r="D1561" s="36">
        <v>7</v>
      </c>
      <c r="E1561" s="36">
        <v>2020</v>
      </c>
      <c r="F1561" s="578">
        <v>0.77040046993216504</v>
      </c>
      <c r="G1561" s="578">
        <v>1174.3002039591449</v>
      </c>
      <c r="H1561" s="578">
        <v>1.1490046972392776</v>
      </c>
      <c r="I1561" s="578">
        <v>2.2145502037953149E-2</v>
      </c>
      <c r="J1561" s="578">
        <v>7.8129558144913319E-3</v>
      </c>
      <c r="K1561" s="578">
        <v>1.24858436498406</v>
      </c>
      <c r="L1561" s="578">
        <v>1800.0853131612098</v>
      </c>
      <c r="M1561" s="578">
        <v>1.6220850966816749</v>
      </c>
      <c r="N1561" s="578">
        <v>2.5091133189334824E-2</v>
      </c>
      <c r="O1561" s="578">
        <v>1.1976517717509176E-2</v>
      </c>
      <c r="P1561" s="578">
        <v>0.77040049694210166</v>
      </c>
      <c r="Q1561" s="578">
        <v>1174.3002039591449</v>
      </c>
      <c r="R1561" s="578">
        <v>1.1490046748417599</v>
      </c>
      <c r="S1561" s="578">
        <v>2.2145501528787723E-2</v>
      </c>
      <c r="T1561" s="578">
        <v>7.8129558144913319E-3</v>
      </c>
      <c r="U1561" s="578">
        <v>1.2485845736029324</v>
      </c>
      <c r="V1561" s="578">
        <v>1800.0853131612098</v>
      </c>
      <c r="W1561" s="578">
        <v>1.6220851145380899</v>
      </c>
      <c r="X1561" s="578">
        <v>2.5091135800266701E-2</v>
      </c>
      <c r="Y1561" s="578">
        <v>1.1976517717509176E-2</v>
      </c>
    </row>
    <row r="1562" spans="1:25" x14ac:dyDescent="0.3">
      <c r="A1562" s="311" t="s">
        <v>4158</v>
      </c>
      <c r="B1562" s="310" t="s">
        <v>1697</v>
      </c>
      <c r="C1562" s="310" t="s">
        <v>3655</v>
      </c>
      <c r="D1562" s="36">
        <v>8</v>
      </c>
      <c r="E1562" s="36">
        <v>2020</v>
      </c>
      <c r="F1562" s="578">
        <v>0.72893744275858252</v>
      </c>
      <c r="G1562" s="578">
        <v>1095.0355949401801</v>
      </c>
      <c r="H1562" s="578">
        <v>1.0422330607660399</v>
      </c>
      <c r="I1562" s="578">
        <v>1.9447527213439224E-2</v>
      </c>
      <c r="J1562" s="578">
        <v>7.2855728794820555E-3</v>
      </c>
      <c r="K1562" s="578">
        <v>1.0834270591265025</v>
      </c>
      <c r="L1562" s="578">
        <v>1511.8603146870873</v>
      </c>
      <c r="M1562" s="578">
        <v>1.3186015494432701</v>
      </c>
      <c r="N1562" s="578">
        <v>2.1979474222992675E-2</v>
      </c>
      <c r="O1562" s="578">
        <v>1.0058838961413102E-2</v>
      </c>
      <c r="P1562" s="578">
        <v>0.72893743406418254</v>
      </c>
      <c r="Q1562" s="578">
        <v>1095.0355949401801</v>
      </c>
      <c r="R1562" s="578">
        <v>1.0422330741756298</v>
      </c>
      <c r="S1562" s="578">
        <v>1.944752775383065E-2</v>
      </c>
      <c r="T1562" s="578">
        <v>7.2855728794820555E-3</v>
      </c>
      <c r="U1562" s="578">
        <v>1.0834271631289083</v>
      </c>
      <c r="V1562" s="578">
        <v>1511.860366821285</v>
      </c>
      <c r="W1562" s="578">
        <v>1.3186015335145349</v>
      </c>
      <c r="X1562" s="578">
        <v>2.1979473185713951E-2</v>
      </c>
      <c r="Y1562" s="578">
        <v>1.0058838961413102E-2</v>
      </c>
    </row>
    <row r="1563" spans="1:25" x14ac:dyDescent="0.3">
      <c r="A1563" s="311" t="s">
        <v>4159</v>
      </c>
      <c r="B1563" s="310" t="s">
        <v>1697</v>
      </c>
      <c r="C1563" s="310" t="s">
        <v>3655</v>
      </c>
      <c r="D1563" s="36">
        <v>9</v>
      </c>
      <c r="E1563" s="36">
        <v>2020</v>
      </c>
      <c r="F1563" s="578">
        <v>0.69783949210251184</v>
      </c>
      <c r="G1563" s="578">
        <v>1035.5770963032999</v>
      </c>
      <c r="H1563" s="578">
        <v>0.96215185077971643</v>
      </c>
      <c r="I1563" s="578">
        <v>1.7424074285978901E-2</v>
      </c>
      <c r="J1563" s="578">
        <v>6.8900058589254753E-3</v>
      </c>
      <c r="K1563" s="578">
        <v>1.0752220947855387</v>
      </c>
      <c r="L1563" s="578">
        <v>1464.59336217244</v>
      </c>
      <c r="M1563" s="578">
        <v>1.2277786137204449</v>
      </c>
      <c r="N1563" s="578">
        <v>2.9815575326210774E-2</v>
      </c>
      <c r="O1563" s="578">
        <v>9.7443555326511382E-3</v>
      </c>
      <c r="P1563" s="578">
        <v>0.69783948216997704</v>
      </c>
      <c r="Q1563" s="578">
        <v>1035.5770963032999</v>
      </c>
      <c r="R1563" s="578">
        <v>0.96215185339421061</v>
      </c>
      <c r="S1563" s="578">
        <v>1.7424075862815348E-2</v>
      </c>
      <c r="T1563" s="578">
        <v>6.8900058589254753E-3</v>
      </c>
      <c r="U1563" s="578">
        <v>1.0752222456598166</v>
      </c>
      <c r="V1563" s="578">
        <v>1464.59336217244</v>
      </c>
      <c r="W1563" s="578">
        <v>1.2277786131668627</v>
      </c>
      <c r="X1563" s="578">
        <v>2.9815572758252473E-2</v>
      </c>
      <c r="Y1563" s="578">
        <v>9.7443555326511382E-3</v>
      </c>
    </row>
    <row r="1564" spans="1:25" x14ac:dyDescent="0.3">
      <c r="A1564" s="311" t="s">
        <v>4160</v>
      </c>
      <c r="B1564" s="310" t="s">
        <v>1697</v>
      </c>
      <c r="C1564" s="310" t="s">
        <v>3655</v>
      </c>
      <c r="D1564" s="36">
        <v>10</v>
      </c>
      <c r="E1564" s="36">
        <v>2020</v>
      </c>
      <c r="F1564" s="578">
        <v>0.67365240305423379</v>
      </c>
      <c r="G1564" s="578">
        <v>989.33721892038807</v>
      </c>
      <c r="H1564" s="578">
        <v>0.89986640584205069</v>
      </c>
      <c r="I1564" s="578">
        <v>1.5850229274633375E-2</v>
      </c>
      <c r="J1564" s="578">
        <v>6.5823461967132301E-3</v>
      </c>
      <c r="K1564" s="578">
        <v>1.0680563144043114</v>
      </c>
      <c r="L1564" s="578">
        <v>1425.2013765970826</v>
      </c>
      <c r="M1564" s="578">
        <v>1.1539545195646439</v>
      </c>
      <c r="N1564" s="578">
        <v>3.5076378163618423E-2</v>
      </c>
      <c r="O1564" s="578">
        <v>9.4822852164118815E-3</v>
      </c>
      <c r="P1564" s="578">
        <v>0.67365240740143817</v>
      </c>
      <c r="Q1564" s="578">
        <v>989.33721351623308</v>
      </c>
      <c r="R1564" s="578">
        <v>0.8998664101288032</v>
      </c>
      <c r="S1564" s="578">
        <v>1.5850230317558552E-2</v>
      </c>
      <c r="T1564" s="578">
        <v>6.5823461967132301E-3</v>
      </c>
      <c r="U1564" s="578">
        <v>1.0680563662494338</v>
      </c>
      <c r="V1564" s="578">
        <v>1425.2013765970826</v>
      </c>
      <c r="W1564" s="578">
        <v>1.1539544982318417</v>
      </c>
      <c r="X1564" s="578">
        <v>3.5076380214832129E-2</v>
      </c>
      <c r="Y1564" s="578">
        <v>9.482285066042092E-3</v>
      </c>
    </row>
    <row r="1565" spans="1:25" x14ac:dyDescent="0.3">
      <c r="A1565" s="311" t="s">
        <v>4161</v>
      </c>
      <c r="B1565" s="310" t="s">
        <v>1697</v>
      </c>
      <c r="C1565" s="310" t="s">
        <v>3655</v>
      </c>
      <c r="D1565" s="36">
        <v>11</v>
      </c>
      <c r="E1565" s="36">
        <v>2020</v>
      </c>
      <c r="F1565" s="578">
        <v>0.8456647783258967</v>
      </c>
      <c r="G1565" s="578">
        <v>1128.63549296061</v>
      </c>
      <c r="H1565" s="578">
        <v>0.91089345044194114</v>
      </c>
      <c r="I1565" s="578">
        <v>1.81400421773408E-2</v>
      </c>
      <c r="J1565" s="578">
        <v>7.509127157391042E-3</v>
      </c>
      <c r="K1565" s="578">
        <v>1.065024069151655</v>
      </c>
      <c r="L1565" s="578">
        <v>1388.9944826761825</v>
      </c>
      <c r="M1565" s="578">
        <v>1.0887067699841237</v>
      </c>
      <c r="N1565" s="578">
        <v>3.8906200287177201E-2</v>
      </c>
      <c r="O1565" s="578">
        <v>9.2413876845966973E-3</v>
      </c>
      <c r="P1565" s="578">
        <v>0.84566481433709351</v>
      </c>
      <c r="Q1565" s="578">
        <v>1128.63549296061</v>
      </c>
      <c r="R1565" s="578">
        <v>0.91089346559495554</v>
      </c>
      <c r="S1565" s="578">
        <v>1.8140043724391278E-2</v>
      </c>
      <c r="T1565" s="578">
        <v>7.5091272107480648E-3</v>
      </c>
      <c r="U1565" s="578">
        <v>1.0650242312018059</v>
      </c>
      <c r="V1565" s="578">
        <v>1388.9944826761825</v>
      </c>
      <c r="W1565" s="578">
        <v>1.0887067703870319</v>
      </c>
      <c r="X1565" s="578">
        <v>3.8906203969872828E-2</v>
      </c>
      <c r="Y1565" s="578">
        <v>9.2413875778826517E-3</v>
      </c>
    </row>
    <row r="1566" spans="1:25" x14ac:dyDescent="0.3">
      <c r="A1566" s="311" t="s">
        <v>4162</v>
      </c>
      <c r="B1566" s="310" t="s">
        <v>1697</v>
      </c>
      <c r="C1566" s="310" t="s">
        <v>3655</v>
      </c>
      <c r="D1566" s="36">
        <v>12</v>
      </c>
      <c r="E1566" s="36">
        <v>2020</v>
      </c>
      <c r="F1566" s="578">
        <v>0.98640273757577446</v>
      </c>
      <c r="G1566" s="578">
        <v>1242.600331624345</v>
      </c>
      <c r="H1566" s="578">
        <v>0.91991375771779604</v>
      </c>
      <c r="I1566" s="578">
        <v>2.0013520629997048E-2</v>
      </c>
      <c r="J1566" s="578">
        <v>8.2673825187763762E-3</v>
      </c>
      <c r="K1566" s="578">
        <v>1.062066639064688</v>
      </c>
      <c r="L1566" s="578">
        <v>1358.4741414387977</v>
      </c>
      <c r="M1566" s="578">
        <v>1.0347619687004221</v>
      </c>
      <c r="N1566" s="578">
        <v>4.1885670211589301E-2</v>
      </c>
      <c r="O1566" s="578">
        <v>9.0383185452083074E-3</v>
      </c>
      <c r="P1566" s="578">
        <v>0.98640264847978054</v>
      </c>
      <c r="Q1566" s="578">
        <v>1242.600331624345</v>
      </c>
      <c r="R1566" s="578">
        <v>0.91991376442842721</v>
      </c>
      <c r="S1566" s="578">
        <v>2.0013522186597226E-2</v>
      </c>
      <c r="T1566" s="578">
        <v>8.2673825187763762E-3</v>
      </c>
      <c r="U1566" s="578">
        <v>1.0620666390688214</v>
      </c>
      <c r="V1566" s="578">
        <v>1358.4741414387977</v>
      </c>
      <c r="W1566" s="578">
        <v>1.0347619762145916</v>
      </c>
      <c r="X1566" s="578">
        <v>4.1885668685911981E-2</v>
      </c>
      <c r="Y1566" s="578">
        <v>9.0383184384942618E-3</v>
      </c>
    </row>
    <row r="1567" spans="1:25" x14ac:dyDescent="0.3">
      <c r="A1567" s="311" t="s">
        <v>4163</v>
      </c>
      <c r="B1567" s="310" t="s">
        <v>1697</v>
      </c>
      <c r="C1567" s="310" t="s">
        <v>3655</v>
      </c>
      <c r="D1567" s="36">
        <v>13</v>
      </c>
      <c r="E1567" s="36">
        <v>2020</v>
      </c>
      <c r="F1567" s="578">
        <v>0.96799204524521776</v>
      </c>
      <c r="G1567" s="578">
        <v>1217.5168978373176</v>
      </c>
      <c r="H1567" s="578">
        <v>0.87896205741518696</v>
      </c>
      <c r="I1567" s="578">
        <v>2.0820529929096603E-2</v>
      </c>
      <c r="J1567" s="578">
        <v>8.1005005631595798E-3</v>
      </c>
      <c r="K1567" s="578">
        <v>1.0334373076549686</v>
      </c>
      <c r="L1567" s="578">
        <v>1322.1751124064074</v>
      </c>
      <c r="M1567" s="578">
        <v>0.98709866919913569</v>
      </c>
      <c r="N1567" s="578">
        <v>4.2937842211358622E-2</v>
      </c>
      <c r="O1567" s="578">
        <v>8.7968023726716603E-3</v>
      </c>
      <c r="P1567" s="578">
        <v>0.96799203003774781</v>
      </c>
      <c r="Q1567" s="578">
        <v>1217.5169499715125</v>
      </c>
      <c r="R1567" s="578">
        <v>0.87896205991546328</v>
      </c>
      <c r="S1567" s="578">
        <v>2.0820532049204574E-2</v>
      </c>
      <c r="T1567" s="578">
        <v>8.1005006116659627E-3</v>
      </c>
      <c r="U1567" s="578">
        <v>1.0334372502265756</v>
      </c>
      <c r="V1567" s="578">
        <v>1322.1751124064074</v>
      </c>
      <c r="W1567" s="578">
        <v>0.98709865974721156</v>
      </c>
      <c r="X1567" s="578">
        <v>4.2937843302903851E-2</v>
      </c>
      <c r="Y1567" s="578">
        <v>8.7968023726716603E-3</v>
      </c>
    </row>
    <row r="1568" spans="1:25" x14ac:dyDescent="0.3">
      <c r="A1568" s="311" t="s">
        <v>4164</v>
      </c>
      <c r="B1568" s="310" t="s">
        <v>1697</v>
      </c>
      <c r="C1568" s="310" t="s">
        <v>3655</v>
      </c>
      <c r="D1568" s="36">
        <v>14</v>
      </c>
      <c r="E1568" s="36">
        <v>2020</v>
      </c>
      <c r="F1568" s="578">
        <v>0.9953545838849861</v>
      </c>
      <c r="G1568" s="578">
        <v>1277.7917950948026</v>
      </c>
      <c r="H1568" s="578">
        <v>0.91755936075673972</v>
      </c>
      <c r="I1568" s="578">
        <v>2.27401970400175E-2</v>
      </c>
      <c r="J1568" s="578">
        <v>8.5015116492286272E-3</v>
      </c>
      <c r="K1568" s="578">
        <v>1.0557868349309998</v>
      </c>
      <c r="L1568" s="578">
        <v>1373.1989873250277</v>
      </c>
      <c r="M1568" s="578">
        <v>1.0157606449686969</v>
      </c>
      <c r="N1568" s="578">
        <v>4.4572729921886371E-2</v>
      </c>
      <c r="O1568" s="578">
        <v>9.1362836537882634E-3</v>
      </c>
      <c r="P1568" s="578">
        <v>0.99535451031313849</v>
      </c>
      <c r="Q1568" s="578">
        <v>1277.7917950948026</v>
      </c>
      <c r="R1568" s="578">
        <v>0.91755936125885473</v>
      </c>
      <c r="S1568" s="578">
        <v>2.2740196495988099E-2</v>
      </c>
      <c r="T1568" s="578">
        <v>8.5015116492286272E-3</v>
      </c>
      <c r="U1568" s="578">
        <v>1.0557868402105985</v>
      </c>
      <c r="V1568" s="578">
        <v>1373.1989873250277</v>
      </c>
      <c r="W1568" s="578">
        <v>1.0157606466151108</v>
      </c>
      <c r="X1568" s="578">
        <v>4.4572732551690308E-2</v>
      </c>
      <c r="Y1568" s="578">
        <v>9.1362836537882634E-3</v>
      </c>
    </row>
    <row r="1569" spans="1:25" x14ac:dyDescent="0.3">
      <c r="A1569" s="311" t="s">
        <v>4165</v>
      </c>
      <c r="B1569" s="310" t="s">
        <v>1697</v>
      </c>
      <c r="C1569" s="310" t="s">
        <v>3655</v>
      </c>
      <c r="D1569" s="36">
        <v>15</v>
      </c>
      <c r="E1569" s="36">
        <v>2020</v>
      </c>
      <c r="F1569" s="578">
        <v>1.0231545471699852</v>
      </c>
      <c r="G1569" s="578">
        <v>1336.8174832661925</v>
      </c>
      <c r="H1569" s="578">
        <v>0.9568738285560493</v>
      </c>
      <c r="I1569" s="578">
        <v>2.4490362768498579E-2</v>
      </c>
      <c r="J1569" s="578">
        <v>8.8942199072334881E-3</v>
      </c>
      <c r="K1569" s="578">
        <v>1.0779034840714932</v>
      </c>
      <c r="L1569" s="578">
        <v>1421.8159306844027</v>
      </c>
      <c r="M1569" s="578">
        <v>1.0436260592127824</v>
      </c>
      <c r="N1569" s="578">
        <v>4.4202654975379077E-2</v>
      </c>
      <c r="O1569" s="578">
        <v>9.4597541756229423E-3</v>
      </c>
      <c r="P1569" s="578">
        <v>1.0231545586546873</v>
      </c>
      <c r="Q1569" s="578">
        <v>1336.8174832661925</v>
      </c>
      <c r="R1569" s="578">
        <v>0.95687381283270456</v>
      </c>
      <c r="S1569" s="578">
        <v>2.4490363262733149E-2</v>
      </c>
      <c r="T1569" s="578">
        <v>8.8942200139475319E-3</v>
      </c>
      <c r="U1569" s="578">
        <v>1.0779035936566426</v>
      </c>
      <c r="V1569" s="578">
        <v>1421.8159306844027</v>
      </c>
      <c r="W1569" s="578">
        <v>1.0436260692645163</v>
      </c>
      <c r="X1569" s="578">
        <v>4.4202658144664925E-2</v>
      </c>
      <c r="Y1569" s="578">
        <v>9.4597539621948529E-3</v>
      </c>
    </row>
    <row r="1570" spans="1:25" x14ac:dyDescent="0.3">
      <c r="A1570" s="579" t="s">
        <v>4166</v>
      </c>
      <c r="B1570" s="580" t="s">
        <v>1697</v>
      </c>
      <c r="C1570" s="580" t="s">
        <v>3655</v>
      </c>
      <c r="D1570" s="581">
        <v>16</v>
      </c>
      <c r="E1570" s="581">
        <v>2020</v>
      </c>
      <c r="F1570" s="582">
        <v>1.0724928745844553</v>
      </c>
      <c r="G1570" s="582">
        <v>1418.9936141967751</v>
      </c>
      <c r="H1570" s="582">
        <v>1.0133610107957314</v>
      </c>
      <c r="I1570" s="582">
        <v>2.6707520635303177E-2</v>
      </c>
      <c r="J1570" s="582">
        <v>9.4409874970248549E-3</v>
      </c>
      <c r="K1570" s="582">
        <v>1.1203550227190786</v>
      </c>
      <c r="L1570" s="582">
        <v>1492.7813301086376</v>
      </c>
      <c r="M1570" s="582">
        <v>1.0892673374987625</v>
      </c>
      <c r="N1570" s="582">
        <v>4.5272871464324696E-2</v>
      </c>
      <c r="O1570" s="582">
        <v>9.9318913902000788E-3</v>
      </c>
      <c r="P1570" s="582">
        <v>1.0724928733437529</v>
      </c>
      <c r="Q1570" s="582">
        <v>1418.9936141967751</v>
      </c>
      <c r="R1570" s="582">
        <v>1.01336100626751</v>
      </c>
      <c r="S1570" s="582">
        <v>2.6707519032773477E-2</v>
      </c>
      <c r="T1570" s="582">
        <v>9.4409876570959207E-3</v>
      </c>
      <c r="U1570" s="582">
        <v>1.1203551211335308</v>
      </c>
      <c r="V1570" s="582">
        <v>1492.7813301086376</v>
      </c>
      <c r="W1570" s="582">
        <v>1.0892673582745804</v>
      </c>
      <c r="X1570" s="582">
        <v>4.527287043204823E-2</v>
      </c>
      <c r="Y1570" s="582">
        <v>9.9318913368430534E-3</v>
      </c>
    </row>
    <row r="1571" spans="1:25" x14ac:dyDescent="0.3">
      <c r="A1571" s="311" t="s">
        <v>4167</v>
      </c>
      <c r="B1571" s="310" t="s">
        <v>1697</v>
      </c>
      <c r="C1571" s="310" t="s">
        <v>3655</v>
      </c>
      <c r="D1571" s="36">
        <v>1</v>
      </c>
      <c r="E1571" s="36">
        <v>2030</v>
      </c>
      <c r="F1571" s="578">
        <v>2.1288002030231548</v>
      </c>
      <c r="G1571" s="578">
        <v>6387.5368754068977</v>
      </c>
      <c r="H1571" s="578">
        <v>5.6222604022829374</v>
      </c>
      <c r="I1571" s="578">
        <v>4.7826440204820124E-2</v>
      </c>
      <c r="J1571" s="578">
        <v>4.2589498819628049E-2</v>
      </c>
      <c r="K1571" s="578">
        <v>2.0416415088523401</v>
      </c>
      <c r="L1571" s="578">
        <v>6224.9231058756477</v>
      </c>
      <c r="M1571" s="578">
        <v>5.5210482117630173</v>
      </c>
      <c r="N1571" s="578">
        <v>3.658023538325015E-2</v>
      </c>
      <c r="O1571" s="578">
        <v>4.1505262760134998E-2</v>
      </c>
      <c r="P1571" s="578">
        <v>2.1288000465605825</v>
      </c>
      <c r="Q1571" s="578">
        <v>6387.5368754068977</v>
      </c>
      <c r="R1571" s="578">
        <v>5.6222604218710277</v>
      </c>
      <c r="S1571" s="578">
        <v>4.7826442777325874E-2</v>
      </c>
      <c r="T1571" s="578">
        <v>4.2589499343496998E-2</v>
      </c>
      <c r="U1571" s="578">
        <v>2.0416417174695072</v>
      </c>
      <c r="V1571" s="578">
        <v>6224.9231058756477</v>
      </c>
      <c r="W1571" s="578">
        <v>5.5210482587572152</v>
      </c>
      <c r="X1571" s="578">
        <v>3.6580239544036823E-2</v>
      </c>
      <c r="Y1571" s="578">
        <v>4.1505263284003946E-2</v>
      </c>
    </row>
    <row r="1572" spans="1:25" x14ac:dyDescent="0.3">
      <c r="A1572" s="311" t="s">
        <v>4168</v>
      </c>
      <c r="B1572" s="310" t="s">
        <v>1697</v>
      </c>
      <c r="C1572" s="310" t="s">
        <v>3655</v>
      </c>
      <c r="D1572" s="36">
        <v>2</v>
      </c>
      <c r="E1572" s="36">
        <v>2030</v>
      </c>
      <c r="F1572" s="578">
        <v>1.3641075867364874</v>
      </c>
      <c r="G1572" s="578">
        <v>3770.1448186238576</v>
      </c>
      <c r="H1572" s="578">
        <v>3.3026880306821678</v>
      </c>
      <c r="I1572" s="578">
        <v>3.1550423217292151E-2</v>
      </c>
      <c r="J1572" s="578">
        <v>2.5137760463015427E-2</v>
      </c>
      <c r="K1572" s="578">
        <v>1.347582646878885</v>
      </c>
      <c r="L1572" s="578">
        <v>3722.135988871255</v>
      </c>
      <c r="M1572" s="578">
        <v>3.358254742223528</v>
      </c>
      <c r="N1572" s="578">
        <v>2.1380075938547273E-2</v>
      </c>
      <c r="O1572" s="578">
        <v>2.4817686819005723E-2</v>
      </c>
      <c r="P1572" s="578">
        <v>1.3641075867370549</v>
      </c>
      <c r="Q1572" s="578">
        <v>3770.1448720296203</v>
      </c>
      <c r="R1572" s="578">
        <v>3.3026880573021673</v>
      </c>
      <c r="S1572" s="578">
        <v>3.1550422189563179E-2</v>
      </c>
      <c r="T1572" s="578">
        <v>2.5137760463015427E-2</v>
      </c>
      <c r="U1572" s="578">
        <v>1.3475826468799474</v>
      </c>
      <c r="V1572" s="578">
        <v>3722.135988871255</v>
      </c>
      <c r="W1572" s="578">
        <v>3.3582548089288999</v>
      </c>
      <c r="X1572" s="578">
        <v>2.13800759383957E-2</v>
      </c>
      <c r="Y1572" s="578">
        <v>2.4817686819005723E-2</v>
      </c>
    </row>
    <row r="1573" spans="1:25" x14ac:dyDescent="0.3">
      <c r="A1573" s="311" t="s">
        <v>4169</v>
      </c>
      <c r="B1573" s="310" t="s">
        <v>1697</v>
      </c>
      <c r="C1573" s="310" t="s">
        <v>3655</v>
      </c>
      <c r="D1573" s="36">
        <v>3</v>
      </c>
      <c r="E1573" s="36">
        <v>2030</v>
      </c>
      <c r="F1573" s="578">
        <v>0.73160859267306899</v>
      </c>
      <c r="G1573" s="578">
        <v>1996.3375829060849</v>
      </c>
      <c r="H1573" s="578">
        <v>1.739810684890015</v>
      </c>
      <c r="I1573" s="578">
        <v>1.2194713761838651E-2</v>
      </c>
      <c r="J1573" s="578">
        <v>1.3310726198445325E-2</v>
      </c>
      <c r="K1573" s="578">
        <v>0.98506025596382429</v>
      </c>
      <c r="L1573" s="578">
        <v>2581.0432612101176</v>
      </c>
      <c r="M1573" s="578">
        <v>2.2784396488788499</v>
      </c>
      <c r="N1573" s="578">
        <v>1.6984795840623176E-2</v>
      </c>
      <c r="O1573" s="578">
        <v>1.7209339731683274E-2</v>
      </c>
      <c r="P1573" s="578">
        <v>0.73160857746248997</v>
      </c>
      <c r="Q1573" s="578">
        <v>1996.3375829060849</v>
      </c>
      <c r="R1573" s="578">
        <v>1.7398106904900725</v>
      </c>
      <c r="S1573" s="578">
        <v>1.2194713762369176E-2</v>
      </c>
      <c r="T1573" s="578">
        <v>1.3310726198445325E-2</v>
      </c>
      <c r="U1573" s="578">
        <v>0.9850603233294889</v>
      </c>
      <c r="V1573" s="578">
        <v>2581.0432612101176</v>
      </c>
      <c r="W1573" s="578">
        <v>2.278439657244685</v>
      </c>
      <c r="X1573" s="578">
        <v>1.6984793739917774E-2</v>
      </c>
      <c r="Y1573" s="578">
        <v>1.7209339731683274E-2</v>
      </c>
    </row>
    <row r="1574" spans="1:25" x14ac:dyDescent="0.3">
      <c r="A1574" s="311" t="s">
        <v>4170</v>
      </c>
      <c r="B1574" s="310" t="s">
        <v>1697</v>
      </c>
      <c r="C1574" s="310" t="s">
        <v>3655</v>
      </c>
      <c r="D1574" s="36">
        <v>4</v>
      </c>
      <c r="E1574" s="36">
        <v>2030</v>
      </c>
      <c r="F1574" s="578">
        <v>0.37437448398103801</v>
      </c>
      <c r="G1574" s="578">
        <v>1072.5387611389126</v>
      </c>
      <c r="H1574" s="578">
        <v>0.95635468751349051</v>
      </c>
      <c r="I1574" s="578">
        <v>7.2482254458160807E-3</v>
      </c>
      <c r="J1574" s="578">
        <v>7.1512448873060405E-3</v>
      </c>
      <c r="K1574" s="578">
        <v>0.85458869037187379</v>
      </c>
      <c r="L1574" s="578">
        <v>2193.63062795003</v>
      </c>
      <c r="M1574" s="578">
        <v>1.8792619910989976</v>
      </c>
      <c r="N1574" s="578">
        <v>1.3860708926358675E-2</v>
      </c>
      <c r="O1574" s="578">
        <v>1.4626217811989251E-2</v>
      </c>
      <c r="P1574" s="578">
        <v>0.37437449422454427</v>
      </c>
      <c r="Q1574" s="578">
        <v>1072.5387611389126</v>
      </c>
      <c r="R1574" s="578">
        <v>0.95635467597564028</v>
      </c>
      <c r="S1574" s="578">
        <v>7.2482256031586624E-3</v>
      </c>
      <c r="T1574" s="578">
        <v>7.1512448873060405E-3</v>
      </c>
      <c r="U1574" s="578">
        <v>0.85458865932726702</v>
      </c>
      <c r="V1574" s="578">
        <v>2193.63062795003</v>
      </c>
      <c r="W1574" s="578">
        <v>1.879262004699735</v>
      </c>
      <c r="X1574" s="578">
        <v>1.386070893681785E-2</v>
      </c>
      <c r="Y1574" s="578">
        <v>1.4626217811989251E-2</v>
      </c>
    </row>
    <row r="1575" spans="1:25" x14ac:dyDescent="0.3">
      <c r="A1575" s="311" t="s">
        <v>4171</v>
      </c>
      <c r="B1575" s="310" t="s">
        <v>1697</v>
      </c>
      <c r="C1575" s="310" t="s">
        <v>3655</v>
      </c>
      <c r="D1575" s="36">
        <v>5</v>
      </c>
      <c r="E1575" s="36">
        <v>2030</v>
      </c>
      <c r="F1575" s="578">
        <v>0.41072498522421996</v>
      </c>
      <c r="G1575" s="578">
        <v>1111.6194559733024</v>
      </c>
      <c r="H1575" s="578">
        <v>0.96433660224230622</v>
      </c>
      <c r="I1575" s="578">
        <v>1.2532022370313149E-2</v>
      </c>
      <c r="J1575" s="578">
        <v>7.4118048505624722E-3</v>
      </c>
      <c r="K1575" s="578">
        <v>0.77596957295495828</v>
      </c>
      <c r="L1575" s="578">
        <v>1962.9918492635027</v>
      </c>
      <c r="M1575" s="578">
        <v>1.6274319640730575</v>
      </c>
      <c r="N1575" s="578">
        <v>1.4021137343130825E-2</v>
      </c>
      <c r="O1575" s="578">
        <v>1.3088435448783698E-2</v>
      </c>
      <c r="P1575" s="578">
        <v>0.41072499562398873</v>
      </c>
      <c r="Q1575" s="578">
        <v>1111.6194559733024</v>
      </c>
      <c r="R1575" s="578">
        <v>0.96433659932191729</v>
      </c>
      <c r="S1575" s="578">
        <v>1.2532022370388949E-2</v>
      </c>
      <c r="T1575" s="578">
        <v>7.4118048505624722E-3</v>
      </c>
      <c r="U1575" s="578">
        <v>0.77596954128892981</v>
      </c>
      <c r="V1575" s="578">
        <v>1962.9918492635027</v>
      </c>
      <c r="W1575" s="578">
        <v>1.6274319649157827</v>
      </c>
      <c r="X1575" s="578">
        <v>1.4021138386775975E-2</v>
      </c>
      <c r="Y1575" s="578">
        <v>1.3088435448783698E-2</v>
      </c>
    </row>
    <row r="1576" spans="1:25" x14ac:dyDescent="0.3">
      <c r="A1576" s="311" t="s">
        <v>4172</v>
      </c>
      <c r="B1576" s="310" t="s">
        <v>1697</v>
      </c>
      <c r="C1576" s="310" t="s">
        <v>3655</v>
      </c>
      <c r="D1576" s="36">
        <v>6</v>
      </c>
      <c r="E1576" s="36">
        <v>2030</v>
      </c>
      <c r="F1576" s="578">
        <v>0.43253523841369174</v>
      </c>
      <c r="G1576" s="578">
        <v>1135.0643692016549</v>
      </c>
      <c r="H1576" s="578">
        <v>0.96912603455583202</v>
      </c>
      <c r="I1576" s="578">
        <v>1.5702293954366973E-2</v>
      </c>
      <c r="J1576" s="578">
        <v>7.5681424204958551E-3</v>
      </c>
      <c r="K1576" s="578">
        <v>0.71328537489334076</v>
      </c>
      <c r="L1576" s="578">
        <v>1796.4014612833598</v>
      </c>
      <c r="M1576" s="578">
        <v>1.441379804892825</v>
      </c>
      <c r="N1576" s="578">
        <v>1.3228914914937601E-2</v>
      </c>
      <c r="O1576" s="578">
        <v>1.1977703262042824E-2</v>
      </c>
      <c r="P1576" s="578">
        <v>0.4325352433817875</v>
      </c>
      <c r="Q1576" s="578">
        <v>1135.0643692016549</v>
      </c>
      <c r="R1576" s="578">
        <v>0.96912602030882322</v>
      </c>
      <c r="S1576" s="578">
        <v>1.5702294473385298E-2</v>
      </c>
      <c r="T1576" s="578">
        <v>7.568142473852877E-3</v>
      </c>
      <c r="U1576" s="578">
        <v>0.71328536961584588</v>
      </c>
      <c r="V1576" s="578">
        <v>1796.4014612833598</v>
      </c>
      <c r="W1576" s="578">
        <v>1.4413797441958778</v>
      </c>
      <c r="X1576" s="578">
        <v>1.3228914401452074E-2</v>
      </c>
      <c r="Y1576" s="578">
        <v>1.1977703262042824E-2</v>
      </c>
    </row>
    <row r="1577" spans="1:25" x14ac:dyDescent="0.3">
      <c r="A1577" s="311" t="s">
        <v>4173</v>
      </c>
      <c r="B1577" s="310" t="s">
        <v>1697</v>
      </c>
      <c r="C1577" s="310" t="s">
        <v>3655</v>
      </c>
      <c r="D1577" s="36">
        <v>7</v>
      </c>
      <c r="E1577" s="36">
        <v>2030</v>
      </c>
      <c r="F1577" s="578">
        <v>0.44707543384743997</v>
      </c>
      <c r="G1577" s="578">
        <v>1150.7028198242151</v>
      </c>
      <c r="H1577" s="578">
        <v>0.97232238708897845</v>
      </c>
      <c r="I1577" s="578">
        <v>1.7815782845976427E-2</v>
      </c>
      <c r="J1577" s="578">
        <v>7.6724139507859928E-3</v>
      </c>
      <c r="K1577" s="578">
        <v>0.72763855374444064</v>
      </c>
      <c r="L1577" s="578">
        <v>1762.0940462748176</v>
      </c>
      <c r="M1577" s="578">
        <v>1.3819591713801502</v>
      </c>
      <c r="N1577" s="578">
        <v>2.2084019121393773E-2</v>
      </c>
      <c r="O1577" s="578">
        <v>1.174891131813635E-2</v>
      </c>
      <c r="P1577" s="578">
        <v>0.44707544409250899</v>
      </c>
      <c r="Q1577" s="578">
        <v>1150.7028198242151</v>
      </c>
      <c r="R1577" s="578">
        <v>0.97232240809739723</v>
      </c>
      <c r="S1577" s="578">
        <v>1.7815783375074948E-2</v>
      </c>
      <c r="T1577" s="578">
        <v>7.67241389742897E-3</v>
      </c>
      <c r="U1577" s="578">
        <v>0.72763855374444097</v>
      </c>
      <c r="V1577" s="578">
        <v>1762.0940462748176</v>
      </c>
      <c r="W1577" s="578">
        <v>1.3819591888538176</v>
      </c>
      <c r="X1577" s="578">
        <v>2.2084019136324625E-2</v>
      </c>
      <c r="Y1577" s="578">
        <v>1.17489118420053E-2</v>
      </c>
    </row>
    <row r="1578" spans="1:25" x14ac:dyDescent="0.3">
      <c r="A1578" s="311" t="s">
        <v>4174</v>
      </c>
      <c r="B1578" s="310" t="s">
        <v>1697</v>
      </c>
      <c r="C1578" s="310" t="s">
        <v>3655</v>
      </c>
      <c r="D1578" s="36">
        <v>8</v>
      </c>
      <c r="E1578" s="36">
        <v>2030</v>
      </c>
      <c r="F1578" s="578">
        <v>0.42626976431127606</v>
      </c>
      <c r="G1578" s="578">
        <v>1072.11988194783</v>
      </c>
      <c r="H1578" s="578">
        <v>0.88242577036157765</v>
      </c>
      <c r="I1578" s="578">
        <v>1.6031140472250599E-2</v>
      </c>
      <c r="J1578" s="578">
        <v>7.1484567791533903E-3</v>
      </c>
      <c r="K1578" s="578">
        <v>0.63336392494107896</v>
      </c>
      <c r="L1578" s="578">
        <v>1480.0416526794399</v>
      </c>
      <c r="M1578" s="578">
        <v>1.1311651134437049</v>
      </c>
      <c r="N1578" s="578">
        <v>1.9624432672041274E-2</v>
      </c>
      <c r="O1578" s="578">
        <v>9.8683265484093268E-3</v>
      </c>
      <c r="P1578" s="578">
        <v>0.42626976431127578</v>
      </c>
      <c r="Q1578" s="578">
        <v>1072.11988194783</v>
      </c>
      <c r="R1578" s="578">
        <v>0.88242577767535368</v>
      </c>
      <c r="S1578" s="578">
        <v>1.6031140472250599E-2</v>
      </c>
      <c r="T1578" s="578">
        <v>7.1484567282216879E-3</v>
      </c>
      <c r="U1578" s="578">
        <v>0.63336390910911622</v>
      </c>
      <c r="V1578" s="578">
        <v>1480.0416526794399</v>
      </c>
      <c r="W1578" s="578">
        <v>1.1311651113100682</v>
      </c>
      <c r="X1578" s="578">
        <v>1.9624433186208948E-2</v>
      </c>
      <c r="Y1578" s="578">
        <v>9.8683265969157028E-3</v>
      </c>
    </row>
    <row r="1579" spans="1:25" x14ac:dyDescent="0.3">
      <c r="A1579" s="311" t="s">
        <v>4175</v>
      </c>
      <c r="B1579" s="310" t="s">
        <v>1697</v>
      </c>
      <c r="C1579" s="310" t="s">
        <v>3655</v>
      </c>
      <c r="D1579" s="36">
        <v>9</v>
      </c>
      <c r="E1579" s="36">
        <v>2030</v>
      </c>
      <c r="F1579" s="578">
        <v>0.41066593670044871</v>
      </c>
      <c r="G1579" s="578">
        <v>1013.181199391681</v>
      </c>
      <c r="H1579" s="578">
        <v>0.8150019092630596</v>
      </c>
      <c r="I1579" s="578">
        <v>1.46926721428523E-2</v>
      </c>
      <c r="J1579" s="578">
        <v>6.7554794513853215E-3</v>
      </c>
      <c r="K1579" s="578">
        <v>0.62890357473076097</v>
      </c>
      <c r="L1579" s="578">
        <v>1433.249999999995</v>
      </c>
      <c r="M1579" s="578">
        <v>1.0603621322748018</v>
      </c>
      <c r="N1579" s="578">
        <v>2.5607251994263874E-2</v>
      </c>
      <c r="O1579" s="578">
        <v>9.5563289360143158E-3</v>
      </c>
      <c r="P1579" s="578">
        <v>0.41066595237771225</v>
      </c>
      <c r="Q1579" s="578">
        <v>1013.181199391681</v>
      </c>
      <c r="R1579" s="578">
        <v>0.81500192045333075</v>
      </c>
      <c r="S1579" s="578">
        <v>1.4692672137660599E-2</v>
      </c>
      <c r="T1579" s="578">
        <v>6.7554795532487298E-3</v>
      </c>
      <c r="U1579" s="578">
        <v>0.62890356914230428</v>
      </c>
      <c r="V1579" s="578">
        <v>1433.249999999995</v>
      </c>
      <c r="W1579" s="578">
        <v>1.0603621341501788</v>
      </c>
      <c r="X1579" s="578">
        <v>2.5607253028586723E-2</v>
      </c>
      <c r="Y1579" s="578">
        <v>9.55632898452069E-3</v>
      </c>
    </row>
    <row r="1580" spans="1:25" x14ac:dyDescent="0.3">
      <c r="A1580" s="311" t="s">
        <v>4176</v>
      </c>
      <c r="B1580" s="310" t="s">
        <v>1697</v>
      </c>
      <c r="C1580" s="310" t="s">
        <v>3655</v>
      </c>
      <c r="D1580" s="36">
        <v>10</v>
      </c>
      <c r="E1580" s="36">
        <v>2030</v>
      </c>
      <c r="F1580" s="578">
        <v>0.39852929645545954</v>
      </c>
      <c r="G1580" s="578">
        <v>967.34052721659259</v>
      </c>
      <c r="H1580" s="578">
        <v>0.76256137846636773</v>
      </c>
      <c r="I1580" s="578">
        <v>1.3651596470519174E-2</v>
      </c>
      <c r="J1580" s="578">
        <v>6.4498298791780401E-3</v>
      </c>
      <c r="K1580" s="578">
        <v>0.62490916522952455</v>
      </c>
      <c r="L1580" s="578">
        <v>1394.3463783264124</v>
      </c>
      <c r="M1580" s="578">
        <v>1.0029146727796749</v>
      </c>
      <c r="N1580" s="578">
        <v>2.9671624288008951E-2</v>
      </c>
      <c r="O1580" s="578">
        <v>9.2969193695656271E-3</v>
      </c>
      <c r="P1580" s="578">
        <v>0.39852930142303422</v>
      </c>
      <c r="Q1580" s="578">
        <v>967.34052721659259</v>
      </c>
      <c r="R1580" s="578">
        <v>0.76256138135113294</v>
      </c>
      <c r="S1580" s="578">
        <v>1.3651596973962375E-2</v>
      </c>
      <c r="T1580" s="578">
        <v>6.4498298791780401E-3</v>
      </c>
      <c r="U1580" s="578">
        <v>0.62490916460760071</v>
      </c>
      <c r="V1580" s="578">
        <v>1394.3463783264124</v>
      </c>
      <c r="W1580" s="578">
        <v>1.0029146761746668</v>
      </c>
      <c r="X1580" s="578">
        <v>2.9671625855144101E-2</v>
      </c>
      <c r="Y1580" s="578">
        <v>9.2969194229226507E-3</v>
      </c>
    </row>
    <row r="1581" spans="1:25" x14ac:dyDescent="0.3">
      <c r="A1581" s="311" t="s">
        <v>4177</v>
      </c>
      <c r="B1581" s="310" t="s">
        <v>1697</v>
      </c>
      <c r="C1581" s="310" t="s">
        <v>3655</v>
      </c>
      <c r="D1581" s="36">
        <v>11</v>
      </c>
      <c r="E1581" s="36">
        <v>2030</v>
      </c>
      <c r="F1581" s="578">
        <v>0.49824851666854353</v>
      </c>
      <c r="G1581" s="578">
        <v>1104.0025939941352</v>
      </c>
      <c r="H1581" s="578">
        <v>0.79147340720290504</v>
      </c>
      <c r="I1581" s="578">
        <v>1.6534511140359053E-2</v>
      </c>
      <c r="J1581" s="578">
        <v>7.3610271356301321E-3</v>
      </c>
      <c r="K1581" s="578">
        <v>0.62430418647458408</v>
      </c>
      <c r="L1581" s="578">
        <v>1359.15758768717</v>
      </c>
      <c r="M1581" s="578">
        <v>0.95299564604143194</v>
      </c>
      <c r="N1581" s="578">
        <v>3.295156779768145E-2</v>
      </c>
      <c r="O1581" s="578">
        <v>9.0623051801230706E-3</v>
      </c>
      <c r="P1581" s="578">
        <v>0.49824852194551705</v>
      </c>
      <c r="Q1581" s="578">
        <v>1104.0025939941352</v>
      </c>
      <c r="R1581" s="578">
        <v>0.79147340282679546</v>
      </c>
      <c r="S1581" s="578">
        <v>1.6534509088917976E-2</v>
      </c>
      <c r="T1581" s="578">
        <v>7.3610271356301321E-3</v>
      </c>
      <c r="U1581" s="578">
        <v>0.62430417592063703</v>
      </c>
      <c r="V1581" s="578">
        <v>1359.15758768717</v>
      </c>
      <c r="W1581" s="578">
        <v>0.95299564311244378</v>
      </c>
      <c r="X1581" s="578">
        <v>3.2951566779502117E-2</v>
      </c>
      <c r="Y1581" s="578">
        <v>9.0623051801230706E-3</v>
      </c>
    </row>
    <row r="1582" spans="1:25" x14ac:dyDescent="0.3">
      <c r="A1582" s="311" t="s">
        <v>4178</v>
      </c>
      <c r="B1582" s="310" t="s">
        <v>1697</v>
      </c>
      <c r="C1582" s="310" t="s">
        <v>3655</v>
      </c>
      <c r="D1582" s="36">
        <v>12</v>
      </c>
      <c r="E1582" s="36">
        <v>2030</v>
      </c>
      <c r="F1582" s="578">
        <v>0.57983702186066854</v>
      </c>
      <c r="G1582" s="578">
        <v>1215.8059260050377</v>
      </c>
      <c r="H1582" s="578">
        <v>0.8151256164005638</v>
      </c>
      <c r="I1582" s="578">
        <v>1.8893282323915572E-2</v>
      </c>
      <c r="J1582" s="578">
        <v>8.1065114354714734E-3</v>
      </c>
      <c r="K1582" s="578">
        <v>0.6234627047504655</v>
      </c>
      <c r="L1582" s="578">
        <v>1329.4862353006974</v>
      </c>
      <c r="M1582" s="578">
        <v>0.9117004984966175</v>
      </c>
      <c r="N1582" s="578">
        <v>3.5568466541008023E-2</v>
      </c>
      <c r="O1582" s="578">
        <v>8.8644694866767716E-3</v>
      </c>
      <c r="P1582" s="578">
        <v>0.57983701642795382</v>
      </c>
      <c r="Q1582" s="578">
        <v>1215.8059260050377</v>
      </c>
      <c r="R1582" s="578">
        <v>0.81512561977361342</v>
      </c>
      <c r="S1582" s="578">
        <v>1.8893282842554926E-2</v>
      </c>
      <c r="T1582" s="578">
        <v>8.1065114888284953E-3</v>
      </c>
      <c r="U1582" s="578">
        <v>0.62346271002587594</v>
      </c>
      <c r="V1582" s="578">
        <v>1329.4862353006974</v>
      </c>
      <c r="W1582" s="578">
        <v>0.91170048645354218</v>
      </c>
      <c r="X1582" s="578">
        <v>3.5568468117768676E-2</v>
      </c>
      <c r="Y1582" s="578">
        <v>8.8644694866767716E-3</v>
      </c>
    </row>
    <row r="1583" spans="1:25" x14ac:dyDescent="0.3">
      <c r="A1583" s="311" t="s">
        <v>4179</v>
      </c>
      <c r="B1583" s="310" t="s">
        <v>1697</v>
      </c>
      <c r="C1583" s="310" t="s">
        <v>3655</v>
      </c>
      <c r="D1583" s="36">
        <v>13</v>
      </c>
      <c r="E1583" s="36">
        <v>2030</v>
      </c>
      <c r="F1583" s="578">
        <v>0.56529306575816907</v>
      </c>
      <c r="G1583" s="578">
        <v>1191.4997762044225</v>
      </c>
      <c r="H1583" s="578">
        <v>0.78325192207455474</v>
      </c>
      <c r="I1583" s="578">
        <v>1.9831505507833375E-2</v>
      </c>
      <c r="J1583" s="578">
        <v>7.944431640983865E-3</v>
      </c>
      <c r="K1583" s="578">
        <v>0.60330660993810126</v>
      </c>
      <c r="L1583" s="578">
        <v>1294.1745910644474</v>
      </c>
      <c r="M1583" s="578">
        <v>0.8734001216339865</v>
      </c>
      <c r="N1583" s="578">
        <v>3.65925029912735E-2</v>
      </c>
      <c r="O1583" s="578">
        <v>8.6290265026036633E-3</v>
      </c>
      <c r="P1583" s="578">
        <v>0.56529309245660375</v>
      </c>
      <c r="Q1583" s="578">
        <v>1191.4997762044225</v>
      </c>
      <c r="R1583" s="578">
        <v>0.78325192459366577</v>
      </c>
      <c r="S1583" s="578">
        <v>1.9831506042085726E-2</v>
      </c>
      <c r="T1583" s="578">
        <v>7.9444317428472699E-3</v>
      </c>
      <c r="U1583" s="578">
        <v>0.60330661521507478</v>
      </c>
      <c r="V1583" s="578">
        <v>1294.1745910644474</v>
      </c>
      <c r="W1583" s="578">
        <v>0.87340011602494294</v>
      </c>
      <c r="X1583" s="578">
        <v>3.659250193838183E-2</v>
      </c>
      <c r="Y1583" s="578">
        <v>8.6290265026036633E-3</v>
      </c>
    </row>
    <row r="1584" spans="1:25" x14ac:dyDescent="0.3">
      <c r="A1584" s="311" t="s">
        <v>4180</v>
      </c>
      <c r="B1584" s="310" t="s">
        <v>1697</v>
      </c>
      <c r="C1584" s="310" t="s">
        <v>3655</v>
      </c>
      <c r="D1584" s="36">
        <v>14</v>
      </c>
      <c r="E1584" s="36">
        <v>2030</v>
      </c>
      <c r="F1584" s="578">
        <v>0.57453750155088756</v>
      </c>
      <c r="G1584" s="578">
        <v>1249.8639361063574</v>
      </c>
      <c r="H1584" s="578">
        <v>0.81721050123704941</v>
      </c>
      <c r="I1584" s="578">
        <v>2.1012905604038623E-2</v>
      </c>
      <c r="J1584" s="578">
        <v>8.3335774106671999E-3</v>
      </c>
      <c r="K1584" s="578">
        <v>0.61007541556846379</v>
      </c>
      <c r="L1584" s="578">
        <v>1343.5305302937775</v>
      </c>
      <c r="M1584" s="578">
        <v>0.89911420650114715</v>
      </c>
      <c r="N1584" s="578">
        <v>3.7501171093632921E-2</v>
      </c>
      <c r="O1584" s="578">
        <v>8.9581222079383807E-3</v>
      </c>
      <c r="P1584" s="578">
        <v>0.57453752824985271</v>
      </c>
      <c r="Q1584" s="578">
        <v>1249.8639361063574</v>
      </c>
      <c r="R1584" s="578">
        <v>0.81721050227955905</v>
      </c>
      <c r="S1584" s="578">
        <v>2.1012905064708272E-2</v>
      </c>
      <c r="T1584" s="578">
        <v>8.3335774106671964E-3</v>
      </c>
      <c r="U1584" s="578">
        <v>0.61007543636695949</v>
      </c>
      <c r="V1584" s="578">
        <v>1343.5305302937775</v>
      </c>
      <c r="W1584" s="578">
        <v>0.89911421599361885</v>
      </c>
      <c r="X1584" s="578">
        <v>3.7501169532182105E-2</v>
      </c>
      <c r="Y1584" s="578">
        <v>8.9581222079383807E-3</v>
      </c>
    </row>
    <row r="1585" spans="1:25" x14ac:dyDescent="0.3">
      <c r="A1585" s="311" t="s">
        <v>4181</v>
      </c>
      <c r="B1585" s="310" t="s">
        <v>1697</v>
      </c>
      <c r="C1585" s="310" t="s">
        <v>3655</v>
      </c>
      <c r="D1585" s="36">
        <v>15</v>
      </c>
      <c r="E1585" s="36">
        <v>2030</v>
      </c>
      <c r="F1585" s="578">
        <v>0.58473500438793702</v>
      </c>
      <c r="G1585" s="578">
        <v>1307.0299199422175</v>
      </c>
      <c r="H1585" s="578">
        <v>0.85157613971555635</v>
      </c>
      <c r="I1585" s="578">
        <v>2.2063466321166403E-2</v>
      </c>
      <c r="J1585" s="578">
        <v>8.7147543090395612E-3</v>
      </c>
      <c r="K1585" s="578">
        <v>0.61717531279165871</v>
      </c>
      <c r="L1585" s="578">
        <v>1390.5560404459575</v>
      </c>
      <c r="M1585" s="578">
        <v>0.92409401673540903</v>
      </c>
      <c r="N1585" s="578">
        <v>3.694697935285747E-2</v>
      </c>
      <c r="O1585" s="578">
        <v>9.2716542809891181E-3</v>
      </c>
      <c r="P1585" s="578">
        <v>0.58473500966543146</v>
      </c>
      <c r="Q1585" s="578">
        <v>1307.0299199422175</v>
      </c>
      <c r="R1585" s="578">
        <v>0.85157613980004321</v>
      </c>
      <c r="S1585" s="578">
        <v>2.2063465283129774E-2</v>
      </c>
      <c r="T1585" s="578">
        <v>8.7147543090395612E-3</v>
      </c>
      <c r="U1585" s="578">
        <v>0.61717530813504551</v>
      </c>
      <c r="V1585" s="578">
        <v>1390.5560404459575</v>
      </c>
      <c r="W1585" s="578">
        <v>0.92409400694429888</v>
      </c>
      <c r="X1585" s="578">
        <v>3.6946977281938048E-2</v>
      </c>
      <c r="Y1585" s="578">
        <v>9.2716542809891181E-3</v>
      </c>
    </row>
    <row r="1586" spans="1:25" x14ac:dyDescent="0.3">
      <c r="A1586" s="579" t="s">
        <v>4182</v>
      </c>
      <c r="B1586" s="580" t="s">
        <v>1697</v>
      </c>
      <c r="C1586" s="580" t="s">
        <v>3655</v>
      </c>
      <c r="D1586" s="581">
        <v>16</v>
      </c>
      <c r="E1586" s="581">
        <v>2030</v>
      </c>
      <c r="F1586" s="582">
        <v>0.60826152960089475</v>
      </c>
      <c r="G1586" s="582">
        <v>1386.7639490763299</v>
      </c>
      <c r="H1586" s="582">
        <v>0.9011764777789969</v>
      </c>
      <c r="I1586" s="582">
        <v>2.3248167877378899E-2</v>
      </c>
      <c r="J1586" s="582">
        <v>9.2463693290483172E-3</v>
      </c>
      <c r="K1586" s="582">
        <v>0.63703181209984872</v>
      </c>
      <c r="L1586" s="582">
        <v>1459.3607165018675</v>
      </c>
      <c r="M1586" s="582">
        <v>0.96457862874236211</v>
      </c>
      <c r="N1586" s="582">
        <v>3.724513999259213E-2</v>
      </c>
      <c r="O1586" s="582">
        <v>9.7304089770962783E-3</v>
      </c>
      <c r="P1586" s="582">
        <v>0.60826151438825071</v>
      </c>
      <c r="Q1586" s="582">
        <v>1386.7639490763299</v>
      </c>
      <c r="R1586" s="582">
        <v>0.90117647734350181</v>
      </c>
      <c r="S1586" s="582">
        <v>2.3248167877378899E-2</v>
      </c>
      <c r="T1586" s="582">
        <v>9.2463693290483172E-3</v>
      </c>
      <c r="U1586" s="582">
        <v>0.63703180123493941</v>
      </c>
      <c r="V1586" s="582">
        <v>1459.3607165018675</v>
      </c>
      <c r="W1586" s="582">
        <v>0.96457862462655841</v>
      </c>
      <c r="X1586" s="582">
        <v>3.7245139008215702E-2</v>
      </c>
      <c r="Y1586" s="582">
        <v>9.7304089770962783E-3</v>
      </c>
    </row>
    <row r="1587" spans="1:25" x14ac:dyDescent="0.3">
      <c r="A1587" s="311" t="s">
        <v>4183</v>
      </c>
      <c r="B1587" s="310" t="s">
        <v>7</v>
      </c>
      <c r="C1587" s="310" t="s">
        <v>4184</v>
      </c>
      <c r="D1587" s="36">
        <v>1</v>
      </c>
      <c r="E1587" s="36">
        <v>2012</v>
      </c>
      <c r="F1587" s="578">
        <v>1.4388133828597849</v>
      </c>
      <c r="G1587" s="578">
        <v>2061.5321858723901</v>
      </c>
      <c r="H1587" s="578">
        <v>1.590964318864275</v>
      </c>
      <c r="I1587" s="578">
        <v>1.9153653850101624E-2</v>
      </c>
      <c r="J1587" s="578">
        <v>4.1084641513104203E-2</v>
      </c>
      <c r="K1587" s="578">
        <v>1.4900144373493878</v>
      </c>
      <c r="L1587" s="578">
        <v>2130.3673184712698</v>
      </c>
      <c r="M1587" s="578">
        <v>1.6062291076571724</v>
      </c>
      <c r="N1587" s="578">
        <v>1.9545549822699525E-2</v>
      </c>
      <c r="O1587" s="578">
        <v>4.2456476134248022E-2</v>
      </c>
      <c r="P1587" s="578">
        <v>1.4388134350107427</v>
      </c>
      <c r="Q1587" s="578">
        <v>2061.5321858723901</v>
      </c>
      <c r="R1587" s="578">
        <v>1.5909641928155851</v>
      </c>
      <c r="S1587" s="578">
        <v>1.9153653835170752E-2</v>
      </c>
      <c r="T1587" s="578">
        <v>4.1084641513104203E-2</v>
      </c>
      <c r="U1587" s="578">
        <v>1.4900143330378099</v>
      </c>
      <c r="V1587" s="578">
        <v>2130.36742019653</v>
      </c>
      <c r="W1587" s="578">
        <v>1.6062292004207799</v>
      </c>
      <c r="X1587" s="578">
        <v>1.9545550361499377E-2</v>
      </c>
      <c r="Y1587" s="578">
        <v>4.2456476134248022E-2</v>
      </c>
    </row>
    <row r="1588" spans="1:25" x14ac:dyDescent="0.3">
      <c r="A1588" s="311" t="s">
        <v>4185</v>
      </c>
      <c r="B1588" s="310" t="s">
        <v>7</v>
      </c>
      <c r="C1588" s="310" t="s">
        <v>4184</v>
      </c>
      <c r="D1588" s="36">
        <v>2</v>
      </c>
      <c r="E1588" s="36">
        <v>2012</v>
      </c>
      <c r="F1588" s="578">
        <v>0.97389204148026809</v>
      </c>
      <c r="G1588" s="578">
        <v>1155.1571935017851</v>
      </c>
      <c r="H1588" s="578">
        <v>0.83342119817340632</v>
      </c>
      <c r="I1588" s="578">
        <v>1.28633274757324E-2</v>
      </c>
      <c r="J1588" s="578">
        <v>2.3021340525398625E-2</v>
      </c>
      <c r="K1588" s="578">
        <v>0.98917063064180399</v>
      </c>
      <c r="L1588" s="578">
        <v>1169.7104199727351</v>
      </c>
      <c r="M1588" s="578">
        <v>0.8389388599680383</v>
      </c>
      <c r="N1588" s="578">
        <v>1.2216791421299875E-2</v>
      </c>
      <c r="O1588" s="578">
        <v>2.3311370944914676E-2</v>
      </c>
      <c r="P1588" s="578">
        <v>0.9738919433819988</v>
      </c>
      <c r="Q1588" s="578">
        <v>1155.1571935017851</v>
      </c>
      <c r="R1588" s="578">
        <v>0.83342121423144466</v>
      </c>
      <c r="S1588" s="578">
        <v>1.2863326952052926E-2</v>
      </c>
      <c r="T1588" s="578">
        <v>2.3021340525398625E-2</v>
      </c>
      <c r="U1588" s="578">
        <v>0.98917050459817579</v>
      </c>
      <c r="V1588" s="578">
        <v>1169.7104199727351</v>
      </c>
      <c r="W1588" s="578">
        <v>0.83893879647318148</v>
      </c>
      <c r="X1588" s="578">
        <v>1.2216791426415775E-2</v>
      </c>
      <c r="Y1588" s="578">
        <v>2.3311370944914676E-2</v>
      </c>
    </row>
    <row r="1589" spans="1:25" x14ac:dyDescent="0.3">
      <c r="A1589" s="311" t="s">
        <v>4186</v>
      </c>
      <c r="B1589" s="310" t="s">
        <v>7</v>
      </c>
      <c r="C1589" s="310" t="s">
        <v>4184</v>
      </c>
      <c r="D1589" s="36">
        <v>3</v>
      </c>
      <c r="E1589" s="36">
        <v>2012</v>
      </c>
      <c r="F1589" s="578">
        <v>0.74143060228125979</v>
      </c>
      <c r="G1589" s="578">
        <v>701.96976502736379</v>
      </c>
      <c r="H1589" s="578">
        <v>0.45464908562644196</v>
      </c>
      <c r="I1589" s="578">
        <v>9.7181191702020199E-3</v>
      </c>
      <c r="J1589" s="578">
        <v>1.39896926217867E-2</v>
      </c>
      <c r="K1589" s="578">
        <v>0.70444508189586896</v>
      </c>
      <c r="L1589" s="578">
        <v>683.79644838968875</v>
      </c>
      <c r="M1589" s="578">
        <v>0.45023660374014624</v>
      </c>
      <c r="N1589" s="578">
        <v>7.9350930771511178E-3</v>
      </c>
      <c r="O1589" s="578">
        <v>1.3627513525231375E-2</v>
      </c>
      <c r="P1589" s="578">
        <v>0.74143047313524801</v>
      </c>
      <c r="Q1589" s="578">
        <v>701.96976502736379</v>
      </c>
      <c r="R1589" s="578">
        <v>0.45464900706671496</v>
      </c>
      <c r="S1589" s="578">
        <v>9.7181199985622163E-3</v>
      </c>
      <c r="T1589" s="578">
        <v>1.39896926217867E-2</v>
      </c>
      <c r="U1589" s="578">
        <v>0.70444500738852822</v>
      </c>
      <c r="V1589" s="578">
        <v>683.79644838968875</v>
      </c>
      <c r="W1589" s="578">
        <v>0.4502365789339815</v>
      </c>
      <c r="X1589" s="578">
        <v>7.9350928587397541E-3</v>
      </c>
      <c r="Y1589" s="578">
        <v>1.3627513525231375E-2</v>
      </c>
    </row>
    <row r="1590" spans="1:25" x14ac:dyDescent="0.3">
      <c r="A1590" s="311" t="s">
        <v>4187</v>
      </c>
      <c r="B1590" s="310" t="s">
        <v>7</v>
      </c>
      <c r="C1590" s="310" t="s">
        <v>4184</v>
      </c>
      <c r="D1590" s="36">
        <v>4</v>
      </c>
      <c r="E1590" s="36">
        <v>2012</v>
      </c>
      <c r="F1590" s="578">
        <v>0.66394213614057629</v>
      </c>
      <c r="G1590" s="578">
        <v>550.9073626200352</v>
      </c>
      <c r="H1590" s="578">
        <v>0.32839184575156299</v>
      </c>
      <c r="I1590" s="578">
        <v>8.6697281168047341E-3</v>
      </c>
      <c r="J1590" s="578">
        <v>1.0979139663201399E-2</v>
      </c>
      <c r="K1590" s="578">
        <v>0.56545981548525948</v>
      </c>
      <c r="L1590" s="578">
        <v>537.77280235290505</v>
      </c>
      <c r="M1590" s="578">
        <v>0.317525376351113</v>
      </c>
      <c r="N1590" s="578">
        <v>5.4820598689957426E-3</v>
      </c>
      <c r="O1590" s="578">
        <v>1.0717366676544724E-2</v>
      </c>
      <c r="P1590" s="578">
        <v>0.66394209484829447</v>
      </c>
      <c r="Q1590" s="578">
        <v>550.9073626200352</v>
      </c>
      <c r="R1590" s="578">
        <v>0.32839186966884826</v>
      </c>
      <c r="S1590" s="578">
        <v>8.6697279610537664E-3</v>
      </c>
      <c r="T1590" s="578">
        <v>1.0979139663201399E-2</v>
      </c>
      <c r="U1590" s="578">
        <v>0.56545979468675456</v>
      </c>
      <c r="V1590" s="578">
        <v>537.77280235290505</v>
      </c>
      <c r="W1590" s="578">
        <v>0.31752535371318352</v>
      </c>
      <c r="X1590" s="578">
        <v>5.4820596067581048E-3</v>
      </c>
      <c r="Y1590" s="578">
        <v>1.0717366676544724E-2</v>
      </c>
    </row>
    <row r="1591" spans="1:25" x14ac:dyDescent="0.3">
      <c r="A1591" s="311" t="s">
        <v>4188</v>
      </c>
      <c r="B1591" s="310" t="s">
        <v>7</v>
      </c>
      <c r="C1591" s="310" t="s">
        <v>4184</v>
      </c>
      <c r="D1591" s="36">
        <v>5</v>
      </c>
      <c r="E1591" s="36">
        <v>2012</v>
      </c>
      <c r="F1591" s="578">
        <v>0.62070882367574554</v>
      </c>
      <c r="G1591" s="578">
        <v>472.25304444630927</v>
      </c>
      <c r="H1591" s="578">
        <v>0.26322344093932704</v>
      </c>
      <c r="I1591" s="578">
        <v>7.6034961565483155E-3</v>
      </c>
      <c r="J1591" s="578">
        <v>9.4116222365604046E-3</v>
      </c>
      <c r="K1591" s="578">
        <v>0.491078845534758</v>
      </c>
      <c r="L1591" s="578">
        <v>448.55321391423502</v>
      </c>
      <c r="M1591" s="578">
        <v>0.24511765881046177</v>
      </c>
      <c r="N1591" s="578">
        <v>4.544418934187883E-3</v>
      </c>
      <c r="O1591" s="578">
        <v>8.9393033849773876E-3</v>
      </c>
      <c r="P1591" s="578">
        <v>0.6207088286422785</v>
      </c>
      <c r="Q1591" s="578">
        <v>472.25304953257228</v>
      </c>
      <c r="R1591" s="578">
        <v>0.26322342438531077</v>
      </c>
      <c r="S1591" s="578">
        <v>7.6034960459689157E-3</v>
      </c>
      <c r="T1591" s="578">
        <v>9.4116222899174266E-3</v>
      </c>
      <c r="U1591" s="578">
        <v>0.49107877832274899</v>
      </c>
      <c r="V1591" s="578">
        <v>448.55320866902622</v>
      </c>
      <c r="W1591" s="578">
        <v>0.24511769610216977</v>
      </c>
      <c r="X1591" s="578">
        <v>4.5444189849869528E-3</v>
      </c>
      <c r="Y1591" s="578">
        <v>8.939303438334413E-3</v>
      </c>
    </row>
    <row r="1592" spans="1:25" x14ac:dyDescent="0.3">
      <c r="A1592" s="311" t="s">
        <v>4189</v>
      </c>
      <c r="B1592" s="310" t="s">
        <v>7</v>
      </c>
      <c r="C1592" s="310" t="s">
        <v>4184</v>
      </c>
      <c r="D1592" s="36">
        <v>6</v>
      </c>
      <c r="E1592" s="36">
        <v>2012</v>
      </c>
      <c r="F1592" s="578">
        <v>0.58572855950389624</v>
      </c>
      <c r="G1592" s="578">
        <v>418.7733526229855</v>
      </c>
      <c r="H1592" s="578">
        <v>0.22001530484279375</v>
      </c>
      <c r="I1592" s="578">
        <v>5.8725219706161581E-3</v>
      </c>
      <c r="J1592" s="578">
        <v>8.3458143538640145E-3</v>
      </c>
      <c r="K1592" s="578">
        <v>0.48137448903782798</v>
      </c>
      <c r="L1592" s="578">
        <v>399.25115585327097</v>
      </c>
      <c r="M1592" s="578">
        <v>0.20581877661485676</v>
      </c>
      <c r="N1592" s="578">
        <v>4.6926426149601222E-3</v>
      </c>
      <c r="O1592" s="578">
        <v>7.9567525463062304E-3</v>
      </c>
      <c r="P1592" s="578">
        <v>0.58572851200279696</v>
      </c>
      <c r="Q1592" s="578">
        <v>418.7733526229855</v>
      </c>
      <c r="R1592" s="578">
        <v>0.22001525091036425</v>
      </c>
      <c r="S1592" s="578">
        <v>5.8725216528803951E-3</v>
      </c>
      <c r="T1592" s="578">
        <v>8.3458143005069926E-3</v>
      </c>
      <c r="U1592" s="578">
        <v>0.48137446761429198</v>
      </c>
      <c r="V1592" s="578">
        <v>399.25115585327097</v>
      </c>
      <c r="W1592" s="578">
        <v>0.20581878189417024</v>
      </c>
      <c r="X1592" s="578">
        <v>4.6926423603205524E-3</v>
      </c>
      <c r="Y1592" s="578">
        <v>7.9567525972379354E-3</v>
      </c>
    </row>
    <row r="1593" spans="1:25" x14ac:dyDescent="0.3">
      <c r="A1593" s="311" t="s">
        <v>4190</v>
      </c>
      <c r="B1593" s="310" t="s">
        <v>7</v>
      </c>
      <c r="C1593" s="310" t="s">
        <v>4184</v>
      </c>
      <c r="D1593" s="36">
        <v>7</v>
      </c>
      <c r="E1593" s="36">
        <v>2012</v>
      </c>
      <c r="F1593" s="578">
        <v>0.52408730236732959</v>
      </c>
      <c r="G1593" s="578">
        <v>373.80547046661326</v>
      </c>
      <c r="H1593" s="578">
        <v>0.18893240772619377</v>
      </c>
      <c r="I1593" s="578">
        <v>5.4705170802170225E-3</v>
      </c>
      <c r="J1593" s="578">
        <v>7.4496420153688297E-3</v>
      </c>
      <c r="K1593" s="578">
        <v>0.48636416657542225</v>
      </c>
      <c r="L1593" s="578">
        <v>370.20188458760526</v>
      </c>
      <c r="M1593" s="578">
        <v>0.18211866798810625</v>
      </c>
      <c r="N1593" s="578">
        <v>5.4778975283890433E-3</v>
      </c>
      <c r="O1593" s="578">
        <v>7.3778227379079873E-3</v>
      </c>
      <c r="P1593" s="578">
        <v>0.52408727659761145</v>
      </c>
      <c r="Q1593" s="578">
        <v>373.80547046661326</v>
      </c>
      <c r="R1593" s="578">
        <v>0.18893245280681448</v>
      </c>
      <c r="S1593" s="578">
        <v>5.4705168643825628E-3</v>
      </c>
      <c r="T1593" s="578">
        <v>7.4496421730145743E-3</v>
      </c>
      <c r="U1593" s="578">
        <v>0.48636413025333003</v>
      </c>
      <c r="V1593" s="578">
        <v>370.20188458760526</v>
      </c>
      <c r="W1593" s="578">
        <v>0.18211863014342525</v>
      </c>
      <c r="X1593" s="578">
        <v>5.4778973265949028E-3</v>
      </c>
      <c r="Y1593" s="578">
        <v>7.3778227888396898E-3</v>
      </c>
    </row>
    <row r="1594" spans="1:25" x14ac:dyDescent="0.3">
      <c r="A1594" s="311" t="s">
        <v>4191</v>
      </c>
      <c r="B1594" s="310" t="s">
        <v>7</v>
      </c>
      <c r="C1594" s="310" t="s">
        <v>4184</v>
      </c>
      <c r="D1594" s="36">
        <v>8</v>
      </c>
      <c r="E1594" s="36">
        <v>2012</v>
      </c>
      <c r="F1594" s="578">
        <v>0.49987706762522971</v>
      </c>
      <c r="G1594" s="578">
        <v>351.32513332366875</v>
      </c>
      <c r="H1594" s="578">
        <v>0.16603376002967651</v>
      </c>
      <c r="I1594" s="578">
        <v>5.1745818964263821E-3</v>
      </c>
      <c r="J1594" s="578">
        <v>7.0016242267835526E-3</v>
      </c>
      <c r="K1594" s="578">
        <v>0.51156660548735022</v>
      </c>
      <c r="L1594" s="578">
        <v>360.69648965199752</v>
      </c>
      <c r="M1594" s="578">
        <v>0.16854367724772551</v>
      </c>
      <c r="N1594" s="578">
        <v>7.2088687297195923E-3</v>
      </c>
      <c r="O1594" s="578">
        <v>7.1883907706554347E-3</v>
      </c>
      <c r="P1594" s="578">
        <v>0.50895030427808219</v>
      </c>
      <c r="Q1594" s="578">
        <v>352.45549043019548</v>
      </c>
      <c r="R1594" s="578">
        <v>0.1671251096134555</v>
      </c>
      <c r="S1594" s="578">
        <v>5.367962573491993E-3</v>
      </c>
      <c r="T1594" s="578">
        <v>7.0241525778934897E-3</v>
      </c>
      <c r="U1594" s="578">
        <v>0.51156652834071259</v>
      </c>
      <c r="V1594" s="578">
        <v>360.69648965199752</v>
      </c>
      <c r="W1594" s="578">
        <v>0.16854362787065175</v>
      </c>
      <c r="X1594" s="578">
        <v>7.2088676712003929E-3</v>
      </c>
      <c r="Y1594" s="578">
        <v>7.1883907172984127E-3</v>
      </c>
    </row>
    <row r="1595" spans="1:25" x14ac:dyDescent="0.3">
      <c r="A1595" s="311" t="s">
        <v>4192</v>
      </c>
      <c r="B1595" s="310" t="s">
        <v>7</v>
      </c>
      <c r="C1595" s="310" t="s">
        <v>4184</v>
      </c>
      <c r="D1595" s="36">
        <v>9</v>
      </c>
      <c r="E1595" s="36">
        <v>2012</v>
      </c>
      <c r="F1595" s="578">
        <v>0.48678652195926925</v>
      </c>
      <c r="G1595" s="578">
        <v>336.78220478693601</v>
      </c>
      <c r="H1595" s="578">
        <v>0.14873897567546576</v>
      </c>
      <c r="I1595" s="578">
        <v>4.9387558240141481E-3</v>
      </c>
      <c r="J1595" s="578">
        <v>6.7117953852478679E-3</v>
      </c>
      <c r="K1595" s="578">
        <v>0.52961278763801023</v>
      </c>
      <c r="L1595" s="578">
        <v>353.44619878133096</v>
      </c>
      <c r="M1595" s="578">
        <v>0.15807880951251674</v>
      </c>
      <c r="N1595" s="578">
        <v>8.5674600195867808E-3</v>
      </c>
      <c r="O1595" s="578">
        <v>7.0438970190783295E-3</v>
      </c>
      <c r="P1595" s="578">
        <v>0.50470893197903355</v>
      </c>
      <c r="Q1595" s="578">
        <v>339.01516564687029</v>
      </c>
      <c r="R1595" s="578">
        <v>0.15089459867643448</v>
      </c>
      <c r="S1595" s="578">
        <v>5.3207031854374956E-3</v>
      </c>
      <c r="T1595" s="578">
        <v>6.7562995827756779E-3</v>
      </c>
      <c r="U1595" s="578">
        <v>0.52961271002831678</v>
      </c>
      <c r="V1595" s="578">
        <v>353.44619878133096</v>
      </c>
      <c r="W1595" s="578">
        <v>0.15807881951332051</v>
      </c>
      <c r="X1595" s="578">
        <v>8.5674593650916561E-3</v>
      </c>
      <c r="Y1595" s="578">
        <v>7.0438970190783295E-3</v>
      </c>
    </row>
    <row r="1596" spans="1:25" x14ac:dyDescent="0.3">
      <c r="A1596" s="311" t="s">
        <v>4193</v>
      </c>
      <c r="B1596" s="310" t="s">
        <v>7</v>
      </c>
      <c r="C1596" s="310" t="s">
        <v>4184</v>
      </c>
      <c r="D1596" s="36">
        <v>10</v>
      </c>
      <c r="E1596" s="36">
        <v>2012</v>
      </c>
      <c r="F1596" s="578">
        <v>0.48198210120271223</v>
      </c>
      <c r="G1596" s="578">
        <v>326.09653266270902</v>
      </c>
      <c r="H1596" s="578">
        <v>0.13611276853801674</v>
      </c>
      <c r="I1596" s="578">
        <v>4.8351052156666175E-3</v>
      </c>
      <c r="J1596" s="578">
        <v>6.4988421678814695E-3</v>
      </c>
      <c r="K1596" s="578">
        <v>0.54079231706012321</v>
      </c>
      <c r="L1596" s="578">
        <v>346.79917621612503</v>
      </c>
      <c r="M1596" s="578">
        <v>0.14940333516490925</v>
      </c>
      <c r="N1596" s="578">
        <v>9.3967502852668333E-3</v>
      </c>
      <c r="O1596" s="578">
        <v>6.9114270736463325E-3</v>
      </c>
      <c r="P1596" s="578">
        <v>0.50140947337236697</v>
      </c>
      <c r="Q1596" s="578">
        <v>328.561828454335</v>
      </c>
      <c r="R1596" s="578">
        <v>0.13827075635769326</v>
      </c>
      <c r="S1596" s="578">
        <v>5.2839401561376046E-3</v>
      </c>
      <c r="T1596" s="578">
        <v>6.5479706997090608E-3</v>
      </c>
      <c r="U1596" s="578">
        <v>0.54079232714945125</v>
      </c>
      <c r="V1596" s="578">
        <v>346.79917621612503</v>
      </c>
      <c r="W1596" s="578">
        <v>0.14940332234497525</v>
      </c>
      <c r="X1596" s="578">
        <v>9.3967496358876162E-3</v>
      </c>
      <c r="Y1596" s="578">
        <v>6.9114270736463325E-3</v>
      </c>
    </row>
    <row r="1597" spans="1:25" x14ac:dyDescent="0.3">
      <c r="A1597" s="311" t="s">
        <v>4194</v>
      </c>
      <c r="B1597" s="310" t="s">
        <v>7</v>
      </c>
      <c r="C1597" s="310" t="s">
        <v>4184</v>
      </c>
      <c r="D1597" s="36">
        <v>11</v>
      </c>
      <c r="E1597" s="36">
        <v>2012</v>
      </c>
      <c r="F1597" s="578">
        <v>0.48725313478423421</v>
      </c>
      <c r="G1597" s="578">
        <v>318.60886255900027</v>
      </c>
      <c r="H1597" s="578">
        <v>0.12741095047992176</v>
      </c>
      <c r="I1597" s="578">
        <v>4.8874345666452702E-3</v>
      </c>
      <c r="J1597" s="578">
        <v>6.3496150202505845E-3</v>
      </c>
      <c r="K1597" s="578">
        <v>0.54085478957037425</v>
      </c>
      <c r="L1597" s="578">
        <v>337.0291616121923</v>
      </c>
      <c r="M1597" s="578">
        <v>0.14070376858762726</v>
      </c>
      <c r="N1597" s="578">
        <v>9.3756911793813381E-3</v>
      </c>
      <c r="O1597" s="578">
        <v>6.716719142180705E-3</v>
      </c>
      <c r="P1597" s="578">
        <v>0.50034745416627346</v>
      </c>
      <c r="Q1597" s="578">
        <v>320.75904814402202</v>
      </c>
      <c r="R1597" s="578">
        <v>0.12855920031749177</v>
      </c>
      <c r="S1597" s="578">
        <v>5.2474197042329199E-3</v>
      </c>
      <c r="T1597" s="578">
        <v>6.3924677281950873E-3</v>
      </c>
      <c r="U1597" s="578">
        <v>0.54085475604380351</v>
      </c>
      <c r="V1597" s="578">
        <v>337.02916685740104</v>
      </c>
      <c r="W1597" s="578">
        <v>0.14070375774493449</v>
      </c>
      <c r="X1597" s="578">
        <v>9.3756917309898522E-3</v>
      </c>
      <c r="Y1597" s="578">
        <v>6.716719142180705E-3</v>
      </c>
    </row>
    <row r="1598" spans="1:25" x14ac:dyDescent="0.3">
      <c r="A1598" s="311" t="s">
        <v>4195</v>
      </c>
      <c r="B1598" s="310" t="s">
        <v>7</v>
      </c>
      <c r="C1598" s="310" t="s">
        <v>4184</v>
      </c>
      <c r="D1598" s="36">
        <v>12</v>
      </c>
      <c r="E1598" s="36">
        <v>2012</v>
      </c>
      <c r="F1598" s="578">
        <v>0.49521482996548549</v>
      </c>
      <c r="G1598" s="578">
        <v>314.06536118189445</v>
      </c>
      <c r="H1598" s="578">
        <v>0.12095228114837125</v>
      </c>
      <c r="I1598" s="578">
        <v>4.9584146501047074E-3</v>
      </c>
      <c r="J1598" s="578">
        <v>6.2590692444549206E-3</v>
      </c>
      <c r="K1598" s="578">
        <v>0.53924614363773027</v>
      </c>
      <c r="L1598" s="578">
        <v>329.48039658864298</v>
      </c>
      <c r="M1598" s="578">
        <v>0.13258037429507849</v>
      </c>
      <c r="N1598" s="578">
        <v>8.6145689417662617E-3</v>
      </c>
      <c r="O1598" s="578">
        <v>6.5662778918825354E-3</v>
      </c>
      <c r="P1598" s="578">
        <v>0.50576895606913719</v>
      </c>
      <c r="Q1598" s="578">
        <v>316.60984849929775</v>
      </c>
      <c r="R1598" s="578">
        <v>0.12215890747514349</v>
      </c>
      <c r="S1598" s="578">
        <v>5.1891124547864802E-3</v>
      </c>
      <c r="T1598" s="578">
        <v>6.3097785459831322E-3</v>
      </c>
      <c r="U1598" s="578">
        <v>0.5392461080917218</v>
      </c>
      <c r="V1598" s="578">
        <v>329.48039658864298</v>
      </c>
      <c r="W1598" s="578">
        <v>0.13258037073804424</v>
      </c>
      <c r="X1598" s="578">
        <v>8.614568666113577E-3</v>
      </c>
      <c r="Y1598" s="578">
        <v>6.5662778894572177E-3</v>
      </c>
    </row>
    <row r="1599" spans="1:25" x14ac:dyDescent="0.3">
      <c r="A1599" s="311" t="s">
        <v>4196</v>
      </c>
      <c r="B1599" s="310" t="s">
        <v>7</v>
      </c>
      <c r="C1599" s="310" t="s">
        <v>4184</v>
      </c>
      <c r="D1599" s="36">
        <v>13</v>
      </c>
      <c r="E1599" s="36">
        <v>2012</v>
      </c>
      <c r="F1599" s="578">
        <v>0.50619864762093847</v>
      </c>
      <c r="G1599" s="578">
        <v>312.16654698053947</v>
      </c>
      <c r="H1599" s="578">
        <v>0.1163580096193375</v>
      </c>
      <c r="I1599" s="578">
        <v>5.0511592339527499E-3</v>
      </c>
      <c r="J1599" s="578">
        <v>6.2212270713644042E-3</v>
      </c>
      <c r="K1599" s="578">
        <v>0.54025603603035155</v>
      </c>
      <c r="L1599" s="578">
        <v>324.10579204559275</v>
      </c>
      <c r="M1599" s="578">
        <v>0.126355473932562</v>
      </c>
      <c r="N1599" s="578">
        <v>8.1455674840450812E-3</v>
      </c>
      <c r="O1599" s="578">
        <v>6.4591680954132827E-3</v>
      </c>
      <c r="P1599" s="578">
        <v>0.51028851079875381</v>
      </c>
      <c r="Q1599" s="578">
        <v>313.15229415893498</v>
      </c>
      <c r="R1599" s="578">
        <v>0.1168255831068255</v>
      </c>
      <c r="S1599" s="578">
        <v>5.140537699143498E-3</v>
      </c>
      <c r="T1599" s="578">
        <v>6.2408719240920583E-3</v>
      </c>
      <c r="U1599" s="578">
        <v>0.5402560096433997</v>
      </c>
      <c r="V1599" s="578">
        <v>324.10579204559275</v>
      </c>
      <c r="W1599" s="578">
        <v>0.126355462362577</v>
      </c>
      <c r="X1599" s="578">
        <v>8.1455667239159323E-3</v>
      </c>
      <c r="Y1599" s="578">
        <v>6.4591680954132827E-3</v>
      </c>
    </row>
    <row r="1600" spans="1:25" x14ac:dyDescent="0.3">
      <c r="A1600" s="311" t="s">
        <v>4197</v>
      </c>
      <c r="B1600" s="310" t="s">
        <v>7</v>
      </c>
      <c r="C1600" s="310" t="s">
        <v>4184</v>
      </c>
      <c r="D1600" s="36">
        <v>14</v>
      </c>
      <c r="E1600" s="36">
        <v>2012</v>
      </c>
      <c r="F1600" s="578">
        <v>0.5252834631573835</v>
      </c>
      <c r="G1600" s="578">
        <v>313.75147851308122</v>
      </c>
      <c r="H1600" s="578">
        <v>0.11437555775895175</v>
      </c>
      <c r="I1600" s="578">
        <v>5.231288060789055E-3</v>
      </c>
      <c r="J1600" s="578">
        <v>6.2528122070943867E-3</v>
      </c>
      <c r="K1600" s="578">
        <v>0.55805509691342969</v>
      </c>
      <c r="L1600" s="578">
        <v>325.90515549977579</v>
      </c>
      <c r="M1600" s="578">
        <v>0.12353329722918674</v>
      </c>
      <c r="N1600" s="578">
        <v>7.9471182598732978E-3</v>
      </c>
      <c r="O1600" s="578">
        <v>6.4950272838662651E-3</v>
      </c>
      <c r="P1600" s="578">
        <v>0.52528343149502099</v>
      </c>
      <c r="Q1600" s="578">
        <v>313.75147851308122</v>
      </c>
      <c r="R1600" s="578">
        <v>0.11437555924082175</v>
      </c>
      <c r="S1600" s="578">
        <v>5.2312880009139882E-3</v>
      </c>
      <c r="T1600" s="578">
        <v>6.2528122070943867E-3</v>
      </c>
      <c r="U1600" s="578">
        <v>0.55805507518048525</v>
      </c>
      <c r="V1600" s="578">
        <v>325.90515549977579</v>
      </c>
      <c r="W1600" s="578">
        <v>0.12353329355482801</v>
      </c>
      <c r="X1600" s="578">
        <v>7.9471179164822027E-3</v>
      </c>
      <c r="Y1600" s="578">
        <v>6.4950271795775373E-3</v>
      </c>
    </row>
    <row r="1601" spans="1:25" x14ac:dyDescent="0.3">
      <c r="A1601" s="311" t="s">
        <v>4198</v>
      </c>
      <c r="B1601" s="310" t="s">
        <v>7</v>
      </c>
      <c r="C1601" s="310" t="s">
        <v>4184</v>
      </c>
      <c r="D1601" s="36">
        <v>15</v>
      </c>
      <c r="E1601" s="36">
        <v>2012</v>
      </c>
      <c r="F1601" s="578">
        <v>0.566470665622271</v>
      </c>
      <c r="G1601" s="578">
        <v>323.20597807566276</v>
      </c>
      <c r="H1601" s="578">
        <v>0.11750781539558325</v>
      </c>
      <c r="I1601" s="578">
        <v>5.6434923957340254E-3</v>
      </c>
      <c r="J1601" s="578">
        <v>6.4412321104706828E-3</v>
      </c>
      <c r="K1601" s="578">
        <v>0.59572870160075275</v>
      </c>
      <c r="L1601" s="578">
        <v>334.42486254374103</v>
      </c>
      <c r="M1601" s="578">
        <v>0.12594627447469925</v>
      </c>
      <c r="N1601" s="578">
        <v>7.8986473064711973E-3</v>
      </c>
      <c r="O1601" s="578">
        <v>6.6648175197769827E-3</v>
      </c>
      <c r="P1601" s="578">
        <v>0.56647063582307533</v>
      </c>
      <c r="Q1601" s="578">
        <v>323.20597807566276</v>
      </c>
      <c r="R1601" s="578">
        <v>0.117507810188423</v>
      </c>
      <c r="S1601" s="578">
        <v>5.6434922918432023E-3</v>
      </c>
      <c r="T1601" s="578">
        <v>6.4412320595389795E-3</v>
      </c>
      <c r="U1601" s="578">
        <v>0.59572870159918034</v>
      </c>
      <c r="V1601" s="578">
        <v>334.42486254374103</v>
      </c>
      <c r="W1601" s="578">
        <v>0.125946268041843</v>
      </c>
      <c r="X1601" s="578">
        <v>7.8986473160966835E-3</v>
      </c>
      <c r="Y1601" s="578">
        <v>6.6648176240657097E-3</v>
      </c>
    </row>
    <row r="1602" spans="1:25" x14ac:dyDescent="0.3">
      <c r="A1602" s="579" t="s">
        <v>4199</v>
      </c>
      <c r="B1602" s="580" t="s">
        <v>7</v>
      </c>
      <c r="C1602" s="580" t="s">
        <v>4184</v>
      </c>
      <c r="D1602" s="581">
        <v>16</v>
      </c>
      <c r="E1602" s="581">
        <v>2012</v>
      </c>
      <c r="F1602" s="582">
        <v>0.62303193125970302</v>
      </c>
      <c r="G1602" s="582">
        <v>340.55291779835972</v>
      </c>
      <c r="H1602" s="582">
        <v>0.12674136743165276</v>
      </c>
      <c r="I1602" s="582">
        <v>6.6356527411054805E-3</v>
      </c>
      <c r="J1602" s="582">
        <v>6.786943786816357E-3</v>
      </c>
      <c r="K1602" s="582">
        <v>0.64639466099942855</v>
      </c>
      <c r="L1602" s="582">
        <v>349.03291543324747</v>
      </c>
      <c r="M1602" s="582">
        <v>0.13378050289429599</v>
      </c>
      <c r="N1602" s="582">
        <v>8.4720386245938518E-3</v>
      </c>
      <c r="O1602" s="582">
        <v>6.9559453161976573E-3</v>
      </c>
      <c r="P1602" s="582">
        <v>0.62303194088284852</v>
      </c>
      <c r="Q1602" s="582">
        <v>340.55291779835972</v>
      </c>
      <c r="R1602" s="582">
        <v>0.12674134920507577</v>
      </c>
      <c r="S1602" s="582">
        <v>6.6356525372081353E-3</v>
      </c>
      <c r="T1602" s="582">
        <v>6.7869438401733798E-3</v>
      </c>
      <c r="U1602" s="582">
        <v>0.6463945936316875</v>
      </c>
      <c r="V1602" s="582">
        <v>349.03291543324747</v>
      </c>
      <c r="W1602" s="582">
        <v>0.133780504794837</v>
      </c>
      <c r="X1602" s="582">
        <v>8.472038134679373E-3</v>
      </c>
      <c r="Y1602" s="582">
        <v>6.9559452652659523E-3</v>
      </c>
    </row>
    <row r="1603" spans="1:25" x14ac:dyDescent="0.3">
      <c r="A1603" s="311" t="s">
        <v>4200</v>
      </c>
      <c r="B1603" s="310" t="s">
        <v>7</v>
      </c>
      <c r="C1603" s="310" t="s">
        <v>4184</v>
      </c>
      <c r="D1603" s="36">
        <v>1</v>
      </c>
      <c r="E1603" s="36">
        <v>2020</v>
      </c>
      <c r="F1603" s="578">
        <v>0.23368435191656001</v>
      </c>
      <c r="G1603" s="578">
        <v>1768.2855135599725</v>
      </c>
      <c r="H1603" s="578">
        <v>0.42466164945532547</v>
      </c>
      <c r="I1603" s="578">
        <v>1.5634669298985153E-2</v>
      </c>
      <c r="J1603" s="578">
        <v>1.176491609173045E-2</v>
      </c>
      <c r="K1603" s="578">
        <v>0.24287871936437425</v>
      </c>
      <c r="L1603" s="578">
        <v>1827.9460906982349</v>
      </c>
      <c r="M1603" s="578">
        <v>0.42733338502815327</v>
      </c>
      <c r="N1603" s="578">
        <v>1.5843672920558025E-2</v>
      </c>
      <c r="O1603" s="578">
        <v>1.2161861523054499E-2</v>
      </c>
      <c r="P1603" s="578">
        <v>0.23368432064042549</v>
      </c>
      <c r="Q1603" s="578">
        <v>1768.2855135599725</v>
      </c>
      <c r="R1603" s="578">
        <v>0.42466154625071728</v>
      </c>
      <c r="S1603" s="578">
        <v>1.563466878519645E-2</v>
      </c>
      <c r="T1603" s="578">
        <v>1.176491609173045E-2</v>
      </c>
      <c r="U1603" s="578">
        <v>0.24287872479813152</v>
      </c>
      <c r="V1603" s="578">
        <v>1827.9460906982349</v>
      </c>
      <c r="W1603" s="578">
        <v>0.42733338999581322</v>
      </c>
      <c r="X1603" s="578">
        <v>1.5843673449656575E-2</v>
      </c>
      <c r="Y1603" s="578">
        <v>1.2161861004036174E-2</v>
      </c>
    </row>
    <row r="1604" spans="1:25" x14ac:dyDescent="0.3">
      <c r="A1604" s="311" t="s">
        <v>4201</v>
      </c>
      <c r="B1604" s="310" t="s">
        <v>7</v>
      </c>
      <c r="C1604" s="310" t="s">
        <v>4184</v>
      </c>
      <c r="D1604" s="36">
        <v>2</v>
      </c>
      <c r="E1604" s="36">
        <v>2020</v>
      </c>
      <c r="F1604" s="578">
        <v>0.16928315157978074</v>
      </c>
      <c r="G1604" s="578">
        <v>988.15883032480349</v>
      </c>
      <c r="H1604" s="578">
        <v>0.22113800322404076</v>
      </c>
      <c r="I1604" s="578">
        <v>9.4071231931138581E-3</v>
      </c>
      <c r="J1604" s="578">
        <v>6.5745084090546345E-3</v>
      </c>
      <c r="K1604" s="578">
        <v>0.17108952504940775</v>
      </c>
      <c r="L1604" s="578">
        <v>1000.0783220926885</v>
      </c>
      <c r="M1604" s="578">
        <v>0.2216805378990705</v>
      </c>
      <c r="N1604" s="578">
        <v>9.2313394273636096E-3</v>
      </c>
      <c r="O1604" s="578">
        <v>6.6538098957001496E-3</v>
      </c>
      <c r="P1604" s="578">
        <v>0.16928314117964699</v>
      </c>
      <c r="Q1604" s="578">
        <v>988.15889739990075</v>
      </c>
      <c r="R1604" s="578">
        <v>0.2211379825460725</v>
      </c>
      <c r="S1604" s="578">
        <v>9.4071229889701943E-3</v>
      </c>
      <c r="T1604" s="578">
        <v>6.57450835569761E-3</v>
      </c>
      <c r="U1604" s="578">
        <v>0.17108949905013954</v>
      </c>
      <c r="V1604" s="578">
        <v>1000.0783386230455</v>
      </c>
      <c r="W1604" s="578">
        <v>0.22168053480345351</v>
      </c>
      <c r="X1604" s="578">
        <v>9.2313391697871304E-3</v>
      </c>
      <c r="Y1604" s="578">
        <v>6.6538097914114252E-3</v>
      </c>
    </row>
    <row r="1605" spans="1:25" x14ac:dyDescent="0.3">
      <c r="A1605" s="311" t="s">
        <v>4202</v>
      </c>
      <c r="B1605" s="310" t="s">
        <v>7</v>
      </c>
      <c r="C1605" s="310" t="s">
        <v>4184</v>
      </c>
      <c r="D1605" s="36">
        <v>3</v>
      </c>
      <c r="E1605" s="36">
        <v>2020</v>
      </c>
      <c r="F1605" s="578">
        <v>0.13708261881703676</v>
      </c>
      <c r="G1605" s="578">
        <v>598.09548664092995</v>
      </c>
      <c r="H1605" s="578">
        <v>0.11937615240973749</v>
      </c>
      <c r="I1605" s="578">
        <v>6.2933346187226801E-3</v>
      </c>
      <c r="J1605" s="578">
        <v>3.97930312586443E-3</v>
      </c>
      <c r="K1605" s="578">
        <v>0.1276454807817555</v>
      </c>
      <c r="L1605" s="578">
        <v>581.68229389190628</v>
      </c>
      <c r="M1605" s="578">
        <v>0.1176325241840455</v>
      </c>
      <c r="N1605" s="578">
        <v>5.5776151821570769E-3</v>
      </c>
      <c r="O1605" s="578">
        <v>3.870100505688845E-3</v>
      </c>
      <c r="P1605" s="578">
        <v>0.13708261353891726</v>
      </c>
      <c r="Q1605" s="578">
        <v>598.09549713134743</v>
      </c>
      <c r="R1605" s="578">
        <v>0.11937613747537951</v>
      </c>
      <c r="S1605" s="578">
        <v>6.2933345121223222E-3</v>
      </c>
      <c r="T1605" s="578">
        <v>3.9793030227883676E-3</v>
      </c>
      <c r="U1605" s="578">
        <v>0.1276454495826605</v>
      </c>
      <c r="V1605" s="578">
        <v>581.68229325612344</v>
      </c>
      <c r="W1605" s="578">
        <v>0.1176325202756435</v>
      </c>
      <c r="X1605" s="578">
        <v>5.5776155293377344E-3</v>
      </c>
      <c r="Y1605" s="578">
        <v>3.8701005081141649E-3</v>
      </c>
    </row>
    <row r="1606" spans="1:25" x14ac:dyDescent="0.3">
      <c r="A1606" s="311" t="s">
        <v>4203</v>
      </c>
      <c r="B1606" s="310" t="s">
        <v>7</v>
      </c>
      <c r="C1606" s="310" t="s">
        <v>4184</v>
      </c>
      <c r="D1606" s="36">
        <v>4</v>
      </c>
      <c r="E1606" s="36">
        <v>2020</v>
      </c>
      <c r="F1606" s="578">
        <v>0.12634899623906348</v>
      </c>
      <c r="G1606" s="578">
        <v>468.07450675964321</v>
      </c>
      <c r="H1606" s="578">
        <v>8.5455541051790776E-2</v>
      </c>
      <c r="I1606" s="578">
        <v>5.2554073345163453E-3</v>
      </c>
      <c r="J1606" s="578">
        <v>3.1142350441465726E-3</v>
      </c>
      <c r="K1606" s="578">
        <v>0.10257249363123401</v>
      </c>
      <c r="L1606" s="578">
        <v>456.59337743123325</v>
      </c>
      <c r="M1606" s="578">
        <v>8.1749127939019617E-2</v>
      </c>
      <c r="N1606" s="578">
        <v>3.7844603571386376E-3</v>
      </c>
      <c r="O1606" s="578">
        <v>3.0378484904455601E-3</v>
      </c>
      <c r="P1606" s="578">
        <v>0.12634900663851975</v>
      </c>
      <c r="Q1606" s="578">
        <v>468.07450675964321</v>
      </c>
      <c r="R1606" s="578">
        <v>8.5455526121071018E-2</v>
      </c>
      <c r="S1606" s="578">
        <v>5.2554072316676522E-3</v>
      </c>
      <c r="T1606" s="578">
        <v>3.114234941070505E-3</v>
      </c>
      <c r="U1606" s="578">
        <v>0.10257248994474874</v>
      </c>
      <c r="V1606" s="578">
        <v>456.59337759017899</v>
      </c>
      <c r="W1606" s="578">
        <v>8.1749135117206564E-2</v>
      </c>
      <c r="X1606" s="578">
        <v>3.7844602029698097E-3</v>
      </c>
      <c r="Y1606" s="578">
        <v>3.0378485413772652E-3</v>
      </c>
    </row>
    <row r="1607" spans="1:25" x14ac:dyDescent="0.3">
      <c r="A1607" s="311" t="s">
        <v>4204</v>
      </c>
      <c r="B1607" s="310" t="s">
        <v>7</v>
      </c>
      <c r="C1607" s="310" t="s">
        <v>4184</v>
      </c>
      <c r="D1607" s="36">
        <v>5</v>
      </c>
      <c r="E1607" s="36">
        <v>2020</v>
      </c>
      <c r="F1607" s="578">
        <v>0.11970899114948901</v>
      </c>
      <c r="G1607" s="578">
        <v>400.66882165272978</v>
      </c>
      <c r="H1607" s="578">
        <v>6.7935781840030032E-2</v>
      </c>
      <c r="I1607" s="578">
        <v>4.53300100654511E-3</v>
      </c>
      <c r="J1607" s="578">
        <v>2.6657656004923976E-3</v>
      </c>
      <c r="K1607" s="578">
        <v>9.0500143244156492E-2</v>
      </c>
      <c r="L1607" s="578">
        <v>382.03857072194376</v>
      </c>
      <c r="M1607" s="578">
        <v>6.3174566536190427E-2</v>
      </c>
      <c r="N1607" s="578">
        <v>3.1154702987521371E-3</v>
      </c>
      <c r="O1607" s="578">
        <v>2.5418147257975426E-3</v>
      </c>
      <c r="P1607" s="578">
        <v>0.11970897547206925</v>
      </c>
      <c r="Q1607" s="578">
        <v>400.66881640752104</v>
      </c>
      <c r="R1607" s="578">
        <v>6.7935770559112499E-2</v>
      </c>
      <c r="S1607" s="578">
        <v>4.5330009022563848E-3</v>
      </c>
      <c r="T1607" s="578">
        <v>2.6657656004923976E-3</v>
      </c>
      <c r="U1607" s="578">
        <v>9.0500144718645203E-2</v>
      </c>
      <c r="V1607" s="578">
        <v>382.03858645756998</v>
      </c>
      <c r="W1607" s="578">
        <v>6.3174572556893752E-2</v>
      </c>
      <c r="X1607" s="578">
        <v>3.1154703502049071E-3</v>
      </c>
      <c r="Y1607" s="578">
        <v>2.5418147257975426E-3</v>
      </c>
    </row>
    <row r="1608" spans="1:25" x14ac:dyDescent="0.3">
      <c r="A1608" s="311" t="s">
        <v>4205</v>
      </c>
      <c r="B1608" s="310" t="s">
        <v>7</v>
      </c>
      <c r="C1608" s="310" t="s">
        <v>4184</v>
      </c>
      <c r="D1608" s="36">
        <v>6</v>
      </c>
      <c r="E1608" s="36">
        <v>2020</v>
      </c>
      <c r="F1608" s="578">
        <v>0.11316113565520849</v>
      </c>
      <c r="G1608" s="578">
        <v>355.40380668640097</v>
      </c>
      <c r="H1608" s="578">
        <v>5.6297577447670222E-2</v>
      </c>
      <c r="I1608" s="578">
        <v>3.689965711449375E-3</v>
      </c>
      <c r="J1608" s="578">
        <v>2.3646049085073125E-3</v>
      </c>
      <c r="K1608" s="578">
        <v>9.0754888435421052E-2</v>
      </c>
      <c r="L1608" s="578">
        <v>339.81000645955351</v>
      </c>
      <c r="M1608" s="578">
        <v>5.2829304272184602E-2</v>
      </c>
      <c r="N1608" s="578">
        <v>3.0332093864349897E-3</v>
      </c>
      <c r="O1608" s="578">
        <v>2.260854243407565E-3</v>
      </c>
      <c r="P1608" s="578">
        <v>0.11316113041677475</v>
      </c>
      <c r="Q1608" s="578">
        <v>355.40380652745523</v>
      </c>
      <c r="R1608" s="578">
        <v>5.6297566745949171E-2</v>
      </c>
      <c r="S1608" s="578">
        <v>3.6899658673519276E-3</v>
      </c>
      <c r="T1608" s="578">
        <v>2.3646048042185851E-3</v>
      </c>
      <c r="U1608" s="578">
        <v>9.0754890685960973E-2</v>
      </c>
      <c r="V1608" s="578">
        <v>339.81000121434477</v>
      </c>
      <c r="W1608" s="578">
        <v>5.2829309099555105E-2</v>
      </c>
      <c r="X1608" s="578">
        <v>3.0332093886897798E-3</v>
      </c>
      <c r="Y1608" s="578">
        <v>2.2608541912632024E-3</v>
      </c>
    </row>
    <row r="1609" spans="1:25" x14ac:dyDescent="0.3">
      <c r="A1609" s="311" t="s">
        <v>4206</v>
      </c>
      <c r="B1609" s="310" t="s">
        <v>7</v>
      </c>
      <c r="C1609" s="310" t="s">
        <v>4184</v>
      </c>
      <c r="D1609" s="36">
        <v>7</v>
      </c>
      <c r="E1609" s="36">
        <v>2020</v>
      </c>
      <c r="F1609" s="578">
        <v>0.10333061812437649</v>
      </c>
      <c r="G1609" s="578">
        <v>317.43457857767703</v>
      </c>
      <c r="H1609" s="578">
        <v>4.8641629253476447E-2</v>
      </c>
      <c r="I1609" s="578">
        <v>3.3759965142697453E-3</v>
      </c>
      <c r="J1609" s="578">
        <v>2.1119833048336024E-3</v>
      </c>
      <c r="K1609" s="578">
        <v>9.4244677759763307E-2</v>
      </c>
      <c r="L1609" s="578">
        <v>314.91707913080796</v>
      </c>
      <c r="M1609" s="578">
        <v>4.6783062140245073E-2</v>
      </c>
      <c r="N1609" s="578">
        <v>3.3065526378758601E-3</v>
      </c>
      <c r="O1609" s="578">
        <v>2.0952357347899376E-3</v>
      </c>
      <c r="P1609" s="578">
        <v>0.1033306066380125</v>
      </c>
      <c r="Q1609" s="578">
        <v>317.43456315994229</v>
      </c>
      <c r="R1609" s="578">
        <v>4.8641623313945524E-2</v>
      </c>
      <c r="S1609" s="578">
        <v>3.3759965652014451E-3</v>
      </c>
      <c r="T1609" s="578">
        <v>2.111983200544875E-3</v>
      </c>
      <c r="U1609" s="578">
        <v>9.4244685637564801E-2</v>
      </c>
      <c r="V1609" s="578">
        <v>314.91706864039048</v>
      </c>
      <c r="W1609" s="578">
        <v>4.6783072238819473E-2</v>
      </c>
      <c r="X1609" s="578">
        <v>3.3065526921044796E-3</v>
      </c>
      <c r="Y1609" s="578">
        <v>2.0952357347899376E-3</v>
      </c>
    </row>
    <row r="1610" spans="1:25" x14ac:dyDescent="0.3">
      <c r="A1610" s="311" t="s">
        <v>4207</v>
      </c>
      <c r="B1610" s="310" t="s">
        <v>7</v>
      </c>
      <c r="C1610" s="310" t="s">
        <v>4184</v>
      </c>
      <c r="D1610" s="36">
        <v>8</v>
      </c>
      <c r="E1610" s="36">
        <v>2020</v>
      </c>
      <c r="F1610" s="578">
        <v>9.9727816472930025E-2</v>
      </c>
      <c r="G1610" s="578">
        <v>298.84593041737827</v>
      </c>
      <c r="H1610" s="578">
        <v>4.2881104057187203E-2</v>
      </c>
      <c r="I1610" s="578">
        <v>3.1425511778688004E-3</v>
      </c>
      <c r="J1610" s="578">
        <v>1.9883076177696474E-3</v>
      </c>
      <c r="K1610" s="578">
        <v>0.10326614866110599</v>
      </c>
      <c r="L1610" s="578">
        <v>307.149511973063</v>
      </c>
      <c r="M1610" s="578">
        <v>4.3891527111024148E-2</v>
      </c>
      <c r="N1610" s="578">
        <v>3.9477257598340004E-3</v>
      </c>
      <c r="O1610" s="578">
        <v>2.0435545787525649E-3</v>
      </c>
      <c r="P1610" s="578">
        <v>0.10195782967294049</v>
      </c>
      <c r="Q1610" s="578">
        <v>299.69334999720201</v>
      </c>
      <c r="R1610" s="578">
        <v>4.3248834771096221E-2</v>
      </c>
      <c r="S1610" s="578">
        <v>3.2281417490859551E-3</v>
      </c>
      <c r="T1610" s="578">
        <v>1.9939471931138472E-3</v>
      </c>
      <c r="U1610" s="578">
        <v>0.10326615754757951</v>
      </c>
      <c r="V1610" s="578">
        <v>307.149517059326</v>
      </c>
      <c r="W1610" s="578">
        <v>4.3891525127719377E-2</v>
      </c>
      <c r="X1610" s="578">
        <v>3.9477258630995424E-3</v>
      </c>
      <c r="Y1610" s="578">
        <v>2.0435545787525649E-3</v>
      </c>
    </row>
    <row r="1611" spans="1:25" x14ac:dyDescent="0.3">
      <c r="A1611" s="311" t="s">
        <v>4208</v>
      </c>
      <c r="B1611" s="310" t="s">
        <v>7</v>
      </c>
      <c r="C1611" s="310" t="s">
        <v>4184</v>
      </c>
      <c r="D1611" s="36">
        <v>9</v>
      </c>
      <c r="E1611" s="36">
        <v>2020</v>
      </c>
      <c r="F1611" s="578">
        <v>9.7881645763618727E-2</v>
      </c>
      <c r="G1611" s="578">
        <v>286.948620319366</v>
      </c>
      <c r="H1611" s="578">
        <v>3.8493361207883901E-2</v>
      </c>
      <c r="I1611" s="578">
        <v>2.9614765231353074E-3</v>
      </c>
      <c r="J1611" s="578">
        <v>1.9091525015634602E-3</v>
      </c>
      <c r="K1611" s="578">
        <v>0.10980576689619376</v>
      </c>
      <c r="L1611" s="578">
        <v>301.23055887222245</v>
      </c>
      <c r="M1611" s="578">
        <v>4.1617422189271225E-2</v>
      </c>
      <c r="N1611" s="578">
        <v>4.4643149161250478E-3</v>
      </c>
      <c r="O1611" s="578">
        <v>2.0041738377282476E-3</v>
      </c>
      <c r="P1611" s="578">
        <v>0.10228657249095319</v>
      </c>
      <c r="Q1611" s="578">
        <v>288.62256574630703</v>
      </c>
      <c r="R1611" s="578">
        <v>3.9219686700638051E-2</v>
      </c>
      <c r="S1611" s="578">
        <v>3.1305219597375774E-3</v>
      </c>
      <c r="T1611" s="578">
        <v>1.920289735911255E-3</v>
      </c>
      <c r="U1611" s="578">
        <v>0.10980576577121025</v>
      </c>
      <c r="V1611" s="578">
        <v>301.23053264617874</v>
      </c>
      <c r="W1611" s="578">
        <v>4.1617423535702323E-2</v>
      </c>
      <c r="X1611" s="578">
        <v>4.4643148618585303E-3</v>
      </c>
      <c r="Y1611" s="578">
        <v>2.004173785583885E-3</v>
      </c>
    </row>
    <row r="1612" spans="1:25" x14ac:dyDescent="0.3">
      <c r="A1612" s="311" t="s">
        <v>4209</v>
      </c>
      <c r="B1612" s="310" t="s">
        <v>7</v>
      </c>
      <c r="C1612" s="310" t="s">
        <v>4184</v>
      </c>
      <c r="D1612" s="36">
        <v>10</v>
      </c>
      <c r="E1612" s="36">
        <v>2020</v>
      </c>
      <c r="F1612" s="578">
        <v>9.7788956057113241E-2</v>
      </c>
      <c r="G1612" s="578">
        <v>278.15868854522671</v>
      </c>
      <c r="H1612" s="578">
        <v>3.5331082749507851E-2</v>
      </c>
      <c r="I1612" s="578">
        <v>2.866459442685705E-3</v>
      </c>
      <c r="J1612" s="578">
        <v>1.8506705855543223E-3</v>
      </c>
      <c r="K1612" s="578">
        <v>0.11403038899409002</v>
      </c>
      <c r="L1612" s="578">
        <v>295.78529389699247</v>
      </c>
      <c r="M1612" s="578">
        <v>3.9673220493417205E-2</v>
      </c>
      <c r="N1612" s="578">
        <v>4.7448651910523571E-3</v>
      </c>
      <c r="O1612" s="578">
        <v>1.9679435887761999E-3</v>
      </c>
      <c r="P1612" s="578">
        <v>0.10254199443027526</v>
      </c>
      <c r="Q1612" s="578">
        <v>280.01229445139501</v>
      </c>
      <c r="R1612" s="578">
        <v>3.6085881153060925E-2</v>
      </c>
      <c r="S1612" s="578">
        <v>3.0545988439314399E-3</v>
      </c>
      <c r="T1612" s="578">
        <v>1.86300187488086E-3</v>
      </c>
      <c r="U1612" s="578">
        <v>0.11403038899440275</v>
      </c>
      <c r="V1612" s="578">
        <v>295.78529389699247</v>
      </c>
      <c r="W1612" s="578">
        <v>3.9673220037229825E-2</v>
      </c>
      <c r="X1612" s="578">
        <v>4.7448651925871329E-3</v>
      </c>
      <c r="Y1612" s="578">
        <v>1.9679436409205625E-3</v>
      </c>
    </row>
    <row r="1613" spans="1:25" x14ac:dyDescent="0.3">
      <c r="A1613" s="311" t="s">
        <v>4210</v>
      </c>
      <c r="B1613" s="310" t="s">
        <v>7</v>
      </c>
      <c r="C1613" s="310" t="s">
        <v>4184</v>
      </c>
      <c r="D1613" s="36">
        <v>11</v>
      </c>
      <c r="E1613" s="36">
        <v>2020</v>
      </c>
      <c r="F1613" s="578">
        <v>9.9991250553308694E-2</v>
      </c>
      <c r="G1613" s="578">
        <v>271.91323725382449</v>
      </c>
      <c r="H1613" s="578">
        <v>3.3225809494524527E-2</v>
      </c>
      <c r="I1613" s="578">
        <v>2.8681390943650774E-3</v>
      </c>
      <c r="J1613" s="578">
        <v>1.8091177080350399E-3</v>
      </c>
      <c r="K1613" s="578">
        <v>0.11514763714561051</v>
      </c>
      <c r="L1613" s="578">
        <v>287.54980866114249</v>
      </c>
      <c r="M1613" s="578">
        <v>3.7578409988858127E-2</v>
      </c>
      <c r="N1613" s="578">
        <v>4.6984165312172347E-3</v>
      </c>
      <c r="O1613" s="578">
        <v>1.913153379670495E-3</v>
      </c>
      <c r="P1613" s="578">
        <v>0.10319580770748825</v>
      </c>
      <c r="Q1613" s="578">
        <v>273.59996366500798</v>
      </c>
      <c r="R1613" s="578">
        <v>3.3680712762967795E-2</v>
      </c>
      <c r="S1613" s="578">
        <v>2.9965954177650152E-3</v>
      </c>
      <c r="T1613" s="578">
        <v>1.8203407344117226E-3</v>
      </c>
      <c r="U1613" s="578">
        <v>0.1151476213908935</v>
      </c>
      <c r="V1613" s="578">
        <v>287.54980866114249</v>
      </c>
      <c r="W1613" s="578">
        <v>3.7578410800733729E-2</v>
      </c>
      <c r="X1613" s="578">
        <v>4.6984168489529977E-3</v>
      </c>
      <c r="Y1613" s="578">
        <v>1.9131532232374076E-3</v>
      </c>
    </row>
    <row r="1614" spans="1:25" x14ac:dyDescent="0.3">
      <c r="A1614" s="311" t="s">
        <v>4211</v>
      </c>
      <c r="B1614" s="310" t="s">
        <v>7</v>
      </c>
      <c r="C1614" s="310" t="s">
        <v>4184</v>
      </c>
      <c r="D1614" s="36">
        <v>12</v>
      </c>
      <c r="E1614" s="36">
        <v>2020</v>
      </c>
      <c r="F1614" s="578">
        <v>0.10282447598246801</v>
      </c>
      <c r="G1614" s="578">
        <v>268.161573886871</v>
      </c>
      <c r="H1614" s="578">
        <v>3.1697242452082698E-2</v>
      </c>
      <c r="I1614" s="578">
        <v>2.8785542268678849E-3</v>
      </c>
      <c r="J1614" s="578">
        <v>1.7841560820670524E-3</v>
      </c>
      <c r="K1614" s="578">
        <v>0.11514431933116451</v>
      </c>
      <c r="L1614" s="578">
        <v>281.21012099583902</v>
      </c>
      <c r="M1614" s="578">
        <v>3.5364932351285398E-2</v>
      </c>
      <c r="N1614" s="578">
        <v>4.3802402187983081E-3</v>
      </c>
      <c r="O1614" s="578">
        <v>1.8709720849680327E-3</v>
      </c>
      <c r="P1614" s="578">
        <v>0.10552126468662426</v>
      </c>
      <c r="Q1614" s="578">
        <v>270.25327571233049</v>
      </c>
      <c r="R1614" s="578">
        <v>3.2119312108306944E-2</v>
      </c>
      <c r="S1614" s="578">
        <v>2.9600377497729299E-3</v>
      </c>
      <c r="T1614" s="578">
        <v>1.7980739066842902E-3</v>
      </c>
      <c r="U1614" s="578">
        <v>0.11514433493139099</v>
      </c>
      <c r="V1614" s="578">
        <v>281.21011050542148</v>
      </c>
      <c r="W1614" s="578">
        <v>3.5364935428484949E-2</v>
      </c>
      <c r="X1614" s="578">
        <v>4.3802402224552353E-3</v>
      </c>
      <c r="Y1614" s="578">
        <v>1.8709720849680327E-3</v>
      </c>
    </row>
    <row r="1615" spans="1:25" x14ac:dyDescent="0.3">
      <c r="A1615" s="311" t="s">
        <v>4212</v>
      </c>
      <c r="B1615" s="310" t="s">
        <v>7</v>
      </c>
      <c r="C1615" s="310" t="s">
        <v>4184</v>
      </c>
      <c r="D1615" s="36">
        <v>13</v>
      </c>
      <c r="E1615" s="36">
        <v>2020</v>
      </c>
      <c r="F1615" s="578">
        <v>0.10641469511845925</v>
      </c>
      <c r="G1615" s="578">
        <v>266.65397198994924</v>
      </c>
      <c r="H1615" s="578">
        <v>3.0654612091135826E-2</v>
      </c>
      <c r="I1615" s="578">
        <v>2.8980120860448199E-3</v>
      </c>
      <c r="J1615" s="578">
        <v>1.7741268808701151E-3</v>
      </c>
      <c r="K1615" s="578">
        <v>0.11601017662252325</v>
      </c>
      <c r="L1615" s="578">
        <v>276.72529411315872</v>
      </c>
      <c r="M1615" s="578">
        <v>3.37580422766071E-2</v>
      </c>
      <c r="N1615" s="578">
        <v>4.1551263851715651E-3</v>
      </c>
      <c r="O1615" s="578">
        <v>1.8411333221592901E-3</v>
      </c>
      <c r="P1615" s="578">
        <v>0.1074596794829685</v>
      </c>
      <c r="Q1615" s="578">
        <v>267.46448787053373</v>
      </c>
      <c r="R1615" s="578">
        <v>3.0818164887705224E-2</v>
      </c>
      <c r="S1615" s="578">
        <v>2.9295817896960777E-3</v>
      </c>
      <c r="T1615" s="578">
        <v>1.7795190639541599E-3</v>
      </c>
      <c r="U1615" s="578">
        <v>0.1160101505458085</v>
      </c>
      <c r="V1615" s="578">
        <v>276.72528902689572</v>
      </c>
      <c r="W1615" s="578">
        <v>3.375804522079303E-2</v>
      </c>
      <c r="X1615" s="578">
        <v>4.1551263376694144E-3</v>
      </c>
      <c r="Y1615" s="578">
        <v>1.8411333221592901E-3</v>
      </c>
    </row>
    <row r="1616" spans="1:25" x14ac:dyDescent="0.3">
      <c r="A1616" s="311" t="s">
        <v>4213</v>
      </c>
      <c r="B1616" s="310" t="s">
        <v>7</v>
      </c>
      <c r="C1616" s="310" t="s">
        <v>4184</v>
      </c>
      <c r="D1616" s="36">
        <v>14</v>
      </c>
      <c r="E1616" s="36">
        <v>2020</v>
      </c>
      <c r="F1616" s="578">
        <v>0.11264812586091401</v>
      </c>
      <c r="G1616" s="578">
        <v>268.11019913355449</v>
      </c>
      <c r="H1616" s="578">
        <v>3.04770982583401E-2</v>
      </c>
      <c r="I1616" s="578">
        <v>2.9843896941012301E-3</v>
      </c>
      <c r="J1616" s="578">
        <v>1.78381468140287E-3</v>
      </c>
      <c r="K1616" s="578">
        <v>0.12240194812150125</v>
      </c>
      <c r="L1616" s="578">
        <v>278.43138885498001</v>
      </c>
      <c r="M1616" s="578">
        <v>3.3420911285929777E-2</v>
      </c>
      <c r="N1616" s="578">
        <v>4.1104516897121348E-3</v>
      </c>
      <c r="O1616" s="578">
        <v>1.8524842089391274E-3</v>
      </c>
      <c r="P1616" s="578">
        <v>0.11264813629943575</v>
      </c>
      <c r="Q1616" s="578">
        <v>268.11020437876323</v>
      </c>
      <c r="R1616" s="578">
        <v>3.0477098736506926E-2</v>
      </c>
      <c r="S1616" s="578">
        <v>2.9843896398726072E-3</v>
      </c>
      <c r="T1616" s="578">
        <v>1.7838147335472324E-3</v>
      </c>
      <c r="U1616" s="578">
        <v>0.12240195848256899</v>
      </c>
      <c r="V1616" s="578">
        <v>278.43135754267325</v>
      </c>
      <c r="W1616" s="578">
        <v>3.3420915436484649E-2</v>
      </c>
      <c r="X1616" s="578">
        <v>4.1104516355214074E-3</v>
      </c>
      <c r="Y1616" s="578">
        <v>1.8524842610834901E-3</v>
      </c>
    </row>
    <row r="1617" spans="1:25" x14ac:dyDescent="0.3">
      <c r="A1617" s="311" t="s">
        <v>4214</v>
      </c>
      <c r="B1617" s="310" t="s">
        <v>7</v>
      </c>
      <c r="C1617" s="310" t="s">
        <v>4184</v>
      </c>
      <c r="D1617" s="36">
        <v>15</v>
      </c>
      <c r="E1617" s="36">
        <v>2020</v>
      </c>
      <c r="F1617" s="578">
        <v>0.12609564261347775</v>
      </c>
      <c r="G1617" s="578">
        <v>276.28709808985354</v>
      </c>
      <c r="H1617" s="578">
        <v>3.2112110099584798E-2</v>
      </c>
      <c r="I1617" s="578">
        <v>3.2357391129664778E-3</v>
      </c>
      <c r="J1617" s="578">
        <v>1.8382182327816999E-3</v>
      </c>
      <c r="K1617" s="578">
        <v>0.13488210970072076</v>
      </c>
      <c r="L1617" s="578">
        <v>285.83880106608024</v>
      </c>
      <c r="M1617" s="578">
        <v>3.4720246792630846E-2</v>
      </c>
      <c r="N1617" s="578">
        <v>4.1812554013631546E-3</v>
      </c>
      <c r="O1617" s="578">
        <v>1.9017682243429551E-3</v>
      </c>
      <c r="P1617" s="578">
        <v>0.12609561645873127</v>
      </c>
      <c r="Q1617" s="578">
        <v>276.28708775838174</v>
      </c>
      <c r="R1617" s="578">
        <v>3.2112104064329551E-2</v>
      </c>
      <c r="S1617" s="578">
        <v>3.2357391635476473E-3</v>
      </c>
      <c r="T1617" s="578">
        <v>1.8382182327816999E-3</v>
      </c>
      <c r="U1617" s="578">
        <v>0.13488212010075001</v>
      </c>
      <c r="V1617" s="578">
        <v>285.8387958208715</v>
      </c>
      <c r="W1617" s="578">
        <v>3.4720250299415022E-2</v>
      </c>
      <c r="X1617" s="578">
        <v>4.1812556686788068E-3</v>
      </c>
      <c r="Y1617" s="578">
        <v>1.9017682243429551E-3</v>
      </c>
    </row>
    <row r="1618" spans="1:25" x14ac:dyDescent="0.3">
      <c r="A1618" s="579" t="s">
        <v>4215</v>
      </c>
      <c r="B1618" s="580" t="s">
        <v>7</v>
      </c>
      <c r="C1618" s="580" t="s">
        <v>4184</v>
      </c>
      <c r="D1618" s="581">
        <v>16</v>
      </c>
      <c r="E1618" s="581">
        <v>2020</v>
      </c>
      <c r="F1618" s="582">
        <v>0.14529686890113125</v>
      </c>
      <c r="G1618" s="582">
        <v>291.23721663157096</v>
      </c>
      <c r="H1618" s="582">
        <v>3.5409859253983648E-2</v>
      </c>
      <c r="I1618" s="582">
        <v>3.8152152063730652E-3</v>
      </c>
      <c r="J1618" s="582">
        <v>1.9376849898738574E-3</v>
      </c>
      <c r="K1618" s="582">
        <v>0.1523129628325815</v>
      </c>
      <c r="L1618" s="582">
        <v>298.45329205195071</v>
      </c>
      <c r="M1618" s="582">
        <v>3.7521146215036973E-2</v>
      </c>
      <c r="N1618" s="582">
        <v>4.5960760451938098E-3</v>
      </c>
      <c r="O1618" s="582">
        <v>1.9856970344941699E-3</v>
      </c>
      <c r="P1618" s="582">
        <v>0.1452968324243305</v>
      </c>
      <c r="Q1618" s="582">
        <v>291.23723761240598</v>
      </c>
      <c r="R1618" s="582">
        <v>3.5409860425488625E-2</v>
      </c>
      <c r="S1618" s="582">
        <v>3.8152152029056175E-3</v>
      </c>
      <c r="T1618" s="582">
        <v>1.9376849377294952E-3</v>
      </c>
      <c r="U1618" s="582">
        <v>0.15231293667762649</v>
      </c>
      <c r="V1618" s="582">
        <v>298.45329173405923</v>
      </c>
      <c r="W1618" s="582">
        <v>3.7521142906371076E-2</v>
      </c>
      <c r="X1618" s="582">
        <v>4.5960765191352879E-3</v>
      </c>
      <c r="Y1618" s="582">
        <v>1.9856970344941699E-3</v>
      </c>
    </row>
    <row r="1619" spans="1:25" x14ac:dyDescent="0.3">
      <c r="A1619" s="311" t="s">
        <v>4216</v>
      </c>
      <c r="B1619" s="310" t="s">
        <v>7</v>
      </c>
      <c r="C1619" s="310" t="s">
        <v>4184</v>
      </c>
      <c r="D1619" s="36">
        <v>1</v>
      </c>
      <c r="E1619" s="36">
        <v>2030</v>
      </c>
      <c r="F1619" s="578">
        <v>2.5413883816275601E-2</v>
      </c>
      <c r="G1619" s="578">
        <v>1257.12697855631</v>
      </c>
      <c r="H1619" s="578">
        <v>0.20569473409553451</v>
      </c>
      <c r="I1619" s="578">
        <v>1.0605928546207549E-2</v>
      </c>
      <c r="J1619" s="578">
        <v>8.3820096964094155E-3</v>
      </c>
      <c r="K1619" s="578">
        <v>2.6619756937421028E-2</v>
      </c>
      <c r="L1619" s="578">
        <v>1299.6001968383725</v>
      </c>
      <c r="M1619" s="578">
        <v>0.20649071561137999</v>
      </c>
      <c r="N1619" s="578">
        <v>1.07318831552447E-2</v>
      </c>
      <c r="O1619" s="578">
        <v>8.6652064880278542E-3</v>
      </c>
      <c r="P1619" s="578">
        <v>2.5413885921618449E-2</v>
      </c>
      <c r="Q1619" s="578">
        <v>1257.12697855631</v>
      </c>
      <c r="R1619" s="578">
        <v>0.2056947312585175</v>
      </c>
      <c r="S1619" s="578">
        <v>1.0605928547230725E-2</v>
      </c>
      <c r="T1619" s="578">
        <v>8.3820097012600528E-3</v>
      </c>
      <c r="U1619" s="578">
        <v>2.6619758993991948E-2</v>
      </c>
      <c r="V1619" s="578">
        <v>1299.6001968383725</v>
      </c>
      <c r="W1619" s="578">
        <v>0.20649072735788299</v>
      </c>
      <c r="X1619" s="578">
        <v>1.0731883674755652E-2</v>
      </c>
      <c r="Y1619" s="578">
        <v>8.6652066432482827E-3</v>
      </c>
    </row>
    <row r="1620" spans="1:25" x14ac:dyDescent="0.3">
      <c r="A1620" s="311" t="s">
        <v>4217</v>
      </c>
      <c r="B1620" s="310" t="s">
        <v>7</v>
      </c>
      <c r="C1620" s="310" t="s">
        <v>4184</v>
      </c>
      <c r="D1620" s="36">
        <v>2</v>
      </c>
      <c r="E1620" s="36">
        <v>2030</v>
      </c>
      <c r="F1620" s="578">
        <v>2.5437449761657072E-2</v>
      </c>
      <c r="G1620" s="578">
        <v>702.16024621327665</v>
      </c>
      <c r="H1620" s="578">
        <v>0.10654076959766175</v>
      </c>
      <c r="I1620" s="578">
        <v>6.1850737022268697E-3</v>
      </c>
      <c r="J1620" s="578">
        <v>4.6817179221155377E-3</v>
      </c>
      <c r="K1620" s="578">
        <v>2.474641214517195E-2</v>
      </c>
      <c r="L1620" s="578">
        <v>710.56782341003395</v>
      </c>
      <c r="M1620" s="578">
        <v>0.10647484700586951</v>
      </c>
      <c r="N1620" s="578">
        <v>6.1579710664621673E-3</v>
      </c>
      <c r="O1620" s="578">
        <v>4.7377749166722972E-3</v>
      </c>
      <c r="P1620" s="578">
        <v>2.5437447685697823E-2</v>
      </c>
      <c r="Q1620" s="578">
        <v>702.16023095448782</v>
      </c>
      <c r="R1620" s="578">
        <v>0.10654077144094226</v>
      </c>
      <c r="S1620" s="578">
        <v>6.1850739559948381E-3</v>
      </c>
      <c r="T1620" s="578">
        <v>4.6817178154014922E-3</v>
      </c>
      <c r="U1620" s="578">
        <v>2.47464116503038E-2</v>
      </c>
      <c r="V1620" s="578">
        <v>710.567808151245</v>
      </c>
      <c r="W1620" s="578">
        <v>0.106474849468668</v>
      </c>
      <c r="X1620" s="578">
        <v>6.1579710144883358E-3</v>
      </c>
      <c r="Y1620" s="578">
        <v>4.7377747056695282E-3</v>
      </c>
    </row>
    <row r="1621" spans="1:25" x14ac:dyDescent="0.3">
      <c r="A1621" s="311" t="s">
        <v>4218</v>
      </c>
      <c r="B1621" s="310" t="s">
        <v>7</v>
      </c>
      <c r="C1621" s="310" t="s">
        <v>4184</v>
      </c>
      <c r="D1621" s="36">
        <v>3</v>
      </c>
      <c r="E1621" s="36">
        <v>2030</v>
      </c>
      <c r="F1621" s="578">
        <v>2.5449218424927651E-2</v>
      </c>
      <c r="G1621" s="578">
        <v>424.67538579304977</v>
      </c>
      <c r="H1621" s="578">
        <v>5.6963790590505853E-2</v>
      </c>
      <c r="I1621" s="578">
        <v>3.9746505777505528E-3</v>
      </c>
      <c r="J1621" s="578">
        <v>2.8315618910710275E-3</v>
      </c>
      <c r="K1621" s="578">
        <v>2.1275454150268599E-2</v>
      </c>
      <c r="L1621" s="578">
        <v>412.91737461090031</v>
      </c>
      <c r="M1621" s="578">
        <v>5.593830801425758E-2</v>
      </c>
      <c r="N1621" s="578">
        <v>3.6638840430972125E-3</v>
      </c>
      <c r="O1621" s="578">
        <v>2.75316361148725E-3</v>
      </c>
      <c r="P1621" s="578">
        <v>2.5449217396632549E-2</v>
      </c>
      <c r="Q1621" s="578">
        <v>424.67538054784126</v>
      </c>
      <c r="R1621" s="578">
        <v>5.6963788782809346E-2</v>
      </c>
      <c r="S1621" s="578">
        <v>3.9746504724102218E-3</v>
      </c>
      <c r="T1621" s="578">
        <v>2.8315618910710275E-3</v>
      </c>
      <c r="U1621" s="578">
        <v>2.1275454674168953E-2</v>
      </c>
      <c r="V1621" s="578">
        <v>412.91739050547221</v>
      </c>
      <c r="W1621" s="578">
        <v>5.5938303585018403E-2</v>
      </c>
      <c r="X1621" s="578">
        <v>3.6638837818543327E-3</v>
      </c>
      <c r="Y1621" s="578">
        <v>2.7531636114872474E-3</v>
      </c>
    </row>
    <row r="1622" spans="1:25" x14ac:dyDescent="0.3">
      <c r="A1622" s="311" t="s">
        <v>4219</v>
      </c>
      <c r="B1622" s="310" t="s">
        <v>7</v>
      </c>
      <c r="C1622" s="310" t="s">
        <v>4184</v>
      </c>
      <c r="D1622" s="36">
        <v>4</v>
      </c>
      <c r="E1622" s="36">
        <v>2030</v>
      </c>
      <c r="F1622" s="578">
        <v>2.5453128515883525E-2</v>
      </c>
      <c r="G1622" s="578">
        <v>332.18054850896175</v>
      </c>
      <c r="H1622" s="578">
        <v>4.043812884337205E-2</v>
      </c>
      <c r="I1622" s="578">
        <v>3.2378484614620576E-3</v>
      </c>
      <c r="J1622" s="578">
        <v>2.2148446332721449E-3</v>
      </c>
      <c r="K1622" s="578">
        <v>1.5750965028358523E-2</v>
      </c>
      <c r="L1622" s="578">
        <v>324.00111659367849</v>
      </c>
      <c r="M1622" s="578">
        <v>3.8418977620324257E-2</v>
      </c>
      <c r="N1622" s="578">
        <v>2.49199699124839E-3</v>
      </c>
      <c r="O1622" s="578">
        <v>2.1603073958734323E-3</v>
      </c>
      <c r="P1622" s="578">
        <v>2.5453127497165377E-2</v>
      </c>
      <c r="Q1622" s="578">
        <v>332.18055375417026</v>
      </c>
      <c r="R1622" s="578">
        <v>4.0438130069484629E-2</v>
      </c>
      <c r="S1622" s="578">
        <v>3.2378486710816349E-3</v>
      </c>
      <c r="T1622" s="578">
        <v>2.2148445289834201E-3</v>
      </c>
      <c r="U1622" s="578">
        <v>1.5750964504500801E-2</v>
      </c>
      <c r="V1622" s="578">
        <v>324.00111134846975</v>
      </c>
      <c r="W1622" s="578">
        <v>3.8418977604995505E-2</v>
      </c>
      <c r="X1622" s="578">
        <v>2.4919968874807276E-3</v>
      </c>
      <c r="Y1622" s="578">
        <v>2.1603073958734323E-3</v>
      </c>
    </row>
    <row r="1623" spans="1:25" x14ac:dyDescent="0.3">
      <c r="A1623" s="311" t="s">
        <v>4220</v>
      </c>
      <c r="B1623" s="310" t="s">
        <v>7</v>
      </c>
      <c r="C1623" s="310" t="s">
        <v>4184</v>
      </c>
      <c r="D1623" s="36">
        <v>5</v>
      </c>
      <c r="E1623" s="36">
        <v>2030</v>
      </c>
      <c r="F1623" s="578">
        <v>2.4827822210323022E-2</v>
      </c>
      <c r="G1623" s="578">
        <v>284.26564836502024</v>
      </c>
      <c r="H1623" s="578">
        <v>3.1922075753754997E-2</v>
      </c>
      <c r="I1623" s="578">
        <v>2.7875010858432799E-3</v>
      </c>
      <c r="J1623" s="578">
        <v>1.8953668744264452E-3</v>
      </c>
      <c r="K1623" s="578">
        <v>1.522131552858815E-2</v>
      </c>
      <c r="L1623" s="578">
        <v>271.23155864079723</v>
      </c>
      <c r="M1623" s="578">
        <v>2.9737885132457554E-2</v>
      </c>
      <c r="N1623" s="578">
        <v>2.0546110623627053E-3</v>
      </c>
      <c r="O1623" s="578">
        <v>1.8084615536887775E-3</v>
      </c>
      <c r="P1623" s="578">
        <v>2.4827823248380104E-2</v>
      </c>
      <c r="Q1623" s="578">
        <v>284.26565885543772</v>
      </c>
      <c r="R1623" s="578">
        <v>3.1922080530572772E-2</v>
      </c>
      <c r="S1623" s="578">
        <v>2.7875010863643423E-3</v>
      </c>
      <c r="T1623" s="578">
        <v>1.8953668744264452E-3</v>
      </c>
      <c r="U1623" s="578">
        <v>1.5221316571528726E-2</v>
      </c>
      <c r="V1623" s="578">
        <v>271.23155848185149</v>
      </c>
      <c r="W1623" s="578">
        <v>2.9737885707675049E-2</v>
      </c>
      <c r="X1623" s="578">
        <v>2.0546110623627053E-3</v>
      </c>
      <c r="Y1623" s="578">
        <v>1.8084615536887775E-3</v>
      </c>
    </row>
    <row r="1624" spans="1:25" x14ac:dyDescent="0.3">
      <c r="A1624" s="311" t="s">
        <v>4221</v>
      </c>
      <c r="B1624" s="310" t="s">
        <v>7</v>
      </c>
      <c r="C1624" s="310" t="s">
        <v>4184</v>
      </c>
      <c r="D1624" s="36">
        <v>6</v>
      </c>
      <c r="E1624" s="36">
        <v>2030</v>
      </c>
      <c r="F1624" s="578">
        <v>2.3189846948207575E-2</v>
      </c>
      <c r="G1624" s="578">
        <v>252.15834236144974</v>
      </c>
      <c r="H1624" s="578">
        <v>2.6302665028386674E-2</v>
      </c>
      <c r="I1624" s="578">
        <v>2.3523264400656272E-3</v>
      </c>
      <c r="J1624" s="578">
        <v>1.6812894197452449E-3</v>
      </c>
      <c r="K1624" s="578">
        <v>1.6721152669978676E-2</v>
      </c>
      <c r="L1624" s="578">
        <v>241.21989599863653</v>
      </c>
      <c r="M1624" s="578">
        <v>2.4766988466694725E-2</v>
      </c>
      <c r="N1624" s="578">
        <v>1.9694264612629274E-3</v>
      </c>
      <c r="O1624" s="578">
        <v>1.6083551151192849E-3</v>
      </c>
      <c r="P1624" s="578">
        <v>2.3189847472067347E-2</v>
      </c>
      <c r="Q1624" s="578">
        <v>252.15834760665848</v>
      </c>
      <c r="R1624" s="578">
        <v>2.6302663281853676E-2</v>
      </c>
      <c r="S1624" s="578">
        <v>2.3523263879212651E-3</v>
      </c>
      <c r="T1624" s="578">
        <v>1.6812894197452449E-3</v>
      </c>
      <c r="U1624" s="578">
        <v>1.6721150598741276E-2</v>
      </c>
      <c r="V1624" s="578">
        <v>241.21989599863653</v>
      </c>
      <c r="W1624" s="578">
        <v>2.4766989444193099E-2</v>
      </c>
      <c r="X1624" s="578">
        <v>1.9694265134072922E-3</v>
      </c>
      <c r="Y1624" s="578">
        <v>1.6083550629749201E-3</v>
      </c>
    </row>
    <row r="1625" spans="1:25" x14ac:dyDescent="0.3">
      <c r="A1625" s="311" t="s">
        <v>4222</v>
      </c>
      <c r="B1625" s="310" t="s">
        <v>7</v>
      </c>
      <c r="C1625" s="310" t="s">
        <v>4184</v>
      </c>
      <c r="D1625" s="36">
        <v>7</v>
      </c>
      <c r="E1625" s="36">
        <v>2030</v>
      </c>
      <c r="F1625" s="578">
        <v>2.3435530008283252E-2</v>
      </c>
      <c r="G1625" s="578">
        <v>225.24140214920001</v>
      </c>
      <c r="H1625" s="578">
        <v>2.2846048396218004E-2</v>
      </c>
      <c r="I1625" s="578">
        <v>2.1436213365859597E-3</v>
      </c>
      <c r="J1625" s="578">
        <v>1.5018188120544998E-3</v>
      </c>
      <c r="K1625" s="578">
        <v>1.9615203419066675E-2</v>
      </c>
      <c r="L1625" s="578">
        <v>223.52642154693552</v>
      </c>
      <c r="M1625" s="578">
        <v>2.1906903783436325E-2</v>
      </c>
      <c r="N1625" s="578">
        <v>2.0886516114728649E-3</v>
      </c>
      <c r="O1625" s="578">
        <v>1.4903829105605774E-3</v>
      </c>
      <c r="P1625" s="578">
        <v>2.3435528950745174E-2</v>
      </c>
      <c r="Q1625" s="578">
        <v>225.24139690399124</v>
      </c>
      <c r="R1625" s="578">
        <v>2.2846048775932049E-2</v>
      </c>
      <c r="S1625" s="578">
        <v>2.1436213887303223E-3</v>
      </c>
      <c r="T1625" s="578">
        <v>1.5018187599101375E-3</v>
      </c>
      <c r="U1625" s="578">
        <v>1.9615206504071551E-2</v>
      </c>
      <c r="V1625" s="578">
        <v>223.52642162640853</v>
      </c>
      <c r="W1625" s="578">
        <v>2.1906901599872176E-2</v>
      </c>
      <c r="X1625" s="578">
        <v>2.0886516114728649E-3</v>
      </c>
      <c r="Y1625" s="578">
        <v>1.4903829105605774E-3</v>
      </c>
    </row>
    <row r="1626" spans="1:25" x14ac:dyDescent="0.3">
      <c r="A1626" s="311" t="s">
        <v>4223</v>
      </c>
      <c r="B1626" s="310" t="s">
        <v>7</v>
      </c>
      <c r="C1626" s="310" t="s">
        <v>4184</v>
      </c>
      <c r="D1626" s="36">
        <v>8</v>
      </c>
      <c r="E1626" s="36">
        <v>2030</v>
      </c>
      <c r="F1626" s="578">
        <v>2.3929015979705974E-2</v>
      </c>
      <c r="G1626" s="578">
        <v>212.11453072229978</v>
      </c>
      <c r="H1626" s="578">
        <v>2.0173706817805198E-2</v>
      </c>
      <c r="I1626" s="578">
        <v>2.0091006055811952E-3</v>
      </c>
      <c r="J1626" s="578">
        <v>1.4142921305998826E-3</v>
      </c>
      <c r="K1626" s="578">
        <v>2.5875437068477176E-2</v>
      </c>
      <c r="L1626" s="578">
        <v>218.04989560445074</v>
      </c>
      <c r="M1626" s="578">
        <v>2.0704223667469976E-2</v>
      </c>
      <c r="N1626" s="578">
        <v>2.3704659753510252E-3</v>
      </c>
      <c r="O1626" s="578">
        <v>1.4538682250228351E-3</v>
      </c>
      <c r="P1626" s="578">
        <v>2.4876910645771674E-2</v>
      </c>
      <c r="Q1626" s="578">
        <v>212.70293132464025</v>
      </c>
      <c r="R1626" s="578">
        <v>2.0374067323037526E-2</v>
      </c>
      <c r="S1626" s="578">
        <v>2.0521024686767425E-3</v>
      </c>
      <c r="T1626" s="578">
        <v>1.4182159320625851E-3</v>
      </c>
      <c r="U1626" s="578">
        <v>2.5875438077393977E-2</v>
      </c>
      <c r="V1626" s="578">
        <v>218.04987470308899</v>
      </c>
      <c r="W1626" s="578">
        <v>2.0704225075822501E-2</v>
      </c>
      <c r="X1626" s="578">
        <v>2.3704658726254922E-3</v>
      </c>
      <c r="Y1626" s="578">
        <v>1.4538682250228351E-3</v>
      </c>
    </row>
    <row r="1627" spans="1:25" x14ac:dyDescent="0.3">
      <c r="A1627" s="311" t="s">
        <v>4224</v>
      </c>
      <c r="B1627" s="310" t="s">
        <v>7</v>
      </c>
      <c r="C1627" s="310" t="s">
        <v>4184</v>
      </c>
      <c r="D1627" s="36">
        <v>9</v>
      </c>
      <c r="E1627" s="36">
        <v>2030</v>
      </c>
      <c r="F1627" s="578">
        <v>2.4349523991315746E-2</v>
      </c>
      <c r="G1627" s="578">
        <v>203.72951110204025</v>
      </c>
      <c r="H1627" s="578">
        <v>1.8119103129038149E-2</v>
      </c>
      <c r="I1627" s="578">
        <v>1.9101978160828473E-3</v>
      </c>
      <c r="J1627" s="578">
        <v>1.3583844738604925E-3</v>
      </c>
      <c r="K1627" s="578">
        <v>3.0381309569642377E-2</v>
      </c>
      <c r="L1627" s="578">
        <v>213.87714624404822</v>
      </c>
      <c r="M1627" s="578">
        <v>1.9738831834047177E-2</v>
      </c>
      <c r="N1627" s="578">
        <v>2.6044957106705602E-3</v>
      </c>
      <c r="O1627" s="578">
        <v>1.4260446841944875E-3</v>
      </c>
      <c r="P1627" s="578">
        <v>2.6221699374220898E-2</v>
      </c>
      <c r="Q1627" s="578">
        <v>204.89171417554149</v>
      </c>
      <c r="R1627" s="578">
        <v>1.8514824254964375E-2</v>
      </c>
      <c r="S1627" s="578">
        <v>1.9951339219896102E-3</v>
      </c>
      <c r="T1627" s="578">
        <v>1.3661331310383174E-3</v>
      </c>
      <c r="U1627" s="578">
        <v>3.0381308541046499E-2</v>
      </c>
      <c r="V1627" s="578">
        <v>213.87714624404822</v>
      </c>
      <c r="W1627" s="578">
        <v>1.9738831165341225E-2</v>
      </c>
      <c r="X1627" s="578">
        <v>2.60449560586077E-3</v>
      </c>
      <c r="Y1627" s="578">
        <v>1.4260447884832149E-3</v>
      </c>
    </row>
    <row r="1628" spans="1:25" x14ac:dyDescent="0.3">
      <c r="A1628" s="311" t="s">
        <v>4225</v>
      </c>
      <c r="B1628" s="310" t="s">
        <v>7</v>
      </c>
      <c r="C1628" s="310" t="s">
        <v>4184</v>
      </c>
      <c r="D1628" s="36">
        <v>10</v>
      </c>
      <c r="E1628" s="36">
        <v>2030</v>
      </c>
      <c r="F1628" s="578">
        <v>2.5261093635340751E-2</v>
      </c>
      <c r="G1628" s="578">
        <v>197.5285218556715</v>
      </c>
      <c r="H1628" s="578">
        <v>1.6649903068127928E-2</v>
      </c>
      <c r="I1628" s="578">
        <v>1.8588210515796727E-3</v>
      </c>
      <c r="J1628" s="578">
        <v>1.317039480151525E-3</v>
      </c>
      <c r="K1628" s="578">
        <v>3.3480121410901675E-2</v>
      </c>
      <c r="L1628" s="578">
        <v>210.03670748074825</v>
      </c>
      <c r="M1628" s="578">
        <v>1.8899062392771726E-2</v>
      </c>
      <c r="N1628" s="578">
        <v>2.7168001014672375E-3</v>
      </c>
      <c r="O1628" s="578">
        <v>1.400439223895465E-3</v>
      </c>
      <c r="P1628" s="578">
        <v>2.7267678706481925E-2</v>
      </c>
      <c r="Q1628" s="578">
        <v>198.81623919804827</v>
      </c>
      <c r="R1628" s="578">
        <v>1.7068754996425101E-2</v>
      </c>
      <c r="S1628" s="578">
        <v>1.9508214435859325E-3</v>
      </c>
      <c r="T1628" s="578">
        <v>1.3256257285926599E-3</v>
      </c>
      <c r="U1628" s="578">
        <v>3.34801219347712E-2</v>
      </c>
      <c r="V1628" s="578">
        <v>210.03671797116573</v>
      </c>
      <c r="W1628" s="578">
        <v>1.8899062879124E-2</v>
      </c>
      <c r="X1628" s="578">
        <v>2.7168002067980953E-3</v>
      </c>
      <c r="Y1628" s="578">
        <v>1.4004392760398276E-3</v>
      </c>
    </row>
    <row r="1629" spans="1:25" x14ac:dyDescent="0.3">
      <c r="A1629" s="311" t="s">
        <v>4226</v>
      </c>
      <c r="B1629" s="310" t="s">
        <v>7</v>
      </c>
      <c r="C1629" s="310" t="s">
        <v>4184</v>
      </c>
      <c r="D1629" s="36">
        <v>11</v>
      </c>
      <c r="E1629" s="36">
        <v>2030</v>
      </c>
      <c r="F1629" s="578">
        <v>2.6981337996678748E-2</v>
      </c>
      <c r="G1629" s="578">
        <v>193.11162455876624</v>
      </c>
      <c r="H1629" s="578">
        <v>1.5692990434483023E-2</v>
      </c>
      <c r="I1629" s="578">
        <v>1.8610413255165225E-3</v>
      </c>
      <c r="J1629" s="578">
        <v>1.2875901945032298E-3</v>
      </c>
      <c r="K1629" s="578">
        <v>3.4928400340808276E-2</v>
      </c>
      <c r="L1629" s="578">
        <v>204.20016129811549</v>
      </c>
      <c r="M1629" s="578">
        <v>1.7947923485659548E-2</v>
      </c>
      <c r="N1629" s="578">
        <v>2.6819755725474149E-3</v>
      </c>
      <c r="O1629" s="578">
        <v>1.361523184944715E-3</v>
      </c>
      <c r="P1629" s="578">
        <v>2.8358294263021777E-2</v>
      </c>
      <c r="Q1629" s="578">
        <v>194.29333273569699</v>
      </c>
      <c r="R1629" s="578">
        <v>1.5960228035680726E-2</v>
      </c>
      <c r="S1629" s="578">
        <v>1.9182683457093627E-3</v>
      </c>
      <c r="T1629" s="578">
        <v>1.2954677743740174E-3</v>
      </c>
      <c r="U1629" s="578">
        <v>3.4928402921452176E-2</v>
      </c>
      <c r="V1629" s="578">
        <v>204.20016129811549</v>
      </c>
      <c r="W1629" s="578">
        <v>1.7947923607910775E-2</v>
      </c>
      <c r="X1629" s="578">
        <v>2.6819755735895427E-3</v>
      </c>
      <c r="Y1629" s="578">
        <v>1.3615232370890774E-3</v>
      </c>
    </row>
    <row r="1630" spans="1:25" x14ac:dyDescent="0.3">
      <c r="A1630" s="311" t="s">
        <v>4227</v>
      </c>
      <c r="B1630" s="310" t="s">
        <v>7</v>
      </c>
      <c r="C1630" s="310" t="s">
        <v>4184</v>
      </c>
      <c r="D1630" s="36">
        <v>12</v>
      </c>
      <c r="E1630" s="36">
        <v>2030</v>
      </c>
      <c r="F1630" s="578">
        <v>2.8981336296647873E-2</v>
      </c>
      <c r="G1630" s="578">
        <v>190.4626629352565</v>
      </c>
      <c r="H1630" s="578">
        <v>1.5009838904139327E-2</v>
      </c>
      <c r="I1630" s="578">
        <v>1.8668901376675648E-3</v>
      </c>
      <c r="J1630" s="578">
        <v>1.2699277079567125E-3</v>
      </c>
      <c r="K1630" s="578">
        <v>3.5334597658896599E-2</v>
      </c>
      <c r="L1630" s="578">
        <v>199.71005233128827</v>
      </c>
      <c r="M1630" s="578">
        <v>1.6875683526260801E-2</v>
      </c>
      <c r="N1630" s="578">
        <v>2.5412263753139502E-3</v>
      </c>
      <c r="O1630" s="578">
        <v>1.3315845802329275E-3</v>
      </c>
      <c r="P1630" s="578">
        <v>3.0263366129107724E-2</v>
      </c>
      <c r="Q1630" s="578">
        <v>191.93919769922849</v>
      </c>
      <c r="R1630" s="578">
        <v>1.5246109282391673E-2</v>
      </c>
      <c r="S1630" s="578">
        <v>1.9031965929343598E-3</v>
      </c>
      <c r="T1630" s="578">
        <v>1.2797712564254901E-3</v>
      </c>
      <c r="U1630" s="578">
        <v>3.5334597135027651E-2</v>
      </c>
      <c r="V1630" s="578">
        <v>199.71005233128827</v>
      </c>
      <c r="W1630" s="578">
        <v>1.6875681413201424E-2</v>
      </c>
      <c r="X1630" s="578">
        <v>2.5412263742812928E-3</v>
      </c>
      <c r="Y1630" s="578">
        <v>1.3315845796265974E-3</v>
      </c>
    </row>
    <row r="1631" spans="1:25" x14ac:dyDescent="0.3">
      <c r="A1631" s="311" t="s">
        <v>4228</v>
      </c>
      <c r="B1631" s="310" t="s">
        <v>7</v>
      </c>
      <c r="C1631" s="310" t="s">
        <v>4184</v>
      </c>
      <c r="D1631" s="36">
        <v>13</v>
      </c>
      <c r="E1631" s="36">
        <v>2030</v>
      </c>
      <c r="F1631" s="578">
        <v>3.1354202835143903E-2</v>
      </c>
      <c r="G1631" s="578">
        <v>189.4052184422805</v>
      </c>
      <c r="H1631" s="578">
        <v>1.4559465021742751E-2</v>
      </c>
      <c r="I1631" s="578">
        <v>1.8765706905223048E-3</v>
      </c>
      <c r="J1631" s="578">
        <v>1.26287665625568E-3</v>
      </c>
      <c r="K1631" s="578">
        <v>3.6360592201637745E-2</v>
      </c>
      <c r="L1631" s="578">
        <v>196.53762356440177</v>
      </c>
      <c r="M1631" s="578">
        <v>1.6121504151328701E-2</v>
      </c>
      <c r="N1631" s="578">
        <v>2.4300495078648449E-3</v>
      </c>
      <c r="O1631" s="578">
        <v>1.3104323382625153E-3</v>
      </c>
      <c r="P1631" s="578">
        <v>3.18509608195576E-2</v>
      </c>
      <c r="Q1631" s="578">
        <v>189.97729063034026</v>
      </c>
      <c r="R1631" s="578">
        <v>1.4651011299880126E-2</v>
      </c>
      <c r="S1631" s="578">
        <v>1.8906405245502323E-3</v>
      </c>
      <c r="T1631" s="578">
        <v>1.266691294100985E-3</v>
      </c>
      <c r="U1631" s="578">
        <v>3.6360592182443627E-2</v>
      </c>
      <c r="V1631" s="578">
        <v>196.53763389587351</v>
      </c>
      <c r="W1631" s="578">
        <v>1.6121503990537623E-2</v>
      </c>
      <c r="X1631" s="578">
        <v>2.4300494562415451E-3</v>
      </c>
      <c r="Y1631" s="578">
        <v>1.3104323904068777E-3</v>
      </c>
    </row>
    <row r="1632" spans="1:25" x14ac:dyDescent="0.3">
      <c r="A1632" s="311" t="s">
        <v>4229</v>
      </c>
      <c r="B1632" s="310" t="s">
        <v>7</v>
      </c>
      <c r="C1632" s="310" t="s">
        <v>4184</v>
      </c>
      <c r="D1632" s="36">
        <v>14</v>
      </c>
      <c r="E1632" s="36">
        <v>2030</v>
      </c>
      <c r="F1632" s="578">
        <v>3.5562413685993222E-2</v>
      </c>
      <c r="G1632" s="578">
        <v>190.45030172665872</v>
      </c>
      <c r="H1632" s="578">
        <v>1.4563295692293275E-2</v>
      </c>
      <c r="I1632" s="578">
        <v>1.9316284837221499E-3</v>
      </c>
      <c r="J1632" s="578">
        <v>1.2698443764141551E-3</v>
      </c>
      <c r="K1632" s="578">
        <v>4.1080332694024876E-2</v>
      </c>
      <c r="L1632" s="578">
        <v>197.76928122838251</v>
      </c>
      <c r="M1632" s="578">
        <v>1.6084097959871174E-2</v>
      </c>
      <c r="N1632" s="578">
        <v>2.4461506344456022E-3</v>
      </c>
      <c r="O1632" s="578">
        <v>1.3186444824289799E-3</v>
      </c>
      <c r="P1632" s="578">
        <v>3.5562415257547976E-2</v>
      </c>
      <c r="Q1632" s="578">
        <v>190.45029656092274</v>
      </c>
      <c r="R1632" s="578">
        <v>1.4563296141507899E-2</v>
      </c>
      <c r="S1632" s="578">
        <v>1.9316284837221499E-3</v>
      </c>
      <c r="T1632" s="578">
        <v>1.2698443242697924E-3</v>
      </c>
      <c r="U1632" s="578">
        <v>4.1080332693920675E-2</v>
      </c>
      <c r="V1632" s="578">
        <v>197.76928122838274</v>
      </c>
      <c r="W1632" s="578">
        <v>1.6084098474304125E-2</v>
      </c>
      <c r="X1632" s="578">
        <v>2.4461504774914498E-3</v>
      </c>
      <c r="Y1632" s="578">
        <v>1.3186444824289799E-3</v>
      </c>
    </row>
    <row r="1633" spans="1:25" x14ac:dyDescent="0.3">
      <c r="A1633" s="311" t="s">
        <v>4230</v>
      </c>
      <c r="B1633" s="310" t="s">
        <v>7</v>
      </c>
      <c r="C1633" s="310" t="s">
        <v>4184</v>
      </c>
      <c r="D1633" s="36">
        <v>15</v>
      </c>
      <c r="E1633" s="36">
        <v>2030</v>
      </c>
      <c r="F1633" s="578">
        <v>4.4749751797209976E-2</v>
      </c>
      <c r="G1633" s="578">
        <v>196.26647345224953</v>
      </c>
      <c r="H1633" s="578">
        <v>1.5542730103940451E-2</v>
      </c>
      <c r="I1633" s="578">
        <v>2.0976646385596049E-3</v>
      </c>
      <c r="J1633" s="578">
        <v>1.3086236552529275E-3</v>
      </c>
      <c r="K1633" s="578">
        <v>4.9798469963471051E-2</v>
      </c>
      <c r="L1633" s="578">
        <v>203.04196834564149</v>
      </c>
      <c r="M1633" s="578">
        <v>1.6888048113173626E-2</v>
      </c>
      <c r="N1633" s="578">
        <v>2.5361963256121502E-3</v>
      </c>
      <c r="O1633" s="578">
        <v>1.35380082914101E-3</v>
      </c>
      <c r="P1633" s="578">
        <v>4.4749750768926747E-2</v>
      </c>
      <c r="Q1633" s="578">
        <v>196.26647861798551</v>
      </c>
      <c r="R1633" s="578">
        <v>1.5542729063175352E-2</v>
      </c>
      <c r="S1633" s="578">
        <v>2.0976647949926949E-3</v>
      </c>
      <c r="T1633" s="578">
        <v>1.308623603714895E-3</v>
      </c>
      <c r="U1633" s="578">
        <v>4.9798468935239926E-2</v>
      </c>
      <c r="V1633" s="578">
        <v>203.04197867711324</v>
      </c>
      <c r="W1633" s="578">
        <v>1.6888047446248725E-2</v>
      </c>
      <c r="X1633" s="578">
        <v>2.536196221323425E-3</v>
      </c>
      <c r="Y1633" s="578">
        <v>1.3538007776029775E-3</v>
      </c>
    </row>
    <row r="1634" spans="1:25" x14ac:dyDescent="0.3">
      <c r="A1634" s="579" t="s">
        <v>4231</v>
      </c>
      <c r="B1634" s="580" t="s">
        <v>7</v>
      </c>
      <c r="C1634" s="580" t="s">
        <v>4184</v>
      </c>
      <c r="D1634" s="581">
        <v>16</v>
      </c>
      <c r="E1634" s="581">
        <v>2030</v>
      </c>
      <c r="F1634" s="582">
        <v>5.8183954743874673E-2</v>
      </c>
      <c r="G1634" s="582">
        <v>206.89308039347276</v>
      </c>
      <c r="H1634" s="582">
        <v>1.7402359015363748E-2</v>
      </c>
      <c r="I1634" s="582">
        <v>2.4735616176106553E-3</v>
      </c>
      <c r="J1634" s="582">
        <v>1.3794779721744449E-3</v>
      </c>
      <c r="K1634" s="582">
        <v>6.2202182189061199E-2</v>
      </c>
      <c r="L1634" s="582">
        <v>212.01065047581923</v>
      </c>
      <c r="M1634" s="582">
        <v>1.84872312173259E-2</v>
      </c>
      <c r="N1634" s="582">
        <v>2.8410509433077348E-3</v>
      </c>
      <c r="O1634" s="582">
        <v>1.4136010371051551E-3</v>
      </c>
      <c r="P1634" s="582">
        <v>5.8183957343868976E-2</v>
      </c>
      <c r="Q1634" s="582">
        <v>206.89308039347276</v>
      </c>
      <c r="R1634" s="582">
        <v>1.7402360637220199E-2</v>
      </c>
      <c r="S1634" s="582">
        <v>2.4735615691042702E-3</v>
      </c>
      <c r="T1634" s="582">
        <v>1.3794780764631723E-3</v>
      </c>
      <c r="U1634" s="582">
        <v>6.2202184303991652E-2</v>
      </c>
      <c r="V1634" s="582">
        <v>212.01065047581923</v>
      </c>
      <c r="W1634" s="582">
        <v>1.848723168317665E-2</v>
      </c>
      <c r="X1634" s="582">
        <v>2.8410508927265675E-3</v>
      </c>
      <c r="Y1634" s="582">
        <v>1.4136010371051551E-3</v>
      </c>
    </row>
    <row r="1635" spans="1:25" x14ac:dyDescent="0.3">
      <c r="A1635" s="311" t="s">
        <v>4232</v>
      </c>
      <c r="B1635" s="310" t="s">
        <v>2196</v>
      </c>
      <c r="C1635" s="310" t="s">
        <v>4184</v>
      </c>
      <c r="D1635" s="36">
        <v>1</v>
      </c>
      <c r="E1635" s="36">
        <v>2012</v>
      </c>
      <c r="F1635" s="578">
        <v>50.491145363717749</v>
      </c>
      <c r="G1635" s="578">
        <v>8742.7111409505142</v>
      </c>
      <c r="H1635" s="578">
        <v>5.6187425643826501</v>
      </c>
      <c r="I1635" s="578">
        <v>3.4871900081634499</v>
      </c>
      <c r="J1635" s="578">
        <v>7.4477414600551101E-2</v>
      </c>
      <c r="K1635" s="578">
        <v>50.830917278809125</v>
      </c>
      <c r="L1635" s="578">
        <v>8800.1732991536428</v>
      </c>
      <c r="M1635" s="578">
        <v>5.6319727813048841</v>
      </c>
      <c r="N1635" s="578">
        <v>3.5095074698328927</v>
      </c>
      <c r="O1635" s="578">
        <v>7.4966930939505447E-2</v>
      </c>
      <c r="P1635" s="578">
        <v>50.491152102224625</v>
      </c>
      <c r="Q1635" s="578">
        <v>8742.7110900878852</v>
      </c>
      <c r="R1635" s="578">
        <v>5.6187426686907775</v>
      </c>
      <c r="S1635" s="578">
        <v>3.4871900081634499</v>
      </c>
      <c r="T1635" s="578">
        <v>7.4477415143822598E-2</v>
      </c>
      <c r="U1635" s="578">
        <v>50.830914061225428</v>
      </c>
      <c r="V1635" s="578">
        <v>8800.1732991536428</v>
      </c>
      <c r="W1635" s="578">
        <v>5.6319727813048868</v>
      </c>
      <c r="X1635" s="578">
        <v>3.5095075741410224</v>
      </c>
      <c r="Y1635" s="578">
        <v>7.4966930939505447E-2</v>
      </c>
    </row>
    <row r="1636" spans="1:25" x14ac:dyDescent="0.3">
      <c r="A1636" s="311" t="s">
        <v>4233</v>
      </c>
      <c r="B1636" s="310" t="s">
        <v>2196</v>
      </c>
      <c r="C1636" s="310" t="s">
        <v>4184</v>
      </c>
      <c r="D1636" s="36">
        <v>2</v>
      </c>
      <c r="E1636" s="36">
        <v>2012</v>
      </c>
      <c r="F1636" s="578">
        <v>26.688974914364099</v>
      </c>
      <c r="G1636" s="578">
        <v>4851.4402542114203</v>
      </c>
      <c r="H1636" s="578">
        <v>3.1212337057028523</v>
      </c>
      <c r="I1636" s="578">
        <v>1.823613010657325</v>
      </c>
      <c r="J1636" s="578">
        <v>4.1328520979732226E-2</v>
      </c>
      <c r="K1636" s="578">
        <v>27.178805792878801</v>
      </c>
      <c r="L1636" s="578">
        <v>4931.863990783685</v>
      </c>
      <c r="M1636" s="578">
        <v>3.1478330653238373</v>
      </c>
      <c r="N1636" s="578">
        <v>1.8505026459072975</v>
      </c>
      <c r="O1636" s="578">
        <v>4.2013629882906828E-2</v>
      </c>
      <c r="P1636" s="578">
        <v>26.688977538540051</v>
      </c>
      <c r="Q1636" s="578">
        <v>4851.440307617183</v>
      </c>
      <c r="R1636" s="578">
        <v>3.1212337599523923</v>
      </c>
      <c r="S1636" s="578">
        <v>1.8236130317673049</v>
      </c>
      <c r="T1636" s="578">
        <v>4.1328520979732226E-2</v>
      </c>
      <c r="U1636" s="578">
        <v>27.178806843808424</v>
      </c>
      <c r="V1636" s="578">
        <v>4931.863990783685</v>
      </c>
      <c r="W1636" s="578">
        <v>3.1478330543419926</v>
      </c>
      <c r="X1636" s="578">
        <v>1.8505026564622873</v>
      </c>
      <c r="Y1636" s="578">
        <v>4.2013630930644724E-2</v>
      </c>
    </row>
    <row r="1637" spans="1:25" x14ac:dyDescent="0.3">
      <c r="A1637" s="311" t="s">
        <v>4234</v>
      </c>
      <c r="B1637" s="310" t="s">
        <v>2196</v>
      </c>
      <c r="C1637" s="310" t="s">
        <v>4184</v>
      </c>
      <c r="D1637" s="36">
        <v>3</v>
      </c>
      <c r="E1637" s="36">
        <v>2012</v>
      </c>
      <c r="F1637" s="578">
        <v>16.253971669716176</v>
      </c>
      <c r="G1637" s="578">
        <v>3117.0242589314748</v>
      </c>
      <c r="H1637" s="578">
        <v>1.668171038598905</v>
      </c>
      <c r="I1637" s="578">
        <v>1.0867331948441725</v>
      </c>
      <c r="J1637" s="578">
        <v>2.6553439636093801E-2</v>
      </c>
      <c r="K1637" s="578">
        <v>16.151641125747076</v>
      </c>
      <c r="L1637" s="578">
        <v>3082.0963592529224</v>
      </c>
      <c r="M1637" s="578">
        <v>1.6711025369392349</v>
      </c>
      <c r="N1637" s="578">
        <v>1.0796278323978126</v>
      </c>
      <c r="O1637" s="578">
        <v>2.6255887428608973E-2</v>
      </c>
      <c r="P1637" s="578">
        <v>16.25397269945335</v>
      </c>
      <c r="Q1637" s="578">
        <v>3117.0242589314748</v>
      </c>
      <c r="R1637" s="578">
        <v>1.6681710427898551</v>
      </c>
      <c r="S1637" s="578">
        <v>1.0867333162265476</v>
      </c>
      <c r="T1637" s="578">
        <v>2.6553439636093801E-2</v>
      </c>
      <c r="U1637" s="578">
        <v>16.151639570540226</v>
      </c>
      <c r="V1637" s="578">
        <v>3082.0963592529224</v>
      </c>
      <c r="W1637" s="578">
        <v>1.6711025379869748</v>
      </c>
      <c r="X1637" s="578">
        <v>1.0796278376753075</v>
      </c>
      <c r="Y1637" s="578">
        <v>2.62558869144413E-2</v>
      </c>
    </row>
    <row r="1638" spans="1:25" x14ac:dyDescent="0.3">
      <c r="A1638" s="311" t="s">
        <v>4235</v>
      </c>
      <c r="B1638" s="310" t="s">
        <v>2196</v>
      </c>
      <c r="C1638" s="310" t="s">
        <v>4184</v>
      </c>
      <c r="D1638" s="36">
        <v>4</v>
      </c>
      <c r="E1638" s="36">
        <v>2012</v>
      </c>
      <c r="F1638" s="578">
        <v>13.739097219319426</v>
      </c>
      <c r="G1638" s="578">
        <v>2797.7158330281527</v>
      </c>
      <c r="H1638" s="578">
        <v>1.1470351935131451</v>
      </c>
      <c r="I1638" s="578">
        <v>0.93381490558385793</v>
      </c>
      <c r="J1638" s="578">
        <v>2.3833373483891251E-2</v>
      </c>
      <c r="K1638" s="578">
        <v>13.50175243414315</v>
      </c>
      <c r="L1638" s="578">
        <v>2733.1277109781877</v>
      </c>
      <c r="M1638" s="578">
        <v>1.148814005233965</v>
      </c>
      <c r="N1638" s="578">
        <v>0.91589289437979393</v>
      </c>
      <c r="O1638" s="578">
        <v>2.3283156120063049E-2</v>
      </c>
      <c r="P1638" s="578">
        <v>13.739097220502975</v>
      </c>
      <c r="Q1638" s="578">
        <v>2797.7157808939573</v>
      </c>
      <c r="R1638" s="578">
        <v>1.1470351935131451</v>
      </c>
      <c r="S1638" s="578">
        <v>0.93381493166089002</v>
      </c>
      <c r="T1638" s="578">
        <v>2.38333729600223E-2</v>
      </c>
      <c r="U1638" s="578">
        <v>13.501751388296976</v>
      </c>
      <c r="V1638" s="578">
        <v>2733.1277631123826</v>
      </c>
      <c r="W1638" s="578">
        <v>1.1488140041862249</v>
      </c>
      <c r="X1638" s="578">
        <v>0.91589289965728882</v>
      </c>
      <c r="Y1638" s="578">
        <v>2.3283156634230723E-2</v>
      </c>
    </row>
    <row r="1639" spans="1:25" x14ac:dyDescent="0.3">
      <c r="A1639" s="311" t="s">
        <v>4236</v>
      </c>
      <c r="B1639" s="310" t="s">
        <v>2196</v>
      </c>
      <c r="C1639" s="310" t="s">
        <v>4184</v>
      </c>
      <c r="D1639" s="36">
        <v>5</v>
      </c>
      <c r="E1639" s="36">
        <v>2012</v>
      </c>
      <c r="F1639" s="578">
        <v>11.996984439067626</v>
      </c>
      <c r="G1639" s="578">
        <v>2472.1729672749752</v>
      </c>
      <c r="H1639" s="578">
        <v>0.87765644141472843</v>
      </c>
      <c r="I1639" s="578">
        <v>0.82422364673887649</v>
      </c>
      <c r="J1639" s="578">
        <v>2.1060139775120924E-2</v>
      </c>
      <c r="K1639" s="578">
        <v>11.794076282972402</v>
      </c>
      <c r="L1639" s="578">
        <v>2420.6589558919222</v>
      </c>
      <c r="M1639" s="578">
        <v>0.88034866315623095</v>
      </c>
      <c r="N1639" s="578">
        <v>0.80633222560087769</v>
      </c>
      <c r="O1639" s="578">
        <v>2.0621305195769876E-2</v>
      </c>
      <c r="P1639" s="578">
        <v>11.996985482774651</v>
      </c>
      <c r="Q1639" s="578">
        <v>2472.1729672749752</v>
      </c>
      <c r="R1639" s="578">
        <v>0.87765646687087862</v>
      </c>
      <c r="S1639" s="578">
        <v>0.82422387747404446</v>
      </c>
      <c r="T1639" s="578">
        <v>2.1060139775120924E-2</v>
      </c>
      <c r="U1639" s="578">
        <v>11.794075761751875</v>
      </c>
      <c r="V1639" s="578">
        <v>2420.6589558919222</v>
      </c>
      <c r="W1639" s="578">
        <v>0.880348583993812</v>
      </c>
      <c r="X1639" s="578">
        <v>0.80633225043614654</v>
      </c>
      <c r="Y1639" s="578">
        <v>2.0621305195769876E-2</v>
      </c>
    </row>
    <row r="1640" spans="1:25" x14ac:dyDescent="0.3">
      <c r="A1640" s="311" t="s">
        <v>4237</v>
      </c>
      <c r="B1640" s="310" t="s">
        <v>2196</v>
      </c>
      <c r="C1640" s="310" t="s">
        <v>4184</v>
      </c>
      <c r="D1640" s="36">
        <v>6</v>
      </c>
      <c r="E1640" s="36">
        <v>2012</v>
      </c>
      <c r="F1640" s="578">
        <v>10.8760092549297</v>
      </c>
      <c r="G1640" s="578">
        <v>2295.2641525268523</v>
      </c>
      <c r="H1640" s="578">
        <v>0.74407259370976431</v>
      </c>
      <c r="I1640" s="578">
        <v>0.75195740753163853</v>
      </c>
      <c r="J1640" s="578">
        <v>1.9553110372119851E-2</v>
      </c>
      <c r="K1640" s="578">
        <v>10.728387508815393</v>
      </c>
      <c r="L1640" s="578">
        <v>2257.3464355468705</v>
      </c>
      <c r="M1640" s="578">
        <v>0.74444704479537849</v>
      </c>
      <c r="N1640" s="578">
        <v>0.7364533295234037</v>
      </c>
      <c r="O1640" s="578">
        <v>1.9230081253529801E-2</v>
      </c>
      <c r="P1640" s="578">
        <v>10.876010353276751</v>
      </c>
      <c r="Q1640" s="578">
        <v>2295.2641525268523</v>
      </c>
      <c r="R1640" s="578">
        <v>0.74407269305083845</v>
      </c>
      <c r="S1640" s="578">
        <v>0.75195753419150868</v>
      </c>
      <c r="T1640" s="578">
        <v>1.9553110895988799E-2</v>
      </c>
      <c r="U1640" s="578">
        <v>10.728383763453117</v>
      </c>
      <c r="V1640" s="578">
        <v>2257.3464355468705</v>
      </c>
      <c r="W1640" s="578">
        <v>0.74444702989421718</v>
      </c>
      <c r="X1640" s="578">
        <v>0.73645330965518885</v>
      </c>
      <c r="Y1640" s="578">
        <v>1.9230080729660849E-2</v>
      </c>
    </row>
    <row r="1641" spans="1:25" x14ac:dyDescent="0.3">
      <c r="A1641" s="311" t="s">
        <v>4238</v>
      </c>
      <c r="B1641" s="310" t="s">
        <v>2196</v>
      </c>
      <c r="C1641" s="310" t="s">
        <v>4184</v>
      </c>
      <c r="D1641" s="36">
        <v>7</v>
      </c>
      <c r="E1641" s="36">
        <v>2012</v>
      </c>
      <c r="F1641" s="578">
        <v>10.554639355609304</v>
      </c>
      <c r="G1641" s="578">
        <v>2253.9328918456999</v>
      </c>
      <c r="H1641" s="578">
        <v>0.65019865442688196</v>
      </c>
      <c r="I1641" s="578">
        <v>0.70452784498532606</v>
      </c>
      <c r="J1641" s="578">
        <v>1.9201015568493501E-2</v>
      </c>
      <c r="K1641" s="578">
        <v>10.427230212975644</v>
      </c>
      <c r="L1641" s="578">
        <v>2223.4303105672175</v>
      </c>
      <c r="M1641" s="578">
        <v>0.649169622435389</v>
      </c>
      <c r="N1641" s="578">
        <v>0.69265411359568374</v>
      </c>
      <c r="O1641" s="578">
        <v>1.8941175910488973E-2</v>
      </c>
      <c r="P1641" s="578">
        <v>10.554639107959961</v>
      </c>
      <c r="Q1641" s="578">
        <v>2253.9328918456999</v>
      </c>
      <c r="R1641" s="578">
        <v>0.65019868238596201</v>
      </c>
      <c r="S1641" s="578">
        <v>0.70452787657268301</v>
      </c>
      <c r="T1641" s="578">
        <v>1.9201015568493501E-2</v>
      </c>
      <c r="U1641" s="578">
        <v>10.427230019117452</v>
      </c>
      <c r="V1641" s="578">
        <v>2223.4303105672175</v>
      </c>
      <c r="W1641" s="578">
        <v>0.64916962823675273</v>
      </c>
      <c r="X1641" s="578">
        <v>0.69265408720821098</v>
      </c>
      <c r="Y1641" s="578">
        <v>1.8941175910488973E-2</v>
      </c>
    </row>
    <row r="1642" spans="1:25" x14ac:dyDescent="0.3">
      <c r="A1642" s="311" t="s">
        <v>4239</v>
      </c>
      <c r="B1642" s="310" t="s">
        <v>2196</v>
      </c>
      <c r="C1642" s="310" t="s">
        <v>4184</v>
      </c>
      <c r="D1642" s="36">
        <v>8</v>
      </c>
      <c r="E1642" s="36">
        <v>2012</v>
      </c>
      <c r="F1642" s="578">
        <v>9.1823914176153849</v>
      </c>
      <c r="G1642" s="578">
        <v>1906.0321833292601</v>
      </c>
      <c r="H1642" s="578">
        <v>0.59220292679189357</v>
      </c>
      <c r="I1642" s="578">
        <v>0.54867297407084403</v>
      </c>
      <c r="J1642" s="578">
        <v>1.6237278022648075E-2</v>
      </c>
      <c r="K1642" s="578">
        <v>9.1771665016494772</v>
      </c>
      <c r="L1642" s="578">
        <v>1911.327135721835</v>
      </c>
      <c r="M1642" s="578">
        <v>0.58945591844773482</v>
      </c>
      <c r="N1642" s="578">
        <v>0.55202842449458878</v>
      </c>
      <c r="O1642" s="578">
        <v>1.6282382770441427E-2</v>
      </c>
      <c r="P1642" s="578">
        <v>9.1823922971986214</v>
      </c>
      <c r="Q1642" s="578">
        <v>1906.0321311950624</v>
      </c>
      <c r="R1642" s="578">
        <v>0.59220301650930152</v>
      </c>
      <c r="S1642" s="578">
        <v>0.54867300270901298</v>
      </c>
      <c r="T1642" s="578">
        <v>1.6237278022648075E-2</v>
      </c>
      <c r="U1642" s="578">
        <v>9.1771657071343107</v>
      </c>
      <c r="V1642" s="578">
        <v>1911.3270835876399</v>
      </c>
      <c r="W1642" s="578">
        <v>0.58945586039529418</v>
      </c>
      <c r="X1642" s="578">
        <v>0.5520284404046828</v>
      </c>
      <c r="Y1642" s="578">
        <v>1.6282382770441427E-2</v>
      </c>
    </row>
    <row r="1643" spans="1:25" x14ac:dyDescent="0.3">
      <c r="A1643" s="311" t="s">
        <v>4240</v>
      </c>
      <c r="B1643" s="310" t="s">
        <v>2196</v>
      </c>
      <c r="C1643" s="310" t="s">
        <v>4184</v>
      </c>
      <c r="D1643" s="36">
        <v>9</v>
      </c>
      <c r="E1643" s="36">
        <v>2012</v>
      </c>
      <c r="F1643" s="578">
        <v>8.927314769357805</v>
      </c>
      <c r="G1643" s="578">
        <v>1865.3113466898576</v>
      </c>
      <c r="H1643" s="578">
        <v>0.54669833546116253</v>
      </c>
      <c r="I1643" s="578">
        <v>0.50309181310391649</v>
      </c>
      <c r="J1643" s="578">
        <v>1.5890397946350228E-2</v>
      </c>
      <c r="K1643" s="578">
        <v>8.959354493769446</v>
      </c>
      <c r="L1643" s="578">
        <v>1884.5871836344375</v>
      </c>
      <c r="M1643" s="578">
        <v>0.54303055603910799</v>
      </c>
      <c r="N1643" s="578">
        <v>0.51521939497130553</v>
      </c>
      <c r="O1643" s="578">
        <v>1.6054605667401699E-2</v>
      </c>
      <c r="P1643" s="578">
        <v>8.9273143974714859</v>
      </c>
      <c r="Q1643" s="578">
        <v>1865.3113466898576</v>
      </c>
      <c r="R1643" s="578">
        <v>0.54669840883191945</v>
      </c>
      <c r="S1643" s="578">
        <v>0.50309181287108573</v>
      </c>
      <c r="T1643" s="578">
        <v>1.5890397946350228E-2</v>
      </c>
      <c r="U1643" s="578">
        <v>8.9593547114709438</v>
      </c>
      <c r="V1643" s="578">
        <v>1884.5871836344375</v>
      </c>
      <c r="W1643" s="578">
        <v>0.54303057652820452</v>
      </c>
      <c r="X1643" s="578">
        <v>0.51521938550285951</v>
      </c>
      <c r="Y1643" s="578">
        <v>1.6054606695737023E-2</v>
      </c>
    </row>
    <row r="1644" spans="1:25" x14ac:dyDescent="0.3">
      <c r="A1644" s="311" t="s">
        <v>4241</v>
      </c>
      <c r="B1644" s="310" t="s">
        <v>2196</v>
      </c>
      <c r="C1644" s="310" t="s">
        <v>4184</v>
      </c>
      <c r="D1644" s="36">
        <v>10</v>
      </c>
      <c r="E1644" s="36">
        <v>2012</v>
      </c>
      <c r="F1644" s="578">
        <v>8.7289221104801946</v>
      </c>
      <c r="G1644" s="578">
        <v>1833.6319325764925</v>
      </c>
      <c r="H1644" s="578">
        <v>0.51130537422917099</v>
      </c>
      <c r="I1644" s="578">
        <v>0.46764010579014781</v>
      </c>
      <c r="J1644" s="578">
        <v>1.5620534444072527E-2</v>
      </c>
      <c r="K1644" s="578">
        <v>8.7994536499875977</v>
      </c>
      <c r="L1644" s="578">
        <v>1865.6406173706</v>
      </c>
      <c r="M1644" s="578">
        <v>0.50788375834235899</v>
      </c>
      <c r="N1644" s="578">
        <v>0.48640647996216996</v>
      </c>
      <c r="O1644" s="578">
        <v>1.589322771178555E-2</v>
      </c>
      <c r="P1644" s="578">
        <v>8.7289223793341044</v>
      </c>
      <c r="Q1644" s="578">
        <v>1833.6319325764925</v>
      </c>
      <c r="R1644" s="578">
        <v>0.5113054375591064</v>
      </c>
      <c r="S1644" s="578">
        <v>0.46764019884479474</v>
      </c>
      <c r="T1644" s="578">
        <v>1.5620534444072527E-2</v>
      </c>
      <c r="U1644" s="578">
        <v>8.7994540227882627</v>
      </c>
      <c r="V1644" s="578">
        <v>1865.6406173706</v>
      </c>
      <c r="W1644" s="578">
        <v>0.50788376346463282</v>
      </c>
      <c r="X1644" s="578">
        <v>0.48640647049372349</v>
      </c>
      <c r="Y1644" s="578">
        <v>1.5893228235654498E-2</v>
      </c>
    </row>
    <row r="1645" spans="1:25" x14ac:dyDescent="0.3">
      <c r="A1645" s="311" t="s">
        <v>4242</v>
      </c>
      <c r="B1645" s="310" t="s">
        <v>2196</v>
      </c>
      <c r="C1645" s="310" t="s">
        <v>4184</v>
      </c>
      <c r="D1645" s="36">
        <v>11</v>
      </c>
      <c r="E1645" s="36">
        <v>2012</v>
      </c>
      <c r="F1645" s="578">
        <v>8.4823077036538308</v>
      </c>
      <c r="G1645" s="578">
        <v>1766.46141370137</v>
      </c>
      <c r="H1645" s="578">
        <v>0.48365011958715753</v>
      </c>
      <c r="I1645" s="578">
        <v>0.40871139173395876</v>
      </c>
      <c r="J1645" s="578">
        <v>1.5048325954315499E-2</v>
      </c>
      <c r="K1645" s="578">
        <v>8.5817483640324355</v>
      </c>
      <c r="L1645" s="578">
        <v>1809.7558263142848</v>
      </c>
      <c r="M1645" s="578">
        <v>0.48012733432308996</v>
      </c>
      <c r="N1645" s="578">
        <v>0.43444764195009999</v>
      </c>
      <c r="O1645" s="578">
        <v>1.5417137571300026E-2</v>
      </c>
      <c r="P1645" s="578">
        <v>8.4823079648801123</v>
      </c>
      <c r="Q1645" s="578">
        <v>1766.4614651997824</v>
      </c>
      <c r="R1645" s="578">
        <v>0.48365011958715753</v>
      </c>
      <c r="S1645" s="578">
        <v>0.40871139802038631</v>
      </c>
      <c r="T1645" s="578">
        <v>1.5048325954315499E-2</v>
      </c>
      <c r="U1645" s="578">
        <v>8.5817476012840999</v>
      </c>
      <c r="V1645" s="578">
        <v>1809.7558263142848</v>
      </c>
      <c r="W1645" s="578">
        <v>0.48012733536597774</v>
      </c>
      <c r="X1645" s="578">
        <v>0.434447642997838</v>
      </c>
      <c r="Y1645" s="578">
        <v>1.5417137571300026E-2</v>
      </c>
    </row>
    <row r="1646" spans="1:25" x14ac:dyDescent="0.3">
      <c r="A1646" s="311" t="s">
        <v>4243</v>
      </c>
      <c r="B1646" s="310" t="s">
        <v>2196</v>
      </c>
      <c r="C1646" s="310" t="s">
        <v>4184</v>
      </c>
      <c r="D1646" s="36">
        <v>12</v>
      </c>
      <c r="E1646" s="36">
        <v>2012</v>
      </c>
      <c r="F1646" s="578">
        <v>8.2279426574774899</v>
      </c>
      <c r="G1646" s="578">
        <v>1687.4291598002051</v>
      </c>
      <c r="H1646" s="578">
        <v>0.46050041683095749</v>
      </c>
      <c r="I1646" s="578">
        <v>0.34350816946243801</v>
      </c>
      <c r="J1646" s="578">
        <v>1.4375063483991299E-2</v>
      </c>
      <c r="K1646" s="578">
        <v>8.3491015712279459</v>
      </c>
      <c r="L1646" s="578">
        <v>1739.8178138732849</v>
      </c>
      <c r="M1646" s="578">
        <v>0.45690966184095749</v>
      </c>
      <c r="N1646" s="578">
        <v>0.37546846386976496</v>
      </c>
      <c r="O1646" s="578">
        <v>1.482134053367185E-2</v>
      </c>
      <c r="P1646" s="578">
        <v>8.2279429662230505</v>
      </c>
      <c r="Q1646" s="578">
        <v>1687.4291598002051</v>
      </c>
      <c r="R1646" s="578">
        <v>0.46050044244232852</v>
      </c>
      <c r="S1646" s="578">
        <v>0.34350830776384028</v>
      </c>
      <c r="T1646" s="578">
        <v>1.4375064531729199E-2</v>
      </c>
      <c r="U1646" s="578">
        <v>8.3491013523598649</v>
      </c>
      <c r="V1646" s="578">
        <v>1739.8178660074825</v>
      </c>
      <c r="W1646" s="578">
        <v>0.45690966184095749</v>
      </c>
      <c r="X1646" s="578">
        <v>0.37546846439363402</v>
      </c>
      <c r="Y1646" s="578">
        <v>1.482134053367185E-2</v>
      </c>
    </row>
    <row r="1647" spans="1:25" x14ac:dyDescent="0.3">
      <c r="A1647" s="311" t="s">
        <v>4244</v>
      </c>
      <c r="B1647" s="310" t="s">
        <v>2196</v>
      </c>
      <c r="C1647" s="310" t="s">
        <v>4184</v>
      </c>
      <c r="D1647" s="36">
        <v>13</v>
      </c>
      <c r="E1647" s="36">
        <v>2012</v>
      </c>
      <c r="F1647" s="578">
        <v>8.1308426111378704</v>
      </c>
      <c r="G1647" s="578">
        <v>1660.7621396382601</v>
      </c>
      <c r="H1647" s="578">
        <v>0.43654060808087974</v>
      </c>
      <c r="I1647" s="578">
        <v>0.30967242206679602</v>
      </c>
      <c r="J1647" s="578">
        <v>1.4147881699803525E-2</v>
      </c>
      <c r="K1647" s="578">
        <v>8.2546078122977598</v>
      </c>
      <c r="L1647" s="578">
        <v>1715.3065643310499</v>
      </c>
      <c r="M1647" s="578">
        <v>0.43353519849673172</v>
      </c>
      <c r="N1647" s="578">
        <v>0.34348847313473552</v>
      </c>
      <c r="O1647" s="578">
        <v>1.461254747118795E-2</v>
      </c>
      <c r="P1647" s="578">
        <v>8.130842817891482</v>
      </c>
      <c r="Q1647" s="578">
        <v>1660.7621917724575</v>
      </c>
      <c r="R1647" s="578">
        <v>0.43654061320315402</v>
      </c>
      <c r="S1647" s="578">
        <v>0.30967245344072547</v>
      </c>
      <c r="T1647" s="578">
        <v>1.4147882747541425E-2</v>
      </c>
      <c r="U1647" s="578">
        <v>8.2546077571411498</v>
      </c>
      <c r="V1647" s="578">
        <v>1715.3065643310499</v>
      </c>
      <c r="W1647" s="578">
        <v>0.43353520428839398</v>
      </c>
      <c r="X1647" s="578">
        <v>0.34348847841223024</v>
      </c>
      <c r="Y1647" s="578">
        <v>1.4612546947319002E-2</v>
      </c>
    </row>
    <row r="1648" spans="1:25" x14ac:dyDescent="0.3">
      <c r="A1648" s="311" t="s">
        <v>4245</v>
      </c>
      <c r="B1648" s="310" t="s">
        <v>2196</v>
      </c>
      <c r="C1648" s="310" t="s">
        <v>4184</v>
      </c>
      <c r="D1648" s="36">
        <v>14</v>
      </c>
      <c r="E1648" s="36">
        <v>2012</v>
      </c>
      <c r="F1648" s="578">
        <v>8.6547237242945485</v>
      </c>
      <c r="G1648" s="578">
        <v>1790.6887524922674</v>
      </c>
      <c r="H1648" s="578">
        <v>0.41585769302522096</v>
      </c>
      <c r="I1648" s="578">
        <v>0.31771554664010121</v>
      </c>
      <c r="J1648" s="578">
        <v>1.5254725944638801E-2</v>
      </c>
      <c r="K1648" s="578">
        <v>8.7266735848194585</v>
      </c>
      <c r="L1648" s="578">
        <v>1833.37255986531</v>
      </c>
      <c r="M1648" s="578">
        <v>0.41328598613229822</v>
      </c>
      <c r="N1648" s="578">
        <v>0.34939026640495252</v>
      </c>
      <c r="O1648" s="578">
        <v>1.5618360921507625E-2</v>
      </c>
      <c r="P1648" s="578">
        <v>8.6547240358146738</v>
      </c>
      <c r="Q1648" s="578">
        <v>1790.6887524922674</v>
      </c>
      <c r="R1648" s="578">
        <v>0.41585769250135196</v>
      </c>
      <c r="S1648" s="578">
        <v>0.31771555397426648</v>
      </c>
      <c r="T1648" s="578">
        <v>1.5254725944638801E-2</v>
      </c>
      <c r="U1648" s="578">
        <v>8.7266731625325775</v>
      </c>
      <c r="V1648" s="578">
        <v>1833.37255986531</v>
      </c>
      <c r="W1648" s="578">
        <v>0.413285940031831</v>
      </c>
      <c r="X1648" s="578">
        <v>0.34939024236518851</v>
      </c>
      <c r="Y1648" s="578">
        <v>1.5618360407339948E-2</v>
      </c>
    </row>
    <row r="1649" spans="1:25" x14ac:dyDescent="0.3">
      <c r="A1649" s="311" t="s">
        <v>4246</v>
      </c>
      <c r="B1649" s="310" t="s">
        <v>2196</v>
      </c>
      <c r="C1649" s="310" t="s">
        <v>4184</v>
      </c>
      <c r="D1649" s="36">
        <v>15</v>
      </c>
      <c r="E1649" s="36">
        <v>2012</v>
      </c>
      <c r="F1649" s="578">
        <v>9.1037806788541857</v>
      </c>
      <c r="G1649" s="578">
        <v>1902.0515009562123</v>
      </c>
      <c r="H1649" s="578">
        <v>0.39812932098478349</v>
      </c>
      <c r="I1649" s="578">
        <v>0.32461059908382528</v>
      </c>
      <c r="J1649" s="578">
        <v>1.6203427658183452E-2</v>
      </c>
      <c r="K1649" s="578">
        <v>9.1343388328095863</v>
      </c>
      <c r="L1649" s="578">
        <v>1934.6221936543725</v>
      </c>
      <c r="M1649" s="578">
        <v>0.39627928143211899</v>
      </c>
      <c r="N1649" s="578">
        <v>0.35288117500022004</v>
      </c>
      <c r="O1649" s="578">
        <v>1.6480899900974025E-2</v>
      </c>
      <c r="P1649" s="578">
        <v>9.1037816685372128</v>
      </c>
      <c r="Q1649" s="578">
        <v>1902.0514488220174</v>
      </c>
      <c r="R1649" s="578">
        <v>0.39812932677644575</v>
      </c>
      <c r="S1649" s="578">
        <v>0.32461071092014454</v>
      </c>
      <c r="T1649" s="578">
        <v>1.62034281820524E-2</v>
      </c>
      <c r="U1649" s="578">
        <v>9.1343382367146333</v>
      </c>
      <c r="V1649" s="578">
        <v>1934.6221936543725</v>
      </c>
      <c r="W1649" s="578">
        <v>0.39627928090824999</v>
      </c>
      <c r="X1649" s="578">
        <v>0.35288111353293028</v>
      </c>
      <c r="Y1649" s="578">
        <v>1.6480899900974025E-2</v>
      </c>
    </row>
    <row r="1650" spans="1:25" x14ac:dyDescent="0.3">
      <c r="A1650" s="579" t="s">
        <v>4247</v>
      </c>
      <c r="B1650" s="580" t="s">
        <v>2196</v>
      </c>
      <c r="C1650" s="580" t="s">
        <v>4184</v>
      </c>
      <c r="D1650" s="581">
        <v>16</v>
      </c>
      <c r="E1650" s="581">
        <v>2012</v>
      </c>
      <c r="F1650" s="582">
        <v>9.6222632487600137</v>
      </c>
      <c r="G1650" s="582">
        <v>2042.2832743326776</v>
      </c>
      <c r="H1650" s="582">
        <v>0.38905038279578175</v>
      </c>
      <c r="I1650" s="582">
        <v>0.34024468105053501</v>
      </c>
      <c r="J1650" s="582">
        <v>1.7398050889217552E-2</v>
      </c>
      <c r="K1650" s="582">
        <v>9.6027261729686728</v>
      </c>
      <c r="L1650" s="582">
        <v>2062.1019922892201</v>
      </c>
      <c r="M1650" s="582">
        <v>0.38724227057537025</v>
      </c>
      <c r="N1650" s="582">
        <v>0.36559673678129878</v>
      </c>
      <c r="O1650" s="582">
        <v>1.7566883179824726E-2</v>
      </c>
      <c r="P1650" s="582">
        <v>9.6222631106429422</v>
      </c>
      <c r="Q1650" s="582">
        <v>2042.2833264668725</v>
      </c>
      <c r="R1650" s="582">
        <v>0.38905041152126274</v>
      </c>
      <c r="S1650" s="582">
        <v>0.34024468576535549</v>
      </c>
      <c r="T1650" s="582">
        <v>1.7398050889217552E-2</v>
      </c>
      <c r="U1650" s="582">
        <v>9.6027260734359992</v>
      </c>
      <c r="V1650" s="582">
        <v>2062.1019922892201</v>
      </c>
      <c r="W1650" s="582">
        <v>0.38724227057537025</v>
      </c>
      <c r="X1650" s="582">
        <v>0.36559675214812126</v>
      </c>
      <c r="Y1650" s="582">
        <v>1.7566883179824726E-2</v>
      </c>
    </row>
    <row r="1651" spans="1:25" x14ac:dyDescent="0.3">
      <c r="A1651" s="311" t="s">
        <v>4248</v>
      </c>
      <c r="B1651" s="310" t="s">
        <v>2196</v>
      </c>
      <c r="C1651" s="310" t="s">
        <v>4184</v>
      </c>
      <c r="D1651" s="36">
        <v>1</v>
      </c>
      <c r="E1651" s="36">
        <v>2020</v>
      </c>
      <c r="F1651" s="578">
        <v>25.114081297617872</v>
      </c>
      <c r="G1651" s="578">
        <v>8458.3047434488872</v>
      </c>
      <c r="H1651" s="578">
        <v>2.60042596480343</v>
      </c>
      <c r="I1651" s="578">
        <v>1.4492641050989399</v>
      </c>
      <c r="J1651" s="578">
        <v>7.4040038743987652E-2</v>
      </c>
      <c r="K1651" s="578">
        <v>25.28239170526885</v>
      </c>
      <c r="L1651" s="578">
        <v>8516.127736409504</v>
      </c>
      <c r="M1651" s="578">
        <v>2.6062760639081977</v>
      </c>
      <c r="N1651" s="578">
        <v>1.4588495713348126</v>
      </c>
      <c r="O1651" s="578">
        <v>7.4545869758973468E-2</v>
      </c>
      <c r="P1651" s="578">
        <v>25.114080265513575</v>
      </c>
      <c r="Q1651" s="578">
        <v>8458.3046417236274</v>
      </c>
      <c r="R1651" s="578">
        <v>2.6004259121449</v>
      </c>
      <c r="S1651" s="578">
        <v>1.4492640672251524</v>
      </c>
      <c r="T1651" s="578">
        <v>7.4040039248454051E-2</v>
      </c>
      <c r="U1651" s="578">
        <v>25.282390651744151</v>
      </c>
      <c r="V1651" s="578">
        <v>8516.1278432210256</v>
      </c>
      <c r="W1651" s="578">
        <v>2.6062760590963649</v>
      </c>
      <c r="X1651" s="578">
        <v>1.4588494996229724</v>
      </c>
      <c r="Y1651" s="578">
        <v>7.4545868672430474E-2</v>
      </c>
    </row>
    <row r="1652" spans="1:25" x14ac:dyDescent="0.3">
      <c r="A1652" s="311" t="s">
        <v>4249</v>
      </c>
      <c r="B1652" s="310" t="s">
        <v>2196</v>
      </c>
      <c r="C1652" s="310" t="s">
        <v>4184</v>
      </c>
      <c r="D1652" s="36">
        <v>2</v>
      </c>
      <c r="E1652" s="36">
        <v>2020</v>
      </c>
      <c r="F1652" s="578">
        <v>13.33566149961305</v>
      </c>
      <c r="G1652" s="578">
        <v>4704.9002126057903</v>
      </c>
      <c r="H1652" s="578">
        <v>1.453018556581805</v>
      </c>
      <c r="I1652" s="578">
        <v>0.75819509429857068</v>
      </c>
      <c r="J1652" s="578">
        <v>4.1182883568884124E-2</v>
      </c>
      <c r="K1652" s="578">
        <v>13.581744003783825</v>
      </c>
      <c r="L1652" s="578">
        <v>4783.1995112101204</v>
      </c>
      <c r="M1652" s="578">
        <v>1.4659383622541324</v>
      </c>
      <c r="N1652" s="578">
        <v>0.76937087159603812</v>
      </c>
      <c r="O1652" s="578">
        <v>4.1868186284167025E-2</v>
      </c>
      <c r="P1652" s="578">
        <v>13.335659412834449</v>
      </c>
      <c r="Q1652" s="578">
        <v>4704.9001057942678</v>
      </c>
      <c r="R1652" s="578">
        <v>1.4530185575907399</v>
      </c>
      <c r="S1652" s="578">
        <v>0.7581950944537913</v>
      </c>
      <c r="T1652" s="578">
        <v>4.1182884092753079E-2</v>
      </c>
      <c r="U1652" s="578">
        <v>13.5817434772616</v>
      </c>
      <c r="V1652" s="578">
        <v>4783.1995112101204</v>
      </c>
      <c r="W1652" s="578">
        <v>1.4659380432373499</v>
      </c>
      <c r="X1652" s="578">
        <v>0.76937087671831206</v>
      </c>
      <c r="Y1652" s="578">
        <v>4.1868187293099796E-2</v>
      </c>
    </row>
    <row r="1653" spans="1:25" x14ac:dyDescent="0.3">
      <c r="A1653" s="311" t="s">
        <v>4250</v>
      </c>
      <c r="B1653" s="310" t="s">
        <v>2196</v>
      </c>
      <c r="C1653" s="310" t="s">
        <v>4184</v>
      </c>
      <c r="D1653" s="36">
        <v>3</v>
      </c>
      <c r="E1653" s="36">
        <v>2020</v>
      </c>
      <c r="F1653" s="578">
        <v>8.120858965567697</v>
      </c>
      <c r="G1653" s="578">
        <v>3002.5731074015221</v>
      </c>
      <c r="H1653" s="578">
        <v>0.78025622349620449</v>
      </c>
      <c r="I1653" s="578">
        <v>0.45371604772905449</v>
      </c>
      <c r="J1653" s="578">
        <v>2.6285275089321603E-2</v>
      </c>
      <c r="K1653" s="578">
        <v>8.0706688676824925</v>
      </c>
      <c r="L1653" s="578">
        <v>2970.4628067016552</v>
      </c>
      <c r="M1653" s="578">
        <v>0.78167174219076174</v>
      </c>
      <c r="N1653" s="578">
        <v>0.45051994174718801</v>
      </c>
      <c r="O1653" s="578">
        <v>2.6003911567386174E-2</v>
      </c>
      <c r="P1653" s="578">
        <v>8.1208586081459799</v>
      </c>
      <c r="Q1653" s="578">
        <v>3002.5730552673272</v>
      </c>
      <c r="R1653" s="578">
        <v>0.78025628312025197</v>
      </c>
      <c r="S1653" s="578">
        <v>0.45371602134158151</v>
      </c>
      <c r="T1653" s="578">
        <v>2.6285274565452675E-2</v>
      </c>
      <c r="U1653" s="578">
        <v>8.070668755761286</v>
      </c>
      <c r="V1653" s="578">
        <v>2970.4628067016552</v>
      </c>
      <c r="W1653" s="578">
        <v>0.7816717105645995</v>
      </c>
      <c r="X1653" s="578">
        <v>0.45051994159196773</v>
      </c>
      <c r="Y1653" s="578">
        <v>2.6003911567386174E-2</v>
      </c>
    </row>
    <row r="1654" spans="1:25" x14ac:dyDescent="0.3">
      <c r="A1654" s="311" t="s">
        <v>4251</v>
      </c>
      <c r="B1654" s="310" t="s">
        <v>2196</v>
      </c>
      <c r="C1654" s="310" t="s">
        <v>4184</v>
      </c>
      <c r="D1654" s="36">
        <v>4</v>
      </c>
      <c r="E1654" s="36">
        <v>2020</v>
      </c>
      <c r="F1654" s="578">
        <v>6.8256323545986834</v>
      </c>
      <c r="G1654" s="578">
        <v>2688.7061882018997</v>
      </c>
      <c r="H1654" s="578">
        <v>0.5397946774755833</v>
      </c>
      <c r="I1654" s="578">
        <v>0.39121314231306248</v>
      </c>
      <c r="J1654" s="578">
        <v>2.3538666699702497E-2</v>
      </c>
      <c r="K1654" s="578">
        <v>6.7115345252471599</v>
      </c>
      <c r="L1654" s="578">
        <v>2628.1322174072225</v>
      </c>
      <c r="M1654" s="578">
        <v>0.54045995324850016</v>
      </c>
      <c r="N1654" s="578">
        <v>0.38356077445981374</v>
      </c>
      <c r="O1654" s="578">
        <v>2.3008111650900227E-2</v>
      </c>
      <c r="P1654" s="578">
        <v>6.8256323049208643</v>
      </c>
      <c r="Q1654" s="578">
        <v>2688.7062403360947</v>
      </c>
      <c r="R1654" s="578">
        <v>0.53979469492332943</v>
      </c>
      <c r="S1654" s="578">
        <v>0.39121313466845675</v>
      </c>
      <c r="T1654" s="578">
        <v>2.3538666699702497E-2</v>
      </c>
      <c r="U1654" s="578">
        <v>6.7115340037513853</v>
      </c>
      <c r="V1654" s="578">
        <v>2628.1322174072225</v>
      </c>
      <c r="W1654" s="578">
        <v>0.54045994019058197</v>
      </c>
      <c r="X1654" s="578">
        <v>0.38356077496427998</v>
      </c>
      <c r="Y1654" s="578">
        <v>2.3008111650900227E-2</v>
      </c>
    </row>
    <row r="1655" spans="1:25" x14ac:dyDescent="0.3">
      <c r="A1655" s="311" t="s">
        <v>4252</v>
      </c>
      <c r="B1655" s="310" t="s">
        <v>2196</v>
      </c>
      <c r="C1655" s="310" t="s">
        <v>4184</v>
      </c>
      <c r="D1655" s="36">
        <v>5</v>
      </c>
      <c r="E1655" s="36">
        <v>2020</v>
      </c>
      <c r="F1655" s="578">
        <v>5.918623792387125</v>
      </c>
      <c r="G1655" s="578">
        <v>2362.7620646158775</v>
      </c>
      <c r="H1655" s="578">
        <v>0.4143505181176198</v>
      </c>
      <c r="I1655" s="578">
        <v>0.34609370833883601</v>
      </c>
      <c r="J1655" s="578">
        <v>2.0687166562614299E-2</v>
      </c>
      <c r="K1655" s="578">
        <v>5.8251033612492948</v>
      </c>
      <c r="L1655" s="578">
        <v>2315.6792805989526</v>
      </c>
      <c r="M1655" s="578">
        <v>0.41549714258871928</v>
      </c>
      <c r="N1655" s="578">
        <v>0.3385312116394435</v>
      </c>
      <c r="O1655" s="578">
        <v>2.0274593727663125E-2</v>
      </c>
      <c r="P1655" s="578">
        <v>5.9186236884379433</v>
      </c>
      <c r="Q1655" s="578">
        <v>2362.7620646158775</v>
      </c>
      <c r="R1655" s="578">
        <v>0.41435054633378327</v>
      </c>
      <c r="S1655" s="578">
        <v>0.34609370461354577</v>
      </c>
      <c r="T1655" s="578">
        <v>2.0687166562614299E-2</v>
      </c>
      <c r="U1655" s="578">
        <v>5.8251029963284928</v>
      </c>
      <c r="V1655" s="578">
        <v>2315.6792805989526</v>
      </c>
      <c r="W1655" s="578">
        <v>0.41549712675623579</v>
      </c>
      <c r="X1655" s="578">
        <v>0.33853120182175128</v>
      </c>
      <c r="Y1655" s="578">
        <v>2.0274593203794176E-2</v>
      </c>
    </row>
    <row r="1656" spans="1:25" x14ac:dyDescent="0.3">
      <c r="A1656" s="311" t="s">
        <v>4253</v>
      </c>
      <c r="B1656" s="310" t="s">
        <v>2196</v>
      </c>
      <c r="C1656" s="310" t="s">
        <v>4184</v>
      </c>
      <c r="D1656" s="36">
        <v>6</v>
      </c>
      <c r="E1656" s="36">
        <v>2020</v>
      </c>
      <c r="F1656" s="578">
        <v>5.348786615613788</v>
      </c>
      <c r="G1656" s="578">
        <v>2199.0459887186626</v>
      </c>
      <c r="H1656" s="578">
        <v>0.35302017782911749</v>
      </c>
      <c r="I1656" s="578">
        <v>0.31602843367727401</v>
      </c>
      <c r="J1656" s="578">
        <v>1.9252971804235099E-2</v>
      </c>
      <c r="K1656" s="578">
        <v>5.2829969045900071</v>
      </c>
      <c r="L1656" s="578">
        <v>2164.525622049965</v>
      </c>
      <c r="M1656" s="578">
        <v>0.353101247591742</v>
      </c>
      <c r="N1656" s="578">
        <v>0.30952806392451698</v>
      </c>
      <c r="O1656" s="578">
        <v>1.8950437486637349E-2</v>
      </c>
      <c r="P1656" s="578">
        <v>5.3487865635640102</v>
      </c>
      <c r="Q1656" s="578">
        <v>2199.0460408528597</v>
      </c>
      <c r="R1656" s="578">
        <v>0.3530201769268988</v>
      </c>
      <c r="S1656" s="578">
        <v>0.31602844632773924</v>
      </c>
      <c r="T1656" s="578">
        <v>1.9252971804235099E-2</v>
      </c>
      <c r="U1656" s="578">
        <v>5.2829966436608293</v>
      </c>
      <c r="V1656" s="578">
        <v>2164.525622049965</v>
      </c>
      <c r="W1656" s="578">
        <v>0.35310124701936674</v>
      </c>
      <c r="X1656" s="578">
        <v>0.30952805880224277</v>
      </c>
      <c r="Y1656" s="578">
        <v>1.8950437486637349E-2</v>
      </c>
    </row>
    <row r="1657" spans="1:25" x14ac:dyDescent="0.3">
      <c r="A1657" s="311" t="s">
        <v>4254</v>
      </c>
      <c r="B1657" s="310" t="s">
        <v>2196</v>
      </c>
      <c r="C1657" s="310" t="s">
        <v>4184</v>
      </c>
      <c r="D1657" s="36">
        <v>7</v>
      </c>
      <c r="E1657" s="36">
        <v>2020</v>
      </c>
      <c r="F1657" s="578">
        <v>5.16078339956705</v>
      </c>
      <c r="G1657" s="578">
        <v>2155.1021957397425</v>
      </c>
      <c r="H1657" s="578">
        <v>0.30898187036897601</v>
      </c>
      <c r="I1657" s="578">
        <v>0.29634956291799075</v>
      </c>
      <c r="J1657" s="578">
        <v>1.8868933354193925E-2</v>
      </c>
      <c r="K1657" s="578">
        <v>5.1057072599675504</v>
      </c>
      <c r="L1657" s="578">
        <v>2128.0869725545199</v>
      </c>
      <c r="M1657" s="578">
        <v>0.30852902896973899</v>
      </c>
      <c r="N1657" s="578">
        <v>0.29140002078687099</v>
      </c>
      <c r="O1657" s="578">
        <v>1.8632065504789325E-2</v>
      </c>
      <c r="P1657" s="578">
        <v>5.1607833998787029</v>
      </c>
      <c r="Q1657" s="578">
        <v>2155.1021957397425</v>
      </c>
      <c r="R1657" s="578">
        <v>0.30898186957832252</v>
      </c>
      <c r="S1657" s="578">
        <v>0.2963495878696748</v>
      </c>
      <c r="T1657" s="578">
        <v>1.8868933354193925E-2</v>
      </c>
      <c r="U1657" s="578">
        <v>5.1057073588914701</v>
      </c>
      <c r="V1657" s="578">
        <v>2128.0869725545199</v>
      </c>
      <c r="W1657" s="578">
        <v>0.308528981826384</v>
      </c>
      <c r="X1657" s="578">
        <v>0.29140002228086748</v>
      </c>
      <c r="Y1657" s="578">
        <v>1.8632065504789325E-2</v>
      </c>
    </row>
    <row r="1658" spans="1:25" x14ac:dyDescent="0.3">
      <c r="A1658" s="311" t="s">
        <v>4255</v>
      </c>
      <c r="B1658" s="310" t="s">
        <v>2196</v>
      </c>
      <c r="C1658" s="310" t="s">
        <v>4184</v>
      </c>
      <c r="D1658" s="36">
        <v>8</v>
      </c>
      <c r="E1658" s="36">
        <v>2020</v>
      </c>
      <c r="F1658" s="578">
        <v>4.4723174587549348</v>
      </c>
      <c r="G1658" s="578">
        <v>1810.0086530049625</v>
      </c>
      <c r="H1658" s="578">
        <v>0.27913590183985998</v>
      </c>
      <c r="I1658" s="578">
        <v>0.230499804078135</v>
      </c>
      <c r="J1658" s="578">
        <v>1.5849373866027801E-2</v>
      </c>
      <c r="K1658" s="578">
        <v>4.4760668559028947</v>
      </c>
      <c r="L1658" s="578">
        <v>1818.3310394287048</v>
      </c>
      <c r="M1658" s="578">
        <v>0.27821245706339376</v>
      </c>
      <c r="N1658" s="578">
        <v>0.23198274662718127</v>
      </c>
      <c r="O1658" s="578">
        <v>1.5921745817953026E-2</v>
      </c>
      <c r="P1658" s="578">
        <v>4.4723168328043004</v>
      </c>
      <c r="Q1658" s="578">
        <v>1810.0087051391577</v>
      </c>
      <c r="R1658" s="578">
        <v>0.27913592777864898</v>
      </c>
      <c r="S1658" s="578">
        <v>0.23049980303039702</v>
      </c>
      <c r="T1658" s="578">
        <v>1.5849373866027801E-2</v>
      </c>
      <c r="U1658" s="578">
        <v>4.4760662822081905</v>
      </c>
      <c r="V1658" s="578">
        <v>1818.3310394287048</v>
      </c>
      <c r="W1658" s="578">
        <v>0.27821245617815249</v>
      </c>
      <c r="X1658" s="578">
        <v>0.23198273776021427</v>
      </c>
      <c r="Y1658" s="578">
        <v>1.5921745817953026E-2</v>
      </c>
    </row>
    <row r="1659" spans="1:25" x14ac:dyDescent="0.3">
      <c r="A1659" s="311" t="s">
        <v>4256</v>
      </c>
      <c r="B1659" s="310" t="s">
        <v>2196</v>
      </c>
      <c r="C1659" s="310" t="s">
        <v>4184</v>
      </c>
      <c r="D1659" s="36">
        <v>9</v>
      </c>
      <c r="E1659" s="36">
        <v>2020</v>
      </c>
      <c r="F1659" s="578">
        <v>4.3223591875418252</v>
      </c>
      <c r="G1659" s="578">
        <v>1761.1923433939551</v>
      </c>
      <c r="H1659" s="578">
        <v>0.25678718486354479</v>
      </c>
      <c r="I1659" s="578">
        <v>0.21124599239556099</v>
      </c>
      <c r="J1659" s="578">
        <v>1.5423497951511876E-2</v>
      </c>
      <c r="K1659" s="578">
        <v>4.3440685328459896</v>
      </c>
      <c r="L1659" s="578">
        <v>1783.8256734212173</v>
      </c>
      <c r="M1659" s="578">
        <v>0.2556377523530195</v>
      </c>
      <c r="N1659" s="578">
        <v>0.21639199927449199</v>
      </c>
      <c r="O1659" s="578">
        <v>1.5621026027171499E-2</v>
      </c>
      <c r="P1659" s="578">
        <v>4.3223590316010805</v>
      </c>
      <c r="Q1659" s="578">
        <v>1761.1923433939551</v>
      </c>
      <c r="R1659" s="578">
        <v>0.25678717893606451</v>
      </c>
      <c r="S1659" s="578">
        <v>0.21124599291942978</v>
      </c>
      <c r="T1659" s="578">
        <v>1.5423497951511876E-2</v>
      </c>
      <c r="U1659" s="578">
        <v>4.344068428694297</v>
      </c>
      <c r="V1659" s="578">
        <v>1783.8256212870224</v>
      </c>
      <c r="W1659" s="578">
        <v>0.25563774174952375</v>
      </c>
      <c r="X1659" s="578">
        <v>0.21639199927449199</v>
      </c>
      <c r="Y1659" s="578">
        <v>1.5621026027171499E-2</v>
      </c>
    </row>
    <row r="1660" spans="1:25" x14ac:dyDescent="0.3">
      <c r="A1660" s="311" t="s">
        <v>4257</v>
      </c>
      <c r="B1660" s="310" t="s">
        <v>2196</v>
      </c>
      <c r="C1660" s="310" t="s">
        <v>4184</v>
      </c>
      <c r="D1660" s="36">
        <v>10</v>
      </c>
      <c r="E1660" s="36">
        <v>2020</v>
      </c>
      <c r="F1660" s="578">
        <v>4.2057237107789298</v>
      </c>
      <c r="G1660" s="578">
        <v>1723.2173894246375</v>
      </c>
      <c r="H1660" s="578">
        <v>0.23940419571105503</v>
      </c>
      <c r="I1660" s="578">
        <v>0.19627106769864072</v>
      </c>
      <c r="J1660" s="578">
        <v>1.5092205760690026E-2</v>
      </c>
      <c r="K1660" s="578">
        <v>4.2459926344357228</v>
      </c>
      <c r="L1660" s="578">
        <v>1758.7921435038199</v>
      </c>
      <c r="M1660" s="578">
        <v>0.238505105783891</v>
      </c>
      <c r="N1660" s="578">
        <v>0.20416793675394676</v>
      </c>
      <c r="O1660" s="578">
        <v>1.54029198553568E-2</v>
      </c>
      <c r="P1660" s="578">
        <v>4.2057235542124491</v>
      </c>
      <c r="Q1660" s="578">
        <v>1723.2173894246375</v>
      </c>
      <c r="R1660" s="578">
        <v>0.23940419666178001</v>
      </c>
      <c r="S1660" s="578">
        <v>0.1962711099185975</v>
      </c>
      <c r="T1660" s="578">
        <v>1.5092206284558976E-2</v>
      </c>
      <c r="U1660" s="578">
        <v>4.2459923763029348</v>
      </c>
      <c r="V1660" s="578">
        <v>1758.7921956380151</v>
      </c>
      <c r="W1660" s="578">
        <v>0.23850505944816724</v>
      </c>
      <c r="X1660" s="578">
        <v>0.20416787955521876</v>
      </c>
      <c r="Y1660" s="578">
        <v>1.5402920379225749E-2</v>
      </c>
    </row>
    <row r="1661" spans="1:25" x14ac:dyDescent="0.3">
      <c r="A1661" s="311" t="s">
        <v>4258</v>
      </c>
      <c r="B1661" s="310" t="s">
        <v>2196</v>
      </c>
      <c r="C1661" s="310" t="s">
        <v>4184</v>
      </c>
      <c r="D1661" s="36">
        <v>11</v>
      </c>
      <c r="E1661" s="36">
        <v>2020</v>
      </c>
      <c r="F1661" s="578">
        <v>4.0626266213766877</v>
      </c>
      <c r="G1661" s="578">
        <v>1645.75927861531</v>
      </c>
      <c r="H1661" s="578">
        <v>0.22525248239495899</v>
      </c>
      <c r="I1661" s="578">
        <v>0.171408802270889</v>
      </c>
      <c r="J1661" s="578">
        <v>1.4416091512733374E-2</v>
      </c>
      <c r="K1661" s="578">
        <v>4.1176014051707126</v>
      </c>
      <c r="L1661" s="578">
        <v>1693.2705739339149</v>
      </c>
      <c r="M1661" s="578">
        <v>0.22443736178926524</v>
      </c>
      <c r="N1661" s="578">
        <v>0.18220551882404801</v>
      </c>
      <c r="O1661" s="578">
        <v>1.4831100988279351E-2</v>
      </c>
      <c r="P1661" s="578">
        <v>4.0626268302003128</v>
      </c>
      <c r="Q1661" s="578">
        <v>1645.7593828837025</v>
      </c>
      <c r="R1661" s="578">
        <v>0.22525248128658823</v>
      </c>
      <c r="S1661" s="578">
        <v>0.171408802270889</v>
      </c>
      <c r="T1661" s="578">
        <v>1.4416091512733374E-2</v>
      </c>
      <c r="U1661" s="578">
        <v>4.117601510304663</v>
      </c>
      <c r="V1661" s="578">
        <v>1693.2705739339149</v>
      </c>
      <c r="W1661" s="578">
        <v>0.22443736183777174</v>
      </c>
      <c r="X1661" s="578">
        <v>0.182205517252441</v>
      </c>
      <c r="Y1661" s="578">
        <v>1.4831100988279351E-2</v>
      </c>
    </row>
    <row r="1662" spans="1:25" x14ac:dyDescent="0.3">
      <c r="A1662" s="311" t="s">
        <v>4259</v>
      </c>
      <c r="B1662" s="310" t="s">
        <v>2196</v>
      </c>
      <c r="C1662" s="310" t="s">
        <v>4184</v>
      </c>
      <c r="D1662" s="36">
        <v>12</v>
      </c>
      <c r="E1662" s="36">
        <v>2020</v>
      </c>
      <c r="F1662" s="578">
        <v>3.921638596756865</v>
      </c>
      <c r="G1662" s="578">
        <v>1563.2397931416799</v>
      </c>
      <c r="H1662" s="578">
        <v>0.21326393360262325</v>
      </c>
      <c r="I1662" s="578">
        <v>0.143978497013449</v>
      </c>
      <c r="J1662" s="578">
        <v>1.3694649930888123E-2</v>
      </c>
      <c r="K1662" s="578">
        <v>3.9876761674192127</v>
      </c>
      <c r="L1662" s="578">
        <v>1620.03761672973</v>
      </c>
      <c r="M1662" s="578">
        <v>0.21252596064005</v>
      </c>
      <c r="N1662" s="578">
        <v>0.15736260451376399</v>
      </c>
      <c r="O1662" s="578">
        <v>1.4190902040960848E-2</v>
      </c>
      <c r="P1662" s="578">
        <v>3.9216384915210525</v>
      </c>
      <c r="Q1662" s="578">
        <v>1563.2397410074825</v>
      </c>
      <c r="R1662" s="578">
        <v>0.21326392261835247</v>
      </c>
      <c r="S1662" s="578">
        <v>0.143978497013449</v>
      </c>
      <c r="T1662" s="578">
        <v>1.3694649930888123E-2</v>
      </c>
      <c r="U1662" s="578">
        <v>3.9876761153694402</v>
      </c>
      <c r="V1662" s="578">
        <v>1620.03761672973</v>
      </c>
      <c r="W1662" s="578">
        <v>0.212525961163919</v>
      </c>
      <c r="X1662" s="578">
        <v>0.15736260346602599</v>
      </c>
      <c r="Y1662" s="578">
        <v>1.4190902040960848E-2</v>
      </c>
    </row>
    <row r="1663" spans="1:25" x14ac:dyDescent="0.3">
      <c r="A1663" s="311" t="s">
        <v>4260</v>
      </c>
      <c r="B1663" s="310" t="s">
        <v>2196</v>
      </c>
      <c r="C1663" s="310" t="s">
        <v>4184</v>
      </c>
      <c r="D1663" s="36">
        <v>13</v>
      </c>
      <c r="E1663" s="36">
        <v>2020</v>
      </c>
      <c r="F1663" s="578">
        <v>3.8857039913455025</v>
      </c>
      <c r="G1663" s="578">
        <v>1567.04396438598</v>
      </c>
      <c r="H1663" s="578">
        <v>0.202156494512261</v>
      </c>
      <c r="I1663" s="578">
        <v>0.13005409948527799</v>
      </c>
      <c r="J1663" s="578">
        <v>1.3723452158349851E-2</v>
      </c>
      <c r="K1663" s="578">
        <v>3.95132391833855</v>
      </c>
      <c r="L1663" s="578">
        <v>1623.56042226155</v>
      </c>
      <c r="M1663" s="578">
        <v>0.20166269572655426</v>
      </c>
      <c r="N1663" s="578">
        <v>0.14417540380964</v>
      </c>
      <c r="O1663" s="578">
        <v>1.4217617189084725E-2</v>
      </c>
      <c r="P1663" s="578">
        <v>3.8857034720798098</v>
      </c>
      <c r="Q1663" s="578">
        <v>1567.04396438598</v>
      </c>
      <c r="R1663" s="578">
        <v>0.202156531141857</v>
      </c>
      <c r="S1663" s="578">
        <v>0.13005409948527799</v>
      </c>
      <c r="T1663" s="578">
        <v>1.3723452158349851E-2</v>
      </c>
      <c r="U1663" s="578">
        <v>3.9513236626395698</v>
      </c>
      <c r="V1663" s="578">
        <v>1623.56042226155</v>
      </c>
      <c r="W1663" s="578">
        <v>0.201662617728288</v>
      </c>
      <c r="X1663" s="578">
        <v>0.14417540433350901</v>
      </c>
      <c r="Y1663" s="578">
        <v>1.4217616670066425E-2</v>
      </c>
    </row>
    <row r="1664" spans="1:25" x14ac:dyDescent="0.3">
      <c r="A1664" s="311" t="s">
        <v>4261</v>
      </c>
      <c r="B1664" s="310" t="s">
        <v>2196</v>
      </c>
      <c r="C1664" s="310" t="s">
        <v>4184</v>
      </c>
      <c r="D1664" s="36">
        <v>14</v>
      </c>
      <c r="E1664" s="36">
        <v>2020</v>
      </c>
      <c r="F1664" s="578">
        <v>4.1184663748366148</v>
      </c>
      <c r="G1664" s="578">
        <v>1675.4471906026151</v>
      </c>
      <c r="H1664" s="578">
        <v>0.19329080167517473</v>
      </c>
      <c r="I1664" s="578">
        <v>0.133422495797276</v>
      </c>
      <c r="J1664" s="578">
        <v>1.4675015622439426E-2</v>
      </c>
      <c r="K1664" s="578">
        <v>4.1600312529383974</v>
      </c>
      <c r="L1664" s="578">
        <v>1721.869523366285</v>
      </c>
      <c r="M1664" s="578">
        <v>0.1928950061628705</v>
      </c>
      <c r="N1664" s="578">
        <v>0.14663240686058901</v>
      </c>
      <c r="O1664" s="578">
        <v>1.50805948748408E-2</v>
      </c>
      <c r="P1664" s="578">
        <v>4.1184666361283826</v>
      </c>
      <c r="Q1664" s="578">
        <v>1675.4471384684175</v>
      </c>
      <c r="R1664" s="578">
        <v>0.19329080210203123</v>
      </c>
      <c r="S1664" s="578">
        <v>0.133422495797276</v>
      </c>
      <c r="T1664" s="578">
        <v>1.4675015622439426E-2</v>
      </c>
      <c r="U1664" s="578">
        <v>4.1600307834972501</v>
      </c>
      <c r="V1664" s="578">
        <v>1721.869523366285</v>
      </c>
      <c r="W1664" s="578">
        <v>0.19289500164207576</v>
      </c>
      <c r="X1664" s="578">
        <v>0.14663240686058901</v>
      </c>
      <c r="Y1664" s="578">
        <v>1.5080595389008449E-2</v>
      </c>
    </row>
    <row r="1665" spans="1:25" x14ac:dyDescent="0.3">
      <c r="A1665" s="311" t="s">
        <v>4262</v>
      </c>
      <c r="B1665" s="310" t="s">
        <v>2196</v>
      </c>
      <c r="C1665" s="310" t="s">
        <v>4184</v>
      </c>
      <c r="D1665" s="36">
        <v>15</v>
      </c>
      <c r="E1665" s="36">
        <v>2020</v>
      </c>
      <c r="F1665" s="578">
        <v>4.3179851058218102</v>
      </c>
      <c r="G1665" s="578">
        <v>1768.3614044189401</v>
      </c>
      <c r="H1665" s="578">
        <v>0.18569100891666748</v>
      </c>
      <c r="I1665" s="578">
        <v>0.13630988541990474</v>
      </c>
      <c r="J1665" s="578">
        <v>1.54906218910279E-2</v>
      </c>
      <c r="K1665" s="578">
        <v>4.3402517300552619</v>
      </c>
      <c r="L1665" s="578">
        <v>1806.1810480753525</v>
      </c>
      <c r="M1665" s="578">
        <v>0.18550555091254201</v>
      </c>
      <c r="N1665" s="578">
        <v>0.14808500371873301</v>
      </c>
      <c r="O1665" s="578">
        <v>1.5820718661416273E-2</v>
      </c>
      <c r="P1665" s="578">
        <v>4.3179848996381498</v>
      </c>
      <c r="Q1665" s="578">
        <v>1768.361352284745</v>
      </c>
      <c r="R1665" s="578">
        <v>0.18569100905733602</v>
      </c>
      <c r="S1665" s="578">
        <v>0.13630985422059874</v>
      </c>
      <c r="T1665" s="578">
        <v>1.54906218910279E-2</v>
      </c>
      <c r="U1665" s="578">
        <v>4.3402517300031178</v>
      </c>
      <c r="V1665" s="578">
        <v>1806.1810480753525</v>
      </c>
      <c r="W1665" s="578">
        <v>0.18550555175655326</v>
      </c>
      <c r="X1665" s="578">
        <v>0.14808500371873301</v>
      </c>
      <c r="Y1665" s="578">
        <v>1.5820718661416273E-2</v>
      </c>
    </row>
    <row r="1666" spans="1:25" x14ac:dyDescent="0.3">
      <c r="A1666" s="579" t="s">
        <v>4263</v>
      </c>
      <c r="B1666" s="580" t="s">
        <v>2196</v>
      </c>
      <c r="C1666" s="580" t="s">
        <v>4184</v>
      </c>
      <c r="D1666" s="581">
        <v>16</v>
      </c>
      <c r="E1666" s="581">
        <v>2020</v>
      </c>
      <c r="F1666" s="582">
        <v>4.5554768377805832</v>
      </c>
      <c r="G1666" s="582">
        <v>1890.5122845967551</v>
      </c>
      <c r="H1666" s="582">
        <v>0.18190527643552376</v>
      </c>
      <c r="I1666" s="582">
        <v>0.14274016053726224</v>
      </c>
      <c r="J1666" s="582">
        <v>1.6561973801193099E-2</v>
      </c>
      <c r="K1666" s="582">
        <v>4.5540456167946077</v>
      </c>
      <c r="L1666" s="582">
        <v>1917.0721880594851</v>
      </c>
      <c r="M1666" s="582">
        <v>0.18165609100833499</v>
      </c>
      <c r="N1666" s="582">
        <v>0.15329160541296</v>
      </c>
      <c r="O1666" s="582">
        <v>1.6793356393463851E-2</v>
      </c>
      <c r="P1666" s="582">
        <v>4.5554767884750573</v>
      </c>
      <c r="Q1666" s="582">
        <v>1890.51233673095</v>
      </c>
      <c r="R1666" s="582">
        <v>0.18190530913367725</v>
      </c>
      <c r="S1666" s="582">
        <v>0.14274020733622175</v>
      </c>
      <c r="T1666" s="582">
        <v>1.656197327732415E-2</v>
      </c>
      <c r="U1666" s="582">
        <v>4.5540454605919223</v>
      </c>
      <c r="V1666" s="582">
        <v>1917.0721880594851</v>
      </c>
      <c r="W1666" s="582">
        <v>0.1816560902758885</v>
      </c>
      <c r="X1666" s="582">
        <v>0.15329159434380302</v>
      </c>
      <c r="Y1666" s="582">
        <v>1.6793356393463851E-2</v>
      </c>
    </row>
    <row r="1667" spans="1:25" x14ac:dyDescent="0.3">
      <c r="A1667" s="311" t="s">
        <v>4264</v>
      </c>
      <c r="B1667" s="310" t="s">
        <v>2196</v>
      </c>
      <c r="C1667" s="310" t="s">
        <v>4184</v>
      </c>
      <c r="D1667" s="36">
        <v>1</v>
      </c>
      <c r="E1667" s="36">
        <v>2030</v>
      </c>
      <c r="F1667" s="578">
        <v>9.8682866112770213</v>
      </c>
      <c r="G1667" s="578">
        <v>8190.8055419921848</v>
      </c>
      <c r="H1667" s="578">
        <v>0.92915930195401042</v>
      </c>
      <c r="I1667" s="578">
        <v>0.34916299061539247</v>
      </c>
      <c r="J1667" s="578">
        <v>7.0642521100429179E-2</v>
      </c>
      <c r="K1667" s="578">
        <v>9.9349463082386542</v>
      </c>
      <c r="L1667" s="578">
        <v>8248.685948689772</v>
      </c>
      <c r="M1667" s="578">
        <v>0.93108006170950797</v>
      </c>
      <c r="N1667" s="578">
        <v>0.35184653289616025</v>
      </c>
      <c r="O1667" s="578">
        <v>7.1141621718803977E-2</v>
      </c>
      <c r="P1667" s="578">
        <v>9.8682849472594434</v>
      </c>
      <c r="Q1667" s="578">
        <v>8190.8053894042951</v>
      </c>
      <c r="R1667" s="578">
        <v>0.92915930195401042</v>
      </c>
      <c r="S1667" s="578">
        <v>0.34916299061539247</v>
      </c>
      <c r="T1667" s="578">
        <v>7.0642521604895578E-2</v>
      </c>
      <c r="U1667" s="578">
        <v>9.9349462584141079</v>
      </c>
      <c r="V1667" s="578">
        <v>8248.6858444213831</v>
      </c>
      <c r="W1667" s="578">
        <v>0.93108005653387682</v>
      </c>
      <c r="X1667" s="578">
        <v>0.35184653817365524</v>
      </c>
      <c r="Y1667" s="578">
        <v>7.1141621718803977E-2</v>
      </c>
    </row>
    <row r="1668" spans="1:25" x14ac:dyDescent="0.3">
      <c r="A1668" s="311" t="s">
        <v>4265</v>
      </c>
      <c r="B1668" s="310" t="s">
        <v>2196</v>
      </c>
      <c r="C1668" s="310" t="s">
        <v>4184</v>
      </c>
      <c r="D1668" s="36">
        <v>2</v>
      </c>
      <c r="E1668" s="36">
        <v>2030</v>
      </c>
      <c r="F1668" s="578">
        <v>5.2996583764249046</v>
      </c>
      <c r="G1668" s="578">
        <v>4565.4997558593705</v>
      </c>
      <c r="H1668" s="578">
        <v>0.52705841489902605</v>
      </c>
      <c r="I1668" s="578">
        <v>0.18515190695567652</v>
      </c>
      <c r="J1668" s="578">
        <v>3.9375222986563999E-2</v>
      </c>
      <c r="K1668" s="578">
        <v>5.4004151730177847</v>
      </c>
      <c r="L1668" s="578">
        <v>4641.7351582845031</v>
      </c>
      <c r="M1668" s="578">
        <v>0.53231013721961029</v>
      </c>
      <c r="N1668" s="578">
        <v>0.18781489483080749</v>
      </c>
      <c r="O1668" s="578">
        <v>4.0032695047557298E-2</v>
      </c>
      <c r="P1668" s="578">
        <v>5.2996582177923548</v>
      </c>
      <c r="Q1668" s="578">
        <v>4565.4996541341106</v>
      </c>
      <c r="R1668" s="578">
        <v>0.52705844624385123</v>
      </c>
      <c r="S1668" s="578">
        <v>0.18515190843027052</v>
      </c>
      <c r="T1668" s="578">
        <v>3.9375222986563999E-2</v>
      </c>
      <c r="U1668" s="578">
        <v>5.400414857426461</v>
      </c>
      <c r="V1668" s="578">
        <v>4641.7351074218732</v>
      </c>
      <c r="W1668" s="578">
        <v>0.53231014099583229</v>
      </c>
      <c r="X1668" s="578">
        <v>0.18781491097373224</v>
      </c>
      <c r="Y1668" s="578">
        <v>4.0032695047557298E-2</v>
      </c>
    </row>
    <row r="1669" spans="1:25" x14ac:dyDescent="0.3">
      <c r="A1669" s="311" t="s">
        <v>4266</v>
      </c>
      <c r="B1669" s="310" t="s">
        <v>2196</v>
      </c>
      <c r="C1669" s="310" t="s">
        <v>4184</v>
      </c>
      <c r="D1669" s="36">
        <v>3</v>
      </c>
      <c r="E1669" s="36">
        <v>2030</v>
      </c>
      <c r="F1669" s="578">
        <v>3.2235673129540925</v>
      </c>
      <c r="G1669" s="578">
        <v>2896.3811543782499</v>
      </c>
      <c r="H1669" s="578">
        <v>0.28705392018794801</v>
      </c>
      <c r="I1669" s="578">
        <v>0.11372289455418125</v>
      </c>
      <c r="J1669" s="578">
        <v>2.49807479170461E-2</v>
      </c>
      <c r="K1669" s="578">
        <v>3.2052105213839801</v>
      </c>
      <c r="L1669" s="578">
        <v>2866.715082804355</v>
      </c>
      <c r="M1669" s="578">
        <v>0.28756543102402476</v>
      </c>
      <c r="N1669" s="578">
        <v>0.11259047048709625</v>
      </c>
      <c r="O1669" s="578">
        <v>2.472480737681805E-2</v>
      </c>
      <c r="P1669" s="578">
        <v>3.2235672087032623</v>
      </c>
      <c r="Q1669" s="578">
        <v>2896.3811543782499</v>
      </c>
      <c r="R1669" s="578">
        <v>0.287053915040208</v>
      </c>
      <c r="S1669" s="578">
        <v>0.11372289597056776</v>
      </c>
      <c r="T1669" s="578">
        <v>2.49807479170461E-2</v>
      </c>
      <c r="U1669" s="578">
        <v>3.2052105213569977</v>
      </c>
      <c r="V1669" s="578">
        <v>2866.715082804355</v>
      </c>
      <c r="W1669" s="578">
        <v>0.28756541022691301</v>
      </c>
      <c r="X1669" s="578">
        <v>0.11259047213631326</v>
      </c>
      <c r="Y1669" s="578">
        <v>2.472480737681805E-2</v>
      </c>
    </row>
    <row r="1670" spans="1:25" x14ac:dyDescent="0.3">
      <c r="A1670" s="311" t="s">
        <v>4267</v>
      </c>
      <c r="B1670" s="310" t="s">
        <v>2196</v>
      </c>
      <c r="C1670" s="310" t="s">
        <v>4184</v>
      </c>
      <c r="D1670" s="36">
        <v>4</v>
      </c>
      <c r="E1670" s="36">
        <v>2030</v>
      </c>
      <c r="F1670" s="578">
        <v>2.6841391252360101</v>
      </c>
      <c r="G1670" s="578">
        <v>2588.1466827392524</v>
      </c>
      <c r="H1670" s="578">
        <v>0.20261758837538402</v>
      </c>
      <c r="I1670" s="578">
        <v>0.1003081150702195</v>
      </c>
      <c r="J1670" s="578">
        <v>2.2322555421851527E-2</v>
      </c>
      <c r="K1670" s="578">
        <v>2.6427254635060873</v>
      </c>
      <c r="L1670" s="578">
        <v>2531.1216456095326</v>
      </c>
      <c r="M1670" s="578">
        <v>0.20261559689485326</v>
      </c>
      <c r="N1670" s="578">
        <v>9.8128857382107484E-2</v>
      </c>
      <c r="O1670" s="578">
        <v>2.1830668886347299E-2</v>
      </c>
      <c r="P1670" s="578">
        <v>2.6841390730499652</v>
      </c>
      <c r="Q1670" s="578">
        <v>2588.1466827392524</v>
      </c>
      <c r="R1670" s="578">
        <v>0.20261758312335526</v>
      </c>
      <c r="S1670" s="578">
        <v>0.10030810463164549</v>
      </c>
      <c r="T1670" s="578">
        <v>2.2322555421851527E-2</v>
      </c>
      <c r="U1670" s="578">
        <v>2.6427254623210175</v>
      </c>
      <c r="V1670" s="578">
        <v>2531.1216456095326</v>
      </c>
      <c r="W1670" s="578">
        <v>0.20261561283162599</v>
      </c>
      <c r="X1670" s="578">
        <v>9.8128855209021468E-2</v>
      </c>
      <c r="Y1670" s="578">
        <v>2.1830668886347299E-2</v>
      </c>
    </row>
    <row r="1671" spans="1:25" x14ac:dyDescent="0.3">
      <c r="A1671" s="311" t="s">
        <v>4268</v>
      </c>
      <c r="B1671" s="310" t="s">
        <v>2196</v>
      </c>
      <c r="C1671" s="310" t="s">
        <v>4184</v>
      </c>
      <c r="D1671" s="36">
        <v>5</v>
      </c>
      <c r="E1671" s="36">
        <v>2030</v>
      </c>
      <c r="F1671" s="578">
        <v>2.290644936188825</v>
      </c>
      <c r="G1671" s="578">
        <v>2263.2344716389925</v>
      </c>
      <c r="H1671" s="578">
        <v>0.15718418251950975</v>
      </c>
      <c r="I1671" s="578">
        <v>8.9661167255447524E-2</v>
      </c>
      <c r="J1671" s="578">
        <v>1.9520788589337174E-2</v>
      </c>
      <c r="K1671" s="578">
        <v>2.2604359339866225</v>
      </c>
      <c r="L1671" s="578">
        <v>2219.9780375162727</v>
      </c>
      <c r="M1671" s="578">
        <v>0.1574329551464565</v>
      </c>
      <c r="N1671" s="578">
        <v>8.7641214719042113E-2</v>
      </c>
      <c r="O1671" s="578">
        <v>1.9147605091954199E-2</v>
      </c>
      <c r="P1671" s="578">
        <v>2.2906448839568503</v>
      </c>
      <c r="Q1671" s="578">
        <v>2263.2344716389925</v>
      </c>
      <c r="R1671" s="578">
        <v>0.15718417690247025</v>
      </c>
      <c r="S1671" s="578">
        <v>8.9661165159971731E-2</v>
      </c>
      <c r="T1671" s="578">
        <v>1.9520788589337174E-2</v>
      </c>
      <c r="U1671" s="578">
        <v>2.2604360382589772</v>
      </c>
      <c r="V1671" s="578">
        <v>2219.9780375162727</v>
      </c>
      <c r="W1671" s="578">
        <v>0.1574329551464565</v>
      </c>
      <c r="X1671" s="578">
        <v>8.7641213671304258E-2</v>
      </c>
      <c r="Y1671" s="578">
        <v>1.9147605091954199E-2</v>
      </c>
    </row>
    <row r="1672" spans="1:25" x14ac:dyDescent="0.3">
      <c r="A1672" s="311" t="s">
        <v>4269</v>
      </c>
      <c r="B1672" s="310" t="s">
        <v>2196</v>
      </c>
      <c r="C1672" s="310" t="s">
        <v>4184</v>
      </c>
      <c r="D1672" s="36">
        <v>6</v>
      </c>
      <c r="E1672" s="36">
        <v>2030</v>
      </c>
      <c r="F1672" s="578">
        <v>2.0559482377199498</v>
      </c>
      <c r="G1672" s="578">
        <v>2110.9583320617626</v>
      </c>
      <c r="H1672" s="578">
        <v>0.13584459862128476</v>
      </c>
      <c r="I1672" s="578">
        <v>8.2606868760194574E-2</v>
      </c>
      <c r="J1672" s="578">
        <v>1.8207159261995273E-2</v>
      </c>
      <c r="K1672" s="578">
        <v>2.0367121676886151</v>
      </c>
      <c r="L1672" s="578">
        <v>2079.3636283874475</v>
      </c>
      <c r="M1672" s="578">
        <v>0.13574367649077074</v>
      </c>
      <c r="N1672" s="578">
        <v>8.0926385300699552E-2</v>
      </c>
      <c r="O1672" s="578">
        <v>1.7934568905426725E-2</v>
      </c>
      <c r="P1672" s="578">
        <v>2.0559483929082449</v>
      </c>
      <c r="Q1672" s="578">
        <v>2110.9583320617626</v>
      </c>
      <c r="R1672" s="578">
        <v>0.13584459809741575</v>
      </c>
      <c r="S1672" s="578">
        <v>8.2606857235077727E-2</v>
      </c>
      <c r="T1672" s="578">
        <v>1.8207159261995273E-2</v>
      </c>
      <c r="U1672" s="578">
        <v>2.0367120125050224</v>
      </c>
      <c r="V1672" s="578">
        <v>2079.3636283874475</v>
      </c>
      <c r="W1672" s="578">
        <v>0.13574367649077074</v>
      </c>
      <c r="X1672" s="578">
        <v>8.0926386348437448E-2</v>
      </c>
      <c r="Y1672" s="578">
        <v>1.7934568905426725E-2</v>
      </c>
    </row>
    <row r="1673" spans="1:25" x14ac:dyDescent="0.3">
      <c r="A1673" s="311" t="s">
        <v>4270</v>
      </c>
      <c r="B1673" s="310" t="s">
        <v>2196</v>
      </c>
      <c r="C1673" s="310" t="s">
        <v>4184</v>
      </c>
      <c r="D1673" s="36">
        <v>7</v>
      </c>
      <c r="E1673" s="36">
        <v>2030</v>
      </c>
      <c r="F1673" s="578">
        <v>1.9564405850608875</v>
      </c>
      <c r="G1673" s="578">
        <v>2065.0345853169702</v>
      </c>
      <c r="H1673" s="578">
        <v>0.11972717568278275</v>
      </c>
      <c r="I1673" s="578">
        <v>7.7973397739697192E-2</v>
      </c>
      <c r="J1673" s="578">
        <v>1.7811253026593452E-2</v>
      </c>
      <c r="K1673" s="578">
        <v>1.9420347248639351</v>
      </c>
      <c r="L1673" s="578">
        <v>2040.9820251464798</v>
      </c>
      <c r="M1673" s="578">
        <v>0.11955916716275725</v>
      </c>
      <c r="N1673" s="578">
        <v>7.6728017942514257E-2</v>
      </c>
      <c r="O1673" s="578">
        <v>1.760369750748695E-2</v>
      </c>
      <c r="P1673" s="578">
        <v>1.9564406880755674</v>
      </c>
      <c r="Q1673" s="578">
        <v>2065.0345853169702</v>
      </c>
      <c r="R1673" s="578">
        <v>0.119727176633508</v>
      </c>
      <c r="S1673" s="578">
        <v>7.7973394596483517E-2</v>
      </c>
      <c r="T1673" s="578">
        <v>1.7811253026593452E-2</v>
      </c>
      <c r="U1673" s="578">
        <v>1.942034620592185</v>
      </c>
      <c r="V1673" s="578">
        <v>2040.9818687438901</v>
      </c>
      <c r="W1673" s="578">
        <v>0.11955916828931801</v>
      </c>
      <c r="X1673" s="578">
        <v>7.6728017418645267E-2</v>
      </c>
      <c r="Y1673" s="578">
        <v>1.7603696983618002E-2</v>
      </c>
    </row>
    <row r="1674" spans="1:25" x14ac:dyDescent="0.3">
      <c r="A1674" s="311" t="s">
        <v>4271</v>
      </c>
      <c r="B1674" s="310" t="s">
        <v>2196</v>
      </c>
      <c r="C1674" s="310" t="s">
        <v>4184</v>
      </c>
      <c r="D1674" s="36">
        <v>8</v>
      </c>
      <c r="E1674" s="36">
        <v>2030</v>
      </c>
      <c r="F1674" s="578">
        <v>1.6733811670815124</v>
      </c>
      <c r="G1674" s="578">
        <v>1723.7484982808401</v>
      </c>
      <c r="H1674" s="578">
        <v>0.1057998088363085</v>
      </c>
      <c r="I1674" s="578">
        <v>6.0243826805769098E-2</v>
      </c>
      <c r="J1674" s="578">
        <v>1.4868139216559877E-2</v>
      </c>
      <c r="K1674" s="578">
        <v>1.68130075661747</v>
      </c>
      <c r="L1674" s="578">
        <v>1734.502801259355</v>
      </c>
      <c r="M1674" s="578">
        <v>0.1058334565022955</v>
      </c>
      <c r="N1674" s="578">
        <v>6.0748365591280093E-2</v>
      </c>
      <c r="O1674" s="578">
        <v>1.4960747833053225E-2</v>
      </c>
      <c r="P1674" s="578">
        <v>1.6733812707683051</v>
      </c>
      <c r="Q1674" s="578">
        <v>1723.7482376098601</v>
      </c>
      <c r="R1674" s="578">
        <v>0.10579980663411874</v>
      </c>
      <c r="S1674" s="578">
        <v>6.0243823216296698E-2</v>
      </c>
      <c r="T1674" s="578">
        <v>1.4868139216559877E-2</v>
      </c>
      <c r="U1674" s="578">
        <v>1.6813008609045275</v>
      </c>
      <c r="V1674" s="578">
        <v>1734.502801259355</v>
      </c>
      <c r="W1674" s="578">
        <v>0.10583345448443</v>
      </c>
      <c r="X1674" s="578">
        <v>6.0748370829969603E-2</v>
      </c>
      <c r="Y1674" s="578">
        <v>1.4960747833053225E-2</v>
      </c>
    </row>
    <row r="1675" spans="1:25" x14ac:dyDescent="0.3">
      <c r="A1675" s="311" t="s">
        <v>4272</v>
      </c>
      <c r="B1675" s="310" t="s">
        <v>2196</v>
      </c>
      <c r="C1675" s="310" t="s">
        <v>4184</v>
      </c>
      <c r="D1675" s="36">
        <v>9</v>
      </c>
      <c r="E1675" s="36">
        <v>2030</v>
      </c>
      <c r="F1675" s="578">
        <v>1.5901360677579126</v>
      </c>
      <c r="G1675" s="578">
        <v>1668.5138600667274</v>
      </c>
      <c r="H1675" s="578">
        <v>9.6628096519755957E-2</v>
      </c>
      <c r="I1675" s="578">
        <v>5.5248832097277004E-2</v>
      </c>
      <c r="J1675" s="578">
        <v>1.4392156202423675E-2</v>
      </c>
      <c r="K1675" s="578">
        <v>1.6053397579281974</v>
      </c>
      <c r="L1675" s="578">
        <v>1693.7898050943975</v>
      </c>
      <c r="M1675" s="578">
        <v>9.6795737410805757E-2</v>
      </c>
      <c r="N1675" s="578">
        <v>5.6702197936829152E-2</v>
      </c>
      <c r="O1675" s="578">
        <v>1.4609974973912625E-2</v>
      </c>
      <c r="P1675" s="578">
        <v>1.5901360677312302</v>
      </c>
      <c r="Q1675" s="578">
        <v>1668.5138600667274</v>
      </c>
      <c r="R1675" s="578">
        <v>9.6628096442145706E-2</v>
      </c>
      <c r="S1675" s="578">
        <v>5.52488310495391E-2</v>
      </c>
      <c r="T1675" s="578">
        <v>1.4392155678554725E-2</v>
      </c>
      <c r="U1675" s="578">
        <v>1.6053397063938049</v>
      </c>
      <c r="V1675" s="578">
        <v>1693.7898050943975</v>
      </c>
      <c r="W1675" s="578">
        <v>9.6795739032434797E-2</v>
      </c>
      <c r="X1675" s="578">
        <v>5.67021984606981E-2</v>
      </c>
      <c r="Y1675" s="578">
        <v>1.4609974973912625E-2</v>
      </c>
    </row>
    <row r="1676" spans="1:25" x14ac:dyDescent="0.3">
      <c r="A1676" s="311" t="s">
        <v>4273</v>
      </c>
      <c r="B1676" s="310" t="s">
        <v>2196</v>
      </c>
      <c r="C1676" s="310" t="s">
        <v>4184</v>
      </c>
      <c r="D1676" s="36">
        <v>10</v>
      </c>
      <c r="E1676" s="36">
        <v>2030</v>
      </c>
      <c r="F1676" s="578">
        <v>1.525387986860695</v>
      </c>
      <c r="G1676" s="578">
        <v>1625.5512440999275</v>
      </c>
      <c r="H1676" s="578">
        <v>8.9494505211102152E-2</v>
      </c>
      <c r="I1676" s="578">
        <v>5.136382370255882E-2</v>
      </c>
      <c r="J1676" s="578">
        <v>1.4021930207187849E-2</v>
      </c>
      <c r="K1676" s="578">
        <v>1.5479888301632174</v>
      </c>
      <c r="L1676" s="578">
        <v>1663.8739713032999</v>
      </c>
      <c r="M1676" s="578">
        <v>8.9901621858492292E-2</v>
      </c>
      <c r="N1676" s="578">
        <v>5.3512398328166427E-2</v>
      </c>
      <c r="O1676" s="578">
        <v>1.4352266715529026E-2</v>
      </c>
      <c r="P1676" s="578">
        <v>1.525388091153365</v>
      </c>
      <c r="Q1676" s="578">
        <v>1625.5512440999275</v>
      </c>
      <c r="R1676" s="578">
        <v>8.9494509673689451E-2</v>
      </c>
      <c r="S1676" s="578">
        <v>5.1363821607083027E-2</v>
      </c>
      <c r="T1676" s="578">
        <v>1.4021930207187849E-2</v>
      </c>
      <c r="U1676" s="578">
        <v>1.5479887779885397</v>
      </c>
      <c r="V1676" s="578">
        <v>1663.8739713032999</v>
      </c>
      <c r="W1676" s="578">
        <v>8.9901620379957095E-2</v>
      </c>
      <c r="X1676" s="578">
        <v>5.3512397804297479E-2</v>
      </c>
      <c r="Y1676" s="578">
        <v>1.4352266715529026E-2</v>
      </c>
    </row>
    <row r="1677" spans="1:25" x14ac:dyDescent="0.3">
      <c r="A1677" s="311" t="s">
        <v>4274</v>
      </c>
      <c r="B1677" s="310" t="s">
        <v>2196</v>
      </c>
      <c r="C1677" s="310" t="s">
        <v>4184</v>
      </c>
      <c r="D1677" s="36">
        <v>11</v>
      </c>
      <c r="E1677" s="36">
        <v>2030</v>
      </c>
      <c r="F1677" s="578">
        <v>1.4460513308586025</v>
      </c>
      <c r="G1677" s="578">
        <v>1540.0285466512</v>
      </c>
      <c r="H1677" s="578">
        <v>8.3077467937982846E-2</v>
      </c>
      <c r="I1677" s="578">
        <v>4.4787201215512995E-2</v>
      </c>
      <c r="J1677" s="578">
        <v>1.3284862594446101E-2</v>
      </c>
      <c r="K1677" s="578">
        <v>1.4754693923615925</v>
      </c>
      <c r="L1677" s="578">
        <v>1590.767595926915</v>
      </c>
      <c r="M1677" s="578">
        <v>8.3660682288003274E-2</v>
      </c>
      <c r="N1677" s="578">
        <v>4.7680304851382901E-2</v>
      </c>
      <c r="O1677" s="578">
        <v>1.3722225984868875E-2</v>
      </c>
      <c r="P1677" s="578">
        <v>1.4460513314371948</v>
      </c>
      <c r="Q1677" s="578">
        <v>1540.0285466512</v>
      </c>
      <c r="R1677" s="578">
        <v>8.3077467364698024E-2</v>
      </c>
      <c r="S1677" s="578">
        <v>4.4787202263250898E-2</v>
      </c>
      <c r="T1677" s="578">
        <v>1.3284862594446101E-2</v>
      </c>
      <c r="U1677" s="578">
        <v>1.4754697046704026</v>
      </c>
      <c r="V1677" s="578">
        <v>1590.7674916585252</v>
      </c>
      <c r="W1677" s="578">
        <v>8.3660682292853977E-2</v>
      </c>
      <c r="X1677" s="578">
        <v>4.7680304851382901E-2</v>
      </c>
      <c r="Y1677" s="578">
        <v>1.3722225984868875E-2</v>
      </c>
    </row>
    <row r="1678" spans="1:25" x14ac:dyDescent="0.3">
      <c r="A1678" s="311" t="s">
        <v>4275</v>
      </c>
      <c r="B1678" s="310" t="s">
        <v>2196</v>
      </c>
      <c r="C1678" s="310" t="s">
        <v>4184</v>
      </c>
      <c r="D1678" s="36">
        <v>12</v>
      </c>
      <c r="E1678" s="36">
        <v>2030</v>
      </c>
      <c r="F1678" s="578">
        <v>1.3755314491164974</v>
      </c>
      <c r="G1678" s="578">
        <v>1455.0241241455026</v>
      </c>
      <c r="H1678" s="578">
        <v>7.7514427916260772E-2</v>
      </c>
      <c r="I1678" s="578">
        <v>3.7608500570058802E-2</v>
      </c>
      <c r="J1678" s="578">
        <v>1.2551981140859401E-2</v>
      </c>
      <c r="K1678" s="578">
        <v>1.4099804305366548</v>
      </c>
      <c r="L1678" s="578">
        <v>1515.1622797648051</v>
      </c>
      <c r="M1678" s="578">
        <v>7.8243280420792857E-2</v>
      </c>
      <c r="N1678" s="578">
        <v>4.1159115217548427E-2</v>
      </c>
      <c r="O1678" s="578">
        <v>1.3070394333529524E-2</v>
      </c>
      <c r="P1678" s="578">
        <v>1.3755312926549101</v>
      </c>
      <c r="Q1678" s="578">
        <v>1455.0242805480925</v>
      </c>
      <c r="R1678" s="578">
        <v>7.7514428379193576E-2</v>
      </c>
      <c r="S1678" s="578">
        <v>3.7608500570058802E-2</v>
      </c>
      <c r="T1678" s="578">
        <v>1.2551981140859401E-2</v>
      </c>
      <c r="U1678" s="578">
        <v>1.4099805348452377</v>
      </c>
      <c r="V1678" s="578">
        <v>1515.1622797648051</v>
      </c>
      <c r="W1678" s="578">
        <v>7.8243280920711727E-2</v>
      </c>
      <c r="X1678" s="578">
        <v>4.1159117279069748E-2</v>
      </c>
      <c r="Y1678" s="578">
        <v>1.3070393809660576E-2</v>
      </c>
    </row>
    <row r="1679" spans="1:25" x14ac:dyDescent="0.3">
      <c r="A1679" s="311" t="s">
        <v>4276</v>
      </c>
      <c r="B1679" s="310" t="s">
        <v>2196</v>
      </c>
      <c r="C1679" s="310" t="s">
        <v>4184</v>
      </c>
      <c r="D1679" s="36">
        <v>13</v>
      </c>
      <c r="E1679" s="36">
        <v>2030</v>
      </c>
      <c r="F1679" s="578">
        <v>1.3854206796602977</v>
      </c>
      <c r="G1679" s="578">
        <v>1483.6677195231075</v>
      </c>
      <c r="H1679" s="578">
        <v>7.3741785583782346E-2</v>
      </c>
      <c r="I1679" s="578">
        <v>3.4481180725075847E-2</v>
      </c>
      <c r="J1679" s="578">
        <v>1.27977761731017E-2</v>
      </c>
      <c r="K1679" s="578">
        <v>1.4172807845464626</v>
      </c>
      <c r="L1679" s="578">
        <v>1541.5414505004851</v>
      </c>
      <c r="M1679" s="578">
        <v>7.4520319681748007E-2</v>
      </c>
      <c r="N1679" s="578">
        <v>3.8171856974561977E-2</v>
      </c>
      <c r="O1679" s="578">
        <v>1.329674792941655E-2</v>
      </c>
      <c r="P1679" s="578">
        <v>1.3854205231874974</v>
      </c>
      <c r="Q1679" s="578">
        <v>1483.6677195231075</v>
      </c>
      <c r="R1679" s="578">
        <v>7.3741783519532547E-2</v>
      </c>
      <c r="S1679" s="578">
        <v>3.4481180725075847E-2</v>
      </c>
      <c r="T1679" s="578">
        <v>1.27977751253638E-2</v>
      </c>
      <c r="U1679" s="578">
        <v>1.41728083665869</v>
      </c>
      <c r="V1679" s="578">
        <v>1541.5414505004851</v>
      </c>
      <c r="W1679" s="578">
        <v>7.4520320226232145E-2</v>
      </c>
      <c r="X1679" s="578">
        <v>3.8171860573735651E-2</v>
      </c>
      <c r="Y1679" s="578">
        <v>1.329674792941655E-2</v>
      </c>
    </row>
    <row r="1680" spans="1:25" x14ac:dyDescent="0.3">
      <c r="A1680" s="311" t="s">
        <v>4277</v>
      </c>
      <c r="B1680" s="310" t="s">
        <v>2196</v>
      </c>
      <c r="C1680" s="310" t="s">
        <v>4184</v>
      </c>
      <c r="D1680" s="36">
        <v>14</v>
      </c>
      <c r="E1680" s="36">
        <v>2030</v>
      </c>
      <c r="F1680" s="578">
        <v>1.4505161515147151</v>
      </c>
      <c r="G1680" s="578">
        <v>1574.0147272745699</v>
      </c>
      <c r="H1680" s="578">
        <v>7.1348682175994271E-2</v>
      </c>
      <c r="I1680" s="578">
        <v>3.533813526155425E-2</v>
      </c>
      <c r="J1680" s="578">
        <v>1.3577716648190526E-2</v>
      </c>
      <c r="K1680" s="578">
        <v>1.474725427853925</v>
      </c>
      <c r="L1680" s="578">
        <v>1623.277816772455</v>
      </c>
      <c r="M1680" s="578">
        <v>7.2058675507529743E-2</v>
      </c>
      <c r="N1680" s="578">
        <v>3.8783470222066727E-2</v>
      </c>
      <c r="O1680" s="578">
        <v>1.4002374509194174E-2</v>
      </c>
      <c r="P1680" s="578">
        <v>1.4505160993345825</v>
      </c>
      <c r="Q1680" s="578">
        <v>1574.0147272745699</v>
      </c>
      <c r="R1680" s="578">
        <v>7.1348680558003225E-2</v>
      </c>
      <c r="S1680" s="578">
        <v>3.533813311757205E-2</v>
      </c>
      <c r="T1680" s="578">
        <v>1.3577716648190526E-2</v>
      </c>
      <c r="U1680" s="578">
        <v>1.4747252713867298</v>
      </c>
      <c r="V1680" s="578">
        <v>1623.277816772455</v>
      </c>
      <c r="W1680" s="578">
        <v>7.2058675513593046E-2</v>
      </c>
      <c r="X1680" s="578">
        <v>3.8783470168709699E-2</v>
      </c>
      <c r="Y1680" s="578">
        <v>1.4002374509194174E-2</v>
      </c>
    </row>
    <row r="1681" spans="1:25" x14ac:dyDescent="0.3">
      <c r="A1681" s="311" t="s">
        <v>4278</v>
      </c>
      <c r="B1681" s="310" t="s">
        <v>2196</v>
      </c>
      <c r="C1681" s="310" t="s">
        <v>4184</v>
      </c>
      <c r="D1681" s="36">
        <v>15</v>
      </c>
      <c r="E1681" s="36">
        <v>2030</v>
      </c>
      <c r="F1681" s="578">
        <v>1.5063147019451775</v>
      </c>
      <c r="G1681" s="578">
        <v>1651.4477081298801</v>
      </c>
      <c r="H1681" s="578">
        <v>6.9297404603275881E-2</v>
      </c>
      <c r="I1681" s="578">
        <v>3.6072671602596473E-2</v>
      </c>
      <c r="J1681" s="578">
        <v>1.4246168711300276E-2</v>
      </c>
      <c r="K1681" s="578">
        <v>1.524331961160895</v>
      </c>
      <c r="L1681" s="578">
        <v>1693.3827985127725</v>
      </c>
      <c r="M1681" s="578">
        <v>6.9959659240339506E-2</v>
      </c>
      <c r="N1681" s="578">
        <v>3.9141671256705451E-2</v>
      </c>
      <c r="O1681" s="578">
        <v>1.4607568698314276E-2</v>
      </c>
      <c r="P1681" s="578">
        <v>1.5063146497651898</v>
      </c>
      <c r="Q1681" s="578">
        <v>1651.4477081298801</v>
      </c>
      <c r="R1681" s="578">
        <v>6.9297406636906075E-2</v>
      </c>
      <c r="S1681" s="578">
        <v>3.6072671922738594E-2</v>
      </c>
      <c r="T1681" s="578">
        <v>1.4246168192281975E-2</v>
      </c>
      <c r="U1681" s="578">
        <v>1.5243319089907601</v>
      </c>
      <c r="V1681" s="578">
        <v>1693.3827985127725</v>
      </c>
      <c r="W1681" s="578">
        <v>6.9959657668732633E-2</v>
      </c>
      <c r="X1681" s="578">
        <v>3.9141671149991397E-2</v>
      </c>
      <c r="Y1681" s="578">
        <v>1.4607568698314276E-2</v>
      </c>
    </row>
    <row r="1682" spans="1:25" x14ac:dyDescent="0.3">
      <c r="A1682" s="579" t="s">
        <v>4279</v>
      </c>
      <c r="B1682" s="580" t="s">
        <v>2196</v>
      </c>
      <c r="C1682" s="580" t="s">
        <v>4184</v>
      </c>
      <c r="D1682" s="581">
        <v>16</v>
      </c>
      <c r="E1682" s="581">
        <v>2030</v>
      </c>
      <c r="F1682" s="582">
        <v>1.5815312283192049</v>
      </c>
      <c r="G1682" s="582">
        <v>1758.2930246988899</v>
      </c>
      <c r="H1682" s="582">
        <v>6.8447668279077306E-2</v>
      </c>
      <c r="I1682" s="582">
        <v>3.7626709022636776E-2</v>
      </c>
      <c r="J1682" s="582">
        <v>1.516824416466985E-2</v>
      </c>
      <c r="K1682" s="582">
        <v>1.5913978871132373</v>
      </c>
      <c r="L1682" s="582">
        <v>1790.2360521952273</v>
      </c>
      <c r="M1682" s="582">
        <v>6.9001465935798423E-2</v>
      </c>
      <c r="N1682" s="582">
        <v>4.038008755499805E-2</v>
      </c>
      <c r="O1682" s="582">
        <v>1.54434478608891E-2</v>
      </c>
      <c r="P1682" s="582">
        <v>1.5815313320331326</v>
      </c>
      <c r="Q1682" s="582">
        <v>1758.2930246988899</v>
      </c>
      <c r="R1682" s="582">
        <v>6.8447667734593126E-2</v>
      </c>
      <c r="S1682" s="582">
        <v>3.7626701901899574E-2</v>
      </c>
      <c r="T1682" s="582">
        <v>1.516824416466985E-2</v>
      </c>
      <c r="U1682" s="582">
        <v>1.5913978870874674</v>
      </c>
      <c r="V1682" s="582">
        <v>1790.2360521952273</v>
      </c>
      <c r="W1682" s="582">
        <v>6.9001465422237132E-2</v>
      </c>
      <c r="X1682" s="582">
        <v>4.0380087457985256E-2</v>
      </c>
      <c r="Y1682" s="582">
        <v>1.54434478608891E-2</v>
      </c>
    </row>
    <row r="1683" spans="1:25" x14ac:dyDescent="0.3">
      <c r="A1683" s="311" t="s">
        <v>4280</v>
      </c>
      <c r="B1683" s="310" t="s">
        <v>2195</v>
      </c>
      <c r="C1683" s="310" t="s">
        <v>4184</v>
      </c>
      <c r="D1683" s="36">
        <v>1</v>
      </c>
      <c r="E1683" s="36">
        <v>2012</v>
      </c>
      <c r="F1683" s="578">
        <v>57.182011277414823</v>
      </c>
      <c r="G1683" s="578">
        <v>8714.937845865883</v>
      </c>
      <c r="H1683" s="578">
        <v>6.355350206916528</v>
      </c>
      <c r="I1683" s="578">
        <v>3.8445799350738499</v>
      </c>
      <c r="J1683" s="578">
        <v>7.4426743822793101E-2</v>
      </c>
      <c r="K1683" s="578">
        <v>57.527988680599499</v>
      </c>
      <c r="L1683" s="578">
        <v>8765.7654215494749</v>
      </c>
      <c r="M1683" s="578">
        <v>6.3702074954441397</v>
      </c>
      <c r="N1683" s="578">
        <v>3.8671100139617902</v>
      </c>
      <c r="O1683" s="578">
        <v>7.4860835758348246E-2</v>
      </c>
      <c r="P1683" s="578">
        <v>57.182011798179325</v>
      </c>
      <c r="Q1683" s="578">
        <v>8714.9377899169885</v>
      </c>
      <c r="R1683" s="578">
        <v>6.3553502642704753</v>
      </c>
      <c r="S1683" s="578">
        <v>3.8445799350738499</v>
      </c>
      <c r="T1683" s="578">
        <v>7.4426743822793101E-2</v>
      </c>
      <c r="U1683" s="578">
        <v>57.527990706129131</v>
      </c>
      <c r="V1683" s="578">
        <v>8765.7655232747384</v>
      </c>
      <c r="W1683" s="578">
        <v>6.3702075475982047</v>
      </c>
      <c r="X1683" s="578">
        <v>3.8671100139617902</v>
      </c>
      <c r="Y1683" s="578">
        <v>7.4860836301619771E-2</v>
      </c>
    </row>
    <row r="1684" spans="1:25" x14ac:dyDescent="0.3">
      <c r="A1684" s="311" t="s">
        <v>4281</v>
      </c>
      <c r="B1684" s="310" t="s">
        <v>2195</v>
      </c>
      <c r="C1684" s="310" t="s">
        <v>4184</v>
      </c>
      <c r="D1684" s="36">
        <v>2</v>
      </c>
      <c r="E1684" s="36">
        <v>2012</v>
      </c>
      <c r="F1684" s="578">
        <v>30.088922977748222</v>
      </c>
      <c r="G1684" s="578">
        <v>4826.5106455484975</v>
      </c>
      <c r="H1684" s="578">
        <v>3.5192532682170401</v>
      </c>
      <c r="I1684" s="578">
        <v>2.0596894550447629</v>
      </c>
      <c r="J1684" s="578">
        <v>4.1219209359648269E-2</v>
      </c>
      <c r="K1684" s="578">
        <v>30.650919664922721</v>
      </c>
      <c r="L1684" s="578">
        <v>4904.402577718095</v>
      </c>
      <c r="M1684" s="578">
        <v>3.5459764874152149</v>
      </c>
      <c r="N1684" s="578">
        <v>2.0872751573721526</v>
      </c>
      <c r="O1684" s="578">
        <v>4.188443371094757E-2</v>
      </c>
      <c r="P1684" s="578">
        <v>30.088921407121202</v>
      </c>
      <c r="Q1684" s="578">
        <v>4826.5106455484975</v>
      </c>
      <c r="R1684" s="578">
        <v>3.5192532687603126</v>
      </c>
      <c r="S1684" s="578">
        <v>2.0596894814322346</v>
      </c>
      <c r="T1684" s="578">
        <v>4.1219209359648269E-2</v>
      </c>
      <c r="U1684" s="578">
        <v>30.650921224053725</v>
      </c>
      <c r="V1684" s="578">
        <v>4904.402577718095</v>
      </c>
      <c r="W1684" s="578">
        <v>3.5459764874152149</v>
      </c>
      <c r="X1684" s="578">
        <v>2.0872751524050974</v>
      </c>
      <c r="Y1684" s="578">
        <v>4.1884434234816525E-2</v>
      </c>
    </row>
    <row r="1685" spans="1:25" x14ac:dyDescent="0.3">
      <c r="A1685" s="311" t="s">
        <v>4282</v>
      </c>
      <c r="B1685" s="310" t="s">
        <v>2195</v>
      </c>
      <c r="C1685" s="310" t="s">
        <v>4184</v>
      </c>
      <c r="D1685" s="36">
        <v>3</v>
      </c>
      <c r="E1685" s="36">
        <v>2012</v>
      </c>
      <c r="F1685" s="578">
        <v>18.078326972361502</v>
      </c>
      <c r="G1685" s="578">
        <v>3030.2755406697579</v>
      </c>
      <c r="H1685" s="578">
        <v>1.8881269584720275</v>
      </c>
      <c r="I1685" s="578">
        <v>1.219172865152355</v>
      </c>
      <c r="J1685" s="578">
        <v>2.5879242826097902E-2</v>
      </c>
      <c r="K1685" s="578">
        <v>17.997147512025499</v>
      </c>
      <c r="L1685" s="578">
        <v>3002.2111460367823</v>
      </c>
      <c r="M1685" s="578">
        <v>1.88926680547107</v>
      </c>
      <c r="N1685" s="578">
        <v>1.2116858726367301</v>
      </c>
      <c r="O1685" s="578">
        <v>2.5639538420364198E-2</v>
      </c>
      <c r="P1685" s="578">
        <v>18.078327487901873</v>
      </c>
      <c r="Q1685" s="578">
        <v>3030.2755406697552</v>
      </c>
      <c r="R1685" s="578">
        <v>1.8881269589570899</v>
      </c>
      <c r="S1685" s="578">
        <v>1.2191729050440026</v>
      </c>
      <c r="T1685" s="578">
        <v>2.5879243340265576E-2</v>
      </c>
      <c r="U1685" s="578">
        <v>17.997147502101125</v>
      </c>
      <c r="V1685" s="578">
        <v>3002.2111981709777</v>
      </c>
      <c r="W1685" s="578">
        <v>1.8892668070038749</v>
      </c>
      <c r="X1685" s="578">
        <v>1.2116859148566874</v>
      </c>
      <c r="Y1685" s="578">
        <v>2.5639538420364198E-2</v>
      </c>
    </row>
    <row r="1686" spans="1:25" x14ac:dyDescent="0.3">
      <c r="A1686" s="311" t="s">
        <v>4283</v>
      </c>
      <c r="B1686" s="310" t="s">
        <v>2195</v>
      </c>
      <c r="C1686" s="310" t="s">
        <v>4184</v>
      </c>
      <c r="D1686" s="36">
        <v>4</v>
      </c>
      <c r="E1686" s="36">
        <v>2012</v>
      </c>
      <c r="F1686" s="578">
        <v>15.476324396848174</v>
      </c>
      <c r="G1686" s="578">
        <v>2701.6412556966102</v>
      </c>
      <c r="H1686" s="578">
        <v>1.3071776487049576</v>
      </c>
      <c r="I1686" s="578">
        <v>1.0437148216490899</v>
      </c>
      <c r="J1686" s="578">
        <v>2.3072802519891401E-2</v>
      </c>
      <c r="K1686" s="578">
        <v>15.220114599127498</v>
      </c>
      <c r="L1686" s="578">
        <v>2644.9778035481727</v>
      </c>
      <c r="M1686" s="578">
        <v>1.3076899415076024</v>
      </c>
      <c r="N1686" s="578">
        <v>1.0253621740266625</v>
      </c>
      <c r="O1686" s="578">
        <v>2.25888625136576E-2</v>
      </c>
      <c r="P1686" s="578">
        <v>15.476323379126026</v>
      </c>
      <c r="Q1686" s="578">
        <v>2701.6412035624153</v>
      </c>
      <c r="R1686" s="578">
        <v>1.3071776481810875</v>
      </c>
      <c r="S1686" s="578">
        <v>1.0437148533140574</v>
      </c>
      <c r="T1686" s="578">
        <v>2.3072803043760325E-2</v>
      </c>
      <c r="U1686" s="578">
        <v>15.220113025619225</v>
      </c>
      <c r="V1686" s="578">
        <v>2644.9778035481727</v>
      </c>
      <c r="W1686" s="578">
        <v>1.3076899451746851</v>
      </c>
      <c r="X1686" s="578">
        <v>1.0253621634716752</v>
      </c>
      <c r="Y1686" s="578">
        <v>2.25888625136576E-2</v>
      </c>
    </row>
    <row r="1687" spans="1:25" x14ac:dyDescent="0.3">
      <c r="A1687" s="311" t="s">
        <v>4284</v>
      </c>
      <c r="B1687" s="310" t="s">
        <v>2195</v>
      </c>
      <c r="C1687" s="310" t="s">
        <v>4184</v>
      </c>
      <c r="D1687" s="36">
        <v>5</v>
      </c>
      <c r="E1687" s="36">
        <v>2012</v>
      </c>
      <c r="F1687" s="578">
        <v>13.619836103054677</v>
      </c>
      <c r="G1687" s="578">
        <v>2375.7479947407974</v>
      </c>
      <c r="H1687" s="578">
        <v>1.010907896580945</v>
      </c>
      <c r="I1687" s="578">
        <v>0.91032036300748553</v>
      </c>
      <c r="J1687" s="578">
        <v>2.0289641552759898E-2</v>
      </c>
      <c r="K1687" s="578">
        <v>13.392420379226625</v>
      </c>
      <c r="L1687" s="578">
        <v>2332.2297821044876</v>
      </c>
      <c r="M1687" s="578">
        <v>1.01258831566277</v>
      </c>
      <c r="N1687" s="578">
        <v>0.89344459741065851</v>
      </c>
      <c r="O1687" s="578">
        <v>1.9917955350441198E-2</v>
      </c>
      <c r="P1687" s="578">
        <v>13.619837144578876</v>
      </c>
      <c r="Q1687" s="578">
        <v>2375.7479426066025</v>
      </c>
      <c r="R1687" s="578">
        <v>1.0109078964839324</v>
      </c>
      <c r="S1687" s="578">
        <v>0.91032042633742027</v>
      </c>
      <c r="T1687" s="578">
        <v>2.0289641552759898E-2</v>
      </c>
      <c r="U1687" s="578">
        <v>13.392422985363075</v>
      </c>
      <c r="V1687" s="578">
        <v>2332.2297821044876</v>
      </c>
      <c r="W1687" s="578">
        <v>1.0125883559812725</v>
      </c>
      <c r="X1687" s="578">
        <v>0.89344462876518549</v>
      </c>
      <c r="Y1687" s="578">
        <v>1.9917955350441198E-2</v>
      </c>
    </row>
    <row r="1688" spans="1:25" x14ac:dyDescent="0.3">
      <c r="A1688" s="311" t="s">
        <v>4285</v>
      </c>
      <c r="B1688" s="310" t="s">
        <v>2195</v>
      </c>
      <c r="C1688" s="310" t="s">
        <v>4184</v>
      </c>
      <c r="D1688" s="36">
        <v>6</v>
      </c>
      <c r="E1688" s="36">
        <v>2012</v>
      </c>
      <c r="F1688" s="578">
        <v>12.51539946071955</v>
      </c>
      <c r="G1688" s="578">
        <v>2213.7236328124977</v>
      </c>
      <c r="H1688" s="578">
        <v>0.85895040862184602</v>
      </c>
      <c r="I1688" s="578">
        <v>0.83372130283775392</v>
      </c>
      <c r="J1688" s="578">
        <v>1.8905935498575326E-2</v>
      </c>
      <c r="K1688" s="578">
        <v>12.3408534266103</v>
      </c>
      <c r="L1688" s="578">
        <v>2182.8638432820576</v>
      </c>
      <c r="M1688" s="578">
        <v>0.85861846996704072</v>
      </c>
      <c r="N1688" s="578">
        <v>0.81934191286563796</v>
      </c>
      <c r="O1688" s="578">
        <v>1.8642396879537598E-2</v>
      </c>
      <c r="P1688" s="578">
        <v>12.515401021509474</v>
      </c>
      <c r="Q1688" s="578">
        <v>2213.7236328124977</v>
      </c>
      <c r="R1688" s="578">
        <v>0.85895043339890731</v>
      </c>
      <c r="S1688" s="578">
        <v>0.83372137020341996</v>
      </c>
      <c r="T1688" s="578">
        <v>1.8905936012742999E-2</v>
      </c>
      <c r="U1688" s="578">
        <v>12.340851345623324</v>
      </c>
      <c r="V1688" s="578">
        <v>2182.8638432820576</v>
      </c>
      <c r="W1688" s="578">
        <v>0.858618504251353</v>
      </c>
      <c r="X1688" s="578">
        <v>0.81934193273385292</v>
      </c>
      <c r="Y1688" s="578">
        <v>1.8642396879537598E-2</v>
      </c>
    </row>
    <row r="1689" spans="1:25" x14ac:dyDescent="0.3">
      <c r="A1689" s="311" t="s">
        <v>4286</v>
      </c>
      <c r="B1689" s="310" t="s">
        <v>2195</v>
      </c>
      <c r="C1689" s="310" t="s">
        <v>4184</v>
      </c>
      <c r="D1689" s="36">
        <v>7</v>
      </c>
      <c r="E1689" s="36">
        <v>2012</v>
      </c>
      <c r="F1689" s="578">
        <v>12.185816938605599</v>
      </c>
      <c r="G1689" s="578">
        <v>2164.1582209269122</v>
      </c>
      <c r="H1689" s="578">
        <v>0.75314177433028773</v>
      </c>
      <c r="I1689" s="578">
        <v>0.77931823271016254</v>
      </c>
      <c r="J1689" s="578">
        <v>1.8482705267767074E-2</v>
      </c>
      <c r="K1689" s="578">
        <v>12.037218621427451</v>
      </c>
      <c r="L1689" s="578">
        <v>2141.2243512471473</v>
      </c>
      <c r="M1689" s="578">
        <v>0.7514299387694332</v>
      </c>
      <c r="N1689" s="578">
        <v>0.76890306423107724</v>
      </c>
      <c r="O1689" s="578">
        <v>1.8286831172493547E-2</v>
      </c>
      <c r="P1689" s="578">
        <v>12.185819017390374</v>
      </c>
      <c r="Q1689" s="578">
        <v>2164.1582209269122</v>
      </c>
      <c r="R1689" s="578">
        <v>0.75314179596413466</v>
      </c>
      <c r="S1689" s="578">
        <v>0.77931827493011896</v>
      </c>
      <c r="T1689" s="578">
        <v>1.8482705267767074E-2</v>
      </c>
      <c r="U1689" s="578">
        <v>12.037214447593749</v>
      </c>
      <c r="V1689" s="578">
        <v>2141.2243512471473</v>
      </c>
      <c r="W1689" s="578">
        <v>0.75142997095827002</v>
      </c>
      <c r="X1689" s="578">
        <v>0.76890308906634575</v>
      </c>
      <c r="Y1689" s="578">
        <v>1.8286831172493547E-2</v>
      </c>
    </row>
    <row r="1690" spans="1:25" x14ac:dyDescent="0.3">
      <c r="A1690" s="311" t="s">
        <v>4287</v>
      </c>
      <c r="B1690" s="310" t="s">
        <v>2195</v>
      </c>
      <c r="C1690" s="310" t="s">
        <v>4184</v>
      </c>
      <c r="D1690" s="36">
        <v>8</v>
      </c>
      <c r="E1690" s="36">
        <v>2012</v>
      </c>
      <c r="F1690" s="578">
        <v>10.555762135530417</v>
      </c>
      <c r="G1690" s="578">
        <v>1824.8030141194599</v>
      </c>
      <c r="H1690" s="578">
        <v>0.68456962951070921</v>
      </c>
      <c r="I1690" s="578">
        <v>0.60985799366608195</v>
      </c>
      <c r="J1690" s="578">
        <v>1.55844584223814E-2</v>
      </c>
      <c r="K1690" s="578">
        <v>10.565815967924806</v>
      </c>
      <c r="L1690" s="578">
        <v>1836.9234275817826</v>
      </c>
      <c r="M1690" s="578">
        <v>0.68131358380196572</v>
      </c>
      <c r="N1690" s="578">
        <v>0.61589995523293761</v>
      </c>
      <c r="O1690" s="578">
        <v>1.5687977089934652E-2</v>
      </c>
      <c r="P1690" s="578">
        <v>10.555762970553227</v>
      </c>
      <c r="Q1690" s="578">
        <v>1824.8030141194599</v>
      </c>
      <c r="R1690" s="578">
        <v>0.68456964534319265</v>
      </c>
      <c r="S1690" s="578">
        <v>0.609857998788356</v>
      </c>
      <c r="T1690" s="578">
        <v>1.55844584223814E-2</v>
      </c>
      <c r="U1690" s="578">
        <v>10.565815098467246</v>
      </c>
      <c r="V1690" s="578">
        <v>1836.9233754475849</v>
      </c>
      <c r="W1690" s="578">
        <v>0.68131359117493606</v>
      </c>
      <c r="X1690" s="578">
        <v>0.6158999701340987</v>
      </c>
      <c r="Y1690" s="578">
        <v>1.5687977089934652E-2</v>
      </c>
    </row>
    <row r="1691" spans="1:25" x14ac:dyDescent="0.3">
      <c r="A1691" s="311" t="s">
        <v>4288</v>
      </c>
      <c r="B1691" s="310" t="s">
        <v>2195</v>
      </c>
      <c r="C1691" s="310" t="s">
        <v>4184</v>
      </c>
      <c r="D1691" s="36">
        <v>9</v>
      </c>
      <c r="E1691" s="36">
        <v>2012</v>
      </c>
      <c r="F1691" s="578">
        <v>10.256472389315579</v>
      </c>
      <c r="G1691" s="578">
        <v>1776.0772883097275</v>
      </c>
      <c r="H1691" s="578">
        <v>0.63448398071341183</v>
      </c>
      <c r="I1691" s="578">
        <v>0.5620230126660315</v>
      </c>
      <c r="J1691" s="578">
        <v>1.5168356214417124E-2</v>
      </c>
      <c r="K1691" s="578">
        <v>10.329598698798975</v>
      </c>
      <c r="L1691" s="578">
        <v>1803.3523852030376</v>
      </c>
      <c r="M1691" s="578">
        <v>0.63019589220251249</v>
      </c>
      <c r="N1691" s="578">
        <v>0.57830387935973648</v>
      </c>
      <c r="O1691" s="578">
        <v>1.5401311500075525E-2</v>
      </c>
      <c r="P1691" s="578">
        <v>10.256472305336475</v>
      </c>
      <c r="Q1691" s="578">
        <v>1776.0772883097275</v>
      </c>
      <c r="R1691" s="578">
        <v>0.63448398599090627</v>
      </c>
      <c r="S1691" s="578">
        <v>0.56202301809874655</v>
      </c>
      <c r="T1691" s="578">
        <v>1.5168356214417124E-2</v>
      </c>
      <c r="U1691" s="578">
        <v>10.329598177908311</v>
      </c>
      <c r="V1691" s="578">
        <v>1803.3523852030376</v>
      </c>
      <c r="W1691" s="578">
        <v>0.63019590223363253</v>
      </c>
      <c r="X1691" s="578">
        <v>0.57830389736530619</v>
      </c>
      <c r="Y1691" s="578">
        <v>1.5401311500075525E-2</v>
      </c>
    </row>
    <row r="1692" spans="1:25" x14ac:dyDescent="0.3">
      <c r="A1692" s="311" t="s">
        <v>4289</v>
      </c>
      <c r="B1692" s="310" t="s">
        <v>2195</v>
      </c>
      <c r="C1692" s="310" t="s">
        <v>4184</v>
      </c>
      <c r="D1692" s="36">
        <v>10</v>
      </c>
      <c r="E1692" s="36">
        <v>2012</v>
      </c>
      <c r="F1692" s="578">
        <v>10.023682189692995</v>
      </c>
      <c r="G1692" s="578">
        <v>1738.1733271280873</v>
      </c>
      <c r="H1692" s="578">
        <v>0.59552857110975277</v>
      </c>
      <c r="I1692" s="578">
        <v>0.52481794791917002</v>
      </c>
      <c r="J1692" s="578">
        <v>1.4844671338020449E-2</v>
      </c>
      <c r="K1692" s="578">
        <v>10.151617510608038</v>
      </c>
      <c r="L1692" s="578">
        <v>1777.710316975905</v>
      </c>
      <c r="M1692" s="578">
        <v>0.59128994607211349</v>
      </c>
      <c r="N1692" s="578">
        <v>0.54846338512531134</v>
      </c>
      <c r="O1692" s="578">
        <v>1.5182335996845077E-2</v>
      </c>
      <c r="P1692" s="578">
        <v>10.023682011116744</v>
      </c>
      <c r="Q1692" s="578">
        <v>1738.1733271280873</v>
      </c>
      <c r="R1692" s="578">
        <v>0.59552855620859146</v>
      </c>
      <c r="S1692" s="578">
        <v>0.52481795009225596</v>
      </c>
      <c r="T1692" s="578">
        <v>1.4844671861889399E-2</v>
      </c>
      <c r="U1692" s="578">
        <v>10.15161721265755</v>
      </c>
      <c r="V1692" s="578">
        <v>1777.710316975905</v>
      </c>
      <c r="W1692" s="578">
        <v>0.59128994607211349</v>
      </c>
      <c r="X1692" s="578">
        <v>0.54846341302618329</v>
      </c>
      <c r="Y1692" s="578">
        <v>1.5182335472976125E-2</v>
      </c>
    </row>
    <row r="1693" spans="1:25" x14ac:dyDescent="0.3">
      <c r="A1693" s="311" t="s">
        <v>4290</v>
      </c>
      <c r="B1693" s="310" t="s">
        <v>2195</v>
      </c>
      <c r="C1693" s="310" t="s">
        <v>4184</v>
      </c>
      <c r="D1693" s="36">
        <v>11</v>
      </c>
      <c r="E1693" s="36">
        <v>2012</v>
      </c>
      <c r="F1693" s="578">
        <v>9.6925578888743207</v>
      </c>
      <c r="G1693" s="578">
        <v>1662.5711453755625</v>
      </c>
      <c r="H1693" s="578">
        <v>0.56510944517018835</v>
      </c>
      <c r="I1693" s="578">
        <v>0.46305910653124227</v>
      </c>
      <c r="J1693" s="578">
        <v>1.4199008350260498E-2</v>
      </c>
      <c r="K1693" s="578">
        <v>9.8786651457873162</v>
      </c>
      <c r="L1693" s="578">
        <v>1715.609471638995</v>
      </c>
      <c r="M1693" s="578">
        <v>0.56104933080496222</v>
      </c>
      <c r="N1693" s="578">
        <v>0.494998499751091</v>
      </c>
      <c r="O1693" s="578">
        <v>1.4651983326378525E-2</v>
      </c>
      <c r="P1693" s="578">
        <v>9.6925580032426666</v>
      </c>
      <c r="Q1693" s="578">
        <v>1662.5711975097574</v>
      </c>
      <c r="R1693" s="578">
        <v>0.56510949264823729</v>
      </c>
      <c r="S1693" s="578">
        <v>0.46305917513867145</v>
      </c>
      <c r="T1693" s="578">
        <v>1.4199008350260498E-2</v>
      </c>
      <c r="U1693" s="578">
        <v>9.8786643116375785</v>
      </c>
      <c r="V1693" s="578">
        <v>1715.609471638995</v>
      </c>
      <c r="W1693" s="578">
        <v>0.56104933028109349</v>
      </c>
      <c r="X1693" s="578">
        <v>0.49499849920781952</v>
      </c>
      <c r="Y1693" s="578">
        <v>1.4651983326378525E-2</v>
      </c>
    </row>
    <row r="1694" spans="1:25" x14ac:dyDescent="0.3">
      <c r="A1694" s="311" t="s">
        <v>4291</v>
      </c>
      <c r="B1694" s="310" t="s">
        <v>2195</v>
      </c>
      <c r="C1694" s="310" t="s">
        <v>4184</v>
      </c>
      <c r="D1694" s="36">
        <v>12</v>
      </c>
      <c r="E1694" s="36">
        <v>2012</v>
      </c>
      <c r="F1694" s="578">
        <v>9.4071124387967959</v>
      </c>
      <c r="G1694" s="578">
        <v>1585.0282211303652</v>
      </c>
      <c r="H1694" s="578">
        <v>0.53951726578331172</v>
      </c>
      <c r="I1694" s="578">
        <v>0.3951849509030575</v>
      </c>
      <c r="J1694" s="578">
        <v>1.3536765618482525E-2</v>
      </c>
      <c r="K1694" s="578">
        <v>9.6214235180377514</v>
      </c>
      <c r="L1694" s="578">
        <v>1646.3680267333953</v>
      </c>
      <c r="M1694" s="578">
        <v>0.53522707828475746</v>
      </c>
      <c r="N1694" s="578">
        <v>0.43380446902786624</v>
      </c>
      <c r="O1694" s="578">
        <v>1.4060625040049925E-2</v>
      </c>
      <c r="P1694" s="578">
        <v>9.4071138103730014</v>
      </c>
      <c r="Q1694" s="578">
        <v>1585.0282211303652</v>
      </c>
      <c r="R1694" s="578">
        <v>0.53951728161579582</v>
      </c>
      <c r="S1694" s="578">
        <v>0.39518495524922947</v>
      </c>
      <c r="T1694" s="578">
        <v>1.3536765618482525E-2</v>
      </c>
      <c r="U1694" s="578">
        <v>9.6214236872110401</v>
      </c>
      <c r="V1694" s="578">
        <v>1646.3680267333953</v>
      </c>
      <c r="W1694" s="578">
        <v>0.53522707828475746</v>
      </c>
      <c r="X1694" s="578">
        <v>0.43380449254376174</v>
      </c>
      <c r="Y1694" s="578">
        <v>1.4060625040049925E-2</v>
      </c>
    </row>
    <row r="1695" spans="1:25" x14ac:dyDescent="0.3">
      <c r="A1695" s="311" t="s">
        <v>4292</v>
      </c>
      <c r="B1695" s="310" t="s">
        <v>2195</v>
      </c>
      <c r="C1695" s="310" t="s">
        <v>4184</v>
      </c>
      <c r="D1695" s="36">
        <v>13</v>
      </c>
      <c r="E1695" s="36">
        <v>2012</v>
      </c>
      <c r="F1695" s="578">
        <v>9.6344553473948764</v>
      </c>
      <c r="G1695" s="578">
        <v>1604.4421831766724</v>
      </c>
      <c r="H1695" s="578">
        <v>0.51211546617560022</v>
      </c>
      <c r="I1695" s="578">
        <v>0.36161958641605407</v>
      </c>
      <c r="J1695" s="578">
        <v>1.3702590552081024E-2</v>
      </c>
      <c r="K1695" s="578">
        <v>9.8305801274497142</v>
      </c>
      <c r="L1695" s="578">
        <v>1664.3915723164823</v>
      </c>
      <c r="M1695" s="578">
        <v>0.50850028890029797</v>
      </c>
      <c r="N1695" s="578">
        <v>0.40220185933867403</v>
      </c>
      <c r="O1695" s="578">
        <v>1.4214565560299274E-2</v>
      </c>
      <c r="P1695" s="578">
        <v>9.634454930783221</v>
      </c>
      <c r="Q1695" s="578">
        <v>1604.4421831766724</v>
      </c>
      <c r="R1695" s="578">
        <v>0.51211553276516453</v>
      </c>
      <c r="S1695" s="578">
        <v>0.36161958536831629</v>
      </c>
      <c r="T1695" s="578">
        <v>1.3702590552081024E-2</v>
      </c>
      <c r="U1695" s="578">
        <v>9.8305793873975098</v>
      </c>
      <c r="V1695" s="578">
        <v>1664.3915723164823</v>
      </c>
      <c r="W1695" s="578">
        <v>0.5085002889002983</v>
      </c>
      <c r="X1695" s="578">
        <v>0.40220186143414993</v>
      </c>
      <c r="Y1695" s="578">
        <v>1.4214565560299274E-2</v>
      </c>
    </row>
    <row r="1696" spans="1:25" x14ac:dyDescent="0.3">
      <c r="A1696" s="311" t="s">
        <v>4293</v>
      </c>
      <c r="B1696" s="310" t="s">
        <v>2195</v>
      </c>
      <c r="C1696" s="310" t="s">
        <v>4184</v>
      </c>
      <c r="D1696" s="36">
        <v>14</v>
      </c>
      <c r="E1696" s="36">
        <v>2012</v>
      </c>
      <c r="F1696" s="578">
        <v>10.341950542356514</v>
      </c>
      <c r="G1696" s="578">
        <v>1729.4807217915773</v>
      </c>
      <c r="H1696" s="578">
        <v>0.48671666167986855</v>
      </c>
      <c r="I1696" s="578">
        <v>0.36776815975705746</v>
      </c>
      <c r="J1696" s="578">
        <v>1.4770476069922199E-2</v>
      </c>
      <c r="K1696" s="578">
        <v>10.474332641310539</v>
      </c>
      <c r="L1696" s="578">
        <v>1777.9349021911548</v>
      </c>
      <c r="M1696" s="578">
        <v>0.48377492653283577</v>
      </c>
      <c r="N1696" s="578">
        <v>0.40619950520340276</v>
      </c>
      <c r="O1696" s="578">
        <v>1.518430258147415E-2</v>
      </c>
      <c r="P1696" s="578">
        <v>10.34195084604044</v>
      </c>
      <c r="Q1696" s="578">
        <v>1729.4807217915773</v>
      </c>
      <c r="R1696" s="578">
        <v>0.48671666167986855</v>
      </c>
      <c r="S1696" s="578">
        <v>0.36776815447956274</v>
      </c>
      <c r="T1696" s="578">
        <v>1.4770476069922199E-2</v>
      </c>
      <c r="U1696" s="578">
        <v>10.474332904777818</v>
      </c>
      <c r="V1696" s="578">
        <v>1777.9349021911548</v>
      </c>
      <c r="W1696" s="578">
        <v>0.48377492653283577</v>
      </c>
      <c r="X1696" s="578">
        <v>0.4061995087346677</v>
      </c>
      <c r="Y1696" s="578">
        <v>1.5184303105343099E-2</v>
      </c>
    </row>
    <row r="1697" spans="1:25" x14ac:dyDescent="0.3">
      <c r="A1697" s="311" t="s">
        <v>4294</v>
      </c>
      <c r="B1697" s="310" t="s">
        <v>2195</v>
      </c>
      <c r="C1697" s="310" t="s">
        <v>4184</v>
      </c>
      <c r="D1697" s="36">
        <v>15</v>
      </c>
      <c r="E1697" s="36">
        <v>2012</v>
      </c>
      <c r="F1697" s="578">
        <v>10.94835761967985</v>
      </c>
      <c r="G1697" s="578">
        <v>1836.6648902893028</v>
      </c>
      <c r="H1697" s="578">
        <v>0.46494553791126181</v>
      </c>
      <c r="I1697" s="578">
        <v>0.37303639203310002</v>
      </c>
      <c r="J1697" s="578">
        <v>1.5685879179121252E-2</v>
      </c>
      <c r="K1697" s="578">
        <v>11.028889171429849</v>
      </c>
      <c r="L1697" s="578">
        <v>1875.19459152221</v>
      </c>
      <c r="M1697" s="578">
        <v>0.46299880517957076</v>
      </c>
      <c r="N1697" s="578">
        <v>0.40778078307630428</v>
      </c>
      <c r="O1697" s="578">
        <v>1.6014950029784775E-2</v>
      </c>
      <c r="P1697" s="578">
        <v>10.948356066083376</v>
      </c>
      <c r="Q1697" s="578">
        <v>1836.6648902893028</v>
      </c>
      <c r="R1697" s="578">
        <v>0.46494553791126181</v>
      </c>
      <c r="S1697" s="578">
        <v>0.37303639203310002</v>
      </c>
      <c r="T1697" s="578">
        <v>1.5685878664953575E-2</v>
      </c>
      <c r="U1697" s="578">
        <v>11.028890215044724</v>
      </c>
      <c r="V1697" s="578">
        <v>1875.19459152221</v>
      </c>
      <c r="W1697" s="578">
        <v>0.46299881030184503</v>
      </c>
      <c r="X1697" s="578">
        <v>0.40778080313854503</v>
      </c>
      <c r="Y1697" s="578">
        <v>1.6014950029784775E-2</v>
      </c>
    </row>
    <row r="1698" spans="1:25" x14ac:dyDescent="0.3">
      <c r="A1698" s="579" t="s">
        <v>4295</v>
      </c>
      <c r="B1698" s="580" t="s">
        <v>2195</v>
      </c>
      <c r="C1698" s="580" t="s">
        <v>4184</v>
      </c>
      <c r="D1698" s="581">
        <v>16</v>
      </c>
      <c r="E1698" s="581">
        <v>2012</v>
      </c>
      <c r="F1698" s="582">
        <v>11.651229108984449</v>
      </c>
      <c r="G1698" s="582">
        <v>1974.2122446695898</v>
      </c>
      <c r="H1698" s="582">
        <v>0.4529657943251848</v>
      </c>
      <c r="I1698" s="582">
        <v>0.38891767479556871</v>
      </c>
      <c r="J1698" s="582">
        <v>1.68606210305976E-2</v>
      </c>
      <c r="K1698" s="582">
        <v>11.6686140661428</v>
      </c>
      <c r="L1698" s="582">
        <v>2000.1184374491349</v>
      </c>
      <c r="M1698" s="582">
        <v>0.45120599934792399</v>
      </c>
      <c r="N1698" s="582">
        <v>0.42053018634517902</v>
      </c>
      <c r="O1698" s="582">
        <v>1.70818740346779E-2</v>
      </c>
      <c r="P1698" s="582">
        <v>11.651229630209826</v>
      </c>
      <c r="Q1698" s="582">
        <v>1974.2122968037852</v>
      </c>
      <c r="R1698" s="582">
        <v>0.45296579328714803</v>
      </c>
      <c r="S1698" s="582">
        <v>0.38891768531175275</v>
      </c>
      <c r="T1698" s="582">
        <v>1.68606210305976E-2</v>
      </c>
      <c r="U1698" s="582">
        <v>11.668614060603399</v>
      </c>
      <c r="V1698" s="582">
        <v>2000.1184374491349</v>
      </c>
      <c r="W1698" s="582">
        <v>0.45120600090497898</v>
      </c>
      <c r="X1698" s="582">
        <v>0.42053020217766329</v>
      </c>
      <c r="Y1698" s="582">
        <v>1.70818740346779E-2</v>
      </c>
    </row>
    <row r="1699" spans="1:25" x14ac:dyDescent="0.3">
      <c r="A1699" s="311" t="s">
        <v>4296</v>
      </c>
      <c r="B1699" s="310" t="s">
        <v>2195</v>
      </c>
      <c r="C1699" s="310" t="s">
        <v>4184</v>
      </c>
      <c r="D1699" s="36">
        <v>1</v>
      </c>
      <c r="E1699" s="36">
        <v>2020</v>
      </c>
      <c r="F1699" s="578">
        <v>18.090614527604526</v>
      </c>
      <c r="G1699" s="578">
        <v>8312.8866806030255</v>
      </c>
      <c r="H1699" s="578">
        <v>1.82982818142045</v>
      </c>
      <c r="I1699" s="578">
        <v>0.91080937099953452</v>
      </c>
      <c r="J1699" s="578">
        <v>7.2229016184185924E-2</v>
      </c>
      <c r="K1699" s="578">
        <v>18.200911973666098</v>
      </c>
      <c r="L1699" s="578">
        <v>8366.2239634195921</v>
      </c>
      <c r="M1699" s="578">
        <v>1.8338170236481</v>
      </c>
      <c r="N1699" s="578">
        <v>0.91667714249342613</v>
      </c>
      <c r="O1699" s="578">
        <v>7.2692020563408677E-2</v>
      </c>
      <c r="P1699" s="578">
        <v>18.090614506950523</v>
      </c>
      <c r="Q1699" s="578">
        <v>8312.8866806030255</v>
      </c>
      <c r="R1699" s="578">
        <v>1.8298282366013123</v>
      </c>
      <c r="S1699" s="578">
        <v>0.91080933405707254</v>
      </c>
      <c r="T1699" s="578">
        <v>7.2229016184185924E-2</v>
      </c>
      <c r="U1699" s="578">
        <v>18.200909897340598</v>
      </c>
      <c r="V1699" s="578">
        <v>8366.2238616943323</v>
      </c>
      <c r="W1699" s="578">
        <v>1.83381702419137</v>
      </c>
      <c r="X1699" s="578">
        <v>0.91667719045653895</v>
      </c>
      <c r="Y1699" s="578">
        <v>7.269202002013718E-2</v>
      </c>
    </row>
    <row r="1700" spans="1:25" x14ac:dyDescent="0.3">
      <c r="A1700" s="311" t="s">
        <v>4297</v>
      </c>
      <c r="B1700" s="310" t="s">
        <v>2195</v>
      </c>
      <c r="C1700" s="310" t="s">
        <v>4184</v>
      </c>
      <c r="D1700" s="36">
        <v>2</v>
      </c>
      <c r="E1700" s="36">
        <v>2020</v>
      </c>
      <c r="F1700" s="578">
        <v>9.5901558586168107</v>
      </c>
      <c r="G1700" s="578">
        <v>4618.1289087931273</v>
      </c>
      <c r="H1700" s="578">
        <v>1.0210636329720701</v>
      </c>
      <c r="I1700" s="578">
        <v>0.48376399278640703</v>
      </c>
      <c r="J1700" s="578">
        <v>4.0124802500940804E-2</v>
      </c>
      <c r="K1700" s="578">
        <v>9.7715884727246252</v>
      </c>
      <c r="L1700" s="578">
        <v>4694.2713979085256</v>
      </c>
      <c r="M1700" s="578">
        <v>1.02960606272487</v>
      </c>
      <c r="N1700" s="578">
        <v>0.49045300995931007</v>
      </c>
      <c r="O1700" s="578">
        <v>4.0786223602481152E-2</v>
      </c>
      <c r="P1700" s="578">
        <v>9.5901564247542268</v>
      </c>
      <c r="Q1700" s="578">
        <v>4618.1289571126244</v>
      </c>
      <c r="R1700" s="578">
        <v>1.0210636750173974</v>
      </c>
      <c r="S1700" s="578">
        <v>0.48376398766413276</v>
      </c>
      <c r="T1700" s="578">
        <v>4.0124802500940825E-2</v>
      </c>
      <c r="U1700" s="578">
        <v>9.7715871215429022</v>
      </c>
      <c r="V1700" s="578">
        <v>4694.2714487711555</v>
      </c>
      <c r="W1700" s="578">
        <v>1.0296060777036424</v>
      </c>
      <c r="X1700" s="578">
        <v>0.49045300995930996</v>
      </c>
      <c r="Y1700" s="578">
        <v>4.0786223602481152E-2</v>
      </c>
    </row>
    <row r="1701" spans="1:25" x14ac:dyDescent="0.3">
      <c r="A1701" s="311" t="s">
        <v>4298</v>
      </c>
      <c r="B1701" s="310" t="s">
        <v>2195</v>
      </c>
      <c r="C1701" s="310" t="s">
        <v>4184</v>
      </c>
      <c r="D1701" s="36">
        <v>3</v>
      </c>
      <c r="E1701" s="36">
        <v>2020</v>
      </c>
      <c r="F1701" s="578">
        <v>5.7695808941304323</v>
      </c>
      <c r="G1701" s="578">
        <v>2896.4157257080001</v>
      </c>
      <c r="H1701" s="578">
        <v>0.55130077141802691</v>
      </c>
      <c r="I1701" s="578">
        <v>0.28738518028209548</v>
      </c>
      <c r="J1701" s="578">
        <v>2.5165946785515751E-2</v>
      </c>
      <c r="K1701" s="578">
        <v>5.7444255236211221</v>
      </c>
      <c r="L1701" s="578">
        <v>2870.5587717692001</v>
      </c>
      <c r="M1701" s="578">
        <v>0.55182367543845079</v>
      </c>
      <c r="N1701" s="578">
        <v>0.28546305982551173</v>
      </c>
      <c r="O1701" s="578">
        <v>2.4941181162527373E-2</v>
      </c>
      <c r="P1701" s="578">
        <v>5.7695803731561046</v>
      </c>
      <c r="Q1701" s="578">
        <v>2896.4157257080001</v>
      </c>
      <c r="R1701" s="578">
        <v>0.55130076629575298</v>
      </c>
      <c r="S1701" s="578">
        <v>0.287385160530296</v>
      </c>
      <c r="T1701" s="578">
        <v>2.5165946785515751E-2</v>
      </c>
      <c r="U1701" s="578">
        <v>5.7444260476440778</v>
      </c>
      <c r="V1701" s="578">
        <v>2870.5587196350025</v>
      </c>
      <c r="W1701" s="578">
        <v>0.55182367016095646</v>
      </c>
      <c r="X1701" s="578">
        <v>0.2854630618433775</v>
      </c>
      <c r="Y1701" s="578">
        <v>2.4941181162527373E-2</v>
      </c>
    </row>
    <row r="1702" spans="1:25" x14ac:dyDescent="0.3">
      <c r="A1702" s="311" t="s">
        <v>4299</v>
      </c>
      <c r="B1702" s="310" t="s">
        <v>2195</v>
      </c>
      <c r="C1702" s="310" t="s">
        <v>4184</v>
      </c>
      <c r="D1702" s="36">
        <v>4</v>
      </c>
      <c r="E1702" s="36">
        <v>2020</v>
      </c>
      <c r="F1702" s="578">
        <v>4.8785102207560396</v>
      </c>
      <c r="G1702" s="578">
        <v>2572.8990885416601</v>
      </c>
      <c r="H1702" s="578">
        <v>0.38506962506896003</v>
      </c>
      <c r="I1702" s="578">
        <v>0.24817482960255149</v>
      </c>
      <c r="J1702" s="578">
        <v>2.23558927536942E-2</v>
      </c>
      <c r="K1702" s="578">
        <v>4.8029895657151949</v>
      </c>
      <c r="L1702" s="578">
        <v>2520.1930135091097</v>
      </c>
      <c r="M1702" s="578">
        <v>0.38511794520309151</v>
      </c>
      <c r="N1702" s="578">
        <v>0.24364528746809749</v>
      </c>
      <c r="O1702" s="578">
        <v>2.1897819843919274E-2</v>
      </c>
      <c r="P1702" s="578">
        <v>4.8785105384910477</v>
      </c>
      <c r="Q1702" s="578">
        <v>2572.8989842732676</v>
      </c>
      <c r="R1702" s="578">
        <v>0.38506960928983297</v>
      </c>
      <c r="S1702" s="578">
        <v>0.24817483061148427</v>
      </c>
      <c r="T1702" s="578">
        <v>2.2355893782029526E-2</v>
      </c>
      <c r="U1702" s="578">
        <v>4.8029901869643501</v>
      </c>
      <c r="V1702" s="578">
        <v>2520.1930135091097</v>
      </c>
      <c r="W1702" s="578">
        <v>0.38511795576778196</v>
      </c>
      <c r="X1702" s="578">
        <v>0.24364528898149651</v>
      </c>
      <c r="Y1702" s="578">
        <v>2.1897819843919274E-2</v>
      </c>
    </row>
    <row r="1703" spans="1:25" x14ac:dyDescent="0.3">
      <c r="A1703" s="311" t="s">
        <v>4300</v>
      </c>
      <c r="B1703" s="310" t="s">
        <v>2195</v>
      </c>
      <c r="C1703" s="310" t="s">
        <v>4184</v>
      </c>
      <c r="D1703" s="36">
        <v>5</v>
      </c>
      <c r="E1703" s="36">
        <v>2020</v>
      </c>
      <c r="F1703" s="578">
        <v>4.242235675850675</v>
      </c>
      <c r="G1703" s="578">
        <v>2255.9106470743777</v>
      </c>
      <c r="H1703" s="578">
        <v>0.29900451726280097</v>
      </c>
      <c r="I1703" s="578">
        <v>0.21689988094537149</v>
      </c>
      <c r="J1703" s="578">
        <v>1.9602179100426498E-2</v>
      </c>
      <c r="K1703" s="578">
        <v>4.1799969015288854</v>
      </c>
      <c r="L1703" s="578">
        <v>2216.1281356811473</v>
      </c>
      <c r="M1703" s="578">
        <v>0.29943274384519647</v>
      </c>
      <c r="N1703" s="578">
        <v>0.212812147918157</v>
      </c>
      <c r="O1703" s="578">
        <v>1.9256360945291776E-2</v>
      </c>
      <c r="P1703" s="578">
        <v>4.2422359864479651</v>
      </c>
      <c r="Q1703" s="578">
        <v>2255.9106470743777</v>
      </c>
      <c r="R1703" s="578">
        <v>0.29900452218377371</v>
      </c>
      <c r="S1703" s="578">
        <v>0.21689991008800702</v>
      </c>
      <c r="T1703" s="578">
        <v>1.9602179100426498E-2</v>
      </c>
      <c r="U1703" s="578">
        <v>4.1799972155386005</v>
      </c>
      <c r="V1703" s="578">
        <v>2216.1281356811473</v>
      </c>
      <c r="W1703" s="578">
        <v>0.29943274410713128</v>
      </c>
      <c r="X1703" s="578">
        <v>0.21281214690922398</v>
      </c>
      <c r="Y1703" s="578">
        <v>1.9256360935590501E-2</v>
      </c>
    </row>
    <row r="1704" spans="1:25" x14ac:dyDescent="0.3">
      <c r="A1704" s="311" t="s">
        <v>4301</v>
      </c>
      <c r="B1704" s="310" t="s">
        <v>2195</v>
      </c>
      <c r="C1704" s="310" t="s">
        <v>4184</v>
      </c>
      <c r="D1704" s="36">
        <v>6</v>
      </c>
      <c r="E1704" s="36">
        <v>2020</v>
      </c>
      <c r="F1704" s="578">
        <v>3.8654909775201869</v>
      </c>
      <c r="G1704" s="578">
        <v>2096.9853159586546</v>
      </c>
      <c r="H1704" s="578">
        <v>0.25587718807946624</v>
      </c>
      <c r="I1704" s="578">
        <v>0.19871580332983199</v>
      </c>
      <c r="J1704" s="578">
        <v>1.8221700486416574E-2</v>
      </c>
      <c r="K1704" s="578">
        <v>3.8209650788036549</v>
      </c>
      <c r="L1704" s="578">
        <v>2069.6103006998651</v>
      </c>
      <c r="M1704" s="578">
        <v>0.25573416287807027</v>
      </c>
      <c r="N1704" s="578">
        <v>0.19529716893642451</v>
      </c>
      <c r="O1704" s="578">
        <v>1.7983651991623099E-2</v>
      </c>
      <c r="P1704" s="578">
        <v>3.8654909772582502</v>
      </c>
      <c r="Q1704" s="578">
        <v>2096.9853159586546</v>
      </c>
      <c r="R1704" s="578">
        <v>0.25587718317061975</v>
      </c>
      <c r="S1704" s="578">
        <v>0.19871580280596302</v>
      </c>
      <c r="T1704" s="578">
        <v>1.8221699962547626E-2</v>
      </c>
      <c r="U1704" s="578">
        <v>3.8209646095723029</v>
      </c>
      <c r="V1704" s="578">
        <v>2069.6103006998651</v>
      </c>
      <c r="W1704" s="578">
        <v>0.25573416811190902</v>
      </c>
      <c r="X1704" s="578">
        <v>0.195297141889265</v>
      </c>
      <c r="Y1704" s="578">
        <v>1.7983651991623099E-2</v>
      </c>
    </row>
    <row r="1705" spans="1:25" x14ac:dyDescent="0.3">
      <c r="A1705" s="311" t="s">
        <v>4302</v>
      </c>
      <c r="B1705" s="310" t="s">
        <v>2195</v>
      </c>
      <c r="C1705" s="310" t="s">
        <v>4184</v>
      </c>
      <c r="D1705" s="36">
        <v>7</v>
      </c>
      <c r="E1705" s="36">
        <v>2020</v>
      </c>
      <c r="F1705" s="578">
        <v>3.7310846807182876</v>
      </c>
      <c r="G1705" s="578">
        <v>2049.2259254455525</v>
      </c>
      <c r="H1705" s="578">
        <v>0.22524436891156527</v>
      </c>
      <c r="I1705" s="578">
        <v>0.18631760455900773</v>
      </c>
      <c r="J1705" s="578">
        <v>1.7806788857948602E-2</v>
      </c>
      <c r="K1705" s="578">
        <v>3.6948584734612524</v>
      </c>
      <c r="L1705" s="578">
        <v>2029.4548467000275</v>
      </c>
      <c r="M1705" s="578">
        <v>0.22480607655597798</v>
      </c>
      <c r="N1705" s="578">
        <v>0.1838715603807935</v>
      </c>
      <c r="O1705" s="578">
        <v>1.7634818640847948E-2</v>
      </c>
      <c r="P1705" s="578">
        <v>3.7310847341153277</v>
      </c>
      <c r="Q1705" s="578">
        <v>2049.2259254455525</v>
      </c>
      <c r="R1705" s="578">
        <v>0.22524437016545498</v>
      </c>
      <c r="S1705" s="578">
        <v>0.18631759883525451</v>
      </c>
      <c r="T1705" s="578">
        <v>1.7806788857948602E-2</v>
      </c>
      <c r="U1705" s="578">
        <v>3.6948580561244526</v>
      </c>
      <c r="V1705" s="578">
        <v>2029.45495096842</v>
      </c>
      <c r="W1705" s="578">
        <v>0.22480607665541602</v>
      </c>
      <c r="X1705" s="578">
        <v>0.18387156247626951</v>
      </c>
      <c r="Y1705" s="578">
        <v>1.7634818640847948E-2</v>
      </c>
    </row>
    <row r="1706" spans="1:25" x14ac:dyDescent="0.3">
      <c r="A1706" s="311" t="s">
        <v>4303</v>
      </c>
      <c r="B1706" s="310" t="s">
        <v>2195</v>
      </c>
      <c r="C1706" s="310" t="s">
        <v>4184</v>
      </c>
      <c r="D1706" s="36">
        <v>8</v>
      </c>
      <c r="E1706" s="36">
        <v>2020</v>
      </c>
      <c r="F1706" s="578">
        <v>3.2208818260751251</v>
      </c>
      <c r="G1706" s="578">
        <v>1716.4419873555423</v>
      </c>
      <c r="H1706" s="578">
        <v>0.20252088061291273</v>
      </c>
      <c r="I1706" s="578">
        <v>0.14441039785742699</v>
      </c>
      <c r="J1706" s="578">
        <v>1.4916048472514326E-2</v>
      </c>
      <c r="K1706" s="578">
        <v>3.2308016813979776</v>
      </c>
      <c r="L1706" s="578">
        <v>1730.8767776489201</v>
      </c>
      <c r="M1706" s="578">
        <v>0.20199080428574173</v>
      </c>
      <c r="N1706" s="578">
        <v>0.146092504262924</v>
      </c>
      <c r="O1706" s="578">
        <v>1.5041239501442726E-2</v>
      </c>
      <c r="P1706" s="578">
        <v>3.2208816161643528</v>
      </c>
      <c r="Q1706" s="578">
        <v>1716.4419873555423</v>
      </c>
      <c r="R1706" s="578">
        <v>0.20252088020545925</v>
      </c>
      <c r="S1706" s="578">
        <v>0.14441039785742699</v>
      </c>
      <c r="T1706" s="578">
        <v>1.4916048996383276E-2</v>
      </c>
      <c r="U1706" s="578">
        <v>3.2308019968058925</v>
      </c>
      <c r="V1706" s="578">
        <v>1730.8767255147225</v>
      </c>
      <c r="W1706" s="578">
        <v>0.20199080469804576</v>
      </c>
      <c r="X1706" s="578">
        <v>0.146092503739055</v>
      </c>
      <c r="Y1706" s="578">
        <v>1.5041239501442726E-2</v>
      </c>
    </row>
    <row r="1707" spans="1:25" x14ac:dyDescent="0.3">
      <c r="A1707" s="311" t="s">
        <v>4304</v>
      </c>
      <c r="B1707" s="310" t="s">
        <v>2195</v>
      </c>
      <c r="C1707" s="310" t="s">
        <v>4184</v>
      </c>
      <c r="D1707" s="36">
        <v>9</v>
      </c>
      <c r="E1707" s="36">
        <v>2020</v>
      </c>
      <c r="F1707" s="578">
        <v>3.1073580018904301</v>
      </c>
      <c r="G1707" s="578">
        <v>1665.2534395853652</v>
      </c>
      <c r="H1707" s="578">
        <v>0.18698372775058125</v>
      </c>
      <c r="I1707" s="578">
        <v>0.132783003151416</v>
      </c>
      <c r="J1707" s="578">
        <v>1.4471711513275849E-2</v>
      </c>
      <c r="K1707" s="578">
        <v>3.1347259094036346</v>
      </c>
      <c r="L1707" s="578">
        <v>1694.5738461812302</v>
      </c>
      <c r="M1707" s="578">
        <v>0.18638346039369899</v>
      </c>
      <c r="N1707" s="578">
        <v>0.13702929718419848</v>
      </c>
      <c r="O1707" s="578">
        <v>1.4726174442330351E-2</v>
      </c>
      <c r="P1707" s="578">
        <v>3.1073579482338824</v>
      </c>
      <c r="Q1707" s="578">
        <v>1665.2534395853652</v>
      </c>
      <c r="R1707" s="578">
        <v>0.18698372852910874</v>
      </c>
      <c r="S1707" s="578">
        <v>0.132783003151416</v>
      </c>
      <c r="T1707" s="578">
        <v>1.4471711513275849E-2</v>
      </c>
      <c r="U1707" s="578">
        <v>3.1347256497707923</v>
      </c>
      <c r="V1707" s="578">
        <v>1694.5738976796426</v>
      </c>
      <c r="W1707" s="578">
        <v>0.18638345000363149</v>
      </c>
      <c r="X1707" s="578">
        <v>0.13702929613646075</v>
      </c>
      <c r="Y1707" s="578">
        <v>1.4726178633281926E-2</v>
      </c>
    </row>
    <row r="1708" spans="1:25" x14ac:dyDescent="0.3">
      <c r="A1708" s="311" t="s">
        <v>4305</v>
      </c>
      <c r="B1708" s="310" t="s">
        <v>2195</v>
      </c>
      <c r="C1708" s="310" t="s">
        <v>4184</v>
      </c>
      <c r="D1708" s="36">
        <v>10</v>
      </c>
      <c r="E1708" s="36">
        <v>2020</v>
      </c>
      <c r="F1708" s="578">
        <v>3.0190571277901923</v>
      </c>
      <c r="G1708" s="578">
        <v>1625.4383888244574</v>
      </c>
      <c r="H1708" s="578">
        <v>0.17489967100118475</v>
      </c>
      <c r="I1708" s="578">
        <v>0.123739572785173</v>
      </c>
      <c r="J1708" s="578">
        <v>1.4126084963208951E-2</v>
      </c>
      <c r="K1708" s="578">
        <v>3.0617804236632429</v>
      </c>
      <c r="L1708" s="578">
        <v>1666.7918802897075</v>
      </c>
      <c r="M1708" s="578">
        <v>0.1744686661719845</v>
      </c>
      <c r="N1708" s="578">
        <v>0.12981247942661825</v>
      </c>
      <c r="O1708" s="578">
        <v>1.4485089544905299E-2</v>
      </c>
      <c r="P1708" s="578">
        <v>3.0190572828541851</v>
      </c>
      <c r="Q1708" s="578">
        <v>1625.4384409586551</v>
      </c>
      <c r="R1708" s="578">
        <v>0.17489967089932126</v>
      </c>
      <c r="S1708" s="578">
        <v>0.123739574531403</v>
      </c>
      <c r="T1708" s="578">
        <v>1.412608600124555E-2</v>
      </c>
      <c r="U1708" s="578">
        <v>3.0617802670973648</v>
      </c>
      <c r="V1708" s="578">
        <v>1666.7918802897075</v>
      </c>
      <c r="W1708" s="578">
        <v>0.17446866627142224</v>
      </c>
      <c r="X1708" s="578">
        <v>0.12981250179776249</v>
      </c>
      <c r="Y1708" s="578">
        <v>1.4485089544905299E-2</v>
      </c>
    </row>
    <row r="1709" spans="1:25" x14ac:dyDescent="0.3">
      <c r="A1709" s="311" t="s">
        <v>4306</v>
      </c>
      <c r="B1709" s="310" t="s">
        <v>2195</v>
      </c>
      <c r="C1709" s="310" t="s">
        <v>4184</v>
      </c>
      <c r="D1709" s="36">
        <v>11</v>
      </c>
      <c r="E1709" s="36">
        <v>2020</v>
      </c>
      <c r="F1709" s="578">
        <v>2.9029907223254323</v>
      </c>
      <c r="G1709" s="578">
        <v>1549.7329610188776</v>
      </c>
      <c r="H1709" s="578">
        <v>0.16490323409016078</v>
      </c>
      <c r="I1709" s="578">
        <v>0.108589155027099</v>
      </c>
      <c r="J1709" s="578">
        <v>1.3468609812358975E-2</v>
      </c>
      <c r="K1709" s="578">
        <v>2.9626166243930703</v>
      </c>
      <c r="L1709" s="578">
        <v>1604.2943700154574</v>
      </c>
      <c r="M1709" s="578">
        <v>0.16467449401049275</v>
      </c>
      <c r="N1709" s="578">
        <v>0.116720203814717</v>
      </c>
      <c r="O1709" s="578">
        <v>1.3942346849944377E-2</v>
      </c>
      <c r="P1709" s="578">
        <v>2.9029909296465677</v>
      </c>
      <c r="Q1709" s="578">
        <v>1549.73290888468</v>
      </c>
      <c r="R1709" s="578">
        <v>0.16490323450974101</v>
      </c>
      <c r="S1709" s="578">
        <v>0.10858916019787976</v>
      </c>
      <c r="T1709" s="578">
        <v>1.3468610336227925E-2</v>
      </c>
      <c r="U1709" s="578">
        <v>2.9626164147436249</v>
      </c>
      <c r="V1709" s="578">
        <v>1604.2943178812625</v>
      </c>
      <c r="W1709" s="578">
        <v>0.16467457190446974</v>
      </c>
      <c r="X1709" s="578">
        <v>0.11672020633704901</v>
      </c>
      <c r="Y1709" s="578">
        <v>1.3942346849944377E-2</v>
      </c>
    </row>
    <row r="1710" spans="1:25" x14ac:dyDescent="0.3">
      <c r="A1710" s="311" t="s">
        <v>4307</v>
      </c>
      <c r="B1710" s="310" t="s">
        <v>2195</v>
      </c>
      <c r="C1710" s="310" t="s">
        <v>4184</v>
      </c>
      <c r="D1710" s="36">
        <v>12</v>
      </c>
      <c r="E1710" s="36">
        <v>2020</v>
      </c>
      <c r="F1710" s="578">
        <v>2.8033253585187254</v>
      </c>
      <c r="G1710" s="578">
        <v>1474.8384869893325</v>
      </c>
      <c r="H1710" s="578">
        <v>0.15638012597022025</v>
      </c>
      <c r="I1710" s="578">
        <v>9.1976791853085105E-2</v>
      </c>
      <c r="J1710" s="578">
        <v>1.2817933408465801E-2</v>
      </c>
      <c r="K1710" s="578">
        <v>2.8712272999903923</v>
      </c>
      <c r="L1710" s="578">
        <v>1537.3991546630853</v>
      </c>
      <c r="M1710" s="578">
        <v>0.1561980819945645</v>
      </c>
      <c r="N1710" s="578">
        <v>0.10176530887838375</v>
      </c>
      <c r="O1710" s="578">
        <v>1.3361175020690974E-2</v>
      </c>
      <c r="P1710" s="578">
        <v>2.8033252554002148</v>
      </c>
      <c r="Q1710" s="578">
        <v>1474.8384869893325</v>
      </c>
      <c r="R1710" s="578">
        <v>0.15638012103105775</v>
      </c>
      <c r="S1710" s="578">
        <v>9.1976790805347194E-2</v>
      </c>
      <c r="T1710" s="578">
        <v>1.2817933408465801E-2</v>
      </c>
      <c r="U1710" s="578">
        <v>2.8712270926177204</v>
      </c>
      <c r="V1710" s="578">
        <v>1537.3991546630853</v>
      </c>
      <c r="W1710" s="578">
        <v>0.1561980770032575</v>
      </c>
      <c r="X1710" s="578">
        <v>0.10176531322455599</v>
      </c>
      <c r="Y1710" s="578">
        <v>1.3361175539709299E-2</v>
      </c>
    </row>
    <row r="1711" spans="1:25" x14ac:dyDescent="0.3">
      <c r="A1711" s="311" t="s">
        <v>4308</v>
      </c>
      <c r="B1711" s="310" t="s">
        <v>2195</v>
      </c>
      <c r="C1711" s="310" t="s">
        <v>4184</v>
      </c>
      <c r="D1711" s="36">
        <v>13</v>
      </c>
      <c r="E1711" s="36">
        <v>2020</v>
      </c>
      <c r="F1711" s="578">
        <v>2.8619767109175829</v>
      </c>
      <c r="G1711" s="578">
        <v>1501.3883399963302</v>
      </c>
      <c r="H1711" s="578">
        <v>0.14871711593271575</v>
      </c>
      <c r="I1711" s="578">
        <v>8.4163278816655876E-2</v>
      </c>
      <c r="J1711" s="578">
        <v>1.3047942712243276E-2</v>
      </c>
      <c r="K1711" s="578">
        <v>2.9240502521048826</v>
      </c>
      <c r="L1711" s="578">
        <v>1561.9834467569951</v>
      </c>
      <c r="M1711" s="578">
        <v>0.14869694730320249</v>
      </c>
      <c r="N1711" s="578">
        <v>9.4396268192212973E-2</v>
      </c>
      <c r="O1711" s="578">
        <v>1.3574128087687575E-2</v>
      </c>
      <c r="P1711" s="578">
        <v>2.8619773272487925</v>
      </c>
      <c r="Q1711" s="578">
        <v>1501.3883399963302</v>
      </c>
      <c r="R1711" s="578">
        <v>0.14871711630015175</v>
      </c>
      <c r="S1711" s="578">
        <v>8.4163282983354223E-2</v>
      </c>
      <c r="T1711" s="578">
        <v>1.3047942717093901E-2</v>
      </c>
      <c r="U1711" s="578">
        <v>2.9240504088799404</v>
      </c>
      <c r="V1711" s="578">
        <v>1561.9834467569951</v>
      </c>
      <c r="W1711" s="578">
        <v>0.14869694704248074</v>
      </c>
      <c r="X1711" s="578">
        <v>9.4396270947375599E-2</v>
      </c>
      <c r="Y1711" s="578">
        <v>1.3574128087687575E-2</v>
      </c>
    </row>
    <row r="1712" spans="1:25" x14ac:dyDescent="0.3">
      <c r="A1712" s="311" t="s">
        <v>4309</v>
      </c>
      <c r="B1712" s="310" t="s">
        <v>2195</v>
      </c>
      <c r="C1712" s="310" t="s">
        <v>4184</v>
      </c>
      <c r="D1712" s="36">
        <v>14</v>
      </c>
      <c r="E1712" s="36">
        <v>2020</v>
      </c>
      <c r="F1712" s="578">
        <v>3.0496709909075399</v>
      </c>
      <c r="G1712" s="578">
        <v>1607.6762415567975</v>
      </c>
      <c r="H1712" s="578">
        <v>0.14261381465864001</v>
      </c>
      <c r="I1712" s="578">
        <v>8.597542998904828E-2</v>
      </c>
      <c r="J1712" s="578">
        <v>1.3972607324831125E-2</v>
      </c>
      <c r="K1712" s="578">
        <v>3.0936664949276675</v>
      </c>
      <c r="L1712" s="578">
        <v>1658.335572560625</v>
      </c>
      <c r="M1712" s="578">
        <v>0.14265250024012199</v>
      </c>
      <c r="N1712" s="578">
        <v>9.5650027467248322E-2</v>
      </c>
      <c r="O1712" s="578">
        <v>1.44124041835311E-2</v>
      </c>
      <c r="P1712" s="578">
        <v>3.0496707303464001</v>
      </c>
      <c r="Q1712" s="578">
        <v>1607.676293690995</v>
      </c>
      <c r="R1712" s="578">
        <v>0.14261380940661125</v>
      </c>
      <c r="S1712" s="578">
        <v>8.5975432986742803E-2</v>
      </c>
      <c r="T1712" s="578">
        <v>1.39726062867945E-2</v>
      </c>
      <c r="U1712" s="578">
        <v>3.0936666490081999</v>
      </c>
      <c r="V1712" s="578">
        <v>1658.3355204264274</v>
      </c>
      <c r="W1712" s="578">
        <v>0.14265250018797776</v>
      </c>
      <c r="X1712" s="578">
        <v>9.5650030261216018E-2</v>
      </c>
      <c r="Y1712" s="578">
        <v>1.44124041835311E-2</v>
      </c>
    </row>
    <row r="1713" spans="1:25" x14ac:dyDescent="0.3">
      <c r="A1713" s="311" t="s">
        <v>4310</v>
      </c>
      <c r="B1713" s="310" t="s">
        <v>2195</v>
      </c>
      <c r="C1713" s="310" t="s">
        <v>4184</v>
      </c>
      <c r="D1713" s="36">
        <v>15</v>
      </c>
      <c r="E1713" s="36">
        <v>2020</v>
      </c>
      <c r="F1713" s="578">
        <v>3.210550982722145</v>
      </c>
      <c r="G1713" s="578">
        <v>1698.78322855631</v>
      </c>
      <c r="H1713" s="578">
        <v>0.13738276090346777</v>
      </c>
      <c r="I1713" s="578">
        <v>8.7528487162974955E-2</v>
      </c>
      <c r="J1713" s="578">
        <v>1.4765188437498425E-2</v>
      </c>
      <c r="K1713" s="578">
        <v>3.2397885532991428</v>
      </c>
      <c r="L1713" s="578">
        <v>1740.8594919840425</v>
      </c>
      <c r="M1713" s="578">
        <v>0.1375561501918125</v>
      </c>
      <c r="N1713" s="578">
        <v>9.6254102769307723E-2</v>
      </c>
      <c r="O1713" s="578">
        <v>1.513033649340885E-2</v>
      </c>
      <c r="P1713" s="578">
        <v>3.2105508784140149</v>
      </c>
      <c r="Q1713" s="578">
        <v>1698.78322855631</v>
      </c>
      <c r="R1713" s="578">
        <v>0.13738274992768551</v>
      </c>
      <c r="S1713" s="578">
        <v>8.7528486658508528E-2</v>
      </c>
      <c r="T1713" s="578">
        <v>1.4765188437498425E-2</v>
      </c>
      <c r="U1713" s="578">
        <v>3.2397885534052526</v>
      </c>
      <c r="V1713" s="578">
        <v>1740.859596252435</v>
      </c>
      <c r="W1713" s="578">
        <v>0.13755620302860377</v>
      </c>
      <c r="X1713" s="578">
        <v>9.6254103933460983E-2</v>
      </c>
      <c r="Y1713" s="578">
        <v>1.513033754114675E-2</v>
      </c>
    </row>
    <row r="1714" spans="1:25" x14ac:dyDescent="0.3">
      <c r="A1714" s="579" t="s">
        <v>4311</v>
      </c>
      <c r="B1714" s="580" t="s">
        <v>2195</v>
      </c>
      <c r="C1714" s="580" t="s">
        <v>4184</v>
      </c>
      <c r="D1714" s="581">
        <v>16</v>
      </c>
      <c r="E1714" s="581">
        <v>2020</v>
      </c>
      <c r="F1714" s="582">
        <v>3.4054062194397048</v>
      </c>
      <c r="G1714" s="582">
        <v>1822.3569628397577</v>
      </c>
      <c r="H1714" s="582">
        <v>0.13492729509501525</v>
      </c>
      <c r="I1714" s="582">
        <v>9.151021146681157E-2</v>
      </c>
      <c r="J1714" s="582">
        <v>1.5839583250150675E-2</v>
      </c>
      <c r="K1714" s="582">
        <v>3.4162543471381124</v>
      </c>
      <c r="L1714" s="582">
        <v>1852.9900957743298</v>
      </c>
      <c r="M1714" s="582">
        <v>0.13503313824185101</v>
      </c>
      <c r="N1714" s="582">
        <v>9.9445626527691816E-2</v>
      </c>
      <c r="O1714" s="582">
        <v>1.6105230121562824E-2</v>
      </c>
      <c r="P1714" s="582">
        <v>3.4054060655107574</v>
      </c>
      <c r="Q1714" s="582">
        <v>1822.3569107055625</v>
      </c>
      <c r="R1714" s="582">
        <v>0.13492729580805898</v>
      </c>
      <c r="S1714" s="582">
        <v>9.151020983699705E-2</v>
      </c>
      <c r="T1714" s="582">
        <v>1.5839583250150675E-2</v>
      </c>
      <c r="U1714" s="582">
        <v>3.4162545034972274</v>
      </c>
      <c r="V1714" s="582">
        <v>1852.9900957743298</v>
      </c>
      <c r="W1714" s="582">
        <v>0.13503312783965726</v>
      </c>
      <c r="X1714" s="582">
        <v>9.9445629787320855E-2</v>
      </c>
      <c r="Y1714" s="582">
        <v>1.6105230121562824E-2</v>
      </c>
    </row>
    <row r="1715" spans="1:25" x14ac:dyDescent="0.3">
      <c r="A1715" s="311" t="s">
        <v>4312</v>
      </c>
      <c r="B1715" s="310" t="s">
        <v>2195</v>
      </c>
      <c r="C1715" s="310" t="s">
        <v>4184</v>
      </c>
      <c r="D1715" s="36">
        <v>1</v>
      </c>
      <c r="E1715" s="36">
        <v>2030</v>
      </c>
      <c r="F1715" s="578">
        <v>7.9355187841474599</v>
      </c>
      <c r="G1715" s="578">
        <v>8060.8486913045226</v>
      </c>
      <c r="H1715" s="578">
        <v>0.7465295541211765</v>
      </c>
      <c r="I1715" s="578">
        <v>0.21830738463904675</v>
      </c>
      <c r="J1715" s="578">
        <v>6.9405521498993011E-2</v>
      </c>
      <c r="K1715" s="578">
        <v>7.9865131392225495</v>
      </c>
      <c r="L1715" s="578">
        <v>8114.8183186848928</v>
      </c>
      <c r="M1715" s="578">
        <v>0.74787568756922396</v>
      </c>
      <c r="N1715" s="578">
        <v>0.22015447899078272</v>
      </c>
      <c r="O1715" s="578">
        <v>6.9870141722882723E-2</v>
      </c>
      <c r="P1715" s="578">
        <v>7.9355189505334502</v>
      </c>
      <c r="Q1715" s="578">
        <v>8060.8486913045226</v>
      </c>
      <c r="R1715" s="578">
        <v>0.74652955428124756</v>
      </c>
      <c r="S1715" s="578">
        <v>0.21830738665691224</v>
      </c>
      <c r="T1715" s="578">
        <v>6.9405521498993011E-2</v>
      </c>
      <c r="U1715" s="578">
        <v>7.9865129727716777</v>
      </c>
      <c r="V1715" s="578">
        <v>8114.8184204101526</v>
      </c>
      <c r="W1715" s="578">
        <v>0.74787568736549748</v>
      </c>
      <c r="X1715" s="578">
        <v>0.22015447953405398</v>
      </c>
      <c r="Y1715" s="578">
        <v>6.9870142809425745E-2</v>
      </c>
    </row>
    <row r="1716" spans="1:25" x14ac:dyDescent="0.3">
      <c r="A1716" s="311" t="s">
        <v>4313</v>
      </c>
      <c r="B1716" s="310" t="s">
        <v>2195</v>
      </c>
      <c r="C1716" s="310" t="s">
        <v>4184</v>
      </c>
      <c r="D1716" s="36">
        <v>2</v>
      </c>
      <c r="E1716" s="36">
        <v>2030</v>
      </c>
      <c r="F1716" s="578">
        <v>4.2588350099739056</v>
      </c>
      <c r="G1716" s="578">
        <v>4484.8401896158803</v>
      </c>
      <c r="H1716" s="578">
        <v>0.42376149911433425</v>
      </c>
      <c r="I1716" s="578">
        <v>0.11567374534206426</v>
      </c>
      <c r="J1716" s="578">
        <v>3.8615192752331454E-2</v>
      </c>
      <c r="K1716" s="578">
        <v>4.3420520584913849</v>
      </c>
      <c r="L1716" s="578">
        <v>4559.529027303055</v>
      </c>
      <c r="M1716" s="578">
        <v>0.427957794033621</v>
      </c>
      <c r="N1716" s="578">
        <v>0.11728810914792048</v>
      </c>
      <c r="O1716" s="578">
        <v>3.925825754413375E-2</v>
      </c>
      <c r="P1716" s="578">
        <v>4.2588349056860881</v>
      </c>
      <c r="Q1716" s="578">
        <v>4484.8401896158803</v>
      </c>
      <c r="R1716" s="578">
        <v>0.42376150423660852</v>
      </c>
      <c r="S1716" s="578">
        <v>0.11567374842707026</v>
      </c>
      <c r="T1716" s="578">
        <v>3.8615192752331454E-2</v>
      </c>
      <c r="U1716" s="578">
        <v>4.3420520063115529</v>
      </c>
      <c r="V1716" s="578">
        <v>4559.5289738972924</v>
      </c>
      <c r="W1716" s="578">
        <v>0.42795779398147671</v>
      </c>
      <c r="X1716" s="578">
        <v>0.1172881042390745</v>
      </c>
      <c r="Y1716" s="578">
        <v>3.925825754413375E-2</v>
      </c>
    </row>
    <row r="1717" spans="1:25" x14ac:dyDescent="0.3">
      <c r="A1717" s="311" t="s">
        <v>4314</v>
      </c>
      <c r="B1717" s="310" t="s">
        <v>2195</v>
      </c>
      <c r="C1717" s="310" t="s">
        <v>4184</v>
      </c>
      <c r="D1717" s="36">
        <v>3</v>
      </c>
      <c r="E1717" s="36">
        <v>2030</v>
      </c>
      <c r="F1717" s="578">
        <v>2.5702867737194648</v>
      </c>
      <c r="G1717" s="578">
        <v>2811.5367482503198</v>
      </c>
      <c r="H1717" s="578">
        <v>0.23144124531972848</v>
      </c>
      <c r="I1717" s="578">
        <v>7.0928072964306865E-2</v>
      </c>
      <c r="J1717" s="578">
        <v>2.4207811550392425E-2</v>
      </c>
      <c r="K1717" s="578">
        <v>2.5595056854328151</v>
      </c>
      <c r="L1717" s="578">
        <v>2786.8753000895126</v>
      </c>
      <c r="M1717" s="578">
        <v>0.23186000017449174</v>
      </c>
      <c r="N1717" s="578">
        <v>7.0189001038670498E-2</v>
      </c>
      <c r="O1717" s="578">
        <v>2.3995467772086422E-2</v>
      </c>
      <c r="P1717" s="578">
        <v>2.5702868780217578</v>
      </c>
      <c r="Q1717" s="578">
        <v>2811.5367482503198</v>
      </c>
      <c r="R1717" s="578">
        <v>0.23144124479585976</v>
      </c>
      <c r="S1717" s="578">
        <v>7.0928077679127399E-2</v>
      </c>
      <c r="T1717" s="578">
        <v>2.4207811550392425E-2</v>
      </c>
      <c r="U1717" s="578">
        <v>2.5595055811086951</v>
      </c>
      <c r="V1717" s="578">
        <v>2786.8752479553177</v>
      </c>
      <c r="W1717" s="578">
        <v>0.23186000017449174</v>
      </c>
      <c r="X1717" s="578">
        <v>7.0189001038670498E-2</v>
      </c>
      <c r="Y1717" s="578">
        <v>2.3995467772086422E-2</v>
      </c>
    </row>
    <row r="1718" spans="1:25" x14ac:dyDescent="0.3">
      <c r="A1718" s="311" t="s">
        <v>4315</v>
      </c>
      <c r="B1718" s="310" t="s">
        <v>2195</v>
      </c>
      <c r="C1718" s="310" t="s">
        <v>4184</v>
      </c>
      <c r="D1718" s="36">
        <v>4</v>
      </c>
      <c r="E1718" s="36">
        <v>2030</v>
      </c>
      <c r="F1718" s="578">
        <v>2.132538041673945</v>
      </c>
      <c r="G1718" s="578">
        <v>2493.272699991855</v>
      </c>
      <c r="H1718" s="578">
        <v>0.16396581355093051</v>
      </c>
      <c r="I1718" s="578">
        <v>6.2619773321785005E-2</v>
      </c>
      <c r="J1718" s="578">
        <v>2.1467621981476698E-2</v>
      </c>
      <c r="K1718" s="578">
        <v>2.1032303534249497</v>
      </c>
      <c r="L1718" s="578">
        <v>2442.7699915567973</v>
      </c>
      <c r="M1718" s="578">
        <v>0.16396199634770375</v>
      </c>
      <c r="N1718" s="578">
        <v>6.1318939435295698E-2</v>
      </c>
      <c r="O1718" s="578">
        <v>2.1032782349114574E-2</v>
      </c>
      <c r="P1718" s="578">
        <v>2.1325383508941096</v>
      </c>
      <c r="Q1718" s="578">
        <v>2493.272699991855</v>
      </c>
      <c r="R1718" s="578">
        <v>0.163965813583975</v>
      </c>
      <c r="S1718" s="578">
        <v>6.2619774369522901E-2</v>
      </c>
      <c r="T1718" s="578">
        <v>2.1467621981476698E-2</v>
      </c>
      <c r="U1718" s="578">
        <v>2.1032305098349999</v>
      </c>
      <c r="V1718" s="578">
        <v>2442.7699915567973</v>
      </c>
      <c r="W1718" s="578">
        <v>0.16396199630131952</v>
      </c>
      <c r="X1718" s="578">
        <v>6.1318934196606223E-2</v>
      </c>
      <c r="Y1718" s="578">
        <v>2.1032782349114574E-2</v>
      </c>
    </row>
    <row r="1719" spans="1:25" x14ac:dyDescent="0.3">
      <c r="A1719" s="311" t="s">
        <v>4316</v>
      </c>
      <c r="B1719" s="310" t="s">
        <v>2195</v>
      </c>
      <c r="C1719" s="310" t="s">
        <v>4184</v>
      </c>
      <c r="D1719" s="36">
        <v>5</v>
      </c>
      <c r="E1719" s="36">
        <v>2030</v>
      </c>
      <c r="F1719" s="578">
        <v>1.8165976297648974</v>
      </c>
      <c r="G1719" s="578">
        <v>2183.0557149251249</v>
      </c>
      <c r="H1719" s="578">
        <v>0.128073033866409</v>
      </c>
      <c r="I1719" s="578">
        <v>5.6061001494526801E-2</v>
      </c>
      <c r="J1719" s="578">
        <v>1.8796680650363301E-2</v>
      </c>
      <c r="K1719" s="578">
        <v>1.796374071368515</v>
      </c>
      <c r="L1719" s="578">
        <v>2145.2716573079401</v>
      </c>
      <c r="M1719" s="578">
        <v>0.12825287189267875</v>
      </c>
      <c r="N1719" s="578">
        <v>5.4918298497796003E-2</v>
      </c>
      <c r="O1719" s="578">
        <v>1.8471312534529674E-2</v>
      </c>
      <c r="P1719" s="578">
        <v>1.8165976297489077</v>
      </c>
      <c r="Q1719" s="578">
        <v>2183.0557149251249</v>
      </c>
      <c r="R1719" s="578">
        <v>0.12807303335042225</v>
      </c>
      <c r="S1719" s="578">
        <v>5.6061001494526801E-2</v>
      </c>
      <c r="T1719" s="578">
        <v>1.8796680650363301E-2</v>
      </c>
      <c r="U1719" s="578">
        <v>1.79637407139451</v>
      </c>
      <c r="V1719" s="578">
        <v>2145.2716573079401</v>
      </c>
      <c r="W1719" s="578">
        <v>0.12825286269708097</v>
      </c>
      <c r="X1719" s="578">
        <v>5.4918298497796003E-2</v>
      </c>
      <c r="Y1719" s="578">
        <v>1.8471313058398626E-2</v>
      </c>
    </row>
    <row r="1720" spans="1:25" x14ac:dyDescent="0.3">
      <c r="A1720" s="311" t="s">
        <v>4317</v>
      </c>
      <c r="B1720" s="310" t="s">
        <v>2195</v>
      </c>
      <c r="C1720" s="310" t="s">
        <v>4184</v>
      </c>
      <c r="D1720" s="36">
        <v>6</v>
      </c>
      <c r="E1720" s="36">
        <v>2030</v>
      </c>
      <c r="F1720" s="578">
        <v>1.6278857030454177</v>
      </c>
      <c r="G1720" s="578">
        <v>2026.9357210795024</v>
      </c>
      <c r="H1720" s="578">
        <v>0.110972591768889</v>
      </c>
      <c r="I1720" s="578">
        <v>5.1446398720145198E-2</v>
      </c>
      <c r="J1720" s="578">
        <v>1.7452497985990047E-2</v>
      </c>
      <c r="K1720" s="578">
        <v>1.6163767156394073</v>
      </c>
      <c r="L1720" s="578">
        <v>2001.3380813598574</v>
      </c>
      <c r="M1720" s="578">
        <v>0.110909782813602</v>
      </c>
      <c r="N1720" s="578">
        <v>5.0558698247186805E-2</v>
      </c>
      <c r="O1720" s="578">
        <v>1.7232079194703397E-2</v>
      </c>
      <c r="P1720" s="578">
        <v>1.6278856508912773</v>
      </c>
      <c r="Q1720" s="578">
        <v>2026.9357210795024</v>
      </c>
      <c r="R1720" s="578">
        <v>0.11097259282814699</v>
      </c>
      <c r="S1720" s="578">
        <v>5.1446398720145198E-2</v>
      </c>
      <c r="T1720" s="578">
        <v>1.7452497985990047E-2</v>
      </c>
      <c r="U1720" s="578">
        <v>1.6163767677622451</v>
      </c>
      <c r="V1720" s="578">
        <v>2001.3380292256602</v>
      </c>
      <c r="W1720" s="578">
        <v>0.1109097802242705</v>
      </c>
      <c r="X1720" s="578">
        <v>5.0558699294924701E-2</v>
      </c>
      <c r="Y1720" s="578">
        <v>1.7232079194703397E-2</v>
      </c>
    </row>
    <row r="1721" spans="1:25" x14ac:dyDescent="0.3">
      <c r="A1721" s="311" t="s">
        <v>4318</v>
      </c>
      <c r="B1721" s="310" t="s">
        <v>2195</v>
      </c>
      <c r="C1721" s="310" t="s">
        <v>4184</v>
      </c>
      <c r="D1721" s="36">
        <v>7</v>
      </c>
      <c r="E1721" s="36">
        <v>2030</v>
      </c>
      <c r="F1721" s="578">
        <v>1.5470286755582152</v>
      </c>
      <c r="G1721" s="578">
        <v>1980.4286422729449</v>
      </c>
      <c r="H1721" s="578">
        <v>9.8183964417178943E-2</v>
      </c>
      <c r="I1721" s="578">
        <v>4.8543500597588697E-2</v>
      </c>
      <c r="J1721" s="578">
        <v>1.7052083412030024E-2</v>
      </c>
      <c r="K1721" s="578">
        <v>1.5391901156795</v>
      </c>
      <c r="L1721" s="578">
        <v>1962.2288157145126</v>
      </c>
      <c r="M1721" s="578">
        <v>9.8083042773244672E-2</v>
      </c>
      <c r="N1721" s="578">
        <v>4.7919698990881401E-2</v>
      </c>
      <c r="O1721" s="578">
        <v>1.6895355210484273E-2</v>
      </c>
      <c r="P1721" s="578">
        <v>1.547028675547605</v>
      </c>
      <c r="Q1721" s="578">
        <v>1980.4286422729449</v>
      </c>
      <c r="R1721" s="578">
        <v>9.8183964412025149E-2</v>
      </c>
      <c r="S1721" s="578">
        <v>4.8543501121457652E-2</v>
      </c>
      <c r="T1721" s="578">
        <v>1.7052083412030024E-2</v>
      </c>
      <c r="U1721" s="578">
        <v>1.5391901678023352</v>
      </c>
      <c r="V1721" s="578">
        <v>1962.2287114461201</v>
      </c>
      <c r="W1721" s="578">
        <v>9.8083042716401281E-2</v>
      </c>
      <c r="X1721" s="578">
        <v>4.7919698990881401E-2</v>
      </c>
      <c r="Y1721" s="578">
        <v>1.6895355210484273E-2</v>
      </c>
    </row>
    <row r="1722" spans="1:25" x14ac:dyDescent="0.3">
      <c r="A1722" s="311" t="s">
        <v>4319</v>
      </c>
      <c r="B1722" s="310" t="s">
        <v>2195</v>
      </c>
      <c r="C1722" s="310" t="s">
        <v>4184</v>
      </c>
      <c r="D1722" s="36">
        <v>8</v>
      </c>
      <c r="E1722" s="36">
        <v>2030</v>
      </c>
      <c r="F1722" s="578">
        <v>1.3237093111149849</v>
      </c>
      <c r="G1722" s="578">
        <v>1653.4536399841249</v>
      </c>
      <c r="H1722" s="578">
        <v>8.6469903906769646E-2</v>
      </c>
      <c r="I1722" s="578">
        <v>3.7748400121927199E-2</v>
      </c>
      <c r="J1722" s="578">
        <v>1.4236882202870477E-2</v>
      </c>
      <c r="K1722" s="578">
        <v>1.3335540286763725</v>
      </c>
      <c r="L1722" s="578">
        <v>1668.793226877845</v>
      </c>
      <c r="M1722" s="578">
        <v>8.6608783423647126E-2</v>
      </c>
      <c r="N1722" s="578">
        <v>3.8171200081705998E-2</v>
      </c>
      <c r="O1722" s="578">
        <v>1.4368904133637698E-2</v>
      </c>
      <c r="P1722" s="578">
        <v>1.3237093110993325</v>
      </c>
      <c r="Q1722" s="578">
        <v>1653.4536399841249</v>
      </c>
      <c r="R1722" s="578">
        <v>8.6469902848269428E-2</v>
      </c>
      <c r="S1722" s="578">
        <v>3.7748400121927199E-2</v>
      </c>
      <c r="T1722" s="578">
        <v>1.4236882202870477E-2</v>
      </c>
      <c r="U1722" s="578">
        <v>1.3335538728349152</v>
      </c>
      <c r="V1722" s="578">
        <v>1668.793226877845</v>
      </c>
      <c r="W1722" s="578">
        <v>8.6608783365287878E-2</v>
      </c>
      <c r="X1722" s="578">
        <v>3.8171200081705998E-2</v>
      </c>
      <c r="Y1722" s="578">
        <v>1.4368903609768748E-2</v>
      </c>
    </row>
    <row r="1723" spans="1:25" x14ac:dyDescent="0.3">
      <c r="A1723" s="311" t="s">
        <v>4320</v>
      </c>
      <c r="B1723" s="310" t="s">
        <v>2195</v>
      </c>
      <c r="C1723" s="310" t="s">
        <v>4184</v>
      </c>
      <c r="D1723" s="36">
        <v>9</v>
      </c>
      <c r="E1723" s="36">
        <v>2030</v>
      </c>
      <c r="F1723" s="578">
        <v>1.2589461114503475</v>
      </c>
      <c r="G1723" s="578">
        <v>1601.6473528544075</v>
      </c>
      <c r="H1723" s="578">
        <v>7.907264437335465E-2</v>
      </c>
      <c r="I1723" s="578">
        <v>3.4769400022923898E-2</v>
      </c>
      <c r="J1723" s="578">
        <v>1.379086766974065E-2</v>
      </c>
      <c r="K1723" s="578">
        <v>1.2747494719076227</v>
      </c>
      <c r="L1723" s="578">
        <v>1631.620726267495</v>
      </c>
      <c r="M1723" s="578">
        <v>7.9368267249568178E-2</v>
      </c>
      <c r="N1723" s="578">
        <v>3.5763888794463072E-2</v>
      </c>
      <c r="O1723" s="578">
        <v>1.4048907323740374E-2</v>
      </c>
      <c r="P1723" s="578">
        <v>1.2589460071526402</v>
      </c>
      <c r="Q1723" s="578">
        <v>1601.6474049886026</v>
      </c>
      <c r="R1723" s="578">
        <v>7.9072643891928807E-2</v>
      </c>
      <c r="S1723" s="578">
        <v>3.4769400022923898E-2</v>
      </c>
      <c r="T1723" s="578">
        <v>1.379086766974065E-2</v>
      </c>
      <c r="U1723" s="578">
        <v>1.2747495240877198</v>
      </c>
      <c r="V1723" s="578">
        <v>1631.6208305358875</v>
      </c>
      <c r="W1723" s="578">
        <v>7.9368266673554844E-2</v>
      </c>
      <c r="X1723" s="578">
        <v>3.5763884079642552E-2</v>
      </c>
      <c r="Y1723" s="578">
        <v>1.4048907323740374E-2</v>
      </c>
    </row>
    <row r="1724" spans="1:25" x14ac:dyDescent="0.3">
      <c r="A1724" s="311" t="s">
        <v>4321</v>
      </c>
      <c r="B1724" s="310" t="s">
        <v>2195</v>
      </c>
      <c r="C1724" s="310" t="s">
        <v>4184</v>
      </c>
      <c r="D1724" s="36">
        <v>10</v>
      </c>
      <c r="E1724" s="36">
        <v>2030</v>
      </c>
      <c r="F1724" s="578">
        <v>1.208570944000785</v>
      </c>
      <c r="G1724" s="578">
        <v>1561.349582672115</v>
      </c>
      <c r="H1724" s="578">
        <v>7.3319026117436154E-2</v>
      </c>
      <c r="I1724" s="578">
        <v>3.2452400773763601E-2</v>
      </c>
      <c r="J1724" s="578">
        <v>1.3443944801110726E-2</v>
      </c>
      <c r="K1724" s="578">
        <v>1.2297328107617476</v>
      </c>
      <c r="L1724" s="578">
        <v>1603.1507199605248</v>
      </c>
      <c r="M1724" s="578">
        <v>7.3810031229944145E-2</v>
      </c>
      <c r="N1724" s="578">
        <v>3.3827900886535603E-2</v>
      </c>
      <c r="O1724" s="578">
        <v>1.3803820824250499E-2</v>
      </c>
      <c r="P1724" s="578">
        <v>1.2085708918673725</v>
      </c>
      <c r="Q1724" s="578">
        <v>1561.349582672115</v>
      </c>
      <c r="R1724" s="578">
        <v>7.3319030878034569E-2</v>
      </c>
      <c r="S1724" s="578">
        <v>3.2452400249894653E-2</v>
      </c>
      <c r="T1724" s="578">
        <v>1.3443944801110726E-2</v>
      </c>
      <c r="U1724" s="578">
        <v>1.2297329150333425</v>
      </c>
      <c r="V1724" s="578">
        <v>1603.1507199605248</v>
      </c>
      <c r="W1724" s="578">
        <v>7.3810031182195673E-2</v>
      </c>
      <c r="X1724" s="578">
        <v>3.3827900886535603E-2</v>
      </c>
      <c r="Y1724" s="578">
        <v>1.3803820824250499E-2</v>
      </c>
    </row>
    <row r="1725" spans="1:25" x14ac:dyDescent="0.3">
      <c r="A1725" s="311" t="s">
        <v>4322</v>
      </c>
      <c r="B1725" s="310" t="s">
        <v>2195</v>
      </c>
      <c r="C1725" s="310" t="s">
        <v>4184</v>
      </c>
      <c r="D1725" s="36">
        <v>11</v>
      </c>
      <c r="E1725" s="36">
        <v>2030</v>
      </c>
      <c r="F1725" s="578">
        <v>1.1481468942243525</v>
      </c>
      <c r="G1725" s="578">
        <v>1486.2680346171048</v>
      </c>
      <c r="H1725" s="578">
        <v>6.814246969042867E-2</v>
      </c>
      <c r="I1725" s="578">
        <v>2.8621102479519253E-2</v>
      </c>
      <c r="J1725" s="578">
        <v>1.2797509417093025E-2</v>
      </c>
      <c r="K1725" s="578">
        <v>1.1757632989504074</v>
      </c>
      <c r="L1725" s="578">
        <v>1541.0286331176699</v>
      </c>
      <c r="M1725" s="578">
        <v>6.8836983476709621E-2</v>
      </c>
      <c r="N1725" s="578">
        <v>3.0448671653478674E-2</v>
      </c>
      <c r="O1725" s="578">
        <v>1.3268992227191649E-2</v>
      </c>
      <c r="P1725" s="578">
        <v>1.1481467899422975</v>
      </c>
      <c r="Q1725" s="578">
        <v>1486.2680346171048</v>
      </c>
      <c r="R1725" s="578">
        <v>6.814246969042867E-2</v>
      </c>
      <c r="S1725" s="578">
        <v>2.8621104536189976E-2</v>
      </c>
      <c r="T1725" s="578">
        <v>1.2797509417093025E-2</v>
      </c>
      <c r="U1725" s="578">
        <v>1.1757633504578624</v>
      </c>
      <c r="V1725" s="578">
        <v>1541.0286331176699</v>
      </c>
      <c r="W1725" s="578">
        <v>6.8836983435479226E-2</v>
      </c>
      <c r="X1725" s="578">
        <v>3.0448671022895651E-2</v>
      </c>
      <c r="Y1725" s="578">
        <v>1.3268992751060599E-2</v>
      </c>
    </row>
    <row r="1726" spans="1:25" x14ac:dyDescent="0.3">
      <c r="A1726" s="311" t="s">
        <v>4323</v>
      </c>
      <c r="B1726" s="310" t="s">
        <v>2195</v>
      </c>
      <c r="C1726" s="310" t="s">
        <v>4184</v>
      </c>
      <c r="D1726" s="36">
        <v>12</v>
      </c>
      <c r="E1726" s="36">
        <v>2030</v>
      </c>
      <c r="F1726" s="578">
        <v>1.0970396044462674</v>
      </c>
      <c r="G1726" s="578">
        <v>1413.2018076578752</v>
      </c>
      <c r="H1726" s="578">
        <v>6.3657036612615472E-2</v>
      </c>
      <c r="I1726" s="578">
        <v>2.4490140378475099E-2</v>
      </c>
      <c r="J1726" s="578">
        <v>1.2168421865984123E-2</v>
      </c>
      <c r="K1726" s="578">
        <v>1.1278981990503001</v>
      </c>
      <c r="L1726" s="578">
        <v>1475.761721293125</v>
      </c>
      <c r="M1726" s="578">
        <v>6.4462349365385266E-2</v>
      </c>
      <c r="N1726" s="578">
        <v>2.6675989851355501E-2</v>
      </c>
      <c r="O1726" s="578">
        <v>1.27070239783885E-2</v>
      </c>
      <c r="P1726" s="578">
        <v>1.0970396044722623</v>
      </c>
      <c r="Q1726" s="578">
        <v>1413.2018597920701</v>
      </c>
      <c r="R1726" s="578">
        <v>6.3657036586088539E-2</v>
      </c>
      <c r="S1726" s="578">
        <v>2.4490140378475099E-2</v>
      </c>
      <c r="T1726" s="578">
        <v>1.2168421865984123E-2</v>
      </c>
      <c r="U1726" s="578">
        <v>1.1278980947681276</v>
      </c>
      <c r="V1726" s="578">
        <v>1475.761721293125</v>
      </c>
      <c r="W1726" s="578">
        <v>6.4462349324154816E-2</v>
      </c>
      <c r="X1726" s="578">
        <v>2.6675989851355501E-2</v>
      </c>
      <c r="Y1726" s="578">
        <v>1.27070239783885E-2</v>
      </c>
    </row>
    <row r="1727" spans="1:25" x14ac:dyDescent="0.3">
      <c r="A1727" s="311" t="s">
        <v>4324</v>
      </c>
      <c r="B1727" s="310" t="s">
        <v>2195</v>
      </c>
      <c r="C1727" s="310" t="s">
        <v>4184</v>
      </c>
      <c r="D1727" s="36">
        <v>13</v>
      </c>
      <c r="E1727" s="36">
        <v>2030</v>
      </c>
      <c r="F1727" s="578">
        <v>1.1159349733135626</v>
      </c>
      <c r="G1727" s="578">
        <v>1442.6880772908476</v>
      </c>
      <c r="H1727" s="578">
        <v>6.0665619252934726E-2</v>
      </c>
      <c r="I1727" s="578">
        <v>2.2786866994768649E-2</v>
      </c>
      <c r="J1727" s="578">
        <v>1.24222114294146E-2</v>
      </c>
      <c r="K1727" s="578">
        <v>1.1439678678342826</v>
      </c>
      <c r="L1727" s="578">
        <v>1503.0433375040625</v>
      </c>
      <c r="M1727" s="578">
        <v>6.1509481292887296E-2</v>
      </c>
      <c r="N1727" s="578">
        <v>2.5035750120878199E-2</v>
      </c>
      <c r="O1727" s="578">
        <v>1.29418316986023E-2</v>
      </c>
      <c r="P1727" s="578">
        <v>1.1159349733499799</v>
      </c>
      <c r="Q1727" s="578">
        <v>1442.6880251566524</v>
      </c>
      <c r="R1727" s="578">
        <v>6.0665619268850876E-2</v>
      </c>
      <c r="S1727" s="578">
        <v>2.2786870191339348E-2</v>
      </c>
      <c r="T1727" s="578">
        <v>1.24222114294146E-2</v>
      </c>
      <c r="U1727" s="578">
        <v>1.1439678156801776</v>
      </c>
      <c r="V1727" s="578">
        <v>1503.0433375040625</v>
      </c>
      <c r="W1727" s="578">
        <v>6.1509478663234946E-2</v>
      </c>
      <c r="X1727" s="578">
        <v>2.5035750120878199E-2</v>
      </c>
      <c r="Y1727" s="578">
        <v>1.29418316986023E-2</v>
      </c>
    </row>
    <row r="1728" spans="1:25" x14ac:dyDescent="0.3">
      <c r="A1728" s="311" t="s">
        <v>4325</v>
      </c>
      <c r="B1728" s="310" t="s">
        <v>2195</v>
      </c>
      <c r="C1728" s="310" t="s">
        <v>4184</v>
      </c>
      <c r="D1728" s="36">
        <v>14</v>
      </c>
      <c r="E1728" s="36">
        <v>2030</v>
      </c>
      <c r="F1728" s="578">
        <v>1.1707683494563501</v>
      </c>
      <c r="G1728" s="578">
        <v>1539.7688560485799</v>
      </c>
      <c r="H1728" s="578">
        <v>5.903708182404438E-2</v>
      </c>
      <c r="I1728" s="578">
        <v>2.3162160534411599E-2</v>
      </c>
      <c r="J1728" s="578">
        <v>1.32582426789061E-2</v>
      </c>
      <c r="K1728" s="578">
        <v>1.192504363321135</v>
      </c>
      <c r="L1728" s="578">
        <v>1590.9638023376399</v>
      </c>
      <c r="M1728" s="578">
        <v>5.9799911508283246E-2</v>
      </c>
      <c r="N1728" s="578">
        <v>2.5261137707275276E-2</v>
      </c>
      <c r="O1728" s="578">
        <v>1.36989952685932E-2</v>
      </c>
      <c r="P1728" s="578">
        <v>1.1707684016208724</v>
      </c>
      <c r="Q1728" s="578">
        <v>1539.7688560485799</v>
      </c>
      <c r="R1728" s="578">
        <v>5.90370839195202E-2</v>
      </c>
      <c r="S1728" s="578">
        <v>2.3162160534411599E-2</v>
      </c>
      <c r="T1728" s="578">
        <v>1.32582426789061E-2</v>
      </c>
      <c r="U1728" s="578">
        <v>1.1925044676502201</v>
      </c>
      <c r="V1728" s="578">
        <v>1590.9637502034425</v>
      </c>
      <c r="W1728" s="578">
        <v>5.9799911476450925E-2</v>
      </c>
      <c r="X1728" s="578">
        <v>2.5261137120348026E-2</v>
      </c>
      <c r="Y1728" s="578">
        <v>1.36989952685932E-2</v>
      </c>
    </row>
    <row r="1729" spans="1:25" x14ac:dyDescent="0.3">
      <c r="A1729" s="311" t="s">
        <v>4326</v>
      </c>
      <c r="B1729" s="310" t="s">
        <v>2195</v>
      </c>
      <c r="C1729" s="310" t="s">
        <v>4184</v>
      </c>
      <c r="D1729" s="36">
        <v>15</v>
      </c>
      <c r="E1729" s="36">
        <v>2030</v>
      </c>
      <c r="F1729" s="578">
        <v>1.2177693809691474</v>
      </c>
      <c r="G1729" s="578">
        <v>1622.97728602091</v>
      </c>
      <c r="H1729" s="578">
        <v>5.7641145154169224E-2</v>
      </c>
      <c r="I1729" s="578">
        <v>2.3483810429752301E-2</v>
      </c>
      <c r="J1729" s="578">
        <v>1.3974844837017926E-2</v>
      </c>
      <c r="K1729" s="578">
        <v>1.2343359621829626</v>
      </c>
      <c r="L1729" s="578">
        <v>1666.2587483723901</v>
      </c>
      <c r="M1729" s="578">
        <v>5.8336771262929646E-2</v>
      </c>
      <c r="N1729" s="578">
        <v>2.5353496137540753E-2</v>
      </c>
      <c r="O1729" s="578">
        <v>1.4347447877904975E-2</v>
      </c>
      <c r="P1729" s="578">
        <v>1.2177692766817874</v>
      </c>
      <c r="Q1729" s="578">
        <v>1622.9772338867126</v>
      </c>
      <c r="R1729" s="578">
        <v>5.7641144625146482E-2</v>
      </c>
      <c r="S1729" s="578">
        <v>2.3483810480684E-2</v>
      </c>
      <c r="T1729" s="578">
        <v>1.3974844837017926E-2</v>
      </c>
      <c r="U1729" s="578">
        <v>1.23433601434218</v>
      </c>
      <c r="V1729" s="578">
        <v>1666.2587483723901</v>
      </c>
      <c r="W1729" s="578">
        <v>5.8336771231097331E-2</v>
      </c>
      <c r="X1729" s="578">
        <v>2.5353488803375474E-2</v>
      </c>
      <c r="Y1729" s="578">
        <v>1.4347448396923274E-2</v>
      </c>
    </row>
    <row r="1730" spans="1:25" x14ac:dyDescent="0.3">
      <c r="A1730" s="579" t="s">
        <v>4327</v>
      </c>
      <c r="B1730" s="580" t="s">
        <v>2195</v>
      </c>
      <c r="C1730" s="580" t="s">
        <v>4184</v>
      </c>
      <c r="D1730" s="581">
        <v>16</v>
      </c>
      <c r="E1730" s="581">
        <v>2030</v>
      </c>
      <c r="F1730" s="582">
        <v>1.2835828297902425</v>
      </c>
      <c r="G1730" s="582">
        <v>1739.3021926879824</v>
      </c>
      <c r="H1730" s="582">
        <v>5.7317101756173772E-2</v>
      </c>
      <c r="I1730" s="582">
        <v>2.4345810117665647E-2</v>
      </c>
      <c r="J1730" s="582">
        <v>1.4976505122225075E-2</v>
      </c>
      <c r="K1730" s="582">
        <v>1.293197646329415</v>
      </c>
      <c r="L1730" s="582">
        <v>1771.7618815104124</v>
      </c>
      <c r="M1730" s="582">
        <v>5.7892016916563649E-2</v>
      </c>
      <c r="N1730" s="582">
        <v>2.6019979268312399E-2</v>
      </c>
      <c r="O1730" s="582">
        <v>1.525592392620935E-2</v>
      </c>
      <c r="P1730" s="582">
        <v>1.2835826733593549</v>
      </c>
      <c r="Q1730" s="582">
        <v>1739.3021926879824</v>
      </c>
      <c r="R1730" s="582">
        <v>5.7317101756173772E-2</v>
      </c>
      <c r="S1730" s="582">
        <v>2.4345809593796699E-2</v>
      </c>
      <c r="T1730" s="582">
        <v>1.4976505122225075E-2</v>
      </c>
      <c r="U1730" s="582">
        <v>1.2931976463294124</v>
      </c>
      <c r="V1730" s="582">
        <v>1771.7618815104124</v>
      </c>
      <c r="W1730" s="582">
        <v>5.7892017960815154E-2</v>
      </c>
      <c r="X1730" s="582">
        <v>2.6019979268312399E-2</v>
      </c>
      <c r="Y1730" s="582">
        <v>1.525592392620935E-2</v>
      </c>
    </row>
    <row r="1731" spans="1:25" x14ac:dyDescent="0.3">
      <c r="A1731" s="311" t="s">
        <v>4328</v>
      </c>
      <c r="B1731" s="310" t="s">
        <v>2194</v>
      </c>
      <c r="C1731" s="310" t="s">
        <v>4184</v>
      </c>
      <c r="D1731" s="36">
        <v>1</v>
      </c>
      <c r="E1731" s="36">
        <v>2012</v>
      </c>
      <c r="F1731" s="578">
        <v>28.937614893412125</v>
      </c>
      <c r="G1731" s="578">
        <v>6705.5162150065053</v>
      </c>
      <c r="H1731" s="578">
        <v>28.596267843696552</v>
      </c>
      <c r="I1731" s="578">
        <v>0.33577358136487079</v>
      </c>
      <c r="J1731" s="578">
        <v>0.13363552691104449</v>
      </c>
      <c r="K1731" s="578">
        <v>29.326551781033501</v>
      </c>
      <c r="L1731" s="578">
        <v>6774.6873931884693</v>
      </c>
      <c r="M1731" s="578">
        <v>28.853529806326424</v>
      </c>
      <c r="N1731" s="578">
        <v>0.341369221731535</v>
      </c>
      <c r="O1731" s="578">
        <v>0.13501405079538575</v>
      </c>
      <c r="P1731" s="578">
        <v>28.937615410037875</v>
      </c>
      <c r="Q1731" s="578">
        <v>6705.5160598754828</v>
      </c>
      <c r="R1731" s="578">
        <v>28.596273973584125</v>
      </c>
      <c r="S1731" s="578">
        <v>0.33577359145298602</v>
      </c>
      <c r="T1731" s="578">
        <v>0.13363553211092874</v>
      </c>
      <c r="U1731" s="578">
        <v>29.326551771099403</v>
      </c>
      <c r="V1731" s="578">
        <v>6774.6873931884693</v>
      </c>
      <c r="W1731" s="578">
        <v>28.853531025815702</v>
      </c>
      <c r="X1731" s="578">
        <v>0.34136922168060324</v>
      </c>
      <c r="Y1731" s="578">
        <v>0.13501405079538575</v>
      </c>
    </row>
    <row r="1732" spans="1:25" x14ac:dyDescent="0.3">
      <c r="A1732" s="311" t="s">
        <v>4329</v>
      </c>
      <c r="B1732" s="310" t="s">
        <v>2194</v>
      </c>
      <c r="C1732" s="310" t="s">
        <v>4184</v>
      </c>
      <c r="D1732" s="36">
        <v>2</v>
      </c>
      <c r="E1732" s="36">
        <v>2012</v>
      </c>
      <c r="F1732" s="578">
        <v>18.832120349987175</v>
      </c>
      <c r="G1732" s="578">
        <v>4034.0363006591751</v>
      </c>
      <c r="H1732" s="578">
        <v>17.331230111963372</v>
      </c>
      <c r="I1732" s="578">
        <v>0.24707248360330852</v>
      </c>
      <c r="J1732" s="578">
        <v>8.0395078674579623E-2</v>
      </c>
      <c r="K1732" s="578">
        <v>19.083532108719098</v>
      </c>
      <c r="L1732" s="578">
        <v>4074.2744992574021</v>
      </c>
      <c r="M1732" s="578">
        <v>17.376021440839349</v>
      </c>
      <c r="N1732" s="578">
        <v>0.246550858437937</v>
      </c>
      <c r="O1732" s="578">
        <v>8.1196991299899879E-2</v>
      </c>
      <c r="P1732" s="578">
        <v>18.832120866576251</v>
      </c>
      <c r="Q1732" s="578">
        <v>4034.0362497965452</v>
      </c>
      <c r="R1732" s="578">
        <v>17.331231905341397</v>
      </c>
      <c r="S1732" s="578">
        <v>0.24707248352569824</v>
      </c>
      <c r="T1732" s="578">
        <v>8.0395078713384721E-2</v>
      </c>
      <c r="U1732" s="578">
        <v>19.083532635205874</v>
      </c>
      <c r="V1732" s="578">
        <v>4074.2744471232045</v>
      </c>
      <c r="W1732" s="578">
        <v>17.376021898390373</v>
      </c>
      <c r="X1732" s="578">
        <v>0.24655084307232725</v>
      </c>
      <c r="Y1732" s="578">
        <v>8.1196989165618974E-2</v>
      </c>
    </row>
    <row r="1733" spans="1:25" x14ac:dyDescent="0.3">
      <c r="A1733" s="311" t="s">
        <v>4330</v>
      </c>
      <c r="B1733" s="310" t="s">
        <v>2194</v>
      </c>
      <c r="C1733" s="310" t="s">
        <v>4184</v>
      </c>
      <c r="D1733" s="36">
        <v>3</v>
      </c>
      <c r="E1733" s="36">
        <v>2012</v>
      </c>
      <c r="F1733" s="578">
        <v>14.453500530814624</v>
      </c>
      <c r="G1733" s="578">
        <v>2825.8804244995072</v>
      </c>
      <c r="H1733" s="578">
        <v>11.650002211021826</v>
      </c>
      <c r="I1733" s="578">
        <v>0.19483226040999049</v>
      </c>
      <c r="J1733" s="578">
        <v>5.6317522229316297E-2</v>
      </c>
      <c r="K1733" s="578">
        <v>14.058614364908525</v>
      </c>
      <c r="L1733" s="578">
        <v>2761.01170476277</v>
      </c>
      <c r="M1733" s="578">
        <v>11.362942241966525</v>
      </c>
      <c r="N1733" s="578">
        <v>0.18738738533890326</v>
      </c>
      <c r="O1733" s="578">
        <v>5.5024748726282248E-2</v>
      </c>
      <c r="P1733" s="578">
        <v>14.453499487707276</v>
      </c>
      <c r="Q1733" s="578">
        <v>2825.88037236531</v>
      </c>
      <c r="R1733" s="578">
        <v>11.65000195517975</v>
      </c>
      <c r="S1733" s="578">
        <v>0.19483227595749925</v>
      </c>
      <c r="T1733" s="578">
        <v>5.6317522753185252E-2</v>
      </c>
      <c r="U1733" s="578">
        <v>14.058615407979476</v>
      </c>
      <c r="V1733" s="578">
        <v>2761.0116526285747</v>
      </c>
      <c r="W1733" s="578">
        <v>11.362942149455176</v>
      </c>
      <c r="X1733" s="578">
        <v>0.18738736979260701</v>
      </c>
      <c r="Y1733" s="578">
        <v>5.5024748726282248E-2</v>
      </c>
    </row>
    <row r="1734" spans="1:25" x14ac:dyDescent="0.3">
      <c r="A1734" s="311" t="s">
        <v>4331</v>
      </c>
      <c r="B1734" s="310" t="s">
        <v>2194</v>
      </c>
      <c r="C1734" s="310" t="s">
        <v>4184</v>
      </c>
      <c r="D1734" s="36">
        <v>4</v>
      </c>
      <c r="E1734" s="36">
        <v>2012</v>
      </c>
      <c r="F1734" s="578">
        <v>14.40508352948015</v>
      </c>
      <c r="G1734" s="578">
        <v>2700.9754155476826</v>
      </c>
      <c r="H1734" s="578">
        <v>10.32559183414555</v>
      </c>
      <c r="I1734" s="578">
        <v>0.298351191060646</v>
      </c>
      <c r="J1734" s="578">
        <v>5.3828244563192074E-2</v>
      </c>
      <c r="K1734" s="578">
        <v>13.947915752664475</v>
      </c>
      <c r="L1734" s="578">
        <v>2621.3050079345649</v>
      </c>
      <c r="M1734" s="578">
        <v>10.054132080860022</v>
      </c>
      <c r="N1734" s="578">
        <v>0.28305753627015851</v>
      </c>
      <c r="O1734" s="578">
        <v>5.2240487265710976E-2</v>
      </c>
      <c r="P1734" s="578">
        <v>14.405083529485275</v>
      </c>
      <c r="Q1734" s="578">
        <v>2700.9754676818802</v>
      </c>
      <c r="R1734" s="578">
        <v>10.325592262806175</v>
      </c>
      <c r="S1734" s="578">
        <v>0.29835118076395351</v>
      </c>
      <c r="T1734" s="578">
        <v>5.3828244563192074E-2</v>
      </c>
      <c r="U1734" s="578">
        <v>13.947915241068525</v>
      </c>
      <c r="V1734" s="578">
        <v>2621.30495580037</v>
      </c>
      <c r="W1734" s="578">
        <v>10.054131368854234</v>
      </c>
      <c r="X1734" s="578">
        <v>0.28305754144457679</v>
      </c>
      <c r="Y1734" s="578">
        <v>5.2240487265710976E-2</v>
      </c>
    </row>
    <row r="1735" spans="1:25" x14ac:dyDescent="0.3">
      <c r="A1735" s="311" t="s">
        <v>4332</v>
      </c>
      <c r="B1735" s="310" t="s">
        <v>2194</v>
      </c>
      <c r="C1735" s="310" t="s">
        <v>4184</v>
      </c>
      <c r="D1735" s="36">
        <v>5</v>
      </c>
      <c r="E1735" s="36">
        <v>2012</v>
      </c>
      <c r="F1735" s="578">
        <v>12.063785695003325</v>
      </c>
      <c r="G1735" s="578">
        <v>2296.0384241739876</v>
      </c>
      <c r="H1735" s="578">
        <v>8.0837113117546906</v>
      </c>
      <c r="I1735" s="578">
        <v>0.20420771207985378</v>
      </c>
      <c r="J1735" s="578">
        <v>4.5758203836157876E-2</v>
      </c>
      <c r="K1735" s="578">
        <v>11.902577620745699</v>
      </c>
      <c r="L1735" s="578">
        <v>2258.9502003987573</v>
      </c>
      <c r="M1735" s="578">
        <v>8.0330855303715545</v>
      </c>
      <c r="N1735" s="578">
        <v>0.19885513339128577</v>
      </c>
      <c r="O1735" s="578">
        <v>4.5019031463501301E-2</v>
      </c>
      <c r="P1735" s="578">
        <v>12.063785695003475</v>
      </c>
      <c r="Q1735" s="578">
        <v>2296.0383720397899</v>
      </c>
      <c r="R1735" s="578">
        <v>8.0837111221723372</v>
      </c>
      <c r="S1735" s="578">
        <v>0.20420770690543527</v>
      </c>
      <c r="T1735" s="578">
        <v>4.5758204883895745E-2</v>
      </c>
      <c r="U1735" s="578">
        <v>11.902577104172099</v>
      </c>
      <c r="V1735" s="578">
        <v>2258.9502003987573</v>
      </c>
      <c r="W1735" s="578">
        <v>8.0330848654945495</v>
      </c>
      <c r="X1735" s="578">
        <v>0.19885512808711278</v>
      </c>
      <c r="Y1735" s="578">
        <v>4.5019030939632346E-2</v>
      </c>
    </row>
    <row r="1736" spans="1:25" x14ac:dyDescent="0.3">
      <c r="A1736" s="311" t="s">
        <v>4333</v>
      </c>
      <c r="B1736" s="310" t="s">
        <v>2194</v>
      </c>
      <c r="C1736" s="310" t="s">
        <v>4184</v>
      </c>
      <c r="D1736" s="36">
        <v>6</v>
      </c>
      <c r="E1736" s="36">
        <v>2012</v>
      </c>
      <c r="F1736" s="578">
        <v>11.4784023788153</v>
      </c>
      <c r="G1736" s="578">
        <v>2168.4392878214476</v>
      </c>
      <c r="H1736" s="578">
        <v>7.3411920001089994</v>
      </c>
      <c r="I1736" s="578">
        <v>0.22290617633310175</v>
      </c>
      <c r="J1736" s="578">
        <v>4.3215255563457775E-2</v>
      </c>
      <c r="K1736" s="578">
        <v>11.472114657217501</v>
      </c>
      <c r="L1736" s="578">
        <v>2156.6037394205678</v>
      </c>
      <c r="M1736" s="578">
        <v>7.3959412503754676</v>
      </c>
      <c r="N1736" s="578">
        <v>0.21918406640421925</v>
      </c>
      <c r="O1736" s="578">
        <v>4.2979378233818921E-2</v>
      </c>
      <c r="P1736" s="578">
        <v>11.478402378810124</v>
      </c>
      <c r="Q1736" s="578">
        <v>2168.4393399556425</v>
      </c>
      <c r="R1736" s="578">
        <v>7.3411922846959579</v>
      </c>
      <c r="S1736" s="578">
        <v>0.22290621800978702</v>
      </c>
      <c r="T1736" s="578">
        <v>4.3215255563457775E-2</v>
      </c>
      <c r="U1736" s="578">
        <v>11.472114657217924</v>
      </c>
      <c r="V1736" s="578">
        <v>2156.6037394205678</v>
      </c>
      <c r="W1736" s="578">
        <v>7.395941363666978</v>
      </c>
      <c r="X1736" s="578">
        <v>0.2191840819784065</v>
      </c>
      <c r="Y1736" s="578">
        <v>4.2979379786023203E-2</v>
      </c>
    </row>
    <row r="1737" spans="1:25" x14ac:dyDescent="0.3">
      <c r="A1737" s="311" t="s">
        <v>4334</v>
      </c>
      <c r="B1737" s="310" t="s">
        <v>2194</v>
      </c>
      <c r="C1737" s="310" t="s">
        <v>4184</v>
      </c>
      <c r="D1737" s="36">
        <v>7</v>
      </c>
      <c r="E1737" s="36">
        <v>2012</v>
      </c>
      <c r="F1737" s="578">
        <v>11.247381986501567</v>
      </c>
      <c r="G1737" s="578">
        <v>2092.0764935811321</v>
      </c>
      <c r="H1737" s="578">
        <v>6.4869469651409073</v>
      </c>
      <c r="I1737" s="578">
        <v>0.24225271320998773</v>
      </c>
      <c r="J1737" s="578">
        <v>4.1693403851240832E-2</v>
      </c>
      <c r="K1737" s="578">
        <v>11.332317934447904</v>
      </c>
      <c r="L1737" s="578">
        <v>2098.2987581888751</v>
      </c>
      <c r="M1737" s="578">
        <v>6.6351192977017446</v>
      </c>
      <c r="N1737" s="578">
        <v>0.24160431437970425</v>
      </c>
      <c r="O1737" s="578">
        <v>4.1817412672874775E-2</v>
      </c>
      <c r="P1737" s="578">
        <v>11.24738233917798</v>
      </c>
      <c r="Q1737" s="578">
        <v>2092.0764414469372</v>
      </c>
      <c r="R1737" s="578">
        <v>6.486947507209452</v>
      </c>
      <c r="S1737" s="578">
        <v>0.24225270819078951</v>
      </c>
      <c r="T1737" s="578">
        <v>4.1693403851240832E-2</v>
      </c>
      <c r="U1737" s="578">
        <v>11.332317412896931</v>
      </c>
      <c r="V1737" s="578">
        <v>2098.2987581888751</v>
      </c>
      <c r="W1737" s="578">
        <v>6.6351193178561454</v>
      </c>
      <c r="X1737" s="578">
        <v>0.24160429872790673</v>
      </c>
      <c r="Y1737" s="578">
        <v>4.1817412149005827E-2</v>
      </c>
    </row>
    <row r="1738" spans="1:25" x14ac:dyDescent="0.3">
      <c r="A1738" s="311" t="s">
        <v>4335</v>
      </c>
      <c r="B1738" s="310" t="s">
        <v>2194</v>
      </c>
      <c r="C1738" s="310" t="s">
        <v>4184</v>
      </c>
      <c r="D1738" s="36">
        <v>8</v>
      </c>
      <c r="E1738" s="36">
        <v>2012</v>
      </c>
      <c r="F1738" s="578">
        <v>9.6923413671614131</v>
      </c>
      <c r="G1738" s="578">
        <v>1698.3484433491949</v>
      </c>
      <c r="H1738" s="578">
        <v>4.7607927225520434</v>
      </c>
      <c r="I1738" s="578">
        <v>0.14789687913434976</v>
      </c>
      <c r="J1738" s="578">
        <v>3.3846715562200751E-2</v>
      </c>
      <c r="K1738" s="578">
        <v>9.9303520696822947</v>
      </c>
      <c r="L1738" s="578">
        <v>1743.5675443013449</v>
      </c>
      <c r="M1738" s="578">
        <v>5.0399831424535151</v>
      </c>
      <c r="N1738" s="578">
        <v>0.16266517476954773</v>
      </c>
      <c r="O1738" s="578">
        <v>3.4747891593724448E-2</v>
      </c>
      <c r="P1738" s="578">
        <v>9.6923410641556664</v>
      </c>
      <c r="Q1738" s="578">
        <v>1698.3484433491949</v>
      </c>
      <c r="R1738" s="578">
        <v>4.7607926963343408</v>
      </c>
      <c r="S1738" s="578">
        <v>0.1478968686302925</v>
      </c>
      <c r="T1738" s="578">
        <v>3.3846715562200751E-2</v>
      </c>
      <c r="U1738" s="578">
        <v>9.9303522187042095</v>
      </c>
      <c r="V1738" s="578">
        <v>1743.56749216715</v>
      </c>
      <c r="W1738" s="578">
        <v>5.0399831113803231</v>
      </c>
      <c r="X1738" s="578">
        <v>0.16266518002157648</v>
      </c>
      <c r="Y1738" s="578">
        <v>3.4747891593724448E-2</v>
      </c>
    </row>
    <row r="1739" spans="1:25" x14ac:dyDescent="0.3">
      <c r="A1739" s="311" t="s">
        <v>4336</v>
      </c>
      <c r="B1739" s="310" t="s">
        <v>2194</v>
      </c>
      <c r="C1739" s="310" t="s">
        <v>4184</v>
      </c>
      <c r="D1739" s="36">
        <v>9</v>
      </c>
      <c r="E1739" s="36">
        <v>2012</v>
      </c>
      <c r="F1739" s="578">
        <v>9.765209673248723</v>
      </c>
      <c r="G1739" s="578">
        <v>1648.9850082397402</v>
      </c>
      <c r="H1739" s="578">
        <v>4.2068748427069851</v>
      </c>
      <c r="I1739" s="578">
        <v>0.16082645059577724</v>
      </c>
      <c r="J1739" s="578">
        <v>3.2862942316569346E-2</v>
      </c>
      <c r="K1739" s="578">
        <v>10.028500000246646</v>
      </c>
      <c r="L1739" s="578">
        <v>1707.0419807434025</v>
      </c>
      <c r="M1739" s="578">
        <v>4.5272626317552378</v>
      </c>
      <c r="N1739" s="578">
        <v>0.18976108435769298</v>
      </c>
      <c r="O1739" s="578">
        <v>3.4019986555601102E-2</v>
      </c>
      <c r="P1739" s="578">
        <v>9.7652097328536644</v>
      </c>
      <c r="Q1739" s="578">
        <v>1648.9850082397402</v>
      </c>
      <c r="R1739" s="578">
        <v>4.2068749755417176</v>
      </c>
      <c r="S1739" s="578">
        <v>0.16082650264676523</v>
      </c>
      <c r="T1739" s="578">
        <v>3.2862942316569346E-2</v>
      </c>
      <c r="U1739" s="578">
        <v>10.028500159181906</v>
      </c>
      <c r="V1739" s="578">
        <v>1707.0419807434025</v>
      </c>
      <c r="W1739" s="578">
        <v>4.5272626039756325</v>
      </c>
      <c r="X1739" s="578">
        <v>0.18976107900137576</v>
      </c>
      <c r="Y1739" s="578">
        <v>3.4019986555601102E-2</v>
      </c>
    </row>
    <row r="1740" spans="1:25" x14ac:dyDescent="0.3">
      <c r="A1740" s="311" t="s">
        <v>4337</v>
      </c>
      <c r="B1740" s="310" t="s">
        <v>2194</v>
      </c>
      <c r="C1740" s="310" t="s">
        <v>4184</v>
      </c>
      <c r="D1740" s="36">
        <v>10</v>
      </c>
      <c r="E1740" s="36">
        <v>2012</v>
      </c>
      <c r="F1740" s="578">
        <v>9.8218491912296617</v>
      </c>
      <c r="G1740" s="578">
        <v>1610.5904197692798</v>
      </c>
      <c r="H1740" s="578">
        <v>3.7760468954220405</v>
      </c>
      <c r="I1740" s="578">
        <v>0.17088270067991573</v>
      </c>
      <c r="J1740" s="578">
        <v>3.2097773936887522E-2</v>
      </c>
      <c r="K1740" s="578">
        <v>10.110809757219288</v>
      </c>
      <c r="L1740" s="578">
        <v>1677.8814544677673</v>
      </c>
      <c r="M1740" s="578">
        <v>4.1206618053984103</v>
      </c>
      <c r="N1740" s="578">
        <v>0.21200362206218348</v>
      </c>
      <c r="O1740" s="578">
        <v>3.3438804035540629E-2</v>
      </c>
      <c r="P1740" s="578">
        <v>9.8218482028065672</v>
      </c>
      <c r="Q1740" s="578">
        <v>1610.5904197692798</v>
      </c>
      <c r="R1740" s="578">
        <v>3.7760469238758825</v>
      </c>
      <c r="S1740" s="578">
        <v>0.170882710950536</v>
      </c>
      <c r="T1740" s="578">
        <v>3.2097773936887522E-2</v>
      </c>
      <c r="U1740" s="578">
        <v>10.110809762191495</v>
      </c>
      <c r="V1740" s="578">
        <v>1677.8814544677673</v>
      </c>
      <c r="W1740" s="578">
        <v>4.1206617918457251</v>
      </c>
      <c r="X1740" s="578">
        <v>0.21200361668040024</v>
      </c>
      <c r="Y1740" s="578">
        <v>3.3438804035540629E-2</v>
      </c>
    </row>
    <row r="1741" spans="1:25" x14ac:dyDescent="0.3">
      <c r="A1741" s="311" t="s">
        <v>4338</v>
      </c>
      <c r="B1741" s="310" t="s">
        <v>2194</v>
      </c>
      <c r="C1741" s="310" t="s">
        <v>4184</v>
      </c>
      <c r="D1741" s="36">
        <v>11</v>
      </c>
      <c r="E1741" s="36">
        <v>2012</v>
      </c>
      <c r="F1741" s="578">
        <v>9.7081635956642227</v>
      </c>
      <c r="G1741" s="578">
        <v>1522.2169863382924</v>
      </c>
      <c r="H1741" s="578">
        <v>3.2249720677063998</v>
      </c>
      <c r="I1741" s="578">
        <v>0.15968538511515326</v>
      </c>
      <c r="J1741" s="578">
        <v>3.0336550107070474E-2</v>
      </c>
      <c r="K1741" s="578">
        <v>10.023148630295033</v>
      </c>
      <c r="L1741" s="578">
        <v>1599.8331387837675</v>
      </c>
      <c r="M1741" s="578">
        <v>3.5949270258424777</v>
      </c>
      <c r="N1741" s="578">
        <v>0.21114001996587173</v>
      </c>
      <c r="O1741" s="578">
        <v>3.1883379017623698E-2</v>
      </c>
      <c r="P1741" s="578">
        <v>9.7081633920103201</v>
      </c>
      <c r="Q1741" s="578">
        <v>1522.2169863382924</v>
      </c>
      <c r="R1741" s="578">
        <v>3.2249722430763779</v>
      </c>
      <c r="S1741" s="578">
        <v>0.15968539569621448</v>
      </c>
      <c r="T1741" s="578">
        <v>3.0336550107070474E-2</v>
      </c>
      <c r="U1741" s="578">
        <v>10.023148481257197</v>
      </c>
      <c r="V1741" s="578">
        <v>1599.8331909179651</v>
      </c>
      <c r="W1741" s="578">
        <v>3.594927071845933</v>
      </c>
      <c r="X1741" s="578">
        <v>0.21114001986158298</v>
      </c>
      <c r="Y1741" s="578">
        <v>3.1883379017623698E-2</v>
      </c>
    </row>
    <row r="1742" spans="1:25" x14ac:dyDescent="0.3">
      <c r="A1742" s="311" t="s">
        <v>4339</v>
      </c>
      <c r="B1742" s="310" t="s">
        <v>2194</v>
      </c>
      <c r="C1742" s="310" t="s">
        <v>4184</v>
      </c>
      <c r="D1742" s="36">
        <v>12</v>
      </c>
      <c r="E1742" s="36">
        <v>2012</v>
      </c>
      <c r="F1742" s="578">
        <v>9.5603445319622065</v>
      </c>
      <c r="G1742" s="578">
        <v>1424.6143646240175</v>
      </c>
      <c r="H1742" s="578">
        <v>2.6832306167052522</v>
      </c>
      <c r="I1742" s="578">
        <v>0.14105344242489024</v>
      </c>
      <c r="J1742" s="578">
        <v>2.8391412013055076E-2</v>
      </c>
      <c r="K1742" s="578">
        <v>9.8819633618743836</v>
      </c>
      <c r="L1742" s="578">
        <v>1509.0851097106874</v>
      </c>
      <c r="M1742" s="578">
        <v>3.0740704316534249</v>
      </c>
      <c r="N1742" s="578">
        <v>0.201323300130752</v>
      </c>
      <c r="O1742" s="578">
        <v>3.0074843884600903E-2</v>
      </c>
      <c r="P1742" s="578">
        <v>9.5603443779838475</v>
      </c>
      <c r="Q1742" s="578">
        <v>1424.6142603556275</v>
      </c>
      <c r="R1742" s="578">
        <v>2.6832306841994624</v>
      </c>
      <c r="S1742" s="578">
        <v>0.14105343743358326</v>
      </c>
      <c r="T1742" s="578">
        <v>2.8391412013055076E-2</v>
      </c>
      <c r="U1742" s="578">
        <v>9.8819624181238765</v>
      </c>
      <c r="V1742" s="578">
        <v>1509.0851097106874</v>
      </c>
      <c r="W1742" s="578">
        <v>3.0740704853451399</v>
      </c>
      <c r="X1742" s="578">
        <v>0.20132329482657924</v>
      </c>
      <c r="Y1742" s="578">
        <v>3.0074843884600903E-2</v>
      </c>
    </row>
    <row r="1743" spans="1:25" x14ac:dyDescent="0.3">
      <c r="A1743" s="311" t="s">
        <v>4340</v>
      </c>
      <c r="B1743" s="310" t="s">
        <v>2194</v>
      </c>
      <c r="C1743" s="310" t="s">
        <v>4184</v>
      </c>
      <c r="D1743" s="36">
        <v>13</v>
      </c>
      <c r="E1743" s="36">
        <v>2012</v>
      </c>
      <c r="F1743" s="578">
        <v>9.7414263395427465</v>
      </c>
      <c r="G1743" s="578">
        <v>1418.2624956766749</v>
      </c>
      <c r="H1743" s="578">
        <v>2.4969241077342224</v>
      </c>
      <c r="I1743" s="578">
        <v>0.145471011923897</v>
      </c>
      <c r="J1743" s="578">
        <v>2.8264829753121924E-2</v>
      </c>
      <c r="K1743" s="578">
        <v>10.042348978076735</v>
      </c>
      <c r="L1743" s="578">
        <v>1500.6351013183526</v>
      </c>
      <c r="M1743" s="578">
        <v>2.8766874321809124</v>
      </c>
      <c r="N1743" s="578">
        <v>0.20698553392382227</v>
      </c>
      <c r="O1743" s="578">
        <v>2.990645220658425E-2</v>
      </c>
      <c r="P1743" s="578">
        <v>9.741426856111179</v>
      </c>
      <c r="Q1743" s="578">
        <v>1418.2624956766749</v>
      </c>
      <c r="R1743" s="578">
        <v>2.4969240591405275</v>
      </c>
      <c r="S1743" s="578">
        <v>0.14547101717592575</v>
      </c>
      <c r="T1743" s="578">
        <v>2.8264830276990872E-2</v>
      </c>
      <c r="U1743" s="578">
        <v>10.04234892841103</v>
      </c>
      <c r="V1743" s="578">
        <v>1500.6351013183526</v>
      </c>
      <c r="W1743" s="578">
        <v>2.8766874219290854</v>
      </c>
      <c r="X1743" s="578">
        <v>0.20698552893130251</v>
      </c>
      <c r="Y1743" s="578">
        <v>2.9906451168547628E-2</v>
      </c>
    </row>
    <row r="1744" spans="1:25" x14ac:dyDescent="0.3">
      <c r="A1744" s="311" t="s">
        <v>4341</v>
      </c>
      <c r="B1744" s="310" t="s">
        <v>2194</v>
      </c>
      <c r="C1744" s="310" t="s">
        <v>4184</v>
      </c>
      <c r="D1744" s="36">
        <v>14</v>
      </c>
      <c r="E1744" s="36">
        <v>2012</v>
      </c>
      <c r="F1744" s="578">
        <v>10.330057985193269</v>
      </c>
      <c r="G1744" s="578">
        <v>1507.9640591939224</v>
      </c>
      <c r="H1744" s="578">
        <v>2.666918404846605</v>
      </c>
      <c r="I1744" s="578">
        <v>0.18004607223338023</v>
      </c>
      <c r="J1744" s="578">
        <v>3.0052492666679073E-2</v>
      </c>
      <c r="K1744" s="578">
        <v>10.566454678219667</v>
      </c>
      <c r="L1744" s="578">
        <v>1578.208226521805</v>
      </c>
      <c r="M1744" s="578">
        <v>2.9998848266453271</v>
      </c>
      <c r="N1744" s="578">
        <v>0.23825817661175525</v>
      </c>
      <c r="O1744" s="578">
        <v>3.1452421409388323E-2</v>
      </c>
      <c r="P1744" s="578">
        <v>10.330057523272739</v>
      </c>
      <c r="Q1744" s="578">
        <v>1507.9640591939224</v>
      </c>
      <c r="R1744" s="578">
        <v>2.666918746996088</v>
      </c>
      <c r="S1744" s="578">
        <v>0.18004607745873075</v>
      </c>
      <c r="T1744" s="578">
        <v>3.0052492142810121E-2</v>
      </c>
      <c r="U1744" s="578">
        <v>10.566455244453492</v>
      </c>
      <c r="V1744" s="578">
        <v>1578.208226521805</v>
      </c>
      <c r="W1744" s="578">
        <v>2.9998847734192724</v>
      </c>
      <c r="X1744" s="578">
        <v>0.23825816623745225</v>
      </c>
      <c r="Y1744" s="578">
        <v>3.1452420371351694E-2</v>
      </c>
    </row>
    <row r="1745" spans="1:25" x14ac:dyDescent="0.3">
      <c r="A1745" s="311" t="s">
        <v>4342</v>
      </c>
      <c r="B1745" s="310" t="s">
        <v>2194</v>
      </c>
      <c r="C1745" s="310" t="s">
        <v>4184</v>
      </c>
      <c r="D1745" s="36">
        <v>15</v>
      </c>
      <c r="E1745" s="36">
        <v>2012</v>
      </c>
      <c r="F1745" s="578">
        <v>10.834533734798038</v>
      </c>
      <c r="G1745" s="578">
        <v>1584.8477071126274</v>
      </c>
      <c r="H1745" s="578">
        <v>2.8126252024521774</v>
      </c>
      <c r="I1745" s="578">
        <v>0.20968162467276324</v>
      </c>
      <c r="J1745" s="578">
        <v>3.1584721834709201E-2</v>
      </c>
      <c r="K1745" s="578">
        <v>11.022999104743082</v>
      </c>
      <c r="L1745" s="578">
        <v>1643.6538658142049</v>
      </c>
      <c r="M1745" s="578">
        <v>3.0969990035349175</v>
      </c>
      <c r="N1745" s="578">
        <v>0.26203630290547097</v>
      </c>
      <c r="O1745" s="578">
        <v>3.2756683048016023E-2</v>
      </c>
      <c r="P1745" s="578">
        <v>10.834533734782607</v>
      </c>
      <c r="Q1745" s="578">
        <v>1584.8477071126274</v>
      </c>
      <c r="R1745" s="578">
        <v>2.8126252038831199</v>
      </c>
      <c r="S1745" s="578">
        <v>0.20968162454300876</v>
      </c>
      <c r="T1745" s="578">
        <v>3.1584721834709201E-2</v>
      </c>
      <c r="U1745" s="578">
        <v>11.022999164331969</v>
      </c>
      <c r="V1745" s="578">
        <v>1643.6538658142049</v>
      </c>
      <c r="W1745" s="578">
        <v>3.0969991405096726</v>
      </c>
      <c r="X1745" s="578">
        <v>0.26203631247214249</v>
      </c>
      <c r="Y1745" s="578">
        <v>3.2756683571884951E-2</v>
      </c>
    </row>
    <row r="1746" spans="1:25" x14ac:dyDescent="0.3">
      <c r="A1746" s="579" t="s">
        <v>4343</v>
      </c>
      <c r="B1746" s="580" t="s">
        <v>2194</v>
      </c>
      <c r="C1746" s="580" t="s">
        <v>4184</v>
      </c>
      <c r="D1746" s="581">
        <v>16</v>
      </c>
      <c r="E1746" s="581">
        <v>2012</v>
      </c>
      <c r="F1746" s="582">
        <v>11.582535704453626</v>
      </c>
      <c r="G1746" s="582">
        <v>1696.386254628495</v>
      </c>
      <c r="H1746" s="582">
        <v>3.0095014380567546</v>
      </c>
      <c r="I1746" s="582">
        <v>0.25034700906447371</v>
      </c>
      <c r="J1746" s="582">
        <v>3.3807622249393349E-2</v>
      </c>
      <c r="K1746" s="582">
        <v>11.697348568746975</v>
      </c>
      <c r="L1746" s="582">
        <v>1741.743541717525</v>
      </c>
      <c r="M1746" s="582">
        <v>3.2492342323845724</v>
      </c>
      <c r="N1746" s="582">
        <v>0.29828886331112348</v>
      </c>
      <c r="O1746" s="582">
        <v>3.4711548864530976E-2</v>
      </c>
      <c r="P1746" s="582">
        <v>11.58253570445345</v>
      </c>
      <c r="Q1746" s="582">
        <v>1696.386254628495</v>
      </c>
      <c r="R1746" s="582">
        <v>3.0095013493288749</v>
      </c>
      <c r="S1746" s="582">
        <v>0.25034700953377326</v>
      </c>
      <c r="T1746" s="582">
        <v>3.380762120165548E-2</v>
      </c>
      <c r="U1746" s="582">
        <v>11.697348568772899</v>
      </c>
      <c r="V1746" s="582">
        <v>1741.743541717525</v>
      </c>
      <c r="W1746" s="582">
        <v>3.2492342433882428</v>
      </c>
      <c r="X1746" s="582">
        <v>0.29828886346634398</v>
      </c>
      <c r="Y1746" s="582">
        <v>3.4711548864530976E-2</v>
      </c>
    </row>
    <row r="1747" spans="1:25" x14ac:dyDescent="0.3">
      <c r="A1747" s="311" t="s">
        <v>4344</v>
      </c>
      <c r="B1747" s="310" t="s">
        <v>2194</v>
      </c>
      <c r="C1747" s="310" t="s">
        <v>4184</v>
      </c>
      <c r="D1747" s="36">
        <v>1</v>
      </c>
      <c r="E1747" s="36">
        <v>2020</v>
      </c>
      <c r="F1747" s="578">
        <v>23.882662002399499</v>
      </c>
      <c r="G1747" s="578">
        <v>6776.4951883951799</v>
      </c>
      <c r="H1747" s="578">
        <v>21.365937885673048</v>
      </c>
      <c r="I1747" s="578">
        <v>0.28177447275326445</v>
      </c>
      <c r="J1747" s="578">
        <v>4.5085974037647206E-2</v>
      </c>
      <c r="K1747" s="578">
        <v>24.203178653428299</v>
      </c>
      <c r="L1747" s="578">
        <v>6846.2074076334602</v>
      </c>
      <c r="M1747" s="578">
        <v>21.477520846916953</v>
      </c>
      <c r="N1747" s="578">
        <v>0.28370036368384349</v>
      </c>
      <c r="O1747" s="578">
        <v>4.554979041373973E-2</v>
      </c>
      <c r="P1747" s="578">
        <v>23.882661485836522</v>
      </c>
      <c r="Q1747" s="578">
        <v>6776.4950841267882</v>
      </c>
      <c r="R1747" s="578">
        <v>21.36593983904455</v>
      </c>
      <c r="S1747" s="578">
        <v>0.28177445221444902</v>
      </c>
      <c r="T1747" s="578">
        <v>4.5085974037647206E-2</v>
      </c>
      <c r="U1747" s="578">
        <v>24.203179169949149</v>
      </c>
      <c r="V1747" s="578">
        <v>6846.2074610392201</v>
      </c>
      <c r="W1747" s="578">
        <v>21.477520889602573</v>
      </c>
      <c r="X1747" s="578">
        <v>0.28370037408482501</v>
      </c>
      <c r="Y1747" s="578">
        <v>4.5549790937608678E-2</v>
      </c>
    </row>
    <row r="1748" spans="1:25" x14ac:dyDescent="0.3">
      <c r="A1748" s="311" t="s">
        <v>4345</v>
      </c>
      <c r="B1748" s="310" t="s">
        <v>2194</v>
      </c>
      <c r="C1748" s="310" t="s">
        <v>4184</v>
      </c>
      <c r="D1748" s="36">
        <v>2</v>
      </c>
      <c r="E1748" s="36">
        <v>2020</v>
      </c>
      <c r="F1748" s="578">
        <v>15.493220820536376</v>
      </c>
      <c r="G1748" s="578">
        <v>4073.3876584370846</v>
      </c>
      <c r="H1748" s="578">
        <v>12.412130350285775</v>
      </c>
      <c r="I1748" s="578">
        <v>0.21320961802969826</v>
      </c>
      <c r="J1748" s="578">
        <v>2.7101421806340349E-2</v>
      </c>
      <c r="K1748" s="578">
        <v>15.719077118595076</v>
      </c>
      <c r="L1748" s="578">
        <v>4114.067634582515</v>
      </c>
      <c r="M1748" s="578">
        <v>12.475836468433602</v>
      </c>
      <c r="N1748" s="578">
        <v>0.21290498901726052</v>
      </c>
      <c r="O1748" s="578">
        <v>2.7372092648874951E-2</v>
      </c>
      <c r="P1748" s="578">
        <v>15.493220820536376</v>
      </c>
      <c r="Q1748" s="578">
        <v>4073.3876063028897</v>
      </c>
      <c r="R1748" s="578">
        <v>12.412130986029849</v>
      </c>
      <c r="S1748" s="578">
        <v>0.21320962850829001</v>
      </c>
      <c r="T1748" s="578">
        <v>2.7101421806340349E-2</v>
      </c>
      <c r="U1748" s="578">
        <v>15.719077118595076</v>
      </c>
      <c r="V1748" s="578">
        <v>4114.0676854451476</v>
      </c>
      <c r="W1748" s="578">
        <v>12.4758373831864</v>
      </c>
      <c r="X1748" s="578">
        <v>0.21290498888811224</v>
      </c>
      <c r="Y1748" s="578">
        <v>2.7372092648874951E-2</v>
      </c>
    </row>
    <row r="1749" spans="1:25" x14ac:dyDescent="0.3">
      <c r="A1749" s="311" t="s">
        <v>4346</v>
      </c>
      <c r="B1749" s="310" t="s">
        <v>2194</v>
      </c>
      <c r="C1749" s="310" t="s">
        <v>4184</v>
      </c>
      <c r="D1749" s="36">
        <v>3</v>
      </c>
      <c r="E1749" s="36">
        <v>2020</v>
      </c>
      <c r="F1749" s="578">
        <v>11.899018653793624</v>
      </c>
      <c r="G1749" s="578">
        <v>2850.3405380248973</v>
      </c>
      <c r="H1749" s="578">
        <v>7.850702810062403</v>
      </c>
      <c r="I1749" s="578">
        <v>0.14848171486300976</v>
      </c>
      <c r="J1749" s="578">
        <v>1.8964139453601023E-2</v>
      </c>
      <c r="K1749" s="578">
        <v>11.581704966479826</v>
      </c>
      <c r="L1749" s="578">
        <v>2785.1552937825477</v>
      </c>
      <c r="M1749" s="578">
        <v>7.7186610143398831</v>
      </c>
      <c r="N1749" s="578">
        <v>0.144579102239731</v>
      </c>
      <c r="O1749" s="578">
        <v>1.8530454137362502E-2</v>
      </c>
      <c r="P1749" s="578">
        <v>11.899019175334274</v>
      </c>
      <c r="Q1749" s="578">
        <v>2850.3405380248973</v>
      </c>
      <c r="R1749" s="578">
        <v>7.8507027449862345</v>
      </c>
      <c r="S1749" s="578">
        <v>0.14848171486300976</v>
      </c>
      <c r="T1749" s="578">
        <v>1.8964138929732074E-2</v>
      </c>
      <c r="U1749" s="578">
        <v>11.581704966479826</v>
      </c>
      <c r="V1749" s="578">
        <v>2785.1552416483501</v>
      </c>
      <c r="W1749" s="578">
        <v>7.71866104936149</v>
      </c>
      <c r="X1749" s="578">
        <v>0.14457909709199099</v>
      </c>
      <c r="Y1749" s="578">
        <v>1.8530454137362502E-2</v>
      </c>
    </row>
    <row r="1750" spans="1:25" x14ac:dyDescent="0.3">
      <c r="A1750" s="311" t="s">
        <v>4347</v>
      </c>
      <c r="B1750" s="310" t="s">
        <v>2194</v>
      </c>
      <c r="C1750" s="310" t="s">
        <v>4184</v>
      </c>
      <c r="D1750" s="36">
        <v>4</v>
      </c>
      <c r="E1750" s="36">
        <v>2020</v>
      </c>
      <c r="F1750" s="578">
        <v>11.88395760662625</v>
      </c>
      <c r="G1750" s="578">
        <v>2721.6109708150198</v>
      </c>
      <c r="H1750" s="578">
        <v>6.7837057366268674</v>
      </c>
      <c r="I1750" s="578">
        <v>0.25611444158857877</v>
      </c>
      <c r="J1750" s="578">
        <v>1.8107654585037325E-2</v>
      </c>
      <c r="K1750" s="578">
        <v>11.509849974510823</v>
      </c>
      <c r="L1750" s="578">
        <v>2641.5519345601324</v>
      </c>
      <c r="M1750" s="578">
        <v>6.629570838859455</v>
      </c>
      <c r="N1750" s="578">
        <v>0.24282003732029472</v>
      </c>
      <c r="O1750" s="578">
        <v>1.7575002081381751E-2</v>
      </c>
      <c r="P1750" s="578">
        <v>11.883957090052677</v>
      </c>
      <c r="Q1750" s="578">
        <v>2721.6109708150198</v>
      </c>
      <c r="R1750" s="578">
        <v>6.7837059947002327</v>
      </c>
      <c r="S1750" s="578">
        <v>0.25611442083997277</v>
      </c>
      <c r="T1750" s="578">
        <v>1.8107655099204999E-2</v>
      </c>
      <c r="U1750" s="578">
        <v>11.509849974505675</v>
      </c>
      <c r="V1750" s="578">
        <v>2641.5518824259375</v>
      </c>
      <c r="W1750" s="578">
        <v>6.6295709000745102</v>
      </c>
      <c r="X1750" s="578">
        <v>0.24282003225016474</v>
      </c>
      <c r="Y1750" s="578">
        <v>1.7575002081381751E-2</v>
      </c>
    </row>
    <row r="1751" spans="1:25" x14ac:dyDescent="0.3">
      <c r="A1751" s="311" t="s">
        <v>4348</v>
      </c>
      <c r="B1751" s="310" t="s">
        <v>2194</v>
      </c>
      <c r="C1751" s="310" t="s">
        <v>4184</v>
      </c>
      <c r="D1751" s="36">
        <v>5</v>
      </c>
      <c r="E1751" s="36">
        <v>2020</v>
      </c>
      <c r="F1751" s="578">
        <v>9.9574606460364432</v>
      </c>
      <c r="G1751" s="578">
        <v>2313.0432078043573</v>
      </c>
      <c r="H1751" s="578">
        <v>5.5671552248337903</v>
      </c>
      <c r="I1751" s="578">
        <v>0.13930835117753251</v>
      </c>
      <c r="J1751" s="578">
        <v>1.5389340725960149E-2</v>
      </c>
      <c r="K1751" s="578">
        <v>9.8258690446771642</v>
      </c>
      <c r="L1751" s="578">
        <v>2275.7867711385052</v>
      </c>
      <c r="M1751" s="578">
        <v>5.5004798433607531</v>
      </c>
      <c r="N1751" s="578">
        <v>0.13644036533878473</v>
      </c>
      <c r="O1751" s="578">
        <v>1.5141474985284651E-2</v>
      </c>
      <c r="P1751" s="578">
        <v>9.9574605913988528</v>
      </c>
      <c r="Q1751" s="578">
        <v>2313.0432078043573</v>
      </c>
      <c r="R1751" s="578">
        <v>5.5671551432266453</v>
      </c>
      <c r="S1751" s="578">
        <v>0.13930834605525849</v>
      </c>
      <c r="T1751" s="578">
        <v>1.5389340725960149E-2</v>
      </c>
      <c r="U1751" s="578">
        <v>9.8258689900395755</v>
      </c>
      <c r="V1751" s="578">
        <v>2275.7867190043071</v>
      </c>
      <c r="W1751" s="578">
        <v>5.5004797814860131</v>
      </c>
      <c r="X1751" s="578">
        <v>0.13644038104151399</v>
      </c>
      <c r="Y1751" s="578">
        <v>1.5141475499452325E-2</v>
      </c>
    </row>
    <row r="1752" spans="1:25" x14ac:dyDescent="0.3">
      <c r="A1752" s="311" t="s">
        <v>4349</v>
      </c>
      <c r="B1752" s="310" t="s">
        <v>2194</v>
      </c>
      <c r="C1752" s="310" t="s">
        <v>4184</v>
      </c>
      <c r="D1752" s="36">
        <v>6</v>
      </c>
      <c r="E1752" s="36">
        <v>2020</v>
      </c>
      <c r="F1752" s="578">
        <v>9.5022664878574599</v>
      </c>
      <c r="G1752" s="578">
        <v>2183.8787536621048</v>
      </c>
      <c r="H1752" s="578">
        <v>5.1148535812681031</v>
      </c>
      <c r="I1752" s="578">
        <v>0.16507140955218327</v>
      </c>
      <c r="J1752" s="578">
        <v>1.4529985356299775E-2</v>
      </c>
      <c r="K1752" s="578">
        <v>9.4965253574937165</v>
      </c>
      <c r="L1752" s="578">
        <v>2171.9898859659802</v>
      </c>
      <c r="M1752" s="578">
        <v>5.0970491417295554</v>
      </c>
      <c r="N1752" s="578">
        <v>0.16261960884245699</v>
      </c>
      <c r="O1752" s="578">
        <v>1.4450883327905676E-2</v>
      </c>
      <c r="P1752" s="578">
        <v>9.50226663686907</v>
      </c>
      <c r="Q1752" s="578">
        <v>2183.8787536621048</v>
      </c>
      <c r="R1752" s="578">
        <v>5.1148537951715554</v>
      </c>
      <c r="S1752" s="578">
        <v>0.16507140430015452</v>
      </c>
      <c r="T1752" s="578">
        <v>1.4529985356299775E-2</v>
      </c>
      <c r="U1752" s="578">
        <v>9.4965257300280541</v>
      </c>
      <c r="V1752" s="578">
        <v>2171.9898859659802</v>
      </c>
      <c r="W1752" s="578">
        <v>5.0970491150510453</v>
      </c>
      <c r="X1752" s="578">
        <v>0.16261960894674574</v>
      </c>
      <c r="Y1752" s="578">
        <v>1.4450883327905676E-2</v>
      </c>
    </row>
    <row r="1753" spans="1:25" x14ac:dyDescent="0.3">
      <c r="A1753" s="311" t="s">
        <v>4350</v>
      </c>
      <c r="B1753" s="310" t="s">
        <v>2194</v>
      </c>
      <c r="C1753" s="310" t="s">
        <v>4184</v>
      </c>
      <c r="D1753" s="36">
        <v>7</v>
      </c>
      <c r="E1753" s="36">
        <v>2020</v>
      </c>
      <c r="F1753" s="578">
        <v>9.2130206678361617</v>
      </c>
      <c r="G1753" s="578">
        <v>2106.3544807434027</v>
      </c>
      <c r="H1753" s="578">
        <v>4.6974649798260826</v>
      </c>
      <c r="I1753" s="578">
        <v>0.17916953107851374</v>
      </c>
      <c r="J1753" s="578">
        <v>1.4014189636024275E-2</v>
      </c>
      <c r="K1753" s="578">
        <v>9.2912917056437401</v>
      </c>
      <c r="L1753" s="578">
        <v>2112.6028200785249</v>
      </c>
      <c r="M1753" s="578">
        <v>4.7261618279929527</v>
      </c>
      <c r="N1753" s="578">
        <v>0.17999747103385699</v>
      </c>
      <c r="O1753" s="578">
        <v>1.4055753621505501E-2</v>
      </c>
      <c r="P1753" s="578">
        <v>9.2130206082315205</v>
      </c>
      <c r="Q1753" s="578">
        <v>2106.3544807434027</v>
      </c>
      <c r="R1753" s="578">
        <v>4.6974649225303375</v>
      </c>
      <c r="S1753" s="578">
        <v>0.179169520678745</v>
      </c>
      <c r="T1753" s="578">
        <v>1.4014189636024275E-2</v>
      </c>
      <c r="U1753" s="578">
        <v>9.291291655968049</v>
      </c>
      <c r="V1753" s="578">
        <v>2112.6028200785249</v>
      </c>
      <c r="W1753" s="578">
        <v>4.7261618610985598</v>
      </c>
      <c r="X1753" s="578">
        <v>0.179997476181597</v>
      </c>
      <c r="Y1753" s="578">
        <v>1.4055753621505501E-2</v>
      </c>
    </row>
    <row r="1754" spans="1:25" x14ac:dyDescent="0.3">
      <c r="A1754" s="311" t="s">
        <v>4351</v>
      </c>
      <c r="B1754" s="310" t="s">
        <v>2194</v>
      </c>
      <c r="C1754" s="310" t="s">
        <v>4184</v>
      </c>
      <c r="D1754" s="36">
        <v>8</v>
      </c>
      <c r="E1754" s="36">
        <v>2020</v>
      </c>
      <c r="F1754" s="578">
        <v>7.7033680664224722</v>
      </c>
      <c r="G1754" s="578">
        <v>1710.2401682535776</v>
      </c>
      <c r="H1754" s="578">
        <v>3.5704740408012423</v>
      </c>
      <c r="I1754" s="578">
        <v>8.5851969537846406E-2</v>
      </c>
      <c r="J1754" s="578">
        <v>1.1378724981720175E-2</v>
      </c>
      <c r="K1754" s="578">
        <v>7.9281779754358723</v>
      </c>
      <c r="L1754" s="578">
        <v>1755.65171051025</v>
      </c>
      <c r="M1754" s="578">
        <v>3.6966702678958701</v>
      </c>
      <c r="N1754" s="578">
        <v>0.1028528907275659</v>
      </c>
      <c r="O1754" s="578">
        <v>1.1680852553884773E-2</v>
      </c>
      <c r="P1754" s="578">
        <v>7.7033682750337267</v>
      </c>
      <c r="Q1754" s="578">
        <v>1710.24011611938</v>
      </c>
      <c r="R1754" s="578">
        <v>3.5704742556602724</v>
      </c>
      <c r="S1754" s="578">
        <v>8.5851970078692677E-2</v>
      </c>
      <c r="T1754" s="578">
        <v>1.1378724981720175E-2</v>
      </c>
      <c r="U1754" s="578">
        <v>7.928177933215915</v>
      </c>
      <c r="V1754" s="578">
        <v>1755.6516583760524</v>
      </c>
      <c r="W1754" s="578">
        <v>3.6966702063364174</v>
      </c>
      <c r="X1754" s="578">
        <v>0.10285290692263488</v>
      </c>
      <c r="Y1754" s="578">
        <v>1.1680853077753725E-2</v>
      </c>
    </row>
    <row r="1755" spans="1:25" x14ac:dyDescent="0.3">
      <c r="A1755" s="311" t="s">
        <v>4352</v>
      </c>
      <c r="B1755" s="310" t="s">
        <v>2194</v>
      </c>
      <c r="C1755" s="310" t="s">
        <v>4184</v>
      </c>
      <c r="D1755" s="36">
        <v>9</v>
      </c>
      <c r="E1755" s="36">
        <v>2020</v>
      </c>
      <c r="F1755" s="578">
        <v>7.6161314235905566</v>
      </c>
      <c r="G1755" s="578">
        <v>1660.2047437032002</v>
      </c>
      <c r="H1755" s="578">
        <v>3.2423195108616074</v>
      </c>
      <c r="I1755" s="578">
        <v>9.70484570231442E-2</v>
      </c>
      <c r="J1755" s="578">
        <v>1.1045819749900425E-2</v>
      </c>
      <c r="K1755" s="578">
        <v>7.8762894159863173</v>
      </c>
      <c r="L1755" s="578">
        <v>1718.51136398315</v>
      </c>
      <c r="M1755" s="578">
        <v>3.4073301517491874</v>
      </c>
      <c r="N1755" s="578">
        <v>0.13208364809300549</v>
      </c>
      <c r="O1755" s="578">
        <v>1.143375208872985E-2</v>
      </c>
      <c r="P1755" s="578">
        <v>7.6161314235957098</v>
      </c>
      <c r="Q1755" s="578">
        <v>1660.2047437032002</v>
      </c>
      <c r="R1755" s="578">
        <v>3.2423196120313702</v>
      </c>
      <c r="S1755" s="578">
        <v>9.7048451290902199E-2</v>
      </c>
      <c r="T1755" s="578">
        <v>1.1045819749900425E-2</v>
      </c>
      <c r="U1755" s="578">
        <v>7.876289569970135</v>
      </c>
      <c r="V1755" s="578">
        <v>1718.51136398315</v>
      </c>
      <c r="W1755" s="578">
        <v>3.4073301160921448</v>
      </c>
      <c r="X1755" s="578">
        <v>0.13208364806208275</v>
      </c>
      <c r="Y1755" s="578">
        <v>1.143375208872985E-2</v>
      </c>
    </row>
    <row r="1756" spans="1:25" x14ac:dyDescent="0.3">
      <c r="A1756" s="311" t="s">
        <v>4353</v>
      </c>
      <c r="B1756" s="310" t="s">
        <v>2194</v>
      </c>
      <c r="C1756" s="310" t="s">
        <v>4184</v>
      </c>
      <c r="D1756" s="36">
        <v>10</v>
      </c>
      <c r="E1756" s="36">
        <v>2020</v>
      </c>
      <c r="F1756" s="578">
        <v>7.5482835564474309</v>
      </c>
      <c r="G1756" s="578">
        <v>1621.2880121866824</v>
      </c>
      <c r="H1756" s="578">
        <v>2.98707876648889</v>
      </c>
      <c r="I1756" s="578">
        <v>0.10575685065335465</v>
      </c>
      <c r="J1756" s="578">
        <v>1.0786909396604875E-2</v>
      </c>
      <c r="K1756" s="578">
        <v>7.8367310795574632</v>
      </c>
      <c r="L1756" s="578">
        <v>1688.8697878519649</v>
      </c>
      <c r="M1756" s="578">
        <v>3.1769910526248424</v>
      </c>
      <c r="N1756" s="578">
        <v>0.15758672991917827</v>
      </c>
      <c r="O1756" s="578">
        <v>1.1236535356147149E-2</v>
      </c>
      <c r="P1756" s="578">
        <v>7.548283710410483</v>
      </c>
      <c r="Q1756" s="578">
        <v>1621.2880121866824</v>
      </c>
      <c r="R1756" s="578">
        <v>2.987078793851345</v>
      </c>
      <c r="S1756" s="578">
        <v>0.10575685075764316</v>
      </c>
      <c r="T1756" s="578">
        <v>1.0786909396604875E-2</v>
      </c>
      <c r="U1756" s="578">
        <v>7.836731238508488</v>
      </c>
      <c r="V1756" s="578">
        <v>1688.8697878519649</v>
      </c>
      <c r="W1756" s="578">
        <v>3.17699113544949</v>
      </c>
      <c r="X1756" s="578">
        <v>0.15758672991917849</v>
      </c>
      <c r="Y1756" s="578">
        <v>1.1236535356147149E-2</v>
      </c>
    </row>
    <row r="1757" spans="1:25" x14ac:dyDescent="0.3">
      <c r="A1757" s="311" t="s">
        <v>4354</v>
      </c>
      <c r="B1757" s="310" t="s">
        <v>2194</v>
      </c>
      <c r="C1757" s="310" t="s">
        <v>4184</v>
      </c>
      <c r="D1757" s="36">
        <v>11</v>
      </c>
      <c r="E1757" s="36">
        <v>2020</v>
      </c>
      <c r="F1757" s="578">
        <v>7.3155522383625149</v>
      </c>
      <c r="G1757" s="578">
        <v>1532.240207672115</v>
      </c>
      <c r="H1757" s="578">
        <v>2.6174167122274676</v>
      </c>
      <c r="I1757" s="578">
        <v>9.2626100766210501E-2</v>
      </c>
      <c r="J1757" s="578">
        <v>1.019443622984297E-2</v>
      </c>
      <c r="K1757" s="578">
        <v>7.6340391360393642</v>
      </c>
      <c r="L1757" s="578">
        <v>1610.1947962442973</v>
      </c>
      <c r="M1757" s="578">
        <v>2.8353194660545897</v>
      </c>
      <c r="N1757" s="578">
        <v>0.15886418985246525</v>
      </c>
      <c r="O1757" s="578">
        <v>1.0713100064701025E-2</v>
      </c>
      <c r="P1757" s="578">
        <v>7.3155521911647394</v>
      </c>
      <c r="Q1757" s="578">
        <v>1532.240207672115</v>
      </c>
      <c r="R1757" s="578">
        <v>2.6174167742234751</v>
      </c>
      <c r="S1757" s="578">
        <v>9.2626100771667497E-2</v>
      </c>
      <c r="T1757" s="578">
        <v>1.019443622984297E-2</v>
      </c>
      <c r="U1757" s="578">
        <v>7.634039081407078</v>
      </c>
      <c r="V1757" s="578">
        <v>1610.1947962442973</v>
      </c>
      <c r="W1757" s="578">
        <v>2.8353195284241002</v>
      </c>
      <c r="X1757" s="578">
        <v>0.15886418985246525</v>
      </c>
      <c r="Y1757" s="578">
        <v>1.0713100064701025E-2</v>
      </c>
    </row>
    <row r="1758" spans="1:25" x14ac:dyDescent="0.3">
      <c r="A1758" s="311" t="s">
        <v>4355</v>
      </c>
      <c r="B1758" s="310" t="s">
        <v>2194</v>
      </c>
      <c r="C1758" s="310" t="s">
        <v>4184</v>
      </c>
      <c r="D1758" s="36">
        <v>12</v>
      </c>
      <c r="E1758" s="36">
        <v>2020</v>
      </c>
      <c r="F1758" s="578">
        <v>7.0579916000183349</v>
      </c>
      <c r="G1758" s="578">
        <v>1433.9657669067326</v>
      </c>
      <c r="H1758" s="578">
        <v>2.2396884281527725</v>
      </c>
      <c r="I1758" s="578">
        <v>7.0668633669811201E-2</v>
      </c>
      <c r="J1758" s="578">
        <v>9.5405874017160316E-3</v>
      </c>
      <c r="K1758" s="578">
        <v>7.3909492811679476</v>
      </c>
      <c r="L1758" s="578">
        <v>1518.8067792256602</v>
      </c>
      <c r="M1758" s="578">
        <v>2.4797681933753926</v>
      </c>
      <c r="N1758" s="578">
        <v>0.14879708791583302</v>
      </c>
      <c r="O1758" s="578">
        <v>1.0105065724928811E-2</v>
      </c>
      <c r="P1758" s="578">
        <v>7.0579916521670949</v>
      </c>
      <c r="Q1758" s="578">
        <v>1433.9657669067326</v>
      </c>
      <c r="R1758" s="578">
        <v>2.2396884493355125</v>
      </c>
      <c r="S1758" s="578">
        <v>7.0668635842897204E-2</v>
      </c>
      <c r="T1758" s="578">
        <v>9.5405872950019878E-3</v>
      </c>
      <c r="U1758" s="578">
        <v>7.3909491271839771</v>
      </c>
      <c r="V1758" s="578">
        <v>1518.8068313598576</v>
      </c>
      <c r="W1758" s="578">
        <v>2.4797681828155524</v>
      </c>
      <c r="X1758" s="578">
        <v>0.14879708791583302</v>
      </c>
      <c r="Y1758" s="578">
        <v>1.0105065511500724E-2</v>
      </c>
    </row>
    <row r="1759" spans="1:25" x14ac:dyDescent="0.3">
      <c r="A1759" s="311" t="s">
        <v>4356</v>
      </c>
      <c r="B1759" s="310" t="s">
        <v>2194</v>
      </c>
      <c r="C1759" s="310" t="s">
        <v>4184</v>
      </c>
      <c r="D1759" s="36">
        <v>13</v>
      </c>
      <c r="E1759" s="36">
        <v>2020</v>
      </c>
      <c r="F1759" s="578">
        <v>7.1464742978535725</v>
      </c>
      <c r="G1759" s="578">
        <v>1427.357808430985</v>
      </c>
      <c r="H1759" s="578">
        <v>2.1207473534838424</v>
      </c>
      <c r="I1759" s="578">
        <v>6.5927743382417192E-2</v>
      </c>
      <c r="J1759" s="578">
        <v>9.4966296843873917E-3</v>
      </c>
      <c r="K1759" s="578">
        <v>7.4630581690110622</v>
      </c>
      <c r="L1759" s="578">
        <v>1510.0967686970976</v>
      </c>
      <c r="M1759" s="578">
        <v>2.3575525509780402</v>
      </c>
      <c r="N1759" s="578">
        <v>0.14695614149847325</v>
      </c>
      <c r="O1759" s="578">
        <v>1.0047110641607973E-2</v>
      </c>
      <c r="P1759" s="578">
        <v>7.1464743524911647</v>
      </c>
      <c r="Q1759" s="578">
        <v>1427.3578605651799</v>
      </c>
      <c r="R1759" s="578">
        <v>2.1207473901449623</v>
      </c>
      <c r="S1759" s="578">
        <v>6.5927744467292826E-2</v>
      </c>
      <c r="T1759" s="578">
        <v>9.4966296843873917E-3</v>
      </c>
      <c r="U1759" s="578">
        <v>7.4630582236539569</v>
      </c>
      <c r="V1759" s="578">
        <v>1510.0967686970976</v>
      </c>
      <c r="W1759" s="578">
        <v>2.3575527047481275</v>
      </c>
      <c r="X1759" s="578">
        <v>0.1469561311502425</v>
      </c>
      <c r="Y1759" s="578">
        <v>1.0047110641607973E-2</v>
      </c>
    </row>
    <row r="1760" spans="1:25" x14ac:dyDescent="0.3">
      <c r="A1760" s="311" t="s">
        <v>4357</v>
      </c>
      <c r="B1760" s="310" t="s">
        <v>2194</v>
      </c>
      <c r="C1760" s="310" t="s">
        <v>4184</v>
      </c>
      <c r="D1760" s="36">
        <v>14</v>
      </c>
      <c r="E1760" s="36">
        <v>2020</v>
      </c>
      <c r="F1760" s="578">
        <v>7.6338089162442522</v>
      </c>
      <c r="G1760" s="578">
        <v>1517.2942771911576</v>
      </c>
      <c r="H1760" s="578">
        <v>2.2489273248841801</v>
      </c>
      <c r="I1760" s="578">
        <v>8.8005600710554494E-2</v>
      </c>
      <c r="J1760" s="578">
        <v>1.0095000946118139E-2</v>
      </c>
      <c r="K1760" s="578">
        <v>7.892005956637294</v>
      </c>
      <c r="L1760" s="578">
        <v>1587.8525911966901</v>
      </c>
      <c r="M1760" s="578">
        <v>2.4577933777230325</v>
      </c>
      <c r="N1760" s="578">
        <v>0.16705002694288801</v>
      </c>
      <c r="O1760" s="578">
        <v>1.0564437543507599E-2</v>
      </c>
      <c r="P1760" s="578">
        <v>7.633808963436417</v>
      </c>
      <c r="Q1760" s="578">
        <v>1517.2943814595501</v>
      </c>
      <c r="R1760" s="578">
        <v>2.2489273065705926</v>
      </c>
      <c r="S1760" s="578">
        <v>8.800559966281675E-2</v>
      </c>
      <c r="T1760" s="578">
        <v>1.0095000946118139E-2</v>
      </c>
      <c r="U1760" s="578">
        <v>7.8920058051421549</v>
      </c>
      <c r="V1760" s="578">
        <v>1587.8525911966901</v>
      </c>
      <c r="W1760" s="578">
        <v>2.4577933772549478</v>
      </c>
      <c r="X1760" s="578">
        <v>0.16705003214277225</v>
      </c>
      <c r="Y1760" s="578">
        <v>1.0564437543507599E-2</v>
      </c>
    </row>
    <row r="1761" spans="1:25" x14ac:dyDescent="0.3">
      <c r="A1761" s="311" t="s">
        <v>4358</v>
      </c>
      <c r="B1761" s="310" t="s">
        <v>2194</v>
      </c>
      <c r="C1761" s="310" t="s">
        <v>4184</v>
      </c>
      <c r="D1761" s="36">
        <v>15</v>
      </c>
      <c r="E1761" s="36">
        <v>2020</v>
      </c>
      <c r="F1761" s="578">
        <v>8.0515145797053211</v>
      </c>
      <c r="G1761" s="578">
        <v>1594.3802960713674</v>
      </c>
      <c r="H1761" s="578">
        <v>2.3587884715573875</v>
      </c>
      <c r="I1761" s="578">
        <v>0.10692924051636479</v>
      </c>
      <c r="J1761" s="578">
        <v>1.0607860410042649E-2</v>
      </c>
      <c r="K1761" s="578">
        <v>8.2615112354977374</v>
      </c>
      <c r="L1761" s="578">
        <v>1653.4539642333925</v>
      </c>
      <c r="M1761" s="578">
        <v>2.5369980331743101</v>
      </c>
      <c r="N1761" s="578">
        <v>0.17989656205948726</v>
      </c>
      <c r="O1761" s="578">
        <v>1.100091037612095E-2</v>
      </c>
      <c r="P1761" s="578">
        <v>8.0515147287220898</v>
      </c>
      <c r="Q1761" s="578">
        <v>1594.3802439371725</v>
      </c>
      <c r="R1761" s="578">
        <v>2.3587885515128901</v>
      </c>
      <c r="S1761" s="578">
        <v>0.10692923430239404</v>
      </c>
      <c r="T1761" s="578">
        <v>1.0607860410042649E-2</v>
      </c>
      <c r="U1761" s="578">
        <v>8.2615112280418508</v>
      </c>
      <c r="V1761" s="578">
        <v>1653.4539642333925</v>
      </c>
      <c r="W1761" s="578">
        <v>2.5369980178947973</v>
      </c>
      <c r="X1761" s="578">
        <v>0.17989656725937175</v>
      </c>
      <c r="Y1761" s="578">
        <v>1.100091089513925E-2</v>
      </c>
    </row>
    <row r="1762" spans="1:25" x14ac:dyDescent="0.3">
      <c r="A1762" s="579" t="s">
        <v>4359</v>
      </c>
      <c r="B1762" s="580" t="s">
        <v>2194</v>
      </c>
      <c r="C1762" s="580" t="s">
        <v>4184</v>
      </c>
      <c r="D1762" s="581">
        <v>16</v>
      </c>
      <c r="E1762" s="581">
        <v>2020</v>
      </c>
      <c r="F1762" s="582">
        <v>8.6412378582732892</v>
      </c>
      <c r="G1762" s="582">
        <v>1706.3280220031675</v>
      </c>
      <c r="H1762" s="582">
        <v>2.5122052161216999</v>
      </c>
      <c r="I1762" s="582">
        <v>0.1367228566796255</v>
      </c>
      <c r="J1762" s="582">
        <v>1.135268959721235E-2</v>
      </c>
      <c r="K1762" s="582">
        <v>8.7877182971748518</v>
      </c>
      <c r="L1762" s="582">
        <v>1751.8932355244926</v>
      </c>
      <c r="M1762" s="582">
        <v>2.6619156167725975</v>
      </c>
      <c r="N1762" s="582">
        <v>0.20597987202684875</v>
      </c>
      <c r="O1762" s="582">
        <v>1.1655863510289475E-2</v>
      </c>
      <c r="P1762" s="582">
        <v>8.6412378011521724</v>
      </c>
      <c r="Q1762" s="582">
        <v>1706.3279177347777</v>
      </c>
      <c r="R1762" s="582">
        <v>2.51220518632908</v>
      </c>
      <c r="S1762" s="582">
        <v>0.13672285683423949</v>
      </c>
      <c r="T1762" s="582">
        <v>1.135268959721235E-2</v>
      </c>
      <c r="U1762" s="582">
        <v>8.7877182450157623</v>
      </c>
      <c r="V1762" s="582">
        <v>1751.8932876586878</v>
      </c>
      <c r="W1762" s="582">
        <v>2.6619156945574378</v>
      </c>
      <c r="X1762" s="582">
        <v>0.20597987197470449</v>
      </c>
      <c r="Y1762" s="582">
        <v>1.1655863510289475E-2</v>
      </c>
    </row>
    <row r="1763" spans="1:25" x14ac:dyDescent="0.3">
      <c r="A1763" s="311" t="s">
        <v>4360</v>
      </c>
      <c r="B1763" s="310" t="s">
        <v>2194</v>
      </c>
      <c r="C1763" s="310" t="s">
        <v>4184</v>
      </c>
      <c r="D1763" s="36">
        <v>1</v>
      </c>
      <c r="E1763" s="36">
        <v>2030</v>
      </c>
      <c r="F1763" s="578">
        <v>8.064671221943474</v>
      </c>
      <c r="G1763" s="578">
        <v>6828.9664891560824</v>
      </c>
      <c r="H1763" s="578">
        <v>9.7791392647389372</v>
      </c>
      <c r="I1763" s="578">
        <v>6.087907838991663E-2</v>
      </c>
      <c r="J1763" s="578">
        <v>4.5532767020631526E-2</v>
      </c>
      <c r="K1763" s="578">
        <v>8.1447951691191776</v>
      </c>
      <c r="L1763" s="578">
        <v>6899.0787760416624</v>
      </c>
      <c r="M1763" s="578">
        <v>9.8644650600617574</v>
      </c>
      <c r="N1763" s="578">
        <v>6.1082660600883777E-2</v>
      </c>
      <c r="O1763" s="578">
        <v>4.6000234161813994E-2</v>
      </c>
      <c r="P1763" s="578">
        <v>8.0646712045484765</v>
      </c>
      <c r="Q1763" s="578">
        <v>6828.9666493733666</v>
      </c>
      <c r="R1763" s="578">
        <v>9.7791392753327351</v>
      </c>
      <c r="S1763" s="578">
        <v>6.0879081062466804E-2</v>
      </c>
      <c r="T1763" s="578">
        <v>4.5532766496762578E-2</v>
      </c>
      <c r="U1763" s="578">
        <v>8.1447952212733927</v>
      </c>
      <c r="V1763" s="578">
        <v>6899.0785191853793</v>
      </c>
      <c r="W1763" s="578">
        <v>9.8644647031905919</v>
      </c>
      <c r="X1763" s="578">
        <v>6.1082659492361274E-2</v>
      </c>
      <c r="Y1763" s="578">
        <v>4.6000234161814008E-2</v>
      </c>
    </row>
    <row r="1764" spans="1:25" x14ac:dyDescent="0.3">
      <c r="A1764" s="311" t="s">
        <v>4361</v>
      </c>
      <c r="B1764" s="310" t="s">
        <v>2194</v>
      </c>
      <c r="C1764" s="310" t="s">
        <v>4184</v>
      </c>
      <c r="D1764" s="36">
        <v>2</v>
      </c>
      <c r="E1764" s="36">
        <v>2030</v>
      </c>
      <c r="F1764" s="578">
        <v>5.3728462414858251</v>
      </c>
      <c r="G1764" s="578">
        <v>4102.4778798421175</v>
      </c>
      <c r="H1764" s="578">
        <v>6.2241052717824097</v>
      </c>
      <c r="I1764" s="578">
        <v>4.2995197909779806E-2</v>
      </c>
      <c r="J1764" s="578">
        <v>2.7353645865029273E-2</v>
      </c>
      <c r="K1764" s="578">
        <v>5.3964234019159223</v>
      </c>
      <c r="L1764" s="578">
        <v>4143.4861297607349</v>
      </c>
      <c r="M1764" s="578">
        <v>6.2637335065907429</v>
      </c>
      <c r="N1764" s="578">
        <v>4.2636741780825049E-2</v>
      </c>
      <c r="O1764" s="578">
        <v>2.7627077884972026E-2</v>
      </c>
      <c r="P1764" s="578">
        <v>5.3728460328851106</v>
      </c>
      <c r="Q1764" s="578">
        <v>4102.4778811136848</v>
      </c>
      <c r="R1764" s="578">
        <v>6.2241051537299992</v>
      </c>
      <c r="S1764" s="578">
        <v>4.2995200539432149E-2</v>
      </c>
      <c r="T1764" s="578">
        <v>2.7353645865029273E-2</v>
      </c>
      <c r="U1764" s="578">
        <v>5.396423349766942</v>
      </c>
      <c r="V1764" s="578">
        <v>4143.4860763549723</v>
      </c>
      <c r="W1764" s="578">
        <v>6.263734042205515</v>
      </c>
      <c r="X1764" s="578">
        <v>4.2636741234825068E-2</v>
      </c>
      <c r="Y1764" s="578">
        <v>2.7627077884972026E-2</v>
      </c>
    </row>
    <row r="1765" spans="1:25" x14ac:dyDescent="0.3">
      <c r="A1765" s="311" t="s">
        <v>4362</v>
      </c>
      <c r="B1765" s="310" t="s">
        <v>2194</v>
      </c>
      <c r="C1765" s="310" t="s">
        <v>4184</v>
      </c>
      <c r="D1765" s="36">
        <v>3</v>
      </c>
      <c r="E1765" s="36">
        <v>2030</v>
      </c>
      <c r="F1765" s="578">
        <v>3.9186122122560656</v>
      </c>
      <c r="G1765" s="578">
        <v>2868.4235636393178</v>
      </c>
      <c r="H1765" s="578">
        <v>4.1800386023060101</v>
      </c>
      <c r="I1765" s="578">
        <v>3.19573349749286E-2</v>
      </c>
      <c r="J1765" s="578">
        <v>1.9125469863259498E-2</v>
      </c>
      <c r="K1765" s="578">
        <v>3.8112594192026874</v>
      </c>
      <c r="L1765" s="578">
        <v>2803.0027529398526</v>
      </c>
      <c r="M1765" s="578">
        <v>4.0916173415243904</v>
      </c>
      <c r="N1765" s="578">
        <v>3.0787492207233876E-2</v>
      </c>
      <c r="O1765" s="578">
        <v>1.8689287535380503E-2</v>
      </c>
      <c r="P1765" s="578">
        <v>3.9186121576184001</v>
      </c>
      <c r="Q1765" s="578">
        <v>2868.4235636393178</v>
      </c>
      <c r="R1765" s="578">
        <v>4.1800384335304726</v>
      </c>
      <c r="S1765" s="578">
        <v>3.1957338060086202E-2</v>
      </c>
      <c r="T1765" s="578">
        <v>1.9125469863259498E-2</v>
      </c>
      <c r="U1765" s="578">
        <v>3.8112590007127225</v>
      </c>
      <c r="V1765" s="578">
        <v>2803.0026486714623</v>
      </c>
      <c r="W1765" s="578">
        <v>4.0916174424467755</v>
      </c>
      <c r="X1765" s="578">
        <v>3.0787490096978773E-2</v>
      </c>
      <c r="Y1765" s="578">
        <v>1.8689287535380503E-2</v>
      </c>
    </row>
    <row r="1766" spans="1:25" x14ac:dyDescent="0.3">
      <c r="A1766" s="311" t="s">
        <v>4363</v>
      </c>
      <c r="B1766" s="310" t="s">
        <v>2194</v>
      </c>
      <c r="C1766" s="310" t="s">
        <v>4184</v>
      </c>
      <c r="D1766" s="36">
        <v>4</v>
      </c>
      <c r="E1766" s="36">
        <v>2030</v>
      </c>
      <c r="F1766" s="578">
        <v>3.7914691503207552</v>
      </c>
      <c r="G1766" s="578">
        <v>2736.8666508992474</v>
      </c>
      <c r="H1766" s="578">
        <v>3.4990457566127575</v>
      </c>
      <c r="I1766" s="578">
        <v>0.12412495834026499</v>
      </c>
      <c r="J1766" s="578">
        <v>1.8248312388701927E-2</v>
      </c>
      <c r="K1766" s="578">
        <v>3.6713967897908297</v>
      </c>
      <c r="L1766" s="578">
        <v>2656.5197092692024</v>
      </c>
      <c r="M1766" s="578">
        <v>3.4306701674019351</v>
      </c>
      <c r="N1766" s="578">
        <v>0.115397559933929</v>
      </c>
      <c r="O1766" s="578">
        <v>1.7712572977567648E-2</v>
      </c>
      <c r="P1766" s="578">
        <v>3.7914687852473077</v>
      </c>
      <c r="Q1766" s="578">
        <v>2736.8666508992474</v>
      </c>
      <c r="R1766" s="578">
        <v>3.4990456965691301</v>
      </c>
      <c r="S1766" s="578">
        <v>0.12412495315068825</v>
      </c>
      <c r="T1766" s="578">
        <v>1.8248313436439824E-2</v>
      </c>
      <c r="U1766" s="578">
        <v>3.6713967376263072</v>
      </c>
      <c r="V1766" s="578">
        <v>2656.5197092692024</v>
      </c>
      <c r="W1766" s="578">
        <v>3.4306700595528374</v>
      </c>
      <c r="X1766" s="578">
        <v>0.11539755987663075</v>
      </c>
      <c r="Y1766" s="578">
        <v>1.7712572977567651E-2</v>
      </c>
    </row>
    <row r="1767" spans="1:25" x14ac:dyDescent="0.3">
      <c r="A1767" s="311" t="s">
        <v>4364</v>
      </c>
      <c r="B1767" s="310" t="s">
        <v>2194</v>
      </c>
      <c r="C1767" s="310" t="s">
        <v>4184</v>
      </c>
      <c r="D1767" s="36">
        <v>5</v>
      </c>
      <c r="E1767" s="36">
        <v>2030</v>
      </c>
      <c r="F1767" s="578">
        <v>3.2645404226904748</v>
      </c>
      <c r="G1767" s="578">
        <v>2325.6141955057724</v>
      </c>
      <c r="H1767" s="578">
        <v>2.4754165386475449</v>
      </c>
      <c r="I1767" s="578">
        <v>7.0099281598838048E-2</v>
      </c>
      <c r="J1767" s="578">
        <v>1.550623700798795E-2</v>
      </c>
      <c r="K1767" s="578">
        <v>3.2067291957623572</v>
      </c>
      <c r="L1767" s="578">
        <v>2288.2345784505151</v>
      </c>
      <c r="M1767" s="578">
        <v>2.5053284963990579</v>
      </c>
      <c r="N1767" s="578">
        <v>6.6168905884296622E-2</v>
      </c>
      <c r="O1767" s="578">
        <v>1.5257008839398574E-2</v>
      </c>
      <c r="P1767" s="578">
        <v>3.2645404251635397</v>
      </c>
      <c r="Q1767" s="578">
        <v>2325.6142476399677</v>
      </c>
      <c r="R1767" s="578">
        <v>2.4754165210439725</v>
      </c>
      <c r="S1767" s="578">
        <v>7.0099281504553773E-2</v>
      </c>
      <c r="T1767" s="578">
        <v>1.550623700798795E-2</v>
      </c>
      <c r="U1767" s="578">
        <v>3.2067293522350102</v>
      </c>
      <c r="V1767" s="578">
        <v>2288.2344741821225</v>
      </c>
      <c r="W1767" s="578">
        <v>2.5053284795382424</v>
      </c>
      <c r="X1767" s="578">
        <v>6.6168907508957348E-2</v>
      </c>
      <c r="Y1767" s="578">
        <v>1.5257008839398574E-2</v>
      </c>
    </row>
    <row r="1768" spans="1:25" x14ac:dyDescent="0.3">
      <c r="A1768" s="311" t="s">
        <v>4365</v>
      </c>
      <c r="B1768" s="310" t="s">
        <v>2194</v>
      </c>
      <c r="C1768" s="310" t="s">
        <v>4184</v>
      </c>
      <c r="D1768" s="36">
        <v>6</v>
      </c>
      <c r="E1768" s="36">
        <v>2030</v>
      </c>
      <c r="F1768" s="578">
        <v>3.0912765550470973</v>
      </c>
      <c r="G1768" s="578">
        <v>2195.2923494974702</v>
      </c>
      <c r="H1768" s="578">
        <v>2.1487302727691651</v>
      </c>
      <c r="I1768" s="578">
        <v>9.3174404348246614E-2</v>
      </c>
      <c r="J1768" s="578">
        <v>1.4637312560807875E-2</v>
      </c>
      <c r="K1768" s="578">
        <v>3.0718416174931873</v>
      </c>
      <c r="L1768" s="578">
        <v>2183.3648757934525</v>
      </c>
      <c r="M1768" s="578">
        <v>2.2186667730923801</v>
      </c>
      <c r="N1768" s="578">
        <v>8.9029167818504548E-2</v>
      </c>
      <c r="O1768" s="578">
        <v>1.455779221820795E-2</v>
      </c>
      <c r="P1768" s="578">
        <v>3.0912764507494273</v>
      </c>
      <c r="Q1768" s="578">
        <v>2195.2923494974702</v>
      </c>
      <c r="R1768" s="578">
        <v>2.1487302847544876</v>
      </c>
      <c r="S1768" s="578">
        <v>9.3174403789513749E-2</v>
      </c>
      <c r="T1768" s="578">
        <v>1.4637312560807875E-2</v>
      </c>
      <c r="U1768" s="578">
        <v>3.0718415665600074</v>
      </c>
      <c r="V1768" s="578">
        <v>2183.3648757934525</v>
      </c>
      <c r="W1768" s="578">
        <v>2.2186667513251424</v>
      </c>
      <c r="X1768" s="578">
        <v>8.902917610551711E-2</v>
      </c>
      <c r="Y1768" s="578">
        <v>1.455779221820795E-2</v>
      </c>
    </row>
    <row r="1769" spans="1:25" x14ac:dyDescent="0.3">
      <c r="A1769" s="311" t="s">
        <v>4366</v>
      </c>
      <c r="B1769" s="310" t="s">
        <v>2194</v>
      </c>
      <c r="C1769" s="310" t="s">
        <v>4184</v>
      </c>
      <c r="D1769" s="36">
        <v>7</v>
      </c>
      <c r="E1769" s="36">
        <v>2030</v>
      </c>
      <c r="F1769" s="578">
        <v>3.0571855714565497</v>
      </c>
      <c r="G1769" s="578">
        <v>2116.9095700581797</v>
      </c>
      <c r="H1769" s="578">
        <v>1.7703373191561649</v>
      </c>
      <c r="I1769" s="578">
        <v>0.10532179433145415</v>
      </c>
      <c r="J1769" s="578">
        <v>1.4114688606544676E-2</v>
      </c>
      <c r="K1769" s="578">
        <v>3.0600475446275297</v>
      </c>
      <c r="L1769" s="578">
        <v>2123.178234100335</v>
      </c>
      <c r="M1769" s="578">
        <v>1.87422806224094</v>
      </c>
      <c r="N1769" s="578">
        <v>0.10376711601929819</v>
      </c>
      <c r="O1769" s="578">
        <v>1.4156496928383874E-2</v>
      </c>
      <c r="P1769" s="578">
        <v>3.0571855702147896</v>
      </c>
      <c r="Q1769" s="578">
        <v>2116.9095700581797</v>
      </c>
      <c r="R1769" s="578">
        <v>1.7703372363745626</v>
      </c>
      <c r="S1769" s="578">
        <v>0.10532177354980339</v>
      </c>
      <c r="T1769" s="578">
        <v>1.4114688606544676E-2</v>
      </c>
      <c r="U1769" s="578">
        <v>3.0600475446431847</v>
      </c>
      <c r="V1769" s="578">
        <v>2123.178234100335</v>
      </c>
      <c r="W1769" s="578">
        <v>1.8742280585629425</v>
      </c>
      <c r="X1769" s="578">
        <v>0.10376712914633848</v>
      </c>
      <c r="Y1769" s="578">
        <v>1.4156496928383874E-2</v>
      </c>
    </row>
    <row r="1770" spans="1:25" x14ac:dyDescent="0.3">
      <c r="A1770" s="311" t="s">
        <v>4367</v>
      </c>
      <c r="B1770" s="310" t="s">
        <v>2194</v>
      </c>
      <c r="C1770" s="310" t="s">
        <v>4184</v>
      </c>
      <c r="D1770" s="36">
        <v>8</v>
      </c>
      <c r="E1770" s="36">
        <v>2030</v>
      </c>
      <c r="F1770" s="578">
        <v>2.58518366422568</v>
      </c>
      <c r="G1770" s="578">
        <v>1719.0310948689726</v>
      </c>
      <c r="H1770" s="578">
        <v>1.2459949760323026</v>
      </c>
      <c r="I1770" s="578">
        <v>4.2794596166155899E-2</v>
      </c>
      <c r="J1770" s="578">
        <v>1.1461780183405251E-2</v>
      </c>
      <c r="K1770" s="578">
        <v>2.6383048176226849</v>
      </c>
      <c r="L1770" s="578">
        <v>1764.5858713785751</v>
      </c>
      <c r="M1770" s="578">
        <v>1.3776303152659801</v>
      </c>
      <c r="N1770" s="578">
        <v>5.2665769543636977E-2</v>
      </c>
      <c r="O1770" s="578">
        <v>1.1765528576991775E-2</v>
      </c>
      <c r="P1770" s="578">
        <v>2.5851835599175499</v>
      </c>
      <c r="Q1770" s="578">
        <v>1719.0310948689726</v>
      </c>
      <c r="R1770" s="578">
        <v>1.2459949227592575</v>
      </c>
      <c r="S1770" s="578">
        <v>4.2794596161002077E-2</v>
      </c>
      <c r="T1770" s="578">
        <v>1.1461780183405251E-2</v>
      </c>
      <c r="U1770" s="578">
        <v>2.6383046090179825</v>
      </c>
      <c r="V1770" s="578">
        <v>1764.5858713785751</v>
      </c>
      <c r="W1770" s="578">
        <v>1.3776302806321201</v>
      </c>
      <c r="X1770" s="578">
        <v>5.2665768995514825E-2</v>
      </c>
      <c r="Y1770" s="578">
        <v>1.1765529100860725E-2</v>
      </c>
    </row>
    <row r="1771" spans="1:25" x14ac:dyDescent="0.3">
      <c r="A1771" s="311" t="s">
        <v>4368</v>
      </c>
      <c r="B1771" s="310" t="s">
        <v>2194</v>
      </c>
      <c r="C1771" s="310" t="s">
        <v>4184</v>
      </c>
      <c r="D1771" s="36">
        <v>9</v>
      </c>
      <c r="E1771" s="36">
        <v>2030</v>
      </c>
      <c r="F1771" s="578">
        <v>2.5968851647735351</v>
      </c>
      <c r="G1771" s="578">
        <v>1668.4995969136501</v>
      </c>
      <c r="H1771" s="578">
        <v>1.0250687387712458</v>
      </c>
      <c r="I1771" s="578">
        <v>5.3712251988448118E-2</v>
      </c>
      <c r="J1771" s="578">
        <v>1.1124866607133251E-2</v>
      </c>
      <c r="K1771" s="578">
        <v>2.6633488896208775</v>
      </c>
      <c r="L1771" s="578">
        <v>1726.9901053110725</v>
      </c>
      <c r="M1771" s="578">
        <v>1.1619681131099473</v>
      </c>
      <c r="N1771" s="578">
        <v>7.6979684480647764E-2</v>
      </c>
      <c r="O1771" s="578">
        <v>1.1514872855817225E-2</v>
      </c>
      <c r="P1771" s="578">
        <v>2.5968850592210302</v>
      </c>
      <c r="Q1771" s="578">
        <v>1668.4995969136501</v>
      </c>
      <c r="R1771" s="578">
        <v>1.0250687247674497</v>
      </c>
      <c r="S1771" s="578">
        <v>5.3712252498068325E-2</v>
      </c>
      <c r="T1771" s="578">
        <v>1.1124866088114924E-2</v>
      </c>
      <c r="U1771" s="578">
        <v>2.6633489939213528</v>
      </c>
      <c r="V1771" s="578">
        <v>1726.99010467529</v>
      </c>
      <c r="W1771" s="578">
        <v>1.1619681073049499</v>
      </c>
      <c r="X1771" s="578">
        <v>7.697968763992924E-2</v>
      </c>
      <c r="Y1771" s="578">
        <v>1.1514872855817225E-2</v>
      </c>
    </row>
    <row r="1772" spans="1:25" x14ac:dyDescent="0.3">
      <c r="A1772" s="311" t="s">
        <v>4369</v>
      </c>
      <c r="B1772" s="310" t="s">
        <v>2194</v>
      </c>
      <c r="C1772" s="310" t="s">
        <v>4184</v>
      </c>
      <c r="D1772" s="36">
        <v>10</v>
      </c>
      <c r="E1772" s="36">
        <v>2030</v>
      </c>
      <c r="F1772" s="578">
        <v>2.6059920657897875</v>
      </c>
      <c r="G1772" s="578">
        <v>1629.198221842445</v>
      </c>
      <c r="H1772" s="578">
        <v>0.85323827777635064</v>
      </c>
      <c r="I1772" s="578">
        <v>6.2203702448338505E-2</v>
      </c>
      <c r="J1772" s="578">
        <v>1.0862831210639873E-2</v>
      </c>
      <c r="K1772" s="578">
        <v>2.6830185783496323</v>
      </c>
      <c r="L1772" s="578">
        <v>1696.9924964904751</v>
      </c>
      <c r="M1772" s="578">
        <v>0.99233234197739129</v>
      </c>
      <c r="N1772" s="578">
        <v>9.8699950855916069E-2</v>
      </c>
      <c r="O1772" s="578">
        <v>1.1314842762658324E-2</v>
      </c>
      <c r="P1772" s="578">
        <v>2.6059921179433201</v>
      </c>
      <c r="Q1772" s="578">
        <v>1629.198221842445</v>
      </c>
      <c r="R1772" s="578">
        <v>0.85323826463930608</v>
      </c>
      <c r="S1772" s="578">
        <v>6.2203703917778783E-2</v>
      </c>
      <c r="T1772" s="578">
        <v>1.0862831210639873E-2</v>
      </c>
      <c r="U1772" s="578">
        <v>2.6830184740410101</v>
      </c>
      <c r="V1772" s="578">
        <v>1696.9924964904751</v>
      </c>
      <c r="W1772" s="578">
        <v>0.99233232696527074</v>
      </c>
      <c r="X1772" s="578">
        <v>9.8699964358274606E-2</v>
      </c>
      <c r="Y1772" s="578">
        <v>1.1314842762658324E-2</v>
      </c>
    </row>
    <row r="1773" spans="1:25" x14ac:dyDescent="0.3">
      <c r="A1773" s="311" t="s">
        <v>4370</v>
      </c>
      <c r="B1773" s="310" t="s">
        <v>2194</v>
      </c>
      <c r="C1773" s="310" t="s">
        <v>4184</v>
      </c>
      <c r="D1773" s="36">
        <v>11</v>
      </c>
      <c r="E1773" s="36">
        <v>2030</v>
      </c>
      <c r="F1773" s="578">
        <v>2.5360962725238352</v>
      </c>
      <c r="G1773" s="578">
        <v>1539.6504185994427</v>
      </c>
      <c r="H1773" s="578">
        <v>0.67459158762418725</v>
      </c>
      <c r="I1773" s="578">
        <v>5.6786485921899499E-2</v>
      </c>
      <c r="J1773" s="578">
        <v>1.0265759105095593E-2</v>
      </c>
      <c r="K1773" s="578">
        <v>2.6248083581479347</v>
      </c>
      <c r="L1773" s="578">
        <v>1617.8550097147574</v>
      </c>
      <c r="M1773" s="578">
        <v>0.81393205419802428</v>
      </c>
      <c r="N1773" s="578">
        <v>0.10390051337011111</v>
      </c>
      <c r="O1773" s="578">
        <v>1.07871937216259E-2</v>
      </c>
      <c r="P1773" s="578">
        <v>2.5360962712643378</v>
      </c>
      <c r="Q1773" s="578">
        <v>1539.6504185994427</v>
      </c>
      <c r="R1773" s="578">
        <v>0.6745915827368657</v>
      </c>
      <c r="S1773" s="578">
        <v>5.6786486450922248E-2</v>
      </c>
      <c r="T1773" s="578">
        <v>1.0265758518168336E-2</v>
      </c>
      <c r="U1773" s="578">
        <v>2.6248083047652599</v>
      </c>
      <c r="V1773" s="578">
        <v>1617.8550097147574</v>
      </c>
      <c r="W1773" s="578">
        <v>0.81393207401318524</v>
      </c>
      <c r="X1773" s="578">
        <v>0.10390052388477955</v>
      </c>
      <c r="Y1773" s="578">
        <v>1.07871937216259E-2</v>
      </c>
    </row>
    <row r="1774" spans="1:25" x14ac:dyDescent="0.3">
      <c r="A1774" s="311" t="s">
        <v>4371</v>
      </c>
      <c r="B1774" s="310" t="s">
        <v>2194</v>
      </c>
      <c r="C1774" s="310" t="s">
        <v>4184</v>
      </c>
      <c r="D1774" s="36">
        <v>12</v>
      </c>
      <c r="E1774" s="36">
        <v>2030</v>
      </c>
      <c r="F1774" s="578">
        <v>2.4393172049864549</v>
      </c>
      <c r="G1774" s="578">
        <v>1440.8790537516225</v>
      </c>
      <c r="H1774" s="578">
        <v>0.51148761794259645</v>
      </c>
      <c r="I1774" s="578">
        <v>4.542342543603195E-2</v>
      </c>
      <c r="J1774" s="578">
        <v>9.6071915080149922E-3</v>
      </c>
      <c r="K1774" s="578">
        <v>2.5352365802492951</v>
      </c>
      <c r="L1774" s="578">
        <v>1525.994377136225</v>
      </c>
      <c r="M1774" s="578">
        <v>0.65153534723837425</v>
      </c>
      <c r="N1774" s="578">
        <v>0.10388399292939191</v>
      </c>
      <c r="O1774" s="578">
        <v>1.0174705258881037E-2</v>
      </c>
      <c r="P1774" s="578">
        <v>2.4393173092931826</v>
      </c>
      <c r="Q1774" s="578">
        <v>1440.8790537516225</v>
      </c>
      <c r="R1774" s="578">
        <v>0.51148761380378926</v>
      </c>
      <c r="S1774" s="578">
        <v>4.5423425473169673E-2</v>
      </c>
      <c r="T1774" s="578">
        <v>9.6071916147290378E-3</v>
      </c>
      <c r="U1774" s="578">
        <v>2.5352369453394523</v>
      </c>
      <c r="V1774" s="578">
        <v>1525.994377136225</v>
      </c>
      <c r="W1774" s="578">
        <v>0.65153531857261682</v>
      </c>
      <c r="X1774" s="578">
        <v>0.1038839950579129</v>
      </c>
      <c r="Y1774" s="578">
        <v>1.0174705258881037E-2</v>
      </c>
    </row>
    <row r="1775" spans="1:25" x14ac:dyDescent="0.3">
      <c r="A1775" s="311" t="s">
        <v>4372</v>
      </c>
      <c r="B1775" s="310" t="s">
        <v>2194</v>
      </c>
      <c r="C1775" s="310" t="s">
        <v>4184</v>
      </c>
      <c r="D1775" s="36">
        <v>13</v>
      </c>
      <c r="E1775" s="36">
        <v>2030</v>
      </c>
      <c r="F1775" s="578">
        <v>2.4247427102001899</v>
      </c>
      <c r="G1775" s="578">
        <v>1434.0821800231874</v>
      </c>
      <c r="H1775" s="578">
        <v>0.43613523542747579</v>
      </c>
      <c r="I1775" s="578">
        <v>4.2636523911217653E-2</v>
      </c>
      <c r="J1775" s="578">
        <v>9.5618779450887745E-3</v>
      </c>
      <c r="K1775" s="578">
        <v>2.5190585234963252</v>
      </c>
      <c r="L1775" s="578">
        <v>1517.0906766255625</v>
      </c>
      <c r="M1775" s="578">
        <v>0.57014227192636646</v>
      </c>
      <c r="N1775" s="578">
        <v>0.10366298260062913</v>
      </c>
      <c r="O1775" s="578">
        <v>1.0115345658656788E-2</v>
      </c>
      <c r="P1775" s="578">
        <v>2.4247422929602527</v>
      </c>
      <c r="Q1775" s="578">
        <v>1434.0821800231874</v>
      </c>
      <c r="R1775" s="578">
        <v>0.4361352359137522</v>
      </c>
      <c r="S1775" s="578">
        <v>4.26365244299328E-2</v>
      </c>
      <c r="T1775" s="578">
        <v>9.5618780032964389E-3</v>
      </c>
      <c r="U1775" s="578">
        <v>2.5190585744148022</v>
      </c>
      <c r="V1775" s="578">
        <v>1517.0907287597599</v>
      </c>
      <c r="W1775" s="578">
        <v>0.5701422742883242</v>
      </c>
      <c r="X1775" s="578">
        <v>0.10366297797493912</v>
      </c>
      <c r="Y1775" s="578">
        <v>1.011534539187167E-2</v>
      </c>
    </row>
    <row r="1776" spans="1:25" x14ac:dyDescent="0.3">
      <c r="A1776" s="311" t="s">
        <v>4373</v>
      </c>
      <c r="B1776" s="310" t="s">
        <v>2194</v>
      </c>
      <c r="C1776" s="310" t="s">
        <v>4184</v>
      </c>
      <c r="D1776" s="36">
        <v>14</v>
      </c>
      <c r="E1776" s="36">
        <v>2030</v>
      </c>
      <c r="F1776" s="578">
        <v>2.4946103106235875</v>
      </c>
      <c r="G1776" s="578">
        <v>1524.1916631062775</v>
      </c>
      <c r="H1776" s="578">
        <v>0.45079839934578503</v>
      </c>
      <c r="I1776" s="578">
        <v>4.9431400295967827E-2</v>
      </c>
      <c r="J1776" s="578">
        <v>1.016269064954633E-2</v>
      </c>
      <c r="K1776" s="578">
        <v>2.5772864345205977</v>
      </c>
      <c r="L1776" s="578">
        <v>1594.9824422200452</v>
      </c>
      <c r="M1776" s="578">
        <v>0.56942385068214152</v>
      </c>
      <c r="N1776" s="578">
        <v>0.10931853395231851</v>
      </c>
      <c r="O1776" s="578">
        <v>1.06346979543256E-2</v>
      </c>
      <c r="P1776" s="578">
        <v>2.4946102597045425</v>
      </c>
      <c r="Q1776" s="578">
        <v>1524.1916631062775</v>
      </c>
      <c r="R1776" s="578">
        <v>0.45079834403926078</v>
      </c>
      <c r="S1776" s="578">
        <v>4.9431399752847903E-2</v>
      </c>
      <c r="T1776" s="578">
        <v>1.0162690702903352E-2</v>
      </c>
      <c r="U1776" s="578">
        <v>2.5772864357656173</v>
      </c>
      <c r="V1776" s="578">
        <v>1594.9824943542449</v>
      </c>
      <c r="W1776" s="578">
        <v>0.56942386556496127</v>
      </c>
      <c r="X1776" s="578">
        <v>0.10931853404144876</v>
      </c>
      <c r="Y1776" s="578">
        <v>1.06346979543256E-2</v>
      </c>
    </row>
    <row r="1777" spans="1:25" x14ac:dyDescent="0.3">
      <c r="A1777" s="311" t="s">
        <v>4374</v>
      </c>
      <c r="B1777" s="310" t="s">
        <v>2194</v>
      </c>
      <c r="C1777" s="310" t="s">
        <v>4184</v>
      </c>
      <c r="D1777" s="36">
        <v>15</v>
      </c>
      <c r="E1777" s="36">
        <v>2030</v>
      </c>
      <c r="F1777" s="578">
        <v>2.5544918100103251</v>
      </c>
      <c r="G1777" s="578">
        <v>1601.4272867838499</v>
      </c>
      <c r="H1777" s="578">
        <v>0.46336531550468801</v>
      </c>
      <c r="I1777" s="578">
        <v>5.5255440054982771E-2</v>
      </c>
      <c r="J1777" s="578">
        <v>1.0677664715330999E-2</v>
      </c>
      <c r="K1777" s="578">
        <v>2.6259082171246675</v>
      </c>
      <c r="L1777" s="578">
        <v>1660.6990674336701</v>
      </c>
      <c r="M1777" s="578">
        <v>0.56576026201022001</v>
      </c>
      <c r="N1777" s="578">
        <v>0.1102968425126765</v>
      </c>
      <c r="O1777" s="578">
        <v>1.1072859323273052E-2</v>
      </c>
      <c r="P1777" s="578">
        <v>2.5544916026332549</v>
      </c>
      <c r="Q1777" s="578">
        <v>1601.4272867838499</v>
      </c>
      <c r="R1777" s="578">
        <v>0.46336530453208924</v>
      </c>
      <c r="S1777" s="578">
        <v>5.5255440578851719E-2</v>
      </c>
      <c r="T1777" s="578">
        <v>1.0677664715330999E-2</v>
      </c>
      <c r="U1777" s="578">
        <v>2.6259082692814597</v>
      </c>
      <c r="V1777" s="578">
        <v>1660.6990674336701</v>
      </c>
      <c r="W1777" s="578">
        <v>0.56576025584581624</v>
      </c>
      <c r="X1777" s="578">
        <v>0.11029684254875324</v>
      </c>
      <c r="Y1777" s="578">
        <v>1.1072859323273052E-2</v>
      </c>
    </row>
    <row r="1778" spans="1:25" x14ac:dyDescent="0.3">
      <c r="A1778" s="579" t="s">
        <v>4375</v>
      </c>
      <c r="B1778" s="580" t="s">
        <v>2194</v>
      </c>
      <c r="C1778" s="580" t="s">
        <v>4184</v>
      </c>
      <c r="D1778" s="581">
        <v>16</v>
      </c>
      <c r="E1778" s="581">
        <v>2030</v>
      </c>
      <c r="F1778" s="582">
        <v>2.6841189291343026</v>
      </c>
      <c r="G1778" s="582">
        <v>1713.6777102152475</v>
      </c>
      <c r="H1778" s="582">
        <v>0.48533541995402574</v>
      </c>
      <c r="I1778" s="582">
        <v>6.5118187799271227E-2</v>
      </c>
      <c r="J1778" s="582">
        <v>1.1426100032015949E-2</v>
      </c>
      <c r="K1778" s="582">
        <v>2.7393366280004225</v>
      </c>
      <c r="L1778" s="582">
        <v>1759.3976033528602</v>
      </c>
      <c r="M1778" s="582">
        <v>0.57375794123208779</v>
      </c>
      <c r="N1778" s="582">
        <v>0.11804596062271774</v>
      </c>
      <c r="O1778" s="582">
        <v>1.1730942603511074E-2</v>
      </c>
      <c r="P1778" s="582">
        <v>2.6841188248240524</v>
      </c>
      <c r="Q1778" s="582">
        <v>1713.6777102152475</v>
      </c>
      <c r="R1778" s="582">
        <v>0.48533542449301048</v>
      </c>
      <c r="S1778" s="582">
        <v>6.5118187771076877E-2</v>
      </c>
      <c r="T1778" s="582">
        <v>1.1426100032015949E-2</v>
      </c>
      <c r="U1778" s="582">
        <v>2.7393363150759598</v>
      </c>
      <c r="V1778" s="582">
        <v>1759.3976033528602</v>
      </c>
      <c r="W1778" s="582">
        <v>0.57375794493570176</v>
      </c>
      <c r="X1778" s="582">
        <v>0.11804596073185725</v>
      </c>
      <c r="Y1778" s="582">
        <v>1.1730942084492775E-2</v>
      </c>
    </row>
    <row r="1779" spans="1:25" x14ac:dyDescent="0.3">
      <c r="A1779" s="311" t="s">
        <v>4376</v>
      </c>
      <c r="B1779" s="310" t="s">
        <v>2193</v>
      </c>
      <c r="C1779" s="310" t="s">
        <v>4184</v>
      </c>
      <c r="D1779" s="36">
        <v>1</v>
      </c>
      <c r="E1779" s="36">
        <v>2012</v>
      </c>
      <c r="F1779" s="578">
        <v>44.034825132053776</v>
      </c>
      <c r="G1779" s="578">
        <v>8269.2077178955024</v>
      </c>
      <c r="H1779" s="578">
        <v>8.0958115706841074</v>
      </c>
      <c r="I1779" s="578">
        <v>3.3399701118469198</v>
      </c>
      <c r="J1779" s="578">
        <v>7.0537165583421726E-2</v>
      </c>
      <c r="K1779" s="578">
        <v>44.449394278829729</v>
      </c>
      <c r="L1779" s="578">
        <v>8341.3817799886001</v>
      </c>
      <c r="M1779" s="578">
        <v>8.1109582680122241</v>
      </c>
      <c r="N1779" s="578">
        <v>3.3562599420547401</v>
      </c>
      <c r="O1779" s="578">
        <v>7.1152825024910243E-2</v>
      </c>
      <c r="P1779" s="578">
        <v>44.034821478378305</v>
      </c>
      <c r="Q1779" s="578">
        <v>8269.2077178955024</v>
      </c>
      <c r="R1779" s="578">
        <v>8.0958121070871076</v>
      </c>
      <c r="S1779" s="578">
        <v>3.3399701118469198</v>
      </c>
      <c r="T1779" s="578">
        <v>7.0537166631159651E-2</v>
      </c>
      <c r="U1779" s="578">
        <v>44.449391696485648</v>
      </c>
      <c r="V1779" s="578">
        <v>8341.3817799886001</v>
      </c>
      <c r="W1779" s="578">
        <v>8.1109581222214366</v>
      </c>
      <c r="X1779" s="578">
        <v>3.3562599420547401</v>
      </c>
      <c r="Y1779" s="578">
        <v>7.1152824520443844E-2</v>
      </c>
    </row>
    <row r="1780" spans="1:25" x14ac:dyDescent="0.3">
      <c r="A1780" s="311" t="s">
        <v>4377</v>
      </c>
      <c r="B1780" s="310" t="s">
        <v>2193</v>
      </c>
      <c r="C1780" s="310" t="s">
        <v>4184</v>
      </c>
      <c r="D1780" s="36">
        <v>2</v>
      </c>
      <c r="E1780" s="36">
        <v>2012</v>
      </c>
      <c r="F1780" s="578">
        <v>20.396565621903051</v>
      </c>
      <c r="G1780" s="578">
        <v>3986.1488240559847</v>
      </c>
      <c r="H1780" s="578">
        <v>4.3606877239265742</v>
      </c>
      <c r="I1780" s="578">
        <v>1.6463986185068826</v>
      </c>
      <c r="J1780" s="578">
        <v>3.4002243929232095E-2</v>
      </c>
      <c r="K1780" s="578">
        <v>20.917771240608978</v>
      </c>
      <c r="L1780" s="578">
        <v>4078.337905883785</v>
      </c>
      <c r="M1780" s="578">
        <v>4.3871246131990667</v>
      </c>
      <c r="N1780" s="578">
        <v>1.6665930695210851</v>
      </c>
      <c r="O1780" s="578">
        <v>3.4788637383220078E-2</v>
      </c>
      <c r="P1780" s="578">
        <v>20.39656822723915</v>
      </c>
      <c r="Q1780" s="578">
        <v>3986.1488240559847</v>
      </c>
      <c r="R1780" s="578">
        <v>4.3606873948786644</v>
      </c>
      <c r="S1780" s="578">
        <v>1.6463986765593224</v>
      </c>
      <c r="T1780" s="578">
        <v>3.4002244453101051E-2</v>
      </c>
      <c r="U1780" s="578">
        <v>20.9177717477626</v>
      </c>
      <c r="V1780" s="578">
        <v>4078.337905883785</v>
      </c>
      <c r="W1780" s="578">
        <v>4.3871244040589428</v>
      </c>
      <c r="X1780" s="578">
        <v>1.66659307479858</v>
      </c>
      <c r="Y1780" s="578">
        <v>3.4788637383220078E-2</v>
      </c>
    </row>
    <row r="1781" spans="1:25" x14ac:dyDescent="0.3">
      <c r="A1781" s="311" t="s">
        <v>4378</v>
      </c>
      <c r="B1781" s="310" t="s">
        <v>2193</v>
      </c>
      <c r="C1781" s="310" t="s">
        <v>4184</v>
      </c>
      <c r="D1781" s="36">
        <v>3</v>
      </c>
      <c r="E1781" s="36">
        <v>2012</v>
      </c>
      <c r="F1781" s="578">
        <v>11.34247399210285</v>
      </c>
      <c r="G1781" s="578">
        <v>2264.9843800862573</v>
      </c>
      <c r="H1781" s="578">
        <v>2.3018635364326925</v>
      </c>
      <c r="I1781" s="578">
        <v>0.88130163059880295</v>
      </c>
      <c r="J1781" s="578">
        <v>1.9320588636522449E-2</v>
      </c>
      <c r="K1781" s="578">
        <v>11.52654952457425</v>
      </c>
      <c r="L1781" s="578">
        <v>2295.0597000122025</v>
      </c>
      <c r="M1781" s="578">
        <v>2.3147431858039096</v>
      </c>
      <c r="N1781" s="578">
        <v>0.888706030324101</v>
      </c>
      <c r="O1781" s="578">
        <v>1.9577124757536951E-2</v>
      </c>
      <c r="P1781" s="578">
        <v>11.34247555620575</v>
      </c>
      <c r="Q1781" s="578">
        <v>2264.9843800862573</v>
      </c>
      <c r="R1781" s="578">
        <v>2.3018635344148253</v>
      </c>
      <c r="S1781" s="578">
        <v>0.88130160467699126</v>
      </c>
      <c r="T1781" s="578">
        <v>1.9320589160391401E-2</v>
      </c>
      <c r="U1781" s="578">
        <v>11.526546916458701</v>
      </c>
      <c r="V1781" s="578">
        <v>2295.0597000122025</v>
      </c>
      <c r="W1781" s="578">
        <v>2.314743183747237</v>
      </c>
      <c r="X1781" s="578">
        <v>0.88870600393662791</v>
      </c>
      <c r="Y1781" s="578">
        <v>1.9577124757536951E-2</v>
      </c>
    </row>
    <row r="1782" spans="1:25" x14ac:dyDescent="0.3">
      <c r="A1782" s="311" t="s">
        <v>4379</v>
      </c>
      <c r="B1782" s="310" t="s">
        <v>2193</v>
      </c>
      <c r="C1782" s="310" t="s">
        <v>4184</v>
      </c>
      <c r="D1782" s="36">
        <v>4</v>
      </c>
      <c r="E1782" s="36">
        <v>2012</v>
      </c>
      <c r="F1782" s="578">
        <v>8.6707150830285773</v>
      </c>
      <c r="G1782" s="578">
        <v>1768.3819885253874</v>
      </c>
      <c r="H1782" s="578">
        <v>1.6723032833348601</v>
      </c>
      <c r="I1782" s="578">
        <v>0.64971100849409824</v>
      </c>
      <c r="J1782" s="578">
        <v>1.5084547844404925E-2</v>
      </c>
      <c r="K1782" s="578">
        <v>8.845856095329502</v>
      </c>
      <c r="L1782" s="578">
        <v>1800.1433385213174</v>
      </c>
      <c r="M1782" s="578">
        <v>1.6838117564911925</v>
      </c>
      <c r="N1782" s="578">
        <v>0.66168597682068719</v>
      </c>
      <c r="O1782" s="578">
        <v>1.5355486500387323E-2</v>
      </c>
      <c r="P1782" s="578">
        <v>8.6707147207392428</v>
      </c>
      <c r="Q1782" s="578">
        <v>1768.3819885253874</v>
      </c>
      <c r="R1782" s="578">
        <v>1.672303230656925</v>
      </c>
      <c r="S1782" s="578">
        <v>0.64971101904908779</v>
      </c>
      <c r="T1782" s="578">
        <v>1.50845483585726E-2</v>
      </c>
      <c r="U1782" s="578">
        <v>8.8458555882316379</v>
      </c>
      <c r="V1782" s="578">
        <v>1800.1433385213174</v>
      </c>
      <c r="W1782" s="578">
        <v>1.6838111801771398</v>
      </c>
      <c r="X1782" s="578">
        <v>0.66168599265317096</v>
      </c>
      <c r="Y1782" s="578">
        <v>1.5355486500387323E-2</v>
      </c>
    </row>
    <row r="1783" spans="1:25" x14ac:dyDescent="0.3">
      <c r="A1783" s="311" t="s">
        <v>4380</v>
      </c>
      <c r="B1783" s="310" t="s">
        <v>2193</v>
      </c>
      <c r="C1783" s="310" t="s">
        <v>4184</v>
      </c>
      <c r="D1783" s="36">
        <v>5</v>
      </c>
      <c r="E1783" s="36">
        <v>2012</v>
      </c>
      <c r="F1783" s="578">
        <v>7.1704140307338022</v>
      </c>
      <c r="G1783" s="578">
        <v>1489.8889490763302</v>
      </c>
      <c r="H1783" s="578">
        <v>1.3378872987814199</v>
      </c>
      <c r="I1783" s="578">
        <v>0.53227403511603621</v>
      </c>
      <c r="J1783" s="578">
        <v>1.2708996810639851E-2</v>
      </c>
      <c r="K1783" s="578">
        <v>7.4092220486248408</v>
      </c>
      <c r="L1783" s="578">
        <v>1538.8899002075125</v>
      </c>
      <c r="M1783" s="578">
        <v>1.3487514863081673</v>
      </c>
      <c r="N1783" s="578">
        <v>0.54564899206161499</v>
      </c>
      <c r="O1783" s="578">
        <v>1.3127001521449199E-2</v>
      </c>
      <c r="P1783" s="578">
        <v>7.1704138745286974</v>
      </c>
      <c r="Q1783" s="578">
        <v>1489.8889490763302</v>
      </c>
      <c r="R1783" s="578">
        <v>1.3378872497705674</v>
      </c>
      <c r="S1783" s="578">
        <v>0.53227406150350931</v>
      </c>
      <c r="T1783" s="578">
        <v>1.2708996810639851E-2</v>
      </c>
      <c r="U1783" s="578">
        <v>7.4092216857679851</v>
      </c>
      <c r="V1783" s="578">
        <v>1538.8899002075125</v>
      </c>
      <c r="W1783" s="578">
        <v>1.3487514847462625</v>
      </c>
      <c r="X1783" s="578">
        <v>0.54564899206161499</v>
      </c>
      <c r="Y1783" s="578">
        <v>1.312700256433645E-2</v>
      </c>
    </row>
    <row r="1784" spans="1:25" x14ac:dyDescent="0.3">
      <c r="A1784" s="311" t="s">
        <v>4381</v>
      </c>
      <c r="B1784" s="310" t="s">
        <v>2193</v>
      </c>
      <c r="C1784" s="310" t="s">
        <v>4184</v>
      </c>
      <c r="D1784" s="36">
        <v>6</v>
      </c>
      <c r="E1784" s="36">
        <v>2012</v>
      </c>
      <c r="F1784" s="578">
        <v>6.2940844241820697</v>
      </c>
      <c r="G1784" s="578">
        <v>1321.0842781066851</v>
      </c>
      <c r="H1784" s="578">
        <v>1.1063164909234375</v>
      </c>
      <c r="I1784" s="578">
        <v>0.4593750635782875</v>
      </c>
      <c r="J1784" s="578">
        <v>1.1269106287121099E-2</v>
      </c>
      <c r="K1784" s="578">
        <v>6.598632797741927</v>
      </c>
      <c r="L1784" s="578">
        <v>1388.3996925353949</v>
      </c>
      <c r="M1784" s="578">
        <v>1.1157299299957175</v>
      </c>
      <c r="N1784" s="578">
        <v>0.47352359343009676</v>
      </c>
      <c r="O1784" s="578">
        <v>1.1843311309348724E-2</v>
      </c>
      <c r="P1784" s="578">
        <v>6.2940844739011155</v>
      </c>
      <c r="Q1784" s="578">
        <v>1321.08422597249</v>
      </c>
      <c r="R1784" s="578">
        <v>1.1063164930189124</v>
      </c>
      <c r="S1784" s="578">
        <v>0.45937511565474148</v>
      </c>
      <c r="T1784" s="578">
        <v>1.1269106287121099E-2</v>
      </c>
      <c r="U1784" s="578">
        <v>6.5986322264216071</v>
      </c>
      <c r="V1784" s="578">
        <v>1388.3996925353949</v>
      </c>
      <c r="W1784" s="578">
        <v>1.11572992999572</v>
      </c>
      <c r="X1784" s="578">
        <v>0.47352350503206225</v>
      </c>
      <c r="Y1784" s="578">
        <v>1.1843311309348724E-2</v>
      </c>
    </row>
    <row r="1785" spans="1:25" x14ac:dyDescent="0.3">
      <c r="A1785" s="311" t="s">
        <v>4382</v>
      </c>
      <c r="B1785" s="310" t="s">
        <v>2193</v>
      </c>
      <c r="C1785" s="310" t="s">
        <v>4184</v>
      </c>
      <c r="D1785" s="36">
        <v>7</v>
      </c>
      <c r="E1785" s="36">
        <v>2012</v>
      </c>
      <c r="F1785" s="578">
        <v>5.7449744350718248</v>
      </c>
      <c r="G1785" s="578">
        <v>1216.2442741394</v>
      </c>
      <c r="H1785" s="578">
        <v>0.96123669144192969</v>
      </c>
      <c r="I1785" s="578">
        <v>0.413828718165556</v>
      </c>
      <c r="J1785" s="578">
        <v>1.0374814863704725E-2</v>
      </c>
      <c r="K1785" s="578">
        <v>6.1598525081571953</v>
      </c>
      <c r="L1785" s="578">
        <v>1311.8106231689376</v>
      </c>
      <c r="M1785" s="578">
        <v>0.96808978986033811</v>
      </c>
      <c r="N1785" s="578">
        <v>0.42990900576114599</v>
      </c>
      <c r="O1785" s="578">
        <v>1.1190018199461775E-2</v>
      </c>
      <c r="P1785" s="578">
        <v>5.7449748001696754</v>
      </c>
      <c r="Q1785" s="578">
        <v>1216.2442741394</v>
      </c>
      <c r="R1785" s="578">
        <v>0.96123677091478954</v>
      </c>
      <c r="S1785" s="578">
        <v>0.41382873399803971</v>
      </c>
      <c r="T1785" s="578">
        <v>1.0374814863704725E-2</v>
      </c>
      <c r="U1785" s="578">
        <v>6.1598524559449235</v>
      </c>
      <c r="V1785" s="578">
        <v>1311.8106231689376</v>
      </c>
      <c r="W1785" s="578">
        <v>0.96808976983690265</v>
      </c>
      <c r="X1785" s="578">
        <v>0.42990900576114599</v>
      </c>
      <c r="Y1785" s="578">
        <v>1.1190018723330725E-2</v>
      </c>
    </row>
    <row r="1786" spans="1:25" x14ac:dyDescent="0.3">
      <c r="A1786" s="311" t="s">
        <v>4383</v>
      </c>
      <c r="B1786" s="310" t="s">
        <v>2193</v>
      </c>
      <c r="C1786" s="310" t="s">
        <v>4184</v>
      </c>
      <c r="D1786" s="36">
        <v>8</v>
      </c>
      <c r="E1786" s="36">
        <v>2012</v>
      </c>
      <c r="F1786" s="578">
        <v>4.9540380480963577</v>
      </c>
      <c r="G1786" s="578">
        <v>1048.8382663726766</v>
      </c>
      <c r="H1786" s="578">
        <v>0.86432102244968179</v>
      </c>
      <c r="I1786" s="578">
        <v>0.36313807793582425</v>
      </c>
      <c r="J1786" s="578">
        <v>8.9468046401937756E-3</v>
      </c>
      <c r="K1786" s="578">
        <v>5.486846901815924</v>
      </c>
      <c r="L1786" s="578">
        <v>1175.7730153401626</v>
      </c>
      <c r="M1786" s="578">
        <v>0.86923627522385916</v>
      </c>
      <c r="N1786" s="578">
        <v>0.38374974683392754</v>
      </c>
      <c r="O1786" s="578">
        <v>1.0029607316634291E-2</v>
      </c>
      <c r="P1786" s="578">
        <v>4.9540383633587473</v>
      </c>
      <c r="Q1786" s="578">
        <v>1048.8382663726766</v>
      </c>
      <c r="R1786" s="578">
        <v>0.86432107025757388</v>
      </c>
      <c r="S1786" s="578">
        <v>0.36313809873536201</v>
      </c>
      <c r="T1786" s="578">
        <v>8.9468046401937756E-3</v>
      </c>
      <c r="U1786" s="578">
        <v>5.4868466902917099</v>
      </c>
      <c r="V1786" s="578">
        <v>1175.7730153401626</v>
      </c>
      <c r="W1786" s="578">
        <v>0.86923625939137594</v>
      </c>
      <c r="X1786" s="578">
        <v>0.38374970492441152</v>
      </c>
      <c r="Y1786" s="578">
        <v>1.0029607316634291E-2</v>
      </c>
    </row>
    <row r="1787" spans="1:25" x14ac:dyDescent="0.3">
      <c r="A1787" s="311" t="s">
        <v>4384</v>
      </c>
      <c r="B1787" s="310" t="s">
        <v>2193</v>
      </c>
      <c r="C1787" s="310" t="s">
        <v>4184</v>
      </c>
      <c r="D1787" s="36">
        <v>9</v>
      </c>
      <c r="E1787" s="36">
        <v>2012</v>
      </c>
      <c r="F1787" s="578">
        <v>4.4988059596532022</v>
      </c>
      <c r="G1787" s="578">
        <v>959.2135982513405</v>
      </c>
      <c r="H1787" s="578">
        <v>0.78640080145851166</v>
      </c>
      <c r="I1787" s="578">
        <v>0.33523193987396804</v>
      </c>
      <c r="J1787" s="578">
        <v>8.1822938179053947E-3</v>
      </c>
      <c r="K1787" s="578">
        <v>5.135685061162798</v>
      </c>
      <c r="L1787" s="578">
        <v>1113.4208285013801</v>
      </c>
      <c r="M1787" s="578">
        <v>0.79114397421168781</v>
      </c>
      <c r="N1787" s="578">
        <v>0.35952396194140052</v>
      </c>
      <c r="O1787" s="578">
        <v>9.497752063907676E-3</v>
      </c>
      <c r="P1787" s="578">
        <v>4.4988056987822302</v>
      </c>
      <c r="Q1787" s="578">
        <v>959.2135982513405</v>
      </c>
      <c r="R1787" s="578">
        <v>0.78640078945318193</v>
      </c>
      <c r="S1787" s="578">
        <v>0.33523199187281177</v>
      </c>
      <c r="T1787" s="578">
        <v>8.1822937645483727E-3</v>
      </c>
      <c r="U1787" s="578">
        <v>5.1356848525489678</v>
      </c>
      <c r="V1787" s="578">
        <v>1113.4208285013801</v>
      </c>
      <c r="W1787" s="578">
        <v>0.79114395616731248</v>
      </c>
      <c r="X1787" s="578">
        <v>0.35952394083142225</v>
      </c>
      <c r="Y1787" s="578">
        <v>9.4977520639076777E-3</v>
      </c>
    </row>
    <row r="1788" spans="1:25" x14ac:dyDescent="0.3">
      <c r="A1788" s="311" t="s">
        <v>4385</v>
      </c>
      <c r="B1788" s="310" t="s">
        <v>2193</v>
      </c>
      <c r="C1788" s="310" t="s">
        <v>4184</v>
      </c>
      <c r="D1788" s="36">
        <v>10</v>
      </c>
      <c r="E1788" s="36">
        <v>2012</v>
      </c>
      <c r="F1788" s="578">
        <v>4.1353320283803097</v>
      </c>
      <c r="G1788" s="578">
        <v>887.46756299336698</v>
      </c>
      <c r="H1788" s="578">
        <v>0.72506434921524476</v>
      </c>
      <c r="I1788" s="578">
        <v>0.31322997963676824</v>
      </c>
      <c r="J1788" s="578">
        <v>7.5702946536087695E-3</v>
      </c>
      <c r="K1788" s="578">
        <v>4.8290721289570948</v>
      </c>
      <c r="L1788" s="578">
        <v>1057.3454659779825</v>
      </c>
      <c r="M1788" s="578">
        <v>0.729781207182289</v>
      </c>
      <c r="N1788" s="578">
        <v>0.3398170899599785</v>
      </c>
      <c r="O1788" s="578">
        <v>9.019426448503504E-3</v>
      </c>
      <c r="P1788" s="578">
        <v>4.1353323935618347</v>
      </c>
      <c r="Q1788" s="578">
        <v>887.46756839752152</v>
      </c>
      <c r="R1788" s="578">
        <v>0.72506436980620481</v>
      </c>
      <c r="S1788" s="578">
        <v>0.31322999523642148</v>
      </c>
      <c r="T1788" s="578">
        <v>7.5702946511834526E-3</v>
      </c>
      <c r="U1788" s="578">
        <v>4.8290717634554277</v>
      </c>
      <c r="V1788" s="578">
        <v>1057.3454659779825</v>
      </c>
      <c r="W1788" s="578">
        <v>0.72978117551732125</v>
      </c>
      <c r="X1788" s="578">
        <v>0.33981708580783199</v>
      </c>
      <c r="Y1788" s="578">
        <v>9.0194263466400974E-3</v>
      </c>
    </row>
    <row r="1789" spans="1:25" x14ac:dyDescent="0.3">
      <c r="A1789" s="311" t="s">
        <v>4386</v>
      </c>
      <c r="B1789" s="310" t="s">
        <v>2193</v>
      </c>
      <c r="C1789" s="310" t="s">
        <v>4184</v>
      </c>
      <c r="D1789" s="36">
        <v>11</v>
      </c>
      <c r="E1789" s="36">
        <v>2012</v>
      </c>
      <c r="F1789" s="578">
        <v>3.7684488152202249</v>
      </c>
      <c r="G1789" s="578">
        <v>813.52879079182901</v>
      </c>
      <c r="H1789" s="578">
        <v>0.67006035989713042</v>
      </c>
      <c r="I1789" s="578">
        <v>0.2932348814792925</v>
      </c>
      <c r="J1789" s="578">
        <v>6.9395882989435097E-3</v>
      </c>
      <c r="K1789" s="578">
        <v>4.507655952262815</v>
      </c>
      <c r="L1789" s="578">
        <v>993.14879671732456</v>
      </c>
      <c r="M1789" s="578">
        <v>0.67483657125073115</v>
      </c>
      <c r="N1789" s="578">
        <v>0.31992253618470029</v>
      </c>
      <c r="O1789" s="578">
        <v>8.4718167199753173E-3</v>
      </c>
      <c r="P1789" s="578">
        <v>3.7684486589678223</v>
      </c>
      <c r="Q1789" s="578">
        <v>813.52878570556607</v>
      </c>
      <c r="R1789" s="578">
        <v>0.670060363040344</v>
      </c>
      <c r="S1789" s="578">
        <v>0.293234889550755</v>
      </c>
      <c r="T1789" s="578">
        <v>6.9395882455864869E-3</v>
      </c>
      <c r="U1789" s="578">
        <v>4.5076560065353952</v>
      </c>
      <c r="V1789" s="578">
        <v>993.14879671732456</v>
      </c>
      <c r="W1789" s="578">
        <v>0.67483654224391343</v>
      </c>
      <c r="X1789" s="578">
        <v>0.31992253063557002</v>
      </c>
      <c r="Y1789" s="578">
        <v>8.4718167733323392E-3</v>
      </c>
    </row>
    <row r="1790" spans="1:25" x14ac:dyDescent="0.3">
      <c r="A1790" s="311" t="s">
        <v>4387</v>
      </c>
      <c r="B1790" s="310" t="s">
        <v>2193</v>
      </c>
      <c r="C1790" s="310" t="s">
        <v>4184</v>
      </c>
      <c r="D1790" s="36">
        <v>12</v>
      </c>
      <c r="E1790" s="36">
        <v>2012</v>
      </c>
      <c r="F1790" s="578">
        <v>3.4682731282434025</v>
      </c>
      <c r="G1790" s="578">
        <v>753.04121208190872</v>
      </c>
      <c r="H1790" s="578">
        <v>0.62505829556903303</v>
      </c>
      <c r="I1790" s="578">
        <v>0.27687589684501246</v>
      </c>
      <c r="J1790" s="578">
        <v>6.4236199492976615E-3</v>
      </c>
      <c r="K1790" s="578">
        <v>4.2422027799245052</v>
      </c>
      <c r="L1790" s="578">
        <v>937.19305674234977</v>
      </c>
      <c r="M1790" s="578">
        <v>0.62979099832591579</v>
      </c>
      <c r="N1790" s="578">
        <v>0.30173361375151775</v>
      </c>
      <c r="O1790" s="578">
        <v>7.9945074151813317E-3</v>
      </c>
      <c r="P1790" s="578">
        <v>3.46827323255153</v>
      </c>
      <c r="Q1790" s="578">
        <v>753.04121208190872</v>
      </c>
      <c r="R1790" s="578">
        <v>0.62505830017713948</v>
      </c>
      <c r="S1790" s="578">
        <v>0.27687589894048853</v>
      </c>
      <c r="T1790" s="578">
        <v>6.4236199492976615E-3</v>
      </c>
      <c r="U1790" s="578">
        <v>4.2422023662050625</v>
      </c>
      <c r="V1790" s="578">
        <v>937.19305674234977</v>
      </c>
      <c r="W1790" s="578">
        <v>0.62979094848075556</v>
      </c>
      <c r="X1790" s="578">
        <v>0.30173361223811873</v>
      </c>
      <c r="Y1790" s="578">
        <v>7.9945073618243098E-3</v>
      </c>
    </row>
    <row r="1791" spans="1:25" x14ac:dyDescent="0.3">
      <c r="A1791" s="311" t="s">
        <v>4388</v>
      </c>
      <c r="B1791" s="310" t="s">
        <v>2193</v>
      </c>
      <c r="C1791" s="310" t="s">
        <v>4184</v>
      </c>
      <c r="D1791" s="36">
        <v>13</v>
      </c>
      <c r="E1791" s="36">
        <v>2012</v>
      </c>
      <c r="F1791" s="578">
        <v>3.1776076295645854</v>
      </c>
      <c r="G1791" s="578">
        <v>691.97216033935524</v>
      </c>
      <c r="H1791" s="578">
        <v>0.57950379536002039</v>
      </c>
      <c r="I1791" s="578">
        <v>0.2559321984493475</v>
      </c>
      <c r="J1791" s="578">
        <v>5.9026884894895649E-3</v>
      </c>
      <c r="K1791" s="578">
        <v>3.9702722281957277</v>
      </c>
      <c r="L1791" s="578">
        <v>877.28638712565055</v>
      </c>
      <c r="M1791" s="578">
        <v>0.58430776634486348</v>
      </c>
      <c r="N1791" s="578">
        <v>0.27901809061101301</v>
      </c>
      <c r="O1791" s="578">
        <v>7.4834903474159768E-3</v>
      </c>
      <c r="P1791" s="578">
        <v>3.1776074212078402</v>
      </c>
      <c r="Q1791" s="578">
        <v>691.97216033935524</v>
      </c>
      <c r="R1791" s="578">
        <v>0.57950379071310876</v>
      </c>
      <c r="S1791" s="578">
        <v>0.2559322038820625</v>
      </c>
      <c r="T1791" s="578">
        <v>5.9026884385578625E-3</v>
      </c>
      <c r="U1791" s="578">
        <v>3.9702721222808224</v>
      </c>
      <c r="V1791" s="578">
        <v>877.28638712565055</v>
      </c>
      <c r="W1791" s="578">
        <v>0.58430775875846497</v>
      </c>
      <c r="X1791" s="578">
        <v>0.27901805300886401</v>
      </c>
      <c r="Y1791" s="578">
        <v>7.4834903983476801E-3</v>
      </c>
    </row>
    <row r="1792" spans="1:25" x14ac:dyDescent="0.3">
      <c r="A1792" s="311" t="s">
        <v>4389</v>
      </c>
      <c r="B1792" s="310" t="s">
        <v>2193</v>
      </c>
      <c r="C1792" s="310" t="s">
        <v>4184</v>
      </c>
      <c r="D1792" s="36">
        <v>14</v>
      </c>
      <c r="E1792" s="36">
        <v>2012</v>
      </c>
      <c r="F1792" s="578">
        <v>3.2350565821349475</v>
      </c>
      <c r="G1792" s="578">
        <v>696.89160696665397</v>
      </c>
      <c r="H1792" s="578">
        <v>0.53721749807785524</v>
      </c>
      <c r="I1792" s="578">
        <v>0.23967397251787251</v>
      </c>
      <c r="J1792" s="578">
        <v>5.9446624363772519E-3</v>
      </c>
      <c r="K1792" s="578">
        <v>4.0030586734004174</v>
      </c>
      <c r="L1792" s="578">
        <v>875.09998003641692</v>
      </c>
      <c r="M1792" s="578">
        <v>0.54241605518230507</v>
      </c>
      <c r="N1792" s="578">
        <v>0.26090122146221423</v>
      </c>
      <c r="O1792" s="578">
        <v>7.4648470763349871E-3</v>
      </c>
      <c r="P1792" s="578">
        <v>3.23505684327028</v>
      </c>
      <c r="Q1792" s="578">
        <v>696.89161237080828</v>
      </c>
      <c r="R1792" s="578">
        <v>0.53721750801196277</v>
      </c>
      <c r="S1792" s="578">
        <v>0.23967399160998548</v>
      </c>
      <c r="T1792" s="578">
        <v>5.9446622811568234E-3</v>
      </c>
      <c r="U1792" s="578">
        <v>4.0030586201573852</v>
      </c>
      <c r="V1792" s="578">
        <v>875.09998003641692</v>
      </c>
      <c r="W1792" s="578">
        <v>0.54241601544587525</v>
      </c>
      <c r="X1792" s="578">
        <v>0.26090120260293226</v>
      </c>
      <c r="Y1792" s="578">
        <v>7.4648470787603057E-3</v>
      </c>
    </row>
    <row r="1793" spans="1:25" x14ac:dyDescent="0.3">
      <c r="A1793" s="311" t="s">
        <v>4390</v>
      </c>
      <c r="B1793" s="310" t="s">
        <v>2193</v>
      </c>
      <c r="C1793" s="310" t="s">
        <v>4184</v>
      </c>
      <c r="D1793" s="36">
        <v>15</v>
      </c>
      <c r="E1793" s="36">
        <v>2012</v>
      </c>
      <c r="F1793" s="578">
        <v>3.3090628932780697</v>
      </c>
      <c r="G1793" s="578">
        <v>705.74708302815702</v>
      </c>
      <c r="H1793" s="578">
        <v>0.50072293845975424</v>
      </c>
      <c r="I1793" s="578">
        <v>0.22590311133535526</v>
      </c>
      <c r="J1793" s="578">
        <v>6.0202077268816778E-3</v>
      </c>
      <c r="K1793" s="578">
        <v>4.047299425767652</v>
      </c>
      <c r="L1793" s="578">
        <v>876.45377031962028</v>
      </c>
      <c r="M1793" s="578">
        <v>0.50602197212477473</v>
      </c>
      <c r="N1793" s="578">
        <v>0.24567511503118974</v>
      </c>
      <c r="O1793" s="578">
        <v>7.4764010593450277E-3</v>
      </c>
      <c r="P1793" s="578">
        <v>3.3090632060993745</v>
      </c>
      <c r="Q1793" s="578">
        <v>705.74708302815702</v>
      </c>
      <c r="R1793" s="578">
        <v>0.50072294352867153</v>
      </c>
      <c r="S1793" s="578">
        <v>0.22590311135475802</v>
      </c>
      <c r="T1793" s="578">
        <v>6.0202077268816778E-3</v>
      </c>
      <c r="U1793" s="578">
        <v>4.0472991148065622</v>
      </c>
      <c r="V1793" s="578">
        <v>876.45377031962028</v>
      </c>
      <c r="W1793" s="578">
        <v>0.50602194702757175</v>
      </c>
      <c r="X1793" s="578">
        <v>0.24567511450732077</v>
      </c>
      <c r="Y1793" s="578">
        <v>7.4764010593450277E-3</v>
      </c>
    </row>
    <row r="1794" spans="1:25" x14ac:dyDescent="0.3">
      <c r="A1794" s="579" t="s">
        <v>4391</v>
      </c>
      <c r="B1794" s="580" t="s">
        <v>2193</v>
      </c>
      <c r="C1794" s="580" t="s">
        <v>4184</v>
      </c>
      <c r="D1794" s="581">
        <v>16</v>
      </c>
      <c r="E1794" s="581">
        <v>2012</v>
      </c>
      <c r="F1794" s="582">
        <v>3.5099131981005454</v>
      </c>
      <c r="G1794" s="582">
        <v>739.37063821156778</v>
      </c>
      <c r="H1794" s="582">
        <v>0.46879882121963079</v>
      </c>
      <c r="I1794" s="582">
        <v>0.21479475005374549</v>
      </c>
      <c r="J1794" s="582">
        <v>6.3070343894651125E-3</v>
      </c>
      <c r="K1794" s="582">
        <v>4.2125972910689544</v>
      </c>
      <c r="L1794" s="582">
        <v>901.81315549214662</v>
      </c>
      <c r="M1794" s="582">
        <v>0.47426139592425853</v>
      </c>
      <c r="N1794" s="582">
        <v>0.23332400032086251</v>
      </c>
      <c r="O1794" s="582">
        <v>7.6927295837473687E-3</v>
      </c>
      <c r="P1794" s="582">
        <v>3.5099129909346276</v>
      </c>
      <c r="Q1794" s="582">
        <v>739.37063280741324</v>
      </c>
      <c r="R1794" s="582">
        <v>0.46879890565954419</v>
      </c>
      <c r="S1794" s="582">
        <v>0.21479475055821226</v>
      </c>
      <c r="T1794" s="582">
        <v>6.3070343385334075E-3</v>
      </c>
      <c r="U1794" s="582">
        <v>4.212597345810833</v>
      </c>
      <c r="V1794" s="582">
        <v>901.81315549214662</v>
      </c>
      <c r="W1794" s="582">
        <v>0.47426133957924249</v>
      </c>
      <c r="X1794" s="582">
        <v>0.23332399927312475</v>
      </c>
      <c r="Y1794" s="582">
        <v>7.6927294770333275E-3</v>
      </c>
    </row>
    <row r="1795" spans="1:25" x14ac:dyDescent="0.3">
      <c r="A1795" s="311" t="s">
        <v>4392</v>
      </c>
      <c r="B1795" s="310" t="s">
        <v>2193</v>
      </c>
      <c r="C1795" s="310" t="s">
        <v>4184</v>
      </c>
      <c r="D1795" s="36">
        <v>1</v>
      </c>
      <c r="E1795" s="36">
        <v>2020</v>
      </c>
      <c r="F1795" s="578">
        <v>13.009354246552251</v>
      </c>
      <c r="G1795" s="578">
        <v>7843.8096313476526</v>
      </c>
      <c r="H1795" s="578">
        <v>1.8910743564095627</v>
      </c>
      <c r="I1795" s="578">
        <v>0.67555699807902136</v>
      </c>
      <c r="J1795" s="578">
        <v>6.802225462160999E-2</v>
      </c>
      <c r="K1795" s="578">
        <v>13.136976158513125</v>
      </c>
      <c r="L1795" s="578">
        <v>7912.2853012084934</v>
      </c>
      <c r="M1795" s="578">
        <v>1.8957559067057375</v>
      </c>
      <c r="N1795" s="578">
        <v>0.67884797773634342</v>
      </c>
      <c r="O1795" s="578">
        <v>6.8616087820070448E-2</v>
      </c>
      <c r="P1795" s="578">
        <v>13.009353724907324</v>
      </c>
      <c r="Q1795" s="578">
        <v>7843.8095296223928</v>
      </c>
      <c r="R1795" s="578">
        <v>1.8910743574572999</v>
      </c>
      <c r="S1795" s="578">
        <v>0.67555699280152681</v>
      </c>
      <c r="T1795" s="578">
        <v>6.8022253573872093E-2</v>
      </c>
      <c r="U1795" s="578">
        <v>13.136976674761724</v>
      </c>
      <c r="V1795" s="578">
        <v>7912.2853597005151</v>
      </c>
      <c r="W1795" s="578">
        <v>1.8957559061818698</v>
      </c>
      <c r="X1795" s="578">
        <v>0.67884799325838641</v>
      </c>
      <c r="Y1795" s="578">
        <v>6.8616087820070448E-2</v>
      </c>
    </row>
    <row r="1796" spans="1:25" x14ac:dyDescent="0.3">
      <c r="A1796" s="311" t="s">
        <v>4393</v>
      </c>
      <c r="B1796" s="310" t="s">
        <v>2193</v>
      </c>
      <c r="C1796" s="310" t="s">
        <v>4184</v>
      </c>
      <c r="D1796" s="36">
        <v>2</v>
      </c>
      <c r="E1796" s="36">
        <v>2020</v>
      </c>
      <c r="F1796" s="578">
        <v>6.0395837015275848</v>
      </c>
      <c r="G1796" s="578">
        <v>3781.0882008870399</v>
      </c>
      <c r="H1796" s="578">
        <v>1.0122200022451524</v>
      </c>
      <c r="I1796" s="578">
        <v>0.33139000833034499</v>
      </c>
      <c r="J1796" s="578">
        <v>3.2789946417324203E-2</v>
      </c>
      <c r="K1796" s="578">
        <v>6.2008183954724982</v>
      </c>
      <c r="L1796" s="578">
        <v>3868.5130983988402</v>
      </c>
      <c r="M1796" s="578">
        <v>1.0199782039853675</v>
      </c>
      <c r="N1796" s="578">
        <v>0.33540900051593697</v>
      </c>
      <c r="O1796" s="578">
        <v>3.3548111542283196E-2</v>
      </c>
      <c r="P1796" s="578">
        <v>6.0395835976366108</v>
      </c>
      <c r="Q1796" s="578">
        <v>3781.0880444844524</v>
      </c>
      <c r="R1796" s="578">
        <v>1.012219992621485</v>
      </c>
      <c r="S1796" s="578">
        <v>0.33139000833034499</v>
      </c>
      <c r="T1796" s="578">
        <v>3.27899474650621E-2</v>
      </c>
      <c r="U1796" s="578">
        <v>6.2008186588839909</v>
      </c>
      <c r="V1796" s="578">
        <v>3868.5130983988402</v>
      </c>
      <c r="W1796" s="578">
        <v>1.0199781680906475</v>
      </c>
      <c r="X1796" s="578">
        <v>0.33540900051593697</v>
      </c>
      <c r="Y1796" s="578">
        <v>3.3548111542283196E-2</v>
      </c>
    </row>
    <row r="1797" spans="1:25" x14ac:dyDescent="0.3">
      <c r="A1797" s="311" t="s">
        <v>4394</v>
      </c>
      <c r="B1797" s="310" t="s">
        <v>2193</v>
      </c>
      <c r="C1797" s="310" t="s">
        <v>4184</v>
      </c>
      <c r="D1797" s="36">
        <v>3</v>
      </c>
      <c r="E1797" s="36">
        <v>2020</v>
      </c>
      <c r="F1797" s="578">
        <v>3.3842987418502126</v>
      </c>
      <c r="G1797" s="578">
        <v>2148.3668759663874</v>
      </c>
      <c r="H1797" s="578">
        <v>0.53372311450948429</v>
      </c>
      <c r="I1797" s="578">
        <v>0.17725657989891852</v>
      </c>
      <c r="J1797" s="578">
        <v>1.8630860256962426E-2</v>
      </c>
      <c r="K1797" s="578">
        <v>3.4407257553114752</v>
      </c>
      <c r="L1797" s="578">
        <v>2176.8875923156702</v>
      </c>
      <c r="M1797" s="578">
        <v>0.53758589622642206</v>
      </c>
      <c r="N1797" s="578">
        <v>0.17870002476653649</v>
      </c>
      <c r="O1797" s="578">
        <v>1.8878195803457225E-2</v>
      </c>
      <c r="P1797" s="578">
        <v>3.38429853571748</v>
      </c>
      <c r="Q1797" s="578">
        <v>2148.3668759663874</v>
      </c>
      <c r="R1797" s="578">
        <v>0.53372311347144752</v>
      </c>
      <c r="S1797" s="578">
        <v>0.17725657823029872</v>
      </c>
      <c r="T1797" s="578">
        <v>1.8630859733093474E-2</v>
      </c>
      <c r="U1797" s="578">
        <v>3.4407255477805498</v>
      </c>
      <c r="V1797" s="578">
        <v>2176.8875923156702</v>
      </c>
      <c r="W1797" s="578">
        <v>0.53758590557845243</v>
      </c>
      <c r="X1797" s="578">
        <v>0.17870002426206999</v>
      </c>
      <c r="Y1797" s="578">
        <v>1.88781968511951E-2</v>
      </c>
    </row>
    <row r="1798" spans="1:25" x14ac:dyDescent="0.3">
      <c r="A1798" s="311" t="s">
        <v>4395</v>
      </c>
      <c r="B1798" s="310" t="s">
        <v>2193</v>
      </c>
      <c r="C1798" s="310" t="s">
        <v>4184</v>
      </c>
      <c r="D1798" s="36">
        <v>4</v>
      </c>
      <c r="E1798" s="36">
        <v>2020</v>
      </c>
      <c r="F1798" s="578">
        <v>2.5923052226832297</v>
      </c>
      <c r="G1798" s="578">
        <v>1673.518330891925</v>
      </c>
      <c r="H1798" s="578">
        <v>0.38741041181492553</v>
      </c>
      <c r="I1798" s="578">
        <v>0.13002246505736001</v>
      </c>
      <c r="J1798" s="578">
        <v>1.4513215113159526E-2</v>
      </c>
      <c r="K1798" s="578">
        <v>2.6447607175462777</v>
      </c>
      <c r="L1798" s="578">
        <v>1703.92615636189</v>
      </c>
      <c r="M1798" s="578">
        <v>0.39050698636856374</v>
      </c>
      <c r="N1798" s="578">
        <v>0.13254180024766024</v>
      </c>
      <c r="O1798" s="578">
        <v>1.47768927951498E-2</v>
      </c>
      <c r="P1798" s="578">
        <v>2.5923053267827774</v>
      </c>
      <c r="Q1798" s="578">
        <v>1673.518330891925</v>
      </c>
      <c r="R1798" s="578">
        <v>0.38741039582237102</v>
      </c>
      <c r="S1798" s="578">
        <v>0.13002246664836975</v>
      </c>
      <c r="T1798" s="578">
        <v>1.4513215113159526E-2</v>
      </c>
      <c r="U1798" s="578">
        <v>2.6447606130295727</v>
      </c>
      <c r="V1798" s="578">
        <v>1703.92615636189</v>
      </c>
      <c r="W1798" s="578">
        <v>0.390506991699415</v>
      </c>
      <c r="X1798" s="578">
        <v>0.13254180337147101</v>
      </c>
      <c r="Y1798" s="578">
        <v>1.4776893314168101E-2</v>
      </c>
    </row>
    <row r="1799" spans="1:25" x14ac:dyDescent="0.3">
      <c r="A1799" s="311" t="s">
        <v>4396</v>
      </c>
      <c r="B1799" s="310" t="s">
        <v>2193</v>
      </c>
      <c r="C1799" s="310" t="s">
        <v>4184</v>
      </c>
      <c r="D1799" s="36">
        <v>5</v>
      </c>
      <c r="E1799" s="36">
        <v>2020</v>
      </c>
      <c r="F1799" s="578">
        <v>2.1294389769269948</v>
      </c>
      <c r="G1799" s="578">
        <v>1409.3232243855723</v>
      </c>
      <c r="H1799" s="578">
        <v>0.30931698240844174</v>
      </c>
      <c r="I1799" s="578">
        <v>0.10620730758334151</v>
      </c>
      <c r="J1799" s="578">
        <v>1.2222091138634475E-2</v>
      </c>
      <c r="K1799" s="578">
        <v>2.2008305111618602</v>
      </c>
      <c r="L1799" s="578">
        <v>1456.06520716349</v>
      </c>
      <c r="M1799" s="578">
        <v>0.31223207078680049</v>
      </c>
      <c r="N1799" s="578">
        <v>0.10910275240894349</v>
      </c>
      <c r="O1799" s="578">
        <v>1.262742343533315E-2</v>
      </c>
      <c r="P1799" s="578">
        <v>2.1294389234784199</v>
      </c>
      <c r="Q1799" s="578">
        <v>1409.3232243855723</v>
      </c>
      <c r="R1799" s="578">
        <v>0.30931695120913549</v>
      </c>
      <c r="S1799" s="578">
        <v>0.10620730275210574</v>
      </c>
      <c r="T1799" s="578">
        <v>1.2222091657652775E-2</v>
      </c>
      <c r="U1799" s="578">
        <v>2.2008305622827375</v>
      </c>
      <c r="V1799" s="578">
        <v>1456.06520716349</v>
      </c>
      <c r="W1799" s="578">
        <v>0.31223207084985871</v>
      </c>
      <c r="X1799" s="578">
        <v>0.10910275795807375</v>
      </c>
      <c r="Y1799" s="578">
        <v>1.2627422916314825E-2</v>
      </c>
    </row>
    <row r="1800" spans="1:25" x14ac:dyDescent="0.3">
      <c r="A1800" s="311" t="s">
        <v>4397</v>
      </c>
      <c r="B1800" s="310" t="s">
        <v>2193</v>
      </c>
      <c r="C1800" s="310" t="s">
        <v>4184</v>
      </c>
      <c r="D1800" s="36">
        <v>6</v>
      </c>
      <c r="E1800" s="36">
        <v>2020</v>
      </c>
      <c r="F1800" s="578">
        <v>1.8611820073947398</v>
      </c>
      <c r="G1800" s="578">
        <v>1251.4055277506475</v>
      </c>
      <c r="H1800" s="578">
        <v>0.25563248175361231</v>
      </c>
      <c r="I1800" s="578">
        <v>9.1632156574632945E-2</v>
      </c>
      <c r="J1800" s="578">
        <v>1.0852482344489501E-2</v>
      </c>
      <c r="K1800" s="578">
        <v>1.9502918487769352</v>
      </c>
      <c r="L1800" s="578">
        <v>1315.3256149291926</v>
      </c>
      <c r="M1800" s="578">
        <v>0.25828436339846378</v>
      </c>
      <c r="N1800" s="578">
        <v>9.474801796022797E-2</v>
      </c>
      <c r="O1800" s="578">
        <v>1.1406797367574925E-2</v>
      </c>
      <c r="P1800" s="578">
        <v>1.8611820594436048</v>
      </c>
      <c r="Q1800" s="578">
        <v>1251.4055277506475</v>
      </c>
      <c r="R1800" s="578">
        <v>0.25563247603470951</v>
      </c>
      <c r="S1800" s="578">
        <v>9.1632151956825156E-2</v>
      </c>
      <c r="T1800" s="578">
        <v>1.0852482344489501E-2</v>
      </c>
      <c r="U1800" s="578">
        <v>1.9502920575180975</v>
      </c>
      <c r="V1800" s="578">
        <v>1315.3256149291926</v>
      </c>
      <c r="W1800" s="578">
        <v>0.25828436329660054</v>
      </c>
      <c r="X1800" s="578">
        <v>9.4748017339346277E-2</v>
      </c>
      <c r="Y1800" s="578">
        <v>1.1406797886593226E-2</v>
      </c>
    </row>
    <row r="1801" spans="1:25" x14ac:dyDescent="0.3">
      <c r="A1801" s="311" t="s">
        <v>4398</v>
      </c>
      <c r="B1801" s="310" t="s">
        <v>2193</v>
      </c>
      <c r="C1801" s="310" t="s">
        <v>4184</v>
      </c>
      <c r="D1801" s="36">
        <v>7</v>
      </c>
      <c r="E1801" s="36">
        <v>2020</v>
      </c>
      <c r="F1801" s="578">
        <v>1.6961005737269526</v>
      </c>
      <c r="G1801" s="578">
        <v>1150.5394872029576</v>
      </c>
      <c r="H1801" s="578">
        <v>0.22224430877152623</v>
      </c>
      <c r="I1801" s="578">
        <v>8.2712596573401201E-2</v>
      </c>
      <c r="J1801" s="578">
        <v>9.9778507428709244E-3</v>
      </c>
      <c r="K1801" s="578">
        <v>1.812554217664905</v>
      </c>
      <c r="L1801" s="578">
        <v>1241.3516667683875</v>
      </c>
      <c r="M1801" s="578">
        <v>0.224527824556086</v>
      </c>
      <c r="N1801" s="578">
        <v>8.6294519016519133E-2</v>
      </c>
      <c r="O1801" s="578">
        <v>1.0765372853105226E-2</v>
      </c>
      <c r="P1801" s="578">
        <v>1.6961006258882925</v>
      </c>
      <c r="Q1801" s="578">
        <v>1150.5394872029576</v>
      </c>
      <c r="R1801" s="578">
        <v>0.22224429816318025</v>
      </c>
      <c r="S1801" s="578">
        <v>8.2712598145008032E-2</v>
      </c>
      <c r="T1801" s="578">
        <v>9.9778507962279498E-3</v>
      </c>
      <c r="U1801" s="578">
        <v>1.8125541667704925</v>
      </c>
      <c r="V1801" s="578">
        <v>1241.3516667683875</v>
      </c>
      <c r="W1801" s="578">
        <v>0.22452782461429374</v>
      </c>
      <c r="X1801" s="578">
        <v>8.6294514825567575E-2</v>
      </c>
      <c r="Y1801" s="578">
        <v>1.0765372853105226E-2</v>
      </c>
    </row>
    <row r="1802" spans="1:25" x14ac:dyDescent="0.3">
      <c r="A1802" s="311" t="s">
        <v>4399</v>
      </c>
      <c r="B1802" s="310" t="s">
        <v>2193</v>
      </c>
      <c r="C1802" s="310" t="s">
        <v>4184</v>
      </c>
      <c r="D1802" s="36">
        <v>8</v>
      </c>
      <c r="E1802" s="36">
        <v>2020</v>
      </c>
      <c r="F1802" s="578">
        <v>1.4748295281933623</v>
      </c>
      <c r="G1802" s="578">
        <v>991.85230064391817</v>
      </c>
      <c r="H1802" s="578">
        <v>0.20039322076869776</v>
      </c>
      <c r="I1802" s="578">
        <v>7.2281969652976813E-2</v>
      </c>
      <c r="J1802" s="578">
        <v>8.6016862187534536E-3</v>
      </c>
      <c r="K1802" s="578">
        <v>1.619763460183695</v>
      </c>
      <c r="L1802" s="578">
        <v>1112.3922449747702</v>
      </c>
      <c r="M1802" s="578">
        <v>0.20238972646620773</v>
      </c>
      <c r="N1802" s="578">
        <v>7.6864094774161118E-2</v>
      </c>
      <c r="O1802" s="578">
        <v>9.6470293356105616E-3</v>
      </c>
      <c r="P1802" s="578">
        <v>1.4748294238694699</v>
      </c>
      <c r="Q1802" s="578">
        <v>991.85224342345998</v>
      </c>
      <c r="R1802" s="578">
        <v>0.200393194449134</v>
      </c>
      <c r="S1802" s="578">
        <v>7.2281966509763124E-2</v>
      </c>
      <c r="T1802" s="578">
        <v>8.6016861702470707E-3</v>
      </c>
      <c r="U1802" s="578">
        <v>1.6197637705890853</v>
      </c>
      <c r="V1802" s="578">
        <v>1112.3922449747702</v>
      </c>
      <c r="W1802" s="578">
        <v>0.20238969505347351</v>
      </c>
      <c r="X1802" s="578">
        <v>7.6864098383036095E-2</v>
      </c>
      <c r="Y1802" s="578">
        <v>9.6470293356105616E-3</v>
      </c>
    </row>
    <row r="1803" spans="1:25" x14ac:dyDescent="0.3">
      <c r="A1803" s="311" t="s">
        <v>4400</v>
      </c>
      <c r="B1803" s="310" t="s">
        <v>2193</v>
      </c>
      <c r="C1803" s="310" t="s">
        <v>4184</v>
      </c>
      <c r="D1803" s="36">
        <v>9</v>
      </c>
      <c r="E1803" s="36">
        <v>2020</v>
      </c>
      <c r="F1803" s="578">
        <v>1.3457110681850524</v>
      </c>
      <c r="G1803" s="578">
        <v>907.4783430099485</v>
      </c>
      <c r="H1803" s="578">
        <v>0.1820300399849655</v>
      </c>
      <c r="I1803" s="578">
        <v>6.6644125327002202E-2</v>
      </c>
      <c r="J1803" s="578">
        <v>7.8699426473273562E-3</v>
      </c>
      <c r="K1803" s="578">
        <v>1.5161899113042301</v>
      </c>
      <c r="L1803" s="578">
        <v>1053.8151038487699</v>
      </c>
      <c r="M1803" s="578">
        <v>0.18425045452022426</v>
      </c>
      <c r="N1803" s="578">
        <v>7.2021918080281452E-2</v>
      </c>
      <c r="O1803" s="578">
        <v>9.1390015732031264E-3</v>
      </c>
      <c r="P1803" s="578">
        <v>1.3457111731031499</v>
      </c>
      <c r="Q1803" s="578">
        <v>907.4783430099485</v>
      </c>
      <c r="R1803" s="578">
        <v>0.18203002417188424</v>
      </c>
      <c r="S1803" s="578">
        <v>6.6644122183788526E-2</v>
      </c>
      <c r="T1803" s="578">
        <v>7.8699425454639496E-3</v>
      </c>
      <c r="U1803" s="578">
        <v>1.51619001626022</v>
      </c>
      <c r="V1803" s="578">
        <v>1053.815166791275</v>
      </c>
      <c r="W1803" s="578">
        <v>0.18425045462451273</v>
      </c>
      <c r="X1803" s="578">
        <v>7.2021914937067749E-2</v>
      </c>
      <c r="Y1803" s="578">
        <v>9.13900162656015E-3</v>
      </c>
    </row>
    <row r="1804" spans="1:25" x14ac:dyDescent="0.3">
      <c r="A1804" s="311" t="s">
        <v>4401</v>
      </c>
      <c r="B1804" s="310" t="s">
        <v>2193</v>
      </c>
      <c r="C1804" s="310" t="s">
        <v>4184</v>
      </c>
      <c r="D1804" s="36">
        <v>10</v>
      </c>
      <c r="E1804" s="36">
        <v>2020</v>
      </c>
      <c r="F1804" s="578">
        <v>1.2430193517708725</v>
      </c>
      <c r="G1804" s="578">
        <v>839.87477620442701</v>
      </c>
      <c r="H1804" s="578">
        <v>0.1675698748585995</v>
      </c>
      <c r="I1804" s="578">
        <v>6.2207953946199226E-2</v>
      </c>
      <c r="J1804" s="578">
        <v>7.2836474719224454E-3</v>
      </c>
      <c r="K1804" s="578">
        <v>1.4271741864176826</v>
      </c>
      <c r="L1804" s="578">
        <v>1001.0343844095835</v>
      </c>
      <c r="M1804" s="578">
        <v>0.16994783002883151</v>
      </c>
      <c r="N1804" s="578">
        <v>6.8070985085796523E-2</v>
      </c>
      <c r="O1804" s="578">
        <v>8.6812525551067631E-3</v>
      </c>
      <c r="P1804" s="578">
        <v>1.2430194038973501</v>
      </c>
      <c r="Q1804" s="578">
        <v>839.87477620442701</v>
      </c>
      <c r="R1804" s="578">
        <v>0.1675698748585995</v>
      </c>
      <c r="S1804" s="578">
        <v>6.2207952898461302E-2</v>
      </c>
      <c r="T1804" s="578">
        <v>7.2836474185654226E-3</v>
      </c>
      <c r="U1804" s="578">
        <v>1.4271746011718249</v>
      </c>
      <c r="V1804" s="578">
        <v>1001.0343844095835</v>
      </c>
      <c r="W1804" s="578">
        <v>0.16994782912176201</v>
      </c>
      <c r="X1804" s="578">
        <v>6.8070988752879175E-2</v>
      </c>
      <c r="Y1804" s="578">
        <v>8.6812525502561258E-3</v>
      </c>
    </row>
    <row r="1805" spans="1:25" x14ac:dyDescent="0.3">
      <c r="A1805" s="311" t="s">
        <v>4402</v>
      </c>
      <c r="B1805" s="310" t="s">
        <v>2193</v>
      </c>
      <c r="C1805" s="310" t="s">
        <v>4184</v>
      </c>
      <c r="D1805" s="36">
        <v>11</v>
      </c>
      <c r="E1805" s="36">
        <v>2020</v>
      </c>
      <c r="F1805" s="578">
        <v>1.1425303844295376</v>
      </c>
      <c r="G1805" s="578">
        <v>769.75817012786797</v>
      </c>
      <c r="H1805" s="578">
        <v>0.15456268054792074</v>
      </c>
      <c r="I1805" s="578">
        <v>5.8247499167919103E-2</v>
      </c>
      <c r="J1805" s="578">
        <v>6.6755877924151684E-3</v>
      </c>
      <c r="K1805" s="578">
        <v>1.3372675493131525</v>
      </c>
      <c r="L1805" s="578">
        <v>940.1516965230303</v>
      </c>
      <c r="M1805" s="578">
        <v>0.15706107612883524</v>
      </c>
      <c r="N1805" s="578">
        <v>6.411720276810226E-2</v>
      </c>
      <c r="O1805" s="578">
        <v>8.1532726083726886E-3</v>
      </c>
      <c r="P1805" s="578">
        <v>1.1425304886891599</v>
      </c>
      <c r="Q1805" s="578">
        <v>769.75818093617704</v>
      </c>
      <c r="R1805" s="578">
        <v>0.1545626805527715</v>
      </c>
      <c r="S1805" s="578">
        <v>5.8247499167919103E-2</v>
      </c>
      <c r="T1805" s="578">
        <v>6.6755877390581447E-3</v>
      </c>
      <c r="U1805" s="578">
        <v>1.337267185454035</v>
      </c>
      <c r="V1805" s="578">
        <v>940.15169143676724</v>
      </c>
      <c r="W1805" s="578">
        <v>0.15706107628405575</v>
      </c>
      <c r="X1805" s="578">
        <v>6.4117204863578026E-2</v>
      </c>
      <c r="Y1805" s="578">
        <v>8.1532725501650277E-3</v>
      </c>
    </row>
    <row r="1806" spans="1:25" x14ac:dyDescent="0.3">
      <c r="A1806" s="311" t="s">
        <v>4403</v>
      </c>
      <c r="B1806" s="310" t="s">
        <v>2193</v>
      </c>
      <c r="C1806" s="310" t="s">
        <v>4184</v>
      </c>
      <c r="D1806" s="36">
        <v>12</v>
      </c>
      <c r="E1806" s="36">
        <v>2020</v>
      </c>
      <c r="F1806" s="578">
        <v>1.0603115278446809</v>
      </c>
      <c r="G1806" s="578">
        <v>712.3917942047118</v>
      </c>
      <c r="H1806" s="578">
        <v>0.14392153790322426</v>
      </c>
      <c r="I1806" s="578">
        <v>5.5007195798680124E-2</v>
      </c>
      <c r="J1806" s="578">
        <v>6.178098337841215E-3</v>
      </c>
      <c r="K1806" s="578">
        <v>1.2629456914364674</v>
      </c>
      <c r="L1806" s="578">
        <v>887.08395131428983</v>
      </c>
      <c r="M1806" s="578">
        <v>0.146479238837249</v>
      </c>
      <c r="N1806" s="578">
        <v>6.0461888788267901E-2</v>
      </c>
      <c r="O1806" s="578">
        <v>7.6930614644273448E-3</v>
      </c>
      <c r="P1806" s="578">
        <v>1.0603115228680753</v>
      </c>
      <c r="Q1806" s="578">
        <v>712.3917942047118</v>
      </c>
      <c r="R1806" s="578">
        <v>0.1439215380063005</v>
      </c>
      <c r="S1806" s="578">
        <v>5.5007196807612922E-2</v>
      </c>
      <c r="T1806" s="578">
        <v>6.1780982335524898E-3</v>
      </c>
      <c r="U1806" s="578">
        <v>1.2629456392848275</v>
      </c>
      <c r="V1806" s="578">
        <v>887.08395131428983</v>
      </c>
      <c r="W1806" s="578">
        <v>0.14647923810480223</v>
      </c>
      <c r="X1806" s="578">
        <v>6.0461892455350552E-2</v>
      </c>
      <c r="Y1806" s="578">
        <v>7.6930614644273448E-3</v>
      </c>
    </row>
    <row r="1807" spans="1:25" x14ac:dyDescent="0.3">
      <c r="A1807" s="311" t="s">
        <v>4404</v>
      </c>
      <c r="B1807" s="310" t="s">
        <v>2193</v>
      </c>
      <c r="C1807" s="310" t="s">
        <v>4184</v>
      </c>
      <c r="D1807" s="36">
        <v>13</v>
      </c>
      <c r="E1807" s="36">
        <v>2020</v>
      </c>
      <c r="F1807" s="578">
        <v>0.97534358555897671</v>
      </c>
      <c r="G1807" s="578">
        <v>654.25361633300724</v>
      </c>
      <c r="H1807" s="578">
        <v>0.13325600271249</v>
      </c>
      <c r="I1807" s="578">
        <v>5.0835504021961173E-2</v>
      </c>
      <c r="J1807" s="578">
        <v>5.6739327119430475E-3</v>
      </c>
      <c r="K1807" s="578">
        <v>1.1823886661586525</v>
      </c>
      <c r="L1807" s="578">
        <v>830.06618563334109</v>
      </c>
      <c r="M1807" s="578">
        <v>0.13586305098578999</v>
      </c>
      <c r="N1807" s="578">
        <v>5.5887194039920922E-2</v>
      </c>
      <c r="O1807" s="578">
        <v>7.1986105661684006E-3</v>
      </c>
      <c r="P1807" s="578">
        <v>0.97534350267642134</v>
      </c>
      <c r="Q1807" s="578">
        <v>654.25360616048124</v>
      </c>
      <c r="R1807" s="578">
        <v>0.13325600234747925</v>
      </c>
      <c r="S1807" s="578">
        <v>5.08355040219612E-2</v>
      </c>
      <c r="T1807" s="578">
        <v>5.6739326100796426E-3</v>
      </c>
      <c r="U1807" s="578">
        <v>1.1823884575163275</v>
      </c>
      <c r="V1807" s="578">
        <v>830.06618054707792</v>
      </c>
      <c r="W1807" s="578">
        <v>0.13586305103793425</v>
      </c>
      <c r="X1807" s="578">
        <v>5.5887195048853699E-2</v>
      </c>
      <c r="Y1807" s="578">
        <v>7.1986105661684006E-3</v>
      </c>
    </row>
    <row r="1808" spans="1:25" x14ac:dyDescent="0.3">
      <c r="A1808" s="311" t="s">
        <v>4405</v>
      </c>
      <c r="B1808" s="310" t="s">
        <v>2193</v>
      </c>
      <c r="C1808" s="310" t="s">
        <v>4184</v>
      </c>
      <c r="D1808" s="36">
        <v>14</v>
      </c>
      <c r="E1808" s="36">
        <v>2020</v>
      </c>
      <c r="F1808" s="578">
        <v>0.97906963445105255</v>
      </c>
      <c r="G1808" s="578">
        <v>658.01455879211369</v>
      </c>
      <c r="H1808" s="578">
        <v>0.12388697483038376</v>
      </c>
      <c r="I1808" s="578">
        <v>4.778045904822642E-2</v>
      </c>
      <c r="J1808" s="578">
        <v>5.7066150620812524E-3</v>
      </c>
      <c r="K1808" s="578">
        <v>1.1795037718369075</v>
      </c>
      <c r="L1808" s="578">
        <v>827.16464614868096</v>
      </c>
      <c r="M1808" s="578">
        <v>0.12654875922210776</v>
      </c>
      <c r="N1808" s="578">
        <v>5.2399677049834253E-2</v>
      </c>
      <c r="O1808" s="578">
        <v>7.1735094073422526E-3</v>
      </c>
      <c r="P1808" s="578">
        <v>0.9790695919153517</v>
      </c>
      <c r="Q1808" s="578">
        <v>658.01455370585074</v>
      </c>
      <c r="R1808" s="578">
        <v>0.12388697478066449</v>
      </c>
      <c r="S1808" s="578">
        <v>4.7780458524357472E-2</v>
      </c>
      <c r="T1808" s="578">
        <v>5.7066151687952945E-3</v>
      </c>
      <c r="U1808" s="578">
        <v>1.1795037718369077</v>
      </c>
      <c r="V1808" s="578">
        <v>827.16464614868096</v>
      </c>
      <c r="W1808" s="578">
        <v>0.12654875922210751</v>
      </c>
      <c r="X1808" s="578">
        <v>5.2399682288523729E-2</v>
      </c>
      <c r="Y1808" s="578">
        <v>7.1735094049169322E-3</v>
      </c>
    </row>
    <row r="1809" spans="1:25" x14ac:dyDescent="0.3">
      <c r="A1809" s="311" t="s">
        <v>4406</v>
      </c>
      <c r="B1809" s="310" t="s">
        <v>2193</v>
      </c>
      <c r="C1809" s="310" t="s">
        <v>4184</v>
      </c>
      <c r="D1809" s="36">
        <v>15</v>
      </c>
      <c r="E1809" s="36">
        <v>2020</v>
      </c>
      <c r="F1809" s="578">
        <v>0.98847703313427993</v>
      </c>
      <c r="G1809" s="578">
        <v>665.58092816670671</v>
      </c>
      <c r="H1809" s="578">
        <v>0.11583973569940975</v>
      </c>
      <c r="I1809" s="578">
        <v>4.5209799660369698E-2</v>
      </c>
      <c r="J1809" s="578">
        <v>5.7722924296588901E-3</v>
      </c>
      <c r="K1809" s="578">
        <v>1.1810803935131799</v>
      </c>
      <c r="L1809" s="578">
        <v>827.6857287089025</v>
      </c>
      <c r="M1809" s="578">
        <v>0.11847480843546926</v>
      </c>
      <c r="N1809" s="578">
        <v>4.9493099446408395E-2</v>
      </c>
      <c r="O1809" s="578">
        <v>7.1780837097321602E-3</v>
      </c>
      <c r="P1809" s="578">
        <v>0.98847691760783818</v>
      </c>
      <c r="Q1809" s="578">
        <v>665.58093325296977</v>
      </c>
      <c r="R1809" s="578">
        <v>0.11583973590677449</v>
      </c>
      <c r="S1809" s="578">
        <v>4.5209800164836098E-2</v>
      </c>
      <c r="T1809" s="578">
        <v>5.7722924830159129E-3</v>
      </c>
      <c r="U1809" s="578">
        <v>1.1810807064369575</v>
      </c>
      <c r="V1809" s="578">
        <v>827.68572330474797</v>
      </c>
      <c r="W1809" s="578">
        <v>0.11847479824549101</v>
      </c>
      <c r="X1809" s="578">
        <v>4.9493099970277343E-2</v>
      </c>
      <c r="Y1809" s="578">
        <v>7.1780836588004578E-3</v>
      </c>
    </row>
    <row r="1810" spans="1:25" x14ac:dyDescent="0.3">
      <c r="A1810" s="579" t="s">
        <v>4407</v>
      </c>
      <c r="B1810" s="580" t="s">
        <v>2193</v>
      </c>
      <c r="C1810" s="580" t="s">
        <v>4184</v>
      </c>
      <c r="D1810" s="581">
        <v>16</v>
      </c>
      <c r="E1810" s="581">
        <v>2020</v>
      </c>
      <c r="F1810" s="582">
        <v>1.0316336198790517</v>
      </c>
      <c r="G1810" s="582">
        <v>696.53059132893827</v>
      </c>
      <c r="H1810" s="582">
        <v>0.10898189918710399</v>
      </c>
      <c r="I1810" s="582">
        <v>4.3229700997471802E-2</v>
      </c>
      <c r="J1810" s="582">
        <v>6.040762610306648E-3</v>
      </c>
      <c r="K1810" s="582">
        <v>1.2147834117101051</v>
      </c>
      <c r="L1810" s="582">
        <v>850.87630462646439</v>
      </c>
      <c r="M1810" s="582">
        <v>0.11159912332853575</v>
      </c>
      <c r="N1810" s="582">
        <v>4.7218701511155751E-2</v>
      </c>
      <c r="O1810" s="582">
        <v>7.379258871272513E-3</v>
      </c>
      <c r="P1810" s="582">
        <v>1.0316335568439428</v>
      </c>
      <c r="Q1810" s="582">
        <v>696.53058624267521</v>
      </c>
      <c r="R1810" s="582">
        <v>0.10898190081691851</v>
      </c>
      <c r="S1810" s="582">
        <v>4.3229701511639455E-2</v>
      </c>
      <c r="T1810" s="582">
        <v>6.0407625569496252E-3</v>
      </c>
      <c r="U1810" s="582">
        <v>1.2147834116785774</v>
      </c>
      <c r="V1810" s="582">
        <v>850.87630462646439</v>
      </c>
      <c r="W1810" s="582">
        <v>0.11159912213891648</v>
      </c>
      <c r="X1810" s="582">
        <v>4.7218703082762603E-2</v>
      </c>
      <c r="Y1810" s="582">
        <v>7.3792588179154902E-3</v>
      </c>
    </row>
    <row r="1811" spans="1:25" x14ac:dyDescent="0.3">
      <c r="A1811" s="311" t="s">
        <v>4408</v>
      </c>
      <c r="B1811" s="310" t="s">
        <v>2193</v>
      </c>
      <c r="C1811" s="310" t="s">
        <v>4184</v>
      </c>
      <c r="D1811" s="36">
        <v>1</v>
      </c>
      <c r="E1811" s="36">
        <v>2030</v>
      </c>
      <c r="F1811" s="578">
        <v>6.0896889137152321</v>
      </c>
      <c r="G1811" s="578">
        <v>7601.6612243652298</v>
      </c>
      <c r="H1811" s="578">
        <v>0.70361409066754244</v>
      </c>
      <c r="I1811" s="578">
        <v>0.16420910187298399</v>
      </c>
      <c r="J1811" s="578">
        <v>6.5433955828969631E-2</v>
      </c>
      <c r="K1811" s="578">
        <v>6.152409197157942</v>
      </c>
      <c r="L1811" s="578">
        <v>7668.0330708821548</v>
      </c>
      <c r="M1811" s="578">
        <v>0.70630131883323544</v>
      </c>
      <c r="N1811" s="578">
        <v>0.16500043186048602</v>
      </c>
      <c r="O1811" s="578">
        <v>6.6005282026405099E-2</v>
      </c>
      <c r="P1811" s="578">
        <v>6.0896887622672358</v>
      </c>
      <c r="Q1811" s="578">
        <v>7601.6612243652298</v>
      </c>
      <c r="R1811" s="578">
        <v>0.70361408584722052</v>
      </c>
      <c r="S1811" s="578">
        <v>0.16420910134911501</v>
      </c>
      <c r="T1811" s="578">
        <v>6.5433955324503218E-2</v>
      </c>
      <c r="U1811" s="578">
        <v>6.1524089363627601</v>
      </c>
      <c r="V1811" s="578">
        <v>7668.0330708821548</v>
      </c>
      <c r="W1811" s="578">
        <v>0.70630131973787957</v>
      </c>
      <c r="X1811" s="578">
        <v>0.1650004334903005</v>
      </c>
      <c r="Y1811" s="578">
        <v>6.6005282026405099E-2</v>
      </c>
    </row>
    <row r="1812" spans="1:25" x14ac:dyDescent="0.3">
      <c r="A1812" s="311" t="s">
        <v>4409</v>
      </c>
      <c r="B1812" s="310" t="s">
        <v>2193</v>
      </c>
      <c r="C1812" s="310" t="s">
        <v>4184</v>
      </c>
      <c r="D1812" s="36">
        <v>2</v>
      </c>
      <c r="E1812" s="36">
        <v>2030</v>
      </c>
      <c r="F1812" s="578">
        <v>2.8351375940479349</v>
      </c>
      <c r="G1812" s="578">
        <v>3664.3621253967221</v>
      </c>
      <c r="H1812" s="578">
        <v>0.37150463439562897</v>
      </c>
      <c r="I1812" s="578">
        <v>7.8368598595261504E-2</v>
      </c>
      <c r="J1812" s="578">
        <v>3.1542276129281725E-2</v>
      </c>
      <c r="K1812" s="578">
        <v>2.9147234044506396</v>
      </c>
      <c r="L1812" s="578">
        <v>3749.0870056152298</v>
      </c>
      <c r="M1812" s="578">
        <v>0.37572057985016671</v>
      </c>
      <c r="N1812" s="578">
        <v>7.9235799610614693E-2</v>
      </c>
      <c r="O1812" s="578">
        <v>3.2271580188535098E-2</v>
      </c>
      <c r="P1812" s="578">
        <v>2.8351374897451151</v>
      </c>
      <c r="Q1812" s="578">
        <v>3664.3621775309175</v>
      </c>
      <c r="R1812" s="578">
        <v>0.37150463418705176</v>
      </c>
      <c r="S1812" s="578">
        <v>7.8368597547523608E-2</v>
      </c>
      <c r="T1812" s="578">
        <v>3.1542276129281725E-2</v>
      </c>
      <c r="U1812" s="578">
        <v>2.9147233013375127</v>
      </c>
      <c r="V1812" s="578">
        <v>3749.0870056152298</v>
      </c>
      <c r="W1812" s="578">
        <v>0.37572057985016671</v>
      </c>
      <c r="X1812" s="578">
        <v>7.9235799610614693E-2</v>
      </c>
      <c r="Y1812" s="578">
        <v>3.2271580188535098E-2</v>
      </c>
    </row>
    <row r="1813" spans="1:25" x14ac:dyDescent="0.3">
      <c r="A1813" s="311" t="s">
        <v>4410</v>
      </c>
      <c r="B1813" s="310" t="s">
        <v>2193</v>
      </c>
      <c r="C1813" s="310" t="s">
        <v>4184</v>
      </c>
      <c r="D1813" s="36">
        <v>3</v>
      </c>
      <c r="E1813" s="36">
        <v>2030</v>
      </c>
      <c r="F1813" s="578">
        <v>1.6058815333157799</v>
      </c>
      <c r="G1813" s="578">
        <v>2082.0336392720501</v>
      </c>
      <c r="H1813" s="578">
        <v>0.19523421595416274</v>
      </c>
      <c r="I1813" s="578">
        <v>4.2471900582313503E-2</v>
      </c>
      <c r="J1813" s="578">
        <v>1.7921833573685274E-2</v>
      </c>
      <c r="K1813" s="578">
        <v>1.6332165832398726</v>
      </c>
      <c r="L1813" s="578">
        <v>2109.6772791544549</v>
      </c>
      <c r="M1813" s="578">
        <v>0.19740527332760349</v>
      </c>
      <c r="N1813" s="578">
        <v>4.2677599936723702E-2</v>
      </c>
      <c r="O1813" s="578">
        <v>1.8159783464701172E-2</v>
      </c>
      <c r="P1813" s="578">
        <v>1.6058815854389226</v>
      </c>
      <c r="Q1813" s="578">
        <v>2082.0336392720501</v>
      </c>
      <c r="R1813" s="578">
        <v>0.19523427315289099</v>
      </c>
      <c r="S1813" s="578">
        <v>4.2471900058444555E-2</v>
      </c>
      <c r="T1813" s="578">
        <v>1.7921833573685274E-2</v>
      </c>
      <c r="U1813" s="578">
        <v>1.633216687547925</v>
      </c>
      <c r="V1813" s="578">
        <v>2109.6772791544549</v>
      </c>
      <c r="W1813" s="578">
        <v>0.19740528372737226</v>
      </c>
      <c r="X1813" s="578">
        <v>4.2677599936723702E-2</v>
      </c>
      <c r="Y1813" s="578">
        <v>1.8159783464701172E-2</v>
      </c>
    </row>
    <row r="1814" spans="1:25" x14ac:dyDescent="0.3">
      <c r="A1814" s="311" t="s">
        <v>4411</v>
      </c>
      <c r="B1814" s="310" t="s">
        <v>2193</v>
      </c>
      <c r="C1814" s="310" t="s">
        <v>4184</v>
      </c>
      <c r="D1814" s="36">
        <v>4</v>
      </c>
      <c r="E1814" s="36">
        <v>2030</v>
      </c>
      <c r="F1814" s="578">
        <v>1.2328330356439525</v>
      </c>
      <c r="G1814" s="578">
        <v>1620.4226633707649</v>
      </c>
      <c r="H1814" s="578">
        <v>0.14130870491074624</v>
      </c>
      <c r="I1814" s="578">
        <v>3.1537800095975399E-2</v>
      </c>
      <c r="J1814" s="578">
        <v>1.3948404191372226E-2</v>
      </c>
      <c r="K1814" s="578">
        <v>1.257727001269545</v>
      </c>
      <c r="L1814" s="578">
        <v>1650.003031412755</v>
      </c>
      <c r="M1814" s="578">
        <v>0.1428033747451985</v>
      </c>
      <c r="N1814" s="578">
        <v>3.2142898358870249E-2</v>
      </c>
      <c r="O1814" s="578">
        <v>1.4203031256329201E-2</v>
      </c>
      <c r="P1814" s="578">
        <v>1.2328331399642849</v>
      </c>
      <c r="Q1814" s="578">
        <v>1620.4226633707649</v>
      </c>
      <c r="R1814" s="578">
        <v>0.14130870501897599</v>
      </c>
      <c r="S1814" s="578">
        <v>3.1537800095975399E-2</v>
      </c>
      <c r="T1814" s="578">
        <v>1.3948404191372226E-2</v>
      </c>
      <c r="U1814" s="578">
        <v>1.2577270534226224</v>
      </c>
      <c r="V1814" s="578">
        <v>1650.003031412755</v>
      </c>
      <c r="W1814" s="578">
        <v>0.14280337477612126</v>
      </c>
      <c r="X1814" s="578">
        <v>3.2142898358870256E-2</v>
      </c>
      <c r="Y1814" s="578">
        <v>1.4203031256329201E-2</v>
      </c>
    </row>
    <row r="1815" spans="1:25" x14ac:dyDescent="0.3">
      <c r="A1815" s="311" t="s">
        <v>4412</v>
      </c>
      <c r="B1815" s="310" t="s">
        <v>2193</v>
      </c>
      <c r="C1815" s="310" t="s">
        <v>4184</v>
      </c>
      <c r="D1815" s="36">
        <v>5</v>
      </c>
      <c r="E1815" s="36">
        <v>2030</v>
      </c>
      <c r="F1815" s="578">
        <v>1.0044595116580672</v>
      </c>
      <c r="G1815" s="578">
        <v>1364.3873850504501</v>
      </c>
      <c r="H1815" s="578">
        <v>0.11221014078879898</v>
      </c>
      <c r="I1815" s="578">
        <v>2.6223098965904947E-2</v>
      </c>
      <c r="J1815" s="578">
        <v>1.1744489534369924E-2</v>
      </c>
      <c r="K1815" s="578">
        <v>1.0383309130031251</v>
      </c>
      <c r="L1815" s="578">
        <v>1409.7956873575799</v>
      </c>
      <c r="M1815" s="578">
        <v>0.11359339800158799</v>
      </c>
      <c r="N1815" s="578">
        <v>2.69884001463651E-2</v>
      </c>
      <c r="O1815" s="578">
        <v>1.2135340647849524E-2</v>
      </c>
      <c r="P1815" s="578">
        <v>1.0044594486477809</v>
      </c>
      <c r="Q1815" s="578">
        <v>1364.3873850504501</v>
      </c>
      <c r="R1815" s="578">
        <v>0.11221014140058551</v>
      </c>
      <c r="S1815" s="578">
        <v>2.6223098767028778E-2</v>
      </c>
      <c r="T1815" s="578">
        <v>1.1744489534369924E-2</v>
      </c>
      <c r="U1815" s="578">
        <v>1.0383308710933405</v>
      </c>
      <c r="V1815" s="578">
        <v>1409.7957394917776</v>
      </c>
      <c r="W1815" s="578">
        <v>0.113593397472565</v>
      </c>
      <c r="X1815" s="578">
        <v>2.69884001463651E-2</v>
      </c>
      <c r="Y1815" s="578">
        <v>1.2135340647849524E-2</v>
      </c>
    </row>
    <row r="1816" spans="1:25" x14ac:dyDescent="0.3">
      <c r="A1816" s="311" t="s">
        <v>4413</v>
      </c>
      <c r="B1816" s="310" t="s">
        <v>2193</v>
      </c>
      <c r="C1816" s="310" t="s">
        <v>4184</v>
      </c>
      <c r="D1816" s="36">
        <v>6</v>
      </c>
      <c r="E1816" s="36">
        <v>2030</v>
      </c>
      <c r="F1816" s="578">
        <v>0.87398535132721555</v>
      </c>
      <c r="G1816" s="578">
        <v>1212.1907335917126</v>
      </c>
      <c r="H1816" s="578">
        <v>9.2533204668446417E-2</v>
      </c>
      <c r="I1816" s="578">
        <v>2.3139729562293071E-2</v>
      </c>
      <c r="J1816" s="578">
        <v>1.043436693726105E-2</v>
      </c>
      <c r="K1816" s="578">
        <v>0.91504780225037952</v>
      </c>
      <c r="L1816" s="578">
        <v>1274.1766611734975</v>
      </c>
      <c r="M1816" s="578">
        <v>9.3866261339523221E-2</v>
      </c>
      <c r="N1816" s="578">
        <v>2.3978028019579697E-2</v>
      </c>
      <c r="O1816" s="578">
        <v>1.09679406159557E-2</v>
      </c>
      <c r="P1816" s="578">
        <v>0.87398533053701954</v>
      </c>
      <c r="Q1816" s="578">
        <v>1212.1907335917126</v>
      </c>
      <c r="R1816" s="578">
        <v>9.2533214317882043E-2</v>
      </c>
      <c r="S1816" s="578">
        <v>2.3139729416773926E-2</v>
      </c>
      <c r="T1816" s="578">
        <v>1.043436693726105E-2</v>
      </c>
      <c r="U1816" s="578">
        <v>0.91504785999594151</v>
      </c>
      <c r="V1816" s="578">
        <v>1274.1766611734975</v>
      </c>
      <c r="W1816" s="578">
        <v>9.3866261328609327E-2</v>
      </c>
      <c r="X1816" s="578">
        <v>2.3978028359124402E-2</v>
      </c>
      <c r="Y1816" s="578">
        <v>1.09679406159557E-2</v>
      </c>
    </row>
    <row r="1817" spans="1:25" x14ac:dyDescent="0.3">
      <c r="A1817" s="311" t="s">
        <v>4414</v>
      </c>
      <c r="B1817" s="310" t="s">
        <v>2193</v>
      </c>
      <c r="C1817" s="310" t="s">
        <v>4184</v>
      </c>
      <c r="D1817" s="36">
        <v>7</v>
      </c>
      <c r="E1817" s="36">
        <v>2030</v>
      </c>
      <c r="F1817" s="578">
        <v>0.79420689387558197</v>
      </c>
      <c r="G1817" s="578">
        <v>1113.90624872843</v>
      </c>
      <c r="H1817" s="578">
        <v>8.0496575714126523E-2</v>
      </c>
      <c r="I1817" s="578">
        <v>2.1268780973817476E-2</v>
      </c>
      <c r="J1817" s="578">
        <v>9.5883665053406505E-3</v>
      </c>
      <c r="K1817" s="578">
        <v>0.8451028874187797</v>
      </c>
      <c r="L1817" s="578">
        <v>1201.9937604268325</v>
      </c>
      <c r="M1817" s="578">
        <v>8.1866156808852425E-2</v>
      </c>
      <c r="N1817" s="578">
        <v>2.2325109797141748E-2</v>
      </c>
      <c r="O1817" s="578">
        <v>1.0346611777398092E-2</v>
      </c>
      <c r="P1817" s="578">
        <v>0.79420689388223253</v>
      </c>
      <c r="Q1817" s="578">
        <v>1113.90624872843</v>
      </c>
      <c r="R1817" s="578">
        <v>8.04965758679827E-2</v>
      </c>
      <c r="S1817" s="578">
        <v>2.1268781410374922E-2</v>
      </c>
      <c r="T1817" s="578">
        <v>9.5883665053406505E-3</v>
      </c>
      <c r="U1817" s="578">
        <v>0.84510288804544054</v>
      </c>
      <c r="V1817" s="578">
        <v>1201.9937604268325</v>
      </c>
      <c r="W1817" s="578">
        <v>8.1866156299232246E-2</v>
      </c>
      <c r="X1817" s="578">
        <v>2.2325109743784724E-2</v>
      </c>
      <c r="Y1817" s="578">
        <v>1.0346611777398092E-2</v>
      </c>
    </row>
    <row r="1818" spans="1:25" x14ac:dyDescent="0.3">
      <c r="A1818" s="311" t="s">
        <v>4415</v>
      </c>
      <c r="B1818" s="310" t="s">
        <v>2193</v>
      </c>
      <c r="C1818" s="310" t="s">
        <v>4184</v>
      </c>
      <c r="D1818" s="36">
        <v>8</v>
      </c>
      <c r="E1818" s="36">
        <v>2030</v>
      </c>
      <c r="F1818" s="578">
        <v>0.69632498349703054</v>
      </c>
      <c r="G1818" s="578">
        <v>960.14752260843875</v>
      </c>
      <c r="H1818" s="578">
        <v>7.3104015095244251E-2</v>
      </c>
      <c r="I1818" s="578">
        <v>1.8498450357583324E-2</v>
      </c>
      <c r="J1818" s="578">
        <v>8.2648348228152174E-3</v>
      </c>
      <c r="K1818" s="578">
        <v>0.75697928798971725</v>
      </c>
      <c r="L1818" s="578">
        <v>1077.043441136675</v>
      </c>
      <c r="M1818" s="578">
        <v>7.4482732179148997E-2</v>
      </c>
      <c r="N1818" s="578">
        <v>1.9905380553003199E-2</v>
      </c>
      <c r="O1818" s="578">
        <v>9.2710617609554867E-3</v>
      </c>
      <c r="P1818" s="578">
        <v>0.69632498319540015</v>
      </c>
      <c r="Q1818" s="578">
        <v>960.14747047424135</v>
      </c>
      <c r="R1818" s="578">
        <v>7.3104014238197082E-2</v>
      </c>
      <c r="S1818" s="578">
        <v>1.84984503042263E-2</v>
      </c>
      <c r="T1818" s="578">
        <v>8.2648348228152174E-3</v>
      </c>
      <c r="U1818" s="578">
        <v>0.75697927743946447</v>
      </c>
      <c r="V1818" s="578">
        <v>1077.043441136675</v>
      </c>
      <c r="W1818" s="578">
        <v>7.4482732179148969E-2</v>
      </c>
      <c r="X1818" s="578">
        <v>1.9905381794766627E-2</v>
      </c>
      <c r="Y1818" s="578">
        <v>9.2710617609554867E-3</v>
      </c>
    </row>
    <row r="1819" spans="1:25" x14ac:dyDescent="0.3">
      <c r="A1819" s="311" t="s">
        <v>4416</v>
      </c>
      <c r="B1819" s="310" t="s">
        <v>2193</v>
      </c>
      <c r="C1819" s="310" t="s">
        <v>4184</v>
      </c>
      <c r="D1819" s="36">
        <v>9</v>
      </c>
      <c r="E1819" s="36">
        <v>2030</v>
      </c>
      <c r="F1819" s="578">
        <v>0.638453711880136</v>
      </c>
      <c r="G1819" s="578">
        <v>878.6235675811763</v>
      </c>
      <c r="H1819" s="578">
        <v>6.612752793580505E-2</v>
      </c>
      <c r="I1819" s="578">
        <v>1.7385169914632501E-2</v>
      </c>
      <c r="J1819" s="578">
        <v>7.5630814487036907E-3</v>
      </c>
      <c r="K1819" s="578">
        <v>0.70810410658007505</v>
      </c>
      <c r="L1819" s="578">
        <v>1020.4955272674525</v>
      </c>
      <c r="M1819" s="578">
        <v>6.7797182285479068E-2</v>
      </c>
      <c r="N1819" s="578">
        <v>1.90370303365246E-2</v>
      </c>
      <c r="O1819" s="578">
        <v>8.784295360480119E-3</v>
      </c>
      <c r="P1819" s="578">
        <v>0.63845370133028201</v>
      </c>
      <c r="Q1819" s="578">
        <v>878.62357775370242</v>
      </c>
      <c r="R1819" s="578">
        <v>6.6127529027047119E-2</v>
      </c>
      <c r="S1819" s="578">
        <v>1.7385169863700801E-2</v>
      </c>
      <c r="T1819" s="578">
        <v>7.5630813904960272E-3</v>
      </c>
      <c r="U1819" s="578">
        <v>0.70810410192596351</v>
      </c>
      <c r="V1819" s="578">
        <v>1020.495537439978</v>
      </c>
      <c r="W1819" s="578">
        <v>6.7797182295938271E-2</v>
      </c>
      <c r="X1819" s="578">
        <v>1.9037030443238651E-2</v>
      </c>
      <c r="Y1819" s="578">
        <v>8.7842954089865019E-3</v>
      </c>
    </row>
    <row r="1820" spans="1:25" x14ac:dyDescent="0.3">
      <c r="A1820" s="311" t="s">
        <v>4417</v>
      </c>
      <c r="B1820" s="310" t="s">
        <v>2193</v>
      </c>
      <c r="C1820" s="310" t="s">
        <v>4184</v>
      </c>
      <c r="D1820" s="36">
        <v>10</v>
      </c>
      <c r="E1820" s="36">
        <v>2030</v>
      </c>
      <c r="F1820" s="578">
        <v>0.5926611537563905</v>
      </c>
      <c r="G1820" s="578">
        <v>813.27772776285747</v>
      </c>
      <c r="H1820" s="578">
        <v>6.0630258924599403E-2</v>
      </c>
      <c r="I1820" s="578">
        <v>1.6509181679187624E-2</v>
      </c>
      <c r="J1820" s="578">
        <v>7.0005916107523528E-3</v>
      </c>
      <c r="K1820" s="578">
        <v>0.66693079534121524</v>
      </c>
      <c r="L1820" s="578">
        <v>969.50312741597418</v>
      </c>
      <c r="M1820" s="578">
        <v>6.2488176777757531E-2</v>
      </c>
      <c r="N1820" s="578">
        <v>1.8286633659348149E-2</v>
      </c>
      <c r="O1820" s="578">
        <v>8.3453565700134843E-3</v>
      </c>
      <c r="P1820" s="578">
        <v>0.59266114817688675</v>
      </c>
      <c r="Q1820" s="578">
        <v>813.27772776285747</v>
      </c>
      <c r="R1820" s="578">
        <v>6.063025901221402E-2</v>
      </c>
      <c r="S1820" s="578">
        <v>1.6509182212757822E-2</v>
      </c>
      <c r="T1820" s="578">
        <v>7.00059155739533E-3</v>
      </c>
      <c r="U1820" s="578">
        <v>0.66693080092865797</v>
      </c>
      <c r="V1820" s="578">
        <v>969.50312741597418</v>
      </c>
      <c r="W1820" s="578">
        <v>6.2488177348313828E-2</v>
      </c>
      <c r="X1820" s="578">
        <v>1.8286633247043903E-2</v>
      </c>
      <c r="Y1820" s="578">
        <v>8.3453565700134843E-3</v>
      </c>
    </row>
    <row r="1821" spans="1:25" x14ac:dyDescent="0.3">
      <c r="A1821" s="311" t="s">
        <v>4418</v>
      </c>
      <c r="B1821" s="310" t="s">
        <v>2193</v>
      </c>
      <c r="C1821" s="310" t="s">
        <v>4184</v>
      </c>
      <c r="D1821" s="36">
        <v>11</v>
      </c>
      <c r="E1821" s="36">
        <v>2030</v>
      </c>
      <c r="F1821" s="578">
        <v>0.54970919388870176</v>
      </c>
      <c r="G1821" s="578">
        <v>745.33153279622354</v>
      </c>
      <c r="H1821" s="578">
        <v>5.5657791814307148E-2</v>
      </c>
      <c r="I1821" s="578">
        <v>1.5726479658042049E-2</v>
      </c>
      <c r="J1821" s="578">
        <v>6.4157198503380598E-3</v>
      </c>
      <c r="K1821" s="578">
        <v>0.62731349751642984</v>
      </c>
      <c r="L1821" s="578">
        <v>910.5043576558428</v>
      </c>
      <c r="M1821" s="578">
        <v>5.7644262985680372E-2</v>
      </c>
      <c r="N1821" s="578">
        <v>1.7494670062054175E-2</v>
      </c>
      <c r="O1821" s="578">
        <v>7.8375035227509181E-3</v>
      </c>
      <c r="P1821" s="578">
        <v>0.54970918303263216</v>
      </c>
      <c r="Q1821" s="578">
        <v>745.33153820037762</v>
      </c>
      <c r="R1821" s="578">
        <v>5.565779021677978E-2</v>
      </c>
      <c r="S1821" s="578">
        <v>1.5726479505246926E-2</v>
      </c>
      <c r="T1821" s="578">
        <v>6.4157198503380598E-3</v>
      </c>
      <c r="U1821" s="578">
        <v>0.62731350838299649</v>
      </c>
      <c r="V1821" s="578">
        <v>910.5043576558428</v>
      </c>
      <c r="W1821" s="578">
        <v>5.7644262985680372E-2</v>
      </c>
      <c r="X1821" s="578">
        <v>1.7494670115411198E-2</v>
      </c>
      <c r="Y1821" s="578">
        <v>7.8375035227509181E-3</v>
      </c>
    </row>
    <row r="1822" spans="1:25" x14ac:dyDescent="0.3">
      <c r="A1822" s="311" t="s">
        <v>4419</v>
      </c>
      <c r="B1822" s="310" t="s">
        <v>2193</v>
      </c>
      <c r="C1822" s="310" t="s">
        <v>4184</v>
      </c>
      <c r="D1822" s="36">
        <v>12</v>
      </c>
      <c r="E1822" s="36">
        <v>2030</v>
      </c>
      <c r="F1822" s="578">
        <v>0.5145667558399315</v>
      </c>
      <c r="G1822" s="578">
        <v>689.73838106791129</v>
      </c>
      <c r="H1822" s="578">
        <v>5.158937394935488E-2</v>
      </c>
      <c r="I1822" s="578">
        <v>1.5086139605652199E-2</v>
      </c>
      <c r="J1822" s="578">
        <v>5.9371831011958351E-3</v>
      </c>
      <c r="K1822" s="578">
        <v>0.59450413283388981</v>
      </c>
      <c r="L1822" s="578">
        <v>859.07731691996207</v>
      </c>
      <c r="M1822" s="578">
        <v>5.3653656027108775E-2</v>
      </c>
      <c r="N1822" s="578">
        <v>1.6717585036531021E-2</v>
      </c>
      <c r="O1822" s="578">
        <v>7.3948281205957703E-3</v>
      </c>
      <c r="P1822" s="578">
        <v>0.51456674528863722</v>
      </c>
      <c r="Q1822" s="578">
        <v>689.73838106791129</v>
      </c>
      <c r="R1822" s="578">
        <v>5.1589373933893477E-2</v>
      </c>
      <c r="S1822" s="578">
        <v>1.5086139457707724E-2</v>
      </c>
      <c r="T1822" s="578">
        <v>5.9371831011958351E-3</v>
      </c>
      <c r="U1822" s="578">
        <v>0.59450414370303339</v>
      </c>
      <c r="V1822" s="578">
        <v>859.07732200622524</v>
      </c>
      <c r="W1822" s="578">
        <v>5.3653656080162627E-2</v>
      </c>
      <c r="X1822" s="578">
        <v>1.6717585189326152E-2</v>
      </c>
      <c r="Y1822" s="578">
        <v>7.3948281205957703E-3</v>
      </c>
    </row>
    <row r="1823" spans="1:25" x14ac:dyDescent="0.3">
      <c r="A1823" s="311" t="s">
        <v>4420</v>
      </c>
      <c r="B1823" s="310" t="s">
        <v>2193</v>
      </c>
      <c r="C1823" s="310" t="s">
        <v>4184</v>
      </c>
      <c r="D1823" s="36">
        <v>13</v>
      </c>
      <c r="E1823" s="36">
        <v>2030</v>
      </c>
      <c r="F1823" s="578">
        <v>0.47513776380130401</v>
      </c>
      <c r="G1823" s="578">
        <v>633.31141471862747</v>
      </c>
      <c r="H1823" s="578">
        <v>4.760930582885213E-2</v>
      </c>
      <c r="I1823" s="578">
        <v>1.4054999073171775E-2</v>
      </c>
      <c r="J1823" s="578">
        <v>5.4514703127400274E-3</v>
      </c>
      <c r="K1823" s="578">
        <v>0.55648469548481194</v>
      </c>
      <c r="L1823" s="578">
        <v>803.74166107177643</v>
      </c>
      <c r="M1823" s="578">
        <v>4.9718528336901102E-2</v>
      </c>
      <c r="N1823" s="578">
        <v>1.5559809801440325E-2</v>
      </c>
      <c r="O1823" s="578">
        <v>6.9185076960517674E-3</v>
      </c>
      <c r="P1823" s="578">
        <v>0.47513774300542322</v>
      </c>
      <c r="Q1823" s="578">
        <v>633.31141471862747</v>
      </c>
      <c r="R1823" s="578">
        <v>4.7609305818392927E-2</v>
      </c>
      <c r="S1823" s="578">
        <v>1.40549984547154E-2</v>
      </c>
      <c r="T1823" s="578">
        <v>5.4514703127400274E-3</v>
      </c>
      <c r="U1823" s="578">
        <v>0.55648470542411099</v>
      </c>
      <c r="V1823" s="578">
        <v>803.74166107177643</v>
      </c>
      <c r="W1823" s="578">
        <v>4.9718528368733375E-2</v>
      </c>
      <c r="X1823" s="578">
        <v>1.5559809801440325E-2</v>
      </c>
      <c r="Y1823" s="578">
        <v>6.9185076960517674E-3</v>
      </c>
    </row>
    <row r="1824" spans="1:25" x14ac:dyDescent="0.3">
      <c r="A1824" s="311" t="s">
        <v>4421</v>
      </c>
      <c r="B1824" s="310" t="s">
        <v>2193</v>
      </c>
      <c r="C1824" s="310" t="s">
        <v>4184</v>
      </c>
      <c r="D1824" s="36">
        <v>14</v>
      </c>
      <c r="E1824" s="36">
        <v>2030</v>
      </c>
      <c r="F1824" s="578">
        <v>0.46910573761482455</v>
      </c>
      <c r="G1824" s="578">
        <v>636.6170749664301</v>
      </c>
      <c r="H1824" s="578">
        <v>4.4526159102209251E-2</v>
      </c>
      <c r="I1824" s="578">
        <v>1.3290939566407575E-2</v>
      </c>
      <c r="J1824" s="578">
        <v>5.4799332574475479E-3</v>
      </c>
      <c r="K1824" s="578">
        <v>0.54773765705194399</v>
      </c>
      <c r="L1824" s="578">
        <v>800.61877473195318</v>
      </c>
      <c r="M1824" s="578">
        <v>4.6628855088253297E-2</v>
      </c>
      <c r="N1824" s="578">
        <v>1.4661631835527499E-2</v>
      </c>
      <c r="O1824" s="578">
        <v>6.8916335342995147E-3</v>
      </c>
      <c r="P1824" s="578">
        <v>0.46910573187682275</v>
      </c>
      <c r="Q1824" s="578">
        <v>636.6170749664301</v>
      </c>
      <c r="R1824" s="578">
        <v>4.4526159154505203E-2</v>
      </c>
      <c r="S1824" s="578">
        <v>1.3290939217161648E-2</v>
      </c>
      <c r="T1824" s="578">
        <v>5.4799332040905277E-3</v>
      </c>
      <c r="U1824" s="578">
        <v>0.54773766295092674</v>
      </c>
      <c r="V1824" s="578">
        <v>800.61878554026225</v>
      </c>
      <c r="W1824" s="578">
        <v>4.6628855130090054E-2</v>
      </c>
      <c r="X1824" s="578">
        <v>1.4661632179922826E-2</v>
      </c>
      <c r="Y1824" s="578">
        <v>6.8916336385882408E-3</v>
      </c>
    </row>
    <row r="1825" spans="1:25" x14ac:dyDescent="0.3">
      <c r="A1825" s="311" t="s">
        <v>4422</v>
      </c>
      <c r="B1825" s="310" t="s">
        <v>2193</v>
      </c>
      <c r="C1825" s="310" t="s">
        <v>4184</v>
      </c>
      <c r="D1825" s="36">
        <v>15</v>
      </c>
      <c r="E1825" s="36">
        <v>2030</v>
      </c>
      <c r="F1825" s="578">
        <v>0.46620786318684726</v>
      </c>
      <c r="G1825" s="578">
        <v>643.63784948984744</v>
      </c>
      <c r="H1825" s="578">
        <v>4.1910228215177356E-2</v>
      </c>
      <c r="I1825" s="578">
        <v>1.264798248788185E-2</v>
      </c>
      <c r="J1825" s="578">
        <v>5.540373735129828E-3</v>
      </c>
      <c r="K1825" s="578">
        <v>0.54173218141793644</v>
      </c>
      <c r="L1825" s="578">
        <v>800.83777681986453</v>
      </c>
      <c r="M1825" s="578">
        <v>4.3965470567627528E-2</v>
      </c>
      <c r="N1825" s="578">
        <v>1.3918109863880077E-2</v>
      </c>
      <c r="O1825" s="578">
        <v>6.8935245556834401E-3</v>
      </c>
      <c r="P1825" s="578">
        <v>0.46620787374441375</v>
      </c>
      <c r="Q1825" s="578">
        <v>643.63784948984744</v>
      </c>
      <c r="R1825" s="578">
        <v>4.1910227244822296E-2</v>
      </c>
      <c r="S1825" s="578">
        <v>1.264798270616055E-2</v>
      </c>
      <c r="T1825" s="578">
        <v>5.540373735129828E-3</v>
      </c>
      <c r="U1825" s="578">
        <v>0.5417322022143477</v>
      </c>
      <c r="V1825" s="578">
        <v>800.83777681986453</v>
      </c>
      <c r="W1825" s="578">
        <v>4.3965470567627521E-2</v>
      </c>
      <c r="X1825" s="578">
        <v>1.3918109810523049E-2</v>
      </c>
      <c r="Y1825" s="578">
        <v>6.8935245047517376E-3</v>
      </c>
    </row>
    <row r="1826" spans="1:25" x14ac:dyDescent="0.3">
      <c r="A1826" s="579" t="s">
        <v>4423</v>
      </c>
      <c r="B1826" s="580" t="s">
        <v>2193</v>
      </c>
      <c r="C1826" s="580" t="s">
        <v>4184</v>
      </c>
      <c r="D1826" s="581">
        <v>16</v>
      </c>
      <c r="E1826" s="581">
        <v>2030</v>
      </c>
      <c r="F1826" s="582">
        <v>0.47691011210594053</v>
      </c>
      <c r="G1826" s="582">
        <v>673.28141880035344</v>
      </c>
      <c r="H1826" s="582">
        <v>3.9824793487317302E-2</v>
      </c>
      <c r="I1826" s="582">
        <v>1.2182149395812251E-2</v>
      </c>
      <c r="J1826" s="582">
        <v>5.7955495528100648E-3</v>
      </c>
      <c r="K1826" s="582">
        <v>0.54862250298583581</v>
      </c>
      <c r="L1826" s="582">
        <v>822.99101479848173</v>
      </c>
      <c r="M1826" s="582">
        <v>4.1831204633353929E-2</v>
      </c>
      <c r="N1826" s="582">
        <v>1.3363437050429574E-2</v>
      </c>
      <c r="O1826" s="582">
        <v>7.0842249357762404E-3</v>
      </c>
      <c r="P1826" s="582">
        <v>0.47691011707710546</v>
      </c>
      <c r="Q1826" s="582">
        <v>673.28140799204448</v>
      </c>
      <c r="R1826" s="582">
        <v>3.9824793597138752E-2</v>
      </c>
      <c r="S1826" s="582">
        <v>1.2182149342455251E-2</v>
      </c>
      <c r="T1826" s="582">
        <v>5.7955495528100648E-3</v>
      </c>
      <c r="U1826" s="582">
        <v>0.54862249739899926</v>
      </c>
      <c r="V1826" s="582">
        <v>822.99100939432731</v>
      </c>
      <c r="W1826" s="582">
        <v>4.1831204638583523E-2</v>
      </c>
      <c r="X1826" s="582">
        <v>1.3363437690713876E-2</v>
      </c>
      <c r="Y1826" s="582">
        <v>7.0842249357762404E-3</v>
      </c>
    </row>
    <row r="1827" spans="1:25" x14ac:dyDescent="0.3">
      <c r="A1827" s="311" t="s">
        <v>4424</v>
      </c>
      <c r="B1827" s="310" t="s">
        <v>2192</v>
      </c>
      <c r="C1827" s="310" t="s">
        <v>4184</v>
      </c>
      <c r="D1827" s="36">
        <v>1</v>
      </c>
      <c r="E1827" s="36">
        <v>2012</v>
      </c>
      <c r="F1827" s="578">
        <v>16.1773256997988</v>
      </c>
      <c r="G1827" s="578">
        <v>6314.3182830810492</v>
      </c>
      <c r="H1827" s="578">
        <v>13.67750676302235</v>
      </c>
      <c r="I1827" s="578">
        <v>7.0978058593633805E-2</v>
      </c>
      <c r="J1827" s="578">
        <v>0.12583928167199052</v>
      </c>
      <c r="K1827" s="578">
        <v>16.295243478442249</v>
      </c>
      <c r="L1827" s="578">
        <v>6358.3056233723928</v>
      </c>
      <c r="M1827" s="578">
        <v>13.747435814254676</v>
      </c>
      <c r="N1827" s="578">
        <v>7.1257165017110879E-2</v>
      </c>
      <c r="O1827" s="578">
        <v>0.12671587484267827</v>
      </c>
      <c r="P1827" s="578">
        <v>16.177325163363051</v>
      </c>
      <c r="Q1827" s="578">
        <v>6314.31833394368</v>
      </c>
      <c r="R1827" s="578">
        <v>13.677506920396475</v>
      </c>
      <c r="S1827" s="578">
        <v>7.0978049437447482E-2</v>
      </c>
      <c r="T1827" s="578">
        <v>0.12583928167199052</v>
      </c>
      <c r="U1827" s="578">
        <v>16.29524503810805</v>
      </c>
      <c r="V1827" s="578">
        <v>6358.3056233723928</v>
      </c>
      <c r="W1827" s="578">
        <v>13.74743779003615</v>
      </c>
      <c r="X1827" s="578">
        <v>7.1257172273665945E-2</v>
      </c>
      <c r="Y1827" s="578">
        <v>0.12671587484267827</v>
      </c>
    </row>
    <row r="1828" spans="1:25" x14ac:dyDescent="0.3">
      <c r="A1828" s="311" t="s">
        <v>4425</v>
      </c>
      <c r="B1828" s="310" t="s">
        <v>2192</v>
      </c>
      <c r="C1828" s="310" t="s">
        <v>4184</v>
      </c>
      <c r="D1828" s="36">
        <v>2</v>
      </c>
      <c r="E1828" s="36">
        <v>2012</v>
      </c>
      <c r="F1828" s="578">
        <v>8.5227200923165221</v>
      </c>
      <c r="G1828" s="578">
        <v>3148.1756134033149</v>
      </c>
      <c r="H1828" s="578">
        <v>7.2055060324103843</v>
      </c>
      <c r="I1828" s="578">
        <v>3.970882542671457E-2</v>
      </c>
      <c r="J1828" s="578">
        <v>6.2740601754436881E-2</v>
      </c>
      <c r="K1828" s="578">
        <v>8.6677775426079826</v>
      </c>
      <c r="L1828" s="578">
        <v>3201.3106028238876</v>
      </c>
      <c r="M1828" s="578">
        <v>7.2944083448285975</v>
      </c>
      <c r="N1828" s="578">
        <v>4.0042438876146925E-2</v>
      </c>
      <c r="O1828" s="578">
        <v>6.3799529569223495E-2</v>
      </c>
      <c r="P1828" s="578">
        <v>8.5227198290469097</v>
      </c>
      <c r="Q1828" s="578">
        <v>3148.1756134033149</v>
      </c>
      <c r="R1828" s="578">
        <v>7.205506239387125</v>
      </c>
      <c r="S1828" s="578">
        <v>3.9708822772354269E-2</v>
      </c>
      <c r="T1828" s="578">
        <v>6.2740600667893873E-2</v>
      </c>
      <c r="U1828" s="578">
        <v>8.6677782976157616</v>
      </c>
      <c r="V1828" s="578">
        <v>3201.3106028238876</v>
      </c>
      <c r="W1828" s="578">
        <v>7.2944085957424178</v>
      </c>
      <c r="X1828" s="578">
        <v>4.0042444613997398E-2</v>
      </c>
      <c r="Y1828" s="578">
        <v>6.379952906475711E-2</v>
      </c>
    </row>
    <row r="1829" spans="1:25" x14ac:dyDescent="0.3">
      <c r="A1829" s="311" t="s">
        <v>4426</v>
      </c>
      <c r="B1829" s="310" t="s">
        <v>2192</v>
      </c>
      <c r="C1829" s="310" t="s">
        <v>4184</v>
      </c>
      <c r="D1829" s="36">
        <v>3</v>
      </c>
      <c r="E1829" s="36">
        <v>2012</v>
      </c>
      <c r="F1829" s="578">
        <v>5.0549556998118206</v>
      </c>
      <c r="G1829" s="578">
        <v>1787.23021570841</v>
      </c>
      <c r="H1829" s="578">
        <v>3.9199360897182425</v>
      </c>
      <c r="I1829" s="578">
        <v>2.1723929037231401E-2</v>
      </c>
      <c r="J1829" s="578">
        <v>3.5618058774465049E-2</v>
      </c>
      <c r="K1829" s="578">
        <v>5.0971095671219855</v>
      </c>
      <c r="L1829" s="578">
        <v>1804.1471888224223</v>
      </c>
      <c r="M1829" s="578">
        <v>3.9627679849072552</v>
      </c>
      <c r="N1829" s="578">
        <v>2.19408487244739E-2</v>
      </c>
      <c r="O1829" s="578">
        <v>3.5955198186760101E-2</v>
      </c>
      <c r="P1829" s="578">
        <v>5.0549556998326608</v>
      </c>
      <c r="Q1829" s="578">
        <v>1787.23021570841</v>
      </c>
      <c r="R1829" s="578">
        <v>3.9199360970233048</v>
      </c>
      <c r="S1829" s="578">
        <v>2.1723929011992923E-2</v>
      </c>
      <c r="T1829" s="578">
        <v>3.5618058250596073E-2</v>
      </c>
      <c r="U1829" s="578">
        <v>5.0971098279079907</v>
      </c>
      <c r="V1829" s="578">
        <v>1804.1472930908176</v>
      </c>
      <c r="W1829" s="578">
        <v>3.9627682165446423</v>
      </c>
      <c r="X1829" s="578">
        <v>2.1940849253724026E-2</v>
      </c>
      <c r="Y1829" s="578">
        <v>3.5955198186760101E-2</v>
      </c>
    </row>
    <row r="1830" spans="1:25" x14ac:dyDescent="0.3">
      <c r="A1830" s="311" t="s">
        <v>4427</v>
      </c>
      <c r="B1830" s="310" t="s">
        <v>2192</v>
      </c>
      <c r="C1830" s="310" t="s">
        <v>4184</v>
      </c>
      <c r="D1830" s="36">
        <v>4</v>
      </c>
      <c r="E1830" s="36">
        <v>2012</v>
      </c>
      <c r="F1830" s="578">
        <v>4.24444321741111</v>
      </c>
      <c r="G1830" s="578">
        <v>1413.6817156473751</v>
      </c>
      <c r="H1830" s="578">
        <v>2.9357011186899973</v>
      </c>
      <c r="I1830" s="578">
        <v>1.6139420962303998E-2</v>
      </c>
      <c r="J1830" s="578">
        <v>2.8173545705309722E-2</v>
      </c>
      <c r="K1830" s="578">
        <v>4.396836551939785</v>
      </c>
      <c r="L1830" s="578">
        <v>1460.4519704182876</v>
      </c>
      <c r="M1830" s="578">
        <v>3.0724771701425175</v>
      </c>
      <c r="N1830" s="578">
        <v>1.7332292961858276E-2</v>
      </c>
      <c r="O1830" s="578">
        <v>2.9105649581955072E-2</v>
      </c>
      <c r="P1830" s="578">
        <v>4.2444432720539327</v>
      </c>
      <c r="Q1830" s="578">
        <v>1413.6817156473751</v>
      </c>
      <c r="R1830" s="578">
        <v>2.9357010233846497</v>
      </c>
      <c r="S1830" s="578">
        <v>1.61394225435742E-2</v>
      </c>
      <c r="T1830" s="578">
        <v>2.8173545705309722E-2</v>
      </c>
      <c r="U1830" s="578">
        <v>4.3968364997857972</v>
      </c>
      <c r="V1830" s="578">
        <v>1460.4518661498976</v>
      </c>
      <c r="W1830" s="578">
        <v>3.0724772210887723</v>
      </c>
      <c r="X1830" s="578">
        <v>1.7332291938676726E-2</v>
      </c>
      <c r="Y1830" s="578">
        <v>2.9105649581955072E-2</v>
      </c>
    </row>
    <row r="1831" spans="1:25" x14ac:dyDescent="0.3">
      <c r="A1831" s="311" t="s">
        <v>4428</v>
      </c>
      <c r="B1831" s="310" t="s">
        <v>2192</v>
      </c>
      <c r="C1831" s="310" t="s">
        <v>4184</v>
      </c>
      <c r="D1831" s="36">
        <v>5</v>
      </c>
      <c r="E1831" s="36">
        <v>2012</v>
      </c>
      <c r="F1831" s="578">
        <v>3.8245012845300099</v>
      </c>
      <c r="G1831" s="578">
        <v>1232.1476109822574</v>
      </c>
      <c r="H1831" s="578">
        <v>2.3727461383508177</v>
      </c>
      <c r="I1831" s="578">
        <v>1.3352742483296702E-2</v>
      </c>
      <c r="J1831" s="578">
        <v>2.4555708902577526E-2</v>
      </c>
      <c r="K1831" s="578">
        <v>4.1153199975198396</v>
      </c>
      <c r="L1831" s="578">
        <v>1318.5066617329899</v>
      </c>
      <c r="M1831" s="578">
        <v>2.6186811700972572</v>
      </c>
      <c r="N1831" s="578">
        <v>1.5639846289066825E-2</v>
      </c>
      <c r="O1831" s="578">
        <v>2.6276787568349325E-2</v>
      </c>
      <c r="P1831" s="578">
        <v>3.8245013888276027</v>
      </c>
      <c r="Q1831" s="578">
        <v>1232.1476109822574</v>
      </c>
      <c r="R1831" s="578">
        <v>2.3727461508315124</v>
      </c>
      <c r="S1831" s="578">
        <v>1.3352739343228299E-2</v>
      </c>
      <c r="T1831" s="578">
        <v>2.4555707854839626E-2</v>
      </c>
      <c r="U1831" s="578">
        <v>4.1153203104547602</v>
      </c>
      <c r="V1831" s="578">
        <v>1318.5066617329899</v>
      </c>
      <c r="W1831" s="578">
        <v>2.6186812695887003</v>
      </c>
      <c r="X1831" s="578">
        <v>1.5639847373146575E-2</v>
      </c>
      <c r="Y1831" s="578">
        <v>2.6276787568349325E-2</v>
      </c>
    </row>
    <row r="1832" spans="1:25" x14ac:dyDescent="0.3">
      <c r="A1832" s="311" t="s">
        <v>4429</v>
      </c>
      <c r="B1832" s="310" t="s">
        <v>2192</v>
      </c>
      <c r="C1832" s="310" t="s">
        <v>4184</v>
      </c>
      <c r="D1832" s="36">
        <v>6</v>
      </c>
      <c r="E1832" s="36">
        <v>2012</v>
      </c>
      <c r="F1832" s="578">
        <v>3.487230351858515</v>
      </c>
      <c r="G1832" s="578">
        <v>1107.12843195597</v>
      </c>
      <c r="H1832" s="578">
        <v>1.9444718323926848</v>
      </c>
      <c r="I1832" s="578">
        <v>1.0594981381397374E-2</v>
      </c>
      <c r="J1832" s="578">
        <v>2.2064183334199051E-2</v>
      </c>
      <c r="K1832" s="578">
        <v>3.89404680206454</v>
      </c>
      <c r="L1832" s="578">
        <v>1227.6522967020601</v>
      </c>
      <c r="M1832" s="578">
        <v>2.2722991480040875</v>
      </c>
      <c r="N1832" s="578">
        <v>1.443117299375745E-2</v>
      </c>
      <c r="O1832" s="578">
        <v>2.4466135403296549E-2</v>
      </c>
      <c r="P1832" s="578">
        <v>3.48723029969937</v>
      </c>
      <c r="Q1832" s="578">
        <v>1107.12843195597</v>
      </c>
      <c r="R1832" s="578">
        <v>1.94447185568424</v>
      </c>
      <c r="S1832" s="578">
        <v>1.0594980485128233E-2</v>
      </c>
      <c r="T1832" s="578">
        <v>2.20641828103301E-2</v>
      </c>
      <c r="U1832" s="578">
        <v>3.8940468542185322</v>
      </c>
      <c r="V1832" s="578">
        <v>1227.6522967020601</v>
      </c>
      <c r="W1832" s="578">
        <v>2.2722990854211527</v>
      </c>
      <c r="X1832" s="578">
        <v>1.4431174576202424E-2</v>
      </c>
      <c r="Y1832" s="578">
        <v>2.4466135403296549E-2</v>
      </c>
    </row>
    <row r="1833" spans="1:25" x14ac:dyDescent="0.3">
      <c r="A1833" s="311" t="s">
        <v>4430</v>
      </c>
      <c r="B1833" s="310" t="s">
        <v>2192</v>
      </c>
      <c r="C1833" s="310" t="s">
        <v>4184</v>
      </c>
      <c r="D1833" s="36">
        <v>7</v>
      </c>
      <c r="E1833" s="36">
        <v>2012</v>
      </c>
      <c r="F1833" s="578">
        <v>3.50556674309109</v>
      </c>
      <c r="G1833" s="578">
        <v>1068.6587568918799</v>
      </c>
      <c r="H1833" s="578">
        <v>1.7094007716041202</v>
      </c>
      <c r="I1833" s="578">
        <v>1.0721382647072123E-2</v>
      </c>
      <c r="J1833" s="578">
        <v>2.1297533356118899E-2</v>
      </c>
      <c r="K1833" s="578">
        <v>3.9646008208602144</v>
      </c>
      <c r="L1833" s="578">
        <v>1209.1818707784</v>
      </c>
      <c r="M1833" s="578">
        <v>2.0382746287723377</v>
      </c>
      <c r="N1833" s="578">
        <v>2.29963176066121E-2</v>
      </c>
      <c r="O1833" s="578">
        <v>2.4098021405128074E-2</v>
      </c>
      <c r="P1833" s="578">
        <v>3.5055666387829598</v>
      </c>
      <c r="Q1833" s="578">
        <v>1068.6587568918799</v>
      </c>
      <c r="R1833" s="578">
        <v>1.7094007904670376</v>
      </c>
      <c r="S1833" s="578">
        <v>1.0721382071324089E-2</v>
      </c>
      <c r="T1833" s="578">
        <v>2.1297533356118899E-2</v>
      </c>
      <c r="U1833" s="578">
        <v>3.9646010294817025</v>
      </c>
      <c r="V1833" s="578">
        <v>1209.1818707784</v>
      </c>
      <c r="W1833" s="578">
        <v>2.0382745652374625</v>
      </c>
      <c r="X1833" s="578">
        <v>2.2996319134866352E-2</v>
      </c>
      <c r="Y1833" s="578">
        <v>2.4098021405128074E-2</v>
      </c>
    </row>
    <row r="1834" spans="1:25" x14ac:dyDescent="0.3">
      <c r="A1834" s="311" t="s">
        <v>4431</v>
      </c>
      <c r="B1834" s="310" t="s">
        <v>2192</v>
      </c>
      <c r="C1834" s="310" t="s">
        <v>4184</v>
      </c>
      <c r="D1834" s="36">
        <v>8</v>
      </c>
      <c r="E1834" s="36">
        <v>2012</v>
      </c>
      <c r="F1834" s="578">
        <v>3.3776504862092476</v>
      </c>
      <c r="G1834" s="578">
        <v>947.64997450510623</v>
      </c>
      <c r="H1834" s="578">
        <v>1.3406850916508075</v>
      </c>
      <c r="I1834" s="578">
        <v>1.007720707624076E-2</v>
      </c>
      <c r="J1834" s="578">
        <v>1.8885888605533752E-2</v>
      </c>
      <c r="K1834" s="578">
        <v>3.8808935884544495</v>
      </c>
      <c r="L1834" s="578">
        <v>1109.3507804870574</v>
      </c>
      <c r="M1834" s="578">
        <v>1.67490299801041</v>
      </c>
      <c r="N1834" s="578">
        <v>4.0536181320324702E-2</v>
      </c>
      <c r="O1834" s="578">
        <v>2.2108470904640798E-2</v>
      </c>
      <c r="P1834" s="578">
        <v>3.3776506426662851</v>
      </c>
      <c r="Q1834" s="578">
        <v>947.64997450510623</v>
      </c>
      <c r="R1834" s="578">
        <v>1.3406851418997827</v>
      </c>
      <c r="S1834" s="578">
        <v>1.0077206420987745E-2</v>
      </c>
      <c r="T1834" s="578">
        <v>1.8885888605533752E-2</v>
      </c>
      <c r="U1834" s="578">
        <v>3.8808936915208148</v>
      </c>
      <c r="V1834" s="578">
        <v>1109.3507804870574</v>
      </c>
      <c r="W1834" s="578">
        <v>1.6749030212219298</v>
      </c>
      <c r="X1834" s="578">
        <v>4.0536186075466177E-2</v>
      </c>
      <c r="Y1834" s="578">
        <v>2.210847038077185E-2</v>
      </c>
    </row>
    <row r="1835" spans="1:25" x14ac:dyDescent="0.3">
      <c r="A1835" s="311" t="s">
        <v>4432</v>
      </c>
      <c r="B1835" s="310" t="s">
        <v>2192</v>
      </c>
      <c r="C1835" s="310" t="s">
        <v>4184</v>
      </c>
      <c r="D1835" s="36">
        <v>9</v>
      </c>
      <c r="E1835" s="36">
        <v>2012</v>
      </c>
      <c r="F1835" s="578">
        <v>3.4497359969510972</v>
      </c>
      <c r="G1835" s="578">
        <v>906.34673309326126</v>
      </c>
      <c r="H1835" s="578">
        <v>1.10887376891211</v>
      </c>
      <c r="I1835" s="578">
        <v>1.0011902553098162E-2</v>
      </c>
      <c r="J1835" s="578">
        <v>1.806276011241905E-2</v>
      </c>
      <c r="K1835" s="578">
        <v>3.9823822010869927</v>
      </c>
      <c r="L1835" s="578">
        <v>1083.6691169738726</v>
      </c>
      <c r="M1835" s="578">
        <v>1.4418398919939699</v>
      </c>
      <c r="N1835" s="578">
        <v>7.159987888978013E-2</v>
      </c>
      <c r="O1835" s="578">
        <v>2.1596637399246249E-2</v>
      </c>
      <c r="P1835" s="578">
        <v>3.4497361012643002</v>
      </c>
      <c r="Q1835" s="578">
        <v>906.3467178344722</v>
      </c>
      <c r="R1835" s="578">
        <v>1.1088736951023699</v>
      </c>
      <c r="S1835" s="578">
        <v>1.0011902914129671E-2</v>
      </c>
      <c r="T1835" s="578">
        <v>1.806276011241905E-2</v>
      </c>
      <c r="U1835" s="578">
        <v>3.9823820992310131</v>
      </c>
      <c r="V1835" s="578">
        <v>1083.6690648396775</v>
      </c>
      <c r="W1835" s="578">
        <v>1.441839971723915</v>
      </c>
      <c r="X1835" s="578">
        <v>7.1599879903866709E-2</v>
      </c>
      <c r="Y1835" s="578">
        <v>2.1596637399246249E-2</v>
      </c>
    </row>
    <row r="1836" spans="1:25" x14ac:dyDescent="0.3">
      <c r="A1836" s="311" t="s">
        <v>4433</v>
      </c>
      <c r="B1836" s="310" t="s">
        <v>2192</v>
      </c>
      <c r="C1836" s="310" t="s">
        <v>4184</v>
      </c>
      <c r="D1836" s="36">
        <v>10</v>
      </c>
      <c r="E1836" s="36">
        <v>2012</v>
      </c>
      <c r="F1836" s="578">
        <v>3.5098908566881875</v>
      </c>
      <c r="G1836" s="578">
        <v>874.29188537597599</v>
      </c>
      <c r="H1836" s="578">
        <v>0.92693524074032507</v>
      </c>
      <c r="I1836" s="578">
        <v>9.9789671943426514E-3</v>
      </c>
      <c r="J1836" s="578">
        <v>1.7423924892985526E-2</v>
      </c>
      <c r="K1836" s="578">
        <v>4.0567064340540693</v>
      </c>
      <c r="L1836" s="578">
        <v>1060.7234376271549</v>
      </c>
      <c r="M1836" s="578">
        <v>1.2658132829365025</v>
      </c>
      <c r="N1836" s="578">
        <v>9.7798333663983023E-2</v>
      </c>
      <c r="O1836" s="578">
        <v>2.1139339505073899E-2</v>
      </c>
      <c r="P1836" s="578">
        <v>3.5098910131556074</v>
      </c>
      <c r="Q1836" s="578">
        <v>874.29188537597634</v>
      </c>
      <c r="R1836" s="578">
        <v>0.92693522686325447</v>
      </c>
      <c r="S1836" s="578">
        <v>9.9789674042843404E-3</v>
      </c>
      <c r="T1836" s="578">
        <v>1.7423924892985526E-2</v>
      </c>
      <c r="U1836" s="578">
        <v>4.0567064861925219</v>
      </c>
      <c r="V1836" s="578">
        <v>1060.7234376271549</v>
      </c>
      <c r="W1836" s="578">
        <v>1.2658132908679001</v>
      </c>
      <c r="X1836" s="578">
        <v>9.7798335920136314E-2</v>
      </c>
      <c r="Y1836" s="578">
        <v>2.1139340019241577E-2</v>
      </c>
    </row>
    <row r="1837" spans="1:25" x14ac:dyDescent="0.3">
      <c r="A1837" s="311" t="s">
        <v>4434</v>
      </c>
      <c r="B1837" s="310" t="s">
        <v>2192</v>
      </c>
      <c r="C1837" s="310" t="s">
        <v>4184</v>
      </c>
      <c r="D1837" s="36">
        <v>11</v>
      </c>
      <c r="E1837" s="36">
        <v>2012</v>
      </c>
      <c r="F1837" s="578">
        <v>3.5911670611588575</v>
      </c>
      <c r="G1837" s="578">
        <v>849.18491649627629</v>
      </c>
      <c r="H1837" s="578">
        <v>0.76812351067019302</v>
      </c>
      <c r="I1837" s="578">
        <v>1.0097379535371428E-2</v>
      </c>
      <c r="J1837" s="578">
        <v>1.6923562448937401E-2</v>
      </c>
      <c r="K1837" s="578">
        <v>4.1272300805181441</v>
      </c>
      <c r="L1837" s="578">
        <v>1035.2432556152307</v>
      </c>
      <c r="M1837" s="578">
        <v>1.0904842321239476</v>
      </c>
      <c r="N1837" s="578">
        <v>0.1075035730670299</v>
      </c>
      <c r="O1837" s="578">
        <v>2.06315551574031E-2</v>
      </c>
      <c r="P1837" s="578">
        <v>3.5911671133129199</v>
      </c>
      <c r="Q1837" s="578">
        <v>849.18489074706963</v>
      </c>
      <c r="R1837" s="578">
        <v>0.76812345956568573</v>
      </c>
      <c r="S1837" s="578">
        <v>1.0097378242448919E-2</v>
      </c>
      <c r="T1837" s="578">
        <v>1.6923562448937401E-2</v>
      </c>
      <c r="U1837" s="578">
        <v>4.1272300805232973</v>
      </c>
      <c r="V1837" s="578">
        <v>1035.2432556152307</v>
      </c>
      <c r="W1837" s="578">
        <v>1.09048427173729</v>
      </c>
      <c r="X1837" s="578">
        <v>0.10750357831329857</v>
      </c>
      <c r="Y1837" s="578">
        <v>2.06315551574031E-2</v>
      </c>
    </row>
    <row r="1838" spans="1:25" x14ac:dyDescent="0.3">
      <c r="A1838" s="311" t="s">
        <v>4435</v>
      </c>
      <c r="B1838" s="310" t="s">
        <v>2192</v>
      </c>
      <c r="C1838" s="310" t="s">
        <v>4184</v>
      </c>
      <c r="D1838" s="36">
        <v>12</v>
      </c>
      <c r="E1838" s="36">
        <v>2012</v>
      </c>
      <c r="F1838" s="578">
        <v>3.6576664931413472</v>
      </c>
      <c r="G1838" s="578">
        <v>828.64620908101381</v>
      </c>
      <c r="H1838" s="578">
        <v>0.63818762656470995</v>
      </c>
      <c r="I1838" s="578">
        <v>1.0194269120347587E-2</v>
      </c>
      <c r="J1838" s="578">
        <v>1.6514237504452425E-2</v>
      </c>
      <c r="K1838" s="578">
        <v>4.1761424014338546</v>
      </c>
      <c r="L1838" s="578">
        <v>1009.3234395980827</v>
      </c>
      <c r="M1838" s="578">
        <v>0.9330636644517647</v>
      </c>
      <c r="N1838" s="578">
        <v>0.10263446525126083</v>
      </c>
      <c r="O1838" s="578">
        <v>2.0114996916769625E-2</v>
      </c>
      <c r="P1838" s="578">
        <v>3.6576663366843847</v>
      </c>
      <c r="Q1838" s="578">
        <v>828.64620908101381</v>
      </c>
      <c r="R1838" s="578">
        <v>0.63818762256111428</v>
      </c>
      <c r="S1838" s="578">
        <v>1.0194268901462529E-2</v>
      </c>
      <c r="T1838" s="578">
        <v>1.6514237504452425E-2</v>
      </c>
      <c r="U1838" s="578">
        <v>4.1761427143634702</v>
      </c>
      <c r="V1838" s="578">
        <v>1009.3234395980827</v>
      </c>
      <c r="W1838" s="578">
        <v>0.93306368630934811</v>
      </c>
      <c r="X1838" s="578">
        <v>0.10263447065851017</v>
      </c>
      <c r="Y1838" s="578">
        <v>2.0114996916769625E-2</v>
      </c>
    </row>
    <row r="1839" spans="1:25" x14ac:dyDescent="0.3">
      <c r="A1839" s="311" t="s">
        <v>4436</v>
      </c>
      <c r="B1839" s="310" t="s">
        <v>2192</v>
      </c>
      <c r="C1839" s="310" t="s">
        <v>4184</v>
      </c>
      <c r="D1839" s="36">
        <v>13</v>
      </c>
      <c r="E1839" s="36">
        <v>2012</v>
      </c>
      <c r="F1839" s="578">
        <v>3.5410264306744099</v>
      </c>
      <c r="G1839" s="578">
        <v>781.35030937194779</v>
      </c>
      <c r="H1839" s="578">
        <v>0.54117850087580588</v>
      </c>
      <c r="I1839" s="578">
        <v>1.0148735556867881E-2</v>
      </c>
      <c r="J1839" s="578">
        <v>1.5571676087953724E-2</v>
      </c>
      <c r="K1839" s="578">
        <v>4.0509991652955497</v>
      </c>
      <c r="L1839" s="578">
        <v>957.40856424967399</v>
      </c>
      <c r="M1839" s="578">
        <v>0.813093182376178</v>
      </c>
      <c r="N1839" s="578">
        <v>9.3859238971769052E-2</v>
      </c>
      <c r="O1839" s="578">
        <v>1.9080390008942502E-2</v>
      </c>
      <c r="P1839" s="578">
        <v>3.5410264828284728</v>
      </c>
      <c r="Q1839" s="578">
        <v>781.35030937194779</v>
      </c>
      <c r="R1839" s="578">
        <v>0.54117850924012556</v>
      </c>
      <c r="S1839" s="578">
        <v>1.0148735252338736E-2</v>
      </c>
      <c r="T1839" s="578">
        <v>1.5571676087953724E-2</v>
      </c>
      <c r="U1839" s="578">
        <v>4.0509990609874222</v>
      </c>
      <c r="V1839" s="578">
        <v>957.40856424967399</v>
      </c>
      <c r="W1839" s="578">
        <v>0.81309324437643204</v>
      </c>
      <c r="X1839" s="578">
        <v>9.3859246085836859E-2</v>
      </c>
      <c r="Y1839" s="578">
        <v>1.908039053281145E-2</v>
      </c>
    </row>
    <row r="1840" spans="1:25" x14ac:dyDescent="0.3">
      <c r="A1840" s="311" t="s">
        <v>4437</v>
      </c>
      <c r="B1840" s="310" t="s">
        <v>2192</v>
      </c>
      <c r="C1840" s="310" t="s">
        <v>4184</v>
      </c>
      <c r="D1840" s="36">
        <v>14</v>
      </c>
      <c r="E1840" s="36">
        <v>2012</v>
      </c>
      <c r="F1840" s="578">
        <v>3.4056254209979926</v>
      </c>
      <c r="G1840" s="578">
        <v>762.86714808146098</v>
      </c>
      <c r="H1840" s="578">
        <v>0.51942024366265571</v>
      </c>
      <c r="I1840" s="578">
        <v>1.1287707099427224E-2</v>
      </c>
      <c r="J1840" s="578">
        <v>1.5203332295641251E-2</v>
      </c>
      <c r="K1840" s="578">
        <v>3.9002417357686023</v>
      </c>
      <c r="L1840" s="578">
        <v>930.07892608642521</v>
      </c>
      <c r="M1840" s="578">
        <v>0.76383560350041058</v>
      </c>
      <c r="N1840" s="578">
        <v>8.5091454864899038E-2</v>
      </c>
      <c r="O1840" s="578">
        <v>1.8535713742797503E-2</v>
      </c>
      <c r="P1840" s="578">
        <v>3.4056254210031476</v>
      </c>
      <c r="Q1840" s="578">
        <v>762.86717351277593</v>
      </c>
      <c r="R1840" s="578">
        <v>0.51942020179679549</v>
      </c>
      <c r="S1840" s="578">
        <v>1.1287706051689324E-2</v>
      </c>
      <c r="T1840" s="578">
        <v>1.5203331781473576E-2</v>
      </c>
      <c r="U1840" s="578">
        <v>3.9002417879278948</v>
      </c>
      <c r="V1840" s="578">
        <v>930.07892608642521</v>
      </c>
      <c r="W1840" s="578">
        <v>0.76383563861963855</v>
      </c>
      <c r="X1840" s="578">
        <v>8.5091461578182551E-2</v>
      </c>
      <c r="Y1840" s="578">
        <v>1.8535713742797503E-2</v>
      </c>
    </row>
    <row r="1841" spans="1:25" x14ac:dyDescent="0.3">
      <c r="A1841" s="311" t="s">
        <v>4438</v>
      </c>
      <c r="B1841" s="310" t="s">
        <v>2192</v>
      </c>
      <c r="C1841" s="310" t="s">
        <v>4184</v>
      </c>
      <c r="D1841" s="36">
        <v>15</v>
      </c>
      <c r="E1841" s="36">
        <v>2012</v>
      </c>
      <c r="F1841" s="578">
        <v>3.2877218682136746</v>
      </c>
      <c r="G1841" s="578">
        <v>748.95864995320596</v>
      </c>
      <c r="H1841" s="578">
        <v>0.50556881897925099</v>
      </c>
      <c r="I1841" s="578">
        <v>1.2359886143182501E-2</v>
      </c>
      <c r="J1841" s="578">
        <v>1.4926143689081026E-2</v>
      </c>
      <c r="K1841" s="578">
        <v>3.7644464553836725</v>
      </c>
      <c r="L1841" s="578">
        <v>907.68668969472196</v>
      </c>
      <c r="M1841" s="578">
        <v>0.72710360015056075</v>
      </c>
      <c r="N1841" s="578">
        <v>7.9098102241005108E-2</v>
      </c>
      <c r="O1841" s="578">
        <v>1.8089470007301572E-2</v>
      </c>
      <c r="P1841" s="578">
        <v>3.2877219725269922</v>
      </c>
      <c r="Q1841" s="578">
        <v>748.95864995320596</v>
      </c>
      <c r="R1841" s="578">
        <v>0.50556881171541979</v>
      </c>
      <c r="S1841" s="578">
        <v>1.2359886663944001E-2</v>
      </c>
      <c r="T1841" s="578">
        <v>1.4926143689081026E-2</v>
      </c>
      <c r="U1841" s="578">
        <v>3.7644466118614748</v>
      </c>
      <c r="V1841" s="578">
        <v>907.68668969472196</v>
      </c>
      <c r="W1841" s="578">
        <v>0.72710366336650578</v>
      </c>
      <c r="X1841" s="578">
        <v>7.9098103798969532E-2</v>
      </c>
      <c r="Y1841" s="578">
        <v>1.8089470007301572E-2</v>
      </c>
    </row>
    <row r="1842" spans="1:25" x14ac:dyDescent="0.3">
      <c r="A1842" s="579" t="s">
        <v>4439</v>
      </c>
      <c r="B1842" s="580" t="s">
        <v>2192</v>
      </c>
      <c r="C1842" s="580" t="s">
        <v>4184</v>
      </c>
      <c r="D1842" s="581">
        <v>16</v>
      </c>
      <c r="E1842" s="581">
        <v>2012</v>
      </c>
      <c r="F1842" s="582">
        <v>3.2192673653960302</v>
      </c>
      <c r="G1842" s="582">
        <v>752.29328982035281</v>
      </c>
      <c r="H1842" s="582">
        <v>0.50818369907028627</v>
      </c>
      <c r="I1842" s="582">
        <v>1.4118051544452651E-2</v>
      </c>
      <c r="J1842" s="582">
        <v>1.499260527392225E-2</v>
      </c>
      <c r="K1842" s="582">
        <v>3.6758791501733055</v>
      </c>
      <c r="L1842" s="582">
        <v>901.9810409545895</v>
      </c>
      <c r="M1842" s="582">
        <v>0.70526073610380946</v>
      </c>
      <c r="N1842" s="582">
        <v>7.5301465506830284E-2</v>
      </c>
      <c r="O1842" s="582">
        <v>1.7975752979206526E-2</v>
      </c>
      <c r="P1842" s="582">
        <v>3.2192673132471974</v>
      </c>
      <c r="Q1842" s="582">
        <v>752.29329522450735</v>
      </c>
      <c r="R1842" s="582">
        <v>0.50818370630865151</v>
      </c>
      <c r="S1842" s="582">
        <v>1.4118053116514248E-2</v>
      </c>
      <c r="T1842" s="582">
        <v>1.49926057977912E-2</v>
      </c>
      <c r="U1842" s="582">
        <v>3.6758789427935823</v>
      </c>
      <c r="V1842" s="582">
        <v>901.98103586832644</v>
      </c>
      <c r="W1842" s="582">
        <v>0.70526071744825414</v>
      </c>
      <c r="X1842" s="582">
        <v>7.5301466399954081E-2</v>
      </c>
      <c r="Y1842" s="582">
        <v>1.7975752979206526E-2</v>
      </c>
    </row>
    <row r="1843" spans="1:25" x14ac:dyDescent="0.3">
      <c r="A1843" s="311" t="s">
        <v>4440</v>
      </c>
      <c r="B1843" s="310" t="s">
        <v>2192</v>
      </c>
      <c r="C1843" s="310" t="s">
        <v>4184</v>
      </c>
      <c r="D1843" s="36">
        <v>1</v>
      </c>
      <c r="E1843" s="36">
        <v>2020</v>
      </c>
      <c r="F1843" s="578">
        <v>14.957964989714998</v>
      </c>
      <c r="G1843" s="578">
        <v>6312.0457661946548</v>
      </c>
      <c r="H1843" s="578">
        <v>13.527732591241699</v>
      </c>
      <c r="I1843" s="578">
        <v>7.6237067580526202E-2</v>
      </c>
      <c r="J1843" s="578">
        <v>4.199586506001645E-2</v>
      </c>
      <c r="K1843" s="578">
        <v>15.066804702623475</v>
      </c>
      <c r="L1843" s="578">
        <v>6356.0193684895785</v>
      </c>
      <c r="M1843" s="578">
        <v>13.594743283213226</v>
      </c>
      <c r="N1843" s="578">
        <v>7.6598319082828881E-2</v>
      </c>
      <c r="O1843" s="578">
        <v>4.2288439503560427E-2</v>
      </c>
      <c r="P1843" s="578">
        <v>14.957964989719223</v>
      </c>
      <c r="Q1843" s="578">
        <v>6312.0457661946548</v>
      </c>
      <c r="R1843" s="578">
        <v>13.527732594772949</v>
      </c>
      <c r="S1843" s="578">
        <v>7.6237051608283424E-2</v>
      </c>
      <c r="T1843" s="578">
        <v>4.1995865060016457E-2</v>
      </c>
      <c r="U1843" s="578">
        <v>15.066804702628023</v>
      </c>
      <c r="V1843" s="578">
        <v>6356.0194193522075</v>
      </c>
      <c r="W1843" s="578">
        <v>13.594742870035827</v>
      </c>
      <c r="X1843" s="578">
        <v>7.6598308038531543E-2</v>
      </c>
      <c r="Y1843" s="578">
        <v>4.2288439503560427E-2</v>
      </c>
    </row>
    <row r="1844" spans="1:25" x14ac:dyDescent="0.3">
      <c r="A1844" s="311" t="s">
        <v>4441</v>
      </c>
      <c r="B1844" s="310" t="s">
        <v>2192</v>
      </c>
      <c r="C1844" s="310" t="s">
        <v>4184</v>
      </c>
      <c r="D1844" s="36">
        <v>2</v>
      </c>
      <c r="E1844" s="36">
        <v>2020</v>
      </c>
      <c r="F1844" s="578">
        <v>7.8847765379456742</v>
      </c>
      <c r="G1844" s="578">
        <v>3147.0551643371527</v>
      </c>
      <c r="H1844" s="578">
        <v>7.0726611647017545</v>
      </c>
      <c r="I1844" s="578">
        <v>4.2786347867756022E-2</v>
      </c>
      <c r="J1844" s="578">
        <v>2.0938275983401824E-2</v>
      </c>
      <c r="K1844" s="578">
        <v>8.0190160526293095</v>
      </c>
      <c r="L1844" s="578">
        <v>3200.1747716267851</v>
      </c>
      <c r="M1844" s="578">
        <v>7.1596223065280302</v>
      </c>
      <c r="N1844" s="578">
        <v>4.330354721817755E-2</v>
      </c>
      <c r="O1844" s="578">
        <v>2.1291679198232751E-2</v>
      </c>
      <c r="P1844" s="578">
        <v>7.884776274701828</v>
      </c>
      <c r="Q1844" s="578">
        <v>3147.0551643371546</v>
      </c>
      <c r="R1844" s="578">
        <v>7.0726610537385497</v>
      </c>
      <c r="S1844" s="578">
        <v>4.2786343180523476E-2</v>
      </c>
      <c r="T1844" s="578">
        <v>2.0938275983401824E-2</v>
      </c>
      <c r="U1844" s="578">
        <v>8.0190159930349765</v>
      </c>
      <c r="V1844" s="578">
        <v>3200.1747716267851</v>
      </c>
      <c r="W1844" s="578">
        <v>7.1596223642894357</v>
      </c>
      <c r="X1844" s="578">
        <v>4.3303548872700021E-2</v>
      </c>
      <c r="Y1844" s="578">
        <v>2.1291679198232751E-2</v>
      </c>
    </row>
    <row r="1845" spans="1:25" x14ac:dyDescent="0.3">
      <c r="A1845" s="311" t="s">
        <v>4442</v>
      </c>
      <c r="B1845" s="310" t="s">
        <v>2192</v>
      </c>
      <c r="C1845" s="310" t="s">
        <v>4184</v>
      </c>
      <c r="D1845" s="36">
        <v>3</v>
      </c>
      <c r="E1845" s="36">
        <v>2020</v>
      </c>
      <c r="F1845" s="578">
        <v>4.6706152223519704</v>
      </c>
      <c r="G1845" s="578">
        <v>1786.6227086385024</v>
      </c>
      <c r="H1845" s="578">
        <v>3.8144238654106903</v>
      </c>
      <c r="I1845" s="578">
        <v>2.2939507840495275E-2</v>
      </c>
      <c r="J1845" s="578">
        <v>1.1886922962730726E-2</v>
      </c>
      <c r="K1845" s="578">
        <v>4.7101469739689756</v>
      </c>
      <c r="L1845" s="578">
        <v>1803.5334434509223</v>
      </c>
      <c r="M1845" s="578">
        <v>3.8566360326949476</v>
      </c>
      <c r="N1845" s="578">
        <v>2.3280795878614875E-2</v>
      </c>
      <c r="O1845" s="578">
        <v>1.1999437478758975E-2</v>
      </c>
      <c r="P1845" s="578">
        <v>4.6706152223362825</v>
      </c>
      <c r="Q1845" s="578">
        <v>1786.6227086385024</v>
      </c>
      <c r="R1845" s="578">
        <v>3.8144237635909377</v>
      </c>
      <c r="S1845" s="578">
        <v>2.2939507336256278E-2</v>
      </c>
      <c r="T1845" s="578">
        <v>1.1886922962730726E-2</v>
      </c>
      <c r="U1845" s="578">
        <v>4.7101469739742017</v>
      </c>
      <c r="V1845" s="578">
        <v>1803.5334434509223</v>
      </c>
      <c r="W1845" s="578">
        <v>3.8566360490270446</v>
      </c>
      <c r="X1845" s="578">
        <v>2.3280795374982177E-2</v>
      </c>
      <c r="Y1845" s="578">
        <v>1.1999437478758975E-2</v>
      </c>
    </row>
    <row r="1846" spans="1:25" x14ac:dyDescent="0.3">
      <c r="A1846" s="311" t="s">
        <v>4443</v>
      </c>
      <c r="B1846" s="310" t="s">
        <v>2192</v>
      </c>
      <c r="C1846" s="310" t="s">
        <v>4184</v>
      </c>
      <c r="D1846" s="36">
        <v>4</v>
      </c>
      <c r="E1846" s="36">
        <v>2020</v>
      </c>
      <c r="F1846" s="578">
        <v>3.910903456325205</v>
      </c>
      <c r="G1846" s="578">
        <v>1413.2291603088324</v>
      </c>
      <c r="H1846" s="578">
        <v>2.8250502309238001</v>
      </c>
      <c r="I1846" s="578">
        <v>1.6614190551763323E-2</v>
      </c>
      <c r="J1846" s="578">
        <v>9.4026157894404536E-3</v>
      </c>
      <c r="K1846" s="578">
        <v>4.0520831674657476</v>
      </c>
      <c r="L1846" s="578">
        <v>1459.9867553710901</v>
      </c>
      <c r="M1846" s="578">
        <v>2.9427477562639952</v>
      </c>
      <c r="N1846" s="578">
        <v>1.7652594468548451E-2</v>
      </c>
      <c r="O1846" s="578">
        <v>9.7137235861737004E-3</v>
      </c>
      <c r="P1846" s="578">
        <v>3.91090324770372</v>
      </c>
      <c r="Q1846" s="578">
        <v>1413.2291603088324</v>
      </c>
      <c r="R1846" s="578">
        <v>2.8250502711137675</v>
      </c>
      <c r="S1846" s="578">
        <v>1.6614190525918525E-2</v>
      </c>
      <c r="T1846" s="578">
        <v>9.40261583794684E-3</v>
      </c>
      <c r="U1846" s="578">
        <v>4.052083218378125</v>
      </c>
      <c r="V1846" s="578">
        <v>1459.9867032368952</v>
      </c>
      <c r="W1846" s="578">
        <v>2.9427478097034747</v>
      </c>
      <c r="X1846" s="578">
        <v>1.7652596034849876E-2</v>
      </c>
      <c r="Y1846" s="578">
        <v>9.7137235328166784E-3</v>
      </c>
    </row>
    <row r="1847" spans="1:25" x14ac:dyDescent="0.3">
      <c r="A1847" s="311" t="s">
        <v>4444</v>
      </c>
      <c r="B1847" s="310" t="s">
        <v>2192</v>
      </c>
      <c r="C1847" s="310" t="s">
        <v>4184</v>
      </c>
      <c r="D1847" s="36">
        <v>5</v>
      </c>
      <c r="E1847" s="36">
        <v>2020</v>
      </c>
      <c r="F1847" s="578">
        <v>3.5193279657264549</v>
      </c>
      <c r="G1847" s="578">
        <v>1231.77187601725</v>
      </c>
      <c r="H1847" s="578">
        <v>2.2618355914673849</v>
      </c>
      <c r="I1847" s="578">
        <v>1.3385924306173001E-2</v>
      </c>
      <c r="J1847" s="578">
        <v>8.1953303306363471E-3</v>
      </c>
      <c r="K1847" s="578">
        <v>3.7879034057595273</v>
      </c>
      <c r="L1847" s="578">
        <v>1318.1135317484477</v>
      </c>
      <c r="M1847" s="578">
        <v>2.4711391630383597</v>
      </c>
      <c r="N1847" s="578">
        <v>1.5536703937830925E-2</v>
      </c>
      <c r="O1847" s="578">
        <v>8.7697936251061002E-3</v>
      </c>
      <c r="P1847" s="578">
        <v>3.5193276018950002</v>
      </c>
      <c r="Q1847" s="578">
        <v>1231.77187601725</v>
      </c>
      <c r="R1847" s="578">
        <v>2.2618355865197328</v>
      </c>
      <c r="S1847" s="578">
        <v>1.3385923249415999E-2</v>
      </c>
      <c r="T1847" s="578">
        <v>8.1953303282110302E-3</v>
      </c>
      <c r="U1847" s="578">
        <v>3.7879035622165675</v>
      </c>
      <c r="V1847" s="578">
        <v>1318.1135317484477</v>
      </c>
      <c r="W1847" s="578">
        <v>2.4711393059236175</v>
      </c>
      <c r="X1847" s="578">
        <v>1.5536702904682825E-2</v>
      </c>
      <c r="Y1847" s="578">
        <v>8.7697935717490766E-3</v>
      </c>
    </row>
    <row r="1848" spans="1:25" x14ac:dyDescent="0.3">
      <c r="A1848" s="311" t="s">
        <v>4445</v>
      </c>
      <c r="B1848" s="310" t="s">
        <v>2192</v>
      </c>
      <c r="C1848" s="310" t="s">
        <v>4184</v>
      </c>
      <c r="D1848" s="36">
        <v>6</v>
      </c>
      <c r="E1848" s="36">
        <v>2020</v>
      </c>
      <c r="F1848" s="578">
        <v>3.2039867955828973</v>
      </c>
      <c r="G1848" s="578">
        <v>1106.80176798502</v>
      </c>
      <c r="H1848" s="578">
        <v>1.8435517279067375</v>
      </c>
      <c r="I1848" s="578">
        <v>1.0342516384450077E-2</v>
      </c>
      <c r="J1848" s="578">
        <v>7.3638797524229888E-3</v>
      </c>
      <c r="K1848" s="578">
        <v>3.5797695862753778</v>
      </c>
      <c r="L1848" s="578">
        <v>1227.3052101135224</v>
      </c>
      <c r="M1848" s="578">
        <v>2.1229862125037426</v>
      </c>
      <c r="N1848" s="578">
        <v>1.4607594131310422E-2</v>
      </c>
      <c r="O1848" s="578">
        <v>8.1656173618587929E-3</v>
      </c>
      <c r="P1848" s="578">
        <v>3.2039866391154748</v>
      </c>
      <c r="Q1848" s="578">
        <v>1106.80176798502</v>
      </c>
      <c r="R1848" s="578">
        <v>1.8435517063044173</v>
      </c>
      <c r="S1848" s="578">
        <v>1.0342516561195218E-2</v>
      </c>
      <c r="T1848" s="578">
        <v>7.3638798057800107E-3</v>
      </c>
      <c r="U1848" s="578">
        <v>3.5797700556567276</v>
      </c>
      <c r="V1848" s="578">
        <v>1227.3052101135224</v>
      </c>
      <c r="W1848" s="578">
        <v>2.1229863855017626</v>
      </c>
      <c r="X1848" s="578">
        <v>1.4607600422512626E-2</v>
      </c>
      <c r="Y1848" s="578">
        <v>8.1656174152158149E-3</v>
      </c>
    </row>
    <row r="1849" spans="1:25" x14ac:dyDescent="0.3">
      <c r="A1849" s="311" t="s">
        <v>4446</v>
      </c>
      <c r="B1849" s="310" t="s">
        <v>2192</v>
      </c>
      <c r="C1849" s="310" t="s">
        <v>4184</v>
      </c>
      <c r="D1849" s="36">
        <v>7</v>
      </c>
      <c r="E1849" s="36">
        <v>2020</v>
      </c>
      <c r="F1849" s="578">
        <v>3.2145954385737951</v>
      </c>
      <c r="G1849" s="578">
        <v>1068.3573939005473</v>
      </c>
      <c r="H1849" s="578">
        <v>1.6134628709357126</v>
      </c>
      <c r="I1849" s="578">
        <v>1.0560380379805168E-2</v>
      </c>
      <c r="J1849" s="578">
        <v>7.1080906685286474E-3</v>
      </c>
      <c r="K1849" s="578">
        <v>3.6402348546694849</v>
      </c>
      <c r="L1849" s="578">
        <v>1208.857397715245</v>
      </c>
      <c r="M1849" s="578">
        <v>1.89590214603231</v>
      </c>
      <c r="N1849" s="578">
        <v>2.7941631521419628E-2</v>
      </c>
      <c r="O1849" s="578">
        <v>8.0428765262089037E-3</v>
      </c>
      <c r="P1849" s="578">
        <v>3.2145951777930151</v>
      </c>
      <c r="Q1849" s="578">
        <v>1068.3573939005473</v>
      </c>
      <c r="R1849" s="578">
        <v>1.6134622922897148</v>
      </c>
      <c r="S1849" s="578">
        <v>1.0560378540996333E-2</v>
      </c>
      <c r="T1849" s="578">
        <v>7.1080906685286474E-3</v>
      </c>
      <c r="U1849" s="578">
        <v>3.6402346982125251</v>
      </c>
      <c r="V1849" s="578">
        <v>1208.857397715245</v>
      </c>
      <c r="W1849" s="578">
        <v>1.8959021724986052</v>
      </c>
      <c r="X1849" s="578">
        <v>2.7941631533091479E-2</v>
      </c>
      <c r="Y1849" s="578">
        <v>8.0428765262089037E-3</v>
      </c>
    </row>
    <row r="1850" spans="1:25" x14ac:dyDescent="0.3">
      <c r="A1850" s="311" t="s">
        <v>4447</v>
      </c>
      <c r="B1850" s="310" t="s">
        <v>2192</v>
      </c>
      <c r="C1850" s="310" t="s">
        <v>4184</v>
      </c>
      <c r="D1850" s="36">
        <v>8</v>
      </c>
      <c r="E1850" s="36">
        <v>2020</v>
      </c>
      <c r="F1850" s="578">
        <v>3.0806627908526676</v>
      </c>
      <c r="G1850" s="578">
        <v>947.38223107655801</v>
      </c>
      <c r="H1850" s="578">
        <v>1.2877606673415949</v>
      </c>
      <c r="I1850" s="578">
        <v>1.0714318996709446E-2</v>
      </c>
      <c r="J1850" s="578">
        <v>6.3032069786762152E-3</v>
      </c>
      <c r="K1850" s="578">
        <v>3.5495245575828673</v>
      </c>
      <c r="L1850" s="578">
        <v>1109.05797195434</v>
      </c>
      <c r="M1850" s="578">
        <v>1.5761465836779525</v>
      </c>
      <c r="N1850" s="578">
        <v>5.7243800802855953E-2</v>
      </c>
      <c r="O1850" s="578">
        <v>7.3788826169523709E-3</v>
      </c>
      <c r="P1850" s="578">
        <v>3.0806628951659474</v>
      </c>
      <c r="Q1850" s="578">
        <v>947.38223075866642</v>
      </c>
      <c r="R1850" s="578">
        <v>1.28776063789943</v>
      </c>
      <c r="S1850" s="578">
        <v>1.0714316950460019E-2</v>
      </c>
      <c r="T1850" s="578">
        <v>6.3032069786762152E-3</v>
      </c>
      <c r="U1850" s="578">
        <v>3.54952476620951</v>
      </c>
      <c r="V1850" s="578">
        <v>1109.0580240885374</v>
      </c>
      <c r="W1850" s="578">
        <v>1.5761465809361301</v>
      </c>
      <c r="X1850" s="578">
        <v>5.7243801365530055E-2</v>
      </c>
      <c r="Y1850" s="578">
        <v>7.3788826169523709E-3</v>
      </c>
    </row>
    <row r="1851" spans="1:25" x14ac:dyDescent="0.3">
      <c r="A1851" s="311" t="s">
        <v>4448</v>
      </c>
      <c r="B1851" s="310" t="s">
        <v>2192</v>
      </c>
      <c r="C1851" s="310" t="s">
        <v>4184</v>
      </c>
      <c r="D1851" s="36">
        <v>9</v>
      </c>
      <c r="E1851" s="36">
        <v>2020</v>
      </c>
      <c r="F1851" s="578">
        <v>3.1337293466001452</v>
      </c>
      <c r="G1851" s="578">
        <v>906.09607505798294</v>
      </c>
      <c r="H1851" s="578">
        <v>1.0746306480699126</v>
      </c>
      <c r="I1851" s="578">
        <v>1.09346829431539E-2</v>
      </c>
      <c r="J1851" s="578">
        <v>6.0285197275030998E-3</v>
      </c>
      <c r="K1851" s="578">
        <v>3.6319092950959599</v>
      </c>
      <c r="L1851" s="578">
        <v>1083.3916702270449</v>
      </c>
      <c r="M1851" s="578">
        <v>1.3640135064209324</v>
      </c>
      <c r="N1851" s="578">
        <v>0.1085824843282045</v>
      </c>
      <c r="O1851" s="578">
        <v>7.2081129474099673E-3</v>
      </c>
      <c r="P1851" s="578">
        <v>3.1337293466001452</v>
      </c>
      <c r="Q1851" s="578">
        <v>906.09606997171977</v>
      </c>
      <c r="R1851" s="578">
        <v>1.0746305942872474</v>
      </c>
      <c r="S1851" s="578">
        <v>1.09346824137143E-2</v>
      </c>
      <c r="T1851" s="578">
        <v>6.0285197784348023E-3</v>
      </c>
      <c r="U1851" s="578">
        <v>3.6319091907721424</v>
      </c>
      <c r="V1851" s="578">
        <v>1083.3916702270449</v>
      </c>
      <c r="W1851" s="578">
        <v>1.364013595475015</v>
      </c>
      <c r="X1851" s="578">
        <v>0.10858249002224775</v>
      </c>
      <c r="Y1851" s="578">
        <v>7.2081129474099673E-3</v>
      </c>
    </row>
    <row r="1852" spans="1:25" x14ac:dyDescent="0.3">
      <c r="A1852" s="311" t="s">
        <v>4449</v>
      </c>
      <c r="B1852" s="310" t="s">
        <v>2192</v>
      </c>
      <c r="C1852" s="310" t="s">
        <v>4184</v>
      </c>
      <c r="D1852" s="36">
        <v>10</v>
      </c>
      <c r="E1852" s="36">
        <v>2020</v>
      </c>
      <c r="F1852" s="578">
        <v>3.178489126614215</v>
      </c>
      <c r="G1852" s="578">
        <v>874.05446688334098</v>
      </c>
      <c r="H1852" s="578">
        <v>0.90736278782666557</v>
      </c>
      <c r="I1852" s="578">
        <v>1.1132795280711077E-2</v>
      </c>
      <c r="J1852" s="578">
        <v>5.8153365316684323E-3</v>
      </c>
      <c r="K1852" s="578">
        <v>3.6911870722131677</v>
      </c>
      <c r="L1852" s="578">
        <v>1060.4578196207626</v>
      </c>
      <c r="M1852" s="578">
        <v>1.2028805334981951</v>
      </c>
      <c r="N1852" s="578">
        <v>0.15214508585571174</v>
      </c>
      <c r="O1852" s="578">
        <v>7.0555287044650524E-3</v>
      </c>
      <c r="P1852" s="578">
        <v>3.178489126614215</v>
      </c>
      <c r="Q1852" s="578">
        <v>874.05447769165005</v>
      </c>
      <c r="R1852" s="578">
        <v>0.90736274154066099</v>
      </c>
      <c r="S1852" s="578">
        <v>1.1132796318520325E-2</v>
      </c>
      <c r="T1852" s="578">
        <v>5.8153365316684323E-3</v>
      </c>
      <c r="U1852" s="578">
        <v>3.6911872286858198</v>
      </c>
      <c r="V1852" s="578">
        <v>1060.4578196207626</v>
      </c>
      <c r="W1852" s="578">
        <v>1.2028805986580324</v>
      </c>
      <c r="X1852" s="578">
        <v>0.15214508590724973</v>
      </c>
      <c r="Y1852" s="578">
        <v>7.0555287044650524E-3</v>
      </c>
    </row>
    <row r="1853" spans="1:25" x14ac:dyDescent="0.3">
      <c r="A1853" s="311" t="s">
        <v>4450</v>
      </c>
      <c r="B1853" s="310" t="s">
        <v>2192</v>
      </c>
      <c r="C1853" s="310" t="s">
        <v>4184</v>
      </c>
      <c r="D1853" s="36">
        <v>11</v>
      </c>
      <c r="E1853" s="36">
        <v>2020</v>
      </c>
      <c r="F1853" s="578">
        <v>3.2425701696504299</v>
      </c>
      <c r="G1853" s="578">
        <v>848.95746040344204</v>
      </c>
      <c r="H1853" s="578">
        <v>0.76142062310767233</v>
      </c>
      <c r="I1853" s="578">
        <v>1.1507689204411949E-2</v>
      </c>
      <c r="J1853" s="578">
        <v>5.6483606773933045E-3</v>
      </c>
      <c r="K1853" s="578">
        <v>3.7453451071945998</v>
      </c>
      <c r="L1853" s="578">
        <v>1034.9877071380579</v>
      </c>
      <c r="M1853" s="578">
        <v>1.0432695838929475</v>
      </c>
      <c r="N1853" s="578">
        <v>0.16854986038985398</v>
      </c>
      <c r="O1853" s="578">
        <v>6.886071673458595E-3</v>
      </c>
      <c r="P1853" s="578">
        <v>3.2425703261073924</v>
      </c>
      <c r="Q1853" s="578">
        <v>848.95744514465275</v>
      </c>
      <c r="R1853" s="578">
        <v>0.76142061561707375</v>
      </c>
      <c r="S1853" s="578">
        <v>1.1507689196681249E-2</v>
      </c>
      <c r="T1853" s="578">
        <v>5.6483606773933045E-3</v>
      </c>
      <c r="U1853" s="578">
        <v>3.7453451071998276</v>
      </c>
      <c r="V1853" s="578">
        <v>1034.9877071380579</v>
      </c>
      <c r="W1853" s="578">
        <v>1.043269560532885</v>
      </c>
      <c r="X1853" s="578">
        <v>0.16854985518996951</v>
      </c>
      <c r="Y1853" s="578">
        <v>6.8860716710332755E-3</v>
      </c>
    </row>
    <row r="1854" spans="1:25" x14ac:dyDescent="0.3">
      <c r="A1854" s="311" t="s">
        <v>4451</v>
      </c>
      <c r="B1854" s="310" t="s">
        <v>2192</v>
      </c>
      <c r="C1854" s="310" t="s">
        <v>4184</v>
      </c>
      <c r="D1854" s="36">
        <v>12</v>
      </c>
      <c r="E1854" s="36">
        <v>2020</v>
      </c>
      <c r="F1854" s="578">
        <v>3.29500085514041</v>
      </c>
      <c r="G1854" s="578">
        <v>828.4268137613924</v>
      </c>
      <c r="H1854" s="578">
        <v>0.64201458773883679</v>
      </c>
      <c r="I1854" s="578">
        <v>1.1814424468563274E-2</v>
      </c>
      <c r="J1854" s="578">
        <v>5.5117629575155026E-3</v>
      </c>
      <c r="K1854" s="578">
        <v>3.779822177789427</v>
      </c>
      <c r="L1854" s="578">
        <v>1009.076192537942</v>
      </c>
      <c r="M1854" s="578">
        <v>0.9000293865337875</v>
      </c>
      <c r="N1854" s="578">
        <v>0.16094848339707801</v>
      </c>
      <c r="O1854" s="578">
        <v>6.7136745516715177E-3</v>
      </c>
      <c r="P1854" s="578">
        <v>3.29500069866776</v>
      </c>
      <c r="Q1854" s="578">
        <v>828.4268083572382</v>
      </c>
      <c r="R1854" s="578">
        <v>0.64201454662361324</v>
      </c>
      <c r="S1854" s="578">
        <v>1.1814424473224425E-2</v>
      </c>
      <c r="T1854" s="578">
        <v>5.5117629575155026E-3</v>
      </c>
      <c r="U1854" s="578">
        <v>3.7798222324427075</v>
      </c>
      <c r="V1854" s="578">
        <v>1009.076192537942</v>
      </c>
      <c r="W1854" s="578">
        <v>0.9000294258839856</v>
      </c>
      <c r="X1854" s="578">
        <v>0.1609484885975685</v>
      </c>
      <c r="Y1854" s="578">
        <v>6.7136746026032227E-3</v>
      </c>
    </row>
    <row r="1855" spans="1:25" x14ac:dyDescent="0.3">
      <c r="A1855" s="311" t="s">
        <v>4452</v>
      </c>
      <c r="B1855" s="310" t="s">
        <v>2192</v>
      </c>
      <c r="C1855" s="310" t="s">
        <v>4184</v>
      </c>
      <c r="D1855" s="36">
        <v>13</v>
      </c>
      <c r="E1855" s="36">
        <v>2020</v>
      </c>
      <c r="F1855" s="578">
        <v>3.18535736129297</v>
      </c>
      <c r="G1855" s="578">
        <v>781.14490318298272</v>
      </c>
      <c r="H1855" s="578">
        <v>0.55226659243938481</v>
      </c>
      <c r="I1855" s="578">
        <v>1.1861079967502476E-2</v>
      </c>
      <c r="J1855" s="578">
        <v>5.1971826760563947E-3</v>
      </c>
      <c r="K1855" s="578">
        <v>3.6602407171111073</v>
      </c>
      <c r="L1855" s="578">
        <v>957.17609341939226</v>
      </c>
      <c r="M1855" s="578">
        <v>0.79001179909209851</v>
      </c>
      <c r="N1855" s="578">
        <v>0.14680909976656575</v>
      </c>
      <c r="O1855" s="578">
        <v>6.3683689440949751E-3</v>
      </c>
      <c r="P1855" s="578">
        <v>3.1853573613136947</v>
      </c>
      <c r="Q1855" s="578">
        <v>781.14490318298272</v>
      </c>
      <c r="R1855" s="578">
        <v>0.55226662942428995</v>
      </c>
      <c r="S1855" s="578">
        <v>1.1861081522435226E-2</v>
      </c>
      <c r="T1855" s="578">
        <v>5.1971826760563947E-3</v>
      </c>
      <c r="U1855" s="578">
        <v>3.6602406649570449</v>
      </c>
      <c r="V1855" s="578">
        <v>957.17609341939226</v>
      </c>
      <c r="W1855" s="578">
        <v>0.79001174628683624</v>
      </c>
      <c r="X1855" s="578">
        <v>0.14680910491430574</v>
      </c>
      <c r="Y1855" s="578">
        <v>6.3683689440949768E-3</v>
      </c>
    </row>
    <row r="1856" spans="1:25" x14ac:dyDescent="0.3">
      <c r="A1856" s="311" t="s">
        <v>4453</v>
      </c>
      <c r="B1856" s="310" t="s">
        <v>2192</v>
      </c>
      <c r="C1856" s="310" t="s">
        <v>4184</v>
      </c>
      <c r="D1856" s="36">
        <v>14</v>
      </c>
      <c r="E1856" s="36">
        <v>2020</v>
      </c>
      <c r="F1856" s="578">
        <v>3.0633013197783949</v>
      </c>
      <c r="G1856" s="578">
        <v>762.67098617553665</v>
      </c>
      <c r="H1856" s="578">
        <v>0.5274058434885468</v>
      </c>
      <c r="I1856" s="578">
        <v>1.2900618098342375E-2</v>
      </c>
      <c r="J1856" s="578">
        <v>5.0742697809861622E-3</v>
      </c>
      <c r="K1856" s="578">
        <v>3.5220996963818472</v>
      </c>
      <c r="L1856" s="578">
        <v>929.85666656494095</v>
      </c>
      <c r="M1856" s="578">
        <v>0.74117048998838619</v>
      </c>
      <c r="N1856" s="578">
        <v>0.13171858051191476</v>
      </c>
      <c r="O1856" s="578">
        <v>6.186604206353267E-3</v>
      </c>
      <c r="P1856" s="578">
        <v>3.0633012676295603</v>
      </c>
      <c r="Q1856" s="578">
        <v>762.67098649342802</v>
      </c>
      <c r="R1856" s="578">
        <v>0.52740582931983182</v>
      </c>
      <c r="S1856" s="578">
        <v>1.29006186205818E-2</v>
      </c>
      <c r="T1856" s="578">
        <v>5.0742696791227547E-3</v>
      </c>
      <c r="U1856" s="578">
        <v>3.5220997485359122</v>
      </c>
      <c r="V1856" s="578">
        <v>929.85666656494095</v>
      </c>
      <c r="W1856" s="578">
        <v>0.74117046737956049</v>
      </c>
      <c r="X1856" s="578">
        <v>0.13171858050676075</v>
      </c>
      <c r="Y1856" s="578">
        <v>6.186604257284972E-3</v>
      </c>
    </row>
    <row r="1857" spans="1:25" x14ac:dyDescent="0.3">
      <c r="A1857" s="311" t="s">
        <v>4454</v>
      </c>
      <c r="B1857" s="310" t="s">
        <v>2192</v>
      </c>
      <c r="C1857" s="310" t="s">
        <v>4184</v>
      </c>
      <c r="D1857" s="36">
        <v>15</v>
      </c>
      <c r="E1857" s="36">
        <v>2020</v>
      </c>
      <c r="F1857" s="578">
        <v>2.9573118486855452</v>
      </c>
      <c r="G1857" s="578">
        <v>748.77014605204226</v>
      </c>
      <c r="H1857" s="578">
        <v>0.51015858438950057</v>
      </c>
      <c r="I1857" s="578">
        <v>1.387372659231305E-2</v>
      </c>
      <c r="J1857" s="578">
        <v>4.9817850231192954E-3</v>
      </c>
      <c r="K1857" s="578">
        <v>3.3984085868424501</v>
      </c>
      <c r="L1857" s="578">
        <v>907.47329330444302</v>
      </c>
      <c r="M1857" s="578">
        <v>0.70405955551783861</v>
      </c>
      <c r="N1857" s="578">
        <v>0.12128466332069301</v>
      </c>
      <c r="O1857" s="578">
        <v>6.0376818485868428E-3</v>
      </c>
      <c r="P1857" s="578">
        <v>2.9573117965367097</v>
      </c>
      <c r="Q1857" s="578">
        <v>748.77015113830532</v>
      </c>
      <c r="R1857" s="578">
        <v>0.51015858663716496</v>
      </c>
      <c r="S1857" s="578">
        <v>1.3873726587462401E-2</v>
      </c>
      <c r="T1857" s="578">
        <v>4.9817850231192954E-3</v>
      </c>
      <c r="U1857" s="578">
        <v>3.3984085346831581</v>
      </c>
      <c r="V1857" s="578">
        <v>907.47329330444302</v>
      </c>
      <c r="W1857" s="578">
        <v>0.7040596000345728</v>
      </c>
      <c r="X1857" s="578">
        <v>0.12128466336738025</v>
      </c>
      <c r="Y1857" s="578">
        <v>6.0376819019438647E-3</v>
      </c>
    </row>
    <row r="1858" spans="1:25" x14ac:dyDescent="0.3">
      <c r="A1858" s="579" t="s">
        <v>4455</v>
      </c>
      <c r="B1858" s="580" t="s">
        <v>2192</v>
      </c>
      <c r="C1858" s="580" t="s">
        <v>4184</v>
      </c>
      <c r="D1858" s="581">
        <v>16</v>
      </c>
      <c r="E1858" s="581">
        <v>2020</v>
      </c>
      <c r="F1858" s="582">
        <v>2.8962348010685024</v>
      </c>
      <c r="G1858" s="582">
        <v>752.10930824279751</v>
      </c>
      <c r="H1858" s="582">
        <v>0.50781041372647429</v>
      </c>
      <c r="I1858" s="582">
        <v>1.5539990642537251E-2</v>
      </c>
      <c r="J1858" s="582">
        <v>5.0040011750146053E-3</v>
      </c>
      <c r="K1858" s="582">
        <v>3.3177703675558647</v>
      </c>
      <c r="L1858" s="582">
        <v>901.77335262298527</v>
      </c>
      <c r="M1858" s="582">
        <v>0.68057269016874899</v>
      </c>
      <c r="N1858" s="582">
        <v>0.11399509491942175</v>
      </c>
      <c r="O1858" s="582">
        <v>5.9997573916916675E-3</v>
      </c>
      <c r="P1858" s="582">
        <v>2.8962348532018001</v>
      </c>
      <c r="Q1858" s="582">
        <v>752.10931364695205</v>
      </c>
      <c r="R1858" s="582">
        <v>0.50781042299422507</v>
      </c>
      <c r="S1858" s="582">
        <v>1.55399906265074E-2</v>
      </c>
      <c r="T1858" s="582">
        <v>5.0040012768780128E-3</v>
      </c>
      <c r="U1858" s="582">
        <v>3.3177703675506374</v>
      </c>
      <c r="V1858" s="582">
        <v>901.77333641052201</v>
      </c>
      <c r="W1858" s="582">
        <v>0.68057276416705703</v>
      </c>
      <c r="X1858" s="582">
        <v>0.113995100114152</v>
      </c>
      <c r="Y1858" s="582">
        <v>5.9997573892663471E-3</v>
      </c>
    </row>
    <row r="1859" spans="1:25" x14ac:dyDescent="0.3">
      <c r="A1859" s="311" t="s">
        <v>4456</v>
      </c>
      <c r="B1859" s="310" t="s">
        <v>2192</v>
      </c>
      <c r="C1859" s="310" t="s">
        <v>4184</v>
      </c>
      <c r="D1859" s="36">
        <v>1</v>
      </c>
      <c r="E1859" s="36">
        <v>2030</v>
      </c>
      <c r="F1859" s="578">
        <v>12.4316732589759</v>
      </c>
      <c r="G1859" s="578">
        <v>6324.6091206868423</v>
      </c>
      <c r="H1859" s="578">
        <v>11.164696749319102</v>
      </c>
      <c r="I1859" s="578">
        <v>2.1155111282647927E-2</v>
      </c>
      <c r="J1859" s="578">
        <v>4.216989704097307E-2</v>
      </c>
      <c r="K1859" s="578">
        <v>12.485010403164575</v>
      </c>
      <c r="L1859" s="578">
        <v>6368.6518402099573</v>
      </c>
      <c r="M1859" s="578">
        <v>11.2283672017559</v>
      </c>
      <c r="N1859" s="578">
        <v>2.1353127053392477E-2</v>
      </c>
      <c r="O1859" s="578">
        <v>4.2463564352753197E-2</v>
      </c>
      <c r="P1859" s="578">
        <v>12.431671699300074</v>
      </c>
      <c r="Q1859" s="578">
        <v>6324.6090698242124</v>
      </c>
      <c r="R1859" s="578">
        <v>11.164697492883175</v>
      </c>
      <c r="S1859" s="578">
        <v>2.11551113027326E-2</v>
      </c>
      <c r="T1859" s="578">
        <v>4.2169897545439469E-2</v>
      </c>
      <c r="U1859" s="578">
        <v>12.485012489326975</v>
      </c>
      <c r="V1859" s="578">
        <v>6368.6518402099573</v>
      </c>
      <c r="W1859" s="578">
        <v>11.228367445932175</v>
      </c>
      <c r="X1859" s="578">
        <v>2.1353127074310824E-2</v>
      </c>
      <c r="Y1859" s="578">
        <v>4.2463564352753197E-2</v>
      </c>
    </row>
    <row r="1860" spans="1:25" x14ac:dyDescent="0.3">
      <c r="A1860" s="311" t="s">
        <v>4457</v>
      </c>
      <c r="B1860" s="310" t="s">
        <v>2192</v>
      </c>
      <c r="C1860" s="310" t="s">
        <v>4184</v>
      </c>
      <c r="D1860" s="36">
        <v>2</v>
      </c>
      <c r="E1860" s="36">
        <v>2030</v>
      </c>
      <c r="F1860" s="578">
        <v>6.8291881118141902</v>
      </c>
      <c r="G1860" s="578">
        <v>3153.2488530476821</v>
      </c>
      <c r="H1860" s="578">
        <v>5.8801222304027725</v>
      </c>
      <c r="I1860" s="578">
        <v>1.0411877337029774E-2</v>
      </c>
      <c r="J1860" s="578">
        <v>2.1024585488097075E-2</v>
      </c>
      <c r="K1860" s="578">
        <v>6.8951400333814155</v>
      </c>
      <c r="L1860" s="578">
        <v>3206.4539337158153</v>
      </c>
      <c r="M1860" s="578">
        <v>5.9634975198714502</v>
      </c>
      <c r="N1860" s="578">
        <v>1.0652801166656877E-2</v>
      </c>
      <c r="O1860" s="578">
        <v>2.1379318233812176E-2</v>
      </c>
      <c r="P1860" s="578">
        <v>6.8291879031979326</v>
      </c>
      <c r="Q1860" s="578">
        <v>3153.2488530476821</v>
      </c>
      <c r="R1860" s="578">
        <v>5.8801225133987147</v>
      </c>
      <c r="S1860" s="578">
        <v>1.0411877284733827E-2</v>
      </c>
      <c r="T1860" s="578">
        <v>2.1024584964228127E-2</v>
      </c>
      <c r="U1860" s="578">
        <v>6.8951400780797432</v>
      </c>
      <c r="V1860" s="578">
        <v>3206.4539337158153</v>
      </c>
      <c r="W1860" s="578">
        <v>5.9634973159869897</v>
      </c>
      <c r="X1860" s="578">
        <v>1.0652801167149506E-2</v>
      </c>
      <c r="Y1860" s="578">
        <v>2.1379318233812176E-2</v>
      </c>
    </row>
    <row r="1861" spans="1:25" x14ac:dyDescent="0.3">
      <c r="A1861" s="311" t="s">
        <v>4458</v>
      </c>
      <c r="B1861" s="310" t="s">
        <v>2192</v>
      </c>
      <c r="C1861" s="310" t="s">
        <v>4184</v>
      </c>
      <c r="D1861" s="36">
        <v>3</v>
      </c>
      <c r="E1861" s="36">
        <v>2030</v>
      </c>
      <c r="F1861" s="578">
        <v>4.0051736700652301</v>
      </c>
      <c r="G1861" s="578">
        <v>1789.9797986348426</v>
      </c>
      <c r="H1861" s="578">
        <v>3.148927752988425</v>
      </c>
      <c r="I1861" s="578">
        <v>6.2079101208306923E-3</v>
      </c>
      <c r="J1861" s="578">
        <v>1.1934858319970426E-2</v>
      </c>
      <c r="K1861" s="578">
        <v>4.017534760968295</v>
      </c>
      <c r="L1861" s="578">
        <v>1806.9217834472602</v>
      </c>
      <c r="M1861" s="578">
        <v>3.1948404886170398</v>
      </c>
      <c r="N1861" s="578">
        <v>6.2754390842201194E-3</v>
      </c>
      <c r="O1861" s="578">
        <v>1.2047806279345701E-2</v>
      </c>
      <c r="P1861" s="578">
        <v>4.0051735148395702</v>
      </c>
      <c r="Q1861" s="578">
        <v>1789.9798507690375</v>
      </c>
      <c r="R1861" s="578">
        <v>3.1489276510716624</v>
      </c>
      <c r="S1861" s="578">
        <v>6.2079099640565448E-3</v>
      </c>
      <c r="T1861" s="578">
        <v>1.1934857796101475E-2</v>
      </c>
      <c r="U1861" s="578">
        <v>4.0175349174304849</v>
      </c>
      <c r="V1861" s="578">
        <v>1806.9217834472602</v>
      </c>
      <c r="W1861" s="578">
        <v>3.1948405619332272</v>
      </c>
      <c r="X1861" s="578">
        <v>6.2754391365160648E-3</v>
      </c>
      <c r="Y1861" s="578">
        <v>1.2047806279345701E-2</v>
      </c>
    </row>
    <row r="1862" spans="1:25" x14ac:dyDescent="0.3">
      <c r="A1862" s="311" t="s">
        <v>4459</v>
      </c>
      <c r="B1862" s="310" t="s">
        <v>2192</v>
      </c>
      <c r="C1862" s="310" t="s">
        <v>4184</v>
      </c>
      <c r="D1862" s="36">
        <v>4</v>
      </c>
      <c r="E1862" s="36">
        <v>2030</v>
      </c>
      <c r="F1862" s="578">
        <v>3.331399872414595</v>
      </c>
      <c r="G1862" s="578">
        <v>1415.739114125565</v>
      </c>
      <c r="H1862" s="578">
        <v>2.3277482299417853</v>
      </c>
      <c r="I1862" s="578">
        <v>5.3938088910096323E-3</v>
      </c>
      <c r="J1862" s="578">
        <v>9.4395675356887861E-3</v>
      </c>
      <c r="K1862" s="578">
        <v>3.4248089981563945</v>
      </c>
      <c r="L1862" s="578">
        <v>1462.5565503438249</v>
      </c>
      <c r="M1862" s="578">
        <v>2.4521386483726548</v>
      </c>
      <c r="N1862" s="578">
        <v>5.5778623360159402E-3</v>
      </c>
      <c r="O1862" s="578">
        <v>9.7517275620096575E-3</v>
      </c>
      <c r="P1862" s="578">
        <v>3.3313998202657578</v>
      </c>
      <c r="Q1862" s="578">
        <v>1415.7390619913674</v>
      </c>
      <c r="R1862" s="578">
        <v>2.3277483255321028</v>
      </c>
      <c r="S1862" s="578">
        <v>5.3938088366294271E-3</v>
      </c>
      <c r="T1862" s="578">
        <v>9.4395677491168756E-3</v>
      </c>
      <c r="U1862" s="578">
        <v>3.4248089459918702</v>
      </c>
      <c r="V1862" s="578">
        <v>1462.5563939412375</v>
      </c>
      <c r="W1862" s="578">
        <v>2.4521385137189347</v>
      </c>
      <c r="X1862" s="578">
        <v>5.5778622875095555E-3</v>
      </c>
      <c r="Y1862" s="578">
        <v>9.7517275620096575E-3</v>
      </c>
    </row>
    <row r="1863" spans="1:25" x14ac:dyDescent="0.3">
      <c r="A1863" s="311" t="s">
        <v>4460</v>
      </c>
      <c r="B1863" s="310" t="s">
        <v>2192</v>
      </c>
      <c r="C1863" s="310" t="s">
        <v>4184</v>
      </c>
      <c r="D1863" s="36">
        <v>5</v>
      </c>
      <c r="E1863" s="36">
        <v>2030</v>
      </c>
      <c r="F1863" s="578">
        <v>2.9835423514084551</v>
      </c>
      <c r="G1863" s="578">
        <v>1233.8510405222523</v>
      </c>
      <c r="H1863" s="578">
        <v>1.8290649645896275</v>
      </c>
      <c r="I1863" s="578">
        <v>5.1560650252895305E-3</v>
      </c>
      <c r="J1863" s="578">
        <v>8.2268138842967603E-3</v>
      </c>
      <c r="K1863" s="578">
        <v>3.1753996768182597</v>
      </c>
      <c r="L1863" s="578">
        <v>1320.287597656245</v>
      </c>
      <c r="M1863" s="578">
        <v>2.0464348356981601</v>
      </c>
      <c r="N1863" s="578">
        <v>6.0263401045782877E-3</v>
      </c>
      <c r="O1863" s="578">
        <v>8.8031373549407928E-3</v>
      </c>
      <c r="P1863" s="578">
        <v>2.9835424035676725</v>
      </c>
      <c r="Q1863" s="578">
        <v>1233.8509368896425</v>
      </c>
      <c r="R1863" s="578">
        <v>1.8290650463962499</v>
      </c>
      <c r="S1863" s="578">
        <v>5.1560650252895305E-3</v>
      </c>
      <c r="T1863" s="578">
        <v>8.2268138842967603E-3</v>
      </c>
      <c r="U1863" s="578">
        <v>3.1753997811212349</v>
      </c>
      <c r="V1863" s="578">
        <v>1320.287597656245</v>
      </c>
      <c r="W1863" s="578">
        <v>2.0464348656253852</v>
      </c>
      <c r="X1863" s="578">
        <v>6.0263402064416926E-3</v>
      </c>
      <c r="Y1863" s="578">
        <v>8.8031372482267473E-3</v>
      </c>
    </row>
    <row r="1864" spans="1:25" x14ac:dyDescent="0.3">
      <c r="A1864" s="311" t="s">
        <v>4461</v>
      </c>
      <c r="B1864" s="310" t="s">
        <v>2192</v>
      </c>
      <c r="C1864" s="310" t="s">
        <v>4184</v>
      </c>
      <c r="D1864" s="36">
        <v>6</v>
      </c>
      <c r="E1864" s="36">
        <v>2030</v>
      </c>
      <c r="F1864" s="578">
        <v>2.680699109943772</v>
      </c>
      <c r="G1864" s="578">
        <v>1108.6044756571423</v>
      </c>
      <c r="H1864" s="578">
        <v>1.4590430572910276</v>
      </c>
      <c r="I1864" s="578">
        <v>4.5518310169730576E-3</v>
      </c>
      <c r="J1864" s="578">
        <v>7.3917253466788653E-3</v>
      </c>
      <c r="K1864" s="578">
        <v>2.9583402661148299</v>
      </c>
      <c r="L1864" s="578">
        <v>1229.2256889343225</v>
      </c>
      <c r="M1864" s="578">
        <v>1.7426248712502725</v>
      </c>
      <c r="N1864" s="578">
        <v>7.1747988578181269E-3</v>
      </c>
      <c r="O1864" s="578">
        <v>8.1959757008007693E-3</v>
      </c>
      <c r="P1864" s="578">
        <v>2.6806991621029903</v>
      </c>
      <c r="Q1864" s="578">
        <v>1108.6044756571423</v>
      </c>
      <c r="R1864" s="578">
        <v>1.4590431204887824</v>
      </c>
      <c r="S1864" s="578">
        <v>4.5518309636160348E-3</v>
      </c>
      <c r="T1864" s="578">
        <v>7.3917253466788653E-3</v>
      </c>
      <c r="U1864" s="578">
        <v>2.9583405268903822</v>
      </c>
      <c r="V1864" s="578">
        <v>1229.2256889343225</v>
      </c>
      <c r="W1864" s="578">
        <v>1.74262486280925</v>
      </c>
      <c r="X1864" s="578">
        <v>7.1747988562265129E-3</v>
      </c>
      <c r="Y1864" s="578">
        <v>8.1959757517324761E-3</v>
      </c>
    </row>
    <row r="1865" spans="1:25" x14ac:dyDescent="0.3">
      <c r="A1865" s="311" t="s">
        <v>4462</v>
      </c>
      <c r="B1865" s="310" t="s">
        <v>2192</v>
      </c>
      <c r="C1865" s="310" t="s">
        <v>4184</v>
      </c>
      <c r="D1865" s="36">
        <v>7</v>
      </c>
      <c r="E1865" s="36">
        <v>2030</v>
      </c>
      <c r="F1865" s="578">
        <v>2.6933550134243602</v>
      </c>
      <c r="G1865" s="578">
        <v>1070.0255215962675</v>
      </c>
      <c r="H1865" s="578">
        <v>1.2519344642678301</v>
      </c>
      <c r="I1865" s="578">
        <v>5.6402393205795855E-3</v>
      </c>
      <c r="J1865" s="578">
        <v>7.134496981355664E-3</v>
      </c>
      <c r="K1865" s="578">
        <v>3.01777944784665</v>
      </c>
      <c r="L1865" s="578">
        <v>1210.65135447184</v>
      </c>
      <c r="M1865" s="578">
        <v>1.5224008990495899</v>
      </c>
      <c r="N1865" s="578">
        <v>2.0334814388813002E-2</v>
      </c>
      <c r="O1865" s="578">
        <v>8.0721281507673305E-3</v>
      </c>
      <c r="P1865" s="578">
        <v>2.6933547526561625</v>
      </c>
      <c r="Q1865" s="578">
        <v>1070.0255730946824</v>
      </c>
      <c r="R1865" s="578">
        <v>1.251934503504945</v>
      </c>
      <c r="S1865" s="578">
        <v>5.6402393216596104E-3</v>
      </c>
      <c r="T1865" s="578">
        <v>7.1344968746416193E-3</v>
      </c>
      <c r="U1865" s="578">
        <v>3.0177794466152674</v>
      </c>
      <c r="V1865" s="578">
        <v>1210.65135447184</v>
      </c>
      <c r="W1865" s="578">
        <v>1.5224009049176499</v>
      </c>
      <c r="X1865" s="578">
        <v>2.0334814388813002E-2</v>
      </c>
      <c r="Y1865" s="578">
        <v>8.0721282041243524E-3</v>
      </c>
    </row>
    <row r="1866" spans="1:25" x14ac:dyDescent="0.3">
      <c r="A1866" s="311" t="s">
        <v>4463</v>
      </c>
      <c r="B1866" s="310" t="s">
        <v>2192</v>
      </c>
      <c r="C1866" s="310" t="s">
        <v>4184</v>
      </c>
      <c r="D1866" s="36">
        <v>8</v>
      </c>
      <c r="E1866" s="36">
        <v>2030</v>
      </c>
      <c r="F1866" s="578">
        <v>2.6584807277956326</v>
      </c>
      <c r="G1866" s="578">
        <v>948.86236731211272</v>
      </c>
      <c r="H1866" s="578">
        <v>0.9835666730614292</v>
      </c>
      <c r="I1866" s="578">
        <v>6.93672848668332E-3</v>
      </c>
      <c r="J1866" s="578">
        <v>6.3266276314000881E-3</v>
      </c>
      <c r="K1866" s="578">
        <v>3.019308954248265</v>
      </c>
      <c r="L1866" s="578">
        <v>1110.6776021321575</v>
      </c>
      <c r="M1866" s="578">
        <v>1.2424922139574175</v>
      </c>
      <c r="N1866" s="578">
        <v>4.8720586053301852E-2</v>
      </c>
      <c r="O1866" s="578">
        <v>7.4055429722648079E-3</v>
      </c>
      <c r="P1866" s="578">
        <v>2.6584809885696301</v>
      </c>
      <c r="Q1866" s="578">
        <v>948.8623507817581</v>
      </c>
      <c r="R1866" s="578">
        <v>0.98356668971579342</v>
      </c>
      <c r="S1866" s="578">
        <v>6.9367283787376711E-3</v>
      </c>
      <c r="T1866" s="578">
        <v>6.32662768475711E-3</v>
      </c>
      <c r="U1866" s="578">
        <v>3.0193090051710225</v>
      </c>
      <c r="V1866" s="578">
        <v>1110.6776021321575</v>
      </c>
      <c r="W1866" s="578">
        <v>1.2424922689906399</v>
      </c>
      <c r="X1866" s="578">
        <v>4.872058604799645E-2</v>
      </c>
      <c r="Y1866" s="578">
        <v>7.405543023196513E-3</v>
      </c>
    </row>
    <row r="1867" spans="1:25" x14ac:dyDescent="0.3">
      <c r="A1867" s="311" t="s">
        <v>4464</v>
      </c>
      <c r="B1867" s="310" t="s">
        <v>2192</v>
      </c>
      <c r="C1867" s="310" t="s">
        <v>4184</v>
      </c>
      <c r="D1867" s="36">
        <v>9</v>
      </c>
      <c r="E1867" s="36">
        <v>2030</v>
      </c>
      <c r="F1867" s="578">
        <v>2.7564973947935347</v>
      </c>
      <c r="G1867" s="578">
        <v>907.48116048177019</v>
      </c>
      <c r="H1867" s="578">
        <v>0.79710961099044597</v>
      </c>
      <c r="I1867" s="578">
        <v>8.2865483836940205E-3</v>
      </c>
      <c r="J1867" s="578">
        <v>6.0507134282185354E-3</v>
      </c>
      <c r="K1867" s="578">
        <v>3.1426276242340574</v>
      </c>
      <c r="L1867" s="578">
        <v>1084.92615127563</v>
      </c>
      <c r="M1867" s="578">
        <v>1.04249022021243</v>
      </c>
      <c r="N1867" s="578">
        <v>0.10143553621461833</v>
      </c>
      <c r="O1867" s="578">
        <v>7.2338412695292648E-3</v>
      </c>
      <c r="P1867" s="578">
        <v>2.75649729049056</v>
      </c>
      <c r="Q1867" s="578">
        <v>907.48116588592495</v>
      </c>
      <c r="R1867" s="578">
        <v>0.7971096214275043</v>
      </c>
      <c r="S1867" s="578">
        <v>8.2865484857469092E-3</v>
      </c>
      <c r="T1867" s="578">
        <v>6.0507134282185354E-3</v>
      </c>
      <c r="U1867" s="578">
        <v>3.1426277794544824</v>
      </c>
      <c r="V1867" s="578">
        <v>1084.92615127563</v>
      </c>
      <c r="W1867" s="578">
        <v>1.0424901941072</v>
      </c>
      <c r="X1867" s="578">
        <v>0.10143553776166885</v>
      </c>
      <c r="Y1867" s="578">
        <v>7.2338412695292648E-3</v>
      </c>
    </row>
    <row r="1868" spans="1:25" x14ac:dyDescent="0.3">
      <c r="A1868" s="311" t="s">
        <v>4465</v>
      </c>
      <c r="B1868" s="310" t="s">
        <v>2192</v>
      </c>
      <c r="C1868" s="310" t="s">
        <v>4184</v>
      </c>
      <c r="D1868" s="36">
        <v>10</v>
      </c>
      <c r="E1868" s="36">
        <v>2030</v>
      </c>
      <c r="F1868" s="578">
        <v>2.836210577513075</v>
      </c>
      <c r="G1868" s="578">
        <v>875.36600971221878</v>
      </c>
      <c r="H1868" s="578">
        <v>0.65100791664341728</v>
      </c>
      <c r="I1868" s="578">
        <v>9.3600667208874871E-3</v>
      </c>
      <c r="J1868" s="578">
        <v>5.8365818719418377E-3</v>
      </c>
      <c r="K1868" s="578">
        <v>3.2332178168683874</v>
      </c>
      <c r="L1868" s="578">
        <v>1061.9264640808051</v>
      </c>
      <c r="M1868" s="578">
        <v>0.89507290367540271</v>
      </c>
      <c r="N1868" s="578">
        <v>0.14664483286469451</v>
      </c>
      <c r="O1868" s="578">
        <v>7.0804840239967774E-3</v>
      </c>
      <c r="P1868" s="578">
        <v>2.836210577512015</v>
      </c>
      <c r="Q1868" s="578">
        <v>875.36599413553836</v>
      </c>
      <c r="R1868" s="578">
        <v>0.65100796110815828</v>
      </c>
      <c r="S1868" s="578">
        <v>9.3600668120264532E-3</v>
      </c>
      <c r="T1868" s="578">
        <v>5.8365818210101327E-3</v>
      </c>
      <c r="U1868" s="578">
        <v>3.2332180776387074</v>
      </c>
      <c r="V1868" s="578">
        <v>1061.9264640808051</v>
      </c>
      <c r="W1868" s="578">
        <v>0.89507296717768692</v>
      </c>
      <c r="X1868" s="578">
        <v>0.14664483286469451</v>
      </c>
      <c r="Y1868" s="578">
        <v>7.0804840239967774E-3</v>
      </c>
    </row>
    <row r="1869" spans="1:25" x14ac:dyDescent="0.3">
      <c r="A1869" s="311" t="s">
        <v>4466</v>
      </c>
      <c r="B1869" s="310" t="s">
        <v>2192</v>
      </c>
      <c r="C1869" s="310" t="s">
        <v>4184</v>
      </c>
      <c r="D1869" s="36">
        <v>11</v>
      </c>
      <c r="E1869" s="36">
        <v>2030</v>
      </c>
      <c r="F1869" s="578">
        <v>2.9281745842898323</v>
      </c>
      <c r="G1869" s="578">
        <v>850.21397527058866</v>
      </c>
      <c r="H1869" s="578">
        <v>0.52538684376455969</v>
      </c>
      <c r="I1869" s="578">
        <v>1.0410470135525403E-2</v>
      </c>
      <c r="J1869" s="578">
        <v>5.6688784388825228E-3</v>
      </c>
      <c r="K1869" s="578">
        <v>3.3148197177630401</v>
      </c>
      <c r="L1869" s="578">
        <v>1036.3999055226623</v>
      </c>
      <c r="M1869" s="578">
        <v>0.75158930772765076</v>
      </c>
      <c r="N1869" s="578">
        <v>0.16550895843829452</v>
      </c>
      <c r="O1869" s="578">
        <v>6.9102947406160303E-3</v>
      </c>
      <c r="P1869" s="578">
        <v>2.9281746376856597</v>
      </c>
      <c r="Q1869" s="578">
        <v>850.21397527058866</v>
      </c>
      <c r="R1869" s="578">
        <v>0.52538687421171382</v>
      </c>
      <c r="S1869" s="578">
        <v>1.0410469012185779E-2</v>
      </c>
      <c r="T1869" s="578">
        <v>5.6688785965282725E-3</v>
      </c>
      <c r="U1869" s="578">
        <v>3.3148197699119102</v>
      </c>
      <c r="V1869" s="578">
        <v>1036.3999055226623</v>
      </c>
      <c r="W1869" s="578">
        <v>0.75158936096810647</v>
      </c>
      <c r="X1869" s="578">
        <v>0.16550895843829452</v>
      </c>
      <c r="Y1869" s="578">
        <v>6.910294847330075E-3</v>
      </c>
    </row>
    <row r="1870" spans="1:25" x14ac:dyDescent="0.3">
      <c r="A1870" s="311" t="s">
        <v>4467</v>
      </c>
      <c r="B1870" s="310" t="s">
        <v>2192</v>
      </c>
      <c r="C1870" s="310" t="s">
        <v>4184</v>
      </c>
      <c r="D1870" s="36">
        <v>12</v>
      </c>
      <c r="E1870" s="36">
        <v>2030</v>
      </c>
      <c r="F1870" s="578">
        <v>3.0034201034160675</v>
      </c>
      <c r="G1870" s="578">
        <v>829.63841851552274</v>
      </c>
      <c r="H1870" s="578">
        <v>0.42260650097098973</v>
      </c>
      <c r="I1870" s="578">
        <v>1.1269891102112177E-2</v>
      </c>
      <c r="J1870" s="578">
        <v>5.5316886743336548E-3</v>
      </c>
      <c r="K1870" s="578">
        <v>3.370895931913533</v>
      </c>
      <c r="L1870" s="578">
        <v>1010.4397678375208</v>
      </c>
      <c r="M1870" s="578">
        <v>0.62464432383724922</v>
      </c>
      <c r="N1870" s="578">
        <v>0.15926028404768025</v>
      </c>
      <c r="O1870" s="578">
        <v>6.7371991050701229E-3</v>
      </c>
      <c r="P1870" s="578">
        <v>3.003419946959105</v>
      </c>
      <c r="Q1870" s="578">
        <v>829.63839721679653</v>
      </c>
      <c r="R1870" s="578">
        <v>0.42260654062814201</v>
      </c>
      <c r="S1870" s="578">
        <v>1.1269891622873701E-2</v>
      </c>
      <c r="T1870" s="578">
        <v>5.5316886743336548E-3</v>
      </c>
      <c r="U1870" s="578">
        <v>3.3708960883861101</v>
      </c>
      <c r="V1870" s="578">
        <v>1010.4397573471035</v>
      </c>
      <c r="W1870" s="578">
        <v>0.62464431887898719</v>
      </c>
      <c r="X1870" s="578">
        <v>0.15926028404768025</v>
      </c>
      <c r="Y1870" s="578">
        <v>6.7371990541384196E-3</v>
      </c>
    </row>
    <row r="1871" spans="1:25" x14ac:dyDescent="0.3">
      <c r="A1871" s="311" t="s">
        <v>4468</v>
      </c>
      <c r="B1871" s="310" t="s">
        <v>2192</v>
      </c>
      <c r="C1871" s="310" t="s">
        <v>4184</v>
      </c>
      <c r="D1871" s="36">
        <v>13</v>
      </c>
      <c r="E1871" s="36">
        <v>2030</v>
      </c>
      <c r="F1871" s="578">
        <v>2.9257605120213399</v>
      </c>
      <c r="G1871" s="578">
        <v>782.2797228495275</v>
      </c>
      <c r="H1871" s="578">
        <v>0.34953332424781025</v>
      </c>
      <c r="I1871" s="578">
        <v>1.1520437398227499E-2</v>
      </c>
      <c r="J1871" s="578">
        <v>5.2159206534270145E-3</v>
      </c>
      <c r="K1871" s="578">
        <v>3.2813372376391823</v>
      </c>
      <c r="L1871" s="578">
        <v>958.46106719970646</v>
      </c>
      <c r="M1871" s="578">
        <v>0.53286450803110075</v>
      </c>
      <c r="N1871" s="578">
        <v>0.14614027479183225</v>
      </c>
      <c r="O1871" s="578">
        <v>6.3906261517937876E-3</v>
      </c>
      <c r="P1871" s="578">
        <v>2.9257605641806004</v>
      </c>
      <c r="Q1871" s="578">
        <v>782.27971204121854</v>
      </c>
      <c r="R1871" s="578">
        <v>0.34953332353143146</v>
      </c>
      <c r="S1871" s="578">
        <v>1.152044158569265E-2</v>
      </c>
      <c r="T1871" s="578">
        <v>5.2159206534270145E-3</v>
      </c>
      <c r="U1871" s="578">
        <v>3.2813374474972026</v>
      </c>
      <c r="V1871" s="578">
        <v>958.46106211344352</v>
      </c>
      <c r="W1871" s="578">
        <v>0.53286450014532682</v>
      </c>
      <c r="X1871" s="578">
        <v>0.1461402695398035</v>
      </c>
      <c r="Y1871" s="578">
        <v>6.3906261517937902E-3</v>
      </c>
    </row>
    <row r="1872" spans="1:25" x14ac:dyDescent="0.3">
      <c r="A1872" s="311" t="s">
        <v>4469</v>
      </c>
      <c r="B1872" s="310" t="s">
        <v>2192</v>
      </c>
      <c r="C1872" s="310" t="s">
        <v>4184</v>
      </c>
      <c r="D1872" s="36">
        <v>14</v>
      </c>
      <c r="E1872" s="36">
        <v>2030</v>
      </c>
      <c r="F1872" s="578">
        <v>2.7849878111547124</v>
      </c>
      <c r="G1872" s="578">
        <v>763.75476201375272</v>
      </c>
      <c r="H1872" s="578">
        <v>0.32679047768639624</v>
      </c>
      <c r="I1872" s="578">
        <v>1.1862837694934526E-2</v>
      </c>
      <c r="J1872" s="578">
        <v>5.0924042977082201E-3</v>
      </c>
      <c r="K1872" s="578">
        <v>3.1290224354028497</v>
      </c>
      <c r="L1872" s="578">
        <v>931.08459504445341</v>
      </c>
      <c r="M1872" s="578">
        <v>0.48920306659283552</v>
      </c>
      <c r="N1872" s="578">
        <v>0.13034036543831423</v>
      </c>
      <c r="O1872" s="578">
        <v>6.208090737345625E-3</v>
      </c>
      <c r="P1872" s="578">
        <v>2.7849878111670647</v>
      </c>
      <c r="Q1872" s="578">
        <v>763.75474675496343</v>
      </c>
      <c r="R1872" s="578">
        <v>0.32679050885008076</v>
      </c>
      <c r="S1872" s="578">
        <v>1.1862837680572075E-2</v>
      </c>
      <c r="T1872" s="578">
        <v>5.0924042443511973E-3</v>
      </c>
      <c r="U1872" s="578">
        <v>3.1290223310791472</v>
      </c>
      <c r="V1872" s="578">
        <v>931.08459472656193</v>
      </c>
      <c r="W1872" s="578">
        <v>0.48920308359705145</v>
      </c>
      <c r="X1872" s="578">
        <v>0.13034036543831423</v>
      </c>
      <c r="Y1872" s="578">
        <v>6.2080907373456224E-3</v>
      </c>
    </row>
    <row r="1873" spans="1:25" x14ac:dyDescent="0.3">
      <c r="A1873" s="311" t="s">
        <v>4470</v>
      </c>
      <c r="B1873" s="310" t="s">
        <v>2192</v>
      </c>
      <c r="C1873" s="310" t="s">
        <v>4184</v>
      </c>
      <c r="D1873" s="36">
        <v>15</v>
      </c>
      <c r="E1873" s="36">
        <v>2030</v>
      </c>
      <c r="F1873" s="578">
        <v>2.659173337756815</v>
      </c>
      <c r="G1873" s="578">
        <v>749.81144714355389</v>
      </c>
      <c r="H1873" s="578">
        <v>0.31037137151558125</v>
      </c>
      <c r="I1873" s="578">
        <v>1.21698698210366E-2</v>
      </c>
      <c r="J1873" s="578">
        <v>4.9994367072940752E-3</v>
      </c>
      <c r="K1873" s="578">
        <v>2.9911683753202802</v>
      </c>
      <c r="L1873" s="578">
        <v>908.65250809987378</v>
      </c>
      <c r="M1873" s="578">
        <v>0.45536939163290874</v>
      </c>
      <c r="N1873" s="578">
        <v>0.11943742540400575</v>
      </c>
      <c r="O1873" s="578">
        <v>6.058523996519698E-3</v>
      </c>
      <c r="P1873" s="578">
        <v>2.659173389911865</v>
      </c>
      <c r="Q1873" s="578">
        <v>749.81143697102789</v>
      </c>
      <c r="R1873" s="578">
        <v>0.31037139323643675</v>
      </c>
      <c r="S1873" s="578">
        <v>1.2169869297205552E-2</v>
      </c>
      <c r="T1873" s="578">
        <v>4.9994367048687548E-3</v>
      </c>
      <c r="U1873" s="578">
        <v>2.9911684274691148</v>
      </c>
      <c r="V1873" s="578">
        <v>908.65247154235772</v>
      </c>
      <c r="W1873" s="578">
        <v>0.4553693934378007</v>
      </c>
      <c r="X1873" s="578">
        <v>0.11943742537277974</v>
      </c>
      <c r="Y1873" s="578">
        <v>6.0585238898056525E-3</v>
      </c>
    </row>
    <row r="1874" spans="1:25" x14ac:dyDescent="0.3">
      <c r="A1874" s="579" t="s">
        <v>4471</v>
      </c>
      <c r="B1874" s="580" t="s">
        <v>2192</v>
      </c>
      <c r="C1874" s="580" t="s">
        <v>4184</v>
      </c>
      <c r="D1874" s="581">
        <v>16</v>
      </c>
      <c r="E1874" s="581">
        <v>2030</v>
      </c>
      <c r="F1874" s="582">
        <v>2.5626772509254598</v>
      </c>
      <c r="G1874" s="582">
        <v>753.12579854329374</v>
      </c>
      <c r="H1874" s="582">
        <v>0.30263613004247675</v>
      </c>
      <c r="I1874" s="582">
        <v>1.2871006208342726E-2</v>
      </c>
      <c r="J1874" s="582">
        <v>5.02153529184094E-3</v>
      </c>
      <c r="K1874" s="582">
        <v>2.8820074651541701</v>
      </c>
      <c r="L1874" s="582">
        <v>902.92119026184037</v>
      </c>
      <c r="M1874" s="582">
        <v>0.42858159751388725</v>
      </c>
      <c r="N1874" s="582">
        <v>0.1113903302026905</v>
      </c>
      <c r="O1874" s="582">
        <v>6.0203090106369902E-3</v>
      </c>
      <c r="P1874" s="582">
        <v>2.5626773030794898</v>
      </c>
      <c r="Q1874" s="582">
        <v>753.12578805287626</v>
      </c>
      <c r="R1874" s="582">
        <v>0.30263616078597477</v>
      </c>
      <c r="S1874" s="582">
        <v>1.2871003608097399E-2</v>
      </c>
      <c r="T1874" s="582">
        <v>5.0215353427726424E-3</v>
      </c>
      <c r="U1874" s="582">
        <v>2.8820074651593974</v>
      </c>
      <c r="V1874" s="582">
        <v>902.9211953481032</v>
      </c>
      <c r="W1874" s="582">
        <v>0.428581592357962</v>
      </c>
      <c r="X1874" s="582">
        <v>0.11139033020784425</v>
      </c>
      <c r="Y1874" s="582">
        <v>6.0203091658574195E-3</v>
      </c>
    </row>
    <row r="1875" spans="1:25" x14ac:dyDescent="0.3">
      <c r="A1875" s="311" t="s">
        <v>4472</v>
      </c>
      <c r="B1875" s="310" t="s">
        <v>2191</v>
      </c>
      <c r="C1875" s="310" t="s">
        <v>4184</v>
      </c>
      <c r="D1875" s="36">
        <v>1</v>
      </c>
      <c r="E1875" s="36">
        <v>2012</v>
      </c>
      <c r="F1875" s="578">
        <v>45.036796230298897</v>
      </c>
      <c r="G1875" s="578">
        <v>8288.8062438964826</v>
      </c>
      <c r="H1875" s="578">
        <v>7.9423091749971073</v>
      </c>
      <c r="I1875" s="578">
        <v>3.4855599403381299</v>
      </c>
      <c r="J1875" s="578">
        <v>7.0731028759231124E-2</v>
      </c>
      <c r="K1875" s="578">
        <v>45.428810724755706</v>
      </c>
      <c r="L1875" s="578">
        <v>8353.9173431396448</v>
      </c>
      <c r="M1875" s="578">
        <v>7.9577831719458674</v>
      </c>
      <c r="N1875" s="578">
        <v>3.5003446266055045</v>
      </c>
      <c r="O1875" s="578">
        <v>7.128664005237316E-2</v>
      </c>
      <c r="P1875" s="578">
        <v>45.036795694885406</v>
      </c>
      <c r="Q1875" s="578">
        <v>8288.8062947591134</v>
      </c>
      <c r="R1875" s="578">
        <v>7.9423094147350604</v>
      </c>
      <c r="S1875" s="578">
        <v>3.4855599403381299</v>
      </c>
      <c r="T1875" s="578">
        <v>7.073102980696902E-2</v>
      </c>
      <c r="U1875" s="578">
        <v>45.42881129730565</v>
      </c>
      <c r="V1875" s="578">
        <v>8353.9173965454047</v>
      </c>
      <c r="W1875" s="578">
        <v>7.9577829106710833</v>
      </c>
      <c r="X1875" s="578">
        <v>3.5003438964486051</v>
      </c>
      <c r="Y1875" s="578">
        <v>7.128664005237316E-2</v>
      </c>
    </row>
    <row r="1876" spans="1:25" x14ac:dyDescent="0.3">
      <c r="A1876" s="311" t="s">
        <v>4473</v>
      </c>
      <c r="B1876" s="310" t="s">
        <v>2191</v>
      </c>
      <c r="C1876" s="310" t="s">
        <v>4184</v>
      </c>
      <c r="D1876" s="36">
        <v>2</v>
      </c>
      <c r="E1876" s="36">
        <v>2012</v>
      </c>
      <c r="F1876" s="578">
        <v>21.065038446172025</v>
      </c>
      <c r="G1876" s="578">
        <v>4039.8429005940725</v>
      </c>
      <c r="H1876" s="578">
        <v>4.2843558945654197</v>
      </c>
      <c r="I1876" s="578">
        <v>1.7482911090676951</v>
      </c>
      <c r="J1876" s="578">
        <v>3.4473290434107122E-2</v>
      </c>
      <c r="K1876" s="578">
        <v>21.569925834657575</v>
      </c>
      <c r="L1876" s="578">
        <v>4124.1316604614194</v>
      </c>
      <c r="M1876" s="578">
        <v>4.3105075126707817</v>
      </c>
      <c r="N1876" s="578">
        <v>1.7666498996938227</v>
      </c>
      <c r="O1876" s="578">
        <v>3.5192542631799925E-2</v>
      </c>
      <c r="P1876" s="578">
        <v>21.065038974231925</v>
      </c>
      <c r="Q1876" s="578">
        <v>4039.8429005940725</v>
      </c>
      <c r="R1876" s="578">
        <v>4.2843558418874874</v>
      </c>
      <c r="S1876" s="578">
        <v>1.7482911301776725</v>
      </c>
      <c r="T1876" s="578">
        <v>3.4473290434107122E-2</v>
      </c>
      <c r="U1876" s="578">
        <v>21.569924800511174</v>
      </c>
      <c r="V1876" s="578">
        <v>4124.1316604614194</v>
      </c>
      <c r="W1876" s="578">
        <v>4.3105075126707817</v>
      </c>
      <c r="X1876" s="578">
        <v>1.7666498891388325</v>
      </c>
      <c r="Y1876" s="578">
        <v>3.5192542631799925E-2</v>
      </c>
    </row>
    <row r="1877" spans="1:25" x14ac:dyDescent="0.3">
      <c r="A1877" s="311" t="s">
        <v>4474</v>
      </c>
      <c r="B1877" s="310" t="s">
        <v>2191</v>
      </c>
      <c r="C1877" s="310" t="s">
        <v>4184</v>
      </c>
      <c r="D1877" s="36">
        <v>3</v>
      </c>
      <c r="E1877" s="36">
        <v>2012</v>
      </c>
      <c r="F1877" s="578">
        <v>12.213298928196275</v>
      </c>
      <c r="G1877" s="578">
        <v>2393.659161885575</v>
      </c>
      <c r="H1877" s="578">
        <v>2.2871510173426901</v>
      </c>
      <c r="I1877" s="578">
        <v>0.97223854778955332</v>
      </c>
      <c r="J1877" s="578">
        <v>2.04259364982135E-2</v>
      </c>
      <c r="K1877" s="578">
        <v>12.341383073124801</v>
      </c>
      <c r="L1877" s="578">
        <v>2410.6412302652925</v>
      </c>
      <c r="M1877" s="578">
        <v>2.2977095603127951</v>
      </c>
      <c r="N1877" s="578">
        <v>0.97562011253709546</v>
      </c>
      <c r="O1877" s="578">
        <v>2.0570853996711425E-2</v>
      </c>
      <c r="P1877" s="578">
        <v>12.213298409483524</v>
      </c>
      <c r="Q1877" s="578">
        <v>2393.659161885575</v>
      </c>
      <c r="R1877" s="578">
        <v>2.28715101886579</v>
      </c>
      <c r="S1877" s="578">
        <v>0.97223855306704787</v>
      </c>
      <c r="T1877" s="578">
        <v>2.04259364982135E-2</v>
      </c>
      <c r="U1877" s="578">
        <v>12.341382550420024</v>
      </c>
      <c r="V1877" s="578">
        <v>2410.6412302652925</v>
      </c>
      <c r="W1877" s="578">
        <v>2.2977095561218372</v>
      </c>
      <c r="X1877" s="578">
        <v>0.97562005479509595</v>
      </c>
      <c r="Y1877" s="578">
        <v>2.0570853996711425E-2</v>
      </c>
    </row>
    <row r="1878" spans="1:25" x14ac:dyDescent="0.3">
      <c r="A1878" s="311" t="s">
        <v>4475</v>
      </c>
      <c r="B1878" s="310" t="s">
        <v>2191</v>
      </c>
      <c r="C1878" s="310" t="s">
        <v>4184</v>
      </c>
      <c r="D1878" s="36">
        <v>4</v>
      </c>
      <c r="E1878" s="36">
        <v>2012</v>
      </c>
      <c r="F1878" s="578">
        <v>9.4925756335724003</v>
      </c>
      <c r="G1878" s="578">
        <v>1894.9775034586523</v>
      </c>
      <c r="H1878" s="578">
        <v>1.6498716357746126</v>
      </c>
      <c r="I1878" s="578">
        <v>0.71886908262968041</v>
      </c>
      <c r="J1878" s="578">
        <v>1.6170569239572274E-2</v>
      </c>
      <c r="K1878" s="578">
        <v>9.6039719808856177</v>
      </c>
      <c r="L1878" s="578">
        <v>1913.0943857828725</v>
      </c>
      <c r="M1878" s="578">
        <v>1.6590552468163224</v>
      </c>
      <c r="N1878" s="578">
        <v>0.7274390365928407</v>
      </c>
      <c r="O1878" s="578">
        <v>1.6325166672080102E-2</v>
      </c>
      <c r="P1878" s="578">
        <v>9.49257638363631</v>
      </c>
      <c r="Q1878" s="578">
        <v>1894.9775034586523</v>
      </c>
      <c r="R1878" s="578">
        <v>1.6498716373462177</v>
      </c>
      <c r="S1878" s="578">
        <v>0.71886908775195446</v>
      </c>
      <c r="T1878" s="578">
        <v>1.6170568715703326E-2</v>
      </c>
      <c r="U1878" s="578">
        <v>9.6039715082757926</v>
      </c>
      <c r="V1878" s="578">
        <v>1913.0943857828725</v>
      </c>
      <c r="W1878" s="578">
        <v>1.6590552415776325</v>
      </c>
      <c r="X1878" s="578">
        <v>0.72743903147056654</v>
      </c>
      <c r="Y1878" s="578">
        <v>1.6325166672080102E-2</v>
      </c>
    </row>
    <row r="1879" spans="1:25" x14ac:dyDescent="0.3">
      <c r="A1879" s="311" t="s">
        <v>4476</v>
      </c>
      <c r="B1879" s="310" t="s">
        <v>2191</v>
      </c>
      <c r="C1879" s="310" t="s">
        <v>4184</v>
      </c>
      <c r="D1879" s="36">
        <v>5</v>
      </c>
      <c r="E1879" s="36">
        <v>2012</v>
      </c>
      <c r="F1879" s="578">
        <v>7.883976208807626</v>
      </c>
      <c r="G1879" s="578">
        <v>1599.27282206217</v>
      </c>
      <c r="H1879" s="578">
        <v>1.3124846764452101</v>
      </c>
      <c r="I1879" s="578">
        <v>0.58534101272622696</v>
      </c>
      <c r="J1879" s="578">
        <v>1.3647227053297625E-2</v>
      </c>
      <c r="K1879" s="578">
        <v>8.0650085792731225</v>
      </c>
      <c r="L1879" s="578">
        <v>1636.20884831746</v>
      </c>
      <c r="M1879" s="578">
        <v>1.3215512720344049</v>
      </c>
      <c r="N1879" s="578">
        <v>0.59673598408699002</v>
      </c>
      <c r="O1879" s="578">
        <v>1.3962429191451475E-2</v>
      </c>
      <c r="P1879" s="578">
        <v>7.8839763457120444</v>
      </c>
      <c r="Q1879" s="578">
        <v>1599.27282206217</v>
      </c>
      <c r="R1879" s="578">
        <v>1.3124848850614674</v>
      </c>
      <c r="S1879" s="578">
        <v>0.58534102855871073</v>
      </c>
      <c r="T1879" s="578">
        <v>1.3647226529428675E-2</v>
      </c>
      <c r="U1879" s="578">
        <v>8.0650083778455137</v>
      </c>
      <c r="V1879" s="578">
        <v>1636.20884831746</v>
      </c>
      <c r="W1879" s="578">
        <v>1.3215512725388752</v>
      </c>
      <c r="X1879" s="578">
        <v>0.59673598408699002</v>
      </c>
      <c r="Y1879" s="578">
        <v>1.3962429191451475E-2</v>
      </c>
    </row>
    <row r="1880" spans="1:25" x14ac:dyDescent="0.3">
      <c r="A1880" s="311" t="s">
        <v>4477</v>
      </c>
      <c r="B1880" s="310" t="s">
        <v>2191</v>
      </c>
      <c r="C1880" s="310" t="s">
        <v>4184</v>
      </c>
      <c r="D1880" s="36">
        <v>6</v>
      </c>
      <c r="E1880" s="36">
        <v>2012</v>
      </c>
      <c r="F1880" s="578">
        <v>6.8066716708926798</v>
      </c>
      <c r="G1880" s="578">
        <v>1391.0616569518975</v>
      </c>
      <c r="H1880" s="578">
        <v>1.0769010791652001</v>
      </c>
      <c r="I1880" s="578">
        <v>0.49365299940109197</v>
      </c>
      <c r="J1880" s="578">
        <v>1.1870493908645524E-2</v>
      </c>
      <c r="K1880" s="578">
        <v>7.0780486037692727</v>
      </c>
      <c r="L1880" s="578">
        <v>1451.6548856099375</v>
      </c>
      <c r="M1880" s="578">
        <v>1.0879938104480924</v>
      </c>
      <c r="N1880" s="578">
        <v>0.50854501128196705</v>
      </c>
      <c r="O1880" s="578">
        <v>1.2387557799229326E-2</v>
      </c>
      <c r="P1880" s="578">
        <v>6.8066720363882824</v>
      </c>
      <c r="Q1880" s="578">
        <v>1391.0616569518975</v>
      </c>
      <c r="R1880" s="578">
        <v>1.07690108021294</v>
      </c>
      <c r="S1880" s="578">
        <v>0.49365299940109197</v>
      </c>
      <c r="T1880" s="578">
        <v>1.18704933896272E-2</v>
      </c>
      <c r="U1880" s="578">
        <v>7.07804860288888</v>
      </c>
      <c r="V1880" s="578">
        <v>1451.6548856099375</v>
      </c>
      <c r="W1880" s="578">
        <v>1.0879938094391599</v>
      </c>
      <c r="X1880" s="578">
        <v>0.50854501128196705</v>
      </c>
      <c r="Y1880" s="578">
        <v>1.2387557799229326E-2</v>
      </c>
    </row>
    <row r="1881" spans="1:25" x14ac:dyDescent="0.3">
      <c r="A1881" s="311" t="s">
        <v>4478</v>
      </c>
      <c r="B1881" s="310" t="s">
        <v>2191</v>
      </c>
      <c r="C1881" s="310" t="s">
        <v>4184</v>
      </c>
      <c r="D1881" s="36">
        <v>7</v>
      </c>
      <c r="E1881" s="36">
        <v>2012</v>
      </c>
      <c r="F1881" s="578">
        <v>6.3711967823352644</v>
      </c>
      <c r="G1881" s="578">
        <v>1312.7541720072402</v>
      </c>
      <c r="H1881" s="578">
        <v>0.93844934897303212</v>
      </c>
      <c r="I1881" s="578">
        <v>0.44977416563779071</v>
      </c>
      <c r="J1881" s="578">
        <v>1.1202295766755275E-2</v>
      </c>
      <c r="K1881" s="578">
        <v>6.7242851004193627</v>
      </c>
      <c r="L1881" s="578">
        <v>1394.8787574768025</v>
      </c>
      <c r="M1881" s="578">
        <v>0.94397348449759477</v>
      </c>
      <c r="N1881" s="578">
        <v>0.46447420896341352</v>
      </c>
      <c r="O1881" s="578">
        <v>1.1903112560200151E-2</v>
      </c>
      <c r="P1881" s="578">
        <v>6.37119709535909</v>
      </c>
      <c r="Q1881" s="578">
        <v>1312.7541720072402</v>
      </c>
      <c r="R1881" s="578">
        <v>0.93844933314054846</v>
      </c>
      <c r="S1881" s="578">
        <v>0.44977417588233926</v>
      </c>
      <c r="T1881" s="578">
        <v>1.1202295766755275E-2</v>
      </c>
      <c r="U1881" s="578">
        <v>6.7242849433823704</v>
      </c>
      <c r="V1881" s="578">
        <v>1394.8787574768025</v>
      </c>
      <c r="W1881" s="578">
        <v>0.94397342500936499</v>
      </c>
      <c r="X1881" s="578">
        <v>0.46447417729844603</v>
      </c>
      <c r="Y1881" s="578">
        <v>1.1903112041181826E-2</v>
      </c>
    </row>
    <row r="1882" spans="1:25" x14ac:dyDescent="0.3">
      <c r="A1882" s="311" t="s">
        <v>4479</v>
      </c>
      <c r="B1882" s="310" t="s">
        <v>2191</v>
      </c>
      <c r="C1882" s="310" t="s">
        <v>4184</v>
      </c>
      <c r="D1882" s="36">
        <v>8</v>
      </c>
      <c r="E1882" s="36">
        <v>2012</v>
      </c>
      <c r="F1882" s="578">
        <v>5.3978799954978305</v>
      </c>
      <c r="G1882" s="578">
        <v>1110.5221811930276</v>
      </c>
      <c r="H1882" s="578">
        <v>0.84467724292577828</v>
      </c>
      <c r="I1882" s="578">
        <v>0.38995001340905777</v>
      </c>
      <c r="J1882" s="578">
        <v>9.4765667308820377E-3</v>
      </c>
      <c r="K1882" s="578">
        <v>5.8849856338298743</v>
      </c>
      <c r="L1882" s="578">
        <v>1226.6386324564573</v>
      </c>
      <c r="M1882" s="578">
        <v>0.8480544732786558</v>
      </c>
      <c r="N1882" s="578">
        <v>0.40949101001024202</v>
      </c>
      <c r="O1882" s="578">
        <v>1.0467447602422873E-2</v>
      </c>
      <c r="P1882" s="578">
        <v>5.3978802016863447</v>
      </c>
      <c r="Q1882" s="578">
        <v>1110.5221811930276</v>
      </c>
      <c r="R1882" s="578">
        <v>0.84467721863378098</v>
      </c>
      <c r="S1882" s="578">
        <v>0.38995001868655232</v>
      </c>
      <c r="T1882" s="578">
        <v>9.4765667308820377E-3</v>
      </c>
      <c r="U1882" s="578">
        <v>5.8849856337280118</v>
      </c>
      <c r="V1882" s="578">
        <v>1226.6386324564573</v>
      </c>
      <c r="W1882" s="578">
        <v>0.84805440373990348</v>
      </c>
      <c r="X1882" s="578">
        <v>0.40949101001024202</v>
      </c>
      <c r="Y1882" s="578">
        <v>1.0467447602422873E-2</v>
      </c>
    </row>
    <row r="1883" spans="1:25" x14ac:dyDescent="0.3">
      <c r="A1883" s="311" t="s">
        <v>4480</v>
      </c>
      <c r="B1883" s="310" t="s">
        <v>2191</v>
      </c>
      <c r="C1883" s="310" t="s">
        <v>4184</v>
      </c>
      <c r="D1883" s="36">
        <v>9</v>
      </c>
      <c r="E1883" s="36">
        <v>2012</v>
      </c>
      <c r="F1883" s="578">
        <v>4.9350404725846575</v>
      </c>
      <c r="G1883" s="578">
        <v>1021.1062253316214</v>
      </c>
      <c r="H1883" s="578">
        <v>0.76769797784800153</v>
      </c>
      <c r="I1883" s="578">
        <v>0.35755300296780929</v>
      </c>
      <c r="J1883" s="578">
        <v>8.7135423770329581E-3</v>
      </c>
      <c r="K1883" s="578">
        <v>5.525231997310275</v>
      </c>
      <c r="L1883" s="578">
        <v>1163.5560468037875</v>
      </c>
      <c r="M1883" s="578">
        <v>0.77103954626363658</v>
      </c>
      <c r="N1883" s="578">
        <v>0.38081798702478398</v>
      </c>
      <c r="O1883" s="578">
        <v>9.9291506242783038E-3</v>
      </c>
      <c r="P1883" s="578">
        <v>4.9350403158581022</v>
      </c>
      <c r="Q1883" s="578">
        <v>1021.1062253316214</v>
      </c>
      <c r="R1883" s="578">
        <v>0.76769800371645602</v>
      </c>
      <c r="S1883" s="578">
        <v>0.35755299776792498</v>
      </c>
      <c r="T1883" s="578">
        <v>8.7135423188252972E-3</v>
      </c>
      <c r="U1883" s="578">
        <v>5.5252318384106376</v>
      </c>
      <c r="V1883" s="578">
        <v>1163.5560468037875</v>
      </c>
      <c r="W1883" s="578">
        <v>0.77103957792860423</v>
      </c>
      <c r="X1883" s="578">
        <v>0.38081798702478398</v>
      </c>
      <c r="Y1883" s="578">
        <v>9.9291506242783038E-3</v>
      </c>
    </row>
    <row r="1884" spans="1:25" x14ac:dyDescent="0.3">
      <c r="A1884" s="311" t="s">
        <v>4481</v>
      </c>
      <c r="B1884" s="310" t="s">
        <v>2191</v>
      </c>
      <c r="C1884" s="310" t="s">
        <v>4184</v>
      </c>
      <c r="D1884" s="36">
        <v>10</v>
      </c>
      <c r="E1884" s="36">
        <v>2012</v>
      </c>
      <c r="F1884" s="578">
        <v>4.5655032826264952</v>
      </c>
      <c r="G1884" s="578">
        <v>949.54922612508096</v>
      </c>
      <c r="H1884" s="578">
        <v>0.70721119865387028</v>
      </c>
      <c r="I1884" s="578">
        <v>0.33210601207489698</v>
      </c>
      <c r="J1884" s="578">
        <v>8.1029258096047326E-3</v>
      </c>
      <c r="K1884" s="578">
        <v>5.2126323723714396</v>
      </c>
      <c r="L1884" s="578">
        <v>1107.5000928242951</v>
      </c>
      <c r="M1884" s="578">
        <v>0.71045883671225296</v>
      </c>
      <c r="N1884" s="578">
        <v>0.35765959601849273</v>
      </c>
      <c r="O1884" s="578">
        <v>9.4508089290078062E-3</v>
      </c>
      <c r="P1884" s="578">
        <v>4.5655034395058403</v>
      </c>
      <c r="Q1884" s="578">
        <v>949.54923121134402</v>
      </c>
      <c r="R1884" s="578">
        <v>0.70721122508984957</v>
      </c>
      <c r="S1884" s="578">
        <v>0.33210601207489698</v>
      </c>
      <c r="T1884" s="578">
        <v>8.1029258096047326E-3</v>
      </c>
      <c r="U1884" s="578">
        <v>5.2126321116520495</v>
      </c>
      <c r="V1884" s="578">
        <v>1107.5000928242951</v>
      </c>
      <c r="W1884" s="578">
        <v>0.71045882087976953</v>
      </c>
      <c r="X1884" s="578">
        <v>0.35765958577394452</v>
      </c>
      <c r="Y1884" s="578">
        <v>9.450808875650786E-3</v>
      </c>
    </row>
    <row r="1885" spans="1:25" x14ac:dyDescent="0.3">
      <c r="A1885" s="311" t="s">
        <v>4482</v>
      </c>
      <c r="B1885" s="310" t="s">
        <v>2191</v>
      </c>
      <c r="C1885" s="310" t="s">
        <v>4184</v>
      </c>
      <c r="D1885" s="36">
        <v>11</v>
      </c>
      <c r="E1885" s="36">
        <v>2012</v>
      </c>
      <c r="F1885" s="578">
        <v>4.1924837035330675</v>
      </c>
      <c r="G1885" s="578">
        <v>876.01751041412331</v>
      </c>
      <c r="H1885" s="578">
        <v>0.65386789422094171</v>
      </c>
      <c r="I1885" s="578">
        <v>0.30973485872770301</v>
      </c>
      <c r="J1885" s="578">
        <v>7.4754532882555678E-3</v>
      </c>
      <c r="K1885" s="578">
        <v>4.8862565874915127</v>
      </c>
      <c r="L1885" s="578">
        <v>1044.0283006032282</v>
      </c>
      <c r="M1885" s="578">
        <v>0.65720196414137377</v>
      </c>
      <c r="N1885" s="578">
        <v>0.335516738860557</v>
      </c>
      <c r="O1885" s="578">
        <v>8.9091876385888683E-3</v>
      </c>
      <c r="P1885" s="578">
        <v>4.1924838052012374</v>
      </c>
      <c r="Q1885" s="578">
        <v>876.01751581827773</v>
      </c>
      <c r="R1885" s="578">
        <v>0.65386791419101975</v>
      </c>
      <c r="S1885" s="578">
        <v>0.30973486416041801</v>
      </c>
      <c r="T1885" s="578">
        <v>7.4754532882555678E-3</v>
      </c>
      <c r="U1885" s="578">
        <v>4.8862565327459926</v>
      </c>
      <c r="V1885" s="578">
        <v>1044.0283006032282</v>
      </c>
      <c r="W1885" s="578">
        <v>0.65720192719891146</v>
      </c>
      <c r="X1885" s="578">
        <v>0.33551673234129897</v>
      </c>
      <c r="Y1885" s="578">
        <v>8.9091876385888683E-3</v>
      </c>
    </row>
    <row r="1886" spans="1:25" x14ac:dyDescent="0.3">
      <c r="A1886" s="311" t="s">
        <v>4483</v>
      </c>
      <c r="B1886" s="310" t="s">
        <v>2191</v>
      </c>
      <c r="C1886" s="310" t="s">
        <v>4184</v>
      </c>
      <c r="D1886" s="36">
        <v>12</v>
      </c>
      <c r="E1886" s="36">
        <v>2012</v>
      </c>
      <c r="F1886" s="578">
        <v>3.8872822769444553</v>
      </c>
      <c r="G1886" s="578">
        <v>815.85192076365092</v>
      </c>
      <c r="H1886" s="578">
        <v>0.6102216038998447</v>
      </c>
      <c r="I1886" s="578">
        <v>0.291431499489893</v>
      </c>
      <c r="J1886" s="578">
        <v>6.9620387318233608E-3</v>
      </c>
      <c r="K1886" s="578">
        <v>4.6191418680682501</v>
      </c>
      <c r="L1886" s="578">
        <v>989.68296496073094</v>
      </c>
      <c r="M1886" s="578">
        <v>0.61381614054941225</v>
      </c>
      <c r="N1886" s="578">
        <v>0.31569670963411478</v>
      </c>
      <c r="O1886" s="578">
        <v>8.4454435564111901E-3</v>
      </c>
      <c r="P1886" s="578">
        <v>3.8872824844232374</v>
      </c>
      <c r="Q1886" s="578">
        <v>815.85192044575956</v>
      </c>
      <c r="R1886" s="578">
        <v>0.61022161826258481</v>
      </c>
      <c r="S1886" s="578">
        <v>0.29143150057643596</v>
      </c>
      <c r="T1886" s="578">
        <v>6.9620386784663381E-3</v>
      </c>
      <c r="U1886" s="578">
        <v>4.6191412444422877</v>
      </c>
      <c r="V1886" s="578">
        <v>989.68296496073094</v>
      </c>
      <c r="W1886" s="578">
        <v>0.61381612999442325</v>
      </c>
      <c r="X1886" s="578">
        <v>0.31569671692947504</v>
      </c>
      <c r="Y1886" s="578">
        <v>8.4454435030541682E-3</v>
      </c>
    </row>
    <row r="1887" spans="1:25" x14ac:dyDescent="0.3">
      <c r="A1887" s="311" t="s">
        <v>4484</v>
      </c>
      <c r="B1887" s="310" t="s">
        <v>2191</v>
      </c>
      <c r="C1887" s="310" t="s">
        <v>4184</v>
      </c>
      <c r="D1887" s="36">
        <v>13</v>
      </c>
      <c r="E1887" s="36">
        <v>2012</v>
      </c>
      <c r="F1887" s="578">
        <v>3.5155611592781448</v>
      </c>
      <c r="G1887" s="578">
        <v>741.13397439320829</v>
      </c>
      <c r="H1887" s="578">
        <v>0.56575278184512423</v>
      </c>
      <c r="I1887" s="578">
        <v>0.26726074283942525</v>
      </c>
      <c r="J1887" s="578">
        <v>6.3244380556473747E-3</v>
      </c>
      <c r="K1887" s="578">
        <v>4.2717208046572779</v>
      </c>
      <c r="L1887" s="578">
        <v>917.41514968872048</v>
      </c>
      <c r="M1887" s="578">
        <v>0.56968713426613227</v>
      </c>
      <c r="N1887" s="578">
        <v>0.28995499953937998</v>
      </c>
      <c r="O1887" s="578">
        <v>7.8287477032669469E-3</v>
      </c>
      <c r="P1887" s="578">
        <v>3.5155612108574101</v>
      </c>
      <c r="Q1887" s="578">
        <v>741.13397471109988</v>
      </c>
      <c r="R1887" s="578">
        <v>0.56575279183258875</v>
      </c>
      <c r="S1887" s="578">
        <v>0.26726074536175748</v>
      </c>
      <c r="T1887" s="578">
        <v>6.3244380556473738E-3</v>
      </c>
      <c r="U1887" s="578">
        <v>4.2717209085458254</v>
      </c>
      <c r="V1887" s="578">
        <v>917.41514460245753</v>
      </c>
      <c r="W1887" s="578">
        <v>0.56968712640809771</v>
      </c>
      <c r="X1887" s="578">
        <v>0.28995499744390396</v>
      </c>
      <c r="Y1887" s="578">
        <v>7.8287476547605622E-3</v>
      </c>
    </row>
    <row r="1888" spans="1:25" x14ac:dyDescent="0.3">
      <c r="A1888" s="311" t="s">
        <v>4485</v>
      </c>
      <c r="B1888" s="310" t="s">
        <v>2191</v>
      </c>
      <c r="C1888" s="310" t="s">
        <v>4184</v>
      </c>
      <c r="D1888" s="36">
        <v>14</v>
      </c>
      <c r="E1888" s="36">
        <v>2012</v>
      </c>
      <c r="F1888" s="578">
        <v>3.67952896079077</v>
      </c>
      <c r="G1888" s="578">
        <v>765.16988182067848</v>
      </c>
      <c r="H1888" s="578">
        <v>0.52447248404496272</v>
      </c>
      <c r="I1888" s="578">
        <v>0.25144296364548296</v>
      </c>
      <c r="J1888" s="578">
        <v>6.5295555298992697E-3</v>
      </c>
      <c r="K1888" s="578">
        <v>4.4035805479422043</v>
      </c>
      <c r="L1888" s="578">
        <v>933.27891604105594</v>
      </c>
      <c r="M1888" s="578">
        <v>0.52893675398081497</v>
      </c>
      <c r="N1888" s="578">
        <v>0.27217858928876598</v>
      </c>
      <c r="O1888" s="578">
        <v>7.9641302751648838E-3</v>
      </c>
      <c r="P1888" s="578">
        <v>3.6795291173051075</v>
      </c>
      <c r="Q1888" s="578">
        <v>765.1698767344152</v>
      </c>
      <c r="R1888" s="578">
        <v>0.52447248404496272</v>
      </c>
      <c r="S1888" s="578">
        <v>0.251442972415437</v>
      </c>
      <c r="T1888" s="578">
        <v>6.5295554765422478E-3</v>
      </c>
      <c r="U1888" s="578">
        <v>4.4035801827036822</v>
      </c>
      <c r="V1888" s="578">
        <v>933.27891604105594</v>
      </c>
      <c r="W1888" s="578">
        <v>0.52893673651366602</v>
      </c>
      <c r="X1888" s="578">
        <v>0.27217858827983299</v>
      </c>
      <c r="Y1888" s="578">
        <v>7.9641301757267923E-3</v>
      </c>
    </row>
    <row r="1889" spans="1:25" x14ac:dyDescent="0.3">
      <c r="A1889" s="311" t="s">
        <v>4486</v>
      </c>
      <c r="B1889" s="310" t="s">
        <v>2191</v>
      </c>
      <c r="C1889" s="310" t="s">
        <v>4184</v>
      </c>
      <c r="D1889" s="36">
        <v>15</v>
      </c>
      <c r="E1889" s="36">
        <v>2012</v>
      </c>
      <c r="F1889" s="578">
        <v>3.8594701600304653</v>
      </c>
      <c r="G1889" s="578">
        <v>792.97878901163699</v>
      </c>
      <c r="H1889" s="578">
        <v>0.48884739070005379</v>
      </c>
      <c r="I1889" s="578">
        <v>0.23831629877289076</v>
      </c>
      <c r="J1889" s="578">
        <v>6.7668710544239678E-3</v>
      </c>
      <c r="K1889" s="578">
        <v>4.5426917921201122</v>
      </c>
      <c r="L1889" s="578">
        <v>951.86121749877884</v>
      </c>
      <c r="M1889" s="578">
        <v>0.49343757689348372</v>
      </c>
      <c r="N1889" s="578">
        <v>0.25744870351627402</v>
      </c>
      <c r="O1889" s="578">
        <v>8.1227084786708731E-3</v>
      </c>
      <c r="P1889" s="578">
        <v>3.8594706282274225</v>
      </c>
      <c r="Q1889" s="578">
        <v>792.97877883911099</v>
      </c>
      <c r="R1889" s="578">
        <v>0.48884739070005379</v>
      </c>
      <c r="S1889" s="578">
        <v>0.23831630649510724</v>
      </c>
      <c r="T1889" s="578">
        <v>6.766870952560562E-3</v>
      </c>
      <c r="U1889" s="578">
        <v>4.5426917918205874</v>
      </c>
      <c r="V1889" s="578">
        <v>951.86121749877884</v>
      </c>
      <c r="W1889" s="578">
        <v>0.49343756952051326</v>
      </c>
      <c r="X1889" s="578">
        <v>0.25744870299240524</v>
      </c>
      <c r="Y1889" s="578">
        <v>8.122708532027895E-3</v>
      </c>
    </row>
    <row r="1890" spans="1:25" x14ac:dyDescent="0.3">
      <c r="A1890" s="579" t="s">
        <v>4487</v>
      </c>
      <c r="B1890" s="580" t="s">
        <v>2191</v>
      </c>
      <c r="C1890" s="580" t="s">
        <v>4184</v>
      </c>
      <c r="D1890" s="581">
        <v>16</v>
      </c>
      <c r="E1890" s="581">
        <v>2012</v>
      </c>
      <c r="F1890" s="582">
        <v>4.1617713203728828</v>
      </c>
      <c r="G1890" s="582">
        <v>843.88770802815725</v>
      </c>
      <c r="H1890" s="582">
        <v>0.45755435076716777</v>
      </c>
      <c r="I1890" s="582">
        <v>0.22797820181585798</v>
      </c>
      <c r="J1890" s="582">
        <v>7.2013107273960451E-3</v>
      </c>
      <c r="K1890" s="582">
        <v>4.8062545964057719</v>
      </c>
      <c r="L1890" s="582">
        <v>994.42733891804676</v>
      </c>
      <c r="M1890" s="582">
        <v>0.46249770730112927</v>
      </c>
      <c r="N1890" s="582">
        <v>0.24587777617853074</v>
      </c>
      <c r="O1890" s="582">
        <v>8.4859492441561619E-3</v>
      </c>
      <c r="P1890" s="582">
        <v>4.1617713743944451</v>
      </c>
      <c r="Q1890" s="582">
        <v>843.88770802815725</v>
      </c>
      <c r="R1890" s="582">
        <v>0.45755435992032251</v>
      </c>
      <c r="S1890" s="582">
        <v>0.22797820391133378</v>
      </c>
      <c r="T1890" s="582">
        <v>7.2013107273960451E-3</v>
      </c>
      <c r="U1890" s="582">
        <v>4.8062547527103225</v>
      </c>
      <c r="V1890" s="582">
        <v>994.42733891804676</v>
      </c>
      <c r="W1890" s="582">
        <v>0.46249770730112927</v>
      </c>
      <c r="X1890" s="582">
        <v>0.24587778036948227</v>
      </c>
      <c r="Y1890" s="582">
        <v>8.4859494042272311E-3</v>
      </c>
    </row>
    <row r="1891" spans="1:25" x14ac:dyDescent="0.3">
      <c r="A1891" s="311" t="s">
        <v>4488</v>
      </c>
      <c r="B1891" s="310" t="s">
        <v>2191</v>
      </c>
      <c r="C1891" s="310" t="s">
        <v>4184</v>
      </c>
      <c r="D1891" s="36">
        <v>1</v>
      </c>
      <c r="E1891" s="36">
        <v>2020</v>
      </c>
      <c r="F1891" s="578">
        <v>14.66352730348925</v>
      </c>
      <c r="G1891" s="578">
        <v>7877.3139292399055</v>
      </c>
      <c r="H1891" s="578">
        <v>2.1581859475894176</v>
      </c>
      <c r="I1891" s="578">
        <v>0.81898384789625756</v>
      </c>
      <c r="J1891" s="578">
        <v>6.8453976069576969E-2</v>
      </c>
      <c r="K1891" s="578">
        <v>14.795343218109299</v>
      </c>
      <c r="L1891" s="578">
        <v>7939.182983398432</v>
      </c>
      <c r="M1891" s="578">
        <v>2.16343605902511</v>
      </c>
      <c r="N1891" s="578">
        <v>0.82243475240344766</v>
      </c>
      <c r="O1891" s="578">
        <v>6.8991607869975213E-2</v>
      </c>
      <c r="P1891" s="578">
        <v>14.663526766700624</v>
      </c>
      <c r="Q1891" s="578">
        <v>7877.313776652014</v>
      </c>
      <c r="R1891" s="578">
        <v>2.1581859439805422</v>
      </c>
      <c r="S1891" s="578">
        <v>0.8189838059867417</v>
      </c>
      <c r="T1891" s="578">
        <v>6.8453975021839072E-2</v>
      </c>
      <c r="U1891" s="578">
        <v>14.795343207357849</v>
      </c>
      <c r="V1891" s="578">
        <v>7939.1830902099573</v>
      </c>
      <c r="W1891" s="578">
        <v>2.163436051710347</v>
      </c>
      <c r="X1891" s="578">
        <v>0.82243466765309348</v>
      </c>
      <c r="Y1891" s="578">
        <v>6.8991606861042415E-2</v>
      </c>
    </row>
    <row r="1892" spans="1:25" x14ac:dyDescent="0.3">
      <c r="A1892" s="311" t="s">
        <v>4489</v>
      </c>
      <c r="B1892" s="310" t="s">
        <v>2191</v>
      </c>
      <c r="C1892" s="310" t="s">
        <v>4184</v>
      </c>
      <c r="D1892" s="36">
        <v>2</v>
      </c>
      <c r="E1892" s="36">
        <v>2020</v>
      </c>
      <c r="F1892" s="578">
        <v>6.8682475188337149</v>
      </c>
      <c r="G1892" s="578">
        <v>3838.6839917500747</v>
      </c>
      <c r="H1892" s="578">
        <v>1.1587553303106624</v>
      </c>
      <c r="I1892" s="578">
        <v>0.40619690227322225</v>
      </c>
      <c r="J1892" s="578">
        <v>3.3358276220193731E-2</v>
      </c>
      <c r="K1892" s="578">
        <v>7.0387817997604198</v>
      </c>
      <c r="L1892" s="578">
        <v>3918.8223953247025</v>
      </c>
      <c r="M1892" s="578">
        <v>1.1674198753510876</v>
      </c>
      <c r="N1892" s="578">
        <v>0.41033902298659053</v>
      </c>
      <c r="O1892" s="578">
        <v>3.4054691709267546E-2</v>
      </c>
      <c r="P1892" s="578">
        <v>6.8682472060257425</v>
      </c>
      <c r="Q1892" s="578">
        <v>3838.6840972900322</v>
      </c>
      <c r="R1892" s="578">
        <v>1.158755330310665</v>
      </c>
      <c r="S1892" s="578">
        <v>0.40619691787287576</v>
      </c>
      <c r="T1892" s="578">
        <v>3.3358276220193731E-2</v>
      </c>
      <c r="U1892" s="578">
        <v>7.038781121911593</v>
      </c>
      <c r="V1892" s="578">
        <v>3918.8223953247025</v>
      </c>
      <c r="W1892" s="578">
        <v>1.16741971941276</v>
      </c>
      <c r="X1892" s="578">
        <v>0.41033901274204199</v>
      </c>
      <c r="Y1892" s="578">
        <v>3.4054691709267546E-2</v>
      </c>
    </row>
    <row r="1893" spans="1:25" x14ac:dyDescent="0.3">
      <c r="A1893" s="311" t="s">
        <v>4490</v>
      </c>
      <c r="B1893" s="310" t="s">
        <v>2191</v>
      </c>
      <c r="C1893" s="310" t="s">
        <v>4184</v>
      </c>
      <c r="D1893" s="36">
        <v>3</v>
      </c>
      <c r="E1893" s="36">
        <v>2020</v>
      </c>
      <c r="F1893" s="578">
        <v>3.9983712564656599</v>
      </c>
      <c r="G1893" s="578">
        <v>2270.8270060221303</v>
      </c>
      <c r="H1893" s="578">
        <v>0.61733054276555721</v>
      </c>
      <c r="I1893" s="578">
        <v>0.22582868952304075</v>
      </c>
      <c r="J1893" s="578">
        <v>1.9733909517526602E-2</v>
      </c>
      <c r="K1893" s="578">
        <v>4.0421698982548397</v>
      </c>
      <c r="L1893" s="578">
        <v>2287.2744903564399</v>
      </c>
      <c r="M1893" s="578">
        <v>0.62110999354626917</v>
      </c>
      <c r="N1893" s="578">
        <v>0.22644415195099951</v>
      </c>
      <c r="O1893" s="578">
        <v>1.9876801175996599E-2</v>
      </c>
      <c r="P1893" s="578">
        <v>3.9983712104161251</v>
      </c>
      <c r="Q1893" s="578">
        <v>2270.8270060221303</v>
      </c>
      <c r="R1893" s="578">
        <v>0.61733053128894699</v>
      </c>
      <c r="S1893" s="578">
        <v>0.2258287009705475</v>
      </c>
      <c r="T1893" s="578">
        <v>1.9733909517526602E-2</v>
      </c>
      <c r="U1893" s="578">
        <v>4.0421695328635225</v>
      </c>
      <c r="V1893" s="578">
        <v>2287.2745424906352</v>
      </c>
      <c r="W1893" s="578">
        <v>0.62110998743446499</v>
      </c>
      <c r="X1893" s="578">
        <v>0.22644414989432901</v>
      </c>
      <c r="Y1893" s="578">
        <v>1.9876801175996599E-2</v>
      </c>
    </row>
    <row r="1894" spans="1:25" x14ac:dyDescent="0.3">
      <c r="A1894" s="311" t="s">
        <v>4491</v>
      </c>
      <c r="B1894" s="310" t="s">
        <v>2191</v>
      </c>
      <c r="C1894" s="310" t="s">
        <v>4184</v>
      </c>
      <c r="D1894" s="36">
        <v>4</v>
      </c>
      <c r="E1894" s="36">
        <v>2020</v>
      </c>
      <c r="F1894" s="578">
        <v>3.1025963536740098</v>
      </c>
      <c r="G1894" s="578">
        <v>1796.4469337463302</v>
      </c>
      <c r="H1894" s="578">
        <v>0.44528325441933653</v>
      </c>
      <c r="I1894" s="578">
        <v>0.16602103452896649</v>
      </c>
      <c r="J1894" s="578">
        <v>1.5611584356520275E-2</v>
      </c>
      <c r="K1894" s="578">
        <v>3.1412595557800702</v>
      </c>
      <c r="L1894" s="578">
        <v>1813.9925944010374</v>
      </c>
      <c r="M1894" s="578">
        <v>0.44818430716986724</v>
      </c>
      <c r="N1894" s="578">
        <v>0.16804415901424327</v>
      </c>
      <c r="O1894" s="578">
        <v>1.5764034372599125E-2</v>
      </c>
      <c r="P1894" s="578">
        <v>3.1025960938841255</v>
      </c>
      <c r="Q1894" s="578">
        <v>1796.446881612135</v>
      </c>
      <c r="R1894" s="578">
        <v>0.44528322464611797</v>
      </c>
      <c r="S1894" s="578">
        <v>0.16602097422582998</v>
      </c>
      <c r="T1894" s="578">
        <v>1.5611584356520275E-2</v>
      </c>
      <c r="U1894" s="578">
        <v>3.1412593483012876</v>
      </c>
      <c r="V1894" s="578">
        <v>1813.9924901326449</v>
      </c>
      <c r="W1894" s="578">
        <v>0.44818430716501645</v>
      </c>
      <c r="X1894" s="578">
        <v>0.16804408673973076</v>
      </c>
      <c r="Y1894" s="578">
        <v>1.5764034372599125E-2</v>
      </c>
    </row>
    <row r="1895" spans="1:25" x14ac:dyDescent="0.3">
      <c r="A1895" s="311" t="s">
        <v>4492</v>
      </c>
      <c r="B1895" s="310" t="s">
        <v>2191</v>
      </c>
      <c r="C1895" s="310" t="s">
        <v>4184</v>
      </c>
      <c r="D1895" s="36">
        <v>5</v>
      </c>
      <c r="E1895" s="36">
        <v>2020</v>
      </c>
      <c r="F1895" s="578">
        <v>2.5573982860029525</v>
      </c>
      <c r="G1895" s="578">
        <v>1516.563227335605</v>
      </c>
      <c r="H1895" s="578">
        <v>0.35368154356062048</v>
      </c>
      <c r="I1895" s="578">
        <v>0.13462145874897574</v>
      </c>
      <c r="J1895" s="578">
        <v>1.317928131902585E-2</v>
      </c>
      <c r="K1895" s="578">
        <v>2.6199812631706001</v>
      </c>
      <c r="L1895" s="578">
        <v>1551.8893686930301</v>
      </c>
      <c r="M1895" s="578">
        <v>0.35646342103427703</v>
      </c>
      <c r="N1895" s="578">
        <v>0.137355855860126</v>
      </c>
      <c r="O1895" s="578">
        <v>1.3486261469855225E-2</v>
      </c>
      <c r="P1895" s="578">
        <v>2.5573982887993498</v>
      </c>
      <c r="Q1895" s="578">
        <v>1516.563227335605</v>
      </c>
      <c r="R1895" s="578">
        <v>0.35368153785626977</v>
      </c>
      <c r="S1895" s="578">
        <v>0.13462144999842426</v>
      </c>
      <c r="T1895" s="578">
        <v>1.317928131902585E-2</v>
      </c>
      <c r="U1895" s="578">
        <v>2.6199814192677824</v>
      </c>
      <c r="V1895" s="578">
        <v>1551.8893686930301</v>
      </c>
      <c r="W1895" s="578">
        <v>0.35646340551223399</v>
      </c>
      <c r="X1895" s="578">
        <v>0.137355851824395</v>
      </c>
      <c r="Y1895" s="578">
        <v>1.3486262512742476E-2</v>
      </c>
    </row>
    <row r="1896" spans="1:25" x14ac:dyDescent="0.3">
      <c r="A1896" s="311" t="s">
        <v>4493</v>
      </c>
      <c r="B1896" s="310" t="s">
        <v>2191</v>
      </c>
      <c r="C1896" s="310" t="s">
        <v>4184</v>
      </c>
      <c r="D1896" s="36">
        <v>6</v>
      </c>
      <c r="E1896" s="36">
        <v>2020</v>
      </c>
      <c r="F1896" s="578">
        <v>2.1960691681560949</v>
      </c>
      <c r="G1896" s="578">
        <v>1318.093849182125</v>
      </c>
      <c r="H1896" s="578">
        <v>0.28985207107568051</v>
      </c>
      <c r="I1896" s="578">
        <v>0.11343752945928476</v>
      </c>
      <c r="J1896" s="578">
        <v>1.14546385205661E-2</v>
      </c>
      <c r="K1896" s="578">
        <v>2.2868275825373177</v>
      </c>
      <c r="L1896" s="578">
        <v>1375.9343655904074</v>
      </c>
      <c r="M1896" s="578">
        <v>0.29320048589336922</v>
      </c>
      <c r="N1896" s="578">
        <v>0.11696047368847401</v>
      </c>
      <c r="O1896" s="578">
        <v>1.195724372519175E-2</v>
      </c>
      <c r="P1896" s="578">
        <v>2.1960691159498875</v>
      </c>
      <c r="Q1896" s="578">
        <v>1318.093849182125</v>
      </c>
      <c r="R1896" s="578">
        <v>0.28985206513849876</v>
      </c>
      <c r="S1896" s="578">
        <v>0.11343752575339699</v>
      </c>
      <c r="T1896" s="578">
        <v>1.14546385205661E-2</v>
      </c>
      <c r="U1896" s="578">
        <v>2.2868275835705028</v>
      </c>
      <c r="V1896" s="578">
        <v>1375.9343655904074</v>
      </c>
      <c r="W1896" s="578">
        <v>0.29320041874598202</v>
      </c>
      <c r="X1896" s="578">
        <v>0.116960463308108</v>
      </c>
      <c r="Y1896" s="578">
        <v>1.195724372519175E-2</v>
      </c>
    </row>
    <row r="1897" spans="1:25" x14ac:dyDescent="0.3">
      <c r="A1897" s="311" t="s">
        <v>4494</v>
      </c>
      <c r="B1897" s="310" t="s">
        <v>2191</v>
      </c>
      <c r="C1897" s="310" t="s">
        <v>4184</v>
      </c>
      <c r="D1897" s="36">
        <v>7</v>
      </c>
      <c r="E1897" s="36">
        <v>2020</v>
      </c>
      <c r="F1897" s="578">
        <v>2.0554566548768549</v>
      </c>
      <c r="G1897" s="578">
        <v>1245.5359446207649</v>
      </c>
      <c r="H1897" s="578">
        <v>0.25270591094158551</v>
      </c>
      <c r="I1897" s="578">
        <v>0.10380149021511825</v>
      </c>
      <c r="J1897" s="578">
        <v>1.0823964636074325E-2</v>
      </c>
      <c r="K1897" s="578">
        <v>2.1668285049769676</v>
      </c>
      <c r="L1897" s="578">
        <v>1323.6747385660774</v>
      </c>
      <c r="M1897" s="578">
        <v>0.25471056925501451</v>
      </c>
      <c r="N1897" s="578">
        <v>0.107272688590455</v>
      </c>
      <c r="O1897" s="578">
        <v>1.1502977562486125E-2</v>
      </c>
      <c r="P1897" s="578">
        <v>2.0554562903665325</v>
      </c>
      <c r="Q1897" s="578">
        <v>1245.5359446207649</v>
      </c>
      <c r="R1897" s="578">
        <v>0.25270591014123023</v>
      </c>
      <c r="S1897" s="578">
        <v>0.10380149007930049</v>
      </c>
      <c r="T1897" s="578">
        <v>1.0823964636074325E-2</v>
      </c>
      <c r="U1897" s="578">
        <v>2.1668280888843525</v>
      </c>
      <c r="V1897" s="578">
        <v>1323.6747907002725</v>
      </c>
      <c r="W1897" s="578">
        <v>0.25471054800679327</v>
      </c>
      <c r="X1897" s="578">
        <v>0.107272684263686</v>
      </c>
      <c r="Y1897" s="578">
        <v>1.150297808150445E-2</v>
      </c>
    </row>
    <row r="1898" spans="1:25" x14ac:dyDescent="0.3">
      <c r="A1898" s="311" t="s">
        <v>4495</v>
      </c>
      <c r="B1898" s="310" t="s">
        <v>2191</v>
      </c>
      <c r="C1898" s="310" t="s">
        <v>4184</v>
      </c>
      <c r="D1898" s="36">
        <v>8</v>
      </c>
      <c r="E1898" s="36">
        <v>2020</v>
      </c>
      <c r="F1898" s="578">
        <v>1.7600210312636251</v>
      </c>
      <c r="G1898" s="578">
        <v>1053.7884937922099</v>
      </c>
      <c r="H1898" s="578">
        <v>0.22794037496593425</v>
      </c>
      <c r="I1898" s="578">
        <v>8.9654573530424359E-2</v>
      </c>
      <c r="J1898" s="578">
        <v>9.1576234941991661E-3</v>
      </c>
      <c r="K1898" s="578">
        <v>1.9072315946659675</v>
      </c>
      <c r="L1898" s="578">
        <v>1164.1730041503852</v>
      </c>
      <c r="M1898" s="578">
        <v>0.22948842834981953</v>
      </c>
      <c r="N1898" s="578">
        <v>9.4246636300037281E-2</v>
      </c>
      <c r="O1898" s="578">
        <v>1.0116878538004411E-2</v>
      </c>
      <c r="P1898" s="578">
        <v>1.7600209789934476</v>
      </c>
      <c r="Q1898" s="578">
        <v>1053.7884829838999</v>
      </c>
      <c r="R1898" s="578">
        <v>0.22794036441094501</v>
      </c>
      <c r="S1898" s="578">
        <v>8.9654575102031203E-2</v>
      </c>
      <c r="T1898" s="578">
        <v>9.1576236009132117E-3</v>
      </c>
      <c r="U1898" s="578">
        <v>1.9072319596349749</v>
      </c>
      <c r="V1898" s="578">
        <v>1164.1730041503852</v>
      </c>
      <c r="W1898" s="578">
        <v>0.22948841752561999</v>
      </c>
      <c r="X1898" s="578">
        <v>9.4246635756765756E-2</v>
      </c>
      <c r="Y1898" s="578">
        <v>1.0116878591361435E-2</v>
      </c>
    </row>
    <row r="1899" spans="1:25" x14ac:dyDescent="0.3">
      <c r="A1899" s="311" t="s">
        <v>4496</v>
      </c>
      <c r="B1899" s="310" t="s">
        <v>2191</v>
      </c>
      <c r="C1899" s="310" t="s">
        <v>4184</v>
      </c>
      <c r="D1899" s="36">
        <v>9</v>
      </c>
      <c r="E1899" s="36">
        <v>2020</v>
      </c>
      <c r="F1899" s="578">
        <v>1.6162929135052702</v>
      </c>
      <c r="G1899" s="578">
        <v>967.93430137634095</v>
      </c>
      <c r="H1899" s="578">
        <v>0.20675829740260526</v>
      </c>
      <c r="I1899" s="578">
        <v>8.2299553478757503E-2</v>
      </c>
      <c r="J1899" s="578">
        <v>8.4116235957480932E-3</v>
      </c>
      <c r="K1899" s="578">
        <v>1.7911227082883325</v>
      </c>
      <c r="L1899" s="578">
        <v>1103.4009373982699</v>
      </c>
      <c r="M1899" s="578">
        <v>0.20851098353887149</v>
      </c>
      <c r="N1899" s="578">
        <v>8.7689032021444263E-2</v>
      </c>
      <c r="O1899" s="578">
        <v>9.5888415720158382E-3</v>
      </c>
      <c r="P1899" s="578">
        <v>1.616292600508735</v>
      </c>
      <c r="Q1899" s="578">
        <v>967.93430137634095</v>
      </c>
      <c r="R1899" s="578">
        <v>0.20675829713824526</v>
      </c>
      <c r="S1899" s="578">
        <v>8.2299550995230647E-2</v>
      </c>
      <c r="T1899" s="578">
        <v>8.4116235423910696E-3</v>
      </c>
      <c r="U1899" s="578">
        <v>1.7911226566930001</v>
      </c>
      <c r="V1899" s="578">
        <v>1103.4009373982699</v>
      </c>
      <c r="W1899" s="578">
        <v>0.20851099331048276</v>
      </c>
      <c r="X1899" s="578">
        <v>8.7689028354361598E-2</v>
      </c>
      <c r="Y1899" s="578">
        <v>9.5888415235094518E-3</v>
      </c>
    </row>
    <row r="1900" spans="1:25" x14ac:dyDescent="0.3">
      <c r="A1900" s="311" t="s">
        <v>4497</v>
      </c>
      <c r="B1900" s="310" t="s">
        <v>2191</v>
      </c>
      <c r="C1900" s="310" t="s">
        <v>4184</v>
      </c>
      <c r="D1900" s="36">
        <v>10</v>
      </c>
      <c r="E1900" s="36">
        <v>2020</v>
      </c>
      <c r="F1900" s="578">
        <v>1.5022487500418698</v>
      </c>
      <c r="G1900" s="578">
        <v>899.30105654398585</v>
      </c>
      <c r="H1900" s="578">
        <v>0.19010811719878451</v>
      </c>
      <c r="I1900" s="578">
        <v>7.6549625955522005E-2</v>
      </c>
      <c r="J1900" s="578">
        <v>7.8152557592450871E-3</v>
      </c>
      <c r="K1900" s="578">
        <v>1.6918584227566149</v>
      </c>
      <c r="L1900" s="578">
        <v>1049.5412184397351</v>
      </c>
      <c r="M1900" s="578">
        <v>0.19198324789370674</v>
      </c>
      <c r="N1900" s="578">
        <v>8.2402741652913336E-2</v>
      </c>
      <c r="O1900" s="578">
        <v>9.1208504018140922E-3</v>
      </c>
      <c r="P1900" s="578">
        <v>1.5022485420464926</v>
      </c>
      <c r="Q1900" s="578">
        <v>899.30104128519679</v>
      </c>
      <c r="R1900" s="578">
        <v>0.19010811640570524</v>
      </c>
      <c r="S1900" s="578">
        <v>7.6549624907784095E-2</v>
      </c>
      <c r="T1900" s="578">
        <v>7.8152557592450871E-3</v>
      </c>
      <c r="U1900" s="578">
        <v>1.6918583699240677</v>
      </c>
      <c r="V1900" s="578">
        <v>1049.5411663055374</v>
      </c>
      <c r="W1900" s="578">
        <v>0.19198324804650174</v>
      </c>
      <c r="X1900" s="578">
        <v>8.2402743748389157E-2</v>
      </c>
      <c r="Y1900" s="578">
        <v>9.1208503533077075E-3</v>
      </c>
    </row>
    <row r="1901" spans="1:25" x14ac:dyDescent="0.3">
      <c r="A1901" s="311" t="s">
        <v>4498</v>
      </c>
      <c r="B1901" s="310" t="s">
        <v>2191</v>
      </c>
      <c r="C1901" s="310" t="s">
        <v>4184</v>
      </c>
      <c r="D1901" s="36">
        <v>11</v>
      </c>
      <c r="E1901" s="36">
        <v>2020</v>
      </c>
      <c r="F1901" s="578">
        <v>1.3927604238612377</v>
      </c>
      <c r="G1901" s="578">
        <v>829.3709856669102</v>
      </c>
      <c r="H1901" s="578">
        <v>0.17536730895274799</v>
      </c>
      <c r="I1901" s="578">
        <v>7.1712913340888904E-2</v>
      </c>
      <c r="J1901" s="578">
        <v>7.2075657517416351E-3</v>
      </c>
      <c r="K1901" s="578">
        <v>1.5940900100498125</v>
      </c>
      <c r="L1901" s="578">
        <v>989.17443148294615</v>
      </c>
      <c r="M1901" s="578">
        <v>0.17736355190087677</v>
      </c>
      <c r="N1901" s="578">
        <v>7.7561291109304847E-2</v>
      </c>
      <c r="O1901" s="578">
        <v>8.5962655042142871E-3</v>
      </c>
      <c r="P1901" s="578">
        <v>1.3927603195015701</v>
      </c>
      <c r="Q1901" s="578">
        <v>829.37098058064748</v>
      </c>
      <c r="R1901" s="578">
        <v>0.17536730873932024</v>
      </c>
      <c r="S1901" s="578">
        <v>7.1712911769282045E-2</v>
      </c>
      <c r="T1901" s="578">
        <v>7.207565594095887E-3</v>
      </c>
      <c r="U1901" s="578">
        <v>1.5940901670916525</v>
      </c>
      <c r="V1901" s="578">
        <v>989.17443148294615</v>
      </c>
      <c r="W1901" s="578">
        <v>0.17736355179416274</v>
      </c>
      <c r="X1901" s="578">
        <v>7.7561285346746403E-2</v>
      </c>
      <c r="Y1901" s="578">
        <v>8.5962655527206718E-3</v>
      </c>
    </row>
    <row r="1902" spans="1:25" x14ac:dyDescent="0.3">
      <c r="A1902" s="311" t="s">
        <v>4499</v>
      </c>
      <c r="B1902" s="310" t="s">
        <v>2191</v>
      </c>
      <c r="C1902" s="310" t="s">
        <v>4184</v>
      </c>
      <c r="D1902" s="36">
        <v>12</v>
      </c>
      <c r="E1902" s="36">
        <v>2020</v>
      </c>
      <c r="F1902" s="578">
        <v>1.3031755963056575</v>
      </c>
      <c r="G1902" s="578">
        <v>772.15579032897892</v>
      </c>
      <c r="H1902" s="578">
        <v>0.16330625898747952</v>
      </c>
      <c r="I1902" s="578">
        <v>6.7755639960523639E-2</v>
      </c>
      <c r="J1902" s="578">
        <v>6.7103686111901536E-3</v>
      </c>
      <c r="K1902" s="578">
        <v>1.5142040021973977</v>
      </c>
      <c r="L1902" s="578">
        <v>937.49502277374199</v>
      </c>
      <c r="M1902" s="578">
        <v>0.165434547362868</v>
      </c>
      <c r="N1902" s="578">
        <v>7.3202597035560729E-2</v>
      </c>
      <c r="O1902" s="578">
        <v>8.1471725279698096E-3</v>
      </c>
      <c r="P1902" s="578">
        <v>1.303175491943565</v>
      </c>
      <c r="Q1902" s="578">
        <v>772.15580622355105</v>
      </c>
      <c r="R1902" s="578">
        <v>0.16330625888076572</v>
      </c>
      <c r="S1902" s="578">
        <v>6.7755639436654705E-2</v>
      </c>
      <c r="T1902" s="578">
        <v>6.710368504476108E-3</v>
      </c>
      <c r="U1902" s="578">
        <v>1.5142040021864824</v>
      </c>
      <c r="V1902" s="578">
        <v>937.49502817789653</v>
      </c>
      <c r="W1902" s="578">
        <v>0.16543454726100476</v>
      </c>
      <c r="X1902" s="578">
        <v>7.3202587605919661E-2</v>
      </c>
      <c r="Y1902" s="578">
        <v>8.1471725764761926E-3</v>
      </c>
    </row>
    <row r="1903" spans="1:25" x14ac:dyDescent="0.3">
      <c r="A1903" s="311" t="s">
        <v>4500</v>
      </c>
      <c r="B1903" s="310" t="s">
        <v>2191</v>
      </c>
      <c r="C1903" s="310" t="s">
        <v>4184</v>
      </c>
      <c r="D1903" s="36">
        <v>13</v>
      </c>
      <c r="E1903" s="36">
        <v>2020</v>
      </c>
      <c r="F1903" s="578">
        <v>1.1875605702174001</v>
      </c>
      <c r="G1903" s="578">
        <v>702.03297742207803</v>
      </c>
      <c r="H1903" s="578">
        <v>0.15114477983540026</v>
      </c>
      <c r="I1903" s="578">
        <v>6.2185489950934376E-2</v>
      </c>
      <c r="J1903" s="578">
        <v>6.1009181590634381E-3</v>
      </c>
      <c r="K1903" s="578">
        <v>1.4052323093868175</v>
      </c>
      <c r="L1903" s="578">
        <v>869.63002745310428</v>
      </c>
      <c r="M1903" s="578">
        <v>0.15338679406947098</v>
      </c>
      <c r="N1903" s="578">
        <v>6.7254201625473797E-2</v>
      </c>
      <c r="O1903" s="578">
        <v>7.5573502739037677E-3</v>
      </c>
      <c r="P1903" s="578">
        <v>1.1875605180312023</v>
      </c>
      <c r="Q1903" s="578">
        <v>702.03297233581497</v>
      </c>
      <c r="R1903" s="578">
        <v>0.1511447848824895</v>
      </c>
      <c r="S1903" s="578">
        <v>6.2185488893495205E-2</v>
      </c>
      <c r="T1903" s="578">
        <v>6.1009181566381177E-3</v>
      </c>
      <c r="U1903" s="578">
        <v>1.4052323093298225</v>
      </c>
      <c r="V1903" s="578">
        <v>869.6300334930412</v>
      </c>
      <c r="W1903" s="578">
        <v>0.15338679412040276</v>
      </c>
      <c r="X1903" s="578">
        <v>6.7254202149342718E-2</v>
      </c>
      <c r="Y1903" s="578">
        <v>7.5573502253973831E-3</v>
      </c>
    </row>
    <row r="1904" spans="1:25" x14ac:dyDescent="0.3">
      <c r="A1904" s="311" t="s">
        <v>4501</v>
      </c>
      <c r="B1904" s="310" t="s">
        <v>2191</v>
      </c>
      <c r="C1904" s="310" t="s">
        <v>4184</v>
      </c>
      <c r="D1904" s="36">
        <v>14</v>
      </c>
      <c r="E1904" s="36">
        <v>2020</v>
      </c>
      <c r="F1904" s="578">
        <v>1.2196803847931075</v>
      </c>
      <c r="G1904" s="578">
        <v>723.42891565958598</v>
      </c>
      <c r="H1904" s="578">
        <v>0.14049114140046426</v>
      </c>
      <c r="I1904" s="578">
        <v>5.8646864083129843E-2</v>
      </c>
      <c r="J1904" s="578">
        <v>6.2869826360838453E-3</v>
      </c>
      <c r="K1904" s="578">
        <v>1.4283634046247802</v>
      </c>
      <c r="L1904" s="578">
        <v>883.38035647074321</v>
      </c>
      <c r="M1904" s="578">
        <v>0.1428326588102205</v>
      </c>
      <c r="N1904" s="578">
        <v>6.324769824277604E-2</v>
      </c>
      <c r="O1904" s="578">
        <v>7.6769615334342199E-3</v>
      </c>
      <c r="P1904" s="578">
        <v>1.2196804375838199</v>
      </c>
      <c r="Q1904" s="578">
        <v>723.42892646789505</v>
      </c>
      <c r="R1904" s="578">
        <v>0.14049114134831975</v>
      </c>
      <c r="S1904" s="578">
        <v>5.8646862501821745E-2</v>
      </c>
      <c r="T1904" s="578">
        <v>6.2869826360838453E-3</v>
      </c>
      <c r="U1904" s="578">
        <v>1.4283635088646951</v>
      </c>
      <c r="V1904" s="578">
        <v>883.38035647074321</v>
      </c>
      <c r="W1904" s="578">
        <v>0.14283260145384674</v>
      </c>
      <c r="X1904" s="578">
        <v>6.3247697195038172E-2</v>
      </c>
      <c r="Y1904" s="578">
        <v>7.6769616304469867E-3</v>
      </c>
    </row>
    <row r="1905" spans="1:25" x14ac:dyDescent="0.3">
      <c r="A1905" s="311" t="s">
        <v>4502</v>
      </c>
      <c r="B1905" s="310" t="s">
        <v>2191</v>
      </c>
      <c r="C1905" s="310" t="s">
        <v>4184</v>
      </c>
      <c r="D1905" s="36">
        <v>15</v>
      </c>
      <c r="E1905" s="36">
        <v>2020</v>
      </c>
      <c r="F1905" s="578">
        <v>1.2579696635135975</v>
      </c>
      <c r="G1905" s="578">
        <v>748.4331150054926</v>
      </c>
      <c r="H1905" s="578">
        <v>0.13134415086460599</v>
      </c>
      <c r="I1905" s="578">
        <v>5.572313978336748E-2</v>
      </c>
      <c r="J1905" s="578">
        <v>6.5043988821950347E-3</v>
      </c>
      <c r="K1905" s="578">
        <v>1.4550348097051597</v>
      </c>
      <c r="L1905" s="578">
        <v>899.73192532857195</v>
      </c>
      <c r="M1905" s="578">
        <v>0.13366720412038025</v>
      </c>
      <c r="N1905" s="578">
        <v>5.9943095460766899E-2</v>
      </c>
      <c r="O1905" s="578">
        <v>7.8191773985357288E-3</v>
      </c>
      <c r="P1905" s="578">
        <v>1.2579695070022923</v>
      </c>
      <c r="Q1905" s="578">
        <v>748.43311532338396</v>
      </c>
      <c r="R1905" s="578">
        <v>0.13134415049838299</v>
      </c>
      <c r="S1905" s="578">
        <v>5.5723136116284849E-2</v>
      </c>
      <c r="T1905" s="578">
        <v>6.5043988821950347E-3</v>
      </c>
      <c r="U1905" s="578">
        <v>1.4550349139823651</v>
      </c>
      <c r="V1905" s="578">
        <v>899.73194154103544</v>
      </c>
      <c r="W1905" s="578">
        <v>0.13366720406823601</v>
      </c>
      <c r="X1905" s="578">
        <v>5.9943092322403822E-2</v>
      </c>
      <c r="Y1905" s="578">
        <v>7.8191773427533848E-3</v>
      </c>
    </row>
    <row r="1906" spans="1:25" x14ac:dyDescent="0.3">
      <c r="A1906" s="579" t="s">
        <v>4503</v>
      </c>
      <c r="B1906" s="580" t="s">
        <v>2191</v>
      </c>
      <c r="C1906" s="580" t="s">
        <v>4184</v>
      </c>
      <c r="D1906" s="581">
        <v>16</v>
      </c>
      <c r="E1906" s="581">
        <v>2020</v>
      </c>
      <c r="F1906" s="582">
        <v>1.3325222893999973</v>
      </c>
      <c r="G1906" s="582">
        <v>796.53109645843483</v>
      </c>
      <c r="H1906" s="582">
        <v>0.1234619287170055</v>
      </c>
      <c r="I1906" s="582">
        <v>5.3477998182643149E-2</v>
      </c>
      <c r="J1906" s="582">
        <v>6.922403083687332E-3</v>
      </c>
      <c r="K1906" s="582">
        <v>1.5185425656824552</v>
      </c>
      <c r="L1906" s="582">
        <v>939.92416763305596</v>
      </c>
      <c r="M1906" s="582">
        <v>0.12582921105543649</v>
      </c>
      <c r="N1906" s="582">
        <v>5.7397005963139201E-2</v>
      </c>
      <c r="O1906" s="582">
        <v>8.1684756975543334E-3</v>
      </c>
      <c r="P1906" s="582">
        <v>1.33252244586674</v>
      </c>
      <c r="Q1906" s="582">
        <v>796.53109645843483</v>
      </c>
      <c r="R1906" s="582">
        <v>0.1234619285581475</v>
      </c>
      <c r="S1906" s="582">
        <v>5.3477998706512098E-2</v>
      </c>
      <c r="T1906" s="582">
        <v>6.9224031904013775E-3</v>
      </c>
      <c r="U1906" s="582">
        <v>1.5185425668878425</v>
      </c>
      <c r="V1906" s="582">
        <v>939.92416254679301</v>
      </c>
      <c r="W1906" s="582">
        <v>0.12582921090021626</v>
      </c>
      <c r="X1906" s="582">
        <v>5.7397006467605573E-2</v>
      </c>
      <c r="Y1906" s="582">
        <v>8.1684757994177366E-3</v>
      </c>
    </row>
    <row r="1907" spans="1:25" x14ac:dyDescent="0.3">
      <c r="A1907" s="311" t="s">
        <v>4504</v>
      </c>
      <c r="B1907" s="310" t="s">
        <v>2191</v>
      </c>
      <c r="C1907" s="310" t="s">
        <v>4184</v>
      </c>
      <c r="D1907" s="36">
        <v>1</v>
      </c>
      <c r="E1907" s="36">
        <v>2030</v>
      </c>
      <c r="F1907" s="578">
        <v>5.9484849170583649</v>
      </c>
      <c r="G1907" s="578">
        <v>7601.0879160563072</v>
      </c>
      <c r="H1907" s="578">
        <v>0.69727719079673944</v>
      </c>
      <c r="I1907" s="578">
        <v>0.16051020814726699</v>
      </c>
      <c r="J1907" s="578">
        <v>6.5431046571272078E-2</v>
      </c>
      <c r="K1907" s="578">
        <v>6.0046860130940596</v>
      </c>
      <c r="L1907" s="578">
        <v>7660.789901733393</v>
      </c>
      <c r="M1907" s="578">
        <v>0.6998168568982992</v>
      </c>
      <c r="N1907" s="578">
        <v>0.16113913784890049</v>
      </c>
      <c r="O1907" s="578">
        <v>6.5944938027920771E-2</v>
      </c>
      <c r="P1907" s="578">
        <v>5.9484846065979546</v>
      </c>
      <c r="Q1907" s="578">
        <v>7601.0879160563072</v>
      </c>
      <c r="R1907" s="578">
        <v>0.6972771857278226</v>
      </c>
      <c r="S1907" s="578">
        <v>0.16051020543090949</v>
      </c>
      <c r="T1907" s="578">
        <v>6.5431046028000553E-2</v>
      </c>
      <c r="U1907" s="578">
        <v>6.0046858566107977</v>
      </c>
      <c r="V1907" s="578">
        <v>7660.789901733393</v>
      </c>
      <c r="W1907" s="578">
        <v>0.69981685718084874</v>
      </c>
      <c r="X1907" s="578">
        <v>0.16113913385197476</v>
      </c>
      <c r="Y1907" s="578">
        <v>6.5944938027920771E-2</v>
      </c>
    </row>
    <row r="1908" spans="1:25" x14ac:dyDescent="0.3">
      <c r="A1908" s="311" t="s">
        <v>4505</v>
      </c>
      <c r="B1908" s="310" t="s">
        <v>2191</v>
      </c>
      <c r="C1908" s="310" t="s">
        <v>4184</v>
      </c>
      <c r="D1908" s="36">
        <v>2</v>
      </c>
      <c r="E1908" s="36">
        <v>2030</v>
      </c>
      <c r="F1908" s="578">
        <v>2.7912386125565973</v>
      </c>
      <c r="G1908" s="578">
        <v>3703.7967809041274</v>
      </c>
      <c r="H1908" s="578">
        <v>0.36956740832344276</v>
      </c>
      <c r="I1908" s="578">
        <v>7.744570464516673E-2</v>
      </c>
      <c r="J1908" s="578">
        <v>3.1882714130915674E-2</v>
      </c>
      <c r="K1908" s="578">
        <v>2.8644206599636401</v>
      </c>
      <c r="L1908" s="578">
        <v>3781.1460520426399</v>
      </c>
      <c r="M1908" s="578">
        <v>0.37359714437964875</v>
      </c>
      <c r="N1908" s="578">
        <v>7.8086528228595797E-2</v>
      </c>
      <c r="O1908" s="578">
        <v>3.2548543725473146E-2</v>
      </c>
      <c r="P1908" s="578">
        <v>2.7912386125413624</v>
      </c>
      <c r="Q1908" s="578">
        <v>3703.7967809041274</v>
      </c>
      <c r="R1908" s="578">
        <v>0.36956738721346449</v>
      </c>
      <c r="S1908" s="578">
        <v>7.7445703636233973E-2</v>
      </c>
      <c r="T1908" s="578">
        <v>3.1882713607046725E-2</v>
      </c>
      <c r="U1908" s="578">
        <v>2.8644208660703754</v>
      </c>
      <c r="V1908" s="578">
        <v>3781.1460520426399</v>
      </c>
      <c r="W1908" s="578">
        <v>0.37359714370177227</v>
      </c>
      <c r="X1908" s="578">
        <v>7.808651932282365E-2</v>
      </c>
      <c r="Y1908" s="578">
        <v>3.2548543725473146E-2</v>
      </c>
    </row>
    <row r="1909" spans="1:25" x14ac:dyDescent="0.3">
      <c r="A1909" s="311" t="s">
        <v>4506</v>
      </c>
      <c r="B1909" s="310" t="s">
        <v>2191</v>
      </c>
      <c r="C1909" s="310" t="s">
        <v>4184</v>
      </c>
      <c r="D1909" s="36">
        <v>3</v>
      </c>
      <c r="E1909" s="36">
        <v>2030</v>
      </c>
      <c r="F1909" s="578">
        <v>1.6363186822932925</v>
      </c>
      <c r="G1909" s="578">
        <v>2189.3165613810174</v>
      </c>
      <c r="H1909" s="578">
        <v>0.19606876453083977</v>
      </c>
      <c r="I1909" s="578">
        <v>4.39531002193689E-2</v>
      </c>
      <c r="J1909" s="578">
        <v>1.8845935604379749E-2</v>
      </c>
      <c r="K1909" s="578">
        <v>1.6553638088620275</v>
      </c>
      <c r="L1909" s="578">
        <v>2205.3372828165648</v>
      </c>
      <c r="M1909" s="578">
        <v>0.19798716601993224</v>
      </c>
      <c r="N1909" s="578">
        <v>4.38652001321315E-2</v>
      </c>
      <c r="O1909" s="578">
        <v>1.8983834190294098E-2</v>
      </c>
      <c r="P1909" s="578">
        <v>1.636318786554545</v>
      </c>
      <c r="Q1909" s="578">
        <v>2189.3165613810174</v>
      </c>
      <c r="R1909" s="578">
        <v>0.19606876411368498</v>
      </c>
      <c r="S1909" s="578">
        <v>4.39531002193689E-2</v>
      </c>
      <c r="T1909" s="578">
        <v>1.8845935604379749E-2</v>
      </c>
      <c r="U1909" s="578">
        <v>1.6553637567027748</v>
      </c>
      <c r="V1909" s="578">
        <v>2205.3369700113876</v>
      </c>
      <c r="W1909" s="578">
        <v>0.19798716601993224</v>
      </c>
      <c r="X1909" s="578">
        <v>4.38652001321315E-2</v>
      </c>
      <c r="Y1909" s="578">
        <v>1.8983834190294098E-2</v>
      </c>
    </row>
    <row r="1910" spans="1:25" x14ac:dyDescent="0.3">
      <c r="A1910" s="311" t="s">
        <v>4507</v>
      </c>
      <c r="B1910" s="310" t="s">
        <v>2191</v>
      </c>
      <c r="C1910" s="310" t="s">
        <v>4184</v>
      </c>
      <c r="D1910" s="36">
        <v>4</v>
      </c>
      <c r="E1910" s="36">
        <v>2030</v>
      </c>
      <c r="F1910" s="578">
        <v>1.2699961330040774</v>
      </c>
      <c r="G1910" s="578">
        <v>1731.3734512329049</v>
      </c>
      <c r="H1910" s="578">
        <v>0.14151330334971102</v>
      </c>
      <c r="I1910" s="578">
        <v>3.2619500532746301E-2</v>
      </c>
      <c r="J1910" s="578">
        <v>1.49038999419038E-2</v>
      </c>
      <c r="K1910" s="578">
        <v>1.2866930580508602</v>
      </c>
      <c r="L1910" s="578">
        <v>1748.4635531107524</v>
      </c>
      <c r="M1910" s="578">
        <v>0.14276601432508501</v>
      </c>
      <c r="N1910" s="578">
        <v>3.2968733983579947E-2</v>
      </c>
      <c r="O1910" s="578">
        <v>1.5051019775758775E-2</v>
      </c>
      <c r="P1910" s="578">
        <v>1.26999608083129</v>
      </c>
      <c r="Q1910" s="578">
        <v>1731.3734512329049</v>
      </c>
      <c r="R1910" s="578">
        <v>0.14151330327755751</v>
      </c>
      <c r="S1910" s="578">
        <v>3.2619500532746301E-2</v>
      </c>
      <c r="T1910" s="578">
        <v>1.49038999419038E-2</v>
      </c>
      <c r="U1910" s="578">
        <v>1.2866931101832451</v>
      </c>
      <c r="V1910" s="578">
        <v>1748.4635531107524</v>
      </c>
      <c r="W1910" s="578">
        <v>0.142766014806814</v>
      </c>
      <c r="X1910" s="578">
        <v>3.2968728744890499E-2</v>
      </c>
      <c r="Y1910" s="578">
        <v>1.5051019775758775E-2</v>
      </c>
    </row>
    <row r="1911" spans="1:25" x14ac:dyDescent="0.3">
      <c r="A1911" s="311" t="s">
        <v>4508</v>
      </c>
      <c r="B1911" s="310" t="s">
        <v>2191</v>
      </c>
      <c r="C1911" s="310" t="s">
        <v>4184</v>
      </c>
      <c r="D1911" s="36">
        <v>5</v>
      </c>
      <c r="E1911" s="36">
        <v>2030</v>
      </c>
      <c r="F1911" s="578">
        <v>1.0381027987659348</v>
      </c>
      <c r="G1911" s="578">
        <v>1461.8629213968875</v>
      </c>
      <c r="H1911" s="578">
        <v>0.1120592292024105</v>
      </c>
      <c r="I1911" s="578">
        <v>2.6866738301274923E-2</v>
      </c>
      <c r="J1911" s="578">
        <v>1.2583912573366675E-2</v>
      </c>
      <c r="K1911" s="578">
        <v>1.0648386636623053</v>
      </c>
      <c r="L1911" s="578">
        <v>1496.0670687357526</v>
      </c>
      <c r="M1911" s="578">
        <v>0.11322428712537624</v>
      </c>
      <c r="N1911" s="578">
        <v>2.7431099675595701E-2</v>
      </c>
      <c r="O1911" s="578">
        <v>1.2878346906897275E-2</v>
      </c>
      <c r="P1911" s="578">
        <v>1.0381028822714928</v>
      </c>
      <c r="Q1911" s="578">
        <v>1461.8629213968875</v>
      </c>
      <c r="R1911" s="578">
        <v>0.11205922916633375</v>
      </c>
      <c r="S1911" s="578">
        <v>2.6866734163680399E-2</v>
      </c>
      <c r="T1911" s="578">
        <v>1.2583912573366675E-2</v>
      </c>
      <c r="U1911" s="578">
        <v>1.0648386531032217</v>
      </c>
      <c r="V1911" s="578">
        <v>1496.0670687357526</v>
      </c>
      <c r="W1911" s="578">
        <v>0.11322428504566501</v>
      </c>
      <c r="X1911" s="578">
        <v>2.7431099675595701E-2</v>
      </c>
      <c r="Y1911" s="578">
        <v>1.2878346906897275E-2</v>
      </c>
    </row>
    <row r="1912" spans="1:25" x14ac:dyDescent="0.3">
      <c r="A1912" s="311" t="s">
        <v>4509</v>
      </c>
      <c r="B1912" s="310" t="s">
        <v>2191</v>
      </c>
      <c r="C1912" s="310" t="s">
        <v>4184</v>
      </c>
      <c r="D1912" s="36">
        <v>6</v>
      </c>
      <c r="E1912" s="36">
        <v>2030</v>
      </c>
      <c r="F1912" s="578">
        <v>0.88577693368442056</v>
      </c>
      <c r="G1912" s="578">
        <v>1270.0643692016552</v>
      </c>
      <c r="H1912" s="578">
        <v>9.1617890559064052E-2</v>
      </c>
      <c r="I1912" s="578">
        <v>2.2988458799469827E-2</v>
      </c>
      <c r="J1912" s="578">
        <v>1.0932904250997376E-2</v>
      </c>
      <c r="K1912" s="578">
        <v>0.92312273234517694</v>
      </c>
      <c r="L1912" s="578">
        <v>1326.0097846984827</v>
      </c>
      <c r="M1912" s="578">
        <v>9.3001470262303543E-2</v>
      </c>
      <c r="N1912" s="578">
        <v>2.3721309378743099E-2</v>
      </c>
      <c r="O1912" s="578">
        <v>1.1414485314162401E-2</v>
      </c>
      <c r="P1912" s="578">
        <v>0.88577692777770722</v>
      </c>
      <c r="Q1912" s="578">
        <v>1270.0643692016552</v>
      </c>
      <c r="R1912" s="578">
        <v>9.1617890493580448E-2</v>
      </c>
      <c r="S1912" s="578">
        <v>2.2988458959540901E-2</v>
      </c>
      <c r="T1912" s="578">
        <v>1.0932904250997376E-2</v>
      </c>
      <c r="U1912" s="578">
        <v>0.92312274320435428</v>
      </c>
      <c r="V1912" s="578">
        <v>1326.0097846984827</v>
      </c>
      <c r="W1912" s="578">
        <v>9.3001469646272455E-2</v>
      </c>
      <c r="X1912" s="578">
        <v>2.3721309325386075E-2</v>
      </c>
      <c r="Y1912" s="578">
        <v>1.1414485314162401E-2</v>
      </c>
    </row>
    <row r="1913" spans="1:25" x14ac:dyDescent="0.3">
      <c r="A1913" s="311" t="s">
        <v>4510</v>
      </c>
      <c r="B1913" s="310" t="s">
        <v>2191</v>
      </c>
      <c r="C1913" s="310" t="s">
        <v>4184</v>
      </c>
      <c r="D1913" s="36">
        <v>7</v>
      </c>
      <c r="E1913" s="36">
        <v>2030</v>
      </c>
      <c r="F1913" s="578">
        <v>0.82861785029158785</v>
      </c>
      <c r="G1913" s="578">
        <v>1200.9646873474076</v>
      </c>
      <c r="H1913" s="578">
        <v>8.0101977969813221E-2</v>
      </c>
      <c r="I1913" s="578">
        <v>2.1663473686203298E-2</v>
      </c>
      <c r="J1913" s="578">
        <v>1.0338070035989681E-2</v>
      </c>
      <c r="K1913" s="578">
        <v>0.87142195897736907</v>
      </c>
      <c r="L1913" s="578">
        <v>1276.4222908019974</v>
      </c>
      <c r="M1913" s="578">
        <v>8.1205182409272894E-2</v>
      </c>
      <c r="N1913" s="578">
        <v>2.2436369714947998E-2</v>
      </c>
      <c r="O1913" s="578">
        <v>1.0987611477806501E-2</v>
      </c>
      <c r="P1913" s="578">
        <v>0.82861785059427928</v>
      </c>
      <c r="Q1913" s="578">
        <v>1200.9647916158001</v>
      </c>
      <c r="R1913" s="578">
        <v>8.0101977907967567E-2</v>
      </c>
      <c r="S1913" s="578">
        <v>2.1663472861594774E-2</v>
      </c>
      <c r="T1913" s="578">
        <v>1.0338070035989681E-2</v>
      </c>
      <c r="U1913" s="578">
        <v>0.87142198536124205</v>
      </c>
      <c r="V1913" s="578">
        <v>1276.4222908019974</v>
      </c>
      <c r="W1913" s="578">
        <v>8.1205182378350046E-2</v>
      </c>
      <c r="X1913" s="578">
        <v>2.24363695015199E-2</v>
      </c>
      <c r="Y1913" s="578">
        <v>1.0987611477806501E-2</v>
      </c>
    </row>
    <row r="1914" spans="1:25" x14ac:dyDescent="0.3">
      <c r="A1914" s="311" t="s">
        <v>4511</v>
      </c>
      <c r="B1914" s="310" t="s">
        <v>2191</v>
      </c>
      <c r="C1914" s="310" t="s">
        <v>4184</v>
      </c>
      <c r="D1914" s="36">
        <v>8</v>
      </c>
      <c r="E1914" s="36">
        <v>2030</v>
      </c>
      <c r="F1914" s="578">
        <v>0.71726862360190968</v>
      </c>
      <c r="G1914" s="578">
        <v>1016.1399631500208</v>
      </c>
      <c r="H1914" s="578">
        <v>7.2613371254950196E-2</v>
      </c>
      <c r="I1914" s="578">
        <v>1.8639628127857549E-2</v>
      </c>
      <c r="J1914" s="578">
        <v>8.7470665069607351E-3</v>
      </c>
      <c r="K1914" s="578">
        <v>0.77097644496876616</v>
      </c>
      <c r="L1914" s="578">
        <v>1122.6925989786723</v>
      </c>
      <c r="M1914" s="578">
        <v>7.3698056382909258E-2</v>
      </c>
      <c r="N1914" s="578">
        <v>1.97049998678267E-2</v>
      </c>
      <c r="O1914" s="578">
        <v>9.6642860832313396E-3</v>
      </c>
      <c r="P1914" s="578">
        <v>0.71726860900343969</v>
      </c>
      <c r="Q1914" s="578">
        <v>1016.1399580637578</v>
      </c>
      <c r="R1914" s="578">
        <v>7.2613371280870809E-2</v>
      </c>
      <c r="S1914" s="578">
        <v>1.8639628331584349E-2</v>
      </c>
      <c r="T1914" s="578">
        <v>8.7470664584543504E-3</v>
      </c>
      <c r="U1914" s="578">
        <v>0.77097643968820251</v>
      </c>
      <c r="V1914" s="578">
        <v>1122.6925989786723</v>
      </c>
      <c r="W1914" s="578">
        <v>7.3698052819812149E-2</v>
      </c>
      <c r="X1914" s="578">
        <v>1.97049998678267E-2</v>
      </c>
      <c r="Y1914" s="578">
        <v>9.6642860832313396E-3</v>
      </c>
    </row>
    <row r="1915" spans="1:25" x14ac:dyDescent="0.3">
      <c r="A1915" s="311" t="s">
        <v>4512</v>
      </c>
      <c r="B1915" s="310" t="s">
        <v>2191</v>
      </c>
      <c r="C1915" s="310" t="s">
        <v>4184</v>
      </c>
      <c r="D1915" s="36">
        <v>9</v>
      </c>
      <c r="E1915" s="36">
        <v>2030</v>
      </c>
      <c r="F1915" s="578">
        <v>0.66073767364118374</v>
      </c>
      <c r="G1915" s="578">
        <v>932.8724632263179</v>
      </c>
      <c r="H1915" s="578">
        <v>6.5609253877179627E-2</v>
      </c>
      <c r="I1915" s="578">
        <v>1.7505394639253252E-2</v>
      </c>
      <c r="J1915" s="578">
        <v>8.0302981999314637E-3</v>
      </c>
      <c r="K1915" s="578">
        <v>0.7229678689190937</v>
      </c>
      <c r="L1915" s="578">
        <v>1063.6586411794001</v>
      </c>
      <c r="M1915" s="578">
        <v>6.6947171743474101E-2</v>
      </c>
      <c r="N1915" s="578">
        <v>1.8733890763542097E-2</v>
      </c>
      <c r="O1915" s="578">
        <v>9.1561226339157021E-3</v>
      </c>
      <c r="P1915" s="578">
        <v>0.66073766804856804</v>
      </c>
      <c r="Q1915" s="578">
        <v>932.8724632263179</v>
      </c>
      <c r="R1915" s="578">
        <v>6.5609254891266261E-2</v>
      </c>
      <c r="S1915" s="578">
        <v>1.7505393732183877E-2</v>
      </c>
      <c r="T1915" s="578">
        <v>8.0302981999314637E-3</v>
      </c>
      <c r="U1915" s="578">
        <v>0.72296785339441705</v>
      </c>
      <c r="V1915" s="578">
        <v>1063.6585369110076</v>
      </c>
      <c r="W1915" s="578">
        <v>6.6947171743322514E-2</v>
      </c>
      <c r="X1915" s="578">
        <v>1.8733890610746998E-2</v>
      </c>
      <c r="Y1915" s="578">
        <v>9.1561225272016565E-3</v>
      </c>
    </row>
    <row r="1916" spans="1:25" x14ac:dyDescent="0.3">
      <c r="A1916" s="311" t="s">
        <v>4513</v>
      </c>
      <c r="B1916" s="310" t="s">
        <v>2191</v>
      </c>
      <c r="C1916" s="310" t="s">
        <v>4184</v>
      </c>
      <c r="D1916" s="36">
        <v>10</v>
      </c>
      <c r="E1916" s="36">
        <v>2030</v>
      </c>
      <c r="F1916" s="578">
        <v>0.61625155429102996</v>
      </c>
      <c r="G1916" s="578">
        <v>866.34125900268521</v>
      </c>
      <c r="H1916" s="578">
        <v>6.0098688461797153E-2</v>
      </c>
      <c r="I1916" s="578">
        <v>1.6629188299702898E-2</v>
      </c>
      <c r="J1916" s="578">
        <v>7.4575963565924469E-3</v>
      </c>
      <c r="K1916" s="578">
        <v>0.68278212869504717</v>
      </c>
      <c r="L1916" s="578">
        <v>1011.4067020416232</v>
      </c>
      <c r="M1916" s="578">
        <v>6.1602058055844552E-2</v>
      </c>
      <c r="N1916" s="578">
        <v>1.7928190063685099E-2</v>
      </c>
      <c r="O1916" s="578">
        <v>8.7063385726651159E-3</v>
      </c>
      <c r="P1916" s="578">
        <v>0.61625155428830114</v>
      </c>
      <c r="Q1916" s="578">
        <v>866.34125900268521</v>
      </c>
      <c r="R1916" s="578">
        <v>6.0098688419050902E-2</v>
      </c>
      <c r="S1916" s="578">
        <v>1.6629188350634601E-2</v>
      </c>
      <c r="T1916" s="578">
        <v>7.4575963565924469E-3</v>
      </c>
      <c r="U1916" s="578">
        <v>0.68278210757885405</v>
      </c>
      <c r="V1916" s="578">
        <v>1011.4067020416232</v>
      </c>
      <c r="W1916" s="578">
        <v>6.1602058040383149E-2</v>
      </c>
      <c r="X1916" s="578">
        <v>1.7928190063685099E-2</v>
      </c>
      <c r="Y1916" s="578">
        <v>8.7063387230349055E-3</v>
      </c>
    </row>
    <row r="1917" spans="1:25" x14ac:dyDescent="0.3">
      <c r="A1917" s="311" t="s">
        <v>4514</v>
      </c>
      <c r="B1917" s="310" t="s">
        <v>2191</v>
      </c>
      <c r="C1917" s="310" t="s">
        <v>4184</v>
      </c>
      <c r="D1917" s="36">
        <v>11</v>
      </c>
      <c r="E1917" s="36">
        <v>2030</v>
      </c>
      <c r="F1917" s="578">
        <v>0.57647642283995948</v>
      </c>
      <c r="G1917" s="578">
        <v>798.83772087097111</v>
      </c>
      <c r="H1917" s="578">
        <v>5.5181567984618554E-2</v>
      </c>
      <c r="I1917" s="578">
        <v>1.5976460383778073E-2</v>
      </c>
      <c r="J1917" s="578">
        <v>6.8765189644182049E-3</v>
      </c>
      <c r="K1917" s="578">
        <v>0.64612068983641724</v>
      </c>
      <c r="L1917" s="578">
        <v>953.13335895538296</v>
      </c>
      <c r="M1917" s="578">
        <v>5.6807834139969274E-2</v>
      </c>
      <c r="N1917" s="578">
        <v>1.7249392309167826E-2</v>
      </c>
      <c r="O1917" s="578">
        <v>8.2047127313368568E-3</v>
      </c>
      <c r="P1917" s="578">
        <v>0.57647638154617176</v>
      </c>
      <c r="Q1917" s="578">
        <v>798.83772087097111</v>
      </c>
      <c r="R1917" s="578">
        <v>5.5181567989772327E-2</v>
      </c>
      <c r="S1917" s="578">
        <v>1.5976460383778077E-2</v>
      </c>
      <c r="T1917" s="578">
        <v>6.8765189668435252E-3</v>
      </c>
      <c r="U1917" s="578">
        <v>0.64612067958309627</v>
      </c>
      <c r="V1917" s="578">
        <v>953.13335355122842</v>
      </c>
      <c r="W1917" s="578">
        <v>5.6807834081610026E-2</v>
      </c>
      <c r="X1917" s="578">
        <v>1.7249391697987403E-2</v>
      </c>
      <c r="Y1917" s="578">
        <v>8.2047127313368568E-3</v>
      </c>
    </row>
    <row r="1918" spans="1:25" x14ac:dyDescent="0.3">
      <c r="A1918" s="311" t="s">
        <v>4515</v>
      </c>
      <c r="B1918" s="310" t="s">
        <v>2191</v>
      </c>
      <c r="C1918" s="310" t="s">
        <v>4184</v>
      </c>
      <c r="D1918" s="36">
        <v>12</v>
      </c>
      <c r="E1918" s="36">
        <v>2030</v>
      </c>
      <c r="F1918" s="578">
        <v>0.54393237443741727</v>
      </c>
      <c r="G1918" s="578">
        <v>743.61048316955532</v>
      </c>
      <c r="H1918" s="578">
        <v>5.1158419259081676E-2</v>
      </c>
      <c r="I1918" s="578">
        <v>1.5442264581603575E-2</v>
      </c>
      <c r="J1918" s="578">
        <v>6.4011162006257349E-3</v>
      </c>
      <c r="K1918" s="578">
        <v>0.61612437118842844</v>
      </c>
      <c r="L1918" s="578">
        <v>903.24992052713981</v>
      </c>
      <c r="M1918" s="578">
        <v>5.2881899651462477E-2</v>
      </c>
      <c r="N1918" s="578">
        <v>1.6607410725555324E-2</v>
      </c>
      <c r="O1918" s="578">
        <v>7.7753098157700099E-3</v>
      </c>
      <c r="P1918" s="578">
        <v>0.54393236419131519</v>
      </c>
      <c r="Q1918" s="578">
        <v>743.61049334208133</v>
      </c>
      <c r="R1918" s="578">
        <v>5.1158419211030051E-2</v>
      </c>
      <c r="S1918" s="578">
        <v>1.54422638030761E-2</v>
      </c>
      <c r="T1918" s="578">
        <v>6.4011161496940333E-3</v>
      </c>
      <c r="U1918" s="578">
        <v>0.61612438143040027</v>
      </c>
      <c r="V1918" s="578">
        <v>903.24991544087675</v>
      </c>
      <c r="W1918" s="578">
        <v>5.2881899640851701E-2</v>
      </c>
      <c r="X1918" s="578">
        <v>1.6607410943834049E-2</v>
      </c>
      <c r="Y1918" s="578">
        <v>7.7753098157700099E-3</v>
      </c>
    </row>
    <row r="1919" spans="1:25" x14ac:dyDescent="0.3">
      <c r="A1919" s="311" t="s">
        <v>4516</v>
      </c>
      <c r="B1919" s="310" t="s">
        <v>2191</v>
      </c>
      <c r="C1919" s="310" t="s">
        <v>4184</v>
      </c>
      <c r="D1919" s="36">
        <v>13</v>
      </c>
      <c r="E1919" s="36">
        <v>2030</v>
      </c>
      <c r="F1919" s="578">
        <v>0.49936169122376328</v>
      </c>
      <c r="G1919" s="578">
        <v>676.36911900838174</v>
      </c>
      <c r="H1919" s="578">
        <v>4.7159344373540024E-2</v>
      </c>
      <c r="I1919" s="578">
        <v>1.4326770518285474E-2</v>
      </c>
      <c r="J1919" s="578">
        <v>5.8222865336574597E-3</v>
      </c>
      <c r="K1919" s="578">
        <v>0.57350794096199276</v>
      </c>
      <c r="L1919" s="578">
        <v>838.15173912048294</v>
      </c>
      <c r="M1919" s="578">
        <v>4.8942315889689725E-2</v>
      </c>
      <c r="N1919" s="578">
        <v>1.540568516793425E-2</v>
      </c>
      <c r="O1919" s="578">
        <v>7.2149310726672376E-3</v>
      </c>
      <c r="P1919" s="578">
        <v>0.49936168097663802</v>
      </c>
      <c r="Q1919" s="578">
        <v>676.36911360422732</v>
      </c>
      <c r="R1919" s="578">
        <v>4.7159344389001448E-2</v>
      </c>
      <c r="S1919" s="578">
        <v>1.4326770518285474E-2</v>
      </c>
      <c r="T1919" s="578">
        <v>5.8222865336574597E-3</v>
      </c>
      <c r="U1919" s="578">
        <v>0.57350793070975148</v>
      </c>
      <c r="V1919" s="578">
        <v>838.15173912048294</v>
      </c>
      <c r="W1919" s="578">
        <v>4.8942308491556674E-2</v>
      </c>
      <c r="X1919" s="578">
        <v>1.5405685170359548E-2</v>
      </c>
      <c r="Y1919" s="578">
        <v>7.2149310193102148E-3</v>
      </c>
    </row>
    <row r="1920" spans="1:25" x14ac:dyDescent="0.3">
      <c r="A1920" s="311" t="s">
        <v>4517</v>
      </c>
      <c r="B1920" s="310" t="s">
        <v>2191</v>
      </c>
      <c r="C1920" s="310" t="s">
        <v>4184</v>
      </c>
      <c r="D1920" s="36">
        <v>14</v>
      </c>
      <c r="E1920" s="36">
        <v>2030</v>
      </c>
      <c r="F1920" s="578">
        <v>0.50154684597453003</v>
      </c>
      <c r="G1920" s="578">
        <v>696.3238118489578</v>
      </c>
      <c r="H1920" s="578">
        <v>4.420244522005605E-2</v>
      </c>
      <c r="I1920" s="578">
        <v>1.3593029327845774E-2</v>
      </c>
      <c r="J1920" s="578">
        <v>5.9940737361709228E-3</v>
      </c>
      <c r="K1920" s="578">
        <v>0.57269247786587074</v>
      </c>
      <c r="L1920" s="578">
        <v>850.78626441955521</v>
      </c>
      <c r="M1920" s="578">
        <v>4.5979711164060626E-2</v>
      </c>
      <c r="N1920" s="578">
        <v>1.4570034240023198E-2</v>
      </c>
      <c r="O1920" s="578">
        <v>7.323703345415801E-3</v>
      </c>
      <c r="P1920" s="578">
        <v>0.50154684038498432</v>
      </c>
      <c r="Q1920" s="578">
        <v>696.3238118489578</v>
      </c>
      <c r="R1920" s="578">
        <v>4.4202446273023555E-2</v>
      </c>
      <c r="S1920" s="578">
        <v>1.3593027858102326E-2</v>
      </c>
      <c r="T1920" s="578">
        <v>5.9940737361709228E-3</v>
      </c>
      <c r="U1920" s="578">
        <v>0.57269248779372584</v>
      </c>
      <c r="V1920" s="578">
        <v>850.78624916076615</v>
      </c>
      <c r="W1920" s="578">
        <v>4.5979711158831024E-2</v>
      </c>
      <c r="X1920" s="578">
        <v>1.4570033653095924E-2</v>
      </c>
      <c r="Y1920" s="578">
        <v>7.323703345415801E-3</v>
      </c>
    </row>
    <row r="1921" spans="1:25" x14ac:dyDescent="0.3">
      <c r="A1921" s="311" t="s">
        <v>4518</v>
      </c>
      <c r="B1921" s="310" t="s">
        <v>2191</v>
      </c>
      <c r="C1921" s="310" t="s">
        <v>4184</v>
      </c>
      <c r="D1921" s="36">
        <v>15</v>
      </c>
      <c r="E1921" s="36">
        <v>2030</v>
      </c>
      <c r="F1921" s="578">
        <v>0.50675545473859473</v>
      </c>
      <c r="G1921" s="578">
        <v>719.77143351236964</v>
      </c>
      <c r="H1921" s="578">
        <v>4.1706589928556498E-2</v>
      </c>
      <c r="I1921" s="578">
        <v>1.2985419947654E-2</v>
      </c>
      <c r="J1921" s="578">
        <v>6.1959271406521951E-3</v>
      </c>
      <c r="K1921" s="578">
        <v>0.57399171913514579</v>
      </c>
      <c r="L1921" s="578">
        <v>865.93885993957474</v>
      </c>
      <c r="M1921" s="578">
        <v>4.3431795289507073E-2</v>
      </c>
      <c r="N1921" s="578">
        <v>1.3880922653091401E-2</v>
      </c>
      <c r="O1921" s="578">
        <v>7.4541513943889443E-3</v>
      </c>
      <c r="P1921" s="578">
        <v>0.50675543874871143</v>
      </c>
      <c r="Q1921" s="578">
        <v>719.77143859863259</v>
      </c>
      <c r="R1921" s="578">
        <v>4.1706589928556498E-2</v>
      </c>
      <c r="S1921" s="578">
        <v>1.2985420001011E-2</v>
      </c>
      <c r="T1921" s="578">
        <v>6.1959271406521951E-3</v>
      </c>
      <c r="U1921" s="578">
        <v>0.57399175545623327</v>
      </c>
      <c r="V1921" s="578">
        <v>865.93885485331168</v>
      </c>
      <c r="W1921" s="578">
        <v>4.3431794760484324E-2</v>
      </c>
      <c r="X1921" s="578">
        <v>1.3880922012807126E-2</v>
      </c>
      <c r="Y1921" s="578">
        <v>7.4541513410319223E-3</v>
      </c>
    </row>
    <row r="1922" spans="1:25" x14ac:dyDescent="0.3">
      <c r="A1922" s="579" t="s">
        <v>4519</v>
      </c>
      <c r="B1922" s="580" t="s">
        <v>2191</v>
      </c>
      <c r="C1922" s="580" t="s">
        <v>4184</v>
      </c>
      <c r="D1922" s="581">
        <v>16</v>
      </c>
      <c r="E1922" s="581">
        <v>2030</v>
      </c>
      <c r="F1922" s="582">
        <v>0.52520870318905555</v>
      </c>
      <c r="G1922" s="582">
        <v>766.05713907877578</v>
      </c>
      <c r="H1922" s="582">
        <v>3.970561030200765E-2</v>
      </c>
      <c r="I1922" s="582">
        <v>1.254320091781355E-2</v>
      </c>
      <c r="J1922" s="582">
        <v>6.5943635078535056E-3</v>
      </c>
      <c r="K1922" s="582">
        <v>0.58870084898434949</v>
      </c>
      <c r="L1922" s="582">
        <v>904.60597483316997</v>
      </c>
      <c r="M1922" s="582">
        <v>4.1400378391320623E-2</v>
      </c>
      <c r="N1922" s="582">
        <v>1.33737604822575E-2</v>
      </c>
      <c r="O1922" s="582">
        <v>7.7870042296126424E-3</v>
      </c>
      <c r="P1922" s="582">
        <v>0.52520869232675171</v>
      </c>
      <c r="Q1922" s="582">
        <v>766.05714416503872</v>
      </c>
      <c r="R1922" s="582">
        <v>3.9705610258730852E-2</v>
      </c>
      <c r="S1922" s="582">
        <v>1.2543200597671474E-2</v>
      </c>
      <c r="T1922" s="582">
        <v>6.5943635078535056E-3</v>
      </c>
      <c r="U1922" s="582">
        <v>0.58870084432138925</v>
      </c>
      <c r="V1922" s="582">
        <v>904.60599040985051</v>
      </c>
      <c r="W1922" s="582">
        <v>4.1400378354713496E-2</v>
      </c>
      <c r="X1922" s="582">
        <v>1.3373760535614527E-2</v>
      </c>
      <c r="Y1922" s="582">
        <v>7.7870041762556196E-3</v>
      </c>
    </row>
    <row r="1923" spans="1:25" x14ac:dyDescent="0.3">
      <c r="A1923" s="311" t="s">
        <v>4520</v>
      </c>
      <c r="B1923" s="310" t="s">
        <v>2190</v>
      </c>
      <c r="C1923" s="310" t="s">
        <v>4184</v>
      </c>
      <c r="D1923" s="36">
        <v>1</v>
      </c>
      <c r="E1923" s="36">
        <v>2012</v>
      </c>
      <c r="F1923" s="578">
        <v>11.551806334485349</v>
      </c>
      <c r="G1923" s="578">
        <v>6362.664413452143</v>
      </c>
      <c r="H1923" s="578">
        <v>8.3792133200040499</v>
      </c>
      <c r="I1923" s="578">
        <v>4.7128217480045906E-2</v>
      </c>
      <c r="J1923" s="578">
        <v>0.126802791608497</v>
      </c>
      <c r="K1923" s="578">
        <v>11.621824729073925</v>
      </c>
      <c r="L1923" s="578">
        <v>6400.6220423380473</v>
      </c>
      <c r="M1923" s="578">
        <v>8.4171067970261539</v>
      </c>
      <c r="N1923" s="578">
        <v>4.7313843526959901E-2</v>
      </c>
      <c r="O1923" s="578">
        <v>0.12755922887784699</v>
      </c>
      <c r="P1923" s="578">
        <v>11.551806856041299</v>
      </c>
      <c r="Q1923" s="578">
        <v>6362.664413452143</v>
      </c>
      <c r="R1923" s="578">
        <v>8.3792129373856952</v>
      </c>
      <c r="S1923" s="578">
        <v>4.7128217469738304E-2</v>
      </c>
      <c r="T1923" s="578">
        <v>0.126802791608497</v>
      </c>
      <c r="U1923" s="578">
        <v>11.621825255566476</v>
      </c>
      <c r="V1923" s="578">
        <v>6400.6219940185501</v>
      </c>
      <c r="W1923" s="578">
        <v>8.4171067238300203</v>
      </c>
      <c r="X1923" s="578">
        <v>4.731384354636245E-2</v>
      </c>
      <c r="Y1923" s="578">
        <v>0.12755922887784699</v>
      </c>
    </row>
    <row r="1924" spans="1:25" x14ac:dyDescent="0.3">
      <c r="A1924" s="311" t="s">
        <v>4521</v>
      </c>
      <c r="B1924" s="310" t="s">
        <v>2190</v>
      </c>
      <c r="C1924" s="310" t="s">
        <v>4184</v>
      </c>
      <c r="D1924" s="36">
        <v>2</v>
      </c>
      <c r="E1924" s="36">
        <v>2012</v>
      </c>
      <c r="F1924" s="578">
        <v>6.273102403478708</v>
      </c>
      <c r="G1924" s="578">
        <v>3242.5327962239553</v>
      </c>
      <c r="H1924" s="578">
        <v>4.5264132620116726</v>
      </c>
      <c r="I1924" s="578">
        <v>2.5765554050697824E-2</v>
      </c>
      <c r="J1924" s="578">
        <v>6.4621062406028246E-2</v>
      </c>
      <c r="K1924" s="578">
        <v>6.3529587201044198</v>
      </c>
      <c r="L1924" s="578">
        <v>3286.5580317179329</v>
      </c>
      <c r="M1924" s="578">
        <v>4.5714298202753181</v>
      </c>
      <c r="N1924" s="578">
        <v>2.5953826925842773E-2</v>
      </c>
      <c r="O1924" s="578">
        <v>6.5498440410010489E-2</v>
      </c>
      <c r="P1924" s="578">
        <v>6.2731023513298751</v>
      </c>
      <c r="Q1924" s="578">
        <v>3242.5327962239553</v>
      </c>
      <c r="R1924" s="578">
        <v>4.5264132034353626</v>
      </c>
      <c r="S1924" s="578">
        <v>2.5765552997806151E-2</v>
      </c>
      <c r="T1924" s="578">
        <v>6.4621062406028246E-2</v>
      </c>
      <c r="U1924" s="578">
        <v>6.3529587722324878</v>
      </c>
      <c r="V1924" s="578">
        <v>3286.5580317179329</v>
      </c>
      <c r="W1924" s="578">
        <v>4.571429372042374</v>
      </c>
      <c r="X1924" s="578">
        <v>2.5953825877801703E-2</v>
      </c>
      <c r="Y1924" s="578">
        <v>6.5498440410010489E-2</v>
      </c>
    </row>
    <row r="1925" spans="1:25" x14ac:dyDescent="0.3">
      <c r="A1925" s="311" t="s">
        <v>4522</v>
      </c>
      <c r="B1925" s="310" t="s">
        <v>2190</v>
      </c>
      <c r="C1925" s="310" t="s">
        <v>4184</v>
      </c>
      <c r="D1925" s="36">
        <v>3</v>
      </c>
      <c r="E1925" s="36">
        <v>2012</v>
      </c>
      <c r="F1925" s="578">
        <v>4.1023058186593326</v>
      </c>
      <c r="G1925" s="578">
        <v>1984.8306312560999</v>
      </c>
      <c r="H1925" s="578">
        <v>2.6872389803635652</v>
      </c>
      <c r="I1925" s="578">
        <v>1.5958705051389126E-2</v>
      </c>
      <c r="J1925" s="578">
        <v>3.9556046094124449E-2</v>
      </c>
      <c r="K1925" s="578">
        <v>4.0868330955536996</v>
      </c>
      <c r="L1925" s="578">
        <v>1984.3558349609325</v>
      </c>
      <c r="M1925" s="578">
        <v>2.6899227442869802</v>
      </c>
      <c r="N1925" s="578">
        <v>1.5892067737126973E-2</v>
      </c>
      <c r="O1925" s="578">
        <v>3.9546594140119795E-2</v>
      </c>
      <c r="P1925" s="578">
        <v>4.1023060272652057</v>
      </c>
      <c r="Q1925" s="578">
        <v>1984.8306312560999</v>
      </c>
      <c r="R1925" s="578">
        <v>2.6872389383594597</v>
      </c>
      <c r="S1925" s="578">
        <v>1.5958704481211748E-2</v>
      </c>
      <c r="T1925" s="578">
        <v>3.9556046094124449E-2</v>
      </c>
      <c r="U1925" s="578">
        <v>4.0868329924874125</v>
      </c>
      <c r="V1925" s="578">
        <v>1984.3558349609325</v>
      </c>
      <c r="W1925" s="578">
        <v>2.6899226462895323</v>
      </c>
      <c r="X1925" s="578">
        <v>1.5892067737164874E-2</v>
      </c>
      <c r="Y1925" s="578">
        <v>3.9546594140119795E-2</v>
      </c>
    </row>
    <row r="1926" spans="1:25" x14ac:dyDescent="0.3">
      <c r="A1926" s="311" t="s">
        <v>4523</v>
      </c>
      <c r="B1926" s="310" t="s">
        <v>2190</v>
      </c>
      <c r="C1926" s="310" t="s">
        <v>4184</v>
      </c>
      <c r="D1926" s="36">
        <v>4</v>
      </c>
      <c r="E1926" s="36">
        <v>2012</v>
      </c>
      <c r="F1926" s="578">
        <v>3.4645384724994197</v>
      </c>
      <c r="G1926" s="578">
        <v>1617.9284477233878</v>
      </c>
      <c r="H1926" s="578">
        <v>2.0308592191419499</v>
      </c>
      <c r="I1926" s="578">
        <v>1.2341000275417425E-2</v>
      </c>
      <c r="J1926" s="578">
        <v>3.2244024060976928E-2</v>
      </c>
      <c r="K1926" s="578">
        <v>3.5259880516293025</v>
      </c>
      <c r="L1926" s="578">
        <v>1644.3115539550724</v>
      </c>
      <c r="M1926" s="578">
        <v>2.0922020734202849</v>
      </c>
      <c r="N1926" s="578">
        <v>1.2707630293031451E-2</v>
      </c>
      <c r="O1926" s="578">
        <v>3.2769785437267246E-2</v>
      </c>
      <c r="P1926" s="578">
        <v>3.4645384203505074</v>
      </c>
      <c r="Q1926" s="578">
        <v>1617.9284477233878</v>
      </c>
      <c r="R1926" s="578">
        <v>2.0308591370824849</v>
      </c>
      <c r="S1926" s="578">
        <v>1.2340999757460175E-2</v>
      </c>
      <c r="T1926" s="578">
        <v>3.2244024060976928E-2</v>
      </c>
      <c r="U1926" s="578">
        <v>3.5259881559531201</v>
      </c>
      <c r="V1926" s="578">
        <v>1644.3115539550724</v>
      </c>
      <c r="W1926" s="578">
        <v>2.0922023665043499</v>
      </c>
      <c r="X1926" s="578">
        <v>1.2707629777272149E-2</v>
      </c>
      <c r="Y1926" s="578">
        <v>3.2769785437267246E-2</v>
      </c>
    </row>
    <row r="1927" spans="1:25" x14ac:dyDescent="0.3">
      <c r="A1927" s="311" t="s">
        <v>4524</v>
      </c>
      <c r="B1927" s="310" t="s">
        <v>2190</v>
      </c>
      <c r="C1927" s="310" t="s">
        <v>4184</v>
      </c>
      <c r="D1927" s="36">
        <v>5</v>
      </c>
      <c r="E1927" s="36">
        <v>2012</v>
      </c>
      <c r="F1927" s="578">
        <v>3.0857776525356977</v>
      </c>
      <c r="G1927" s="578">
        <v>1405.11219533284</v>
      </c>
      <c r="H1927" s="578">
        <v>1.6334059770560949</v>
      </c>
      <c r="I1927" s="578">
        <v>1.0563289689609184E-2</v>
      </c>
      <c r="J1927" s="578">
        <v>2.8002750128507573E-2</v>
      </c>
      <c r="K1927" s="578">
        <v>3.2499564068955324</v>
      </c>
      <c r="L1927" s="578">
        <v>1472.7801055908176</v>
      </c>
      <c r="M1927" s="578">
        <v>1.7656896500156973</v>
      </c>
      <c r="N1927" s="578">
        <v>1.1559959760650851E-2</v>
      </c>
      <c r="O1927" s="578">
        <v>2.9351315616319526E-2</v>
      </c>
      <c r="P1927" s="578">
        <v>3.0857778611675273</v>
      </c>
      <c r="Q1927" s="578">
        <v>1405.11219533284</v>
      </c>
      <c r="R1927" s="578">
        <v>1.6334059787513926</v>
      </c>
      <c r="S1927" s="578">
        <v>1.0563289898262428E-2</v>
      </c>
      <c r="T1927" s="578">
        <v>2.8002750128507573E-2</v>
      </c>
      <c r="U1927" s="578">
        <v>3.2499564068956053</v>
      </c>
      <c r="V1927" s="578">
        <v>1472.7801055908176</v>
      </c>
      <c r="W1927" s="578">
        <v>1.7656896082529123</v>
      </c>
      <c r="X1927" s="578">
        <v>1.1559959754890724E-2</v>
      </c>
      <c r="Y1927" s="578">
        <v>2.9351315616319526E-2</v>
      </c>
    </row>
    <row r="1928" spans="1:25" x14ac:dyDescent="0.3">
      <c r="A1928" s="311" t="s">
        <v>4525</v>
      </c>
      <c r="B1928" s="310" t="s">
        <v>2190</v>
      </c>
      <c r="C1928" s="310" t="s">
        <v>4184</v>
      </c>
      <c r="D1928" s="36">
        <v>6</v>
      </c>
      <c r="E1928" s="36">
        <v>2012</v>
      </c>
      <c r="F1928" s="578">
        <v>2.7016766513747399</v>
      </c>
      <c r="G1928" s="578">
        <v>1216.5215581258076</v>
      </c>
      <c r="H1928" s="578">
        <v>1.2943443765901326</v>
      </c>
      <c r="I1928" s="578">
        <v>8.4511091464491914E-3</v>
      </c>
      <c r="J1928" s="578">
        <v>2.42442968107449E-2</v>
      </c>
      <c r="K1928" s="578">
        <v>2.9625306079818698</v>
      </c>
      <c r="L1928" s="578">
        <v>1324.1314481099398</v>
      </c>
      <c r="M1928" s="578">
        <v>1.4841440251244999</v>
      </c>
      <c r="N1928" s="578">
        <v>1.0570180633635538E-2</v>
      </c>
      <c r="O1928" s="578">
        <v>2.6388871037245999E-2</v>
      </c>
      <c r="P1928" s="578">
        <v>2.7016767035304325</v>
      </c>
      <c r="Q1928" s="578">
        <v>1216.5215581258076</v>
      </c>
      <c r="R1928" s="578">
        <v>1.29434434532231</v>
      </c>
      <c r="S1928" s="578">
        <v>8.4511092909451621E-3</v>
      </c>
      <c r="T1928" s="578">
        <v>2.42442968107449E-2</v>
      </c>
      <c r="U1928" s="578">
        <v>2.9625306079714875</v>
      </c>
      <c r="V1928" s="578">
        <v>1324.1314481099398</v>
      </c>
      <c r="W1928" s="578">
        <v>1.4841439409083199</v>
      </c>
      <c r="X1928" s="578">
        <v>1.0570179314868224E-2</v>
      </c>
      <c r="Y1928" s="578">
        <v>2.6388871037245999E-2</v>
      </c>
    </row>
    <row r="1929" spans="1:25" x14ac:dyDescent="0.3">
      <c r="A1929" s="311" t="s">
        <v>4526</v>
      </c>
      <c r="B1929" s="310" t="s">
        <v>2190</v>
      </c>
      <c r="C1929" s="310" t="s">
        <v>4184</v>
      </c>
      <c r="D1929" s="36">
        <v>7</v>
      </c>
      <c r="E1929" s="36">
        <v>2012</v>
      </c>
      <c r="F1929" s="578">
        <v>2.7538133400118574</v>
      </c>
      <c r="G1929" s="578">
        <v>1181.8293240865025</v>
      </c>
      <c r="H1929" s="578">
        <v>1.1546370505117576</v>
      </c>
      <c r="I1929" s="578">
        <v>9.3849741296404728E-3</v>
      </c>
      <c r="J1929" s="578">
        <v>2.3552888383467953E-2</v>
      </c>
      <c r="K1929" s="578">
        <v>3.046584613006865</v>
      </c>
      <c r="L1929" s="578">
        <v>1306.8392588297475</v>
      </c>
      <c r="M1929" s="578">
        <v>1.3456100371743824</v>
      </c>
      <c r="N1929" s="578">
        <v>1.59225413384926E-2</v>
      </c>
      <c r="O1929" s="578">
        <v>2.6044272856476373E-2</v>
      </c>
      <c r="P1929" s="578">
        <v>2.7538133921716472</v>
      </c>
      <c r="Q1929" s="578">
        <v>1181.8293240865025</v>
      </c>
      <c r="R1929" s="578">
        <v>1.1546370436256701</v>
      </c>
      <c r="S1929" s="578">
        <v>9.3849750140482802E-3</v>
      </c>
      <c r="T1929" s="578">
        <v>2.3552888383467953E-2</v>
      </c>
      <c r="U1929" s="578">
        <v>3.0465846129964049</v>
      </c>
      <c r="V1929" s="578">
        <v>1306.8392588297475</v>
      </c>
      <c r="W1929" s="578">
        <v>1.3456099728264201</v>
      </c>
      <c r="X1929" s="578">
        <v>1.5922540258922376E-2</v>
      </c>
      <c r="Y1929" s="578">
        <v>2.6044272856476373E-2</v>
      </c>
    </row>
    <row r="1930" spans="1:25" x14ac:dyDescent="0.3">
      <c r="A1930" s="311" t="s">
        <v>4527</v>
      </c>
      <c r="B1930" s="310" t="s">
        <v>2190</v>
      </c>
      <c r="C1930" s="310" t="s">
        <v>4184</v>
      </c>
      <c r="D1930" s="36">
        <v>8</v>
      </c>
      <c r="E1930" s="36">
        <v>2012</v>
      </c>
      <c r="F1930" s="578">
        <v>2.5629368780701771</v>
      </c>
      <c r="G1930" s="578">
        <v>1023.2925860087023</v>
      </c>
      <c r="H1930" s="578">
        <v>0.88793200196657041</v>
      </c>
      <c r="I1930" s="578">
        <v>8.8373406071771809E-3</v>
      </c>
      <c r="J1930" s="578">
        <v>2.03933760058134E-2</v>
      </c>
      <c r="K1930" s="578">
        <v>2.8998424606368127</v>
      </c>
      <c r="L1930" s="578">
        <v>1172.7107404073049</v>
      </c>
      <c r="M1930" s="578">
        <v>1.0880118715825375</v>
      </c>
      <c r="N1930" s="578">
        <v>2.3861298078221176E-2</v>
      </c>
      <c r="O1930" s="578">
        <v>2.3371183507454853E-2</v>
      </c>
      <c r="P1930" s="578">
        <v>2.5629367240872649</v>
      </c>
      <c r="Q1930" s="578">
        <v>1023.2925860087023</v>
      </c>
      <c r="R1930" s="578">
        <v>0.88793200847248877</v>
      </c>
      <c r="S1930" s="578">
        <v>8.8373407101016675E-3</v>
      </c>
      <c r="T1930" s="578">
        <v>2.03933760058134E-2</v>
      </c>
      <c r="U1930" s="578">
        <v>2.8998423575808698</v>
      </c>
      <c r="V1930" s="578">
        <v>1172.7107404073049</v>
      </c>
      <c r="W1930" s="578">
        <v>1.0880117978006925</v>
      </c>
      <c r="X1930" s="578">
        <v>2.3861298582687575E-2</v>
      </c>
      <c r="Y1930" s="578">
        <v>2.3371183507454853E-2</v>
      </c>
    </row>
    <row r="1931" spans="1:25" x14ac:dyDescent="0.3">
      <c r="A1931" s="311" t="s">
        <v>4528</v>
      </c>
      <c r="B1931" s="310" t="s">
        <v>2190</v>
      </c>
      <c r="C1931" s="310" t="s">
        <v>4184</v>
      </c>
      <c r="D1931" s="36">
        <v>9</v>
      </c>
      <c r="E1931" s="36">
        <v>2012</v>
      </c>
      <c r="F1931" s="578">
        <v>2.5937858202988351</v>
      </c>
      <c r="G1931" s="578">
        <v>973.90399678548101</v>
      </c>
      <c r="H1931" s="578">
        <v>0.73276845136812563</v>
      </c>
      <c r="I1931" s="578">
        <v>9.4758045165690211E-3</v>
      </c>
      <c r="J1931" s="578">
        <v>1.9409107141351901E-2</v>
      </c>
      <c r="K1931" s="578">
        <v>2.9555282101133153</v>
      </c>
      <c r="L1931" s="578">
        <v>1139.238140106195</v>
      </c>
      <c r="M1931" s="578">
        <v>0.93419688576492821</v>
      </c>
      <c r="N1931" s="578">
        <v>3.8602671223998124E-2</v>
      </c>
      <c r="O1931" s="578">
        <v>2.270408106657365E-2</v>
      </c>
      <c r="P1931" s="578">
        <v>2.5937857159964648</v>
      </c>
      <c r="Q1931" s="578">
        <v>973.90399678548101</v>
      </c>
      <c r="R1931" s="578">
        <v>0.73276844467606317</v>
      </c>
      <c r="S1931" s="578">
        <v>9.4758046146807724E-3</v>
      </c>
      <c r="T1931" s="578">
        <v>1.9409107141351901E-2</v>
      </c>
      <c r="U1931" s="578">
        <v>2.9555278971888903</v>
      </c>
      <c r="V1931" s="578">
        <v>1139.238140106195</v>
      </c>
      <c r="W1931" s="578">
        <v>0.9341968490977397</v>
      </c>
      <c r="X1931" s="578">
        <v>3.8602671707546152E-2</v>
      </c>
      <c r="Y1931" s="578">
        <v>2.270408106657365E-2</v>
      </c>
    </row>
    <row r="1932" spans="1:25" x14ac:dyDescent="0.3">
      <c r="A1932" s="311" t="s">
        <v>4529</v>
      </c>
      <c r="B1932" s="310" t="s">
        <v>2190</v>
      </c>
      <c r="C1932" s="310" t="s">
        <v>4184</v>
      </c>
      <c r="D1932" s="36">
        <v>10</v>
      </c>
      <c r="E1932" s="36">
        <v>2012</v>
      </c>
      <c r="F1932" s="578">
        <v>2.6203565798760602</v>
      </c>
      <c r="G1932" s="578">
        <v>935.34590848286894</v>
      </c>
      <c r="H1932" s="578">
        <v>0.61093603332725821</v>
      </c>
      <c r="I1932" s="578">
        <v>9.9640695132923868E-3</v>
      </c>
      <c r="J1932" s="578">
        <v>1.86406803162147E-2</v>
      </c>
      <c r="K1932" s="578">
        <v>2.9949517601070221</v>
      </c>
      <c r="L1932" s="578">
        <v>1110.1549046834275</v>
      </c>
      <c r="M1932" s="578">
        <v>0.81730620560483602</v>
      </c>
      <c r="N1932" s="578">
        <v>5.0975254341816829E-2</v>
      </c>
      <c r="O1932" s="578">
        <v>2.2124488352953098E-2</v>
      </c>
      <c r="P1932" s="578">
        <v>2.62035657987655</v>
      </c>
      <c r="Q1932" s="578">
        <v>935.34590848286894</v>
      </c>
      <c r="R1932" s="578">
        <v>0.61093605624046121</v>
      </c>
      <c r="S1932" s="578">
        <v>9.9640693503791414E-3</v>
      </c>
      <c r="T1932" s="578">
        <v>1.86406803162147E-2</v>
      </c>
      <c r="U1932" s="578">
        <v>2.994951603649985</v>
      </c>
      <c r="V1932" s="578">
        <v>1110.1549046834275</v>
      </c>
      <c r="W1932" s="578">
        <v>0.81730622498920003</v>
      </c>
      <c r="X1932" s="578">
        <v>5.0975251747028431E-2</v>
      </c>
      <c r="Y1932" s="578">
        <v>2.2124488352953098E-2</v>
      </c>
    </row>
    <row r="1933" spans="1:25" x14ac:dyDescent="0.3">
      <c r="A1933" s="311" t="s">
        <v>4530</v>
      </c>
      <c r="B1933" s="310" t="s">
        <v>2190</v>
      </c>
      <c r="C1933" s="310" t="s">
        <v>4184</v>
      </c>
      <c r="D1933" s="36">
        <v>11</v>
      </c>
      <c r="E1933" s="36">
        <v>2012</v>
      </c>
      <c r="F1933" s="578">
        <v>2.6624495635836603</v>
      </c>
      <c r="G1933" s="578">
        <v>903.3817119598383</v>
      </c>
      <c r="H1933" s="578">
        <v>0.50415565095469572</v>
      </c>
      <c r="I1933" s="578">
        <v>1.0287299219688359E-2</v>
      </c>
      <c r="J1933" s="578">
        <v>1.8003673816565376E-2</v>
      </c>
      <c r="K1933" s="578">
        <v>3.0309716072865323</v>
      </c>
      <c r="L1933" s="578">
        <v>1078.8569825490249</v>
      </c>
      <c r="M1933" s="578">
        <v>0.70129230784853724</v>
      </c>
      <c r="N1933" s="578">
        <v>5.5889484240045251E-2</v>
      </c>
      <c r="O1933" s="578">
        <v>2.1500763405735226E-2</v>
      </c>
      <c r="P1933" s="578">
        <v>2.66244977219006</v>
      </c>
      <c r="Q1933" s="578">
        <v>903.3817119598383</v>
      </c>
      <c r="R1933" s="578">
        <v>0.50415569813048877</v>
      </c>
      <c r="S1933" s="578">
        <v>1.0287299841858513E-2</v>
      </c>
      <c r="T1933" s="578">
        <v>1.8003673816565376E-2</v>
      </c>
      <c r="U1933" s="578">
        <v>3.03097139865466</v>
      </c>
      <c r="V1933" s="578">
        <v>1078.8569825490249</v>
      </c>
      <c r="W1933" s="578">
        <v>0.70129224953628444</v>
      </c>
      <c r="X1933" s="578">
        <v>5.5889482153664398E-2</v>
      </c>
      <c r="Y1933" s="578">
        <v>2.1500763405735226E-2</v>
      </c>
    </row>
    <row r="1934" spans="1:25" x14ac:dyDescent="0.3">
      <c r="A1934" s="311" t="s">
        <v>4531</v>
      </c>
      <c r="B1934" s="310" t="s">
        <v>2190</v>
      </c>
      <c r="C1934" s="310" t="s">
        <v>4184</v>
      </c>
      <c r="D1934" s="36">
        <v>12</v>
      </c>
      <c r="E1934" s="36">
        <v>2012</v>
      </c>
      <c r="F1934" s="578">
        <v>2.6968897573690698</v>
      </c>
      <c r="G1934" s="578">
        <v>877.22710736592558</v>
      </c>
      <c r="H1934" s="578">
        <v>0.41678987046998328</v>
      </c>
      <c r="I1934" s="578">
        <v>1.0551749908548388E-2</v>
      </c>
      <c r="J1934" s="578">
        <v>1.7482427181676002E-2</v>
      </c>
      <c r="K1934" s="578">
        <v>3.05504390334537</v>
      </c>
      <c r="L1934" s="578">
        <v>1049.078617731725</v>
      </c>
      <c r="M1934" s="578">
        <v>0.59844704688778849</v>
      </c>
      <c r="N1934" s="578">
        <v>5.4380165751960349E-2</v>
      </c>
      <c r="O1934" s="578">
        <v>2.0907292452951226E-2</v>
      </c>
      <c r="P1934" s="578">
        <v>2.6968896555548501</v>
      </c>
      <c r="Q1934" s="578">
        <v>877.22710736592558</v>
      </c>
      <c r="R1934" s="578">
        <v>0.416789866379076</v>
      </c>
      <c r="S1934" s="578">
        <v>1.0551750742858197E-2</v>
      </c>
      <c r="T1934" s="578">
        <v>1.7482427181676002E-2</v>
      </c>
      <c r="U1934" s="578">
        <v>3.055043851201765</v>
      </c>
      <c r="V1934" s="578">
        <v>1049.0786126454625</v>
      </c>
      <c r="W1934" s="578">
        <v>0.59844704922033953</v>
      </c>
      <c r="X1934" s="578">
        <v>5.4380162570547903E-2</v>
      </c>
      <c r="Y1934" s="578">
        <v>2.0907292976820174E-2</v>
      </c>
    </row>
    <row r="1935" spans="1:25" x14ac:dyDescent="0.3">
      <c r="A1935" s="311" t="s">
        <v>4532</v>
      </c>
      <c r="B1935" s="310" t="s">
        <v>2190</v>
      </c>
      <c r="C1935" s="310" t="s">
        <v>4184</v>
      </c>
      <c r="D1935" s="36">
        <v>13</v>
      </c>
      <c r="E1935" s="36">
        <v>2012</v>
      </c>
      <c r="F1935" s="578">
        <v>2.5894334256179228</v>
      </c>
      <c r="G1935" s="578">
        <v>817.05269686380973</v>
      </c>
      <c r="H1935" s="578">
        <v>0.34732744948966326</v>
      </c>
      <c r="I1935" s="578">
        <v>1.0425381732981473E-2</v>
      </c>
      <c r="J1935" s="578">
        <v>1.6283196872488224E-2</v>
      </c>
      <c r="K1935" s="578">
        <v>2.9417874910457105</v>
      </c>
      <c r="L1935" s="578">
        <v>985.65210278828795</v>
      </c>
      <c r="M1935" s="578">
        <v>0.51505788483761195</v>
      </c>
      <c r="N1935" s="578">
        <v>5.0646899391116031E-2</v>
      </c>
      <c r="O1935" s="578">
        <v>1.9643255160190127E-2</v>
      </c>
      <c r="P1935" s="578">
        <v>2.5894335808367948</v>
      </c>
      <c r="Q1935" s="578">
        <v>817.05269686380973</v>
      </c>
      <c r="R1935" s="578">
        <v>0.34732743960770029</v>
      </c>
      <c r="S1935" s="578">
        <v>1.042538217874755E-2</v>
      </c>
      <c r="T1935" s="578">
        <v>1.6283196872488224E-2</v>
      </c>
      <c r="U1935" s="578">
        <v>2.9417876475079021</v>
      </c>
      <c r="V1935" s="578">
        <v>985.65210278828795</v>
      </c>
      <c r="W1935" s="578">
        <v>0.51505779617006398</v>
      </c>
      <c r="X1935" s="578">
        <v>5.064689886603442E-2</v>
      </c>
      <c r="Y1935" s="578">
        <v>1.9643255160190127E-2</v>
      </c>
    </row>
    <row r="1936" spans="1:25" x14ac:dyDescent="0.3">
      <c r="A1936" s="311" t="s">
        <v>4533</v>
      </c>
      <c r="B1936" s="310" t="s">
        <v>2190</v>
      </c>
      <c r="C1936" s="310" t="s">
        <v>4184</v>
      </c>
      <c r="D1936" s="36">
        <v>14</v>
      </c>
      <c r="E1936" s="36">
        <v>2012</v>
      </c>
      <c r="F1936" s="578">
        <v>2.5122273505457948</v>
      </c>
      <c r="G1936" s="578">
        <v>810.42859331766692</v>
      </c>
      <c r="H1936" s="578">
        <v>0.33921578238490202</v>
      </c>
      <c r="I1936" s="578">
        <v>1.1599991319333898E-2</v>
      </c>
      <c r="J1936" s="578">
        <v>1.615117186641625E-2</v>
      </c>
      <c r="K1936" s="578">
        <v>2.851394787535388</v>
      </c>
      <c r="L1936" s="578">
        <v>969.86270586649357</v>
      </c>
      <c r="M1936" s="578">
        <v>0.48983272467800448</v>
      </c>
      <c r="N1936" s="578">
        <v>4.6794370348076528E-2</v>
      </c>
      <c r="O1936" s="578">
        <v>1.93285817610255E-2</v>
      </c>
      <c r="P1936" s="578">
        <v>2.5122271419320779</v>
      </c>
      <c r="Q1936" s="578">
        <v>810.42859331766692</v>
      </c>
      <c r="R1936" s="578">
        <v>0.33921579272828201</v>
      </c>
      <c r="S1936" s="578">
        <v>1.1599989769024375E-2</v>
      </c>
      <c r="T1936" s="578">
        <v>1.615117186641625E-2</v>
      </c>
      <c r="U1936" s="578">
        <v>2.8513944224725529</v>
      </c>
      <c r="V1936" s="578">
        <v>969.86270586649357</v>
      </c>
      <c r="W1936" s="578">
        <v>0.48983269289662196</v>
      </c>
      <c r="X1936" s="578">
        <v>4.6794370872248629E-2</v>
      </c>
      <c r="Y1936" s="578">
        <v>1.93285817610255E-2</v>
      </c>
    </row>
    <row r="1937" spans="1:25" x14ac:dyDescent="0.3">
      <c r="A1937" s="311" t="s">
        <v>4534</v>
      </c>
      <c r="B1937" s="310" t="s">
        <v>2190</v>
      </c>
      <c r="C1937" s="310" t="s">
        <v>4184</v>
      </c>
      <c r="D1937" s="36">
        <v>15</v>
      </c>
      <c r="E1937" s="36">
        <v>2012</v>
      </c>
      <c r="F1937" s="578">
        <v>2.4480386024603851</v>
      </c>
      <c r="G1937" s="578">
        <v>808.56881618499699</v>
      </c>
      <c r="H1937" s="578">
        <v>0.33633049238536172</v>
      </c>
      <c r="I1937" s="578">
        <v>1.2712505571471376E-2</v>
      </c>
      <c r="J1937" s="578">
        <v>1.6114121826831199E-2</v>
      </c>
      <c r="K1937" s="578">
        <v>2.7714789335717125</v>
      </c>
      <c r="L1937" s="578">
        <v>958.51827875773074</v>
      </c>
      <c r="M1937" s="578">
        <v>0.472121434274413</v>
      </c>
      <c r="N1937" s="578">
        <v>4.4479826141772046E-2</v>
      </c>
      <c r="O1937" s="578">
        <v>1.9102501139665599E-2</v>
      </c>
      <c r="P1937" s="578">
        <v>2.4480387055241351</v>
      </c>
      <c r="Q1937" s="578">
        <v>808.56881078084245</v>
      </c>
      <c r="R1937" s="578">
        <v>0.33633049387784275</v>
      </c>
      <c r="S1937" s="578">
        <v>1.2712506607954276E-2</v>
      </c>
      <c r="T1937" s="578">
        <v>1.6114121826831199E-2</v>
      </c>
      <c r="U1937" s="578">
        <v>2.7714789335732677</v>
      </c>
      <c r="V1937" s="578">
        <v>958.51827875773074</v>
      </c>
      <c r="W1937" s="578">
        <v>0.4721214154521165</v>
      </c>
      <c r="X1937" s="578">
        <v>4.4479822443614994E-2</v>
      </c>
      <c r="Y1937" s="578">
        <v>1.9102501139665599E-2</v>
      </c>
    </row>
    <row r="1938" spans="1:25" x14ac:dyDescent="0.3">
      <c r="A1938" s="579" t="s">
        <v>4535</v>
      </c>
      <c r="B1938" s="580" t="s">
        <v>2190</v>
      </c>
      <c r="C1938" s="580" t="s">
        <v>4184</v>
      </c>
      <c r="D1938" s="581">
        <v>16</v>
      </c>
      <c r="E1938" s="581">
        <v>2012</v>
      </c>
      <c r="F1938" s="582">
        <v>2.4160586751952775</v>
      </c>
      <c r="G1938" s="582">
        <v>822.97830518086698</v>
      </c>
      <c r="H1938" s="582">
        <v>0.34327377875494325</v>
      </c>
      <c r="I1938" s="582">
        <v>1.4222963508207875E-2</v>
      </c>
      <c r="J1938" s="582">
        <v>1.6401288536144375E-2</v>
      </c>
      <c r="K1938" s="582">
        <v>2.7256319835503651</v>
      </c>
      <c r="L1938" s="582">
        <v>964.11536598205294</v>
      </c>
      <c r="M1938" s="582">
        <v>0.46392785424238026</v>
      </c>
      <c r="N1938" s="582">
        <v>4.3610540604883348E-2</v>
      </c>
      <c r="O1938" s="582">
        <v>1.9214027173196226E-2</v>
      </c>
      <c r="P1938" s="582">
        <v>2.4160586230390901</v>
      </c>
      <c r="Q1938" s="582">
        <v>822.97830518086698</v>
      </c>
      <c r="R1938" s="582">
        <v>0.34327378668391823</v>
      </c>
      <c r="S1938" s="582">
        <v>1.4222962989530625E-2</v>
      </c>
      <c r="T1938" s="582">
        <v>1.6401288536144375E-2</v>
      </c>
      <c r="U1938" s="582">
        <v>2.7256319313956925</v>
      </c>
      <c r="V1938" s="582">
        <v>964.11536598205294</v>
      </c>
      <c r="W1938" s="582">
        <v>0.46392786977382072</v>
      </c>
      <c r="X1938" s="582">
        <v>4.3610537999635775E-2</v>
      </c>
      <c r="Y1938" s="582">
        <v>1.9214027173196226E-2</v>
      </c>
    </row>
    <row r="1939" spans="1:25" x14ac:dyDescent="0.3">
      <c r="A1939" s="311" t="s">
        <v>4536</v>
      </c>
      <c r="B1939" s="310" t="s">
        <v>2190</v>
      </c>
      <c r="C1939" s="310" t="s">
        <v>4184</v>
      </c>
      <c r="D1939" s="36">
        <v>1</v>
      </c>
      <c r="E1939" s="36">
        <v>2020</v>
      </c>
      <c r="F1939" s="578">
        <v>2.6569298087350299</v>
      </c>
      <c r="G1939" s="578">
        <v>6211.5727030436146</v>
      </c>
      <c r="H1939" s="578">
        <v>2.4774880057811925</v>
      </c>
      <c r="I1939" s="578">
        <v>3.0834381037872474E-2</v>
      </c>
      <c r="J1939" s="578">
        <v>4.1327386551226156E-2</v>
      </c>
      <c r="K1939" s="578">
        <v>2.6723287171733174</v>
      </c>
      <c r="L1939" s="578">
        <v>6248.6126302083267</v>
      </c>
      <c r="M1939" s="578">
        <v>2.4892662814236202</v>
      </c>
      <c r="N1939" s="578">
        <v>3.1027418291841927E-2</v>
      </c>
      <c r="O1939" s="578">
        <v>4.1573819956586947E-2</v>
      </c>
      <c r="P1939" s="578">
        <v>2.6569297565776675</v>
      </c>
      <c r="Q1939" s="578">
        <v>6211.5727030436146</v>
      </c>
      <c r="R1939" s="578">
        <v>2.4774879734662401</v>
      </c>
      <c r="S1939" s="578">
        <v>3.0834380518475226E-2</v>
      </c>
      <c r="T1939" s="578">
        <v>4.1327386551226156E-2</v>
      </c>
      <c r="U1939" s="578">
        <v>2.6723284551539574</v>
      </c>
      <c r="V1939" s="578">
        <v>6248.6125793456977</v>
      </c>
      <c r="W1939" s="578">
        <v>2.4892661196790824</v>
      </c>
      <c r="X1939" s="578">
        <v>3.1027415720927775E-2</v>
      </c>
      <c r="Y1939" s="578">
        <v>4.1573819432717998E-2</v>
      </c>
    </row>
    <row r="1940" spans="1:25" x14ac:dyDescent="0.3">
      <c r="A1940" s="311" t="s">
        <v>4537</v>
      </c>
      <c r="B1940" s="310" t="s">
        <v>2190</v>
      </c>
      <c r="C1940" s="310" t="s">
        <v>4184</v>
      </c>
      <c r="D1940" s="36">
        <v>2</v>
      </c>
      <c r="E1940" s="36">
        <v>2020</v>
      </c>
      <c r="F1940" s="578">
        <v>1.449271866987295</v>
      </c>
      <c r="G1940" s="578">
        <v>3165.0191904703725</v>
      </c>
      <c r="H1940" s="578">
        <v>1.330399596001365</v>
      </c>
      <c r="I1940" s="578">
        <v>1.5633904016188603E-2</v>
      </c>
      <c r="J1940" s="578">
        <v>2.1057783140956077E-2</v>
      </c>
      <c r="K1940" s="578">
        <v>1.4667035663274099</v>
      </c>
      <c r="L1940" s="578">
        <v>3208.0178985595649</v>
      </c>
      <c r="M1940" s="578">
        <v>1.34477072610267</v>
      </c>
      <c r="N1940" s="578">
        <v>1.5879139544040251E-2</v>
      </c>
      <c r="O1940" s="578">
        <v>2.1343870845157598E-2</v>
      </c>
      <c r="P1940" s="578">
        <v>1.4492718669862326</v>
      </c>
      <c r="Q1940" s="578">
        <v>3165.0190862019799</v>
      </c>
      <c r="R1940" s="578">
        <v>1.330399596789595</v>
      </c>
      <c r="S1940" s="578">
        <v>1.56339029684507E-2</v>
      </c>
      <c r="T1940" s="578">
        <v>2.1057783140956077E-2</v>
      </c>
      <c r="U1940" s="578">
        <v>1.4667035141723801</v>
      </c>
      <c r="V1940" s="578">
        <v>3208.0178985595649</v>
      </c>
      <c r="W1940" s="578">
        <v>1.344770711504675</v>
      </c>
      <c r="X1940" s="578">
        <v>1.5879140052978327E-2</v>
      </c>
      <c r="Y1940" s="578">
        <v>2.1343870845157598E-2</v>
      </c>
    </row>
    <row r="1941" spans="1:25" x14ac:dyDescent="0.3">
      <c r="A1941" s="311" t="s">
        <v>4538</v>
      </c>
      <c r="B1941" s="310" t="s">
        <v>2190</v>
      </c>
      <c r="C1941" s="310" t="s">
        <v>4184</v>
      </c>
      <c r="D1941" s="36">
        <v>3</v>
      </c>
      <c r="E1941" s="36">
        <v>2020</v>
      </c>
      <c r="F1941" s="578">
        <v>0.94889891762515244</v>
      </c>
      <c r="G1941" s="578">
        <v>1934.7350056966075</v>
      </c>
      <c r="H1941" s="578">
        <v>0.78282444766470349</v>
      </c>
      <c r="I1941" s="578">
        <v>9.0008805192383027E-3</v>
      </c>
      <c r="J1941" s="578">
        <v>1.28723375673871E-2</v>
      </c>
      <c r="K1941" s="578">
        <v>0.94474848982307824</v>
      </c>
      <c r="L1941" s="578">
        <v>1934.4940579732227</v>
      </c>
      <c r="M1941" s="578">
        <v>0.78467015869318812</v>
      </c>
      <c r="N1941" s="578">
        <v>9.06040686497059E-3</v>
      </c>
      <c r="O1941" s="578">
        <v>1.2870742784192099E-2</v>
      </c>
      <c r="P1941" s="578">
        <v>0.94889880307044772</v>
      </c>
      <c r="Q1941" s="578">
        <v>1934.7349535624098</v>
      </c>
      <c r="R1941" s="578">
        <v>0.78282445341028473</v>
      </c>
      <c r="S1941" s="578">
        <v>9.0008802061068566E-3</v>
      </c>
      <c r="T1941" s="578">
        <v>1.28723375673871E-2</v>
      </c>
      <c r="U1941" s="578">
        <v>0.94474844822191895</v>
      </c>
      <c r="V1941" s="578">
        <v>1934.4940579732227</v>
      </c>
      <c r="W1941" s="578">
        <v>0.78467012793650248</v>
      </c>
      <c r="X1941" s="578">
        <v>9.0604065966317596E-3</v>
      </c>
      <c r="Y1941" s="578">
        <v>1.2870742784192099E-2</v>
      </c>
    </row>
    <row r="1942" spans="1:25" x14ac:dyDescent="0.3">
      <c r="A1942" s="311" t="s">
        <v>4539</v>
      </c>
      <c r="B1942" s="310" t="s">
        <v>2190</v>
      </c>
      <c r="C1942" s="310" t="s">
        <v>4184</v>
      </c>
      <c r="D1942" s="36">
        <v>4</v>
      </c>
      <c r="E1942" s="36">
        <v>2020</v>
      </c>
      <c r="F1942" s="578">
        <v>0.7985936421552815</v>
      </c>
      <c r="G1942" s="578">
        <v>1573.816666920975</v>
      </c>
      <c r="H1942" s="578">
        <v>0.58573624370607502</v>
      </c>
      <c r="I1942" s="578">
        <v>6.8155110458481697E-3</v>
      </c>
      <c r="J1942" s="578">
        <v>1.0471060493728097E-2</v>
      </c>
      <c r="K1942" s="578">
        <v>0.81236031639891326</v>
      </c>
      <c r="L1942" s="578">
        <v>1599.9731178283625</v>
      </c>
      <c r="M1942" s="578">
        <v>0.60393688474869101</v>
      </c>
      <c r="N1942" s="578">
        <v>6.9890240602603591E-3</v>
      </c>
      <c r="O1942" s="578">
        <v>1.0645087905383325E-2</v>
      </c>
      <c r="P1942" s="578">
        <v>0.7985936151469083</v>
      </c>
      <c r="Q1942" s="578">
        <v>1573.816666920975</v>
      </c>
      <c r="R1942" s="578">
        <v>0.58573619206678473</v>
      </c>
      <c r="S1942" s="578">
        <v>6.8155111560296621E-3</v>
      </c>
      <c r="T1942" s="578">
        <v>1.0471060493728097E-2</v>
      </c>
      <c r="U1942" s="578">
        <v>0.81236026300256481</v>
      </c>
      <c r="V1942" s="578">
        <v>1599.9732220967526</v>
      </c>
      <c r="W1942" s="578">
        <v>0.6039368611460908</v>
      </c>
      <c r="X1942" s="578">
        <v>6.9890239559716304E-3</v>
      </c>
      <c r="Y1942" s="578">
        <v>1.0645087905383325E-2</v>
      </c>
    </row>
    <row r="1943" spans="1:25" x14ac:dyDescent="0.3">
      <c r="A1943" s="311" t="s">
        <v>4540</v>
      </c>
      <c r="B1943" s="310" t="s">
        <v>2190</v>
      </c>
      <c r="C1943" s="310" t="s">
        <v>4184</v>
      </c>
      <c r="D1943" s="36">
        <v>5</v>
      </c>
      <c r="E1943" s="36">
        <v>2020</v>
      </c>
      <c r="F1943" s="578">
        <v>0.71213734290572916</v>
      </c>
      <c r="G1943" s="578">
        <v>1366.66479873657</v>
      </c>
      <c r="H1943" s="578">
        <v>0.46714478976355123</v>
      </c>
      <c r="I1943" s="578">
        <v>5.6667243283451728E-3</v>
      </c>
      <c r="J1943" s="578">
        <v>9.0928151475964045E-3</v>
      </c>
      <c r="K1943" s="578">
        <v>0.74934641541577174</v>
      </c>
      <c r="L1943" s="578">
        <v>1433.0322952270476</v>
      </c>
      <c r="M1943" s="578">
        <v>0.50532662344085078</v>
      </c>
      <c r="N1943" s="578">
        <v>6.1714820537683056E-3</v>
      </c>
      <c r="O1943" s="578">
        <v>9.534376280498684E-3</v>
      </c>
      <c r="P1943" s="578">
        <v>0.71213730565126299</v>
      </c>
      <c r="Q1943" s="578">
        <v>1366.66479873657</v>
      </c>
      <c r="R1943" s="578">
        <v>0.46714478610798899</v>
      </c>
      <c r="S1943" s="578">
        <v>5.6667244296780403E-3</v>
      </c>
      <c r="T1943" s="578">
        <v>9.0928150457329979E-3</v>
      </c>
      <c r="U1943" s="578">
        <v>0.74934644180424892</v>
      </c>
      <c r="V1943" s="578">
        <v>1433.0322952270476</v>
      </c>
      <c r="W1943" s="578">
        <v>0.50532656157944655</v>
      </c>
      <c r="X1943" s="578">
        <v>6.171482003859783E-3</v>
      </c>
      <c r="Y1943" s="578">
        <v>9.534376280498684E-3</v>
      </c>
    </row>
    <row r="1944" spans="1:25" x14ac:dyDescent="0.3">
      <c r="A1944" s="311" t="s">
        <v>4541</v>
      </c>
      <c r="B1944" s="310" t="s">
        <v>2190</v>
      </c>
      <c r="C1944" s="310" t="s">
        <v>4184</v>
      </c>
      <c r="D1944" s="36">
        <v>6</v>
      </c>
      <c r="E1944" s="36">
        <v>2020</v>
      </c>
      <c r="F1944" s="578">
        <v>0.62276305512363173</v>
      </c>
      <c r="G1944" s="578">
        <v>1185.2560450235974</v>
      </c>
      <c r="H1944" s="578">
        <v>0.36874025294431029</v>
      </c>
      <c r="I1944" s="578">
        <v>4.5433374124475723E-3</v>
      </c>
      <c r="J1944" s="578">
        <v>7.8858544923908341E-3</v>
      </c>
      <c r="K1944" s="578">
        <v>0.68235543503624252</v>
      </c>
      <c r="L1944" s="578">
        <v>1290.3605016072552</v>
      </c>
      <c r="M1944" s="578">
        <v>0.42304691450802479</v>
      </c>
      <c r="N1944" s="578">
        <v>5.7884392557336125E-3</v>
      </c>
      <c r="O1944" s="578">
        <v>8.5851381008978898E-3</v>
      </c>
      <c r="P1944" s="578">
        <v>0.62276303991461601</v>
      </c>
      <c r="Q1944" s="578">
        <v>1185.2560450235974</v>
      </c>
      <c r="R1944" s="578">
        <v>0.36874023032669323</v>
      </c>
      <c r="S1944" s="578">
        <v>4.5433377244421501E-3</v>
      </c>
      <c r="T1944" s="578">
        <v>7.8858545991048797E-3</v>
      </c>
      <c r="U1944" s="578">
        <v>0.68235538350358094</v>
      </c>
      <c r="V1944" s="578">
        <v>1290.3605016072552</v>
      </c>
      <c r="W1944" s="578">
        <v>0.42304693768346602</v>
      </c>
      <c r="X1944" s="578">
        <v>5.7884393618981749E-3</v>
      </c>
      <c r="Y1944" s="578">
        <v>8.58513815425491E-3</v>
      </c>
    </row>
    <row r="1945" spans="1:25" x14ac:dyDescent="0.3">
      <c r="A1945" s="311" t="s">
        <v>4542</v>
      </c>
      <c r="B1945" s="310" t="s">
        <v>2190</v>
      </c>
      <c r="C1945" s="310" t="s">
        <v>4184</v>
      </c>
      <c r="D1945" s="36">
        <v>7</v>
      </c>
      <c r="E1945" s="36">
        <v>2020</v>
      </c>
      <c r="F1945" s="578">
        <v>0.63767704888925847</v>
      </c>
      <c r="G1945" s="578">
        <v>1152.3565610249775</v>
      </c>
      <c r="H1945" s="578">
        <v>0.32937675169462877</v>
      </c>
      <c r="I1945" s="578">
        <v>5.270532990550688E-3</v>
      </c>
      <c r="J1945" s="578">
        <v>7.6669636764563568E-3</v>
      </c>
      <c r="K1945" s="578">
        <v>0.70553342148734965</v>
      </c>
      <c r="L1945" s="578">
        <v>1274.33740107218</v>
      </c>
      <c r="M1945" s="578">
        <v>0.38371951255157877</v>
      </c>
      <c r="N1945" s="578">
        <v>9.1917727205175926E-3</v>
      </c>
      <c r="O1945" s="578">
        <v>8.4785327004889607E-3</v>
      </c>
      <c r="P1945" s="578">
        <v>0.63767705447148104</v>
      </c>
      <c r="Q1945" s="578">
        <v>1152.3565610249775</v>
      </c>
      <c r="R1945" s="578">
        <v>0.32937674767648123</v>
      </c>
      <c r="S1945" s="578">
        <v>5.2705329959318679E-3</v>
      </c>
      <c r="T1945" s="578">
        <v>7.6669636230993349E-3</v>
      </c>
      <c r="U1945" s="578">
        <v>0.70553340627417527</v>
      </c>
      <c r="V1945" s="578">
        <v>1274.33740107218</v>
      </c>
      <c r="W1945" s="578">
        <v>0.38371950710370528</v>
      </c>
      <c r="X1945" s="578">
        <v>9.1917726726554322E-3</v>
      </c>
      <c r="Y1945" s="578">
        <v>8.4785327004889607E-3</v>
      </c>
    </row>
    <row r="1946" spans="1:25" x14ac:dyDescent="0.3">
      <c r="A1946" s="311" t="s">
        <v>4543</v>
      </c>
      <c r="B1946" s="310" t="s">
        <v>2190</v>
      </c>
      <c r="C1946" s="310" t="s">
        <v>4184</v>
      </c>
      <c r="D1946" s="36">
        <v>8</v>
      </c>
      <c r="E1946" s="36">
        <v>2020</v>
      </c>
      <c r="F1946" s="578">
        <v>0.59209236641179497</v>
      </c>
      <c r="G1946" s="578">
        <v>997.39360109964798</v>
      </c>
      <c r="H1946" s="578">
        <v>0.25626410330066052</v>
      </c>
      <c r="I1946" s="578">
        <v>5.6823072506328202E-3</v>
      </c>
      <c r="J1946" s="578">
        <v>6.6359483947356504E-3</v>
      </c>
      <c r="K1946" s="578">
        <v>0.67157684190245415</v>
      </c>
      <c r="L1946" s="578">
        <v>1143.1864598592051</v>
      </c>
      <c r="M1946" s="578">
        <v>0.31288862236336401</v>
      </c>
      <c r="N1946" s="578">
        <v>1.4508602672018801E-2</v>
      </c>
      <c r="O1946" s="578">
        <v>7.6059558390018794E-3</v>
      </c>
      <c r="P1946" s="578">
        <v>0.59209241360036879</v>
      </c>
      <c r="Q1946" s="578">
        <v>997.39360109964798</v>
      </c>
      <c r="R1946" s="578">
        <v>0.2562640980704598</v>
      </c>
      <c r="S1946" s="578">
        <v>5.6823071992653179E-3</v>
      </c>
      <c r="T1946" s="578">
        <v>6.6359483438039471E-3</v>
      </c>
      <c r="U1946" s="578">
        <v>0.67157683134692503</v>
      </c>
      <c r="V1946" s="578">
        <v>1143.1864598592051</v>
      </c>
      <c r="W1946" s="578">
        <v>0.31288853420028273</v>
      </c>
      <c r="X1946" s="578">
        <v>1.45086026616354E-2</v>
      </c>
      <c r="Y1946" s="578">
        <v>7.6059557371384728E-3</v>
      </c>
    </row>
    <row r="1947" spans="1:25" x14ac:dyDescent="0.3">
      <c r="A1947" s="311" t="s">
        <v>4544</v>
      </c>
      <c r="B1947" s="310" t="s">
        <v>2190</v>
      </c>
      <c r="C1947" s="310" t="s">
        <v>4184</v>
      </c>
      <c r="D1947" s="36">
        <v>9</v>
      </c>
      <c r="E1947" s="36">
        <v>2020</v>
      </c>
      <c r="F1947" s="578">
        <v>0.5991920323494444</v>
      </c>
      <c r="G1947" s="578">
        <v>948.21826267242375</v>
      </c>
      <c r="H1947" s="578">
        <v>0.21278210001279699</v>
      </c>
      <c r="I1947" s="578">
        <v>6.4717149207543399E-3</v>
      </c>
      <c r="J1947" s="578">
        <v>6.3087701516148301E-3</v>
      </c>
      <c r="K1947" s="578">
        <v>0.68557087350822576</v>
      </c>
      <c r="L1947" s="578">
        <v>1109.6076100667301</v>
      </c>
      <c r="M1947" s="578">
        <v>0.26965339797576798</v>
      </c>
      <c r="N1947" s="578">
        <v>2.3168203680749351E-2</v>
      </c>
      <c r="O1947" s="578">
        <v>7.382542326619535E-3</v>
      </c>
      <c r="P1947" s="578">
        <v>0.59919202738030641</v>
      </c>
      <c r="Q1947" s="578">
        <v>948.21825758616069</v>
      </c>
      <c r="R1947" s="578">
        <v>0.21278207315450898</v>
      </c>
      <c r="S1947" s="578">
        <v>6.4717149657932717E-3</v>
      </c>
      <c r="T1947" s="578">
        <v>6.3087701516148301E-3</v>
      </c>
      <c r="U1947" s="578">
        <v>0.68557089523804327</v>
      </c>
      <c r="V1947" s="578">
        <v>1109.6076100667301</v>
      </c>
      <c r="W1947" s="578">
        <v>0.26965340207364796</v>
      </c>
      <c r="X1947" s="578">
        <v>2.3168204723333426E-2</v>
      </c>
      <c r="Y1947" s="578">
        <v>7.3825422732625122E-3</v>
      </c>
    </row>
    <row r="1948" spans="1:25" x14ac:dyDescent="0.3">
      <c r="A1948" s="311" t="s">
        <v>4545</v>
      </c>
      <c r="B1948" s="310" t="s">
        <v>2190</v>
      </c>
      <c r="C1948" s="310" t="s">
        <v>4184</v>
      </c>
      <c r="D1948" s="36">
        <v>10</v>
      </c>
      <c r="E1948" s="36">
        <v>2020</v>
      </c>
      <c r="F1948" s="578">
        <v>0.60528944241083105</v>
      </c>
      <c r="G1948" s="578">
        <v>909.94086837768532</v>
      </c>
      <c r="H1948" s="578">
        <v>0.17868783366414626</v>
      </c>
      <c r="I1948" s="578">
        <v>7.0935109676308131E-3</v>
      </c>
      <c r="J1948" s="578">
        <v>6.0540994187855725E-3</v>
      </c>
      <c r="K1948" s="578">
        <v>0.69531516019617323</v>
      </c>
      <c r="L1948" s="578">
        <v>1080.6207338968875</v>
      </c>
      <c r="M1948" s="578">
        <v>0.23689345003473727</v>
      </c>
      <c r="N1948" s="578">
        <v>3.0613642698881401E-2</v>
      </c>
      <c r="O1948" s="578">
        <v>7.1896838635439001E-3</v>
      </c>
      <c r="P1948" s="578">
        <v>0.60528943309916805</v>
      </c>
      <c r="Q1948" s="578">
        <v>909.94086837768555</v>
      </c>
      <c r="R1948" s="578">
        <v>0.17868783735351174</v>
      </c>
      <c r="S1948" s="578">
        <v>7.0935109652244402E-3</v>
      </c>
      <c r="T1948" s="578">
        <v>6.0540993144968455E-3</v>
      </c>
      <c r="U1948" s="578">
        <v>0.69531516050453002</v>
      </c>
      <c r="V1948" s="578">
        <v>1080.6207338968875</v>
      </c>
      <c r="W1948" s="578">
        <v>0.23689338983240277</v>
      </c>
      <c r="X1948" s="578">
        <v>3.0613642704035202E-2</v>
      </c>
      <c r="Y1948" s="578">
        <v>7.1896839169009229E-3</v>
      </c>
    </row>
    <row r="1949" spans="1:25" x14ac:dyDescent="0.3">
      <c r="A1949" s="311" t="s">
        <v>4546</v>
      </c>
      <c r="B1949" s="310" t="s">
        <v>2190</v>
      </c>
      <c r="C1949" s="310" t="s">
        <v>4184</v>
      </c>
      <c r="D1949" s="36">
        <v>11</v>
      </c>
      <c r="E1949" s="36">
        <v>2020</v>
      </c>
      <c r="F1949" s="578">
        <v>0.61482536838720581</v>
      </c>
      <c r="G1949" s="578">
        <v>879.09417215983035</v>
      </c>
      <c r="H1949" s="578">
        <v>0.14918630151244799</v>
      </c>
      <c r="I1949" s="578">
        <v>7.6542602823982007E-3</v>
      </c>
      <c r="J1949" s="578">
        <v>5.8488681194527655E-3</v>
      </c>
      <c r="K1949" s="578">
        <v>0.70347629258083044</v>
      </c>
      <c r="L1949" s="578">
        <v>1050.395377477005</v>
      </c>
      <c r="M1949" s="578">
        <v>0.20461789508559952</v>
      </c>
      <c r="N1949" s="578">
        <v>3.3758107207177049E-2</v>
      </c>
      <c r="O1949" s="578">
        <v>6.9885846314718895E-3</v>
      </c>
      <c r="P1949" s="578">
        <v>0.61482533175622622</v>
      </c>
      <c r="Q1949" s="578">
        <v>879.09416707356741</v>
      </c>
      <c r="R1949" s="578">
        <v>0.149186301643112</v>
      </c>
      <c r="S1949" s="578">
        <v>7.6542599248341451E-3</v>
      </c>
      <c r="T1949" s="578">
        <v>5.8488681194527655E-3</v>
      </c>
      <c r="U1949" s="578">
        <v>0.70347627705462856</v>
      </c>
      <c r="V1949" s="578">
        <v>1050.3953253428099</v>
      </c>
      <c r="W1949" s="578">
        <v>0.20461789177352299</v>
      </c>
      <c r="X1949" s="578">
        <v>3.3758107207328622E-2</v>
      </c>
      <c r="Y1949" s="578">
        <v>6.9885845805401844E-3</v>
      </c>
    </row>
    <row r="1950" spans="1:25" x14ac:dyDescent="0.3">
      <c r="A1950" s="311" t="s">
        <v>4547</v>
      </c>
      <c r="B1950" s="310" t="s">
        <v>2190</v>
      </c>
      <c r="C1950" s="310" t="s">
        <v>4184</v>
      </c>
      <c r="D1950" s="36">
        <v>12</v>
      </c>
      <c r="E1950" s="36">
        <v>2020</v>
      </c>
      <c r="F1950" s="578">
        <v>0.62262743765125073</v>
      </c>
      <c r="G1950" s="578">
        <v>853.85576915740899</v>
      </c>
      <c r="H1950" s="578">
        <v>0.12504821869970276</v>
      </c>
      <c r="I1950" s="578">
        <v>8.1130530790005633E-3</v>
      </c>
      <c r="J1950" s="578">
        <v>5.6809499340791528E-3</v>
      </c>
      <c r="K1950" s="578">
        <v>0.70832726472357821</v>
      </c>
      <c r="L1950" s="578">
        <v>1021.6033538182535</v>
      </c>
      <c r="M1950" s="578">
        <v>0.17593411944623424</v>
      </c>
      <c r="N1950" s="578">
        <v>3.3057299860047323E-2</v>
      </c>
      <c r="O1950" s="578">
        <v>6.7970215604873322E-3</v>
      </c>
      <c r="P1950" s="578">
        <v>0.6226274314450293</v>
      </c>
      <c r="Q1950" s="578">
        <v>853.85575262705447</v>
      </c>
      <c r="R1950" s="578">
        <v>0.1250482130797835</v>
      </c>
      <c r="S1950" s="578">
        <v>8.1130529744844592E-3</v>
      </c>
      <c r="T1950" s="578">
        <v>5.6809498831474504E-3</v>
      </c>
      <c r="U1950" s="578">
        <v>0.70832727651772542</v>
      </c>
      <c r="V1950" s="578">
        <v>1021.6033538182535</v>
      </c>
      <c r="W1950" s="578">
        <v>0.17593411158698752</v>
      </c>
      <c r="X1950" s="578">
        <v>3.3057296168256749E-2</v>
      </c>
      <c r="Y1950" s="578">
        <v>6.7970216114190355E-3</v>
      </c>
    </row>
    <row r="1951" spans="1:25" x14ac:dyDescent="0.3">
      <c r="A1951" s="311" t="s">
        <v>4548</v>
      </c>
      <c r="B1951" s="310" t="s">
        <v>2190</v>
      </c>
      <c r="C1951" s="310" t="s">
        <v>4184</v>
      </c>
      <c r="D1951" s="36">
        <v>13</v>
      </c>
      <c r="E1951" s="36">
        <v>2020</v>
      </c>
      <c r="F1951" s="578">
        <v>0.59798820661569552</v>
      </c>
      <c r="G1951" s="578">
        <v>795.57955869038824</v>
      </c>
      <c r="H1951" s="578">
        <v>0.105564785073814</v>
      </c>
      <c r="I1951" s="578">
        <v>8.0997959161853289E-3</v>
      </c>
      <c r="J1951" s="578">
        <v>5.2932207133077674E-3</v>
      </c>
      <c r="K1951" s="578">
        <v>0.68161486303250718</v>
      </c>
      <c r="L1951" s="578">
        <v>960.12019507090008</v>
      </c>
      <c r="M1951" s="578">
        <v>0.15237116984917476</v>
      </c>
      <c r="N1951" s="578">
        <v>3.0935162220127148E-2</v>
      </c>
      <c r="O1951" s="578">
        <v>6.3879552180878783E-3</v>
      </c>
      <c r="P1951" s="578">
        <v>0.59798820661309005</v>
      </c>
      <c r="Q1951" s="578">
        <v>795.57955869038824</v>
      </c>
      <c r="R1951" s="578">
        <v>0.10556478982425649</v>
      </c>
      <c r="S1951" s="578">
        <v>8.0997958161977517E-3</v>
      </c>
      <c r="T1951" s="578">
        <v>5.2932207133077674E-3</v>
      </c>
      <c r="U1951" s="578">
        <v>0.68161485247544307</v>
      </c>
      <c r="V1951" s="578">
        <v>960.12020524342802</v>
      </c>
      <c r="W1951" s="578">
        <v>0.15237117090934227</v>
      </c>
      <c r="X1951" s="578">
        <v>3.0935160152466747E-2</v>
      </c>
      <c r="Y1951" s="578">
        <v>6.3879552180878783E-3</v>
      </c>
    </row>
    <row r="1952" spans="1:25" x14ac:dyDescent="0.3">
      <c r="A1952" s="311" t="s">
        <v>4549</v>
      </c>
      <c r="B1952" s="310" t="s">
        <v>2190</v>
      </c>
      <c r="C1952" s="310" t="s">
        <v>4184</v>
      </c>
      <c r="D1952" s="36">
        <v>14</v>
      </c>
      <c r="E1952" s="36">
        <v>2020</v>
      </c>
      <c r="F1952" s="578">
        <v>0.57839416015212874</v>
      </c>
      <c r="G1952" s="578">
        <v>788.2274179458617</v>
      </c>
      <c r="H1952" s="578">
        <v>0.1021625945336378</v>
      </c>
      <c r="I1952" s="578">
        <v>8.7370263674983947E-3</v>
      </c>
      <c r="J1952" s="578">
        <v>5.2443055756157229E-3</v>
      </c>
      <c r="K1952" s="578">
        <v>0.65851912652176203</v>
      </c>
      <c r="L1952" s="578">
        <v>943.90154457092251</v>
      </c>
      <c r="M1952" s="578">
        <v>0.14413600521766023</v>
      </c>
      <c r="N1952" s="578">
        <v>2.8639199397806177E-2</v>
      </c>
      <c r="O1952" s="578">
        <v>6.2800492523820096E-3</v>
      </c>
      <c r="P1952" s="578">
        <v>0.57839414928669908</v>
      </c>
      <c r="Q1952" s="578">
        <v>788.2274179458617</v>
      </c>
      <c r="R1952" s="578">
        <v>0.10216259511798799</v>
      </c>
      <c r="S1952" s="578">
        <v>8.737026155586131E-3</v>
      </c>
      <c r="T1952" s="578">
        <v>5.2443055756157229E-3</v>
      </c>
      <c r="U1952" s="578">
        <v>0.65851908399240666</v>
      </c>
      <c r="V1952" s="578">
        <v>943.90153439839651</v>
      </c>
      <c r="W1952" s="578">
        <v>0.14413599607602551</v>
      </c>
      <c r="X1952" s="578">
        <v>2.8639198359769549E-2</v>
      </c>
      <c r="Y1952" s="578">
        <v>6.280049303313712E-3</v>
      </c>
    </row>
    <row r="1953" spans="1:25" x14ac:dyDescent="0.3">
      <c r="A1953" s="311" t="s">
        <v>4550</v>
      </c>
      <c r="B1953" s="310" t="s">
        <v>2190</v>
      </c>
      <c r="C1953" s="310" t="s">
        <v>4184</v>
      </c>
      <c r="D1953" s="36">
        <v>15</v>
      </c>
      <c r="E1953" s="36">
        <v>2020</v>
      </c>
      <c r="F1953" s="578">
        <v>0.56190223609307999</v>
      </c>
      <c r="G1953" s="578">
        <v>785.55335362752226</v>
      </c>
      <c r="H1953" s="578">
        <v>0.10029851721765193</v>
      </c>
      <c r="I1953" s="578">
        <v>9.3381558958374883E-3</v>
      </c>
      <c r="J1953" s="578">
        <v>5.2265135915755875E-3</v>
      </c>
      <c r="K1953" s="578">
        <v>0.63818026663905847</v>
      </c>
      <c r="L1953" s="578">
        <v>932.04552650451637</v>
      </c>
      <c r="M1953" s="578">
        <v>0.13810716516945751</v>
      </c>
      <c r="N1953" s="578">
        <v>2.723113926792085E-2</v>
      </c>
      <c r="O1953" s="578">
        <v>6.201169584528537E-3</v>
      </c>
      <c r="P1953" s="578">
        <v>0.56190220535787172</v>
      </c>
      <c r="Q1953" s="578">
        <v>785.5533485412592</v>
      </c>
      <c r="R1953" s="578">
        <v>0.10029851123135793</v>
      </c>
      <c r="S1953" s="578">
        <v>9.3381560096001178E-3</v>
      </c>
      <c r="T1953" s="578">
        <v>5.2265136425072899E-3</v>
      </c>
      <c r="U1953" s="578">
        <v>0.63818026260384819</v>
      </c>
      <c r="V1953" s="578">
        <v>932.04552650451637</v>
      </c>
      <c r="W1953" s="578">
        <v>0.13810716357344624</v>
      </c>
      <c r="X1953" s="578">
        <v>2.7231137167215473E-2</v>
      </c>
      <c r="Y1953" s="578">
        <v>6.201169584528537E-3</v>
      </c>
    </row>
    <row r="1954" spans="1:25" x14ac:dyDescent="0.3">
      <c r="A1954" s="579" t="s">
        <v>4551</v>
      </c>
      <c r="B1954" s="580" t="s">
        <v>2190</v>
      </c>
      <c r="C1954" s="580" t="s">
        <v>4184</v>
      </c>
      <c r="D1954" s="581">
        <v>16</v>
      </c>
      <c r="E1954" s="581">
        <v>2020</v>
      </c>
      <c r="F1954" s="582">
        <v>0.5525395865006425</v>
      </c>
      <c r="G1954" s="582">
        <v>799.33128484090116</v>
      </c>
      <c r="H1954" s="582">
        <v>0.10111025680271249</v>
      </c>
      <c r="I1954" s="582">
        <v>1.020534077516304E-2</v>
      </c>
      <c r="J1954" s="582">
        <v>5.3181834955466877E-3</v>
      </c>
      <c r="K1954" s="582">
        <v>0.62552899512675653</v>
      </c>
      <c r="L1954" s="582">
        <v>937.24407005310002</v>
      </c>
      <c r="M1954" s="582">
        <v>0.13467866731086001</v>
      </c>
      <c r="N1954" s="582">
        <v>2.6703138373174277E-2</v>
      </c>
      <c r="O1954" s="582">
        <v>6.2357552184645658E-3</v>
      </c>
      <c r="P1954" s="582">
        <v>0.55253952891177893</v>
      </c>
      <c r="Q1954" s="582">
        <v>799.33129056294706</v>
      </c>
      <c r="R1954" s="582">
        <v>0.10111025435374647</v>
      </c>
      <c r="S1954" s="582">
        <v>1.0205340721313383E-2</v>
      </c>
      <c r="T1954" s="582">
        <v>5.3181836022607324E-3</v>
      </c>
      <c r="U1954" s="582">
        <v>0.62552895880309212</v>
      </c>
      <c r="V1954" s="582">
        <v>937.24407037099149</v>
      </c>
      <c r="W1954" s="582">
        <v>0.13467865661853723</v>
      </c>
      <c r="X1954" s="582">
        <v>2.6703138373174277E-2</v>
      </c>
      <c r="Y1954" s="582">
        <v>6.2357552184645658E-3</v>
      </c>
    </row>
    <row r="1955" spans="1:25" x14ac:dyDescent="0.3">
      <c r="A1955" s="311" t="s">
        <v>4552</v>
      </c>
      <c r="B1955" s="310" t="s">
        <v>2190</v>
      </c>
      <c r="C1955" s="310" t="s">
        <v>4184</v>
      </c>
      <c r="D1955" s="36">
        <v>1</v>
      </c>
      <c r="E1955" s="36">
        <v>2030</v>
      </c>
      <c r="F1955" s="578">
        <v>1.1817504543953574</v>
      </c>
      <c r="G1955" s="578">
        <v>6077.525611877435</v>
      </c>
      <c r="H1955" s="578">
        <v>1.3169896758639226</v>
      </c>
      <c r="I1955" s="578">
        <v>3.1150036402095752E-2</v>
      </c>
      <c r="J1955" s="578">
        <v>4.0522459040706296E-2</v>
      </c>
      <c r="K1955" s="578">
        <v>1.1874717593432775</v>
      </c>
      <c r="L1955" s="578">
        <v>6113.7648518880151</v>
      </c>
      <c r="M1955" s="578">
        <v>1.3232754809893423</v>
      </c>
      <c r="N1955" s="578">
        <v>3.1359042726232099E-2</v>
      </c>
      <c r="O1955" s="578">
        <v>4.0764079390404079E-2</v>
      </c>
      <c r="P1955" s="578">
        <v>1.1817504022423124</v>
      </c>
      <c r="Q1955" s="578">
        <v>6077.525611877435</v>
      </c>
      <c r="R1955" s="578">
        <v>1.3169896864164876</v>
      </c>
      <c r="S1955" s="578">
        <v>3.1150034859516951E-2</v>
      </c>
      <c r="T1955" s="578">
        <v>4.0522459040706296E-2</v>
      </c>
      <c r="U1955" s="578">
        <v>1.1874717593453226</v>
      </c>
      <c r="V1955" s="578">
        <v>6113.7648518880151</v>
      </c>
      <c r="W1955" s="578">
        <v>1.3232754609113375</v>
      </c>
      <c r="X1955" s="578">
        <v>3.1359042741087202E-2</v>
      </c>
      <c r="Y1955" s="578">
        <v>4.0764079390404079E-2</v>
      </c>
    </row>
    <row r="1956" spans="1:25" x14ac:dyDescent="0.3">
      <c r="A1956" s="311" t="s">
        <v>4553</v>
      </c>
      <c r="B1956" s="310" t="s">
        <v>2190</v>
      </c>
      <c r="C1956" s="310" t="s">
        <v>4184</v>
      </c>
      <c r="D1956" s="36">
        <v>2</v>
      </c>
      <c r="E1956" s="36">
        <v>2030</v>
      </c>
      <c r="F1956" s="578">
        <v>0.65383238323203308</v>
      </c>
      <c r="G1956" s="578">
        <v>3096.5385360717728</v>
      </c>
      <c r="H1956" s="578">
        <v>0.70538546964598903</v>
      </c>
      <c r="I1956" s="578">
        <v>1.5491792388350651E-2</v>
      </c>
      <c r="J1956" s="578">
        <v>2.0646452011230051E-2</v>
      </c>
      <c r="K1956" s="578">
        <v>0.66011482065781901</v>
      </c>
      <c r="L1956" s="578">
        <v>3138.6188405354774</v>
      </c>
      <c r="M1956" s="578">
        <v>0.71304675704899001</v>
      </c>
      <c r="N1956" s="578">
        <v>1.5760544470898148E-2</v>
      </c>
      <c r="O1956" s="578">
        <v>2.0927030185703126E-2</v>
      </c>
      <c r="P1956" s="578">
        <v>0.65383239906399582</v>
      </c>
      <c r="Q1956" s="578">
        <v>3096.5385360717728</v>
      </c>
      <c r="R1956" s="578">
        <v>0.70538545520624452</v>
      </c>
      <c r="S1956" s="578">
        <v>1.5491792362202675E-2</v>
      </c>
      <c r="T1956" s="578">
        <v>2.0646452011230051E-2</v>
      </c>
      <c r="U1956" s="578">
        <v>0.66011480482481433</v>
      </c>
      <c r="V1956" s="578">
        <v>3138.6187884012797</v>
      </c>
      <c r="W1956" s="578">
        <v>0.71304675235054049</v>
      </c>
      <c r="X1956" s="578">
        <v>1.5760543956957876E-2</v>
      </c>
      <c r="Y1956" s="578">
        <v>2.0927030185703126E-2</v>
      </c>
    </row>
    <row r="1957" spans="1:25" x14ac:dyDescent="0.3">
      <c r="A1957" s="311" t="s">
        <v>4554</v>
      </c>
      <c r="B1957" s="310" t="s">
        <v>2190</v>
      </c>
      <c r="C1957" s="310" t="s">
        <v>4184</v>
      </c>
      <c r="D1957" s="36">
        <v>3</v>
      </c>
      <c r="E1957" s="36">
        <v>2030</v>
      </c>
      <c r="F1957" s="578">
        <v>0.42733631723373777</v>
      </c>
      <c r="G1957" s="578">
        <v>1891.8033320109025</v>
      </c>
      <c r="H1957" s="578">
        <v>0.41324726739124601</v>
      </c>
      <c r="I1957" s="578">
        <v>8.7869392796164868E-3</v>
      </c>
      <c r="J1957" s="578">
        <v>1.261376981468245E-2</v>
      </c>
      <c r="K1957" s="578">
        <v>0.42476124297080697</v>
      </c>
      <c r="L1957" s="578">
        <v>1891.6621920267673</v>
      </c>
      <c r="M1957" s="578">
        <v>0.41438108696638626</v>
      </c>
      <c r="N1957" s="578">
        <v>8.8638537711555384E-3</v>
      </c>
      <c r="O1957" s="578">
        <v>1.2612841664425351E-2</v>
      </c>
      <c r="P1957" s="578">
        <v>0.42733630698971048</v>
      </c>
      <c r="Q1957" s="578">
        <v>1891.8033320109025</v>
      </c>
      <c r="R1957" s="578">
        <v>0.4132472565176305</v>
      </c>
      <c r="S1957" s="578">
        <v>8.7869393799261744E-3</v>
      </c>
      <c r="T1957" s="578">
        <v>1.261376981468245E-2</v>
      </c>
      <c r="U1957" s="578">
        <v>0.42476122729250154</v>
      </c>
      <c r="V1957" s="578">
        <v>1891.6621920267673</v>
      </c>
      <c r="W1957" s="578">
        <v>0.41438108833608522</v>
      </c>
      <c r="X1957" s="578">
        <v>8.863853764220643E-3</v>
      </c>
      <c r="Y1957" s="578">
        <v>1.2612841664425351E-2</v>
      </c>
    </row>
    <row r="1958" spans="1:25" x14ac:dyDescent="0.3">
      <c r="A1958" s="311" t="s">
        <v>4555</v>
      </c>
      <c r="B1958" s="310" t="s">
        <v>2190</v>
      </c>
      <c r="C1958" s="310" t="s">
        <v>4184</v>
      </c>
      <c r="D1958" s="36">
        <v>4</v>
      </c>
      <c r="E1958" s="36">
        <v>2030</v>
      </c>
      <c r="F1958" s="578">
        <v>0.35643213011950525</v>
      </c>
      <c r="G1958" s="578">
        <v>1537.5083452860449</v>
      </c>
      <c r="H1958" s="578">
        <v>0.30734656942816674</v>
      </c>
      <c r="I1958" s="578">
        <v>6.6191663551649028E-3</v>
      </c>
      <c r="J1958" s="578">
        <v>1.0251478039814733E-2</v>
      </c>
      <c r="K1958" s="578">
        <v>0.36200960810522975</v>
      </c>
      <c r="L1958" s="578">
        <v>1563.2853101094497</v>
      </c>
      <c r="M1958" s="578">
        <v>0.31737812390610953</v>
      </c>
      <c r="N1958" s="578">
        <v>6.7842607200532196E-3</v>
      </c>
      <c r="O1958" s="578">
        <v>1.0423340136185262E-2</v>
      </c>
      <c r="P1958" s="578">
        <v>0.3564321408291935</v>
      </c>
      <c r="Q1958" s="578">
        <v>1537.5083452860449</v>
      </c>
      <c r="R1958" s="578">
        <v>0.30734656937480948</v>
      </c>
      <c r="S1958" s="578">
        <v>6.6191663556575452E-3</v>
      </c>
      <c r="T1958" s="578">
        <v>1.0251478039814733E-2</v>
      </c>
      <c r="U1958" s="578">
        <v>0.36200960298243423</v>
      </c>
      <c r="V1958" s="578">
        <v>1563.2853101094497</v>
      </c>
      <c r="W1958" s="578">
        <v>0.31737813002943399</v>
      </c>
      <c r="X1958" s="578">
        <v>6.7842605641885651E-3</v>
      </c>
      <c r="Y1958" s="578">
        <v>1.0423340136185262E-2</v>
      </c>
    </row>
    <row r="1959" spans="1:25" x14ac:dyDescent="0.3">
      <c r="A1959" s="311" t="s">
        <v>4556</v>
      </c>
      <c r="B1959" s="310" t="s">
        <v>2190</v>
      </c>
      <c r="C1959" s="310" t="s">
        <v>4184</v>
      </c>
      <c r="D1959" s="36">
        <v>5</v>
      </c>
      <c r="E1959" s="36">
        <v>2030</v>
      </c>
      <c r="F1959" s="578">
        <v>0.31796316449044049</v>
      </c>
      <c r="G1959" s="578">
        <v>1335.1117769877073</v>
      </c>
      <c r="H1959" s="578">
        <v>0.24371701976163701</v>
      </c>
      <c r="I1959" s="578">
        <v>5.4526862309103282E-3</v>
      </c>
      <c r="J1959" s="578">
        <v>8.9019776399557743E-3</v>
      </c>
      <c r="K1959" s="578">
        <v>0.33372115123621354</v>
      </c>
      <c r="L1959" s="578">
        <v>1400.2018343607551</v>
      </c>
      <c r="M1959" s="578">
        <v>0.26447168268305127</v>
      </c>
      <c r="N1959" s="578">
        <v>5.9313341175955669E-3</v>
      </c>
      <c r="O1959" s="578">
        <v>9.3359708747205571E-3</v>
      </c>
      <c r="P1959" s="578">
        <v>0.31796316448939826</v>
      </c>
      <c r="Q1959" s="578">
        <v>1335.1117769877073</v>
      </c>
      <c r="R1959" s="578">
        <v>0.24371700202906701</v>
      </c>
      <c r="S1959" s="578">
        <v>5.4526862255480976E-3</v>
      </c>
      <c r="T1959" s="578">
        <v>8.9019776399557743E-3</v>
      </c>
      <c r="U1959" s="578">
        <v>0.33372113043563373</v>
      </c>
      <c r="V1959" s="578">
        <v>1400.20188649495</v>
      </c>
      <c r="W1959" s="578">
        <v>0.264471689422559</v>
      </c>
      <c r="X1959" s="578">
        <v>5.9313339686089678E-3</v>
      </c>
      <c r="Y1959" s="578">
        <v>9.3359707195001269E-3</v>
      </c>
    </row>
    <row r="1960" spans="1:25" x14ac:dyDescent="0.3">
      <c r="A1960" s="311" t="s">
        <v>4557</v>
      </c>
      <c r="B1960" s="310" t="s">
        <v>2190</v>
      </c>
      <c r="C1960" s="310" t="s">
        <v>4184</v>
      </c>
      <c r="D1960" s="36">
        <v>6</v>
      </c>
      <c r="E1960" s="36">
        <v>2030</v>
      </c>
      <c r="F1960" s="578">
        <v>0.2775921758142435</v>
      </c>
      <c r="G1960" s="578">
        <v>1158.8003222147574</v>
      </c>
      <c r="H1960" s="578">
        <v>0.19193412807180649</v>
      </c>
      <c r="I1960" s="578">
        <v>4.3845835349050778E-3</v>
      </c>
      <c r="J1960" s="578">
        <v>7.7264078039055023E-3</v>
      </c>
      <c r="K1960" s="578">
        <v>0.30328094815607154</v>
      </c>
      <c r="L1960" s="578">
        <v>1261.694683074945</v>
      </c>
      <c r="M1960" s="578">
        <v>0.22115486000833023</v>
      </c>
      <c r="N1960" s="578">
        <v>5.5725005936627225E-3</v>
      </c>
      <c r="O1960" s="578">
        <v>8.4124600786405299E-3</v>
      </c>
      <c r="P1960" s="578">
        <v>0.27759218116950474</v>
      </c>
      <c r="Q1960" s="578">
        <v>1158.8003222147574</v>
      </c>
      <c r="R1960" s="578">
        <v>0.191934126279799</v>
      </c>
      <c r="S1960" s="578">
        <v>4.3845835364398501E-3</v>
      </c>
      <c r="T1960" s="578">
        <v>7.7264077529737973E-3</v>
      </c>
      <c r="U1960" s="578">
        <v>0.30328094815607154</v>
      </c>
      <c r="V1960" s="578">
        <v>1261.694683074945</v>
      </c>
      <c r="W1960" s="578">
        <v>0.22115486286990399</v>
      </c>
      <c r="X1960" s="578">
        <v>5.5725006445944275E-3</v>
      </c>
      <c r="Y1960" s="578">
        <v>8.4124599234200997E-3</v>
      </c>
    </row>
    <row r="1961" spans="1:25" x14ac:dyDescent="0.3">
      <c r="A1961" s="311" t="s">
        <v>4558</v>
      </c>
      <c r="B1961" s="310" t="s">
        <v>2190</v>
      </c>
      <c r="C1961" s="310" t="s">
        <v>4184</v>
      </c>
      <c r="D1961" s="36">
        <v>7</v>
      </c>
      <c r="E1961" s="36">
        <v>2030</v>
      </c>
      <c r="F1961" s="578">
        <v>0.28693729518087674</v>
      </c>
      <c r="G1961" s="578">
        <v>1127.0624949137325</v>
      </c>
      <c r="H1961" s="578">
        <v>0.17126782878017324</v>
      </c>
      <c r="I1961" s="578">
        <v>5.0965711867547673E-3</v>
      </c>
      <c r="J1961" s="578">
        <v>7.5147926642481801E-3</v>
      </c>
      <c r="K1961" s="578">
        <v>0.31722043902218822</v>
      </c>
      <c r="L1961" s="578">
        <v>1246.4281145731552</v>
      </c>
      <c r="M1961" s="578">
        <v>0.20022302063565151</v>
      </c>
      <c r="N1961" s="578">
        <v>8.5365537079648314E-3</v>
      </c>
      <c r="O1961" s="578">
        <v>8.3106753008905746E-3</v>
      </c>
      <c r="P1961" s="578">
        <v>0.28693730045732924</v>
      </c>
      <c r="Q1961" s="578">
        <v>1127.0624949137325</v>
      </c>
      <c r="R1961" s="578">
        <v>0.17126782913169275</v>
      </c>
      <c r="S1961" s="578">
        <v>5.0965712427455375E-3</v>
      </c>
      <c r="T1961" s="578">
        <v>7.5147926642481801E-3</v>
      </c>
      <c r="U1961" s="578">
        <v>0.31722043902166724</v>
      </c>
      <c r="V1961" s="578">
        <v>1246.4281145731552</v>
      </c>
      <c r="W1961" s="578">
        <v>0.2002230144191795</v>
      </c>
      <c r="X1961" s="578">
        <v>8.5365537095943456E-3</v>
      </c>
      <c r="Y1961" s="578">
        <v>8.3106753008905746E-3</v>
      </c>
    </row>
    <row r="1962" spans="1:25" x14ac:dyDescent="0.3">
      <c r="A1962" s="311" t="s">
        <v>4559</v>
      </c>
      <c r="B1962" s="310" t="s">
        <v>2190</v>
      </c>
      <c r="C1962" s="310" t="s">
        <v>4184</v>
      </c>
      <c r="D1962" s="36">
        <v>8</v>
      </c>
      <c r="E1962" s="36">
        <v>2030</v>
      </c>
      <c r="F1962" s="578">
        <v>0.26837600165434572</v>
      </c>
      <c r="G1962" s="578">
        <v>975.32628758748319</v>
      </c>
      <c r="H1962" s="578">
        <v>0.13406985675017749</v>
      </c>
      <c r="I1962" s="578">
        <v>5.623631584379985E-3</v>
      </c>
      <c r="J1962" s="578">
        <v>6.5030755383001246E-3</v>
      </c>
      <c r="K1962" s="578">
        <v>0.3054420967790743</v>
      </c>
      <c r="L1962" s="578">
        <v>1117.9976018269824</v>
      </c>
      <c r="M1962" s="578">
        <v>0.16394538040337076</v>
      </c>
      <c r="N1962" s="578">
        <v>1.2983626240573601E-2</v>
      </c>
      <c r="O1962" s="578">
        <v>7.4543465598253447E-3</v>
      </c>
      <c r="P1962" s="578">
        <v>0.26837599645326277</v>
      </c>
      <c r="Q1962" s="578">
        <v>975.3262774149573</v>
      </c>
      <c r="R1962" s="578">
        <v>0.13406985873333049</v>
      </c>
      <c r="S1962" s="578">
        <v>5.6236316910940323E-3</v>
      </c>
      <c r="T1962" s="578">
        <v>6.5030754873684222E-3</v>
      </c>
      <c r="U1962" s="578">
        <v>0.30544210733354227</v>
      </c>
      <c r="V1962" s="578">
        <v>1117.9976018269824</v>
      </c>
      <c r="W1962" s="578">
        <v>0.16394538168318198</v>
      </c>
      <c r="X1962" s="578">
        <v>1.29836267605772E-2</v>
      </c>
      <c r="Y1962" s="578">
        <v>7.4543464531113025E-3</v>
      </c>
    </row>
    <row r="1963" spans="1:25" x14ac:dyDescent="0.3">
      <c r="A1963" s="311" t="s">
        <v>4560</v>
      </c>
      <c r="B1963" s="310" t="s">
        <v>2190</v>
      </c>
      <c r="C1963" s="310" t="s">
        <v>4184</v>
      </c>
      <c r="D1963" s="36">
        <v>9</v>
      </c>
      <c r="E1963" s="36">
        <v>2030</v>
      </c>
      <c r="F1963" s="578">
        <v>0.27364680038389549</v>
      </c>
      <c r="G1963" s="578">
        <v>926.79188474019327</v>
      </c>
      <c r="H1963" s="578">
        <v>0.11169328282092725</v>
      </c>
      <c r="I1963" s="578">
        <v>6.4460916347002205E-3</v>
      </c>
      <c r="J1963" s="578">
        <v>6.1794690215416824E-3</v>
      </c>
      <c r="K1963" s="578">
        <v>0.31520564444822202</v>
      </c>
      <c r="L1963" s="578">
        <v>1084.7567793528176</v>
      </c>
      <c r="M1963" s="578">
        <v>0.141525175471542</v>
      </c>
      <c r="N1963" s="578">
        <v>1.9727860489865575E-2</v>
      </c>
      <c r="O1963" s="578">
        <v>7.2327101394572876E-3</v>
      </c>
      <c r="P1963" s="578">
        <v>0.27364681078361219</v>
      </c>
      <c r="Q1963" s="578">
        <v>926.79188474019327</v>
      </c>
      <c r="R1963" s="578">
        <v>0.11169328421677424</v>
      </c>
      <c r="S1963" s="578">
        <v>6.4460915328178655E-3</v>
      </c>
      <c r="T1963" s="578">
        <v>6.1794690215416824E-3</v>
      </c>
      <c r="U1963" s="578">
        <v>0.31520566028122676</v>
      </c>
      <c r="V1963" s="578">
        <v>1084.7567793528176</v>
      </c>
      <c r="W1963" s="578">
        <v>0.14152517754132476</v>
      </c>
      <c r="X1963" s="578">
        <v>1.9727859980927475E-2</v>
      </c>
      <c r="Y1963" s="578">
        <v>7.2327101928143095E-3</v>
      </c>
    </row>
    <row r="1964" spans="1:25" x14ac:dyDescent="0.3">
      <c r="A1964" s="311" t="s">
        <v>4561</v>
      </c>
      <c r="B1964" s="310" t="s">
        <v>2190</v>
      </c>
      <c r="C1964" s="310" t="s">
        <v>4184</v>
      </c>
      <c r="D1964" s="36">
        <v>10</v>
      </c>
      <c r="E1964" s="36">
        <v>2030</v>
      </c>
      <c r="F1964" s="578">
        <v>0.27802477072333376</v>
      </c>
      <c r="G1964" s="578">
        <v>889.06432596842399</v>
      </c>
      <c r="H1964" s="578">
        <v>9.4186923354072832E-2</v>
      </c>
      <c r="I1964" s="578">
        <v>7.0971040141785072E-3</v>
      </c>
      <c r="J1964" s="578">
        <v>5.9279167835484198E-3</v>
      </c>
      <c r="K1964" s="578">
        <v>0.32216392794541998</v>
      </c>
      <c r="L1964" s="578">
        <v>1056.1396274566575</v>
      </c>
      <c r="M1964" s="578">
        <v>0.12468764725470699</v>
      </c>
      <c r="N1964" s="578">
        <v>2.5622413809135897E-2</v>
      </c>
      <c r="O1964" s="578">
        <v>7.0419045611439818E-3</v>
      </c>
      <c r="P1964" s="578">
        <v>0.27802476032356499</v>
      </c>
      <c r="Q1964" s="578">
        <v>889.0643361409501</v>
      </c>
      <c r="R1964" s="578">
        <v>9.4186919030562394E-2</v>
      </c>
      <c r="S1964" s="578">
        <v>7.0971040166038276E-3</v>
      </c>
      <c r="T1964" s="578">
        <v>5.9279168344801222E-3</v>
      </c>
      <c r="U1964" s="578">
        <v>0.32216393306769403</v>
      </c>
      <c r="V1964" s="578">
        <v>1056.1396274566575</v>
      </c>
      <c r="W1964" s="578">
        <v>0.12468765353363125</v>
      </c>
      <c r="X1964" s="578">
        <v>2.5622413789733348E-2</v>
      </c>
      <c r="Y1964" s="578">
        <v>7.0419045611439818E-3</v>
      </c>
    </row>
    <row r="1965" spans="1:25" x14ac:dyDescent="0.3">
      <c r="A1965" s="311" t="s">
        <v>4562</v>
      </c>
      <c r="B1965" s="310" t="s">
        <v>2190</v>
      </c>
      <c r="C1965" s="310" t="s">
        <v>4184</v>
      </c>
      <c r="D1965" s="36">
        <v>11</v>
      </c>
      <c r="E1965" s="36">
        <v>2030</v>
      </c>
      <c r="F1965" s="578">
        <v>0.28378387504153524</v>
      </c>
      <c r="G1965" s="578">
        <v>859.04063606262173</v>
      </c>
      <c r="H1965" s="578">
        <v>7.9351761139681259E-2</v>
      </c>
      <c r="I1965" s="578">
        <v>7.7096636501702625E-3</v>
      </c>
      <c r="J1965" s="578">
        <v>5.7277320738648952E-3</v>
      </c>
      <c r="K1965" s="578">
        <v>0.32767381635912274</v>
      </c>
      <c r="L1965" s="578">
        <v>1026.710490226742</v>
      </c>
      <c r="M1965" s="578">
        <v>0.1083108912271955</v>
      </c>
      <c r="N1965" s="578">
        <v>2.8171793311003026E-2</v>
      </c>
      <c r="O1965" s="578">
        <v>6.8456846929620899E-3</v>
      </c>
      <c r="P1965" s="578">
        <v>0.28378387519675596</v>
      </c>
      <c r="Q1965" s="578">
        <v>859.04063606262173</v>
      </c>
      <c r="R1965" s="578">
        <v>7.9351763101385558E-2</v>
      </c>
      <c r="S1965" s="578">
        <v>7.7096635962826997E-3</v>
      </c>
      <c r="T1965" s="578">
        <v>5.7277320205078724E-3</v>
      </c>
      <c r="U1965" s="578">
        <v>0.32767379571428473</v>
      </c>
      <c r="V1965" s="578">
        <v>1026.7104848225874</v>
      </c>
      <c r="W1965" s="578">
        <v>0.10831089004583749</v>
      </c>
      <c r="X1965" s="578">
        <v>2.8171792782662398E-2</v>
      </c>
      <c r="Y1965" s="578">
        <v>6.8456846929620899E-3</v>
      </c>
    </row>
    <row r="1966" spans="1:25" x14ac:dyDescent="0.3">
      <c r="A1966" s="311" t="s">
        <v>4563</v>
      </c>
      <c r="B1966" s="310" t="s">
        <v>2190</v>
      </c>
      <c r="C1966" s="310" t="s">
        <v>4184</v>
      </c>
      <c r="D1966" s="36">
        <v>12</v>
      </c>
      <c r="E1966" s="36">
        <v>2030</v>
      </c>
      <c r="F1966" s="578">
        <v>0.28849517703308875</v>
      </c>
      <c r="G1966" s="578">
        <v>834.4769967397051</v>
      </c>
      <c r="H1966" s="578">
        <v>6.7213966311442122E-2</v>
      </c>
      <c r="I1966" s="578">
        <v>8.2108454820020854E-3</v>
      </c>
      <c r="J1966" s="578">
        <v>5.5639517862194499E-3</v>
      </c>
      <c r="K1966" s="578">
        <v>0.33099391405480977</v>
      </c>
      <c r="L1966" s="578">
        <v>998.66196378071982</v>
      </c>
      <c r="M1966" s="578">
        <v>9.3716411389057896E-2</v>
      </c>
      <c r="N1966" s="578">
        <v>2.7683212609796649E-2</v>
      </c>
      <c r="O1966" s="578">
        <v>6.6586682854297844E-3</v>
      </c>
      <c r="P1966" s="578">
        <v>0.28849517672316399</v>
      </c>
      <c r="Q1966" s="578">
        <v>834.47700182596805</v>
      </c>
      <c r="R1966" s="578">
        <v>6.7213961550578433E-2</v>
      </c>
      <c r="S1966" s="578">
        <v>8.2108456277486131E-3</v>
      </c>
      <c r="T1966" s="578">
        <v>5.5639517862194499E-3</v>
      </c>
      <c r="U1966" s="578">
        <v>0.33099390365504128</v>
      </c>
      <c r="V1966" s="578">
        <v>998.66196378071982</v>
      </c>
      <c r="W1966" s="578">
        <v>9.3716411649931261E-2</v>
      </c>
      <c r="X1966" s="578">
        <v>2.7683209496368901E-2</v>
      </c>
      <c r="Y1966" s="578">
        <v>6.6586683387868072E-3</v>
      </c>
    </row>
    <row r="1967" spans="1:25" x14ac:dyDescent="0.3">
      <c r="A1967" s="311" t="s">
        <v>4564</v>
      </c>
      <c r="B1967" s="310" t="s">
        <v>2190</v>
      </c>
      <c r="C1967" s="310" t="s">
        <v>4184</v>
      </c>
      <c r="D1967" s="36">
        <v>13</v>
      </c>
      <c r="E1967" s="36">
        <v>2030</v>
      </c>
      <c r="F1967" s="578">
        <v>0.27827529860012551</v>
      </c>
      <c r="G1967" s="578">
        <v>777.65543778737356</v>
      </c>
      <c r="H1967" s="578">
        <v>5.7230210676758923E-2</v>
      </c>
      <c r="I1967" s="578">
        <v>8.200387197575763E-3</v>
      </c>
      <c r="J1967" s="578">
        <v>5.1850879972334925E-3</v>
      </c>
      <c r="K1967" s="578">
        <v>0.31953895686152101</v>
      </c>
      <c r="L1967" s="578">
        <v>938.68654123942019</v>
      </c>
      <c r="M1967" s="578">
        <v>8.1569231970320247E-2</v>
      </c>
      <c r="N1967" s="578">
        <v>2.601364869383355E-2</v>
      </c>
      <c r="O1967" s="578">
        <v>6.2587776095218298E-3</v>
      </c>
      <c r="P1967" s="578">
        <v>0.27827529860012545</v>
      </c>
      <c r="Q1967" s="578">
        <v>777.65543238321902</v>
      </c>
      <c r="R1967" s="578">
        <v>5.7230207129881173E-2</v>
      </c>
      <c r="S1967" s="578">
        <v>8.2003873530614585E-3</v>
      </c>
      <c r="T1967" s="578">
        <v>5.1850879972334925E-3</v>
      </c>
      <c r="U1967" s="578">
        <v>0.31953896213849425</v>
      </c>
      <c r="V1967" s="578">
        <v>938.68653106689396</v>
      </c>
      <c r="W1967" s="578">
        <v>8.1569232029588989E-2</v>
      </c>
      <c r="X1967" s="578">
        <v>2.6013647143220874E-2</v>
      </c>
      <c r="Y1967" s="578">
        <v>6.2587776095218298E-3</v>
      </c>
    </row>
    <row r="1968" spans="1:25" x14ac:dyDescent="0.3">
      <c r="A1968" s="311" t="s">
        <v>4565</v>
      </c>
      <c r="B1968" s="310" t="s">
        <v>2190</v>
      </c>
      <c r="C1968" s="310" t="s">
        <v>4184</v>
      </c>
      <c r="D1968" s="36">
        <v>14</v>
      </c>
      <c r="E1968" s="36">
        <v>2030</v>
      </c>
      <c r="F1968" s="578">
        <v>0.26756455122129774</v>
      </c>
      <c r="G1968" s="578">
        <v>770.08070945739701</v>
      </c>
      <c r="H1968" s="578">
        <v>5.4994223730545799E-2</v>
      </c>
      <c r="I1968" s="578">
        <v>8.7828801069160002E-3</v>
      </c>
      <c r="J1968" s="578">
        <v>5.1345829269848703E-3</v>
      </c>
      <c r="K1968" s="578">
        <v>0.30712865297399078</v>
      </c>
      <c r="L1968" s="578">
        <v>922.4695227940872</v>
      </c>
      <c r="M1968" s="578">
        <v>7.6822184401673085E-2</v>
      </c>
      <c r="N1968" s="578">
        <v>2.4294763036171653E-2</v>
      </c>
      <c r="O1968" s="578">
        <v>6.1506484610921045E-3</v>
      </c>
      <c r="P1968" s="578">
        <v>0.26756455649858379</v>
      </c>
      <c r="Q1968" s="578">
        <v>770.08070945739701</v>
      </c>
      <c r="R1968" s="578">
        <v>5.4994224600250101E-2</v>
      </c>
      <c r="S1968" s="578">
        <v>8.782879903151292E-3</v>
      </c>
      <c r="T1968" s="578">
        <v>5.1345829269848703E-3</v>
      </c>
      <c r="U1968" s="578">
        <v>0.3071286636842005</v>
      </c>
      <c r="V1968" s="578">
        <v>922.46952819824173</v>
      </c>
      <c r="W1968" s="578">
        <v>7.6822182489233087E-2</v>
      </c>
      <c r="X1968" s="578">
        <v>2.4294767251755375E-2</v>
      </c>
      <c r="Y1968" s="578">
        <v>6.1506484101603994E-3</v>
      </c>
    </row>
    <row r="1969" spans="1:25" x14ac:dyDescent="0.3">
      <c r="A1969" s="311" t="s">
        <v>4566</v>
      </c>
      <c r="B1969" s="310" t="s">
        <v>2190</v>
      </c>
      <c r="C1969" s="310" t="s">
        <v>4184</v>
      </c>
      <c r="D1969" s="36">
        <v>15</v>
      </c>
      <c r="E1969" s="36">
        <v>2030</v>
      </c>
      <c r="F1969" s="578">
        <v>0.25830931102367027</v>
      </c>
      <c r="G1969" s="578">
        <v>767.09674263000477</v>
      </c>
      <c r="H1969" s="578">
        <v>5.3578498714765922E-2</v>
      </c>
      <c r="I1969" s="578">
        <v>9.3327179676331463E-3</v>
      </c>
      <c r="J1969" s="578">
        <v>5.1146871070765548E-3</v>
      </c>
      <c r="K1969" s="578">
        <v>0.29613037751520649</v>
      </c>
      <c r="L1969" s="578">
        <v>910.53142038981082</v>
      </c>
      <c r="M1969" s="578">
        <v>7.3240205004291598E-2</v>
      </c>
      <c r="N1969" s="578">
        <v>2.3258745167140601E-2</v>
      </c>
      <c r="O1969" s="578">
        <v>6.0710505592093452E-3</v>
      </c>
      <c r="P1969" s="578">
        <v>0.25830929006875625</v>
      </c>
      <c r="Q1969" s="578">
        <v>767.09674263000477</v>
      </c>
      <c r="R1969" s="578">
        <v>5.3578498851834369E-2</v>
      </c>
      <c r="S1969" s="578">
        <v>9.3327180107962444E-3</v>
      </c>
      <c r="T1969" s="578">
        <v>5.114687053719532E-3</v>
      </c>
      <c r="U1969" s="578">
        <v>0.29613037751624871</v>
      </c>
      <c r="V1969" s="578">
        <v>910.53142007191923</v>
      </c>
      <c r="W1969" s="578">
        <v>7.3240206189476909E-2</v>
      </c>
      <c r="X1969" s="578">
        <v>2.3258746704414027E-2</v>
      </c>
      <c r="Y1969" s="578">
        <v>6.0710505592093452E-3</v>
      </c>
    </row>
    <row r="1970" spans="1:25" x14ac:dyDescent="0.3">
      <c r="A1970" s="579" t="s">
        <v>4567</v>
      </c>
      <c r="B1970" s="580" t="s">
        <v>2190</v>
      </c>
      <c r="C1970" s="580" t="s">
        <v>4184</v>
      </c>
      <c r="D1970" s="581">
        <v>16</v>
      </c>
      <c r="E1970" s="581">
        <v>2030</v>
      </c>
      <c r="F1970" s="582">
        <v>0.25193266360259226</v>
      </c>
      <c r="G1970" s="582">
        <v>780.46533457438102</v>
      </c>
      <c r="H1970" s="582">
        <v>5.3505090842842599E-2</v>
      </c>
      <c r="I1970" s="582">
        <v>1.0156115318636682E-2</v>
      </c>
      <c r="J1970" s="582">
        <v>5.2038231127274504E-3</v>
      </c>
      <c r="K1970" s="582">
        <v>0.28839573684575676</v>
      </c>
      <c r="L1970" s="582">
        <v>915.51150544484392</v>
      </c>
      <c r="M1970" s="582">
        <v>7.0955497152226571E-2</v>
      </c>
      <c r="N1970" s="582">
        <v>2.2969094303031502E-2</v>
      </c>
      <c r="O1970" s="582">
        <v>6.1042554395195651E-3</v>
      </c>
      <c r="P1970" s="582">
        <v>0.25193265343601878</v>
      </c>
      <c r="Q1970" s="582">
        <v>780.46533457438102</v>
      </c>
      <c r="R1970" s="582">
        <v>5.3505088232516998E-2</v>
      </c>
      <c r="S1970" s="582">
        <v>1.015611531215652E-2</v>
      </c>
      <c r="T1970" s="582">
        <v>5.2038231127274504E-3</v>
      </c>
      <c r="U1970" s="582">
        <v>0.28839573172296129</v>
      </c>
      <c r="V1970" s="582">
        <v>915.51150512695256</v>
      </c>
      <c r="W1970" s="582">
        <v>7.0955495872302224E-2</v>
      </c>
      <c r="X1970" s="582">
        <v>2.2969093783710027E-2</v>
      </c>
      <c r="Y1970" s="582">
        <v>6.1042554395195651E-3</v>
      </c>
    </row>
    <row r="1971" spans="1:25" x14ac:dyDescent="0.3">
      <c r="A1971" s="311" t="s">
        <v>4568</v>
      </c>
      <c r="B1971" s="310" t="s">
        <v>48</v>
      </c>
      <c r="C1971" s="310" t="s">
        <v>4184</v>
      </c>
      <c r="D1971" s="36">
        <v>1</v>
      </c>
      <c r="E1971" s="36">
        <v>2012</v>
      </c>
      <c r="F1971" s="578">
        <v>80.268647807921894</v>
      </c>
      <c r="G1971" s="578">
        <v>7996.6918487548774</v>
      </c>
      <c r="H1971" s="578">
        <v>8.1782820079630838</v>
      </c>
      <c r="I1971" s="578">
        <v>4.4754806533455795</v>
      </c>
      <c r="J1971" s="578">
        <v>6.8567178212106172E-2</v>
      </c>
      <c r="K1971" s="578">
        <v>83.497034316804815</v>
      </c>
      <c r="L1971" s="578">
        <v>8474.0018768310474</v>
      </c>
      <c r="M1971" s="578">
        <v>8.6688592145995536</v>
      </c>
      <c r="N1971" s="578">
        <v>4.6970901489257804</v>
      </c>
      <c r="O1971" s="578">
        <v>7.2659726875523661E-2</v>
      </c>
      <c r="P1971" s="578">
        <v>80.268643753641854</v>
      </c>
      <c r="Q1971" s="578">
        <v>7996.6918487548774</v>
      </c>
      <c r="R1971" s="578">
        <v>8.1782820601171444</v>
      </c>
      <c r="S1971" s="578">
        <v>4.4754802882671303</v>
      </c>
      <c r="T1971" s="578">
        <v>6.8567178212106172E-2</v>
      </c>
      <c r="U1971" s="578">
        <v>83.4970343932509</v>
      </c>
      <c r="V1971" s="578">
        <v>8474.0019276936782</v>
      </c>
      <c r="W1971" s="578">
        <v>8.6688591882120782</v>
      </c>
      <c r="X1971" s="578">
        <v>4.6970901489257804</v>
      </c>
      <c r="Y1971" s="578">
        <v>7.265972788445646E-2</v>
      </c>
    </row>
    <row r="1972" spans="1:25" x14ac:dyDescent="0.3">
      <c r="A1972" s="311" t="s">
        <v>4569</v>
      </c>
      <c r="B1972" s="310" t="s">
        <v>48</v>
      </c>
      <c r="C1972" s="310" t="s">
        <v>4184</v>
      </c>
      <c r="D1972" s="36">
        <v>2</v>
      </c>
      <c r="E1972" s="36">
        <v>2012</v>
      </c>
      <c r="F1972" s="578">
        <v>38.624881249968851</v>
      </c>
      <c r="G1972" s="578">
        <v>4033.9154434204079</v>
      </c>
      <c r="H1972" s="578">
        <v>3.9514987097742629</v>
      </c>
      <c r="I1972" s="578">
        <v>2.2728982021411221</v>
      </c>
      <c r="J1972" s="578">
        <v>3.4588842613932927E-2</v>
      </c>
      <c r="K1972" s="578">
        <v>40.876247824654698</v>
      </c>
      <c r="L1972" s="578">
        <v>4557.0116271972602</v>
      </c>
      <c r="M1972" s="578">
        <v>4.5796003208961267</v>
      </c>
      <c r="N1972" s="578">
        <v>2.5126039211948674</v>
      </c>
      <c r="O1972" s="578">
        <v>3.90740076739651E-2</v>
      </c>
      <c r="P1972" s="578">
        <v>38.624880751168</v>
      </c>
      <c r="Q1972" s="578">
        <v>4033.9154434204079</v>
      </c>
      <c r="R1972" s="578">
        <v>3.9514987097742602</v>
      </c>
      <c r="S1972" s="578">
        <v>2.2728982369104949</v>
      </c>
      <c r="T1972" s="578">
        <v>3.4588842613932927E-2</v>
      </c>
      <c r="U1972" s="578">
        <v>40.876247268868546</v>
      </c>
      <c r="V1972" s="578">
        <v>4557.0116271972602</v>
      </c>
      <c r="W1972" s="578">
        <v>4.5795999558176801</v>
      </c>
      <c r="X1972" s="578">
        <v>2.5126038144032123</v>
      </c>
      <c r="Y1972" s="578">
        <v>3.90740076739651E-2</v>
      </c>
    </row>
    <row r="1973" spans="1:25" x14ac:dyDescent="0.3">
      <c r="A1973" s="311" t="s">
        <v>4570</v>
      </c>
      <c r="B1973" s="310" t="s">
        <v>48</v>
      </c>
      <c r="C1973" s="310" t="s">
        <v>4184</v>
      </c>
      <c r="D1973" s="36">
        <v>3</v>
      </c>
      <c r="E1973" s="36">
        <v>2012</v>
      </c>
      <c r="F1973" s="578">
        <v>20.871515313328302</v>
      </c>
      <c r="G1973" s="578">
        <v>2274.2750981648724</v>
      </c>
      <c r="H1973" s="578">
        <v>2.1065035788730353</v>
      </c>
      <c r="I1973" s="578">
        <v>1.2582529500747675</v>
      </c>
      <c r="J1973" s="578">
        <v>1.9500797527143676E-2</v>
      </c>
      <c r="K1973" s="578">
        <v>23.762428376969151</v>
      </c>
      <c r="L1973" s="578">
        <v>2924.8933461507127</v>
      </c>
      <c r="M1973" s="578">
        <v>2.4107700270445349</v>
      </c>
      <c r="N1973" s="578">
        <v>1.5245180235554701</v>
      </c>
      <c r="O1973" s="578">
        <v>2.5079704394253527E-2</v>
      </c>
      <c r="P1973" s="578">
        <v>20.871514290105523</v>
      </c>
      <c r="Q1973" s="578">
        <v>2274.2750981648724</v>
      </c>
      <c r="R1973" s="578">
        <v>2.106503838634425</v>
      </c>
      <c r="S1973" s="578">
        <v>1.2582529606297574</v>
      </c>
      <c r="T1973" s="578">
        <v>1.9500797527143676E-2</v>
      </c>
      <c r="U1973" s="578">
        <v>23.76242631959995</v>
      </c>
      <c r="V1973" s="578">
        <v>2924.8932418823201</v>
      </c>
      <c r="W1973" s="578">
        <v>2.4107700270445376</v>
      </c>
      <c r="X1973" s="578">
        <v>1.5245180182779752</v>
      </c>
      <c r="Y1973" s="578">
        <v>2.5079704394253527E-2</v>
      </c>
    </row>
    <row r="1974" spans="1:25" x14ac:dyDescent="0.3">
      <c r="A1974" s="311" t="s">
        <v>4571</v>
      </c>
      <c r="B1974" s="310" t="s">
        <v>48</v>
      </c>
      <c r="C1974" s="310" t="s">
        <v>4184</v>
      </c>
      <c r="D1974" s="36">
        <v>4</v>
      </c>
      <c r="E1974" s="36">
        <v>2012</v>
      </c>
      <c r="F1974" s="578">
        <v>11.700699012687675</v>
      </c>
      <c r="G1974" s="578">
        <v>1130.08947118123</v>
      </c>
      <c r="H1974" s="578">
        <v>1.2630947643968526</v>
      </c>
      <c r="I1974" s="578">
        <v>0.65731099247932401</v>
      </c>
      <c r="J1974" s="578">
        <v>9.6898949025974769E-3</v>
      </c>
      <c r="K1974" s="578">
        <v>18.557055697271874</v>
      </c>
      <c r="L1974" s="578">
        <v>2408.8690465291302</v>
      </c>
      <c r="M1974" s="578">
        <v>1.7099500573240176</v>
      </c>
      <c r="N1974" s="578">
        <v>1.2210691294943223</v>
      </c>
      <c r="O1974" s="578">
        <v>2.0655155259494927E-2</v>
      </c>
      <c r="P1974" s="578">
        <v>11.7006984925489</v>
      </c>
      <c r="Q1974" s="578">
        <v>1130.0895233154249</v>
      </c>
      <c r="R1974" s="578">
        <v>1.2630947596820323</v>
      </c>
      <c r="S1974" s="578">
        <v>0.65731099247932401</v>
      </c>
      <c r="T1974" s="578">
        <v>9.6898949025974769E-3</v>
      </c>
      <c r="U1974" s="578">
        <v>18.557054643228124</v>
      </c>
      <c r="V1974" s="578">
        <v>2408.8690465291302</v>
      </c>
      <c r="W1974" s="578">
        <v>1.7099495279253423</v>
      </c>
      <c r="X1974" s="578">
        <v>1.221069108384345</v>
      </c>
      <c r="Y1974" s="578">
        <v>2.0655154211757024E-2</v>
      </c>
    </row>
    <row r="1975" spans="1:25" x14ac:dyDescent="0.3">
      <c r="A1975" s="311" t="s">
        <v>4572</v>
      </c>
      <c r="B1975" s="310" t="s">
        <v>48</v>
      </c>
      <c r="C1975" s="310" t="s">
        <v>4184</v>
      </c>
      <c r="D1975" s="36">
        <v>5</v>
      </c>
      <c r="E1975" s="36">
        <v>2012</v>
      </c>
      <c r="F1975" s="578">
        <v>10.540480256604461</v>
      </c>
      <c r="G1975" s="578">
        <v>1161.6175041198699</v>
      </c>
      <c r="H1975" s="578">
        <v>1.017442197209065</v>
      </c>
      <c r="I1975" s="578">
        <v>0.62804396792004447</v>
      </c>
      <c r="J1975" s="578">
        <v>9.9603559453195455E-3</v>
      </c>
      <c r="K1975" s="578">
        <v>16.069638817871798</v>
      </c>
      <c r="L1975" s="578">
        <v>2125.8865534464476</v>
      </c>
      <c r="M1975" s="578">
        <v>1.3440295692416799</v>
      </c>
      <c r="N1975" s="578">
        <v>1.0808775198335401</v>
      </c>
      <c r="O1975" s="578">
        <v>1.8228778091724927E-2</v>
      </c>
      <c r="P1975" s="578">
        <v>10.54048027009406</v>
      </c>
      <c r="Q1975" s="578">
        <v>1161.6175041198699</v>
      </c>
      <c r="R1975" s="578">
        <v>1.01744216533067</v>
      </c>
      <c r="S1975" s="578">
        <v>0.62804396264255002</v>
      </c>
      <c r="T1975" s="578">
        <v>9.9603559889752929E-3</v>
      </c>
      <c r="U1975" s="578">
        <v>16.069637789167825</v>
      </c>
      <c r="V1975" s="578">
        <v>2125.8865534464476</v>
      </c>
      <c r="W1975" s="578">
        <v>1.3440295692416799</v>
      </c>
      <c r="X1975" s="578">
        <v>1.0808774512261101</v>
      </c>
      <c r="Y1975" s="578">
        <v>1.8228778091724927E-2</v>
      </c>
    </row>
    <row r="1976" spans="1:25" x14ac:dyDescent="0.3">
      <c r="A1976" s="311" t="s">
        <v>4573</v>
      </c>
      <c r="B1976" s="310" t="s">
        <v>48</v>
      </c>
      <c r="C1976" s="310" t="s">
        <v>4184</v>
      </c>
      <c r="D1976" s="36">
        <v>6</v>
      </c>
      <c r="E1976" s="36">
        <v>2012</v>
      </c>
      <c r="F1976" s="578">
        <v>9.8443430857975169</v>
      </c>
      <c r="G1976" s="578">
        <v>1180.5319747924752</v>
      </c>
      <c r="H1976" s="578">
        <v>0.87005097455888292</v>
      </c>
      <c r="I1976" s="578">
        <v>0.61048300564289004</v>
      </c>
      <c r="J1976" s="578">
        <v>1.0122601500673515E-2</v>
      </c>
      <c r="K1976" s="578">
        <v>14.517608500294275</v>
      </c>
      <c r="L1976" s="578">
        <v>1954.7013638814251</v>
      </c>
      <c r="M1976" s="578">
        <v>1.1006063568056499</v>
      </c>
      <c r="N1976" s="578">
        <v>0.97856441636880176</v>
      </c>
      <c r="O1976" s="578">
        <v>1.6760983232719174E-2</v>
      </c>
      <c r="P1976" s="578">
        <v>9.844342151647016</v>
      </c>
      <c r="Q1976" s="578">
        <v>1180.5319747924752</v>
      </c>
      <c r="R1976" s="578">
        <v>0.87005102205633478</v>
      </c>
      <c r="S1976" s="578">
        <v>0.61048300564289004</v>
      </c>
      <c r="T1976" s="578">
        <v>1.012260155403054E-2</v>
      </c>
      <c r="U1976" s="578">
        <v>14.517607464256152</v>
      </c>
      <c r="V1976" s="578">
        <v>1954.7013638814251</v>
      </c>
      <c r="W1976" s="578">
        <v>1.1006063510333925</v>
      </c>
      <c r="X1976" s="578">
        <v>0.97856433192888848</v>
      </c>
      <c r="Y1976" s="578">
        <v>1.67609827185515E-2</v>
      </c>
    </row>
    <row r="1977" spans="1:25" x14ac:dyDescent="0.3">
      <c r="A1977" s="311" t="s">
        <v>4574</v>
      </c>
      <c r="B1977" s="310" t="s">
        <v>48</v>
      </c>
      <c r="C1977" s="310" t="s">
        <v>4184</v>
      </c>
      <c r="D1977" s="36">
        <v>7</v>
      </c>
      <c r="E1977" s="36">
        <v>2012</v>
      </c>
      <c r="F1977" s="578">
        <v>9.3802639421434399</v>
      </c>
      <c r="G1977" s="578">
        <v>1193.1452102661074</v>
      </c>
      <c r="H1977" s="578">
        <v>0.77178736034935924</v>
      </c>
      <c r="I1977" s="578">
        <v>0.59877619612961952</v>
      </c>
      <c r="J1977" s="578">
        <v>1.0230814320190455E-2</v>
      </c>
      <c r="K1977" s="578">
        <v>14.028383388746651</v>
      </c>
      <c r="L1977" s="578">
        <v>1911.5240631103447</v>
      </c>
      <c r="M1977" s="578">
        <v>0.97595773354017457</v>
      </c>
      <c r="N1977" s="578">
        <v>0.94225584001590756</v>
      </c>
      <c r="O1977" s="578">
        <v>1.6390837311822226E-2</v>
      </c>
      <c r="P1977" s="578">
        <v>9.3802641409371539</v>
      </c>
      <c r="Q1977" s="578">
        <v>1193.1452102661074</v>
      </c>
      <c r="R1977" s="578">
        <v>0.77178734451687525</v>
      </c>
      <c r="S1977" s="578">
        <v>0.59877623307208172</v>
      </c>
      <c r="T1977" s="578">
        <v>1.0230814320190455E-2</v>
      </c>
      <c r="U1977" s="578">
        <v>14.028382866682126</v>
      </c>
      <c r="V1977" s="578">
        <v>1911.5240631103447</v>
      </c>
      <c r="W1977" s="578">
        <v>0.9759576913202177</v>
      </c>
      <c r="X1977" s="578">
        <v>0.94225580307344581</v>
      </c>
      <c r="Y1977" s="578">
        <v>1.6390837311822226E-2</v>
      </c>
    </row>
    <row r="1978" spans="1:25" x14ac:dyDescent="0.3">
      <c r="A1978" s="311" t="s">
        <v>4575</v>
      </c>
      <c r="B1978" s="310" t="s">
        <v>48</v>
      </c>
      <c r="C1978" s="310" t="s">
        <v>4184</v>
      </c>
      <c r="D1978" s="36">
        <v>8</v>
      </c>
      <c r="E1978" s="36">
        <v>2012</v>
      </c>
      <c r="F1978" s="578">
        <v>8.9168630609128705</v>
      </c>
      <c r="G1978" s="578">
        <v>1146.8347409566177</v>
      </c>
      <c r="H1978" s="578">
        <v>0.68198055740989072</v>
      </c>
      <c r="I1978" s="578">
        <v>0.59290281636640374</v>
      </c>
      <c r="J1978" s="578">
        <v>9.8337476617113267E-3</v>
      </c>
      <c r="K1978" s="578">
        <v>12.2011412098945</v>
      </c>
      <c r="L1978" s="578">
        <v>1638.01036961873</v>
      </c>
      <c r="M1978" s="578">
        <v>0.91517238516826127</v>
      </c>
      <c r="N1978" s="578">
        <v>0.77595701813697804</v>
      </c>
      <c r="O1978" s="578">
        <v>1.4045533796888748E-2</v>
      </c>
      <c r="P1978" s="578">
        <v>8.9168631351300629</v>
      </c>
      <c r="Q1978" s="578">
        <v>1146.8347930908151</v>
      </c>
      <c r="R1978" s="578">
        <v>0.68198055740989072</v>
      </c>
      <c r="S1978" s="578">
        <v>0.59290274465456561</v>
      </c>
      <c r="T1978" s="578">
        <v>9.8337481855802766E-3</v>
      </c>
      <c r="U1978" s="578">
        <v>12.201140167332275</v>
      </c>
      <c r="V1978" s="578">
        <v>1638.01036961873</v>
      </c>
      <c r="W1978" s="578">
        <v>0.91517234568406447</v>
      </c>
      <c r="X1978" s="578">
        <v>0.77595702341447259</v>
      </c>
      <c r="Y1978" s="578">
        <v>1.4045533801739375E-2</v>
      </c>
    </row>
    <row r="1979" spans="1:25" x14ac:dyDescent="0.3">
      <c r="A1979" s="311" t="s">
        <v>4576</v>
      </c>
      <c r="B1979" s="310" t="s">
        <v>48</v>
      </c>
      <c r="C1979" s="310" t="s">
        <v>4184</v>
      </c>
      <c r="D1979" s="36">
        <v>9</v>
      </c>
      <c r="E1979" s="36">
        <v>2012</v>
      </c>
      <c r="F1979" s="578">
        <v>8.5693168089419451</v>
      </c>
      <c r="G1979" s="578">
        <v>1112.1091702779077</v>
      </c>
      <c r="H1979" s="578">
        <v>0.61462473999320799</v>
      </c>
      <c r="I1979" s="578">
        <v>0.58849801123142198</v>
      </c>
      <c r="J1979" s="578">
        <v>9.5360126142622851E-3</v>
      </c>
      <c r="K1979" s="578">
        <v>11.867716458485376</v>
      </c>
      <c r="L1979" s="578">
        <v>1595.7112477620374</v>
      </c>
      <c r="M1979" s="578">
        <v>0.86448130389908273</v>
      </c>
      <c r="N1979" s="578">
        <v>0.72822370411207227</v>
      </c>
      <c r="O1979" s="578">
        <v>1.36828468724464E-2</v>
      </c>
      <c r="P1979" s="578">
        <v>8.5693167267284718</v>
      </c>
      <c r="Q1979" s="578">
        <v>1112.1091702779077</v>
      </c>
      <c r="R1979" s="578">
        <v>0.61462476110318653</v>
      </c>
      <c r="S1979" s="578">
        <v>0.58849801123142198</v>
      </c>
      <c r="T1979" s="578">
        <v>9.5360126142622851E-3</v>
      </c>
      <c r="U1979" s="578">
        <v>11.867716980026024</v>
      </c>
      <c r="V1979" s="578">
        <v>1595.7112998962348</v>
      </c>
      <c r="W1979" s="578">
        <v>0.86448130389908273</v>
      </c>
      <c r="X1979" s="578">
        <v>0.72822355634222402</v>
      </c>
      <c r="Y1979" s="578">
        <v>1.36828468724464E-2</v>
      </c>
    </row>
    <row r="1980" spans="1:25" x14ac:dyDescent="0.3">
      <c r="A1980" s="311" t="s">
        <v>4577</v>
      </c>
      <c r="B1980" s="310" t="s">
        <v>48</v>
      </c>
      <c r="C1980" s="310" t="s">
        <v>4184</v>
      </c>
      <c r="D1980" s="36">
        <v>10</v>
      </c>
      <c r="E1980" s="36">
        <v>2012</v>
      </c>
      <c r="F1980" s="578">
        <v>8.2989871817456589</v>
      </c>
      <c r="G1980" s="578">
        <v>1085.0955187479601</v>
      </c>
      <c r="H1980" s="578">
        <v>0.56223597743276787</v>
      </c>
      <c r="I1980" s="578">
        <v>0.58506999909877699</v>
      </c>
      <c r="J1980" s="578">
        <v>9.3043922194434893E-3</v>
      </c>
      <c r="K1980" s="578">
        <v>11.592762896189576</v>
      </c>
      <c r="L1980" s="578">
        <v>1561.5641161600724</v>
      </c>
      <c r="M1980" s="578">
        <v>0.8270516095023287</v>
      </c>
      <c r="N1980" s="578">
        <v>0.68489295989274968</v>
      </c>
      <c r="O1980" s="578">
        <v>1.3390076104163449E-2</v>
      </c>
      <c r="P1980" s="578">
        <v>8.298985965079428</v>
      </c>
      <c r="Q1980" s="578">
        <v>1085.0955708821575</v>
      </c>
      <c r="R1980" s="578">
        <v>0.56223597743276743</v>
      </c>
      <c r="S1980" s="578">
        <v>0.58506999909877699</v>
      </c>
      <c r="T1980" s="578">
        <v>9.3043922194434893E-3</v>
      </c>
      <c r="U1980" s="578">
        <v>11.5927634188313</v>
      </c>
      <c r="V1980" s="578">
        <v>1561.564064025875</v>
      </c>
      <c r="W1980" s="578">
        <v>0.8270516095023287</v>
      </c>
      <c r="X1980" s="578">
        <v>0.68489296982685721</v>
      </c>
      <c r="Y1980" s="578">
        <v>1.3390076104163449E-2</v>
      </c>
    </row>
    <row r="1981" spans="1:25" x14ac:dyDescent="0.3">
      <c r="A1981" s="311" t="s">
        <v>4578</v>
      </c>
      <c r="B1981" s="310" t="s">
        <v>48</v>
      </c>
      <c r="C1981" s="310" t="s">
        <v>4184</v>
      </c>
      <c r="D1981" s="36">
        <v>11</v>
      </c>
      <c r="E1981" s="36">
        <v>2012</v>
      </c>
      <c r="F1981" s="578">
        <v>9.4503362617979096</v>
      </c>
      <c r="G1981" s="578">
        <v>1263.8056106567324</v>
      </c>
      <c r="H1981" s="578">
        <v>0.68098307950034076</v>
      </c>
      <c r="I1981" s="578">
        <v>0.5467652922185755</v>
      </c>
      <c r="J1981" s="578">
        <v>1.0836833263359276E-2</v>
      </c>
      <c r="K1981" s="578">
        <v>11.312612503252774</v>
      </c>
      <c r="L1981" s="578">
        <v>1534.049064636225</v>
      </c>
      <c r="M1981" s="578">
        <v>0.80082409334136129</v>
      </c>
      <c r="N1981" s="578">
        <v>0.63136603031307403</v>
      </c>
      <c r="O1981" s="578">
        <v>1.31541531688223E-2</v>
      </c>
      <c r="P1981" s="578">
        <v>9.4503361528428673</v>
      </c>
      <c r="Q1981" s="578">
        <v>1263.8056106567324</v>
      </c>
      <c r="R1981" s="578">
        <v>0.68098307421314497</v>
      </c>
      <c r="S1981" s="578">
        <v>0.54676528205163721</v>
      </c>
      <c r="T1981" s="578">
        <v>1.0836833263359276E-2</v>
      </c>
      <c r="U1981" s="578">
        <v>11.312609373591776</v>
      </c>
      <c r="V1981" s="578">
        <v>1534.049064636225</v>
      </c>
      <c r="W1981" s="578">
        <v>0.80082410493438727</v>
      </c>
      <c r="X1981" s="578">
        <v>0.63136602503557926</v>
      </c>
      <c r="Y1981" s="578">
        <v>1.31541531688223E-2</v>
      </c>
    </row>
    <row r="1982" spans="1:25" x14ac:dyDescent="0.3">
      <c r="A1982" s="311" t="s">
        <v>4579</v>
      </c>
      <c r="B1982" s="310" t="s">
        <v>48</v>
      </c>
      <c r="C1982" s="310" t="s">
        <v>4184</v>
      </c>
      <c r="D1982" s="36">
        <v>12</v>
      </c>
      <c r="E1982" s="36">
        <v>2012</v>
      </c>
      <c r="F1982" s="578">
        <v>10.39234985216652</v>
      </c>
      <c r="G1982" s="578">
        <v>1410.0251057942651</v>
      </c>
      <c r="H1982" s="578">
        <v>0.77813943440560196</v>
      </c>
      <c r="I1982" s="578">
        <v>0.51542349198522652</v>
      </c>
      <c r="J1982" s="578">
        <v>1.2090681285674925E-2</v>
      </c>
      <c r="K1982" s="578">
        <v>11.074174889494277</v>
      </c>
      <c r="L1982" s="578">
        <v>1510.6174939473424</v>
      </c>
      <c r="M1982" s="578">
        <v>0.77958339800049203</v>
      </c>
      <c r="N1982" s="578">
        <v>0.58557739062234726</v>
      </c>
      <c r="O1982" s="578">
        <v>1.2953243684023549E-2</v>
      </c>
      <c r="P1982" s="578">
        <v>10.392350318768827</v>
      </c>
      <c r="Q1982" s="578">
        <v>1410.0251057942651</v>
      </c>
      <c r="R1982" s="578">
        <v>0.77813942912810752</v>
      </c>
      <c r="S1982" s="578">
        <v>0.51542348926886894</v>
      </c>
      <c r="T1982" s="578">
        <v>1.2090681285674925E-2</v>
      </c>
      <c r="U1982" s="578">
        <v>11.074175410326724</v>
      </c>
      <c r="V1982" s="578">
        <v>1510.6174939473424</v>
      </c>
      <c r="W1982" s="578">
        <v>0.77958335106571486</v>
      </c>
      <c r="X1982" s="578">
        <v>0.58557736093644008</v>
      </c>
      <c r="Y1982" s="578">
        <v>1.2953243684023549E-2</v>
      </c>
    </row>
    <row r="1983" spans="1:25" x14ac:dyDescent="0.3">
      <c r="A1983" s="311" t="s">
        <v>4580</v>
      </c>
      <c r="B1983" s="310" t="s">
        <v>48</v>
      </c>
      <c r="C1983" s="310" t="s">
        <v>4184</v>
      </c>
      <c r="D1983" s="36">
        <v>13</v>
      </c>
      <c r="E1983" s="36">
        <v>2012</v>
      </c>
      <c r="F1983" s="578">
        <v>10.270185989958298</v>
      </c>
      <c r="G1983" s="578">
        <v>1409.2718200683548</v>
      </c>
      <c r="H1983" s="578">
        <v>0.75158430562199374</v>
      </c>
      <c r="I1983" s="578">
        <v>0.47179437692587523</v>
      </c>
      <c r="J1983" s="578">
        <v>1.2084240675903801E-2</v>
      </c>
      <c r="K1983" s="578">
        <v>10.88728007196425</v>
      </c>
      <c r="L1983" s="578">
        <v>1497.6051534016876</v>
      </c>
      <c r="M1983" s="578">
        <v>0.74605281468636009</v>
      </c>
      <c r="N1983" s="578">
        <v>0.54309288959484503</v>
      </c>
      <c r="O1983" s="578">
        <v>1.2841707202217825E-2</v>
      </c>
      <c r="P1983" s="578">
        <v>10.270185717192351</v>
      </c>
      <c r="Q1983" s="578">
        <v>1409.2719243367451</v>
      </c>
      <c r="R1983" s="578">
        <v>0.75158429432970764</v>
      </c>
      <c r="S1983" s="578">
        <v>0.47179440106265202</v>
      </c>
      <c r="T1983" s="578">
        <v>1.2084240675903801E-2</v>
      </c>
      <c r="U1983" s="578">
        <v>10.887280428704475</v>
      </c>
      <c r="V1983" s="578">
        <v>1497.6050497690776</v>
      </c>
      <c r="W1983" s="578">
        <v>0.74605277778270307</v>
      </c>
      <c r="X1983" s="578">
        <v>0.54309282560522321</v>
      </c>
      <c r="Y1983" s="578">
        <v>1.2841706683199524E-2</v>
      </c>
    </row>
    <row r="1984" spans="1:25" x14ac:dyDescent="0.3">
      <c r="A1984" s="311" t="s">
        <v>4581</v>
      </c>
      <c r="B1984" s="310" t="s">
        <v>48</v>
      </c>
      <c r="C1984" s="310" t="s">
        <v>4184</v>
      </c>
      <c r="D1984" s="36">
        <v>14</v>
      </c>
      <c r="E1984" s="36">
        <v>2012</v>
      </c>
      <c r="F1984" s="578">
        <v>11.076439806104901</v>
      </c>
      <c r="G1984" s="578">
        <v>1509.5631332397425</v>
      </c>
      <c r="H1984" s="578">
        <v>0.71705327235395044</v>
      </c>
      <c r="I1984" s="578">
        <v>0.47081660572439399</v>
      </c>
      <c r="J1984" s="578">
        <v>1.2944245953500825E-2</v>
      </c>
      <c r="K1984" s="578">
        <v>11.637160042868301</v>
      </c>
      <c r="L1984" s="578">
        <v>1588.8994738260824</v>
      </c>
      <c r="M1984" s="578">
        <v>0.7135586799704462</v>
      </c>
      <c r="N1984" s="578">
        <v>0.54054448221965323</v>
      </c>
      <c r="O1984" s="578">
        <v>1.3624559898744275E-2</v>
      </c>
      <c r="P1984" s="578">
        <v>11.076439805071701</v>
      </c>
      <c r="Q1984" s="578">
        <v>1509.5631332397425</v>
      </c>
      <c r="R1984" s="578">
        <v>0.71705327235395044</v>
      </c>
      <c r="S1984" s="578">
        <v>0.47081660409457948</v>
      </c>
      <c r="T1984" s="578">
        <v>1.2944245953500825E-2</v>
      </c>
      <c r="U1984" s="578">
        <v>11.6371610896118</v>
      </c>
      <c r="V1984" s="578">
        <v>1588.8995259602773</v>
      </c>
      <c r="W1984" s="578">
        <v>0.71355862143294224</v>
      </c>
      <c r="X1984" s="578">
        <v>0.54054438823368345</v>
      </c>
      <c r="Y1984" s="578">
        <v>1.3624559379725976E-2</v>
      </c>
    </row>
    <row r="1985" spans="1:25" x14ac:dyDescent="0.3">
      <c r="A1985" s="311" t="s">
        <v>4582</v>
      </c>
      <c r="B1985" s="310" t="s">
        <v>48</v>
      </c>
      <c r="C1985" s="310" t="s">
        <v>4184</v>
      </c>
      <c r="D1985" s="36">
        <v>15</v>
      </c>
      <c r="E1985" s="36">
        <v>2012</v>
      </c>
      <c r="F1985" s="578">
        <v>11.846865660598226</v>
      </c>
      <c r="G1985" s="578">
        <v>1604.4621861775649</v>
      </c>
      <c r="H1985" s="578">
        <v>0.68718350861066302</v>
      </c>
      <c r="I1985" s="578">
        <v>0.47299471445148777</v>
      </c>
      <c r="J1985" s="578">
        <v>1.3758010327971176E-2</v>
      </c>
      <c r="K1985" s="578">
        <v>12.347838586235049</v>
      </c>
      <c r="L1985" s="578">
        <v>1674.4438616434675</v>
      </c>
      <c r="M1985" s="578">
        <v>0.68670535607573857</v>
      </c>
      <c r="N1985" s="578">
        <v>0.53699680790305104</v>
      </c>
      <c r="O1985" s="578">
        <v>1.4358093729242625E-2</v>
      </c>
      <c r="P1985" s="578">
        <v>11.846868269339476</v>
      </c>
      <c r="Q1985" s="578">
        <v>1604.4621861775649</v>
      </c>
      <c r="R1985" s="578">
        <v>0.68718348647234917</v>
      </c>
      <c r="S1985" s="578">
        <v>0.47299469856079646</v>
      </c>
      <c r="T1985" s="578">
        <v>1.3758009808952875E-2</v>
      </c>
      <c r="U1985" s="578">
        <v>12.347837543158624</v>
      </c>
      <c r="V1985" s="578">
        <v>1674.4438616434675</v>
      </c>
      <c r="W1985" s="578">
        <v>0.68670536663072779</v>
      </c>
      <c r="X1985" s="578">
        <v>0.53699680790305104</v>
      </c>
      <c r="Y1985" s="578">
        <v>1.4358093729242625E-2</v>
      </c>
    </row>
    <row r="1986" spans="1:25" x14ac:dyDescent="0.3">
      <c r="A1986" s="579" t="s">
        <v>4583</v>
      </c>
      <c r="B1986" s="580" t="s">
        <v>48</v>
      </c>
      <c r="C1986" s="580" t="s">
        <v>4184</v>
      </c>
      <c r="D1986" s="581">
        <v>16</v>
      </c>
      <c r="E1986" s="581">
        <v>2012</v>
      </c>
      <c r="F1986" s="582">
        <v>12.851758258965351</v>
      </c>
      <c r="G1986" s="582">
        <v>1714.6265551249153</v>
      </c>
      <c r="H1986" s="582">
        <v>0.66922763517747275</v>
      </c>
      <c r="I1986" s="582">
        <v>0.48657666705548702</v>
      </c>
      <c r="J1986" s="582">
        <v>1.4702693811462499E-2</v>
      </c>
      <c r="K1986" s="582">
        <v>13.270647200188199</v>
      </c>
      <c r="L1986" s="582">
        <v>1773.9062576293877</v>
      </c>
      <c r="M1986" s="582">
        <v>0.66983360023004901</v>
      </c>
      <c r="N1986" s="582">
        <v>0.54674863945304675</v>
      </c>
      <c r="O1986" s="582">
        <v>1.5211020829155975E-2</v>
      </c>
      <c r="P1986" s="582">
        <v>12.851753563023474</v>
      </c>
      <c r="Q1986" s="582">
        <v>1714.6265029907199</v>
      </c>
      <c r="R1986" s="582">
        <v>0.66922765628745073</v>
      </c>
      <c r="S1986" s="582">
        <v>0.48657666705548724</v>
      </c>
      <c r="T1986" s="582">
        <v>1.4702693811462499E-2</v>
      </c>
      <c r="U1986" s="582">
        <v>13.270647200707225</v>
      </c>
      <c r="V1986" s="582">
        <v>1773.9062576293877</v>
      </c>
      <c r="W1986" s="582">
        <v>0.66983360127778679</v>
      </c>
      <c r="X1986" s="582">
        <v>0.54674862100121824</v>
      </c>
      <c r="Y1986" s="582">
        <v>1.5211020829155975E-2</v>
      </c>
    </row>
    <row r="1987" spans="1:25" x14ac:dyDescent="0.3">
      <c r="A1987" s="311" t="s">
        <v>4584</v>
      </c>
      <c r="B1987" s="310" t="s">
        <v>48</v>
      </c>
      <c r="C1987" s="310" t="s">
        <v>4184</v>
      </c>
      <c r="D1987" s="36">
        <v>1</v>
      </c>
      <c r="E1987" s="36">
        <v>2020</v>
      </c>
      <c r="F1987" s="578">
        <v>36.173440582400232</v>
      </c>
      <c r="G1987" s="578">
        <v>7679.4171396891225</v>
      </c>
      <c r="H1987" s="578">
        <v>3.9814780605956872</v>
      </c>
      <c r="I1987" s="578">
        <v>1.9742888786519548</v>
      </c>
      <c r="J1987" s="578">
        <v>6.7553362770316427E-2</v>
      </c>
      <c r="K1987" s="578">
        <v>37.551807175904571</v>
      </c>
      <c r="L1987" s="578">
        <v>8134.1773579915334</v>
      </c>
      <c r="M1987" s="578">
        <v>4.26427152768398</v>
      </c>
      <c r="N1987" s="578">
        <v>2.0589431477710547</v>
      </c>
      <c r="O1987" s="578">
        <v>7.1554415898087045E-2</v>
      </c>
      <c r="P1987" s="578">
        <v>36.17343839688688</v>
      </c>
      <c r="Q1987" s="578">
        <v>7679.4171905517524</v>
      </c>
      <c r="R1987" s="578">
        <v>3.9814780605956872</v>
      </c>
      <c r="S1987" s="578">
        <v>1.974288894484435</v>
      </c>
      <c r="T1987" s="578">
        <v>6.7553363313587939E-2</v>
      </c>
      <c r="U1987" s="578">
        <v>37.551805568694</v>
      </c>
      <c r="V1987" s="578">
        <v>8134.1774190266897</v>
      </c>
      <c r="W1987" s="578">
        <v>4.2642715798380424</v>
      </c>
      <c r="X1987" s="578">
        <v>2.0589431002736047</v>
      </c>
      <c r="Y1987" s="578">
        <v>7.1554415820476849E-2</v>
      </c>
    </row>
    <row r="1988" spans="1:25" x14ac:dyDescent="0.3">
      <c r="A1988" s="311" t="s">
        <v>4585</v>
      </c>
      <c r="B1988" s="310" t="s">
        <v>48</v>
      </c>
      <c r="C1988" s="310" t="s">
        <v>4184</v>
      </c>
      <c r="D1988" s="36">
        <v>2</v>
      </c>
      <c r="E1988" s="36">
        <v>2020</v>
      </c>
      <c r="F1988" s="578">
        <v>17.571901986613099</v>
      </c>
      <c r="G1988" s="578">
        <v>3881.2368151346773</v>
      </c>
      <c r="H1988" s="578">
        <v>1.90598339507899</v>
      </c>
      <c r="I1988" s="578">
        <v>0.99052732593069426</v>
      </c>
      <c r="J1988" s="578">
        <v>3.4140590326084373E-2</v>
      </c>
      <c r="K1988" s="578">
        <v>18.609400799691926</v>
      </c>
      <c r="L1988" s="578">
        <v>4379.1420262654574</v>
      </c>
      <c r="M1988" s="578">
        <v>2.2697174245646798</v>
      </c>
      <c r="N1988" s="578">
        <v>1.0680365917893675</v>
      </c>
      <c r="O1988" s="578">
        <v>3.8521383636786255E-2</v>
      </c>
      <c r="P1988" s="578">
        <v>17.571899899941226</v>
      </c>
      <c r="Q1988" s="578">
        <v>3881.2367630004828</v>
      </c>
      <c r="R1988" s="578">
        <v>1.9059834487658573</v>
      </c>
      <c r="S1988" s="578">
        <v>0.99052729954322172</v>
      </c>
      <c r="T1988" s="578">
        <v>3.4140589802215425E-2</v>
      </c>
      <c r="U1988" s="578">
        <v>18.6094002831232</v>
      </c>
      <c r="V1988" s="578">
        <v>4379.1420262654574</v>
      </c>
      <c r="W1988" s="578">
        <v>2.2697169497065826</v>
      </c>
      <c r="X1988" s="578">
        <v>1.0680366232991176</v>
      </c>
      <c r="Y1988" s="578">
        <v>3.8521385208393072E-2</v>
      </c>
    </row>
    <row r="1989" spans="1:25" x14ac:dyDescent="0.3">
      <c r="A1989" s="311" t="s">
        <v>4586</v>
      </c>
      <c r="B1989" s="310" t="s">
        <v>48</v>
      </c>
      <c r="C1989" s="310" t="s">
        <v>4184</v>
      </c>
      <c r="D1989" s="36">
        <v>3</v>
      </c>
      <c r="E1989" s="36">
        <v>2020</v>
      </c>
      <c r="F1989" s="578">
        <v>9.4679482914677013</v>
      </c>
      <c r="G1989" s="578">
        <v>2187.2713063557899</v>
      </c>
      <c r="H1989" s="578">
        <v>1.025850046581275</v>
      </c>
      <c r="I1989" s="578">
        <v>0.5444379886612295</v>
      </c>
      <c r="J1989" s="578">
        <v>1.9240134298646152E-2</v>
      </c>
      <c r="K1989" s="578">
        <v>10.8493836111932</v>
      </c>
      <c r="L1989" s="578">
        <v>2804.888440450025</v>
      </c>
      <c r="M1989" s="578">
        <v>1.1986226784065326</v>
      </c>
      <c r="N1989" s="578">
        <v>0.6410344407583275</v>
      </c>
      <c r="O1989" s="578">
        <v>2.4674549504804098E-2</v>
      </c>
      <c r="P1989" s="578">
        <v>9.4679472930365325</v>
      </c>
      <c r="Q1989" s="578">
        <v>2187.2712542215922</v>
      </c>
      <c r="R1989" s="578">
        <v>1.0258500043613199</v>
      </c>
      <c r="S1989" s="578">
        <v>0.54443799921621849</v>
      </c>
      <c r="T1989" s="578">
        <v>1.9240134298646152E-2</v>
      </c>
      <c r="U1989" s="578">
        <v>10.84938517576175</v>
      </c>
      <c r="V1989" s="578">
        <v>2804.8884925842199</v>
      </c>
      <c r="W1989" s="578">
        <v>1.1986226784065326</v>
      </c>
      <c r="X1989" s="578">
        <v>0.64103440381586507</v>
      </c>
      <c r="Y1989" s="578">
        <v>2.4674549504804098E-2</v>
      </c>
    </row>
    <row r="1990" spans="1:25" x14ac:dyDescent="0.3">
      <c r="A1990" s="311" t="s">
        <v>4587</v>
      </c>
      <c r="B1990" s="310" t="s">
        <v>48</v>
      </c>
      <c r="C1990" s="310" t="s">
        <v>4184</v>
      </c>
      <c r="D1990" s="36">
        <v>4</v>
      </c>
      <c r="E1990" s="36">
        <v>2020</v>
      </c>
      <c r="F1990" s="578">
        <v>5.3215166588173179</v>
      </c>
      <c r="G1990" s="578">
        <v>1087.7965526580749</v>
      </c>
      <c r="H1990" s="578">
        <v>0.60537054775825982</v>
      </c>
      <c r="I1990" s="578">
        <v>0.28973823591756276</v>
      </c>
      <c r="J1990" s="578">
        <v>9.5684930468753968E-3</v>
      </c>
      <c r="K1990" s="578">
        <v>8.4538475928614645</v>
      </c>
      <c r="L1990" s="578">
        <v>2314.1028111775677</v>
      </c>
      <c r="M1990" s="578">
        <v>0.85280115900483577</v>
      </c>
      <c r="N1990" s="578">
        <v>0.50791364101072101</v>
      </c>
      <c r="O1990" s="578">
        <v>2.0356334842896673E-2</v>
      </c>
      <c r="P1990" s="578">
        <v>5.3215171282111697</v>
      </c>
      <c r="Q1990" s="578">
        <v>1087.7965526580749</v>
      </c>
      <c r="R1990" s="578">
        <v>0.60537051081579751</v>
      </c>
      <c r="S1990" s="578">
        <v>0.28973823126095</v>
      </c>
      <c r="T1990" s="578">
        <v>9.568493143888173E-3</v>
      </c>
      <c r="U1990" s="578">
        <v>8.4538472079269251</v>
      </c>
      <c r="V1990" s="578">
        <v>2314.1028633117648</v>
      </c>
      <c r="W1990" s="578">
        <v>0.85280114844984667</v>
      </c>
      <c r="X1990" s="578">
        <v>0.50791366677731231</v>
      </c>
      <c r="Y1990" s="578">
        <v>2.0356335366765625E-2</v>
      </c>
    </row>
    <row r="1991" spans="1:25" x14ac:dyDescent="0.3">
      <c r="A1991" s="311" t="s">
        <v>4588</v>
      </c>
      <c r="B1991" s="310" t="s">
        <v>48</v>
      </c>
      <c r="C1991" s="310" t="s">
        <v>4184</v>
      </c>
      <c r="D1991" s="36">
        <v>5</v>
      </c>
      <c r="E1991" s="36">
        <v>2020</v>
      </c>
      <c r="F1991" s="578">
        <v>4.798465815407928</v>
      </c>
      <c r="G1991" s="578">
        <v>1117.8361485799101</v>
      </c>
      <c r="H1991" s="578">
        <v>0.49207642589074824</v>
      </c>
      <c r="I1991" s="578">
        <v>0.27169953240081601</v>
      </c>
      <c r="J1991" s="578">
        <v>9.8328240759049772E-3</v>
      </c>
      <c r="K1991" s="578">
        <v>7.3092261031197232</v>
      </c>
      <c r="L1991" s="578">
        <v>2041.2293790181425</v>
      </c>
      <c r="M1991" s="578">
        <v>0.67091213444170206</v>
      </c>
      <c r="N1991" s="578">
        <v>0.44582984386943225</v>
      </c>
      <c r="O1991" s="578">
        <v>1.7956201472164399E-2</v>
      </c>
      <c r="P1991" s="578">
        <v>4.7984661806415998</v>
      </c>
      <c r="Q1991" s="578">
        <v>1117.8361485799101</v>
      </c>
      <c r="R1991" s="578">
        <v>0.49207635813703104</v>
      </c>
      <c r="S1991" s="578">
        <v>0.27169953077100151</v>
      </c>
      <c r="T1991" s="578">
        <v>9.8328240710543295E-3</v>
      </c>
      <c r="U1991" s="578">
        <v>7.30922605345161</v>
      </c>
      <c r="V1991" s="578">
        <v>2041.2293790181425</v>
      </c>
      <c r="W1991" s="578">
        <v>0.67091211913308701</v>
      </c>
      <c r="X1991" s="578">
        <v>0.44582978050069227</v>
      </c>
      <c r="Y1991" s="578">
        <v>1.7956201996033351E-2</v>
      </c>
    </row>
    <row r="1992" spans="1:25" x14ac:dyDescent="0.3">
      <c r="A1992" s="311" t="s">
        <v>4589</v>
      </c>
      <c r="B1992" s="310" t="s">
        <v>48</v>
      </c>
      <c r="C1992" s="310" t="s">
        <v>4184</v>
      </c>
      <c r="D1992" s="36">
        <v>6</v>
      </c>
      <c r="E1992" s="36">
        <v>2020</v>
      </c>
      <c r="F1992" s="578">
        <v>4.4846332055058102</v>
      </c>
      <c r="G1992" s="578">
        <v>1135.8603121439601</v>
      </c>
      <c r="H1992" s="578">
        <v>0.42410067566864473</v>
      </c>
      <c r="I1992" s="578">
        <v>0.2608762782765548</v>
      </c>
      <c r="J1992" s="578">
        <v>9.9914102029288014E-3</v>
      </c>
      <c r="K1992" s="578">
        <v>6.5818136605933706</v>
      </c>
      <c r="L1992" s="578">
        <v>1878.32077534993</v>
      </c>
      <c r="M1992" s="578">
        <v>0.54896140412893102</v>
      </c>
      <c r="N1992" s="578">
        <v>0.4041545032523568</v>
      </c>
      <c r="O1992" s="578">
        <v>1.6522839743023075E-2</v>
      </c>
      <c r="P1992" s="578">
        <v>4.4846333619194976</v>
      </c>
      <c r="Q1992" s="578">
        <v>1135.8603121439601</v>
      </c>
      <c r="R1992" s="578">
        <v>0.42410069207350376</v>
      </c>
      <c r="S1992" s="578">
        <v>0.26087627625868925</v>
      </c>
      <c r="T1992" s="578">
        <v>9.991410198078152E-3</v>
      </c>
      <c r="U1992" s="578">
        <v>6.5818140808817853</v>
      </c>
      <c r="V1992" s="578">
        <v>1878.32077534993</v>
      </c>
      <c r="W1992" s="578">
        <v>0.54896135663147982</v>
      </c>
      <c r="X1992" s="578">
        <v>0.40415451955050197</v>
      </c>
      <c r="Y1992" s="578">
        <v>1.6522839743023075E-2</v>
      </c>
    </row>
    <row r="1993" spans="1:25" x14ac:dyDescent="0.3">
      <c r="A1993" s="311" t="s">
        <v>4590</v>
      </c>
      <c r="B1993" s="310" t="s">
        <v>48</v>
      </c>
      <c r="C1993" s="310" t="s">
        <v>4184</v>
      </c>
      <c r="D1993" s="36">
        <v>7</v>
      </c>
      <c r="E1993" s="36">
        <v>2020</v>
      </c>
      <c r="F1993" s="578">
        <v>4.2754165948147849</v>
      </c>
      <c r="G1993" s="578">
        <v>1147.878641764315</v>
      </c>
      <c r="H1993" s="578">
        <v>0.37878217553952653</v>
      </c>
      <c r="I1993" s="578">
        <v>0.25366051621191799</v>
      </c>
      <c r="J1993" s="578">
        <v>1.0097147955093502E-2</v>
      </c>
      <c r="K1993" s="578">
        <v>6.3717652134558449</v>
      </c>
      <c r="L1993" s="578">
        <v>1835.0712432861274</v>
      </c>
      <c r="M1993" s="578">
        <v>0.48507314563418374</v>
      </c>
      <c r="N1993" s="578">
        <v>0.38824484536113751</v>
      </c>
      <c r="O1993" s="578">
        <v>1.6142769192811053E-2</v>
      </c>
      <c r="P1993" s="578">
        <v>4.2754169075305928</v>
      </c>
      <c r="Q1993" s="578">
        <v>1147.878641764315</v>
      </c>
      <c r="R1993" s="578">
        <v>0.37878218609451603</v>
      </c>
      <c r="S1993" s="578">
        <v>0.25366045486104327</v>
      </c>
      <c r="T1993" s="578">
        <v>1.0097147955093502E-2</v>
      </c>
      <c r="U1993" s="578">
        <v>6.3717651612557002</v>
      </c>
      <c r="V1993" s="578">
        <v>1835.07119115193</v>
      </c>
      <c r="W1993" s="578">
        <v>0.4850731256107485</v>
      </c>
      <c r="X1993" s="578">
        <v>0.38824484318805152</v>
      </c>
      <c r="Y1993" s="578">
        <v>1.6142769716680001E-2</v>
      </c>
    </row>
    <row r="1994" spans="1:25" x14ac:dyDescent="0.3">
      <c r="A1994" s="311" t="s">
        <v>4591</v>
      </c>
      <c r="B1994" s="310" t="s">
        <v>48</v>
      </c>
      <c r="C1994" s="310" t="s">
        <v>4184</v>
      </c>
      <c r="D1994" s="36">
        <v>8</v>
      </c>
      <c r="E1994" s="36">
        <v>2020</v>
      </c>
      <c r="F1994" s="578">
        <v>4.0569825824677475</v>
      </c>
      <c r="G1994" s="578">
        <v>1102.0229034423776</v>
      </c>
      <c r="H1994" s="578">
        <v>0.33550291551121775</v>
      </c>
      <c r="I1994" s="578">
        <v>0.25051918032113379</v>
      </c>
      <c r="J1994" s="578">
        <v>9.6940587585170965E-3</v>
      </c>
      <c r="K1994" s="578">
        <v>5.5334018104016023</v>
      </c>
      <c r="L1994" s="578">
        <v>1572.8964474995901</v>
      </c>
      <c r="M1994" s="578">
        <v>0.45149211982303877</v>
      </c>
      <c r="N1994" s="578">
        <v>0.31503609847277375</v>
      </c>
      <c r="O1994" s="578">
        <v>1.3836392216035099E-2</v>
      </c>
      <c r="P1994" s="578">
        <v>4.0569826868801675</v>
      </c>
      <c r="Q1994" s="578">
        <v>1102.0229034423776</v>
      </c>
      <c r="R1994" s="578">
        <v>0.33550291551121775</v>
      </c>
      <c r="S1994" s="578">
        <v>0.25051919743418599</v>
      </c>
      <c r="T1994" s="578">
        <v>9.6940587585170965E-3</v>
      </c>
      <c r="U1994" s="578">
        <v>5.5334018102391056</v>
      </c>
      <c r="V1994" s="578">
        <v>1572.8964474995901</v>
      </c>
      <c r="W1994" s="578">
        <v>0.45149211983274001</v>
      </c>
      <c r="X1994" s="578">
        <v>0.31503609794890475</v>
      </c>
      <c r="Y1994" s="578">
        <v>1.3836392216035099E-2</v>
      </c>
    </row>
    <row r="1995" spans="1:25" x14ac:dyDescent="0.3">
      <c r="A1995" s="311" t="s">
        <v>4592</v>
      </c>
      <c r="B1995" s="310" t="s">
        <v>48</v>
      </c>
      <c r="C1995" s="310" t="s">
        <v>4184</v>
      </c>
      <c r="D1995" s="36">
        <v>9</v>
      </c>
      <c r="E1995" s="36">
        <v>2020</v>
      </c>
      <c r="F1995" s="578">
        <v>3.8931546800546704</v>
      </c>
      <c r="G1995" s="578">
        <v>1067.6355209350527</v>
      </c>
      <c r="H1995" s="578">
        <v>0.30304253806631648</v>
      </c>
      <c r="I1995" s="578">
        <v>0.24816299282247173</v>
      </c>
      <c r="J1995" s="578">
        <v>9.3917708970062998E-3</v>
      </c>
      <c r="K1995" s="578">
        <v>5.3725766367254675</v>
      </c>
      <c r="L1995" s="578">
        <v>1531.4247945149675</v>
      </c>
      <c r="M1995" s="578">
        <v>0.42289660211342023</v>
      </c>
      <c r="N1995" s="578">
        <v>0.29315609484910898</v>
      </c>
      <c r="O1995" s="578">
        <v>1.3471729073595824E-2</v>
      </c>
      <c r="P1995" s="578">
        <v>3.89315478306525</v>
      </c>
      <c r="Q1995" s="578">
        <v>1067.6355209350527</v>
      </c>
      <c r="R1995" s="578">
        <v>0.30304253715924701</v>
      </c>
      <c r="S1995" s="578">
        <v>0.24816299334634051</v>
      </c>
      <c r="T1995" s="578">
        <v>9.3917709552139607E-3</v>
      </c>
      <c r="U1995" s="578">
        <v>5.3725766369971044</v>
      </c>
      <c r="V1995" s="578">
        <v>1531.4247945149675</v>
      </c>
      <c r="W1995" s="578">
        <v>0.42289660211342023</v>
      </c>
      <c r="X1995" s="578">
        <v>0.29315609484910898</v>
      </c>
      <c r="Y1995" s="578">
        <v>1.3471729073595824E-2</v>
      </c>
    </row>
    <row r="1996" spans="1:25" x14ac:dyDescent="0.3">
      <c r="A1996" s="311" t="s">
        <v>4593</v>
      </c>
      <c r="B1996" s="310" t="s">
        <v>48</v>
      </c>
      <c r="C1996" s="310" t="s">
        <v>4184</v>
      </c>
      <c r="D1996" s="36">
        <v>10</v>
      </c>
      <c r="E1996" s="36">
        <v>2020</v>
      </c>
      <c r="F1996" s="578">
        <v>3.7657296863386902</v>
      </c>
      <c r="G1996" s="578">
        <v>1040.8867365519163</v>
      </c>
      <c r="H1996" s="578">
        <v>0.27779527661914427</v>
      </c>
      <c r="I1996" s="578">
        <v>0.24633040651679</v>
      </c>
      <c r="J1996" s="578">
        <v>9.1566296032397024E-3</v>
      </c>
      <c r="K1996" s="578">
        <v>5.2403184851658153</v>
      </c>
      <c r="L1996" s="578">
        <v>1498.0439631144175</v>
      </c>
      <c r="M1996" s="578">
        <v>0.40143801231170023</v>
      </c>
      <c r="N1996" s="578">
        <v>0.2734589688867945</v>
      </c>
      <c r="O1996" s="578">
        <v>1.3178222948530025E-2</v>
      </c>
      <c r="P1996" s="578">
        <v>3.7657293213123877</v>
      </c>
      <c r="Q1996" s="578">
        <v>1040.8867365519163</v>
      </c>
      <c r="R1996" s="578">
        <v>0.27779527882133404</v>
      </c>
      <c r="S1996" s="578">
        <v>0.24633040651679</v>
      </c>
      <c r="T1996" s="578">
        <v>9.1566297002524718E-3</v>
      </c>
      <c r="U1996" s="578">
        <v>5.2403184876408551</v>
      </c>
      <c r="V1996" s="578">
        <v>1498.0439631144175</v>
      </c>
      <c r="W1996" s="578">
        <v>0.40143796429038003</v>
      </c>
      <c r="X1996" s="578">
        <v>0.27345896015564525</v>
      </c>
      <c r="Y1996" s="578">
        <v>1.3178222948530025E-2</v>
      </c>
    </row>
    <row r="1997" spans="1:25" x14ac:dyDescent="0.3">
      <c r="A1997" s="311" t="s">
        <v>4594</v>
      </c>
      <c r="B1997" s="310" t="s">
        <v>48</v>
      </c>
      <c r="C1997" s="310" t="s">
        <v>4184</v>
      </c>
      <c r="D1997" s="36">
        <v>11</v>
      </c>
      <c r="E1997" s="36">
        <v>2020</v>
      </c>
      <c r="F1997" s="578">
        <v>4.2705997993410429</v>
      </c>
      <c r="G1997" s="578">
        <v>1212.2430763244574</v>
      </c>
      <c r="H1997" s="578">
        <v>0.32853978362011976</v>
      </c>
      <c r="I1997" s="578">
        <v>0.220648079567278</v>
      </c>
      <c r="J1997" s="578">
        <v>1.066405931487675E-2</v>
      </c>
      <c r="K1997" s="578">
        <v>5.1117625766904249</v>
      </c>
      <c r="L1997" s="578">
        <v>1471.7715136210077</v>
      </c>
      <c r="M1997" s="578">
        <v>0.38520012704733098</v>
      </c>
      <c r="N1997" s="578">
        <v>0.249906405806541</v>
      </c>
      <c r="O1997" s="578">
        <v>1.2947086303029149E-2</v>
      </c>
      <c r="P1997" s="578">
        <v>4.2705997446500934</v>
      </c>
      <c r="Q1997" s="578">
        <v>1212.2430241902625</v>
      </c>
      <c r="R1997" s="578">
        <v>0.32853979334079952</v>
      </c>
      <c r="S1997" s="578">
        <v>0.220647985969359</v>
      </c>
      <c r="T1997" s="578">
        <v>1.066405931487675E-2</v>
      </c>
      <c r="U1997" s="578">
        <v>5.1117622685257276</v>
      </c>
      <c r="V1997" s="578">
        <v>1471.7714614868125</v>
      </c>
      <c r="W1997" s="578">
        <v>0.38520012704733098</v>
      </c>
      <c r="X1997" s="578">
        <v>0.249906405806541</v>
      </c>
      <c r="Y1997" s="578">
        <v>1.2947086303029149E-2</v>
      </c>
    </row>
    <row r="1998" spans="1:25" x14ac:dyDescent="0.3">
      <c r="A1998" s="311" t="s">
        <v>4595</v>
      </c>
      <c r="B1998" s="310" t="s">
        <v>48</v>
      </c>
      <c r="C1998" s="310" t="s">
        <v>4184</v>
      </c>
      <c r="D1998" s="36">
        <v>12</v>
      </c>
      <c r="E1998" s="36">
        <v>2020</v>
      </c>
      <c r="F1998" s="578">
        <v>4.6836787233393471</v>
      </c>
      <c r="G1998" s="578">
        <v>1352.4442749023374</v>
      </c>
      <c r="H1998" s="578">
        <v>0.37005753293245347</v>
      </c>
      <c r="I1998" s="578">
        <v>0.19963442751516852</v>
      </c>
      <c r="J1998" s="578">
        <v>1.189743028953665E-2</v>
      </c>
      <c r="K1998" s="578">
        <v>5.0022749558581054</v>
      </c>
      <c r="L1998" s="578">
        <v>1449.3919665018675</v>
      </c>
      <c r="M1998" s="578">
        <v>0.37199928689127093</v>
      </c>
      <c r="N1998" s="578">
        <v>0.22977669857209498</v>
      </c>
      <c r="O1998" s="578">
        <v>1.2750182281403425E-2</v>
      </c>
      <c r="P1998" s="578">
        <v>4.6836786690146202</v>
      </c>
      <c r="Q1998" s="578">
        <v>1352.4442234039225</v>
      </c>
      <c r="R1998" s="578">
        <v>0.37005754348744246</v>
      </c>
      <c r="S1998" s="578">
        <v>0.19963442751516852</v>
      </c>
      <c r="T1998" s="578">
        <v>1.189743028953665E-2</v>
      </c>
      <c r="U1998" s="578">
        <v>5.0022748022480847</v>
      </c>
      <c r="V1998" s="578">
        <v>1449.3919665018675</v>
      </c>
      <c r="W1998" s="578">
        <v>0.37199929253741426</v>
      </c>
      <c r="X1998" s="578">
        <v>0.22977669909596399</v>
      </c>
      <c r="Y1998" s="578">
        <v>1.2750182281403425E-2</v>
      </c>
    </row>
    <row r="1999" spans="1:25" x14ac:dyDescent="0.3">
      <c r="A1999" s="311" t="s">
        <v>4596</v>
      </c>
      <c r="B1999" s="310" t="s">
        <v>48</v>
      </c>
      <c r="C1999" s="310" t="s">
        <v>4184</v>
      </c>
      <c r="D1999" s="36">
        <v>13</v>
      </c>
      <c r="E1999" s="36">
        <v>2020</v>
      </c>
      <c r="F1999" s="578">
        <v>4.6201093941951168</v>
      </c>
      <c r="G1999" s="578">
        <v>1352.40709050496</v>
      </c>
      <c r="H1999" s="578">
        <v>0.35565305995017549</v>
      </c>
      <c r="I1999" s="578">
        <v>0.18085938602841101</v>
      </c>
      <c r="J1999" s="578">
        <v>1.1896972990749976E-2</v>
      </c>
      <c r="K1999" s="578">
        <v>4.9100522029621025</v>
      </c>
      <c r="L1999" s="578">
        <v>1437.5457318623799</v>
      </c>
      <c r="M1999" s="578">
        <v>0.35434422437780655</v>
      </c>
      <c r="N1999" s="578">
        <v>0.21189752490802924</v>
      </c>
      <c r="O1999" s="578">
        <v>1.2645856205684401E-2</v>
      </c>
      <c r="P1999" s="578">
        <v>4.6201095479106327</v>
      </c>
      <c r="Q1999" s="578">
        <v>1352.40709050496</v>
      </c>
      <c r="R1999" s="578">
        <v>0.35565305995987673</v>
      </c>
      <c r="S1999" s="578">
        <v>0.180859308476404</v>
      </c>
      <c r="T1999" s="578">
        <v>1.1896972990749976E-2</v>
      </c>
      <c r="U1999" s="578">
        <v>4.9100521508601798</v>
      </c>
      <c r="V1999" s="578">
        <v>1437.5457318623799</v>
      </c>
      <c r="W1999" s="578">
        <v>0.35434419883434426</v>
      </c>
      <c r="X1999" s="578">
        <v>0.21189753167952075</v>
      </c>
      <c r="Y1999" s="578">
        <v>1.2645855157946501E-2</v>
      </c>
    </row>
    <row r="2000" spans="1:25" x14ac:dyDescent="0.3">
      <c r="A2000" s="311" t="s">
        <v>4597</v>
      </c>
      <c r="B2000" s="310" t="s">
        <v>48</v>
      </c>
      <c r="C2000" s="310" t="s">
        <v>4184</v>
      </c>
      <c r="D2000" s="36">
        <v>14</v>
      </c>
      <c r="E2000" s="36">
        <v>2020</v>
      </c>
      <c r="F2000" s="578">
        <v>4.9759989315474096</v>
      </c>
      <c r="G2000" s="578">
        <v>1447.5979817708273</v>
      </c>
      <c r="H2000" s="578">
        <v>0.339010905765462</v>
      </c>
      <c r="I2000" s="578">
        <v>0.18126120232045601</v>
      </c>
      <c r="J2000" s="578">
        <v>1.2734569293873649E-2</v>
      </c>
      <c r="K2000" s="578">
        <v>5.2401193580881147</v>
      </c>
      <c r="L2000" s="578">
        <v>1524.1847826639776</v>
      </c>
      <c r="M2000" s="578">
        <v>0.33849428803659926</v>
      </c>
      <c r="N2000" s="578">
        <v>0.21149749495089001</v>
      </c>
      <c r="O2000" s="578">
        <v>1.3408207247266501E-2</v>
      </c>
      <c r="P2000" s="578">
        <v>4.9759987748257082</v>
      </c>
      <c r="Q2000" s="578">
        <v>1447.5979817708273</v>
      </c>
      <c r="R2000" s="578">
        <v>0.339010905765462</v>
      </c>
      <c r="S2000" s="578">
        <v>0.18126120232045601</v>
      </c>
      <c r="T2000" s="578">
        <v>1.2734569812891949E-2</v>
      </c>
      <c r="U2000" s="578">
        <v>5.2401192538357702</v>
      </c>
      <c r="V2000" s="578">
        <v>1524.1847826639776</v>
      </c>
      <c r="W2000" s="578">
        <v>0.33849428803659926</v>
      </c>
      <c r="X2000" s="578">
        <v>0.21149749495089001</v>
      </c>
      <c r="Y2000" s="578">
        <v>1.3408207247266501E-2</v>
      </c>
    </row>
    <row r="2001" spans="1:25" x14ac:dyDescent="0.3">
      <c r="A2001" s="311" t="s">
        <v>4598</v>
      </c>
      <c r="B2001" s="310" t="s">
        <v>48</v>
      </c>
      <c r="C2001" s="310" t="s">
        <v>4184</v>
      </c>
      <c r="D2001" s="36">
        <v>15</v>
      </c>
      <c r="E2001" s="36">
        <v>2020</v>
      </c>
      <c r="F2001" s="578">
        <v>5.3167768989417974</v>
      </c>
      <c r="G2001" s="578">
        <v>1537.6338475545176</v>
      </c>
      <c r="H2001" s="578">
        <v>0.32470664688541195</v>
      </c>
      <c r="I2001" s="578">
        <v>0.18292943675381373</v>
      </c>
      <c r="J2001" s="578">
        <v>1.3526819869487826E-2</v>
      </c>
      <c r="K2001" s="578">
        <v>5.5529866764942772</v>
      </c>
      <c r="L2001" s="578">
        <v>1605.3200480143173</v>
      </c>
      <c r="M2001" s="578">
        <v>0.32535667634025772</v>
      </c>
      <c r="N2001" s="578">
        <v>0.21052581444382598</v>
      </c>
      <c r="O2001" s="578">
        <v>1.4122128108283449E-2</v>
      </c>
      <c r="P2001" s="578">
        <v>5.316776849516212</v>
      </c>
      <c r="Q2001" s="578">
        <v>1537.6338475545176</v>
      </c>
      <c r="R2001" s="578">
        <v>0.32470665712996</v>
      </c>
      <c r="S2001" s="578">
        <v>0.18292944195369801</v>
      </c>
      <c r="T2001" s="578">
        <v>1.3526819869487826E-2</v>
      </c>
      <c r="U2001" s="578">
        <v>5.552987039241998</v>
      </c>
      <c r="V2001" s="578">
        <v>1605.3199437459273</v>
      </c>
      <c r="W2001" s="578">
        <v>0.32535667659734147</v>
      </c>
      <c r="X2001" s="578">
        <v>0.21052581702436574</v>
      </c>
      <c r="Y2001" s="578">
        <v>1.4122128108283449E-2</v>
      </c>
    </row>
    <row r="2002" spans="1:25" x14ac:dyDescent="0.3">
      <c r="A2002" s="579" t="s">
        <v>4599</v>
      </c>
      <c r="B2002" s="580" t="s">
        <v>48</v>
      </c>
      <c r="C2002" s="580" t="s">
        <v>4184</v>
      </c>
      <c r="D2002" s="581">
        <v>16</v>
      </c>
      <c r="E2002" s="581">
        <v>2020</v>
      </c>
      <c r="F2002" s="582">
        <v>5.7668946181778002</v>
      </c>
      <c r="G2002" s="582">
        <v>1642.3843599955176</v>
      </c>
      <c r="H2002" s="582">
        <v>0.31577452635004455</v>
      </c>
      <c r="I2002" s="582">
        <v>0.18890396924689323</v>
      </c>
      <c r="J2002" s="582">
        <v>1.4448485943527526E-2</v>
      </c>
      <c r="K2002" s="582">
        <v>5.9654139869235179</v>
      </c>
      <c r="L2002" s="582">
        <v>1699.87697855631</v>
      </c>
      <c r="M2002" s="582">
        <v>0.31681294547646122</v>
      </c>
      <c r="N2002" s="582">
        <v>0.21477773627460275</v>
      </c>
      <c r="O2002" s="582">
        <v>1.4954122957230174E-2</v>
      </c>
      <c r="P2002" s="582">
        <v>5.7668944116836975</v>
      </c>
      <c r="Q2002" s="582">
        <v>1642.3843599955176</v>
      </c>
      <c r="R2002" s="582">
        <v>0.31577455090397599</v>
      </c>
      <c r="S2002" s="582">
        <v>0.18890398484654677</v>
      </c>
      <c r="T2002" s="582">
        <v>1.4448485943527526E-2</v>
      </c>
      <c r="U2002" s="582">
        <v>5.9654137782539056</v>
      </c>
      <c r="V2002" s="582">
        <v>1699.8771870930948</v>
      </c>
      <c r="W2002" s="582">
        <v>0.31681294589846648</v>
      </c>
      <c r="X2002" s="582">
        <v>0.21477773267542899</v>
      </c>
      <c r="Y2002" s="582">
        <v>1.4954122957230174E-2</v>
      </c>
    </row>
    <row r="2003" spans="1:25" x14ac:dyDescent="0.3">
      <c r="A2003" s="311" t="s">
        <v>4600</v>
      </c>
      <c r="B2003" s="310" t="s">
        <v>48</v>
      </c>
      <c r="C2003" s="310" t="s">
        <v>4184</v>
      </c>
      <c r="D2003" s="36">
        <v>1</v>
      </c>
      <c r="E2003" s="36">
        <v>2030</v>
      </c>
      <c r="F2003" s="578">
        <v>11.5277518186703</v>
      </c>
      <c r="G2003" s="578">
        <v>7357.8352559407504</v>
      </c>
      <c r="H2003" s="578">
        <v>1.14765066496329</v>
      </c>
      <c r="I2003" s="578">
        <v>0.46076400050272526</v>
      </c>
      <c r="J2003" s="578">
        <v>6.3555160343336525E-2</v>
      </c>
      <c r="K2003" s="578">
        <v>11.933011789826775</v>
      </c>
      <c r="L2003" s="578">
        <v>7790.2914988199818</v>
      </c>
      <c r="M2003" s="578">
        <v>1.25917362099668</v>
      </c>
      <c r="N2003" s="578">
        <v>0.47625788301229455</v>
      </c>
      <c r="O2003" s="578">
        <v>6.729087136530626E-2</v>
      </c>
      <c r="P2003" s="578">
        <v>11.527752862008676</v>
      </c>
      <c r="Q2003" s="578">
        <v>7357.835309346513</v>
      </c>
      <c r="R2003" s="578">
        <v>1.1476506659334151</v>
      </c>
      <c r="S2003" s="578">
        <v>0.46076400050272526</v>
      </c>
      <c r="T2003" s="578">
        <v>6.3555160847802897E-2</v>
      </c>
      <c r="U2003" s="578">
        <v>11.933010746436251</v>
      </c>
      <c r="V2003" s="578">
        <v>7790.2914479573519</v>
      </c>
      <c r="W2003" s="578">
        <v>1.25917361945418</v>
      </c>
      <c r="X2003" s="578">
        <v>0.47625783023734852</v>
      </c>
      <c r="Y2003" s="578">
        <v>6.729087136530626E-2</v>
      </c>
    </row>
    <row r="2004" spans="1:25" x14ac:dyDescent="0.3">
      <c r="A2004" s="311" t="s">
        <v>4601</v>
      </c>
      <c r="B2004" s="310" t="s">
        <v>48</v>
      </c>
      <c r="C2004" s="310" t="s">
        <v>4184</v>
      </c>
      <c r="D2004" s="36">
        <v>2</v>
      </c>
      <c r="E2004" s="36">
        <v>2030</v>
      </c>
      <c r="F2004" s="578">
        <v>5.7252651277328024</v>
      </c>
      <c r="G2004" s="578">
        <v>3725.3830439249627</v>
      </c>
      <c r="H2004" s="578">
        <v>0.53820953414348549</v>
      </c>
      <c r="I2004" s="578">
        <v>0.23419103565781024</v>
      </c>
      <c r="J2004" s="578">
        <v>3.2178435416426475E-2</v>
      </c>
      <c r="K2004" s="578">
        <v>6.1014568996221543</v>
      </c>
      <c r="L2004" s="578">
        <v>4198.4999211629201</v>
      </c>
      <c r="M2004" s="578">
        <v>0.68218607649517504</v>
      </c>
      <c r="N2004" s="578">
        <v>0.24682748255630299</v>
      </c>
      <c r="O2004" s="578">
        <v>3.6265412985812824E-2</v>
      </c>
      <c r="P2004" s="578">
        <v>5.7252652842992795</v>
      </c>
      <c r="Q2004" s="578">
        <v>3725.3830439249627</v>
      </c>
      <c r="R2004" s="578">
        <v>0.5382095342065436</v>
      </c>
      <c r="S2004" s="578">
        <v>0.23419103651152226</v>
      </c>
      <c r="T2004" s="578">
        <v>3.2178435416426475E-2</v>
      </c>
      <c r="U2004" s="578">
        <v>6.1014568993086824</v>
      </c>
      <c r="V2004" s="578">
        <v>4198.4999211629201</v>
      </c>
      <c r="W2004" s="578">
        <v>0.68218609201721792</v>
      </c>
      <c r="X2004" s="578">
        <v>0.24682747751163875</v>
      </c>
      <c r="Y2004" s="578">
        <v>3.6265413509681772E-2</v>
      </c>
    </row>
    <row r="2005" spans="1:25" x14ac:dyDescent="0.3">
      <c r="A2005" s="311" t="s">
        <v>4602</v>
      </c>
      <c r="B2005" s="310" t="s">
        <v>48</v>
      </c>
      <c r="C2005" s="310" t="s">
        <v>4184</v>
      </c>
      <c r="D2005" s="36">
        <v>3</v>
      </c>
      <c r="E2005" s="36">
        <v>2030</v>
      </c>
      <c r="F2005" s="578">
        <v>3.0740305357761177</v>
      </c>
      <c r="G2005" s="578">
        <v>2098.6778691609675</v>
      </c>
      <c r="H2005" s="578">
        <v>0.29702637387284347</v>
      </c>
      <c r="I2005" s="578">
        <v>0.12814703645805475</v>
      </c>
      <c r="J2005" s="578">
        <v>1.8127639195881749E-2</v>
      </c>
      <c r="K2005" s="578">
        <v>3.5622186367024025</v>
      </c>
      <c r="L2005" s="578">
        <v>2684.5286928812602</v>
      </c>
      <c r="M2005" s="578">
        <v>0.36527923537262974</v>
      </c>
      <c r="N2005" s="578">
        <v>0.14894240027448749</v>
      </c>
      <c r="O2005" s="578">
        <v>2.3188516672234927E-2</v>
      </c>
      <c r="P2005" s="578">
        <v>3.0740307445275876</v>
      </c>
      <c r="Q2005" s="578">
        <v>2098.6779212951624</v>
      </c>
      <c r="R2005" s="578">
        <v>0.29702636939327876</v>
      </c>
      <c r="S2005" s="578">
        <v>0.12814703172383177</v>
      </c>
      <c r="T2005" s="578">
        <v>1.8127639195881749E-2</v>
      </c>
      <c r="U2005" s="578">
        <v>3.5622184291193273</v>
      </c>
      <c r="V2005" s="578">
        <v>2684.5286928812602</v>
      </c>
      <c r="W2005" s="578">
        <v>0.36527923477115049</v>
      </c>
      <c r="X2005" s="578">
        <v>0.14894240178788701</v>
      </c>
      <c r="Y2005" s="578">
        <v>2.3188516672234927E-2</v>
      </c>
    </row>
    <row r="2006" spans="1:25" x14ac:dyDescent="0.3">
      <c r="A2006" s="311" t="s">
        <v>4603</v>
      </c>
      <c r="B2006" s="310" t="s">
        <v>48</v>
      </c>
      <c r="C2006" s="310" t="s">
        <v>4184</v>
      </c>
      <c r="D2006" s="36">
        <v>4</v>
      </c>
      <c r="E2006" s="36">
        <v>2030</v>
      </c>
      <c r="F2006" s="578">
        <v>1.7383383813051549</v>
      </c>
      <c r="G2006" s="578">
        <v>1044.4376424153588</v>
      </c>
      <c r="H2006" s="578">
        <v>0.167489438879177</v>
      </c>
      <c r="I2006" s="578">
        <v>6.8752653838600963E-2</v>
      </c>
      <c r="J2006" s="578">
        <v>9.0214306255802495E-3</v>
      </c>
      <c r="K2006" s="578">
        <v>2.7665621988359472</v>
      </c>
      <c r="L2006" s="578">
        <v>2218.4761606852176</v>
      </c>
      <c r="M2006" s="578">
        <v>0.26336056788083279</v>
      </c>
      <c r="N2006" s="578">
        <v>0.11880562483565825</v>
      </c>
      <c r="O2006" s="578">
        <v>1.9162566148831151E-2</v>
      </c>
      <c r="P2006" s="578">
        <v>1.7383380683807674</v>
      </c>
      <c r="Q2006" s="578">
        <v>1044.4376424153588</v>
      </c>
      <c r="R2006" s="578">
        <v>0.16748943440931374</v>
      </c>
      <c r="S2006" s="578">
        <v>6.8752662744373028E-2</v>
      </c>
      <c r="T2006" s="578">
        <v>9.0214308390083389E-3</v>
      </c>
      <c r="U2006" s="578">
        <v>2.7665624061110021</v>
      </c>
      <c r="V2006" s="578">
        <v>2218.4761085510199</v>
      </c>
      <c r="W2006" s="578">
        <v>0.26336056521540702</v>
      </c>
      <c r="X2006" s="578">
        <v>0.11880562739679525</v>
      </c>
      <c r="Y2006" s="578">
        <v>1.9162566148831151E-2</v>
      </c>
    </row>
    <row r="2007" spans="1:25" x14ac:dyDescent="0.3">
      <c r="A2007" s="311" t="s">
        <v>4604</v>
      </c>
      <c r="B2007" s="310" t="s">
        <v>48</v>
      </c>
      <c r="C2007" s="310" t="s">
        <v>4184</v>
      </c>
      <c r="D2007" s="36">
        <v>5</v>
      </c>
      <c r="E2007" s="36">
        <v>2030</v>
      </c>
      <c r="F2007" s="578">
        <v>1.5647485163249224</v>
      </c>
      <c r="G2007" s="578">
        <v>1073.1838461558</v>
      </c>
      <c r="H2007" s="578">
        <v>0.14046983041771427</v>
      </c>
      <c r="I2007" s="578">
        <v>6.386829889379439E-2</v>
      </c>
      <c r="J2007" s="578">
        <v>9.2697380944931212E-3</v>
      </c>
      <c r="K2007" s="578">
        <v>2.3765989366232376</v>
      </c>
      <c r="L2007" s="578">
        <v>1956.1292114257801</v>
      </c>
      <c r="M2007" s="578">
        <v>0.20870424873767926</v>
      </c>
      <c r="N2007" s="578">
        <v>0.10411511035635999</v>
      </c>
      <c r="O2007" s="578">
        <v>1.6896544664632474E-2</v>
      </c>
      <c r="P2007" s="578">
        <v>1.5647484126391875</v>
      </c>
      <c r="Q2007" s="578">
        <v>1073.1838461558</v>
      </c>
      <c r="R2007" s="578">
        <v>0.1404698304698585</v>
      </c>
      <c r="S2007" s="578">
        <v>6.38682999415323E-2</v>
      </c>
      <c r="T2007" s="578">
        <v>9.2697380944931212E-3</v>
      </c>
      <c r="U2007" s="578">
        <v>2.3765990930445051</v>
      </c>
      <c r="V2007" s="578">
        <v>1956.1291592915825</v>
      </c>
      <c r="W2007" s="578">
        <v>0.20870424878982349</v>
      </c>
      <c r="X2007" s="578">
        <v>0.10411510725195175</v>
      </c>
      <c r="Y2007" s="578">
        <v>1.6896546226538051E-2</v>
      </c>
    </row>
    <row r="2008" spans="1:25" x14ac:dyDescent="0.3">
      <c r="A2008" s="311" t="s">
        <v>4605</v>
      </c>
      <c r="B2008" s="310" t="s">
        <v>48</v>
      </c>
      <c r="C2008" s="310" t="s">
        <v>4184</v>
      </c>
      <c r="D2008" s="36">
        <v>6</v>
      </c>
      <c r="E2008" s="36">
        <v>2030</v>
      </c>
      <c r="F2008" s="578">
        <v>1.46059491373095</v>
      </c>
      <c r="G2008" s="578">
        <v>1090.4321893056176</v>
      </c>
      <c r="H2008" s="578">
        <v>0.12425867431617549</v>
      </c>
      <c r="I2008" s="578">
        <v>6.0937618720345178E-2</v>
      </c>
      <c r="J2008" s="578">
        <v>9.4187223148764973E-3</v>
      </c>
      <c r="K2008" s="578">
        <v>2.1224546421566002</v>
      </c>
      <c r="L2008" s="578">
        <v>1801.3391583760526</v>
      </c>
      <c r="M2008" s="578">
        <v>0.17154785413246448</v>
      </c>
      <c r="N2008" s="578">
        <v>9.5070494144844475E-2</v>
      </c>
      <c r="O2008" s="578">
        <v>1.555940367688885E-2</v>
      </c>
      <c r="P2008" s="578">
        <v>1.4605950702448325</v>
      </c>
      <c r="Q2008" s="578">
        <v>1090.4322935740101</v>
      </c>
      <c r="R2008" s="578">
        <v>0.12425867483034325</v>
      </c>
      <c r="S2008" s="578">
        <v>6.0937616702479575E-2</v>
      </c>
      <c r="T2008" s="578">
        <v>9.418722368233521E-3</v>
      </c>
      <c r="U2008" s="578">
        <v>2.1224545899834326</v>
      </c>
      <c r="V2008" s="578">
        <v>1801.3391583760526</v>
      </c>
      <c r="W2008" s="578">
        <v>0.17154785481276677</v>
      </c>
      <c r="X2008" s="578">
        <v>9.507049379559851E-2</v>
      </c>
      <c r="Y2008" s="578">
        <v>1.555940367688885E-2</v>
      </c>
    </row>
    <row r="2009" spans="1:25" x14ac:dyDescent="0.3">
      <c r="A2009" s="311" t="s">
        <v>4606</v>
      </c>
      <c r="B2009" s="310" t="s">
        <v>48</v>
      </c>
      <c r="C2009" s="310" t="s">
        <v>4184</v>
      </c>
      <c r="D2009" s="36">
        <v>7</v>
      </c>
      <c r="E2009" s="36">
        <v>2030</v>
      </c>
      <c r="F2009" s="578">
        <v>1.3911596118482477</v>
      </c>
      <c r="G2009" s="578">
        <v>1101.9308433532674</v>
      </c>
      <c r="H2009" s="578">
        <v>0.11345088346085125</v>
      </c>
      <c r="I2009" s="578">
        <v>5.8983824739698251E-2</v>
      </c>
      <c r="J2009" s="578">
        <v>9.5180474988107201E-3</v>
      </c>
      <c r="K2009" s="578">
        <v>2.0396982566389799</v>
      </c>
      <c r="L2009" s="578">
        <v>1758.46265538533</v>
      </c>
      <c r="M2009" s="578">
        <v>0.15130617126608975</v>
      </c>
      <c r="N2009" s="578">
        <v>9.0439198849101829E-2</v>
      </c>
      <c r="O2009" s="578">
        <v>1.5189162484602975E-2</v>
      </c>
      <c r="P2009" s="578">
        <v>1.3911596640706752</v>
      </c>
      <c r="Q2009" s="578">
        <v>1101.9308433532674</v>
      </c>
      <c r="R2009" s="578">
        <v>0.11345088701151876</v>
      </c>
      <c r="S2009" s="578">
        <v>5.89838210726156E-2</v>
      </c>
      <c r="T2009" s="578">
        <v>9.5180474988107201E-3</v>
      </c>
      <c r="U2009" s="578">
        <v>2.0396982044642975</v>
      </c>
      <c r="V2009" s="578">
        <v>1758.46265538533</v>
      </c>
      <c r="W2009" s="578">
        <v>0.15130617147466752</v>
      </c>
      <c r="X2009" s="578">
        <v>9.0439196792431092E-2</v>
      </c>
      <c r="Y2009" s="578">
        <v>1.5189162484602975E-2</v>
      </c>
    </row>
    <row r="2010" spans="1:25" x14ac:dyDescent="0.3">
      <c r="A2010" s="311" t="s">
        <v>4607</v>
      </c>
      <c r="B2010" s="310" t="s">
        <v>48</v>
      </c>
      <c r="C2010" s="310" t="s">
        <v>4184</v>
      </c>
      <c r="D2010" s="36">
        <v>8</v>
      </c>
      <c r="E2010" s="36">
        <v>2030</v>
      </c>
      <c r="F2010" s="578">
        <v>1.3061335910700373</v>
      </c>
      <c r="G2010" s="578">
        <v>1056.8363424936874</v>
      </c>
      <c r="H2010" s="578">
        <v>0.1014640583889555</v>
      </c>
      <c r="I2010" s="578">
        <v>5.8207592926919398E-2</v>
      </c>
      <c r="J2010" s="578">
        <v>9.128622240192872E-3</v>
      </c>
      <c r="K2010" s="578">
        <v>1.7738737786770125</v>
      </c>
      <c r="L2010" s="578">
        <v>1507.5654093424423</v>
      </c>
      <c r="M2010" s="578">
        <v>0.13786138335368925</v>
      </c>
      <c r="N2010" s="578">
        <v>7.2996464441530351E-2</v>
      </c>
      <c r="O2010" s="578">
        <v>1.302194483772225E-2</v>
      </c>
      <c r="P2010" s="578">
        <v>1.30613354018396</v>
      </c>
      <c r="Q2010" s="578">
        <v>1056.8363424936874</v>
      </c>
      <c r="R2010" s="578">
        <v>0.1014640624246865</v>
      </c>
      <c r="S2010" s="578">
        <v>5.8207595546264146E-2</v>
      </c>
      <c r="T2010" s="578">
        <v>9.1286221383294688E-3</v>
      </c>
      <c r="U2010" s="578">
        <v>1.7738738308347151</v>
      </c>
      <c r="V2010" s="578">
        <v>1507.5654093424423</v>
      </c>
      <c r="W2010" s="578">
        <v>0.13786138376356824</v>
      </c>
      <c r="X2010" s="578">
        <v>7.2996461822185624E-2</v>
      </c>
      <c r="Y2010" s="578">
        <v>1.302194483772225E-2</v>
      </c>
    </row>
    <row r="2011" spans="1:25" x14ac:dyDescent="0.3">
      <c r="A2011" s="311" t="s">
        <v>4608</v>
      </c>
      <c r="B2011" s="310" t="s">
        <v>48</v>
      </c>
      <c r="C2011" s="310" t="s">
        <v>4184</v>
      </c>
      <c r="D2011" s="36">
        <v>9</v>
      </c>
      <c r="E2011" s="36">
        <v>2030</v>
      </c>
      <c r="F2011" s="578">
        <v>1.242366347297315</v>
      </c>
      <c r="G2011" s="578">
        <v>1023.0188592274944</v>
      </c>
      <c r="H2011" s="578">
        <v>9.2473973249677002E-2</v>
      </c>
      <c r="I2011" s="578">
        <v>5.7625405665021355E-2</v>
      </c>
      <c r="J2011" s="578">
        <v>8.8365844130748831E-3</v>
      </c>
      <c r="K2011" s="578">
        <v>1.7114626966367676</v>
      </c>
      <c r="L2011" s="578">
        <v>1467.1268806457474</v>
      </c>
      <c r="M2011" s="578">
        <v>0.12696169504973351</v>
      </c>
      <c r="N2011" s="578">
        <v>6.7371228244155604E-2</v>
      </c>
      <c r="O2011" s="578">
        <v>1.2672700919210876E-2</v>
      </c>
      <c r="P2011" s="578">
        <v>1.2423662951847849</v>
      </c>
      <c r="Q2011" s="578">
        <v>1023.0188592274944</v>
      </c>
      <c r="R2011" s="578">
        <v>9.2473970327167337E-2</v>
      </c>
      <c r="S2011" s="578">
        <v>5.76254030456766E-2</v>
      </c>
      <c r="T2011" s="578">
        <v>8.8365845585940336E-3</v>
      </c>
      <c r="U2011" s="578">
        <v>1.7114627487817375</v>
      </c>
      <c r="V2011" s="578">
        <v>1467.1268806457474</v>
      </c>
      <c r="W2011" s="578">
        <v>0.12696169504973351</v>
      </c>
      <c r="X2011" s="578">
        <v>6.7371229815762448E-2</v>
      </c>
      <c r="Y2011" s="578">
        <v>1.2672700919210876E-2</v>
      </c>
    </row>
    <row r="2012" spans="1:25" x14ac:dyDescent="0.3">
      <c r="A2012" s="311" t="s">
        <v>4609</v>
      </c>
      <c r="B2012" s="310" t="s">
        <v>48</v>
      </c>
      <c r="C2012" s="310" t="s">
        <v>4184</v>
      </c>
      <c r="D2012" s="36">
        <v>10</v>
      </c>
      <c r="E2012" s="36">
        <v>2030</v>
      </c>
      <c r="F2012" s="578">
        <v>1.192766546936425</v>
      </c>
      <c r="G2012" s="578">
        <v>996.71309153238701</v>
      </c>
      <c r="H2012" s="578">
        <v>8.5481535426879404E-2</v>
      </c>
      <c r="I2012" s="578">
        <v>5.7172540866304147E-2</v>
      </c>
      <c r="J2012" s="578">
        <v>8.6094128637341748E-3</v>
      </c>
      <c r="K2012" s="578">
        <v>1.6606861368009</v>
      </c>
      <c r="L2012" s="578">
        <v>1434.6619771321548</v>
      </c>
      <c r="M2012" s="578">
        <v>0.11856652365531724</v>
      </c>
      <c r="N2012" s="578">
        <v>6.2450829835142899E-2</v>
      </c>
      <c r="O2012" s="578">
        <v>1.2392327150640352E-2</v>
      </c>
      <c r="P2012" s="578">
        <v>1.192766494803885</v>
      </c>
      <c r="Q2012" s="578">
        <v>996.71309153238701</v>
      </c>
      <c r="R2012" s="578">
        <v>8.5481538686508401E-2</v>
      </c>
      <c r="S2012" s="578">
        <v>5.7172545057255747E-2</v>
      </c>
      <c r="T2012" s="578">
        <v>8.6094129170911984E-3</v>
      </c>
      <c r="U2012" s="578">
        <v>1.6606859281570552</v>
      </c>
      <c r="V2012" s="578">
        <v>1434.6619771321548</v>
      </c>
      <c r="W2012" s="578">
        <v>0.11856652371352475</v>
      </c>
      <c r="X2012" s="578">
        <v>6.2450830882880747E-2</v>
      </c>
      <c r="Y2012" s="578">
        <v>1.2392328188676974E-2</v>
      </c>
    </row>
    <row r="2013" spans="1:25" x14ac:dyDescent="0.3">
      <c r="A2013" s="311" t="s">
        <v>4610</v>
      </c>
      <c r="B2013" s="310" t="s">
        <v>48</v>
      </c>
      <c r="C2013" s="310" t="s">
        <v>4184</v>
      </c>
      <c r="D2013" s="36">
        <v>11</v>
      </c>
      <c r="E2013" s="36">
        <v>2030</v>
      </c>
      <c r="F2013" s="578">
        <v>1.3515787714165175</v>
      </c>
      <c r="G2013" s="578">
        <v>1160.8051045735624</v>
      </c>
      <c r="H2013" s="578">
        <v>9.5578605294576777E-2</v>
      </c>
      <c r="I2013" s="578">
        <v>5.1323592371772954E-2</v>
      </c>
      <c r="J2013" s="578">
        <v>1.0026808187831148E-2</v>
      </c>
      <c r="K2013" s="578">
        <v>1.6170883863672576</v>
      </c>
      <c r="L2013" s="578">
        <v>1409.64234924316</v>
      </c>
      <c r="M2013" s="578">
        <v>0.11150819706017451</v>
      </c>
      <c r="N2013" s="578">
        <v>5.6896942459085602E-2</v>
      </c>
      <c r="O2013" s="578">
        <v>1.2176179671466E-2</v>
      </c>
      <c r="P2013" s="578">
        <v>1.3515785634165951</v>
      </c>
      <c r="Q2013" s="578">
        <v>1160.8051045735624</v>
      </c>
      <c r="R2013" s="578">
        <v>9.5578609432171377E-2</v>
      </c>
      <c r="S2013" s="578">
        <v>5.1323593943379806E-2</v>
      </c>
      <c r="T2013" s="578">
        <v>1.0026808187831148E-2</v>
      </c>
      <c r="U2013" s="578">
        <v>1.6170886471525852</v>
      </c>
      <c r="V2013" s="578">
        <v>1409.64234924316</v>
      </c>
      <c r="W2013" s="578">
        <v>0.11150819540489426</v>
      </c>
      <c r="X2013" s="578">
        <v>5.6896940484875771E-2</v>
      </c>
      <c r="Y2013" s="578">
        <v>1.217617966661535E-2</v>
      </c>
    </row>
    <row r="2014" spans="1:25" x14ac:dyDescent="0.3">
      <c r="A2014" s="311" t="s">
        <v>4611</v>
      </c>
      <c r="B2014" s="310" t="s">
        <v>48</v>
      </c>
      <c r="C2014" s="310" t="s">
        <v>4184</v>
      </c>
      <c r="D2014" s="36">
        <v>12</v>
      </c>
      <c r="E2014" s="36">
        <v>2030</v>
      </c>
      <c r="F2014" s="578">
        <v>1.4815191257983575</v>
      </c>
      <c r="G2014" s="578">
        <v>1295.0605824788399</v>
      </c>
      <c r="H2014" s="578">
        <v>0.10383983315356626</v>
      </c>
      <c r="I2014" s="578">
        <v>4.6537899412214701E-2</v>
      </c>
      <c r="J2014" s="578">
        <v>1.1186479086366725E-2</v>
      </c>
      <c r="K2014" s="578">
        <v>1.5800059161247124</v>
      </c>
      <c r="L2014" s="578">
        <v>1388.318233489985</v>
      </c>
      <c r="M2014" s="578">
        <v>0.10573730004640899</v>
      </c>
      <c r="N2014" s="578">
        <v>5.2183697698637801E-2</v>
      </c>
      <c r="O2014" s="578">
        <v>1.1991997841202301E-2</v>
      </c>
      <c r="P2014" s="578">
        <v>1.4815193338049477</v>
      </c>
      <c r="Q2014" s="578">
        <v>1295.0605303446425</v>
      </c>
      <c r="R2014" s="578">
        <v>0.10383984056412925</v>
      </c>
      <c r="S2014" s="578">
        <v>4.6537898888345752E-2</v>
      </c>
      <c r="T2014" s="578">
        <v>1.1186479086366725E-2</v>
      </c>
      <c r="U2014" s="578">
        <v>1.5800057074463076</v>
      </c>
      <c r="V2014" s="578">
        <v>1388.318233489985</v>
      </c>
      <c r="W2014" s="578">
        <v>0.10573729853300924</v>
      </c>
      <c r="X2014" s="578">
        <v>5.218369612703095E-2</v>
      </c>
      <c r="Y2014" s="578">
        <v>1.1991997841202301E-2</v>
      </c>
    </row>
    <row r="2015" spans="1:25" x14ac:dyDescent="0.3">
      <c r="A2015" s="311" t="s">
        <v>4612</v>
      </c>
      <c r="B2015" s="310" t="s">
        <v>48</v>
      </c>
      <c r="C2015" s="310" t="s">
        <v>4184</v>
      </c>
      <c r="D2015" s="36">
        <v>13</v>
      </c>
      <c r="E2015" s="36">
        <v>2030</v>
      </c>
      <c r="F2015" s="578">
        <v>1.4536175223482399</v>
      </c>
      <c r="G2015" s="578">
        <v>1295.636248270665</v>
      </c>
      <c r="H2015" s="578">
        <v>9.8809356682371147E-2</v>
      </c>
      <c r="I2015" s="578">
        <v>4.2314800433814498E-2</v>
      </c>
      <c r="J2015" s="578">
        <v>1.1191414513935601E-2</v>
      </c>
      <c r="K2015" s="578">
        <v>1.54272999466047</v>
      </c>
      <c r="L2015" s="578">
        <v>1377.5421765645299</v>
      </c>
      <c r="M2015" s="578">
        <v>9.984250793543932E-2</v>
      </c>
      <c r="N2015" s="578">
        <v>4.8088801617268445E-2</v>
      </c>
      <c r="O2015" s="578">
        <v>1.18988687754608E-2</v>
      </c>
      <c r="P2015" s="578">
        <v>1.4536175745274624</v>
      </c>
      <c r="Q2015" s="578">
        <v>1295.636248270665</v>
      </c>
      <c r="R2015" s="578">
        <v>9.8809356899437206E-2</v>
      </c>
      <c r="S2015" s="578">
        <v>4.2314800433814498E-2</v>
      </c>
      <c r="T2015" s="578">
        <v>1.1191414513935601E-2</v>
      </c>
      <c r="U2015" s="578">
        <v>1.5427298903473425</v>
      </c>
      <c r="V2015" s="578">
        <v>1377.5421765645299</v>
      </c>
      <c r="W2015" s="578">
        <v>9.9842505969717901E-2</v>
      </c>
      <c r="X2015" s="578">
        <v>4.8088802665006342E-2</v>
      </c>
      <c r="Y2015" s="578">
        <v>1.18988687754608E-2</v>
      </c>
    </row>
    <row r="2016" spans="1:25" x14ac:dyDescent="0.3">
      <c r="A2016" s="311" t="s">
        <v>4613</v>
      </c>
      <c r="B2016" s="310" t="s">
        <v>48</v>
      </c>
      <c r="C2016" s="310" t="s">
        <v>4184</v>
      </c>
      <c r="D2016" s="36">
        <v>14</v>
      </c>
      <c r="E2016" s="36">
        <v>2030</v>
      </c>
      <c r="F2016" s="578">
        <v>1.5433245104992799</v>
      </c>
      <c r="G2016" s="578">
        <v>1385.9656270344999</v>
      </c>
      <c r="H2016" s="578">
        <v>9.4769964149842609E-2</v>
      </c>
      <c r="I2016" s="578">
        <v>4.2421948431486528E-2</v>
      </c>
      <c r="J2016" s="578">
        <v>1.1971728177741101E-2</v>
      </c>
      <c r="K2016" s="578">
        <v>1.6251903405851948</v>
      </c>
      <c r="L2016" s="578">
        <v>1459.745728810625</v>
      </c>
      <c r="M2016" s="578">
        <v>9.5842285495261109E-2</v>
      </c>
      <c r="N2016" s="578">
        <v>4.7957081231288577E-2</v>
      </c>
      <c r="O2016" s="578">
        <v>1.2608976976480276E-2</v>
      </c>
      <c r="P2016" s="578">
        <v>1.5433242497495747</v>
      </c>
      <c r="Q2016" s="578">
        <v>1385.9656270344999</v>
      </c>
      <c r="R2016" s="578">
        <v>9.4769962636443453E-2</v>
      </c>
      <c r="S2016" s="578">
        <v>4.24219501583138E-2</v>
      </c>
      <c r="T2016" s="578">
        <v>1.1971728177741101E-2</v>
      </c>
      <c r="U2016" s="578">
        <v>1.6251903927325899</v>
      </c>
      <c r="V2016" s="578">
        <v>1459.7456766764301</v>
      </c>
      <c r="W2016" s="578">
        <v>9.5842280993868628E-2</v>
      </c>
      <c r="X2016" s="578">
        <v>4.7957077564205954E-2</v>
      </c>
      <c r="Y2016" s="578">
        <v>1.2608976976480276E-2</v>
      </c>
    </row>
    <row r="2017" spans="1:25" x14ac:dyDescent="0.3">
      <c r="A2017" s="311" t="s">
        <v>4614</v>
      </c>
      <c r="B2017" s="310" t="s">
        <v>48</v>
      </c>
      <c r="C2017" s="310" t="s">
        <v>4184</v>
      </c>
      <c r="D2017" s="36">
        <v>15</v>
      </c>
      <c r="E2017" s="36">
        <v>2030</v>
      </c>
      <c r="F2017" s="578">
        <v>1.6302458394168999</v>
      </c>
      <c r="G2017" s="578">
        <v>1471.3658320109</v>
      </c>
      <c r="H2017" s="578">
        <v>9.140265043000298E-2</v>
      </c>
      <c r="I2017" s="578">
        <v>4.2812479669616224E-2</v>
      </c>
      <c r="J2017" s="578">
        <v>1.2709467671811501E-2</v>
      </c>
      <c r="K2017" s="578">
        <v>1.7039777302719175</v>
      </c>
      <c r="L2017" s="578">
        <v>1536.6815096537225</v>
      </c>
      <c r="M2017" s="578">
        <v>9.2545686794134427E-2</v>
      </c>
      <c r="N2017" s="578">
        <v>4.7791635627315025E-2</v>
      </c>
      <c r="O2017" s="578">
        <v>1.3273602050806649E-2</v>
      </c>
      <c r="P2017" s="578">
        <v>1.6302459959363924</v>
      </c>
      <c r="Q2017" s="578">
        <v>1471.3658320109</v>
      </c>
      <c r="R2017" s="578">
        <v>9.1402651425596532E-2</v>
      </c>
      <c r="S2017" s="578">
        <v>4.2812484185560579E-2</v>
      </c>
      <c r="T2017" s="578">
        <v>1.2709467671811501E-2</v>
      </c>
      <c r="U2017" s="578">
        <v>1.7039776787017475</v>
      </c>
      <c r="V2017" s="578">
        <v>1536.6814575195274</v>
      </c>
      <c r="W2017" s="578">
        <v>9.2545687529006132E-2</v>
      </c>
      <c r="X2017" s="578">
        <v>4.7791629340887654E-2</v>
      </c>
      <c r="Y2017" s="578">
        <v>1.3273602050806649E-2</v>
      </c>
    </row>
    <row r="2018" spans="1:25" x14ac:dyDescent="0.3">
      <c r="A2018" s="579" t="s">
        <v>4615</v>
      </c>
      <c r="B2018" s="580" t="s">
        <v>48</v>
      </c>
      <c r="C2018" s="580" t="s">
        <v>4184</v>
      </c>
      <c r="D2018" s="581">
        <v>16</v>
      </c>
      <c r="E2018" s="581">
        <v>2030</v>
      </c>
      <c r="F2018" s="582">
        <v>1.7504977241002599</v>
      </c>
      <c r="G2018" s="582">
        <v>1570.9234402974403</v>
      </c>
      <c r="H2018" s="582">
        <v>8.9307983755134004E-2</v>
      </c>
      <c r="I2018" s="582">
        <v>4.3961878264478053E-2</v>
      </c>
      <c r="J2018" s="582">
        <v>1.3569470902439174E-2</v>
      </c>
      <c r="K2018" s="582">
        <v>1.8133949046759825</v>
      </c>
      <c r="L2018" s="582">
        <v>1626.538220723465</v>
      </c>
      <c r="M2018" s="582">
        <v>9.041093587923868E-2</v>
      </c>
      <c r="N2018" s="582">
        <v>4.8563589841554199E-2</v>
      </c>
      <c r="O2018" s="582">
        <v>1.4049828668551775E-2</v>
      </c>
      <c r="P2018" s="582">
        <v>1.7504976204387825</v>
      </c>
      <c r="Q2018" s="582">
        <v>1570.9234402974403</v>
      </c>
      <c r="R2018" s="582">
        <v>8.9307982189590462E-2</v>
      </c>
      <c r="S2018" s="582">
        <v>4.3961878671931701E-2</v>
      </c>
      <c r="T2018" s="582">
        <v>1.3569470902439174E-2</v>
      </c>
      <c r="U2018" s="582">
        <v>1.8133948524749275</v>
      </c>
      <c r="V2018" s="582">
        <v>1626.538220723465</v>
      </c>
      <c r="W2018" s="582">
        <v>9.0410936998523456E-2</v>
      </c>
      <c r="X2018" s="582">
        <v>4.8563584859948578E-2</v>
      </c>
      <c r="Y2018" s="582">
        <v>1.4049828668551775E-2</v>
      </c>
    </row>
    <row r="2019" spans="1:25" x14ac:dyDescent="0.3">
      <c r="A2019" s="311" t="s">
        <v>4616</v>
      </c>
      <c r="B2019" s="310" t="s">
        <v>191</v>
      </c>
      <c r="C2019" s="310" t="s">
        <v>4184</v>
      </c>
      <c r="D2019" s="36">
        <v>1</v>
      </c>
      <c r="E2019" s="36">
        <v>2012</v>
      </c>
      <c r="F2019" s="578">
        <v>22.994520590395901</v>
      </c>
      <c r="G2019" s="578">
        <v>6868.3775278727171</v>
      </c>
      <c r="H2019" s="578">
        <v>6.5415949732996452</v>
      </c>
      <c r="I2019" s="578">
        <v>0.17370950848635325</v>
      </c>
      <c r="J2019" s="578">
        <v>3.6364553146995576E-2</v>
      </c>
      <c r="K2019" s="578">
        <v>22.522101026901449</v>
      </c>
      <c r="L2019" s="578">
        <v>6709.8085988362582</v>
      </c>
      <c r="M2019" s="578">
        <v>6.4744505455406953</v>
      </c>
      <c r="N2019" s="578">
        <v>0.15413226571399699</v>
      </c>
      <c r="O2019" s="578">
        <v>3.5525012761354419E-2</v>
      </c>
      <c r="P2019" s="578">
        <v>22.994520590395897</v>
      </c>
      <c r="Q2019" s="578">
        <v>6868.3774261474555</v>
      </c>
      <c r="R2019" s="578">
        <v>6.5415951854471697</v>
      </c>
      <c r="S2019" s="578">
        <v>0.17370946610511301</v>
      </c>
      <c r="T2019" s="578">
        <v>3.6364552623126628E-2</v>
      </c>
      <c r="U2019" s="578">
        <v>22.522101026841451</v>
      </c>
      <c r="V2019" s="578">
        <v>6709.80859883626</v>
      </c>
      <c r="W2019" s="578">
        <v>6.4744500690915876</v>
      </c>
      <c r="X2019" s="578">
        <v>0.15413226571399699</v>
      </c>
      <c r="Y2019" s="578">
        <v>3.5525011713616522E-2</v>
      </c>
    </row>
    <row r="2020" spans="1:25" x14ac:dyDescent="0.3">
      <c r="A2020" s="311" t="s">
        <v>4617</v>
      </c>
      <c r="B2020" s="310" t="s">
        <v>191</v>
      </c>
      <c r="C2020" s="310" t="s">
        <v>4184</v>
      </c>
      <c r="D2020" s="36">
        <v>2</v>
      </c>
      <c r="E2020" s="36">
        <v>2012</v>
      </c>
      <c r="F2020" s="578">
        <v>14.268170764381699</v>
      </c>
      <c r="G2020" s="578">
        <v>4029.0794054667103</v>
      </c>
      <c r="H2020" s="578">
        <v>3.8567653690697572</v>
      </c>
      <c r="I2020" s="578">
        <v>0.10074788993430625</v>
      </c>
      <c r="J2020" s="578">
        <v>2.1331918522870752E-2</v>
      </c>
      <c r="K2020" s="578">
        <v>14.553169491954225</v>
      </c>
      <c r="L2020" s="578">
        <v>3995.9163411458276</v>
      </c>
      <c r="M2020" s="578">
        <v>4.0280474713460199</v>
      </c>
      <c r="N2020" s="578">
        <v>8.0711152549156381E-2</v>
      </c>
      <c r="O2020" s="578">
        <v>2.1156337451733002E-2</v>
      </c>
      <c r="P2020" s="578">
        <v>14.268170764355949</v>
      </c>
      <c r="Q2020" s="578">
        <v>4029.0793520609477</v>
      </c>
      <c r="R2020" s="578">
        <v>3.8567652120836953</v>
      </c>
      <c r="S2020" s="578">
        <v>0.100747888090154</v>
      </c>
      <c r="T2020" s="578">
        <v>2.1331917475132852E-2</v>
      </c>
      <c r="U2020" s="578">
        <v>14.553162711920701</v>
      </c>
      <c r="V2020" s="578">
        <v>3995.9163411458276</v>
      </c>
      <c r="W2020" s="578">
        <v>4.0280474683192224</v>
      </c>
      <c r="X2020" s="578">
        <v>8.0711151540223569E-2</v>
      </c>
      <c r="Y2020" s="578">
        <v>2.1156337451733002E-2</v>
      </c>
    </row>
    <row r="2021" spans="1:25" x14ac:dyDescent="0.3">
      <c r="A2021" s="311" t="s">
        <v>4618</v>
      </c>
      <c r="B2021" s="310" t="s">
        <v>191</v>
      </c>
      <c r="C2021" s="310" t="s">
        <v>4184</v>
      </c>
      <c r="D2021" s="36">
        <v>3</v>
      </c>
      <c r="E2021" s="36">
        <v>2012</v>
      </c>
      <c r="F2021" s="578">
        <v>7.7670252715465651</v>
      </c>
      <c r="G2021" s="578">
        <v>2135.2442779540952</v>
      </c>
      <c r="H2021" s="578">
        <v>2.0401895865797899</v>
      </c>
      <c r="I2021" s="578">
        <v>4.552685389019942E-2</v>
      </c>
      <c r="J2021" s="578">
        <v>1.1305030173389225E-2</v>
      </c>
      <c r="K2021" s="578">
        <v>10.961438881490048</v>
      </c>
      <c r="L2021" s="578">
        <v>2785.6550407409622</v>
      </c>
      <c r="M2021" s="578">
        <v>2.7483256012201251</v>
      </c>
      <c r="N2021" s="578">
        <v>4.7753215558410951E-2</v>
      </c>
      <c r="O2021" s="578">
        <v>1.4748610410606426E-2</v>
      </c>
      <c r="P2021" s="578">
        <v>7.7670248542875271</v>
      </c>
      <c r="Q2021" s="578">
        <v>2135.2443300882901</v>
      </c>
      <c r="R2021" s="578">
        <v>2.0401895855320547</v>
      </c>
      <c r="S2021" s="578">
        <v>4.5526849380924696E-2</v>
      </c>
      <c r="T2021" s="578">
        <v>1.1305031221127125E-2</v>
      </c>
      <c r="U2021" s="578">
        <v>10.961438881490048</v>
      </c>
      <c r="V2021" s="578">
        <v>2785.6550928751599</v>
      </c>
      <c r="W2021" s="578">
        <v>2.7483253404498051</v>
      </c>
      <c r="X2021" s="578">
        <v>4.7753210843590396E-2</v>
      </c>
      <c r="Y2021" s="578">
        <v>1.4748610410606426E-2</v>
      </c>
    </row>
    <row r="2022" spans="1:25" x14ac:dyDescent="0.3">
      <c r="A2022" s="311" t="s">
        <v>4619</v>
      </c>
      <c r="B2022" s="310" t="s">
        <v>191</v>
      </c>
      <c r="C2022" s="310" t="s">
        <v>4184</v>
      </c>
      <c r="D2022" s="36">
        <v>4</v>
      </c>
      <c r="E2022" s="36">
        <v>2012</v>
      </c>
      <c r="F2022" s="578">
        <v>3.8576853344566149</v>
      </c>
      <c r="G2022" s="578">
        <v>1147.7000045776326</v>
      </c>
      <c r="H2022" s="578">
        <v>1.10631307935303</v>
      </c>
      <c r="I2022" s="578">
        <v>3.0083055979578853E-2</v>
      </c>
      <c r="J2022" s="578">
        <v>6.0764826193917499E-3</v>
      </c>
      <c r="K2022" s="578">
        <v>9.5442807606498974</v>
      </c>
      <c r="L2022" s="578">
        <v>2341.7743212381947</v>
      </c>
      <c r="M2022" s="578">
        <v>2.2361325374222298</v>
      </c>
      <c r="N2022" s="578">
        <v>3.7846068225007849E-2</v>
      </c>
      <c r="O2022" s="578">
        <v>1.2398501101415551E-2</v>
      </c>
      <c r="P2022" s="578">
        <v>3.8576857926673198</v>
      </c>
      <c r="Q2022" s="578">
        <v>1147.6999003092401</v>
      </c>
      <c r="R2022" s="578">
        <v>1.1063130746818652</v>
      </c>
      <c r="S2022" s="578">
        <v>3.00830553660489E-2</v>
      </c>
      <c r="T2022" s="578">
        <v>6.0764826193917499E-3</v>
      </c>
      <c r="U2022" s="578">
        <v>9.5442805619677475</v>
      </c>
      <c r="V2022" s="578">
        <v>2341.7742169698022</v>
      </c>
      <c r="W2022" s="578">
        <v>2.2361325316596727</v>
      </c>
      <c r="X2022" s="578">
        <v>3.7846067177269946E-2</v>
      </c>
      <c r="Y2022" s="578">
        <v>1.2398501620433875E-2</v>
      </c>
    </row>
    <row r="2023" spans="1:25" x14ac:dyDescent="0.3">
      <c r="A2023" s="311" t="s">
        <v>4620</v>
      </c>
      <c r="B2023" s="310" t="s">
        <v>191</v>
      </c>
      <c r="C2023" s="310" t="s">
        <v>4184</v>
      </c>
      <c r="D2023" s="36">
        <v>5</v>
      </c>
      <c r="E2023" s="36">
        <v>2012</v>
      </c>
      <c r="F2023" s="578">
        <v>4.3923752117407222</v>
      </c>
      <c r="G2023" s="578">
        <v>1185.7768656412725</v>
      </c>
      <c r="H2023" s="578">
        <v>1.1248344160073076</v>
      </c>
      <c r="I2023" s="578">
        <v>3.2430437344373751E-2</v>
      </c>
      <c r="J2023" s="578">
        <v>6.2780875353685827E-3</v>
      </c>
      <c r="K2023" s="578">
        <v>8.6445067273149689</v>
      </c>
      <c r="L2023" s="578">
        <v>2093.8072878519647</v>
      </c>
      <c r="M2023" s="578">
        <v>1.9324237795663024</v>
      </c>
      <c r="N2023" s="578">
        <v>3.5161596562526605E-2</v>
      </c>
      <c r="O2023" s="578">
        <v>1.108564178381735E-2</v>
      </c>
      <c r="P2023" s="578">
        <v>4.3923751074325956</v>
      </c>
      <c r="Q2023" s="578">
        <v>1185.7768656412725</v>
      </c>
      <c r="R2023" s="578">
        <v>1.1248344170453426</v>
      </c>
      <c r="S2023" s="578">
        <v>3.2430426363741022E-2</v>
      </c>
      <c r="T2023" s="578">
        <v>6.2780873801481524E-3</v>
      </c>
      <c r="U2023" s="578">
        <v>8.644506379552233</v>
      </c>
      <c r="V2023" s="578">
        <v>2093.8072878519647</v>
      </c>
      <c r="W2023" s="578">
        <v>1.9324235678068324</v>
      </c>
      <c r="X2023" s="578">
        <v>3.5161587589755051E-2</v>
      </c>
      <c r="Y2023" s="578">
        <v>1.108564178381735E-2</v>
      </c>
    </row>
    <row r="2024" spans="1:25" x14ac:dyDescent="0.3">
      <c r="A2024" s="311" t="s">
        <v>4621</v>
      </c>
      <c r="B2024" s="310" t="s">
        <v>191</v>
      </c>
      <c r="C2024" s="310" t="s">
        <v>4184</v>
      </c>
      <c r="D2024" s="36">
        <v>6</v>
      </c>
      <c r="E2024" s="36">
        <v>2012</v>
      </c>
      <c r="F2024" s="578">
        <v>4.7131974155199696</v>
      </c>
      <c r="G2024" s="578">
        <v>1208.6280275980575</v>
      </c>
      <c r="H2024" s="578">
        <v>1.1359400944784226</v>
      </c>
      <c r="I2024" s="578">
        <v>3.383880201727147E-2</v>
      </c>
      <c r="J2024" s="578">
        <v>6.3990651057489779E-3</v>
      </c>
      <c r="K2024" s="578">
        <v>7.9279073101742989</v>
      </c>
      <c r="L2024" s="578">
        <v>1911.378910064695</v>
      </c>
      <c r="M2024" s="578">
        <v>1.6881736139184724</v>
      </c>
      <c r="N2024" s="578">
        <v>3.2613636328884796E-2</v>
      </c>
      <c r="O2024" s="578">
        <v>1.0119778172035352E-2</v>
      </c>
      <c r="P2024" s="578">
        <v>4.7131971547496443</v>
      </c>
      <c r="Q2024" s="578">
        <v>1208.6280275980575</v>
      </c>
      <c r="R2024" s="578">
        <v>1.13594030309468</v>
      </c>
      <c r="S2024" s="578">
        <v>3.3838793635368299E-2</v>
      </c>
      <c r="T2024" s="578">
        <v>6.3990651057489779E-3</v>
      </c>
      <c r="U2024" s="578">
        <v>7.9279071536863404</v>
      </c>
      <c r="V2024" s="578">
        <v>1911.3788579304976</v>
      </c>
      <c r="W2024" s="578">
        <v>1.68817361444234</v>
      </c>
      <c r="X2024" s="578">
        <v>3.261363627219295E-2</v>
      </c>
      <c r="Y2024" s="578">
        <v>1.0119778167184712E-2</v>
      </c>
    </row>
    <row r="2025" spans="1:25" x14ac:dyDescent="0.3">
      <c r="A2025" s="311" t="s">
        <v>4622</v>
      </c>
      <c r="B2025" s="310" t="s">
        <v>191</v>
      </c>
      <c r="C2025" s="310" t="s">
        <v>4184</v>
      </c>
      <c r="D2025" s="36">
        <v>7</v>
      </c>
      <c r="E2025" s="36">
        <v>2012</v>
      </c>
      <c r="F2025" s="578">
        <v>4.9270669442339496</v>
      </c>
      <c r="G2025" s="578">
        <v>1223.8599955240875</v>
      </c>
      <c r="H2025" s="578">
        <v>1.1433554934337675</v>
      </c>
      <c r="I2025" s="578">
        <v>3.4777679501833775E-2</v>
      </c>
      <c r="J2025" s="578">
        <v>6.4797146721199727E-3</v>
      </c>
      <c r="K2025" s="578">
        <v>7.9305129270069274</v>
      </c>
      <c r="L2025" s="578">
        <v>1875.9300537109352</v>
      </c>
      <c r="M2025" s="578">
        <v>1.5968031752854499</v>
      </c>
      <c r="N2025" s="578">
        <v>4.5344161647638673E-2</v>
      </c>
      <c r="O2025" s="578">
        <v>9.9320941323336395E-3</v>
      </c>
      <c r="P2025" s="578">
        <v>4.9270669442339496</v>
      </c>
      <c r="Q2025" s="578">
        <v>1223.8599955240875</v>
      </c>
      <c r="R2025" s="578">
        <v>1.1433554412797049</v>
      </c>
      <c r="S2025" s="578">
        <v>3.4777669019149401E-2</v>
      </c>
      <c r="T2025" s="578">
        <v>6.4797146721199727E-3</v>
      </c>
      <c r="U2025" s="578">
        <v>7.9305121968500298</v>
      </c>
      <c r="V2025" s="578">
        <v>1875.9300537109352</v>
      </c>
      <c r="W2025" s="578">
        <v>1.5968031752854499</v>
      </c>
      <c r="X2025" s="578">
        <v>4.5344162690071195E-2</v>
      </c>
      <c r="Y2025" s="578">
        <v>9.9320940256196148E-3</v>
      </c>
    </row>
    <row r="2026" spans="1:25" x14ac:dyDescent="0.3">
      <c r="A2026" s="311" t="s">
        <v>4623</v>
      </c>
      <c r="B2026" s="310" t="s">
        <v>191</v>
      </c>
      <c r="C2026" s="310" t="s">
        <v>4184</v>
      </c>
      <c r="D2026" s="36">
        <v>8</v>
      </c>
      <c r="E2026" s="36">
        <v>2012</v>
      </c>
      <c r="F2026" s="578">
        <v>4.6107844186626599</v>
      </c>
      <c r="G2026" s="578">
        <v>1142.3053054809525</v>
      </c>
      <c r="H2026" s="578">
        <v>1.0415594838559601</v>
      </c>
      <c r="I2026" s="578">
        <v>3.0287308315488752E-2</v>
      </c>
      <c r="J2026" s="578">
        <v>6.0479210418028107E-3</v>
      </c>
      <c r="K2026" s="578">
        <v>6.8553007143491351</v>
      </c>
      <c r="L2026" s="578">
        <v>1575.97276560465</v>
      </c>
      <c r="M2026" s="578">
        <v>1.2380526997148951</v>
      </c>
      <c r="N2026" s="578">
        <v>4.9177284348843352E-2</v>
      </c>
      <c r="O2026" s="578">
        <v>8.3439720231884423E-3</v>
      </c>
      <c r="P2026" s="578">
        <v>4.6107844186626599</v>
      </c>
      <c r="Q2026" s="578">
        <v>1142.3053054809525</v>
      </c>
      <c r="R2026" s="578">
        <v>1.0415594838559601</v>
      </c>
      <c r="S2026" s="578">
        <v>3.0287302004277622E-2</v>
      </c>
      <c r="T2026" s="578">
        <v>6.0479209860204684E-3</v>
      </c>
      <c r="U2026" s="578">
        <v>6.8553005578869453</v>
      </c>
      <c r="V2026" s="578">
        <v>1575.9729741414326</v>
      </c>
      <c r="W2026" s="578">
        <v>1.2380519174039299</v>
      </c>
      <c r="X2026" s="578">
        <v>4.917728437461235E-2</v>
      </c>
      <c r="Y2026" s="578">
        <v>8.3439722317658945E-3</v>
      </c>
    </row>
    <row r="2027" spans="1:25" x14ac:dyDescent="0.3">
      <c r="A2027" s="311" t="s">
        <v>4624</v>
      </c>
      <c r="B2027" s="310" t="s">
        <v>191</v>
      </c>
      <c r="C2027" s="310" t="s">
        <v>4184</v>
      </c>
      <c r="D2027" s="36">
        <v>9</v>
      </c>
      <c r="E2027" s="36">
        <v>2012</v>
      </c>
      <c r="F2027" s="578">
        <v>4.3735945993151546</v>
      </c>
      <c r="G2027" s="578">
        <v>1081.1410319010374</v>
      </c>
      <c r="H2027" s="578">
        <v>0.96521829410145599</v>
      </c>
      <c r="I2027" s="578">
        <v>2.6919648793409499E-2</v>
      </c>
      <c r="J2027" s="578">
        <v>5.724091359297738E-3</v>
      </c>
      <c r="K2027" s="578">
        <v>6.7969244587293325</v>
      </c>
      <c r="L2027" s="578">
        <v>1526.9480272928824</v>
      </c>
      <c r="M2027" s="578">
        <v>1.1049553432724926</v>
      </c>
      <c r="N2027" s="578">
        <v>6.2454966986479052E-2</v>
      </c>
      <c r="O2027" s="578">
        <v>8.0844072266093737E-3</v>
      </c>
      <c r="P2027" s="578">
        <v>4.3735944999740797</v>
      </c>
      <c r="Q2027" s="578">
        <v>1081.1410319010374</v>
      </c>
      <c r="R2027" s="578">
        <v>0.9652181997274355</v>
      </c>
      <c r="S2027" s="578">
        <v>2.6919648793409499E-2</v>
      </c>
      <c r="T2027" s="578">
        <v>5.724091359297738E-3</v>
      </c>
      <c r="U2027" s="578">
        <v>6.7969237807264999</v>
      </c>
      <c r="V2027" s="578">
        <v>1526.9480794270801</v>
      </c>
      <c r="W2027" s="578">
        <v>1.1049553417154374</v>
      </c>
      <c r="X2027" s="578">
        <v>6.2454965873257551E-2</v>
      </c>
      <c r="Y2027" s="578">
        <v>8.0844072266093719E-3</v>
      </c>
    </row>
    <row r="2028" spans="1:25" x14ac:dyDescent="0.3">
      <c r="A2028" s="311" t="s">
        <v>4625</v>
      </c>
      <c r="B2028" s="310" t="s">
        <v>191</v>
      </c>
      <c r="C2028" s="310" t="s">
        <v>4184</v>
      </c>
      <c r="D2028" s="36">
        <v>10</v>
      </c>
      <c r="E2028" s="36">
        <v>2012</v>
      </c>
      <c r="F2028" s="578">
        <v>4.1891057277446127</v>
      </c>
      <c r="G2028" s="578">
        <v>1033.5679276784222</v>
      </c>
      <c r="H2028" s="578">
        <v>0.90583716798573732</v>
      </c>
      <c r="I2028" s="578">
        <v>2.4300259339421801E-2</v>
      </c>
      <c r="J2028" s="578">
        <v>5.4722143516604095E-3</v>
      </c>
      <c r="K2028" s="578">
        <v>6.7477790218836118</v>
      </c>
      <c r="L2028" s="578">
        <v>1485.9552052815725</v>
      </c>
      <c r="M2028" s="578">
        <v>0.99572111635158422</v>
      </c>
      <c r="N2028" s="578">
        <v>7.2351625267401659E-2</v>
      </c>
      <c r="O2028" s="578">
        <v>7.8673808117552292E-3</v>
      </c>
      <c r="P2028" s="578">
        <v>4.189105362671393</v>
      </c>
      <c r="Q2028" s="578">
        <v>1033.5679276784222</v>
      </c>
      <c r="R2028" s="578">
        <v>0.90583709937830703</v>
      </c>
      <c r="S2028" s="578">
        <v>2.4300259334268E-2</v>
      </c>
      <c r="T2028" s="578">
        <v>5.472214300728708E-3</v>
      </c>
      <c r="U2028" s="578">
        <v>6.7477785524970324</v>
      </c>
      <c r="V2028" s="578">
        <v>1485.95510101318</v>
      </c>
      <c r="W2028" s="578">
        <v>0.99572107413162758</v>
      </c>
      <c r="X2028" s="578">
        <v>7.2351624313038515E-2</v>
      </c>
      <c r="Y2028" s="578">
        <v>7.8673807608235259E-3</v>
      </c>
    </row>
    <row r="2029" spans="1:25" x14ac:dyDescent="0.3">
      <c r="A2029" s="311" t="s">
        <v>4626</v>
      </c>
      <c r="B2029" s="310" t="s">
        <v>191</v>
      </c>
      <c r="C2029" s="310" t="s">
        <v>4184</v>
      </c>
      <c r="D2029" s="36">
        <v>11</v>
      </c>
      <c r="E2029" s="36">
        <v>2012</v>
      </c>
      <c r="F2029" s="578">
        <v>5.2920313050562946</v>
      </c>
      <c r="G2029" s="578">
        <v>1177.366570790605</v>
      </c>
      <c r="H2029" s="578">
        <v>0.78316256869584278</v>
      </c>
      <c r="I2029" s="578">
        <v>4.8331567310318201E-2</v>
      </c>
      <c r="J2029" s="578">
        <v>6.2335581703033879E-3</v>
      </c>
      <c r="K2029" s="578">
        <v>6.7133601880050229</v>
      </c>
      <c r="L2029" s="578">
        <v>1447.1192741393997</v>
      </c>
      <c r="M2029" s="578">
        <v>0.89437820917616262</v>
      </c>
      <c r="N2029" s="578">
        <v>8.1308827363803446E-2</v>
      </c>
      <c r="O2029" s="578">
        <v>7.661764509975905E-3</v>
      </c>
      <c r="P2029" s="578">
        <v>5.2920312529022304</v>
      </c>
      <c r="Q2029" s="578">
        <v>1177.3666229247999</v>
      </c>
      <c r="R2029" s="578">
        <v>0.78316245786845629</v>
      </c>
      <c r="S2029" s="578">
        <v>4.8331561542605955E-2</v>
      </c>
      <c r="T2029" s="578">
        <v>6.2335582236604107E-3</v>
      </c>
      <c r="U2029" s="578">
        <v>6.7133596143103142</v>
      </c>
      <c r="V2029" s="578">
        <v>1447.1192741393997</v>
      </c>
      <c r="W2029" s="578">
        <v>0.89437814056873277</v>
      </c>
      <c r="X2029" s="578">
        <v>8.1308821253514879E-2</v>
      </c>
      <c r="Y2029" s="578">
        <v>7.6617645584822879E-3</v>
      </c>
    </row>
    <row r="2030" spans="1:25" x14ac:dyDescent="0.3">
      <c r="A2030" s="311" t="s">
        <v>4627</v>
      </c>
      <c r="B2030" s="310" t="s">
        <v>191</v>
      </c>
      <c r="C2030" s="310" t="s">
        <v>4184</v>
      </c>
      <c r="D2030" s="36">
        <v>12</v>
      </c>
      <c r="E2030" s="36">
        <v>2012</v>
      </c>
      <c r="F2030" s="578">
        <v>6.1944186517794098</v>
      </c>
      <c r="G2030" s="578">
        <v>1295.0269279479951</v>
      </c>
      <c r="H2030" s="578">
        <v>0.68279552090098095</v>
      </c>
      <c r="I2030" s="578">
        <v>6.7993517005258242E-2</v>
      </c>
      <c r="J2030" s="578">
        <v>6.8565092272668418E-3</v>
      </c>
      <c r="K2030" s="578">
        <v>6.6831251254479822</v>
      </c>
      <c r="L2030" s="578">
        <v>1414.4163525899198</v>
      </c>
      <c r="M2030" s="578">
        <v>0.8104965109378095</v>
      </c>
      <c r="N2030" s="578">
        <v>8.8582282109806898E-2</v>
      </c>
      <c r="O2030" s="578">
        <v>7.4886125973231731E-3</v>
      </c>
      <c r="P2030" s="578">
        <v>6.19441886039567</v>
      </c>
      <c r="Q2030" s="578">
        <v>1295.0269279479951</v>
      </c>
      <c r="R2030" s="578">
        <v>0.68279556344107994</v>
      </c>
      <c r="S2030" s="578">
        <v>6.799351142763041E-2</v>
      </c>
      <c r="T2030" s="578">
        <v>6.8565091739098199E-3</v>
      </c>
      <c r="U2030" s="578">
        <v>6.6831248125235998</v>
      </c>
      <c r="V2030" s="578">
        <v>1414.4162483215275</v>
      </c>
      <c r="W2030" s="578">
        <v>0.81049643705288521</v>
      </c>
      <c r="X2030" s="578">
        <v>8.8582276084707659E-2</v>
      </c>
      <c r="Y2030" s="578">
        <v>7.4886124445280632E-3</v>
      </c>
    </row>
    <row r="2031" spans="1:25" x14ac:dyDescent="0.3">
      <c r="A2031" s="311" t="s">
        <v>4628</v>
      </c>
      <c r="B2031" s="310" t="s">
        <v>191</v>
      </c>
      <c r="C2031" s="310" t="s">
        <v>4184</v>
      </c>
      <c r="D2031" s="36">
        <v>13</v>
      </c>
      <c r="E2031" s="36">
        <v>2012</v>
      </c>
      <c r="F2031" s="578">
        <v>6.1323628618383674</v>
      </c>
      <c r="G2031" s="578">
        <v>1267.9756825764923</v>
      </c>
      <c r="H2031" s="578">
        <v>0.62379521791687376</v>
      </c>
      <c r="I2031" s="578">
        <v>6.9234675779625804E-2</v>
      </c>
      <c r="J2031" s="578">
        <v>6.7132830978759205E-3</v>
      </c>
      <c r="K2031" s="578">
        <v>6.5511341150267945</v>
      </c>
      <c r="L2031" s="578">
        <v>1375.7597452799425</v>
      </c>
      <c r="M2031" s="578">
        <v>0.74993538772590251</v>
      </c>
      <c r="N2031" s="578">
        <v>8.9191188116274092E-2</v>
      </c>
      <c r="O2031" s="578">
        <v>7.2839491476770421E-3</v>
      </c>
      <c r="P2031" s="578">
        <v>6.132361714443805</v>
      </c>
      <c r="Q2031" s="578">
        <v>1267.9756304422949</v>
      </c>
      <c r="R2031" s="578">
        <v>0.62379513296279221</v>
      </c>
      <c r="S2031" s="578">
        <v>6.9234675655934497E-2</v>
      </c>
      <c r="T2031" s="578">
        <v>6.7132831512329433E-3</v>
      </c>
      <c r="U2031" s="578">
        <v>6.5511333327158328</v>
      </c>
      <c r="V2031" s="578">
        <v>1375.7596931457476</v>
      </c>
      <c r="W2031" s="578">
        <v>0.7499353343106725</v>
      </c>
      <c r="X2031" s="578">
        <v>8.9191180463785658E-2</v>
      </c>
      <c r="Y2031" s="578">
        <v>7.2839490943200202E-3</v>
      </c>
    </row>
    <row r="2032" spans="1:25" x14ac:dyDescent="0.3">
      <c r="A2032" s="311" t="s">
        <v>4629</v>
      </c>
      <c r="B2032" s="310" t="s">
        <v>191</v>
      </c>
      <c r="C2032" s="310" t="s">
        <v>4184</v>
      </c>
      <c r="D2032" s="36">
        <v>14</v>
      </c>
      <c r="E2032" s="36">
        <v>2012</v>
      </c>
      <c r="F2032" s="578">
        <v>6.3979256991879003</v>
      </c>
      <c r="G2032" s="578">
        <v>1331.0457280476824</v>
      </c>
      <c r="H2032" s="578">
        <v>0.65824344347250452</v>
      </c>
      <c r="I2032" s="578">
        <v>6.8049263280651404E-2</v>
      </c>
      <c r="J2032" s="578">
        <v>7.0472121733473579E-3</v>
      </c>
      <c r="K2032" s="578">
        <v>6.7787521307233547</v>
      </c>
      <c r="L2032" s="578">
        <v>1429.1871350606225</v>
      </c>
      <c r="M2032" s="578">
        <v>0.77302007501323944</v>
      </c>
      <c r="N2032" s="578">
        <v>8.799044520401364E-2</v>
      </c>
      <c r="O2032" s="578">
        <v>7.5668189917147749E-3</v>
      </c>
      <c r="P2032" s="578">
        <v>6.3979255948797746</v>
      </c>
      <c r="Q2032" s="578">
        <v>1331.0457280476824</v>
      </c>
      <c r="R2032" s="578">
        <v>0.65824336272877759</v>
      </c>
      <c r="S2032" s="578">
        <v>6.8049259080604885E-2</v>
      </c>
      <c r="T2032" s="578">
        <v>7.0472120666333123E-3</v>
      </c>
      <c r="U2032" s="578">
        <v>6.7787517134908395</v>
      </c>
      <c r="V2032" s="578">
        <v>1429.1871871948201</v>
      </c>
      <c r="W2032" s="578">
        <v>0.77302000112831526</v>
      </c>
      <c r="X2032" s="578">
        <v>8.7990440138734471E-2</v>
      </c>
      <c r="Y2032" s="578">
        <v>7.5668190450717977E-3</v>
      </c>
    </row>
    <row r="2033" spans="1:25" x14ac:dyDescent="0.3">
      <c r="A2033" s="311" t="s">
        <v>4630</v>
      </c>
      <c r="B2033" s="310" t="s">
        <v>191</v>
      </c>
      <c r="C2033" s="310" t="s">
        <v>4184</v>
      </c>
      <c r="D2033" s="36">
        <v>15</v>
      </c>
      <c r="E2033" s="36">
        <v>2012</v>
      </c>
      <c r="F2033" s="578">
        <v>6.6565346613774583</v>
      </c>
      <c r="G2033" s="578">
        <v>1392.8563613891552</v>
      </c>
      <c r="H2033" s="578">
        <v>0.69442242280153232</v>
      </c>
      <c r="I2033" s="578">
        <v>6.6951135073698681E-2</v>
      </c>
      <c r="J2033" s="578">
        <v>7.3744653030492595E-3</v>
      </c>
      <c r="K2033" s="578">
        <v>6.9984447147868725</v>
      </c>
      <c r="L2033" s="578">
        <v>1480.1700998942026</v>
      </c>
      <c r="M2033" s="578">
        <v>0.79498731127629629</v>
      </c>
      <c r="N2033" s="578">
        <v>8.5072720352400169E-2</v>
      </c>
      <c r="O2033" s="578">
        <v>7.8367496244027245E-3</v>
      </c>
      <c r="P2033" s="578">
        <v>6.6565344527612025</v>
      </c>
      <c r="Q2033" s="578">
        <v>1392.85630925496</v>
      </c>
      <c r="R2033" s="578">
        <v>0.69442232653576197</v>
      </c>
      <c r="S2033" s="578">
        <v>6.6951123186299755E-2</v>
      </c>
      <c r="T2033" s="578">
        <v>7.3744653564062814E-3</v>
      </c>
      <c r="U2033" s="578">
        <v>6.9984440889020298</v>
      </c>
      <c r="V2033" s="578">
        <v>1480.1700998942026</v>
      </c>
      <c r="W2033" s="578">
        <v>0.79498726905633976</v>
      </c>
      <c r="X2033" s="578">
        <v>8.5072711199851825E-2</v>
      </c>
      <c r="Y2033" s="578">
        <v>7.8367495249646382E-3</v>
      </c>
    </row>
    <row r="2034" spans="1:25" x14ac:dyDescent="0.3">
      <c r="A2034" s="579" t="s">
        <v>4631</v>
      </c>
      <c r="B2034" s="580" t="s">
        <v>191</v>
      </c>
      <c r="C2034" s="580" t="s">
        <v>4184</v>
      </c>
      <c r="D2034" s="581">
        <v>16</v>
      </c>
      <c r="E2034" s="581">
        <v>2012</v>
      </c>
      <c r="F2034" s="582">
        <v>7.0392831589560929</v>
      </c>
      <c r="G2034" s="582">
        <v>1478.912719726555</v>
      </c>
      <c r="H2034" s="582">
        <v>0.74295738257448318</v>
      </c>
      <c r="I2034" s="582">
        <v>6.6751049255496242E-2</v>
      </c>
      <c r="J2034" s="582">
        <v>7.8300887956477966E-3</v>
      </c>
      <c r="K2034" s="582">
        <v>7.3329190293734401</v>
      </c>
      <c r="L2034" s="582">
        <v>1554.5284487406375</v>
      </c>
      <c r="M2034" s="582">
        <v>0.83180364790314276</v>
      </c>
      <c r="N2034" s="582">
        <v>8.3958272390797575E-2</v>
      </c>
      <c r="O2034" s="582">
        <v>8.2304428797215189E-3</v>
      </c>
      <c r="P2034" s="582">
        <v>7.0392835761886028</v>
      </c>
      <c r="Q2034" s="582">
        <v>1478.912719726555</v>
      </c>
      <c r="R2034" s="582">
        <v>0.7429574026367235</v>
      </c>
      <c r="S2034" s="582">
        <v>6.6751040167218847E-2</v>
      </c>
      <c r="T2034" s="582">
        <v>7.8300887956477966E-3</v>
      </c>
      <c r="U2034" s="582">
        <v>7.3329183513706049</v>
      </c>
      <c r="V2034" s="582">
        <v>1554.5284487406375</v>
      </c>
      <c r="W2034" s="582">
        <v>0.83180362793306473</v>
      </c>
      <c r="X2034" s="582">
        <v>8.3958263737561795E-2</v>
      </c>
      <c r="Y2034" s="582">
        <v>8.2304427827087495E-3</v>
      </c>
    </row>
    <row r="2035" spans="1:25" x14ac:dyDescent="0.3">
      <c r="A2035" s="311" t="s">
        <v>4632</v>
      </c>
      <c r="B2035" s="310" t="s">
        <v>191</v>
      </c>
      <c r="C2035" s="310" t="s">
        <v>4184</v>
      </c>
      <c r="D2035" s="36">
        <v>1</v>
      </c>
      <c r="E2035" s="36">
        <v>2020</v>
      </c>
      <c r="F2035" s="578">
        <v>12.233838046318798</v>
      </c>
      <c r="G2035" s="578">
        <v>6645.8058420817024</v>
      </c>
      <c r="H2035" s="578">
        <v>3.1638183780014502</v>
      </c>
      <c r="I2035" s="578">
        <v>9.8820601308337475E-2</v>
      </c>
      <c r="J2035" s="578">
        <v>3.5186155155921897E-2</v>
      </c>
      <c r="K2035" s="578">
        <v>11.906976123660501</v>
      </c>
      <c r="L2035" s="578">
        <v>6488.5314610799105</v>
      </c>
      <c r="M2035" s="578">
        <v>3.1362286196478273</v>
      </c>
      <c r="N2035" s="578">
        <v>8.8003658214195896E-2</v>
      </c>
      <c r="O2035" s="578">
        <v>3.4353470759621446E-2</v>
      </c>
      <c r="P2035" s="578">
        <v>12.233830744749824</v>
      </c>
      <c r="Q2035" s="578">
        <v>6645.8058929443323</v>
      </c>
      <c r="R2035" s="578">
        <v>3.1638183780014502</v>
      </c>
      <c r="S2035" s="578">
        <v>9.8820598449795655E-2</v>
      </c>
      <c r="T2035" s="578">
        <v>3.5186155679790845E-2</v>
      </c>
      <c r="U2035" s="578">
        <v>11.906976123660501</v>
      </c>
      <c r="V2035" s="578">
        <v>6488.5315144856704</v>
      </c>
      <c r="W2035" s="578">
        <v>3.1362286778554926</v>
      </c>
      <c r="X2035" s="578">
        <v>8.8003667447082948E-2</v>
      </c>
      <c r="Y2035" s="578">
        <v>3.4353470235752498E-2</v>
      </c>
    </row>
    <row r="2036" spans="1:25" x14ac:dyDescent="0.3">
      <c r="A2036" s="311" t="s">
        <v>4633</v>
      </c>
      <c r="B2036" s="310" t="s">
        <v>191</v>
      </c>
      <c r="C2036" s="310" t="s">
        <v>4184</v>
      </c>
      <c r="D2036" s="36">
        <v>2</v>
      </c>
      <c r="E2036" s="36">
        <v>2020</v>
      </c>
      <c r="F2036" s="578">
        <v>7.6665515070198982</v>
      </c>
      <c r="G2036" s="578">
        <v>3905.376246134435</v>
      </c>
      <c r="H2036" s="578">
        <v>1.8737209402024699</v>
      </c>
      <c r="I2036" s="578">
        <v>5.7147819481997375E-2</v>
      </c>
      <c r="J2036" s="578">
        <v>2.0676987362094175E-2</v>
      </c>
      <c r="K2036" s="578">
        <v>7.7437051390297649</v>
      </c>
      <c r="L2036" s="578">
        <v>3867.3529624938924</v>
      </c>
      <c r="M2036" s="578">
        <v>1.9790835707099126</v>
      </c>
      <c r="N2036" s="578">
        <v>4.6176979269148398E-2</v>
      </c>
      <c r="O2036" s="578">
        <v>2.047565837468325E-2</v>
      </c>
      <c r="P2036" s="578">
        <v>7.6665507247089373</v>
      </c>
      <c r="Q2036" s="578">
        <v>3905.376246134435</v>
      </c>
      <c r="R2036" s="578">
        <v>1.8737209402024699</v>
      </c>
      <c r="S2036" s="578">
        <v>5.7147816857498854E-2</v>
      </c>
      <c r="T2036" s="578">
        <v>2.0676987362094175E-2</v>
      </c>
      <c r="U2036" s="578">
        <v>7.7437055041082168</v>
      </c>
      <c r="V2036" s="578">
        <v>3867.3530146280873</v>
      </c>
      <c r="W2036" s="578">
        <v>1.9790835728053899</v>
      </c>
      <c r="X2036" s="578">
        <v>4.6176980283234949E-2</v>
      </c>
      <c r="Y2036" s="578">
        <v>2.047565837468325E-2</v>
      </c>
    </row>
    <row r="2037" spans="1:25" x14ac:dyDescent="0.3">
      <c r="A2037" s="311" t="s">
        <v>4634</v>
      </c>
      <c r="B2037" s="310" t="s">
        <v>191</v>
      </c>
      <c r="C2037" s="310" t="s">
        <v>4184</v>
      </c>
      <c r="D2037" s="36">
        <v>3</v>
      </c>
      <c r="E2037" s="36">
        <v>2020</v>
      </c>
      <c r="F2037" s="578">
        <v>4.1544696184137102</v>
      </c>
      <c r="G2037" s="578">
        <v>2069.0263621012327</v>
      </c>
      <c r="H2037" s="578">
        <v>0.98936113528907244</v>
      </c>
      <c r="I2037" s="578">
        <v>2.5868808646919199E-2</v>
      </c>
      <c r="J2037" s="578">
        <v>1.09544416482094E-2</v>
      </c>
      <c r="K2037" s="578">
        <v>5.7827351060550374</v>
      </c>
      <c r="L2037" s="578">
        <v>2682.4637654622347</v>
      </c>
      <c r="M2037" s="578">
        <v>1.3487982805818248</v>
      </c>
      <c r="N2037" s="578">
        <v>2.7304787821776651E-2</v>
      </c>
      <c r="O2037" s="578">
        <v>1.4202287997856351E-2</v>
      </c>
      <c r="P2037" s="578">
        <v>4.1544693054893251</v>
      </c>
      <c r="Q2037" s="578">
        <v>2069.0263621012327</v>
      </c>
      <c r="R2037" s="578">
        <v>0.98936110890159967</v>
      </c>
      <c r="S2037" s="578">
        <v>2.5868808646919199E-2</v>
      </c>
      <c r="T2037" s="578">
        <v>1.09544416482094E-2</v>
      </c>
      <c r="U2037" s="578">
        <v>5.7827355754416132</v>
      </c>
      <c r="V2037" s="578">
        <v>2682.4637133280403</v>
      </c>
      <c r="W2037" s="578">
        <v>1.34879869781434</v>
      </c>
      <c r="X2037" s="578">
        <v>2.7304792085942546E-2</v>
      </c>
      <c r="Y2037" s="578">
        <v>1.420228747883805E-2</v>
      </c>
    </row>
    <row r="2038" spans="1:25" x14ac:dyDescent="0.3">
      <c r="A2038" s="311" t="s">
        <v>4635</v>
      </c>
      <c r="B2038" s="310" t="s">
        <v>191</v>
      </c>
      <c r="C2038" s="310" t="s">
        <v>4184</v>
      </c>
      <c r="D2038" s="36">
        <v>4</v>
      </c>
      <c r="E2038" s="36">
        <v>2020</v>
      </c>
      <c r="F2038" s="578">
        <v>2.082313380266815</v>
      </c>
      <c r="G2038" s="578">
        <v>1112.7195854186975</v>
      </c>
      <c r="H2038" s="578">
        <v>0.54052620119182349</v>
      </c>
      <c r="I2038" s="578">
        <v>1.7043869922645099E-2</v>
      </c>
      <c r="J2038" s="578">
        <v>5.8912818834263182E-3</v>
      </c>
      <c r="K2038" s="578">
        <v>5.0289865064137249</v>
      </c>
      <c r="L2038" s="578">
        <v>2267.0244255065872</v>
      </c>
      <c r="M2038" s="578">
        <v>1.0876601225560649</v>
      </c>
      <c r="N2038" s="578">
        <v>2.15927718236343E-2</v>
      </c>
      <c r="O2038" s="578">
        <v>1.2002730179422827E-2</v>
      </c>
      <c r="P2038" s="578">
        <v>2.082313380264845</v>
      </c>
      <c r="Q2038" s="578">
        <v>1112.7196896870901</v>
      </c>
      <c r="R2038" s="578">
        <v>0.54052615854501074</v>
      </c>
      <c r="S2038" s="578">
        <v>1.70438699278747E-2</v>
      </c>
      <c r="T2038" s="578">
        <v>5.8912818300692954E-3</v>
      </c>
      <c r="U2038" s="578">
        <v>5.02898681933811</v>
      </c>
      <c r="V2038" s="578">
        <v>2267.0244255065872</v>
      </c>
      <c r="W2038" s="578">
        <v>1.0876601225560649</v>
      </c>
      <c r="X2038" s="578">
        <v>2.15927718236343E-2</v>
      </c>
      <c r="Y2038" s="578">
        <v>1.2002730179422827E-2</v>
      </c>
    </row>
    <row r="2039" spans="1:25" x14ac:dyDescent="0.3">
      <c r="A2039" s="311" t="s">
        <v>4636</v>
      </c>
      <c r="B2039" s="310" t="s">
        <v>191</v>
      </c>
      <c r="C2039" s="310" t="s">
        <v>4184</v>
      </c>
      <c r="D2039" s="36">
        <v>5</v>
      </c>
      <c r="E2039" s="36">
        <v>2020</v>
      </c>
      <c r="F2039" s="578">
        <v>2.3443036777681101</v>
      </c>
      <c r="G2039" s="578">
        <v>1149.5970840454074</v>
      </c>
      <c r="H2039" s="578">
        <v>0.54705399657056331</v>
      </c>
      <c r="I2039" s="578">
        <v>1.8340568456323977E-2</v>
      </c>
      <c r="J2039" s="578">
        <v>6.0865303918641624E-3</v>
      </c>
      <c r="K2039" s="578">
        <v>4.5585540651518324</v>
      </c>
      <c r="L2039" s="578">
        <v>2026.6200027465775</v>
      </c>
      <c r="M2039" s="578">
        <v>0.92504333735754074</v>
      </c>
      <c r="N2039" s="578">
        <v>1.9991865265486276E-2</v>
      </c>
      <c r="O2039" s="578">
        <v>1.0729921923484599E-2</v>
      </c>
      <c r="P2039" s="578">
        <v>2.3443036777633375</v>
      </c>
      <c r="Q2039" s="578">
        <v>1149.5970840454074</v>
      </c>
      <c r="R2039" s="578">
        <v>0.54705403324624025</v>
      </c>
      <c r="S2039" s="578">
        <v>1.8340567927225451E-2</v>
      </c>
      <c r="T2039" s="578">
        <v>6.0865304452211852E-3</v>
      </c>
      <c r="U2039" s="578">
        <v>4.5585539608437049</v>
      </c>
      <c r="V2039" s="578">
        <v>2026.6200027465775</v>
      </c>
      <c r="W2039" s="578">
        <v>0.92504336902250794</v>
      </c>
      <c r="X2039" s="578">
        <v>1.99918653531009E-2</v>
      </c>
      <c r="Y2039" s="578">
        <v>1.0729921923484599E-2</v>
      </c>
    </row>
    <row r="2040" spans="1:25" x14ac:dyDescent="0.3">
      <c r="A2040" s="311" t="s">
        <v>4637</v>
      </c>
      <c r="B2040" s="310" t="s">
        <v>191</v>
      </c>
      <c r="C2040" s="310" t="s">
        <v>4184</v>
      </c>
      <c r="D2040" s="36">
        <v>6</v>
      </c>
      <c r="E2040" s="36">
        <v>2020</v>
      </c>
      <c r="F2040" s="578">
        <v>2.5015000498969999</v>
      </c>
      <c r="G2040" s="578">
        <v>1171.7268740336049</v>
      </c>
      <c r="H2040" s="578">
        <v>0.55096916287341879</v>
      </c>
      <c r="I2040" s="578">
        <v>1.9118535039751725E-2</v>
      </c>
      <c r="J2040" s="578">
        <v>6.2036980962147876E-3</v>
      </c>
      <c r="K2040" s="578">
        <v>4.1834873784682696</v>
      </c>
      <c r="L2040" s="578">
        <v>1851.8288472493448</v>
      </c>
      <c r="M2040" s="578">
        <v>0.79525510190675597</v>
      </c>
      <c r="N2040" s="578">
        <v>1.8495791315217499E-2</v>
      </c>
      <c r="O2040" s="578">
        <v>9.804493864066878E-3</v>
      </c>
      <c r="P2040" s="578">
        <v>2.5015000498969999</v>
      </c>
      <c r="Q2040" s="578">
        <v>1171.7268740336049</v>
      </c>
      <c r="R2040" s="578">
        <v>0.55096915662822177</v>
      </c>
      <c r="S2040" s="578">
        <v>1.9118534531571602E-2</v>
      </c>
      <c r="T2040" s="578">
        <v>6.2036982562858551E-3</v>
      </c>
      <c r="U2040" s="578">
        <v>4.1834873784682696</v>
      </c>
      <c r="V2040" s="578">
        <v>1851.8288472493448</v>
      </c>
      <c r="W2040" s="578">
        <v>0.79525517051418571</v>
      </c>
      <c r="X2040" s="578">
        <v>1.8495791315217499E-2</v>
      </c>
      <c r="Y2040" s="578">
        <v>9.8044939125732592E-3</v>
      </c>
    </row>
    <row r="2041" spans="1:25" x14ac:dyDescent="0.3">
      <c r="A2041" s="311" t="s">
        <v>4638</v>
      </c>
      <c r="B2041" s="310" t="s">
        <v>191</v>
      </c>
      <c r="C2041" s="310" t="s">
        <v>4184</v>
      </c>
      <c r="D2041" s="36">
        <v>7</v>
      </c>
      <c r="E2041" s="36">
        <v>2020</v>
      </c>
      <c r="F2041" s="578">
        <v>2.6062942142016201</v>
      </c>
      <c r="G2041" s="578">
        <v>1186.480729420975</v>
      </c>
      <c r="H2041" s="578">
        <v>0.55358005519762266</v>
      </c>
      <c r="I2041" s="578">
        <v>1.9637251025415001E-2</v>
      </c>
      <c r="J2041" s="578">
        <v>6.2818093477593068E-3</v>
      </c>
      <c r="K2041" s="578">
        <v>4.2094986635493079</v>
      </c>
      <c r="L2041" s="578">
        <v>1815.4952049255301</v>
      </c>
      <c r="M2041" s="578">
        <v>0.74493393561957977</v>
      </c>
      <c r="N2041" s="578">
        <v>2.5532741725328351E-2</v>
      </c>
      <c r="O2041" s="578">
        <v>9.6121183014474636E-3</v>
      </c>
      <c r="P2041" s="578">
        <v>2.6062942142016201</v>
      </c>
      <c r="Q2041" s="578">
        <v>1186.480729420975</v>
      </c>
      <c r="R2041" s="578">
        <v>0.55358006036840324</v>
      </c>
      <c r="S2041" s="578">
        <v>1.9637251025415001E-2</v>
      </c>
      <c r="T2041" s="578">
        <v>6.2818093986910118E-3</v>
      </c>
      <c r="U2041" s="578">
        <v>4.2094986635493079</v>
      </c>
      <c r="V2041" s="578">
        <v>1815.4952049255301</v>
      </c>
      <c r="W2041" s="578">
        <v>0.74493395646277327</v>
      </c>
      <c r="X2041" s="578">
        <v>2.5532741725328351E-2</v>
      </c>
      <c r="Y2041" s="578">
        <v>9.6121183014474636E-3</v>
      </c>
    </row>
    <row r="2042" spans="1:25" x14ac:dyDescent="0.3">
      <c r="A2042" s="311" t="s">
        <v>4639</v>
      </c>
      <c r="B2042" s="310" t="s">
        <v>191</v>
      </c>
      <c r="C2042" s="310" t="s">
        <v>4184</v>
      </c>
      <c r="D2042" s="36">
        <v>8</v>
      </c>
      <c r="E2042" s="36">
        <v>2020</v>
      </c>
      <c r="F2042" s="578">
        <v>2.4528677924539899</v>
      </c>
      <c r="G2042" s="578">
        <v>1105.8649495442651</v>
      </c>
      <c r="H2042" s="578">
        <v>0.49642757352072825</v>
      </c>
      <c r="I2042" s="578">
        <v>1.7110900225816201E-2</v>
      </c>
      <c r="J2042" s="578">
        <v>5.8549950190354069E-3</v>
      </c>
      <c r="K2042" s="578">
        <v>3.646125618465395</v>
      </c>
      <c r="L2042" s="578">
        <v>1525.3666254679324</v>
      </c>
      <c r="M2042" s="578">
        <v>0.57223215074918654</v>
      </c>
      <c r="N2042" s="578">
        <v>2.7499253639234597E-2</v>
      </c>
      <c r="O2042" s="578">
        <v>8.0760362786046775E-3</v>
      </c>
      <c r="P2042" s="578">
        <v>2.4528681053741321</v>
      </c>
      <c r="Q2042" s="578">
        <v>1105.8650016784602</v>
      </c>
      <c r="R2042" s="578">
        <v>0.49642756791824105</v>
      </c>
      <c r="S2042" s="578">
        <v>1.7110900225816201E-2</v>
      </c>
      <c r="T2042" s="578">
        <v>5.854994965678385E-3</v>
      </c>
      <c r="U2042" s="578">
        <v>3.6461257202900001</v>
      </c>
      <c r="V2042" s="578">
        <v>1525.3666248321501</v>
      </c>
      <c r="W2042" s="578">
        <v>0.57223212595999895</v>
      </c>
      <c r="X2042" s="578">
        <v>2.7499252062398151E-2</v>
      </c>
      <c r="Y2042" s="578">
        <v>8.0760363319617012E-3</v>
      </c>
    </row>
    <row r="2043" spans="1:25" x14ac:dyDescent="0.3">
      <c r="A2043" s="311" t="s">
        <v>4640</v>
      </c>
      <c r="B2043" s="310" t="s">
        <v>191</v>
      </c>
      <c r="C2043" s="310" t="s">
        <v>4184</v>
      </c>
      <c r="D2043" s="36">
        <v>9</v>
      </c>
      <c r="E2043" s="36">
        <v>2020</v>
      </c>
      <c r="F2043" s="578">
        <v>2.3377995003622001</v>
      </c>
      <c r="G2043" s="578">
        <v>1045.408436457315</v>
      </c>
      <c r="H2043" s="578">
        <v>0.45356417416526951</v>
      </c>
      <c r="I2043" s="578">
        <v>1.5216062405291501E-2</v>
      </c>
      <c r="J2043" s="578">
        <v>5.5349050405008367E-3</v>
      </c>
      <c r="K2043" s="578">
        <v>3.6166846167163773</v>
      </c>
      <c r="L2043" s="578">
        <v>1477.0112419128375</v>
      </c>
      <c r="M2043" s="578">
        <v>0.50291091356484652</v>
      </c>
      <c r="N2043" s="578">
        <v>3.4825794725899549E-2</v>
      </c>
      <c r="O2043" s="578">
        <v>7.8200169421809972E-3</v>
      </c>
      <c r="P2043" s="578">
        <v>2.3377990831302151</v>
      </c>
      <c r="Q2043" s="578">
        <v>1045.4083843231174</v>
      </c>
      <c r="R2043" s="578">
        <v>0.45356415854378879</v>
      </c>
      <c r="S2043" s="578">
        <v>1.52160623533745E-2</v>
      </c>
      <c r="T2043" s="578">
        <v>5.5349050405008367E-3</v>
      </c>
      <c r="U2043" s="578">
        <v>3.6166846167425275</v>
      </c>
      <c r="V2043" s="578">
        <v>1477.0112419128375</v>
      </c>
      <c r="W2043" s="578">
        <v>0.50291091873805249</v>
      </c>
      <c r="X2043" s="578">
        <v>3.4825795753022179E-2</v>
      </c>
      <c r="Y2043" s="578">
        <v>7.8200169906873819E-3</v>
      </c>
    </row>
    <row r="2044" spans="1:25" x14ac:dyDescent="0.3">
      <c r="A2044" s="311" t="s">
        <v>4641</v>
      </c>
      <c r="B2044" s="310" t="s">
        <v>191</v>
      </c>
      <c r="C2044" s="310" t="s">
        <v>4184</v>
      </c>
      <c r="D2044" s="36">
        <v>10</v>
      </c>
      <c r="E2044" s="36">
        <v>2020</v>
      </c>
      <c r="F2044" s="578">
        <v>2.2482998817025202</v>
      </c>
      <c r="G2044" s="578">
        <v>998.38320096333575</v>
      </c>
      <c r="H2044" s="578">
        <v>0.42022470446439242</v>
      </c>
      <c r="I2044" s="578">
        <v>1.3742365749483999E-2</v>
      </c>
      <c r="J2044" s="578">
        <v>5.2859305530243202E-3</v>
      </c>
      <c r="K2044" s="578">
        <v>3.5914729221112749</v>
      </c>
      <c r="L2044" s="578">
        <v>1436.7388610839801</v>
      </c>
      <c r="M2044" s="578">
        <v>0.44642164166240572</v>
      </c>
      <c r="N2044" s="578">
        <v>4.0276254017044225E-2</v>
      </c>
      <c r="O2044" s="578">
        <v>7.6068020741028352E-3</v>
      </c>
      <c r="P2044" s="578">
        <v>2.2482998817057078</v>
      </c>
      <c r="Q2044" s="578">
        <v>998.38319555918076</v>
      </c>
      <c r="R2044" s="578">
        <v>0.42022470990195798</v>
      </c>
      <c r="S2044" s="578">
        <v>1.3742365733908902E-2</v>
      </c>
      <c r="T2044" s="578">
        <v>5.2859305530243202E-3</v>
      </c>
      <c r="U2044" s="578">
        <v>3.5914731307275298</v>
      </c>
      <c r="V2044" s="578">
        <v>1436.7388610839801</v>
      </c>
      <c r="W2044" s="578">
        <v>0.44642170350319527</v>
      </c>
      <c r="X2044" s="578">
        <v>4.0276253503482899E-2</v>
      </c>
      <c r="Y2044" s="578">
        <v>7.6068020231711327E-3</v>
      </c>
    </row>
    <row r="2045" spans="1:25" x14ac:dyDescent="0.3">
      <c r="A2045" s="311" t="s">
        <v>4642</v>
      </c>
      <c r="B2045" s="310" t="s">
        <v>191</v>
      </c>
      <c r="C2045" s="310" t="s">
        <v>4184</v>
      </c>
      <c r="D2045" s="36">
        <v>11</v>
      </c>
      <c r="E2045" s="36">
        <v>2020</v>
      </c>
      <c r="F2045" s="578">
        <v>2.8308120012661626</v>
      </c>
      <c r="G2045" s="578">
        <v>1138.0505676269474</v>
      </c>
      <c r="H2045" s="578">
        <v>0.34919228550764525</v>
      </c>
      <c r="I2045" s="578">
        <v>2.6861587355369899E-2</v>
      </c>
      <c r="J2045" s="578">
        <v>6.025393532278633E-3</v>
      </c>
      <c r="K2045" s="578">
        <v>3.5775130233669099</v>
      </c>
      <c r="L2045" s="578">
        <v>1399.5898831685324</v>
      </c>
      <c r="M2045" s="578">
        <v>0.39522196343750626</v>
      </c>
      <c r="N2045" s="578">
        <v>4.5189907425234772E-2</v>
      </c>
      <c r="O2045" s="578">
        <v>7.4101182763115468E-3</v>
      </c>
      <c r="P2045" s="578">
        <v>2.8308117404958426</v>
      </c>
      <c r="Q2045" s="578">
        <v>1138.0505154927525</v>
      </c>
      <c r="R2045" s="578">
        <v>0.34919228550764497</v>
      </c>
      <c r="S2045" s="578">
        <v>2.6861587350140301E-2</v>
      </c>
      <c r="T2045" s="578">
        <v>6.0253935832103381E-3</v>
      </c>
      <c r="U2045" s="578">
        <v>3.5775130233669099</v>
      </c>
      <c r="V2045" s="578">
        <v>1399.5898831685324</v>
      </c>
      <c r="W2045" s="578">
        <v>0.39522196423786154</v>
      </c>
      <c r="X2045" s="578">
        <v>4.518991550185085E-2</v>
      </c>
      <c r="Y2045" s="578">
        <v>7.410118380600272E-3</v>
      </c>
    </row>
    <row r="2046" spans="1:25" x14ac:dyDescent="0.3">
      <c r="A2046" s="311" t="s">
        <v>4643</v>
      </c>
      <c r="B2046" s="310" t="s">
        <v>191</v>
      </c>
      <c r="C2046" s="310" t="s">
        <v>4184</v>
      </c>
      <c r="D2046" s="36">
        <v>12</v>
      </c>
      <c r="E2046" s="36">
        <v>2020</v>
      </c>
      <c r="F2046" s="578">
        <v>3.3074123546248302</v>
      </c>
      <c r="G2046" s="578">
        <v>1252.32801564534</v>
      </c>
      <c r="H2046" s="578">
        <v>0.29107613607508598</v>
      </c>
      <c r="I2046" s="578">
        <v>3.7595477352018195E-2</v>
      </c>
      <c r="J2046" s="578">
        <v>6.630440640340865E-3</v>
      </c>
      <c r="K2046" s="578">
        <v>3.5647135240287673</v>
      </c>
      <c r="L2046" s="578">
        <v>1368.2926966349251</v>
      </c>
      <c r="M2046" s="578">
        <v>0.35300782050035151</v>
      </c>
      <c r="N2046" s="578">
        <v>4.9177534135196724E-2</v>
      </c>
      <c r="O2046" s="578">
        <v>7.2444149215395229E-3</v>
      </c>
      <c r="P2046" s="578">
        <v>3.3074123546248302</v>
      </c>
      <c r="Q2046" s="578">
        <v>1252.3279113769499</v>
      </c>
      <c r="R2046" s="578">
        <v>0.2910761364400965</v>
      </c>
      <c r="S2046" s="578">
        <v>3.759547683345462E-2</v>
      </c>
      <c r="T2046" s="578">
        <v>6.6304406912725674E-3</v>
      </c>
      <c r="U2046" s="578">
        <v>3.5647130546421923</v>
      </c>
      <c r="V2046" s="578">
        <v>1368.2926966349251</v>
      </c>
      <c r="W2046" s="578">
        <v>0.35300785701838272</v>
      </c>
      <c r="X2046" s="578">
        <v>4.9177542003538528E-2</v>
      </c>
      <c r="Y2046" s="578">
        <v>7.2444149215395229E-3</v>
      </c>
    </row>
    <row r="2047" spans="1:25" x14ac:dyDescent="0.3">
      <c r="A2047" s="311" t="s">
        <v>4644</v>
      </c>
      <c r="B2047" s="310" t="s">
        <v>191</v>
      </c>
      <c r="C2047" s="310" t="s">
        <v>4184</v>
      </c>
      <c r="D2047" s="36">
        <v>13</v>
      </c>
      <c r="E2047" s="36">
        <v>2020</v>
      </c>
      <c r="F2047" s="578">
        <v>3.2591005898138947</v>
      </c>
      <c r="G2047" s="578">
        <v>1226.5642814636174</v>
      </c>
      <c r="H2047" s="578">
        <v>0.26110367872752221</v>
      </c>
      <c r="I2047" s="578">
        <v>3.8274999998975504E-2</v>
      </c>
      <c r="J2047" s="578">
        <v>6.4940338682693676E-3</v>
      </c>
      <c r="K2047" s="578">
        <v>3.4806992866401725</v>
      </c>
      <c r="L2047" s="578">
        <v>1331.2593866984002</v>
      </c>
      <c r="M2047" s="578">
        <v>0.32252699317177724</v>
      </c>
      <c r="N2047" s="578">
        <v>4.9514840209667406E-2</v>
      </c>
      <c r="O2047" s="578">
        <v>7.0483333062535698E-3</v>
      </c>
      <c r="P2047" s="578">
        <v>3.2591005898138947</v>
      </c>
      <c r="Q2047" s="578">
        <v>1226.5642814636174</v>
      </c>
      <c r="R2047" s="578">
        <v>0.26110368400501649</v>
      </c>
      <c r="S2047" s="578">
        <v>3.8274997374325374E-2</v>
      </c>
      <c r="T2047" s="578">
        <v>6.4940338682693676E-3</v>
      </c>
      <c r="U2047" s="578">
        <v>3.4806992866872348</v>
      </c>
      <c r="V2047" s="578">
        <v>1331.2593866984002</v>
      </c>
      <c r="W2047" s="578">
        <v>0.32252696345191545</v>
      </c>
      <c r="X2047" s="578">
        <v>4.9514848078009224E-2</v>
      </c>
      <c r="Y2047" s="578">
        <v>7.0483333062535698E-3</v>
      </c>
    </row>
    <row r="2048" spans="1:25" x14ac:dyDescent="0.3">
      <c r="A2048" s="311" t="s">
        <v>4645</v>
      </c>
      <c r="B2048" s="310" t="s">
        <v>191</v>
      </c>
      <c r="C2048" s="310" t="s">
        <v>4184</v>
      </c>
      <c r="D2048" s="36">
        <v>14</v>
      </c>
      <c r="E2048" s="36">
        <v>2020</v>
      </c>
      <c r="F2048" s="578">
        <v>3.3740466282879376</v>
      </c>
      <c r="G2048" s="578">
        <v>1286.505621592195</v>
      </c>
      <c r="H2048" s="578">
        <v>0.27411633887701647</v>
      </c>
      <c r="I2048" s="578">
        <v>3.7631755250307174E-2</v>
      </c>
      <c r="J2048" s="578">
        <v>6.8113913997270448E-3</v>
      </c>
      <c r="K2048" s="578">
        <v>3.5772331089537999</v>
      </c>
      <c r="L2048" s="578">
        <v>1381.9483769734625</v>
      </c>
      <c r="M2048" s="578">
        <v>0.32987159012797401</v>
      </c>
      <c r="N2048" s="578">
        <v>4.8859284381251152E-2</v>
      </c>
      <c r="O2048" s="578">
        <v>7.3167160347414476E-3</v>
      </c>
      <c r="P2048" s="578">
        <v>3.3740463153893225</v>
      </c>
      <c r="Q2048" s="578">
        <v>1286.5056737263926</v>
      </c>
      <c r="R2048" s="578">
        <v>0.27411632351019399</v>
      </c>
      <c r="S2048" s="578">
        <v>3.7631755758714719E-2</v>
      </c>
      <c r="T2048" s="578">
        <v>6.8113914021523643E-3</v>
      </c>
      <c r="U2048" s="578">
        <v>3.5772331089537999</v>
      </c>
      <c r="V2048" s="578">
        <v>1381.9484291076601</v>
      </c>
      <c r="W2048" s="578">
        <v>0.32987159023468804</v>
      </c>
      <c r="X2048" s="578">
        <v>4.8859281761906424E-2</v>
      </c>
      <c r="Y2048" s="578">
        <v>7.3167160347414476E-3</v>
      </c>
    </row>
    <row r="2049" spans="1:25" x14ac:dyDescent="0.3">
      <c r="A2049" s="311" t="s">
        <v>4646</v>
      </c>
      <c r="B2049" s="310" t="s">
        <v>191</v>
      </c>
      <c r="C2049" s="310" t="s">
        <v>4184</v>
      </c>
      <c r="D2049" s="36">
        <v>15</v>
      </c>
      <c r="E2049" s="36">
        <v>2020</v>
      </c>
      <c r="F2049" s="578">
        <v>3.4880495484494469</v>
      </c>
      <c r="G2049" s="578">
        <v>1345.2661476135227</v>
      </c>
      <c r="H2049" s="578">
        <v>0.28824869094387351</v>
      </c>
      <c r="I2049" s="578">
        <v>3.703553294447675E-2</v>
      </c>
      <c r="J2049" s="578">
        <v>7.1224979619728349E-3</v>
      </c>
      <c r="K2049" s="578">
        <v>3.6713769267371301</v>
      </c>
      <c r="L2049" s="578">
        <v>1430.3039576212523</v>
      </c>
      <c r="M2049" s="578">
        <v>0.33704108073288752</v>
      </c>
      <c r="N2049" s="578">
        <v>4.7239307115887606E-2</v>
      </c>
      <c r="O2049" s="578">
        <v>7.5727276416728221E-3</v>
      </c>
      <c r="P2049" s="578">
        <v>3.488049548418525</v>
      </c>
      <c r="Q2049" s="578">
        <v>1345.2660446166974</v>
      </c>
      <c r="R2049" s="578">
        <v>0.28824865379283404</v>
      </c>
      <c r="S2049" s="578">
        <v>3.7035532436069198E-2</v>
      </c>
      <c r="T2049" s="578">
        <v>7.1224979619728349E-3</v>
      </c>
      <c r="U2049" s="578">
        <v>3.6713769267371301</v>
      </c>
      <c r="V2049" s="578">
        <v>1430.3039576212523</v>
      </c>
      <c r="W2049" s="578">
        <v>0.33704105076321822</v>
      </c>
      <c r="X2049" s="578">
        <v>4.7239309729926945E-2</v>
      </c>
      <c r="Y2049" s="578">
        <v>7.5727277483868651E-3</v>
      </c>
    </row>
    <row r="2050" spans="1:25" x14ac:dyDescent="0.3">
      <c r="A2050" s="579" t="s">
        <v>4647</v>
      </c>
      <c r="B2050" s="580" t="s">
        <v>191</v>
      </c>
      <c r="C2050" s="580" t="s">
        <v>4184</v>
      </c>
      <c r="D2050" s="581">
        <v>16</v>
      </c>
      <c r="E2050" s="581">
        <v>2020</v>
      </c>
      <c r="F2050" s="582">
        <v>3.6713869410443705</v>
      </c>
      <c r="G2050" s="582">
        <v>1427.3209393819147</v>
      </c>
      <c r="H2050" s="582">
        <v>0.307807126601498</v>
      </c>
      <c r="I2050" s="582">
        <v>3.6922115694020825E-2</v>
      </c>
      <c r="J2050" s="582">
        <v>7.55693416188781E-3</v>
      </c>
      <c r="K2050" s="582">
        <v>3.8303828937059703</v>
      </c>
      <c r="L2050" s="582">
        <v>1501.1283353169699</v>
      </c>
      <c r="M2050" s="582">
        <v>0.35093596668351229</v>
      </c>
      <c r="N2050" s="582">
        <v>4.6611796455939179E-2</v>
      </c>
      <c r="O2050" s="582">
        <v>7.9477091154937264E-3</v>
      </c>
      <c r="P2050" s="582">
        <v>3.6713869410129929</v>
      </c>
      <c r="Q2050" s="582">
        <v>1427.3209393819147</v>
      </c>
      <c r="R2050" s="582">
        <v>0.307807126601498</v>
      </c>
      <c r="S2050" s="582">
        <v>3.6922114620513903E-2</v>
      </c>
      <c r="T2050" s="582">
        <v>7.55693416188781E-3</v>
      </c>
      <c r="U2050" s="582">
        <v>3.8303828415519026</v>
      </c>
      <c r="V2050" s="582">
        <v>1501.1282310485776</v>
      </c>
      <c r="W2050" s="582">
        <v>0.35093597660791848</v>
      </c>
      <c r="X2050" s="582">
        <v>4.661180643067072E-2</v>
      </c>
      <c r="Y2050" s="582">
        <v>7.9477091688507501E-3</v>
      </c>
    </row>
    <row r="2051" spans="1:25" x14ac:dyDescent="0.3">
      <c r="A2051" s="311" t="s">
        <v>4648</v>
      </c>
      <c r="B2051" s="310" t="s">
        <v>191</v>
      </c>
      <c r="C2051" s="310" t="s">
        <v>4184</v>
      </c>
      <c r="D2051" s="36">
        <v>1</v>
      </c>
      <c r="E2051" s="36">
        <v>2030</v>
      </c>
      <c r="F2051" s="578">
        <v>6.3546042640227798</v>
      </c>
      <c r="G2051" s="578">
        <v>6521.2799733479778</v>
      </c>
      <c r="H2051" s="578">
        <v>1.32216518558561</v>
      </c>
      <c r="I2051" s="578">
        <v>1.77888814666857E-2</v>
      </c>
      <c r="J2051" s="578">
        <v>3.4526848699897472E-2</v>
      </c>
      <c r="K2051" s="578">
        <v>6.1053643870400203</v>
      </c>
      <c r="L2051" s="578">
        <v>6364.3063659667923</v>
      </c>
      <c r="M2051" s="578">
        <v>1.3161873593926401</v>
      </c>
      <c r="N2051" s="578">
        <v>1.6397337065427502E-2</v>
      </c>
      <c r="O2051" s="578">
        <v>3.3695758495014098E-2</v>
      </c>
      <c r="P2051" s="578">
        <v>6.3546042640227798</v>
      </c>
      <c r="Q2051" s="578">
        <v>6521.2799224853479</v>
      </c>
      <c r="R2051" s="578">
        <v>1.32216518558561</v>
      </c>
      <c r="S2051" s="578">
        <v>1.7788881466685724E-2</v>
      </c>
      <c r="T2051" s="578">
        <v>3.4526848195431101E-2</v>
      </c>
      <c r="U2051" s="578">
        <v>6.1053643870400203</v>
      </c>
      <c r="V2051" s="578">
        <v>6364.3062642415298</v>
      </c>
      <c r="W2051" s="578">
        <v>1.3161873593926401</v>
      </c>
      <c r="X2051" s="578">
        <v>1.6397337065427502E-2</v>
      </c>
      <c r="Y2051" s="578">
        <v>3.369575797114515E-2</v>
      </c>
    </row>
    <row r="2052" spans="1:25" x14ac:dyDescent="0.3">
      <c r="A2052" s="311" t="s">
        <v>4649</v>
      </c>
      <c r="B2052" s="310" t="s">
        <v>191</v>
      </c>
      <c r="C2052" s="310" t="s">
        <v>4184</v>
      </c>
      <c r="D2052" s="36">
        <v>2</v>
      </c>
      <c r="E2052" s="36">
        <v>2030</v>
      </c>
      <c r="F2052" s="578">
        <v>4.0607126348622797</v>
      </c>
      <c r="G2052" s="578">
        <v>3836.927497863765</v>
      </c>
      <c r="H2052" s="578">
        <v>0.79364160386224547</v>
      </c>
      <c r="I2052" s="578">
        <v>9.998724696060883E-3</v>
      </c>
      <c r="J2052" s="578">
        <v>2.0314567179108622E-2</v>
      </c>
      <c r="K2052" s="578">
        <v>4.0229007972375204</v>
      </c>
      <c r="L2052" s="578">
        <v>3795.5228118896425</v>
      </c>
      <c r="M2052" s="578">
        <v>0.86402314777175526</v>
      </c>
      <c r="N2052" s="578">
        <v>8.7664137250461193E-3</v>
      </c>
      <c r="O2052" s="578">
        <v>2.0095357069900802E-2</v>
      </c>
      <c r="P2052" s="578">
        <v>4.0607126348622797</v>
      </c>
      <c r="Q2052" s="578">
        <v>3836.927497863765</v>
      </c>
      <c r="R2052" s="578">
        <v>0.79364160386224547</v>
      </c>
      <c r="S2052" s="578">
        <v>9.9987250350750366E-3</v>
      </c>
      <c r="T2052" s="578">
        <v>2.0314567179108622E-2</v>
      </c>
      <c r="U2052" s="578">
        <v>4.0229007972322908</v>
      </c>
      <c r="V2052" s="578">
        <v>3795.5228118896425</v>
      </c>
      <c r="W2052" s="578">
        <v>0.86402311610678806</v>
      </c>
      <c r="X2052" s="578">
        <v>8.7664126018959579E-3</v>
      </c>
      <c r="Y2052" s="578">
        <v>2.0095357069900802E-2</v>
      </c>
    </row>
    <row r="2053" spans="1:25" x14ac:dyDescent="0.3">
      <c r="A2053" s="311" t="s">
        <v>4650</v>
      </c>
      <c r="B2053" s="310" t="s">
        <v>191</v>
      </c>
      <c r="C2053" s="310" t="s">
        <v>4184</v>
      </c>
      <c r="D2053" s="36">
        <v>3</v>
      </c>
      <c r="E2053" s="36">
        <v>2030</v>
      </c>
      <c r="F2053" s="578">
        <v>2.1800478368822898</v>
      </c>
      <c r="G2053" s="578">
        <v>2032.3058433532674</v>
      </c>
      <c r="H2053" s="578">
        <v>0.41683454484639954</v>
      </c>
      <c r="I2053" s="578">
        <v>4.6032434163976125E-3</v>
      </c>
      <c r="J2053" s="578">
        <v>1.0760018315825874E-2</v>
      </c>
      <c r="K2053" s="578">
        <v>2.9465177831370899</v>
      </c>
      <c r="L2053" s="578">
        <v>2623.2476119995076</v>
      </c>
      <c r="M2053" s="578">
        <v>0.58513518475956472</v>
      </c>
      <c r="N2053" s="578">
        <v>5.1548676826769172E-3</v>
      </c>
      <c r="O2053" s="578">
        <v>1.3888759383310825E-2</v>
      </c>
      <c r="P2053" s="578">
        <v>2.1800476282655423</v>
      </c>
      <c r="Q2053" s="578">
        <v>2032.3057390848749</v>
      </c>
      <c r="R2053" s="578">
        <v>0.41683454452625723</v>
      </c>
      <c r="S2053" s="578">
        <v>4.6032435727738595E-3</v>
      </c>
      <c r="T2053" s="578">
        <v>1.07600188348442E-2</v>
      </c>
      <c r="U2053" s="578">
        <v>2.9465177831370899</v>
      </c>
      <c r="V2053" s="578">
        <v>2623.2476119995076</v>
      </c>
      <c r="W2053" s="578">
        <v>0.58513518455583768</v>
      </c>
      <c r="X2053" s="578">
        <v>5.1548668682812569E-3</v>
      </c>
      <c r="Y2053" s="578">
        <v>1.3888759902329149E-2</v>
      </c>
    </row>
    <row r="2054" spans="1:25" x14ac:dyDescent="0.3">
      <c r="A2054" s="311" t="s">
        <v>4651</v>
      </c>
      <c r="B2054" s="310" t="s">
        <v>191</v>
      </c>
      <c r="C2054" s="310" t="s">
        <v>4184</v>
      </c>
      <c r="D2054" s="36">
        <v>4</v>
      </c>
      <c r="E2054" s="36">
        <v>2030</v>
      </c>
      <c r="F2054" s="578">
        <v>1.1136345456616199</v>
      </c>
      <c r="G2054" s="578">
        <v>1093.397078831985</v>
      </c>
      <c r="H2054" s="578">
        <v>0.23262667326828973</v>
      </c>
      <c r="I2054" s="578">
        <v>2.94658550774329E-3</v>
      </c>
      <c r="J2054" s="578">
        <v>5.7889795813631829E-3</v>
      </c>
      <c r="K2054" s="578">
        <v>2.55577224996523</v>
      </c>
      <c r="L2054" s="578">
        <v>2225.3112042744897</v>
      </c>
      <c r="M2054" s="578">
        <v>0.46199666949784496</v>
      </c>
      <c r="N2054" s="578">
        <v>3.9955904696095399E-3</v>
      </c>
      <c r="O2054" s="578">
        <v>1.1781882746921175E-2</v>
      </c>
      <c r="P2054" s="578">
        <v>1.1136345456616199</v>
      </c>
      <c r="Q2054" s="578">
        <v>1093.397078831985</v>
      </c>
      <c r="R2054" s="578">
        <v>0.23262667368544448</v>
      </c>
      <c r="S2054" s="578">
        <v>2.94658550774329E-3</v>
      </c>
      <c r="T2054" s="578">
        <v>5.7889795813631829E-3</v>
      </c>
      <c r="U2054" s="578">
        <v>2.55577224996523</v>
      </c>
      <c r="V2054" s="578">
        <v>2225.311256408685</v>
      </c>
      <c r="W2054" s="578">
        <v>0.46199660616790972</v>
      </c>
      <c r="X2054" s="578">
        <v>3.9955903672156002E-3</v>
      </c>
      <c r="Y2054" s="578">
        <v>1.1781883270790125E-2</v>
      </c>
    </row>
    <row r="2055" spans="1:25" x14ac:dyDescent="0.3">
      <c r="A2055" s="311" t="s">
        <v>4652</v>
      </c>
      <c r="B2055" s="310" t="s">
        <v>191</v>
      </c>
      <c r="C2055" s="310" t="s">
        <v>4184</v>
      </c>
      <c r="D2055" s="36">
        <v>5</v>
      </c>
      <c r="E2055" s="36">
        <v>2030</v>
      </c>
      <c r="F2055" s="578">
        <v>1.2244390055057</v>
      </c>
      <c r="G2055" s="578">
        <v>1129.6011505126899</v>
      </c>
      <c r="H2055" s="578">
        <v>0.232403809515138</v>
      </c>
      <c r="I2055" s="578">
        <v>3.11297626124466E-3</v>
      </c>
      <c r="J2055" s="578">
        <v>5.9806682014216924E-3</v>
      </c>
      <c r="K2055" s="578">
        <v>2.3194628059758653</v>
      </c>
      <c r="L2055" s="578">
        <v>1989.0829264322874</v>
      </c>
      <c r="M2055" s="578">
        <v>0.37517623929306826</v>
      </c>
      <c r="N2055" s="578">
        <v>3.5791205789905624E-3</v>
      </c>
      <c r="O2055" s="578">
        <v>1.0531180043471901E-2</v>
      </c>
      <c r="P2055" s="578">
        <v>1.2244390055057</v>
      </c>
      <c r="Q2055" s="578">
        <v>1129.6011505126899</v>
      </c>
      <c r="R2055" s="578">
        <v>0.23240378871560025</v>
      </c>
      <c r="S2055" s="578">
        <v>3.1129762602025296E-3</v>
      </c>
      <c r="T2055" s="578">
        <v>5.9806682014216924E-3</v>
      </c>
      <c r="U2055" s="578">
        <v>2.31946280597746</v>
      </c>
      <c r="V2055" s="578">
        <v>1989.0829264322874</v>
      </c>
      <c r="W2055" s="578">
        <v>0.37517620855942324</v>
      </c>
      <c r="X2055" s="578">
        <v>3.5791201613145952E-3</v>
      </c>
      <c r="Y2055" s="578">
        <v>1.0531180043471901E-2</v>
      </c>
    </row>
    <row r="2056" spans="1:25" x14ac:dyDescent="0.3">
      <c r="A2056" s="311" t="s">
        <v>4653</v>
      </c>
      <c r="B2056" s="310" t="s">
        <v>191</v>
      </c>
      <c r="C2056" s="310" t="s">
        <v>4184</v>
      </c>
      <c r="D2056" s="36">
        <v>6</v>
      </c>
      <c r="E2056" s="36">
        <v>2030</v>
      </c>
      <c r="F2056" s="578">
        <v>1.2909215860490799</v>
      </c>
      <c r="G2056" s="578">
        <v>1151.3281339009525</v>
      </c>
      <c r="H2056" s="578">
        <v>0.23227103706449201</v>
      </c>
      <c r="I2056" s="578">
        <v>3.2128083965308899E-3</v>
      </c>
      <c r="J2056" s="578">
        <v>6.0956982051720791E-3</v>
      </c>
      <c r="K2056" s="578">
        <v>2.1311451273286299</v>
      </c>
      <c r="L2056" s="578">
        <v>1818.7632179260199</v>
      </c>
      <c r="M2056" s="578">
        <v>0.30713436543737704</v>
      </c>
      <c r="N2056" s="578">
        <v>3.2294395335744222E-3</v>
      </c>
      <c r="O2056" s="578">
        <v>9.6294227599476485E-3</v>
      </c>
      <c r="P2056" s="578">
        <v>1.2909215860490799</v>
      </c>
      <c r="Q2056" s="578">
        <v>1151.3281339009525</v>
      </c>
      <c r="R2056" s="578">
        <v>0.23227103178699751</v>
      </c>
      <c r="S2056" s="578">
        <v>3.2128083980940848E-3</v>
      </c>
      <c r="T2056" s="578">
        <v>6.0956982051720791E-3</v>
      </c>
      <c r="U2056" s="578">
        <v>2.1311451273286299</v>
      </c>
      <c r="V2056" s="578">
        <v>1818.7632179260199</v>
      </c>
      <c r="W2056" s="578">
        <v>0.30713436487712875</v>
      </c>
      <c r="X2056" s="578">
        <v>3.2294390048358901E-3</v>
      </c>
      <c r="Y2056" s="578">
        <v>9.6294227065906249E-3</v>
      </c>
    </row>
    <row r="2057" spans="1:25" x14ac:dyDescent="0.3">
      <c r="A2057" s="311" t="s">
        <v>4654</v>
      </c>
      <c r="B2057" s="310" t="s">
        <v>191</v>
      </c>
      <c r="C2057" s="310" t="s">
        <v>4184</v>
      </c>
      <c r="D2057" s="36">
        <v>7</v>
      </c>
      <c r="E2057" s="36">
        <v>2030</v>
      </c>
      <c r="F2057" s="578">
        <v>1.3352434654552701</v>
      </c>
      <c r="G2057" s="578">
        <v>1165.8137486775674</v>
      </c>
      <c r="H2057" s="578">
        <v>0.23218187084421499</v>
      </c>
      <c r="I2057" s="578">
        <v>3.2793666711465079E-3</v>
      </c>
      <c r="J2057" s="578">
        <v>6.172387737024102E-3</v>
      </c>
      <c r="K2057" s="578">
        <v>2.1703768047871801</v>
      </c>
      <c r="L2057" s="578">
        <v>1781.6978238423626</v>
      </c>
      <c r="M2057" s="578">
        <v>0.278665453894063</v>
      </c>
      <c r="N2057" s="578">
        <v>4.1396850425598998E-3</v>
      </c>
      <c r="O2057" s="578">
        <v>9.4331831545180905E-3</v>
      </c>
      <c r="P2057" s="578">
        <v>1.33524346545474</v>
      </c>
      <c r="Q2057" s="578">
        <v>1165.8137486775674</v>
      </c>
      <c r="R2057" s="578">
        <v>0.23218187084421499</v>
      </c>
      <c r="S2057" s="578">
        <v>3.2793666711465079E-3</v>
      </c>
      <c r="T2057" s="578">
        <v>6.1723876860923996E-3</v>
      </c>
      <c r="U2057" s="578">
        <v>2.1703768047871801</v>
      </c>
      <c r="V2057" s="578">
        <v>1781.6978238423626</v>
      </c>
      <c r="W2057" s="578">
        <v>0.278665453894063</v>
      </c>
      <c r="X2057" s="578">
        <v>4.1396850877314702E-3</v>
      </c>
      <c r="Y2057" s="578">
        <v>9.4331832078751125E-3</v>
      </c>
    </row>
    <row r="2058" spans="1:25" x14ac:dyDescent="0.3">
      <c r="A2058" s="311" t="s">
        <v>4655</v>
      </c>
      <c r="B2058" s="310" t="s">
        <v>191</v>
      </c>
      <c r="C2058" s="310" t="s">
        <v>4184</v>
      </c>
      <c r="D2058" s="36">
        <v>8</v>
      </c>
      <c r="E2058" s="36">
        <v>2030</v>
      </c>
      <c r="F2058" s="578">
        <v>1.2708708545287599</v>
      </c>
      <c r="G2058" s="578">
        <v>1085.5315513610826</v>
      </c>
      <c r="H2058" s="578">
        <v>0.19871890265494499</v>
      </c>
      <c r="I2058" s="578">
        <v>2.8727819584920124E-3</v>
      </c>
      <c r="J2058" s="578">
        <v>5.7473340712021976E-3</v>
      </c>
      <c r="K2058" s="578">
        <v>1.8887155917182099</v>
      </c>
      <c r="L2058" s="578">
        <v>1497.0857315063424</v>
      </c>
      <c r="M2058" s="578">
        <v>0.20750741349911522</v>
      </c>
      <c r="N2058" s="578">
        <v>4.1219121058020348E-3</v>
      </c>
      <c r="O2058" s="578">
        <v>7.9263044996575101E-3</v>
      </c>
      <c r="P2058" s="578">
        <v>1.2708708545287599</v>
      </c>
      <c r="Q2058" s="578">
        <v>1085.5315513610826</v>
      </c>
      <c r="R2058" s="578">
        <v>0.19871890265494499</v>
      </c>
      <c r="S2058" s="578">
        <v>2.8727820106363771E-3</v>
      </c>
      <c r="T2058" s="578">
        <v>5.7473340202704977E-3</v>
      </c>
      <c r="U2058" s="578">
        <v>1.8887155917187399</v>
      </c>
      <c r="V2058" s="578">
        <v>1497.0857315063424</v>
      </c>
      <c r="W2058" s="578">
        <v>0.20750741355004676</v>
      </c>
      <c r="X2058" s="578">
        <v>4.1219111354469772E-3</v>
      </c>
      <c r="Y2058" s="578">
        <v>7.9263047130855996E-3</v>
      </c>
    </row>
    <row r="2059" spans="1:25" x14ac:dyDescent="0.3">
      <c r="A2059" s="311" t="s">
        <v>4656</v>
      </c>
      <c r="B2059" s="310" t="s">
        <v>191</v>
      </c>
      <c r="C2059" s="310" t="s">
        <v>4184</v>
      </c>
      <c r="D2059" s="36">
        <v>9</v>
      </c>
      <c r="E2059" s="36">
        <v>2030</v>
      </c>
      <c r="F2059" s="578">
        <v>1.22259893652153</v>
      </c>
      <c r="G2059" s="578">
        <v>1025.3239459991419</v>
      </c>
      <c r="H2059" s="578">
        <v>0.173621950903907</v>
      </c>
      <c r="I2059" s="578">
        <v>2.5678493103858547E-3</v>
      </c>
      <c r="J2059" s="578">
        <v>5.4285696702815224E-3</v>
      </c>
      <c r="K2059" s="578">
        <v>1.87545505431626</v>
      </c>
      <c r="L2059" s="578">
        <v>1448.9991060892698</v>
      </c>
      <c r="M2059" s="578">
        <v>0.17261585243977601</v>
      </c>
      <c r="N2059" s="578">
        <v>5.0467430606507425E-3</v>
      </c>
      <c r="O2059" s="578">
        <v>7.6717175834346528E-3</v>
      </c>
      <c r="P2059" s="578">
        <v>1.22259893652153</v>
      </c>
      <c r="Q2059" s="578">
        <v>1025.3239459991419</v>
      </c>
      <c r="R2059" s="578">
        <v>0.173621950903907</v>
      </c>
      <c r="S2059" s="578">
        <v>2.5678495194843701E-3</v>
      </c>
      <c r="T2059" s="578">
        <v>5.4285696702815224E-3</v>
      </c>
      <c r="U2059" s="578">
        <v>1.87545505431626</v>
      </c>
      <c r="V2059" s="578">
        <v>1448.9991060892698</v>
      </c>
      <c r="W2059" s="578">
        <v>0.17261585243977601</v>
      </c>
      <c r="X2059" s="578">
        <v>5.0467426879852876E-3</v>
      </c>
      <c r="Y2059" s="578">
        <v>7.6717176367916747E-3</v>
      </c>
    </row>
    <row r="2060" spans="1:25" x14ac:dyDescent="0.3">
      <c r="A2060" s="311" t="s">
        <v>4657</v>
      </c>
      <c r="B2060" s="310" t="s">
        <v>191</v>
      </c>
      <c r="C2060" s="310" t="s">
        <v>4184</v>
      </c>
      <c r="D2060" s="36">
        <v>10</v>
      </c>
      <c r="E2060" s="36">
        <v>2030</v>
      </c>
      <c r="F2060" s="578">
        <v>1.1850473429697825</v>
      </c>
      <c r="G2060" s="578">
        <v>978.49268277486067</v>
      </c>
      <c r="H2060" s="578">
        <v>0.15410164650529601</v>
      </c>
      <c r="I2060" s="578">
        <v>2.3306772363866878E-3</v>
      </c>
      <c r="J2060" s="578">
        <v>5.1806191525732423E-3</v>
      </c>
      <c r="K2060" s="578">
        <v>1.8636545318777999</v>
      </c>
      <c r="L2060" s="578">
        <v>1409.0621960957774</v>
      </c>
      <c r="M2060" s="578">
        <v>0.14464340648313098</v>
      </c>
      <c r="N2060" s="578">
        <v>5.7160462223843373E-3</v>
      </c>
      <c r="O2060" s="578">
        <v>7.4602661334210955E-3</v>
      </c>
      <c r="P2060" s="578">
        <v>1.1850473429734951</v>
      </c>
      <c r="Q2060" s="578">
        <v>978.49268786112384</v>
      </c>
      <c r="R2060" s="578">
        <v>0.15410164650529601</v>
      </c>
      <c r="S2060" s="578">
        <v>2.3306772363866878E-3</v>
      </c>
      <c r="T2060" s="578">
        <v>5.1806191525732423E-3</v>
      </c>
      <c r="U2060" s="578">
        <v>1.8636545318767399</v>
      </c>
      <c r="V2060" s="578">
        <v>1409.0621960957774</v>
      </c>
      <c r="W2060" s="578">
        <v>0.14464340643098675</v>
      </c>
      <c r="X2060" s="578">
        <v>5.7160462139715148E-3</v>
      </c>
      <c r="Y2060" s="578">
        <v>7.4602661334210955E-3</v>
      </c>
    </row>
    <row r="2061" spans="1:25" x14ac:dyDescent="0.3">
      <c r="A2061" s="311" t="s">
        <v>4658</v>
      </c>
      <c r="B2061" s="310" t="s">
        <v>191</v>
      </c>
      <c r="C2061" s="310" t="s">
        <v>4184</v>
      </c>
      <c r="D2061" s="36">
        <v>11</v>
      </c>
      <c r="E2061" s="36">
        <v>2030</v>
      </c>
      <c r="F2061" s="578">
        <v>1.4839793350402</v>
      </c>
      <c r="G2061" s="578">
        <v>1115.90500895182</v>
      </c>
      <c r="H2061" s="578">
        <v>0.110668791690841</v>
      </c>
      <c r="I2061" s="578">
        <v>3.7347916002659002E-3</v>
      </c>
      <c r="J2061" s="578">
        <v>5.9081445991372022E-3</v>
      </c>
      <c r="K2061" s="578">
        <v>1.8615045063283224</v>
      </c>
      <c r="L2061" s="578">
        <v>1372.9056320190375</v>
      </c>
      <c r="M2061" s="578">
        <v>0.1207227783136955</v>
      </c>
      <c r="N2061" s="578">
        <v>6.2846063772212767E-3</v>
      </c>
      <c r="O2061" s="578">
        <v>7.2688347524187177E-3</v>
      </c>
      <c r="P2061" s="578">
        <v>1.4839793350402</v>
      </c>
      <c r="Q2061" s="578">
        <v>1115.90500895182</v>
      </c>
      <c r="R2061" s="578">
        <v>0.110668791690841</v>
      </c>
      <c r="S2061" s="578">
        <v>3.7347915486426022E-3</v>
      </c>
      <c r="T2061" s="578">
        <v>5.908144652494225E-3</v>
      </c>
      <c r="U2061" s="578">
        <v>1.8615045063251374</v>
      </c>
      <c r="V2061" s="578">
        <v>1372.9056320190375</v>
      </c>
      <c r="W2061" s="578">
        <v>0.1207227781572625</v>
      </c>
      <c r="X2061" s="578">
        <v>6.2846050456831356E-3</v>
      </c>
      <c r="Y2061" s="578">
        <v>7.2688348591327633E-3</v>
      </c>
    </row>
    <row r="2062" spans="1:25" x14ac:dyDescent="0.3">
      <c r="A2062" s="311" t="s">
        <v>4659</v>
      </c>
      <c r="B2062" s="310" t="s">
        <v>191</v>
      </c>
      <c r="C2062" s="310" t="s">
        <v>4184</v>
      </c>
      <c r="D2062" s="36">
        <v>12</v>
      </c>
      <c r="E2062" s="36">
        <v>2030</v>
      </c>
      <c r="F2062" s="578">
        <v>1.7285691485813</v>
      </c>
      <c r="G2062" s="578">
        <v>1228.3384437560974</v>
      </c>
      <c r="H2062" s="578">
        <v>7.5132543845635752E-2</v>
      </c>
      <c r="I2062" s="578">
        <v>4.8836185797729971E-3</v>
      </c>
      <c r="J2062" s="578">
        <v>6.5034211729653128E-3</v>
      </c>
      <c r="K2062" s="578">
        <v>1.8587643710203126</v>
      </c>
      <c r="L2062" s="578">
        <v>1342.4343681335399</v>
      </c>
      <c r="M2062" s="578">
        <v>0.10118950429993326</v>
      </c>
      <c r="N2062" s="578">
        <v>6.7419579038793601E-3</v>
      </c>
      <c r="O2062" s="578">
        <v>7.1075053371411406E-3</v>
      </c>
      <c r="P2062" s="578">
        <v>1.7285691485813</v>
      </c>
      <c r="Q2062" s="578">
        <v>1228.3384437560974</v>
      </c>
      <c r="R2062" s="578">
        <v>7.513253892345037E-2</v>
      </c>
      <c r="S2062" s="578">
        <v>4.883618739711432E-3</v>
      </c>
      <c r="T2062" s="578">
        <v>6.5034212263223347E-3</v>
      </c>
      <c r="U2062" s="578">
        <v>1.8587643710224375</v>
      </c>
      <c r="V2062" s="578">
        <v>1342.4343681335399</v>
      </c>
      <c r="W2062" s="578">
        <v>0.10118950530886625</v>
      </c>
      <c r="X2062" s="578">
        <v>6.7419576980493386E-3</v>
      </c>
      <c r="Y2062" s="578">
        <v>7.1075053371411406E-3</v>
      </c>
    </row>
    <row r="2063" spans="1:25" x14ac:dyDescent="0.3">
      <c r="A2063" s="311" t="s">
        <v>4660</v>
      </c>
      <c r="B2063" s="310" t="s">
        <v>191</v>
      </c>
      <c r="C2063" s="310" t="s">
        <v>4184</v>
      </c>
      <c r="D2063" s="36">
        <v>13</v>
      </c>
      <c r="E2063" s="36">
        <v>2030</v>
      </c>
      <c r="F2063" s="578">
        <v>1.68754747213824</v>
      </c>
      <c r="G2063" s="578">
        <v>1203.3418731689401</v>
      </c>
      <c r="H2063" s="578">
        <v>6.0948863245357601E-2</v>
      </c>
      <c r="I2063" s="578">
        <v>4.9601078707534399E-3</v>
      </c>
      <c r="J2063" s="578">
        <v>6.37107710645068E-3</v>
      </c>
      <c r="K2063" s="578">
        <v>1.8007620825924227</v>
      </c>
      <c r="L2063" s="578">
        <v>1306.3494733174603</v>
      </c>
      <c r="M2063" s="578">
        <v>8.7078564218245405E-2</v>
      </c>
      <c r="N2063" s="578">
        <v>6.7870159173442773E-3</v>
      </c>
      <c r="O2063" s="578">
        <v>6.9164499970308145E-3</v>
      </c>
      <c r="P2063" s="578">
        <v>1.68754747213824</v>
      </c>
      <c r="Q2063" s="578">
        <v>1203.3418731689401</v>
      </c>
      <c r="R2063" s="578">
        <v>6.0948859588582545E-2</v>
      </c>
      <c r="S2063" s="578">
        <v>4.9601080806193423E-3</v>
      </c>
      <c r="T2063" s="578">
        <v>6.37107710645068E-3</v>
      </c>
      <c r="U2063" s="578">
        <v>1.8007620825908301</v>
      </c>
      <c r="V2063" s="578">
        <v>1306.3494733174603</v>
      </c>
      <c r="W2063" s="578">
        <v>8.7078564218245363E-2</v>
      </c>
      <c r="X2063" s="578">
        <v>6.7870158100617976E-3</v>
      </c>
      <c r="Y2063" s="578">
        <v>6.9164499970308145E-3</v>
      </c>
    </row>
    <row r="2064" spans="1:25" x14ac:dyDescent="0.3">
      <c r="A2064" s="311" t="s">
        <v>4661</v>
      </c>
      <c r="B2064" s="310" t="s">
        <v>191</v>
      </c>
      <c r="C2064" s="310" t="s">
        <v>4184</v>
      </c>
      <c r="D2064" s="36">
        <v>14</v>
      </c>
      <c r="E2064" s="36">
        <v>2030</v>
      </c>
      <c r="F2064" s="578">
        <v>1.71884879203768</v>
      </c>
      <c r="G2064" s="578">
        <v>1261.4054209391225</v>
      </c>
      <c r="H2064" s="578">
        <v>6.2046032188845801E-2</v>
      </c>
      <c r="I2064" s="578">
        <v>4.8979021345492849E-3</v>
      </c>
      <c r="J2064" s="578">
        <v>6.6784979426301946E-3</v>
      </c>
      <c r="K2064" s="578">
        <v>1.82445301546977</v>
      </c>
      <c r="L2064" s="578">
        <v>1355.3932278950924</v>
      </c>
      <c r="M2064" s="578">
        <v>8.5603228459755529E-2</v>
      </c>
      <c r="N2064" s="578">
        <v>6.7165315623280205E-3</v>
      </c>
      <c r="O2064" s="578">
        <v>7.1761106034197494E-3</v>
      </c>
      <c r="P2064" s="578">
        <v>1.718848792040335</v>
      </c>
      <c r="Q2064" s="578">
        <v>1261.4054209391225</v>
      </c>
      <c r="R2064" s="578">
        <v>6.2046033190199502E-2</v>
      </c>
      <c r="S2064" s="578">
        <v>4.8979021880389377E-3</v>
      </c>
      <c r="T2064" s="578">
        <v>6.6784979426301946E-3</v>
      </c>
      <c r="U2064" s="578">
        <v>1.8244530154702998</v>
      </c>
      <c r="V2064" s="578">
        <v>1355.3932278950924</v>
      </c>
      <c r="W2064" s="578">
        <v>8.5603224928490776E-2</v>
      </c>
      <c r="X2064" s="578">
        <v>6.7165309989718428E-3</v>
      </c>
      <c r="Y2064" s="578">
        <v>7.1761106034197494E-3</v>
      </c>
    </row>
    <row r="2065" spans="1:25" x14ac:dyDescent="0.3">
      <c r="A2065" s="311" t="s">
        <v>4662</v>
      </c>
      <c r="B2065" s="310" t="s">
        <v>191</v>
      </c>
      <c r="C2065" s="310" t="s">
        <v>4184</v>
      </c>
      <c r="D2065" s="36">
        <v>15</v>
      </c>
      <c r="E2065" s="36">
        <v>2030</v>
      </c>
      <c r="F2065" s="578">
        <v>1.7525900660693801</v>
      </c>
      <c r="G2065" s="578">
        <v>1318.3393885294549</v>
      </c>
      <c r="H2065" s="578">
        <v>6.3943889327068293E-2</v>
      </c>
      <c r="I2065" s="578">
        <v>4.8400359977070623E-3</v>
      </c>
      <c r="J2065" s="578">
        <v>6.9799328242273351E-3</v>
      </c>
      <c r="K2065" s="578">
        <v>1.8488839097972924</v>
      </c>
      <c r="L2065" s="578">
        <v>1402.1630223592074</v>
      </c>
      <c r="M2065" s="578">
        <v>8.4492068070782467E-2</v>
      </c>
      <c r="N2065" s="578">
        <v>6.4939629426892928E-3</v>
      </c>
      <c r="O2065" s="578">
        <v>7.4237403993417149E-3</v>
      </c>
      <c r="P2065" s="578">
        <v>1.7525900660693801</v>
      </c>
      <c r="Q2065" s="578">
        <v>1318.3393885294549</v>
      </c>
      <c r="R2065" s="578">
        <v>6.3943892027054916E-2</v>
      </c>
      <c r="S2065" s="578">
        <v>4.8400364250558853E-3</v>
      </c>
      <c r="T2065" s="578">
        <v>6.9799328242273351E-3</v>
      </c>
      <c r="U2065" s="578">
        <v>1.8488839097946399</v>
      </c>
      <c r="V2065" s="578">
        <v>1402.1630223592074</v>
      </c>
      <c r="W2065" s="578">
        <v>8.4492065398080685E-2</v>
      </c>
      <c r="X2065" s="578">
        <v>6.4939628896733331E-3</v>
      </c>
      <c r="Y2065" s="578">
        <v>7.4237403993417149E-3</v>
      </c>
    </row>
    <row r="2066" spans="1:25" x14ac:dyDescent="0.3">
      <c r="A2066" s="579" t="s">
        <v>4663</v>
      </c>
      <c r="B2066" s="580" t="s">
        <v>191</v>
      </c>
      <c r="C2066" s="580" t="s">
        <v>4184</v>
      </c>
      <c r="D2066" s="581">
        <v>16</v>
      </c>
      <c r="E2066" s="581">
        <v>2030</v>
      </c>
      <c r="F2066" s="582">
        <v>1.8256830661193799</v>
      </c>
      <c r="G2066" s="582">
        <v>1398.0138473510699</v>
      </c>
      <c r="H2066" s="582">
        <v>6.7452366184928281E-2</v>
      </c>
      <c r="I2066" s="582">
        <v>4.8202053578923626E-3</v>
      </c>
      <c r="J2066" s="582">
        <v>7.4017710964350602E-3</v>
      </c>
      <c r="K2066" s="582">
        <v>1.9108464895325501</v>
      </c>
      <c r="L2066" s="582">
        <v>1470.88136164347</v>
      </c>
      <c r="M2066" s="582">
        <v>8.5640633284735132E-2</v>
      </c>
      <c r="N2066" s="582">
        <v>6.39213946389342E-3</v>
      </c>
      <c r="O2066" s="582">
        <v>7.7875668406098405E-3</v>
      </c>
      <c r="P2066" s="582">
        <v>1.8256830661193799</v>
      </c>
      <c r="Q2066" s="582">
        <v>1398.0138473510699</v>
      </c>
      <c r="R2066" s="582">
        <v>6.7452368197640028E-2</v>
      </c>
      <c r="S2066" s="582">
        <v>4.8202055640444927E-3</v>
      </c>
      <c r="T2066" s="582">
        <v>7.4017710964350602E-3</v>
      </c>
      <c r="U2066" s="582">
        <v>1.9108464895325501</v>
      </c>
      <c r="V2066" s="582">
        <v>1470.88136164347</v>
      </c>
      <c r="W2066" s="582">
        <v>8.5640632780268774E-2</v>
      </c>
      <c r="X2066" s="582">
        <v>6.3921381754425922E-3</v>
      </c>
      <c r="Y2066" s="582">
        <v>7.7875668406098405E-3</v>
      </c>
    </row>
    <row r="2067" spans="1:25" x14ac:dyDescent="0.3">
      <c r="A2067" s="311" t="s">
        <v>4664</v>
      </c>
      <c r="B2067" s="310" t="s">
        <v>1697</v>
      </c>
      <c r="C2067" s="310" t="s">
        <v>4184</v>
      </c>
      <c r="D2067" s="36">
        <v>1</v>
      </c>
      <c r="E2067" s="36">
        <v>2012</v>
      </c>
      <c r="F2067" s="578">
        <v>11.107513397270807</v>
      </c>
      <c r="G2067" s="578">
        <v>6894.1740824381432</v>
      </c>
      <c r="H2067" s="578">
        <v>7.949775506189324</v>
      </c>
      <c r="I2067" s="578">
        <v>7.3276811229940564E-2</v>
      </c>
      <c r="J2067" s="578">
        <v>0.13739533474047949</v>
      </c>
      <c r="K2067" s="578">
        <v>10.780811414747347</v>
      </c>
      <c r="L2067" s="578">
        <v>6734.6623891194631</v>
      </c>
      <c r="M2067" s="578">
        <v>7.7948994815427177</v>
      </c>
      <c r="N2067" s="578">
        <v>5.6302739292883972E-2</v>
      </c>
      <c r="O2067" s="578">
        <v>0.13421633304096697</v>
      </c>
      <c r="P2067" s="578">
        <v>11.107511206805249</v>
      </c>
      <c r="Q2067" s="578">
        <v>6894.1740824381432</v>
      </c>
      <c r="R2067" s="578">
        <v>7.9497754595746866</v>
      </c>
      <c r="S2067" s="578">
        <v>7.3276811713488571E-2</v>
      </c>
      <c r="T2067" s="578">
        <v>0.13739533474047949</v>
      </c>
      <c r="U2067" s="578">
        <v>10.780811275674093</v>
      </c>
      <c r="V2067" s="578">
        <v>6734.6623357137005</v>
      </c>
      <c r="W2067" s="578">
        <v>7.7948995595991875</v>
      </c>
      <c r="X2067" s="578">
        <v>5.6302740399890597E-2</v>
      </c>
      <c r="Y2067" s="578">
        <v>0.13421633304096697</v>
      </c>
    </row>
    <row r="2068" spans="1:25" x14ac:dyDescent="0.3">
      <c r="A2068" s="311" t="s">
        <v>4665</v>
      </c>
      <c r="B2068" s="310" t="s">
        <v>1697</v>
      </c>
      <c r="C2068" s="310" t="s">
        <v>4184</v>
      </c>
      <c r="D2068" s="36">
        <v>2</v>
      </c>
      <c r="E2068" s="36">
        <v>2012</v>
      </c>
      <c r="F2068" s="578">
        <v>6.9858075748388702</v>
      </c>
      <c r="G2068" s="578">
        <v>4044.6909561157177</v>
      </c>
      <c r="H2068" s="578">
        <v>4.7035385401201575</v>
      </c>
      <c r="I2068" s="578">
        <v>5.2211032563870149E-2</v>
      </c>
      <c r="J2068" s="578">
        <v>8.0607415797809723E-2</v>
      </c>
      <c r="K2068" s="578">
        <v>7.0258932744375926</v>
      </c>
      <c r="L2068" s="578">
        <v>4011.1063410441025</v>
      </c>
      <c r="M2068" s="578">
        <v>4.8622655192157227</v>
      </c>
      <c r="N2068" s="578">
        <v>3.7655822940450848E-2</v>
      </c>
      <c r="O2068" s="578">
        <v>7.9938110585014002E-2</v>
      </c>
      <c r="P2068" s="578">
        <v>6.9858077759993904</v>
      </c>
      <c r="Q2068" s="578">
        <v>4044.6909039815228</v>
      </c>
      <c r="R2068" s="578">
        <v>4.7035381431778607</v>
      </c>
      <c r="S2068" s="578">
        <v>5.2211031011665854E-2</v>
      </c>
      <c r="T2068" s="578">
        <v>8.0607415797809723E-2</v>
      </c>
      <c r="U2068" s="578">
        <v>7.0258935376912905</v>
      </c>
      <c r="V2068" s="578">
        <v>4011.1063410441025</v>
      </c>
      <c r="W2068" s="578">
        <v>4.8622655046249994</v>
      </c>
      <c r="X2068" s="578">
        <v>3.7655823475082145E-2</v>
      </c>
      <c r="Y2068" s="578">
        <v>7.9938110585014002E-2</v>
      </c>
    </row>
    <row r="2069" spans="1:25" x14ac:dyDescent="0.3">
      <c r="A2069" s="311" t="s">
        <v>4666</v>
      </c>
      <c r="B2069" s="310" t="s">
        <v>1697</v>
      </c>
      <c r="C2069" s="310" t="s">
        <v>4184</v>
      </c>
      <c r="D2069" s="36">
        <v>3</v>
      </c>
      <c r="E2069" s="36">
        <v>2012</v>
      </c>
      <c r="F2069" s="578">
        <v>3.7796605496700924</v>
      </c>
      <c r="G2069" s="578">
        <v>2143.4965705871527</v>
      </c>
      <c r="H2069" s="578">
        <v>2.4465358901434175</v>
      </c>
      <c r="I2069" s="578">
        <v>2.2181900675604976E-2</v>
      </c>
      <c r="J2069" s="578">
        <v>4.2718131522027102E-2</v>
      </c>
      <c r="K2069" s="578">
        <v>5.2494431803922126</v>
      </c>
      <c r="L2069" s="578">
        <v>2796.6300125122052</v>
      </c>
      <c r="M2069" s="578">
        <v>3.2419937727463499</v>
      </c>
      <c r="N2069" s="578">
        <v>3.0645176815899774E-2</v>
      </c>
      <c r="O2069" s="578">
        <v>5.5734571030673849E-2</v>
      </c>
      <c r="P2069" s="578">
        <v>3.7796610662489103</v>
      </c>
      <c r="Q2069" s="578">
        <v>2143.4965705871527</v>
      </c>
      <c r="R2069" s="578">
        <v>2.4465358497157723</v>
      </c>
      <c r="S2069" s="578">
        <v>2.2181907329998723E-2</v>
      </c>
      <c r="T2069" s="578">
        <v>4.2718131522027102E-2</v>
      </c>
      <c r="U2069" s="578">
        <v>5.2494421422622928</v>
      </c>
      <c r="V2069" s="578">
        <v>2796.6300125122052</v>
      </c>
      <c r="W2069" s="578">
        <v>3.2419933913358023</v>
      </c>
      <c r="X2069" s="578">
        <v>3.064517732930953E-2</v>
      </c>
      <c r="Y2069" s="578">
        <v>5.5734571030673849E-2</v>
      </c>
    </row>
    <row r="2070" spans="1:25" x14ac:dyDescent="0.3">
      <c r="A2070" s="311" t="s">
        <v>4667</v>
      </c>
      <c r="B2070" s="310" t="s">
        <v>1697</v>
      </c>
      <c r="C2070" s="310" t="s">
        <v>4184</v>
      </c>
      <c r="D2070" s="36">
        <v>4</v>
      </c>
      <c r="E2070" s="36">
        <v>2012</v>
      </c>
      <c r="F2070" s="578">
        <v>1.9012541140610848</v>
      </c>
      <c r="G2070" s="578">
        <v>1152.0720863342249</v>
      </c>
      <c r="H2070" s="578">
        <v>1.3966307719335049</v>
      </c>
      <c r="I2070" s="578">
        <v>1.27522237370385E-2</v>
      </c>
      <c r="J2070" s="578">
        <v>2.2959851077757724E-2</v>
      </c>
      <c r="K2070" s="578">
        <v>4.5534122981746306</v>
      </c>
      <c r="L2070" s="578">
        <v>2351.1436411539676</v>
      </c>
      <c r="M2070" s="578">
        <v>2.56101480486904</v>
      </c>
      <c r="N2070" s="578">
        <v>2.5670639601988374E-2</v>
      </c>
      <c r="O2070" s="578">
        <v>4.6856396133080097E-2</v>
      </c>
      <c r="P2070" s="578">
        <v>1.9012541662198477</v>
      </c>
      <c r="Q2070" s="578">
        <v>1152.0720863342249</v>
      </c>
      <c r="R2070" s="578">
        <v>1.396630757268815</v>
      </c>
      <c r="S2070" s="578">
        <v>1.2752223211085299E-2</v>
      </c>
      <c r="T2070" s="578">
        <v>2.2959851077757724E-2</v>
      </c>
      <c r="U2070" s="578">
        <v>4.5534119902067651</v>
      </c>
      <c r="V2070" s="578">
        <v>2351.1436411539676</v>
      </c>
      <c r="W2070" s="578">
        <v>2.5610147945007999</v>
      </c>
      <c r="X2070" s="578">
        <v>2.5670633331325597E-2</v>
      </c>
      <c r="Y2070" s="578">
        <v>4.6856396133080097E-2</v>
      </c>
    </row>
    <row r="2071" spans="1:25" x14ac:dyDescent="0.3">
      <c r="A2071" s="311" t="s">
        <v>4668</v>
      </c>
      <c r="B2071" s="310" t="s">
        <v>1697</v>
      </c>
      <c r="C2071" s="310" t="s">
        <v>4184</v>
      </c>
      <c r="D2071" s="36">
        <v>5</v>
      </c>
      <c r="E2071" s="36">
        <v>2012</v>
      </c>
      <c r="F2071" s="578">
        <v>2.1308743034861224</v>
      </c>
      <c r="G2071" s="578">
        <v>1190.438958485915</v>
      </c>
      <c r="H2071" s="578">
        <v>1.3523919559229349</v>
      </c>
      <c r="I2071" s="578">
        <v>2.24007561003721E-2</v>
      </c>
      <c r="J2071" s="578">
        <v>2.3724476166535124E-2</v>
      </c>
      <c r="K2071" s="578">
        <v>4.1284183492002704</v>
      </c>
      <c r="L2071" s="578">
        <v>2102.2735341389898</v>
      </c>
      <c r="M2071" s="578">
        <v>2.1340239113087547</v>
      </c>
      <c r="N2071" s="578">
        <v>2.6712726970193501E-2</v>
      </c>
      <c r="O2071" s="578">
        <v>4.1896611490907724E-2</v>
      </c>
      <c r="P2071" s="578">
        <v>2.1308744593232274</v>
      </c>
      <c r="Q2071" s="578">
        <v>1190.438958485915</v>
      </c>
      <c r="R2071" s="578">
        <v>1.3523918752095225</v>
      </c>
      <c r="S2071" s="578">
        <v>2.240075345010455E-2</v>
      </c>
      <c r="T2071" s="578">
        <v>2.3724476166535124E-2</v>
      </c>
      <c r="U2071" s="578">
        <v>4.128418818576387</v>
      </c>
      <c r="V2071" s="578">
        <v>2102.2735341389898</v>
      </c>
      <c r="W2071" s="578">
        <v>2.1340239047991947</v>
      </c>
      <c r="X2071" s="578">
        <v>2.6712725407681576E-2</v>
      </c>
      <c r="Y2071" s="578">
        <v>4.1896611490907724E-2</v>
      </c>
    </row>
    <row r="2072" spans="1:25" x14ac:dyDescent="0.3">
      <c r="A2072" s="311" t="s">
        <v>4669</v>
      </c>
      <c r="B2072" s="310" t="s">
        <v>1697</v>
      </c>
      <c r="C2072" s="310" t="s">
        <v>4184</v>
      </c>
      <c r="D2072" s="36">
        <v>6</v>
      </c>
      <c r="E2072" s="36">
        <v>2012</v>
      </c>
      <c r="F2072" s="578">
        <v>2.2686459586996026</v>
      </c>
      <c r="G2072" s="578">
        <v>1213.46324030558</v>
      </c>
      <c r="H2072" s="578">
        <v>1.3258459271334324</v>
      </c>
      <c r="I2072" s="578">
        <v>2.818997054873755E-2</v>
      </c>
      <c r="J2072" s="578">
        <v>2.4183350925644199E-2</v>
      </c>
      <c r="K2072" s="578">
        <v>3.7865978106744875</v>
      </c>
      <c r="L2072" s="578">
        <v>1919.1697921752875</v>
      </c>
      <c r="M2072" s="578">
        <v>1.8016063927097949</v>
      </c>
      <c r="N2072" s="578">
        <v>2.372960500808095E-2</v>
      </c>
      <c r="O2072" s="578">
        <v>3.824749705381688E-2</v>
      </c>
      <c r="P2072" s="578">
        <v>2.2686456979276901</v>
      </c>
      <c r="Q2072" s="578">
        <v>1213.46324030558</v>
      </c>
      <c r="R2072" s="578">
        <v>1.3258459321465677</v>
      </c>
      <c r="S2072" s="578">
        <v>2.8189969490464678E-2</v>
      </c>
      <c r="T2072" s="578">
        <v>2.4183350925644199E-2</v>
      </c>
      <c r="U2072" s="578">
        <v>3.7865974468378778</v>
      </c>
      <c r="V2072" s="578">
        <v>1919.1697921752875</v>
      </c>
      <c r="W2072" s="578">
        <v>1.80160640454414</v>
      </c>
      <c r="X2072" s="578">
        <v>2.3729607562700001E-2</v>
      </c>
      <c r="Y2072" s="578">
        <v>3.824749705381688E-2</v>
      </c>
    </row>
    <row r="2073" spans="1:25" x14ac:dyDescent="0.3">
      <c r="A2073" s="311" t="s">
        <v>4670</v>
      </c>
      <c r="B2073" s="310" t="s">
        <v>1697</v>
      </c>
      <c r="C2073" s="310" t="s">
        <v>4184</v>
      </c>
      <c r="D2073" s="36">
        <v>7</v>
      </c>
      <c r="E2073" s="36">
        <v>2012</v>
      </c>
      <c r="F2073" s="578">
        <v>2.3604914306554998</v>
      </c>
      <c r="G2073" s="578">
        <v>1228.8129081726049</v>
      </c>
      <c r="H2073" s="578">
        <v>1.3081435829487049</v>
      </c>
      <c r="I2073" s="578">
        <v>3.2049356021540548E-2</v>
      </c>
      <c r="J2073" s="578">
        <v>2.4489258377191875E-2</v>
      </c>
      <c r="K2073" s="578">
        <v>3.8262217061561201</v>
      </c>
      <c r="L2073" s="578">
        <v>1883.6761474609325</v>
      </c>
      <c r="M2073" s="578">
        <v>1.657170877598515</v>
      </c>
      <c r="N2073" s="578">
        <v>3.6590400289090476E-2</v>
      </c>
      <c r="O2073" s="578">
        <v>3.7540135808133777E-2</v>
      </c>
      <c r="P2073" s="578">
        <v>2.360491482795505</v>
      </c>
      <c r="Q2073" s="578">
        <v>1228.8129081726049</v>
      </c>
      <c r="R2073" s="578">
        <v>1.3081435786516451</v>
      </c>
      <c r="S2073" s="578">
        <v>3.2049351296185073E-2</v>
      </c>
      <c r="T2073" s="578">
        <v>2.4489258377191875E-2</v>
      </c>
      <c r="U2073" s="578">
        <v>3.826221338583685</v>
      </c>
      <c r="V2073" s="578">
        <v>1883.6761474609325</v>
      </c>
      <c r="W2073" s="578">
        <v>1.657170818533505</v>
      </c>
      <c r="X2073" s="578">
        <v>3.6590398741888394E-2</v>
      </c>
      <c r="Y2073" s="578">
        <v>3.7540135808133777E-2</v>
      </c>
    </row>
    <row r="2074" spans="1:25" x14ac:dyDescent="0.3">
      <c r="A2074" s="311" t="s">
        <v>4671</v>
      </c>
      <c r="B2074" s="310" t="s">
        <v>1697</v>
      </c>
      <c r="C2074" s="310" t="s">
        <v>4184</v>
      </c>
      <c r="D2074" s="36">
        <v>8</v>
      </c>
      <c r="E2074" s="36">
        <v>2012</v>
      </c>
      <c r="F2074" s="578">
        <v>2.2268930889618597</v>
      </c>
      <c r="G2074" s="578">
        <v>1146.9632174173951</v>
      </c>
      <c r="H2074" s="578">
        <v>1.1478620221835876</v>
      </c>
      <c r="I2074" s="578">
        <v>2.8206210850233476E-2</v>
      </c>
      <c r="J2074" s="578">
        <v>2.2858053290595551E-2</v>
      </c>
      <c r="K2074" s="578">
        <v>3.3312631289817278</v>
      </c>
      <c r="L2074" s="578">
        <v>1582.4531186421675</v>
      </c>
      <c r="M2074" s="578">
        <v>1.2707491213999049</v>
      </c>
      <c r="N2074" s="578">
        <v>3.1179408832334325E-2</v>
      </c>
      <c r="O2074" s="578">
        <v>3.1537029019091251E-2</v>
      </c>
      <c r="P2074" s="578">
        <v>2.2268930864673022</v>
      </c>
      <c r="Q2074" s="578">
        <v>1146.9632174173951</v>
      </c>
      <c r="R2074" s="578">
        <v>1.1478621021312025</v>
      </c>
      <c r="S2074" s="578">
        <v>2.8206211350076598E-2</v>
      </c>
      <c r="T2074" s="578">
        <v>2.2858053290595551E-2</v>
      </c>
      <c r="U2074" s="578">
        <v>3.3312629712726927</v>
      </c>
      <c r="V2074" s="578">
        <v>1582.4531186421675</v>
      </c>
      <c r="W2074" s="578">
        <v>1.2707492295685325</v>
      </c>
      <c r="X2074" s="578">
        <v>3.1179412894137653E-2</v>
      </c>
      <c r="Y2074" s="578">
        <v>3.1537029019091251E-2</v>
      </c>
    </row>
    <row r="2075" spans="1:25" x14ac:dyDescent="0.3">
      <c r="A2075" s="311" t="s">
        <v>4672</v>
      </c>
      <c r="B2075" s="310" t="s">
        <v>1697</v>
      </c>
      <c r="C2075" s="310" t="s">
        <v>4184</v>
      </c>
      <c r="D2075" s="36">
        <v>9</v>
      </c>
      <c r="E2075" s="36">
        <v>2012</v>
      </c>
      <c r="F2075" s="578">
        <v>2.1266930330978449</v>
      </c>
      <c r="G2075" s="578">
        <v>1085.5704193115175</v>
      </c>
      <c r="H2075" s="578">
        <v>1.0276471804960801</v>
      </c>
      <c r="I2075" s="578">
        <v>2.5323837850919476E-2</v>
      </c>
      <c r="J2075" s="578">
        <v>2.1634554063590824E-2</v>
      </c>
      <c r="K2075" s="578">
        <v>3.3167862418674723</v>
      </c>
      <c r="L2075" s="578">
        <v>1533.2590738932226</v>
      </c>
      <c r="M2075" s="578">
        <v>1.1046707657314925</v>
      </c>
      <c r="N2075" s="578">
        <v>4.0863878052732602E-2</v>
      </c>
      <c r="O2075" s="578">
        <v>3.0556606284032201E-2</v>
      </c>
      <c r="P2075" s="578">
        <v>2.1266929281716349</v>
      </c>
      <c r="Q2075" s="578">
        <v>1085.5704193115175</v>
      </c>
      <c r="R2075" s="578">
        <v>1.027647139498487</v>
      </c>
      <c r="S2075" s="578">
        <v>2.5323835245823503E-2</v>
      </c>
      <c r="T2075" s="578">
        <v>2.1634554063590824E-2</v>
      </c>
      <c r="U2075" s="578">
        <v>3.3167860319937623</v>
      </c>
      <c r="V2075" s="578">
        <v>1533.2590738932226</v>
      </c>
      <c r="W2075" s="578">
        <v>1.1046707503968074</v>
      </c>
      <c r="X2075" s="578">
        <v>4.0863874853281801E-2</v>
      </c>
      <c r="Y2075" s="578">
        <v>3.0556606284032201E-2</v>
      </c>
    </row>
    <row r="2076" spans="1:25" x14ac:dyDescent="0.3">
      <c r="A2076" s="311" t="s">
        <v>4673</v>
      </c>
      <c r="B2076" s="310" t="s">
        <v>1697</v>
      </c>
      <c r="C2076" s="310" t="s">
        <v>4184</v>
      </c>
      <c r="D2076" s="36">
        <v>10</v>
      </c>
      <c r="E2076" s="36">
        <v>2012</v>
      </c>
      <c r="F2076" s="578">
        <v>2.048759557956255</v>
      </c>
      <c r="G2076" s="578">
        <v>1037.8188985188751</v>
      </c>
      <c r="H2076" s="578">
        <v>0.93414560989125028</v>
      </c>
      <c r="I2076" s="578">
        <v>2.3081928521529901E-2</v>
      </c>
      <c r="J2076" s="578">
        <v>2.0682885942126875E-2</v>
      </c>
      <c r="K2076" s="578">
        <v>3.3040392030431973</v>
      </c>
      <c r="L2076" s="578">
        <v>1492.1232388814224</v>
      </c>
      <c r="M2076" s="578">
        <v>0.97049986080613104</v>
      </c>
      <c r="N2076" s="578">
        <v>4.7242382003787428E-2</v>
      </c>
      <c r="O2076" s="578">
        <v>2.9736828155970778E-2</v>
      </c>
      <c r="P2076" s="578">
        <v>2.0487594014903476</v>
      </c>
      <c r="Q2076" s="578">
        <v>1037.8188985188751</v>
      </c>
      <c r="R2076" s="578">
        <v>0.93414562775554533</v>
      </c>
      <c r="S2076" s="578">
        <v>2.3081927996903027E-2</v>
      </c>
      <c r="T2076" s="578">
        <v>2.0682886456294548E-2</v>
      </c>
      <c r="U2076" s="578">
        <v>3.3040391508787526</v>
      </c>
      <c r="V2076" s="578">
        <v>1492.1232388814224</v>
      </c>
      <c r="W2076" s="578">
        <v>0.97049985317789622</v>
      </c>
      <c r="X2076" s="578">
        <v>4.7242383046674677E-2</v>
      </c>
      <c r="Y2076" s="578">
        <v>2.9736828155970778E-2</v>
      </c>
    </row>
    <row r="2077" spans="1:25" x14ac:dyDescent="0.3">
      <c r="A2077" s="311" t="s">
        <v>4674</v>
      </c>
      <c r="B2077" s="310" t="s">
        <v>1697</v>
      </c>
      <c r="C2077" s="310" t="s">
        <v>4184</v>
      </c>
      <c r="D2077" s="36">
        <v>11</v>
      </c>
      <c r="E2077" s="36">
        <v>2012</v>
      </c>
      <c r="F2077" s="578">
        <v>2.6111742362707675</v>
      </c>
      <c r="G2077" s="578">
        <v>1182.244370778395</v>
      </c>
      <c r="H2077" s="578">
        <v>0.76093853819656898</v>
      </c>
      <c r="I2077" s="578">
        <v>2.5145516278371326E-2</v>
      </c>
      <c r="J2077" s="578">
        <v>2.356116960678865E-2</v>
      </c>
      <c r="K2077" s="578">
        <v>3.3024313182096376</v>
      </c>
      <c r="L2077" s="578">
        <v>1453.1475003560324</v>
      </c>
      <c r="M2077" s="578">
        <v>0.85094950238756839</v>
      </c>
      <c r="N2077" s="578">
        <v>5.1579466689872733E-2</v>
      </c>
      <c r="O2077" s="578">
        <v>2.8960068651940625E-2</v>
      </c>
      <c r="P2077" s="578">
        <v>2.61117428841805</v>
      </c>
      <c r="Q2077" s="578">
        <v>1182.2444229125899</v>
      </c>
      <c r="R2077" s="578">
        <v>0.76093855456322956</v>
      </c>
      <c r="S2077" s="578">
        <v>2.5145515230709226E-2</v>
      </c>
      <c r="T2077" s="578">
        <v>2.356116960678865E-2</v>
      </c>
      <c r="U2077" s="578">
        <v>3.302431161752637</v>
      </c>
      <c r="V2077" s="578">
        <v>1453.1475003560324</v>
      </c>
      <c r="W2077" s="578">
        <v>0.85094945049907678</v>
      </c>
      <c r="X2077" s="578">
        <v>5.1579463599561323E-2</v>
      </c>
      <c r="Y2077" s="578">
        <v>2.8960068651940625E-2</v>
      </c>
    </row>
    <row r="2078" spans="1:25" x14ac:dyDescent="0.3">
      <c r="A2078" s="311" t="s">
        <v>4675</v>
      </c>
      <c r="B2078" s="310" t="s">
        <v>1697</v>
      </c>
      <c r="C2078" s="310" t="s">
        <v>4184</v>
      </c>
      <c r="D2078" s="36">
        <v>12</v>
      </c>
      <c r="E2078" s="36">
        <v>2012</v>
      </c>
      <c r="F2078" s="578">
        <v>3.0713241178414852</v>
      </c>
      <c r="G2078" s="578">
        <v>1300.4120775858476</v>
      </c>
      <c r="H2078" s="578">
        <v>0.61922378278632051</v>
      </c>
      <c r="I2078" s="578">
        <v>2.6833911069540251E-2</v>
      </c>
      <c r="J2078" s="578">
        <v>2.5916144717484674E-2</v>
      </c>
      <c r="K2078" s="578">
        <v>3.2999507543438495</v>
      </c>
      <c r="L2078" s="578">
        <v>1420.32688013712</v>
      </c>
      <c r="M2078" s="578">
        <v>0.75283044071875294</v>
      </c>
      <c r="N2078" s="578">
        <v>5.4855384388095674E-2</v>
      </c>
      <c r="O2078" s="578">
        <v>2.8305985305147826E-2</v>
      </c>
      <c r="P2078" s="578">
        <v>3.0713242208921598</v>
      </c>
      <c r="Q2078" s="578">
        <v>1300.4120775858476</v>
      </c>
      <c r="R2078" s="578">
        <v>0.61922377960399877</v>
      </c>
      <c r="S2078" s="578">
        <v>2.6833914788388299E-2</v>
      </c>
      <c r="T2078" s="578">
        <v>2.5916144717484674E-2</v>
      </c>
      <c r="U2078" s="578">
        <v>3.2999506525244779</v>
      </c>
      <c r="V2078" s="578">
        <v>1420.3269844055126</v>
      </c>
      <c r="W2078" s="578">
        <v>0.75283046294498446</v>
      </c>
      <c r="X2078" s="578">
        <v>5.4855381248974724E-2</v>
      </c>
      <c r="Y2078" s="578">
        <v>2.8305985305147826E-2</v>
      </c>
    </row>
    <row r="2079" spans="1:25" x14ac:dyDescent="0.3">
      <c r="A2079" s="311" t="s">
        <v>4676</v>
      </c>
      <c r="B2079" s="310" t="s">
        <v>1697</v>
      </c>
      <c r="C2079" s="310" t="s">
        <v>4184</v>
      </c>
      <c r="D2079" s="36">
        <v>13</v>
      </c>
      <c r="E2079" s="36">
        <v>2012</v>
      </c>
      <c r="F2079" s="578">
        <v>3.0282369597071703</v>
      </c>
      <c r="G2079" s="578">
        <v>1273.2715708414651</v>
      </c>
      <c r="H2079" s="578">
        <v>0.55030832427049325</v>
      </c>
      <c r="I2079" s="578">
        <v>2.7631975030165699E-2</v>
      </c>
      <c r="J2079" s="578">
        <v>2.5375273854782152E-2</v>
      </c>
      <c r="K2079" s="578">
        <v>3.2235655476886178</v>
      </c>
      <c r="L2079" s="578">
        <v>1381.5315628051699</v>
      </c>
      <c r="M2079" s="578">
        <v>0.68269782258175771</v>
      </c>
      <c r="N2079" s="578">
        <v>5.6021116229355003E-2</v>
      </c>
      <c r="O2079" s="578">
        <v>2.7532813643726149E-2</v>
      </c>
      <c r="P2079" s="578">
        <v>3.0282367523327527</v>
      </c>
      <c r="Q2079" s="578">
        <v>1273.2715708414651</v>
      </c>
      <c r="R2079" s="578">
        <v>0.55030828123653874</v>
      </c>
      <c r="S2079" s="578">
        <v>2.7631974510768424E-2</v>
      </c>
      <c r="T2079" s="578">
        <v>2.5375273854782152E-2</v>
      </c>
      <c r="U2079" s="578">
        <v>3.2235655514035626</v>
      </c>
      <c r="V2079" s="578">
        <v>1381.5315628051699</v>
      </c>
      <c r="W2079" s="578">
        <v>0.68269780916640777</v>
      </c>
      <c r="X2079" s="578">
        <v>5.6021119832621397E-2</v>
      </c>
      <c r="Y2079" s="578">
        <v>2.7532813643726149E-2</v>
      </c>
    </row>
    <row r="2080" spans="1:25" x14ac:dyDescent="0.3">
      <c r="A2080" s="311" t="s">
        <v>4677</v>
      </c>
      <c r="B2080" s="310" t="s">
        <v>1697</v>
      </c>
      <c r="C2080" s="310" t="s">
        <v>4184</v>
      </c>
      <c r="D2080" s="36">
        <v>14</v>
      </c>
      <c r="E2080" s="36">
        <v>2012</v>
      </c>
      <c r="F2080" s="578">
        <v>3.1280588901988677</v>
      </c>
      <c r="G2080" s="578">
        <v>1336.6385498046825</v>
      </c>
      <c r="H2080" s="578">
        <v>0.57006771790020094</v>
      </c>
      <c r="I2080" s="578">
        <v>3.15476933646247E-2</v>
      </c>
      <c r="J2080" s="578">
        <v>2.6638127126110051E-2</v>
      </c>
      <c r="K2080" s="578">
        <v>3.3074593524074727</v>
      </c>
      <c r="L2080" s="578">
        <v>1435.2154655456475</v>
      </c>
      <c r="M2080" s="578">
        <v>0.68974279552245765</v>
      </c>
      <c r="N2080" s="578">
        <v>5.9531994786690676E-2</v>
      </c>
      <c r="O2080" s="578">
        <v>2.860268038542315E-2</v>
      </c>
      <c r="P2080" s="578">
        <v>3.1280590466871323</v>
      </c>
      <c r="Q2080" s="578">
        <v>1336.6385498046825</v>
      </c>
      <c r="R2080" s="578">
        <v>0.57006769188592399</v>
      </c>
      <c r="S2080" s="578">
        <v>3.1547695517777599E-2</v>
      </c>
      <c r="T2080" s="578">
        <v>2.6638127126110051E-2</v>
      </c>
      <c r="U2080" s="578">
        <v>3.3074591437859873</v>
      </c>
      <c r="V2080" s="578">
        <v>1435.2155176798426</v>
      </c>
      <c r="W2080" s="578">
        <v>0.68974276418915248</v>
      </c>
      <c r="X2080" s="578">
        <v>5.9531994746521349E-2</v>
      </c>
      <c r="Y2080" s="578">
        <v>2.860268038542315E-2</v>
      </c>
    </row>
    <row r="2081" spans="1:25" x14ac:dyDescent="0.3">
      <c r="A2081" s="311" t="s">
        <v>4678</v>
      </c>
      <c r="B2081" s="310" t="s">
        <v>1697</v>
      </c>
      <c r="C2081" s="310" t="s">
        <v>4184</v>
      </c>
      <c r="D2081" s="36">
        <v>15</v>
      </c>
      <c r="E2081" s="36">
        <v>2012</v>
      </c>
      <c r="F2081" s="578">
        <v>3.2273987762358676</v>
      </c>
      <c r="G2081" s="578">
        <v>1398.7403170267698</v>
      </c>
      <c r="H2081" s="578">
        <v>0.59299023690527919</v>
      </c>
      <c r="I2081" s="578">
        <v>3.5169694974380578E-2</v>
      </c>
      <c r="J2081" s="578">
        <v>2.787577702353395E-2</v>
      </c>
      <c r="K2081" s="578">
        <v>3.3897258916749626</v>
      </c>
      <c r="L2081" s="578">
        <v>1486.4419860839823</v>
      </c>
      <c r="M2081" s="578">
        <v>0.69762368392487817</v>
      </c>
      <c r="N2081" s="578">
        <v>6.0384433401850346E-2</v>
      </c>
      <c r="O2081" s="578">
        <v>2.9623589400822901E-2</v>
      </c>
      <c r="P2081" s="578">
        <v>3.2273989848364724</v>
      </c>
      <c r="Q2081" s="578">
        <v>1398.7403170267698</v>
      </c>
      <c r="R2081" s="578">
        <v>0.5929902159423357</v>
      </c>
      <c r="S2081" s="578">
        <v>3.5169693465983649E-2</v>
      </c>
      <c r="T2081" s="578">
        <v>2.787577702353395E-2</v>
      </c>
      <c r="U2081" s="578">
        <v>3.3897255290905774</v>
      </c>
      <c r="V2081" s="578">
        <v>1486.4419860839823</v>
      </c>
      <c r="W2081" s="578">
        <v>0.69762371820070224</v>
      </c>
      <c r="X2081" s="578">
        <v>6.0384432318642177E-2</v>
      </c>
      <c r="Y2081" s="578">
        <v>2.9623589400822901E-2</v>
      </c>
    </row>
    <row r="2082" spans="1:25" x14ac:dyDescent="0.3">
      <c r="A2082" s="579" t="s">
        <v>4679</v>
      </c>
      <c r="B2082" s="580" t="s">
        <v>1697</v>
      </c>
      <c r="C2082" s="580" t="s">
        <v>4184</v>
      </c>
      <c r="D2082" s="581">
        <v>16</v>
      </c>
      <c r="E2082" s="581">
        <v>2012</v>
      </c>
      <c r="F2082" s="582">
        <v>3.3926133406166574</v>
      </c>
      <c r="G2082" s="582">
        <v>1485.19458007812</v>
      </c>
      <c r="H2082" s="582">
        <v>0.62727337678400796</v>
      </c>
      <c r="I2082" s="582">
        <v>3.9887619918620928E-2</v>
      </c>
      <c r="J2082" s="582">
        <v>2.9598745653250522E-2</v>
      </c>
      <c r="K2082" s="582">
        <v>3.5333428499605621</v>
      </c>
      <c r="L2082" s="582">
        <v>1561.1482238769499</v>
      </c>
      <c r="M2082" s="582">
        <v>0.71956182733538243</v>
      </c>
      <c r="N2082" s="582">
        <v>6.3548498400602171E-2</v>
      </c>
      <c r="O2082" s="582">
        <v>3.1112410554972721E-2</v>
      </c>
      <c r="P2082" s="582">
        <v>3.39261344368325</v>
      </c>
      <c r="Q2082" s="582">
        <v>1485.19458007812</v>
      </c>
      <c r="R2082" s="582">
        <v>0.62727335713437493</v>
      </c>
      <c r="S2082" s="582">
        <v>3.9887621464307174E-2</v>
      </c>
      <c r="T2082" s="582">
        <v>2.9598745653250522E-2</v>
      </c>
      <c r="U2082" s="582">
        <v>3.5333428511607927</v>
      </c>
      <c r="V2082" s="582">
        <v>1561.1482238769499</v>
      </c>
      <c r="W2082" s="582">
        <v>0.71956186109036868</v>
      </c>
      <c r="X2082" s="582">
        <v>6.3548497914628854E-2</v>
      </c>
      <c r="Y2082" s="582">
        <v>3.1112410554972721E-2</v>
      </c>
    </row>
    <row r="2083" spans="1:25" x14ac:dyDescent="0.3">
      <c r="A2083" s="311" t="s">
        <v>4680</v>
      </c>
      <c r="B2083" s="310" t="s">
        <v>1697</v>
      </c>
      <c r="C2083" s="310" t="s">
        <v>4184</v>
      </c>
      <c r="D2083" s="36">
        <v>1</v>
      </c>
      <c r="E2083" s="36">
        <v>2020</v>
      </c>
      <c r="F2083" s="578">
        <v>3.3626891927083999</v>
      </c>
      <c r="G2083" s="578">
        <v>6733.6401875813754</v>
      </c>
      <c r="H2083" s="578">
        <v>3.1686366663780028</v>
      </c>
      <c r="I2083" s="578">
        <v>4.696586175183861E-2</v>
      </c>
      <c r="J2083" s="578">
        <v>4.4800860341638278E-2</v>
      </c>
      <c r="K2083" s="578">
        <v>3.2548454325783425</v>
      </c>
      <c r="L2083" s="578">
        <v>6573.755640665685</v>
      </c>
      <c r="M2083" s="578">
        <v>3.1475806279437726</v>
      </c>
      <c r="N2083" s="578">
        <v>3.5628166497493403E-2</v>
      </c>
      <c r="O2083" s="578">
        <v>4.3737109672898997E-2</v>
      </c>
      <c r="P2083" s="578">
        <v>3.362689191466715</v>
      </c>
      <c r="Q2083" s="578">
        <v>6733.6401875813754</v>
      </c>
      <c r="R2083" s="578">
        <v>3.1686363330954901</v>
      </c>
      <c r="S2083" s="578">
        <v>4.6965860709254501E-2</v>
      </c>
      <c r="T2083" s="578">
        <v>4.4800860341638278E-2</v>
      </c>
      <c r="U2083" s="578">
        <v>3.2548455368967772</v>
      </c>
      <c r="V2083" s="578">
        <v>6573.755640665685</v>
      </c>
      <c r="W2083" s="578">
        <v>3.147580625780388</v>
      </c>
      <c r="X2083" s="578">
        <v>3.5628165927846553E-2</v>
      </c>
      <c r="Y2083" s="578">
        <v>4.3737109168432625E-2</v>
      </c>
    </row>
    <row r="2084" spans="1:25" x14ac:dyDescent="0.3">
      <c r="A2084" s="311" t="s">
        <v>4681</v>
      </c>
      <c r="B2084" s="310" t="s">
        <v>1697</v>
      </c>
      <c r="C2084" s="310" t="s">
        <v>4184</v>
      </c>
      <c r="D2084" s="36">
        <v>2</v>
      </c>
      <c r="E2084" s="36">
        <v>2020</v>
      </c>
      <c r="F2084" s="578">
        <v>2.1248724885131125</v>
      </c>
      <c r="G2084" s="578">
        <v>3957.9268824259398</v>
      </c>
      <c r="H2084" s="578">
        <v>1.8433883266382751</v>
      </c>
      <c r="I2084" s="578">
        <v>3.1595726867787194E-2</v>
      </c>
      <c r="J2084" s="578">
        <v>2.63332323908495E-2</v>
      </c>
      <c r="K2084" s="578">
        <v>2.1286544141718875</v>
      </c>
      <c r="L2084" s="578">
        <v>3918.5672760009725</v>
      </c>
      <c r="M2084" s="578">
        <v>1.9536290735438024</v>
      </c>
      <c r="N2084" s="578">
        <v>2.1517720098321001E-2</v>
      </c>
      <c r="O2084" s="578">
        <v>2.6071367688321797E-2</v>
      </c>
      <c r="P2084" s="578">
        <v>2.1248722277438574</v>
      </c>
      <c r="Q2084" s="578">
        <v>3957.9268824259398</v>
      </c>
      <c r="R2084" s="578">
        <v>1.84338826933041</v>
      </c>
      <c r="S2084" s="578">
        <v>3.1595729995160554E-2</v>
      </c>
      <c r="T2084" s="578">
        <v>2.63332323908495E-2</v>
      </c>
      <c r="U2084" s="578">
        <v>2.1286545184768721</v>
      </c>
      <c r="V2084" s="578">
        <v>3918.5672760009725</v>
      </c>
      <c r="W2084" s="578">
        <v>1.9536290480609724</v>
      </c>
      <c r="X2084" s="578">
        <v>2.1517720097563076E-2</v>
      </c>
      <c r="Y2084" s="578">
        <v>2.6071367688321797E-2</v>
      </c>
    </row>
    <row r="2085" spans="1:25" x14ac:dyDescent="0.3">
      <c r="A2085" s="311" t="s">
        <v>4682</v>
      </c>
      <c r="B2085" s="310" t="s">
        <v>1697</v>
      </c>
      <c r="C2085" s="310" t="s">
        <v>4184</v>
      </c>
      <c r="D2085" s="36">
        <v>3</v>
      </c>
      <c r="E2085" s="36">
        <v>2020</v>
      </c>
      <c r="F2085" s="578">
        <v>1.1468869147744776</v>
      </c>
      <c r="G2085" s="578">
        <v>2096.7763557434023</v>
      </c>
      <c r="H2085" s="578">
        <v>0.96447826315488538</v>
      </c>
      <c r="I2085" s="578">
        <v>1.2283813327940124E-2</v>
      </c>
      <c r="J2085" s="578">
        <v>1.3950450054835474E-2</v>
      </c>
      <c r="K2085" s="578">
        <v>1.5787828410521425</v>
      </c>
      <c r="L2085" s="578">
        <v>2715.9075241088822</v>
      </c>
      <c r="M2085" s="578">
        <v>1.28987508091328</v>
      </c>
      <c r="N2085" s="578">
        <v>1.7278340149914549E-2</v>
      </c>
      <c r="O2085" s="578">
        <v>1.8069711455609597E-2</v>
      </c>
      <c r="P2085" s="578">
        <v>1.1468871233833475</v>
      </c>
      <c r="Q2085" s="578">
        <v>2096.7763557434023</v>
      </c>
      <c r="R2085" s="578">
        <v>0.96447824115360326</v>
      </c>
      <c r="S2085" s="578">
        <v>1.2283814368439951E-2</v>
      </c>
      <c r="T2085" s="578">
        <v>1.3950450054835474E-2</v>
      </c>
      <c r="U2085" s="578">
        <v>1.5787826852122675</v>
      </c>
      <c r="V2085" s="578">
        <v>2715.9075241088822</v>
      </c>
      <c r="W2085" s="578">
        <v>1.2898750644987227</v>
      </c>
      <c r="X2085" s="578">
        <v>1.727834120212415E-2</v>
      </c>
      <c r="Y2085" s="578">
        <v>1.8069711455609597E-2</v>
      </c>
    </row>
    <row r="2086" spans="1:25" x14ac:dyDescent="0.3">
      <c r="A2086" s="311" t="s">
        <v>4683</v>
      </c>
      <c r="B2086" s="310" t="s">
        <v>1697</v>
      </c>
      <c r="C2086" s="310" t="s">
        <v>4184</v>
      </c>
      <c r="D2086" s="36">
        <v>4</v>
      </c>
      <c r="E2086" s="36">
        <v>2020</v>
      </c>
      <c r="F2086" s="578">
        <v>0.57949231038094173</v>
      </c>
      <c r="G2086" s="578">
        <v>1127.7438468933024</v>
      </c>
      <c r="H2086" s="578">
        <v>0.54614562829131752</v>
      </c>
      <c r="I2086" s="578">
        <v>7.2378422343793601E-3</v>
      </c>
      <c r="J2086" s="578">
        <v>7.5032062595710089E-3</v>
      </c>
      <c r="K2086" s="578">
        <v>1.3700221879297825</v>
      </c>
      <c r="L2086" s="578">
        <v>2297.0628852844202</v>
      </c>
      <c r="M2086" s="578">
        <v>1.0139523832179538</v>
      </c>
      <c r="N2086" s="578">
        <v>1.4159731971176299E-2</v>
      </c>
      <c r="O2086" s="578">
        <v>1.528301664317645E-2</v>
      </c>
      <c r="P2086" s="578">
        <v>0.57949229485785703</v>
      </c>
      <c r="Q2086" s="578">
        <v>1127.7438468933024</v>
      </c>
      <c r="R2086" s="578">
        <v>0.54614560912826393</v>
      </c>
      <c r="S2086" s="578">
        <v>7.2378423921008964E-3</v>
      </c>
      <c r="T2086" s="578">
        <v>7.5032062595710089E-3</v>
      </c>
      <c r="U2086" s="578">
        <v>1.37002218916999</v>
      </c>
      <c r="V2086" s="578">
        <v>2297.0628331502226</v>
      </c>
      <c r="W2086" s="578">
        <v>1.013952392868908</v>
      </c>
      <c r="X2086" s="578">
        <v>1.415973092828905E-2</v>
      </c>
      <c r="Y2086" s="578">
        <v>1.528301664317645E-2</v>
      </c>
    </row>
    <row r="2087" spans="1:25" x14ac:dyDescent="0.3">
      <c r="A2087" s="311" t="s">
        <v>4684</v>
      </c>
      <c r="B2087" s="310" t="s">
        <v>1697</v>
      </c>
      <c r="C2087" s="310" t="s">
        <v>4184</v>
      </c>
      <c r="D2087" s="36">
        <v>5</v>
      </c>
      <c r="E2087" s="36">
        <v>2020</v>
      </c>
      <c r="F2087" s="578">
        <v>0.64583796704482643</v>
      </c>
      <c r="G2087" s="578">
        <v>1165.0899047851499</v>
      </c>
      <c r="H2087" s="578">
        <v>0.52962113949069978</v>
      </c>
      <c r="I2087" s="578">
        <v>1.36977841552834E-2</v>
      </c>
      <c r="J2087" s="578">
        <v>7.7516857345472029E-3</v>
      </c>
      <c r="K2087" s="578">
        <v>1.2427425644691676</v>
      </c>
      <c r="L2087" s="578">
        <v>2053.4047800699827</v>
      </c>
      <c r="M2087" s="578">
        <v>0.83758797307200394</v>
      </c>
      <c r="N2087" s="578">
        <v>1.4864593671063599E-2</v>
      </c>
      <c r="O2087" s="578">
        <v>1.36618978964785E-2</v>
      </c>
      <c r="P2087" s="578">
        <v>0.64583796766727097</v>
      </c>
      <c r="Q2087" s="578">
        <v>1165.0899047851499</v>
      </c>
      <c r="R2087" s="578">
        <v>0.52962109469566054</v>
      </c>
      <c r="S2087" s="578">
        <v>1.3697788317472225E-2</v>
      </c>
      <c r="T2087" s="578">
        <v>7.7516857830535876E-3</v>
      </c>
      <c r="U2087" s="578">
        <v>1.2427426166216975</v>
      </c>
      <c r="V2087" s="578">
        <v>2053.4047800699827</v>
      </c>
      <c r="W2087" s="578">
        <v>0.83758797765767623</v>
      </c>
      <c r="X2087" s="578">
        <v>1.4864594211341325E-2</v>
      </c>
      <c r="Y2087" s="578">
        <v>1.36618978964785E-2</v>
      </c>
    </row>
    <row r="2088" spans="1:25" x14ac:dyDescent="0.3">
      <c r="A2088" s="311" t="s">
        <v>4685</v>
      </c>
      <c r="B2088" s="310" t="s">
        <v>1697</v>
      </c>
      <c r="C2088" s="310" t="s">
        <v>4184</v>
      </c>
      <c r="D2088" s="36">
        <v>6</v>
      </c>
      <c r="E2088" s="36">
        <v>2020</v>
      </c>
      <c r="F2088" s="578">
        <v>0.68564552726806416</v>
      </c>
      <c r="G2088" s="578">
        <v>1187.50010045369</v>
      </c>
      <c r="H2088" s="578">
        <v>0.51970580359708607</v>
      </c>
      <c r="I2088" s="578">
        <v>1.7573753267091225E-2</v>
      </c>
      <c r="J2088" s="578">
        <v>7.9007871730330682E-3</v>
      </c>
      <c r="K2088" s="578">
        <v>1.140824019989565</v>
      </c>
      <c r="L2088" s="578">
        <v>1876.5616709391202</v>
      </c>
      <c r="M2088" s="578">
        <v>0.70277360103379205</v>
      </c>
      <c r="N2088" s="578">
        <v>1.364837762397045E-2</v>
      </c>
      <c r="O2088" s="578">
        <v>1.24853041003613E-2</v>
      </c>
      <c r="P2088" s="578">
        <v>0.68564550118947853</v>
      </c>
      <c r="Q2088" s="578">
        <v>1187.50010045369</v>
      </c>
      <c r="R2088" s="578">
        <v>0.51970580110719278</v>
      </c>
      <c r="S2088" s="578">
        <v>1.7573753261785851E-2</v>
      </c>
      <c r="T2088" s="578">
        <v>7.9007871730330682E-3</v>
      </c>
      <c r="U2088" s="578">
        <v>1.1408241242961723</v>
      </c>
      <c r="V2088" s="578">
        <v>1876.5616709391202</v>
      </c>
      <c r="W2088" s="578">
        <v>0.70277358331895745</v>
      </c>
      <c r="X2088" s="578">
        <v>1.3648377131100099E-2</v>
      </c>
      <c r="Y2088" s="578">
        <v>1.24853041003613E-2</v>
      </c>
    </row>
    <row r="2089" spans="1:25" x14ac:dyDescent="0.3">
      <c r="A2089" s="311" t="s">
        <v>4686</v>
      </c>
      <c r="B2089" s="310" t="s">
        <v>1697</v>
      </c>
      <c r="C2089" s="310" t="s">
        <v>4184</v>
      </c>
      <c r="D2089" s="36">
        <v>7</v>
      </c>
      <c r="E2089" s="36">
        <v>2020</v>
      </c>
      <c r="F2089" s="578">
        <v>0.71218332227760051</v>
      </c>
      <c r="G2089" s="578">
        <v>1202.4446372985801</v>
      </c>
      <c r="H2089" s="578">
        <v>0.51309567324096805</v>
      </c>
      <c r="I2089" s="578">
        <v>2.01576815058312E-2</v>
      </c>
      <c r="J2089" s="578">
        <v>8.0002099518120904E-3</v>
      </c>
      <c r="K2089" s="578">
        <v>1.15424299276664</v>
      </c>
      <c r="L2089" s="578">
        <v>1839.4313570658323</v>
      </c>
      <c r="M2089" s="578">
        <v>0.64655580307256322</v>
      </c>
      <c r="N2089" s="578">
        <v>2.3210270348802901E-2</v>
      </c>
      <c r="O2089" s="578">
        <v>1.2238280226786899E-2</v>
      </c>
      <c r="P2089" s="578">
        <v>0.712183310790796</v>
      </c>
      <c r="Q2089" s="578">
        <v>1202.444585164385</v>
      </c>
      <c r="R2089" s="578">
        <v>0.51309568126816851</v>
      </c>
      <c r="S2089" s="578">
        <v>2.0157680981962224E-2</v>
      </c>
      <c r="T2089" s="578">
        <v>8.0002100585261342E-3</v>
      </c>
      <c r="U2089" s="578">
        <v>1.1542429927666025</v>
      </c>
      <c r="V2089" s="578">
        <v>1839.4313570658323</v>
      </c>
      <c r="W2089" s="578">
        <v>0.64655582744641493</v>
      </c>
      <c r="X2089" s="578">
        <v>2.3210270883131025E-2</v>
      </c>
      <c r="Y2089" s="578">
        <v>1.2238280226786899E-2</v>
      </c>
    </row>
    <row r="2090" spans="1:25" x14ac:dyDescent="0.3">
      <c r="A2090" s="311" t="s">
        <v>4687</v>
      </c>
      <c r="B2090" s="310" t="s">
        <v>1697</v>
      </c>
      <c r="C2090" s="310" t="s">
        <v>4184</v>
      </c>
      <c r="D2090" s="36">
        <v>8</v>
      </c>
      <c r="E2090" s="36">
        <v>2020</v>
      </c>
      <c r="F2090" s="578">
        <v>0.67386272086465226</v>
      </c>
      <c r="G2090" s="578">
        <v>1120.5122820536251</v>
      </c>
      <c r="H2090" s="578">
        <v>0.4491011330774195</v>
      </c>
      <c r="I2090" s="578">
        <v>1.7786037948326276E-2</v>
      </c>
      <c r="J2090" s="578">
        <v>7.4550907496207675E-3</v>
      </c>
      <c r="K2090" s="578">
        <v>1.0015680699480614</v>
      </c>
      <c r="L2090" s="578">
        <v>1545.5037498474076</v>
      </c>
      <c r="M2090" s="578">
        <v>0.49891023054381822</v>
      </c>
      <c r="N2090" s="578">
        <v>2.0385713817707547E-2</v>
      </c>
      <c r="O2090" s="578">
        <v>1.0282681420600607E-2</v>
      </c>
      <c r="P2090" s="578">
        <v>0.67386272086620558</v>
      </c>
      <c r="Q2090" s="578">
        <v>1120.5122820536251</v>
      </c>
      <c r="R2090" s="578">
        <v>0.44910111383038948</v>
      </c>
      <c r="S2090" s="578">
        <v>1.7786036925220523E-2</v>
      </c>
      <c r="T2090" s="578">
        <v>7.4550907496207675E-3</v>
      </c>
      <c r="U2090" s="578">
        <v>1.001568064049684</v>
      </c>
      <c r="V2090" s="578">
        <v>1545.5037498474076</v>
      </c>
      <c r="W2090" s="578">
        <v>0.49891024007956675</v>
      </c>
      <c r="X2090" s="578">
        <v>2.0385714331117299E-2</v>
      </c>
      <c r="Y2090" s="578">
        <v>1.0282681420600607E-2</v>
      </c>
    </row>
    <row r="2091" spans="1:25" x14ac:dyDescent="0.3">
      <c r="A2091" s="311" t="s">
        <v>4688</v>
      </c>
      <c r="B2091" s="310" t="s">
        <v>1697</v>
      </c>
      <c r="C2091" s="310" t="s">
        <v>4184</v>
      </c>
      <c r="D2091" s="36">
        <v>9</v>
      </c>
      <c r="E2091" s="36">
        <v>2020</v>
      </c>
      <c r="F2091" s="578">
        <v>0.64512161071352603</v>
      </c>
      <c r="G2091" s="578">
        <v>1059.0580215454052</v>
      </c>
      <c r="H2091" s="578">
        <v>0.40110446899143376</v>
      </c>
      <c r="I2091" s="578">
        <v>1.6007320399997575E-2</v>
      </c>
      <c r="J2091" s="578">
        <v>7.0462241856148406E-3</v>
      </c>
      <c r="K2091" s="578">
        <v>0.99398351388846573</v>
      </c>
      <c r="L2091" s="578">
        <v>1496.3699913024875</v>
      </c>
      <c r="M2091" s="578">
        <v>0.43345490182552227</v>
      </c>
      <c r="N2091" s="578">
        <v>2.7452382748075824E-2</v>
      </c>
      <c r="O2091" s="578">
        <v>9.9557831078224378E-3</v>
      </c>
      <c r="P2091" s="578">
        <v>0.6451216110229242</v>
      </c>
      <c r="Q2091" s="578">
        <v>1059.0580215454052</v>
      </c>
      <c r="R2091" s="578">
        <v>0.40110449192767728</v>
      </c>
      <c r="S2091" s="578">
        <v>1.6007319876128627E-2</v>
      </c>
      <c r="T2091" s="578">
        <v>7.0462241856148406E-3</v>
      </c>
      <c r="U2091" s="578">
        <v>0.99398357131845516</v>
      </c>
      <c r="V2091" s="578">
        <v>1496.3699913024875</v>
      </c>
      <c r="W2091" s="578">
        <v>0.43345491346887355</v>
      </c>
      <c r="X2091" s="578">
        <v>2.7452381710039199E-2</v>
      </c>
      <c r="Y2091" s="578">
        <v>9.9557831078224378E-3</v>
      </c>
    </row>
    <row r="2092" spans="1:25" x14ac:dyDescent="0.3">
      <c r="A2092" s="311" t="s">
        <v>4689</v>
      </c>
      <c r="B2092" s="310" t="s">
        <v>1697</v>
      </c>
      <c r="C2092" s="310" t="s">
        <v>4184</v>
      </c>
      <c r="D2092" s="36">
        <v>10</v>
      </c>
      <c r="E2092" s="36">
        <v>2020</v>
      </c>
      <c r="F2092" s="578">
        <v>0.62276762499938776</v>
      </c>
      <c r="G2092" s="578">
        <v>1011.2623195648179</v>
      </c>
      <c r="H2092" s="578">
        <v>0.36377377879701522</v>
      </c>
      <c r="I2092" s="578">
        <v>1.4623808968243151E-2</v>
      </c>
      <c r="J2092" s="578">
        <v>6.7282191497118476E-3</v>
      </c>
      <c r="K2092" s="578">
        <v>0.98735937234057713</v>
      </c>
      <c r="L2092" s="578">
        <v>1455.4729270935002</v>
      </c>
      <c r="M2092" s="578">
        <v>0.38078133889788002</v>
      </c>
      <c r="N2092" s="578">
        <v>3.2203688073574648E-2</v>
      </c>
      <c r="O2092" s="578">
        <v>9.6836881130002352E-3</v>
      </c>
      <c r="P2092" s="578">
        <v>0.62276754117932376</v>
      </c>
      <c r="Q2092" s="578">
        <v>1011.2623195648179</v>
      </c>
      <c r="R2092" s="578">
        <v>0.36377377227502899</v>
      </c>
      <c r="S2092" s="578">
        <v>1.4623810530148726E-2</v>
      </c>
      <c r="T2092" s="578">
        <v>6.7282191497118476E-3</v>
      </c>
      <c r="U2092" s="578">
        <v>0.98735964210900451</v>
      </c>
      <c r="V2092" s="578">
        <v>1455.4729270935002</v>
      </c>
      <c r="W2092" s="578">
        <v>0.380781354973805</v>
      </c>
      <c r="X2092" s="578">
        <v>3.2203689588641227E-2</v>
      </c>
      <c r="Y2092" s="578">
        <v>9.6836881130002352E-3</v>
      </c>
    </row>
    <row r="2093" spans="1:25" x14ac:dyDescent="0.3">
      <c r="A2093" s="311" t="s">
        <v>4690</v>
      </c>
      <c r="B2093" s="310" t="s">
        <v>1697</v>
      </c>
      <c r="C2093" s="310" t="s">
        <v>4184</v>
      </c>
      <c r="D2093" s="36">
        <v>11</v>
      </c>
      <c r="E2093" s="36">
        <v>2020</v>
      </c>
      <c r="F2093" s="578">
        <v>0.78177892306105856</v>
      </c>
      <c r="G2093" s="578">
        <v>1152.8461380004824</v>
      </c>
      <c r="H2093" s="578">
        <v>0.29859063817396675</v>
      </c>
      <c r="I2093" s="578">
        <v>1.6897743254503397E-2</v>
      </c>
      <c r="J2093" s="578">
        <v>7.6702144627536929E-3</v>
      </c>
      <c r="K2093" s="578">
        <v>0.9845582281892562</v>
      </c>
      <c r="L2093" s="578">
        <v>1417.8944880167574</v>
      </c>
      <c r="M2093" s="578">
        <v>0.33500085520184497</v>
      </c>
      <c r="N2093" s="578">
        <v>3.5721464755321577E-2</v>
      </c>
      <c r="O2093" s="578">
        <v>9.4336591040094647E-3</v>
      </c>
      <c r="P2093" s="578">
        <v>0.78177893827318179</v>
      </c>
      <c r="Q2093" s="578">
        <v>1152.8461380004824</v>
      </c>
      <c r="R2093" s="578">
        <v>0.29859064953749676</v>
      </c>
      <c r="S2093" s="578">
        <v>1.68977422376883E-2</v>
      </c>
      <c r="T2093" s="578">
        <v>7.6702144627536929E-3</v>
      </c>
      <c r="U2093" s="578">
        <v>0.984558347706882</v>
      </c>
      <c r="V2093" s="578">
        <v>1417.8944880167574</v>
      </c>
      <c r="W2093" s="578">
        <v>0.33500084822071519</v>
      </c>
      <c r="X2093" s="578">
        <v>3.5721464739557E-2</v>
      </c>
      <c r="Y2093" s="578">
        <v>9.4336591573664867E-3</v>
      </c>
    </row>
    <row r="2094" spans="1:25" x14ac:dyDescent="0.3">
      <c r="A2094" s="311" t="s">
        <v>4691</v>
      </c>
      <c r="B2094" s="310" t="s">
        <v>1697</v>
      </c>
      <c r="C2094" s="310" t="s">
        <v>4184</v>
      </c>
      <c r="D2094" s="36">
        <v>12</v>
      </c>
      <c r="E2094" s="36">
        <v>2020</v>
      </c>
      <c r="F2094" s="578">
        <v>0.91187973385008847</v>
      </c>
      <c r="G2094" s="578">
        <v>1268.68307940165</v>
      </c>
      <c r="H2094" s="578">
        <v>0.24525924277653099</v>
      </c>
      <c r="I2094" s="578">
        <v>1.8758204873696074E-2</v>
      </c>
      <c r="J2094" s="578">
        <v>8.4409170037057848E-3</v>
      </c>
      <c r="K2094" s="578">
        <v>0.98182497892595944</v>
      </c>
      <c r="L2094" s="578">
        <v>1386.2344652811626</v>
      </c>
      <c r="M2094" s="578">
        <v>0.29747135520634949</v>
      </c>
      <c r="N2094" s="578">
        <v>3.8469040455462726E-2</v>
      </c>
      <c r="O2094" s="578">
        <v>9.2230196460150148E-3</v>
      </c>
      <c r="P2094" s="578">
        <v>0.9118796658661168</v>
      </c>
      <c r="Q2094" s="578">
        <v>1268.6831309000625</v>
      </c>
      <c r="R2094" s="578">
        <v>0.24525924464539101</v>
      </c>
      <c r="S2094" s="578">
        <v>1.8758200153645953E-2</v>
      </c>
      <c r="T2094" s="578">
        <v>8.4409170570628085E-3</v>
      </c>
      <c r="U2094" s="578">
        <v>0.98182495843792439</v>
      </c>
      <c r="V2094" s="578">
        <v>1386.2344652811626</v>
      </c>
      <c r="W2094" s="578">
        <v>0.29747139616999074</v>
      </c>
      <c r="X2094" s="578">
        <v>3.8469048812809548E-2</v>
      </c>
      <c r="Y2094" s="578">
        <v>9.2230195344503302E-3</v>
      </c>
    </row>
    <row r="2095" spans="1:25" x14ac:dyDescent="0.3">
      <c r="A2095" s="311" t="s">
        <v>4692</v>
      </c>
      <c r="B2095" s="310" t="s">
        <v>1697</v>
      </c>
      <c r="C2095" s="310" t="s">
        <v>4184</v>
      </c>
      <c r="D2095" s="36">
        <v>13</v>
      </c>
      <c r="E2095" s="36">
        <v>2020</v>
      </c>
      <c r="F2095" s="578">
        <v>0.89485055798648072</v>
      </c>
      <c r="G2095" s="578">
        <v>1242.6446990966774</v>
      </c>
      <c r="H2095" s="578">
        <v>0.21782022039163423</v>
      </c>
      <c r="I2095" s="578">
        <v>1.9547948913896052E-2</v>
      </c>
      <c r="J2095" s="578">
        <v>8.2676762976916507E-3</v>
      </c>
      <c r="K2095" s="578">
        <v>0.95535114940829058</v>
      </c>
      <c r="L2095" s="578">
        <v>1348.7702089945424</v>
      </c>
      <c r="M2095" s="578">
        <v>0.26941972110989776</v>
      </c>
      <c r="N2095" s="578">
        <v>3.94609882935886E-2</v>
      </c>
      <c r="O2095" s="578">
        <v>8.9737518380085604E-3</v>
      </c>
      <c r="P2095" s="578">
        <v>0.89485054308579393</v>
      </c>
      <c r="Q2095" s="578">
        <v>1242.64464696248</v>
      </c>
      <c r="R2095" s="578">
        <v>0.2178202203000785</v>
      </c>
      <c r="S2095" s="578">
        <v>1.9547948913971824E-2</v>
      </c>
      <c r="T2095" s="578">
        <v>8.2676763510486709E-3</v>
      </c>
      <c r="U2095" s="578">
        <v>0.95535110811908797</v>
      </c>
      <c r="V2095" s="578">
        <v>1348.7702089945424</v>
      </c>
      <c r="W2095" s="578">
        <v>0.26941973114238205</v>
      </c>
      <c r="X2095" s="578">
        <v>3.9460986721981749E-2</v>
      </c>
      <c r="Y2095" s="578">
        <v>8.9737518380085604E-3</v>
      </c>
    </row>
    <row r="2096" spans="1:25" x14ac:dyDescent="0.3">
      <c r="A2096" s="311" t="s">
        <v>4693</v>
      </c>
      <c r="B2096" s="310" t="s">
        <v>1697</v>
      </c>
      <c r="C2096" s="310" t="s">
        <v>4184</v>
      </c>
      <c r="D2096" s="36">
        <v>14</v>
      </c>
      <c r="E2096" s="36">
        <v>2020</v>
      </c>
      <c r="F2096" s="578">
        <v>0.92013040811690272</v>
      </c>
      <c r="G2096" s="578">
        <v>1303.2019894917748</v>
      </c>
      <c r="H2096" s="578">
        <v>0.22375245892938675</v>
      </c>
      <c r="I2096" s="578">
        <v>2.1238663389340173E-2</v>
      </c>
      <c r="J2096" s="578">
        <v>8.6705785700663257E-3</v>
      </c>
      <c r="K2096" s="578">
        <v>0.97599784822822511</v>
      </c>
      <c r="L2096" s="578">
        <v>1399.9672495524051</v>
      </c>
      <c r="M2096" s="578">
        <v>0.27040728622978322</v>
      </c>
      <c r="N2096" s="578">
        <v>4.0884229754283248E-2</v>
      </c>
      <c r="O2096" s="578">
        <v>9.3143856696163568E-3</v>
      </c>
      <c r="P2096" s="578">
        <v>0.92013048696891842</v>
      </c>
      <c r="Q2096" s="578">
        <v>1303.2019894917748</v>
      </c>
      <c r="R2096" s="578">
        <v>0.2237524323515265</v>
      </c>
      <c r="S2096" s="578">
        <v>2.1238663390022301E-2</v>
      </c>
      <c r="T2096" s="578">
        <v>8.6705785700663257E-3</v>
      </c>
      <c r="U2096" s="578">
        <v>0.97599779700707623</v>
      </c>
      <c r="V2096" s="578">
        <v>1399.9672495524051</v>
      </c>
      <c r="W2096" s="578">
        <v>0.27040728796994951</v>
      </c>
      <c r="X2096" s="578">
        <v>4.0884229225108926E-2</v>
      </c>
      <c r="Y2096" s="578">
        <v>9.3143856696163568E-3</v>
      </c>
    </row>
    <row r="2097" spans="1:25" x14ac:dyDescent="0.3">
      <c r="A2097" s="311" t="s">
        <v>4694</v>
      </c>
      <c r="B2097" s="310" t="s">
        <v>1697</v>
      </c>
      <c r="C2097" s="310" t="s">
        <v>4184</v>
      </c>
      <c r="D2097" s="36">
        <v>15</v>
      </c>
      <c r="E2097" s="36">
        <v>2020</v>
      </c>
      <c r="F2097" s="578">
        <v>0.94581645405967452</v>
      </c>
      <c r="G2097" s="578">
        <v>1362.575414021805</v>
      </c>
      <c r="H2097" s="578">
        <v>0.23108103966387675</v>
      </c>
      <c r="I2097" s="578">
        <v>2.2775305749595028E-2</v>
      </c>
      <c r="J2097" s="578">
        <v>9.0656049287645094E-3</v>
      </c>
      <c r="K2097" s="578">
        <v>0.99643041781177688</v>
      </c>
      <c r="L2097" s="578">
        <v>1448.81176757812</v>
      </c>
      <c r="M2097" s="578">
        <v>0.27190055532188706</v>
      </c>
      <c r="N2097" s="578">
        <v>4.0511789910397E-2</v>
      </c>
      <c r="O2097" s="578">
        <v>9.6393581334268622E-3</v>
      </c>
      <c r="P2097" s="578">
        <v>0.94581639693908626</v>
      </c>
      <c r="Q2097" s="578">
        <v>1362.575414021805</v>
      </c>
      <c r="R2097" s="578">
        <v>0.23108099846316049</v>
      </c>
      <c r="S2097" s="578">
        <v>2.2775305702604425E-2</v>
      </c>
      <c r="T2097" s="578">
        <v>9.0656049821215331E-3</v>
      </c>
      <c r="U2097" s="578">
        <v>0.99643037031332193</v>
      </c>
      <c r="V2097" s="578">
        <v>1448.81176757812</v>
      </c>
      <c r="W2097" s="578">
        <v>0.27190055567401272</v>
      </c>
      <c r="X2097" s="578">
        <v>4.051179295129255E-2</v>
      </c>
      <c r="Y2097" s="578">
        <v>9.6393578666417491E-3</v>
      </c>
    </row>
    <row r="2098" spans="1:25" x14ac:dyDescent="0.3">
      <c r="A2098" s="579" t="s">
        <v>4695</v>
      </c>
      <c r="B2098" s="580" t="s">
        <v>1697</v>
      </c>
      <c r="C2098" s="580" t="s">
        <v>4184</v>
      </c>
      <c r="D2098" s="581">
        <v>16</v>
      </c>
      <c r="E2098" s="581">
        <v>2020</v>
      </c>
      <c r="F2098" s="582">
        <v>0.99141585357269357</v>
      </c>
      <c r="G2098" s="582">
        <v>1445.5224927266374</v>
      </c>
      <c r="H2098" s="582">
        <v>0.24301818405137926</v>
      </c>
      <c r="I2098" s="582">
        <v>2.4691882906078377E-2</v>
      </c>
      <c r="J2098" s="582">
        <v>9.6174852078547649E-3</v>
      </c>
      <c r="K2098" s="582">
        <v>1.0356638806802576</v>
      </c>
      <c r="L2098" s="582">
        <v>1520.3960355122827</v>
      </c>
      <c r="M2098" s="582">
        <v>0.27905423380161626</v>
      </c>
      <c r="N2098" s="582">
        <v>4.13922498793605E-2</v>
      </c>
      <c r="O2098" s="582">
        <v>1.0115630876195283E-2</v>
      </c>
      <c r="P2098" s="582">
        <v>0.99141595259913817</v>
      </c>
      <c r="Q2098" s="582">
        <v>1445.5224927266374</v>
      </c>
      <c r="R2098" s="582">
        <v>0.24301818017101998</v>
      </c>
      <c r="S2098" s="582">
        <v>2.4691882386756899E-2</v>
      </c>
      <c r="T2098" s="582">
        <v>9.6174849459202925E-3</v>
      </c>
      <c r="U2098" s="582">
        <v>1.0356638651581775</v>
      </c>
      <c r="V2098" s="582">
        <v>1520.3960355122827</v>
      </c>
      <c r="W2098" s="582">
        <v>0.27905429695617023</v>
      </c>
      <c r="X2098" s="582">
        <v>4.1392250369729752E-2</v>
      </c>
      <c r="Y2098" s="582">
        <v>1.0115630876195283E-2</v>
      </c>
    </row>
    <row r="2099" spans="1:25" x14ac:dyDescent="0.3">
      <c r="A2099" s="311" t="s">
        <v>4696</v>
      </c>
      <c r="B2099" s="310" t="s">
        <v>1697</v>
      </c>
      <c r="C2099" s="310" t="s">
        <v>4184</v>
      </c>
      <c r="D2099" s="36">
        <v>1</v>
      </c>
      <c r="E2099" s="36">
        <v>2030</v>
      </c>
      <c r="F2099" s="578">
        <v>1.9695986840305226</v>
      </c>
      <c r="G2099" s="578">
        <v>6590.7508748372356</v>
      </c>
      <c r="H2099" s="578">
        <v>2.1523507873813852</v>
      </c>
      <c r="I2099" s="578">
        <v>4.778750516364498E-2</v>
      </c>
      <c r="J2099" s="578">
        <v>4.3944428771889428E-2</v>
      </c>
      <c r="K2099" s="578">
        <v>1.8889579445893725</v>
      </c>
      <c r="L2099" s="578">
        <v>6431.9366633097297</v>
      </c>
      <c r="M2099" s="578">
        <v>2.1385516185364324</v>
      </c>
      <c r="N2099" s="578">
        <v>3.6590791548708951E-2</v>
      </c>
      <c r="O2099" s="578">
        <v>4.2885526781901676E-2</v>
      </c>
      <c r="P2099" s="578">
        <v>1.96959863188173</v>
      </c>
      <c r="Q2099" s="578">
        <v>6590.7508748372356</v>
      </c>
      <c r="R2099" s="578">
        <v>2.1523508181890025</v>
      </c>
      <c r="S2099" s="578">
        <v>4.7787503592038129E-2</v>
      </c>
      <c r="T2099" s="578">
        <v>4.3944428771889421E-2</v>
      </c>
      <c r="U2099" s="578">
        <v>1.8889579452102174</v>
      </c>
      <c r="V2099" s="578">
        <v>6431.9366099039671</v>
      </c>
      <c r="W2099" s="578">
        <v>2.1385516204742627</v>
      </c>
      <c r="X2099" s="578">
        <v>3.6590792067424077E-2</v>
      </c>
      <c r="Y2099" s="578">
        <v>4.2885526781901676E-2</v>
      </c>
    </row>
    <row r="2100" spans="1:25" x14ac:dyDescent="0.3">
      <c r="A2100" s="311" t="s">
        <v>4697</v>
      </c>
      <c r="B2100" s="310" t="s">
        <v>1697</v>
      </c>
      <c r="C2100" s="310" t="s">
        <v>4184</v>
      </c>
      <c r="D2100" s="36">
        <v>2</v>
      </c>
      <c r="E2100" s="36">
        <v>2030</v>
      </c>
      <c r="F2100" s="578">
        <v>1.2620936573292874</v>
      </c>
      <c r="G2100" s="578">
        <v>3878.0424334208124</v>
      </c>
      <c r="H2100" s="578">
        <v>1.25616377690615</v>
      </c>
      <c r="I2100" s="578">
        <v>3.1499668962927246E-2</v>
      </c>
      <c r="J2100" s="578">
        <v>2.5857196364086048E-2</v>
      </c>
      <c r="K2100" s="578">
        <v>1.2468038272807724</v>
      </c>
      <c r="L2100" s="578">
        <v>3835.9772211710551</v>
      </c>
      <c r="M2100" s="578">
        <v>1.3375617971517624</v>
      </c>
      <c r="N2100" s="578">
        <v>2.1376519015878573E-2</v>
      </c>
      <c r="O2100" s="578">
        <v>2.5576729230427427E-2</v>
      </c>
      <c r="P2100" s="578">
        <v>1.2620937094828024</v>
      </c>
      <c r="Q2100" s="578">
        <v>3878.0424855550077</v>
      </c>
      <c r="R2100" s="578">
        <v>1.2561637809212651</v>
      </c>
      <c r="S2100" s="578">
        <v>3.1499668952468071E-2</v>
      </c>
      <c r="T2100" s="578">
        <v>2.5857196364086048E-2</v>
      </c>
      <c r="U2100" s="578">
        <v>1.2468037751261549</v>
      </c>
      <c r="V2100" s="578">
        <v>3835.9772211710551</v>
      </c>
      <c r="W2100" s="578">
        <v>1.3375617675519549</v>
      </c>
      <c r="X2100" s="578">
        <v>2.1376519010648999E-2</v>
      </c>
      <c r="Y2100" s="578">
        <v>2.5576729240128701E-2</v>
      </c>
    </row>
    <row r="2101" spans="1:25" x14ac:dyDescent="0.3">
      <c r="A2101" s="311" t="s">
        <v>4698</v>
      </c>
      <c r="B2101" s="310" t="s">
        <v>1697</v>
      </c>
      <c r="C2101" s="310" t="s">
        <v>4184</v>
      </c>
      <c r="D2101" s="36">
        <v>3</v>
      </c>
      <c r="E2101" s="36">
        <v>2030</v>
      </c>
      <c r="F2101" s="578">
        <v>0.67689560101648705</v>
      </c>
      <c r="G2101" s="578">
        <v>2054.0628089904749</v>
      </c>
      <c r="H2101" s="578">
        <v>0.65598097950745127</v>
      </c>
      <c r="I2101" s="578">
        <v>1.2184152035577701E-2</v>
      </c>
      <c r="J2101" s="578">
        <v>1.3695642720752675E-2</v>
      </c>
      <c r="K2101" s="578">
        <v>0.911393000241425</v>
      </c>
      <c r="L2101" s="578">
        <v>2650.6502202351826</v>
      </c>
      <c r="M2101" s="578">
        <v>0.87808150853197708</v>
      </c>
      <c r="N2101" s="578">
        <v>1.696579520807965E-2</v>
      </c>
      <c r="O2101" s="578">
        <v>1.767345104599365E-2</v>
      </c>
      <c r="P2101" s="578">
        <v>0.67689560132692794</v>
      </c>
      <c r="Q2101" s="578">
        <v>2054.0628089904749</v>
      </c>
      <c r="R2101" s="578">
        <v>0.65598101343766724</v>
      </c>
      <c r="S2101" s="578">
        <v>1.2184152005450651E-2</v>
      </c>
      <c r="T2101" s="578">
        <v>1.3695642720752675E-2</v>
      </c>
      <c r="U2101" s="578">
        <v>0.91139302104094466</v>
      </c>
      <c r="V2101" s="578">
        <v>2650.6502202351826</v>
      </c>
      <c r="W2101" s="578">
        <v>0.87808150945086971</v>
      </c>
      <c r="X2101" s="578">
        <v>1.6965795726719024E-2</v>
      </c>
      <c r="Y2101" s="578">
        <v>1.767345104599365E-2</v>
      </c>
    </row>
    <row r="2102" spans="1:25" x14ac:dyDescent="0.3">
      <c r="A2102" s="311" t="s">
        <v>4699</v>
      </c>
      <c r="B2102" s="310" t="s">
        <v>1697</v>
      </c>
      <c r="C2102" s="310" t="s">
        <v>4184</v>
      </c>
      <c r="D2102" s="36">
        <v>4</v>
      </c>
      <c r="E2102" s="36">
        <v>2030</v>
      </c>
      <c r="F2102" s="578">
        <v>0.34637683367527422</v>
      </c>
      <c r="G2102" s="578">
        <v>1105.1277592976851</v>
      </c>
      <c r="H2102" s="578">
        <v>0.37404041997281895</v>
      </c>
      <c r="I2102" s="578">
        <v>7.239428084668962E-3</v>
      </c>
      <c r="J2102" s="578">
        <v>7.3685405513970147E-3</v>
      </c>
      <c r="K2102" s="578">
        <v>0.79067931982483652</v>
      </c>
      <c r="L2102" s="578">
        <v>2249.0387522379501</v>
      </c>
      <c r="M2102" s="578">
        <v>0.68912433364979098</v>
      </c>
      <c r="N2102" s="578">
        <v>1.3841014343218648E-2</v>
      </c>
      <c r="O2102" s="578">
        <v>1.4995664610372175E-2</v>
      </c>
      <c r="P2102" s="578">
        <v>0.34637682870717823</v>
      </c>
      <c r="Q2102" s="578">
        <v>1105.12781143188</v>
      </c>
      <c r="R2102" s="578">
        <v>0.37404043473634352</v>
      </c>
      <c r="S2102" s="578">
        <v>7.2394278284756749E-3</v>
      </c>
      <c r="T2102" s="578">
        <v>7.3685404980399927E-3</v>
      </c>
      <c r="U2102" s="578">
        <v>0.79067932448040723</v>
      </c>
      <c r="V2102" s="578">
        <v>2249.0387522379501</v>
      </c>
      <c r="W2102" s="578">
        <v>0.68912434772846576</v>
      </c>
      <c r="X2102" s="578">
        <v>1.3841014343218648E-2</v>
      </c>
      <c r="Y2102" s="578">
        <v>1.4995664610372175E-2</v>
      </c>
    </row>
    <row r="2103" spans="1:25" x14ac:dyDescent="0.3">
      <c r="A2103" s="311" t="s">
        <v>4700</v>
      </c>
      <c r="B2103" s="310" t="s">
        <v>1697</v>
      </c>
      <c r="C2103" s="310" t="s">
        <v>4184</v>
      </c>
      <c r="D2103" s="36">
        <v>5</v>
      </c>
      <c r="E2103" s="36">
        <v>2030</v>
      </c>
      <c r="F2103" s="578">
        <v>0.38000928761449349</v>
      </c>
      <c r="G2103" s="578">
        <v>1141.7168655395451</v>
      </c>
      <c r="H2103" s="578">
        <v>0.36107591059620325</v>
      </c>
      <c r="I2103" s="578">
        <v>1.246550188231285E-2</v>
      </c>
      <c r="J2103" s="578">
        <v>7.6124975700319376E-3</v>
      </c>
      <c r="K2103" s="578">
        <v>0.71793981366116066</v>
      </c>
      <c r="L2103" s="578">
        <v>2010.2747777303002</v>
      </c>
      <c r="M2103" s="578">
        <v>0.56228633090707492</v>
      </c>
      <c r="N2103" s="578">
        <v>1.3988230675143574E-2</v>
      </c>
      <c r="O2103" s="578">
        <v>1.3403695843104876E-2</v>
      </c>
      <c r="P2103" s="578">
        <v>0.38000928233647774</v>
      </c>
      <c r="Q2103" s="578">
        <v>1141.7168655395451</v>
      </c>
      <c r="R2103" s="578">
        <v>0.36107592109692599</v>
      </c>
      <c r="S2103" s="578">
        <v>1.2465501881213899E-2</v>
      </c>
      <c r="T2103" s="578">
        <v>7.6124975191002352E-3</v>
      </c>
      <c r="U2103" s="578">
        <v>0.71793979751771475</v>
      </c>
      <c r="V2103" s="578">
        <v>2010.2747777303002</v>
      </c>
      <c r="W2103" s="578">
        <v>0.56228633107836345</v>
      </c>
      <c r="X2103" s="578">
        <v>1.3988230679994201E-2</v>
      </c>
      <c r="Y2103" s="578">
        <v>1.3403695843104876E-2</v>
      </c>
    </row>
    <row r="2104" spans="1:25" x14ac:dyDescent="0.3">
      <c r="A2104" s="311" t="s">
        <v>4701</v>
      </c>
      <c r="B2104" s="310" t="s">
        <v>1697</v>
      </c>
      <c r="C2104" s="310" t="s">
        <v>4184</v>
      </c>
      <c r="D2104" s="36">
        <v>6</v>
      </c>
      <c r="E2104" s="36">
        <v>2030</v>
      </c>
      <c r="F2104" s="578">
        <v>0.40018866330248626</v>
      </c>
      <c r="G2104" s="578">
        <v>1163.6696853637625</v>
      </c>
      <c r="H2104" s="578">
        <v>0.35329723705535754</v>
      </c>
      <c r="I2104" s="578">
        <v>1.5601110370956376E-2</v>
      </c>
      <c r="J2104" s="578">
        <v>7.758874940918755E-3</v>
      </c>
      <c r="K2104" s="578">
        <v>0.65994357494869826</v>
      </c>
      <c r="L2104" s="578">
        <v>1838.2073949178002</v>
      </c>
      <c r="M2104" s="578">
        <v>0.46642664064969053</v>
      </c>
      <c r="N2104" s="578">
        <v>1.3200432785121501E-2</v>
      </c>
      <c r="O2104" s="578">
        <v>1.2256423952445951E-2</v>
      </c>
      <c r="P2104" s="578">
        <v>0.40018866330092273</v>
      </c>
      <c r="Q2104" s="578">
        <v>1163.6696853637625</v>
      </c>
      <c r="R2104" s="578">
        <v>0.35329724007912428</v>
      </c>
      <c r="S2104" s="578">
        <v>1.5601108828074426E-2</v>
      </c>
      <c r="T2104" s="578">
        <v>7.758874940918755E-3</v>
      </c>
      <c r="U2104" s="578">
        <v>0.6599435650140697</v>
      </c>
      <c r="V2104" s="578">
        <v>1838.2072906494102</v>
      </c>
      <c r="W2104" s="578">
        <v>0.46642664060285177</v>
      </c>
      <c r="X2104" s="578">
        <v>1.3200432784060426E-2</v>
      </c>
      <c r="Y2104" s="578">
        <v>1.2256423952445951E-2</v>
      </c>
    </row>
    <row r="2105" spans="1:25" x14ac:dyDescent="0.3">
      <c r="A2105" s="311" t="s">
        <v>4702</v>
      </c>
      <c r="B2105" s="310" t="s">
        <v>1697</v>
      </c>
      <c r="C2105" s="310" t="s">
        <v>4184</v>
      </c>
      <c r="D2105" s="36">
        <v>7</v>
      </c>
      <c r="E2105" s="36">
        <v>2030</v>
      </c>
      <c r="F2105" s="578">
        <v>0.41364151306818975</v>
      </c>
      <c r="G2105" s="578">
        <v>1178.3120880126899</v>
      </c>
      <c r="H2105" s="578">
        <v>0.34811169925372526</v>
      </c>
      <c r="I2105" s="578">
        <v>1.769151294585445E-2</v>
      </c>
      <c r="J2105" s="578">
        <v>7.8565023286500911E-3</v>
      </c>
      <c r="K2105" s="578">
        <v>0.67322322437899096</v>
      </c>
      <c r="L2105" s="578">
        <v>1800.6658223469976</v>
      </c>
      <c r="M2105" s="578">
        <v>0.42569857940664646</v>
      </c>
      <c r="N2105" s="578">
        <v>2.2006068521250127E-2</v>
      </c>
      <c r="O2105" s="578">
        <v>1.200609990822455E-2</v>
      </c>
      <c r="P2105" s="578">
        <v>0.41364150763599572</v>
      </c>
      <c r="Q2105" s="578">
        <v>1178.3120880126899</v>
      </c>
      <c r="R2105" s="578">
        <v>0.3481117462088148</v>
      </c>
      <c r="S2105" s="578">
        <v>1.769151293463735E-2</v>
      </c>
      <c r="T2105" s="578">
        <v>7.856502382007113E-3</v>
      </c>
      <c r="U2105" s="578">
        <v>0.67322321972185695</v>
      </c>
      <c r="V2105" s="578">
        <v>1800.6658223469976</v>
      </c>
      <c r="W2105" s="578">
        <v>0.42569856895018604</v>
      </c>
      <c r="X2105" s="578">
        <v>2.2006068531709326E-2</v>
      </c>
      <c r="Y2105" s="578">
        <v>1.200610095596245E-2</v>
      </c>
    </row>
    <row r="2106" spans="1:25" x14ac:dyDescent="0.3">
      <c r="A2106" s="311" t="s">
        <v>4703</v>
      </c>
      <c r="B2106" s="310" t="s">
        <v>1697</v>
      </c>
      <c r="C2106" s="310" t="s">
        <v>4184</v>
      </c>
      <c r="D2106" s="36">
        <v>8</v>
      </c>
      <c r="E2106" s="36">
        <v>2030</v>
      </c>
      <c r="F2106" s="578">
        <v>0.39439198156170074</v>
      </c>
      <c r="G2106" s="578">
        <v>1097.1071840922</v>
      </c>
      <c r="H2106" s="578">
        <v>0.30074776993198249</v>
      </c>
      <c r="I2106" s="578">
        <v>1.5940692946666401E-2</v>
      </c>
      <c r="J2106" s="578">
        <v>7.3150566628707222E-3</v>
      </c>
      <c r="K2106" s="578">
        <v>0.58599879540309951</v>
      </c>
      <c r="L2106" s="578">
        <v>1513.0264549255323</v>
      </c>
      <c r="M2106" s="578">
        <v>0.3276383810358155</v>
      </c>
      <c r="N2106" s="578">
        <v>1.9560412861968197E-2</v>
      </c>
      <c r="O2106" s="578">
        <v>1.008824626721129E-2</v>
      </c>
      <c r="P2106" s="578">
        <v>0.39439198668397502</v>
      </c>
      <c r="Q2106" s="578">
        <v>1097.1071840922</v>
      </c>
      <c r="R2106" s="578">
        <v>0.30074775071784599</v>
      </c>
      <c r="S2106" s="578">
        <v>1.5940693465684726E-2</v>
      </c>
      <c r="T2106" s="578">
        <v>7.3150566095137003E-3</v>
      </c>
      <c r="U2106" s="578">
        <v>0.58599881682143451</v>
      </c>
      <c r="V2106" s="578">
        <v>1513.0264549255323</v>
      </c>
      <c r="W2106" s="578">
        <v>0.32763837999027529</v>
      </c>
      <c r="X2106" s="578">
        <v>1.9560412861968197E-2</v>
      </c>
      <c r="Y2106" s="578">
        <v>1.008824626721129E-2</v>
      </c>
    </row>
    <row r="2107" spans="1:25" x14ac:dyDescent="0.3">
      <c r="A2107" s="311" t="s">
        <v>4704</v>
      </c>
      <c r="B2107" s="310" t="s">
        <v>1697</v>
      </c>
      <c r="C2107" s="310" t="s">
        <v>4184</v>
      </c>
      <c r="D2107" s="36">
        <v>9</v>
      </c>
      <c r="E2107" s="36">
        <v>2030</v>
      </c>
      <c r="F2107" s="578">
        <v>0.37995487617397772</v>
      </c>
      <c r="G2107" s="578">
        <v>1036.2004013061478</v>
      </c>
      <c r="H2107" s="578">
        <v>0.26522473422483006</v>
      </c>
      <c r="I2107" s="578">
        <v>1.4627594840552099E-2</v>
      </c>
      <c r="J2107" s="578">
        <v>6.9089589160284924E-3</v>
      </c>
      <c r="K2107" s="578">
        <v>0.58187173853953722</v>
      </c>
      <c r="L2107" s="578">
        <v>1464.3939577738399</v>
      </c>
      <c r="M2107" s="578">
        <v>0.28205621744730952</v>
      </c>
      <c r="N2107" s="578">
        <v>2.5484016363786027E-2</v>
      </c>
      <c r="O2107" s="578">
        <v>9.7639813029672742E-3</v>
      </c>
      <c r="P2107" s="578">
        <v>0.37995488657374649</v>
      </c>
      <c r="Q2107" s="578">
        <v>1036.2004013061478</v>
      </c>
      <c r="R2107" s="578">
        <v>0.26522472816084947</v>
      </c>
      <c r="S2107" s="578">
        <v>1.4627594835322501E-2</v>
      </c>
      <c r="T2107" s="578">
        <v>6.9089588650967891E-3</v>
      </c>
      <c r="U2107" s="578">
        <v>0.58187171742955901</v>
      </c>
      <c r="V2107" s="578">
        <v>1464.3939577738399</v>
      </c>
      <c r="W2107" s="578">
        <v>0.28205620150439803</v>
      </c>
      <c r="X2107" s="578">
        <v>2.5484016902585852E-2</v>
      </c>
      <c r="Y2107" s="578">
        <v>9.7639813029672742E-3</v>
      </c>
    </row>
    <row r="2108" spans="1:25" x14ac:dyDescent="0.3">
      <c r="A2108" s="311" t="s">
        <v>4705</v>
      </c>
      <c r="B2108" s="310" t="s">
        <v>1697</v>
      </c>
      <c r="C2108" s="310" t="s">
        <v>4184</v>
      </c>
      <c r="D2108" s="36">
        <v>10</v>
      </c>
      <c r="E2108" s="36">
        <v>2030</v>
      </c>
      <c r="F2108" s="578">
        <v>0.36872601046157599</v>
      </c>
      <c r="G2108" s="578">
        <v>988.82884693145343</v>
      </c>
      <c r="H2108" s="578">
        <v>0.23759571820126676</v>
      </c>
      <c r="I2108" s="578">
        <v>1.3606262672737974E-2</v>
      </c>
      <c r="J2108" s="578">
        <v>6.5931063727475651E-3</v>
      </c>
      <c r="K2108" s="578">
        <v>0.57817592206128154</v>
      </c>
      <c r="L2108" s="578">
        <v>1424.0053189595499</v>
      </c>
      <c r="M2108" s="578">
        <v>0.2455840301197435</v>
      </c>
      <c r="N2108" s="578">
        <v>2.9507159858743075E-2</v>
      </c>
      <c r="O2108" s="578">
        <v>9.4946850052413795E-3</v>
      </c>
      <c r="P2108" s="578">
        <v>0.36872601558437124</v>
      </c>
      <c r="Q2108" s="578">
        <v>988.82884693145343</v>
      </c>
      <c r="R2108" s="578">
        <v>0.2375957143737345</v>
      </c>
      <c r="S2108" s="578">
        <v>1.3606262153719649E-2</v>
      </c>
      <c r="T2108" s="578">
        <v>6.5931063727475651E-3</v>
      </c>
      <c r="U2108" s="578">
        <v>0.57817593261158073</v>
      </c>
      <c r="V2108" s="578">
        <v>1424.0053189595499</v>
      </c>
      <c r="W2108" s="578">
        <v>0.24558402579509625</v>
      </c>
      <c r="X2108" s="578">
        <v>2.9507161939287999E-2</v>
      </c>
      <c r="Y2108" s="578">
        <v>9.4946850052413795E-3</v>
      </c>
    </row>
    <row r="2109" spans="1:25" x14ac:dyDescent="0.3">
      <c r="A2109" s="311" t="s">
        <v>4706</v>
      </c>
      <c r="B2109" s="310" t="s">
        <v>1697</v>
      </c>
      <c r="C2109" s="310" t="s">
        <v>4184</v>
      </c>
      <c r="D2109" s="36">
        <v>11</v>
      </c>
      <c r="E2109" s="36">
        <v>2030</v>
      </c>
      <c r="F2109" s="578">
        <v>0.46098756136155772</v>
      </c>
      <c r="G2109" s="578">
        <v>1127.7310371398873</v>
      </c>
      <c r="H2109" s="578">
        <v>0.1917885572063365</v>
      </c>
      <c r="I2109" s="578">
        <v>1.649843348999025E-2</v>
      </c>
      <c r="J2109" s="578">
        <v>7.5192432680826881E-3</v>
      </c>
      <c r="K2109" s="578">
        <v>0.57761614406714024</v>
      </c>
      <c r="L2109" s="578">
        <v>1387.47927220662</v>
      </c>
      <c r="M2109" s="578">
        <v>0.21465263804998325</v>
      </c>
      <c r="N2109" s="578">
        <v>3.2763118661023299E-2</v>
      </c>
      <c r="O2109" s="578">
        <v>9.2511416296474584E-3</v>
      </c>
      <c r="P2109" s="578">
        <v>0.460987607771424</v>
      </c>
      <c r="Q2109" s="578">
        <v>1127.7309850056899</v>
      </c>
      <c r="R2109" s="578">
        <v>0.19178855737542674</v>
      </c>
      <c r="S2109" s="578">
        <v>1.649843349006605E-2</v>
      </c>
      <c r="T2109" s="578">
        <v>7.5192433675207743E-3</v>
      </c>
      <c r="U2109" s="578">
        <v>0.57761614406714024</v>
      </c>
      <c r="V2109" s="578">
        <v>1387.4793237050324</v>
      </c>
      <c r="W2109" s="578">
        <v>0.21465263515149924</v>
      </c>
      <c r="X2109" s="578">
        <v>3.2763117593882826E-2</v>
      </c>
      <c r="Y2109" s="578">
        <v>9.2511416830044803E-3</v>
      </c>
    </row>
    <row r="2110" spans="1:25" x14ac:dyDescent="0.3">
      <c r="A2110" s="311" t="s">
        <v>4707</v>
      </c>
      <c r="B2110" s="310" t="s">
        <v>1697</v>
      </c>
      <c r="C2110" s="310" t="s">
        <v>4184</v>
      </c>
      <c r="D2110" s="36">
        <v>12</v>
      </c>
      <c r="E2110" s="36">
        <v>2030</v>
      </c>
      <c r="F2110" s="578">
        <v>0.53647430844403199</v>
      </c>
      <c r="G2110" s="578">
        <v>1241.3695780436124</v>
      </c>
      <c r="H2110" s="578">
        <v>0.15430996589278276</v>
      </c>
      <c r="I2110" s="578">
        <v>1.8864812318800699E-2</v>
      </c>
      <c r="J2110" s="578">
        <v>8.2769526246314201E-3</v>
      </c>
      <c r="K2110" s="578">
        <v>0.57683757692303506</v>
      </c>
      <c r="L2110" s="578">
        <v>1356.6969731648701</v>
      </c>
      <c r="M2110" s="578">
        <v>0.18937252387475625</v>
      </c>
      <c r="N2110" s="578">
        <v>3.5360901343058977E-2</v>
      </c>
      <c r="O2110" s="578">
        <v>9.0458988270256634E-3</v>
      </c>
      <c r="P2110" s="578">
        <v>0.536474282056559</v>
      </c>
      <c r="Q2110" s="578">
        <v>1241.3695780436124</v>
      </c>
      <c r="R2110" s="578">
        <v>0.15430996495653374</v>
      </c>
      <c r="S2110" s="578">
        <v>1.8864813356079424E-2</v>
      </c>
      <c r="T2110" s="578">
        <v>8.2769525712743982E-3</v>
      </c>
      <c r="U2110" s="578">
        <v>0.57683758251149175</v>
      </c>
      <c r="V2110" s="578">
        <v>1356.6969731648701</v>
      </c>
      <c r="W2110" s="578">
        <v>0.18937252689897777</v>
      </c>
      <c r="X2110" s="578">
        <v>3.5360900814036228E-2</v>
      </c>
      <c r="Y2110" s="578">
        <v>9.0458988270256634E-3</v>
      </c>
    </row>
    <row r="2111" spans="1:25" x14ac:dyDescent="0.3">
      <c r="A2111" s="311" t="s">
        <v>4708</v>
      </c>
      <c r="B2111" s="310" t="s">
        <v>1697</v>
      </c>
      <c r="C2111" s="310" t="s">
        <v>4184</v>
      </c>
      <c r="D2111" s="36">
        <v>13</v>
      </c>
      <c r="E2111" s="36">
        <v>2030</v>
      </c>
      <c r="F2111" s="578">
        <v>0.52301791423758426</v>
      </c>
      <c r="G2111" s="578">
        <v>1216.1280174255351</v>
      </c>
      <c r="H2111" s="578">
        <v>0.1355767338852725</v>
      </c>
      <c r="I2111" s="578">
        <v>1.9808101976044101E-2</v>
      </c>
      <c r="J2111" s="578">
        <v>8.1086433541107256E-3</v>
      </c>
      <c r="K2111" s="578">
        <v>0.55818881162673462</v>
      </c>
      <c r="L2111" s="578">
        <v>1320.2453142801901</v>
      </c>
      <c r="M2111" s="578">
        <v>0.1701975831491985</v>
      </c>
      <c r="N2111" s="578">
        <v>3.6385706210846025E-2</v>
      </c>
      <c r="O2111" s="578">
        <v>8.8028575895198902E-3</v>
      </c>
      <c r="P2111" s="578">
        <v>0.52301790896008948</v>
      </c>
      <c r="Q2111" s="578">
        <v>1216.1280174255351</v>
      </c>
      <c r="R2111" s="578">
        <v>0.135576735624757</v>
      </c>
      <c r="S2111" s="578">
        <v>1.98081024686113E-2</v>
      </c>
      <c r="T2111" s="578">
        <v>8.1086433007537019E-3</v>
      </c>
      <c r="U2111" s="578">
        <v>0.55818881193768699</v>
      </c>
      <c r="V2111" s="578">
        <v>1320.2453142801901</v>
      </c>
      <c r="W2111" s="578">
        <v>0.1701975881846915</v>
      </c>
      <c r="X2111" s="578">
        <v>3.6385706734714952E-2</v>
      </c>
      <c r="Y2111" s="578">
        <v>8.8028575895198902E-3</v>
      </c>
    </row>
    <row r="2112" spans="1:25" x14ac:dyDescent="0.3">
      <c r="A2112" s="311" t="s">
        <v>4709</v>
      </c>
      <c r="B2112" s="310" t="s">
        <v>1697</v>
      </c>
      <c r="C2112" s="310" t="s">
        <v>4184</v>
      </c>
      <c r="D2112" s="36">
        <v>14</v>
      </c>
      <c r="E2112" s="36">
        <v>2030</v>
      </c>
      <c r="F2112" s="578">
        <v>0.53157099170582878</v>
      </c>
      <c r="G2112" s="578">
        <v>1274.7612940470324</v>
      </c>
      <c r="H2112" s="578">
        <v>0.1379038885046</v>
      </c>
      <c r="I2112" s="578">
        <v>2.0984515417391426E-2</v>
      </c>
      <c r="J2112" s="578">
        <v>8.4995832730783132E-3</v>
      </c>
      <c r="K2112" s="578">
        <v>0.5644512456135633</v>
      </c>
      <c r="L2112" s="578">
        <v>1369.7629191080675</v>
      </c>
      <c r="M2112" s="578">
        <v>0.16914561773330625</v>
      </c>
      <c r="N2112" s="578">
        <v>3.7290134703653124E-2</v>
      </c>
      <c r="O2112" s="578">
        <v>9.1330240732834921E-3</v>
      </c>
      <c r="P2112" s="578">
        <v>0.53157097587230306</v>
      </c>
      <c r="Q2112" s="578">
        <v>1274.7612419128375</v>
      </c>
      <c r="R2112" s="578">
        <v>0.13790389180568674</v>
      </c>
      <c r="S2112" s="578">
        <v>2.098451594133615E-2</v>
      </c>
      <c r="T2112" s="578">
        <v>8.4995833797923553E-3</v>
      </c>
      <c r="U2112" s="578">
        <v>0.56445126641310095</v>
      </c>
      <c r="V2112" s="578">
        <v>1369.7629191080675</v>
      </c>
      <c r="W2112" s="578">
        <v>0.16914561887153851</v>
      </c>
      <c r="X2112" s="578">
        <v>3.7290134698499296E-2</v>
      </c>
      <c r="Y2112" s="578">
        <v>9.1330240732834921E-3</v>
      </c>
    </row>
    <row r="2113" spans="1:27" x14ac:dyDescent="0.3">
      <c r="A2113" s="311" t="s">
        <v>4710</v>
      </c>
      <c r="B2113" s="310" t="s">
        <v>1697</v>
      </c>
      <c r="C2113" s="310" t="s">
        <v>4184</v>
      </c>
      <c r="D2113" s="36">
        <v>15</v>
      </c>
      <c r="E2113" s="36">
        <v>2030</v>
      </c>
      <c r="F2113" s="578">
        <v>0.54100592133716874</v>
      </c>
      <c r="G2113" s="578">
        <v>1332.2602144877073</v>
      </c>
      <c r="H2113" s="578">
        <v>0.14128581037323276</v>
      </c>
      <c r="I2113" s="578">
        <v>2.2030045832555772E-2</v>
      </c>
      <c r="J2113" s="578">
        <v>8.882970316335552E-3</v>
      </c>
      <c r="K2113" s="578">
        <v>0.57102037918682857</v>
      </c>
      <c r="L2113" s="578">
        <v>1417.0001042683875</v>
      </c>
      <c r="M2113" s="578">
        <v>0.16862067062087702</v>
      </c>
      <c r="N2113" s="578">
        <v>3.6748119924292597E-2</v>
      </c>
      <c r="O2113" s="578">
        <v>9.4479765781822281E-3</v>
      </c>
      <c r="P2113" s="578">
        <v>0.54100592133664749</v>
      </c>
      <c r="Q2113" s="578">
        <v>1332.2602144877073</v>
      </c>
      <c r="R2113" s="578">
        <v>0.14128580868085275</v>
      </c>
      <c r="S2113" s="578">
        <v>2.20300463564247E-2</v>
      </c>
      <c r="T2113" s="578">
        <v>8.882970316335552E-3</v>
      </c>
      <c r="U2113" s="578">
        <v>0.57102041054135522</v>
      </c>
      <c r="V2113" s="578">
        <v>1417.0001042683875</v>
      </c>
      <c r="W2113" s="578">
        <v>0.16862066964521649</v>
      </c>
      <c r="X2113" s="578">
        <v>3.6748120448161545E-2</v>
      </c>
      <c r="Y2113" s="578">
        <v>9.4479765781822281E-3</v>
      </c>
    </row>
    <row r="2114" spans="1:27" x14ac:dyDescent="0.3">
      <c r="A2114" s="579" t="s">
        <v>4711</v>
      </c>
      <c r="B2114" s="580" t="s">
        <v>1697</v>
      </c>
      <c r="C2114" s="580" t="s">
        <v>4184</v>
      </c>
      <c r="D2114" s="581">
        <v>16</v>
      </c>
      <c r="E2114" s="581">
        <v>2030</v>
      </c>
      <c r="F2114" s="582">
        <v>0.56277315407710127</v>
      </c>
      <c r="G2114" s="582">
        <v>1412.7348976135199</v>
      </c>
      <c r="H2114" s="582">
        <v>0.14764866991958975</v>
      </c>
      <c r="I2114" s="582">
        <v>2.3204664802885078E-2</v>
      </c>
      <c r="J2114" s="582">
        <v>9.4195360725279863E-3</v>
      </c>
      <c r="K2114" s="582">
        <v>0.58939190162283173</v>
      </c>
      <c r="L2114" s="582">
        <v>1486.4029108683199</v>
      </c>
      <c r="M2114" s="582">
        <v>0.17178042918715125</v>
      </c>
      <c r="N2114" s="582">
        <v>3.7044997030837551E-2</v>
      </c>
      <c r="O2114" s="582">
        <v>9.9107237086475831E-3</v>
      </c>
      <c r="P2114" s="582">
        <v>0.56277314941944656</v>
      </c>
      <c r="Q2114" s="582">
        <v>1412.7348976135199</v>
      </c>
      <c r="R2114" s="582">
        <v>0.14764867186632549</v>
      </c>
      <c r="S2114" s="582">
        <v>2.3204664839492226E-2</v>
      </c>
      <c r="T2114" s="582">
        <v>9.4195360773786235E-3</v>
      </c>
      <c r="U2114" s="582">
        <v>0.58939188579086921</v>
      </c>
      <c r="V2114" s="582">
        <v>1486.4029108683199</v>
      </c>
      <c r="W2114" s="582">
        <v>0.171780424848407</v>
      </c>
      <c r="X2114" s="582">
        <v>3.7044999558626522E-2</v>
      </c>
      <c r="Y2114" s="582">
        <v>9.910723762004605E-3</v>
      </c>
    </row>
    <row r="2115" spans="1:27" x14ac:dyDescent="0.3">
      <c r="A2115" s="310" t="s">
        <v>213</v>
      </c>
      <c r="B2115" s="310" t="s">
        <v>7</v>
      </c>
      <c r="C2115" s="310" t="s">
        <v>2183</v>
      </c>
      <c r="D2115" s="36">
        <v>1</v>
      </c>
      <c r="E2115" s="36">
        <v>2012</v>
      </c>
      <c r="F2115" s="578">
        <v>1.36865380612937</v>
      </c>
      <c r="G2115" s="578">
        <v>2012.8850580851176</v>
      </c>
      <c r="H2115" s="578">
        <v>1.9990645406796803</v>
      </c>
      <c r="I2115" s="578">
        <v>2.0678671427655525E-2</v>
      </c>
      <c r="J2115" s="578">
        <v>4.0115142318730521E-2</v>
      </c>
      <c r="K2115" s="578">
        <v>1.4246898531231351</v>
      </c>
      <c r="L2115" s="578">
        <v>2080.7923126220653</v>
      </c>
      <c r="M2115" s="578">
        <v>2.02545460215575</v>
      </c>
      <c r="N2115" s="578">
        <v>2.1109327402352048E-2</v>
      </c>
      <c r="O2115" s="578">
        <v>4.1468491467336777E-2</v>
      </c>
      <c r="P2115" s="578">
        <v>1.3686538061282525</v>
      </c>
      <c r="Q2115" s="578">
        <v>2012.8850580851176</v>
      </c>
      <c r="R2115" s="578">
        <v>1.9990644188413422</v>
      </c>
      <c r="S2115" s="578">
        <v>2.0678670404549775E-2</v>
      </c>
      <c r="T2115" s="578">
        <v>4.0115142318730521E-2</v>
      </c>
      <c r="U2115" s="578">
        <v>1.4246900611132651</v>
      </c>
      <c r="V2115" s="578">
        <v>2080.7923126220653</v>
      </c>
      <c r="W2115" s="578">
        <v>2.0254546419843424</v>
      </c>
      <c r="X2115" s="578">
        <v>2.1109326877725175E-2</v>
      </c>
      <c r="Y2115" s="578">
        <v>4.1468491467336777E-2</v>
      </c>
      <c r="AA2115" s="310">
        <v>1</v>
      </c>
    </row>
    <row r="2116" spans="1:27" x14ac:dyDescent="0.3">
      <c r="A2116" s="310" t="s">
        <v>214</v>
      </c>
      <c r="B2116" s="310" t="s">
        <v>7</v>
      </c>
      <c r="C2116" s="310" t="s">
        <v>2183</v>
      </c>
      <c r="D2116" s="36">
        <v>2</v>
      </c>
      <c r="E2116" s="36">
        <v>2012</v>
      </c>
      <c r="F2116" s="578">
        <v>0.94814467789302503</v>
      </c>
      <c r="G2116" s="578">
        <v>1129.9518292744899</v>
      </c>
      <c r="H2116" s="578">
        <v>1.0610449383384499</v>
      </c>
      <c r="I2116" s="578">
        <v>1.3965488263996399E-2</v>
      </c>
      <c r="J2116" s="578">
        <v>2.2519017705538574E-2</v>
      </c>
      <c r="K2116" s="578">
        <v>0.9639100891610598</v>
      </c>
      <c r="L2116" s="578">
        <v>1144.3597056070926</v>
      </c>
      <c r="M2116" s="578">
        <v>1.0698121246071675</v>
      </c>
      <c r="N2116" s="578">
        <v>1.3239978625241101E-2</v>
      </c>
      <c r="O2116" s="578">
        <v>2.2806141758337575E-2</v>
      </c>
      <c r="P2116" s="578">
        <v>0.94814472973981312</v>
      </c>
      <c r="Q2116" s="578">
        <v>1129.9518292744899</v>
      </c>
      <c r="R2116" s="578">
        <v>1.0610450965808276</v>
      </c>
      <c r="S2116" s="578">
        <v>1.3965489331364199E-2</v>
      </c>
      <c r="T2116" s="578">
        <v>2.2519017705538574E-2</v>
      </c>
      <c r="U2116" s="578">
        <v>0.96391000068376642</v>
      </c>
      <c r="V2116" s="578">
        <v>1144.3597056070926</v>
      </c>
      <c r="W2116" s="578">
        <v>1.0698120536665801</v>
      </c>
      <c r="X2116" s="578">
        <v>1.323997861281135E-2</v>
      </c>
      <c r="Y2116" s="578">
        <v>2.2806141758337575E-2</v>
      </c>
      <c r="AA2116" s="310">
        <v>2</v>
      </c>
    </row>
    <row r="2117" spans="1:27" x14ac:dyDescent="0.3">
      <c r="A2117" s="310" t="s">
        <v>215</v>
      </c>
      <c r="B2117" s="310" t="s">
        <v>7</v>
      </c>
      <c r="C2117" s="310" t="s">
        <v>2183</v>
      </c>
      <c r="D2117" s="36">
        <v>3</v>
      </c>
      <c r="E2117" s="36">
        <v>2012</v>
      </c>
      <c r="F2117" s="578">
        <v>0.73788911367669563</v>
      </c>
      <c r="G2117" s="578">
        <v>688.48517481485953</v>
      </c>
      <c r="H2117" s="578">
        <v>0.59203499273159299</v>
      </c>
      <c r="I2117" s="578">
        <v>1.0608882133889561E-2</v>
      </c>
      <c r="J2117" s="578">
        <v>1.3720958163806501E-2</v>
      </c>
      <c r="K2117" s="578">
        <v>0.70007014048871896</v>
      </c>
      <c r="L2117" s="578">
        <v>670.58524576822879</v>
      </c>
      <c r="M2117" s="578">
        <v>0.58506485527808105</v>
      </c>
      <c r="N2117" s="578">
        <v>8.6277010822944384E-3</v>
      </c>
      <c r="O2117" s="578">
        <v>1.33642229387381E-2</v>
      </c>
      <c r="P2117" s="578">
        <v>0.73788915682955725</v>
      </c>
      <c r="Q2117" s="578">
        <v>688.48518498738554</v>
      </c>
      <c r="R2117" s="578">
        <v>0.59203506251651528</v>
      </c>
      <c r="S2117" s="578">
        <v>1.0608881788357385E-2</v>
      </c>
      <c r="T2117" s="578">
        <v>1.3720958163806501E-2</v>
      </c>
      <c r="U2117" s="578">
        <v>0.70007007219017647</v>
      </c>
      <c r="V2117" s="578">
        <v>670.58524576822879</v>
      </c>
      <c r="W2117" s="578">
        <v>0.58506488202086315</v>
      </c>
      <c r="X2117" s="578">
        <v>8.6277018687421006E-3</v>
      </c>
      <c r="Y2117" s="578">
        <v>1.33642229387381E-2</v>
      </c>
      <c r="AA2117" s="310">
        <v>3</v>
      </c>
    </row>
    <row r="2118" spans="1:27" x14ac:dyDescent="0.3">
      <c r="A2118" s="310" t="s">
        <v>216</v>
      </c>
      <c r="B2118" s="310" t="s">
        <v>7</v>
      </c>
      <c r="C2118" s="310" t="s">
        <v>2183</v>
      </c>
      <c r="D2118" s="36">
        <v>4</v>
      </c>
      <c r="E2118" s="36">
        <v>2012</v>
      </c>
      <c r="F2118" s="578">
        <v>0.66780271575869143</v>
      </c>
      <c r="G2118" s="578">
        <v>541.32970046997025</v>
      </c>
      <c r="H2118" s="578">
        <v>0.4356985255568962</v>
      </c>
      <c r="I2118" s="578">
        <v>9.4900184052448718E-3</v>
      </c>
      <c r="J2118" s="578">
        <v>1.0788263636641151E-2</v>
      </c>
      <c r="K2118" s="578">
        <v>0.57128705327429907</v>
      </c>
      <c r="L2118" s="578">
        <v>528.25934727986623</v>
      </c>
      <c r="M2118" s="578">
        <v>0.42126167218035876</v>
      </c>
      <c r="N2118" s="578">
        <v>5.9640151071296979E-3</v>
      </c>
      <c r="O2118" s="578">
        <v>1.0527769899150949E-2</v>
      </c>
      <c r="P2118" s="578">
        <v>0.66780272631316007</v>
      </c>
      <c r="Q2118" s="578">
        <v>541.32970046997025</v>
      </c>
      <c r="R2118" s="578">
        <v>0.43569851672449023</v>
      </c>
      <c r="S2118" s="578">
        <v>9.4900180284109015E-3</v>
      </c>
      <c r="T2118" s="578">
        <v>1.0788263636641151E-2</v>
      </c>
      <c r="U2118" s="578">
        <v>0.57128702253962149</v>
      </c>
      <c r="V2118" s="578">
        <v>528.25935268402043</v>
      </c>
      <c r="W2118" s="578">
        <v>0.42126164161284824</v>
      </c>
      <c r="X2118" s="578">
        <v>5.9640142777652701E-3</v>
      </c>
      <c r="Y2118" s="578">
        <v>1.0527769899150949E-2</v>
      </c>
      <c r="AA2118" s="310">
        <v>4</v>
      </c>
    </row>
    <row r="2119" spans="1:27" x14ac:dyDescent="0.3">
      <c r="A2119" s="310" t="s">
        <v>217</v>
      </c>
      <c r="B2119" s="310" t="s">
        <v>7</v>
      </c>
      <c r="C2119" s="310" t="s">
        <v>2183</v>
      </c>
      <c r="D2119" s="36">
        <v>5</v>
      </c>
      <c r="E2119" s="36">
        <v>2012</v>
      </c>
      <c r="F2119" s="578">
        <v>0.62790692627288502</v>
      </c>
      <c r="G2119" s="578">
        <v>464.64516258239701</v>
      </c>
      <c r="H2119" s="578">
        <v>0.35462029276641199</v>
      </c>
      <c r="I2119" s="578">
        <v>8.3273243950732871E-3</v>
      </c>
      <c r="J2119" s="578">
        <v>9.2600073742990664E-3</v>
      </c>
      <c r="K2119" s="578">
        <v>0.49854001521173502</v>
      </c>
      <c r="L2119" s="578">
        <v>440.89901049931825</v>
      </c>
      <c r="M2119" s="578">
        <v>0.32932068353450877</v>
      </c>
      <c r="N2119" s="578">
        <v>4.94501777944833E-3</v>
      </c>
      <c r="O2119" s="578">
        <v>8.7867612407232249E-3</v>
      </c>
      <c r="P2119" s="578">
        <v>0.62790696290699033</v>
      </c>
      <c r="Q2119" s="578">
        <v>464.64517307281449</v>
      </c>
      <c r="R2119" s="578">
        <v>0.35462030455649501</v>
      </c>
      <c r="S2119" s="578">
        <v>8.3273246562687933E-3</v>
      </c>
      <c r="T2119" s="578">
        <v>9.2600074228054476E-3</v>
      </c>
      <c r="U2119" s="578">
        <v>0.49853998866852078</v>
      </c>
      <c r="V2119" s="578">
        <v>440.89901558558131</v>
      </c>
      <c r="W2119" s="578">
        <v>0.32932070114838952</v>
      </c>
      <c r="X2119" s="578">
        <v>4.9450177267923775E-3</v>
      </c>
      <c r="Y2119" s="578">
        <v>8.7867613425866332E-3</v>
      </c>
      <c r="AA2119" s="310">
        <v>5</v>
      </c>
    </row>
    <row r="2120" spans="1:27" x14ac:dyDescent="0.3">
      <c r="A2120" s="310" t="s">
        <v>218</v>
      </c>
      <c r="B2120" s="310" t="s">
        <v>7</v>
      </c>
      <c r="C2120" s="310" t="s">
        <v>2183</v>
      </c>
      <c r="D2120" s="36">
        <v>6</v>
      </c>
      <c r="E2120" s="36">
        <v>2012</v>
      </c>
      <c r="F2120" s="578">
        <v>0.59419721353887622</v>
      </c>
      <c r="G2120" s="578">
        <v>412.38035949071201</v>
      </c>
      <c r="H2120" s="578">
        <v>0.30011517066668569</v>
      </c>
      <c r="I2120" s="578">
        <v>6.4152185662464901E-3</v>
      </c>
      <c r="J2120" s="578">
        <v>8.2184072331680583E-3</v>
      </c>
      <c r="K2120" s="578">
        <v>0.48926544588546927</v>
      </c>
      <c r="L2120" s="578">
        <v>392.83336162567099</v>
      </c>
      <c r="M2120" s="578">
        <v>0.28019822366089325</v>
      </c>
      <c r="N2120" s="578">
        <v>5.1190105021419125E-3</v>
      </c>
      <c r="O2120" s="578">
        <v>7.8288526152997841E-3</v>
      </c>
      <c r="P2120" s="578">
        <v>0.59419726476733048</v>
      </c>
      <c r="Q2120" s="578">
        <v>412.38035424550321</v>
      </c>
      <c r="R2120" s="578">
        <v>0.30011516279773726</v>
      </c>
      <c r="S2120" s="578">
        <v>6.415218778329285E-3</v>
      </c>
      <c r="T2120" s="578">
        <v>8.2184072331680548E-3</v>
      </c>
      <c r="U2120" s="578">
        <v>0.48926541981052174</v>
      </c>
      <c r="V2120" s="578">
        <v>392.83336162567099</v>
      </c>
      <c r="W2120" s="578">
        <v>0.28019820154501401</v>
      </c>
      <c r="X2120" s="578">
        <v>5.1190103391339347E-3</v>
      </c>
      <c r="Y2120" s="578">
        <v>7.8288525570921266E-3</v>
      </c>
      <c r="AA2120" s="310">
        <v>6</v>
      </c>
    </row>
    <row r="2121" spans="1:27" x14ac:dyDescent="0.3">
      <c r="A2121" s="310" t="s">
        <v>219</v>
      </c>
      <c r="B2121" s="310" t="s">
        <v>7</v>
      </c>
      <c r="C2121" s="310" t="s">
        <v>2183</v>
      </c>
      <c r="D2121" s="36">
        <v>7</v>
      </c>
      <c r="E2121" s="36">
        <v>2012</v>
      </c>
      <c r="F2121" s="578">
        <v>0.53254464458332929</v>
      </c>
      <c r="G2121" s="578">
        <v>368.23312632242778</v>
      </c>
      <c r="H2121" s="578">
        <v>0.25976432493674351</v>
      </c>
      <c r="I2121" s="578">
        <v>5.9801196951714949E-3</v>
      </c>
      <c r="J2121" s="578">
        <v>7.3385918003623322E-3</v>
      </c>
      <c r="K2121" s="578">
        <v>0.49466518128696124</v>
      </c>
      <c r="L2121" s="578">
        <v>364.59183311462374</v>
      </c>
      <c r="M2121" s="578">
        <v>0.25089673195240375</v>
      </c>
      <c r="N2121" s="578">
        <v>5.9930175272218797E-3</v>
      </c>
      <c r="O2121" s="578">
        <v>7.2660175501368897E-3</v>
      </c>
      <c r="P2121" s="578">
        <v>0.53254466585009153</v>
      </c>
      <c r="Q2121" s="578">
        <v>368.23312632242778</v>
      </c>
      <c r="R2121" s="578">
        <v>0.25976431847235826</v>
      </c>
      <c r="S2121" s="578">
        <v>5.980119963605068E-3</v>
      </c>
      <c r="T2121" s="578">
        <v>7.3385918027876499E-3</v>
      </c>
      <c r="U2121" s="578">
        <v>0.49466515614125195</v>
      </c>
      <c r="V2121" s="578">
        <v>364.59183311462374</v>
      </c>
      <c r="W2121" s="578">
        <v>0.25089674493756248</v>
      </c>
      <c r="X2121" s="578">
        <v>5.9930172076671272E-3</v>
      </c>
      <c r="Y2121" s="578">
        <v>7.2660174434228449E-3</v>
      </c>
      <c r="AA2121" s="310">
        <v>7</v>
      </c>
    </row>
    <row r="2122" spans="1:27" x14ac:dyDescent="0.3">
      <c r="A2122" s="310" t="s">
        <v>220</v>
      </c>
      <c r="B2122" s="310" t="s">
        <v>7</v>
      </c>
      <c r="C2122" s="310" t="s">
        <v>2183</v>
      </c>
      <c r="D2122" s="36">
        <v>8</v>
      </c>
      <c r="E2122" s="36">
        <v>2012</v>
      </c>
      <c r="F2122" s="578">
        <v>0.50832464794516774</v>
      </c>
      <c r="G2122" s="578">
        <v>346.26725800832077</v>
      </c>
      <c r="H2122" s="578">
        <v>0.23119635448741324</v>
      </c>
      <c r="I2122" s="578">
        <v>5.6583272558630854E-3</v>
      </c>
      <c r="J2122" s="578">
        <v>6.9008234713692175E-3</v>
      </c>
      <c r="K2122" s="578">
        <v>0.52038801331131357</v>
      </c>
      <c r="L2122" s="578">
        <v>355.53062438964798</v>
      </c>
      <c r="M2122" s="578">
        <v>0.23515157884806548</v>
      </c>
      <c r="N2122" s="578">
        <v>7.9180000407935245E-3</v>
      </c>
      <c r="O2122" s="578">
        <v>7.0854417087199755E-3</v>
      </c>
      <c r="P2122" s="578">
        <v>0.51733730632183927</v>
      </c>
      <c r="Q2122" s="578">
        <v>347.40978558858171</v>
      </c>
      <c r="R2122" s="578">
        <v>0.2326998098027005</v>
      </c>
      <c r="S2122" s="578">
        <v>5.8724111670471722E-3</v>
      </c>
      <c r="T2122" s="578">
        <v>6.9235947933824048E-3</v>
      </c>
      <c r="U2122" s="578">
        <v>0.52038795106635849</v>
      </c>
      <c r="V2122" s="578">
        <v>355.53062438964798</v>
      </c>
      <c r="W2122" s="578">
        <v>0.23515156960790248</v>
      </c>
      <c r="X2122" s="578">
        <v>7.9179995107854818E-3</v>
      </c>
      <c r="Y2122" s="578">
        <v>7.0854416577882723E-3</v>
      </c>
      <c r="AA2122" s="310">
        <v>8</v>
      </c>
    </row>
    <row r="2123" spans="1:27" x14ac:dyDescent="0.3">
      <c r="A2123" s="310" t="s">
        <v>221</v>
      </c>
      <c r="B2123" s="310" t="s">
        <v>7</v>
      </c>
      <c r="C2123" s="310" t="s">
        <v>2183</v>
      </c>
      <c r="D2123" s="36">
        <v>9</v>
      </c>
      <c r="E2123" s="36">
        <v>2012</v>
      </c>
      <c r="F2123" s="578">
        <v>0.49523988028616328</v>
      </c>
      <c r="G2123" s="578">
        <v>332.09384791056277</v>
      </c>
      <c r="H2123" s="578">
        <v>0.20989117717848149</v>
      </c>
      <c r="I2123" s="578">
        <v>5.401220161843405E-3</v>
      </c>
      <c r="J2123" s="578">
        <v>6.618357113135665E-3</v>
      </c>
      <c r="K2123" s="578">
        <v>0.53879320845237477</v>
      </c>
      <c r="L2123" s="578">
        <v>348.613932291666</v>
      </c>
      <c r="M2123" s="578">
        <v>0.22298438146147675</v>
      </c>
      <c r="N2123" s="578">
        <v>9.4277807956283603E-3</v>
      </c>
      <c r="O2123" s="578">
        <v>6.9475944134561899E-3</v>
      </c>
      <c r="P2123" s="578">
        <v>0.51304256478138599</v>
      </c>
      <c r="Q2123" s="578">
        <v>334.35080019632926</v>
      </c>
      <c r="R2123" s="578">
        <v>0.21286048032986052</v>
      </c>
      <c r="S2123" s="578">
        <v>5.8240614294125647E-3</v>
      </c>
      <c r="T2123" s="578">
        <v>6.66334143897984E-3</v>
      </c>
      <c r="U2123" s="578">
        <v>0.53879319789321722</v>
      </c>
      <c r="V2123" s="578">
        <v>348.613927205403</v>
      </c>
      <c r="W2123" s="578">
        <v>0.22298437128059301</v>
      </c>
      <c r="X2123" s="578">
        <v>9.4277804820800584E-3</v>
      </c>
      <c r="Y2123" s="578">
        <v>6.9475944668132127E-3</v>
      </c>
      <c r="AA2123" s="310">
        <v>9</v>
      </c>
    </row>
    <row r="2124" spans="1:27" x14ac:dyDescent="0.3">
      <c r="A2124" s="310" t="s">
        <v>222</v>
      </c>
      <c r="B2124" s="310" t="s">
        <v>7</v>
      </c>
      <c r="C2124" s="310" t="s">
        <v>2183</v>
      </c>
      <c r="D2124" s="36">
        <v>10</v>
      </c>
      <c r="E2124" s="36">
        <v>2012</v>
      </c>
      <c r="F2124" s="578">
        <v>0.49043394187959627</v>
      </c>
      <c r="G2124" s="578">
        <v>321.70096460978152</v>
      </c>
      <c r="H2124" s="578">
        <v>0.19441673903747822</v>
      </c>
      <c r="I2124" s="578">
        <v>5.2889119890172226E-3</v>
      </c>
      <c r="J2124" s="578">
        <v>6.4112434580844459E-3</v>
      </c>
      <c r="K2124" s="578">
        <v>0.55021217525840349</v>
      </c>
      <c r="L2124" s="578">
        <v>342.23469702402701</v>
      </c>
      <c r="M2124" s="578">
        <v>0.21275738467860053</v>
      </c>
      <c r="N2124" s="578">
        <v>1.0351929965357434E-2</v>
      </c>
      <c r="O2124" s="578">
        <v>6.8204612762201525E-3</v>
      </c>
      <c r="P2124" s="578">
        <v>0.50970173982311873</v>
      </c>
      <c r="Q2124" s="578">
        <v>324.19386641184428</v>
      </c>
      <c r="R2124" s="578">
        <v>0.19742982690998601</v>
      </c>
      <c r="S2124" s="578">
        <v>5.786449377505198E-3</v>
      </c>
      <c r="T2124" s="578">
        <v>6.4609225276702348E-3</v>
      </c>
      <c r="U2124" s="578">
        <v>0.55021213427968907</v>
      </c>
      <c r="V2124" s="578">
        <v>342.23469702402701</v>
      </c>
      <c r="W2124" s="578">
        <v>0.21275736504412576</v>
      </c>
      <c r="X2124" s="578">
        <v>1.035192931984359E-2</v>
      </c>
      <c r="Y2124" s="578">
        <v>6.8204612762201525E-3</v>
      </c>
      <c r="AA2124" s="310">
        <v>10</v>
      </c>
    </row>
    <row r="2125" spans="1:27" x14ac:dyDescent="0.3">
      <c r="A2125" s="310" t="s">
        <v>223</v>
      </c>
      <c r="B2125" s="310" t="s">
        <v>7</v>
      </c>
      <c r="C2125" s="310" t="s">
        <v>2183</v>
      </c>
      <c r="D2125" s="36">
        <v>11</v>
      </c>
      <c r="E2125" s="36">
        <v>2012</v>
      </c>
      <c r="F2125" s="578">
        <v>0.49569348015041675</v>
      </c>
      <c r="G2125" s="578">
        <v>314.45753701527872</v>
      </c>
      <c r="H2125" s="578">
        <v>0.1838963329525235</v>
      </c>
      <c r="I2125" s="578">
        <v>5.3476987335064454E-3</v>
      </c>
      <c r="J2125" s="578">
        <v>6.2668819203584728E-3</v>
      </c>
      <c r="K2125" s="578">
        <v>0.55027895873054877</v>
      </c>
      <c r="L2125" s="578">
        <v>332.71947129567423</v>
      </c>
      <c r="M2125" s="578">
        <v>0.20195076648117999</v>
      </c>
      <c r="N2125" s="578">
        <v>1.033113456268589E-2</v>
      </c>
      <c r="O2125" s="578">
        <v>6.6308319655945473E-3</v>
      </c>
      <c r="P2125" s="578">
        <v>0.50867014192560078</v>
      </c>
      <c r="Q2125" s="578">
        <v>316.62161572774221</v>
      </c>
      <c r="R2125" s="578">
        <v>0.18561766536458851</v>
      </c>
      <c r="S2125" s="578">
        <v>5.7481184530653656E-3</v>
      </c>
      <c r="T2125" s="578">
        <v>6.3100115803535976E-3</v>
      </c>
      <c r="U2125" s="578">
        <v>0.55027892691505031</v>
      </c>
      <c r="V2125" s="578">
        <v>332.71947129567423</v>
      </c>
      <c r="W2125" s="578">
        <v>0.20195075183225175</v>
      </c>
      <c r="X2125" s="578">
        <v>1.0331133396031554E-2</v>
      </c>
      <c r="Y2125" s="578">
        <v>6.6308319655945473E-3</v>
      </c>
      <c r="AA2125" s="310">
        <v>11</v>
      </c>
    </row>
    <row r="2126" spans="1:27" x14ac:dyDescent="0.3">
      <c r="A2126" s="310" t="s">
        <v>224</v>
      </c>
      <c r="B2126" s="310" t="s">
        <v>7</v>
      </c>
      <c r="C2126" s="310" t="s">
        <v>2183</v>
      </c>
      <c r="D2126" s="36">
        <v>12</v>
      </c>
      <c r="E2126" s="36">
        <v>2012</v>
      </c>
      <c r="F2126" s="578">
        <v>0.50377603944844873</v>
      </c>
      <c r="G2126" s="578">
        <v>310.09598286946573</v>
      </c>
      <c r="H2126" s="578">
        <v>0.17627283383535525</v>
      </c>
      <c r="I2126" s="578">
        <v>5.4271680489250632E-3</v>
      </c>
      <c r="J2126" s="578">
        <v>6.179961031496835E-3</v>
      </c>
      <c r="K2126" s="578">
        <v>0.54864076757889757</v>
      </c>
      <c r="L2126" s="578">
        <v>325.36547565460148</v>
      </c>
      <c r="M2126" s="578">
        <v>0.19199641339097651</v>
      </c>
      <c r="N2126" s="578">
        <v>9.4862038927582566E-3</v>
      </c>
      <c r="O2126" s="578">
        <v>6.4842716092243747E-3</v>
      </c>
      <c r="P2126" s="578">
        <v>0.51436976526417733</v>
      </c>
      <c r="Q2126" s="578">
        <v>312.63371753692599</v>
      </c>
      <c r="R2126" s="578">
        <v>0.178076105653417</v>
      </c>
      <c r="S2126" s="578">
        <v>5.6838088812014523E-3</v>
      </c>
      <c r="T2126" s="578">
        <v>6.2305402849839675E-3</v>
      </c>
      <c r="U2126" s="578">
        <v>0.5486407006778502</v>
      </c>
      <c r="V2126" s="578">
        <v>325.36547565460148</v>
      </c>
      <c r="W2126" s="578">
        <v>0.19199641386451974</v>
      </c>
      <c r="X2126" s="578">
        <v>9.4862030078577877E-3</v>
      </c>
      <c r="Y2126" s="578">
        <v>6.4842716092243747E-3</v>
      </c>
      <c r="AA2126" s="310">
        <v>12</v>
      </c>
    </row>
    <row r="2127" spans="1:27" x14ac:dyDescent="0.3">
      <c r="A2127" s="310" t="s">
        <v>225</v>
      </c>
      <c r="B2127" s="310" t="s">
        <v>7</v>
      </c>
      <c r="C2127" s="310" t="s">
        <v>2183</v>
      </c>
      <c r="D2127" s="36">
        <v>13</v>
      </c>
      <c r="E2127" s="36">
        <v>2012</v>
      </c>
      <c r="F2127" s="578">
        <v>0.51501594628080205</v>
      </c>
      <c r="G2127" s="578">
        <v>308.32759316762247</v>
      </c>
      <c r="H2127" s="578">
        <v>0.1710931239066055</v>
      </c>
      <c r="I2127" s="578">
        <v>5.5308028335806078E-3</v>
      </c>
      <c r="J2127" s="578">
        <v>6.1447191304371965E-3</v>
      </c>
      <c r="K2127" s="578">
        <v>0.54966686780992779</v>
      </c>
      <c r="L2127" s="578">
        <v>320.1428403854365</v>
      </c>
      <c r="M2127" s="578">
        <v>0.18445334498331525</v>
      </c>
      <c r="N2127" s="578">
        <v>8.9676341087283409E-3</v>
      </c>
      <c r="O2127" s="578">
        <v>6.3801908739454342E-3</v>
      </c>
      <c r="P2127" s="578">
        <v>0.51912126785479451</v>
      </c>
      <c r="Q2127" s="578">
        <v>309.31067021687795</v>
      </c>
      <c r="R2127" s="578">
        <v>0.17179183424438274</v>
      </c>
      <c r="S2127" s="578">
        <v>5.6302342223754397E-3</v>
      </c>
      <c r="T2127" s="578">
        <v>6.1643131630262299E-3</v>
      </c>
      <c r="U2127" s="578">
        <v>0.54966682062240524</v>
      </c>
      <c r="V2127" s="578">
        <v>320.1428454716995</v>
      </c>
      <c r="W2127" s="578">
        <v>0.18445333619426149</v>
      </c>
      <c r="X2127" s="578">
        <v>8.9676338348946526E-3</v>
      </c>
      <c r="Y2127" s="578">
        <v>6.3801908739454342E-3</v>
      </c>
      <c r="AA2127" s="310">
        <v>13</v>
      </c>
    </row>
    <row r="2128" spans="1:27" x14ac:dyDescent="0.3">
      <c r="A2128" s="310" t="s">
        <v>226</v>
      </c>
      <c r="B2128" s="310" t="s">
        <v>7</v>
      </c>
      <c r="C2128" s="310" t="s">
        <v>2183</v>
      </c>
      <c r="D2128" s="36">
        <v>14</v>
      </c>
      <c r="E2128" s="36">
        <v>2012</v>
      </c>
      <c r="F2128" s="578">
        <v>0.53446829255582839</v>
      </c>
      <c r="G2128" s="578">
        <v>309.98941580454476</v>
      </c>
      <c r="H2128" s="578">
        <v>0.1693460405745095</v>
      </c>
      <c r="I2128" s="578">
        <v>5.7290529731896297E-3</v>
      </c>
      <c r="J2128" s="578">
        <v>6.17783382282747E-3</v>
      </c>
      <c r="K2128" s="578">
        <v>0.56776595741293523</v>
      </c>
      <c r="L2128" s="578">
        <v>322.01294676462749</v>
      </c>
      <c r="M2128" s="578">
        <v>0.18171852363896773</v>
      </c>
      <c r="N2128" s="578">
        <v>8.7430611848352043E-3</v>
      </c>
      <c r="O2128" s="578">
        <v>6.4174595512061653E-3</v>
      </c>
      <c r="P2128" s="578">
        <v>0.53446829845212052</v>
      </c>
      <c r="Q2128" s="578">
        <v>309.98941580454476</v>
      </c>
      <c r="R2128" s="578">
        <v>0.16934604540013701</v>
      </c>
      <c r="S2128" s="578">
        <v>5.7290529731517329E-3</v>
      </c>
      <c r="T2128" s="578">
        <v>6.17783382282747E-3</v>
      </c>
      <c r="U2128" s="578">
        <v>0.56776588445985465</v>
      </c>
      <c r="V2128" s="578">
        <v>322.01295200983623</v>
      </c>
      <c r="W2128" s="578">
        <v>0.18171852178890399</v>
      </c>
      <c r="X2128" s="578">
        <v>8.7430602354932642E-3</v>
      </c>
      <c r="Y2128" s="578">
        <v>6.41745965792021E-3</v>
      </c>
      <c r="AA2128" s="310">
        <v>14</v>
      </c>
    </row>
    <row r="2129" spans="1:27" x14ac:dyDescent="0.3">
      <c r="A2129" s="310" t="s">
        <v>227</v>
      </c>
      <c r="B2129" s="310" t="s">
        <v>7</v>
      </c>
      <c r="C2129" s="310" t="s">
        <v>2183</v>
      </c>
      <c r="D2129" s="36">
        <v>15</v>
      </c>
      <c r="E2129" s="36">
        <v>2012</v>
      </c>
      <c r="F2129" s="578">
        <v>0.57635318722941453</v>
      </c>
      <c r="G2129" s="578">
        <v>319.42436218261673</v>
      </c>
      <c r="H2129" s="578">
        <v>0.17453378789771951</v>
      </c>
      <c r="I2129" s="578">
        <v>6.1793650398271824E-3</v>
      </c>
      <c r="J2129" s="578">
        <v>6.3658673680038122E-3</v>
      </c>
      <c r="K2129" s="578">
        <v>0.60608227891741673</v>
      </c>
      <c r="L2129" s="578">
        <v>330.51637967427502</v>
      </c>
      <c r="M2129" s="578">
        <v>0.18596667711214301</v>
      </c>
      <c r="N2129" s="578">
        <v>8.6812271901142816E-3</v>
      </c>
      <c r="O2129" s="578">
        <v>6.5869228516627675E-3</v>
      </c>
      <c r="P2129" s="578">
        <v>0.57635314966920703</v>
      </c>
      <c r="Q2129" s="578">
        <v>319.42436218261673</v>
      </c>
      <c r="R2129" s="578">
        <v>0.17453378512755024</v>
      </c>
      <c r="S2129" s="578">
        <v>6.1793651614342054E-3</v>
      </c>
      <c r="T2129" s="578">
        <v>6.365867421360835E-3</v>
      </c>
      <c r="U2129" s="578">
        <v>0.60608221682924501</v>
      </c>
      <c r="V2129" s="578">
        <v>330.51637967427502</v>
      </c>
      <c r="W2129" s="578">
        <v>0.18596667858628252</v>
      </c>
      <c r="X2129" s="578">
        <v>8.6812262049609755E-3</v>
      </c>
      <c r="Y2129" s="578">
        <v>6.5869228516627675E-3</v>
      </c>
      <c r="AA2129" s="310">
        <v>15</v>
      </c>
    </row>
    <row r="2130" spans="1:27" x14ac:dyDescent="0.3">
      <c r="A2130" s="580" t="s">
        <v>228</v>
      </c>
      <c r="B2130" s="580" t="s">
        <v>7</v>
      </c>
      <c r="C2130" s="580" t="s">
        <v>2183</v>
      </c>
      <c r="D2130" s="581">
        <v>16</v>
      </c>
      <c r="E2130" s="581">
        <v>2012</v>
      </c>
      <c r="F2130" s="582">
        <v>0.63387805263920383</v>
      </c>
      <c r="G2130" s="582">
        <v>336.61958503723099</v>
      </c>
      <c r="H2130" s="582">
        <v>0.18798786289426025</v>
      </c>
      <c r="I2130" s="582">
        <v>7.2652119356651623E-3</v>
      </c>
      <c r="J2130" s="582">
        <v>6.7085567037186832E-3</v>
      </c>
      <c r="K2130" s="582">
        <v>0.6576153200468482</v>
      </c>
      <c r="L2130" s="582">
        <v>345.00018024444552</v>
      </c>
      <c r="M2130" s="582">
        <v>0.19743776064963897</v>
      </c>
      <c r="N2130" s="582">
        <v>9.3016289460289593E-3</v>
      </c>
      <c r="O2130" s="582">
        <v>6.8755774603535677E-3</v>
      </c>
      <c r="P2130" s="582">
        <v>0.63387804425782179</v>
      </c>
      <c r="Q2130" s="582">
        <v>336.61958503723099</v>
      </c>
      <c r="R2130" s="582">
        <v>0.18798786425259051</v>
      </c>
      <c r="S2130" s="582">
        <v>7.2652124121835452E-3</v>
      </c>
      <c r="T2130" s="582">
        <v>6.7085568104327271E-3</v>
      </c>
      <c r="U2130" s="582">
        <v>0.65761524274603256</v>
      </c>
      <c r="V2130" s="582">
        <v>345.00018533070852</v>
      </c>
      <c r="W2130" s="582">
        <v>0.19743775614930772</v>
      </c>
      <c r="X2130" s="582">
        <v>9.3016288394285815E-3</v>
      </c>
      <c r="Y2130" s="582">
        <v>6.8755773584901628E-3</v>
      </c>
      <c r="AA2130" s="310">
        <v>16</v>
      </c>
    </row>
    <row r="2131" spans="1:27" x14ac:dyDescent="0.3">
      <c r="A2131" s="310" t="s">
        <v>229</v>
      </c>
      <c r="B2131" s="310" t="s">
        <v>7</v>
      </c>
      <c r="C2131" s="310" t="s">
        <v>2183</v>
      </c>
      <c r="D2131" s="36">
        <v>1</v>
      </c>
      <c r="E2131" s="36">
        <v>2020</v>
      </c>
      <c r="F2131" s="578">
        <v>0.22293234437158976</v>
      </c>
      <c r="G2131" s="578">
        <v>1726.0949846903427</v>
      </c>
      <c r="H2131" s="578">
        <v>0.50749154331363844</v>
      </c>
      <c r="I2131" s="578">
        <v>1.5949708917332776E-2</v>
      </c>
      <c r="J2131" s="578">
        <v>1.1484217568067775E-2</v>
      </c>
      <c r="K2131" s="578">
        <v>0.23287845968313525</v>
      </c>
      <c r="L2131" s="578">
        <v>1784.9356142679801</v>
      </c>
      <c r="M2131" s="578">
        <v>0.51263610763635326</v>
      </c>
      <c r="N2131" s="578">
        <v>1.6165375212722176E-2</v>
      </c>
      <c r="O2131" s="578">
        <v>1.1875690756520825E-2</v>
      </c>
      <c r="P2131" s="578">
        <v>0.22293236524774748</v>
      </c>
      <c r="Q2131" s="578">
        <v>1726.0949846903427</v>
      </c>
      <c r="R2131" s="578">
        <v>0.5074914817754077</v>
      </c>
      <c r="S2131" s="578">
        <v>1.5949709964691701E-2</v>
      </c>
      <c r="T2131" s="578">
        <v>1.1484217568067775E-2</v>
      </c>
      <c r="U2131" s="578">
        <v>0.23287846511600627</v>
      </c>
      <c r="V2131" s="578">
        <v>1784.9356142679801</v>
      </c>
      <c r="W2131" s="578">
        <v>0.51263611392156805</v>
      </c>
      <c r="X2131" s="578">
        <v>1.6165376768791775E-2</v>
      </c>
      <c r="Y2131" s="578">
        <v>1.1875690756520825E-2</v>
      </c>
      <c r="AA2131" s="310">
        <v>17</v>
      </c>
    </row>
    <row r="2132" spans="1:27" x14ac:dyDescent="0.3">
      <c r="A2132" s="310" t="s">
        <v>230</v>
      </c>
      <c r="B2132" s="310" t="s">
        <v>7</v>
      </c>
      <c r="C2132" s="310" t="s">
        <v>2183</v>
      </c>
      <c r="D2132" s="36">
        <v>2</v>
      </c>
      <c r="E2132" s="36">
        <v>2020</v>
      </c>
      <c r="F2132" s="578">
        <v>0.16549889107339477</v>
      </c>
      <c r="G2132" s="578">
        <v>966.33127625783197</v>
      </c>
      <c r="H2132" s="578">
        <v>0.26786590258689047</v>
      </c>
      <c r="I2132" s="578">
        <v>9.6278288946981001E-3</v>
      </c>
      <c r="J2132" s="578">
        <v>6.4292806904025623E-3</v>
      </c>
      <c r="K2132" s="578">
        <v>0.16737567364180878</v>
      </c>
      <c r="L2132" s="578">
        <v>978.13346004486084</v>
      </c>
      <c r="M2132" s="578">
        <v>0.26901086022856602</v>
      </c>
      <c r="N2132" s="578">
        <v>9.4338346378511524E-3</v>
      </c>
      <c r="O2132" s="578">
        <v>6.5078080636643155E-3</v>
      </c>
      <c r="P2132" s="578">
        <v>0.16549887027391175</v>
      </c>
      <c r="Q2132" s="578">
        <v>966.33128102620378</v>
      </c>
      <c r="R2132" s="578">
        <v>0.267865881085526</v>
      </c>
      <c r="S2132" s="578">
        <v>9.6278283242175484E-3</v>
      </c>
      <c r="T2132" s="578">
        <v>6.4292807413342673E-3</v>
      </c>
      <c r="U2132" s="578">
        <v>0.16737568404230727</v>
      </c>
      <c r="V2132" s="578">
        <v>978.13349056243669</v>
      </c>
      <c r="W2132" s="578">
        <v>0.26901086769218274</v>
      </c>
      <c r="X2132" s="578">
        <v>9.4338344718304726E-3</v>
      </c>
      <c r="Y2132" s="578">
        <v>6.5078081194466578E-3</v>
      </c>
      <c r="AA2132" s="310">
        <v>18</v>
      </c>
    </row>
    <row r="2133" spans="1:27" x14ac:dyDescent="0.3">
      <c r="A2133" s="310" t="s">
        <v>231</v>
      </c>
      <c r="B2133" s="310" t="s">
        <v>7</v>
      </c>
      <c r="C2133" s="310" t="s">
        <v>2183</v>
      </c>
      <c r="D2133" s="36">
        <v>3</v>
      </c>
      <c r="E2133" s="36">
        <v>2020</v>
      </c>
      <c r="F2133" s="578">
        <v>0.13678215352235373</v>
      </c>
      <c r="G2133" s="578">
        <v>586.44869867960574</v>
      </c>
      <c r="H2133" s="578">
        <v>0.14805316947210123</v>
      </c>
      <c r="I2133" s="578">
        <v>6.4668835876962759E-3</v>
      </c>
      <c r="J2133" s="578">
        <v>3.9018152807936174E-3</v>
      </c>
      <c r="K2133" s="578">
        <v>0.12717599855546274</v>
      </c>
      <c r="L2133" s="578">
        <v>570.28903261820426</v>
      </c>
      <c r="M2133" s="578">
        <v>0.14555190919963901</v>
      </c>
      <c r="N2133" s="578">
        <v>5.7089624545483258E-3</v>
      </c>
      <c r="O2133" s="578">
        <v>3.7942971733476295E-3</v>
      </c>
      <c r="P2133" s="578">
        <v>0.13678215876083949</v>
      </c>
      <c r="Q2133" s="578">
        <v>586.44871997833229</v>
      </c>
      <c r="R2133" s="578">
        <v>0.14805315457306251</v>
      </c>
      <c r="S2133" s="578">
        <v>6.4668835911447717E-3</v>
      </c>
      <c r="T2133" s="578">
        <v>3.9018152298619154E-3</v>
      </c>
      <c r="U2133" s="578">
        <v>0.12717598291737148</v>
      </c>
      <c r="V2133" s="578">
        <v>570.28904787699321</v>
      </c>
      <c r="W2133" s="578">
        <v>0.14555189453615877</v>
      </c>
      <c r="X2133" s="578">
        <v>5.7089623552997121E-3</v>
      </c>
      <c r="Y2133" s="578">
        <v>3.7942970157018824E-3</v>
      </c>
      <c r="AA2133" s="310">
        <v>19</v>
      </c>
    </row>
    <row r="2134" spans="1:27" x14ac:dyDescent="0.3">
      <c r="A2134" s="310" t="s">
        <v>232</v>
      </c>
      <c r="B2134" s="310" t="s">
        <v>7</v>
      </c>
      <c r="C2134" s="310" t="s">
        <v>2183</v>
      </c>
      <c r="D2134" s="36">
        <v>4</v>
      </c>
      <c r="E2134" s="36">
        <v>2020</v>
      </c>
      <c r="F2134" s="578">
        <v>0.12720992166557174</v>
      </c>
      <c r="G2134" s="578">
        <v>459.82158438364627</v>
      </c>
      <c r="H2134" s="578">
        <v>0.10811551338626151</v>
      </c>
      <c r="I2134" s="578">
        <v>5.4132374052263251E-3</v>
      </c>
      <c r="J2134" s="578">
        <v>3.0593257057868525E-3</v>
      </c>
      <c r="K2134" s="578">
        <v>0.10362904995260855</v>
      </c>
      <c r="L2134" s="578">
        <v>448.400456587473</v>
      </c>
      <c r="M2134" s="578">
        <v>0.10337007209151682</v>
      </c>
      <c r="N2134" s="578">
        <v>3.8726026398402725E-3</v>
      </c>
      <c r="O2134" s="578">
        <v>2.9833386215614125E-3</v>
      </c>
      <c r="P2134" s="578">
        <v>0.12720989046616626</v>
      </c>
      <c r="Q2134" s="578">
        <v>459.82158438364627</v>
      </c>
      <c r="R2134" s="578">
        <v>0.1081155145805795</v>
      </c>
      <c r="S2134" s="578">
        <v>5.4132374618423695E-3</v>
      </c>
      <c r="T2134" s="578">
        <v>3.0593256536424899E-3</v>
      </c>
      <c r="U2134" s="578">
        <v>0.10362906400005725</v>
      </c>
      <c r="V2134" s="578">
        <v>448.40044609705552</v>
      </c>
      <c r="W2134" s="578">
        <v>0.10337007092266473</v>
      </c>
      <c r="X2134" s="578">
        <v>3.8726024809818652E-3</v>
      </c>
      <c r="Y2134" s="578">
        <v>2.9833386215614099E-3</v>
      </c>
      <c r="AA2134" s="310">
        <v>20</v>
      </c>
    </row>
    <row r="2135" spans="1:27" x14ac:dyDescent="0.3">
      <c r="A2135" s="310" t="s">
        <v>233</v>
      </c>
      <c r="B2135" s="310" t="s">
        <v>7</v>
      </c>
      <c r="C2135" s="310" t="s">
        <v>2183</v>
      </c>
      <c r="D2135" s="36">
        <v>5</v>
      </c>
      <c r="E2135" s="36">
        <v>2020</v>
      </c>
      <c r="F2135" s="578">
        <v>0.12108655196598701</v>
      </c>
      <c r="G2135" s="578">
        <v>394.12282784779802</v>
      </c>
      <c r="H2135" s="578">
        <v>8.7383372700060108E-2</v>
      </c>
      <c r="I2135" s="578">
        <v>4.6699659445531881E-3</v>
      </c>
      <c r="J2135" s="578">
        <v>2.6222124676375273E-3</v>
      </c>
      <c r="K2135" s="578">
        <v>9.1797156608893177E-2</v>
      </c>
      <c r="L2135" s="578">
        <v>375.42731269200578</v>
      </c>
      <c r="M2135" s="578">
        <v>8.094576949179097E-2</v>
      </c>
      <c r="N2135" s="578">
        <v>3.1875560367780028E-3</v>
      </c>
      <c r="O2135" s="578">
        <v>2.4978287231836723E-3</v>
      </c>
      <c r="P2135" s="578">
        <v>0.12108654133317924</v>
      </c>
      <c r="Q2135" s="578">
        <v>394.12283293406102</v>
      </c>
      <c r="R2135" s="578">
        <v>8.7383371135729207E-2</v>
      </c>
      <c r="S2135" s="578">
        <v>4.6699661542106653E-3</v>
      </c>
      <c r="T2135" s="578">
        <v>2.6222123633488003E-3</v>
      </c>
      <c r="U2135" s="578">
        <v>9.1797163982071994E-2</v>
      </c>
      <c r="V2135" s="578">
        <v>375.42729727427098</v>
      </c>
      <c r="W2135" s="578">
        <v>8.0945761985882742E-2</v>
      </c>
      <c r="X2135" s="578">
        <v>3.1875561403751297E-3</v>
      </c>
      <c r="Y2135" s="578">
        <v>2.4978288274723976E-3</v>
      </c>
      <c r="AA2135" s="310">
        <v>21</v>
      </c>
    </row>
    <row r="2136" spans="1:27" x14ac:dyDescent="0.3">
      <c r="A2136" s="310" t="s">
        <v>234</v>
      </c>
      <c r="B2136" s="310" t="s">
        <v>7</v>
      </c>
      <c r="C2136" s="310" t="s">
        <v>2183</v>
      </c>
      <c r="D2136" s="36">
        <v>6</v>
      </c>
      <c r="E2136" s="36">
        <v>2020</v>
      </c>
      <c r="F2136" s="578">
        <v>0.11471996855096175</v>
      </c>
      <c r="G2136" s="578">
        <v>349.90194241205825</v>
      </c>
      <c r="H2136" s="578">
        <v>7.3407185619544096E-2</v>
      </c>
      <c r="I2136" s="578">
        <v>3.7882319008038651E-3</v>
      </c>
      <c r="J2136" s="578">
        <v>2.32800006900409E-3</v>
      </c>
      <c r="K2136" s="578">
        <v>9.2142080015832947E-2</v>
      </c>
      <c r="L2136" s="578">
        <v>334.27071173985746</v>
      </c>
      <c r="M2136" s="578">
        <v>6.8641948482763823E-2</v>
      </c>
      <c r="N2136" s="578">
        <v>3.1083026420427899E-3</v>
      </c>
      <c r="O2136" s="578">
        <v>2.223998589518785E-3</v>
      </c>
      <c r="P2136" s="578">
        <v>0.114719973750896</v>
      </c>
      <c r="Q2136" s="578">
        <v>349.90194241205825</v>
      </c>
      <c r="R2136" s="578">
        <v>7.3407187066398608E-2</v>
      </c>
      <c r="S2136" s="578">
        <v>3.7882320078684454E-3</v>
      </c>
      <c r="T2136" s="578">
        <v>2.3279999647153648E-3</v>
      </c>
      <c r="U2136" s="578">
        <v>9.2142079511679228E-2</v>
      </c>
      <c r="V2136" s="578">
        <v>334.27070649464872</v>
      </c>
      <c r="W2136" s="578">
        <v>6.8641954586382711E-2</v>
      </c>
      <c r="X2136" s="578">
        <v>3.1083024861307679E-3</v>
      </c>
      <c r="Y2136" s="578">
        <v>2.223998589518785E-3</v>
      </c>
      <c r="AA2136" s="310">
        <v>22</v>
      </c>
    </row>
    <row r="2137" spans="1:27" x14ac:dyDescent="0.3">
      <c r="A2137" s="310" t="s">
        <v>235</v>
      </c>
      <c r="B2137" s="310" t="s">
        <v>7</v>
      </c>
      <c r="C2137" s="310" t="s">
        <v>2183</v>
      </c>
      <c r="D2137" s="36">
        <v>7</v>
      </c>
      <c r="E2137" s="36">
        <v>2020</v>
      </c>
      <c r="F2137" s="578">
        <v>0.10488651828155303</v>
      </c>
      <c r="G2137" s="578">
        <v>312.63734038670799</v>
      </c>
      <c r="H2137" s="578">
        <v>6.3893655157092569E-2</v>
      </c>
      <c r="I2137" s="578">
        <v>3.4672775012817621E-3</v>
      </c>
      <c r="J2137" s="578">
        <v>2.0800657609167128E-3</v>
      </c>
      <c r="K2137" s="578">
        <v>9.5731889817102275E-2</v>
      </c>
      <c r="L2137" s="578">
        <v>310.07858737309726</v>
      </c>
      <c r="M2137" s="578">
        <v>6.1555706247721248E-2</v>
      </c>
      <c r="N2137" s="578">
        <v>3.3976589707549426E-3</v>
      </c>
      <c r="O2137" s="578">
        <v>2.0630446985402725E-3</v>
      </c>
      <c r="P2137" s="578">
        <v>0.10488651704036026</v>
      </c>
      <c r="Q2137" s="578">
        <v>312.63733005523625</v>
      </c>
      <c r="R2137" s="578">
        <v>6.3893651238989407E-2</v>
      </c>
      <c r="S2137" s="578">
        <v>3.4672776603296498E-3</v>
      </c>
      <c r="T2137" s="578">
        <v>2.0800657609167128E-3</v>
      </c>
      <c r="U2137" s="578">
        <v>9.5731883763714137E-2</v>
      </c>
      <c r="V2137" s="578">
        <v>310.07857704162552</v>
      </c>
      <c r="W2137" s="578">
        <v>6.1555714026629418E-2</v>
      </c>
      <c r="X2137" s="578">
        <v>3.3976590724383452E-3</v>
      </c>
      <c r="Y2137" s="578">
        <v>2.0630447506846351E-3</v>
      </c>
      <c r="AA2137" s="310">
        <v>23</v>
      </c>
    </row>
    <row r="2138" spans="1:27" x14ac:dyDescent="0.3">
      <c r="A2138" s="310" t="s">
        <v>236</v>
      </c>
      <c r="B2138" s="310" t="s">
        <v>7</v>
      </c>
      <c r="C2138" s="310" t="s">
        <v>2183</v>
      </c>
      <c r="D2138" s="36">
        <v>8</v>
      </c>
      <c r="E2138" s="36">
        <v>2020</v>
      </c>
      <c r="F2138" s="578">
        <v>0.10128243426567222</v>
      </c>
      <c r="G2138" s="578">
        <v>294.48591359456327</v>
      </c>
      <c r="H2138" s="578">
        <v>5.7023708301130627E-2</v>
      </c>
      <c r="I2138" s="578">
        <v>3.2253239242928974E-3</v>
      </c>
      <c r="J2138" s="578">
        <v>1.9592992866819198E-3</v>
      </c>
      <c r="K2138" s="578">
        <v>0.10489932327430146</v>
      </c>
      <c r="L2138" s="578">
        <v>302.69210227330473</v>
      </c>
      <c r="M2138" s="578">
        <v>5.8468530447650317E-2</v>
      </c>
      <c r="N2138" s="578">
        <v>4.0760550652028773E-3</v>
      </c>
      <c r="O2138" s="578">
        <v>2.0138985225154676E-3</v>
      </c>
      <c r="P2138" s="578">
        <v>0.10351426811780089</v>
      </c>
      <c r="Q2138" s="578">
        <v>295.34591738382926</v>
      </c>
      <c r="R2138" s="578">
        <v>5.7496425347229249E-2</v>
      </c>
      <c r="S2138" s="578">
        <v>3.3150248239432224E-3</v>
      </c>
      <c r="T2138" s="578">
        <v>1.9650226167868775E-3</v>
      </c>
      <c r="U2138" s="578">
        <v>0.10489932894010733</v>
      </c>
      <c r="V2138" s="578">
        <v>302.69209702809599</v>
      </c>
      <c r="W2138" s="578">
        <v>5.8468531885258274E-2</v>
      </c>
      <c r="X2138" s="578">
        <v>4.0760550620575426E-3</v>
      </c>
      <c r="Y2138" s="578">
        <v>2.013898313938015E-3</v>
      </c>
      <c r="AA2138" s="310">
        <v>24</v>
      </c>
    </row>
    <row r="2139" spans="1:27" x14ac:dyDescent="0.3">
      <c r="A2139" s="310" t="s">
        <v>237</v>
      </c>
      <c r="B2139" s="310" t="s">
        <v>7</v>
      </c>
      <c r="C2139" s="310" t="s">
        <v>2183</v>
      </c>
      <c r="D2139" s="36">
        <v>9</v>
      </c>
      <c r="E2139" s="36">
        <v>2020</v>
      </c>
      <c r="F2139" s="578">
        <v>9.9437490544121196E-2</v>
      </c>
      <c r="G2139" s="578">
        <v>282.90148925781199</v>
      </c>
      <c r="H2139" s="578">
        <v>5.1857553044555929E-2</v>
      </c>
      <c r="I2139" s="578">
        <v>3.0367781407676323E-3</v>
      </c>
      <c r="J2139" s="578">
        <v>1.8822265507575701E-3</v>
      </c>
      <c r="K2139" s="578">
        <v>0.11154220556858677</v>
      </c>
      <c r="L2139" s="578">
        <v>297.05895392099978</v>
      </c>
      <c r="M2139" s="578">
        <v>5.6025659321524729E-2</v>
      </c>
      <c r="N2139" s="578">
        <v>4.621525953306593E-3</v>
      </c>
      <c r="O2139" s="578">
        <v>1.9764195567404351E-3</v>
      </c>
      <c r="P2139" s="578">
        <v>0.10384604728326233</v>
      </c>
      <c r="Q2139" s="578">
        <v>284.60024452209427</v>
      </c>
      <c r="R2139" s="578">
        <v>5.2791241607186096E-2</v>
      </c>
      <c r="S2139" s="578">
        <v>3.2139416354747576E-3</v>
      </c>
      <c r="T2139" s="578">
        <v>1.8935283248235099E-3</v>
      </c>
      <c r="U2139" s="578">
        <v>0.11154221701614575</v>
      </c>
      <c r="V2139" s="578">
        <v>297.05895392099973</v>
      </c>
      <c r="W2139" s="578">
        <v>5.6025656667164428E-2</v>
      </c>
      <c r="X2139" s="578">
        <v>4.621526118285142E-3</v>
      </c>
      <c r="Y2139" s="578">
        <v>1.9764196088847977E-3</v>
      </c>
      <c r="AA2139" s="310">
        <v>25</v>
      </c>
    </row>
    <row r="2140" spans="1:27" x14ac:dyDescent="0.3">
      <c r="A2140" s="310" t="s">
        <v>238</v>
      </c>
      <c r="B2140" s="310" t="s">
        <v>7</v>
      </c>
      <c r="C2140" s="310" t="s">
        <v>2183</v>
      </c>
      <c r="D2140" s="36">
        <v>10</v>
      </c>
      <c r="E2140" s="36">
        <v>2020</v>
      </c>
      <c r="F2140" s="578">
        <v>9.935179767679353E-2</v>
      </c>
      <c r="G2140" s="578">
        <v>274.361143747965</v>
      </c>
      <c r="H2140" s="578">
        <v>4.8157769775495227E-2</v>
      </c>
      <c r="I2140" s="578">
        <v>2.9377606916417124E-3</v>
      </c>
      <c r="J2140" s="578">
        <v>1.825404497746295E-3</v>
      </c>
      <c r="K2140" s="578">
        <v>0.11583538855792075</v>
      </c>
      <c r="L2140" s="578">
        <v>291.84290409088101</v>
      </c>
      <c r="M2140" s="578">
        <v>5.3888776089479451E-2</v>
      </c>
      <c r="N2140" s="578">
        <v>4.9201101149189182E-3</v>
      </c>
      <c r="O2140" s="578">
        <v>1.9417126119757649E-3</v>
      </c>
      <c r="P2140" s="578">
        <v>0.10410374469088854</v>
      </c>
      <c r="Q2140" s="578">
        <v>276.24290911356553</v>
      </c>
      <c r="R2140" s="578">
        <v>4.9131666627393572E-2</v>
      </c>
      <c r="S2140" s="578">
        <v>3.1353237683617828E-3</v>
      </c>
      <c r="T2140" s="578">
        <v>1.83792402943557E-3</v>
      </c>
      <c r="U2140" s="578">
        <v>0.11583538335819275</v>
      </c>
      <c r="V2140" s="578">
        <v>291.84290917714401</v>
      </c>
      <c r="W2140" s="578">
        <v>5.3888773175610027E-2</v>
      </c>
      <c r="X2140" s="578">
        <v>4.9201102696277551E-3</v>
      </c>
      <c r="Y2140" s="578">
        <v>1.9417125076870399E-3</v>
      </c>
      <c r="AA2140" s="310">
        <v>26</v>
      </c>
    </row>
    <row r="2141" spans="1:27" x14ac:dyDescent="0.3">
      <c r="A2141" s="310" t="s">
        <v>239</v>
      </c>
      <c r="B2141" s="310" t="s">
        <v>7</v>
      </c>
      <c r="C2141" s="310" t="s">
        <v>2183</v>
      </c>
      <c r="D2141" s="36">
        <v>11</v>
      </c>
      <c r="E2141" s="36">
        <v>2020</v>
      </c>
      <c r="F2141" s="578">
        <v>0.10156972330334205</v>
      </c>
      <c r="G2141" s="578">
        <v>268.32531086603774</v>
      </c>
      <c r="H2141" s="578">
        <v>4.5737641064382203E-2</v>
      </c>
      <c r="I2141" s="578">
        <v>2.9393043286442327E-3</v>
      </c>
      <c r="J2141" s="578">
        <v>1.7852476970195549E-3</v>
      </c>
      <c r="K2141" s="578">
        <v>0.11696760598784275</v>
      </c>
      <c r="L2141" s="578">
        <v>283.82663297653147</v>
      </c>
      <c r="M2141" s="578">
        <v>5.1416552201014043E-2</v>
      </c>
      <c r="N2141" s="578">
        <v>4.8732508709955847E-3</v>
      </c>
      <c r="O2141" s="578">
        <v>1.8883820727448074E-3</v>
      </c>
      <c r="P2141" s="578">
        <v>0.10477185492434123</v>
      </c>
      <c r="Q2141" s="578">
        <v>270.02712567647251</v>
      </c>
      <c r="R2141" s="578">
        <v>4.6341202917346849E-2</v>
      </c>
      <c r="S2141" s="578">
        <v>3.075062681896645E-3</v>
      </c>
      <c r="T2141" s="578">
        <v>1.7965705313448125E-3</v>
      </c>
      <c r="U2141" s="578">
        <v>0.116967595588074</v>
      </c>
      <c r="V2141" s="578">
        <v>283.82663297653147</v>
      </c>
      <c r="W2141" s="578">
        <v>5.1416554687269397E-2</v>
      </c>
      <c r="X2141" s="578">
        <v>4.8732513467181545E-3</v>
      </c>
      <c r="Y2141" s="578">
        <v>1.8883821248891724E-3</v>
      </c>
      <c r="AA2141" s="310">
        <v>27</v>
      </c>
    </row>
    <row r="2142" spans="1:27" x14ac:dyDescent="0.3">
      <c r="A2142" s="310" t="s">
        <v>240</v>
      </c>
      <c r="B2142" s="310" t="s">
        <v>7</v>
      </c>
      <c r="C2142" s="310" t="s">
        <v>2183</v>
      </c>
      <c r="D2142" s="36">
        <v>12</v>
      </c>
      <c r="E2142" s="36">
        <v>2020</v>
      </c>
      <c r="F2142" s="578">
        <v>0.104441841036449</v>
      </c>
      <c r="G2142" s="578">
        <v>264.72993755340531</v>
      </c>
      <c r="H2142" s="578">
        <v>4.4031622490441152E-2</v>
      </c>
      <c r="I2142" s="578">
        <v>2.9501248631144425E-3</v>
      </c>
      <c r="J2142" s="578">
        <v>1.761324677014875E-3</v>
      </c>
      <c r="K2142" s="578">
        <v>0.11696226188395001</v>
      </c>
      <c r="L2142" s="578">
        <v>277.65410884221353</v>
      </c>
      <c r="M2142" s="578">
        <v>4.8819839185777356E-2</v>
      </c>
      <c r="N2142" s="578">
        <v>4.5367551182569771E-3</v>
      </c>
      <c r="O2142" s="578">
        <v>1.8473130233663401E-3</v>
      </c>
      <c r="P2142" s="578">
        <v>0.107158689406169</v>
      </c>
      <c r="Q2142" s="578">
        <v>266.81739139556845</v>
      </c>
      <c r="R2142" s="578">
        <v>4.4605464772378825E-2</v>
      </c>
      <c r="S2142" s="578">
        <v>3.0362421211596723E-3</v>
      </c>
      <c r="T2142" s="578">
        <v>1.7752152525645176E-3</v>
      </c>
      <c r="U2142" s="578">
        <v>0.11696225144563674</v>
      </c>
      <c r="V2142" s="578">
        <v>277.65411408742227</v>
      </c>
      <c r="W2142" s="578">
        <v>4.8819845331687796E-2</v>
      </c>
      <c r="X2142" s="578">
        <v>4.5367550220589657E-3</v>
      </c>
      <c r="Y2142" s="578">
        <v>1.8473130755107025E-3</v>
      </c>
      <c r="AA2142" s="310">
        <v>28</v>
      </c>
    </row>
    <row r="2143" spans="1:27" x14ac:dyDescent="0.3">
      <c r="A2143" s="310" t="s">
        <v>241</v>
      </c>
      <c r="B2143" s="310" t="s">
        <v>7</v>
      </c>
      <c r="C2143" s="310" t="s">
        <v>2183</v>
      </c>
      <c r="D2143" s="36">
        <v>13</v>
      </c>
      <c r="E2143" s="36">
        <v>2020</v>
      </c>
      <c r="F2143" s="578">
        <v>0.108095455390869</v>
      </c>
      <c r="G2143" s="578">
        <v>263.33394010861701</v>
      </c>
      <c r="H2143" s="578">
        <v>4.293669629828395E-2</v>
      </c>
      <c r="I2143" s="578">
        <v>2.9705374658419675E-3</v>
      </c>
      <c r="J2143" s="578">
        <v>1.7520386597122176E-3</v>
      </c>
      <c r="K2143" s="578">
        <v>0.1178392653795815</v>
      </c>
      <c r="L2143" s="578">
        <v>273.29947153727176</v>
      </c>
      <c r="M2143" s="578">
        <v>4.6960287914240874E-2</v>
      </c>
      <c r="N2143" s="578">
        <v>4.3005212863439076E-3</v>
      </c>
      <c r="O2143" s="578">
        <v>1.8183407143321001E-3</v>
      </c>
      <c r="P2143" s="578">
        <v>0.10914812840549776</v>
      </c>
      <c r="Q2143" s="578">
        <v>264.14295943578026</v>
      </c>
      <c r="R2143" s="578">
        <v>4.3159049863864575E-2</v>
      </c>
      <c r="S2143" s="578">
        <v>3.0039022760017004E-3</v>
      </c>
      <c r="T2143" s="578">
        <v>1.7574186579925725E-3</v>
      </c>
      <c r="U2143" s="578">
        <v>0.11783930181757725</v>
      </c>
      <c r="V2143" s="578">
        <v>273.29946104685428</v>
      </c>
      <c r="W2143" s="578">
        <v>4.6960288411203976E-2</v>
      </c>
      <c r="X2143" s="578">
        <v>4.3005213941190272E-3</v>
      </c>
      <c r="Y2143" s="578">
        <v>1.8183407664764651E-3</v>
      </c>
      <c r="AA2143" s="310">
        <v>29</v>
      </c>
    </row>
    <row r="2144" spans="1:27" x14ac:dyDescent="0.3">
      <c r="A2144" s="310" t="s">
        <v>242</v>
      </c>
      <c r="B2144" s="310" t="s">
        <v>7</v>
      </c>
      <c r="C2144" s="310" t="s">
        <v>2183</v>
      </c>
      <c r="D2144" s="36">
        <v>14</v>
      </c>
      <c r="E2144" s="36">
        <v>2020</v>
      </c>
      <c r="F2144" s="578">
        <v>0.11442772316253449</v>
      </c>
      <c r="G2144" s="578">
        <v>264.85557031631424</v>
      </c>
      <c r="H2144" s="578">
        <v>4.2930855487914671E-2</v>
      </c>
      <c r="I2144" s="578">
        <v>3.0592314006980775E-3</v>
      </c>
      <c r="J2144" s="578">
        <v>1.76216072577517E-3</v>
      </c>
      <c r="K2144" s="578">
        <v>0.1243243938255455</v>
      </c>
      <c r="L2144" s="578">
        <v>275.06501245498623</v>
      </c>
      <c r="M2144" s="578">
        <v>4.6762514757119747E-2</v>
      </c>
      <c r="N2144" s="578">
        <v>4.247583090527007E-3</v>
      </c>
      <c r="O2144" s="578">
        <v>1.8300865867786301E-3</v>
      </c>
      <c r="P2144" s="578">
        <v>0.11442771788467525</v>
      </c>
      <c r="Q2144" s="578">
        <v>264.85555966695102</v>
      </c>
      <c r="R2144" s="578">
        <v>4.2930857224367423E-2</v>
      </c>
      <c r="S2144" s="578">
        <v>3.05923129745148E-3</v>
      </c>
      <c r="T2144" s="578">
        <v>1.7621607779195326E-3</v>
      </c>
      <c r="U2144" s="578">
        <v>0.12432440430313275</v>
      </c>
      <c r="V2144" s="578">
        <v>275.06501770019503</v>
      </c>
      <c r="W2144" s="578">
        <v>4.6762515847907048E-2</v>
      </c>
      <c r="X2144" s="578">
        <v>4.2475832977402145E-3</v>
      </c>
      <c r="Y2144" s="578">
        <v>1.8300866383166626E-3</v>
      </c>
      <c r="AA2144" s="310">
        <v>30</v>
      </c>
    </row>
    <row r="2145" spans="1:27" x14ac:dyDescent="0.3">
      <c r="A2145" s="310" t="s">
        <v>243</v>
      </c>
      <c r="B2145" s="310" t="s">
        <v>7</v>
      </c>
      <c r="C2145" s="310" t="s">
        <v>2183</v>
      </c>
      <c r="D2145" s="36">
        <v>15</v>
      </c>
      <c r="E2145" s="36">
        <v>2020</v>
      </c>
      <c r="F2145" s="578">
        <v>0.12807445107186724</v>
      </c>
      <c r="G2145" s="578">
        <v>273.01423215866049</v>
      </c>
      <c r="H2145" s="578">
        <v>4.5260661602090524E-2</v>
      </c>
      <c r="I2145" s="578">
        <v>3.3163920392666971E-3</v>
      </c>
      <c r="J2145" s="578">
        <v>1.8164431227584476E-3</v>
      </c>
      <c r="K2145" s="578">
        <v>0.13698986954387177</v>
      </c>
      <c r="L2145" s="578">
        <v>282.45671224594048</v>
      </c>
      <c r="M2145" s="578">
        <v>4.8668468690948395E-2</v>
      </c>
      <c r="N2145" s="578">
        <v>4.3131980732861496E-3</v>
      </c>
      <c r="O2145" s="578">
        <v>1.8792661370146825E-3</v>
      </c>
      <c r="P2145" s="578">
        <v>0.12807443007757474</v>
      </c>
      <c r="Q2145" s="578">
        <v>273.01422182718875</v>
      </c>
      <c r="R2145" s="578">
        <v>4.5260658669121746E-2</v>
      </c>
      <c r="S2145" s="578">
        <v>3.3163920392666971E-3</v>
      </c>
      <c r="T2145" s="578">
        <v>1.8164431227584476E-3</v>
      </c>
      <c r="U2145" s="578">
        <v>0.13698987482125774</v>
      </c>
      <c r="V2145" s="578">
        <v>282.45671749114928</v>
      </c>
      <c r="W2145" s="578">
        <v>4.8668474407349949E-2</v>
      </c>
      <c r="X2145" s="578">
        <v>4.3131981320054021E-3</v>
      </c>
      <c r="Y2145" s="578">
        <v>1.8792661879463849E-3</v>
      </c>
      <c r="AA2145" s="310">
        <v>31</v>
      </c>
    </row>
    <row r="2146" spans="1:27" x14ac:dyDescent="0.3">
      <c r="A2146" s="580" t="s">
        <v>244</v>
      </c>
      <c r="B2146" s="580" t="s">
        <v>7</v>
      </c>
      <c r="C2146" s="580" t="s">
        <v>2183</v>
      </c>
      <c r="D2146" s="581">
        <v>16</v>
      </c>
      <c r="E2146" s="581">
        <v>2020</v>
      </c>
      <c r="F2146" s="582">
        <v>0.14756098073788523</v>
      </c>
      <c r="G2146" s="582">
        <v>287.83183240890446</v>
      </c>
      <c r="H2146" s="582">
        <v>4.9757932841657693E-2</v>
      </c>
      <c r="I2146" s="582">
        <v>3.9103677805390627E-3</v>
      </c>
      <c r="J2146" s="582">
        <v>1.9150276420987174E-3</v>
      </c>
      <c r="K2146" s="582">
        <v>0.154679906030878</v>
      </c>
      <c r="L2146" s="582">
        <v>294.96265141169204</v>
      </c>
      <c r="M2146" s="582">
        <v>5.2501332963174677E-2</v>
      </c>
      <c r="N2146" s="582">
        <v>4.7327426097467599E-3</v>
      </c>
      <c r="O2146" s="582">
        <v>1.9624724530634273E-3</v>
      </c>
      <c r="P2146" s="582">
        <v>0.14756095986078749</v>
      </c>
      <c r="Q2146" s="582">
        <v>287.83183240890446</v>
      </c>
      <c r="R2146" s="582">
        <v>4.9757931498788752E-2</v>
      </c>
      <c r="S2146" s="582">
        <v>3.9103677799801027E-3</v>
      </c>
      <c r="T2146" s="582">
        <v>1.9150277985318048E-3</v>
      </c>
      <c r="U2146" s="582">
        <v>0.15467990083141325</v>
      </c>
      <c r="V2146" s="582">
        <v>294.96266174316372</v>
      </c>
      <c r="W2146" s="582">
        <v>5.2501328107609824E-2</v>
      </c>
      <c r="X2146" s="582">
        <v>4.7327431359083924E-3</v>
      </c>
      <c r="Y2146" s="582">
        <v>1.9624724530634273E-3</v>
      </c>
      <c r="AA2146" s="310">
        <v>32</v>
      </c>
    </row>
    <row r="2147" spans="1:27" x14ac:dyDescent="0.3">
      <c r="A2147" s="310" t="s">
        <v>245</v>
      </c>
      <c r="B2147" s="310" t="s">
        <v>7</v>
      </c>
      <c r="C2147" s="310" t="s">
        <v>2183</v>
      </c>
      <c r="D2147" s="36">
        <v>1</v>
      </c>
      <c r="E2147" s="36">
        <v>2030</v>
      </c>
      <c r="F2147" s="578">
        <v>2.4457307993755725E-2</v>
      </c>
      <c r="G2147" s="578">
        <v>1227.0944862365677</v>
      </c>
      <c r="H2147" s="578">
        <v>0.23341309788641673</v>
      </c>
      <c r="I2147" s="578">
        <v>1.0583251836730251E-2</v>
      </c>
      <c r="J2147" s="578">
        <v>8.1817572305832656E-3</v>
      </c>
      <c r="K2147" s="578">
        <v>2.5733894881109699E-2</v>
      </c>
      <c r="L2147" s="578">
        <v>1268.9802513122527</v>
      </c>
      <c r="M2147" s="578">
        <v>0.2351573663568155</v>
      </c>
      <c r="N2147" s="578">
        <v>1.0708987858417101E-2</v>
      </c>
      <c r="O2147" s="578">
        <v>8.4610500586374295E-3</v>
      </c>
      <c r="P2147" s="578">
        <v>2.4457308498414876E-2</v>
      </c>
      <c r="Q2147" s="578">
        <v>1227.0944862365677</v>
      </c>
      <c r="R2147" s="578">
        <v>0.23341305946261526</v>
      </c>
      <c r="S2147" s="578">
        <v>1.0583252351845299E-2</v>
      </c>
      <c r="T2147" s="578">
        <v>8.1817573397226281E-3</v>
      </c>
      <c r="U2147" s="578">
        <v>2.5733896937718524E-2</v>
      </c>
      <c r="V2147" s="578">
        <v>1268.980199178055</v>
      </c>
      <c r="W2147" s="578">
        <v>0.23515732126240099</v>
      </c>
      <c r="X2147" s="578">
        <v>1.070898786050135E-2</v>
      </c>
      <c r="Y2147" s="578">
        <v>8.4610501702021123E-3</v>
      </c>
      <c r="AA2147" s="310">
        <v>33</v>
      </c>
    </row>
    <row r="2148" spans="1:27" x14ac:dyDescent="0.3">
      <c r="A2148" s="310" t="s">
        <v>246</v>
      </c>
      <c r="B2148" s="310" t="s">
        <v>7</v>
      </c>
      <c r="C2148" s="310" t="s">
        <v>2183</v>
      </c>
      <c r="D2148" s="36">
        <v>2</v>
      </c>
      <c r="E2148" s="36">
        <v>2030</v>
      </c>
      <c r="F2148" s="578">
        <v>2.5205208271575928E-2</v>
      </c>
      <c r="G2148" s="578">
        <v>686.6259771982825</v>
      </c>
      <c r="H2148" s="578">
        <v>0.122431595059424</v>
      </c>
      <c r="I2148" s="578">
        <v>6.1723884042711053E-3</v>
      </c>
      <c r="J2148" s="578">
        <v>4.5781419733733177E-3</v>
      </c>
      <c r="K2148" s="578">
        <v>2.4509963663357202E-2</v>
      </c>
      <c r="L2148" s="578">
        <v>694.95194403330447</v>
      </c>
      <c r="M2148" s="578">
        <v>0.12252512926890299</v>
      </c>
      <c r="N2148" s="578">
        <v>6.1449981202675429E-3</v>
      </c>
      <c r="O2148" s="578">
        <v>4.6336542194088254E-3</v>
      </c>
      <c r="P2148" s="578">
        <v>2.5205207185100401E-2</v>
      </c>
      <c r="Q2148" s="578">
        <v>686.62597688039091</v>
      </c>
      <c r="R2148" s="578">
        <v>0.12243158104608148</v>
      </c>
      <c r="S2148" s="578">
        <v>6.1723890326182574E-3</v>
      </c>
      <c r="T2148" s="578">
        <v>4.57814202915566E-3</v>
      </c>
      <c r="U2148" s="578">
        <v>2.450996263500585E-2</v>
      </c>
      <c r="V2148" s="578">
        <v>694.95194371541299</v>
      </c>
      <c r="W2148" s="578">
        <v>0.12252510819681975</v>
      </c>
      <c r="X2148" s="578">
        <v>6.1449978001064604E-3</v>
      </c>
      <c r="Y2148" s="578">
        <v>4.6336539574743521E-3</v>
      </c>
      <c r="AA2148" s="310">
        <v>34</v>
      </c>
    </row>
    <row r="2149" spans="1:27" x14ac:dyDescent="0.3">
      <c r="A2149" s="310" t="s">
        <v>247</v>
      </c>
      <c r="B2149" s="310" t="s">
        <v>7</v>
      </c>
      <c r="C2149" s="310" t="s">
        <v>2183</v>
      </c>
      <c r="D2149" s="36">
        <v>3</v>
      </c>
      <c r="E2149" s="36">
        <v>2030</v>
      </c>
      <c r="F2149" s="578">
        <v>2.5579139822027877E-2</v>
      </c>
      <c r="G2149" s="578">
        <v>416.39092413584353</v>
      </c>
      <c r="H2149" s="578">
        <v>6.6940791724922066E-2</v>
      </c>
      <c r="I2149" s="578">
        <v>3.9669543388451177E-3</v>
      </c>
      <c r="J2149" s="578">
        <v>2.7763235035915025E-3</v>
      </c>
      <c r="K2149" s="578">
        <v>2.1348103321195376E-2</v>
      </c>
      <c r="L2149" s="578">
        <v>404.81520827611246</v>
      </c>
      <c r="M2149" s="578">
        <v>6.5532236875772726E-2</v>
      </c>
      <c r="N2149" s="578">
        <v>3.6562386290105021E-3</v>
      </c>
      <c r="O2149" s="578">
        <v>2.6991403647116351E-3</v>
      </c>
      <c r="P2149" s="578">
        <v>2.5579142916765923E-2</v>
      </c>
      <c r="Q2149" s="578">
        <v>416.39092938105227</v>
      </c>
      <c r="R2149" s="578">
        <v>6.6940790466825661E-2</v>
      </c>
      <c r="S2149" s="578">
        <v>3.9669542308899929E-3</v>
      </c>
      <c r="T2149" s="578">
        <v>2.7763235035915025E-3</v>
      </c>
      <c r="U2149" s="578">
        <v>2.1348103340565975E-2</v>
      </c>
      <c r="V2149" s="578">
        <v>404.81521368026699</v>
      </c>
      <c r="W2149" s="578">
        <v>6.553222519877025E-2</v>
      </c>
      <c r="X2149" s="578">
        <v>3.6562385269765648E-3</v>
      </c>
      <c r="Y2149" s="578">
        <v>2.6991402094912052E-3</v>
      </c>
      <c r="AA2149" s="310">
        <v>35</v>
      </c>
    </row>
    <row r="2150" spans="1:27" x14ac:dyDescent="0.3">
      <c r="A2150" s="310" t="s">
        <v>248</v>
      </c>
      <c r="B2150" s="310" t="s">
        <v>7</v>
      </c>
      <c r="C2150" s="310" t="s">
        <v>2183</v>
      </c>
      <c r="D2150" s="36">
        <v>4</v>
      </c>
      <c r="E2150" s="36">
        <v>2030</v>
      </c>
      <c r="F2150" s="578">
        <v>2.5703773957460749E-2</v>
      </c>
      <c r="G2150" s="578">
        <v>326.31261301040598</v>
      </c>
      <c r="H2150" s="578">
        <v>4.844387686493213E-2</v>
      </c>
      <c r="I2150" s="578">
        <v>3.231815218356355E-3</v>
      </c>
      <c r="J2150" s="578">
        <v>2.175720306695435E-3</v>
      </c>
      <c r="K2150" s="578">
        <v>1.5920373249976125E-2</v>
      </c>
      <c r="L2150" s="578">
        <v>318.17630736033072</v>
      </c>
      <c r="M2150" s="578">
        <v>4.5945899326814747E-2</v>
      </c>
      <c r="N2150" s="578">
        <v>2.4866939986812474E-3</v>
      </c>
      <c r="O2150" s="578">
        <v>2.1214711402232399E-3</v>
      </c>
      <c r="P2150" s="578">
        <v>2.5703774461952926E-2</v>
      </c>
      <c r="Q2150" s="578">
        <v>326.31262874603226</v>
      </c>
      <c r="R2150" s="578">
        <v>4.8443867662892097E-2</v>
      </c>
      <c r="S2150" s="578">
        <v>3.2318152188584724E-3</v>
      </c>
      <c r="T2150" s="578">
        <v>2.1757202545510702E-3</v>
      </c>
      <c r="U2150" s="578">
        <v>1.5920374821567902E-2</v>
      </c>
      <c r="V2150" s="578">
        <v>318.17629686991324</v>
      </c>
      <c r="W2150" s="578">
        <v>4.5945889590939232E-2</v>
      </c>
      <c r="X2150" s="578">
        <v>2.48669384224816E-3</v>
      </c>
      <c r="Y2150" s="578">
        <v>2.1214711402232399E-3</v>
      </c>
      <c r="AA2150" s="310">
        <v>36</v>
      </c>
    </row>
    <row r="2151" spans="1:27" x14ac:dyDescent="0.3">
      <c r="A2151" s="310" t="s">
        <v>249</v>
      </c>
      <c r="B2151" s="310" t="s">
        <v>7</v>
      </c>
      <c r="C2151" s="310" t="s">
        <v>2183</v>
      </c>
      <c r="D2151" s="36">
        <v>5</v>
      </c>
      <c r="E2151" s="36">
        <v>2030</v>
      </c>
      <c r="F2151" s="578">
        <v>2.51261232099757E-2</v>
      </c>
      <c r="G2151" s="578">
        <v>279.61253738403275</v>
      </c>
      <c r="H2151" s="578">
        <v>3.8868900989503602E-2</v>
      </c>
      <c r="I2151" s="578">
        <v>2.7822745816858149E-3</v>
      </c>
      <c r="J2151" s="578">
        <v>1.8643418018958352E-3</v>
      </c>
      <c r="K2151" s="578">
        <v>1.5419597417773802E-2</v>
      </c>
      <c r="L2151" s="578">
        <v>266.52918020884152</v>
      </c>
      <c r="M2151" s="578">
        <v>3.6071878181322306E-2</v>
      </c>
      <c r="N2151" s="578">
        <v>2.0501890223177523E-3</v>
      </c>
      <c r="O2151" s="578">
        <v>1.7771086325713676E-3</v>
      </c>
      <c r="P2151" s="578">
        <v>2.5126123733979676E-2</v>
      </c>
      <c r="Q2151" s="578">
        <v>279.61253738403275</v>
      </c>
      <c r="R2151" s="578">
        <v>3.8868892616657477E-2</v>
      </c>
      <c r="S2151" s="578">
        <v>2.7822744836498675E-3</v>
      </c>
      <c r="T2151" s="578">
        <v>1.8643418540401973E-3</v>
      </c>
      <c r="U2151" s="578">
        <v>1.5419599503500052E-2</v>
      </c>
      <c r="V2151" s="578">
        <v>266.52918020884152</v>
      </c>
      <c r="W2151" s="578">
        <v>3.6071870008053453E-2</v>
      </c>
      <c r="X2151" s="578">
        <v>2.0501892795721198E-3</v>
      </c>
      <c r="Y2151" s="578">
        <v>1.777108580427005E-3</v>
      </c>
      <c r="AA2151" s="310">
        <v>37</v>
      </c>
    </row>
    <row r="2152" spans="1:27" x14ac:dyDescent="0.3">
      <c r="A2152" s="310" t="s">
        <v>250</v>
      </c>
      <c r="B2152" s="310" t="s">
        <v>7</v>
      </c>
      <c r="C2152" s="310" t="s">
        <v>2183</v>
      </c>
      <c r="D2152" s="36">
        <v>6</v>
      </c>
      <c r="E2152" s="36">
        <v>2030</v>
      </c>
      <c r="F2152" s="578">
        <v>2.3491148314070523E-2</v>
      </c>
      <c r="G2152" s="578">
        <v>248.24757591883298</v>
      </c>
      <c r="H2152" s="578">
        <v>3.2466528560651846E-2</v>
      </c>
      <c r="I2152" s="578">
        <v>2.3475364278056025E-3</v>
      </c>
      <c r="J2152" s="578">
        <v>1.6552142563644599E-3</v>
      </c>
      <c r="K2152" s="578">
        <v>1.6947964414943749E-2</v>
      </c>
      <c r="L2152" s="578">
        <v>237.28034432729027</v>
      </c>
      <c r="M2152" s="578">
        <v>3.0463483934454375E-2</v>
      </c>
      <c r="N2152" s="578">
        <v>1.9652511458142824E-3</v>
      </c>
      <c r="O2152" s="578">
        <v>1.5820883478833475E-3</v>
      </c>
      <c r="P2152" s="578">
        <v>2.3491149352150076E-2</v>
      </c>
      <c r="Q2152" s="578">
        <v>248.24757575988724</v>
      </c>
      <c r="R2152" s="578">
        <v>3.2466525191201329E-2</v>
      </c>
      <c r="S2152" s="578">
        <v>2.3475368454815701E-3</v>
      </c>
      <c r="T2152" s="578">
        <v>1.6552142563644599E-3</v>
      </c>
      <c r="U2152" s="578">
        <v>1.6947963376865376E-2</v>
      </c>
      <c r="V2152" s="578">
        <v>237.28034432729027</v>
      </c>
      <c r="W2152" s="578">
        <v>3.0463479737913152E-2</v>
      </c>
      <c r="X2152" s="578">
        <v>1.9652510931488579E-3</v>
      </c>
      <c r="Y2152" s="578">
        <v>1.5820883478833475E-3</v>
      </c>
      <c r="AA2152" s="310">
        <v>38</v>
      </c>
    </row>
    <row r="2153" spans="1:27" x14ac:dyDescent="0.3">
      <c r="A2153" s="310" t="s">
        <v>251</v>
      </c>
      <c r="B2153" s="310" t="s">
        <v>7</v>
      </c>
      <c r="C2153" s="310" t="s">
        <v>2183</v>
      </c>
      <c r="D2153" s="36">
        <v>7</v>
      </c>
      <c r="E2153" s="36">
        <v>2030</v>
      </c>
      <c r="F2153" s="578">
        <v>2.3752981337927626E-2</v>
      </c>
      <c r="G2153" s="578">
        <v>221.83111691474875</v>
      </c>
      <c r="H2153" s="578">
        <v>2.8422191695578126E-2</v>
      </c>
      <c r="I2153" s="578">
        <v>2.1392683146833199E-3</v>
      </c>
      <c r="J2153" s="578">
        <v>1.4790814251076224E-3</v>
      </c>
      <c r="K2153" s="578">
        <v>1.98860896675053E-2</v>
      </c>
      <c r="L2153" s="578">
        <v>220.08593336741075</v>
      </c>
      <c r="M2153" s="578">
        <v>2.7296356769284075E-2</v>
      </c>
      <c r="N2153" s="578">
        <v>2.0844046874988927E-3</v>
      </c>
      <c r="O2153" s="578">
        <v>1.4674434290403299E-3</v>
      </c>
      <c r="P2153" s="578">
        <v>2.3752983928134727E-2</v>
      </c>
      <c r="Q2153" s="578">
        <v>221.83112732569325</v>
      </c>
      <c r="R2153" s="578">
        <v>2.8422189713675477E-2</v>
      </c>
      <c r="S2153" s="578">
        <v>2.1392681577291676E-3</v>
      </c>
      <c r="T2153" s="578">
        <v>1.4790814251076224E-3</v>
      </c>
      <c r="U2153" s="578">
        <v>1.988608601982015E-2</v>
      </c>
      <c r="V2153" s="578">
        <v>220.08592812220198</v>
      </c>
      <c r="W2153" s="578">
        <v>2.7296351480913424E-2</v>
      </c>
      <c r="X2153" s="578">
        <v>2.0844046353545274E-3</v>
      </c>
      <c r="Y2153" s="578">
        <v>1.4674434290403299E-3</v>
      </c>
      <c r="AA2153" s="310">
        <v>39</v>
      </c>
    </row>
    <row r="2154" spans="1:27" x14ac:dyDescent="0.3">
      <c r="A2154" s="310" t="s">
        <v>252</v>
      </c>
      <c r="B2154" s="310" t="s">
        <v>7</v>
      </c>
      <c r="C2154" s="310" t="s">
        <v>2183</v>
      </c>
      <c r="D2154" s="36">
        <v>8</v>
      </c>
      <c r="E2154" s="36">
        <v>2030</v>
      </c>
      <c r="F2154" s="578">
        <v>2.42575021283091E-2</v>
      </c>
      <c r="G2154" s="578">
        <v>209.01449998219752</v>
      </c>
      <c r="H2154" s="578">
        <v>2.5416784519696447E-2</v>
      </c>
      <c r="I2154" s="578">
        <v>2.0048948330781925E-3</v>
      </c>
      <c r="J2154" s="578">
        <v>1.3936222906825876E-3</v>
      </c>
      <c r="K2154" s="578">
        <v>2.6232441911146702E-2</v>
      </c>
      <c r="L2154" s="578">
        <v>214.88004159927328</v>
      </c>
      <c r="M2154" s="578">
        <v>2.6145409395970348E-2</v>
      </c>
      <c r="N2154" s="578">
        <v>2.36609192540034E-3</v>
      </c>
      <c r="O2154" s="578">
        <v>1.4327330221324949E-3</v>
      </c>
      <c r="P2154" s="578">
        <v>2.5215644594706675E-2</v>
      </c>
      <c r="Q2154" s="578">
        <v>209.61204981803823</v>
      </c>
      <c r="R2154" s="578">
        <v>2.5661506376233423E-2</v>
      </c>
      <c r="S2154" s="578">
        <v>2.0478534524196778E-3</v>
      </c>
      <c r="T2154" s="578">
        <v>1.3976077473974574E-3</v>
      </c>
      <c r="U2154" s="578">
        <v>2.6232445558841577E-2</v>
      </c>
      <c r="V2154" s="578">
        <v>214.88004159927328</v>
      </c>
      <c r="W2154" s="578">
        <v>2.61454055535447E-2</v>
      </c>
      <c r="X2154" s="578">
        <v>2.36609208183343E-3</v>
      </c>
      <c r="Y2154" s="578">
        <v>1.4327330742768575E-3</v>
      </c>
      <c r="AA2154" s="310">
        <v>40</v>
      </c>
    </row>
    <row r="2155" spans="1:27" x14ac:dyDescent="0.3">
      <c r="A2155" s="310" t="s">
        <v>253</v>
      </c>
      <c r="B2155" s="310" t="s">
        <v>7</v>
      </c>
      <c r="C2155" s="310" t="s">
        <v>2183</v>
      </c>
      <c r="D2155" s="36">
        <v>9</v>
      </c>
      <c r="E2155" s="36">
        <v>2030</v>
      </c>
      <c r="F2155" s="578">
        <v>2.468594581070125E-2</v>
      </c>
      <c r="G2155" s="578">
        <v>200.85127639770451</v>
      </c>
      <c r="H2155" s="578">
        <v>2.3132939053046624E-2</v>
      </c>
      <c r="I2155" s="578">
        <v>1.9060626827638277E-3</v>
      </c>
      <c r="J2155" s="578">
        <v>1.3391935341739202E-3</v>
      </c>
      <c r="K2155" s="578">
        <v>3.080008514402735E-2</v>
      </c>
      <c r="L2155" s="578">
        <v>210.91022610664299</v>
      </c>
      <c r="M2155" s="578">
        <v>2.5207386586960874E-2</v>
      </c>
      <c r="N2155" s="578">
        <v>2.5999827213164851E-3</v>
      </c>
      <c r="O2155" s="578">
        <v>1.4062626517746374E-3</v>
      </c>
      <c r="P2155" s="578">
        <v>2.6578374582492778E-2</v>
      </c>
      <c r="Q2155" s="578">
        <v>202.03170450528427</v>
      </c>
      <c r="R2155" s="578">
        <v>2.3616293061498501E-2</v>
      </c>
      <c r="S2155" s="578">
        <v>1.9909136529273927E-3</v>
      </c>
      <c r="T2155" s="578">
        <v>1.3470621937206723E-3</v>
      </c>
      <c r="U2155" s="578">
        <v>3.0800083029149002E-2</v>
      </c>
      <c r="V2155" s="578">
        <v>210.91022610664328</v>
      </c>
      <c r="W2155" s="578">
        <v>2.5207384910762177E-2</v>
      </c>
      <c r="X2155" s="578">
        <v>2.5999825116969025E-3</v>
      </c>
      <c r="Y2155" s="578">
        <v>1.406262599630275E-3</v>
      </c>
      <c r="AA2155" s="310">
        <v>41</v>
      </c>
    </row>
    <row r="2156" spans="1:27" x14ac:dyDescent="0.3">
      <c r="A2156" s="310" t="s">
        <v>254</v>
      </c>
      <c r="B2156" s="310" t="s">
        <v>7</v>
      </c>
      <c r="C2156" s="310" t="s">
        <v>2183</v>
      </c>
      <c r="D2156" s="36">
        <v>10</v>
      </c>
      <c r="E2156" s="36">
        <v>2030</v>
      </c>
      <c r="F2156" s="578">
        <v>2.5610463470956427E-2</v>
      </c>
      <c r="G2156" s="578">
        <v>194.82738812764424</v>
      </c>
      <c r="H2156" s="578">
        <v>2.1512710731750852E-2</v>
      </c>
      <c r="I2156" s="578">
        <v>1.8547094605689048E-3</v>
      </c>
      <c r="J2156" s="578">
        <v>1.2990290730764725E-3</v>
      </c>
      <c r="K2156" s="578">
        <v>3.3941469608785448E-2</v>
      </c>
      <c r="L2156" s="578">
        <v>207.23252455393427</v>
      </c>
      <c r="M2156" s="578">
        <v>2.4363199800594225E-2</v>
      </c>
      <c r="N2156" s="578">
        <v>2.7122855815377928E-3</v>
      </c>
      <c r="O2156" s="578">
        <v>1.3817428274099501E-3</v>
      </c>
      <c r="P2156" s="578">
        <v>2.76382955662294E-2</v>
      </c>
      <c r="Q2156" s="578">
        <v>196.13568655649777</v>
      </c>
      <c r="R2156" s="578">
        <v>2.20255710276357E-2</v>
      </c>
      <c r="S2156" s="578">
        <v>1.9466249217145949E-3</v>
      </c>
      <c r="T2156" s="578">
        <v>1.3077530602458825E-3</v>
      </c>
      <c r="U2156" s="578">
        <v>3.3941465980455804E-2</v>
      </c>
      <c r="V2156" s="578">
        <v>207.2325193087255</v>
      </c>
      <c r="W2156" s="578">
        <v>2.4363198466782376E-2</v>
      </c>
      <c r="X2156" s="578">
        <v>2.7122855299144947E-3</v>
      </c>
      <c r="Y2156" s="578">
        <v>1.3817428274099501E-3</v>
      </c>
      <c r="AA2156" s="310">
        <v>42</v>
      </c>
    </row>
    <row r="2157" spans="1:27" x14ac:dyDescent="0.3">
      <c r="A2157" s="310" t="s">
        <v>255</v>
      </c>
      <c r="B2157" s="310" t="s">
        <v>7</v>
      </c>
      <c r="C2157" s="310" t="s">
        <v>2183</v>
      </c>
      <c r="D2157" s="36">
        <v>11</v>
      </c>
      <c r="E2157" s="36">
        <v>2030</v>
      </c>
      <c r="F2157" s="578">
        <v>2.7352561201196175E-2</v>
      </c>
      <c r="G2157" s="578">
        <v>190.55956125259351</v>
      </c>
      <c r="H2157" s="578">
        <v>2.0481222838725402E-2</v>
      </c>
      <c r="I2157" s="578">
        <v>1.8568975217287148E-3</v>
      </c>
      <c r="J2157" s="578">
        <v>1.270574462978395E-3</v>
      </c>
      <c r="K2157" s="578">
        <v>3.5409216694449172E-2</v>
      </c>
      <c r="L2157" s="578">
        <v>201.55199066797826</v>
      </c>
      <c r="M2157" s="578">
        <v>2.33102590224992E-2</v>
      </c>
      <c r="N2157" s="578">
        <v>2.6775444578959148E-3</v>
      </c>
      <c r="O2157" s="578">
        <v>1.343866561607375E-3</v>
      </c>
      <c r="P2157" s="578">
        <v>2.8744031915189497E-2</v>
      </c>
      <c r="Q2157" s="578">
        <v>191.75219662984148</v>
      </c>
      <c r="R2157" s="578">
        <v>2.0815535311991526E-2</v>
      </c>
      <c r="S2157" s="578">
        <v>1.9140876158019152E-3</v>
      </c>
      <c r="T2157" s="578">
        <v>1.2785232502210376E-3</v>
      </c>
      <c r="U2157" s="578">
        <v>3.5409214094453703E-2</v>
      </c>
      <c r="V2157" s="578">
        <v>201.55199066797826</v>
      </c>
      <c r="W2157" s="578">
        <v>2.3310256464924278E-2</v>
      </c>
      <c r="X2157" s="578">
        <v>2.6775444558116575E-3</v>
      </c>
      <c r="Y2157" s="578">
        <v>1.343866561607375E-3</v>
      </c>
      <c r="AA2157" s="310">
        <v>43</v>
      </c>
    </row>
    <row r="2158" spans="1:27" x14ac:dyDescent="0.3">
      <c r="A2158" s="310" t="s">
        <v>256</v>
      </c>
      <c r="B2158" s="310" t="s">
        <v>7</v>
      </c>
      <c r="C2158" s="310" t="s">
        <v>2183</v>
      </c>
      <c r="D2158" s="36">
        <v>12</v>
      </c>
      <c r="E2158" s="36">
        <v>2030</v>
      </c>
      <c r="F2158" s="578">
        <v>2.9379460549462725E-2</v>
      </c>
      <c r="G2158" s="578">
        <v>188.02145115534427</v>
      </c>
      <c r="H2158" s="578">
        <v>1.9771632713097127E-2</v>
      </c>
      <c r="I2158" s="578">
        <v>1.8627203622448424E-3</v>
      </c>
      <c r="J2158" s="578">
        <v>1.2536513568193149E-3</v>
      </c>
      <c r="K2158" s="578">
        <v>3.5820645888030869E-2</v>
      </c>
      <c r="L2158" s="578">
        <v>197.18069918950323</v>
      </c>
      <c r="M2158" s="578">
        <v>2.2113607270019472E-2</v>
      </c>
      <c r="N2158" s="578">
        <v>2.5368287115933624E-3</v>
      </c>
      <c r="O2158" s="578">
        <v>1.3147204105431775E-3</v>
      </c>
      <c r="P2158" s="578">
        <v>3.0677288951104921E-2</v>
      </c>
      <c r="Q2158" s="578">
        <v>189.49532349904351</v>
      </c>
      <c r="R2158" s="578">
        <v>2.0075068905460548E-2</v>
      </c>
      <c r="S2158" s="578">
        <v>1.8990034737195499E-3</v>
      </c>
      <c r="T2158" s="578">
        <v>1.2634778346788725E-3</v>
      </c>
      <c r="U2158" s="578">
        <v>3.5820646916314751E-2</v>
      </c>
      <c r="V2158" s="578">
        <v>197.18070952097526</v>
      </c>
      <c r="W2158" s="578">
        <v>2.2113602856658501E-2</v>
      </c>
      <c r="X2158" s="578">
        <v>2.5368286584068699E-3</v>
      </c>
      <c r="Y2158" s="578">
        <v>1.3147204105431775E-3</v>
      </c>
      <c r="AA2158" s="310">
        <v>44</v>
      </c>
    </row>
    <row r="2159" spans="1:27" x14ac:dyDescent="0.3">
      <c r="A2159" s="310" t="s">
        <v>257</v>
      </c>
      <c r="B2159" s="310" t="s">
        <v>7</v>
      </c>
      <c r="C2159" s="310" t="s">
        <v>2183</v>
      </c>
      <c r="D2159" s="36">
        <v>13</v>
      </c>
      <c r="E2159" s="36">
        <v>2030</v>
      </c>
      <c r="F2159" s="578">
        <v>3.178550420137205E-2</v>
      </c>
      <c r="G2159" s="578">
        <v>187.04342158635399</v>
      </c>
      <c r="H2159" s="578">
        <v>1.9340455820156373E-2</v>
      </c>
      <c r="I2159" s="578">
        <v>1.87238125595475E-3</v>
      </c>
      <c r="J2159" s="578">
        <v>1.2471288403806549E-3</v>
      </c>
      <c r="K2159" s="578">
        <v>3.686036743292985E-2</v>
      </c>
      <c r="L2159" s="578">
        <v>194.10079956054625</v>
      </c>
      <c r="M2159" s="578">
        <v>2.1288931615458698E-2</v>
      </c>
      <c r="N2159" s="578">
        <v>2.4257399304114273E-3</v>
      </c>
      <c r="O2159" s="578">
        <v>1.2941844724991751E-3</v>
      </c>
      <c r="P2159" s="578">
        <v>3.2288387351261577E-2</v>
      </c>
      <c r="Q2159" s="578">
        <v>187.61437177658024</v>
      </c>
      <c r="R2159" s="578">
        <v>1.9458020771480677E-2</v>
      </c>
      <c r="S2159" s="578">
        <v>1.8864406496087777E-3</v>
      </c>
      <c r="T2159" s="578">
        <v>1.2509366594410124E-3</v>
      </c>
      <c r="U2159" s="578">
        <v>3.6860367937604104E-2</v>
      </c>
      <c r="V2159" s="578">
        <v>194.10079956054625</v>
      </c>
      <c r="W2159" s="578">
        <v>2.1288931178408622E-2</v>
      </c>
      <c r="X2159" s="578">
        <v>2.4257397741488697E-3</v>
      </c>
      <c r="Y2159" s="578">
        <v>1.2941844724991751E-3</v>
      </c>
      <c r="AA2159" s="310">
        <v>45</v>
      </c>
    </row>
    <row r="2160" spans="1:27" x14ac:dyDescent="0.3">
      <c r="A2160" s="310" t="s">
        <v>258</v>
      </c>
      <c r="B2160" s="310" t="s">
        <v>7</v>
      </c>
      <c r="C2160" s="310" t="s">
        <v>2183</v>
      </c>
      <c r="D2160" s="36">
        <v>14</v>
      </c>
      <c r="E2160" s="36">
        <v>2030</v>
      </c>
      <c r="F2160" s="578">
        <v>3.6051457905615501E-2</v>
      </c>
      <c r="G2160" s="578">
        <v>188.13474814097049</v>
      </c>
      <c r="H2160" s="578">
        <v>1.9459142787259923E-2</v>
      </c>
      <c r="I2160" s="578">
        <v>1.9273133923955225E-3</v>
      </c>
      <c r="J2160" s="578">
        <v>1.2544053218637851E-3</v>
      </c>
      <c r="K2160" s="578">
        <v>4.1644213131619971E-2</v>
      </c>
      <c r="L2160" s="578">
        <v>195.374498526255</v>
      </c>
      <c r="M2160" s="578">
        <v>2.136339579404492E-2</v>
      </c>
      <c r="N2160" s="578">
        <v>2.4416050304409947E-3</v>
      </c>
      <c r="O2160" s="578">
        <v>1.3026766597855951E-3</v>
      </c>
      <c r="P2160" s="578">
        <v>3.6051459981792947E-2</v>
      </c>
      <c r="Q2160" s="578">
        <v>188.13474814097049</v>
      </c>
      <c r="R2160" s="578">
        <v>1.9459142257933999E-2</v>
      </c>
      <c r="S2160" s="578">
        <v>1.9273133929260625E-3</v>
      </c>
      <c r="T2160" s="578">
        <v>1.2544053218637851E-3</v>
      </c>
      <c r="U2160" s="578">
        <v>4.1644212568841675E-2</v>
      </c>
      <c r="V2160" s="578">
        <v>195.374498526255</v>
      </c>
      <c r="W2160" s="578">
        <v>2.1363394099125774E-2</v>
      </c>
      <c r="X2160" s="578">
        <v>2.4416048223846049E-3</v>
      </c>
      <c r="Y2160" s="578">
        <v>1.3026765554968677E-3</v>
      </c>
      <c r="AA2160" s="310">
        <v>46</v>
      </c>
    </row>
    <row r="2161" spans="1:27" x14ac:dyDescent="0.3">
      <c r="A2161" s="310" t="s">
        <v>259</v>
      </c>
      <c r="B2161" s="310" t="s">
        <v>7</v>
      </c>
      <c r="C2161" s="310" t="s">
        <v>2183</v>
      </c>
      <c r="D2161" s="36">
        <v>15</v>
      </c>
      <c r="E2161" s="36">
        <v>2030</v>
      </c>
      <c r="F2161" s="578">
        <v>4.5363524384881004E-2</v>
      </c>
      <c r="G2161" s="578">
        <v>193.93809111912975</v>
      </c>
      <c r="H2161" s="578">
        <v>2.0787123688648924E-2</v>
      </c>
      <c r="I2161" s="578">
        <v>2.0929859121660323E-3</v>
      </c>
      <c r="J2161" s="578">
        <v>1.2930970424349624E-3</v>
      </c>
      <c r="K2161" s="578">
        <v>5.0480770746632396E-2</v>
      </c>
      <c r="L2161" s="578">
        <v>200.63577016194625</v>
      </c>
      <c r="M2161" s="578">
        <v>2.2477457156109375E-2</v>
      </c>
      <c r="N2161" s="578">
        <v>2.5312904057272975E-3</v>
      </c>
      <c r="O2161" s="578">
        <v>1.3377574966095024E-3</v>
      </c>
      <c r="P2161" s="578">
        <v>4.53635269461223E-2</v>
      </c>
      <c r="Q2161" s="578">
        <v>193.93809111912975</v>
      </c>
      <c r="R2161" s="578">
        <v>2.0787122761949623E-2</v>
      </c>
      <c r="S2161" s="578">
        <v>2.0929858589795397E-3</v>
      </c>
      <c r="T2161" s="578">
        <v>1.293097093972995E-3</v>
      </c>
      <c r="U2161" s="578">
        <v>5.0480770203465072E-2</v>
      </c>
      <c r="V2161" s="578">
        <v>200.63577532768201</v>
      </c>
      <c r="W2161" s="578">
        <v>2.2477455474586273E-2</v>
      </c>
      <c r="X2161" s="578">
        <v>2.5312902993543151E-3</v>
      </c>
      <c r="Y2161" s="578">
        <v>1.3377574966095024E-3</v>
      </c>
      <c r="AA2161" s="310">
        <v>47</v>
      </c>
    </row>
    <row r="2162" spans="1:27" x14ac:dyDescent="0.3">
      <c r="A2162" s="580" t="s">
        <v>260</v>
      </c>
      <c r="B2162" s="580" t="s">
        <v>7</v>
      </c>
      <c r="C2162" s="580" t="s">
        <v>2183</v>
      </c>
      <c r="D2162" s="581">
        <v>16</v>
      </c>
      <c r="E2162" s="581">
        <v>2030</v>
      </c>
      <c r="F2162" s="582">
        <v>5.8980399183834423E-2</v>
      </c>
      <c r="G2162" s="582">
        <v>204.47024703025775</v>
      </c>
      <c r="H2162" s="582">
        <v>2.3216893591325026E-2</v>
      </c>
      <c r="I2162" s="582">
        <v>2.468089932582033E-3</v>
      </c>
      <c r="J2162" s="582">
        <v>1.3633241748417825E-3</v>
      </c>
      <c r="K2162" s="582">
        <v>6.3053192867035493E-2</v>
      </c>
      <c r="L2162" s="582">
        <v>209.52718536059024</v>
      </c>
      <c r="M2162" s="582">
        <v>2.4573281791257728E-2</v>
      </c>
      <c r="N2162" s="582">
        <v>2.8353649955571748E-3</v>
      </c>
      <c r="O2162" s="582">
        <v>1.3970430081826574E-3</v>
      </c>
      <c r="P2162" s="582">
        <v>5.8980402948032848E-2</v>
      </c>
      <c r="Q2162" s="582">
        <v>204.47025227546649</v>
      </c>
      <c r="R2162" s="582">
        <v>2.3216894060036877E-2</v>
      </c>
      <c r="S2162" s="582">
        <v>2.468089723483515E-3</v>
      </c>
      <c r="T2162" s="582">
        <v>1.3633241748417825E-3</v>
      </c>
      <c r="U2162" s="582">
        <v>6.3053189820938799E-2</v>
      </c>
      <c r="V2162" s="582">
        <v>209.52718544006299</v>
      </c>
      <c r="W2162" s="582">
        <v>2.4573281142503775E-2</v>
      </c>
      <c r="X2162" s="582">
        <v>2.8353649981624979E-3</v>
      </c>
      <c r="Y2162" s="582">
        <v>1.3970430081826574E-3</v>
      </c>
      <c r="AA2162" s="310">
        <v>48</v>
      </c>
    </row>
    <row r="2163" spans="1:27" x14ac:dyDescent="0.3">
      <c r="A2163" s="310" t="s">
        <v>4712</v>
      </c>
      <c r="B2163" s="310" t="s">
        <v>2196</v>
      </c>
      <c r="C2163" s="310" t="s">
        <v>2183</v>
      </c>
      <c r="D2163" s="36">
        <v>1</v>
      </c>
      <c r="E2163" s="36">
        <v>2012</v>
      </c>
      <c r="F2163" s="578">
        <v>52.005618667326999</v>
      </c>
      <c r="G2163" s="578">
        <v>8559.8500874837173</v>
      </c>
      <c r="H2163" s="578">
        <v>5.7454216803113578</v>
      </c>
      <c r="I2163" s="578">
        <v>3.4871900081634499</v>
      </c>
      <c r="J2163" s="578">
        <v>7.2920233282881428E-2</v>
      </c>
      <c r="K2163" s="578">
        <v>52.355570661602499</v>
      </c>
      <c r="L2163" s="578">
        <v>8616.4392801920549</v>
      </c>
      <c r="M2163" s="578">
        <v>5.7594942768725197</v>
      </c>
      <c r="N2163" s="578">
        <v>3.5095073655247626</v>
      </c>
      <c r="O2163" s="578">
        <v>7.3402337574710402E-2</v>
      </c>
      <c r="P2163" s="578">
        <v>52.005618153392099</v>
      </c>
      <c r="Q2163" s="578">
        <v>8559.8500874837173</v>
      </c>
      <c r="R2163" s="578">
        <v>5.7454215760032294</v>
      </c>
      <c r="S2163" s="578">
        <v>3.4871900081634499</v>
      </c>
      <c r="T2163" s="578">
        <v>7.2920233244076302E-2</v>
      </c>
      <c r="U2163" s="578">
        <v>52.355571737066654</v>
      </c>
      <c r="V2163" s="578">
        <v>8616.4392801920549</v>
      </c>
      <c r="W2163" s="578">
        <v>5.7594942715950248</v>
      </c>
      <c r="X2163" s="578">
        <v>3.5095070526003749</v>
      </c>
      <c r="Y2163" s="578">
        <v>7.3402337070244003E-2</v>
      </c>
      <c r="AA2163" s="310">
        <v>49</v>
      </c>
    </row>
    <row r="2164" spans="1:27" x14ac:dyDescent="0.3">
      <c r="A2164" s="310" t="s">
        <v>4713</v>
      </c>
      <c r="B2164" s="310" t="s">
        <v>2196</v>
      </c>
      <c r="C2164" s="310" t="s">
        <v>2183</v>
      </c>
      <c r="D2164" s="36">
        <v>2</v>
      </c>
      <c r="E2164" s="36">
        <v>2012</v>
      </c>
      <c r="F2164" s="578">
        <v>27.489501052565149</v>
      </c>
      <c r="G2164" s="578">
        <v>4754.9512710571225</v>
      </c>
      <c r="H2164" s="578">
        <v>3.1916802159200075</v>
      </c>
      <c r="I2164" s="578">
        <v>1.8236130370448</v>
      </c>
      <c r="J2164" s="578">
        <v>4.0506863733753527E-2</v>
      </c>
      <c r="K2164" s="578">
        <v>27.994023150774048</v>
      </c>
      <c r="L2164" s="578">
        <v>4833.8287251790298</v>
      </c>
      <c r="M2164" s="578">
        <v>3.2194490337278627</v>
      </c>
      <c r="N2164" s="578">
        <v>1.8505025772998676</v>
      </c>
      <c r="O2164" s="578">
        <v>4.1178811768380272E-2</v>
      </c>
      <c r="P2164" s="578">
        <v>27.4895000403436</v>
      </c>
      <c r="Q2164" s="578">
        <v>4754.9513219197534</v>
      </c>
      <c r="R2164" s="578">
        <v>3.1916802159200075</v>
      </c>
      <c r="S2164" s="578">
        <v>1.8236130317673049</v>
      </c>
      <c r="T2164" s="578">
        <v>4.0506863733753527E-2</v>
      </c>
      <c r="U2164" s="578">
        <v>27.994021047352899</v>
      </c>
      <c r="V2164" s="578">
        <v>4833.8287251790298</v>
      </c>
      <c r="W2164" s="578">
        <v>3.2194490389277504</v>
      </c>
      <c r="X2164" s="578">
        <v>1.8505026195198251</v>
      </c>
      <c r="Y2164" s="578">
        <v>4.1178811768380272E-2</v>
      </c>
      <c r="AA2164" s="310">
        <v>50</v>
      </c>
    </row>
    <row r="2165" spans="1:27" x14ac:dyDescent="0.3">
      <c r="A2165" s="310" t="s">
        <v>4714</v>
      </c>
      <c r="B2165" s="310" t="s">
        <v>2196</v>
      </c>
      <c r="C2165" s="310" t="s">
        <v>2183</v>
      </c>
      <c r="D2165" s="36">
        <v>3</v>
      </c>
      <c r="E2165" s="36">
        <v>2012</v>
      </c>
      <c r="F2165" s="578">
        <v>16.741510223936778</v>
      </c>
      <c r="G2165" s="578">
        <v>3061.3393402099578</v>
      </c>
      <c r="H2165" s="578">
        <v>1.7136233193256525</v>
      </c>
      <c r="I2165" s="578">
        <v>1.086733189566675</v>
      </c>
      <c r="J2165" s="578">
        <v>2.6079247045951551E-2</v>
      </c>
      <c r="K2165" s="578">
        <v>16.636095558909147</v>
      </c>
      <c r="L2165" s="578">
        <v>3026.5411351521752</v>
      </c>
      <c r="M2165" s="578">
        <v>1.7160305831930551</v>
      </c>
      <c r="N2165" s="578">
        <v>1.0796278271203199</v>
      </c>
      <c r="O2165" s="578">
        <v>2.5782801055659801E-2</v>
      </c>
      <c r="P2165" s="578">
        <v>16.741511782553623</v>
      </c>
      <c r="Q2165" s="578">
        <v>3061.3393402099578</v>
      </c>
      <c r="R2165" s="578">
        <v>1.7136233193256525</v>
      </c>
      <c r="S2165" s="578">
        <v>1.0867332845615774</v>
      </c>
      <c r="T2165" s="578">
        <v>2.6079247045951551E-2</v>
      </c>
      <c r="U2165" s="578">
        <v>16.636095041816549</v>
      </c>
      <c r="V2165" s="578">
        <v>3026.5411872863697</v>
      </c>
      <c r="W2165" s="578">
        <v>1.7160305826691851</v>
      </c>
      <c r="X2165" s="578">
        <v>1.0796278060103426</v>
      </c>
      <c r="Y2165" s="578">
        <v>2.5782801055659801E-2</v>
      </c>
      <c r="AA2165" s="310">
        <v>51</v>
      </c>
    </row>
    <row r="2166" spans="1:27" x14ac:dyDescent="0.3">
      <c r="A2166" s="310" t="s">
        <v>4715</v>
      </c>
      <c r="B2166" s="310" t="s">
        <v>2196</v>
      </c>
      <c r="C2166" s="310" t="s">
        <v>2183</v>
      </c>
      <c r="D2166" s="36">
        <v>4</v>
      </c>
      <c r="E2166" s="36">
        <v>2012</v>
      </c>
      <c r="F2166" s="578">
        <v>14.151194360761973</v>
      </c>
      <c r="G2166" s="578">
        <v>2753.5965805053652</v>
      </c>
      <c r="H2166" s="578">
        <v>1.1880086778352601</v>
      </c>
      <c r="I2166" s="578">
        <v>0.93381494780381469</v>
      </c>
      <c r="J2166" s="578">
        <v>2.3457681818399523E-2</v>
      </c>
      <c r="K2166" s="578">
        <v>13.906732892370126</v>
      </c>
      <c r="L2166" s="578">
        <v>2689.5203819274852</v>
      </c>
      <c r="M2166" s="578">
        <v>1.1888262337112452</v>
      </c>
      <c r="N2166" s="578">
        <v>0.91589286923408419</v>
      </c>
      <c r="O2166" s="578">
        <v>2.2911817436882576E-2</v>
      </c>
      <c r="P2166" s="578">
        <v>14.151194361479874</v>
      </c>
      <c r="Q2166" s="578">
        <v>2753.5965805053652</v>
      </c>
      <c r="R2166" s="578">
        <v>1.18800867729199</v>
      </c>
      <c r="S2166" s="578">
        <v>0.93381493166089002</v>
      </c>
      <c r="T2166" s="578">
        <v>2.3457681294530575E-2</v>
      </c>
      <c r="U2166" s="578">
        <v>13.90673393753235</v>
      </c>
      <c r="V2166" s="578">
        <v>2689.5203297932903</v>
      </c>
      <c r="W2166" s="578">
        <v>1.18882623316797</v>
      </c>
      <c r="X2166" s="578">
        <v>0.91589287420113819</v>
      </c>
      <c r="Y2166" s="578">
        <v>2.2911817436882576E-2</v>
      </c>
      <c r="AA2166" s="310">
        <v>52</v>
      </c>
    </row>
    <row r="2167" spans="1:27" x14ac:dyDescent="0.3">
      <c r="A2167" s="310" t="s">
        <v>4716</v>
      </c>
      <c r="B2167" s="310" t="s">
        <v>2196</v>
      </c>
      <c r="C2167" s="310" t="s">
        <v>2183</v>
      </c>
      <c r="D2167" s="36">
        <v>5</v>
      </c>
      <c r="E2167" s="36">
        <v>2012</v>
      </c>
      <c r="F2167" s="578">
        <v>12.356829382833199</v>
      </c>
      <c r="G2167" s="578">
        <v>2435.1627324422175</v>
      </c>
      <c r="H2167" s="578">
        <v>0.91392196082354793</v>
      </c>
      <c r="I2167" s="578">
        <v>0.82422375197832731</v>
      </c>
      <c r="J2167" s="578">
        <v>2.0744963859518323E-2</v>
      </c>
      <c r="K2167" s="578">
        <v>12.147831261871001</v>
      </c>
      <c r="L2167" s="578">
        <v>2384.1026077270449</v>
      </c>
      <c r="M2167" s="578">
        <v>0.9158488409593698</v>
      </c>
      <c r="N2167" s="578">
        <v>0.80633217593034057</v>
      </c>
      <c r="O2167" s="578">
        <v>2.0310006705888801E-2</v>
      </c>
      <c r="P2167" s="578">
        <v>12.356829905038424</v>
      </c>
      <c r="Q2167" s="578">
        <v>2435.1627324422175</v>
      </c>
      <c r="R2167" s="578">
        <v>0.9139219544595103</v>
      </c>
      <c r="S2167" s="578">
        <v>0.82422385644167628</v>
      </c>
      <c r="T2167" s="578">
        <v>2.0744963859518323E-2</v>
      </c>
      <c r="U2167" s="578">
        <v>12.147829177483727</v>
      </c>
      <c r="V2167" s="578">
        <v>2384.1026077270449</v>
      </c>
      <c r="W2167" s="578">
        <v>0.91584890956679954</v>
      </c>
      <c r="X2167" s="578">
        <v>0.80633227030436139</v>
      </c>
      <c r="Y2167" s="578">
        <v>2.0310006705888801E-2</v>
      </c>
      <c r="AA2167" s="310">
        <v>53</v>
      </c>
    </row>
    <row r="2168" spans="1:27" x14ac:dyDescent="0.3">
      <c r="A2168" s="310" t="s">
        <v>4717</v>
      </c>
      <c r="B2168" s="310" t="s">
        <v>2196</v>
      </c>
      <c r="C2168" s="310" t="s">
        <v>2183</v>
      </c>
      <c r="D2168" s="36">
        <v>6</v>
      </c>
      <c r="E2168" s="36">
        <v>2012</v>
      </c>
      <c r="F2168" s="578">
        <v>11.20223548895345</v>
      </c>
      <c r="G2168" s="578">
        <v>2262.4146779378225</v>
      </c>
      <c r="H2168" s="578">
        <v>0.77778872638009466</v>
      </c>
      <c r="I2168" s="578">
        <v>0.75195751308153025</v>
      </c>
      <c r="J2168" s="578">
        <v>1.9273389654699675E-2</v>
      </c>
      <c r="K2168" s="578">
        <v>11.050180086897505</v>
      </c>
      <c r="L2168" s="578">
        <v>2224.8639195760024</v>
      </c>
      <c r="M2168" s="578">
        <v>0.77760081513163892</v>
      </c>
      <c r="N2168" s="578">
        <v>0.73645327985286646</v>
      </c>
      <c r="O2168" s="578">
        <v>1.8953475596693574E-2</v>
      </c>
      <c r="P2168" s="578">
        <v>11.202238042060275</v>
      </c>
      <c r="Q2168" s="578">
        <v>2262.4146779378225</v>
      </c>
      <c r="R2168" s="578">
        <v>0.77778877108357791</v>
      </c>
      <c r="S2168" s="578">
        <v>0.7519575183590248</v>
      </c>
      <c r="T2168" s="578">
        <v>1.9273389654699675E-2</v>
      </c>
      <c r="U2168" s="578">
        <v>11.05017847297372</v>
      </c>
      <c r="V2168" s="578">
        <v>2224.8639195760024</v>
      </c>
      <c r="W2168" s="578">
        <v>0.77760084990101497</v>
      </c>
      <c r="X2168" s="578">
        <v>0.73645336429278008</v>
      </c>
      <c r="Y2168" s="578">
        <v>1.895347507282465E-2</v>
      </c>
      <c r="AA2168" s="310">
        <v>54</v>
      </c>
    </row>
    <row r="2169" spans="1:27" x14ac:dyDescent="0.3">
      <c r="A2169" s="310" t="s">
        <v>4718</v>
      </c>
      <c r="B2169" s="310" t="s">
        <v>2196</v>
      </c>
      <c r="C2169" s="310" t="s">
        <v>2183</v>
      </c>
      <c r="D2169" s="36">
        <v>7</v>
      </c>
      <c r="E2169" s="36">
        <v>2012</v>
      </c>
      <c r="F2169" s="578">
        <v>10.871221114570876</v>
      </c>
      <c r="G2169" s="578">
        <v>2223.4022521972602</v>
      </c>
      <c r="H2169" s="578">
        <v>0.68335982908805148</v>
      </c>
      <c r="I2169" s="578">
        <v>0.70452791867622455</v>
      </c>
      <c r="J2169" s="578">
        <v>1.8941023813870972E-2</v>
      </c>
      <c r="K2169" s="578">
        <v>10.739991378788496</v>
      </c>
      <c r="L2169" s="578">
        <v>2193.2134450276653</v>
      </c>
      <c r="M2169" s="578">
        <v>0.68187905712208363</v>
      </c>
      <c r="N2169" s="578">
        <v>0.69265408193071631</v>
      </c>
      <c r="O2169" s="578">
        <v>1.8683861164996977E-2</v>
      </c>
      <c r="P2169" s="578">
        <v>10.871220483679835</v>
      </c>
      <c r="Q2169" s="578">
        <v>2223.4022521972602</v>
      </c>
      <c r="R2169" s="578">
        <v>0.6833598290880516</v>
      </c>
      <c r="S2169" s="578">
        <v>0.7045278976050513</v>
      </c>
      <c r="T2169" s="578">
        <v>1.8941023813870972E-2</v>
      </c>
      <c r="U2169" s="578">
        <v>10.73999152802083</v>
      </c>
      <c r="V2169" s="578">
        <v>2193.2134450276653</v>
      </c>
      <c r="W2169" s="578">
        <v>0.68187906290404476</v>
      </c>
      <c r="X2169" s="578">
        <v>0.69265412415067318</v>
      </c>
      <c r="Y2169" s="578">
        <v>1.8683861688865926E-2</v>
      </c>
      <c r="AA2169" s="310">
        <v>55</v>
      </c>
    </row>
    <row r="2170" spans="1:27" x14ac:dyDescent="0.3">
      <c r="A2170" s="310" t="s">
        <v>4719</v>
      </c>
      <c r="B2170" s="310" t="s">
        <v>2196</v>
      </c>
      <c r="C2170" s="310" t="s">
        <v>2183</v>
      </c>
      <c r="D2170" s="36">
        <v>8</v>
      </c>
      <c r="E2170" s="36">
        <v>2012</v>
      </c>
      <c r="F2170" s="578">
        <v>9.4578157409486927</v>
      </c>
      <c r="G2170" s="578">
        <v>1879.7219759623151</v>
      </c>
      <c r="H2170" s="578">
        <v>0.62023076403420374</v>
      </c>
      <c r="I2170" s="578">
        <v>0.54867300414480202</v>
      </c>
      <c r="J2170" s="578">
        <v>1.601323222469845E-2</v>
      </c>
      <c r="K2170" s="578">
        <v>9.4524312127250329</v>
      </c>
      <c r="L2170" s="578">
        <v>1885.0453643798751</v>
      </c>
      <c r="M2170" s="578">
        <v>0.61756458556434701</v>
      </c>
      <c r="N2170" s="578">
        <v>0.55202843900769893</v>
      </c>
      <c r="O2170" s="578">
        <v>1.60585858296447E-2</v>
      </c>
      <c r="P2170" s="578">
        <v>9.4578159595039271</v>
      </c>
      <c r="Q2170" s="578">
        <v>1879.7219759623151</v>
      </c>
      <c r="R2170" s="578">
        <v>0.62023078514418195</v>
      </c>
      <c r="S2170" s="578">
        <v>0.54867299421069449</v>
      </c>
      <c r="T2170" s="578">
        <v>1.601323222469845E-2</v>
      </c>
      <c r="U2170" s="578">
        <v>9.4524314215426024</v>
      </c>
      <c r="V2170" s="578">
        <v>1885.0453122456802</v>
      </c>
      <c r="W2170" s="578">
        <v>0.61756470166922828</v>
      </c>
      <c r="X2170" s="578">
        <v>0.5520284005130327</v>
      </c>
      <c r="Y2170" s="578">
        <v>1.6058585315477023E-2</v>
      </c>
      <c r="AA2170" s="310">
        <v>56</v>
      </c>
    </row>
    <row r="2171" spans="1:27" x14ac:dyDescent="0.3">
      <c r="A2171" s="310" t="s">
        <v>4720</v>
      </c>
      <c r="B2171" s="310" t="s">
        <v>2196</v>
      </c>
      <c r="C2171" s="310" t="s">
        <v>2183</v>
      </c>
      <c r="D2171" s="36">
        <v>9</v>
      </c>
      <c r="E2171" s="36">
        <v>2012</v>
      </c>
      <c r="F2171" s="578">
        <v>9.1950868212540229</v>
      </c>
      <c r="G2171" s="578">
        <v>1840.4539388020776</v>
      </c>
      <c r="H2171" s="578">
        <v>0.57415432936977551</v>
      </c>
      <c r="I2171" s="578">
        <v>0.50309181034875372</v>
      </c>
      <c r="J2171" s="578">
        <v>1.5678718773415277E-2</v>
      </c>
      <c r="K2171" s="578">
        <v>9.228087696928311</v>
      </c>
      <c r="L2171" s="578">
        <v>1859.6266568501751</v>
      </c>
      <c r="M2171" s="578">
        <v>0.5707748311494163</v>
      </c>
      <c r="N2171" s="578">
        <v>0.51521939334149103</v>
      </c>
      <c r="O2171" s="578">
        <v>1.5842049848288249E-2</v>
      </c>
      <c r="P2171" s="578">
        <v>9.1950862951028505</v>
      </c>
      <c r="Q2171" s="578">
        <v>1840.4539388020776</v>
      </c>
      <c r="R2171" s="578">
        <v>0.57415432409228107</v>
      </c>
      <c r="S2171" s="578">
        <v>0.50309181566505323</v>
      </c>
      <c r="T2171" s="578">
        <v>1.5678718773415277E-2</v>
      </c>
      <c r="U2171" s="578">
        <v>9.228087275031907</v>
      </c>
      <c r="V2171" s="578">
        <v>1859.6266568501751</v>
      </c>
      <c r="W2171" s="578">
        <v>0.57077481118418849</v>
      </c>
      <c r="X2171" s="578">
        <v>0.515219383873045</v>
      </c>
      <c r="Y2171" s="578">
        <v>1.5842050876623603E-2</v>
      </c>
      <c r="AA2171" s="310">
        <v>57</v>
      </c>
    </row>
    <row r="2172" spans="1:27" x14ac:dyDescent="0.3">
      <c r="A2172" s="310" t="s">
        <v>4721</v>
      </c>
      <c r="B2172" s="310" t="s">
        <v>2196</v>
      </c>
      <c r="C2172" s="310" t="s">
        <v>2183</v>
      </c>
      <c r="D2172" s="36">
        <v>10</v>
      </c>
      <c r="E2172" s="36">
        <v>2012</v>
      </c>
      <c r="F2172" s="578">
        <v>8.9907432687323308</v>
      </c>
      <c r="G2172" s="578">
        <v>1809.9048131306924</v>
      </c>
      <c r="H2172" s="578">
        <v>0.53831649156442485</v>
      </c>
      <c r="I2172" s="578">
        <v>0.46764015542187998</v>
      </c>
      <c r="J2172" s="578">
        <v>1.5418485563714E-2</v>
      </c>
      <c r="K2172" s="578">
        <v>9.0633897160902634</v>
      </c>
      <c r="L2172" s="578">
        <v>1841.6801414489678</v>
      </c>
      <c r="M2172" s="578">
        <v>0.53537179494742249</v>
      </c>
      <c r="N2172" s="578">
        <v>0.48640647615926952</v>
      </c>
      <c r="O2172" s="578">
        <v>1.5689192776335348E-2</v>
      </c>
      <c r="P2172" s="578">
        <v>8.9907432634596844</v>
      </c>
      <c r="Q2172" s="578">
        <v>1809.9048131306924</v>
      </c>
      <c r="R2172" s="578">
        <v>0.53831647573194097</v>
      </c>
      <c r="S2172" s="578">
        <v>0.46764017734676555</v>
      </c>
      <c r="T2172" s="578">
        <v>1.5418485563714E-2</v>
      </c>
      <c r="U2172" s="578">
        <v>9.0633897612618277</v>
      </c>
      <c r="V2172" s="578">
        <v>1841.680193583165</v>
      </c>
      <c r="W2172" s="578">
        <v>0.53537180519197103</v>
      </c>
      <c r="X2172" s="578">
        <v>0.48640646614755151</v>
      </c>
      <c r="Y2172" s="578">
        <v>1.5689192776335348E-2</v>
      </c>
      <c r="AA2172" s="310">
        <v>58</v>
      </c>
    </row>
    <row r="2173" spans="1:27" x14ac:dyDescent="0.3">
      <c r="A2173" s="310" t="s">
        <v>4722</v>
      </c>
      <c r="B2173" s="310" t="s">
        <v>2196</v>
      </c>
      <c r="C2173" s="310" t="s">
        <v>2183</v>
      </c>
      <c r="D2173" s="36">
        <v>11</v>
      </c>
      <c r="E2173" s="36">
        <v>2012</v>
      </c>
      <c r="F2173" s="578">
        <v>8.736731750890609</v>
      </c>
      <c r="G2173" s="578">
        <v>1743.90647888183</v>
      </c>
      <c r="H2173" s="578">
        <v>0.5096808717353265</v>
      </c>
      <c r="I2173" s="578">
        <v>0.40871139906812398</v>
      </c>
      <c r="J2173" s="578">
        <v>1.4856252964818826E-2</v>
      </c>
      <c r="K2173" s="578">
        <v>8.8391548976408849</v>
      </c>
      <c r="L2173" s="578">
        <v>1786.8562342325799</v>
      </c>
      <c r="M2173" s="578">
        <v>0.50680234874501628</v>
      </c>
      <c r="N2173" s="578">
        <v>0.43444763671141073</v>
      </c>
      <c r="O2173" s="578">
        <v>1.522212497851185E-2</v>
      </c>
      <c r="P2173" s="578">
        <v>8.7367319644254113</v>
      </c>
      <c r="Q2173" s="578">
        <v>1743.90647888183</v>
      </c>
      <c r="R2173" s="578">
        <v>0.5096808717353265</v>
      </c>
      <c r="S2173" s="578">
        <v>0.4087113985442552</v>
      </c>
      <c r="T2173" s="578">
        <v>1.4856252964818826E-2</v>
      </c>
      <c r="U2173" s="578">
        <v>8.8391549345857676</v>
      </c>
      <c r="V2173" s="578">
        <v>1786.8562342325799</v>
      </c>
      <c r="W2173" s="578">
        <v>0.5068023476972785</v>
      </c>
      <c r="X2173" s="578">
        <v>0.43444764771265876</v>
      </c>
      <c r="Y2173" s="578">
        <v>1.522212497851185E-2</v>
      </c>
      <c r="AA2173" s="310">
        <v>59</v>
      </c>
    </row>
    <row r="2174" spans="1:27" x14ac:dyDescent="0.3">
      <c r="A2174" s="310" t="s">
        <v>4723</v>
      </c>
      <c r="B2174" s="310" t="s">
        <v>2196</v>
      </c>
      <c r="C2174" s="310" t="s">
        <v>2183</v>
      </c>
      <c r="D2174" s="36">
        <v>12</v>
      </c>
      <c r="E2174" s="36">
        <v>2012</v>
      </c>
      <c r="F2174" s="578">
        <v>8.4747374653622174</v>
      </c>
      <c r="G2174" s="578">
        <v>1666.0108146667426</v>
      </c>
      <c r="H2174" s="578">
        <v>0.48537044203840146</v>
      </c>
      <c r="I2174" s="578">
        <v>0.34350828215246948</v>
      </c>
      <c r="J2174" s="578">
        <v>1.41926800909762E-2</v>
      </c>
      <c r="K2174" s="578">
        <v>8.5995300849220513</v>
      </c>
      <c r="L2174" s="578">
        <v>1717.9657808939576</v>
      </c>
      <c r="M2174" s="578">
        <v>0.48255872825393398</v>
      </c>
      <c r="N2174" s="578">
        <v>0.37546846020268249</v>
      </c>
      <c r="O2174" s="578">
        <v>1.4635260774715123E-2</v>
      </c>
      <c r="P2174" s="578">
        <v>8.4747372544637347</v>
      </c>
      <c r="Q2174" s="578">
        <v>1666.0108146667426</v>
      </c>
      <c r="R2174" s="578">
        <v>0.48537044768454474</v>
      </c>
      <c r="S2174" s="578">
        <v>0.34350828267633882</v>
      </c>
      <c r="T2174" s="578">
        <v>1.41926800909762E-2</v>
      </c>
      <c r="U2174" s="578">
        <v>8.599529866796118</v>
      </c>
      <c r="V2174" s="578">
        <v>1717.9659372965475</v>
      </c>
      <c r="W2174" s="578">
        <v>0.48255872245257025</v>
      </c>
      <c r="X2174" s="578">
        <v>0.37546846491750252</v>
      </c>
      <c r="Y2174" s="578">
        <v>1.4635260255696825E-2</v>
      </c>
      <c r="AA2174" s="310">
        <v>60</v>
      </c>
    </row>
    <row r="2175" spans="1:27" x14ac:dyDescent="0.3">
      <c r="A2175" s="310" t="s">
        <v>4724</v>
      </c>
      <c r="B2175" s="310" t="s">
        <v>2196</v>
      </c>
      <c r="C2175" s="310" t="s">
        <v>2183</v>
      </c>
      <c r="D2175" s="36">
        <v>13</v>
      </c>
      <c r="E2175" s="36">
        <v>2012</v>
      </c>
      <c r="F2175" s="578">
        <v>8.3747246317288919</v>
      </c>
      <c r="G2175" s="578">
        <v>1640.0647570292126</v>
      </c>
      <c r="H2175" s="578">
        <v>0.46102910114374601</v>
      </c>
      <c r="I2175" s="578">
        <v>0.30967246973887053</v>
      </c>
      <c r="J2175" s="578">
        <v>1.39716300570095E-2</v>
      </c>
      <c r="K2175" s="578">
        <v>8.5022023067698029</v>
      </c>
      <c r="L2175" s="578">
        <v>1694.1421419779399</v>
      </c>
      <c r="M2175" s="578">
        <v>0.45883439180518748</v>
      </c>
      <c r="N2175" s="578">
        <v>0.34348845202475753</v>
      </c>
      <c r="O2175" s="578">
        <v>1.4432326211438775E-2</v>
      </c>
      <c r="P2175" s="578">
        <v>8.3747248805545151</v>
      </c>
      <c r="Q2175" s="578">
        <v>1640.064704895015</v>
      </c>
      <c r="R2175" s="578">
        <v>0.46102910678988901</v>
      </c>
      <c r="S2175" s="578">
        <v>0.30967245699139273</v>
      </c>
      <c r="T2175" s="578">
        <v>1.3971630580878448E-2</v>
      </c>
      <c r="U2175" s="578">
        <v>8.5022022445967451</v>
      </c>
      <c r="V2175" s="578">
        <v>1694.1420898437425</v>
      </c>
      <c r="W2175" s="578">
        <v>0.45883439180518776</v>
      </c>
      <c r="X2175" s="578">
        <v>0.34348847313473579</v>
      </c>
      <c r="Y2175" s="578">
        <v>1.4432326211438775E-2</v>
      </c>
      <c r="AA2175" s="310">
        <v>61</v>
      </c>
    </row>
    <row r="2176" spans="1:27" x14ac:dyDescent="0.3">
      <c r="A2176" s="310" t="s">
        <v>4725</v>
      </c>
      <c r="B2176" s="310" t="s">
        <v>2196</v>
      </c>
      <c r="C2176" s="310" t="s">
        <v>2183</v>
      </c>
      <c r="D2176" s="36">
        <v>14</v>
      </c>
      <c r="E2176" s="36">
        <v>2012</v>
      </c>
      <c r="F2176" s="578">
        <v>8.9143195585565937</v>
      </c>
      <c r="G2176" s="578">
        <v>1769.0200055440228</v>
      </c>
      <c r="H2176" s="578">
        <v>0.4422816129711763</v>
      </c>
      <c r="I2176" s="578">
        <v>0.31771555449813549</v>
      </c>
      <c r="J2176" s="578">
        <v>1.50702097501683E-2</v>
      </c>
      <c r="K2176" s="578">
        <v>8.988427076918013</v>
      </c>
      <c r="L2176" s="578">
        <v>1811.3433901468852</v>
      </c>
      <c r="M2176" s="578">
        <v>0.44034449212873927</v>
      </c>
      <c r="N2176" s="578">
        <v>0.34939022740581949</v>
      </c>
      <c r="O2176" s="578">
        <v>1.54307760337057E-2</v>
      </c>
      <c r="P2176" s="578">
        <v>8.9143198118278253</v>
      </c>
      <c r="Q2176" s="578">
        <v>1769.0200055440228</v>
      </c>
      <c r="R2176" s="578">
        <v>0.44228161349504502</v>
      </c>
      <c r="S2176" s="578">
        <v>0.31771555292652875</v>
      </c>
      <c r="T2176" s="578">
        <v>1.5070210269186601E-2</v>
      </c>
      <c r="U2176" s="578">
        <v>8.988427233428709</v>
      </c>
      <c r="V2176" s="578">
        <v>1811.3434422810826</v>
      </c>
      <c r="W2176" s="578">
        <v>0.44034447466644105</v>
      </c>
      <c r="X2176" s="578">
        <v>0.34939027362270225</v>
      </c>
      <c r="Y2176" s="578">
        <v>1.5430775509836752E-2</v>
      </c>
      <c r="AA2176" s="310">
        <v>62</v>
      </c>
    </row>
    <row r="2177" spans="1:27" x14ac:dyDescent="0.3">
      <c r="A2177" s="310" t="s">
        <v>4726</v>
      </c>
      <c r="B2177" s="310" t="s">
        <v>2196</v>
      </c>
      <c r="C2177" s="310" t="s">
        <v>2183</v>
      </c>
      <c r="D2177" s="36">
        <v>15</v>
      </c>
      <c r="E2177" s="36">
        <v>2012</v>
      </c>
      <c r="F2177" s="578">
        <v>9.3768473991100478</v>
      </c>
      <c r="G2177" s="578">
        <v>1879.5504035949675</v>
      </c>
      <c r="H2177" s="578">
        <v>0.42621216222566199</v>
      </c>
      <c r="I2177" s="578">
        <v>0.32461060335238723</v>
      </c>
      <c r="J2177" s="578">
        <v>1.6011818709860823E-2</v>
      </c>
      <c r="K2177" s="578">
        <v>9.4083194209742906</v>
      </c>
      <c r="L2177" s="578">
        <v>1911.8433430989551</v>
      </c>
      <c r="M2177" s="578">
        <v>0.42484623558508799</v>
      </c>
      <c r="N2177" s="578">
        <v>0.35288110841065579</v>
      </c>
      <c r="O2177" s="578">
        <v>1.6286927876838726E-2</v>
      </c>
      <c r="P2177" s="578">
        <v>9.3768471504566175</v>
      </c>
      <c r="Q2177" s="578">
        <v>1879.5504035949675</v>
      </c>
      <c r="R2177" s="578">
        <v>0.42621216645541848</v>
      </c>
      <c r="S2177" s="578">
        <v>0.32461068829676726</v>
      </c>
      <c r="T2177" s="578">
        <v>1.6011818709860823E-2</v>
      </c>
      <c r="U2177" s="578">
        <v>9.4083192475275705</v>
      </c>
      <c r="V2177" s="578">
        <v>1911.8433430989551</v>
      </c>
      <c r="W2177" s="578">
        <v>0.424846236108957</v>
      </c>
      <c r="X2177" s="578">
        <v>0.35288122622296175</v>
      </c>
      <c r="Y2177" s="578">
        <v>1.6286927876838726E-2</v>
      </c>
      <c r="AA2177" s="310">
        <v>63</v>
      </c>
    </row>
    <row r="2178" spans="1:27" x14ac:dyDescent="0.3">
      <c r="A2178" s="580" t="s">
        <v>4727</v>
      </c>
      <c r="B2178" s="580" t="s">
        <v>2196</v>
      </c>
      <c r="C2178" s="580" t="s">
        <v>2183</v>
      </c>
      <c r="D2178" s="581">
        <v>16</v>
      </c>
      <c r="E2178" s="581">
        <v>2012</v>
      </c>
      <c r="F2178" s="582">
        <v>9.9108847917498704</v>
      </c>
      <c r="G2178" s="582">
        <v>2018.62696329752</v>
      </c>
      <c r="H2178" s="582">
        <v>0.41921886043079776</v>
      </c>
      <c r="I2178" s="582">
        <v>0.3402446862892245</v>
      </c>
      <c r="J2178" s="582">
        <v>1.7196601702986876E-2</v>
      </c>
      <c r="K2178" s="582">
        <v>9.8907611463946079</v>
      </c>
      <c r="L2178" s="582">
        <v>2038.2825304667101</v>
      </c>
      <c r="M2178" s="582">
        <v>0.41770549300902776</v>
      </c>
      <c r="N2178" s="582">
        <v>0.36559672653675046</v>
      </c>
      <c r="O2178" s="582">
        <v>1.7364042597667575E-2</v>
      </c>
      <c r="P2178" s="582">
        <v>9.9108843894888441</v>
      </c>
      <c r="Q2178" s="582">
        <v>2018.62696329752</v>
      </c>
      <c r="R2178" s="582">
        <v>0.41921886911829098</v>
      </c>
      <c r="S2178" s="582">
        <v>0.3402446862892245</v>
      </c>
      <c r="T2178" s="582">
        <v>1.7196601702986876E-2</v>
      </c>
      <c r="U2178" s="582">
        <v>9.8907607886964204</v>
      </c>
      <c r="V2178" s="582">
        <v>2038.2825304667101</v>
      </c>
      <c r="W2178" s="582">
        <v>0.41770549248515898</v>
      </c>
      <c r="X2178" s="582">
        <v>0.36559672653675024</v>
      </c>
      <c r="Y2178" s="582">
        <v>1.7364042597667575E-2</v>
      </c>
      <c r="AA2178" s="310">
        <v>64</v>
      </c>
    </row>
    <row r="2179" spans="1:27" x14ac:dyDescent="0.3">
      <c r="A2179" s="310" t="s">
        <v>4728</v>
      </c>
      <c r="B2179" s="310" t="s">
        <v>2196</v>
      </c>
      <c r="C2179" s="310" t="s">
        <v>2183</v>
      </c>
      <c r="D2179" s="36">
        <v>1</v>
      </c>
      <c r="E2179" s="36">
        <v>2020</v>
      </c>
      <c r="F2179" s="578">
        <v>25.867362404610752</v>
      </c>
      <c r="G2179" s="578">
        <v>8281.746851603184</v>
      </c>
      <c r="H2179" s="578">
        <v>2.7294516514132976</v>
      </c>
      <c r="I2179" s="578">
        <v>1.449264176189895</v>
      </c>
      <c r="J2179" s="578">
        <v>7.2495249604495826E-2</v>
      </c>
      <c r="K2179" s="578">
        <v>26.040725333737353</v>
      </c>
      <c r="L2179" s="578">
        <v>8338.6895497639925</v>
      </c>
      <c r="M2179" s="578">
        <v>2.7361942195566327</v>
      </c>
      <c r="N2179" s="578">
        <v>1.4588495912030301</v>
      </c>
      <c r="O2179" s="578">
        <v>7.299338308318204E-2</v>
      </c>
      <c r="P2179" s="578">
        <v>25.867365512400248</v>
      </c>
      <c r="Q2179" s="578">
        <v>8281.746851603184</v>
      </c>
      <c r="R2179" s="578">
        <v>2.7294515982114973</v>
      </c>
      <c r="S2179" s="578">
        <v>1.4492640414585625</v>
      </c>
      <c r="T2179" s="578">
        <v>7.2495249643300924E-2</v>
      </c>
      <c r="U2179" s="578">
        <v>26.040726901759573</v>
      </c>
      <c r="V2179" s="578">
        <v>8338.6894989013617</v>
      </c>
      <c r="W2179" s="578">
        <v>2.7361942180044272</v>
      </c>
      <c r="X2179" s="578">
        <v>1.4588495700930502</v>
      </c>
      <c r="Y2179" s="578">
        <v>7.2993381996639045E-2</v>
      </c>
      <c r="AA2179" s="310">
        <v>65</v>
      </c>
    </row>
    <row r="2180" spans="1:27" x14ac:dyDescent="0.3">
      <c r="A2180" s="310" t="s">
        <v>4729</v>
      </c>
      <c r="B2180" s="310" t="s">
        <v>2196</v>
      </c>
      <c r="C2180" s="310" t="s">
        <v>2183</v>
      </c>
      <c r="D2180" s="36">
        <v>2</v>
      </c>
      <c r="E2180" s="36">
        <v>2020</v>
      </c>
      <c r="F2180" s="578">
        <v>13.735660124024401</v>
      </c>
      <c r="G2180" s="578">
        <v>4611.5499216715471</v>
      </c>
      <c r="H2180" s="578">
        <v>1.5249434486031475</v>
      </c>
      <c r="I2180" s="578">
        <v>0.75819511525332883</v>
      </c>
      <c r="J2180" s="578">
        <v>4.0366162565381551E-2</v>
      </c>
      <c r="K2180" s="578">
        <v>13.989117928829099</v>
      </c>
      <c r="L2180" s="578">
        <v>4688.3507843017524</v>
      </c>
      <c r="M2180" s="578">
        <v>1.53906252405916</v>
      </c>
      <c r="N2180" s="578">
        <v>0.76937092390532247</v>
      </c>
      <c r="O2180" s="578">
        <v>4.1038337415860278E-2</v>
      </c>
      <c r="P2180" s="578">
        <v>13.735660645274001</v>
      </c>
      <c r="Q2180" s="578">
        <v>4611.5499216715471</v>
      </c>
      <c r="R2180" s="578">
        <v>1.5249434455763478</v>
      </c>
      <c r="S2180" s="578">
        <v>0.75819503795355492</v>
      </c>
      <c r="T2180" s="578">
        <v>4.0366161517643655E-2</v>
      </c>
      <c r="U2180" s="578">
        <v>13.989116885223901</v>
      </c>
      <c r="V2180" s="578">
        <v>4688.3507843017524</v>
      </c>
      <c r="W2180" s="578">
        <v>1.5390620970865649</v>
      </c>
      <c r="X2180" s="578">
        <v>0.76937088711808077</v>
      </c>
      <c r="Y2180" s="578">
        <v>4.1038336891991323E-2</v>
      </c>
      <c r="AA2180" s="310">
        <v>66</v>
      </c>
    </row>
    <row r="2181" spans="1:27" x14ac:dyDescent="0.3">
      <c r="A2181" s="310" t="s">
        <v>4730</v>
      </c>
      <c r="B2181" s="310" t="s">
        <v>2196</v>
      </c>
      <c r="C2181" s="310" t="s">
        <v>2183</v>
      </c>
      <c r="D2181" s="36">
        <v>3</v>
      </c>
      <c r="E2181" s="36">
        <v>2020</v>
      </c>
      <c r="F2181" s="578">
        <v>8.3644410299214798</v>
      </c>
      <c r="G2181" s="578">
        <v>2948.9346224466899</v>
      </c>
      <c r="H2181" s="578">
        <v>0.82634626402674827</v>
      </c>
      <c r="I2181" s="578">
        <v>0.45371603189657073</v>
      </c>
      <c r="J2181" s="578">
        <v>2.5815958370609779E-2</v>
      </c>
      <c r="K2181" s="578">
        <v>8.3127463833346393</v>
      </c>
      <c r="L2181" s="578">
        <v>2916.9298884073851</v>
      </c>
      <c r="M2181" s="578">
        <v>0.82725396890115577</v>
      </c>
      <c r="N2181" s="578">
        <v>0.45051997822398876</v>
      </c>
      <c r="O2181" s="578">
        <v>2.5535513210343148E-2</v>
      </c>
      <c r="P2181" s="578">
        <v>8.3644413522730829</v>
      </c>
      <c r="Q2181" s="578">
        <v>2948.9346224466899</v>
      </c>
      <c r="R2181" s="578">
        <v>0.82634624873753626</v>
      </c>
      <c r="S2181" s="578">
        <v>0.45371601078659252</v>
      </c>
      <c r="T2181" s="578">
        <v>2.5815958370609779E-2</v>
      </c>
      <c r="U2181" s="578">
        <v>8.3127456106400697</v>
      </c>
      <c r="V2181" s="578">
        <v>2916.9298884073851</v>
      </c>
      <c r="W2181" s="578">
        <v>0.82725395943270974</v>
      </c>
      <c r="X2181" s="578">
        <v>0.45051992048198947</v>
      </c>
      <c r="Y2181" s="578">
        <v>2.55355126864742E-2</v>
      </c>
      <c r="AA2181" s="310">
        <v>67</v>
      </c>
    </row>
    <row r="2182" spans="1:27" x14ac:dyDescent="0.3">
      <c r="A2182" s="310" t="s">
        <v>4731</v>
      </c>
      <c r="B2182" s="310" t="s">
        <v>2196</v>
      </c>
      <c r="C2182" s="310" t="s">
        <v>2183</v>
      </c>
      <c r="D2182" s="36">
        <v>4</v>
      </c>
      <c r="E2182" s="36">
        <v>2020</v>
      </c>
      <c r="F2182" s="578">
        <v>7.0303650207776274</v>
      </c>
      <c r="G2182" s="578">
        <v>2646.2677942911723</v>
      </c>
      <c r="H2182" s="578">
        <v>0.58124483114321823</v>
      </c>
      <c r="I2182" s="578">
        <v>0.39121315329490802</v>
      </c>
      <c r="J2182" s="578">
        <v>2.3167323941985701E-2</v>
      </c>
      <c r="K2182" s="578">
        <v>6.9128449780097618</v>
      </c>
      <c r="L2182" s="578">
        <v>2586.1655553181899</v>
      </c>
      <c r="M2182" s="578">
        <v>0.58096085523720797</v>
      </c>
      <c r="N2182" s="578">
        <v>0.38356080387408475</v>
      </c>
      <c r="O2182" s="578">
        <v>2.2640907613094848E-2</v>
      </c>
      <c r="P2182" s="578">
        <v>7.0303649186328849</v>
      </c>
      <c r="Q2182" s="578">
        <v>2646.2677942911723</v>
      </c>
      <c r="R2182" s="578">
        <v>0.58124468304837718</v>
      </c>
      <c r="S2182" s="578">
        <v>0.39121307940998373</v>
      </c>
      <c r="T2182" s="578">
        <v>2.3167323941985701E-2</v>
      </c>
      <c r="U2182" s="578">
        <v>6.9128448733802799</v>
      </c>
      <c r="V2182" s="578">
        <v>2586.1655553181899</v>
      </c>
      <c r="W2182" s="578">
        <v>0.58096084520608771</v>
      </c>
      <c r="X2182" s="578">
        <v>0.38356075886016028</v>
      </c>
      <c r="Y2182" s="578">
        <v>2.2640907089225899E-2</v>
      </c>
      <c r="AA2182" s="310">
        <v>68</v>
      </c>
    </row>
    <row r="2183" spans="1:27" x14ac:dyDescent="0.3">
      <c r="A2183" s="310" t="s">
        <v>4732</v>
      </c>
      <c r="B2183" s="310" t="s">
        <v>2196</v>
      </c>
      <c r="C2183" s="310" t="s">
        <v>2183</v>
      </c>
      <c r="D2183" s="36">
        <v>5</v>
      </c>
      <c r="E2183" s="36">
        <v>2020</v>
      </c>
      <c r="F2183" s="578">
        <v>6.0961512009428853</v>
      </c>
      <c r="G2183" s="578">
        <v>2327.3050537109352</v>
      </c>
      <c r="H2183" s="578">
        <v>0.4508342866077627</v>
      </c>
      <c r="I2183" s="578">
        <v>0.34609371105519349</v>
      </c>
      <c r="J2183" s="578">
        <v>2.0376895593168774E-2</v>
      </c>
      <c r="K2183" s="578">
        <v>5.999825543848897</v>
      </c>
      <c r="L2183" s="578">
        <v>2280.6320025126079</v>
      </c>
      <c r="M2183" s="578">
        <v>0.45124441505564949</v>
      </c>
      <c r="N2183" s="578">
        <v>0.33853120655597452</v>
      </c>
      <c r="O2183" s="578">
        <v>1.9967908815791149E-2</v>
      </c>
      <c r="P2183" s="578">
        <v>6.0961509397069022</v>
      </c>
      <c r="Q2183" s="578">
        <v>2327.3050537109352</v>
      </c>
      <c r="R2183" s="578">
        <v>0.4508341840555653</v>
      </c>
      <c r="S2183" s="578">
        <v>0.3460937034493925</v>
      </c>
      <c r="T2183" s="578">
        <v>2.0376895593168774E-2</v>
      </c>
      <c r="U2183" s="578">
        <v>5.9998249872805864</v>
      </c>
      <c r="V2183" s="578">
        <v>2280.632054646805</v>
      </c>
      <c r="W2183" s="578">
        <v>0.45124438812490503</v>
      </c>
      <c r="X2183" s="578">
        <v>0.33853115176316306</v>
      </c>
      <c r="Y2183" s="578">
        <v>1.9967909339660098E-2</v>
      </c>
      <c r="AA2183" s="310">
        <v>69</v>
      </c>
    </row>
    <row r="2184" spans="1:27" x14ac:dyDescent="0.3">
      <c r="A2184" s="310" t="s">
        <v>4733</v>
      </c>
      <c r="B2184" s="310" t="s">
        <v>2196</v>
      </c>
      <c r="C2184" s="310" t="s">
        <v>2183</v>
      </c>
      <c r="D2184" s="36">
        <v>6</v>
      </c>
      <c r="E2184" s="36">
        <v>2020</v>
      </c>
      <c r="F2184" s="578">
        <v>5.5092218127332027</v>
      </c>
      <c r="G2184" s="578">
        <v>2167.5663503011024</v>
      </c>
      <c r="H2184" s="578">
        <v>0.38702440929288623</v>
      </c>
      <c r="I2184" s="578">
        <v>0.31602846848545552</v>
      </c>
      <c r="J2184" s="578">
        <v>1.897751029658435E-2</v>
      </c>
      <c r="K2184" s="578">
        <v>5.4414586990666649</v>
      </c>
      <c r="L2184" s="578">
        <v>2133.3756154378225</v>
      </c>
      <c r="M2184" s="578">
        <v>0.386566396729904</v>
      </c>
      <c r="N2184" s="578">
        <v>0.30952808493748274</v>
      </c>
      <c r="O2184" s="578">
        <v>1.8677853203068126E-2</v>
      </c>
      <c r="P2184" s="578">
        <v>5.5092220211942378</v>
      </c>
      <c r="Q2184" s="578">
        <v>2167.5664545694949</v>
      </c>
      <c r="R2184" s="578">
        <v>0.38702439217983398</v>
      </c>
      <c r="S2184" s="578">
        <v>0.31602833449141998</v>
      </c>
      <c r="T2184" s="578">
        <v>1.8977509248846475E-2</v>
      </c>
      <c r="U2184" s="578">
        <v>5.4414586987574323</v>
      </c>
      <c r="V2184" s="578">
        <v>2133.3756675720174</v>
      </c>
      <c r="W2184" s="578">
        <v>0.38656639707914947</v>
      </c>
      <c r="X2184" s="578">
        <v>0.3095280485576945</v>
      </c>
      <c r="Y2184" s="578">
        <v>1.8677853203068126E-2</v>
      </c>
      <c r="AA2184" s="310">
        <v>70</v>
      </c>
    </row>
    <row r="2185" spans="1:27" x14ac:dyDescent="0.3">
      <c r="A2185" s="310" t="s">
        <v>4734</v>
      </c>
      <c r="B2185" s="310" t="s">
        <v>2196</v>
      </c>
      <c r="C2185" s="310" t="s">
        <v>2183</v>
      </c>
      <c r="D2185" s="36">
        <v>7</v>
      </c>
      <c r="E2185" s="36">
        <v>2020</v>
      </c>
      <c r="F2185" s="578">
        <v>5.3155791776080097</v>
      </c>
      <c r="G2185" s="578">
        <v>2125.86888376871</v>
      </c>
      <c r="H2185" s="578">
        <v>0.34235807493193204</v>
      </c>
      <c r="I2185" s="578">
        <v>0.29634957227002146</v>
      </c>
      <c r="J2185" s="578">
        <v>1.86131291169052E-2</v>
      </c>
      <c r="K2185" s="578">
        <v>5.2588514929181294</v>
      </c>
      <c r="L2185" s="578">
        <v>2099.1327819824173</v>
      </c>
      <c r="M2185" s="578">
        <v>0.34148404637138174</v>
      </c>
      <c r="N2185" s="578">
        <v>0.29140006968130627</v>
      </c>
      <c r="O2185" s="578">
        <v>1.83787081041373E-2</v>
      </c>
      <c r="P2185" s="578">
        <v>5.3155792819682821</v>
      </c>
      <c r="Q2185" s="578">
        <v>2125.86888376871</v>
      </c>
      <c r="R2185" s="578">
        <v>0.34235807342823371</v>
      </c>
      <c r="S2185" s="578">
        <v>0.29634954574673072</v>
      </c>
      <c r="T2185" s="578">
        <v>1.8613129640774148E-2</v>
      </c>
      <c r="U2185" s="578">
        <v>5.2588513886621495</v>
      </c>
      <c r="V2185" s="578">
        <v>2099.1328341166127</v>
      </c>
      <c r="W2185" s="578">
        <v>0.34148406206804727</v>
      </c>
      <c r="X2185" s="578">
        <v>0.2914000093393645</v>
      </c>
      <c r="Y2185" s="578">
        <v>1.8378707580268352E-2</v>
      </c>
      <c r="AA2185" s="310">
        <v>71</v>
      </c>
    </row>
    <row r="2186" spans="1:27" x14ac:dyDescent="0.3">
      <c r="A2186" s="310" t="s">
        <v>4735</v>
      </c>
      <c r="B2186" s="310" t="s">
        <v>2196</v>
      </c>
      <c r="C2186" s="310" t="s">
        <v>2183</v>
      </c>
      <c r="D2186" s="36">
        <v>8</v>
      </c>
      <c r="E2186" s="36">
        <v>2020</v>
      </c>
      <c r="F2186" s="578">
        <v>4.6064630406132521</v>
      </c>
      <c r="G2186" s="578">
        <v>1784.9473101297951</v>
      </c>
      <c r="H2186" s="578">
        <v>0.30715145002856475</v>
      </c>
      <c r="I2186" s="578">
        <v>0.23049980617361099</v>
      </c>
      <c r="J2186" s="578">
        <v>1.5630042626677675E-2</v>
      </c>
      <c r="K2186" s="578">
        <v>4.6103245798597783</v>
      </c>
      <c r="L2186" s="578">
        <v>1793.2663358052525</v>
      </c>
      <c r="M2186" s="578">
        <v>0.30636029940069376</v>
      </c>
      <c r="N2186" s="578">
        <v>0.23198276065522749</v>
      </c>
      <c r="O2186" s="578">
        <v>1.5702396815565074E-2</v>
      </c>
      <c r="P2186" s="578">
        <v>4.6064628838903419</v>
      </c>
      <c r="Q2186" s="578">
        <v>1784.9473101297951</v>
      </c>
      <c r="R2186" s="578">
        <v>0.30715131865144873</v>
      </c>
      <c r="S2186" s="578">
        <v>0.23049980407813525</v>
      </c>
      <c r="T2186" s="578">
        <v>1.5630042626677675E-2</v>
      </c>
      <c r="U2186" s="578">
        <v>4.6103247361655395</v>
      </c>
      <c r="V2186" s="578">
        <v>1793.2663358052525</v>
      </c>
      <c r="W2186" s="578">
        <v>0.30636029961897249</v>
      </c>
      <c r="X2186" s="578">
        <v>0.2319826930567305</v>
      </c>
      <c r="Y2186" s="578">
        <v>1.5702396291696123E-2</v>
      </c>
      <c r="AA2186" s="310">
        <v>72</v>
      </c>
    </row>
    <row r="2187" spans="1:27" x14ac:dyDescent="0.3">
      <c r="A2187" s="310" t="s">
        <v>4736</v>
      </c>
      <c r="B2187" s="310" t="s">
        <v>2196</v>
      </c>
      <c r="C2187" s="310" t="s">
        <v>2183</v>
      </c>
      <c r="D2187" s="36">
        <v>9</v>
      </c>
      <c r="E2187" s="36">
        <v>2020</v>
      </c>
      <c r="F2187" s="578">
        <v>4.4520065262877271</v>
      </c>
      <c r="G2187" s="578">
        <v>1737.6401583353625</v>
      </c>
      <c r="H2187" s="578">
        <v>0.28407358127636401</v>
      </c>
      <c r="I2187" s="578">
        <v>0.21124599501490501</v>
      </c>
      <c r="J2187" s="578">
        <v>1.5217349010830101E-2</v>
      </c>
      <c r="K2187" s="578">
        <v>4.4743675168453256</v>
      </c>
      <c r="L2187" s="578">
        <v>1760.1306215922</v>
      </c>
      <c r="M2187" s="578">
        <v>0.28327995298847453</v>
      </c>
      <c r="N2187" s="578">
        <v>0.21639199927449199</v>
      </c>
      <c r="O2187" s="578">
        <v>1.54136436952588E-2</v>
      </c>
      <c r="P2187" s="578">
        <v>4.4520067346420529</v>
      </c>
      <c r="Q2187" s="578">
        <v>1737.6401062011673</v>
      </c>
      <c r="R2187" s="578">
        <v>0.28407354848604827</v>
      </c>
      <c r="S2187" s="578">
        <v>0.21124599344329853</v>
      </c>
      <c r="T2187" s="578">
        <v>1.5217349010830101E-2</v>
      </c>
      <c r="U2187" s="578">
        <v>4.474367571066975</v>
      </c>
      <c r="V2187" s="578">
        <v>1760.1306215922</v>
      </c>
      <c r="W2187" s="578">
        <v>0.28327994612724622</v>
      </c>
      <c r="X2187" s="578">
        <v>0.21639199927449199</v>
      </c>
      <c r="Y2187" s="578">
        <v>1.54136436952588E-2</v>
      </c>
      <c r="AA2187" s="310">
        <v>73</v>
      </c>
    </row>
    <row r="2188" spans="1:27" x14ac:dyDescent="0.3">
      <c r="A2188" s="310" t="s">
        <v>4737</v>
      </c>
      <c r="B2188" s="310" t="s">
        <v>2196</v>
      </c>
      <c r="C2188" s="310" t="s">
        <v>2183</v>
      </c>
      <c r="D2188" s="36">
        <v>10</v>
      </c>
      <c r="E2188" s="36">
        <v>2020</v>
      </c>
      <c r="F2188" s="578">
        <v>4.3318727165557558</v>
      </c>
      <c r="G2188" s="578">
        <v>1700.8375422159775</v>
      </c>
      <c r="H2188" s="578">
        <v>0.26612339357961851</v>
      </c>
      <c r="I2188" s="578">
        <v>0.19627110939472875</v>
      </c>
      <c r="J2188" s="578">
        <v>1.4896297904973176E-2</v>
      </c>
      <c r="K2188" s="578">
        <v>4.3733497758136402</v>
      </c>
      <c r="L2188" s="578">
        <v>1736.1381365458124</v>
      </c>
      <c r="M2188" s="578">
        <v>0.26578192280673324</v>
      </c>
      <c r="N2188" s="578">
        <v>0.20416799653321449</v>
      </c>
      <c r="O2188" s="578">
        <v>1.5204639571796425E-2</v>
      </c>
      <c r="P2188" s="578">
        <v>4.3318730283948099</v>
      </c>
      <c r="Q2188" s="578">
        <v>1700.8374900817826</v>
      </c>
      <c r="R2188" s="578">
        <v>0.26612339223114101</v>
      </c>
      <c r="S2188" s="578">
        <v>0.19627106717477172</v>
      </c>
      <c r="T2188" s="578">
        <v>1.4896297904973176E-2</v>
      </c>
      <c r="U2188" s="578">
        <v>4.3733501409963802</v>
      </c>
      <c r="V2188" s="578">
        <v>1736.1381365458124</v>
      </c>
      <c r="W2188" s="578">
        <v>0.26578191723334976</v>
      </c>
      <c r="X2188" s="578">
        <v>0.20416792631537301</v>
      </c>
      <c r="Y2188" s="578">
        <v>1.52046390527781E-2</v>
      </c>
      <c r="AA2188" s="310">
        <v>74</v>
      </c>
    </row>
    <row r="2189" spans="1:27" x14ac:dyDescent="0.3">
      <c r="A2189" s="310" t="s">
        <v>4738</v>
      </c>
      <c r="B2189" s="310" t="s">
        <v>2196</v>
      </c>
      <c r="C2189" s="310" t="s">
        <v>2183</v>
      </c>
      <c r="D2189" s="36">
        <v>11</v>
      </c>
      <c r="E2189" s="36">
        <v>2020</v>
      </c>
      <c r="F2189" s="578">
        <v>4.1844835840565748</v>
      </c>
      <c r="G2189" s="578">
        <v>1624.6462631225525</v>
      </c>
      <c r="H2189" s="578">
        <v>0.25077905377838727</v>
      </c>
      <c r="I2189" s="578">
        <v>0.171408802270889</v>
      </c>
      <c r="J2189" s="578">
        <v>1.4231273788027448E-2</v>
      </c>
      <c r="K2189" s="578">
        <v>4.2411075418264428</v>
      </c>
      <c r="L2189" s="578">
        <v>1671.7673873901299</v>
      </c>
      <c r="M2189" s="578">
        <v>0.25070773909828825</v>
      </c>
      <c r="N2189" s="578">
        <v>0.182205517252441</v>
      </c>
      <c r="O2189" s="578">
        <v>1.4642854114451102E-2</v>
      </c>
      <c r="P2189" s="578">
        <v>4.1844833232341072</v>
      </c>
      <c r="Q2189" s="578">
        <v>1624.646263122555</v>
      </c>
      <c r="R2189" s="578">
        <v>0.25077905352130297</v>
      </c>
      <c r="S2189" s="578">
        <v>0.171408802270889</v>
      </c>
      <c r="T2189" s="578">
        <v>1.4231273788027448E-2</v>
      </c>
      <c r="U2189" s="578">
        <v>4.2411070769873369</v>
      </c>
      <c r="V2189" s="578">
        <v>1671.7673352559325</v>
      </c>
      <c r="W2189" s="578">
        <v>0.25070773931656676</v>
      </c>
      <c r="X2189" s="578">
        <v>0.18220551358535825</v>
      </c>
      <c r="Y2189" s="578">
        <v>1.4642854114451102E-2</v>
      </c>
      <c r="AA2189" s="310">
        <v>75</v>
      </c>
    </row>
    <row r="2190" spans="1:27" x14ac:dyDescent="0.3">
      <c r="A2190" s="310" t="s">
        <v>4739</v>
      </c>
      <c r="B2190" s="310" t="s">
        <v>2196</v>
      </c>
      <c r="C2190" s="310" t="s">
        <v>2183</v>
      </c>
      <c r="D2190" s="36">
        <v>12</v>
      </c>
      <c r="E2190" s="36">
        <v>2020</v>
      </c>
      <c r="F2190" s="578">
        <v>4.0392671035794221</v>
      </c>
      <c r="G2190" s="578">
        <v>1543.2903200785274</v>
      </c>
      <c r="H2190" s="578">
        <v>0.23751386243626799</v>
      </c>
      <c r="I2190" s="578">
        <v>0.143978497013449</v>
      </c>
      <c r="J2190" s="578">
        <v>1.3519989481816624E-2</v>
      </c>
      <c r="K2190" s="578">
        <v>4.1072857290625127</v>
      </c>
      <c r="L2190" s="578">
        <v>1599.6055463155049</v>
      </c>
      <c r="M2190" s="578">
        <v>0.23766464643267626</v>
      </c>
      <c r="N2190" s="578">
        <v>0.15736260451376399</v>
      </c>
      <c r="O2190" s="578">
        <v>1.40120259505541E-2</v>
      </c>
      <c r="P2190" s="578">
        <v>4.0392672075746878</v>
      </c>
      <c r="Q2190" s="578">
        <v>1543.2902679443323</v>
      </c>
      <c r="R2190" s="578">
        <v>0.23751382001986049</v>
      </c>
      <c r="S2190" s="578">
        <v>0.143978497013449</v>
      </c>
      <c r="T2190" s="578">
        <v>1.3519989481816624E-2</v>
      </c>
      <c r="U2190" s="578">
        <v>4.1072856221132152</v>
      </c>
      <c r="V2190" s="578">
        <v>1599.6055463155049</v>
      </c>
      <c r="W2190" s="578">
        <v>0.23766464543101951</v>
      </c>
      <c r="X2190" s="578">
        <v>0.15736260398989499</v>
      </c>
      <c r="Y2190" s="578">
        <v>1.40120259505541E-2</v>
      </c>
      <c r="AA2190" s="310">
        <v>76</v>
      </c>
    </row>
    <row r="2191" spans="1:27" x14ac:dyDescent="0.3">
      <c r="A2191" s="310" t="s">
        <v>4740</v>
      </c>
      <c r="B2191" s="310" t="s">
        <v>2196</v>
      </c>
      <c r="C2191" s="310" t="s">
        <v>2183</v>
      </c>
      <c r="D2191" s="36">
        <v>13</v>
      </c>
      <c r="E2191" s="36">
        <v>2020</v>
      </c>
      <c r="F2191" s="578">
        <v>4.0022540714501949</v>
      </c>
      <c r="G2191" s="578">
        <v>1547.4579277038499</v>
      </c>
      <c r="H2191" s="578">
        <v>0.22647856163772873</v>
      </c>
      <c r="I2191" s="578">
        <v>0.13005409948527799</v>
      </c>
      <c r="J2191" s="578">
        <v>1.3552019469595177E-2</v>
      </c>
      <c r="K2191" s="578">
        <v>4.0698422178465954</v>
      </c>
      <c r="L2191" s="578">
        <v>1603.4850044250425</v>
      </c>
      <c r="M2191" s="578">
        <v>0.2268688946472435</v>
      </c>
      <c r="N2191" s="578">
        <v>0.14417540433350876</v>
      </c>
      <c r="O2191" s="578">
        <v>1.4041923927531201E-2</v>
      </c>
      <c r="P2191" s="578">
        <v>4.0022538623124948</v>
      </c>
      <c r="Q2191" s="578">
        <v>1547.4579277038499</v>
      </c>
      <c r="R2191" s="578">
        <v>0.22647853919382474</v>
      </c>
      <c r="S2191" s="578">
        <v>0.13005409948527799</v>
      </c>
      <c r="T2191" s="578">
        <v>1.3552019469595177E-2</v>
      </c>
      <c r="U2191" s="578">
        <v>4.0698422670466181</v>
      </c>
      <c r="V2191" s="578">
        <v>1603.4850044250425</v>
      </c>
      <c r="W2191" s="578">
        <v>0.22686886822581651</v>
      </c>
      <c r="X2191" s="578">
        <v>0.14417540223803327</v>
      </c>
      <c r="Y2191" s="578">
        <v>1.40419244465495E-2</v>
      </c>
      <c r="AA2191" s="310">
        <v>77</v>
      </c>
    </row>
    <row r="2192" spans="1:27" x14ac:dyDescent="0.3">
      <c r="A2192" s="310" t="s">
        <v>4741</v>
      </c>
      <c r="B2192" s="310" t="s">
        <v>2196</v>
      </c>
      <c r="C2192" s="310" t="s">
        <v>2183</v>
      </c>
      <c r="D2192" s="36">
        <v>14</v>
      </c>
      <c r="E2192" s="36">
        <v>2020</v>
      </c>
      <c r="F2192" s="578">
        <v>4.2419980367315722</v>
      </c>
      <c r="G2192" s="578">
        <v>1655.0971857706672</v>
      </c>
      <c r="H2192" s="578">
        <v>0.219314214768625</v>
      </c>
      <c r="I2192" s="578">
        <v>0.133422495797276</v>
      </c>
      <c r="J2192" s="578">
        <v>1.4496874481361926E-2</v>
      </c>
      <c r="K2192" s="578">
        <v>4.2848102839003932</v>
      </c>
      <c r="L2192" s="578">
        <v>1701.120976765945</v>
      </c>
      <c r="M2192" s="578">
        <v>0.21964468945225174</v>
      </c>
      <c r="N2192" s="578">
        <v>0.14663240686058901</v>
      </c>
      <c r="O2192" s="578">
        <v>1.4898973051458552E-2</v>
      </c>
      <c r="P2192" s="578">
        <v>4.2419982465350223</v>
      </c>
      <c r="Q2192" s="578">
        <v>1655.0971336364698</v>
      </c>
      <c r="R2192" s="578">
        <v>0.21931421460855402</v>
      </c>
      <c r="S2192" s="578">
        <v>0.133422495797276</v>
      </c>
      <c r="T2192" s="578">
        <v>1.4496873962343601E-2</v>
      </c>
      <c r="U2192" s="578">
        <v>4.2848100205422499</v>
      </c>
      <c r="V2192" s="578">
        <v>1701.120976765945</v>
      </c>
      <c r="W2192" s="578">
        <v>0.21964467834186449</v>
      </c>
      <c r="X2192" s="578">
        <v>0.14663240686058901</v>
      </c>
      <c r="Y2192" s="578">
        <v>1.4898974099196452E-2</v>
      </c>
      <c r="AA2192" s="310">
        <v>78</v>
      </c>
    </row>
    <row r="2193" spans="1:27" x14ac:dyDescent="0.3">
      <c r="A2193" s="310" t="s">
        <v>4742</v>
      </c>
      <c r="B2193" s="310" t="s">
        <v>2196</v>
      </c>
      <c r="C2193" s="310" t="s">
        <v>2183</v>
      </c>
      <c r="D2193" s="36">
        <v>15</v>
      </c>
      <c r="E2193" s="36">
        <v>2020</v>
      </c>
      <c r="F2193" s="578">
        <v>4.4475013065796949</v>
      </c>
      <c r="G2193" s="578">
        <v>1747.3568852742449</v>
      </c>
      <c r="H2193" s="578">
        <v>0.21317266515203848</v>
      </c>
      <c r="I2193" s="578">
        <v>0.13630988541990449</v>
      </c>
      <c r="J2193" s="578">
        <v>1.5306730337518526E-2</v>
      </c>
      <c r="K2193" s="578">
        <v>4.4704366039525922</v>
      </c>
      <c r="L2193" s="578">
        <v>1784.8463554382274</v>
      </c>
      <c r="M2193" s="578">
        <v>0.21357870964129627</v>
      </c>
      <c r="N2193" s="578">
        <v>0.14808500371873301</v>
      </c>
      <c r="O2193" s="578">
        <v>1.5633939493757923E-2</v>
      </c>
      <c r="P2193" s="578">
        <v>4.4475010980143725</v>
      </c>
      <c r="Q2193" s="578">
        <v>1747.3568852742449</v>
      </c>
      <c r="R2193" s="578">
        <v>0.213172664671825</v>
      </c>
      <c r="S2193" s="578">
        <v>0.13630984382083003</v>
      </c>
      <c r="T2193" s="578">
        <v>1.5306729813649601E-2</v>
      </c>
      <c r="U2193" s="578">
        <v>4.4704359756190826</v>
      </c>
      <c r="V2193" s="578">
        <v>1784.84645970662</v>
      </c>
      <c r="W2193" s="578">
        <v>0.213578709692228</v>
      </c>
      <c r="X2193" s="578">
        <v>0.14808500371873301</v>
      </c>
      <c r="Y2193" s="578">
        <v>1.5633939493757923E-2</v>
      </c>
      <c r="AA2193" s="310">
        <v>79</v>
      </c>
    </row>
    <row r="2194" spans="1:27" x14ac:dyDescent="0.3">
      <c r="A2194" s="580" t="s">
        <v>4743</v>
      </c>
      <c r="B2194" s="580" t="s">
        <v>2196</v>
      </c>
      <c r="C2194" s="580" t="s">
        <v>2183</v>
      </c>
      <c r="D2194" s="581">
        <v>16</v>
      </c>
      <c r="E2194" s="581">
        <v>2020</v>
      </c>
      <c r="F2194" s="582">
        <v>4.6921172824307416</v>
      </c>
      <c r="G2194" s="582">
        <v>1868.5292015075649</v>
      </c>
      <c r="H2194" s="582">
        <v>0.21130037388744877</v>
      </c>
      <c r="I2194" s="582">
        <v>0.1427401761369155</v>
      </c>
      <c r="J2194" s="582">
        <v>1.6369510112175051E-2</v>
      </c>
      <c r="K2194" s="582">
        <v>4.6906427997588853</v>
      </c>
      <c r="L2194" s="582">
        <v>1894.8579266866</v>
      </c>
      <c r="M2194" s="582">
        <v>0.21146658743236876</v>
      </c>
      <c r="N2194" s="582">
        <v>0.15329160541296</v>
      </c>
      <c r="O2194" s="582">
        <v>1.6598877322394352E-2</v>
      </c>
      <c r="P2194" s="582">
        <v>4.6921168646246425</v>
      </c>
      <c r="Q2194" s="582">
        <v>1868.5291493733675</v>
      </c>
      <c r="R2194" s="582">
        <v>0.2113003305688225</v>
      </c>
      <c r="S2194" s="582">
        <v>0.14274017613691525</v>
      </c>
      <c r="T2194" s="582">
        <v>1.6369510112175051E-2</v>
      </c>
      <c r="U2194" s="582">
        <v>4.6906425931568529</v>
      </c>
      <c r="V2194" s="582">
        <v>1894.8579266866</v>
      </c>
      <c r="W2194" s="582">
        <v>0.211466557559712</v>
      </c>
      <c r="X2194" s="582">
        <v>0.15329160013546525</v>
      </c>
      <c r="Y2194" s="582">
        <v>1.6598877322394352E-2</v>
      </c>
      <c r="AA2194" s="310">
        <v>80</v>
      </c>
    </row>
    <row r="2195" spans="1:27" x14ac:dyDescent="0.3">
      <c r="A2195" s="310" t="s">
        <v>4744</v>
      </c>
      <c r="B2195" s="310" t="s">
        <v>2196</v>
      </c>
      <c r="C2195" s="310" t="s">
        <v>2183</v>
      </c>
      <c r="D2195" s="36">
        <v>1</v>
      </c>
      <c r="E2195" s="36">
        <v>2030</v>
      </c>
      <c r="F2195" s="578">
        <v>10.164285368015028</v>
      </c>
      <c r="G2195" s="578">
        <v>8019.0214284260992</v>
      </c>
      <c r="H2195" s="578">
        <v>1.0540791144594475</v>
      </c>
      <c r="I2195" s="578">
        <v>0.34916299061539247</v>
      </c>
      <c r="J2195" s="578">
        <v>6.9161087817822875E-2</v>
      </c>
      <c r="K2195" s="578">
        <v>10.232939095203596</v>
      </c>
      <c r="L2195" s="578">
        <v>8076.0129597981722</v>
      </c>
      <c r="M2195" s="578">
        <v>1.0568928055242075</v>
      </c>
      <c r="N2195" s="578">
        <v>0.35184651706367676</v>
      </c>
      <c r="O2195" s="578">
        <v>6.965252757072446E-2</v>
      </c>
      <c r="P2195" s="578">
        <v>10.164284791888324</v>
      </c>
      <c r="Q2195" s="578">
        <v>8019.0214284260992</v>
      </c>
      <c r="R2195" s="578">
        <v>1.0540790890033001</v>
      </c>
      <c r="S2195" s="578">
        <v>0.34916298541550805</v>
      </c>
      <c r="T2195" s="578">
        <v>6.9161088361094372E-2</v>
      </c>
      <c r="U2195" s="578">
        <v>10.232938623282557</v>
      </c>
      <c r="V2195" s="578">
        <v>8076.0129089355423</v>
      </c>
      <c r="W2195" s="578">
        <v>1.0568928002467075</v>
      </c>
      <c r="X2195" s="578">
        <v>0.35184653289616047</v>
      </c>
      <c r="Y2195" s="578">
        <v>6.965252857965723E-2</v>
      </c>
      <c r="AA2195" s="310">
        <v>81</v>
      </c>
    </row>
    <row r="2196" spans="1:27" x14ac:dyDescent="0.3">
      <c r="A2196" s="310" t="s">
        <v>4745</v>
      </c>
      <c r="B2196" s="310" t="s">
        <v>2196</v>
      </c>
      <c r="C2196" s="310" t="s">
        <v>2183</v>
      </c>
      <c r="D2196" s="36">
        <v>2</v>
      </c>
      <c r="E2196" s="36">
        <v>2030</v>
      </c>
      <c r="F2196" s="578">
        <v>5.4586198590577579</v>
      </c>
      <c r="G2196" s="578">
        <v>4474.5202585856077</v>
      </c>
      <c r="H2196" s="578">
        <v>0.59683971388343071</v>
      </c>
      <c r="I2196" s="578">
        <v>0.18515190439453927</v>
      </c>
      <c r="J2196" s="578">
        <v>3.8590638743092577E-2</v>
      </c>
      <c r="K2196" s="578">
        <v>5.5623987060019573</v>
      </c>
      <c r="L2196" s="578">
        <v>4549.2914326985647</v>
      </c>
      <c r="M2196" s="578">
        <v>0.60325841642528133</v>
      </c>
      <c r="N2196" s="578">
        <v>0.18781488412059802</v>
      </c>
      <c r="O2196" s="578">
        <v>3.9235480478964697E-2</v>
      </c>
      <c r="P2196" s="578">
        <v>5.4586197051679175</v>
      </c>
      <c r="Q2196" s="578">
        <v>4474.5202585856077</v>
      </c>
      <c r="R2196" s="578">
        <v>0.59683970901096428</v>
      </c>
      <c r="S2196" s="578">
        <v>0.18515190334680126</v>
      </c>
      <c r="T2196" s="578">
        <v>3.8590638743092577E-2</v>
      </c>
      <c r="U2196" s="578">
        <v>5.5623984969439899</v>
      </c>
      <c r="V2196" s="578">
        <v>4549.2914861043246</v>
      </c>
      <c r="W2196" s="578">
        <v>0.60325841651986822</v>
      </c>
      <c r="X2196" s="578">
        <v>0.18781486937465725</v>
      </c>
      <c r="Y2196" s="578">
        <v>3.9235480478964697E-2</v>
      </c>
      <c r="AA2196" s="310">
        <v>82</v>
      </c>
    </row>
    <row r="2197" spans="1:27" x14ac:dyDescent="0.3">
      <c r="A2197" s="310" t="s">
        <v>4746</v>
      </c>
      <c r="B2197" s="310" t="s">
        <v>2196</v>
      </c>
      <c r="C2197" s="310" t="s">
        <v>2183</v>
      </c>
      <c r="D2197" s="36">
        <v>3</v>
      </c>
      <c r="E2197" s="36">
        <v>2030</v>
      </c>
      <c r="F2197" s="578">
        <v>3.3202567897072424</v>
      </c>
      <c r="G2197" s="578">
        <v>2844.2982254028275</v>
      </c>
      <c r="H2197" s="578">
        <v>0.33150298637459197</v>
      </c>
      <c r="I2197" s="578">
        <v>0.1137228965720465</v>
      </c>
      <c r="J2197" s="578">
        <v>2.4531594167153E-2</v>
      </c>
      <c r="K2197" s="578">
        <v>3.3013500266339726</v>
      </c>
      <c r="L2197" s="578">
        <v>2814.7188008626254</v>
      </c>
      <c r="M2197" s="578">
        <v>0.33154495362517322</v>
      </c>
      <c r="N2197" s="578">
        <v>0.11259048113909825</v>
      </c>
      <c r="O2197" s="578">
        <v>2.4276381455517023E-2</v>
      </c>
      <c r="P2197" s="578">
        <v>3.32025694740453</v>
      </c>
      <c r="Q2197" s="578">
        <v>2844.2981732686321</v>
      </c>
      <c r="R2197" s="578">
        <v>0.33150298632244779</v>
      </c>
      <c r="S2197" s="578">
        <v>0.1137228945347785</v>
      </c>
      <c r="T2197" s="578">
        <v>2.4531593643284048E-2</v>
      </c>
      <c r="U2197" s="578">
        <v>3.3013503916908977</v>
      </c>
      <c r="V2197" s="578">
        <v>2814.7188008626254</v>
      </c>
      <c r="W2197" s="578">
        <v>0.33154493786908701</v>
      </c>
      <c r="X2197" s="578">
        <v>0.1125904748138655</v>
      </c>
      <c r="Y2197" s="578">
        <v>2.4276381455517023E-2</v>
      </c>
      <c r="AA2197" s="310">
        <v>83</v>
      </c>
    </row>
    <row r="2198" spans="1:27" x14ac:dyDescent="0.3">
      <c r="A2198" s="310" t="s">
        <v>4747</v>
      </c>
      <c r="B2198" s="310" t="s">
        <v>2196</v>
      </c>
      <c r="C2198" s="310" t="s">
        <v>2183</v>
      </c>
      <c r="D2198" s="36">
        <v>4</v>
      </c>
      <c r="E2198" s="36">
        <v>2030</v>
      </c>
      <c r="F2198" s="578">
        <v>2.7646493107008552</v>
      </c>
      <c r="G2198" s="578">
        <v>2546.9857584635374</v>
      </c>
      <c r="H2198" s="578">
        <v>0.24250760539992602</v>
      </c>
      <c r="I2198" s="578">
        <v>0.10030809611392476</v>
      </c>
      <c r="J2198" s="578">
        <v>2.1967573207803025E-2</v>
      </c>
      <c r="K2198" s="578">
        <v>2.7219932458598679</v>
      </c>
      <c r="L2198" s="578">
        <v>2490.403823852535</v>
      </c>
      <c r="M2198" s="578">
        <v>0.24161194690653526</v>
      </c>
      <c r="N2198" s="578">
        <v>9.8128870129585211E-2</v>
      </c>
      <c r="O2198" s="578">
        <v>2.1479523197437275E-2</v>
      </c>
      <c r="P2198" s="578">
        <v>2.7646491020982427</v>
      </c>
      <c r="Q2198" s="578">
        <v>2546.9857584635374</v>
      </c>
      <c r="R2198" s="578">
        <v>0.24250760470022176</v>
      </c>
      <c r="S2198" s="578">
        <v>0.10030810789127451</v>
      </c>
      <c r="T2198" s="578">
        <v>2.1967573207803025E-2</v>
      </c>
      <c r="U2198" s="578">
        <v>2.7219930372290602</v>
      </c>
      <c r="V2198" s="578">
        <v>2490.403823852535</v>
      </c>
      <c r="W2198" s="578">
        <v>0.24161197338131951</v>
      </c>
      <c r="X2198" s="578">
        <v>9.8128860874567125E-2</v>
      </c>
      <c r="Y2198" s="578">
        <v>2.1479523197437275E-2</v>
      </c>
      <c r="AA2198" s="310">
        <v>84</v>
      </c>
    </row>
    <row r="2199" spans="1:27" x14ac:dyDescent="0.3">
      <c r="A2199" s="310" t="s">
        <v>4748</v>
      </c>
      <c r="B2199" s="310" t="s">
        <v>2196</v>
      </c>
      <c r="C2199" s="310" t="s">
        <v>2183</v>
      </c>
      <c r="D2199" s="36">
        <v>5</v>
      </c>
      <c r="E2199" s="36">
        <v>2030</v>
      </c>
      <c r="F2199" s="578">
        <v>2.3593517403999873</v>
      </c>
      <c r="G2199" s="578">
        <v>2228.9648844400976</v>
      </c>
      <c r="H2199" s="578">
        <v>0.19212137444264923</v>
      </c>
      <c r="I2199" s="578">
        <v>8.9661153954996992E-2</v>
      </c>
      <c r="J2199" s="578">
        <v>1.9225249125156503E-2</v>
      </c>
      <c r="K2199" s="578">
        <v>2.3282368338879302</v>
      </c>
      <c r="L2199" s="578">
        <v>2186.0840988159125</v>
      </c>
      <c r="M2199" s="578">
        <v>0.19169350566031973</v>
      </c>
      <c r="N2199" s="578">
        <v>8.7641210528090568E-2</v>
      </c>
      <c r="O2199" s="578">
        <v>1.8855303390106749E-2</v>
      </c>
      <c r="P2199" s="578">
        <v>2.3593516882607801</v>
      </c>
      <c r="Q2199" s="578">
        <v>2228.9648844400976</v>
      </c>
      <c r="R2199" s="578">
        <v>0.1921213639385915</v>
      </c>
      <c r="S2199" s="578">
        <v>8.9661162686146129E-2</v>
      </c>
      <c r="T2199" s="578">
        <v>1.9225249125156503E-2</v>
      </c>
      <c r="U2199" s="578">
        <v>2.3282367817394776</v>
      </c>
      <c r="V2199" s="578">
        <v>2186.0841509501074</v>
      </c>
      <c r="W2199" s="578">
        <v>0.19169350566031973</v>
      </c>
      <c r="X2199" s="578">
        <v>8.7641209480352672E-2</v>
      </c>
      <c r="Y2199" s="578">
        <v>1.8855303390106749E-2</v>
      </c>
      <c r="AA2199" s="310">
        <v>85</v>
      </c>
    </row>
    <row r="2200" spans="1:27" x14ac:dyDescent="0.3">
      <c r="A2200" s="310" t="s">
        <v>4749</v>
      </c>
      <c r="B2200" s="310" t="s">
        <v>2196</v>
      </c>
      <c r="C2200" s="310" t="s">
        <v>2183</v>
      </c>
      <c r="D2200" s="36">
        <v>6</v>
      </c>
      <c r="E2200" s="36">
        <v>2030</v>
      </c>
      <c r="F2200" s="578">
        <v>2.1176156065578926</v>
      </c>
      <c r="G2200" s="578">
        <v>2080.5239562988227</v>
      </c>
      <c r="H2200" s="578">
        <v>0.16847983739959627</v>
      </c>
      <c r="I2200" s="578">
        <v>8.2606858806684558E-2</v>
      </c>
      <c r="J2200" s="578">
        <v>1.7944697717515074E-2</v>
      </c>
      <c r="K2200" s="578">
        <v>2.0978028146049201</v>
      </c>
      <c r="L2200" s="578">
        <v>2049.2307306925404</v>
      </c>
      <c r="M2200" s="578">
        <v>0.16788553822940799</v>
      </c>
      <c r="N2200" s="578">
        <v>8.0926388443913255E-2</v>
      </c>
      <c r="O2200" s="578">
        <v>1.767470237488545E-2</v>
      </c>
      <c r="P2200" s="578">
        <v>2.1176156586966473</v>
      </c>
      <c r="Q2200" s="578">
        <v>2080.5239562988227</v>
      </c>
      <c r="R2200" s="578">
        <v>0.16847983685632476</v>
      </c>
      <c r="S2200" s="578">
        <v>8.2606865616980926E-2</v>
      </c>
      <c r="T2200" s="578">
        <v>1.7944697717515074E-2</v>
      </c>
      <c r="U2200" s="578">
        <v>2.0978027115127853</v>
      </c>
      <c r="V2200" s="578">
        <v>2049.2307306925404</v>
      </c>
      <c r="W2200" s="578">
        <v>0.16788553822940799</v>
      </c>
      <c r="X2200" s="578">
        <v>8.09263858245685E-2</v>
      </c>
      <c r="Y2200" s="578">
        <v>1.767470237488545E-2</v>
      </c>
      <c r="AA2200" s="310">
        <v>86</v>
      </c>
    </row>
    <row r="2201" spans="1:27" x14ac:dyDescent="0.3">
      <c r="A2201" s="310" t="s">
        <v>4750</v>
      </c>
      <c r="B2201" s="310" t="s">
        <v>2196</v>
      </c>
      <c r="C2201" s="310" t="s">
        <v>2183</v>
      </c>
      <c r="D2201" s="36">
        <v>7</v>
      </c>
      <c r="E2201" s="36">
        <v>2030</v>
      </c>
      <c r="F2201" s="578">
        <v>2.0151230343641702</v>
      </c>
      <c r="G2201" s="578">
        <v>2036.7945874532002</v>
      </c>
      <c r="H2201" s="578">
        <v>0.1517011972355245</v>
      </c>
      <c r="I2201" s="578">
        <v>7.7973397739697192E-2</v>
      </c>
      <c r="J2201" s="578">
        <v>1.7567705227217276E-2</v>
      </c>
      <c r="K2201" s="578">
        <v>2.0002848134902975</v>
      </c>
      <c r="L2201" s="578">
        <v>2012.9934501647874</v>
      </c>
      <c r="M2201" s="578">
        <v>0.151158310401418</v>
      </c>
      <c r="N2201" s="578">
        <v>7.6728012335176204E-2</v>
      </c>
      <c r="O2201" s="578">
        <v>1.7362325316450197E-2</v>
      </c>
      <c r="P2201" s="578">
        <v>2.0151230865388472</v>
      </c>
      <c r="Q2201" s="578">
        <v>2036.7945874532002</v>
      </c>
      <c r="R2201" s="578">
        <v>0.15170119714457475</v>
      </c>
      <c r="S2201" s="578">
        <v>7.7973396168090375E-2</v>
      </c>
      <c r="T2201" s="578">
        <v>1.7567705227217276E-2</v>
      </c>
      <c r="U2201" s="578">
        <v>2.0002846048843477</v>
      </c>
      <c r="V2201" s="578">
        <v>2012.99355443318</v>
      </c>
      <c r="W2201" s="578">
        <v>0.15115830822711923</v>
      </c>
      <c r="X2201" s="578">
        <v>7.6728012335176232E-2</v>
      </c>
      <c r="Y2201" s="578">
        <v>1.7362325316450197E-2</v>
      </c>
      <c r="AA2201" s="310">
        <v>87</v>
      </c>
    </row>
    <row r="2202" spans="1:27" x14ac:dyDescent="0.3">
      <c r="A2202" s="310" t="s">
        <v>4751</v>
      </c>
      <c r="B2202" s="310" t="s">
        <v>2196</v>
      </c>
      <c r="C2202" s="310" t="s">
        <v>2183</v>
      </c>
      <c r="D2202" s="36">
        <v>8</v>
      </c>
      <c r="E2202" s="36">
        <v>2030</v>
      </c>
      <c r="F2202" s="578">
        <v>1.7235734749876075</v>
      </c>
      <c r="G2202" s="578">
        <v>1699.6474088032976</v>
      </c>
      <c r="H2202" s="578">
        <v>0.13247272752535777</v>
      </c>
      <c r="I2202" s="578">
        <v>6.0243816522415679E-2</v>
      </c>
      <c r="J2202" s="578">
        <v>1.4660290272634723E-2</v>
      </c>
      <c r="K2202" s="578">
        <v>1.731729786429085</v>
      </c>
      <c r="L2202" s="578">
        <v>1710.3717486063576</v>
      </c>
      <c r="M2202" s="578">
        <v>0.1326765894579385</v>
      </c>
      <c r="N2202" s="578">
        <v>6.0748372401576455E-2</v>
      </c>
      <c r="O2202" s="578">
        <v>1.475262072441785E-2</v>
      </c>
      <c r="P2202" s="578">
        <v>1.7235736836349376</v>
      </c>
      <c r="Q2202" s="578">
        <v>1699.6476694742776</v>
      </c>
      <c r="R2202" s="578">
        <v>0.13247272975665147</v>
      </c>
      <c r="S2202" s="578">
        <v>6.0243820121589374E-2</v>
      </c>
      <c r="T2202" s="578">
        <v>1.4660289753616424E-2</v>
      </c>
      <c r="U2202" s="578">
        <v>1.7317298907326677</v>
      </c>
      <c r="V2202" s="578">
        <v>1710.3717486063576</v>
      </c>
      <c r="W2202" s="578">
        <v>0.13267658744007327</v>
      </c>
      <c r="X2202" s="578">
        <v>6.0748371353838551E-2</v>
      </c>
      <c r="Y2202" s="578">
        <v>1.475262072441785E-2</v>
      </c>
      <c r="AA2202" s="310">
        <v>88</v>
      </c>
    </row>
    <row r="2203" spans="1:27" x14ac:dyDescent="0.3">
      <c r="A2203" s="310" t="s">
        <v>4752</v>
      </c>
      <c r="B2203" s="310" t="s">
        <v>2196</v>
      </c>
      <c r="C2203" s="310" t="s">
        <v>2183</v>
      </c>
      <c r="D2203" s="36">
        <v>9</v>
      </c>
      <c r="E2203" s="36">
        <v>2030</v>
      </c>
      <c r="F2203" s="578">
        <v>1.6378321107135849</v>
      </c>
      <c r="G2203" s="578">
        <v>1645.9664599100702</v>
      </c>
      <c r="H2203" s="578">
        <v>0.1224711739253805</v>
      </c>
      <c r="I2203" s="578">
        <v>5.5248821096029049E-2</v>
      </c>
      <c r="J2203" s="578">
        <v>1.4197682214823176E-2</v>
      </c>
      <c r="K2203" s="578">
        <v>1.6534907338118452</v>
      </c>
      <c r="L2203" s="578">
        <v>1671.0718409220324</v>
      </c>
      <c r="M2203" s="578">
        <v>0.1230357230024305</v>
      </c>
      <c r="N2203" s="578">
        <v>5.6702197936829152E-2</v>
      </c>
      <c r="O2203" s="578">
        <v>1.4414023986319024E-2</v>
      </c>
      <c r="P2203" s="578">
        <v>1.6378321107813401</v>
      </c>
      <c r="Q2203" s="578">
        <v>1645.9664599100702</v>
      </c>
      <c r="R2203" s="578">
        <v>0.12247117294979575</v>
      </c>
      <c r="S2203" s="578">
        <v>5.5248826858587501E-2</v>
      </c>
      <c r="T2203" s="578">
        <v>1.4197682214823176E-2</v>
      </c>
      <c r="U2203" s="578">
        <v>1.6534909417762951</v>
      </c>
      <c r="V2203" s="578">
        <v>1671.071788787835</v>
      </c>
      <c r="W2203" s="578">
        <v>0.12303572465649824</v>
      </c>
      <c r="X2203" s="578">
        <v>5.6702197936829152E-2</v>
      </c>
      <c r="Y2203" s="578">
        <v>1.4414023986319024E-2</v>
      </c>
      <c r="AA2203" s="310">
        <v>89</v>
      </c>
    </row>
    <row r="2204" spans="1:27" x14ac:dyDescent="0.3">
      <c r="A2204" s="310" t="s">
        <v>4753</v>
      </c>
      <c r="B2204" s="310" t="s">
        <v>2196</v>
      </c>
      <c r="C2204" s="310" t="s">
        <v>2183</v>
      </c>
      <c r="D2204" s="36">
        <v>10</v>
      </c>
      <c r="E2204" s="36">
        <v>2030</v>
      </c>
      <c r="F2204" s="578">
        <v>1.5711420465187624</v>
      </c>
      <c r="G2204" s="578">
        <v>1604.2114486694302</v>
      </c>
      <c r="H2204" s="578">
        <v>0.11469211143230425</v>
      </c>
      <c r="I2204" s="578">
        <v>5.1363814796786728E-2</v>
      </c>
      <c r="J2204" s="578">
        <v>1.3837876021473926E-2</v>
      </c>
      <c r="K2204" s="578">
        <v>1.5944206303157999</v>
      </c>
      <c r="L2204" s="578">
        <v>1642.2276280720948</v>
      </c>
      <c r="M2204" s="578">
        <v>0.11569959517237249</v>
      </c>
      <c r="N2204" s="578">
        <v>5.3512397804297472E-2</v>
      </c>
      <c r="O2204" s="578">
        <v>1.4165576610442526E-2</v>
      </c>
      <c r="P2204" s="578">
        <v>1.5711420465918251</v>
      </c>
      <c r="Q2204" s="578">
        <v>1604.2114486694302</v>
      </c>
      <c r="R2204" s="578">
        <v>0.114692111498091</v>
      </c>
      <c r="S2204" s="578">
        <v>5.1363818463869351E-2</v>
      </c>
      <c r="T2204" s="578">
        <v>1.3837876021473926E-2</v>
      </c>
      <c r="U2204" s="578">
        <v>1.5944204738486076</v>
      </c>
      <c r="V2204" s="578">
        <v>1642.2276280720948</v>
      </c>
      <c r="W2204" s="578">
        <v>0.11569959258425375</v>
      </c>
      <c r="X2204" s="578">
        <v>5.3512398328166427E-2</v>
      </c>
      <c r="Y2204" s="578">
        <v>1.4165576091424225E-2</v>
      </c>
      <c r="AA2204" s="310">
        <v>90</v>
      </c>
    </row>
    <row r="2205" spans="1:27" x14ac:dyDescent="0.3">
      <c r="A2205" s="310" t="s">
        <v>4754</v>
      </c>
      <c r="B2205" s="310" t="s">
        <v>2196</v>
      </c>
      <c r="C2205" s="310" t="s">
        <v>2183</v>
      </c>
      <c r="D2205" s="36">
        <v>11</v>
      </c>
      <c r="E2205" s="36">
        <v>2030</v>
      </c>
      <c r="F2205" s="578">
        <v>1.4894253043300174</v>
      </c>
      <c r="G2205" s="578">
        <v>1520.0354232788052</v>
      </c>
      <c r="H2205" s="578">
        <v>0.10695653697651575</v>
      </c>
      <c r="I2205" s="578">
        <v>4.4787202263250891E-2</v>
      </c>
      <c r="J2205" s="578">
        <v>1.3112428336171376E-2</v>
      </c>
      <c r="K2205" s="578">
        <v>1.5197260783806974</v>
      </c>
      <c r="L2205" s="578">
        <v>1570.3466517130475</v>
      </c>
      <c r="M2205" s="578">
        <v>0.108333805579301</v>
      </c>
      <c r="N2205" s="578">
        <v>4.7680303803645005E-2</v>
      </c>
      <c r="O2205" s="578">
        <v>1.3546099876596876E-2</v>
      </c>
      <c r="P2205" s="578">
        <v>1.489425304334715</v>
      </c>
      <c r="Q2205" s="578">
        <v>1520.0354232788052</v>
      </c>
      <c r="R2205" s="578">
        <v>0.10695654385199251</v>
      </c>
      <c r="S2205" s="578">
        <v>4.4787200691644047E-2</v>
      </c>
      <c r="T2205" s="578">
        <v>1.3112428336171376E-2</v>
      </c>
      <c r="U2205" s="578">
        <v>1.5197259225549975</v>
      </c>
      <c r="V2205" s="578">
        <v>1570.3466517130475</v>
      </c>
      <c r="W2205" s="578">
        <v>0.10833380552685376</v>
      </c>
      <c r="X2205" s="578">
        <v>4.7680302232038153E-2</v>
      </c>
      <c r="Y2205" s="578">
        <v>1.3546099876596876E-2</v>
      </c>
      <c r="AA2205" s="310">
        <v>91</v>
      </c>
    </row>
    <row r="2206" spans="1:27" x14ac:dyDescent="0.3">
      <c r="A2206" s="310" t="s">
        <v>4755</v>
      </c>
      <c r="B2206" s="310" t="s">
        <v>2196</v>
      </c>
      <c r="C2206" s="310" t="s">
        <v>2183</v>
      </c>
      <c r="D2206" s="36">
        <v>12</v>
      </c>
      <c r="E2206" s="36">
        <v>2030</v>
      </c>
      <c r="F2206" s="578">
        <v>1.4167891939362827</v>
      </c>
      <c r="G2206" s="578">
        <v>1436.2173436482699</v>
      </c>
      <c r="H2206" s="578">
        <v>0.10007805243185385</v>
      </c>
      <c r="I2206" s="578">
        <v>3.7608500570058802E-2</v>
      </c>
      <c r="J2206" s="578">
        <v>1.238975608915395E-2</v>
      </c>
      <c r="K2206" s="578">
        <v>1.4522718953980951</v>
      </c>
      <c r="L2206" s="578">
        <v>1495.832492828365</v>
      </c>
      <c r="M2206" s="578">
        <v>0.10174760584868575</v>
      </c>
      <c r="N2206" s="578">
        <v>4.1159112646710051E-2</v>
      </c>
      <c r="O2206" s="578">
        <v>1.2903670974386175E-2</v>
      </c>
      <c r="P2206" s="578">
        <v>1.4167892982754875</v>
      </c>
      <c r="Q2206" s="578">
        <v>1436.2173436482699</v>
      </c>
      <c r="R2206" s="578">
        <v>0.10007805398648351</v>
      </c>
      <c r="S2206" s="578">
        <v>3.7608500570058802E-2</v>
      </c>
      <c r="T2206" s="578">
        <v>1.238975608915395E-2</v>
      </c>
      <c r="U2206" s="578">
        <v>1.4522717910376699</v>
      </c>
      <c r="V2206" s="578">
        <v>1495.832492828365</v>
      </c>
      <c r="W2206" s="578">
        <v>0.10174760583322451</v>
      </c>
      <c r="X2206" s="578">
        <v>4.1159112127691772E-2</v>
      </c>
      <c r="Y2206" s="578">
        <v>1.2903670974386175E-2</v>
      </c>
      <c r="AA2206" s="310">
        <v>92</v>
      </c>
    </row>
    <row r="2207" spans="1:27" x14ac:dyDescent="0.3">
      <c r="A2207" s="310" t="s">
        <v>4756</v>
      </c>
      <c r="B2207" s="310" t="s">
        <v>2196</v>
      </c>
      <c r="C2207" s="310" t="s">
        <v>2183</v>
      </c>
      <c r="D2207" s="36">
        <v>13</v>
      </c>
      <c r="E2207" s="36">
        <v>2030</v>
      </c>
      <c r="F2207" s="578">
        <v>1.4269755640099551</v>
      </c>
      <c r="G2207" s="578">
        <v>1464.9392916361426</v>
      </c>
      <c r="H2207" s="578">
        <v>9.6763870350211265E-2</v>
      </c>
      <c r="I2207" s="578">
        <v>3.4481180778432874E-2</v>
      </c>
      <c r="J2207" s="578">
        <v>1.2636231384628075E-2</v>
      </c>
      <c r="K2207" s="578">
        <v>1.4597918948243152</v>
      </c>
      <c r="L2207" s="578">
        <v>1522.3067537943502</v>
      </c>
      <c r="M2207" s="578">
        <v>9.8447603867801464E-2</v>
      </c>
      <c r="N2207" s="578">
        <v>3.8171862009524625E-2</v>
      </c>
      <c r="O2207" s="578">
        <v>1.313086149942435E-2</v>
      </c>
      <c r="P2207" s="578">
        <v>1.4269756162576952</v>
      </c>
      <c r="Q2207" s="578">
        <v>1464.9392395019474</v>
      </c>
      <c r="R2207" s="578">
        <v>9.6763871405528279E-2</v>
      </c>
      <c r="S2207" s="578">
        <v>3.4481180618361799E-2</v>
      </c>
      <c r="T2207" s="578">
        <v>1.2636231384628075E-2</v>
      </c>
      <c r="U2207" s="578">
        <v>1.4597915843619325</v>
      </c>
      <c r="V2207" s="578">
        <v>1522.3067537943502</v>
      </c>
      <c r="W2207" s="578">
        <v>9.84476038729553E-2</v>
      </c>
      <c r="X2207" s="578">
        <v>3.8171860981189298E-2</v>
      </c>
      <c r="Y2207" s="578">
        <v>1.313086149942435E-2</v>
      </c>
      <c r="AA2207" s="310">
        <v>93</v>
      </c>
    </row>
    <row r="2208" spans="1:27" x14ac:dyDescent="0.3">
      <c r="A2208" s="310" t="s">
        <v>4757</v>
      </c>
      <c r="B2208" s="310" t="s">
        <v>2196</v>
      </c>
      <c r="C2208" s="310" t="s">
        <v>2183</v>
      </c>
      <c r="D2208" s="36">
        <v>14</v>
      </c>
      <c r="E2208" s="36">
        <v>2030</v>
      </c>
      <c r="F2208" s="578">
        <v>1.4940236476236299</v>
      </c>
      <c r="G2208" s="578">
        <v>1554.6870651245074</v>
      </c>
      <c r="H2208" s="578">
        <v>9.5789924686869171E-2</v>
      </c>
      <c r="I2208" s="578">
        <v>3.533813316607845E-2</v>
      </c>
      <c r="J2208" s="578">
        <v>1.3411018725794999E-2</v>
      </c>
      <c r="K2208" s="578">
        <v>1.5189590450689401</v>
      </c>
      <c r="L2208" s="578">
        <v>1603.5190633137975</v>
      </c>
      <c r="M2208" s="578">
        <v>9.7270451787456552E-2</v>
      </c>
      <c r="N2208" s="578">
        <v>3.8783470168709699E-2</v>
      </c>
      <c r="O2208" s="578">
        <v>1.3831950525248675E-2</v>
      </c>
      <c r="P2208" s="578">
        <v>1.4940235955217123</v>
      </c>
      <c r="Q2208" s="578">
        <v>1554.6870651245074</v>
      </c>
      <c r="R2208" s="578">
        <v>9.5789928400336039E-2</v>
      </c>
      <c r="S2208" s="578">
        <v>3.5338135785423198E-2</v>
      </c>
      <c r="T2208" s="578">
        <v>1.3411018725794999E-2</v>
      </c>
      <c r="U2208" s="578">
        <v>1.5189589401138575</v>
      </c>
      <c r="V2208" s="578">
        <v>1603.5190633137975</v>
      </c>
      <c r="W2208" s="578">
        <v>9.7270451776845804E-2</v>
      </c>
      <c r="X2208" s="578">
        <v>3.8783470168709699E-2</v>
      </c>
      <c r="Y2208" s="578">
        <v>1.3831950525248675E-2</v>
      </c>
      <c r="AA2208" s="310">
        <v>94</v>
      </c>
    </row>
    <row r="2209" spans="1:27" x14ac:dyDescent="0.3">
      <c r="A2209" s="310" t="s">
        <v>4758</v>
      </c>
      <c r="B2209" s="310" t="s">
        <v>2196</v>
      </c>
      <c r="C2209" s="310" t="s">
        <v>2183</v>
      </c>
      <c r="D2209" s="36">
        <v>15</v>
      </c>
      <c r="E2209" s="36">
        <v>2030</v>
      </c>
      <c r="F2209" s="578">
        <v>1.5514964488337002</v>
      </c>
      <c r="G2209" s="578">
        <v>1631.6043726603125</v>
      </c>
      <c r="H2209" s="578">
        <v>9.4954944120824281E-2</v>
      </c>
      <c r="I2209" s="578">
        <v>3.6072671495882447E-2</v>
      </c>
      <c r="J2209" s="578">
        <v>1.4075019736386151E-2</v>
      </c>
      <c r="K2209" s="578">
        <v>1.5700538997843925</v>
      </c>
      <c r="L2209" s="578">
        <v>1673.1665407816524</v>
      </c>
      <c r="M2209" s="578">
        <v>9.6272839928739445E-2</v>
      </c>
      <c r="N2209" s="578">
        <v>3.914167104327735E-2</v>
      </c>
      <c r="O2209" s="578">
        <v>1.4433201974801075E-2</v>
      </c>
      <c r="P2209" s="578">
        <v>1.5514964494852048</v>
      </c>
      <c r="Q2209" s="578">
        <v>1631.6043726603125</v>
      </c>
      <c r="R2209" s="578">
        <v>9.4954943622724344E-2</v>
      </c>
      <c r="S2209" s="578">
        <v>3.6072671869381581E-2</v>
      </c>
      <c r="T2209" s="578">
        <v>1.4075019736386151E-2</v>
      </c>
      <c r="U2209" s="578">
        <v>1.5700538997586224</v>
      </c>
      <c r="V2209" s="578">
        <v>1673.1665407816524</v>
      </c>
      <c r="W2209" s="578">
        <v>9.627283725785668E-2</v>
      </c>
      <c r="X2209" s="578">
        <v>3.9141670626122449E-2</v>
      </c>
      <c r="Y2209" s="578">
        <v>1.4433201974801075E-2</v>
      </c>
      <c r="AA2209" s="310">
        <v>95</v>
      </c>
    </row>
    <row r="2210" spans="1:27" x14ac:dyDescent="0.3">
      <c r="A2210" s="580" t="s">
        <v>4759</v>
      </c>
      <c r="B2210" s="580" t="s">
        <v>2196</v>
      </c>
      <c r="C2210" s="580" t="s">
        <v>2183</v>
      </c>
      <c r="D2210" s="581">
        <v>16</v>
      </c>
      <c r="E2210" s="581">
        <v>2030</v>
      </c>
      <c r="F2210" s="582">
        <v>1.6289685053064424</v>
      </c>
      <c r="G2210" s="582">
        <v>1737.6145947774201</v>
      </c>
      <c r="H2210" s="582">
        <v>9.5779416644897225E-2</v>
      </c>
      <c r="I2210" s="582">
        <v>3.7626696963949699E-2</v>
      </c>
      <c r="J2210" s="582">
        <v>1.4989878031580375E-2</v>
      </c>
      <c r="K2210" s="582">
        <v>1.6391311314599324</v>
      </c>
      <c r="L2210" s="582">
        <v>1769.2709007263152</v>
      </c>
      <c r="M2210" s="582">
        <v>9.6832627360223897E-2</v>
      </c>
      <c r="N2210" s="582">
        <v>4.0380087079635446E-2</v>
      </c>
      <c r="O2210" s="582">
        <v>1.5262621716828977E-2</v>
      </c>
      <c r="P2210" s="582">
        <v>1.6289684531578399</v>
      </c>
      <c r="Q2210" s="582">
        <v>1737.6145947774201</v>
      </c>
      <c r="R2210" s="582">
        <v>9.5779416686127605E-2</v>
      </c>
      <c r="S2210" s="582">
        <v>3.7626707868184853E-2</v>
      </c>
      <c r="T2210" s="582">
        <v>1.4989878555449327E-2</v>
      </c>
      <c r="U2210" s="582">
        <v>1.6391311320438273</v>
      </c>
      <c r="V2210" s="582">
        <v>1769.2708485921175</v>
      </c>
      <c r="W2210" s="582">
        <v>9.6832625768001848E-2</v>
      </c>
      <c r="X2210" s="582">
        <v>4.0380086934116301E-2</v>
      </c>
      <c r="Y2210" s="582">
        <v>1.5262621716828977E-2</v>
      </c>
      <c r="AA2210" s="310">
        <v>96</v>
      </c>
    </row>
    <row r="2211" spans="1:27" x14ac:dyDescent="0.3">
      <c r="A2211" s="310" t="s">
        <v>4760</v>
      </c>
      <c r="B2211" s="310" t="s">
        <v>2195</v>
      </c>
      <c r="C2211" s="310" t="s">
        <v>2183</v>
      </c>
      <c r="D2211" s="36">
        <v>1</v>
      </c>
      <c r="E2211" s="36">
        <v>2012</v>
      </c>
      <c r="F2211" s="578">
        <v>58.897165840181152</v>
      </c>
      <c r="G2211" s="578">
        <v>8535.7090861002544</v>
      </c>
      <c r="H2211" s="578">
        <v>6.4783283756114534</v>
      </c>
      <c r="I2211" s="578">
        <v>3.8445800393819747</v>
      </c>
      <c r="J2211" s="578">
        <v>7.289756136015052E-2</v>
      </c>
      <c r="K2211" s="578">
        <v>59.253518642586002</v>
      </c>
      <c r="L2211" s="578">
        <v>8585.799763997391</v>
      </c>
      <c r="M2211" s="578">
        <v>6.4939120071940053</v>
      </c>
      <c r="N2211" s="578">
        <v>3.8671100139617902</v>
      </c>
      <c r="O2211" s="578">
        <v>7.3325362677375452E-2</v>
      </c>
      <c r="P2211" s="578">
        <v>58.897166953848924</v>
      </c>
      <c r="Q2211" s="578">
        <v>8535.7091395060197</v>
      </c>
      <c r="R2211" s="578">
        <v>6.4783283182575024</v>
      </c>
      <c r="S2211" s="578">
        <v>3.8445799350738499</v>
      </c>
      <c r="T2211" s="578">
        <v>7.2897561825811821E-2</v>
      </c>
      <c r="U2211" s="578">
        <v>59.253519100059393</v>
      </c>
      <c r="V2211" s="578">
        <v>8585.79981486002</v>
      </c>
      <c r="W2211" s="578">
        <v>6.493912064547958</v>
      </c>
      <c r="X2211" s="578">
        <v>3.8671100139617902</v>
      </c>
      <c r="Y2211" s="578">
        <v>7.3325363181841852E-2</v>
      </c>
      <c r="AA2211" s="310">
        <v>97</v>
      </c>
    </row>
    <row r="2212" spans="1:27" x14ac:dyDescent="0.3">
      <c r="A2212" s="310" t="s">
        <v>4761</v>
      </c>
      <c r="B2212" s="310" t="s">
        <v>2195</v>
      </c>
      <c r="C2212" s="310" t="s">
        <v>2183</v>
      </c>
      <c r="D2212" s="36">
        <v>2</v>
      </c>
      <c r="E2212" s="36">
        <v>2012</v>
      </c>
      <c r="F2212" s="578">
        <v>30.991431012652598</v>
      </c>
      <c r="G2212" s="578">
        <v>4732.125366210932</v>
      </c>
      <c r="H2212" s="578">
        <v>3.5875047619144071</v>
      </c>
      <c r="I2212" s="578">
        <v>2.0596894708772475</v>
      </c>
      <c r="J2212" s="578">
        <v>4.04138969412694E-2</v>
      </c>
      <c r="K2212" s="578">
        <v>31.570285753443951</v>
      </c>
      <c r="L2212" s="578">
        <v>4808.5454559326126</v>
      </c>
      <c r="M2212" s="578">
        <v>3.6153311189264006</v>
      </c>
      <c r="N2212" s="578">
        <v>2.0872752939661301</v>
      </c>
      <c r="O2212" s="578">
        <v>4.106658155797048E-2</v>
      </c>
      <c r="P2212" s="578">
        <v>30.991427882894573</v>
      </c>
      <c r="Q2212" s="578">
        <v>4732.125366210932</v>
      </c>
      <c r="R2212" s="578">
        <v>3.5875047619144071</v>
      </c>
      <c r="S2212" s="578">
        <v>2.0596894022698176</v>
      </c>
      <c r="T2212" s="578">
        <v>4.04138969412694E-2</v>
      </c>
      <c r="U2212" s="578">
        <v>31.570286283056049</v>
      </c>
      <c r="V2212" s="578">
        <v>4808.5454559326126</v>
      </c>
      <c r="W2212" s="578">
        <v>3.6153311189264006</v>
      </c>
      <c r="X2212" s="578">
        <v>2.08727530886729</v>
      </c>
      <c r="Y2212" s="578">
        <v>4.106658155797048E-2</v>
      </c>
      <c r="AA2212" s="310">
        <v>98</v>
      </c>
    </row>
    <row r="2213" spans="1:27" x14ac:dyDescent="0.3">
      <c r="A2213" s="310" t="s">
        <v>4762</v>
      </c>
      <c r="B2213" s="310" t="s">
        <v>2195</v>
      </c>
      <c r="C2213" s="310" t="s">
        <v>2183</v>
      </c>
      <c r="D2213" s="36">
        <v>3</v>
      </c>
      <c r="E2213" s="36">
        <v>2012</v>
      </c>
      <c r="F2213" s="578">
        <v>18.620578031225374</v>
      </c>
      <c r="G2213" s="578">
        <v>2976.4700113932254</v>
      </c>
      <c r="H2213" s="578">
        <v>1.9311385529969451</v>
      </c>
      <c r="I2213" s="578">
        <v>1.219172901008275</v>
      </c>
      <c r="J2213" s="578">
        <v>2.5420173226545197E-2</v>
      </c>
      <c r="K2213" s="578">
        <v>18.536966891862249</v>
      </c>
      <c r="L2213" s="578">
        <v>2948.4720637003529</v>
      </c>
      <c r="M2213" s="578">
        <v>1.9318673185383226</v>
      </c>
      <c r="N2213" s="578">
        <v>1.2116858831917174</v>
      </c>
      <c r="O2213" s="578">
        <v>2.51810226279E-2</v>
      </c>
      <c r="P2213" s="578">
        <v>18.620578030206726</v>
      </c>
      <c r="Q2213" s="578">
        <v>2976.4699592590277</v>
      </c>
      <c r="R2213" s="578">
        <v>1.9311385529969449</v>
      </c>
      <c r="S2213" s="578">
        <v>1.2191728455945774</v>
      </c>
      <c r="T2213" s="578">
        <v>2.5420173226545197E-2</v>
      </c>
      <c r="U2213" s="578">
        <v>18.536966893414426</v>
      </c>
      <c r="V2213" s="578">
        <v>2948.4720637003529</v>
      </c>
      <c r="W2213" s="578">
        <v>1.9318673215651225</v>
      </c>
      <c r="X2213" s="578">
        <v>1.2116859148566876</v>
      </c>
      <c r="Y2213" s="578">
        <v>2.5181022104031052E-2</v>
      </c>
      <c r="AA2213" s="310">
        <v>99</v>
      </c>
    </row>
    <row r="2214" spans="1:27" x14ac:dyDescent="0.3">
      <c r="A2214" s="310" t="s">
        <v>4763</v>
      </c>
      <c r="B2214" s="310" t="s">
        <v>2195</v>
      </c>
      <c r="C2214" s="310" t="s">
        <v>2183</v>
      </c>
      <c r="D2214" s="36">
        <v>4</v>
      </c>
      <c r="E2214" s="36">
        <v>2012</v>
      </c>
      <c r="F2214" s="578">
        <v>15.940530848694173</v>
      </c>
      <c r="G2214" s="578">
        <v>2659.1930592854751</v>
      </c>
      <c r="H2214" s="578">
        <v>1.3456873009369326</v>
      </c>
      <c r="I2214" s="578">
        <v>1.0437148005391075</v>
      </c>
      <c r="J2214" s="578">
        <v>2.2710640487881927E-2</v>
      </c>
      <c r="K2214" s="578">
        <v>15.676631524533123</v>
      </c>
      <c r="L2214" s="578">
        <v>2602.9671071370399</v>
      </c>
      <c r="M2214" s="578">
        <v>1.34537854934266</v>
      </c>
      <c r="N2214" s="578">
        <v>1.0253621581941801</v>
      </c>
      <c r="O2214" s="578">
        <v>2.2230417681081801E-2</v>
      </c>
      <c r="P2214" s="578">
        <v>15.940529306821748</v>
      </c>
      <c r="Q2214" s="578">
        <v>2659.1930592854751</v>
      </c>
      <c r="R2214" s="578">
        <v>1.3456873004324672</v>
      </c>
      <c r="S2214" s="578">
        <v>1.0437147741516348</v>
      </c>
      <c r="T2214" s="578">
        <v>2.2710640487881927E-2</v>
      </c>
      <c r="U2214" s="578">
        <v>15.676632572062426</v>
      </c>
      <c r="V2214" s="578">
        <v>2602.9671071370399</v>
      </c>
      <c r="W2214" s="578">
        <v>1.3453786008758399</v>
      </c>
      <c r="X2214" s="578">
        <v>1.0253621897815353</v>
      </c>
      <c r="Y2214" s="578">
        <v>2.2230417681081801E-2</v>
      </c>
      <c r="AA2214" s="310">
        <v>100</v>
      </c>
    </row>
    <row r="2215" spans="1:27" x14ac:dyDescent="0.3">
      <c r="A2215" s="310" t="s">
        <v>4764</v>
      </c>
      <c r="B2215" s="310" t="s">
        <v>2195</v>
      </c>
      <c r="C2215" s="310" t="s">
        <v>2183</v>
      </c>
      <c r="D2215" s="36">
        <v>5</v>
      </c>
      <c r="E2215" s="36">
        <v>2012</v>
      </c>
      <c r="F2215" s="578">
        <v>14.0283580627292</v>
      </c>
      <c r="G2215" s="578">
        <v>2340.2899297078397</v>
      </c>
      <c r="H2215" s="578">
        <v>1.0448272942836949</v>
      </c>
      <c r="I2215" s="578">
        <v>0.91032038939495852</v>
      </c>
      <c r="J2215" s="578">
        <v>1.9987108088874526E-2</v>
      </c>
      <c r="K2215" s="578">
        <v>13.794128939664549</v>
      </c>
      <c r="L2215" s="578">
        <v>2297.1466522216751</v>
      </c>
      <c r="M2215" s="578">
        <v>1.0458782466012</v>
      </c>
      <c r="N2215" s="578">
        <v>0.89344457606784977</v>
      </c>
      <c r="O2215" s="578">
        <v>1.9618612733514298E-2</v>
      </c>
      <c r="P2215" s="578">
        <v>14.028358584274674</v>
      </c>
      <c r="Q2215" s="578">
        <v>2340.2899297078397</v>
      </c>
      <c r="R2215" s="578">
        <v>1.044827268303675</v>
      </c>
      <c r="S2215" s="578">
        <v>0.91032037883996919</v>
      </c>
      <c r="T2215" s="578">
        <v>1.9987108088874526E-2</v>
      </c>
      <c r="U2215" s="578">
        <v>13.794127896064275</v>
      </c>
      <c r="V2215" s="578">
        <v>2297.1466522216751</v>
      </c>
      <c r="W2215" s="578">
        <v>1.0458782525189776</v>
      </c>
      <c r="X2215" s="578">
        <v>0.89344460253293256</v>
      </c>
      <c r="Y2215" s="578">
        <v>1.9618612733514298E-2</v>
      </c>
      <c r="AA2215" s="310">
        <v>101</v>
      </c>
    </row>
    <row r="2216" spans="1:27" x14ac:dyDescent="0.3">
      <c r="A2216" s="310" t="s">
        <v>4765</v>
      </c>
      <c r="B2216" s="310" t="s">
        <v>2195</v>
      </c>
      <c r="C2216" s="310" t="s">
        <v>2183</v>
      </c>
      <c r="D2216" s="36">
        <v>6</v>
      </c>
      <c r="E2216" s="36">
        <v>2012</v>
      </c>
      <c r="F2216" s="578">
        <v>12.89079813915785</v>
      </c>
      <c r="G2216" s="578">
        <v>2182.2392476399673</v>
      </c>
      <c r="H2216" s="578">
        <v>0.89060234270679428</v>
      </c>
      <c r="I2216" s="578">
        <v>0.833721306873485</v>
      </c>
      <c r="J2216" s="578">
        <v>1.8637306347954949E-2</v>
      </c>
      <c r="K2216" s="578">
        <v>12.711007643117501</v>
      </c>
      <c r="L2216" s="578">
        <v>2151.6763153076099</v>
      </c>
      <c r="M2216" s="578">
        <v>0.88982501416467075</v>
      </c>
      <c r="N2216" s="578">
        <v>0.81934192776679926</v>
      </c>
      <c r="O2216" s="578">
        <v>1.8376308163472702E-2</v>
      </c>
      <c r="P2216" s="578">
        <v>12.890797096018375</v>
      </c>
      <c r="Q2216" s="578">
        <v>2182.2392476399673</v>
      </c>
      <c r="R2216" s="578">
        <v>0.89060228418869225</v>
      </c>
      <c r="S2216" s="578">
        <v>0.83372131277186134</v>
      </c>
      <c r="T2216" s="578">
        <v>1.8637306347954949E-2</v>
      </c>
      <c r="U2216" s="578">
        <v>12.711010772147926</v>
      </c>
      <c r="V2216" s="578">
        <v>2151.6763153076099</v>
      </c>
      <c r="W2216" s="578">
        <v>0.88982500941104525</v>
      </c>
      <c r="X2216" s="578">
        <v>0.8193419078985843</v>
      </c>
      <c r="Y2216" s="578">
        <v>1.8376308163472702E-2</v>
      </c>
      <c r="AA2216" s="310">
        <v>102</v>
      </c>
    </row>
    <row r="2217" spans="1:27" x14ac:dyDescent="0.3">
      <c r="A2217" s="310" t="s">
        <v>4766</v>
      </c>
      <c r="B2217" s="310" t="s">
        <v>2195</v>
      </c>
      <c r="C2217" s="310" t="s">
        <v>2183</v>
      </c>
      <c r="D2217" s="36">
        <v>7</v>
      </c>
      <c r="E2217" s="36">
        <v>2012</v>
      </c>
      <c r="F2217" s="578">
        <v>12.551323278428701</v>
      </c>
      <c r="G2217" s="578">
        <v>2134.9532190958598</v>
      </c>
      <c r="H2217" s="578">
        <v>0.7841313515867413</v>
      </c>
      <c r="I2217" s="578">
        <v>0.7793182485426462</v>
      </c>
      <c r="J2217" s="578">
        <v>1.8233526362261374E-2</v>
      </c>
      <c r="K2217" s="578">
        <v>12.398274869619199</v>
      </c>
      <c r="L2217" s="578">
        <v>2112.2683130899977</v>
      </c>
      <c r="M2217" s="578">
        <v>0.78208936331793655</v>
      </c>
      <c r="N2217" s="578">
        <v>0.76890307416518477</v>
      </c>
      <c r="O2217" s="578">
        <v>1.80397768854163E-2</v>
      </c>
      <c r="P2217" s="578">
        <v>12.551324842900275</v>
      </c>
      <c r="Q2217" s="578">
        <v>2134.9532190958598</v>
      </c>
      <c r="R2217" s="578">
        <v>0.78413137745034522</v>
      </c>
      <c r="S2217" s="578">
        <v>0.77931821687767855</v>
      </c>
      <c r="T2217" s="578">
        <v>1.8233525314523477E-2</v>
      </c>
      <c r="U2217" s="578">
        <v>12.398274874692975</v>
      </c>
      <c r="V2217" s="578">
        <v>2112.2683130899977</v>
      </c>
      <c r="W2217" s="578">
        <v>0.78208935804044177</v>
      </c>
      <c r="X2217" s="578">
        <v>0.76890307416518444</v>
      </c>
      <c r="Y2217" s="578">
        <v>1.80397768854163E-2</v>
      </c>
      <c r="AA2217" s="310">
        <v>103</v>
      </c>
    </row>
    <row r="2218" spans="1:27" x14ac:dyDescent="0.3">
      <c r="A2218" s="310" t="s">
        <v>4767</v>
      </c>
      <c r="B2218" s="310" t="s">
        <v>2195</v>
      </c>
      <c r="C2218" s="310" t="s">
        <v>2183</v>
      </c>
      <c r="D2218" s="36">
        <v>8</v>
      </c>
      <c r="E2218" s="36">
        <v>2012</v>
      </c>
      <c r="F2218" s="578">
        <v>10.872382261310088</v>
      </c>
      <c r="G2218" s="578">
        <v>1799.7082138061451</v>
      </c>
      <c r="H2218" s="578">
        <v>0.71068599835659052</v>
      </c>
      <c r="I2218" s="578">
        <v>0.609857998788356</v>
      </c>
      <c r="J2218" s="578">
        <v>1.537033863132815E-2</v>
      </c>
      <c r="K2218" s="578">
        <v>10.882734977426741</v>
      </c>
      <c r="L2218" s="578">
        <v>1811.7985267639124</v>
      </c>
      <c r="M2218" s="578">
        <v>0.70760748896282122</v>
      </c>
      <c r="N2218" s="578">
        <v>0.61589995523293772</v>
      </c>
      <c r="O2218" s="578">
        <v>1.54736105857106E-2</v>
      </c>
      <c r="P2218" s="578">
        <v>10.872380645625492</v>
      </c>
      <c r="Q2218" s="578">
        <v>1799.7082138061451</v>
      </c>
      <c r="R2218" s="578">
        <v>0.7106859935835621</v>
      </c>
      <c r="S2218" s="578">
        <v>0.60985798854380768</v>
      </c>
      <c r="T2218" s="578">
        <v>1.537033863132815E-2</v>
      </c>
      <c r="U2218" s="578">
        <v>10.882736178682496</v>
      </c>
      <c r="V2218" s="578">
        <v>1811.798474629715</v>
      </c>
      <c r="W2218" s="578">
        <v>0.70760751639803199</v>
      </c>
      <c r="X2218" s="578">
        <v>0.61589997013409858</v>
      </c>
      <c r="Y2218" s="578">
        <v>1.54736105857106E-2</v>
      </c>
      <c r="AA2218" s="310">
        <v>104</v>
      </c>
    </row>
    <row r="2219" spans="1:27" x14ac:dyDescent="0.3">
      <c r="A2219" s="310" t="s">
        <v>4768</v>
      </c>
      <c r="B2219" s="310" t="s">
        <v>2195</v>
      </c>
      <c r="C2219" s="310" t="s">
        <v>2183</v>
      </c>
      <c r="D2219" s="36">
        <v>9</v>
      </c>
      <c r="E2219" s="36">
        <v>2012</v>
      </c>
      <c r="F2219" s="578">
        <v>10.564111677022632</v>
      </c>
      <c r="G2219" s="578">
        <v>1752.5174903869574</v>
      </c>
      <c r="H2219" s="578">
        <v>0.65992844651918825</v>
      </c>
      <c r="I2219" s="578">
        <v>0.56202301740025451</v>
      </c>
      <c r="J2219" s="578">
        <v>1.4967337570851624E-2</v>
      </c>
      <c r="K2219" s="578">
        <v>10.63942890599715</v>
      </c>
      <c r="L2219" s="578">
        <v>1779.6175994873001</v>
      </c>
      <c r="M2219" s="578">
        <v>0.65603663446381644</v>
      </c>
      <c r="N2219" s="578">
        <v>0.57830387827319318</v>
      </c>
      <c r="O2219" s="578">
        <v>1.5198812461070051E-2</v>
      </c>
      <c r="P2219" s="578">
        <v>10.564112670331538</v>
      </c>
      <c r="Q2219" s="578">
        <v>1752.51743825276</v>
      </c>
      <c r="R2219" s="578">
        <v>0.6599284412416937</v>
      </c>
      <c r="S2219" s="578">
        <v>0.5620230126660315</v>
      </c>
      <c r="T2219" s="578">
        <v>1.4967337570851624E-2</v>
      </c>
      <c r="U2219" s="578">
        <v>10.639428597933112</v>
      </c>
      <c r="V2219" s="578">
        <v>1779.6175994873001</v>
      </c>
      <c r="W2219" s="578">
        <v>0.65603664924856198</v>
      </c>
      <c r="X2219" s="578">
        <v>0.57830389464894849</v>
      </c>
      <c r="Y2219" s="578">
        <v>1.5198812461070051E-2</v>
      </c>
      <c r="AA2219" s="310">
        <v>105</v>
      </c>
    </row>
    <row r="2220" spans="1:27" x14ac:dyDescent="0.3">
      <c r="A2220" s="310" t="s">
        <v>4769</v>
      </c>
      <c r="B2220" s="310" t="s">
        <v>2195</v>
      </c>
      <c r="C2220" s="310" t="s">
        <v>2183</v>
      </c>
      <c r="D2220" s="36">
        <v>10</v>
      </c>
      <c r="E2220" s="36">
        <v>2012</v>
      </c>
      <c r="F2220" s="578">
        <v>10.324338254562411</v>
      </c>
      <c r="G2220" s="578">
        <v>1715.8056068420349</v>
      </c>
      <c r="H2220" s="578">
        <v>0.62045039345199826</v>
      </c>
      <c r="I2220" s="578">
        <v>0.52481794683262706</v>
      </c>
      <c r="J2220" s="578">
        <v>1.4653842546977073E-2</v>
      </c>
      <c r="K2220" s="578">
        <v>10.45610711821544</v>
      </c>
      <c r="L2220" s="578">
        <v>1755.0468851725227</v>
      </c>
      <c r="M2220" s="578">
        <v>0.61678485455922738</v>
      </c>
      <c r="N2220" s="578">
        <v>0.54846340045332875</v>
      </c>
      <c r="O2220" s="578">
        <v>1.49889562647634E-2</v>
      </c>
      <c r="P2220" s="578">
        <v>10.324337260482295</v>
      </c>
      <c r="Q2220" s="578">
        <v>1715.8056068420349</v>
      </c>
      <c r="R2220" s="578">
        <v>0.62045038404175967</v>
      </c>
      <c r="S2220" s="578">
        <v>0.52481794411626947</v>
      </c>
      <c r="T2220" s="578">
        <v>1.4653842546977073E-2</v>
      </c>
      <c r="U2220" s="578">
        <v>10.45610924909119</v>
      </c>
      <c r="V2220" s="578">
        <v>1755.0468851725227</v>
      </c>
      <c r="W2220" s="578">
        <v>0.61678485405476091</v>
      </c>
      <c r="X2220" s="578">
        <v>0.54846338939387307</v>
      </c>
      <c r="Y2220" s="578">
        <v>1.49889562647634E-2</v>
      </c>
      <c r="AA2220" s="310">
        <v>106</v>
      </c>
    </row>
    <row r="2221" spans="1:27" x14ac:dyDescent="0.3">
      <c r="A2221" s="310" t="s">
        <v>4770</v>
      </c>
      <c r="B2221" s="310" t="s">
        <v>2195</v>
      </c>
      <c r="C2221" s="310" t="s">
        <v>2183</v>
      </c>
      <c r="D2221" s="36">
        <v>11</v>
      </c>
      <c r="E2221" s="36">
        <v>2012</v>
      </c>
      <c r="F2221" s="578">
        <v>9.9832783286473941</v>
      </c>
      <c r="G2221" s="578">
        <v>1641.4707285563125</v>
      </c>
      <c r="H2221" s="578">
        <v>0.58895594770243975</v>
      </c>
      <c r="I2221" s="578">
        <v>0.46305909178530125</v>
      </c>
      <c r="J2221" s="578">
        <v>1.4018985981238002E-2</v>
      </c>
      <c r="K2221" s="578">
        <v>10.174972987738608</v>
      </c>
      <c r="L2221" s="578">
        <v>1694.0765972137401</v>
      </c>
      <c r="M2221" s="578">
        <v>0.5856636260868977</v>
      </c>
      <c r="N2221" s="578">
        <v>0.49499849866454776</v>
      </c>
      <c r="O2221" s="578">
        <v>1.44682603810603E-2</v>
      </c>
      <c r="P2221" s="578">
        <v>9.9832784868752213</v>
      </c>
      <c r="Q2221" s="578">
        <v>1641.4707285563125</v>
      </c>
      <c r="R2221" s="578">
        <v>0.58895596405879247</v>
      </c>
      <c r="S2221" s="578">
        <v>0.46305912236372576</v>
      </c>
      <c r="T2221" s="578">
        <v>1.4018986500256327E-2</v>
      </c>
      <c r="U2221" s="578">
        <v>10.17497258514047</v>
      </c>
      <c r="V2221" s="578">
        <v>1694.0765457153275</v>
      </c>
      <c r="W2221" s="578">
        <v>0.5856636260868977</v>
      </c>
      <c r="X2221" s="578">
        <v>0.4949985007600235</v>
      </c>
      <c r="Y2221" s="578">
        <v>1.44682603810603E-2</v>
      </c>
      <c r="AA2221" s="310">
        <v>107</v>
      </c>
    </row>
    <row r="2222" spans="1:27" x14ac:dyDescent="0.3">
      <c r="A2222" s="310" t="s">
        <v>4771</v>
      </c>
      <c r="B2222" s="310" t="s">
        <v>2195</v>
      </c>
      <c r="C2222" s="310" t="s">
        <v>2183</v>
      </c>
      <c r="D2222" s="36">
        <v>12</v>
      </c>
      <c r="E2222" s="36">
        <v>2012</v>
      </c>
      <c r="F2222" s="578">
        <v>9.68927419275132</v>
      </c>
      <c r="G2222" s="578">
        <v>1565.0542551676401</v>
      </c>
      <c r="H2222" s="578">
        <v>0.56225572790329625</v>
      </c>
      <c r="I2222" s="578">
        <v>0.39518496401918402</v>
      </c>
      <c r="J2222" s="578">
        <v>1.3366341726699175E-2</v>
      </c>
      <c r="K2222" s="578">
        <v>9.9100193479267702</v>
      </c>
      <c r="L2222" s="578">
        <v>1625.8789685567176</v>
      </c>
      <c r="M2222" s="578">
        <v>0.5588531177490943</v>
      </c>
      <c r="N2222" s="578">
        <v>0.43380446188772676</v>
      </c>
      <c r="O2222" s="578">
        <v>1.3885798039458025E-2</v>
      </c>
      <c r="P2222" s="578">
        <v>9.6892739838900894</v>
      </c>
      <c r="Q2222" s="578">
        <v>1565.0542551676401</v>
      </c>
      <c r="R2222" s="578">
        <v>0.56225574425964875</v>
      </c>
      <c r="S2222" s="578">
        <v>0.3951849509030575</v>
      </c>
      <c r="T2222" s="578">
        <v>1.3366341726699175E-2</v>
      </c>
      <c r="U2222" s="578">
        <v>9.9100198294811843</v>
      </c>
      <c r="V2222" s="578">
        <v>1625.8789685567176</v>
      </c>
      <c r="W2222" s="578">
        <v>0.5588531177490943</v>
      </c>
      <c r="X2222" s="578">
        <v>0.43380446541899126</v>
      </c>
      <c r="Y2222" s="578">
        <v>1.3885798039458025E-2</v>
      </c>
      <c r="AA2222" s="310">
        <v>108</v>
      </c>
    </row>
    <row r="2223" spans="1:27" x14ac:dyDescent="0.3">
      <c r="A2223" s="310" t="s">
        <v>4772</v>
      </c>
      <c r="B2223" s="310" t="s">
        <v>2195</v>
      </c>
      <c r="C2223" s="310" t="s">
        <v>2183</v>
      </c>
      <c r="D2223" s="36">
        <v>13</v>
      </c>
      <c r="E2223" s="36">
        <v>2012</v>
      </c>
      <c r="F2223" s="578">
        <v>9.9234368494022807</v>
      </c>
      <c r="G2223" s="578">
        <v>1584.6903978983501</v>
      </c>
      <c r="H2223" s="578">
        <v>0.53514619621758597</v>
      </c>
      <c r="I2223" s="578">
        <v>0.36161958798766097</v>
      </c>
      <c r="J2223" s="578">
        <v>1.353406235769695E-2</v>
      </c>
      <c r="K2223" s="578">
        <v>10.125444153799116</v>
      </c>
      <c r="L2223" s="578">
        <v>1644.1300061543725</v>
      </c>
      <c r="M2223" s="578">
        <v>0.5323982568612935</v>
      </c>
      <c r="N2223" s="578">
        <v>0.40220185724319829</v>
      </c>
      <c r="O2223" s="578">
        <v>1.4041697242646426E-2</v>
      </c>
      <c r="P2223" s="578">
        <v>9.9234358415002717</v>
      </c>
      <c r="Q2223" s="578">
        <v>1584.6903978983501</v>
      </c>
      <c r="R2223" s="578">
        <v>0.53514618492529997</v>
      </c>
      <c r="S2223" s="578">
        <v>0.36161958693992297</v>
      </c>
      <c r="T2223" s="578">
        <v>1.353406235769695E-2</v>
      </c>
      <c r="U2223" s="578">
        <v>10.125442787694407</v>
      </c>
      <c r="V2223" s="578">
        <v>1644.1300061543725</v>
      </c>
      <c r="W2223" s="578">
        <v>0.53239826741628304</v>
      </c>
      <c r="X2223" s="578">
        <v>0.40220185986254298</v>
      </c>
      <c r="Y2223" s="578">
        <v>1.4041697242646426E-2</v>
      </c>
      <c r="AA2223" s="310">
        <v>109</v>
      </c>
    </row>
    <row r="2224" spans="1:27" x14ac:dyDescent="0.3">
      <c r="A2224" s="310" t="s">
        <v>4773</v>
      </c>
      <c r="B2224" s="310" t="s">
        <v>2195</v>
      </c>
      <c r="C2224" s="310" t="s">
        <v>2183</v>
      </c>
      <c r="D2224" s="36">
        <v>14</v>
      </c>
      <c r="E2224" s="36">
        <v>2012</v>
      </c>
      <c r="F2224" s="578">
        <v>10.65215194437766</v>
      </c>
      <c r="G2224" s="578">
        <v>1708.8385365803999</v>
      </c>
      <c r="H2224" s="578">
        <v>0.51156134484335758</v>
      </c>
      <c r="I2224" s="578">
        <v>0.36776815975705751</v>
      </c>
      <c r="J2224" s="578">
        <v>1.4594359391291251E-2</v>
      </c>
      <c r="K2224" s="578">
        <v>10.78850666922029</v>
      </c>
      <c r="L2224" s="578">
        <v>1756.8824081420848</v>
      </c>
      <c r="M2224" s="578">
        <v>0.50932067721926877</v>
      </c>
      <c r="N2224" s="578">
        <v>0.40619950772573499</v>
      </c>
      <c r="O2224" s="578">
        <v>1.5004689426859799E-2</v>
      </c>
      <c r="P2224" s="578">
        <v>10.652151879859286</v>
      </c>
      <c r="Q2224" s="578">
        <v>1708.8385365803999</v>
      </c>
      <c r="R2224" s="578">
        <v>0.51156134484335758</v>
      </c>
      <c r="S2224" s="578">
        <v>0.36776815447956279</v>
      </c>
      <c r="T2224" s="578">
        <v>1.4594359391291251E-2</v>
      </c>
      <c r="U2224" s="578">
        <v>10.788506416880386</v>
      </c>
      <c r="V2224" s="578">
        <v>1756.8824081420848</v>
      </c>
      <c r="W2224" s="578">
        <v>0.50932067721926877</v>
      </c>
      <c r="X2224" s="578">
        <v>0.40619950570786945</v>
      </c>
      <c r="Y2224" s="578">
        <v>1.5004689426859799E-2</v>
      </c>
      <c r="AA2224" s="310">
        <v>110</v>
      </c>
    </row>
    <row r="2225" spans="1:27" x14ac:dyDescent="0.3">
      <c r="A2225" s="310" t="s">
        <v>4774</v>
      </c>
      <c r="B2225" s="310" t="s">
        <v>2195</v>
      </c>
      <c r="C2225" s="310" t="s">
        <v>2183</v>
      </c>
      <c r="D2225" s="36">
        <v>15</v>
      </c>
      <c r="E2225" s="36">
        <v>2012</v>
      </c>
      <c r="F2225" s="578">
        <v>11.276746838993825</v>
      </c>
      <c r="G2225" s="578">
        <v>1815.2611389160102</v>
      </c>
      <c r="H2225" s="578">
        <v>0.49134519142777777</v>
      </c>
      <c r="I2225" s="578">
        <v>0.37303641842057245</v>
      </c>
      <c r="J2225" s="578">
        <v>1.5503245958825549E-2</v>
      </c>
      <c r="K2225" s="578">
        <v>11.359699084025674</v>
      </c>
      <c r="L2225" s="578">
        <v>1853.4585596720324</v>
      </c>
      <c r="M2225" s="578">
        <v>0.48995573030939876</v>
      </c>
      <c r="N2225" s="578">
        <v>0.40778079258355571</v>
      </c>
      <c r="O2225" s="578">
        <v>1.5829494659556027E-2</v>
      </c>
      <c r="P2225" s="578">
        <v>11.276746834201374</v>
      </c>
      <c r="Q2225" s="578">
        <v>1815.2611389160102</v>
      </c>
      <c r="R2225" s="578">
        <v>0.4913451909087595</v>
      </c>
      <c r="S2225" s="578">
        <v>0.37303640786558356</v>
      </c>
      <c r="T2225" s="578">
        <v>1.5503245434956599E-2</v>
      </c>
      <c r="U2225" s="578">
        <v>11.359699084146948</v>
      </c>
      <c r="V2225" s="578">
        <v>1853.4585596720324</v>
      </c>
      <c r="W2225" s="578">
        <v>0.48995574055394753</v>
      </c>
      <c r="X2225" s="578">
        <v>0.40778079415516255</v>
      </c>
      <c r="Y2225" s="578">
        <v>1.5829494659556027E-2</v>
      </c>
      <c r="AA2225" s="310">
        <v>111</v>
      </c>
    </row>
    <row r="2226" spans="1:27" x14ac:dyDescent="0.3">
      <c r="A2226" s="580" t="s">
        <v>4775</v>
      </c>
      <c r="B2226" s="580" t="s">
        <v>2195</v>
      </c>
      <c r="C2226" s="580" t="s">
        <v>2183</v>
      </c>
      <c r="D2226" s="581">
        <v>16</v>
      </c>
      <c r="E2226" s="581">
        <v>2012</v>
      </c>
      <c r="F2226" s="582">
        <v>12.000708430738626</v>
      </c>
      <c r="G2226" s="582">
        <v>1951.7195421854626</v>
      </c>
      <c r="H2226" s="582">
        <v>0.48135764997277819</v>
      </c>
      <c r="I2226" s="582">
        <v>0.38891767954919454</v>
      </c>
      <c r="J2226" s="582">
        <v>1.6668719181325228E-2</v>
      </c>
      <c r="K2226" s="582">
        <v>12.0186087271722</v>
      </c>
      <c r="L2226" s="582">
        <v>1977.4029159545848</v>
      </c>
      <c r="M2226" s="582">
        <v>0.4799725636257785</v>
      </c>
      <c r="N2226" s="582">
        <v>0.42053019690016874</v>
      </c>
      <c r="O2226" s="582">
        <v>1.6888073975375475E-2</v>
      </c>
      <c r="P2226" s="582">
        <v>12.000707381501876</v>
      </c>
      <c r="Q2226" s="582">
        <v>1951.7195421854626</v>
      </c>
      <c r="R2226" s="582">
        <v>0.48135763252503172</v>
      </c>
      <c r="S2226" s="582">
        <v>0.38891766951807449</v>
      </c>
      <c r="T2226" s="582">
        <v>1.6668719181325228E-2</v>
      </c>
      <c r="U2226" s="582">
        <v>12.018608725862549</v>
      </c>
      <c r="V2226" s="582">
        <v>1977.4029159545848</v>
      </c>
      <c r="W2226" s="582">
        <v>0.47997256414479705</v>
      </c>
      <c r="X2226" s="582">
        <v>0.42053020217766324</v>
      </c>
      <c r="Y2226" s="582">
        <v>1.6888073975375475E-2</v>
      </c>
      <c r="AA2226" s="310">
        <v>112</v>
      </c>
    </row>
    <row r="2227" spans="1:27" x14ac:dyDescent="0.3">
      <c r="A2227" s="310" t="s">
        <v>4776</v>
      </c>
      <c r="B2227" s="310" t="s">
        <v>2195</v>
      </c>
      <c r="C2227" s="310" t="s">
        <v>2183</v>
      </c>
      <c r="D2227" s="36">
        <v>1</v>
      </c>
      <c r="E2227" s="36">
        <v>2020</v>
      </c>
      <c r="F2227" s="578">
        <v>18.63323385455195</v>
      </c>
      <c r="G2227" s="578">
        <v>8138.197580973303</v>
      </c>
      <c r="H2227" s="578">
        <v>1.9517733399600976</v>
      </c>
      <c r="I2227" s="578">
        <v>0.91080933405707243</v>
      </c>
      <c r="J2227" s="578">
        <v>7.0711936646451493E-2</v>
      </c>
      <c r="K2227" s="578">
        <v>18.746840395537774</v>
      </c>
      <c r="L2227" s="578">
        <v>8190.7343088785747</v>
      </c>
      <c r="M2227" s="578">
        <v>1.9565541026337649</v>
      </c>
      <c r="N2227" s="578">
        <v>0.9166772216558452</v>
      </c>
      <c r="O2227" s="578">
        <v>7.1167998636762236E-2</v>
      </c>
      <c r="P2227" s="578">
        <v>18.633235443849074</v>
      </c>
      <c r="Q2227" s="578">
        <v>8138.197631835933</v>
      </c>
      <c r="R2227" s="578">
        <v>1.9517730731361824</v>
      </c>
      <c r="S2227" s="578">
        <v>0.91080928655962101</v>
      </c>
      <c r="T2227" s="578">
        <v>7.0711936646451493E-2</v>
      </c>
      <c r="U2227" s="578">
        <v>18.746839880482426</v>
      </c>
      <c r="V2227" s="578">
        <v>8190.7343088785747</v>
      </c>
      <c r="W2227" s="578">
        <v>1.9565541005576901</v>
      </c>
      <c r="X2227" s="578">
        <v>0.91667714249342624</v>
      </c>
      <c r="Y2227" s="578">
        <v>7.1167999102423524E-2</v>
      </c>
      <c r="AA2227" s="310">
        <v>113</v>
      </c>
    </row>
    <row r="2228" spans="1:27" x14ac:dyDescent="0.3">
      <c r="A2228" s="310" t="s">
        <v>4777</v>
      </c>
      <c r="B2228" s="310" t="s">
        <v>2195</v>
      </c>
      <c r="C2228" s="310" t="s">
        <v>2183</v>
      </c>
      <c r="D2228" s="36">
        <v>2</v>
      </c>
      <c r="E2228" s="36">
        <v>2020</v>
      </c>
      <c r="F2228" s="578">
        <v>9.8778067005963077</v>
      </c>
      <c r="G2228" s="578">
        <v>4525.8306325276653</v>
      </c>
      <c r="H2228" s="578">
        <v>1.0889536419611674</v>
      </c>
      <c r="I2228" s="578">
        <v>0.48376399278640703</v>
      </c>
      <c r="J2228" s="578">
        <v>3.9323252586958277E-2</v>
      </c>
      <c r="K2228" s="578">
        <v>10.064687096627766</v>
      </c>
      <c r="L2228" s="578">
        <v>4600.5151774088499</v>
      </c>
      <c r="M2228" s="578">
        <v>1.0986173159132349</v>
      </c>
      <c r="N2228" s="578">
        <v>0.49045300483703602</v>
      </c>
      <c r="O2228" s="578">
        <v>3.9972026677181277E-2</v>
      </c>
      <c r="P2228" s="578">
        <v>9.8778062429531257</v>
      </c>
      <c r="Q2228" s="578">
        <v>4525.8306325276626</v>
      </c>
      <c r="R2228" s="578">
        <v>1.0889535505557399</v>
      </c>
      <c r="S2228" s="578">
        <v>0.48376398254185848</v>
      </c>
      <c r="T2228" s="578">
        <v>3.9323252586958277E-2</v>
      </c>
      <c r="U2228" s="578">
        <v>10.064687155965631</v>
      </c>
      <c r="V2228" s="578">
        <v>4600.5151774088499</v>
      </c>
      <c r="W2228" s="578">
        <v>1.0986173347337125</v>
      </c>
      <c r="X2228" s="578">
        <v>0.49045300483703602</v>
      </c>
      <c r="Y2228" s="578">
        <v>3.9972026677181277E-2</v>
      </c>
      <c r="AA2228" s="310">
        <v>114</v>
      </c>
    </row>
    <row r="2229" spans="1:27" x14ac:dyDescent="0.3">
      <c r="A2229" s="310" t="s">
        <v>4778</v>
      </c>
      <c r="B2229" s="310" t="s">
        <v>2195</v>
      </c>
      <c r="C2229" s="310" t="s">
        <v>2183</v>
      </c>
      <c r="D2229" s="36">
        <v>3</v>
      </c>
      <c r="E2229" s="36">
        <v>2020</v>
      </c>
      <c r="F2229" s="578">
        <v>5.9426369763677904</v>
      </c>
      <c r="G2229" s="578">
        <v>2843.83884175618</v>
      </c>
      <c r="H2229" s="578">
        <v>0.59404303665117619</v>
      </c>
      <c r="I2229" s="578">
        <v>0.28738517659561025</v>
      </c>
      <c r="J2229" s="578">
        <v>2.4709357200966477E-2</v>
      </c>
      <c r="K2229" s="578">
        <v>5.9167281018684026</v>
      </c>
      <c r="L2229" s="578">
        <v>2818.0352846781352</v>
      </c>
      <c r="M2229" s="578">
        <v>0.59417156432755269</v>
      </c>
      <c r="N2229" s="578">
        <v>0.28546306386124304</v>
      </c>
      <c r="O2229" s="578">
        <v>2.4485051961770851E-2</v>
      </c>
      <c r="P2229" s="578">
        <v>5.9426364543602723</v>
      </c>
      <c r="Q2229" s="578">
        <v>2843.8387374877875</v>
      </c>
      <c r="R2229" s="578">
        <v>0.59404301503673174</v>
      </c>
      <c r="S2229" s="578">
        <v>0.28738513239659325</v>
      </c>
      <c r="T2229" s="578">
        <v>2.4709357200966477E-2</v>
      </c>
      <c r="U2229" s="578">
        <v>5.916727791324468</v>
      </c>
      <c r="V2229" s="578">
        <v>2818.0352846781352</v>
      </c>
      <c r="W2229" s="578">
        <v>0.59417155307407121</v>
      </c>
      <c r="X2229" s="578">
        <v>0.2854630618433775</v>
      </c>
      <c r="Y2229" s="578">
        <v>2.4485051961770851E-2</v>
      </c>
      <c r="AA2229" s="310">
        <v>115</v>
      </c>
    </row>
    <row r="2230" spans="1:27" x14ac:dyDescent="0.3">
      <c r="A2230" s="310" t="s">
        <v>4779</v>
      </c>
      <c r="B2230" s="310" t="s">
        <v>2195</v>
      </c>
      <c r="C2230" s="310" t="s">
        <v>2183</v>
      </c>
      <c r="D2230" s="36">
        <v>4</v>
      </c>
      <c r="E2230" s="36">
        <v>2020</v>
      </c>
      <c r="F2230" s="578">
        <v>5.0248396983940076</v>
      </c>
      <c r="G2230" s="578">
        <v>2531.5437901814726</v>
      </c>
      <c r="H2230" s="578">
        <v>0.42320201038576927</v>
      </c>
      <c r="I2230" s="578">
        <v>0.24817483010701802</v>
      </c>
      <c r="J2230" s="578">
        <v>2.19967542410207E-2</v>
      </c>
      <c r="K2230" s="578">
        <v>4.9470541882704548</v>
      </c>
      <c r="L2230" s="578">
        <v>2479.2454388936326</v>
      </c>
      <c r="M2230" s="578">
        <v>0.42245572618169952</v>
      </c>
      <c r="N2230" s="578">
        <v>0.24364528541142674</v>
      </c>
      <c r="O2230" s="578">
        <v>2.1542213343006225E-2</v>
      </c>
      <c r="P2230" s="578">
        <v>5.0248394373641805</v>
      </c>
      <c r="Q2230" s="578">
        <v>2531.5437901814726</v>
      </c>
      <c r="R2230" s="578">
        <v>0.42320202025196774</v>
      </c>
      <c r="S2230" s="578">
        <v>0.24817482552801501</v>
      </c>
      <c r="T2230" s="578">
        <v>2.19967542410207E-2</v>
      </c>
      <c r="U2230" s="578">
        <v>4.9470540838568278</v>
      </c>
      <c r="V2230" s="578">
        <v>2479.2454910278275</v>
      </c>
      <c r="W2230" s="578">
        <v>0.42245570650265973</v>
      </c>
      <c r="X2230" s="578">
        <v>0.24364528995162452</v>
      </c>
      <c r="Y2230" s="578">
        <v>2.1542212828838551E-2</v>
      </c>
      <c r="AA2230" s="310">
        <v>116</v>
      </c>
    </row>
    <row r="2231" spans="1:27" x14ac:dyDescent="0.3">
      <c r="A2231" s="310" t="s">
        <v>4780</v>
      </c>
      <c r="B2231" s="310" t="s">
        <v>2195</v>
      </c>
      <c r="C2231" s="310" t="s">
        <v>2183</v>
      </c>
      <c r="D2231" s="36">
        <v>5</v>
      </c>
      <c r="E2231" s="36">
        <v>2020</v>
      </c>
      <c r="F2231" s="578">
        <v>4.3694803270785325</v>
      </c>
      <c r="G2231" s="578">
        <v>2221.4241027831977</v>
      </c>
      <c r="H2231" s="578">
        <v>0.3324936488788805</v>
      </c>
      <c r="I2231" s="578">
        <v>0.21689990384038499</v>
      </c>
      <c r="J2231" s="578">
        <v>1.9302693389666552E-2</v>
      </c>
      <c r="K2231" s="578">
        <v>4.305374180865325</v>
      </c>
      <c r="L2231" s="578">
        <v>2181.9879430135024</v>
      </c>
      <c r="M2231" s="578">
        <v>0.33232312464194003</v>
      </c>
      <c r="N2231" s="578">
        <v>0.21281215992833752</v>
      </c>
      <c r="O2231" s="578">
        <v>1.8959875955867227E-2</v>
      </c>
      <c r="P2231" s="578">
        <v>4.369480329301342</v>
      </c>
      <c r="Q2231" s="578">
        <v>2221.4241027831977</v>
      </c>
      <c r="R2231" s="578">
        <v>0.33249361254517329</v>
      </c>
      <c r="S2231" s="578">
        <v>0.216899853374343</v>
      </c>
      <c r="T2231" s="578">
        <v>1.9302693389666552E-2</v>
      </c>
      <c r="U2231" s="578">
        <v>4.3053742325525119</v>
      </c>
      <c r="V2231" s="578">
        <v>2181.9879430135024</v>
      </c>
      <c r="W2231" s="578">
        <v>0.33232312485051779</v>
      </c>
      <c r="X2231" s="578">
        <v>0.21281214638535501</v>
      </c>
      <c r="Y2231" s="578">
        <v>1.8959875955867227E-2</v>
      </c>
      <c r="AA2231" s="310">
        <v>117</v>
      </c>
    </row>
    <row r="2232" spans="1:27" x14ac:dyDescent="0.3">
      <c r="A2232" s="310" t="s">
        <v>4781</v>
      </c>
      <c r="B2232" s="310" t="s">
        <v>2195</v>
      </c>
      <c r="C2232" s="310" t="s">
        <v>2183</v>
      </c>
      <c r="D2232" s="36">
        <v>6</v>
      </c>
      <c r="E2232" s="36">
        <v>2020</v>
      </c>
      <c r="F2232" s="578">
        <v>3.981435286768825</v>
      </c>
      <c r="G2232" s="578">
        <v>2066.4322865804002</v>
      </c>
      <c r="H2232" s="578">
        <v>0.2870533027623115</v>
      </c>
      <c r="I2232" s="578">
        <v>0.19871580228209401</v>
      </c>
      <c r="J2232" s="578">
        <v>1.7956345671943048E-2</v>
      </c>
      <c r="K2232" s="578">
        <v>3.9355734903050053</v>
      </c>
      <c r="L2232" s="578">
        <v>2039.3253974914501</v>
      </c>
      <c r="M2232" s="578">
        <v>0.28649916441887924</v>
      </c>
      <c r="N2232" s="578">
        <v>0.19529717466017799</v>
      </c>
      <c r="O2232" s="578">
        <v>1.7720625813429501E-2</v>
      </c>
      <c r="P2232" s="578">
        <v>3.9814352855792055</v>
      </c>
      <c r="Q2232" s="578">
        <v>2066.4322865804002</v>
      </c>
      <c r="R2232" s="578">
        <v>0.2870533016539405</v>
      </c>
      <c r="S2232" s="578">
        <v>0.19871580332983199</v>
      </c>
      <c r="T2232" s="578">
        <v>1.7956345671943048E-2</v>
      </c>
      <c r="U2232" s="578">
        <v>3.9355734903559325</v>
      </c>
      <c r="V2232" s="578">
        <v>2039.3253974914501</v>
      </c>
      <c r="W2232" s="578">
        <v>0.28649916361124828</v>
      </c>
      <c r="X2232" s="578">
        <v>0.19529716321267149</v>
      </c>
      <c r="Y2232" s="578">
        <v>1.7720625813429501E-2</v>
      </c>
      <c r="AA2232" s="310">
        <v>118</v>
      </c>
    </row>
    <row r="2233" spans="1:27" x14ac:dyDescent="0.3">
      <c r="A2233" s="310" t="s">
        <v>4782</v>
      </c>
      <c r="B2233" s="310" t="s">
        <v>2195</v>
      </c>
      <c r="C2233" s="310" t="s">
        <v>2183</v>
      </c>
      <c r="D2233" s="36">
        <v>7</v>
      </c>
      <c r="E2233" s="36">
        <v>2020</v>
      </c>
      <c r="F2233" s="578">
        <v>3.8429974569262368</v>
      </c>
      <c r="G2233" s="578">
        <v>2020.8887405395449</v>
      </c>
      <c r="H2233" s="578">
        <v>0.25575705054992121</v>
      </c>
      <c r="I2233" s="578">
        <v>0.186317604035139</v>
      </c>
      <c r="J2233" s="578">
        <v>1.7560672655235924E-2</v>
      </c>
      <c r="K2233" s="578">
        <v>3.8056847825246152</v>
      </c>
      <c r="L2233" s="578">
        <v>2001.3378105163501</v>
      </c>
      <c r="M2233" s="578">
        <v>0.25502263611512377</v>
      </c>
      <c r="N2233" s="578">
        <v>0.18387156404787625</v>
      </c>
      <c r="O2233" s="578">
        <v>1.7390625211798225E-2</v>
      </c>
      <c r="P2233" s="578">
        <v>3.8429970930895525</v>
      </c>
      <c r="Q2233" s="578">
        <v>2020.8887405395449</v>
      </c>
      <c r="R2233" s="578">
        <v>0.25575704973501401</v>
      </c>
      <c r="S2233" s="578">
        <v>0.18631759363536998</v>
      </c>
      <c r="T2233" s="578">
        <v>1.7560673683571275E-2</v>
      </c>
      <c r="U2233" s="578">
        <v>3.8056845738040725</v>
      </c>
      <c r="V2233" s="578">
        <v>2001.3378626505475</v>
      </c>
      <c r="W2233" s="578">
        <v>0.25502263170104278</v>
      </c>
      <c r="X2233" s="578">
        <v>0.18387156300013824</v>
      </c>
      <c r="Y2233" s="578">
        <v>1.7390625211798225E-2</v>
      </c>
      <c r="AA2233" s="310">
        <v>119</v>
      </c>
    </row>
    <row r="2234" spans="1:27" x14ac:dyDescent="0.3">
      <c r="A2234" s="310" t="s">
        <v>4783</v>
      </c>
      <c r="B2234" s="310" t="s">
        <v>2195</v>
      </c>
      <c r="C2234" s="310" t="s">
        <v>2183</v>
      </c>
      <c r="D2234" s="36">
        <v>8</v>
      </c>
      <c r="E2234" s="36">
        <v>2020</v>
      </c>
      <c r="F2234" s="578">
        <v>3.3174910765301275</v>
      </c>
      <c r="G2234" s="578">
        <v>1692.2160555521598</v>
      </c>
      <c r="H2234" s="578">
        <v>0.22806399507438349</v>
      </c>
      <c r="I2234" s="578">
        <v>0.14441039785742699</v>
      </c>
      <c r="J2234" s="578">
        <v>1.47056355393336E-2</v>
      </c>
      <c r="K2234" s="578">
        <v>3.3277082900810098</v>
      </c>
      <c r="L2234" s="578">
        <v>1706.5927060445101</v>
      </c>
      <c r="M2234" s="578">
        <v>0.22775304815149799</v>
      </c>
      <c r="N2234" s="578">
        <v>0.146092504262924</v>
      </c>
      <c r="O2234" s="578">
        <v>1.4830337420183498E-2</v>
      </c>
      <c r="P2234" s="578">
        <v>3.3174904491788721</v>
      </c>
      <c r="Q2234" s="578">
        <v>1692.2161076863574</v>
      </c>
      <c r="R2234" s="578">
        <v>0.22806399002001798</v>
      </c>
      <c r="S2234" s="578">
        <v>0.14441039785742699</v>
      </c>
      <c r="T2234" s="578">
        <v>1.47056355393336E-2</v>
      </c>
      <c r="U2234" s="578">
        <v>3.3277080301359048</v>
      </c>
      <c r="V2234" s="578">
        <v>1706.5927060445101</v>
      </c>
      <c r="W2234" s="578">
        <v>0.22775304747240877</v>
      </c>
      <c r="X2234" s="578">
        <v>0.146092504262924</v>
      </c>
      <c r="Y2234" s="578">
        <v>1.4830337420183498E-2</v>
      </c>
      <c r="AA2234" s="310">
        <v>120</v>
      </c>
    </row>
    <row r="2235" spans="1:27" x14ac:dyDescent="0.3">
      <c r="A2235" s="310" t="s">
        <v>4784</v>
      </c>
      <c r="B2235" s="310" t="s">
        <v>2195</v>
      </c>
      <c r="C2235" s="310" t="s">
        <v>2183</v>
      </c>
      <c r="D2235" s="36">
        <v>9</v>
      </c>
      <c r="E2235" s="36">
        <v>2020</v>
      </c>
      <c r="F2235" s="578">
        <v>3.2005618105407172</v>
      </c>
      <c r="G2235" s="578">
        <v>1642.5749015808051</v>
      </c>
      <c r="H2235" s="578">
        <v>0.2117905878258165</v>
      </c>
      <c r="I2235" s="578">
        <v>0.132783003151416</v>
      </c>
      <c r="J2235" s="578">
        <v>1.4274740775969475E-2</v>
      </c>
      <c r="K2235" s="578">
        <v>3.2287503649113152</v>
      </c>
      <c r="L2235" s="578">
        <v>1671.6907157897899</v>
      </c>
      <c r="M2235" s="578">
        <v>0.2116329279475995</v>
      </c>
      <c r="N2235" s="578">
        <v>0.13702929770806749</v>
      </c>
      <c r="O2235" s="578">
        <v>1.45274202805012E-2</v>
      </c>
      <c r="P2235" s="578">
        <v>3.2005616536080148</v>
      </c>
      <c r="Q2235" s="578">
        <v>1642.5749015808051</v>
      </c>
      <c r="R2235" s="578">
        <v>0.21179058709822102</v>
      </c>
      <c r="S2235" s="578">
        <v>0.132783003151416</v>
      </c>
      <c r="T2235" s="578">
        <v>1.4274740775969475E-2</v>
      </c>
      <c r="U2235" s="578">
        <v>3.2287501054864398</v>
      </c>
      <c r="V2235" s="578">
        <v>1671.6907157897899</v>
      </c>
      <c r="W2235" s="578">
        <v>0.21163292254398824</v>
      </c>
      <c r="X2235" s="578">
        <v>0.13702929770806749</v>
      </c>
      <c r="Y2235" s="578">
        <v>1.4527422375977001E-2</v>
      </c>
      <c r="AA2235" s="310">
        <v>121</v>
      </c>
    </row>
    <row r="2236" spans="1:27" x14ac:dyDescent="0.3">
      <c r="A2236" s="310" t="s">
        <v>4785</v>
      </c>
      <c r="B2236" s="310" t="s">
        <v>2195</v>
      </c>
      <c r="C2236" s="310" t="s">
        <v>2183</v>
      </c>
      <c r="D2236" s="36">
        <v>10</v>
      </c>
      <c r="E2236" s="36">
        <v>2020</v>
      </c>
      <c r="F2236" s="578">
        <v>3.1096132090424327</v>
      </c>
      <c r="G2236" s="578">
        <v>1603.9626515706325</v>
      </c>
      <c r="H2236" s="578">
        <v>0.19913386630651003</v>
      </c>
      <c r="I2236" s="578">
        <v>0.1237395761612175</v>
      </c>
      <c r="J2236" s="578">
        <v>1.3939558441052175E-2</v>
      </c>
      <c r="K2236" s="578">
        <v>3.1536181669495451</v>
      </c>
      <c r="L2236" s="578">
        <v>1644.9889628092401</v>
      </c>
      <c r="M2236" s="578">
        <v>0.19932592847180725</v>
      </c>
      <c r="N2236" s="578">
        <v>0.12981250594990926</v>
      </c>
      <c r="O2236" s="578">
        <v>1.4295725976504952E-2</v>
      </c>
      <c r="P2236" s="578">
        <v>3.1096129976837452</v>
      </c>
      <c r="Q2236" s="578">
        <v>1603.9625994364349</v>
      </c>
      <c r="R2236" s="578">
        <v>0.19913386574626149</v>
      </c>
      <c r="S2236" s="578">
        <v>0.12373956855541676</v>
      </c>
      <c r="T2236" s="578">
        <v>1.3939558441052175E-2</v>
      </c>
      <c r="U2236" s="578">
        <v>3.1536179594707652</v>
      </c>
      <c r="V2236" s="578">
        <v>1644.9889628092401</v>
      </c>
      <c r="W2236" s="578">
        <v>0.19932592811528549</v>
      </c>
      <c r="X2236" s="578">
        <v>0.12981248930251776</v>
      </c>
      <c r="Y2236" s="578">
        <v>1.4295725976504952E-2</v>
      </c>
      <c r="AA2236" s="310">
        <v>122</v>
      </c>
    </row>
    <row r="2237" spans="1:27" x14ac:dyDescent="0.3">
      <c r="A2237" s="310" t="s">
        <v>4786</v>
      </c>
      <c r="B2237" s="310" t="s">
        <v>2195</v>
      </c>
      <c r="C2237" s="310" t="s">
        <v>2183</v>
      </c>
      <c r="D2237" s="36">
        <v>11</v>
      </c>
      <c r="E2237" s="36">
        <v>2020</v>
      </c>
      <c r="F2237" s="578">
        <v>2.9900655100997575</v>
      </c>
      <c r="G2237" s="578">
        <v>1529.5316492716397</v>
      </c>
      <c r="H2237" s="578">
        <v>0.18801735807210151</v>
      </c>
      <c r="I2237" s="578">
        <v>0.10858915761734</v>
      </c>
      <c r="J2237" s="578">
        <v>1.3293134232905349E-2</v>
      </c>
      <c r="K2237" s="578">
        <v>3.0514795586792949</v>
      </c>
      <c r="L2237" s="578">
        <v>1583.6291516621875</v>
      </c>
      <c r="M2237" s="578">
        <v>0.18860980755440898</v>
      </c>
      <c r="N2237" s="578">
        <v>0.11672020517289575</v>
      </c>
      <c r="O2237" s="578">
        <v>1.3762860452212949E-2</v>
      </c>
      <c r="P2237" s="578">
        <v>2.9900655633906923</v>
      </c>
      <c r="Q2237" s="578">
        <v>1529.5316492716397</v>
      </c>
      <c r="R2237" s="578">
        <v>0.1880173576197795</v>
      </c>
      <c r="S2237" s="578">
        <v>0.10858914544223749</v>
      </c>
      <c r="T2237" s="578">
        <v>1.3293134232905349E-2</v>
      </c>
      <c r="U2237" s="578">
        <v>3.0514797672943379</v>
      </c>
      <c r="V2237" s="578">
        <v>1583.6291516621875</v>
      </c>
      <c r="W2237" s="578">
        <v>0.18860974002139552</v>
      </c>
      <c r="X2237" s="578">
        <v>0.11672020602660825</v>
      </c>
      <c r="Y2237" s="578">
        <v>1.3762860452212949E-2</v>
      </c>
      <c r="AA2237" s="310">
        <v>123</v>
      </c>
    </row>
    <row r="2238" spans="1:27" x14ac:dyDescent="0.3">
      <c r="A2238" s="310" t="s">
        <v>4787</v>
      </c>
      <c r="B2238" s="310" t="s">
        <v>2195</v>
      </c>
      <c r="C2238" s="310" t="s">
        <v>2183</v>
      </c>
      <c r="D2238" s="36">
        <v>12</v>
      </c>
      <c r="E2238" s="36">
        <v>2020</v>
      </c>
      <c r="F2238" s="578">
        <v>2.8874102549373899</v>
      </c>
      <c r="G2238" s="578">
        <v>1455.74438095092</v>
      </c>
      <c r="H2238" s="578">
        <v>0.17838141686418824</v>
      </c>
      <c r="I2238" s="578">
        <v>9.197678867106629E-2</v>
      </c>
      <c r="J2238" s="578">
        <v>1.2652072007767801E-2</v>
      </c>
      <c r="K2238" s="578">
        <v>2.9573494263446829</v>
      </c>
      <c r="L2238" s="578">
        <v>1517.762695312495</v>
      </c>
      <c r="M2238" s="578">
        <v>0.17914047185574075</v>
      </c>
      <c r="N2238" s="578">
        <v>0.10176531698865149</v>
      </c>
      <c r="O2238" s="578">
        <v>1.3190620331442875E-2</v>
      </c>
      <c r="P2238" s="578">
        <v>2.8874102027305772</v>
      </c>
      <c r="Q2238" s="578">
        <v>1455.74438095092</v>
      </c>
      <c r="R2238" s="578">
        <v>0.17838141161215948</v>
      </c>
      <c r="S2238" s="578">
        <v>9.1976784208479004E-2</v>
      </c>
      <c r="T2238" s="578">
        <v>1.2652072007767801E-2</v>
      </c>
      <c r="U2238" s="578">
        <v>2.9573495292024701</v>
      </c>
      <c r="V2238" s="578">
        <v>1517.762695312495</v>
      </c>
      <c r="W2238" s="578">
        <v>0.17914047002341199</v>
      </c>
      <c r="X2238" s="578">
        <v>0.10176531000373225</v>
      </c>
      <c r="Y2238" s="578">
        <v>1.3190619812424574E-2</v>
      </c>
      <c r="AA2238" s="310">
        <v>124</v>
      </c>
    </row>
    <row r="2239" spans="1:27" x14ac:dyDescent="0.3">
      <c r="A2239" s="310" t="s">
        <v>4788</v>
      </c>
      <c r="B2239" s="310" t="s">
        <v>2195</v>
      </c>
      <c r="C2239" s="310" t="s">
        <v>2183</v>
      </c>
      <c r="D2239" s="36">
        <v>13</v>
      </c>
      <c r="E2239" s="36">
        <v>2020</v>
      </c>
      <c r="F2239" s="578">
        <v>2.9478206300263947</v>
      </c>
      <c r="G2239" s="578">
        <v>1482.4223073323499</v>
      </c>
      <c r="H2239" s="578">
        <v>0.171128511455511</v>
      </c>
      <c r="I2239" s="578">
        <v>8.4163277317808607E-2</v>
      </c>
      <c r="J2239" s="578">
        <v>1.2883219790334476E-2</v>
      </c>
      <c r="K2239" s="578">
        <v>3.0117568368532348</v>
      </c>
      <c r="L2239" s="578">
        <v>1542.4871025085399</v>
      </c>
      <c r="M2239" s="578">
        <v>0.17201977065148299</v>
      </c>
      <c r="N2239" s="578">
        <v>9.4396272518982471E-2</v>
      </c>
      <c r="O2239" s="578">
        <v>1.3404778558954875E-2</v>
      </c>
      <c r="P2239" s="578">
        <v>2.9478207865395198</v>
      </c>
      <c r="Q2239" s="578">
        <v>1482.4223073323499</v>
      </c>
      <c r="R2239" s="578">
        <v>0.171128511455511</v>
      </c>
      <c r="S2239" s="578">
        <v>8.4163272258592756E-2</v>
      </c>
      <c r="T2239" s="578">
        <v>1.2883219790334476E-2</v>
      </c>
      <c r="U2239" s="578">
        <v>3.0117571510715271</v>
      </c>
      <c r="V2239" s="578">
        <v>1542.4869982401501</v>
      </c>
      <c r="W2239" s="578">
        <v>0.17201977054719397</v>
      </c>
      <c r="X2239" s="578">
        <v>9.4396273101059053E-2</v>
      </c>
      <c r="Y2239" s="578">
        <v>1.3404779077973201E-2</v>
      </c>
      <c r="AA2239" s="310">
        <v>125</v>
      </c>
    </row>
    <row r="2240" spans="1:27" x14ac:dyDescent="0.3">
      <c r="A2240" s="310" t="s">
        <v>4789</v>
      </c>
      <c r="B2240" s="310" t="s">
        <v>2195</v>
      </c>
      <c r="C2240" s="310" t="s">
        <v>2183</v>
      </c>
      <c r="D2240" s="36">
        <v>14</v>
      </c>
      <c r="E2240" s="36">
        <v>2020</v>
      </c>
      <c r="F2240" s="578">
        <v>3.14114431277812</v>
      </c>
      <c r="G2240" s="578">
        <v>1587.9675903320301</v>
      </c>
      <c r="H2240" s="578">
        <v>0.16663063037412898</v>
      </c>
      <c r="I2240" s="578">
        <v>8.5975429445776727E-2</v>
      </c>
      <c r="J2240" s="578">
        <v>1.3801414587457301E-2</v>
      </c>
      <c r="K2240" s="578">
        <v>3.18645954208659</v>
      </c>
      <c r="L2240" s="578">
        <v>1638.1828104654899</v>
      </c>
      <c r="M2240" s="578">
        <v>0.16743129527458175</v>
      </c>
      <c r="N2240" s="578">
        <v>9.5650036664058691E-2</v>
      </c>
      <c r="O2240" s="578">
        <v>1.4237365627195651E-2</v>
      </c>
      <c r="P2240" s="578">
        <v>3.141144677959645</v>
      </c>
      <c r="Q2240" s="578">
        <v>1587.9675903320301</v>
      </c>
      <c r="R2240" s="578">
        <v>0.16663063011340726</v>
      </c>
      <c r="S2240" s="578">
        <v>8.5975419152722027E-2</v>
      </c>
      <c r="T2240" s="578">
        <v>1.3801415111326251E-2</v>
      </c>
      <c r="U2240" s="578">
        <v>3.1864596478444525</v>
      </c>
      <c r="V2240" s="578">
        <v>1638.1828104654899</v>
      </c>
      <c r="W2240" s="578">
        <v>0.16743129412255475</v>
      </c>
      <c r="X2240" s="578">
        <v>9.565002754485849E-2</v>
      </c>
      <c r="Y2240" s="578">
        <v>1.4237365627195651E-2</v>
      </c>
      <c r="AA2240" s="310">
        <v>126</v>
      </c>
    </row>
    <row r="2241" spans="1:27" x14ac:dyDescent="0.3">
      <c r="A2241" s="310" t="s">
        <v>4790</v>
      </c>
      <c r="B2241" s="310" t="s">
        <v>2195</v>
      </c>
      <c r="C2241" s="310" t="s">
        <v>2183</v>
      </c>
      <c r="D2241" s="36">
        <v>15</v>
      </c>
      <c r="E2241" s="36">
        <v>2020</v>
      </c>
      <c r="F2241" s="578">
        <v>3.3068502624034051</v>
      </c>
      <c r="G2241" s="578">
        <v>1678.436873118075</v>
      </c>
      <c r="H2241" s="578">
        <v>0.16277567693032274</v>
      </c>
      <c r="I2241" s="578">
        <v>8.752848564957573E-2</v>
      </c>
      <c r="J2241" s="578">
        <v>1.4588443610894775E-2</v>
      </c>
      <c r="K2241" s="578">
        <v>3.3369651556373925</v>
      </c>
      <c r="L2241" s="578">
        <v>1720.1356976826924</v>
      </c>
      <c r="M2241" s="578">
        <v>0.16358176220698251</v>
      </c>
      <c r="N2241" s="578">
        <v>9.6254108085607443E-2</v>
      </c>
      <c r="O2241" s="578">
        <v>1.49503302236553E-2</v>
      </c>
      <c r="P2241" s="578">
        <v>3.3068501057835675</v>
      </c>
      <c r="Q2241" s="578">
        <v>1678.436873118075</v>
      </c>
      <c r="R2241" s="578">
        <v>0.16277571327858176</v>
      </c>
      <c r="S2241" s="578">
        <v>8.7528481109378206E-2</v>
      </c>
      <c r="T2241" s="578">
        <v>1.4588443610894775E-2</v>
      </c>
      <c r="U2241" s="578">
        <v>3.3369651542404073</v>
      </c>
      <c r="V2241" s="578">
        <v>1720.1356455484975</v>
      </c>
      <c r="W2241" s="578">
        <v>0.16358169871697675</v>
      </c>
      <c r="X2241" s="578">
        <v>9.6254103234969024E-2</v>
      </c>
      <c r="Y2241" s="578">
        <v>1.49503302236553E-2</v>
      </c>
      <c r="AA2241" s="310">
        <v>127</v>
      </c>
    </row>
    <row r="2242" spans="1:27" x14ac:dyDescent="0.3">
      <c r="A2242" s="580" t="s">
        <v>4791</v>
      </c>
      <c r="B2242" s="580" t="s">
        <v>2195</v>
      </c>
      <c r="C2242" s="580" t="s">
        <v>2183</v>
      </c>
      <c r="D2242" s="581">
        <v>16</v>
      </c>
      <c r="E2242" s="581">
        <v>2020</v>
      </c>
      <c r="F2242" s="582">
        <v>3.5075501852467479</v>
      </c>
      <c r="G2242" s="582">
        <v>1801.0263875325475</v>
      </c>
      <c r="H2242" s="582">
        <v>0.16218276963627351</v>
      </c>
      <c r="I2242" s="582">
        <v>9.1510209332530651E-2</v>
      </c>
      <c r="J2242" s="582">
        <v>1.5654284313010625E-2</v>
      </c>
      <c r="K2242" s="582">
        <v>3.5187240376993252</v>
      </c>
      <c r="L2242" s="582">
        <v>1831.3833147684675</v>
      </c>
      <c r="M2242" s="582">
        <v>0.16274899265772474</v>
      </c>
      <c r="N2242" s="582">
        <v>9.9445636228968681E-2</v>
      </c>
      <c r="O2242" s="582">
        <v>1.5917547794136476E-2</v>
      </c>
      <c r="P2242" s="582">
        <v>3.5075500807288273</v>
      </c>
      <c r="Q2242" s="582">
        <v>1801.0263875325475</v>
      </c>
      <c r="R2242" s="582">
        <v>0.1621827682659685</v>
      </c>
      <c r="S2242" s="582">
        <v>9.151020256589007E-2</v>
      </c>
      <c r="T2242" s="582">
        <v>1.5654284313010625E-2</v>
      </c>
      <c r="U2242" s="582">
        <v>3.51872398797786</v>
      </c>
      <c r="V2242" s="582">
        <v>1831.3833147684675</v>
      </c>
      <c r="W2242" s="582">
        <v>0.16274897175389874</v>
      </c>
      <c r="X2242" s="582">
        <v>9.9445624975487534E-2</v>
      </c>
      <c r="Y2242" s="582">
        <v>1.5917547794136476E-2</v>
      </c>
      <c r="AA2242" s="310">
        <v>128</v>
      </c>
    </row>
    <row r="2243" spans="1:27" x14ac:dyDescent="0.3">
      <c r="A2243" s="310" t="s">
        <v>4792</v>
      </c>
      <c r="B2243" s="310" t="s">
        <v>2195</v>
      </c>
      <c r="C2243" s="310" t="s">
        <v>2183</v>
      </c>
      <c r="D2243" s="36">
        <v>1</v>
      </c>
      <c r="E2243" s="36">
        <v>2030</v>
      </c>
      <c r="F2243" s="578">
        <v>8.173541528595095</v>
      </c>
      <c r="G2243" s="578">
        <v>7890.711825052892</v>
      </c>
      <c r="H2243" s="578">
        <v>0.8643815313456189</v>
      </c>
      <c r="I2243" s="578">
        <v>0.21830738312564724</v>
      </c>
      <c r="J2243" s="578">
        <v>6.7940678990756453E-2</v>
      </c>
      <c r="K2243" s="578">
        <v>8.226065973553883</v>
      </c>
      <c r="L2243" s="578">
        <v>7943.86716206868</v>
      </c>
      <c r="M2243" s="578">
        <v>0.86652686515541633</v>
      </c>
      <c r="N2243" s="578">
        <v>0.2201544836862005</v>
      </c>
      <c r="O2243" s="578">
        <v>6.8398264702409478E-2</v>
      </c>
      <c r="P2243" s="578">
        <v>8.1735417347172117</v>
      </c>
      <c r="Q2243" s="578">
        <v>7890.711825052892</v>
      </c>
      <c r="R2243" s="578">
        <v>0.86438152649013</v>
      </c>
      <c r="S2243" s="578">
        <v>0.21830738817031126</v>
      </c>
      <c r="T2243" s="578">
        <v>6.7940678447484915E-2</v>
      </c>
      <c r="U2243" s="578">
        <v>8.2260660257704021</v>
      </c>
      <c r="V2243" s="578">
        <v>7943.86716206868</v>
      </c>
      <c r="W2243" s="578">
        <v>0.86652686556529523</v>
      </c>
      <c r="X2243" s="578">
        <v>0.22015448364739548</v>
      </c>
      <c r="Y2243" s="578">
        <v>6.8398264702409478E-2</v>
      </c>
      <c r="AA2243" s="310">
        <v>129</v>
      </c>
    </row>
    <row r="2244" spans="1:27" x14ac:dyDescent="0.3">
      <c r="A2244" s="310" t="s">
        <v>4793</v>
      </c>
      <c r="B2244" s="310" t="s">
        <v>2195</v>
      </c>
      <c r="C2244" s="310" t="s">
        <v>2183</v>
      </c>
      <c r="D2244" s="36">
        <v>2</v>
      </c>
      <c r="E2244" s="36">
        <v>2030</v>
      </c>
      <c r="F2244" s="578">
        <v>4.3865779460033929</v>
      </c>
      <c r="G2244" s="578">
        <v>4394.8112030029251</v>
      </c>
      <c r="H2244" s="578">
        <v>0.48947272579122569</v>
      </c>
      <c r="I2244" s="578">
        <v>0.11567373709597875</v>
      </c>
      <c r="J2244" s="578">
        <v>3.7840052274987074E-2</v>
      </c>
      <c r="K2244" s="578">
        <v>4.4722907944939472</v>
      </c>
      <c r="L2244" s="578">
        <v>4468.0700785318977</v>
      </c>
      <c r="M2244" s="578">
        <v>0.49476541162221072</v>
      </c>
      <c r="N2244" s="578">
        <v>0.1172881064121605</v>
      </c>
      <c r="O2244" s="578">
        <v>3.84708098523939E-2</v>
      </c>
      <c r="P2244" s="578">
        <v>4.3865778938231053</v>
      </c>
      <c r="Q2244" s="578">
        <v>4394.8112030029251</v>
      </c>
      <c r="R2244" s="578">
        <v>0.48947272072109571</v>
      </c>
      <c r="S2244" s="578">
        <v>0.1156737386287805</v>
      </c>
      <c r="T2244" s="578">
        <v>3.7840052274987074E-2</v>
      </c>
      <c r="U2244" s="578">
        <v>4.4722908466430127</v>
      </c>
      <c r="V2244" s="578">
        <v>4468.0700785318977</v>
      </c>
      <c r="W2244" s="578">
        <v>0.49476541162221049</v>
      </c>
      <c r="X2244" s="578">
        <v>0.11728810697483449</v>
      </c>
      <c r="Y2244" s="578">
        <v>3.84708098523939E-2</v>
      </c>
      <c r="AA2244" s="310">
        <v>130</v>
      </c>
    </row>
    <row r="2245" spans="1:27" x14ac:dyDescent="0.3">
      <c r="A2245" s="310" t="s">
        <v>4794</v>
      </c>
      <c r="B2245" s="310" t="s">
        <v>2195</v>
      </c>
      <c r="C2245" s="310" t="s">
        <v>2183</v>
      </c>
      <c r="D2245" s="36">
        <v>3</v>
      </c>
      <c r="E2245" s="36">
        <v>2030</v>
      </c>
      <c r="F2245" s="578">
        <v>2.6473815738740951</v>
      </c>
      <c r="G2245" s="578">
        <v>2760.2698516845649</v>
      </c>
      <c r="H2245" s="578">
        <v>0.27279333584859422</v>
      </c>
      <c r="I2245" s="578">
        <v>7.0928068249486359E-2</v>
      </c>
      <c r="J2245" s="578">
        <v>2.3766414786223249E-2</v>
      </c>
      <c r="K2245" s="578">
        <v>2.6362772012015077</v>
      </c>
      <c r="L2245" s="578">
        <v>2735.6550649007122</v>
      </c>
      <c r="M2245" s="578">
        <v>0.272837026820828</v>
      </c>
      <c r="N2245" s="578">
        <v>7.0189001038670498E-2</v>
      </c>
      <c r="O2245" s="578">
        <v>2.3554464743938228E-2</v>
      </c>
      <c r="P2245" s="578">
        <v>2.6473816260440777</v>
      </c>
      <c r="Q2245" s="578">
        <v>2760.2698516845649</v>
      </c>
      <c r="R2245" s="578">
        <v>0.27279333623543273</v>
      </c>
      <c r="S2245" s="578">
        <v>7.0928074012044748E-2</v>
      </c>
      <c r="T2245" s="578">
        <v>2.3766414786223249E-2</v>
      </c>
      <c r="U2245" s="578">
        <v>2.6362772520977402</v>
      </c>
      <c r="V2245" s="578">
        <v>2735.6550649007122</v>
      </c>
      <c r="W2245" s="578">
        <v>0.272837026820828</v>
      </c>
      <c r="X2245" s="578">
        <v>7.0189001038670498E-2</v>
      </c>
      <c r="Y2245" s="578">
        <v>2.3554464743938228E-2</v>
      </c>
      <c r="AA2245" s="310">
        <v>131</v>
      </c>
    </row>
    <row r="2246" spans="1:27" x14ac:dyDescent="0.3">
      <c r="A2246" s="310" t="s">
        <v>4795</v>
      </c>
      <c r="B2246" s="310" t="s">
        <v>2195</v>
      </c>
      <c r="C2246" s="310" t="s">
        <v>2183</v>
      </c>
      <c r="D2246" s="36">
        <v>4</v>
      </c>
      <c r="E2246" s="36">
        <v>2030</v>
      </c>
      <c r="F2246" s="578">
        <v>2.1965037388073703</v>
      </c>
      <c r="G2246" s="578">
        <v>2453.0037434895798</v>
      </c>
      <c r="H2246" s="578">
        <v>0.20079545001165802</v>
      </c>
      <c r="I2246" s="578">
        <v>6.2619762844406027E-2</v>
      </c>
      <c r="J2246" s="578">
        <v>2.1120903256814899E-2</v>
      </c>
      <c r="K2246" s="578">
        <v>2.1663159000349075</v>
      </c>
      <c r="L2246" s="578">
        <v>2402.8887646992948</v>
      </c>
      <c r="M2246" s="578">
        <v>0.20003257180178424</v>
      </c>
      <c r="N2246" s="578">
        <v>6.1318931053392547E-2</v>
      </c>
      <c r="O2246" s="578">
        <v>2.0689425145974352E-2</v>
      </c>
      <c r="P2246" s="578">
        <v>2.1965037891300927</v>
      </c>
      <c r="Q2246" s="578">
        <v>2453.0037434895798</v>
      </c>
      <c r="R2246" s="578">
        <v>0.20079545052794801</v>
      </c>
      <c r="S2246" s="578">
        <v>6.2619769654702354E-2</v>
      </c>
      <c r="T2246" s="578">
        <v>2.1120903256814899E-2</v>
      </c>
      <c r="U2246" s="578">
        <v>2.1663159000609826</v>
      </c>
      <c r="V2246" s="578">
        <v>2402.8888168334925</v>
      </c>
      <c r="W2246" s="578">
        <v>0.20003257184816875</v>
      </c>
      <c r="X2246" s="578">
        <v>6.1318939435295705E-2</v>
      </c>
      <c r="Y2246" s="578">
        <v>2.0689425669843303E-2</v>
      </c>
      <c r="AA2246" s="310">
        <v>132</v>
      </c>
    </row>
    <row r="2247" spans="1:27" x14ac:dyDescent="0.3">
      <c r="A2247" s="310" t="s">
        <v>4796</v>
      </c>
      <c r="B2247" s="310" t="s">
        <v>2195</v>
      </c>
      <c r="C2247" s="310" t="s">
        <v>2183</v>
      </c>
      <c r="D2247" s="36">
        <v>5</v>
      </c>
      <c r="E2247" s="36">
        <v>2030</v>
      </c>
      <c r="F2247" s="578">
        <v>1.8710860896718826</v>
      </c>
      <c r="G2247" s="578">
        <v>2149.5026855468727</v>
      </c>
      <c r="H2247" s="578">
        <v>0.16037238534045123</v>
      </c>
      <c r="I2247" s="578">
        <v>5.6061001494526801E-2</v>
      </c>
      <c r="J2247" s="578">
        <v>1.8507791023390924E-2</v>
      </c>
      <c r="K2247" s="578">
        <v>1.8502557906124324</v>
      </c>
      <c r="L2247" s="578">
        <v>2112.0457166035926</v>
      </c>
      <c r="M2247" s="578">
        <v>0.15998545861960575</v>
      </c>
      <c r="N2247" s="578">
        <v>5.4918298497796003E-2</v>
      </c>
      <c r="O2247" s="578">
        <v>1.8185257310202922E-2</v>
      </c>
      <c r="P2247" s="578">
        <v>1.8710861418314799</v>
      </c>
      <c r="Q2247" s="578">
        <v>2149.5026855468727</v>
      </c>
      <c r="R2247" s="578">
        <v>0.16037238644973151</v>
      </c>
      <c r="S2247" s="578">
        <v>5.6061001494526801E-2</v>
      </c>
      <c r="T2247" s="578">
        <v>1.8507792594997775E-2</v>
      </c>
      <c r="U2247" s="578">
        <v>1.8502557906281225</v>
      </c>
      <c r="V2247" s="578">
        <v>2112.0457166035926</v>
      </c>
      <c r="W2247" s="578">
        <v>0.15998546581916601</v>
      </c>
      <c r="X2247" s="578">
        <v>5.4918298497796003E-2</v>
      </c>
      <c r="Y2247" s="578">
        <v>1.8185257310202922E-2</v>
      </c>
      <c r="AA2247" s="310">
        <v>133</v>
      </c>
    </row>
    <row r="2248" spans="1:27" x14ac:dyDescent="0.3">
      <c r="A2248" s="310" t="s">
        <v>4797</v>
      </c>
      <c r="B2248" s="310" t="s">
        <v>2195</v>
      </c>
      <c r="C2248" s="310" t="s">
        <v>2183</v>
      </c>
      <c r="D2248" s="36">
        <v>6</v>
      </c>
      <c r="E2248" s="36">
        <v>2030</v>
      </c>
      <c r="F2248" s="578">
        <v>1.6767134557150374</v>
      </c>
      <c r="G2248" s="578">
        <v>1997.23972066243</v>
      </c>
      <c r="H2248" s="578">
        <v>0.14100656428187552</v>
      </c>
      <c r="I2248" s="578">
        <v>5.1446398720145198E-2</v>
      </c>
      <c r="J2248" s="578">
        <v>1.7196811522201899E-2</v>
      </c>
      <c r="K2248" s="578">
        <v>1.6648590053449976</v>
      </c>
      <c r="L2248" s="578">
        <v>1971.8928260803177</v>
      </c>
      <c r="M2248" s="578">
        <v>0.14056064910861651</v>
      </c>
      <c r="N2248" s="578">
        <v>5.0558698247186805E-2</v>
      </c>
      <c r="O2248" s="578">
        <v>1.6978550120256827E-2</v>
      </c>
      <c r="P2248" s="578">
        <v>1.6767135600127825</v>
      </c>
      <c r="Q2248" s="578">
        <v>1997.2397727966249</v>
      </c>
      <c r="R2248" s="578">
        <v>0.14100656434887501</v>
      </c>
      <c r="S2248" s="578">
        <v>5.1446398720145198E-2</v>
      </c>
      <c r="T2248" s="578">
        <v>1.7196811522201899E-2</v>
      </c>
      <c r="U2248" s="578">
        <v>1.6648591096582799</v>
      </c>
      <c r="V2248" s="578">
        <v>1971.8928260803177</v>
      </c>
      <c r="W2248" s="578">
        <v>0.140560647682832</v>
      </c>
      <c r="X2248" s="578">
        <v>5.0558699294924701E-2</v>
      </c>
      <c r="Y2248" s="578">
        <v>1.6978550120256827E-2</v>
      </c>
      <c r="AA2248" s="310">
        <v>134</v>
      </c>
    </row>
    <row r="2249" spans="1:27" x14ac:dyDescent="0.3">
      <c r="A2249" s="310" t="s">
        <v>4798</v>
      </c>
      <c r="B2249" s="310" t="s">
        <v>2195</v>
      </c>
      <c r="C2249" s="310" t="s">
        <v>2183</v>
      </c>
      <c r="D2249" s="36">
        <v>7</v>
      </c>
      <c r="E2249" s="36">
        <v>2030</v>
      </c>
      <c r="F2249" s="578">
        <v>1.5934318357045201</v>
      </c>
      <c r="G2249" s="578">
        <v>1952.8877016703275</v>
      </c>
      <c r="H2249" s="578">
        <v>0.12757381474936325</v>
      </c>
      <c r="I2249" s="578">
        <v>4.8543501645326601E-2</v>
      </c>
      <c r="J2249" s="578">
        <v>1.6814958575802497E-2</v>
      </c>
      <c r="K2249" s="578">
        <v>1.5853583879703148</v>
      </c>
      <c r="L2249" s="578">
        <v>1934.8921966552675</v>
      </c>
      <c r="M2249" s="578">
        <v>0.12720134951950948</v>
      </c>
      <c r="N2249" s="578">
        <v>4.7919698990881401E-2</v>
      </c>
      <c r="O2249" s="578">
        <v>1.6659979107013525E-2</v>
      </c>
      <c r="P2249" s="578">
        <v>1.5934317314118549</v>
      </c>
      <c r="Q2249" s="578">
        <v>1952.8877538045224</v>
      </c>
      <c r="R2249" s="578">
        <v>0.12757381475421375</v>
      </c>
      <c r="S2249" s="578">
        <v>4.8543501121457652E-2</v>
      </c>
      <c r="T2249" s="578">
        <v>1.6814958575802497E-2</v>
      </c>
      <c r="U2249" s="578">
        <v>1.5853582836778</v>
      </c>
      <c r="V2249" s="578">
        <v>1934.8921966552675</v>
      </c>
      <c r="W2249" s="578">
        <v>0.12720135012068523</v>
      </c>
      <c r="X2249" s="578">
        <v>4.7919698990881401E-2</v>
      </c>
      <c r="Y2249" s="578">
        <v>1.6659979107013525E-2</v>
      </c>
      <c r="AA2249" s="310">
        <v>135</v>
      </c>
    </row>
    <row r="2250" spans="1:27" x14ac:dyDescent="0.3">
      <c r="A2250" s="310" t="s">
        <v>4799</v>
      </c>
      <c r="B2250" s="310" t="s">
        <v>2195</v>
      </c>
      <c r="C2250" s="310" t="s">
        <v>2183</v>
      </c>
      <c r="D2250" s="36">
        <v>8</v>
      </c>
      <c r="E2250" s="36">
        <v>2030</v>
      </c>
      <c r="F2250" s="578">
        <v>1.3634134988268398</v>
      </c>
      <c r="G2250" s="578">
        <v>1629.9633318583101</v>
      </c>
      <c r="H2250" s="578">
        <v>0.11099230564362426</v>
      </c>
      <c r="I2250" s="578">
        <v>3.7748400121927199E-2</v>
      </c>
      <c r="J2250" s="578">
        <v>1.4034631089695349E-2</v>
      </c>
      <c r="K2250" s="578">
        <v>1.3735538609640749</v>
      </c>
      <c r="L2250" s="578">
        <v>1645.23435846964</v>
      </c>
      <c r="M2250" s="578">
        <v>0.11136320544179949</v>
      </c>
      <c r="N2250" s="578">
        <v>3.8171200081705998E-2</v>
      </c>
      <c r="O2250" s="578">
        <v>1.4166047874217175E-2</v>
      </c>
      <c r="P2250" s="578">
        <v>1.3634132902104701</v>
      </c>
      <c r="Q2250" s="578">
        <v>1629.9633318583101</v>
      </c>
      <c r="R2250" s="578">
        <v>0.1109923045955835</v>
      </c>
      <c r="S2250" s="578">
        <v>3.7748400121927199E-2</v>
      </c>
      <c r="T2250" s="578">
        <v>1.4034631089695349E-2</v>
      </c>
      <c r="U2250" s="578">
        <v>1.3735538609747999</v>
      </c>
      <c r="V2250" s="578">
        <v>1645.23435846964</v>
      </c>
      <c r="W2250" s="578">
        <v>0.11136320554775575</v>
      </c>
      <c r="X2250" s="578">
        <v>3.8171200081705998E-2</v>
      </c>
      <c r="Y2250" s="578">
        <v>1.4166047874217175E-2</v>
      </c>
      <c r="AA2250" s="310">
        <v>136</v>
      </c>
    </row>
    <row r="2251" spans="1:27" x14ac:dyDescent="0.3">
      <c r="A2251" s="310" t="s">
        <v>4800</v>
      </c>
      <c r="B2251" s="310" t="s">
        <v>2195</v>
      </c>
      <c r="C2251" s="310" t="s">
        <v>2183</v>
      </c>
      <c r="D2251" s="36">
        <v>9</v>
      </c>
      <c r="E2251" s="36">
        <v>2030</v>
      </c>
      <c r="F2251" s="578">
        <v>1.2967080329544776</v>
      </c>
      <c r="G2251" s="578">
        <v>1579.686889648435</v>
      </c>
      <c r="H2251" s="578">
        <v>0.10285094890150474</v>
      </c>
      <c r="I2251" s="578">
        <v>3.4769400022923898E-2</v>
      </c>
      <c r="J2251" s="578">
        <v>1.3601784274214825E-2</v>
      </c>
      <c r="K2251" s="578">
        <v>1.3129849144401775</v>
      </c>
      <c r="L2251" s="578">
        <v>1609.4470812479599</v>
      </c>
      <c r="M2251" s="578">
        <v>0.10359758308049975</v>
      </c>
      <c r="N2251" s="578">
        <v>3.5763891937676748E-2</v>
      </c>
      <c r="O2251" s="578">
        <v>1.3857985555659924E-2</v>
      </c>
      <c r="P2251" s="578">
        <v>1.2967080329960874</v>
      </c>
      <c r="Q2251" s="578">
        <v>1579.686889648435</v>
      </c>
      <c r="R2251" s="578">
        <v>0.102850948425384</v>
      </c>
      <c r="S2251" s="578">
        <v>3.4769400022923898E-2</v>
      </c>
      <c r="T2251" s="578">
        <v>1.3601784274214825E-2</v>
      </c>
      <c r="U2251" s="578">
        <v>1.3129850709076401</v>
      </c>
      <c r="V2251" s="578">
        <v>1609.4470812479599</v>
      </c>
      <c r="W2251" s="578">
        <v>0.10359758630314225</v>
      </c>
      <c r="X2251" s="578">
        <v>3.5763888270594124E-2</v>
      </c>
      <c r="Y2251" s="578">
        <v>1.3857985555659924E-2</v>
      </c>
      <c r="AA2251" s="310">
        <v>137</v>
      </c>
    </row>
    <row r="2252" spans="1:27" x14ac:dyDescent="0.3">
      <c r="A2252" s="310" t="s">
        <v>4801</v>
      </c>
      <c r="B2252" s="310" t="s">
        <v>2195</v>
      </c>
      <c r="C2252" s="310" t="s">
        <v>2183</v>
      </c>
      <c r="D2252" s="36">
        <v>10</v>
      </c>
      <c r="E2252" s="36">
        <v>2030</v>
      </c>
      <c r="F2252" s="578">
        <v>1.2448219305244901</v>
      </c>
      <c r="G2252" s="578">
        <v>1540.5790621439551</v>
      </c>
      <c r="H2252" s="578">
        <v>9.651854586415233E-2</v>
      </c>
      <c r="I2252" s="578">
        <v>3.2452400773763601E-2</v>
      </c>
      <c r="J2252" s="578">
        <v>1.32651125119688E-2</v>
      </c>
      <c r="K2252" s="578">
        <v>1.2666185972893349</v>
      </c>
      <c r="L2252" s="578">
        <v>1582.0456097920676</v>
      </c>
      <c r="M2252" s="578">
        <v>9.7637395187272519E-2</v>
      </c>
      <c r="N2252" s="578">
        <v>3.3827900886535603E-2</v>
      </c>
      <c r="O2252" s="578">
        <v>1.3622109399875574E-2</v>
      </c>
      <c r="P2252" s="578">
        <v>1.2448217740568399</v>
      </c>
      <c r="Q2252" s="578">
        <v>1540.5790621439551</v>
      </c>
      <c r="R2252" s="578">
        <v>9.6518543296345613E-2</v>
      </c>
      <c r="S2252" s="578">
        <v>3.2452400773763601E-2</v>
      </c>
      <c r="T2252" s="578">
        <v>1.32651125119688E-2</v>
      </c>
      <c r="U2252" s="578">
        <v>1.2666185451924576</v>
      </c>
      <c r="V2252" s="578">
        <v>1582.0456097920676</v>
      </c>
      <c r="W2252" s="578">
        <v>9.7637395150286424E-2</v>
      </c>
      <c r="X2252" s="578">
        <v>3.3827900886535603E-2</v>
      </c>
      <c r="Y2252" s="578">
        <v>1.3622109399875574E-2</v>
      </c>
      <c r="AA2252" s="310">
        <v>138</v>
      </c>
    </row>
    <row r="2253" spans="1:27" x14ac:dyDescent="0.3">
      <c r="A2253" s="310" t="s">
        <v>4802</v>
      </c>
      <c r="B2253" s="310" t="s">
        <v>2195</v>
      </c>
      <c r="C2253" s="310" t="s">
        <v>2183</v>
      </c>
      <c r="D2253" s="36">
        <v>11</v>
      </c>
      <c r="E2253" s="36">
        <v>2030</v>
      </c>
      <c r="F2253" s="578">
        <v>1.1825848341243601</v>
      </c>
      <c r="G2253" s="578">
        <v>1466.7572987874273</v>
      </c>
      <c r="H2253" s="578">
        <v>9.0234317218043203E-2</v>
      </c>
      <c r="I2253" s="578">
        <v>2.8621098366177902E-2</v>
      </c>
      <c r="J2253" s="578">
        <v>1.26295063043168E-2</v>
      </c>
      <c r="K2253" s="578">
        <v>1.21103052290114</v>
      </c>
      <c r="L2253" s="578">
        <v>1521.0465367635049</v>
      </c>
      <c r="M2253" s="578">
        <v>9.1750407256313338E-2</v>
      </c>
      <c r="N2253" s="578">
        <v>3.04486712654276E-2</v>
      </c>
      <c r="O2253" s="578">
        <v>1.3096956866017199E-2</v>
      </c>
      <c r="P2253" s="578">
        <v>1.1825848341505076</v>
      </c>
      <c r="Q2253" s="578">
        <v>1466.7572987874273</v>
      </c>
      <c r="R2253" s="578">
        <v>9.0234317228350805E-2</v>
      </c>
      <c r="S2253" s="578">
        <v>2.8621104022022274E-2</v>
      </c>
      <c r="T2253" s="578">
        <v>1.26295063043168E-2</v>
      </c>
      <c r="U2253" s="578">
        <v>1.2110306272196125</v>
      </c>
      <c r="V2253" s="578">
        <v>1521.0465367635049</v>
      </c>
      <c r="W2253" s="578">
        <v>9.1750407313156729E-2</v>
      </c>
      <c r="X2253" s="578">
        <v>3.0448671798997826E-2</v>
      </c>
      <c r="Y2253" s="578">
        <v>1.309695738988615E-2</v>
      </c>
      <c r="AA2253" s="310">
        <v>139</v>
      </c>
    </row>
    <row r="2254" spans="1:27" x14ac:dyDescent="0.3">
      <c r="A2254" s="310" t="s">
        <v>4803</v>
      </c>
      <c r="B2254" s="310" t="s">
        <v>2195</v>
      </c>
      <c r="C2254" s="310" t="s">
        <v>2183</v>
      </c>
      <c r="D2254" s="36">
        <v>12</v>
      </c>
      <c r="E2254" s="36">
        <v>2030</v>
      </c>
      <c r="F2254" s="578">
        <v>1.1299452672807275</v>
      </c>
      <c r="G2254" s="578">
        <v>1394.7746696472125</v>
      </c>
      <c r="H2254" s="578">
        <v>8.4666688681712288E-2</v>
      </c>
      <c r="I2254" s="578">
        <v>2.4490140378475099E-2</v>
      </c>
      <c r="J2254" s="578">
        <v>1.2009758298518101E-2</v>
      </c>
      <c r="K2254" s="578">
        <v>1.1617293909167725</v>
      </c>
      <c r="L2254" s="578">
        <v>1456.7864596048923</v>
      </c>
      <c r="M2254" s="578">
        <v>8.6410172034751001E-2</v>
      </c>
      <c r="N2254" s="578">
        <v>2.6675989851355501E-2</v>
      </c>
      <c r="O2254" s="578">
        <v>1.2543644843390151E-2</v>
      </c>
      <c r="P2254" s="578">
        <v>1.1299452151475051</v>
      </c>
      <c r="Q2254" s="578">
        <v>1394.7746696472125</v>
      </c>
      <c r="R2254" s="578">
        <v>8.4666688713544602E-2</v>
      </c>
      <c r="S2254" s="578">
        <v>2.4490140378475099E-2</v>
      </c>
      <c r="T2254" s="578">
        <v>1.2009758298518101E-2</v>
      </c>
      <c r="U2254" s="578">
        <v>1.161729390911505</v>
      </c>
      <c r="V2254" s="578">
        <v>1456.7864074706949</v>
      </c>
      <c r="W2254" s="578">
        <v>8.6410172024443399E-2</v>
      </c>
      <c r="X2254" s="578">
        <v>2.6675989851355501E-2</v>
      </c>
      <c r="Y2254" s="578">
        <v>1.2543644843390151E-2</v>
      </c>
      <c r="AA2254" s="310">
        <v>140</v>
      </c>
    </row>
    <row r="2255" spans="1:27" x14ac:dyDescent="0.3">
      <c r="A2255" s="310" t="s">
        <v>4804</v>
      </c>
      <c r="B2255" s="310" t="s">
        <v>2195</v>
      </c>
      <c r="C2255" s="310" t="s">
        <v>2183</v>
      </c>
      <c r="D2255" s="36">
        <v>13</v>
      </c>
      <c r="E2255" s="36">
        <v>2030</v>
      </c>
      <c r="F2255" s="578">
        <v>1.1494078958830451</v>
      </c>
      <c r="G2255" s="578">
        <v>1424.3458830515524</v>
      </c>
      <c r="H2255" s="578">
        <v>8.2127941964851403E-2</v>
      </c>
      <c r="I2255" s="578">
        <v>2.2786864952649876E-2</v>
      </c>
      <c r="J2255" s="578">
        <v>1.226428547912895E-2</v>
      </c>
      <c r="K2255" s="578">
        <v>1.1782806355706674</v>
      </c>
      <c r="L2255" s="578">
        <v>1484.1684468587173</v>
      </c>
      <c r="M2255" s="578">
        <v>8.3876812044460722E-2</v>
      </c>
      <c r="N2255" s="578">
        <v>2.5035750120878199E-2</v>
      </c>
      <c r="O2255" s="578">
        <v>1.2779324368845324E-2</v>
      </c>
      <c r="P2255" s="578">
        <v>1.14940794743703</v>
      </c>
      <c r="Q2255" s="578">
        <v>1424.345934549965</v>
      </c>
      <c r="R2255" s="578">
        <v>8.2127943003797499E-2</v>
      </c>
      <c r="S2255" s="578">
        <v>2.2786867518637576E-2</v>
      </c>
      <c r="T2255" s="578">
        <v>1.226428547912895E-2</v>
      </c>
      <c r="U2255" s="578">
        <v>1.17828084420788</v>
      </c>
      <c r="V2255" s="578">
        <v>1484.1684468587173</v>
      </c>
      <c r="W2255" s="578">
        <v>8.3876824036754699E-2</v>
      </c>
      <c r="X2255" s="578">
        <v>2.5035750120878199E-2</v>
      </c>
      <c r="Y2255" s="578">
        <v>1.2779324368845324E-2</v>
      </c>
      <c r="AA2255" s="310">
        <v>141</v>
      </c>
    </row>
    <row r="2256" spans="1:27" x14ac:dyDescent="0.3">
      <c r="A2256" s="310" t="s">
        <v>4805</v>
      </c>
      <c r="B2256" s="310" t="s">
        <v>2195</v>
      </c>
      <c r="C2256" s="310" t="s">
        <v>2183</v>
      </c>
      <c r="D2256" s="36">
        <v>14</v>
      </c>
      <c r="E2256" s="36">
        <v>2030</v>
      </c>
      <c r="F2256" s="578">
        <v>1.205884948602105</v>
      </c>
      <c r="G2256" s="578">
        <v>1520.7593752543073</v>
      </c>
      <c r="H2256" s="578">
        <v>8.1960899745505786E-2</v>
      </c>
      <c r="I2256" s="578">
        <v>2.3162160534411599E-2</v>
      </c>
      <c r="J2256" s="578">
        <v>1.309455937007435E-2</v>
      </c>
      <c r="K2256" s="578">
        <v>1.2282735559788249</v>
      </c>
      <c r="L2256" s="578">
        <v>1571.4996960957774</v>
      </c>
      <c r="M2256" s="578">
        <v>8.3491427507548524E-2</v>
      </c>
      <c r="N2256" s="578">
        <v>2.52611377072753E-2</v>
      </c>
      <c r="O2256" s="578">
        <v>1.3531434407923325E-2</v>
      </c>
      <c r="P2256" s="578">
        <v>1.205885052925695</v>
      </c>
      <c r="Q2256" s="578">
        <v>1520.7593752543073</v>
      </c>
      <c r="R2256" s="578">
        <v>8.1960901830522404E-2</v>
      </c>
      <c r="S2256" s="578">
        <v>2.3162160534411599E-2</v>
      </c>
      <c r="T2256" s="578">
        <v>1.309455937007435E-2</v>
      </c>
      <c r="U2256" s="578">
        <v>1.228273660276495</v>
      </c>
      <c r="V2256" s="578">
        <v>1571.4996960957774</v>
      </c>
      <c r="W2256" s="578">
        <v>8.3491427454494699E-2</v>
      </c>
      <c r="X2256" s="578">
        <v>2.5261137120348026E-2</v>
      </c>
      <c r="Y2256" s="578">
        <v>1.3531434407923325E-2</v>
      </c>
      <c r="AA2256" s="310">
        <v>142</v>
      </c>
    </row>
    <row r="2257" spans="1:27" x14ac:dyDescent="0.3">
      <c r="A2257" s="310" t="s">
        <v>4806</v>
      </c>
      <c r="B2257" s="310" t="s">
        <v>2195</v>
      </c>
      <c r="C2257" s="310" t="s">
        <v>2183</v>
      </c>
      <c r="D2257" s="36">
        <v>15</v>
      </c>
      <c r="E2257" s="36">
        <v>2030</v>
      </c>
      <c r="F2257" s="578">
        <v>1.2542961878013175</v>
      </c>
      <c r="G2257" s="578">
        <v>1603.3930104573549</v>
      </c>
      <c r="H2257" s="578">
        <v>8.1817683615554401E-2</v>
      </c>
      <c r="I2257" s="578">
        <v>2.3483810480684E-2</v>
      </c>
      <c r="J2257" s="578">
        <v>1.3806230291568898E-2</v>
      </c>
      <c r="K2257" s="578">
        <v>1.27135961108903</v>
      </c>
      <c r="L2257" s="578">
        <v>1646.2847709655725</v>
      </c>
      <c r="M2257" s="578">
        <v>8.3162088624552155E-2</v>
      </c>
      <c r="N2257" s="578">
        <v>2.5353487231768598E-2</v>
      </c>
      <c r="O2257" s="578">
        <v>1.417547396461785E-2</v>
      </c>
      <c r="P2257" s="578">
        <v>1.2542962921302876</v>
      </c>
      <c r="Q2257" s="578">
        <v>1603.3930104573549</v>
      </c>
      <c r="R2257" s="578">
        <v>8.1817684114866979E-2</v>
      </c>
      <c r="S2257" s="578">
        <v>2.3483810480684E-2</v>
      </c>
      <c r="T2257" s="578">
        <v>1.3806230291568898E-2</v>
      </c>
      <c r="U2257" s="578">
        <v>1.27135961106811</v>
      </c>
      <c r="V2257" s="578">
        <v>1646.2847709655725</v>
      </c>
      <c r="W2257" s="578">
        <v>8.3162089208599327E-2</v>
      </c>
      <c r="X2257" s="578">
        <v>2.5353494565933901E-2</v>
      </c>
      <c r="Y2257" s="578">
        <v>1.417547396461785E-2</v>
      </c>
      <c r="AA2257" s="310">
        <v>143</v>
      </c>
    </row>
    <row r="2258" spans="1:27" x14ac:dyDescent="0.3">
      <c r="A2258" s="580" t="s">
        <v>4807</v>
      </c>
      <c r="B2258" s="580" t="s">
        <v>2195</v>
      </c>
      <c r="C2258" s="580" t="s">
        <v>2183</v>
      </c>
      <c r="D2258" s="581">
        <v>16</v>
      </c>
      <c r="E2258" s="581">
        <v>2030</v>
      </c>
      <c r="F2258" s="582">
        <v>1.3220834897673825</v>
      </c>
      <c r="G2258" s="582">
        <v>1718.7925097147574</v>
      </c>
      <c r="H2258" s="582">
        <v>8.3241075045710475E-2</v>
      </c>
      <c r="I2258" s="582">
        <v>2.4345810117665651E-2</v>
      </c>
      <c r="J2258" s="582">
        <v>1.4799921191297399E-2</v>
      </c>
      <c r="K2258" s="582">
        <v>1.3319869370475275</v>
      </c>
      <c r="L2258" s="582">
        <v>1750.9584515889424</v>
      </c>
      <c r="M2258" s="582">
        <v>8.4302490839945635E-2</v>
      </c>
      <c r="N2258" s="582">
        <v>2.6019979268312399E-2</v>
      </c>
      <c r="O2258" s="582">
        <v>1.5076799531622425E-2</v>
      </c>
      <c r="P2258" s="582">
        <v>1.322083385501015</v>
      </c>
      <c r="Q2258" s="582">
        <v>1718.7925097147574</v>
      </c>
      <c r="R2258" s="582">
        <v>8.3241074521841527E-2</v>
      </c>
      <c r="S2258" s="582">
        <v>2.4345810641534599E-2</v>
      </c>
      <c r="T2258" s="582">
        <v>1.4799920667428475E-2</v>
      </c>
      <c r="U2258" s="582">
        <v>1.3319869370529076</v>
      </c>
      <c r="V2258" s="582">
        <v>1750.9584515889424</v>
      </c>
      <c r="W2258" s="582">
        <v>8.4302491877072755E-2</v>
      </c>
      <c r="X2258" s="582">
        <v>2.6019979268312399E-2</v>
      </c>
      <c r="Y2258" s="582">
        <v>1.5076799007753475E-2</v>
      </c>
      <c r="AA2258" s="310">
        <v>144</v>
      </c>
    </row>
    <row r="2259" spans="1:27" x14ac:dyDescent="0.3">
      <c r="A2259" s="310" t="s">
        <v>4808</v>
      </c>
      <c r="B2259" s="310" t="s">
        <v>2194</v>
      </c>
      <c r="C2259" s="310" t="s">
        <v>2183</v>
      </c>
      <c r="D2259" s="36">
        <v>1</v>
      </c>
      <c r="E2259" s="36">
        <v>2012</v>
      </c>
      <c r="F2259" s="578">
        <v>30.302191930439776</v>
      </c>
      <c r="G2259" s="578">
        <v>6600.7149047851499</v>
      </c>
      <c r="H2259" s="578">
        <v>32.451653646887223</v>
      </c>
      <c r="I2259" s="578">
        <v>0.37797258026451619</v>
      </c>
      <c r="J2259" s="578">
        <v>0.13154686676959126</v>
      </c>
      <c r="K2259" s="578">
        <v>30.709472494575774</v>
      </c>
      <c r="L2259" s="578">
        <v>6669.0883738199827</v>
      </c>
      <c r="M2259" s="578">
        <v>32.749272084368044</v>
      </c>
      <c r="N2259" s="578">
        <v>0.38427211683665474</v>
      </c>
      <c r="O2259" s="578">
        <v>0.13290951897700576</v>
      </c>
      <c r="P2259" s="578">
        <v>30.3021914137619</v>
      </c>
      <c r="Q2259" s="578">
        <v>6600.7149556477798</v>
      </c>
      <c r="R2259" s="578">
        <v>32.451657290453952</v>
      </c>
      <c r="S2259" s="578">
        <v>0.37797260080575729</v>
      </c>
      <c r="T2259" s="578">
        <v>0.13154686676959126</v>
      </c>
      <c r="U2259" s="578">
        <v>30.709472494575774</v>
      </c>
      <c r="V2259" s="578">
        <v>6669.0883738199827</v>
      </c>
      <c r="W2259" s="578">
        <v>32.749273011848928</v>
      </c>
      <c r="X2259" s="578">
        <v>0.38427213277221445</v>
      </c>
      <c r="Y2259" s="578">
        <v>0.13290951897700576</v>
      </c>
      <c r="AA2259" s="310">
        <v>145</v>
      </c>
    </row>
    <row r="2260" spans="1:27" x14ac:dyDescent="0.3">
      <c r="A2260" s="310" t="s">
        <v>4809</v>
      </c>
      <c r="B2260" s="310" t="s">
        <v>2194</v>
      </c>
      <c r="C2260" s="310" t="s">
        <v>2183</v>
      </c>
      <c r="D2260" s="36">
        <v>2</v>
      </c>
      <c r="E2260" s="36">
        <v>2012</v>
      </c>
      <c r="F2260" s="578">
        <v>19.720158970787423</v>
      </c>
      <c r="G2260" s="578">
        <v>3975.9335556030228</v>
      </c>
      <c r="H2260" s="578">
        <v>19.65648377257935</v>
      </c>
      <c r="I2260" s="578">
        <v>0.2781287009214185</v>
      </c>
      <c r="J2260" s="578">
        <v>7.9237150571619397E-2</v>
      </c>
      <c r="K2260" s="578">
        <v>19.983431058077826</v>
      </c>
      <c r="L2260" s="578">
        <v>4015.5176175435327</v>
      </c>
      <c r="M2260" s="578">
        <v>19.724831324322849</v>
      </c>
      <c r="N2260" s="578">
        <v>0.27754164863047903</v>
      </c>
      <c r="O2260" s="578">
        <v>8.0026035119468902E-2</v>
      </c>
      <c r="P2260" s="578">
        <v>19.720158454198373</v>
      </c>
      <c r="Q2260" s="578">
        <v>3975.9336598714126</v>
      </c>
      <c r="R2260" s="578">
        <v>19.656482568553901</v>
      </c>
      <c r="S2260" s="578">
        <v>0.27812870609583673</v>
      </c>
      <c r="T2260" s="578">
        <v>7.9237150571619397E-2</v>
      </c>
      <c r="U2260" s="578">
        <v>19.98343004479915</v>
      </c>
      <c r="V2260" s="578">
        <v>4015.5176175435327</v>
      </c>
      <c r="W2260" s="578">
        <v>19.724831545647802</v>
      </c>
      <c r="X2260" s="578">
        <v>0.27754162276081196</v>
      </c>
      <c r="Y2260" s="578">
        <v>8.0026035119468902E-2</v>
      </c>
      <c r="AA2260" s="310">
        <v>146</v>
      </c>
    </row>
    <row r="2261" spans="1:27" x14ac:dyDescent="0.3">
      <c r="A2261" s="310" t="s">
        <v>4810</v>
      </c>
      <c r="B2261" s="310" t="s">
        <v>2194</v>
      </c>
      <c r="C2261" s="310" t="s">
        <v>2183</v>
      </c>
      <c r="D2261" s="36">
        <v>3</v>
      </c>
      <c r="E2261" s="36">
        <v>2012</v>
      </c>
      <c r="F2261" s="578">
        <v>15.135085587186275</v>
      </c>
      <c r="G2261" s="578">
        <v>2789.7649777730276</v>
      </c>
      <c r="H2261" s="578">
        <v>13.285527796280752</v>
      </c>
      <c r="I2261" s="578">
        <v>0.21932518452861824</v>
      </c>
      <c r="J2261" s="578">
        <v>5.5597767078628076E-2</v>
      </c>
      <c r="K2261" s="578">
        <v>14.721563348860951</v>
      </c>
      <c r="L2261" s="578">
        <v>2725.3648554484025</v>
      </c>
      <c r="M2261" s="578">
        <v>12.960580913388725</v>
      </c>
      <c r="N2261" s="578">
        <v>0.21094419816169274</v>
      </c>
      <c r="O2261" s="578">
        <v>5.4314330569468376E-2</v>
      </c>
      <c r="P2261" s="578">
        <v>15.135085065630474</v>
      </c>
      <c r="Q2261" s="578">
        <v>2789.7649777730276</v>
      </c>
      <c r="R2261" s="578">
        <v>13.2855275595211</v>
      </c>
      <c r="S2261" s="578">
        <v>0.21932520023256022</v>
      </c>
      <c r="T2261" s="578">
        <v>5.5597768106963423E-2</v>
      </c>
      <c r="U2261" s="578">
        <v>14.721562827294552</v>
      </c>
      <c r="V2261" s="578">
        <v>2725.3648554484025</v>
      </c>
      <c r="W2261" s="578">
        <v>12.960580548543124</v>
      </c>
      <c r="X2261" s="578">
        <v>0.21094420845838552</v>
      </c>
      <c r="Y2261" s="578">
        <v>5.4314330569468376E-2</v>
      </c>
      <c r="AA2261" s="310">
        <v>147</v>
      </c>
    </row>
    <row r="2262" spans="1:27" x14ac:dyDescent="0.3">
      <c r="A2262" s="310" t="s">
        <v>4811</v>
      </c>
      <c r="B2262" s="310" t="s">
        <v>2194</v>
      </c>
      <c r="C2262" s="310" t="s">
        <v>2183</v>
      </c>
      <c r="D2262" s="36">
        <v>4</v>
      </c>
      <c r="E2262" s="36">
        <v>2012</v>
      </c>
      <c r="F2262" s="578">
        <v>15.084392913712051</v>
      </c>
      <c r="G2262" s="578">
        <v>2670.5066274007099</v>
      </c>
      <c r="H2262" s="578">
        <v>11.8946758495876</v>
      </c>
      <c r="I2262" s="578">
        <v>0.33583176594887204</v>
      </c>
      <c r="J2262" s="578">
        <v>5.3221008061276075E-2</v>
      </c>
      <c r="K2262" s="578">
        <v>14.605665498083875</v>
      </c>
      <c r="L2262" s="578">
        <v>2591.4115358988402</v>
      </c>
      <c r="M2262" s="578">
        <v>11.576549468891825</v>
      </c>
      <c r="N2262" s="578">
        <v>0.31861729565571251</v>
      </c>
      <c r="O2262" s="578">
        <v>5.1644711949241598E-2</v>
      </c>
      <c r="P2262" s="578">
        <v>15.084392913742976</v>
      </c>
      <c r="Q2262" s="578">
        <v>2670.5066274007099</v>
      </c>
      <c r="R2262" s="578">
        <v>11.894675977314625</v>
      </c>
      <c r="S2262" s="578">
        <v>0.33583176579365154</v>
      </c>
      <c r="T2262" s="578">
        <v>5.3221008041873526E-2</v>
      </c>
      <c r="U2262" s="578">
        <v>14.605667569356175</v>
      </c>
      <c r="V2262" s="578">
        <v>2591.4116401672327</v>
      </c>
      <c r="W2262" s="578">
        <v>11.576549595736001</v>
      </c>
      <c r="X2262" s="578">
        <v>0.31861729053343824</v>
      </c>
      <c r="Y2262" s="578">
        <v>5.1644712453707997E-2</v>
      </c>
      <c r="AA2262" s="310">
        <v>148</v>
      </c>
    </row>
    <row r="2263" spans="1:27" x14ac:dyDescent="0.3">
      <c r="A2263" s="310" t="s">
        <v>4812</v>
      </c>
      <c r="B2263" s="310" t="s">
        <v>2194</v>
      </c>
      <c r="C2263" s="310" t="s">
        <v>2183</v>
      </c>
      <c r="D2263" s="36">
        <v>5</v>
      </c>
      <c r="E2263" s="36">
        <v>2012</v>
      </c>
      <c r="F2263" s="578">
        <v>12.632682893137325</v>
      </c>
      <c r="G2263" s="578">
        <v>2270.9312032063776</v>
      </c>
      <c r="H2263" s="578">
        <v>9.4196709645523953</v>
      </c>
      <c r="I2263" s="578">
        <v>0.22986545289919924</v>
      </c>
      <c r="J2263" s="578">
        <v>4.5257839956320781E-2</v>
      </c>
      <c r="K2263" s="578">
        <v>12.463872454088474</v>
      </c>
      <c r="L2263" s="578">
        <v>2234.0900929768823</v>
      </c>
      <c r="M2263" s="578">
        <v>9.3471888891896597</v>
      </c>
      <c r="N2263" s="578">
        <v>0.22384146827547075</v>
      </c>
      <c r="O2263" s="578">
        <v>4.452356505983817E-2</v>
      </c>
      <c r="P2263" s="578">
        <v>12.632683936245124</v>
      </c>
      <c r="Q2263" s="578">
        <v>2270.9312032063776</v>
      </c>
      <c r="R2263" s="578">
        <v>9.4196713767644979</v>
      </c>
      <c r="S2263" s="578">
        <v>0.22986546335111249</v>
      </c>
      <c r="T2263" s="578">
        <v>4.5257839956320781E-2</v>
      </c>
      <c r="U2263" s="578">
        <v>12.463874540235574</v>
      </c>
      <c r="V2263" s="578">
        <v>2234.0900929768823</v>
      </c>
      <c r="W2263" s="578">
        <v>9.3471890475824058</v>
      </c>
      <c r="X2263" s="578">
        <v>0.22384146825061127</v>
      </c>
      <c r="Y2263" s="578">
        <v>4.4523564012100274E-2</v>
      </c>
      <c r="AA2263" s="310">
        <v>149</v>
      </c>
    </row>
    <row r="2264" spans="1:27" x14ac:dyDescent="0.3">
      <c r="A2264" s="310" t="s">
        <v>4813</v>
      </c>
      <c r="B2264" s="310" t="s">
        <v>2194</v>
      </c>
      <c r="C2264" s="310" t="s">
        <v>2183</v>
      </c>
      <c r="D2264" s="36">
        <v>6</v>
      </c>
      <c r="E2264" s="36">
        <v>2012</v>
      </c>
      <c r="F2264" s="578">
        <v>12.019679682122826</v>
      </c>
      <c r="G2264" s="578">
        <v>2145.6426086425727</v>
      </c>
      <c r="H2264" s="578">
        <v>8.6044783958398767</v>
      </c>
      <c r="I2264" s="578">
        <v>0.25090707697502951</v>
      </c>
      <c r="J2264" s="578">
        <v>4.2760921642184223E-2</v>
      </c>
      <c r="K2264" s="578">
        <v>12.013092956920074</v>
      </c>
      <c r="L2264" s="578">
        <v>2133.8838450113899</v>
      </c>
      <c r="M2264" s="578">
        <v>8.6521350365655927</v>
      </c>
      <c r="N2264" s="578">
        <v>0.24671833638785698</v>
      </c>
      <c r="O2264" s="578">
        <v>4.2526625484848951E-2</v>
      </c>
      <c r="P2264" s="578">
        <v>12.019678639036375</v>
      </c>
      <c r="Q2264" s="578">
        <v>2145.6426086425727</v>
      </c>
      <c r="R2264" s="578">
        <v>8.6044782161285749</v>
      </c>
      <c r="S2264" s="578">
        <v>0.25090708199180228</v>
      </c>
      <c r="T2264" s="578">
        <v>4.2760921642184223E-2</v>
      </c>
      <c r="U2264" s="578">
        <v>12.013092956925224</v>
      </c>
      <c r="V2264" s="578">
        <v>2133.8838450113899</v>
      </c>
      <c r="W2264" s="578">
        <v>8.6521348935930273</v>
      </c>
      <c r="X2264" s="578">
        <v>0.24671834145798674</v>
      </c>
      <c r="Y2264" s="578">
        <v>4.2526625484848951E-2</v>
      </c>
      <c r="AA2264" s="310">
        <v>150</v>
      </c>
    </row>
    <row r="2265" spans="1:27" x14ac:dyDescent="0.3">
      <c r="A2265" s="310" t="s">
        <v>4814</v>
      </c>
      <c r="B2265" s="310" t="s">
        <v>2194</v>
      </c>
      <c r="C2265" s="310" t="s">
        <v>2183</v>
      </c>
      <c r="D2265" s="36">
        <v>7</v>
      </c>
      <c r="E2265" s="36">
        <v>2012</v>
      </c>
      <c r="F2265" s="578">
        <v>11.777771946543275</v>
      </c>
      <c r="G2265" s="578">
        <v>2070.9937337239498</v>
      </c>
      <c r="H2265" s="578">
        <v>7.7075818337325437</v>
      </c>
      <c r="I2265" s="578">
        <v>0.27268113131018851</v>
      </c>
      <c r="J2265" s="578">
        <v>4.1273252650474476E-2</v>
      </c>
      <c r="K2265" s="578">
        <v>11.866709051171824</v>
      </c>
      <c r="L2265" s="578">
        <v>2077.1778221130326</v>
      </c>
      <c r="M2265" s="578">
        <v>7.8591954652705027</v>
      </c>
      <c r="N2265" s="578">
        <v>0.27195192446864247</v>
      </c>
      <c r="O2265" s="578">
        <v>4.1396501280056903E-2</v>
      </c>
      <c r="P2265" s="578">
        <v>11.777770853791424</v>
      </c>
      <c r="Q2265" s="578">
        <v>2070.9937337239498</v>
      </c>
      <c r="R2265" s="578">
        <v>7.7075818388645168</v>
      </c>
      <c r="S2265" s="578">
        <v>0.27268114176270752</v>
      </c>
      <c r="T2265" s="578">
        <v>4.1273252650474476E-2</v>
      </c>
      <c r="U2265" s="578">
        <v>11.86670905116635</v>
      </c>
      <c r="V2265" s="578">
        <v>2077.1778221130326</v>
      </c>
      <c r="W2265" s="578">
        <v>7.8591951719378468</v>
      </c>
      <c r="X2265" s="578">
        <v>0.27195190884231074</v>
      </c>
      <c r="Y2265" s="578">
        <v>4.1396501280056903E-2</v>
      </c>
      <c r="AA2265" s="310">
        <v>151</v>
      </c>
    </row>
    <row r="2266" spans="1:27" x14ac:dyDescent="0.3">
      <c r="A2266" s="310" t="s">
        <v>4815</v>
      </c>
      <c r="B2266" s="310" t="s">
        <v>2194</v>
      </c>
      <c r="C2266" s="310" t="s">
        <v>2183</v>
      </c>
      <c r="D2266" s="36">
        <v>8</v>
      </c>
      <c r="E2266" s="36">
        <v>2012</v>
      </c>
      <c r="F2266" s="578">
        <v>10.149400962032038</v>
      </c>
      <c r="G2266" s="578">
        <v>1680.7912673950177</v>
      </c>
      <c r="H2266" s="578">
        <v>5.7521593367855477</v>
      </c>
      <c r="I2266" s="578">
        <v>0.16648019639675649</v>
      </c>
      <c r="J2266" s="578">
        <v>3.3496811384490323E-2</v>
      </c>
      <c r="K2266" s="578">
        <v>10.398634590399519</v>
      </c>
      <c r="L2266" s="578">
        <v>1725.7240460713674</v>
      </c>
      <c r="M2266" s="578">
        <v>6.0576499447536918</v>
      </c>
      <c r="N2266" s="578">
        <v>0.1831023895101675</v>
      </c>
      <c r="O2266" s="578">
        <v>3.4392293426208149E-2</v>
      </c>
      <c r="P2266" s="578">
        <v>10.149401483567676</v>
      </c>
      <c r="Q2266" s="578">
        <v>1680.7912673950177</v>
      </c>
      <c r="R2266" s="578">
        <v>5.7521597427209255</v>
      </c>
      <c r="S2266" s="578">
        <v>0.16648021735272725</v>
      </c>
      <c r="T2266" s="578">
        <v>3.3496811908359271E-2</v>
      </c>
      <c r="U2266" s="578">
        <v>10.398634491058266</v>
      </c>
      <c r="V2266" s="578">
        <v>1725.7240460713674</v>
      </c>
      <c r="W2266" s="578">
        <v>6.0576498494774498</v>
      </c>
      <c r="X2266" s="578">
        <v>0.1831023895101675</v>
      </c>
      <c r="Y2266" s="578">
        <v>3.4392293426208149E-2</v>
      </c>
      <c r="AA2266" s="310">
        <v>152</v>
      </c>
    </row>
    <row r="2267" spans="1:27" x14ac:dyDescent="0.3">
      <c r="A2267" s="310" t="s">
        <v>4816</v>
      </c>
      <c r="B2267" s="310" t="s">
        <v>2194</v>
      </c>
      <c r="C2267" s="310" t="s">
        <v>2183</v>
      </c>
      <c r="D2267" s="36">
        <v>9</v>
      </c>
      <c r="E2267" s="36">
        <v>2012</v>
      </c>
      <c r="F2267" s="578">
        <v>10.225702767390707</v>
      </c>
      <c r="G2267" s="578">
        <v>1632.4174130757601</v>
      </c>
      <c r="H2267" s="578">
        <v>5.1705449414779023</v>
      </c>
      <c r="I2267" s="578">
        <v>0.18103128065558774</v>
      </c>
      <c r="J2267" s="578">
        <v>3.2532778452150482E-2</v>
      </c>
      <c r="K2267" s="578">
        <v>10.501416187347905</v>
      </c>
      <c r="L2267" s="578">
        <v>1690.1076062520299</v>
      </c>
      <c r="M2267" s="578">
        <v>5.5247641719785499</v>
      </c>
      <c r="N2267" s="578">
        <v>0.2135972765960705</v>
      </c>
      <c r="O2267" s="578">
        <v>3.3682515165613297E-2</v>
      </c>
      <c r="P2267" s="578">
        <v>10.225703293893405</v>
      </c>
      <c r="Q2267" s="578">
        <v>1632.4174130757601</v>
      </c>
      <c r="R2267" s="578">
        <v>5.1705449783039477</v>
      </c>
      <c r="S2267" s="578">
        <v>0.18103128590640372</v>
      </c>
      <c r="T2267" s="578">
        <v>3.2532778452150482E-2</v>
      </c>
      <c r="U2267" s="578">
        <v>10.50141552671913</v>
      </c>
      <c r="V2267" s="578">
        <v>1690.1076062520299</v>
      </c>
      <c r="W2267" s="578">
        <v>5.5247640886421578</v>
      </c>
      <c r="X2267" s="578">
        <v>0.21359728702130526</v>
      </c>
      <c r="Y2267" s="578">
        <v>3.3682515689482245E-2</v>
      </c>
      <c r="AA2267" s="310">
        <v>153</v>
      </c>
    </row>
    <row r="2268" spans="1:27" x14ac:dyDescent="0.3">
      <c r="A2268" s="310" t="s">
        <v>4817</v>
      </c>
      <c r="B2268" s="310" t="s">
        <v>2194</v>
      </c>
      <c r="C2268" s="310" t="s">
        <v>2183</v>
      </c>
      <c r="D2268" s="36">
        <v>10</v>
      </c>
      <c r="E2268" s="36">
        <v>2012</v>
      </c>
      <c r="F2268" s="578">
        <v>10.285016842737118</v>
      </c>
      <c r="G2268" s="578">
        <v>1594.7922859191851</v>
      </c>
      <c r="H2268" s="578">
        <v>4.7181771828424299</v>
      </c>
      <c r="I2268" s="578">
        <v>0.19234887546311502</v>
      </c>
      <c r="J2268" s="578">
        <v>3.178297625466555E-2</v>
      </c>
      <c r="K2268" s="578">
        <v>10.5876068536472</v>
      </c>
      <c r="L2268" s="578">
        <v>1661.6580136616976</v>
      </c>
      <c r="M2268" s="578">
        <v>5.1020455284621331</v>
      </c>
      <c r="N2268" s="578">
        <v>0.23862981838101349</v>
      </c>
      <c r="O2268" s="578">
        <v>3.3115461255268451E-2</v>
      </c>
      <c r="P2268" s="578">
        <v>10.285017309635</v>
      </c>
      <c r="Q2268" s="578">
        <v>1594.7922859191851</v>
      </c>
      <c r="R2268" s="578">
        <v>4.718177225491667</v>
      </c>
      <c r="S2268" s="578">
        <v>0.19234886511427801</v>
      </c>
      <c r="T2268" s="578">
        <v>3.1782976778534498E-2</v>
      </c>
      <c r="U2268" s="578">
        <v>10.587606903333352</v>
      </c>
      <c r="V2268" s="578">
        <v>1661.6580136616976</v>
      </c>
      <c r="W2268" s="578">
        <v>5.1020454431588078</v>
      </c>
      <c r="X2268" s="578">
        <v>0.23862982878078226</v>
      </c>
      <c r="Y2268" s="578">
        <v>3.3115462283603798E-2</v>
      </c>
      <c r="AA2268" s="310">
        <v>154</v>
      </c>
    </row>
    <row r="2269" spans="1:27" x14ac:dyDescent="0.3">
      <c r="A2269" s="310" t="s">
        <v>4818</v>
      </c>
      <c r="B2269" s="310" t="s">
        <v>2194</v>
      </c>
      <c r="C2269" s="310" t="s">
        <v>2183</v>
      </c>
      <c r="D2269" s="36">
        <v>11</v>
      </c>
      <c r="E2269" s="36">
        <v>2012</v>
      </c>
      <c r="F2269" s="578">
        <v>10.165970811914111</v>
      </c>
      <c r="G2269" s="578">
        <v>1507.4178199768025</v>
      </c>
      <c r="H2269" s="578">
        <v>4.1160941686684902</v>
      </c>
      <c r="I2269" s="578">
        <v>0.17974366736598252</v>
      </c>
      <c r="J2269" s="578">
        <v>3.0041588819585675E-2</v>
      </c>
      <c r="K2269" s="578">
        <v>10.495813196265875</v>
      </c>
      <c r="L2269" s="578">
        <v>1584.5332501729274</v>
      </c>
      <c r="M2269" s="578">
        <v>4.5313671032830172</v>
      </c>
      <c r="N2269" s="578">
        <v>0.23765508330810278</v>
      </c>
      <c r="O2269" s="578">
        <v>3.1578467809595098E-2</v>
      </c>
      <c r="P2269" s="578">
        <v>10.165971184432836</v>
      </c>
      <c r="Q2269" s="578">
        <v>1507.4178199768025</v>
      </c>
      <c r="R2269" s="578">
        <v>4.1160941019819148</v>
      </c>
      <c r="S2269" s="578">
        <v>0.17974365176632925</v>
      </c>
      <c r="T2269" s="578">
        <v>3.0041588819585675E-2</v>
      </c>
      <c r="U2269" s="578">
        <v>10.495813096930107</v>
      </c>
      <c r="V2269" s="578">
        <v>1584.5332501729274</v>
      </c>
      <c r="W2269" s="578">
        <v>4.5313671363231407</v>
      </c>
      <c r="X2269" s="578">
        <v>0.23765509903629775</v>
      </c>
      <c r="Y2269" s="578">
        <v>3.1578467809595098E-2</v>
      </c>
      <c r="AA2269" s="310">
        <v>155</v>
      </c>
    </row>
    <row r="2270" spans="1:27" x14ac:dyDescent="0.3">
      <c r="A2270" s="310" t="s">
        <v>4819</v>
      </c>
      <c r="B2270" s="310" t="s">
        <v>2194</v>
      </c>
      <c r="C2270" s="310" t="s">
        <v>2183</v>
      </c>
      <c r="D2270" s="36">
        <v>12</v>
      </c>
      <c r="E2270" s="36">
        <v>2012</v>
      </c>
      <c r="F2270" s="578">
        <v>10.011188206592411</v>
      </c>
      <c r="G2270" s="578">
        <v>1410.8074785868275</v>
      </c>
      <c r="H2270" s="578">
        <v>3.5178076714582822</v>
      </c>
      <c r="I2270" s="578">
        <v>0.15877150540836701</v>
      </c>
      <c r="J2270" s="578">
        <v>2.8116244900350723E-2</v>
      </c>
      <c r="K2270" s="578">
        <v>10.347979007066877</v>
      </c>
      <c r="L2270" s="578">
        <v>1494.7301114400175</v>
      </c>
      <c r="M2270" s="578">
        <v>3.9579852110206599</v>
      </c>
      <c r="N2270" s="578">
        <v>0.22660280645019726</v>
      </c>
      <c r="O2270" s="578">
        <v>2.97887696360703E-2</v>
      </c>
      <c r="P2270" s="578">
        <v>10.011187108868221</v>
      </c>
      <c r="Q2270" s="578">
        <v>1410.8074785868275</v>
      </c>
      <c r="R2270" s="578">
        <v>3.5178077283853724</v>
      </c>
      <c r="S2270" s="578">
        <v>0.1587715210068075</v>
      </c>
      <c r="T2270" s="578">
        <v>2.8116244376481775E-2</v>
      </c>
      <c r="U2270" s="578">
        <v>10.347979315039675</v>
      </c>
      <c r="V2270" s="578">
        <v>1494.7301114400175</v>
      </c>
      <c r="W2270" s="578">
        <v>3.9579851806532402</v>
      </c>
      <c r="X2270" s="578">
        <v>0.22660280125031274</v>
      </c>
      <c r="Y2270" s="578">
        <v>2.9788770159939248E-2</v>
      </c>
      <c r="AA2270" s="310">
        <v>156</v>
      </c>
    </row>
    <row r="2271" spans="1:27" x14ac:dyDescent="0.3">
      <c r="A2271" s="310" t="s">
        <v>4820</v>
      </c>
      <c r="B2271" s="310" t="s">
        <v>2194</v>
      </c>
      <c r="C2271" s="310" t="s">
        <v>2183</v>
      </c>
      <c r="D2271" s="36">
        <v>13</v>
      </c>
      <c r="E2271" s="36">
        <v>2012</v>
      </c>
      <c r="F2271" s="578">
        <v>10.200811055861887</v>
      </c>
      <c r="G2271" s="578">
        <v>1404.8318646748826</v>
      </c>
      <c r="H2271" s="578">
        <v>3.3283224579451254</v>
      </c>
      <c r="I2271" s="578">
        <v>0.16374541272792401</v>
      </c>
      <c r="J2271" s="578">
        <v>2.7997182488130976E-2</v>
      </c>
      <c r="K2271" s="578">
        <v>10.515928586584446</v>
      </c>
      <c r="L2271" s="578">
        <v>1486.6647822062125</v>
      </c>
      <c r="M2271" s="578">
        <v>3.7561990402803778</v>
      </c>
      <c r="N2271" s="578">
        <v>0.23297748742091476</v>
      </c>
      <c r="O2271" s="578">
        <v>2.9628034128108952E-2</v>
      </c>
      <c r="P2271" s="578">
        <v>10.200810429992515</v>
      </c>
      <c r="Q2271" s="578">
        <v>1404.8318646748826</v>
      </c>
      <c r="R2271" s="578">
        <v>3.3283225549360624</v>
      </c>
      <c r="S2271" s="578">
        <v>0.16374540230208326</v>
      </c>
      <c r="T2271" s="578">
        <v>2.7997182488130976E-2</v>
      </c>
      <c r="U2271" s="578">
        <v>10.515927702463873</v>
      </c>
      <c r="V2271" s="578">
        <v>1486.6648864746026</v>
      </c>
      <c r="W2271" s="578">
        <v>3.7561989739915549</v>
      </c>
      <c r="X2271" s="578">
        <v>0.23297748716201203</v>
      </c>
      <c r="Y2271" s="578">
        <v>2.962803360424E-2</v>
      </c>
      <c r="AA2271" s="310">
        <v>157</v>
      </c>
    </row>
    <row r="2272" spans="1:27" x14ac:dyDescent="0.3">
      <c r="A2272" s="310" t="s">
        <v>4821</v>
      </c>
      <c r="B2272" s="310" t="s">
        <v>2194</v>
      </c>
      <c r="C2272" s="310" t="s">
        <v>2183</v>
      </c>
      <c r="D2272" s="36">
        <v>14</v>
      </c>
      <c r="E2272" s="36">
        <v>2012</v>
      </c>
      <c r="F2272" s="578">
        <v>10.817213278239524</v>
      </c>
      <c r="G2272" s="578">
        <v>1494.1865717569949</v>
      </c>
      <c r="H2272" s="578">
        <v>3.5513211809423648</v>
      </c>
      <c r="I2272" s="578">
        <v>0.20266852293449678</v>
      </c>
      <c r="J2272" s="578">
        <v>2.9777927983862602E-2</v>
      </c>
      <c r="K2272" s="578">
        <v>11.064747107915633</v>
      </c>
      <c r="L2272" s="578">
        <v>1563.9670639038022</v>
      </c>
      <c r="M2272" s="578">
        <v>3.9253019982133948</v>
      </c>
      <c r="N2272" s="578">
        <v>0.26818311991155475</v>
      </c>
      <c r="O2272" s="578">
        <v>3.1168621440883674E-2</v>
      </c>
      <c r="P2272" s="578">
        <v>10.817213427261436</v>
      </c>
      <c r="Q2272" s="578">
        <v>1494.1865717569949</v>
      </c>
      <c r="R2272" s="578">
        <v>3.5513211948321675</v>
      </c>
      <c r="S2272" s="578">
        <v>0.20266851243165224</v>
      </c>
      <c r="T2272" s="578">
        <v>2.9777927983862602E-2</v>
      </c>
      <c r="U2272" s="578">
        <v>11.064747852968384</v>
      </c>
      <c r="V2272" s="578">
        <v>1563.9670639038022</v>
      </c>
      <c r="W2272" s="578">
        <v>3.9253019644626526</v>
      </c>
      <c r="X2272" s="578">
        <v>0.26818311445337373</v>
      </c>
      <c r="Y2272" s="578">
        <v>3.1168621440883674E-2</v>
      </c>
      <c r="AA2272" s="310">
        <v>158</v>
      </c>
    </row>
    <row r="2273" spans="1:27" x14ac:dyDescent="0.3">
      <c r="A2273" s="310" t="s">
        <v>4822</v>
      </c>
      <c r="B2273" s="310" t="s">
        <v>2194</v>
      </c>
      <c r="C2273" s="310" t="s">
        <v>2183</v>
      </c>
      <c r="D2273" s="36">
        <v>15</v>
      </c>
      <c r="E2273" s="36">
        <v>2012</v>
      </c>
      <c r="F2273" s="578">
        <v>11.345488147359717</v>
      </c>
      <c r="G2273" s="578">
        <v>1570.772476196285</v>
      </c>
      <c r="H2273" s="578">
        <v>3.7424571040489001</v>
      </c>
      <c r="I2273" s="578">
        <v>0.23603076050737049</v>
      </c>
      <c r="J2273" s="578">
        <v>3.1304212345275972E-2</v>
      </c>
      <c r="K2273" s="578">
        <v>11.542836082358878</v>
      </c>
      <c r="L2273" s="578">
        <v>1629.1853256225525</v>
      </c>
      <c r="M2273" s="578">
        <v>4.0611543694006524</v>
      </c>
      <c r="N2273" s="578">
        <v>0.2949527141669625</v>
      </c>
      <c r="O2273" s="578">
        <v>3.2468308733465727E-2</v>
      </c>
      <c r="P2273" s="578">
        <v>11.345489404008536</v>
      </c>
      <c r="Q2273" s="578">
        <v>1570.772476196285</v>
      </c>
      <c r="R2273" s="578">
        <v>3.7424571248969452</v>
      </c>
      <c r="S2273" s="578">
        <v>0.2360307659655515</v>
      </c>
      <c r="T2273" s="578">
        <v>3.1304212345275972E-2</v>
      </c>
      <c r="U2273" s="578">
        <v>11.542837279428984</v>
      </c>
      <c r="V2273" s="578">
        <v>1629.1853256225525</v>
      </c>
      <c r="W2273" s="578">
        <v>4.0611543073343102</v>
      </c>
      <c r="X2273" s="578">
        <v>0.29495271458290473</v>
      </c>
      <c r="Y2273" s="578">
        <v>3.2468308733465727E-2</v>
      </c>
      <c r="AA2273" s="310">
        <v>159</v>
      </c>
    </row>
    <row r="2274" spans="1:27" x14ac:dyDescent="0.3">
      <c r="A2274" s="580" t="s">
        <v>4823</v>
      </c>
      <c r="B2274" s="580" t="s">
        <v>2194</v>
      </c>
      <c r="C2274" s="580" t="s">
        <v>2183</v>
      </c>
      <c r="D2274" s="581">
        <v>16</v>
      </c>
      <c r="E2274" s="581">
        <v>2012</v>
      </c>
      <c r="F2274" s="582">
        <v>12.128754391058548</v>
      </c>
      <c r="G2274" s="582">
        <v>1681.7069816589326</v>
      </c>
      <c r="H2274" s="582">
        <v>4.005130931771415</v>
      </c>
      <c r="I2274" s="582">
        <v>0.28180925993728972</v>
      </c>
      <c r="J2274" s="582">
        <v>3.3515089424326946E-2</v>
      </c>
      <c r="K2274" s="582">
        <v>12.2490003506833</v>
      </c>
      <c r="L2274" s="582">
        <v>1726.7569783528597</v>
      </c>
      <c r="M2274" s="582">
        <v>4.27130430097895</v>
      </c>
      <c r="N2274" s="582">
        <v>0.33576401760001251</v>
      </c>
      <c r="O2274" s="582">
        <v>3.4412882911662203E-2</v>
      </c>
      <c r="P2274" s="582">
        <v>12.128753347971649</v>
      </c>
      <c r="Q2274" s="582">
        <v>1681.7069816589326</v>
      </c>
      <c r="R2274" s="582">
        <v>4.0051309357998672</v>
      </c>
      <c r="S2274" s="582">
        <v>0.28180929597268273</v>
      </c>
      <c r="T2274" s="582">
        <v>3.3515086804982226E-2</v>
      </c>
      <c r="U2274" s="582">
        <v>12.24899931258455</v>
      </c>
      <c r="V2274" s="582">
        <v>1726.7569783528597</v>
      </c>
      <c r="W2274" s="582">
        <v>4.2713042503649623</v>
      </c>
      <c r="X2274" s="582">
        <v>0.33576402810285749</v>
      </c>
      <c r="Y2274" s="582">
        <v>3.4412882911662203E-2</v>
      </c>
      <c r="AA2274" s="310">
        <v>160</v>
      </c>
    </row>
    <row r="2275" spans="1:27" x14ac:dyDescent="0.3">
      <c r="A2275" s="310" t="s">
        <v>4824</v>
      </c>
      <c r="B2275" s="310" t="s">
        <v>2194</v>
      </c>
      <c r="C2275" s="310" t="s">
        <v>2183</v>
      </c>
      <c r="D2275" s="36">
        <v>1</v>
      </c>
      <c r="E2275" s="36">
        <v>2020</v>
      </c>
      <c r="F2275" s="578">
        <v>25.009025291985949</v>
      </c>
      <c r="G2275" s="578">
        <v>6652.3550872802698</v>
      </c>
      <c r="H2275" s="578">
        <v>25.233249952240449</v>
      </c>
      <c r="I2275" s="578">
        <v>0.31708101468757349</v>
      </c>
      <c r="J2275" s="578">
        <v>4.4260024325922076E-2</v>
      </c>
      <c r="K2275" s="578">
        <v>25.344656854241578</v>
      </c>
      <c r="L2275" s="578">
        <v>6721.1207326253207</v>
      </c>
      <c r="M2275" s="578">
        <v>25.385422855848375</v>
      </c>
      <c r="N2275" s="578">
        <v>0.31924855749699976</v>
      </c>
      <c r="O2275" s="578">
        <v>4.4717544088295279E-2</v>
      </c>
      <c r="P2275" s="578">
        <v>25.009025818493349</v>
      </c>
      <c r="Q2275" s="578">
        <v>6652.3549830118773</v>
      </c>
      <c r="R2275" s="578">
        <v>25.233247472128447</v>
      </c>
      <c r="S2275" s="578">
        <v>0.31708098860932854</v>
      </c>
      <c r="T2275" s="578">
        <v>4.4260024325922076E-2</v>
      </c>
      <c r="U2275" s="578">
        <v>25.344656854277623</v>
      </c>
      <c r="V2275" s="578">
        <v>6721.1206817626908</v>
      </c>
      <c r="W2275" s="578">
        <v>25.385424134787126</v>
      </c>
      <c r="X2275" s="578">
        <v>0.31924858243776971</v>
      </c>
      <c r="Y2275" s="578">
        <v>4.4717543040557375E-2</v>
      </c>
      <c r="AA2275" s="310">
        <v>161</v>
      </c>
    </row>
    <row r="2276" spans="1:27" x14ac:dyDescent="0.3">
      <c r="A2276" s="310" t="s">
        <v>4825</v>
      </c>
      <c r="B2276" s="310" t="s">
        <v>2194</v>
      </c>
      <c r="C2276" s="310" t="s">
        <v>2183</v>
      </c>
      <c r="D2276" s="36">
        <v>2</v>
      </c>
      <c r="E2276" s="36">
        <v>2020</v>
      </c>
      <c r="F2276" s="578">
        <v>16.223906745331625</v>
      </c>
      <c r="G2276" s="578">
        <v>4004.5626169840448</v>
      </c>
      <c r="H2276" s="578">
        <v>14.744825912561849</v>
      </c>
      <c r="I2276" s="578">
        <v>0.23994147311229053</v>
      </c>
      <c r="J2276" s="578">
        <v>2.6643508249738553E-2</v>
      </c>
      <c r="K2276" s="578">
        <v>16.460426586524225</v>
      </c>
      <c r="L2276" s="578">
        <v>4044.4692357381123</v>
      </c>
      <c r="M2276" s="578">
        <v>14.832134753659627</v>
      </c>
      <c r="N2276" s="578">
        <v>0.23959874253584149</v>
      </c>
      <c r="O2276" s="578">
        <v>2.6909035339485823E-2</v>
      </c>
      <c r="P2276" s="578">
        <v>16.223907266867126</v>
      </c>
      <c r="Q2276" s="578">
        <v>4004.5626169840448</v>
      </c>
      <c r="R2276" s="578">
        <v>14.744825515507975</v>
      </c>
      <c r="S2276" s="578">
        <v>0.23994147337240623</v>
      </c>
      <c r="T2276" s="578">
        <v>2.6643508249738553E-2</v>
      </c>
      <c r="U2276" s="578">
        <v>16.46042658649845</v>
      </c>
      <c r="V2276" s="578">
        <v>4044.4692357381123</v>
      </c>
      <c r="W2276" s="578">
        <v>14.832136041213099</v>
      </c>
      <c r="X2276" s="578">
        <v>0.23959877425356024</v>
      </c>
      <c r="Y2276" s="578">
        <v>2.6909035339485823E-2</v>
      </c>
      <c r="AA2276" s="310">
        <v>162</v>
      </c>
    </row>
    <row r="2277" spans="1:27" x14ac:dyDescent="0.3">
      <c r="A2277" s="310" t="s">
        <v>4826</v>
      </c>
      <c r="B2277" s="310" t="s">
        <v>2194</v>
      </c>
      <c r="C2277" s="310" t="s">
        <v>2183</v>
      </c>
      <c r="D2277" s="36">
        <v>3</v>
      </c>
      <c r="E2277" s="36">
        <v>2020</v>
      </c>
      <c r="F2277" s="578">
        <v>12.460214013170374</v>
      </c>
      <c r="G2277" s="578">
        <v>2807.5604324340752</v>
      </c>
      <c r="H2277" s="578">
        <v>9.4913566368437934</v>
      </c>
      <c r="I2277" s="578">
        <v>0.16709701233897523</v>
      </c>
      <c r="J2277" s="578">
        <v>1.867951124828925E-2</v>
      </c>
      <c r="K2277" s="578">
        <v>12.12793931909675</v>
      </c>
      <c r="L2277" s="578">
        <v>2742.9296048482224</v>
      </c>
      <c r="M2277" s="578">
        <v>9.3212710785252622</v>
      </c>
      <c r="N2277" s="578">
        <v>0.16270545140287074</v>
      </c>
      <c r="O2277" s="578">
        <v>1.8249522952828501E-2</v>
      </c>
      <c r="P2277" s="578">
        <v>12.460214018147724</v>
      </c>
      <c r="Q2277" s="578">
        <v>2807.5604845682724</v>
      </c>
      <c r="R2277" s="578">
        <v>9.491356160511085</v>
      </c>
      <c r="S2277" s="578">
        <v>0.16709701181753125</v>
      </c>
      <c r="T2277" s="578">
        <v>1.867951124828925E-2</v>
      </c>
      <c r="U2277" s="578">
        <v>12.1279393191019</v>
      </c>
      <c r="V2277" s="578">
        <v>2742.9296048482224</v>
      </c>
      <c r="W2277" s="578">
        <v>9.3212710691344256</v>
      </c>
      <c r="X2277" s="578">
        <v>0.16270545704416378</v>
      </c>
      <c r="Y2277" s="578">
        <v>1.8249522952828501E-2</v>
      </c>
      <c r="AA2277" s="310">
        <v>163</v>
      </c>
    </row>
    <row r="2278" spans="1:27" x14ac:dyDescent="0.3">
      <c r="A2278" s="310" t="s">
        <v>4827</v>
      </c>
      <c r="B2278" s="310" t="s">
        <v>2194</v>
      </c>
      <c r="C2278" s="310" t="s">
        <v>2183</v>
      </c>
      <c r="D2278" s="36">
        <v>4</v>
      </c>
      <c r="E2278" s="36">
        <v>2020</v>
      </c>
      <c r="F2278" s="578">
        <v>12.444441024988276</v>
      </c>
      <c r="G2278" s="578">
        <v>2685.5193901061975</v>
      </c>
      <c r="H2278" s="578">
        <v>8.3568200862694795</v>
      </c>
      <c r="I2278" s="578">
        <v>0.2881699267236395</v>
      </c>
      <c r="J2278" s="578">
        <v>1.78675159210494E-2</v>
      </c>
      <c r="K2278" s="578">
        <v>12.05269045236335</v>
      </c>
      <c r="L2278" s="578">
        <v>2606.1413879394472</v>
      </c>
      <c r="M2278" s="578">
        <v>8.1559444407175725</v>
      </c>
      <c r="N2278" s="578">
        <v>0.27321335085434778</v>
      </c>
      <c r="O2278" s="578">
        <v>1.7339400015771351E-2</v>
      </c>
      <c r="P2278" s="578">
        <v>12.444441546528601</v>
      </c>
      <c r="Q2278" s="578">
        <v>2685.5194422403924</v>
      </c>
      <c r="R2278" s="578">
        <v>8.3568199393727447</v>
      </c>
      <c r="S2278" s="578">
        <v>0.28816992677578374</v>
      </c>
      <c r="T2278" s="578">
        <v>1.78675159210494E-2</v>
      </c>
      <c r="U2278" s="578">
        <v>12.052690973903999</v>
      </c>
      <c r="V2278" s="578">
        <v>2606.1413879394472</v>
      </c>
      <c r="W2278" s="578">
        <v>8.1559446579388624</v>
      </c>
      <c r="X2278" s="578">
        <v>0.27321336128079526</v>
      </c>
      <c r="Y2278" s="578">
        <v>1.7339400015771351E-2</v>
      </c>
      <c r="AA2278" s="310">
        <v>164</v>
      </c>
    </row>
    <row r="2279" spans="1:27" x14ac:dyDescent="0.3">
      <c r="A2279" s="310" t="s">
        <v>4828</v>
      </c>
      <c r="B2279" s="310" t="s">
        <v>2194</v>
      </c>
      <c r="C2279" s="310" t="s">
        <v>2183</v>
      </c>
      <c r="D2279" s="36">
        <v>5</v>
      </c>
      <c r="E2279" s="36">
        <v>2020</v>
      </c>
      <c r="F2279" s="578">
        <v>10.427084200625485</v>
      </c>
      <c r="G2279" s="578">
        <v>2283.3022562662727</v>
      </c>
      <c r="H2279" s="578">
        <v>6.9056918639495599</v>
      </c>
      <c r="I2279" s="578">
        <v>0.15672987313033976</v>
      </c>
      <c r="J2279" s="578">
        <v>1.5191468298629201E-2</v>
      </c>
      <c r="K2279" s="578">
        <v>10.289292022538227</v>
      </c>
      <c r="L2279" s="578">
        <v>2246.3394228617299</v>
      </c>
      <c r="M2279" s="578">
        <v>6.8172367324489906</v>
      </c>
      <c r="N2279" s="578">
        <v>0.15350643483967952</v>
      </c>
      <c r="O2279" s="578">
        <v>1.4945547872533349E-2</v>
      </c>
      <c r="P2279" s="578">
        <v>10.427084200615015</v>
      </c>
      <c r="Q2279" s="578">
        <v>2283.3022562662727</v>
      </c>
      <c r="R2279" s="578">
        <v>6.9056917903556778</v>
      </c>
      <c r="S2279" s="578">
        <v>0.15672988347796452</v>
      </c>
      <c r="T2279" s="578">
        <v>1.5191468817647526E-2</v>
      </c>
      <c r="U2279" s="578">
        <v>10.28929206724686</v>
      </c>
      <c r="V2279" s="578">
        <v>2246.3394228617299</v>
      </c>
      <c r="W2279" s="578">
        <v>6.8172368959446068</v>
      </c>
      <c r="X2279" s="578">
        <v>0.15350642963979499</v>
      </c>
      <c r="Y2279" s="578">
        <v>1.4945547872533349E-2</v>
      </c>
      <c r="AA2279" s="310">
        <v>165</v>
      </c>
    </row>
    <row r="2280" spans="1:27" x14ac:dyDescent="0.3">
      <c r="A2280" s="310" t="s">
        <v>4829</v>
      </c>
      <c r="B2280" s="310" t="s">
        <v>2194</v>
      </c>
      <c r="C2280" s="310" t="s">
        <v>2183</v>
      </c>
      <c r="D2280" s="36">
        <v>6</v>
      </c>
      <c r="E2280" s="36">
        <v>2020</v>
      </c>
      <c r="F2280" s="578">
        <v>9.9504203110839793</v>
      </c>
      <c r="G2280" s="578">
        <v>2156.87522379557</v>
      </c>
      <c r="H2280" s="578">
        <v>6.3802166440436823</v>
      </c>
      <c r="I2280" s="578">
        <v>0.18570938507279278</v>
      </c>
      <c r="J2280" s="578">
        <v>1.4350325926594999E-2</v>
      </c>
      <c r="K2280" s="578">
        <v>9.9444126775081632</v>
      </c>
      <c r="L2280" s="578">
        <v>2145.0782089233371</v>
      </c>
      <c r="M2280" s="578">
        <v>6.3554441650679374</v>
      </c>
      <c r="N2280" s="578">
        <v>0.18295389287413799</v>
      </c>
      <c r="O2280" s="578">
        <v>1.4271853142417901E-2</v>
      </c>
      <c r="P2280" s="578">
        <v>9.9504203061066008</v>
      </c>
      <c r="Q2280" s="578">
        <v>2156.8751195271775</v>
      </c>
      <c r="R2280" s="578">
        <v>6.3802165162293578</v>
      </c>
      <c r="S2280" s="578">
        <v>0.185709379795298</v>
      </c>
      <c r="T2280" s="578">
        <v>1.4350325926594999E-2</v>
      </c>
      <c r="U2280" s="578">
        <v>9.9444129407723381</v>
      </c>
      <c r="V2280" s="578">
        <v>2145.0781567891399</v>
      </c>
      <c r="W2280" s="578">
        <v>6.3554443268706802</v>
      </c>
      <c r="X2280" s="578">
        <v>0.18295389807402249</v>
      </c>
      <c r="Y2280" s="578">
        <v>1.4271853142417901E-2</v>
      </c>
      <c r="AA2280" s="310">
        <v>166</v>
      </c>
    </row>
    <row r="2281" spans="1:27" x14ac:dyDescent="0.3">
      <c r="A2281" s="310" t="s">
        <v>4830</v>
      </c>
      <c r="B2281" s="310" t="s">
        <v>2194</v>
      </c>
      <c r="C2281" s="310" t="s">
        <v>2183</v>
      </c>
      <c r="D2281" s="36">
        <v>7</v>
      </c>
      <c r="E2281" s="36">
        <v>2020</v>
      </c>
      <c r="F2281" s="578">
        <v>9.6475338591914443</v>
      </c>
      <c r="G2281" s="578">
        <v>2081.381336212155</v>
      </c>
      <c r="H2281" s="578">
        <v>5.9193445612036095</v>
      </c>
      <c r="I2281" s="578">
        <v>0.20156285609118599</v>
      </c>
      <c r="J2281" s="578">
        <v>1.3848041679011599E-2</v>
      </c>
      <c r="K2281" s="578">
        <v>9.7294979647810038</v>
      </c>
      <c r="L2281" s="578">
        <v>2087.5840721130326</v>
      </c>
      <c r="M2281" s="578">
        <v>5.951653095631622</v>
      </c>
      <c r="N2281" s="578">
        <v>0.202496715469654</v>
      </c>
      <c r="O2281" s="578">
        <v>1.3889292691601399E-2</v>
      </c>
      <c r="P2281" s="578">
        <v>9.6475339138341702</v>
      </c>
      <c r="Q2281" s="578">
        <v>2081.381336212155</v>
      </c>
      <c r="R2281" s="578">
        <v>5.919344440490625</v>
      </c>
      <c r="S2281" s="578">
        <v>0.20156286136868051</v>
      </c>
      <c r="T2281" s="578">
        <v>1.3848041679011599E-2</v>
      </c>
      <c r="U2281" s="578">
        <v>9.729498123737347</v>
      </c>
      <c r="V2281" s="578">
        <v>2087.5840721130326</v>
      </c>
      <c r="W2281" s="578">
        <v>5.9516530722418421</v>
      </c>
      <c r="X2281" s="578">
        <v>0.20249671552179849</v>
      </c>
      <c r="Y2281" s="578">
        <v>1.3889292691601399E-2</v>
      </c>
      <c r="AA2281" s="310">
        <v>167</v>
      </c>
    </row>
    <row r="2282" spans="1:27" x14ac:dyDescent="0.3">
      <c r="A2282" s="310" t="s">
        <v>4831</v>
      </c>
      <c r="B2282" s="310" t="s">
        <v>2194</v>
      </c>
      <c r="C2282" s="310" t="s">
        <v>2183</v>
      </c>
      <c r="D2282" s="36">
        <v>8</v>
      </c>
      <c r="E2282" s="36">
        <v>2020</v>
      </c>
      <c r="F2282" s="578">
        <v>8.0666783296668001</v>
      </c>
      <c r="G2282" s="578">
        <v>1689.44214757283</v>
      </c>
      <c r="H2282" s="578">
        <v>4.5624793184445727</v>
      </c>
      <c r="I2282" s="578">
        <v>9.6578081189060444E-2</v>
      </c>
      <c r="J2282" s="578">
        <v>1.1240357280864024E-2</v>
      </c>
      <c r="K2282" s="578">
        <v>8.3020922522230904</v>
      </c>
      <c r="L2282" s="578">
        <v>1734.5158119201601</v>
      </c>
      <c r="M2282" s="578">
        <v>4.7151420294103374</v>
      </c>
      <c r="N2282" s="578">
        <v>0.11570652522217018</v>
      </c>
      <c r="O2282" s="578">
        <v>1.1540219663099E-2</v>
      </c>
      <c r="P2282" s="578">
        <v>8.0666782775022803</v>
      </c>
      <c r="Q2282" s="578">
        <v>1689.4421997070274</v>
      </c>
      <c r="R2282" s="578">
        <v>4.5624794612231154</v>
      </c>
      <c r="S2282" s="578">
        <v>9.6578075950674191E-2</v>
      </c>
      <c r="T2282" s="578">
        <v>1.1240357280864024E-2</v>
      </c>
      <c r="U2282" s="578">
        <v>8.3020924682744663</v>
      </c>
      <c r="V2282" s="578">
        <v>1734.5158119201601</v>
      </c>
      <c r="W2282" s="578">
        <v>4.7151421978342052</v>
      </c>
      <c r="X2282" s="578">
        <v>0.11570651954358817</v>
      </c>
      <c r="Y2282" s="578">
        <v>1.1540219663099E-2</v>
      </c>
      <c r="AA2282" s="310">
        <v>168</v>
      </c>
    </row>
    <row r="2283" spans="1:27" x14ac:dyDescent="0.3">
      <c r="A2283" s="310" t="s">
        <v>4832</v>
      </c>
      <c r="B2283" s="310" t="s">
        <v>2194</v>
      </c>
      <c r="C2283" s="310" t="s">
        <v>2183</v>
      </c>
      <c r="D2283" s="36">
        <v>9</v>
      </c>
      <c r="E2283" s="36">
        <v>2020</v>
      </c>
      <c r="F2283" s="578">
        <v>7.9753253496308645</v>
      </c>
      <c r="G2283" s="578">
        <v>1640.5804417927998</v>
      </c>
      <c r="H2283" s="578">
        <v>4.2061686941063545</v>
      </c>
      <c r="I2283" s="578">
        <v>0.10916910390581777</v>
      </c>
      <c r="J2283" s="578">
        <v>1.0915250924881499E-2</v>
      </c>
      <c r="K2283" s="578">
        <v>8.2477547752317406</v>
      </c>
      <c r="L2283" s="578">
        <v>1698.4520352681425</v>
      </c>
      <c r="M2283" s="578">
        <v>4.4051664406967248</v>
      </c>
      <c r="N2283" s="578">
        <v>0.14858712547023328</v>
      </c>
      <c r="O2283" s="578">
        <v>1.1300279137988851E-2</v>
      </c>
      <c r="P2283" s="578">
        <v>7.9753254539338423</v>
      </c>
      <c r="Q2283" s="578">
        <v>1640.5804417927998</v>
      </c>
      <c r="R2283" s="578">
        <v>4.2061686764209245</v>
      </c>
      <c r="S2283" s="578">
        <v>0.10916910385609871</v>
      </c>
      <c r="T2283" s="578">
        <v>1.0915250924881499E-2</v>
      </c>
      <c r="U2283" s="578">
        <v>8.2477547205888424</v>
      </c>
      <c r="V2283" s="578">
        <v>1698.4519831339476</v>
      </c>
      <c r="W2283" s="578">
        <v>4.4051667069579672</v>
      </c>
      <c r="X2283" s="578">
        <v>0.14858712541808877</v>
      </c>
      <c r="Y2283" s="578">
        <v>1.1300279137988851E-2</v>
      </c>
      <c r="AA2283" s="310">
        <v>169</v>
      </c>
    </row>
    <row r="2284" spans="1:27" x14ac:dyDescent="0.3">
      <c r="A2284" s="310" t="s">
        <v>4833</v>
      </c>
      <c r="B2284" s="310" t="s">
        <v>2194</v>
      </c>
      <c r="C2284" s="310" t="s">
        <v>2183</v>
      </c>
      <c r="D2284" s="36">
        <v>10</v>
      </c>
      <c r="E2284" s="36">
        <v>2020</v>
      </c>
      <c r="F2284" s="578">
        <v>7.9042754947769573</v>
      </c>
      <c r="G2284" s="578">
        <v>1602.5757204691527</v>
      </c>
      <c r="H2284" s="578">
        <v>3.9290304383175627</v>
      </c>
      <c r="I2284" s="578">
        <v>0.11896208281905229</v>
      </c>
      <c r="J2284" s="578">
        <v>1.0662411455996276E-2</v>
      </c>
      <c r="K2284" s="578">
        <v>8.2063276094237736</v>
      </c>
      <c r="L2284" s="578">
        <v>1669.6524925231902</v>
      </c>
      <c r="M2284" s="578">
        <v>4.1583383056082877</v>
      </c>
      <c r="N2284" s="578">
        <v>0.17727527875467725</v>
      </c>
      <c r="O2284" s="578">
        <v>1.1108684256517599E-2</v>
      </c>
      <c r="P2284" s="578">
        <v>7.9042754451012671</v>
      </c>
      <c r="Q2284" s="578">
        <v>1602.5757204691527</v>
      </c>
      <c r="R2284" s="578">
        <v>3.9290306511441746</v>
      </c>
      <c r="S2284" s="578">
        <v>0.11896208282420614</v>
      </c>
      <c r="T2284" s="578">
        <v>1.0662411455996276E-2</v>
      </c>
      <c r="U2284" s="578">
        <v>8.2063277609343697</v>
      </c>
      <c r="V2284" s="578">
        <v>1669.6525446573851</v>
      </c>
      <c r="W2284" s="578">
        <v>4.1583384642096126</v>
      </c>
      <c r="X2284" s="578">
        <v>0.17727526835490848</v>
      </c>
      <c r="Y2284" s="578">
        <v>1.1108684256517599E-2</v>
      </c>
      <c r="AA2284" s="310">
        <v>170</v>
      </c>
    </row>
    <row r="2285" spans="1:27" x14ac:dyDescent="0.3">
      <c r="A2285" s="310" t="s">
        <v>4834</v>
      </c>
      <c r="B2285" s="310" t="s">
        <v>2194</v>
      </c>
      <c r="C2285" s="310" t="s">
        <v>2183</v>
      </c>
      <c r="D2285" s="36">
        <v>11</v>
      </c>
      <c r="E2285" s="36">
        <v>2020</v>
      </c>
      <c r="F2285" s="578">
        <v>7.660566218531125</v>
      </c>
      <c r="G2285" s="578">
        <v>1514.7097981770776</v>
      </c>
      <c r="H2285" s="578">
        <v>3.5080764992841624</v>
      </c>
      <c r="I2285" s="578">
        <v>0.10418297827254705</v>
      </c>
      <c r="J2285" s="578">
        <v>1.0077799398762469E-2</v>
      </c>
      <c r="K2285" s="578">
        <v>7.9940761487922201</v>
      </c>
      <c r="L2285" s="578">
        <v>1592.0715751647926</v>
      </c>
      <c r="M2285" s="578">
        <v>3.7714274229098574</v>
      </c>
      <c r="N2285" s="578">
        <v>0.17870762588184574</v>
      </c>
      <c r="O2285" s="578">
        <v>1.059253654481525E-2</v>
      </c>
      <c r="P2285" s="578">
        <v>7.6605663749933175</v>
      </c>
      <c r="Q2285" s="578">
        <v>1514.7097981770776</v>
      </c>
      <c r="R2285" s="578">
        <v>3.5080764704931999</v>
      </c>
      <c r="S2285" s="578">
        <v>0.10418297930209502</v>
      </c>
      <c r="T2285" s="578">
        <v>1.0077799452119469E-2</v>
      </c>
      <c r="U2285" s="578">
        <v>7.9940761438148566</v>
      </c>
      <c r="V2285" s="578">
        <v>1592.0714708964001</v>
      </c>
      <c r="W2285" s="578">
        <v>3.7714274886190302</v>
      </c>
      <c r="X2285" s="578">
        <v>0.1787076309519755</v>
      </c>
      <c r="Y2285" s="578">
        <v>1.059253654481525E-2</v>
      </c>
      <c r="AA2285" s="310">
        <v>171</v>
      </c>
    </row>
    <row r="2286" spans="1:27" x14ac:dyDescent="0.3">
      <c r="A2286" s="310" t="s">
        <v>4835</v>
      </c>
      <c r="B2286" s="310" t="s">
        <v>2194</v>
      </c>
      <c r="C2286" s="310" t="s">
        <v>2183</v>
      </c>
      <c r="D2286" s="36">
        <v>12</v>
      </c>
      <c r="E2286" s="36">
        <v>2020</v>
      </c>
      <c r="F2286" s="578">
        <v>7.3908604591659506</v>
      </c>
      <c r="G2286" s="578">
        <v>1417.6108105977348</v>
      </c>
      <c r="H2286" s="578">
        <v>3.0735728147750052</v>
      </c>
      <c r="I2286" s="578">
        <v>7.9472965509618396E-2</v>
      </c>
      <c r="J2286" s="578">
        <v>9.4317739518980145E-3</v>
      </c>
      <c r="K2286" s="578">
        <v>7.7395228388907782</v>
      </c>
      <c r="L2286" s="578">
        <v>1501.802614847815</v>
      </c>
      <c r="M2286" s="578">
        <v>3.3631119145041595</v>
      </c>
      <c r="N2286" s="578">
        <v>0.16737345551882701</v>
      </c>
      <c r="O2286" s="578">
        <v>9.9919263690632192E-3</v>
      </c>
      <c r="P2286" s="578">
        <v>7.3908604070065804</v>
      </c>
      <c r="Q2286" s="578">
        <v>1417.6108105977348</v>
      </c>
      <c r="R2286" s="578">
        <v>3.0735726305962627</v>
      </c>
      <c r="S2286" s="578">
        <v>7.9472965504464643E-2</v>
      </c>
      <c r="T2286" s="578">
        <v>9.4317739518980145E-3</v>
      </c>
      <c r="U2286" s="578">
        <v>7.7395228388959332</v>
      </c>
      <c r="V2286" s="578">
        <v>1501.802614847815</v>
      </c>
      <c r="W2286" s="578">
        <v>3.3631118586830127</v>
      </c>
      <c r="X2286" s="578">
        <v>0.16737346061442251</v>
      </c>
      <c r="Y2286" s="578">
        <v>9.9919266261470577E-3</v>
      </c>
      <c r="AA2286" s="310">
        <v>172</v>
      </c>
    </row>
    <row r="2287" spans="1:27" x14ac:dyDescent="0.3">
      <c r="A2287" s="310" t="s">
        <v>4836</v>
      </c>
      <c r="B2287" s="310" t="s">
        <v>2194</v>
      </c>
      <c r="C2287" s="310" t="s">
        <v>2183</v>
      </c>
      <c r="D2287" s="36">
        <v>13</v>
      </c>
      <c r="E2287" s="36">
        <v>2020</v>
      </c>
      <c r="F2287" s="578">
        <v>7.4835183215668604</v>
      </c>
      <c r="G2287" s="578">
        <v>1411.4492594401001</v>
      </c>
      <c r="H2287" s="578">
        <v>2.9512556079280277</v>
      </c>
      <c r="I2287" s="578">
        <v>7.4137063771255673E-2</v>
      </c>
      <c r="J2287" s="578">
        <v>9.3907903986594904E-3</v>
      </c>
      <c r="K2287" s="578">
        <v>7.8150338378927646</v>
      </c>
      <c r="L2287" s="578">
        <v>1493.5481185913025</v>
      </c>
      <c r="M2287" s="578">
        <v>3.2362895169741601</v>
      </c>
      <c r="N2287" s="578">
        <v>0.16530000592562474</v>
      </c>
      <c r="O2287" s="578">
        <v>9.9370140912166446E-3</v>
      </c>
      <c r="P2287" s="578">
        <v>7.4835182197475625</v>
      </c>
      <c r="Q2287" s="578">
        <v>1411.4492594401001</v>
      </c>
      <c r="R2287" s="578">
        <v>2.9512555877372471</v>
      </c>
      <c r="S2287" s="578">
        <v>7.4137064852644791E-2</v>
      </c>
      <c r="T2287" s="578">
        <v>9.390790500522897E-3</v>
      </c>
      <c r="U2287" s="578">
        <v>7.8150340514762302</v>
      </c>
      <c r="V2287" s="578">
        <v>1493.5481185913025</v>
      </c>
      <c r="W2287" s="578">
        <v>3.2362894779095428</v>
      </c>
      <c r="X2287" s="578">
        <v>0.16530001120311924</v>
      </c>
      <c r="Y2287" s="578">
        <v>9.9370140912166446E-3</v>
      </c>
      <c r="AA2287" s="310">
        <v>173</v>
      </c>
    </row>
    <row r="2288" spans="1:27" x14ac:dyDescent="0.3">
      <c r="A2288" s="310" t="s">
        <v>4837</v>
      </c>
      <c r="B2288" s="310" t="s">
        <v>2194</v>
      </c>
      <c r="C2288" s="310" t="s">
        <v>2183</v>
      </c>
      <c r="D2288" s="36">
        <v>14</v>
      </c>
      <c r="E2288" s="36">
        <v>2020</v>
      </c>
      <c r="F2288" s="578">
        <v>7.9938438353177235</v>
      </c>
      <c r="G2288" s="578">
        <v>1500.9751129150325</v>
      </c>
      <c r="H2288" s="578">
        <v>3.1323082760306198</v>
      </c>
      <c r="I2288" s="578">
        <v>9.8984439581423833E-2</v>
      </c>
      <c r="J2288" s="578">
        <v>9.9864139241011007E-3</v>
      </c>
      <c r="K2288" s="578">
        <v>8.2642184477202392</v>
      </c>
      <c r="L2288" s="578">
        <v>1570.98352305094</v>
      </c>
      <c r="M2288" s="578">
        <v>3.382298016399238</v>
      </c>
      <c r="N2288" s="578">
        <v>0.18791558696223776</v>
      </c>
      <c r="O2288" s="578">
        <v>1.0452201046670426E-2</v>
      </c>
      <c r="P2288" s="578">
        <v>7.9938438353177235</v>
      </c>
      <c r="Q2288" s="578">
        <v>1500.9751129150325</v>
      </c>
      <c r="R2288" s="578">
        <v>3.1323081411246623</v>
      </c>
      <c r="S2288" s="578">
        <v>9.8984439620229084E-2</v>
      </c>
      <c r="T2288" s="578">
        <v>9.9864139241011007E-3</v>
      </c>
      <c r="U2288" s="578">
        <v>8.2642184477202392</v>
      </c>
      <c r="V2288" s="578">
        <v>1570.98352305094</v>
      </c>
      <c r="W2288" s="578">
        <v>3.3822980281765878</v>
      </c>
      <c r="X2288" s="578">
        <v>0.18791558168474326</v>
      </c>
      <c r="Y2288" s="578">
        <v>1.0452200527652101E-2</v>
      </c>
      <c r="AA2288" s="310">
        <v>174</v>
      </c>
    </row>
    <row r="2289" spans="1:27" x14ac:dyDescent="0.3">
      <c r="A2289" s="310" t="s">
        <v>4838</v>
      </c>
      <c r="B2289" s="310" t="s">
        <v>2194</v>
      </c>
      <c r="C2289" s="310" t="s">
        <v>2183</v>
      </c>
      <c r="D2289" s="36">
        <v>15</v>
      </c>
      <c r="E2289" s="36">
        <v>2020</v>
      </c>
      <c r="F2289" s="578">
        <v>8.4312559203672155</v>
      </c>
      <c r="G2289" s="578">
        <v>1577.70752716064</v>
      </c>
      <c r="H2289" s="578">
        <v>3.2874890700356101</v>
      </c>
      <c r="I2289" s="578">
        <v>0.12028182419786959</v>
      </c>
      <c r="J2289" s="578">
        <v>1.04969238940005E-2</v>
      </c>
      <c r="K2289" s="578">
        <v>8.6511563683864825</v>
      </c>
      <c r="L2289" s="578">
        <v>1636.3142941792773</v>
      </c>
      <c r="M2289" s="578">
        <v>3.5001205379788427</v>
      </c>
      <c r="N2289" s="578">
        <v>0.20237637854976701</v>
      </c>
      <c r="O2289" s="578">
        <v>1.0886877969217751E-2</v>
      </c>
      <c r="P2289" s="578">
        <v>8.43125607435619</v>
      </c>
      <c r="Q2289" s="578">
        <v>1577.70752716064</v>
      </c>
      <c r="R2289" s="578">
        <v>3.2874890055342476</v>
      </c>
      <c r="S2289" s="578">
        <v>0.12028185022306043</v>
      </c>
      <c r="T2289" s="578">
        <v>1.04969238940005E-2</v>
      </c>
      <c r="U2289" s="578">
        <v>8.6511562094407637</v>
      </c>
      <c r="V2289" s="578">
        <v>1636.3142941792773</v>
      </c>
      <c r="W2289" s="578">
        <v>3.5001206768599</v>
      </c>
      <c r="X2289" s="578">
        <v>0.20237637329773825</v>
      </c>
      <c r="Y2289" s="578">
        <v>1.0886878488236051E-2</v>
      </c>
      <c r="AA2289" s="310">
        <v>175</v>
      </c>
    </row>
    <row r="2290" spans="1:27" x14ac:dyDescent="0.3">
      <c r="A2290" s="580" t="s">
        <v>4839</v>
      </c>
      <c r="B2290" s="580" t="s">
        <v>2194</v>
      </c>
      <c r="C2290" s="580" t="s">
        <v>2183</v>
      </c>
      <c r="D2290" s="581">
        <v>16</v>
      </c>
      <c r="E2290" s="581">
        <v>2020</v>
      </c>
      <c r="F2290" s="582">
        <v>9.0487979656771227</v>
      </c>
      <c r="G2290" s="582">
        <v>1688.9395815531375</v>
      </c>
      <c r="H2290" s="582">
        <v>3.5065659701770775</v>
      </c>
      <c r="I2290" s="582">
        <v>0.15381248321803725</v>
      </c>
      <c r="J2290" s="582">
        <v>1.12370062755265E-2</v>
      </c>
      <c r="K2290" s="582">
        <v>9.2021850611285778</v>
      </c>
      <c r="L2290" s="582">
        <v>1734.1415608723898</v>
      </c>
      <c r="M2290" s="582">
        <v>3.6828081881418826</v>
      </c>
      <c r="N2290" s="582">
        <v>0.231732033328929</v>
      </c>
      <c r="O2290" s="582">
        <v>1.153775095978435E-2</v>
      </c>
      <c r="P2290" s="582">
        <v>9.0487980724790855</v>
      </c>
      <c r="Q2290" s="582">
        <v>1688.9396336873324</v>
      </c>
      <c r="R2290" s="582">
        <v>3.5065659318061027</v>
      </c>
      <c r="S2290" s="582">
        <v>0.15381249372209502</v>
      </c>
      <c r="T2290" s="582">
        <v>1.12370062755265E-2</v>
      </c>
      <c r="U2290" s="582">
        <v>9.2021849493751926</v>
      </c>
      <c r="V2290" s="582">
        <v>1734.1415608723898</v>
      </c>
      <c r="W2290" s="582">
        <v>3.68280827579777</v>
      </c>
      <c r="X2290" s="582">
        <v>0.231732027896214</v>
      </c>
      <c r="Y2290" s="582">
        <v>1.153775095978435E-2</v>
      </c>
      <c r="AA2290" s="310">
        <v>176</v>
      </c>
    </row>
    <row r="2291" spans="1:27" x14ac:dyDescent="0.3">
      <c r="A2291" s="310" t="s">
        <v>4840</v>
      </c>
      <c r="B2291" s="310" t="s">
        <v>2194</v>
      </c>
      <c r="C2291" s="310" t="s">
        <v>2183</v>
      </c>
      <c r="D2291" s="36">
        <v>1</v>
      </c>
      <c r="E2291" s="36">
        <v>2030</v>
      </c>
      <c r="F2291" s="578">
        <v>8.4323484923276375</v>
      </c>
      <c r="G2291" s="578">
        <v>6690.5296376546203</v>
      </c>
      <c r="H2291" s="578">
        <v>13.547025865846049</v>
      </c>
      <c r="I2291" s="578">
        <v>6.2649851479363833E-2</v>
      </c>
      <c r="J2291" s="578">
        <v>4.4609734090045046E-2</v>
      </c>
      <c r="K2291" s="578">
        <v>8.5161269737759504</v>
      </c>
      <c r="L2291" s="578">
        <v>6759.5866394042923</v>
      </c>
      <c r="M2291" s="578">
        <v>13.67118089559755</v>
      </c>
      <c r="N2291" s="578">
        <v>6.2851488757587476E-2</v>
      </c>
      <c r="O2291" s="578">
        <v>4.5070155446107152E-2</v>
      </c>
      <c r="P2291" s="578">
        <v>8.4323483234428132</v>
      </c>
      <c r="Q2291" s="578">
        <v>6690.5295867919904</v>
      </c>
      <c r="R2291" s="578">
        <v>13.547025974228699</v>
      </c>
      <c r="S2291" s="578">
        <v>6.2649855674408117E-2</v>
      </c>
      <c r="T2291" s="578">
        <v>4.4609734090045046E-2</v>
      </c>
      <c r="U2291" s="578">
        <v>8.5161258338213557</v>
      </c>
      <c r="V2291" s="578">
        <v>6759.5866394042923</v>
      </c>
      <c r="W2291" s="578">
        <v>13.671180151349549</v>
      </c>
      <c r="X2291" s="578">
        <v>6.2851494135884367E-2</v>
      </c>
      <c r="Y2291" s="578">
        <v>4.5070155426704596E-2</v>
      </c>
      <c r="AA2291" s="310">
        <v>177</v>
      </c>
    </row>
    <row r="2292" spans="1:27" x14ac:dyDescent="0.3">
      <c r="A2292" s="310" t="s">
        <v>4841</v>
      </c>
      <c r="B2292" s="310" t="s">
        <v>2194</v>
      </c>
      <c r="C2292" s="310" t="s">
        <v>2183</v>
      </c>
      <c r="D2292" s="36">
        <v>2</v>
      </c>
      <c r="E2292" s="36">
        <v>2030</v>
      </c>
      <c r="F2292" s="578">
        <v>5.6178012996382805</v>
      </c>
      <c r="G2292" s="578">
        <v>4025.7274131774871</v>
      </c>
      <c r="H2292" s="578">
        <v>8.4868672732700325</v>
      </c>
      <c r="I2292" s="578">
        <v>4.457993983942285E-2</v>
      </c>
      <c r="J2292" s="578">
        <v>2.6841916687165651E-2</v>
      </c>
      <c r="K2292" s="578">
        <v>5.642452730325048</v>
      </c>
      <c r="L2292" s="578">
        <v>4065.8723856608053</v>
      </c>
      <c r="M2292" s="578">
        <v>8.5491832724098096</v>
      </c>
      <c r="N2292" s="578">
        <v>4.417919401203102E-2</v>
      </c>
      <c r="O2292" s="578">
        <v>2.7109580929391024E-2</v>
      </c>
      <c r="P2292" s="578">
        <v>5.6178007259177276</v>
      </c>
      <c r="Q2292" s="578">
        <v>4025.7275161743123</v>
      </c>
      <c r="R2292" s="578">
        <v>8.4868672431160377</v>
      </c>
      <c r="S2292" s="578">
        <v>4.4579940904592705E-2</v>
      </c>
      <c r="T2292" s="578">
        <v>2.6841916687165651E-2</v>
      </c>
      <c r="U2292" s="578">
        <v>5.6424528346175622</v>
      </c>
      <c r="V2292" s="578">
        <v>4065.8724365234352</v>
      </c>
      <c r="W2292" s="578">
        <v>8.5491827934189697</v>
      </c>
      <c r="X2292" s="578">
        <v>4.4179195551047629E-2</v>
      </c>
      <c r="Y2292" s="578">
        <v>2.71095804055221E-2</v>
      </c>
      <c r="AA2292" s="310">
        <v>178</v>
      </c>
    </row>
    <row r="2293" spans="1:27" x14ac:dyDescent="0.3">
      <c r="A2293" s="310" t="s">
        <v>4842</v>
      </c>
      <c r="B2293" s="310" t="s">
        <v>2194</v>
      </c>
      <c r="C2293" s="310" t="s">
        <v>2183</v>
      </c>
      <c r="D2293" s="36">
        <v>3</v>
      </c>
      <c r="E2293" s="36">
        <v>2030</v>
      </c>
      <c r="F2293" s="578">
        <v>4.0972662306450376</v>
      </c>
      <c r="G2293" s="578">
        <v>2820.7159105936626</v>
      </c>
      <c r="H2293" s="578">
        <v>5.7645748870393874</v>
      </c>
      <c r="I2293" s="578">
        <v>3.3276115091666648E-2</v>
      </c>
      <c r="J2293" s="578">
        <v>1.8807372078299477E-2</v>
      </c>
      <c r="K2293" s="578">
        <v>3.9850189925903821</v>
      </c>
      <c r="L2293" s="578">
        <v>2755.9143473307254</v>
      </c>
      <c r="M2293" s="578">
        <v>5.6398482880843677</v>
      </c>
      <c r="N2293" s="578">
        <v>3.2036986387841623E-2</v>
      </c>
      <c r="O2293" s="578">
        <v>1.8375324900262027E-2</v>
      </c>
      <c r="P2293" s="578">
        <v>4.0972663349321721</v>
      </c>
      <c r="Q2293" s="578">
        <v>2820.7159105936626</v>
      </c>
      <c r="R2293" s="578">
        <v>5.7645749927930048</v>
      </c>
      <c r="S2293" s="578">
        <v>3.3276115066958725E-2</v>
      </c>
      <c r="T2293" s="578">
        <v>1.8807372078299477E-2</v>
      </c>
      <c r="U2293" s="578">
        <v>3.9850191490421172</v>
      </c>
      <c r="V2293" s="578">
        <v>2755.9143473307254</v>
      </c>
      <c r="W2293" s="578">
        <v>5.6398479423890651</v>
      </c>
      <c r="X2293" s="578">
        <v>3.2036985350790276E-2</v>
      </c>
      <c r="Y2293" s="578">
        <v>1.8375324900262027E-2</v>
      </c>
      <c r="AA2293" s="310">
        <v>179</v>
      </c>
    </row>
    <row r="2294" spans="1:27" x14ac:dyDescent="0.3">
      <c r="A2294" s="310" t="s">
        <v>4843</v>
      </c>
      <c r="B2294" s="310" t="s">
        <v>2194</v>
      </c>
      <c r="C2294" s="310" t="s">
        <v>2183</v>
      </c>
      <c r="D2294" s="36">
        <v>4</v>
      </c>
      <c r="E2294" s="36">
        <v>2030</v>
      </c>
      <c r="F2294" s="578">
        <v>3.9643268569853549</v>
      </c>
      <c r="G2294" s="578">
        <v>2696.6188748677523</v>
      </c>
      <c r="H2294" s="578">
        <v>5.0153791556598</v>
      </c>
      <c r="I2294" s="578">
        <v>0.13316617321894775</v>
      </c>
      <c r="J2294" s="578">
        <v>1.7979953923107399E-2</v>
      </c>
      <c r="K2294" s="578">
        <v>3.8387810486256</v>
      </c>
      <c r="L2294" s="578">
        <v>2617.03076934814</v>
      </c>
      <c r="M2294" s="578">
        <v>4.9021517896774895</v>
      </c>
      <c r="N2294" s="578">
        <v>0.12375269489651375</v>
      </c>
      <c r="O2294" s="578">
        <v>1.74492679458732E-2</v>
      </c>
      <c r="P2294" s="578">
        <v>3.9643270668379902</v>
      </c>
      <c r="Q2294" s="578">
        <v>2696.6188748677523</v>
      </c>
      <c r="R2294" s="578">
        <v>5.0153789276476619</v>
      </c>
      <c r="S2294" s="578">
        <v>0.13316616814790874</v>
      </c>
      <c r="T2294" s="578">
        <v>1.7979953923107399E-2</v>
      </c>
      <c r="U2294" s="578">
        <v>3.8387809430444824</v>
      </c>
      <c r="V2294" s="578">
        <v>2617.03076934814</v>
      </c>
      <c r="W2294" s="578">
        <v>4.9021518812375344</v>
      </c>
      <c r="X2294" s="578">
        <v>0.12375267931808225</v>
      </c>
      <c r="Y2294" s="578">
        <v>1.7449268469742152E-2</v>
      </c>
      <c r="AA2294" s="310">
        <v>180</v>
      </c>
    </row>
    <row r="2295" spans="1:27" x14ac:dyDescent="0.3">
      <c r="A2295" s="310" t="s">
        <v>4844</v>
      </c>
      <c r="B2295" s="310" t="s">
        <v>2194</v>
      </c>
      <c r="C2295" s="310" t="s">
        <v>2183</v>
      </c>
      <c r="D2295" s="36">
        <v>5</v>
      </c>
      <c r="E2295" s="36">
        <v>2030</v>
      </c>
      <c r="F2295" s="578">
        <v>3.4133741782580924</v>
      </c>
      <c r="G2295" s="578">
        <v>2292.4480819702103</v>
      </c>
      <c r="H2295" s="578">
        <v>3.7673504013243124</v>
      </c>
      <c r="I2295" s="578">
        <v>7.4796081707669701E-2</v>
      </c>
      <c r="J2295" s="578">
        <v>1.528509544247445E-2</v>
      </c>
      <c r="K2295" s="578">
        <v>3.3529271645062</v>
      </c>
      <c r="L2295" s="578">
        <v>2255.3949864705346</v>
      </c>
      <c r="M2295" s="578">
        <v>3.775990391222265</v>
      </c>
      <c r="N2295" s="578">
        <v>7.0561220067247576E-2</v>
      </c>
      <c r="O2295" s="578">
        <v>1.5038054193913275E-2</v>
      </c>
      <c r="P2295" s="578">
        <v>3.4133742813348751</v>
      </c>
      <c r="Q2295" s="578">
        <v>2292.4480819702103</v>
      </c>
      <c r="R2295" s="578">
        <v>3.7673503410654399</v>
      </c>
      <c r="S2295" s="578">
        <v>7.4796075992708169E-2</v>
      </c>
      <c r="T2295" s="578">
        <v>1.52850949186055E-2</v>
      </c>
      <c r="U2295" s="578">
        <v>3.3529270080440052</v>
      </c>
      <c r="V2295" s="578">
        <v>2255.3949864705346</v>
      </c>
      <c r="W2295" s="578">
        <v>3.7759903560872723</v>
      </c>
      <c r="X2295" s="578">
        <v>7.0561220041478578E-2</v>
      </c>
      <c r="Y2295" s="578">
        <v>1.5038054193913275E-2</v>
      </c>
      <c r="AA2295" s="310">
        <v>181</v>
      </c>
    </row>
    <row r="2296" spans="1:27" x14ac:dyDescent="0.3">
      <c r="A2296" s="310" t="s">
        <v>4845</v>
      </c>
      <c r="B2296" s="310" t="s">
        <v>2194</v>
      </c>
      <c r="C2296" s="310" t="s">
        <v>2183</v>
      </c>
      <c r="D2296" s="36">
        <v>6</v>
      </c>
      <c r="E2296" s="36">
        <v>2030</v>
      </c>
      <c r="F2296" s="578">
        <v>3.2322120625156727</v>
      </c>
      <c r="G2296" s="578">
        <v>2165.179444630935</v>
      </c>
      <c r="H2296" s="578">
        <v>3.369764449574475</v>
      </c>
      <c r="I2296" s="578">
        <v>9.981905513086517E-2</v>
      </c>
      <c r="J2296" s="578">
        <v>1.44365292508155E-2</v>
      </c>
      <c r="K2296" s="578">
        <v>3.2118916537232973</v>
      </c>
      <c r="L2296" s="578">
        <v>2153.3538360595649</v>
      </c>
      <c r="M2296" s="578">
        <v>3.432522301682785</v>
      </c>
      <c r="N2296" s="578">
        <v>9.5335705653572508E-2</v>
      </c>
      <c r="O2296" s="578">
        <v>1.43576917374351E-2</v>
      </c>
      <c r="P2296" s="578">
        <v>3.2322119581918569</v>
      </c>
      <c r="Q2296" s="578">
        <v>2165.1795488993275</v>
      </c>
      <c r="R2296" s="578">
        <v>3.3697645412285002</v>
      </c>
      <c r="S2296" s="578">
        <v>9.9819045674848714E-2</v>
      </c>
      <c r="T2296" s="578">
        <v>1.44365292508155E-2</v>
      </c>
      <c r="U2296" s="578">
        <v>3.2118915518881601</v>
      </c>
      <c r="V2296" s="578">
        <v>2153.3538360595649</v>
      </c>
      <c r="W2296" s="578">
        <v>3.4325222581094996</v>
      </c>
      <c r="X2296" s="578">
        <v>9.5335724329743105E-2</v>
      </c>
      <c r="Y2296" s="578">
        <v>1.43576917374351E-2</v>
      </c>
      <c r="AA2296" s="310">
        <v>182</v>
      </c>
    </row>
    <row r="2297" spans="1:27" x14ac:dyDescent="0.3">
      <c r="A2297" s="310" t="s">
        <v>4846</v>
      </c>
      <c r="B2297" s="310" t="s">
        <v>2194</v>
      </c>
      <c r="C2297" s="310" t="s">
        <v>2183</v>
      </c>
      <c r="D2297" s="36">
        <v>7</v>
      </c>
      <c r="E2297" s="36">
        <v>2030</v>
      </c>
      <c r="F2297" s="578">
        <v>3.1965660334310497</v>
      </c>
      <c r="G2297" s="578">
        <v>2089.0611279805453</v>
      </c>
      <c r="H2297" s="578">
        <v>2.9500468382969549</v>
      </c>
      <c r="I2297" s="578">
        <v>0.11278732016368499</v>
      </c>
      <c r="J2297" s="578">
        <v>1.3929011591244449E-2</v>
      </c>
      <c r="K2297" s="578">
        <v>3.1995588626118998</v>
      </c>
      <c r="L2297" s="578">
        <v>2095.2779808044397</v>
      </c>
      <c r="M2297" s="578">
        <v>3.056803567991965</v>
      </c>
      <c r="N2297" s="578">
        <v>0.11110353485613175</v>
      </c>
      <c r="O2297" s="578">
        <v>1.3970482444468225E-2</v>
      </c>
      <c r="P2297" s="578">
        <v>3.1965661898983972</v>
      </c>
      <c r="Q2297" s="578">
        <v>2089.0611279805453</v>
      </c>
      <c r="R2297" s="578">
        <v>2.9500468132027828</v>
      </c>
      <c r="S2297" s="578">
        <v>0.11278729625792</v>
      </c>
      <c r="T2297" s="578">
        <v>1.3929011591244449E-2</v>
      </c>
      <c r="U2297" s="578">
        <v>3.1995587583036977</v>
      </c>
      <c r="V2297" s="578">
        <v>2095.2780329386346</v>
      </c>
      <c r="W2297" s="578">
        <v>3.0568035639156101</v>
      </c>
      <c r="X2297" s="578">
        <v>0.11110354992615551</v>
      </c>
      <c r="Y2297" s="578">
        <v>1.3970482444468225E-2</v>
      </c>
      <c r="AA2297" s="310">
        <v>183</v>
      </c>
    </row>
    <row r="2298" spans="1:27" x14ac:dyDescent="0.3">
      <c r="A2298" s="310" t="s">
        <v>4847</v>
      </c>
      <c r="B2298" s="310" t="s">
        <v>2194</v>
      </c>
      <c r="C2298" s="310" t="s">
        <v>2183</v>
      </c>
      <c r="D2298" s="36">
        <v>8</v>
      </c>
      <c r="E2298" s="36">
        <v>2030</v>
      </c>
      <c r="F2298" s="578">
        <v>2.7030446301669473</v>
      </c>
      <c r="G2298" s="578">
        <v>1695.8385518391851</v>
      </c>
      <c r="H2298" s="578">
        <v>2.2050342067135049</v>
      </c>
      <c r="I2298" s="578">
        <v>4.5235780138076075E-2</v>
      </c>
      <c r="J2298" s="578">
        <v>1.1307137436233426E-2</v>
      </c>
      <c r="K2298" s="578">
        <v>2.7585876941736025</v>
      </c>
      <c r="L2298" s="578">
        <v>1741.0158131917274</v>
      </c>
      <c r="M2298" s="578">
        <v>2.3615176016925572</v>
      </c>
      <c r="N2298" s="578">
        <v>5.5904434961727575E-2</v>
      </c>
      <c r="O2298" s="578">
        <v>1.1608360868801E-2</v>
      </c>
      <c r="P2298" s="578">
        <v>2.7030446301736148</v>
      </c>
      <c r="Q2298" s="578">
        <v>1695.83849970499</v>
      </c>
      <c r="R2298" s="578">
        <v>2.2050342122050348</v>
      </c>
      <c r="S2298" s="578">
        <v>4.5235780651637421E-2</v>
      </c>
      <c r="T2298" s="578">
        <v>1.1307137436233426E-2</v>
      </c>
      <c r="U2298" s="578">
        <v>2.7585875898696823</v>
      </c>
      <c r="V2298" s="578">
        <v>1741.0158131917274</v>
      </c>
      <c r="W2298" s="578">
        <v>2.3615176608803523</v>
      </c>
      <c r="X2298" s="578">
        <v>5.5904433880338375E-2</v>
      </c>
      <c r="Y2298" s="578">
        <v>1.160836139266995E-2</v>
      </c>
      <c r="AA2298" s="310">
        <v>184</v>
      </c>
    </row>
    <row r="2299" spans="1:27" x14ac:dyDescent="0.3">
      <c r="A2299" s="310" t="s">
        <v>4848</v>
      </c>
      <c r="B2299" s="310" t="s">
        <v>2194</v>
      </c>
      <c r="C2299" s="310" t="s">
        <v>2183</v>
      </c>
      <c r="D2299" s="36">
        <v>9</v>
      </c>
      <c r="E2299" s="36">
        <v>2030</v>
      </c>
      <c r="F2299" s="578">
        <v>2.7152802743066351</v>
      </c>
      <c r="G2299" s="578">
        <v>1646.6154352823851</v>
      </c>
      <c r="H2299" s="578">
        <v>1.9572780026613426</v>
      </c>
      <c r="I2299" s="578">
        <v>5.6987799551279673E-2</v>
      </c>
      <c r="J2299" s="578">
        <v>1.0978947830153575E-2</v>
      </c>
      <c r="K2299" s="578">
        <v>2.7847738145613099</v>
      </c>
      <c r="L2299" s="578">
        <v>1704.6202678680349</v>
      </c>
      <c r="M2299" s="578">
        <v>2.1262879051752526</v>
      </c>
      <c r="N2299" s="578">
        <v>8.2207515353123456E-2</v>
      </c>
      <c r="O2299" s="578">
        <v>1.1365725891664574E-2</v>
      </c>
      <c r="P2299" s="578">
        <v>2.7152799613853205</v>
      </c>
      <c r="Q2299" s="578">
        <v>1646.6153831481874</v>
      </c>
      <c r="R2299" s="578">
        <v>1.957277962999185</v>
      </c>
      <c r="S2299" s="578">
        <v>5.6987798057283073E-2</v>
      </c>
      <c r="T2299" s="578">
        <v>1.0978947830153575E-2</v>
      </c>
      <c r="U2299" s="578">
        <v>2.7847736059486152</v>
      </c>
      <c r="V2299" s="578">
        <v>1704.6202678680349</v>
      </c>
      <c r="W2299" s="578">
        <v>2.1262879067392801</v>
      </c>
      <c r="X2299" s="578">
        <v>8.2207523693493045E-2</v>
      </c>
      <c r="Y2299" s="578">
        <v>1.1365725891664574E-2</v>
      </c>
      <c r="AA2299" s="310">
        <v>185</v>
      </c>
    </row>
    <row r="2300" spans="1:27" x14ac:dyDescent="0.3">
      <c r="A2300" s="310" t="s">
        <v>4849</v>
      </c>
      <c r="B2300" s="310" t="s">
        <v>2194</v>
      </c>
      <c r="C2300" s="310" t="s">
        <v>2183</v>
      </c>
      <c r="D2300" s="36">
        <v>10</v>
      </c>
      <c r="E2300" s="36">
        <v>2030</v>
      </c>
      <c r="F2300" s="578">
        <v>2.7248025852931752</v>
      </c>
      <c r="G2300" s="578">
        <v>1608.3303095499625</v>
      </c>
      <c r="H2300" s="578">
        <v>1.7645804438197901</v>
      </c>
      <c r="I2300" s="578">
        <v>6.6128228491985824E-2</v>
      </c>
      <c r="J2300" s="578">
        <v>1.0723700999127051E-2</v>
      </c>
      <c r="K2300" s="578">
        <v>2.8053403257134675</v>
      </c>
      <c r="L2300" s="578">
        <v>1675.5620676676374</v>
      </c>
      <c r="M2300" s="578">
        <v>1.9410178784276748</v>
      </c>
      <c r="N2300" s="578">
        <v>0.10576882271076649</v>
      </c>
      <c r="O2300" s="578">
        <v>1.1171949028115026E-2</v>
      </c>
      <c r="P2300" s="578">
        <v>2.7248024809933478</v>
      </c>
      <c r="Q2300" s="578">
        <v>1608.3304125467876</v>
      </c>
      <c r="R2300" s="578">
        <v>1.7645803832977676</v>
      </c>
      <c r="S2300" s="578">
        <v>6.6128227421965308E-2</v>
      </c>
      <c r="T2300" s="578">
        <v>1.0723700999127051E-2</v>
      </c>
      <c r="U2300" s="578">
        <v>2.8053400649483402</v>
      </c>
      <c r="V2300" s="578">
        <v>1675.5620676676374</v>
      </c>
      <c r="W2300" s="578">
        <v>1.941017864979125</v>
      </c>
      <c r="X2300" s="578">
        <v>0.10576882020086445</v>
      </c>
      <c r="Y2300" s="578">
        <v>1.1171949028115026E-2</v>
      </c>
      <c r="AA2300" s="310">
        <v>186</v>
      </c>
    </row>
    <row r="2301" spans="1:27" x14ac:dyDescent="0.3">
      <c r="A2301" s="310" t="s">
        <v>4850</v>
      </c>
      <c r="B2301" s="310" t="s">
        <v>2194</v>
      </c>
      <c r="C2301" s="310" t="s">
        <v>2183</v>
      </c>
      <c r="D2301" s="36">
        <v>11</v>
      </c>
      <c r="E2301" s="36">
        <v>2030</v>
      </c>
      <c r="F2301" s="578">
        <v>2.6517200152666147</v>
      </c>
      <c r="G2301" s="578">
        <v>1520.1011555989523</v>
      </c>
      <c r="H2301" s="578">
        <v>1.53673384946614</v>
      </c>
      <c r="I2301" s="578">
        <v>6.0177575495799773E-2</v>
      </c>
      <c r="J2301" s="578">
        <v>1.0135406337212705E-2</v>
      </c>
      <c r="K2301" s="578">
        <v>2.7444765049279223</v>
      </c>
      <c r="L2301" s="578">
        <v>1597.6444956461576</v>
      </c>
      <c r="M2301" s="578">
        <v>1.7192866636783</v>
      </c>
      <c r="N2301" s="578">
        <v>0.1114045812231165</v>
      </c>
      <c r="O2301" s="578">
        <v>1.0652434362176125E-2</v>
      </c>
      <c r="P2301" s="578">
        <v>2.6517199109564373</v>
      </c>
      <c r="Q2301" s="578">
        <v>1520.1011555989523</v>
      </c>
      <c r="R2301" s="578">
        <v>1.536733838811865</v>
      </c>
      <c r="S2301" s="578">
        <v>6.0177573967848674E-2</v>
      </c>
      <c r="T2301" s="578">
        <v>1.0135406497283797E-2</v>
      </c>
      <c r="U2301" s="578">
        <v>2.7444762441685553</v>
      </c>
      <c r="V2301" s="578">
        <v>1597.6444956461576</v>
      </c>
      <c r="W2301" s="578">
        <v>1.7192866966453599</v>
      </c>
      <c r="X2301" s="578">
        <v>0.11140457852949676</v>
      </c>
      <c r="Y2301" s="578">
        <v>1.0652434362176125E-2</v>
      </c>
      <c r="AA2301" s="310">
        <v>187</v>
      </c>
    </row>
    <row r="2302" spans="1:27" x14ac:dyDescent="0.3">
      <c r="A2302" s="310" t="s">
        <v>4851</v>
      </c>
      <c r="B2302" s="310" t="s">
        <v>2194</v>
      </c>
      <c r="C2302" s="310" t="s">
        <v>2183</v>
      </c>
      <c r="D2302" s="36">
        <v>12</v>
      </c>
      <c r="E2302" s="36">
        <v>2030</v>
      </c>
      <c r="F2302" s="578">
        <v>2.5505292105070776</v>
      </c>
      <c r="G2302" s="578">
        <v>1422.6404991149848</v>
      </c>
      <c r="H2302" s="578">
        <v>1.31910567323575</v>
      </c>
      <c r="I2302" s="578">
        <v>4.7780136497143098E-2</v>
      </c>
      <c r="J2302" s="578">
        <v>9.4855811233477E-3</v>
      </c>
      <c r="K2302" s="578">
        <v>2.6508217249677251</v>
      </c>
      <c r="L2302" s="578">
        <v>1507.0325622558548</v>
      </c>
      <c r="M2302" s="578">
        <v>1.5062569314770049</v>
      </c>
      <c r="N2302" s="578">
        <v>0.11138518416464599</v>
      </c>
      <c r="O2302" s="578">
        <v>1.0048272194884066E-2</v>
      </c>
      <c r="P2302" s="578">
        <v>2.5505290565108627</v>
      </c>
      <c r="Q2302" s="578">
        <v>1422.6404991149848</v>
      </c>
      <c r="R2302" s="578">
        <v>1.3191056521706377</v>
      </c>
      <c r="S2302" s="578">
        <v>4.7780138019788823E-2</v>
      </c>
      <c r="T2302" s="578">
        <v>9.4855810651400391E-3</v>
      </c>
      <c r="U2302" s="578">
        <v>2.650821462903945</v>
      </c>
      <c r="V2302" s="578">
        <v>1507.0325622558548</v>
      </c>
      <c r="W2302" s="578">
        <v>1.5062569360387252</v>
      </c>
      <c r="X2302" s="578">
        <v>0.1113851814476825</v>
      </c>
      <c r="Y2302" s="578">
        <v>1.0048272194884066E-2</v>
      </c>
      <c r="AA2302" s="310">
        <v>188</v>
      </c>
    </row>
    <row r="2303" spans="1:27" x14ac:dyDescent="0.3">
      <c r="A2303" s="310" t="s">
        <v>4852</v>
      </c>
      <c r="B2303" s="310" t="s">
        <v>2194</v>
      </c>
      <c r="C2303" s="310" t="s">
        <v>2183</v>
      </c>
      <c r="D2303" s="36">
        <v>13</v>
      </c>
      <c r="E2303" s="36">
        <v>2030</v>
      </c>
      <c r="F2303" s="578">
        <v>2.5352896974905672</v>
      </c>
      <c r="G2303" s="578">
        <v>1416.3415501912375</v>
      </c>
      <c r="H2303" s="578">
        <v>1.2405351857623776</v>
      </c>
      <c r="I2303" s="578">
        <v>4.4700779059439776E-2</v>
      </c>
      <c r="J2303" s="578">
        <v>9.44359357526991E-3</v>
      </c>
      <c r="K2303" s="578">
        <v>2.6339055146317225</v>
      </c>
      <c r="L2303" s="578">
        <v>1498.6366589864051</v>
      </c>
      <c r="M2303" s="578">
        <v>1.4204938749996123</v>
      </c>
      <c r="N2303" s="578">
        <v>0.11111537534149274</v>
      </c>
      <c r="O2303" s="578">
        <v>9.99230491773535E-3</v>
      </c>
      <c r="P2303" s="578">
        <v>2.5352893324167027</v>
      </c>
      <c r="Q2303" s="578">
        <v>1416.3415501912375</v>
      </c>
      <c r="R2303" s="578">
        <v>1.240535203798415</v>
      </c>
      <c r="S2303" s="578">
        <v>4.4700782796705051E-2</v>
      </c>
      <c r="T2303" s="578">
        <v>9.443593526763527E-3</v>
      </c>
      <c r="U2303" s="578">
        <v>2.6339053569336048</v>
      </c>
      <c r="V2303" s="578">
        <v>1498.6366589864051</v>
      </c>
      <c r="W2303" s="578">
        <v>1.4204938581400051</v>
      </c>
      <c r="X2303" s="578">
        <v>0.11111536737886699</v>
      </c>
      <c r="Y2303" s="578">
        <v>9.9923049710923719E-3</v>
      </c>
      <c r="AA2303" s="310">
        <v>189</v>
      </c>
    </row>
    <row r="2304" spans="1:27" x14ac:dyDescent="0.3">
      <c r="A2304" s="310" t="s">
        <v>4853</v>
      </c>
      <c r="B2304" s="310" t="s">
        <v>2194</v>
      </c>
      <c r="C2304" s="310" t="s">
        <v>2183</v>
      </c>
      <c r="D2304" s="36">
        <v>14</v>
      </c>
      <c r="E2304" s="36">
        <v>2030</v>
      </c>
      <c r="F2304" s="578">
        <v>2.60834352585838</v>
      </c>
      <c r="G2304" s="578">
        <v>1505.9934972127223</v>
      </c>
      <c r="H2304" s="578">
        <v>1.30601369177035</v>
      </c>
      <c r="I2304" s="578">
        <v>5.2009146998291969E-2</v>
      </c>
      <c r="J2304" s="578">
        <v>1.004134326649363E-2</v>
      </c>
      <c r="K2304" s="578">
        <v>2.6947872659915175</v>
      </c>
      <c r="L2304" s="578">
        <v>1576.1709200541125</v>
      </c>
      <c r="M2304" s="578">
        <v>1.46379835404104</v>
      </c>
      <c r="N2304" s="578">
        <v>0.11720160932175774</v>
      </c>
      <c r="O2304" s="578">
        <v>1.0509285493753798E-2</v>
      </c>
      <c r="P2304" s="578">
        <v>2.6083434737027225</v>
      </c>
      <c r="Q2304" s="578">
        <v>1505.99354934692</v>
      </c>
      <c r="R2304" s="578">
        <v>1.3060136893800449</v>
      </c>
      <c r="S2304" s="578">
        <v>5.2009147444550721E-2</v>
      </c>
      <c r="T2304" s="578">
        <v>1.0041343213136609E-2</v>
      </c>
      <c r="U2304" s="578">
        <v>2.6947873181330753</v>
      </c>
      <c r="V2304" s="578">
        <v>1576.1711807250899</v>
      </c>
      <c r="W2304" s="578">
        <v>1.463798353710895</v>
      </c>
      <c r="X2304" s="578">
        <v>0.11720160927810225</v>
      </c>
      <c r="Y2304" s="578">
        <v>1.0509285493753798E-2</v>
      </c>
      <c r="AA2304" s="310">
        <v>190</v>
      </c>
    </row>
    <row r="2305" spans="1:27" x14ac:dyDescent="0.3">
      <c r="A2305" s="310" t="s">
        <v>4854</v>
      </c>
      <c r="B2305" s="310" t="s">
        <v>2194</v>
      </c>
      <c r="C2305" s="310" t="s">
        <v>2183</v>
      </c>
      <c r="D2305" s="36">
        <v>15</v>
      </c>
      <c r="E2305" s="36">
        <v>2030</v>
      </c>
      <c r="F2305" s="578">
        <v>2.6709537257556373</v>
      </c>
      <c r="G2305" s="578">
        <v>1582.8346684773701</v>
      </c>
      <c r="H2305" s="578">
        <v>1.3621357167150201</v>
      </c>
      <c r="I2305" s="578">
        <v>5.8273324492499001E-2</v>
      </c>
      <c r="J2305" s="578">
        <v>1.0553702226995126E-2</v>
      </c>
      <c r="K2305" s="578">
        <v>2.7456259755864427</v>
      </c>
      <c r="L2305" s="578">
        <v>1641.5857480366976</v>
      </c>
      <c r="M2305" s="578">
        <v>1.4972940130423875</v>
      </c>
      <c r="N2305" s="578">
        <v>0.11820261598677401</v>
      </c>
      <c r="O2305" s="578">
        <v>1.0945411292292749E-2</v>
      </c>
      <c r="P2305" s="578">
        <v>2.6709539331270222</v>
      </c>
      <c r="Q2305" s="578">
        <v>1582.8346684773701</v>
      </c>
      <c r="R2305" s="578">
        <v>1.3621356873650199</v>
      </c>
      <c r="S2305" s="578">
        <v>5.8273325535083076E-2</v>
      </c>
      <c r="T2305" s="578">
        <v>1.0553702226995126E-2</v>
      </c>
      <c r="U2305" s="578">
        <v>2.7456259221791726</v>
      </c>
      <c r="V2305" s="578">
        <v>1641.5857480366976</v>
      </c>
      <c r="W2305" s="578">
        <v>1.49729403114224</v>
      </c>
      <c r="X2305" s="578">
        <v>0.118202579525435</v>
      </c>
      <c r="Y2305" s="578">
        <v>1.0945411292292749E-2</v>
      </c>
      <c r="AA2305" s="310">
        <v>191</v>
      </c>
    </row>
    <row r="2306" spans="1:27" x14ac:dyDescent="0.3">
      <c r="A2306" s="580" t="s">
        <v>4855</v>
      </c>
      <c r="B2306" s="580" t="s">
        <v>2194</v>
      </c>
      <c r="C2306" s="580" t="s">
        <v>2183</v>
      </c>
      <c r="D2306" s="581">
        <v>16</v>
      </c>
      <c r="E2306" s="581">
        <v>2030</v>
      </c>
      <c r="F2306" s="582">
        <v>2.8064917944215373</v>
      </c>
      <c r="G2306" s="582">
        <v>1694.2866198221802</v>
      </c>
      <c r="H2306" s="582">
        <v>1.4473146248998674</v>
      </c>
      <c r="I2306" s="582">
        <v>6.8908392358025553E-2</v>
      </c>
      <c r="J2306" s="582">
        <v>1.12968125128342E-2</v>
      </c>
      <c r="K2306" s="582">
        <v>2.8642258264650247</v>
      </c>
      <c r="L2306" s="582">
        <v>1739.600723266595</v>
      </c>
      <c r="M2306" s="582">
        <v>1.5609470172997399</v>
      </c>
      <c r="N2306" s="582">
        <v>0.12654877789555</v>
      </c>
      <c r="O2306" s="582">
        <v>1.1598949805678126E-2</v>
      </c>
      <c r="P2306" s="582">
        <v>2.80649148150026</v>
      </c>
      <c r="Q2306" s="582">
        <v>1694.2866198221802</v>
      </c>
      <c r="R2306" s="582">
        <v>1.4473146128128327</v>
      </c>
      <c r="S2306" s="582">
        <v>6.8908391819604675E-2</v>
      </c>
      <c r="T2306" s="582">
        <v>1.12968125128342E-2</v>
      </c>
      <c r="U2306" s="582">
        <v>2.8642256712462277</v>
      </c>
      <c r="V2306" s="582">
        <v>1739.600723266595</v>
      </c>
      <c r="W2306" s="582">
        <v>1.5609470756829325</v>
      </c>
      <c r="X2306" s="582">
        <v>0.12654876762341327</v>
      </c>
      <c r="Y2306" s="582">
        <v>1.1598949805678126E-2</v>
      </c>
      <c r="AA2306" s="310">
        <v>192</v>
      </c>
    </row>
    <row r="2307" spans="1:27" x14ac:dyDescent="0.3">
      <c r="A2307" s="310" t="s">
        <v>4856</v>
      </c>
      <c r="B2307" s="310" t="s">
        <v>2193</v>
      </c>
      <c r="C2307" s="310" t="s">
        <v>2183</v>
      </c>
      <c r="D2307" s="36">
        <v>1</v>
      </c>
      <c r="E2307" s="36">
        <v>2012</v>
      </c>
      <c r="F2307" s="578">
        <v>45.355635386173752</v>
      </c>
      <c r="G2307" s="578">
        <v>8094.3123016357367</v>
      </c>
      <c r="H2307" s="578">
        <v>8.191748234443363</v>
      </c>
      <c r="I2307" s="578">
        <v>3.3399701118469198</v>
      </c>
      <c r="J2307" s="578">
        <v>6.904637029704945E-2</v>
      </c>
      <c r="K2307" s="578">
        <v>45.782637666212352</v>
      </c>
      <c r="L2307" s="578">
        <v>8165.2362569173147</v>
      </c>
      <c r="M2307" s="578">
        <v>8.2077377410605497</v>
      </c>
      <c r="N2307" s="578">
        <v>3.3562599420547401</v>
      </c>
      <c r="O2307" s="578">
        <v>6.9651384605094749E-2</v>
      </c>
      <c r="P2307" s="578">
        <v>45.355632207763797</v>
      </c>
      <c r="Q2307" s="578">
        <v>8094.3123524983675</v>
      </c>
      <c r="R2307" s="578">
        <v>8.1917478009127045</v>
      </c>
      <c r="S2307" s="578">
        <v>3.3399701118469198</v>
      </c>
      <c r="T2307" s="578">
        <v>6.9046371344787347E-2</v>
      </c>
      <c r="U2307" s="578">
        <v>45.782637109417252</v>
      </c>
      <c r="V2307" s="578">
        <v>8165.2363128662073</v>
      </c>
      <c r="W2307" s="578">
        <v>8.2077376572415179</v>
      </c>
      <c r="X2307" s="578">
        <v>3.3562599420547401</v>
      </c>
      <c r="Y2307" s="578">
        <v>6.9651384643899861E-2</v>
      </c>
      <c r="AA2307" s="310">
        <v>193</v>
      </c>
    </row>
    <row r="2308" spans="1:27" x14ac:dyDescent="0.3">
      <c r="A2308" s="310" t="s">
        <v>4857</v>
      </c>
      <c r="B2308" s="310" t="s">
        <v>2193</v>
      </c>
      <c r="C2308" s="310" t="s">
        <v>2183</v>
      </c>
      <c r="D2308" s="36">
        <v>2</v>
      </c>
      <c r="E2308" s="36">
        <v>2012</v>
      </c>
      <c r="F2308" s="578">
        <v>21.008357311889977</v>
      </c>
      <c r="G2308" s="578">
        <v>3901.9622650146425</v>
      </c>
      <c r="H2308" s="578">
        <v>4.4069366792682505</v>
      </c>
      <c r="I2308" s="578">
        <v>1.646398702946795</v>
      </c>
      <c r="J2308" s="578">
        <v>3.3284635903934601E-2</v>
      </c>
      <c r="K2308" s="578">
        <v>21.545197312623074</v>
      </c>
      <c r="L2308" s="578">
        <v>3992.5384216308548</v>
      </c>
      <c r="M2308" s="578">
        <v>4.4344505166712471</v>
      </c>
      <c r="N2308" s="578">
        <v>1.6665930695210849</v>
      </c>
      <c r="O2308" s="578">
        <v>3.4057298869204999E-2</v>
      </c>
      <c r="P2308" s="578">
        <v>21.008356794268622</v>
      </c>
      <c r="Q2308" s="578">
        <v>3901.9622141520126</v>
      </c>
      <c r="R2308" s="578">
        <v>4.4069356878365671</v>
      </c>
      <c r="S2308" s="578">
        <v>1.6463986871143121</v>
      </c>
      <c r="T2308" s="578">
        <v>3.3284635903934601E-2</v>
      </c>
      <c r="U2308" s="578">
        <v>21.545196289924149</v>
      </c>
      <c r="V2308" s="578">
        <v>3992.5384216308548</v>
      </c>
      <c r="W2308" s="578">
        <v>4.4344503070072552</v>
      </c>
      <c r="X2308" s="578">
        <v>1.6665930484111051</v>
      </c>
      <c r="Y2308" s="578">
        <v>3.4057299393073948E-2</v>
      </c>
      <c r="AA2308" s="310">
        <v>194</v>
      </c>
    </row>
    <row r="2309" spans="1:27" x14ac:dyDescent="0.3">
      <c r="A2309" s="310" t="s">
        <v>4858</v>
      </c>
      <c r="B2309" s="310" t="s">
        <v>2193</v>
      </c>
      <c r="C2309" s="310" t="s">
        <v>2183</v>
      </c>
      <c r="D2309" s="36">
        <v>3</v>
      </c>
      <c r="E2309" s="36">
        <v>2012</v>
      </c>
      <c r="F2309" s="578">
        <v>11.682694551942324</v>
      </c>
      <c r="G2309" s="578">
        <v>2218.8867746988903</v>
      </c>
      <c r="H2309" s="578">
        <v>2.3281848625629173</v>
      </c>
      <c r="I2309" s="578">
        <v>0.88130171938488855</v>
      </c>
      <c r="J2309" s="578">
        <v>1.8927669016799525E-2</v>
      </c>
      <c r="K2309" s="578">
        <v>11.872283029772548</v>
      </c>
      <c r="L2309" s="578">
        <v>2248.4159304300929</v>
      </c>
      <c r="M2309" s="578">
        <v>2.3414155578551128</v>
      </c>
      <c r="N2309" s="578">
        <v>0.88870596699416571</v>
      </c>
      <c r="O2309" s="578">
        <v>1.9179529801476698E-2</v>
      </c>
      <c r="P2309" s="578">
        <v>11.682694028636075</v>
      </c>
      <c r="Q2309" s="578">
        <v>2218.8867746988903</v>
      </c>
      <c r="R2309" s="578">
        <v>2.3281848615733849</v>
      </c>
      <c r="S2309" s="578">
        <v>0.88130162656307198</v>
      </c>
      <c r="T2309" s="578">
        <v>1.8927669016799525E-2</v>
      </c>
      <c r="U2309" s="578">
        <v>11.872280946830825</v>
      </c>
      <c r="V2309" s="578">
        <v>2248.4159825642873</v>
      </c>
      <c r="W2309" s="578">
        <v>2.3414155572730375</v>
      </c>
      <c r="X2309" s="578">
        <v>0.88870594060669272</v>
      </c>
      <c r="Y2309" s="578">
        <v>1.9179529801476698E-2</v>
      </c>
      <c r="AA2309" s="310">
        <v>195</v>
      </c>
    </row>
    <row r="2310" spans="1:27" x14ac:dyDescent="0.3">
      <c r="A2310" s="310" t="s">
        <v>4859</v>
      </c>
      <c r="B2310" s="310" t="s">
        <v>2193</v>
      </c>
      <c r="C2310" s="310" t="s">
        <v>2183</v>
      </c>
      <c r="D2310" s="36">
        <v>4</v>
      </c>
      <c r="E2310" s="36">
        <v>2012</v>
      </c>
      <c r="F2310" s="578">
        <v>8.9307902757864195</v>
      </c>
      <c r="G2310" s="578">
        <v>1734.1296501159625</v>
      </c>
      <c r="H2310" s="578">
        <v>1.6928957801622602</v>
      </c>
      <c r="I2310" s="578">
        <v>0.64971100849409846</v>
      </c>
      <c r="J2310" s="578">
        <v>1.4792588471512602E-2</v>
      </c>
      <c r="K2310" s="578">
        <v>9.1111841075010744</v>
      </c>
      <c r="L2310" s="578">
        <v>1765.511210759475</v>
      </c>
      <c r="M2310" s="578">
        <v>1.7047790588112526</v>
      </c>
      <c r="N2310" s="578">
        <v>0.66168596626569798</v>
      </c>
      <c r="O2310" s="578">
        <v>1.5060299017932224E-2</v>
      </c>
      <c r="P2310" s="578">
        <v>8.9307899550888834</v>
      </c>
      <c r="Q2310" s="578">
        <v>1734.1295979817673</v>
      </c>
      <c r="R2310" s="578">
        <v>1.6928957712564876</v>
      </c>
      <c r="S2310" s="578">
        <v>0.64971100849409846</v>
      </c>
      <c r="T2310" s="578">
        <v>1.4792588471512602E-2</v>
      </c>
      <c r="U2310" s="578">
        <v>9.1111837895538521</v>
      </c>
      <c r="V2310" s="578">
        <v>1765.5112622578877</v>
      </c>
      <c r="W2310" s="578">
        <v>1.7047794202226176</v>
      </c>
      <c r="X2310" s="578">
        <v>0.66168597154319264</v>
      </c>
      <c r="Y2310" s="578">
        <v>1.5060299017932224E-2</v>
      </c>
      <c r="AA2310" s="310">
        <v>196</v>
      </c>
    </row>
    <row r="2311" spans="1:27" x14ac:dyDescent="0.3">
      <c r="A2311" s="310" t="s">
        <v>4860</v>
      </c>
      <c r="B2311" s="310" t="s">
        <v>2193</v>
      </c>
      <c r="C2311" s="310" t="s">
        <v>2183</v>
      </c>
      <c r="D2311" s="36">
        <v>5</v>
      </c>
      <c r="E2311" s="36">
        <v>2012</v>
      </c>
      <c r="F2311" s="578">
        <v>7.385488628683861</v>
      </c>
      <c r="G2311" s="578">
        <v>1462.4548784891726</v>
      </c>
      <c r="H2311" s="578">
        <v>1.3552720430307075</v>
      </c>
      <c r="I2311" s="578">
        <v>0.53227402456104722</v>
      </c>
      <c r="J2311" s="578">
        <v>1.2475135357817574E-2</v>
      </c>
      <c r="K2311" s="578">
        <v>7.631459049395434</v>
      </c>
      <c r="L2311" s="578">
        <v>1510.9675102233825</v>
      </c>
      <c r="M2311" s="578">
        <v>1.3667174455476849</v>
      </c>
      <c r="N2311" s="578">
        <v>0.54564899206161499</v>
      </c>
      <c r="O2311" s="578">
        <v>1.28889987924291E-2</v>
      </c>
      <c r="P2311" s="578">
        <v>7.3854884600611195</v>
      </c>
      <c r="Q2311" s="578">
        <v>1462.4548784891726</v>
      </c>
      <c r="R2311" s="578">
        <v>1.3552711564116124</v>
      </c>
      <c r="S2311" s="578">
        <v>0.53227402983854177</v>
      </c>
      <c r="T2311" s="578">
        <v>1.2475135357817574E-2</v>
      </c>
      <c r="U2311" s="578">
        <v>7.6314591962339628</v>
      </c>
      <c r="V2311" s="578">
        <v>1510.9675102233825</v>
      </c>
      <c r="W2311" s="578">
        <v>1.3667174455476849</v>
      </c>
      <c r="X2311" s="578">
        <v>0.54564899206161499</v>
      </c>
      <c r="Y2311" s="578">
        <v>1.28889987924291E-2</v>
      </c>
      <c r="AA2311" s="310">
        <v>197</v>
      </c>
    </row>
    <row r="2312" spans="1:27" x14ac:dyDescent="0.3">
      <c r="A2312" s="310" t="s">
        <v>4861</v>
      </c>
      <c r="B2312" s="310" t="s">
        <v>2193</v>
      </c>
      <c r="C2312" s="310" t="s">
        <v>2183</v>
      </c>
      <c r="D2312" s="36">
        <v>6</v>
      </c>
      <c r="E2312" s="36">
        <v>2012</v>
      </c>
      <c r="F2312" s="578">
        <v>6.482873874801343</v>
      </c>
      <c r="G2312" s="578">
        <v>1297.571996053055</v>
      </c>
      <c r="H2312" s="578">
        <v>1.1217508503468649</v>
      </c>
      <c r="I2312" s="578">
        <v>0.45937515818513874</v>
      </c>
      <c r="J2312" s="578">
        <v>1.1068704227606401E-2</v>
      </c>
      <c r="K2312" s="578">
        <v>6.7965559325699925</v>
      </c>
      <c r="L2312" s="578">
        <v>1364.2916819254526</v>
      </c>
      <c r="M2312" s="578">
        <v>1.1319653113217374</v>
      </c>
      <c r="N2312" s="578">
        <v>0.47352352063171549</v>
      </c>
      <c r="O2312" s="578">
        <v>1.1637818553329701E-2</v>
      </c>
      <c r="P2312" s="578">
        <v>6.4828733086081503</v>
      </c>
      <c r="Q2312" s="578">
        <v>1297.571996053055</v>
      </c>
      <c r="R2312" s="578">
        <v>1.1217508503468649</v>
      </c>
      <c r="S2312" s="578">
        <v>0.4593750789451097</v>
      </c>
      <c r="T2312" s="578">
        <v>1.1068704227606401E-2</v>
      </c>
      <c r="U2312" s="578">
        <v>6.7965560866432453</v>
      </c>
      <c r="V2312" s="578">
        <v>1364.2916819254526</v>
      </c>
      <c r="W2312" s="578">
        <v>1.1319653118456023</v>
      </c>
      <c r="X2312" s="578">
        <v>0.47352352063171521</v>
      </c>
      <c r="Y2312" s="578">
        <v>1.1637818553329701E-2</v>
      </c>
      <c r="AA2312" s="310">
        <v>198</v>
      </c>
    </row>
    <row r="2313" spans="1:27" x14ac:dyDescent="0.3">
      <c r="A2313" s="310" t="s">
        <v>4862</v>
      </c>
      <c r="B2313" s="310" t="s">
        <v>2193</v>
      </c>
      <c r="C2313" s="310" t="s">
        <v>2183</v>
      </c>
      <c r="D2313" s="36">
        <v>7</v>
      </c>
      <c r="E2313" s="36">
        <v>2012</v>
      </c>
      <c r="F2313" s="578">
        <v>5.9172934189142881</v>
      </c>
      <c r="G2313" s="578">
        <v>1195.4402147928824</v>
      </c>
      <c r="H2313" s="578">
        <v>0.97546675040696973</v>
      </c>
      <c r="I2313" s="578">
        <v>0.41382877094050197</v>
      </c>
      <c r="J2313" s="578">
        <v>1.0197481732272192E-2</v>
      </c>
      <c r="K2313" s="578">
        <v>6.3446145933000135</v>
      </c>
      <c r="L2313" s="578">
        <v>1290.1981201171825</v>
      </c>
      <c r="M2313" s="578">
        <v>0.98345790970294378</v>
      </c>
      <c r="N2313" s="578">
        <v>0.42990900576114599</v>
      </c>
      <c r="O2313" s="578">
        <v>1.1005803088967975E-2</v>
      </c>
      <c r="P2313" s="578">
        <v>5.9172934707506357</v>
      </c>
      <c r="Q2313" s="578">
        <v>1195.4402147928824</v>
      </c>
      <c r="R2313" s="578">
        <v>0.97546679014340021</v>
      </c>
      <c r="S2313" s="578">
        <v>0.4138287551080182</v>
      </c>
      <c r="T2313" s="578">
        <v>1.0197481683765809E-2</v>
      </c>
      <c r="U2313" s="578">
        <v>6.3446149583226825</v>
      </c>
      <c r="V2313" s="578">
        <v>1290.1981201171825</v>
      </c>
      <c r="W2313" s="578">
        <v>0.98345791759978329</v>
      </c>
      <c r="X2313" s="578">
        <v>0.42990900576114599</v>
      </c>
      <c r="Y2313" s="578">
        <v>1.1005803088967975E-2</v>
      </c>
      <c r="AA2313" s="310">
        <v>199</v>
      </c>
    </row>
    <row r="2314" spans="1:27" x14ac:dyDescent="0.3">
      <c r="A2314" s="310" t="s">
        <v>4863</v>
      </c>
      <c r="B2314" s="310" t="s">
        <v>2193</v>
      </c>
      <c r="C2314" s="310" t="s">
        <v>2183</v>
      </c>
      <c r="D2314" s="36">
        <v>8</v>
      </c>
      <c r="E2314" s="36">
        <v>2012</v>
      </c>
      <c r="F2314" s="578">
        <v>5.1026331122933053</v>
      </c>
      <c r="G2314" s="578">
        <v>1030.9775664011581</v>
      </c>
      <c r="H2314" s="578">
        <v>0.87659430874433952</v>
      </c>
      <c r="I2314" s="578">
        <v>0.3631381195348995</v>
      </c>
      <c r="J2314" s="578">
        <v>8.7945588214400489E-3</v>
      </c>
      <c r="K2314" s="578">
        <v>5.6514225207113959</v>
      </c>
      <c r="L2314" s="578">
        <v>1156.8193588256775</v>
      </c>
      <c r="M2314" s="578">
        <v>0.88302083919794871</v>
      </c>
      <c r="N2314" s="578">
        <v>0.38374969964691696</v>
      </c>
      <c r="O2314" s="578">
        <v>9.8680403849963592E-3</v>
      </c>
      <c r="P2314" s="578">
        <v>5.1026332162934205</v>
      </c>
      <c r="Q2314" s="578">
        <v>1030.9775664011581</v>
      </c>
      <c r="R2314" s="578">
        <v>0.87659429322229654</v>
      </c>
      <c r="S2314" s="578">
        <v>0.36313806233617152</v>
      </c>
      <c r="T2314" s="578">
        <v>8.7945588214400489E-3</v>
      </c>
      <c r="U2314" s="578">
        <v>5.6514223643971455</v>
      </c>
      <c r="V2314" s="578">
        <v>1156.8193588256775</v>
      </c>
      <c r="W2314" s="578">
        <v>0.88302083371672724</v>
      </c>
      <c r="X2314" s="578">
        <v>0.3837496942530072</v>
      </c>
      <c r="Y2314" s="578">
        <v>9.8680403316393321E-3</v>
      </c>
      <c r="AA2314" s="310">
        <v>200</v>
      </c>
    </row>
    <row r="2315" spans="1:27" x14ac:dyDescent="0.3">
      <c r="A2315" s="310" t="s">
        <v>4864</v>
      </c>
      <c r="B2315" s="310" t="s">
        <v>2193</v>
      </c>
      <c r="C2315" s="310" t="s">
        <v>2183</v>
      </c>
      <c r="D2315" s="36">
        <v>9</v>
      </c>
      <c r="E2315" s="36">
        <v>2012</v>
      </c>
      <c r="F2315" s="578">
        <v>4.6337464021416945</v>
      </c>
      <c r="G2315" s="578">
        <v>943.28761609395292</v>
      </c>
      <c r="H2315" s="578">
        <v>0.7976352263552442</v>
      </c>
      <c r="I2315" s="578">
        <v>0.33523196587338999</v>
      </c>
      <c r="J2315" s="578">
        <v>8.0465436816060248E-3</v>
      </c>
      <c r="K2315" s="578">
        <v>5.289728202308952</v>
      </c>
      <c r="L2315" s="578">
        <v>1096.132593790685</v>
      </c>
      <c r="M2315" s="578">
        <v>0.80421361558061655</v>
      </c>
      <c r="N2315" s="578">
        <v>0.35952393555392775</v>
      </c>
      <c r="O2315" s="578">
        <v>9.350394970776197E-3</v>
      </c>
      <c r="P2315" s="578">
        <v>4.6337464542423996</v>
      </c>
      <c r="Q2315" s="578">
        <v>943.28761100768975</v>
      </c>
      <c r="R2315" s="578">
        <v>0.79763519368134406</v>
      </c>
      <c r="S2315" s="578">
        <v>0.33523197107327424</v>
      </c>
      <c r="T2315" s="578">
        <v>8.0465437349630468E-3</v>
      </c>
      <c r="U2315" s="578">
        <v>5.2897279935326251</v>
      </c>
      <c r="V2315" s="578">
        <v>1096.132593790685</v>
      </c>
      <c r="W2315" s="578">
        <v>0.80421360277493126</v>
      </c>
      <c r="X2315" s="578">
        <v>0.35952395138641147</v>
      </c>
      <c r="Y2315" s="578">
        <v>9.3503950241332189E-3</v>
      </c>
      <c r="AA2315" s="310">
        <v>201</v>
      </c>
    </row>
    <row r="2316" spans="1:27" x14ac:dyDescent="0.3">
      <c r="A2316" s="310" t="s">
        <v>4865</v>
      </c>
      <c r="B2316" s="310" t="s">
        <v>2193</v>
      </c>
      <c r="C2316" s="310" t="s">
        <v>2183</v>
      </c>
      <c r="D2316" s="36">
        <v>10</v>
      </c>
      <c r="E2316" s="36">
        <v>2012</v>
      </c>
      <c r="F2316" s="578">
        <v>4.2593699735965203</v>
      </c>
      <c r="G2316" s="578">
        <v>873.07321198781278</v>
      </c>
      <c r="H2316" s="578">
        <v>0.73546672550340453</v>
      </c>
      <c r="I2316" s="578">
        <v>0.31322999523642148</v>
      </c>
      <c r="J2316" s="578">
        <v>7.4475985505462906E-3</v>
      </c>
      <c r="K2316" s="578">
        <v>4.9739185587689727</v>
      </c>
      <c r="L2316" s="578">
        <v>1041.4195486704475</v>
      </c>
      <c r="M2316" s="578">
        <v>0.74220451326497472</v>
      </c>
      <c r="N2316" s="578">
        <v>0.33981708534217103</v>
      </c>
      <c r="O2316" s="578">
        <v>8.8836676635158495E-3</v>
      </c>
      <c r="P2316" s="578">
        <v>4.2593701350233424</v>
      </c>
      <c r="Q2316" s="578">
        <v>873.07321198781278</v>
      </c>
      <c r="R2316" s="578">
        <v>0.73546672550340464</v>
      </c>
      <c r="S2316" s="578">
        <v>0.313230000436306</v>
      </c>
      <c r="T2316" s="578">
        <v>7.447598601477993E-3</v>
      </c>
      <c r="U2316" s="578">
        <v>4.9739181960697625</v>
      </c>
      <c r="V2316" s="578">
        <v>1041.4195486704475</v>
      </c>
      <c r="W2316" s="578">
        <v>0.74220451326497505</v>
      </c>
      <c r="X2316" s="578">
        <v>0.33981708212134698</v>
      </c>
      <c r="Y2316" s="578">
        <v>8.8836677120222324E-3</v>
      </c>
      <c r="AA2316" s="310">
        <v>202</v>
      </c>
    </row>
    <row r="2317" spans="1:27" x14ac:dyDescent="0.3">
      <c r="A2317" s="310" t="s">
        <v>4866</v>
      </c>
      <c r="B2317" s="310" t="s">
        <v>2193</v>
      </c>
      <c r="C2317" s="310" t="s">
        <v>2183</v>
      </c>
      <c r="D2317" s="36">
        <v>11</v>
      </c>
      <c r="E2317" s="36">
        <v>2012</v>
      </c>
      <c r="F2317" s="578">
        <v>3.8814819077900471</v>
      </c>
      <c r="G2317" s="578">
        <v>800.573619206746</v>
      </c>
      <c r="H2317" s="578">
        <v>0.67960193025646698</v>
      </c>
      <c r="I2317" s="578">
        <v>0.29323489005522146</v>
      </c>
      <c r="J2317" s="578">
        <v>6.829160047345793E-3</v>
      </c>
      <c r="K2317" s="578">
        <v>4.6428611387491321</v>
      </c>
      <c r="L2317" s="578">
        <v>978.53243764241461</v>
      </c>
      <c r="M2317" s="578">
        <v>0.6865139440924386</v>
      </c>
      <c r="N2317" s="578">
        <v>0.31992253214896926</v>
      </c>
      <c r="O2317" s="578">
        <v>8.3472270974501318E-3</v>
      </c>
      <c r="P2317" s="578">
        <v>3.8814819077900475</v>
      </c>
      <c r="Q2317" s="578">
        <v>800.573619206746</v>
      </c>
      <c r="R2317" s="578">
        <v>0.67960192393123442</v>
      </c>
      <c r="S2317" s="578">
        <v>0.29323489160742572</v>
      </c>
      <c r="T2317" s="578">
        <v>6.829160047345793E-3</v>
      </c>
      <c r="U2317" s="578">
        <v>4.6428612449659896</v>
      </c>
      <c r="V2317" s="578">
        <v>978.53243764241461</v>
      </c>
      <c r="W2317" s="578">
        <v>0.68651393672916994</v>
      </c>
      <c r="X2317" s="578">
        <v>0.31992253114003649</v>
      </c>
      <c r="Y2317" s="578">
        <v>8.3472272575211993E-3</v>
      </c>
      <c r="AA2317" s="310">
        <v>203</v>
      </c>
    </row>
    <row r="2318" spans="1:27" x14ac:dyDescent="0.3">
      <c r="A2318" s="310" t="s">
        <v>4867</v>
      </c>
      <c r="B2318" s="310" t="s">
        <v>2193</v>
      </c>
      <c r="C2318" s="310" t="s">
        <v>2183</v>
      </c>
      <c r="D2318" s="36">
        <v>12</v>
      </c>
      <c r="E2318" s="36">
        <v>2012</v>
      </c>
      <c r="F2318" s="578">
        <v>3.5723023860082304</v>
      </c>
      <c r="G2318" s="578">
        <v>741.2634913126625</v>
      </c>
      <c r="H2318" s="578">
        <v>0.63389564610163951</v>
      </c>
      <c r="I2318" s="578">
        <v>0.276875901656846</v>
      </c>
      <c r="J2318" s="578">
        <v>6.323229402672337E-3</v>
      </c>
      <c r="K2318" s="578">
        <v>4.3694464435247875</v>
      </c>
      <c r="L2318" s="578">
        <v>923.67044067382722</v>
      </c>
      <c r="M2318" s="578">
        <v>0.64081700780661732</v>
      </c>
      <c r="N2318" s="578">
        <v>0.30173361072471927</v>
      </c>
      <c r="O2318" s="578">
        <v>7.8792431352970455E-3</v>
      </c>
      <c r="P2318" s="578">
        <v>3.5723025422618426</v>
      </c>
      <c r="Q2318" s="578">
        <v>741.2634913126625</v>
      </c>
      <c r="R2318" s="578">
        <v>0.63389564872098458</v>
      </c>
      <c r="S2318" s="578">
        <v>0.27687589785394551</v>
      </c>
      <c r="T2318" s="578">
        <v>6.323229402672337E-3</v>
      </c>
      <c r="U2318" s="578">
        <v>4.3694469129162199</v>
      </c>
      <c r="V2318" s="578">
        <v>923.67044067382722</v>
      </c>
      <c r="W2318" s="578">
        <v>0.64081701277367098</v>
      </c>
      <c r="X2318" s="578">
        <v>0.30173360820238726</v>
      </c>
      <c r="Y2318" s="578">
        <v>7.8792432420110893E-3</v>
      </c>
      <c r="AA2318" s="310">
        <v>204</v>
      </c>
    </row>
    <row r="2319" spans="1:27" x14ac:dyDescent="0.3">
      <c r="A2319" s="310" t="s">
        <v>4868</v>
      </c>
      <c r="B2319" s="310" t="s">
        <v>2193</v>
      </c>
      <c r="C2319" s="310" t="s">
        <v>2183</v>
      </c>
      <c r="D2319" s="36">
        <v>13</v>
      </c>
      <c r="E2319" s="36">
        <v>2012</v>
      </c>
      <c r="F2319" s="578">
        <v>3.27291868744335</v>
      </c>
      <c r="G2319" s="578">
        <v>681.27369817097951</v>
      </c>
      <c r="H2319" s="578">
        <v>0.58762743917759441</v>
      </c>
      <c r="I2319" s="578">
        <v>0.25593220116570503</v>
      </c>
      <c r="J2319" s="578">
        <v>5.8114938098393952E-3</v>
      </c>
      <c r="K2319" s="578">
        <v>4.0893596835485351</v>
      </c>
      <c r="L2319" s="578">
        <v>864.79469394683815</v>
      </c>
      <c r="M2319" s="578">
        <v>0.59463304091089642</v>
      </c>
      <c r="N2319" s="578">
        <v>0.27901805033131144</v>
      </c>
      <c r="O2319" s="578">
        <v>7.3770127103974402E-3</v>
      </c>
      <c r="P2319" s="578">
        <v>3.2729187913876823</v>
      </c>
      <c r="Q2319" s="578">
        <v>681.27369817097951</v>
      </c>
      <c r="R2319" s="578">
        <v>0.58762743390009975</v>
      </c>
      <c r="S2319" s="578">
        <v>0.25593220058362848</v>
      </c>
      <c r="T2319" s="578">
        <v>5.8114937564823733E-3</v>
      </c>
      <c r="U2319" s="578">
        <v>4.0893597358044573</v>
      </c>
      <c r="V2319" s="578">
        <v>864.79469394683815</v>
      </c>
      <c r="W2319" s="578">
        <v>0.59463303933929001</v>
      </c>
      <c r="X2319" s="578">
        <v>0.27901805234917676</v>
      </c>
      <c r="Y2319" s="578">
        <v>7.3770126570404174E-3</v>
      </c>
      <c r="AA2319" s="310">
        <v>205</v>
      </c>
    </row>
    <row r="2320" spans="1:27" x14ac:dyDescent="0.3">
      <c r="A2320" s="310" t="s">
        <v>4869</v>
      </c>
      <c r="B2320" s="310" t="s">
        <v>2193</v>
      </c>
      <c r="C2320" s="310" t="s">
        <v>2183</v>
      </c>
      <c r="D2320" s="36">
        <v>14</v>
      </c>
      <c r="E2320" s="36">
        <v>2012</v>
      </c>
      <c r="F2320" s="578">
        <v>3.3320907368918853</v>
      </c>
      <c r="G2320" s="578">
        <v>686.42623710632267</v>
      </c>
      <c r="H2320" s="578">
        <v>0.54540644007890149</v>
      </c>
      <c r="I2320" s="578">
        <v>0.23967399215325702</v>
      </c>
      <c r="J2320" s="578">
        <v>5.8554580852311676E-3</v>
      </c>
      <c r="K2320" s="578">
        <v>4.1231290866974879</v>
      </c>
      <c r="L2320" s="578">
        <v>862.89344215393021</v>
      </c>
      <c r="M2320" s="578">
        <v>0.55272174450025546</v>
      </c>
      <c r="N2320" s="578">
        <v>0.26090118700327897</v>
      </c>
      <c r="O2320" s="578">
        <v>7.3608003488819344E-3</v>
      </c>
      <c r="P2320" s="578">
        <v>3.3320907382900802</v>
      </c>
      <c r="Q2320" s="578">
        <v>686.42623710632267</v>
      </c>
      <c r="R2320" s="578">
        <v>0.54540642517774052</v>
      </c>
      <c r="S2320" s="578">
        <v>0.2396739926965285</v>
      </c>
      <c r="T2320" s="578">
        <v>5.8554581895198946E-3</v>
      </c>
      <c r="U2320" s="578">
        <v>4.1231290888717851</v>
      </c>
      <c r="V2320" s="578">
        <v>862.89344215393021</v>
      </c>
      <c r="W2320" s="578">
        <v>0.55272173456614793</v>
      </c>
      <c r="X2320" s="578">
        <v>0.26090116674701325</v>
      </c>
      <c r="Y2320" s="578">
        <v>7.3608003488819344E-3</v>
      </c>
      <c r="AA2320" s="310">
        <v>206</v>
      </c>
    </row>
    <row r="2321" spans="1:27" x14ac:dyDescent="0.3">
      <c r="A2321" s="310" t="s">
        <v>4870</v>
      </c>
      <c r="B2321" s="310" t="s">
        <v>2193</v>
      </c>
      <c r="C2321" s="310" t="s">
        <v>2183</v>
      </c>
      <c r="D2321" s="36">
        <v>15</v>
      </c>
      <c r="E2321" s="36">
        <v>2012</v>
      </c>
      <c r="F2321" s="578">
        <v>3.4083169273496048</v>
      </c>
      <c r="G2321" s="578">
        <v>695.42628924051883</v>
      </c>
      <c r="H2321" s="578">
        <v>0.50902267725905381</v>
      </c>
      <c r="I2321" s="578">
        <v>0.22590313836311252</v>
      </c>
      <c r="J2321" s="578">
        <v>5.9322338177783705E-3</v>
      </c>
      <c r="K2321" s="578">
        <v>4.1686968949470549</v>
      </c>
      <c r="L2321" s="578">
        <v>864.45518302917435</v>
      </c>
      <c r="M2321" s="578">
        <v>0.51634913853680076</v>
      </c>
      <c r="N2321" s="578">
        <v>0.24567511188797597</v>
      </c>
      <c r="O2321" s="578">
        <v>7.3741272887370198E-3</v>
      </c>
      <c r="P2321" s="578">
        <v>3.4083169272974625</v>
      </c>
      <c r="Q2321" s="578">
        <v>695.42628924051883</v>
      </c>
      <c r="R2321" s="578">
        <v>0.50902267213677954</v>
      </c>
      <c r="S2321" s="578">
        <v>0.22590308065991824</v>
      </c>
      <c r="T2321" s="578">
        <v>5.9322338687100729E-3</v>
      </c>
      <c r="U2321" s="578">
        <v>4.1686967904812846</v>
      </c>
      <c r="V2321" s="578">
        <v>864.45518302917435</v>
      </c>
      <c r="W2321" s="578">
        <v>0.51634913699429774</v>
      </c>
      <c r="X2321" s="578">
        <v>0.245675111364107</v>
      </c>
      <c r="Y2321" s="578">
        <v>7.3741272911623402E-3</v>
      </c>
      <c r="AA2321" s="310">
        <v>207</v>
      </c>
    </row>
    <row r="2322" spans="1:27" x14ac:dyDescent="0.3">
      <c r="A2322" s="580" t="s">
        <v>4871</v>
      </c>
      <c r="B2322" s="580" t="s">
        <v>2193</v>
      </c>
      <c r="C2322" s="580" t="s">
        <v>2183</v>
      </c>
      <c r="D2322" s="581">
        <v>16</v>
      </c>
      <c r="E2322" s="581">
        <v>2012</v>
      </c>
      <c r="F2322" s="582">
        <v>3.6151914626316248</v>
      </c>
      <c r="G2322" s="582">
        <v>728.90173912048294</v>
      </c>
      <c r="H2322" s="582">
        <v>0.477502427665361</v>
      </c>
      <c r="I2322" s="582">
        <v>0.21479475762074152</v>
      </c>
      <c r="J2322" s="582">
        <v>6.2178000274191849E-3</v>
      </c>
      <c r="K2322" s="582">
        <v>4.3389529758654373</v>
      </c>
      <c r="L2322" s="582">
        <v>889.73896535237577</v>
      </c>
      <c r="M2322" s="582">
        <v>0.48489394133988073</v>
      </c>
      <c r="N2322" s="582">
        <v>0.23332399927312475</v>
      </c>
      <c r="O2322" s="582">
        <v>7.5898105424130275E-3</v>
      </c>
      <c r="P2322" s="582">
        <v>3.6151918276057855</v>
      </c>
      <c r="Q2322" s="582">
        <v>728.90173912048294</v>
      </c>
      <c r="R2322" s="582">
        <v>0.47750246460782308</v>
      </c>
      <c r="S2322" s="582">
        <v>0.214794752071611</v>
      </c>
      <c r="T2322" s="582">
        <v>6.2178000274191849E-3</v>
      </c>
      <c r="U2322" s="582">
        <v>4.3389526106305576</v>
      </c>
      <c r="V2322" s="582">
        <v>889.73895517984977</v>
      </c>
      <c r="W2322" s="582">
        <v>0.48489397719579996</v>
      </c>
      <c r="X2322" s="582">
        <v>0.23332399927312475</v>
      </c>
      <c r="Y2322" s="582">
        <v>7.5898105424130275E-3</v>
      </c>
      <c r="AA2322" s="310">
        <v>208</v>
      </c>
    </row>
    <row r="2323" spans="1:27" x14ac:dyDescent="0.3">
      <c r="A2323" s="310" t="s">
        <v>4872</v>
      </c>
      <c r="B2323" s="310" t="s">
        <v>2193</v>
      </c>
      <c r="C2323" s="310" t="s">
        <v>2183</v>
      </c>
      <c r="D2323" s="36">
        <v>1</v>
      </c>
      <c r="E2323" s="36">
        <v>2020</v>
      </c>
      <c r="F2323" s="578">
        <v>13.3995666152768</v>
      </c>
      <c r="G2323" s="578">
        <v>7675.4414265950472</v>
      </c>
      <c r="H2323" s="578">
        <v>1.9852437346707998</v>
      </c>
      <c r="I2323" s="578">
        <v>0.67555698752403226</v>
      </c>
      <c r="J2323" s="578">
        <v>6.6562687202046306E-2</v>
      </c>
      <c r="K2323" s="578">
        <v>13.53101694309585</v>
      </c>
      <c r="L2323" s="578">
        <v>7742.7143605550073</v>
      </c>
      <c r="M2323" s="578">
        <v>1.9907540266091575</v>
      </c>
      <c r="N2323" s="578">
        <v>0.67884799325838674</v>
      </c>
      <c r="O2323" s="578">
        <v>6.7146101190398044E-2</v>
      </c>
      <c r="P2323" s="578">
        <v>13.399567657785724</v>
      </c>
      <c r="Q2323" s="578">
        <v>7675.4414265950472</v>
      </c>
      <c r="R2323" s="578">
        <v>1.9852437376781924</v>
      </c>
      <c r="S2323" s="578">
        <v>0.67555697696904304</v>
      </c>
      <c r="T2323" s="578">
        <v>6.6562687202046306E-2</v>
      </c>
      <c r="U2323" s="578">
        <v>13.53101538286375</v>
      </c>
      <c r="V2323" s="578">
        <v>7742.7142028808548</v>
      </c>
      <c r="W2323" s="578">
        <v>1.9907540234659451</v>
      </c>
      <c r="X2323" s="578">
        <v>0.67884799325838641</v>
      </c>
      <c r="Y2323" s="578">
        <v>6.7146100647126547E-2</v>
      </c>
      <c r="AA2323" s="310">
        <v>209</v>
      </c>
    </row>
    <row r="2324" spans="1:27" x14ac:dyDescent="0.3">
      <c r="A2324" s="310" t="s">
        <v>4873</v>
      </c>
      <c r="B2324" s="310" t="s">
        <v>2193</v>
      </c>
      <c r="C2324" s="310" t="s">
        <v>2183</v>
      </c>
      <c r="D2324" s="36">
        <v>2</v>
      </c>
      <c r="E2324" s="36">
        <v>2020</v>
      </c>
      <c r="F2324" s="578">
        <v>6.220738930474905</v>
      </c>
      <c r="G2324" s="578">
        <v>3700.04297637939</v>
      </c>
      <c r="H2324" s="578">
        <v>1.0576168952199276</v>
      </c>
      <c r="I2324" s="578">
        <v>0.33139000833034499</v>
      </c>
      <c r="J2324" s="578">
        <v>3.2087379309814396E-2</v>
      </c>
      <c r="K2324" s="578">
        <v>6.3868097842290155</v>
      </c>
      <c r="L2324" s="578">
        <v>3785.9162953694599</v>
      </c>
      <c r="M2324" s="578">
        <v>1.0664328987283276</v>
      </c>
      <c r="N2324" s="578">
        <v>0.33540900051593697</v>
      </c>
      <c r="O2324" s="578">
        <v>3.2832090626470724E-2</v>
      </c>
      <c r="P2324" s="578">
        <v>6.2207390892144705</v>
      </c>
      <c r="Q2324" s="578">
        <v>3700.0429763793873</v>
      </c>
      <c r="R2324" s="578">
        <v>1.0576168502254026</v>
      </c>
      <c r="S2324" s="578">
        <v>0.33139000833034499</v>
      </c>
      <c r="T2324" s="578">
        <v>3.2087379309814396E-2</v>
      </c>
      <c r="U2324" s="578">
        <v>6.3868096177805702</v>
      </c>
      <c r="V2324" s="578">
        <v>3785.9162953694599</v>
      </c>
      <c r="W2324" s="578">
        <v>1.0664328412191575</v>
      </c>
      <c r="X2324" s="578">
        <v>0.33540900051593697</v>
      </c>
      <c r="Y2324" s="578">
        <v>3.2832091150339679E-2</v>
      </c>
      <c r="AA2324" s="310">
        <v>210</v>
      </c>
    </row>
    <row r="2325" spans="1:27" x14ac:dyDescent="0.3">
      <c r="A2325" s="310" t="s">
        <v>4874</v>
      </c>
      <c r="B2325" s="310" t="s">
        <v>2193</v>
      </c>
      <c r="C2325" s="310" t="s">
        <v>2183</v>
      </c>
      <c r="D2325" s="36">
        <v>3</v>
      </c>
      <c r="E2325" s="36">
        <v>2020</v>
      </c>
      <c r="F2325" s="578">
        <v>3.4858096807177645</v>
      </c>
      <c r="G2325" s="578">
        <v>2103.9905230204199</v>
      </c>
      <c r="H2325" s="578">
        <v>0.55955901893321369</v>
      </c>
      <c r="I2325" s="578">
        <v>0.17725657605721273</v>
      </c>
      <c r="J2325" s="578">
        <v>1.8246171704959072E-2</v>
      </c>
      <c r="K2325" s="578">
        <v>3.5439290018172525</v>
      </c>
      <c r="L2325" s="578">
        <v>2131.9831021626751</v>
      </c>
      <c r="M2325" s="578">
        <v>0.56376643614688249</v>
      </c>
      <c r="N2325" s="578">
        <v>0.17870002325313725</v>
      </c>
      <c r="O2325" s="578">
        <v>1.848892710404465E-2</v>
      </c>
      <c r="P2325" s="578">
        <v>3.4858095277722878</v>
      </c>
      <c r="Q2325" s="578">
        <v>2103.9905230204199</v>
      </c>
      <c r="R2325" s="578">
        <v>0.55955906198747996</v>
      </c>
      <c r="S2325" s="578">
        <v>0.1772565831585475</v>
      </c>
      <c r="T2325" s="578">
        <v>1.8246171704959072E-2</v>
      </c>
      <c r="U2325" s="578">
        <v>3.5439290019724723</v>
      </c>
      <c r="V2325" s="578">
        <v>2131.98315429687</v>
      </c>
      <c r="W2325" s="578">
        <v>0.56376641831593521</v>
      </c>
      <c r="X2325" s="578">
        <v>0.17870002274867075</v>
      </c>
      <c r="Y2325" s="578">
        <v>1.848892710404465E-2</v>
      </c>
      <c r="AA2325" s="310">
        <v>211</v>
      </c>
    </row>
    <row r="2326" spans="1:27" x14ac:dyDescent="0.3">
      <c r="A2326" s="310" t="s">
        <v>4875</v>
      </c>
      <c r="B2326" s="310" t="s">
        <v>2193</v>
      </c>
      <c r="C2326" s="310" t="s">
        <v>2183</v>
      </c>
      <c r="D2326" s="36">
        <v>4</v>
      </c>
      <c r="E2326" s="36">
        <v>2020</v>
      </c>
      <c r="F2326" s="578">
        <v>2.6700605598859175</v>
      </c>
      <c r="G2326" s="578">
        <v>1640.6098937988249</v>
      </c>
      <c r="H2326" s="578">
        <v>0.40757769952081874</v>
      </c>
      <c r="I2326" s="578">
        <v>0.13002246395141451</v>
      </c>
      <c r="J2326" s="578">
        <v>1.42279342981055E-2</v>
      </c>
      <c r="K2326" s="578">
        <v>2.7240893206398997</v>
      </c>
      <c r="L2326" s="578">
        <v>1670.6478271484325</v>
      </c>
      <c r="M2326" s="578">
        <v>0.41104640347960647</v>
      </c>
      <c r="N2326" s="578">
        <v>0.13254180379832725</v>
      </c>
      <c r="O2326" s="578">
        <v>1.4488404267467499E-2</v>
      </c>
      <c r="P2326" s="578">
        <v>2.6700603498193178</v>
      </c>
      <c r="Q2326" s="578">
        <v>1640.6098937988249</v>
      </c>
      <c r="R2326" s="578">
        <v>0.40757773144772103</v>
      </c>
      <c r="S2326" s="578">
        <v>0.13002245603517276</v>
      </c>
      <c r="T2326" s="578">
        <v>1.42279342981055E-2</v>
      </c>
      <c r="U2326" s="578">
        <v>2.7240889044405723</v>
      </c>
      <c r="V2326" s="578">
        <v>1670.6478271484325</v>
      </c>
      <c r="W2326" s="578">
        <v>0.41104640769481149</v>
      </c>
      <c r="X2326" s="578">
        <v>0.13254179803576877</v>
      </c>
      <c r="Y2326" s="578">
        <v>1.4488404786485798E-2</v>
      </c>
      <c r="AA2326" s="310">
        <v>212</v>
      </c>
    </row>
    <row r="2327" spans="1:27" x14ac:dyDescent="0.3">
      <c r="A2327" s="310" t="s">
        <v>4876</v>
      </c>
      <c r="B2327" s="310" t="s">
        <v>2193</v>
      </c>
      <c r="C2327" s="310" t="s">
        <v>2183</v>
      </c>
      <c r="D2327" s="36">
        <v>5</v>
      </c>
      <c r="E2327" s="36">
        <v>2020</v>
      </c>
      <c r="F2327" s="578">
        <v>2.1933106832141922</v>
      </c>
      <c r="G2327" s="578">
        <v>1382.9663403828899</v>
      </c>
      <c r="H2327" s="578">
        <v>0.32633452933805474</v>
      </c>
      <c r="I2327" s="578">
        <v>0.10620730005515075</v>
      </c>
      <c r="J2327" s="578">
        <v>1.1993603101776249E-2</v>
      </c>
      <c r="K2327" s="578">
        <v>2.266843579868385</v>
      </c>
      <c r="L2327" s="578">
        <v>1429.234258015945</v>
      </c>
      <c r="M2327" s="578">
        <v>0.32982409151251546</v>
      </c>
      <c r="N2327" s="578">
        <v>0.10910276094606751</v>
      </c>
      <c r="O2327" s="578">
        <v>1.2394815586352049E-2</v>
      </c>
      <c r="P2327" s="578">
        <v>2.1933106817868921</v>
      </c>
      <c r="Q2327" s="578">
        <v>1382.9663403828899</v>
      </c>
      <c r="R2327" s="578">
        <v>0.32633454895403624</v>
      </c>
      <c r="S2327" s="578">
        <v>0.10620730075364275</v>
      </c>
      <c r="T2327" s="578">
        <v>1.1993603101776249E-2</v>
      </c>
      <c r="U2327" s="578">
        <v>2.2668433710956926</v>
      </c>
      <c r="V2327" s="578">
        <v>1429.234258015945</v>
      </c>
      <c r="W2327" s="578">
        <v>0.32982409621763448</v>
      </c>
      <c r="X2327" s="578">
        <v>0.10910275085673926</v>
      </c>
      <c r="Y2327" s="578">
        <v>1.2394815586352049E-2</v>
      </c>
      <c r="AA2327" s="310">
        <v>213</v>
      </c>
    </row>
    <row r="2328" spans="1:27" x14ac:dyDescent="0.3">
      <c r="A2328" s="310" t="s">
        <v>4877</v>
      </c>
      <c r="B2328" s="310" t="s">
        <v>2193</v>
      </c>
      <c r="C2328" s="310" t="s">
        <v>2183</v>
      </c>
      <c r="D2328" s="36">
        <v>6</v>
      </c>
      <c r="E2328" s="36">
        <v>2020</v>
      </c>
      <c r="F2328" s="578">
        <v>1.91700742870731</v>
      </c>
      <c r="G2328" s="578">
        <v>1228.7864634195951</v>
      </c>
      <c r="H2328" s="578">
        <v>0.27076285577156001</v>
      </c>
      <c r="I2328" s="578">
        <v>9.163215911636749E-2</v>
      </c>
      <c r="J2328" s="578">
        <v>1.0656417313536276E-2</v>
      </c>
      <c r="K2328" s="578">
        <v>2.0087902483813451</v>
      </c>
      <c r="L2328" s="578">
        <v>1292.131860097245</v>
      </c>
      <c r="M2328" s="578">
        <v>0.27420215303573003</v>
      </c>
      <c r="N2328" s="578">
        <v>9.4748023489955771E-2</v>
      </c>
      <c r="O2328" s="578">
        <v>1.1205747888501051E-2</v>
      </c>
      <c r="P2328" s="578">
        <v>1.9170075330078624</v>
      </c>
      <c r="Q2328" s="578">
        <v>1228.7864634195951</v>
      </c>
      <c r="R2328" s="578">
        <v>0.27076286563775825</v>
      </c>
      <c r="S2328" s="578">
        <v>9.1632141712276849E-2</v>
      </c>
      <c r="T2328" s="578">
        <v>1.065641679451795E-2</v>
      </c>
      <c r="U2328" s="578">
        <v>2.0087902482009601</v>
      </c>
      <c r="V2328" s="578">
        <v>1292.131860097245</v>
      </c>
      <c r="W2328" s="578">
        <v>0.274202153050282</v>
      </c>
      <c r="X2328" s="578">
        <v>9.4748015864752205E-2</v>
      </c>
      <c r="Y2328" s="578">
        <v>1.1205747888501051E-2</v>
      </c>
      <c r="AA2328" s="310">
        <v>214</v>
      </c>
    </row>
    <row r="2329" spans="1:27" x14ac:dyDescent="0.3">
      <c r="A2329" s="310" t="s">
        <v>4878</v>
      </c>
      <c r="B2329" s="310" t="s">
        <v>2193</v>
      </c>
      <c r="C2329" s="310" t="s">
        <v>2183</v>
      </c>
      <c r="D2329" s="36">
        <v>7</v>
      </c>
      <c r="E2329" s="36">
        <v>2020</v>
      </c>
      <c r="F2329" s="578">
        <v>1.7469745345557952</v>
      </c>
      <c r="G2329" s="578">
        <v>1130.5490722656175</v>
      </c>
      <c r="H2329" s="578">
        <v>0.23617540676544449</v>
      </c>
      <c r="I2329" s="578">
        <v>8.2712592906318605E-2</v>
      </c>
      <c r="J2329" s="578">
        <v>9.8045550063640356E-3</v>
      </c>
      <c r="K2329" s="578">
        <v>1.8669210605664024</v>
      </c>
      <c r="L2329" s="578">
        <v>1220.5808334350527</v>
      </c>
      <c r="M2329" s="578">
        <v>0.23957850195438299</v>
      </c>
      <c r="N2329" s="578">
        <v>8.6294514825567575E-2</v>
      </c>
      <c r="O2329" s="578">
        <v>1.0585306183202149E-2</v>
      </c>
      <c r="P2329" s="578">
        <v>1.746974273754855</v>
      </c>
      <c r="Q2329" s="578">
        <v>1130.5490722656175</v>
      </c>
      <c r="R2329" s="578">
        <v>0.23617542292534649</v>
      </c>
      <c r="S2329" s="578">
        <v>8.2712596573401215E-2</v>
      </c>
      <c r="T2329" s="578">
        <v>9.8045550063640356E-3</v>
      </c>
      <c r="U2329" s="578">
        <v>1.8669209028718448</v>
      </c>
      <c r="V2329" s="578">
        <v>1220.5808334350527</v>
      </c>
      <c r="W2329" s="578">
        <v>0.23957850169002323</v>
      </c>
      <c r="X2329" s="578">
        <v>8.6294514301698627E-2</v>
      </c>
      <c r="Y2329" s="578">
        <v>1.0585306183202149E-2</v>
      </c>
      <c r="AA2329" s="310">
        <v>215</v>
      </c>
    </row>
    <row r="2330" spans="1:27" x14ac:dyDescent="0.3">
      <c r="A2330" s="310" t="s">
        <v>4879</v>
      </c>
      <c r="B2330" s="310" t="s">
        <v>2193</v>
      </c>
      <c r="C2330" s="310" t="s">
        <v>2183</v>
      </c>
      <c r="D2330" s="36">
        <v>8</v>
      </c>
      <c r="E2330" s="36">
        <v>2020</v>
      </c>
      <c r="F2330" s="578">
        <v>1.5190661443342175</v>
      </c>
      <c r="G2330" s="578">
        <v>974.68955039977823</v>
      </c>
      <c r="H2330" s="578">
        <v>0.21240463675834048</v>
      </c>
      <c r="I2330" s="578">
        <v>7.2281965985894175E-2</v>
      </c>
      <c r="J2330" s="578">
        <v>8.4529036491100325E-3</v>
      </c>
      <c r="K2330" s="578">
        <v>1.6683486850030576</v>
      </c>
      <c r="L2330" s="578">
        <v>1094.17407480875</v>
      </c>
      <c r="M2330" s="578">
        <v>0.21588679384634174</v>
      </c>
      <c r="N2330" s="578">
        <v>7.6864097888271005E-2</v>
      </c>
      <c r="O2330" s="578">
        <v>9.4890991119124506E-3</v>
      </c>
      <c r="P2330" s="578">
        <v>1.5190662492483751</v>
      </c>
      <c r="Q2330" s="578">
        <v>974.68955548604072</v>
      </c>
      <c r="R2330" s="578">
        <v>0.21240467320118678</v>
      </c>
      <c r="S2330" s="578">
        <v>7.2281969129107879E-2</v>
      </c>
      <c r="T2330" s="578">
        <v>8.4529037024670545E-3</v>
      </c>
      <c r="U2330" s="578">
        <v>1.66834863282292</v>
      </c>
      <c r="V2330" s="578">
        <v>1094.17407480875</v>
      </c>
      <c r="W2330" s="578">
        <v>0.21588676227596149</v>
      </c>
      <c r="X2330" s="578">
        <v>7.6864094793563681E-2</v>
      </c>
      <c r="Y2330" s="578">
        <v>9.4890990634060625E-3</v>
      </c>
      <c r="AA2330" s="310">
        <v>216</v>
      </c>
    </row>
    <row r="2331" spans="1:27" x14ac:dyDescent="0.3">
      <c r="A2331" s="310" t="s">
        <v>4880</v>
      </c>
      <c r="B2331" s="310" t="s">
        <v>2193</v>
      </c>
      <c r="C2331" s="310" t="s">
        <v>2183</v>
      </c>
      <c r="D2331" s="36">
        <v>9</v>
      </c>
      <c r="E2331" s="36">
        <v>2020</v>
      </c>
      <c r="F2331" s="578">
        <v>1.3860756515987251</v>
      </c>
      <c r="G2331" s="578">
        <v>892.17184257507256</v>
      </c>
      <c r="H2331" s="578">
        <v>0.19302960892188448</v>
      </c>
      <c r="I2331" s="578">
        <v>6.6644121136050644E-2</v>
      </c>
      <c r="J2331" s="578">
        <v>7.7372501206506624E-3</v>
      </c>
      <c r="K2331" s="578">
        <v>1.5616669326351826</v>
      </c>
      <c r="L2331" s="578">
        <v>1037.1957661310803</v>
      </c>
      <c r="M2331" s="578">
        <v>0.19705278579688876</v>
      </c>
      <c r="N2331" s="578">
        <v>7.2021914413198801E-2</v>
      </c>
      <c r="O2331" s="578">
        <v>8.9949274358029126E-3</v>
      </c>
      <c r="P2331" s="578">
        <v>1.3860758074336701</v>
      </c>
      <c r="Q2331" s="578">
        <v>892.17184257507256</v>
      </c>
      <c r="R2331" s="578">
        <v>0.19302963835313353</v>
      </c>
      <c r="S2331" s="578">
        <v>6.664412113605063E-2</v>
      </c>
      <c r="T2331" s="578">
        <v>7.7372501206506624E-3</v>
      </c>
      <c r="U2331" s="578">
        <v>1.5616668282791526</v>
      </c>
      <c r="V2331" s="578">
        <v>1037.1957356135003</v>
      </c>
      <c r="W2331" s="578">
        <v>0.19705278526089326</v>
      </c>
      <c r="X2331" s="578">
        <v>7.2021913365460904E-2</v>
      </c>
      <c r="Y2331" s="578">
        <v>8.9949274891599346E-3</v>
      </c>
      <c r="AA2331" s="310">
        <v>217</v>
      </c>
    </row>
    <row r="2332" spans="1:27" x14ac:dyDescent="0.3">
      <c r="A2332" s="310" t="s">
        <v>4881</v>
      </c>
      <c r="B2332" s="310" t="s">
        <v>2193</v>
      </c>
      <c r="C2332" s="310" t="s">
        <v>2183</v>
      </c>
      <c r="D2332" s="36">
        <v>10</v>
      </c>
      <c r="E2332" s="36">
        <v>2020</v>
      </c>
      <c r="F2332" s="578">
        <v>1.280303832335745</v>
      </c>
      <c r="G2332" s="578">
        <v>826.03757349650027</v>
      </c>
      <c r="H2332" s="578">
        <v>0.17775830928439901</v>
      </c>
      <c r="I2332" s="578">
        <v>6.2207961280364502E-2</v>
      </c>
      <c r="J2332" s="578">
        <v>7.1636947444251994E-3</v>
      </c>
      <c r="K2332" s="578">
        <v>1.4699823523939473</v>
      </c>
      <c r="L2332" s="578">
        <v>985.72013155619175</v>
      </c>
      <c r="M2332" s="578">
        <v>0.18212083643205226</v>
      </c>
      <c r="N2332" s="578">
        <v>6.8070991372223916E-2</v>
      </c>
      <c r="O2332" s="578">
        <v>8.5484944817532452E-3</v>
      </c>
      <c r="P2332" s="578">
        <v>1.2803038844740475</v>
      </c>
      <c r="Q2332" s="578">
        <v>826.03757349650027</v>
      </c>
      <c r="R2332" s="578">
        <v>0.17775830939353873</v>
      </c>
      <c r="S2332" s="578">
        <v>6.2207939801737597E-2</v>
      </c>
      <c r="T2332" s="578">
        <v>7.1636947444251994E-3</v>
      </c>
      <c r="U2332" s="578">
        <v>1.4699825100312025</v>
      </c>
      <c r="V2332" s="578">
        <v>985.72013696034674</v>
      </c>
      <c r="W2332" s="578">
        <v>0.18212083611191052</v>
      </c>
      <c r="X2332" s="578">
        <v>6.8070985609665471E-2</v>
      </c>
      <c r="Y2332" s="578">
        <v>8.5484945787660128E-3</v>
      </c>
      <c r="AA2332" s="310">
        <v>218</v>
      </c>
    </row>
    <row r="2333" spans="1:27" x14ac:dyDescent="0.3">
      <c r="A2333" s="310" t="s">
        <v>4882</v>
      </c>
      <c r="B2333" s="310" t="s">
        <v>2193</v>
      </c>
      <c r="C2333" s="310" t="s">
        <v>2183</v>
      </c>
      <c r="D2333" s="36">
        <v>11</v>
      </c>
      <c r="E2333" s="36">
        <v>2020</v>
      </c>
      <c r="F2333" s="578">
        <v>1.1768003589168023</v>
      </c>
      <c r="G2333" s="578">
        <v>757.30552736918105</v>
      </c>
      <c r="H2333" s="578">
        <v>0.16390627581131348</v>
      </c>
      <c r="I2333" s="578">
        <v>5.8247498644050155E-2</v>
      </c>
      <c r="J2333" s="578">
        <v>6.5676362040297401E-3</v>
      </c>
      <c r="K2333" s="578">
        <v>1.3773780050793549</v>
      </c>
      <c r="L2333" s="578">
        <v>926.09810829162552</v>
      </c>
      <c r="M2333" s="578">
        <v>0.16850199042528352</v>
      </c>
      <c r="N2333" s="578">
        <v>6.4117203291971209E-2</v>
      </c>
      <c r="O2333" s="578">
        <v>8.0314433192446178E-3</v>
      </c>
      <c r="P2333" s="578">
        <v>1.1768003588595026</v>
      </c>
      <c r="Q2333" s="578">
        <v>757.30552736918105</v>
      </c>
      <c r="R2333" s="578">
        <v>0.16390627606354699</v>
      </c>
      <c r="S2333" s="578">
        <v>5.82474981201812E-2</v>
      </c>
      <c r="T2333" s="578">
        <v>6.5676363058931476E-3</v>
      </c>
      <c r="U2333" s="578">
        <v>1.3773780571940075</v>
      </c>
      <c r="V2333" s="578">
        <v>926.09810797373393</v>
      </c>
      <c r="W2333" s="578">
        <v>0.16850199042285824</v>
      </c>
      <c r="X2333" s="578">
        <v>6.4117203815840129E-2</v>
      </c>
      <c r="Y2333" s="578">
        <v>8.0314433677510007E-3</v>
      </c>
      <c r="AA2333" s="310">
        <v>219</v>
      </c>
    </row>
    <row r="2334" spans="1:27" x14ac:dyDescent="0.3">
      <c r="A2334" s="310" t="s">
        <v>4883</v>
      </c>
      <c r="B2334" s="310" t="s">
        <v>2193</v>
      </c>
      <c r="C2334" s="310" t="s">
        <v>2183</v>
      </c>
      <c r="D2334" s="36">
        <v>12</v>
      </c>
      <c r="E2334" s="36">
        <v>2020</v>
      </c>
      <c r="F2334" s="578">
        <v>1.0921150913694202</v>
      </c>
      <c r="G2334" s="578">
        <v>701.07187716166118</v>
      </c>
      <c r="H2334" s="578">
        <v>0.15257396271287327</v>
      </c>
      <c r="I2334" s="578">
        <v>5.5007192771881749E-2</v>
      </c>
      <c r="J2334" s="578">
        <v>6.0799668353865802E-3</v>
      </c>
      <c r="K2334" s="578">
        <v>1.3008268638829223</v>
      </c>
      <c r="L2334" s="578">
        <v>874.08285776774028</v>
      </c>
      <c r="M2334" s="578">
        <v>0.1572808566088495</v>
      </c>
      <c r="N2334" s="578">
        <v>6.04618950746953E-2</v>
      </c>
      <c r="O2334" s="578">
        <v>7.580355212364033E-3</v>
      </c>
      <c r="P2334" s="578">
        <v>1.0921150342049522</v>
      </c>
      <c r="Q2334" s="578">
        <v>701.07187175750698</v>
      </c>
      <c r="R2334" s="578">
        <v>0.1525739626085845</v>
      </c>
      <c r="S2334" s="578">
        <v>5.5007196303146502E-2</v>
      </c>
      <c r="T2334" s="578">
        <v>6.0799668863182853E-3</v>
      </c>
      <c r="U2334" s="578">
        <v>1.3008268644510523</v>
      </c>
      <c r="V2334" s="578">
        <v>874.08286317189481</v>
      </c>
      <c r="W2334" s="578">
        <v>0.15728085577211401</v>
      </c>
      <c r="X2334" s="578">
        <v>6.0461889312136877E-2</v>
      </c>
      <c r="Y2334" s="578">
        <v>7.580355212364033E-3</v>
      </c>
      <c r="AA2334" s="310">
        <v>220</v>
      </c>
    </row>
    <row r="2335" spans="1:27" x14ac:dyDescent="0.3">
      <c r="A2335" s="310" t="s">
        <v>4884</v>
      </c>
      <c r="B2335" s="310" t="s">
        <v>2193</v>
      </c>
      <c r="C2335" s="310" t="s">
        <v>2183</v>
      </c>
      <c r="D2335" s="36">
        <v>13</v>
      </c>
      <c r="E2335" s="36">
        <v>2020</v>
      </c>
      <c r="F2335" s="578">
        <v>1.0045988297977861</v>
      </c>
      <c r="G2335" s="578">
        <v>643.97518634796097</v>
      </c>
      <c r="H2335" s="578">
        <v>0.141205271758129</v>
      </c>
      <c r="I2335" s="578">
        <v>5.0835500878747525E-2</v>
      </c>
      <c r="J2335" s="578">
        <v>5.5848298118992955E-3</v>
      </c>
      <c r="K2335" s="578">
        <v>1.2178537924422275</v>
      </c>
      <c r="L2335" s="578">
        <v>818.05989329020122</v>
      </c>
      <c r="M2335" s="578">
        <v>0.14597439735613627</v>
      </c>
      <c r="N2335" s="578">
        <v>5.5887196057786498E-2</v>
      </c>
      <c r="O2335" s="578">
        <v>7.0945282544319799E-3</v>
      </c>
      <c r="P2335" s="578">
        <v>1.0045987670987377</v>
      </c>
      <c r="Q2335" s="578">
        <v>643.97519111633255</v>
      </c>
      <c r="R2335" s="578">
        <v>0.1412052709759635</v>
      </c>
      <c r="S2335" s="578">
        <v>5.0835501926485421E-2</v>
      </c>
      <c r="T2335" s="578">
        <v>5.584829862830998E-3</v>
      </c>
      <c r="U2335" s="578">
        <v>1.2178536365903052</v>
      </c>
      <c r="V2335" s="578">
        <v>818.05989837646428</v>
      </c>
      <c r="W2335" s="578">
        <v>0.14597439807888149</v>
      </c>
      <c r="X2335" s="578">
        <v>5.5887193535454543E-2</v>
      </c>
      <c r="Y2335" s="578">
        <v>7.0945282010749563E-3</v>
      </c>
      <c r="AA2335" s="310">
        <v>221</v>
      </c>
    </row>
    <row r="2336" spans="1:27" x14ac:dyDescent="0.3">
      <c r="A2336" s="310" t="s">
        <v>4885</v>
      </c>
      <c r="B2336" s="310" t="s">
        <v>2193</v>
      </c>
      <c r="C2336" s="310" t="s">
        <v>2183</v>
      </c>
      <c r="D2336" s="36">
        <v>14</v>
      </c>
      <c r="E2336" s="36">
        <v>2020</v>
      </c>
      <c r="F2336" s="578">
        <v>1.008436406410204</v>
      </c>
      <c r="G2336" s="578">
        <v>647.96962356567349</v>
      </c>
      <c r="H2336" s="578">
        <v>0.13188931012094376</v>
      </c>
      <c r="I2336" s="578">
        <v>4.7780455905012724E-2</v>
      </c>
      <c r="J2336" s="578">
        <v>5.6195352954091452E-3</v>
      </c>
      <c r="K2336" s="578">
        <v>1.2148824260790776</v>
      </c>
      <c r="L2336" s="578">
        <v>815.44104639689112</v>
      </c>
      <c r="M2336" s="578">
        <v>0.13663083590411851</v>
      </c>
      <c r="N2336" s="578">
        <v>5.2399680716916898E-2</v>
      </c>
      <c r="O2336" s="578">
        <v>7.0718763260325945E-3</v>
      </c>
      <c r="P2336" s="578">
        <v>1.0084365367066905</v>
      </c>
      <c r="Q2336" s="578">
        <v>647.96962356567349</v>
      </c>
      <c r="R2336" s="578">
        <v>0.13188924600520552</v>
      </c>
      <c r="S2336" s="578">
        <v>4.7780454857274848E-2</v>
      </c>
      <c r="T2336" s="578">
        <v>5.6195353996978722E-3</v>
      </c>
      <c r="U2336" s="578">
        <v>1.2148823738934851</v>
      </c>
      <c r="V2336" s="578">
        <v>815.44104639689112</v>
      </c>
      <c r="W2336" s="578">
        <v>0.13663083642798726</v>
      </c>
      <c r="X2336" s="578">
        <v>5.2399678621441098E-2</v>
      </c>
      <c r="Y2336" s="578">
        <v>7.0718762726755726E-3</v>
      </c>
      <c r="AA2336" s="310">
        <v>222</v>
      </c>
    </row>
    <row r="2337" spans="1:27" x14ac:dyDescent="0.3">
      <c r="A2337" s="310" t="s">
        <v>4886</v>
      </c>
      <c r="B2337" s="310" t="s">
        <v>2193</v>
      </c>
      <c r="C2337" s="310" t="s">
        <v>2183</v>
      </c>
      <c r="D2337" s="36">
        <v>15</v>
      </c>
      <c r="E2337" s="36">
        <v>2020</v>
      </c>
      <c r="F2337" s="578">
        <v>1.0181259156574909</v>
      </c>
      <c r="G2337" s="578">
        <v>655.68333594004275</v>
      </c>
      <c r="H2337" s="578">
        <v>0.12394072761041225</v>
      </c>
      <c r="I2337" s="578">
        <v>4.5209795973884498E-2</v>
      </c>
      <c r="J2337" s="578">
        <v>5.6864891618412551E-3</v>
      </c>
      <c r="K2337" s="578">
        <v>1.2165069383666625</v>
      </c>
      <c r="L2337" s="578">
        <v>816.16993554433157</v>
      </c>
      <c r="M2337" s="578">
        <v>0.12856867421699725</v>
      </c>
      <c r="N2337" s="578">
        <v>4.9493100494146298E-2</v>
      </c>
      <c r="O2337" s="578">
        <v>7.0782529316299227E-3</v>
      </c>
      <c r="P2337" s="578">
        <v>1.0181260084524786</v>
      </c>
      <c r="Q2337" s="578">
        <v>655.68332068125369</v>
      </c>
      <c r="R2337" s="578">
        <v>0.12394072755826775</v>
      </c>
      <c r="S2337" s="578">
        <v>4.520979913650075E-2</v>
      </c>
      <c r="T2337" s="578">
        <v>5.6864891084842323E-3</v>
      </c>
      <c r="U2337" s="578">
        <v>1.2165065733094349</v>
      </c>
      <c r="V2337" s="578">
        <v>816.16993554433157</v>
      </c>
      <c r="W2337" s="578">
        <v>0.12856865856519972</v>
      </c>
      <c r="X2337" s="578">
        <v>4.9493100494146292E-2</v>
      </c>
      <c r="Y2337" s="578">
        <v>7.0782529316299227E-3</v>
      </c>
      <c r="AA2337" s="310">
        <v>223</v>
      </c>
    </row>
    <row r="2338" spans="1:27" x14ac:dyDescent="0.3">
      <c r="A2338" s="580" t="s">
        <v>4887</v>
      </c>
      <c r="B2338" s="580" t="s">
        <v>2193</v>
      </c>
      <c r="C2338" s="580" t="s">
        <v>2183</v>
      </c>
      <c r="D2338" s="581">
        <v>16</v>
      </c>
      <c r="E2338" s="581">
        <v>2020</v>
      </c>
      <c r="F2338" s="582">
        <v>1.0625771239686672</v>
      </c>
      <c r="G2338" s="582">
        <v>686.50039100646916</v>
      </c>
      <c r="H2338" s="582">
        <v>0.11746786666844801</v>
      </c>
      <c r="I2338" s="582">
        <v>4.3229701511639455E-2</v>
      </c>
      <c r="J2338" s="582">
        <v>5.9538092173170246E-3</v>
      </c>
      <c r="K2338" s="582">
        <v>1.2512209722644876</v>
      </c>
      <c r="L2338" s="582">
        <v>839.29688199361101</v>
      </c>
      <c r="M2338" s="582">
        <v>0.12198233429808125</v>
      </c>
      <c r="N2338" s="582">
        <v>4.7218702558893655E-2</v>
      </c>
      <c r="O2338" s="582">
        <v>7.2788741163094493E-3</v>
      </c>
      <c r="P2338" s="582">
        <v>1.0625769106662388</v>
      </c>
      <c r="Q2338" s="582">
        <v>686.50039641062369</v>
      </c>
      <c r="R2338" s="582">
        <v>0.11746786448202275</v>
      </c>
      <c r="S2338" s="582">
        <v>4.3229700997471802E-2</v>
      </c>
      <c r="T2338" s="582">
        <v>5.9538092173170246E-3</v>
      </c>
      <c r="U2338" s="582">
        <v>1.2512211293363427</v>
      </c>
      <c r="V2338" s="582">
        <v>839.29687690734795</v>
      </c>
      <c r="W2338" s="582">
        <v>0.12198232796678525</v>
      </c>
      <c r="X2338" s="582">
        <v>4.7218703606631551E-2</v>
      </c>
      <c r="Y2338" s="582">
        <v>7.2788740095954046E-3</v>
      </c>
      <c r="AA2338" s="310">
        <v>224</v>
      </c>
    </row>
    <row r="2339" spans="1:27" x14ac:dyDescent="0.3">
      <c r="A2339" s="310" t="s">
        <v>4888</v>
      </c>
      <c r="B2339" s="310" t="s">
        <v>2193</v>
      </c>
      <c r="C2339" s="310" t="s">
        <v>2183</v>
      </c>
      <c r="D2339" s="36">
        <v>1</v>
      </c>
      <c r="E2339" s="36">
        <v>2030</v>
      </c>
      <c r="F2339" s="578">
        <v>6.2723474843813447</v>
      </c>
      <c r="G2339" s="578">
        <v>7438.2508138020767</v>
      </c>
      <c r="H2339" s="578">
        <v>0.79453922796771281</v>
      </c>
      <c r="I2339" s="578">
        <v>0.16420910134911501</v>
      </c>
      <c r="J2339" s="578">
        <v>6.4027379228112566E-2</v>
      </c>
      <c r="K2339" s="578">
        <v>6.3369488234978499</v>
      </c>
      <c r="L2339" s="578">
        <v>7503.456161499018</v>
      </c>
      <c r="M2339" s="578">
        <v>0.798026825164318</v>
      </c>
      <c r="N2339" s="578">
        <v>0.165000436206658</v>
      </c>
      <c r="O2339" s="578">
        <v>6.4588668872602242E-2</v>
      </c>
      <c r="P2339" s="578">
        <v>6.2723472732607899</v>
      </c>
      <c r="Q2339" s="578">
        <v>7438.2509155273365</v>
      </c>
      <c r="R2339" s="578">
        <v>0.79453923304148077</v>
      </c>
      <c r="S2339" s="578">
        <v>0.16420910134911501</v>
      </c>
      <c r="T2339" s="578">
        <v>6.4027379732578951E-2</v>
      </c>
      <c r="U2339" s="578">
        <v>6.3369490321718569</v>
      </c>
      <c r="V2339" s="578">
        <v>7503.4562174479124</v>
      </c>
      <c r="W2339" s="578">
        <v>0.7980268253207512</v>
      </c>
      <c r="X2339" s="578">
        <v>0.1650004324037575</v>
      </c>
      <c r="Y2339" s="578">
        <v>6.4588668872602242E-2</v>
      </c>
      <c r="AA2339" s="310">
        <v>225</v>
      </c>
    </row>
    <row r="2340" spans="1:27" x14ac:dyDescent="0.3">
      <c r="A2340" s="310" t="s">
        <v>4889</v>
      </c>
      <c r="B2340" s="310" t="s">
        <v>2193</v>
      </c>
      <c r="C2340" s="310" t="s">
        <v>2183</v>
      </c>
      <c r="D2340" s="36">
        <v>2</v>
      </c>
      <c r="E2340" s="36">
        <v>2030</v>
      </c>
      <c r="F2340" s="578">
        <v>2.9201770571087273</v>
      </c>
      <c r="G2340" s="578">
        <v>3585.7030461629179</v>
      </c>
      <c r="H2340" s="578">
        <v>0.41533770393895453</v>
      </c>
      <c r="I2340" s="578">
        <v>7.8368598071392556E-2</v>
      </c>
      <c r="J2340" s="578">
        <v>3.0865198854977849E-2</v>
      </c>
      <c r="K2340" s="578">
        <v>3.0021495058965626</v>
      </c>
      <c r="L2340" s="578">
        <v>3668.9224472045871</v>
      </c>
      <c r="M2340" s="578">
        <v>0.42057499984124003</v>
      </c>
      <c r="N2340" s="578">
        <v>7.9235799610614693E-2</v>
      </c>
      <c r="O2340" s="578">
        <v>3.1581562749730972E-2</v>
      </c>
      <c r="P2340" s="578">
        <v>2.9201770570823498</v>
      </c>
      <c r="Q2340" s="578">
        <v>3585.702992757158</v>
      </c>
      <c r="R2340" s="578">
        <v>0.41533770423484373</v>
      </c>
      <c r="S2340" s="578">
        <v>7.8368598071392556E-2</v>
      </c>
      <c r="T2340" s="578">
        <v>3.0865198854977849E-2</v>
      </c>
      <c r="U2340" s="578">
        <v>3.0021496102047673</v>
      </c>
      <c r="V2340" s="578">
        <v>3668.9224472045871</v>
      </c>
      <c r="W2340" s="578">
        <v>0.42057499456374553</v>
      </c>
      <c r="X2340" s="578">
        <v>7.9235799610614693E-2</v>
      </c>
      <c r="Y2340" s="578">
        <v>3.1581562749730972E-2</v>
      </c>
      <c r="AA2340" s="310">
        <v>226</v>
      </c>
    </row>
    <row r="2341" spans="1:27" x14ac:dyDescent="0.3">
      <c r="A2341" s="310" t="s">
        <v>4890</v>
      </c>
      <c r="B2341" s="310" t="s">
        <v>2193</v>
      </c>
      <c r="C2341" s="310" t="s">
        <v>2183</v>
      </c>
      <c r="D2341" s="36">
        <v>3</v>
      </c>
      <c r="E2341" s="36">
        <v>2030</v>
      </c>
      <c r="F2341" s="578">
        <v>1.6540498786680424</v>
      </c>
      <c r="G2341" s="578">
        <v>2038.9636370340925</v>
      </c>
      <c r="H2341" s="578">
        <v>0.22018012062956852</v>
      </c>
      <c r="I2341" s="578">
        <v>4.2471900058444555E-2</v>
      </c>
      <c r="J2341" s="578">
        <v>1.7551103451599652E-2</v>
      </c>
      <c r="K2341" s="578">
        <v>1.6822048348057002</v>
      </c>
      <c r="L2341" s="578">
        <v>2066.0968704223574</v>
      </c>
      <c r="M2341" s="578">
        <v>0.22268386313226024</v>
      </c>
      <c r="N2341" s="578">
        <v>4.2677599936723702E-2</v>
      </c>
      <c r="O2341" s="578">
        <v>1.7784651368856375E-2</v>
      </c>
      <c r="P2341" s="578">
        <v>1.6540497743495302</v>
      </c>
      <c r="Q2341" s="578">
        <v>2038.9636370340925</v>
      </c>
      <c r="R2341" s="578">
        <v>0.220180073830609</v>
      </c>
      <c r="S2341" s="578">
        <v>4.2471900582313503E-2</v>
      </c>
      <c r="T2341" s="578">
        <v>1.7551103451599652E-2</v>
      </c>
      <c r="U2341" s="578">
        <v>1.6822047304455374</v>
      </c>
      <c r="V2341" s="578">
        <v>2066.0968704223574</v>
      </c>
      <c r="W2341" s="578">
        <v>0.2226838527324915</v>
      </c>
      <c r="X2341" s="578">
        <v>4.2677599936723702E-2</v>
      </c>
      <c r="Y2341" s="578">
        <v>1.7784651368856375E-2</v>
      </c>
      <c r="AA2341" s="310">
        <v>227</v>
      </c>
    </row>
    <row r="2342" spans="1:27" x14ac:dyDescent="0.3">
      <c r="A2342" s="310" t="s">
        <v>4891</v>
      </c>
      <c r="B2342" s="310" t="s">
        <v>2193</v>
      </c>
      <c r="C2342" s="310" t="s">
        <v>2183</v>
      </c>
      <c r="D2342" s="36">
        <v>4</v>
      </c>
      <c r="E2342" s="36">
        <v>2030</v>
      </c>
      <c r="F2342" s="578">
        <v>1.2698116502709</v>
      </c>
      <c r="G2342" s="578">
        <v>1588.5079243977802</v>
      </c>
      <c r="H2342" s="578">
        <v>0.16076391496911374</v>
      </c>
      <c r="I2342" s="578">
        <v>3.1537800095975399E-2</v>
      </c>
      <c r="J2342" s="578">
        <v>1.3673701051933025E-2</v>
      </c>
      <c r="K2342" s="578">
        <v>1.2954527016202024</v>
      </c>
      <c r="L2342" s="578">
        <v>1617.7262700398699</v>
      </c>
      <c r="M2342" s="578">
        <v>0.16261928588028202</v>
      </c>
      <c r="N2342" s="578">
        <v>3.2142896263394449E-2</v>
      </c>
      <c r="O2342" s="578">
        <v>1.3925209350418249E-2</v>
      </c>
      <c r="P2342" s="578">
        <v>1.2698115981067923</v>
      </c>
      <c r="Q2342" s="578">
        <v>1588.5079243977802</v>
      </c>
      <c r="R2342" s="578">
        <v>0.16076391491242201</v>
      </c>
      <c r="S2342" s="578">
        <v>3.1537800095975399E-2</v>
      </c>
      <c r="T2342" s="578">
        <v>1.3673701051933025E-2</v>
      </c>
      <c r="U2342" s="578">
        <v>1.2954527537848024</v>
      </c>
      <c r="V2342" s="578">
        <v>1617.7262700398699</v>
      </c>
      <c r="W2342" s="578">
        <v>0.16261928577205201</v>
      </c>
      <c r="X2342" s="578">
        <v>3.2142897311132353E-2</v>
      </c>
      <c r="Y2342" s="578">
        <v>1.3925209350418249E-2</v>
      </c>
      <c r="AA2342" s="310">
        <v>228</v>
      </c>
    </row>
    <row r="2343" spans="1:27" x14ac:dyDescent="0.3">
      <c r="A2343" s="310" t="s">
        <v>4892</v>
      </c>
      <c r="B2343" s="310" t="s">
        <v>2193</v>
      </c>
      <c r="C2343" s="310" t="s">
        <v>2183</v>
      </c>
      <c r="D2343" s="36">
        <v>5</v>
      </c>
      <c r="E2343" s="36">
        <v>2030</v>
      </c>
      <c r="F2343" s="578">
        <v>1.0345876300525165</v>
      </c>
      <c r="G2343" s="578">
        <v>1338.825294494625</v>
      </c>
      <c r="H2343" s="578">
        <v>0.12862407775446549</v>
      </c>
      <c r="I2343" s="578">
        <v>2.6223098810684523E-2</v>
      </c>
      <c r="J2343" s="578">
        <v>1.1524474898275551E-2</v>
      </c>
      <c r="K2343" s="578">
        <v>1.0694760231727536</v>
      </c>
      <c r="L2343" s="578">
        <v>1383.7740758260052</v>
      </c>
      <c r="M2343" s="578">
        <v>0.13056332946325649</v>
      </c>
      <c r="N2343" s="578">
        <v>2.69884001463651E-2</v>
      </c>
      <c r="O2343" s="578">
        <v>1.1911335459444651E-2</v>
      </c>
      <c r="P2343" s="578">
        <v>1.0345877759511533</v>
      </c>
      <c r="Q2343" s="578">
        <v>1338.825294494625</v>
      </c>
      <c r="R2343" s="578">
        <v>0.12862407773475976</v>
      </c>
      <c r="S2343" s="578">
        <v>2.6223098912547923E-2</v>
      </c>
      <c r="T2343" s="578">
        <v>1.1524474898275551E-2</v>
      </c>
      <c r="U2343" s="578">
        <v>1.0694760234777008</v>
      </c>
      <c r="V2343" s="578">
        <v>1383.7740758260052</v>
      </c>
      <c r="W2343" s="578">
        <v>0.13056332937048826</v>
      </c>
      <c r="X2343" s="578">
        <v>2.69884001463651E-2</v>
      </c>
      <c r="Y2343" s="578">
        <v>1.1911335459444651E-2</v>
      </c>
      <c r="AA2343" s="310">
        <v>229</v>
      </c>
    </row>
    <row r="2344" spans="1:27" x14ac:dyDescent="0.3">
      <c r="A2344" s="310" t="s">
        <v>4893</v>
      </c>
      <c r="B2344" s="310" t="s">
        <v>2193</v>
      </c>
      <c r="C2344" s="310" t="s">
        <v>2183</v>
      </c>
      <c r="D2344" s="36">
        <v>6</v>
      </c>
      <c r="E2344" s="36">
        <v>2030</v>
      </c>
      <c r="F2344" s="578">
        <v>0.90020022060959537</v>
      </c>
      <c r="G2344" s="578">
        <v>1190.2456334431927</v>
      </c>
      <c r="H2344" s="578">
        <v>0.10713526665161499</v>
      </c>
      <c r="I2344" s="578">
        <v>2.3139729465280274E-2</v>
      </c>
      <c r="J2344" s="578">
        <v>1.0245460153479713E-2</v>
      </c>
      <c r="K2344" s="578">
        <v>0.94249456135476573</v>
      </c>
      <c r="L2344" s="578">
        <v>1251.6716512044225</v>
      </c>
      <c r="M2344" s="578">
        <v>0.1092291328817125</v>
      </c>
      <c r="N2344" s="578">
        <v>2.3978028650162672E-2</v>
      </c>
      <c r="O2344" s="578">
        <v>1.0774228168884251E-2</v>
      </c>
      <c r="P2344" s="578">
        <v>0.90020022557431845</v>
      </c>
      <c r="Q2344" s="578">
        <v>1190.2456334431927</v>
      </c>
      <c r="R2344" s="578">
        <v>0.107135260082941</v>
      </c>
      <c r="S2344" s="578">
        <v>2.313972961079945E-2</v>
      </c>
      <c r="T2344" s="578">
        <v>1.0245460153479713E-2</v>
      </c>
      <c r="U2344" s="578">
        <v>0.94249451447668098</v>
      </c>
      <c r="V2344" s="578">
        <v>1251.6716512044225</v>
      </c>
      <c r="W2344" s="578">
        <v>0.10922913284897076</v>
      </c>
      <c r="X2344" s="578">
        <v>2.3978028019579697E-2</v>
      </c>
      <c r="Y2344" s="578">
        <v>1.0774228168884251E-2</v>
      </c>
      <c r="AA2344" s="310">
        <v>230</v>
      </c>
    </row>
    <row r="2345" spans="1:27" x14ac:dyDescent="0.3">
      <c r="A2345" s="310" t="s">
        <v>4894</v>
      </c>
      <c r="B2345" s="310" t="s">
        <v>2193</v>
      </c>
      <c r="C2345" s="310" t="s">
        <v>2183</v>
      </c>
      <c r="D2345" s="36">
        <v>7</v>
      </c>
      <c r="E2345" s="36">
        <v>2030</v>
      </c>
      <c r="F2345" s="578">
        <v>0.81802885610983322</v>
      </c>
      <c r="G2345" s="578">
        <v>1094.5186500549275</v>
      </c>
      <c r="H2345" s="578">
        <v>9.3934190606129592E-2</v>
      </c>
      <c r="I2345" s="578">
        <v>2.1268781264855801E-2</v>
      </c>
      <c r="J2345" s="578">
        <v>9.4214817703080628E-3</v>
      </c>
      <c r="K2345" s="578">
        <v>0.87045151902479256</v>
      </c>
      <c r="L2345" s="578">
        <v>1181.8462664286276</v>
      </c>
      <c r="M2345" s="578">
        <v>9.6385736393131027E-2</v>
      </c>
      <c r="N2345" s="578">
        <v>2.2325109743784724E-2</v>
      </c>
      <c r="O2345" s="578">
        <v>1.0173189793325311E-2</v>
      </c>
      <c r="P2345" s="578">
        <v>0.81802883499885071</v>
      </c>
      <c r="Q2345" s="578">
        <v>1094.5186500549275</v>
      </c>
      <c r="R2345" s="578">
        <v>9.3934190537159609E-2</v>
      </c>
      <c r="S2345" s="578">
        <v>2.1268781070830252E-2</v>
      </c>
      <c r="T2345" s="578">
        <v>9.4214817703080628E-3</v>
      </c>
      <c r="U2345" s="578">
        <v>0.87045146655735051</v>
      </c>
      <c r="V2345" s="578">
        <v>1181.8462664286276</v>
      </c>
      <c r="W2345" s="578">
        <v>9.6385732341938507E-2</v>
      </c>
      <c r="X2345" s="578">
        <v>2.2325109743784724E-2</v>
      </c>
      <c r="Y2345" s="578">
        <v>1.0173189793325311E-2</v>
      </c>
      <c r="AA2345" s="310">
        <v>231</v>
      </c>
    </row>
    <row r="2346" spans="1:27" x14ac:dyDescent="0.3">
      <c r="A2346" s="310" t="s">
        <v>4895</v>
      </c>
      <c r="B2346" s="310" t="s">
        <v>2193</v>
      </c>
      <c r="C2346" s="310" t="s">
        <v>2183</v>
      </c>
      <c r="D2346" s="36">
        <v>8</v>
      </c>
      <c r="E2346" s="36">
        <v>2030</v>
      </c>
      <c r="F2346" s="578">
        <v>0.71721107054558253</v>
      </c>
      <c r="G2346" s="578">
        <v>943.50274912516227</v>
      </c>
      <c r="H2346" s="578">
        <v>8.468842383445005E-2</v>
      </c>
      <c r="I2346" s="578">
        <v>1.8498450410940351E-2</v>
      </c>
      <c r="J2346" s="578">
        <v>8.1215589840818742E-3</v>
      </c>
      <c r="K2346" s="578">
        <v>0.7796846843068197</v>
      </c>
      <c r="L2346" s="578">
        <v>1059.3733380635499</v>
      </c>
      <c r="M2346" s="578">
        <v>8.7502534689368333E-2</v>
      </c>
      <c r="N2346" s="578">
        <v>1.9905380135848302E-2</v>
      </c>
      <c r="O2346" s="578">
        <v>9.1189631542268508E-3</v>
      </c>
      <c r="P2346" s="578">
        <v>0.71721107674456575</v>
      </c>
      <c r="Q2346" s="578">
        <v>943.50275961557975</v>
      </c>
      <c r="R2346" s="578">
        <v>8.4688423233274052E-2</v>
      </c>
      <c r="S2346" s="578">
        <v>1.8498450410940351E-2</v>
      </c>
      <c r="T2346" s="578">
        <v>8.1215589840818742E-3</v>
      </c>
      <c r="U2346" s="578">
        <v>0.77968468833989801</v>
      </c>
      <c r="V2346" s="578">
        <v>1059.3733380635499</v>
      </c>
      <c r="W2346" s="578">
        <v>8.75025352079319E-2</v>
      </c>
      <c r="X2346" s="578">
        <v>1.9905380705798302E-2</v>
      </c>
      <c r="Y2346" s="578">
        <v>9.1189631590774881E-3</v>
      </c>
      <c r="AA2346" s="310">
        <v>232</v>
      </c>
    </row>
    <row r="2347" spans="1:27" x14ac:dyDescent="0.3">
      <c r="A2347" s="310" t="s">
        <v>4896</v>
      </c>
      <c r="B2347" s="310" t="s">
        <v>2193</v>
      </c>
      <c r="C2347" s="310" t="s">
        <v>2183</v>
      </c>
      <c r="D2347" s="36">
        <v>9</v>
      </c>
      <c r="E2347" s="36">
        <v>2030</v>
      </c>
      <c r="F2347" s="578">
        <v>0.65760394608423622</v>
      </c>
      <c r="G2347" s="578">
        <v>863.77721405029251</v>
      </c>
      <c r="H2347" s="578">
        <v>7.6737942207121976E-2</v>
      </c>
      <c r="I2347" s="578">
        <v>1.7385169863700801E-2</v>
      </c>
      <c r="J2347" s="578">
        <v>7.43528848397545E-3</v>
      </c>
      <c r="K2347" s="578">
        <v>0.72934344454066946</v>
      </c>
      <c r="L2347" s="578">
        <v>1004.3744513193756</v>
      </c>
      <c r="M2347" s="578">
        <v>8.0148960055036356E-2</v>
      </c>
      <c r="N2347" s="578">
        <v>1.90370303365246E-2</v>
      </c>
      <c r="O2347" s="578">
        <v>8.6455292184837128E-3</v>
      </c>
      <c r="P2347" s="578">
        <v>0.65760395136178751</v>
      </c>
      <c r="Q2347" s="578">
        <v>863.77720864613798</v>
      </c>
      <c r="R2347" s="578">
        <v>7.6737941667185283E-2</v>
      </c>
      <c r="S2347" s="578">
        <v>1.7385169863700801E-2</v>
      </c>
      <c r="T2347" s="578">
        <v>7.43528848397545E-3</v>
      </c>
      <c r="U2347" s="578">
        <v>0.72934341845833173</v>
      </c>
      <c r="V2347" s="578">
        <v>1004.3744564056385</v>
      </c>
      <c r="W2347" s="578">
        <v>8.0148960588758172E-2</v>
      </c>
      <c r="X2347" s="578">
        <v>1.9037029812655648E-2</v>
      </c>
      <c r="Y2347" s="578">
        <v>8.6455292184837128E-3</v>
      </c>
      <c r="AA2347" s="310">
        <v>233</v>
      </c>
    </row>
    <row r="2348" spans="1:27" x14ac:dyDescent="0.3">
      <c r="A2348" s="310" t="s">
        <v>4897</v>
      </c>
      <c r="B2348" s="310" t="s">
        <v>2193</v>
      </c>
      <c r="C2348" s="310" t="s">
        <v>2183</v>
      </c>
      <c r="D2348" s="36">
        <v>10</v>
      </c>
      <c r="E2348" s="36">
        <v>2030</v>
      </c>
      <c r="F2348" s="578">
        <v>0.61043784621136821</v>
      </c>
      <c r="G2348" s="578">
        <v>799.85551897684672</v>
      </c>
      <c r="H2348" s="578">
        <v>7.0459548843852332E-2</v>
      </c>
      <c r="I2348" s="578">
        <v>1.6509182106043803E-2</v>
      </c>
      <c r="J2348" s="578">
        <v>6.8850598909193598E-3</v>
      </c>
      <c r="K2348" s="578">
        <v>0.68693517591888476</v>
      </c>
      <c r="L2348" s="578">
        <v>954.64682070414051</v>
      </c>
      <c r="M2348" s="578">
        <v>7.423424991460098E-2</v>
      </c>
      <c r="N2348" s="578">
        <v>1.8286633887328173E-2</v>
      </c>
      <c r="O2348" s="578">
        <v>8.2174804798948228E-3</v>
      </c>
      <c r="P2348" s="578">
        <v>0.61043785613922297</v>
      </c>
      <c r="Q2348" s="578">
        <v>799.85551897684672</v>
      </c>
      <c r="R2348" s="578">
        <v>7.0459548812929498E-2</v>
      </c>
      <c r="S2348" s="578">
        <v>1.6509181465759526E-2</v>
      </c>
      <c r="T2348" s="578">
        <v>6.8850598909193598E-3</v>
      </c>
      <c r="U2348" s="578">
        <v>0.68693516474045624</v>
      </c>
      <c r="V2348" s="578">
        <v>954.64682070414051</v>
      </c>
      <c r="W2348" s="578">
        <v>7.4234249847601505E-2</v>
      </c>
      <c r="X2348" s="578">
        <v>1.8286633193686876E-2</v>
      </c>
      <c r="Y2348" s="578">
        <v>8.2174804798948228E-3</v>
      </c>
      <c r="AA2348" s="310">
        <v>234</v>
      </c>
    </row>
    <row r="2349" spans="1:27" x14ac:dyDescent="0.3">
      <c r="A2349" s="310" t="s">
        <v>4898</v>
      </c>
      <c r="B2349" s="310" t="s">
        <v>2193</v>
      </c>
      <c r="C2349" s="310" t="s">
        <v>2183</v>
      </c>
      <c r="D2349" s="36">
        <v>11</v>
      </c>
      <c r="E2349" s="36">
        <v>2030</v>
      </c>
      <c r="F2349" s="578">
        <v>0.56619756950673605</v>
      </c>
      <c r="G2349" s="578">
        <v>733.25264008839849</v>
      </c>
      <c r="H2349" s="578">
        <v>6.4671438789749375E-2</v>
      </c>
      <c r="I2349" s="578">
        <v>1.5726479602259699E-2</v>
      </c>
      <c r="J2349" s="578">
        <v>6.3117491833205924E-3</v>
      </c>
      <c r="K2349" s="578">
        <v>0.64612958002263998</v>
      </c>
      <c r="L2349" s="578">
        <v>896.87111218770292</v>
      </c>
      <c r="M2349" s="578">
        <v>6.8683503980234123E-2</v>
      </c>
      <c r="N2349" s="578">
        <v>1.7494670115411198E-2</v>
      </c>
      <c r="O2349" s="578">
        <v>7.7201535799152499E-3</v>
      </c>
      <c r="P2349" s="578">
        <v>0.56619755894555068</v>
      </c>
      <c r="Q2349" s="578">
        <v>733.25264549255303</v>
      </c>
      <c r="R2349" s="578">
        <v>6.4671439334233527E-2</v>
      </c>
      <c r="S2349" s="578">
        <v>1.5726479604685026E-2</v>
      </c>
      <c r="T2349" s="578">
        <v>6.3117492342522948E-3</v>
      </c>
      <c r="U2349" s="578">
        <v>0.64612955921789195</v>
      </c>
      <c r="V2349" s="578">
        <v>896.87111218770292</v>
      </c>
      <c r="W2349" s="578">
        <v>6.8683503985387945E-2</v>
      </c>
      <c r="X2349" s="578">
        <v>1.7494670062054175E-2</v>
      </c>
      <c r="Y2349" s="578">
        <v>7.7201535799152499E-3</v>
      </c>
      <c r="AA2349" s="310">
        <v>235</v>
      </c>
    </row>
    <row r="2350" spans="1:27" x14ac:dyDescent="0.3">
      <c r="A2350" s="310" t="s">
        <v>4899</v>
      </c>
      <c r="B2350" s="310" t="s">
        <v>2193</v>
      </c>
      <c r="C2350" s="310" t="s">
        <v>2183</v>
      </c>
      <c r="D2350" s="36">
        <v>12</v>
      </c>
      <c r="E2350" s="36">
        <v>2030</v>
      </c>
      <c r="F2350" s="578">
        <v>0.53000097201741347</v>
      </c>
      <c r="G2350" s="578">
        <v>678.7586186726885</v>
      </c>
      <c r="H2350" s="578">
        <v>5.9935669991621851E-2</v>
      </c>
      <c r="I2350" s="578">
        <v>1.5086139452857101E-2</v>
      </c>
      <c r="J2350" s="578">
        <v>5.8426727773621652E-3</v>
      </c>
      <c r="K2350" s="578">
        <v>0.61233613757233685</v>
      </c>
      <c r="L2350" s="578">
        <v>846.46526145935013</v>
      </c>
      <c r="M2350" s="578">
        <v>6.4075638423825354E-2</v>
      </c>
      <c r="N2350" s="578">
        <v>1.6717585443984648E-2</v>
      </c>
      <c r="O2350" s="578">
        <v>7.2862694360082926E-3</v>
      </c>
      <c r="P2350" s="578">
        <v>0.53000101376701003</v>
      </c>
      <c r="Q2350" s="578">
        <v>678.7586186726885</v>
      </c>
      <c r="R2350" s="578">
        <v>5.993566997616042E-2</v>
      </c>
      <c r="S2350" s="578">
        <v>1.50861396056522E-2</v>
      </c>
      <c r="T2350" s="578">
        <v>5.8426734176464353E-3</v>
      </c>
      <c r="U2350" s="578">
        <v>0.61233614843625095</v>
      </c>
      <c r="V2350" s="578">
        <v>846.46526145935013</v>
      </c>
      <c r="W2350" s="578">
        <v>6.4075638429130749E-2</v>
      </c>
      <c r="X2350" s="578">
        <v>1.6717585393053E-2</v>
      </c>
      <c r="Y2350" s="578">
        <v>7.2862694360082926E-3</v>
      </c>
      <c r="AA2350" s="310">
        <v>236</v>
      </c>
    </row>
    <row r="2351" spans="1:27" x14ac:dyDescent="0.3">
      <c r="A2351" s="310" t="s">
        <v>4900</v>
      </c>
      <c r="B2351" s="310" t="s">
        <v>2193</v>
      </c>
      <c r="C2351" s="310" t="s">
        <v>2183</v>
      </c>
      <c r="D2351" s="36">
        <v>13</v>
      </c>
      <c r="E2351" s="36">
        <v>2030</v>
      </c>
      <c r="F2351" s="578">
        <v>0.48938934150368074</v>
      </c>
      <c r="G2351" s="578">
        <v>623.34332911173442</v>
      </c>
      <c r="H2351" s="578">
        <v>5.5275630200564252E-2</v>
      </c>
      <c r="I2351" s="578">
        <v>1.4054999027090748E-2</v>
      </c>
      <c r="J2351" s="578">
        <v>5.3656702075386377E-3</v>
      </c>
      <c r="K2351" s="578">
        <v>0.57317623736302403</v>
      </c>
      <c r="L2351" s="578">
        <v>792.09619013468375</v>
      </c>
      <c r="M2351" s="578">
        <v>5.9473068213568049E-2</v>
      </c>
      <c r="N2351" s="578">
        <v>1.5559809748083299E-2</v>
      </c>
      <c r="O2351" s="578">
        <v>6.8182677205186303E-3</v>
      </c>
      <c r="P2351" s="578">
        <v>0.4893893675765445</v>
      </c>
      <c r="Q2351" s="578">
        <v>623.34332911173442</v>
      </c>
      <c r="R2351" s="578">
        <v>5.5275630205869626E-2</v>
      </c>
      <c r="S2351" s="578">
        <v>1.405499917988585E-2</v>
      </c>
      <c r="T2351" s="578">
        <v>5.3656702075386377E-3</v>
      </c>
      <c r="U2351" s="578">
        <v>0.57317625846790554</v>
      </c>
      <c r="V2351" s="578">
        <v>792.09619013468375</v>
      </c>
      <c r="W2351" s="578">
        <v>5.9473068208262647E-2</v>
      </c>
      <c r="X2351" s="578">
        <v>1.5559809748083299E-2</v>
      </c>
      <c r="Y2351" s="578">
        <v>6.8182677205186303E-3</v>
      </c>
      <c r="AA2351" s="310">
        <v>237</v>
      </c>
    </row>
    <row r="2352" spans="1:27" x14ac:dyDescent="0.3">
      <c r="A2352" s="310" t="s">
        <v>4901</v>
      </c>
      <c r="B2352" s="310" t="s">
        <v>2193</v>
      </c>
      <c r="C2352" s="310" t="s">
        <v>2183</v>
      </c>
      <c r="D2352" s="36">
        <v>14</v>
      </c>
      <c r="E2352" s="36">
        <v>2030</v>
      </c>
      <c r="F2352" s="578">
        <v>0.48317639908537968</v>
      </c>
      <c r="G2352" s="578">
        <v>626.8791294097897</v>
      </c>
      <c r="H2352" s="578">
        <v>5.2239539138023802E-2</v>
      </c>
      <c r="I2352" s="578">
        <v>1.3290939508199951E-2</v>
      </c>
      <c r="J2352" s="578">
        <v>5.3961133865717149E-3</v>
      </c>
      <c r="K2352" s="578">
        <v>0.56416690234675526</v>
      </c>
      <c r="L2352" s="578">
        <v>789.25066502888922</v>
      </c>
      <c r="M2352" s="578">
        <v>5.6351271776672172E-2</v>
      </c>
      <c r="N2352" s="578">
        <v>1.466163256312325E-2</v>
      </c>
      <c r="O2352" s="578">
        <v>6.7937814649970526E-3</v>
      </c>
      <c r="P2352" s="578">
        <v>0.48317641987508347</v>
      </c>
      <c r="Q2352" s="578">
        <v>626.8791294097897</v>
      </c>
      <c r="R2352" s="578">
        <v>5.2239539122335019E-2</v>
      </c>
      <c r="S2352" s="578">
        <v>1.32909394645442E-2</v>
      </c>
      <c r="T2352" s="578">
        <v>5.3961133865717149E-3</v>
      </c>
      <c r="U2352" s="578">
        <v>0.56416688650481672</v>
      </c>
      <c r="V2352" s="578">
        <v>789.25066502888922</v>
      </c>
      <c r="W2352" s="578">
        <v>5.6351271792360998E-2</v>
      </c>
      <c r="X2352" s="578">
        <v>1.4661631835527501E-2</v>
      </c>
      <c r="Y2352" s="578">
        <v>6.7937814649970526E-3</v>
      </c>
      <c r="AA2352" s="310">
        <v>238</v>
      </c>
    </row>
    <row r="2353" spans="1:27" x14ac:dyDescent="0.3">
      <c r="A2353" s="310" t="s">
        <v>4902</v>
      </c>
      <c r="B2353" s="310" t="s">
        <v>2193</v>
      </c>
      <c r="C2353" s="310" t="s">
        <v>2183</v>
      </c>
      <c r="D2353" s="36">
        <v>15</v>
      </c>
      <c r="E2353" s="36">
        <v>2030</v>
      </c>
      <c r="F2353" s="578">
        <v>0.48019169420285779</v>
      </c>
      <c r="G2353" s="578">
        <v>634.04595502217546</v>
      </c>
      <c r="H2353" s="578">
        <v>4.9715008664179501E-2</v>
      </c>
      <c r="I2353" s="578">
        <v>1.2647982652803525E-2</v>
      </c>
      <c r="J2353" s="578">
        <v>5.4578088893322231E-3</v>
      </c>
      <c r="K2353" s="578">
        <v>0.55798129305137878</v>
      </c>
      <c r="L2353" s="578">
        <v>789.67434565226199</v>
      </c>
      <c r="M2353" s="578">
        <v>5.3695755730359396E-2</v>
      </c>
      <c r="N2353" s="578">
        <v>1.3918109703809E-2</v>
      </c>
      <c r="O2353" s="578">
        <v>6.7974326181380641E-3</v>
      </c>
      <c r="P2353" s="578">
        <v>0.48019167836986232</v>
      </c>
      <c r="Q2353" s="578">
        <v>634.04595502217546</v>
      </c>
      <c r="R2353" s="578">
        <v>4.9715008061866628E-2</v>
      </c>
      <c r="S2353" s="578">
        <v>1.264798222594735E-2</v>
      </c>
      <c r="T2353" s="578">
        <v>5.4578088893322231E-3</v>
      </c>
      <c r="U2353" s="578">
        <v>0.55798128296004224</v>
      </c>
      <c r="V2353" s="578">
        <v>789.67434565226199</v>
      </c>
      <c r="W2353" s="578">
        <v>5.3695755651915471E-2</v>
      </c>
      <c r="X2353" s="578">
        <v>1.3918109703809E-2</v>
      </c>
      <c r="Y2353" s="578">
        <v>6.7974326181380641E-3</v>
      </c>
      <c r="AA2353" s="310">
        <v>239</v>
      </c>
    </row>
    <row r="2354" spans="1:27" x14ac:dyDescent="0.3">
      <c r="A2354" s="580" t="s">
        <v>4903</v>
      </c>
      <c r="B2354" s="580" t="s">
        <v>2193</v>
      </c>
      <c r="C2354" s="580" t="s">
        <v>2183</v>
      </c>
      <c r="D2354" s="581">
        <v>16</v>
      </c>
      <c r="E2354" s="581">
        <v>2030</v>
      </c>
      <c r="F2354" s="582">
        <v>0.49121492919994098</v>
      </c>
      <c r="G2354" s="582">
        <v>663.56434885660781</v>
      </c>
      <c r="H2354" s="582">
        <v>4.7996974986517629E-2</v>
      </c>
      <c r="I2354" s="582">
        <v>1.2182149289098249E-2</v>
      </c>
      <c r="J2354" s="582">
        <v>5.7119073511178878E-3</v>
      </c>
      <c r="K2354" s="582">
        <v>0.56507831272218301</v>
      </c>
      <c r="L2354" s="582">
        <v>811.76893838246599</v>
      </c>
      <c r="M2354" s="582">
        <v>5.1836907436760699E-2</v>
      </c>
      <c r="N2354" s="582">
        <v>1.336343753791875E-2</v>
      </c>
      <c r="O2354" s="582">
        <v>6.9876285706413849E-3</v>
      </c>
      <c r="P2354" s="582">
        <v>0.49121490824459552</v>
      </c>
      <c r="Q2354" s="582">
        <v>663.56434885660781</v>
      </c>
      <c r="R2354" s="582">
        <v>4.7996974928992082E-2</v>
      </c>
      <c r="S2354" s="582">
        <v>1.21821495025263E-2</v>
      </c>
      <c r="T2354" s="582">
        <v>5.7119073511178878E-3</v>
      </c>
      <c r="U2354" s="582">
        <v>0.56507830744307785</v>
      </c>
      <c r="V2354" s="582">
        <v>811.76893838246599</v>
      </c>
      <c r="W2354" s="582">
        <v>5.1836906389022816E-2</v>
      </c>
      <c r="X2354" s="582">
        <v>1.3363437440906E-2</v>
      </c>
      <c r="Y2354" s="582">
        <v>6.9876285706413849E-3</v>
      </c>
      <c r="AA2354" s="310">
        <v>240</v>
      </c>
    </row>
    <row r="2355" spans="1:27" x14ac:dyDescent="0.3">
      <c r="A2355" s="310" t="s">
        <v>4904</v>
      </c>
      <c r="B2355" s="310" t="s">
        <v>2192</v>
      </c>
      <c r="C2355" s="310" t="s">
        <v>2183</v>
      </c>
      <c r="D2355" s="36">
        <v>1</v>
      </c>
      <c r="E2355" s="36">
        <v>2012</v>
      </c>
      <c r="F2355" s="578">
        <v>16.938995889830924</v>
      </c>
      <c r="G2355" s="578">
        <v>6184.8946075439408</v>
      </c>
      <c r="H2355" s="578">
        <v>17.309838402172275</v>
      </c>
      <c r="I2355" s="578">
        <v>7.9907967722647202E-2</v>
      </c>
      <c r="J2355" s="578">
        <v>0.12326006358489325</v>
      </c>
      <c r="K2355" s="578">
        <v>17.062468497286574</v>
      </c>
      <c r="L2355" s="578">
        <v>6228.1649881998646</v>
      </c>
      <c r="M2355" s="578">
        <v>17.405262338841524</v>
      </c>
      <c r="N2355" s="578">
        <v>8.0222142696887377E-2</v>
      </c>
      <c r="O2355" s="578">
        <v>0.1241223126805075</v>
      </c>
      <c r="P2355" s="578">
        <v>16.93899692792905</v>
      </c>
      <c r="Q2355" s="578">
        <v>6184.8946075439408</v>
      </c>
      <c r="R2355" s="578">
        <v>17.309839558855526</v>
      </c>
      <c r="S2355" s="578">
        <v>7.9907966747668896E-2</v>
      </c>
      <c r="T2355" s="578">
        <v>0.12326006358489325</v>
      </c>
      <c r="U2355" s="578">
        <v>17.062467990667699</v>
      </c>
      <c r="V2355" s="578">
        <v>6228.1649881998646</v>
      </c>
      <c r="W2355" s="578">
        <v>17.405262181253974</v>
      </c>
      <c r="X2355" s="578">
        <v>8.0222164899472093E-2</v>
      </c>
      <c r="Y2355" s="578">
        <v>0.1241223126805075</v>
      </c>
      <c r="AA2355" s="310">
        <v>241</v>
      </c>
    </row>
    <row r="2356" spans="1:27" x14ac:dyDescent="0.3">
      <c r="A2356" s="310" t="s">
        <v>4905</v>
      </c>
      <c r="B2356" s="310" t="s">
        <v>2192</v>
      </c>
      <c r="C2356" s="310" t="s">
        <v>2183</v>
      </c>
      <c r="D2356" s="36">
        <v>2</v>
      </c>
      <c r="E2356" s="36">
        <v>2012</v>
      </c>
      <c r="F2356" s="578">
        <v>8.9239618299223444</v>
      </c>
      <c r="G2356" s="578">
        <v>3084.3706258138</v>
      </c>
      <c r="H2356" s="578">
        <v>9.0160735990163268</v>
      </c>
      <c r="I2356" s="578">
        <v>4.4704877661691428E-2</v>
      </c>
      <c r="J2356" s="578">
        <v>6.146902447411165E-2</v>
      </c>
      <c r="K2356" s="578">
        <v>9.0758517334878164</v>
      </c>
      <c r="L2356" s="578">
        <v>3136.6209894816029</v>
      </c>
      <c r="M2356" s="578">
        <v>9.1357758946493597</v>
      </c>
      <c r="N2356" s="578">
        <v>4.5080449920078501E-2</v>
      </c>
      <c r="O2356" s="578">
        <v>6.2510314533331696E-2</v>
      </c>
      <c r="P2356" s="578">
        <v>8.9239618845440383</v>
      </c>
      <c r="Q2356" s="578">
        <v>3084.3706258138</v>
      </c>
      <c r="R2356" s="578">
        <v>9.0160736635686263</v>
      </c>
      <c r="S2356" s="578">
        <v>4.4704886754364702E-2</v>
      </c>
      <c r="T2356" s="578">
        <v>6.1469023387568628E-2</v>
      </c>
      <c r="U2356" s="578">
        <v>9.0758517955865852</v>
      </c>
      <c r="V2356" s="578">
        <v>3136.6209894816029</v>
      </c>
      <c r="W2356" s="578">
        <v>9.1357761413431291</v>
      </c>
      <c r="X2356" s="578">
        <v>4.5080453048437094E-2</v>
      </c>
      <c r="Y2356" s="578">
        <v>6.2510315600472155E-2</v>
      </c>
      <c r="AA2356" s="310">
        <v>242</v>
      </c>
    </row>
    <row r="2357" spans="1:27" x14ac:dyDescent="0.3">
      <c r="A2357" s="310" t="s">
        <v>4906</v>
      </c>
      <c r="B2357" s="310" t="s">
        <v>2192</v>
      </c>
      <c r="C2357" s="310" t="s">
        <v>2183</v>
      </c>
      <c r="D2357" s="36">
        <v>3</v>
      </c>
      <c r="E2357" s="36">
        <v>2012</v>
      </c>
      <c r="F2357" s="578">
        <v>5.29294285277971</v>
      </c>
      <c r="G2357" s="578">
        <v>1752.6430905659975</v>
      </c>
      <c r="H2357" s="578">
        <v>4.9492078713301382</v>
      </c>
      <c r="I2357" s="578">
        <v>2.4457061385419324E-2</v>
      </c>
      <c r="J2357" s="578">
        <v>3.4928787945924897E-2</v>
      </c>
      <c r="K2357" s="578">
        <v>5.3370847734791615</v>
      </c>
      <c r="L2357" s="578">
        <v>1769.2450714111276</v>
      </c>
      <c r="M2357" s="578">
        <v>5.0018025200139746</v>
      </c>
      <c r="N2357" s="578">
        <v>2.4701273517545475E-2</v>
      </c>
      <c r="O2357" s="578">
        <v>3.5259642017384296E-2</v>
      </c>
      <c r="P2357" s="578">
        <v>5.2929429049233896</v>
      </c>
      <c r="Q2357" s="578">
        <v>1752.6430905659975</v>
      </c>
      <c r="R2357" s="578">
        <v>4.9492080106453269</v>
      </c>
      <c r="S2357" s="578">
        <v>2.4457058911896923E-2</v>
      </c>
      <c r="T2357" s="578">
        <v>3.4928788469793852E-2</v>
      </c>
      <c r="U2357" s="578">
        <v>5.3370847213251729</v>
      </c>
      <c r="V2357" s="578">
        <v>1769.2450192769325</v>
      </c>
      <c r="W2357" s="578">
        <v>5.0018027060456571</v>
      </c>
      <c r="X2357" s="578">
        <v>2.4701275663649797E-2</v>
      </c>
      <c r="Y2357" s="578">
        <v>3.5259641008451525E-2</v>
      </c>
      <c r="AA2357" s="310">
        <v>243</v>
      </c>
    </row>
    <row r="2358" spans="1:27" x14ac:dyDescent="0.3">
      <c r="A2358" s="310" t="s">
        <v>4907</v>
      </c>
      <c r="B2358" s="310" t="s">
        <v>2192</v>
      </c>
      <c r="C2358" s="310" t="s">
        <v>2183</v>
      </c>
      <c r="D2358" s="36">
        <v>4</v>
      </c>
      <c r="E2358" s="36">
        <v>2012</v>
      </c>
      <c r="F2358" s="578">
        <v>4.4442754691021875</v>
      </c>
      <c r="G2358" s="578">
        <v>1387.8135363260876</v>
      </c>
      <c r="H2358" s="578">
        <v>3.7511375557636075</v>
      </c>
      <c r="I2358" s="578">
        <v>1.8169724565685372E-2</v>
      </c>
      <c r="J2358" s="578">
        <v>2.7657999288445926E-2</v>
      </c>
      <c r="K2358" s="578">
        <v>4.603846629832633</v>
      </c>
      <c r="L2358" s="578">
        <v>1433.9872220357202</v>
      </c>
      <c r="M2358" s="578">
        <v>3.9149899563744803</v>
      </c>
      <c r="N2358" s="578">
        <v>1.9512708063075423E-2</v>
      </c>
      <c r="O2358" s="578">
        <v>2.8578245003397226E-2</v>
      </c>
      <c r="P2358" s="578">
        <v>4.4442756255747673</v>
      </c>
      <c r="Q2358" s="578">
        <v>1387.8135363260876</v>
      </c>
      <c r="R2358" s="578">
        <v>3.7511375765255499</v>
      </c>
      <c r="S2358" s="578">
        <v>1.8169726102276677E-2</v>
      </c>
      <c r="T2358" s="578">
        <v>2.7657999288445926E-2</v>
      </c>
      <c r="U2358" s="578">
        <v>4.6038467863051347</v>
      </c>
      <c r="V2358" s="578">
        <v>1433.9871699015248</v>
      </c>
      <c r="W2358" s="578">
        <v>3.9149899431128352</v>
      </c>
      <c r="X2358" s="578">
        <v>1.9512710118533449E-2</v>
      </c>
      <c r="Y2358" s="578">
        <v>2.8578245003397226E-2</v>
      </c>
      <c r="AA2358" s="310">
        <v>244</v>
      </c>
    </row>
    <row r="2359" spans="1:27" x14ac:dyDescent="0.3">
      <c r="A2359" s="310" t="s">
        <v>4908</v>
      </c>
      <c r="B2359" s="310" t="s">
        <v>2192</v>
      </c>
      <c r="C2359" s="310" t="s">
        <v>2183</v>
      </c>
      <c r="D2359" s="36">
        <v>5</v>
      </c>
      <c r="E2359" s="36">
        <v>2012</v>
      </c>
      <c r="F2359" s="578">
        <v>4.0045648749553449</v>
      </c>
      <c r="G2359" s="578">
        <v>1210.7217763264925</v>
      </c>
      <c r="H2359" s="578">
        <v>3.0845196738991874</v>
      </c>
      <c r="I2359" s="578">
        <v>1.5032264578053376E-2</v>
      </c>
      <c r="J2359" s="578">
        <v>2.4128694766356252E-2</v>
      </c>
      <c r="K2359" s="578">
        <v>4.3090802128137176</v>
      </c>
      <c r="L2359" s="578">
        <v>1296.1136296590125</v>
      </c>
      <c r="M2359" s="578">
        <v>3.3805170258650197</v>
      </c>
      <c r="N2359" s="578">
        <v>1.7607073242591725E-2</v>
      </c>
      <c r="O2359" s="578">
        <v>2.5830519987114976E-2</v>
      </c>
      <c r="P2359" s="578">
        <v>4.0045650314435353</v>
      </c>
      <c r="Q2359" s="578">
        <v>1210.7217763264925</v>
      </c>
      <c r="R2359" s="578">
        <v>3.0845198099717228</v>
      </c>
      <c r="S2359" s="578">
        <v>1.5032265110373024E-2</v>
      </c>
      <c r="T2359" s="578">
        <v>2.4128695290225204E-2</v>
      </c>
      <c r="U2359" s="578">
        <v>4.3090802128084844</v>
      </c>
      <c r="V2359" s="578">
        <v>1296.1136296590125</v>
      </c>
      <c r="W2359" s="578">
        <v>3.3805171250532977</v>
      </c>
      <c r="X2359" s="578">
        <v>1.7607075838706476E-2</v>
      </c>
      <c r="Y2359" s="578">
        <v>2.583052050128265E-2</v>
      </c>
      <c r="AA2359" s="310">
        <v>245</v>
      </c>
    </row>
    <row r="2360" spans="1:27" x14ac:dyDescent="0.3">
      <c r="A2360" s="310" t="s">
        <v>4909</v>
      </c>
      <c r="B2360" s="310" t="s">
        <v>2192</v>
      </c>
      <c r="C2360" s="310" t="s">
        <v>2183</v>
      </c>
      <c r="D2360" s="36">
        <v>6</v>
      </c>
      <c r="E2360" s="36">
        <v>2012</v>
      </c>
      <c r="F2360" s="578">
        <v>3.6514186681874823</v>
      </c>
      <c r="G2360" s="578">
        <v>1088.5606180826751</v>
      </c>
      <c r="H2360" s="578">
        <v>2.5847996043072849</v>
      </c>
      <c r="I2360" s="578">
        <v>1.1927485871751735E-2</v>
      </c>
      <c r="J2360" s="578">
        <v>2.1694152227913301E-2</v>
      </c>
      <c r="K2360" s="578">
        <v>4.0773945510430423</v>
      </c>
      <c r="L2360" s="578">
        <v>1207.8655344645124</v>
      </c>
      <c r="M2360" s="578">
        <v>2.98257313284557</v>
      </c>
      <c r="N2360" s="578">
        <v>1.6245872857022399E-2</v>
      </c>
      <c r="O2360" s="578">
        <v>2.4071810553626425E-2</v>
      </c>
      <c r="P2360" s="578">
        <v>3.6514189289788748</v>
      </c>
      <c r="Q2360" s="578">
        <v>1088.5606180826751</v>
      </c>
      <c r="R2360" s="578">
        <v>2.5847996076190549</v>
      </c>
      <c r="S2360" s="578">
        <v>1.1927485035092365E-2</v>
      </c>
      <c r="T2360" s="578">
        <v>2.1694152227913301E-2</v>
      </c>
      <c r="U2360" s="578">
        <v>4.0773947074895478</v>
      </c>
      <c r="V2360" s="578">
        <v>1207.8655344645124</v>
      </c>
      <c r="W2360" s="578">
        <v>2.9825731245412754</v>
      </c>
      <c r="X2360" s="578">
        <v>1.6245877493702175E-2</v>
      </c>
      <c r="Y2360" s="578">
        <v>2.4071810029757473E-2</v>
      </c>
      <c r="AA2360" s="310">
        <v>246</v>
      </c>
    </row>
    <row r="2361" spans="1:27" x14ac:dyDescent="0.3">
      <c r="A2361" s="310" t="s">
        <v>4910</v>
      </c>
      <c r="B2361" s="310" t="s">
        <v>2192</v>
      </c>
      <c r="C2361" s="310" t="s">
        <v>2183</v>
      </c>
      <c r="D2361" s="36">
        <v>7</v>
      </c>
      <c r="E2361" s="36">
        <v>2012</v>
      </c>
      <c r="F2361" s="578">
        <v>3.6706188397731649</v>
      </c>
      <c r="G2361" s="578">
        <v>1051.4696350097599</v>
      </c>
      <c r="H2361" s="578">
        <v>2.3282416856412325</v>
      </c>
      <c r="I2361" s="578">
        <v>1.2069166105978461E-2</v>
      </c>
      <c r="J2361" s="578">
        <v>2.0954978089624328E-2</v>
      </c>
      <c r="K2361" s="578">
        <v>4.1512690539680799</v>
      </c>
      <c r="L2361" s="578">
        <v>1190.6995747884048</v>
      </c>
      <c r="M2361" s="578">
        <v>2.7388177309324702</v>
      </c>
      <c r="N2361" s="578">
        <v>2.5885740555774302E-2</v>
      </c>
      <c r="O2361" s="578">
        <v>2.3729692562483199E-2</v>
      </c>
      <c r="P2361" s="578">
        <v>3.6706189490483476</v>
      </c>
      <c r="Q2361" s="578">
        <v>1051.4696871439551</v>
      </c>
      <c r="R2361" s="578">
        <v>2.3282417119850476</v>
      </c>
      <c r="S2361" s="578">
        <v>1.2069163790329157E-2</v>
      </c>
      <c r="T2361" s="578">
        <v>2.0954978089624328E-2</v>
      </c>
      <c r="U2361" s="578">
        <v>4.1512691061168399</v>
      </c>
      <c r="V2361" s="578">
        <v>1190.6995747884048</v>
      </c>
      <c r="W2361" s="578">
        <v>2.7388177449714277</v>
      </c>
      <c r="X2361" s="578">
        <v>2.5885742158682903E-2</v>
      </c>
      <c r="Y2361" s="578">
        <v>2.3729692562483199E-2</v>
      </c>
      <c r="AA2361" s="310">
        <v>247</v>
      </c>
    </row>
    <row r="2362" spans="1:27" x14ac:dyDescent="0.3">
      <c r="A2362" s="310" t="s">
        <v>4911</v>
      </c>
      <c r="B2362" s="310" t="s">
        <v>2192</v>
      </c>
      <c r="C2362" s="310" t="s">
        <v>2183</v>
      </c>
      <c r="D2362" s="36">
        <v>8</v>
      </c>
      <c r="E2362" s="36">
        <v>2012</v>
      </c>
      <c r="F2362" s="578">
        <v>3.5366724899446305</v>
      </c>
      <c r="G2362" s="578">
        <v>932.39978822072305</v>
      </c>
      <c r="H2362" s="578">
        <v>1.8897875065467775</v>
      </c>
      <c r="I2362" s="578">
        <v>1.1342849463327746E-2</v>
      </c>
      <c r="J2362" s="578">
        <v>1.8581958924187299E-2</v>
      </c>
      <c r="K2362" s="578">
        <v>4.063613430724895</v>
      </c>
      <c r="L2362" s="578">
        <v>1092.66468429565</v>
      </c>
      <c r="M2362" s="578">
        <v>2.318121965630775</v>
      </c>
      <c r="N2362" s="578">
        <v>4.5625958449818371E-2</v>
      </c>
      <c r="O2362" s="578">
        <v>2.1775931527372401E-2</v>
      </c>
      <c r="P2362" s="578">
        <v>3.5366726463911724</v>
      </c>
      <c r="Q2362" s="578">
        <v>932.39984639485624</v>
      </c>
      <c r="R2362" s="578">
        <v>1.8897874858842727</v>
      </c>
      <c r="S2362" s="578">
        <v>1.1342852549394872E-2</v>
      </c>
      <c r="T2362" s="578">
        <v>1.8581958410019625E-2</v>
      </c>
      <c r="U2362" s="578">
        <v>4.0636135350435572</v>
      </c>
      <c r="V2362" s="578">
        <v>1092.66468429565</v>
      </c>
      <c r="W2362" s="578">
        <v>2.3181219560677424</v>
      </c>
      <c r="X2362" s="578">
        <v>4.5625962645772206E-2</v>
      </c>
      <c r="Y2362" s="578">
        <v>2.1775931527372401E-2</v>
      </c>
      <c r="AA2362" s="310">
        <v>248</v>
      </c>
    </row>
    <row r="2363" spans="1:27" x14ac:dyDescent="0.3">
      <c r="A2363" s="310" t="s">
        <v>4912</v>
      </c>
      <c r="B2363" s="310" t="s">
        <v>2192</v>
      </c>
      <c r="C2363" s="310" t="s">
        <v>2183</v>
      </c>
      <c r="D2363" s="36">
        <v>9</v>
      </c>
      <c r="E2363" s="36">
        <v>2012</v>
      </c>
      <c r="F2363" s="578">
        <v>3.612145827170322</v>
      </c>
      <c r="G2363" s="578">
        <v>892.07766405741324</v>
      </c>
      <c r="H2363" s="578">
        <v>1.6345506008953274</v>
      </c>
      <c r="I2363" s="578">
        <v>1.1268468299438901E-2</v>
      </c>
      <c r="J2363" s="578">
        <v>1.7778396024368648E-2</v>
      </c>
      <c r="K2363" s="578">
        <v>4.1698741734790747</v>
      </c>
      <c r="L2363" s="578">
        <v>1067.8578160603799</v>
      </c>
      <c r="M2363" s="578">
        <v>2.0708041702140054</v>
      </c>
      <c r="N2363" s="578">
        <v>8.0586244383993977E-2</v>
      </c>
      <c r="O2363" s="578">
        <v>2.1281521786780378E-2</v>
      </c>
      <c r="P2363" s="578">
        <v>3.6121459314836821</v>
      </c>
      <c r="Q2363" s="578">
        <v>892.07766405741324</v>
      </c>
      <c r="R2363" s="578">
        <v>1.6345506106390499</v>
      </c>
      <c r="S2363" s="578">
        <v>1.1268472284806767E-2</v>
      </c>
      <c r="T2363" s="578">
        <v>1.77783955004997E-2</v>
      </c>
      <c r="U2363" s="578">
        <v>4.1698742777818971</v>
      </c>
      <c r="V2363" s="578">
        <v>1067.8578160603799</v>
      </c>
      <c r="W2363" s="578">
        <v>2.0708041683113398</v>
      </c>
      <c r="X2363" s="578">
        <v>8.058624644036147E-2</v>
      </c>
      <c r="Y2363" s="578">
        <v>2.1281522300948028E-2</v>
      </c>
      <c r="AA2363" s="310">
        <v>249</v>
      </c>
    </row>
    <row r="2364" spans="1:27" x14ac:dyDescent="0.3">
      <c r="A2364" s="310" t="s">
        <v>4913</v>
      </c>
      <c r="B2364" s="310" t="s">
        <v>2192</v>
      </c>
      <c r="C2364" s="310" t="s">
        <v>2183</v>
      </c>
      <c r="D2364" s="36">
        <v>10</v>
      </c>
      <c r="E2364" s="36">
        <v>2012</v>
      </c>
      <c r="F2364" s="578">
        <v>3.6751292018107002</v>
      </c>
      <c r="G2364" s="578">
        <v>860.78133010864224</v>
      </c>
      <c r="H2364" s="578">
        <v>1.4344349857589473</v>
      </c>
      <c r="I2364" s="578">
        <v>1.1230697854140666E-2</v>
      </c>
      <c r="J2364" s="578">
        <v>1.71546653922026E-2</v>
      </c>
      <c r="K2364" s="578">
        <v>4.2476929629046145</v>
      </c>
      <c r="L2364" s="578">
        <v>1045.5979245503727</v>
      </c>
      <c r="M2364" s="578">
        <v>1.8819294946721676</v>
      </c>
      <c r="N2364" s="578">
        <v>0.11007068997181076</v>
      </c>
      <c r="O2364" s="578">
        <v>2.0837875820385827E-2</v>
      </c>
      <c r="P2364" s="578">
        <v>3.6751293061083699</v>
      </c>
      <c r="Q2364" s="578">
        <v>860.78134091695097</v>
      </c>
      <c r="R2364" s="578">
        <v>1.4344350402031198</v>
      </c>
      <c r="S2364" s="578">
        <v>1.1230698088070297E-2</v>
      </c>
      <c r="T2364" s="578">
        <v>1.71546653922026E-2</v>
      </c>
      <c r="U2364" s="578">
        <v>4.2476933304615123</v>
      </c>
      <c r="V2364" s="578">
        <v>1045.5979245503727</v>
      </c>
      <c r="W2364" s="578">
        <v>1.8819294795278676</v>
      </c>
      <c r="X2364" s="578">
        <v>0.11007069409030595</v>
      </c>
      <c r="Y2364" s="578">
        <v>2.0837875820385827E-2</v>
      </c>
      <c r="AA2364" s="310">
        <v>250</v>
      </c>
    </row>
    <row r="2365" spans="1:27" x14ac:dyDescent="0.3">
      <c r="A2365" s="310" t="s">
        <v>4914</v>
      </c>
      <c r="B2365" s="310" t="s">
        <v>2192</v>
      </c>
      <c r="C2365" s="310" t="s">
        <v>2183</v>
      </c>
      <c r="D2365" s="36">
        <v>11</v>
      </c>
      <c r="E2365" s="36">
        <v>2012</v>
      </c>
      <c r="F2365" s="578">
        <v>3.7602294293252827</v>
      </c>
      <c r="G2365" s="578">
        <v>836.24137242635072</v>
      </c>
      <c r="H2365" s="578">
        <v>1.2614054713588549</v>
      </c>
      <c r="I2365" s="578">
        <v>1.1363258448492741E-2</v>
      </c>
      <c r="J2365" s="578">
        <v>1.6665606652774501E-2</v>
      </c>
      <c r="K2365" s="578">
        <v>4.3215345129594827</v>
      </c>
      <c r="L2365" s="578">
        <v>1020.6894715626991</v>
      </c>
      <c r="M2365" s="578">
        <v>1.69219580297552</v>
      </c>
      <c r="N2365" s="578">
        <v>0.1209926835184278</v>
      </c>
      <c r="O2365" s="578">
        <v>2.0341501998094175E-2</v>
      </c>
      <c r="P2365" s="578">
        <v>3.7602293771712176</v>
      </c>
      <c r="Q2365" s="578">
        <v>836.24137783050503</v>
      </c>
      <c r="R2365" s="578">
        <v>1.2614054715189276</v>
      </c>
      <c r="S2365" s="578">
        <v>1.1363259373448866E-2</v>
      </c>
      <c r="T2365" s="578">
        <v>1.6665606652774501E-2</v>
      </c>
      <c r="U2365" s="578">
        <v>4.3215343043432277</v>
      </c>
      <c r="V2365" s="578">
        <v>1020.6894715626991</v>
      </c>
      <c r="W2365" s="578">
        <v>1.6921958988047323</v>
      </c>
      <c r="X2365" s="578">
        <v>0.12099268354935029</v>
      </c>
      <c r="Y2365" s="578">
        <v>2.0341501998094175E-2</v>
      </c>
      <c r="AA2365" s="310">
        <v>251</v>
      </c>
    </row>
    <row r="2366" spans="1:27" x14ac:dyDescent="0.3">
      <c r="A2366" s="310" t="s">
        <v>4915</v>
      </c>
      <c r="B2366" s="310" t="s">
        <v>2192</v>
      </c>
      <c r="C2366" s="310" t="s">
        <v>2183</v>
      </c>
      <c r="D2366" s="36">
        <v>12</v>
      </c>
      <c r="E2366" s="36">
        <v>2012</v>
      </c>
      <c r="F2366" s="578">
        <v>3.8298564843692731</v>
      </c>
      <c r="G2366" s="578">
        <v>816.16654904683389</v>
      </c>
      <c r="H2366" s="578">
        <v>1.1198387054682775</v>
      </c>
      <c r="I2366" s="578">
        <v>1.1471725041853108E-2</v>
      </c>
      <c r="J2366" s="578">
        <v>1.6265523552040848E-2</v>
      </c>
      <c r="K2366" s="578">
        <v>4.37274637621673</v>
      </c>
      <c r="L2366" s="578">
        <v>995.27358055114576</v>
      </c>
      <c r="M2366" s="578">
        <v>1.5200390870068026</v>
      </c>
      <c r="N2366" s="578">
        <v>0.11551231096503493</v>
      </c>
      <c r="O2366" s="578">
        <v>1.9835009453042052E-2</v>
      </c>
      <c r="P2366" s="578">
        <v>3.8298563800506855</v>
      </c>
      <c r="Q2366" s="578">
        <v>816.16655413309695</v>
      </c>
      <c r="R2366" s="578">
        <v>1.1198386725203151</v>
      </c>
      <c r="S2366" s="578">
        <v>1.1471725397958191E-2</v>
      </c>
      <c r="T2366" s="578">
        <v>1.62655240662085E-2</v>
      </c>
      <c r="U2366" s="578">
        <v>4.3727463762166527</v>
      </c>
      <c r="V2366" s="578">
        <v>995.2735335032138</v>
      </c>
      <c r="W2366" s="578">
        <v>1.520039097863745</v>
      </c>
      <c r="X2366" s="578">
        <v>0.1155123119945827</v>
      </c>
      <c r="Y2366" s="578">
        <v>1.9835009453042052E-2</v>
      </c>
      <c r="AA2366" s="310">
        <v>252</v>
      </c>
    </row>
    <row r="2367" spans="1:27" x14ac:dyDescent="0.3">
      <c r="A2367" s="310" t="s">
        <v>4916</v>
      </c>
      <c r="B2367" s="310" t="s">
        <v>2192</v>
      </c>
      <c r="C2367" s="310" t="s">
        <v>2183</v>
      </c>
      <c r="D2367" s="36">
        <v>13</v>
      </c>
      <c r="E2367" s="36">
        <v>2012</v>
      </c>
      <c r="F2367" s="578">
        <v>3.7077226208057947</v>
      </c>
      <c r="G2367" s="578">
        <v>769.65970675150504</v>
      </c>
      <c r="H2367" s="578">
        <v>0.99549161026212929</v>
      </c>
      <c r="I2367" s="578">
        <v>1.1420331760670381E-2</v>
      </c>
      <c r="J2367" s="578">
        <v>1.533869796548965E-2</v>
      </c>
      <c r="K2367" s="578">
        <v>4.2417104039843654</v>
      </c>
      <c r="L2367" s="578">
        <v>944.17149925231877</v>
      </c>
      <c r="M2367" s="578">
        <v>1.3700592166226899</v>
      </c>
      <c r="N2367" s="578">
        <v>0.105636228817881</v>
      </c>
      <c r="O2367" s="578">
        <v>1.8816585186868851E-2</v>
      </c>
      <c r="P2367" s="578">
        <v>3.7077226729702422</v>
      </c>
      <c r="Q2367" s="578">
        <v>769.65969626108756</v>
      </c>
      <c r="R2367" s="578">
        <v>0.99549164825930181</v>
      </c>
      <c r="S2367" s="578">
        <v>1.1420333809496665E-2</v>
      </c>
      <c r="T2367" s="578">
        <v>1.533869796548965E-2</v>
      </c>
      <c r="U2367" s="578">
        <v>4.2417107169139801</v>
      </c>
      <c r="V2367" s="578">
        <v>944.17149416605582</v>
      </c>
      <c r="W2367" s="578">
        <v>1.3700592716352999</v>
      </c>
      <c r="X2367" s="578">
        <v>0.1056362277701431</v>
      </c>
      <c r="Y2367" s="578">
        <v>1.8816584662999899E-2</v>
      </c>
      <c r="AA2367" s="310">
        <v>253</v>
      </c>
    </row>
    <row r="2368" spans="1:27" x14ac:dyDescent="0.3">
      <c r="A2368" s="310" t="s">
        <v>4917</v>
      </c>
      <c r="B2368" s="310" t="s">
        <v>2192</v>
      </c>
      <c r="C2368" s="310" t="s">
        <v>2183</v>
      </c>
      <c r="D2368" s="36">
        <v>14</v>
      </c>
      <c r="E2368" s="36">
        <v>2012</v>
      </c>
      <c r="F2368" s="578">
        <v>3.5659526546719396</v>
      </c>
      <c r="G2368" s="578">
        <v>751.70314852396598</v>
      </c>
      <c r="H2368" s="578">
        <v>0.96313069351374914</v>
      </c>
      <c r="I2368" s="578">
        <v>1.2702943278289476E-2</v>
      </c>
      <c r="J2368" s="578">
        <v>1.4980853156885051E-2</v>
      </c>
      <c r="K2368" s="578">
        <v>4.0838609848752432</v>
      </c>
      <c r="L2368" s="578">
        <v>917.42886606852176</v>
      </c>
      <c r="M2368" s="578">
        <v>1.3050589472898775</v>
      </c>
      <c r="N2368" s="578">
        <v>9.5769385328518683E-2</v>
      </c>
      <c r="O2368" s="578">
        <v>1.8283596233231898E-2</v>
      </c>
      <c r="P2368" s="578">
        <v>3.5659525503585852</v>
      </c>
      <c r="Q2368" s="578">
        <v>751.70308717091825</v>
      </c>
      <c r="R2368" s="578">
        <v>0.96313067134784758</v>
      </c>
      <c r="S2368" s="578">
        <v>1.2702944853496424E-2</v>
      </c>
      <c r="T2368" s="578">
        <v>1.4980853156885051E-2</v>
      </c>
      <c r="U2368" s="578">
        <v>4.0838611934863476</v>
      </c>
      <c r="V2368" s="578">
        <v>917.42886606852176</v>
      </c>
      <c r="W2368" s="578">
        <v>1.3050589840083027</v>
      </c>
      <c r="X2368" s="578">
        <v>9.5769385294867282E-2</v>
      </c>
      <c r="Y2368" s="578">
        <v>1.828359675710085E-2</v>
      </c>
      <c r="AA2368" s="310">
        <v>254</v>
      </c>
    </row>
    <row r="2369" spans="1:27" x14ac:dyDescent="0.3">
      <c r="A2369" s="310" t="s">
        <v>4918</v>
      </c>
      <c r="B2369" s="310" t="s">
        <v>2192</v>
      </c>
      <c r="C2369" s="310" t="s">
        <v>2183</v>
      </c>
      <c r="D2369" s="36">
        <v>15</v>
      </c>
      <c r="E2369" s="36">
        <v>2012</v>
      </c>
      <c r="F2369" s="578">
        <v>3.4425011404783419</v>
      </c>
      <c r="G2369" s="578">
        <v>738.2319691975905</v>
      </c>
      <c r="H2369" s="578">
        <v>0.94131706275705418</v>
      </c>
      <c r="I2369" s="578">
        <v>1.3910343505434202E-2</v>
      </c>
      <c r="J2369" s="578">
        <v>1.4712378004332949E-2</v>
      </c>
      <c r="K2369" s="578">
        <v>3.94167542604244</v>
      </c>
      <c r="L2369" s="578">
        <v>895.53938547770122</v>
      </c>
      <c r="M2369" s="578">
        <v>1.2554324223892726</v>
      </c>
      <c r="N2369" s="578">
        <v>8.9024893999521584E-2</v>
      </c>
      <c r="O2369" s="578">
        <v>1.7847389894692801E-2</v>
      </c>
      <c r="P2369" s="578">
        <v>3.4425010870876678</v>
      </c>
      <c r="Q2369" s="578">
        <v>738.2319691975905</v>
      </c>
      <c r="R2369" s="578">
        <v>0.94131711015718922</v>
      </c>
      <c r="S2369" s="578">
        <v>1.3910347700023775E-2</v>
      </c>
      <c r="T2369" s="578">
        <v>1.4712378004332949E-2</v>
      </c>
      <c r="U2369" s="578">
        <v>3.9416753217343072</v>
      </c>
      <c r="V2369" s="578">
        <v>895.53938547770122</v>
      </c>
      <c r="W2369" s="578">
        <v>1.2554324679437374</v>
      </c>
      <c r="X2369" s="578">
        <v>8.9024893535376057E-2</v>
      </c>
      <c r="Y2369" s="578">
        <v>1.7847389894692801E-2</v>
      </c>
      <c r="AA2369" s="310">
        <v>255</v>
      </c>
    </row>
    <row r="2370" spans="1:27" x14ac:dyDescent="0.3">
      <c r="A2370" s="580" t="s">
        <v>4919</v>
      </c>
      <c r="B2370" s="580" t="s">
        <v>2192</v>
      </c>
      <c r="C2370" s="580" t="s">
        <v>2183</v>
      </c>
      <c r="D2370" s="581">
        <v>16</v>
      </c>
      <c r="E2370" s="581">
        <v>2012</v>
      </c>
      <c r="F2370" s="582">
        <v>3.3708283052722701</v>
      </c>
      <c r="G2370" s="582">
        <v>741.8214527765906</v>
      </c>
      <c r="H2370" s="582">
        <v>0.94602517835270561</v>
      </c>
      <c r="I2370" s="582">
        <v>1.5890057208252949E-2</v>
      </c>
      <c r="J2370" s="582">
        <v>1.478391988590975E-2</v>
      </c>
      <c r="K2370" s="582">
        <v>3.8489438483251548</v>
      </c>
      <c r="L2370" s="582">
        <v>890.15678532918241</v>
      </c>
      <c r="M2370" s="582">
        <v>1.2304262333367</v>
      </c>
      <c r="N2370" s="582">
        <v>8.4752978276810345E-2</v>
      </c>
      <c r="O2370" s="582">
        <v>1.7740109042885324E-2</v>
      </c>
      <c r="P2370" s="582">
        <v>3.370828200964215</v>
      </c>
      <c r="Q2370" s="582">
        <v>741.8214527765906</v>
      </c>
      <c r="R2370" s="582">
        <v>0.94602519165467369</v>
      </c>
      <c r="S2370" s="582">
        <v>1.5890060836644151E-2</v>
      </c>
      <c r="T2370" s="582">
        <v>1.478391988590975E-2</v>
      </c>
      <c r="U2370" s="582">
        <v>3.8489439004689094</v>
      </c>
      <c r="V2370" s="582">
        <v>890.15678532918241</v>
      </c>
      <c r="W2370" s="582">
        <v>1.2304262387287925</v>
      </c>
      <c r="X2370" s="582">
        <v>8.4752970500327499E-2</v>
      </c>
      <c r="Y2370" s="582">
        <v>1.7740109566754276E-2</v>
      </c>
      <c r="AA2370" s="310">
        <v>256</v>
      </c>
    </row>
    <row r="2371" spans="1:27" x14ac:dyDescent="0.3">
      <c r="A2371" s="310" t="s">
        <v>4920</v>
      </c>
      <c r="B2371" s="310" t="s">
        <v>2192</v>
      </c>
      <c r="C2371" s="310" t="s">
        <v>2183</v>
      </c>
      <c r="D2371" s="36">
        <v>1</v>
      </c>
      <c r="E2371" s="36">
        <v>2020</v>
      </c>
      <c r="F2371" s="578">
        <v>15.663089969612825</v>
      </c>
      <c r="G2371" s="578">
        <v>6183.2403208414671</v>
      </c>
      <c r="H2371" s="578">
        <v>17.136757523646001</v>
      </c>
      <c r="I2371" s="578">
        <v>8.5828037279800942E-2</v>
      </c>
      <c r="J2371" s="578">
        <v>4.1138880730916996E-2</v>
      </c>
      <c r="K2371" s="578">
        <v>15.777062250043802</v>
      </c>
      <c r="L2371" s="578">
        <v>6226.5021158854106</v>
      </c>
      <c r="M2371" s="578">
        <v>17.229147668947252</v>
      </c>
      <c r="N2371" s="578">
        <v>8.6234694871563905E-2</v>
      </c>
      <c r="O2371" s="578">
        <v>4.1426720796152901E-2</v>
      </c>
      <c r="P2371" s="578">
        <v>15.663090491158925</v>
      </c>
      <c r="Q2371" s="578">
        <v>6183.2403208414671</v>
      </c>
      <c r="R2371" s="578">
        <v>17.136757117375922</v>
      </c>
      <c r="S2371" s="578">
        <v>8.5828047999105581E-2</v>
      </c>
      <c r="T2371" s="578">
        <v>4.1138880730916996E-2</v>
      </c>
      <c r="U2371" s="578">
        <v>15.77706122680465</v>
      </c>
      <c r="V2371" s="578">
        <v>6226.5021667480396</v>
      </c>
      <c r="W2371" s="578">
        <v>17.229148661387875</v>
      </c>
      <c r="X2371" s="578">
        <v>8.6234691550392248E-2</v>
      </c>
      <c r="Y2371" s="578">
        <v>4.1426720796152901E-2</v>
      </c>
      <c r="AA2371" s="310">
        <v>257</v>
      </c>
    </row>
    <row r="2372" spans="1:27" x14ac:dyDescent="0.3">
      <c r="A2372" s="310" t="s">
        <v>4921</v>
      </c>
      <c r="B2372" s="310" t="s">
        <v>2192</v>
      </c>
      <c r="C2372" s="310" t="s">
        <v>2183</v>
      </c>
      <c r="D2372" s="36">
        <v>2</v>
      </c>
      <c r="E2372" s="36">
        <v>2020</v>
      </c>
      <c r="F2372" s="578">
        <v>8.2564486267007524</v>
      </c>
      <c r="G2372" s="578">
        <v>3083.5552508036226</v>
      </c>
      <c r="H2372" s="578">
        <v>8.8718539566422479</v>
      </c>
      <c r="I2372" s="578">
        <v>4.8169332496399826E-2</v>
      </c>
      <c r="J2372" s="578">
        <v>2.0515791014380075E-2</v>
      </c>
      <c r="K2372" s="578">
        <v>8.3970190188457874</v>
      </c>
      <c r="L2372" s="578">
        <v>3135.7945976257279</v>
      </c>
      <c r="M2372" s="578">
        <v>8.9894463720459772</v>
      </c>
      <c r="N2372" s="578">
        <v>4.8751588109704827E-2</v>
      </c>
      <c r="O2372" s="578">
        <v>2.0863342991409149E-2</v>
      </c>
      <c r="P2372" s="578">
        <v>8.2564485819969615</v>
      </c>
      <c r="Q2372" s="578">
        <v>3083.5553029378198</v>
      </c>
      <c r="R2372" s="578">
        <v>8.8718536638528604</v>
      </c>
      <c r="S2372" s="578">
        <v>4.8169337732664005E-2</v>
      </c>
      <c r="T2372" s="578">
        <v>2.0515791014380075E-2</v>
      </c>
      <c r="U2372" s="578">
        <v>8.3970189592359841</v>
      </c>
      <c r="V2372" s="578">
        <v>3135.7946497599251</v>
      </c>
      <c r="W2372" s="578">
        <v>8.989446744448891</v>
      </c>
      <c r="X2372" s="578">
        <v>4.8751582877078606E-2</v>
      </c>
      <c r="Y2372" s="578">
        <v>2.0863342991409149E-2</v>
      </c>
      <c r="AA2372" s="310">
        <v>258</v>
      </c>
    </row>
    <row r="2373" spans="1:27" x14ac:dyDescent="0.3">
      <c r="A2373" s="310" t="s">
        <v>4922</v>
      </c>
      <c r="B2373" s="310" t="s">
        <v>2192</v>
      </c>
      <c r="C2373" s="310" t="s">
        <v>2183</v>
      </c>
      <c r="D2373" s="36">
        <v>3</v>
      </c>
      <c r="E2373" s="36">
        <v>2020</v>
      </c>
      <c r="F2373" s="578">
        <v>4.8907803828101297</v>
      </c>
      <c r="G2373" s="578">
        <v>1752.2013689676876</v>
      </c>
      <c r="H2373" s="578">
        <v>4.8373265514067771</v>
      </c>
      <c r="I2373" s="578">
        <v>2.5825385100764202E-2</v>
      </c>
      <c r="J2373" s="578">
        <v>1.1657905299216474E-2</v>
      </c>
      <c r="K2373" s="578">
        <v>4.9321772209609627</v>
      </c>
      <c r="L2373" s="578">
        <v>1768.7985560099223</v>
      </c>
      <c r="M2373" s="578">
        <v>4.889258668350517</v>
      </c>
      <c r="N2373" s="578">
        <v>2.6209619232986325E-2</v>
      </c>
      <c r="O2373" s="578">
        <v>1.1768348854578376E-2</v>
      </c>
      <c r="P2373" s="578">
        <v>4.8907803306612196</v>
      </c>
      <c r="Q2373" s="578">
        <v>1752.2013689676876</v>
      </c>
      <c r="R2373" s="578">
        <v>4.8373266699757798</v>
      </c>
      <c r="S2373" s="578">
        <v>2.5825386720877426E-2</v>
      </c>
      <c r="T2373" s="578">
        <v>1.1657905299216474E-2</v>
      </c>
      <c r="U2373" s="578">
        <v>4.9321772209609627</v>
      </c>
      <c r="V2373" s="578">
        <v>1768.7985560099223</v>
      </c>
      <c r="W2373" s="578">
        <v>4.889258763175647</v>
      </c>
      <c r="X2373" s="578">
        <v>2.6209619676743949E-2</v>
      </c>
      <c r="Y2373" s="578">
        <v>1.1768348854578376E-2</v>
      </c>
      <c r="AA2373" s="310">
        <v>259</v>
      </c>
    </row>
    <row r="2374" spans="1:27" x14ac:dyDescent="0.3">
      <c r="A2374" s="310" t="s">
        <v>4923</v>
      </c>
      <c r="B2374" s="310" t="s">
        <v>2192</v>
      </c>
      <c r="C2374" s="310" t="s">
        <v>2183</v>
      </c>
      <c r="D2374" s="36">
        <v>4</v>
      </c>
      <c r="E2374" s="36">
        <v>2020</v>
      </c>
      <c r="F2374" s="578">
        <v>4.0952592755224151</v>
      </c>
      <c r="G2374" s="578">
        <v>1387.4832267761176</v>
      </c>
      <c r="H2374" s="578">
        <v>3.6355312647331899</v>
      </c>
      <c r="I2374" s="578">
        <v>1.8704010814796328E-2</v>
      </c>
      <c r="J2374" s="578">
        <v>9.2313231725711323E-3</v>
      </c>
      <c r="K2374" s="578">
        <v>4.2430935081565577</v>
      </c>
      <c r="L2374" s="578">
        <v>1433.6483141581152</v>
      </c>
      <c r="M2374" s="578">
        <v>3.7802040026678321</v>
      </c>
      <c r="N2374" s="578">
        <v>1.9873097440116248E-2</v>
      </c>
      <c r="O2374" s="578">
        <v>9.538489185312431E-3</v>
      </c>
      <c r="P2374" s="578">
        <v>4.0952596393695568</v>
      </c>
      <c r="Q2374" s="578">
        <v>1387.4831746419227</v>
      </c>
      <c r="R2374" s="578">
        <v>3.6355313133826677</v>
      </c>
      <c r="S2374" s="578">
        <v>1.87040087653258E-2</v>
      </c>
      <c r="T2374" s="578">
        <v>9.2313231677204968E-3</v>
      </c>
      <c r="U2374" s="578">
        <v>4.2430936124594556</v>
      </c>
      <c r="V2374" s="578">
        <v>1433.6483141581152</v>
      </c>
      <c r="W2374" s="578">
        <v>3.7802041115719422</v>
      </c>
      <c r="X2374" s="578">
        <v>1.9873096367746201E-2</v>
      </c>
      <c r="Y2374" s="578">
        <v>9.538489185312431E-3</v>
      </c>
      <c r="AA2374" s="310">
        <v>260</v>
      </c>
    </row>
    <row r="2375" spans="1:27" x14ac:dyDescent="0.3">
      <c r="A2375" s="310" t="s">
        <v>4924</v>
      </c>
      <c r="B2375" s="310" t="s">
        <v>2192</v>
      </c>
      <c r="C2375" s="310" t="s">
        <v>2183</v>
      </c>
      <c r="D2375" s="36">
        <v>5</v>
      </c>
      <c r="E2375" s="36">
        <v>2020</v>
      </c>
      <c r="F2375" s="578">
        <v>3.6852249561084074</v>
      </c>
      <c r="G2375" s="578">
        <v>1210.4478149413999</v>
      </c>
      <c r="H2375" s="578">
        <v>2.9692977183767604</v>
      </c>
      <c r="I2375" s="578">
        <v>1.50693740528519E-2</v>
      </c>
      <c r="J2375" s="578">
        <v>8.0534564476693032E-3</v>
      </c>
      <c r="K2375" s="578">
        <v>3.9664629667784026</v>
      </c>
      <c r="L2375" s="578">
        <v>1295.8277905782027</v>
      </c>
      <c r="M2375" s="578">
        <v>3.2284689292221875</v>
      </c>
      <c r="N2375" s="578">
        <v>1.7490651520953748E-2</v>
      </c>
      <c r="O2375" s="578">
        <v>8.6215215414995328E-3</v>
      </c>
      <c r="P2375" s="578">
        <v>3.6852249561136401</v>
      </c>
      <c r="Q2375" s="578">
        <v>1210.4478149413999</v>
      </c>
      <c r="R2375" s="578">
        <v>2.9692976722835702</v>
      </c>
      <c r="S2375" s="578">
        <v>1.5069375612938474E-2</v>
      </c>
      <c r="T2375" s="578">
        <v>8.0534563409552576E-3</v>
      </c>
      <c r="U2375" s="578">
        <v>3.9664627060287723</v>
      </c>
      <c r="V2375" s="578">
        <v>1295.8276863098101</v>
      </c>
      <c r="W2375" s="578">
        <v>3.228468931537158</v>
      </c>
      <c r="X2375" s="578">
        <v>1.7490648355305824E-2</v>
      </c>
      <c r="Y2375" s="578">
        <v>8.6215216482135783E-3</v>
      </c>
      <c r="AA2375" s="310">
        <v>261</v>
      </c>
    </row>
    <row r="2376" spans="1:27" x14ac:dyDescent="0.3">
      <c r="A2376" s="310" t="s">
        <v>4925</v>
      </c>
      <c r="B2376" s="310" t="s">
        <v>2192</v>
      </c>
      <c r="C2376" s="310" t="s">
        <v>2183</v>
      </c>
      <c r="D2376" s="36">
        <v>6</v>
      </c>
      <c r="E2376" s="36">
        <v>2020</v>
      </c>
      <c r="F2376" s="578">
        <v>3.3550207483507699</v>
      </c>
      <c r="G2376" s="578">
        <v>1088.3229090372674</v>
      </c>
      <c r="H2376" s="578">
        <v>2.4799632822262803</v>
      </c>
      <c r="I2376" s="578">
        <v>1.1643007091189804E-2</v>
      </c>
      <c r="J2376" s="578">
        <v>7.2409366305995074E-3</v>
      </c>
      <c r="K2376" s="578">
        <v>3.7485198781841174</v>
      </c>
      <c r="L2376" s="578">
        <v>1207.6119804382299</v>
      </c>
      <c r="M2376" s="578">
        <v>2.8290641245063526</v>
      </c>
      <c r="N2376" s="578">
        <v>1.6444107770970072E-2</v>
      </c>
      <c r="O2376" s="578">
        <v>8.0346021228857919E-3</v>
      </c>
      <c r="P2376" s="578">
        <v>3.3550207992736825</v>
      </c>
      <c r="Q2376" s="578">
        <v>1088.3229090372674</v>
      </c>
      <c r="R2376" s="578">
        <v>2.4799631938876652</v>
      </c>
      <c r="S2376" s="578">
        <v>1.1643008756815695E-2</v>
      </c>
      <c r="T2376" s="578">
        <v>7.2409366305995074E-3</v>
      </c>
      <c r="U2376" s="578">
        <v>3.7485197217219253</v>
      </c>
      <c r="V2376" s="578">
        <v>1207.6119804382299</v>
      </c>
      <c r="W2376" s="578">
        <v>2.8290641005005401</v>
      </c>
      <c r="X2376" s="578">
        <v>1.64441098609889E-2</v>
      </c>
      <c r="Y2376" s="578">
        <v>8.0346021228857919E-3</v>
      </c>
      <c r="AA2376" s="310">
        <v>262</v>
      </c>
    </row>
    <row r="2377" spans="1:27" x14ac:dyDescent="0.3">
      <c r="A2377" s="310" t="s">
        <v>4926</v>
      </c>
      <c r="B2377" s="310" t="s">
        <v>2192</v>
      </c>
      <c r="C2377" s="310" t="s">
        <v>2183</v>
      </c>
      <c r="D2377" s="36">
        <v>7</v>
      </c>
      <c r="E2377" s="36">
        <v>2020</v>
      </c>
      <c r="F2377" s="578">
        <v>3.3661299102807298</v>
      </c>
      <c r="G2377" s="578">
        <v>1051.2500012715625</v>
      </c>
      <c r="H2377" s="578">
        <v>2.2284943019185404</v>
      </c>
      <c r="I2377" s="578">
        <v>1.188750083902804E-2</v>
      </c>
      <c r="J2377" s="578">
        <v>6.9942730818487054E-3</v>
      </c>
      <c r="K2377" s="578">
        <v>3.8118362636541825</v>
      </c>
      <c r="L2377" s="578">
        <v>1190.4636408487875</v>
      </c>
      <c r="M2377" s="578">
        <v>2.5922702289960027</v>
      </c>
      <c r="N2377" s="578">
        <v>3.1452212937362327E-2</v>
      </c>
      <c r="O2377" s="578">
        <v>7.9204987511426773E-3</v>
      </c>
      <c r="P2377" s="578">
        <v>3.3661298059674474</v>
      </c>
      <c r="Q2377" s="578">
        <v>1051.2500012715625</v>
      </c>
      <c r="R2377" s="578">
        <v>2.2284945809551524</v>
      </c>
      <c r="S2377" s="578">
        <v>1.188750014049823E-2</v>
      </c>
      <c r="T2377" s="578">
        <v>6.9942730818487054E-3</v>
      </c>
      <c r="U2377" s="578">
        <v>3.811836211500192</v>
      </c>
      <c r="V2377" s="578">
        <v>1190.4636408487875</v>
      </c>
      <c r="W2377" s="578">
        <v>2.592270262937137</v>
      </c>
      <c r="X2377" s="578">
        <v>3.145221505762185E-2</v>
      </c>
      <c r="Y2377" s="578">
        <v>7.9204987511426773E-3</v>
      </c>
      <c r="AA2377" s="310">
        <v>263</v>
      </c>
    </row>
    <row r="2378" spans="1:27" x14ac:dyDescent="0.3">
      <c r="A2378" s="310" t="s">
        <v>4927</v>
      </c>
      <c r="B2378" s="310" t="s">
        <v>2192</v>
      </c>
      <c r="C2378" s="310" t="s">
        <v>2183</v>
      </c>
      <c r="D2378" s="36">
        <v>8</v>
      </c>
      <c r="E2378" s="36">
        <v>2020</v>
      </c>
      <c r="F2378" s="578">
        <v>3.2258800426217551</v>
      </c>
      <c r="G2378" s="578">
        <v>932.20463498433378</v>
      </c>
      <c r="H2378" s="578">
        <v>1.8333762447673452</v>
      </c>
      <c r="I2378" s="578">
        <v>1.2059477451278595E-2</v>
      </c>
      <c r="J2378" s="578">
        <v>6.2022255297051699E-3</v>
      </c>
      <c r="K2378" s="578">
        <v>3.7168453647834623</v>
      </c>
      <c r="L2378" s="578">
        <v>1092.4516092936126</v>
      </c>
      <c r="M2378" s="578">
        <v>2.2154283810335325</v>
      </c>
      <c r="N2378" s="578">
        <v>6.4433330827947999E-2</v>
      </c>
      <c r="O2378" s="578">
        <v>7.2683965869752322E-3</v>
      </c>
      <c r="P2378" s="578">
        <v>3.2258801469298874</v>
      </c>
      <c r="Q2378" s="578">
        <v>932.20462989807083</v>
      </c>
      <c r="R2378" s="578">
        <v>1.8333762902038826</v>
      </c>
      <c r="S2378" s="578">
        <v>1.2059477873700994E-2</v>
      </c>
      <c r="T2378" s="578">
        <v>6.2022255297051699E-3</v>
      </c>
      <c r="U2378" s="578">
        <v>3.7168454169374501</v>
      </c>
      <c r="V2378" s="578">
        <v>1092.4516092936126</v>
      </c>
      <c r="W2378" s="578">
        <v>2.2154284030918125</v>
      </c>
      <c r="X2378" s="578">
        <v>6.4433331318165643E-2</v>
      </c>
      <c r="Y2378" s="578">
        <v>7.2683964826865078E-3</v>
      </c>
      <c r="AA2378" s="310">
        <v>264</v>
      </c>
    </row>
    <row r="2379" spans="1:27" x14ac:dyDescent="0.3">
      <c r="A2379" s="310" t="s">
        <v>4928</v>
      </c>
      <c r="B2379" s="310" t="s">
        <v>2192</v>
      </c>
      <c r="C2379" s="310" t="s">
        <v>2183</v>
      </c>
      <c r="D2379" s="36">
        <v>9</v>
      </c>
      <c r="E2379" s="36">
        <v>2020</v>
      </c>
      <c r="F2379" s="578">
        <v>3.2814440261095825</v>
      </c>
      <c r="G2379" s="578">
        <v>891.89530436197879</v>
      </c>
      <c r="H2379" s="578">
        <v>1.5968962380041651</v>
      </c>
      <c r="I2379" s="578">
        <v>1.2306506235593824E-2</v>
      </c>
      <c r="J2379" s="578">
        <v>5.9340390143915976E-3</v>
      </c>
      <c r="K2379" s="578">
        <v>3.803109985880452</v>
      </c>
      <c r="L2379" s="578">
        <v>1067.6558392842576</v>
      </c>
      <c r="M2379" s="578">
        <v>1.9890451105808649</v>
      </c>
      <c r="N2379" s="578">
        <v>0.12221676885656001</v>
      </c>
      <c r="O2379" s="578">
        <v>7.1034168213373024E-3</v>
      </c>
      <c r="P2379" s="578">
        <v>3.2814442347206074</v>
      </c>
      <c r="Q2379" s="578">
        <v>891.89529927571562</v>
      </c>
      <c r="R2379" s="578">
        <v>1.5968962668442401</v>
      </c>
      <c r="S2379" s="578">
        <v>1.2306506243817177E-2</v>
      </c>
      <c r="T2379" s="578">
        <v>5.9340390143915976E-3</v>
      </c>
      <c r="U2379" s="578">
        <v>3.8031100901781976</v>
      </c>
      <c r="V2379" s="578">
        <v>1067.6558392842576</v>
      </c>
      <c r="W2379" s="578">
        <v>1.9890451439975225</v>
      </c>
      <c r="X2379" s="578">
        <v>0.12221676360968525</v>
      </c>
      <c r="Y2379" s="578">
        <v>7.1034168213373024E-3</v>
      </c>
      <c r="AA2379" s="310">
        <v>265</v>
      </c>
    </row>
    <row r="2380" spans="1:27" x14ac:dyDescent="0.3">
      <c r="A2380" s="310" t="s">
        <v>4929</v>
      </c>
      <c r="B2380" s="310" t="s">
        <v>2192</v>
      </c>
      <c r="C2380" s="310" t="s">
        <v>2183</v>
      </c>
      <c r="D2380" s="36">
        <v>10</v>
      </c>
      <c r="E2380" s="36">
        <v>2020</v>
      </c>
      <c r="F2380" s="578">
        <v>3.328313440250815</v>
      </c>
      <c r="G2380" s="578">
        <v>860.60865656534793</v>
      </c>
      <c r="H2380" s="578">
        <v>1.4115079549428575</v>
      </c>
      <c r="I2380" s="578">
        <v>1.2528677296359075E-2</v>
      </c>
      <c r="J2380" s="578">
        <v>5.72587563510751E-3</v>
      </c>
      <c r="K2380" s="578">
        <v>3.8651799201791901</v>
      </c>
      <c r="L2380" s="578">
        <v>1045.4043763478526</v>
      </c>
      <c r="M2380" s="578">
        <v>1.815084458983615</v>
      </c>
      <c r="N2380" s="578">
        <v>0.17124802084799701</v>
      </c>
      <c r="O2380" s="578">
        <v>6.9553699237682497E-3</v>
      </c>
      <c r="P2380" s="578">
        <v>3.3283132850356152</v>
      </c>
      <c r="Q2380" s="578">
        <v>860.60866737365677</v>
      </c>
      <c r="R2380" s="578">
        <v>1.4115079085750002</v>
      </c>
      <c r="S2380" s="578">
        <v>1.2528678861296251E-2</v>
      </c>
      <c r="T2380" s="578">
        <v>5.7258757369709175E-3</v>
      </c>
      <c r="U2380" s="578">
        <v>3.865179972328022</v>
      </c>
      <c r="V2380" s="578">
        <v>1045.4043763478526</v>
      </c>
      <c r="W2380" s="578">
        <v>1.8150845331159224</v>
      </c>
      <c r="X2380" s="578">
        <v>0.17124802599694949</v>
      </c>
      <c r="Y2380" s="578">
        <v>6.9553699237682497E-3</v>
      </c>
      <c r="AA2380" s="310">
        <v>266</v>
      </c>
    </row>
    <row r="2381" spans="1:27" x14ac:dyDescent="0.3">
      <c r="A2381" s="310" t="s">
        <v>4930</v>
      </c>
      <c r="B2381" s="310" t="s">
        <v>2192</v>
      </c>
      <c r="C2381" s="310" t="s">
        <v>2183</v>
      </c>
      <c r="D2381" s="36">
        <v>11</v>
      </c>
      <c r="E2381" s="36">
        <v>2020</v>
      </c>
      <c r="F2381" s="578">
        <v>3.3954121067302601</v>
      </c>
      <c r="G2381" s="578">
        <v>836.0758323669429</v>
      </c>
      <c r="H2381" s="578">
        <v>1.251383595736715</v>
      </c>
      <c r="I2381" s="578">
        <v>1.2949817358768651E-2</v>
      </c>
      <c r="J2381" s="578">
        <v>5.5626554822083502E-3</v>
      </c>
      <c r="K2381" s="578">
        <v>3.9218896451781453</v>
      </c>
      <c r="L2381" s="578">
        <v>1020.5034910837766</v>
      </c>
      <c r="M2381" s="578">
        <v>1.6410946116763276</v>
      </c>
      <c r="N2381" s="578">
        <v>0.18971176737613799</v>
      </c>
      <c r="O2381" s="578">
        <v>6.7897027862879097E-3</v>
      </c>
      <c r="P2381" s="578">
        <v>3.3954122110540776</v>
      </c>
      <c r="Q2381" s="578">
        <v>836.07582728068007</v>
      </c>
      <c r="R2381" s="578">
        <v>1.2513835845760024</v>
      </c>
      <c r="S2381" s="578">
        <v>1.2949816326302651E-2</v>
      </c>
      <c r="T2381" s="578">
        <v>5.5626554797830324E-3</v>
      </c>
      <c r="U2381" s="578">
        <v>3.9218895408752452</v>
      </c>
      <c r="V2381" s="578">
        <v>1020.5034910837766</v>
      </c>
      <c r="W2381" s="578">
        <v>1.6410946632301249</v>
      </c>
      <c r="X2381" s="578">
        <v>0.18971177793112726</v>
      </c>
      <c r="Y2381" s="578">
        <v>6.7897027329308869E-3</v>
      </c>
      <c r="AA2381" s="310">
        <v>267</v>
      </c>
    </row>
    <row r="2382" spans="1:27" x14ac:dyDescent="0.3">
      <c r="A2382" s="310" t="s">
        <v>4931</v>
      </c>
      <c r="B2382" s="310" t="s">
        <v>2192</v>
      </c>
      <c r="C2382" s="310" t="s">
        <v>2183</v>
      </c>
      <c r="D2382" s="36">
        <v>12</v>
      </c>
      <c r="E2382" s="36">
        <v>2020</v>
      </c>
      <c r="F2382" s="578">
        <v>3.4503120181604974</v>
      </c>
      <c r="G2382" s="578">
        <v>816.00672880808474</v>
      </c>
      <c r="H2382" s="578">
        <v>1.1203760268660199</v>
      </c>
      <c r="I2382" s="578">
        <v>1.3294374836391376E-2</v>
      </c>
      <c r="J2382" s="578">
        <v>5.4291283983426732E-3</v>
      </c>
      <c r="K2382" s="578">
        <v>3.9579900015058476</v>
      </c>
      <c r="L2382" s="578">
        <v>995.09408060709586</v>
      </c>
      <c r="M2382" s="578">
        <v>1.4831520894676875</v>
      </c>
      <c r="N2382" s="578">
        <v>0.18115553243781776</v>
      </c>
      <c r="O2382" s="578">
        <v>6.6206477543649545E-3</v>
      </c>
      <c r="P2382" s="578">
        <v>3.4503119660168897</v>
      </c>
      <c r="Q2382" s="578">
        <v>816.00672403971316</v>
      </c>
      <c r="R2382" s="578">
        <v>1.1203760438778101</v>
      </c>
      <c r="S2382" s="578">
        <v>1.3294375886440874E-2</v>
      </c>
      <c r="T2382" s="578">
        <v>5.4291283474109707E-3</v>
      </c>
      <c r="U2382" s="578">
        <v>3.9579899493517829</v>
      </c>
      <c r="V2382" s="578">
        <v>995.09408060709586</v>
      </c>
      <c r="W2382" s="578">
        <v>1.4831521727495125</v>
      </c>
      <c r="X2382" s="578">
        <v>0.18115553251542776</v>
      </c>
      <c r="Y2382" s="578">
        <v>6.6206477543649545E-3</v>
      </c>
      <c r="AA2382" s="310">
        <v>268</v>
      </c>
    </row>
    <row r="2383" spans="1:27" x14ac:dyDescent="0.3">
      <c r="A2383" s="310" t="s">
        <v>4932</v>
      </c>
      <c r="B2383" s="310" t="s">
        <v>2192</v>
      </c>
      <c r="C2383" s="310" t="s">
        <v>2183</v>
      </c>
      <c r="D2383" s="36">
        <v>13</v>
      </c>
      <c r="E2383" s="36">
        <v>2020</v>
      </c>
      <c r="F2383" s="578">
        <v>3.3355003641161849</v>
      </c>
      <c r="G2383" s="578">
        <v>769.51025899251249</v>
      </c>
      <c r="H2383" s="578">
        <v>1.003445084103076</v>
      </c>
      <c r="I2383" s="578">
        <v>1.3346744998367851E-2</v>
      </c>
      <c r="J2383" s="578">
        <v>5.1197740831412349E-3</v>
      </c>
      <c r="K2383" s="578">
        <v>3.8327705452938927</v>
      </c>
      <c r="L2383" s="578">
        <v>944.00217501322379</v>
      </c>
      <c r="M2383" s="578">
        <v>1.3432854129987348</v>
      </c>
      <c r="N2383" s="578">
        <v>0.16524102127611176</v>
      </c>
      <c r="O2383" s="578">
        <v>6.2807195063214732E-3</v>
      </c>
      <c r="P2383" s="578">
        <v>3.33550041627025</v>
      </c>
      <c r="Q2383" s="578">
        <v>769.51025899251249</v>
      </c>
      <c r="R2383" s="578">
        <v>1.0034451647685856</v>
      </c>
      <c r="S2383" s="578">
        <v>1.3346747090963576E-2</v>
      </c>
      <c r="T2383" s="578">
        <v>5.1197740831412349E-3</v>
      </c>
      <c r="U2383" s="578">
        <v>3.8327705987001774</v>
      </c>
      <c r="V2383" s="578">
        <v>944.00217501322379</v>
      </c>
      <c r="W2383" s="578">
        <v>1.3432854823367901</v>
      </c>
      <c r="X2383" s="578">
        <v>0.16524100580621301</v>
      </c>
      <c r="Y2383" s="578">
        <v>6.2807195063214732E-3</v>
      </c>
      <c r="AA2383" s="310">
        <v>269</v>
      </c>
    </row>
    <row r="2384" spans="1:27" x14ac:dyDescent="0.3">
      <c r="A2384" s="310" t="s">
        <v>4933</v>
      </c>
      <c r="B2384" s="310" t="s">
        <v>2192</v>
      </c>
      <c r="C2384" s="310" t="s">
        <v>2183</v>
      </c>
      <c r="D2384" s="36">
        <v>14</v>
      </c>
      <c r="E2384" s="36">
        <v>2020</v>
      </c>
      <c r="F2384" s="578">
        <v>3.2076919462326674</v>
      </c>
      <c r="G2384" s="578">
        <v>751.56028493245378</v>
      </c>
      <c r="H2384" s="578">
        <v>0.96806250585601894</v>
      </c>
      <c r="I2384" s="578">
        <v>1.4517484763359748E-2</v>
      </c>
      <c r="J2384" s="578">
        <v>5.0003470144777823E-3</v>
      </c>
      <c r="K2384" s="578">
        <v>3.6881204296505476</v>
      </c>
      <c r="L2384" s="578">
        <v>917.26702531178739</v>
      </c>
      <c r="M2384" s="578">
        <v>1.2788014992517325</v>
      </c>
      <c r="N2384" s="578">
        <v>0.14825706496352076</v>
      </c>
      <c r="O2384" s="578">
        <v>6.1028411679823549E-3</v>
      </c>
      <c r="P2384" s="578">
        <v>3.2076919462326674</v>
      </c>
      <c r="Q2384" s="578">
        <v>751.56028493245378</v>
      </c>
      <c r="R2384" s="578">
        <v>0.96806251936747234</v>
      </c>
      <c r="S2384" s="578">
        <v>1.4517484247069926E-2</v>
      </c>
      <c r="T2384" s="578">
        <v>5.0003470678348051E-3</v>
      </c>
      <c r="U2384" s="578">
        <v>3.6881204283984799</v>
      </c>
      <c r="V2384" s="578">
        <v>917.26704152425077</v>
      </c>
      <c r="W2384" s="578">
        <v>1.2788015486651849</v>
      </c>
      <c r="X2384" s="578">
        <v>0.14825705976363651</v>
      </c>
      <c r="Y2384" s="578">
        <v>6.1028411679823549E-3</v>
      </c>
      <c r="AA2384" s="310">
        <v>270</v>
      </c>
    </row>
    <row r="2385" spans="1:27" x14ac:dyDescent="0.3">
      <c r="A2385" s="310" t="s">
        <v>4934</v>
      </c>
      <c r="B2385" s="310" t="s">
        <v>2192</v>
      </c>
      <c r="C2385" s="310" t="s">
        <v>2183</v>
      </c>
      <c r="D2385" s="36">
        <v>15</v>
      </c>
      <c r="E2385" s="36">
        <v>2020</v>
      </c>
      <c r="F2385" s="578">
        <v>3.0967089136111827</v>
      </c>
      <c r="G2385" s="578">
        <v>738.09483337402298</v>
      </c>
      <c r="H2385" s="578">
        <v>0.94291743590565336</v>
      </c>
      <c r="I2385" s="578">
        <v>1.5613436177015175E-2</v>
      </c>
      <c r="J2385" s="578">
        <v>4.9107599722143826E-3</v>
      </c>
      <c r="K2385" s="578">
        <v>3.5585999910410102</v>
      </c>
      <c r="L2385" s="578">
        <v>895.38409487406341</v>
      </c>
      <c r="M2385" s="578">
        <v>1.2288809457528851</v>
      </c>
      <c r="N2385" s="578">
        <v>0.13651392333122125</v>
      </c>
      <c r="O2385" s="578">
        <v>5.9572494016416969E-3</v>
      </c>
      <c r="P2385" s="578">
        <v>3.096708913616335</v>
      </c>
      <c r="Q2385" s="578">
        <v>738.09483814239445</v>
      </c>
      <c r="R2385" s="578">
        <v>0.94291748771259487</v>
      </c>
      <c r="S2385" s="578">
        <v>1.5613436710585375E-2</v>
      </c>
      <c r="T2385" s="578">
        <v>4.9107599188573598E-3</v>
      </c>
      <c r="U2385" s="578">
        <v>3.5585997824195248</v>
      </c>
      <c r="V2385" s="578">
        <v>895.38409487406341</v>
      </c>
      <c r="W2385" s="578">
        <v>1.2288809688588975</v>
      </c>
      <c r="X2385" s="578">
        <v>0.13651392338336601</v>
      </c>
      <c r="Y2385" s="578">
        <v>5.9572494016416969E-3</v>
      </c>
      <c r="AA2385" s="310">
        <v>271</v>
      </c>
    </row>
    <row r="2386" spans="1:27" x14ac:dyDescent="0.3">
      <c r="A2386" s="580" t="s">
        <v>4935</v>
      </c>
      <c r="B2386" s="580" t="s">
        <v>2192</v>
      </c>
      <c r="C2386" s="580" t="s">
        <v>2183</v>
      </c>
      <c r="D2386" s="581">
        <v>16</v>
      </c>
      <c r="E2386" s="581">
        <v>2020</v>
      </c>
      <c r="F2386" s="582">
        <v>3.0327546298494727</v>
      </c>
      <c r="G2386" s="582">
        <v>741.68763605753543</v>
      </c>
      <c r="H2386" s="582">
        <v>0.94266366269888047</v>
      </c>
      <c r="I2386" s="582">
        <v>1.7489730346066251E-2</v>
      </c>
      <c r="J2386" s="582">
        <v>4.9346634186804251E-3</v>
      </c>
      <c r="K2386" s="582">
        <v>3.47416285192927</v>
      </c>
      <c r="L2386" s="582">
        <v>890.00561745961443</v>
      </c>
      <c r="M2386" s="582">
        <v>1.2022536323975099</v>
      </c>
      <c r="N2386" s="582">
        <v>0.12830974792571676</v>
      </c>
      <c r="O2386" s="582">
        <v>5.9214624125161156E-3</v>
      </c>
      <c r="P2386" s="582">
        <v>3.0327546298599328</v>
      </c>
      <c r="Q2386" s="582">
        <v>741.6876411437986</v>
      </c>
      <c r="R2386" s="582">
        <v>0.94266365847852052</v>
      </c>
      <c r="S2386" s="582">
        <v>1.74897324325229E-2</v>
      </c>
      <c r="T2386" s="582">
        <v>4.9346634186804251E-3</v>
      </c>
      <c r="U2386" s="582">
        <v>3.47416269544616</v>
      </c>
      <c r="V2386" s="582">
        <v>890.00561745961443</v>
      </c>
      <c r="W2386" s="582">
        <v>1.2022536976155576</v>
      </c>
      <c r="X2386" s="582">
        <v>0.12830974265852949</v>
      </c>
      <c r="Y2386" s="582">
        <v>5.9214624149414325E-3</v>
      </c>
      <c r="AA2386" s="310">
        <v>272</v>
      </c>
    </row>
    <row r="2387" spans="1:27" x14ac:dyDescent="0.3">
      <c r="A2387" s="310" t="s">
        <v>4936</v>
      </c>
      <c r="B2387" s="310" t="s">
        <v>2192</v>
      </c>
      <c r="C2387" s="310" t="s">
        <v>2183</v>
      </c>
      <c r="D2387" s="36">
        <v>1</v>
      </c>
      <c r="E2387" s="36">
        <v>2030</v>
      </c>
      <c r="F2387" s="578">
        <v>13.016958148566676</v>
      </c>
      <c r="G2387" s="578">
        <v>6192.3810145060179</v>
      </c>
      <c r="H2387" s="578">
        <v>14.778363592008326</v>
      </c>
      <c r="I2387" s="578">
        <v>2.3805767074842676E-2</v>
      </c>
      <c r="J2387" s="578">
        <v>4.1288252221420352E-2</v>
      </c>
      <c r="K2387" s="578">
        <v>13.072804604657575</v>
      </c>
      <c r="L2387" s="578">
        <v>6235.6922454833921</v>
      </c>
      <c r="M2387" s="578">
        <v>14.867301989514026</v>
      </c>
      <c r="N2387" s="578">
        <v>2.4028608309360273E-2</v>
      </c>
      <c r="O2387" s="578">
        <v>4.1577044214742828E-2</v>
      </c>
      <c r="P2387" s="578">
        <v>13.016957627020576</v>
      </c>
      <c r="Q2387" s="578">
        <v>6192.3810679117805</v>
      </c>
      <c r="R2387" s="578">
        <v>14.778362395285425</v>
      </c>
      <c r="S2387" s="578">
        <v>2.3805766566738322E-2</v>
      </c>
      <c r="T2387" s="578">
        <v>4.1288252221420352E-2</v>
      </c>
      <c r="U2387" s="578">
        <v>13.07280460465755</v>
      </c>
      <c r="V2387" s="578">
        <v>6235.6922454833921</v>
      </c>
      <c r="W2387" s="578">
        <v>14.867301784540624</v>
      </c>
      <c r="X2387" s="578">
        <v>2.4028609318368848E-2</v>
      </c>
      <c r="Y2387" s="578">
        <v>4.1577044214742828E-2</v>
      </c>
      <c r="AA2387" s="310">
        <v>273</v>
      </c>
    </row>
    <row r="2388" spans="1:27" x14ac:dyDescent="0.3">
      <c r="A2388" s="310" t="s">
        <v>4937</v>
      </c>
      <c r="B2388" s="310" t="s">
        <v>2192</v>
      </c>
      <c r="C2388" s="310" t="s">
        <v>2183</v>
      </c>
      <c r="D2388" s="36">
        <v>2</v>
      </c>
      <c r="E2388" s="36">
        <v>2030</v>
      </c>
      <c r="F2388" s="578">
        <v>7.1507076015366948</v>
      </c>
      <c r="G2388" s="578">
        <v>3088.060868581133</v>
      </c>
      <c r="H2388" s="578">
        <v>7.681566518511918</v>
      </c>
      <c r="I2388" s="578">
        <v>1.1716454735922798E-2</v>
      </c>
      <c r="J2388" s="578">
        <v>2.0589944518481652E-2</v>
      </c>
      <c r="K2388" s="578">
        <v>7.2197648183044523</v>
      </c>
      <c r="L2388" s="578">
        <v>3140.3630803426049</v>
      </c>
      <c r="M2388" s="578">
        <v>7.7954485366826649</v>
      </c>
      <c r="N2388" s="578">
        <v>1.198758889453678E-2</v>
      </c>
      <c r="O2388" s="578">
        <v>2.0938652121306651E-2</v>
      </c>
      <c r="P2388" s="578">
        <v>7.1507075468991044</v>
      </c>
      <c r="Q2388" s="578">
        <v>3088.0609207153275</v>
      </c>
      <c r="R2388" s="578">
        <v>7.681566015220592</v>
      </c>
      <c r="S2388" s="578">
        <v>1.1716453691330222E-2</v>
      </c>
      <c r="T2388" s="578">
        <v>2.0589944518481652E-2</v>
      </c>
      <c r="U2388" s="578">
        <v>7.2197647611728772</v>
      </c>
      <c r="V2388" s="578">
        <v>3140.3630803426049</v>
      </c>
      <c r="W2388" s="578">
        <v>7.7954479466194826</v>
      </c>
      <c r="X2388" s="578">
        <v>1.198758936557923E-2</v>
      </c>
      <c r="Y2388" s="578">
        <v>2.0938652121306651E-2</v>
      </c>
      <c r="AA2388" s="310">
        <v>274</v>
      </c>
    </row>
    <row r="2389" spans="1:27" x14ac:dyDescent="0.3">
      <c r="A2389" s="310" t="s">
        <v>4938</v>
      </c>
      <c r="B2389" s="310" t="s">
        <v>2192</v>
      </c>
      <c r="C2389" s="310" t="s">
        <v>2183</v>
      </c>
      <c r="D2389" s="36">
        <v>3</v>
      </c>
      <c r="E2389" s="36">
        <v>2030</v>
      </c>
      <c r="F2389" s="578">
        <v>4.1937373781175475</v>
      </c>
      <c r="G2389" s="578">
        <v>1754.643552144365</v>
      </c>
      <c r="H2389" s="578">
        <v>4.1725040257667025</v>
      </c>
      <c r="I2389" s="578">
        <v>6.9856021645288442E-3</v>
      </c>
      <c r="J2389" s="578">
        <v>1.1699256273762601E-2</v>
      </c>
      <c r="K2389" s="578">
        <v>4.2066810866942079</v>
      </c>
      <c r="L2389" s="578">
        <v>1771.2635587056425</v>
      </c>
      <c r="M2389" s="578">
        <v>4.2280867259966373</v>
      </c>
      <c r="N2389" s="578">
        <v>7.0616187366188844E-3</v>
      </c>
      <c r="O2389" s="578">
        <v>1.1810053246639E-2</v>
      </c>
      <c r="P2389" s="578">
        <v>4.1937374277983146</v>
      </c>
      <c r="Q2389" s="578">
        <v>1754.643552144365</v>
      </c>
      <c r="R2389" s="578">
        <v>4.1725039807576296</v>
      </c>
      <c r="S2389" s="578">
        <v>6.9856021127065954E-3</v>
      </c>
      <c r="T2389" s="578">
        <v>1.1699258893107325E-2</v>
      </c>
      <c r="U2389" s="578">
        <v>4.2066811388430452</v>
      </c>
      <c r="V2389" s="578">
        <v>1771.2635587056425</v>
      </c>
      <c r="W2389" s="578">
        <v>4.2280865807357824</v>
      </c>
      <c r="X2389" s="578">
        <v>7.0616181598855575E-3</v>
      </c>
      <c r="Y2389" s="578">
        <v>1.1810053246639E-2</v>
      </c>
      <c r="AA2389" s="310">
        <v>275</v>
      </c>
    </row>
    <row r="2390" spans="1:27" x14ac:dyDescent="0.3">
      <c r="A2390" s="310" t="s">
        <v>4939</v>
      </c>
      <c r="B2390" s="310" t="s">
        <v>2192</v>
      </c>
      <c r="C2390" s="310" t="s">
        <v>2183</v>
      </c>
      <c r="D2390" s="36">
        <v>4</v>
      </c>
      <c r="E2390" s="36">
        <v>2030</v>
      </c>
      <c r="F2390" s="578">
        <v>3.4882424866990078</v>
      </c>
      <c r="G2390" s="578">
        <v>1389.3097864786723</v>
      </c>
      <c r="H2390" s="578">
        <v>3.1381829750480348</v>
      </c>
      <c r="I2390" s="578">
        <v>6.0690734694238274E-3</v>
      </c>
      <c r="J2390" s="578">
        <v>9.2633454672371301E-3</v>
      </c>
      <c r="K2390" s="578">
        <v>3.5860509700972454</v>
      </c>
      <c r="L2390" s="578">
        <v>1435.5184720357224</v>
      </c>
      <c r="M2390" s="578">
        <v>3.2894091589102223</v>
      </c>
      <c r="N2390" s="578">
        <v>6.2762556353845832E-3</v>
      </c>
      <c r="O2390" s="578">
        <v>9.5714537989503232E-3</v>
      </c>
      <c r="P2390" s="578">
        <v>3.4882425388582252</v>
      </c>
      <c r="Q2390" s="578">
        <v>1389.3097864786723</v>
      </c>
      <c r="R2390" s="578">
        <v>3.1381828203823976</v>
      </c>
      <c r="S2390" s="578">
        <v>6.0690734683627526E-3</v>
      </c>
      <c r="T2390" s="578">
        <v>9.2633455205941521E-3</v>
      </c>
      <c r="U2390" s="578">
        <v>3.5860507093166198</v>
      </c>
      <c r="V2390" s="578">
        <v>1435.5186284383074</v>
      </c>
      <c r="W2390" s="578">
        <v>3.2894091045858</v>
      </c>
      <c r="X2390" s="578">
        <v>6.2762556358772256E-3</v>
      </c>
      <c r="Y2390" s="578">
        <v>9.5714538523073468E-3</v>
      </c>
      <c r="AA2390" s="310">
        <v>276</v>
      </c>
    </row>
    <row r="2391" spans="1:27" x14ac:dyDescent="0.3">
      <c r="A2391" s="310" t="s">
        <v>4940</v>
      </c>
      <c r="B2391" s="310" t="s">
        <v>2192</v>
      </c>
      <c r="C2391" s="310" t="s">
        <v>2183</v>
      </c>
      <c r="D2391" s="36">
        <v>5</v>
      </c>
      <c r="E2391" s="36">
        <v>2030</v>
      </c>
      <c r="F2391" s="578">
        <v>3.1240081878023176</v>
      </c>
      <c r="G2391" s="578">
        <v>1211.9607404073026</v>
      </c>
      <c r="H2391" s="578">
        <v>2.5361427644077823</v>
      </c>
      <c r="I2391" s="578">
        <v>5.8011918770451577E-3</v>
      </c>
      <c r="J2391" s="578">
        <v>8.0808575391226097E-3</v>
      </c>
      <c r="K2391" s="578">
        <v>3.3248988156322645</v>
      </c>
      <c r="L2391" s="578">
        <v>1297.4091504414826</v>
      </c>
      <c r="M2391" s="578">
        <v>2.8031246761947797</v>
      </c>
      <c r="N2391" s="578">
        <v>6.7804418910479072E-3</v>
      </c>
      <c r="O2391" s="578">
        <v>8.6505976845122207E-3</v>
      </c>
      <c r="P2391" s="578">
        <v>3.1240081890440803</v>
      </c>
      <c r="Q2391" s="578">
        <v>1211.9607404073026</v>
      </c>
      <c r="R2391" s="578">
        <v>2.5361426814791499</v>
      </c>
      <c r="S2391" s="578">
        <v>5.8011918265871466E-3</v>
      </c>
      <c r="T2391" s="578">
        <v>8.0808575391226097E-3</v>
      </c>
      <c r="U2391" s="578">
        <v>3.3248989211873123</v>
      </c>
      <c r="V2391" s="578">
        <v>1297.4091504414826</v>
      </c>
      <c r="W2391" s="578">
        <v>2.8031246822480753</v>
      </c>
      <c r="X2391" s="578">
        <v>6.7804425663098274E-3</v>
      </c>
      <c r="Y2391" s="578">
        <v>8.6505977378692426E-3</v>
      </c>
      <c r="AA2391" s="310">
        <v>277</v>
      </c>
    </row>
    <row r="2392" spans="1:27" x14ac:dyDescent="0.3">
      <c r="A2392" s="310" t="s">
        <v>4941</v>
      </c>
      <c r="B2392" s="310" t="s">
        <v>2192</v>
      </c>
      <c r="C2392" s="310" t="s">
        <v>2183</v>
      </c>
      <c r="D2392" s="36">
        <v>6</v>
      </c>
      <c r="E2392" s="36">
        <v>2030</v>
      </c>
      <c r="F2392" s="578">
        <v>2.8069069101847277</v>
      </c>
      <c r="G2392" s="578">
        <v>1089.6345736185674</v>
      </c>
      <c r="H2392" s="578">
        <v>2.0949087881581328</v>
      </c>
      <c r="I2392" s="578">
        <v>5.1211581163101948E-3</v>
      </c>
      <c r="J2392" s="578">
        <v>7.2652445912050681E-3</v>
      </c>
      <c r="K2392" s="578">
        <v>3.097619995856455</v>
      </c>
      <c r="L2392" s="578">
        <v>1209.0100644429474</v>
      </c>
      <c r="M2392" s="578">
        <v>2.4478033701525375</v>
      </c>
      <c r="N2392" s="578">
        <v>8.0719394084477671E-3</v>
      </c>
      <c r="O2392" s="578">
        <v>8.061189539148467E-3</v>
      </c>
      <c r="P2392" s="578">
        <v>2.8069069623392853</v>
      </c>
      <c r="Q2392" s="578">
        <v>1089.6345736185674</v>
      </c>
      <c r="R2392" s="578">
        <v>2.0949086810026776</v>
      </c>
      <c r="S2392" s="578">
        <v>5.1211580629531728E-3</v>
      </c>
      <c r="T2392" s="578">
        <v>7.2652445912050681E-3</v>
      </c>
      <c r="U2392" s="578">
        <v>3.0976200492367076</v>
      </c>
      <c r="V2392" s="578">
        <v>1209.0100644429474</v>
      </c>
      <c r="W2392" s="578">
        <v>2.4478033882166175</v>
      </c>
      <c r="X2392" s="578">
        <v>8.0719394084477671E-3</v>
      </c>
      <c r="Y2392" s="578">
        <v>8.0611895342978263E-3</v>
      </c>
      <c r="AA2392" s="310">
        <v>278</v>
      </c>
    </row>
    <row r="2393" spans="1:27" x14ac:dyDescent="0.3">
      <c r="A2393" s="310" t="s">
        <v>4942</v>
      </c>
      <c r="B2393" s="310" t="s">
        <v>2192</v>
      </c>
      <c r="C2393" s="310" t="s">
        <v>2183</v>
      </c>
      <c r="D2393" s="36">
        <v>7</v>
      </c>
      <c r="E2393" s="36">
        <v>2030</v>
      </c>
      <c r="F2393" s="578">
        <v>2.8201596191264553</v>
      </c>
      <c r="G2393" s="578">
        <v>1052.4640661875349</v>
      </c>
      <c r="H2393" s="578">
        <v>1.8662121149845849</v>
      </c>
      <c r="I2393" s="578">
        <v>6.3441561491307096E-3</v>
      </c>
      <c r="J2393" s="578">
        <v>7.0174045492118805E-3</v>
      </c>
      <c r="K2393" s="578">
        <v>3.1598576010331549</v>
      </c>
      <c r="L2393" s="578">
        <v>1191.769058227535</v>
      </c>
      <c r="M2393" s="578">
        <v>2.2176260966466503</v>
      </c>
      <c r="N2393" s="578">
        <v>2.2875889451521848E-2</v>
      </c>
      <c r="O2393" s="578">
        <v>7.9462294670520298E-3</v>
      </c>
      <c r="P2393" s="578">
        <v>2.8201595669618875</v>
      </c>
      <c r="Q2393" s="578">
        <v>1052.4640661875349</v>
      </c>
      <c r="R2393" s="578">
        <v>1.8662121348632601</v>
      </c>
      <c r="S2393" s="578">
        <v>6.3441565260973203E-3</v>
      </c>
      <c r="T2393" s="578">
        <v>7.0174044958548577E-3</v>
      </c>
      <c r="U2393" s="578">
        <v>3.1598575488738598</v>
      </c>
      <c r="V2393" s="578">
        <v>1191.769058227535</v>
      </c>
      <c r="W2393" s="578">
        <v>2.2176260503188079</v>
      </c>
      <c r="X2393" s="578">
        <v>2.2875889975390799E-2</v>
      </c>
      <c r="Y2393" s="578">
        <v>7.9462295204090518E-3</v>
      </c>
      <c r="AA2393" s="310">
        <v>279</v>
      </c>
    </row>
    <row r="2394" spans="1:27" x14ac:dyDescent="0.3">
      <c r="A2394" s="310" t="s">
        <v>4943</v>
      </c>
      <c r="B2394" s="310" t="s">
        <v>2192</v>
      </c>
      <c r="C2394" s="310" t="s">
        <v>2183</v>
      </c>
      <c r="D2394" s="36">
        <v>8</v>
      </c>
      <c r="E2394" s="36">
        <v>2030</v>
      </c>
      <c r="F2394" s="578">
        <v>2.783644045235365</v>
      </c>
      <c r="G2394" s="578">
        <v>933.28188864389995</v>
      </c>
      <c r="H2394" s="578">
        <v>1.52848338399568</v>
      </c>
      <c r="I2394" s="578">
        <v>7.7997942717426298E-3</v>
      </c>
      <c r="J2394" s="578">
        <v>6.2227416880583945E-3</v>
      </c>
      <c r="K2394" s="578">
        <v>3.161458892985475</v>
      </c>
      <c r="L2394" s="578">
        <v>1093.62999471028</v>
      </c>
      <c r="M2394" s="578">
        <v>1.8806554928569277</v>
      </c>
      <c r="N2394" s="578">
        <v>5.4807275796368501E-2</v>
      </c>
      <c r="O2394" s="578">
        <v>7.2918770820251597E-3</v>
      </c>
      <c r="P2394" s="578">
        <v>2.7836440452348699</v>
      </c>
      <c r="Q2394" s="578">
        <v>933.28184541066446</v>
      </c>
      <c r="R2394" s="578">
        <v>1.5284834175589173</v>
      </c>
      <c r="S2394" s="578">
        <v>7.7997943301776479E-3</v>
      </c>
      <c r="T2394" s="578">
        <v>6.2227416880583945E-3</v>
      </c>
      <c r="U2394" s="578">
        <v>3.1614588929491321</v>
      </c>
      <c r="V2394" s="578">
        <v>1093.62999471028</v>
      </c>
      <c r="W2394" s="578">
        <v>1.8806554712649151</v>
      </c>
      <c r="X2394" s="578">
        <v>5.4807273196426295E-2</v>
      </c>
      <c r="Y2394" s="578">
        <v>7.2918771329568647E-3</v>
      </c>
      <c r="AA2394" s="310">
        <v>280</v>
      </c>
    </row>
    <row r="2395" spans="1:27" x14ac:dyDescent="0.3">
      <c r="A2395" s="310" t="s">
        <v>4944</v>
      </c>
      <c r="B2395" s="310" t="s">
        <v>2192</v>
      </c>
      <c r="C2395" s="310" t="s">
        <v>2183</v>
      </c>
      <c r="D2395" s="36">
        <v>9</v>
      </c>
      <c r="E2395" s="36">
        <v>2030</v>
      </c>
      <c r="F2395" s="578">
        <v>2.8862747173141425</v>
      </c>
      <c r="G2395" s="578">
        <v>892.90303166707292</v>
      </c>
      <c r="H2395" s="578">
        <v>1.3186119219534023</v>
      </c>
      <c r="I2395" s="578">
        <v>9.3162509053475451E-3</v>
      </c>
      <c r="J2395" s="578">
        <v>5.9535118659065677E-3</v>
      </c>
      <c r="K2395" s="578">
        <v>3.2905827224993374</v>
      </c>
      <c r="L2395" s="578">
        <v>1068.7725041707299</v>
      </c>
      <c r="M2395" s="578">
        <v>1.6663170510416101</v>
      </c>
      <c r="N2395" s="578">
        <v>0.11410758275511976</v>
      </c>
      <c r="O2395" s="578">
        <v>7.1261315169976955E-3</v>
      </c>
      <c r="P2395" s="578">
        <v>2.8862746651559075</v>
      </c>
      <c r="Q2395" s="578">
        <v>892.90304247538199</v>
      </c>
      <c r="R2395" s="578">
        <v>1.3186118234818074</v>
      </c>
      <c r="S2395" s="578">
        <v>9.3162509459148099E-3</v>
      </c>
      <c r="T2395" s="578">
        <v>5.9535119677699751E-3</v>
      </c>
      <c r="U2395" s="578">
        <v>3.2905826182067823</v>
      </c>
      <c r="V2395" s="578">
        <v>1068.7725563049275</v>
      </c>
      <c r="W2395" s="578">
        <v>1.6663169716057324</v>
      </c>
      <c r="X2395" s="578">
        <v>0.11410758274996596</v>
      </c>
      <c r="Y2395" s="578">
        <v>7.1261316188611029E-3</v>
      </c>
      <c r="AA2395" s="310">
        <v>281</v>
      </c>
    </row>
    <row r="2396" spans="1:27" x14ac:dyDescent="0.3">
      <c r="A2396" s="310" t="s">
        <v>4945</v>
      </c>
      <c r="B2396" s="310" t="s">
        <v>2192</v>
      </c>
      <c r="C2396" s="310" t="s">
        <v>2183</v>
      </c>
      <c r="D2396" s="36">
        <v>10</v>
      </c>
      <c r="E2396" s="36">
        <v>2030</v>
      </c>
      <c r="F2396" s="578">
        <v>2.9697401873640148</v>
      </c>
      <c r="G2396" s="578">
        <v>861.56278959910048</v>
      </c>
      <c r="H2396" s="578">
        <v>1.1543398505627875</v>
      </c>
      <c r="I2396" s="578">
        <v>1.0522262837639542E-2</v>
      </c>
      <c r="J2396" s="578">
        <v>5.7445474715980974E-3</v>
      </c>
      <c r="K2396" s="578">
        <v>3.3854389069510145</v>
      </c>
      <c r="L2396" s="578">
        <v>1046.4726104736251</v>
      </c>
      <c r="M2396" s="578">
        <v>1.5060088547588699</v>
      </c>
      <c r="N2396" s="578">
        <v>0.16496441742613824</v>
      </c>
      <c r="O2396" s="578">
        <v>6.9774409882180973E-3</v>
      </c>
      <c r="P2396" s="578">
        <v>2.9697399787457872</v>
      </c>
      <c r="Q2396" s="578">
        <v>861.56280008951785</v>
      </c>
      <c r="R2396" s="578">
        <v>1.1543398513884575</v>
      </c>
      <c r="S2396" s="578">
        <v>1.0522263142092904E-2</v>
      </c>
      <c r="T2396" s="578">
        <v>5.744547420666395E-3</v>
      </c>
      <c r="U2396" s="578">
        <v>3.3854389069458595</v>
      </c>
      <c r="V2396" s="578">
        <v>1046.4726104736251</v>
      </c>
      <c r="W2396" s="578">
        <v>1.50600889579527</v>
      </c>
      <c r="X2396" s="578">
        <v>0.16496441742613824</v>
      </c>
      <c r="Y2396" s="578">
        <v>6.9774409882180973E-3</v>
      </c>
      <c r="AA2396" s="310">
        <v>282</v>
      </c>
    </row>
    <row r="2397" spans="1:27" x14ac:dyDescent="0.3">
      <c r="A2397" s="310" t="s">
        <v>4946</v>
      </c>
      <c r="B2397" s="310" t="s">
        <v>2192</v>
      </c>
      <c r="C2397" s="310" t="s">
        <v>2183</v>
      </c>
      <c r="D2397" s="36">
        <v>11</v>
      </c>
      <c r="E2397" s="36">
        <v>2030</v>
      </c>
      <c r="F2397" s="578">
        <v>3.0660330651840724</v>
      </c>
      <c r="G2397" s="578">
        <v>836.99004141489604</v>
      </c>
      <c r="H2397" s="578">
        <v>1.0144953480809509</v>
      </c>
      <c r="I2397" s="578">
        <v>1.1702016336016603E-2</v>
      </c>
      <c r="J2397" s="578">
        <v>5.5807057409159172E-3</v>
      </c>
      <c r="K2397" s="578">
        <v>3.4708820164695799</v>
      </c>
      <c r="L2397" s="578">
        <v>1021.5312817891397</v>
      </c>
      <c r="M2397" s="578">
        <v>1.3481148592334899</v>
      </c>
      <c r="N2397" s="578">
        <v>0.18618477339259676</v>
      </c>
      <c r="O2397" s="578">
        <v>6.8111535850524227E-3</v>
      </c>
      <c r="P2397" s="578">
        <v>3.0660331173381374</v>
      </c>
      <c r="Q2397" s="578">
        <v>836.99004681905046</v>
      </c>
      <c r="R2397" s="578">
        <v>1.0144953058086967</v>
      </c>
      <c r="S2397" s="578">
        <v>1.1702017318498268E-2</v>
      </c>
      <c r="T2397" s="578">
        <v>5.5807056899842122E-3</v>
      </c>
      <c r="U2397" s="578">
        <v>3.4708821207776301</v>
      </c>
      <c r="V2397" s="578">
        <v>1021.5312817891397</v>
      </c>
      <c r="W2397" s="578">
        <v>1.3481148051867651</v>
      </c>
      <c r="X2397" s="578">
        <v>0.18618477331498626</v>
      </c>
      <c r="Y2397" s="578">
        <v>6.8111536359841251E-3</v>
      </c>
      <c r="AA2397" s="310">
        <v>283</v>
      </c>
    </row>
    <row r="2398" spans="1:27" x14ac:dyDescent="0.3">
      <c r="A2398" s="310" t="s">
        <v>4947</v>
      </c>
      <c r="B2398" s="310" t="s">
        <v>2192</v>
      </c>
      <c r="C2398" s="310" t="s">
        <v>2183</v>
      </c>
      <c r="D2398" s="36">
        <v>12</v>
      </c>
      <c r="E2398" s="36">
        <v>2030</v>
      </c>
      <c r="F2398" s="578">
        <v>3.1448208436639353</v>
      </c>
      <c r="G2398" s="578">
        <v>816.88844617207769</v>
      </c>
      <c r="H2398" s="578">
        <v>0.90007955934212525</v>
      </c>
      <c r="I2398" s="578">
        <v>1.266727394924295E-2</v>
      </c>
      <c r="J2398" s="578">
        <v>5.4466765820203929E-3</v>
      </c>
      <c r="K2398" s="578">
        <v>3.5295990429700952</v>
      </c>
      <c r="L2398" s="578">
        <v>996.08626747131279</v>
      </c>
      <c r="M2398" s="578">
        <v>1.2064523650877401</v>
      </c>
      <c r="N2398" s="578">
        <v>0.17915559075117898</v>
      </c>
      <c r="O2398" s="578">
        <v>6.6414950924809021E-3</v>
      </c>
      <c r="P2398" s="578">
        <v>3.1448209479877525</v>
      </c>
      <c r="Q2398" s="578">
        <v>816.88843568166055</v>
      </c>
      <c r="R2398" s="578">
        <v>0.90007951817809173</v>
      </c>
      <c r="S2398" s="578">
        <v>1.2667274475537175E-2</v>
      </c>
      <c r="T2398" s="578">
        <v>5.4466765310886896E-3</v>
      </c>
      <c r="U2398" s="578">
        <v>3.5295986778759598</v>
      </c>
      <c r="V2398" s="578">
        <v>996.08625729878486</v>
      </c>
      <c r="W2398" s="578">
        <v>1.2064523626342274</v>
      </c>
      <c r="X2398" s="578">
        <v>0.17915559589891875</v>
      </c>
      <c r="Y2398" s="578">
        <v>6.6414951458379258E-3</v>
      </c>
      <c r="AA2398" s="310">
        <v>284</v>
      </c>
    </row>
    <row r="2399" spans="1:27" x14ac:dyDescent="0.3">
      <c r="A2399" s="310" t="s">
        <v>4948</v>
      </c>
      <c r="B2399" s="310" t="s">
        <v>2192</v>
      </c>
      <c r="C2399" s="310" t="s">
        <v>2183</v>
      </c>
      <c r="D2399" s="36">
        <v>13</v>
      </c>
      <c r="E2399" s="36">
        <v>2030</v>
      </c>
      <c r="F2399" s="578">
        <v>3.0635059854498579</v>
      </c>
      <c r="G2399" s="578">
        <v>770.33596165974882</v>
      </c>
      <c r="H2399" s="578">
        <v>0.79985690687779676</v>
      </c>
      <c r="I2399" s="578">
        <v>1.2948854788457202E-2</v>
      </c>
      <c r="J2399" s="578">
        <v>5.1362836869278247E-3</v>
      </c>
      <c r="K2399" s="578">
        <v>3.435823326592975</v>
      </c>
      <c r="L2399" s="578">
        <v>944.93724377949968</v>
      </c>
      <c r="M2399" s="578">
        <v>1.0848713878677501</v>
      </c>
      <c r="N2399" s="578">
        <v>0.16439782658441449</v>
      </c>
      <c r="O2399" s="578">
        <v>6.3004542025737447E-3</v>
      </c>
      <c r="P2399" s="578">
        <v>3.063505933290565</v>
      </c>
      <c r="Q2399" s="578">
        <v>770.33596706390335</v>
      </c>
      <c r="R2399" s="578">
        <v>0.79985686804805745</v>
      </c>
      <c r="S2399" s="578">
        <v>1.29488563309602E-2</v>
      </c>
      <c r="T2399" s="578">
        <v>5.1362836869278247E-3</v>
      </c>
      <c r="U2399" s="578">
        <v>3.4358232719450026</v>
      </c>
      <c r="V2399" s="578">
        <v>944.93724377949968</v>
      </c>
      <c r="W2399" s="578">
        <v>1.0848713810294099</v>
      </c>
      <c r="X2399" s="578">
        <v>0.16439782658441476</v>
      </c>
      <c r="Y2399" s="578">
        <v>6.3004542025737447E-3</v>
      </c>
      <c r="AA2399" s="310">
        <v>285</v>
      </c>
    </row>
    <row r="2400" spans="1:27" x14ac:dyDescent="0.3">
      <c r="A2400" s="310" t="s">
        <v>4949</v>
      </c>
      <c r="B2400" s="310" t="s">
        <v>2192</v>
      </c>
      <c r="C2400" s="310" t="s">
        <v>2183</v>
      </c>
      <c r="D2400" s="36">
        <v>14</v>
      </c>
      <c r="E2400" s="36">
        <v>2030</v>
      </c>
      <c r="F2400" s="578">
        <v>2.9161053381854973</v>
      </c>
      <c r="G2400" s="578">
        <v>752.34889475504497</v>
      </c>
      <c r="H2400" s="578">
        <v>0.76657019516331526</v>
      </c>
      <c r="I2400" s="578">
        <v>1.3335449008157675E-2</v>
      </c>
      <c r="J2400" s="578">
        <v>5.0163549094577268E-3</v>
      </c>
      <c r="K2400" s="578">
        <v>3.2763373454297353</v>
      </c>
      <c r="L2400" s="578">
        <v>918.16056887308696</v>
      </c>
      <c r="M2400" s="578">
        <v>1.0255688435055725</v>
      </c>
      <c r="N2400" s="578">
        <v>0.1466264921606725</v>
      </c>
      <c r="O2400" s="578">
        <v>6.121917334288198E-3</v>
      </c>
      <c r="P2400" s="578">
        <v>2.9161050252564924</v>
      </c>
      <c r="Q2400" s="578">
        <v>752.34891096750857</v>
      </c>
      <c r="R2400" s="578">
        <v>0.76657016377604681</v>
      </c>
      <c r="S2400" s="578">
        <v>1.3335449532026599E-2</v>
      </c>
      <c r="T2400" s="578">
        <v>5.0163549094577268E-3</v>
      </c>
      <c r="U2400" s="578">
        <v>3.2763373454140448</v>
      </c>
      <c r="V2400" s="578">
        <v>918.16057968139603</v>
      </c>
      <c r="W2400" s="578">
        <v>1.0255688244995589</v>
      </c>
      <c r="X2400" s="578">
        <v>0.14662648699322675</v>
      </c>
      <c r="Y2400" s="578">
        <v>6.1219172833564955E-3</v>
      </c>
      <c r="AA2400" s="310">
        <v>286</v>
      </c>
    </row>
    <row r="2401" spans="1:27" x14ac:dyDescent="0.3">
      <c r="A2401" s="310" t="s">
        <v>4950</v>
      </c>
      <c r="B2401" s="310" t="s">
        <v>2192</v>
      </c>
      <c r="C2401" s="310" t="s">
        <v>2183</v>
      </c>
      <c r="D2401" s="36">
        <v>15</v>
      </c>
      <c r="E2401" s="36">
        <v>2030</v>
      </c>
      <c r="F2401" s="578">
        <v>2.7843671157592049</v>
      </c>
      <c r="G2401" s="578">
        <v>738.85239664713504</v>
      </c>
      <c r="H2401" s="578">
        <v>0.74222960874347599</v>
      </c>
      <c r="I2401" s="578">
        <v>1.3682216674017849E-2</v>
      </c>
      <c r="J2401" s="578">
        <v>4.9263672869225622E-3</v>
      </c>
      <c r="K2401" s="578">
        <v>3.1319939028721002</v>
      </c>
      <c r="L2401" s="578">
        <v>896.24204126993777</v>
      </c>
      <c r="M2401" s="578">
        <v>0.97892423769932468</v>
      </c>
      <c r="N2401" s="578">
        <v>0.13436288090300225</v>
      </c>
      <c r="O2401" s="578">
        <v>5.975777118389182E-3</v>
      </c>
      <c r="P2401" s="578">
        <v>2.7843670636030176</v>
      </c>
      <c r="Q2401" s="578">
        <v>738.8524017333981</v>
      </c>
      <c r="R2401" s="578">
        <v>0.74222959172955871</v>
      </c>
      <c r="S2401" s="578">
        <v>1.3682217180189526E-2</v>
      </c>
      <c r="T2401" s="578">
        <v>4.9263671850591573E-3</v>
      </c>
      <c r="U2401" s="578">
        <v>3.1319937985744297</v>
      </c>
      <c r="V2401" s="578">
        <v>896.24202601114871</v>
      </c>
      <c r="W2401" s="578">
        <v>0.97892422905397225</v>
      </c>
      <c r="X2401" s="578">
        <v>0.13436288095484325</v>
      </c>
      <c r="Y2401" s="578">
        <v>5.9757770674574769E-3</v>
      </c>
      <c r="AA2401" s="310">
        <v>287</v>
      </c>
    </row>
    <row r="2402" spans="1:27" x14ac:dyDescent="0.3">
      <c r="A2402" s="580" t="s">
        <v>4951</v>
      </c>
      <c r="B2402" s="580" t="s">
        <v>2192</v>
      </c>
      <c r="C2402" s="580" t="s">
        <v>2183</v>
      </c>
      <c r="D2402" s="581">
        <v>16</v>
      </c>
      <c r="E2402" s="581">
        <v>2030</v>
      </c>
      <c r="F2402" s="582">
        <v>2.6833286715005848</v>
      </c>
      <c r="G2402" s="582">
        <v>742.42716217040982</v>
      </c>
      <c r="H2402" s="582">
        <v>0.73653544973800877</v>
      </c>
      <c r="I2402" s="582">
        <v>1.4472593263349126E-2</v>
      </c>
      <c r="J2402" s="582">
        <v>4.950201978014465E-3</v>
      </c>
      <c r="K2402" s="582">
        <v>3.0176931517638224</v>
      </c>
      <c r="L2402" s="582">
        <v>890.84072939554801</v>
      </c>
      <c r="M2402" s="582">
        <v>0.94896738189534779</v>
      </c>
      <c r="N2402" s="582">
        <v>0.125312627590877</v>
      </c>
      <c r="O2402" s="582">
        <v>5.9397621759368678E-3</v>
      </c>
      <c r="P2402" s="582">
        <v>2.6833288267102127</v>
      </c>
      <c r="Q2402" s="582">
        <v>742.42717297871877</v>
      </c>
      <c r="R2402" s="582">
        <v>0.73653541864283945</v>
      </c>
      <c r="S2402" s="582">
        <v>1.4472592222015575E-2</v>
      </c>
      <c r="T2402" s="582">
        <v>4.9502019246574422E-3</v>
      </c>
      <c r="U2402" s="582">
        <v>3.0176932014239002</v>
      </c>
      <c r="V2402" s="582">
        <v>890.84073448181096</v>
      </c>
      <c r="W2402" s="582">
        <v>0.94896738873247222</v>
      </c>
      <c r="X2402" s="582">
        <v>0.12531262759603073</v>
      </c>
      <c r="Y2402" s="582">
        <v>5.9397621759368678E-3</v>
      </c>
      <c r="AA2402" s="310">
        <v>288</v>
      </c>
    </row>
    <row r="2403" spans="1:27" x14ac:dyDescent="0.3">
      <c r="A2403" s="310" t="s">
        <v>4952</v>
      </c>
      <c r="B2403" s="310" t="s">
        <v>2191</v>
      </c>
      <c r="C2403" s="310" t="s">
        <v>2183</v>
      </c>
      <c r="D2403" s="36">
        <v>1</v>
      </c>
      <c r="E2403" s="36">
        <v>2012</v>
      </c>
      <c r="F2403" s="578">
        <v>46.387657568479554</v>
      </c>
      <c r="G2403" s="578">
        <v>8113.654108683264</v>
      </c>
      <c r="H2403" s="578">
        <v>8.0305296657606888</v>
      </c>
      <c r="I2403" s="578">
        <v>3.4855599403381299</v>
      </c>
      <c r="J2403" s="578">
        <v>6.9237435391793611E-2</v>
      </c>
      <c r="K2403" s="578">
        <v>46.79143525512572</v>
      </c>
      <c r="L2403" s="578">
        <v>8177.6263275146475</v>
      </c>
      <c r="M2403" s="578">
        <v>8.0467002083702575</v>
      </c>
      <c r="N2403" s="578">
        <v>3.5003444701433146</v>
      </c>
      <c r="O2403" s="578">
        <v>6.9783319951966349E-2</v>
      </c>
      <c r="P2403" s="578">
        <v>46.387654982468376</v>
      </c>
      <c r="Q2403" s="578">
        <v>8113.6539560953706</v>
      </c>
      <c r="R2403" s="578">
        <v>8.0305287468557509</v>
      </c>
      <c r="S2403" s="578">
        <v>3.4855599403381299</v>
      </c>
      <c r="T2403" s="578">
        <v>6.9237434305250603E-2</v>
      </c>
      <c r="U2403" s="578">
        <v>46.791436307675475</v>
      </c>
      <c r="V2403" s="578">
        <v>8177.6263275146475</v>
      </c>
      <c r="W2403" s="578">
        <v>8.0467003178782726</v>
      </c>
      <c r="X2403" s="578">
        <v>3.5003444179892522</v>
      </c>
      <c r="Y2403" s="578">
        <v>6.9783320999704274E-2</v>
      </c>
      <c r="AA2403" s="310">
        <v>289</v>
      </c>
    </row>
    <row r="2404" spans="1:27" x14ac:dyDescent="0.3">
      <c r="A2404" s="310" t="s">
        <v>4953</v>
      </c>
      <c r="B2404" s="310" t="s">
        <v>2191</v>
      </c>
      <c r="C2404" s="310" t="s">
        <v>2183</v>
      </c>
      <c r="D2404" s="36">
        <v>2</v>
      </c>
      <c r="E2404" s="36">
        <v>2012</v>
      </c>
      <c r="F2404" s="578">
        <v>21.696879853960098</v>
      </c>
      <c r="G2404" s="578">
        <v>3955.1456769307397</v>
      </c>
      <c r="H2404" s="578">
        <v>4.3273675110346295</v>
      </c>
      <c r="I2404" s="578">
        <v>1.7482911671201351</v>
      </c>
      <c r="J2404" s="578">
        <v>3.375103184953325E-2</v>
      </c>
      <c r="K2404" s="578">
        <v>22.216902946005497</v>
      </c>
      <c r="L2404" s="578">
        <v>4037.9224929809525</v>
      </c>
      <c r="M2404" s="578">
        <v>4.3544222381509181</v>
      </c>
      <c r="N2404" s="578">
        <v>1.7666499208037973</v>
      </c>
      <c r="O2404" s="578">
        <v>3.4457388489196675E-2</v>
      </c>
      <c r="P2404" s="578">
        <v>21.696879862332274</v>
      </c>
      <c r="Q2404" s="578">
        <v>3955.1456247965452</v>
      </c>
      <c r="R2404" s="578">
        <v>4.327367459850695</v>
      </c>
      <c r="S2404" s="578">
        <v>1.7482911196226851</v>
      </c>
      <c r="T2404" s="578">
        <v>3.375103184953325E-2</v>
      </c>
      <c r="U2404" s="578">
        <v>22.216901394713176</v>
      </c>
      <c r="V2404" s="578">
        <v>4037.9224421183226</v>
      </c>
      <c r="W2404" s="578">
        <v>4.354422238655383</v>
      </c>
      <c r="X2404" s="578">
        <v>1.7666499260812949</v>
      </c>
      <c r="Y2404" s="578">
        <v>3.4457388489196675E-2</v>
      </c>
      <c r="AA2404" s="310">
        <v>290</v>
      </c>
    </row>
    <row r="2405" spans="1:27" x14ac:dyDescent="0.3">
      <c r="A2405" s="310" t="s">
        <v>4954</v>
      </c>
      <c r="B2405" s="310" t="s">
        <v>2191</v>
      </c>
      <c r="C2405" s="310" t="s">
        <v>2183</v>
      </c>
      <c r="D2405" s="36">
        <v>3</v>
      </c>
      <c r="E2405" s="36">
        <v>2012</v>
      </c>
      <c r="F2405" s="578">
        <v>12.5796333758286</v>
      </c>
      <c r="G2405" s="578">
        <v>2346.3975906372002</v>
      </c>
      <c r="H2405" s="578">
        <v>2.3127012706827328</v>
      </c>
      <c r="I2405" s="578">
        <v>0.97223869555940168</v>
      </c>
      <c r="J2405" s="578">
        <v>2.0022924116346926E-2</v>
      </c>
      <c r="K2405" s="578">
        <v>12.711560772057625</v>
      </c>
      <c r="L2405" s="578">
        <v>2362.9700800577775</v>
      </c>
      <c r="M2405" s="578">
        <v>2.3234394118189776</v>
      </c>
      <c r="N2405" s="578">
        <v>0.97562005976214949</v>
      </c>
      <c r="O2405" s="578">
        <v>2.0164347602985723E-2</v>
      </c>
      <c r="P2405" s="578">
        <v>12.579631818235276</v>
      </c>
      <c r="Q2405" s="578">
        <v>2346.3975906372002</v>
      </c>
      <c r="R2405" s="578">
        <v>2.3127012575666051</v>
      </c>
      <c r="S2405" s="578">
        <v>0.97223857417702653</v>
      </c>
      <c r="T2405" s="578">
        <v>2.0022924116346926E-2</v>
      </c>
      <c r="U2405" s="578">
        <v>12.711561292026676</v>
      </c>
      <c r="V2405" s="578">
        <v>2362.9700800577775</v>
      </c>
      <c r="W2405" s="578">
        <v>2.3234394134099876</v>
      </c>
      <c r="X2405" s="578">
        <v>0.97562008087212826</v>
      </c>
      <c r="Y2405" s="578">
        <v>2.0164347602985723E-2</v>
      </c>
      <c r="AA2405" s="310">
        <v>291</v>
      </c>
    </row>
    <row r="2406" spans="1:27" x14ac:dyDescent="0.3">
      <c r="A2406" s="310" t="s">
        <v>4955</v>
      </c>
      <c r="B2406" s="310" t="s">
        <v>2191</v>
      </c>
      <c r="C2406" s="310" t="s">
        <v>2183</v>
      </c>
      <c r="D2406" s="36">
        <v>4</v>
      </c>
      <c r="E2406" s="36">
        <v>2012</v>
      </c>
      <c r="F2406" s="578">
        <v>9.7772968055796632</v>
      </c>
      <c r="G2406" s="578">
        <v>1859.5360450744599</v>
      </c>
      <c r="H2406" s="578">
        <v>1.6701429688449274</v>
      </c>
      <c r="I2406" s="578">
        <v>0.71886908262968052</v>
      </c>
      <c r="J2406" s="578">
        <v>1.5868357276000649E-2</v>
      </c>
      <c r="K2406" s="578">
        <v>9.8920412631559547</v>
      </c>
      <c r="L2406" s="578">
        <v>1877.4110488891552</v>
      </c>
      <c r="M2406" s="578">
        <v>1.6795225073777402</v>
      </c>
      <c r="N2406" s="578">
        <v>0.72743901610374395</v>
      </c>
      <c r="O2406" s="578">
        <v>1.6020884281412327E-2</v>
      </c>
      <c r="P2406" s="578">
        <v>9.7772971084607967</v>
      </c>
      <c r="Q2406" s="578">
        <v>1859.5360450744599</v>
      </c>
      <c r="R2406" s="578">
        <v>1.6701429704165349</v>
      </c>
      <c r="S2406" s="578">
        <v>0.71886905701830917</v>
      </c>
      <c r="T2406" s="578">
        <v>1.5868357276000649E-2</v>
      </c>
      <c r="U2406" s="578">
        <v>9.8920407960394918</v>
      </c>
      <c r="V2406" s="578">
        <v>1877.4110488891552</v>
      </c>
      <c r="W2406" s="578">
        <v>1.6795225079016076</v>
      </c>
      <c r="X2406" s="578">
        <v>0.72743901610374395</v>
      </c>
      <c r="Y2406" s="578">
        <v>1.6020884281412327E-2</v>
      </c>
      <c r="AA2406" s="310">
        <v>292</v>
      </c>
    </row>
    <row r="2407" spans="1:27" x14ac:dyDescent="0.3">
      <c r="A2407" s="310" t="s">
        <v>4956</v>
      </c>
      <c r="B2407" s="310" t="s">
        <v>2191</v>
      </c>
      <c r="C2407" s="310" t="s">
        <v>2183</v>
      </c>
      <c r="D2407" s="36">
        <v>5</v>
      </c>
      <c r="E2407" s="36">
        <v>2012</v>
      </c>
      <c r="F2407" s="578">
        <v>8.120453548518217</v>
      </c>
      <c r="G2407" s="578">
        <v>1570.8099174499425</v>
      </c>
      <c r="H2407" s="578">
        <v>1.3296250658458977</v>
      </c>
      <c r="I2407" s="578">
        <v>0.58534102855871073</v>
      </c>
      <c r="J2407" s="578">
        <v>1.3404500981171874E-2</v>
      </c>
      <c r="K2407" s="578">
        <v>8.3069158714594451</v>
      </c>
      <c r="L2407" s="578">
        <v>1607.3712437947552</v>
      </c>
      <c r="M2407" s="578">
        <v>1.339093862334265</v>
      </c>
      <c r="N2407" s="578">
        <v>0.59673598408699002</v>
      </c>
      <c r="O2407" s="578">
        <v>1.3716520857997199E-2</v>
      </c>
      <c r="P2407" s="578">
        <v>8.1204534835875748</v>
      </c>
      <c r="Q2407" s="578">
        <v>1570.8099174499425</v>
      </c>
      <c r="R2407" s="578">
        <v>1.3296252223080924</v>
      </c>
      <c r="S2407" s="578">
        <v>0.58534101800372151</v>
      </c>
      <c r="T2407" s="578">
        <v>1.3404500981171874E-2</v>
      </c>
      <c r="U2407" s="578">
        <v>8.3069158242845589</v>
      </c>
      <c r="V2407" s="578">
        <v>1607.3712437947552</v>
      </c>
      <c r="W2407" s="578">
        <v>1.3390938653610602</v>
      </c>
      <c r="X2407" s="578">
        <v>0.59673598408699002</v>
      </c>
      <c r="Y2407" s="578">
        <v>1.3716520857997199E-2</v>
      </c>
      <c r="AA2407" s="310">
        <v>293</v>
      </c>
    </row>
    <row r="2408" spans="1:27" x14ac:dyDescent="0.3">
      <c r="A2408" s="310" t="s">
        <v>4957</v>
      </c>
      <c r="B2408" s="310" t="s">
        <v>2191</v>
      </c>
      <c r="C2408" s="310" t="s">
        <v>2183</v>
      </c>
      <c r="D2408" s="36">
        <v>6</v>
      </c>
      <c r="E2408" s="36">
        <v>2012</v>
      </c>
      <c r="F2408" s="578">
        <v>7.0108359230725847</v>
      </c>
      <c r="G2408" s="578">
        <v>1366.8822174072225</v>
      </c>
      <c r="H2408" s="578">
        <v>1.09182284135992</v>
      </c>
      <c r="I2408" s="578">
        <v>0.49365299940109197</v>
      </c>
      <c r="J2408" s="578">
        <v>1.1664290815436551E-2</v>
      </c>
      <c r="K2408" s="578">
        <v>7.2903522601506356</v>
      </c>
      <c r="L2408" s="578">
        <v>1426.9103024800575</v>
      </c>
      <c r="M2408" s="578">
        <v>1.1035764755991551</v>
      </c>
      <c r="N2408" s="578">
        <v>0.50854501128196705</v>
      </c>
      <c r="O2408" s="578">
        <v>1.2176542668991375E-2</v>
      </c>
      <c r="P2408" s="578">
        <v>7.010835769358283</v>
      </c>
      <c r="Q2408" s="578">
        <v>1366.8822174072225</v>
      </c>
      <c r="R2408" s="578">
        <v>1.09182284135992</v>
      </c>
      <c r="S2408" s="578">
        <v>0.49365299940109197</v>
      </c>
      <c r="T2408" s="578">
        <v>1.1664290815436551E-2</v>
      </c>
      <c r="U2408" s="578">
        <v>7.2903526252266566</v>
      </c>
      <c r="V2408" s="578">
        <v>1426.9103024800575</v>
      </c>
      <c r="W2408" s="578">
        <v>1.1035764755991551</v>
      </c>
      <c r="X2408" s="578">
        <v>0.50854501128196705</v>
      </c>
      <c r="Y2408" s="578">
        <v>1.2176542668991375E-2</v>
      </c>
      <c r="AA2408" s="310">
        <v>294</v>
      </c>
    </row>
    <row r="2409" spans="1:27" x14ac:dyDescent="0.3">
      <c r="A2409" s="310" t="s">
        <v>4958</v>
      </c>
      <c r="B2409" s="310" t="s">
        <v>2191</v>
      </c>
      <c r="C2409" s="310" t="s">
        <v>2183</v>
      </c>
      <c r="D2409" s="36">
        <v>7</v>
      </c>
      <c r="E2409" s="36">
        <v>2012</v>
      </c>
      <c r="F2409" s="578">
        <v>6.5622996374634806</v>
      </c>
      <c r="G2409" s="578">
        <v>1291.0319875081327</v>
      </c>
      <c r="H2409" s="578">
        <v>0.95255569269647766</v>
      </c>
      <c r="I2409" s="578">
        <v>0.44977421686053221</v>
      </c>
      <c r="J2409" s="578">
        <v>1.1017071752576098E-2</v>
      </c>
      <c r="K2409" s="578">
        <v>6.9259774180997349</v>
      </c>
      <c r="L2409" s="578">
        <v>1372.4738655090275</v>
      </c>
      <c r="M2409" s="578">
        <v>0.95897731600173997</v>
      </c>
      <c r="N2409" s="578">
        <v>0.46447421951840301</v>
      </c>
      <c r="O2409" s="578">
        <v>1.1712057467472375E-2</v>
      </c>
      <c r="P2409" s="578">
        <v>6.5622991152607275</v>
      </c>
      <c r="Q2409" s="578">
        <v>1291.0319875081327</v>
      </c>
      <c r="R2409" s="578">
        <v>0.95255559770157505</v>
      </c>
      <c r="S2409" s="578">
        <v>0.44977417076006476</v>
      </c>
      <c r="T2409" s="578">
        <v>1.1017071752576098E-2</v>
      </c>
      <c r="U2409" s="578">
        <v>6.925977679556425</v>
      </c>
      <c r="V2409" s="578">
        <v>1372.4738655090275</v>
      </c>
      <c r="W2409" s="578">
        <v>0.95897730606763254</v>
      </c>
      <c r="X2409" s="578">
        <v>0.46447421424090823</v>
      </c>
      <c r="Y2409" s="578">
        <v>1.1712057467472375E-2</v>
      </c>
      <c r="AA2409" s="310">
        <v>295</v>
      </c>
    </row>
    <row r="2410" spans="1:27" x14ac:dyDescent="0.3">
      <c r="A2410" s="310" t="s">
        <v>4959</v>
      </c>
      <c r="B2410" s="310" t="s">
        <v>2191</v>
      </c>
      <c r="C2410" s="310" t="s">
        <v>2183</v>
      </c>
      <c r="D2410" s="36">
        <v>8</v>
      </c>
      <c r="E2410" s="36">
        <v>2012</v>
      </c>
      <c r="F2410" s="578">
        <v>5.5597876311197316</v>
      </c>
      <c r="G2410" s="578">
        <v>1092.046236673985</v>
      </c>
      <c r="H2410" s="578">
        <v>0.85660823096986793</v>
      </c>
      <c r="I2410" s="578">
        <v>0.38995002924154154</v>
      </c>
      <c r="J2410" s="578">
        <v>9.3190076392299145E-3</v>
      </c>
      <c r="K2410" s="578">
        <v>6.0615035312851671</v>
      </c>
      <c r="L2410" s="578">
        <v>1207.1708106994574</v>
      </c>
      <c r="M2410" s="578">
        <v>0.86125389401180008</v>
      </c>
      <c r="N2410" s="578">
        <v>0.40949101001024202</v>
      </c>
      <c r="O2410" s="578">
        <v>1.0301435007325646E-2</v>
      </c>
      <c r="P2410" s="578">
        <v>5.5597876832204403</v>
      </c>
      <c r="Q2410" s="578">
        <v>1092.046236673985</v>
      </c>
      <c r="R2410" s="578">
        <v>0.85660815390292533</v>
      </c>
      <c r="S2410" s="578">
        <v>0.38995001340905749</v>
      </c>
      <c r="T2410" s="578">
        <v>9.3190075810222553E-3</v>
      </c>
      <c r="U2410" s="578">
        <v>6.0615035316441173</v>
      </c>
      <c r="V2410" s="578">
        <v>1207.1708106994574</v>
      </c>
      <c r="W2410" s="578">
        <v>0.86125389401180019</v>
      </c>
      <c r="X2410" s="578">
        <v>0.40949101001024202</v>
      </c>
      <c r="Y2410" s="578">
        <v>1.0301435007325646E-2</v>
      </c>
      <c r="AA2410" s="310">
        <v>296</v>
      </c>
    </row>
    <row r="2411" spans="1:27" x14ac:dyDescent="0.3">
      <c r="A2411" s="310" t="s">
        <v>4960</v>
      </c>
      <c r="B2411" s="310" t="s">
        <v>2191</v>
      </c>
      <c r="C2411" s="310" t="s">
        <v>2183</v>
      </c>
      <c r="D2411" s="36">
        <v>9</v>
      </c>
      <c r="E2411" s="36">
        <v>2012</v>
      </c>
      <c r="F2411" s="578">
        <v>5.0830656750343479</v>
      </c>
      <c r="G2411" s="578">
        <v>1004.5625616709362</v>
      </c>
      <c r="H2411" s="578">
        <v>0.77867832473323983</v>
      </c>
      <c r="I2411" s="578">
        <v>0.35755299776792498</v>
      </c>
      <c r="J2411" s="578">
        <v>8.5724661281953215E-3</v>
      </c>
      <c r="K2411" s="578">
        <v>5.6909587704067173</v>
      </c>
      <c r="L2411" s="578">
        <v>1145.7617696126249</v>
      </c>
      <c r="M2411" s="578">
        <v>0.78357520183393081</v>
      </c>
      <c r="N2411" s="578">
        <v>0.38081798702478398</v>
      </c>
      <c r="O2411" s="578">
        <v>9.7774181388861695E-3</v>
      </c>
      <c r="P2411" s="578">
        <v>5.0830654658505674</v>
      </c>
      <c r="Q2411" s="578">
        <v>1004.5625616709362</v>
      </c>
      <c r="R2411" s="578">
        <v>0.77867819666668447</v>
      </c>
      <c r="S2411" s="578">
        <v>0.35755300296780929</v>
      </c>
      <c r="T2411" s="578">
        <v>8.5724661815523451E-3</v>
      </c>
      <c r="U2411" s="578">
        <v>5.6909589791733453</v>
      </c>
      <c r="V2411" s="578">
        <v>1145.7617696126249</v>
      </c>
      <c r="W2411" s="578">
        <v>0.7835752123889197</v>
      </c>
      <c r="X2411" s="578">
        <v>0.38081798702478398</v>
      </c>
      <c r="Y2411" s="578">
        <v>9.7774180321721187E-3</v>
      </c>
      <c r="AA2411" s="310">
        <v>297</v>
      </c>
    </row>
    <row r="2412" spans="1:27" x14ac:dyDescent="0.3">
      <c r="A2412" s="310" t="s">
        <v>4961</v>
      </c>
      <c r="B2412" s="310" t="s">
        <v>2191</v>
      </c>
      <c r="C2412" s="310" t="s">
        <v>2183</v>
      </c>
      <c r="D2412" s="36">
        <v>10</v>
      </c>
      <c r="E2412" s="36">
        <v>2012</v>
      </c>
      <c r="F2412" s="578">
        <v>4.7024434746017452</v>
      </c>
      <c r="G2412" s="578">
        <v>934.5341580708814</v>
      </c>
      <c r="H2412" s="578">
        <v>0.71743031952064418</v>
      </c>
      <c r="I2412" s="578">
        <v>0.33210602247466575</v>
      </c>
      <c r="J2412" s="578">
        <v>7.9748836287762918E-3</v>
      </c>
      <c r="K2412" s="578">
        <v>5.3689837029742158</v>
      </c>
      <c r="L2412" s="578">
        <v>1091.0698814392049</v>
      </c>
      <c r="M2412" s="578">
        <v>0.72240184044736999</v>
      </c>
      <c r="N2412" s="578">
        <v>0.35765964724123422</v>
      </c>
      <c r="O2412" s="578">
        <v>9.3107015321341607E-3</v>
      </c>
      <c r="P2412" s="578">
        <v>4.7024433179394647</v>
      </c>
      <c r="Q2412" s="578">
        <v>934.53416315714458</v>
      </c>
      <c r="R2412" s="578">
        <v>0.71743017702829048</v>
      </c>
      <c r="S2412" s="578">
        <v>0.33210601207489676</v>
      </c>
      <c r="T2412" s="578">
        <v>7.9748837864220424E-3</v>
      </c>
      <c r="U2412" s="578">
        <v>5.368983859225402</v>
      </c>
      <c r="V2412" s="578">
        <v>1091.0698814392049</v>
      </c>
      <c r="W2412" s="578">
        <v>0.72240184623903225</v>
      </c>
      <c r="X2412" s="578">
        <v>0.35765965748578277</v>
      </c>
      <c r="Y2412" s="578">
        <v>9.3107016339975673E-3</v>
      </c>
      <c r="AA2412" s="310">
        <v>298</v>
      </c>
    </row>
    <row r="2413" spans="1:27" x14ac:dyDescent="0.3">
      <c r="A2413" s="310" t="s">
        <v>4962</v>
      </c>
      <c r="B2413" s="310" t="s">
        <v>2191</v>
      </c>
      <c r="C2413" s="310" t="s">
        <v>2183</v>
      </c>
      <c r="D2413" s="36">
        <v>11</v>
      </c>
      <c r="E2413" s="36">
        <v>2012</v>
      </c>
      <c r="F2413" s="578">
        <v>4.318235821359842</v>
      </c>
      <c r="G2413" s="578">
        <v>862.42722129821755</v>
      </c>
      <c r="H2413" s="578">
        <v>0.66330142720835228</v>
      </c>
      <c r="I2413" s="578">
        <v>0.30973487556911949</v>
      </c>
      <c r="J2413" s="578">
        <v>7.3595635573534875E-3</v>
      </c>
      <c r="K2413" s="578">
        <v>5.0328184447474351</v>
      </c>
      <c r="L2413" s="578">
        <v>1028.8902854919397</v>
      </c>
      <c r="M2413" s="578">
        <v>0.66846843226812724</v>
      </c>
      <c r="N2413" s="578">
        <v>0.33551673940382848</v>
      </c>
      <c r="O2413" s="578">
        <v>8.7800961240039471E-3</v>
      </c>
      <c r="P2413" s="578">
        <v>4.3182356651074425</v>
      </c>
      <c r="Q2413" s="578">
        <v>862.42723147074366</v>
      </c>
      <c r="R2413" s="578">
        <v>0.66330142519048674</v>
      </c>
      <c r="S2413" s="578">
        <v>0.30973486035751752</v>
      </c>
      <c r="T2413" s="578">
        <v>7.3595635573534875E-3</v>
      </c>
      <c r="U2413" s="578">
        <v>5.0328182859011523</v>
      </c>
      <c r="V2413" s="578">
        <v>1028.8902854919397</v>
      </c>
      <c r="W2413" s="578">
        <v>0.66846843226812724</v>
      </c>
      <c r="X2413" s="578">
        <v>0.3355167404903715</v>
      </c>
      <c r="Y2413" s="578">
        <v>8.7800961240039471E-3</v>
      </c>
      <c r="AA2413" s="310">
        <v>299</v>
      </c>
    </row>
    <row r="2414" spans="1:27" x14ac:dyDescent="0.3">
      <c r="A2414" s="310" t="s">
        <v>4963</v>
      </c>
      <c r="B2414" s="310" t="s">
        <v>2191</v>
      </c>
      <c r="C2414" s="310" t="s">
        <v>2183</v>
      </c>
      <c r="D2414" s="36">
        <v>12</v>
      </c>
      <c r="E2414" s="36">
        <v>2012</v>
      </c>
      <c r="F2414" s="578">
        <v>4.0038803611484228</v>
      </c>
      <c r="G2414" s="578">
        <v>803.42772547403911</v>
      </c>
      <c r="H2414" s="578">
        <v>0.61901243005801554</v>
      </c>
      <c r="I2414" s="578">
        <v>0.29143149844215499</v>
      </c>
      <c r="J2414" s="578">
        <v>6.8560928460404524E-3</v>
      </c>
      <c r="K2414" s="578">
        <v>4.7576909368023372</v>
      </c>
      <c r="L2414" s="578">
        <v>975.61575444539142</v>
      </c>
      <c r="M2414" s="578">
        <v>0.62450236662213321</v>
      </c>
      <c r="N2414" s="578">
        <v>0.31569672220696948</v>
      </c>
      <c r="O2414" s="578">
        <v>8.325483460794196E-3</v>
      </c>
      <c r="P2414" s="578">
        <v>4.0038803609931994</v>
      </c>
      <c r="Q2414" s="578">
        <v>803.42772547403911</v>
      </c>
      <c r="R2414" s="578">
        <v>0.619012390535014</v>
      </c>
      <c r="S2414" s="578">
        <v>0.29143149840334998</v>
      </c>
      <c r="T2414" s="578">
        <v>6.8560927951087491E-3</v>
      </c>
      <c r="U2414" s="578">
        <v>4.7576910411662467</v>
      </c>
      <c r="V2414" s="578">
        <v>975.61575444539142</v>
      </c>
      <c r="W2414" s="578">
        <v>0.62450237189962787</v>
      </c>
      <c r="X2414" s="578">
        <v>0.31569675445401352</v>
      </c>
      <c r="Y2414" s="578">
        <v>8.3254834074371759E-3</v>
      </c>
      <c r="AA2414" s="310">
        <v>300</v>
      </c>
    </row>
    <row r="2415" spans="1:27" x14ac:dyDescent="0.3">
      <c r="A2415" s="310" t="s">
        <v>4964</v>
      </c>
      <c r="B2415" s="310" t="s">
        <v>2191</v>
      </c>
      <c r="C2415" s="310" t="s">
        <v>2183</v>
      </c>
      <c r="D2415" s="36">
        <v>13</v>
      </c>
      <c r="E2415" s="36">
        <v>2012</v>
      </c>
      <c r="F2415" s="578">
        <v>3.6210091252505601</v>
      </c>
      <c r="G2415" s="578">
        <v>729.92712020873978</v>
      </c>
      <c r="H2415" s="578">
        <v>0.5737402746065825</v>
      </c>
      <c r="I2415" s="578">
        <v>0.26726075494661899</v>
      </c>
      <c r="J2415" s="578">
        <v>6.2288733679451928E-3</v>
      </c>
      <c r="K2415" s="578">
        <v>4.3998501592601853</v>
      </c>
      <c r="L2415" s="578">
        <v>904.5050290425612</v>
      </c>
      <c r="M2415" s="578">
        <v>0.57959596331541707</v>
      </c>
      <c r="N2415" s="578">
        <v>0.28995499596930951</v>
      </c>
      <c r="O2415" s="578">
        <v>7.7186578879870149E-3</v>
      </c>
      <c r="P2415" s="578">
        <v>3.6210089164790848</v>
      </c>
      <c r="Q2415" s="578">
        <v>729.92712020873978</v>
      </c>
      <c r="R2415" s="578">
        <v>0.5737402746065825</v>
      </c>
      <c r="S2415" s="578">
        <v>0.26726074637069025</v>
      </c>
      <c r="T2415" s="578">
        <v>6.2288733679451928E-3</v>
      </c>
      <c r="U2415" s="578">
        <v>4.399849742333263</v>
      </c>
      <c r="V2415" s="578">
        <v>904.5050290425612</v>
      </c>
      <c r="W2415" s="578">
        <v>0.57959596226767895</v>
      </c>
      <c r="X2415" s="578">
        <v>0.28995499705585248</v>
      </c>
      <c r="Y2415" s="578">
        <v>7.7186578904123327E-3</v>
      </c>
      <c r="AA2415" s="310">
        <v>301</v>
      </c>
    </row>
    <row r="2416" spans="1:27" x14ac:dyDescent="0.3">
      <c r="A2416" s="310" t="s">
        <v>4965</v>
      </c>
      <c r="B2416" s="310" t="s">
        <v>2191</v>
      </c>
      <c r="C2416" s="310" t="s">
        <v>2183</v>
      </c>
      <c r="D2416" s="36">
        <v>14</v>
      </c>
      <c r="E2416" s="36">
        <v>2012</v>
      </c>
      <c r="F2416" s="578">
        <v>3.7898954550861745</v>
      </c>
      <c r="G2416" s="578">
        <v>753.99657885233523</v>
      </c>
      <c r="H2416" s="578">
        <v>0.53272789121062125</v>
      </c>
      <c r="I2416" s="578">
        <v>0.25144297427808199</v>
      </c>
      <c r="J2416" s="578">
        <v>6.4342745366351003E-3</v>
      </c>
      <c r="K2416" s="578">
        <v>4.5356644484005875</v>
      </c>
      <c r="L2416" s="578">
        <v>920.46598815917912</v>
      </c>
      <c r="M2416" s="578">
        <v>0.53902407906328598</v>
      </c>
      <c r="N2416" s="578">
        <v>0.27217858878429946</v>
      </c>
      <c r="O2416" s="578">
        <v>7.8548677847720631E-3</v>
      </c>
      <c r="P2416" s="578">
        <v>3.78989540282782</v>
      </c>
      <c r="Q2416" s="578">
        <v>753.99657885233523</v>
      </c>
      <c r="R2416" s="578">
        <v>0.53272789121062125</v>
      </c>
      <c r="S2416" s="578">
        <v>0.25144295378898551</v>
      </c>
      <c r="T2416" s="578">
        <v>6.4342745366351003E-3</v>
      </c>
      <c r="U2416" s="578">
        <v>4.5356645528615083</v>
      </c>
      <c r="V2416" s="578">
        <v>920.46598815917912</v>
      </c>
      <c r="W2416" s="578">
        <v>0.53902408560194648</v>
      </c>
      <c r="X2416" s="578">
        <v>0.27217858928876598</v>
      </c>
      <c r="Y2416" s="578">
        <v>7.8548677847720631E-3</v>
      </c>
      <c r="AA2416" s="310">
        <v>302</v>
      </c>
    </row>
    <row r="2417" spans="1:27" x14ac:dyDescent="0.3">
      <c r="A2417" s="310" t="s">
        <v>4966</v>
      </c>
      <c r="B2417" s="310" t="s">
        <v>2191</v>
      </c>
      <c r="C2417" s="310" t="s">
        <v>2183</v>
      </c>
      <c r="D2417" s="36">
        <v>15</v>
      </c>
      <c r="E2417" s="36">
        <v>2012</v>
      </c>
      <c r="F2417" s="578">
        <v>3.975233550582435</v>
      </c>
      <c r="G2417" s="578">
        <v>781.75209108988395</v>
      </c>
      <c r="H2417" s="578">
        <v>0.49741068387326448</v>
      </c>
      <c r="I2417" s="578">
        <v>0.2383163217843195</v>
      </c>
      <c r="J2417" s="578">
        <v>6.6711365943774529E-3</v>
      </c>
      <c r="K2417" s="578">
        <v>4.6789481264167945</v>
      </c>
      <c r="L2417" s="578">
        <v>939.07607841491676</v>
      </c>
      <c r="M2417" s="578">
        <v>0.50373207825274768</v>
      </c>
      <c r="N2417" s="578">
        <v>0.25744870194466724</v>
      </c>
      <c r="O2417" s="578">
        <v>8.0136860730514528E-3</v>
      </c>
      <c r="P2417" s="578">
        <v>3.9752333938595226</v>
      </c>
      <c r="Q2417" s="578">
        <v>781.75209108988395</v>
      </c>
      <c r="R2417" s="578">
        <v>0.49741068387326448</v>
      </c>
      <c r="S2417" s="578">
        <v>0.23831629710427127</v>
      </c>
      <c r="T2417" s="578">
        <v>6.6711364876634073E-3</v>
      </c>
      <c r="U2417" s="578">
        <v>4.6789484395946239</v>
      </c>
      <c r="V2417" s="578">
        <v>939.07607301076223</v>
      </c>
      <c r="W2417" s="578">
        <v>0.50373207929078423</v>
      </c>
      <c r="X2417" s="578">
        <v>0.25744870194466724</v>
      </c>
      <c r="Y2417" s="578">
        <v>8.0136860245450681E-3</v>
      </c>
      <c r="AA2417" s="310">
        <v>303</v>
      </c>
    </row>
    <row r="2418" spans="1:27" x14ac:dyDescent="0.3">
      <c r="A2418" s="580" t="s">
        <v>4967</v>
      </c>
      <c r="B2418" s="580" t="s">
        <v>2191</v>
      </c>
      <c r="C2418" s="580" t="s">
        <v>2183</v>
      </c>
      <c r="D2418" s="581">
        <v>16</v>
      </c>
      <c r="E2418" s="581">
        <v>2012</v>
      </c>
      <c r="F2418" s="582">
        <v>4.286602246339795</v>
      </c>
      <c r="G2418" s="582">
        <v>832.332652409871</v>
      </c>
      <c r="H2418" s="582">
        <v>0.46667620782197095</v>
      </c>
      <c r="I2418" s="582">
        <v>0.227978203911334</v>
      </c>
      <c r="J2418" s="582">
        <v>7.1027783560566578E-3</v>
      </c>
      <c r="K2418" s="582">
        <v>4.9504174287382376</v>
      </c>
      <c r="L2418" s="582">
        <v>981.38841565449934</v>
      </c>
      <c r="M2418" s="582">
        <v>0.47325965467219505</v>
      </c>
      <c r="N2418" s="582">
        <v>0.24587778403656524</v>
      </c>
      <c r="O2418" s="582">
        <v>8.3747661895661896E-3</v>
      </c>
      <c r="P2418" s="582">
        <v>4.2866019854142552</v>
      </c>
      <c r="Q2418" s="582">
        <v>832.33265749613406</v>
      </c>
      <c r="R2418" s="582">
        <v>0.46667620886970873</v>
      </c>
      <c r="S2418" s="582">
        <v>0.22797820181585798</v>
      </c>
      <c r="T2418" s="582">
        <v>7.1027783560566578E-3</v>
      </c>
      <c r="U2418" s="582">
        <v>4.9504169094737591</v>
      </c>
      <c r="V2418" s="582">
        <v>981.38841565449934</v>
      </c>
      <c r="W2418" s="582">
        <v>0.47325968106936922</v>
      </c>
      <c r="X2418" s="582">
        <v>0.24587778246495851</v>
      </c>
      <c r="Y2418" s="582">
        <v>8.3747662429232133E-3</v>
      </c>
      <c r="AA2418" s="310">
        <v>304</v>
      </c>
    </row>
    <row r="2419" spans="1:27" x14ac:dyDescent="0.3">
      <c r="A2419" s="310" t="s">
        <v>4968</v>
      </c>
      <c r="B2419" s="310" t="s">
        <v>2191</v>
      </c>
      <c r="C2419" s="310" t="s">
        <v>2183</v>
      </c>
      <c r="D2419" s="36">
        <v>1</v>
      </c>
      <c r="E2419" s="36">
        <v>2020</v>
      </c>
      <c r="F2419" s="578">
        <v>15.103357151679351</v>
      </c>
      <c r="G2419" s="578">
        <v>7708.6663970947193</v>
      </c>
      <c r="H2419" s="578">
        <v>2.2435442285107698</v>
      </c>
      <c r="I2419" s="578">
        <v>0.81898383578906397</v>
      </c>
      <c r="J2419" s="578">
        <v>6.698900073145822E-2</v>
      </c>
      <c r="K2419" s="578">
        <v>15.239129260415151</v>
      </c>
      <c r="L2419" s="578">
        <v>7769.4398142496702</v>
      </c>
      <c r="M2419" s="578">
        <v>2.2494696621433774</v>
      </c>
      <c r="N2419" s="578">
        <v>0.8224347022672488</v>
      </c>
      <c r="O2419" s="578">
        <v>6.7517091830571418E-2</v>
      </c>
      <c r="P2419" s="578">
        <v>15.103357135997276</v>
      </c>
      <c r="Q2419" s="578">
        <v>7708.6663970947193</v>
      </c>
      <c r="R2419" s="578">
        <v>2.2435442171214728</v>
      </c>
      <c r="S2419" s="578">
        <v>0.81898382461319319</v>
      </c>
      <c r="T2419" s="578">
        <v>6.6989000188186723E-2</v>
      </c>
      <c r="U2419" s="578">
        <v>15.239127173665675</v>
      </c>
      <c r="V2419" s="578">
        <v>7769.4394963582317</v>
      </c>
      <c r="W2419" s="578">
        <v>2.2494696621433778</v>
      </c>
      <c r="X2419" s="578">
        <v>0.8224347067686415</v>
      </c>
      <c r="Y2419" s="578">
        <v>6.7517092878309315E-2</v>
      </c>
      <c r="AA2419" s="310">
        <v>305</v>
      </c>
    </row>
    <row r="2420" spans="1:27" x14ac:dyDescent="0.3">
      <c r="A2420" s="310" t="s">
        <v>4969</v>
      </c>
      <c r="B2420" s="310" t="s">
        <v>2191</v>
      </c>
      <c r="C2420" s="310" t="s">
        <v>2183</v>
      </c>
      <c r="D2420" s="36">
        <v>2</v>
      </c>
      <c r="E2420" s="36">
        <v>2020</v>
      </c>
      <c r="F2420" s="578">
        <v>7.0742580122847896</v>
      </c>
      <c r="G2420" s="578">
        <v>3757.1416320800727</v>
      </c>
      <c r="H2420" s="578">
        <v>1.2003656483332898</v>
      </c>
      <c r="I2420" s="578">
        <v>0.40619692827264398</v>
      </c>
      <c r="J2420" s="578">
        <v>3.264995179294293E-2</v>
      </c>
      <c r="K2420" s="578">
        <v>7.2499075735880343</v>
      </c>
      <c r="L2420" s="578">
        <v>3835.8225364684995</v>
      </c>
      <c r="M2420" s="578">
        <v>1.2099042080226274</v>
      </c>
      <c r="N2420" s="578">
        <v>0.41033902298659047</v>
      </c>
      <c r="O2420" s="578">
        <v>3.3333716467798952E-2</v>
      </c>
      <c r="P2420" s="578">
        <v>7.0742579080785273</v>
      </c>
      <c r="Q2420" s="578">
        <v>3757.1416320800727</v>
      </c>
      <c r="R2420" s="578">
        <v>1.2003656462572174</v>
      </c>
      <c r="S2420" s="578">
        <v>0.40619691771765498</v>
      </c>
      <c r="T2420" s="578">
        <v>3.264995179294293E-2</v>
      </c>
      <c r="U2420" s="578">
        <v>7.2499072658962751</v>
      </c>
      <c r="V2420" s="578">
        <v>3835.8226394653275</v>
      </c>
      <c r="W2420" s="578">
        <v>1.2099042581200248</v>
      </c>
      <c r="X2420" s="578">
        <v>0.41033901274204199</v>
      </c>
      <c r="Y2420" s="578">
        <v>3.3333715943930003E-2</v>
      </c>
      <c r="AA2420" s="310">
        <v>306</v>
      </c>
    </row>
    <row r="2421" spans="1:27" x14ac:dyDescent="0.3">
      <c r="A2421" s="310" t="s">
        <v>4970</v>
      </c>
      <c r="B2421" s="310" t="s">
        <v>2191</v>
      </c>
      <c r="C2421" s="310" t="s">
        <v>2183</v>
      </c>
      <c r="D2421" s="36">
        <v>3</v>
      </c>
      <c r="E2421" s="36">
        <v>2020</v>
      </c>
      <c r="F2421" s="578">
        <v>4.1183010513547398</v>
      </c>
      <c r="G2421" s="578">
        <v>2225.387949625645</v>
      </c>
      <c r="H2421" s="578">
        <v>0.64200938224287973</v>
      </c>
      <c r="I2421" s="578">
        <v>0.22582867151747102</v>
      </c>
      <c r="J2421" s="578">
        <v>1.9339206919539699E-2</v>
      </c>
      <c r="K2421" s="578">
        <v>4.1634140253845473</v>
      </c>
      <c r="L2421" s="578">
        <v>2241.4359588623001</v>
      </c>
      <c r="M2421" s="578">
        <v>0.64596596977207776</v>
      </c>
      <c r="N2421" s="578">
        <v>0.22644414624664877</v>
      </c>
      <c r="O2421" s="578">
        <v>1.9478614888309147E-2</v>
      </c>
      <c r="P2421" s="578">
        <v>4.1183010029283897</v>
      </c>
      <c r="Q2421" s="578">
        <v>2225.387949625645</v>
      </c>
      <c r="R2421" s="578">
        <v>0.64200936528504804</v>
      </c>
      <c r="S2421" s="578">
        <v>0.22582867093539424</v>
      </c>
      <c r="T2421" s="578">
        <v>1.9339207443408626E-2</v>
      </c>
      <c r="U2421" s="578">
        <v>4.1634134480166978</v>
      </c>
      <c r="V2421" s="578">
        <v>2241.4359588623001</v>
      </c>
      <c r="W2421" s="578">
        <v>0.64596595487091657</v>
      </c>
      <c r="X2421" s="578">
        <v>0.22644414632425927</v>
      </c>
      <c r="Y2421" s="578">
        <v>1.9478614888309147E-2</v>
      </c>
      <c r="AA2421" s="310">
        <v>307</v>
      </c>
    </row>
    <row r="2422" spans="1:27" x14ac:dyDescent="0.3">
      <c r="A2422" s="310" t="s">
        <v>4971</v>
      </c>
      <c r="B2422" s="310" t="s">
        <v>2191</v>
      </c>
      <c r="C2422" s="310" t="s">
        <v>2183</v>
      </c>
      <c r="D2422" s="36">
        <v>4</v>
      </c>
      <c r="E2422" s="36">
        <v>2020</v>
      </c>
      <c r="F2422" s="578">
        <v>3.1956577448787926</v>
      </c>
      <c r="G2422" s="578">
        <v>1762.381369272865</v>
      </c>
      <c r="H2422" s="578">
        <v>0.46484933281802349</v>
      </c>
      <c r="I2422" s="578">
        <v>0.16602097160648524</v>
      </c>
      <c r="J2422" s="578">
        <v>1.5315660469544376E-2</v>
      </c>
      <c r="K2422" s="578">
        <v>3.2354805725062699</v>
      </c>
      <c r="L2422" s="578">
        <v>1779.6877517700127</v>
      </c>
      <c r="M2422" s="578">
        <v>0.46794363913553122</v>
      </c>
      <c r="N2422" s="578">
        <v>0.16804412940594649</v>
      </c>
      <c r="O2422" s="578">
        <v>1.546605208811035E-2</v>
      </c>
      <c r="P2422" s="578">
        <v>3.1956579014452728</v>
      </c>
      <c r="Q2422" s="578">
        <v>1762.381369272865</v>
      </c>
      <c r="R2422" s="578">
        <v>0.46484932049255173</v>
      </c>
      <c r="S2422" s="578">
        <v>0.16602096588273152</v>
      </c>
      <c r="T2422" s="578">
        <v>1.5315660469544376E-2</v>
      </c>
      <c r="U2422" s="578">
        <v>3.2354805739547925</v>
      </c>
      <c r="V2422" s="578">
        <v>1779.6877517700127</v>
      </c>
      <c r="W2422" s="578">
        <v>0.46794360340572821</v>
      </c>
      <c r="X2422" s="578">
        <v>0.16804411592117152</v>
      </c>
      <c r="Y2422" s="578">
        <v>1.546605208811035E-2</v>
      </c>
      <c r="AA2422" s="310">
        <v>308</v>
      </c>
    </row>
    <row r="2423" spans="1:27" x14ac:dyDescent="0.3">
      <c r="A2423" s="310" t="s">
        <v>4972</v>
      </c>
      <c r="B2423" s="310" t="s">
        <v>2191</v>
      </c>
      <c r="C2423" s="310" t="s">
        <v>2183</v>
      </c>
      <c r="D2423" s="36">
        <v>5</v>
      </c>
      <c r="E2423" s="36">
        <v>2020</v>
      </c>
      <c r="F2423" s="578">
        <v>2.6341068384820825</v>
      </c>
      <c r="G2423" s="578">
        <v>1489.1957270304326</v>
      </c>
      <c r="H2423" s="578">
        <v>0.37023072578691996</v>
      </c>
      <c r="I2423" s="578">
        <v>0.13462145310283299</v>
      </c>
      <c r="J2423" s="578">
        <v>1.2941533495904826E-2</v>
      </c>
      <c r="K2423" s="578">
        <v>2.6985670953799801</v>
      </c>
      <c r="L2423" s="578">
        <v>1524.1584409077925</v>
      </c>
      <c r="M2423" s="578">
        <v>0.373404293568455</v>
      </c>
      <c r="N2423" s="578">
        <v>0.13735585120351299</v>
      </c>
      <c r="O2423" s="578">
        <v>1.3245357898995225E-2</v>
      </c>
      <c r="P2423" s="578">
        <v>2.6341066310554448</v>
      </c>
      <c r="Q2423" s="578">
        <v>1489.1957270304326</v>
      </c>
      <c r="R2423" s="578">
        <v>0.37023073019615027</v>
      </c>
      <c r="S2423" s="578">
        <v>0.134621453180443</v>
      </c>
      <c r="T2423" s="578">
        <v>1.2941533495904826E-2</v>
      </c>
      <c r="U2423" s="578">
        <v>2.6985670429657995</v>
      </c>
      <c r="V2423" s="578">
        <v>1524.1584409077925</v>
      </c>
      <c r="W2423" s="578">
        <v>0.37340424693926827</v>
      </c>
      <c r="X2423" s="578">
        <v>0.13735584623645924</v>
      </c>
      <c r="Y2423" s="578">
        <v>1.3245357898995225E-2</v>
      </c>
      <c r="AA2423" s="310">
        <v>309</v>
      </c>
    </row>
    <row r="2424" spans="1:27" x14ac:dyDescent="0.3">
      <c r="A2424" s="310" t="s">
        <v>4973</v>
      </c>
      <c r="B2424" s="310" t="s">
        <v>2191</v>
      </c>
      <c r="C2424" s="310" t="s">
        <v>2183</v>
      </c>
      <c r="D2424" s="36">
        <v>6</v>
      </c>
      <c r="E2424" s="36">
        <v>2020</v>
      </c>
      <c r="F2424" s="578">
        <v>2.2619396555971076</v>
      </c>
      <c r="G2424" s="578">
        <v>1294.872912089025</v>
      </c>
      <c r="H2424" s="578">
        <v>0.30424834994725303</v>
      </c>
      <c r="I2424" s="578">
        <v>0.11343752637427876</v>
      </c>
      <c r="J2424" s="578">
        <v>1.1252920822395575E-2</v>
      </c>
      <c r="K2424" s="578">
        <v>2.3554204141146275</v>
      </c>
      <c r="L2424" s="578">
        <v>1352.1655057271275</v>
      </c>
      <c r="M2424" s="578">
        <v>0.3082391382534595</v>
      </c>
      <c r="N2424" s="578">
        <v>0.1169604743675635</v>
      </c>
      <c r="O2424" s="578">
        <v>1.1750759304656301E-2</v>
      </c>
      <c r="P2424" s="578">
        <v>2.2619398121629821</v>
      </c>
      <c r="Q2424" s="578">
        <v>1294.872912089025</v>
      </c>
      <c r="R2424" s="578">
        <v>0.30424832716137873</v>
      </c>
      <c r="S2424" s="578">
        <v>0.11343752800409326</v>
      </c>
      <c r="T2424" s="578">
        <v>1.1252920822395575E-2</v>
      </c>
      <c r="U2424" s="578">
        <v>2.3554202054462277</v>
      </c>
      <c r="V2424" s="578">
        <v>1352.1655057271275</v>
      </c>
      <c r="W2424" s="578">
        <v>0.30823911687912126</v>
      </c>
      <c r="X2424" s="578">
        <v>0.11696047165120575</v>
      </c>
      <c r="Y2424" s="578">
        <v>1.1750759304656301E-2</v>
      </c>
      <c r="AA2424" s="310">
        <v>310</v>
      </c>
    </row>
    <row r="2425" spans="1:27" x14ac:dyDescent="0.3">
      <c r="A2425" s="310" t="s">
        <v>4974</v>
      </c>
      <c r="B2425" s="310" t="s">
        <v>2191</v>
      </c>
      <c r="C2425" s="310" t="s">
        <v>2183</v>
      </c>
      <c r="D2425" s="36">
        <v>7</v>
      </c>
      <c r="E2425" s="36">
        <v>2020</v>
      </c>
      <c r="F2425" s="578">
        <v>2.1171091605962475</v>
      </c>
      <c r="G2425" s="578">
        <v>1224.6501096089648</v>
      </c>
      <c r="H2425" s="578">
        <v>0.26633353838648527</v>
      </c>
      <c r="I2425" s="578">
        <v>0.103801489536029</v>
      </c>
      <c r="J2425" s="578">
        <v>1.0642535480049699E-2</v>
      </c>
      <c r="K2425" s="578">
        <v>2.2318222923398299</v>
      </c>
      <c r="L2425" s="578">
        <v>1302.129158020015</v>
      </c>
      <c r="M2425" s="578">
        <v>0.26920785209707226</v>
      </c>
      <c r="N2425" s="578">
        <v>0.10727268542783924</v>
      </c>
      <c r="O2425" s="578">
        <v>1.1315834339863275E-2</v>
      </c>
      <c r="P2425" s="578">
        <v>2.1171091619422997</v>
      </c>
      <c r="Q2425" s="578">
        <v>1224.6501096089648</v>
      </c>
      <c r="R2425" s="578">
        <v>0.26633354337536702</v>
      </c>
      <c r="S2425" s="578">
        <v>0.1038014885659015</v>
      </c>
      <c r="T2425" s="578">
        <v>1.0642535480049699E-2</v>
      </c>
      <c r="U2425" s="578">
        <v>2.2318222924956523</v>
      </c>
      <c r="V2425" s="578">
        <v>1302.129158020015</v>
      </c>
      <c r="W2425" s="578">
        <v>0.26920783600507975</v>
      </c>
      <c r="X2425" s="578">
        <v>0.10727267782203825</v>
      </c>
      <c r="Y2425" s="578">
        <v>1.1315834339863275E-2</v>
      </c>
      <c r="AA2425" s="310">
        <v>311</v>
      </c>
    </row>
    <row r="2426" spans="1:27" x14ac:dyDescent="0.3">
      <c r="A2426" s="310" t="s">
        <v>4975</v>
      </c>
      <c r="B2426" s="310" t="s">
        <v>2191</v>
      </c>
      <c r="C2426" s="310" t="s">
        <v>2183</v>
      </c>
      <c r="D2426" s="36">
        <v>8</v>
      </c>
      <c r="E2426" s="36">
        <v>2020</v>
      </c>
      <c r="F2426" s="578">
        <v>1.8128121364379677</v>
      </c>
      <c r="G2426" s="578">
        <v>1036.018623987831</v>
      </c>
      <c r="H2426" s="578">
        <v>0.23946783906527899</v>
      </c>
      <c r="I2426" s="578">
        <v>8.9654573006555396E-2</v>
      </c>
      <c r="J2426" s="578">
        <v>9.0032594501584119E-3</v>
      </c>
      <c r="K2426" s="578">
        <v>1.9644387358251376</v>
      </c>
      <c r="L2426" s="578">
        <v>1145.4457092285099</v>
      </c>
      <c r="M2426" s="578">
        <v>0.24224382186851701</v>
      </c>
      <c r="N2426" s="578">
        <v>9.4246636882113877E-2</v>
      </c>
      <c r="O2426" s="578">
        <v>9.9542067230989281E-3</v>
      </c>
      <c r="P2426" s="578">
        <v>1.8128118799407551</v>
      </c>
      <c r="Q2426" s="578">
        <v>1036.0186672210673</v>
      </c>
      <c r="R2426" s="578">
        <v>0.23946781821480975</v>
      </c>
      <c r="S2426" s="578">
        <v>8.9654569863341693E-2</v>
      </c>
      <c r="T2426" s="578">
        <v>9.0032594550090474E-3</v>
      </c>
      <c r="U2426" s="578">
        <v>1.96443857927321</v>
      </c>
      <c r="V2426" s="578">
        <v>1145.4457092285099</v>
      </c>
      <c r="W2426" s="578">
        <v>0.24224382160415747</v>
      </c>
      <c r="X2426" s="578">
        <v>9.4246633583679768E-2</v>
      </c>
      <c r="Y2426" s="578">
        <v>9.9542065096708578E-3</v>
      </c>
      <c r="AA2426" s="310">
        <v>312</v>
      </c>
    </row>
    <row r="2427" spans="1:27" x14ac:dyDescent="0.3">
      <c r="A2427" s="310" t="s">
        <v>4976</v>
      </c>
      <c r="B2427" s="310" t="s">
        <v>2191</v>
      </c>
      <c r="C2427" s="310" t="s">
        <v>2183</v>
      </c>
      <c r="D2427" s="36">
        <v>9</v>
      </c>
      <c r="E2427" s="36">
        <v>2020</v>
      </c>
      <c r="F2427" s="578">
        <v>1.66477268564388</v>
      </c>
      <c r="G2427" s="578">
        <v>952.03547223408953</v>
      </c>
      <c r="H2427" s="578">
        <v>0.21735622559935974</v>
      </c>
      <c r="I2427" s="578">
        <v>8.2299553013096202E-2</v>
      </c>
      <c r="J2427" s="578">
        <v>8.2735145454838222E-3</v>
      </c>
      <c r="K2427" s="578">
        <v>1.8448464635845652</v>
      </c>
      <c r="L2427" s="578">
        <v>1086.29530970255</v>
      </c>
      <c r="M2427" s="578">
        <v>0.22061523152175699</v>
      </c>
      <c r="N2427" s="578">
        <v>8.768902783049265E-2</v>
      </c>
      <c r="O2427" s="578">
        <v>9.4402567386471948E-3</v>
      </c>
      <c r="P2427" s="578">
        <v>1.6647726855877973</v>
      </c>
      <c r="Q2427" s="578">
        <v>952.03547732035281</v>
      </c>
      <c r="R2427" s="578">
        <v>0.21735622581521299</v>
      </c>
      <c r="S2427" s="578">
        <v>8.2299555496623045E-2</v>
      </c>
      <c r="T2427" s="578">
        <v>8.2735144436204139E-3</v>
      </c>
      <c r="U2427" s="578">
        <v>1.8448465160745375</v>
      </c>
      <c r="V2427" s="578">
        <v>1086.29530970255</v>
      </c>
      <c r="W2427" s="578">
        <v>0.22061520900994425</v>
      </c>
      <c r="X2427" s="578">
        <v>8.768902363954105E-2</v>
      </c>
      <c r="Y2427" s="578">
        <v>9.4402566367837865E-3</v>
      </c>
      <c r="AA2427" s="310">
        <v>313</v>
      </c>
    </row>
    <row r="2428" spans="1:27" x14ac:dyDescent="0.3">
      <c r="A2428" s="310" t="s">
        <v>4977</v>
      </c>
      <c r="B2428" s="310" t="s">
        <v>2191</v>
      </c>
      <c r="C2428" s="310" t="s">
        <v>2183</v>
      </c>
      <c r="D2428" s="36">
        <v>10</v>
      </c>
      <c r="E2428" s="36">
        <v>2020</v>
      </c>
      <c r="F2428" s="578">
        <v>1.5473081658725825</v>
      </c>
      <c r="G2428" s="578">
        <v>884.88095410664846</v>
      </c>
      <c r="H2428" s="578">
        <v>0.19996261630149048</v>
      </c>
      <c r="I2428" s="578">
        <v>7.6549626479390953E-2</v>
      </c>
      <c r="J2428" s="578">
        <v>7.6899899892547722E-3</v>
      </c>
      <c r="K2428" s="578">
        <v>1.7426052562132073</v>
      </c>
      <c r="L2428" s="578">
        <v>1033.755684534706</v>
      </c>
      <c r="M2428" s="578">
        <v>0.20350763852911702</v>
      </c>
      <c r="N2428" s="578">
        <v>8.2402743767791664E-2</v>
      </c>
      <c r="O2428" s="578">
        <v>8.9837229509915541E-3</v>
      </c>
      <c r="P2428" s="578">
        <v>1.547308268892565</v>
      </c>
      <c r="Q2428" s="578">
        <v>884.88095919291152</v>
      </c>
      <c r="R2428" s="578">
        <v>0.19996261738318299</v>
      </c>
      <c r="S2428" s="578">
        <v>7.6549622288439353E-2</v>
      </c>
      <c r="T2428" s="578">
        <v>7.6899900401864747E-3</v>
      </c>
      <c r="U2428" s="578">
        <v>1.7426053584340451</v>
      </c>
      <c r="V2428" s="578">
        <v>1033.755684534706</v>
      </c>
      <c r="W2428" s="578">
        <v>0.2035076379688685</v>
      </c>
      <c r="X2428" s="578">
        <v>8.2402737461961764E-2</v>
      </c>
      <c r="Y2428" s="578">
        <v>8.9837230577055963E-3</v>
      </c>
      <c r="AA2428" s="310">
        <v>314</v>
      </c>
    </row>
    <row r="2429" spans="1:27" x14ac:dyDescent="0.3">
      <c r="A2429" s="310" t="s">
        <v>4978</v>
      </c>
      <c r="B2429" s="310" t="s">
        <v>2191</v>
      </c>
      <c r="C2429" s="310" t="s">
        <v>2183</v>
      </c>
      <c r="D2429" s="36">
        <v>11</v>
      </c>
      <c r="E2429" s="36">
        <v>2020</v>
      </c>
      <c r="F2429" s="578">
        <v>1.43453514357588</v>
      </c>
      <c r="G2429" s="578">
        <v>816.32001686096135</v>
      </c>
      <c r="H2429" s="578">
        <v>0.184461146476678</v>
      </c>
      <c r="I2429" s="578">
        <v>7.1712910721544149E-2</v>
      </c>
      <c r="J2429" s="578">
        <v>7.0941932790446974E-3</v>
      </c>
      <c r="K2429" s="578">
        <v>1.6419045386188951</v>
      </c>
      <c r="L2429" s="578">
        <v>974.62985070546347</v>
      </c>
      <c r="M2429" s="578">
        <v>0.18823270245047699</v>
      </c>
      <c r="N2429" s="578">
        <v>7.7561289013829054E-2</v>
      </c>
      <c r="O2429" s="578">
        <v>8.4699209255631978E-3</v>
      </c>
      <c r="P2429" s="578">
        <v>1.4345352478412625</v>
      </c>
      <c r="Q2429" s="578">
        <v>816.31999142964628</v>
      </c>
      <c r="R2429" s="578">
        <v>0.18446114542651498</v>
      </c>
      <c r="S2429" s="578">
        <v>7.1712909654403703E-2</v>
      </c>
      <c r="T2429" s="578">
        <v>7.094193385758743E-3</v>
      </c>
      <c r="U2429" s="578">
        <v>1.6419046422339876</v>
      </c>
      <c r="V2429" s="578">
        <v>974.62984561920098</v>
      </c>
      <c r="W2429" s="578">
        <v>0.18823270229283123</v>
      </c>
      <c r="X2429" s="578">
        <v>7.7561285346746403E-2</v>
      </c>
      <c r="Y2429" s="578">
        <v>8.4699209740695808E-3</v>
      </c>
      <c r="AA2429" s="310">
        <v>315</v>
      </c>
    </row>
    <row r="2430" spans="1:27" x14ac:dyDescent="0.3">
      <c r="A2430" s="310" t="s">
        <v>4979</v>
      </c>
      <c r="B2430" s="310" t="s">
        <v>2191</v>
      </c>
      <c r="C2430" s="310" t="s">
        <v>2183</v>
      </c>
      <c r="D2430" s="36">
        <v>12</v>
      </c>
      <c r="E2430" s="36">
        <v>2020</v>
      </c>
      <c r="F2430" s="578">
        <v>1.3422631706492474</v>
      </c>
      <c r="G2430" s="578">
        <v>760.22498321533146</v>
      </c>
      <c r="H2430" s="578">
        <v>0.1717777719895815</v>
      </c>
      <c r="I2430" s="578">
        <v>6.7755642055999432E-2</v>
      </c>
      <c r="J2430" s="578">
        <v>6.6067274480398402E-3</v>
      </c>
      <c r="K2430" s="578">
        <v>1.5596217044831024</v>
      </c>
      <c r="L2430" s="578">
        <v>923.97940349578812</v>
      </c>
      <c r="M2430" s="578">
        <v>0.17574192051203325</v>
      </c>
      <c r="N2430" s="578">
        <v>7.320259389234704E-2</v>
      </c>
      <c r="O2430" s="578">
        <v>8.0297623208025436E-3</v>
      </c>
      <c r="P2430" s="578">
        <v>1.3422632743155725</v>
      </c>
      <c r="Q2430" s="578">
        <v>760.22498830159475</v>
      </c>
      <c r="R2430" s="578">
        <v>0.17177778233356775</v>
      </c>
      <c r="S2430" s="578">
        <v>6.7755637865047846E-2</v>
      </c>
      <c r="T2430" s="578">
        <v>6.6067275547538849E-3</v>
      </c>
      <c r="U2430" s="578">
        <v>1.5596216522459674</v>
      </c>
      <c r="V2430" s="578">
        <v>923.97939840952506</v>
      </c>
      <c r="W2430" s="578">
        <v>0.17574192030588101</v>
      </c>
      <c r="X2430" s="578">
        <v>7.3202588129788582E-2</v>
      </c>
      <c r="Y2430" s="578">
        <v>8.0297623741595655E-3</v>
      </c>
      <c r="AA2430" s="310">
        <v>316</v>
      </c>
    </row>
    <row r="2431" spans="1:27" x14ac:dyDescent="0.3">
      <c r="A2431" s="310" t="s">
        <v>4980</v>
      </c>
      <c r="B2431" s="310" t="s">
        <v>2191</v>
      </c>
      <c r="C2431" s="310" t="s">
        <v>2183</v>
      </c>
      <c r="D2431" s="36">
        <v>13</v>
      </c>
      <c r="E2431" s="36">
        <v>2020</v>
      </c>
      <c r="F2431" s="578">
        <v>1.2231813627595276</v>
      </c>
      <c r="G2431" s="578">
        <v>691.26372528076126</v>
      </c>
      <c r="H2431" s="578">
        <v>0.15884866523992924</v>
      </c>
      <c r="I2431" s="578">
        <v>6.2185484770452576E-2</v>
      </c>
      <c r="J2431" s="578">
        <v>6.0073671096082101E-3</v>
      </c>
      <c r="K2431" s="578">
        <v>1.4473822295849401</v>
      </c>
      <c r="L2431" s="578">
        <v>857.21908696492449</v>
      </c>
      <c r="M2431" s="578">
        <v>0.16295082987441326</v>
      </c>
      <c r="N2431" s="578">
        <v>6.7254200577735873E-2</v>
      </c>
      <c r="O2431" s="578">
        <v>7.4495376102277026E-3</v>
      </c>
      <c r="P2431" s="578">
        <v>1.2231813627534649</v>
      </c>
      <c r="Q2431" s="578">
        <v>691.26373608906999</v>
      </c>
      <c r="R2431" s="578">
        <v>0.15884864953841252</v>
      </c>
      <c r="S2431" s="578">
        <v>6.2185480084735852E-2</v>
      </c>
      <c r="T2431" s="578">
        <v>6.0073671096082101E-3</v>
      </c>
      <c r="U2431" s="578">
        <v>1.4473820730915199</v>
      </c>
      <c r="V2431" s="578">
        <v>857.21904309590627</v>
      </c>
      <c r="W2431" s="578">
        <v>0.16295083492635301</v>
      </c>
      <c r="X2431" s="578">
        <v>6.7254200053866953E-2</v>
      </c>
      <c r="Y2431" s="578">
        <v>7.4495377096657905E-3</v>
      </c>
      <c r="AA2431" s="310">
        <v>317</v>
      </c>
    </row>
    <row r="2432" spans="1:27" x14ac:dyDescent="0.3">
      <c r="A2432" s="310" t="s">
        <v>4981</v>
      </c>
      <c r="B2432" s="310" t="s">
        <v>2191</v>
      </c>
      <c r="C2432" s="310" t="s">
        <v>2183</v>
      </c>
      <c r="D2432" s="36">
        <v>14</v>
      </c>
      <c r="E2432" s="36">
        <v>2020</v>
      </c>
      <c r="F2432" s="578">
        <v>1.2562641114403301</v>
      </c>
      <c r="G2432" s="578">
        <v>712.70760790506961</v>
      </c>
      <c r="H2432" s="578">
        <v>0.14843845525683652</v>
      </c>
      <c r="I2432" s="578">
        <v>5.8646865577126499E-2</v>
      </c>
      <c r="J2432" s="578">
        <v>6.1938468861626426E-3</v>
      </c>
      <c r="K2432" s="578">
        <v>1.4712070112542823</v>
      </c>
      <c r="L2432" s="578">
        <v>871.07726001739456</v>
      </c>
      <c r="M2432" s="578">
        <v>0.15255489871803199</v>
      </c>
      <c r="N2432" s="578">
        <v>6.3247696671169223E-2</v>
      </c>
      <c r="O2432" s="578">
        <v>7.5700858918329051E-3</v>
      </c>
      <c r="P2432" s="578">
        <v>1.2562641114551849</v>
      </c>
      <c r="Q2432" s="578">
        <v>712.70759741465224</v>
      </c>
      <c r="R2432" s="578">
        <v>0.14843845515012249</v>
      </c>
      <c r="S2432" s="578">
        <v>5.8646862472717901E-2</v>
      </c>
      <c r="T2432" s="578">
        <v>6.1938469395196628E-3</v>
      </c>
      <c r="U2432" s="578">
        <v>1.4712067522368626</v>
      </c>
      <c r="V2432" s="578">
        <v>871.07725461324003</v>
      </c>
      <c r="W2432" s="578">
        <v>0.15255488290980149</v>
      </c>
      <c r="X2432" s="578">
        <v>6.3247694575693458E-2</v>
      </c>
      <c r="Y2432" s="578">
        <v>7.5700858409012027E-3</v>
      </c>
      <c r="AA2432" s="310">
        <v>318</v>
      </c>
    </row>
    <row r="2433" spans="1:27" x14ac:dyDescent="0.3">
      <c r="A2433" s="310" t="s">
        <v>4982</v>
      </c>
      <c r="B2433" s="310" t="s">
        <v>2191</v>
      </c>
      <c r="C2433" s="310" t="s">
        <v>2183</v>
      </c>
      <c r="D2433" s="36">
        <v>15</v>
      </c>
      <c r="E2433" s="36">
        <v>2020</v>
      </c>
      <c r="F2433" s="578">
        <v>1.295702276655595</v>
      </c>
      <c r="G2433" s="578">
        <v>737.67585245768203</v>
      </c>
      <c r="H2433" s="578">
        <v>0.13957383981323773</v>
      </c>
      <c r="I2433" s="578">
        <v>5.5723139783367501E-2</v>
      </c>
      <c r="J2433" s="578">
        <v>6.4109485974768133E-3</v>
      </c>
      <c r="K2433" s="578">
        <v>1.498677675363975</v>
      </c>
      <c r="L2433" s="578">
        <v>887.47006988525322</v>
      </c>
      <c r="M2433" s="578">
        <v>0.1435756535890195</v>
      </c>
      <c r="N2433" s="578">
        <v>5.9943091808236149E-2</v>
      </c>
      <c r="O2433" s="578">
        <v>7.7126594114815782E-3</v>
      </c>
      <c r="P2433" s="578">
        <v>1.2957022251127102</v>
      </c>
      <c r="Q2433" s="578">
        <v>737.67584737141897</v>
      </c>
      <c r="R2433" s="578">
        <v>0.13957383960466024</v>
      </c>
      <c r="S2433" s="578">
        <v>5.5723138211760649E-2</v>
      </c>
      <c r="T2433" s="578">
        <v>6.4109487017655377E-3</v>
      </c>
      <c r="U2433" s="578">
        <v>1.498677831157085</v>
      </c>
      <c r="V2433" s="578">
        <v>887.47007973988798</v>
      </c>
      <c r="W2433" s="578">
        <v>0.14357557484254324</v>
      </c>
      <c r="X2433" s="578">
        <v>5.9943088684424994E-2</v>
      </c>
      <c r="Y2433" s="578">
        <v>7.7126593047675326E-3</v>
      </c>
      <c r="AA2433" s="310">
        <v>319</v>
      </c>
    </row>
    <row r="2434" spans="1:27" x14ac:dyDescent="0.3">
      <c r="A2434" s="580" t="s">
        <v>4983</v>
      </c>
      <c r="B2434" s="580" t="s">
        <v>2191</v>
      </c>
      <c r="C2434" s="580" t="s">
        <v>2183</v>
      </c>
      <c r="D2434" s="581">
        <v>16</v>
      </c>
      <c r="E2434" s="581">
        <v>2020</v>
      </c>
      <c r="F2434" s="582">
        <v>1.37249023573046</v>
      </c>
      <c r="G2434" s="582">
        <v>785.46012751261355</v>
      </c>
      <c r="H2434" s="582">
        <v>0.13222905297516199</v>
      </c>
      <c r="I2434" s="582">
        <v>5.3477999230381046E-2</v>
      </c>
      <c r="J2434" s="582">
        <v>6.8262297718319973E-3</v>
      </c>
      <c r="K2434" s="582">
        <v>1.5640904441324825</v>
      </c>
      <c r="L2434" s="582">
        <v>927.42039426167753</v>
      </c>
      <c r="M2434" s="582">
        <v>0.13618716418689725</v>
      </c>
      <c r="N2434" s="582">
        <v>5.7397008970534999E-2</v>
      </c>
      <c r="O2434" s="582">
        <v>8.0598550266586209E-3</v>
      </c>
      <c r="P2434" s="582">
        <v>1.3724903399603701</v>
      </c>
      <c r="Q2434" s="582">
        <v>785.46012242635015</v>
      </c>
      <c r="R2434" s="582">
        <v>0.13222905287087325</v>
      </c>
      <c r="S2434" s="582">
        <v>5.3477998706512098E-2</v>
      </c>
      <c r="T2434" s="582">
        <v>6.8262298227637023E-3</v>
      </c>
      <c r="U2434" s="582">
        <v>1.5640901832472627</v>
      </c>
      <c r="V2434" s="582">
        <v>927.42039426167753</v>
      </c>
      <c r="W2434" s="582">
        <v>0.1361871642366165</v>
      </c>
      <c r="X2434" s="582">
        <v>5.7397006972071972E-2</v>
      </c>
      <c r="Y2434" s="582">
        <v>8.0598550800156429E-3</v>
      </c>
      <c r="AA2434" s="310">
        <v>320</v>
      </c>
    </row>
    <row r="2435" spans="1:27" x14ac:dyDescent="0.3">
      <c r="A2435" s="310" t="s">
        <v>4984</v>
      </c>
      <c r="B2435" s="310" t="s">
        <v>2191</v>
      </c>
      <c r="C2435" s="310" t="s">
        <v>2183</v>
      </c>
      <c r="D2435" s="36">
        <v>1</v>
      </c>
      <c r="E2435" s="36">
        <v>2030</v>
      </c>
      <c r="F2435" s="578">
        <v>6.1269076516361203</v>
      </c>
      <c r="G2435" s="578">
        <v>7437.9758046468032</v>
      </c>
      <c r="H2435" s="578">
        <v>0.77903894752792713</v>
      </c>
      <c r="I2435" s="578">
        <v>0.16051020704132152</v>
      </c>
      <c r="J2435" s="578">
        <v>6.4027008794558513E-2</v>
      </c>
      <c r="K2435" s="578">
        <v>6.1847936418548626</v>
      </c>
      <c r="L2435" s="578">
        <v>7496.6168975830051</v>
      </c>
      <c r="M2435" s="578">
        <v>0.78222601263284197</v>
      </c>
      <c r="N2435" s="578">
        <v>0.16113913226096549</v>
      </c>
      <c r="O2435" s="578">
        <v>6.4531746087595793E-2</v>
      </c>
      <c r="P2435" s="578">
        <v>6.1269076541405667</v>
      </c>
      <c r="Q2435" s="578">
        <v>7437.9758046468032</v>
      </c>
      <c r="R2435" s="578">
        <v>0.77903895813506052</v>
      </c>
      <c r="S2435" s="578">
        <v>0.160510207060724</v>
      </c>
      <c r="T2435" s="578">
        <v>6.4027008794558513E-2</v>
      </c>
      <c r="U2435" s="578">
        <v>6.184794163376103</v>
      </c>
      <c r="V2435" s="578">
        <v>7496.6168975830051</v>
      </c>
      <c r="W2435" s="578">
        <v>0.78222601278927528</v>
      </c>
      <c r="X2435" s="578">
        <v>0.16113913641311176</v>
      </c>
      <c r="Y2435" s="578">
        <v>6.4531746087595793E-2</v>
      </c>
      <c r="AA2435" s="310">
        <v>321</v>
      </c>
    </row>
    <row r="2436" spans="1:27" x14ac:dyDescent="0.3">
      <c r="A2436" s="310" t="s">
        <v>4985</v>
      </c>
      <c r="B2436" s="310" t="s">
        <v>2191</v>
      </c>
      <c r="C2436" s="310" t="s">
        <v>2183</v>
      </c>
      <c r="D2436" s="36">
        <v>2</v>
      </c>
      <c r="E2436" s="36">
        <v>2030</v>
      </c>
      <c r="F2436" s="578">
        <v>2.8749606930332403</v>
      </c>
      <c r="G2436" s="578">
        <v>3624.934204101557</v>
      </c>
      <c r="H2436" s="578">
        <v>0.40942155287848375</v>
      </c>
      <c r="I2436" s="578">
        <v>7.7445703131767574E-2</v>
      </c>
      <c r="J2436" s="578">
        <v>3.1203886532845525E-2</v>
      </c>
      <c r="K2436" s="578">
        <v>2.9503382068185098</v>
      </c>
      <c r="L2436" s="578">
        <v>3700.8753280639576</v>
      </c>
      <c r="M2436" s="578">
        <v>0.41428898298545325</v>
      </c>
      <c r="N2436" s="578">
        <v>7.8086519322823678E-2</v>
      </c>
      <c r="O2436" s="578">
        <v>3.1857581362904328E-2</v>
      </c>
      <c r="P2436" s="578">
        <v>2.8749608470738273</v>
      </c>
      <c r="Q2436" s="578">
        <v>3624.934204101557</v>
      </c>
      <c r="R2436" s="578">
        <v>0.40942156338132851</v>
      </c>
      <c r="S2436" s="578">
        <v>7.7445704645166757E-2</v>
      </c>
      <c r="T2436" s="578">
        <v>3.1203886532845525E-2</v>
      </c>
      <c r="U2436" s="578">
        <v>2.9503382589987224</v>
      </c>
      <c r="V2436" s="578">
        <v>3700.8753280639576</v>
      </c>
      <c r="W2436" s="578">
        <v>0.41428898361118577</v>
      </c>
      <c r="X2436" s="578">
        <v>7.8086524037644212E-2</v>
      </c>
      <c r="Y2436" s="578">
        <v>3.1857581362904328E-2</v>
      </c>
      <c r="AA2436" s="310">
        <v>322</v>
      </c>
    </row>
    <row r="2437" spans="1:27" x14ac:dyDescent="0.3">
      <c r="A2437" s="310" t="s">
        <v>4986</v>
      </c>
      <c r="B2437" s="310" t="s">
        <v>2191</v>
      </c>
      <c r="C2437" s="310" t="s">
        <v>2183</v>
      </c>
      <c r="D2437" s="36">
        <v>3</v>
      </c>
      <c r="E2437" s="36">
        <v>2030</v>
      </c>
      <c r="F2437" s="578">
        <v>1.6853988484489975</v>
      </c>
      <c r="G2437" s="578">
        <v>2145.4009348551399</v>
      </c>
      <c r="H2437" s="578">
        <v>0.21968728507514801</v>
      </c>
      <c r="I2437" s="578">
        <v>4.39531002193689E-2</v>
      </c>
      <c r="J2437" s="578">
        <v>1.8467931581350648E-2</v>
      </c>
      <c r="K2437" s="578">
        <v>1.7050161092172325</v>
      </c>
      <c r="L2437" s="578">
        <v>2161.0336341857874</v>
      </c>
      <c r="M2437" s="578">
        <v>0.22177698602899854</v>
      </c>
      <c r="N2437" s="578">
        <v>4.38652001321315E-2</v>
      </c>
      <c r="O2437" s="578">
        <v>1.8602477794047396E-2</v>
      </c>
      <c r="P2437" s="578">
        <v>1.6853987962949699</v>
      </c>
      <c r="Q2437" s="578">
        <v>2145.4009348551399</v>
      </c>
      <c r="R2437" s="578">
        <v>0.21968728584033625</v>
      </c>
      <c r="S2437" s="578">
        <v>4.39531002193689E-2</v>
      </c>
      <c r="T2437" s="578">
        <v>1.8467931581350648E-2</v>
      </c>
      <c r="U2437" s="578">
        <v>1.7050161092167799</v>
      </c>
      <c r="V2437" s="578">
        <v>2161.0335299173926</v>
      </c>
      <c r="W2437" s="578">
        <v>0.22177698602899854</v>
      </c>
      <c r="X2437" s="578">
        <v>4.38652001321315E-2</v>
      </c>
      <c r="Y2437" s="578">
        <v>1.8602477794047396E-2</v>
      </c>
      <c r="AA2437" s="310">
        <v>323</v>
      </c>
    </row>
    <row r="2438" spans="1:27" x14ac:dyDescent="0.3">
      <c r="A2438" s="310" t="s">
        <v>4987</v>
      </c>
      <c r="B2438" s="310" t="s">
        <v>2191</v>
      </c>
      <c r="C2438" s="310" t="s">
        <v>2183</v>
      </c>
      <c r="D2438" s="36">
        <v>4</v>
      </c>
      <c r="E2438" s="36">
        <v>2030</v>
      </c>
      <c r="F2438" s="578">
        <v>1.3080894395531324</v>
      </c>
      <c r="G2438" s="578">
        <v>1698.4556414286251</v>
      </c>
      <c r="H2438" s="578">
        <v>0.16023216971249524</v>
      </c>
      <c r="I2438" s="578">
        <v>3.2619500532746301E-2</v>
      </c>
      <c r="J2438" s="578">
        <v>1.4620535386105325E-2</v>
      </c>
      <c r="K2438" s="578">
        <v>1.3252871286166852</v>
      </c>
      <c r="L2438" s="578">
        <v>1715.3110580444302</v>
      </c>
      <c r="M2438" s="578">
        <v>0.16167175466125575</v>
      </c>
      <c r="N2438" s="578">
        <v>3.296873031649733E-2</v>
      </c>
      <c r="O2438" s="578">
        <v>1.4765657144986649E-2</v>
      </c>
      <c r="P2438" s="578">
        <v>1.308089439539605</v>
      </c>
      <c r="Q2438" s="578">
        <v>1698.4556414286251</v>
      </c>
      <c r="R2438" s="578">
        <v>0.16023216982133148</v>
      </c>
      <c r="S2438" s="578">
        <v>3.2619500532746301E-2</v>
      </c>
      <c r="T2438" s="578">
        <v>1.4620535386105325E-2</v>
      </c>
      <c r="U2438" s="578">
        <v>1.3252871807856801</v>
      </c>
      <c r="V2438" s="578">
        <v>1715.3110580444302</v>
      </c>
      <c r="W2438" s="578">
        <v>0.16167175465761774</v>
      </c>
      <c r="X2438" s="578">
        <v>3.296873293584205E-2</v>
      </c>
      <c r="Y2438" s="578">
        <v>1.4765657144986649E-2</v>
      </c>
      <c r="AA2438" s="310">
        <v>324</v>
      </c>
    </row>
    <row r="2439" spans="1:27" x14ac:dyDescent="0.3">
      <c r="A2439" s="310" t="s">
        <v>4988</v>
      </c>
      <c r="B2439" s="310" t="s">
        <v>2191</v>
      </c>
      <c r="C2439" s="310" t="s">
        <v>2183</v>
      </c>
      <c r="D2439" s="36">
        <v>5</v>
      </c>
      <c r="E2439" s="36">
        <v>2030</v>
      </c>
      <c r="F2439" s="578">
        <v>1.0692401189433698</v>
      </c>
      <c r="G2439" s="578">
        <v>1435.4114646911601</v>
      </c>
      <c r="H2439" s="578">
        <v>0.12789445584470077</v>
      </c>
      <c r="I2439" s="578">
        <v>2.6866732698787602E-2</v>
      </c>
      <c r="J2439" s="578">
        <v>1.2356210509703149E-2</v>
      </c>
      <c r="K2439" s="578">
        <v>1.0967777340081233</v>
      </c>
      <c r="L2439" s="578">
        <v>1469.2627881367976</v>
      </c>
      <c r="M2439" s="578">
        <v>0.12943598721722024</v>
      </c>
      <c r="N2439" s="578">
        <v>2.7431099675595701E-2</v>
      </c>
      <c r="O2439" s="578">
        <v>1.26476063354251E-2</v>
      </c>
      <c r="P2439" s="578">
        <v>1.069240118947083</v>
      </c>
      <c r="Q2439" s="578">
        <v>1435.4114646911601</v>
      </c>
      <c r="R2439" s="578">
        <v>0.12789445538661876</v>
      </c>
      <c r="S2439" s="578">
        <v>2.6866735735287198E-2</v>
      </c>
      <c r="T2439" s="578">
        <v>1.2356210509703149E-2</v>
      </c>
      <c r="U2439" s="578">
        <v>1.0967777340083922</v>
      </c>
      <c r="V2439" s="578">
        <v>1469.2627881367976</v>
      </c>
      <c r="W2439" s="578">
        <v>0.12943598371172474</v>
      </c>
      <c r="X2439" s="578">
        <v>2.7431099675595701E-2</v>
      </c>
      <c r="Y2439" s="578">
        <v>1.26476063354251E-2</v>
      </c>
      <c r="AA2439" s="310">
        <v>325</v>
      </c>
    </row>
    <row r="2440" spans="1:27" x14ac:dyDescent="0.3">
      <c r="A2440" s="310" t="s">
        <v>4989</v>
      </c>
      <c r="B2440" s="310" t="s">
        <v>2191</v>
      </c>
      <c r="C2440" s="310" t="s">
        <v>2183</v>
      </c>
      <c r="D2440" s="36">
        <v>6</v>
      </c>
      <c r="E2440" s="36">
        <v>2030</v>
      </c>
      <c r="F2440" s="578">
        <v>0.91234559638367774</v>
      </c>
      <c r="G2440" s="578">
        <v>1247.6343688964798</v>
      </c>
      <c r="H2440" s="578">
        <v>0.10538792236275125</v>
      </c>
      <c r="I2440" s="578">
        <v>2.2988458959540926E-2</v>
      </c>
      <c r="J2440" s="578">
        <v>1.0739841818576599E-2</v>
      </c>
      <c r="K2440" s="578">
        <v>0.9508119301329605</v>
      </c>
      <c r="L2440" s="578">
        <v>1303.0464553832949</v>
      </c>
      <c r="M2440" s="578">
        <v>0.10738829764704799</v>
      </c>
      <c r="N2440" s="578">
        <v>2.3721309378743099E-2</v>
      </c>
      <c r="O2440" s="578">
        <v>1.1216816550586324E-2</v>
      </c>
      <c r="P2440" s="578">
        <v>0.91234559080631494</v>
      </c>
      <c r="Q2440" s="578">
        <v>1247.6343688964798</v>
      </c>
      <c r="R2440" s="578">
        <v>0.10538792188587301</v>
      </c>
      <c r="S2440" s="578">
        <v>2.29884586927558E-2</v>
      </c>
      <c r="T2440" s="578">
        <v>1.0739841818576599E-2</v>
      </c>
      <c r="U2440" s="578">
        <v>0.95081195589807277</v>
      </c>
      <c r="V2440" s="578">
        <v>1303.0464553832949</v>
      </c>
      <c r="W2440" s="578">
        <v>0.1073882976664505</v>
      </c>
      <c r="X2440" s="578">
        <v>2.3721309378743099E-2</v>
      </c>
      <c r="Y2440" s="578">
        <v>1.1216816550586324E-2</v>
      </c>
      <c r="AA2440" s="310">
        <v>326</v>
      </c>
    </row>
    <row r="2441" spans="1:27" x14ac:dyDescent="0.3">
      <c r="A2441" s="310" t="s">
        <v>4990</v>
      </c>
      <c r="B2441" s="310" t="s">
        <v>2191</v>
      </c>
      <c r="C2441" s="310" t="s">
        <v>2183</v>
      </c>
      <c r="D2441" s="36">
        <v>7</v>
      </c>
      <c r="E2441" s="36">
        <v>2030</v>
      </c>
      <c r="F2441" s="578">
        <v>0.85347202243847597</v>
      </c>
      <c r="G2441" s="578">
        <v>1180.7764549255351</v>
      </c>
      <c r="H2441" s="578">
        <v>9.3145809793289402E-2</v>
      </c>
      <c r="I2441" s="578">
        <v>2.1663472958607551E-2</v>
      </c>
      <c r="J2441" s="578">
        <v>1.0164293412041505E-2</v>
      </c>
      <c r="K2441" s="578">
        <v>0.89756002976692595</v>
      </c>
      <c r="L2441" s="578">
        <v>1255.596560160315</v>
      </c>
      <c r="M2441" s="578">
        <v>9.5082704030877041E-2</v>
      </c>
      <c r="N2441" s="578">
        <v>2.2436369341448825E-2</v>
      </c>
      <c r="O2441" s="578">
        <v>1.0808351061617301E-2</v>
      </c>
      <c r="P2441" s="578">
        <v>0.85347200692357672</v>
      </c>
      <c r="Q2441" s="578">
        <v>1180.7765591939274</v>
      </c>
      <c r="R2441" s="578">
        <v>9.3145807737528202E-2</v>
      </c>
      <c r="S2441" s="578">
        <v>2.1663473880228851E-2</v>
      </c>
      <c r="T2441" s="578">
        <v>1.0164293412041505E-2</v>
      </c>
      <c r="U2441" s="578">
        <v>0.89756002945591673</v>
      </c>
      <c r="V2441" s="578">
        <v>1255.596560160315</v>
      </c>
      <c r="W2441" s="578">
        <v>9.5082704030877069E-2</v>
      </c>
      <c r="X2441" s="578">
        <v>2.243636960823395E-2</v>
      </c>
      <c r="Y2441" s="578">
        <v>1.0808351061617301E-2</v>
      </c>
      <c r="AA2441" s="310">
        <v>327</v>
      </c>
    </row>
    <row r="2442" spans="1:27" x14ac:dyDescent="0.3">
      <c r="A2442" s="310" t="s">
        <v>4991</v>
      </c>
      <c r="B2442" s="310" t="s">
        <v>2191</v>
      </c>
      <c r="C2442" s="310" t="s">
        <v>2183</v>
      </c>
      <c r="D2442" s="36">
        <v>8</v>
      </c>
      <c r="E2442" s="36">
        <v>2030</v>
      </c>
      <c r="F2442" s="578">
        <v>0.73878286515357128</v>
      </c>
      <c r="G2442" s="578">
        <v>998.96274503071868</v>
      </c>
      <c r="H2442" s="578">
        <v>8.3647613074845098E-2</v>
      </c>
      <c r="I2442" s="578">
        <v>1.8639628382516073E-2</v>
      </c>
      <c r="J2442" s="578">
        <v>8.5992053257844675E-3</v>
      </c>
      <c r="K2442" s="578">
        <v>0.79410156668478704</v>
      </c>
      <c r="L2442" s="578">
        <v>1104.589477539055</v>
      </c>
      <c r="M2442" s="578">
        <v>8.5909011456199807E-2</v>
      </c>
      <c r="N2442" s="578">
        <v>1.97049998678267E-2</v>
      </c>
      <c r="O2442" s="578">
        <v>9.508457956447551E-3</v>
      </c>
      <c r="P2442" s="578">
        <v>0.73878287074804372</v>
      </c>
      <c r="Q2442" s="578">
        <v>998.96275011698197</v>
      </c>
      <c r="R2442" s="578">
        <v>8.3647613085304287E-2</v>
      </c>
      <c r="S2442" s="578">
        <v>1.8639628025994122E-2</v>
      </c>
      <c r="T2442" s="578">
        <v>8.5992052724274438E-3</v>
      </c>
      <c r="U2442" s="578">
        <v>0.79410157134590942</v>
      </c>
      <c r="V2442" s="578">
        <v>1104.589477539055</v>
      </c>
      <c r="W2442" s="578">
        <v>8.5909010978260356E-2</v>
      </c>
      <c r="X2442" s="578">
        <v>1.97049998678267E-2</v>
      </c>
      <c r="Y2442" s="578">
        <v>9.508457956447551E-3</v>
      </c>
      <c r="AA2442" s="310">
        <v>328</v>
      </c>
    </row>
    <row r="2443" spans="1:27" x14ac:dyDescent="0.3">
      <c r="A2443" s="310" t="s">
        <v>4992</v>
      </c>
      <c r="B2443" s="310" t="s">
        <v>2191</v>
      </c>
      <c r="C2443" s="310" t="s">
        <v>2183</v>
      </c>
      <c r="D2443" s="36">
        <v>9</v>
      </c>
      <c r="E2443" s="36">
        <v>2030</v>
      </c>
      <c r="F2443" s="578">
        <v>0.68055629497905523</v>
      </c>
      <c r="G2443" s="578">
        <v>917.51014264424623</v>
      </c>
      <c r="H2443" s="578">
        <v>7.5748466738029152E-2</v>
      </c>
      <c r="I2443" s="578">
        <v>1.7505393678826874E-2</v>
      </c>
      <c r="J2443" s="578">
        <v>7.8980590090698827E-3</v>
      </c>
      <c r="K2443" s="578">
        <v>0.74465301260088723</v>
      </c>
      <c r="L2443" s="578">
        <v>1047.12864430745</v>
      </c>
      <c r="M2443" s="578">
        <v>7.8530005838729225E-2</v>
      </c>
      <c r="N2443" s="578">
        <v>1.8733890661678698E-2</v>
      </c>
      <c r="O2443" s="578">
        <v>9.0138345355323182E-3</v>
      </c>
      <c r="P2443" s="578">
        <v>0.68055629498436021</v>
      </c>
      <c r="Q2443" s="578">
        <v>917.51014264424623</v>
      </c>
      <c r="R2443" s="578">
        <v>7.5748465240091378E-2</v>
      </c>
      <c r="S2443" s="578">
        <v>1.7505394692610275E-2</v>
      </c>
      <c r="T2443" s="578">
        <v>7.8980590090698827E-3</v>
      </c>
      <c r="U2443" s="578">
        <v>0.74465300266433543</v>
      </c>
      <c r="V2443" s="578">
        <v>1047.1285921732524</v>
      </c>
      <c r="W2443" s="578">
        <v>7.8530005900574879E-2</v>
      </c>
      <c r="X2443" s="578">
        <v>1.8733890610746998E-2</v>
      </c>
      <c r="Y2443" s="578">
        <v>9.0138344821752946E-3</v>
      </c>
      <c r="AA2443" s="310">
        <v>329</v>
      </c>
    </row>
    <row r="2444" spans="1:27" x14ac:dyDescent="0.3">
      <c r="A2444" s="310" t="s">
        <v>4993</v>
      </c>
      <c r="B2444" s="310" t="s">
        <v>2191</v>
      </c>
      <c r="C2444" s="310" t="s">
        <v>2183</v>
      </c>
      <c r="D2444" s="36">
        <v>10</v>
      </c>
      <c r="E2444" s="36">
        <v>2030</v>
      </c>
      <c r="F2444" s="578">
        <v>0.63473584688386997</v>
      </c>
      <c r="G2444" s="578">
        <v>852.41206995646121</v>
      </c>
      <c r="H2444" s="578">
        <v>6.9522351932998022E-2</v>
      </c>
      <c r="I2444" s="578">
        <v>1.6629188146907774E-2</v>
      </c>
      <c r="J2444" s="578">
        <v>7.3376951962321356E-3</v>
      </c>
      <c r="K2444" s="578">
        <v>0.70326191771126356</v>
      </c>
      <c r="L2444" s="578">
        <v>996.15505663553802</v>
      </c>
      <c r="M2444" s="578">
        <v>7.2626384936787219E-2</v>
      </c>
      <c r="N2444" s="578">
        <v>1.7928190063685099E-2</v>
      </c>
      <c r="O2444" s="578">
        <v>8.5750581929460098E-3</v>
      </c>
      <c r="P2444" s="578">
        <v>0.63473583633507702</v>
      </c>
      <c r="Q2444" s="578">
        <v>852.41206995646121</v>
      </c>
      <c r="R2444" s="578">
        <v>6.9522351938000243E-2</v>
      </c>
      <c r="S2444" s="578">
        <v>1.662918804504435E-2</v>
      </c>
      <c r="T2444" s="578">
        <v>7.3376952495891575E-3</v>
      </c>
      <c r="U2444" s="578">
        <v>0.70326193292379424</v>
      </c>
      <c r="V2444" s="578">
        <v>996.15505663553802</v>
      </c>
      <c r="W2444" s="578">
        <v>7.2626384947094863E-2</v>
      </c>
      <c r="X2444" s="578">
        <v>1.7928190063685099E-2</v>
      </c>
      <c r="Y2444" s="578">
        <v>8.5750580328749423E-3</v>
      </c>
      <c r="AA2444" s="310">
        <v>330</v>
      </c>
    </row>
    <row r="2445" spans="1:27" x14ac:dyDescent="0.3">
      <c r="A2445" s="310" t="s">
        <v>4994</v>
      </c>
      <c r="B2445" s="310" t="s">
        <v>2191</v>
      </c>
      <c r="C2445" s="310" t="s">
        <v>2183</v>
      </c>
      <c r="D2445" s="36">
        <v>11</v>
      </c>
      <c r="E2445" s="36">
        <v>2030</v>
      </c>
      <c r="F2445" s="578">
        <v>0.59376760188517097</v>
      </c>
      <c r="G2445" s="578">
        <v>786.23125330607047</v>
      </c>
      <c r="H2445" s="578">
        <v>6.3876299808271073E-2</v>
      </c>
      <c r="I2445" s="578">
        <v>1.5976460543849148E-2</v>
      </c>
      <c r="J2445" s="578">
        <v>6.7680030479095824E-3</v>
      </c>
      <c r="K2445" s="578">
        <v>0.66550086315745172</v>
      </c>
      <c r="L2445" s="578">
        <v>939.08157030741324</v>
      </c>
      <c r="M2445" s="578">
        <v>6.7204196384257855E-2</v>
      </c>
      <c r="N2445" s="578">
        <v>1.7249391850782499E-2</v>
      </c>
      <c r="O2445" s="578">
        <v>8.0837528948904877E-3</v>
      </c>
      <c r="P2445" s="578">
        <v>0.59376759164996396</v>
      </c>
      <c r="Q2445" s="578">
        <v>786.23125330607047</v>
      </c>
      <c r="R2445" s="578">
        <v>6.3876299829037878E-2</v>
      </c>
      <c r="S2445" s="578">
        <v>1.597646033042105E-2</v>
      </c>
      <c r="T2445" s="578">
        <v>6.7680030479095824E-3</v>
      </c>
      <c r="U2445" s="578">
        <v>0.66550085757065325</v>
      </c>
      <c r="V2445" s="578">
        <v>939.0815753936763</v>
      </c>
      <c r="W2445" s="578">
        <v>6.7204196416090128E-2</v>
      </c>
      <c r="X2445" s="578">
        <v>1.7249392156372723E-2</v>
      </c>
      <c r="Y2445" s="578">
        <v>8.0837528948904877E-3</v>
      </c>
      <c r="AA2445" s="310">
        <v>331</v>
      </c>
    </row>
    <row r="2446" spans="1:27" x14ac:dyDescent="0.3">
      <c r="A2446" s="310" t="s">
        <v>4995</v>
      </c>
      <c r="B2446" s="310" t="s">
        <v>2191</v>
      </c>
      <c r="C2446" s="310" t="s">
        <v>2183</v>
      </c>
      <c r="D2446" s="36">
        <v>12</v>
      </c>
      <c r="E2446" s="36">
        <v>2030</v>
      </c>
      <c r="F2446" s="578">
        <v>0.56024746486345578</v>
      </c>
      <c r="G2446" s="578">
        <v>732.08628400166776</v>
      </c>
      <c r="H2446" s="578">
        <v>5.9256788641353801E-2</v>
      </c>
      <c r="I2446" s="578">
        <v>1.5442263545992273E-2</v>
      </c>
      <c r="J2446" s="578">
        <v>6.3019173345916545E-3</v>
      </c>
      <c r="K2446" s="578">
        <v>0.63460481887775144</v>
      </c>
      <c r="L2446" s="578">
        <v>890.19161160786905</v>
      </c>
      <c r="M2446" s="578">
        <v>6.2739962995995727E-2</v>
      </c>
      <c r="N2446" s="578">
        <v>1.6607414407189901E-2</v>
      </c>
      <c r="O2446" s="578">
        <v>7.6629063260042997E-3</v>
      </c>
      <c r="P2446" s="578">
        <v>0.56024746983467799</v>
      </c>
      <c r="Q2446" s="578">
        <v>732.08628400166776</v>
      </c>
      <c r="R2446" s="578">
        <v>5.9256789186444274E-2</v>
      </c>
      <c r="S2446" s="578">
        <v>1.5442264938125476E-2</v>
      </c>
      <c r="T2446" s="578">
        <v>6.3019173345916545E-3</v>
      </c>
      <c r="U2446" s="578">
        <v>0.63460481360391396</v>
      </c>
      <c r="V2446" s="578">
        <v>890.19159634907976</v>
      </c>
      <c r="W2446" s="578">
        <v>6.2739963001301136E-2</v>
      </c>
      <c r="X2446" s="578">
        <v>1.6607411198492576E-2</v>
      </c>
      <c r="Y2446" s="578">
        <v>7.6629063260042997E-3</v>
      </c>
      <c r="AA2446" s="310">
        <v>332</v>
      </c>
    </row>
    <row r="2447" spans="1:27" x14ac:dyDescent="0.3">
      <c r="A2447" s="310" t="s">
        <v>4996</v>
      </c>
      <c r="B2447" s="310" t="s">
        <v>2191</v>
      </c>
      <c r="C2447" s="310" t="s">
        <v>2183</v>
      </c>
      <c r="D2447" s="36">
        <v>13</v>
      </c>
      <c r="E2447" s="36">
        <v>2030</v>
      </c>
      <c r="F2447" s="578">
        <v>0.51433987487251853</v>
      </c>
      <c r="G2447" s="578">
        <v>665.96330388387014</v>
      </c>
      <c r="H2447" s="578">
        <v>5.452712529768175E-2</v>
      </c>
      <c r="I2447" s="578">
        <v>1.43267703727663E-2</v>
      </c>
      <c r="J2447" s="578">
        <v>5.7327136019011925E-3</v>
      </c>
      <c r="K2447" s="578">
        <v>0.590710173206351</v>
      </c>
      <c r="L2447" s="578">
        <v>826.15722401936819</v>
      </c>
      <c r="M2447" s="578">
        <v>5.8092656354043926E-2</v>
      </c>
      <c r="N2447" s="578">
        <v>1.5405685439569975E-2</v>
      </c>
      <c r="O2447" s="578">
        <v>7.1116842542930147E-3</v>
      </c>
      <c r="P2447" s="578">
        <v>0.51433988481181769</v>
      </c>
      <c r="Q2447" s="578">
        <v>665.96330388387014</v>
      </c>
      <c r="R2447" s="578">
        <v>5.4527125307989352E-2</v>
      </c>
      <c r="S2447" s="578">
        <v>1.4326770518285474E-2</v>
      </c>
      <c r="T2447" s="578">
        <v>5.7327136019011925E-3</v>
      </c>
      <c r="U2447" s="578">
        <v>0.59071016264969423</v>
      </c>
      <c r="V2447" s="578">
        <v>826.15722401936796</v>
      </c>
      <c r="W2447" s="578">
        <v>5.8092661074169855E-2</v>
      </c>
      <c r="X2447" s="578">
        <v>1.5405685172784849E-2</v>
      </c>
      <c r="Y2447" s="578">
        <v>7.1116843076500375E-3</v>
      </c>
      <c r="AA2447" s="310">
        <v>333</v>
      </c>
    </row>
    <row r="2448" spans="1:27" x14ac:dyDescent="0.3">
      <c r="A2448" s="310" t="s">
        <v>4997</v>
      </c>
      <c r="B2448" s="310" t="s">
        <v>2191</v>
      </c>
      <c r="C2448" s="310" t="s">
        <v>2183</v>
      </c>
      <c r="D2448" s="36">
        <v>14</v>
      </c>
      <c r="E2448" s="36">
        <v>2030</v>
      </c>
      <c r="F2448" s="578">
        <v>0.51659060033779225</v>
      </c>
      <c r="G2448" s="578">
        <v>685.97177696227971</v>
      </c>
      <c r="H2448" s="578">
        <v>5.1795706462977799E-2</v>
      </c>
      <c r="I2448" s="578">
        <v>1.3593028163692549E-2</v>
      </c>
      <c r="J2448" s="578">
        <v>5.9049654373666202E-3</v>
      </c>
      <c r="K2448" s="578">
        <v>0.58987024068564597</v>
      </c>
      <c r="L2448" s="578">
        <v>838.90287462870231</v>
      </c>
      <c r="M2448" s="578">
        <v>5.527456777463155E-2</v>
      </c>
      <c r="N2448" s="578">
        <v>1.4570033759809999E-2</v>
      </c>
      <c r="O2448" s="578">
        <v>7.2214126557810197E-3</v>
      </c>
      <c r="P2448" s="578">
        <v>0.51659062610341733</v>
      </c>
      <c r="Q2448" s="578">
        <v>685.97177696227971</v>
      </c>
      <c r="R2448" s="578">
        <v>5.1795704372731628E-2</v>
      </c>
      <c r="S2448" s="578">
        <v>1.3593028966473224E-2</v>
      </c>
      <c r="T2448" s="578">
        <v>5.9049654373666202E-3</v>
      </c>
      <c r="U2448" s="578">
        <v>0.58987024130656529</v>
      </c>
      <c r="V2448" s="578">
        <v>838.90286954243948</v>
      </c>
      <c r="W2448" s="578">
        <v>5.5274567779861131E-2</v>
      </c>
      <c r="X2448" s="578">
        <v>1.4570033919881075E-2</v>
      </c>
      <c r="Y2448" s="578">
        <v>7.2214126557810197E-3</v>
      </c>
      <c r="AA2448" s="310">
        <v>334</v>
      </c>
    </row>
    <row r="2449" spans="1:27" x14ac:dyDescent="0.3">
      <c r="A2449" s="310" t="s">
        <v>4998</v>
      </c>
      <c r="B2449" s="310" t="s">
        <v>2191</v>
      </c>
      <c r="C2449" s="310" t="s">
        <v>2183</v>
      </c>
      <c r="D2449" s="36">
        <v>15</v>
      </c>
      <c r="E2449" s="36">
        <v>2030</v>
      </c>
      <c r="F2449" s="578">
        <v>0.52195543149612877</v>
      </c>
      <c r="G2449" s="578">
        <v>709.39193598429301</v>
      </c>
      <c r="H2449" s="578">
        <v>4.9562774176592876E-2</v>
      </c>
      <c r="I2449" s="578">
        <v>1.2985420051942725E-2</v>
      </c>
      <c r="J2449" s="578">
        <v>6.1065804911777351E-3</v>
      </c>
      <c r="K2449" s="578">
        <v>0.59120844298994735</v>
      </c>
      <c r="L2449" s="578">
        <v>854.10209274291947</v>
      </c>
      <c r="M2449" s="578">
        <v>5.2897978592833725E-2</v>
      </c>
      <c r="N2449" s="578">
        <v>1.388092179937905E-2</v>
      </c>
      <c r="O2449" s="578">
        <v>7.3522619301608421E-3</v>
      </c>
      <c r="P2449" s="578">
        <v>0.52195542125680972</v>
      </c>
      <c r="Q2449" s="578">
        <v>709.39193598429301</v>
      </c>
      <c r="R2449" s="578">
        <v>4.9562774176592876E-2</v>
      </c>
      <c r="S2449" s="578">
        <v>1.2985420054368025E-2</v>
      </c>
      <c r="T2449" s="578">
        <v>6.1065804911777351E-3</v>
      </c>
      <c r="U2449" s="578">
        <v>0.59120843274805124</v>
      </c>
      <c r="V2449" s="578">
        <v>854.10209274291947</v>
      </c>
      <c r="W2449" s="578">
        <v>5.2897979116702673E-2</v>
      </c>
      <c r="X2449" s="578">
        <v>1.3880922279592225E-2</v>
      </c>
      <c r="Y2449" s="578">
        <v>7.3522619301608421E-3</v>
      </c>
      <c r="AA2449" s="310">
        <v>335</v>
      </c>
    </row>
    <row r="2450" spans="1:27" x14ac:dyDescent="0.3">
      <c r="A2450" s="580" t="s">
        <v>4999</v>
      </c>
      <c r="B2450" s="580" t="s">
        <v>2191</v>
      </c>
      <c r="C2450" s="580" t="s">
        <v>2183</v>
      </c>
      <c r="D2450" s="581">
        <v>16</v>
      </c>
      <c r="E2450" s="581">
        <v>2030</v>
      </c>
      <c r="F2450" s="582">
        <v>0.54096219787265853</v>
      </c>
      <c r="G2450" s="582">
        <v>755.37531852722122</v>
      </c>
      <c r="H2450" s="582">
        <v>4.8075174618816101E-2</v>
      </c>
      <c r="I2450" s="582">
        <v>1.2543200704385499E-2</v>
      </c>
      <c r="J2450" s="582">
        <v>6.5024154561494126E-3</v>
      </c>
      <c r="K2450" s="582">
        <v>0.60635873339418744</v>
      </c>
      <c r="L2450" s="582">
        <v>892.53622372945097</v>
      </c>
      <c r="M2450" s="582">
        <v>5.1295884924911599E-2</v>
      </c>
      <c r="N2450" s="582">
        <v>1.3373760428900499E-2</v>
      </c>
      <c r="O2450" s="582">
        <v>7.6831088372273353E-3</v>
      </c>
      <c r="P2450" s="582">
        <v>0.54096220843024345</v>
      </c>
      <c r="Q2450" s="582">
        <v>755.37532361348417</v>
      </c>
      <c r="R2450" s="582">
        <v>4.80751746397345E-2</v>
      </c>
      <c r="S2450" s="582">
        <v>1.2543200653453775E-2</v>
      </c>
      <c r="T2450" s="582">
        <v>6.5024154561494126E-3</v>
      </c>
      <c r="U2450" s="582">
        <v>0.60635872283561776</v>
      </c>
      <c r="V2450" s="582">
        <v>892.53622372945097</v>
      </c>
      <c r="W2450" s="582">
        <v>5.1295889603124978E-2</v>
      </c>
      <c r="X2450" s="582">
        <v>1.3373760535614549E-2</v>
      </c>
      <c r="Y2450" s="582">
        <v>7.6831088372273353E-3</v>
      </c>
      <c r="AA2450" s="310">
        <v>336</v>
      </c>
    </row>
    <row r="2451" spans="1:27" x14ac:dyDescent="0.3">
      <c r="A2451" s="310" t="s">
        <v>5000</v>
      </c>
      <c r="B2451" s="310" t="s">
        <v>2190</v>
      </c>
      <c r="C2451" s="310" t="s">
        <v>2183</v>
      </c>
      <c r="D2451" s="36">
        <v>1</v>
      </c>
      <c r="E2451" s="36">
        <v>2012</v>
      </c>
      <c r="F2451" s="578">
        <v>12.081642137654525</v>
      </c>
      <c r="G2451" s="578">
        <v>6228.494771321607</v>
      </c>
      <c r="H2451" s="578">
        <v>10.706880784627451</v>
      </c>
      <c r="I2451" s="578">
        <v>5.0961546707640019E-2</v>
      </c>
      <c r="J2451" s="578">
        <v>0.12412880776294777</v>
      </c>
      <c r="K2451" s="578">
        <v>12.154882044336247</v>
      </c>
      <c r="L2451" s="578">
        <v>6265.8015747070258</v>
      </c>
      <c r="M2451" s="578">
        <v>10.7587544630611</v>
      </c>
      <c r="N2451" s="578">
        <v>5.1156476051952823E-2</v>
      </c>
      <c r="O2451" s="578">
        <v>0.12487236402618325</v>
      </c>
      <c r="P2451" s="578">
        <v>12.081642659153598</v>
      </c>
      <c r="Q2451" s="578">
        <v>6228.494771321607</v>
      </c>
      <c r="R2451" s="578">
        <v>10.706880461676775</v>
      </c>
      <c r="S2451" s="578">
        <v>5.0961546140115353E-2</v>
      </c>
      <c r="T2451" s="578">
        <v>0.12412880776294777</v>
      </c>
      <c r="U2451" s="578">
        <v>12.154882560878175</v>
      </c>
      <c r="V2451" s="578">
        <v>6265.8015747070258</v>
      </c>
      <c r="W2451" s="578">
        <v>10.758754340291475</v>
      </c>
      <c r="X2451" s="578">
        <v>5.1156477113181581E-2</v>
      </c>
      <c r="Y2451" s="578">
        <v>0.12487236402618325</v>
      </c>
      <c r="AA2451" s="310">
        <v>337</v>
      </c>
    </row>
    <row r="2452" spans="1:27" x14ac:dyDescent="0.3">
      <c r="A2452" s="310" t="s">
        <v>5001</v>
      </c>
      <c r="B2452" s="310" t="s">
        <v>2190</v>
      </c>
      <c r="C2452" s="310" t="s">
        <v>2183</v>
      </c>
      <c r="D2452" s="36">
        <v>2</v>
      </c>
      <c r="E2452" s="36">
        <v>2012</v>
      </c>
      <c r="F2452" s="578">
        <v>6.5605992690187378</v>
      </c>
      <c r="G2452" s="578">
        <v>3175.5545628865525</v>
      </c>
      <c r="H2452" s="578">
        <v>5.7116707185875031</v>
      </c>
      <c r="I2452" s="578">
        <v>2.7964432119764099E-2</v>
      </c>
      <c r="J2452" s="578">
        <v>6.3286228338256423E-2</v>
      </c>
      <c r="K2452" s="578">
        <v>6.6441536876235769</v>
      </c>
      <c r="L2452" s="578">
        <v>3218.7850163777603</v>
      </c>
      <c r="M2452" s="578">
        <v>5.7728800028926299</v>
      </c>
      <c r="N2452" s="578">
        <v>2.815833964624892E-2</v>
      </c>
      <c r="O2452" s="578">
        <v>6.4147779058354545E-2</v>
      </c>
      <c r="P2452" s="578">
        <v>6.5605994776298395</v>
      </c>
      <c r="Q2452" s="578">
        <v>3175.5544586181572</v>
      </c>
      <c r="R2452" s="578">
        <v>5.7116703542317975</v>
      </c>
      <c r="S2452" s="578">
        <v>2.7964431575431527E-2</v>
      </c>
      <c r="T2452" s="578">
        <v>6.3286228338256423E-2</v>
      </c>
      <c r="U2452" s="578">
        <v>6.6441539483834395</v>
      </c>
      <c r="V2452" s="578">
        <v>3218.7850163777603</v>
      </c>
      <c r="W2452" s="578">
        <v>5.772879880292745</v>
      </c>
      <c r="X2452" s="578">
        <v>2.8158340653817449E-2</v>
      </c>
      <c r="Y2452" s="578">
        <v>6.4147778553888146E-2</v>
      </c>
      <c r="AA2452" s="310">
        <v>338</v>
      </c>
    </row>
    <row r="2453" spans="1:27" x14ac:dyDescent="0.3">
      <c r="A2453" s="310" t="s">
        <v>5002</v>
      </c>
      <c r="B2453" s="310" t="s">
        <v>2190</v>
      </c>
      <c r="C2453" s="310" t="s">
        <v>2183</v>
      </c>
      <c r="D2453" s="36">
        <v>3</v>
      </c>
      <c r="E2453" s="36">
        <v>2012</v>
      </c>
      <c r="F2453" s="578">
        <v>4.2903571967814598</v>
      </c>
      <c r="G2453" s="578">
        <v>1946.8373998006148</v>
      </c>
      <c r="H2453" s="578">
        <v>3.4141601732529376</v>
      </c>
      <c r="I2453" s="578">
        <v>1.73734662664628E-2</v>
      </c>
      <c r="J2453" s="578">
        <v>3.87988461880013E-2</v>
      </c>
      <c r="K2453" s="578">
        <v>4.2741883269635128</v>
      </c>
      <c r="L2453" s="578">
        <v>1946.2472864786725</v>
      </c>
      <c r="M2453" s="578">
        <v>3.4165948549222422</v>
      </c>
      <c r="N2453" s="578">
        <v>1.7293410795900799E-2</v>
      </c>
      <c r="O2453" s="578">
        <v>3.8787088977793802E-2</v>
      </c>
      <c r="P2453" s="578">
        <v>4.2903568838466173</v>
      </c>
      <c r="Q2453" s="578">
        <v>1946.8373998006148</v>
      </c>
      <c r="R2453" s="578">
        <v>3.4141601473105099</v>
      </c>
      <c r="S2453" s="578">
        <v>1.7373464679621926E-2</v>
      </c>
      <c r="T2453" s="578">
        <v>3.87988461880013E-2</v>
      </c>
      <c r="U2453" s="578">
        <v>4.2741884312820977</v>
      </c>
      <c r="V2453" s="578">
        <v>1946.24718221028</v>
      </c>
      <c r="W2453" s="578">
        <v>3.4165948256850176</v>
      </c>
      <c r="X2453" s="578">
        <v>1.7293412357427426E-2</v>
      </c>
      <c r="Y2453" s="578">
        <v>3.8787088977793802E-2</v>
      </c>
      <c r="AA2453" s="310">
        <v>339</v>
      </c>
    </row>
    <row r="2454" spans="1:27" x14ac:dyDescent="0.3">
      <c r="A2454" s="310" t="s">
        <v>5003</v>
      </c>
      <c r="B2454" s="310" t="s">
        <v>2190</v>
      </c>
      <c r="C2454" s="310" t="s">
        <v>2183</v>
      </c>
      <c r="D2454" s="36">
        <v>4</v>
      </c>
      <c r="E2454" s="36">
        <v>2012</v>
      </c>
      <c r="F2454" s="578">
        <v>3.623432841448365</v>
      </c>
      <c r="G2454" s="578">
        <v>1588.7748107910099</v>
      </c>
      <c r="H2454" s="578">
        <v>2.6249140957843276</v>
      </c>
      <c r="I2454" s="578">
        <v>1.34459881568318E-2</v>
      </c>
      <c r="J2454" s="578">
        <v>3.1663032500849349E-2</v>
      </c>
      <c r="K2454" s="578">
        <v>3.6877135297372625</v>
      </c>
      <c r="L2454" s="578">
        <v>1614.7914441426549</v>
      </c>
      <c r="M2454" s="578">
        <v>2.6957879612952302</v>
      </c>
      <c r="N2454" s="578">
        <v>1.384772703499945E-2</v>
      </c>
      <c r="O2454" s="578">
        <v>3.2181480433791827E-2</v>
      </c>
      <c r="P2454" s="578">
        <v>3.6234327358879401</v>
      </c>
      <c r="Q2454" s="578">
        <v>1588.7748107910099</v>
      </c>
      <c r="R2454" s="578">
        <v>2.6249141050466251</v>
      </c>
      <c r="S2454" s="578">
        <v>1.344598815217065E-2</v>
      </c>
      <c r="T2454" s="578">
        <v>3.1663032500849349E-2</v>
      </c>
      <c r="U2454" s="578">
        <v>3.6877134776038871</v>
      </c>
      <c r="V2454" s="578">
        <v>1614.7914441426549</v>
      </c>
      <c r="W2454" s="578">
        <v>2.6957879415228123</v>
      </c>
      <c r="X2454" s="578">
        <v>1.384772651484425E-2</v>
      </c>
      <c r="Y2454" s="578">
        <v>3.2181480957660775E-2</v>
      </c>
      <c r="AA2454" s="310">
        <v>340</v>
      </c>
    </row>
    <row r="2455" spans="1:27" x14ac:dyDescent="0.3">
      <c r="A2455" s="310" t="s">
        <v>5004</v>
      </c>
      <c r="B2455" s="310" t="s">
        <v>2190</v>
      </c>
      <c r="C2455" s="310" t="s">
        <v>2183</v>
      </c>
      <c r="D2455" s="36">
        <v>5</v>
      </c>
      <c r="E2455" s="36">
        <v>2012</v>
      </c>
      <c r="F2455" s="578">
        <v>3.2273108584201924</v>
      </c>
      <c r="G2455" s="578">
        <v>1380.91626866658</v>
      </c>
      <c r="H2455" s="578">
        <v>2.1504614529882549</v>
      </c>
      <c r="I2455" s="578">
        <v>1.1523350167143025E-2</v>
      </c>
      <c r="J2455" s="578">
        <v>2.75205482030287E-2</v>
      </c>
      <c r="K2455" s="578">
        <v>3.3990390851368621</v>
      </c>
      <c r="L2455" s="578">
        <v>1447.8056246439551</v>
      </c>
      <c r="M2455" s="578">
        <v>2.3074099253299174</v>
      </c>
      <c r="N2455" s="578">
        <v>1.261306403550095E-2</v>
      </c>
      <c r="O2455" s="578">
        <v>2.8853596673191803E-2</v>
      </c>
      <c r="P2455" s="578">
        <v>3.2273107019632299</v>
      </c>
      <c r="Q2455" s="578">
        <v>1380.91626866658</v>
      </c>
      <c r="R2455" s="578">
        <v>2.1504614289569823</v>
      </c>
      <c r="S2455" s="578">
        <v>1.1523349765714799E-2</v>
      </c>
      <c r="T2455" s="578">
        <v>2.75205482030287E-2</v>
      </c>
      <c r="U2455" s="578">
        <v>3.3990390863786248</v>
      </c>
      <c r="V2455" s="578">
        <v>1447.8056246439551</v>
      </c>
      <c r="W2455" s="578">
        <v>2.3074099374365025</v>
      </c>
      <c r="X2455" s="578">
        <v>1.2613064041261125E-2</v>
      </c>
      <c r="Y2455" s="578">
        <v>2.8853596673191803E-2</v>
      </c>
      <c r="AA2455" s="310">
        <v>341</v>
      </c>
    </row>
    <row r="2456" spans="1:27" x14ac:dyDescent="0.3">
      <c r="A2456" s="310" t="s">
        <v>5005</v>
      </c>
      <c r="B2456" s="310" t="s">
        <v>2190</v>
      </c>
      <c r="C2456" s="310" t="s">
        <v>2183</v>
      </c>
      <c r="D2456" s="36">
        <v>6</v>
      </c>
      <c r="E2456" s="36">
        <v>2012</v>
      </c>
      <c r="F2456" s="578">
        <v>2.8256083684869928</v>
      </c>
      <c r="G2456" s="578">
        <v>1196.0480206807401</v>
      </c>
      <c r="H2456" s="578">
        <v>1.7428448912905825</v>
      </c>
      <c r="I2456" s="578">
        <v>9.2183209667761265E-3</v>
      </c>
      <c r="J2456" s="578">
        <v>2.3836277968560603E-2</v>
      </c>
      <c r="K2456" s="578">
        <v>3.0984484702931501</v>
      </c>
      <c r="L2456" s="578">
        <v>1302.5214411417599</v>
      </c>
      <c r="M2456" s="578">
        <v>1.9720327179905599</v>
      </c>
      <c r="N2456" s="578">
        <v>1.1523436263284226E-2</v>
      </c>
      <c r="O2456" s="578">
        <v>2.5958220028163177E-2</v>
      </c>
      <c r="P2456" s="578">
        <v>2.8256081598879774</v>
      </c>
      <c r="Q2456" s="578">
        <v>1196.0480206807401</v>
      </c>
      <c r="R2456" s="578">
        <v>1.7428448637122775</v>
      </c>
      <c r="S2456" s="578">
        <v>9.2183194663372405E-3</v>
      </c>
      <c r="T2456" s="578">
        <v>2.3836277968560603E-2</v>
      </c>
      <c r="U2456" s="578">
        <v>3.0984483672215575</v>
      </c>
      <c r="V2456" s="578">
        <v>1302.5214411417599</v>
      </c>
      <c r="W2456" s="578">
        <v>1.9720326908191024</v>
      </c>
      <c r="X2456" s="578">
        <v>1.1523433709347275E-2</v>
      </c>
      <c r="Y2456" s="578">
        <v>2.5958220028163177E-2</v>
      </c>
      <c r="AA2456" s="310">
        <v>342</v>
      </c>
    </row>
    <row r="2457" spans="1:27" x14ac:dyDescent="0.3">
      <c r="A2457" s="310" t="s">
        <v>5006</v>
      </c>
      <c r="B2457" s="310" t="s">
        <v>2190</v>
      </c>
      <c r="C2457" s="310" t="s">
        <v>2183</v>
      </c>
      <c r="D2457" s="36">
        <v>7</v>
      </c>
      <c r="E2457" s="36">
        <v>2012</v>
      </c>
      <c r="F2457" s="578">
        <v>2.8800952467425174</v>
      </c>
      <c r="G2457" s="578">
        <v>1162.8740653991649</v>
      </c>
      <c r="H2457" s="578">
        <v>1.5911900146535674</v>
      </c>
      <c r="I2457" s="578">
        <v>1.0221590468404401E-2</v>
      </c>
      <c r="J2457" s="578">
        <v>2.3175115309034749E-2</v>
      </c>
      <c r="K2457" s="578">
        <v>3.1863114104082007</v>
      </c>
      <c r="L2457" s="578">
        <v>1286.7045682271275</v>
      </c>
      <c r="M2457" s="578">
        <v>1.8281508952950349</v>
      </c>
      <c r="N2457" s="578">
        <v>1.7347510586015798E-2</v>
      </c>
      <c r="O2457" s="578">
        <v>2.5643017511659576E-2</v>
      </c>
      <c r="P2457" s="578">
        <v>2.8800951945659823</v>
      </c>
      <c r="Q2457" s="578">
        <v>1162.8740653991649</v>
      </c>
      <c r="R2457" s="578">
        <v>1.5911899973119299</v>
      </c>
      <c r="S2457" s="578">
        <v>1.0221589588240924E-2</v>
      </c>
      <c r="T2457" s="578">
        <v>2.3175115309034749E-2</v>
      </c>
      <c r="U2457" s="578">
        <v>3.1863114091768949</v>
      </c>
      <c r="V2457" s="578">
        <v>1286.7045682271275</v>
      </c>
      <c r="W2457" s="578">
        <v>1.8281509008465902</v>
      </c>
      <c r="X2457" s="578">
        <v>1.7347509548623376E-2</v>
      </c>
      <c r="Y2457" s="578">
        <v>2.5643017511659576E-2</v>
      </c>
      <c r="AA2457" s="310">
        <v>343</v>
      </c>
    </row>
    <row r="2458" spans="1:27" x14ac:dyDescent="0.3">
      <c r="A2458" s="310" t="s">
        <v>5007</v>
      </c>
      <c r="B2458" s="310" t="s">
        <v>2190</v>
      </c>
      <c r="C2458" s="310" t="s">
        <v>2183</v>
      </c>
      <c r="D2458" s="36">
        <v>8</v>
      </c>
      <c r="E2458" s="36">
        <v>2012</v>
      </c>
      <c r="F2458" s="578">
        <v>2.680427632230205</v>
      </c>
      <c r="G2458" s="578">
        <v>1006.6899814605699</v>
      </c>
      <c r="H2458" s="578">
        <v>1.2664210087144325</v>
      </c>
      <c r="I2458" s="578">
        <v>9.5690649641255524E-3</v>
      </c>
      <c r="J2458" s="578">
        <v>2.0062501872113548E-2</v>
      </c>
      <c r="K2458" s="578">
        <v>3.0327966242924673</v>
      </c>
      <c r="L2458" s="578">
        <v>1154.7526168823201</v>
      </c>
      <c r="M2458" s="578">
        <v>1.52167270530844</v>
      </c>
      <c r="N2458" s="578">
        <v>2.5980951942301475E-2</v>
      </c>
      <c r="O2458" s="578">
        <v>2.30133108173807E-2</v>
      </c>
      <c r="P2458" s="578">
        <v>2.6804273192918</v>
      </c>
      <c r="Q2458" s="578">
        <v>1006.6899814605699</v>
      </c>
      <c r="R2458" s="578">
        <v>1.2664209853446624</v>
      </c>
      <c r="S2458" s="578">
        <v>9.5690652852150823E-3</v>
      </c>
      <c r="T2458" s="578">
        <v>2.0062501872113548E-2</v>
      </c>
      <c r="U2458" s="578">
        <v>3.0327967273692176</v>
      </c>
      <c r="V2458" s="578">
        <v>1154.7526168823201</v>
      </c>
      <c r="W2458" s="578">
        <v>1.5216726892546451</v>
      </c>
      <c r="X2458" s="578">
        <v>2.5980950894487823E-2</v>
      </c>
      <c r="Y2458" s="578">
        <v>2.30133108173807E-2</v>
      </c>
      <c r="AA2458" s="310">
        <v>344</v>
      </c>
    </row>
    <row r="2459" spans="1:27" x14ac:dyDescent="0.3">
      <c r="A2459" s="310" t="s">
        <v>5008</v>
      </c>
      <c r="B2459" s="310" t="s">
        <v>2190</v>
      </c>
      <c r="C2459" s="310" t="s">
        <v>2183</v>
      </c>
      <c r="D2459" s="36">
        <v>9</v>
      </c>
      <c r="E2459" s="36">
        <v>2012</v>
      </c>
      <c r="F2459" s="578">
        <v>2.7126544952496903</v>
      </c>
      <c r="G2459" s="578">
        <v>958.43579165140591</v>
      </c>
      <c r="H2459" s="578">
        <v>1.0936807470813275</v>
      </c>
      <c r="I2459" s="578">
        <v>1.0231184011596867E-2</v>
      </c>
      <c r="J2459" s="578">
        <v>1.9100838282611173E-2</v>
      </c>
      <c r="K2459" s="578">
        <v>3.0909937358692674</v>
      </c>
      <c r="L2459" s="578">
        <v>1122.2964833577423</v>
      </c>
      <c r="M2459" s="578">
        <v>1.3562943245733501</v>
      </c>
      <c r="N2459" s="578">
        <v>4.2112756799572958E-2</v>
      </c>
      <c r="O2459" s="578">
        <v>2.2366446617525026E-2</v>
      </c>
      <c r="P2459" s="578">
        <v>2.7126545473870425</v>
      </c>
      <c r="Q2459" s="578">
        <v>958.43579165140591</v>
      </c>
      <c r="R2459" s="578">
        <v>1.0936807551158001</v>
      </c>
      <c r="S2459" s="578">
        <v>1.0231183635937655E-2</v>
      </c>
      <c r="T2459" s="578">
        <v>1.9100838282611173E-2</v>
      </c>
      <c r="U2459" s="578">
        <v>3.0909935272530076</v>
      </c>
      <c r="V2459" s="578">
        <v>1122.2964833577423</v>
      </c>
      <c r="W2459" s="578">
        <v>1.3562943122266575</v>
      </c>
      <c r="X2459" s="578">
        <v>4.2112756788962202E-2</v>
      </c>
      <c r="Y2459" s="578">
        <v>2.2366446617525026E-2</v>
      </c>
      <c r="AA2459" s="310">
        <v>345</v>
      </c>
    </row>
    <row r="2460" spans="1:27" x14ac:dyDescent="0.3">
      <c r="A2460" s="310" t="s">
        <v>5009</v>
      </c>
      <c r="B2460" s="310" t="s">
        <v>2190</v>
      </c>
      <c r="C2460" s="310" t="s">
        <v>2183</v>
      </c>
      <c r="D2460" s="36">
        <v>10</v>
      </c>
      <c r="E2460" s="36">
        <v>2012</v>
      </c>
      <c r="F2460" s="578">
        <v>2.7404144199892877</v>
      </c>
      <c r="G2460" s="578">
        <v>920.75758743286076</v>
      </c>
      <c r="H2460" s="578">
        <v>0.95812719609875674</v>
      </c>
      <c r="I2460" s="578">
        <v>1.0735980798396338E-2</v>
      </c>
      <c r="J2460" s="578">
        <v>1.8349938812510375E-2</v>
      </c>
      <c r="K2460" s="578">
        <v>3.1321951883380699</v>
      </c>
      <c r="L2460" s="578">
        <v>1094.015640258785</v>
      </c>
      <c r="M2460" s="578">
        <v>1.2292366832179999</v>
      </c>
      <c r="N2460" s="578">
        <v>5.563618618498363E-2</v>
      </c>
      <c r="O2460" s="578">
        <v>2.1802847661698824E-2</v>
      </c>
      <c r="P2460" s="578">
        <v>2.7404139518371604</v>
      </c>
      <c r="Q2460" s="578">
        <v>920.75758743286076</v>
      </c>
      <c r="R2460" s="578">
        <v>0.95812713659961268</v>
      </c>
      <c r="S2460" s="578">
        <v>1.0735980005013806E-2</v>
      </c>
      <c r="T2460" s="578">
        <v>1.8349938812510375E-2</v>
      </c>
      <c r="U2460" s="578">
        <v>3.1321951883276848</v>
      </c>
      <c r="V2460" s="578">
        <v>1094.015640258785</v>
      </c>
      <c r="W2460" s="578">
        <v>1.22923665985854</v>
      </c>
      <c r="X2460" s="578">
        <v>5.5636186179526675E-2</v>
      </c>
      <c r="Y2460" s="578">
        <v>2.1802847661698824E-2</v>
      </c>
      <c r="AA2460" s="310">
        <v>346</v>
      </c>
    </row>
    <row r="2461" spans="1:27" x14ac:dyDescent="0.3">
      <c r="A2461" s="310" t="s">
        <v>5010</v>
      </c>
      <c r="B2461" s="310" t="s">
        <v>2190</v>
      </c>
      <c r="C2461" s="310" t="s">
        <v>2183</v>
      </c>
      <c r="D2461" s="36">
        <v>11</v>
      </c>
      <c r="E2461" s="36">
        <v>2012</v>
      </c>
      <c r="F2461" s="578">
        <v>2.7844106983812527</v>
      </c>
      <c r="G2461" s="578">
        <v>889.47618230183866</v>
      </c>
      <c r="H2461" s="578">
        <v>0.83998113267504426</v>
      </c>
      <c r="I2461" s="578">
        <v>1.10573305247498E-2</v>
      </c>
      <c r="J2461" s="578">
        <v>1.7726555990520802E-2</v>
      </c>
      <c r="K2461" s="578">
        <v>3.1698421906628051</v>
      </c>
      <c r="L2461" s="578">
        <v>1063.3901144663425</v>
      </c>
      <c r="M2461" s="578">
        <v>1.1021672846594175</v>
      </c>
      <c r="N2461" s="578">
        <v>6.0992673701093694E-2</v>
      </c>
      <c r="O2461" s="578">
        <v>2.1192530208888127E-2</v>
      </c>
      <c r="P2461" s="578">
        <v>2.7844104376176748</v>
      </c>
      <c r="Q2461" s="578">
        <v>889.47618230183866</v>
      </c>
      <c r="R2461" s="578">
        <v>0.83998104578040467</v>
      </c>
      <c r="S2461" s="578">
        <v>1.10573299480544E-2</v>
      </c>
      <c r="T2461" s="578">
        <v>1.7726555990520802E-2</v>
      </c>
      <c r="U2461" s="578">
        <v>3.1698423471197303</v>
      </c>
      <c r="V2461" s="578">
        <v>1063.3901144663425</v>
      </c>
      <c r="W2461" s="578">
        <v>1.102167354363695</v>
      </c>
      <c r="X2461" s="578">
        <v>6.0992670037497476E-2</v>
      </c>
      <c r="Y2461" s="578">
        <v>2.1192529180552776E-2</v>
      </c>
      <c r="AA2461" s="310">
        <v>347</v>
      </c>
    </row>
    <row r="2462" spans="1:27" x14ac:dyDescent="0.3">
      <c r="A2462" s="310" t="s">
        <v>5011</v>
      </c>
      <c r="B2462" s="310" t="s">
        <v>2190</v>
      </c>
      <c r="C2462" s="310" t="s">
        <v>2183</v>
      </c>
      <c r="D2462" s="36">
        <v>12</v>
      </c>
      <c r="E2462" s="36">
        <v>2012</v>
      </c>
      <c r="F2462" s="578">
        <v>2.8204084735631678</v>
      </c>
      <c r="G2462" s="578">
        <v>863.88029352823844</v>
      </c>
      <c r="H2462" s="578">
        <v>0.74331512590803528</v>
      </c>
      <c r="I2462" s="578">
        <v>1.1320245013128675E-2</v>
      </c>
      <c r="J2462" s="578">
        <v>1.7216436758947826E-2</v>
      </c>
      <c r="K2462" s="578">
        <v>3.1950018183871727</v>
      </c>
      <c r="L2462" s="578">
        <v>1034.1954879760679</v>
      </c>
      <c r="M2462" s="578">
        <v>0.98874351246710412</v>
      </c>
      <c r="N2462" s="578">
        <v>5.9326555211858527E-2</v>
      </c>
      <c r="O2462" s="578">
        <v>2.0610688855716274E-2</v>
      </c>
      <c r="P2462" s="578">
        <v>2.8204084213876923</v>
      </c>
      <c r="Q2462" s="578">
        <v>863.88029352823844</v>
      </c>
      <c r="R2462" s="578">
        <v>0.74331513065802279</v>
      </c>
      <c r="S2462" s="578">
        <v>1.1320244902663E-2</v>
      </c>
      <c r="T2462" s="578">
        <v>1.7216436758947826E-2</v>
      </c>
      <c r="U2462" s="578">
        <v>3.1950017637442754</v>
      </c>
      <c r="V2462" s="578">
        <v>1034.1954930623308</v>
      </c>
      <c r="W2462" s="578">
        <v>0.98874348901275178</v>
      </c>
      <c r="X2462" s="578">
        <v>5.9326558226681869E-2</v>
      </c>
      <c r="Y2462" s="578">
        <v>2.0610688855716274E-2</v>
      </c>
      <c r="AA2462" s="310">
        <v>348</v>
      </c>
    </row>
    <row r="2463" spans="1:27" x14ac:dyDescent="0.3">
      <c r="A2463" s="310" t="s">
        <v>5012</v>
      </c>
      <c r="B2463" s="310" t="s">
        <v>2190</v>
      </c>
      <c r="C2463" s="310" t="s">
        <v>2183</v>
      </c>
      <c r="D2463" s="36">
        <v>13</v>
      </c>
      <c r="E2463" s="36">
        <v>2012</v>
      </c>
      <c r="F2463" s="578">
        <v>2.7080098510222448</v>
      </c>
      <c r="G2463" s="578">
        <v>804.65964508056607</v>
      </c>
      <c r="H2463" s="578">
        <v>0.65167334532482746</v>
      </c>
      <c r="I2463" s="578">
        <v>1.1179866570387225E-2</v>
      </c>
      <c r="J2463" s="578">
        <v>1.6036206264592026E-2</v>
      </c>
      <c r="K2463" s="578">
        <v>3.0765443561713255</v>
      </c>
      <c r="L2463" s="578">
        <v>971.73145802815543</v>
      </c>
      <c r="M2463" s="578">
        <v>0.88202152305620918</v>
      </c>
      <c r="N2463" s="578">
        <v>5.5239331776495676E-2</v>
      </c>
      <c r="O2463" s="578">
        <v>1.936583723484845E-2</v>
      </c>
      <c r="P2463" s="578">
        <v>2.7080099031691076</v>
      </c>
      <c r="Q2463" s="578">
        <v>804.65963967641153</v>
      </c>
      <c r="R2463" s="578">
        <v>0.65167335528349157</v>
      </c>
      <c r="S2463" s="578">
        <v>1.117986618927105E-2</v>
      </c>
      <c r="T2463" s="578">
        <v>1.6036206264592026E-2</v>
      </c>
      <c r="U2463" s="578">
        <v>3.0765441997142826</v>
      </c>
      <c r="V2463" s="578">
        <v>971.73145802815543</v>
      </c>
      <c r="W2463" s="578">
        <v>0.88202151641022852</v>
      </c>
      <c r="X2463" s="578">
        <v>5.5239327117457472E-2</v>
      </c>
      <c r="Y2463" s="578">
        <v>1.936583723484845E-2</v>
      </c>
      <c r="AA2463" s="310">
        <v>349</v>
      </c>
    </row>
    <row r="2464" spans="1:27" x14ac:dyDescent="0.3">
      <c r="A2464" s="310" t="s">
        <v>5013</v>
      </c>
      <c r="B2464" s="310" t="s">
        <v>2190</v>
      </c>
      <c r="C2464" s="310" t="s">
        <v>2183</v>
      </c>
      <c r="D2464" s="36">
        <v>14</v>
      </c>
      <c r="E2464" s="36">
        <v>2012</v>
      </c>
      <c r="F2464" s="578">
        <v>2.6273049240515203</v>
      </c>
      <c r="G2464" s="578">
        <v>798.47747484842898</v>
      </c>
      <c r="H2464" s="578">
        <v>0.64124116886826654</v>
      </c>
      <c r="I2464" s="578">
        <v>1.2461272862575774E-2</v>
      </c>
      <c r="J2464" s="578">
        <v>1.59129927536317E-2</v>
      </c>
      <c r="K2464" s="578">
        <v>2.9820474617224524</v>
      </c>
      <c r="L2464" s="578">
        <v>956.44974962870219</v>
      </c>
      <c r="M2464" s="578">
        <v>0.8511100736805014</v>
      </c>
      <c r="N2464" s="578">
        <v>5.101952232189428E-2</v>
      </c>
      <c r="O2464" s="578">
        <v>1.9061272886271199E-2</v>
      </c>
      <c r="P2464" s="578">
        <v>2.6273048719022301</v>
      </c>
      <c r="Q2464" s="578">
        <v>798.47747484842898</v>
      </c>
      <c r="R2464" s="578">
        <v>0.64124113427321017</v>
      </c>
      <c r="S2464" s="578">
        <v>1.2461271830337226E-2</v>
      </c>
      <c r="T2464" s="578">
        <v>1.59129927536317E-2</v>
      </c>
      <c r="U2464" s="578">
        <v>2.98204767033871</v>
      </c>
      <c r="V2464" s="578">
        <v>956.44974454243925</v>
      </c>
      <c r="W2464" s="578">
        <v>0.85111006430391423</v>
      </c>
      <c r="X2464" s="578">
        <v>5.1019523319761555E-2</v>
      </c>
      <c r="Y2464" s="578">
        <v>1.9061272886271199E-2</v>
      </c>
      <c r="AA2464" s="310">
        <v>350</v>
      </c>
    </row>
    <row r="2465" spans="1:27" x14ac:dyDescent="0.3">
      <c r="A2465" s="310" t="s">
        <v>5014</v>
      </c>
      <c r="B2465" s="310" t="s">
        <v>2190</v>
      </c>
      <c r="C2465" s="310" t="s">
        <v>2183</v>
      </c>
      <c r="D2465" s="36">
        <v>15</v>
      </c>
      <c r="E2465" s="36">
        <v>2012</v>
      </c>
      <c r="F2465" s="578">
        <v>2.5602116347674029</v>
      </c>
      <c r="G2465" s="578">
        <v>796.96393458048465</v>
      </c>
      <c r="H2465" s="578">
        <v>0.63778572560431646</v>
      </c>
      <c r="I2465" s="578">
        <v>1.3675012078238026E-2</v>
      </c>
      <c r="J2465" s="578">
        <v>1.5882843659104102E-2</v>
      </c>
      <c r="K2465" s="578">
        <v>2.8985053023326324</v>
      </c>
      <c r="L2465" s="578">
        <v>945.52709515889455</v>
      </c>
      <c r="M2465" s="578">
        <v>0.82933324980225076</v>
      </c>
      <c r="N2465" s="578">
        <v>4.8484237791702328E-2</v>
      </c>
      <c r="O2465" s="578">
        <v>1.8843603184601876E-2</v>
      </c>
      <c r="P2465" s="578">
        <v>2.5602117912222049</v>
      </c>
      <c r="Q2465" s="578">
        <v>796.96393458048465</v>
      </c>
      <c r="R2465" s="578">
        <v>0.6377857110915095</v>
      </c>
      <c r="S2465" s="578">
        <v>1.3675012078389599E-2</v>
      </c>
      <c r="T2465" s="578">
        <v>1.5882843659104102E-2</v>
      </c>
      <c r="U2465" s="578">
        <v>2.8985053023331249</v>
      </c>
      <c r="V2465" s="578">
        <v>945.52709515889455</v>
      </c>
      <c r="W2465" s="578">
        <v>0.82933324811938247</v>
      </c>
      <c r="X2465" s="578">
        <v>4.8484234697298206E-2</v>
      </c>
      <c r="Y2465" s="578">
        <v>1.8843603184601876E-2</v>
      </c>
      <c r="AA2465" s="310">
        <v>351</v>
      </c>
    </row>
    <row r="2466" spans="1:27" x14ac:dyDescent="0.3">
      <c r="A2466" s="580" t="s">
        <v>5015</v>
      </c>
      <c r="B2466" s="580" t="s">
        <v>2190</v>
      </c>
      <c r="C2466" s="580" t="s">
        <v>2183</v>
      </c>
      <c r="D2466" s="581">
        <v>16</v>
      </c>
      <c r="E2466" s="581">
        <v>2012</v>
      </c>
      <c r="F2466" s="582">
        <v>2.5268117524948726</v>
      </c>
      <c r="G2466" s="582">
        <v>811.53975359598758</v>
      </c>
      <c r="H2466" s="582">
        <v>0.65022835168398729</v>
      </c>
      <c r="I2466" s="582">
        <v>1.5319961338377625E-2</v>
      </c>
      <c r="J2466" s="582">
        <v>1.617331566133845E-2</v>
      </c>
      <c r="K2466" s="582">
        <v>2.85059918278519</v>
      </c>
      <c r="L2466" s="582">
        <v>951.35925483703545</v>
      </c>
      <c r="M2466" s="582">
        <v>0.82339910902116253</v>
      </c>
      <c r="N2466" s="582">
        <v>4.7526481600167821E-2</v>
      </c>
      <c r="O2466" s="582">
        <v>1.89598135572547E-2</v>
      </c>
      <c r="P2466" s="582">
        <v>2.5268117524938427</v>
      </c>
      <c r="Q2466" s="582">
        <v>811.53975359598758</v>
      </c>
      <c r="R2466" s="582">
        <v>0.650228306951248</v>
      </c>
      <c r="S2466" s="582">
        <v>1.5319959282426923E-2</v>
      </c>
      <c r="T2466" s="582">
        <v>1.617331566133845E-2</v>
      </c>
      <c r="U2466" s="582">
        <v>2.8505992870955152</v>
      </c>
      <c r="V2466" s="582">
        <v>951.35925483703545</v>
      </c>
      <c r="W2466" s="582">
        <v>0.82339910627600421</v>
      </c>
      <c r="X2466" s="582">
        <v>4.7526484154938452E-2</v>
      </c>
      <c r="Y2466" s="582">
        <v>1.89598135572547E-2</v>
      </c>
      <c r="AA2466" s="310">
        <v>352</v>
      </c>
    </row>
    <row r="2467" spans="1:27" x14ac:dyDescent="0.3">
      <c r="A2467" s="310" t="s">
        <v>5016</v>
      </c>
      <c r="B2467" s="310" t="s">
        <v>2190</v>
      </c>
      <c r="C2467" s="310" t="s">
        <v>2183</v>
      </c>
      <c r="D2467" s="36">
        <v>1</v>
      </c>
      <c r="E2467" s="36">
        <v>2020</v>
      </c>
      <c r="F2467" s="578">
        <v>2.77796997508801</v>
      </c>
      <c r="G2467" s="578">
        <v>6077.4883219400981</v>
      </c>
      <c r="H2467" s="578">
        <v>4.1669829024734373</v>
      </c>
      <c r="I2467" s="578">
        <v>3.1367015767424726E-2</v>
      </c>
      <c r="J2467" s="578">
        <v>4.0435277856886345E-2</v>
      </c>
      <c r="K2467" s="578">
        <v>2.794073052492835</v>
      </c>
      <c r="L2467" s="578">
        <v>6113.8769226074173</v>
      </c>
      <c r="M2467" s="578">
        <v>4.188888094506785</v>
      </c>
      <c r="N2467" s="578">
        <v>3.1561865292057172E-2</v>
      </c>
      <c r="O2467" s="578">
        <v>4.0677369028950673E-2</v>
      </c>
      <c r="P2467" s="578">
        <v>2.7779695069488399</v>
      </c>
      <c r="Q2467" s="578">
        <v>6077.4883219400981</v>
      </c>
      <c r="R2467" s="578">
        <v>4.1669828049028448</v>
      </c>
      <c r="S2467" s="578">
        <v>3.1367015767424726E-2</v>
      </c>
      <c r="T2467" s="578">
        <v>4.0435277856886345E-2</v>
      </c>
      <c r="U2467" s="578">
        <v>2.7940727917173227</v>
      </c>
      <c r="V2467" s="578">
        <v>6113.8769226074173</v>
      </c>
      <c r="W2467" s="578">
        <v>4.1888879930096028</v>
      </c>
      <c r="X2467" s="578">
        <v>3.1561865835328676E-2</v>
      </c>
      <c r="Y2467" s="578">
        <v>4.0677369028950673E-2</v>
      </c>
      <c r="AA2467" s="310">
        <v>353</v>
      </c>
    </row>
    <row r="2468" spans="1:27" x14ac:dyDescent="0.3">
      <c r="A2468" s="310" t="s">
        <v>5017</v>
      </c>
      <c r="B2468" s="310" t="s">
        <v>2190</v>
      </c>
      <c r="C2468" s="310" t="s">
        <v>2183</v>
      </c>
      <c r="D2468" s="36">
        <v>2</v>
      </c>
      <c r="E2468" s="36">
        <v>2020</v>
      </c>
      <c r="F2468" s="578">
        <v>1.515260235704385</v>
      </c>
      <c r="G2468" s="578">
        <v>3098.0876909891726</v>
      </c>
      <c r="H2468" s="578">
        <v>2.1910900897989078</v>
      </c>
      <c r="I2468" s="578">
        <v>1.5936439989369874E-2</v>
      </c>
      <c r="J2468" s="578">
        <v>2.061246640126525E-2</v>
      </c>
      <c r="K2468" s="578">
        <v>1.53349139384516</v>
      </c>
      <c r="L2468" s="578">
        <v>3140.2938435872352</v>
      </c>
      <c r="M2468" s="578">
        <v>2.2172047086181279</v>
      </c>
      <c r="N2468" s="578">
        <v>1.6183653974924998E-2</v>
      </c>
      <c r="O2468" s="578">
        <v>2.0893266657367328E-2</v>
      </c>
      <c r="P2468" s="578">
        <v>1.51526007986308</v>
      </c>
      <c r="Q2468" s="578">
        <v>3098.0876909891749</v>
      </c>
      <c r="R2468" s="578">
        <v>2.1910900642687876</v>
      </c>
      <c r="S2468" s="578">
        <v>1.5936439994599476E-2</v>
      </c>
      <c r="T2468" s="578">
        <v>2.061246640126525E-2</v>
      </c>
      <c r="U2468" s="578">
        <v>1.53349118584613</v>
      </c>
      <c r="V2468" s="578">
        <v>3140.2937914530403</v>
      </c>
      <c r="W2468" s="578">
        <v>2.2172046180179024</v>
      </c>
      <c r="X2468" s="578">
        <v>1.6183653451131826E-2</v>
      </c>
      <c r="Y2468" s="578">
        <v>2.0893266657367328E-2</v>
      </c>
      <c r="AA2468" s="310">
        <v>354</v>
      </c>
    </row>
    <row r="2469" spans="1:27" x14ac:dyDescent="0.3">
      <c r="A2469" s="310" t="s">
        <v>5018</v>
      </c>
      <c r="B2469" s="310" t="s">
        <v>2190</v>
      </c>
      <c r="C2469" s="310" t="s">
        <v>2183</v>
      </c>
      <c r="D2469" s="36">
        <v>3</v>
      </c>
      <c r="E2469" s="36">
        <v>2020</v>
      </c>
      <c r="F2469" s="578">
        <v>0.99210673940283722</v>
      </c>
      <c r="G2469" s="578">
        <v>1896.8086585998499</v>
      </c>
      <c r="H2469" s="578">
        <v>1.3098287827785149</v>
      </c>
      <c r="I2469" s="578">
        <v>9.1888403784802578E-3</v>
      </c>
      <c r="J2469" s="578">
        <v>1.26199960262359E-2</v>
      </c>
      <c r="K2469" s="578">
        <v>0.98777045376353201</v>
      </c>
      <c r="L2469" s="578">
        <v>1896.4478581746375</v>
      </c>
      <c r="M2469" s="578">
        <v>1.3115663330542351</v>
      </c>
      <c r="N2469" s="578">
        <v>9.2476300921665155E-3</v>
      </c>
      <c r="O2469" s="578">
        <v>1.2617608954315023E-2</v>
      </c>
      <c r="P2469" s="578">
        <v>0.99210681080366425</v>
      </c>
      <c r="Q2469" s="578">
        <v>1896.8086585998499</v>
      </c>
      <c r="R2469" s="578">
        <v>1.3098287732457952</v>
      </c>
      <c r="S2469" s="578">
        <v>9.1888407583458776E-3</v>
      </c>
      <c r="T2469" s="578">
        <v>1.26199960262359E-2</v>
      </c>
      <c r="U2469" s="578">
        <v>0.98777044911059719</v>
      </c>
      <c r="V2469" s="578">
        <v>1896.4478581746375</v>
      </c>
      <c r="W2469" s="578">
        <v>1.3115662965240775</v>
      </c>
      <c r="X2469" s="578">
        <v>9.2476296109301331E-3</v>
      </c>
      <c r="Y2469" s="578">
        <v>1.2617608954315023E-2</v>
      </c>
      <c r="AA2469" s="310">
        <v>355</v>
      </c>
    </row>
    <row r="2470" spans="1:27" x14ac:dyDescent="0.3">
      <c r="A2470" s="310" t="s">
        <v>5019</v>
      </c>
      <c r="B2470" s="310" t="s">
        <v>2190</v>
      </c>
      <c r="C2470" s="310" t="s">
        <v>2183</v>
      </c>
      <c r="D2470" s="36">
        <v>4</v>
      </c>
      <c r="E2470" s="36">
        <v>2020</v>
      </c>
      <c r="F2470" s="578">
        <v>0.83496915879334166</v>
      </c>
      <c r="G2470" s="578">
        <v>1544.7560539245576</v>
      </c>
      <c r="H2470" s="578">
        <v>1.015226532370431</v>
      </c>
      <c r="I2470" s="578">
        <v>6.9612552947546594E-3</v>
      </c>
      <c r="J2470" s="578">
        <v>1.0277706906587459E-2</v>
      </c>
      <c r="K2470" s="578">
        <v>0.84936515567504944</v>
      </c>
      <c r="L2470" s="578">
        <v>1570.5406049092549</v>
      </c>
      <c r="M2470" s="578">
        <v>1.0405143967376043</v>
      </c>
      <c r="N2470" s="578">
        <v>7.1389470458787657E-3</v>
      </c>
      <c r="O2470" s="578">
        <v>1.0449269340218318E-2</v>
      </c>
      <c r="P2470" s="578">
        <v>0.83496915289699303</v>
      </c>
      <c r="Q2470" s="578">
        <v>1544.7560539245576</v>
      </c>
      <c r="R2470" s="578">
        <v>1.0152265280033417</v>
      </c>
      <c r="S2470" s="578">
        <v>6.9612553537391798E-3</v>
      </c>
      <c r="T2470" s="578">
        <v>1.0277706906587459E-2</v>
      </c>
      <c r="U2470" s="578">
        <v>0.84936511035015338</v>
      </c>
      <c r="V2470" s="578">
        <v>1570.5406049092549</v>
      </c>
      <c r="W2470" s="578">
        <v>1.0405143964311054</v>
      </c>
      <c r="X2470" s="578">
        <v>7.1389468902414857E-3</v>
      </c>
      <c r="Y2470" s="578">
        <v>1.0449269340218318E-2</v>
      </c>
      <c r="AA2470" s="310">
        <v>356</v>
      </c>
    </row>
    <row r="2471" spans="1:27" x14ac:dyDescent="0.3">
      <c r="A2471" s="310" t="s">
        <v>5020</v>
      </c>
      <c r="B2471" s="310" t="s">
        <v>2190</v>
      </c>
      <c r="C2471" s="310" t="s">
        <v>2183</v>
      </c>
      <c r="D2471" s="36">
        <v>5</v>
      </c>
      <c r="E2471" s="36">
        <v>2020</v>
      </c>
      <c r="F2471" s="578">
        <v>0.74457467281285927</v>
      </c>
      <c r="G2471" s="578">
        <v>1342.5471992492626</v>
      </c>
      <c r="H2471" s="578">
        <v>0.84062463966559575</v>
      </c>
      <c r="I2471" s="578">
        <v>5.7935144937838771E-3</v>
      </c>
      <c r="J2471" s="578">
        <v>8.9323533078034707E-3</v>
      </c>
      <c r="K2471" s="578">
        <v>0.78348193374179631</v>
      </c>
      <c r="L2471" s="578">
        <v>1408.1309483845998</v>
      </c>
      <c r="M2471" s="578">
        <v>0.89689359723585416</v>
      </c>
      <c r="N2471" s="578">
        <v>6.3105018596161201E-3</v>
      </c>
      <c r="O2471" s="578">
        <v>9.3687015081134872E-3</v>
      </c>
      <c r="P2471" s="578">
        <v>0.74457465108303178</v>
      </c>
      <c r="Q2471" s="578">
        <v>1342.5471992492626</v>
      </c>
      <c r="R2471" s="578">
        <v>0.84062464880904952</v>
      </c>
      <c r="S2471" s="578">
        <v>5.7935144905438048E-3</v>
      </c>
      <c r="T2471" s="578">
        <v>8.9323533078034707E-3</v>
      </c>
      <c r="U2471" s="578">
        <v>0.78348185706292328</v>
      </c>
      <c r="V2471" s="578">
        <v>1408.1309483845998</v>
      </c>
      <c r="W2471" s="578">
        <v>0.8968936275765973</v>
      </c>
      <c r="X2471" s="578">
        <v>6.3105018036821977E-3</v>
      </c>
      <c r="Y2471" s="578">
        <v>9.3687015081134872E-3</v>
      </c>
      <c r="AA2471" s="310">
        <v>357</v>
      </c>
    </row>
    <row r="2472" spans="1:27" x14ac:dyDescent="0.3">
      <c r="A2472" s="310" t="s">
        <v>5021</v>
      </c>
      <c r="B2472" s="310" t="s">
        <v>2190</v>
      </c>
      <c r="C2472" s="310" t="s">
        <v>2183</v>
      </c>
      <c r="D2472" s="36">
        <v>6</v>
      </c>
      <c r="E2472" s="36">
        <v>2020</v>
      </c>
      <c r="F2472" s="578">
        <v>0.65113124600738548</v>
      </c>
      <c r="G2472" s="578">
        <v>1164.822502136225</v>
      </c>
      <c r="H2472" s="578">
        <v>0.69294577540434399</v>
      </c>
      <c r="I2472" s="578">
        <v>4.6439798462074525E-3</v>
      </c>
      <c r="J2472" s="578">
        <v>7.7499004886097522E-3</v>
      </c>
      <c r="K2472" s="578">
        <v>0.71344165553389816</v>
      </c>
      <c r="L2472" s="578">
        <v>1268.78820419311</v>
      </c>
      <c r="M2472" s="578">
        <v>0.77597164758875148</v>
      </c>
      <c r="N2472" s="578">
        <v>5.9183940020185802E-3</v>
      </c>
      <c r="O2472" s="578">
        <v>8.4416223689913715E-3</v>
      </c>
      <c r="P2472" s="578">
        <v>0.65113121806979246</v>
      </c>
      <c r="Q2472" s="578">
        <v>1164.822502136225</v>
      </c>
      <c r="R2472" s="578">
        <v>0.69294575480974596</v>
      </c>
      <c r="S2472" s="578">
        <v>4.6439797448745851E-3</v>
      </c>
      <c r="T2472" s="578">
        <v>7.7499002751816627E-3</v>
      </c>
      <c r="U2472" s="578">
        <v>0.71344162945160805</v>
      </c>
      <c r="V2472" s="578">
        <v>1268.78820419311</v>
      </c>
      <c r="W2472" s="578">
        <v>0.77597162726518332</v>
      </c>
      <c r="X2472" s="578">
        <v>5.9183939545353779E-3</v>
      </c>
      <c r="Y2472" s="578">
        <v>8.4416224223483952E-3</v>
      </c>
      <c r="AA2472" s="310">
        <v>358</v>
      </c>
    </row>
    <row r="2473" spans="1:27" x14ac:dyDescent="0.3">
      <c r="A2473" s="310" t="s">
        <v>5022</v>
      </c>
      <c r="B2473" s="310" t="s">
        <v>2190</v>
      </c>
      <c r="C2473" s="310" t="s">
        <v>2183</v>
      </c>
      <c r="D2473" s="36">
        <v>7</v>
      </c>
      <c r="E2473" s="36">
        <v>2020</v>
      </c>
      <c r="F2473" s="578">
        <v>0.666715260958748</v>
      </c>
      <c r="G2473" s="578">
        <v>1133.4239050547226</v>
      </c>
      <c r="H2473" s="578">
        <v>0.64494541788038351</v>
      </c>
      <c r="I2473" s="578">
        <v>5.3864649925496073E-3</v>
      </c>
      <c r="J2473" s="578">
        <v>7.5410014154234217E-3</v>
      </c>
      <c r="K2473" s="578">
        <v>0.73766494747104572</v>
      </c>
      <c r="L2473" s="578">
        <v>1254.227194468175</v>
      </c>
      <c r="M2473" s="578">
        <v>0.73271183655864003</v>
      </c>
      <c r="N2473" s="578">
        <v>9.4329303987403003E-3</v>
      </c>
      <c r="O2473" s="578">
        <v>8.3447280630934914E-3</v>
      </c>
      <c r="P2473" s="578">
        <v>0.66671526561275551</v>
      </c>
      <c r="Q2473" s="578">
        <v>1133.4239565531375</v>
      </c>
      <c r="R2473" s="578">
        <v>0.64494541656843718</v>
      </c>
      <c r="S2473" s="578">
        <v>5.3864653018914953E-3</v>
      </c>
      <c r="T2473" s="578">
        <v>7.5410014154234217E-3</v>
      </c>
      <c r="U2473" s="578">
        <v>0.73766490711003951</v>
      </c>
      <c r="V2473" s="578">
        <v>1254.227194468175</v>
      </c>
      <c r="W2473" s="578">
        <v>0.73271181813773456</v>
      </c>
      <c r="X2473" s="578">
        <v>9.4329303438295594E-3</v>
      </c>
      <c r="Y2473" s="578">
        <v>8.3447280630934914E-3</v>
      </c>
      <c r="AA2473" s="310">
        <v>359</v>
      </c>
    </row>
    <row r="2474" spans="1:27" x14ac:dyDescent="0.3">
      <c r="A2474" s="310" t="s">
        <v>5023</v>
      </c>
      <c r="B2474" s="310" t="s">
        <v>2190</v>
      </c>
      <c r="C2474" s="310" t="s">
        <v>2183</v>
      </c>
      <c r="D2474" s="36">
        <v>8</v>
      </c>
      <c r="E2474" s="36">
        <v>2020</v>
      </c>
      <c r="F2474" s="578">
        <v>0.61904738764544176</v>
      </c>
      <c r="G2474" s="578">
        <v>980.81710561116483</v>
      </c>
      <c r="H2474" s="578">
        <v>0.52955405102178055</v>
      </c>
      <c r="I2474" s="578">
        <v>5.7932570369606156E-3</v>
      </c>
      <c r="J2474" s="578">
        <v>6.5256622086356676E-3</v>
      </c>
      <c r="K2474" s="578">
        <v>0.70215316493505453</v>
      </c>
      <c r="L2474" s="578">
        <v>1125.2536430358825</v>
      </c>
      <c r="M2474" s="578">
        <v>0.62619967953317701</v>
      </c>
      <c r="N2474" s="578">
        <v>1.4943374902259127E-2</v>
      </c>
      <c r="O2474" s="578">
        <v>7.4866487120743772E-3</v>
      </c>
      <c r="P2474" s="578">
        <v>0.61904739323650382</v>
      </c>
      <c r="Q2474" s="578">
        <v>980.81710561116483</v>
      </c>
      <c r="R2474" s="578">
        <v>0.52955405540296818</v>
      </c>
      <c r="S2474" s="578">
        <v>5.7932570876270441E-3</v>
      </c>
      <c r="T2474" s="578">
        <v>6.5256622037850268E-3</v>
      </c>
      <c r="U2474" s="578">
        <v>0.70215308142646404</v>
      </c>
      <c r="V2474" s="578">
        <v>1125.2536430358825</v>
      </c>
      <c r="W2474" s="578">
        <v>0.62619963817390545</v>
      </c>
      <c r="X2474" s="578">
        <v>1.4943374887366148E-2</v>
      </c>
      <c r="Y2474" s="578">
        <v>7.4866486053603324E-3</v>
      </c>
      <c r="AA2474" s="310">
        <v>360</v>
      </c>
    </row>
    <row r="2475" spans="1:27" x14ac:dyDescent="0.3">
      <c r="A2475" s="310" t="s">
        <v>5024</v>
      </c>
      <c r="B2475" s="310" t="s">
        <v>2190</v>
      </c>
      <c r="C2475" s="310" t="s">
        <v>2183</v>
      </c>
      <c r="D2475" s="36">
        <v>9</v>
      </c>
      <c r="E2475" s="36">
        <v>2020</v>
      </c>
      <c r="F2475" s="578">
        <v>0.62646267404496325</v>
      </c>
      <c r="G2475" s="578">
        <v>932.78703689575173</v>
      </c>
      <c r="H2475" s="578">
        <v>0.47288926497306671</v>
      </c>
      <c r="I2475" s="578">
        <v>6.5932456795583924E-3</v>
      </c>
      <c r="J2475" s="578">
        <v>6.2061046677020643E-3</v>
      </c>
      <c r="K2475" s="578">
        <v>0.71677567131151376</v>
      </c>
      <c r="L2475" s="578">
        <v>1092.7015800476051</v>
      </c>
      <c r="M2475" s="578">
        <v>0.57410942507294693</v>
      </c>
      <c r="N2475" s="578">
        <v>2.3972848475599023E-2</v>
      </c>
      <c r="O2475" s="578">
        <v>7.2700614788724699E-3</v>
      </c>
      <c r="P2475" s="578">
        <v>0.62646270694960959</v>
      </c>
      <c r="Q2475" s="578">
        <v>932.78704198201467</v>
      </c>
      <c r="R2475" s="578">
        <v>0.47288931846984827</v>
      </c>
      <c r="S2475" s="578">
        <v>6.5932459797484874E-3</v>
      </c>
      <c r="T2475" s="578">
        <v>6.2061046143450415E-3</v>
      </c>
      <c r="U2475" s="578">
        <v>0.71677566106541168</v>
      </c>
      <c r="V2475" s="578">
        <v>1092.7015800476051</v>
      </c>
      <c r="W2475" s="578">
        <v>0.57410939851994625</v>
      </c>
      <c r="X2475" s="578">
        <v>2.3972847436804501E-2</v>
      </c>
      <c r="Y2475" s="578">
        <v>7.2700614788724699E-3</v>
      </c>
      <c r="AA2475" s="310">
        <v>361</v>
      </c>
    </row>
    <row r="2476" spans="1:27" x14ac:dyDescent="0.3">
      <c r="A2476" s="310" t="s">
        <v>5025</v>
      </c>
      <c r="B2476" s="310" t="s">
        <v>2190</v>
      </c>
      <c r="C2476" s="310" t="s">
        <v>2183</v>
      </c>
      <c r="D2476" s="36">
        <v>10</v>
      </c>
      <c r="E2476" s="36">
        <v>2020</v>
      </c>
      <c r="F2476" s="578">
        <v>0.63283175152204718</v>
      </c>
      <c r="G2476" s="578">
        <v>895.39635213216127</v>
      </c>
      <c r="H2476" s="578">
        <v>0.42853171365080273</v>
      </c>
      <c r="I2476" s="578">
        <v>7.2230061895197616E-3</v>
      </c>
      <c r="J2476" s="578">
        <v>5.957330237530787E-3</v>
      </c>
      <c r="K2476" s="578">
        <v>0.72695719201773046</v>
      </c>
      <c r="L2476" s="578">
        <v>1064.5231183369901</v>
      </c>
      <c r="M2476" s="578">
        <v>0.53365448931375126</v>
      </c>
      <c r="N2476" s="578">
        <v>3.1726118141705201E-2</v>
      </c>
      <c r="O2476" s="578">
        <v>7.0825837707767817E-3</v>
      </c>
      <c r="P2476" s="578">
        <v>0.63283172606537597</v>
      </c>
      <c r="Q2476" s="578">
        <v>895.39635721842433</v>
      </c>
      <c r="R2476" s="578">
        <v>0.42853170796130674</v>
      </c>
      <c r="S2476" s="578">
        <v>7.2230064460730601E-3</v>
      </c>
      <c r="T2476" s="578">
        <v>5.957330237530787E-3</v>
      </c>
      <c r="U2476" s="578">
        <v>0.72695716004234068</v>
      </c>
      <c r="V2476" s="578">
        <v>1064.5231183369901</v>
      </c>
      <c r="W2476" s="578">
        <v>0.5336544600413613</v>
      </c>
      <c r="X2476" s="578">
        <v>3.1726124280642851E-2</v>
      </c>
      <c r="Y2476" s="578">
        <v>7.0825837707767817E-3</v>
      </c>
      <c r="AA2476" s="310">
        <v>362</v>
      </c>
    </row>
    <row r="2477" spans="1:27" x14ac:dyDescent="0.3">
      <c r="A2477" s="310" t="s">
        <v>5026</v>
      </c>
      <c r="B2477" s="310" t="s">
        <v>2190</v>
      </c>
      <c r="C2477" s="310" t="s">
        <v>2183</v>
      </c>
      <c r="D2477" s="36">
        <v>11</v>
      </c>
      <c r="E2477" s="36">
        <v>2020</v>
      </c>
      <c r="F2477" s="578">
        <v>0.64279635168857796</v>
      </c>
      <c r="G2477" s="578">
        <v>865.22360610961857</v>
      </c>
      <c r="H2477" s="578">
        <v>0.39074305427326728</v>
      </c>
      <c r="I2477" s="578">
        <v>7.7879478863754469E-3</v>
      </c>
      <c r="J2477" s="578">
        <v>5.7565841367856231E-3</v>
      </c>
      <c r="K2477" s="578">
        <v>0.73548460245142611</v>
      </c>
      <c r="L2477" s="578">
        <v>1034.9633420308389</v>
      </c>
      <c r="M2477" s="578">
        <v>0.49328457902538447</v>
      </c>
      <c r="N2477" s="578">
        <v>3.4993761386582826E-2</v>
      </c>
      <c r="O2477" s="578">
        <v>6.8859091600946398E-3</v>
      </c>
      <c r="P2477" s="578">
        <v>0.64279632561154654</v>
      </c>
      <c r="Q2477" s="578">
        <v>865.22360610961857</v>
      </c>
      <c r="R2477" s="578">
        <v>0.39074304165796947</v>
      </c>
      <c r="S2477" s="578">
        <v>7.7879480010096752E-3</v>
      </c>
      <c r="T2477" s="578">
        <v>5.7565840834286012E-3</v>
      </c>
      <c r="U2477" s="578">
        <v>0.73548458134249928</v>
      </c>
      <c r="V2477" s="578">
        <v>1034.9633420308389</v>
      </c>
      <c r="W2477" s="578">
        <v>0.49328459101767852</v>
      </c>
      <c r="X2477" s="578">
        <v>3.4993760328385727E-2</v>
      </c>
      <c r="Y2477" s="578">
        <v>6.8859090582312323E-3</v>
      </c>
      <c r="AA2477" s="310">
        <v>363</v>
      </c>
    </row>
    <row r="2478" spans="1:27" x14ac:dyDescent="0.3">
      <c r="A2478" s="310" t="s">
        <v>5027</v>
      </c>
      <c r="B2478" s="310" t="s">
        <v>2190</v>
      </c>
      <c r="C2478" s="310" t="s">
        <v>2183</v>
      </c>
      <c r="D2478" s="36">
        <v>12</v>
      </c>
      <c r="E2478" s="36">
        <v>2020</v>
      </c>
      <c r="F2478" s="578">
        <v>0.65094915242986873</v>
      </c>
      <c r="G2478" s="578">
        <v>840.53672281901004</v>
      </c>
      <c r="H2478" s="578">
        <v>0.35982464303166695</v>
      </c>
      <c r="I2478" s="578">
        <v>8.2501712651037399E-3</v>
      </c>
      <c r="J2478" s="578">
        <v>5.5923346808413E-3</v>
      </c>
      <c r="K2478" s="578">
        <v>0.7405529176541179</v>
      </c>
      <c r="L2478" s="578">
        <v>1006.7476498285913</v>
      </c>
      <c r="M2478" s="578">
        <v>0.456865682460526</v>
      </c>
      <c r="N2478" s="578">
        <v>3.4256367143522426E-2</v>
      </c>
      <c r="O2478" s="578">
        <v>6.6981811202519222E-3</v>
      </c>
      <c r="P2478" s="578">
        <v>0.65094911114019249</v>
      </c>
      <c r="Q2478" s="578">
        <v>840.53670692443825</v>
      </c>
      <c r="R2478" s="578">
        <v>0.35982464810369152</v>
      </c>
      <c r="S2478" s="578">
        <v>8.2501713205829202E-3</v>
      </c>
      <c r="T2478" s="578">
        <v>5.5923345789778926E-3</v>
      </c>
      <c r="U2478" s="578">
        <v>0.74055288102208727</v>
      </c>
      <c r="V2478" s="578">
        <v>1006.7476498285913</v>
      </c>
      <c r="W2478" s="578">
        <v>0.45686568852920523</v>
      </c>
      <c r="X2478" s="578">
        <v>3.4256365066084947E-2</v>
      </c>
      <c r="Y2478" s="578">
        <v>6.6981811711836255E-3</v>
      </c>
      <c r="AA2478" s="310">
        <v>364</v>
      </c>
    </row>
    <row r="2479" spans="1:27" x14ac:dyDescent="0.3">
      <c r="A2479" s="310" t="s">
        <v>5028</v>
      </c>
      <c r="B2479" s="310" t="s">
        <v>2190</v>
      </c>
      <c r="C2479" s="310" t="s">
        <v>2183</v>
      </c>
      <c r="D2479" s="36">
        <v>13</v>
      </c>
      <c r="E2479" s="36">
        <v>2020</v>
      </c>
      <c r="F2479" s="578">
        <v>0.62518513893950423</v>
      </c>
      <c r="G2479" s="578">
        <v>783.20913791656471</v>
      </c>
      <c r="H2479" s="578">
        <v>0.32438902524457525</v>
      </c>
      <c r="I2479" s="578">
        <v>8.2371223063925393E-3</v>
      </c>
      <c r="J2479" s="578">
        <v>5.2109158277744375E-3</v>
      </c>
      <c r="K2479" s="578">
        <v>0.71262261986556474</v>
      </c>
      <c r="L2479" s="578">
        <v>946.22190475463844</v>
      </c>
      <c r="M2479" s="578">
        <v>0.41648621858159102</v>
      </c>
      <c r="N2479" s="578">
        <v>3.2046088347821376E-2</v>
      </c>
      <c r="O2479" s="578">
        <v>6.2954868917586221E-3</v>
      </c>
      <c r="P2479" s="578">
        <v>0.62518514390864255</v>
      </c>
      <c r="Q2479" s="578">
        <v>783.20914300282766</v>
      </c>
      <c r="R2479" s="578">
        <v>0.32438903338887298</v>
      </c>
      <c r="S2479" s="578">
        <v>8.2371222598188361E-3</v>
      </c>
      <c r="T2479" s="578">
        <v>5.2109158277744375E-3</v>
      </c>
      <c r="U2479" s="578">
        <v>0.71262261551890027</v>
      </c>
      <c r="V2479" s="578">
        <v>946.22190475463844</v>
      </c>
      <c r="W2479" s="578">
        <v>0.41648625539194895</v>
      </c>
      <c r="X2479" s="578">
        <v>3.2046091436465425E-2</v>
      </c>
      <c r="Y2479" s="578">
        <v>6.2954869451156449E-3</v>
      </c>
      <c r="AA2479" s="310">
        <v>365</v>
      </c>
    </row>
    <row r="2480" spans="1:27" x14ac:dyDescent="0.3">
      <c r="A2480" s="310" t="s">
        <v>5029</v>
      </c>
      <c r="B2480" s="310" t="s">
        <v>2190</v>
      </c>
      <c r="C2480" s="310" t="s">
        <v>2183</v>
      </c>
      <c r="D2480" s="36">
        <v>14</v>
      </c>
      <c r="E2480" s="36">
        <v>2020</v>
      </c>
      <c r="F2480" s="578">
        <v>0.60470630746114717</v>
      </c>
      <c r="G2480" s="578">
        <v>776.30627473195352</v>
      </c>
      <c r="H2480" s="578">
        <v>0.31907054249525824</v>
      </c>
      <c r="I2480" s="578">
        <v>8.8908278312752956E-3</v>
      </c>
      <c r="J2480" s="578">
        <v>5.1649913899988499E-3</v>
      </c>
      <c r="K2480" s="578">
        <v>0.688482617575355</v>
      </c>
      <c r="L2480" s="578">
        <v>930.5172716776525</v>
      </c>
      <c r="M2480" s="578">
        <v>0.40390450852260029</v>
      </c>
      <c r="N2480" s="578">
        <v>2.9643102133453149E-2</v>
      </c>
      <c r="O2480" s="578">
        <v>6.1909994450009701E-3</v>
      </c>
      <c r="P2480" s="578">
        <v>0.60470631211671821</v>
      </c>
      <c r="Q2480" s="578">
        <v>776.30625883738151</v>
      </c>
      <c r="R2480" s="578">
        <v>0.31907053404400598</v>
      </c>
      <c r="S2480" s="578">
        <v>8.8908277752655779E-3</v>
      </c>
      <c r="T2480" s="578">
        <v>5.1649913899988499E-3</v>
      </c>
      <c r="U2480" s="578">
        <v>0.68848259615436724</v>
      </c>
      <c r="V2480" s="578">
        <v>930.51726659138944</v>
      </c>
      <c r="W2480" s="578">
        <v>0.40390451310395248</v>
      </c>
      <c r="X2480" s="578">
        <v>2.9643098984858271E-2</v>
      </c>
      <c r="Y2480" s="578">
        <v>6.1909994959326725E-3</v>
      </c>
      <c r="AA2480" s="310">
        <v>366</v>
      </c>
    </row>
    <row r="2481" spans="1:27" x14ac:dyDescent="0.3">
      <c r="A2481" s="310" t="s">
        <v>5030</v>
      </c>
      <c r="B2481" s="310" t="s">
        <v>2190</v>
      </c>
      <c r="C2481" s="310" t="s">
        <v>2183</v>
      </c>
      <c r="D2481" s="36">
        <v>15</v>
      </c>
      <c r="E2481" s="36">
        <v>2020</v>
      </c>
      <c r="F2481" s="578">
        <v>0.58747048705293947</v>
      </c>
      <c r="G2481" s="578">
        <v>773.98531659444109</v>
      </c>
      <c r="H2481" s="578">
        <v>0.31656517677621776</v>
      </c>
      <c r="I2481" s="578">
        <v>9.5074094845889068E-3</v>
      </c>
      <c r="J2481" s="578">
        <v>5.1495488587533994E-3</v>
      </c>
      <c r="K2481" s="578">
        <v>0.66722453316886732</v>
      </c>
      <c r="L2481" s="578">
        <v>919.0899779001868</v>
      </c>
      <c r="M2481" s="578">
        <v>0.39471363668758319</v>
      </c>
      <c r="N2481" s="578">
        <v>2.81668939768072E-2</v>
      </c>
      <c r="O2481" s="578">
        <v>6.1149713559037347E-3</v>
      </c>
      <c r="P2481" s="578">
        <v>0.58747049233303961</v>
      </c>
      <c r="Q2481" s="578">
        <v>773.98532740275004</v>
      </c>
      <c r="R2481" s="578">
        <v>0.31656518506603426</v>
      </c>
      <c r="S2481" s="578">
        <v>9.5074094463143376E-3</v>
      </c>
      <c r="T2481" s="578">
        <v>5.149548807821697E-3</v>
      </c>
      <c r="U2481" s="578">
        <v>0.66722449249850935</v>
      </c>
      <c r="V2481" s="578">
        <v>919.0899779001868</v>
      </c>
      <c r="W2481" s="578">
        <v>0.39471363669531401</v>
      </c>
      <c r="X2481" s="578">
        <v>2.8166889795556874E-2</v>
      </c>
      <c r="Y2481" s="578">
        <v>6.1149713049720297E-3</v>
      </c>
      <c r="AA2481" s="310">
        <v>367</v>
      </c>
    </row>
    <row r="2482" spans="1:27" x14ac:dyDescent="0.3">
      <c r="A2482" s="580" t="s">
        <v>5031</v>
      </c>
      <c r="B2482" s="580" t="s">
        <v>2190</v>
      </c>
      <c r="C2482" s="580" t="s">
        <v>2183</v>
      </c>
      <c r="D2482" s="581">
        <v>16</v>
      </c>
      <c r="E2482" s="581">
        <v>2020</v>
      </c>
      <c r="F2482" s="582">
        <v>0.57768964201621453</v>
      </c>
      <c r="G2482" s="582">
        <v>787.93204752604117</v>
      </c>
      <c r="H2482" s="582">
        <v>0.32125837479657054</v>
      </c>
      <c r="I2482" s="582">
        <v>1.0395020753890061E-2</v>
      </c>
      <c r="J2482" s="582">
        <v>5.2423412829132997E-3</v>
      </c>
      <c r="K2482" s="582">
        <v>0.65400490491186702</v>
      </c>
      <c r="L2482" s="582">
        <v>924.52563667297295</v>
      </c>
      <c r="M2482" s="582">
        <v>0.39281479358858895</v>
      </c>
      <c r="N2482" s="582">
        <v>2.7602602952128977E-2</v>
      </c>
      <c r="O2482" s="582">
        <v>6.1511366099390782E-3</v>
      </c>
      <c r="P2482" s="582">
        <v>0.577689652571725</v>
      </c>
      <c r="Q2482" s="582">
        <v>787.93205261230423</v>
      </c>
      <c r="R2482" s="582">
        <v>0.32125838049031052</v>
      </c>
      <c r="S2482" s="582">
        <v>1.0395020239078156E-2</v>
      </c>
      <c r="T2482" s="582">
        <v>5.2423412829132997E-3</v>
      </c>
      <c r="U2482" s="582">
        <v>0.65400488442068627</v>
      </c>
      <c r="V2482" s="582">
        <v>924.52564207712749</v>
      </c>
      <c r="W2482" s="582">
        <v>0.39281479253645502</v>
      </c>
      <c r="X2482" s="582">
        <v>2.7602601934101224E-2</v>
      </c>
      <c r="Y2482" s="582">
        <v>6.1511366608707832E-3</v>
      </c>
      <c r="AA2482" s="310">
        <v>368</v>
      </c>
    </row>
    <row r="2483" spans="1:27" x14ac:dyDescent="0.3">
      <c r="A2483" s="310" t="s">
        <v>5032</v>
      </c>
      <c r="B2483" s="310" t="s">
        <v>2190</v>
      </c>
      <c r="C2483" s="310" t="s">
        <v>2183</v>
      </c>
      <c r="D2483" s="36">
        <v>1</v>
      </c>
      <c r="E2483" s="36">
        <v>2030</v>
      </c>
      <c r="F2483" s="578">
        <v>1.2346517273929625</v>
      </c>
      <c r="G2483" s="578">
        <v>5946.0537439982054</v>
      </c>
      <c r="H2483" s="578">
        <v>2.8449471944343978</v>
      </c>
      <c r="I2483" s="578">
        <v>3.1070712634421675E-2</v>
      </c>
      <c r="J2483" s="578">
        <v>3.9645856828428777E-2</v>
      </c>
      <c r="K2483" s="578">
        <v>1.24062899299758</v>
      </c>
      <c r="L2483" s="578">
        <v>5981.6548665364553</v>
      </c>
      <c r="M2483" s="578">
        <v>2.8603765181360328</v>
      </c>
      <c r="N2483" s="578">
        <v>3.1279172582874951E-2</v>
      </c>
      <c r="O2483" s="578">
        <v>3.9883229415863697E-2</v>
      </c>
      <c r="P2483" s="578">
        <v>1.2346518838577525</v>
      </c>
      <c r="Q2483" s="578">
        <v>5946.0537439982054</v>
      </c>
      <c r="R2483" s="578">
        <v>2.8449471818475951</v>
      </c>
      <c r="S2483" s="578">
        <v>3.1070714150928276E-2</v>
      </c>
      <c r="T2483" s="578">
        <v>3.9645856828428777E-2</v>
      </c>
      <c r="U2483" s="578">
        <v>1.2406290457719975</v>
      </c>
      <c r="V2483" s="578">
        <v>5981.6547648111928</v>
      </c>
      <c r="W2483" s="578">
        <v>2.8603765262317475</v>
      </c>
      <c r="X2483" s="578">
        <v>3.1279173646377452E-2</v>
      </c>
      <c r="Y2483" s="578">
        <v>3.9883229415863697E-2</v>
      </c>
      <c r="AA2483" s="310">
        <v>369</v>
      </c>
    </row>
    <row r="2484" spans="1:27" x14ac:dyDescent="0.3">
      <c r="A2484" s="310" t="s">
        <v>5033</v>
      </c>
      <c r="B2484" s="310" t="s">
        <v>2190</v>
      </c>
      <c r="C2484" s="310" t="s">
        <v>2183</v>
      </c>
      <c r="D2484" s="36">
        <v>2</v>
      </c>
      <c r="E2484" s="36">
        <v>2030</v>
      </c>
      <c r="F2484" s="578">
        <v>0.683101711632635</v>
      </c>
      <c r="G2484" s="578">
        <v>3030.9149780273397</v>
      </c>
      <c r="H2484" s="578">
        <v>1.4838291620323247</v>
      </c>
      <c r="I2484" s="578">
        <v>1.5452592020968301E-2</v>
      </c>
      <c r="J2484" s="578">
        <v>2.0208910282235523E-2</v>
      </c>
      <c r="K2484" s="578">
        <v>0.68966532161379224</v>
      </c>
      <c r="L2484" s="578">
        <v>3072.21579488118</v>
      </c>
      <c r="M2484" s="578">
        <v>1.5020984869621876</v>
      </c>
      <c r="N2484" s="578">
        <v>1.5720643470255351E-2</v>
      </c>
      <c r="O2484" s="578">
        <v>2.0484291618534625E-2</v>
      </c>
      <c r="P2484" s="578">
        <v>0.68310169611111327</v>
      </c>
      <c r="Q2484" s="578">
        <v>3030.9149780273397</v>
      </c>
      <c r="R2484" s="578">
        <v>1.4838291645346524</v>
      </c>
      <c r="S2484" s="578">
        <v>1.5452592555296426E-2</v>
      </c>
      <c r="T2484" s="578">
        <v>2.0208910282235523E-2</v>
      </c>
      <c r="U2484" s="578">
        <v>0.68966530578078722</v>
      </c>
      <c r="V2484" s="578">
        <v>3072.21579488118</v>
      </c>
      <c r="W2484" s="578">
        <v>1.5020984734437601</v>
      </c>
      <c r="X2484" s="578">
        <v>1.5720645047016001E-2</v>
      </c>
      <c r="Y2484" s="578">
        <v>2.0484291618534625E-2</v>
      </c>
      <c r="AA2484" s="310">
        <v>370</v>
      </c>
    </row>
    <row r="2485" spans="1:27" x14ac:dyDescent="0.3">
      <c r="A2485" s="310" t="s">
        <v>5034</v>
      </c>
      <c r="B2485" s="310" t="s">
        <v>2190</v>
      </c>
      <c r="C2485" s="310" t="s">
        <v>2183</v>
      </c>
      <c r="D2485" s="36">
        <v>3</v>
      </c>
      <c r="E2485" s="36">
        <v>2030</v>
      </c>
      <c r="F2485" s="578">
        <v>0.44646626211786578</v>
      </c>
      <c r="G2485" s="578">
        <v>1854.6354204813601</v>
      </c>
      <c r="H2485" s="578">
        <v>0.8894355220819905</v>
      </c>
      <c r="I2485" s="578">
        <v>8.765205299141595E-3</v>
      </c>
      <c r="J2485" s="578">
        <v>1.2365945770094776E-2</v>
      </c>
      <c r="K2485" s="578">
        <v>0.44377574395879049</v>
      </c>
      <c r="L2485" s="578">
        <v>1854.3747088114401</v>
      </c>
      <c r="M2485" s="578">
        <v>0.89050353533729987</v>
      </c>
      <c r="N2485" s="578">
        <v>8.8418748559509607E-3</v>
      </c>
      <c r="O2485" s="578">
        <v>1.2364232311180424E-2</v>
      </c>
      <c r="P2485" s="578">
        <v>0.44646624178451055</v>
      </c>
      <c r="Q2485" s="578">
        <v>1854.6354204813601</v>
      </c>
      <c r="R2485" s="578">
        <v>0.88943551651694308</v>
      </c>
      <c r="S2485" s="578">
        <v>8.7652051795430418E-3</v>
      </c>
      <c r="T2485" s="578">
        <v>1.2365945770094776E-2</v>
      </c>
      <c r="U2485" s="578">
        <v>0.4437757389917365</v>
      </c>
      <c r="V2485" s="578">
        <v>1854.3747088114401</v>
      </c>
      <c r="W2485" s="578">
        <v>0.890503505437511</v>
      </c>
      <c r="X2485" s="578">
        <v>8.8418749017667598E-3</v>
      </c>
      <c r="Y2485" s="578">
        <v>1.2364232311180424E-2</v>
      </c>
      <c r="AA2485" s="310">
        <v>371</v>
      </c>
    </row>
    <row r="2486" spans="1:27" x14ac:dyDescent="0.3">
      <c r="A2486" s="310" t="s">
        <v>5035</v>
      </c>
      <c r="B2486" s="310" t="s">
        <v>2190</v>
      </c>
      <c r="C2486" s="310" t="s">
        <v>2183</v>
      </c>
      <c r="D2486" s="36">
        <v>4</v>
      </c>
      <c r="E2486" s="36">
        <v>2030</v>
      </c>
      <c r="F2486" s="578">
        <v>0.37238792063000825</v>
      </c>
      <c r="G2486" s="578">
        <v>1509.0472056070923</v>
      </c>
      <c r="H2486" s="578">
        <v>0.69486475740480547</v>
      </c>
      <c r="I2486" s="578">
        <v>6.6030541046870851E-3</v>
      </c>
      <c r="J2486" s="578">
        <v>1.0061701594774271E-2</v>
      </c>
      <c r="K2486" s="578">
        <v>0.37821502881657376</v>
      </c>
      <c r="L2486" s="578">
        <v>1534.4562416076626</v>
      </c>
      <c r="M2486" s="578">
        <v>0.71136837017820598</v>
      </c>
      <c r="N2486" s="578">
        <v>6.7677610384938146E-3</v>
      </c>
      <c r="O2486" s="578">
        <v>1.0231120511889404E-2</v>
      </c>
      <c r="P2486" s="578">
        <v>0.37238791023023954</v>
      </c>
      <c r="Q2486" s="578">
        <v>1509.0472056070923</v>
      </c>
      <c r="R2486" s="578">
        <v>0.69486476227575578</v>
      </c>
      <c r="S2486" s="578">
        <v>6.603054262692842E-3</v>
      </c>
      <c r="T2486" s="578">
        <v>1.0061701594774271E-2</v>
      </c>
      <c r="U2486" s="578">
        <v>0.37821501841732624</v>
      </c>
      <c r="V2486" s="578">
        <v>1534.4562416076626</v>
      </c>
      <c r="W2486" s="578">
        <v>0.71136837266809927</v>
      </c>
      <c r="X2486" s="578">
        <v>6.7677612460291404E-3</v>
      </c>
      <c r="Y2486" s="578">
        <v>1.0231120511889404E-2</v>
      </c>
      <c r="AA2486" s="310">
        <v>372</v>
      </c>
    </row>
    <row r="2487" spans="1:27" x14ac:dyDescent="0.3">
      <c r="A2487" s="310" t="s">
        <v>5036</v>
      </c>
      <c r="B2487" s="310" t="s">
        <v>2190</v>
      </c>
      <c r="C2487" s="310" t="s">
        <v>2183</v>
      </c>
      <c r="D2487" s="36">
        <v>5</v>
      </c>
      <c r="E2487" s="36">
        <v>2030</v>
      </c>
      <c r="F2487" s="578">
        <v>0.33219680625633874</v>
      </c>
      <c r="G2487" s="578">
        <v>1311.49084726969</v>
      </c>
      <c r="H2487" s="578">
        <v>0.58058724109847981</v>
      </c>
      <c r="I2487" s="578">
        <v>5.4396557509714177E-3</v>
      </c>
      <c r="J2487" s="578">
        <v>8.7444839349094111E-3</v>
      </c>
      <c r="K2487" s="578">
        <v>0.34866021146081949</v>
      </c>
      <c r="L2487" s="578">
        <v>1375.8099136352498</v>
      </c>
      <c r="M2487" s="578">
        <v>0.6177508108699683</v>
      </c>
      <c r="N2487" s="578">
        <v>5.9173042662716054E-3</v>
      </c>
      <c r="O2487" s="578">
        <v>9.1733423566135192E-3</v>
      </c>
      <c r="P2487" s="578">
        <v>0.33219679570187044</v>
      </c>
      <c r="Q2487" s="578">
        <v>1311.4908994038876</v>
      </c>
      <c r="R2487" s="578">
        <v>0.58058723619327124</v>
      </c>
      <c r="S2487" s="578">
        <v>5.4396557486787291E-3</v>
      </c>
      <c r="T2487" s="578">
        <v>8.7444838815523909E-3</v>
      </c>
      <c r="U2487" s="578">
        <v>0.34866020633802425</v>
      </c>
      <c r="V2487" s="578">
        <v>1375.8099136352498</v>
      </c>
      <c r="W2487" s="578">
        <v>0.61775081559555101</v>
      </c>
      <c r="X2487" s="578">
        <v>5.9173042191673604E-3</v>
      </c>
      <c r="Y2487" s="578">
        <v>9.1733423566135192E-3</v>
      </c>
      <c r="AA2487" s="310">
        <v>373</v>
      </c>
    </row>
    <row r="2488" spans="1:27" x14ac:dyDescent="0.3">
      <c r="A2488" s="310" t="s">
        <v>5037</v>
      </c>
      <c r="B2488" s="310" t="s">
        <v>2190</v>
      </c>
      <c r="C2488" s="310" t="s">
        <v>2183</v>
      </c>
      <c r="D2488" s="36">
        <v>6</v>
      </c>
      <c r="E2488" s="36">
        <v>2030</v>
      </c>
      <c r="F2488" s="578">
        <v>0.29001875644541503</v>
      </c>
      <c r="G2488" s="578">
        <v>1138.7771059671975</v>
      </c>
      <c r="H2488" s="578">
        <v>0.48455476884517601</v>
      </c>
      <c r="I2488" s="578">
        <v>4.3741186975883696E-3</v>
      </c>
      <c r="J2488" s="578">
        <v>7.5928935402771423E-3</v>
      </c>
      <c r="K2488" s="578">
        <v>0.31685736608285198</v>
      </c>
      <c r="L2488" s="578">
        <v>1240.5549939473399</v>
      </c>
      <c r="M2488" s="578">
        <v>0.53976255830487641</v>
      </c>
      <c r="N2488" s="578">
        <v>5.55964834618786E-3</v>
      </c>
      <c r="O2488" s="578">
        <v>8.2715103732577174E-3</v>
      </c>
      <c r="P2488" s="578">
        <v>0.290018756445936</v>
      </c>
      <c r="Q2488" s="578">
        <v>1138.7771059671975</v>
      </c>
      <c r="R2488" s="578">
        <v>0.48455476610812748</v>
      </c>
      <c r="S2488" s="578">
        <v>4.3741184282263578E-3</v>
      </c>
      <c r="T2488" s="578">
        <v>7.5928936469911853E-3</v>
      </c>
      <c r="U2488" s="578">
        <v>0.316857366082331</v>
      </c>
      <c r="V2488" s="578">
        <v>1240.5549939473399</v>
      </c>
      <c r="W2488" s="578">
        <v>0.53976256375616027</v>
      </c>
      <c r="X2488" s="578">
        <v>5.5596483952437305E-3</v>
      </c>
      <c r="Y2488" s="578">
        <v>8.2715103247513327E-3</v>
      </c>
      <c r="AA2488" s="310">
        <v>374</v>
      </c>
    </row>
    <row r="2489" spans="1:27" x14ac:dyDescent="0.3">
      <c r="A2489" s="310" t="s">
        <v>5038</v>
      </c>
      <c r="B2489" s="310" t="s">
        <v>2190</v>
      </c>
      <c r="C2489" s="310" t="s">
        <v>2183</v>
      </c>
      <c r="D2489" s="36">
        <v>7</v>
      </c>
      <c r="E2489" s="36">
        <v>2030</v>
      </c>
      <c r="F2489" s="578">
        <v>0.29978191762452822</v>
      </c>
      <c r="G2489" s="578">
        <v>1108.5039405822699</v>
      </c>
      <c r="H2489" s="578">
        <v>0.45614775594935925</v>
      </c>
      <c r="I2489" s="578">
        <v>5.084667743687982E-3</v>
      </c>
      <c r="J2489" s="578">
        <v>7.3910532810259576E-3</v>
      </c>
      <c r="K2489" s="578">
        <v>0.33142074059272375</v>
      </c>
      <c r="L2489" s="578">
        <v>1226.7130533854099</v>
      </c>
      <c r="M2489" s="578">
        <v>0.51531517991202203</v>
      </c>
      <c r="N2489" s="578">
        <v>8.5190120185340314E-3</v>
      </c>
      <c r="O2489" s="578">
        <v>8.1792278991391233E-3</v>
      </c>
      <c r="P2489" s="578">
        <v>0.29978193873398551</v>
      </c>
      <c r="Q2489" s="578">
        <v>1108.5039405822699</v>
      </c>
      <c r="R2489" s="578">
        <v>0.45614774939144753</v>
      </c>
      <c r="S2489" s="578">
        <v>5.0846676402329597E-3</v>
      </c>
      <c r="T2489" s="578">
        <v>7.3910532810259576E-3</v>
      </c>
      <c r="U2489" s="578">
        <v>0.33142075083727202</v>
      </c>
      <c r="V2489" s="578">
        <v>1226.7130533854099</v>
      </c>
      <c r="W2489" s="578">
        <v>0.51531518461054726</v>
      </c>
      <c r="X2489" s="578">
        <v>8.5190122740262508E-3</v>
      </c>
      <c r="Y2489" s="578">
        <v>8.1792277924250777E-3</v>
      </c>
      <c r="AA2489" s="310">
        <v>375</v>
      </c>
    </row>
    <row r="2490" spans="1:27" x14ac:dyDescent="0.3">
      <c r="A2490" s="310" t="s">
        <v>5039</v>
      </c>
      <c r="B2490" s="310" t="s">
        <v>2190</v>
      </c>
      <c r="C2490" s="310" t="s">
        <v>2183</v>
      </c>
      <c r="D2490" s="36">
        <v>8</v>
      </c>
      <c r="E2490" s="36">
        <v>2030</v>
      </c>
      <c r="F2490" s="578">
        <v>0.28038994316741128</v>
      </c>
      <c r="G2490" s="578">
        <v>959.07958285013603</v>
      </c>
      <c r="H2490" s="578">
        <v>0.38068198854405899</v>
      </c>
      <c r="I2490" s="578">
        <v>5.6104400651785548E-3</v>
      </c>
      <c r="J2490" s="578">
        <v>6.3947485808360672E-3</v>
      </c>
      <c r="K2490" s="578">
        <v>0.31911523672308273</v>
      </c>
      <c r="L2490" s="578">
        <v>1100.4212493896425</v>
      </c>
      <c r="M2490" s="578">
        <v>0.44671710345043353</v>
      </c>
      <c r="N2490" s="578">
        <v>1.296024268591125E-2</v>
      </c>
      <c r="O2490" s="578">
        <v>7.3371538455830844E-3</v>
      </c>
      <c r="P2490" s="578">
        <v>0.28038993788996847</v>
      </c>
      <c r="Q2490" s="578">
        <v>959.07958285013603</v>
      </c>
      <c r="R2490" s="578">
        <v>0.38068198443852397</v>
      </c>
      <c r="S2490" s="578">
        <v>5.6104400684565273E-3</v>
      </c>
      <c r="T2490" s="578">
        <v>6.3947485808360672E-3</v>
      </c>
      <c r="U2490" s="578">
        <v>0.319115247278072</v>
      </c>
      <c r="V2490" s="578">
        <v>1100.4211972554449</v>
      </c>
      <c r="W2490" s="578">
        <v>0.44671710268395703</v>
      </c>
      <c r="X2490" s="578">
        <v>1.2960243216866674E-2</v>
      </c>
      <c r="Y2490" s="578">
        <v>7.3371538455830844E-3</v>
      </c>
      <c r="AA2490" s="310">
        <v>376</v>
      </c>
    </row>
    <row r="2491" spans="1:27" x14ac:dyDescent="0.3">
      <c r="A2491" s="310" t="s">
        <v>5040</v>
      </c>
      <c r="B2491" s="310" t="s">
        <v>2190</v>
      </c>
      <c r="C2491" s="310" t="s">
        <v>2183</v>
      </c>
      <c r="D2491" s="36">
        <v>9</v>
      </c>
      <c r="E2491" s="36">
        <v>2030</v>
      </c>
      <c r="F2491" s="578">
        <v>0.28589685215633598</v>
      </c>
      <c r="G2491" s="578">
        <v>911.67367617289176</v>
      </c>
      <c r="H2491" s="578">
        <v>0.34621609192432301</v>
      </c>
      <c r="I2491" s="578">
        <v>6.4311462937969976E-3</v>
      </c>
      <c r="J2491" s="578">
        <v>6.0786639951402304E-3</v>
      </c>
      <c r="K2491" s="578">
        <v>0.32931574893723276</v>
      </c>
      <c r="L2491" s="578">
        <v>1068.1919409433951</v>
      </c>
      <c r="M2491" s="578">
        <v>0.41611511931034723</v>
      </c>
      <c r="N2491" s="578">
        <v>1.9698677332902002E-2</v>
      </c>
      <c r="O2491" s="578">
        <v>7.1222574721711354E-3</v>
      </c>
      <c r="P2491" s="578">
        <v>0.28589685215633598</v>
      </c>
      <c r="Q2491" s="578">
        <v>911.67367617289176</v>
      </c>
      <c r="R2491" s="578">
        <v>0.34621609627557298</v>
      </c>
      <c r="S2491" s="578">
        <v>6.4311464417414694E-3</v>
      </c>
      <c r="T2491" s="578">
        <v>6.0786639951402304E-3</v>
      </c>
      <c r="U2491" s="578">
        <v>0.32931575405950697</v>
      </c>
      <c r="V2491" s="578">
        <v>1068.1918888091975</v>
      </c>
      <c r="W2491" s="578">
        <v>0.416115121685114</v>
      </c>
      <c r="X2491" s="578">
        <v>1.9698677332977799E-2</v>
      </c>
      <c r="Y2491" s="578">
        <v>7.122257523102837E-3</v>
      </c>
      <c r="AA2491" s="310">
        <v>377</v>
      </c>
    </row>
    <row r="2492" spans="1:27" x14ac:dyDescent="0.3">
      <c r="A2492" s="310" t="s">
        <v>5041</v>
      </c>
      <c r="B2492" s="310" t="s">
        <v>2190</v>
      </c>
      <c r="C2492" s="310" t="s">
        <v>2183</v>
      </c>
      <c r="D2492" s="36">
        <v>10</v>
      </c>
      <c r="E2492" s="36">
        <v>2030</v>
      </c>
      <c r="F2492" s="578">
        <v>0.29047063966926073</v>
      </c>
      <c r="G2492" s="578">
        <v>874.81824366251601</v>
      </c>
      <c r="H2492" s="578">
        <v>0.31931217598302375</v>
      </c>
      <c r="I2492" s="578">
        <v>7.0807614368959496E-3</v>
      </c>
      <c r="J2492" s="578">
        <v>5.8329297802022905E-3</v>
      </c>
      <c r="K2492" s="578">
        <v>0.33658555040793148</v>
      </c>
      <c r="L2492" s="578">
        <v>1040.369644800815</v>
      </c>
      <c r="M2492" s="578">
        <v>0.39220085388217246</v>
      </c>
      <c r="N2492" s="578">
        <v>2.5588256645808799E-2</v>
      </c>
      <c r="O2492" s="578">
        <v>6.9367585189562871E-3</v>
      </c>
      <c r="P2492" s="578">
        <v>0.29047064494675523</v>
      </c>
      <c r="Q2492" s="578">
        <v>874.81824874877896</v>
      </c>
      <c r="R2492" s="578">
        <v>0.31931217136252577</v>
      </c>
      <c r="S2492" s="578">
        <v>7.0807620173809448E-3</v>
      </c>
      <c r="T2492" s="578">
        <v>5.8329297802022905E-3</v>
      </c>
      <c r="U2492" s="578">
        <v>0.33658556608519496</v>
      </c>
      <c r="V2492" s="578">
        <v>1040.369644800815</v>
      </c>
      <c r="W2492" s="578">
        <v>0.39220085473353522</v>
      </c>
      <c r="X2492" s="578">
        <v>2.55882576987005E-2</v>
      </c>
      <c r="Y2492" s="578">
        <v>6.9367585189562871E-3</v>
      </c>
      <c r="AA2492" s="310">
        <v>378</v>
      </c>
    </row>
    <row r="2493" spans="1:27" x14ac:dyDescent="0.3">
      <c r="A2493" s="310" t="s">
        <v>5042</v>
      </c>
      <c r="B2493" s="310" t="s">
        <v>2190</v>
      </c>
      <c r="C2493" s="310" t="s">
        <v>2183</v>
      </c>
      <c r="D2493" s="36">
        <v>11</v>
      </c>
      <c r="E2493" s="36">
        <v>2030</v>
      </c>
      <c r="F2493" s="578">
        <v>0.29648765832824575</v>
      </c>
      <c r="G2493" s="578">
        <v>845.45170593261651</v>
      </c>
      <c r="H2493" s="578">
        <v>0.29699882147648726</v>
      </c>
      <c r="I2493" s="578">
        <v>7.6919138443637724E-3</v>
      </c>
      <c r="J2493" s="578">
        <v>5.637128066155123E-3</v>
      </c>
      <c r="K2493" s="578">
        <v>0.34234225678830826</v>
      </c>
      <c r="L2493" s="578">
        <v>1011.5895455678267</v>
      </c>
      <c r="M2493" s="578">
        <v>0.36851009443277327</v>
      </c>
      <c r="N2493" s="578">
        <v>2.8135377134731201E-2</v>
      </c>
      <c r="O2493" s="578">
        <v>6.7448650030807224E-3</v>
      </c>
      <c r="P2493" s="578">
        <v>0.29648765832772472</v>
      </c>
      <c r="Q2493" s="578">
        <v>845.45170084635356</v>
      </c>
      <c r="R2493" s="578">
        <v>0.29699881891368274</v>
      </c>
      <c r="S2493" s="578">
        <v>7.6919137876908829E-3</v>
      </c>
      <c r="T2493" s="578">
        <v>5.637128066155123E-3</v>
      </c>
      <c r="U2493" s="578">
        <v>0.34234225166603399</v>
      </c>
      <c r="V2493" s="578">
        <v>1011.5895455678267</v>
      </c>
      <c r="W2493" s="578">
        <v>0.36851009658607797</v>
      </c>
      <c r="X2493" s="578">
        <v>2.8135378152607346E-2</v>
      </c>
      <c r="Y2493" s="578">
        <v>6.7448650030807224E-3</v>
      </c>
      <c r="AA2493" s="310">
        <v>379</v>
      </c>
    </row>
    <row r="2494" spans="1:27" x14ac:dyDescent="0.3">
      <c r="A2494" s="310" t="s">
        <v>5043</v>
      </c>
      <c r="B2494" s="310" t="s">
        <v>2190</v>
      </c>
      <c r="C2494" s="310" t="s">
        <v>2183</v>
      </c>
      <c r="D2494" s="36">
        <v>12</v>
      </c>
      <c r="E2494" s="36">
        <v>2030</v>
      </c>
      <c r="F2494" s="578">
        <v>0.3014099013605</v>
      </c>
      <c r="G2494" s="578">
        <v>821.42585245768169</v>
      </c>
      <c r="H2494" s="578">
        <v>0.27874279345629277</v>
      </c>
      <c r="I2494" s="578">
        <v>8.1919446182988943E-3</v>
      </c>
      <c r="J2494" s="578">
        <v>5.4769328514036372E-3</v>
      </c>
      <c r="K2494" s="578">
        <v>0.34581093075016101</v>
      </c>
      <c r="L2494" s="578">
        <v>984.1033859252916</v>
      </c>
      <c r="M2494" s="578">
        <v>0.34692722879155224</v>
      </c>
      <c r="N2494" s="578">
        <v>2.7646916889807426E-2</v>
      </c>
      <c r="O2494" s="578">
        <v>6.5615971737618831E-3</v>
      </c>
      <c r="P2494" s="578">
        <v>0.30140990120475852</v>
      </c>
      <c r="Q2494" s="578">
        <v>821.42585245768169</v>
      </c>
      <c r="R2494" s="578">
        <v>0.27874279571972177</v>
      </c>
      <c r="S2494" s="578">
        <v>8.1919443646256678E-3</v>
      </c>
      <c r="T2494" s="578">
        <v>5.4769328514036372E-3</v>
      </c>
      <c r="U2494" s="578">
        <v>0.34581092035143424</v>
      </c>
      <c r="V2494" s="578">
        <v>984.1033859252916</v>
      </c>
      <c r="W2494" s="578">
        <v>0.34692723236571477</v>
      </c>
      <c r="X2494" s="578">
        <v>2.7646917413676374E-2</v>
      </c>
      <c r="Y2494" s="578">
        <v>6.5615971737618831E-3</v>
      </c>
      <c r="AA2494" s="310">
        <v>380</v>
      </c>
    </row>
    <row r="2495" spans="1:27" x14ac:dyDescent="0.3">
      <c r="A2495" s="310" t="s">
        <v>5044</v>
      </c>
      <c r="B2495" s="310" t="s">
        <v>2190</v>
      </c>
      <c r="C2495" s="310" t="s">
        <v>2183</v>
      </c>
      <c r="D2495" s="36">
        <v>13</v>
      </c>
      <c r="E2495" s="36">
        <v>2030</v>
      </c>
      <c r="F2495" s="578">
        <v>0.29073251461276528</v>
      </c>
      <c r="G2495" s="578">
        <v>765.53270912170342</v>
      </c>
      <c r="H2495" s="578">
        <v>0.25440661341394771</v>
      </c>
      <c r="I2495" s="578">
        <v>8.1816049455862051E-3</v>
      </c>
      <c r="J2495" s="578">
        <v>5.1042578464451493E-3</v>
      </c>
      <c r="K2495" s="578">
        <v>0.33384305460360952</v>
      </c>
      <c r="L2495" s="578">
        <v>925.065235137939</v>
      </c>
      <c r="M2495" s="578">
        <v>0.31963738199692604</v>
      </c>
      <c r="N2495" s="578">
        <v>2.5979117346499402E-2</v>
      </c>
      <c r="O2495" s="578">
        <v>6.167956894690475E-3</v>
      </c>
      <c r="P2495" s="578">
        <v>0.29073249909077425</v>
      </c>
      <c r="Q2495" s="578">
        <v>765.532703717549</v>
      </c>
      <c r="R2495" s="578">
        <v>0.25440661338537501</v>
      </c>
      <c r="S2495" s="578">
        <v>8.1816053158263423E-3</v>
      </c>
      <c r="T2495" s="578">
        <v>5.1042578464451493E-3</v>
      </c>
      <c r="U2495" s="578">
        <v>0.33384304420384076</v>
      </c>
      <c r="V2495" s="578">
        <v>925.065235137939</v>
      </c>
      <c r="W2495" s="578">
        <v>0.31963737728047625</v>
      </c>
      <c r="X2495" s="578">
        <v>2.5979116859237622E-2</v>
      </c>
      <c r="Y2495" s="578">
        <v>6.167956894690475E-3</v>
      </c>
      <c r="AA2495" s="310">
        <v>381</v>
      </c>
    </row>
    <row r="2496" spans="1:27" x14ac:dyDescent="0.3">
      <c r="A2496" s="310" t="s">
        <v>5045</v>
      </c>
      <c r="B2496" s="310" t="s">
        <v>2190</v>
      </c>
      <c r="C2496" s="310" t="s">
        <v>2183</v>
      </c>
      <c r="D2496" s="36">
        <v>14</v>
      </c>
      <c r="E2496" s="36">
        <v>2030</v>
      </c>
      <c r="F2496" s="578">
        <v>0.27954221262304152</v>
      </c>
      <c r="G2496" s="578">
        <v>758.40143203735295</v>
      </c>
      <c r="H2496" s="578">
        <v>0.25031850665758698</v>
      </c>
      <c r="I2496" s="578">
        <v>8.7625762858654765E-3</v>
      </c>
      <c r="J2496" s="578">
        <v>5.0567110835496899E-3</v>
      </c>
      <c r="K2496" s="578">
        <v>0.32087730307960227</v>
      </c>
      <c r="L2496" s="578">
        <v>909.35500208536746</v>
      </c>
      <c r="M2496" s="578">
        <v>0.31085062806524349</v>
      </c>
      <c r="N2496" s="578">
        <v>2.4260680209257125E-2</v>
      </c>
      <c r="O2496" s="578">
        <v>6.0632055683527124E-3</v>
      </c>
      <c r="P2496" s="578">
        <v>0.27954222845599397</v>
      </c>
      <c r="Q2496" s="578">
        <v>758.40143712361601</v>
      </c>
      <c r="R2496" s="578">
        <v>0.25031850704442549</v>
      </c>
      <c r="S2496" s="578">
        <v>8.7625761764987403E-3</v>
      </c>
      <c r="T2496" s="578">
        <v>5.0567110301926671E-3</v>
      </c>
      <c r="U2496" s="578">
        <v>0.32087730307960227</v>
      </c>
      <c r="V2496" s="578">
        <v>909.35500208536746</v>
      </c>
      <c r="W2496" s="578">
        <v>0.31085062882406522</v>
      </c>
      <c r="X2496" s="578">
        <v>2.4260683861484673E-2</v>
      </c>
      <c r="Y2496" s="578">
        <v>6.0632056750667563E-3</v>
      </c>
      <c r="AA2496" s="310">
        <v>382</v>
      </c>
    </row>
    <row r="2497" spans="1:27" x14ac:dyDescent="0.3">
      <c r="A2497" s="310" t="s">
        <v>5046</v>
      </c>
      <c r="B2497" s="310" t="s">
        <v>2190</v>
      </c>
      <c r="C2497" s="310" t="s">
        <v>2183</v>
      </c>
      <c r="D2497" s="36">
        <v>15</v>
      </c>
      <c r="E2497" s="36">
        <v>2030</v>
      </c>
      <c r="F2497" s="578">
        <v>0.26987272173423527</v>
      </c>
      <c r="G2497" s="578">
        <v>755.76707013448049</v>
      </c>
      <c r="H2497" s="578">
        <v>0.2482070467891235</v>
      </c>
      <c r="I2497" s="578">
        <v>9.3109654374832866E-3</v>
      </c>
      <c r="J2497" s="578">
        <v>5.0391463106886133E-3</v>
      </c>
      <c r="K2497" s="578">
        <v>0.30938672400631601</v>
      </c>
      <c r="L2497" s="578">
        <v>897.8399855295811</v>
      </c>
      <c r="M2497" s="578">
        <v>0.30430404895984453</v>
      </c>
      <c r="N2497" s="578">
        <v>2.3224541214100676E-2</v>
      </c>
      <c r="O2497" s="578">
        <v>5.9864298018510401E-3</v>
      </c>
      <c r="P2497" s="578">
        <v>0.26987273725570526</v>
      </c>
      <c r="Q2497" s="578">
        <v>755.76707013448049</v>
      </c>
      <c r="R2497" s="578">
        <v>0.24820704504099847</v>
      </c>
      <c r="S2497" s="578">
        <v>9.3109651222675616E-3</v>
      </c>
      <c r="T2497" s="578">
        <v>5.0391462573315896E-3</v>
      </c>
      <c r="U2497" s="578">
        <v>0.30938671314088573</v>
      </c>
      <c r="V2497" s="578">
        <v>897.8399855295811</v>
      </c>
      <c r="W2497" s="578">
        <v>0.30430405334417726</v>
      </c>
      <c r="X2497" s="578">
        <v>2.3224541743199222E-2</v>
      </c>
      <c r="Y2497" s="578">
        <v>5.9864297509193386E-3</v>
      </c>
      <c r="AA2497" s="310">
        <v>383</v>
      </c>
    </row>
    <row r="2498" spans="1:27" x14ac:dyDescent="0.3">
      <c r="A2498" s="580" t="s">
        <v>5047</v>
      </c>
      <c r="B2498" s="580" t="s">
        <v>2190</v>
      </c>
      <c r="C2498" s="580" t="s">
        <v>2183</v>
      </c>
      <c r="D2498" s="581">
        <v>16</v>
      </c>
      <c r="E2498" s="581">
        <v>2030</v>
      </c>
      <c r="F2498" s="582">
        <v>0.26321053863946448</v>
      </c>
      <c r="G2498" s="582">
        <v>769.30218633015909</v>
      </c>
      <c r="H2498" s="582">
        <v>0.25159418686918827</v>
      </c>
      <c r="I2498" s="582">
        <v>1.0132209658157381E-2</v>
      </c>
      <c r="J2498" s="582">
        <v>5.1293928700033523E-3</v>
      </c>
      <c r="K2498" s="582">
        <v>0.30130581352368724</v>
      </c>
      <c r="L2498" s="582">
        <v>903.05386606852164</v>
      </c>
      <c r="M2498" s="582">
        <v>0.30335579491050602</v>
      </c>
      <c r="N2498" s="582">
        <v>2.2933839583856724E-2</v>
      </c>
      <c r="O2498" s="582">
        <v>6.0211922536836902E-3</v>
      </c>
      <c r="P2498" s="582">
        <v>0.26321054896110196</v>
      </c>
      <c r="Q2498" s="582">
        <v>769.30218633015909</v>
      </c>
      <c r="R2498" s="582">
        <v>0.25159419307969172</v>
      </c>
      <c r="S2498" s="582">
        <v>1.0132209817432637E-2</v>
      </c>
      <c r="T2498" s="582">
        <v>5.1293928700033523E-3</v>
      </c>
      <c r="U2498" s="582">
        <v>0.30130581367838671</v>
      </c>
      <c r="V2498" s="582">
        <v>903.05386606852164</v>
      </c>
      <c r="W2498" s="582">
        <v>0.30335579781298799</v>
      </c>
      <c r="X2498" s="582">
        <v>2.2933839070446972E-2</v>
      </c>
      <c r="Y2498" s="582">
        <v>6.0211922536836902E-3</v>
      </c>
      <c r="AA2498" s="310">
        <v>384</v>
      </c>
    </row>
    <row r="2499" spans="1:27" x14ac:dyDescent="0.3">
      <c r="A2499" s="310" t="s">
        <v>261</v>
      </c>
      <c r="B2499" s="310" t="s">
        <v>48</v>
      </c>
      <c r="C2499" s="310" t="s">
        <v>2183</v>
      </c>
      <c r="D2499" s="36">
        <v>1</v>
      </c>
      <c r="E2499" s="36">
        <v>2012</v>
      </c>
      <c r="F2499" s="578">
        <v>82.676274295120152</v>
      </c>
      <c r="G2499" s="578">
        <v>7837.7338282267192</v>
      </c>
      <c r="H2499" s="578">
        <v>8.2944023123321386</v>
      </c>
      <c r="I2499" s="578">
        <v>4.4754805490374503</v>
      </c>
      <c r="J2499" s="578">
        <v>6.7206176851565574E-2</v>
      </c>
      <c r="K2499" s="578">
        <v>86.001500737892101</v>
      </c>
      <c r="L2499" s="578">
        <v>8303.1150004068968</v>
      </c>
      <c r="M2499" s="578">
        <v>8.7918367334641481</v>
      </c>
      <c r="N2499" s="578">
        <v>4.6970901489257804</v>
      </c>
      <c r="O2499" s="578">
        <v>7.1196593344211523E-2</v>
      </c>
      <c r="P2499" s="578">
        <v>82.676277989754425</v>
      </c>
      <c r="Q2499" s="578">
        <v>7837.7338282267192</v>
      </c>
      <c r="R2499" s="578">
        <v>8.294402416640267</v>
      </c>
      <c r="S2499" s="578">
        <v>4.4754803925752578</v>
      </c>
      <c r="T2499" s="578">
        <v>6.7206175803827706E-2</v>
      </c>
      <c r="U2499" s="578">
        <v>86.001498110126647</v>
      </c>
      <c r="V2499" s="578">
        <v>8303.1149495442678</v>
      </c>
      <c r="W2499" s="578">
        <v>8.791836745881783</v>
      </c>
      <c r="X2499" s="578">
        <v>4.6970901489257804</v>
      </c>
      <c r="Y2499" s="578">
        <v>7.1196593344211523E-2</v>
      </c>
      <c r="AA2499" s="310">
        <v>385</v>
      </c>
    </row>
    <row r="2500" spans="1:27" x14ac:dyDescent="0.3">
      <c r="A2500" s="310" t="s">
        <v>262</v>
      </c>
      <c r="B2500" s="310" t="s">
        <v>48</v>
      </c>
      <c r="C2500" s="310" t="s">
        <v>2183</v>
      </c>
      <c r="D2500" s="36">
        <v>2</v>
      </c>
      <c r="E2500" s="36">
        <v>2012</v>
      </c>
      <c r="F2500" s="578">
        <v>39.783424221813476</v>
      </c>
      <c r="G2500" s="578">
        <v>3959.039820353185</v>
      </c>
      <c r="H2500" s="578">
        <v>4.0102362457352321</v>
      </c>
      <c r="I2500" s="578">
        <v>2.2728981922070126</v>
      </c>
      <c r="J2500" s="578">
        <v>3.3947771415114326E-2</v>
      </c>
      <c r="K2500" s="578">
        <v>42.102312886466549</v>
      </c>
      <c r="L2500" s="578">
        <v>4469.7754567464153</v>
      </c>
      <c r="M2500" s="578">
        <v>4.6458740655022321</v>
      </c>
      <c r="N2500" s="578">
        <v>2.5126038044691024</v>
      </c>
      <c r="O2500" s="578">
        <v>3.8327087046733703E-2</v>
      </c>
      <c r="P2500" s="578">
        <v>39.783425332842505</v>
      </c>
      <c r="Q2500" s="578">
        <v>3959.039820353185</v>
      </c>
      <c r="R2500" s="578">
        <v>4.0102364021974255</v>
      </c>
      <c r="S2500" s="578">
        <v>2.2728982369104975</v>
      </c>
      <c r="T2500" s="578">
        <v>3.3947771415114326E-2</v>
      </c>
      <c r="U2500" s="578">
        <v>42.102313380591376</v>
      </c>
      <c r="V2500" s="578">
        <v>4469.7754567464153</v>
      </c>
      <c r="W2500" s="578">
        <v>4.6458739090400396</v>
      </c>
      <c r="X2500" s="578">
        <v>2.512603717545665</v>
      </c>
      <c r="Y2500" s="578">
        <v>3.8327086522864748E-2</v>
      </c>
      <c r="AA2500" s="310">
        <v>386</v>
      </c>
    </row>
    <row r="2501" spans="1:27" x14ac:dyDescent="0.3">
      <c r="A2501" s="310" t="s">
        <v>263</v>
      </c>
      <c r="B2501" s="310" t="s">
        <v>48</v>
      </c>
      <c r="C2501" s="310" t="s">
        <v>2183</v>
      </c>
      <c r="D2501" s="36">
        <v>3</v>
      </c>
      <c r="E2501" s="36">
        <v>2012</v>
      </c>
      <c r="F2501" s="578">
        <v>21.497551888547552</v>
      </c>
      <c r="G2501" s="578">
        <v>2232.514900207515</v>
      </c>
      <c r="H2501" s="578">
        <v>2.1396324906575748</v>
      </c>
      <c r="I2501" s="578">
        <v>1.2582529764622401</v>
      </c>
      <c r="J2501" s="578">
        <v>1.9143246133656526E-2</v>
      </c>
      <c r="K2501" s="578">
        <v>24.4751735280927</v>
      </c>
      <c r="L2501" s="578">
        <v>2874.4804611206</v>
      </c>
      <c r="M2501" s="578">
        <v>2.4534762478433501</v>
      </c>
      <c r="N2501" s="578">
        <v>1.5245180130004801</v>
      </c>
      <c r="O2501" s="578">
        <v>2.4648053959632849E-2</v>
      </c>
      <c r="P2501" s="578">
        <v>21.49755188852815</v>
      </c>
      <c r="Q2501" s="578">
        <v>2232.514900207515</v>
      </c>
      <c r="R2501" s="578">
        <v>2.1396327478966302</v>
      </c>
      <c r="S2501" s="578">
        <v>1.2582529342422824</v>
      </c>
      <c r="T2501" s="578">
        <v>1.9143246133656526E-2</v>
      </c>
      <c r="U2501" s="578">
        <v>24.475172466190948</v>
      </c>
      <c r="V2501" s="578">
        <v>2874.4805132547945</v>
      </c>
      <c r="W2501" s="578">
        <v>2.4534762995317552</v>
      </c>
      <c r="X2501" s="578">
        <v>1.524518018277975</v>
      </c>
      <c r="Y2501" s="578">
        <v>2.46480534357639E-2</v>
      </c>
      <c r="AA2501" s="310">
        <v>387</v>
      </c>
    </row>
    <row r="2502" spans="1:27" x14ac:dyDescent="0.3">
      <c r="A2502" s="310" t="s">
        <v>264</v>
      </c>
      <c r="B2502" s="310" t="s">
        <v>48</v>
      </c>
      <c r="C2502" s="310" t="s">
        <v>2183</v>
      </c>
      <c r="D2502" s="36">
        <v>4</v>
      </c>
      <c r="E2502" s="36">
        <v>2012</v>
      </c>
      <c r="F2502" s="578">
        <v>12.051658341132299</v>
      </c>
      <c r="G2502" s="578">
        <v>1107.7745628356899</v>
      </c>
      <c r="H2502" s="578">
        <v>1.2795093740375376</v>
      </c>
      <c r="I2502" s="578">
        <v>0.65731099247932401</v>
      </c>
      <c r="J2502" s="578">
        <v>9.4988299679243729E-3</v>
      </c>
      <c r="K2502" s="578">
        <v>19.1136714366536</v>
      </c>
      <c r="L2502" s="578">
        <v>2370.0536142984997</v>
      </c>
      <c r="M2502" s="578">
        <v>1.7452041055657825</v>
      </c>
      <c r="N2502" s="578">
        <v>1.2210691611592925</v>
      </c>
      <c r="O2502" s="578">
        <v>2.0322810412229275E-2</v>
      </c>
      <c r="P2502" s="578">
        <v>12.051659901315901</v>
      </c>
      <c r="Q2502" s="578">
        <v>1107.7745628356899</v>
      </c>
      <c r="R2502" s="578">
        <v>1.2795093724659274</v>
      </c>
      <c r="S2502" s="578">
        <v>0.65731099247932401</v>
      </c>
      <c r="T2502" s="578">
        <v>9.4988300212813966E-3</v>
      </c>
      <c r="U2502" s="578">
        <v>19.113670917460649</v>
      </c>
      <c r="V2502" s="578">
        <v>2370.0536142984997</v>
      </c>
      <c r="W2502" s="578">
        <v>1.7452025278859424</v>
      </c>
      <c r="X2502" s="578">
        <v>1.221069108384345</v>
      </c>
      <c r="Y2502" s="578">
        <v>2.0322810412229275E-2</v>
      </c>
      <c r="AA2502" s="310">
        <v>388</v>
      </c>
    </row>
    <row r="2503" spans="1:27" x14ac:dyDescent="0.3">
      <c r="A2503" s="310" t="s">
        <v>265</v>
      </c>
      <c r="B2503" s="310" t="s">
        <v>48</v>
      </c>
      <c r="C2503" s="310" t="s">
        <v>2183</v>
      </c>
      <c r="D2503" s="36">
        <v>5</v>
      </c>
      <c r="E2503" s="36">
        <v>2012</v>
      </c>
      <c r="F2503" s="578">
        <v>10.856637909479678</v>
      </c>
      <c r="G2503" s="578">
        <v>1141.22949091593</v>
      </c>
      <c r="H2503" s="578">
        <v>1.034391821827735</v>
      </c>
      <c r="I2503" s="578">
        <v>0.62804396792004447</v>
      </c>
      <c r="J2503" s="578">
        <v>9.7857918590307166E-3</v>
      </c>
      <c r="K2503" s="578">
        <v>16.551640244074651</v>
      </c>
      <c r="L2503" s="578">
        <v>2093.6137262980074</v>
      </c>
      <c r="M2503" s="578">
        <v>1.3752016893898424</v>
      </c>
      <c r="N2503" s="578">
        <v>1.0808775620534952</v>
      </c>
      <c r="O2503" s="578">
        <v>1.7952453151034775E-2</v>
      </c>
      <c r="P2503" s="578">
        <v>10.856638539441786</v>
      </c>
      <c r="Q2503" s="578">
        <v>1141.22949091593</v>
      </c>
      <c r="R2503" s="578">
        <v>1.0343918274350725</v>
      </c>
      <c r="S2503" s="578">
        <v>0.62804397319753924</v>
      </c>
      <c r="T2503" s="578">
        <v>9.785791907537103E-3</v>
      </c>
      <c r="U2503" s="578">
        <v>16.551638697230302</v>
      </c>
      <c r="V2503" s="578">
        <v>2093.6137262980074</v>
      </c>
      <c r="W2503" s="578">
        <v>1.3752016893898424</v>
      </c>
      <c r="X2503" s="578">
        <v>1.0808774195611399</v>
      </c>
      <c r="Y2503" s="578">
        <v>1.7952453151034775E-2</v>
      </c>
      <c r="AA2503" s="310">
        <v>389</v>
      </c>
    </row>
    <row r="2504" spans="1:27" x14ac:dyDescent="0.3">
      <c r="A2504" s="310" t="s">
        <v>266</v>
      </c>
      <c r="B2504" s="310" t="s">
        <v>48</v>
      </c>
      <c r="C2504" s="310" t="s">
        <v>2183</v>
      </c>
      <c r="D2504" s="36">
        <v>6</v>
      </c>
      <c r="E2504" s="36">
        <v>2012</v>
      </c>
      <c r="F2504" s="578">
        <v>10.139615459668335</v>
      </c>
      <c r="G2504" s="578">
        <v>1161.3008168538374</v>
      </c>
      <c r="H2504" s="578">
        <v>0.88732158961162533</v>
      </c>
      <c r="I2504" s="578">
        <v>0.61048300564289004</v>
      </c>
      <c r="J2504" s="578">
        <v>9.9579378826698747E-3</v>
      </c>
      <c r="K2504" s="578">
        <v>14.953062711089474</v>
      </c>
      <c r="L2504" s="578">
        <v>1926.146259307855</v>
      </c>
      <c r="M2504" s="578">
        <v>1.1293022047611849</v>
      </c>
      <c r="N2504" s="578">
        <v>0.97856443126996329</v>
      </c>
      <c r="O2504" s="578">
        <v>1.651650102576235E-2</v>
      </c>
      <c r="P2504" s="578">
        <v>10.139616507677875</v>
      </c>
      <c r="Q2504" s="578">
        <v>1161.3008168538374</v>
      </c>
      <c r="R2504" s="578">
        <v>0.88732165398929852</v>
      </c>
      <c r="S2504" s="578">
        <v>0.61048301076516431</v>
      </c>
      <c r="T2504" s="578">
        <v>9.9579378826698747E-3</v>
      </c>
      <c r="U2504" s="578">
        <v>14.95306166800335</v>
      </c>
      <c r="V2504" s="578">
        <v>1926.146259307855</v>
      </c>
      <c r="W2504" s="578">
        <v>1.1293021916644599</v>
      </c>
      <c r="X2504" s="578">
        <v>0.97856432199478105</v>
      </c>
      <c r="Y2504" s="578">
        <v>1.651650102576235E-2</v>
      </c>
      <c r="AA2504" s="310">
        <v>390</v>
      </c>
    </row>
    <row r="2505" spans="1:27" x14ac:dyDescent="0.3">
      <c r="A2505" s="310" t="s">
        <v>267</v>
      </c>
      <c r="B2505" s="310" t="s">
        <v>48</v>
      </c>
      <c r="C2505" s="310" t="s">
        <v>2183</v>
      </c>
      <c r="D2505" s="36">
        <v>7</v>
      </c>
      <c r="E2505" s="36">
        <v>2012</v>
      </c>
      <c r="F2505" s="578">
        <v>9.661619018326725</v>
      </c>
      <c r="G2505" s="578">
        <v>1174.6841773986748</v>
      </c>
      <c r="H2505" s="578">
        <v>0.78927210567053341</v>
      </c>
      <c r="I2505" s="578">
        <v>0.59877620668460874</v>
      </c>
      <c r="J2505" s="578">
        <v>1.0072744189528707E-2</v>
      </c>
      <c r="K2505" s="578">
        <v>14.449164020542675</v>
      </c>
      <c r="L2505" s="578">
        <v>1885.3194758097302</v>
      </c>
      <c r="M2505" s="578">
        <v>1.0040717591958375</v>
      </c>
      <c r="N2505" s="578">
        <v>0.942255861125886</v>
      </c>
      <c r="O2505" s="578">
        <v>1.6166472691111201E-2</v>
      </c>
      <c r="P2505" s="578">
        <v>9.6616194205077157</v>
      </c>
      <c r="Q2505" s="578">
        <v>1174.6841773986748</v>
      </c>
      <c r="R2505" s="578">
        <v>0.78927207400556632</v>
      </c>
      <c r="S2505" s="578">
        <v>0.59877624890456571</v>
      </c>
      <c r="T2505" s="578">
        <v>1.0072744189528707E-2</v>
      </c>
      <c r="U2505" s="578">
        <v>14.449165070419699</v>
      </c>
      <c r="V2505" s="578">
        <v>1885.3194758097302</v>
      </c>
      <c r="W2505" s="578">
        <v>1.00407171749975</v>
      </c>
      <c r="X2505" s="578">
        <v>0.94225573974351051</v>
      </c>
      <c r="Y2505" s="578">
        <v>1.6166472691111201E-2</v>
      </c>
      <c r="AA2505" s="310">
        <v>391</v>
      </c>
    </row>
    <row r="2506" spans="1:27" x14ac:dyDescent="0.3">
      <c r="A2506" s="310" t="s">
        <v>268</v>
      </c>
      <c r="B2506" s="310" t="s">
        <v>48</v>
      </c>
      <c r="C2506" s="310" t="s">
        <v>2183</v>
      </c>
      <c r="D2506" s="36">
        <v>8</v>
      </c>
      <c r="E2506" s="36">
        <v>2012</v>
      </c>
      <c r="F2506" s="578">
        <v>9.1843220594503894</v>
      </c>
      <c r="G2506" s="578">
        <v>1129.7605311075799</v>
      </c>
      <c r="H2506" s="578">
        <v>0.69880691287107699</v>
      </c>
      <c r="I2506" s="578">
        <v>0.59290279075503283</v>
      </c>
      <c r="J2506" s="578">
        <v>9.6875555270040901E-3</v>
      </c>
      <c r="K2506" s="578">
        <v>12.567109578890523</v>
      </c>
      <c r="L2506" s="578">
        <v>1615.3987579345676</v>
      </c>
      <c r="M2506" s="578">
        <v>0.93925894395215381</v>
      </c>
      <c r="N2506" s="578">
        <v>0.77595701813697804</v>
      </c>
      <c r="O2506" s="578">
        <v>1.3851933258896002E-2</v>
      </c>
      <c r="P2506" s="578">
        <v>9.1843220541777306</v>
      </c>
      <c r="Q2506" s="578">
        <v>1129.7605311075799</v>
      </c>
      <c r="R2506" s="578">
        <v>0.69880690685628544</v>
      </c>
      <c r="S2506" s="578">
        <v>0.59290276002138798</v>
      </c>
      <c r="T2506" s="578">
        <v>9.6875554736470665E-3</v>
      </c>
      <c r="U2506" s="578">
        <v>12.567111144555325</v>
      </c>
      <c r="V2506" s="578">
        <v>1615.3987579345676</v>
      </c>
      <c r="W2506" s="578">
        <v>0.93925890708730164</v>
      </c>
      <c r="X2506" s="578">
        <v>0.77595701813697804</v>
      </c>
      <c r="Y2506" s="578">
        <v>1.3851933258896002E-2</v>
      </c>
      <c r="AA2506" s="310">
        <v>392</v>
      </c>
    </row>
    <row r="2507" spans="1:27" x14ac:dyDescent="0.3">
      <c r="A2507" s="310" t="s">
        <v>269</v>
      </c>
      <c r="B2507" s="310" t="s">
        <v>48</v>
      </c>
      <c r="C2507" s="310" t="s">
        <v>2183</v>
      </c>
      <c r="D2507" s="36">
        <v>9</v>
      </c>
      <c r="E2507" s="36">
        <v>2012</v>
      </c>
      <c r="F2507" s="578">
        <v>8.8263501657420402</v>
      </c>
      <c r="G2507" s="578">
        <v>1096.0744857788025</v>
      </c>
      <c r="H2507" s="578">
        <v>0.63095738463258955</v>
      </c>
      <c r="I2507" s="578">
        <v>0.58849801123142198</v>
      </c>
      <c r="J2507" s="578">
        <v>9.3987260964543823E-3</v>
      </c>
      <c r="K2507" s="578">
        <v>12.223687315849574</v>
      </c>
      <c r="L2507" s="578">
        <v>1574.4017664591399</v>
      </c>
      <c r="M2507" s="578">
        <v>0.88796759943943426</v>
      </c>
      <c r="N2507" s="578">
        <v>0.72822374633202902</v>
      </c>
      <c r="O2507" s="578">
        <v>1.3500393698147151E-2</v>
      </c>
      <c r="P2507" s="578">
        <v>8.8263505380164098</v>
      </c>
      <c r="Q2507" s="578">
        <v>1096.0744857788025</v>
      </c>
      <c r="R2507" s="578">
        <v>0.63095739518757876</v>
      </c>
      <c r="S2507" s="578">
        <v>0.58849801123142198</v>
      </c>
      <c r="T2507" s="578">
        <v>9.3987261498114059E-3</v>
      </c>
      <c r="U2507" s="578">
        <v>12.223686269649324</v>
      </c>
      <c r="V2507" s="578">
        <v>1574.4017664591399</v>
      </c>
      <c r="W2507" s="578">
        <v>0.88796760440648792</v>
      </c>
      <c r="X2507" s="578">
        <v>0.72822351412226694</v>
      </c>
      <c r="Y2507" s="578">
        <v>1.3500393698147151E-2</v>
      </c>
      <c r="AA2507" s="310">
        <v>393</v>
      </c>
    </row>
    <row r="2508" spans="1:27" x14ac:dyDescent="0.3">
      <c r="A2508" s="310" t="s">
        <v>270</v>
      </c>
      <c r="B2508" s="310" t="s">
        <v>48</v>
      </c>
      <c r="C2508" s="310" t="s">
        <v>2183</v>
      </c>
      <c r="D2508" s="36">
        <v>10</v>
      </c>
      <c r="E2508" s="36">
        <v>2012</v>
      </c>
      <c r="F2508" s="578">
        <v>8.5479120404997886</v>
      </c>
      <c r="G2508" s="578">
        <v>1069.8709246317499</v>
      </c>
      <c r="H2508" s="578">
        <v>0.57818463834701084</v>
      </c>
      <c r="I2508" s="578">
        <v>0.58506999909877699</v>
      </c>
      <c r="J2508" s="578">
        <v>9.1740323987323773E-3</v>
      </c>
      <c r="K2508" s="578">
        <v>11.940494426458152</v>
      </c>
      <c r="L2508" s="578">
        <v>1541.2835464477498</v>
      </c>
      <c r="M2508" s="578">
        <v>0.85005258450595023</v>
      </c>
      <c r="N2508" s="578">
        <v>0.68489297479391098</v>
      </c>
      <c r="O2508" s="578">
        <v>1.3216435521220149E-2</v>
      </c>
      <c r="P2508" s="578">
        <v>8.547912080134358</v>
      </c>
      <c r="Q2508" s="578">
        <v>1069.8709246317499</v>
      </c>
      <c r="R2508" s="578">
        <v>0.57818460140454875</v>
      </c>
      <c r="S2508" s="578">
        <v>0.58507000437627166</v>
      </c>
      <c r="T2508" s="578">
        <v>9.1740323987323773E-3</v>
      </c>
      <c r="U2508" s="578">
        <v>11.940492338995625</v>
      </c>
      <c r="V2508" s="578">
        <v>1541.2834943135524</v>
      </c>
      <c r="W2508" s="578">
        <v>0.85005259506093922</v>
      </c>
      <c r="X2508" s="578">
        <v>0.68489295492569591</v>
      </c>
      <c r="Y2508" s="578">
        <v>1.3216435521220149E-2</v>
      </c>
      <c r="AA2508" s="310">
        <v>394</v>
      </c>
    </row>
    <row r="2509" spans="1:27" x14ac:dyDescent="0.3">
      <c r="A2509" s="310" t="s">
        <v>271</v>
      </c>
      <c r="B2509" s="310" t="s">
        <v>48</v>
      </c>
      <c r="C2509" s="310" t="s">
        <v>2183</v>
      </c>
      <c r="D2509" s="36">
        <v>11</v>
      </c>
      <c r="E2509" s="36">
        <v>2012</v>
      </c>
      <c r="F2509" s="578">
        <v>9.7337972251843556</v>
      </c>
      <c r="G2509" s="578">
        <v>1247.1534169514925</v>
      </c>
      <c r="H2509" s="578">
        <v>0.69959103189952032</v>
      </c>
      <c r="I2509" s="578">
        <v>0.54676528112031497</v>
      </c>
      <c r="J2509" s="578">
        <v>1.0694245749618799E-2</v>
      </c>
      <c r="K2509" s="578">
        <v>11.6519291321795</v>
      </c>
      <c r="L2509" s="578">
        <v>1514.6276156107551</v>
      </c>
      <c r="M2509" s="578">
        <v>0.82343500520801127</v>
      </c>
      <c r="N2509" s="578">
        <v>0.63136601448059004</v>
      </c>
      <c r="O2509" s="578">
        <v>1.298785113613115E-2</v>
      </c>
      <c r="P2509" s="578">
        <v>9.7337968624245192</v>
      </c>
      <c r="Q2509" s="578">
        <v>1247.1534169514925</v>
      </c>
      <c r="R2509" s="578">
        <v>0.69959103666284728</v>
      </c>
      <c r="S2509" s="578">
        <v>0.5467652904335405</v>
      </c>
      <c r="T2509" s="578">
        <v>1.0694245749618799E-2</v>
      </c>
      <c r="U2509" s="578">
        <v>11.6519280893068</v>
      </c>
      <c r="V2509" s="578">
        <v>1514.6276156107551</v>
      </c>
      <c r="W2509" s="578">
        <v>0.82343498783302449</v>
      </c>
      <c r="X2509" s="578">
        <v>0.63136601455820052</v>
      </c>
      <c r="Y2509" s="578">
        <v>1.298785113613115E-2</v>
      </c>
      <c r="AA2509" s="310">
        <v>395</v>
      </c>
    </row>
    <row r="2510" spans="1:27" x14ac:dyDescent="0.3">
      <c r="A2510" s="310" t="s">
        <v>272</v>
      </c>
      <c r="B2510" s="310" t="s">
        <v>48</v>
      </c>
      <c r="C2510" s="310" t="s">
        <v>2183</v>
      </c>
      <c r="D2510" s="36">
        <v>12</v>
      </c>
      <c r="E2510" s="36">
        <v>2012</v>
      </c>
      <c r="F2510" s="578">
        <v>10.70406667667943</v>
      </c>
      <c r="G2510" s="578">
        <v>1392.2043685913025</v>
      </c>
      <c r="H2510" s="578">
        <v>0.79892325339217951</v>
      </c>
      <c r="I2510" s="578">
        <v>0.51542349198522641</v>
      </c>
      <c r="J2510" s="578">
        <v>1.19381042119736E-2</v>
      </c>
      <c r="K2510" s="578">
        <v>11.406339017480249</v>
      </c>
      <c r="L2510" s="578">
        <v>1491.9048754374123</v>
      </c>
      <c r="M2510" s="578">
        <v>0.80186140880687118</v>
      </c>
      <c r="N2510" s="578">
        <v>0.58557744766585473</v>
      </c>
      <c r="O2510" s="578">
        <v>1.2793027989876726E-2</v>
      </c>
      <c r="P2510" s="578">
        <v>10.704065632448525</v>
      </c>
      <c r="Q2510" s="578">
        <v>1392.2043685913025</v>
      </c>
      <c r="R2510" s="578">
        <v>0.79892320645740222</v>
      </c>
      <c r="S2510" s="578">
        <v>0.51542348655251147</v>
      </c>
      <c r="T2510" s="578">
        <v>1.19381042119736E-2</v>
      </c>
      <c r="U2510" s="578">
        <v>11.40633798009365</v>
      </c>
      <c r="V2510" s="578">
        <v>1491.9049797058074</v>
      </c>
      <c r="W2510" s="578">
        <v>0.80186136193030155</v>
      </c>
      <c r="X2510" s="578">
        <v>0.5855773584141083</v>
      </c>
      <c r="Y2510" s="578">
        <v>1.2793027989876726E-2</v>
      </c>
      <c r="AA2510" s="310">
        <v>396</v>
      </c>
    </row>
    <row r="2511" spans="1:27" x14ac:dyDescent="0.3">
      <c r="A2511" s="310" t="s">
        <v>273</v>
      </c>
      <c r="B2511" s="310" t="s">
        <v>48</v>
      </c>
      <c r="C2511" s="310" t="s">
        <v>2183</v>
      </c>
      <c r="D2511" s="36">
        <v>13</v>
      </c>
      <c r="E2511" s="36">
        <v>2012</v>
      </c>
      <c r="F2511" s="578">
        <v>10.578233209826635</v>
      </c>
      <c r="G2511" s="578">
        <v>1391.7844619750899</v>
      </c>
      <c r="H2511" s="578">
        <v>0.77236677314310009</v>
      </c>
      <c r="I2511" s="578">
        <v>0.47179439904478632</v>
      </c>
      <c r="J2511" s="578">
        <v>1.1934509452354726E-2</v>
      </c>
      <c r="K2511" s="578">
        <v>11.213842982518399</v>
      </c>
      <c r="L2511" s="578">
        <v>1479.3538551330525</v>
      </c>
      <c r="M2511" s="578">
        <v>0.7681480234605258</v>
      </c>
      <c r="N2511" s="578">
        <v>0.54309288909037878</v>
      </c>
      <c r="O2511" s="578">
        <v>1.2685440490410274E-2</v>
      </c>
      <c r="P2511" s="578">
        <v>10.578235296614926</v>
      </c>
      <c r="Q2511" s="578">
        <v>1391.7843577066999</v>
      </c>
      <c r="R2511" s="578">
        <v>0.77236676817604621</v>
      </c>
      <c r="S2511" s="578">
        <v>0.47179441111317472</v>
      </c>
      <c r="T2511" s="578">
        <v>1.1934509452354726E-2</v>
      </c>
      <c r="U2511" s="578">
        <v>11.213843445225649</v>
      </c>
      <c r="V2511" s="578">
        <v>1479.3538551330525</v>
      </c>
      <c r="W2511" s="578">
        <v>0.76814796492302162</v>
      </c>
      <c r="X2511" s="578">
        <v>0.5430927815226213</v>
      </c>
      <c r="Y2511" s="578">
        <v>1.2685440490410274E-2</v>
      </c>
      <c r="AA2511" s="310">
        <v>397</v>
      </c>
    </row>
    <row r="2512" spans="1:27" x14ac:dyDescent="0.3">
      <c r="A2512" s="310" t="s">
        <v>274</v>
      </c>
      <c r="B2512" s="310" t="s">
        <v>48</v>
      </c>
      <c r="C2512" s="310" t="s">
        <v>2183</v>
      </c>
      <c r="D2512" s="36">
        <v>14</v>
      </c>
      <c r="E2512" s="36">
        <v>2012</v>
      </c>
      <c r="F2512" s="578">
        <v>11.408683302768601</v>
      </c>
      <c r="G2512" s="578">
        <v>1491.4351056416776</v>
      </c>
      <c r="H2512" s="578">
        <v>0.73933298660752622</v>
      </c>
      <c r="I2512" s="578">
        <v>0.47081660681093701</v>
      </c>
      <c r="J2512" s="578">
        <v>1.2789035584622299E-2</v>
      </c>
      <c r="K2512" s="578">
        <v>11.986218767623775</v>
      </c>
      <c r="L2512" s="578">
        <v>1570.0804023742626</v>
      </c>
      <c r="M2512" s="578">
        <v>0.73701719406138411</v>
      </c>
      <c r="N2512" s="578">
        <v>0.54054448901054708</v>
      </c>
      <c r="O2512" s="578">
        <v>1.3463430261860251E-2</v>
      </c>
      <c r="P2512" s="578">
        <v>11.408682253201999</v>
      </c>
      <c r="Q2512" s="578">
        <v>1491.4350535074825</v>
      </c>
      <c r="R2512" s="578">
        <v>0.73933299654163376</v>
      </c>
      <c r="S2512" s="578">
        <v>0.47081660463785102</v>
      </c>
      <c r="T2512" s="578">
        <v>1.2789035584622299E-2</v>
      </c>
      <c r="U2512" s="578">
        <v>11.986218762341451</v>
      </c>
      <c r="V2512" s="578">
        <v>1570.0804023742626</v>
      </c>
      <c r="W2512" s="578">
        <v>0.73701716932312844</v>
      </c>
      <c r="X2512" s="578">
        <v>0.54054436083727797</v>
      </c>
      <c r="Y2512" s="578">
        <v>1.3463430780878551E-2</v>
      </c>
      <c r="AA2512" s="310">
        <v>398</v>
      </c>
    </row>
    <row r="2513" spans="1:27" x14ac:dyDescent="0.3">
      <c r="A2513" s="310" t="s">
        <v>275</v>
      </c>
      <c r="B2513" s="310" t="s">
        <v>48</v>
      </c>
      <c r="C2513" s="310" t="s">
        <v>2183</v>
      </c>
      <c r="D2513" s="36">
        <v>15</v>
      </c>
      <c r="E2513" s="36">
        <v>2012</v>
      </c>
      <c r="F2513" s="578">
        <v>12.2022051395227</v>
      </c>
      <c r="G2513" s="578">
        <v>1585.702495574945</v>
      </c>
      <c r="H2513" s="578">
        <v>0.71087921243937058</v>
      </c>
      <c r="I2513" s="578">
        <v>0.47299471090082046</v>
      </c>
      <c r="J2513" s="578">
        <v>1.35973936412483E-2</v>
      </c>
      <c r="K2513" s="578">
        <v>12.718207747607526</v>
      </c>
      <c r="L2513" s="578">
        <v>1655.0621032714801</v>
      </c>
      <c r="M2513" s="578">
        <v>0.71144055759456604</v>
      </c>
      <c r="N2513" s="578">
        <v>0.53699680790305104</v>
      </c>
      <c r="O2513" s="578">
        <v>1.4192134287441099E-2</v>
      </c>
      <c r="P2513" s="578">
        <v>12.202203053879151</v>
      </c>
      <c r="Q2513" s="578">
        <v>1585.702495574945</v>
      </c>
      <c r="R2513" s="578">
        <v>0.71087923882684312</v>
      </c>
      <c r="S2513" s="578">
        <v>0.47299470880534455</v>
      </c>
      <c r="T2513" s="578">
        <v>1.35973936412483E-2</v>
      </c>
      <c r="U2513" s="578">
        <v>12.718206182985575</v>
      </c>
      <c r="V2513" s="578">
        <v>1655.0621032714801</v>
      </c>
      <c r="W2513" s="578">
        <v>0.71144054123821321</v>
      </c>
      <c r="X2513" s="578">
        <v>0.53699680790305104</v>
      </c>
      <c r="Y2513" s="578">
        <v>1.4192134287441099E-2</v>
      </c>
      <c r="AA2513" s="310">
        <v>399</v>
      </c>
    </row>
    <row r="2514" spans="1:27" x14ac:dyDescent="0.3">
      <c r="A2514" s="580" t="s">
        <v>276</v>
      </c>
      <c r="B2514" s="580" t="s">
        <v>48</v>
      </c>
      <c r="C2514" s="580" t="s">
        <v>2183</v>
      </c>
      <c r="D2514" s="581">
        <v>16</v>
      </c>
      <c r="E2514" s="581">
        <v>2012</v>
      </c>
      <c r="F2514" s="582">
        <v>13.237233582287375</v>
      </c>
      <c r="G2514" s="582">
        <v>1695.0996729532849</v>
      </c>
      <c r="H2514" s="582">
        <v>0.69456604410273282</v>
      </c>
      <c r="I2514" s="582">
        <v>0.48657666193321297</v>
      </c>
      <c r="J2514" s="582">
        <v>1.4535505276095725E-2</v>
      </c>
      <c r="K2514" s="582">
        <v>13.668701459396573</v>
      </c>
      <c r="L2514" s="582">
        <v>1753.8430328369075</v>
      </c>
      <c r="M2514" s="582">
        <v>0.69605230862119483</v>
      </c>
      <c r="N2514" s="582">
        <v>0.54674861781919948</v>
      </c>
      <c r="O2514" s="582">
        <v>1.5039249973293976E-2</v>
      </c>
      <c r="P2514" s="582">
        <v>13.237231495605826</v>
      </c>
      <c r="Q2514" s="582">
        <v>1695.0996729532849</v>
      </c>
      <c r="R2514" s="582">
        <v>0.69456609160018423</v>
      </c>
      <c r="S2514" s="582">
        <v>0.48657667730003551</v>
      </c>
      <c r="T2514" s="582">
        <v>1.4535505276095725E-2</v>
      </c>
      <c r="U2514" s="582">
        <v>13.6686993755914</v>
      </c>
      <c r="V2514" s="582">
        <v>1753.8430328369075</v>
      </c>
      <c r="W2514" s="582">
        <v>0.69605231762397968</v>
      </c>
      <c r="X2514" s="582">
        <v>0.54674861677146158</v>
      </c>
      <c r="Y2514" s="582">
        <v>1.5039249973293976E-2</v>
      </c>
      <c r="AA2514" s="310">
        <v>400</v>
      </c>
    </row>
    <row r="2515" spans="1:27" x14ac:dyDescent="0.3">
      <c r="A2515" s="310" t="s">
        <v>277</v>
      </c>
      <c r="B2515" s="310" t="s">
        <v>48</v>
      </c>
      <c r="C2515" s="310" t="s">
        <v>2183</v>
      </c>
      <c r="D2515" s="36">
        <v>1</v>
      </c>
      <c r="E2515" s="36">
        <v>2020</v>
      </c>
      <c r="F2515" s="578">
        <v>37.258444796083481</v>
      </c>
      <c r="G2515" s="578">
        <v>7521.8913192748969</v>
      </c>
      <c r="H2515" s="578">
        <v>4.0987106761895049</v>
      </c>
      <c r="I2515" s="578">
        <v>1.9742889314268974</v>
      </c>
      <c r="J2515" s="578">
        <v>6.6168961736063125E-2</v>
      </c>
      <c r="K2515" s="578">
        <v>38.678159575201128</v>
      </c>
      <c r="L2515" s="578">
        <v>7964.8938268025686</v>
      </c>
      <c r="M2515" s="578">
        <v>4.3883691734323849</v>
      </c>
      <c r="N2515" s="578">
        <v>2.0589431108285901</v>
      </c>
      <c r="O2515" s="578">
        <v>7.0066683615247358E-2</v>
      </c>
      <c r="P2515" s="578">
        <v>37.258446861368853</v>
      </c>
      <c r="Q2515" s="578">
        <v>7521.8912124633753</v>
      </c>
      <c r="R2515" s="578">
        <v>4.0987106813893899</v>
      </c>
      <c r="S2515" s="578">
        <v>1.9742888839294448</v>
      </c>
      <c r="T2515" s="578">
        <v>6.6168961697258027E-2</v>
      </c>
      <c r="U2515" s="578">
        <v>38.678159054970173</v>
      </c>
      <c r="V2515" s="578">
        <v>7964.8937835693323</v>
      </c>
      <c r="W2515" s="578">
        <v>4.3883692255864499</v>
      </c>
      <c r="X2515" s="578">
        <v>2.0589431636035398</v>
      </c>
      <c r="Y2515" s="578">
        <v>7.006668307197586E-2</v>
      </c>
      <c r="AA2515" s="310">
        <v>401</v>
      </c>
    </row>
    <row r="2516" spans="1:27" x14ac:dyDescent="0.3">
      <c r="A2516" s="310" t="s">
        <v>278</v>
      </c>
      <c r="B2516" s="310" t="s">
        <v>48</v>
      </c>
      <c r="C2516" s="310" t="s">
        <v>2183</v>
      </c>
      <c r="D2516" s="36">
        <v>2</v>
      </c>
      <c r="E2516" s="36">
        <v>2020</v>
      </c>
      <c r="F2516" s="578">
        <v>18.098966739387798</v>
      </c>
      <c r="G2516" s="578">
        <v>3806.9058545430453</v>
      </c>
      <c r="H2516" s="578">
        <v>1.9654016585166827</v>
      </c>
      <c r="I2516" s="578">
        <v>0.99052732593069459</v>
      </c>
      <c r="J2516" s="578">
        <v>3.3487352891825105E-2</v>
      </c>
      <c r="K2516" s="578">
        <v>19.167590067857677</v>
      </c>
      <c r="L2516" s="578">
        <v>4292.6284612019799</v>
      </c>
      <c r="M2516" s="578">
        <v>2.3366740307925848</v>
      </c>
      <c r="N2516" s="578">
        <v>1.0680366605520202</v>
      </c>
      <c r="O2516" s="578">
        <v>3.7761091739715355E-2</v>
      </c>
      <c r="P2516" s="578">
        <v>18.098966751926699</v>
      </c>
      <c r="Q2516" s="578">
        <v>3806.9058024088476</v>
      </c>
      <c r="R2516" s="578">
        <v>1.9654016524630848</v>
      </c>
      <c r="S2516" s="578">
        <v>0.99052728371073751</v>
      </c>
      <c r="T2516" s="578">
        <v>3.3487351844087201E-2</v>
      </c>
      <c r="U2516" s="578">
        <v>19.167586957444026</v>
      </c>
      <c r="V2516" s="578">
        <v>4292.6284077962173</v>
      </c>
      <c r="W2516" s="578">
        <v>2.3366740818601048</v>
      </c>
      <c r="X2516" s="578">
        <v>1.0680365759568851</v>
      </c>
      <c r="Y2516" s="578">
        <v>3.7761091739715348E-2</v>
      </c>
      <c r="AA2516" s="310">
        <v>402</v>
      </c>
    </row>
    <row r="2517" spans="1:27" x14ac:dyDescent="0.3">
      <c r="A2517" s="310" t="s">
        <v>279</v>
      </c>
      <c r="B2517" s="310" t="s">
        <v>48</v>
      </c>
      <c r="C2517" s="310" t="s">
        <v>2183</v>
      </c>
      <c r="D2517" s="36">
        <v>3</v>
      </c>
      <c r="E2517" s="36">
        <v>2020</v>
      </c>
      <c r="F2517" s="578">
        <v>9.7519351497006017</v>
      </c>
      <c r="G2517" s="578">
        <v>2145.8287645975674</v>
      </c>
      <c r="H2517" s="578">
        <v>1.0593496763613026</v>
      </c>
      <c r="I2517" s="578">
        <v>0.54443800449371305</v>
      </c>
      <c r="J2517" s="578">
        <v>1.8875943535628374E-2</v>
      </c>
      <c r="K2517" s="578">
        <v>11.174808714732777</v>
      </c>
      <c r="L2517" s="578">
        <v>2754.9237569173147</v>
      </c>
      <c r="M2517" s="578">
        <v>1.2416827611547525</v>
      </c>
      <c r="N2517" s="578">
        <v>0.64103448825577847</v>
      </c>
      <c r="O2517" s="578">
        <v>2.4235456386425804E-2</v>
      </c>
      <c r="P2517" s="578">
        <v>9.7519356660001453</v>
      </c>
      <c r="Q2517" s="578">
        <v>2145.8287645975674</v>
      </c>
      <c r="R2517" s="578">
        <v>1.05934961303137</v>
      </c>
      <c r="S2517" s="578">
        <v>0.54443797810623995</v>
      </c>
      <c r="T2517" s="578">
        <v>1.8875943535628374E-2</v>
      </c>
      <c r="U2517" s="578">
        <v>11.17480706098525</v>
      </c>
      <c r="V2517" s="578">
        <v>2754.9237569173151</v>
      </c>
      <c r="W2517" s="578">
        <v>1.241682761154755</v>
      </c>
      <c r="X2517" s="578">
        <v>0.64103443020333828</v>
      </c>
      <c r="Y2517" s="578">
        <v>2.4235455862556848E-2</v>
      </c>
      <c r="AA2517" s="310">
        <v>403</v>
      </c>
    </row>
    <row r="2518" spans="1:27" x14ac:dyDescent="0.3">
      <c r="A2518" s="310" t="s">
        <v>280</v>
      </c>
      <c r="B2518" s="310" t="s">
        <v>48</v>
      </c>
      <c r="C2518" s="310" t="s">
        <v>2183</v>
      </c>
      <c r="D2518" s="36">
        <v>4</v>
      </c>
      <c r="E2518" s="36">
        <v>2020</v>
      </c>
      <c r="F2518" s="578">
        <v>5.4811337954112425</v>
      </c>
      <c r="G2518" s="578">
        <v>1065.6374886830599</v>
      </c>
      <c r="H2518" s="578">
        <v>0.62198154383804594</v>
      </c>
      <c r="I2518" s="578">
        <v>0.28973822831176177</v>
      </c>
      <c r="J2518" s="578">
        <v>9.373759812054518E-3</v>
      </c>
      <c r="K2518" s="578">
        <v>8.7074178942566469</v>
      </c>
      <c r="L2518" s="578">
        <v>2275.6024093627875</v>
      </c>
      <c r="M2518" s="578">
        <v>0.88841339658635321</v>
      </c>
      <c r="N2518" s="578">
        <v>0.50791368819773131</v>
      </c>
      <c r="O2518" s="578">
        <v>2.0017976969635698E-2</v>
      </c>
      <c r="P2518" s="578">
        <v>5.4811338496219797</v>
      </c>
      <c r="Q2518" s="578">
        <v>1065.6374886830599</v>
      </c>
      <c r="R2518" s="578">
        <v>0.62198157550301381</v>
      </c>
      <c r="S2518" s="578">
        <v>0.28973823017440703</v>
      </c>
      <c r="T2518" s="578">
        <v>9.373759812054518E-3</v>
      </c>
      <c r="U2518" s="578">
        <v>8.7074178594921197</v>
      </c>
      <c r="V2518" s="578">
        <v>2275.6024614969851</v>
      </c>
      <c r="W2518" s="578">
        <v>0.88841335964389123</v>
      </c>
      <c r="X2518" s="578">
        <v>0.50791364209726431</v>
      </c>
      <c r="Y2518" s="578">
        <v>2.0017976969635698E-2</v>
      </c>
      <c r="AA2518" s="310">
        <v>404</v>
      </c>
    </row>
    <row r="2519" spans="1:27" x14ac:dyDescent="0.3">
      <c r="A2519" s="310" t="s">
        <v>281</v>
      </c>
      <c r="B2519" s="310" t="s">
        <v>48</v>
      </c>
      <c r="C2519" s="310" t="s">
        <v>2183</v>
      </c>
      <c r="D2519" s="36">
        <v>5</v>
      </c>
      <c r="E2519" s="36">
        <v>2020</v>
      </c>
      <c r="F2519" s="578">
        <v>4.9423940938747002</v>
      </c>
      <c r="G2519" s="578">
        <v>1097.59032440185</v>
      </c>
      <c r="H2519" s="578">
        <v>0.50922656881933348</v>
      </c>
      <c r="I2519" s="578">
        <v>0.27169952968445849</v>
      </c>
      <c r="J2519" s="578">
        <v>9.6549072817045303E-3</v>
      </c>
      <c r="K2519" s="578">
        <v>7.5284646384364571</v>
      </c>
      <c r="L2519" s="578">
        <v>2009.2254295349048</v>
      </c>
      <c r="M2519" s="578">
        <v>0.70238737975402388</v>
      </c>
      <c r="N2519" s="578">
        <v>0.44582987871641855</v>
      </c>
      <c r="O2519" s="578">
        <v>1.7674958158750028E-2</v>
      </c>
      <c r="P2519" s="578">
        <v>4.9423942502301799</v>
      </c>
      <c r="Q2519" s="578">
        <v>1097.5903765360474</v>
      </c>
      <c r="R2519" s="578">
        <v>0.50922655502411796</v>
      </c>
      <c r="S2519" s="578">
        <v>0.271699529141187</v>
      </c>
      <c r="T2519" s="578">
        <v>9.6549072817045303E-3</v>
      </c>
      <c r="U2519" s="578">
        <v>7.528464534072552</v>
      </c>
      <c r="V2519" s="578">
        <v>2009.2254295349048</v>
      </c>
      <c r="W2519" s="578">
        <v>0.70238736442600647</v>
      </c>
      <c r="X2519" s="578">
        <v>0.44582982574744728</v>
      </c>
      <c r="Y2519" s="578">
        <v>1.767495814904875E-2</v>
      </c>
      <c r="AA2519" s="310">
        <v>405</v>
      </c>
    </row>
    <row r="2520" spans="1:27" x14ac:dyDescent="0.3">
      <c r="A2520" s="310" t="s">
        <v>282</v>
      </c>
      <c r="B2520" s="310" t="s">
        <v>48</v>
      </c>
      <c r="C2520" s="310" t="s">
        <v>2183</v>
      </c>
      <c r="D2520" s="36">
        <v>6</v>
      </c>
      <c r="E2520" s="36">
        <v>2020</v>
      </c>
      <c r="F2520" s="578">
        <v>4.6191482486089299</v>
      </c>
      <c r="G2520" s="578">
        <v>1116.7632319132451</v>
      </c>
      <c r="H2520" s="578">
        <v>0.44157431656882751</v>
      </c>
      <c r="I2520" s="578">
        <v>0.26087627978995404</v>
      </c>
      <c r="J2520" s="578">
        <v>9.823581271727241E-3</v>
      </c>
      <c r="K2520" s="578">
        <v>6.779233790575133</v>
      </c>
      <c r="L2520" s="578">
        <v>1849.9919751485124</v>
      </c>
      <c r="M2520" s="578">
        <v>0.5779602589706575</v>
      </c>
      <c r="N2520" s="578">
        <v>0.40415451175067518</v>
      </c>
      <c r="O2520" s="578">
        <v>1.627388144455225E-2</v>
      </c>
      <c r="P2520" s="578">
        <v>4.6191484546919375</v>
      </c>
      <c r="Q2520" s="578">
        <v>1116.7632319132451</v>
      </c>
      <c r="R2520" s="578">
        <v>0.44157431605465974</v>
      </c>
      <c r="S2520" s="578">
        <v>0.26087627474528996</v>
      </c>
      <c r="T2520" s="578">
        <v>9.8235813202336257E-3</v>
      </c>
      <c r="U2520" s="578">
        <v>6.7792334257610447</v>
      </c>
      <c r="V2520" s="578">
        <v>1849.9919751485124</v>
      </c>
      <c r="W2520" s="578">
        <v>0.57796027850902898</v>
      </c>
      <c r="X2520" s="578">
        <v>0.40415451116859874</v>
      </c>
      <c r="Y2520" s="578">
        <v>1.627388144455225E-2</v>
      </c>
      <c r="AA2520" s="310">
        <v>406</v>
      </c>
    </row>
    <row r="2521" spans="1:27" x14ac:dyDescent="0.3">
      <c r="A2521" s="310" t="s">
        <v>283</v>
      </c>
      <c r="B2521" s="310" t="s">
        <v>48</v>
      </c>
      <c r="C2521" s="310" t="s">
        <v>2183</v>
      </c>
      <c r="D2521" s="36">
        <v>7</v>
      </c>
      <c r="E2521" s="36">
        <v>2020</v>
      </c>
      <c r="F2521" s="578">
        <v>4.403657149883653</v>
      </c>
      <c r="G2521" s="578">
        <v>1129.5471738179476</v>
      </c>
      <c r="H2521" s="578">
        <v>0.3964714861164485</v>
      </c>
      <c r="I2521" s="578">
        <v>0.25366054120240678</v>
      </c>
      <c r="J2521" s="578">
        <v>9.9360520155945022E-3</v>
      </c>
      <c r="K2521" s="578">
        <v>6.5628844761667979</v>
      </c>
      <c r="L2521" s="578">
        <v>1809.0883725484175</v>
      </c>
      <c r="M2521" s="578">
        <v>0.51345830280721749</v>
      </c>
      <c r="N2521" s="578">
        <v>0.38824484916403801</v>
      </c>
      <c r="O2521" s="578">
        <v>1.591444948765755E-2</v>
      </c>
      <c r="P2521" s="578">
        <v>4.4036568888513976</v>
      </c>
      <c r="Q2521" s="578">
        <v>1129.5471738179476</v>
      </c>
      <c r="R2521" s="578">
        <v>0.39647149614756894</v>
      </c>
      <c r="S2521" s="578">
        <v>0.25366047408897402</v>
      </c>
      <c r="T2521" s="578">
        <v>9.9360520155945022E-3</v>
      </c>
      <c r="U2521" s="578">
        <v>6.5628841634655402</v>
      </c>
      <c r="V2521" s="578">
        <v>1809.0882682800252</v>
      </c>
      <c r="W2521" s="578">
        <v>0.51345832601267183</v>
      </c>
      <c r="X2521" s="578">
        <v>0.38824484536113751</v>
      </c>
      <c r="Y2521" s="578">
        <v>1.591444948765755E-2</v>
      </c>
      <c r="AA2521" s="310">
        <v>407</v>
      </c>
    </row>
    <row r="2522" spans="1:27" x14ac:dyDescent="0.3">
      <c r="A2522" s="310" t="s">
        <v>284</v>
      </c>
      <c r="B2522" s="310" t="s">
        <v>48</v>
      </c>
      <c r="C2522" s="310" t="s">
        <v>2183</v>
      </c>
      <c r="D2522" s="36">
        <v>8</v>
      </c>
      <c r="E2522" s="36">
        <v>2020</v>
      </c>
      <c r="F2522" s="578">
        <v>4.1786704231902423</v>
      </c>
      <c r="G2522" s="578">
        <v>1085.07446289062</v>
      </c>
      <c r="H2522" s="578">
        <v>0.35250632942188453</v>
      </c>
      <c r="I2522" s="578">
        <v>0.25051919743418599</v>
      </c>
      <c r="J2522" s="578">
        <v>9.5451155114763628E-3</v>
      </c>
      <c r="K2522" s="578">
        <v>5.6993747455029098</v>
      </c>
      <c r="L2522" s="578">
        <v>1550.4703025817826</v>
      </c>
      <c r="M2522" s="578">
        <v>0.4758169539466805</v>
      </c>
      <c r="N2522" s="578">
        <v>0.31503610161598722</v>
      </c>
      <c r="O2522" s="578">
        <v>1.3639314643417751E-2</v>
      </c>
      <c r="P2522" s="578">
        <v>4.1786707359036246</v>
      </c>
      <c r="Q2522" s="578">
        <v>1085.07446289062</v>
      </c>
      <c r="R2522" s="578">
        <v>0.35250632942188453</v>
      </c>
      <c r="S2522" s="578">
        <v>0.25051918082560026</v>
      </c>
      <c r="T2522" s="578">
        <v>9.5451152980482734E-3</v>
      </c>
      <c r="U2522" s="578">
        <v>5.699374901906892</v>
      </c>
      <c r="V2522" s="578">
        <v>1550.4703025817826</v>
      </c>
      <c r="W2522" s="578">
        <v>0.475816959748044</v>
      </c>
      <c r="X2522" s="578">
        <v>0.31503610056824949</v>
      </c>
      <c r="Y2522" s="578">
        <v>1.3639314643417751E-2</v>
      </c>
      <c r="AA2522" s="310">
        <v>408</v>
      </c>
    </row>
    <row r="2523" spans="1:27" x14ac:dyDescent="0.3">
      <c r="A2523" s="310" t="s">
        <v>285</v>
      </c>
      <c r="B2523" s="310" t="s">
        <v>48</v>
      </c>
      <c r="C2523" s="310" t="s">
        <v>2183</v>
      </c>
      <c r="D2523" s="36">
        <v>9</v>
      </c>
      <c r="E2523" s="36">
        <v>2020</v>
      </c>
      <c r="F2523" s="578">
        <v>4.0099287416051048</v>
      </c>
      <c r="G2523" s="578">
        <v>1051.7251014709425</v>
      </c>
      <c r="H2523" s="578">
        <v>0.31953155703376923</v>
      </c>
      <c r="I2523" s="578">
        <v>0.248162992298603</v>
      </c>
      <c r="J2523" s="578">
        <v>9.2519453852825447E-3</v>
      </c>
      <c r="K2523" s="578">
        <v>5.5337253628167646</v>
      </c>
      <c r="L2523" s="578">
        <v>1510.3012568155848</v>
      </c>
      <c r="M2523" s="578">
        <v>0.44660268085620602</v>
      </c>
      <c r="N2523" s="578">
        <v>0.29315609484910898</v>
      </c>
      <c r="O2523" s="578">
        <v>1.3286087860857724E-2</v>
      </c>
      <c r="P2523" s="578">
        <v>4.0099285325753273</v>
      </c>
      <c r="Q2523" s="578">
        <v>1051.7250493367476</v>
      </c>
      <c r="R2523" s="578">
        <v>0.31953155644684228</v>
      </c>
      <c r="S2523" s="578">
        <v>0.248162992298603</v>
      </c>
      <c r="T2523" s="578">
        <v>9.2519453367761618E-3</v>
      </c>
      <c r="U2523" s="578">
        <v>5.5337254719828053</v>
      </c>
      <c r="V2523" s="578">
        <v>1510.3012568155848</v>
      </c>
      <c r="W2523" s="578">
        <v>0.44660268547401405</v>
      </c>
      <c r="X2523" s="578">
        <v>0.29315609484910898</v>
      </c>
      <c r="Y2523" s="578">
        <v>1.3286087865708349E-2</v>
      </c>
      <c r="AA2523" s="310">
        <v>409</v>
      </c>
    </row>
    <row r="2524" spans="1:27" x14ac:dyDescent="0.3">
      <c r="A2524" s="310" t="s">
        <v>286</v>
      </c>
      <c r="B2524" s="310" t="s">
        <v>48</v>
      </c>
      <c r="C2524" s="310" t="s">
        <v>2183</v>
      </c>
      <c r="D2524" s="36">
        <v>10</v>
      </c>
      <c r="E2524" s="36">
        <v>2020</v>
      </c>
      <c r="F2524" s="578">
        <v>3.8786818567471775</v>
      </c>
      <c r="G2524" s="578">
        <v>1025.7831103006968</v>
      </c>
      <c r="H2524" s="578">
        <v>0.29388419980629477</v>
      </c>
      <c r="I2524" s="578">
        <v>0.24633040651679</v>
      </c>
      <c r="J2524" s="578">
        <v>9.0238947207884196E-3</v>
      </c>
      <c r="K2524" s="578">
        <v>5.397500483160302</v>
      </c>
      <c r="L2524" s="578">
        <v>1477.9455273946051</v>
      </c>
      <c r="M2524" s="578">
        <v>0.42464538327961499</v>
      </c>
      <c r="N2524" s="578">
        <v>0.27345895747809323</v>
      </c>
      <c r="O2524" s="578">
        <v>1.3001601037103624E-2</v>
      </c>
      <c r="P2524" s="578">
        <v>3.8786816998678324</v>
      </c>
      <c r="Q2524" s="578">
        <v>1025.7831103006968</v>
      </c>
      <c r="R2524" s="578">
        <v>0.29388419890892675</v>
      </c>
      <c r="S2524" s="578">
        <v>0.24633040079303675</v>
      </c>
      <c r="T2524" s="578">
        <v>9.0238945607173521E-3</v>
      </c>
      <c r="U2524" s="578">
        <v>5.3975007961416797</v>
      </c>
      <c r="V2524" s="578">
        <v>1477.9455273946051</v>
      </c>
      <c r="W2524" s="578">
        <v>0.42464538120354173</v>
      </c>
      <c r="X2524" s="578">
        <v>0.27345897761794374</v>
      </c>
      <c r="Y2524" s="578">
        <v>1.3001601037103624E-2</v>
      </c>
      <c r="AA2524" s="310">
        <v>410</v>
      </c>
    </row>
    <row r="2525" spans="1:27" x14ac:dyDescent="0.3">
      <c r="A2525" s="310" t="s">
        <v>287</v>
      </c>
      <c r="B2525" s="310" t="s">
        <v>48</v>
      </c>
      <c r="C2525" s="310" t="s">
        <v>2183</v>
      </c>
      <c r="D2525" s="36">
        <v>11</v>
      </c>
      <c r="E2525" s="36">
        <v>2020</v>
      </c>
      <c r="F2525" s="578">
        <v>4.3986952878937347</v>
      </c>
      <c r="G2525" s="578">
        <v>1195.7332394917751</v>
      </c>
      <c r="H2525" s="578">
        <v>0.34731176491671523</v>
      </c>
      <c r="I2525" s="578">
        <v>0.220648110766584</v>
      </c>
      <c r="J2525" s="578">
        <v>1.0518955105605174E-2</v>
      </c>
      <c r="K2525" s="578">
        <v>5.2650880165371401</v>
      </c>
      <c r="L2525" s="578">
        <v>1452.5214564005473</v>
      </c>
      <c r="M2525" s="578">
        <v>0.40801626538935398</v>
      </c>
      <c r="N2525" s="578">
        <v>0.249906405806541</v>
      </c>
      <c r="O2525" s="578">
        <v>1.2777917053123575E-2</v>
      </c>
      <c r="P2525" s="578">
        <v>4.3986949275216176</v>
      </c>
      <c r="Q2525" s="578">
        <v>1195.7332394917751</v>
      </c>
      <c r="R2525" s="578">
        <v>0.34731174442761847</v>
      </c>
      <c r="S2525" s="578">
        <v>0.22064801664479675</v>
      </c>
      <c r="T2525" s="578">
        <v>1.0518955105605174E-2</v>
      </c>
      <c r="U2525" s="578">
        <v>5.2650882753465895</v>
      </c>
      <c r="V2525" s="578">
        <v>1452.5214564005473</v>
      </c>
      <c r="W2525" s="578">
        <v>0.40801626643709177</v>
      </c>
      <c r="X2525" s="578">
        <v>0.249906405806541</v>
      </c>
      <c r="Y2525" s="578">
        <v>1.277791653410525E-2</v>
      </c>
      <c r="AA2525" s="310">
        <v>411</v>
      </c>
    </row>
    <row r="2526" spans="1:27" x14ac:dyDescent="0.3">
      <c r="A2526" s="310" t="s">
        <v>288</v>
      </c>
      <c r="B2526" s="310" t="s">
        <v>48</v>
      </c>
      <c r="C2526" s="310" t="s">
        <v>2183</v>
      </c>
      <c r="D2526" s="36">
        <v>12</v>
      </c>
      <c r="E2526" s="36">
        <v>2020</v>
      </c>
      <c r="F2526" s="578">
        <v>4.8241637044496448</v>
      </c>
      <c r="G2526" s="578">
        <v>1334.7844772338799</v>
      </c>
      <c r="H2526" s="578">
        <v>0.39102470063759576</v>
      </c>
      <c r="I2526" s="578">
        <v>0.19963441191551551</v>
      </c>
      <c r="J2526" s="578">
        <v>1.1742224620926774E-2</v>
      </c>
      <c r="K2526" s="578">
        <v>5.1523163537567545</v>
      </c>
      <c r="L2526" s="578">
        <v>1430.8447736104274</v>
      </c>
      <c r="M2526" s="578">
        <v>0.39448154127846097</v>
      </c>
      <c r="N2526" s="578">
        <v>0.22977669857209498</v>
      </c>
      <c r="O2526" s="578">
        <v>1.2587164989478525E-2</v>
      </c>
      <c r="P2526" s="578">
        <v>4.824163754281467</v>
      </c>
      <c r="Q2526" s="578">
        <v>1334.7844772338799</v>
      </c>
      <c r="R2526" s="578">
        <v>0.39102462727654053</v>
      </c>
      <c r="S2526" s="578">
        <v>0.19963442751516849</v>
      </c>
      <c r="T2526" s="578">
        <v>1.1742224101908449E-2</v>
      </c>
      <c r="U2526" s="578">
        <v>5.1523167683553694</v>
      </c>
      <c r="V2526" s="578">
        <v>1430.8447736104274</v>
      </c>
      <c r="W2526" s="578">
        <v>0.39448153718452222</v>
      </c>
      <c r="X2526" s="578">
        <v>0.22977669909596399</v>
      </c>
      <c r="Y2526" s="578">
        <v>1.2587164470460224E-2</v>
      </c>
      <c r="AA2526" s="310">
        <v>412</v>
      </c>
    </row>
    <row r="2527" spans="1:27" x14ac:dyDescent="0.3">
      <c r="A2527" s="310" t="s">
        <v>289</v>
      </c>
      <c r="B2527" s="310" t="s">
        <v>48</v>
      </c>
      <c r="C2527" s="310" t="s">
        <v>2183</v>
      </c>
      <c r="D2527" s="36">
        <v>13</v>
      </c>
      <c r="E2527" s="36">
        <v>2020</v>
      </c>
      <c r="F2527" s="578">
        <v>4.75868821644083</v>
      </c>
      <c r="G2527" s="578">
        <v>1335.0678672790475</v>
      </c>
      <c r="H2527" s="578">
        <v>0.37662990453342526</v>
      </c>
      <c r="I2527" s="578">
        <v>0.18085944064659926</v>
      </c>
      <c r="J2527" s="578">
        <v>1.1744588642613902E-2</v>
      </c>
      <c r="K2527" s="578">
        <v>5.0573273299620851</v>
      </c>
      <c r="L2527" s="578">
        <v>1419.4471906026176</v>
      </c>
      <c r="M2527" s="578">
        <v>0.37665225074063774</v>
      </c>
      <c r="N2527" s="578">
        <v>0.21189752438416024</v>
      </c>
      <c r="O2527" s="578">
        <v>1.2486806139349899E-2</v>
      </c>
      <c r="P2527" s="578">
        <v>4.7586881122333553</v>
      </c>
      <c r="Q2527" s="578">
        <v>1335.0678672790475</v>
      </c>
      <c r="R2527" s="578">
        <v>0.37662990402895874</v>
      </c>
      <c r="S2527" s="578">
        <v>0.18085934281892402</v>
      </c>
      <c r="T2527" s="578">
        <v>1.1744588642613902E-2</v>
      </c>
      <c r="U2527" s="578">
        <v>5.05732691293451</v>
      </c>
      <c r="V2527" s="578">
        <v>1419.4471906026176</v>
      </c>
      <c r="W2527" s="578">
        <v>0.37665221578693747</v>
      </c>
      <c r="X2527" s="578">
        <v>0.211897525955767</v>
      </c>
      <c r="Y2527" s="578">
        <v>1.2486806139349899E-2</v>
      </c>
      <c r="AA2527" s="310">
        <v>413</v>
      </c>
    </row>
    <row r="2528" spans="1:27" x14ac:dyDescent="0.3">
      <c r="A2528" s="310" t="s">
        <v>290</v>
      </c>
      <c r="B2528" s="310" t="s">
        <v>48</v>
      </c>
      <c r="C2528" s="310" t="s">
        <v>2183</v>
      </c>
      <c r="D2528" s="36">
        <v>14</v>
      </c>
      <c r="E2528" s="36">
        <v>2020</v>
      </c>
      <c r="F2528" s="578">
        <v>5.1252523560227274</v>
      </c>
      <c r="G2528" s="578">
        <v>1429.6341794331802</v>
      </c>
      <c r="H2528" s="578">
        <v>0.36148323002271299</v>
      </c>
      <c r="I2528" s="578">
        <v>0.18126120232045601</v>
      </c>
      <c r="J2528" s="578">
        <v>1.257670949174395E-2</v>
      </c>
      <c r="K2528" s="578">
        <v>5.3972947482325226</v>
      </c>
      <c r="L2528" s="578">
        <v>1505.533317565915</v>
      </c>
      <c r="M2528" s="578">
        <v>0.36216384475119351</v>
      </c>
      <c r="N2528" s="578">
        <v>0.21149749495089001</v>
      </c>
      <c r="O2528" s="578">
        <v>1.3244292150678376E-2</v>
      </c>
      <c r="P2528" s="578">
        <v>5.1252523564398826</v>
      </c>
      <c r="Q2528" s="578">
        <v>1429.6341794331802</v>
      </c>
      <c r="R2528" s="578">
        <v>0.36148323002271299</v>
      </c>
      <c r="S2528" s="578">
        <v>0.18126120232045601</v>
      </c>
      <c r="T2528" s="578">
        <v>1.257670949174395E-2</v>
      </c>
      <c r="U2528" s="578">
        <v>5.3972948550848097</v>
      </c>
      <c r="V2528" s="578">
        <v>1505.533317565915</v>
      </c>
      <c r="W2528" s="578">
        <v>0.36216384475119351</v>
      </c>
      <c r="X2528" s="578">
        <v>0.21149749495089001</v>
      </c>
      <c r="Y2528" s="578">
        <v>1.3244292150678376E-2</v>
      </c>
      <c r="AA2528" s="310">
        <v>414</v>
      </c>
    </row>
    <row r="2529" spans="1:27" x14ac:dyDescent="0.3">
      <c r="A2529" s="310" t="s">
        <v>291</v>
      </c>
      <c r="B2529" s="310" t="s">
        <v>48</v>
      </c>
      <c r="C2529" s="310" t="s">
        <v>2183</v>
      </c>
      <c r="D2529" s="36">
        <v>15</v>
      </c>
      <c r="E2529" s="36">
        <v>2020</v>
      </c>
      <c r="F2529" s="578">
        <v>5.4762520070289549</v>
      </c>
      <c r="G2529" s="578">
        <v>1519.0564409891701</v>
      </c>
      <c r="H2529" s="578">
        <v>0.34859264544017221</v>
      </c>
      <c r="I2529" s="578">
        <v>0.18292943675381398</v>
      </c>
      <c r="J2529" s="578">
        <v>1.3363549020141301E-2</v>
      </c>
      <c r="K2529" s="578">
        <v>5.719546857978755</v>
      </c>
      <c r="L2529" s="578">
        <v>1586.1189473469999</v>
      </c>
      <c r="M2529" s="578">
        <v>0.35030031297840925</v>
      </c>
      <c r="N2529" s="578">
        <v>0.21052581339608825</v>
      </c>
      <c r="O2529" s="578">
        <v>1.3953388493973699E-2</v>
      </c>
      <c r="P2529" s="578">
        <v>5.4762515895442103</v>
      </c>
      <c r="Q2529" s="578">
        <v>1519.0564409891701</v>
      </c>
      <c r="R2529" s="578">
        <v>0.348592635195624</v>
      </c>
      <c r="S2529" s="578">
        <v>0.18292945235346697</v>
      </c>
      <c r="T2529" s="578">
        <v>1.3363549020141301E-2</v>
      </c>
      <c r="U2529" s="578">
        <v>5.7195468577216726</v>
      </c>
      <c r="V2529" s="578">
        <v>1586.118895212805</v>
      </c>
      <c r="W2529" s="578">
        <v>0.35030031279408469</v>
      </c>
      <c r="X2529" s="578">
        <v>0.21052581915864649</v>
      </c>
      <c r="Y2529" s="578">
        <v>1.3953388493973699E-2</v>
      </c>
      <c r="AA2529" s="310">
        <v>415</v>
      </c>
    </row>
    <row r="2530" spans="1:27" x14ac:dyDescent="0.3">
      <c r="A2530" s="580" t="s">
        <v>292</v>
      </c>
      <c r="B2530" s="580" t="s">
        <v>48</v>
      </c>
      <c r="C2530" s="580" t="s">
        <v>2183</v>
      </c>
      <c r="D2530" s="581">
        <v>16</v>
      </c>
      <c r="E2530" s="581">
        <v>2020</v>
      </c>
      <c r="F2530" s="582">
        <v>5.9398705535204446</v>
      </c>
      <c r="G2530" s="582">
        <v>1623.0535202026324</v>
      </c>
      <c r="H2530" s="582">
        <v>0.34130410230136426</v>
      </c>
      <c r="I2530" s="582">
        <v>0.18890399004643102</v>
      </c>
      <c r="J2530" s="582">
        <v>1.4278599061071826E-2</v>
      </c>
      <c r="K2530" s="582">
        <v>6.1443446949318297</v>
      </c>
      <c r="L2530" s="582">
        <v>1680.0098279317176</v>
      </c>
      <c r="M2530" s="582">
        <v>0.34324064309475899</v>
      </c>
      <c r="N2530" s="582">
        <v>0.21477774141627951</v>
      </c>
      <c r="O2530" s="582">
        <v>1.4779525052290373E-2</v>
      </c>
      <c r="P2530" s="582">
        <v>5.9398705531542255</v>
      </c>
      <c r="Q2530" s="582">
        <v>1623.0535202026324</v>
      </c>
      <c r="R2530" s="582">
        <v>0.34130407114086325</v>
      </c>
      <c r="S2530" s="582">
        <v>0.18890394844735625</v>
      </c>
      <c r="T2530" s="582">
        <v>1.4278599061071826E-2</v>
      </c>
      <c r="U2530" s="582">
        <v>6.1443441785061905</v>
      </c>
      <c r="V2530" s="582">
        <v>1680.0098279317176</v>
      </c>
      <c r="W2530" s="582">
        <v>0.343240647731969</v>
      </c>
      <c r="X2530" s="582">
        <v>0.21477773781710599</v>
      </c>
      <c r="Y2530" s="582">
        <v>1.4779525052290373E-2</v>
      </c>
      <c r="AA2530" s="310">
        <v>416</v>
      </c>
    </row>
    <row r="2531" spans="1:27" x14ac:dyDescent="0.3">
      <c r="A2531" s="310" t="s">
        <v>293</v>
      </c>
      <c r="B2531" s="310" t="s">
        <v>48</v>
      </c>
      <c r="C2531" s="310" t="s">
        <v>2183</v>
      </c>
      <c r="D2531" s="36">
        <v>1</v>
      </c>
      <c r="E2531" s="36">
        <v>2030</v>
      </c>
      <c r="F2531" s="578">
        <v>11.873524088547077</v>
      </c>
      <c r="G2531" s="578">
        <v>7205.3068339029905</v>
      </c>
      <c r="H2531" s="578">
        <v>1.2599234704490876</v>
      </c>
      <c r="I2531" s="578">
        <v>0.46076400578021998</v>
      </c>
      <c r="J2531" s="578">
        <v>6.2237821558179932E-2</v>
      </c>
      <c r="K2531" s="578">
        <v>12.290940098693625</v>
      </c>
      <c r="L2531" s="578">
        <v>7626.4321695963499</v>
      </c>
      <c r="M2531" s="578">
        <v>1.3779696000759301</v>
      </c>
      <c r="N2531" s="578">
        <v>0.47625783551484324</v>
      </c>
      <c r="O2531" s="578">
        <v>6.5875685502154072E-2</v>
      </c>
      <c r="P2531" s="578">
        <v>11.873526175084375</v>
      </c>
      <c r="Q2531" s="578">
        <v>7205.3068873087523</v>
      </c>
      <c r="R2531" s="578">
        <v>1.2599234606216925</v>
      </c>
      <c r="S2531" s="578">
        <v>0.46076401617998874</v>
      </c>
      <c r="T2531" s="578">
        <v>6.2237821558179932E-2</v>
      </c>
      <c r="U2531" s="578">
        <v>12.290939055401349</v>
      </c>
      <c r="V2531" s="578">
        <v>7626.4321695963499</v>
      </c>
      <c r="W2531" s="578">
        <v>1.3779695490569148</v>
      </c>
      <c r="X2531" s="578">
        <v>0.47625783023734852</v>
      </c>
      <c r="Y2531" s="578">
        <v>6.5875684997687672E-2</v>
      </c>
      <c r="AA2531" s="310">
        <v>417</v>
      </c>
    </row>
    <row r="2532" spans="1:27" x14ac:dyDescent="0.3">
      <c r="A2532" s="310" t="s">
        <v>294</v>
      </c>
      <c r="B2532" s="310" t="s">
        <v>48</v>
      </c>
      <c r="C2532" s="310" t="s">
        <v>2183</v>
      </c>
      <c r="D2532" s="36">
        <v>2</v>
      </c>
      <c r="E2532" s="36">
        <v>2030</v>
      </c>
      <c r="F2532" s="578">
        <v>5.89699270071893</v>
      </c>
      <c r="G2532" s="578">
        <v>3653.3008651733353</v>
      </c>
      <c r="H2532" s="578">
        <v>0.59521853425151905</v>
      </c>
      <c r="I2532" s="578">
        <v>0.23419103779209074</v>
      </c>
      <c r="J2532" s="578">
        <v>3.1555891405635778E-2</v>
      </c>
      <c r="K2532" s="578">
        <v>6.2844680637450967</v>
      </c>
      <c r="L2532" s="578">
        <v>4114.6779632568332</v>
      </c>
      <c r="M2532" s="578">
        <v>0.74635312325941994</v>
      </c>
      <c r="N2532" s="578">
        <v>0.24682748034441176</v>
      </c>
      <c r="O2532" s="578">
        <v>3.5541486460715477E-2</v>
      </c>
      <c r="P2532" s="578">
        <v>5.8969924398964677</v>
      </c>
      <c r="Q2532" s="578">
        <v>3653.3008130391377</v>
      </c>
      <c r="R2532" s="578">
        <v>0.5952185446803917</v>
      </c>
      <c r="S2532" s="578">
        <v>0.23419105393501549</v>
      </c>
      <c r="T2532" s="578">
        <v>3.1555891405635778E-2</v>
      </c>
      <c r="U2532" s="578">
        <v>6.2844679567982249</v>
      </c>
      <c r="V2532" s="578">
        <v>4114.6780153910277</v>
      </c>
      <c r="W2532" s="578">
        <v>0.74635311332531229</v>
      </c>
      <c r="X2532" s="578">
        <v>0.24682747130282173</v>
      </c>
      <c r="Y2532" s="578">
        <v>3.5541486460715477E-2</v>
      </c>
      <c r="AA2532" s="310">
        <v>418</v>
      </c>
    </row>
    <row r="2533" spans="1:27" x14ac:dyDescent="0.3">
      <c r="A2533" s="310" t="s">
        <v>295</v>
      </c>
      <c r="B2533" s="310" t="s">
        <v>48</v>
      </c>
      <c r="C2533" s="310" t="s">
        <v>2183</v>
      </c>
      <c r="D2533" s="36">
        <v>3</v>
      </c>
      <c r="E2533" s="36">
        <v>2030</v>
      </c>
      <c r="F2533" s="578">
        <v>3.1662354224348097</v>
      </c>
      <c r="G2533" s="578">
        <v>2058.5032145182249</v>
      </c>
      <c r="H2533" s="578">
        <v>0.32915599548626473</v>
      </c>
      <c r="I2533" s="578">
        <v>0.1281470385147255</v>
      </c>
      <c r="J2533" s="578">
        <v>1.7780670954380122E-2</v>
      </c>
      <c r="K2533" s="578">
        <v>3.6690658557563403</v>
      </c>
      <c r="L2533" s="578">
        <v>2636.1471710205051</v>
      </c>
      <c r="M2533" s="578">
        <v>0.40647367052588351</v>
      </c>
      <c r="N2533" s="578">
        <v>0.14894240077895399</v>
      </c>
      <c r="O2533" s="578">
        <v>2.277066145325075E-2</v>
      </c>
      <c r="P2533" s="578">
        <v>3.1662356832360525</v>
      </c>
      <c r="Q2533" s="578">
        <v>2058.5032145182249</v>
      </c>
      <c r="R2533" s="578">
        <v>0.32915599609016949</v>
      </c>
      <c r="S2533" s="578">
        <v>0.1281470385147255</v>
      </c>
      <c r="T2533" s="578">
        <v>1.7780670954380122E-2</v>
      </c>
      <c r="U2533" s="578">
        <v>3.6690657525335428</v>
      </c>
      <c r="V2533" s="578">
        <v>2636.1471710205051</v>
      </c>
      <c r="W2533" s="578">
        <v>0.40647367032458198</v>
      </c>
      <c r="X2533" s="578">
        <v>0.14894240077895374</v>
      </c>
      <c r="Y2533" s="578">
        <v>2.277066145325075E-2</v>
      </c>
      <c r="AA2533" s="310">
        <v>419</v>
      </c>
    </row>
    <row r="2534" spans="1:27" x14ac:dyDescent="0.3">
      <c r="A2534" s="310" t="s">
        <v>296</v>
      </c>
      <c r="B2534" s="310" t="s">
        <v>48</v>
      </c>
      <c r="C2534" s="310" t="s">
        <v>2183</v>
      </c>
      <c r="D2534" s="36">
        <v>4</v>
      </c>
      <c r="E2534" s="36">
        <v>2030</v>
      </c>
      <c r="F2534" s="578">
        <v>1.7904782228645948</v>
      </c>
      <c r="G2534" s="578">
        <v>1022.943981806432</v>
      </c>
      <c r="H2534" s="578">
        <v>0.18343143554981572</v>
      </c>
      <c r="I2534" s="578">
        <v>6.8752656981814625E-2</v>
      </c>
      <c r="J2534" s="578">
        <v>8.8358003607330177E-3</v>
      </c>
      <c r="K2534" s="578">
        <v>2.8495444440092474</v>
      </c>
      <c r="L2534" s="578">
        <v>2181.1683603922452</v>
      </c>
      <c r="M2534" s="578">
        <v>0.29748852791089997</v>
      </c>
      <c r="N2534" s="578">
        <v>0.11880562227452124</v>
      </c>
      <c r="O2534" s="578">
        <v>1.8840348949500599E-2</v>
      </c>
      <c r="P2534" s="578">
        <v>1.7904781185986001</v>
      </c>
      <c r="Q2534" s="578">
        <v>1022.943981806432</v>
      </c>
      <c r="R2534" s="578">
        <v>0.18343143534123826</v>
      </c>
      <c r="S2534" s="578">
        <v>6.8752653314731973E-2</v>
      </c>
      <c r="T2534" s="578">
        <v>8.8358003073759957E-3</v>
      </c>
      <c r="U2534" s="578">
        <v>2.8495443917842422</v>
      </c>
      <c r="V2534" s="578">
        <v>2181.1683603922452</v>
      </c>
      <c r="W2534" s="578">
        <v>0.297488527314271</v>
      </c>
      <c r="X2534" s="578">
        <v>0.11880561711344174</v>
      </c>
      <c r="Y2534" s="578">
        <v>1.8840348949500599E-2</v>
      </c>
      <c r="AA2534" s="310">
        <v>420</v>
      </c>
    </row>
    <row r="2535" spans="1:27" x14ac:dyDescent="0.3">
      <c r="A2535" s="310" t="s">
        <v>297</v>
      </c>
      <c r="B2535" s="310" t="s">
        <v>48</v>
      </c>
      <c r="C2535" s="310" t="s">
        <v>2183</v>
      </c>
      <c r="D2535" s="36">
        <v>5</v>
      </c>
      <c r="E2535" s="36">
        <v>2030</v>
      </c>
      <c r="F2535" s="578">
        <v>1.6116821122291149</v>
      </c>
      <c r="G2535" s="578">
        <v>1053.5463498433401</v>
      </c>
      <c r="H2535" s="578">
        <v>0.15692854533578274</v>
      </c>
      <c r="I2535" s="578">
        <v>6.3868300465401248E-2</v>
      </c>
      <c r="J2535" s="578">
        <v>9.1001397231593659E-3</v>
      </c>
      <c r="K2535" s="578">
        <v>2.4478844180739499</v>
      </c>
      <c r="L2535" s="578">
        <v>1925.1247266133573</v>
      </c>
      <c r="M2535" s="578">
        <v>0.23885658582488101</v>
      </c>
      <c r="N2535" s="578">
        <v>0.10411510884296099</v>
      </c>
      <c r="O2535" s="578">
        <v>1.6628779490323077E-2</v>
      </c>
      <c r="P2535" s="578">
        <v>1.6116821122094076</v>
      </c>
      <c r="Q2535" s="578">
        <v>1053.5463498433401</v>
      </c>
      <c r="R2535" s="578">
        <v>0.15692854523149399</v>
      </c>
      <c r="S2535" s="578">
        <v>6.3868298350522879E-2</v>
      </c>
      <c r="T2535" s="578">
        <v>9.1001397716657488E-3</v>
      </c>
      <c r="U2535" s="578">
        <v>2.4478844701510076</v>
      </c>
      <c r="V2535" s="578">
        <v>1925.124778747555</v>
      </c>
      <c r="W2535" s="578">
        <v>0.23885658469468227</v>
      </c>
      <c r="X2535" s="578">
        <v>0.10411510566094251</v>
      </c>
      <c r="Y2535" s="578">
        <v>1.6628779490323077E-2</v>
      </c>
      <c r="AA2535" s="310">
        <v>421</v>
      </c>
    </row>
    <row r="2536" spans="1:27" x14ac:dyDescent="0.3">
      <c r="A2536" s="310" t="s">
        <v>298</v>
      </c>
      <c r="B2536" s="310" t="s">
        <v>48</v>
      </c>
      <c r="C2536" s="310" t="s">
        <v>2183</v>
      </c>
      <c r="D2536" s="36">
        <v>6</v>
      </c>
      <c r="E2536" s="36">
        <v>2030</v>
      </c>
      <c r="F2536" s="578">
        <v>1.5044054816933827</v>
      </c>
      <c r="G2536" s="578">
        <v>1071.9090162912951</v>
      </c>
      <c r="H2536" s="578">
        <v>0.14102742471732149</v>
      </c>
      <c r="I2536" s="578">
        <v>6.0937620233744348E-2</v>
      </c>
      <c r="J2536" s="578">
        <v>9.2587373704494241E-3</v>
      </c>
      <c r="K2536" s="578">
        <v>2.1861174747476326</v>
      </c>
      <c r="L2536" s="578">
        <v>1773.882691701245</v>
      </c>
      <c r="M2536" s="578">
        <v>0.19934906092748825</v>
      </c>
      <c r="N2536" s="578">
        <v>9.5070493640378076E-2</v>
      </c>
      <c r="O2536" s="578">
        <v>1.532227909774515E-2</v>
      </c>
      <c r="P2536" s="578">
        <v>1.5044055859796848</v>
      </c>
      <c r="Q2536" s="578">
        <v>1071.9090162912951</v>
      </c>
      <c r="R2536" s="578">
        <v>0.14102742497804349</v>
      </c>
      <c r="S2536" s="578">
        <v>6.0937620738210754E-2</v>
      </c>
      <c r="T2536" s="578">
        <v>9.2587374189558105E-3</v>
      </c>
      <c r="U2536" s="578">
        <v>2.1861174225577948</v>
      </c>
      <c r="V2536" s="578">
        <v>1773.882691701245</v>
      </c>
      <c r="W2536" s="578">
        <v>0.19934905937528374</v>
      </c>
      <c r="X2536" s="578">
        <v>9.5070494804531294E-2</v>
      </c>
      <c r="Y2536" s="578">
        <v>1.532227909774515E-2</v>
      </c>
      <c r="AA2536" s="310">
        <v>422</v>
      </c>
    </row>
    <row r="2537" spans="1:27" x14ac:dyDescent="0.3">
      <c r="A2537" s="310" t="s">
        <v>299</v>
      </c>
      <c r="B2537" s="310" t="s">
        <v>48</v>
      </c>
      <c r="C2537" s="310" t="s">
        <v>2183</v>
      </c>
      <c r="D2537" s="36">
        <v>7</v>
      </c>
      <c r="E2537" s="36">
        <v>2030</v>
      </c>
      <c r="F2537" s="578">
        <v>1.4328865684251451</v>
      </c>
      <c r="G2537" s="578">
        <v>1084.1488698323524</v>
      </c>
      <c r="H2537" s="578">
        <v>0.13042629968064476</v>
      </c>
      <c r="I2537" s="578">
        <v>5.8983825263567199E-2</v>
      </c>
      <c r="J2537" s="578">
        <v>9.3644764274358732E-3</v>
      </c>
      <c r="K2537" s="578">
        <v>2.1008782923900027</v>
      </c>
      <c r="L2537" s="578">
        <v>1733.2933171590123</v>
      </c>
      <c r="M2537" s="578">
        <v>0.17849769948831273</v>
      </c>
      <c r="N2537" s="578">
        <v>9.0439196714820924E-2</v>
      </c>
      <c r="O2537" s="578">
        <v>1.4971795812016325E-2</v>
      </c>
      <c r="P2537" s="578">
        <v>1.432886620547525</v>
      </c>
      <c r="Q2537" s="578">
        <v>1084.1488698323524</v>
      </c>
      <c r="R2537" s="578">
        <v>0.13042629816724577</v>
      </c>
      <c r="S2537" s="578">
        <v>5.8983826835174058E-2</v>
      </c>
      <c r="T2537" s="578">
        <v>9.3644764807928951E-3</v>
      </c>
      <c r="U2537" s="578">
        <v>2.1008780836679399</v>
      </c>
      <c r="V2537" s="578">
        <v>1733.2933171590123</v>
      </c>
      <c r="W2537" s="578">
        <v>0.17849768825423426</v>
      </c>
      <c r="X2537" s="578">
        <v>9.0439197296897519E-2</v>
      </c>
      <c r="Y2537" s="578">
        <v>1.4971795812016325E-2</v>
      </c>
      <c r="AA2537" s="310">
        <v>423</v>
      </c>
    </row>
    <row r="2538" spans="1:27" x14ac:dyDescent="0.3">
      <c r="A2538" s="310" t="s">
        <v>300</v>
      </c>
      <c r="B2538" s="310" t="s">
        <v>48</v>
      </c>
      <c r="C2538" s="310" t="s">
        <v>2183</v>
      </c>
      <c r="D2538" s="36">
        <v>8</v>
      </c>
      <c r="E2538" s="36">
        <v>2030</v>
      </c>
      <c r="F2538" s="578">
        <v>1.3453107251063225</v>
      </c>
      <c r="G2538" s="578">
        <v>1040.4019896189343</v>
      </c>
      <c r="H2538" s="578">
        <v>0.11776451436647475</v>
      </c>
      <c r="I2538" s="578">
        <v>5.8207595022395198E-2</v>
      </c>
      <c r="J2538" s="578">
        <v>8.9866884809452971E-3</v>
      </c>
      <c r="K2538" s="578">
        <v>1.8270801008099276</v>
      </c>
      <c r="L2538" s="578">
        <v>1485.83738072713</v>
      </c>
      <c r="M2538" s="578">
        <v>0.1611683940075935</v>
      </c>
      <c r="N2538" s="578">
        <v>7.2996461822185651E-2</v>
      </c>
      <c r="O2538" s="578">
        <v>1.2834286540358624E-2</v>
      </c>
      <c r="P2538" s="578">
        <v>1.345310620847</v>
      </c>
      <c r="Q2538" s="578">
        <v>1040.4020417531292</v>
      </c>
      <c r="R2538" s="578">
        <v>0.11776451436647475</v>
      </c>
      <c r="S2538" s="578">
        <v>5.8207593450788353E-2</v>
      </c>
      <c r="T2538" s="578">
        <v>8.9866884809452971E-3</v>
      </c>
      <c r="U2538" s="578">
        <v>1.8270801529276099</v>
      </c>
      <c r="V2538" s="578">
        <v>1485.83738072713</v>
      </c>
      <c r="W2538" s="578">
        <v>0.16116839327514698</v>
      </c>
      <c r="X2538" s="578">
        <v>7.299644820159297E-2</v>
      </c>
      <c r="Y2538" s="578">
        <v>1.2834286540358624E-2</v>
      </c>
      <c r="AA2538" s="310">
        <v>424</v>
      </c>
    </row>
    <row r="2539" spans="1:27" x14ac:dyDescent="0.3">
      <c r="A2539" s="310" t="s">
        <v>301</v>
      </c>
      <c r="B2539" s="310" t="s">
        <v>48</v>
      </c>
      <c r="C2539" s="310" t="s">
        <v>2183</v>
      </c>
      <c r="D2539" s="36">
        <v>9</v>
      </c>
      <c r="E2539" s="36">
        <v>2030</v>
      </c>
      <c r="F2539" s="578">
        <v>1.2796307205198849</v>
      </c>
      <c r="G2539" s="578">
        <v>1007.5954113006558</v>
      </c>
      <c r="H2539" s="578">
        <v>0.10826829693663301</v>
      </c>
      <c r="I2539" s="578">
        <v>5.7625405141152407E-2</v>
      </c>
      <c r="J2539" s="578">
        <v>8.703376816508044E-3</v>
      </c>
      <c r="K2539" s="578">
        <v>1.7627976059150825</v>
      </c>
      <c r="L2539" s="578">
        <v>1446.6684519449825</v>
      </c>
      <c r="M2539" s="578">
        <v>0.14966536332697875</v>
      </c>
      <c r="N2539" s="578">
        <v>6.7371228768024566E-2</v>
      </c>
      <c r="O2539" s="578">
        <v>1.2496001940841425E-2</v>
      </c>
      <c r="P2539" s="578">
        <v>1.2796307727274598</v>
      </c>
      <c r="Q2539" s="578">
        <v>1007.5954113006558</v>
      </c>
      <c r="R2539" s="578">
        <v>0.10826829719735499</v>
      </c>
      <c r="S2539" s="578">
        <v>5.76254072366282E-2</v>
      </c>
      <c r="T2539" s="578">
        <v>8.703376816508044E-3</v>
      </c>
      <c r="U2539" s="578">
        <v>1.762797553139835</v>
      </c>
      <c r="V2539" s="578">
        <v>1446.6684519449825</v>
      </c>
      <c r="W2539" s="578">
        <v>0.14966536332697875</v>
      </c>
      <c r="X2539" s="578">
        <v>6.7371219862252404E-2</v>
      </c>
      <c r="Y2539" s="578">
        <v>1.2496001940841425E-2</v>
      </c>
      <c r="AA2539" s="310">
        <v>425</v>
      </c>
    </row>
    <row r="2540" spans="1:27" x14ac:dyDescent="0.3">
      <c r="A2540" s="310" t="s">
        <v>302</v>
      </c>
      <c r="B2540" s="310" t="s">
        <v>48</v>
      </c>
      <c r="C2540" s="310" t="s">
        <v>2183</v>
      </c>
      <c r="D2540" s="36">
        <v>10</v>
      </c>
      <c r="E2540" s="36">
        <v>2030</v>
      </c>
      <c r="F2540" s="578">
        <v>1.2285427020072599</v>
      </c>
      <c r="G2540" s="578">
        <v>982.07531388600478</v>
      </c>
      <c r="H2540" s="578">
        <v>0.100882105742736</v>
      </c>
      <c r="I2540" s="578">
        <v>5.7172544533386778E-2</v>
      </c>
      <c r="J2540" s="578">
        <v>8.4829924356502728E-3</v>
      </c>
      <c r="K2540" s="578">
        <v>1.7104978439489602</v>
      </c>
      <c r="L2540" s="578">
        <v>1415.2022374471001</v>
      </c>
      <c r="M2540" s="578">
        <v>0.14078525601265277</v>
      </c>
      <c r="N2540" s="578">
        <v>6.2450827215798123E-2</v>
      </c>
      <c r="O2540" s="578">
        <v>1.2224265723489175E-2</v>
      </c>
      <c r="P2540" s="578">
        <v>1.2285425442449451</v>
      </c>
      <c r="Q2540" s="578">
        <v>982.0753192901592</v>
      </c>
      <c r="R2540" s="578">
        <v>0.100882102483107</v>
      </c>
      <c r="S2540" s="578">
        <v>5.7172542961779954E-2</v>
      </c>
      <c r="T2540" s="578">
        <v>8.4829924356502728E-3</v>
      </c>
      <c r="U2540" s="578">
        <v>1.7104977396096075</v>
      </c>
      <c r="V2540" s="578">
        <v>1415.2022374471001</v>
      </c>
      <c r="W2540" s="578">
        <v>0.14078525089037874</v>
      </c>
      <c r="X2540" s="578">
        <v>6.2450820929370807E-2</v>
      </c>
      <c r="Y2540" s="578">
        <v>1.2224265723489175E-2</v>
      </c>
      <c r="AA2540" s="310">
        <v>426</v>
      </c>
    </row>
    <row r="2541" spans="1:27" x14ac:dyDescent="0.3">
      <c r="A2541" s="310" t="s">
        <v>303</v>
      </c>
      <c r="B2541" s="310" t="s">
        <v>48</v>
      </c>
      <c r="C2541" s="310" t="s">
        <v>2183</v>
      </c>
      <c r="D2541" s="36">
        <v>11</v>
      </c>
      <c r="E2541" s="36">
        <v>2030</v>
      </c>
      <c r="F2541" s="578">
        <v>1.3921195004237799</v>
      </c>
      <c r="G2541" s="578">
        <v>1144.8124936421673</v>
      </c>
      <c r="H2541" s="578">
        <v>0.11354821194739351</v>
      </c>
      <c r="I2541" s="578">
        <v>5.1323593943379806E-2</v>
      </c>
      <c r="J2541" s="578">
        <v>9.8886902123922413E-3</v>
      </c>
      <c r="K2541" s="578">
        <v>1.6655926867430599</v>
      </c>
      <c r="L2541" s="578">
        <v>1391.0019696553525</v>
      </c>
      <c r="M2541" s="578">
        <v>0.13335470282860698</v>
      </c>
      <c r="N2541" s="578">
        <v>5.6896935828262898E-2</v>
      </c>
      <c r="O2541" s="578">
        <v>1.20151884523996E-2</v>
      </c>
      <c r="P2541" s="578">
        <v>1.3921194482653201</v>
      </c>
      <c r="Q2541" s="578">
        <v>1144.8124936421673</v>
      </c>
      <c r="R2541" s="578">
        <v>0.11354820872778225</v>
      </c>
      <c r="S2541" s="578">
        <v>5.1323592371772954E-2</v>
      </c>
      <c r="T2541" s="578">
        <v>9.8886901590352176E-3</v>
      </c>
      <c r="U2541" s="578">
        <v>1.6655926345626175</v>
      </c>
      <c r="V2541" s="578">
        <v>1391.0019696553525</v>
      </c>
      <c r="W2541" s="578">
        <v>0.13335470160624574</v>
      </c>
      <c r="X2541" s="578">
        <v>5.6896930594424071E-2</v>
      </c>
      <c r="Y2541" s="578">
        <v>1.20151884523996E-2</v>
      </c>
      <c r="AA2541" s="310">
        <v>427</v>
      </c>
    </row>
    <row r="2542" spans="1:27" x14ac:dyDescent="0.3">
      <c r="A2542" s="310" t="s">
        <v>304</v>
      </c>
      <c r="B2542" s="310" t="s">
        <v>48</v>
      </c>
      <c r="C2542" s="310" t="s">
        <v>2183</v>
      </c>
      <c r="D2542" s="36">
        <v>12</v>
      </c>
      <c r="E2542" s="36">
        <v>2030</v>
      </c>
      <c r="F2542" s="578">
        <v>1.5259570515557499</v>
      </c>
      <c r="G2542" s="578">
        <v>1277.9602254231727</v>
      </c>
      <c r="H2542" s="578">
        <v>0.12391133630323251</v>
      </c>
      <c r="I2542" s="578">
        <v>4.6537899412214701E-2</v>
      </c>
      <c r="J2542" s="578">
        <v>1.1038778980340126E-2</v>
      </c>
      <c r="K2542" s="578">
        <v>1.6273976281674201</v>
      </c>
      <c r="L2542" s="578">
        <v>1370.3546892801849</v>
      </c>
      <c r="M2542" s="578">
        <v>0.12726596230640924</v>
      </c>
      <c r="N2542" s="578">
        <v>5.2183697698637801E-2</v>
      </c>
      <c r="O2542" s="578">
        <v>1.183685507082065E-2</v>
      </c>
      <c r="P2542" s="578">
        <v>1.5259569472421624</v>
      </c>
      <c r="Q2542" s="578">
        <v>1277.9602254231727</v>
      </c>
      <c r="R2542" s="578">
        <v>0.12391133085839026</v>
      </c>
      <c r="S2542" s="578">
        <v>4.6537899936083649E-2</v>
      </c>
      <c r="T2542" s="578">
        <v>1.1038778980340126E-2</v>
      </c>
      <c r="U2542" s="578">
        <v>1.6273977337320149</v>
      </c>
      <c r="V2542" s="578">
        <v>1370.3546892801849</v>
      </c>
      <c r="W2542" s="578">
        <v>0.1272659607930105</v>
      </c>
      <c r="X2542" s="578">
        <v>5.2183694555424098E-2</v>
      </c>
      <c r="Y2542" s="578">
        <v>1.183685507082065E-2</v>
      </c>
      <c r="AA2542" s="310">
        <v>428</v>
      </c>
    </row>
    <row r="2543" spans="1:27" x14ac:dyDescent="0.3">
      <c r="A2543" s="310" t="s">
        <v>305</v>
      </c>
      <c r="B2543" s="310" t="s">
        <v>48</v>
      </c>
      <c r="C2543" s="310" t="s">
        <v>2183</v>
      </c>
      <c r="D2543" s="36">
        <v>13</v>
      </c>
      <c r="E2543" s="36">
        <v>2030</v>
      </c>
      <c r="F2543" s="578">
        <v>1.49721830233617</v>
      </c>
      <c r="G2543" s="578">
        <v>1278.8422902425075</v>
      </c>
      <c r="H2543" s="578">
        <v>0.11889977745643851</v>
      </c>
      <c r="I2543" s="578">
        <v>4.2314800433814498E-2</v>
      </c>
      <c r="J2543" s="578">
        <v>1.1046376884526851E-2</v>
      </c>
      <c r="K2543" s="578">
        <v>1.5890038173504999</v>
      </c>
      <c r="L2543" s="578">
        <v>1360.0082092285124</v>
      </c>
      <c r="M2543" s="578">
        <v>0.12121331274587001</v>
      </c>
      <c r="N2543" s="578">
        <v>4.8088802141137393E-2</v>
      </c>
      <c r="O2543" s="578">
        <v>1.1747438577003725E-2</v>
      </c>
      <c r="P2543" s="578">
        <v>1.4972181980174297</v>
      </c>
      <c r="Q2543" s="578">
        <v>1278.8422902425075</v>
      </c>
      <c r="R2543" s="578">
        <v>0.118899778584212</v>
      </c>
      <c r="S2543" s="578">
        <v>4.2314801481552394E-2</v>
      </c>
      <c r="T2543" s="578">
        <v>1.1046376884526851E-2</v>
      </c>
      <c r="U2543" s="578">
        <v>1.5890038700884599</v>
      </c>
      <c r="V2543" s="578">
        <v>1360.0082600911426</v>
      </c>
      <c r="W2543" s="578">
        <v>0.12121331552043502</v>
      </c>
      <c r="X2543" s="578">
        <v>4.8088801617268445E-2</v>
      </c>
      <c r="Y2543" s="578">
        <v>1.1747438577003725E-2</v>
      </c>
      <c r="AA2543" s="310">
        <v>429</v>
      </c>
    </row>
    <row r="2544" spans="1:27" x14ac:dyDescent="0.3">
      <c r="A2544" s="310" t="s">
        <v>306</v>
      </c>
      <c r="B2544" s="310" t="s">
        <v>48</v>
      </c>
      <c r="C2544" s="310" t="s">
        <v>2183</v>
      </c>
      <c r="D2544" s="36">
        <v>14</v>
      </c>
      <c r="E2544" s="36">
        <v>2030</v>
      </c>
      <c r="F2544" s="578">
        <v>1.58961555129599</v>
      </c>
      <c r="G2544" s="578">
        <v>1368.575051625565</v>
      </c>
      <c r="H2544" s="578">
        <v>0.116279379969152</v>
      </c>
      <c r="I2544" s="578">
        <v>4.2421948431486528E-2</v>
      </c>
      <c r="J2544" s="578">
        <v>1.182153041008855E-2</v>
      </c>
      <c r="K2544" s="578">
        <v>1.6739376580523275</v>
      </c>
      <c r="L2544" s="578">
        <v>1441.6842575073201</v>
      </c>
      <c r="M2544" s="578">
        <v>0.11850479559507175</v>
      </c>
      <c r="N2544" s="578">
        <v>4.7957079135812777E-2</v>
      </c>
      <c r="O2544" s="578">
        <v>1.2452993590462274E-2</v>
      </c>
      <c r="P2544" s="578">
        <v>1.5896155506922351</v>
      </c>
      <c r="Q2544" s="578">
        <v>1368.5749994913674</v>
      </c>
      <c r="R2544" s="578">
        <v>0.11627938078405899</v>
      </c>
      <c r="S2544" s="578">
        <v>4.2421947490462672E-2</v>
      </c>
      <c r="T2544" s="578">
        <v>1.182153041008855E-2</v>
      </c>
      <c r="U2544" s="578">
        <v>1.6739377101436375</v>
      </c>
      <c r="V2544" s="578">
        <v>1441.6843617757099</v>
      </c>
      <c r="W2544" s="578">
        <v>0.11850479188190799</v>
      </c>
      <c r="X2544" s="578">
        <v>4.7957077564205926E-2</v>
      </c>
      <c r="Y2544" s="578">
        <v>1.2452993590462274E-2</v>
      </c>
      <c r="AA2544" s="310">
        <v>430</v>
      </c>
    </row>
    <row r="2545" spans="1:27" x14ac:dyDescent="0.3">
      <c r="A2545" s="310" t="s">
        <v>307</v>
      </c>
      <c r="B2545" s="310" t="s">
        <v>48</v>
      </c>
      <c r="C2545" s="310" t="s">
        <v>2183</v>
      </c>
      <c r="D2545" s="36">
        <v>15</v>
      </c>
      <c r="E2545" s="36">
        <v>2030</v>
      </c>
      <c r="F2545" s="578">
        <v>1.6791441582775675</v>
      </c>
      <c r="G2545" s="578">
        <v>1453.3868764241499</v>
      </c>
      <c r="H2545" s="578">
        <v>0.11425283331482175</v>
      </c>
      <c r="I2545" s="578">
        <v>4.2812483191179702E-2</v>
      </c>
      <c r="J2545" s="578">
        <v>1.255419627220055E-2</v>
      </c>
      <c r="K2545" s="578">
        <v>1.7550881643022225</v>
      </c>
      <c r="L2545" s="578">
        <v>1518.0964508056577</v>
      </c>
      <c r="M2545" s="578">
        <v>0.11641629713388525</v>
      </c>
      <c r="N2545" s="578">
        <v>4.7791629525211897E-2</v>
      </c>
      <c r="O2545" s="578">
        <v>1.31130937079433E-2</v>
      </c>
      <c r="P2545" s="578">
        <v>1.6791441061329002</v>
      </c>
      <c r="Q2545" s="578">
        <v>1453.3868764241499</v>
      </c>
      <c r="R2545" s="578">
        <v>0.114252835108345</v>
      </c>
      <c r="S2545" s="578">
        <v>4.2812482288960951E-2</v>
      </c>
      <c r="T2545" s="578">
        <v>1.25541967960695E-2</v>
      </c>
      <c r="U2545" s="578">
        <v>1.7550880078142626</v>
      </c>
      <c r="V2545" s="578">
        <v>1518.0964508056577</v>
      </c>
      <c r="W2545" s="578">
        <v>0.11641629355047625</v>
      </c>
      <c r="X2545" s="578">
        <v>4.7791629049849377E-2</v>
      </c>
      <c r="Y2545" s="578">
        <v>1.31130937079433E-2</v>
      </c>
      <c r="AA2545" s="310">
        <v>431</v>
      </c>
    </row>
    <row r="2546" spans="1:27" x14ac:dyDescent="0.3">
      <c r="A2546" s="580" t="s">
        <v>308</v>
      </c>
      <c r="B2546" s="580" t="s">
        <v>48</v>
      </c>
      <c r="C2546" s="580" t="s">
        <v>2183</v>
      </c>
      <c r="D2546" s="581">
        <v>16</v>
      </c>
      <c r="E2546" s="581">
        <v>2030</v>
      </c>
      <c r="F2546" s="582">
        <v>1.8030032429636125</v>
      </c>
      <c r="G2546" s="582">
        <v>1552.2231394449825</v>
      </c>
      <c r="H2546" s="582">
        <v>0.113720042010148</v>
      </c>
      <c r="I2546" s="582">
        <v>4.39618780025436E-2</v>
      </c>
      <c r="J2546" s="582">
        <v>1.3407957449089675E-2</v>
      </c>
      <c r="K2546" s="582">
        <v>1.8677869257247277</v>
      </c>
      <c r="L2546" s="582">
        <v>1607.3133201599076</v>
      </c>
      <c r="M2546" s="582">
        <v>0.11569159946156951</v>
      </c>
      <c r="N2546" s="582">
        <v>4.8563584806591523E-2</v>
      </c>
      <c r="O2546" s="582">
        <v>1.3883804713259401E-2</v>
      </c>
      <c r="P2546" s="582">
        <v>1.803003138625165</v>
      </c>
      <c r="Q2546" s="582">
        <v>1552.2231394449825</v>
      </c>
      <c r="R2546" s="582">
        <v>0.11372004449367476</v>
      </c>
      <c r="S2546" s="582">
        <v>4.396187749807718E-2</v>
      </c>
      <c r="T2546" s="582">
        <v>1.3407957449089675E-2</v>
      </c>
      <c r="U2546" s="582">
        <v>1.8677868741663826</v>
      </c>
      <c r="V2546" s="582">
        <v>1607.3133201599076</v>
      </c>
      <c r="W2546" s="582">
        <v>0.11569159602610524</v>
      </c>
      <c r="X2546" s="582">
        <v>4.8563582133889775E-2</v>
      </c>
      <c r="Y2546" s="582">
        <v>1.3883804713259401E-2</v>
      </c>
      <c r="AA2546" s="310">
        <v>432</v>
      </c>
    </row>
    <row r="2547" spans="1:27" x14ac:dyDescent="0.3">
      <c r="A2547" s="310" t="s">
        <v>309</v>
      </c>
      <c r="B2547" s="310" t="s">
        <v>191</v>
      </c>
      <c r="C2547" s="310" t="s">
        <v>2183</v>
      </c>
      <c r="D2547" s="36">
        <v>1</v>
      </c>
      <c r="E2547" s="36">
        <v>2012</v>
      </c>
      <c r="F2547" s="578">
        <v>22.994520590385601</v>
      </c>
      <c r="G2547" s="578">
        <v>6731.3108189900649</v>
      </c>
      <c r="H2547" s="578">
        <v>6.5415949211455819</v>
      </c>
      <c r="I2547" s="578">
        <v>0.17370950333861374</v>
      </c>
      <c r="J2547" s="578">
        <v>3.5638850279307549E-2</v>
      </c>
      <c r="K2547" s="578">
        <v>22.522100500366498</v>
      </c>
      <c r="L2547" s="578">
        <v>6570.0780690511001</v>
      </c>
      <c r="M2547" s="578">
        <v>6.4744503429392299</v>
      </c>
      <c r="N2547" s="578">
        <v>0.15413226571399699</v>
      </c>
      <c r="O2547" s="578">
        <v>3.4785207225164975E-2</v>
      </c>
      <c r="P2547" s="578">
        <v>22.994520590401049</v>
      </c>
      <c r="Q2547" s="578">
        <v>6731.3106613159152</v>
      </c>
      <c r="R2547" s="578">
        <v>6.541595080634572</v>
      </c>
      <c r="S2547" s="578">
        <v>0.17370956032876425</v>
      </c>
      <c r="T2547" s="578">
        <v>3.5638850279307549E-2</v>
      </c>
      <c r="U2547" s="578">
        <v>22.522101026775623</v>
      </c>
      <c r="V2547" s="578">
        <v>6570.0780181884729</v>
      </c>
      <c r="W2547" s="578">
        <v>6.4744503303663743</v>
      </c>
      <c r="X2547" s="578">
        <v>0.15413226571399699</v>
      </c>
      <c r="Y2547" s="578">
        <v>3.4785207749033924E-2</v>
      </c>
      <c r="AA2547" s="310">
        <v>433</v>
      </c>
    </row>
    <row r="2548" spans="1:27" x14ac:dyDescent="0.3">
      <c r="A2548" s="310" t="s">
        <v>310</v>
      </c>
      <c r="B2548" s="310" t="s">
        <v>191</v>
      </c>
      <c r="C2548" s="310" t="s">
        <v>2183</v>
      </c>
      <c r="D2548" s="36">
        <v>2</v>
      </c>
      <c r="E2548" s="36">
        <v>2012</v>
      </c>
      <c r="F2548" s="578">
        <v>14.26817076441265</v>
      </c>
      <c r="G2548" s="578">
        <v>3956.4858779907199</v>
      </c>
      <c r="H2548" s="578">
        <v>3.8567655250080799</v>
      </c>
      <c r="I2548" s="578">
        <v>0.1007478889459885</v>
      </c>
      <c r="J2548" s="578">
        <v>2.0947573046820826E-2</v>
      </c>
      <c r="K2548" s="578">
        <v>14.553164798078125</v>
      </c>
      <c r="L2548" s="578">
        <v>3919.1708780924423</v>
      </c>
      <c r="M2548" s="578">
        <v>4.0280474713460199</v>
      </c>
      <c r="N2548" s="578">
        <v>8.0711153583858178E-2</v>
      </c>
      <c r="O2548" s="578">
        <v>2.0750021232136776E-2</v>
      </c>
      <c r="P2548" s="578">
        <v>14.268170764381725</v>
      </c>
      <c r="Q2548" s="578">
        <v>3956.4860903422</v>
      </c>
      <c r="R2548" s="578">
        <v>3.8567655234364748</v>
      </c>
      <c r="S2548" s="578">
        <v>0.10074789635776399</v>
      </c>
      <c r="T2548" s="578">
        <v>2.0947573046820826E-2</v>
      </c>
      <c r="U2548" s="578">
        <v>14.55315749651945</v>
      </c>
      <c r="V2548" s="578">
        <v>3919.1708768208778</v>
      </c>
      <c r="W2548" s="578">
        <v>4.0280474698326172</v>
      </c>
      <c r="X2548" s="578">
        <v>8.0711143396608009E-2</v>
      </c>
      <c r="Y2548" s="578">
        <v>2.0750020708267824E-2</v>
      </c>
      <c r="AA2548" s="310">
        <v>434</v>
      </c>
    </row>
    <row r="2549" spans="1:27" x14ac:dyDescent="0.3">
      <c r="A2549" s="310" t="s">
        <v>311</v>
      </c>
      <c r="B2549" s="310" t="s">
        <v>191</v>
      </c>
      <c r="C2549" s="310" t="s">
        <v>2183</v>
      </c>
      <c r="D2549" s="36">
        <v>3</v>
      </c>
      <c r="E2549" s="36">
        <v>2012</v>
      </c>
      <c r="F2549" s="578">
        <v>7.7670260017193824</v>
      </c>
      <c r="G2549" s="578">
        <v>2096.3867200215627</v>
      </c>
      <c r="H2549" s="578">
        <v>2.0401895855320551</v>
      </c>
      <c r="I2549" s="578">
        <v>4.5526857447233199E-2</v>
      </c>
      <c r="J2549" s="578">
        <v>1.1099308767976801E-2</v>
      </c>
      <c r="K2549" s="578">
        <v>10.9614388814849</v>
      </c>
      <c r="L2549" s="578">
        <v>2738.4459075927725</v>
      </c>
      <c r="M2549" s="578">
        <v>2.7483254969119999</v>
      </c>
      <c r="N2549" s="578">
        <v>4.7753218696319252E-2</v>
      </c>
      <c r="O2549" s="578">
        <v>1.4498644809160926E-2</v>
      </c>
      <c r="P2549" s="578">
        <v>7.7670253758493901</v>
      </c>
      <c r="Q2549" s="578">
        <v>2096.3867721557576</v>
      </c>
      <c r="R2549" s="578">
        <v>2.0401895860559223</v>
      </c>
      <c r="S2549" s="578">
        <v>4.5526853885045598E-2</v>
      </c>
      <c r="T2549" s="578">
        <v>1.1099308777678075E-2</v>
      </c>
      <c r="U2549" s="578">
        <v>10.96143888149005</v>
      </c>
      <c r="V2549" s="578">
        <v>2738.4459075927725</v>
      </c>
      <c r="W2549" s="578">
        <v>2.7483255495899304</v>
      </c>
      <c r="X2549" s="578">
        <v>4.7753214510521454E-2</v>
      </c>
      <c r="Y2549" s="578">
        <v>1.4498644809160926E-2</v>
      </c>
      <c r="AA2549" s="310">
        <v>435</v>
      </c>
    </row>
    <row r="2550" spans="1:27" x14ac:dyDescent="0.3">
      <c r="A2550" s="310" t="s">
        <v>312</v>
      </c>
      <c r="B2550" s="310" t="s">
        <v>191</v>
      </c>
      <c r="C2550" s="310" t="s">
        <v>2183</v>
      </c>
      <c r="D2550" s="36">
        <v>4</v>
      </c>
      <c r="E2550" s="36">
        <v>2012</v>
      </c>
      <c r="F2550" s="578">
        <v>3.8576857417550201</v>
      </c>
      <c r="G2550" s="578">
        <v>1125.7827059427825</v>
      </c>
      <c r="H2550" s="578">
        <v>1.10631307987205</v>
      </c>
      <c r="I2550" s="578">
        <v>3.0083057044521352E-2</v>
      </c>
      <c r="J2550" s="578">
        <v>5.96043531792626E-3</v>
      </c>
      <c r="K2550" s="578">
        <v>9.5442808997274025</v>
      </c>
      <c r="L2550" s="578">
        <v>2304.4425570170024</v>
      </c>
      <c r="M2550" s="578">
        <v>2.2361324847443003</v>
      </c>
      <c r="N2550" s="578">
        <v>3.7846066653400998E-2</v>
      </c>
      <c r="O2550" s="578">
        <v>1.2200852778429725E-2</v>
      </c>
      <c r="P2550" s="578">
        <v>3.8576855890181179</v>
      </c>
      <c r="Q2550" s="578">
        <v>1125.7827059427825</v>
      </c>
      <c r="R2550" s="578">
        <v>1.106313080910085</v>
      </c>
      <c r="S2550" s="578">
        <v>3.0083057002684602E-2</v>
      </c>
      <c r="T2550" s="578">
        <v>5.96043531792626E-3</v>
      </c>
      <c r="U2550" s="578">
        <v>9.5442804129561374</v>
      </c>
      <c r="V2550" s="578">
        <v>2304.4426091511978</v>
      </c>
      <c r="W2550" s="578">
        <v>2.2361325880046898</v>
      </c>
      <c r="X2550" s="578">
        <v>3.7846068738569202E-2</v>
      </c>
      <c r="Y2550" s="578">
        <v>1.2200852254560775E-2</v>
      </c>
      <c r="AA2550" s="310">
        <v>436</v>
      </c>
    </row>
    <row r="2551" spans="1:27" x14ac:dyDescent="0.3">
      <c r="A2551" s="310" t="s">
        <v>313</v>
      </c>
      <c r="B2551" s="310" t="s">
        <v>191</v>
      </c>
      <c r="C2551" s="310" t="s">
        <v>2183</v>
      </c>
      <c r="D2551" s="36">
        <v>5</v>
      </c>
      <c r="E2551" s="36">
        <v>2012</v>
      </c>
      <c r="F2551" s="578">
        <v>4.392375159586658</v>
      </c>
      <c r="G2551" s="578">
        <v>1165.5336380004799</v>
      </c>
      <c r="H2551" s="578">
        <v>1.1248344165263251</v>
      </c>
      <c r="I2551" s="578">
        <v>3.2430441026917799E-2</v>
      </c>
      <c r="J2551" s="578">
        <v>6.1709073706879246E-3</v>
      </c>
      <c r="K2551" s="578">
        <v>8.6445066230386729</v>
      </c>
      <c r="L2551" s="578">
        <v>2061.9540227254201</v>
      </c>
      <c r="M2551" s="578">
        <v>1.9324236752581725</v>
      </c>
      <c r="N2551" s="578">
        <v>3.5161599181871346E-2</v>
      </c>
      <c r="O2551" s="578">
        <v>1.0917005361989099E-2</v>
      </c>
      <c r="P2551" s="578">
        <v>4.3923752117407249</v>
      </c>
      <c r="Q2551" s="578">
        <v>1165.5336380004799</v>
      </c>
      <c r="R2551" s="578">
        <v>1.1248344186023975</v>
      </c>
      <c r="S2551" s="578">
        <v>3.2430435269513148E-2</v>
      </c>
      <c r="T2551" s="578">
        <v>6.1709074749766498E-3</v>
      </c>
      <c r="U2551" s="578">
        <v>8.644506429254605</v>
      </c>
      <c r="V2551" s="578">
        <v>2061.9541791280099</v>
      </c>
      <c r="W2551" s="578">
        <v>1.9324224741430924</v>
      </c>
      <c r="X2551" s="578">
        <v>3.5161590260637803E-2</v>
      </c>
      <c r="Y2551" s="578">
        <v>1.0917005361989099E-2</v>
      </c>
      <c r="AA2551" s="310">
        <v>437</v>
      </c>
    </row>
    <row r="2552" spans="1:27" x14ac:dyDescent="0.3">
      <c r="A2552" s="310" t="s">
        <v>314</v>
      </c>
      <c r="B2552" s="310" t="s">
        <v>191</v>
      </c>
      <c r="C2552" s="310" t="s">
        <v>2183</v>
      </c>
      <c r="D2552" s="36">
        <v>6</v>
      </c>
      <c r="E2552" s="36">
        <v>2012</v>
      </c>
      <c r="F2552" s="578">
        <v>4.7131977805984198</v>
      </c>
      <c r="G2552" s="578">
        <v>1189.3897476196225</v>
      </c>
      <c r="H2552" s="578">
        <v>1.1359400944784226</v>
      </c>
      <c r="I2552" s="578">
        <v>3.3838804636616218E-2</v>
      </c>
      <c r="J2552" s="578">
        <v>6.2972038261553519E-3</v>
      </c>
      <c r="K2552" s="578">
        <v>7.9279071537224155</v>
      </c>
      <c r="L2552" s="578">
        <v>1883.2445297241175</v>
      </c>
      <c r="M2552" s="578">
        <v>1.6881736139184724</v>
      </c>
      <c r="N2552" s="578">
        <v>3.2613635829572205E-2</v>
      </c>
      <c r="O2552" s="578">
        <v>9.9708117874494386E-3</v>
      </c>
      <c r="P2552" s="578">
        <v>4.7131975719821604</v>
      </c>
      <c r="Q2552" s="578">
        <v>1189.3897997538199</v>
      </c>
      <c r="R2552" s="578">
        <v>1.1359400944784224</v>
      </c>
      <c r="S2552" s="578">
        <v>3.3838800969533601E-2</v>
      </c>
      <c r="T2552" s="578">
        <v>6.297203877087057E-3</v>
      </c>
      <c r="U2552" s="578">
        <v>7.9279073101176092</v>
      </c>
      <c r="V2552" s="578">
        <v>1883.2444254557249</v>
      </c>
      <c r="W2552" s="578">
        <v>1.68817361444234</v>
      </c>
      <c r="X2552" s="578">
        <v>3.2613636852753751E-2</v>
      </c>
      <c r="Y2552" s="578">
        <v>9.9708117874494386E-3</v>
      </c>
      <c r="AA2552" s="310">
        <v>438</v>
      </c>
    </row>
    <row r="2553" spans="1:27" x14ac:dyDescent="0.3">
      <c r="A2553" s="310" t="s">
        <v>315</v>
      </c>
      <c r="B2553" s="310" t="s">
        <v>191</v>
      </c>
      <c r="C2553" s="310" t="s">
        <v>2183</v>
      </c>
      <c r="D2553" s="36">
        <v>7</v>
      </c>
      <c r="E2553" s="36">
        <v>2012</v>
      </c>
      <c r="F2553" s="578">
        <v>4.9270669442339496</v>
      </c>
      <c r="G2553" s="578">
        <v>1205.2917645772225</v>
      </c>
      <c r="H2553" s="578">
        <v>1.1433553891256376</v>
      </c>
      <c r="I2553" s="578">
        <v>3.477768212117853E-2</v>
      </c>
      <c r="J2553" s="578">
        <v>6.3814012052413674E-3</v>
      </c>
      <c r="K2553" s="578">
        <v>7.9305136571638251</v>
      </c>
      <c r="L2553" s="578">
        <v>1849.9338645934999</v>
      </c>
      <c r="M2553" s="578">
        <v>1.5968031752854499</v>
      </c>
      <c r="N2553" s="578">
        <v>4.5344163732503703E-2</v>
      </c>
      <c r="O2553" s="578">
        <v>9.7944601729977824E-3</v>
      </c>
      <c r="P2553" s="578">
        <v>4.9270669442339496</v>
      </c>
      <c r="Q2553" s="578">
        <v>1205.2917124430273</v>
      </c>
      <c r="R2553" s="578">
        <v>1.1433555455878301</v>
      </c>
      <c r="S2553" s="578">
        <v>3.477767741166337E-2</v>
      </c>
      <c r="T2553" s="578">
        <v>6.381401045170299E-3</v>
      </c>
      <c r="U2553" s="578">
        <v>7.9305123011581546</v>
      </c>
      <c r="V2553" s="578">
        <v>1849.9338645934999</v>
      </c>
      <c r="W2553" s="578">
        <v>1.59680317580932</v>
      </c>
      <c r="X2553" s="578">
        <v>4.5344155371822077E-2</v>
      </c>
      <c r="Y2553" s="578">
        <v>9.7944601244913821E-3</v>
      </c>
      <c r="AA2553" s="310">
        <v>439</v>
      </c>
    </row>
    <row r="2554" spans="1:27" x14ac:dyDescent="0.3">
      <c r="A2554" s="310" t="s">
        <v>316</v>
      </c>
      <c r="B2554" s="310" t="s">
        <v>191</v>
      </c>
      <c r="C2554" s="310" t="s">
        <v>2183</v>
      </c>
      <c r="D2554" s="36">
        <v>8</v>
      </c>
      <c r="E2554" s="36">
        <v>2012</v>
      </c>
      <c r="F2554" s="578">
        <v>4.6107844186626599</v>
      </c>
      <c r="G2554" s="578">
        <v>1125.4843559265075</v>
      </c>
      <c r="H2554" s="578">
        <v>1.0415594838559601</v>
      </c>
      <c r="I2554" s="578">
        <v>3.0287310356470649E-2</v>
      </c>
      <c r="J2554" s="578">
        <v>5.9588590811472369E-3</v>
      </c>
      <c r="K2554" s="578">
        <v>6.8553013401979053</v>
      </c>
      <c r="L2554" s="578">
        <v>1553.7496986389124</v>
      </c>
      <c r="M2554" s="578">
        <v>1.2380533255636674</v>
      </c>
      <c r="N2554" s="578">
        <v>4.9177285946219201E-2</v>
      </c>
      <c r="O2554" s="578">
        <v>8.2263065996812622E-3</v>
      </c>
      <c r="P2554" s="578">
        <v>4.6107844186626599</v>
      </c>
      <c r="Q2554" s="578">
        <v>1125.4843559265075</v>
      </c>
      <c r="R2554" s="578">
        <v>1.0415594838559601</v>
      </c>
      <c r="S2554" s="578">
        <v>3.0287306725919373E-2</v>
      </c>
      <c r="T2554" s="578">
        <v>5.9588589744331922E-3</v>
      </c>
      <c r="U2554" s="578">
        <v>6.8552998798841092</v>
      </c>
      <c r="V2554" s="578">
        <v>1553.749750137325</v>
      </c>
      <c r="W2554" s="578">
        <v>1.2380521260201875</v>
      </c>
      <c r="X2554" s="578">
        <v>4.9177276990121699E-2</v>
      </c>
      <c r="Y2554" s="578">
        <v>8.2263068131093534E-3</v>
      </c>
      <c r="AA2554" s="310">
        <v>440</v>
      </c>
    </row>
    <row r="2555" spans="1:27" x14ac:dyDescent="0.3">
      <c r="A2555" s="310" t="s">
        <v>317</v>
      </c>
      <c r="B2555" s="310" t="s">
        <v>191</v>
      </c>
      <c r="C2555" s="310" t="s">
        <v>2183</v>
      </c>
      <c r="D2555" s="36">
        <v>9</v>
      </c>
      <c r="E2555" s="36">
        <v>2012</v>
      </c>
      <c r="F2555" s="578">
        <v>4.3735945496446176</v>
      </c>
      <c r="G2555" s="578">
        <v>1065.6288464864051</v>
      </c>
      <c r="H2555" s="578">
        <v>0.96521835805227307</v>
      </c>
      <c r="I2555" s="578">
        <v>2.6919648793409499E-2</v>
      </c>
      <c r="J2555" s="578">
        <v>5.6419698424482051E-3</v>
      </c>
      <c r="K2555" s="578">
        <v>6.7969251367321704</v>
      </c>
      <c r="L2555" s="578">
        <v>1505.9433275858523</v>
      </c>
      <c r="M2555" s="578">
        <v>1.1049553417154425</v>
      </c>
      <c r="N2555" s="578">
        <v>6.2454967510651202E-2</v>
      </c>
      <c r="O2555" s="578">
        <v>7.9731974450017607E-3</v>
      </c>
      <c r="P2555" s="578">
        <v>4.3735945993151546</v>
      </c>
      <c r="Q2555" s="578">
        <v>1065.6288464864051</v>
      </c>
      <c r="R2555" s="578">
        <v>0.965218283856908</v>
      </c>
      <c r="S2555" s="578">
        <v>2.6919648793409499E-2</v>
      </c>
      <c r="T2555" s="578">
        <v>5.6419697890911823E-3</v>
      </c>
      <c r="U2555" s="578">
        <v>6.7969239371886925</v>
      </c>
      <c r="V2555" s="578">
        <v>1505.9432233174598</v>
      </c>
      <c r="W2555" s="578">
        <v>1.1049553313350726</v>
      </c>
      <c r="X2555" s="578">
        <v>6.245496436167737E-2</v>
      </c>
      <c r="Y2555" s="578">
        <v>7.9731972412749458E-3</v>
      </c>
      <c r="AA2555" s="310">
        <v>441</v>
      </c>
    </row>
    <row r="2556" spans="1:27" x14ac:dyDescent="0.3">
      <c r="A2556" s="310" t="s">
        <v>318</v>
      </c>
      <c r="B2556" s="310" t="s">
        <v>191</v>
      </c>
      <c r="C2556" s="310" t="s">
        <v>2183</v>
      </c>
      <c r="D2556" s="36">
        <v>10</v>
      </c>
      <c r="E2556" s="36">
        <v>2012</v>
      </c>
      <c r="F2556" s="578">
        <v>4.18910557127196</v>
      </c>
      <c r="G2556" s="578">
        <v>1019.0762831370002</v>
      </c>
      <c r="H2556" s="578">
        <v>0.90583716798573699</v>
      </c>
      <c r="I2556" s="578">
        <v>2.4300259349729399E-2</v>
      </c>
      <c r="J2556" s="578">
        <v>5.3954891457882051E-3</v>
      </c>
      <c r="K2556" s="578">
        <v>6.7477789175754825</v>
      </c>
      <c r="L2556" s="578">
        <v>1465.935774485265</v>
      </c>
      <c r="M2556" s="578">
        <v>0.99572109027455202</v>
      </c>
      <c r="N2556" s="578">
        <v>7.2351625815826923E-2</v>
      </c>
      <c r="O2556" s="578">
        <v>7.7613934142088175E-3</v>
      </c>
      <c r="P2556" s="578">
        <v>4.1891056755748606</v>
      </c>
      <c r="Q2556" s="578">
        <v>1019.0762831370002</v>
      </c>
      <c r="R2556" s="578">
        <v>0.90583717854072598</v>
      </c>
      <c r="S2556" s="578">
        <v>2.4300259349729399E-2</v>
      </c>
      <c r="T2556" s="578">
        <v>5.3954890414994799E-3</v>
      </c>
      <c r="U2556" s="578">
        <v>6.7477780831157599</v>
      </c>
      <c r="V2556" s="578">
        <v>1465.9357223510699</v>
      </c>
      <c r="W2556" s="578">
        <v>0.99572101080169262</v>
      </c>
      <c r="X2556" s="578">
        <v>7.235162627633443E-2</v>
      </c>
      <c r="Y2556" s="578">
        <v>7.7613935694292461E-3</v>
      </c>
      <c r="AA2556" s="310">
        <v>442</v>
      </c>
    </row>
    <row r="2557" spans="1:27" x14ac:dyDescent="0.3">
      <c r="A2557" s="310" t="s">
        <v>319</v>
      </c>
      <c r="B2557" s="310" t="s">
        <v>191</v>
      </c>
      <c r="C2557" s="310" t="s">
        <v>2183</v>
      </c>
      <c r="D2557" s="36">
        <v>11</v>
      </c>
      <c r="E2557" s="36">
        <v>2012</v>
      </c>
      <c r="F2557" s="578">
        <v>5.2920313572103579</v>
      </c>
      <c r="G2557" s="578">
        <v>1161.36281585693</v>
      </c>
      <c r="H2557" s="578">
        <v>0.78316261619329408</v>
      </c>
      <c r="I2557" s="578">
        <v>4.8331566796756847E-2</v>
      </c>
      <c r="J2557" s="578">
        <v>6.148826922678075E-3</v>
      </c>
      <c r="K2557" s="578">
        <v>6.7133605530783171</v>
      </c>
      <c r="L2557" s="578">
        <v>1428.0147895812925</v>
      </c>
      <c r="M2557" s="578">
        <v>0.8943782250086465</v>
      </c>
      <c r="N2557" s="578">
        <v>8.1308827878577433E-2</v>
      </c>
      <c r="O2557" s="578">
        <v>7.5606150494422694E-3</v>
      </c>
      <c r="P2557" s="578">
        <v>5.2920314615184854</v>
      </c>
      <c r="Q2557" s="578">
        <v>1161.36281585693</v>
      </c>
      <c r="R2557" s="578">
        <v>0.78316255286335901</v>
      </c>
      <c r="S2557" s="578">
        <v>4.8331569441870628E-2</v>
      </c>
      <c r="T2557" s="578">
        <v>6.148826922678075E-3</v>
      </c>
      <c r="U2557" s="578">
        <v>6.7133600836968919</v>
      </c>
      <c r="V2557" s="578">
        <v>1428.0147895812925</v>
      </c>
      <c r="W2557" s="578">
        <v>0.89437819831073229</v>
      </c>
      <c r="X2557" s="578">
        <v>8.1308826882680721E-2</v>
      </c>
      <c r="Y2557" s="578">
        <v>7.5606151027992913E-3</v>
      </c>
      <c r="AA2557" s="310">
        <v>443</v>
      </c>
    </row>
    <row r="2558" spans="1:27" x14ac:dyDescent="0.3">
      <c r="A2558" s="310" t="s">
        <v>320</v>
      </c>
      <c r="B2558" s="310" t="s">
        <v>191</v>
      </c>
      <c r="C2558" s="310" t="s">
        <v>2183</v>
      </c>
      <c r="D2558" s="36">
        <v>12</v>
      </c>
      <c r="E2558" s="36">
        <v>2012</v>
      </c>
      <c r="F2558" s="578">
        <v>6.1944187560875399</v>
      </c>
      <c r="G2558" s="578">
        <v>1277.7864519754976</v>
      </c>
      <c r="H2558" s="578">
        <v>0.68279552628519002</v>
      </c>
      <c r="I2558" s="578">
        <v>6.7993517005258242E-2</v>
      </c>
      <c r="J2558" s="578">
        <v>6.7652273816444577E-3</v>
      </c>
      <c r="K2558" s="578">
        <v>6.6831250211398547</v>
      </c>
      <c r="L2558" s="578">
        <v>1396.0691960652625</v>
      </c>
      <c r="M2558" s="578">
        <v>0.81049652149279872</v>
      </c>
      <c r="N2558" s="578">
        <v>8.8582286117040512E-2</v>
      </c>
      <c r="O2558" s="578">
        <v>7.3914774596535865E-3</v>
      </c>
      <c r="P2558" s="578">
        <v>6.1944186517794106</v>
      </c>
      <c r="Q2558" s="578">
        <v>1277.7864519754976</v>
      </c>
      <c r="R2558" s="578">
        <v>0.68279555293944771</v>
      </c>
      <c r="S2558" s="578">
        <v>6.7993520629594628E-2</v>
      </c>
      <c r="T2558" s="578">
        <v>6.765227328287435E-3</v>
      </c>
      <c r="U2558" s="578">
        <v>6.6831238215963769</v>
      </c>
      <c r="V2558" s="578">
        <v>1396.069196701045</v>
      </c>
      <c r="W2558" s="578">
        <v>0.81049645257492831</v>
      </c>
      <c r="X2558" s="578">
        <v>8.8582280125592633E-2</v>
      </c>
      <c r="Y2558" s="578">
        <v>7.3914775590916727E-3</v>
      </c>
      <c r="AA2558" s="310">
        <v>444</v>
      </c>
    </row>
    <row r="2559" spans="1:27" x14ac:dyDescent="0.3">
      <c r="A2559" s="310" t="s">
        <v>321</v>
      </c>
      <c r="B2559" s="310" t="s">
        <v>191</v>
      </c>
      <c r="C2559" s="310" t="s">
        <v>2183</v>
      </c>
      <c r="D2559" s="36">
        <v>13</v>
      </c>
      <c r="E2559" s="36">
        <v>2012</v>
      </c>
      <c r="F2559" s="578">
        <v>6.1323627053761776</v>
      </c>
      <c r="G2559" s="578">
        <v>1251.3699073791449</v>
      </c>
      <c r="H2559" s="578">
        <v>0.62379524983407453</v>
      </c>
      <c r="I2559" s="578">
        <v>6.92346768143276E-2</v>
      </c>
      <c r="J2559" s="578">
        <v>6.6253627543725654E-3</v>
      </c>
      <c r="K2559" s="578">
        <v>6.5511343236430477</v>
      </c>
      <c r="L2559" s="578">
        <v>1358.1856269836401</v>
      </c>
      <c r="M2559" s="578">
        <v>0.74993541427344679</v>
      </c>
      <c r="N2559" s="578">
        <v>8.919118814173993E-2</v>
      </c>
      <c r="O2559" s="578">
        <v>7.1909097993435901E-3</v>
      </c>
      <c r="P2559" s="578">
        <v>6.1323624967650749</v>
      </c>
      <c r="Q2559" s="578">
        <v>1251.36985524495</v>
      </c>
      <c r="R2559" s="578">
        <v>0.62379519155365359</v>
      </c>
      <c r="S2559" s="578">
        <v>6.9234680381972141E-2</v>
      </c>
      <c r="T2559" s="578">
        <v>6.625362599152136E-3</v>
      </c>
      <c r="U2559" s="578">
        <v>6.5511338021024104</v>
      </c>
      <c r="V2559" s="578">
        <v>1358.1856269836401</v>
      </c>
      <c r="W2559" s="578">
        <v>0.74993537183521097</v>
      </c>
      <c r="X2559" s="578">
        <v>8.9191183687641229E-2</v>
      </c>
      <c r="Y2559" s="578">
        <v>7.1909097459865673E-3</v>
      </c>
      <c r="AA2559" s="310">
        <v>445</v>
      </c>
    </row>
    <row r="2560" spans="1:27" x14ac:dyDescent="0.3">
      <c r="A2560" s="310" t="s">
        <v>322</v>
      </c>
      <c r="B2560" s="310" t="s">
        <v>191</v>
      </c>
      <c r="C2560" s="310" t="s">
        <v>2183</v>
      </c>
      <c r="D2560" s="36">
        <v>14</v>
      </c>
      <c r="E2560" s="36">
        <v>2012</v>
      </c>
      <c r="F2560" s="578">
        <v>6.3979255427257105</v>
      </c>
      <c r="G2560" s="578">
        <v>1314.2384325663202</v>
      </c>
      <c r="H2560" s="578">
        <v>0.65824343917968953</v>
      </c>
      <c r="I2560" s="578">
        <v>6.8049263856664724E-2</v>
      </c>
      <c r="J2560" s="578">
        <v>6.9582292029129623E-3</v>
      </c>
      <c r="K2560" s="578">
        <v>6.7787522871855455</v>
      </c>
      <c r="L2560" s="578">
        <v>1411.4887428283623</v>
      </c>
      <c r="M2560" s="578">
        <v>0.77302006973574522</v>
      </c>
      <c r="N2560" s="578">
        <v>8.7990447749689268E-2</v>
      </c>
      <c r="O2560" s="578">
        <v>7.4731094452242025E-3</v>
      </c>
      <c r="P2560" s="578">
        <v>6.3979256470338379</v>
      </c>
      <c r="Q2560" s="578">
        <v>1314.2384847005173</v>
      </c>
      <c r="R2560" s="578">
        <v>0.65824344336579044</v>
      </c>
      <c r="S2560" s="578">
        <v>6.8049268386554673E-2</v>
      </c>
      <c r="T2560" s="578">
        <v>6.9582291519812572E-3</v>
      </c>
      <c r="U2560" s="578">
        <v>6.7787519742611604</v>
      </c>
      <c r="V2560" s="578">
        <v>1411.4887428283623</v>
      </c>
      <c r="W2560" s="578">
        <v>0.773020059180756</v>
      </c>
      <c r="X2560" s="578">
        <v>8.7990444624665487E-2</v>
      </c>
      <c r="Y2560" s="578">
        <v>7.4731093385101578E-3</v>
      </c>
      <c r="AA2560" s="310">
        <v>446</v>
      </c>
    </row>
    <row r="2561" spans="1:27" x14ac:dyDescent="0.3">
      <c r="A2561" s="310" t="s">
        <v>323</v>
      </c>
      <c r="B2561" s="310" t="s">
        <v>191</v>
      </c>
      <c r="C2561" s="310" t="s">
        <v>2183</v>
      </c>
      <c r="D2561" s="36">
        <v>15</v>
      </c>
      <c r="E2561" s="36">
        <v>2012</v>
      </c>
      <c r="F2561" s="578">
        <v>6.6565348699884099</v>
      </c>
      <c r="G2561" s="578">
        <v>1375.80651855468</v>
      </c>
      <c r="H2561" s="578">
        <v>0.69442249166119474</v>
      </c>
      <c r="I2561" s="578">
        <v>6.6951134491622072E-2</v>
      </c>
      <c r="J2561" s="578">
        <v>7.2841985941825725E-3</v>
      </c>
      <c r="K2561" s="578">
        <v>6.9984454970823773</v>
      </c>
      <c r="L2561" s="578">
        <v>1462.3100026448526</v>
      </c>
      <c r="M2561" s="578">
        <v>0.79498734294126383</v>
      </c>
      <c r="N2561" s="578">
        <v>8.5072723337664954E-2</v>
      </c>
      <c r="O2561" s="578">
        <v>7.7421896664115232E-3</v>
      </c>
      <c r="P2561" s="578">
        <v>6.6565346092287001</v>
      </c>
      <c r="Q2561" s="578">
        <v>1375.8064664204851</v>
      </c>
      <c r="R2561" s="578">
        <v>0.69442242793835796</v>
      </c>
      <c r="S2561" s="578">
        <v>6.6951134012924671E-2</v>
      </c>
      <c r="T2561" s="578">
        <v>7.2841986451142749E-3</v>
      </c>
      <c r="U2561" s="578">
        <v>6.9984440888401824</v>
      </c>
      <c r="V2561" s="578">
        <v>1462.3100026448526</v>
      </c>
      <c r="W2561" s="578">
        <v>0.7949873007213073</v>
      </c>
      <c r="X2561" s="578">
        <v>8.5072714805998331E-2</v>
      </c>
      <c r="Y2561" s="578">
        <v>7.742189613054503E-3</v>
      </c>
      <c r="AA2561" s="310">
        <v>447</v>
      </c>
    </row>
    <row r="2562" spans="1:27" x14ac:dyDescent="0.3">
      <c r="A2562" s="580" t="s">
        <v>324</v>
      </c>
      <c r="B2562" s="580" t="s">
        <v>191</v>
      </c>
      <c r="C2562" s="580" t="s">
        <v>2183</v>
      </c>
      <c r="D2562" s="581">
        <v>16</v>
      </c>
      <c r="E2562" s="581">
        <v>2012</v>
      </c>
      <c r="F2562" s="582">
        <v>7.0392831589560929</v>
      </c>
      <c r="G2562" s="582">
        <v>1461.3399085998499</v>
      </c>
      <c r="H2562" s="582">
        <v>0.74295739303245956</v>
      </c>
      <c r="I2562" s="582">
        <v>6.675104778090217E-2</v>
      </c>
      <c r="J2562" s="582">
        <v>7.7370544240693518E-3</v>
      </c>
      <c r="K2562" s="582">
        <v>7.3329198116844001</v>
      </c>
      <c r="L2562" s="582">
        <v>1536.2445958455373</v>
      </c>
      <c r="M2562" s="582">
        <v>0.83180363745001751</v>
      </c>
      <c r="N2562" s="582">
        <v>8.3958274426549878E-2</v>
      </c>
      <c r="O2562" s="582">
        <v>8.1336370494682324E-3</v>
      </c>
      <c r="P2562" s="582">
        <v>7.0392834718804753</v>
      </c>
      <c r="Q2562" s="582">
        <v>1461.3399085998499</v>
      </c>
      <c r="R2562" s="582">
        <v>0.74295741290067452</v>
      </c>
      <c r="S2562" s="582">
        <v>6.6751047271281977E-2</v>
      </c>
      <c r="T2562" s="582">
        <v>7.7370544822770154E-3</v>
      </c>
      <c r="U2562" s="582">
        <v>7.332918455678735</v>
      </c>
      <c r="V2562" s="582">
        <v>1536.2445958455373</v>
      </c>
      <c r="W2562" s="582">
        <v>0.83180355311681775</v>
      </c>
      <c r="X2562" s="582">
        <v>8.3958265763006482E-2</v>
      </c>
      <c r="Y2562" s="582">
        <v>8.1336369912605698E-3</v>
      </c>
      <c r="AA2562" s="310">
        <v>448</v>
      </c>
    </row>
    <row r="2563" spans="1:27" x14ac:dyDescent="0.3">
      <c r="A2563" s="310" t="s">
        <v>325</v>
      </c>
      <c r="B2563" s="310" t="s">
        <v>191</v>
      </c>
      <c r="C2563" s="310" t="s">
        <v>2183</v>
      </c>
      <c r="D2563" s="36">
        <v>1</v>
      </c>
      <c r="E2563" s="36">
        <v>2020</v>
      </c>
      <c r="F2563" s="578">
        <v>12.233843261725227</v>
      </c>
      <c r="G2563" s="578">
        <v>6512.5816599527952</v>
      </c>
      <c r="H2563" s="578">
        <v>3.1638183780014502</v>
      </c>
      <c r="I2563" s="578">
        <v>9.8820603440193069E-2</v>
      </c>
      <c r="J2563" s="578">
        <v>3.44808030640706E-2</v>
      </c>
      <c r="K2563" s="578">
        <v>11.906976123660501</v>
      </c>
      <c r="L2563" s="578">
        <v>6352.7742055257122</v>
      </c>
      <c r="M2563" s="578">
        <v>3.1362287816591499</v>
      </c>
      <c r="N2563" s="578">
        <v>8.8003665413755969E-2</v>
      </c>
      <c r="O2563" s="578">
        <v>3.36347118330498E-2</v>
      </c>
      <c r="P2563" s="578">
        <v>12.23383700323755</v>
      </c>
      <c r="Q2563" s="578">
        <v>6512.5816599527952</v>
      </c>
      <c r="R2563" s="578">
        <v>3.1638183253235148</v>
      </c>
      <c r="S2563" s="578">
        <v>9.8820597916528627E-2</v>
      </c>
      <c r="T2563" s="578">
        <v>3.44808030640706E-2</v>
      </c>
      <c r="U2563" s="578">
        <v>11.906976123660501</v>
      </c>
      <c r="V2563" s="578">
        <v>6352.7741546630823</v>
      </c>
      <c r="W2563" s="578">
        <v>3.1362287325318845</v>
      </c>
      <c r="X2563" s="578">
        <v>8.8003664761951428E-2</v>
      </c>
      <c r="Y2563" s="578">
        <v>3.36347118330498E-2</v>
      </c>
      <c r="AA2563" s="310">
        <v>449</v>
      </c>
    </row>
    <row r="2564" spans="1:27" x14ac:dyDescent="0.3">
      <c r="A2564" s="310" t="s">
        <v>326</v>
      </c>
      <c r="B2564" s="310" t="s">
        <v>191</v>
      </c>
      <c r="C2564" s="310" t="s">
        <v>2183</v>
      </c>
      <c r="D2564" s="36">
        <v>2</v>
      </c>
      <c r="E2564" s="36">
        <v>2020</v>
      </c>
      <c r="F2564" s="578">
        <v>7.6665516634820925</v>
      </c>
      <c r="G2564" s="578">
        <v>3834.7127685546825</v>
      </c>
      <c r="H2564" s="578">
        <v>1.8737209402024699</v>
      </c>
      <c r="I2564" s="578">
        <v>5.7147819995710322E-2</v>
      </c>
      <c r="J2564" s="578">
        <v>2.0302861191642728E-2</v>
      </c>
      <c r="K2564" s="578">
        <v>7.7437055562622801</v>
      </c>
      <c r="L2564" s="578">
        <v>3792.7343724568623</v>
      </c>
      <c r="M2564" s="578">
        <v>1.9790835733292573</v>
      </c>
      <c r="N2564" s="578">
        <v>4.6176980268986201E-2</v>
      </c>
      <c r="O2564" s="578">
        <v>2.0080591726582424E-2</v>
      </c>
      <c r="P2564" s="578">
        <v>7.6665511419414498</v>
      </c>
      <c r="Q2564" s="578">
        <v>3834.7127176920521</v>
      </c>
      <c r="R2564" s="578">
        <v>1.8737209402024699</v>
      </c>
      <c r="S2564" s="578">
        <v>5.7147814767025275E-2</v>
      </c>
      <c r="T2564" s="578">
        <v>2.0302861191642724E-2</v>
      </c>
      <c r="U2564" s="578">
        <v>7.7437049825675723</v>
      </c>
      <c r="V2564" s="578">
        <v>3792.7343724568623</v>
      </c>
      <c r="W2564" s="578">
        <v>1.9790835680905701</v>
      </c>
      <c r="X2564" s="578">
        <v>4.6176979288550919E-2</v>
      </c>
      <c r="Y2564" s="578">
        <v>2.0080591726582424E-2</v>
      </c>
      <c r="AA2564" s="310">
        <v>450</v>
      </c>
    </row>
    <row r="2565" spans="1:27" x14ac:dyDescent="0.3">
      <c r="A2565" s="310" t="s">
        <v>327</v>
      </c>
      <c r="B2565" s="310" t="s">
        <v>191</v>
      </c>
      <c r="C2565" s="310" t="s">
        <v>2183</v>
      </c>
      <c r="D2565" s="36">
        <v>3</v>
      </c>
      <c r="E2565" s="36">
        <v>2020</v>
      </c>
      <c r="F2565" s="578">
        <v>4.1544699313380926</v>
      </c>
      <c r="G2565" s="578">
        <v>2031.2140579223574</v>
      </c>
      <c r="H2565" s="578">
        <v>0.98936114553362098</v>
      </c>
      <c r="I2565" s="578">
        <v>2.5868808646919199E-2</v>
      </c>
      <c r="J2565" s="578">
        <v>1.0754247288180774E-2</v>
      </c>
      <c r="K2565" s="578">
        <v>5.7827354189794224</v>
      </c>
      <c r="L2565" s="578">
        <v>2636.7234675089476</v>
      </c>
      <c r="M2565" s="578">
        <v>1.3487986456602776</v>
      </c>
      <c r="N2565" s="578">
        <v>2.730479047772855E-2</v>
      </c>
      <c r="O2565" s="578">
        <v>1.3960115660059525E-2</v>
      </c>
      <c r="P2565" s="578">
        <v>4.1544693054893225</v>
      </c>
      <c r="Q2565" s="578">
        <v>2031.2140579223574</v>
      </c>
      <c r="R2565" s="578">
        <v>0.98936109306911568</v>
      </c>
      <c r="S2565" s="578">
        <v>2.5868808646919199E-2</v>
      </c>
      <c r="T2565" s="578">
        <v>1.0754247288180774E-2</v>
      </c>
      <c r="U2565" s="578">
        <v>5.7827353668253565</v>
      </c>
      <c r="V2565" s="578">
        <v>2636.7234675089476</v>
      </c>
      <c r="W2565" s="578">
        <v>1.3487983327358926</v>
      </c>
      <c r="X2565" s="578">
        <v>2.7304785799515154E-2</v>
      </c>
      <c r="Y2565" s="578">
        <v>1.3960115660059525E-2</v>
      </c>
      <c r="AA2565" s="310">
        <v>451</v>
      </c>
    </row>
    <row r="2566" spans="1:27" x14ac:dyDescent="0.3">
      <c r="A2566" s="310" t="s">
        <v>328</v>
      </c>
      <c r="B2566" s="310" t="s">
        <v>191</v>
      </c>
      <c r="C2566" s="310" t="s">
        <v>2183</v>
      </c>
      <c r="D2566" s="36">
        <v>4</v>
      </c>
      <c r="E2566" s="36">
        <v>2020</v>
      </c>
      <c r="F2566" s="578">
        <v>2.082313380268785</v>
      </c>
      <c r="G2566" s="578">
        <v>1091.3802159627251</v>
      </c>
      <c r="H2566" s="578">
        <v>0.54052621185352678</v>
      </c>
      <c r="I2566" s="578">
        <v>1.70438699278747E-2</v>
      </c>
      <c r="J2566" s="578">
        <v>5.7782976218731996E-3</v>
      </c>
      <c r="K2566" s="578">
        <v>5.0289867671840476</v>
      </c>
      <c r="L2566" s="578">
        <v>2230.71656545003</v>
      </c>
      <c r="M2566" s="578">
        <v>1.0876601230750824</v>
      </c>
      <c r="N2566" s="578">
        <v>2.15927718236343E-2</v>
      </c>
      <c r="O2566" s="578">
        <v>1.1810499971033976E-2</v>
      </c>
      <c r="P2566" s="578">
        <v>2.0823133802673075</v>
      </c>
      <c r="Q2566" s="578">
        <v>1091.3802680969225</v>
      </c>
      <c r="R2566" s="578">
        <v>0.54052613183982101</v>
      </c>
      <c r="S2566" s="578">
        <v>1.7043869917415501E-2</v>
      </c>
      <c r="T2566" s="578">
        <v>5.7782976218731996E-3</v>
      </c>
      <c r="U2566" s="578">
        <v>5.0289864021160575</v>
      </c>
      <c r="V2566" s="578">
        <v>2230.71656545003</v>
      </c>
      <c r="W2566" s="578">
        <v>1.0876601225560625</v>
      </c>
      <c r="X2566" s="578">
        <v>2.1592771828863898E-2</v>
      </c>
      <c r="Y2566" s="578">
        <v>1.1810501009070601E-2</v>
      </c>
      <c r="AA2566" s="310">
        <v>452</v>
      </c>
    </row>
    <row r="2567" spans="1:27" x14ac:dyDescent="0.3">
      <c r="A2567" s="310" t="s">
        <v>329</v>
      </c>
      <c r="B2567" s="310" t="s">
        <v>191</v>
      </c>
      <c r="C2567" s="310" t="s">
        <v>2183</v>
      </c>
      <c r="D2567" s="36">
        <v>5</v>
      </c>
      <c r="E2567" s="36">
        <v>2020</v>
      </c>
      <c r="F2567" s="578">
        <v>2.3443036777718249</v>
      </c>
      <c r="G2567" s="578">
        <v>1129.8878173828075</v>
      </c>
      <c r="H2567" s="578">
        <v>0.5470540182141117</v>
      </c>
      <c r="I2567" s="578">
        <v>1.8340566884717177E-2</v>
      </c>
      <c r="J2567" s="578">
        <v>5.9821781566521725E-3</v>
      </c>
      <c r="K2567" s="578">
        <v>4.5585541694599598</v>
      </c>
      <c r="L2567" s="578">
        <v>1995.637929280595</v>
      </c>
      <c r="M2567" s="578">
        <v>0.9250433637450135</v>
      </c>
      <c r="N2567" s="578">
        <v>1.9991865337639525E-2</v>
      </c>
      <c r="O2567" s="578">
        <v>1.05658844695426E-2</v>
      </c>
      <c r="P2567" s="578">
        <v>2.3443036777633353</v>
      </c>
      <c r="Q2567" s="578">
        <v>1129.8878173828075</v>
      </c>
      <c r="R2567" s="578">
        <v>0.54705400675447846</v>
      </c>
      <c r="S2567" s="578">
        <v>1.83405663556186E-2</v>
      </c>
      <c r="T2567" s="578">
        <v>5.9821781566521725E-3</v>
      </c>
      <c r="U2567" s="578">
        <v>4.55855453453841</v>
      </c>
      <c r="V2567" s="578">
        <v>1995.637929280595</v>
      </c>
      <c r="W2567" s="578">
        <v>0.92504330569257309</v>
      </c>
      <c r="X2567" s="578">
        <v>1.9991865353100925E-2</v>
      </c>
      <c r="Y2567" s="578">
        <v>1.05658844695426E-2</v>
      </c>
      <c r="AA2567" s="310">
        <v>453</v>
      </c>
    </row>
    <row r="2568" spans="1:27" x14ac:dyDescent="0.3">
      <c r="A2568" s="310" t="s">
        <v>330</v>
      </c>
      <c r="B2568" s="310" t="s">
        <v>191</v>
      </c>
      <c r="C2568" s="310" t="s">
        <v>2183</v>
      </c>
      <c r="D2568" s="36">
        <v>6</v>
      </c>
      <c r="E2568" s="36">
        <v>2020</v>
      </c>
      <c r="F2568" s="578">
        <v>2.5015000498969999</v>
      </c>
      <c r="G2568" s="578">
        <v>1152.9955101013124</v>
      </c>
      <c r="H2568" s="578">
        <v>0.55096917337747653</v>
      </c>
      <c r="I2568" s="578">
        <v>1.9118535029292574E-2</v>
      </c>
      <c r="J2568" s="578">
        <v>6.1045257995525947E-3</v>
      </c>
      <c r="K2568" s="578">
        <v>4.1834873784682696</v>
      </c>
      <c r="L2568" s="578">
        <v>1824.446549733475</v>
      </c>
      <c r="M2568" s="578">
        <v>0.79525516523669126</v>
      </c>
      <c r="N2568" s="578">
        <v>1.8495791315217499E-2</v>
      </c>
      <c r="O2568" s="578">
        <v>9.6595223052038937E-3</v>
      </c>
      <c r="P2568" s="578">
        <v>2.5015000498969999</v>
      </c>
      <c r="Q2568" s="578">
        <v>1152.9955101013124</v>
      </c>
      <c r="R2568" s="578">
        <v>0.55096914110132833</v>
      </c>
      <c r="S2568" s="578">
        <v>1.9118534531571602E-2</v>
      </c>
      <c r="T2568" s="578">
        <v>6.1045257995525947E-3</v>
      </c>
      <c r="U2568" s="578">
        <v>4.1834873784682696</v>
      </c>
      <c r="V2568" s="578">
        <v>1824.446549733475</v>
      </c>
      <c r="W2568" s="578">
        <v>0.79525513884921817</v>
      </c>
      <c r="X2568" s="578">
        <v>1.8495791315217499E-2</v>
      </c>
      <c r="Y2568" s="578">
        <v>9.659522256697509E-3</v>
      </c>
      <c r="AA2568" s="310">
        <v>454</v>
      </c>
    </row>
    <row r="2569" spans="1:27" x14ac:dyDescent="0.3">
      <c r="A2569" s="310" t="s">
        <v>331</v>
      </c>
      <c r="B2569" s="310" t="s">
        <v>191</v>
      </c>
      <c r="C2569" s="310" t="s">
        <v>2183</v>
      </c>
      <c r="D2569" s="36">
        <v>7</v>
      </c>
      <c r="E2569" s="36">
        <v>2020</v>
      </c>
      <c r="F2569" s="578">
        <v>2.6062942142016201</v>
      </c>
      <c r="G2569" s="578">
        <v>1168.402083079015</v>
      </c>
      <c r="H2569" s="578">
        <v>0.55358006047511754</v>
      </c>
      <c r="I2569" s="578">
        <v>1.9637251025415001E-2</v>
      </c>
      <c r="J2569" s="578">
        <v>6.1860912610427442E-3</v>
      </c>
      <c r="K2569" s="578">
        <v>4.2094986113952446</v>
      </c>
      <c r="L2569" s="578">
        <v>1790.2171796162875</v>
      </c>
      <c r="M2569" s="578">
        <v>0.74493392490451948</v>
      </c>
      <c r="N2569" s="578">
        <v>2.5532741201459399E-2</v>
      </c>
      <c r="O2569" s="578">
        <v>9.4782834251721654E-3</v>
      </c>
      <c r="P2569" s="578">
        <v>2.6062942142016201</v>
      </c>
      <c r="Q2569" s="578">
        <v>1168.402083079015</v>
      </c>
      <c r="R2569" s="578">
        <v>0.55358003920506771</v>
      </c>
      <c r="S2569" s="578">
        <v>1.9637251025415001E-2</v>
      </c>
      <c r="T2569" s="578">
        <v>6.1860913119744475E-3</v>
      </c>
      <c r="U2569" s="578">
        <v>4.2094986113952446</v>
      </c>
      <c r="V2569" s="578">
        <v>1790.2171796162875</v>
      </c>
      <c r="W2569" s="578">
        <v>0.74493394617456876</v>
      </c>
      <c r="X2569" s="578">
        <v>2.5532742249197299E-2</v>
      </c>
      <c r="Y2569" s="578">
        <v>9.4782834251721654E-3</v>
      </c>
      <c r="AA2569" s="310">
        <v>455</v>
      </c>
    </row>
    <row r="2570" spans="1:27" x14ac:dyDescent="0.3">
      <c r="A2570" s="310" t="s">
        <v>332</v>
      </c>
      <c r="B2570" s="310" t="s">
        <v>191</v>
      </c>
      <c r="C2570" s="310" t="s">
        <v>2183</v>
      </c>
      <c r="D2570" s="36">
        <v>8</v>
      </c>
      <c r="E2570" s="36">
        <v>2020</v>
      </c>
      <c r="F2570" s="578">
        <v>2.4528679489193701</v>
      </c>
      <c r="G2570" s="578">
        <v>1089.4967854817676</v>
      </c>
      <c r="H2570" s="578">
        <v>0.49642753750473856</v>
      </c>
      <c r="I2570" s="578">
        <v>1.7110900225816201E-2</v>
      </c>
      <c r="J2570" s="578">
        <v>5.7683355989865907E-3</v>
      </c>
      <c r="K2570" s="578">
        <v>3.6461256693776973</v>
      </c>
      <c r="L2570" s="578">
        <v>1503.7527224222774</v>
      </c>
      <c r="M2570" s="578">
        <v>0.57223213589653199</v>
      </c>
      <c r="N2570" s="578">
        <v>2.7499252581037498E-2</v>
      </c>
      <c r="O2570" s="578">
        <v>7.9615980503149279E-3</v>
      </c>
      <c r="P2570" s="578">
        <v>2.4528677924529303</v>
      </c>
      <c r="Q2570" s="578">
        <v>1089.4967333475724</v>
      </c>
      <c r="R2570" s="578">
        <v>0.49642756765145624</v>
      </c>
      <c r="S2570" s="578">
        <v>1.7110900225816201E-2</v>
      </c>
      <c r="T2570" s="578">
        <v>5.7683355989865907E-3</v>
      </c>
      <c r="U2570" s="578">
        <v>3.6461256184653976</v>
      </c>
      <c r="V2570" s="578">
        <v>1503.7527224222774</v>
      </c>
      <c r="W2570" s="578">
        <v>0.57223215064489774</v>
      </c>
      <c r="X2570" s="578">
        <v>2.7499253639234601E-2</v>
      </c>
      <c r="Y2570" s="578">
        <v>7.9615980503149279E-3</v>
      </c>
      <c r="AA2570" s="310">
        <v>456</v>
      </c>
    </row>
    <row r="2571" spans="1:27" x14ac:dyDescent="0.3">
      <c r="A2571" s="310" t="s">
        <v>333</v>
      </c>
      <c r="B2571" s="310" t="s">
        <v>191</v>
      </c>
      <c r="C2571" s="310" t="s">
        <v>2183</v>
      </c>
      <c r="D2571" s="36">
        <v>9</v>
      </c>
      <c r="E2571" s="36">
        <v>2020</v>
      </c>
      <c r="F2571" s="578">
        <v>2.337799708978455</v>
      </c>
      <c r="G2571" s="578">
        <v>1030.323552449541</v>
      </c>
      <c r="H2571" s="578">
        <v>0.4535641901020423</v>
      </c>
      <c r="I2571" s="578">
        <v>1.52160624260583E-2</v>
      </c>
      <c r="J2571" s="578">
        <v>5.4550384011235976E-3</v>
      </c>
      <c r="K2571" s="578">
        <v>3.6166846167529876</v>
      </c>
      <c r="L2571" s="578">
        <v>1456.5948829650852</v>
      </c>
      <c r="M2571" s="578">
        <v>0.5029109136667097</v>
      </c>
      <c r="N2571" s="578">
        <v>3.4825795239460874E-2</v>
      </c>
      <c r="O2571" s="578">
        <v>7.7119189954828419E-3</v>
      </c>
      <c r="P2571" s="578">
        <v>2.3377992395897573</v>
      </c>
      <c r="Q2571" s="578">
        <v>1030.323552449541</v>
      </c>
      <c r="R2571" s="578">
        <v>0.45356415311107351</v>
      </c>
      <c r="S2571" s="578">
        <v>1.52160623222243E-2</v>
      </c>
      <c r="T2571" s="578">
        <v>5.4550382992601901E-3</v>
      </c>
      <c r="U2571" s="578">
        <v>3.6166846166902298</v>
      </c>
      <c r="V2571" s="578">
        <v>1456.5948829650852</v>
      </c>
      <c r="W2571" s="578">
        <v>0.50291091315739278</v>
      </c>
      <c r="X2571" s="578">
        <v>3.4825795773637445E-2</v>
      </c>
      <c r="Y2571" s="578">
        <v>7.7119189954828419E-3</v>
      </c>
      <c r="AA2571" s="310">
        <v>457</v>
      </c>
    </row>
    <row r="2572" spans="1:27" x14ac:dyDescent="0.3">
      <c r="A2572" s="310" t="s">
        <v>334</v>
      </c>
      <c r="B2572" s="310" t="s">
        <v>191</v>
      </c>
      <c r="C2572" s="310" t="s">
        <v>2183</v>
      </c>
      <c r="D2572" s="36">
        <v>10</v>
      </c>
      <c r="E2572" s="36">
        <v>2020</v>
      </c>
      <c r="F2572" s="578">
        <v>2.248299881704642</v>
      </c>
      <c r="G2572" s="578">
        <v>984.29657045999897</v>
      </c>
      <c r="H2572" s="578">
        <v>0.42022470995288974</v>
      </c>
      <c r="I2572" s="578">
        <v>1.37423657546757E-2</v>
      </c>
      <c r="J2572" s="578">
        <v>5.2113480463352301E-3</v>
      </c>
      <c r="K2572" s="578">
        <v>3.5914733393437874</v>
      </c>
      <c r="L2572" s="578">
        <v>1417.2878036498973</v>
      </c>
      <c r="M2572" s="578">
        <v>0.44642167805189548</v>
      </c>
      <c r="N2572" s="578">
        <v>4.0276254546067002E-2</v>
      </c>
      <c r="O2572" s="578">
        <v>7.5038220432664523E-3</v>
      </c>
      <c r="P2572" s="578">
        <v>2.2482998817019899</v>
      </c>
      <c r="Q2572" s="578">
        <v>984.29657554626192</v>
      </c>
      <c r="R2572" s="578">
        <v>0.42022470441103554</v>
      </c>
      <c r="S2572" s="578">
        <v>1.3742365718333798E-2</v>
      </c>
      <c r="T2572" s="578">
        <v>5.2113480463352301E-3</v>
      </c>
      <c r="U2572" s="578">
        <v>3.5914731307275298</v>
      </c>
      <c r="V2572" s="578">
        <v>1417.2878036498973</v>
      </c>
      <c r="W2572" s="578">
        <v>0.446421663058572</v>
      </c>
      <c r="X2572" s="578">
        <v>4.0276255593804877E-2</v>
      </c>
      <c r="Y2572" s="578">
        <v>7.5038219414030449E-3</v>
      </c>
      <c r="AA2572" s="310">
        <v>458</v>
      </c>
    </row>
    <row r="2573" spans="1:27" x14ac:dyDescent="0.3">
      <c r="A2573" s="310" t="s">
        <v>335</v>
      </c>
      <c r="B2573" s="310" t="s">
        <v>191</v>
      </c>
      <c r="C2573" s="310" t="s">
        <v>2183</v>
      </c>
      <c r="D2573" s="36">
        <v>11</v>
      </c>
      <c r="E2573" s="36">
        <v>2020</v>
      </c>
      <c r="F2573" s="578">
        <v>2.8308120012661599</v>
      </c>
      <c r="G2573" s="578">
        <v>1122.495608011875</v>
      </c>
      <c r="H2573" s="578">
        <v>0.34919228534757402</v>
      </c>
      <c r="I2573" s="578">
        <v>2.6861587355369899E-2</v>
      </c>
      <c r="J2573" s="578">
        <v>5.9430317390554823E-3</v>
      </c>
      <c r="K2573" s="578">
        <v>3.5775130233669099</v>
      </c>
      <c r="L2573" s="578">
        <v>1381.02174886067</v>
      </c>
      <c r="M2573" s="578">
        <v>0.39522196418450473</v>
      </c>
      <c r="N2573" s="578">
        <v>4.518991398845168E-2</v>
      </c>
      <c r="O2573" s="578">
        <v>7.3118096673473049E-3</v>
      </c>
      <c r="P2573" s="578">
        <v>2.8308117404958399</v>
      </c>
      <c r="Q2573" s="578">
        <v>1122.495608011875</v>
      </c>
      <c r="R2573" s="578">
        <v>0.34919228017194304</v>
      </c>
      <c r="S2573" s="578">
        <v>2.6861587350140301E-2</v>
      </c>
      <c r="T2573" s="578">
        <v>5.9430317390554823E-3</v>
      </c>
      <c r="U2573" s="578">
        <v>3.5775130233669099</v>
      </c>
      <c r="V2573" s="578">
        <v>1381.02174886067</v>
      </c>
      <c r="W2573" s="578">
        <v>0.39522196450464697</v>
      </c>
      <c r="X2573" s="578">
        <v>4.5189914493069673E-2</v>
      </c>
      <c r="Y2573" s="578">
        <v>7.3118096139902821E-3</v>
      </c>
      <c r="AA2573" s="310">
        <v>459</v>
      </c>
    </row>
    <row r="2574" spans="1:27" x14ac:dyDescent="0.3">
      <c r="A2574" s="310" t="s">
        <v>336</v>
      </c>
      <c r="B2574" s="310" t="s">
        <v>191</v>
      </c>
      <c r="C2574" s="310" t="s">
        <v>2183</v>
      </c>
      <c r="D2574" s="36">
        <v>12</v>
      </c>
      <c r="E2574" s="36">
        <v>2020</v>
      </c>
      <c r="F2574" s="578">
        <v>3.3074123546248302</v>
      </c>
      <c r="G2574" s="578">
        <v>1235.5689379374126</v>
      </c>
      <c r="H2574" s="578">
        <v>0.29107613623151901</v>
      </c>
      <c r="I2574" s="578">
        <v>3.7595477886497905E-2</v>
      </c>
      <c r="J2574" s="578">
        <v>6.5417144942330153E-3</v>
      </c>
      <c r="K2574" s="578">
        <v>3.5647130546421897</v>
      </c>
      <c r="L2574" s="578">
        <v>1350.4566485086998</v>
      </c>
      <c r="M2574" s="578">
        <v>0.35300783140701203</v>
      </c>
      <c r="N2574" s="578">
        <v>4.9177534140350553E-2</v>
      </c>
      <c r="O2574" s="578">
        <v>7.149982009044222E-3</v>
      </c>
      <c r="P2574" s="578">
        <v>3.3074123546248302</v>
      </c>
      <c r="Q2574" s="578">
        <v>1235.5689379374126</v>
      </c>
      <c r="R2574" s="578">
        <v>0.29107613110924474</v>
      </c>
      <c r="S2574" s="578">
        <v>3.7595477870581769E-2</v>
      </c>
      <c r="T2574" s="578">
        <v>6.5417144942330153E-3</v>
      </c>
      <c r="U2574" s="578">
        <v>3.5647134718747053</v>
      </c>
      <c r="V2574" s="578">
        <v>1350.4566485086998</v>
      </c>
      <c r="W2574" s="578">
        <v>0.35300779580575126</v>
      </c>
      <c r="X2574" s="578">
        <v>4.9177539908214316E-2</v>
      </c>
      <c r="Y2574" s="578">
        <v>7.1499820624012439E-3</v>
      </c>
      <c r="AA2574" s="310">
        <v>460</v>
      </c>
    </row>
    <row r="2575" spans="1:27" x14ac:dyDescent="0.3">
      <c r="A2575" s="310" t="s">
        <v>337</v>
      </c>
      <c r="B2575" s="310" t="s">
        <v>191</v>
      </c>
      <c r="C2575" s="310" t="s">
        <v>2183</v>
      </c>
      <c r="D2575" s="36">
        <v>13</v>
      </c>
      <c r="E2575" s="36">
        <v>2020</v>
      </c>
      <c r="F2575" s="578">
        <v>3.259100485505765</v>
      </c>
      <c r="G2575" s="578">
        <v>1210.4196001688574</v>
      </c>
      <c r="H2575" s="578">
        <v>0.2611036734500275</v>
      </c>
      <c r="I2575" s="578">
        <v>3.82750031421892E-2</v>
      </c>
      <c r="J2575" s="578">
        <v>6.4085597647742E-3</v>
      </c>
      <c r="K2575" s="578">
        <v>3.4806992866820048</v>
      </c>
      <c r="L2575" s="578">
        <v>1314.1729342142676</v>
      </c>
      <c r="M2575" s="578">
        <v>0.32252696793390523</v>
      </c>
      <c r="N2575" s="578">
        <v>4.9514844410926601E-2</v>
      </c>
      <c r="O2575" s="578">
        <v>6.9578653953309751E-3</v>
      </c>
      <c r="P2575" s="578">
        <v>3.2591006941220195</v>
      </c>
      <c r="Q2575" s="578">
        <v>1210.4196001688574</v>
      </c>
      <c r="R2575" s="578">
        <v>0.26110368400501699</v>
      </c>
      <c r="S2575" s="578">
        <v>3.8274994749675245E-2</v>
      </c>
      <c r="T2575" s="578">
        <v>6.4085597647742E-3</v>
      </c>
      <c r="U2575" s="578">
        <v>3.4806992866924675</v>
      </c>
      <c r="V2575" s="578">
        <v>1314.1729342142676</v>
      </c>
      <c r="W2575" s="578">
        <v>0.32252699882762148</v>
      </c>
      <c r="X2575" s="578">
        <v>4.9514845972225822E-2</v>
      </c>
      <c r="Y2575" s="578">
        <v>6.9578654462626776E-3</v>
      </c>
      <c r="AA2575" s="310">
        <v>461</v>
      </c>
    </row>
    <row r="2576" spans="1:27" x14ac:dyDescent="0.3">
      <c r="A2576" s="310" t="s">
        <v>338</v>
      </c>
      <c r="B2576" s="310" t="s">
        <v>191</v>
      </c>
      <c r="C2576" s="310" t="s">
        <v>2183</v>
      </c>
      <c r="D2576" s="36">
        <v>14</v>
      </c>
      <c r="E2576" s="36">
        <v>2020</v>
      </c>
      <c r="F2576" s="578">
        <v>3.3740464718412095</v>
      </c>
      <c r="G2576" s="578">
        <v>1270.1783758799174</v>
      </c>
      <c r="H2576" s="578">
        <v>0.27411633380688671</v>
      </c>
      <c r="I2576" s="578">
        <v>3.763175420256927E-2</v>
      </c>
      <c r="J2576" s="578">
        <v>6.7249430139781881E-3</v>
      </c>
      <c r="K2576" s="578">
        <v>3.5772331089537999</v>
      </c>
      <c r="L2576" s="578">
        <v>1364.7485173543275</v>
      </c>
      <c r="M2576" s="578">
        <v>0.32987159018133105</v>
      </c>
      <c r="N2576" s="578">
        <v>4.8859284899814726E-2</v>
      </c>
      <c r="O2576" s="578">
        <v>7.2256499164116824E-3</v>
      </c>
      <c r="P2576" s="578">
        <v>3.3740458981310377</v>
      </c>
      <c r="Q2576" s="578">
        <v>1270.1783758799174</v>
      </c>
      <c r="R2576" s="578">
        <v>0.27411631321350149</v>
      </c>
      <c r="S2576" s="578">
        <v>3.7631755203922951E-2</v>
      </c>
      <c r="T2576" s="578">
        <v>6.7249429121147807E-3</v>
      </c>
      <c r="U2576" s="578">
        <v>3.5772331089537999</v>
      </c>
      <c r="V2576" s="578">
        <v>1364.7485173543275</v>
      </c>
      <c r="W2576" s="578">
        <v>0.329871589967903</v>
      </c>
      <c r="X2576" s="578">
        <v>4.8859283862687598E-2</v>
      </c>
      <c r="Y2576" s="578">
        <v>7.2256500207004103E-3</v>
      </c>
      <c r="AA2576" s="310">
        <v>462</v>
      </c>
    </row>
    <row r="2577" spans="1:27" x14ac:dyDescent="0.3">
      <c r="A2577" s="310" t="s">
        <v>339</v>
      </c>
      <c r="B2577" s="310" t="s">
        <v>191</v>
      </c>
      <c r="C2577" s="310" t="s">
        <v>2183</v>
      </c>
      <c r="D2577" s="36">
        <v>15</v>
      </c>
      <c r="E2577" s="36">
        <v>2020</v>
      </c>
      <c r="F2577" s="578">
        <v>3.4880495484339851</v>
      </c>
      <c r="G2577" s="578">
        <v>1328.7118797302201</v>
      </c>
      <c r="H2577" s="578">
        <v>0.2882487226609855</v>
      </c>
      <c r="I2577" s="578">
        <v>3.7035532959938153E-2</v>
      </c>
      <c r="J2577" s="578">
        <v>7.0348567242035599E-3</v>
      </c>
      <c r="K2577" s="578">
        <v>3.6713769267371301</v>
      </c>
      <c r="L2577" s="578">
        <v>1412.9576098124126</v>
      </c>
      <c r="M2577" s="578">
        <v>0.33704105568176579</v>
      </c>
      <c r="N2577" s="578">
        <v>4.7239310264255104E-2</v>
      </c>
      <c r="O2577" s="578">
        <v>7.4808883049020799E-3</v>
      </c>
      <c r="P2577" s="578">
        <v>3.4880495483772949</v>
      </c>
      <c r="Q2577" s="578">
        <v>1328.7118797302201</v>
      </c>
      <c r="R2577" s="578">
        <v>0.28824865389712279</v>
      </c>
      <c r="S2577" s="578">
        <v>3.7035532949630551E-2</v>
      </c>
      <c r="T2577" s="578">
        <v>7.0348567242035599E-3</v>
      </c>
      <c r="U2577" s="578">
        <v>3.6713769267371301</v>
      </c>
      <c r="V2577" s="578">
        <v>1412.9576098124126</v>
      </c>
      <c r="W2577" s="578">
        <v>0.33704108149686302</v>
      </c>
      <c r="X2577" s="578">
        <v>4.7239308163625496E-2</v>
      </c>
      <c r="Y2577" s="578">
        <v>7.4808884091908051E-3</v>
      </c>
      <c r="AA2577" s="310">
        <v>463</v>
      </c>
    </row>
    <row r="2578" spans="1:27" x14ac:dyDescent="0.3">
      <c r="A2578" s="580" t="s">
        <v>340</v>
      </c>
      <c r="B2578" s="580" t="s">
        <v>191</v>
      </c>
      <c r="C2578" s="580" t="s">
        <v>2183</v>
      </c>
      <c r="D2578" s="581">
        <v>16</v>
      </c>
      <c r="E2578" s="581">
        <v>2020</v>
      </c>
      <c r="F2578" s="582">
        <v>3.6713869410548297</v>
      </c>
      <c r="G2578" s="582">
        <v>1410.2725041707326</v>
      </c>
      <c r="H2578" s="582">
        <v>0.30780712665485499</v>
      </c>
      <c r="I2578" s="582">
        <v>3.6922112566268525E-2</v>
      </c>
      <c r="J2578" s="582">
        <v>7.4666698298339381E-3</v>
      </c>
      <c r="K2578" s="582">
        <v>3.8303829980141</v>
      </c>
      <c r="L2578" s="582">
        <v>1483.379737854</v>
      </c>
      <c r="M2578" s="582">
        <v>0.35093596641672725</v>
      </c>
      <c r="N2578" s="582">
        <v>4.6611803271540929E-2</v>
      </c>
      <c r="O2578" s="582">
        <v>7.853746326873072E-3</v>
      </c>
      <c r="P2578" s="582">
        <v>3.6713868888589278</v>
      </c>
      <c r="Q2578" s="582">
        <v>1410.2725041707326</v>
      </c>
      <c r="R2578" s="582">
        <v>0.30780712665485499</v>
      </c>
      <c r="S2578" s="582">
        <v>3.6922113059214653E-2</v>
      </c>
      <c r="T2578" s="582">
        <v>7.4666698298339381E-3</v>
      </c>
      <c r="U2578" s="582">
        <v>3.8303828415519048</v>
      </c>
      <c r="V2578" s="582">
        <v>1483.3798421223901</v>
      </c>
      <c r="W2578" s="582">
        <v>0.35093597180578651</v>
      </c>
      <c r="X2578" s="582">
        <v>4.661180431397341E-2</v>
      </c>
      <c r="Y2578" s="582">
        <v>7.8537464869441395E-3</v>
      </c>
      <c r="AA2578" s="310">
        <v>464</v>
      </c>
    </row>
    <row r="2579" spans="1:27" x14ac:dyDescent="0.3">
      <c r="A2579" s="310" t="s">
        <v>341</v>
      </c>
      <c r="B2579" s="310" t="s">
        <v>191</v>
      </c>
      <c r="C2579" s="310" t="s">
        <v>2183</v>
      </c>
      <c r="D2579" s="36">
        <v>1</v>
      </c>
      <c r="E2579" s="36">
        <v>2030</v>
      </c>
      <c r="F2579" s="578">
        <v>6.3546042640227798</v>
      </c>
      <c r="G2579" s="578">
        <v>6390.0652770996057</v>
      </c>
      <c r="H2579" s="578">
        <v>1.32216518558561</v>
      </c>
      <c r="I2579" s="578">
        <v>1.7788881466685749E-2</v>
      </c>
      <c r="J2579" s="578">
        <v>3.3832122494156125E-2</v>
      </c>
      <c r="K2579" s="578">
        <v>6.1053643870400203</v>
      </c>
      <c r="L2579" s="578">
        <v>6230.6345621744749</v>
      </c>
      <c r="M2579" s="578">
        <v>1.3161873593926401</v>
      </c>
      <c r="N2579" s="578">
        <v>1.6397337065427502E-2</v>
      </c>
      <c r="O2579" s="578">
        <v>3.2988032326102201E-2</v>
      </c>
      <c r="P2579" s="578">
        <v>6.3546042640227798</v>
      </c>
      <c r="Q2579" s="578">
        <v>6390.0652770996057</v>
      </c>
      <c r="R2579" s="578">
        <v>1.32216518558561</v>
      </c>
      <c r="S2579" s="578">
        <v>1.7788881466685724E-2</v>
      </c>
      <c r="T2579" s="578">
        <v>3.3832121970287177E-2</v>
      </c>
      <c r="U2579" s="578">
        <v>6.1053643870400203</v>
      </c>
      <c r="V2579" s="578">
        <v>6230.6346130371057</v>
      </c>
      <c r="W2579" s="578">
        <v>1.3161873593926401</v>
      </c>
      <c r="X2579" s="578">
        <v>1.6397337065427502E-2</v>
      </c>
      <c r="Y2579" s="578">
        <v>3.2988032326102201E-2</v>
      </c>
      <c r="AA2579" s="310">
        <v>465</v>
      </c>
    </row>
    <row r="2580" spans="1:27" x14ac:dyDescent="0.3">
      <c r="A2580" s="310" t="s">
        <v>342</v>
      </c>
      <c r="B2580" s="310" t="s">
        <v>191</v>
      </c>
      <c r="C2580" s="310" t="s">
        <v>2183</v>
      </c>
      <c r="D2580" s="36">
        <v>2</v>
      </c>
      <c r="E2580" s="36">
        <v>2030</v>
      </c>
      <c r="F2580" s="578">
        <v>4.0607126348622797</v>
      </c>
      <c r="G2580" s="578">
        <v>3767.2607345581</v>
      </c>
      <c r="H2580" s="578">
        <v>0.79364160913974002</v>
      </c>
      <c r="I2580" s="578">
        <v>9.9987252792743658E-3</v>
      </c>
      <c r="J2580" s="578">
        <v>1.9945707307973227E-2</v>
      </c>
      <c r="K2580" s="578">
        <v>4.0229007972270603</v>
      </c>
      <c r="L2580" s="578">
        <v>3722.0155283609975</v>
      </c>
      <c r="M2580" s="578">
        <v>0.86402311082929351</v>
      </c>
      <c r="N2580" s="578">
        <v>8.766413403312372E-3</v>
      </c>
      <c r="O2580" s="578">
        <v>1.9706173101439999E-2</v>
      </c>
      <c r="P2580" s="578">
        <v>4.0607126348622797</v>
      </c>
      <c r="Q2580" s="578">
        <v>3767.2608388264925</v>
      </c>
      <c r="R2580" s="578">
        <v>0.79364161441723446</v>
      </c>
      <c r="S2580" s="578">
        <v>9.9987247377460592E-3</v>
      </c>
      <c r="T2580" s="578">
        <v>1.9945707307973227E-2</v>
      </c>
      <c r="U2580" s="578">
        <v>4.0229007972270603</v>
      </c>
      <c r="V2580" s="578">
        <v>3722.0154762268025</v>
      </c>
      <c r="W2580" s="578">
        <v>0.86402310555179851</v>
      </c>
      <c r="X2580" s="578">
        <v>8.766413350485891E-3</v>
      </c>
      <c r="Y2580" s="578">
        <v>1.9706172577571051E-2</v>
      </c>
      <c r="AA2580" s="310">
        <v>466</v>
      </c>
    </row>
    <row r="2581" spans="1:27" x14ac:dyDescent="0.3">
      <c r="A2581" s="310" t="s">
        <v>343</v>
      </c>
      <c r="B2581" s="310" t="s">
        <v>191</v>
      </c>
      <c r="C2581" s="310" t="s">
        <v>2183</v>
      </c>
      <c r="D2581" s="36">
        <v>3</v>
      </c>
      <c r="E2581" s="36">
        <v>2030</v>
      </c>
      <c r="F2581" s="578">
        <v>2.1800476282660322</v>
      </c>
      <c r="G2581" s="578">
        <v>1995.0332883198998</v>
      </c>
      <c r="H2581" s="578">
        <v>0.41683454452625723</v>
      </c>
      <c r="I2581" s="578">
        <v>4.6032436741256745E-3</v>
      </c>
      <c r="J2581" s="578">
        <v>1.0562668816419249E-2</v>
      </c>
      <c r="K2581" s="578">
        <v>2.9465177831370899</v>
      </c>
      <c r="L2581" s="578">
        <v>2578.2971979776976</v>
      </c>
      <c r="M2581" s="578">
        <v>0.58513517932927495</v>
      </c>
      <c r="N2581" s="578">
        <v>5.1548667669294394E-3</v>
      </c>
      <c r="O2581" s="578">
        <v>1.3650769833475324E-2</v>
      </c>
      <c r="P2581" s="578">
        <v>2.1800476804200972</v>
      </c>
      <c r="Q2581" s="578">
        <v>1995.0332883198998</v>
      </c>
      <c r="R2581" s="578">
        <v>0.41683454484639948</v>
      </c>
      <c r="S2581" s="578">
        <v>4.6032435686811351E-3</v>
      </c>
      <c r="T2581" s="578">
        <v>1.0562668816419249E-2</v>
      </c>
      <c r="U2581" s="578">
        <v>2.9465177831370899</v>
      </c>
      <c r="V2581" s="578">
        <v>2578.2971979776976</v>
      </c>
      <c r="W2581" s="578">
        <v>0.58513517953300154</v>
      </c>
      <c r="X2581" s="578">
        <v>5.1548668677696644E-3</v>
      </c>
      <c r="Y2581" s="578">
        <v>1.3650769833475324E-2</v>
      </c>
      <c r="AA2581" s="310">
        <v>467</v>
      </c>
    </row>
    <row r="2582" spans="1:27" x14ac:dyDescent="0.3">
      <c r="A2582" s="310" t="s">
        <v>344</v>
      </c>
      <c r="B2582" s="310" t="s">
        <v>191</v>
      </c>
      <c r="C2582" s="310" t="s">
        <v>2183</v>
      </c>
      <c r="D2582" s="36">
        <v>4</v>
      </c>
      <c r="E2582" s="36">
        <v>2030</v>
      </c>
      <c r="F2582" s="578">
        <v>1.1136345456616199</v>
      </c>
      <c r="G2582" s="578">
        <v>1072.3553072611448</v>
      </c>
      <c r="H2582" s="578">
        <v>0.23262667368544448</v>
      </c>
      <c r="I2582" s="578">
        <v>2.94658550774329E-3</v>
      </c>
      <c r="J2582" s="578">
        <v>5.6775731500238128E-3</v>
      </c>
      <c r="K2582" s="578">
        <v>2.55577224996523</v>
      </c>
      <c r="L2582" s="578">
        <v>2189.5360514322874</v>
      </c>
      <c r="M2582" s="578">
        <v>0.46199663729930729</v>
      </c>
      <c r="N2582" s="578">
        <v>3.9955904685484676E-3</v>
      </c>
      <c r="O2582" s="578">
        <v>1.1592465520758776E-2</v>
      </c>
      <c r="P2582" s="578">
        <v>1.1136345456616199</v>
      </c>
      <c r="Q2582" s="578">
        <v>1072.3553072611448</v>
      </c>
      <c r="R2582" s="578">
        <v>0.23262667342472274</v>
      </c>
      <c r="S2582" s="578">
        <v>2.94658550774329E-3</v>
      </c>
      <c r="T2582" s="578">
        <v>5.6775731500238128E-3</v>
      </c>
      <c r="U2582" s="578">
        <v>2.55577224996523</v>
      </c>
      <c r="V2582" s="578">
        <v>2189.5360514322874</v>
      </c>
      <c r="W2582" s="578">
        <v>0.461996679892763</v>
      </c>
      <c r="X2582" s="578">
        <v>3.9955902658827328E-3</v>
      </c>
      <c r="Y2582" s="578">
        <v>1.1592465520758776E-2</v>
      </c>
      <c r="AA2582" s="310">
        <v>468</v>
      </c>
    </row>
    <row r="2583" spans="1:27" x14ac:dyDescent="0.3">
      <c r="A2583" s="310" t="s">
        <v>345</v>
      </c>
      <c r="B2583" s="310" t="s">
        <v>191</v>
      </c>
      <c r="C2583" s="310" t="s">
        <v>2183</v>
      </c>
      <c r="D2583" s="36">
        <v>5</v>
      </c>
      <c r="E2583" s="36">
        <v>2030</v>
      </c>
      <c r="F2583" s="578">
        <v>1.2244390055057</v>
      </c>
      <c r="G2583" s="578">
        <v>1110.1660512288349</v>
      </c>
      <c r="H2583" s="578">
        <v>0.23240379391548477</v>
      </c>
      <c r="I2583" s="578">
        <v>3.1129762612446604E-3</v>
      </c>
      <c r="J2583" s="578">
        <v>5.8777735976036569E-3</v>
      </c>
      <c r="K2583" s="578">
        <v>2.3194628059748048</v>
      </c>
      <c r="L2583" s="578">
        <v>1958.552504221595</v>
      </c>
      <c r="M2583" s="578">
        <v>0.37517616240802398</v>
      </c>
      <c r="N2583" s="578">
        <v>3.579120160793532E-3</v>
      </c>
      <c r="O2583" s="578">
        <v>1.0369543830165603E-2</v>
      </c>
      <c r="P2583" s="578">
        <v>1.2244390055057</v>
      </c>
      <c r="Q2583" s="578">
        <v>1110.1660512288349</v>
      </c>
      <c r="R2583" s="578">
        <v>0.23240380431525351</v>
      </c>
      <c r="S2583" s="578">
        <v>3.1129762518654954E-3</v>
      </c>
      <c r="T2583" s="578">
        <v>5.8777735976036569E-3</v>
      </c>
      <c r="U2583" s="578">
        <v>2.3194628059726825</v>
      </c>
      <c r="V2583" s="578">
        <v>1958.552504221595</v>
      </c>
      <c r="W2583" s="578">
        <v>0.37517618801939501</v>
      </c>
      <c r="X2583" s="578">
        <v>3.5791202139800254E-3</v>
      </c>
      <c r="Y2583" s="578">
        <v>1.0369543830165603E-2</v>
      </c>
      <c r="AA2583" s="310">
        <v>469</v>
      </c>
    </row>
    <row r="2584" spans="1:27" x14ac:dyDescent="0.3">
      <c r="A2584" s="310" t="s">
        <v>346</v>
      </c>
      <c r="B2584" s="310" t="s">
        <v>191</v>
      </c>
      <c r="C2584" s="310" t="s">
        <v>2183</v>
      </c>
      <c r="D2584" s="36">
        <v>6</v>
      </c>
      <c r="E2584" s="36">
        <v>2030</v>
      </c>
      <c r="F2584" s="578">
        <v>1.2909215860490799</v>
      </c>
      <c r="G2584" s="578">
        <v>1132.8585548400824</v>
      </c>
      <c r="H2584" s="578">
        <v>0.23227103706449201</v>
      </c>
      <c r="I2584" s="578">
        <v>3.21280845023845E-3</v>
      </c>
      <c r="J2584" s="578">
        <v>5.9979102855625827E-3</v>
      </c>
      <c r="K2584" s="578">
        <v>2.1311451273286299</v>
      </c>
      <c r="L2584" s="578">
        <v>1791.7713330586698</v>
      </c>
      <c r="M2584" s="578">
        <v>0.3071343642659482</v>
      </c>
      <c r="N2584" s="578">
        <v>3.2294394736140878E-3</v>
      </c>
      <c r="O2584" s="578">
        <v>9.4865112041588855E-3</v>
      </c>
      <c r="P2584" s="578">
        <v>1.2909215860490799</v>
      </c>
      <c r="Q2584" s="578">
        <v>1132.8585548400824</v>
      </c>
      <c r="R2584" s="578">
        <v>0.23227103706449201</v>
      </c>
      <c r="S2584" s="578">
        <v>3.2128083980940874E-3</v>
      </c>
      <c r="T2584" s="578">
        <v>5.9979102855625827E-3</v>
      </c>
      <c r="U2584" s="578">
        <v>2.1311451273286299</v>
      </c>
      <c r="V2584" s="578">
        <v>1791.7713330586698</v>
      </c>
      <c r="W2584" s="578">
        <v>0.30713436477526546</v>
      </c>
      <c r="X2584" s="578">
        <v>3.2294393182231277E-3</v>
      </c>
      <c r="Y2584" s="578">
        <v>9.4865112041588855E-3</v>
      </c>
      <c r="AA2584" s="310">
        <v>470</v>
      </c>
    </row>
    <row r="2585" spans="1:27" x14ac:dyDescent="0.3">
      <c r="A2585" s="310" t="s">
        <v>347</v>
      </c>
      <c r="B2585" s="310" t="s">
        <v>191</v>
      </c>
      <c r="C2585" s="310" t="s">
        <v>2183</v>
      </c>
      <c r="D2585" s="36">
        <v>7</v>
      </c>
      <c r="E2585" s="36">
        <v>2030</v>
      </c>
      <c r="F2585" s="578">
        <v>1.3352434654552701</v>
      </c>
      <c r="G2585" s="578">
        <v>1147.9882380167574</v>
      </c>
      <c r="H2585" s="578">
        <v>0.23218187084421499</v>
      </c>
      <c r="I2585" s="578">
        <v>3.27936672329087E-3</v>
      </c>
      <c r="J2585" s="578">
        <v>6.0780054870216722E-3</v>
      </c>
      <c r="K2585" s="578">
        <v>2.1703768047866498</v>
      </c>
      <c r="L2585" s="578">
        <v>1756.7918904622352</v>
      </c>
      <c r="M2585" s="578">
        <v>0.278665453894063</v>
      </c>
      <c r="N2585" s="578">
        <v>4.139685201096195E-3</v>
      </c>
      <c r="O2585" s="578">
        <v>9.3013283088415194E-3</v>
      </c>
      <c r="P2585" s="578">
        <v>1.3352434654552701</v>
      </c>
      <c r="Q2585" s="578">
        <v>1147.9882380167574</v>
      </c>
      <c r="R2585" s="578">
        <v>0.23218187084421499</v>
      </c>
      <c r="S2585" s="578">
        <v>3.27936672329087E-3</v>
      </c>
      <c r="T2585" s="578">
        <v>6.0780054870216722E-3</v>
      </c>
      <c r="U2585" s="578">
        <v>2.1703768047855898</v>
      </c>
      <c r="V2585" s="578">
        <v>1756.7918904622352</v>
      </c>
      <c r="W2585" s="578">
        <v>0.278665453894063</v>
      </c>
      <c r="X2585" s="578">
        <v>4.1396853591208977E-3</v>
      </c>
      <c r="Y2585" s="578">
        <v>9.3013283621985431E-3</v>
      </c>
      <c r="AA2585" s="310">
        <v>471</v>
      </c>
    </row>
    <row r="2586" spans="1:27" x14ac:dyDescent="0.3">
      <c r="A2586" s="310" t="s">
        <v>348</v>
      </c>
      <c r="B2586" s="310" t="s">
        <v>191</v>
      </c>
      <c r="C2586" s="310" t="s">
        <v>2183</v>
      </c>
      <c r="D2586" s="36">
        <v>8</v>
      </c>
      <c r="E2586" s="36">
        <v>2030</v>
      </c>
      <c r="F2586" s="578">
        <v>1.2708708545287599</v>
      </c>
      <c r="G2586" s="578">
        <v>1069.3978970845501</v>
      </c>
      <c r="H2586" s="578">
        <v>0.19871890265494499</v>
      </c>
      <c r="I2586" s="578">
        <v>2.8727819068687151E-3</v>
      </c>
      <c r="J2586" s="578">
        <v>5.6619175690381428E-3</v>
      </c>
      <c r="K2586" s="578">
        <v>1.8887155917187399</v>
      </c>
      <c r="L2586" s="578">
        <v>1475.7879308064751</v>
      </c>
      <c r="M2586" s="578">
        <v>0.20750741344818352</v>
      </c>
      <c r="N2586" s="578">
        <v>4.1219121063325748E-3</v>
      </c>
      <c r="O2586" s="578">
        <v>7.813545540557236E-3</v>
      </c>
      <c r="P2586" s="578">
        <v>1.2708708545287599</v>
      </c>
      <c r="Q2586" s="578">
        <v>1069.3978970845501</v>
      </c>
      <c r="R2586" s="578">
        <v>0.19871890265494499</v>
      </c>
      <c r="S2586" s="578">
        <v>2.8727819063476502E-3</v>
      </c>
      <c r="T2586" s="578">
        <v>5.6619176223951647E-3</v>
      </c>
      <c r="U2586" s="578">
        <v>1.8887155917182099</v>
      </c>
      <c r="V2586" s="578">
        <v>1475.7879308064751</v>
      </c>
      <c r="W2586" s="578">
        <v>0.20750741355004698</v>
      </c>
      <c r="X2586" s="578">
        <v>4.1219116967567927E-3</v>
      </c>
      <c r="Y2586" s="578">
        <v>7.8135455939142597E-3</v>
      </c>
      <c r="AA2586" s="310">
        <v>472</v>
      </c>
    </row>
    <row r="2587" spans="1:27" x14ac:dyDescent="0.3">
      <c r="A2587" s="310" t="s">
        <v>349</v>
      </c>
      <c r="B2587" s="310" t="s">
        <v>191</v>
      </c>
      <c r="C2587" s="310" t="s">
        <v>2183</v>
      </c>
      <c r="D2587" s="36">
        <v>9</v>
      </c>
      <c r="E2587" s="36">
        <v>2030</v>
      </c>
      <c r="F2587" s="578">
        <v>1.22259893652153</v>
      </c>
      <c r="G2587" s="578">
        <v>1010.4608605702682</v>
      </c>
      <c r="H2587" s="578">
        <v>0.173621950903907</v>
      </c>
      <c r="I2587" s="578">
        <v>2.5678494146745799E-3</v>
      </c>
      <c r="J2587" s="578">
        <v>5.3498782023477026E-3</v>
      </c>
      <c r="K2587" s="578">
        <v>1.87545505431626</v>
      </c>
      <c r="L2587" s="578">
        <v>1428.8885205586701</v>
      </c>
      <c r="M2587" s="578">
        <v>0.17261585243977601</v>
      </c>
      <c r="N2587" s="578">
        <v>5.0467430110832795E-3</v>
      </c>
      <c r="O2587" s="578">
        <v>7.5652457308024125E-3</v>
      </c>
      <c r="P2587" s="578">
        <v>1.22259893652153</v>
      </c>
      <c r="Q2587" s="578">
        <v>1010.4608605702682</v>
      </c>
      <c r="R2587" s="578">
        <v>0.173621950903907</v>
      </c>
      <c r="S2587" s="578">
        <v>2.5678492081813902E-3</v>
      </c>
      <c r="T2587" s="578">
        <v>5.3498782023477026E-3</v>
      </c>
      <c r="U2587" s="578">
        <v>1.87545505431626</v>
      </c>
      <c r="V2587" s="578">
        <v>1428.8885205586701</v>
      </c>
      <c r="W2587" s="578">
        <v>0.17261585243977601</v>
      </c>
      <c r="X2587" s="578">
        <v>5.0467430038262729E-3</v>
      </c>
      <c r="Y2587" s="578">
        <v>7.5652457793087971E-3</v>
      </c>
      <c r="AA2587" s="310">
        <v>473</v>
      </c>
    </row>
    <row r="2588" spans="1:27" x14ac:dyDescent="0.3">
      <c r="A2588" s="310" t="s">
        <v>350</v>
      </c>
      <c r="B2588" s="310" t="s">
        <v>191</v>
      </c>
      <c r="C2588" s="310" t="s">
        <v>2183</v>
      </c>
      <c r="D2588" s="36">
        <v>10</v>
      </c>
      <c r="E2588" s="36">
        <v>2030</v>
      </c>
      <c r="F2588" s="578">
        <v>1.1850473429724351</v>
      </c>
      <c r="G2588" s="578">
        <v>964.61766624450456</v>
      </c>
      <c r="H2588" s="578">
        <v>0.15410164650529601</v>
      </c>
      <c r="I2588" s="578">
        <v>2.3306772873183902E-3</v>
      </c>
      <c r="J2588" s="578">
        <v>5.1071568401918378E-3</v>
      </c>
      <c r="K2588" s="578">
        <v>1.8636545318756774</v>
      </c>
      <c r="L2588" s="578">
        <v>1389.909796396885</v>
      </c>
      <c r="M2588" s="578">
        <v>0.14464340611812027</v>
      </c>
      <c r="N2588" s="578">
        <v>5.7160465281261416E-3</v>
      </c>
      <c r="O2588" s="578">
        <v>7.3588656766029655E-3</v>
      </c>
      <c r="P2588" s="578">
        <v>1.1850473429692501</v>
      </c>
      <c r="Q2588" s="578">
        <v>964.61766624450456</v>
      </c>
      <c r="R2588" s="578">
        <v>0.15410164650529601</v>
      </c>
      <c r="S2588" s="578">
        <v>2.3306772363866878E-3</v>
      </c>
      <c r="T2588" s="578">
        <v>5.1071568401918378E-3</v>
      </c>
      <c r="U2588" s="578">
        <v>1.8636545318767377</v>
      </c>
      <c r="V2588" s="578">
        <v>1389.9098478952974</v>
      </c>
      <c r="W2588" s="578">
        <v>0.1446434064309865</v>
      </c>
      <c r="X2588" s="578">
        <v>5.7160464734048776E-3</v>
      </c>
      <c r="Y2588" s="578">
        <v>7.3588656766029655E-3</v>
      </c>
      <c r="AA2588" s="310">
        <v>474</v>
      </c>
    </row>
    <row r="2589" spans="1:27" x14ac:dyDescent="0.3">
      <c r="A2589" s="310" t="s">
        <v>351</v>
      </c>
      <c r="B2589" s="310" t="s">
        <v>191</v>
      </c>
      <c r="C2589" s="310" t="s">
        <v>2183</v>
      </c>
      <c r="D2589" s="36">
        <v>11</v>
      </c>
      <c r="E2589" s="36">
        <v>2030</v>
      </c>
      <c r="F2589" s="578">
        <v>1.4839793350402</v>
      </c>
      <c r="G2589" s="578">
        <v>1100.5823135375924</v>
      </c>
      <c r="H2589" s="578">
        <v>0.110668791690841</v>
      </c>
      <c r="I2589" s="578">
        <v>3.734791652410265E-3</v>
      </c>
      <c r="J2589" s="578">
        <v>5.8270217123208533E-3</v>
      </c>
      <c r="K2589" s="578">
        <v>1.86150450632832</v>
      </c>
      <c r="L2589" s="578">
        <v>1354.6191787719677</v>
      </c>
      <c r="M2589" s="578">
        <v>0.12072277826155151</v>
      </c>
      <c r="N2589" s="578">
        <v>6.2846059044356127E-3</v>
      </c>
      <c r="O2589" s="578">
        <v>7.1720124493973893E-3</v>
      </c>
      <c r="P2589" s="578">
        <v>1.4839793350402</v>
      </c>
      <c r="Q2589" s="578">
        <v>1100.5823135375924</v>
      </c>
      <c r="R2589" s="578">
        <v>0.110668791690841</v>
      </c>
      <c r="S2589" s="578">
        <v>3.7347919157374025E-3</v>
      </c>
      <c r="T2589" s="578">
        <v>5.8270217123208533E-3</v>
      </c>
      <c r="U2589" s="578">
        <v>1.8615045063267275</v>
      </c>
      <c r="V2589" s="578">
        <v>1354.6191787719677</v>
      </c>
      <c r="W2589" s="578">
        <v>0.12072277841798451</v>
      </c>
      <c r="X2589" s="578">
        <v>6.2846058993007575E-3</v>
      </c>
      <c r="Y2589" s="578">
        <v>7.1720124493973893E-3</v>
      </c>
      <c r="AA2589" s="310">
        <v>475</v>
      </c>
    </row>
    <row r="2590" spans="1:27" x14ac:dyDescent="0.3">
      <c r="A2590" s="310" t="s">
        <v>352</v>
      </c>
      <c r="B2590" s="310" t="s">
        <v>191</v>
      </c>
      <c r="C2590" s="310" t="s">
        <v>2183</v>
      </c>
      <c r="D2590" s="36">
        <v>12</v>
      </c>
      <c r="E2590" s="36">
        <v>2030</v>
      </c>
      <c r="F2590" s="578">
        <v>1.7285691485813</v>
      </c>
      <c r="G2590" s="578">
        <v>1211.8324000040625</v>
      </c>
      <c r="H2590" s="578">
        <v>7.5132541091079419E-2</v>
      </c>
      <c r="I2590" s="578">
        <v>4.8836187971611818E-3</v>
      </c>
      <c r="J2590" s="578">
        <v>6.4160296654639098E-3</v>
      </c>
      <c r="K2590" s="578">
        <v>1.858764371020845</v>
      </c>
      <c r="L2590" s="578">
        <v>1324.8642527262325</v>
      </c>
      <c r="M2590" s="578">
        <v>0.10118950480439975</v>
      </c>
      <c r="N2590" s="578">
        <v>6.7419580576787031E-3</v>
      </c>
      <c r="O2590" s="578">
        <v>7.0144813071237825E-3</v>
      </c>
      <c r="P2590" s="578">
        <v>1.7285691485813</v>
      </c>
      <c r="Q2590" s="578">
        <v>1211.8324000040625</v>
      </c>
      <c r="R2590" s="578">
        <v>7.5132542770006625E-2</v>
      </c>
      <c r="S2590" s="578">
        <v>4.8836184639829546E-3</v>
      </c>
      <c r="T2590" s="578">
        <v>6.4160296654639098E-3</v>
      </c>
      <c r="U2590" s="578">
        <v>1.8587643710213775</v>
      </c>
      <c r="V2590" s="578">
        <v>1324.864356994625</v>
      </c>
      <c r="W2590" s="578">
        <v>0.10118950581333225</v>
      </c>
      <c r="X2590" s="578">
        <v>6.7419580078838673E-3</v>
      </c>
      <c r="Y2590" s="578">
        <v>7.0144813071237825E-3</v>
      </c>
      <c r="AA2590" s="310">
        <v>476</v>
      </c>
    </row>
    <row r="2591" spans="1:27" x14ac:dyDescent="0.3">
      <c r="A2591" s="310" t="s">
        <v>353</v>
      </c>
      <c r="B2591" s="310" t="s">
        <v>191</v>
      </c>
      <c r="C2591" s="310" t="s">
        <v>2183</v>
      </c>
      <c r="D2591" s="36">
        <v>13</v>
      </c>
      <c r="E2591" s="36">
        <v>2030</v>
      </c>
      <c r="F2591" s="578">
        <v>1.68754747213824</v>
      </c>
      <c r="G2591" s="578">
        <v>1187.4402020772225</v>
      </c>
      <c r="H2591" s="578">
        <v>6.0948860127912896E-2</v>
      </c>
      <c r="I2591" s="578">
        <v>4.9601077134866474E-3</v>
      </c>
      <c r="J2591" s="578">
        <v>6.2868803506717034E-3</v>
      </c>
      <c r="K2591" s="578">
        <v>1.8007620825897701</v>
      </c>
      <c r="L2591" s="578">
        <v>1289.5161298116</v>
      </c>
      <c r="M2591" s="578">
        <v>8.7078564179440293E-2</v>
      </c>
      <c r="N2591" s="578">
        <v>6.7870162842685443E-3</v>
      </c>
      <c r="O2591" s="578">
        <v>6.8273226012630995E-3</v>
      </c>
      <c r="P2591" s="578">
        <v>1.68754747213824</v>
      </c>
      <c r="Q2591" s="578">
        <v>1187.4402020772225</v>
      </c>
      <c r="R2591" s="578">
        <v>6.0948860641474249E-2</v>
      </c>
      <c r="S2591" s="578">
        <v>4.9601078195943621E-3</v>
      </c>
      <c r="T2591" s="578">
        <v>6.2868803506717034E-3</v>
      </c>
      <c r="U2591" s="578">
        <v>1.8007620825918926</v>
      </c>
      <c r="V2591" s="578">
        <v>1289.5161298116</v>
      </c>
      <c r="W2591" s="578">
        <v>8.7078566701772275E-2</v>
      </c>
      <c r="X2591" s="578">
        <v>6.7870160708783525E-3</v>
      </c>
      <c r="Y2591" s="578">
        <v>6.8273226012630995E-3</v>
      </c>
      <c r="AA2591" s="310">
        <v>477</v>
      </c>
    </row>
    <row r="2592" spans="1:27" x14ac:dyDescent="0.3">
      <c r="A2592" s="310" t="s">
        <v>354</v>
      </c>
      <c r="B2592" s="310" t="s">
        <v>191</v>
      </c>
      <c r="C2592" s="310" t="s">
        <v>2183</v>
      </c>
      <c r="D2592" s="36">
        <v>14</v>
      </c>
      <c r="E2592" s="36">
        <v>2030</v>
      </c>
      <c r="F2592" s="578">
        <v>1.7188487920392725</v>
      </c>
      <c r="G2592" s="578">
        <v>1245.3287607828725</v>
      </c>
      <c r="H2592" s="578">
        <v>6.2046035825005626E-2</v>
      </c>
      <c r="I2592" s="578">
        <v>4.8979021750028499E-3</v>
      </c>
      <c r="J2592" s="578">
        <v>6.5933801767338648E-3</v>
      </c>
      <c r="K2592" s="578">
        <v>1.8244530154708301</v>
      </c>
      <c r="L2592" s="578">
        <v>1338.4554061889626</v>
      </c>
      <c r="M2592" s="578">
        <v>8.5603230982087525E-2</v>
      </c>
      <c r="N2592" s="578">
        <v>6.716530846896749E-3</v>
      </c>
      <c r="O2592" s="578">
        <v>7.0864307053852774E-3</v>
      </c>
      <c r="P2592" s="578">
        <v>1.7188487920371498</v>
      </c>
      <c r="Q2592" s="578">
        <v>1245.3287607828725</v>
      </c>
      <c r="R2592" s="578">
        <v>6.2046031130800303E-2</v>
      </c>
      <c r="S2592" s="578">
        <v>4.8979025030651676E-3</v>
      </c>
      <c r="T2592" s="578">
        <v>6.5933802785972696E-3</v>
      </c>
      <c r="U2592" s="578">
        <v>1.8244530154708301</v>
      </c>
      <c r="V2592" s="578">
        <v>1338.4554583231575</v>
      </c>
      <c r="W2592" s="578">
        <v>8.5603227955289157E-2</v>
      </c>
      <c r="X2592" s="578">
        <v>6.7165311028626658E-3</v>
      </c>
      <c r="Y2592" s="578">
        <v>7.086430654453575E-3</v>
      </c>
      <c r="AA2592" s="310">
        <v>478</v>
      </c>
    </row>
    <row r="2593" spans="1:27" x14ac:dyDescent="0.3">
      <c r="A2593" s="310" t="s">
        <v>355</v>
      </c>
      <c r="B2593" s="310" t="s">
        <v>191</v>
      </c>
      <c r="C2593" s="310" t="s">
        <v>2183</v>
      </c>
      <c r="D2593" s="36">
        <v>15</v>
      </c>
      <c r="E2593" s="36">
        <v>2030</v>
      </c>
      <c r="F2593" s="578">
        <v>1.7525900660693801</v>
      </c>
      <c r="G2593" s="578">
        <v>1302.0485115051224</v>
      </c>
      <c r="H2593" s="578">
        <v>6.3943889304937274E-2</v>
      </c>
      <c r="I2593" s="578">
        <v>4.8400357857948002E-3</v>
      </c>
      <c r="J2593" s="578">
        <v>6.8936794705223223E-3</v>
      </c>
      <c r="K2593" s="578">
        <v>1.848883909798885</v>
      </c>
      <c r="L2593" s="578">
        <v>1385.0873908996525</v>
      </c>
      <c r="M2593" s="578">
        <v>8.4492066084446024E-2</v>
      </c>
      <c r="N2593" s="578">
        <v>6.4939630445148052E-3</v>
      </c>
      <c r="O2593" s="578">
        <v>7.3333329443509348E-3</v>
      </c>
      <c r="P2593" s="578">
        <v>1.752590066070975</v>
      </c>
      <c r="Q2593" s="578">
        <v>1302.0485115051224</v>
      </c>
      <c r="R2593" s="578">
        <v>6.3943887170353236E-2</v>
      </c>
      <c r="S2593" s="578">
        <v>4.8400359464342976E-3</v>
      </c>
      <c r="T2593" s="578">
        <v>6.8936794705223223E-3</v>
      </c>
      <c r="U2593" s="578">
        <v>1.8488839097957024</v>
      </c>
      <c r="V2593" s="578">
        <v>1385.0873908996525</v>
      </c>
      <c r="W2593" s="578">
        <v>8.4492064885125673E-2</v>
      </c>
      <c r="X2593" s="578">
        <v>6.4939628398027046E-3</v>
      </c>
      <c r="Y2593" s="578">
        <v>7.3333329443509348E-3</v>
      </c>
      <c r="AA2593" s="310">
        <v>479</v>
      </c>
    </row>
    <row r="2594" spans="1:27" x14ac:dyDescent="0.3">
      <c r="A2594" s="580" t="s">
        <v>356</v>
      </c>
      <c r="B2594" s="580" t="s">
        <v>191</v>
      </c>
      <c r="C2594" s="580" t="s">
        <v>2183</v>
      </c>
      <c r="D2594" s="581">
        <v>16</v>
      </c>
      <c r="E2594" s="581">
        <v>2030</v>
      </c>
      <c r="F2594" s="582">
        <v>1.8256830661193799</v>
      </c>
      <c r="G2594" s="582">
        <v>1381.242699940995</v>
      </c>
      <c r="H2594" s="582">
        <v>6.7452368691798797E-2</v>
      </c>
      <c r="I2594" s="582">
        <v>4.8202055597054453E-3</v>
      </c>
      <c r="J2594" s="582">
        <v>7.3129760179047746E-3</v>
      </c>
      <c r="K2594" s="582">
        <v>1.9108464895325501</v>
      </c>
      <c r="L2594" s="582">
        <v>1453.41855748494</v>
      </c>
      <c r="M2594" s="582">
        <v>8.5640633284735188E-2</v>
      </c>
      <c r="N2594" s="582">
        <v>6.3921388865916563E-3</v>
      </c>
      <c r="O2594" s="582">
        <v>7.6951113345179031E-3</v>
      </c>
      <c r="P2594" s="582">
        <v>1.8256830661193799</v>
      </c>
      <c r="Q2594" s="582">
        <v>1381.242699940995</v>
      </c>
      <c r="R2594" s="582">
        <v>6.7452368226137524E-2</v>
      </c>
      <c r="S2594" s="582">
        <v>4.8202058329517624E-3</v>
      </c>
      <c r="T2594" s="582">
        <v>7.3129760179047746E-3</v>
      </c>
      <c r="U2594" s="582">
        <v>1.9108464895325501</v>
      </c>
      <c r="V2594" s="582">
        <v>1453.41855748494</v>
      </c>
      <c r="W2594" s="582">
        <v>8.564063479813433E-2</v>
      </c>
      <c r="X2594" s="582">
        <v>6.3921387447862747E-3</v>
      </c>
      <c r="Y2594" s="582">
        <v>7.6951113345179031E-3</v>
      </c>
      <c r="AA2594" s="310">
        <v>480</v>
      </c>
    </row>
    <row r="2595" spans="1:27" x14ac:dyDescent="0.3">
      <c r="A2595" s="310" t="s">
        <v>1698</v>
      </c>
      <c r="B2595" s="310" t="s">
        <v>1697</v>
      </c>
      <c r="C2595" s="310" t="s">
        <v>2183</v>
      </c>
      <c r="D2595" s="36">
        <v>1</v>
      </c>
      <c r="E2595" s="36">
        <v>2012</v>
      </c>
      <c r="F2595" s="578">
        <v>11.617598297828835</v>
      </c>
      <c r="G2595" s="578">
        <v>6758.6966349283794</v>
      </c>
      <c r="H2595" s="578">
        <v>11.95604203996475</v>
      </c>
      <c r="I2595" s="578">
        <v>7.9584603948205754E-2</v>
      </c>
      <c r="J2595" s="578">
        <v>0.13469534072404049</v>
      </c>
      <c r="K2595" s="578">
        <v>11.276057860175092</v>
      </c>
      <c r="L2595" s="578">
        <v>6596.5505269368441</v>
      </c>
      <c r="M2595" s="578">
        <v>11.705646485162974</v>
      </c>
      <c r="N2595" s="578">
        <v>6.1150650863661775E-2</v>
      </c>
      <c r="O2595" s="578">
        <v>0.13146376035486601</v>
      </c>
      <c r="P2595" s="578">
        <v>11.617597354114523</v>
      </c>
      <c r="Q2595" s="578">
        <v>6758.6966349283794</v>
      </c>
      <c r="R2595" s="578">
        <v>11.956041760034426</v>
      </c>
      <c r="S2595" s="578">
        <v>7.9584607956045703E-2</v>
      </c>
      <c r="T2595" s="578">
        <v>0.13469534072404049</v>
      </c>
      <c r="U2595" s="578">
        <v>11.276060249286362</v>
      </c>
      <c r="V2595" s="578">
        <v>6596.5506337483675</v>
      </c>
      <c r="W2595" s="578">
        <v>11.705645526574949</v>
      </c>
      <c r="X2595" s="578">
        <v>6.1150650351161524E-2</v>
      </c>
      <c r="Y2595" s="578">
        <v>0.13146376035486601</v>
      </c>
      <c r="AA2595" s="310">
        <v>481</v>
      </c>
    </row>
    <row r="2596" spans="1:27" x14ac:dyDescent="0.3">
      <c r="A2596" s="310" t="s">
        <v>1699</v>
      </c>
      <c r="B2596" s="310" t="s">
        <v>1697</v>
      </c>
      <c r="C2596" s="310" t="s">
        <v>2183</v>
      </c>
      <c r="D2596" s="36">
        <v>2</v>
      </c>
      <c r="E2596" s="36">
        <v>2012</v>
      </c>
      <c r="F2596" s="578">
        <v>7.3064709610045249</v>
      </c>
      <c r="G2596" s="578">
        <v>3972.9391492207797</v>
      </c>
      <c r="H2596" s="578">
        <v>7.0571668683454201</v>
      </c>
      <c r="I2596" s="578">
        <v>5.6867022804302253E-2</v>
      </c>
      <c r="J2596" s="578">
        <v>7.9177474641861992E-2</v>
      </c>
      <c r="K2596" s="578">
        <v>7.3485440011598531</v>
      </c>
      <c r="L2596" s="578">
        <v>3935.2501360575325</v>
      </c>
      <c r="M2596" s="578">
        <v>7.1929708767396079</v>
      </c>
      <c r="N2596" s="578">
        <v>4.1090239723871456E-2</v>
      </c>
      <c r="O2596" s="578">
        <v>7.8426382426793326E-2</v>
      </c>
      <c r="P2596" s="578">
        <v>7.3064710678014899</v>
      </c>
      <c r="Q2596" s="578">
        <v>3972.9391492207797</v>
      </c>
      <c r="R2596" s="578">
        <v>7.0571667174105279</v>
      </c>
      <c r="S2596" s="578">
        <v>5.6867022275127931E-2</v>
      </c>
      <c r="T2596" s="578">
        <v>7.9177474641861978E-2</v>
      </c>
      <c r="U2596" s="578">
        <v>7.3485437279925101</v>
      </c>
      <c r="V2596" s="578">
        <v>3935.2501881917274</v>
      </c>
      <c r="W2596" s="578">
        <v>7.1929708186798926</v>
      </c>
      <c r="X2596" s="578">
        <v>4.1090245388507626E-2</v>
      </c>
      <c r="Y2596" s="578">
        <v>7.8426382426793326E-2</v>
      </c>
      <c r="AA2596" s="310">
        <v>482</v>
      </c>
    </row>
    <row r="2597" spans="1:27" x14ac:dyDescent="0.3">
      <c r="A2597" s="310" t="s">
        <v>1700</v>
      </c>
      <c r="B2597" s="310" t="s">
        <v>1697</v>
      </c>
      <c r="C2597" s="310" t="s">
        <v>2183</v>
      </c>
      <c r="D2597" s="36">
        <v>3</v>
      </c>
      <c r="E2597" s="36">
        <v>2012</v>
      </c>
      <c r="F2597" s="578">
        <v>3.9531907837892928</v>
      </c>
      <c r="G2597" s="578">
        <v>2105.0901247660249</v>
      </c>
      <c r="H2597" s="578">
        <v>3.6939181580601077</v>
      </c>
      <c r="I2597" s="578">
        <v>2.4231769848711251E-2</v>
      </c>
      <c r="J2597" s="578">
        <v>4.1952714906074079E-2</v>
      </c>
      <c r="K2597" s="578">
        <v>5.49058739238383</v>
      </c>
      <c r="L2597" s="578">
        <v>2749.9672342936155</v>
      </c>
      <c r="M2597" s="578">
        <v>4.8704637279127647</v>
      </c>
      <c r="N2597" s="578">
        <v>3.3463081911956225E-2</v>
      </c>
      <c r="O2597" s="578">
        <v>5.4804617034581726E-2</v>
      </c>
      <c r="P2597" s="578">
        <v>3.9531906807330826</v>
      </c>
      <c r="Q2597" s="578">
        <v>2105.0901247660249</v>
      </c>
      <c r="R2597" s="578">
        <v>3.6939181783091026</v>
      </c>
      <c r="S2597" s="578">
        <v>2.4231770338322599E-2</v>
      </c>
      <c r="T2597" s="578">
        <v>4.1952714906074079E-2</v>
      </c>
      <c r="U2597" s="578">
        <v>5.490586975104403</v>
      </c>
      <c r="V2597" s="578">
        <v>2749.9672342936155</v>
      </c>
      <c r="W2597" s="578">
        <v>4.8704636023733947</v>
      </c>
      <c r="X2597" s="578">
        <v>3.3463080848832726E-2</v>
      </c>
      <c r="Y2597" s="578">
        <v>5.4804617034581726E-2</v>
      </c>
      <c r="AA2597" s="310">
        <v>483</v>
      </c>
    </row>
    <row r="2598" spans="1:27" x14ac:dyDescent="0.3">
      <c r="A2598" s="310" t="s">
        <v>1701</v>
      </c>
      <c r="B2598" s="310" t="s">
        <v>1697</v>
      </c>
      <c r="C2598" s="310" t="s">
        <v>2183</v>
      </c>
      <c r="D2598" s="36">
        <v>4</v>
      </c>
      <c r="E2598" s="36">
        <v>2012</v>
      </c>
      <c r="F2598" s="578">
        <v>1.9885113697182875</v>
      </c>
      <c r="G2598" s="578">
        <v>1130.4073066711376</v>
      </c>
      <c r="H2598" s="578">
        <v>2.0662119697699324</v>
      </c>
      <c r="I2598" s="578">
        <v>1.39168002855664E-2</v>
      </c>
      <c r="J2598" s="578">
        <v>2.2528087390431474E-2</v>
      </c>
      <c r="K2598" s="578">
        <v>4.7626104432207077</v>
      </c>
      <c r="L2598" s="578">
        <v>2314.2454961140902</v>
      </c>
      <c r="M2598" s="578">
        <v>3.9320334054646051</v>
      </c>
      <c r="N2598" s="578">
        <v>2.8058197898796249E-2</v>
      </c>
      <c r="O2598" s="578">
        <v>4.6121033878686449E-2</v>
      </c>
      <c r="P2598" s="578">
        <v>1.988511683880265</v>
      </c>
      <c r="Q2598" s="578">
        <v>1130.4073066711376</v>
      </c>
      <c r="R2598" s="578">
        <v>2.0662119863591148</v>
      </c>
      <c r="S2598" s="578">
        <v>1.3916802890700301E-2</v>
      </c>
      <c r="T2598" s="578">
        <v>2.252808843816935E-2</v>
      </c>
      <c r="U2598" s="578">
        <v>4.7626100781318748</v>
      </c>
      <c r="V2598" s="578">
        <v>2314.2454961140902</v>
      </c>
      <c r="W2598" s="578">
        <v>3.9320334189057249</v>
      </c>
      <c r="X2598" s="578">
        <v>2.8058196384487574E-2</v>
      </c>
      <c r="Y2598" s="578">
        <v>4.6121033878686449E-2</v>
      </c>
      <c r="AA2598" s="310">
        <v>484</v>
      </c>
    </row>
    <row r="2599" spans="1:27" x14ac:dyDescent="0.3">
      <c r="A2599" s="310" t="s">
        <v>1702</v>
      </c>
      <c r="B2599" s="310" t="s">
        <v>1697</v>
      </c>
      <c r="C2599" s="310" t="s">
        <v>2183</v>
      </c>
      <c r="D2599" s="36">
        <v>5</v>
      </c>
      <c r="E2599" s="36">
        <v>2012</v>
      </c>
      <c r="F2599" s="578">
        <v>2.2287164294583572</v>
      </c>
      <c r="G2599" s="578">
        <v>1170.4288571675575</v>
      </c>
      <c r="H2599" s="578">
        <v>2.0457482015687325</v>
      </c>
      <c r="I2599" s="578">
        <v>2.4465829492707276E-2</v>
      </c>
      <c r="J2599" s="578">
        <v>2.332570235012095E-2</v>
      </c>
      <c r="K2599" s="578">
        <v>4.3180747197885276</v>
      </c>
      <c r="L2599" s="578">
        <v>2070.7890472412046</v>
      </c>
      <c r="M2599" s="578">
        <v>3.361491742591165</v>
      </c>
      <c r="N2599" s="578">
        <v>2.9220985408376952E-2</v>
      </c>
      <c r="O2599" s="578">
        <v>4.1269140706087074E-2</v>
      </c>
      <c r="P2599" s="578">
        <v>2.2287163263959275</v>
      </c>
      <c r="Q2599" s="578">
        <v>1170.4288571675575</v>
      </c>
      <c r="R2599" s="578">
        <v>2.0457481568179525</v>
      </c>
      <c r="S2599" s="578">
        <v>2.4465829512109825E-2</v>
      </c>
      <c r="T2599" s="578">
        <v>2.332570235012095E-2</v>
      </c>
      <c r="U2599" s="578">
        <v>4.3180744068746773</v>
      </c>
      <c r="V2599" s="578">
        <v>2070.7890472412046</v>
      </c>
      <c r="W2599" s="578">
        <v>3.3614916737709128</v>
      </c>
      <c r="X2599" s="578">
        <v>2.9220981727424499E-2</v>
      </c>
      <c r="Y2599" s="578">
        <v>4.1269140706087074E-2</v>
      </c>
      <c r="AA2599" s="310">
        <v>485</v>
      </c>
    </row>
    <row r="2600" spans="1:27" x14ac:dyDescent="0.3">
      <c r="A2600" s="310" t="s">
        <v>1703</v>
      </c>
      <c r="B2600" s="310" t="s">
        <v>1697</v>
      </c>
      <c r="C2600" s="310" t="s">
        <v>2183</v>
      </c>
      <c r="D2600" s="36">
        <v>6</v>
      </c>
      <c r="E2600" s="36">
        <v>2012</v>
      </c>
      <c r="F2600" s="578">
        <v>2.3728408956147797</v>
      </c>
      <c r="G2600" s="578">
        <v>1194.4464772542249</v>
      </c>
      <c r="H2600" s="578">
        <v>2.0334714531424325</v>
      </c>
      <c r="I2600" s="578">
        <v>3.0795351566060426E-2</v>
      </c>
      <c r="J2600" s="578">
        <v>2.3804385195641424E-2</v>
      </c>
      <c r="K2600" s="578">
        <v>3.9605454889049225</v>
      </c>
      <c r="L2600" s="578">
        <v>1891.3620783487902</v>
      </c>
      <c r="M2600" s="578">
        <v>2.9233983300358251</v>
      </c>
      <c r="N2600" s="578">
        <v>2.5913971432070502E-2</v>
      </c>
      <c r="O2600" s="578">
        <v>3.7693273625336525E-2</v>
      </c>
      <c r="P2600" s="578">
        <v>2.3728404783918551</v>
      </c>
      <c r="Q2600" s="578">
        <v>1194.4464772542249</v>
      </c>
      <c r="R2600" s="578">
        <v>2.03347150208113</v>
      </c>
      <c r="S2600" s="578">
        <v>3.0795352120927953E-2</v>
      </c>
      <c r="T2600" s="578">
        <v>2.3804385195641424E-2</v>
      </c>
      <c r="U2600" s="578">
        <v>3.9605454889101526</v>
      </c>
      <c r="V2600" s="578">
        <v>1891.3620783487902</v>
      </c>
      <c r="W2600" s="578">
        <v>2.9233978385157826</v>
      </c>
      <c r="X2600" s="578">
        <v>2.5913971960562724E-2</v>
      </c>
      <c r="Y2600" s="578">
        <v>3.7693273625336525E-2</v>
      </c>
      <c r="AA2600" s="310">
        <v>486</v>
      </c>
    </row>
    <row r="2601" spans="1:27" x14ac:dyDescent="0.3">
      <c r="A2601" s="310" t="s">
        <v>1704</v>
      </c>
      <c r="B2601" s="310" t="s">
        <v>1697</v>
      </c>
      <c r="C2601" s="310" t="s">
        <v>2183</v>
      </c>
      <c r="D2601" s="36">
        <v>7</v>
      </c>
      <c r="E2601" s="36">
        <v>2012</v>
      </c>
      <c r="F2601" s="578">
        <v>2.4689209527081148</v>
      </c>
      <c r="G2601" s="578">
        <v>1210.4587326049775</v>
      </c>
      <c r="H2601" s="578">
        <v>2.0252808079264124</v>
      </c>
      <c r="I2601" s="578">
        <v>3.5014914300366677E-2</v>
      </c>
      <c r="J2601" s="578">
        <v>2.4123473674990199E-2</v>
      </c>
      <c r="K2601" s="578">
        <v>4.0019354375756349</v>
      </c>
      <c r="L2601" s="578">
        <v>1857.9805170694949</v>
      </c>
      <c r="M2601" s="578">
        <v>2.7594484163091648</v>
      </c>
      <c r="N2601" s="578">
        <v>3.986003936036768E-2</v>
      </c>
      <c r="O2601" s="578">
        <v>3.7028053348573502E-2</v>
      </c>
      <c r="P2601" s="578">
        <v>2.4689210036083971</v>
      </c>
      <c r="Q2601" s="578">
        <v>1210.4587326049775</v>
      </c>
      <c r="R2601" s="578">
        <v>2.0252808044309201</v>
      </c>
      <c r="S2601" s="578">
        <v>3.5014916421611475E-2</v>
      </c>
      <c r="T2601" s="578">
        <v>2.4123473674990199E-2</v>
      </c>
      <c r="U2601" s="578">
        <v>4.0019352314481349</v>
      </c>
      <c r="V2601" s="578">
        <v>1857.9805170694949</v>
      </c>
      <c r="W2601" s="578">
        <v>2.7594481058003977</v>
      </c>
      <c r="X2601" s="578">
        <v>3.9860040847997824E-2</v>
      </c>
      <c r="Y2601" s="578">
        <v>3.7028052844107102E-2</v>
      </c>
      <c r="AA2601" s="310">
        <v>487</v>
      </c>
    </row>
    <row r="2602" spans="1:27" x14ac:dyDescent="0.3">
      <c r="A2602" s="310" t="s">
        <v>1705</v>
      </c>
      <c r="B2602" s="310" t="s">
        <v>1697</v>
      </c>
      <c r="C2602" s="310" t="s">
        <v>2183</v>
      </c>
      <c r="D2602" s="36">
        <v>8</v>
      </c>
      <c r="E2602" s="36">
        <v>2012</v>
      </c>
      <c r="F2602" s="578">
        <v>2.3291461940398928</v>
      </c>
      <c r="G2602" s="578">
        <v>1130.3367487589476</v>
      </c>
      <c r="H2602" s="578">
        <v>1.8178582218267025</v>
      </c>
      <c r="I2602" s="578">
        <v>3.07875775176095E-2</v>
      </c>
      <c r="J2602" s="578">
        <v>2.2526693996041975E-2</v>
      </c>
      <c r="K2602" s="578">
        <v>3.4842554073096172</v>
      </c>
      <c r="L2602" s="578">
        <v>1560.48633829752</v>
      </c>
      <c r="M2602" s="578">
        <v>2.1971933256020999</v>
      </c>
      <c r="N2602" s="578">
        <v>3.3913281867701948E-2</v>
      </c>
      <c r="O2602" s="578">
        <v>3.1099249822242724E-2</v>
      </c>
      <c r="P2602" s="578">
        <v>2.3291458836021777</v>
      </c>
      <c r="Q2602" s="578">
        <v>1130.3367487589476</v>
      </c>
      <c r="R2602" s="578">
        <v>1.8178581671721301</v>
      </c>
      <c r="S2602" s="578">
        <v>3.0787573870687351E-2</v>
      </c>
      <c r="T2602" s="578">
        <v>2.2526693996041975E-2</v>
      </c>
      <c r="U2602" s="578">
        <v>3.4842551465185303</v>
      </c>
      <c r="V2602" s="578">
        <v>1560.48633829752</v>
      </c>
      <c r="W2602" s="578">
        <v>2.1971925480289975</v>
      </c>
      <c r="X2602" s="578">
        <v>3.3913283377538947E-2</v>
      </c>
      <c r="Y2602" s="578">
        <v>3.1099249822242724E-2</v>
      </c>
      <c r="AA2602" s="310">
        <v>488</v>
      </c>
    </row>
    <row r="2603" spans="1:27" x14ac:dyDescent="0.3">
      <c r="A2603" s="310" t="s">
        <v>1706</v>
      </c>
      <c r="B2603" s="310" t="s">
        <v>1697</v>
      </c>
      <c r="C2603" s="310" t="s">
        <v>2183</v>
      </c>
      <c r="D2603" s="36">
        <v>9</v>
      </c>
      <c r="E2603" s="36">
        <v>2012</v>
      </c>
      <c r="F2603" s="578">
        <v>2.2243145497169823</v>
      </c>
      <c r="G2603" s="578">
        <v>1070.238763173415</v>
      </c>
      <c r="H2603" s="578">
        <v>1.6622872739781049</v>
      </c>
      <c r="I2603" s="578">
        <v>2.7617073022914398E-2</v>
      </c>
      <c r="J2603" s="578">
        <v>2.13290205962645E-2</v>
      </c>
      <c r="K2603" s="578">
        <v>3.4691261014390449</v>
      </c>
      <c r="L2603" s="578">
        <v>1512.497205098465</v>
      </c>
      <c r="M2603" s="578">
        <v>2.0031885639315625</v>
      </c>
      <c r="N2603" s="578">
        <v>4.4460648807368303E-2</v>
      </c>
      <c r="O2603" s="578">
        <v>3.0142841996469799E-2</v>
      </c>
      <c r="P2603" s="578">
        <v>2.2243142367962352</v>
      </c>
      <c r="Q2603" s="578">
        <v>1070.238763173415</v>
      </c>
      <c r="R2603" s="578">
        <v>1.6622872901146599</v>
      </c>
      <c r="S2603" s="578">
        <v>2.7617073073694549E-2</v>
      </c>
      <c r="T2603" s="578">
        <v>2.13290205962645E-2</v>
      </c>
      <c r="U2603" s="578">
        <v>3.46912573639182</v>
      </c>
      <c r="V2603" s="578">
        <v>1512.497205098465</v>
      </c>
      <c r="W2603" s="578">
        <v>2.003188527401405</v>
      </c>
      <c r="X2603" s="578">
        <v>4.4460646172562165E-2</v>
      </c>
      <c r="Y2603" s="578">
        <v>3.0142842520338754E-2</v>
      </c>
      <c r="AA2603" s="310">
        <v>489</v>
      </c>
    </row>
    <row r="2604" spans="1:27" x14ac:dyDescent="0.3">
      <c r="A2604" s="310" t="s">
        <v>1707</v>
      </c>
      <c r="B2604" s="310" t="s">
        <v>1697</v>
      </c>
      <c r="C2604" s="310" t="s">
        <v>2183</v>
      </c>
      <c r="D2604" s="36">
        <v>10</v>
      </c>
      <c r="E2604" s="36">
        <v>2012</v>
      </c>
      <c r="F2604" s="578">
        <v>2.1427783195597727</v>
      </c>
      <c r="G2604" s="578">
        <v>1023.4949277241993</v>
      </c>
      <c r="H2604" s="578">
        <v>1.5412836013980802</v>
      </c>
      <c r="I2604" s="578">
        <v>2.5151047453315773E-2</v>
      </c>
      <c r="J2604" s="578">
        <v>2.039742832615345E-2</v>
      </c>
      <c r="K2604" s="578">
        <v>3.4558051052279048</v>
      </c>
      <c r="L2604" s="578">
        <v>1472.3356234232551</v>
      </c>
      <c r="M2604" s="578">
        <v>1.8456237731937348</v>
      </c>
      <c r="N2604" s="578">
        <v>5.1400351010064051E-2</v>
      </c>
      <c r="O2604" s="578">
        <v>2.9342500861578878E-2</v>
      </c>
      <c r="P2604" s="578">
        <v>2.142778318318125</v>
      </c>
      <c r="Q2604" s="578">
        <v>1023.4949277241993</v>
      </c>
      <c r="R2604" s="578">
        <v>1.5412836315311598</v>
      </c>
      <c r="S2604" s="578">
        <v>2.5151047978776299E-2</v>
      </c>
      <c r="T2604" s="578">
        <v>2.0397427802284498E-2</v>
      </c>
      <c r="U2604" s="578">
        <v>3.4558051052226024</v>
      </c>
      <c r="V2604" s="578">
        <v>1472.3356234232551</v>
      </c>
      <c r="W2604" s="578">
        <v>1.8456236965982173</v>
      </c>
      <c r="X2604" s="578">
        <v>5.1400344514301297E-2</v>
      </c>
      <c r="Y2604" s="578">
        <v>2.9342500861578878E-2</v>
      </c>
      <c r="AA2604" s="310">
        <v>490</v>
      </c>
    </row>
    <row r="2605" spans="1:27" x14ac:dyDescent="0.3">
      <c r="A2605" s="310" t="s">
        <v>1708</v>
      </c>
      <c r="B2605" s="310" t="s">
        <v>1697</v>
      </c>
      <c r="C2605" s="310" t="s">
        <v>2183</v>
      </c>
      <c r="D2605" s="36">
        <v>11</v>
      </c>
      <c r="E2605" s="36">
        <v>2012</v>
      </c>
      <c r="F2605" s="578">
        <v>2.7310841442043299</v>
      </c>
      <c r="G2605" s="578">
        <v>1166.4263356526651</v>
      </c>
      <c r="H2605" s="578">
        <v>1.4543022724419599</v>
      </c>
      <c r="I2605" s="578">
        <v>2.7301920393104674E-2</v>
      </c>
      <c r="J2605" s="578">
        <v>2.324593208807825E-2</v>
      </c>
      <c r="K2605" s="578">
        <v>3.4541307226716778</v>
      </c>
      <c r="L2605" s="578">
        <v>1434.2635320027623</v>
      </c>
      <c r="M2605" s="578">
        <v>1.7038444460504198</v>
      </c>
      <c r="N2605" s="578">
        <v>5.6087557266134E-2</v>
      </c>
      <c r="O2605" s="578">
        <v>2.8583747761634429E-2</v>
      </c>
      <c r="P2605" s="578">
        <v>2.7310840398940797</v>
      </c>
      <c r="Q2605" s="578">
        <v>1166.4263356526651</v>
      </c>
      <c r="R2605" s="578">
        <v>1.4543022512862025</v>
      </c>
      <c r="S2605" s="578">
        <v>2.7301918896152175E-2</v>
      </c>
      <c r="T2605" s="578">
        <v>2.324593208807825E-2</v>
      </c>
      <c r="U2605" s="578">
        <v>3.4541306704914652</v>
      </c>
      <c r="V2605" s="578">
        <v>1434.2635320027623</v>
      </c>
      <c r="W2605" s="578">
        <v>1.7038443068255775</v>
      </c>
      <c r="X2605" s="578">
        <v>5.6087556700731477E-2</v>
      </c>
      <c r="Y2605" s="578">
        <v>2.8583747761634429E-2</v>
      </c>
      <c r="AA2605" s="310">
        <v>491</v>
      </c>
    </row>
    <row r="2606" spans="1:27" x14ac:dyDescent="0.3">
      <c r="A2606" s="310" t="s">
        <v>1709</v>
      </c>
      <c r="B2606" s="310" t="s">
        <v>1697</v>
      </c>
      <c r="C2606" s="310" t="s">
        <v>2183</v>
      </c>
      <c r="D2606" s="36">
        <v>12</v>
      </c>
      <c r="E2606" s="36">
        <v>2012</v>
      </c>
      <c r="F2606" s="578">
        <v>3.2124187412963825</v>
      </c>
      <c r="G2606" s="578">
        <v>1283.3711395263624</v>
      </c>
      <c r="H2606" s="578">
        <v>1.3831363542667499</v>
      </c>
      <c r="I2606" s="578">
        <v>2.9061707919330076E-2</v>
      </c>
      <c r="J2606" s="578">
        <v>2.55765279095309E-2</v>
      </c>
      <c r="K2606" s="578">
        <v>3.4515425879726873</v>
      </c>
      <c r="L2606" s="578">
        <v>1402.1920890808051</v>
      </c>
      <c r="M2606" s="578">
        <v>1.5869880250626551</v>
      </c>
      <c r="N2606" s="578">
        <v>5.9619609395667753E-2</v>
      </c>
      <c r="O2606" s="578">
        <v>2.7944583018931199E-2</v>
      </c>
      <c r="P2606" s="578">
        <v>3.2124187412755374</v>
      </c>
      <c r="Q2606" s="578">
        <v>1283.3711395263624</v>
      </c>
      <c r="R2606" s="578">
        <v>1.3831363791769</v>
      </c>
      <c r="S2606" s="578">
        <v>2.906170949669705E-2</v>
      </c>
      <c r="T2606" s="578">
        <v>2.55765279095309E-2</v>
      </c>
      <c r="U2606" s="578">
        <v>3.4515423284441673</v>
      </c>
      <c r="V2606" s="578">
        <v>1402.1920890808051</v>
      </c>
      <c r="W2606" s="578">
        <v>1.5869879467603176</v>
      </c>
      <c r="X2606" s="578">
        <v>5.9619600571143828E-2</v>
      </c>
      <c r="Y2606" s="578">
        <v>2.7944583018931199E-2</v>
      </c>
      <c r="AA2606" s="310">
        <v>492</v>
      </c>
    </row>
    <row r="2607" spans="1:27" x14ac:dyDescent="0.3">
      <c r="A2607" s="310" t="s">
        <v>1710</v>
      </c>
      <c r="B2607" s="310" t="s">
        <v>1697</v>
      </c>
      <c r="C2607" s="310" t="s">
        <v>2183</v>
      </c>
      <c r="D2607" s="36">
        <v>13</v>
      </c>
      <c r="E2607" s="36">
        <v>2012</v>
      </c>
      <c r="F2607" s="578">
        <v>3.1673967377710852</v>
      </c>
      <c r="G2607" s="578">
        <v>1256.8574549357027</v>
      </c>
      <c r="H2607" s="578">
        <v>1.2986830683636625</v>
      </c>
      <c r="I2607" s="578">
        <v>2.9903690432244376E-2</v>
      </c>
      <c r="J2607" s="578">
        <v>2.5048147731771022E-2</v>
      </c>
      <c r="K2607" s="578">
        <v>3.3716886084728928</v>
      </c>
      <c r="L2607" s="578">
        <v>1364.1615727742476</v>
      </c>
      <c r="M2607" s="578">
        <v>1.4944433602543776</v>
      </c>
      <c r="N2607" s="578">
        <v>6.0870638178433453E-2</v>
      </c>
      <c r="O2607" s="578">
        <v>2.7186664869077448E-2</v>
      </c>
      <c r="P2607" s="578">
        <v>3.1673967899356477</v>
      </c>
      <c r="Q2607" s="578">
        <v>1256.8574549357027</v>
      </c>
      <c r="R2607" s="578">
        <v>1.29868299355439</v>
      </c>
      <c r="S2607" s="578">
        <v>2.9903690451571124E-2</v>
      </c>
      <c r="T2607" s="578">
        <v>2.5048147731771022E-2</v>
      </c>
      <c r="U2607" s="578">
        <v>3.3716885029436927</v>
      </c>
      <c r="V2607" s="578">
        <v>1364.1615727742476</v>
      </c>
      <c r="W2607" s="578">
        <v>1.4944433338314376</v>
      </c>
      <c r="X2607" s="578">
        <v>6.0870633327795021E-2</v>
      </c>
      <c r="Y2607" s="578">
        <v>2.7186664869077448E-2</v>
      </c>
      <c r="AA2607" s="310">
        <v>493</v>
      </c>
    </row>
    <row r="2608" spans="1:27" x14ac:dyDescent="0.3">
      <c r="A2608" s="310" t="s">
        <v>1711</v>
      </c>
      <c r="B2608" s="310" t="s">
        <v>1697</v>
      </c>
      <c r="C2608" s="310" t="s">
        <v>2183</v>
      </c>
      <c r="D2608" s="36">
        <v>14</v>
      </c>
      <c r="E2608" s="36">
        <v>2012</v>
      </c>
      <c r="F2608" s="578">
        <v>3.2718613716650253</v>
      </c>
      <c r="G2608" s="578">
        <v>1320.0265782674101</v>
      </c>
      <c r="H2608" s="578">
        <v>1.3560052500221551</v>
      </c>
      <c r="I2608" s="578">
        <v>3.4239499142283074E-2</v>
      </c>
      <c r="J2608" s="578">
        <v>2.6307067736828026E-2</v>
      </c>
      <c r="K2608" s="578">
        <v>3.459490104863935</v>
      </c>
      <c r="L2608" s="578">
        <v>1417.7213567097924</v>
      </c>
      <c r="M2608" s="578">
        <v>1.5333835820592825</v>
      </c>
      <c r="N2608" s="578">
        <v>6.4767398802511353E-2</v>
      </c>
      <c r="O2608" s="578">
        <v>2.825403463793915E-2</v>
      </c>
      <c r="P2608" s="578">
        <v>3.2718614238138226</v>
      </c>
      <c r="Q2608" s="578">
        <v>1320.0265782674101</v>
      </c>
      <c r="R2608" s="578">
        <v>1.3560052888412049</v>
      </c>
      <c r="S2608" s="578">
        <v>3.4239499666000428E-2</v>
      </c>
      <c r="T2608" s="578">
        <v>2.6307067736828026E-2</v>
      </c>
      <c r="U2608" s="578">
        <v>3.4594901073422353</v>
      </c>
      <c r="V2608" s="578">
        <v>1417.7213567097924</v>
      </c>
      <c r="W2608" s="578">
        <v>1.5333835734248402</v>
      </c>
      <c r="X2608" s="578">
        <v>6.4767391997671994E-2</v>
      </c>
      <c r="Y2608" s="578">
        <v>2.825403463793915E-2</v>
      </c>
      <c r="AA2608" s="310">
        <v>494</v>
      </c>
    </row>
    <row r="2609" spans="1:27" x14ac:dyDescent="0.3">
      <c r="A2609" s="310" t="s">
        <v>1712</v>
      </c>
      <c r="B2609" s="310" t="s">
        <v>1697</v>
      </c>
      <c r="C2609" s="310" t="s">
        <v>2183</v>
      </c>
      <c r="D2609" s="36">
        <v>15</v>
      </c>
      <c r="E2609" s="36">
        <v>2012</v>
      </c>
      <c r="F2609" s="578">
        <v>3.3758147188309877</v>
      </c>
      <c r="G2609" s="578">
        <v>1381.8877652486101</v>
      </c>
      <c r="H2609" s="578">
        <v>1.415702714579915</v>
      </c>
      <c r="I2609" s="578">
        <v>3.8252642019415348E-2</v>
      </c>
      <c r="J2609" s="578">
        <v>2.7539940512118197E-2</v>
      </c>
      <c r="K2609" s="578">
        <v>3.5455866427779053</v>
      </c>
      <c r="L2609" s="578">
        <v>1468.7883377075148</v>
      </c>
      <c r="M2609" s="578">
        <v>1.57167587119147</v>
      </c>
      <c r="N2609" s="578">
        <v>6.575797784459303E-2</v>
      </c>
      <c r="O2609" s="578">
        <v>2.9271782472884852E-2</v>
      </c>
      <c r="P2609" s="578">
        <v>3.3758150851512374</v>
      </c>
      <c r="Q2609" s="578">
        <v>1381.887817382805</v>
      </c>
      <c r="R2609" s="578">
        <v>1.4157026986783072</v>
      </c>
      <c r="S2609" s="578">
        <v>3.8252644600258151E-2</v>
      </c>
      <c r="T2609" s="578">
        <v>2.7539940512118197E-2</v>
      </c>
      <c r="U2609" s="578">
        <v>3.5455861771166175</v>
      </c>
      <c r="V2609" s="578">
        <v>1468.7883377075148</v>
      </c>
      <c r="W2609" s="578">
        <v>1.5716758038612701</v>
      </c>
      <c r="X2609" s="578">
        <v>6.5757973287873001E-2</v>
      </c>
      <c r="Y2609" s="578">
        <v>2.9271781949015897E-2</v>
      </c>
      <c r="AA2609" s="310">
        <v>495</v>
      </c>
    </row>
    <row r="2610" spans="1:27" x14ac:dyDescent="0.3">
      <c r="A2610" s="580" t="s">
        <v>1713</v>
      </c>
      <c r="B2610" s="580" t="s">
        <v>1697</v>
      </c>
      <c r="C2610" s="580" t="s">
        <v>2183</v>
      </c>
      <c r="D2610" s="581">
        <v>16</v>
      </c>
      <c r="E2610" s="581">
        <v>2012</v>
      </c>
      <c r="F2610" s="582">
        <v>3.5486618216446701</v>
      </c>
      <c r="G2610" s="582">
        <v>1467.8266983032149</v>
      </c>
      <c r="H2610" s="582">
        <v>1.5010821500353151</v>
      </c>
      <c r="I2610" s="582">
        <v>4.3494068104185574E-2</v>
      </c>
      <c r="J2610" s="582">
        <v>2.9252615718481374E-2</v>
      </c>
      <c r="K2610" s="582">
        <v>3.6958428902589677</v>
      </c>
      <c r="L2610" s="582">
        <v>1543.0761235554951</v>
      </c>
      <c r="M2610" s="582">
        <v>1.6378206922987926</v>
      </c>
      <c r="N2610" s="582">
        <v>6.9302750297992974E-2</v>
      </c>
      <c r="O2610" s="582">
        <v>3.0752236450401399E-2</v>
      </c>
      <c r="P2610" s="582">
        <v>3.5486616129971877</v>
      </c>
      <c r="Q2610" s="582">
        <v>1467.8266983032149</v>
      </c>
      <c r="R2610" s="582">
        <v>1.5010821603335249</v>
      </c>
      <c r="S2610" s="582">
        <v>4.34940711838862E-2</v>
      </c>
      <c r="T2610" s="582">
        <v>2.9252615718481374E-2</v>
      </c>
      <c r="U2610" s="582">
        <v>3.6958431510449801</v>
      </c>
      <c r="V2610" s="582">
        <v>1543.0761235554951</v>
      </c>
      <c r="W2610" s="582">
        <v>1.6378206364118575</v>
      </c>
      <c r="X2610" s="582">
        <v>6.9302744082809398E-2</v>
      </c>
      <c r="Y2610" s="582">
        <v>3.0752236450401399E-2</v>
      </c>
      <c r="AA2610" s="310">
        <v>496</v>
      </c>
    </row>
    <row r="2611" spans="1:27" x14ac:dyDescent="0.3">
      <c r="A2611" s="310" t="s">
        <v>1714</v>
      </c>
      <c r="B2611" s="310" t="s">
        <v>1697</v>
      </c>
      <c r="C2611" s="310" t="s">
        <v>2183</v>
      </c>
      <c r="D2611" s="36">
        <v>1</v>
      </c>
      <c r="E2611" s="36">
        <v>2020</v>
      </c>
      <c r="F2611" s="578">
        <v>3.5161753885331497</v>
      </c>
      <c r="G2611" s="578">
        <v>6598.2323913574146</v>
      </c>
      <c r="H2611" s="578">
        <v>7.0724573869762599</v>
      </c>
      <c r="I2611" s="578">
        <v>4.8208986891646974E-2</v>
      </c>
      <c r="J2611" s="578">
        <v>4.3899955926462973E-2</v>
      </c>
      <c r="K2611" s="578">
        <v>3.4034538375566727</v>
      </c>
      <c r="L2611" s="578">
        <v>6435.7823282877544</v>
      </c>
      <c r="M2611" s="578">
        <v>6.956148855633117</v>
      </c>
      <c r="N2611" s="578">
        <v>3.6524471446834128E-2</v>
      </c>
      <c r="O2611" s="578">
        <v>4.2819134231346326E-2</v>
      </c>
      <c r="P2611" s="578">
        <v>3.5161754406975949</v>
      </c>
      <c r="Q2611" s="578">
        <v>6598.2323913574146</v>
      </c>
      <c r="R2611" s="578">
        <v>7.0724574024594951</v>
      </c>
      <c r="S2611" s="578">
        <v>4.8208982704484982E-2</v>
      </c>
      <c r="T2611" s="578">
        <v>4.3899955926462973E-2</v>
      </c>
      <c r="U2611" s="578">
        <v>3.403453837556675</v>
      </c>
      <c r="V2611" s="578">
        <v>6435.7823282877544</v>
      </c>
      <c r="W2611" s="578">
        <v>6.9561488904267446</v>
      </c>
      <c r="X2611" s="578">
        <v>3.6524474048292149E-2</v>
      </c>
      <c r="Y2611" s="578">
        <v>4.2819134735812725E-2</v>
      </c>
      <c r="AA2611" s="310">
        <v>497</v>
      </c>
    </row>
    <row r="2612" spans="1:27" x14ac:dyDescent="0.3">
      <c r="A2612" s="310" t="s">
        <v>1715</v>
      </c>
      <c r="B2612" s="310" t="s">
        <v>1697</v>
      </c>
      <c r="C2612" s="310" t="s">
        <v>2183</v>
      </c>
      <c r="D2612" s="36">
        <v>2</v>
      </c>
      <c r="E2612" s="36">
        <v>2020</v>
      </c>
      <c r="F2612" s="578">
        <v>2.2218148134670925</v>
      </c>
      <c r="G2612" s="578">
        <v>3886.0915730794204</v>
      </c>
      <c r="H2612" s="578">
        <v>4.1411107233373752</v>
      </c>
      <c r="I2612" s="578">
        <v>3.2505043426226572E-2</v>
      </c>
      <c r="J2612" s="578">
        <v>2.5855284514060828E-2</v>
      </c>
      <c r="K2612" s="578">
        <v>2.2258136640490349</v>
      </c>
      <c r="L2612" s="578">
        <v>3842.7243626912373</v>
      </c>
      <c r="M2612" s="578">
        <v>4.2258317207148677</v>
      </c>
      <c r="N2612" s="578">
        <v>2.2133894760903123E-2</v>
      </c>
      <c r="O2612" s="578">
        <v>2.5566762235636475E-2</v>
      </c>
      <c r="P2612" s="578">
        <v>2.2218148134638751</v>
      </c>
      <c r="Q2612" s="578">
        <v>3886.0915209452251</v>
      </c>
      <c r="R2612" s="578">
        <v>4.1411105667599806</v>
      </c>
      <c r="S2612" s="578">
        <v>3.2505043440247947E-2</v>
      </c>
      <c r="T2612" s="578">
        <v>2.5855284514060828E-2</v>
      </c>
      <c r="U2612" s="578">
        <v>2.225813820513352</v>
      </c>
      <c r="V2612" s="578">
        <v>3842.7243626912373</v>
      </c>
      <c r="W2612" s="578">
        <v>4.2258316706150501</v>
      </c>
      <c r="X2612" s="578">
        <v>2.213389475643145E-2</v>
      </c>
      <c r="Y2612" s="578">
        <v>2.5566762235636475E-2</v>
      </c>
      <c r="AA2612" s="310">
        <v>498</v>
      </c>
    </row>
    <row r="2613" spans="1:27" x14ac:dyDescent="0.3">
      <c r="A2613" s="310" t="s">
        <v>1716</v>
      </c>
      <c r="B2613" s="310" t="s">
        <v>1697</v>
      </c>
      <c r="C2613" s="310" t="s">
        <v>2183</v>
      </c>
      <c r="D2613" s="36">
        <v>3</v>
      </c>
      <c r="E2613" s="36">
        <v>2020</v>
      </c>
      <c r="F2613" s="578">
        <v>1.1992212454231099</v>
      </c>
      <c r="G2613" s="578">
        <v>2058.3374341328899</v>
      </c>
      <c r="H2613" s="578">
        <v>2.1816920630444603</v>
      </c>
      <c r="I2613" s="578">
        <v>1.2640563581347375E-2</v>
      </c>
      <c r="J2613" s="578">
        <v>1.3694698990244975E-2</v>
      </c>
      <c r="K2613" s="578">
        <v>1.6508677540121877</v>
      </c>
      <c r="L2613" s="578">
        <v>2669.43848419189</v>
      </c>
      <c r="M2613" s="578">
        <v>2.867533251930575</v>
      </c>
      <c r="N2613" s="578">
        <v>1.7794469435708924E-2</v>
      </c>
      <c r="O2613" s="578">
        <v>1.7760543831779246E-2</v>
      </c>
      <c r="P2613" s="578">
        <v>1.199221297576585</v>
      </c>
      <c r="Q2613" s="578">
        <v>2058.3374862670876</v>
      </c>
      <c r="R2613" s="578">
        <v>2.1816920402682873</v>
      </c>
      <c r="S2613" s="578">
        <v>1.264056306687655E-2</v>
      </c>
      <c r="T2613" s="578">
        <v>1.3694698990244975E-2</v>
      </c>
      <c r="U2613" s="578">
        <v>1.6508680663162401</v>
      </c>
      <c r="V2613" s="578">
        <v>2669.43848419189</v>
      </c>
      <c r="W2613" s="578">
        <v>2.8675333437907553</v>
      </c>
      <c r="X2613" s="578">
        <v>1.7794470449113399E-2</v>
      </c>
      <c r="Y2613" s="578">
        <v>1.7760543831779246E-2</v>
      </c>
      <c r="AA2613" s="310">
        <v>499</v>
      </c>
    </row>
    <row r="2614" spans="1:27" x14ac:dyDescent="0.3">
      <c r="A2614" s="310" t="s">
        <v>1717</v>
      </c>
      <c r="B2614" s="310" t="s">
        <v>1697</v>
      </c>
      <c r="C2614" s="310" t="s">
        <v>2183</v>
      </c>
      <c r="D2614" s="36">
        <v>4</v>
      </c>
      <c r="E2614" s="36">
        <v>2020</v>
      </c>
      <c r="F2614" s="578">
        <v>0.60592561922763322</v>
      </c>
      <c r="G2614" s="578">
        <v>1106.0487467447874</v>
      </c>
      <c r="H2614" s="578">
        <v>1.2002056665848275</v>
      </c>
      <c r="I2614" s="578">
        <v>7.4430513111375706E-3</v>
      </c>
      <c r="J2614" s="578">
        <v>7.3588650314680582E-3</v>
      </c>
      <c r="K2614" s="578">
        <v>1.4325802224268074</v>
      </c>
      <c r="L2614" s="578">
        <v>2260.1560923258403</v>
      </c>
      <c r="M2614" s="578">
        <v>2.3497888114749577</v>
      </c>
      <c r="N2614" s="578">
        <v>1.4592470723224876E-2</v>
      </c>
      <c r="O2614" s="578">
        <v>1.5037464511503099E-2</v>
      </c>
      <c r="P2614" s="578">
        <v>0.60592558290709475</v>
      </c>
      <c r="Q2614" s="578">
        <v>1106.0487467447874</v>
      </c>
      <c r="R2614" s="578">
        <v>1.20020567490064</v>
      </c>
      <c r="S2614" s="578">
        <v>7.4430514127736026E-3</v>
      </c>
      <c r="T2614" s="578">
        <v>7.3588650314680582E-3</v>
      </c>
      <c r="U2614" s="578">
        <v>1.4325803788880125</v>
      </c>
      <c r="V2614" s="578">
        <v>2260.1561444600375</v>
      </c>
      <c r="W2614" s="578">
        <v>2.349788881094955</v>
      </c>
      <c r="X2614" s="578">
        <v>1.45924701934442E-2</v>
      </c>
      <c r="Y2614" s="578">
        <v>1.5037464511503099E-2</v>
      </c>
      <c r="AA2614" s="310">
        <v>500</v>
      </c>
    </row>
    <row r="2615" spans="1:27" x14ac:dyDescent="0.3">
      <c r="A2615" s="310" t="s">
        <v>1718</v>
      </c>
      <c r="B2615" s="310" t="s">
        <v>1697</v>
      </c>
      <c r="C2615" s="310" t="s">
        <v>2183</v>
      </c>
      <c r="D2615" s="36">
        <v>5</v>
      </c>
      <c r="E2615" s="36">
        <v>2020</v>
      </c>
      <c r="F2615" s="578">
        <v>0.67531151036663972</v>
      </c>
      <c r="G2615" s="578">
        <v>1145.0527254740375</v>
      </c>
      <c r="H2615" s="578">
        <v>1.2065234642956626</v>
      </c>
      <c r="I2615" s="578">
        <v>1.4221258714466424E-2</v>
      </c>
      <c r="J2615" s="578">
        <v>7.6183737886215824E-3</v>
      </c>
      <c r="K2615" s="578">
        <v>1.2994849938717099</v>
      </c>
      <c r="L2615" s="578">
        <v>2021.9116973876926</v>
      </c>
      <c r="M2615" s="578">
        <v>2.0328115808276048</v>
      </c>
      <c r="N2615" s="578">
        <v>1.5373899743432624E-2</v>
      </c>
      <c r="O2615" s="578">
        <v>1.34523729017625E-2</v>
      </c>
      <c r="P2615" s="578">
        <v>0.67531148428906773</v>
      </c>
      <c r="Q2615" s="578">
        <v>1145.0527254740375</v>
      </c>
      <c r="R2615" s="578">
        <v>1.2065234575217425</v>
      </c>
      <c r="S2615" s="578">
        <v>1.4221256104822975E-2</v>
      </c>
      <c r="T2615" s="578">
        <v>7.6183738419786052E-3</v>
      </c>
      <c r="U2615" s="578">
        <v>1.2994848374105223</v>
      </c>
      <c r="V2615" s="578">
        <v>2021.9117495218875</v>
      </c>
      <c r="W2615" s="578">
        <v>2.0328115909293603</v>
      </c>
      <c r="X2615" s="578">
        <v>1.5373900262071975E-2</v>
      </c>
      <c r="Y2615" s="578">
        <v>1.34523729017625E-2</v>
      </c>
      <c r="AA2615" s="310">
        <v>501</v>
      </c>
    </row>
    <row r="2616" spans="1:27" x14ac:dyDescent="0.3">
      <c r="A2616" s="310" t="s">
        <v>1719</v>
      </c>
      <c r="B2616" s="310" t="s">
        <v>1697</v>
      </c>
      <c r="C2616" s="310" t="s">
        <v>2183</v>
      </c>
      <c r="D2616" s="36">
        <v>6</v>
      </c>
      <c r="E2616" s="36">
        <v>2020</v>
      </c>
      <c r="F2616" s="578">
        <v>0.7169431347782993</v>
      </c>
      <c r="G2616" s="578">
        <v>1168.4577000935851</v>
      </c>
      <c r="H2616" s="578">
        <v>1.2103151199871649</v>
      </c>
      <c r="I2616" s="578">
        <v>1.8288230487163E-2</v>
      </c>
      <c r="J2616" s="578">
        <v>7.7740934357279877E-3</v>
      </c>
      <c r="K2616" s="578">
        <v>1.1929115179177399</v>
      </c>
      <c r="L2616" s="578">
        <v>1848.7260513305625</v>
      </c>
      <c r="M2616" s="578">
        <v>1.795877439575025</v>
      </c>
      <c r="N2616" s="578">
        <v>1.4082711998867101E-2</v>
      </c>
      <c r="O2616" s="578">
        <v>1.2300107133341899E-2</v>
      </c>
      <c r="P2616" s="578">
        <v>0.71694306710219247</v>
      </c>
      <c r="Q2616" s="578">
        <v>1168.4577000935851</v>
      </c>
      <c r="R2616" s="578">
        <v>1.2103151203782498</v>
      </c>
      <c r="S2616" s="578">
        <v>1.8288229424570028E-2</v>
      </c>
      <c r="T2616" s="578">
        <v>7.7740934357279877E-3</v>
      </c>
      <c r="U2616" s="578">
        <v>1.1929116222248251</v>
      </c>
      <c r="V2616" s="578">
        <v>1848.7260513305625</v>
      </c>
      <c r="W2616" s="578">
        <v>1.7958774395249999</v>
      </c>
      <c r="X2616" s="578">
        <v>1.4082712527624575E-2</v>
      </c>
      <c r="Y2616" s="578">
        <v>1.2300107133341899E-2</v>
      </c>
      <c r="AA2616" s="310">
        <v>502</v>
      </c>
    </row>
    <row r="2617" spans="1:27" x14ac:dyDescent="0.3">
      <c r="A2617" s="310" t="s">
        <v>1720</v>
      </c>
      <c r="B2617" s="310" t="s">
        <v>1697</v>
      </c>
      <c r="C2617" s="310" t="s">
        <v>2183</v>
      </c>
      <c r="D2617" s="36">
        <v>7</v>
      </c>
      <c r="E2617" s="36">
        <v>2020</v>
      </c>
      <c r="F2617" s="578">
        <v>0.74469699419921609</v>
      </c>
      <c r="G2617" s="578">
        <v>1184.0655148824026</v>
      </c>
      <c r="H2617" s="578">
        <v>1.2128445177025475</v>
      </c>
      <c r="I2617" s="578">
        <v>2.09994612411416E-2</v>
      </c>
      <c r="J2617" s="578">
        <v>7.8779271692231579E-3</v>
      </c>
      <c r="K2617" s="578">
        <v>1.20692727440128</v>
      </c>
      <c r="L2617" s="578">
        <v>1813.7370325724251</v>
      </c>
      <c r="M2617" s="578">
        <v>1.7189366751823976</v>
      </c>
      <c r="N2617" s="578">
        <v>2.400020933941955E-2</v>
      </c>
      <c r="O2617" s="578">
        <v>1.2067331253395677E-2</v>
      </c>
      <c r="P2617" s="578">
        <v>0.74469693676767623</v>
      </c>
      <c r="Q2617" s="578">
        <v>1184.0655148824026</v>
      </c>
      <c r="R2617" s="578">
        <v>1.2128445144216999</v>
      </c>
      <c r="S2617" s="578">
        <v>2.0999461241293149E-2</v>
      </c>
      <c r="T2617" s="578">
        <v>7.8779271692231579E-3</v>
      </c>
      <c r="U2617" s="578">
        <v>1.2069271719553025</v>
      </c>
      <c r="V2617" s="578">
        <v>1813.7370847066225</v>
      </c>
      <c r="W2617" s="578">
        <v>1.7189366846666052</v>
      </c>
      <c r="X2617" s="578">
        <v>2.4000209349120824E-2</v>
      </c>
      <c r="Y2617" s="578">
        <v>1.2067331253395677E-2</v>
      </c>
      <c r="AA2617" s="310">
        <v>503</v>
      </c>
    </row>
    <row r="2618" spans="1:27" x14ac:dyDescent="0.3">
      <c r="A2618" s="310" t="s">
        <v>1721</v>
      </c>
      <c r="B2618" s="310" t="s">
        <v>1697</v>
      </c>
      <c r="C2618" s="310" t="s">
        <v>2183</v>
      </c>
      <c r="D2618" s="36">
        <v>8</v>
      </c>
      <c r="E2618" s="36">
        <v>2020</v>
      </c>
      <c r="F2618" s="578">
        <v>0.70461746045059659</v>
      </c>
      <c r="G2618" s="578">
        <v>1103.875137329095</v>
      </c>
      <c r="H2618" s="578">
        <v>1.101575552847555</v>
      </c>
      <c r="I2618" s="578">
        <v>1.8488202047213499E-2</v>
      </c>
      <c r="J2618" s="578">
        <v>7.3443893634248499E-3</v>
      </c>
      <c r="K2618" s="578">
        <v>1.0472803449890939</v>
      </c>
      <c r="L2618" s="578">
        <v>1523.5332285563102</v>
      </c>
      <c r="M2618" s="578">
        <v>1.400072781852935</v>
      </c>
      <c r="N2618" s="578">
        <v>2.1053868757538376E-2</v>
      </c>
      <c r="O2618" s="578">
        <v>1.0136499739019143E-2</v>
      </c>
      <c r="P2618" s="578">
        <v>0.70461743002896526</v>
      </c>
      <c r="Q2618" s="578">
        <v>1103.8750851949001</v>
      </c>
      <c r="R2618" s="578">
        <v>1.1015755521132873</v>
      </c>
      <c r="S2618" s="578">
        <v>1.8488198368913723E-2</v>
      </c>
      <c r="T2618" s="578">
        <v>7.3443893634248499E-3</v>
      </c>
      <c r="U2618" s="578">
        <v>1.0472802766905298</v>
      </c>
      <c r="V2618" s="578">
        <v>1523.5332806905051</v>
      </c>
      <c r="W2618" s="578">
        <v>1.4000728382691952</v>
      </c>
      <c r="X2618" s="578">
        <v>2.1053869306797375E-2</v>
      </c>
      <c r="Y2618" s="578">
        <v>1.0136500733400017E-2</v>
      </c>
      <c r="AA2618" s="310">
        <v>504</v>
      </c>
    </row>
    <row r="2619" spans="1:27" x14ac:dyDescent="0.3">
      <c r="A2619" s="310" t="s">
        <v>1722</v>
      </c>
      <c r="B2619" s="310" t="s">
        <v>1697</v>
      </c>
      <c r="C2619" s="310" t="s">
        <v>2183</v>
      </c>
      <c r="D2619" s="36">
        <v>9</v>
      </c>
      <c r="E2619" s="36">
        <v>2020</v>
      </c>
      <c r="F2619" s="578">
        <v>0.67455716137937771</v>
      </c>
      <c r="G2619" s="578">
        <v>1043.72438303629</v>
      </c>
      <c r="H2619" s="578">
        <v>1.0181209169066561</v>
      </c>
      <c r="I2619" s="578">
        <v>1.6604780878499949E-2</v>
      </c>
      <c r="J2619" s="578">
        <v>6.9442082967725548E-3</v>
      </c>
      <c r="K2619" s="578">
        <v>1.0393488232498558</v>
      </c>
      <c r="L2619" s="578">
        <v>1475.6190427144325</v>
      </c>
      <c r="M2619" s="578">
        <v>1.3065019667466575</v>
      </c>
      <c r="N2619" s="578">
        <v>2.8447501447772024E-2</v>
      </c>
      <c r="O2619" s="578">
        <v>9.8177124261079902E-3</v>
      </c>
      <c r="P2619" s="578">
        <v>0.67455719645607781</v>
      </c>
      <c r="Q2619" s="578">
        <v>1043.72438303629</v>
      </c>
      <c r="R2619" s="578">
        <v>1.018120930486017</v>
      </c>
      <c r="S2619" s="578">
        <v>1.660478086811655E-2</v>
      </c>
      <c r="T2619" s="578">
        <v>6.9442082967725548E-3</v>
      </c>
      <c r="U2619" s="578">
        <v>1.0393487242176291</v>
      </c>
      <c r="V2619" s="578">
        <v>1475.6190427144325</v>
      </c>
      <c r="W2619" s="578">
        <v>1.306501947248605</v>
      </c>
      <c r="X2619" s="578">
        <v>2.8447501912826974E-2</v>
      </c>
      <c r="Y2619" s="578">
        <v>9.8177124746143749E-3</v>
      </c>
      <c r="AA2619" s="310">
        <v>505</v>
      </c>
    </row>
    <row r="2620" spans="1:27" x14ac:dyDescent="0.3">
      <c r="A2620" s="310" t="s">
        <v>1723</v>
      </c>
      <c r="B2620" s="310" t="s">
        <v>1697</v>
      </c>
      <c r="C2620" s="310" t="s">
        <v>2183</v>
      </c>
      <c r="D2620" s="36">
        <v>10</v>
      </c>
      <c r="E2620" s="36">
        <v>2020</v>
      </c>
      <c r="F2620" s="578">
        <v>0.65117713970425906</v>
      </c>
      <c r="G2620" s="578">
        <v>996.94473457336221</v>
      </c>
      <c r="H2620" s="578">
        <v>0.95321176806676933</v>
      </c>
      <c r="I2620" s="578">
        <v>1.5139859131484875E-2</v>
      </c>
      <c r="J2620" s="578">
        <v>6.6329596496264706E-3</v>
      </c>
      <c r="K2620" s="578">
        <v>1.0324220096189047</v>
      </c>
      <c r="L2620" s="578">
        <v>1435.7047042846625</v>
      </c>
      <c r="M2620" s="578">
        <v>1.2304009974277477</v>
      </c>
      <c r="N2620" s="578">
        <v>3.3415171979413523E-2</v>
      </c>
      <c r="O2620" s="578">
        <v>9.5521634648321162E-3</v>
      </c>
      <c r="P2620" s="578">
        <v>0.65117715491273476</v>
      </c>
      <c r="Q2620" s="578">
        <v>996.94473457336221</v>
      </c>
      <c r="R2620" s="578">
        <v>0.9532117738896565</v>
      </c>
      <c r="S2620" s="578">
        <v>1.5139859126293176E-2</v>
      </c>
      <c r="T2620" s="578">
        <v>6.6329595986947673E-3</v>
      </c>
      <c r="U2620" s="578">
        <v>1.0324219785784938</v>
      </c>
      <c r="V2620" s="578">
        <v>1435.7047042846625</v>
      </c>
      <c r="W2620" s="578">
        <v>1.2304009952940675</v>
      </c>
      <c r="X2620" s="578">
        <v>3.3415170446308623E-2</v>
      </c>
      <c r="Y2620" s="578">
        <v>9.5521639887010644E-3</v>
      </c>
      <c r="AA2620" s="310">
        <v>506</v>
      </c>
    </row>
    <row r="2621" spans="1:27" x14ac:dyDescent="0.3">
      <c r="A2621" s="310" t="s">
        <v>1724</v>
      </c>
      <c r="B2621" s="310" t="s">
        <v>1697</v>
      </c>
      <c r="C2621" s="310" t="s">
        <v>2183</v>
      </c>
      <c r="D2621" s="36">
        <v>11</v>
      </c>
      <c r="E2621" s="36">
        <v>2020</v>
      </c>
      <c r="F2621" s="578">
        <v>0.81745052694074571</v>
      </c>
      <c r="G2621" s="578">
        <v>1137.0356063842723</v>
      </c>
      <c r="H2621" s="578">
        <v>0.9715140775218345</v>
      </c>
      <c r="I2621" s="578">
        <v>1.741701462575895E-2</v>
      </c>
      <c r="J2621" s="578">
        <v>7.5650189925606029E-3</v>
      </c>
      <c r="K2621" s="578">
        <v>1.0294911124546851</v>
      </c>
      <c r="L2621" s="578">
        <v>1399.02146530151</v>
      </c>
      <c r="M2621" s="578">
        <v>1.1630675525160123</v>
      </c>
      <c r="N2621" s="578">
        <v>3.7064425229800649E-2</v>
      </c>
      <c r="O2621" s="578">
        <v>9.3080978112993727E-3</v>
      </c>
      <c r="P2621" s="578">
        <v>0.81745051079472297</v>
      </c>
      <c r="Q2621" s="578">
        <v>1137.0356063842723</v>
      </c>
      <c r="R2621" s="578">
        <v>0.97151408466803701</v>
      </c>
      <c r="S2621" s="578">
        <v>1.7417014630988548E-2</v>
      </c>
      <c r="T2621" s="578">
        <v>7.5650191477810306E-3</v>
      </c>
      <c r="U2621" s="578">
        <v>1.029491098172286</v>
      </c>
      <c r="V2621" s="578">
        <v>1399.0215174357074</v>
      </c>
      <c r="W2621" s="578">
        <v>1.1630675530276025</v>
      </c>
      <c r="X2621" s="578">
        <v>3.7064427285107074E-2</v>
      </c>
      <c r="Y2621" s="578">
        <v>9.3080976512283052E-3</v>
      </c>
      <c r="AA2621" s="310">
        <v>507</v>
      </c>
    </row>
    <row r="2622" spans="1:27" x14ac:dyDescent="0.3">
      <c r="A2622" s="310" t="s">
        <v>1725</v>
      </c>
      <c r="B2622" s="310" t="s">
        <v>1697</v>
      </c>
      <c r="C2622" s="310" t="s">
        <v>2183</v>
      </c>
      <c r="D2622" s="36">
        <v>12</v>
      </c>
      <c r="E2622" s="36">
        <v>2020</v>
      </c>
      <c r="F2622" s="578">
        <v>0.95349292634032579</v>
      </c>
      <c r="G2622" s="578">
        <v>1251.6503334045376</v>
      </c>
      <c r="H2622" s="578">
        <v>0.98648704535662346</v>
      </c>
      <c r="I2622" s="578">
        <v>1.9280139160703848E-2</v>
      </c>
      <c r="J2622" s="578">
        <v>8.3275932653729436E-3</v>
      </c>
      <c r="K2622" s="578">
        <v>1.0266324484209641</v>
      </c>
      <c r="L2622" s="578">
        <v>1368.1062342325799</v>
      </c>
      <c r="M2622" s="578">
        <v>1.1073687365766651</v>
      </c>
      <c r="N2622" s="578">
        <v>3.9909453077901454E-2</v>
      </c>
      <c r="O2622" s="578">
        <v>9.1024037198318749E-3</v>
      </c>
      <c r="P2622" s="578">
        <v>0.9534928530752399</v>
      </c>
      <c r="Q2622" s="578">
        <v>1251.6503334045376</v>
      </c>
      <c r="R2622" s="578">
        <v>0.98648702775471842</v>
      </c>
      <c r="S2622" s="578">
        <v>1.9280137054693076E-2</v>
      </c>
      <c r="T2622" s="578">
        <v>8.3275930519448541E-3</v>
      </c>
      <c r="U2622" s="578">
        <v>1.026632400612012</v>
      </c>
      <c r="V2622" s="578">
        <v>1368.1062342325799</v>
      </c>
      <c r="W2622" s="578">
        <v>1.1073687434391075</v>
      </c>
      <c r="X2622" s="578">
        <v>3.9909450444307951E-2</v>
      </c>
      <c r="Y2622" s="578">
        <v>9.1024038702016644E-3</v>
      </c>
      <c r="AA2622" s="310">
        <v>508</v>
      </c>
    </row>
    <row r="2623" spans="1:27" x14ac:dyDescent="0.3">
      <c r="A2623" s="310" t="s">
        <v>1726</v>
      </c>
      <c r="B2623" s="310" t="s">
        <v>1697</v>
      </c>
      <c r="C2623" s="310" t="s">
        <v>2183</v>
      </c>
      <c r="D2623" s="36">
        <v>13</v>
      </c>
      <c r="E2623" s="36">
        <v>2020</v>
      </c>
      <c r="F2623" s="578">
        <v>0.93569614605799578</v>
      </c>
      <c r="G2623" s="578">
        <v>1226.2353299458775</v>
      </c>
      <c r="H2623" s="578">
        <v>0.94408965733903716</v>
      </c>
      <c r="I2623" s="578">
        <v>2.00762296866893E-2</v>
      </c>
      <c r="J2623" s="578">
        <v>8.1585051472453964E-3</v>
      </c>
      <c r="K2623" s="578">
        <v>0.99895910722816716</v>
      </c>
      <c r="L2623" s="578">
        <v>1331.4020945231075</v>
      </c>
      <c r="M2623" s="578">
        <v>1.0576662621245578</v>
      </c>
      <c r="N2623" s="578">
        <v>4.0926343188705951E-2</v>
      </c>
      <c r="O2623" s="578">
        <v>8.8581972522661038E-3</v>
      </c>
      <c r="P2623" s="578">
        <v>0.93569605789544585</v>
      </c>
      <c r="Q2623" s="578">
        <v>1226.2353299458775</v>
      </c>
      <c r="R2623" s="578">
        <v>0.9440896604711857</v>
      </c>
      <c r="S2623" s="578">
        <v>2.0076228632963898E-2</v>
      </c>
      <c r="T2623" s="578">
        <v>8.1585051472453964E-3</v>
      </c>
      <c r="U2623" s="578">
        <v>0.99895909077377754</v>
      </c>
      <c r="V2623" s="578">
        <v>1331.4021466573051</v>
      </c>
      <c r="W2623" s="578">
        <v>1.05766626133042</v>
      </c>
      <c r="X2623" s="578">
        <v>4.0926342178560469E-2</v>
      </c>
      <c r="Y2623" s="578">
        <v>8.8581972522661038E-3</v>
      </c>
      <c r="AA2623" s="310">
        <v>509</v>
      </c>
    </row>
    <row r="2624" spans="1:27" x14ac:dyDescent="0.3">
      <c r="A2624" s="310" t="s">
        <v>1727</v>
      </c>
      <c r="B2624" s="310" t="s">
        <v>1697</v>
      </c>
      <c r="C2624" s="310" t="s">
        <v>2183</v>
      </c>
      <c r="D2624" s="36">
        <v>14</v>
      </c>
      <c r="E2624" s="36">
        <v>2020</v>
      </c>
      <c r="F2624" s="578">
        <v>0.96214576951249497</v>
      </c>
      <c r="G2624" s="578">
        <v>1286.6082445780376</v>
      </c>
      <c r="H2624" s="578">
        <v>0.98568990071377371</v>
      </c>
      <c r="I2624" s="578">
        <v>2.1865147846331898E-2</v>
      </c>
      <c r="J2624" s="578">
        <v>8.5601717000827141E-3</v>
      </c>
      <c r="K2624" s="578">
        <v>1.0205616476436767</v>
      </c>
      <c r="L2624" s="578">
        <v>1382.4870020548451</v>
      </c>
      <c r="M2624" s="578">
        <v>1.0888545367652069</v>
      </c>
      <c r="N2624" s="578">
        <v>4.2440613059322105E-2</v>
      </c>
      <c r="O2624" s="578">
        <v>9.1980789632846848E-3</v>
      </c>
      <c r="P2624" s="578">
        <v>0.96214570711030301</v>
      </c>
      <c r="Q2624" s="578">
        <v>1286.6082445780376</v>
      </c>
      <c r="R2624" s="578">
        <v>0.98568990008258428</v>
      </c>
      <c r="S2624" s="578">
        <v>2.186514732246295E-2</v>
      </c>
      <c r="T2624" s="578">
        <v>8.5601716030699465E-3</v>
      </c>
      <c r="U2624" s="578">
        <v>1.0205617097344242</v>
      </c>
      <c r="V2624" s="578">
        <v>1382.4870020548451</v>
      </c>
      <c r="W2624" s="578">
        <v>1.0888545137418051</v>
      </c>
      <c r="X2624" s="578">
        <v>4.2440615179202675E-2</v>
      </c>
      <c r="Y2624" s="578">
        <v>9.1980789099276646E-3</v>
      </c>
      <c r="AA2624" s="310">
        <v>510</v>
      </c>
    </row>
    <row r="2625" spans="1:27" x14ac:dyDescent="0.3">
      <c r="A2625" s="310" t="s">
        <v>1728</v>
      </c>
      <c r="B2625" s="310" t="s">
        <v>1697</v>
      </c>
      <c r="C2625" s="310" t="s">
        <v>2183</v>
      </c>
      <c r="D2625" s="36">
        <v>15</v>
      </c>
      <c r="E2625" s="36">
        <v>2020</v>
      </c>
      <c r="F2625" s="578">
        <v>0.98901745609590896</v>
      </c>
      <c r="G2625" s="578">
        <v>1345.7546272277775</v>
      </c>
      <c r="H2625" s="578">
        <v>1.0279611363385632</v>
      </c>
      <c r="I2625" s="578">
        <v>2.3493439317083625E-2</v>
      </c>
      <c r="J2625" s="578">
        <v>8.9536848730252389E-3</v>
      </c>
      <c r="K2625" s="578">
        <v>1.0419402968743106</v>
      </c>
      <c r="L2625" s="578">
        <v>1431.1828079223574</v>
      </c>
      <c r="M2625" s="578">
        <v>1.1191405548276274</v>
      </c>
      <c r="N2625" s="578">
        <v>4.2070073486532494E-2</v>
      </c>
      <c r="O2625" s="578">
        <v>9.5220723548360732E-3</v>
      </c>
      <c r="P2625" s="578">
        <v>0.98901739307488179</v>
      </c>
      <c r="Q2625" s="578">
        <v>1345.7546793619749</v>
      </c>
      <c r="R2625" s="578">
        <v>1.0279611441022363</v>
      </c>
      <c r="S2625" s="578">
        <v>2.34934393126877E-2</v>
      </c>
      <c r="T2625" s="578">
        <v>8.9536848245188559E-3</v>
      </c>
      <c r="U2625" s="578">
        <v>1.0419403030826917</v>
      </c>
      <c r="V2625" s="578">
        <v>1431.1828079223574</v>
      </c>
      <c r="W2625" s="578">
        <v>1.1191405630828075</v>
      </c>
      <c r="X2625" s="578">
        <v>4.2070073517758474E-2</v>
      </c>
      <c r="Y2625" s="578">
        <v>9.5220720880509636E-3</v>
      </c>
      <c r="AA2625" s="310">
        <v>511</v>
      </c>
    </row>
    <row r="2626" spans="1:27" x14ac:dyDescent="0.3">
      <c r="A2626" s="580" t="s">
        <v>1729</v>
      </c>
      <c r="B2626" s="580" t="s">
        <v>1697</v>
      </c>
      <c r="C2626" s="580" t="s">
        <v>2183</v>
      </c>
      <c r="D2626" s="581">
        <v>16</v>
      </c>
      <c r="E2626" s="581">
        <v>2020</v>
      </c>
      <c r="F2626" s="582">
        <v>1.0367100057857541</v>
      </c>
      <c r="G2626" s="582">
        <v>1428.1989313761324</v>
      </c>
      <c r="H2626" s="582">
        <v>1.0886304847163777</v>
      </c>
      <c r="I2626" s="582">
        <v>2.5539416630408551E-2</v>
      </c>
      <c r="J2626" s="582">
        <v>9.5022240711841698E-3</v>
      </c>
      <c r="K2626" s="582">
        <v>1.0829751636533487</v>
      </c>
      <c r="L2626" s="582">
        <v>1502.3623250325475</v>
      </c>
      <c r="M2626" s="582">
        <v>1.1683822638693324</v>
      </c>
      <c r="N2626" s="582">
        <v>4.3032869131062974E-2</v>
      </c>
      <c r="O2626" s="582">
        <v>9.9956440390087473E-3</v>
      </c>
      <c r="P2626" s="582">
        <v>1.0367100473817239</v>
      </c>
      <c r="Q2626" s="582">
        <v>1428.1989313761324</v>
      </c>
      <c r="R2626" s="582">
        <v>1.0886304940555978</v>
      </c>
      <c r="S2626" s="582">
        <v>2.5539416605018499E-2</v>
      </c>
      <c r="T2626" s="582">
        <v>9.5022241196905544E-3</v>
      </c>
      <c r="U2626" s="582">
        <v>1.0829751832152732</v>
      </c>
      <c r="V2626" s="582">
        <v>1502.3623771667451</v>
      </c>
      <c r="W2626" s="582">
        <v>1.1683822756241751</v>
      </c>
      <c r="X2626" s="582">
        <v>4.3032869131517722E-2</v>
      </c>
      <c r="Y2626" s="582">
        <v>9.9956440390087473E-3</v>
      </c>
      <c r="AA2626" s="310">
        <v>512</v>
      </c>
    </row>
    <row r="2627" spans="1:27" x14ac:dyDescent="0.3">
      <c r="A2627" s="310" t="s">
        <v>1730</v>
      </c>
      <c r="B2627" s="310" t="s">
        <v>1697</v>
      </c>
      <c r="C2627" s="310" t="s">
        <v>2183</v>
      </c>
      <c r="D2627" s="36">
        <v>1</v>
      </c>
      <c r="E2627" s="36">
        <v>2030</v>
      </c>
      <c r="F2627" s="578">
        <v>2.0578084538209724</v>
      </c>
      <c r="G2627" s="578">
        <v>6458.0458068847602</v>
      </c>
      <c r="H2627" s="578">
        <v>5.9799004537065503</v>
      </c>
      <c r="I2627" s="578">
        <v>4.7724320782132623E-2</v>
      </c>
      <c r="J2627" s="578">
        <v>4.3059609675158997E-2</v>
      </c>
      <c r="K2627" s="578">
        <v>1.9735566416885151</v>
      </c>
      <c r="L2627" s="578">
        <v>6296.75001017252</v>
      </c>
      <c r="M2627" s="578">
        <v>5.8714401586269824</v>
      </c>
      <c r="N2627" s="578">
        <v>3.6524751543765846E-2</v>
      </c>
      <c r="O2627" s="578">
        <v>4.1984169161878478E-2</v>
      </c>
      <c r="P2627" s="578">
        <v>2.0578083495118951</v>
      </c>
      <c r="Q2627" s="578">
        <v>6458.0458068847602</v>
      </c>
      <c r="R2627" s="578">
        <v>5.979900339551623</v>
      </c>
      <c r="S2627" s="578">
        <v>4.7724322349798301E-2</v>
      </c>
      <c r="T2627" s="578">
        <v>4.3059609675158997E-2</v>
      </c>
      <c r="U2627" s="578">
        <v>1.9735566938452349</v>
      </c>
      <c r="V2627" s="578">
        <v>6296.75001017252</v>
      </c>
      <c r="W2627" s="578">
        <v>5.871440231375642</v>
      </c>
      <c r="X2627" s="578">
        <v>3.6524754144011178E-2</v>
      </c>
      <c r="Y2627" s="578">
        <v>4.1984169161878478E-2</v>
      </c>
      <c r="AA2627" s="310">
        <v>513</v>
      </c>
    </row>
    <row r="2628" spans="1:27" x14ac:dyDescent="0.3">
      <c r="A2628" s="310" t="s">
        <v>1731</v>
      </c>
      <c r="B2628" s="310" t="s">
        <v>1697</v>
      </c>
      <c r="C2628" s="310" t="s">
        <v>2183</v>
      </c>
      <c r="D2628" s="36">
        <v>2</v>
      </c>
      <c r="E2628" s="36">
        <v>2030</v>
      </c>
      <c r="F2628" s="578">
        <v>1.3186175313331474</v>
      </c>
      <c r="G2628" s="578">
        <v>3807.5820668538377</v>
      </c>
      <c r="H2628" s="578">
        <v>3.5111726656274724</v>
      </c>
      <c r="I2628" s="578">
        <v>3.1468987820062397E-2</v>
      </c>
      <c r="J2628" s="578">
        <v>2.5387380213942351E-2</v>
      </c>
      <c r="K2628" s="578">
        <v>1.30264319527941</v>
      </c>
      <c r="L2628" s="578">
        <v>3761.6348571777276</v>
      </c>
      <c r="M2628" s="578">
        <v>3.5655681593228321</v>
      </c>
      <c r="N2628" s="578">
        <v>2.1342202361665775E-2</v>
      </c>
      <c r="O2628" s="578">
        <v>2.5081043965959247E-2</v>
      </c>
      <c r="P2628" s="578">
        <v>1.3186175313336777</v>
      </c>
      <c r="Q2628" s="578">
        <v>3807.5820147196428</v>
      </c>
      <c r="R2628" s="578">
        <v>3.5111726657444953</v>
      </c>
      <c r="S2628" s="578">
        <v>3.1468987820062397E-2</v>
      </c>
      <c r="T2628" s="578">
        <v>2.5387380213942351E-2</v>
      </c>
      <c r="U2628" s="578">
        <v>1.3026432995885624</v>
      </c>
      <c r="V2628" s="578">
        <v>3761.6348571777276</v>
      </c>
      <c r="W2628" s="578">
        <v>3.5655681207960352</v>
      </c>
      <c r="X2628" s="578">
        <v>2.1342202885534726E-2</v>
      </c>
      <c r="Y2628" s="578">
        <v>2.5081043965959247E-2</v>
      </c>
      <c r="AA2628" s="310">
        <v>514</v>
      </c>
    </row>
    <row r="2629" spans="1:27" x14ac:dyDescent="0.3">
      <c r="A2629" s="310" t="s">
        <v>1732</v>
      </c>
      <c r="B2629" s="310" t="s">
        <v>1697</v>
      </c>
      <c r="C2629" s="310" t="s">
        <v>2183</v>
      </c>
      <c r="D2629" s="36">
        <v>3</v>
      </c>
      <c r="E2629" s="36">
        <v>2030</v>
      </c>
      <c r="F2629" s="578">
        <v>0.70721073875685603</v>
      </c>
      <c r="G2629" s="578">
        <v>2016.3662401835074</v>
      </c>
      <c r="H2629" s="578">
        <v>1.8502942136656149</v>
      </c>
      <c r="I2629" s="578">
        <v>1.21683194344844E-2</v>
      </c>
      <c r="J2629" s="578">
        <v>1.3444279242927801E-2</v>
      </c>
      <c r="K2629" s="578">
        <v>0.9522103162607487</v>
      </c>
      <c r="L2629" s="578">
        <v>2605.1940943400027</v>
      </c>
      <c r="M2629" s="578">
        <v>2.4201217985340273</v>
      </c>
      <c r="N2629" s="578">
        <v>1.6945631815284849E-2</v>
      </c>
      <c r="O2629" s="578">
        <v>1.7370374038970675E-2</v>
      </c>
      <c r="P2629" s="578">
        <v>0.70721074372338844</v>
      </c>
      <c r="Q2629" s="578">
        <v>2016.3662401835074</v>
      </c>
      <c r="R2629" s="578">
        <v>1.8502942219126099</v>
      </c>
      <c r="S2629" s="578">
        <v>1.2168320474264201E-2</v>
      </c>
      <c r="T2629" s="578">
        <v>1.3444279242927801E-2</v>
      </c>
      <c r="U2629" s="578">
        <v>0.95221033178334191</v>
      </c>
      <c r="V2629" s="578">
        <v>2605.1940943400027</v>
      </c>
      <c r="W2629" s="578">
        <v>2.4201218197461696</v>
      </c>
      <c r="X2629" s="578">
        <v>1.6945630783235726E-2</v>
      </c>
      <c r="Y2629" s="578">
        <v>1.7370374038970675E-2</v>
      </c>
      <c r="AA2629" s="310">
        <v>515</v>
      </c>
    </row>
    <row r="2630" spans="1:27" x14ac:dyDescent="0.3">
      <c r="A2630" s="310" t="s">
        <v>1733</v>
      </c>
      <c r="B2630" s="310" t="s">
        <v>1697</v>
      </c>
      <c r="C2630" s="310" t="s">
        <v>2183</v>
      </c>
      <c r="D2630" s="36">
        <v>4</v>
      </c>
      <c r="E2630" s="36">
        <v>2030</v>
      </c>
      <c r="F2630" s="578">
        <v>0.36188979021249151</v>
      </c>
      <c r="G2630" s="578">
        <v>1083.8459421793575</v>
      </c>
      <c r="H2630" s="578">
        <v>1.0160957880041945</v>
      </c>
      <c r="I2630" s="578">
        <v>7.2311207037121924E-3</v>
      </c>
      <c r="J2630" s="578">
        <v>7.2266393302318948E-3</v>
      </c>
      <c r="K2630" s="578">
        <v>0.82608975487808778</v>
      </c>
      <c r="L2630" s="578">
        <v>2212.8555246988876</v>
      </c>
      <c r="M2630" s="578">
        <v>1.9988294422059822</v>
      </c>
      <c r="N2630" s="578">
        <v>1.382639341166695E-2</v>
      </c>
      <c r="O2630" s="578">
        <v>1.4754407330959351E-2</v>
      </c>
      <c r="P2630" s="578">
        <v>0.36188978493551804</v>
      </c>
      <c r="Q2630" s="578">
        <v>1083.8459421793575</v>
      </c>
      <c r="R2630" s="578">
        <v>1.0160957975829947</v>
      </c>
      <c r="S2630" s="578">
        <v>7.2311208002133701E-3</v>
      </c>
      <c r="T2630" s="578">
        <v>7.2266393302318948E-3</v>
      </c>
      <c r="U2630" s="578">
        <v>0.82608975456713529</v>
      </c>
      <c r="V2630" s="578">
        <v>2212.8555246988876</v>
      </c>
      <c r="W2630" s="578">
        <v>1.9988294879487176</v>
      </c>
      <c r="X2630" s="578">
        <v>1.3826393930685275E-2</v>
      </c>
      <c r="Y2630" s="578">
        <v>1.4754407330959351E-2</v>
      </c>
      <c r="AA2630" s="310">
        <v>516</v>
      </c>
    </row>
    <row r="2631" spans="1:27" x14ac:dyDescent="0.3">
      <c r="A2631" s="310" t="s">
        <v>1734</v>
      </c>
      <c r="B2631" s="310" t="s">
        <v>1697</v>
      </c>
      <c r="C2631" s="310" t="s">
        <v>2183</v>
      </c>
      <c r="D2631" s="36">
        <v>5</v>
      </c>
      <c r="E2631" s="36">
        <v>2030</v>
      </c>
      <c r="F2631" s="578">
        <v>0.39702805725676105</v>
      </c>
      <c r="G2631" s="578">
        <v>1122.0619608561151</v>
      </c>
      <c r="H2631" s="578">
        <v>1.0254168909806729</v>
      </c>
      <c r="I2631" s="578">
        <v>1.2473688489497601E-2</v>
      </c>
      <c r="J2631" s="578">
        <v>7.4814385249434619E-3</v>
      </c>
      <c r="K2631" s="578">
        <v>0.75009241848951502</v>
      </c>
      <c r="L2631" s="578">
        <v>1979.3975791931102</v>
      </c>
      <c r="M2631" s="578">
        <v>1.7339163941020699</v>
      </c>
      <c r="N2631" s="578">
        <v>1.3979155685736499E-2</v>
      </c>
      <c r="O2631" s="578">
        <v>1.3197815627790923E-2</v>
      </c>
      <c r="P2631" s="578">
        <v>0.39702804157896726</v>
      </c>
      <c r="Q2631" s="578">
        <v>1122.0619608561151</v>
      </c>
      <c r="R2631" s="578">
        <v>1.0254169214831541</v>
      </c>
      <c r="S2631" s="578">
        <v>1.2473689012987574E-2</v>
      </c>
      <c r="T2631" s="578">
        <v>7.4814385249434619E-3</v>
      </c>
      <c r="U2631" s="578">
        <v>0.75009242904450402</v>
      </c>
      <c r="V2631" s="578">
        <v>1979.3975791931102</v>
      </c>
      <c r="W2631" s="578">
        <v>1.7339163881905075</v>
      </c>
      <c r="X2631" s="578">
        <v>1.39791551518252E-2</v>
      </c>
      <c r="Y2631" s="578">
        <v>1.3197815627790923E-2</v>
      </c>
      <c r="AA2631" s="310">
        <v>517</v>
      </c>
    </row>
    <row r="2632" spans="1:27" x14ac:dyDescent="0.3">
      <c r="A2632" s="310" t="s">
        <v>1735</v>
      </c>
      <c r="B2632" s="310" t="s">
        <v>1697</v>
      </c>
      <c r="C2632" s="310" t="s">
        <v>2183</v>
      </c>
      <c r="D2632" s="36">
        <v>6</v>
      </c>
      <c r="E2632" s="36">
        <v>2030</v>
      </c>
      <c r="F2632" s="578">
        <v>0.41811099044356997</v>
      </c>
      <c r="G2632" s="578">
        <v>1144.9889551798474</v>
      </c>
      <c r="H2632" s="578">
        <v>1.0310100386568555</v>
      </c>
      <c r="I2632" s="578">
        <v>1.5619213299411626E-2</v>
      </c>
      <c r="J2632" s="578">
        <v>7.6343201556786219E-3</v>
      </c>
      <c r="K2632" s="578">
        <v>0.68949856753324401</v>
      </c>
      <c r="L2632" s="578">
        <v>1810.9070892333925</v>
      </c>
      <c r="M2632" s="578">
        <v>1.5385027416797676</v>
      </c>
      <c r="N2632" s="578">
        <v>1.3190735759773475E-2</v>
      </c>
      <c r="O2632" s="578">
        <v>1.2074408431847799E-2</v>
      </c>
      <c r="P2632" s="578">
        <v>0.41811098004380132</v>
      </c>
      <c r="Q2632" s="578">
        <v>1144.9889551798474</v>
      </c>
      <c r="R2632" s="578">
        <v>1.0310100326609373</v>
      </c>
      <c r="S2632" s="578">
        <v>1.5619213294182024E-2</v>
      </c>
      <c r="T2632" s="578">
        <v>7.6343200586658543E-3</v>
      </c>
      <c r="U2632" s="578">
        <v>0.68949858274328268</v>
      </c>
      <c r="V2632" s="578">
        <v>1810.9070892333925</v>
      </c>
      <c r="W2632" s="578">
        <v>1.5385027435433225</v>
      </c>
      <c r="X2632" s="578">
        <v>1.3190736284551901E-2</v>
      </c>
      <c r="Y2632" s="578">
        <v>1.2074408431847799E-2</v>
      </c>
      <c r="AA2632" s="310">
        <v>518</v>
      </c>
    </row>
    <row r="2633" spans="1:27" x14ac:dyDescent="0.3">
      <c r="A2633" s="310" t="s">
        <v>1736</v>
      </c>
      <c r="B2633" s="310" t="s">
        <v>1697</v>
      </c>
      <c r="C2633" s="310" t="s">
        <v>2183</v>
      </c>
      <c r="D2633" s="36">
        <v>7</v>
      </c>
      <c r="E2633" s="36">
        <v>2030</v>
      </c>
      <c r="F2633" s="578">
        <v>0.43216626500479022</v>
      </c>
      <c r="G2633" s="578">
        <v>1160.2825063069624</v>
      </c>
      <c r="H2633" s="578">
        <v>1.0347422948620197</v>
      </c>
      <c r="I2633" s="578">
        <v>1.7716209184224351E-2</v>
      </c>
      <c r="J2633" s="578">
        <v>7.7362865801357331E-3</v>
      </c>
      <c r="K2633" s="578">
        <v>0.70337307337871324</v>
      </c>
      <c r="L2633" s="578">
        <v>1775.4770189921001</v>
      </c>
      <c r="M2633" s="578">
        <v>1.47670769905289</v>
      </c>
      <c r="N2633" s="578">
        <v>2.2003256323311352E-2</v>
      </c>
      <c r="O2633" s="578">
        <v>1.1838154129994376E-2</v>
      </c>
      <c r="P2633" s="578">
        <v>0.43216626500426925</v>
      </c>
      <c r="Q2633" s="578">
        <v>1160.2825063069624</v>
      </c>
      <c r="R2633" s="578">
        <v>1.034742319109375</v>
      </c>
      <c r="S2633" s="578">
        <v>1.7716209189453949E-2</v>
      </c>
      <c r="T2633" s="578">
        <v>7.7362865801357331E-3</v>
      </c>
      <c r="U2633" s="578">
        <v>0.70337306313416503</v>
      </c>
      <c r="V2633" s="578">
        <v>1775.4770711262977</v>
      </c>
      <c r="W2633" s="578">
        <v>1.4767077034580276</v>
      </c>
      <c r="X2633" s="578">
        <v>2.2003256836796901E-2</v>
      </c>
      <c r="Y2633" s="578">
        <v>1.1838154129994376E-2</v>
      </c>
      <c r="AA2633" s="310">
        <v>519</v>
      </c>
    </row>
    <row r="2634" spans="1:27" x14ac:dyDescent="0.3">
      <c r="A2634" s="310" t="s">
        <v>1737</v>
      </c>
      <c r="B2634" s="310" t="s">
        <v>1697</v>
      </c>
      <c r="C2634" s="310" t="s">
        <v>2183</v>
      </c>
      <c r="D2634" s="36">
        <v>8</v>
      </c>
      <c r="E2634" s="36">
        <v>2030</v>
      </c>
      <c r="F2634" s="578">
        <v>0.41205441896264905</v>
      </c>
      <c r="G2634" s="578">
        <v>1080.78957239786</v>
      </c>
      <c r="H2634" s="578">
        <v>0.94042187547999312</v>
      </c>
      <c r="I2634" s="578">
        <v>1.5953530738518802E-2</v>
      </c>
      <c r="J2634" s="578">
        <v>7.2062619680461105E-3</v>
      </c>
      <c r="K2634" s="578">
        <v>0.61224242724815248</v>
      </c>
      <c r="L2634" s="578">
        <v>1491.48633829752</v>
      </c>
      <c r="M2634" s="578">
        <v>1.2108688210032574</v>
      </c>
      <c r="N2634" s="578">
        <v>1.9555613004058576E-2</v>
      </c>
      <c r="O2634" s="578">
        <v>9.9446313445999395E-3</v>
      </c>
      <c r="P2634" s="578">
        <v>0.41205442951659627</v>
      </c>
      <c r="Q2634" s="578">
        <v>1080.78957239786</v>
      </c>
      <c r="R2634" s="578">
        <v>0.94042187435024927</v>
      </c>
      <c r="S2634" s="578">
        <v>1.5953530209420273E-2</v>
      </c>
      <c r="T2634" s="578">
        <v>7.2062619680461105E-3</v>
      </c>
      <c r="U2634" s="578">
        <v>0.61224242724815248</v>
      </c>
      <c r="V2634" s="578">
        <v>1491.4863904317176</v>
      </c>
      <c r="W2634" s="578">
        <v>1.21086881688218</v>
      </c>
      <c r="X2634" s="578">
        <v>1.9555613537628802E-2</v>
      </c>
      <c r="Y2634" s="578">
        <v>9.9446313979569649E-3</v>
      </c>
      <c r="AA2634" s="310">
        <v>520</v>
      </c>
    </row>
    <row r="2635" spans="1:27" x14ac:dyDescent="0.3">
      <c r="A2635" s="310" t="s">
        <v>1738</v>
      </c>
      <c r="B2635" s="310" t="s">
        <v>1697</v>
      </c>
      <c r="C2635" s="310" t="s">
        <v>2183</v>
      </c>
      <c r="D2635" s="36">
        <v>9</v>
      </c>
      <c r="E2635" s="36">
        <v>2030</v>
      </c>
      <c r="F2635" s="578">
        <v>0.39697094627001628</v>
      </c>
      <c r="G2635" s="578">
        <v>1021.1676902770964</v>
      </c>
      <c r="H2635" s="578">
        <v>0.8696800319506407</v>
      </c>
      <c r="I2635" s="578">
        <v>1.4631525466446201E-2</v>
      </c>
      <c r="J2635" s="578">
        <v>6.8087312417143605E-3</v>
      </c>
      <c r="K2635" s="578">
        <v>0.60793075932203489</v>
      </c>
      <c r="L2635" s="578">
        <v>1444.0557289123476</v>
      </c>
      <c r="M2635" s="578">
        <v>1.1373713483771224</v>
      </c>
      <c r="N2635" s="578">
        <v>2.5495191299190346E-2</v>
      </c>
      <c r="O2635" s="578">
        <v>9.6283750996614334E-3</v>
      </c>
      <c r="P2635" s="578">
        <v>0.39697095139229049</v>
      </c>
      <c r="Q2635" s="578">
        <v>1021.1676902770964</v>
      </c>
      <c r="R2635" s="578">
        <v>0.86968002635952224</v>
      </c>
      <c r="S2635" s="578">
        <v>1.46315254716758E-2</v>
      </c>
      <c r="T2635" s="578">
        <v>6.8087312926460655E-3</v>
      </c>
      <c r="U2635" s="578">
        <v>0.60793073883345916</v>
      </c>
      <c r="V2635" s="578">
        <v>1444.0557289123476</v>
      </c>
      <c r="W2635" s="578">
        <v>1.137371349515885</v>
      </c>
      <c r="X2635" s="578">
        <v>2.5495190795481848E-2</v>
      </c>
      <c r="Y2635" s="578">
        <v>9.6283750996614334E-3</v>
      </c>
      <c r="AA2635" s="310">
        <v>521</v>
      </c>
    </row>
    <row r="2636" spans="1:27" x14ac:dyDescent="0.3">
      <c r="A2636" s="310" t="s">
        <v>1739</v>
      </c>
      <c r="B2636" s="310" t="s">
        <v>1697</v>
      </c>
      <c r="C2636" s="310" t="s">
        <v>2183</v>
      </c>
      <c r="D2636" s="36">
        <v>10</v>
      </c>
      <c r="E2636" s="36">
        <v>2030</v>
      </c>
      <c r="F2636" s="578">
        <v>0.38523906212265002</v>
      </c>
      <c r="G2636" s="578">
        <v>974.79621823628622</v>
      </c>
      <c r="H2636" s="578">
        <v>0.81465886652097153</v>
      </c>
      <c r="I2636" s="578">
        <v>1.3603269645500349E-2</v>
      </c>
      <c r="J2636" s="578">
        <v>6.4995420834748022E-3</v>
      </c>
      <c r="K2636" s="578">
        <v>0.60406955848990607</v>
      </c>
      <c r="L2636" s="578">
        <v>1404.6366806030226</v>
      </c>
      <c r="M2636" s="578">
        <v>1.0776944686231937</v>
      </c>
      <c r="N2636" s="578">
        <v>2.9529623779050426E-2</v>
      </c>
      <c r="O2636" s="578">
        <v>9.3655374172764462E-3</v>
      </c>
      <c r="P2636" s="578">
        <v>0.38523905684463422</v>
      </c>
      <c r="Q2636" s="578">
        <v>974.79621823628622</v>
      </c>
      <c r="R2636" s="578">
        <v>0.81465886697120926</v>
      </c>
      <c r="S2636" s="578">
        <v>1.360326965588375E-2</v>
      </c>
      <c r="T2636" s="578">
        <v>6.4995420834748022E-3</v>
      </c>
      <c r="U2636" s="578">
        <v>0.60406955321240197</v>
      </c>
      <c r="V2636" s="578">
        <v>1404.6366806030226</v>
      </c>
      <c r="W2636" s="578">
        <v>1.0776944720479342</v>
      </c>
      <c r="X2636" s="578">
        <v>2.9529623255181475E-2</v>
      </c>
      <c r="Y2636" s="578">
        <v>9.3655374172764462E-3</v>
      </c>
      <c r="AA2636" s="310">
        <v>522</v>
      </c>
    </row>
    <row r="2637" spans="1:27" x14ac:dyDescent="0.3">
      <c r="A2637" s="310" t="s">
        <v>1740</v>
      </c>
      <c r="B2637" s="310" t="s">
        <v>1697</v>
      </c>
      <c r="C2637" s="310" t="s">
        <v>2183</v>
      </c>
      <c r="D2637" s="36">
        <v>11</v>
      </c>
      <c r="E2637" s="36">
        <v>2030</v>
      </c>
      <c r="F2637" s="578">
        <v>0.48163285803594597</v>
      </c>
      <c r="G2637" s="578">
        <v>1112.2355194091751</v>
      </c>
      <c r="H2637" s="578">
        <v>0.8507434890815373</v>
      </c>
      <c r="I2637" s="578">
        <v>1.6486539298512001E-2</v>
      </c>
      <c r="J2637" s="578">
        <v>7.4159226933261319E-3</v>
      </c>
      <c r="K2637" s="578">
        <v>0.60348477503055131</v>
      </c>
      <c r="L2637" s="578">
        <v>1368.9842605590775</v>
      </c>
      <c r="M2637" s="578">
        <v>1.0257611595769704</v>
      </c>
      <c r="N2637" s="578">
        <v>3.2790621870996448E-2</v>
      </c>
      <c r="O2637" s="578">
        <v>9.1278253627630531E-3</v>
      </c>
      <c r="P2637" s="578">
        <v>0.48163285275845125</v>
      </c>
      <c r="Q2637" s="578">
        <v>1112.2355194091751</v>
      </c>
      <c r="R2637" s="578">
        <v>0.85074348310160985</v>
      </c>
      <c r="S2637" s="578">
        <v>1.6486541869350377E-2</v>
      </c>
      <c r="T2637" s="578">
        <v>7.4159226423944269E-3</v>
      </c>
      <c r="U2637" s="578">
        <v>0.6034847644755621</v>
      </c>
      <c r="V2637" s="578">
        <v>1368.9842605590775</v>
      </c>
      <c r="W2637" s="578">
        <v>1.0257611496311165</v>
      </c>
      <c r="X2637" s="578">
        <v>3.2790628139233932E-2</v>
      </c>
      <c r="Y2637" s="578">
        <v>9.1278253094060312E-3</v>
      </c>
      <c r="AA2637" s="310">
        <v>523</v>
      </c>
    </row>
    <row r="2638" spans="1:27" x14ac:dyDescent="0.3">
      <c r="A2638" s="310" t="s">
        <v>1741</v>
      </c>
      <c r="B2638" s="310" t="s">
        <v>1697</v>
      </c>
      <c r="C2638" s="310" t="s">
        <v>2183</v>
      </c>
      <c r="D2638" s="36">
        <v>12</v>
      </c>
      <c r="E2638" s="36">
        <v>2030</v>
      </c>
      <c r="F2638" s="578">
        <v>0.56050050384109751</v>
      </c>
      <c r="G2638" s="578">
        <v>1224.6759274800575</v>
      </c>
      <c r="H2638" s="578">
        <v>0.88026406351714825</v>
      </c>
      <c r="I2638" s="578">
        <v>1.88456074870373E-2</v>
      </c>
      <c r="J2638" s="578">
        <v>8.1656487600412185E-3</v>
      </c>
      <c r="K2638" s="578">
        <v>0.60267133001878848</v>
      </c>
      <c r="L2638" s="578">
        <v>1338.9275957743275</v>
      </c>
      <c r="M2638" s="578">
        <v>0.98277119703288807</v>
      </c>
      <c r="N2638" s="578">
        <v>3.5392417347187149E-2</v>
      </c>
      <c r="O2638" s="578">
        <v>8.9274191608031545E-3</v>
      </c>
      <c r="P2638" s="578">
        <v>0.5605004982526407</v>
      </c>
      <c r="Q2638" s="578">
        <v>1224.6759274800575</v>
      </c>
      <c r="R2638" s="578">
        <v>0.88026406168902627</v>
      </c>
      <c r="S2638" s="578">
        <v>1.88456074870373E-2</v>
      </c>
      <c r="T2638" s="578">
        <v>8.1656487600412185E-3</v>
      </c>
      <c r="U2638" s="578">
        <v>0.60267132505173471</v>
      </c>
      <c r="V2638" s="578">
        <v>1338.9275957743275</v>
      </c>
      <c r="W2638" s="578">
        <v>0.982771188040789</v>
      </c>
      <c r="X2638" s="578">
        <v>3.5392418389922853E-2</v>
      </c>
      <c r="Y2638" s="578">
        <v>8.9274191559525137E-3</v>
      </c>
      <c r="AA2638" s="310">
        <v>524</v>
      </c>
    </row>
    <row r="2639" spans="1:27" x14ac:dyDescent="0.3">
      <c r="A2639" s="310" t="s">
        <v>1742</v>
      </c>
      <c r="B2639" s="310" t="s">
        <v>1697</v>
      </c>
      <c r="C2639" s="310" t="s">
        <v>2183</v>
      </c>
      <c r="D2639" s="36">
        <v>13</v>
      </c>
      <c r="E2639" s="36">
        <v>2030</v>
      </c>
      <c r="F2639" s="578">
        <v>0.54644159154722127</v>
      </c>
      <c r="G2639" s="578">
        <v>1200.0444717407199</v>
      </c>
      <c r="H2639" s="578">
        <v>0.84699712356431622</v>
      </c>
      <c r="I2639" s="578">
        <v>1.9785108555197377E-2</v>
      </c>
      <c r="J2639" s="578">
        <v>8.0014077151038983E-3</v>
      </c>
      <c r="K2639" s="578">
        <v>0.58318743548907526</v>
      </c>
      <c r="L2639" s="578">
        <v>1303.2202110290477</v>
      </c>
      <c r="M2639" s="578">
        <v>0.94249435168061702</v>
      </c>
      <c r="N2639" s="578">
        <v>3.6415179390739121E-2</v>
      </c>
      <c r="O2639" s="578">
        <v>8.6893404271298387E-3</v>
      </c>
      <c r="P2639" s="578">
        <v>0.54644158099171103</v>
      </c>
      <c r="Q2639" s="578">
        <v>1200.0444717407199</v>
      </c>
      <c r="R2639" s="578">
        <v>0.84699712251555503</v>
      </c>
      <c r="S2639" s="578">
        <v>1.9785108036482226E-2</v>
      </c>
      <c r="T2639" s="578">
        <v>8.0014077151038983E-3</v>
      </c>
      <c r="U2639" s="578">
        <v>0.58318743548907503</v>
      </c>
      <c r="V2639" s="578">
        <v>1303.2202110290477</v>
      </c>
      <c r="W2639" s="578">
        <v>0.942494356186935</v>
      </c>
      <c r="X2639" s="578">
        <v>3.6415183581539119E-2</v>
      </c>
      <c r="Y2639" s="578">
        <v>8.6893404271298387E-3</v>
      </c>
      <c r="AA2639" s="310">
        <v>525</v>
      </c>
    </row>
    <row r="2640" spans="1:27" x14ac:dyDescent="0.3">
      <c r="A2640" s="310" t="s">
        <v>1743</v>
      </c>
      <c r="B2640" s="310" t="s">
        <v>1697</v>
      </c>
      <c r="C2640" s="310" t="s">
        <v>2183</v>
      </c>
      <c r="D2640" s="36">
        <v>14</v>
      </c>
      <c r="E2640" s="36">
        <v>2030</v>
      </c>
      <c r="F2640" s="578">
        <v>0.55537769477827648</v>
      </c>
      <c r="G2640" s="578">
        <v>1258.5027465820274</v>
      </c>
      <c r="H2640" s="578">
        <v>0.88387882934493123</v>
      </c>
      <c r="I2640" s="578">
        <v>2.0961738496301476E-2</v>
      </c>
      <c r="J2640" s="578">
        <v>8.391175870201547E-3</v>
      </c>
      <c r="K2640" s="578">
        <v>0.58973041584783881</v>
      </c>
      <c r="L2640" s="578">
        <v>1352.6321983337375</v>
      </c>
      <c r="M2640" s="578">
        <v>0.97066592909974592</v>
      </c>
      <c r="N2640" s="578">
        <v>3.73199503283103E-2</v>
      </c>
      <c r="O2640" s="578">
        <v>9.0188073518220283E-3</v>
      </c>
      <c r="P2640" s="578">
        <v>0.55537769958854677</v>
      </c>
      <c r="Q2640" s="578">
        <v>1258.5027465820274</v>
      </c>
      <c r="R2640" s="578">
        <v>0.88387883237544251</v>
      </c>
      <c r="S2640" s="578">
        <v>2.0961738496377252E-2</v>
      </c>
      <c r="T2640" s="578">
        <v>8.3911758168445233E-3</v>
      </c>
      <c r="U2640" s="578">
        <v>0.58973043664841851</v>
      </c>
      <c r="V2640" s="578">
        <v>1352.63230260213</v>
      </c>
      <c r="W2640" s="578">
        <v>0.97066592995648959</v>
      </c>
      <c r="X2640" s="578">
        <v>3.73199503283103E-2</v>
      </c>
      <c r="Y2640" s="578">
        <v>9.018807400328413E-3</v>
      </c>
      <c r="AA2640" s="310">
        <v>526</v>
      </c>
    </row>
    <row r="2641" spans="1:27" x14ac:dyDescent="0.3">
      <c r="A2641" s="310" t="s">
        <v>1744</v>
      </c>
      <c r="B2641" s="310" t="s">
        <v>1697</v>
      </c>
      <c r="C2641" s="310" t="s">
        <v>2183</v>
      </c>
      <c r="D2641" s="36">
        <v>15</v>
      </c>
      <c r="E2641" s="36">
        <v>2030</v>
      </c>
      <c r="F2641" s="578">
        <v>0.56523516683054642</v>
      </c>
      <c r="G2641" s="578">
        <v>1315.78428649902</v>
      </c>
      <c r="H2641" s="578">
        <v>0.92112224704714929</v>
      </c>
      <c r="I2641" s="578">
        <v>2.2007725080963277E-2</v>
      </c>
      <c r="J2641" s="578">
        <v>8.773119441078352E-3</v>
      </c>
      <c r="K2641" s="578">
        <v>0.59659358251074424</v>
      </c>
      <c r="L2641" s="578">
        <v>1399.7310396830201</v>
      </c>
      <c r="M2641" s="578">
        <v>0.99799985897622068</v>
      </c>
      <c r="N2641" s="578">
        <v>3.6773529352558329E-2</v>
      </c>
      <c r="O2641" s="578">
        <v>9.3328326183836872E-3</v>
      </c>
      <c r="P2641" s="578">
        <v>0.56523517707457405</v>
      </c>
      <c r="Q2641" s="578">
        <v>1315.78428649902</v>
      </c>
      <c r="R2641" s="578">
        <v>0.92112225823052374</v>
      </c>
      <c r="S2641" s="578">
        <v>2.2007725610061802E-2</v>
      </c>
      <c r="T2641" s="578">
        <v>8.773119441078352E-3</v>
      </c>
      <c r="U2641" s="578">
        <v>0.59659360362228564</v>
      </c>
      <c r="V2641" s="578">
        <v>1399.7310396830201</v>
      </c>
      <c r="W2641" s="578">
        <v>0.99799985265003965</v>
      </c>
      <c r="X2641" s="578">
        <v>3.6773529328153552E-2</v>
      </c>
      <c r="Y2641" s="578">
        <v>9.3328326183836872E-3</v>
      </c>
      <c r="AA2641" s="310">
        <v>527</v>
      </c>
    </row>
    <row r="2642" spans="1:27" x14ac:dyDescent="0.3">
      <c r="A2642" s="580" t="s">
        <v>1745</v>
      </c>
      <c r="B2642" s="580" t="s">
        <v>1697</v>
      </c>
      <c r="C2642" s="580" t="s">
        <v>2183</v>
      </c>
      <c r="D2642" s="581">
        <v>16</v>
      </c>
      <c r="E2642" s="581">
        <v>2030</v>
      </c>
      <c r="F2642" s="582">
        <v>0.58797710040330231</v>
      </c>
      <c r="G2642" s="582">
        <v>1395.7753079732224</v>
      </c>
      <c r="H2642" s="582">
        <v>0.97479529929447906</v>
      </c>
      <c r="I2642" s="582">
        <v>2.318480881391825E-2</v>
      </c>
      <c r="J2642" s="582">
        <v>9.3064522952772642E-3</v>
      </c>
      <c r="K2642" s="582">
        <v>0.61578791758966123</v>
      </c>
      <c r="L2642" s="582">
        <v>1468.7433242797824</v>
      </c>
      <c r="M2642" s="582">
        <v>1.04199011302421</v>
      </c>
      <c r="N2642" s="582">
        <v>3.7070483802381177E-2</v>
      </c>
      <c r="O2642" s="582">
        <v>9.792971676991627E-3</v>
      </c>
      <c r="P2642" s="582">
        <v>0.5879770896930927</v>
      </c>
      <c r="Q2642" s="582">
        <v>1395.7753079732224</v>
      </c>
      <c r="R2642" s="582">
        <v>0.9747953049903777</v>
      </c>
      <c r="S2642" s="582">
        <v>2.3184808279665899E-2</v>
      </c>
      <c r="T2642" s="582">
        <v>9.3064522419202406E-3</v>
      </c>
      <c r="U2642" s="582">
        <v>0.6157879228655927</v>
      </c>
      <c r="V2642" s="582">
        <v>1468.7433242797824</v>
      </c>
      <c r="W2642" s="582">
        <v>1.041990113200197</v>
      </c>
      <c r="X2642" s="582">
        <v>3.7070482754643252E-2</v>
      </c>
      <c r="Y2642" s="582">
        <v>9.792971676991627E-3</v>
      </c>
      <c r="AA2642" s="310">
        <v>528</v>
      </c>
    </row>
    <row r="2643" spans="1:27" x14ac:dyDescent="0.3">
      <c r="A2643" s="310" t="s">
        <v>5048</v>
      </c>
      <c r="B2643" s="310" t="s">
        <v>7</v>
      </c>
      <c r="C2643" s="310" t="s">
        <v>5049</v>
      </c>
      <c r="D2643" s="36">
        <v>1</v>
      </c>
      <c r="E2643" s="36">
        <v>2012</v>
      </c>
      <c r="F2643" s="578">
        <v>1.4294094631528576</v>
      </c>
      <c r="G2643" s="578">
        <v>2060.2921905517524</v>
      </c>
      <c r="H2643" s="578">
        <v>1.5903618432009026</v>
      </c>
      <c r="I2643" s="578">
        <v>1.9154220859112024E-2</v>
      </c>
      <c r="J2643" s="578">
        <v>4.1059945515977803E-2</v>
      </c>
      <c r="K2643" s="578">
        <v>1.4804055644731651</v>
      </c>
      <c r="L2643" s="578">
        <v>2129.1038767496702</v>
      </c>
      <c r="M2643" s="578">
        <v>1.6056168409995701</v>
      </c>
      <c r="N2643" s="578">
        <v>1.9546135214871599E-2</v>
      </c>
      <c r="O2643" s="578">
        <v>4.2431311740074251E-2</v>
      </c>
      <c r="P2643" s="578">
        <v>1.4294092030006926</v>
      </c>
      <c r="Q2643" s="578">
        <v>2060.2921384175575</v>
      </c>
      <c r="R2643" s="578">
        <v>1.5903619963355549</v>
      </c>
      <c r="S2643" s="578">
        <v>1.9154220350098151E-2</v>
      </c>
      <c r="T2643" s="578">
        <v>4.1059945515977803E-2</v>
      </c>
      <c r="U2643" s="578">
        <v>1.4804056166250474</v>
      </c>
      <c r="V2643" s="578">
        <v>2129.1038767496702</v>
      </c>
      <c r="W2643" s="578">
        <v>1.6056168864063949</v>
      </c>
      <c r="X2643" s="578">
        <v>1.9546135738740551E-2</v>
      </c>
      <c r="Y2643" s="578">
        <v>4.2431311740074251E-2</v>
      </c>
    </row>
    <row r="2644" spans="1:27" x14ac:dyDescent="0.3">
      <c r="A2644" s="310" t="s">
        <v>5050</v>
      </c>
      <c r="B2644" s="310" t="s">
        <v>7</v>
      </c>
      <c r="C2644" s="310" t="s">
        <v>5049</v>
      </c>
      <c r="D2644" s="36">
        <v>2</v>
      </c>
      <c r="E2644" s="36">
        <v>2012</v>
      </c>
      <c r="F2644" s="578">
        <v>0.96791287811204874</v>
      </c>
      <c r="G2644" s="578">
        <v>1154.5151125589925</v>
      </c>
      <c r="H2644" s="578">
        <v>0.83310373290684425</v>
      </c>
      <c r="I2644" s="578">
        <v>1.2863733318113151E-2</v>
      </c>
      <c r="J2644" s="578">
        <v>2.300854993518435E-2</v>
      </c>
      <c r="K2644" s="578">
        <v>0.98311331034740856</v>
      </c>
      <c r="L2644" s="578">
        <v>1169.0644887288349</v>
      </c>
      <c r="M2644" s="578">
        <v>0.83862192517214351</v>
      </c>
      <c r="N2644" s="578">
        <v>1.22171673197802E-2</v>
      </c>
      <c r="O2644" s="578">
        <v>2.3298495934189575E-2</v>
      </c>
      <c r="P2644" s="578">
        <v>0.96791275859029002</v>
      </c>
      <c r="Q2644" s="578">
        <v>1154.5151125589925</v>
      </c>
      <c r="R2644" s="578">
        <v>0.83310375496997302</v>
      </c>
      <c r="S2644" s="578">
        <v>1.2863734870127951E-2</v>
      </c>
      <c r="T2644" s="578">
        <v>2.300854993518435E-2</v>
      </c>
      <c r="U2644" s="578">
        <v>0.98311339882354742</v>
      </c>
      <c r="V2644" s="578">
        <v>1169.0644887288349</v>
      </c>
      <c r="W2644" s="578">
        <v>0.83862194012908664</v>
      </c>
      <c r="X2644" s="578">
        <v>1.221716783409945E-2</v>
      </c>
      <c r="Y2644" s="578">
        <v>2.3298495420021902E-2</v>
      </c>
    </row>
    <row r="2645" spans="1:27" x14ac:dyDescent="0.3">
      <c r="A2645" s="310" t="s">
        <v>5051</v>
      </c>
      <c r="B2645" s="310" t="s">
        <v>7</v>
      </c>
      <c r="C2645" s="310" t="s">
        <v>5049</v>
      </c>
      <c r="D2645" s="36">
        <v>3</v>
      </c>
      <c r="E2645" s="36">
        <v>2012</v>
      </c>
      <c r="F2645" s="578">
        <v>0.73716420186403253</v>
      </c>
      <c r="G2645" s="578">
        <v>701.62623405456475</v>
      </c>
      <c r="H2645" s="578">
        <v>0.45447394948011255</v>
      </c>
      <c r="I2645" s="578">
        <v>9.7184444203624615E-3</v>
      </c>
      <c r="J2645" s="578">
        <v>1.3982839494322673E-2</v>
      </c>
      <c r="K2645" s="578">
        <v>0.70037342012385717</v>
      </c>
      <c r="L2645" s="578">
        <v>683.45983028411831</v>
      </c>
      <c r="M2645" s="578">
        <v>0.45006736070111653</v>
      </c>
      <c r="N2645" s="578">
        <v>7.935346219464158E-3</v>
      </c>
      <c r="O2645" s="578">
        <v>1.3620805228129002E-2</v>
      </c>
      <c r="P2645" s="578">
        <v>0.73716416585127276</v>
      </c>
      <c r="Q2645" s="578">
        <v>701.62623405456475</v>
      </c>
      <c r="R2645" s="578">
        <v>0.45447398214309875</v>
      </c>
      <c r="S2645" s="578">
        <v>9.7184438507156024E-3</v>
      </c>
      <c r="T2645" s="578">
        <v>1.3982839494322673E-2</v>
      </c>
      <c r="U2645" s="578">
        <v>0.70037338349129596</v>
      </c>
      <c r="V2645" s="578">
        <v>683.45983028411831</v>
      </c>
      <c r="W2645" s="578">
        <v>0.45006732184265197</v>
      </c>
      <c r="X2645" s="578">
        <v>7.9353460686585661E-3</v>
      </c>
      <c r="Y2645" s="578">
        <v>1.3620805228129002E-2</v>
      </c>
    </row>
    <row r="2646" spans="1:27" x14ac:dyDescent="0.3">
      <c r="A2646" s="310" t="s">
        <v>5052</v>
      </c>
      <c r="B2646" s="310" t="s">
        <v>7</v>
      </c>
      <c r="C2646" s="310" t="s">
        <v>5049</v>
      </c>
      <c r="D2646" s="36">
        <v>4</v>
      </c>
      <c r="E2646" s="36">
        <v>2012</v>
      </c>
      <c r="F2646" s="578">
        <v>0.66024672075725199</v>
      </c>
      <c r="G2646" s="578">
        <v>550.66335391998223</v>
      </c>
      <c r="H2646" s="578">
        <v>0.32826425545378324</v>
      </c>
      <c r="I2646" s="578">
        <v>8.6700246999195426E-3</v>
      </c>
      <c r="J2646" s="578">
        <v>1.0974271969947274E-2</v>
      </c>
      <c r="K2646" s="578">
        <v>0.56235708583441568</v>
      </c>
      <c r="L2646" s="578">
        <v>537.53038406372002</v>
      </c>
      <c r="M2646" s="578">
        <v>0.31740094415363224</v>
      </c>
      <c r="N2646" s="578">
        <v>5.4822355688012624E-3</v>
      </c>
      <c r="O2646" s="578">
        <v>1.071253856450005E-2</v>
      </c>
      <c r="P2646" s="578">
        <v>0.6602466729493599</v>
      </c>
      <c r="Q2646" s="578">
        <v>550.66337013244549</v>
      </c>
      <c r="R2646" s="578">
        <v>0.328264281533241</v>
      </c>
      <c r="S2646" s="578">
        <v>8.6700245953276519E-3</v>
      </c>
      <c r="T2646" s="578">
        <v>1.0974271969947274E-2</v>
      </c>
      <c r="U2646" s="578">
        <v>0.56235705882710352</v>
      </c>
      <c r="V2646" s="578">
        <v>537.53038406372002</v>
      </c>
      <c r="W2646" s="578">
        <v>0.3174009436540165</v>
      </c>
      <c r="X2646" s="578">
        <v>5.4822354187535859E-3</v>
      </c>
      <c r="Y2646" s="578">
        <v>1.071253856450005E-2</v>
      </c>
    </row>
    <row r="2647" spans="1:27" x14ac:dyDescent="0.3">
      <c r="A2647" s="310" t="s">
        <v>5053</v>
      </c>
      <c r="B2647" s="310" t="s">
        <v>7</v>
      </c>
      <c r="C2647" s="310" t="s">
        <v>5049</v>
      </c>
      <c r="D2647" s="36">
        <v>5</v>
      </c>
      <c r="E2647" s="36">
        <v>2012</v>
      </c>
      <c r="F2647" s="578">
        <v>0.61731784126570199</v>
      </c>
      <c r="G2647" s="578">
        <v>472.0591816902155</v>
      </c>
      <c r="H2647" s="578">
        <v>0.26312036428256097</v>
      </c>
      <c r="I2647" s="578">
        <v>7.6037567975693748E-3</v>
      </c>
      <c r="J2647" s="578">
        <v>9.4077624089550175E-3</v>
      </c>
      <c r="K2647" s="578">
        <v>0.48842679190770805</v>
      </c>
      <c r="L2647" s="578">
        <v>448.35820722579922</v>
      </c>
      <c r="M2647" s="578">
        <v>0.24501650964702973</v>
      </c>
      <c r="N2647" s="578">
        <v>4.5445644578876402E-3</v>
      </c>
      <c r="O2647" s="578">
        <v>8.9354171553471407E-3</v>
      </c>
      <c r="P2647" s="578">
        <v>0.61731780463159658</v>
      </c>
      <c r="Q2647" s="578">
        <v>472.05918693542424</v>
      </c>
      <c r="R2647" s="578">
        <v>0.26312035335043477</v>
      </c>
      <c r="S2647" s="578">
        <v>7.603756594410995E-3</v>
      </c>
      <c r="T2647" s="578">
        <v>9.4077623652992735E-3</v>
      </c>
      <c r="U2647" s="578">
        <v>0.48842683397036002</v>
      </c>
      <c r="V2647" s="578">
        <v>448.35820722579922</v>
      </c>
      <c r="W2647" s="578">
        <v>0.24501647968281726</v>
      </c>
      <c r="X2647" s="578">
        <v>4.5445643516851854E-3</v>
      </c>
      <c r="Y2647" s="578">
        <v>8.9354171553471407E-3</v>
      </c>
    </row>
    <row r="2648" spans="1:27" x14ac:dyDescent="0.3">
      <c r="A2648" s="310" t="s">
        <v>5054</v>
      </c>
      <c r="B2648" s="310" t="s">
        <v>7</v>
      </c>
      <c r="C2648" s="310" t="s">
        <v>5049</v>
      </c>
      <c r="D2648" s="36">
        <v>6</v>
      </c>
      <c r="E2648" s="36">
        <v>2012</v>
      </c>
      <c r="F2648" s="578">
        <v>0.58255840001683579</v>
      </c>
      <c r="G2648" s="578">
        <v>418.61043834686251</v>
      </c>
      <c r="H2648" s="578">
        <v>0.21992862484391126</v>
      </c>
      <c r="I2648" s="578">
        <v>5.8727177409044354E-3</v>
      </c>
      <c r="J2648" s="578">
        <v>8.342567870082947E-3</v>
      </c>
      <c r="K2648" s="578">
        <v>0.47878545261080246</v>
      </c>
      <c r="L2648" s="578">
        <v>399.08761469523046</v>
      </c>
      <c r="M2648" s="578">
        <v>0.20573349208401223</v>
      </c>
      <c r="N2648" s="578">
        <v>4.6927963195457726E-3</v>
      </c>
      <c r="O2648" s="578">
        <v>7.9534934969463615E-3</v>
      </c>
      <c r="P2648" s="578">
        <v>0.58255835810836198</v>
      </c>
      <c r="Q2648" s="578">
        <v>418.61044359207125</v>
      </c>
      <c r="R2648" s="578">
        <v>0.21992861956277851</v>
      </c>
      <c r="S2648" s="578">
        <v>5.872717736527493E-3</v>
      </c>
      <c r="T2648" s="578">
        <v>8.342567923439969E-3</v>
      </c>
      <c r="U2648" s="578">
        <v>0.47878544779636373</v>
      </c>
      <c r="V2648" s="578">
        <v>399.08761978149346</v>
      </c>
      <c r="W2648" s="578">
        <v>0.20573349864328774</v>
      </c>
      <c r="X2648" s="578">
        <v>4.6927963659489499E-3</v>
      </c>
      <c r="Y2648" s="578">
        <v>7.9534935454527479E-3</v>
      </c>
    </row>
    <row r="2649" spans="1:27" x14ac:dyDescent="0.3">
      <c r="A2649" s="310" t="s">
        <v>5055</v>
      </c>
      <c r="B2649" s="310" t="s">
        <v>7</v>
      </c>
      <c r="C2649" s="310" t="s">
        <v>5049</v>
      </c>
      <c r="D2649" s="36">
        <v>7</v>
      </c>
      <c r="E2649" s="36">
        <v>2012</v>
      </c>
      <c r="F2649" s="578">
        <v>0.52126643247397375</v>
      </c>
      <c r="G2649" s="578">
        <v>373.66353162129701</v>
      </c>
      <c r="H2649" s="578">
        <v>0.18885645825442499</v>
      </c>
      <c r="I2649" s="578">
        <v>5.4707001480285974E-3</v>
      </c>
      <c r="J2649" s="578">
        <v>7.4468125385465074E-3</v>
      </c>
      <c r="K2649" s="578">
        <v>0.48375440646123952</v>
      </c>
      <c r="L2649" s="578">
        <v>370.05894788106195</v>
      </c>
      <c r="M2649" s="578">
        <v>0.18204329506625025</v>
      </c>
      <c r="N2649" s="578">
        <v>5.4780825900972198E-3</v>
      </c>
      <c r="O2649" s="578">
        <v>7.3749744357579951E-3</v>
      </c>
      <c r="P2649" s="578">
        <v>0.521266443648291</v>
      </c>
      <c r="Q2649" s="578">
        <v>373.66353162129701</v>
      </c>
      <c r="R2649" s="578">
        <v>0.1888564463533835</v>
      </c>
      <c r="S2649" s="578">
        <v>5.4707001417568756E-3</v>
      </c>
      <c r="T2649" s="578">
        <v>7.4468124342577805E-3</v>
      </c>
      <c r="U2649" s="578">
        <v>0.48375436967451851</v>
      </c>
      <c r="V2649" s="578">
        <v>370.05894788106195</v>
      </c>
      <c r="W2649" s="578">
        <v>0.18204326229109299</v>
      </c>
      <c r="X2649" s="578">
        <v>5.478082280982708E-3</v>
      </c>
      <c r="Y2649" s="578">
        <v>7.3749743338945876E-3</v>
      </c>
    </row>
    <row r="2650" spans="1:27" x14ac:dyDescent="0.3">
      <c r="A2650" s="310" t="s">
        <v>5056</v>
      </c>
      <c r="B2650" s="310" t="s">
        <v>7</v>
      </c>
      <c r="C2650" s="310" t="s">
        <v>5049</v>
      </c>
      <c r="D2650" s="36">
        <v>8</v>
      </c>
      <c r="E2650" s="36">
        <v>2012</v>
      </c>
      <c r="F2650" s="578">
        <v>0.49719329855287198</v>
      </c>
      <c r="G2650" s="578">
        <v>351.19620672861697</v>
      </c>
      <c r="H2650" s="578">
        <v>0.16596555407462127</v>
      </c>
      <c r="I2650" s="578">
        <v>5.1747550993278876E-3</v>
      </c>
      <c r="J2650" s="578">
        <v>6.9990556803531927E-3</v>
      </c>
      <c r="K2650" s="578">
        <v>0.50882328728622828</v>
      </c>
      <c r="L2650" s="578">
        <v>360.56487433115598</v>
      </c>
      <c r="M2650" s="578">
        <v>0.16847348015047175</v>
      </c>
      <c r="N2650" s="578">
        <v>7.2091217883401733E-3</v>
      </c>
      <c r="O2650" s="578">
        <v>7.1857676230138124E-3</v>
      </c>
      <c r="P2650" s="578">
        <v>0.506214164071072</v>
      </c>
      <c r="Q2650" s="578">
        <v>352.32690779368028</v>
      </c>
      <c r="R2650" s="578">
        <v>0.16705701730703901</v>
      </c>
      <c r="S2650" s="578">
        <v>5.3681435445582749E-3</v>
      </c>
      <c r="T2650" s="578">
        <v>7.0215909872786107E-3</v>
      </c>
      <c r="U2650" s="578">
        <v>0.50882329240746049</v>
      </c>
      <c r="V2650" s="578">
        <v>360.56487433115598</v>
      </c>
      <c r="W2650" s="578">
        <v>0.16847349070000373</v>
      </c>
      <c r="X2650" s="578">
        <v>7.2091218381160572E-3</v>
      </c>
      <c r="Y2650" s="578">
        <v>7.1857676230138133E-3</v>
      </c>
    </row>
    <row r="2651" spans="1:27" x14ac:dyDescent="0.3">
      <c r="A2651" s="310" t="s">
        <v>5057</v>
      </c>
      <c r="B2651" s="310" t="s">
        <v>7</v>
      </c>
      <c r="C2651" s="310" t="s">
        <v>5049</v>
      </c>
      <c r="D2651" s="36">
        <v>9</v>
      </c>
      <c r="E2651" s="36">
        <v>2012</v>
      </c>
      <c r="F2651" s="578">
        <v>0.48417709418802646</v>
      </c>
      <c r="G2651" s="578">
        <v>336.66278394063278</v>
      </c>
      <c r="H2651" s="578">
        <v>0.1486766778367985</v>
      </c>
      <c r="I2651" s="578">
        <v>4.9389212471169178E-3</v>
      </c>
      <c r="J2651" s="578">
        <v>6.709414898068638E-3</v>
      </c>
      <c r="K2651" s="578">
        <v>0.52677370873731344</v>
      </c>
      <c r="L2651" s="578">
        <v>353.32302284240677</v>
      </c>
      <c r="M2651" s="578">
        <v>0.15801254921401126</v>
      </c>
      <c r="N2651" s="578">
        <v>8.5677667921875856E-3</v>
      </c>
      <c r="O2651" s="578">
        <v>7.04144380142679E-3</v>
      </c>
      <c r="P2651" s="578">
        <v>0.50199588127350048</v>
      </c>
      <c r="Q2651" s="578">
        <v>338.89633735020925</v>
      </c>
      <c r="R2651" s="578">
        <v>0.15083255787491576</v>
      </c>
      <c r="S2651" s="578">
        <v>5.3208834143182024E-3</v>
      </c>
      <c r="T2651" s="578">
        <v>6.7539314331952396E-3</v>
      </c>
      <c r="U2651" s="578">
        <v>0.52677370283530878</v>
      </c>
      <c r="V2651" s="578">
        <v>353.32303317387846</v>
      </c>
      <c r="W2651" s="578">
        <v>0.15801254950747476</v>
      </c>
      <c r="X2651" s="578">
        <v>8.5677663167871253E-3</v>
      </c>
      <c r="Y2651" s="578">
        <v>7.0414438523584951E-3</v>
      </c>
    </row>
    <row r="2652" spans="1:27" x14ac:dyDescent="0.3">
      <c r="A2652" s="310" t="s">
        <v>5058</v>
      </c>
      <c r="B2652" s="310" t="s">
        <v>7</v>
      </c>
      <c r="C2652" s="310" t="s">
        <v>5049</v>
      </c>
      <c r="D2652" s="36">
        <v>10</v>
      </c>
      <c r="E2652" s="36">
        <v>2012</v>
      </c>
      <c r="F2652" s="578">
        <v>0.47939996087771353</v>
      </c>
      <c r="G2652" s="578">
        <v>325.98455142974802</v>
      </c>
      <c r="H2652" s="578">
        <v>0.13605501160206249</v>
      </c>
      <c r="I2652" s="578">
        <v>4.8352670359198147E-3</v>
      </c>
      <c r="J2652" s="578">
        <v>6.4966101150882079E-3</v>
      </c>
      <c r="K2652" s="578">
        <v>0.53789428695177777</v>
      </c>
      <c r="L2652" s="578">
        <v>346.68284257252981</v>
      </c>
      <c r="M2652" s="578">
        <v>0.14934034970580451</v>
      </c>
      <c r="N2652" s="578">
        <v>9.3970906506228753E-3</v>
      </c>
      <c r="O2652" s="578">
        <v>6.9091092930951403E-3</v>
      </c>
      <c r="P2652" s="578">
        <v>0.4987144578277305</v>
      </c>
      <c r="Q2652" s="578">
        <v>328.45045502980497</v>
      </c>
      <c r="R2652" s="578">
        <v>0.1382133920703075</v>
      </c>
      <c r="S2652" s="578">
        <v>5.2841193468490576E-3</v>
      </c>
      <c r="T2652" s="578">
        <v>6.5457526167544203E-3</v>
      </c>
      <c r="U2652" s="578">
        <v>0.53789429797347021</v>
      </c>
      <c r="V2652" s="578">
        <v>346.68284257252981</v>
      </c>
      <c r="W2652" s="578">
        <v>0.14934034882632324</v>
      </c>
      <c r="X2652" s="578">
        <v>9.3970911184442004E-3</v>
      </c>
      <c r="Y2652" s="578">
        <v>6.9091092930951403E-3</v>
      </c>
    </row>
    <row r="2653" spans="1:27" x14ac:dyDescent="0.3">
      <c r="A2653" s="310" t="s">
        <v>5059</v>
      </c>
      <c r="B2653" s="310" t="s">
        <v>7</v>
      </c>
      <c r="C2653" s="310" t="s">
        <v>5049</v>
      </c>
      <c r="D2653" s="36">
        <v>11</v>
      </c>
      <c r="E2653" s="36">
        <v>2012</v>
      </c>
      <c r="F2653" s="578">
        <v>0.48464102873161996</v>
      </c>
      <c r="G2653" s="578">
        <v>318.50310071309349</v>
      </c>
      <c r="H2653" s="578">
        <v>0.12735672840426523</v>
      </c>
      <c r="I2653" s="578">
        <v>4.8875984236929054E-3</v>
      </c>
      <c r="J2653" s="578">
        <v>6.3475071559272022E-3</v>
      </c>
      <c r="K2653" s="578">
        <v>0.53795652802204996</v>
      </c>
      <c r="L2653" s="578">
        <v>336.9192930857335</v>
      </c>
      <c r="M2653" s="578">
        <v>0.14064412289644626</v>
      </c>
      <c r="N2653" s="578">
        <v>9.3760333154477675E-3</v>
      </c>
      <c r="O2653" s="578">
        <v>6.714531196242505E-3</v>
      </c>
      <c r="P2653" s="578">
        <v>0.49765911568215349</v>
      </c>
      <c r="Q2653" s="578">
        <v>320.65364710489848</v>
      </c>
      <c r="R2653" s="578">
        <v>0.12850539012864198</v>
      </c>
      <c r="S2653" s="578">
        <v>5.2475981445923E-3</v>
      </c>
      <c r="T2653" s="578">
        <v>6.3903668924467603E-3</v>
      </c>
      <c r="U2653" s="578">
        <v>0.53795651249948606</v>
      </c>
      <c r="V2653" s="578">
        <v>336.9192930857335</v>
      </c>
      <c r="W2653" s="578">
        <v>0.14064412068212975</v>
      </c>
      <c r="X2653" s="578">
        <v>9.3760334267471851E-3</v>
      </c>
      <c r="Y2653" s="578">
        <v>6.714531196242505E-3</v>
      </c>
    </row>
    <row r="2654" spans="1:27" x14ac:dyDescent="0.3">
      <c r="A2654" s="310" t="s">
        <v>5060</v>
      </c>
      <c r="B2654" s="310" t="s">
        <v>7</v>
      </c>
      <c r="C2654" s="310" t="s">
        <v>5049</v>
      </c>
      <c r="D2654" s="36">
        <v>12</v>
      </c>
      <c r="E2654" s="36">
        <v>2012</v>
      </c>
      <c r="F2654" s="578">
        <v>0.49255975531430796</v>
      </c>
      <c r="G2654" s="578">
        <v>313.96426296234074</v>
      </c>
      <c r="H2654" s="578">
        <v>0.12090065220248375</v>
      </c>
      <c r="I2654" s="578">
        <v>4.9585815116680925E-3</v>
      </c>
      <c r="J2654" s="578">
        <v>6.2570535180081271E-3</v>
      </c>
      <c r="K2654" s="578">
        <v>0.53635646394397396</v>
      </c>
      <c r="L2654" s="578">
        <v>329.37557808558097</v>
      </c>
      <c r="M2654" s="578">
        <v>0.13252387573478053</v>
      </c>
      <c r="N2654" s="578">
        <v>8.6148781217237486E-3</v>
      </c>
      <c r="O2654" s="578">
        <v>6.5641885278940482E-3</v>
      </c>
      <c r="P2654" s="578">
        <v>0.50305478834316797</v>
      </c>
      <c r="Q2654" s="578">
        <v>316.50848277409824</v>
      </c>
      <c r="R2654" s="578">
        <v>0.12210727708740352</v>
      </c>
      <c r="S2654" s="578">
        <v>5.1892880714111272E-3</v>
      </c>
      <c r="T2654" s="578">
        <v>6.3077601807890408E-3</v>
      </c>
      <c r="U2654" s="578">
        <v>0.53635648474404207</v>
      </c>
      <c r="V2654" s="578">
        <v>329.37557808558097</v>
      </c>
      <c r="W2654" s="578">
        <v>0.13252387533035878</v>
      </c>
      <c r="X2654" s="578">
        <v>8.6148780766279725E-3</v>
      </c>
      <c r="Y2654" s="578">
        <v>6.5641885812510702E-3</v>
      </c>
    </row>
    <row r="2655" spans="1:27" x14ac:dyDescent="0.3">
      <c r="A2655" s="310" t="s">
        <v>5061</v>
      </c>
      <c r="B2655" s="310" t="s">
        <v>7</v>
      </c>
      <c r="C2655" s="310" t="s">
        <v>5049</v>
      </c>
      <c r="D2655" s="36">
        <v>13</v>
      </c>
      <c r="E2655" s="36">
        <v>2012</v>
      </c>
      <c r="F2655" s="578">
        <v>0.50348600265948529</v>
      </c>
      <c r="G2655" s="578">
        <v>312.06873448689726</v>
      </c>
      <c r="H2655" s="578">
        <v>0.116308198868864</v>
      </c>
      <c r="I2655" s="578">
        <v>5.0513295446989979E-3</v>
      </c>
      <c r="J2655" s="578">
        <v>6.219278099403403E-3</v>
      </c>
      <c r="K2655" s="578">
        <v>0.53736091766539995</v>
      </c>
      <c r="L2655" s="578">
        <v>324.00481255849149</v>
      </c>
      <c r="M2655" s="578">
        <v>0.12630140699911802</v>
      </c>
      <c r="N2655" s="578">
        <v>8.1458581966747517E-3</v>
      </c>
      <c r="O2655" s="578">
        <v>6.4571557401601823E-3</v>
      </c>
      <c r="P2655" s="578">
        <v>0.50755294772163928</v>
      </c>
      <c r="Q2655" s="578">
        <v>313.05442969004275</v>
      </c>
      <c r="R2655" s="578">
        <v>0.11677578195121825</v>
      </c>
      <c r="S2655" s="578">
        <v>5.1407118419698802E-3</v>
      </c>
      <c r="T2655" s="578">
        <v>6.238921007025053E-3</v>
      </c>
      <c r="U2655" s="578">
        <v>0.53736090835320671</v>
      </c>
      <c r="V2655" s="578">
        <v>324.00481255849149</v>
      </c>
      <c r="W2655" s="578">
        <v>0.12630140560910724</v>
      </c>
      <c r="X2655" s="578">
        <v>8.1458579240726598E-3</v>
      </c>
      <c r="Y2655" s="578">
        <v>6.4571557401601823E-3</v>
      </c>
    </row>
    <row r="2656" spans="1:27" x14ac:dyDescent="0.3">
      <c r="A2656" s="310" t="s">
        <v>5062</v>
      </c>
      <c r="B2656" s="310" t="s">
        <v>7</v>
      </c>
      <c r="C2656" s="310" t="s">
        <v>5049</v>
      </c>
      <c r="D2656" s="36">
        <v>14</v>
      </c>
      <c r="E2656" s="36">
        <v>2012</v>
      </c>
      <c r="F2656" s="578">
        <v>0.52246910207701547</v>
      </c>
      <c r="G2656" s="578">
        <v>313.65567255020096</v>
      </c>
      <c r="H2656" s="578">
        <v>0.1143264168552675</v>
      </c>
      <c r="I2656" s="578">
        <v>5.2314645567056043E-3</v>
      </c>
      <c r="J2656" s="578">
        <v>6.2509016934200147E-3</v>
      </c>
      <c r="K2656" s="578">
        <v>0.55506446418807276</v>
      </c>
      <c r="L2656" s="578">
        <v>325.8059892654415</v>
      </c>
      <c r="M2656" s="578">
        <v>0.12348033452872149</v>
      </c>
      <c r="N2656" s="578">
        <v>7.94740077878941E-3</v>
      </c>
      <c r="O2656" s="578">
        <v>6.4930511362035698E-3</v>
      </c>
      <c r="P2656" s="578">
        <v>0.5224690505433115</v>
      </c>
      <c r="Q2656" s="578">
        <v>313.65567255020096</v>
      </c>
      <c r="R2656" s="578">
        <v>0.11432642133028474</v>
      </c>
      <c r="S2656" s="578">
        <v>5.2314646634007006E-3</v>
      </c>
      <c r="T2656" s="578">
        <v>6.2509016909946952E-3</v>
      </c>
      <c r="U2656" s="578">
        <v>0.55506447070837284</v>
      </c>
      <c r="V2656" s="578">
        <v>325.8059892654415</v>
      </c>
      <c r="W2656" s="578">
        <v>0.12348032975448051</v>
      </c>
      <c r="X2656" s="578">
        <v>7.9474007227986459E-3</v>
      </c>
      <c r="Y2656" s="578">
        <v>6.4930511871352731E-3</v>
      </c>
    </row>
    <row r="2657" spans="1:25" x14ac:dyDescent="0.3">
      <c r="A2657" s="310" t="s">
        <v>5063</v>
      </c>
      <c r="B2657" s="310" t="s">
        <v>7</v>
      </c>
      <c r="C2657" s="310" t="s">
        <v>5049</v>
      </c>
      <c r="D2657" s="36">
        <v>15</v>
      </c>
      <c r="E2657" s="36">
        <v>2012</v>
      </c>
      <c r="F2657" s="578">
        <v>0.5634352729956138</v>
      </c>
      <c r="G2657" s="578">
        <v>323.10965108871426</v>
      </c>
      <c r="H2657" s="578">
        <v>0.11745708955489399</v>
      </c>
      <c r="I2657" s="578">
        <v>5.64368297466444E-3</v>
      </c>
      <c r="J2657" s="578">
        <v>6.4393119731297049E-3</v>
      </c>
      <c r="K2657" s="578">
        <v>0.59253597278586723</v>
      </c>
      <c r="L2657" s="578">
        <v>334.32530466715451</v>
      </c>
      <c r="M2657" s="578">
        <v>0.12589207081479448</v>
      </c>
      <c r="N2657" s="578">
        <v>7.898926054205422E-3</v>
      </c>
      <c r="O2657" s="578">
        <v>6.6628330338668659E-3</v>
      </c>
      <c r="P2657" s="578">
        <v>0.56343525747096579</v>
      </c>
      <c r="Q2657" s="578">
        <v>323.10965108871426</v>
      </c>
      <c r="R2657" s="578">
        <v>0.11745708422040425</v>
      </c>
      <c r="S2657" s="578">
        <v>5.6436826079485974E-3</v>
      </c>
      <c r="T2657" s="578">
        <v>6.4393118712663001E-3</v>
      </c>
      <c r="U2657" s="578">
        <v>0.59253595167745221</v>
      </c>
      <c r="V2657" s="578">
        <v>334.32529958089151</v>
      </c>
      <c r="W2657" s="578">
        <v>0.12589207072263225</v>
      </c>
      <c r="X2657" s="578">
        <v>7.8989263154577768E-3</v>
      </c>
      <c r="Y2657" s="578">
        <v>6.6628330338668659E-3</v>
      </c>
    </row>
    <row r="2658" spans="1:25" x14ac:dyDescent="0.3">
      <c r="A2658" s="580" t="s">
        <v>5064</v>
      </c>
      <c r="B2658" s="580" t="s">
        <v>7</v>
      </c>
      <c r="C2658" s="580" t="s">
        <v>5049</v>
      </c>
      <c r="D2658" s="581">
        <v>16</v>
      </c>
      <c r="E2658" s="581">
        <v>2012</v>
      </c>
      <c r="F2658" s="582">
        <v>0.61969315312649975</v>
      </c>
      <c r="G2658" s="582">
        <v>340.45264291763277</v>
      </c>
      <c r="H2658" s="582">
        <v>0.12668662097469927</v>
      </c>
      <c r="I2658" s="582">
        <v>6.6358764548795027E-3</v>
      </c>
      <c r="J2658" s="582">
        <v>6.7849463957827469E-3</v>
      </c>
      <c r="K2658" s="582">
        <v>0.64293011110209808</v>
      </c>
      <c r="L2658" s="582">
        <v>348.93018595377549</v>
      </c>
      <c r="M2658" s="582">
        <v>0.13372294283665975</v>
      </c>
      <c r="N2658" s="582">
        <v>8.4723321933400531E-3</v>
      </c>
      <c r="O2658" s="582">
        <v>6.9538983273863125E-3</v>
      </c>
      <c r="P2658" s="582">
        <v>0.61969309910666426</v>
      </c>
      <c r="Q2658" s="582">
        <v>340.45263767242398</v>
      </c>
      <c r="R2658" s="582">
        <v>0.12668660894299399</v>
      </c>
      <c r="S2658" s="582">
        <v>6.6358765596798222E-3</v>
      </c>
      <c r="T2658" s="582">
        <v>6.7849463400004081E-3</v>
      </c>
      <c r="U2658" s="582">
        <v>0.64293011141306</v>
      </c>
      <c r="V2658" s="582">
        <v>348.93018595377549</v>
      </c>
      <c r="W2658" s="582">
        <v>0.13372294443858301</v>
      </c>
      <c r="X2658" s="582">
        <v>8.4723317741008889E-3</v>
      </c>
      <c r="Y2658" s="582">
        <v>6.9538982740292906E-3</v>
      </c>
    </row>
    <row r="2659" spans="1:25" x14ac:dyDescent="0.3">
      <c r="A2659" s="310" t="s">
        <v>5065</v>
      </c>
      <c r="B2659" s="310" t="s">
        <v>7</v>
      </c>
      <c r="C2659" s="310" t="s">
        <v>5049</v>
      </c>
      <c r="D2659" s="36">
        <v>1</v>
      </c>
      <c r="E2659" s="36">
        <v>2020</v>
      </c>
      <c r="F2659" s="578">
        <v>0.23217130719412149</v>
      </c>
      <c r="G2659" s="578">
        <v>1767.2104606628375</v>
      </c>
      <c r="H2659" s="578">
        <v>0.42453736736085024</v>
      </c>
      <c r="I2659" s="578">
        <v>1.5634802654100548E-2</v>
      </c>
      <c r="J2659" s="578">
        <v>1.175776556192425E-2</v>
      </c>
      <c r="K2659" s="578">
        <v>0.24132689779050948</v>
      </c>
      <c r="L2659" s="578">
        <v>1826.8500493367449</v>
      </c>
      <c r="M2659" s="578">
        <v>0.42720745736975574</v>
      </c>
      <c r="N2659" s="578">
        <v>1.584381360241115E-2</v>
      </c>
      <c r="O2659" s="578">
        <v>1.2154559449603124E-2</v>
      </c>
      <c r="P2659" s="578">
        <v>0.23217130199403324</v>
      </c>
      <c r="Q2659" s="578">
        <v>1767.21056493123</v>
      </c>
      <c r="R2659" s="578">
        <v>0.4245374477977743</v>
      </c>
      <c r="S2659" s="578">
        <v>1.5634802145162476E-2</v>
      </c>
      <c r="T2659" s="578">
        <v>1.1757764519037E-2</v>
      </c>
      <c r="U2659" s="578">
        <v>0.24132696003514725</v>
      </c>
      <c r="V2659" s="578">
        <v>1826.8499450683526</v>
      </c>
      <c r="W2659" s="578">
        <v>0.42720749643255301</v>
      </c>
      <c r="X2659" s="578">
        <v>1.5843815158329222E-2</v>
      </c>
      <c r="Y2659" s="578">
        <v>1.2154559449603124E-2</v>
      </c>
    </row>
    <row r="2660" spans="1:25" x14ac:dyDescent="0.3">
      <c r="A2660" s="310" t="s">
        <v>5066</v>
      </c>
      <c r="B2660" s="310" t="s">
        <v>7</v>
      </c>
      <c r="C2660" s="310" t="s">
        <v>5049</v>
      </c>
      <c r="D2660" s="36">
        <v>2</v>
      </c>
      <c r="E2660" s="36">
        <v>2020</v>
      </c>
      <c r="F2660" s="578">
        <v>0.168258480984074</v>
      </c>
      <c r="G2660" s="578">
        <v>987.60318692524822</v>
      </c>
      <c r="H2660" s="578">
        <v>0.22107225781140449</v>
      </c>
      <c r="I2660" s="578">
        <v>9.4072148054919966E-3</v>
      </c>
      <c r="J2660" s="578">
        <v>6.5708078861158922E-3</v>
      </c>
      <c r="K2660" s="578">
        <v>0.17005584843621527</v>
      </c>
      <c r="L2660" s="578">
        <v>999.5190038680995</v>
      </c>
      <c r="M2660" s="578">
        <v>0.22161502700570601</v>
      </c>
      <c r="N2660" s="578">
        <v>9.2314245425768552E-3</v>
      </c>
      <c r="O2660" s="578">
        <v>6.6500903461322453E-3</v>
      </c>
      <c r="P2660" s="578">
        <v>0.16825849650622102</v>
      </c>
      <c r="Q2660" s="578">
        <v>987.60318183898676</v>
      </c>
      <c r="R2660" s="578">
        <v>0.22107225299077926</v>
      </c>
      <c r="S2660" s="578">
        <v>9.4072150204358961E-3</v>
      </c>
      <c r="T2660" s="578">
        <v>6.5708079370475946E-3</v>
      </c>
      <c r="U2660" s="578">
        <v>0.17005586411399748</v>
      </c>
      <c r="V2660" s="578">
        <v>999.51898924509453</v>
      </c>
      <c r="W2660" s="578">
        <v>0.22161503463909524</v>
      </c>
      <c r="X2660" s="578">
        <v>9.2314246913550307E-3</v>
      </c>
      <c r="Y2660" s="578">
        <v>6.650090295200542E-3</v>
      </c>
    </row>
    <row r="2661" spans="1:25" x14ac:dyDescent="0.3">
      <c r="A2661" s="310" t="s">
        <v>5067</v>
      </c>
      <c r="B2661" s="310" t="s">
        <v>7</v>
      </c>
      <c r="C2661" s="310" t="s">
        <v>5049</v>
      </c>
      <c r="D2661" s="36">
        <v>3</v>
      </c>
      <c r="E2661" s="36">
        <v>2020</v>
      </c>
      <c r="F2661" s="578">
        <v>0.13630218107467773</v>
      </c>
      <c r="G2661" s="578">
        <v>597.79873689015653</v>
      </c>
      <c r="H2661" s="578">
        <v>0.11933966465585349</v>
      </c>
      <c r="I2661" s="578">
        <v>6.2934044370497998E-3</v>
      </c>
      <c r="J2661" s="578">
        <v>3.977329177966258E-3</v>
      </c>
      <c r="K2661" s="578">
        <v>0.12691519599433748</v>
      </c>
      <c r="L2661" s="578">
        <v>581.39209079742398</v>
      </c>
      <c r="M2661" s="578">
        <v>0.11759741447440275</v>
      </c>
      <c r="N2661" s="578">
        <v>5.5776695635169401E-3</v>
      </c>
      <c r="O2661" s="578">
        <v>3.86816925917325E-3</v>
      </c>
      <c r="P2661" s="578">
        <v>0.136302186235705</v>
      </c>
      <c r="Q2661" s="578">
        <v>597.79873752593915</v>
      </c>
      <c r="R2661" s="578">
        <v>0.11933966493370425</v>
      </c>
      <c r="S2661" s="578">
        <v>6.2934042843683776E-3</v>
      </c>
      <c r="T2661" s="578">
        <v>3.9773291767536004E-3</v>
      </c>
      <c r="U2661" s="578">
        <v>0.12691519607257301</v>
      </c>
      <c r="V2661" s="578">
        <v>581.39210669199576</v>
      </c>
      <c r="W2661" s="578">
        <v>0.11759741828382124</v>
      </c>
      <c r="X2661" s="578">
        <v>5.5776700809057377E-3</v>
      </c>
      <c r="Y2661" s="578">
        <v>3.8681693634619752E-3</v>
      </c>
    </row>
    <row r="2662" spans="1:25" x14ac:dyDescent="0.3">
      <c r="A2662" s="310" t="s">
        <v>5068</v>
      </c>
      <c r="B2662" s="310" t="s">
        <v>7</v>
      </c>
      <c r="C2662" s="310" t="s">
        <v>5049</v>
      </c>
      <c r="D2662" s="36">
        <v>4</v>
      </c>
      <c r="E2662" s="36">
        <v>2020</v>
      </c>
      <c r="F2662" s="578">
        <v>0.12564996850341401</v>
      </c>
      <c r="G2662" s="578">
        <v>467.864240487416</v>
      </c>
      <c r="H2662" s="578">
        <v>8.5428791457919276E-2</v>
      </c>
      <c r="I2662" s="578">
        <v>5.25546991072663E-3</v>
      </c>
      <c r="J2662" s="578">
        <v>3.1128356689199125E-3</v>
      </c>
      <c r="K2662" s="578">
        <v>0.10201106655112445</v>
      </c>
      <c r="L2662" s="578">
        <v>456.38460127512548</v>
      </c>
      <c r="M2662" s="578">
        <v>8.1723877653530466E-2</v>
      </c>
      <c r="N2662" s="578">
        <v>3.7844967462585025E-3</v>
      </c>
      <c r="O2662" s="578">
        <v>3.0364599309298927E-3</v>
      </c>
      <c r="P2662" s="578">
        <v>0.12564997370376774</v>
      </c>
      <c r="Q2662" s="578">
        <v>467.86423031488999</v>
      </c>
      <c r="R2662" s="578">
        <v>8.5428795101203506E-2</v>
      </c>
      <c r="S2662" s="578">
        <v>5.2554699670016147E-3</v>
      </c>
      <c r="T2662" s="578">
        <v>3.1128356179882101E-3</v>
      </c>
      <c r="U2662" s="578">
        <v>0.10201106600837398</v>
      </c>
      <c r="V2662" s="578">
        <v>456.38463799158677</v>
      </c>
      <c r="W2662" s="578">
        <v>8.1723882448841295E-2</v>
      </c>
      <c r="X2662" s="578">
        <v>3.7844971104163926E-3</v>
      </c>
      <c r="Y2662" s="578">
        <v>3.0364598787855301E-3</v>
      </c>
    </row>
    <row r="2663" spans="1:25" x14ac:dyDescent="0.3">
      <c r="A2663" s="310" t="s">
        <v>5069</v>
      </c>
      <c r="B2663" s="310" t="s">
        <v>7</v>
      </c>
      <c r="C2663" s="310" t="s">
        <v>5049</v>
      </c>
      <c r="D2663" s="36">
        <v>5</v>
      </c>
      <c r="E2663" s="36">
        <v>2020</v>
      </c>
      <c r="F2663" s="578">
        <v>0.11905664732388001</v>
      </c>
      <c r="G2663" s="578">
        <v>400.50200827916376</v>
      </c>
      <c r="H2663" s="578">
        <v>6.7914141603371975E-2</v>
      </c>
      <c r="I2663" s="578">
        <v>4.5330550874496042E-3</v>
      </c>
      <c r="J2663" s="578">
        <v>2.6646559623865525E-3</v>
      </c>
      <c r="K2663" s="578">
        <v>9.0011310268019118E-2</v>
      </c>
      <c r="L2663" s="578">
        <v>381.87018648783328</v>
      </c>
      <c r="M2663" s="578">
        <v>6.3154131897514745E-2</v>
      </c>
      <c r="N2663" s="578">
        <v>3.1155003295377003E-3</v>
      </c>
      <c r="O2663" s="578">
        <v>2.5406940997830399E-3</v>
      </c>
      <c r="P2663" s="578">
        <v>0.1190566681234695</v>
      </c>
      <c r="Q2663" s="578">
        <v>400.50204499562494</v>
      </c>
      <c r="R2663" s="578">
        <v>6.7914141869550776E-2</v>
      </c>
      <c r="S2663" s="578">
        <v>4.5330550904054655E-3</v>
      </c>
      <c r="T2663" s="578">
        <v>2.6646558580978251E-3</v>
      </c>
      <c r="U2663" s="578">
        <v>9.0011320047063706E-2</v>
      </c>
      <c r="V2663" s="578">
        <v>381.87019697825076</v>
      </c>
      <c r="W2663" s="578">
        <v>6.3154132811784308E-2</v>
      </c>
      <c r="X2663" s="578">
        <v>3.1155002779144026E-3</v>
      </c>
      <c r="Y2663" s="578">
        <v>2.5406939954943147E-3</v>
      </c>
    </row>
    <row r="2664" spans="1:25" x14ac:dyDescent="0.3">
      <c r="A2664" s="310" t="s">
        <v>5070</v>
      </c>
      <c r="B2664" s="310" t="s">
        <v>7</v>
      </c>
      <c r="C2664" s="310" t="s">
        <v>5049</v>
      </c>
      <c r="D2664" s="36">
        <v>6</v>
      </c>
      <c r="E2664" s="36">
        <v>2020</v>
      </c>
      <c r="F2664" s="578">
        <v>0.11254902793327851</v>
      </c>
      <c r="G2664" s="578">
        <v>355.26354026794377</v>
      </c>
      <c r="H2664" s="578">
        <v>5.627945575315605E-2</v>
      </c>
      <c r="I2664" s="578">
        <v>3.6900050334622799E-3</v>
      </c>
      <c r="J2664" s="578">
        <v>2.3636718384902099E-3</v>
      </c>
      <c r="K2664" s="578">
        <v>9.026632609681208E-2</v>
      </c>
      <c r="L2664" s="578">
        <v>339.66888157526574</v>
      </c>
      <c r="M2664" s="578">
        <v>5.2811974546708926E-2</v>
      </c>
      <c r="N2664" s="578">
        <v>3.0332400469224724E-3</v>
      </c>
      <c r="O2664" s="578">
        <v>2.2599153259458627E-3</v>
      </c>
      <c r="P2664" s="578">
        <v>0.11254904353287976</v>
      </c>
      <c r="Q2664" s="578">
        <v>355.26354026794377</v>
      </c>
      <c r="R2664" s="578">
        <v>5.6279462588160273E-2</v>
      </c>
      <c r="S2664" s="578">
        <v>3.6900057645254899E-3</v>
      </c>
      <c r="T2664" s="578">
        <v>2.3636717863458473E-3</v>
      </c>
      <c r="U2664" s="578">
        <v>9.0266335410402576E-2</v>
      </c>
      <c r="V2664" s="578">
        <v>339.66888141632</v>
      </c>
      <c r="W2664" s="578">
        <v>5.2811982754368103E-2</v>
      </c>
      <c r="X2664" s="578">
        <v>3.0332400980247073E-3</v>
      </c>
      <c r="Y2664" s="578">
        <v>2.2599153259458627E-3</v>
      </c>
    </row>
    <row r="2665" spans="1:25" x14ac:dyDescent="0.3">
      <c r="A2665" s="310" t="s">
        <v>5071</v>
      </c>
      <c r="B2665" s="310" t="s">
        <v>7</v>
      </c>
      <c r="C2665" s="310" t="s">
        <v>5049</v>
      </c>
      <c r="D2665" s="36">
        <v>7</v>
      </c>
      <c r="E2665" s="36">
        <v>2020</v>
      </c>
      <c r="F2665" s="578">
        <v>0.10277412946269437</v>
      </c>
      <c r="G2665" s="578">
        <v>317.31235980987526</v>
      </c>
      <c r="H2665" s="578">
        <v>4.8625595634499974E-2</v>
      </c>
      <c r="I2665" s="578">
        <v>3.3760326916573479E-3</v>
      </c>
      <c r="J2665" s="578">
        <v>2.1111701777651072E-3</v>
      </c>
      <c r="K2665" s="578">
        <v>9.3738282868057299E-2</v>
      </c>
      <c r="L2665" s="578">
        <v>314.79380639394071</v>
      </c>
      <c r="M2665" s="578">
        <v>4.6767511911639248E-2</v>
      </c>
      <c r="N2665" s="578">
        <v>3.3065889150141873E-3</v>
      </c>
      <c r="O2665" s="578">
        <v>2.0944155730830902E-3</v>
      </c>
      <c r="P2665" s="578">
        <v>0.10277412484504322</v>
      </c>
      <c r="Q2665" s="578">
        <v>317.31235440572078</v>
      </c>
      <c r="R2665" s="578">
        <v>4.8625604182764876E-2</v>
      </c>
      <c r="S2665" s="578">
        <v>3.3760327477996973E-3</v>
      </c>
      <c r="T2665" s="578">
        <v>2.1111703863425598E-3</v>
      </c>
      <c r="U2665" s="578">
        <v>9.3738289542692116E-2</v>
      </c>
      <c r="V2665" s="578">
        <v>314.79382197062125</v>
      </c>
      <c r="W2665" s="578">
        <v>4.6767507487099097E-2</v>
      </c>
      <c r="X2665" s="578">
        <v>3.3065892289224946E-3</v>
      </c>
      <c r="Y2665" s="578">
        <v>2.0944156252274524E-3</v>
      </c>
    </row>
    <row r="2666" spans="1:25" x14ac:dyDescent="0.3">
      <c r="A2666" s="310" t="s">
        <v>5072</v>
      </c>
      <c r="B2666" s="310" t="s">
        <v>7</v>
      </c>
      <c r="C2666" s="310" t="s">
        <v>5049</v>
      </c>
      <c r="D2666" s="36">
        <v>8</v>
      </c>
      <c r="E2666" s="36">
        <v>2020</v>
      </c>
      <c r="F2666" s="578">
        <v>9.9191693780444859E-2</v>
      </c>
      <c r="G2666" s="578">
        <v>298.73480590184477</v>
      </c>
      <c r="H2666" s="578">
        <v>4.2866681448306999E-2</v>
      </c>
      <c r="I2666" s="578">
        <v>3.1425845611749927E-3</v>
      </c>
      <c r="J2666" s="578">
        <v>1.9875684508103078E-3</v>
      </c>
      <c r="K2666" s="578">
        <v>0.10271146028091001</v>
      </c>
      <c r="L2666" s="578">
        <v>307.03595495223948</v>
      </c>
      <c r="M2666" s="578">
        <v>4.3876507301244254E-2</v>
      </c>
      <c r="N2666" s="578">
        <v>3.9477754823830404E-3</v>
      </c>
      <c r="O2666" s="578">
        <v>2.0427991221367804E-3</v>
      </c>
      <c r="P2666" s="578">
        <v>0.10140913940525079</v>
      </c>
      <c r="Q2666" s="578">
        <v>299.58260075251223</v>
      </c>
      <c r="R2666" s="578">
        <v>4.3234327326066052E-2</v>
      </c>
      <c r="S2666" s="578">
        <v>3.22817623876403E-3</v>
      </c>
      <c r="T2666" s="578">
        <v>1.9932106236713728E-3</v>
      </c>
      <c r="U2666" s="578">
        <v>0.10271147689001422</v>
      </c>
      <c r="V2666" s="578">
        <v>307.03596019744822</v>
      </c>
      <c r="W2666" s="578">
        <v>4.3876512999455927E-2</v>
      </c>
      <c r="X2666" s="578">
        <v>3.947775538686445E-3</v>
      </c>
      <c r="Y2666" s="578">
        <v>2.0427991221367804E-3</v>
      </c>
    </row>
    <row r="2667" spans="1:25" x14ac:dyDescent="0.3">
      <c r="A2667" s="310" t="s">
        <v>5073</v>
      </c>
      <c r="B2667" s="310" t="s">
        <v>7</v>
      </c>
      <c r="C2667" s="310" t="s">
        <v>5049</v>
      </c>
      <c r="D2667" s="36">
        <v>9</v>
      </c>
      <c r="E2667" s="36">
        <v>2020</v>
      </c>
      <c r="F2667" s="578">
        <v>9.7356017672296707E-2</v>
      </c>
      <c r="G2667" s="578">
        <v>286.84544658660849</v>
      </c>
      <c r="H2667" s="578">
        <v>3.8480173055935027E-2</v>
      </c>
      <c r="I2667" s="578">
        <v>2.9615070208327153E-3</v>
      </c>
      <c r="J2667" s="578">
        <v>1.9084664030136348E-3</v>
      </c>
      <c r="K2667" s="578">
        <v>0.109216107427807</v>
      </c>
      <c r="L2667" s="578">
        <v>301.12426773707023</v>
      </c>
      <c r="M2667" s="578">
        <v>4.1602873741112427E-2</v>
      </c>
      <c r="N2667" s="578">
        <v>4.4643752880043951E-3</v>
      </c>
      <c r="O2667" s="578">
        <v>2.0034669663194348E-3</v>
      </c>
      <c r="P2667" s="578">
        <v>0.10173625024367275</v>
      </c>
      <c r="Q2667" s="578">
        <v>288.5201231638585</v>
      </c>
      <c r="R2667" s="578">
        <v>3.9206356727239176E-2</v>
      </c>
      <c r="S2667" s="578">
        <v>3.1305551428223023E-3</v>
      </c>
      <c r="T2667" s="578">
        <v>1.9196078016345025E-3</v>
      </c>
      <c r="U2667" s="578">
        <v>0.109216098929645</v>
      </c>
      <c r="V2667" s="578">
        <v>301.12425724665275</v>
      </c>
      <c r="W2667" s="578">
        <v>4.1602875725326727E-2</v>
      </c>
      <c r="X2667" s="578">
        <v>4.4643752871138479E-3</v>
      </c>
      <c r="Y2667" s="578">
        <v>2.0034669663194348E-3</v>
      </c>
    </row>
    <row r="2668" spans="1:25" x14ac:dyDescent="0.3">
      <c r="A2668" s="310" t="s">
        <v>5074</v>
      </c>
      <c r="B2668" s="310" t="s">
        <v>7</v>
      </c>
      <c r="C2668" s="310" t="s">
        <v>5049</v>
      </c>
      <c r="D2668" s="36">
        <v>10</v>
      </c>
      <c r="E2668" s="36">
        <v>2020</v>
      </c>
      <c r="F2668" s="578">
        <v>9.7264024195559018E-2</v>
      </c>
      <c r="G2668" s="578">
        <v>278.06196053822771</v>
      </c>
      <c r="H2668" s="578">
        <v>3.5318797472730951E-2</v>
      </c>
      <c r="I2668" s="578">
        <v>2.8664878464420875E-3</v>
      </c>
      <c r="J2668" s="578">
        <v>1.85002693494122E-3</v>
      </c>
      <c r="K2668" s="578">
        <v>0.11341811475253825</v>
      </c>
      <c r="L2668" s="578">
        <v>295.68482462565049</v>
      </c>
      <c r="M2668" s="578">
        <v>3.9659101462348155E-2</v>
      </c>
      <c r="N2668" s="578">
        <v>4.7449321158031348E-3</v>
      </c>
      <c r="O2668" s="578">
        <v>1.9672755200493422E-3</v>
      </c>
      <c r="P2668" s="578">
        <v>0.10199028981270648</v>
      </c>
      <c r="Q2668" s="578">
        <v>279.91618458429923</v>
      </c>
      <c r="R2668" s="578">
        <v>3.6073452602674125E-2</v>
      </c>
      <c r="S2668" s="578">
        <v>3.0546311760322898E-3</v>
      </c>
      <c r="T2668" s="578">
        <v>1.8623635454180925E-3</v>
      </c>
      <c r="U2668" s="578">
        <v>0.11341812515277824</v>
      </c>
      <c r="V2668" s="578">
        <v>295.68482462565049</v>
      </c>
      <c r="W2668" s="578">
        <v>3.9659104416765928E-2</v>
      </c>
      <c r="X2668" s="578">
        <v>4.7449321757350466E-3</v>
      </c>
      <c r="Y2668" s="578">
        <v>1.9672755200493422E-3</v>
      </c>
    </row>
    <row r="2669" spans="1:25" x14ac:dyDescent="0.3">
      <c r="A2669" s="310" t="s">
        <v>5075</v>
      </c>
      <c r="B2669" s="310" t="s">
        <v>7</v>
      </c>
      <c r="C2669" s="310" t="s">
        <v>5049</v>
      </c>
      <c r="D2669" s="36">
        <v>11</v>
      </c>
      <c r="E2669" s="36">
        <v>2020</v>
      </c>
      <c r="F2669" s="578">
        <v>9.9454231192348988E-2</v>
      </c>
      <c r="G2669" s="578">
        <v>271.82178020477227</v>
      </c>
      <c r="H2669" s="578">
        <v>3.3214122702323295E-2</v>
      </c>
      <c r="I2669" s="578">
        <v>2.8681674941708453E-3</v>
      </c>
      <c r="J2669" s="578">
        <v>1.8085097435687125E-3</v>
      </c>
      <c r="K2669" s="578">
        <v>0.1145293307582205</v>
      </c>
      <c r="L2669" s="578">
        <v>287.45501168568876</v>
      </c>
      <c r="M2669" s="578">
        <v>3.7564857494089651E-2</v>
      </c>
      <c r="N2669" s="578">
        <v>4.6984836436839298E-3</v>
      </c>
      <c r="O2669" s="578">
        <v>1.9125219757067174E-3</v>
      </c>
      <c r="P2669" s="578">
        <v>0.10264058818185351</v>
      </c>
      <c r="Q2669" s="578">
        <v>273.50892178217549</v>
      </c>
      <c r="R2669" s="578">
        <v>3.3668974832153198E-2</v>
      </c>
      <c r="S2669" s="578">
        <v>2.9966266028888301E-3</v>
      </c>
      <c r="T2669" s="578">
        <v>1.81973521466716E-3</v>
      </c>
      <c r="U2669" s="578">
        <v>0.11452935679665624</v>
      </c>
      <c r="V2669" s="578">
        <v>287.4550167719517</v>
      </c>
      <c r="W2669" s="578">
        <v>3.7564858581921073E-2</v>
      </c>
      <c r="X2669" s="578">
        <v>4.6984835291444399E-3</v>
      </c>
      <c r="Y2669" s="578">
        <v>1.91252202785108E-3</v>
      </c>
    </row>
    <row r="2670" spans="1:25" x14ac:dyDescent="0.3">
      <c r="A2670" s="310" t="s">
        <v>5076</v>
      </c>
      <c r="B2670" s="310" t="s">
        <v>7</v>
      </c>
      <c r="C2670" s="310" t="s">
        <v>5049</v>
      </c>
      <c r="D2670" s="36">
        <v>12</v>
      </c>
      <c r="E2670" s="36">
        <v>2020</v>
      </c>
      <c r="F2670" s="578">
        <v>0.1022721747142937</v>
      </c>
      <c r="G2670" s="578">
        <v>268.07413657506254</v>
      </c>
      <c r="H2670" s="578">
        <v>3.1685974431942002E-2</v>
      </c>
      <c r="I2670" s="578">
        <v>2.8785827392520448E-3</v>
      </c>
      <c r="J2670" s="578">
        <v>1.7835742582974451E-3</v>
      </c>
      <c r="K2670" s="578">
        <v>0.11452606455499326</v>
      </c>
      <c r="L2670" s="578">
        <v>281.11953496932949</v>
      </c>
      <c r="M2670" s="578">
        <v>3.5352065957643654E-2</v>
      </c>
      <c r="N2670" s="578">
        <v>4.3803001248458378E-3</v>
      </c>
      <c r="O2670" s="578">
        <v>1.8703693761684249E-3</v>
      </c>
      <c r="P2670" s="578">
        <v>0.1049541275928875</v>
      </c>
      <c r="Q2670" s="578">
        <v>270.16575050353975</v>
      </c>
      <c r="R2670" s="578">
        <v>3.2107943904217423E-2</v>
      </c>
      <c r="S2670" s="578">
        <v>2.9600679910970424E-3</v>
      </c>
      <c r="T2670" s="578">
        <v>1.7974914117075927E-3</v>
      </c>
      <c r="U2670" s="578">
        <v>0.11452607495543976</v>
      </c>
      <c r="V2670" s="578">
        <v>281.11955070495571</v>
      </c>
      <c r="W2670" s="578">
        <v>3.5352067566463974E-2</v>
      </c>
      <c r="X2670" s="578">
        <v>4.3803002293619376E-3</v>
      </c>
      <c r="Y2670" s="578">
        <v>1.8703692718796999E-3</v>
      </c>
    </row>
    <row r="2671" spans="1:25" x14ac:dyDescent="0.3">
      <c r="A2671" s="310" t="s">
        <v>5077</v>
      </c>
      <c r="B2671" s="310" t="s">
        <v>7</v>
      </c>
      <c r="C2671" s="310" t="s">
        <v>5049</v>
      </c>
      <c r="D2671" s="36">
        <v>13</v>
      </c>
      <c r="E2671" s="36">
        <v>2020</v>
      </c>
      <c r="F2671" s="578">
        <v>0.1058432459862495</v>
      </c>
      <c r="G2671" s="578">
        <v>266.56943082809397</v>
      </c>
      <c r="H2671" s="578">
        <v>3.0643577613469999E-2</v>
      </c>
      <c r="I2671" s="578">
        <v>2.8980409609857772E-3</v>
      </c>
      <c r="J2671" s="578">
        <v>1.7735643280805825E-3</v>
      </c>
      <c r="K2671" s="578">
        <v>0.115387256315126</v>
      </c>
      <c r="L2671" s="578">
        <v>276.63797489801976</v>
      </c>
      <c r="M2671" s="578">
        <v>3.3745651803731798E-2</v>
      </c>
      <c r="N2671" s="578">
        <v>4.1551822915645619E-3</v>
      </c>
      <c r="O2671" s="578">
        <v>1.8405525455212474E-3</v>
      </c>
      <c r="P2671" s="578">
        <v>0.106882401671299</v>
      </c>
      <c r="Q2671" s="578">
        <v>267.37989075978578</v>
      </c>
      <c r="R2671" s="578">
        <v>3.0807090537715902E-2</v>
      </c>
      <c r="S2671" s="578">
        <v>2.9296114040751756E-3</v>
      </c>
      <c r="T2671" s="578">
        <v>1.7789556283484326E-3</v>
      </c>
      <c r="U2671" s="578">
        <v>0.11538725111518951</v>
      </c>
      <c r="V2671" s="578">
        <v>276.63798538843724</v>
      </c>
      <c r="W2671" s="578">
        <v>3.3745652944541321E-2</v>
      </c>
      <c r="X2671" s="578">
        <v>4.1551822371843575E-3</v>
      </c>
      <c r="Y2671" s="578">
        <v>1.840552493376885E-3</v>
      </c>
    </row>
    <row r="2672" spans="1:25" x14ac:dyDescent="0.3">
      <c r="A2672" s="310" t="s">
        <v>5078</v>
      </c>
      <c r="B2672" s="310" t="s">
        <v>7</v>
      </c>
      <c r="C2672" s="310" t="s">
        <v>5049</v>
      </c>
      <c r="D2672" s="36">
        <v>14</v>
      </c>
      <c r="E2672" s="36">
        <v>2020</v>
      </c>
      <c r="F2672" s="578">
        <v>0.11204332574088424</v>
      </c>
      <c r="G2672" s="578">
        <v>268.02728700637749</v>
      </c>
      <c r="H2672" s="578">
        <v>3.0465955370800601E-2</v>
      </c>
      <c r="I2672" s="578">
        <v>2.9844196670770376E-3</v>
      </c>
      <c r="J2672" s="578">
        <v>1.7832632753803975E-3</v>
      </c>
      <c r="K2672" s="578">
        <v>0.12174457289737425</v>
      </c>
      <c r="L2672" s="578">
        <v>278.34561316172227</v>
      </c>
      <c r="M2672" s="578">
        <v>3.3408481311577448E-2</v>
      </c>
      <c r="N2672" s="578">
        <v>4.1105046146867573E-3</v>
      </c>
      <c r="O2672" s="578">
        <v>1.8519135264796177E-3</v>
      </c>
      <c r="P2672" s="578">
        <v>0.1120433361794585</v>
      </c>
      <c r="Q2672" s="578">
        <v>268.02729225158623</v>
      </c>
      <c r="R2672" s="578">
        <v>3.0465955952498274E-2</v>
      </c>
      <c r="S2672" s="578">
        <v>2.9844195132492728E-3</v>
      </c>
      <c r="T2672" s="578">
        <v>1.7832631710916725E-3</v>
      </c>
      <c r="U2672" s="578">
        <v>0.12174456769816724</v>
      </c>
      <c r="V2672" s="578">
        <v>278.34560791651347</v>
      </c>
      <c r="W2672" s="578">
        <v>3.3408486716477101E-2</v>
      </c>
      <c r="X2672" s="578">
        <v>4.1105046682522054E-3</v>
      </c>
      <c r="Y2672" s="578">
        <v>1.8519135786239801E-3</v>
      </c>
    </row>
    <row r="2673" spans="1:25" x14ac:dyDescent="0.3">
      <c r="A2673" s="310" t="s">
        <v>5079</v>
      </c>
      <c r="B2673" s="310" t="s">
        <v>7</v>
      </c>
      <c r="C2673" s="310" t="s">
        <v>5049</v>
      </c>
      <c r="D2673" s="36">
        <v>15</v>
      </c>
      <c r="E2673" s="36">
        <v>2020</v>
      </c>
      <c r="F2673" s="578">
        <v>0.12541847506058423</v>
      </c>
      <c r="G2673" s="578">
        <v>276.20368703206327</v>
      </c>
      <c r="H2673" s="578">
        <v>3.210006266340313E-2</v>
      </c>
      <c r="I2673" s="578">
        <v>3.2357712507859954E-3</v>
      </c>
      <c r="J2673" s="578">
        <v>1.8376634385882974E-3</v>
      </c>
      <c r="K2673" s="578">
        <v>0.13415773085631075</v>
      </c>
      <c r="L2673" s="578">
        <v>285.75263500213549</v>
      </c>
      <c r="M2673" s="578">
        <v>3.4707072568380626E-2</v>
      </c>
      <c r="N2673" s="578">
        <v>4.1813067588047127E-3</v>
      </c>
      <c r="O2673" s="578">
        <v>1.9011953093771149E-3</v>
      </c>
      <c r="P2673" s="578">
        <v>0.12541849065997651</v>
      </c>
      <c r="Q2673" s="578">
        <v>276.20368703206327</v>
      </c>
      <c r="R2673" s="578">
        <v>3.2100065531646196E-2</v>
      </c>
      <c r="S2673" s="578">
        <v>3.2357711464972728E-3</v>
      </c>
      <c r="T2673" s="578">
        <v>1.8376634385882974E-3</v>
      </c>
      <c r="U2673" s="578">
        <v>0.13415773077948176</v>
      </c>
      <c r="V2673" s="578">
        <v>285.75263500213549</v>
      </c>
      <c r="W2673" s="578">
        <v>3.47070772655418E-2</v>
      </c>
      <c r="X2673" s="578">
        <v>4.1813068626007956E-3</v>
      </c>
      <c r="Y2673" s="578">
        <v>1.9011953093771149E-3</v>
      </c>
    </row>
    <row r="2674" spans="1:25" x14ac:dyDescent="0.3">
      <c r="A2674" s="580" t="s">
        <v>5080</v>
      </c>
      <c r="B2674" s="580" t="s">
        <v>7</v>
      </c>
      <c r="C2674" s="580" t="s">
        <v>5049</v>
      </c>
      <c r="D2674" s="581">
        <v>16</v>
      </c>
      <c r="E2674" s="581">
        <v>2020</v>
      </c>
      <c r="F2674" s="582">
        <v>0.14451649942211425</v>
      </c>
      <c r="G2674" s="582">
        <v>291.15049266815129</v>
      </c>
      <c r="H2674" s="582">
        <v>3.5396216737429549E-2</v>
      </c>
      <c r="I2674" s="582">
        <v>3.81525305892675E-3</v>
      </c>
      <c r="J2674" s="582">
        <v>1.9371084320785727E-3</v>
      </c>
      <c r="K2674" s="582">
        <v>0.15149484013951051</v>
      </c>
      <c r="L2674" s="582">
        <v>298.36437034606899</v>
      </c>
      <c r="M2674" s="582">
        <v>3.7506594212345527E-2</v>
      </c>
      <c r="N2674" s="582">
        <v>4.5961294939047504E-3</v>
      </c>
      <c r="O2674" s="582">
        <v>1.9851049958863999E-3</v>
      </c>
      <c r="P2674" s="582">
        <v>0.14451650462246776</v>
      </c>
      <c r="Q2674" s="582">
        <v>291.15049266815123</v>
      </c>
      <c r="R2674" s="582">
        <v>3.5396215480735273E-2</v>
      </c>
      <c r="S2674" s="582">
        <v>3.8152531093373901E-3</v>
      </c>
      <c r="T2674" s="582">
        <v>1.9371084320785727E-3</v>
      </c>
      <c r="U2674" s="582">
        <v>0.15149486613893226</v>
      </c>
      <c r="V2674" s="582">
        <v>298.36435461044277</v>
      </c>
      <c r="W2674" s="582">
        <v>3.75065986384015E-2</v>
      </c>
      <c r="X2674" s="582">
        <v>4.5961295566977799E-3</v>
      </c>
      <c r="Y2674" s="582">
        <v>1.9851049958863999E-3</v>
      </c>
    </row>
    <row r="2675" spans="1:25" x14ac:dyDescent="0.3">
      <c r="A2675" s="310" t="s">
        <v>5081</v>
      </c>
      <c r="B2675" s="310" t="s">
        <v>7</v>
      </c>
      <c r="C2675" s="310" t="s">
        <v>5049</v>
      </c>
      <c r="D2675" s="36">
        <v>1</v>
      </c>
      <c r="E2675" s="36">
        <v>2030</v>
      </c>
      <c r="F2675" s="578">
        <v>2.5254316847750376E-2</v>
      </c>
      <c r="G2675" s="578">
        <v>1256.3620796203577</v>
      </c>
      <c r="H2675" s="578">
        <v>0.20565028689558523</v>
      </c>
      <c r="I2675" s="578">
        <v>1.0605932731702201E-2</v>
      </c>
      <c r="J2675" s="578">
        <v>8.3769086631946231E-3</v>
      </c>
      <c r="K2675" s="578">
        <v>2.6454646155915602E-2</v>
      </c>
      <c r="L2675" s="578">
        <v>1298.8201001485149</v>
      </c>
      <c r="M2675" s="578">
        <v>0.20644596639249324</v>
      </c>
      <c r="N2675" s="578">
        <v>1.0731884199988849E-2</v>
      </c>
      <c r="O2675" s="578">
        <v>8.660004561534148E-3</v>
      </c>
      <c r="P2675" s="578">
        <v>2.5254315809725047E-2</v>
      </c>
      <c r="Q2675" s="578">
        <v>1256.3620796203577</v>
      </c>
      <c r="R2675" s="578">
        <v>0.205650325884562</v>
      </c>
      <c r="S2675" s="578">
        <v>1.0605931700145699E-2</v>
      </c>
      <c r="T2675" s="578">
        <v>8.3769086631946231E-3</v>
      </c>
      <c r="U2675" s="578">
        <v>2.6454645680553026E-2</v>
      </c>
      <c r="V2675" s="578">
        <v>1298.8201522827098</v>
      </c>
      <c r="W2675" s="578">
        <v>0.20644590202444577</v>
      </c>
      <c r="X2675" s="578">
        <v>1.0731883161914327E-2</v>
      </c>
      <c r="Y2675" s="578">
        <v>8.6600045178784005E-3</v>
      </c>
    </row>
    <row r="2676" spans="1:25" x14ac:dyDescent="0.3">
      <c r="A2676" s="310" t="s">
        <v>5082</v>
      </c>
      <c r="B2676" s="310" t="s">
        <v>7</v>
      </c>
      <c r="C2676" s="310" t="s">
        <v>5049</v>
      </c>
      <c r="D2676" s="36">
        <v>2</v>
      </c>
      <c r="E2676" s="36">
        <v>2030</v>
      </c>
      <c r="F2676" s="578">
        <v>2.5290467297682626E-2</v>
      </c>
      <c r="G2676" s="578">
        <v>701.76448790232303</v>
      </c>
      <c r="H2676" s="578">
        <v>0.10651717581117676</v>
      </c>
      <c r="I2676" s="578">
        <v>6.1850758964207319E-3</v>
      </c>
      <c r="J2676" s="578">
        <v>4.6790790996358977E-3</v>
      </c>
      <c r="K2676" s="578">
        <v>2.4603230453981398E-2</v>
      </c>
      <c r="L2676" s="578">
        <v>710.16995970408095</v>
      </c>
      <c r="M2676" s="578">
        <v>0.10645140880630224</v>
      </c>
      <c r="N2676" s="578">
        <v>6.1579729165828177E-3</v>
      </c>
      <c r="O2676" s="578">
        <v>4.7351220418931873E-3</v>
      </c>
      <c r="P2676" s="578">
        <v>2.5290466230594576E-2</v>
      </c>
      <c r="Q2676" s="578">
        <v>701.76447296142555</v>
      </c>
      <c r="R2676" s="578">
        <v>0.10651718727543349</v>
      </c>
      <c r="S2676" s="578">
        <v>6.1850762049478628E-3</v>
      </c>
      <c r="T2676" s="578">
        <v>4.6790790462788749E-3</v>
      </c>
      <c r="U2676" s="578">
        <v>2.4603230453974924E-2</v>
      </c>
      <c r="V2676" s="578">
        <v>710.16998068491557</v>
      </c>
      <c r="W2676" s="578">
        <v>0.10645140979897799</v>
      </c>
      <c r="X2676" s="578">
        <v>6.1579731294993147E-3</v>
      </c>
      <c r="Y2676" s="578">
        <v>4.7351217217510523E-3</v>
      </c>
    </row>
    <row r="2677" spans="1:25" x14ac:dyDescent="0.3">
      <c r="A2677" s="310" t="s">
        <v>5083</v>
      </c>
      <c r="B2677" s="310" t="s">
        <v>7</v>
      </c>
      <c r="C2677" s="310" t="s">
        <v>5049</v>
      </c>
      <c r="D2677" s="36">
        <v>3</v>
      </c>
      <c r="E2677" s="36">
        <v>2030</v>
      </c>
      <c r="F2677" s="578">
        <v>2.5308528480166997E-2</v>
      </c>
      <c r="G2677" s="578">
        <v>424.46428537368752</v>
      </c>
      <c r="H2677" s="578">
        <v>5.6950588585361027E-2</v>
      </c>
      <c r="I2677" s="578">
        <v>3.9746521014004978E-3</v>
      </c>
      <c r="J2677" s="578">
        <v>2.8301542818856651E-3</v>
      </c>
      <c r="K2677" s="578">
        <v>2.115720874509875E-2</v>
      </c>
      <c r="L2677" s="578">
        <v>412.71095800399752</v>
      </c>
      <c r="M2677" s="578">
        <v>5.5925695725894273E-2</v>
      </c>
      <c r="N2677" s="578">
        <v>3.6638853093506852E-3</v>
      </c>
      <c r="O2677" s="578">
        <v>2.7517869796914274E-3</v>
      </c>
      <c r="P2677" s="578">
        <v>2.5308525336920448E-2</v>
      </c>
      <c r="Q2677" s="578">
        <v>424.46428012847878</v>
      </c>
      <c r="R2677" s="578">
        <v>5.6950582975370347E-2</v>
      </c>
      <c r="S2677" s="578">
        <v>3.9746518957599576E-3</v>
      </c>
      <c r="T2677" s="578">
        <v>2.8301542297413051E-3</v>
      </c>
      <c r="U2677" s="578">
        <v>2.1157206639910997E-2</v>
      </c>
      <c r="V2677" s="578">
        <v>412.710963408152</v>
      </c>
      <c r="W2677" s="578">
        <v>5.5925690264416475E-2</v>
      </c>
      <c r="X2677" s="578">
        <v>3.6638854141604772E-3</v>
      </c>
      <c r="Y2677" s="578">
        <v>2.7517871361245178E-3</v>
      </c>
    </row>
    <row r="2678" spans="1:25" x14ac:dyDescent="0.3">
      <c r="A2678" s="310" t="s">
        <v>5084</v>
      </c>
      <c r="B2678" s="310" t="s">
        <v>7</v>
      </c>
      <c r="C2678" s="310" t="s">
        <v>5049</v>
      </c>
      <c r="D2678" s="36">
        <v>4</v>
      </c>
      <c r="E2678" s="36">
        <v>2030</v>
      </c>
      <c r="F2678" s="578">
        <v>2.5314531298008626E-2</v>
      </c>
      <c r="G2678" s="578">
        <v>332.03109773000051</v>
      </c>
      <c r="H2678" s="578">
        <v>4.0428395771111021E-2</v>
      </c>
      <c r="I2678" s="578">
        <v>3.2378499870162553E-3</v>
      </c>
      <c r="J2678" s="578">
        <v>2.2138480198918824E-3</v>
      </c>
      <c r="K2678" s="578">
        <v>1.5665435500458451E-2</v>
      </c>
      <c r="L2678" s="578">
        <v>323.85269800821902</v>
      </c>
      <c r="M2678" s="578">
        <v>3.8410151320931576E-2</v>
      </c>
      <c r="N2678" s="578">
        <v>2.4919976180418227E-3</v>
      </c>
      <c r="O2678" s="578">
        <v>2.1593177601365149E-3</v>
      </c>
      <c r="P2678" s="578">
        <v>2.5314530764484901E-2</v>
      </c>
      <c r="Q2678" s="578">
        <v>332.03109248479177</v>
      </c>
      <c r="R2678" s="578">
        <v>4.0428393346094951E-2</v>
      </c>
      <c r="S2678" s="578">
        <v>3.2378498305926425E-3</v>
      </c>
      <c r="T2678" s="578">
        <v>2.2138480708235849E-3</v>
      </c>
      <c r="U2678" s="578">
        <v>1.56654328907673E-2</v>
      </c>
      <c r="V2678" s="578">
        <v>323.85271326700803</v>
      </c>
      <c r="W2678" s="578">
        <v>3.8410154611862375E-2</v>
      </c>
      <c r="X2678" s="578">
        <v>2.4919979303869347E-3</v>
      </c>
      <c r="Y2678" s="578">
        <v>2.1593178122808797E-3</v>
      </c>
    </row>
    <row r="2679" spans="1:25" x14ac:dyDescent="0.3">
      <c r="A2679" s="310" t="s">
        <v>5085</v>
      </c>
      <c r="B2679" s="310" t="s">
        <v>7</v>
      </c>
      <c r="C2679" s="310" t="s">
        <v>5049</v>
      </c>
      <c r="D2679" s="36">
        <v>5</v>
      </c>
      <c r="E2679" s="36">
        <v>2030</v>
      </c>
      <c r="F2679" s="578">
        <v>2.4693576247768627E-2</v>
      </c>
      <c r="G2679" s="578">
        <v>284.1470928192133</v>
      </c>
      <c r="H2679" s="578">
        <v>3.1914183077295349E-2</v>
      </c>
      <c r="I2679" s="578">
        <v>2.7875023966051475E-3</v>
      </c>
      <c r="J2679" s="578">
        <v>1.8945766617737975E-3</v>
      </c>
      <c r="K2679" s="578">
        <v>1.5139275946442377E-2</v>
      </c>
      <c r="L2679" s="578">
        <v>271.1117788950595</v>
      </c>
      <c r="M2679" s="578">
        <v>2.9730752951744849E-2</v>
      </c>
      <c r="N2679" s="578">
        <v>2.0546115289334877E-3</v>
      </c>
      <c r="O2679" s="578">
        <v>1.8076632137914751E-3</v>
      </c>
      <c r="P2679" s="578">
        <v>2.46935757141096E-2</v>
      </c>
      <c r="Q2679" s="578">
        <v>284.1470875740045</v>
      </c>
      <c r="R2679" s="578">
        <v>3.1914179410743246E-2</v>
      </c>
      <c r="S2679" s="578">
        <v>2.7875021906330196E-3</v>
      </c>
      <c r="T2679" s="578">
        <v>1.8945766096294351E-3</v>
      </c>
      <c r="U2679" s="578">
        <v>1.5139275946426101E-2</v>
      </c>
      <c r="V2679" s="578">
        <v>271.11177364985076</v>
      </c>
      <c r="W2679" s="578">
        <v>2.9730749222286051E-2</v>
      </c>
      <c r="X2679" s="578">
        <v>2.0546115289334851E-3</v>
      </c>
      <c r="Y2679" s="578">
        <v>1.8076631616471125E-3</v>
      </c>
    </row>
    <row r="2680" spans="1:25" x14ac:dyDescent="0.3">
      <c r="A2680" s="310" t="s">
        <v>5086</v>
      </c>
      <c r="B2680" s="310" t="s">
        <v>7</v>
      </c>
      <c r="C2680" s="310" t="s">
        <v>5049</v>
      </c>
      <c r="D2680" s="36">
        <v>6</v>
      </c>
      <c r="E2680" s="36">
        <v>2030</v>
      </c>
      <c r="F2680" s="578">
        <v>2.3064851784844749E-2</v>
      </c>
      <c r="G2680" s="578">
        <v>252.05873711903851</v>
      </c>
      <c r="H2680" s="578">
        <v>2.6296066718221725E-2</v>
      </c>
      <c r="I2680" s="578">
        <v>2.352327172995195E-3</v>
      </c>
      <c r="J2680" s="578">
        <v>1.6806254570838001E-3</v>
      </c>
      <c r="K2680" s="578">
        <v>1.6631192386591349E-2</v>
      </c>
      <c r="L2680" s="578">
        <v>241.11956246693876</v>
      </c>
      <c r="M2680" s="578">
        <v>2.4760900192707849E-2</v>
      </c>
      <c r="N2680" s="578">
        <v>1.9694268279882425E-3</v>
      </c>
      <c r="O2680" s="578">
        <v>1.607686263014325E-3</v>
      </c>
      <c r="P2680" s="578">
        <v>2.3064849204252402E-2</v>
      </c>
      <c r="Q2680" s="578">
        <v>252.05873711903851</v>
      </c>
      <c r="R2680" s="578">
        <v>2.6296069106251652E-2</v>
      </c>
      <c r="S2680" s="578">
        <v>2.3523271213718973E-3</v>
      </c>
      <c r="T2680" s="578">
        <v>1.6806251963619875E-3</v>
      </c>
      <c r="U2680" s="578">
        <v>1.6631192900774701E-2</v>
      </c>
      <c r="V2680" s="578">
        <v>241.11956246693876</v>
      </c>
      <c r="W2680" s="578">
        <v>2.4760893935876924E-2</v>
      </c>
      <c r="X2680" s="578">
        <v>1.9694268827379325E-3</v>
      </c>
      <c r="Y2680" s="578">
        <v>1.6076863151586851E-3</v>
      </c>
    </row>
    <row r="2681" spans="1:25" x14ac:dyDescent="0.3">
      <c r="A2681" s="310" t="s">
        <v>5087</v>
      </c>
      <c r="B2681" s="310" t="s">
        <v>7</v>
      </c>
      <c r="C2681" s="310" t="s">
        <v>5049</v>
      </c>
      <c r="D2681" s="36">
        <v>7</v>
      </c>
      <c r="E2681" s="36">
        <v>2030</v>
      </c>
      <c r="F2681" s="578">
        <v>2.3309452090137048E-2</v>
      </c>
      <c r="G2681" s="578">
        <v>225.15453847249279</v>
      </c>
      <c r="H2681" s="578">
        <v>2.2840126282630949E-2</v>
      </c>
      <c r="I2681" s="578">
        <v>2.1436220168690474E-3</v>
      </c>
      <c r="J2681" s="578">
        <v>1.5012397998361801E-3</v>
      </c>
      <c r="K2681" s="578">
        <v>1.9509764832621974E-2</v>
      </c>
      <c r="L2681" s="578">
        <v>223.43878142038926</v>
      </c>
      <c r="M2681" s="578">
        <v>2.1901321433782976E-2</v>
      </c>
      <c r="N2681" s="578">
        <v>2.0886523428581849E-3</v>
      </c>
      <c r="O2681" s="578">
        <v>1.4897987457516101E-3</v>
      </c>
      <c r="P2681" s="578">
        <v>2.3309451032687525E-2</v>
      </c>
      <c r="Q2681" s="578">
        <v>225.15453839301998</v>
      </c>
      <c r="R2681" s="578">
        <v>2.2840127072299699E-2</v>
      </c>
      <c r="S2681" s="578">
        <v>2.1436218072494674E-3</v>
      </c>
      <c r="T2681" s="578">
        <v>1.5012397998361801E-3</v>
      </c>
      <c r="U2681" s="578">
        <v>1.950976482294025E-2</v>
      </c>
      <c r="V2681" s="578">
        <v>223.43878142038926</v>
      </c>
      <c r="W2681" s="578">
        <v>2.1901323114661801E-2</v>
      </c>
      <c r="X2681" s="578">
        <v>2.0886522385694601E-3</v>
      </c>
      <c r="Y2681" s="578">
        <v>1.4897987457516101E-3</v>
      </c>
    </row>
    <row r="2682" spans="1:25" x14ac:dyDescent="0.3">
      <c r="A2682" s="310" t="s">
        <v>5088</v>
      </c>
      <c r="B2682" s="310" t="s">
        <v>7</v>
      </c>
      <c r="C2682" s="310" t="s">
        <v>5049</v>
      </c>
      <c r="D2682" s="36">
        <v>8</v>
      </c>
      <c r="E2682" s="36">
        <v>2030</v>
      </c>
      <c r="F2682" s="578">
        <v>2.3800357060054275E-2</v>
      </c>
      <c r="G2682" s="578">
        <v>212.03547962506576</v>
      </c>
      <c r="H2682" s="578">
        <v>2.0168360032376553E-2</v>
      </c>
      <c r="I2682" s="578">
        <v>2.0091016524664425E-3</v>
      </c>
      <c r="J2682" s="578">
        <v>1.413765413114255E-3</v>
      </c>
      <c r="K2682" s="578">
        <v>2.5736352934145772E-2</v>
      </c>
      <c r="L2682" s="578">
        <v>217.96917184193876</v>
      </c>
      <c r="M2682" s="578">
        <v>2.0698618560951777E-2</v>
      </c>
      <c r="N2682" s="578">
        <v>2.3704667693209502E-3</v>
      </c>
      <c r="O2682" s="578">
        <v>1.4533293736652274E-3</v>
      </c>
      <c r="P2682" s="578">
        <v>2.4743103702588948E-2</v>
      </c>
      <c r="Q2682" s="578">
        <v>212.62416553497252</v>
      </c>
      <c r="R2682" s="578">
        <v>2.0368652968443202E-2</v>
      </c>
      <c r="S2682" s="578">
        <v>2.0521030972133697E-3</v>
      </c>
      <c r="T2682" s="578">
        <v>1.4176909365536002E-3</v>
      </c>
      <c r="U2682" s="578">
        <v>2.5736350838738951E-2</v>
      </c>
      <c r="V2682" s="578">
        <v>217.9691770871475</v>
      </c>
      <c r="W2682" s="578">
        <v>2.0698620261214225E-2</v>
      </c>
      <c r="X2682" s="578">
        <v>2.37046671300807E-3</v>
      </c>
      <c r="Y2682" s="578">
        <v>1.4533293736652274E-3</v>
      </c>
    </row>
    <row r="2683" spans="1:25" x14ac:dyDescent="0.3">
      <c r="A2683" s="310" t="s">
        <v>5089</v>
      </c>
      <c r="B2683" s="310" t="s">
        <v>7</v>
      </c>
      <c r="C2683" s="310" t="s">
        <v>5049</v>
      </c>
      <c r="D2683" s="36">
        <v>9</v>
      </c>
      <c r="E2683" s="36">
        <v>2030</v>
      </c>
      <c r="F2683" s="578">
        <v>2.4218646329892075E-2</v>
      </c>
      <c r="G2683" s="578">
        <v>203.65617251396125</v>
      </c>
      <c r="H2683" s="578">
        <v>1.8114213187535151E-2</v>
      </c>
      <c r="I2683" s="578">
        <v>1.9101983948814874E-3</v>
      </c>
      <c r="J2683" s="578">
        <v>1.357895933324465E-3</v>
      </c>
      <c r="K2683" s="578">
        <v>3.0217993140045203E-2</v>
      </c>
      <c r="L2683" s="578">
        <v>213.80154259999549</v>
      </c>
      <c r="M2683" s="578">
        <v>1.9733232902694825E-2</v>
      </c>
      <c r="N2683" s="578">
        <v>2.6044968713658024E-3</v>
      </c>
      <c r="O2683" s="578">
        <v>1.4255411927782274E-3</v>
      </c>
      <c r="P2683" s="578">
        <v>2.6080662992997675E-2</v>
      </c>
      <c r="Q2683" s="578">
        <v>204.81883931159928</v>
      </c>
      <c r="R2683" s="578">
        <v>1.8509794377147601E-2</v>
      </c>
      <c r="S2683" s="578">
        <v>1.9951347131742102E-3</v>
      </c>
      <c r="T2683" s="578">
        <v>1.3656470885810724E-3</v>
      </c>
      <c r="U2683" s="578">
        <v>3.02179947310025E-2</v>
      </c>
      <c r="V2683" s="578">
        <v>213.80154259999549</v>
      </c>
      <c r="W2683" s="578">
        <v>1.9733234037479001E-2</v>
      </c>
      <c r="X2683" s="578">
        <v>2.6044968708447374E-3</v>
      </c>
      <c r="Y2683" s="578">
        <v>1.4255411927782276E-3</v>
      </c>
    </row>
    <row r="2684" spans="1:25" x14ac:dyDescent="0.3">
      <c r="A2684" s="310" t="s">
        <v>5090</v>
      </c>
      <c r="B2684" s="310" t="s">
        <v>7</v>
      </c>
      <c r="C2684" s="310" t="s">
        <v>5049</v>
      </c>
      <c r="D2684" s="36">
        <v>10</v>
      </c>
      <c r="E2684" s="36">
        <v>2030</v>
      </c>
      <c r="F2684" s="578">
        <v>2.512531951427225E-2</v>
      </c>
      <c r="G2684" s="578">
        <v>197.45971385637873</v>
      </c>
      <c r="H2684" s="578">
        <v>1.6645320665948725E-2</v>
      </c>
      <c r="I2684" s="578">
        <v>1.8588219972836301E-3</v>
      </c>
      <c r="J2684" s="578">
        <v>1.3165800010028724E-3</v>
      </c>
      <c r="K2684" s="578">
        <v>3.3300143264690073E-2</v>
      </c>
      <c r="L2684" s="578">
        <v>209.96526511510152</v>
      </c>
      <c r="M2684" s="578">
        <v>1.8893508884199599E-2</v>
      </c>
      <c r="N2684" s="578">
        <v>2.7168014210493126E-3</v>
      </c>
      <c r="O2684" s="578">
        <v>1.39996266686163E-3</v>
      </c>
      <c r="P2684" s="578">
        <v>2.7121011400409324E-2</v>
      </c>
      <c r="Q2684" s="578">
        <v>198.7479212284085</v>
      </c>
      <c r="R2684" s="578">
        <v>1.7064028443504228E-2</v>
      </c>
      <c r="S2684" s="578">
        <v>1.9508223312717074E-3</v>
      </c>
      <c r="T2684" s="578">
        <v>1.3251704185677198E-3</v>
      </c>
      <c r="U2684" s="578">
        <v>3.3300141692926929E-2</v>
      </c>
      <c r="V2684" s="578">
        <v>209.96526511510152</v>
      </c>
      <c r="W2684" s="578">
        <v>1.88935092269275E-2</v>
      </c>
      <c r="X2684" s="578">
        <v>2.7168014205282477E-3</v>
      </c>
      <c r="Y2684" s="578">
        <v>1.3999626147172674E-3</v>
      </c>
    </row>
    <row r="2685" spans="1:25" x14ac:dyDescent="0.3">
      <c r="A2685" s="310" t="s">
        <v>5091</v>
      </c>
      <c r="B2685" s="310" t="s">
        <v>7</v>
      </c>
      <c r="C2685" s="310" t="s">
        <v>5049</v>
      </c>
      <c r="D2685" s="36">
        <v>11</v>
      </c>
      <c r="E2685" s="36">
        <v>2030</v>
      </c>
      <c r="F2685" s="578">
        <v>2.6836285814600951E-2</v>
      </c>
      <c r="G2685" s="578">
        <v>193.04661337534526</v>
      </c>
      <c r="H2685" s="578">
        <v>1.5688573178313875E-2</v>
      </c>
      <c r="I2685" s="578">
        <v>1.8610416908870725E-3</v>
      </c>
      <c r="J2685" s="578">
        <v>1.2871563958469726E-3</v>
      </c>
      <c r="K2685" s="578">
        <v>3.4740636840853725E-2</v>
      </c>
      <c r="L2685" s="578">
        <v>204.132698376973</v>
      </c>
      <c r="M2685" s="578">
        <v>1.794252496040365E-2</v>
      </c>
      <c r="N2685" s="578">
        <v>2.6819768900831252E-3</v>
      </c>
      <c r="O2685" s="578">
        <v>1.3610733852450075E-3</v>
      </c>
      <c r="P2685" s="578">
        <v>2.8205761545294153E-2</v>
      </c>
      <c r="Q2685" s="578">
        <v>194.22854097684177</v>
      </c>
      <c r="R2685" s="578">
        <v>1.5955723569030949E-2</v>
      </c>
      <c r="S2685" s="578">
        <v>1.9182690291567352E-3</v>
      </c>
      <c r="T2685" s="578">
        <v>1.2950364192268601E-3</v>
      </c>
      <c r="U2685" s="578">
        <v>3.4740635831764601E-2</v>
      </c>
      <c r="V2685" s="578">
        <v>204.132698376973</v>
      </c>
      <c r="W2685" s="578">
        <v>1.7942525653855474E-2</v>
      </c>
      <c r="X2685" s="578">
        <v>2.6819767341711002E-3</v>
      </c>
      <c r="Y2685" s="578">
        <v>1.3610733852450075E-3</v>
      </c>
    </row>
    <row r="2686" spans="1:25" x14ac:dyDescent="0.3">
      <c r="A2686" s="310" t="s">
        <v>5092</v>
      </c>
      <c r="B2686" s="310" t="s">
        <v>7</v>
      </c>
      <c r="C2686" s="310" t="s">
        <v>5049</v>
      </c>
      <c r="D2686" s="36">
        <v>12</v>
      </c>
      <c r="E2686" s="36">
        <v>2030</v>
      </c>
      <c r="F2686" s="578">
        <v>2.8825521126959051E-2</v>
      </c>
      <c r="G2686" s="578">
        <v>190.40046946207625</v>
      </c>
      <c r="H2686" s="578">
        <v>1.5005513072082925E-2</v>
      </c>
      <c r="I2686" s="578">
        <v>1.86689056280897E-3</v>
      </c>
      <c r="J2686" s="578">
        <v>1.2695130753854699E-3</v>
      </c>
      <c r="K2686" s="578">
        <v>3.5144643135398647E-2</v>
      </c>
      <c r="L2686" s="578">
        <v>199.64560508727976</v>
      </c>
      <c r="M2686" s="578">
        <v>1.6870539766349127E-2</v>
      </c>
      <c r="N2686" s="578">
        <v>2.5412273744601973E-3</v>
      </c>
      <c r="O2686" s="578">
        <v>1.3311546281329326E-3</v>
      </c>
      <c r="P2686" s="578">
        <v>3.0100627442921E-2</v>
      </c>
      <c r="Q2686" s="578">
        <v>191.87693643569901</v>
      </c>
      <c r="R2686" s="578">
        <v>1.5241696702219025E-2</v>
      </c>
      <c r="S2686" s="578">
        <v>1.9031972245879048E-3</v>
      </c>
      <c r="T2686" s="578">
        <v>1.2793569888647899E-3</v>
      </c>
      <c r="U2686" s="578">
        <v>3.514464418313655E-2</v>
      </c>
      <c r="V2686" s="578">
        <v>199.6456103324885</v>
      </c>
      <c r="W2686" s="578">
        <v>1.6870539913535723E-2</v>
      </c>
      <c r="X2686" s="578">
        <v>2.5412273202315774E-3</v>
      </c>
      <c r="Y2686" s="578">
        <v>1.33115478456602E-3</v>
      </c>
    </row>
    <row r="2687" spans="1:25" x14ac:dyDescent="0.3">
      <c r="A2687" s="310" t="s">
        <v>5093</v>
      </c>
      <c r="B2687" s="310" t="s">
        <v>7</v>
      </c>
      <c r="C2687" s="310" t="s">
        <v>5049</v>
      </c>
      <c r="D2687" s="36">
        <v>13</v>
      </c>
      <c r="E2687" s="36">
        <v>2030</v>
      </c>
      <c r="F2687" s="578">
        <v>3.1185648292864149E-2</v>
      </c>
      <c r="G2687" s="578">
        <v>189.34507862726798</v>
      </c>
      <c r="H2687" s="578">
        <v>1.4555166363341676E-2</v>
      </c>
      <c r="I2687" s="578">
        <v>1.8765712675872172E-3</v>
      </c>
      <c r="J2687" s="578">
        <v>1.2624758758950751E-3</v>
      </c>
      <c r="K2687" s="578">
        <v>3.6165110387153455E-2</v>
      </c>
      <c r="L2687" s="578">
        <v>196.47552498181625</v>
      </c>
      <c r="M2687" s="578">
        <v>1.6116514212815923E-2</v>
      </c>
      <c r="N2687" s="578">
        <v>2.4300505105543323E-3</v>
      </c>
      <c r="O2687" s="578">
        <v>1.3100184842187402E-3</v>
      </c>
      <c r="P2687" s="578">
        <v>3.1679720711516951E-2</v>
      </c>
      <c r="Q2687" s="578">
        <v>189.91714866956025</v>
      </c>
      <c r="R2687" s="578">
        <v>1.4646678308849824E-2</v>
      </c>
      <c r="S2687" s="578">
        <v>1.8906412559829226E-3</v>
      </c>
      <c r="T2687" s="578">
        <v>1.2662896806432326E-3</v>
      </c>
      <c r="U2687" s="578">
        <v>3.6165110910918175E-2</v>
      </c>
      <c r="V2687" s="578">
        <v>196.47552490234324</v>
      </c>
      <c r="W2687" s="578">
        <v>1.6116514764121275E-2</v>
      </c>
      <c r="X2687" s="578">
        <v>2.4300506117166699E-3</v>
      </c>
      <c r="Y2687" s="578">
        <v>1.3100185363631026E-3</v>
      </c>
    </row>
    <row r="2688" spans="1:25" x14ac:dyDescent="0.3">
      <c r="A2688" s="310" t="s">
        <v>5094</v>
      </c>
      <c r="B2688" s="310" t="s">
        <v>7</v>
      </c>
      <c r="C2688" s="310" t="s">
        <v>5049</v>
      </c>
      <c r="D2688" s="36">
        <v>14</v>
      </c>
      <c r="E2688" s="36">
        <v>2030</v>
      </c>
      <c r="F2688" s="578">
        <v>3.5371236189719754E-2</v>
      </c>
      <c r="G2688" s="578">
        <v>190.39135313034001</v>
      </c>
      <c r="H2688" s="578">
        <v>1.4558846657033974E-2</v>
      </c>
      <c r="I2688" s="578">
        <v>1.9316290602849474E-3</v>
      </c>
      <c r="J2688" s="578">
        <v>1.2694512539989425E-3</v>
      </c>
      <c r="K2688" s="578">
        <v>4.0859471363815396E-2</v>
      </c>
      <c r="L2688" s="578">
        <v>197.70829184850027</v>
      </c>
      <c r="M2688" s="578">
        <v>1.607897941168325E-2</v>
      </c>
      <c r="N2688" s="578">
        <v>2.4461515356127453E-3</v>
      </c>
      <c r="O2688" s="578">
        <v>1.3182372319230674E-3</v>
      </c>
      <c r="P2688" s="578">
        <v>3.5371235180839102E-2</v>
      </c>
      <c r="Q2688" s="578">
        <v>190.39134796460425</v>
      </c>
      <c r="R2688" s="578">
        <v>1.4558846745255E-2</v>
      </c>
      <c r="S2688" s="578">
        <v>1.931629008140585E-3</v>
      </c>
      <c r="T2688" s="578">
        <v>1.2694512539989425E-3</v>
      </c>
      <c r="U2688" s="578">
        <v>4.08594733819415E-2</v>
      </c>
      <c r="V2688" s="578">
        <v>197.70829184850027</v>
      </c>
      <c r="W2688" s="578">
        <v>1.60789785940854E-2</v>
      </c>
      <c r="X2688" s="578">
        <v>2.4461516399014722E-3</v>
      </c>
      <c r="Y2688" s="578">
        <v>1.3182371282406727E-3</v>
      </c>
    </row>
    <row r="2689" spans="1:25" x14ac:dyDescent="0.3">
      <c r="A2689" s="310" t="s">
        <v>5095</v>
      </c>
      <c r="B2689" s="310" t="s">
        <v>7</v>
      </c>
      <c r="C2689" s="310" t="s">
        <v>5049</v>
      </c>
      <c r="D2689" s="36">
        <v>15</v>
      </c>
      <c r="E2689" s="36">
        <v>2030</v>
      </c>
      <c r="F2689" s="578">
        <v>4.4509153691256104E-2</v>
      </c>
      <c r="G2689" s="578">
        <v>196.20718574523875</v>
      </c>
      <c r="H2689" s="578">
        <v>1.5537716800849874E-2</v>
      </c>
      <c r="I2689" s="578">
        <v>2.0976656311878076E-3</v>
      </c>
      <c r="J2689" s="578">
        <v>1.3082276127533926E-3</v>
      </c>
      <c r="K2689" s="578">
        <v>4.9530719031161824E-2</v>
      </c>
      <c r="L2689" s="578">
        <v>202.98066107432001</v>
      </c>
      <c r="M2689" s="578">
        <v>1.68824436481903E-2</v>
      </c>
      <c r="N2689" s="578">
        <v>2.5361974276165676E-3</v>
      </c>
      <c r="O2689" s="578">
        <v>1.3533915638011674E-3</v>
      </c>
      <c r="P2689" s="578">
        <v>4.45091541955141E-2</v>
      </c>
      <c r="Q2689" s="578">
        <v>196.20718065897574</v>
      </c>
      <c r="R2689" s="578">
        <v>1.5537715770506052E-2</v>
      </c>
      <c r="S2689" s="578">
        <v>2.0976654752757826E-3</v>
      </c>
      <c r="T2689" s="578">
        <v>1.3082276127533926E-3</v>
      </c>
      <c r="U2689" s="578">
        <v>4.9530719011707178E-2</v>
      </c>
      <c r="V2689" s="578">
        <v>202.98065582911124</v>
      </c>
      <c r="W2689" s="578">
        <v>1.6882443971060902E-2</v>
      </c>
      <c r="X2689" s="578">
        <v>2.536197375472205E-3</v>
      </c>
      <c r="Y2689" s="578">
        <v>1.3533915638011674E-3</v>
      </c>
    </row>
    <row r="2690" spans="1:25" x14ac:dyDescent="0.3">
      <c r="A2690" s="580" t="s">
        <v>5096</v>
      </c>
      <c r="B2690" s="580" t="s">
        <v>7</v>
      </c>
      <c r="C2690" s="580" t="s">
        <v>5049</v>
      </c>
      <c r="D2690" s="581">
        <v>16</v>
      </c>
      <c r="E2690" s="581">
        <v>2030</v>
      </c>
      <c r="F2690" s="582">
        <v>5.7871113286992654E-2</v>
      </c>
      <c r="G2690" s="582">
        <v>206.83131885528502</v>
      </c>
      <c r="H2690" s="582">
        <v>1.7396410924599526E-2</v>
      </c>
      <c r="I2690" s="582">
        <v>2.4735622476536375E-3</v>
      </c>
      <c r="J2690" s="582">
        <v>1.3790668259995649E-3</v>
      </c>
      <c r="K2690" s="582">
        <v>6.1867728391542642E-2</v>
      </c>
      <c r="L2690" s="582">
        <v>211.947410345077</v>
      </c>
      <c r="M2690" s="582">
        <v>1.8480801511335149E-2</v>
      </c>
      <c r="N2690" s="582">
        <v>2.8410516851332997E-3</v>
      </c>
      <c r="O2690" s="582">
        <v>1.4131789563786349E-3</v>
      </c>
      <c r="P2690" s="582">
        <v>5.7871111191777375E-2</v>
      </c>
      <c r="Q2690" s="582">
        <v>206.83132410049376</v>
      </c>
      <c r="R2690" s="582">
        <v>1.7396411173081074E-2</v>
      </c>
      <c r="S2690" s="582">
        <v>2.4735621930839554E-3</v>
      </c>
      <c r="T2690" s="582">
        <v>1.3790666695664749E-3</v>
      </c>
      <c r="U2690" s="582">
        <v>6.1867729904681271E-2</v>
      </c>
      <c r="V2690" s="582">
        <v>211.94740517934125</v>
      </c>
      <c r="W2690" s="582">
        <v>1.8480798576357874E-2</v>
      </c>
      <c r="X2690" s="582">
        <v>2.8410517878588296E-3</v>
      </c>
      <c r="Y2690" s="582">
        <v>1.4131789563786349E-3</v>
      </c>
    </row>
    <row r="2691" spans="1:25" x14ac:dyDescent="0.3">
      <c r="A2691" s="310" t="s">
        <v>5097</v>
      </c>
      <c r="B2691" s="310" t="s">
        <v>2196</v>
      </c>
      <c r="C2691" s="310" t="s">
        <v>5049</v>
      </c>
      <c r="D2691" s="36">
        <v>1</v>
      </c>
      <c r="E2691" s="36">
        <v>2012</v>
      </c>
      <c r="F2691" s="578">
        <v>50.327731582161448</v>
      </c>
      <c r="G2691" s="578">
        <v>8738.0525258382131</v>
      </c>
      <c r="H2691" s="578">
        <v>5.6186721685808116</v>
      </c>
      <c r="I2691" s="578">
        <v>3.4871900081634499</v>
      </c>
      <c r="J2691" s="578">
        <v>7.4437734981377873E-2</v>
      </c>
      <c r="K2691" s="578">
        <v>50.666386593268975</v>
      </c>
      <c r="L2691" s="578">
        <v>8795.4918670654242</v>
      </c>
      <c r="M2691" s="578">
        <v>5.6319019065704126</v>
      </c>
      <c r="N2691" s="578">
        <v>3.5095074698328901</v>
      </c>
      <c r="O2691" s="578">
        <v>7.4927069712430225E-2</v>
      </c>
      <c r="P2691" s="578">
        <v>50.327729021781067</v>
      </c>
      <c r="Q2691" s="578">
        <v>8738.0525258382131</v>
      </c>
      <c r="R2691" s="578">
        <v>5.6186721685808134</v>
      </c>
      <c r="S2691" s="578">
        <v>3.4871900081634499</v>
      </c>
      <c r="T2691" s="578">
        <v>7.4437734476911488E-2</v>
      </c>
      <c r="U2691" s="578">
        <v>50.666390766603051</v>
      </c>
      <c r="V2691" s="578">
        <v>8795.4918670654242</v>
      </c>
      <c r="W2691" s="578">
        <v>5.6319019117702975</v>
      </c>
      <c r="X2691" s="578">
        <v>3.5095074698328901</v>
      </c>
      <c r="Y2691" s="578">
        <v>7.4927067073682935E-2</v>
      </c>
    </row>
    <row r="2692" spans="1:25" x14ac:dyDescent="0.3">
      <c r="A2692" s="310" t="s">
        <v>5098</v>
      </c>
      <c r="B2692" s="310" t="s">
        <v>2196</v>
      </c>
      <c r="C2692" s="310" t="s">
        <v>5049</v>
      </c>
      <c r="D2692" s="36">
        <v>2</v>
      </c>
      <c r="E2692" s="36">
        <v>2012</v>
      </c>
      <c r="F2692" s="578">
        <v>26.602590004535127</v>
      </c>
      <c r="G2692" s="578">
        <v>4848.9819946289026</v>
      </c>
      <c r="H2692" s="578">
        <v>3.1211965831074178</v>
      </c>
      <c r="I2692" s="578">
        <v>1.8236130317673049</v>
      </c>
      <c r="J2692" s="578">
        <v>4.1307591270500127E-2</v>
      </c>
      <c r="K2692" s="578">
        <v>27.090834235956748</v>
      </c>
      <c r="L2692" s="578">
        <v>4929.3654429117796</v>
      </c>
      <c r="M2692" s="578">
        <v>3.1477952829251628</v>
      </c>
      <c r="N2692" s="578">
        <v>1.8505026406298049</v>
      </c>
      <c r="O2692" s="578">
        <v>4.1992361036439677E-2</v>
      </c>
      <c r="P2692" s="578">
        <v>26.602588444336977</v>
      </c>
      <c r="Q2692" s="578">
        <v>4848.9819946289026</v>
      </c>
      <c r="R2692" s="578">
        <v>3.1211965841551574</v>
      </c>
      <c r="S2692" s="578">
        <v>1.8236130370448</v>
      </c>
      <c r="T2692" s="578">
        <v>4.1307591794369075E-2</v>
      </c>
      <c r="U2692" s="578">
        <v>27.090834225003999</v>
      </c>
      <c r="V2692" s="578">
        <v>4929.3654429117796</v>
      </c>
      <c r="W2692" s="578">
        <v>3.1477952938682052</v>
      </c>
      <c r="X2692" s="578">
        <v>1.8505026300748124</v>
      </c>
      <c r="Y2692" s="578">
        <v>4.1992362084177573E-2</v>
      </c>
    </row>
    <row r="2693" spans="1:25" x14ac:dyDescent="0.3">
      <c r="A2693" s="310" t="s">
        <v>5099</v>
      </c>
      <c r="B2693" s="310" t="s">
        <v>2196</v>
      </c>
      <c r="C2693" s="310" t="s">
        <v>5049</v>
      </c>
      <c r="D2693" s="36">
        <v>3</v>
      </c>
      <c r="E2693" s="36">
        <v>2012</v>
      </c>
      <c r="F2693" s="578">
        <v>16.201370465346027</v>
      </c>
      <c r="G2693" s="578">
        <v>3115.6056582132924</v>
      </c>
      <c r="H2693" s="578">
        <v>1.66814957914175</v>
      </c>
      <c r="I2693" s="578">
        <v>1.0867332369089076</v>
      </c>
      <c r="J2693" s="578">
        <v>2.6541358442045675E-2</v>
      </c>
      <c r="K2693" s="578">
        <v>16.09936102880355</v>
      </c>
      <c r="L2693" s="578">
        <v>3080.6810404459602</v>
      </c>
      <c r="M2693" s="578">
        <v>1.6710811254840001</v>
      </c>
      <c r="N2693" s="578">
        <v>1.0796278376753075</v>
      </c>
      <c r="O2693" s="578">
        <v>2.6243832330995528E-2</v>
      </c>
      <c r="P2693" s="578">
        <v>16.201369424098274</v>
      </c>
      <c r="Q2693" s="578">
        <v>3115.6057624816849</v>
      </c>
      <c r="R2693" s="578">
        <v>1.668149576522405</v>
      </c>
      <c r="S2693" s="578">
        <v>1.0867332055543824</v>
      </c>
      <c r="T2693" s="578">
        <v>2.6541358442045675E-2</v>
      </c>
      <c r="U2693" s="578">
        <v>16.099359995137352</v>
      </c>
      <c r="V2693" s="578">
        <v>3080.6810404459602</v>
      </c>
      <c r="W2693" s="578">
        <v>1.6710811270556052</v>
      </c>
      <c r="X2693" s="578">
        <v>1.079627821842825</v>
      </c>
      <c r="Y2693" s="578">
        <v>2.6243832330995528E-2</v>
      </c>
    </row>
    <row r="2694" spans="1:25" x14ac:dyDescent="0.3">
      <c r="A2694" s="310" t="s">
        <v>5100</v>
      </c>
      <c r="B2694" s="310" t="s">
        <v>2196</v>
      </c>
      <c r="C2694" s="310" t="s">
        <v>5049</v>
      </c>
      <c r="D2694" s="36">
        <v>4</v>
      </c>
      <c r="E2694" s="36">
        <v>2012</v>
      </c>
      <c r="F2694" s="578">
        <v>13.69462850465785</v>
      </c>
      <c r="G2694" s="578">
        <v>2796.5920817057222</v>
      </c>
      <c r="H2694" s="578">
        <v>1.1470181955955849</v>
      </c>
      <c r="I2694" s="578">
        <v>0.93381490527341726</v>
      </c>
      <c r="J2694" s="578">
        <v>2.38238052503826E-2</v>
      </c>
      <c r="K2694" s="578">
        <v>13.458045226744851</v>
      </c>
      <c r="L2694" s="578">
        <v>2732.0163701375304</v>
      </c>
      <c r="M2694" s="578">
        <v>1.1487972041359122</v>
      </c>
      <c r="N2694" s="578">
        <v>0.91589289406935304</v>
      </c>
      <c r="O2694" s="578">
        <v>2.3273698772148476E-2</v>
      </c>
      <c r="P2694" s="578">
        <v>13.694628504133975</v>
      </c>
      <c r="Q2694" s="578">
        <v>2796.5920817057222</v>
      </c>
      <c r="R2694" s="578">
        <v>1.1470181955955849</v>
      </c>
      <c r="S2694" s="578">
        <v>0.93381492638339569</v>
      </c>
      <c r="T2694" s="578">
        <v>2.38238052503826E-2</v>
      </c>
      <c r="U2694" s="578">
        <v>13.45804523191565</v>
      </c>
      <c r="V2694" s="578">
        <v>2732.0164222717249</v>
      </c>
      <c r="W2694" s="578">
        <v>1.1487972046597799</v>
      </c>
      <c r="X2694" s="578">
        <v>0.91589287916819173</v>
      </c>
      <c r="Y2694" s="578">
        <v>2.3273698772148476E-2</v>
      </c>
    </row>
    <row r="2695" spans="1:25" x14ac:dyDescent="0.3">
      <c r="A2695" s="310" t="s">
        <v>5101</v>
      </c>
      <c r="B2695" s="310" t="s">
        <v>2196</v>
      </c>
      <c r="C2695" s="310" t="s">
        <v>5049</v>
      </c>
      <c r="D2695" s="36">
        <v>5</v>
      </c>
      <c r="E2695" s="36">
        <v>2012</v>
      </c>
      <c r="F2695" s="578">
        <v>11.958154211577451</v>
      </c>
      <c r="G2695" s="578">
        <v>2471.230232238765</v>
      </c>
      <c r="H2695" s="578">
        <v>0.87764219439122759</v>
      </c>
      <c r="I2695" s="578">
        <v>0.82422376742275993</v>
      </c>
      <c r="J2695" s="578">
        <v>2.1052108010432325E-2</v>
      </c>
      <c r="K2695" s="578">
        <v>11.755897610909049</v>
      </c>
      <c r="L2695" s="578">
        <v>2419.7275060017873</v>
      </c>
      <c r="M2695" s="578">
        <v>0.88033454263737998</v>
      </c>
      <c r="N2695" s="578">
        <v>0.80633218089739422</v>
      </c>
      <c r="O2695" s="578">
        <v>2.0613369202086028E-2</v>
      </c>
      <c r="P2695" s="578">
        <v>11.958151599285525</v>
      </c>
      <c r="Q2695" s="578">
        <v>2471.230232238765</v>
      </c>
      <c r="R2695" s="578">
        <v>0.87764218973461505</v>
      </c>
      <c r="S2695" s="578">
        <v>0.82422374126811748</v>
      </c>
      <c r="T2695" s="578">
        <v>2.1052108010432325E-2</v>
      </c>
      <c r="U2695" s="578">
        <v>11.7558976114475</v>
      </c>
      <c r="V2695" s="578">
        <v>2419.7275060017873</v>
      </c>
      <c r="W2695" s="578">
        <v>0.88033455846986353</v>
      </c>
      <c r="X2695" s="578">
        <v>0.80633221566677027</v>
      </c>
      <c r="Y2695" s="578">
        <v>2.0613369202086028E-2</v>
      </c>
    </row>
    <row r="2696" spans="1:25" x14ac:dyDescent="0.3">
      <c r="A2696" s="310" t="s">
        <v>5102</v>
      </c>
      <c r="B2696" s="310" t="s">
        <v>2196</v>
      </c>
      <c r="C2696" s="310" t="s">
        <v>5049</v>
      </c>
      <c r="D2696" s="36">
        <v>6</v>
      </c>
      <c r="E2696" s="36">
        <v>2012</v>
      </c>
      <c r="F2696" s="578">
        <v>10.840807406995674</v>
      </c>
      <c r="G2696" s="578">
        <v>2294.42749023437</v>
      </c>
      <c r="H2696" s="578">
        <v>0.7440599778977528</v>
      </c>
      <c r="I2696" s="578">
        <v>0.7519574708615735</v>
      </c>
      <c r="J2696" s="578">
        <v>1.9545986491721078E-2</v>
      </c>
      <c r="K2696" s="578">
        <v>10.693666012533221</v>
      </c>
      <c r="L2696" s="578">
        <v>2256.5192515055278</v>
      </c>
      <c r="M2696" s="578">
        <v>0.74443449669827977</v>
      </c>
      <c r="N2696" s="578">
        <v>0.73645330468813497</v>
      </c>
      <c r="O2696" s="578">
        <v>1.9223033314725951E-2</v>
      </c>
      <c r="P2696" s="578">
        <v>10.840807297727775</v>
      </c>
      <c r="Q2696" s="578">
        <v>2294.4275423685672</v>
      </c>
      <c r="R2696" s="578">
        <v>0.74405994809543052</v>
      </c>
      <c r="S2696" s="578">
        <v>0.75195744447410051</v>
      </c>
      <c r="T2696" s="578">
        <v>1.9545986491721078E-2</v>
      </c>
      <c r="U2696" s="578">
        <v>10.693665083885788</v>
      </c>
      <c r="V2696" s="578">
        <v>2256.5192515055278</v>
      </c>
      <c r="W2696" s="578">
        <v>0.74443451264717875</v>
      </c>
      <c r="X2696" s="578">
        <v>0.73645331462224273</v>
      </c>
      <c r="Y2696" s="578">
        <v>1.9223033314725951E-2</v>
      </c>
    </row>
    <row r="2697" spans="1:25" x14ac:dyDescent="0.3">
      <c r="A2697" s="310" t="s">
        <v>5103</v>
      </c>
      <c r="B2697" s="310" t="s">
        <v>2196</v>
      </c>
      <c r="C2697" s="310" t="s">
        <v>5049</v>
      </c>
      <c r="D2697" s="36">
        <v>7</v>
      </c>
      <c r="E2697" s="36">
        <v>2012</v>
      </c>
      <c r="F2697" s="578">
        <v>10.520479232890114</v>
      </c>
      <c r="G2697" s="578">
        <v>2253.1552836100223</v>
      </c>
      <c r="H2697" s="578">
        <v>0.65018689894350201</v>
      </c>
      <c r="I2697" s="578">
        <v>0.70452787133399342</v>
      </c>
      <c r="J2697" s="578">
        <v>1.9194391614291751E-2</v>
      </c>
      <c r="K2697" s="578">
        <v>10.393476986435383</v>
      </c>
      <c r="L2697" s="578">
        <v>2222.660641988115</v>
      </c>
      <c r="M2697" s="578">
        <v>0.64915796241257295</v>
      </c>
      <c r="N2697" s="578">
        <v>0.6926540713757271</v>
      </c>
      <c r="O2697" s="578">
        <v>1.8934623280074399E-2</v>
      </c>
      <c r="P2697" s="578">
        <v>10.520478457986098</v>
      </c>
      <c r="Q2697" s="578">
        <v>2253.1552327473923</v>
      </c>
      <c r="R2697" s="578">
        <v>0.65018690949849123</v>
      </c>
      <c r="S2697" s="578">
        <v>0.70452787657268268</v>
      </c>
      <c r="T2697" s="578">
        <v>1.9194391614291751E-2</v>
      </c>
      <c r="U2697" s="578">
        <v>10.393478123985282</v>
      </c>
      <c r="V2697" s="578">
        <v>2222.660641988115</v>
      </c>
      <c r="W2697" s="578">
        <v>0.64915796769006751</v>
      </c>
      <c r="X2697" s="578">
        <v>0.69265407665322165</v>
      </c>
      <c r="Y2697" s="578">
        <v>1.8934622756205451E-2</v>
      </c>
    </row>
    <row r="2698" spans="1:25" x14ac:dyDescent="0.3">
      <c r="A2698" s="310" t="s">
        <v>5104</v>
      </c>
      <c r="B2698" s="310" t="s">
        <v>2196</v>
      </c>
      <c r="C2698" s="310" t="s">
        <v>5049</v>
      </c>
      <c r="D2698" s="36">
        <v>8</v>
      </c>
      <c r="E2698" s="36">
        <v>2012</v>
      </c>
      <c r="F2698" s="578">
        <v>9.1526739182518178</v>
      </c>
      <c r="G2698" s="578">
        <v>1905.3618647257449</v>
      </c>
      <c r="H2698" s="578">
        <v>0.59219282213598423</v>
      </c>
      <c r="I2698" s="578">
        <v>0.54867299258087998</v>
      </c>
      <c r="J2698" s="578">
        <v>1.6231572847270025E-2</v>
      </c>
      <c r="K2698" s="578">
        <v>9.1474623831430364</v>
      </c>
      <c r="L2698" s="578">
        <v>1910.6571400960249</v>
      </c>
      <c r="M2698" s="578">
        <v>0.58944575213051076</v>
      </c>
      <c r="N2698" s="578">
        <v>0.55202844816570429</v>
      </c>
      <c r="O2698" s="578">
        <v>1.6276683241206472E-2</v>
      </c>
      <c r="P2698" s="578">
        <v>9.1526734015521143</v>
      </c>
      <c r="Q2698" s="578">
        <v>1905.3618647257449</v>
      </c>
      <c r="R2698" s="578">
        <v>0.59219281685849001</v>
      </c>
      <c r="S2698" s="578">
        <v>0.54867299941057901</v>
      </c>
      <c r="T2698" s="578">
        <v>1.6231572847270025E-2</v>
      </c>
      <c r="U2698" s="578">
        <v>9.1474623088991649</v>
      </c>
      <c r="V2698" s="578">
        <v>1910.6572443644175</v>
      </c>
      <c r="W2698" s="578">
        <v>0.58944577851798319</v>
      </c>
      <c r="X2698" s="578">
        <v>0.5520284269005058</v>
      </c>
      <c r="Y2698" s="578">
        <v>1.6276684783709475E-2</v>
      </c>
    </row>
    <row r="2699" spans="1:25" x14ac:dyDescent="0.3">
      <c r="A2699" s="310" t="s">
        <v>5105</v>
      </c>
      <c r="B2699" s="310" t="s">
        <v>2196</v>
      </c>
      <c r="C2699" s="310" t="s">
        <v>5049</v>
      </c>
      <c r="D2699" s="36">
        <v>9</v>
      </c>
      <c r="E2699" s="36">
        <v>2012</v>
      </c>
      <c r="F2699" s="578">
        <v>8.8984197629445845</v>
      </c>
      <c r="G2699" s="578">
        <v>1864.6779098510701</v>
      </c>
      <c r="H2699" s="578">
        <v>0.54668877960648354</v>
      </c>
      <c r="I2699" s="578">
        <v>0.50309181516058699</v>
      </c>
      <c r="J2699" s="578">
        <v>1.5885003134220175E-2</v>
      </c>
      <c r="K2699" s="578">
        <v>8.9303557303598247</v>
      </c>
      <c r="L2699" s="578">
        <v>1883.9509290059325</v>
      </c>
      <c r="M2699" s="578">
        <v>0.54302094135588597</v>
      </c>
      <c r="N2699" s="578">
        <v>0.51521938604613082</v>
      </c>
      <c r="O2699" s="578">
        <v>1.6049189473657501E-2</v>
      </c>
      <c r="P2699" s="578">
        <v>8.8984191767764607</v>
      </c>
      <c r="Q2699" s="578">
        <v>1864.6779098510674</v>
      </c>
      <c r="R2699" s="578">
        <v>0.54668876325013049</v>
      </c>
      <c r="S2699" s="578">
        <v>0.503091808292083</v>
      </c>
      <c r="T2699" s="578">
        <v>1.5885003134220175E-2</v>
      </c>
      <c r="U2699" s="578">
        <v>8.9303559388548148</v>
      </c>
      <c r="V2699" s="578">
        <v>1883.9509290059325</v>
      </c>
      <c r="W2699" s="578">
        <v>0.54302093728135004</v>
      </c>
      <c r="X2699" s="578">
        <v>0.51521938860726801</v>
      </c>
      <c r="Y2699" s="578">
        <v>1.6049189987825174E-2</v>
      </c>
    </row>
    <row r="2700" spans="1:25" x14ac:dyDescent="0.3">
      <c r="A2700" s="310" t="s">
        <v>5106</v>
      </c>
      <c r="B2700" s="310" t="s">
        <v>2196</v>
      </c>
      <c r="C2700" s="310" t="s">
        <v>5049</v>
      </c>
      <c r="D2700" s="36">
        <v>10</v>
      </c>
      <c r="E2700" s="36">
        <v>2012</v>
      </c>
      <c r="F2700" s="578">
        <v>8.700668962444368</v>
      </c>
      <c r="G2700" s="578">
        <v>1833.0268821716274</v>
      </c>
      <c r="H2700" s="578">
        <v>0.51129628013586581</v>
      </c>
      <c r="I2700" s="578">
        <v>0.46764016306648604</v>
      </c>
      <c r="J2700" s="578">
        <v>1.5615391777828301E-2</v>
      </c>
      <c r="K2700" s="578">
        <v>8.7709724371622197</v>
      </c>
      <c r="L2700" s="578">
        <v>1865.0303052266399</v>
      </c>
      <c r="M2700" s="578">
        <v>0.507874506040631</v>
      </c>
      <c r="N2700" s="578">
        <v>0.4864064710369953</v>
      </c>
      <c r="O2700" s="578">
        <v>1.5888025625220802E-2</v>
      </c>
      <c r="P2700" s="578">
        <v>8.7006685472272949</v>
      </c>
      <c r="Q2700" s="578">
        <v>1833.0268821716274</v>
      </c>
      <c r="R2700" s="578">
        <v>0.51129626958087626</v>
      </c>
      <c r="S2700" s="578">
        <v>0.46764014106399027</v>
      </c>
      <c r="T2700" s="578">
        <v>1.5615391777828301E-2</v>
      </c>
      <c r="U2700" s="578">
        <v>8.7709726162817425</v>
      </c>
      <c r="V2700" s="578">
        <v>1865.0303052266399</v>
      </c>
      <c r="W2700" s="578">
        <v>0.50787452140745348</v>
      </c>
      <c r="X2700" s="578">
        <v>0.48640647305486073</v>
      </c>
      <c r="Y2700" s="578">
        <v>1.5888025625220802E-2</v>
      </c>
    </row>
    <row r="2701" spans="1:25" x14ac:dyDescent="0.3">
      <c r="A2701" s="310" t="s">
        <v>5107</v>
      </c>
      <c r="B2701" s="310" t="s">
        <v>2196</v>
      </c>
      <c r="C2701" s="310" t="s">
        <v>5049</v>
      </c>
      <c r="D2701" s="36">
        <v>11</v>
      </c>
      <c r="E2701" s="36">
        <v>2012</v>
      </c>
      <c r="F2701" s="578">
        <v>8.4548534886101425</v>
      </c>
      <c r="G2701" s="578">
        <v>1765.8869883219352</v>
      </c>
      <c r="H2701" s="578">
        <v>0.48364142472079602</v>
      </c>
      <c r="I2701" s="578">
        <v>0.40871139592491046</v>
      </c>
      <c r="J2701" s="578">
        <v>1.5043428002779025E-2</v>
      </c>
      <c r="K2701" s="578">
        <v>8.5539711031039225</v>
      </c>
      <c r="L2701" s="578">
        <v>1809.1731185913025</v>
      </c>
      <c r="M2701" s="578">
        <v>0.48011851463039973</v>
      </c>
      <c r="N2701" s="578">
        <v>0.43444763933075553</v>
      </c>
      <c r="O2701" s="578">
        <v>1.5412167185180148E-2</v>
      </c>
      <c r="P2701" s="578">
        <v>8.4548530887089584</v>
      </c>
      <c r="Q2701" s="578">
        <v>1765.8869883219352</v>
      </c>
      <c r="R2701" s="578">
        <v>0.48364143051245828</v>
      </c>
      <c r="S2701" s="578">
        <v>0.40871139435330328</v>
      </c>
      <c r="T2701" s="578">
        <v>1.5043428002779025E-2</v>
      </c>
      <c r="U2701" s="578">
        <v>8.5539720272815103</v>
      </c>
      <c r="V2701" s="578">
        <v>1809.1732228596925</v>
      </c>
      <c r="W2701" s="578">
        <v>0.48011851618745471</v>
      </c>
      <c r="X2701" s="578">
        <v>0.43444764142623127</v>
      </c>
      <c r="Y2701" s="578">
        <v>1.5412167185180148E-2</v>
      </c>
    </row>
    <row r="2702" spans="1:25" x14ac:dyDescent="0.3">
      <c r="A2702" s="310" t="s">
        <v>5108</v>
      </c>
      <c r="B2702" s="310" t="s">
        <v>2196</v>
      </c>
      <c r="C2702" s="310" t="s">
        <v>5049</v>
      </c>
      <c r="D2702" s="36">
        <v>12</v>
      </c>
      <c r="E2702" s="36">
        <v>2012</v>
      </c>
      <c r="F2702" s="578">
        <v>8.2013109302570211</v>
      </c>
      <c r="G2702" s="578">
        <v>1686.8834279378225</v>
      </c>
      <c r="H2702" s="578">
        <v>0.46049219424215426</v>
      </c>
      <c r="I2702" s="578">
        <v>0.34350825706496779</v>
      </c>
      <c r="J2702" s="578">
        <v>1.4370418677572126E-2</v>
      </c>
      <c r="K2702" s="578">
        <v>8.3220781543350277</v>
      </c>
      <c r="L2702" s="578">
        <v>1739.2604179382274</v>
      </c>
      <c r="M2702" s="578">
        <v>0.45690124214161154</v>
      </c>
      <c r="N2702" s="578">
        <v>0.37546846544137175</v>
      </c>
      <c r="O2702" s="578">
        <v>1.4816598879406173E-2</v>
      </c>
      <c r="P2702" s="578">
        <v>8.2013108358247884</v>
      </c>
      <c r="Q2702" s="578">
        <v>1686.8834279378225</v>
      </c>
      <c r="R2702" s="578">
        <v>0.46049218399760572</v>
      </c>
      <c r="S2702" s="578">
        <v>0.34350823605200254</v>
      </c>
      <c r="T2702" s="578">
        <v>1.4370418677572126E-2</v>
      </c>
      <c r="U2702" s="578">
        <v>8.3220782115628573</v>
      </c>
      <c r="V2702" s="578">
        <v>1739.2604700724251</v>
      </c>
      <c r="W2702" s="578">
        <v>0.45690124214161154</v>
      </c>
      <c r="X2702" s="578">
        <v>0.37546846386976501</v>
      </c>
      <c r="Y2702" s="578">
        <v>1.4816598879406173E-2</v>
      </c>
    </row>
    <row r="2703" spans="1:25" x14ac:dyDescent="0.3">
      <c r="A2703" s="310" t="s">
        <v>5109</v>
      </c>
      <c r="B2703" s="310" t="s">
        <v>2196</v>
      </c>
      <c r="C2703" s="310" t="s">
        <v>5049</v>
      </c>
      <c r="D2703" s="36">
        <v>13</v>
      </c>
      <c r="E2703" s="36">
        <v>2012</v>
      </c>
      <c r="F2703" s="578">
        <v>8.1045251827623925</v>
      </c>
      <c r="G2703" s="578">
        <v>1660.2345911661723</v>
      </c>
      <c r="H2703" s="578">
        <v>0.43653264851309298</v>
      </c>
      <c r="I2703" s="578">
        <v>0.30967244465136851</v>
      </c>
      <c r="J2703" s="578">
        <v>1.41433915608407E-2</v>
      </c>
      <c r="K2703" s="578">
        <v>8.2278904578342882</v>
      </c>
      <c r="L2703" s="578">
        <v>1714.7668749491324</v>
      </c>
      <c r="M2703" s="578">
        <v>0.43352702898361378</v>
      </c>
      <c r="N2703" s="578">
        <v>0.34348847313473579</v>
      </c>
      <c r="O2703" s="578">
        <v>1.460795637103725E-2</v>
      </c>
      <c r="P2703" s="578">
        <v>8.1045255356317849</v>
      </c>
      <c r="Q2703" s="578">
        <v>1660.2345911661723</v>
      </c>
      <c r="R2703" s="578">
        <v>0.43653264339081876</v>
      </c>
      <c r="S2703" s="578">
        <v>0.30967244465136851</v>
      </c>
      <c r="T2703" s="578">
        <v>1.41433915608407E-2</v>
      </c>
      <c r="U2703" s="578">
        <v>8.2278904104872073</v>
      </c>
      <c r="V2703" s="578">
        <v>1714.7668749491324</v>
      </c>
      <c r="W2703" s="578">
        <v>0.43352702898361373</v>
      </c>
      <c r="X2703" s="578">
        <v>0.34348847313473579</v>
      </c>
      <c r="Y2703" s="578">
        <v>1.460795637103725E-2</v>
      </c>
    </row>
    <row r="2704" spans="1:25" x14ac:dyDescent="0.3">
      <c r="A2704" s="310" t="s">
        <v>5110</v>
      </c>
      <c r="B2704" s="310" t="s">
        <v>2196</v>
      </c>
      <c r="C2704" s="310" t="s">
        <v>5049</v>
      </c>
      <c r="D2704" s="36">
        <v>14</v>
      </c>
      <c r="E2704" s="36">
        <v>2012</v>
      </c>
      <c r="F2704" s="578">
        <v>8.6267113820431369</v>
      </c>
      <c r="G2704" s="578">
        <v>1790.1368878682399</v>
      </c>
      <c r="H2704" s="578">
        <v>0.41584934404818302</v>
      </c>
      <c r="I2704" s="578">
        <v>0.31771555030718401</v>
      </c>
      <c r="J2704" s="578">
        <v>1.525002602526605E-2</v>
      </c>
      <c r="K2704" s="578">
        <v>8.6984281992360248</v>
      </c>
      <c r="L2704" s="578">
        <v>1832.8107859293548</v>
      </c>
      <c r="M2704" s="578">
        <v>0.41327747824834626</v>
      </c>
      <c r="N2704" s="578">
        <v>0.34939022228354522</v>
      </c>
      <c r="O2704" s="578">
        <v>1.56135811800292E-2</v>
      </c>
      <c r="P2704" s="578">
        <v>8.6267114739409045</v>
      </c>
      <c r="Q2704" s="578">
        <v>1790.1368878682399</v>
      </c>
      <c r="R2704" s="578">
        <v>0.41584933892590903</v>
      </c>
      <c r="S2704" s="578">
        <v>0.31771554925944601</v>
      </c>
      <c r="T2704" s="578">
        <v>1.52500255013971E-2</v>
      </c>
      <c r="U2704" s="578">
        <v>8.6984281350814818</v>
      </c>
      <c r="V2704" s="578">
        <v>1832.8107859293548</v>
      </c>
      <c r="W2704" s="578">
        <v>0.41327745775924951</v>
      </c>
      <c r="X2704" s="578">
        <v>0.34939023002516423</v>
      </c>
      <c r="Y2704" s="578">
        <v>1.56135811800292E-2</v>
      </c>
    </row>
    <row r="2705" spans="1:25" x14ac:dyDescent="0.3">
      <c r="A2705" s="310" t="s">
        <v>5111</v>
      </c>
      <c r="B2705" s="310" t="s">
        <v>2196</v>
      </c>
      <c r="C2705" s="310" t="s">
        <v>5049</v>
      </c>
      <c r="D2705" s="36">
        <v>15</v>
      </c>
      <c r="E2705" s="36">
        <v>2012</v>
      </c>
      <c r="F2705" s="578">
        <v>9.0743148003020853</v>
      </c>
      <c r="G2705" s="578">
        <v>1901.478013356525</v>
      </c>
      <c r="H2705" s="578">
        <v>0.39812065387377477</v>
      </c>
      <c r="I2705" s="578">
        <v>0.32461065713626625</v>
      </c>
      <c r="J2705" s="578">
        <v>1.6198542143683825E-2</v>
      </c>
      <c r="K2705" s="578">
        <v>9.1047721273037752</v>
      </c>
      <c r="L2705" s="578">
        <v>1934.0420811970998</v>
      </c>
      <c r="M2705" s="578">
        <v>0.39627050804362274</v>
      </c>
      <c r="N2705" s="578">
        <v>0.35288115963339772</v>
      </c>
      <c r="O2705" s="578">
        <v>1.6475959273520802E-2</v>
      </c>
      <c r="P2705" s="578">
        <v>9.0743143379610594</v>
      </c>
      <c r="Q2705" s="578">
        <v>1901.478013356525</v>
      </c>
      <c r="R2705" s="578">
        <v>0.39812065915126954</v>
      </c>
      <c r="S2705" s="578">
        <v>0.32461065135430472</v>
      </c>
      <c r="T2705" s="578">
        <v>1.6198541095945925E-2</v>
      </c>
      <c r="U2705" s="578">
        <v>9.1047726490893766</v>
      </c>
      <c r="V2705" s="578">
        <v>1934.0420811970998</v>
      </c>
      <c r="W2705" s="578">
        <v>0.39627050804362274</v>
      </c>
      <c r="X2705" s="578">
        <v>0.35288118524476875</v>
      </c>
      <c r="Y2705" s="578">
        <v>1.6475959273520802E-2</v>
      </c>
    </row>
    <row r="2706" spans="1:25" x14ac:dyDescent="0.3">
      <c r="A2706" s="580" t="s">
        <v>5112</v>
      </c>
      <c r="B2706" s="580" t="s">
        <v>2196</v>
      </c>
      <c r="C2706" s="580" t="s">
        <v>5049</v>
      </c>
      <c r="D2706" s="581">
        <v>16</v>
      </c>
      <c r="E2706" s="581">
        <v>2012</v>
      </c>
      <c r="F2706" s="582">
        <v>9.5911220905181622</v>
      </c>
      <c r="G2706" s="582">
        <v>2041.6808280944801</v>
      </c>
      <c r="H2706" s="582">
        <v>0.38904127280693451</v>
      </c>
      <c r="I2706" s="582">
        <v>0.34024468366987948</v>
      </c>
      <c r="J2706" s="582">
        <v>1.7392916527266274E-2</v>
      </c>
      <c r="K2706" s="582">
        <v>9.5716453466811622</v>
      </c>
      <c r="L2706" s="582">
        <v>2061.4957300821902</v>
      </c>
      <c r="M2706" s="582">
        <v>0.38723309043173954</v>
      </c>
      <c r="N2706" s="582">
        <v>0.36559674702584699</v>
      </c>
      <c r="O2706" s="582">
        <v>1.7561708227731249E-2</v>
      </c>
      <c r="P2706" s="582">
        <v>9.5911220209284753</v>
      </c>
      <c r="Q2706" s="582">
        <v>2041.6808280944801</v>
      </c>
      <c r="R2706" s="582">
        <v>0.38904127896724527</v>
      </c>
      <c r="S2706" s="582">
        <v>0.3402446831460102</v>
      </c>
      <c r="T2706" s="582">
        <v>1.7392916527266274E-2</v>
      </c>
      <c r="U2706" s="582">
        <v>9.5716458431537141</v>
      </c>
      <c r="V2706" s="582">
        <v>2061.4956258137977</v>
      </c>
      <c r="W2706" s="582">
        <v>0.38723308990787053</v>
      </c>
      <c r="X2706" s="582">
        <v>0.36559673678129845</v>
      </c>
      <c r="Y2706" s="582">
        <v>1.7561708227731249E-2</v>
      </c>
    </row>
    <row r="2707" spans="1:25" x14ac:dyDescent="0.3">
      <c r="A2707" s="310" t="s">
        <v>5113</v>
      </c>
      <c r="B2707" s="310" t="s">
        <v>2196</v>
      </c>
      <c r="C2707" s="310" t="s">
        <v>5049</v>
      </c>
      <c r="D2707" s="36">
        <v>1</v>
      </c>
      <c r="E2707" s="36">
        <v>2020</v>
      </c>
      <c r="F2707" s="578">
        <v>25.032790052966398</v>
      </c>
      <c r="G2707" s="578">
        <v>8453.8062489827444</v>
      </c>
      <c r="H2707" s="578">
        <v>2.6003543261128099</v>
      </c>
      <c r="I2707" s="578">
        <v>1.4492640051369823</v>
      </c>
      <c r="J2707" s="578">
        <v>7.4000682371358012E-2</v>
      </c>
      <c r="K2707" s="578">
        <v>25.200556723468825</v>
      </c>
      <c r="L2707" s="578">
        <v>8511.6073252360002</v>
      </c>
      <c r="M2707" s="578">
        <v>2.6062041010009098</v>
      </c>
      <c r="N2707" s="578">
        <v>1.4588495458786626</v>
      </c>
      <c r="O2707" s="578">
        <v>7.4506318351874698E-2</v>
      </c>
      <c r="P2707" s="578">
        <v>25.032789497694424</v>
      </c>
      <c r="Q2707" s="578">
        <v>8453.8062489827444</v>
      </c>
      <c r="R2707" s="578">
        <v>2.6003542744632151</v>
      </c>
      <c r="S2707" s="578">
        <v>1.4492640821263152</v>
      </c>
      <c r="T2707" s="578">
        <v>7.4000683457901034E-2</v>
      </c>
      <c r="U2707" s="578">
        <v>25.200556217896448</v>
      </c>
      <c r="V2707" s="578">
        <v>8511.60742696126</v>
      </c>
      <c r="W2707" s="578">
        <v>2.6062041097320576</v>
      </c>
      <c r="X2707" s="578">
        <v>1.4588496088981575</v>
      </c>
      <c r="Y2707" s="578">
        <v>7.4506318895146195E-2</v>
      </c>
    </row>
    <row r="2708" spans="1:25" x14ac:dyDescent="0.3">
      <c r="A2708" s="310" t="s">
        <v>5114</v>
      </c>
      <c r="B2708" s="310" t="s">
        <v>2196</v>
      </c>
      <c r="C2708" s="310" t="s">
        <v>5049</v>
      </c>
      <c r="D2708" s="36">
        <v>2</v>
      </c>
      <c r="E2708" s="36">
        <v>2020</v>
      </c>
      <c r="F2708" s="578">
        <v>13.292499536054148</v>
      </c>
      <c r="G2708" s="578">
        <v>4702.5224253336528</v>
      </c>
      <c r="H2708" s="578">
        <v>1.4529806934685099</v>
      </c>
      <c r="I2708" s="578">
        <v>0.75819505332037751</v>
      </c>
      <c r="J2708" s="578">
        <v>4.1162077337503378E-2</v>
      </c>
      <c r="K2708" s="578">
        <v>13.537778830973</v>
      </c>
      <c r="L2708" s="578">
        <v>4780.7833150227798</v>
      </c>
      <c r="M2708" s="578">
        <v>1.46589947425915</v>
      </c>
      <c r="N2708" s="578">
        <v>0.76937088168536549</v>
      </c>
      <c r="O2708" s="578">
        <v>4.1847046464681577E-2</v>
      </c>
      <c r="P2708" s="578">
        <v>13.292499014916125</v>
      </c>
      <c r="Q2708" s="578">
        <v>4702.5223185221303</v>
      </c>
      <c r="R2708" s="578">
        <v>1.452980692459575</v>
      </c>
      <c r="S2708" s="578">
        <v>0.75819507411991527</v>
      </c>
      <c r="T2708" s="578">
        <v>4.1162076309168044E-2</v>
      </c>
      <c r="U2708" s="578">
        <v>13.537779874262849</v>
      </c>
      <c r="V2708" s="578">
        <v>4780.7833150227798</v>
      </c>
      <c r="W2708" s="578">
        <v>1.4659003157867074</v>
      </c>
      <c r="X2708" s="578">
        <v>0.76937090295056454</v>
      </c>
      <c r="Y2708" s="578">
        <v>4.1847046464681577E-2</v>
      </c>
    </row>
    <row r="2709" spans="1:25" x14ac:dyDescent="0.3">
      <c r="A2709" s="310" t="s">
        <v>5115</v>
      </c>
      <c r="B2709" s="310" t="s">
        <v>2196</v>
      </c>
      <c r="C2709" s="310" t="s">
        <v>5049</v>
      </c>
      <c r="D2709" s="36">
        <v>3</v>
      </c>
      <c r="E2709" s="36">
        <v>2020</v>
      </c>
      <c r="F2709" s="578">
        <v>8.0945737462607177</v>
      </c>
      <c r="G2709" s="578">
        <v>3001.2067667643173</v>
      </c>
      <c r="H2709" s="578">
        <v>0.78023450045535903</v>
      </c>
      <c r="I2709" s="578">
        <v>0.45371602134158151</v>
      </c>
      <c r="J2709" s="578">
        <v>2.6273319846950426E-2</v>
      </c>
      <c r="K2709" s="578">
        <v>8.0445462251324571</v>
      </c>
      <c r="L2709" s="578">
        <v>2969.0989557901949</v>
      </c>
      <c r="M2709" s="578">
        <v>0.78165000880835556</v>
      </c>
      <c r="N2709" s="578">
        <v>0.4505199519917365</v>
      </c>
      <c r="O2709" s="578">
        <v>2.5991986078830999E-2</v>
      </c>
      <c r="P2709" s="578">
        <v>8.0945741411414893</v>
      </c>
      <c r="Q2709" s="578">
        <v>3001.2068188985127</v>
      </c>
      <c r="R2709" s="578">
        <v>0.78023449568233127</v>
      </c>
      <c r="S2709" s="578">
        <v>0.45371601078659252</v>
      </c>
      <c r="T2709" s="578">
        <v>2.6273319846950426E-2</v>
      </c>
      <c r="U2709" s="578">
        <v>8.044546635423707</v>
      </c>
      <c r="V2709" s="578">
        <v>2969.0989557901949</v>
      </c>
      <c r="W2709" s="578">
        <v>0.78165009268559504</v>
      </c>
      <c r="X2709" s="578">
        <v>0.45051994143674728</v>
      </c>
      <c r="Y2709" s="578">
        <v>2.5991986078830999E-2</v>
      </c>
    </row>
    <row r="2710" spans="1:25" x14ac:dyDescent="0.3">
      <c r="A2710" s="310" t="s">
        <v>5116</v>
      </c>
      <c r="B2710" s="310" t="s">
        <v>2196</v>
      </c>
      <c r="C2710" s="310" t="s">
        <v>5049</v>
      </c>
      <c r="D2710" s="36">
        <v>4</v>
      </c>
      <c r="E2710" s="36">
        <v>2020</v>
      </c>
      <c r="F2710" s="578">
        <v>6.8035397661769776</v>
      </c>
      <c r="G2710" s="578">
        <v>2687.6251958211224</v>
      </c>
      <c r="H2710" s="578">
        <v>0.53977750878645225</v>
      </c>
      <c r="I2710" s="578">
        <v>0.391213084532258</v>
      </c>
      <c r="J2710" s="578">
        <v>2.3529202172843051E-2</v>
      </c>
      <c r="K2710" s="578">
        <v>6.6898112455382872</v>
      </c>
      <c r="L2710" s="578">
        <v>2627.0621134440048</v>
      </c>
      <c r="M2710" s="578">
        <v>0.54044292521818149</v>
      </c>
      <c r="N2710" s="578">
        <v>0.38356077546874628</v>
      </c>
      <c r="O2710" s="578">
        <v>2.2998755341783729E-2</v>
      </c>
      <c r="P2710" s="578">
        <v>6.8035402875029796</v>
      </c>
      <c r="Q2710" s="578">
        <v>2687.6251958211224</v>
      </c>
      <c r="R2710" s="578">
        <v>0.53977746172070751</v>
      </c>
      <c r="S2710" s="578">
        <v>0.39121310020952127</v>
      </c>
      <c r="T2710" s="578">
        <v>2.3529202172843051E-2</v>
      </c>
      <c r="U2710" s="578">
        <v>6.689811610611887</v>
      </c>
      <c r="V2710" s="578">
        <v>2627.0621134440048</v>
      </c>
      <c r="W2710" s="578">
        <v>0.54044292203616318</v>
      </c>
      <c r="X2710" s="578">
        <v>0.3835607722091175</v>
      </c>
      <c r="Y2710" s="578">
        <v>2.2998755865652677E-2</v>
      </c>
    </row>
    <row r="2711" spans="1:25" x14ac:dyDescent="0.3">
      <c r="A2711" s="310" t="s">
        <v>5117</v>
      </c>
      <c r="B2711" s="310" t="s">
        <v>2196</v>
      </c>
      <c r="C2711" s="310" t="s">
        <v>5049</v>
      </c>
      <c r="D2711" s="36">
        <v>5</v>
      </c>
      <c r="E2711" s="36">
        <v>2020</v>
      </c>
      <c r="F2711" s="578">
        <v>5.8994666723095426</v>
      </c>
      <c r="G2711" s="578">
        <v>2361.8586298624627</v>
      </c>
      <c r="H2711" s="578">
        <v>0.41433617770477754</v>
      </c>
      <c r="I2711" s="578">
        <v>0.34609370290612101</v>
      </c>
      <c r="J2711" s="578">
        <v>2.067926659947255E-2</v>
      </c>
      <c r="K2711" s="578">
        <v>5.806248599945925</v>
      </c>
      <c r="L2711" s="578">
        <v>2314.7858479817673</v>
      </c>
      <c r="M2711" s="578">
        <v>0.41548287934468398</v>
      </c>
      <c r="N2711" s="578">
        <v>0.33853114609761747</v>
      </c>
      <c r="O2711" s="578">
        <v>2.0266787459452925E-2</v>
      </c>
      <c r="P2711" s="578">
        <v>5.8994672463692579</v>
      </c>
      <c r="Q2711" s="578">
        <v>2361.8586298624627</v>
      </c>
      <c r="R2711" s="578">
        <v>0.41433614235817529</v>
      </c>
      <c r="S2711" s="578">
        <v>0.346093705079207</v>
      </c>
      <c r="T2711" s="578">
        <v>2.067926659947255E-2</v>
      </c>
      <c r="U2711" s="578">
        <v>5.8062489578308751</v>
      </c>
      <c r="V2711" s="578">
        <v>2314.7858988443973</v>
      </c>
      <c r="W2711" s="578">
        <v>0.41548296906209203</v>
      </c>
      <c r="X2711" s="578">
        <v>0.33853125560563024</v>
      </c>
      <c r="Y2711" s="578">
        <v>2.0266787459452925E-2</v>
      </c>
    </row>
    <row r="2712" spans="1:25" x14ac:dyDescent="0.3">
      <c r="A2712" s="310" t="s">
        <v>5118</v>
      </c>
      <c r="B2712" s="310" t="s">
        <v>2196</v>
      </c>
      <c r="C2712" s="310" t="s">
        <v>5049</v>
      </c>
      <c r="D2712" s="36">
        <v>6</v>
      </c>
      <c r="E2712" s="36">
        <v>2020</v>
      </c>
      <c r="F2712" s="578">
        <v>5.3314744935366098</v>
      </c>
      <c r="G2712" s="578">
        <v>2198.2438379923451</v>
      </c>
      <c r="H2712" s="578">
        <v>0.35300739462157504</v>
      </c>
      <c r="I2712" s="578">
        <v>0.316028449509758</v>
      </c>
      <c r="J2712" s="578">
        <v>1.9245954016999599E-2</v>
      </c>
      <c r="K2712" s="578">
        <v>5.2658971100633281</v>
      </c>
      <c r="L2712" s="578">
        <v>2163.7319717407172</v>
      </c>
      <c r="M2712" s="578">
        <v>0.35308861830950827</v>
      </c>
      <c r="N2712" s="578">
        <v>0.30952806444838599</v>
      </c>
      <c r="O2712" s="578">
        <v>1.8943492769418851E-2</v>
      </c>
      <c r="P2712" s="578">
        <v>5.3314740760943051</v>
      </c>
      <c r="Q2712" s="578">
        <v>2198.2438379923451</v>
      </c>
      <c r="R2712" s="578">
        <v>0.35300742236237603</v>
      </c>
      <c r="S2712" s="578">
        <v>0.31602839463933624</v>
      </c>
      <c r="T2712" s="578">
        <v>1.9245954540868547E-2</v>
      </c>
      <c r="U2712" s="578">
        <v>5.2658967998274075</v>
      </c>
      <c r="V2712" s="578">
        <v>2163.7319717407172</v>
      </c>
      <c r="W2712" s="578">
        <v>0.35308861933784375</v>
      </c>
      <c r="X2712" s="578">
        <v>0.30952805827837376</v>
      </c>
      <c r="Y2712" s="578">
        <v>1.8943493283586525E-2</v>
      </c>
    </row>
    <row r="2713" spans="1:25" x14ac:dyDescent="0.3">
      <c r="A2713" s="310" t="s">
        <v>5119</v>
      </c>
      <c r="B2713" s="310" t="s">
        <v>2196</v>
      </c>
      <c r="C2713" s="310" t="s">
        <v>5049</v>
      </c>
      <c r="D2713" s="36">
        <v>7</v>
      </c>
      <c r="E2713" s="36">
        <v>2020</v>
      </c>
      <c r="F2713" s="578">
        <v>5.1440789509166827</v>
      </c>
      <c r="G2713" s="578">
        <v>2154.3579266866022</v>
      </c>
      <c r="H2713" s="578">
        <v>0.30897001004874824</v>
      </c>
      <c r="I2713" s="578">
        <v>0.29634961906898105</v>
      </c>
      <c r="J2713" s="578">
        <v>1.88624176080338E-2</v>
      </c>
      <c r="K2713" s="578">
        <v>5.0891821990141226</v>
      </c>
      <c r="L2713" s="578">
        <v>2127.3491541544549</v>
      </c>
      <c r="M2713" s="578">
        <v>0.30851721397387599</v>
      </c>
      <c r="N2713" s="578">
        <v>0.29140002542408128</v>
      </c>
      <c r="O2713" s="578">
        <v>1.8625608199120725E-2</v>
      </c>
      <c r="P2713" s="578">
        <v>5.1440788992294948</v>
      </c>
      <c r="Q2713" s="578">
        <v>2154.3579775492326</v>
      </c>
      <c r="R2713" s="578">
        <v>0.30897001068903251</v>
      </c>
      <c r="S2713" s="578">
        <v>0.2963495821459215</v>
      </c>
      <c r="T2713" s="578">
        <v>1.88624176080338E-2</v>
      </c>
      <c r="U2713" s="578">
        <v>5.0891821994300628</v>
      </c>
      <c r="V2713" s="578">
        <v>2127.3491541544549</v>
      </c>
      <c r="W2713" s="578">
        <v>0.30851730418119849</v>
      </c>
      <c r="X2713" s="578">
        <v>0.29140001558698653</v>
      </c>
      <c r="Y2713" s="578">
        <v>1.8625608199120725E-2</v>
      </c>
    </row>
    <row r="2714" spans="1:25" x14ac:dyDescent="0.3">
      <c r="A2714" s="310" t="s">
        <v>5120</v>
      </c>
      <c r="B2714" s="310" t="s">
        <v>2196</v>
      </c>
      <c r="C2714" s="310" t="s">
        <v>5049</v>
      </c>
      <c r="D2714" s="36">
        <v>8</v>
      </c>
      <c r="E2714" s="36">
        <v>2020</v>
      </c>
      <c r="F2714" s="578">
        <v>4.4578414371292894</v>
      </c>
      <c r="G2714" s="578">
        <v>1809.3696962992276</v>
      </c>
      <c r="H2714" s="578">
        <v>0.27912578197962473</v>
      </c>
      <c r="I2714" s="578">
        <v>0.23049980145879026</v>
      </c>
      <c r="J2714" s="578">
        <v>1.5843779159088876E-2</v>
      </c>
      <c r="K2714" s="578">
        <v>4.4615787636260658</v>
      </c>
      <c r="L2714" s="578">
        <v>1817.6924451192149</v>
      </c>
      <c r="M2714" s="578">
        <v>0.27820229014711573</v>
      </c>
      <c r="N2714" s="578">
        <v>0.23198270289382525</v>
      </c>
      <c r="O2714" s="578">
        <v>1.5916155748224449E-2</v>
      </c>
      <c r="P2714" s="578">
        <v>4.457841281032108</v>
      </c>
      <c r="Q2714" s="578">
        <v>1809.3696962992276</v>
      </c>
      <c r="R2714" s="578">
        <v>0.27912574022775472</v>
      </c>
      <c r="S2714" s="578">
        <v>0.23049980564974198</v>
      </c>
      <c r="T2714" s="578">
        <v>1.5843779159088876E-2</v>
      </c>
      <c r="U2714" s="578">
        <v>4.4615790240301623</v>
      </c>
      <c r="V2714" s="578">
        <v>1817.6924451192149</v>
      </c>
      <c r="W2714" s="578">
        <v>0.27820229084075676</v>
      </c>
      <c r="X2714" s="578">
        <v>0.23198274924652601</v>
      </c>
      <c r="Y2714" s="578">
        <v>1.5916156272093401E-2</v>
      </c>
    </row>
    <row r="2715" spans="1:25" x14ac:dyDescent="0.3">
      <c r="A2715" s="310" t="s">
        <v>5121</v>
      </c>
      <c r="B2715" s="310" t="s">
        <v>2196</v>
      </c>
      <c r="C2715" s="310" t="s">
        <v>5049</v>
      </c>
      <c r="D2715" s="36">
        <v>9</v>
      </c>
      <c r="E2715" s="36">
        <v>2020</v>
      </c>
      <c r="F2715" s="578">
        <v>4.3083685062483656</v>
      </c>
      <c r="G2715" s="578">
        <v>1760.592287699375</v>
      </c>
      <c r="H2715" s="578">
        <v>0.2567776161013165</v>
      </c>
      <c r="I2715" s="578">
        <v>0.21124599134782301</v>
      </c>
      <c r="J2715" s="578">
        <v>1.5418243701181649E-2</v>
      </c>
      <c r="K2715" s="578">
        <v>4.3300080803467855</v>
      </c>
      <c r="L2715" s="578">
        <v>1783.2220280965125</v>
      </c>
      <c r="M2715" s="578">
        <v>0.25562814015574975</v>
      </c>
      <c r="N2715" s="578">
        <v>0.21639199927449199</v>
      </c>
      <c r="O2715" s="578">
        <v>1.5615746893066249E-2</v>
      </c>
      <c r="P2715" s="578">
        <v>4.3083686628136348</v>
      </c>
      <c r="Q2715" s="578">
        <v>1760.592287699375</v>
      </c>
      <c r="R2715" s="578">
        <v>0.25677764172723949</v>
      </c>
      <c r="S2715" s="578">
        <v>0.21124599396716751</v>
      </c>
      <c r="T2715" s="578">
        <v>1.5418243701181649E-2</v>
      </c>
      <c r="U2715" s="578">
        <v>4.3300079238845921</v>
      </c>
      <c r="V2715" s="578">
        <v>1783.2219759623151</v>
      </c>
      <c r="W2715" s="578">
        <v>0.25562813463329748</v>
      </c>
      <c r="X2715" s="578">
        <v>0.21639199927449199</v>
      </c>
      <c r="Y2715" s="578">
        <v>1.5615746374047924E-2</v>
      </c>
    </row>
    <row r="2716" spans="1:25" x14ac:dyDescent="0.3">
      <c r="A2716" s="310" t="s">
        <v>5122</v>
      </c>
      <c r="B2716" s="310" t="s">
        <v>2196</v>
      </c>
      <c r="C2716" s="310" t="s">
        <v>5049</v>
      </c>
      <c r="D2716" s="36">
        <v>10</v>
      </c>
      <c r="E2716" s="36">
        <v>2020</v>
      </c>
      <c r="F2716" s="578">
        <v>4.1921109801587555</v>
      </c>
      <c r="G2716" s="578">
        <v>1722.647602081295</v>
      </c>
      <c r="H2716" s="578">
        <v>0.23939511368613803</v>
      </c>
      <c r="I2716" s="578">
        <v>0.19627113050470701</v>
      </c>
      <c r="J2716" s="578">
        <v>1.5087216122386301E-2</v>
      </c>
      <c r="K2716" s="578">
        <v>4.2322502034500404</v>
      </c>
      <c r="L2716" s="578">
        <v>1758.21469624837</v>
      </c>
      <c r="M2716" s="578">
        <v>0.23849590007982099</v>
      </c>
      <c r="N2716" s="578">
        <v>0.20416789874434427</v>
      </c>
      <c r="O2716" s="578">
        <v>1.5397868769165698E-2</v>
      </c>
      <c r="P2716" s="578">
        <v>4.1921112930322044</v>
      </c>
      <c r="Q2716" s="578">
        <v>1722.6476542154901</v>
      </c>
      <c r="R2716" s="578">
        <v>0.23939511442343525</v>
      </c>
      <c r="S2716" s="578">
        <v>0.1962711093947285</v>
      </c>
      <c r="T2716" s="578">
        <v>1.5087216646255249E-2</v>
      </c>
      <c r="U2716" s="578">
        <v>4.2322504066808744</v>
      </c>
      <c r="V2716" s="578">
        <v>1758.2146441141724</v>
      </c>
      <c r="W2716" s="578">
        <v>0.23849595760111625</v>
      </c>
      <c r="X2716" s="578">
        <v>0.20416796222949976</v>
      </c>
      <c r="Y2716" s="578">
        <v>1.5397868769165698E-2</v>
      </c>
    </row>
    <row r="2717" spans="1:25" x14ac:dyDescent="0.3">
      <c r="A2717" s="310" t="s">
        <v>5123</v>
      </c>
      <c r="B2717" s="310" t="s">
        <v>2196</v>
      </c>
      <c r="C2717" s="310" t="s">
        <v>5049</v>
      </c>
      <c r="D2717" s="36">
        <v>11</v>
      </c>
      <c r="E2717" s="36">
        <v>2020</v>
      </c>
      <c r="F2717" s="578">
        <v>4.0494769958168</v>
      </c>
      <c r="G2717" s="578">
        <v>1645.2212028503377</v>
      </c>
      <c r="H2717" s="578">
        <v>0.22524392223082601</v>
      </c>
      <c r="I2717" s="578">
        <v>0.171408802270889</v>
      </c>
      <c r="J2717" s="578">
        <v>1.4411383230859999E-2</v>
      </c>
      <c r="K2717" s="578">
        <v>4.1042734496356053</v>
      </c>
      <c r="L2717" s="578">
        <v>1692.7220815022749</v>
      </c>
      <c r="M2717" s="578">
        <v>0.22442863888863876</v>
      </c>
      <c r="N2717" s="578">
        <v>0.18220551201375179</v>
      </c>
      <c r="O2717" s="578">
        <v>1.4826305132980099E-2</v>
      </c>
      <c r="P2717" s="578">
        <v>4.0494772029305697</v>
      </c>
      <c r="Q2717" s="578">
        <v>1645.221202850335</v>
      </c>
      <c r="R2717" s="578">
        <v>0.22524392232783874</v>
      </c>
      <c r="S2717" s="578">
        <v>0.171408802270889</v>
      </c>
      <c r="T2717" s="578">
        <v>1.44113837498783E-2</v>
      </c>
      <c r="U2717" s="578">
        <v>4.1042738138372998</v>
      </c>
      <c r="V2717" s="578">
        <v>1692.7220815022749</v>
      </c>
      <c r="W2717" s="578">
        <v>0.22442863951194575</v>
      </c>
      <c r="X2717" s="578">
        <v>0.18220551987178601</v>
      </c>
      <c r="Y2717" s="578">
        <v>1.4826305132980099E-2</v>
      </c>
    </row>
    <row r="2718" spans="1:25" x14ac:dyDescent="0.3">
      <c r="A2718" s="310" t="s">
        <v>5124</v>
      </c>
      <c r="B2718" s="310" t="s">
        <v>2196</v>
      </c>
      <c r="C2718" s="310" t="s">
        <v>5049</v>
      </c>
      <c r="D2718" s="36">
        <v>12</v>
      </c>
      <c r="E2718" s="36">
        <v>2020</v>
      </c>
      <c r="F2718" s="578">
        <v>3.9089453934902796</v>
      </c>
      <c r="G2718" s="578">
        <v>1562.73192596435</v>
      </c>
      <c r="H2718" s="578">
        <v>0.21325580827154472</v>
      </c>
      <c r="I2718" s="578">
        <v>0.143978497013449</v>
      </c>
      <c r="J2718" s="578">
        <v>1.369019784033295E-2</v>
      </c>
      <c r="K2718" s="578">
        <v>3.9747694547246826</v>
      </c>
      <c r="L2718" s="578">
        <v>1619.5168952941826</v>
      </c>
      <c r="M2718" s="578">
        <v>0.21251767456609078</v>
      </c>
      <c r="N2718" s="578">
        <v>0.15736260451376399</v>
      </c>
      <c r="O2718" s="578">
        <v>1.41863458169003E-2</v>
      </c>
      <c r="P2718" s="578">
        <v>3.9089454459038548</v>
      </c>
      <c r="Q2718" s="578">
        <v>1562.73192596435</v>
      </c>
      <c r="R2718" s="578">
        <v>0.21325582103357427</v>
      </c>
      <c r="S2718" s="578">
        <v>0.143978497013449</v>
      </c>
      <c r="T2718" s="578">
        <v>1.369019784033295E-2</v>
      </c>
      <c r="U2718" s="578">
        <v>3.9747696590517645</v>
      </c>
      <c r="V2718" s="578">
        <v>1619.5168952941826</v>
      </c>
      <c r="W2718" s="578">
        <v>0.21251767493959026</v>
      </c>
      <c r="X2718" s="578">
        <v>0.15736260451376399</v>
      </c>
      <c r="Y2718" s="578">
        <v>1.41863447691624E-2</v>
      </c>
    </row>
    <row r="2719" spans="1:25" x14ac:dyDescent="0.3">
      <c r="A2719" s="310" t="s">
        <v>5125</v>
      </c>
      <c r="B2719" s="310" t="s">
        <v>2196</v>
      </c>
      <c r="C2719" s="310" t="s">
        <v>5049</v>
      </c>
      <c r="D2719" s="36">
        <v>13</v>
      </c>
      <c r="E2719" s="36">
        <v>2020</v>
      </c>
      <c r="F2719" s="578">
        <v>3.8731266542514824</v>
      </c>
      <c r="G2719" s="578">
        <v>1566.5449002583775</v>
      </c>
      <c r="H2719" s="578">
        <v>0.20214854143462874</v>
      </c>
      <c r="I2719" s="578">
        <v>0.13005409948527799</v>
      </c>
      <c r="J2719" s="578">
        <v>1.3719075078067024E-2</v>
      </c>
      <c r="K2719" s="578">
        <v>3.9385341599190675</v>
      </c>
      <c r="L2719" s="578">
        <v>1623.04843775431</v>
      </c>
      <c r="M2719" s="578">
        <v>0.20165451300514725</v>
      </c>
      <c r="N2719" s="578">
        <v>0.14417540276190249</v>
      </c>
      <c r="O2719" s="578">
        <v>1.42131328223816E-2</v>
      </c>
      <c r="P2719" s="578">
        <v>3.873126810662745</v>
      </c>
      <c r="Q2719" s="578">
        <v>1566.5449002583775</v>
      </c>
      <c r="R2719" s="578">
        <v>0.20214855197991674</v>
      </c>
      <c r="S2719" s="578">
        <v>0.13005409948527799</v>
      </c>
      <c r="T2719" s="578">
        <v>1.3719075078067024E-2</v>
      </c>
      <c r="U2719" s="578">
        <v>3.9385344709322996</v>
      </c>
      <c r="V2719" s="578">
        <v>1623.04843775431</v>
      </c>
      <c r="W2719" s="578">
        <v>0.20165455027017698</v>
      </c>
      <c r="X2719" s="578">
        <v>0.14417540433350901</v>
      </c>
      <c r="Y2719" s="578">
        <v>1.42131328223816E-2</v>
      </c>
    </row>
    <row r="2720" spans="1:25" x14ac:dyDescent="0.3">
      <c r="A2720" s="310" t="s">
        <v>5126</v>
      </c>
      <c r="B2720" s="310" t="s">
        <v>2196</v>
      </c>
      <c r="C2720" s="310" t="s">
        <v>5049</v>
      </c>
      <c r="D2720" s="36">
        <v>14</v>
      </c>
      <c r="E2720" s="36">
        <v>2020</v>
      </c>
      <c r="F2720" s="578">
        <v>4.1051358021722946</v>
      </c>
      <c r="G2720" s="578">
        <v>1674.92942810058</v>
      </c>
      <c r="H2720" s="578">
        <v>0.19328254509794773</v>
      </c>
      <c r="I2720" s="578">
        <v>0.133422495797276</v>
      </c>
      <c r="J2720" s="578">
        <v>1.4670468255644626E-2</v>
      </c>
      <c r="K2720" s="578">
        <v>4.1465665907138174</v>
      </c>
      <c r="L2720" s="578">
        <v>1721.3405087788876</v>
      </c>
      <c r="M2720" s="578">
        <v>0.19288659801531977</v>
      </c>
      <c r="N2720" s="578">
        <v>0.14663240686058901</v>
      </c>
      <c r="O2720" s="578">
        <v>1.5075969946337824E-2</v>
      </c>
      <c r="P2720" s="578">
        <v>4.1051357998451996</v>
      </c>
      <c r="Q2720" s="578">
        <v>1674.9293759663849</v>
      </c>
      <c r="R2720" s="578">
        <v>0.19328254551510249</v>
      </c>
      <c r="S2720" s="578">
        <v>0.133422495797276</v>
      </c>
      <c r="T2720" s="578">
        <v>1.4670468255644626E-2</v>
      </c>
      <c r="U2720" s="578">
        <v>4.1465661733770149</v>
      </c>
      <c r="V2720" s="578">
        <v>1721.3405087788876</v>
      </c>
      <c r="W2720" s="578">
        <v>0.19288658745790549</v>
      </c>
      <c r="X2720" s="578">
        <v>0.14663240686058901</v>
      </c>
      <c r="Y2720" s="578">
        <v>1.5075969946337824E-2</v>
      </c>
    </row>
    <row r="2721" spans="1:25" x14ac:dyDescent="0.3">
      <c r="A2721" s="310" t="s">
        <v>5127</v>
      </c>
      <c r="B2721" s="310" t="s">
        <v>2196</v>
      </c>
      <c r="C2721" s="310" t="s">
        <v>5049</v>
      </c>
      <c r="D2721" s="36">
        <v>15</v>
      </c>
      <c r="E2721" s="36">
        <v>2020</v>
      </c>
      <c r="F2721" s="578">
        <v>4.3040091867466455</v>
      </c>
      <c r="G2721" s="578">
        <v>1767.8262532552026</v>
      </c>
      <c r="H2721" s="578">
        <v>0.18568248630617698</v>
      </c>
      <c r="I2721" s="578">
        <v>0.13630982302129224</v>
      </c>
      <c r="J2721" s="578">
        <v>1.5485934437795827E-2</v>
      </c>
      <c r="K2721" s="578">
        <v>4.3262035792516373</v>
      </c>
      <c r="L2721" s="578">
        <v>1805.6370875040625</v>
      </c>
      <c r="M2721" s="578">
        <v>0.18549689738089525</v>
      </c>
      <c r="N2721" s="578">
        <v>0.14808500371873301</v>
      </c>
      <c r="O2721" s="578">
        <v>1.5815962387326448E-2</v>
      </c>
      <c r="P2721" s="578">
        <v>4.3040089782868227</v>
      </c>
      <c r="Q2721" s="578">
        <v>1767.8262532552026</v>
      </c>
      <c r="R2721" s="578">
        <v>0.185682485889022</v>
      </c>
      <c r="S2721" s="578">
        <v>0.13630983862094548</v>
      </c>
      <c r="T2721" s="578">
        <v>1.5485934437795827E-2</v>
      </c>
      <c r="U2721" s="578">
        <v>4.3262034749968699</v>
      </c>
      <c r="V2721" s="578">
        <v>1805.6370353698676</v>
      </c>
      <c r="W2721" s="578">
        <v>0.18549689871967201</v>
      </c>
      <c r="X2721" s="578">
        <v>0.14808500371873301</v>
      </c>
      <c r="Y2721" s="578">
        <v>1.5815962387326448E-2</v>
      </c>
    </row>
    <row r="2722" spans="1:25" x14ac:dyDescent="0.3">
      <c r="A2722" s="580" t="s">
        <v>5128</v>
      </c>
      <c r="B2722" s="580" t="s">
        <v>2196</v>
      </c>
      <c r="C2722" s="580" t="s">
        <v>5049</v>
      </c>
      <c r="D2722" s="581">
        <v>16</v>
      </c>
      <c r="E2722" s="581">
        <v>2020</v>
      </c>
      <c r="F2722" s="582">
        <v>4.5407324033233927</v>
      </c>
      <c r="G2722" s="582">
        <v>1889.9520734151149</v>
      </c>
      <c r="H2722" s="582">
        <v>0.18189637465790476</v>
      </c>
      <c r="I2722" s="582">
        <v>0.14274016573714673</v>
      </c>
      <c r="J2722" s="582">
        <v>1.6557067535662374E-2</v>
      </c>
      <c r="K2722" s="582">
        <v>4.5393049606585247</v>
      </c>
      <c r="L2722" s="582">
        <v>1916.506469726555</v>
      </c>
      <c r="M2722" s="582">
        <v>0.18164702651847547</v>
      </c>
      <c r="N2722" s="582">
        <v>0.15329160541296</v>
      </c>
      <c r="O2722" s="582">
        <v>1.6788400108149873E-2</v>
      </c>
      <c r="P2722" s="582">
        <v>4.540732455528385</v>
      </c>
      <c r="Q2722" s="582">
        <v>1889.9520734151149</v>
      </c>
      <c r="R2722" s="582">
        <v>0.18189638971186101</v>
      </c>
      <c r="S2722" s="582">
        <v>0.14274015013749353</v>
      </c>
      <c r="T2722" s="582">
        <v>1.6557067535662374E-2</v>
      </c>
      <c r="U2722" s="582">
        <v>4.5393050130199555</v>
      </c>
      <c r="V2722" s="582">
        <v>1916.506469726555</v>
      </c>
      <c r="W2722" s="582">
        <v>0.18164711042481924</v>
      </c>
      <c r="X2722" s="582">
        <v>0.15329160541296</v>
      </c>
      <c r="Y2722" s="582">
        <v>1.6788400632018825E-2</v>
      </c>
    </row>
    <row r="2723" spans="1:25" x14ac:dyDescent="0.3">
      <c r="A2723" s="310" t="s">
        <v>5129</v>
      </c>
      <c r="B2723" s="310" t="s">
        <v>2196</v>
      </c>
      <c r="C2723" s="310" t="s">
        <v>5049</v>
      </c>
      <c r="D2723" s="36">
        <v>1</v>
      </c>
      <c r="E2723" s="36">
        <v>2030</v>
      </c>
      <c r="F2723" s="578">
        <v>9.8363455988243338</v>
      </c>
      <c r="G2723" s="578">
        <v>8186.4290008544867</v>
      </c>
      <c r="H2723" s="578">
        <v>0.92908964531185667</v>
      </c>
      <c r="I2723" s="578">
        <v>0.34916299061539247</v>
      </c>
      <c r="J2723" s="578">
        <v>7.0604786043986623E-2</v>
      </c>
      <c r="K2723" s="578">
        <v>9.9027878064922668</v>
      </c>
      <c r="L2723" s="578">
        <v>8244.2867075602153</v>
      </c>
      <c r="M2723" s="578">
        <v>0.9310100090466823</v>
      </c>
      <c r="N2723" s="578">
        <v>0.35184650123119321</v>
      </c>
      <c r="O2723" s="578">
        <v>7.110368918317056E-2</v>
      </c>
      <c r="P2723" s="578">
        <v>9.8363442036534021</v>
      </c>
      <c r="Q2723" s="578">
        <v>8186.4290008544867</v>
      </c>
      <c r="R2723" s="578">
        <v>0.92908964531185667</v>
      </c>
      <c r="S2723" s="578">
        <v>0.34916299581527699</v>
      </c>
      <c r="T2723" s="578">
        <v>7.0604786043986623E-2</v>
      </c>
      <c r="U2723" s="578">
        <v>9.9027872900757217</v>
      </c>
      <c r="V2723" s="578">
        <v>8244.2867075602153</v>
      </c>
      <c r="W2723" s="578">
        <v>0.93101001453275423</v>
      </c>
      <c r="X2723" s="578">
        <v>0.35184646956622551</v>
      </c>
      <c r="Y2723" s="578">
        <v>7.110368918317056E-2</v>
      </c>
    </row>
    <row r="2724" spans="1:25" x14ac:dyDescent="0.3">
      <c r="A2724" s="310" t="s">
        <v>5130</v>
      </c>
      <c r="B2724" s="310" t="s">
        <v>2196</v>
      </c>
      <c r="C2724" s="310" t="s">
        <v>5049</v>
      </c>
      <c r="D2724" s="36">
        <v>2</v>
      </c>
      <c r="E2724" s="36">
        <v>2030</v>
      </c>
      <c r="F2724" s="578">
        <v>5.2825047282661473</v>
      </c>
      <c r="G2724" s="578">
        <v>4563.1815134684175</v>
      </c>
      <c r="H2724" s="578">
        <v>0.52702147858265858</v>
      </c>
      <c r="I2724" s="578">
        <v>0.18515190493781075</v>
      </c>
      <c r="J2724" s="578">
        <v>3.935523496087015E-2</v>
      </c>
      <c r="K2724" s="578">
        <v>5.3829354923175998</v>
      </c>
      <c r="L2724" s="578">
        <v>4639.3798370361274</v>
      </c>
      <c r="M2724" s="578">
        <v>0.53227264288822529</v>
      </c>
      <c r="N2724" s="578">
        <v>0.18781485893608349</v>
      </c>
      <c r="O2724" s="578">
        <v>4.0012383445476425E-2</v>
      </c>
      <c r="P2724" s="578">
        <v>5.2825048325054595</v>
      </c>
      <c r="Q2724" s="578">
        <v>4563.1815134684175</v>
      </c>
      <c r="R2724" s="578">
        <v>0.52702148306949848</v>
      </c>
      <c r="S2724" s="578">
        <v>0.18515190392887826</v>
      </c>
      <c r="T2724" s="578">
        <v>3.9355234437001202E-2</v>
      </c>
      <c r="U2724" s="578">
        <v>5.3829352312965622</v>
      </c>
      <c r="V2724" s="578">
        <v>4639.3797353108675</v>
      </c>
      <c r="W2724" s="578">
        <v>0.53227264306284827</v>
      </c>
      <c r="X2724" s="578">
        <v>0.18781487368202424</v>
      </c>
      <c r="Y2724" s="578">
        <v>4.0012383969345373E-2</v>
      </c>
    </row>
    <row r="2725" spans="1:25" x14ac:dyDescent="0.3">
      <c r="A2725" s="310" t="s">
        <v>5131</v>
      </c>
      <c r="B2725" s="310" t="s">
        <v>2196</v>
      </c>
      <c r="C2725" s="310" t="s">
        <v>5049</v>
      </c>
      <c r="D2725" s="36">
        <v>3</v>
      </c>
      <c r="E2725" s="36">
        <v>2030</v>
      </c>
      <c r="F2725" s="578">
        <v>3.2131338117799952</v>
      </c>
      <c r="G2725" s="578">
        <v>2895.05344899495</v>
      </c>
      <c r="H2725" s="578">
        <v>0.28703279542363147</v>
      </c>
      <c r="I2725" s="578">
        <v>0.11372289079008574</v>
      </c>
      <c r="J2725" s="578">
        <v>2.49693025834858E-2</v>
      </c>
      <c r="K2725" s="578">
        <v>3.1948359411847651</v>
      </c>
      <c r="L2725" s="578">
        <v>2865.3901799519799</v>
      </c>
      <c r="M2725" s="578">
        <v>0.28754430141755905</v>
      </c>
      <c r="N2725" s="578">
        <v>0.11259047370792001</v>
      </c>
      <c r="O2725" s="578">
        <v>2.4713382454744175E-2</v>
      </c>
      <c r="P2725" s="578">
        <v>3.2131338117863626</v>
      </c>
      <c r="Q2725" s="578">
        <v>2895.05344899495</v>
      </c>
      <c r="R2725" s="578">
        <v>0.28703279592809799</v>
      </c>
      <c r="S2725" s="578">
        <v>0.11372289197364151</v>
      </c>
      <c r="T2725" s="578">
        <v>2.49693025834858E-2</v>
      </c>
      <c r="U2725" s="578">
        <v>3.1948360976787877</v>
      </c>
      <c r="V2725" s="578">
        <v>2865.3901799519799</v>
      </c>
      <c r="W2725" s="578">
        <v>0.28754428108610774</v>
      </c>
      <c r="X2725" s="578">
        <v>0.11259048220623824</v>
      </c>
      <c r="Y2725" s="578">
        <v>2.4713382454744175E-2</v>
      </c>
    </row>
    <row r="2726" spans="1:25" x14ac:dyDescent="0.3">
      <c r="A2726" s="310" t="s">
        <v>5132</v>
      </c>
      <c r="B2726" s="310" t="s">
        <v>2196</v>
      </c>
      <c r="C2726" s="310" t="s">
        <v>5049</v>
      </c>
      <c r="D2726" s="36">
        <v>4</v>
      </c>
      <c r="E2726" s="36">
        <v>2030</v>
      </c>
      <c r="F2726" s="578">
        <v>2.6754514746497349</v>
      </c>
      <c r="G2726" s="578">
        <v>2587.0978393554628</v>
      </c>
      <c r="H2726" s="578">
        <v>0.20260089385555999</v>
      </c>
      <c r="I2726" s="578">
        <v>0.10030811138373449</v>
      </c>
      <c r="J2726" s="578">
        <v>2.2313505469355677E-2</v>
      </c>
      <c r="K2726" s="578">
        <v>2.6341719074945678</v>
      </c>
      <c r="L2726" s="578">
        <v>2530.08374023437</v>
      </c>
      <c r="M2726" s="578">
        <v>0.20259908265870724</v>
      </c>
      <c r="N2726" s="578">
        <v>9.8128864037183405E-2</v>
      </c>
      <c r="O2726" s="578">
        <v>2.1821721942008723E-2</v>
      </c>
      <c r="P2726" s="578">
        <v>2.675451370372075</v>
      </c>
      <c r="Q2726" s="578">
        <v>2587.0979436238549</v>
      </c>
      <c r="R2726" s="578">
        <v>0.20260089333169098</v>
      </c>
      <c r="S2726" s="578">
        <v>0.10030811607915226</v>
      </c>
      <c r="T2726" s="578">
        <v>2.2313505469355677E-2</v>
      </c>
      <c r="U2726" s="578">
        <v>2.6341718553365601</v>
      </c>
      <c r="V2726" s="578">
        <v>2530.08374023437</v>
      </c>
      <c r="W2726" s="578">
        <v>0.20259903040520502</v>
      </c>
      <c r="X2726" s="578">
        <v>9.8128870692259285E-2</v>
      </c>
      <c r="Y2726" s="578">
        <v>2.1821721418139775E-2</v>
      </c>
    </row>
    <row r="2727" spans="1:25" x14ac:dyDescent="0.3">
      <c r="A2727" s="310" t="s">
        <v>5133</v>
      </c>
      <c r="B2727" s="310" t="s">
        <v>2196</v>
      </c>
      <c r="C2727" s="310" t="s">
        <v>5049</v>
      </c>
      <c r="D2727" s="36">
        <v>5</v>
      </c>
      <c r="E2727" s="36">
        <v>2030</v>
      </c>
      <c r="F2727" s="578">
        <v>2.2832303417030677</v>
      </c>
      <c r="G2727" s="578">
        <v>2262.3615023295024</v>
      </c>
      <c r="H2727" s="578">
        <v>0.15717028526948151</v>
      </c>
      <c r="I2727" s="578">
        <v>8.966116529578963E-2</v>
      </c>
      <c r="J2727" s="578">
        <v>1.95132563821971E-2</v>
      </c>
      <c r="K2727" s="578">
        <v>2.2531193701471772</v>
      </c>
      <c r="L2727" s="578">
        <v>2219.1142908732049</v>
      </c>
      <c r="M2727" s="578">
        <v>0.15741920837293299</v>
      </c>
      <c r="N2727" s="578">
        <v>8.7641210528090555E-2</v>
      </c>
      <c r="O2727" s="578">
        <v>1.9140159264982925E-2</v>
      </c>
      <c r="P2727" s="578">
        <v>2.2832304981960352</v>
      </c>
      <c r="Q2727" s="578">
        <v>2262.3615023295024</v>
      </c>
      <c r="R2727" s="578">
        <v>0.157170285582348</v>
      </c>
      <c r="S2727" s="578">
        <v>8.9661168341990533E-2</v>
      </c>
      <c r="T2727" s="578">
        <v>1.9513256906066048E-2</v>
      </c>
      <c r="U2727" s="578">
        <v>2.2531191614834749</v>
      </c>
      <c r="V2727" s="578">
        <v>2219.1142908732049</v>
      </c>
      <c r="W2727" s="578">
        <v>0.15741920837293302</v>
      </c>
      <c r="X2727" s="578">
        <v>8.7641208432614776E-2</v>
      </c>
      <c r="Y2727" s="578">
        <v>1.9140159788851877E-2</v>
      </c>
    </row>
    <row r="2728" spans="1:25" x14ac:dyDescent="0.3">
      <c r="A2728" s="310" t="s">
        <v>5134</v>
      </c>
      <c r="B2728" s="310" t="s">
        <v>2196</v>
      </c>
      <c r="C2728" s="310" t="s">
        <v>5049</v>
      </c>
      <c r="D2728" s="36">
        <v>6</v>
      </c>
      <c r="E2728" s="36">
        <v>2030</v>
      </c>
      <c r="F2728" s="578">
        <v>2.0492943574402749</v>
      </c>
      <c r="G2728" s="578">
        <v>2110.1824493408149</v>
      </c>
      <c r="H2728" s="578">
        <v>0.13583224934215299</v>
      </c>
      <c r="I2728" s="578">
        <v>8.260686037829143E-2</v>
      </c>
      <c r="J2728" s="578">
        <v>1.8200469746564748E-2</v>
      </c>
      <c r="K2728" s="578">
        <v>2.0301199673053749</v>
      </c>
      <c r="L2728" s="578">
        <v>2078.5957285563127</v>
      </c>
      <c r="M2728" s="578">
        <v>0.13573145555953151</v>
      </c>
      <c r="N2728" s="578">
        <v>8.0926387376772796E-2</v>
      </c>
      <c r="O2728" s="578">
        <v>1.7927953255517975E-2</v>
      </c>
      <c r="P2728" s="578">
        <v>2.0492942009882378</v>
      </c>
      <c r="Q2728" s="578">
        <v>2110.1825014750125</v>
      </c>
      <c r="R2728" s="578">
        <v>0.13583224934215299</v>
      </c>
      <c r="S2728" s="578">
        <v>8.2606866140849861E-2</v>
      </c>
      <c r="T2728" s="578">
        <v>1.8200469746564748E-2</v>
      </c>
      <c r="U2728" s="578">
        <v>2.0301199672946151</v>
      </c>
      <c r="V2728" s="578">
        <v>2078.5957285563127</v>
      </c>
      <c r="W2728" s="578">
        <v>0.13573145608340026</v>
      </c>
      <c r="X2728" s="578">
        <v>8.0926390519986499E-2</v>
      </c>
      <c r="Y2728" s="578">
        <v>1.7927952731649023E-2</v>
      </c>
    </row>
    <row r="2729" spans="1:25" x14ac:dyDescent="0.3">
      <c r="A2729" s="310" t="s">
        <v>5135</v>
      </c>
      <c r="B2729" s="310" t="s">
        <v>2196</v>
      </c>
      <c r="C2729" s="310" t="s">
        <v>5049</v>
      </c>
      <c r="D2729" s="36">
        <v>7</v>
      </c>
      <c r="E2729" s="36">
        <v>2030</v>
      </c>
      <c r="F2729" s="578">
        <v>1.9501077377893399</v>
      </c>
      <c r="G2729" s="578">
        <v>2064.3151130676201</v>
      </c>
      <c r="H2729" s="578">
        <v>0.11971572371354874</v>
      </c>
      <c r="I2729" s="578">
        <v>7.7973395120352507E-2</v>
      </c>
      <c r="J2729" s="578">
        <v>1.7805041027410526E-2</v>
      </c>
      <c r="K2729" s="578">
        <v>1.9357488098726126</v>
      </c>
      <c r="L2729" s="578">
        <v>2040.2693748474076</v>
      </c>
      <c r="M2729" s="578">
        <v>0.11954782721174151</v>
      </c>
      <c r="N2729" s="578">
        <v>7.67280138873805E-2</v>
      </c>
      <c r="O2729" s="578">
        <v>1.7597553262021323E-2</v>
      </c>
      <c r="P2729" s="578">
        <v>1.9501077899852399</v>
      </c>
      <c r="Q2729" s="578">
        <v>2064.3151130676201</v>
      </c>
      <c r="R2729" s="578">
        <v>0.1197157227046165</v>
      </c>
      <c r="S2729" s="578">
        <v>7.7973396168090375E-2</v>
      </c>
      <c r="T2729" s="578">
        <v>1.7805041027410526E-2</v>
      </c>
      <c r="U2729" s="578">
        <v>1.9357488098309301</v>
      </c>
      <c r="V2729" s="578">
        <v>2040.2693748474076</v>
      </c>
      <c r="W2729" s="578">
        <v>0.11954783159914426</v>
      </c>
      <c r="X2729" s="578">
        <v>7.6728012393383879E-2</v>
      </c>
      <c r="Y2729" s="578">
        <v>1.7597553262021323E-2</v>
      </c>
    </row>
    <row r="2730" spans="1:25" x14ac:dyDescent="0.3">
      <c r="A2730" s="310" t="s">
        <v>5136</v>
      </c>
      <c r="B2730" s="310" t="s">
        <v>2196</v>
      </c>
      <c r="C2730" s="310" t="s">
        <v>5049</v>
      </c>
      <c r="D2730" s="36">
        <v>8</v>
      </c>
      <c r="E2730" s="36">
        <v>2030</v>
      </c>
      <c r="F2730" s="578">
        <v>1.6679649513390924</v>
      </c>
      <c r="G2730" s="578">
        <v>1723.13417689005</v>
      </c>
      <c r="H2730" s="578">
        <v>0.10579003480961499</v>
      </c>
      <c r="I2730" s="578">
        <v>6.0243820131290649E-2</v>
      </c>
      <c r="J2730" s="578">
        <v>1.486284595254495E-2</v>
      </c>
      <c r="K2730" s="578">
        <v>1.6758581860922226</v>
      </c>
      <c r="L2730" s="578">
        <v>1733.8877995808875</v>
      </c>
      <c r="M2730" s="578">
        <v>0.105823662966334</v>
      </c>
      <c r="N2730" s="578">
        <v>6.0748366639018003E-2</v>
      </c>
      <c r="O2730" s="578">
        <v>1.4955447870306626E-2</v>
      </c>
      <c r="P2730" s="578">
        <v>1.6679649507647476</v>
      </c>
      <c r="Q2730" s="578">
        <v>1723.1342290242451</v>
      </c>
      <c r="R2730" s="578">
        <v>0.10579004130947051</v>
      </c>
      <c r="S2730" s="578">
        <v>6.0243824254333299E-2</v>
      </c>
      <c r="T2730" s="578">
        <v>1.486284595254495E-2</v>
      </c>
      <c r="U2730" s="578">
        <v>1.6758582376044875</v>
      </c>
      <c r="V2730" s="578">
        <v>1733.8877995808875</v>
      </c>
      <c r="W2730" s="578">
        <v>0.1058236624618675</v>
      </c>
      <c r="X2730" s="578">
        <v>6.0748371353838551E-2</v>
      </c>
      <c r="Y2730" s="578">
        <v>1.4955447870306626E-2</v>
      </c>
    </row>
    <row r="2731" spans="1:25" x14ac:dyDescent="0.3">
      <c r="A2731" s="310" t="s">
        <v>5137</v>
      </c>
      <c r="B2731" s="310" t="s">
        <v>2196</v>
      </c>
      <c r="C2731" s="310" t="s">
        <v>5049</v>
      </c>
      <c r="D2731" s="36">
        <v>9</v>
      </c>
      <c r="E2731" s="36">
        <v>2030</v>
      </c>
      <c r="F2731" s="578">
        <v>1.5849889007314799</v>
      </c>
      <c r="G2731" s="578">
        <v>1667.9392763773549</v>
      </c>
      <c r="H2731" s="578">
        <v>9.6618953659041495E-2</v>
      </c>
      <c r="I2731" s="578">
        <v>5.5248833668883848E-2</v>
      </c>
      <c r="J2731" s="578">
        <v>1.4387198927579399E-2</v>
      </c>
      <c r="K2731" s="578">
        <v>1.60014330543284</v>
      </c>
      <c r="L2731" s="578">
        <v>1693.2107391357349</v>
      </c>
      <c r="M2731" s="578">
        <v>9.6786523224788312E-2</v>
      </c>
      <c r="N2731" s="578">
        <v>5.6702197936829152E-2</v>
      </c>
      <c r="O2731" s="578">
        <v>1.4604984346078676E-2</v>
      </c>
      <c r="P2731" s="578">
        <v>1.5849887976858799</v>
      </c>
      <c r="Q2731" s="578">
        <v>1667.9392763773549</v>
      </c>
      <c r="R2731" s="578">
        <v>9.6618954724666126E-2</v>
      </c>
      <c r="S2731" s="578">
        <v>5.5248833668883855E-2</v>
      </c>
      <c r="T2731" s="578">
        <v>1.4387198927579399E-2</v>
      </c>
      <c r="U2731" s="578">
        <v>1.6001432533204574</v>
      </c>
      <c r="V2731" s="578">
        <v>1693.2107391357349</v>
      </c>
      <c r="W2731" s="578">
        <v>9.6786518268648508E-2</v>
      </c>
      <c r="X2731" s="578">
        <v>5.67021984606981E-2</v>
      </c>
      <c r="Y2731" s="578">
        <v>1.4604984346078676E-2</v>
      </c>
    </row>
    <row r="2732" spans="1:25" x14ac:dyDescent="0.3">
      <c r="A2732" s="310" t="s">
        <v>5138</v>
      </c>
      <c r="B2732" s="310" t="s">
        <v>2196</v>
      </c>
      <c r="C2732" s="310" t="s">
        <v>5049</v>
      </c>
      <c r="D2732" s="36">
        <v>10</v>
      </c>
      <c r="E2732" s="36">
        <v>2030</v>
      </c>
      <c r="F2732" s="578">
        <v>1.5204505764111924</v>
      </c>
      <c r="G2732" s="578">
        <v>1625.0084317525175</v>
      </c>
      <c r="H2732" s="578">
        <v>8.9485853109484481E-2</v>
      </c>
      <c r="I2732" s="578">
        <v>5.1363820559345123E-2</v>
      </c>
      <c r="J2732" s="578">
        <v>1.4017239620443399E-2</v>
      </c>
      <c r="K2732" s="578">
        <v>1.5429787114812774</v>
      </c>
      <c r="L2732" s="578">
        <v>1663.3222045898374</v>
      </c>
      <c r="M2732" s="578">
        <v>8.9892839536939051E-2</v>
      </c>
      <c r="N2732" s="578">
        <v>5.3512396756559603E-2</v>
      </c>
      <c r="O2732" s="578">
        <v>1.43475104317379E-2</v>
      </c>
      <c r="P2732" s="578">
        <v>1.5204507329046124</v>
      </c>
      <c r="Q2732" s="578">
        <v>1625.0084317525175</v>
      </c>
      <c r="R2732" s="578">
        <v>8.9485851637315678E-2</v>
      </c>
      <c r="S2732" s="578">
        <v>5.1363822130951975E-2</v>
      </c>
      <c r="T2732" s="578">
        <v>1.4017239620443399E-2</v>
      </c>
      <c r="U2732" s="578">
        <v>1.5429785563131475</v>
      </c>
      <c r="V2732" s="578">
        <v>1663.3222045898374</v>
      </c>
      <c r="W2732" s="578">
        <v>8.9892845621761738E-2</v>
      </c>
      <c r="X2732" s="578">
        <v>5.3512398852035375E-2</v>
      </c>
      <c r="Y2732" s="578">
        <v>1.43475104317379E-2</v>
      </c>
    </row>
    <row r="2733" spans="1:25" x14ac:dyDescent="0.3">
      <c r="A2733" s="310" t="s">
        <v>5139</v>
      </c>
      <c r="B2733" s="310" t="s">
        <v>2196</v>
      </c>
      <c r="C2733" s="310" t="s">
        <v>5049</v>
      </c>
      <c r="D2733" s="36">
        <v>11</v>
      </c>
      <c r="E2733" s="36">
        <v>2030</v>
      </c>
      <c r="F2733" s="578">
        <v>1.4413706770292198</v>
      </c>
      <c r="G2733" s="578">
        <v>1539.5193786621076</v>
      </c>
      <c r="H2733" s="578">
        <v>8.3069357900058052E-2</v>
      </c>
      <c r="I2733" s="578">
        <v>4.4787200691644047E-2</v>
      </c>
      <c r="J2733" s="578">
        <v>1.328047198088215E-2</v>
      </c>
      <c r="K2733" s="578">
        <v>1.4706940882268351</v>
      </c>
      <c r="L2733" s="578">
        <v>1590.2479120890252</v>
      </c>
      <c r="M2733" s="578">
        <v>8.3652406629880674E-2</v>
      </c>
      <c r="N2733" s="578">
        <v>4.768030537525185E-2</v>
      </c>
      <c r="O2733" s="578">
        <v>1.3717738465250724E-2</v>
      </c>
      <c r="P2733" s="578">
        <v>1.4413706248859199</v>
      </c>
      <c r="Q2733" s="578">
        <v>1539.5193786621076</v>
      </c>
      <c r="R2733" s="578">
        <v>8.3069358478193508E-2</v>
      </c>
      <c r="S2733" s="578">
        <v>4.4787200167775099E-2</v>
      </c>
      <c r="T2733" s="578">
        <v>1.328047198088215E-2</v>
      </c>
      <c r="U2733" s="578">
        <v>1.4706937746815676</v>
      </c>
      <c r="V2733" s="578">
        <v>1590.2479120890252</v>
      </c>
      <c r="W2733" s="578">
        <v>8.3652406705368734E-2</v>
      </c>
      <c r="X2733" s="578">
        <v>4.7680302755907102E-2</v>
      </c>
      <c r="Y2733" s="578">
        <v>1.3717738465250724E-2</v>
      </c>
    </row>
    <row r="2734" spans="1:25" x14ac:dyDescent="0.3">
      <c r="A2734" s="310" t="s">
        <v>5140</v>
      </c>
      <c r="B2734" s="310" t="s">
        <v>2196</v>
      </c>
      <c r="C2734" s="310" t="s">
        <v>5049</v>
      </c>
      <c r="D2734" s="36">
        <v>12</v>
      </c>
      <c r="E2734" s="36">
        <v>2030</v>
      </c>
      <c r="F2734" s="578">
        <v>1.3710789550133649</v>
      </c>
      <c r="G2734" s="578">
        <v>1454.544897715245</v>
      </c>
      <c r="H2734" s="578">
        <v>7.7506788526989057E-2</v>
      </c>
      <c r="I2734" s="578">
        <v>3.7608500570058802E-2</v>
      </c>
      <c r="J2734" s="578">
        <v>1.2547847873065576E-2</v>
      </c>
      <c r="K2734" s="578">
        <v>1.405416508077445</v>
      </c>
      <c r="L2734" s="578">
        <v>1514.6696294148724</v>
      </c>
      <c r="M2734" s="578">
        <v>7.8235439230714576E-2</v>
      </c>
      <c r="N2734" s="578">
        <v>4.1159114198914347E-2</v>
      </c>
      <c r="O2734" s="578">
        <v>1.306614903539105E-2</v>
      </c>
      <c r="P2734" s="578">
        <v>1.3710789035682476</v>
      </c>
      <c r="Q2734" s="578">
        <v>1454.544897715245</v>
      </c>
      <c r="R2734" s="578">
        <v>7.7506791625940652E-2</v>
      </c>
      <c r="S2734" s="578">
        <v>3.7608500570058802E-2</v>
      </c>
      <c r="T2734" s="578">
        <v>1.2547847873065576E-2</v>
      </c>
      <c r="U2734" s="578">
        <v>1.4054165601954349</v>
      </c>
      <c r="V2734" s="578">
        <v>1514.669577280675</v>
      </c>
      <c r="W2734" s="578">
        <v>7.8235439228289225E-2</v>
      </c>
      <c r="X2734" s="578">
        <v>4.1159111628075999E-2</v>
      </c>
      <c r="Y2734" s="578">
        <v>1.306614903539105E-2</v>
      </c>
    </row>
    <row r="2735" spans="1:25" x14ac:dyDescent="0.3">
      <c r="A2735" s="310" t="s">
        <v>5141</v>
      </c>
      <c r="B2735" s="310" t="s">
        <v>2196</v>
      </c>
      <c r="C2735" s="310" t="s">
        <v>5049</v>
      </c>
      <c r="D2735" s="36">
        <v>13</v>
      </c>
      <c r="E2735" s="36">
        <v>2030</v>
      </c>
      <c r="F2735" s="578">
        <v>1.3809362684184276</v>
      </c>
      <c r="G2735" s="578">
        <v>1483.1910502115848</v>
      </c>
      <c r="H2735" s="578">
        <v>7.3734185053884432E-2</v>
      </c>
      <c r="I2735" s="578">
        <v>3.4481180725075847E-2</v>
      </c>
      <c r="J2735" s="578">
        <v>1.2793657399015425E-2</v>
      </c>
      <c r="K2735" s="578">
        <v>1.4126936446433875</v>
      </c>
      <c r="L2735" s="578">
        <v>1541.0512415567975</v>
      </c>
      <c r="M2735" s="578">
        <v>7.451251871952988E-2</v>
      </c>
      <c r="N2735" s="578">
        <v>3.8171856974561949E-2</v>
      </c>
      <c r="O2735" s="578">
        <v>1.32925249927211E-2</v>
      </c>
      <c r="P2735" s="578">
        <v>1.38093637272216</v>
      </c>
      <c r="Q2735" s="578">
        <v>1483.1910502115848</v>
      </c>
      <c r="R2735" s="578">
        <v>7.3734190128258548E-2</v>
      </c>
      <c r="S2735" s="578">
        <v>3.4481180831789901E-2</v>
      </c>
      <c r="T2735" s="578">
        <v>1.2793656879997124E-2</v>
      </c>
      <c r="U2735" s="578">
        <v>1.4126936967292401</v>
      </c>
      <c r="V2735" s="578">
        <v>1541.0512415567975</v>
      </c>
      <c r="W2735" s="578">
        <v>7.4512518663444355E-2</v>
      </c>
      <c r="X2735" s="578">
        <v>3.8171862630406374E-2</v>
      </c>
      <c r="Y2735" s="578">
        <v>1.32925249927211E-2</v>
      </c>
    </row>
    <row r="2736" spans="1:25" x14ac:dyDescent="0.3">
      <c r="A2736" s="310" t="s">
        <v>5142</v>
      </c>
      <c r="B2736" s="310" t="s">
        <v>2196</v>
      </c>
      <c r="C2736" s="310" t="s">
        <v>5049</v>
      </c>
      <c r="D2736" s="36">
        <v>14</v>
      </c>
      <c r="E2736" s="36">
        <v>2030</v>
      </c>
      <c r="F2736" s="578">
        <v>1.4458216750214525</v>
      </c>
      <c r="G2736" s="578">
        <v>1573.5223910013774</v>
      </c>
      <c r="H2736" s="578">
        <v>7.134084156405146E-2</v>
      </c>
      <c r="I2736" s="578">
        <v>3.5338131594471606E-2</v>
      </c>
      <c r="J2736" s="578">
        <v>1.3573468779213674E-2</v>
      </c>
      <c r="K2736" s="578">
        <v>1.4699525054975249</v>
      </c>
      <c r="L2736" s="578">
        <v>1622.7740681966075</v>
      </c>
      <c r="M2736" s="578">
        <v>7.2050659812399873E-2</v>
      </c>
      <c r="N2736" s="578">
        <v>3.8783470222066727E-2</v>
      </c>
      <c r="O2736" s="578">
        <v>1.3998027095415901E-2</v>
      </c>
      <c r="P2736" s="578">
        <v>1.4458214664055025</v>
      </c>
      <c r="Q2736" s="578">
        <v>1573.5223910013774</v>
      </c>
      <c r="R2736" s="578">
        <v>7.1340846284025788E-2</v>
      </c>
      <c r="S2736" s="578">
        <v>3.5338137880899005E-2</v>
      </c>
      <c r="T2736" s="578">
        <v>1.3573468779213674E-2</v>
      </c>
      <c r="U2736" s="578">
        <v>1.4699525576514425</v>
      </c>
      <c r="V2736" s="578">
        <v>1622.7740681966075</v>
      </c>
      <c r="W2736" s="578">
        <v>7.2050659269734696E-2</v>
      </c>
      <c r="X2736" s="578">
        <v>3.8783470168709699E-2</v>
      </c>
      <c r="Y2736" s="578">
        <v>1.3998027095415901E-2</v>
      </c>
    </row>
    <row r="2737" spans="1:25" x14ac:dyDescent="0.3">
      <c r="A2737" s="310" t="s">
        <v>5143</v>
      </c>
      <c r="B2737" s="310" t="s">
        <v>2196</v>
      </c>
      <c r="C2737" s="310" t="s">
        <v>5049</v>
      </c>
      <c r="D2737" s="36">
        <v>15</v>
      </c>
      <c r="E2737" s="36">
        <v>2030</v>
      </c>
      <c r="F2737" s="578">
        <v>1.50143939409796</v>
      </c>
      <c r="G2737" s="578">
        <v>1650.9416669209752</v>
      </c>
      <c r="H2737" s="578">
        <v>6.9289350691481844E-2</v>
      </c>
      <c r="I2737" s="578">
        <v>3.60726716559535E-2</v>
      </c>
      <c r="J2737" s="578">
        <v>1.4241803088225374E-2</v>
      </c>
      <c r="K2737" s="578">
        <v>1.5193982104927526</v>
      </c>
      <c r="L2737" s="578">
        <v>1692.8670730590775</v>
      </c>
      <c r="M2737" s="578">
        <v>6.9951450877548824E-2</v>
      </c>
      <c r="N2737" s="578">
        <v>3.9141670936563303E-2</v>
      </c>
      <c r="O2737" s="578">
        <v>1.4603130179845349E-2</v>
      </c>
      <c r="P2737" s="578">
        <v>1.5014393941029649</v>
      </c>
      <c r="Q2737" s="578">
        <v>1650.9416669209752</v>
      </c>
      <c r="R2737" s="578">
        <v>6.9289350727558471E-2</v>
      </c>
      <c r="S2737" s="578">
        <v>3.6072671549239474E-2</v>
      </c>
      <c r="T2737" s="578">
        <v>1.4241803088225374E-2</v>
      </c>
      <c r="U2737" s="578">
        <v>1.5193982104874499</v>
      </c>
      <c r="V2737" s="578">
        <v>1692.8670730590775</v>
      </c>
      <c r="W2737" s="578">
        <v>6.9951456131699702E-2</v>
      </c>
      <c r="X2737" s="578">
        <v>3.9141670669778174E-2</v>
      </c>
      <c r="Y2737" s="578">
        <v>1.4603130179845349E-2</v>
      </c>
    </row>
    <row r="2738" spans="1:25" x14ac:dyDescent="0.3">
      <c r="A2738" s="580" t="s">
        <v>5144</v>
      </c>
      <c r="B2738" s="580" t="s">
        <v>2196</v>
      </c>
      <c r="C2738" s="580" t="s">
        <v>5049</v>
      </c>
      <c r="D2738" s="581">
        <v>16</v>
      </c>
      <c r="E2738" s="581">
        <v>2030</v>
      </c>
      <c r="F2738" s="582">
        <v>1.5764124730940174</v>
      </c>
      <c r="G2738" s="582">
        <v>1757.7657852172824</v>
      </c>
      <c r="H2738" s="582">
        <v>6.843928339185365E-2</v>
      </c>
      <c r="I2738" s="582">
        <v>3.7626706820446928E-2</v>
      </c>
      <c r="J2738" s="582">
        <v>1.5163699911984876E-2</v>
      </c>
      <c r="K2738" s="582">
        <v>1.5862470478074677</v>
      </c>
      <c r="L2738" s="582">
        <v>1789.7023022969499</v>
      </c>
      <c r="M2738" s="582">
        <v>6.8992955346099366E-2</v>
      </c>
      <c r="N2738" s="582">
        <v>4.0380087652010774E-2</v>
      </c>
      <c r="O2738" s="582">
        <v>1.5438846797527075E-2</v>
      </c>
      <c r="P2738" s="582">
        <v>1.5764128897062575</v>
      </c>
      <c r="Q2738" s="582">
        <v>1757.7657330830875</v>
      </c>
      <c r="R2738" s="582">
        <v>6.8439283417622621E-2</v>
      </c>
      <c r="S2738" s="582">
        <v>3.762670918270785E-2</v>
      </c>
      <c r="T2738" s="582">
        <v>1.5163699911984876E-2</v>
      </c>
      <c r="U2738" s="582">
        <v>1.5862470478330823</v>
      </c>
      <c r="V2738" s="582">
        <v>1789.7023022969499</v>
      </c>
      <c r="W2738" s="582">
        <v>6.8992955397637418E-2</v>
      </c>
      <c r="X2738" s="582">
        <v>4.0380087797529975E-2</v>
      </c>
      <c r="Y2738" s="582">
        <v>1.543884627850875E-2</v>
      </c>
    </row>
    <row r="2739" spans="1:25" x14ac:dyDescent="0.3">
      <c r="A2739" s="310" t="s">
        <v>5145</v>
      </c>
      <c r="B2739" s="310" t="s">
        <v>2195</v>
      </c>
      <c r="C2739" s="310" t="s">
        <v>5049</v>
      </c>
      <c r="D2739" s="36">
        <v>1</v>
      </c>
      <c r="E2739" s="36">
        <v>2012</v>
      </c>
      <c r="F2739" s="578">
        <v>56.996931007325898</v>
      </c>
      <c r="G2739" s="578">
        <v>8710.3715108235629</v>
      </c>
      <c r="H2739" s="578">
        <v>6.35528314944046</v>
      </c>
      <c r="I2739" s="578">
        <v>3.8445800393819747</v>
      </c>
      <c r="J2739" s="578">
        <v>7.4387786754717369E-2</v>
      </c>
      <c r="K2739" s="578">
        <v>57.341790260339572</v>
      </c>
      <c r="L2739" s="578">
        <v>8761.1805979410765</v>
      </c>
      <c r="M2739" s="578">
        <v>6.3701402462708394</v>
      </c>
      <c r="N2739" s="578">
        <v>3.8671100139617902</v>
      </c>
      <c r="O2739" s="578">
        <v>7.4821719123671429E-2</v>
      </c>
      <c r="P2739" s="578">
        <v>56.996933073115827</v>
      </c>
      <c r="Q2739" s="578">
        <v>8710.3715108235629</v>
      </c>
      <c r="R2739" s="578">
        <v>6.35528303473256</v>
      </c>
      <c r="S2739" s="578">
        <v>3.8445800915360397</v>
      </c>
      <c r="T2739" s="578">
        <v>7.4387786754717369E-2</v>
      </c>
      <c r="U2739" s="578">
        <v>57.341788135527104</v>
      </c>
      <c r="V2739" s="578">
        <v>8761.1806488037073</v>
      </c>
      <c r="W2739" s="578">
        <v>6.3701404600869829</v>
      </c>
      <c r="X2739" s="578">
        <v>3.8671100139617902</v>
      </c>
      <c r="Y2739" s="578">
        <v>7.4821719666942926E-2</v>
      </c>
    </row>
    <row r="2740" spans="1:25" x14ac:dyDescent="0.3">
      <c r="A2740" s="310" t="s">
        <v>5146</v>
      </c>
      <c r="B2740" s="310" t="s">
        <v>2195</v>
      </c>
      <c r="C2740" s="310" t="s">
        <v>5049</v>
      </c>
      <c r="D2740" s="36">
        <v>2</v>
      </c>
      <c r="E2740" s="36">
        <v>2012</v>
      </c>
      <c r="F2740" s="578">
        <v>29.991534254280801</v>
      </c>
      <c r="G2740" s="578">
        <v>4824.1058502197202</v>
      </c>
      <c r="H2740" s="578">
        <v>3.51921791560016</v>
      </c>
      <c r="I2740" s="578">
        <v>2.0596894972647175</v>
      </c>
      <c r="J2740" s="578">
        <v>4.1198691818863126E-2</v>
      </c>
      <c r="K2740" s="578">
        <v>30.551711759452328</v>
      </c>
      <c r="L2740" s="578">
        <v>4901.9600880940725</v>
      </c>
      <c r="M2740" s="578">
        <v>3.5459405780614603</v>
      </c>
      <c r="N2740" s="578">
        <v>2.0872752865155473</v>
      </c>
      <c r="O2740" s="578">
        <v>4.1863590789337893E-2</v>
      </c>
      <c r="P2740" s="578">
        <v>29.991532692559552</v>
      </c>
      <c r="Q2740" s="578">
        <v>4824.1058502197202</v>
      </c>
      <c r="R2740" s="578">
        <v>3.5192178634460949</v>
      </c>
      <c r="S2740" s="578">
        <v>2.0596894814322351</v>
      </c>
      <c r="T2740" s="578">
        <v>4.1198691818863126E-2</v>
      </c>
      <c r="U2740" s="578">
        <v>30.551711255907577</v>
      </c>
      <c r="V2740" s="578">
        <v>4901.9600880940725</v>
      </c>
      <c r="W2740" s="578">
        <v>3.5459405780614603</v>
      </c>
      <c r="X2740" s="578">
        <v>2.0872752393285374</v>
      </c>
      <c r="Y2740" s="578">
        <v>4.1863590789337893E-2</v>
      </c>
    </row>
    <row r="2741" spans="1:25" x14ac:dyDescent="0.3">
      <c r="A2741" s="310" t="s">
        <v>5147</v>
      </c>
      <c r="B2741" s="310" t="s">
        <v>2195</v>
      </c>
      <c r="C2741" s="310" t="s">
        <v>5049</v>
      </c>
      <c r="D2741" s="36">
        <v>3</v>
      </c>
      <c r="E2741" s="36">
        <v>2012</v>
      </c>
      <c r="F2741" s="578">
        <v>18.019810971585649</v>
      </c>
      <c r="G2741" s="578">
        <v>3028.9046465555748</v>
      </c>
      <c r="H2741" s="578">
        <v>1.8881068010038324</v>
      </c>
      <c r="I2741" s="578">
        <v>1.2191728861071125</v>
      </c>
      <c r="J2741" s="578">
        <v>2.5867548092113127E-2</v>
      </c>
      <c r="K2741" s="578">
        <v>17.938897883965723</v>
      </c>
      <c r="L2741" s="578">
        <v>3000.8419698079397</v>
      </c>
      <c r="M2741" s="578">
        <v>1.8892466735172353</v>
      </c>
      <c r="N2741" s="578">
        <v>1.2116858568042475</v>
      </c>
      <c r="O2741" s="578">
        <v>2.5627854008537974E-2</v>
      </c>
      <c r="P2741" s="578">
        <v>18.01981097263825</v>
      </c>
      <c r="Q2741" s="578">
        <v>3028.9046465555748</v>
      </c>
      <c r="R2741" s="578">
        <v>1.8881067959591697</v>
      </c>
      <c r="S2741" s="578">
        <v>1.2191728861071125</v>
      </c>
      <c r="T2741" s="578">
        <v>2.5867548092113127E-2</v>
      </c>
      <c r="U2741" s="578">
        <v>17.938897375774076</v>
      </c>
      <c r="V2741" s="578">
        <v>3000.8419698079397</v>
      </c>
      <c r="W2741" s="578">
        <v>1.8892466740217002</v>
      </c>
      <c r="X2741" s="578">
        <v>1.2116858409717624</v>
      </c>
      <c r="Y2741" s="578">
        <v>2.5627853494370301E-2</v>
      </c>
    </row>
    <row r="2742" spans="1:25" x14ac:dyDescent="0.3">
      <c r="A2742" s="310" t="s">
        <v>5148</v>
      </c>
      <c r="B2742" s="310" t="s">
        <v>2195</v>
      </c>
      <c r="C2742" s="310" t="s">
        <v>5049</v>
      </c>
      <c r="D2742" s="36">
        <v>4</v>
      </c>
      <c r="E2742" s="36">
        <v>2012</v>
      </c>
      <c r="F2742" s="578">
        <v>15.426228792605475</v>
      </c>
      <c r="G2742" s="578">
        <v>2700.5592829386351</v>
      </c>
      <c r="H2742" s="578">
        <v>1.3071617457123126</v>
      </c>
      <c r="I2742" s="578">
        <v>1.0437148005391124</v>
      </c>
      <c r="J2742" s="578">
        <v>2.3063574898211873E-2</v>
      </c>
      <c r="K2742" s="578">
        <v>15.170843147575674</v>
      </c>
      <c r="L2742" s="578">
        <v>2643.9080200195249</v>
      </c>
      <c r="M2742" s="578">
        <v>1.3076742030486099</v>
      </c>
      <c r="N2742" s="578">
        <v>1.0253622109691274</v>
      </c>
      <c r="O2742" s="578">
        <v>2.2579730236126676E-2</v>
      </c>
      <c r="P2742" s="578">
        <v>15.426229312589049</v>
      </c>
      <c r="Q2742" s="578">
        <v>2700.5592829386351</v>
      </c>
      <c r="R2742" s="578">
        <v>1.3071617451884423</v>
      </c>
      <c r="S2742" s="578">
        <v>1.043714816371595</v>
      </c>
      <c r="T2742" s="578">
        <v>2.3063574898211873E-2</v>
      </c>
      <c r="U2742" s="578">
        <v>15.17084417028425</v>
      </c>
      <c r="V2742" s="578">
        <v>2643.9080200195249</v>
      </c>
      <c r="W2742" s="578">
        <v>1.3076742535340551</v>
      </c>
      <c r="X2742" s="578">
        <v>1.0253622109691252</v>
      </c>
      <c r="Y2742" s="578">
        <v>2.2579730236126676E-2</v>
      </c>
    </row>
    <row r="2743" spans="1:25" x14ac:dyDescent="0.3">
      <c r="A2743" s="310" t="s">
        <v>5149</v>
      </c>
      <c r="B2743" s="310" t="s">
        <v>2195</v>
      </c>
      <c r="C2743" s="310" t="s">
        <v>5049</v>
      </c>
      <c r="D2743" s="36">
        <v>5</v>
      </c>
      <c r="E2743" s="36">
        <v>2012</v>
      </c>
      <c r="F2743" s="578">
        <v>13.575751599171724</v>
      </c>
      <c r="G2743" s="578">
        <v>2374.8451334635351</v>
      </c>
      <c r="H2743" s="578">
        <v>1.01089465404705</v>
      </c>
      <c r="I2743" s="578">
        <v>0.91032042105992605</v>
      </c>
      <c r="J2743" s="578">
        <v>2.0281935324116249E-2</v>
      </c>
      <c r="K2743" s="578">
        <v>13.349075611394499</v>
      </c>
      <c r="L2743" s="578">
        <v>2331.3357315063449</v>
      </c>
      <c r="M2743" s="578">
        <v>1.0125752301343351</v>
      </c>
      <c r="N2743" s="578">
        <v>0.8934446913966283</v>
      </c>
      <c r="O2743" s="578">
        <v>1.9910333445295626E-2</v>
      </c>
      <c r="P2743" s="578">
        <v>13.575752121231375</v>
      </c>
      <c r="Q2743" s="578">
        <v>2374.8451334635351</v>
      </c>
      <c r="R2743" s="578">
        <v>1.0108946332475126</v>
      </c>
      <c r="S2743" s="578">
        <v>0.91032039994994751</v>
      </c>
      <c r="T2743" s="578">
        <v>2.0281935324116249E-2</v>
      </c>
      <c r="U2743" s="578">
        <v>13.349076129010999</v>
      </c>
      <c r="V2743" s="578">
        <v>2331.3357315063449</v>
      </c>
      <c r="W2743" s="578">
        <v>1.0125752169794049</v>
      </c>
      <c r="X2743" s="578">
        <v>0.8934446758745852</v>
      </c>
      <c r="Y2743" s="578">
        <v>1.9910333445295626E-2</v>
      </c>
    </row>
    <row r="2744" spans="1:25" x14ac:dyDescent="0.3">
      <c r="A2744" s="310" t="s">
        <v>5150</v>
      </c>
      <c r="B2744" s="310" t="s">
        <v>2195</v>
      </c>
      <c r="C2744" s="310" t="s">
        <v>5049</v>
      </c>
      <c r="D2744" s="36">
        <v>6</v>
      </c>
      <c r="E2744" s="36">
        <v>2012</v>
      </c>
      <c r="F2744" s="578">
        <v>12.47489505194725</v>
      </c>
      <c r="G2744" s="578">
        <v>2212.9214324951126</v>
      </c>
      <c r="H2744" s="578">
        <v>0.85893866691427889</v>
      </c>
      <c r="I2744" s="578">
        <v>0.83372139550434976</v>
      </c>
      <c r="J2744" s="578">
        <v>1.8899100017733823E-2</v>
      </c>
      <c r="K2744" s="578">
        <v>12.3009083682166</v>
      </c>
      <c r="L2744" s="578">
        <v>2182.0694109598776</v>
      </c>
      <c r="M2744" s="578">
        <v>0.85860680259065647</v>
      </c>
      <c r="N2744" s="578">
        <v>0.81934191286563807</v>
      </c>
      <c r="O2744" s="578">
        <v>1.863561976157745E-2</v>
      </c>
      <c r="P2744" s="578">
        <v>12.474895056177001</v>
      </c>
      <c r="Q2744" s="578">
        <v>2212.9214324951126</v>
      </c>
      <c r="R2744" s="578">
        <v>0.85893861099611923</v>
      </c>
      <c r="S2744" s="578">
        <v>0.83372136407221298</v>
      </c>
      <c r="T2744" s="578">
        <v>1.8899100017733823E-2</v>
      </c>
      <c r="U2744" s="578">
        <v>12.300906803070848</v>
      </c>
      <c r="V2744" s="578">
        <v>2182.0694109598776</v>
      </c>
      <c r="W2744" s="578">
        <v>0.85860679469381718</v>
      </c>
      <c r="X2744" s="578">
        <v>0.81934187312920848</v>
      </c>
      <c r="Y2744" s="578">
        <v>1.863561976157745E-2</v>
      </c>
    </row>
    <row r="2745" spans="1:25" x14ac:dyDescent="0.3">
      <c r="A2745" s="310" t="s">
        <v>5151</v>
      </c>
      <c r="B2745" s="310" t="s">
        <v>2195</v>
      </c>
      <c r="C2745" s="310" t="s">
        <v>5049</v>
      </c>
      <c r="D2745" s="36">
        <v>7</v>
      </c>
      <c r="E2745" s="36">
        <v>2012</v>
      </c>
      <c r="F2745" s="578">
        <v>12.14637263524245</v>
      </c>
      <c r="G2745" s="578">
        <v>2163.4145685831677</v>
      </c>
      <c r="H2745" s="578">
        <v>0.75313089170958791</v>
      </c>
      <c r="I2745" s="578">
        <v>0.7793183065950865</v>
      </c>
      <c r="J2745" s="578">
        <v>1.8476353162744354E-2</v>
      </c>
      <c r="K2745" s="578">
        <v>11.998257015259325</v>
      </c>
      <c r="L2745" s="578">
        <v>2140.4867668151824</v>
      </c>
      <c r="M2745" s="578">
        <v>0.75141911020424823</v>
      </c>
      <c r="N2745" s="578">
        <v>0.76890313376982955</v>
      </c>
      <c r="O2745" s="578">
        <v>1.82805353154738E-2</v>
      </c>
      <c r="P2745" s="578">
        <v>12.14637369029025</v>
      </c>
      <c r="Q2745" s="578">
        <v>2163.4145685831677</v>
      </c>
      <c r="R2745" s="578">
        <v>0.75313089170958802</v>
      </c>
      <c r="S2745" s="578">
        <v>0.77931827493011907</v>
      </c>
      <c r="T2745" s="578">
        <v>1.8476353162744354E-2</v>
      </c>
      <c r="U2745" s="578">
        <v>11.998255972241125</v>
      </c>
      <c r="V2745" s="578">
        <v>2140.4868189493773</v>
      </c>
      <c r="W2745" s="578">
        <v>0.7514191102042479</v>
      </c>
      <c r="X2745" s="578">
        <v>0.76890310893456082</v>
      </c>
      <c r="Y2745" s="578">
        <v>1.82805353154738E-2</v>
      </c>
    </row>
    <row r="2746" spans="1:25" x14ac:dyDescent="0.3">
      <c r="A2746" s="310" t="s">
        <v>5152</v>
      </c>
      <c r="B2746" s="310" t="s">
        <v>2195</v>
      </c>
      <c r="C2746" s="310" t="s">
        <v>5049</v>
      </c>
      <c r="D2746" s="36">
        <v>8</v>
      </c>
      <c r="E2746" s="36">
        <v>2012</v>
      </c>
      <c r="F2746" s="578">
        <v>10.521595544986919</v>
      </c>
      <c r="G2746" s="578">
        <v>1824.163798014315</v>
      </c>
      <c r="H2746" s="578">
        <v>0.68456024754171541</v>
      </c>
      <c r="I2746" s="578">
        <v>0.609857998788356</v>
      </c>
      <c r="J2746" s="578">
        <v>1.5579005295876375E-2</v>
      </c>
      <c r="K2746" s="578">
        <v>10.531616897123302</v>
      </c>
      <c r="L2746" s="578">
        <v>1836.28405253092</v>
      </c>
      <c r="M2746" s="578">
        <v>0.68130421341629621</v>
      </c>
      <c r="N2746" s="578">
        <v>0.61589996019999127</v>
      </c>
      <c r="O2746" s="578">
        <v>1.5682519801581852E-2</v>
      </c>
      <c r="P2746" s="578">
        <v>10.521595758400474</v>
      </c>
      <c r="Q2746" s="578">
        <v>1824.163798014315</v>
      </c>
      <c r="R2746" s="578">
        <v>0.68456024754171518</v>
      </c>
      <c r="S2746" s="578">
        <v>0.60985799366608195</v>
      </c>
      <c r="T2746" s="578">
        <v>1.5579005295876375E-2</v>
      </c>
      <c r="U2746" s="578">
        <v>10.531616951460165</v>
      </c>
      <c r="V2746" s="578">
        <v>1836.28405253092</v>
      </c>
      <c r="W2746" s="578">
        <v>0.68130418070359078</v>
      </c>
      <c r="X2746" s="578">
        <v>0.61589996516704493</v>
      </c>
      <c r="Y2746" s="578">
        <v>1.56825192777129E-2</v>
      </c>
    </row>
    <row r="2747" spans="1:25" x14ac:dyDescent="0.3">
      <c r="A2747" s="310" t="s">
        <v>5153</v>
      </c>
      <c r="B2747" s="310" t="s">
        <v>2195</v>
      </c>
      <c r="C2747" s="310" t="s">
        <v>5049</v>
      </c>
      <c r="D2747" s="36">
        <v>9</v>
      </c>
      <c r="E2747" s="36">
        <v>2012</v>
      </c>
      <c r="F2747" s="578">
        <v>10.223277632307132</v>
      </c>
      <c r="G2747" s="578">
        <v>1775.4764531453377</v>
      </c>
      <c r="H2747" s="578">
        <v>0.63447516000208704</v>
      </c>
      <c r="I2747" s="578">
        <v>0.56202302391951253</v>
      </c>
      <c r="J2747" s="578">
        <v>1.5163234386515451E-2</v>
      </c>
      <c r="K2747" s="578">
        <v>10.29615778618607</v>
      </c>
      <c r="L2747" s="578">
        <v>1802.7479133605925</v>
      </c>
      <c r="M2747" s="578">
        <v>0.63018700154498175</v>
      </c>
      <c r="N2747" s="578">
        <v>0.57830388083433049</v>
      </c>
      <c r="O2747" s="578">
        <v>1.5396154204305849E-2</v>
      </c>
      <c r="P2747" s="578">
        <v>10.223277681759376</v>
      </c>
      <c r="Q2747" s="578">
        <v>1775.4764531453377</v>
      </c>
      <c r="R2747" s="578">
        <v>0.63447515472459248</v>
      </c>
      <c r="S2747" s="578">
        <v>0.56202302337624099</v>
      </c>
      <c r="T2747" s="578">
        <v>1.5163234386515451E-2</v>
      </c>
      <c r="U2747" s="578">
        <v>10.296158452130223</v>
      </c>
      <c r="V2747" s="578">
        <v>1802.7479133605925</v>
      </c>
      <c r="W2747" s="578">
        <v>0.63018700629860724</v>
      </c>
      <c r="X2747" s="578">
        <v>0.57830388611182493</v>
      </c>
      <c r="Y2747" s="578">
        <v>1.5396154204305849E-2</v>
      </c>
    </row>
    <row r="2748" spans="1:25" x14ac:dyDescent="0.3">
      <c r="A2748" s="310" t="s">
        <v>5154</v>
      </c>
      <c r="B2748" s="310" t="s">
        <v>2195</v>
      </c>
      <c r="C2748" s="310" t="s">
        <v>5049</v>
      </c>
      <c r="D2748" s="36">
        <v>10</v>
      </c>
      <c r="E2748" s="36">
        <v>2012</v>
      </c>
      <c r="F2748" s="578">
        <v>9.9912392665379617</v>
      </c>
      <c r="G2748" s="578">
        <v>1737.6031163533476</v>
      </c>
      <c r="H2748" s="578">
        <v>0.59552019896606589</v>
      </c>
      <c r="I2748" s="578">
        <v>0.5248179506355275</v>
      </c>
      <c r="J2748" s="578">
        <v>1.483981344305595E-2</v>
      </c>
      <c r="K2748" s="578">
        <v>10.118760454381073</v>
      </c>
      <c r="L2748" s="578">
        <v>1777.1334381103475</v>
      </c>
      <c r="M2748" s="578">
        <v>0.59128145338036076</v>
      </c>
      <c r="N2748" s="578">
        <v>0.54846339342960404</v>
      </c>
      <c r="O2748" s="578">
        <v>1.5177407301962299E-2</v>
      </c>
      <c r="P2748" s="578">
        <v>9.9912381733592799</v>
      </c>
      <c r="Q2748" s="578">
        <v>1737.6031163533476</v>
      </c>
      <c r="R2748" s="578">
        <v>0.59552018903195847</v>
      </c>
      <c r="S2748" s="578">
        <v>0.52481795172207057</v>
      </c>
      <c r="T2748" s="578">
        <v>1.483981344305595E-2</v>
      </c>
      <c r="U2748" s="578">
        <v>10.118760483780797</v>
      </c>
      <c r="V2748" s="578">
        <v>1777.1334381103475</v>
      </c>
      <c r="W2748" s="578">
        <v>0.59128144282537121</v>
      </c>
      <c r="X2748" s="578">
        <v>0.54846337685982327</v>
      </c>
      <c r="Y2748" s="578">
        <v>1.5177407301962299E-2</v>
      </c>
    </row>
    <row r="2749" spans="1:25" x14ac:dyDescent="0.3">
      <c r="A2749" s="310" t="s">
        <v>5155</v>
      </c>
      <c r="B2749" s="310" t="s">
        <v>2195</v>
      </c>
      <c r="C2749" s="310" t="s">
        <v>5049</v>
      </c>
      <c r="D2749" s="36">
        <v>11</v>
      </c>
      <c r="E2749" s="36">
        <v>2012</v>
      </c>
      <c r="F2749" s="578">
        <v>9.6611830375089198</v>
      </c>
      <c r="G2749" s="578">
        <v>1662.0336507161426</v>
      </c>
      <c r="H2749" s="578">
        <v>0.56510161598756281</v>
      </c>
      <c r="I2749" s="578">
        <v>0.46305917676848624</v>
      </c>
      <c r="J2749" s="578">
        <v>1.4194428629707476E-2</v>
      </c>
      <c r="K2749" s="578">
        <v>9.8466891627467419</v>
      </c>
      <c r="L2749" s="578">
        <v>1715.0608291625924</v>
      </c>
      <c r="M2749" s="578">
        <v>0.56104126723948822</v>
      </c>
      <c r="N2749" s="578">
        <v>0.494998499751091</v>
      </c>
      <c r="O2749" s="578">
        <v>1.4647302081963624E-2</v>
      </c>
      <c r="P2749" s="578">
        <v>9.6611837179758897</v>
      </c>
      <c r="Q2749" s="578">
        <v>1662.0336507161426</v>
      </c>
      <c r="R2749" s="578">
        <v>0.56510160756685401</v>
      </c>
      <c r="S2749" s="578">
        <v>0.46305916186732476</v>
      </c>
      <c r="T2749" s="578">
        <v>1.419442863940875E-2</v>
      </c>
      <c r="U2749" s="578">
        <v>9.8466896746879673</v>
      </c>
      <c r="V2749" s="578">
        <v>1715.0608291625924</v>
      </c>
      <c r="W2749" s="578">
        <v>0.56104126723948822</v>
      </c>
      <c r="X2749" s="578">
        <v>0.49499849866454804</v>
      </c>
      <c r="Y2749" s="578">
        <v>1.4647302081963624E-2</v>
      </c>
    </row>
    <row r="2750" spans="1:25" x14ac:dyDescent="0.3">
      <c r="A2750" s="310" t="s">
        <v>5156</v>
      </c>
      <c r="B2750" s="310" t="s">
        <v>2195</v>
      </c>
      <c r="C2750" s="310" t="s">
        <v>5049</v>
      </c>
      <c r="D2750" s="36">
        <v>12</v>
      </c>
      <c r="E2750" s="36">
        <v>2012</v>
      </c>
      <c r="F2750" s="578">
        <v>9.3766635945454695</v>
      </c>
      <c r="G2750" s="578">
        <v>1584.519162495925</v>
      </c>
      <c r="H2750" s="578">
        <v>0.53950981669671172</v>
      </c>
      <c r="I2750" s="578">
        <v>0.39518496580421875</v>
      </c>
      <c r="J2750" s="578">
        <v>1.3532415662969725E-2</v>
      </c>
      <c r="K2750" s="578">
        <v>9.5902872584483472</v>
      </c>
      <c r="L2750" s="578">
        <v>1645.8457438150974</v>
      </c>
      <c r="M2750" s="578">
        <v>0.53521940375988608</v>
      </c>
      <c r="N2750" s="578">
        <v>0.43380443577188926</v>
      </c>
      <c r="O2750" s="578">
        <v>1.4056173512168799E-2</v>
      </c>
      <c r="P2750" s="578">
        <v>9.3766638623637544</v>
      </c>
      <c r="Q2750" s="578">
        <v>1584.519162495925</v>
      </c>
      <c r="R2750" s="578">
        <v>0.53950982672783176</v>
      </c>
      <c r="S2750" s="578">
        <v>0.39518493670038829</v>
      </c>
      <c r="T2750" s="578">
        <v>1.3532415139100775E-2</v>
      </c>
      <c r="U2750" s="578">
        <v>9.5902872040096394</v>
      </c>
      <c r="V2750" s="578">
        <v>1645.8457438150974</v>
      </c>
      <c r="W2750" s="578">
        <v>0.53521940427405379</v>
      </c>
      <c r="X2750" s="578">
        <v>0.43380441326492702</v>
      </c>
      <c r="Y2750" s="578">
        <v>1.4056173512168799E-2</v>
      </c>
    </row>
    <row r="2751" spans="1:25" x14ac:dyDescent="0.3">
      <c r="A2751" s="310" t="s">
        <v>5157</v>
      </c>
      <c r="B2751" s="310" t="s">
        <v>2195</v>
      </c>
      <c r="C2751" s="310" t="s">
        <v>5049</v>
      </c>
      <c r="D2751" s="36">
        <v>13</v>
      </c>
      <c r="E2751" s="36">
        <v>2012</v>
      </c>
      <c r="F2751" s="578">
        <v>9.6032742082509959</v>
      </c>
      <c r="G2751" s="578">
        <v>1603.938841501865</v>
      </c>
      <c r="H2751" s="578">
        <v>0.51210816868115194</v>
      </c>
      <c r="I2751" s="578">
        <v>0.36161958798766097</v>
      </c>
      <c r="J2751" s="578">
        <v>1.3698290567845075E-2</v>
      </c>
      <c r="K2751" s="578">
        <v>9.7987631549282526</v>
      </c>
      <c r="L2751" s="578">
        <v>1663.8750063578227</v>
      </c>
      <c r="M2751" s="578">
        <v>0.50849268880362275</v>
      </c>
      <c r="N2751" s="578">
        <v>0.402201862481888</v>
      </c>
      <c r="O2751" s="578">
        <v>1.421016037541745E-2</v>
      </c>
      <c r="P2751" s="578">
        <v>9.6032742331299072</v>
      </c>
      <c r="Q2751" s="578">
        <v>1603.938841501865</v>
      </c>
      <c r="R2751" s="578">
        <v>0.51210813282523249</v>
      </c>
      <c r="S2751" s="578">
        <v>0.36161958589218501</v>
      </c>
      <c r="T2751" s="578">
        <v>1.3698290567845075E-2</v>
      </c>
      <c r="U2751" s="578">
        <v>9.7987624895419039</v>
      </c>
      <c r="V2751" s="578">
        <v>1663.8750063578227</v>
      </c>
      <c r="W2751" s="578">
        <v>0.50849268352612798</v>
      </c>
      <c r="X2751" s="578">
        <v>0.40220186772057726</v>
      </c>
      <c r="Y2751" s="578">
        <v>1.421016037541745E-2</v>
      </c>
    </row>
    <row r="2752" spans="1:25" x14ac:dyDescent="0.3">
      <c r="A2752" s="310" t="s">
        <v>5158</v>
      </c>
      <c r="B2752" s="310" t="s">
        <v>2195</v>
      </c>
      <c r="C2752" s="310" t="s">
        <v>5049</v>
      </c>
      <c r="D2752" s="36">
        <v>14</v>
      </c>
      <c r="E2752" s="36">
        <v>2012</v>
      </c>
      <c r="F2752" s="578">
        <v>10.308477220780293</v>
      </c>
      <c r="G2752" s="578">
        <v>1728.9549954732224</v>
      </c>
      <c r="H2752" s="578">
        <v>0.4867089325562115</v>
      </c>
      <c r="I2752" s="578">
        <v>0.36776816503455201</v>
      </c>
      <c r="J2752" s="578">
        <v>1.4765990665182426E-2</v>
      </c>
      <c r="K2752" s="578">
        <v>10.440425938528858</v>
      </c>
      <c r="L2752" s="578">
        <v>1777.3983383178675</v>
      </c>
      <c r="M2752" s="578">
        <v>0.483767036911255</v>
      </c>
      <c r="N2752" s="578">
        <v>0.40619950772573499</v>
      </c>
      <c r="O2752" s="578">
        <v>1.5179728051104225E-2</v>
      </c>
      <c r="P2752" s="578">
        <v>10.308476863002046</v>
      </c>
      <c r="Q2752" s="578">
        <v>1728.9549954732224</v>
      </c>
      <c r="R2752" s="578">
        <v>0.4867089325562115</v>
      </c>
      <c r="S2752" s="578">
        <v>0.36776812809208975</v>
      </c>
      <c r="T2752" s="578">
        <v>1.4765990665182426E-2</v>
      </c>
      <c r="U2752" s="578">
        <v>10.440424845777041</v>
      </c>
      <c r="V2752" s="578">
        <v>1777.3983383178675</v>
      </c>
      <c r="W2752" s="578">
        <v>0.48376703795899301</v>
      </c>
      <c r="X2752" s="578">
        <v>0.40619950974360075</v>
      </c>
      <c r="Y2752" s="578">
        <v>1.5179728051104225E-2</v>
      </c>
    </row>
    <row r="2753" spans="1:25" x14ac:dyDescent="0.3">
      <c r="A2753" s="310" t="s">
        <v>5159</v>
      </c>
      <c r="B2753" s="310" t="s">
        <v>2195</v>
      </c>
      <c r="C2753" s="310" t="s">
        <v>5049</v>
      </c>
      <c r="D2753" s="36">
        <v>15</v>
      </c>
      <c r="E2753" s="36">
        <v>2012</v>
      </c>
      <c r="F2753" s="578">
        <v>10.912917928120175</v>
      </c>
      <c r="G2753" s="578">
        <v>1836.1186917622849</v>
      </c>
      <c r="H2753" s="578">
        <v>0.46493751813735129</v>
      </c>
      <c r="I2753" s="578">
        <v>0.37303641842057256</v>
      </c>
      <c r="J2753" s="578">
        <v>1.5681223002805653E-2</v>
      </c>
      <c r="K2753" s="578">
        <v>10.99319257767635</v>
      </c>
      <c r="L2753" s="578">
        <v>1874.6406351725202</v>
      </c>
      <c r="M2753" s="578">
        <v>0.46299066359642826</v>
      </c>
      <c r="N2753" s="578">
        <v>0.40778084270035175</v>
      </c>
      <c r="O2753" s="578">
        <v>1.6010226022141624E-2</v>
      </c>
      <c r="P2753" s="578">
        <v>10.912917410295099</v>
      </c>
      <c r="Q2753" s="578">
        <v>1836.1186396280898</v>
      </c>
      <c r="R2753" s="578">
        <v>0.46493751865636979</v>
      </c>
      <c r="S2753" s="578">
        <v>0.37303642369806722</v>
      </c>
      <c r="T2753" s="578">
        <v>1.5681223002805653E-2</v>
      </c>
      <c r="U2753" s="578">
        <v>10.993192579398301</v>
      </c>
      <c r="V2753" s="578">
        <v>1874.6406351725202</v>
      </c>
      <c r="W2753" s="578">
        <v>0.46299066359642849</v>
      </c>
      <c r="X2753" s="578">
        <v>0.40778084475702248</v>
      </c>
      <c r="Y2753" s="578">
        <v>1.6010226022141624E-2</v>
      </c>
    </row>
    <row r="2754" spans="1:25" x14ac:dyDescent="0.3">
      <c r="A2754" s="580" t="s">
        <v>5160</v>
      </c>
      <c r="B2754" s="580" t="s">
        <v>2195</v>
      </c>
      <c r="C2754" s="580" t="s">
        <v>5049</v>
      </c>
      <c r="D2754" s="581">
        <v>16</v>
      </c>
      <c r="E2754" s="581">
        <v>2012</v>
      </c>
      <c r="F2754" s="582">
        <v>11.61352597458845</v>
      </c>
      <c r="G2754" s="582">
        <v>1973.6393280029251</v>
      </c>
      <c r="H2754" s="582">
        <v>0.4529573640999533</v>
      </c>
      <c r="I2754" s="582">
        <v>0.38891768007306327</v>
      </c>
      <c r="J2754" s="582">
        <v>1.6855735584006902E-2</v>
      </c>
      <c r="K2754" s="582">
        <v>11.630850419547599</v>
      </c>
      <c r="L2754" s="582">
        <v>1999.5396830240825</v>
      </c>
      <c r="M2754" s="582">
        <v>0.45119749056660352</v>
      </c>
      <c r="N2754" s="582">
        <v>0.4205301916226738</v>
      </c>
      <c r="O2754" s="582">
        <v>1.707694070258485E-2</v>
      </c>
      <c r="P2754" s="582">
        <v>11.613525461269649</v>
      </c>
      <c r="Q2754" s="582">
        <v>1973.63938013712</v>
      </c>
      <c r="R2754" s="582">
        <v>0.452957379985794</v>
      </c>
      <c r="S2754" s="582">
        <v>0.38891767584330672</v>
      </c>
      <c r="T2754" s="582">
        <v>1.6855735584006902E-2</v>
      </c>
      <c r="U2754" s="582">
        <v>11.630848333283174</v>
      </c>
      <c r="V2754" s="582">
        <v>1999.5396830240825</v>
      </c>
      <c r="W2754" s="582">
        <v>0.45119748797151199</v>
      </c>
      <c r="X2754" s="582">
        <v>0.42053019690016857</v>
      </c>
      <c r="Y2754" s="582">
        <v>1.707694070258485E-2</v>
      </c>
    </row>
    <row r="2755" spans="1:25" x14ac:dyDescent="0.3">
      <c r="A2755" s="310" t="s">
        <v>5161</v>
      </c>
      <c r="B2755" s="310" t="s">
        <v>2195</v>
      </c>
      <c r="C2755" s="310" t="s">
        <v>5049</v>
      </c>
      <c r="D2755" s="36">
        <v>1</v>
      </c>
      <c r="E2755" s="36">
        <v>2020</v>
      </c>
      <c r="F2755" s="578">
        <v>18.032055841336774</v>
      </c>
      <c r="G2755" s="578">
        <v>8308.4358622233049</v>
      </c>
      <c r="H2755" s="578">
        <v>1.8297597499719449</v>
      </c>
      <c r="I2755" s="578">
        <v>0.91080937627702907</v>
      </c>
      <c r="J2755" s="578">
        <v>7.2190360282547716E-2</v>
      </c>
      <c r="K2755" s="578">
        <v>18.142005281440351</v>
      </c>
      <c r="L2755" s="578">
        <v>8361.7525380452389</v>
      </c>
      <c r="M2755" s="578">
        <v>1.8337486058201875</v>
      </c>
      <c r="N2755" s="578">
        <v>0.9166771477709208</v>
      </c>
      <c r="O2755" s="578">
        <v>7.2653196208799842E-2</v>
      </c>
      <c r="P2755" s="578">
        <v>18.032057430881302</v>
      </c>
      <c r="Q2755" s="578">
        <v>8308.4358622233049</v>
      </c>
      <c r="R2755" s="578">
        <v>1.8297600162914001</v>
      </c>
      <c r="S2755" s="578">
        <v>0.91080931822458888</v>
      </c>
      <c r="T2755" s="578">
        <v>7.2190359778081331E-2</v>
      </c>
      <c r="U2755" s="578">
        <v>18.14200578833205</v>
      </c>
      <c r="V2755" s="578">
        <v>8361.7525380452389</v>
      </c>
      <c r="W2755" s="578">
        <v>1.8337486037829225</v>
      </c>
      <c r="X2755" s="578">
        <v>0.91667719573403383</v>
      </c>
      <c r="Y2755" s="578">
        <v>7.2653195704333443E-2</v>
      </c>
    </row>
    <row r="2756" spans="1:25" x14ac:dyDescent="0.3">
      <c r="A2756" s="310" t="s">
        <v>5162</v>
      </c>
      <c r="B2756" s="310" t="s">
        <v>2195</v>
      </c>
      <c r="C2756" s="310" t="s">
        <v>5049</v>
      </c>
      <c r="D2756" s="36">
        <v>2</v>
      </c>
      <c r="E2756" s="36">
        <v>2020</v>
      </c>
      <c r="F2756" s="578">
        <v>9.559112117511777</v>
      </c>
      <c r="G2756" s="578">
        <v>4615.7782338460256</v>
      </c>
      <c r="H2756" s="578">
        <v>1.0210276176027597</v>
      </c>
      <c r="I2756" s="578">
        <v>0.48376399278640703</v>
      </c>
      <c r="J2756" s="578">
        <v>4.010437900433312E-2</v>
      </c>
      <c r="K2756" s="578">
        <v>9.7399599944959121</v>
      </c>
      <c r="L2756" s="578">
        <v>4691.8826293945258</v>
      </c>
      <c r="M2756" s="578">
        <v>1.0295695062765475</v>
      </c>
      <c r="N2756" s="578">
        <v>0.49045300483703602</v>
      </c>
      <c r="O2756" s="578">
        <v>4.076548203981168E-2</v>
      </c>
      <c r="P2756" s="578">
        <v>9.5591124160539973</v>
      </c>
      <c r="Q2756" s="578">
        <v>4615.7782847086546</v>
      </c>
      <c r="R2756" s="578">
        <v>1.0210276180684201</v>
      </c>
      <c r="S2756" s="578">
        <v>0.48376398766413276</v>
      </c>
      <c r="T2756" s="578">
        <v>4.010437900433312E-2</v>
      </c>
      <c r="U2756" s="578">
        <v>9.7399617183254943</v>
      </c>
      <c r="V2756" s="578">
        <v>4691.882578531895</v>
      </c>
      <c r="W2756" s="578">
        <v>1.02956951745242</v>
      </c>
      <c r="X2756" s="578">
        <v>0.49045302532613255</v>
      </c>
      <c r="Y2756" s="578">
        <v>4.076548203981168E-2</v>
      </c>
    </row>
    <row r="2757" spans="1:25" x14ac:dyDescent="0.3">
      <c r="A2757" s="310" t="s">
        <v>5163</v>
      </c>
      <c r="B2757" s="310" t="s">
        <v>2195</v>
      </c>
      <c r="C2757" s="310" t="s">
        <v>5049</v>
      </c>
      <c r="D2757" s="36">
        <v>3</v>
      </c>
      <c r="E2757" s="36">
        <v>2020</v>
      </c>
      <c r="F2757" s="578">
        <v>5.7509058575912251</v>
      </c>
      <c r="G2757" s="578">
        <v>2895.0763498942001</v>
      </c>
      <c r="H2757" s="578">
        <v>0.5512802309628263</v>
      </c>
      <c r="I2757" s="578">
        <v>0.28738514023522499</v>
      </c>
      <c r="J2757" s="578">
        <v>2.5154314993415E-2</v>
      </c>
      <c r="K2757" s="578">
        <v>5.7258321416702502</v>
      </c>
      <c r="L2757" s="578">
        <v>2869.2209027608201</v>
      </c>
      <c r="M2757" s="578">
        <v>0.55180318224787017</v>
      </c>
      <c r="N2757" s="578">
        <v>0.28546306029117297</v>
      </c>
      <c r="O2757" s="578">
        <v>2.4929560944049849E-2</v>
      </c>
      <c r="P2757" s="578">
        <v>5.7509058029584867</v>
      </c>
      <c r="Q2757" s="578">
        <v>2895.0763498942001</v>
      </c>
      <c r="R2757" s="578">
        <v>0.55128025735029906</v>
      </c>
      <c r="S2757" s="578">
        <v>0.28738514710372876</v>
      </c>
      <c r="T2757" s="578">
        <v>2.5154316545619275E-2</v>
      </c>
      <c r="U2757" s="578">
        <v>5.7258325118685462</v>
      </c>
      <c r="V2757" s="578">
        <v>2869.2209027608201</v>
      </c>
      <c r="W2757" s="578">
        <v>0.55180320273696704</v>
      </c>
      <c r="X2757" s="578">
        <v>0.28546305489726298</v>
      </c>
      <c r="Y2757" s="578">
        <v>2.4929561458217522E-2</v>
      </c>
    </row>
    <row r="2758" spans="1:25" x14ac:dyDescent="0.3">
      <c r="A2758" s="310" t="s">
        <v>5164</v>
      </c>
      <c r="B2758" s="310" t="s">
        <v>2195</v>
      </c>
      <c r="C2758" s="310" t="s">
        <v>5049</v>
      </c>
      <c r="D2758" s="36">
        <v>4</v>
      </c>
      <c r="E2758" s="36">
        <v>2020</v>
      </c>
      <c r="F2758" s="578">
        <v>4.8627201230616794</v>
      </c>
      <c r="G2758" s="578">
        <v>2571.8448232014925</v>
      </c>
      <c r="H2758" s="578">
        <v>0.38505349453771426</v>
      </c>
      <c r="I2758" s="578">
        <v>0.24817482808915226</v>
      </c>
      <c r="J2758" s="578">
        <v>2.2346744876510102E-2</v>
      </c>
      <c r="K2758" s="578">
        <v>4.7874440690078073</v>
      </c>
      <c r="L2758" s="578">
        <v>2519.1497802734325</v>
      </c>
      <c r="M2758" s="578">
        <v>0.38510197142507674</v>
      </c>
      <c r="N2758" s="578">
        <v>0.24364528944715802</v>
      </c>
      <c r="O2758" s="578">
        <v>2.1888760539392572E-2</v>
      </c>
      <c r="P2758" s="578">
        <v>4.8627199665485596</v>
      </c>
      <c r="Q2758" s="578">
        <v>2571.8448753356874</v>
      </c>
      <c r="R2758" s="578">
        <v>0.38505347369452098</v>
      </c>
      <c r="S2758" s="578">
        <v>0.24817482808915253</v>
      </c>
      <c r="T2758" s="578">
        <v>2.2346744876510102E-2</v>
      </c>
      <c r="U2758" s="578">
        <v>4.7874439645929616</v>
      </c>
      <c r="V2758" s="578">
        <v>2519.1497802734325</v>
      </c>
      <c r="W2758" s="578">
        <v>0.38510199719651872</v>
      </c>
      <c r="X2758" s="578">
        <v>0.24364528905910698</v>
      </c>
      <c r="Y2758" s="578">
        <v>2.1888760539392572E-2</v>
      </c>
    </row>
    <row r="2759" spans="1:25" x14ac:dyDescent="0.3">
      <c r="A2759" s="310" t="s">
        <v>5165</v>
      </c>
      <c r="B2759" s="310" t="s">
        <v>2195</v>
      </c>
      <c r="C2759" s="310" t="s">
        <v>5049</v>
      </c>
      <c r="D2759" s="36">
        <v>5</v>
      </c>
      <c r="E2759" s="36">
        <v>2020</v>
      </c>
      <c r="F2759" s="578">
        <v>4.2285045067219427</v>
      </c>
      <c r="G2759" s="578">
        <v>2255.0319875081323</v>
      </c>
      <c r="H2759" s="578">
        <v>0.29899103090913998</v>
      </c>
      <c r="I2759" s="578">
        <v>0.21689985546981877</v>
      </c>
      <c r="J2759" s="578">
        <v>1.9594552965524249E-2</v>
      </c>
      <c r="K2759" s="578">
        <v>4.1664676483693848</v>
      </c>
      <c r="L2759" s="578">
        <v>2215.2582321166924</v>
      </c>
      <c r="M2759" s="578">
        <v>0.29941943028825274</v>
      </c>
      <c r="N2759" s="578">
        <v>0.21281214324214151</v>
      </c>
      <c r="O2759" s="578">
        <v>1.9248811469878977E-2</v>
      </c>
      <c r="P2759" s="578">
        <v>4.2285048794061932</v>
      </c>
      <c r="Q2759" s="578">
        <v>2255.0319875081323</v>
      </c>
      <c r="R2759" s="578">
        <v>0.29899107194796626</v>
      </c>
      <c r="S2759" s="578">
        <v>0.21689989444954899</v>
      </c>
      <c r="T2759" s="578">
        <v>1.9594552965524249E-2</v>
      </c>
      <c r="U2759" s="578">
        <v>4.1664674941287805</v>
      </c>
      <c r="V2759" s="578">
        <v>2215.2582321166924</v>
      </c>
      <c r="W2759" s="578">
        <v>0.29941942982501674</v>
      </c>
      <c r="X2759" s="578">
        <v>0.21281214425107423</v>
      </c>
      <c r="Y2759" s="578">
        <v>1.9248811469878977E-2</v>
      </c>
    </row>
    <row r="2760" spans="1:25" x14ac:dyDescent="0.3">
      <c r="A2760" s="310" t="s">
        <v>5166</v>
      </c>
      <c r="B2760" s="310" t="s">
        <v>2195</v>
      </c>
      <c r="C2760" s="310" t="s">
        <v>5049</v>
      </c>
      <c r="D2760" s="36">
        <v>6</v>
      </c>
      <c r="E2760" s="36">
        <v>2020</v>
      </c>
      <c r="F2760" s="578">
        <v>3.8529795678429428</v>
      </c>
      <c r="G2760" s="578">
        <v>2096.2067565917951</v>
      </c>
      <c r="H2760" s="578">
        <v>0.25586525644030123</v>
      </c>
      <c r="I2760" s="578">
        <v>0.19871580280596302</v>
      </c>
      <c r="J2760" s="578">
        <v>1.8214940597924049E-2</v>
      </c>
      <c r="K2760" s="578">
        <v>3.8085975723552048</v>
      </c>
      <c r="L2760" s="578">
        <v>2068.8387336730898</v>
      </c>
      <c r="M2760" s="578">
        <v>0.25572233135608224</v>
      </c>
      <c r="N2760" s="578">
        <v>0.19529716321267149</v>
      </c>
      <c r="O2760" s="578">
        <v>1.7976952037618774E-2</v>
      </c>
      <c r="P2760" s="578">
        <v>3.8529794647741502</v>
      </c>
      <c r="Q2760" s="578">
        <v>2096.2067565917951</v>
      </c>
      <c r="R2760" s="578">
        <v>0.25586525821320971</v>
      </c>
      <c r="S2760" s="578">
        <v>0.19871580228209401</v>
      </c>
      <c r="T2760" s="578">
        <v>1.8214940597924049E-2</v>
      </c>
      <c r="U2760" s="578">
        <v>3.8085976795615899</v>
      </c>
      <c r="V2760" s="578">
        <v>2068.8387336730898</v>
      </c>
      <c r="W2760" s="578">
        <v>0.25572235872095878</v>
      </c>
      <c r="X2760" s="578">
        <v>0.1952971533367715</v>
      </c>
      <c r="Y2760" s="578">
        <v>1.7976952551786423E-2</v>
      </c>
    </row>
    <row r="2761" spans="1:25" x14ac:dyDescent="0.3">
      <c r="A2761" s="310" t="s">
        <v>5167</v>
      </c>
      <c r="B2761" s="310" t="s">
        <v>2195</v>
      </c>
      <c r="C2761" s="310" t="s">
        <v>5049</v>
      </c>
      <c r="D2761" s="36">
        <v>7</v>
      </c>
      <c r="E2761" s="36">
        <v>2020</v>
      </c>
      <c r="F2761" s="578">
        <v>3.7190081933949828</v>
      </c>
      <c r="G2761" s="578">
        <v>2048.5046806335404</v>
      </c>
      <c r="H2761" s="578">
        <v>0.22523331529373503</v>
      </c>
      <c r="I2761" s="578">
        <v>0.186317604035139</v>
      </c>
      <c r="J2761" s="578">
        <v>1.7800514528062125E-2</v>
      </c>
      <c r="K2761" s="578">
        <v>3.6828988314045947</v>
      </c>
      <c r="L2761" s="578">
        <v>2028.7381769816025</v>
      </c>
      <c r="M2761" s="578">
        <v>0.22479510919219975</v>
      </c>
      <c r="N2761" s="578">
        <v>0.18387156038079375</v>
      </c>
      <c r="O2761" s="578">
        <v>1.7628584774987098E-2</v>
      </c>
      <c r="P2761" s="578">
        <v>3.7190082941342499</v>
      </c>
      <c r="Q2761" s="578">
        <v>2048.5047327677348</v>
      </c>
      <c r="R2761" s="578">
        <v>0.22523331538832247</v>
      </c>
      <c r="S2761" s="578">
        <v>0.18631759883525448</v>
      </c>
      <c r="T2761" s="578">
        <v>1.7800515042229799E-2</v>
      </c>
      <c r="U2761" s="578">
        <v>3.6828989878146423</v>
      </c>
      <c r="V2761" s="578">
        <v>2028.7381769816025</v>
      </c>
      <c r="W2761" s="578">
        <v>0.22479513077026503</v>
      </c>
      <c r="X2761" s="578">
        <v>0.18387155514210424</v>
      </c>
      <c r="Y2761" s="578">
        <v>1.762858425111815E-2</v>
      </c>
    </row>
    <row r="2762" spans="1:25" x14ac:dyDescent="0.3">
      <c r="A2762" s="310" t="s">
        <v>5168</v>
      </c>
      <c r="B2762" s="310" t="s">
        <v>2195</v>
      </c>
      <c r="C2762" s="310" t="s">
        <v>5049</v>
      </c>
      <c r="D2762" s="36">
        <v>8</v>
      </c>
      <c r="E2762" s="36">
        <v>2020</v>
      </c>
      <c r="F2762" s="578">
        <v>3.2104561066910975</v>
      </c>
      <c r="G2762" s="578">
        <v>1715.8247477213524</v>
      </c>
      <c r="H2762" s="578">
        <v>0.20251142757964125</v>
      </c>
      <c r="I2762" s="578">
        <v>0.14441039785742699</v>
      </c>
      <c r="J2762" s="578">
        <v>1.4910689652121251E-2</v>
      </c>
      <c r="K2762" s="578">
        <v>3.2203445594216902</v>
      </c>
      <c r="L2762" s="578">
        <v>1730.2580235799101</v>
      </c>
      <c r="M2762" s="578">
        <v>0.20198132957496723</v>
      </c>
      <c r="N2762" s="578">
        <v>0.146092504262924</v>
      </c>
      <c r="O2762" s="578">
        <v>1.5035867642533601E-2</v>
      </c>
      <c r="P2762" s="578">
        <v>3.2104564733757148</v>
      </c>
      <c r="Q2762" s="578">
        <v>1715.8246955871523</v>
      </c>
      <c r="R2762" s="578">
        <v>0.20251142732498276</v>
      </c>
      <c r="S2762" s="578">
        <v>0.14441039785742699</v>
      </c>
      <c r="T2762" s="578">
        <v>1.4910689652121251E-2</v>
      </c>
      <c r="U2762" s="578">
        <v>3.2203445074749903</v>
      </c>
      <c r="V2762" s="578">
        <v>1730.2579714457152</v>
      </c>
      <c r="W2762" s="578">
        <v>0.201981329892684</v>
      </c>
      <c r="X2762" s="578">
        <v>0.146092503739055</v>
      </c>
      <c r="Y2762" s="578">
        <v>1.5035867642533601E-2</v>
      </c>
    </row>
    <row r="2763" spans="1:25" x14ac:dyDescent="0.3">
      <c r="A2763" s="310" t="s">
        <v>5169</v>
      </c>
      <c r="B2763" s="310" t="s">
        <v>2195</v>
      </c>
      <c r="C2763" s="310" t="s">
        <v>5049</v>
      </c>
      <c r="D2763" s="36">
        <v>9</v>
      </c>
      <c r="E2763" s="36">
        <v>2020</v>
      </c>
      <c r="F2763" s="578">
        <v>3.0973000964489326</v>
      </c>
      <c r="G2763" s="578">
        <v>1664.6751136779699</v>
      </c>
      <c r="H2763" s="578">
        <v>0.18697487915293676</v>
      </c>
      <c r="I2763" s="578">
        <v>0.132783003151416</v>
      </c>
      <c r="J2763" s="578">
        <v>1.446669434759915E-2</v>
      </c>
      <c r="K2763" s="578">
        <v>3.1245795295556755</v>
      </c>
      <c r="L2763" s="578">
        <v>1693.9915593465148</v>
      </c>
      <c r="M2763" s="578">
        <v>0.18637452342954874</v>
      </c>
      <c r="N2763" s="578">
        <v>0.13702929666032973</v>
      </c>
      <c r="O2763" s="578">
        <v>1.4721113014578176E-2</v>
      </c>
      <c r="P2763" s="578">
        <v>3.0973000966575102</v>
      </c>
      <c r="Q2763" s="578">
        <v>1664.6751136779699</v>
      </c>
      <c r="R2763" s="578">
        <v>0.18697487961132175</v>
      </c>
      <c r="S2763" s="578">
        <v>0.132783003151416</v>
      </c>
      <c r="T2763" s="578">
        <v>1.446669434759915E-2</v>
      </c>
      <c r="U2763" s="578">
        <v>3.1245793199583778</v>
      </c>
      <c r="V2763" s="578">
        <v>1693.9915593465148</v>
      </c>
      <c r="W2763" s="578">
        <v>0.18637452276743652</v>
      </c>
      <c r="X2763" s="578">
        <v>0.13702929456485402</v>
      </c>
      <c r="Y2763" s="578">
        <v>1.4721115110053976E-2</v>
      </c>
    </row>
    <row r="2764" spans="1:25" x14ac:dyDescent="0.3">
      <c r="A2764" s="310" t="s">
        <v>5170</v>
      </c>
      <c r="B2764" s="310" t="s">
        <v>2195</v>
      </c>
      <c r="C2764" s="310" t="s">
        <v>5049</v>
      </c>
      <c r="D2764" s="36">
        <v>10</v>
      </c>
      <c r="E2764" s="36">
        <v>2020</v>
      </c>
      <c r="F2764" s="578">
        <v>3.0092850295380504</v>
      </c>
      <c r="G2764" s="578">
        <v>1624.8909873962375</v>
      </c>
      <c r="H2764" s="578">
        <v>0.17489129966755401</v>
      </c>
      <c r="I2764" s="578">
        <v>0.12373957115535875</v>
      </c>
      <c r="J2764" s="578">
        <v>1.4121334388619251E-2</v>
      </c>
      <c r="K2764" s="578">
        <v>3.0518706897855652</v>
      </c>
      <c r="L2764" s="578">
        <v>1666.2367757161401</v>
      </c>
      <c r="M2764" s="578">
        <v>0.17446016154766125</v>
      </c>
      <c r="N2764" s="578">
        <v>0.12981247579834052</v>
      </c>
      <c r="O2764" s="578">
        <v>1.4480270246470625E-2</v>
      </c>
      <c r="P2764" s="578">
        <v>3.0092856480405255</v>
      </c>
      <c r="Q2764" s="578">
        <v>1624.8909352620399</v>
      </c>
      <c r="R2764" s="578">
        <v>0.174891300334517</v>
      </c>
      <c r="S2764" s="578">
        <v>0.12373957398813151</v>
      </c>
      <c r="T2764" s="578">
        <v>1.4121334388619251E-2</v>
      </c>
      <c r="U2764" s="578">
        <v>3.051870374273975</v>
      </c>
      <c r="V2764" s="578">
        <v>1666.2367757161401</v>
      </c>
      <c r="W2764" s="578">
        <v>0.17446016138031425</v>
      </c>
      <c r="X2764" s="578">
        <v>0.12981249708294199</v>
      </c>
      <c r="Y2764" s="578">
        <v>1.4480270246470625E-2</v>
      </c>
    </row>
    <row r="2765" spans="1:25" x14ac:dyDescent="0.3">
      <c r="A2765" s="310" t="s">
        <v>5171</v>
      </c>
      <c r="B2765" s="310" t="s">
        <v>2195</v>
      </c>
      <c r="C2765" s="310" t="s">
        <v>5049</v>
      </c>
      <c r="D2765" s="36">
        <v>11</v>
      </c>
      <c r="E2765" s="36">
        <v>2020</v>
      </c>
      <c r="F2765" s="578">
        <v>2.8935953923294875</v>
      </c>
      <c r="G2765" s="578">
        <v>1549.2181167602498</v>
      </c>
      <c r="H2765" s="578">
        <v>0.16489535361445901</v>
      </c>
      <c r="I2765" s="578">
        <v>0.10858914859515274</v>
      </c>
      <c r="J2765" s="578">
        <v>1.3464140060629326E-2</v>
      </c>
      <c r="K2765" s="578">
        <v>2.9530283035364802</v>
      </c>
      <c r="L2765" s="578">
        <v>1603.7679061889598</v>
      </c>
      <c r="M2765" s="578">
        <v>0.16466645606972902</v>
      </c>
      <c r="N2765" s="578">
        <v>0.11672020230131801</v>
      </c>
      <c r="O2765" s="578">
        <v>1.393776973903485E-2</v>
      </c>
      <c r="P2765" s="578">
        <v>2.8935952918509402</v>
      </c>
      <c r="Q2765" s="578">
        <v>1549.2181167602498</v>
      </c>
      <c r="R2765" s="578">
        <v>0.16489535340588174</v>
      </c>
      <c r="S2765" s="578">
        <v>0.10858915497859251</v>
      </c>
      <c r="T2765" s="578">
        <v>1.3464139541611025E-2</v>
      </c>
      <c r="U2765" s="578">
        <v>2.9530280951269803</v>
      </c>
      <c r="V2765" s="578">
        <v>1603.7679583231575</v>
      </c>
      <c r="W2765" s="578">
        <v>0.16466650328826876</v>
      </c>
      <c r="X2765" s="578">
        <v>0.11672020676390552</v>
      </c>
      <c r="Y2765" s="578">
        <v>1.393777025805315E-2</v>
      </c>
    </row>
    <row r="2766" spans="1:25" x14ac:dyDescent="0.3">
      <c r="A2766" s="310" t="s">
        <v>5172</v>
      </c>
      <c r="B2766" s="310" t="s">
        <v>2195</v>
      </c>
      <c r="C2766" s="310" t="s">
        <v>5049</v>
      </c>
      <c r="D2766" s="36">
        <v>12</v>
      </c>
      <c r="E2766" s="36">
        <v>2020</v>
      </c>
      <c r="F2766" s="578">
        <v>2.7942515911460402</v>
      </c>
      <c r="G2766" s="578">
        <v>1474.3513539632127</v>
      </c>
      <c r="H2766" s="578">
        <v>0.156372677773712</v>
      </c>
      <c r="I2766" s="578">
        <v>9.1976786381565007E-2</v>
      </c>
      <c r="J2766" s="578">
        <v>1.2813709394928624E-2</v>
      </c>
      <c r="K2766" s="578">
        <v>2.8619344479914877</v>
      </c>
      <c r="L2766" s="578">
        <v>1536.8991584777777</v>
      </c>
      <c r="M2766" s="578">
        <v>0.15619042391820825</v>
      </c>
      <c r="N2766" s="578">
        <v>0.10176530833511249</v>
      </c>
      <c r="O2766" s="578">
        <v>1.3356828111379049E-2</v>
      </c>
      <c r="P2766" s="578">
        <v>2.7942516435086824</v>
      </c>
      <c r="Q2766" s="578">
        <v>1474.3513539632127</v>
      </c>
      <c r="R2766" s="578">
        <v>0.15637267829515572</v>
      </c>
      <c r="S2766" s="578">
        <v>9.1976788088989708E-2</v>
      </c>
      <c r="T2766" s="578">
        <v>1.2813709394928624E-2</v>
      </c>
      <c r="U2766" s="578">
        <v>2.8619345539069974</v>
      </c>
      <c r="V2766" s="578">
        <v>1536.8991584777777</v>
      </c>
      <c r="W2766" s="578">
        <v>0.15619041845760248</v>
      </c>
      <c r="X2766" s="578">
        <v>0.10176531539764225</v>
      </c>
      <c r="Y2766" s="578">
        <v>1.3356828111379049E-2</v>
      </c>
    </row>
    <row r="2767" spans="1:25" x14ac:dyDescent="0.3">
      <c r="A2767" s="310" t="s">
        <v>5173</v>
      </c>
      <c r="B2767" s="310" t="s">
        <v>2195</v>
      </c>
      <c r="C2767" s="310" t="s">
        <v>5049</v>
      </c>
      <c r="D2767" s="36">
        <v>13</v>
      </c>
      <c r="E2767" s="36">
        <v>2020</v>
      </c>
      <c r="F2767" s="578">
        <v>2.8527135513662225</v>
      </c>
      <c r="G2767" s="578">
        <v>1500.9047495524051</v>
      </c>
      <c r="H2767" s="578">
        <v>0.14870971791363702</v>
      </c>
      <c r="I2767" s="578">
        <v>8.416327372833618E-2</v>
      </c>
      <c r="J2767" s="578">
        <v>1.3043746386150176E-2</v>
      </c>
      <c r="K2767" s="578">
        <v>2.9145866833471974</v>
      </c>
      <c r="L2767" s="578">
        <v>1561.4862645467074</v>
      </c>
      <c r="M2767" s="578">
        <v>0.14868934416638951</v>
      </c>
      <c r="N2767" s="578">
        <v>9.4396268250420662E-2</v>
      </c>
      <c r="O2767" s="578">
        <v>1.3569814511962824E-2</v>
      </c>
      <c r="P2767" s="578">
        <v>2.8527135014871075</v>
      </c>
      <c r="Q2767" s="578">
        <v>1500.9046974182102</v>
      </c>
      <c r="R2767" s="578">
        <v>0.14870971775720426</v>
      </c>
      <c r="S2767" s="578">
        <v>8.4163279393881837E-2</v>
      </c>
      <c r="T2767" s="578">
        <v>1.3043745867131876E-2</v>
      </c>
      <c r="U2767" s="578">
        <v>2.9145866311415953</v>
      </c>
      <c r="V2767" s="578">
        <v>1561.4863166809025</v>
      </c>
      <c r="W2767" s="578">
        <v>0.14868934416638951</v>
      </c>
      <c r="X2767" s="578">
        <v>9.439626700865722E-2</v>
      </c>
      <c r="Y2767" s="578">
        <v>1.3569814511962824E-2</v>
      </c>
    </row>
    <row r="2768" spans="1:25" x14ac:dyDescent="0.3">
      <c r="A2768" s="310" t="s">
        <v>5174</v>
      </c>
      <c r="B2768" s="310" t="s">
        <v>2195</v>
      </c>
      <c r="C2768" s="310" t="s">
        <v>5049</v>
      </c>
      <c r="D2768" s="36">
        <v>14</v>
      </c>
      <c r="E2768" s="36">
        <v>2020</v>
      </c>
      <c r="F2768" s="578">
        <v>3.0398000444947622</v>
      </c>
      <c r="G2768" s="578">
        <v>1607.1741600036601</v>
      </c>
      <c r="H2768" s="578">
        <v>0.14260612238892073</v>
      </c>
      <c r="I2768" s="578">
        <v>8.5975420666121183E-2</v>
      </c>
      <c r="J2768" s="578">
        <v>1.3968244350204825E-2</v>
      </c>
      <c r="K2768" s="578">
        <v>3.0836531285252278</v>
      </c>
      <c r="L2768" s="578">
        <v>1657.821876525875</v>
      </c>
      <c r="M2768" s="578">
        <v>0.14264463258829524</v>
      </c>
      <c r="N2768" s="578">
        <v>9.5650031347759026E-2</v>
      </c>
      <c r="O2768" s="578">
        <v>1.4407940674573124E-2</v>
      </c>
      <c r="P2768" s="578">
        <v>3.0397998358275751</v>
      </c>
      <c r="Q2768" s="578">
        <v>1607.1741600036601</v>
      </c>
      <c r="R2768" s="578">
        <v>0.14260612197904202</v>
      </c>
      <c r="S2768" s="578">
        <v>8.5975426836133309E-2</v>
      </c>
      <c r="T2768" s="578">
        <v>1.39682443502048E-2</v>
      </c>
      <c r="U2768" s="578">
        <v>3.0836532340714822</v>
      </c>
      <c r="V2768" s="578">
        <v>1657.821876525875</v>
      </c>
      <c r="W2768" s="578">
        <v>0.14264463794461302</v>
      </c>
      <c r="X2768" s="578">
        <v>9.5650032317886699E-2</v>
      </c>
      <c r="Y2768" s="578">
        <v>1.4407940674573124E-2</v>
      </c>
    </row>
    <row r="2769" spans="1:25" x14ac:dyDescent="0.3">
      <c r="A2769" s="310" t="s">
        <v>5175</v>
      </c>
      <c r="B2769" s="310" t="s">
        <v>2195</v>
      </c>
      <c r="C2769" s="310" t="s">
        <v>5049</v>
      </c>
      <c r="D2769" s="36">
        <v>15</v>
      </c>
      <c r="E2769" s="36">
        <v>2020</v>
      </c>
      <c r="F2769" s="578">
        <v>3.2001592446673923</v>
      </c>
      <c r="G2769" s="578">
        <v>1698.2651023864701</v>
      </c>
      <c r="H2769" s="578">
        <v>0.13737484306329825</v>
      </c>
      <c r="I2769" s="578">
        <v>8.7528482622777404E-2</v>
      </c>
      <c r="J2769" s="578">
        <v>1.4760686395068924E-2</v>
      </c>
      <c r="K2769" s="578">
        <v>3.2293022458397846</v>
      </c>
      <c r="L2769" s="578">
        <v>1740.3316218058201</v>
      </c>
      <c r="M2769" s="578">
        <v>0.13754808588419076</v>
      </c>
      <c r="N2769" s="578">
        <v>9.6254101139493217E-2</v>
      </c>
      <c r="O2769" s="578">
        <v>1.5125746867852251E-2</v>
      </c>
      <c r="P2769" s="578">
        <v>3.20015940180686</v>
      </c>
      <c r="Q2769" s="578">
        <v>1698.2651023864701</v>
      </c>
      <c r="R2769" s="578">
        <v>0.13737478633750727</v>
      </c>
      <c r="S2769" s="578">
        <v>8.7528485145109317E-2</v>
      </c>
      <c r="T2769" s="578">
        <v>1.4760686395068924E-2</v>
      </c>
      <c r="U2769" s="578">
        <v>3.2293023528400173</v>
      </c>
      <c r="V2769" s="578">
        <v>1740.3316739400175</v>
      </c>
      <c r="W2769" s="578">
        <v>0.13754811757704924</v>
      </c>
      <c r="X2769" s="578">
        <v>9.6254103545409905E-2</v>
      </c>
      <c r="Y2769" s="578">
        <v>1.5125746867852251E-2</v>
      </c>
    </row>
    <row r="2770" spans="1:25" x14ac:dyDescent="0.3">
      <c r="A2770" s="580" t="s">
        <v>5176</v>
      </c>
      <c r="B2770" s="580" t="s">
        <v>2195</v>
      </c>
      <c r="C2770" s="580" t="s">
        <v>5049</v>
      </c>
      <c r="D2770" s="581">
        <v>16</v>
      </c>
      <c r="E2770" s="581">
        <v>2020</v>
      </c>
      <c r="F2770" s="582">
        <v>3.3943838748758273</v>
      </c>
      <c r="G2770" s="582">
        <v>1821.8134282429951</v>
      </c>
      <c r="H2770" s="582">
        <v>0.13491897966014149</v>
      </c>
      <c r="I2770" s="582">
        <v>9.1510206732588473E-2</v>
      </c>
      <c r="J2770" s="582">
        <v>1.5834864636417426E-2</v>
      </c>
      <c r="K2770" s="582">
        <v>3.4051973872228651</v>
      </c>
      <c r="L2770" s="582">
        <v>1852.4392560323049</v>
      </c>
      <c r="M2770" s="582">
        <v>0.13502470238745426</v>
      </c>
      <c r="N2770" s="582">
        <v>9.9445629826125953E-2</v>
      </c>
      <c r="O2770" s="582">
        <v>1.6100449856215424E-2</v>
      </c>
      <c r="P2770" s="582">
        <v>3.3943841330571223</v>
      </c>
      <c r="Q2770" s="582">
        <v>1821.8134282429951</v>
      </c>
      <c r="R2770" s="582">
        <v>0.13491897995603075</v>
      </c>
      <c r="S2770" s="582">
        <v>9.1510207120639522E-2</v>
      </c>
      <c r="T2770" s="582">
        <v>1.5834864636417426E-2</v>
      </c>
      <c r="U2770" s="582">
        <v>3.4051973350166551</v>
      </c>
      <c r="V2770" s="582">
        <v>1852.4392560323049</v>
      </c>
      <c r="W2770" s="582">
        <v>0.13502470701375049</v>
      </c>
      <c r="X2770" s="582">
        <v>9.9445631378330249E-2</v>
      </c>
      <c r="Y2770" s="582">
        <v>1.6100449856215424E-2</v>
      </c>
    </row>
    <row r="2771" spans="1:25" x14ac:dyDescent="0.3">
      <c r="A2771" s="310" t="s">
        <v>5177</v>
      </c>
      <c r="B2771" s="310" t="s">
        <v>2195</v>
      </c>
      <c r="C2771" s="310" t="s">
        <v>5049</v>
      </c>
      <c r="D2771" s="36">
        <v>1</v>
      </c>
      <c r="E2771" s="36">
        <v>2030</v>
      </c>
      <c r="F2771" s="578">
        <v>7.9098338162351229</v>
      </c>
      <c r="G2771" s="578">
        <v>8056.5135574340775</v>
      </c>
      <c r="H2771" s="578">
        <v>0.7464633876394744</v>
      </c>
      <c r="I2771" s="578">
        <v>0.21830738110778175</v>
      </c>
      <c r="J2771" s="578">
        <v>6.9368202937766854E-2</v>
      </c>
      <c r="K2771" s="578">
        <v>7.9606630413603181</v>
      </c>
      <c r="L2771" s="578">
        <v>8110.4630228678343</v>
      </c>
      <c r="M2771" s="578">
        <v>0.74780922865708477</v>
      </c>
      <c r="N2771" s="578">
        <v>0.22015448993382275</v>
      </c>
      <c r="O2771" s="578">
        <v>6.983264093287285E-2</v>
      </c>
      <c r="P2771" s="578">
        <v>7.9098339230798311</v>
      </c>
      <c r="Q2771" s="578">
        <v>8056.5135574340775</v>
      </c>
      <c r="R2771" s="578">
        <v>0.74646338780439614</v>
      </c>
      <c r="S2771" s="578">
        <v>0.21830738615244577</v>
      </c>
      <c r="T2771" s="578">
        <v>6.9368202937766854E-2</v>
      </c>
      <c r="U2771" s="578">
        <v>7.9606632499286754</v>
      </c>
      <c r="V2771" s="578">
        <v>8110.4630228678343</v>
      </c>
      <c r="W2771" s="578">
        <v>0.74780922819869922</v>
      </c>
      <c r="X2771" s="578">
        <v>0.22015447844751124</v>
      </c>
      <c r="Y2771" s="578">
        <v>6.983264093287285E-2</v>
      </c>
    </row>
    <row r="2772" spans="1:25" x14ac:dyDescent="0.3">
      <c r="A2772" s="310" t="s">
        <v>5178</v>
      </c>
      <c r="B2772" s="310" t="s">
        <v>2195</v>
      </c>
      <c r="C2772" s="310" t="s">
        <v>5049</v>
      </c>
      <c r="D2772" s="36">
        <v>2</v>
      </c>
      <c r="E2772" s="36">
        <v>2030</v>
      </c>
      <c r="F2772" s="578">
        <v>4.2450514279197051</v>
      </c>
      <c r="G2772" s="578">
        <v>4482.5467631022102</v>
      </c>
      <c r="H2772" s="578">
        <v>0.42372648751673525</v>
      </c>
      <c r="I2772" s="578">
        <v>0.11567374584653051</v>
      </c>
      <c r="J2772" s="578">
        <v>3.8595446928714673E-2</v>
      </c>
      <c r="K2772" s="578">
        <v>4.3279987493527443</v>
      </c>
      <c r="L2772" s="578">
        <v>4557.1991322835247</v>
      </c>
      <c r="M2772" s="578">
        <v>0.42792222362913829</v>
      </c>
      <c r="N2772" s="578">
        <v>0.1172881080225725</v>
      </c>
      <c r="O2772" s="578">
        <v>3.923819458577775E-2</v>
      </c>
      <c r="P2772" s="578">
        <v>4.2450513236209719</v>
      </c>
      <c r="Q2772" s="578">
        <v>4482.5467631022102</v>
      </c>
      <c r="R2772" s="578">
        <v>0.42372647328860047</v>
      </c>
      <c r="S2772" s="578">
        <v>0.11567375457767975</v>
      </c>
      <c r="T2772" s="578">
        <v>3.8595446928714673E-2</v>
      </c>
      <c r="U2772" s="578">
        <v>4.3279984885765144</v>
      </c>
      <c r="V2772" s="578">
        <v>4557.1991322835247</v>
      </c>
      <c r="W2772" s="578">
        <v>0.42792222413360476</v>
      </c>
      <c r="X2772" s="578">
        <v>0.11728810697483449</v>
      </c>
      <c r="Y2772" s="578">
        <v>3.923819458577775E-2</v>
      </c>
    </row>
    <row r="2773" spans="1:25" x14ac:dyDescent="0.3">
      <c r="A2773" s="310" t="s">
        <v>5179</v>
      </c>
      <c r="B2773" s="310" t="s">
        <v>2195</v>
      </c>
      <c r="C2773" s="310" t="s">
        <v>5049</v>
      </c>
      <c r="D2773" s="36">
        <v>3</v>
      </c>
      <c r="E2773" s="36">
        <v>2030</v>
      </c>
      <c r="F2773" s="578">
        <v>2.561967569665125</v>
      </c>
      <c r="G2773" s="578">
        <v>2810.2306162516229</v>
      </c>
      <c r="H2773" s="578">
        <v>0.23142130738293976</v>
      </c>
      <c r="I2773" s="578">
        <v>7.09280692972242E-2</v>
      </c>
      <c r="J2773" s="578">
        <v>2.4196566800431626E-2</v>
      </c>
      <c r="K2773" s="578">
        <v>2.5512213191642101</v>
      </c>
      <c r="L2773" s="578">
        <v>2785.5702819824201</v>
      </c>
      <c r="M2773" s="578">
        <v>0.23184007994132075</v>
      </c>
      <c r="N2773" s="578">
        <v>7.0189001038670498E-2</v>
      </c>
      <c r="O2773" s="578">
        <v>2.3984228202607448E-2</v>
      </c>
      <c r="P2773" s="578">
        <v>2.5619676218295</v>
      </c>
      <c r="Q2773" s="578">
        <v>2810.2306162516229</v>
      </c>
      <c r="R2773" s="578">
        <v>0.23142130738293948</v>
      </c>
      <c r="S2773" s="578">
        <v>7.0928075059782644E-2</v>
      </c>
      <c r="T2773" s="578">
        <v>2.4196566800431626E-2</v>
      </c>
      <c r="U2773" s="578">
        <v>2.5512214743736523</v>
      </c>
      <c r="V2773" s="578">
        <v>2785.570334116615</v>
      </c>
      <c r="W2773" s="578">
        <v>0.23184007994132075</v>
      </c>
      <c r="X2773" s="578">
        <v>7.0189001038670498E-2</v>
      </c>
      <c r="Y2773" s="578">
        <v>2.3984228202607448E-2</v>
      </c>
    </row>
    <row r="2774" spans="1:25" x14ac:dyDescent="0.3">
      <c r="A2774" s="310" t="s">
        <v>5180</v>
      </c>
      <c r="B2774" s="310" t="s">
        <v>2195</v>
      </c>
      <c r="C2774" s="310" t="s">
        <v>5049</v>
      </c>
      <c r="D2774" s="36">
        <v>4</v>
      </c>
      <c r="E2774" s="36">
        <v>2030</v>
      </c>
      <c r="F2774" s="578">
        <v>2.1256360404058001</v>
      </c>
      <c r="G2774" s="578">
        <v>2492.2466583251903</v>
      </c>
      <c r="H2774" s="578">
        <v>0.16395015672151175</v>
      </c>
      <c r="I2774" s="578">
        <v>6.2619768083095495E-2</v>
      </c>
      <c r="J2774" s="578">
        <v>2.1458791743498254E-2</v>
      </c>
      <c r="K2774" s="578">
        <v>2.0964226301007276</v>
      </c>
      <c r="L2774" s="578">
        <v>2441.7543118794697</v>
      </c>
      <c r="M2774" s="578">
        <v>0.16394648297409675</v>
      </c>
      <c r="N2774" s="578">
        <v>6.1318936292082023E-2</v>
      </c>
      <c r="O2774" s="578">
        <v>2.1024040722598596E-2</v>
      </c>
      <c r="P2774" s="578">
        <v>2.1256360410840549</v>
      </c>
      <c r="Q2774" s="578">
        <v>2492.2466583251903</v>
      </c>
      <c r="R2774" s="578">
        <v>0.163950156266158</v>
      </c>
      <c r="S2774" s="578">
        <v>6.2619772797916057E-2</v>
      </c>
      <c r="T2774" s="578">
        <v>2.1458791743498254E-2</v>
      </c>
      <c r="U2774" s="578">
        <v>2.09642263012157</v>
      </c>
      <c r="V2774" s="578">
        <v>2441.7543118794697</v>
      </c>
      <c r="W2774" s="578">
        <v>0.16394648292771277</v>
      </c>
      <c r="X2774" s="578">
        <v>6.1318930529523606E-2</v>
      </c>
      <c r="Y2774" s="578">
        <v>2.1024040722598596E-2</v>
      </c>
    </row>
    <row r="2775" spans="1:25" x14ac:dyDescent="0.3">
      <c r="A2775" s="310" t="s">
        <v>5181</v>
      </c>
      <c r="B2775" s="310" t="s">
        <v>2195</v>
      </c>
      <c r="C2775" s="310" t="s">
        <v>5049</v>
      </c>
      <c r="D2775" s="36">
        <v>5</v>
      </c>
      <c r="E2775" s="36">
        <v>2030</v>
      </c>
      <c r="F2775" s="578">
        <v>1.8107177961149574</v>
      </c>
      <c r="G2775" s="578">
        <v>2182.200920104975</v>
      </c>
      <c r="H2775" s="578">
        <v>0.12805998807319424</v>
      </c>
      <c r="I2775" s="578">
        <v>5.6061000970657852E-2</v>
      </c>
      <c r="J2775" s="578">
        <v>1.8789320330445926E-2</v>
      </c>
      <c r="K2775" s="578">
        <v>1.7905603929808973</v>
      </c>
      <c r="L2775" s="578">
        <v>2144.4243710835749</v>
      </c>
      <c r="M2775" s="578">
        <v>0.128239946403785</v>
      </c>
      <c r="N2775" s="578">
        <v>5.4918298497796003E-2</v>
      </c>
      <c r="O2775" s="578">
        <v>1.8464030785253226E-2</v>
      </c>
      <c r="P2775" s="578">
        <v>1.8107179004073202</v>
      </c>
      <c r="Q2775" s="578">
        <v>2182.200920104975</v>
      </c>
      <c r="R2775" s="578">
        <v>0.12805998816080874</v>
      </c>
      <c r="S2775" s="578">
        <v>5.6061001494526801E-2</v>
      </c>
      <c r="T2775" s="578">
        <v>1.8789320330445926E-2</v>
      </c>
      <c r="U2775" s="578">
        <v>1.7905602365447801</v>
      </c>
      <c r="V2775" s="578">
        <v>2144.4244232177703</v>
      </c>
      <c r="W2775" s="578">
        <v>0.12823994028349223</v>
      </c>
      <c r="X2775" s="578">
        <v>5.4918298497796003E-2</v>
      </c>
      <c r="Y2775" s="578">
        <v>1.8464030271085549E-2</v>
      </c>
    </row>
    <row r="2776" spans="1:25" x14ac:dyDescent="0.3">
      <c r="A2776" s="310" t="s">
        <v>5182</v>
      </c>
      <c r="B2776" s="310" t="s">
        <v>2195</v>
      </c>
      <c r="C2776" s="310" t="s">
        <v>5049</v>
      </c>
      <c r="D2776" s="36">
        <v>6</v>
      </c>
      <c r="E2776" s="36">
        <v>2030</v>
      </c>
      <c r="F2776" s="578">
        <v>1.6226165555397025</v>
      </c>
      <c r="G2776" s="578">
        <v>2026.17822138468</v>
      </c>
      <c r="H2776" s="578">
        <v>0.11096103610088826</v>
      </c>
      <c r="I2776" s="578">
        <v>5.1446398720145198E-2</v>
      </c>
      <c r="J2776" s="578">
        <v>1.7445981880882727E-2</v>
      </c>
      <c r="K2776" s="578">
        <v>1.6111448075716874</v>
      </c>
      <c r="L2776" s="578">
        <v>2000.5878206888774</v>
      </c>
      <c r="M2776" s="578">
        <v>0.1108983277945295</v>
      </c>
      <c r="N2776" s="578">
        <v>5.0558699294924701E-2</v>
      </c>
      <c r="O2776" s="578">
        <v>1.7225621908437398E-2</v>
      </c>
      <c r="P2776" s="578">
        <v>1.622616503411485</v>
      </c>
      <c r="Q2776" s="578">
        <v>2026.17822138468</v>
      </c>
      <c r="R2776" s="578">
        <v>0.11096103561824999</v>
      </c>
      <c r="S2776" s="578">
        <v>5.1446398720145198E-2</v>
      </c>
      <c r="T2776" s="578">
        <v>1.744598136671505E-2</v>
      </c>
      <c r="U2776" s="578">
        <v>1.6111447554437726</v>
      </c>
      <c r="V2776" s="578">
        <v>2000.5878206888774</v>
      </c>
      <c r="W2776" s="578">
        <v>0.11089832571481799</v>
      </c>
      <c r="X2776" s="578">
        <v>5.0558699294924701E-2</v>
      </c>
      <c r="Y2776" s="578">
        <v>1.7225621908437398E-2</v>
      </c>
    </row>
    <row r="2777" spans="1:25" x14ac:dyDescent="0.3">
      <c r="A2777" s="310" t="s">
        <v>5183</v>
      </c>
      <c r="B2777" s="310" t="s">
        <v>2195</v>
      </c>
      <c r="C2777" s="310" t="s">
        <v>5049</v>
      </c>
      <c r="D2777" s="36">
        <v>7</v>
      </c>
      <c r="E2777" s="36">
        <v>2030</v>
      </c>
      <c r="F2777" s="578">
        <v>1.5420221419681874</v>
      </c>
      <c r="G2777" s="578">
        <v>1979.7268727620401</v>
      </c>
      <c r="H2777" s="578">
        <v>9.8173259634677296E-2</v>
      </c>
      <c r="I2777" s="578">
        <v>4.8543500597588704E-2</v>
      </c>
      <c r="J2777" s="578">
        <v>1.7046039729999928E-2</v>
      </c>
      <c r="K2777" s="578">
        <v>1.5342084810098</v>
      </c>
      <c r="L2777" s="578">
        <v>1961.5321896870873</v>
      </c>
      <c r="M2777" s="578">
        <v>9.8072407280293747E-2</v>
      </c>
      <c r="N2777" s="578">
        <v>4.7919698990881401E-2</v>
      </c>
      <c r="O2777" s="578">
        <v>1.6889351982778526E-2</v>
      </c>
      <c r="P2777" s="578">
        <v>1.5420221941117198</v>
      </c>
      <c r="Q2777" s="578">
        <v>1979.7268727620401</v>
      </c>
      <c r="R2777" s="578">
        <v>9.817326069757347E-2</v>
      </c>
      <c r="S2777" s="578">
        <v>4.8543500597588704E-2</v>
      </c>
      <c r="T2777" s="578">
        <v>1.7046039729999928E-2</v>
      </c>
      <c r="U2777" s="578">
        <v>1.5342084288868101</v>
      </c>
      <c r="V2777" s="578">
        <v>1961.5322939554799</v>
      </c>
      <c r="W2777" s="578">
        <v>9.8072407264983896E-2</v>
      </c>
      <c r="X2777" s="578">
        <v>4.7919698990881401E-2</v>
      </c>
      <c r="Y2777" s="578">
        <v>1.6889351982778526E-2</v>
      </c>
    </row>
    <row r="2778" spans="1:25" x14ac:dyDescent="0.3">
      <c r="A2778" s="310" t="s">
        <v>5184</v>
      </c>
      <c r="B2778" s="310" t="s">
        <v>2195</v>
      </c>
      <c r="C2778" s="310" t="s">
        <v>5049</v>
      </c>
      <c r="D2778" s="36">
        <v>8</v>
      </c>
      <c r="E2778" s="36">
        <v>2030</v>
      </c>
      <c r="F2778" s="578">
        <v>1.3194247198531774</v>
      </c>
      <c r="G2778" s="578">
        <v>1652.8552017211848</v>
      </c>
      <c r="H2778" s="578">
        <v>8.6460769434627993E-2</v>
      </c>
      <c r="I2778" s="578">
        <v>3.7748400121927199E-2</v>
      </c>
      <c r="J2778" s="578">
        <v>1.4231726973472724E-2</v>
      </c>
      <c r="K2778" s="578">
        <v>1.3292380318162351</v>
      </c>
      <c r="L2778" s="578">
        <v>1668.1935373942001</v>
      </c>
      <c r="M2778" s="578">
        <v>8.6599620839175828E-2</v>
      </c>
      <c r="N2778" s="578">
        <v>3.8171200081705998E-2</v>
      </c>
      <c r="O2778" s="578">
        <v>1.4363737466434601E-2</v>
      </c>
      <c r="P2778" s="578">
        <v>1.3194246683147326</v>
      </c>
      <c r="Q2778" s="578">
        <v>1652.8552017211848</v>
      </c>
      <c r="R2778" s="578">
        <v>8.6460769465550841E-2</v>
      </c>
      <c r="S2778" s="578">
        <v>3.7748400121927199E-2</v>
      </c>
      <c r="T2778" s="578">
        <v>1.4231726973472724E-2</v>
      </c>
      <c r="U2778" s="578">
        <v>1.3292380317953927</v>
      </c>
      <c r="V2778" s="578">
        <v>1668.1935373942001</v>
      </c>
      <c r="W2778" s="578">
        <v>8.6599620775511199E-2</v>
      </c>
      <c r="X2778" s="578">
        <v>3.8171200081705998E-2</v>
      </c>
      <c r="Y2778" s="578">
        <v>1.4363737466434601E-2</v>
      </c>
    </row>
    <row r="2779" spans="1:25" x14ac:dyDescent="0.3">
      <c r="A2779" s="310" t="s">
        <v>5185</v>
      </c>
      <c r="B2779" s="310" t="s">
        <v>2195</v>
      </c>
      <c r="C2779" s="310" t="s">
        <v>5049</v>
      </c>
      <c r="D2779" s="36">
        <v>9</v>
      </c>
      <c r="E2779" s="36">
        <v>2030</v>
      </c>
      <c r="F2779" s="578">
        <v>1.25487179426401</v>
      </c>
      <c r="G2779" s="578">
        <v>1601.08740361531</v>
      </c>
      <c r="H2779" s="578">
        <v>7.9064105859742953E-2</v>
      </c>
      <c r="I2779" s="578">
        <v>3.4769400022923898E-2</v>
      </c>
      <c r="J2779" s="578">
        <v>1.3786048948531925E-2</v>
      </c>
      <c r="K2779" s="578">
        <v>1.2706241106172476</v>
      </c>
      <c r="L2779" s="578">
        <v>1631.0555127461701</v>
      </c>
      <c r="M2779" s="578">
        <v>7.9359650621275507E-2</v>
      </c>
      <c r="N2779" s="578">
        <v>3.5763884079642552E-2</v>
      </c>
      <c r="O2779" s="578">
        <v>1.4044043811736575E-2</v>
      </c>
      <c r="P2779" s="578">
        <v>1.2548718985773275</v>
      </c>
      <c r="Q2779" s="578">
        <v>1601.0873514811124</v>
      </c>
      <c r="R2779" s="578">
        <v>7.9064105907491425E-2</v>
      </c>
      <c r="S2779" s="578">
        <v>3.4769400022923898E-2</v>
      </c>
      <c r="T2779" s="578">
        <v>1.3786048948531925E-2</v>
      </c>
      <c r="U2779" s="578">
        <v>1.2706239541864699</v>
      </c>
      <c r="V2779" s="578">
        <v>1631.0555127461701</v>
      </c>
      <c r="W2779" s="578">
        <v>7.9359646425018526E-2</v>
      </c>
      <c r="X2779" s="578">
        <v>3.5763887222856228E-2</v>
      </c>
      <c r="Y2779" s="578">
        <v>1.4044043811736575E-2</v>
      </c>
    </row>
    <row r="2780" spans="1:25" x14ac:dyDescent="0.3">
      <c r="A2780" s="310" t="s">
        <v>5186</v>
      </c>
      <c r="B2780" s="310" t="s">
        <v>2195</v>
      </c>
      <c r="C2780" s="310" t="s">
        <v>5049</v>
      </c>
      <c r="D2780" s="36">
        <v>10</v>
      </c>
      <c r="E2780" s="36">
        <v>2030</v>
      </c>
      <c r="F2780" s="578">
        <v>1.204659398581835</v>
      </c>
      <c r="G2780" s="578">
        <v>1560.8200009663851</v>
      </c>
      <c r="H2780" s="578">
        <v>7.3310948536951956E-2</v>
      </c>
      <c r="I2780" s="578">
        <v>3.2452400249894653E-2</v>
      </c>
      <c r="J2780" s="578">
        <v>1.34393916620562E-2</v>
      </c>
      <c r="K2780" s="578">
        <v>1.2257525138405325</v>
      </c>
      <c r="L2780" s="578">
        <v>1602.6129035949652</v>
      </c>
      <c r="M2780" s="578">
        <v>7.3801823847285605E-2</v>
      </c>
      <c r="N2780" s="578">
        <v>3.3827900886535603E-2</v>
      </c>
      <c r="O2780" s="578">
        <v>1.3799195856942476E-2</v>
      </c>
      <c r="P2780" s="578">
        <v>1.204659607135675</v>
      </c>
      <c r="Q2780" s="578">
        <v>1560.8200009663851</v>
      </c>
      <c r="R2780" s="578">
        <v>7.3310956446524203E-2</v>
      </c>
      <c r="S2780" s="578">
        <v>3.2452400773763601E-2</v>
      </c>
      <c r="T2780" s="578">
        <v>1.34393916620562E-2</v>
      </c>
      <c r="U2780" s="578">
        <v>1.225752513829885</v>
      </c>
      <c r="V2780" s="578">
        <v>1602.6129035949652</v>
      </c>
      <c r="W2780" s="578">
        <v>7.380182383682643E-2</v>
      </c>
      <c r="X2780" s="578">
        <v>3.3827900886535603E-2</v>
      </c>
      <c r="Y2780" s="578">
        <v>1.3799195856942476E-2</v>
      </c>
    </row>
    <row r="2781" spans="1:25" x14ac:dyDescent="0.3">
      <c r="A2781" s="310" t="s">
        <v>5187</v>
      </c>
      <c r="B2781" s="310" t="s">
        <v>2195</v>
      </c>
      <c r="C2781" s="310" t="s">
        <v>5049</v>
      </c>
      <c r="D2781" s="36">
        <v>11</v>
      </c>
      <c r="E2781" s="36">
        <v>2030</v>
      </c>
      <c r="F2781" s="578">
        <v>1.1444303479532452</v>
      </c>
      <c r="G2781" s="578">
        <v>1485.7708384195951</v>
      </c>
      <c r="H2781" s="578">
        <v>6.8134890650677876E-2</v>
      </c>
      <c r="I2781" s="578">
        <v>2.8621097337842575E-2</v>
      </c>
      <c r="J2781" s="578">
        <v>1.2793231270431176E-2</v>
      </c>
      <c r="K2781" s="578">
        <v>1.17195764759329</v>
      </c>
      <c r="L2781" s="578">
        <v>1540.5197766621875</v>
      </c>
      <c r="M2781" s="578">
        <v>6.8829216739383456E-2</v>
      </c>
      <c r="N2781" s="578">
        <v>3.0448671556465925E-2</v>
      </c>
      <c r="O2781" s="578">
        <v>1.326460423297245E-2</v>
      </c>
      <c r="P2781" s="578">
        <v>1.1444303479323277</v>
      </c>
      <c r="Q2781" s="578">
        <v>1485.7708384195951</v>
      </c>
      <c r="R2781" s="578">
        <v>6.8134890691908312E-2</v>
      </c>
      <c r="S2781" s="578">
        <v>2.8621102993686923E-2</v>
      </c>
      <c r="T2781" s="578">
        <v>1.2793231270431176E-2</v>
      </c>
      <c r="U2781" s="578">
        <v>1.1719575954026524</v>
      </c>
      <c r="V2781" s="578">
        <v>1540.5197766621875</v>
      </c>
      <c r="W2781" s="578">
        <v>6.8829217263252418E-2</v>
      </c>
      <c r="X2781" s="578">
        <v>3.0448671507959529E-2</v>
      </c>
      <c r="Y2781" s="578">
        <v>1.326460423297245E-2</v>
      </c>
    </row>
    <row r="2782" spans="1:25" x14ac:dyDescent="0.3">
      <c r="A2782" s="310" t="s">
        <v>5188</v>
      </c>
      <c r="B2782" s="310" t="s">
        <v>2195</v>
      </c>
      <c r="C2782" s="310" t="s">
        <v>5049</v>
      </c>
      <c r="D2782" s="36">
        <v>12</v>
      </c>
      <c r="E2782" s="36">
        <v>2030</v>
      </c>
      <c r="F2782" s="578">
        <v>1.09348913083484</v>
      </c>
      <c r="G2782" s="578">
        <v>1412.7319717407202</v>
      </c>
      <c r="H2782" s="578">
        <v>6.3649868808321686E-2</v>
      </c>
      <c r="I2782" s="578">
        <v>2.4490140378475099E-2</v>
      </c>
      <c r="J2782" s="578">
        <v>1.216437291198715E-2</v>
      </c>
      <c r="K2782" s="578">
        <v>1.12424818436007</v>
      </c>
      <c r="L2782" s="578">
        <v>1475.2786458333276</v>
      </c>
      <c r="M2782" s="578">
        <v>6.4454975346052309E-2</v>
      </c>
      <c r="N2782" s="578">
        <v>2.6675989851355501E-2</v>
      </c>
      <c r="O2782" s="578">
        <v>1.2702858356836527E-2</v>
      </c>
      <c r="P2782" s="578">
        <v>1.0934892351532375</v>
      </c>
      <c r="Q2782" s="578">
        <v>1412.7319717407202</v>
      </c>
      <c r="R2782" s="578">
        <v>6.3649868856070171E-2</v>
      </c>
      <c r="S2782" s="578">
        <v>2.4490140378475099E-2</v>
      </c>
      <c r="T2782" s="578">
        <v>1.216437291198715E-2</v>
      </c>
      <c r="U2782" s="578">
        <v>1.12424808000537</v>
      </c>
      <c r="V2782" s="578">
        <v>1475.2786458333276</v>
      </c>
      <c r="W2782" s="578">
        <v>6.4454974298314427E-2</v>
      </c>
      <c r="X2782" s="578">
        <v>2.6675989851355501E-2</v>
      </c>
      <c r="Y2782" s="578">
        <v>1.2702858356836527E-2</v>
      </c>
    </row>
    <row r="2783" spans="1:25" x14ac:dyDescent="0.3">
      <c r="A2783" s="310" t="s">
        <v>5189</v>
      </c>
      <c r="B2783" s="310" t="s">
        <v>2195</v>
      </c>
      <c r="C2783" s="310" t="s">
        <v>5049</v>
      </c>
      <c r="D2783" s="36">
        <v>13</v>
      </c>
      <c r="E2783" s="36">
        <v>2030</v>
      </c>
      <c r="F2783" s="578">
        <v>1.11232324257726</v>
      </c>
      <c r="G2783" s="578">
        <v>1442.2205225626574</v>
      </c>
      <c r="H2783" s="578">
        <v>6.0658492299959649E-2</v>
      </c>
      <c r="I2783" s="578">
        <v>2.2786864268709826E-2</v>
      </c>
      <c r="J2783" s="578">
        <v>1.2418182765638126E-2</v>
      </c>
      <c r="K2783" s="578">
        <v>1.1402654953238449</v>
      </c>
      <c r="L2783" s="578">
        <v>1502.5623995463</v>
      </c>
      <c r="M2783" s="578">
        <v>6.1502135844420949E-2</v>
      </c>
      <c r="N2783" s="578">
        <v>2.5035750120878199E-2</v>
      </c>
      <c r="O2783" s="578">
        <v>1.2937684310600099E-2</v>
      </c>
      <c r="P2783" s="578">
        <v>1.1123232425878324</v>
      </c>
      <c r="Q2783" s="578">
        <v>1442.2205746968525</v>
      </c>
      <c r="R2783" s="578">
        <v>6.0658492337097372E-2</v>
      </c>
      <c r="S2783" s="578">
        <v>2.2786868513018449E-2</v>
      </c>
      <c r="T2783" s="578">
        <v>1.2418182246619799E-2</v>
      </c>
      <c r="U2783" s="578">
        <v>1.1402654953030025</v>
      </c>
      <c r="V2783" s="578">
        <v>1502.5623995463</v>
      </c>
      <c r="W2783" s="578">
        <v>6.1502132711514869E-2</v>
      </c>
      <c r="X2783" s="578">
        <v>2.5035750120878199E-2</v>
      </c>
      <c r="Y2783" s="578">
        <v>1.2937684310600099E-2</v>
      </c>
    </row>
    <row r="2784" spans="1:25" x14ac:dyDescent="0.3">
      <c r="A2784" s="310" t="s">
        <v>5190</v>
      </c>
      <c r="B2784" s="310" t="s">
        <v>2195</v>
      </c>
      <c r="C2784" s="310" t="s">
        <v>5049</v>
      </c>
      <c r="D2784" s="36">
        <v>14</v>
      </c>
      <c r="E2784" s="36">
        <v>2030</v>
      </c>
      <c r="F2784" s="578">
        <v>1.16697946475672</v>
      </c>
      <c r="G2784" s="578">
        <v>1539.2843793233201</v>
      </c>
      <c r="H2784" s="578">
        <v>5.9029686560127873E-2</v>
      </c>
      <c r="I2784" s="578">
        <v>2.3162160534411599E-2</v>
      </c>
      <c r="J2784" s="578">
        <v>1.32540697813965E-2</v>
      </c>
      <c r="K2784" s="578">
        <v>1.1886448404986749</v>
      </c>
      <c r="L2784" s="578">
        <v>1590.4676081339476</v>
      </c>
      <c r="M2784" s="578">
        <v>5.9792338539864383E-2</v>
      </c>
      <c r="N2784" s="578">
        <v>2.526113712034805E-2</v>
      </c>
      <c r="O2784" s="578">
        <v>1.3694737484911425E-2</v>
      </c>
      <c r="P2784" s="578">
        <v>1.1669794647619902</v>
      </c>
      <c r="Q2784" s="578">
        <v>1539.2843793233201</v>
      </c>
      <c r="R2784" s="578">
        <v>5.9029692306770153E-2</v>
      </c>
      <c r="S2784" s="578">
        <v>2.3162160534411599E-2</v>
      </c>
      <c r="T2784" s="578">
        <v>1.32540697813965E-2</v>
      </c>
      <c r="U2784" s="578">
        <v>1.1886447883549951</v>
      </c>
      <c r="V2784" s="578">
        <v>1590.4676081339476</v>
      </c>
      <c r="W2784" s="578">
        <v>5.9792338497421292E-2</v>
      </c>
      <c r="X2784" s="578">
        <v>2.5261137066991027E-2</v>
      </c>
      <c r="Y2784" s="578">
        <v>1.3694737484911425E-2</v>
      </c>
    </row>
    <row r="2785" spans="1:25" x14ac:dyDescent="0.3">
      <c r="A2785" s="310" t="s">
        <v>5191</v>
      </c>
      <c r="B2785" s="310" t="s">
        <v>2195</v>
      </c>
      <c r="C2785" s="310" t="s">
        <v>5049</v>
      </c>
      <c r="D2785" s="36">
        <v>15</v>
      </c>
      <c r="E2785" s="36">
        <v>2030</v>
      </c>
      <c r="F2785" s="578">
        <v>1.2138278026708675</v>
      </c>
      <c r="G2785" s="578">
        <v>1622.4783299763949</v>
      </c>
      <c r="H2785" s="578">
        <v>5.7633519577999906E-2</v>
      </c>
      <c r="I2785" s="578">
        <v>2.3483810429752301E-2</v>
      </c>
      <c r="J2785" s="578">
        <v>1.3970545861714775E-2</v>
      </c>
      <c r="K2785" s="578">
        <v>1.2303415664613675</v>
      </c>
      <c r="L2785" s="578">
        <v>1665.7503051757749</v>
      </c>
      <c r="M2785" s="578">
        <v>5.8329001439687986E-2</v>
      </c>
      <c r="N2785" s="578">
        <v>2.5353492470458101E-2</v>
      </c>
      <c r="O2785" s="578">
        <v>1.4343061435890002E-2</v>
      </c>
      <c r="P2785" s="578">
        <v>1.2138277504958825</v>
      </c>
      <c r="Q2785" s="578">
        <v>1622.4783299763949</v>
      </c>
      <c r="R2785" s="578">
        <v>5.7633519588307473E-2</v>
      </c>
      <c r="S2785" s="578">
        <v>2.3483810429752301E-2</v>
      </c>
      <c r="T2785" s="578">
        <v>1.3970545861714775E-2</v>
      </c>
      <c r="U2785" s="578">
        <v>1.2303414099936427</v>
      </c>
      <c r="V2785" s="578">
        <v>1665.7503051757749</v>
      </c>
      <c r="W2785" s="578">
        <v>5.8329001360107179E-2</v>
      </c>
      <c r="X2785" s="578">
        <v>2.5353487231768598E-2</v>
      </c>
      <c r="Y2785" s="578">
        <v>1.4343061435890002E-2</v>
      </c>
    </row>
    <row r="2786" spans="1:25" x14ac:dyDescent="0.3">
      <c r="A2786" s="580" t="s">
        <v>5192</v>
      </c>
      <c r="B2786" s="580" t="s">
        <v>2195</v>
      </c>
      <c r="C2786" s="580" t="s">
        <v>5049</v>
      </c>
      <c r="D2786" s="581">
        <v>16</v>
      </c>
      <c r="E2786" s="581">
        <v>2030</v>
      </c>
      <c r="F2786" s="582">
        <v>1.2794284727136325</v>
      </c>
      <c r="G2786" s="582">
        <v>1738.7788594563751</v>
      </c>
      <c r="H2786" s="582">
        <v>5.7309120520888684E-2</v>
      </c>
      <c r="I2786" s="582">
        <v>2.4345809593796699E-2</v>
      </c>
      <c r="J2786" s="582">
        <v>1.4972006223009225E-2</v>
      </c>
      <c r="K2786" s="582">
        <v>1.2890115658650876</v>
      </c>
      <c r="L2786" s="582">
        <v>1771.2322451273549</v>
      </c>
      <c r="M2786" s="582">
        <v>5.7883929360741548E-2</v>
      </c>
      <c r="N2786" s="582">
        <v>2.6019979268312399E-2</v>
      </c>
      <c r="O2786" s="582">
        <v>1.5251360503801424E-2</v>
      </c>
      <c r="P2786" s="582">
        <v>1.2794284727814651</v>
      </c>
      <c r="Q2786" s="582">
        <v>1738.77891159057</v>
      </c>
      <c r="R2786" s="582">
        <v>5.7309120515734877E-2</v>
      </c>
      <c r="S2786" s="582">
        <v>2.4345810117665651E-2</v>
      </c>
      <c r="T2786" s="582">
        <v>1.4972006223009225E-2</v>
      </c>
      <c r="U2786" s="582">
        <v>1.2890115658546275</v>
      </c>
      <c r="V2786" s="582">
        <v>1771.2321929931575</v>
      </c>
      <c r="W2786" s="582">
        <v>5.7883927812933174E-2</v>
      </c>
      <c r="X2786" s="582">
        <v>2.6019979268312399E-2</v>
      </c>
      <c r="Y2786" s="582">
        <v>1.5251360503801424E-2</v>
      </c>
    </row>
    <row r="2787" spans="1:25" x14ac:dyDescent="0.3">
      <c r="A2787" s="310" t="s">
        <v>5193</v>
      </c>
      <c r="B2787" s="310" t="s">
        <v>2194</v>
      </c>
      <c r="C2787" s="310" t="s">
        <v>5049</v>
      </c>
      <c r="D2787" s="36">
        <v>1</v>
      </c>
      <c r="E2787" s="36">
        <v>2012</v>
      </c>
      <c r="F2787" s="578">
        <v>28.797383585693701</v>
      </c>
      <c r="G2787" s="578">
        <v>6702.8457845052026</v>
      </c>
      <c r="H2787" s="578">
        <v>28.593285163476374</v>
      </c>
      <c r="I2787" s="578">
        <v>0.33578790238971079</v>
      </c>
      <c r="J2787" s="578">
        <v>0.13358234505479474</v>
      </c>
      <c r="K2787" s="578">
        <v>29.184433572764299</v>
      </c>
      <c r="L2787" s="578">
        <v>6771.9967956542923</v>
      </c>
      <c r="M2787" s="578">
        <v>28.850548073338899</v>
      </c>
      <c r="N2787" s="578">
        <v>0.34138379060095725</v>
      </c>
      <c r="O2787" s="578">
        <v>0.13496039512877625</v>
      </c>
      <c r="P2787" s="578">
        <v>28.797383585641548</v>
      </c>
      <c r="Q2787" s="578">
        <v>6702.8457845052026</v>
      </c>
      <c r="R2787" s="578">
        <v>28.59328794091315</v>
      </c>
      <c r="S2787" s="578">
        <v>0.33578792298188354</v>
      </c>
      <c r="T2787" s="578">
        <v>0.13358234505479474</v>
      </c>
      <c r="U2787" s="578">
        <v>29.184434089285773</v>
      </c>
      <c r="V2787" s="578">
        <v>6771.996849060055</v>
      </c>
      <c r="W2787" s="578">
        <v>28.850545975457198</v>
      </c>
      <c r="X2787" s="578">
        <v>0.3413837904966685</v>
      </c>
      <c r="Y2787" s="578">
        <v>0.13496039512877625</v>
      </c>
    </row>
    <row r="2788" spans="1:25" x14ac:dyDescent="0.3">
      <c r="A2788" s="310" t="s">
        <v>5194</v>
      </c>
      <c r="B2788" s="310" t="s">
        <v>2194</v>
      </c>
      <c r="C2788" s="310" t="s">
        <v>5049</v>
      </c>
      <c r="D2788" s="36">
        <v>2</v>
      </c>
      <c r="E2788" s="36">
        <v>2012</v>
      </c>
      <c r="F2788" s="578">
        <v>18.740858521544951</v>
      </c>
      <c r="G2788" s="578">
        <v>4032.5556310017851</v>
      </c>
      <c r="H2788" s="578">
        <v>17.329713833673502</v>
      </c>
      <c r="I2788" s="578">
        <v>0.247083031697305</v>
      </c>
      <c r="J2788" s="578">
        <v>8.0365575578374135E-2</v>
      </c>
      <c r="K2788" s="578">
        <v>18.991052260246427</v>
      </c>
      <c r="L2788" s="578">
        <v>4072.7769406636498</v>
      </c>
      <c r="M2788" s="578">
        <v>17.374502519572424</v>
      </c>
      <c r="N2788" s="578">
        <v>0.24656136293439551</v>
      </c>
      <c r="O2788" s="578">
        <v>8.1167158205062095E-2</v>
      </c>
      <c r="P2788" s="578">
        <v>18.740859564600179</v>
      </c>
      <c r="Q2788" s="578">
        <v>4032.5557352701776</v>
      </c>
      <c r="R2788" s="578">
        <v>17.329713496689926</v>
      </c>
      <c r="S2788" s="578">
        <v>0.24708300029063424</v>
      </c>
      <c r="T2788" s="578">
        <v>8.0365573987364727E-2</v>
      </c>
      <c r="U2788" s="578">
        <v>18.99105226025155</v>
      </c>
      <c r="V2788" s="578">
        <v>4072.7768885294554</v>
      </c>
      <c r="W2788" s="578">
        <v>17.374502951395648</v>
      </c>
      <c r="X2788" s="578">
        <v>0.24656136290892952</v>
      </c>
      <c r="Y2788" s="578">
        <v>8.1167158709528509E-2</v>
      </c>
    </row>
    <row r="2789" spans="1:25" x14ac:dyDescent="0.3">
      <c r="A2789" s="310" t="s">
        <v>5195</v>
      </c>
      <c r="B2789" s="310" t="s">
        <v>2194</v>
      </c>
      <c r="C2789" s="310" t="s">
        <v>5049</v>
      </c>
      <c r="D2789" s="36">
        <v>3</v>
      </c>
      <c r="E2789" s="36">
        <v>2012</v>
      </c>
      <c r="F2789" s="578">
        <v>14.383460249959725</v>
      </c>
      <c r="G2789" s="578">
        <v>2824.9602203369077</v>
      </c>
      <c r="H2789" s="578">
        <v>11.649211712588977</v>
      </c>
      <c r="I2789" s="578">
        <v>0.19484057033938951</v>
      </c>
      <c r="J2789" s="578">
        <v>5.6299186699713219E-2</v>
      </c>
      <c r="K2789" s="578">
        <v>13.990474634897449</v>
      </c>
      <c r="L2789" s="578">
        <v>2760.1042111714628</v>
      </c>
      <c r="M2789" s="578">
        <v>11.362154766082876</v>
      </c>
      <c r="N2789" s="578">
        <v>0.18739538659428875</v>
      </c>
      <c r="O2789" s="578">
        <v>5.5006648142201152E-2</v>
      </c>
      <c r="P2789" s="578">
        <v>14.3834602499597</v>
      </c>
      <c r="Q2789" s="578">
        <v>2824.9602203369077</v>
      </c>
      <c r="R2789" s="578">
        <v>11.649211523976749</v>
      </c>
      <c r="S2789" s="578">
        <v>0.19484057559141826</v>
      </c>
      <c r="T2789" s="578">
        <v>5.6299186175844271E-2</v>
      </c>
      <c r="U2789" s="578">
        <v>13.990474113362248</v>
      </c>
      <c r="V2789" s="578">
        <v>2760.1042633056577</v>
      </c>
      <c r="W2789" s="578">
        <v>11.362154557233776</v>
      </c>
      <c r="X2789" s="578">
        <v>0.18739540744597075</v>
      </c>
      <c r="Y2789" s="578">
        <v>5.5006647618332204E-2</v>
      </c>
    </row>
    <row r="2790" spans="1:25" x14ac:dyDescent="0.3">
      <c r="A2790" s="310" t="s">
        <v>5196</v>
      </c>
      <c r="B2790" s="310" t="s">
        <v>2194</v>
      </c>
      <c r="C2790" s="310" t="s">
        <v>5049</v>
      </c>
      <c r="D2790" s="36">
        <v>4</v>
      </c>
      <c r="E2790" s="36">
        <v>2012</v>
      </c>
      <c r="F2790" s="578">
        <v>14.335276977753249</v>
      </c>
      <c r="G2790" s="578">
        <v>2700.1989440917923</v>
      </c>
      <c r="H2790" s="578">
        <v>10.325034231810875</v>
      </c>
      <c r="I2790" s="578">
        <v>0.29836393243264503</v>
      </c>
      <c r="J2790" s="578">
        <v>5.3812770037135672E-2</v>
      </c>
      <c r="K2790" s="578">
        <v>13.880328122151351</v>
      </c>
      <c r="L2790" s="578">
        <v>2620.543444315585</v>
      </c>
      <c r="M2790" s="578">
        <v>10.053577251101753</v>
      </c>
      <c r="N2790" s="578">
        <v>0.28306962261800978</v>
      </c>
      <c r="O2790" s="578">
        <v>5.2225307018185577E-2</v>
      </c>
      <c r="P2790" s="578">
        <v>14.335277499293873</v>
      </c>
      <c r="Q2790" s="578">
        <v>2700.1989440917923</v>
      </c>
      <c r="R2790" s="578">
        <v>10.325033806118826</v>
      </c>
      <c r="S2790" s="578">
        <v>0.29836393238050074</v>
      </c>
      <c r="T2790" s="578">
        <v>5.3812770037135672E-2</v>
      </c>
      <c r="U2790" s="578">
        <v>13.880328122146825</v>
      </c>
      <c r="V2790" s="578">
        <v>2620.543444315585</v>
      </c>
      <c r="W2790" s="578">
        <v>10.053576860819375</v>
      </c>
      <c r="X2790" s="578">
        <v>0.28306962261800978</v>
      </c>
      <c r="Y2790" s="578">
        <v>5.2225307542054525E-2</v>
      </c>
    </row>
    <row r="2791" spans="1:25" x14ac:dyDescent="0.3">
      <c r="A2791" s="310" t="s">
        <v>5197</v>
      </c>
      <c r="B2791" s="310" t="s">
        <v>2194</v>
      </c>
      <c r="C2791" s="310" t="s">
        <v>5049</v>
      </c>
      <c r="D2791" s="36">
        <v>5</v>
      </c>
      <c r="E2791" s="36">
        <v>2012</v>
      </c>
      <c r="F2791" s="578">
        <v>12.005324988671051</v>
      </c>
      <c r="G2791" s="578">
        <v>2295.3990325927698</v>
      </c>
      <c r="H2791" s="578">
        <v>8.0832822239123363</v>
      </c>
      <c r="I2791" s="578">
        <v>0.20421640596274876</v>
      </c>
      <c r="J2791" s="578">
        <v>4.5745456979299548E-2</v>
      </c>
      <c r="K2791" s="578">
        <v>11.844900836154876</v>
      </c>
      <c r="L2791" s="578">
        <v>2258.3170750935828</v>
      </c>
      <c r="M2791" s="578">
        <v>8.0326585068736023</v>
      </c>
      <c r="N2791" s="578">
        <v>0.19886360696060951</v>
      </c>
      <c r="O2791" s="578">
        <v>4.5006404359204027E-2</v>
      </c>
      <c r="P2791" s="578">
        <v>12.005324467135575</v>
      </c>
      <c r="Q2791" s="578">
        <v>2295.3990325927698</v>
      </c>
      <c r="R2791" s="578">
        <v>8.0832816597927959</v>
      </c>
      <c r="S2791" s="578">
        <v>0.20421639038977402</v>
      </c>
      <c r="T2791" s="578">
        <v>4.5745456979299548E-2</v>
      </c>
      <c r="U2791" s="578">
        <v>11.844899793058151</v>
      </c>
      <c r="V2791" s="578">
        <v>2258.3170750935828</v>
      </c>
      <c r="W2791" s="578">
        <v>8.0326579044243118</v>
      </c>
      <c r="X2791" s="578">
        <v>0.19886359637894149</v>
      </c>
      <c r="Y2791" s="578">
        <v>4.5006403835335079E-2</v>
      </c>
    </row>
    <row r="2792" spans="1:25" x14ac:dyDescent="0.3">
      <c r="A2792" s="310" t="s">
        <v>5198</v>
      </c>
      <c r="B2792" s="310" t="s">
        <v>2194</v>
      </c>
      <c r="C2792" s="310" t="s">
        <v>5049</v>
      </c>
      <c r="D2792" s="36">
        <v>6</v>
      </c>
      <c r="E2792" s="36">
        <v>2012</v>
      </c>
      <c r="F2792" s="578">
        <v>11.422772529646075</v>
      </c>
      <c r="G2792" s="578">
        <v>2167.8587519327748</v>
      </c>
      <c r="H2792" s="578">
        <v>7.3408359900446731</v>
      </c>
      <c r="I2792" s="578">
        <v>0.22291570539770525</v>
      </c>
      <c r="J2792" s="578">
        <v>4.3203679495491046E-2</v>
      </c>
      <c r="K2792" s="578">
        <v>11.416519707788449</v>
      </c>
      <c r="L2792" s="578">
        <v>2156.0247332255003</v>
      </c>
      <c r="M2792" s="578">
        <v>7.3955857302935275</v>
      </c>
      <c r="N2792" s="578">
        <v>0.21919343788855825</v>
      </c>
      <c r="O2792" s="578">
        <v>4.2967841397815627E-2</v>
      </c>
      <c r="P2792" s="578">
        <v>11.422773051175952</v>
      </c>
      <c r="Q2792" s="578">
        <v>2167.8587519327748</v>
      </c>
      <c r="R2792" s="578">
        <v>7.3408362544141674</v>
      </c>
      <c r="S2792" s="578">
        <v>0.2229156429214825</v>
      </c>
      <c r="T2792" s="578">
        <v>4.3203679495491046E-2</v>
      </c>
      <c r="U2792" s="578">
        <v>11.416520229318923</v>
      </c>
      <c r="V2792" s="578">
        <v>2156.0247853596979</v>
      </c>
      <c r="W2792" s="578">
        <v>7.3955856484632569</v>
      </c>
      <c r="X2792" s="578">
        <v>0.21919343799284674</v>
      </c>
      <c r="Y2792" s="578">
        <v>4.2967841921684576E-2</v>
      </c>
    </row>
    <row r="2793" spans="1:25" x14ac:dyDescent="0.3">
      <c r="A2793" s="310" t="s">
        <v>5199</v>
      </c>
      <c r="B2793" s="310" t="s">
        <v>2194</v>
      </c>
      <c r="C2793" s="310" t="s">
        <v>5049</v>
      </c>
      <c r="D2793" s="36">
        <v>7</v>
      </c>
      <c r="E2793" s="36">
        <v>2012</v>
      </c>
      <c r="F2793" s="578">
        <v>11.192882097503228</v>
      </c>
      <c r="G2793" s="578">
        <v>2091.5389455159425</v>
      </c>
      <c r="H2793" s="578">
        <v>6.486640089972445</v>
      </c>
      <c r="I2793" s="578">
        <v>0.24226301453806273</v>
      </c>
      <c r="J2793" s="578">
        <v>4.1682693331191872E-2</v>
      </c>
      <c r="K2793" s="578">
        <v>11.277395784632636</v>
      </c>
      <c r="L2793" s="578">
        <v>2097.760742187495</v>
      </c>
      <c r="M2793" s="578">
        <v>6.6348117812061256</v>
      </c>
      <c r="N2793" s="578">
        <v>0.24161463563117025</v>
      </c>
      <c r="O2793" s="578">
        <v>4.1806692684379677E-2</v>
      </c>
      <c r="P2793" s="578">
        <v>11.192881749798854</v>
      </c>
      <c r="Q2793" s="578">
        <v>2091.5389455159425</v>
      </c>
      <c r="R2793" s="578">
        <v>6.4866396596626119</v>
      </c>
      <c r="S2793" s="578">
        <v>0.24226301448531173</v>
      </c>
      <c r="T2793" s="578">
        <v>4.1682693331191872E-2</v>
      </c>
      <c r="U2793" s="578">
        <v>11.277394741525413</v>
      </c>
      <c r="V2793" s="578">
        <v>2097.760742187495</v>
      </c>
      <c r="W2793" s="578">
        <v>6.6348118242991978</v>
      </c>
      <c r="X2793" s="578">
        <v>0.24161465104892424</v>
      </c>
      <c r="Y2793" s="578">
        <v>4.1806693732117553E-2</v>
      </c>
    </row>
    <row r="2794" spans="1:25" x14ac:dyDescent="0.3">
      <c r="A2794" s="310" t="s">
        <v>5200</v>
      </c>
      <c r="B2794" s="310" t="s">
        <v>2194</v>
      </c>
      <c r="C2794" s="310" t="s">
        <v>5049</v>
      </c>
      <c r="D2794" s="36">
        <v>8</v>
      </c>
      <c r="E2794" s="36">
        <v>2012</v>
      </c>
      <c r="F2794" s="578">
        <v>9.6453722899547198</v>
      </c>
      <c r="G2794" s="578">
        <v>1697.9015744527128</v>
      </c>
      <c r="H2794" s="578">
        <v>4.7605324164081377</v>
      </c>
      <c r="I2794" s="578">
        <v>0.14790318407782799</v>
      </c>
      <c r="J2794" s="578">
        <v>3.383780131116508E-2</v>
      </c>
      <c r="K2794" s="578">
        <v>9.8822261643008318</v>
      </c>
      <c r="L2794" s="578">
        <v>1743.1124928792251</v>
      </c>
      <c r="M2794" s="578">
        <v>5.0397214883754042</v>
      </c>
      <c r="N2794" s="578">
        <v>0.16267213068992198</v>
      </c>
      <c r="O2794" s="578">
        <v>3.4738829941488775E-2</v>
      </c>
      <c r="P2794" s="578">
        <v>9.6453723396355748</v>
      </c>
      <c r="Q2794" s="578">
        <v>1697.9015744527128</v>
      </c>
      <c r="R2794" s="578">
        <v>4.7605321567680168</v>
      </c>
      <c r="S2794" s="578">
        <v>0.14790316853031926</v>
      </c>
      <c r="T2794" s="578">
        <v>3.383780131116508E-2</v>
      </c>
      <c r="U2794" s="578">
        <v>9.8822266907982073</v>
      </c>
      <c r="V2794" s="578">
        <v>1743.1124928792251</v>
      </c>
      <c r="W2794" s="578">
        <v>5.039721437826902</v>
      </c>
      <c r="X2794" s="578">
        <v>0.16267213596802277</v>
      </c>
      <c r="Y2794" s="578">
        <v>3.4738829941488775E-2</v>
      </c>
    </row>
    <row r="2795" spans="1:25" x14ac:dyDescent="0.3">
      <c r="A2795" s="310" t="s">
        <v>5201</v>
      </c>
      <c r="B2795" s="310" t="s">
        <v>2194</v>
      </c>
      <c r="C2795" s="310" t="s">
        <v>5049</v>
      </c>
      <c r="D2795" s="36">
        <v>9</v>
      </c>
      <c r="E2795" s="36">
        <v>2012</v>
      </c>
      <c r="F2795" s="578">
        <v>9.7178855568632869</v>
      </c>
      <c r="G2795" s="578">
        <v>1648.5629221598251</v>
      </c>
      <c r="H2795" s="578">
        <v>4.2066412839582528</v>
      </c>
      <c r="I2795" s="578">
        <v>0.1608333541807945</v>
      </c>
      <c r="J2795" s="578">
        <v>3.2854528088743451E-2</v>
      </c>
      <c r="K2795" s="578">
        <v>9.9799031097678643</v>
      </c>
      <c r="L2795" s="578">
        <v>1706.6104202270451</v>
      </c>
      <c r="M2795" s="578">
        <v>4.5270269059110371</v>
      </c>
      <c r="N2795" s="578">
        <v>0.18976918519547276</v>
      </c>
      <c r="O2795" s="578">
        <v>3.4011387828892702E-2</v>
      </c>
      <c r="P2795" s="578">
        <v>9.7178855071927721</v>
      </c>
      <c r="Q2795" s="578">
        <v>1648.5629221598251</v>
      </c>
      <c r="R2795" s="578">
        <v>4.2066412415297201</v>
      </c>
      <c r="S2795" s="578">
        <v>0.16083328138241351</v>
      </c>
      <c r="T2795" s="578">
        <v>3.2854528088743451E-2</v>
      </c>
      <c r="U2795" s="578">
        <v>9.9799042621035667</v>
      </c>
      <c r="V2795" s="578">
        <v>1706.6104202270451</v>
      </c>
      <c r="W2795" s="578">
        <v>4.5270269493970101</v>
      </c>
      <c r="X2795" s="578">
        <v>0.18976916954367526</v>
      </c>
      <c r="Y2795" s="578">
        <v>3.401138835276165E-2</v>
      </c>
    </row>
    <row r="2796" spans="1:25" x14ac:dyDescent="0.3">
      <c r="A2796" s="310" t="s">
        <v>5202</v>
      </c>
      <c r="B2796" s="310" t="s">
        <v>2194</v>
      </c>
      <c r="C2796" s="310" t="s">
        <v>5049</v>
      </c>
      <c r="D2796" s="36">
        <v>10</v>
      </c>
      <c r="E2796" s="36">
        <v>2012</v>
      </c>
      <c r="F2796" s="578">
        <v>9.7742537385771833</v>
      </c>
      <c r="G2796" s="578">
        <v>1610.1876093546502</v>
      </c>
      <c r="H2796" s="578">
        <v>3.775833806095755</v>
      </c>
      <c r="I2796" s="578">
        <v>0.17088999833322274</v>
      </c>
      <c r="J2796" s="578">
        <v>3.2089761594155157E-2</v>
      </c>
      <c r="K2796" s="578">
        <v>10.061814502885035</v>
      </c>
      <c r="L2796" s="578">
        <v>1677.4678103129024</v>
      </c>
      <c r="M2796" s="578">
        <v>4.1204463038981549</v>
      </c>
      <c r="N2796" s="578">
        <v>0.2120126577149975</v>
      </c>
      <c r="O2796" s="578">
        <v>3.3430558590528819E-2</v>
      </c>
      <c r="P2796" s="578">
        <v>9.7742532816188117</v>
      </c>
      <c r="Q2796" s="578">
        <v>1610.1876093546502</v>
      </c>
      <c r="R2796" s="578">
        <v>3.7758338595061351</v>
      </c>
      <c r="S2796" s="578">
        <v>0.17088999318548276</v>
      </c>
      <c r="T2796" s="578">
        <v>3.2089761594155157E-2</v>
      </c>
      <c r="U2796" s="578">
        <v>10.061814458197015</v>
      </c>
      <c r="V2796" s="578">
        <v>1677.4678103129024</v>
      </c>
      <c r="W2796" s="578">
        <v>4.120446259010345</v>
      </c>
      <c r="X2796" s="578">
        <v>0.21201264669192146</v>
      </c>
      <c r="Y2796" s="578">
        <v>3.3430558590528819E-2</v>
      </c>
    </row>
    <row r="2797" spans="1:25" x14ac:dyDescent="0.3">
      <c r="A2797" s="310" t="s">
        <v>5203</v>
      </c>
      <c r="B2797" s="310" t="s">
        <v>2194</v>
      </c>
      <c r="C2797" s="310" t="s">
        <v>5049</v>
      </c>
      <c r="D2797" s="36">
        <v>11</v>
      </c>
      <c r="E2797" s="36">
        <v>2012</v>
      </c>
      <c r="F2797" s="578">
        <v>9.661116165152615</v>
      </c>
      <c r="G2797" s="578">
        <v>1521.8400014241474</v>
      </c>
      <c r="H2797" s="578">
        <v>3.2247775634750675</v>
      </c>
      <c r="I2797" s="578">
        <v>0.15969219452563224</v>
      </c>
      <c r="J2797" s="578">
        <v>3.0329035983110424E-2</v>
      </c>
      <c r="K2797" s="578">
        <v>9.9745755925395869</v>
      </c>
      <c r="L2797" s="578">
        <v>1599.4432360331152</v>
      </c>
      <c r="M2797" s="578">
        <v>3.5947296698189626</v>
      </c>
      <c r="N2797" s="578">
        <v>0.21114903999114126</v>
      </c>
      <c r="O2797" s="578">
        <v>3.1875613533581246E-2</v>
      </c>
      <c r="P2797" s="578">
        <v>9.6611163687916619</v>
      </c>
      <c r="Q2797" s="578">
        <v>1521.8400014241474</v>
      </c>
      <c r="R2797" s="578">
        <v>3.2247775278228752</v>
      </c>
      <c r="S2797" s="578">
        <v>0.15969219452623851</v>
      </c>
      <c r="T2797" s="578">
        <v>3.0329036506979372E-2</v>
      </c>
      <c r="U2797" s="578">
        <v>9.9745750759453706</v>
      </c>
      <c r="V2797" s="578">
        <v>1599.4432360331152</v>
      </c>
      <c r="W2797" s="578">
        <v>3.5947297091236852</v>
      </c>
      <c r="X2797" s="578">
        <v>0.21114905044305449</v>
      </c>
      <c r="Y2797" s="578">
        <v>3.1875613533581246E-2</v>
      </c>
    </row>
    <row r="2798" spans="1:25" x14ac:dyDescent="0.3">
      <c r="A2798" s="310" t="s">
        <v>5204</v>
      </c>
      <c r="B2798" s="310" t="s">
        <v>2194</v>
      </c>
      <c r="C2798" s="310" t="s">
        <v>5049</v>
      </c>
      <c r="D2798" s="36">
        <v>12</v>
      </c>
      <c r="E2798" s="36">
        <v>2012</v>
      </c>
      <c r="F2798" s="578">
        <v>9.5140121722426105</v>
      </c>
      <c r="G2798" s="578">
        <v>1424.263163248695</v>
      </c>
      <c r="H2798" s="578">
        <v>2.6830521726054299</v>
      </c>
      <c r="I2798" s="578">
        <v>0.1410595054682435</v>
      </c>
      <c r="J2798" s="578">
        <v>2.8384401133128699E-2</v>
      </c>
      <c r="K2798" s="578">
        <v>9.8340797835852083</v>
      </c>
      <c r="L2798" s="578">
        <v>1508.7196400960224</v>
      </c>
      <c r="M2798" s="578">
        <v>3.0738889750088325</v>
      </c>
      <c r="N2798" s="578">
        <v>0.20133187342798875</v>
      </c>
      <c r="O2798" s="578">
        <v>3.006755950627845E-2</v>
      </c>
      <c r="P2798" s="578">
        <v>9.514012380832801</v>
      </c>
      <c r="Q2798" s="578">
        <v>1424.263163248695</v>
      </c>
      <c r="R2798" s="578">
        <v>2.6830521116110746</v>
      </c>
      <c r="S2798" s="578">
        <v>0.141059510407406</v>
      </c>
      <c r="T2798" s="578">
        <v>2.8384400085390799E-2</v>
      </c>
      <c r="U2798" s="578">
        <v>9.8340813432399052</v>
      </c>
      <c r="V2798" s="578">
        <v>1508.7196922302201</v>
      </c>
      <c r="W2798" s="578">
        <v>3.073888887576075</v>
      </c>
      <c r="X2798" s="578">
        <v>0.20133187348013326</v>
      </c>
      <c r="Y2798" s="578">
        <v>3.006755950627845E-2</v>
      </c>
    </row>
    <row r="2799" spans="1:25" x14ac:dyDescent="0.3">
      <c r="A2799" s="310" t="s">
        <v>5205</v>
      </c>
      <c r="B2799" s="310" t="s">
        <v>2194</v>
      </c>
      <c r="C2799" s="310" t="s">
        <v>5049</v>
      </c>
      <c r="D2799" s="36">
        <v>13</v>
      </c>
      <c r="E2799" s="36">
        <v>2012</v>
      </c>
      <c r="F2799" s="578">
        <v>9.6942166437727924</v>
      </c>
      <c r="G2799" s="578">
        <v>1417.9209314982074</v>
      </c>
      <c r="H2799" s="578">
        <v>2.4967560930381247</v>
      </c>
      <c r="I2799" s="578">
        <v>0.14547721739169525</v>
      </c>
      <c r="J2799" s="578">
        <v>2.8258005254125799E-2</v>
      </c>
      <c r="K2799" s="578">
        <v>9.993684229921497</v>
      </c>
      <c r="L2799" s="578">
        <v>1500.2790590921975</v>
      </c>
      <c r="M2799" s="578">
        <v>2.8765167542151127</v>
      </c>
      <c r="N2799" s="578">
        <v>0.20699436939988372</v>
      </c>
      <c r="O2799" s="578">
        <v>2.9899354383815052E-2</v>
      </c>
      <c r="P2799" s="578">
        <v>9.694216221557598</v>
      </c>
      <c r="Q2799" s="578">
        <v>1417.9209314982074</v>
      </c>
      <c r="R2799" s="578">
        <v>2.4967561321294225</v>
      </c>
      <c r="S2799" s="578">
        <v>0.14547721754691575</v>
      </c>
      <c r="T2799" s="578">
        <v>2.8258005254125799E-2</v>
      </c>
      <c r="U2799" s="578">
        <v>9.9936841703065102</v>
      </c>
      <c r="V2799" s="578">
        <v>1500.2790590921975</v>
      </c>
      <c r="W2799" s="578">
        <v>2.8765166507728228</v>
      </c>
      <c r="X2799" s="578">
        <v>0.20699434865249053</v>
      </c>
      <c r="Y2799" s="578">
        <v>2.9899355431552949E-2</v>
      </c>
    </row>
    <row r="2800" spans="1:25" x14ac:dyDescent="0.3">
      <c r="A2800" s="310" t="s">
        <v>5206</v>
      </c>
      <c r="B2800" s="310" t="s">
        <v>2194</v>
      </c>
      <c r="C2800" s="310" t="s">
        <v>5049</v>
      </c>
      <c r="D2800" s="36">
        <v>14</v>
      </c>
      <c r="E2800" s="36">
        <v>2012</v>
      </c>
      <c r="F2800" s="578">
        <v>10.279999326684262</v>
      </c>
      <c r="G2800" s="578">
        <v>1507.6129201253225</v>
      </c>
      <c r="H2800" s="578">
        <v>2.66675646117073</v>
      </c>
      <c r="I2800" s="578">
        <v>0.18005372647409451</v>
      </c>
      <c r="J2800" s="578">
        <v>3.0045500937073123E-2</v>
      </c>
      <c r="K2800" s="578">
        <v>10.515243537918018</v>
      </c>
      <c r="L2800" s="578">
        <v>1577.8455696105898</v>
      </c>
      <c r="M2800" s="578">
        <v>2.999720049439925</v>
      </c>
      <c r="N2800" s="578">
        <v>0.23826836144144126</v>
      </c>
      <c r="O2800" s="578">
        <v>3.1445187497107896E-2</v>
      </c>
      <c r="P2800" s="578">
        <v>10.279999113095792</v>
      </c>
      <c r="Q2800" s="578">
        <v>1507.6129201253225</v>
      </c>
      <c r="R2800" s="578">
        <v>2.666756261309875</v>
      </c>
      <c r="S2800" s="578">
        <v>0.18005373666649849</v>
      </c>
      <c r="T2800" s="578">
        <v>3.0045500937073123E-2</v>
      </c>
      <c r="U2800" s="578">
        <v>10.515243696858281</v>
      </c>
      <c r="V2800" s="578">
        <v>1577.8455696105898</v>
      </c>
      <c r="W2800" s="578">
        <v>2.9997200358072047</v>
      </c>
      <c r="X2800" s="578">
        <v>0.238268345582279</v>
      </c>
      <c r="Y2800" s="578">
        <v>3.1445186973238948E-2</v>
      </c>
    </row>
    <row r="2801" spans="1:25" x14ac:dyDescent="0.3">
      <c r="A2801" s="310" t="s">
        <v>5207</v>
      </c>
      <c r="B2801" s="310" t="s">
        <v>2194</v>
      </c>
      <c r="C2801" s="310" t="s">
        <v>5049</v>
      </c>
      <c r="D2801" s="36">
        <v>15</v>
      </c>
      <c r="E2801" s="36">
        <v>2012</v>
      </c>
      <c r="F2801" s="578">
        <v>10.782031759286189</v>
      </c>
      <c r="G2801" s="578">
        <v>1584.48864237467</v>
      </c>
      <c r="H2801" s="578">
        <v>2.8124678158686303</v>
      </c>
      <c r="I2801" s="578">
        <v>0.20969053924394102</v>
      </c>
      <c r="J2801" s="578">
        <v>3.1577578648769547E-2</v>
      </c>
      <c r="K2801" s="578">
        <v>10.969578446007864</v>
      </c>
      <c r="L2801" s="578">
        <v>1643.2858441670676</v>
      </c>
      <c r="M2801" s="578">
        <v>3.0968395955739325</v>
      </c>
      <c r="N2801" s="578">
        <v>0.26204750569255875</v>
      </c>
      <c r="O2801" s="578">
        <v>3.2749340947096528E-2</v>
      </c>
      <c r="P2801" s="578">
        <v>10.78203250431816</v>
      </c>
      <c r="Q2801" s="578">
        <v>1584.48864237467</v>
      </c>
      <c r="R2801" s="578">
        <v>2.8124677649587553</v>
      </c>
      <c r="S2801" s="578">
        <v>0.20969053921726274</v>
      </c>
      <c r="T2801" s="578">
        <v>3.157757969650745E-2</v>
      </c>
      <c r="U2801" s="578">
        <v>10.9695785453591</v>
      </c>
      <c r="V2801" s="578">
        <v>1643.2858441670676</v>
      </c>
      <c r="W2801" s="578">
        <v>3.0968396992587497</v>
      </c>
      <c r="X2801" s="578">
        <v>0.26204752131646525</v>
      </c>
      <c r="Y2801" s="578">
        <v>3.274934042322758E-2</v>
      </c>
    </row>
    <row r="2802" spans="1:25" x14ac:dyDescent="0.3">
      <c r="A2802" s="580" t="s">
        <v>5208</v>
      </c>
      <c r="B2802" s="580" t="s">
        <v>2194</v>
      </c>
      <c r="C2802" s="580" t="s">
        <v>5049</v>
      </c>
      <c r="D2802" s="581">
        <v>16</v>
      </c>
      <c r="E2802" s="581">
        <v>2012</v>
      </c>
      <c r="F2802" s="582">
        <v>11.52640170397895</v>
      </c>
      <c r="G2802" s="582">
        <v>1696.0123481750452</v>
      </c>
      <c r="H2802" s="582">
        <v>3.0093464231006948</v>
      </c>
      <c r="I2802" s="582">
        <v>0.25035770389755824</v>
      </c>
      <c r="J2802" s="582">
        <v>3.3800168215141903E-2</v>
      </c>
      <c r="K2802" s="582">
        <v>11.640661936491849</v>
      </c>
      <c r="L2802" s="582">
        <v>1741.36146418253</v>
      </c>
      <c r="M2802" s="582">
        <v>3.2490776442136799</v>
      </c>
      <c r="N2802" s="582">
        <v>0.29830165781337747</v>
      </c>
      <c r="O2802" s="582">
        <v>3.4703938368086946E-2</v>
      </c>
      <c r="P2802" s="582">
        <v>11.526401187405375</v>
      </c>
      <c r="Q2802" s="582">
        <v>1696.0123481750452</v>
      </c>
      <c r="R2802" s="582">
        <v>3.0093463759476373</v>
      </c>
      <c r="S2802" s="582">
        <v>0.25035770335064872</v>
      </c>
      <c r="T2802" s="582">
        <v>3.3800170310617703E-2</v>
      </c>
      <c r="U2802" s="582">
        <v>11.64066089339525</v>
      </c>
      <c r="V2802" s="582">
        <v>1741.3615156809451</v>
      </c>
      <c r="W2802" s="582">
        <v>3.2490776280974325</v>
      </c>
      <c r="X2802" s="582">
        <v>0.29830164736146447</v>
      </c>
      <c r="Y2802" s="582">
        <v>3.4703938368086946E-2</v>
      </c>
    </row>
    <row r="2803" spans="1:25" x14ac:dyDescent="0.3">
      <c r="A2803" s="310" t="s">
        <v>5209</v>
      </c>
      <c r="B2803" s="310" t="s">
        <v>2194</v>
      </c>
      <c r="C2803" s="310" t="s">
        <v>5049</v>
      </c>
      <c r="D2803" s="36">
        <v>1</v>
      </c>
      <c r="E2803" s="36">
        <v>2020</v>
      </c>
      <c r="F2803" s="578">
        <v>23.766942247818378</v>
      </c>
      <c r="G2803" s="578">
        <v>6773.332392374673</v>
      </c>
      <c r="H2803" s="578">
        <v>21.362887870520325</v>
      </c>
      <c r="I2803" s="578">
        <v>0.28178640238062702</v>
      </c>
      <c r="J2803" s="578">
        <v>4.5064933520431276E-2</v>
      </c>
      <c r="K2803" s="578">
        <v>24.085904585914527</v>
      </c>
      <c r="L2803" s="578">
        <v>6843.0207850138304</v>
      </c>
      <c r="M2803" s="578">
        <v>21.474465720898749</v>
      </c>
      <c r="N2803" s="578">
        <v>0.28371243876002428</v>
      </c>
      <c r="O2803" s="578">
        <v>4.5528589476210302E-2</v>
      </c>
      <c r="P2803" s="578">
        <v>23.766942247818076</v>
      </c>
      <c r="Q2803" s="578">
        <v>6773.3324432373029</v>
      </c>
      <c r="R2803" s="578">
        <v>21.362888069900926</v>
      </c>
      <c r="S2803" s="578">
        <v>0.28178642193840098</v>
      </c>
      <c r="T2803" s="578">
        <v>4.5064932996562328E-2</v>
      </c>
      <c r="U2803" s="578">
        <v>24.08590458591965</v>
      </c>
      <c r="V2803" s="578">
        <v>6843.020838419593</v>
      </c>
      <c r="W2803" s="578">
        <v>21.474465352715875</v>
      </c>
      <c r="X2803" s="578">
        <v>0.28371242344534603</v>
      </c>
      <c r="Y2803" s="578">
        <v>4.5528586856865574E-2</v>
      </c>
    </row>
    <row r="2804" spans="1:25" x14ac:dyDescent="0.3">
      <c r="A2804" s="310" t="s">
        <v>5210</v>
      </c>
      <c r="B2804" s="310" t="s">
        <v>2194</v>
      </c>
      <c r="C2804" s="310" t="s">
        <v>5049</v>
      </c>
      <c r="D2804" s="36">
        <v>2</v>
      </c>
      <c r="E2804" s="36">
        <v>2020</v>
      </c>
      <c r="F2804" s="578">
        <v>15.418145976474651</v>
      </c>
      <c r="G2804" s="578">
        <v>4071.6338628133099</v>
      </c>
      <c r="H2804" s="578">
        <v>12.4105762535861</v>
      </c>
      <c r="I2804" s="578">
        <v>0.21321871113953678</v>
      </c>
      <c r="J2804" s="578">
        <v>2.708975404190515E-2</v>
      </c>
      <c r="K2804" s="578">
        <v>15.6429184493281</v>
      </c>
      <c r="L2804" s="578">
        <v>4112.2944641113254</v>
      </c>
      <c r="M2804" s="578">
        <v>12.474281099974124</v>
      </c>
      <c r="N2804" s="578">
        <v>0.21291406093041551</v>
      </c>
      <c r="O2804" s="578">
        <v>2.7360294305253725E-2</v>
      </c>
      <c r="P2804" s="578">
        <v>15.418145976468901</v>
      </c>
      <c r="Q2804" s="578">
        <v>4071.6338628133099</v>
      </c>
      <c r="R2804" s="578">
        <v>12.410576015361524</v>
      </c>
      <c r="S2804" s="578">
        <v>0.21321871124261274</v>
      </c>
      <c r="T2804" s="578">
        <v>2.708975404190515E-2</v>
      </c>
      <c r="U2804" s="578">
        <v>15.642918449322949</v>
      </c>
      <c r="V2804" s="578">
        <v>4112.2944119771273</v>
      </c>
      <c r="W2804" s="578">
        <v>12.474281646582874</v>
      </c>
      <c r="X2804" s="578">
        <v>0.21291406633766474</v>
      </c>
      <c r="Y2804" s="578">
        <v>2.7360294305253725E-2</v>
      </c>
    </row>
    <row r="2805" spans="1:25" x14ac:dyDescent="0.3">
      <c r="A2805" s="310" t="s">
        <v>5211</v>
      </c>
      <c r="B2805" s="310" t="s">
        <v>2194</v>
      </c>
      <c r="C2805" s="310" t="s">
        <v>5049</v>
      </c>
      <c r="D2805" s="36">
        <v>3</v>
      </c>
      <c r="E2805" s="36">
        <v>2020</v>
      </c>
      <c r="F2805" s="578">
        <v>11.841366308041525</v>
      </c>
      <c r="G2805" s="578">
        <v>2849.2507375081323</v>
      </c>
      <c r="H2805" s="578">
        <v>7.8498917489002125</v>
      </c>
      <c r="I2805" s="578">
        <v>0.14848800938489126</v>
      </c>
      <c r="J2805" s="578">
        <v>1.8956889087955099E-2</v>
      </c>
      <c r="K2805" s="578">
        <v>11.52558191895055</v>
      </c>
      <c r="L2805" s="578">
        <v>2784.0786857604953</v>
      </c>
      <c r="M2805" s="578">
        <v>7.717852379719254</v>
      </c>
      <c r="N2805" s="578">
        <v>0.14458526090553825</v>
      </c>
      <c r="O2805" s="578">
        <v>1.8523294866705901E-2</v>
      </c>
      <c r="P2805" s="578">
        <v>11.8413657865165</v>
      </c>
      <c r="Q2805" s="578">
        <v>2849.2506853739378</v>
      </c>
      <c r="R2805" s="578">
        <v>7.8498915701056777</v>
      </c>
      <c r="S2805" s="578">
        <v>0.14848805100943202</v>
      </c>
      <c r="T2805" s="578">
        <v>1.8956888564086151E-2</v>
      </c>
      <c r="U2805" s="578">
        <v>11.525581918940249</v>
      </c>
      <c r="V2805" s="578">
        <v>2784.0787378946902</v>
      </c>
      <c r="W2805" s="578">
        <v>7.7178525330576377</v>
      </c>
      <c r="X2805" s="578">
        <v>0.14458528170507601</v>
      </c>
      <c r="Y2805" s="578">
        <v>1.8523294866705901E-2</v>
      </c>
    </row>
    <row r="2806" spans="1:25" x14ac:dyDescent="0.3">
      <c r="A2806" s="310" t="s">
        <v>5212</v>
      </c>
      <c r="B2806" s="310" t="s">
        <v>2194</v>
      </c>
      <c r="C2806" s="310" t="s">
        <v>5049</v>
      </c>
      <c r="D2806" s="36">
        <v>4</v>
      </c>
      <c r="E2806" s="36">
        <v>2020</v>
      </c>
      <c r="F2806" s="578">
        <v>11.82637512047685</v>
      </c>
      <c r="G2806" s="578">
        <v>2720.6913274129174</v>
      </c>
      <c r="H2806" s="578">
        <v>6.7831323856856471</v>
      </c>
      <c r="I2806" s="578">
        <v>0.25612533045811325</v>
      </c>
      <c r="J2806" s="578">
        <v>1.8101535349463377E-2</v>
      </c>
      <c r="K2806" s="578">
        <v>11.45407999902265</v>
      </c>
      <c r="L2806" s="578">
        <v>2640.6495768229101</v>
      </c>
      <c r="M2806" s="578">
        <v>6.6290003042668069</v>
      </c>
      <c r="N2806" s="578">
        <v>0.24283035918900425</v>
      </c>
      <c r="O2806" s="578">
        <v>1.7569006226646349E-2</v>
      </c>
      <c r="P2806" s="578">
        <v>11.8263751204661</v>
      </c>
      <c r="Q2806" s="578">
        <v>2720.6913274129174</v>
      </c>
      <c r="R2806" s="578">
        <v>6.783132446357433</v>
      </c>
      <c r="S2806" s="578">
        <v>0.25612533578775248</v>
      </c>
      <c r="T2806" s="578">
        <v>1.8101535349463377E-2</v>
      </c>
      <c r="U2806" s="578">
        <v>11.454079482443776</v>
      </c>
      <c r="V2806" s="578">
        <v>2640.6495768229101</v>
      </c>
      <c r="W2806" s="578">
        <v>6.6290002474755294</v>
      </c>
      <c r="X2806" s="578">
        <v>0.24283036953662873</v>
      </c>
      <c r="Y2806" s="578">
        <v>1.7569006226646349E-2</v>
      </c>
    </row>
    <row r="2807" spans="1:25" x14ac:dyDescent="0.3">
      <c r="A2807" s="310" t="s">
        <v>5213</v>
      </c>
      <c r="B2807" s="310" t="s">
        <v>2194</v>
      </c>
      <c r="C2807" s="310" t="s">
        <v>5049</v>
      </c>
      <c r="D2807" s="36">
        <v>5</v>
      </c>
      <c r="E2807" s="36">
        <v>2020</v>
      </c>
      <c r="F2807" s="578">
        <v>9.9092114931038999</v>
      </c>
      <c r="G2807" s="578">
        <v>2312.2849782307899</v>
      </c>
      <c r="H2807" s="578">
        <v>5.5667136341605001</v>
      </c>
      <c r="I2807" s="578">
        <v>0.139314247198247</v>
      </c>
      <c r="J2807" s="578">
        <v>1.5384298972397376E-2</v>
      </c>
      <c r="K2807" s="578">
        <v>9.7782607913672717</v>
      </c>
      <c r="L2807" s="578">
        <v>2275.0368703206327</v>
      </c>
      <c r="M2807" s="578">
        <v>5.50003959454867</v>
      </c>
      <c r="N2807" s="578">
        <v>0.13644617207682974</v>
      </c>
      <c r="O2807" s="578">
        <v>1.5136478119529725E-2</v>
      </c>
      <c r="P2807" s="578">
        <v>9.9092105046653423</v>
      </c>
      <c r="Q2807" s="578">
        <v>2312.2849782307899</v>
      </c>
      <c r="R2807" s="578">
        <v>5.5667135735857274</v>
      </c>
      <c r="S2807" s="578">
        <v>0.13931425242420351</v>
      </c>
      <c r="T2807" s="578">
        <v>1.5384298972397376E-2</v>
      </c>
      <c r="U2807" s="578">
        <v>9.7782607367089227</v>
      </c>
      <c r="V2807" s="578">
        <v>2275.0368181864374</v>
      </c>
      <c r="W2807" s="578">
        <v>5.5000396232256481</v>
      </c>
      <c r="X2807" s="578">
        <v>0.13644618252874299</v>
      </c>
      <c r="Y2807" s="578">
        <v>1.5136478119529725E-2</v>
      </c>
    </row>
    <row r="2808" spans="1:25" x14ac:dyDescent="0.3">
      <c r="A2808" s="310" t="s">
        <v>5214</v>
      </c>
      <c r="B2808" s="310" t="s">
        <v>2194</v>
      </c>
      <c r="C2808" s="310" t="s">
        <v>5049</v>
      </c>
      <c r="D2808" s="36">
        <v>6</v>
      </c>
      <c r="E2808" s="36">
        <v>2020</v>
      </c>
      <c r="F2808" s="578">
        <v>9.4562247669605117</v>
      </c>
      <c r="G2808" s="578">
        <v>2183.1907819112075</v>
      </c>
      <c r="H2808" s="578">
        <v>5.1144868299597803</v>
      </c>
      <c r="I2808" s="578">
        <v>0.16507842883341525</v>
      </c>
      <c r="J2808" s="578">
        <v>1.45254041223476E-2</v>
      </c>
      <c r="K2808" s="578">
        <v>9.4505122627712357</v>
      </c>
      <c r="L2808" s="578">
        <v>2171.3047815958626</v>
      </c>
      <c r="M2808" s="578">
        <v>5.0966825894526302</v>
      </c>
      <c r="N2808" s="578">
        <v>0.16262653314697625</v>
      </c>
      <c r="O2808" s="578">
        <v>1.44463250180706E-2</v>
      </c>
      <c r="P2808" s="578">
        <v>9.456224766960359</v>
      </c>
      <c r="Q2808" s="578">
        <v>2183.1907297770099</v>
      </c>
      <c r="R2808" s="578">
        <v>5.1144868340440226</v>
      </c>
      <c r="S2808" s="578">
        <v>0.16507842878127077</v>
      </c>
      <c r="T2808" s="578">
        <v>1.452540359847865E-2</v>
      </c>
      <c r="U2808" s="578">
        <v>9.4505113687067137</v>
      </c>
      <c r="V2808" s="578">
        <v>2171.3047815958626</v>
      </c>
      <c r="W2808" s="578">
        <v>5.0966825890742831</v>
      </c>
      <c r="X2808" s="578">
        <v>0.16262653314697625</v>
      </c>
      <c r="Y2808" s="578">
        <v>1.44463250180706E-2</v>
      </c>
    </row>
    <row r="2809" spans="1:25" x14ac:dyDescent="0.3">
      <c r="A2809" s="310" t="s">
        <v>5215</v>
      </c>
      <c r="B2809" s="310" t="s">
        <v>2194</v>
      </c>
      <c r="C2809" s="310" t="s">
        <v>5049</v>
      </c>
      <c r="D2809" s="36">
        <v>7</v>
      </c>
      <c r="E2809" s="36">
        <v>2020</v>
      </c>
      <c r="F2809" s="578">
        <v>9.1683790912267185</v>
      </c>
      <c r="G2809" s="578">
        <v>2105.7181701660102</v>
      </c>
      <c r="H2809" s="578">
        <v>4.697147786622125</v>
      </c>
      <c r="I2809" s="578">
        <v>0.17917714855623926</v>
      </c>
      <c r="J2809" s="578">
        <v>1.4009956318962648E-2</v>
      </c>
      <c r="K2809" s="578">
        <v>9.2462747834048447</v>
      </c>
      <c r="L2809" s="578">
        <v>2111.9652099609325</v>
      </c>
      <c r="M2809" s="578">
        <v>4.7258444930727448</v>
      </c>
      <c r="N2809" s="578">
        <v>0.18000513107472177</v>
      </c>
      <c r="O2809" s="578">
        <v>1.4051515638129749E-2</v>
      </c>
      <c r="P2809" s="578">
        <v>9.1683791905573404</v>
      </c>
      <c r="Q2809" s="578">
        <v>2105.7181180318148</v>
      </c>
      <c r="R2809" s="578">
        <v>4.697147855181047</v>
      </c>
      <c r="S2809" s="578">
        <v>0.17917715383373375</v>
      </c>
      <c r="T2809" s="578">
        <v>1.4009955799944351E-2</v>
      </c>
      <c r="U2809" s="578">
        <v>9.2462742618642206</v>
      </c>
      <c r="V2809" s="578">
        <v>2111.9652099609325</v>
      </c>
      <c r="W2809" s="578">
        <v>4.7258445555926283</v>
      </c>
      <c r="X2809" s="578">
        <v>0.18000511004235351</v>
      </c>
      <c r="Y2809" s="578">
        <v>1.4051515638129749E-2</v>
      </c>
    </row>
    <row r="2810" spans="1:25" x14ac:dyDescent="0.3">
      <c r="A2810" s="310" t="s">
        <v>5216</v>
      </c>
      <c r="B2810" s="310" t="s">
        <v>2194</v>
      </c>
      <c r="C2810" s="310" t="s">
        <v>5049</v>
      </c>
      <c r="D2810" s="36">
        <v>8</v>
      </c>
      <c r="E2810" s="36">
        <v>2020</v>
      </c>
      <c r="F2810" s="578">
        <v>7.6660430861999549</v>
      </c>
      <c r="G2810" s="578">
        <v>1709.7104212443001</v>
      </c>
      <c r="H2810" s="578">
        <v>3.5702059149819676</v>
      </c>
      <c r="I2810" s="578">
        <v>8.5855607774343812E-2</v>
      </c>
      <c r="J2810" s="578">
        <v>1.1375199460114001E-2</v>
      </c>
      <c r="K2810" s="578">
        <v>7.8897630384826645</v>
      </c>
      <c r="L2810" s="578">
        <v>1755.1133308410599</v>
      </c>
      <c r="M2810" s="578">
        <v>3.6964002366003048</v>
      </c>
      <c r="N2810" s="578">
        <v>0.10285727640105803</v>
      </c>
      <c r="O2810" s="578">
        <v>1.1677273908086698E-2</v>
      </c>
      <c r="P2810" s="578">
        <v>7.6660430861999549</v>
      </c>
      <c r="Q2810" s="578">
        <v>1709.7104733784977</v>
      </c>
      <c r="R2810" s="578">
        <v>3.5702059757216627</v>
      </c>
      <c r="S2810" s="578">
        <v>8.5855608350963397E-2</v>
      </c>
      <c r="T2810" s="578">
        <v>1.1375199460114001E-2</v>
      </c>
      <c r="U2810" s="578">
        <v>7.8897629242246659</v>
      </c>
      <c r="V2810" s="578">
        <v>1755.1133308410599</v>
      </c>
      <c r="W2810" s="578">
        <v>3.6964002192786771</v>
      </c>
      <c r="X2810" s="578">
        <v>0.10285727640045161</v>
      </c>
      <c r="Y2810" s="578">
        <v>1.1677273908086698E-2</v>
      </c>
    </row>
    <row r="2811" spans="1:25" x14ac:dyDescent="0.3">
      <c r="A2811" s="310" t="s">
        <v>5217</v>
      </c>
      <c r="B2811" s="310" t="s">
        <v>2194</v>
      </c>
      <c r="C2811" s="310" t="s">
        <v>5049</v>
      </c>
      <c r="D2811" s="36">
        <v>9</v>
      </c>
      <c r="E2811" s="36">
        <v>2020</v>
      </c>
      <c r="F2811" s="578">
        <v>7.5792287219026795</v>
      </c>
      <c r="G2811" s="578">
        <v>1659.70522054036</v>
      </c>
      <c r="H2811" s="578">
        <v>3.2420783500807948</v>
      </c>
      <c r="I2811" s="578">
        <v>9.7052579851454809E-2</v>
      </c>
      <c r="J2811" s="578">
        <v>1.1042493676844324E-2</v>
      </c>
      <c r="K2811" s="578">
        <v>7.8381270786379247</v>
      </c>
      <c r="L2811" s="578">
        <v>1718.0005734761501</v>
      </c>
      <c r="M2811" s="578">
        <v>3.4070868285149674</v>
      </c>
      <c r="N2811" s="578">
        <v>0.13208928084683624</v>
      </c>
      <c r="O2811" s="578">
        <v>1.1430351034505223E-2</v>
      </c>
      <c r="P2811" s="578">
        <v>7.5792287765349675</v>
      </c>
      <c r="Q2811" s="578">
        <v>1659.7051162719674</v>
      </c>
      <c r="R2811" s="578">
        <v>3.2420783166259382</v>
      </c>
      <c r="S2811" s="578">
        <v>9.7052579346988299E-2</v>
      </c>
      <c r="T2811" s="578">
        <v>1.1042493676844324E-2</v>
      </c>
      <c r="U2811" s="578">
        <v>7.8381270786379247</v>
      </c>
      <c r="V2811" s="578">
        <v>1718.0005213419549</v>
      </c>
      <c r="W2811" s="578">
        <v>3.4070867802511149</v>
      </c>
      <c r="X2811" s="578">
        <v>0.1320892756314905</v>
      </c>
      <c r="Y2811" s="578">
        <v>1.1430351034505223E-2</v>
      </c>
    </row>
    <row r="2812" spans="1:25" x14ac:dyDescent="0.3">
      <c r="A2812" s="310" t="s">
        <v>5218</v>
      </c>
      <c r="B2812" s="310" t="s">
        <v>2194</v>
      </c>
      <c r="C2812" s="310" t="s">
        <v>5049</v>
      </c>
      <c r="D2812" s="36">
        <v>10</v>
      </c>
      <c r="E2812" s="36">
        <v>2020</v>
      </c>
      <c r="F2812" s="578">
        <v>7.5117099202883111</v>
      </c>
      <c r="G2812" s="578">
        <v>1620.8115577697677</v>
      </c>
      <c r="H2812" s="578">
        <v>2.9868584195695176</v>
      </c>
      <c r="I2812" s="578">
        <v>0.1057613636752039</v>
      </c>
      <c r="J2812" s="578">
        <v>1.0783733344093525E-2</v>
      </c>
      <c r="K2812" s="578">
        <v>7.7987603911812267</v>
      </c>
      <c r="L2812" s="578">
        <v>1688.3795776367151</v>
      </c>
      <c r="M2812" s="578">
        <v>3.1767682683518252</v>
      </c>
      <c r="N2812" s="578">
        <v>0.157593418927717</v>
      </c>
      <c r="O2812" s="578">
        <v>1.123327700770455E-2</v>
      </c>
      <c r="P2812" s="578">
        <v>7.5117100246017454</v>
      </c>
      <c r="Q2812" s="578">
        <v>1620.8115577697677</v>
      </c>
      <c r="R2812" s="578">
        <v>2.9868585136621948</v>
      </c>
      <c r="S2812" s="578">
        <v>0.10576136367005015</v>
      </c>
      <c r="T2812" s="578">
        <v>1.0783733344093525E-2</v>
      </c>
      <c r="U2812" s="578">
        <v>7.7987603390271616</v>
      </c>
      <c r="V2812" s="578">
        <v>1688.3795776367151</v>
      </c>
      <c r="W2812" s="578">
        <v>3.1767682251568927</v>
      </c>
      <c r="X2812" s="578">
        <v>0.157593418927717</v>
      </c>
      <c r="Y2812" s="578">
        <v>1.123327700770455E-2</v>
      </c>
    </row>
    <row r="2813" spans="1:25" x14ac:dyDescent="0.3">
      <c r="A2813" s="310" t="s">
        <v>5219</v>
      </c>
      <c r="B2813" s="310" t="s">
        <v>2194</v>
      </c>
      <c r="C2813" s="310" t="s">
        <v>5049</v>
      </c>
      <c r="D2813" s="36">
        <v>11</v>
      </c>
      <c r="E2813" s="36">
        <v>2020</v>
      </c>
      <c r="F2813" s="578">
        <v>7.2801056543994447</v>
      </c>
      <c r="G2813" s="578">
        <v>1531.7943751017199</v>
      </c>
      <c r="H2813" s="578">
        <v>2.6172154859814274</v>
      </c>
      <c r="I2813" s="578">
        <v>9.2630021207999624E-2</v>
      </c>
      <c r="J2813" s="578">
        <v>1.0191462846705633E-2</v>
      </c>
      <c r="K2813" s="578">
        <v>7.5970497631927421</v>
      </c>
      <c r="L2813" s="578">
        <v>1609.733290354405</v>
      </c>
      <c r="M2813" s="578">
        <v>2.8351152983620174</v>
      </c>
      <c r="N2813" s="578">
        <v>0.1588709094891475</v>
      </c>
      <c r="O2813" s="578">
        <v>1.0710030270274676E-2</v>
      </c>
      <c r="P2813" s="578">
        <v>7.2801055525748444</v>
      </c>
      <c r="Q2813" s="578">
        <v>1531.7943751017199</v>
      </c>
      <c r="R2813" s="578">
        <v>2.6172154773424423</v>
      </c>
      <c r="S2813" s="578">
        <v>9.2630020708990221E-2</v>
      </c>
      <c r="T2813" s="578">
        <v>1.0191462846705633E-2</v>
      </c>
      <c r="U2813" s="578">
        <v>7.5970495520929591</v>
      </c>
      <c r="V2813" s="578">
        <v>1609.7333424886001</v>
      </c>
      <c r="W2813" s="578">
        <v>2.8351153517044851</v>
      </c>
      <c r="X2813" s="578">
        <v>0.1588709094891475</v>
      </c>
      <c r="Y2813" s="578">
        <v>1.0710030270274676E-2</v>
      </c>
    </row>
    <row r="2814" spans="1:25" x14ac:dyDescent="0.3">
      <c r="A2814" s="310" t="s">
        <v>5220</v>
      </c>
      <c r="B2814" s="310" t="s">
        <v>2194</v>
      </c>
      <c r="C2814" s="310" t="s">
        <v>5049</v>
      </c>
      <c r="D2814" s="36">
        <v>12</v>
      </c>
      <c r="E2814" s="36">
        <v>2020</v>
      </c>
      <c r="F2814" s="578">
        <v>7.0237931251931478</v>
      </c>
      <c r="G2814" s="578">
        <v>1433.548952102655</v>
      </c>
      <c r="H2814" s="578">
        <v>2.2395037984970227</v>
      </c>
      <c r="I2814" s="578">
        <v>7.0671632396624703E-2</v>
      </c>
      <c r="J2814" s="578">
        <v>9.5378157711820625E-3</v>
      </c>
      <c r="K2814" s="578">
        <v>7.3551377804339273</v>
      </c>
      <c r="L2814" s="578">
        <v>1518.3735415140775</v>
      </c>
      <c r="M2814" s="578">
        <v>2.4795803527716327</v>
      </c>
      <c r="N2814" s="578">
        <v>0.14880338813115127</v>
      </c>
      <c r="O2814" s="578">
        <v>1.0102175821278534E-2</v>
      </c>
      <c r="P2814" s="578">
        <v>7.023793177342057</v>
      </c>
      <c r="Q2814" s="578">
        <v>1433.548952102655</v>
      </c>
      <c r="R2814" s="578">
        <v>2.2395038643347349</v>
      </c>
      <c r="S2814" s="578">
        <v>7.0671628278129547E-2</v>
      </c>
      <c r="T2814" s="578">
        <v>9.5378157178250406E-3</v>
      </c>
      <c r="U2814" s="578">
        <v>7.3551378325931429</v>
      </c>
      <c r="V2814" s="578">
        <v>1518.3735415140775</v>
      </c>
      <c r="W2814" s="578">
        <v>2.4795803377152548</v>
      </c>
      <c r="X2814" s="578">
        <v>0.14880338813115127</v>
      </c>
      <c r="Y2814" s="578">
        <v>1.0102174817196382E-2</v>
      </c>
    </row>
    <row r="2815" spans="1:25" x14ac:dyDescent="0.3">
      <c r="A2815" s="310" t="s">
        <v>5221</v>
      </c>
      <c r="B2815" s="310" t="s">
        <v>2194</v>
      </c>
      <c r="C2815" s="310" t="s">
        <v>5049</v>
      </c>
      <c r="D2815" s="36">
        <v>13</v>
      </c>
      <c r="E2815" s="36">
        <v>2020</v>
      </c>
      <c r="F2815" s="578">
        <v>7.1118471218942378</v>
      </c>
      <c r="G2815" s="578">
        <v>1426.9528172810826</v>
      </c>
      <c r="H2815" s="578">
        <v>2.12057371834574</v>
      </c>
      <c r="I2815" s="578">
        <v>6.5930533214062351E-2</v>
      </c>
      <c r="J2815" s="578">
        <v>9.4939331029308908E-3</v>
      </c>
      <c r="K2815" s="578">
        <v>7.4268964646839697</v>
      </c>
      <c r="L2815" s="578">
        <v>1509.6748898824001</v>
      </c>
      <c r="M2815" s="578">
        <v>2.3573757774768898</v>
      </c>
      <c r="N2815" s="578">
        <v>0.14696238419310201</v>
      </c>
      <c r="O2815" s="578">
        <v>1.0044309528893772E-2</v>
      </c>
      <c r="P2815" s="578">
        <v>7.1118471715544693</v>
      </c>
      <c r="Q2815" s="578">
        <v>1426.9528172810826</v>
      </c>
      <c r="R2815" s="578">
        <v>2.1205737779067277</v>
      </c>
      <c r="S2815" s="578">
        <v>6.5930533236951278E-2</v>
      </c>
      <c r="T2815" s="578">
        <v>9.4939336316504797E-3</v>
      </c>
      <c r="U2815" s="578">
        <v>7.4268964621952929</v>
      </c>
      <c r="V2815" s="578">
        <v>1509.6748898824001</v>
      </c>
      <c r="W2815" s="578">
        <v>2.3573757830041902</v>
      </c>
      <c r="X2815" s="578">
        <v>0.14696237353564301</v>
      </c>
      <c r="Y2815" s="578">
        <v>1.0044309475536747E-2</v>
      </c>
    </row>
    <row r="2816" spans="1:25" x14ac:dyDescent="0.3">
      <c r="A2816" s="310" t="s">
        <v>5222</v>
      </c>
      <c r="B2816" s="310" t="s">
        <v>2194</v>
      </c>
      <c r="C2816" s="310" t="s">
        <v>5049</v>
      </c>
      <c r="D2816" s="36">
        <v>14</v>
      </c>
      <c r="E2816" s="36">
        <v>2020</v>
      </c>
      <c r="F2816" s="578">
        <v>7.596820842349338</v>
      </c>
      <c r="G2816" s="578">
        <v>1516.8786582946725</v>
      </c>
      <c r="H2816" s="578">
        <v>2.2487592781350574</v>
      </c>
      <c r="I2816" s="578">
        <v>8.8009332903917742E-2</v>
      </c>
      <c r="J2816" s="578">
        <v>1.0092231988285962E-2</v>
      </c>
      <c r="K2816" s="578">
        <v>7.8537670988225674</v>
      </c>
      <c r="L2816" s="578">
        <v>1587.4225921630823</v>
      </c>
      <c r="M2816" s="578">
        <v>2.4576225960384623</v>
      </c>
      <c r="N2816" s="578">
        <v>0.16705716646780827</v>
      </c>
      <c r="O2816" s="578">
        <v>1.056158081822405E-2</v>
      </c>
      <c r="P2816" s="578">
        <v>7.5968205865460678</v>
      </c>
      <c r="Q2816" s="578">
        <v>1516.8786582946725</v>
      </c>
      <c r="R2816" s="578">
        <v>2.2487593238135224</v>
      </c>
      <c r="S2816" s="578">
        <v>8.8009338083187005E-2</v>
      </c>
      <c r="T2816" s="578">
        <v>1.0092231988285962E-2</v>
      </c>
      <c r="U2816" s="578">
        <v>7.8537670516304043</v>
      </c>
      <c r="V2816" s="578">
        <v>1587.4225921630823</v>
      </c>
      <c r="W2816" s="578">
        <v>2.4576225814186401</v>
      </c>
      <c r="X2816" s="578">
        <v>0.16705716646780827</v>
      </c>
      <c r="Y2816" s="578">
        <v>1.05615802943551E-2</v>
      </c>
    </row>
    <row r="2817" spans="1:25" x14ac:dyDescent="0.3">
      <c r="A2817" s="310" t="s">
        <v>5223</v>
      </c>
      <c r="B2817" s="310" t="s">
        <v>2194</v>
      </c>
      <c r="C2817" s="310" t="s">
        <v>5049</v>
      </c>
      <c r="D2817" s="36">
        <v>15</v>
      </c>
      <c r="E2817" s="36">
        <v>2020</v>
      </c>
      <c r="F2817" s="578">
        <v>8.0125024746407654</v>
      </c>
      <c r="G2817" s="578">
        <v>1593.95581944783</v>
      </c>
      <c r="H2817" s="578">
        <v>2.3586251995923946</v>
      </c>
      <c r="I2817" s="578">
        <v>0.10693378914493187</v>
      </c>
      <c r="J2817" s="578">
        <v>1.0605033341562301E-2</v>
      </c>
      <c r="K2817" s="578">
        <v>8.2214818718666667</v>
      </c>
      <c r="L2817" s="578">
        <v>1653.01782608032</v>
      </c>
      <c r="M2817" s="578">
        <v>2.5368325081290051</v>
      </c>
      <c r="N2817" s="578">
        <v>0.17990423727921226</v>
      </c>
      <c r="O2817" s="578">
        <v>1.0998005134751975E-2</v>
      </c>
      <c r="P2817" s="578">
        <v>8.0125025789593529</v>
      </c>
      <c r="Q2817" s="578">
        <v>1593.9557151794374</v>
      </c>
      <c r="R2817" s="578">
        <v>2.3586252338306273</v>
      </c>
      <c r="S2817" s="578">
        <v>0.10693378751511738</v>
      </c>
      <c r="T2817" s="578">
        <v>1.0605033341562301E-2</v>
      </c>
      <c r="U2817" s="578">
        <v>8.2214819265145671</v>
      </c>
      <c r="V2817" s="578">
        <v>1653.01782608032</v>
      </c>
      <c r="W2817" s="578">
        <v>2.5368324306303522</v>
      </c>
      <c r="X2817" s="578">
        <v>0.17990423207932801</v>
      </c>
      <c r="Y2817" s="578">
        <v>1.0998005134751975E-2</v>
      </c>
    </row>
    <row r="2818" spans="1:25" x14ac:dyDescent="0.3">
      <c r="A2818" s="580" t="s">
        <v>5224</v>
      </c>
      <c r="B2818" s="580" t="s">
        <v>2194</v>
      </c>
      <c r="C2818" s="580" t="s">
        <v>5049</v>
      </c>
      <c r="D2818" s="581">
        <v>16</v>
      </c>
      <c r="E2818" s="581">
        <v>2020</v>
      </c>
      <c r="F2818" s="582">
        <v>8.5993683859190497</v>
      </c>
      <c r="G2818" s="582">
        <v>1705.8849474588974</v>
      </c>
      <c r="H2818" s="582">
        <v>2.512044212506825</v>
      </c>
      <c r="I2818" s="582">
        <v>0.13672863736185975</v>
      </c>
      <c r="J2818" s="582">
        <v>1.1349737518078901E-2</v>
      </c>
      <c r="K2818" s="582">
        <v>8.7451392527933987</v>
      </c>
      <c r="L2818" s="582">
        <v>1751.4412027994726</v>
      </c>
      <c r="M2818" s="582">
        <v>2.6617529242236371</v>
      </c>
      <c r="N2818" s="582">
        <v>0.20598858744051474</v>
      </c>
      <c r="O2818" s="582">
        <v>1.1652850992201475E-2</v>
      </c>
      <c r="P2818" s="582">
        <v>8.5993683312763061</v>
      </c>
      <c r="Q2818" s="582">
        <v>1705.8849995930923</v>
      </c>
      <c r="R2818" s="582">
        <v>2.5120442621797925</v>
      </c>
      <c r="S2818" s="582">
        <v>0.13672863741400398</v>
      </c>
      <c r="T2818" s="582">
        <v>1.134973907513385E-2</v>
      </c>
      <c r="U2818" s="582">
        <v>8.745139401810313</v>
      </c>
      <c r="V2818" s="582">
        <v>1751.4412027994726</v>
      </c>
      <c r="W2818" s="582">
        <v>2.6617529006519627</v>
      </c>
      <c r="X2818" s="582">
        <v>0.20598858733622599</v>
      </c>
      <c r="Y2818" s="582">
        <v>1.1652850992201475E-2</v>
      </c>
    </row>
    <row r="2819" spans="1:25" x14ac:dyDescent="0.3">
      <c r="A2819" s="310" t="s">
        <v>5225</v>
      </c>
      <c r="B2819" s="310" t="s">
        <v>2194</v>
      </c>
      <c r="C2819" s="310" t="s">
        <v>5049</v>
      </c>
      <c r="D2819" s="36">
        <v>1</v>
      </c>
      <c r="E2819" s="36">
        <v>2030</v>
      </c>
      <c r="F2819" s="578">
        <v>8.0256600581765234</v>
      </c>
      <c r="G2819" s="578">
        <v>6825.4392445882077</v>
      </c>
      <c r="H2819" s="578">
        <v>9.7786428091639923</v>
      </c>
      <c r="I2819" s="578">
        <v>6.0879833823795054E-2</v>
      </c>
      <c r="J2819" s="578">
        <v>4.5509245828725349E-2</v>
      </c>
      <c r="K2819" s="578">
        <v>8.105396505038998</v>
      </c>
      <c r="L2819" s="578">
        <v>6895.524729410803</v>
      </c>
      <c r="M2819" s="578">
        <v>9.8639659979137981</v>
      </c>
      <c r="N2819" s="578">
        <v>6.1083418055659401E-2</v>
      </c>
      <c r="O2819" s="578">
        <v>4.5976539006611923E-2</v>
      </c>
      <c r="P2819" s="578">
        <v>8.0256602618566468</v>
      </c>
      <c r="Q2819" s="578">
        <v>6825.4392445882077</v>
      </c>
      <c r="R2819" s="578">
        <v>9.7786427441460386</v>
      </c>
      <c r="S2819" s="578">
        <v>6.0879836409791652E-2</v>
      </c>
      <c r="T2819" s="578">
        <v>4.5509245828725349E-2</v>
      </c>
      <c r="U2819" s="578">
        <v>8.1053973544211004</v>
      </c>
      <c r="V2819" s="578">
        <v>6895.5246251424123</v>
      </c>
      <c r="W2819" s="578">
        <v>9.8639657206804028</v>
      </c>
      <c r="X2819" s="578">
        <v>6.1083417594393993E-2</v>
      </c>
      <c r="Y2819" s="578">
        <v>4.5976538482742975E-2</v>
      </c>
    </row>
    <row r="2820" spans="1:25" x14ac:dyDescent="0.3">
      <c r="A2820" s="310" t="s">
        <v>5226</v>
      </c>
      <c r="B2820" s="310" t="s">
        <v>2194</v>
      </c>
      <c r="C2820" s="310" t="s">
        <v>5049</v>
      </c>
      <c r="D2820" s="36">
        <v>2</v>
      </c>
      <c r="E2820" s="36">
        <v>2030</v>
      </c>
      <c r="F2820" s="578">
        <v>5.3468564095179874</v>
      </c>
      <c r="G2820" s="578">
        <v>4100.5227203369122</v>
      </c>
      <c r="H2820" s="578">
        <v>6.2238281963024376</v>
      </c>
      <c r="I2820" s="578">
        <v>4.2995865178757697E-2</v>
      </c>
      <c r="J2820" s="578">
        <v>2.7340611501131151E-2</v>
      </c>
      <c r="K2820" s="578">
        <v>5.3703188935362451</v>
      </c>
      <c r="L2820" s="578">
        <v>4141.5085118611605</v>
      </c>
      <c r="M2820" s="578">
        <v>6.2634545995363871</v>
      </c>
      <c r="N2820" s="578">
        <v>4.2637393768018172E-2</v>
      </c>
      <c r="O2820" s="578">
        <v>2.7613894121410874E-2</v>
      </c>
      <c r="P2820" s="578">
        <v>5.3468564145215733</v>
      </c>
      <c r="Q2820" s="578">
        <v>4100.5227724711076</v>
      </c>
      <c r="R2820" s="578">
        <v>6.2238280251767675</v>
      </c>
      <c r="S2820" s="578">
        <v>4.2995863591689429E-2</v>
      </c>
      <c r="T2820" s="578">
        <v>2.7340612025000099E-2</v>
      </c>
      <c r="U2820" s="578">
        <v>5.3703192064658598</v>
      </c>
      <c r="V2820" s="578">
        <v>4141.5085118611605</v>
      </c>
      <c r="W2820" s="578">
        <v>6.2634555152253553</v>
      </c>
      <c r="X2820" s="578">
        <v>4.2637389636335322E-2</v>
      </c>
      <c r="Y2820" s="578">
        <v>2.7613894121410874E-2</v>
      </c>
    </row>
    <row r="2821" spans="1:25" x14ac:dyDescent="0.3">
      <c r="A2821" s="310" t="s">
        <v>5227</v>
      </c>
      <c r="B2821" s="310" t="s">
        <v>2194</v>
      </c>
      <c r="C2821" s="310" t="s">
        <v>5049</v>
      </c>
      <c r="D2821" s="36">
        <v>3</v>
      </c>
      <c r="E2821" s="36">
        <v>2030</v>
      </c>
      <c r="F2821" s="578">
        <v>3.8996571770770325</v>
      </c>
      <c r="G2821" s="578">
        <v>2867.2071545918748</v>
      </c>
      <c r="H2821" s="578">
        <v>4.1798653852213903</v>
      </c>
      <c r="I2821" s="578">
        <v>3.1957882512263752E-2</v>
      </c>
      <c r="J2821" s="578">
        <v>1.9117360003292526E-2</v>
      </c>
      <c r="K2821" s="578">
        <v>3.7928230495709423</v>
      </c>
      <c r="L2821" s="578">
        <v>2801.8029149373351</v>
      </c>
      <c r="M2821" s="578">
        <v>4.0914469704863796</v>
      </c>
      <c r="N2821" s="578">
        <v>3.0788009865394352E-2</v>
      </c>
      <c r="O2821" s="578">
        <v>1.8681281741009977E-2</v>
      </c>
      <c r="P2821" s="578">
        <v>3.8996573323078429</v>
      </c>
      <c r="Q2821" s="578">
        <v>2867.2071545918748</v>
      </c>
      <c r="R2821" s="578">
        <v>4.1798654526864922</v>
      </c>
      <c r="S2821" s="578">
        <v>3.1957883516042722E-2</v>
      </c>
      <c r="T2821" s="578">
        <v>1.9117360003292526E-2</v>
      </c>
      <c r="U2821" s="578">
        <v>3.7928232060331326</v>
      </c>
      <c r="V2821" s="578">
        <v>2801.8029149373351</v>
      </c>
      <c r="W2821" s="578">
        <v>4.0914469275849052</v>
      </c>
      <c r="X2821" s="578">
        <v>3.0788008842364378E-2</v>
      </c>
      <c r="Y2821" s="578">
        <v>1.8681281226842303E-2</v>
      </c>
    </row>
    <row r="2822" spans="1:25" x14ac:dyDescent="0.3">
      <c r="A2822" s="310" t="s">
        <v>5228</v>
      </c>
      <c r="B2822" s="310" t="s">
        <v>2194</v>
      </c>
      <c r="C2822" s="310" t="s">
        <v>5049</v>
      </c>
      <c r="D2822" s="36">
        <v>4</v>
      </c>
      <c r="E2822" s="36">
        <v>2030</v>
      </c>
      <c r="F2822" s="578">
        <v>3.7731290510162849</v>
      </c>
      <c r="G2822" s="578">
        <v>2735.8417612711523</v>
      </c>
      <c r="H2822" s="578">
        <v>3.4988966108273072</v>
      </c>
      <c r="I2822" s="578">
        <v>0.12412853859768751</v>
      </c>
      <c r="J2822" s="578">
        <v>1.824147289153185E-2</v>
      </c>
      <c r="K2822" s="578">
        <v>3.65363702699005</v>
      </c>
      <c r="L2822" s="578">
        <v>2655.5126813252723</v>
      </c>
      <c r="M2822" s="578">
        <v>3.4305242359817623</v>
      </c>
      <c r="N2822" s="578">
        <v>0.11540084119557475</v>
      </c>
      <c r="O2822" s="578">
        <v>1.7705868813209177E-2</v>
      </c>
      <c r="P2822" s="578">
        <v>3.7731287381178951</v>
      </c>
      <c r="Q2822" s="578">
        <v>2735.84181340535</v>
      </c>
      <c r="R2822" s="578">
        <v>3.498896609276315</v>
      </c>
      <c r="S2822" s="578">
        <v>0.1241285541233685</v>
      </c>
      <c r="T2822" s="578">
        <v>1.824147289153185E-2</v>
      </c>
      <c r="U2822" s="578">
        <v>3.6536373933050346</v>
      </c>
      <c r="V2822" s="578">
        <v>2655.512681325275</v>
      </c>
      <c r="W2822" s="578">
        <v>3.4305242521659176</v>
      </c>
      <c r="X2822" s="578">
        <v>0.11540082566231474</v>
      </c>
      <c r="Y2822" s="578">
        <v>1.7705869860947077E-2</v>
      </c>
    </row>
    <row r="2823" spans="1:25" x14ac:dyDescent="0.3">
      <c r="A2823" s="310" t="s">
        <v>5229</v>
      </c>
      <c r="B2823" s="310" t="s">
        <v>2194</v>
      </c>
      <c r="C2823" s="310" t="s">
        <v>5049</v>
      </c>
      <c r="D2823" s="36">
        <v>5</v>
      </c>
      <c r="E2823" s="36">
        <v>2030</v>
      </c>
      <c r="F2823" s="578">
        <v>3.2487488554232424</v>
      </c>
      <c r="G2823" s="578">
        <v>2324.7691370646126</v>
      </c>
      <c r="H2823" s="578">
        <v>2.4752932386278776</v>
      </c>
      <c r="I2823" s="578">
        <v>7.0101157161237368E-2</v>
      </c>
      <c r="J2823" s="578">
        <v>1.5500602234775774E-2</v>
      </c>
      <c r="K2823" s="578">
        <v>3.1912170663209327</v>
      </c>
      <c r="L2823" s="578">
        <v>2287.3978691101024</v>
      </c>
      <c r="M2823" s="578">
        <v>2.5052068238680127</v>
      </c>
      <c r="N2823" s="578">
        <v>6.6170662397780647E-2</v>
      </c>
      <c r="O2823" s="578">
        <v>1.5251424968785876E-2</v>
      </c>
      <c r="P2823" s="578">
        <v>3.2487489597261425</v>
      </c>
      <c r="Q2823" s="578">
        <v>2324.7690849304149</v>
      </c>
      <c r="R2823" s="578">
        <v>2.4752932699751273</v>
      </c>
      <c r="S2823" s="578">
        <v>7.0101155171262974E-2</v>
      </c>
      <c r="T2823" s="578">
        <v>1.5500602234775774E-2</v>
      </c>
      <c r="U2823" s="578">
        <v>3.1912172736902322</v>
      </c>
      <c r="V2823" s="578">
        <v>2287.3978691101024</v>
      </c>
      <c r="W2823" s="578">
        <v>2.5052067860348521</v>
      </c>
      <c r="X2823" s="578">
        <v>6.6170662897093224E-2</v>
      </c>
      <c r="Y2823" s="578">
        <v>1.5251424968785876E-2</v>
      </c>
    </row>
    <row r="2824" spans="1:25" x14ac:dyDescent="0.3">
      <c r="A2824" s="310" t="s">
        <v>5230</v>
      </c>
      <c r="B2824" s="310" t="s">
        <v>2194</v>
      </c>
      <c r="C2824" s="310" t="s">
        <v>5049</v>
      </c>
      <c r="D2824" s="36">
        <v>6</v>
      </c>
      <c r="E2824" s="36">
        <v>2030</v>
      </c>
      <c r="F2824" s="578">
        <v>3.0763230924140199</v>
      </c>
      <c r="G2824" s="578">
        <v>2194.5258305867474</v>
      </c>
      <c r="H2824" s="578">
        <v>2.1486178059288501</v>
      </c>
      <c r="I2824" s="578">
        <v>9.3177032603307258E-2</v>
      </c>
      <c r="J2824" s="578">
        <v>1.4632201569232398E-2</v>
      </c>
      <c r="K2824" s="578">
        <v>3.0569814870866554</v>
      </c>
      <c r="L2824" s="578">
        <v>2182.6004130045526</v>
      </c>
      <c r="M2824" s="578">
        <v>2.2185548421463501</v>
      </c>
      <c r="N2824" s="578">
        <v>8.9031696146472855E-2</v>
      </c>
      <c r="O2824" s="578">
        <v>1.455269273719745E-2</v>
      </c>
      <c r="P2824" s="578">
        <v>3.0763235108987153</v>
      </c>
      <c r="Q2824" s="578">
        <v>2194.5257784525525</v>
      </c>
      <c r="R2824" s="578">
        <v>2.1486177251863348</v>
      </c>
      <c r="S2824" s="578">
        <v>9.3177032544190241E-2</v>
      </c>
      <c r="T2824" s="578">
        <v>1.463220209310135E-2</v>
      </c>
      <c r="U2824" s="578">
        <v>3.0569816957133704</v>
      </c>
      <c r="V2824" s="578">
        <v>2182.6004130045526</v>
      </c>
      <c r="W2824" s="578">
        <v>2.2185547829764474</v>
      </c>
      <c r="X2824" s="578">
        <v>8.9031687380156599E-2</v>
      </c>
      <c r="Y2824" s="578">
        <v>1.455269273719745E-2</v>
      </c>
    </row>
    <row r="2825" spans="1:25" x14ac:dyDescent="0.3">
      <c r="A2825" s="310" t="s">
        <v>5231</v>
      </c>
      <c r="B2825" s="310" t="s">
        <v>2194</v>
      </c>
      <c r="C2825" s="310" t="s">
        <v>5049</v>
      </c>
      <c r="D2825" s="36">
        <v>7</v>
      </c>
      <c r="E2825" s="36">
        <v>2030</v>
      </c>
      <c r="F2825" s="578">
        <v>3.0423967534522873</v>
      </c>
      <c r="G2825" s="578">
        <v>2116.200201670325</v>
      </c>
      <c r="H2825" s="578">
        <v>1.7702320592179577</v>
      </c>
      <c r="I2825" s="578">
        <v>0.10532477891229033</v>
      </c>
      <c r="J2825" s="578">
        <v>1.4109958380383099E-2</v>
      </c>
      <c r="K2825" s="578">
        <v>3.0452454453228803</v>
      </c>
      <c r="L2825" s="578">
        <v>2122.4675064086873</v>
      </c>
      <c r="M2825" s="578">
        <v>1.8741226320356223</v>
      </c>
      <c r="N2825" s="578">
        <v>0.10377001384404101</v>
      </c>
      <c r="O2825" s="578">
        <v>1.4151755293520725E-2</v>
      </c>
      <c r="P2825" s="578">
        <v>3.042396962073775</v>
      </c>
      <c r="Q2825" s="578">
        <v>2116.200201670325</v>
      </c>
      <c r="R2825" s="578">
        <v>1.7702320203031026</v>
      </c>
      <c r="S2825" s="578">
        <v>0.10532479346723696</v>
      </c>
      <c r="T2825" s="578">
        <v>1.4109958380383099E-2</v>
      </c>
      <c r="U2825" s="578">
        <v>3.0452454440811927</v>
      </c>
      <c r="V2825" s="578">
        <v>2122.4674021402975</v>
      </c>
      <c r="W2825" s="578">
        <v>1.87412265691394</v>
      </c>
      <c r="X2825" s="578">
        <v>0.1037700211345506</v>
      </c>
      <c r="Y2825" s="578">
        <v>1.4151755293520725E-2</v>
      </c>
    </row>
    <row r="2826" spans="1:25" x14ac:dyDescent="0.3">
      <c r="A2826" s="310" t="s">
        <v>5232</v>
      </c>
      <c r="B2826" s="310" t="s">
        <v>2194</v>
      </c>
      <c r="C2826" s="310" t="s">
        <v>5049</v>
      </c>
      <c r="D2826" s="36">
        <v>8</v>
      </c>
      <c r="E2826" s="36">
        <v>2030</v>
      </c>
      <c r="F2826" s="578">
        <v>2.5726781145350102</v>
      </c>
      <c r="G2826" s="578">
        <v>1718.4401054382249</v>
      </c>
      <c r="H2826" s="578">
        <v>1.2459083054233451</v>
      </c>
      <c r="I2826" s="578">
        <v>4.2795580001741898E-2</v>
      </c>
      <c r="J2826" s="578">
        <v>1.1457843686609175E-2</v>
      </c>
      <c r="K2826" s="578">
        <v>2.6255419654971726</v>
      </c>
      <c r="L2826" s="578">
        <v>1763.98535283406</v>
      </c>
      <c r="M2826" s="578">
        <v>1.3775419064710701</v>
      </c>
      <c r="N2826" s="578">
        <v>5.2667070578839494E-2</v>
      </c>
      <c r="O2826" s="578">
        <v>1.1761526489863125E-2</v>
      </c>
      <c r="P2826" s="578">
        <v>2.5726784796020126</v>
      </c>
      <c r="Q2826" s="578">
        <v>1718.4401054382249</v>
      </c>
      <c r="R2826" s="578">
        <v>1.245908282228805</v>
      </c>
      <c r="S2826" s="578">
        <v>4.2795579483026779E-2</v>
      </c>
      <c r="T2826" s="578">
        <v>1.1457843686609175E-2</v>
      </c>
      <c r="U2826" s="578">
        <v>2.62554217287322</v>
      </c>
      <c r="V2826" s="578">
        <v>1763.9851964314726</v>
      </c>
      <c r="W2826" s="578">
        <v>1.3775419191209299</v>
      </c>
      <c r="X2826" s="578">
        <v>5.2667070051180993E-2</v>
      </c>
      <c r="Y2826" s="578">
        <v>1.1761527013732075E-2</v>
      </c>
    </row>
    <row r="2827" spans="1:25" x14ac:dyDescent="0.3">
      <c r="A2827" s="310" t="s">
        <v>5233</v>
      </c>
      <c r="B2827" s="310" t="s">
        <v>2194</v>
      </c>
      <c r="C2827" s="310" t="s">
        <v>5049</v>
      </c>
      <c r="D2827" s="36">
        <v>9</v>
      </c>
      <c r="E2827" s="36">
        <v>2030</v>
      </c>
      <c r="F2827" s="578">
        <v>2.5843233038106748</v>
      </c>
      <c r="G2827" s="578">
        <v>1667.9419873555451</v>
      </c>
      <c r="H2827" s="578">
        <v>1.0249862815374675</v>
      </c>
      <c r="I2827" s="578">
        <v>5.3713560858947518E-2</v>
      </c>
      <c r="J2827" s="578">
        <v>1.1121150969605226E-2</v>
      </c>
      <c r="K2827" s="578">
        <v>2.6504656002335847</v>
      </c>
      <c r="L2827" s="578">
        <v>1726.42026583353</v>
      </c>
      <c r="M2827" s="578">
        <v>1.1618834424313376</v>
      </c>
      <c r="N2827" s="578">
        <v>7.698177201837092E-2</v>
      </c>
      <c r="O2827" s="578">
        <v>1.1511074902955375E-2</v>
      </c>
      <c r="P2827" s="578">
        <v>2.5843233559731553</v>
      </c>
      <c r="Q2827" s="578">
        <v>1667.9419873555451</v>
      </c>
      <c r="R2827" s="578">
        <v>1.0249862723188294</v>
      </c>
      <c r="S2827" s="578">
        <v>5.3713561347497746E-2</v>
      </c>
      <c r="T2827" s="578">
        <v>1.1121150969605226E-2</v>
      </c>
      <c r="U2827" s="578">
        <v>2.6504654437912878</v>
      </c>
      <c r="V2827" s="578">
        <v>1726.4203173319452</v>
      </c>
      <c r="W2827" s="578">
        <v>1.1618834684301524</v>
      </c>
      <c r="X2827" s="578">
        <v>7.6981770409777966E-2</v>
      </c>
      <c r="Y2827" s="578">
        <v>1.1511074902955375E-2</v>
      </c>
    </row>
    <row r="2828" spans="1:25" x14ac:dyDescent="0.3">
      <c r="A2828" s="310" t="s">
        <v>5234</v>
      </c>
      <c r="B2828" s="310" t="s">
        <v>2194</v>
      </c>
      <c r="C2828" s="310" t="s">
        <v>5049</v>
      </c>
      <c r="D2828" s="36">
        <v>10</v>
      </c>
      <c r="E2828" s="36">
        <v>2030</v>
      </c>
      <c r="F2828" s="578">
        <v>2.593386189985035</v>
      </c>
      <c r="G2828" s="578">
        <v>1628.6664034525522</v>
      </c>
      <c r="H2828" s="578">
        <v>0.85315910888372493</v>
      </c>
      <c r="I2828" s="578">
        <v>6.2205269392507E-2</v>
      </c>
      <c r="J2828" s="578">
        <v>1.0859289565511627E-2</v>
      </c>
      <c r="K2828" s="578">
        <v>2.6700400692271797</v>
      </c>
      <c r="L2828" s="578">
        <v>1696.4464518229126</v>
      </c>
      <c r="M2828" s="578">
        <v>0.99225061237029699</v>
      </c>
      <c r="N2828" s="578">
        <v>9.8702780961502382E-2</v>
      </c>
      <c r="O2828" s="578">
        <v>1.13112011167686E-2</v>
      </c>
      <c r="P2828" s="578">
        <v>2.5933861899866253</v>
      </c>
      <c r="Q2828" s="578">
        <v>1628.6664034525522</v>
      </c>
      <c r="R2828" s="578">
        <v>0.85315914059689546</v>
      </c>
      <c r="S2828" s="578">
        <v>6.2205267870012876E-2</v>
      </c>
      <c r="T2828" s="578">
        <v>1.0859289565511627E-2</v>
      </c>
      <c r="U2828" s="578">
        <v>2.6700401201363726</v>
      </c>
      <c r="V2828" s="578">
        <v>1696.4464518229126</v>
      </c>
      <c r="W2828" s="578">
        <v>0.99225060496519046</v>
      </c>
      <c r="X2828" s="578">
        <v>9.8702774312489999E-2</v>
      </c>
      <c r="Y2828" s="578">
        <v>1.13112011167686E-2</v>
      </c>
    </row>
    <row r="2829" spans="1:25" x14ac:dyDescent="0.3">
      <c r="A2829" s="310" t="s">
        <v>5235</v>
      </c>
      <c r="B2829" s="310" t="s">
        <v>2194</v>
      </c>
      <c r="C2829" s="310" t="s">
        <v>5049</v>
      </c>
      <c r="D2829" s="36">
        <v>11</v>
      </c>
      <c r="E2829" s="36">
        <v>2030</v>
      </c>
      <c r="F2829" s="578">
        <v>2.523828450545385</v>
      </c>
      <c r="G2829" s="578">
        <v>1539.1525014241499</v>
      </c>
      <c r="H2829" s="578">
        <v>0.67451730666743959</v>
      </c>
      <c r="I2829" s="578">
        <v>5.6787841966524824E-2</v>
      </c>
      <c r="J2829" s="578">
        <v>1.0262436291668535E-2</v>
      </c>
      <c r="K2829" s="578">
        <v>2.6121114947285724</v>
      </c>
      <c r="L2829" s="578">
        <v>1617.3397521972602</v>
      </c>
      <c r="M2829" s="578">
        <v>0.81385480216916473</v>
      </c>
      <c r="N2829" s="578">
        <v>0.10390351588709223</v>
      </c>
      <c r="O2829" s="578">
        <v>1.07837541533323E-2</v>
      </c>
      <c r="P2829" s="578">
        <v>2.5238288156190998</v>
      </c>
      <c r="Q2829" s="578">
        <v>1539.1525014241499</v>
      </c>
      <c r="R2829" s="578">
        <v>0.67451729985683984</v>
      </c>
      <c r="S2829" s="578">
        <v>5.6787843023206074E-2</v>
      </c>
      <c r="T2829" s="578">
        <v>1.0262436180103843E-2</v>
      </c>
      <c r="U2829" s="578">
        <v>2.6121112873550625</v>
      </c>
      <c r="V2829" s="578">
        <v>1617.3397000630625</v>
      </c>
      <c r="W2829" s="578">
        <v>0.81385482342739079</v>
      </c>
      <c r="X2829" s="578">
        <v>0.10390352837991179</v>
      </c>
      <c r="Y2829" s="578">
        <v>1.07837541533323E-2</v>
      </c>
    </row>
    <row r="2830" spans="1:25" x14ac:dyDescent="0.3">
      <c r="A2830" s="310" t="s">
        <v>5236</v>
      </c>
      <c r="B2830" s="310" t="s">
        <v>2194</v>
      </c>
      <c r="C2830" s="310" t="s">
        <v>5049</v>
      </c>
      <c r="D2830" s="36">
        <v>12</v>
      </c>
      <c r="E2830" s="36">
        <v>2030</v>
      </c>
      <c r="F2830" s="578">
        <v>2.4275175142999252</v>
      </c>
      <c r="G2830" s="578">
        <v>1440.4141527811626</v>
      </c>
      <c r="H2830" s="578">
        <v>0.51141836759476622</v>
      </c>
      <c r="I2830" s="578">
        <v>4.5424370956273621E-2</v>
      </c>
      <c r="J2830" s="578">
        <v>9.6040920616360381E-3</v>
      </c>
      <c r="K2830" s="578">
        <v>2.52297306111794</v>
      </c>
      <c r="L2830" s="578">
        <v>1525.5114631652775</v>
      </c>
      <c r="M2830" s="578">
        <v>0.65146277746377224</v>
      </c>
      <c r="N2830" s="578">
        <v>0.10388693791477008</v>
      </c>
      <c r="O2830" s="578">
        <v>1.0171483387239236E-2</v>
      </c>
      <c r="P2830" s="578">
        <v>2.4275176695203577</v>
      </c>
      <c r="Q2830" s="578">
        <v>1440.4141527811626</v>
      </c>
      <c r="R2830" s="578">
        <v>0.51141837588693229</v>
      </c>
      <c r="S2830" s="578">
        <v>4.5424372519088672E-2</v>
      </c>
      <c r="T2830" s="578">
        <v>9.6040921101424193E-3</v>
      </c>
      <c r="U2830" s="578">
        <v>2.5229729046598823</v>
      </c>
      <c r="V2830" s="578">
        <v>1525.5114631652775</v>
      </c>
      <c r="W2830" s="578">
        <v>0.65146281306321374</v>
      </c>
      <c r="X2830" s="578">
        <v>0.10388694424091201</v>
      </c>
      <c r="Y2830" s="578">
        <v>1.017148348425201E-2</v>
      </c>
    </row>
    <row r="2831" spans="1:25" x14ac:dyDescent="0.3">
      <c r="A2831" s="310" t="s">
        <v>5237</v>
      </c>
      <c r="B2831" s="310" t="s">
        <v>2194</v>
      </c>
      <c r="C2831" s="310" t="s">
        <v>5049</v>
      </c>
      <c r="D2831" s="36">
        <v>13</v>
      </c>
      <c r="E2831" s="36">
        <v>2030</v>
      </c>
      <c r="F2831" s="578">
        <v>2.4130135942505477</v>
      </c>
      <c r="G2831" s="578">
        <v>1433.6297810872347</v>
      </c>
      <c r="H2831" s="578">
        <v>0.43606729617416273</v>
      </c>
      <c r="I2831" s="578">
        <v>4.2637361207501501E-2</v>
      </c>
      <c r="J2831" s="578">
        <v>9.5588642628475374E-3</v>
      </c>
      <c r="K2831" s="578">
        <v>2.5068735527826203</v>
      </c>
      <c r="L2831" s="578">
        <v>1516.6208292643175</v>
      </c>
      <c r="M2831" s="578">
        <v>0.57007116473414476</v>
      </c>
      <c r="N2831" s="578">
        <v>0.10366594073487524</v>
      </c>
      <c r="O2831" s="578">
        <v>1.0112208134766322E-2</v>
      </c>
      <c r="P2831" s="578">
        <v>2.4130134377879751</v>
      </c>
      <c r="Q2831" s="578">
        <v>1433.6297810872347</v>
      </c>
      <c r="R2831" s="578">
        <v>0.43606729789522974</v>
      </c>
      <c r="S2831" s="578">
        <v>4.2637362265850201E-2</v>
      </c>
      <c r="T2831" s="578">
        <v>9.558864369561583E-3</v>
      </c>
      <c r="U2831" s="578">
        <v>2.5068734472409098</v>
      </c>
      <c r="V2831" s="578">
        <v>1516.6207771301199</v>
      </c>
      <c r="W2831" s="578">
        <v>0.57007114731913999</v>
      </c>
      <c r="X2831" s="578">
        <v>0.10366594226646431</v>
      </c>
      <c r="Y2831" s="578">
        <v>1.0112207814624184E-2</v>
      </c>
    </row>
    <row r="2832" spans="1:25" x14ac:dyDescent="0.3">
      <c r="A2832" s="310" t="s">
        <v>5238</v>
      </c>
      <c r="B2832" s="310" t="s">
        <v>2194</v>
      </c>
      <c r="C2832" s="310" t="s">
        <v>5049</v>
      </c>
      <c r="D2832" s="36">
        <v>14</v>
      </c>
      <c r="E2832" s="36">
        <v>2030</v>
      </c>
      <c r="F2832" s="578">
        <v>2.4825434835299753</v>
      </c>
      <c r="G2832" s="578">
        <v>1523.728856404615</v>
      </c>
      <c r="H2832" s="578">
        <v>0.45072776118589247</v>
      </c>
      <c r="I2832" s="578">
        <v>4.9432429322829749E-2</v>
      </c>
      <c r="J2832" s="578">
        <v>1.0159600555198229E-2</v>
      </c>
      <c r="K2832" s="578">
        <v>2.5648188904866949</v>
      </c>
      <c r="L2832" s="578">
        <v>1594.5034828185999</v>
      </c>
      <c r="M2832" s="578">
        <v>0.56935052216582904</v>
      </c>
      <c r="N2832" s="578">
        <v>0.10932165231800625</v>
      </c>
      <c r="O2832" s="578">
        <v>1.0631506263355999E-2</v>
      </c>
      <c r="P2832" s="578">
        <v>2.482543848580455</v>
      </c>
      <c r="Q2832" s="578">
        <v>1523.728856404615</v>
      </c>
      <c r="R2832" s="578">
        <v>0.45072778762429727</v>
      </c>
      <c r="S2832" s="578">
        <v>4.943242881836335E-2</v>
      </c>
      <c r="T2832" s="578">
        <v>1.0159600555198229E-2</v>
      </c>
      <c r="U2832" s="578">
        <v>2.5648192034209352</v>
      </c>
      <c r="V2832" s="578">
        <v>1594.5033785502073</v>
      </c>
      <c r="W2832" s="578">
        <v>0.56935051501144029</v>
      </c>
      <c r="X2832" s="578">
        <v>0.10932167310147575</v>
      </c>
      <c r="Y2832" s="578">
        <v>1.0631506263355999E-2</v>
      </c>
    </row>
    <row r="2833" spans="1:25" x14ac:dyDescent="0.3">
      <c r="A2833" s="310" t="s">
        <v>5239</v>
      </c>
      <c r="B2833" s="310" t="s">
        <v>2194</v>
      </c>
      <c r="C2833" s="310" t="s">
        <v>5049</v>
      </c>
      <c r="D2833" s="36">
        <v>15</v>
      </c>
      <c r="E2833" s="36">
        <v>2030</v>
      </c>
      <c r="F2833" s="578">
        <v>2.5421349066272074</v>
      </c>
      <c r="G2833" s="578">
        <v>1600.9535268147724</v>
      </c>
      <c r="H2833" s="578">
        <v>0.46329241349637051</v>
      </c>
      <c r="I2833" s="578">
        <v>5.525663341146958E-2</v>
      </c>
      <c r="J2833" s="578">
        <v>1.0674507939256651E-2</v>
      </c>
      <c r="K2833" s="578">
        <v>2.6132061020915254</v>
      </c>
      <c r="L2833" s="578">
        <v>1660.2119878133099</v>
      </c>
      <c r="M2833" s="578">
        <v>0.56568507719975925</v>
      </c>
      <c r="N2833" s="578">
        <v>0.110299955875234</v>
      </c>
      <c r="O2833" s="578">
        <v>1.1069608279891899E-2</v>
      </c>
      <c r="P2833" s="578">
        <v>2.5421348544788649</v>
      </c>
      <c r="Q2833" s="578">
        <v>1600.9535268147724</v>
      </c>
      <c r="R2833" s="578">
        <v>0.46329243833679323</v>
      </c>
      <c r="S2833" s="578">
        <v>5.5256635506945345E-2</v>
      </c>
      <c r="T2833" s="578">
        <v>1.0674507415387701E-2</v>
      </c>
      <c r="U2833" s="578">
        <v>2.6132063107188448</v>
      </c>
      <c r="V2833" s="578">
        <v>1660.2119878133099</v>
      </c>
      <c r="W2833" s="578">
        <v>0.56568505962180349</v>
      </c>
      <c r="X2833" s="578">
        <v>0.11029995600438225</v>
      </c>
      <c r="Y2833" s="578">
        <v>1.1069608279891899E-2</v>
      </c>
    </row>
    <row r="2834" spans="1:25" x14ac:dyDescent="0.3">
      <c r="A2834" s="580" t="s">
        <v>5240</v>
      </c>
      <c r="B2834" s="580" t="s">
        <v>2194</v>
      </c>
      <c r="C2834" s="580" t="s">
        <v>5049</v>
      </c>
      <c r="D2834" s="581">
        <v>16</v>
      </c>
      <c r="E2834" s="581">
        <v>2030</v>
      </c>
      <c r="F2834" s="582">
        <v>2.6711353967984452</v>
      </c>
      <c r="G2834" s="582">
        <v>1713.18359883626</v>
      </c>
      <c r="H2834" s="582">
        <v>0.48525869967594754</v>
      </c>
      <c r="I2834" s="582">
        <v>6.5119671816925476E-2</v>
      </c>
      <c r="J2834" s="582">
        <v>1.1422801083729849E-2</v>
      </c>
      <c r="K2834" s="582">
        <v>2.7260852490847247</v>
      </c>
      <c r="L2834" s="582">
        <v>1758.8931185404426</v>
      </c>
      <c r="M2834" s="582">
        <v>0.57367943840760405</v>
      </c>
      <c r="N2834" s="582">
        <v>0.11804928431562625</v>
      </c>
      <c r="O2834" s="582">
        <v>1.17275811984048E-2</v>
      </c>
      <c r="P2834" s="582">
        <v>2.6711356563384099</v>
      </c>
      <c r="Q2834" s="582">
        <v>1713.1836509704551</v>
      </c>
      <c r="R2834" s="582">
        <v>0.48525870915667174</v>
      </c>
      <c r="S2834" s="582">
        <v>6.5119672409612847E-2</v>
      </c>
      <c r="T2834" s="582">
        <v>1.1422801083729849E-2</v>
      </c>
      <c r="U2834" s="582">
        <v>2.72608561291417</v>
      </c>
      <c r="V2834" s="582">
        <v>1758.8931185404426</v>
      </c>
      <c r="W2834" s="582">
        <v>0.57367943156320167</v>
      </c>
      <c r="X2834" s="582">
        <v>0.118049284311079</v>
      </c>
      <c r="Y2834" s="582">
        <v>1.17275811984048E-2</v>
      </c>
    </row>
    <row r="2835" spans="1:25" x14ac:dyDescent="0.3">
      <c r="A2835" s="310" t="s">
        <v>5241</v>
      </c>
      <c r="B2835" s="310" t="s">
        <v>2193</v>
      </c>
      <c r="C2835" s="310" t="s">
        <v>5049</v>
      </c>
      <c r="D2835" s="36">
        <v>1</v>
      </c>
      <c r="E2835" s="36">
        <v>2012</v>
      </c>
      <c r="F2835" s="578">
        <v>43.892292639783818</v>
      </c>
      <c r="G2835" s="578">
        <v>8264.7520853678325</v>
      </c>
      <c r="H2835" s="578">
        <v>8.09575834947948</v>
      </c>
      <c r="I2835" s="578">
        <v>3.3399701118469198</v>
      </c>
      <c r="J2835" s="578">
        <v>7.049918667568511E-2</v>
      </c>
      <c r="K2835" s="578">
        <v>44.305523669793374</v>
      </c>
      <c r="L2835" s="578">
        <v>8336.8936258951799</v>
      </c>
      <c r="M2835" s="578">
        <v>8.1109038369419633</v>
      </c>
      <c r="N2835" s="578">
        <v>3.3562599420547401</v>
      </c>
      <c r="O2835" s="578">
        <v>7.1114568194995287E-2</v>
      </c>
      <c r="P2835" s="578">
        <v>43.892289025825427</v>
      </c>
      <c r="Q2835" s="578">
        <v>8264.7520853678325</v>
      </c>
      <c r="R2835" s="578">
        <v>8.0957591001254769</v>
      </c>
      <c r="S2835" s="578">
        <v>3.3399701118469198</v>
      </c>
      <c r="T2835" s="578">
        <v>7.0499188848771127E-2</v>
      </c>
      <c r="U2835" s="578">
        <v>44.3055247390487</v>
      </c>
      <c r="V2835" s="578">
        <v>8336.8936793009398</v>
      </c>
      <c r="W2835" s="578">
        <v>8.110904061856365</v>
      </c>
      <c r="X2835" s="578">
        <v>3.3562599420547401</v>
      </c>
      <c r="Y2835" s="578">
        <v>7.1114569203928085E-2</v>
      </c>
    </row>
    <row r="2836" spans="1:25" x14ac:dyDescent="0.3">
      <c r="A2836" s="310" t="s">
        <v>5242</v>
      </c>
      <c r="B2836" s="310" t="s">
        <v>2193</v>
      </c>
      <c r="C2836" s="310" t="s">
        <v>5049</v>
      </c>
      <c r="D2836" s="36">
        <v>2</v>
      </c>
      <c r="E2836" s="36">
        <v>2012</v>
      </c>
      <c r="F2836" s="578">
        <v>20.330544870890002</v>
      </c>
      <c r="G2836" s="578">
        <v>3984.0044453938726</v>
      </c>
      <c r="H2836" s="578">
        <v>4.3606621455983223</v>
      </c>
      <c r="I2836" s="578">
        <v>1.646398666004335</v>
      </c>
      <c r="J2836" s="578">
        <v>3.3983957488089751E-2</v>
      </c>
      <c r="K2836" s="578">
        <v>20.850066676929874</v>
      </c>
      <c r="L2836" s="578">
        <v>4076.1515477498324</v>
      </c>
      <c r="M2836" s="578">
        <v>4.387097860201413</v>
      </c>
      <c r="N2836" s="578">
        <v>1.666593069210645</v>
      </c>
      <c r="O2836" s="578">
        <v>3.4770002899070521E-2</v>
      </c>
      <c r="P2836" s="578">
        <v>20.330545385358398</v>
      </c>
      <c r="Q2836" s="578">
        <v>3984.0044453938726</v>
      </c>
      <c r="R2836" s="578">
        <v>4.3606621450744498</v>
      </c>
      <c r="S2836" s="578">
        <v>1.6463987187792826</v>
      </c>
      <c r="T2836" s="578">
        <v>3.398395799255613E-2</v>
      </c>
      <c r="U2836" s="578">
        <v>20.850067202370425</v>
      </c>
      <c r="V2836" s="578">
        <v>4076.1515477498324</v>
      </c>
      <c r="W2836" s="578">
        <v>4.3870982252798623</v>
      </c>
      <c r="X2836" s="578">
        <v>1.6665930536886</v>
      </c>
      <c r="Y2836" s="578">
        <v>3.4770002899070521E-2</v>
      </c>
    </row>
    <row r="2837" spans="1:25" x14ac:dyDescent="0.3">
      <c r="A2837" s="310" t="s">
        <v>5243</v>
      </c>
      <c r="B2837" s="310" t="s">
        <v>2193</v>
      </c>
      <c r="C2837" s="310" t="s">
        <v>5049</v>
      </c>
      <c r="D2837" s="36">
        <v>3</v>
      </c>
      <c r="E2837" s="36">
        <v>2012</v>
      </c>
      <c r="F2837" s="578">
        <v>11.305764881559275</v>
      </c>
      <c r="G2837" s="578">
        <v>2263.8097000122025</v>
      </c>
      <c r="H2837" s="578">
        <v>2.301849362537415</v>
      </c>
      <c r="I2837" s="578">
        <v>0.8813016625742115</v>
      </c>
      <c r="J2837" s="578">
        <v>1.9310583418700799E-2</v>
      </c>
      <c r="K2837" s="578">
        <v>11.489238884964475</v>
      </c>
      <c r="L2837" s="578">
        <v>2293.8712247212675</v>
      </c>
      <c r="M2837" s="578">
        <v>2.3147288430967152</v>
      </c>
      <c r="N2837" s="578">
        <v>0.88870597754915504</v>
      </c>
      <c r="O2837" s="578">
        <v>1.9566992530599174E-2</v>
      </c>
      <c r="P2837" s="578">
        <v>11.305764882131601</v>
      </c>
      <c r="Q2837" s="578">
        <v>2263.8097000122025</v>
      </c>
      <c r="R2837" s="578">
        <v>2.3018493630418799</v>
      </c>
      <c r="S2837" s="578">
        <v>0.88130172559370568</v>
      </c>
      <c r="T2837" s="578">
        <v>1.9310583418700799E-2</v>
      </c>
      <c r="U2837" s="578">
        <v>11.489238885900676</v>
      </c>
      <c r="V2837" s="578">
        <v>2293.8712768554624</v>
      </c>
      <c r="W2837" s="578">
        <v>2.3147288409333329</v>
      </c>
      <c r="X2837" s="578">
        <v>0.88870598810414403</v>
      </c>
      <c r="Y2837" s="578">
        <v>1.9566992530599174E-2</v>
      </c>
    </row>
    <row r="2838" spans="1:25" x14ac:dyDescent="0.3">
      <c r="A2838" s="310" t="s">
        <v>5244</v>
      </c>
      <c r="B2838" s="310" t="s">
        <v>2193</v>
      </c>
      <c r="C2838" s="310" t="s">
        <v>5049</v>
      </c>
      <c r="D2838" s="36">
        <v>4</v>
      </c>
      <c r="E2838" s="36">
        <v>2012</v>
      </c>
      <c r="F2838" s="578">
        <v>8.6426508020085713</v>
      </c>
      <c r="G2838" s="578">
        <v>1767.5090713500949</v>
      </c>
      <c r="H2838" s="578">
        <v>1.6722927067894451</v>
      </c>
      <c r="I2838" s="578">
        <v>0.64971101904908746</v>
      </c>
      <c r="J2838" s="578">
        <v>1.5077114551483275E-2</v>
      </c>
      <c r="K2838" s="578">
        <v>8.8172248913906461</v>
      </c>
      <c r="L2838" s="578">
        <v>1799.2601064046175</v>
      </c>
      <c r="M2838" s="578">
        <v>1.6838009520239774</v>
      </c>
      <c r="N2838" s="578">
        <v>0.66168596098820354</v>
      </c>
      <c r="O2838" s="578">
        <v>1.5347969320525076E-2</v>
      </c>
      <c r="P2838" s="578">
        <v>8.6426505016133852</v>
      </c>
      <c r="Q2838" s="578">
        <v>1767.5090713500949</v>
      </c>
      <c r="R2838" s="578">
        <v>1.6722927078371801</v>
      </c>
      <c r="S2838" s="578">
        <v>0.64971102432658223</v>
      </c>
      <c r="T2838" s="578">
        <v>1.5077114551483275E-2</v>
      </c>
      <c r="U2838" s="578">
        <v>8.8172249508327951</v>
      </c>
      <c r="V2838" s="578">
        <v>1799.2601064046175</v>
      </c>
      <c r="W2838" s="578">
        <v>1.6838010073212524</v>
      </c>
      <c r="X2838" s="578">
        <v>0.66168597682068697</v>
      </c>
      <c r="Y2838" s="578">
        <v>1.5347969320525076E-2</v>
      </c>
    </row>
    <row r="2839" spans="1:25" x14ac:dyDescent="0.3">
      <c r="A2839" s="310" t="s">
        <v>5245</v>
      </c>
      <c r="B2839" s="310" t="s">
        <v>2193</v>
      </c>
      <c r="C2839" s="310" t="s">
        <v>5049</v>
      </c>
      <c r="D2839" s="36">
        <v>5</v>
      </c>
      <c r="E2839" s="36">
        <v>2012</v>
      </c>
      <c r="F2839" s="578">
        <v>7.1472058626774526</v>
      </c>
      <c r="G2839" s="578">
        <v>1489.1895713806098</v>
      </c>
      <c r="H2839" s="578">
        <v>1.3378794348876251</v>
      </c>
      <c r="I2839" s="578">
        <v>0.53227404039353099</v>
      </c>
      <c r="J2839" s="578">
        <v>1.2703044747468025E-2</v>
      </c>
      <c r="K2839" s="578">
        <v>7.3852403049240802</v>
      </c>
      <c r="L2839" s="578">
        <v>1538.1784388224251</v>
      </c>
      <c r="M2839" s="578">
        <v>1.34874289411042</v>
      </c>
      <c r="N2839" s="578">
        <v>0.54564899206161499</v>
      </c>
      <c r="O2839" s="578">
        <v>1.3120936414149201E-2</v>
      </c>
      <c r="P2839" s="578">
        <v>7.1472056018246777</v>
      </c>
      <c r="Q2839" s="578">
        <v>1489.1895713806098</v>
      </c>
      <c r="R2839" s="578">
        <v>1.3378790708569126</v>
      </c>
      <c r="S2839" s="578">
        <v>0.53227406678100375</v>
      </c>
      <c r="T2839" s="578">
        <v>1.2703044747468025E-2</v>
      </c>
      <c r="U2839" s="578">
        <v>7.3852406601678569</v>
      </c>
      <c r="V2839" s="578">
        <v>1538.1784388224251</v>
      </c>
      <c r="W2839" s="578">
        <v>1.34874289411042</v>
      </c>
      <c r="X2839" s="578">
        <v>0.54564899206161499</v>
      </c>
      <c r="Y2839" s="578">
        <v>1.3120934318673425E-2</v>
      </c>
    </row>
    <row r="2840" spans="1:25" x14ac:dyDescent="0.3">
      <c r="A2840" s="310" t="s">
        <v>5246</v>
      </c>
      <c r="B2840" s="310" t="s">
        <v>2193</v>
      </c>
      <c r="C2840" s="310" t="s">
        <v>5049</v>
      </c>
      <c r="D2840" s="36">
        <v>6</v>
      </c>
      <c r="E2840" s="36">
        <v>2012</v>
      </c>
      <c r="F2840" s="578">
        <v>6.2737127637204431</v>
      </c>
      <c r="G2840" s="578">
        <v>1320.4856351216574</v>
      </c>
      <c r="H2840" s="578">
        <v>1.1063092637923502</v>
      </c>
      <c r="I2840" s="578">
        <v>0.45937510021030847</v>
      </c>
      <c r="J2840" s="578">
        <v>1.1264001077506625E-2</v>
      </c>
      <c r="K2840" s="578">
        <v>6.5772748523668225</v>
      </c>
      <c r="L2840" s="578">
        <v>1387.7853202819799</v>
      </c>
      <c r="M2840" s="578">
        <v>1.115722512283045</v>
      </c>
      <c r="N2840" s="578">
        <v>0.47352357783044347</v>
      </c>
      <c r="O2840" s="578">
        <v>1.1838078023477725E-2</v>
      </c>
      <c r="P2840" s="578">
        <v>6.273712607515332</v>
      </c>
      <c r="Q2840" s="578">
        <v>1320.4856351216574</v>
      </c>
      <c r="R2840" s="578">
        <v>1.1063092653639575</v>
      </c>
      <c r="S2840" s="578">
        <v>0.4593751106100773</v>
      </c>
      <c r="T2840" s="578">
        <v>1.1264001601375574E-2</v>
      </c>
      <c r="U2840" s="578">
        <v>6.5772747481605576</v>
      </c>
      <c r="V2840" s="578">
        <v>1387.7853202819799</v>
      </c>
      <c r="W2840" s="578">
        <v>1.1157225117591749</v>
      </c>
      <c r="X2840" s="578">
        <v>0.47352360382986525</v>
      </c>
      <c r="Y2840" s="578">
        <v>1.1838078023477725E-2</v>
      </c>
    </row>
    <row r="2841" spans="1:25" x14ac:dyDescent="0.3">
      <c r="A2841" s="310" t="s">
        <v>5247</v>
      </c>
      <c r="B2841" s="310" t="s">
        <v>2193</v>
      </c>
      <c r="C2841" s="310" t="s">
        <v>5049</v>
      </c>
      <c r="D2841" s="36">
        <v>7</v>
      </c>
      <c r="E2841" s="36">
        <v>2012</v>
      </c>
      <c r="F2841" s="578">
        <v>5.7263799893480574</v>
      </c>
      <c r="G2841" s="578">
        <v>1215.71437708536</v>
      </c>
      <c r="H2841" s="578">
        <v>0.96123039594385729</v>
      </c>
      <c r="I2841" s="578">
        <v>0.41382873399803993</v>
      </c>
      <c r="J2841" s="578">
        <v>1.0370295630612677E-2</v>
      </c>
      <c r="K2841" s="578">
        <v>6.1399146579497001</v>
      </c>
      <c r="L2841" s="578">
        <v>1311.2591616312625</v>
      </c>
      <c r="M2841" s="578">
        <v>0.96808311283045101</v>
      </c>
      <c r="N2841" s="578">
        <v>0.42990900576114599</v>
      </c>
      <c r="O2841" s="578">
        <v>1.1185328088079826E-2</v>
      </c>
      <c r="P2841" s="578">
        <v>5.7263799370411981</v>
      </c>
      <c r="Q2841" s="578">
        <v>1215.71437708536</v>
      </c>
      <c r="R2841" s="578">
        <v>0.96123042161343575</v>
      </c>
      <c r="S2841" s="578">
        <v>0.41382879732797501</v>
      </c>
      <c r="T2841" s="578">
        <v>1.0370295630612677E-2</v>
      </c>
      <c r="U2841" s="578">
        <v>6.1399147100576794</v>
      </c>
      <c r="V2841" s="578">
        <v>1311.2591616312625</v>
      </c>
      <c r="W2841" s="578">
        <v>0.96808305530187932</v>
      </c>
      <c r="X2841" s="578">
        <v>0.42990900576114599</v>
      </c>
      <c r="Y2841" s="578">
        <v>1.1185328088079826E-2</v>
      </c>
    </row>
    <row r="2842" spans="1:25" x14ac:dyDescent="0.3">
      <c r="A2842" s="310" t="s">
        <v>5248</v>
      </c>
      <c r="B2842" s="310" t="s">
        <v>2193</v>
      </c>
      <c r="C2842" s="310" t="s">
        <v>5049</v>
      </c>
      <c r="D2842" s="36">
        <v>8</v>
      </c>
      <c r="E2842" s="36">
        <v>2012</v>
      </c>
      <c r="F2842" s="578">
        <v>4.9380034225214278</v>
      </c>
      <c r="G2842" s="578">
        <v>1048.3828760782853</v>
      </c>
      <c r="H2842" s="578">
        <v>0.86431556254198427</v>
      </c>
      <c r="I2842" s="578">
        <v>0.36313808833559325</v>
      </c>
      <c r="J2842" s="578">
        <v>8.9429248279581444E-3</v>
      </c>
      <c r="K2842" s="578">
        <v>5.4690868218191646</v>
      </c>
      <c r="L2842" s="578">
        <v>1175.2910435994399</v>
      </c>
      <c r="M2842" s="578">
        <v>0.86923043684995072</v>
      </c>
      <c r="N2842" s="578">
        <v>0.38374974679512247</v>
      </c>
      <c r="O2842" s="578">
        <v>1.0025490104453604E-2</v>
      </c>
      <c r="P2842" s="578">
        <v>4.9380033184788754</v>
      </c>
      <c r="Q2842" s="578">
        <v>1048.3828760782853</v>
      </c>
      <c r="R2842" s="578">
        <v>0.86431558272063969</v>
      </c>
      <c r="S2842" s="578">
        <v>0.36313810913513073</v>
      </c>
      <c r="T2842" s="578">
        <v>8.9429248279581444E-3</v>
      </c>
      <c r="U2842" s="578">
        <v>5.4690868218264423</v>
      </c>
      <c r="V2842" s="578">
        <v>1175.2910435994399</v>
      </c>
      <c r="W2842" s="578">
        <v>0.86923044305876773</v>
      </c>
      <c r="X2842" s="578">
        <v>0.38374969429181249</v>
      </c>
      <c r="Y2842" s="578">
        <v>1.0025490104453604E-2</v>
      </c>
    </row>
    <row r="2843" spans="1:25" x14ac:dyDescent="0.3">
      <c r="A2843" s="310" t="s">
        <v>5249</v>
      </c>
      <c r="B2843" s="310" t="s">
        <v>2193</v>
      </c>
      <c r="C2843" s="310" t="s">
        <v>5049</v>
      </c>
      <c r="D2843" s="36">
        <v>9</v>
      </c>
      <c r="E2843" s="36">
        <v>2012</v>
      </c>
      <c r="F2843" s="578">
        <v>4.4842446823531601</v>
      </c>
      <c r="G2843" s="578">
        <v>958.80779965718523</v>
      </c>
      <c r="H2843" s="578">
        <v>0.78639591509515072</v>
      </c>
      <c r="I2843" s="578">
        <v>0.33523197107327446</v>
      </c>
      <c r="J2843" s="578">
        <v>8.1788353757777515E-3</v>
      </c>
      <c r="K2843" s="578">
        <v>5.1190625020535627</v>
      </c>
      <c r="L2843" s="578">
        <v>1112.9807217915825</v>
      </c>
      <c r="M2843" s="578">
        <v>0.79113869622233302</v>
      </c>
      <c r="N2843" s="578">
        <v>0.35952394083142247</v>
      </c>
      <c r="O2843" s="578">
        <v>9.4939952978165786E-3</v>
      </c>
      <c r="P2843" s="578">
        <v>4.4842446299844552</v>
      </c>
      <c r="Q2843" s="578">
        <v>958.80779965718523</v>
      </c>
      <c r="R2843" s="578">
        <v>0.78639591457128177</v>
      </c>
      <c r="S2843" s="578">
        <v>0.33523197627315876</v>
      </c>
      <c r="T2843" s="578">
        <v>8.1788354824917954E-3</v>
      </c>
      <c r="U2843" s="578">
        <v>5.119062449962553</v>
      </c>
      <c r="V2843" s="578">
        <v>1112.9807217915825</v>
      </c>
      <c r="W2843" s="578">
        <v>0.79113868601658965</v>
      </c>
      <c r="X2843" s="578">
        <v>0.35952394610891697</v>
      </c>
      <c r="Y2843" s="578">
        <v>9.493995191102533E-3</v>
      </c>
    </row>
    <row r="2844" spans="1:25" x14ac:dyDescent="0.3">
      <c r="A2844" s="310" t="s">
        <v>5250</v>
      </c>
      <c r="B2844" s="310" t="s">
        <v>2193</v>
      </c>
      <c r="C2844" s="310" t="s">
        <v>5049</v>
      </c>
      <c r="D2844" s="36">
        <v>10</v>
      </c>
      <c r="E2844" s="36">
        <v>2012</v>
      </c>
      <c r="F2844" s="578">
        <v>4.1219471115218695</v>
      </c>
      <c r="G2844" s="578">
        <v>887.10080146789471</v>
      </c>
      <c r="H2844" s="578">
        <v>0.72505994220652248</v>
      </c>
      <c r="I2844" s="578">
        <v>0.31322999523642148</v>
      </c>
      <c r="J2844" s="578">
        <v>7.567168455958985E-3</v>
      </c>
      <c r="K2844" s="578">
        <v>4.8134418271317028</v>
      </c>
      <c r="L2844" s="578">
        <v>1056.9402554829899</v>
      </c>
      <c r="M2844" s="578">
        <v>0.72977627658595601</v>
      </c>
      <c r="N2844" s="578">
        <v>0.33981708743764649</v>
      </c>
      <c r="O2844" s="578">
        <v>9.0159674679549991E-3</v>
      </c>
      <c r="P2844" s="578">
        <v>4.1219473202933496</v>
      </c>
      <c r="Q2844" s="578">
        <v>887.10080146789471</v>
      </c>
      <c r="R2844" s="578">
        <v>0.72505995276151203</v>
      </c>
      <c r="S2844" s="578">
        <v>0.31322999523642148</v>
      </c>
      <c r="T2844" s="578">
        <v>7.567168455958985E-3</v>
      </c>
      <c r="U2844" s="578">
        <v>4.8134419358878651</v>
      </c>
      <c r="V2844" s="578">
        <v>1056.9402554829899</v>
      </c>
      <c r="W2844" s="578">
        <v>0.72977625019848302</v>
      </c>
      <c r="X2844" s="578">
        <v>0.33981708161688051</v>
      </c>
      <c r="Y2844" s="578">
        <v>9.0159675164613821E-3</v>
      </c>
    </row>
    <row r="2845" spans="1:25" x14ac:dyDescent="0.3">
      <c r="A2845" s="310" t="s">
        <v>5251</v>
      </c>
      <c r="B2845" s="310" t="s">
        <v>2193</v>
      </c>
      <c r="C2845" s="310" t="s">
        <v>5049</v>
      </c>
      <c r="D2845" s="36">
        <v>11</v>
      </c>
      <c r="E2845" s="36">
        <v>2012</v>
      </c>
      <c r="F2845" s="578">
        <v>3.7562514081922274</v>
      </c>
      <c r="G2845" s="578">
        <v>813.19873809814408</v>
      </c>
      <c r="H2845" s="578">
        <v>0.67005638215050523</v>
      </c>
      <c r="I2845" s="578">
        <v>0.29323488757169447</v>
      </c>
      <c r="J2845" s="578">
        <v>6.9367748607570877E-3</v>
      </c>
      <c r="K2845" s="578">
        <v>4.4930657252601396</v>
      </c>
      <c r="L2845" s="578">
        <v>992.776486078895</v>
      </c>
      <c r="M2845" s="578">
        <v>0.67483205801787904</v>
      </c>
      <c r="N2845" s="578">
        <v>0.31992253769809975</v>
      </c>
      <c r="O2845" s="578">
        <v>8.4686429666665647E-3</v>
      </c>
      <c r="P2845" s="578">
        <v>3.7562514616414102</v>
      </c>
      <c r="Q2845" s="578">
        <v>813.19872792561796</v>
      </c>
      <c r="R2845" s="578">
        <v>0.6700563941703872</v>
      </c>
      <c r="S2845" s="578">
        <v>0.29323489106415429</v>
      </c>
      <c r="T2845" s="578">
        <v>6.9367748607570877E-3</v>
      </c>
      <c r="U2845" s="578">
        <v>4.4930656754841003</v>
      </c>
      <c r="V2845" s="578">
        <v>992.776486078895</v>
      </c>
      <c r="W2845" s="578">
        <v>0.67483203321656471</v>
      </c>
      <c r="X2845" s="578">
        <v>0.31992253870703224</v>
      </c>
      <c r="Y2845" s="578">
        <v>8.4686429666665647E-3</v>
      </c>
    </row>
    <row r="2846" spans="1:25" x14ac:dyDescent="0.3">
      <c r="A2846" s="310" t="s">
        <v>5252</v>
      </c>
      <c r="B2846" s="310" t="s">
        <v>2193</v>
      </c>
      <c r="C2846" s="310" t="s">
        <v>5049</v>
      </c>
      <c r="D2846" s="36">
        <v>12</v>
      </c>
      <c r="E2846" s="36">
        <v>2012</v>
      </c>
      <c r="F2846" s="578">
        <v>3.4570473203032877</v>
      </c>
      <c r="G2846" s="578">
        <v>752.74117088317826</v>
      </c>
      <c r="H2846" s="578">
        <v>0.62505468706755551</v>
      </c>
      <c r="I2846" s="578">
        <v>0.27687589894048853</v>
      </c>
      <c r="J2846" s="578">
        <v>6.4210624356443625E-3</v>
      </c>
      <c r="K2846" s="578">
        <v>4.2284723031467921</v>
      </c>
      <c r="L2846" s="578">
        <v>936.84851455688431</v>
      </c>
      <c r="M2846" s="578">
        <v>0.62978687315868798</v>
      </c>
      <c r="N2846" s="578">
        <v>0.30173361425598427</v>
      </c>
      <c r="O2846" s="578">
        <v>7.9915702954167448E-3</v>
      </c>
      <c r="P2846" s="578">
        <v>3.4570473204597199</v>
      </c>
      <c r="Q2846" s="578">
        <v>752.74116579691531</v>
      </c>
      <c r="R2846" s="578">
        <v>0.62505469454723972</v>
      </c>
      <c r="S2846" s="578">
        <v>0.27687590057030298</v>
      </c>
      <c r="T2846" s="578">
        <v>6.4210624356443625E-3</v>
      </c>
      <c r="U2846" s="578">
        <v>4.2284722485067743</v>
      </c>
      <c r="V2846" s="578">
        <v>936.84851455688431</v>
      </c>
      <c r="W2846" s="578">
        <v>0.62978688754568157</v>
      </c>
      <c r="X2846" s="578">
        <v>0.30173360602930149</v>
      </c>
      <c r="Y2846" s="578">
        <v>7.9915702420597229E-3</v>
      </c>
    </row>
    <row r="2847" spans="1:25" x14ac:dyDescent="0.3">
      <c r="A2847" s="310" t="s">
        <v>5253</v>
      </c>
      <c r="B2847" s="310" t="s">
        <v>2193</v>
      </c>
      <c r="C2847" s="310" t="s">
        <v>5049</v>
      </c>
      <c r="D2847" s="36">
        <v>13</v>
      </c>
      <c r="E2847" s="36">
        <v>2012</v>
      </c>
      <c r="F2847" s="578">
        <v>3.167322683847785</v>
      </c>
      <c r="G2847" s="578">
        <v>691.69956970214821</v>
      </c>
      <c r="H2847" s="578">
        <v>0.57950050582682355</v>
      </c>
      <c r="I2847" s="578">
        <v>0.25593220326118099</v>
      </c>
      <c r="J2847" s="578">
        <v>5.9003643351995027E-3</v>
      </c>
      <c r="K2847" s="578">
        <v>3.9574221777159702</v>
      </c>
      <c r="L2847" s="578">
        <v>876.96810468037904</v>
      </c>
      <c r="M2847" s="578">
        <v>0.58430394486640524</v>
      </c>
      <c r="N2847" s="578">
        <v>0.27901804128972174</v>
      </c>
      <c r="O2847" s="578">
        <v>7.4807771743508004E-3</v>
      </c>
      <c r="P2847" s="578">
        <v>3.1673227882080601</v>
      </c>
      <c r="Q2847" s="578">
        <v>691.69956970214821</v>
      </c>
      <c r="R2847" s="578">
        <v>0.57950050112170448</v>
      </c>
      <c r="S2847" s="578">
        <v>0.25593220279551948</v>
      </c>
      <c r="T2847" s="578">
        <v>5.9003643351995027E-3</v>
      </c>
      <c r="U2847" s="578">
        <v>3.9574220213580649</v>
      </c>
      <c r="V2847" s="578">
        <v>876.96809450785281</v>
      </c>
      <c r="W2847" s="578">
        <v>0.58430393336069097</v>
      </c>
      <c r="X2847" s="578">
        <v>0.27901804280312026</v>
      </c>
      <c r="Y2847" s="578">
        <v>7.480777120993775E-3</v>
      </c>
    </row>
    <row r="2848" spans="1:25" x14ac:dyDescent="0.3">
      <c r="A2848" s="310" t="s">
        <v>5254</v>
      </c>
      <c r="B2848" s="310" t="s">
        <v>2193</v>
      </c>
      <c r="C2848" s="310" t="s">
        <v>5049</v>
      </c>
      <c r="D2848" s="36">
        <v>14</v>
      </c>
      <c r="E2848" s="36">
        <v>2012</v>
      </c>
      <c r="F2848" s="578">
        <v>3.22458567993574</v>
      </c>
      <c r="G2848" s="578">
        <v>696.62492752075173</v>
      </c>
      <c r="H2848" s="578">
        <v>0.53721427549802026</v>
      </c>
      <c r="I2848" s="578">
        <v>0.23967398889362801</v>
      </c>
      <c r="J2848" s="578">
        <v>5.9423890149143148E-3</v>
      </c>
      <c r="K2848" s="578">
        <v>3.9901023030906746</v>
      </c>
      <c r="L2848" s="578">
        <v>874.78899065653422</v>
      </c>
      <c r="M2848" s="578">
        <v>0.54241225112733993</v>
      </c>
      <c r="N2848" s="578">
        <v>0.26090121711604225</v>
      </c>
      <c r="O2848" s="578">
        <v>7.4621961636391109E-3</v>
      </c>
      <c r="P2848" s="578">
        <v>3.2245856787461227</v>
      </c>
      <c r="Q2848" s="578">
        <v>696.62492752075173</v>
      </c>
      <c r="R2848" s="578">
        <v>0.53721429536623488</v>
      </c>
      <c r="S2848" s="578">
        <v>0.23967399323979999</v>
      </c>
      <c r="T2848" s="578">
        <v>5.9423890658460198E-3</v>
      </c>
      <c r="U2848" s="578">
        <v>3.9901023552993102</v>
      </c>
      <c r="V2848" s="578">
        <v>874.78899065653422</v>
      </c>
      <c r="W2848" s="578">
        <v>0.54241222132501798</v>
      </c>
      <c r="X2848" s="578">
        <v>0.26090122177265529</v>
      </c>
      <c r="Y2848" s="578">
        <v>7.4621962703531556E-3</v>
      </c>
    </row>
    <row r="2849" spans="1:25" x14ac:dyDescent="0.3">
      <c r="A2849" s="310" t="s">
        <v>5255</v>
      </c>
      <c r="B2849" s="310" t="s">
        <v>2193</v>
      </c>
      <c r="C2849" s="310" t="s">
        <v>5049</v>
      </c>
      <c r="D2849" s="36">
        <v>15</v>
      </c>
      <c r="E2849" s="36">
        <v>2012</v>
      </c>
      <c r="F2849" s="578">
        <v>3.2983526198925848</v>
      </c>
      <c r="G2849" s="578">
        <v>705.48416773478129</v>
      </c>
      <c r="H2849" s="578">
        <v>0.50071976997908951</v>
      </c>
      <c r="I2849" s="578">
        <v>0.22590309206861975</v>
      </c>
      <c r="J2849" s="578">
        <v>6.0179661983662883E-3</v>
      </c>
      <c r="K2849" s="578">
        <v>4.0341992116906651</v>
      </c>
      <c r="L2849" s="578">
        <v>876.14806747436478</v>
      </c>
      <c r="M2849" s="578">
        <v>0.50601825858272276</v>
      </c>
      <c r="N2849" s="578">
        <v>0.24567511293571376</v>
      </c>
      <c r="O2849" s="578">
        <v>7.4737956310855173E-3</v>
      </c>
      <c r="P2849" s="578">
        <v>3.2983525678937378</v>
      </c>
      <c r="Q2849" s="578">
        <v>705.48416773478129</v>
      </c>
      <c r="R2849" s="578">
        <v>0.50071977504800658</v>
      </c>
      <c r="S2849" s="578">
        <v>0.22590311705910876</v>
      </c>
      <c r="T2849" s="578">
        <v>6.0179661983662883E-3</v>
      </c>
      <c r="U2849" s="578">
        <v>4.0341993682050026</v>
      </c>
      <c r="V2849" s="578">
        <v>876.14806747436478</v>
      </c>
      <c r="W2849" s="578">
        <v>0.50601825142318035</v>
      </c>
      <c r="X2849" s="578">
        <v>0.24567511503118977</v>
      </c>
      <c r="Y2849" s="578">
        <v>7.4737956820172197E-3</v>
      </c>
    </row>
    <row r="2850" spans="1:25" x14ac:dyDescent="0.3">
      <c r="A2850" s="580" t="s">
        <v>5256</v>
      </c>
      <c r="B2850" s="580" t="s">
        <v>2193</v>
      </c>
      <c r="C2850" s="580" t="s">
        <v>5049</v>
      </c>
      <c r="D2850" s="581">
        <v>16</v>
      </c>
      <c r="E2850" s="581">
        <v>2012</v>
      </c>
      <c r="F2850" s="582">
        <v>3.49855281974305</v>
      </c>
      <c r="G2850" s="582">
        <v>739.10391743977846</v>
      </c>
      <c r="H2850" s="582">
        <v>0.46879569710775548</v>
      </c>
      <c r="I2850" s="582">
        <v>0.21479475509840923</v>
      </c>
      <c r="J2850" s="582">
        <v>6.304760994680688E-3</v>
      </c>
      <c r="K2850" s="582">
        <v>4.1989629211432895</v>
      </c>
      <c r="L2850" s="582">
        <v>901.50550587971952</v>
      </c>
      <c r="M2850" s="582">
        <v>0.47425765938047904</v>
      </c>
      <c r="N2850" s="582">
        <v>0.2333239997969935</v>
      </c>
      <c r="O2850" s="582">
        <v>7.6901073577270466E-3</v>
      </c>
      <c r="P2850" s="582">
        <v>3.498552922914913</v>
      </c>
      <c r="Q2850" s="582">
        <v>739.10391743977846</v>
      </c>
      <c r="R2850" s="582">
        <v>0.4687957288212295</v>
      </c>
      <c r="S2850" s="582">
        <v>0.21479476266540526</v>
      </c>
      <c r="T2850" s="582">
        <v>6.3047610456123896E-3</v>
      </c>
      <c r="U2850" s="582">
        <v>4.1989629212985093</v>
      </c>
      <c r="V2850" s="582">
        <v>901.50550587971952</v>
      </c>
      <c r="W2850" s="582">
        <v>0.47425767474730152</v>
      </c>
      <c r="X2850" s="582">
        <v>0.2333239997969935</v>
      </c>
      <c r="Y2850" s="582">
        <v>7.6901074110840703E-3</v>
      </c>
    </row>
    <row r="2851" spans="1:25" x14ac:dyDescent="0.3">
      <c r="A2851" s="310" t="s">
        <v>5257</v>
      </c>
      <c r="B2851" s="310" t="s">
        <v>2193</v>
      </c>
      <c r="C2851" s="310" t="s">
        <v>5049</v>
      </c>
      <c r="D2851" s="36">
        <v>1</v>
      </c>
      <c r="E2851" s="36">
        <v>2020</v>
      </c>
      <c r="F2851" s="578">
        <v>12.967246002209576</v>
      </c>
      <c r="G2851" s="578">
        <v>7839.5198109944622</v>
      </c>
      <c r="H2851" s="578">
        <v>1.891020585491785</v>
      </c>
      <c r="I2851" s="578">
        <v>0.67555698752403204</v>
      </c>
      <c r="J2851" s="578">
        <v>6.7985067066426028E-2</v>
      </c>
      <c r="K2851" s="578">
        <v>13.094458379329151</v>
      </c>
      <c r="L2851" s="578">
        <v>7907.9648640950454</v>
      </c>
      <c r="M2851" s="578">
        <v>1.8957017487652252</v>
      </c>
      <c r="N2851" s="578">
        <v>0.67884799869110157</v>
      </c>
      <c r="O2851" s="578">
        <v>6.8578636584182548E-2</v>
      </c>
      <c r="P2851" s="578">
        <v>12.967246513612402</v>
      </c>
      <c r="Q2851" s="578">
        <v>7839.5198644002248</v>
      </c>
      <c r="R2851" s="578">
        <v>1.8910205865395175</v>
      </c>
      <c r="S2851" s="578">
        <v>0.67555698752403204</v>
      </c>
      <c r="T2851" s="578">
        <v>6.7985066561959628E-2</v>
      </c>
      <c r="U2851" s="578">
        <v>13.094457858161999</v>
      </c>
      <c r="V2851" s="578">
        <v>7907.9648717244427</v>
      </c>
      <c r="W2851" s="578">
        <v>1.8957017503368325</v>
      </c>
      <c r="X2851" s="578">
        <v>0.67884798301383831</v>
      </c>
      <c r="Y2851" s="578">
        <v>6.8578636079716149E-2</v>
      </c>
    </row>
    <row r="2852" spans="1:25" x14ac:dyDescent="0.3">
      <c r="A2852" s="310" t="s">
        <v>5258</v>
      </c>
      <c r="B2852" s="310" t="s">
        <v>2193</v>
      </c>
      <c r="C2852" s="310" t="s">
        <v>5049</v>
      </c>
      <c r="D2852" s="36">
        <v>2</v>
      </c>
      <c r="E2852" s="36">
        <v>2020</v>
      </c>
      <c r="F2852" s="578">
        <v>6.0200358617900402</v>
      </c>
      <c r="G2852" s="578">
        <v>3779.0227394103949</v>
      </c>
      <c r="H2852" s="578">
        <v>1.0121941218579451</v>
      </c>
      <c r="I2852" s="578">
        <v>0.33139000833034499</v>
      </c>
      <c r="J2852" s="578">
        <v>3.2772050588391652E-2</v>
      </c>
      <c r="K2852" s="578">
        <v>6.1807480111298547</v>
      </c>
      <c r="L2852" s="578">
        <v>3866.4090703328397</v>
      </c>
      <c r="M2852" s="578">
        <v>1.0199517472647099</v>
      </c>
      <c r="N2852" s="578">
        <v>0.33540900051593697</v>
      </c>
      <c r="O2852" s="578">
        <v>3.352987091056997E-2</v>
      </c>
      <c r="P2852" s="578">
        <v>6.0200356010197194</v>
      </c>
      <c r="Q2852" s="578">
        <v>3779.0228958129828</v>
      </c>
      <c r="R2852" s="578">
        <v>1.0121940719739799</v>
      </c>
      <c r="S2852" s="578">
        <v>0.33139000833034499</v>
      </c>
      <c r="T2852" s="578">
        <v>3.2772050588391652E-2</v>
      </c>
      <c r="U2852" s="578">
        <v>6.1807481702332199</v>
      </c>
      <c r="V2852" s="578">
        <v>3866.4090703328397</v>
      </c>
      <c r="W2852" s="578">
        <v>1.0199517414633426</v>
      </c>
      <c r="X2852" s="578">
        <v>0.33540900051593697</v>
      </c>
      <c r="Y2852" s="578">
        <v>3.352987091056997E-2</v>
      </c>
    </row>
    <row r="2853" spans="1:25" x14ac:dyDescent="0.3">
      <c r="A2853" s="310" t="s">
        <v>5259</v>
      </c>
      <c r="B2853" s="310" t="s">
        <v>2193</v>
      </c>
      <c r="C2853" s="310" t="s">
        <v>5049</v>
      </c>
      <c r="D2853" s="36">
        <v>3</v>
      </c>
      <c r="E2853" s="36">
        <v>2020</v>
      </c>
      <c r="F2853" s="578">
        <v>3.3733446516731975</v>
      </c>
      <c r="G2853" s="578">
        <v>2147.236061096185</v>
      </c>
      <c r="H2853" s="578">
        <v>0.53370898456099247</v>
      </c>
      <c r="I2853" s="578">
        <v>0.17725658533163349</v>
      </c>
      <c r="J2853" s="578">
        <v>1.862105923161525E-2</v>
      </c>
      <c r="K2853" s="578">
        <v>3.4295886363361148</v>
      </c>
      <c r="L2853" s="578">
        <v>2175.7432225545199</v>
      </c>
      <c r="M2853" s="578">
        <v>0.53757154582611544</v>
      </c>
      <c r="N2853" s="578">
        <v>0.17870002123527176</v>
      </c>
      <c r="O2853" s="578">
        <v>1.8868278129957575E-2</v>
      </c>
      <c r="P2853" s="578">
        <v>3.3733447544788424</v>
      </c>
      <c r="Q2853" s="578">
        <v>2147.236061096185</v>
      </c>
      <c r="R2853" s="578">
        <v>0.53370895227514326</v>
      </c>
      <c r="S2853" s="578">
        <v>0.17725657826910401</v>
      </c>
      <c r="T2853" s="578">
        <v>1.862105923161525E-2</v>
      </c>
      <c r="U2853" s="578">
        <v>3.4295885832016175</v>
      </c>
      <c r="V2853" s="578">
        <v>2175.7432225545199</v>
      </c>
      <c r="W2853" s="578">
        <v>0.53757154687385356</v>
      </c>
      <c r="X2853" s="578">
        <v>0.17870001972187277</v>
      </c>
      <c r="Y2853" s="578">
        <v>1.8868278653826499E-2</v>
      </c>
    </row>
    <row r="2854" spans="1:25" x14ac:dyDescent="0.3">
      <c r="A2854" s="310" t="s">
        <v>5260</v>
      </c>
      <c r="B2854" s="310" t="s">
        <v>2193</v>
      </c>
      <c r="C2854" s="310" t="s">
        <v>5049</v>
      </c>
      <c r="D2854" s="36">
        <v>4</v>
      </c>
      <c r="E2854" s="36">
        <v>2020</v>
      </c>
      <c r="F2854" s="578">
        <v>2.5839146006983276</v>
      </c>
      <c r="G2854" s="578">
        <v>1672.6796913146927</v>
      </c>
      <c r="H2854" s="578">
        <v>0.38739991938443025</v>
      </c>
      <c r="I2854" s="578">
        <v>0.13002247103334674</v>
      </c>
      <c r="J2854" s="578">
        <v>1.4505948919880475E-2</v>
      </c>
      <c r="K2854" s="578">
        <v>2.6362003112790195</v>
      </c>
      <c r="L2854" s="578">
        <v>1703.07813262939</v>
      </c>
      <c r="M2854" s="578">
        <v>0.39049636283986366</v>
      </c>
      <c r="N2854" s="578">
        <v>0.13254178750018225</v>
      </c>
      <c r="O2854" s="578">
        <v>1.4769539605670874E-2</v>
      </c>
      <c r="P2854" s="578">
        <v>2.5839143891310674</v>
      </c>
      <c r="Q2854" s="578">
        <v>1672.6796913146927</v>
      </c>
      <c r="R2854" s="578">
        <v>0.38739989281748377</v>
      </c>
      <c r="S2854" s="578">
        <v>0.13002246381559676</v>
      </c>
      <c r="T2854" s="578">
        <v>1.4505948919880475E-2</v>
      </c>
      <c r="U2854" s="578">
        <v>2.6362002577782997</v>
      </c>
      <c r="V2854" s="578">
        <v>1703.07813262939</v>
      </c>
      <c r="W2854" s="578">
        <v>0.39049636827257872</v>
      </c>
      <c r="X2854" s="578">
        <v>0.13254179110905723</v>
      </c>
      <c r="Y2854" s="578">
        <v>1.4769539605670874E-2</v>
      </c>
    </row>
    <row r="2855" spans="1:25" x14ac:dyDescent="0.3">
      <c r="A2855" s="310" t="s">
        <v>5261</v>
      </c>
      <c r="B2855" s="310" t="s">
        <v>2193</v>
      </c>
      <c r="C2855" s="310" t="s">
        <v>5049</v>
      </c>
      <c r="D2855" s="36">
        <v>5</v>
      </c>
      <c r="E2855" s="36">
        <v>2020</v>
      </c>
      <c r="F2855" s="578">
        <v>2.1225465259612926</v>
      </c>
      <c r="G2855" s="578">
        <v>1408.6517626444474</v>
      </c>
      <c r="H2855" s="578">
        <v>0.30930856989774203</v>
      </c>
      <c r="I2855" s="578">
        <v>0.10620730653560349</v>
      </c>
      <c r="J2855" s="578">
        <v>1.2216275480265375E-2</v>
      </c>
      <c r="K2855" s="578">
        <v>2.1937066335673627</v>
      </c>
      <c r="L2855" s="578">
        <v>1455.3818181355775</v>
      </c>
      <c r="M2855" s="578">
        <v>0.312223510157006</v>
      </c>
      <c r="N2855" s="578">
        <v>0.10910274189275926</v>
      </c>
      <c r="O2855" s="578">
        <v>1.2621495833930825E-2</v>
      </c>
      <c r="P2855" s="578">
        <v>2.1225464736216901</v>
      </c>
      <c r="Q2855" s="578">
        <v>1408.6517626444474</v>
      </c>
      <c r="R2855" s="578">
        <v>0.30930854896238646</v>
      </c>
      <c r="S2855" s="578">
        <v>0.106207302732703</v>
      </c>
      <c r="T2855" s="578">
        <v>1.2216275480265375E-2</v>
      </c>
      <c r="U2855" s="578">
        <v>2.1937065817267727</v>
      </c>
      <c r="V2855" s="578">
        <v>1455.3819224039676</v>
      </c>
      <c r="W2855" s="578">
        <v>0.31222350531606879</v>
      </c>
      <c r="X2855" s="578">
        <v>0.1091027530298255</v>
      </c>
      <c r="Y2855" s="578">
        <v>1.2621495833930825E-2</v>
      </c>
    </row>
    <row r="2856" spans="1:25" x14ac:dyDescent="0.3">
      <c r="A2856" s="310" t="s">
        <v>5262</v>
      </c>
      <c r="B2856" s="310" t="s">
        <v>2193</v>
      </c>
      <c r="C2856" s="310" t="s">
        <v>5049</v>
      </c>
      <c r="D2856" s="36">
        <v>6</v>
      </c>
      <c r="E2856" s="36">
        <v>2020</v>
      </c>
      <c r="F2856" s="578">
        <v>1.8551580749484202</v>
      </c>
      <c r="G2856" s="578">
        <v>1250.828964233395</v>
      </c>
      <c r="H2856" s="578">
        <v>0.25562525286901849</v>
      </c>
      <c r="I2856" s="578">
        <v>9.1632152422486429E-2</v>
      </c>
      <c r="J2856" s="578">
        <v>1.08474844115941E-2</v>
      </c>
      <c r="K2856" s="578">
        <v>1.9439790693398451</v>
      </c>
      <c r="L2856" s="578">
        <v>1314.7350934346478</v>
      </c>
      <c r="M2856" s="578">
        <v>0.25827695375483001</v>
      </c>
      <c r="N2856" s="578">
        <v>9.4748008181340979E-2</v>
      </c>
      <c r="O2856" s="578">
        <v>1.1401679172801426E-2</v>
      </c>
      <c r="P2856" s="578">
        <v>1.8551579183731475</v>
      </c>
      <c r="Q2856" s="578">
        <v>1250.828964233395</v>
      </c>
      <c r="R2856" s="578">
        <v>0.25562524640554279</v>
      </c>
      <c r="S2856" s="578">
        <v>9.1632153004563052E-2</v>
      </c>
      <c r="T2856" s="578">
        <v>1.08474844115941E-2</v>
      </c>
      <c r="U2856" s="578">
        <v>1.9439791735545999</v>
      </c>
      <c r="V2856" s="578">
        <v>1314.7351455688449</v>
      </c>
      <c r="W2856" s="578">
        <v>0.25827695375482951</v>
      </c>
      <c r="X2856" s="578">
        <v>9.4748010567855021E-2</v>
      </c>
      <c r="Y2856" s="578">
        <v>1.1401678125063526E-2</v>
      </c>
    </row>
    <row r="2857" spans="1:25" x14ac:dyDescent="0.3">
      <c r="A2857" s="310" t="s">
        <v>5263</v>
      </c>
      <c r="B2857" s="310" t="s">
        <v>2193</v>
      </c>
      <c r="C2857" s="310" t="s">
        <v>5049</v>
      </c>
      <c r="D2857" s="36">
        <v>7</v>
      </c>
      <c r="E2857" s="36">
        <v>2020</v>
      </c>
      <c r="F2857" s="578">
        <v>1.690610667935585</v>
      </c>
      <c r="G2857" s="578">
        <v>1150.0305264790825</v>
      </c>
      <c r="H2857" s="578">
        <v>0.22223796700806472</v>
      </c>
      <c r="I2857" s="578">
        <v>8.2712598145008046E-2</v>
      </c>
      <c r="J2857" s="578">
        <v>9.9734343724169894E-3</v>
      </c>
      <c r="K2857" s="578">
        <v>1.8066870772757548</v>
      </c>
      <c r="L2857" s="578">
        <v>1240.8227119445751</v>
      </c>
      <c r="M2857" s="578">
        <v>0.22452118490036774</v>
      </c>
      <c r="N2857" s="578">
        <v>8.6294513253960758E-2</v>
      </c>
      <c r="O2857" s="578">
        <v>1.0760781180579151E-2</v>
      </c>
      <c r="P2857" s="578">
        <v>1.69061077223735</v>
      </c>
      <c r="Q2857" s="578">
        <v>1150.0305264790825</v>
      </c>
      <c r="R2857" s="578">
        <v>0.22223788730479974</v>
      </c>
      <c r="S2857" s="578">
        <v>8.2712597097270121E-2</v>
      </c>
      <c r="T2857" s="578">
        <v>9.9734343724169894E-3</v>
      </c>
      <c r="U2857" s="578">
        <v>1.8066869208308427</v>
      </c>
      <c r="V2857" s="578">
        <v>1240.8226598103799</v>
      </c>
      <c r="W2857" s="578">
        <v>0.22452118500465651</v>
      </c>
      <c r="X2857" s="578">
        <v>8.6294515349436524E-2</v>
      </c>
      <c r="Y2857" s="578">
        <v>1.0760781180579151E-2</v>
      </c>
    </row>
    <row r="2858" spans="1:25" x14ac:dyDescent="0.3">
      <c r="A2858" s="310" t="s">
        <v>5264</v>
      </c>
      <c r="B2858" s="310" t="s">
        <v>2193</v>
      </c>
      <c r="C2858" s="310" t="s">
        <v>5049</v>
      </c>
      <c r="D2858" s="36">
        <v>8</v>
      </c>
      <c r="E2858" s="36">
        <v>2020</v>
      </c>
      <c r="F2858" s="578">
        <v>1.4700553337012576</v>
      </c>
      <c r="G2858" s="578">
        <v>991.41495641072322</v>
      </c>
      <c r="H2858" s="578">
        <v>0.20038775426413202</v>
      </c>
      <c r="I2858" s="578">
        <v>7.2281974891666254E-2</v>
      </c>
      <c r="J2858" s="578">
        <v>8.5978950373828342E-3</v>
      </c>
      <c r="K2858" s="578">
        <v>1.6145216629571801</v>
      </c>
      <c r="L2858" s="578">
        <v>1111.927712758375</v>
      </c>
      <c r="M2858" s="578">
        <v>0.20238382075573674</v>
      </c>
      <c r="N2858" s="578">
        <v>7.6864096821130545E-2</v>
      </c>
      <c r="O2858" s="578">
        <v>9.643004867636272E-3</v>
      </c>
      <c r="P2858" s="578">
        <v>1.4700554379711874</v>
      </c>
      <c r="Q2858" s="578">
        <v>991.41495641072322</v>
      </c>
      <c r="R2858" s="578">
        <v>0.20038772226447049</v>
      </c>
      <c r="S2858" s="578">
        <v>7.228196755750102E-2</v>
      </c>
      <c r="T2858" s="578">
        <v>8.5978951489475187E-3</v>
      </c>
      <c r="U2858" s="578">
        <v>1.614521610897095</v>
      </c>
      <c r="V2858" s="578">
        <v>1111.927712758375</v>
      </c>
      <c r="W2858" s="578">
        <v>0.2023838623014545</v>
      </c>
      <c r="X2858" s="578">
        <v>7.686409476445985E-2</v>
      </c>
      <c r="Y2858" s="578">
        <v>9.6430049209932922E-3</v>
      </c>
    </row>
    <row r="2859" spans="1:25" x14ac:dyDescent="0.3">
      <c r="A2859" s="310" t="s">
        <v>5265</v>
      </c>
      <c r="B2859" s="310" t="s">
        <v>2193</v>
      </c>
      <c r="C2859" s="310" t="s">
        <v>5049</v>
      </c>
      <c r="D2859" s="36">
        <v>9</v>
      </c>
      <c r="E2859" s="36">
        <v>2020</v>
      </c>
      <c r="F2859" s="578">
        <v>1.3413557997509926</v>
      </c>
      <c r="G2859" s="578">
        <v>907.08824539184525</v>
      </c>
      <c r="H2859" s="578">
        <v>0.18202516689780124</v>
      </c>
      <c r="I2859" s="578">
        <v>6.6644134232774321E-2</v>
      </c>
      <c r="J2859" s="578">
        <v>7.8665613473276556E-3</v>
      </c>
      <c r="K2859" s="578">
        <v>1.5112816680618024</v>
      </c>
      <c r="L2859" s="578">
        <v>1053.39209747314</v>
      </c>
      <c r="M2859" s="578">
        <v>0.18424514199674924</v>
      </c>
      <c r="N2859" s="578">
        <v>7.2021913365460904E-2</v>
      </c>
      <c r="O2859" s="578">
        <v>9.1353313376506089E-3</v>
      </c>
      <c r="P2859" s="578">
        <v>1.3413557996624699</v>
      </c>
      <c r="Q2859" s="578">
        <v>907.08823521931936</v>
      </c>
      <c r="R2859" s="578">
        <v>0.1820251567114605</v>
      </c>
      <c r="S2859" s="578">
        <v>6.664412113605063E-2</v>
      </c>
      <c r="T2859" s="578">
        <v>7.8665613473276538E-3</v>
      </c>
      <c r="U2859" s="578">
        <v>1.5112818766992802</v>
      </c>
      <c r="V2859" s="578">
        <v>1053.3920723597175</v>
      </c>
      <c r="W2859" s="578">
        <v>0.18424514199917477</v>
      </c>
      <c r="X2859" s="578">
        <v>7.2021914413198801E-2</v>
      </c>
      <c r="Y2859" s="578">
        <v>9.1353313376506089E-3</v>
      </c>
    </row>
    <row r="2860" spans="1:25" x14ac:dyDescent="0.3">
      <c r="A2860" s="310" t="s">
        <v>5266</v>
      </c>
      <c r="B2860" s="310" t="s">
        <v>2193</v>
      </c>
      <c r="C2860" s="310" t="s">
        <v>5049</v>
      </c>
      <c r="D2860" s="36">
        <v>10</v>
      </c>
      <c r="E2860" s="36">
        <v>2020</v>
      </c>
      <c r="F2860" s="578">
        <v>1.2389965056754575</v>
      </c>
      <c r="G2860" s="578">
        <v>839.52220026651958</v>
      </c>
      <c r="H2860" s="578">
        <v>0.16756545373451975</v>
      </c>
      <c r="I2860" s="578">
        <v>6.2207953422330278E-2</v>
      </c>
      <c r="J2860" s="578">
        <v>7.2805914678610801E-3</v>
      </c>
      <c r="K2860" s="578">
        <v>1.4225547352825674</v>
      </c>
      <c r="L2860" s="578">
        <v>1000.6440703074122</v>
      </c>
      <c r="M2860" s="578">
        <v>0.16994293507013875</v>
      </c>
      <c r="N2860" s="578">
        <v>6.8070984561927603E-2</v>
      </c>
      <c r="O2860" s="578">
        <v>8.6778705202353451E-3</v>
      </c>
      <c r="P2860" s="578">
        <v>1.2389964006751999</v>
      </c>
      <c r="Q2860" s="578">
        <v>839.52220535278252</v>
      </c>
      <c r="R2860" s="578">
        <v>0.16756545436267772</v>
      </c>
      <c r="S2860" s="578">
        <v>6.2207953422330278E-2</v>
      </c>
      <c r="T2860" s="578">
        <v>7.2805914169293776E-3</v>
      </c>
      <c r="U2860" s="578">
        <v>1.422554943931265</v>
      </c>
      <c r="V2860" s="578">
        <v>1000.6440703074122</v>
      </c>
      <c r="W2860" s="578">
        <v>0.16994293576378022</v>
      </c>
      <c r="X2860" s="578">
        <v>6.8070986133534447E-2</v>
      </c>
      <c r="Y2860" s="578">
        <v>8.6778704668783214E-3</v>
      </c>
    </row>
    <row r="2861" spans="1:25" x14ac:dyDescent="0.3">
      <c r="A2861" s="310" t="s">
        <v>5267</v>
      </c>
      <c r="B2861" s="310" t="s">
        <v>2193</v>
      </c>
      <c r="C2861" s="310" t="s">
        <v>5049</v>
      </c>
      <c r="D2861" s="36">
        <v>11</v>
      </c>
      <c r="E2861" s="36">
        <v>2020</v>
      </c>
      <c r="F2861" s="578">
        <v>1.13883271585109</v>
      </c>
      <c r="G2861" s="578">
        <v>769.44092369079544</v>
      </c>
      <c r="H2861" s="578">
        <v>0.15455870446991499</v>
      </c>
      <c r="I2861" s="578">
        <v>5.8247499167919103E-2</v>
      </c>
      <c r="J2861" s="578">
        <v>6.6728376841638194E-3</v>
      </c>
      <c r="K2861" s="578">
        <v>1.3329393440020123</v>
      </c>
      <c r="L2861" s="578">
        <v>939.79352315266874</v>
      </c>
      <c r="M2861" s="578">
        <v>0.15705658669564027</v>
      </c>
      <c r="N2861" s="578">
        <v>6.4117203815840129E-2</v>
      </c>
      <c r="O2861" s="578">
        <v>8.1501685490366019E-3</v>
      </c>
      <c r="P2861" s="578">
        <v>1.1388327680066674</v>
      </c>
      <c r="Q2861" s="578">
        <v>769.44092369079544</v>
      </c>
      <c r="R2861" s="578">
        <v>0.15455870432197075</v>
      </c>
      <c r="S2861" s="578">
        <v>5.8247498644050155E-2</v>
      </c>
      <c r="T2861" s="578">
        <v>6.6728376332321178E-3</v>
      </c>
      <c r="U2861" s="578">
        <v>1.332939239731175</v>
      </c>
      <c r="V2861" s="578">
        <v>939.79351806640568</v>
      </c>
      <c r="W2861" s="578">
        <v>0.15705658669564027</v>
      </c>
      <c r="X2861" s="578">
        <v>6.4117203815840101E-2</v>
      </c>
      <c r="Y2861" s="578">
        <v>8.1501685490366019E-3</v>
      </c>
    </row>
    <row r="2862" spans="1:25" x14ac:dyDescent="0.3">
      <c r="A2862" s="310" t="s">
        <v>5268</v>
      </c>
      <c r="B2862" s="310" t="s">
        <v>2193</v>
      </c>
      <c r="C2862" s="310" t="s">
        <v>5049</v>
      </c>
      <c r="D2862" s="36">
        <v>12</v>
      </c>
      <c r="E2862" s="36">
        <v>2020</v>
      </c>
      <c r="F2862" s="578">
        <v>1.0568789907275999</v>
      </c>
      <c r="G2862" s="578">
        <v>712.10338497161831</v>
      </c>
      <c r="H2862" s="578">
        <v>0.14391792275515952</v>
      </c>
      <c r="I2862" s="578">
        <v>5.50071978165457E-2</v>
      </c>
      <c r="J2862" s="578">
        <v>6.1755986995801005E-3</v>
      </c>
      <c r="K2862" s="578">
        <v>1.2588573708496025</v>
      </c>
      <c r="L2862" s="578">
        <v>886.75267601013172</v>
      </c>
      <c r="M2862" s="578">
        <v>0.14647507896127776</v>
      </c>
      <c r="N2862" s="578">
        <v>6.0461890359874752E-2</v>
      </c>
      <c r="O2862" s="578">
        <v>7.6901902842412967E-3</v>
      </c>
      <c r="P2862" s="578">
        <v>1.0568790313632201</v>
      </c>
      <c r="Q2862" s="578">
        <v>712.10337988535525</v>
      </c>
      <c r="R2862" s="578">
        <v>0.14391792175956575</v>
      </c>
      <c r="S2862" s="578">
        <v>5.5007196303146523E-2</v>
      </c>
      <c r="T2862" s="578">
        <v>6.1755986486483954E-3</v>
      </c>
      <c r="U2862" s="578">
        <v>1.2588572143619399</v>
      </c>
      <c r="V2862" s="578">
        <v>886.75268713633204</v>
      </c>
      <c r="W2862" s="578">
        <v>0.14647507775953225</v>
      </c>
      <c r="X2862" s="578">
        <v>6.0461889836005797E-2</v>
      </c>
      <c r="Y2862" s="578">
        <v>7.6901902842412967E-3</v>
      </c>
    </row>
    <row r="2863" spans="1:25" x14ac:dyDescent="0.3">
      <c r="A2863" s="310" t="s">
        <v>5269</v>
      </c>
      <c r="B2863" s="310" t="s">
        <v>2193</v>
      </c>
      <c r="C2863" s="310" t="s">
        <v>5049</v>
      </c>
      <c r="D2863" s="36">
        <v>13</v>
      </c>
      <c r="E2863" s="36">
        <v>2020</v>
      </c>
      <c r="F2863" s="578">
        <v>0.97218652347343348</v>
      </c>
      <c r="G2863" s="578">
        <v>653.99172369639052</v>
      </c>
      <c r="H2863" s="578">
        <v>0.13325271963791802</v>
      </c>
      <c r="I2863" s="578">
        <v>5.0835504545830121E-2</v>
      </c>
      <c r="J2863" s="578">
        <v>5.6716623415316719E-3</v>
      </c>
      <c r="K2863" s="578">
        <v>1.1785618203515051</v>
      </c>
      <c r="L2863" s="578">
        <v>829.76032638549748</v>
      </c>
      <c r="M2863" s="578">
        <v>0.13585921481353525</v>
      </c>
      <c r="N2863" s="578">
        <v>5.5887194039920901E-2</v>
      </c>
      <c r="O2863" s="578">
        <v>7.1959584699167502E-3</v>
      </c>
      <c r="P2863" s="578">
        <v>0.97218654048538</v>
      </c>
      <c r="Q2863" s="578">
        <v>653.99171352386395</v>
      </c>
      <c r="R2863" s="578">
        <v>0.13325271968642449</v>
      </c>
      <c r="S2863" s="578">
        <v>5.0835505069699041E-2</v>
      </c>
      <c r="T2863" s="578">
        <v>5.6716623415316719E-3</v>
      </c>
      <c r="U2863" s="578">
        <v>1.17856197740396</v>
      </c>
      <c r="V2863" s="578">
        <v>829.76032638549748</v>
      </c>
      <c r="W2863" s="578">
        <v>0.1358592137718605</v>
      </c>
      <c r="X2863" s="578">
        <v>5.5887192526521724E-2</v>
      </c>
      <c r="Y2863" s="578">
        <v>7.1959584699167502E-3</v>
      </c>
    </row>
    <row r="2864" spans="1:25" x14ac:dyDescent="0.3">
      <c r="A2864" s="310" t="s">
        <v>5270</v>
      </c>
      <c r="B2864" s="310" t="s">
        <v>2193</v>
      </c>
      <c r="C2864" s="310" t="s">
        <v>5049</v>
      </c>
      <c r="D2864" s="36">
        <v>14</v>
      </c>
      <c r="E2864" s="36">
        <v>2020</v>
      </c>
      <c r="F2864" s="578">
        <v>0.9759008531086657</v>
      </c>
      <c r="G2864" s="578">
        <v>657.75856463114349</v>
      </c>
      <c r="H2864" s="578">
        <v>0.123883757139992</v>
      </c>
      <c r="I2864" s="578">
        <v>4.7780460619833251E-2</v>
      </c>
      <c r="J2864" s="578">
        <v>5.7043956427757269E-3</v>
      </c>
      <c r="K2864" s="578">
        <v>1.1756862765826825</v>
      </c>
      <c r="L2864" s="578">
        <v>826.86597919464066</v>
      </c>
      <c r="M2864" s="578">
        <v>0.12654501219367351</v>
      </c>
      <c r="N2864" s="578">
        <v>5.2399673382751595E-2</v>
      </c>
      <c r="O2864" s="578">
        <v>7.1709196078397E-3</v>
      </c>
      <c r="P2864" s="578">
        <v>0.97590097320713765</v>
      </c>
      <c r="Q2864" s="578">
        <v>657.7585805257155</v>
      </c>
      <c r="R2864" s="578">
        <v>0.12388369364634799</v>
      </c>
      <c r="S2864" s="578">
        <v>4.7780455381143776E-2</v>
      </c>
      <c r="T2864" s="578">
        <v>5.7043956961327497E-3</v>
      </c>
      <c r="U2864" s="578">
        <v>1.175686276592685</v>
      </c>
      <c r="V2864" s="578">
        <v>826.86597919464066</v>
      </c>
      <c r="W2864" s="578">
        <v>0.12654501214031627</v>
      </c>
      <c r="X2864" s="578">
        <v>5.2399678621441098E-2</v>
      </c>
      <c r="Y2864" s="578">
        <v>7.1709196611967219E-3</v>
      </c>
    </row>
    <row r="2865" spans="1:25" x14ac:dyDescent="0.3">
      <c r="A2865" s="310" t="s">
        <v>5271</v>
      </c>
      <c r="B2865" s="310" t="s">
        <v>2193</v>
      </c>
      <c r="C2865" s="310" t="s">
        <v>5049</v>
      </c>
      <c r="D2865" s="36">
        <v>15</v>
      </c>
      <c r="E2865" s="36">
        <v>2020</v>
      </c>
      <c r="F2865" s="578">
        <v>0.98527769261711995</v>
      </c>
      <c r="G2865" s="578">
        <v>665.32874488830498</v>
      </c>
      <c r="H2865" s="578">
        <v>0.11583657427763649</v>
      </c>
      <c r="I2865" s="578">
        <v>4.5209800708107595E-2</v>
      </c>
      <c r="J2865" s="578">
        <v>5.7701060674541279E-3</v>
      </c>
      <c r="K2865" s="578">
        <v>1.1772573535666448</v>
      </c>
      <c r="L2865" s="578">
        <v>827.39227612813272</v>
      </c>
      <c r="M2865" s="578">
        <v>0.11847111147532449</v>
      </c>
      <c r="N2865" s="578">
        <v>4.9493099446408395E-2</v>
      </c>
      <c r="O2865" s="578">
        <v>7.1755400858819441E-3</v>
      </c>
      <c r="P2865" s="578">
        <v>0.98527765354249952</v>
      </c>
      <c r="Q2865" s="578">
        <v>665.32874997456793</v>
      </c>
      <c r="R2865" s="578">
        <v>0.115836574381925</v>
      </c>
      <c r="S2865" s="578">
        <v>4.5209800184238647E-2</v>
      </c>
      <c r="T2865" s="578">
        <v>5.770106067454127E-3</v>
      </c>
      <c r="U2865" s="578">
        <v>1.1772574578862924</v>
      </c>
      <c r="V2865" s="578">
        <v>827.39227612813272</v>
      </c>
      <c r="W2865" s="578">
        <v>0.118471127024046</v>
      </c>
      <c r="X2865" s="578">
        <v>4.9493099970277343E-2</v>
      </c>
      <c r="Y2865" s="578">
        <v>7.1755401392389669E-3</v>
      </c>
    </row>
    <row r="2866" spans="1:25" x14ac:dyDescent="0.3">
      <c r="A2866" s="580" t="s">
        <v>5272</v>
      </c>
      <c r="B2866" s="580" t="s">
        <v>2193</v>
      </c>
      <c r="C2866" s="580" t="s">
        <v>5049</v>
      </c>
      <c r="D2866" s="581">
        <v>16</v>
      </c>
      <c r="E2866" s="581">
        <v>2020</v>
      </c>
      <c r="F2866" s="582">
        <v>1.0282945255477562</v>
      </c>
      <c r="G2866" s="582">
        <v>696.275049845377</v>
      </c>
      <c r="H2866" s="582">
        <v>0.10897870305537499</v>
      </c>
      <c r="I2866" s="582">
        <v>4.3229700997471802E-2</v>
      </c>
      <c r="J2866" s="582">
        <v>6.0385472994918601E-3</v>
      </c>
      <c r="K2866" s="582">
        <v>1.2108514206195899</v>
      </c>
      <c r="L2866" s="582">
        <v>850.58131758371951</v>
      </c>
      <c r="M2866" s="582">
        <v>0.11159542146075725</v>
      </c>
      <c r="N2866" s="582">
        <v>4.7218703082762596E-2</v>
      </c>
      <c r="O2866" s="582">
        <v>7.3767010714315458E-3</v>
      </c>
      <c r="P2866" s="582">
        <v>1.0282944848481719</v>
      </c>
      <c r="Q2866" s="582">
        <v>696.27503967285099</v>
      </c>
      <c r="R2866" s="582">
        <v>0.10897869173398475</v>
      </c>
      <c r="S2866" s="582">
        <v>4.3229700997471802E-2</v>
      </c>
      <c r="T2866" s="582">
        <v>6.0385472994918601E-3</v>
      </c>
      <c r="U2866" s="582">
        <v>1.2108513169993427</v>
      </c>
      <c r="V2866" s="582">
        <v>850.5813229878737</v>
      </c>
      <c r="W2866" s="582">
        <v>0.111595420360875</v>
      </c>
      <c r="X2866" s="582">
        <v>4.7218702558893655E-2</v>
      </c>
      <c r="Y2866" s="582">
        <v>7.3767011732949524E-3</v>
      </c>
    </row>
    <row r="2867" spans="1:25" x14ac:dyDescent="0.3">
      <c r="A2867" s="310" t="s">
        <v>5273</v>
      </c>
      <c r="B2867" s="310" t="s">
        <v>2193</v>
      </c>
      <c r="C2867" s="310" t="s">
        <v>5049</v>
      </c>
      <c r="D2867" s="36">
        <v>1</v>
      </c>
      <c r="E2867" s="36">
        <v>2030</v>
      </c>
      <c r="F2867" s="578">
        <v>6.0699784149959033</v>
      </c>
      <c r="G2867" s="578">
        <v>7597.4981129964153</v>
      </c>
      <c r="H2867" s="578">
        <v>0.70356207036820639</v>
      </c>
      <c r="I2867" s="578">
        <v>0.16420910134911501</v>
      </c>
      <c r="J2867" s="578">
        <v>6.5398115160254122E-2</v>
      </c>
      <c r="K2867" s="578">
        <v>6.1324957995819442</v>
      </c>
      <c r="L2867" s="578">
        <v>7663.8405659993423</v>
      </c>
      <c r="M2867" s="578">
        <v>0.70624890179533351</v>
      </c>
      <c r="N2867" s="578">
        <v>0.16500043023067149</v>
      </c>
      <c r="O2867" s="578">
        <v>6.5969193393054043E-2</v>
      </c>
      <c r="P2867" s="578">
        <v>6.0699781542878801</v>
      </c>
      <c r="Q2867" s="578">
        <v>7597.4981129964153</v>
      </c>
      <c r="R2867" s="578">
        <v>0.70356206439464541</v>
      </c>
      <c r="S2867" s="578">
        <v>0.16420910134911501</v>
      </c>
      <c r="T2867" s="578">
        <v>6.5398115160254122E-2</v>
      </c>
      <c r="U2867" s="578">
        <v>6.132495851819078</v>
      </c>
      <c r="V2867" s="578">
        <v>7663.8405659993423</v>
      </c>
      <c r="W2867" s="578">
        <v>0.70624890283822073</v>
      </c>
      <c r="X2867" s="578">
        <v>0.16500043023067151</v>
      </c>
      <c r="Y2867" s="578">
        <v>6.5969193431859141E-2</v>
      </c>
    </row>
    <row r="2868" spans="1:25" x14ac:dyDescent="0.3">
      <c r="A2868" s="310" t="s">
        <v>5274</v>
      </c>
      <c r="B2868" s="310" t="s">
        <v>2193</v>
      </c>
      <c r="C2868" s="310" t="s">
        <v>5049</v>
      </c>
      <c r="D2868" s="36">
        <v>2</v>
      </c>
      <c r="E2868" s="36">
        <v>2030</v>
      </c>
      <c r="F2868" s="578">
        <v>2.8259610526270027</v>
      </c>
      <c r="G2868" s="578">
        <v>3662.358523050937</v>
      </c>
      <c r="H2868" s="578">
        <v>0.37147958517986451</v>
      </c>
      <c r="I2868" s="578">
        <v>7.8368597023654646E-2</v>
      </c>
      <c r="J2868" s="578">
        <v>3.1525019808517102E-2</v>
      </c>
      <c r="K2868" s="578">
        <v>2.9052889020948225</v>
      </c>
      <c r="L2868" s="578">
        <v>3747.0447972615498</v>
      </c>
      <c r="M2868" s="578">
        <v>0.37569506524596324</v>
      </c>
      <c r="N2868" s="578">
        <v>7.9235799610614693E-2</v>
      </c>
      <c r="O2868" s="578">
        <v>3.2254006383785297E-2</v>
      </c>
      <c r="P2868" s="578">
        <v>2.8259611047860673</v>
      </c>
      <c r="Q2868" s="578">
        <v>3662.358523050937</v>
      </c>
      <c r="R2868" s="578">
        <v>0.37147958528415326</v>
      </c>
      <c r="S2868" s="578">
        <v>7.8368598071392556E-2</v>
      </c>
      <c r="T2868" s="578">
        <v>3.1525020322684776E-2</v>
      </c>
      <c r="U2868" s="578">
        <v>2.9052890585723272</v>
      </c>
      <c r="V2868" s="578">
        <v>3747.0447451273526</v>
      </c>
      <c r="W2868" s="578">
        <v>0.37569506052507923</v>
      </c>
      <c r="X2868" s="578">
        <v>7.9235799610614693E-2</v>
      </c>
      <c r="Y2868" s="578">
        <v>3.2254006383785297E-2</v>
      </c>
    </row>
    <row r="2869" spans="1:25" x14ac:dyDescent="0.3">
      <c r="A2869" s="310" t="s">
        <v>5275</v>
      </c>
      <c r="B2869" s="310" t="s">
        <v>2193</v>
      </c>
      <c r="C2869" s="310" t="s">
        <v>5049</v>
      </c>
      <c r="D2869" s="36">
        <v>3</v>
      </c>
      <c r="E2869" s="36">
        <v>2030</v>
      </c>
      <c r="F2869" s="578">
        <v>1.6006838473627225</v>
      </c>
      <c r="G2869" s="578">
        <v>2080.9362475077251</v>
      </c>
      <c r="H2869" s="578">
        <v>0.19522056885762076</v>
      </c>
      <c r="I2869" s="578">
        <v>4.2471900582313503E-2</v>
      </c>
      <c r="J2869" s="578">
        <v>1.7912380397319724E-2</v>
      </c>
      <c r="K2869" s="578">
        <v>1.627931138030585</v>
      </c>
      <c r="L2869" s="578">
        <v>2108.5667572021425</v>
      </c>
      <c r="M2869" s="578">
        <v>0.19739139927939126</v>
      </c>
      <c r="N2869" s="578">
        <v>4.2677599936723702E-2</v>
      </c>
      <c r="O2869" s="578">
        <v>1.8150227183165599E-2</v>
      </c>
      <c r="P2869" s="578">
        <v>1.6006838473576075</v>
      </c>
      <c r="Q2869" s="578">
        <v>2080.9362475077251</v>
      </c>
      <c r="R2869" s="578">
        <v>0.19522054754391552</v>
      </c>
      <c r="S2869" s="578">
        <v>4.2471900058444555E-2</v>
      </c>
      <c r="T2869" s="578">
        <v>1.7912380397319724E-2</v>
      </c>
      <c r="U2869" s="578">
        <v>1.6279311902106075</v>
      </c>
      <c r="V2869" s="578">
        <v>2108.5667572021425</v>
      </c>
      <c r="W2869" s="578">
        <v>0.19739139927939153</v>
      </c>
      <c r="X2869" s="578">
        <v>4.2677599936723702E-2</v>
      </c>
      <c r="Y2869" s="578">
        <v>1.8150227183165599E-2</v>
      </c>
    </row>
    <row r="2870" spans="1:25" x14ac:dyDescent="0.3">
      <c r="A2870" s="310" t="s">
        <v>5276</v>
      </c>
      <c r="B2870" s="310" t="s">
        <v>2193</v>
      </c>
      <c r="C2870" s="310" t="s">
        <v>5049</v>
      </c>
      <c r="D2870" s="36">
        <v>4</v>
      </c>
      <c r="E2870" s="36">
        <v>2030</v>
      </c>
      <c r="F2870" s="578">
        <v>1.2288423695747075</v>
      </c>
      <c r="G2870" s="578">
        <v>1619.6097958882599</v>
      </c>
      <c r="H2870" s="578">
        <v>0.14129854349175675</v>
      </c>
      <c r="I2870" s="578">
        <v>3.1537800095975399E-2</v>
      </c>
      <c r="J2870" s="578">
        <v>1.39414062723517E-2</v>
      </c>
      <c r="K2870" s="578">
        <v>1.2536568943887276</v>
      </c>
      <c r="L2870" s="578">
        <v>1649.1808408101351</v>
      </c>
      <c r="M2870" s="578">
        <v>0.1427930985746565</v>
      </c>
      <c r="N2870" s="578">
        <v>3.2142895215656553E-2</v>
      </c>
      <c r="O2870" s="578">
        <v>1.4195947917566301E-2</v>
      </c>
      <c r="P2870" s="578">
        <v>1.22884242111831</v>
      </c>
      <c r="Q2870" s="578">
        <v>1619.6097958882599</v>
      </c>
      <c r="R2870" s="578">
        <v>0.14129854350721799</v>
      </c>
      <c r="S2870" s="578">
        <v>3.1537800095975399E-2</v>
      </c>
      <c r="T2870" s="578">
        <v>1.39414062723517E-2</v>
      </c>
      <c r="U2870" s="578">
        <v>1.2536569465403651</v>
      </c>
      <c r="V2870" s="578">
        <v>1649.1808408101351</v>
      </c>
      <c r="W2870" s="578">
        <v>0.14279309860557948</v>
      </c>
      <c r="X2870" s="578">
        <v>3.2142897835001301E-2</v>
      </c>
      <c r="Y2870" s="578">
        <v>1.4195947917566301E-2</v>
      </c>
    </row>
    <row r="2871" spans="1:25" x14ac:dyDescent="0.3">
      <c r="A2871" s="310" t="s">
        <v>5277</v>
      </c>
      <c r="B2871" s="310" t="s">
        <v>2193</v>
      </c>
      <c r="C2871" s="310" t="s">
        <v>5049</v>
      </c>
      <c r="D2871" s="36">
        <v>5</v>
      </c>
      <c r="E2871" s="36">
        <v>2030</v>
      </c>
      <c r="F2871" s="578">
        <v>1.0012082724453684</v>
      </c>
      <c r="G2871" s="578">
        <v>1363.7361373901324</v>
      </c>
      <c r="H2871" s="578">
        <v>0.11220199961826374</v>
      </c>
      <c r="I2871" s="578">
        <v>2.622309881553515E-2</v>
      </c>
      <c r="J2871" s="578">
        <v>1.1738891606607125E-2</v>
      </c>
      <c r="K2871" s="578">
        <v>1.034970436713893</v>
      </c>
      <c r="L2871" s="578">
        <v>1409.1330286661723</v>
      </c>
      <c r="M2871" s="578">
        <v>0.11358511302963301</v>
      </c>
      <c r="N2871" s="578">
        <v>2.69884001463651E-2</v>
      </c>
      <c r="O2871" s="578">
        <v>1.2129633328489275E-2</v>
      </c>
      <c r="P2871" s="578">
        <v>1.0012082721372026</v>
      </c>
      <c r="Q2871" s="578">
        <v>1363.7361373901324</v>
      </c>
      <c r="R2871" s="578">
        <v>0.11220199918534451</v>
      </c>
      <c r="S2871" s="578">
        <v>2.622309881553515E-2</v>
      </c>
      <c r="T2871" s="578">
        <v>1.1738891606607125E-2</v>
      </c>
      <c r="U2871" s="578">
        <v>1.0349703588010821</v>
      </c>
      <c r="V2871" s="578">
        <v>1409.1330286661723</v>
      </c>
      <c r="W2871" s="578">
        <v>0.11358511301932551</v>
      </c>
      <c r="X2871" s="578">
        <v>2.69884001463651E-2</v>
      </c>
      <c r="Y2871" s="578">
        <v>1.2129633328489275E-2</v>
      </c>
    </row>
    <row r="2872" spans="1:25" x14ac:dyDescent="0.3">
      <c r="A2872" s="310" t="s">
        <v>5278</v>
      </c>
      <c r="B2872" s="310" t="s">
        <v>2193</v>
      </c>
      <c r="C2872" s="310" t="s">
        <v>5049</v>
      </c>
      <c r="D2872" s="36">
        <v>6</v>
      </c>
      <c r="E2872" s="36">
        <v>2030</v>
      </c>
      <c r="F2872" s="578">
        <v>0.87115648724138295</v>
      </c>
      <c r="G2872" s="578">
        <v>1211.6314074198349</v>
      </c>
      <c r="H2872" s="578">
        <v>9.252622019084808E-2</v>
      </c>
      <c r="I2872" s="578">
        <v>2.3139729319761149E-2</v>
      </c>
      <c r="J2872" s="578">
        <v>1.0429549719750218E-2</v>
      </c>
      <c r="K2872" s="578">
        <v>0.91208615128145176</v>
      </c>
      <c r="L2872" s="578">
        <v>1273.603012084955</v>
      </c>
      <c r="M2872" s="578">
        <v>9.3859098732840068E-2</v>
      </c>
      <c r="N2872" s="578">
        <v>2.3978027825554173E-2</v>
      </c>
      <c r="O2872" s="578">
        <v>1.096300622642345E-2</v>
      </c>
      <c r="P2872" s="578">
        <v>0.87115651425623697</v>
      </c>
      <c r="Q2872" s="578">
        <v>1211.63135528564</v>
      </c>
      <c r="R2872" s="578">
        <v>9.2526223217343245E-2</v>
      </c>
      <c r="S2872" s="578">
        <v>2.3139729416773898E-2</v>
      </c>
      <c r="T2872" s="578">
        <v>1.0429549719750218E-2</v>
      </c>
      <c r="U2872" s="578">
        <v>0.91208619195958773</v>
      </c>
      <c r="V2872" s="578">
        <v>1273.603012084955</v>
      </c>
      <c r="W2872" s="578">
        <v>9.3859098738600197E-2</v>
      </c>
      <c r="X2872" s="578">
        <v>2.3978028116592498E-2</v>
      </c>
      <c r="Y2872" s="578">
        <v>1.0963007264460076E-2</v>
      </c>
    </row>
    <row r="2873" spans="1:25" x14ac:dyDescent="0.3">
      <c r="A2873" s="310" t="s">
        <v>5279</v>
      </c>
      <c r="B2873" s="310" t="s">
        <v>2193</v>
      </c>
      <c r="C2873" s="310" t="s">
        <v>5049</v>
      </c>
      <c r="D2873" s="36">
        <v>7</v>
      </c>
      <c r="E2873" s="36">
        <v>2030</v>
      </c>
      <c r="F2873" s="578">
        <v>0.79163625517380298</v>
      </c>
      <c r="G2873" s="578">
        <v>1113.41260528564</v>
      </c>
      <c r="H2873" s="578">
        <v>8.0490407068433897E-2</v>
      </c>
      <c r="I2873" s="578">
        <v>2.1268781119336624E-2</v>
      </c>
      <c r="J2873" s="578">
        <v>9.5841152554688239E-3</v>
      </c>
      <c r="K2873" s="578">
        <v>0.84236754734761565</v>
      </c>
      <c r="L2873" s="578">
        <v>1201.4801190694127</v>
      </c>
      <c r="M2873" s="578">
        <v>8.1859745730677405E-2</v>
      </c>
      <c r="N2873" s="578">
        <v>2.23251096904277E-2</v>
      </c>
      <c r="O2873" s="578">
        <v>1.0342187539208658E-2</v>
      </c>
      <c r="P2873" s="578">
        <v>0.79163629149597092</v>
      </c>
      <c r="Q2873" s="578">
        <v>1113.41260528564</v>
      </c>
      <c r="R2873" s="578">
        <v>8.0490407089655464E-2</v>
      </c>
      <c r="S2873" s="578">
        <v>2.126878141037495E-2</v>
      </c>
      <c r="T2873" s="578">
        <v>9.5841152554688239E-3</v>
      </c>
      <c r="U2873" s="578">
        <v>0.84236756318900496</v>
      </c>
      <c r="V2873" s="578">
        <v>1201.4801190694127</v>
      </c>
      <c r="W2873" s="578">
        <v>8.1859744320354338E-2</v>
      </c>
      <c r="X2873" s="578">
        <v>2.2325109797141748E-2</v>
      </c>
      <c r="Y2873" s="578">
        <v>1.0342187539208658E-2</v>
      </c>
    </row>
    <row r="2874" spans="1:25" x14ac:dyDescent="0.3">
      <c r="A2874" s="310" t="s">
        <v>5280</v>
      </c>
      <c r="B2874" s="310" t="s">
        <v>2193</v>
      </c>
      <c r="C2874" s="310" t="s">
        <v>5049</v>
      </c>
      <c r="D2874" s="36">
        <v>8</v>
      </c>
      <c r="E2874" s="36">
        <v>2030</v>
      </c>
      <c r="F2874" s="578">
        <v>0.69407116977731675</v>
      </c>
      <c r="G2874" s="578">
        <v>959.72324689229276</v>
      </c>
      <c r="H2874" s="578">
        <v>7.3098712087812545E-2</v>
      </c>
      <c r="I2874" s="578">
        <v>1.8498450357583327E-2</v>
      </c>
      <c r="J2874" s="578">
        <v>8.261184552490395E-3</v>
      </c>
      <c r="K2874" s="578">
        <v>0.75452924106574881</v>
      </c>
      <c r="L2874" s="578">
        <v>1076.5935541788699</v>
      </c>
      <c r="M2874" s="578">
        <v>7.4477100907188246E-2</v>
      </c>
      <c r="N2874" s="578">
        <v>1.9905379464034902E-2</v>
      </c>
      <c r="O2874" s="578">
        <v>9.2671860475093074E-3</v>
      </c>
      <c r="P2874" s="578">
        <v>0.69407118499520926</v>
      </c>
      <c r="Q2874" s="578">
        <v>959.72324689229276</v>
      </c>
      <c r="R2874" s="578">
        <v>7.3098712123889201E-2</v>
      </c>
      <c r="S2874" s="578">
        <v>1.8498450250869276E-2</v>
      </c>
      <c r="T2874" s="578">
        <v>8.261184552490395E-3</v>
      </c>
      <c r="U2874" s="578">
        <v>0.75452922461852245</v>
      </c>
      <c r="V2874" s="578">
        <v>1076.5935541788699</v>
      </c>
      <c r="W2874" s="578">
        <v>7.4477100965547494E-2</v>
      </c>
      <c r="X2874" s="578">
        <v>1.9905381794766627E-2</v>
      </c>
      <c r="Y2874" s="578">
        <v>9.2671859407952653E-3</v>
      </c>
    </row>
    <row r="2875" spans="1:25" x14ac:dyDescent="0.3">
      <c r="A2875" s="310" t="s">
        <v>5281</v>
      </c>
      <c r="B2875" s="310" t="s">
        <v>2193</v>
      </c>
      <c r="C2875" s="310" t="s">
        <v>5049</v>
      </c>
      <c r="D2875" s="36">
        <v>9</v>
      </c>
      <c r="E2875" s="36">
        <v>2030</v>
      </c>
      <c r="F2875" s="578">
        <v>0.63638724967607097</v>
      </c>
      <c r="G2875" s="578">
        <v>878.24532858530642</v>
      </c>
      <c r="H2875" s="578">
        <v>6.6122794638734619E-2</v>
      </c>
      <c r="I2875" s="578">
        <v>1.7385169863700801E-2</v>
      </c>
      <c r="J2875" s="578">
        <v>7.5598253267041048E-3</v>
      </c>
      <c r="K2875" s="578">
        <v>0.70581215834679678</v>
      </c>
      <c r="L2875" s="578">
        <v>1020.0850518544476</v>
      </c>
      <c r="M2875" s="578">
        <v>6.7792053093550408E-2</v>
      </c>
      <c r="N2875" s="578">
        <v>1.9037029812655652E-2</v>
      </c>
      <c r="O2875" s="578">
        <v>8.7807599096170873E-3</v>
      </c>
      <c r="P2875" s="578">
        <v>0.63638724998545104</v>
      </c>
      <c r="Q2875" s="578">
        <v>878.24532858530642</v>
      </c>
      <c r="R2875" s="578">
        <v>6.6122794649496996E-2</v>
      </c>
      <c r="S2875" s="578">
        <v>1.7385169863700801E-2</v>
      </c>
      <c r="T2875" s="578">
        <v>7.5598253267041048E-3</v>
      </c>
      <c r="U2875" s="578">
        <v>0.70581215338707626</v>
      </c>
      <c r="V2875" s="578">
        <v>1020.0850518544476</v>
      </c>
      <c r="W2875" s="578">
        <v>6.7792054691229425E-2</v>
      </c>
      <c r="X2875" s="578">
        <v>1.9037030549952701E-2</v>
      </c>
      <c r="Y2875" s="578">
        <v>8.7807599096170873E-3</v>
      </c>
    </row>
    <row r="2876" spans="1:25" x14ac:dyDescent="0.3">
      <c r="A2876" s="310" t="s">
        <v>5282</v>
      </c>
      <c r="B2876" s="310" t="s">
        <v>2193</v>
      </c>
      <c r="C2876" s="310" t="s">
        <v>5049</v>
      </c>
      <c r="D2876" s="36">
        <v>10</v>
      </c>
      <c r="E2876" s="36">
        <v>2030</v>
      </c>
      <c r="F2876" s="578">
        <v>0.59074290657480288</v>
      </c>
      <c r="G2876" s="578">
        <v>812.9357287089025</v>
      </c>
      <c r="H2876" s="578">
        <v>6.062599111858915E-2</v>
      </c>
      <c r="I2876" s="578">
        <v>1.6509181572473577E-2</v>
      </c>
      <c r="J2876" s="578">
        <v>6.9976475036431377E-3</v>
      </c>
      <c r="K2876" s="578">
        <v>0.66477216385788951</v>
      </c>
      <c r="L2876" s="578">
        <v>969.12462933857978</v>
      </c>
      <c r="M2876" s="578">
        <v>6.2483447608428777E-2</v>
      </c>
      <c r="N2876" s="578">
        <v>1.8286633140329848E-2</v>
      </c>
      <c r="O2876" s="578">
        <v>8.3420985077585323E-3</v>
      </c>
      <c r="P2876" s="578">
        <v>0.5907429220973005</v>
      </c>
      <c r="Q2876" s="578">
        <v>812.93573379516545</v>
      </c>
      <c r="R2876" s="578">
        <v>6.0625991139204374E-2</v>
      </c>
      <c r="S2876" s="578">
        <v>1.6509182319471901E-2</v>
      </c>
      <c r="T2876" s="578">
        <v>6.9976475036431377E-3</v>
      </c>
      <c r="U2876" s="578">
        <v>0.66477217907894648</v>
      </c>
      <c r="V2876" s="578">
        <v>969.12462933857978</v>
      </c>
      <c r="W2876" s="578">
        <v>6.248344715125613E-2</v>
      </c>
      <c r="X2876" s="578">
        <v>1.8286632713473649E-2</v>
      </c>
      <c r="Y2876" s="578">
        <v>8.3420985077585323E-3</v>
      </c>
    </row>
    <row r="2877" spans="1:25" x14ac:dyDescent="0.3">
      <c r="A2877" s="310" t="s">
        <v>5283</v>
      </c>
      <c r="B2877" s="310" t="s">
        <v>2193</v>
      </c>
      <c r="C2877" s="310" t="s">
        <v>5049</v>
      </c>
      <c r="D2877" s="36">
        <v>11</v>
      </c>
      <c r="E2877" s="36">
        <v>2030</v>
      </c>
      <c r="F2877" s="578">
        <v>0.54792996553409945</v>
      </c>
      <c r="G2877" s="578">
        <v>745.02381261189748</v>
      </c>
      <c r="H2877" s="578">
        <v>5.5653942209877003E-2</v>
      </c>
      <c r="I2877" s="578">
        <v>1.5726479556178601E-2</v>
      </c>
      <c r="J2877" s="578">
        <v>6.4130704971224316E-3</v>
      </c>
      <c r="K2877" s="578">
        <v>0.62528308531551546</v>
      </c>
      <c r="L2877" s="578">
        <v>910.15696652730276</v>
      </c>
      <c r="M2877" s="578">
        <v>5.7639925467204429E-2</v>
      </c>
      <c r="N2877" s="578">
        <v>1.7494670115411198E-2</v>
      </c>
      <c r="O2877" s="578">
        <v>7.8345138414685281E-3</v>
      </c>
      <c r="P2877" s="578">
        <v>0.5479299708132237</v>
      </c>
      <c r="Q2877" s="578">
        <v>745.02381261189748</v>
      </c>
      <c r="R2877" s="578">
        <v>5.5653942251107424E-2</v>
      </c>
      <c r="S2877" s="578">
        <v>1.5726479505246926E-2</v>
      </c>
      <c r="T2877" s="578">
        <v>6.4130704971224316E-3</v>
      </c>
      <c r="U2877" s="578">
        <v>0.62528309618454547</v>
      </c>
      <c r="V2877" s="578">
        <v>910.15696144103981</v>
      </c>
      <c r="W2877" s="578">
        <v>5.7639925472358251E-2</v>
      </c>
      <c r="X2877" s="578">
        <v>1.7494670115411198E-2</v>
      </c>
      <c r="Y2877" s="578">
        <v>7.8345137396051198E-3</v>
      </c>
    </row>
    <row r="2878" spans="1:25" x14ac:dyDescent="0.3">
      <c r="A2878" s="310" t="s">
        <v>5284</v>
      </c>
      <c r="B2878" s="310" t="s">
        <v>2193</v>
      </c>
      <c r="C2878" s="310" t="s">
        <v>5049</v>
      </c>
      <c r="D2878" s="36">
        <v>12</v>
      </c>
      <c r="E2878" s="36">
        <v>2030</v>
      </c>
      <c r="F2878" s="578">
        <v>0.51290122110915048</v>
      </c>
      <c r="G2878" s="578">
        <v>689.45865122477176</v>
      </c>
      <c r="H2878" s="578">
        <v>5.1585876463832371E-2</v>
      </c>
      <c r="I2878" s="578">
        <v>1.5086139503788801E-2</v>
      </c>
      <c r="J2878" s="578">
        <v>5.93477448758979E-3</v>
      </c>
      <c r="K2878" s="578">
        <v>0.59257995990964174</v>
      </c>
      <c r="L2878" s="578">
        <v>858.75595664977971</v>
      </c>
      <c r="M2878" s="578">
        <v>5.3649643602056998E-2</v>
      </c>
      <c r="N2878" s="578">
        <v>1.6717584883735925E-2</v>
      </c>
      <c r="O2878" s="578">
        <v>7.3920626552232173E-3</v>
      </c>
      <c r="P2878" s="578">
        <v>0.51290120015952767</v>
      </c>
      <c r="Q2878" s="578">
        <v>689.45865122477176</v>
      </c>
      <c r="R2878" s="578">
        <v>5.1585876463832378E-2</v>
      </c>
      <c r="S2878" s="578">
        <v>1.50861395062141E-2</v>
      </c>
      <c r="T2878" s="578">
        <v>5.9347744342327672E-3</v>
      </c>
      <c r="U2878" s="578">
        <v>0.59257997015775243</v>
      </c>
      <c r="V2878" s="578">
        <v>858.75595664977971</v>
      </c>
      <c r="W2878" s="578">
        <v>5.3649643596751617E-2</v>
      </c>
      <c r="X2878" s="578">
        <v>1.6717585087462749E-2</v>
      </c>
      <c r="Y2878" s="578">
        <v>7.3920626552232173E-3</v>
      </c>
    </row>
    <row r="2879" spans="1:25" x14ac:dyDescent="0.3">
      <c r="A2879" s="310" t="s">
        <v>5285</v>
      </c>
      <c r="B2879" s="310" t="s">
        <v>2193</v>
      </c>
      <c r="C2879" s="310" t="s">
        <v>5049</v>
      </c>
      <c r="D2879" s="36">
        <v>13</v>
      </c>
      <c r="E2879" s="36">
        <v>2030</v>
      </c>
      <c r="F2879" s="578">
        <v>0.47359989259837199</v>
      </c>
      <c r="G2879" s="578">
        <v>633.05747636159231</v>
      </c>
      <c r="H2879" s="578">
        <v>4.7606131668241319E-2</v>
      </c>
      <c r="I2879" s="578">
        <v>1.40549985565788E-2</v>
      </c>
      <c r="J2879" s="578">
        <v>5.4492841106063318E-3</v>
      </c>
      <c r="K2879" s="578">
        <v>0.55468345077309722</v>
      </c>
      <c r="L2879" s="578">
        <v>803.44494247436478</v>
      </c>
      <c r="M2879" s="578">
        <v>4.971482169867155E-2</v>
      </c>
      <c r="N2879" s="578">
        <v>1.5559809748083299E-2</v>
      </c>
      <c r="O2879" s="578">
        <v>6.9159537524683349E-3</v>
      </c>
      <c r="P2879" s="578">
        <v>0.47359986621502925</v>
      </c>
      <c r="Q2879" s="578">
        <v>633.05747636159231</v>
      </c>
      <c r="R2879" s="578">
        <v>4.7606131609578925E-2</v>
      </c>
      <c r="S2879" s="578">
        <v>1.4054998658442225E-2</v>
      </c>
      <c r="T2879" s="578">
        <v>5.4492840572493099E-3</v>
      </c>
      <c r="U2879" s="578">
        <v>0.55468343960351674</v>
      </c>
      <c r="V2879" s="578">
        <v>803.44494247436478</v>
      </c>
      <c r="W2879" s="578">
        <v>4.971482170928232E-2</v>
      </c>
      <c r="X2879" s="578">
        <v>1.5559809801440325E-2</v>
      </c>
      <c r="Y2879" s="578">
        <v>6.9159537524683349E-3</v>
      </c>
    </row>
    <row r="2880" spans="1:25" x14ac:dyDescent="0.3">
      <c r="A2880" s="310" t="s">
        <v>5286</v>
      </c>
      <c r="B2880" s="310" t="s">
        <v>2193</v>
      </c>
      <c r="C2880" s="310" t="s">
        <v>5049</v>
      </c>
      <c r="D2880" s="36">
        <v>14</v>
      </c>
      <c r="E2880" s="36">
        <v>2030</v>
      </c>
      <c r="F2880" s="578">
        <v>0.4675873926980022</v>
      </c>
      <c r="G2880" s="578">
        <v>636.36894989013626</v>
      </c>
      <c r="H2880" s="578">
        <v>4.4523058586491922E-2</v>
      </c>
      <c r="I2880" s="578">
        <v>1.3290939314174424E-2</v>
      </c>
      <c r="J2880" s="578">
        <v>5.4777972982265003E-3</v>
      </c>
      <c r="K2880" s="578">
        <v>0.54596479273552201</v>
      </c>
      <c r="L2880" s="578">
        <v>800.32912921905472</v>
      </c>
      <c r="M2880" s="578">
        <v>4.6625241461924774E-2</v>
      </c>
      <c r="N2880" s="578">
        <v>1.4661631981046674E-2</v>
      </c>
      <c r="O2880" s="578">
        <v>6.8891405438383374E-3</v>
      </c>
      <c r="P2880" s="578">
        <v>0.46758738198877803</v>
      </c>
      <c r="Q2880" s="578">
        <v>636.36896069844522</v>
      </c>
      <c r="R2880" s="578">
        <v>4.4523058602180698E-2</v>
      </c>
      <c r="S2880" s="578">
        <v>1.3290939265668024E-2</v>
      </c>
      <c r="T2880" s="578">
        <v>5.4777972448694775E-3</v>
      </c>
      <c r="U2880" s="578">
        <v>0.54596480267372249</v>
      </c>
      <c r="V2880" s="578">
        <v>800.3291238149003</v>
      </c>
      <c r="W2880" s="578">
        <v>4.6625241451465578E-2</v>
      </c>
      <c r="X2880" s="578">
        <v>1.4661632029553052E-2</v>
      </c>
      <c r="Y2880" s="578">
        <v>6.8891405438383374E-3</v>
      </c>
    </row>
    <row r="2881" spans="1:25" x14ac:dyDescent="0.3">
      <c r="A2881" s="310" t="s">
        <v>5287</v>
      </c>
      <c r="B2881" s="310" t="s">
        <v>2193</v>
      </c>
      <c r="C2881" s="310" t="s">
        <v>5049</v>
      </c>
      <c r="D2881" s="36">
        <v>15</v>
      </c>
      <c r="E2881" s="36">
        <v>2030</v>
      </c>
      <c r="F2881" s="578">
        <v>0.46469898033639778</v>
      </c>
      <c r="G2881" s="578">
        <v>643.39349365234318</v>
      </c>
      <c r="H2881" s="578">
        <v>4.1907173032086492E-2</v>
      </c>
      <c r="I2881" s="578">
        <v>1.2647982332661399E-2</v>
      </c>
      <c r="J2881" s="578">
        <v>5.5382698822844098E-3</v>
      </c>
      <c r="K2881" s="578">
        <v>0.53997876347864304</v>
      </c>
      <c r="L2881" s="578">
        <v>800.55336062113406</v>
      </c>
      <c r="M2881" s="578">
        <v>4.3961919088815152E-2</v>
      </c>
      <c r="N2881" s="578">
        <v>1.3918109810523049E-2</v>
      </c>
      <c r="O2881" s="578">
        <v>6.8910759873688152E-3</v>
      </c>
      <c r="P2881" s="578">
        <v>0.46469898049897002</v>
      </c>
      <c r="Q2881" s="578">
        <v>643.39350382486919</v>
      </c>
      <c r="R2881" s="578">
        <v>4.190717252913595E-2</v>
      </c>
      <c r="S2881" s="578">
        <v>1.2647982972945625E-2</v>
      </c>
      <c r="T2881" s="578">
        <v>5.5382698822844098E-3</v>
      </c>
      <c r="U2881" s="578">
        <v>0.53997875369913073</v>
      </c>
      <c r="V2881" s="578">
        <v>800.55336062113406</v>
      </c>
      <c r="W2881" s="578">
        <v>4.3961919545078325E-2</v>
      </c>
      <c r="X2881" s="578">
        <v>1.3918110023951151E-2</v>
      </c>
      <c r="Y2881" s="578">
        <v>6.8910759873688152E-3</v>
      </c>
    </row>
    <row r="2882" spans="1:25" x14ac:dyDescent="0.3">
      <c r="A2882" s="580" t="s">
        <v>5288</v>
      </c>
      <c r="B2882" s="580" t="s">
        <v>2193</v>
      </c>
      <c r="C2882" s="580" t="s">
        <v>5049</v>
      </c>
      <c r="D2882" s="581">
        <v>16</v>
      </c>
      <c r="E2882" s="581">
        <v>2030</v>
      </c>
      <c r="F2882" s="582">
        <v>0.47536653020930852</v>
      </c>
      <c r="G2882" s="582">
        <v>673.033972740173</v>
      </c>
      <c r="H2882" s="582">
        <v>3.9821698728246646E-2</v>
      </c>
      <c r="I2882" s="582">
        <v>1.2182149342455225E-2</v>
      </c>
      <c r="J2882" s="582">
        <v>5.7934183908704001E-3</v>
      </c>
      <c r="K2882" s="582">
        <v>0.54684678961658972</v>
      </c>
      <c r="L2882" s="582">
        <v>822.70515060424771</v>
      </c>
      <c r="M2882" s="582">
        <v>4.1827622655546251E-2</v>
      </c>
      <c r="N2882" s="582">
        <v>1.3363436955842127E-2</v>
      </c>
      <c r="O2882" s="582">
        <v>7.0817636733408983E-3</v>
      </c>
      <c r="P2882" s="582">
        <v>0.47536653502597376</v>
      </c>
      <c r="Q2882" s="582">
        <v>673.03396733601846</v>
      </c>
      <c r="R2882" s="582">
        <v>3.9821698738705821E-2</v>
      </c>
      <c r="S2882" s="582">
        <v>1.2182149235741201E-2</v>
      </c>
      <c r="T2882" s="582">
        <v>5.7934183908704001E-3</v>
      </c>
      <c r="U2882" s="582">
        <v>0.54684678899669303</v>
      </c>
      <c r="V2882" s="582">
        <v>822.70515060424771</v>
      </c>
      <c r="W2882" s="582">
        <v>4.182762265031665E-2</v>
      </c>
      <c r="X2882" s="582">
        <v>1.336343763735685E-2</v>
      </c>
      <c r="Y2882" s="582">
        <v>7.0817636733408983E-3</v>
      </c>
    </row>
    <row r="2883" spans="1:25" x14ac:dyDescent="0.3">
      <c r="A2883" s="310" t="s">
        <v>5289</v>
      </c>
      <c r="B2883" s="310" t="s">
        <v>2192</v>
      </c>
      <c r="C2883" s="310" t="s">
        <v>5049</v>
      </c>
      <c r="D2883" s="36">
        <v>1</v>
      </c>
      <c r="E2883" s="36">
        <v>2012</v>
      </c>
      <c r="F2883" s="578">
        <v>16.098927709224551</v>
      </c>
      <c r="G2883" s="578">
        <v>6311.0215403238881</v>
      </c>
      <c r="H2883" s="578">
        <v>13.6763368864</v>
      </c>
      <c r="I2883" s="578">
        <v>7.0981083664264547E-2</v>
      </c>
      <c r="J2883" s="578">
        <v>0.12577360426075723</v>
      </c>
      <c r="K2883" s="578">
        <v>16.216283562149897</v>
      </c>
      <c r="L2883" s="578">
        <v>6354.9897969563772</v>
      </c>
      <c r="M2883" s="578">
        <v>13.746264437698549</v>
      </c>
      <c r="N2883" s="578">
        <v>7.12602266288134E-2</v>
      </c>
      <c r="O2883" s="578">
        <v>0.12664978167352525</v>
      </c>
      <c r="P2883" s="578">
        <v>16.098929263901727</v>
      </c>
      <c r="Q2883" s="578">
        <v>6311.0215428670208</v>
      </c>
      <c r="R2883" s="578">
        <v>13.676336526967676</v>
      </c>
      <c r="S2883" s="578">
        <v>7.0981088358469904E-2</v>
      </c>
      <c r="T2883" s="578">
        <v>0.125773614660526</v>
      </c>
      <c r="U2883" s="578">
        <v>16.216282529019075</v>
      </c>
      <c r="V2883" s="578">
        <v>6354.9897969563772</v>
      </c>
      <c r="W2883" s="578">
        <v>13.7462652927109</v>
      </c>
      <c r="X2883" s="578">
        <v>7.1260229846605669E-2</v>
      </c>
      <c r="Y2883" s="578">
        <v>0.12664978167352525</v>
      </c>
    </row>
    <row r="2884" spans="1:25" x14ac:dyDescent="0.3">
      <c r="A2884" s="310" t="s">
        <v>5290</v>
      </c>
      <c r="B2884" s="310" t="s">
        <v>2192</v>
      </c>
      <c r="C2884" s="310" t="s">
        <v>5049</v>
      </c>
      <c r="D2884" s="36">
        <v>2</v>
      </c>
      <c r="E2884" s="36">
        <v>2012</v>
      </c>
      <c r="F2884" s="578">
        <v>8.4814221744791176</v>
      </c>
      <c r="G2884" s="578">
        <v>3146.5504099527925</v>
      </c>
      <c r="H2884" s="578">
        <v>7.2049223161787523</v>
      </c>
      <c r="I2884" s="578">
        <v>3.9710522680252248E-2</v>
      </c>
      <c r="J2884" s="578">
        <v>6.2708207018052506E-2</v>
      </c>
      <c r="K2884" s="578">
        <v>8.6257758768703425</v>
      </c>
      <c r="L2884" s="578">
        <v>3199.6628875732376</v>
      </c>
      <c r="M2884" s="578">
        <v>7.2938221872027453</v>
      </c>
      <c r="N2884" s="578">
        <v>4.0044155719291E-2</v>
      </c>
      <c r="O2884" s="578">
        <v>6.3766678737010751E-2</v>
      </c>
      <c r="P2884" s="578">
        <v>8.481422172011202</v>
      </c>
      <c r="Q2884" s="578">
        <v>3146.5504099527925</v>
      </c>
      <c r="R2884" s="578">
        <v>7.2049224215443202</v>
      </c>
      <c r="S2884" s="578">
        <v>3.9710514309869376E-2</v>
      </c>
      <c r="T2884" s="578">
        <v>6.2708206474781009E-2</v>
      </c>
      <c r="U2884" s="578">
        <v>8.6257757775342689</v>
      </c>
      <c r="V2884" s="578">
        <v>3199.6627833048451</v>
      </c>
      <c r="W2884" s="578">
        <v>7.2938218290704073</v>
      </c>
      <c r="X2884" s="578">
        <v>4.0044155666085553E-2</v>
      </c>
      <c r="Y2884" s="578">
        <v>6.376667974594355E-2</v>
      </c>
    </row>
    <row r="2885" spans="1:25" x14ac:dyDescent="0.3">
      <c r="A2885" s="310" t="s">
        <v>5291</v>
      </c>
      <c r="B2885" s="310" t="s">
        <v>2192</v>
      </c>
      <c r="C2885" s="310" t="s">
        <v>5049</v>
      </c>
      <c r="D2885" s="36">
        <v>3</v>
      </c>
      <c r="E2885" s="36">
        <v>2012</v>
      </c>
      <c r="F2885" s="578">
        <v>5.0304614306012301</v>
      </c>
      <c r="G2885" s="578">
        <v>1786.3492774963324</v>
      </c>
      <c r="H2885" s="578">
        <v>3.9196350388277348</v>
      </c>
      <c r="I2885" s="578">
        <v>2.1724855220175678E-2</v>
      </c>
      <c r="J2885" s="578">
        <v>3.5600498085841474E-2</v>
      </c>
      <c r="K2885" s="578">
        <v>5.0724107116566257</v>
      </c>
      <c r="L2885" s="578">
        <v>1803.2579193115175</v>
      </c>
      <c r="M2885" s="578">
        <v>3.9624661907291703</v>
      </c>
      <c r="N2885" s="578">
        <v>2.1941789984415001E-2</v>
      </c>
      <c r="O2885" s="578">
        <v>3.5937479289714198E-2</v>
      </c>
      <c r="P2885" s="578">
        <v>5.0304613262931772</v>
      </c>
      <c r="Q2885" s="578">
        <v>1786.3492774963324</v>
      </c>
      <c r="R2885" s="578">
        <v>3.9196349228489726</v>
      </c>
      <c r="S2885" s="578">
        <v>2.1724857273284173E-2</v>
      </c>
      <c r="T2885" s="578">
        <v>3.5600499133579377E-2</v>
      </c>
      <c r="U2885" s="578">
        <v>5.0724107116723154</v>
      </c>
      <c r="V2885" s="578">
        <v>1803.2579193115175</v>
      </c>
      <c r="W2885" s="578">
        <v>3.9624661912190824</v>
      </c>
      <c r="X2885" s="578">
        <v>2.1941789969938875E-2</v>
      </c>
      <c r="Y2885" s="578">
        <v>3.5937479813583154E-2</v>
      </c>
    </row>
    <row r="2886" spans="1:25" x14ac:dyDescent="0.3">
      <c r="A2886" s="310" t="s">
        <v>5292</v>
      </c>
      <c r="B2886" s="310" t="s">
        <v>2192</v>
      </c>
      <c r="C2886" s="310" t="s">
        <v>5049</v>
      </c>
      <c r="D2886" s="36">
        <v>4</v>
      </c>
      <c r="E2886" s="36">
        <v>2012</v>
      </c>
      <c r="F2886" s="578">
        <v>4.2238765025266849</v>
      </c>
      <c r="G2886" s="578">
        <v>1413.0229110717723</v>
      </c>
      <c r="H2886" s="578">
        <v>2.9354905872799728</v>
      </c>
      <c r="I2886" s="578">
        <v>1.6140111389025401E-2</v>
      </c>
      <c r="J2886" s="578">
        <v>2.8160416501729402E-2</v>
      </c>
      <c r="K2886" s="578">
        <v>4.3755315666945354</v>
      </c>
      <c r="L2886" s="578">
        <v>1459.7778587341277</v>
      </c>
      <c r="M2886" s="578">
        <v>3.0722647890991777</v>
      </c>
      <c r="N2886" s="578">
        <v>1.7333033786674848E-2</v>
      </c>
      <c r="O2886" s="578">
        <v>2.9092211101669777E-2</v>
      </c>
      <c r="P2886" s="578">
        <v>4.2238763981977874</v>
      </c>
      <c r="Q2886" s="578">
        <v>1413.0229110717723</v>
      </c>
      <c r="R2886" s="578">
        <v>2.9354904099600354</v>
      </c>
      <c r="S2886" s="578">
        <v>1.6140112412813275E-2</v>
      </c>
      <c r="T2886" s="578">
        <v>2.8160416501729402E-2</v>
      </c>
      <c r="U2886" s="578">
        <v>4.3755317231774171</v>
      </c>
      <c r="V2886" s="578">
        <v>1459.7777023315375</v>
      </c>
      <c r="W2886" s="578">
        <v>3.0722648296626422</v>
      </c>
      <c r="X2886" s="578">
        <v>1.7333035374576825E-2</v>
      </c>
      <c r="Y2886" s="578">
        <v>2.9092211625538725E-2</v>
      </c>
    </row>
    <row r="2887" spans="1:25" x14ac:dyDescent="0.3">
      <c r="A2887" s="310" t="s">
        <v>5293</v>
      </c>
      <c r="B2887" s="310" t="s">
        <v>2192</v>
      </c>
      <c r="C2887" s="310" t="s">
        <v>5049</v>
      </c>
      <c r="D2887" s="36">
        <v>5</v>
      </c>
      <c r="E2887" s="36">
        <v>2012</v>
      </c>
      <c r="F2887" s="578">
        <v>3.8059690643539525</v>
      </c>
      <c r="G2887" s="578">
        <v>1231.6016667683875</v>
      </c>
      <c r="H2887" s="578">
        <v>2.3725811941161075</v>
      </c>
      <c r="I2887" s="578">
        <v>1.3353310022049848E-2</v>
      </c>
      <c r="J2887" s="578">
        <v>2.4544829211663403E-2</v>
      </c>
      <c r="K2887" s="578">
        <v>4.0953793898836404</v>
      </c>
      <c r="L2887" s="578">
        <v>1317.9362462361573</v>
      </c>
      <c r="M2887" s="578">
        <v>2.6185126239797625</v>
      </c>
      <c r="N2887" s="578">
        <v>1.5640517830054924E-2</v>
      </c>
      <c r="O2887" s="578">
        <v>2.6265418797265676E-2</v>
      </c>
      <c r="P2887" s="578">
        <v>3.805969115271405</v>
      </c>
      <c r="Q2887" s="578">
        <v>1231.6016667683875</v>
      </c>
      <c r="R2887" s="578">
        <v>2.3725811686939124</v>
      </c>
      <c r="S2887" s="578">
        <v>1.3353311049399874E-2</v>
      </c>
      <c r="T2887" s="578">
        <v>2.4544829211663403E-2</v>
      </c>
      <c r="U2887" s="578">
        <v>4.0953797549723259</v>
      </c>
      <c r="V2887" s="578">
        <v>1317.9362462361573</v>
      </c>
      <c r="W2887" s="578">
        <v>2.6185127149074074</v>
      </c>
      <c r="X2887" s="578">
        <v>1.564051885774605E-2</v>
      </c>
      <c r="Y2887" s="578">
        <v>2.6265418283098002E-2</v>
      </c>
    </row>
    <row r="2888" spans="1:25" x14ac:dyDescent="0.3">
      <c r="A2888" s="310" t="s">
        <v>5294</v>
      </c>
      <c r="B2888" s="310" t="s">
        <v>2192</v>
      </c>
      <c r="C2888" s="310" t="s">
        <v>5049</v>
      </c>
      <c r="D2888" s="36">
        <v>6</v>
      </c>
      <c r="E2888" s="36">
        <v>2012</v>
      </c>
      <c r="F2888" s="578">
        <v>3.4703322782525698</v>
      </c>
      <c r="G2888" s="578">
        <v>1106.6548906962</v>
      </c>
      <c r="H2888" s="578">
        <v>1.9443348020176876</v>
      </c>
      <c r="I2888" s="578">
        <v>1.0595433933607021E-2</v>
      </c>
      <c r="J2888" s="578">
        <v>2.2054756797539626E-2</v>
      </c>
      <c r="K2888" s="578">
        <v>3.8751780541970922</v>
      </c>
      <c r="L2888" s="578">
        <v>1227.148075739535</v>
      </c>
      <c r="M2888" s="578">
        <v>2.2721571786375176</v>
      </c>
      <c r="N2888" s="578">
        <v>1.4431794038690248E-2</v>
      </c>
      <c r="O2888" s="578">
        <v>2.4456089692345452E-2</v>
      </c>
      <c r="P2888" s="578">
        <v>3.4703320696518496</v>
      </c>
      <c r="Q2888" s="578">
        <v>1106.6548906962</v>
      </c>
      <c r="R2888" s="578">
        <v>1.9443347573384575</v>
      </c>
      <c r="S2888" s="578">
        <v>1.0595433700965835E-2</v>
      </c>
      <c r="T2888" s="578">
        <v>2.2054757321408575E-2</v>
      </c>
      <c r="U2888" s="578">
        <v>3.8751782628081197</v>
      </c>
      <c r="V2888" s="578">
        <v>1227.1481272379474</v>
      </c>
      <c r="W2888" s="578">
        <v>2.2721571559692726</v>
      </c>
      <c r="X2888" s="578">
        <v>1.443179197823E-2</v>
      </c>
      <c r="Y2888" s="578">
        <v>2.4456089692345452E-2</v>
      </c>
    </row>
    <row r="2889" spans="1:25" x14ac:dyDescent="0.3">
      <c r="A2889" s="310" t="s">
        <v>5295</v>
      </c>
      <c r="B2889" s="310" t="s">
        <v>2192</v>
      </c>
      <c r="C2889" s="310" t="s">
        <v>5049</v>
      </c>
      <c r="D2889" s="36">
        <v>7</v>
      </c>
      <c r="E2889" s="36">
        <v>2012</v>
      </c>
      <c r="F2889" s="578">
        <v>3.4885795321477673</v>
      </c>
      <c r="G2889" s="578">
        <v>1068.220937728875</v>
      </c>
      <c r="H2889" s="578">
        <v>1.709280381238685</v>
      </c>
      <c r="I2889" s="578">
        <v>1.0721843165470065E-2</v>
      </c>
      <c r="J2889" s="578">
        <v>2.1288804147237252E-2</v>
      </c>
      <c r="K2889" s="578">
        <v>3.9453901707940946</v>
      </c>
      <c r="L2889" s="578">
        <v>1208.7111422220801</v>
      </c>
      <c r="M2889" s="578">
        <v>2.0381487520547372</v>
      </c>
      <c r="N2889" s="578">
        <v>2.2997309453027453E-2</v>
      </c>
      <c r="O2889" s="578">
        <v>2.4088636448141146E-2</v>
      </c>
      <c r="P2889" s="578">
        <v>3.4885794278448672</v>
      </c>
      <c r="Q2889" s="578">
        <v>1068.220937728875</v>
      </c>
      <c r="R2889" s="578">
        <v>1.7092804003793001</v>
      </c>
      <c r="S2889" s="578">
        <v>1.0721841220591428E-2</v>
      </c>
      <c r="T2889" s="578">
        <v>2.1288804147237252E-2</v>
      </c>
      <c r="U2889" s="578">
        <v>3.9453900143372045</v>
      </c>
      <c r="V2889" s="578">
        <v>1208.7111422220801</v>
      </c>
      <c r="W2889" s="578">
        <v>2.0381487811428052</v>
      </c>
      <c r="X2889" s="578">
        <v>2.2997307906810701E-2</v>
      </c>
      <c r="Y2889" s="578">
        <v>2.4088636448141146E-2</v>
      </c>
    </row>
    <row r="2890" spans="1:25" x14ac:dyDescent="0.3">
      <c r="A2890" s="310" t="s">
        <v>5296</v>
      </c>
      <c r="B2890" s="310" t="s">
        <v>2192</v>
      </c>
      <c r="C2890" s="310" t="s">
        <v>5049</v>
      </c>
      <c r="D2890" s="36">
        <v>8</v>
      </c>
      <c r="E2890" s="36">
        <v>2012</v>
      </c>
      <c r="F2890" s="578">
        <v>3.3612841419494499</v>
      </c>
      <c r="G2890" s="578">
        <v>947.26153500874796</v>
      </c>
      <c r="H2890" s="578">
        <v>1.3405803287023401</v>
      </c>
      <c r="I2890" s="578">
        <v>1.0077640612810978E-2</v>
      </c>
      <c r="J2890" s="578">
        <v>1.8878155290925198E-2</v>
      </c>
      <c r="K2890" s="578">
        <v>3.8620873386296299</v>
      </c>
      <c r="L2890" s="578">
        <v>1108.9261449178025</v>
      </c>
      <c r="M2890" s="578">
        <v>1.6747920773389775</v>
      </c>
      <c r="N2890" s="578">
        <v>4.0537936891572174E-2</v>
      </c>
      <c r="O2890" s="578">
        <v>2.2099995481160727E-2</v>
      </c>
      <c r="P2890" s="578">
        <v>3.361283934574955</v>
      </c>
      <c r="Q2890" s="578">
        <v>947.26153500874807</v>
      </c>
      <c r="R2890" s="578">
        <v>1.3405803440534001</v>
      </c>
      <c r="S2890" s="578">
        <v>1.0077640282399112E-2</v>
      </c>
      <c r="T2890" s="578">
        <v>1.8878155290925198E-2</v>
      </c>
      <c r="U2890" s="578">
        <v>3.8620874950866697</v>
      </c>
      <c r="V2890" s="578">
        <v>1108.9261449178025</v>
      </c>
      <c r="W2890" s="578">
        <v>1.6747920844900326</v>
      </c>
      <c r="X2890" s="578">
        <v>4.0537935361347324E-2</v>
      </c>
      <c r="Y2890" s="578">
        <v>2.2099995481160727E-2</v>
      </c>
    </row>
    <row r="2891" spans="1:25" x14ac:dyDescent="0.3">
      <c r="A2891" s="310" t="s">
        <v>5297</v>
      </c>
      <c r="B2891" s="310" t="s">
        <v>2192</v>
      </c>
      <c r="C2891" s="310" t="s">
        <v>5049</v>
      </c>
      <c r="D2891" s="36">
        <v>9</v>
      </c>
      <c r="E2891" s="36">
        <v>2012</v>
      </c>
      <c r="F2891" s="578">
        <v>3.4330197384057275</v>
      </c>
      <c r="G2891" s="578">
        <v>905.98317909240677</v>
      </c>
      <c r="H2891" s="578">
        <v>1.1087788158462526</v>
      </c>
      <c r="I2891" s="578">
        <v>1.001233262384931E-2</v>
      </c>
      <c r="J2891" s="578">
        <v>1.8055518895077175E-2</v>
      </c>
      <c r="K2891" s="578">
        <v>3.9630846092779048</v>
      </c>
      <c r="L2891" s="578">
        <v>1083.2666676839126</v>
      </c>
      <c r="M2891" s="578">
        <v>1.4417382105408798</v>
      </c>
      <c r="N2891" s="578">
        <v>7.1602960570999116E-2</v>
      </c>
      <c r="O2891" s="578">
        <v>2.158860939865305E-2</v>
      </c>
      <c r="P2891" s="578">
        <v>3.4330197396578375</v>
      </c>
      <c r="Q2891" s="578">
        <v>905.98319435119572</v>
      </c>
      <c r="R2891" s="578">
        <v>1.1087788055022652</v>
      </c>
      <c r="S2891" s="578">
        <v>1.0012332559957321E-2</v>
      </c>
      <c r="T2891" s="578">
        <v>1.8055518895077175E-2</v>
      </c>
      <c r="U2891" s="578">
        <v>3.9630846614270396</v>
      </c>
      <c r="V2891" s="578">
        <v>1083.2667198181098</v>
      </c>
      <c r="W2891" s="578">
        <v>1.4417382087582702</v>
      </c>
      <c r="X2891" s="578">
        <v>7.160296330524335E-2</v>
      </c>
      <c r="Y2891" s="578">
        <v>2.158860939865305E-2</v>
      </c>
    </row>
    <row r="2892" spans="1:25" x14ac:dyDescent="0.3">
      <c r="A2892" s="310" t="s">
        <v>5298</v>
      </c>
      <c r="B2892" s="310" t="s">
        <v>2192</v>
      </c>
      <c r="C2892" s="310" t="s">
        <v>5049</v>
      </c>
      <c r="D2892" s="36">
        <v>10</v>
      </c>
      <c r="E2892" s="36">
        <v>2012</v>
      </c>
      <c r="F2892" s="578">
        <v>3.4928834600908227</v>
      </c>
      <c r="G2892" s="578">
        <v>873.94767761230435</v>
      </c>
      <c r="H2892" s="578">
        <v>0.92684794637898427</v>
      </c>
      <c r="I2892" s="578">
        <v>9.9794013024165837E-3</v>
      </c>
      <c r="J2892" s="578">
        <v>1.7417061414259125E-2</v>
      </c>
      <c r="K2892" s="578">
        <v>4.0370492628555095</v>
      </c>
      <c r="L2892" s="578">
        <v>1060.3387603759727</v>
      </c>
      <c r="M2892" s="578">
        <v>1.2657189055322875</v>
      </c>
      <c r="N2892" s="578">
        <v>9.7802568189763253E-2</v>
      </c>
      <c r="O2892" s="578">
        <v>2.113166146834065E-2</v>
      </c>
      <c r="P2892" s="578">
        <v>3.4928834600908223</v>
      </c>
      <c r="Q2892" s="578">
        <v>873.94766680399528</v>
      </c>
      <c r="R2892" s="578">
        <v>0.92684798139089231</v>
      </c>
      <c r="S2892" s="578">
        <v>9.9793993424933912E-3</v>
      </c>
      <c r="T2892" s="578">
        <v>1.7417061414259125E-2</v>
      </c>
      <c r="U2892" s="578">
        <v>4.0370494714717671</v>
      </c>
      <c r="V2892" s="578">
        <v>1060.3387603759727</v>
      </c>
      <c r="W2892" s="578">
        <v>1.265718904088615</v>
      </c>
      <c r="X2892" s="578">
        <v>9.7802573732223869E-2</v>
      </c>
      <c r="Y2892" s="578">
        <v>2.113166146834065E-2</v>
      </c>
    </row>
    <row r="2893" spans="1:25" x14ac:dyDescent="0.3">
      <c r="A2893" s="310" t="s">
        <v>5299</v>
      </c>
      <c r="B2893" s="310" t="s">
        <v>2192</v>
      </c>
      <c r="C2893" s="310" t="s">
        <v>5049</v>
      </c>
      <c r="D2893" s="36">
        <v>11</v>
      </c>
      <c r="E2893" s="36">
        <v>2012</v>
      </c>
      <c r="F2893" s="578">
        <v>3.5737659240725499</v>
      </c>
      <c r="G2893" s="578">
        <v>848.85512955983427</v>
      </c>
      <c r="H2893" s="578">
        <v>0.76804225954583605</v>
      </c>
      <c r="I2893" s="578">
        <v>1.0097815986455308E-2</v>
      </c>
      <c r="J2893" s="578">
        <v>1.6916988475713827E-2</v>
      </c>
      <c r="K2893" s="578">
        <v>4.1072310157918102</v>
      </c>
      <c r="L2893" s="578">
        <v>1034.8724072774228</v>
      </c>
      <c r="M2893" s="578">
        <v>1.0903959505527925</v>
      </c>
      <c r="N2893" s="578">
        <v>0.10750823119481817</v>
      </c>
      <c r="O2893" s="578">
        <v>2.0624169730581302E-2</v>
      </c>
      <c r="P2893" s="578">
        <v>3.5737658197644224</v>
      </c>
      <c r="Q2893" s="578">
        <v>848.85514005025175</v>
      </c>
      <c r="R2893" s="578">
        <v>0.76804221068353651</v>
      </c>
      <c r="S2893" s="578">
        <v>1.0097816246608677E-2</v>
      </c>
      <c r="T2893" s="578">
        <v>1.6916988475713827E-2</v>
      </c>
      <c r="U2893" s="578">
        <v>4.1072312219140077</v>
      </c>
      <c r="V2893" s="578">
        <v>1034.8724072774228</v>
      </c>
      <c r="W2893" s="578">
        <v>1.0903959218091226</v>
      </c>
      <c r="X2893" s="578">
        <v>0.10750823109052937</v>
      </c>
      <c r="Y2893" s="578">
        <v>2.0624169730581302E-2</v>
      </c>
    </row>
    <row r="2894" spans="1:25" x14ac:dyDescent="0.3">
      <c r="A2894" s="310" t="s">
        <v>5300</v>
      </c>
      <c r="B2894" s="310" t="s">
        <v>2192</v>
      </c>
      <c r="C2894" s="310" t="s">
        <v>5049</v>
      </c>
      <c r="D2894" s="36">
        <v>12</v>
      </c>
      <c r="E2894" s="36">
        <v>2012</v>
      </c>
      <c r="F2894" s="578">
        <v>3.6399427205966077</v>
      </c>
      <c r="G2894" s="578">
        <v>828.3283055623366</v>
      </c>
      <c r="H2894" s="578">
        <v>0.63811128934563943</v>
      </c>
      <c r="I2894" s="578">
        <v>1.0194710599269735E-2</v>
      </c>
      <c r="J2894" s="578">
        <v>1.6507903210973927E-2</v>
      </c>
      <c r="K2894" s="578">
        <v>4.155906291973678</v>
      </c>
      <c r="L2894" s="578">
        <v>1008.9650564193707</v>
      </c>
      <c r="M2894" s="578">
        <v>0.93298048110652054</v>
      </c>
      <c r="N2894" s="578">
        <v>0.10263893289175029</v>
      </c>
      <c r="O2894" s="578">
        <v>2.0107866730540925E-2</v>
      </c>
      <c r="P2894" s="578">
        <v>3.6399425628926552</v>
      </c>
      <c r="Q2894" s="578">
        <v>828.32830556233648</v>
      </c>
      <c r="R2894" s="578">
        <v>0.63811128288943975</v>
      </c>
      <c r="S2894" s="578">
        <v>1.0194710442760858E-2</v>
      </c>
      <c r="T2894" s="578">
        <v>1.6507903210973927E-2</v>
      </c>
      <c r="U2894" s="578">
        <v>4.1559062919789049</v>
      </c>
      <c r="V2894" s="578">
        <v>1008.9650564193705</v>
      </c>
      <c r="W2894" s="578">
        <v>0.93298049596523902</v>
      </c>
      <c r="X2894" s="578">
        <v>0.10263893336044316</v>
      </c>
      <c r="Y2894" s="578">
        <v>2.0107866730540925E-2</v>
      </c>
    </row>
    <row r="2895" spans="1:25" x14ac:dyDescent="0.3">
      <c r="A2895" s="310" t="s">
        <v>5301</v>
      </c>
      <c r="B2895" s="310" t="s">
        <v>2192</v>
      </c>
      <c r="C2895" s="310" t="s">
        <v>5049</v>
      </c>
      <c r="D2895" s="36">
        <v>13</v>
      </c>
      <c r="E2895" s="36">
        <v>2012</v>
      </c>
      <c r="F2895" s="578">
        <v>3.5238680258175878</v>
      </c>
      <c r="G2895" s="578">
        <v>781.05246416727653</v>
      </c>
      <c r="H2895" s="578">
        <v>0.54110769935687097</v>
      </c>
      <c r="I2895" s="578">
        <v>1.0149175578665853E-2</v>
      </c>
      <c r="J2895" s="578">
        <v>1.5565744804916827E-2</v>
      </c>
      <c r="K2895" s="578">
        <v>4.0313690482022704</v>
      </c>
      <c r="L2895" s="578">
        <v>957.07136599222747</v>
      </c>
      <c r="M2895" s="578">
        <v>0.81301561415724155</v>
      </c>
      <c r="N2895" s="578">
        <v>9.3863312051932143E-2</v>
      </c>
      <c r="O2895" s="578">
        <v>1.9073663357024352E-2</v>
      </c>
      <c r="P2895" s="578">
        <v>3.5238678172064075</v>
      </c>
      <c r="Q2895" s="578">
        <v>781.05245908101347</v>
      </c>
      <c r="R2895" s="578">
        <v>0.54110763189843603</v>
      </c>
      <c r="S2895" s="578">
        <v>1.0149176778819902E-2</v>
      </c>
      <c r="T2895" s="578">
        <v>1.5565744804916827E-2</v>
      </c>
      <c r="U2895" s="578">
        <v>4.0313690991301074</v>
      </c>
      <c r="V2895" s="578">
        <v>957.07137139638201</v>
      </c>
      <c r="W2895" s="578">
        <v>0.81301563085253248</v>
      </c>
      <c r="X2895" s="578">
        <v>9.3863311543827654E-2</v>
      </c>
      <c r="Y2895" s="578">
        <v>1.9073663357024352E-2</v>
      </c>
    </row>
    <row r="2896" spans="1:25" x14ac:dyDescent="0.3">
      <c r="A2896" s="310" t="s">
        <v>5302</v>
      </c>
      <c r="B2896" s="310" t="s">
        <v>2192</v>
      </c>
      <c r="C2896" s="310" t="s">
        <v>5049</v>
      </c>
      <c r="D2896" s="36">
        <v>14</v>
      </c>
      <c r="E2896" s="36">
        <v>2012</v>
      </c>
      <c r="F2896" s="578">
        <v>3.38912315789866</v>
      </c>
      <c r="G2896" s="578">
        <v>762.58272933959915</v>
      </c>
      <c r="H2896" s="578">
        <v>0.51935321994945549</v>
      </c>
      <c r="I2896" s="578">
        <v>1.12881979613727E-2</v>
      </c>
      <c r="J2896" s="578">
        <v>1.5197668758143325E-2</v>
      </c>
      <c r="K2896" s="578">
        <v>3.8813427460899326</v>
      </c>
      <c r="L2896" s="578">
        <v>929.75659306844022</v>
      </c>
      <c r="M2896" s="578">
        <v>0.7637621880846075</v>
      </c>
      <c r="N2896" s="578">
        <v>8.5095127620964481E-2</v>
      </c>
      <c r="O2896" s="578">
        <v>1.8529287141670098E-2</v>
      </c>
      <c r="P2896" s="578">
        <v>3.3891235229771124</v>
      </c>
      <c r="Q2896" s="578">
        <v>762.58271948496474</v>
      </c>
      <c r="R2896" s="578">
        <v>0.51935316366749817</v>
      </c>
      <c r="S2896" s="578">
        <v>1.1288198467544402E-2</v>
      </c>
      <c r="T2896" s="578">
        <v>1.5197668758143325E-2</v>
      </c>
      <c r="U2896" s="578">
        <v>3.8813425387207423</v>
      </c>
      <c r="V2896" s="578">
        <v>929.75659306844022</v>
      </c>
      <c r="W2896" s="578">
        <v>0.76376217811957736</v>
      </c>
      <c r="X2896" s="578">
        <v>8.5095132210881164E-2</v>
      </c>
      <c r="Y2896" s="578">
        <v>1.8529287655837775E-2</v>
      </c>
    </row>
    <row r="2897" spans="1:25" x14ac:dyDescent="0.3">
      <c r="A2897" s="310" t="s">
        <v>5303</v>
      </c>
      <c r="B2897" s="310" t="s">
        <v>2192</v>
      </c>
      <c r="C2897" s="310" t="s">
        <v>5049</v>
      </c>
      <c r="D2897" s="36">
        <v>15</v>
      </c>
      <c r="E2897" s="36">
        <v>2012</v>
      </c>
      <c r="F2897" s="578">
        <v>3.27179142279142</v>
      </c>
      <c r="G2897" s="578">
        <v>748.68538029988554</v>
      </c>
      <c r="H2897" s="578">
        <v>0.50550501767672018</v>
      </c>
      <c r="I2897" s="578">
        <v>1.2360423706089248E-2</v>
      </c>
      <c r="J2897" s="578">
        <v>1.4920696849003373E-2</v>
      </c>
      <c r="K2897" s="578">
        <v>3.7462049833679103</v>
      </c>
      <c r="L2897" s="578">
        <v>907.37722015380803</v>
      </c>
      <c r="M2897" s="578">
        <v>0.72703379311011851</v>
      </c>
      <c r="N2897" s="578">
        <v>7.9101514670886275E-2</v>
      </c>
      <c r="O2897" s="578">
        <v>1.8083301159397977E-2</v>
      </c>
      <c r="P2897" s="578">
        <v>3.2717915271100129</v>
      </c>
      <c r="Q2897" s="578">
        <v>748.68538029988554</v>
      </c>
      <c r="R2897" s="578">
        <v>0.50550502425054777</v>
      </c>
      <c r="S2897" s="578">
        <v>1.236042319764385E-2</v>
      </c>
      <c r="T2897" s="578">
        <v>1.4920696849003373E-2</v>
      </c>
      <c r="U2897" s="578">
        <v>3.7462052963079802</v>
      </c>
      <c r="V2897" s="578">
        <v>907.37722015380803</v>
      </c>
      <c r="W2897" s="578">
        <v>0.72703380959137509</v>
      </c>
      <c r="X2897" s="578">
        <v>7.9101515195967864E-2</v>
      </c>
      <c r="Y2897" s="578">
        <v>1.8083301159397977E-2</v>
      </c>
    </row>
    <row r="2898" spans="1:25" x14ac:dyDescent="0.3">
      <c r="A2898" s="580" t="s">
        <v>5304</v>
      </c>
      <c r="B2898" s="580" t="s">
        <v>2192</v>
      </c>
      <c r="C2898" s="580" t="s">
        <v>5049</v>
      </c>
      <c r="D2898" s="581">
        <v>16</v>
      </c>
      <c r="E2898" s="581">
        <v>2012</v>
      </c>
      <c r="F2898" s="582">
        <v>3.2036682506341054</v>
      </c>
      <c r="G2898" s="582">
        <v>752.02648576100592</v>
      </c>
      <c r="H2898" s="582">
        <v>0.50812213961762576</v>
      </c>
      <c r="I2898" s="582">
        <v>1.4118660023768751E-2</v>
      </c>
      <c r="J2898" s="582">
        <v>1.4987283405692576E-2</v>
      </c>
      <c r="K2898" s="582">
        <v>3.6580672014379876</v>
      </c>
      <c r="L2898" s="582">
        <v>901.67977110544791</v>
      </c>
      <c r="M2898" s="582">
        <v>0.70519335259208038</v>
      </c>
      <c r="N2898" s="582">
        <v>7.5304723962290071E-2</v>
      </c>
      <c r="O2898" s="582">
        <v>1.7969751866379075E-2</v>
      </c>
      <c r="P2898" s="582">
        <v>3.20366830278294</v>
      </c>
      <c r="Q2898" s="582">
        <v>752.02649084726897</v>
      </c>
      <c r="R2898" s="582">
        <v>0.50812212787665523</v>
      </c>
      <c r="S2898" s="582">
        <v>1.4118661596550425E-2</v>
      </c>
      <c r="T2898" s="582">
        <v>1.4987283405692576E-2</v>
      </c>
      <c r="U2898" s="582">
        <v>3.6580673032625146</v>
      </c>
      <c r="V2898" s="582">
        <v>901.67976061503043</v>
      </c>
      <c r="W2898" s="582">
        <v>0.70519343178360305</v>
      </c>
      <c r="X2898" s="582">
        <v>7.5304724526783134E-2</v>
      </c>
      <c r="Y2898" s="582">
        <v>1.7969751866379075E-2</v>
      </c>
    </row>
    <row r="2899" spans="1:25" x14ac:dyDescent="0.3">
      <c r="A2899" s="310" t="s">
        <v>5305</v>
      </c>
      <c r="B2899" s="310" t="s">
        <v>2192</v>
      </c>
      <c r="C2899" s="310" t="s">
        <v>5049</v>
      </c>
      <c r="D2899" s="36">
        <v>1</v>
      </c>
      <c r="E2899" s="36">
        <v>2020</v>
      </c>
      <c r="F2899" s="578">
        <v>14.885491197389999</v>
      </c>
      <c r="G2899" s="578">
        <v>6308.7641957600845</v>
      </c>
      <c r="H2899" s="578">
        <v>13.52656309675265</v>
      </c>
      <c r="I2899" s="578">
        <v>7.6240318690300513E-2</v>
      </c>
      <c r="J2899" s="578">
        <v>4.1974032278327855E-2</v>
      </c>
      <c r="K2899" s="578">
        <v>14.993807441241426</v>
      </c>
      <c r="L2899" s="578">
        <v>6352.7195790608675</v>
      </c>
      <c r="M2899" s="578">
        <v>13.593572309803326</v>
      </c>
      <c r="N2899" s="578">
        <v>7.6601579054416363E-2</v>
      </c>
      <c r="O2899" s="578">
        <v>4.2266480120209296E-2</v>
      </c>
      <c r="P2899" s="578">
        <v>14.885491197405175</v>
      </c>
      <c r="Q2899" s="578">
        <v>6308.7641957600845</v>
      </c>
      <c r="R2899" s="578">
        <v>13.526563278147151</v>
      </c>
      <c r="S2899" s="578">
        <v>7.6240313854517169E-2</v>
      </c>
      <c r="T2899" s="578">
        <v>4.1974032802196803E-2</v>
      </c>
      <c r="U2899" s="578">
        <v>14.993805871647625</v>
      </c>
      <c r="V2899" s="578">
        <v>6352.7196807861274</v>
      </c>
      <c r="W2899" s="578">
        <v>13.593572758545575</v>
      </c>
      <c r="X2899" s="578">
        <v>7.6601592827197806E-2</v>
      </c>
      <c r="Y2899" s="578">
        <v>4.2266480644078258E-2</v>
      </c>
    </row>
    <row r="2900" spans="1:25" x14ac:dyDescent="0.3">
      <c r="A2900" s="310" t="s">
        <v>5306</v>
      </c>
      <c r="B2900" s="310" t="s">
        <v>2192</v>
      </c>
      <c r="C2900" s="310" t="s">
        <v>5049</v>
      </c>
      <c r="D2900" s="36">
        <v>2</v>
      </c>
      <c r="E2900" s="36">
        <v>2020</v>
      </c>
      <c r="F2900" s="578">
        <v>7.8465730966304328</v>
      </c>
      <c r="G2900" s="578">
        <v>3145.4374008178652</v>
      </c>
      <c r="H2900" s="578">
        <v>7.0720778091636003</v>
      </c>
      <c r="I2900" s="578">
        <v>4.2788173702016728E-2</v>
      </c>
      <c r="J2900" s="578">
        <v>2.0927511466046125E-2</v>
      </c>
      <c r="K2900" s="578">
        <v>7.9801623606399508</v>
      </c>
      <c r="L2900" s="578">
        <v>3198.5344568888299</v>
      </c>
      <c r="M2900" s="578">
        <v>7.1590369036227104</v>
      </c>
      <c r="N2900" s="578">
        <v>4.3305396286996228E-2</v>
      </c>
      <c r="O2900" s="578">
        <v>2.1280770966162224E-2</v>
      </c>
      <c r="P2900" s="578">
        <v>7.8465732009384075</v>
      </c>
      <c r="Q2900" s="578">
        <v>3145.4374008178652</v>
      </c>
      <c r="R2900" s="578">
        <v>7.0720777176902576</v>
      </c>
      <c r="S2900" s="578">
        <v>4.2788172161635822E-2</v>
      </c>
      <c r="T2900" s="578">
        <v>2.0927511466046125E-2</v>
      </c>
      <c r="U2900" s="578">
        <v>7.9801624550242751</v>
      </c>
      <c r="V2900" s="578">
        <v>3198.5344568888299</v>
      </c>
      <c r="W2900" s="578">
        <v>7.1590367348107957</v>
      </c>
      <c r="X2900" s="578">
        <v>4.3305399346991152E-2</v>
      </c>
      <c r="Y2900" s="578">
        <v>2.1280770966162224E-2</v>
      </c>
    </row>
    <row r="2901" spans="1:25" x14ac:dyDescent="0.3">
      <c r="A2901" s="310" t="s">
        <v>5307</v>
      </c>
      <c r="B2901" s="310" t="s">
        <v>2192</v>
      </c>
      <c r="C2901" s="310" t="s">
        <v>5049</v>
      </c>
      <c r="D2901" s="36">
        <v>3</v>
      </c>
      <c r="E2901" s="36">
        <v>2020</v>
      </c>
      <c r="F2901" s="578">
        <v>4.6479850462655978</v>
      </c>
      <c r="G2901" s="578">
        <v>1785.7459449768025</v>
      </c>
      <c r="H2901" s="578">
        <v>3.8141228893703798</v>
      </c>
      <c r="I2901" s="578">
        <v>2.2940488533777101E-2</v>
      </c>
      <c r="J2901" s="578">
        <v>1.1881082289619324E-2</v>
      </c>
      <c r="K2901" s="578">
        <v>4.6873257150619594</v>
      </c>
      <c r="L2901" s="578">
        <v>1802.648916880285</v>
      </c>
      <c r="M2901" s="578">
        <v>3.8563342774771874</v>
      </c>
      <c r="N2901" s="578">
        <v>2.3281787661896151E-2</v>
      </c>
      <c r="O2901" s="578">
        <v>1.1993553610712551E-2</v>
      </c>
      <c r="P2901" s="578">
        <v>4.6479851505840353</v>
      </c>
      <c r="Q2901" s="578">
        <v>1785.7459449768025</v>
      </c>
      <c r="R2901" s="578">
        <v>3.81412278169591</v>
      </c>
      <c r="S2901" s="578">
        <v>2.2940488013091398E-2</v>
      </c>
      <c r="T2901" s="578">
        <v>1.1881082289619324E-2</v>
      </c>
      <c r="U2901" s="578">
        <v>4.6873257672108704</v>
      </c>
      <c r="V2901" s="578">
        <v>1802.6489690144826</v>
      </c>
      <c r="W2901" s="578">
        <v>3.856334325993275</v>
      </c>
      <c r="X2901" s="578">
        <v>2.3281790736670326E-2</v>
      </c>
      <c r="Y2901" s="578">
        <v>1.199355309169425E-2</v>
      </c>
    </row>
    <row r="2902" spans="1:25" x14ac:dyDescent="0.3">
      <c r="A2902" s="310" t="s">
        <v>5308</v>
      </c>
      <c r="B2902" s="310" t="s">
        <v>2192</v>
      </c>
      <c r="C2902" s="310" t="s">
        <v>5049</v>
      </c>
      <c r="D2902" s="36">
        <v>4</v>
      </c>
      <c r="E2902" s="36">
        <v>2020</v>
      </c>
      <c r="F2902" s="578">
        <v>3.8919546959641527</v>
      </c>
      <c r="G2902" s="578">
        <v>1412.5726966857874</v>
      </c>
      <c r="H2902" s="578">
        <v>2.8248400178611774</v>
      </c>
      <c r="I2902" s="578">
        <v>1.6614903976119349E-2</v>
      </c>
      <c r="J2902" s="578">
        <v>9.398249370860862E-3</v>
      </c>
      <c r="K2902" s="578">
        <v>4.0324489015686877</v>
      </c>
      <c r="L2902" s="578">
        <v>1459.3151995340925</v>
      </c>
      <c r="M2902" s="578">
        <v>2.9425356081798451</v>
      </c>
      <c r="N2902" s="578">
        <v>1.7653350457900726E-2</v>
      </c>
      <c r="O2902" s="578">
        <v>9.709255003447945E-3</v>
      </c>
      <c r="P2902" s="578">
        <v>3.8919545916560279</v>
      </c>
      <c r="Q2902" s="578">
        <v>1412.5726966857874</v>
      </c>
      <c r="R2902" s="578">
        <v>2.8248399066554422</v>
      </c>
      <c r="S2902" s="578">
        <v>1.6614902938878524E-2</v>
      </c>
      <c r="T2902" s="578">
        <v>9.3982494242178839E-3</v>
      </c>
      <c r="U2902" s="578">
        <v>4.0324490058819702</v>
      </c>
      <c r="V2902" s="578">
        <v>1459.3151995340925</v>
      </c>
      <c r="W2902" s="578">
        <v>2.9425354957177929</v>
      </c>
      <c r="X2902" s="578">
        <v>1.7653349964651423E-2</v>
      </c>
      <c r="Y2902" s="578">
        <v>9.7092551635190143E-3</v>
      </c>
    </row>
    <row r="2903" spans="1:25" x14ac:dyDescent="0.3">
      <c r="A2903" s="310" t="s">
        <v>5309</v>
      </c>
      <c r="B2903" s="310" t="s">
        <v>2192</v>
      </c>
      <c r="C2903" s="310" t="s">
        <v>5049</v>
      </c>
      <c r="D2903" s="36">
        <v>5</v>
      </c>
      <c r="E2903" s="36">
        <v>2020</v>
      </c>
      <c r="F2903" s="578">
        <v>3.5022754217428225</v>
      </c>
      <c r="G2903" s="578">
        <v>1231.2284406026151</v>
      </c>
      <c r="H2903" s="578">
        <v>2.2616703937746876</v>
      </c>
      <c r="I2903" s="578">
        <v>1.3386496572252275E-2</v>
      </c>
      <c r="J2903" s="578">
        <v>8.1917154990757447E-3</v>
      </c>
      <c r="K2903" s="578">
        <v>3.7695504585830477</v>
      </c>
      <c r="L2903" s="578">
        <v>1317.5452957153275</v>
      </c>
      <c r="M2903" s="578">
        <v>2.4709706054394025</v>
      </c>
      <c r="N2903" s="578">
        <v>1.5537370171008024E-2</v>
      </c>
      <c r="O2903" s="578">
        <v>8.7660164426779322E-3</v>
      </c>
      <c r="P2903" s="578">
        <v>3.5022752652806299</v>
      </c>
      <c r="Q2903" s="578">
        <v>1231.2284406026151</v>
      </c>
      <c r="R2903" s="578">
        <v>2.261670438361755</v>
      </c>
      <c r="S2903" s="578">
        <v>1.338649968257255E-2</v>
      </c>
      <c r="T2903" s="578">
        <v>8.1917154457187228E-3</v>
      </c>
      <c r="U2903" s="578">
        <v>3.7695501978179546</v>
      </c>
      <c r="V2903" s="578">
        <v>1317.5452957153275</v>
      </c>
      <c r="W2903" s="578">
        <v>2.4709702445834374</v>
      </c>
      <c r="X2903" s="578">
        <v>1.5537370155698199E-2</v>
      </c>
      <c r="Y2903" s="578">
        <v>8.7660164426779322E-3</v>
      </c>
    </row>
    <row r="2904" spans="1:25" x14ac:dyDescent="0.3">
      <c r="A2904" s="310" t="s">
        <v>5310</v>
      </c>
      <c r="B2904" s="310" t="s">
        <v>2192</v>
      </c>
      <c r="C2904" s="310" t="s">
        <v>5049</v>
      </c>
      <c r="D2904" s="36">
        <v>6</v>
      </c>
      <c r="E2904" s="36">
        <v>2020</v>
      </c>
      <c r="F2904" s="578">
        <v>3.188461745071355</v>
      </c>
      <c r="G2904" s="578">
        <v>1106.3312466939251</v>
      </c>
      <c r="H2904" s="578">
        <v>1.8434144840903102</v>
      </c>
      <c r="I2904" s="578">
        <v>1.0342960386575808E-2</v>
      </c>
      <c r="J2904" s="578">
        <v>7.3607471761836952E-3</v>
      </c>
      <c r="K2904" s="578">
        <v>3.5624245642456227</v>
      </c>
      <c r="L2904" s="578">
        <v>1226.8029174804651</v>
      </c>
      <c r="M2904" s="578">
        <v>2.12284428170581</v>
      </c>
      <c r="N2904" s="578">
        <v>1.4608226200834849E-2</v>
      </c>
      <c r="O2904" s="578">
        <v>8.1622787644543317E-3</v>
      </c>
      <c r="P2904" s="578">
        <v>3.1884620058573647</v>
      </c>
      <c r="Q2904" s="578">
        <v>1106.3312466939251</v>
      </c>
      <c r="R2904" s="578">
        <v>1.8434144801722074</v>
      </c>
      <c r="S2904" s="578">
        <v>1.0342960953835233E-2</v>
      </c>
      <c r="T2904" s="578">
        <v>7.3607472271153976E-3</v>
      </c>
      <c r="U2904" s="578">
        <v>3.5624247194555925</v>
      </c>
      <c r="V2904" s="578">
        <v>1226.8029174804651</v>
      </c>
      <c r="W2904" s="578">
        <v>2.1228441288015598</v>
      </c>
      <c r="X2904" s="578">
        <v>1.460822773560715E-2</v>
      </c>
      <c r="Y2904" s="578">
        <v>8.1622788178113553E-3</v>
      </c>
    </row>
    <row r="2905" spans="1:25" x14ac:dyDescent="0.3">
      <c r="A2905" s="310" t="s">
        <v>5311</v>
      </c>
      <c r="B2905" s="310" t="s">
        <v>2192</v>
      </c>
      <c r="C2905" s="310" t="s">
        <v>5049</v>
      </c>
      <c r="D2905" s="36">
        <v>7</v>
      </c>
      <c r="E2905" s="36">
        <v>2020</v>
      </c>
      <c r="F2905" s="578">
        <v>3.1990197668068601</v>
      </c>
      <c r="G2905" s="578">
        <v>1067.9212487538625</v>
      </c>
      <c r="H2905" s="578">
        <v>1.6133419894843675</v>
      </c>
      <c r="I2905" s="578">
        <v>1.0560832222267846E-2</v>
      </c>
      <c r="J2905" s="578">
        <v>7.1051910539002396E-3</v>
      </c>
      <c r="K2905" s="578">
        <v>3.6225973856015399</v>
      </c>
      <c r="L2905" s="578">
        <v>1208.3883221944125</v>
      </c>
      <c r="M2905" s="578">
        <v>1.8957760697339801</v>
      </c>
      <c r="N2905" s="578">
        <v>2.79428295986387E-2</v>
      </c>
      <c r="O2905" s="578">
        <v>8.0397590306044205E-3</v>
      </c>
      <c r="P2905" s="578">
        <v>3.1990199232691299</v>
      </c>
      <c r="Q2905" s="578">
        <v>1067.9212487538625</v>
      </c>
      <c r="R2905" s="578">
        <v>1.613341661196795</v>
      </c>
      <c r="S2905" s="578">
        <v>1.0560832362102656E-2</v>
      </c>
      <c r="T2905" s="578">
        <v>7.1051911072572624E-3</v>
      </c>
      <c r="U2905" s="578">
        <v>3.6225971248311404</v>
      </c>
      <c r="V2905" s="578">
        <v>1208.3883221944125</v>
      </c>
      <c r="W2905" s="578">
        <v>1.8957760694308126</v>
      </c>
      <c r="X2905" s="578">
        <v>2.7942834313459251E-2</v>
      </c>
      <c r="Y2905" s="578">
        <v>8.0397589796727172E-3</v>
      </c>
    </row>
    <row r="2906" spans="1:25" x14ac:dyDescent="0.3">
      <c r="A2906" s="310" t="s">
        <v>5312</v>
      </c>
      <c r="B2906" s="310" t="s">
        <v>2192</v>
      </c>
      <c r="C2906" s="310" t="s">
        <v>5049</v>
      </c>
      <c r="D2906" s="36">
        <v>8</v>
      </c>
      <c r="E2906" s="36">
        <v>2020</v>
      </c>
      <c r="F2906" s="578">
        <v>3.0657365748701251</v>
      </c>
      <c r="G2906" s="578">
        <v>946.99551645914676</v>
      </c>
      <c r="H2906" s="578">
        <v>1.2876557116954501</v>
      </c>
      <c r="I2906" s="578">
        <v>1.07147809407024E-2</v>
      </c>
      <c r="J2906" s="578">
        <v>6.3006334870199954E-3</v>
      </c>
      <c r="K2906" s="578">
        <v>3.5323262681896073</v>
      </c>
      <c r="L2906" s="578">
        <v>1108.6348978678325</v>
      </c>
      <c r="M2906" s="578">
        <v>1.5760353842075925</v>
      </c>
      <c r="N2906" s="578">
        <v>5.7246261507922676E-2</v>
      </c>
      <c r="O2906" s="578">
        <v>7.3760679564050646E-3</v>
      </c>
      <c r="P2906" s="578">
        <v>3.0657367313375099</v>
      </c>
      <c r="Q2906" s="578">
        <v>946.99551645914676</v>
      </c>
      <c r="R2906" s="578">
        <v>1.287655775147865</v>
      </c>
      <c r="S2906" s="578">
        <v>1.0714779905697445E-2</v>
      </c>
      <c r="T2906" s="578">
        <v>6.3006334385136082E-3</v>
      </c>
      <c r="U2906" s="578">
        <v>3.5323262681791476</v>
      </c>
      <c r="V2906" s="578">
        <v>1108.6348978678325</v>
      </c>
      <c r="W2906" s="578">
        <v>1.5760353807321075</v>
      </c>
      <c r="X2906" s="578">
        <v>5.724626827971703E-2</v>
      </c>
      <c r="Y2906" s="578">
        <v>7.376068007336767E-3</v>
      </c>
    </row>
    <row r="2907" spans="1:25" x14ac:dyDescent="0.3">
      <c r="A2907" s="310" t="s">
        <v>5313</v>
      </c>
      <c r="B2907" s="310" t="s">
        <v>2192</v>
      </c>
      <c r="C2907" s="310" t="s">
        <v>5049</v>
      </c>
      <c r="D2907" s="36">
        <v>9</v>
      </c>
      <c r="E2907" s="36">
        <v>2020</v>
      </c>
      <c r="F2907" s="578">
        <v>3.1185453501524627</v>
      </c>
      <c r="G2907" s="578">
        <v>905.73422686258891</v>
      </c>
      <c r="H2907" s="578">
        <v>1.0745355147337201</v>
      </c>
      <c r="I2907" s="578">
        <v>1.09351533300999E-2</v>
      </c>
      <c r="J2907" s="578">
        <v>6.0261128916560321E-3</v>
      </c>
      <c r="K2907" s="578">
        <v>3.6143117230119475</v>
      </c>
      <c r="L2907" s="578">
        <v>1082.9906171162875</v>
      </c>
      <c r="M2907" s="578">
        <v>1.3639117385779751</v>
      </c>
      <c r="N2907" s="578">
        <v>0.1085871618794645</v>
      </c>
      <c r="O2907" s="578">
        <v>7.2054456419815907E-3</v>
      </c>
      <c r="P2907" s="578">
        <v>3.1185454010543077</v>
      </c>
      <c r="Q2907" s="578">
        <v>905.73422177632597</v>
      </c>
      <c r="R2907" s="578">
        <v>1.0745355394246798</v>
      </c>
      <c r="S2907" s="578">
        <v>1.0935152822639724E-2</v>
      </c>
      <c r="T2907" s="578">
        <v>6.0261129450130558E-3</v>
      </c>
      <c r="U2907" s="578">
        <v>3.6143116187038196</v>
      </c>
      <c r="V2907" s="578">
        <v>1082.9906171162875</v>
      </c>
      <c r="W2907" s="578">
        <v>1.3639115329278826</v>
      </c>
      <c r="X2907" s="578">
        <v>0.10858715664320025</v>
      </c>
      <c r="Y2907" s="578">
        <v>7.2054457947766971E-3</v>
      </c>
    </row>
    <row r="2908" spans="1:25" x14ac:dyDescent="0.3">
      <c r="A2908" s="310" t="s">
        <v>5314</v>
      </c>
      <c r="B2908" s="310" t="s">
        <v>2192</v>
      </c>
      <c r="C2908" s="310" t="s">
        <v>5049</v>
      </c>
      <c r="D2908" s="36">
        <v>10</v>
      </c>
      <c r="E2908" s="36">
        <v>2020</v>
      </c>
      <c r="F2908" s="578">
        <v>3.163088724270585</v>
      </c>
      <c r="G2908" s="578">
        <v>873.71190706888797</v>
      </c>
      <c r="H2908" s="578">
        <v>0.90727529997578393</v>
      </c>
      <c r="I2908" s="578">
        <v>1.1133277256703825E-2</v>
      </c>
      <c r="J2908" s="578">
        <v>5.8130572191051472E-3</v>
      </c>
      <c r="K2908" s="578">
        <v>3.6733030461590825</v>
      </c>
      <c r="L2908" s="578">
        <v>1060.0745347340851</v>
      </c>
      <c r="M2908" s="578">
        <v>1.2027859163269201</v>
      </c>
      <c r="N2908" s="578">
        <v>0.15215159624979849</v>
      </c>
      <c r="O2908" s="578">
        <v>7.0529766380786852E-3</v>
      </c>
      <c r="P2908" s="578">
        <v>3.1630886746051625</v>
      </c>
      <c r="Q2908" s="578">
        <v>873.71191215515091</v>
      </c>
      <c r="R2908" s="578">
        <v>0.9072752654901699</v>
      </c>
      <c r="S2908" s="578">
        <v>1.1133276214839751E-2</v>
      </c>
      <c r="T2908" s="578">
        <v>5.8130573209685555E-3</v>
      </c>
      <c r="U2908" s="578">
        <v>3.6733030461643099</v>
      </c>
      <c r="V2908" s="578">
        <v>1060.07458686828</v>
      </c>
      <c r="W2908" s="578">
        <v>1.2027858701985625</v>
      </c>
      <c r="X2908" s="578">
        <v>0.15215159614550974</v>
      </c>
      <c r="Y2908" s="578">
        <v>7.0529766380786852E-3</v>
      </c>
    </row>
    <row r="2909" spans="1:25" x14ac:dyDescent="0.3">
      <c r="A2909" s="310" t="s">
        <v>5315</v>
      </c>
      <c r="B2909" s="310" t="s">
        <v>2192</v>
      </c>
      <c r="C2909" s="310" t="s">
        <v>5049</v>
      </c>
      <c r="D2909" s="36">
        <v>11</v>
      </c>
      <c r="E2909" s="36">
        <v>2020</v>
      </c>
      <c r="F2909" s="578">
        <v>3.2268597487222124</v>
      </c>
      <c r="G2909" s="578">
        <v>848.62928771972599</v>
      </c>
      <c r="H2909" s="578">
        <v>0.76133919277041606</v>
      </c>
      <c r="I2909" s="578">
        <v>1.1508189511308275E-2</v>
      </c>
      <c r="J2909" s="578">
        <v>5.6461767502090227E-3</v>
      </c>
      <c r="K2909" s="578">
        <v>3.72719818683905</v>
      </c>
      <c r="L2909" s="578">
        <v>1034.6188087463345</v>
      </c>
      <c r="M2909" s="578">
        <v>1.0431809785744275</v>
      </c>
      <c r="N2909" s="578">
        <v>0.16855712117709648</v>
      </c>
      <c r="O2909" s="578">
        <v>6.8836160353384843E-3</v>
      </c>
      <c r="P2909" s="578">
        <v>3.226859644419275</v>
      </c>
      <c r="Q2909" s="578">
        <v>848.62928263346294</v>
      </c>
      <c r="R2909" s="578">
        <v>0.76133914606179998</v>
      </c>
      <c r="S2909" s="578">
        <v>1.1508188987401427E-2</v>
      </c>
      <c r="T2909" s="578">
        <v>5.6461766992773202E-3</v>
      </c>
      <c r="U2909" s="578">
        <v>3.7271981868338226</v>
      </c>
      <c r="V2909" s="578">
        <v>1034.6188087463345</v>
      </c>
      <c r="W2909" s="578">
        <v>1.04318092982733</v>
      </c>
      <c r="X2909" s="578">
        <v>0.16855712107280774</v>
      </c>
      <c r="Y2909" s="578">
        <v>6.8836161372018926E-3</v>
      </c>
    </row>
    <row r="2910" spans="1:25" x14ac:dyDescent="0.3">
      <c r="A2910" s="310" t="s">
        <v>5316</v>
      </c>
      <c r="B2910" s="310" t="s">
        <v>2192</v>
      </c>
      <c r="C2910" s="310" t="s">
        <v>5049</v>
      </c>
      <c r="D2910" s="36">
        <v>12</v>
      </c>
      <c r="E2910" s="36">
        <v>2020</v>
      </c>
      <c r="F2910" s="578">
        <v>3.2790362598540197</v>
      </c>
      <c r="G2910" s="578">
        <v>828.11039098103811</v>
      </c>
      <c r="H2910" s="578">
        <v>0.64193806094772254</v>
      </c>
      <c r="I2910" s="578">
        <v>1.181493945792525E-2</v>
      </c>
      <c r="J2910" s="578">
        <v>5.5096576858583496E-3</v>
      </c>
      <c r="K2910" s="578">
        <v>3.7615084918568225</v>
      </c>
      <c r="L2910" s="578">
        <v>1008.7197519938123</v>
      </c>
      <c r="M2910" s="578">
        <v>0.89994597494054029</v>
      </c>
      <c r="N2910" s="578">
        <v>0.16095542387362577</v>
      </c>
      <c r="O2910" s="578">
        <v>6.7113046534359403E-3</v>
      </c>
      <c r="P2910" s="578">
        <v>3.2790359990837001</v>
      </c>
      <c r="Q2910" s="578">
        <v>828.11039098103811</v>
      </c>
      <c r="R2910" s="578">
        <v>0.64193806048569924</v>
      </c>
      <c r="S2910" s="578">
        <v>1.1814939451937749E-2</v>
      </c>
      <c r="T2910" s="578">
        <v>5.5096577367900528E-3</v>
      </c>
      <c r="U2910" s="578">
        <v>3.761508387548695</v>
      </c>
      <c r="V2910" s="578">
        <v>1008.7197519938123</v>
      </c>
      <c r="W2910" s="578">
        <v>0.89994591939466728</v>
      </c>
      <c r="X2910" s="578">
        <v>0.16095542382148126</v>
      </c>
      <c r="Y2910" s="578">
        <v>6.7113045515725328E-3</v>
      </c>
    </row>
    <row r="2911" spans="1:25" x14ac:dyDescent="0.3">
      <c r="A2911" s="310" t="s">
        <v>5317</v>
      </c>
      <c r="B2911" s="310" t="s">
        <v>2192</v>
      </c>
      <c r="C2911" s="310" t="s">
        <v>5049</v>
      </c>
      <c r="D2911" s="36">
        <v>13</v>
      </c>
      <c r="E2911" s="36">
        <v>2020</v>
      </c>
      <c r="F2911" s="578">
        <v>3.1699241303684449</v>
      </c>
      <c r="G2911" s="578">
        <v>780.84846369425395</v>
      </c>
      <c r="H2911" s="578">
        <v>0.55219558321429429</v>
      </c>
      <c r="I2911" s="578">
        <v>1.1861597593527451E-2</v>
      </c>
      <c r="J2911" s="578">
        <v>5.1952109546012527E-3</v>
      </c>
      <c r="K2911" s="578">
        <v>3.6425057831794003</v>
      </c>
      <c r="L2911" s="578">
        <v>956.84059778849223</v>
      </c>
      <c r="M2911" s="578">
        <v>0.78993388565686462</v>
      </c>
      <c r="N2911" s="578">
        <v>0.146815452129885</v>
      </c>
      <c r="O2911" s="578">
        <v>6.3661361879591479E-3</v>
      </c>
      <c r="P2911" s="578">
        <v>3.16992413037367</v>
      </c>
      <c r="Q2911" s="578">
        <v>780.84846369425395</v>
      </c>
      <c r="R2911" s="578">
        <v>0.55219560185165983</v>
      </c>
      <c r="S2911" s="578">
        <v>1.1861595000444399E-2</v>
      </c>
      <c r="T2911" s="578">
        <v>5.1952109546012527E-3</v>
      </c>
      <c r="U2911" s="578">
        <v>3.64250557456322</v>
      </c>
      <c r="V2911" s="578">
        <v>956.84061336517277</v>
      </c>
      <c r="W2911" s="578">
        <v>0.78993395201056604</v>
      </c>
      <c r="X2911" s="578">
        <v>0.146815452129885</v>
      </c>
      <c r="Y2911" s="578">
        <v>6.3661361855338276E-3</v>
      </c>
    </row>
    <row r="2912" spans="1:25" x14ac:dyDescent="0.3">
      <c r="A2912" s="310" t="s">
        <v>5318</v>
      </c>
      <c r="B2912" s="310" t="s">
        <v>2192</v>
      </c>
      <c r="C2912" s="310" t="s">
        <v>5049</v>
      </c>
      <c r="D2912" s="36">
        <v>14</v>
      </c>
      <c r="E2912" s="36">
        <v>2020</v>
      </c>
      <c r="F2912" s="578">
        <v>3.0484592142612001</v>
      </c>
      <c r="G2912" s="578">
        <v>762.38788604736294</v>
      </c>
      <c r="H2912" s="578">
        <v>0.52733860780305475</v>
      </c>
      <c r="I2912" s="578">
        <v>1.2901180326290725E-2</v>
      </c>
      <c r="J2912" s="578">
        <v>5.0723866055098626E-3</v>
      </c>
      <c r="K2912" s="578">
        <v>3.5050340103311952</v>
      </c>
      <c r="L2912" s="578">
        <v>929.5359392166132</v>
      </c>
      <c r="M2912" s="578">
        <v>0.74109680536942746</v>
      </c>
      <c r="N2912" s="578">
        <v>0.13172422445798726</v>
      </c>
      <c r="O2912" s="578">
        <v>6.1844699957873603E-3</v>
      </c>
      <c r="P2912" s="578">
        <v>3.0484592664048824</v>
      </c>
      <c r="Q2912" s="578">
        <v>762.38788604736294</v>
      </c>
      <c r="R2912" s="578">
        <v>0.52733859401026428</v>
      </c>
      <c r="S2912" s="578">
        <v>1.2901177203881724E-2</v>
      </c>
      <c r="T2912" s="578">
        <v>5.0723866540162473E-3</v>
      </c>
      <c r="U2912" s="578">
        <v>3.5050341146445549</v>
      </c>
      <c r="V2912" s="578">
        <v>929.5359497070308</v>
      </c>
      <c r="W2912" s="578">
        <v>0.74109673337443327</v>
      </c>
      <c r="X2912" s="578">
        <v>0.13172424006764502</v>
      </c>
      <c r="Y2912" s="578">
        <v>6.1844699957873603E-3</v>
      </c>
    </row>
    <row r="2913" spans="1:25" x14ac:dyDescent="0.3">
      <c r="A2913" s="310" t="s">
        <v>5319</v>
      </c>
      <c r="B2913" s="310" t="s">
        <v>2192</v>
      </c>
      <c r="C2913" s="310" t="s">
        <v>5049</v>
      </c>
      <c r="D2913" s="36">
        <v>15</v>
      </c>
      <c r="E2913" s="36">
        <v>2020</v>
      </c>
      <c r="F2913" s="578">
        <v>2.9429829199647548</v>
      </c>
      <c r="G2913" s="578">
        <v>748.49821885426775</v>
      </c>
      <c r="H2913" s="578">
        <v>0.51009459501134746</v>
      </c>
      <c r="I2913" s="578">
        <v>1.3874328228666825E-2</v>
      </c>
      <c r="J2913" s="578">
        <v>4.9799757592457619E-3</v>
      </c>
      <c r="K2913" s="578">
        <v>3.3819431881159554</v>
      </c>
      <c r="L2913" s="578">
        <v>907.1652208964025</v>
      </c>
      <c r="M2913" s="578">
        <v>0.70398942974194723</v>
      </c>
      <c r="N2913" s="578">
        <v>0.12128991831438374</v>
      </c>
      <c r="O2913" s="578">
        <v>6.0356328734390702E-3</v>
      </c>
      <c r="P2913" s="578">
        <v>2.9429828678106875</v>
      </c>
      <c r="Q2913" s="578">
        <v>748.49821345011355</v>
      </c>
      <c r="R2913" s="578">
        <v>0.51009459132728752</v>
      </c>
      <c r="S2913" s="578">
        <v>1.3874328752914701E-2</v>
      </c>
      <c r="T2913" s="578">
        <v>4.9799757592457619E-3</v>
      </c>
      <c r="U2913" s="578">
        <v>3.3819431881159527</v>
      </c>
      <c r="V2913" s="578">
        <v>907.1652208964025</v>
      </c>
      <c r="W2913" s="578">
        <v>0.70398941356082378</v>
      </c>
      <c r="X2913" s="578">
        <v>0.12128991833075475</v>
      </c>
      <c r="Y2913" s="578">
        <v>6.0356328225073669E-3</v>
      </c>
    </row>
    <row r="2914" spans="1:25" x14ac:dyDescent="0.3">
      <c r="A2914" s="580" t="s">
        <v>5320</v>
      </c>
      <c r="B2914" s="580" t="s">
        <v>2192</v>
      </c>
      <c r="C2914" s="580" t="s">
        <v>5049</v>
      </c>
      <c r="D2914" s="581">
        <v>16</v>
      </c>
      <c r="E2914" s="581">
        <v>2020</v>
      </c>
      <c r="F2914" s="582">
        <v>2.8822022372746274</v>
      </c>
      <c r="G2914" s="582">
        <v>751.84376366933122</v>
      </c>
      <c r="H2914" s="582">
        <v>0.50774862751980709</v>
      </c>
      <c r="I2914" s="582">
        <v>1.554066106458165E-2</v>
      </c>
      <c r="J2914" s="582">
        <v>5.0022348295897202E-3</v>
      </c>
      <c r="K2914" s="582">
        <v>3.3016944685390728</v>
      </c>
      <c r="L2914" s="582">
        <v>901.47350374857547</v>
      </c>
      <c r="M2914" s="582">
        <v>0.68050508225739237</v>
      </c>
      <c r="N2914" s="582">
        <v>0.11400001409492649</v>
      </c>
      <c r="O2914" s="582">
        <v>5.9977627461194017E-3</v>
      </c>
      <c r="P2914" s="582">
        <v>2.8822021851205251</v>
      </c>
      <c r="Q2914" s="582">
        <v>751.84376907348576</v>
      </c>
      <c r="R2914" s="582">
        <v>0.50774863572587448</v>
      </c>
      <c r="S2914" s="582">
        <v>1.55406631604364E-2</v>
      </c>
      <c r="T2914" s="582">
        <v>5.0022348295897202E-3</v>
      </c>
      <c r="U2914" s="582">
        <v>3.3016946249908852</v>
      </c>
      <c r="V2914" s="582">
        <v>901.47350851694705</v>
      </c>
      <c r="W2914" s="582">
        <v>0.68050508056088121</v>
      </c>
      <c r="X2914" s="582">
        <v>0.11400001409492649</v>
      </c>
      <c r="Y2914" s="582">
        <v>5.9977627436940822E-3</v>
      </c>
    </row>
    <row r="2915" spans="1:25" x14ac:dyDescent="0.3">
      <c r="A2915" s="310" t="s">
        <v>5321</v>
      </c>
      <c r="B2915" s="310" t="s">
        <v>2192</v>
      </c>
      <c r="C2915" s="310" t="s">
        <v>5049</v>
      </c>
      <c r="D2915" s="36">
        <v>1</v>
      </c>
      <c r="E2915" s="36">
        <v>2030</v>
      </c>
      <c r="F2915" s="578">
        <v>12.371432344120075</v>
      </c>
      <c r="G2915" s="578">
        <v>6321.2397969563726</v>
      </c>
      <c r="H2915" s="578">
        <v>11.164157999529049</v>
      </c>
      <c r="I2915" s="578">
        <v>2.115602902813405E-2</v>
      </c>
      <c r="J2915" s="578">
        <v>4.21474334628631E-2</v>
      </c>
      <c r="K2915" s="578">
        <v>12.424515721152225</v>
      </c>
      <c r="L2915" s="578">
        <v>6365.2645517984965</v>
      </c>
      <c r="M2915" s="578">
        <v>11.227825341067074</v>
      </c>
      <c r="N2915" s="578">
        <v>2.135405106135595E-2</v>
      </c>
      <c r="O2915" s="578">
        <v>4.2440977316194478E-2</v>
      </c>
      <c r="P2915" s="578">
        <v>12.371432344146299</v>
      </c>
      <c r="Q2915" s="578">
        <v>6321.2396418253502</v>
      </c>
      <c r="R2915" s="578">
        <v>11.164158396917575</v>
      </c>
      <c r="S2915" s="578">
        <v>2.1156028504265099E-2</v>
      </c>
      <c r="T2915" s="578">
        <v>4.21474334628631E-2</v>
      </c>
      <c r="U2915" s="578">
        <v>12.4245146780661</v>
      </c>
      <c r="V2915" s="578">
        <v>6365.2643992106077</v>
      </c>
      <c r="W2915" s="578">
        <v>11.22782578865975</v>
      </c>
      <c r="X2915" s="578">
        <v>2.1354050536729102E-2</v>
      </c>
      <c r="Y2915" s="578">
        <v>4.2440977840063426E-2</v>
      </c>
    </row>
    <row r="2916" spans="1:25" x14ac:dyDescent="0.3">
      <c r="A2916" s="310" t="s">
        <v>5322</v>
      </c>
      <c r="B2916" s="310" t="s">
        <v>2192</v>
      </c>
      <c r="C2916" s="310" t="s">
        <v>5049</v>
      </c>
      <c r="D2916" s="36">
        <v>2</v>
      </c>
      <c r="E2916" s="36">
        <v>2030</v>
      </c>
      <c r="F2916" s="578">
        <v>6.7960967183316772</v>
      </c>
      <c r="G2916" s="578">
        <v>3151.5879160563122</v>
      </c>
      <c r="H2916" s="578">
        <v>5.8798542334940631</v>
      </c>
      <c r="I2916" s="578">
        <v>1.0412330988022668E-2</v>
      </c>
      <c r="J2916" s="578">
        <v>2.1013507289656699E-2</v>
      </c>
      <c r="K2916" s="578">
        <v>6.8617285849071123</v>
      </c>
      <c r="L2916" s="578">
        <v>3204.7701454162525</v>
      </c>
      <c r="M2916" s="578">
        <v>5.9632266077993901</v>
      </c>
      <c r="N2916" s="578">
        <v>1.0653261671980828E-2</v>
      </c>
      <c r="O2916" s="578">
        <v>2.1368088569336821E-2</v>
      </c>
      <c r="P2916" s="578">
        <v>6.7960967183106078</v>
      </c>
      <c r="Q2916" s="578">
        <v>3151.5880203247048</v>
      </c>
      <c r="R2916" s="578">
        <v>5.879854056758627</v>
      </c>
      <c r="S2916" s="578">
        <v>1.0412330469004366E-2</v>
      </c>
      <c r="T2916" s="578">
        <v>2.1013507289656699E-2</v>
      </c>
      <c r="U2916" s="578">
        <v>6.8617288431782955</v>
      </c>
      <c r="V2916" s="578">
        <v>3204.7701454162552</v>
      </c>
      <c r="W2916" s="578">
        <v>5.9632268985296752</v>
      </c>
      <c r="X2916" s="578">
        <v>1.0653262302563801E-2</v>
      </c>
      <c r="Y2916" s="578">
        <v>2.1368088569336821E-2</v>
      </c>
    </row>
    <row r="2917" spans="1:25" x14ac:dyDescent="0.3">
      <c r="A2917" s="310" t="s">
        <v>5323</v>
      </c>
      <c r="B2917" s="310" t="s">
        <v>2192</v>
      </c>
      <c r="C2917" s="310" t="s">
        <v>5049</v>
      </c>
      <c r="D2917" s="36">
        <v>3</v>
      </c>
      <c r="E2917" s="36">
        <v>2030</v>
      </c>
      <c r="F2917" s="578">
        <v>3.9857657742179478</v>
      </c>
      <c r="G2917" s="578">
        <v>1789.07932154337</v>
      </c>
      <c r="H2917" s="578">
        <v>3.1487836648351051</v>
      </c>
      <c r="I2917" s="578">
        <v>6.2081790306365249E-3</v>
      </c>
      <c r="J2917" s="578">
        <v>1.1928852608737798E-2</v>
      </c>
      <c r="K2917" s="578">
        <v>3.9980671699261849</v>
      </c>
      <c r="L2917" s="578">
        <v>1806.0130322774226</v>
      </c>
      <c r="M2917" s="578">
        <v>3.1946960048080602</v>
      </c>
      <c r="N2917" s="578">
        <v>6.2757106667277116E-3</v>
      </c>
      <c r="O2917" s="578">
        <v>1.2041749034930575E-2</v>
      </c>
      <c r="P2917" s="578">
        <v>3.9857656699098176</v>
      </c>
      <c r="Q2917" s="578">
        <v>1789.0792172749802</v>
      </c>
      <c r="R2917" s="578">
        <v>3.1487837383416801</v>
      </c>
      <c r="S2917" s="578">
        <v>6.2081790306365249E-3</v>
      </c>
      <c r="T2917" s="578">
        <v>1.1928852084868848E-2</v>
      </c>
      <c r="U2917" s="578">
        <v>3.9980670134586926</v>
      </c>
      <c r="V2917" s="578">
        <v>1806.0130844116175</v>
      </c>
      <c r="W2917" s="578">
        <v>3.1946959382815523</v>
      </c>
      <c r="X2917" s="578">
        <v>6.2757107211268617E-3</v>
      </c>
      <c r="Y2917" s="578">
        <v>1.2041749034930575E-2</v>
      </c>
    </row>
    <row r="2918" spans="1:25" x14ac:dyDescent="0.3">
      <c r="A2918" s="310" t="s">
        <v>5324</v>
      </c>
      <c r="B2918" s="310" t="s">
        <v>2192</v>
      </c>
      <c r="C2918" s="310" t="s">
        <v>5049</v>
      </c>
      <c r="D2918" s="36">
        <v>4</v>
      </c>
      <c r="E2918" s="36">
        <v>2030</v>
      </c>
      <c r="F2918" s="578">
        <v>3.3152574470276051</v>
      </c>
      <c r="G2918" s="578">
        <v>1415.0657221476174</v>
      </c>
      <c r="H2918" s="578">
        <v>2.3276426470250327</v>
      </c>
      <c r="I2918" s="578">
        <v>5.3940426166529144E-3</v>
      </c>
      <c r="J2918" s="578">
        <v>9.4350777847769934E-3</v>
      </c>
      <c r="K2918" s="578">
        <v>3.4082138561081226</v>
      </c>
      <c r="L2918" s="578">
        <v>1461.8669738769477</v>
      </c>
      <c r="M2918" s="578">
        <v>2.4520310482475849</v>
      </c>
      <c r="N2918" s="578">
        <v>5.5781041860048647E-3</v>
      </c>
      <c r="O2918" s="578">
        <v>9.747134254818466E-3</v>
      </c>
      <c r="P2918" s="578">
        <v>3.3152573948683104</v>
      </c>
      <c r="Q2918" s="578">
        <v>1415.0657221476174</v>
      </c>
      <c r="R2918" s="578">
        <v>2.3276427054958351</v>
      </c>
      <c r="S2918" s="578">
        <v>5.3940426192108709E-3</v>
      </c>
      <c r="T2918" s="578">
        <v>9.4350777314199732E-3</v>
      </c>
      <c r="U2918" s="578">
        <v>3.4082138039644398</v>
      </c>
      <c r="V2918" s="578">
        <v>1461.8672866821248</v>
      </c>
      <c r="W2918" s="578">
        <v>2.4520309179176025</v>
      </c>
      <c r="X2918" s="578">
        <v>5.5781041854743273E-3</v>
      </c>
      <c r="Y2918" s="578">
        <v>9.7471342014614406E-3</v>
      </c>
    </row>
    <row r="2919" spans="1:25" x14ac:dyDescent="0.3">
      <c r="A2919" s="310" t="s">
        <v>5325</v>
      </c>
      <c r="B2919" s="310" t="s">
        <v>2192</v>
      </c>
      <c r="C2919" s="310" t="s">
        <v>5049</v>
      </c>
      <c r="D2919" s="36">
        <v>5</v>
      </c>
      <c r="E2919" s="36">
        <v>2030</v>
      </c>
      <c r="F2919" s="578">
        <v>2.9690853122652876</v>
      </c>
      <c r="G2919" s="578">
        <v>1233.2930246988874</v>
      </c>
      <c r="H2919" s="578">
        <v>1.8289783316473978</v>
      </c>
      <c r="I2919" s="578">
        <v>5.1562893921375929E-3</v>
      </c>
      <c r="J2919" s="578">
        <v>8.2230953363856881E-3</v>
      </c>
      <c r="K2919" s="578">
        <v>3.1600131827825972</v>
      </c>
      <c r="L2919" s="578">
        <v>1319.7043698628675</v>
      </c>
      <c r="M2919" s="578">
        <v>2.0463445914665428</v>
      </c>
      <c r="N2919" s="578">
        <v>6.0266022928203676E-3</v>
      </c>
      <c r="O2919" s="578">
        <v>8.7992514794071486E-3</v>
      </c>
      <c r="P2919" s="578">
        <v>2.9690852601164521</v>
      </c>
      <c r="Q2919" s="578">
        <v>1233.2930246988874</v>
      </c>
      <c r="R2919" s="578">
        <v>1.8289783968545277</v>
      </c>
      <c r="S2919" s="578">
        <v>5.1562894454946183E-3</v>
      </c>
      <c r="T2919" s="578">
        <v>8.2230953848920728E-3</v>
      </c>
      <c r="U2919" s="578">
        <v>3.1600130263204047</v>
      </c>
      <c r="V2919" s="578">
        <v>1319.7044219970651</v>
      </c>
      <c r="W2919" s="578">
        <v>2.0463445734136823</v>
      </c>
      <c r="X2919" s="578">
        <v>6.0266023461773895E-3</v>
      </c>
      <c r="Y2919" s="578">
        <v>8.7992514794071486E-3</v>
      </c>
    </row>
    <row r="2920" spans="1:25" x14ac:dyDescent="0.3">
      <c r="A2920" s="310" t="s">
        <v>5326</v>
      </c>
      <c r="B2920" s="310" t="s">
        <v>2192</v>
      </c>
      <c r="C2920" s="310" t="s">
        <v>5049</v>
      </c>
      <c r="D2920" s="36">
        <v>6</v>
      </c>
      <c r="E2920" s="36">
        <v>2030</v>
      </c>
      <c r="F2920" s="578">
        <v>2.6677103383658451</v>
      </c>
      <c r="G2920" s="578">
        <v>1108.1212476094499</v>
      </c>
      <c r="H2920" s="578">
        <v>1.4589685421102925</v>
      </c>
      <c r="I2920" s="578">
        <v>4.5520289991145529E-3</v>
      </c>
      <c r="J2920" s="578">
        <v>7.3885028881098408E-3</v>
      </c>
      <c r="K2920" s="578">
        <v>2.944005260027093</v>
      </c>
      <c r="L2920" s="578">
        <v>1228.7095947265575</v>
      </c>
      <c r="M2920" s="578">
        <v>1.7425452953502774</v>
      </c>
      <c r="N2920" s="578">
        <v>7.1751126993149176E-3</v>
      </c>
      <c r="O2920" s="578">
        <v>8.1925413881738952E-3</v>
      </c>
      <c r="P2920" s="578">
        <v>2.6677101819036526</v>
      </c>
      <c r="Q2920" s="578">
        <v>1108.1212476094499</v>
      </c>
      <c r="R2920" s="578">
        <v>1.4589685772998524</v>
      </c>
      <c r="S2920" s="578">
        <v>4.5520289991145529E-3</v>
      </c>
      <c r="T2920" s="578">
        <v>7.3885029414668627E-3</v>
      </c>
      <c r="U2920" s="578">
        <v>2.9440054164998228</v>
      </c>
      <c r="V2920" s="578">
        <v>1228.7095947265575</v>
      </c>
      <c r="W2920" s="578">
        <v>1.7425452867691948</v>
      </c>
      <c r="X2920" s="578">
        <v>7.1751126987843802E-3</v>
      </c>
      <c r="Y2920" s="578">
        <v>8.1925414415309171E-3</v>
      </c>
    </row>
    <row r="2921" spans="1:25" x14ac:dyDescent="0.3">
      <c r="A2921" s="310" t="s">
        <v>5327</v>
      </c>
      <c r="B2921" s="310" t="s">
        <v>2192</v>
      </c>
      <c r="C2921" s="310" t="s">
        <v>5049</v>
      </c>
      <c r="D2921" s="36">
        <v>7</v>
      </c>
      <c r="E2921" s="36">
        <v>2030</v>
      </c>
      <c r="F2921" s="578">
        <v>2.6803038284281149</v>
      </c>
      <c r="G2921" s="578">
        <v>1069.5783329009951</v>
      </c>
      <c r="H2921" s="578">
        <v>1.251866030089325</v>
      </c>
      <c r="I2921" s="578">
        <v>5.6404866513541149E-3</v>
      </c>
      <c r="J2921" s="578">
        <v>7.1315133706472446E-3</v>
      </c>
      <c r="K2921" s="578">
        <v>3.00315614862203</v>
      </c>
      <c r="L2921" s="578">
        <v>1210.1703122456825</v>
      </c>
      <c r="M2921" s="578">
        <v>1.522326780523745</v>
      </c>
      <c r="N2921" s="578">
        <v>2.0335704254951702E-2</v>
      </c>
      <c r="O2921" s="578">
        <v>8.0689203993339655E-3</v>
      </c>
      <c r="P2921" s="578">
        <v>2.6803037762783002</v>
      </c>
      <c r="Q2921" s="578">
        <v>1069.5783329009951</v>
      </c>
      <c r="R2921" s="578">
        <v>1.251865990300755</v>
      </c>
      <c r="S2921" s="578">
        <v>5.6404864471157092E-3</v>
      </c>
      <c r="T2921" s="578">
        <v>7.1315133197155421E-3</v>
      </c>
      <c r="U2921" s="578">
        <v>3.0031562007813246</v>
      </c>
      <c r="V2921" s="578">
        <v>1210.1703122456825</v>
      </c>
      <c r="W2921" s="578">
        <v>1.5223268144348623</v>
      </c>
      <c r="X2921" s="578">
        <v>2.0335704254951702E-2</v>
      </c>
      <c r="Y2921" s="578">
        <v>8.0689202926199199E-3</v>
      </c>
    </row>
    <row r="2922" spans="1:25" x14ac:dyDescent="0.3">
      <c r="A2922" s="310" t="s">
        <v>5328</v>
      </c>
      <c r="B2922" s="310" t="s">
        <v>2192</v>
      </c>
      <c r="C2922" s="310" t="s">
        <v>5049</v>
      </c>
      <c r="D2922" s="36">
        <v>8</v>
      </c>
      <c r="E2922" s="36">
        <v>2030</v>
      </c>
      <c r="F2922" s="578">
        <v>2.6455990613995546</v>
      </c>
      <c r="G2922" s="578">
        <v>948.46569410959853</v>
      </c>
      <c r="H2922" s="578">
        <v>0.98350648525835282</v>
      </c>
      <c r="I2922" s="578">
        <v>6.9370355572004813E-3</v>
      </c>
      <c r="J2922" s="578">
        <v>6.3239808805519646E-3</v>
      </c>
      <c r="K2922" s="578">
        <v>3.0046788845910775</v>
      </c>
      <c r="L2922" s="578">
        <v>1110.2430165608675</v>
      </c>
      <c r="M2922" s="578">
        <v>1.2424255856667474</v>
      </c>
      <c r="N2922" s="578">
        <v>4.8722717631941651E-2</v>
      </c>
      <c r="O2922" s="578">
        <v>7.402647521909474E-3</v>
      </c>
      <c r="P2922" s="578">
        <v>2.6455992700262678</v>
      </c>
      <c r="Q2922" s="578">
        <v>948.46571032206168</v>
      </c>
      <c r="R2922" s="578">
        <v>0.98350645684361793</v>
      </c>
      <c r="S2922" s="578">
        <v>6.9370354503348573E-3</v>
      </c>
      <c r="T2922" s="578">
        <v>6.3239808805519646E-3</v>
      </c>
      <c r="U2922" s="578">
        <v>3.0046788324370124</v>
      </c>
      <c r="V2922" s="578">
        <v>1110.2430165608675</v>
      </c>
      <c r="W2922" s="578">
        <v>1.2424256028728724</v>
      </c>
      <c r="X2922" s="578">
        <v>4.8722717637398626E-2</v>
      </c>
      <c r="Y2922" s="578">
        <v>7.4026475728411791E-3</v>
      </c>
    </row>
    <row r="2923" spans="1:25" x14ac:dyDescent="0.3">
      <c r="A2923" s="310" t="s">
        <v>5329</v>
      </c>
      <c r="B2923" s="310" t="s">
        <v>2192</v>
      </c>
      <c r="C2923" s="310" t="s">
        <v>5049</v>
      </c>
      <c r="D2923" s="36">
        <v>9</v>
      </c>
      <c r="E2923" s="36">
        <v>2030</v>
      </c>
      <c r="F2923" s="578">
        <v>2.7431408454525172</v>
      </c>
      <c r="G2923" s="578">
        <v>907.10972023010208</v>
      </c>
      <c r="H2923" s="578">
        <v>0.79705354305769993</v>
      </c>
      <c r="I2923" s="578">
        <v>8.2869172425527379E-3</v>
      </c>
      <c r="J2923" s="578">
        <v>6.0482365928085794E-3</v>
      </c>
      <c r="K2923" s="578">
        <v>3.12739960915424</v>
      </c>
      <c r="L2923" s="578">
        <v>1084.5146344502725</v>
      </c>
      <c r="M2923" s="578">
        <v>1.0424271000507925</v>
      </c>
      <c r="N2923" s="578">
        <v>0.10143997740973022</v>
      </c>
      <c r="O2923" s="578">
        <v>7.23109682439826E-3</v>
      </c>
      <c r="P2923" s="578">
        <v>2.7431408976165099</v>
      </c>
      <c r="Q2923" s="578">
        <v>907.10971514383903</v>
      </c>
      <c r="R2923" s="578">
        <v>0.79705359623403593</v>
      </c>
      <c r="S2923" s="578">
        <v>8.2869171407461747E-3</v>
      </c>
      <c r="T2923" s="578">
        <v>6.0482365903832599E-3</v>
      </c>
      <c r="U2923" s="578">
        <v>3.1273996091749674</v>
      </c>
      <c r="V2923" s="578">
        <v>1084.5146865844677</v>
      </c>
      <c r="W2923" s="578">
        <v>1.0424271337518149</v>
      </c>
      <c r="X2923" s="578">
        <v>0.10143997752584236</v>
      </c>
      <c r="Y2923" s="578">
        <v>7.23109682439826E-3</v>
      </c>
    </row>
    <row r="2924" spans="1:25" x14ac:dyDescent="0.3">
      <c r="A2924" s="310" t="s">
        <v>5330</v>
      </c>
      <c r="B2924" s="310" t="s">
        <v>2192</v>
      </c>
      <c r="C2924" s="310" t="s">
        <v>5049</v>
      </c>
      <c r="D2924" s="36">
        <v>10</v>
      </c>
      <c r="E2924" s="36">
        <v>2030</v>
      </c>
      <c r="F2924" s="578">
        <v>2.82246742694231</v>
      </c>
      <c r="G2924" s="578">
        <v>875.0142943064368</v>
      </c>
      <c r="H2924" s="578">
        <v>0.65095510686796831</v>
      </c>
      <c r="I2924" s="578">
        <v>9.3604838806034592E-3</v>
      </c>
      <c r="J2924" s="578">
        <v>5.8342369205395973E-3</v>
      </c>
      <c r="K2924" s="578">
        <v>3.2175513039398203</v>
      </c>
      <c r="L2924" s="578">
        <v>1061.5328140258725</v>
      </c>
      <c r="M2924" s="578">
        <v>0.89501279130611944</v>
      </c>
      <c r="N2924" s="578">
        <v>0.14665124336412749</v>
      </c>
      <c r="O2924" s="578">
        <v>7.0778587275223456E-3</v>
      </c>
      <c r="P2924" s="578">
        <v>2.8224675312540395</v>
      </c>
      <c r="Q2924" s="578">
        <v>875.01428349812795</v>
      </c>
      <c r="R2924" s="578">
        <v>0.65095512030741975</v>
      </c>
      <c r="S2924" s="578">
        <v>9.3604837743062573E-3</v>
      </c>
      <c r="T2924" s="578">
        <v>5.8342369738966201E-3</v>
      </c>
      <c r="U2924" s="578">
        <v>3.2175512517857552</v>
      </c>
      <c r="V2924" s="578">
        <v>1061.5327618916776</v>
      </c>
      <c r="W2924" s="578">
        <v>0.89501276056580492</v>
      </c>
      <c r="X2924" s="578">
        <v>0.14665124336412749</v>
      </c>
      <c r="Y2924" s="578">
        <v>7.0778587275223456E-3</v>
      </c>
    </row>
    <row r="2925" spans="1:25" x14ac:dyDescent="0.3">
      <c r="A2925" s="310" t="s">
        <v>5331</v>
      </c>
      <c r="B2925" s="310" t="s">
        <v>2192</v>
      </c>
      <c r="C2925" s="310" t="s">
        <v>5049</v>
      </c>
      <c r="D2925" s="36">
        <v>11</v>
      </c>
      <c r="E2925" s="36">
        <v>2030</v>
      </c>
      <c r="F2925" s="578">
        <v>2.9139854241153249</v>
      </c>
      <c r="G2925" s="578">
        <v>849.8770119349158</v>
      </c>
      <c r="H2925" s="578">
        <v>0.52533653440013928</v>
      </c>
      <c r="I2925" s="578">
        <v>1.0410935500847988E-2</v>
      </c>
      <c r="J2925" s="578">
        <v>5.6666313927659397E-3</v>
      </c>
      <c r="K2925" s="578">
        <v>3.298757677502405</v>
      </c>
      <c r="L2925" s="578">
        <v>1036.0214201609272</v>
      </c>
      <c r="M2925" s="578">
        <v>0.75153176935130728</v>
      </c>
      <c r="N2925" s="578">
        <v>0.16551620358101551</v>
      </c>
      <c r="O2925" s="578">
        <v>6.9077683607853598E-3</v>
      </c>
      <c r="P2925" s="578">
        <v>2.9139856327472353</v>
      </c>
      <c r="Q2925" s="578">
        <v>849.87701670328727</v>
      </c>
      <c r="R2925" s="578">
        <v>0.5253365197562132</v>
      </c>
      <c r="S2925" s="578">
        <v>1.0410935461360762E-2</v>
      </c>
      <c r="T2925" s="578">
        <v>5.6666313418342346E-3</v>
      </c>
      <c r="U2925" s="578">
        <v>3.2987576750137975</v>
      </c>
      <c r="V2925" s="578">
        <v>1036.0214201609272</v>
      </c>
      <c r="W2925" s="578">
        <v>0.7515318129973515</v>
      </c>
      <c r="X2925" s="578">
        <v>0.16551620358101551</v>
      </c>
      <c r="Y2925" s="578">
        <v>6.9077684141423826E-3</v>
      </c>
    </row>
    <row r="2926" spans="1:25" x14ac:dyDescent="0.3">
      <c r="A2926" s="310" t="s">
        <v>5332</v>
      </c>
      <c r="B2926" s="310" t="s">
        <v>2192</v>
      </c>
      <c r="C2926" s="310" t="s">
        <v>5049</v>
      </c>
      <c r="D2926" s="36">
        <v>12</v>
      </c>
      <c r="E2926" s="36">
        <v>2030</v>
      </c>
      <c r="F2926" s="578">
        <v>2.9888662748924473</v>
      </c>
      <c r="G2926" s="578">
        <v>829.31359577178921</v>
      </c>
      <c r="H2926" s="578">
        <v>0.42255829173745929</v>
      </c>
      <c r="I2926" s="578">
        <v>1.1270393017639399E-2</v>
      </c>
      <c r="J2926" s="578">
        <v>5.5295225150378694E-3</v>
      </c>
      <c r="K2926" s="578">
        <v>3.3545621107973553</v>
      </c>
      <c r="L2926" s="578">
        <v>1010.0742505391426</v>
      </c>
      <c r="M2926" s="578">
        <v>0.62458896075092152</v>
      </c>
      <c r="N2926" s="578">
        <v>0.15926726648588801</v>
      </c>
      <c r="O2926" s="578">
        <v>6.7347611087219122E-3</v>
      </c>
      <c r="P2926" s="578">
        <v>2.9888664835087448</v>
      </c>
      <c r="Q2926" s="578">
        <v>829.31359577178932</v>
      </c>
      <c r="R2926" s="578">
        <v>0.422558275143122</v>
      </c>
      <c r="S2926" s="578">
        <v>1.1270394062762474E-2</v>
      </c>
      <c r="T2926" s="578">
        <v>5.5295225659695718E-3</v>
      </c>
      <c r="U2926" s="578">
        <v>3.354562215105485</v>
      </c>
      <c r="V2926" s="578">
        <v>1010.0742505391426</v>
      </c>
      <c r="W2926" s="578">
        <v>0.62458893203286869</v>
      </c>
      <c r="X2926" s="578">
        <v>0.1592672665380325</v>
      </c>
      <c r="Y2926" s="578">
        <v>6.7347611087219122E-3</v>
      </c>
    </row>
    <row r="2927" spans="1:25" x14ac:dyDescent="0.3">
      <c r="A2927" s="310" t="s">
        <v>5333</v>
      </c>
      <c r="B2927" s="310" t="s">
        <v>2192</v>
      </c>
      <c r="C2927" s="310" t="s">
        <v>5049</v>
      </c>
      <c r="D2927" s="36">
        <v>13</v>
      </c>
      <c r="E2927" s="36">
        <v>2030</v>
      </c>
      <c r="F2927" s="578">
        <v>2.9115839227387474</v>
      </c>
      <c r="G2927" s="578">
        <v>781.97541522979691</v>
      </c>
      <c r="H2927" s="578">
        <v>0.34948814729447453</v>
      </c>
      <c r="I2927" s="578">
        <v>1.1520955548614075E-2</v>
      </c>
      <c r="J2927" s="578">
        <v>5.2138915489194871E-3</v>
      </c>
      <c r="K2927" s="578">
        <v>3.2654372886766652</v>
      </c>
      <c r="L2927" s="578">
        <v>958.11636193593279</v>
      </c>
      <c r="M2927" s="578">
        <v>0.53281235717531628</v>
      </c>
      <c r="N2927" s="578">
        <v>0.1461466379247815</v>
      </c>
      <c r="O2927" s="578">
        <v>6.3883288676151971E-3</v>
      </c>
      <c r="P2927" s="578">
        <v>2.9115838718264451</v>
      </c>
      <c r="Q2927" s="578">
        <v>781.97542063395144</v>
      </c>
      <c r="R2927" s="578">
        <v>0.34948814310397774</v>
      </c>
      <c r="S2927" s="578">
        <v>1.1520957103925825E-2</v>
      </c>
      <c r="T2927" s="578">
        <v>5.2138914955624652E-3</v>
      </c>
      <c r="U2927" s="578">
        <v>3.2654373383472</v>
      </c>
      <c r="V2927" s="578">
        <v>958.11636734008732</v>
      </c>
      <c r="W2927" s="578">
        <v>0.53281237545176396</v>
      </c>
      <c r="X2927" s="578">
        <v>0.1461466379247815</v>
      </c>
      <c r="Y2927" s="578">
        <v>6.3883288676151971E-3</v>
      </c>
    </row>
    <row r="2928" spans="1:25" x14ac:dyDescent="0.3">
      <c r="A2928" s="310" t="s">
        <v>5334</v>
      </c>
      <c r="B2928" s="310" t="s">
        <v>2192</v>
      </c>
      <c r="C2928" s="310" t="s">
        <v>5049</v>
      </c>
      <c r="D2928" s="36">
        <v>14</v>
      </c>
      <c r="E2928" s="36">
        <v>2030</v>
      </c>
      <c r="F2928" s="578">
        <v>2.7714923774710725</v>
      </c>
      <c r="G2928" s="578">
        <v>763.46419270833303</v>
      </c>
      <c r="H2928" s="578">
        <v>0.32674714604960725</v>
      </c>
      <c r="I2928" s="578">
        <v>1.18633652756822E-2</v>
      </c>
      <c r="J2928" s="578">
        <v>5.0904663997547051E-3</v>
      </c>
      <c r="K2928" s="578">
        <v>3.1138602351627425</v>
      </c>
      <c r="L2928" s="578">
        <v>930.75535392761174</v>
      </c>
      <c r="M2928" s="578">
        <v>0.48915309787344052</v>
      </c>
      <c r="N2928" s="578">
        <v>0.13034606622992775</v>
      </c>
      <c r="O2928" s="578">
        <v>6.2058946835653198E-3</v>
      </c>
      <c r="P2928" s="578">
        <v>2.7714923265622953</v>
      </c>
      <c r="Q2928" s="578">
        <v>763.46419207254996</v>
      </c>
      <c r="R2928" s="578">
        <v>0.32674715359765549</v>
      </c>
      <c r="S2928" s="578">
        <v>1.1863365279509651E-2</v>
      </c>
      <c r="T2928" s="578">
        <v>5.0904663997547051E-3</v>
      </c>
      <c r="U2928" s="578">
        <v>3.1138600799371599</v>
      </c>
      <c r="V2928" s="578">
        <v>930.75536410013774</v>
      </c>
      <c r="W2928" s="578">
        <v>0.48915308954580378</v>
      </c>
      <c r="X2928" s="578">
        <v>0.13034606103550025</v>
      </c>
      <c r="Y2928" s="578">
        <v>6.2058946835653172E-3</v>
      </c>
    </row>
    <row r="2929" spans="1:25" x14ac:dyDescent="0.3">
      <c r="A2929" s="310" t="s">
        <v>5335</v>
      </c>
      <c r="B2929" s="310" t="s">
        <v>2192</v>
      </c>
      <c r="C2929" s="310" t="s">
        <v>5049</v>
      </c>
      <c r="D2929" s="36">
        <v>15</v>
      </c>
      <c r="E2929" s="36">
        <v>2030</v>
      </c>
      <c r="F2929" s="578">
        <v>2.6462877696867446</v>
      </c>
      <c r="G2929" s="578">
        <v>749.53225962320903</v>
      </c>
      <c r="H2929" s="578">
        <v>0.31032950494378925</v>
      </c>
      <c r="I2929" s="578">
        <v>1.2170410535494076E-2</v>
      </c>
      <c r="J2929" s="578">
        <v>4.9975749207078453E-3</v>
      </c>
      <c r="K2929" s="578">
        <v>2.9766738931135652</v>
      </c>
      <c r="L2929" s="578">
        <v>908.33625666300418</v>
      </c>
      <c r="M2929" s="578">
        <v>0.45532121245347851</v>
      </c>
      <c r="N2929" s="578">
        <v>0.11944262324777749</v>
      </c>
      <c r="O2929" s="578">
        <v>6.0564148831569256E-3</v>
      </c>
      <c r="P2929" s="578">
        <v>2.6462877684402448</v>
      </c>
      <c r="Q2929" s="578">
        <v>749.53225962320903</v>
      </c>
      <c r="R2929" s="578">
        <v>0.3103295136143055</v>
      </c>
      <c r="S2929" s="578">
        <v>1.2170410545498524E-2</v>
      </c>
      <c r="T2929" s="578">
        <v>4.9975749692142274E-3</v>
      </c>
      <c r="U2929" s="578">
        <v>2.976673996169545</v>
      </c>
      <c r="V2929" s="578">
        <v>908.33625666300418</v>
      </c>
      <c r="W2929" s="578">
        <v>0.45532121765897149</v>
      </c>
      <c r="X2929" s="578">
        <v>0.11944262324717125</v>
      </c>
      <c r="Y2929" s="578">
        <v>6.0564148831569256E-3</v>
      </c>
    </row>
    <row r="2930" spans="1:25" x14ac:dyDescent="0.3">
      <c r="A2930" s="580" t="s">
        <v>5336</v>
      </c>
      <c r="B2930" s="580" t="s">
        <v>2192</v>
      </c>
      <c r="C2930" s="580" t="s">
        <v>5049</v>
      </c>
      <c r="D2930" s="581">
        <v>16</v>
      </c>
      <c r="E2930" s="581">
        <v>2030</v>
      </c>
      <c r="F2930" s="582">
        <v>2.5502596650652878</v>
      </c>
      <c r="G2930" s="582">
        <v>752.85324764251652</v>
      </c>
      <c r="H2930" s="582">
        <v>0.30259497067299851</v>
      </c>
      <c r="I2930" s="582">
        <v>1.28715737377357E-2</v>
      </c>
      <c r="J2930" s="582">
        <v>5.0197176412135952E-3</v>
      </c>
      <c r="K2930" s="582">
        <v>2.8680421591814849</v>
      </c>
      <c r="L2930" s="582">
        <v>902.61345418294218</v>
      </c>
      <c r="M2930" s="582">
        <v>0.42853444283052</v>
      </c>
      <c r="N2930" s="582">
        <v>0.11139520257317274</v>
      </c>
      <c r="O2930" s="582">
        <v>6.0182567879868004E-3</v>
      </c>
      <c r="P2930" s="582">
        <v>2.5502596129112223</v>
      </c>
      <c r="Q2930" s="582">
        <v>752.85324223836199</v>
      </c>
      <c r="R2930" s="582">
        <v>0.30259497948190928</v>
      </c>
      <c r="S2930" s="582">
        <v>1.2871575822676548E-2</v>
      </c>
      <c r="T2930" s="582">
        <v>5.0197176412135952E-3</v>
      </c>
      <c r="U2930" s="582">
        <v>2.8680422634896852</v>
      </c>
      <c r="V2930" s="582">
        <v>902.61344909667923</v>
      </c>
      <c r="W2930" s="582">
        <v>0.42853446044970628</v>
      </c>
      <c r="X2930" s="582">
        <v>0.11139520257317274</v>
      </c>
      <c r="Y2930" s="582">
        <v>6.0182566861233921E-3</v>
      </c>
    </row>
    <row r="2931" spans="1:25" x14ac:dyDescent="0.3">
      <c r="A2931" s="310" t="s">
        <v>5337</v>
      </c>
      <c r="B2931" s="310" t="s">
        <v>2191</v>
      </c>
      <c r="C2931" s="310" t="s">
        <v>5049</v>
      </c>
      <c r="D2931" s="36">
        <v>1</v>
      </c>
      <c r="E2931" s="36">
        <v>2012</v>
      </c>
      <c r="F2931" s="578">
        <v>44.891026846928654</v>
      </c>
      <c r="G2931" s="578">
        <v>8284.3438975016197</v>
      </c>
      <c r="H2931" s="578">
        <v>7.9422600970525874</v>
      </c>
      <c r="I2931" s="578">
        <v>3.4855599403381299</v>
      </c>
      <c r="J2931" s="578">
        <v>7.0692971969644192E-2</v>
      </c>
      <c r="K2931" s="578">
        <v>45.281771884668423</v>
      </c>
      <c r="L2931" s="578">
        <v>8349.4261983235592</v>
      </c>
      <c r="M2931" s="578">
        <v>7.957733394306457</v>
      </c>
      <c r="N2931" s="578">
        <v>3.5003442615270597</v>
      </c>
      <c r="O2931" s="578">
        <v>7.1248345115842882E-2</v>
      </c>
      <c r="P2931" s="578">
        <v>44.891025857146175</v>
      </c>
      <c r="Q2931" s="578">
        <v>8284.3438975016197</v>
      </c>
      <c r="R2931" s="578">
        <v>7.9422608377256703</v>
      </c>
      <c r="S2931" s="578">
        <v>3.4855599403381299</v>
      </c>
      <c r="T2931" s="578">
        <v>7.0692971465177792E-2</v>
      </c>
      <c r="U2931" s="578">
        <v>45.2817698005625</v>
      </c>
      <c r="V2931" s="578">
        <v>8349.4263025919518</v>
      </c>
      <c r="W2931" s="578">
        <v>7.9577332426172918</v>
      </c>
      <c r="X2931" s="578">
        <v>3.5003445222973797</v>
      </c>
      <c r="Y2931" s="578">
        <v>7.1248345115842882E-2</v>
      </c>
    </row>
    <row r="2932" spans="1:25" x14ac:dyDescent="0.3">
      <c r="A2932" s="310" t="s">
        <v>5338</v>
      </c>
      <c r="B2932" s="310" t="s">
        <v>2191</v>
      </c>
      <c r="C2932" s="310" t="s">
        <v>5049</v>
      </c>
      <c r="D2932" s="36">
        <v>2</v>
      </c>
      <c r="E2932" s="36">
        <v>2012</v>
      </c>
      <c r="F2932" s="578">
        <v>20.996856220697076</v>
      </c>
      <c r="G2932" s="578">
        <v>4037.6855214436823</v>
      </c>
      <c r="H2932" s="578">
        <v>4.284331989823837</v>
      </c>
      <c r="I2932" s="578">
        <v>1.7482911249001751</v>
      </c>
      <c r="J2932" s="578">
        <v>3.4454883638924551E-2</v>
      </c>
      <c r="K2932" s="578">
        <v>21.500108901750799</v>
      </c>
      <c r="L2932" s="578">
        <v>4121.93457794189</v>
      </c>
      <c r="M2932" s="578">
        <v>4.3104832417059944</v>
      </c>
      <c r="N2932" s="578">
        <v>1.7666499260812949</v>
      </c>
      <c r="O2932" s="578">
        <v>3.5173812376645651E-2</v>
      </c>
      <c r="P2932" s="578">
        <v>20.996857265330547</v>
      </c>
      <c r="Q2932" s="578">
        <v>4037.6855214436823</v>
      </c>
      <c r="R2932" s="578">
        <v>4.2843323027482221</v>
      </c>
      <c r="S2932" s="578">
        <v>1.74829111962268</v>
      </c>
      <c r="T2932" s="578">
        <v>3.4454884162793499E-2</v>
      </c>
      <c r="U2932" s="578">
        <v>21.500107874346774</v>
      </c>
      <c r="V2932" s="578">
        <v>4121.9345258076946</v>
      </c>
      <c r="W2932" s="578">
        <v>4.3104832365061121</v>
      </c>
      <c r="X2932" s="578">
        <v>1.7666498944163251</v>
      </c>
      <c r="Y2932" s="578">
        <v>3.5173812376645651E-2</v>
      </c>
    </row>
    <row r="2933" spans="1:25" x14ac:dyDescent="0.3">
      <c r="A2933" s="310" t="s">
        <v>5339</v>
      </c>
      <c r="B2933" s="310" t="s">
        <v>2191</v>
      </c>
      <c r="C2933" s="310" t="s">
        <v>5049</v>
      </c>
      <c r="D2933" s="36">
        <v>3</v>
      </c>
      <c r="E2933" s="36">
        <v>2012</v>
      </c>
      <c r="F2933" s="578">
        <v>12.173777016175574</v>
      </c>
      <c r="G2933" s="578">
        <v>2392.4552078247002</v>
      </c>
      <c r="H2933" s="578">
        <v>2.287137708064007</v>
      </c>
      <c r="I2933" s="578">
        <v>0.97223860584199384</v>
      </c>
      <c r="J2933" s="578">
        <v>2.0415674060738277E-2</v>
      </c>
      <c r="K2933" s="578">
        <v>12.301442014383252</v>
      </c>
      <c r="L2933" s="578">
        <v>2409.4267476399723</v>
      </c>
      <c r="M2933" s="578">
        <v>2.2976962401589773</v>
      </c>
      <c r="N2933" s="578">
        <v>0.97562007606029477</v>
      </c>
      <c r="O2933" s="578">
        <v>2.0560498776224699E-2</v>
      </c>
      <c r="P2933" s="578">
        <v>12.173774915009975</v>
      </c>
      <c r="Q2933" s="578">
        <v>2392.4552078247002</v>
      </c>
      <c r="R2933" s="578">
        <v>2.287137712138545</v>
      </c>
      <c r="S2933" s="578">
        <v>0.97223864278445593</v>
      </c>
      <c r="T2933" s="578">
        <v>2.0415674060738277E-2</v>
      </c>
      <c r="U2933" s="578">
        <v>12.3014440952683</v>
      </c>
      <c r="V2933" s="578">
        <v>2409.4267476399723</v>
      </c>
      <c r="W2933" s="578">
        <v>2.2976961357053325</v>
      </c>
      <c r="X2933" s="578">
        <v>0.97562010725960091</v>
      </c>
      <c r="Y2933" s="578">
        <v>2.0560498776224699E-2</v>
      </c>
    </row>
    <row r="2934" spans="1:25" x14ac:dyDescent="0.3">
      <c r="A2934" s="310" t="s">
        <v>5340</v>
      </c>
      <c r="B2934" s="310" t="s">
        <v>2191</v>
      </c>
      <c r="C2934" s="310" t="s">
        <v>5049</v>
      </c>
      <c r="D2934" s="36">
        <v>4</v>
      </c>
      <c r="E2934" s="36">
        <v>2012</v>
      </c>
      <c r="F2934" s="578">
        <v>9.4618512160183403</v>
      </c>
      <c r="G2934" s="578">
        <v>1894.0747998555451</v>
      </c>
      <c r="H2934" s="578">
        <v>1.6498616534518025</v>
      </c>
      <c r="I2934" s="578">
        <v>0.71886908775195413</v>
      </c>
      <c r="J2934" s="578">
        <v>1.6162869821224949E-2</v>
      </c>
      <c r="K2934" s="578">
        <v>9.5728860316982214</v>
      </c>
      <c r="L2934" s="578">
        <v>1912.1858406066849</v>
      </c>
      <c r="M2934" s="578">
        <v>1.6590451973606777</v>
      </c>
      <c r="N2934" s="578">
        <v>0.72743902634829216</v>
      </c>
      <c r="O2934" s="578">
        <v>1.6317414556397077E-2</v>
      </c>
      <c r="P2934" s="578">
        <v>9.4618510575989223</v>
      </c>
      <c r="Q2934" s="578">
        <v>1894.0747998555451</v>
      </c>
      <c r="R2934" s="578">
        <v>1.6498616529279326</v>
      </c>
      <c r="S2934" s="578">
        <v>0.71886908775195457</v>
      </c>
      <c r="T2934" s="578">
        <v>1.6162869821224949E-2</v>
      </c>
      <c r="U2934" s="578">
        <v>9.5728866074350591</v>
      </c>
      <c r="V2934" s="578">
        <v>1912.1858406066849</v>
      </c>
      <c r="W2934" s="578">
        <v>1.6590451963129424</v>
      </c>
      <c r="X2934" s="578">
        <v>0.72743902122601822</v>
      </c>
      <c r="Y2934" s="578">
        <v>1.6317414556397077E-2</v>
      </c>
    </row>
    <row r="2935" spans="1:25" x14ac:dyDescent="0.3">
      <c r="A2935" s="310" t="s">
        <v>5341</v>
      </c>
      <c r="B2935" s="310" t="s">
        <v>2191</v>
      </c>
      <c r="C2935" s="310" t="s">
        <v>5049</v>
      </c>
      <c r="D2935" s="36">
        <v>5</v>
      </c>
      <c r="E2935" s="36">
        <v>2012</v>
      </c>
      <c r="F2935" s="578">
        <v>7.858458409422985</v>
      </c>
      <c r="G2935" s="578">
        <v>1598.54746119181</v>
      </c>
      <c r="H2935" s="578">
        <v>1.3124768110380152</v>
      </c>
      <c r="I2935" s="578">
        <v>0.5853410338362055</v>
      </c>
      <c r="J2935" s="578">
        <v>1.3641038482698249E-2</v>
      </c>
      <c r="K2935" s="578">
        <v>8.038904467335664</v>
      </c>
      <c r="L2935" s="578">
        <v>1635.4742698669402</v>
      </c>
      <c r="M2935" s="578">
        <v>1.321543147379995</v>
      </c>
      <c r="N2935" s="578">
        <v>0.59673598408699002</v>
      </c>
      <c r="O2935" s="578">
        <v>1.3956163544207775E-2</v>
      </c>
      <c r="P2935" s="578">
        <v>7.8584584618317104</v>
      </c>
      <c r="Q2935" s="578">
        <v>1598.54746119181</v>
      </c>
      <c r="R2935" s="578">
        <v>1.3124767594078175</v>
      </c>
      <c r="S2935" s="578">
        <v>0.58534104439119483</v>
      </c>
      <c r="T2935" s="578">
        <v>1.3641038482698249E-2</v>
      </c>
      <c r="U2935" s="578">
        <v>8.0389045959042633</v>
      </c>
      <c r="V2935" s="578">
        <v>1635.4742698669402</v>
      </c>
      <c r="W2935" s="578">
        <v>1.32154314080253</v>
      </c>
      <c r="X2935" s="578">
        <v>0.59673598408699002</v>
      </c>
      <c r="Y2935" s="578">
        <v>1.3956163544207775E-2</v>
      </c>
    </row>
    <row r="2936" spans="1:25" x14ac:dyDescent="0.3">
      <c r="A2936" s="310" t="s">
        <v>5342</v>
      </c>
      <c r="B2936" s="310" t="s">
        <v>2191</v>
      </c>
      <c r="C2936" s="310" t="s">
        <v>5049</v>
      </c>
      <c r="D2936" s="36">
        <v>6</v>
      </c>
      <c r="E2936" s="36">
        <v>2012</v>
      </c>
      <c r="F2936" s="578">
        <v>6.7846405908712724</v>
      </c>
      <c r="G2936" s="578">
        <v>1390.4460309346475</v>
      </c>
      <c r="H2936" s="578">
        <v>1.0768942739135374</v>
      </c>
      <c r="I2936" s="578">
        <v>0.49365299940109197</v>
      </c>
      <c r="J2936" s="578">
        <v>1.1865235506168826E-2</v>
      </c>
      <c r="K2936" s="578">
        <v>7.0551392155466548</v>
      </c>
      <c r="L2936" s="578">
        <v>1451.0241597493425</v>
      </c>
      <c r="M2936" s="578">
        <v>1.0879868391590775</v>
      </c>
      <c r="N2936" s="578">
        <v>0.50854501128196705</v>
      </c>
      <c r="O2936" s="578">
        <v>1.2382180730734601E-2</v>
      </c>
      <c r="P2936" s="578">
        <v>6.784640844251645</v>
      </c>
      <c r="Q2936" s="578">
        <v>1390.4459266662575</v>
      </c>
      <c r="R2936" s="578">
        <v>1.0768942739135374</v>
      </c>
      <c r="S2936" s="578">
        <v>0.49365299940109197</v>
      </c>
      <c r="T2936" s="578">
        <v>1.1865235506168826E-2</v>
      </c>
      <c r="U2936" s="578">
        <v>7.0551389543567549</v>
      </c>
      <c r="V2936" s="578">
        <v>1451.0241597493425</v>
      </c>
      <c r="W2936" s="578">
        <v>1.0879868376553774</v>
      </c>
      <c r="X2936" s="578">
        <v>0.50854501128196705</v>
      </c>
      <c r="Y2936" s="578">
        <v>1.2382181254603551E-2</v>
      </c>
    </row>
    <row r="2937" spans="1:25" x14ac:dyDescent="0.3">
      <c r="A2937" s="310" t="s">
        <v>5343</v>
      </c>
      <c r="B2937" s="310" t="s">
        <v>2191</v>
      </c>
      <c r="C2937" s="310" t="s">
        <v>5049</v>
      </c>
      <c r="D2937" s="36">
        <v>7</v>
      </c>
      <c r="E2937" s="36">
        <v>2012</v>
      </c>
      <c r="F2937" s="578">
        <v>6.3505756029335281</v>
      </c>
      <c r="G2937" s="578">
        <v>1312.20078659057</v>
      </c>
      <c r="H2937" s="578">
        <v>0.9384432218600216</v>
      </c>
      <c r="I2937" s="578">
        <v>0.44977419637143551</v>
      </c>
      <c r="J2937" s="578">
        <v>1.1197577056009251E-2</v>
      </c>
      <c r="K2937" s="578">
        <v>6.7025201035430602</v>
      </c>
      <c r="L2937" s="578">
        <v>1394.308452606195</v>
      </c>
      <c r="M2937" s="578">
        <v>0.94396716718135043</v>
      </c>
      <c r="N2937" s="578">
        <v>0.46447421424090823</v>
      </c>
      <c r="O2937" s="578">
        <v>1.1898245395665599E-2</v>
      </c>
      <c r="P2937" s="578">
        <v>6.3505759135829631</v>
      </c>
      <c r="Q2937" s="578">
        <v>1312.2007344563749</v>
      </c>
      <c r="R2937" s="578">
        <v>0.938443295744946</v>
      </c>
      <c r="S2937" s="578">
        <v>0.44977420149371</v>
      </c>
      <c r="T2937" s="578">
        <v>1.1197577056009251E-2</v>
      </c>
      <c r="U2937" s="578">
        <v>6.7025200487963303</v>
      </c>
      <c r="V2937" s="578">
        <v>1394.308452606195</v>
      </c>
      <c r="W2937" s="578">
        <v>0.94396716252473745</v>
      </c>
      <c r="X2937" s="578">
        <v>0.46447421424090801</v>
      </c>
      <c r="Y2937" s="578">
        <v>1.1898245395665599E-2</v>
      </c>
    </row>
    <row r="2938" spans="1:25" x14ac:dyDescent="0.3">
      <c r="A2938" s="310" t="s">
        <v>5344</v>
      </c>
      <c r="B2938" s="310" t="s">
        <v>2191</v>
      </c>
      <c r="C2938" s="310" t="s">
        <v>5049</v>
      </c>
      <c r="D2938" s="36">
        <v>8</v>
      </c>
      <c r="E2938" s="36">
        <v>2012</v>
      </c>
      <c r="F2938" s="578">
        <v>5.380408975082287</v>
      </c>
      <c r="G2938" s="578">
        <v>1110.0526021321575</v>
      </c>
      <c r="H2938" s="578">
        <v>0.84467203235544697</v>
      </c>
      <c r="I2938" s="578">
        <v>0.38995002924154126</v>
      </c>
      <c r="J2938" s="578">
        <v>9.4725504992917778E-3</v>
      </c>
      <c r="K2938" s="578">
        <v>5.8659378278025498</v>
      </c>
      <c r="L2938" s="578">
        <v>1226.1420783996525</v>
      </c>
      <c r="M2938" s="578">
        <v>0.84804896856076062</v>
      </c>
      <c r="N2938" s="578">
        <v>0.40949101001024202</v>
      </c>
      <c r="O2938" s="578">
        <v>1.0463213528661643E-2</v>
      </c>
      <c r="P2938" s="578">
        <v>5.3804087142610371</v>
      </c>
      <c r="Q2938" s="578">
        <v>1110.0526021321575</v>
      </c>
      <c r="R2938" s="578">
        <v>0.84467211367639972</v>
      </c>
      <c r="S2938" s="578">
        <v>0.38995004507402503</v>
      </c>
      <c r="T2938" s="578">
        <v>9.4725504459347559E-3</v>
      </c>
      <c r="U2938" s="578">
        <v>5.8659379321640346</v>
      </c>
      <c r="V2938" s="578">
        <v>1226.1420783996525</v>
      </c>
      <c r="W2938" s="578">
        <v>0.84804896546605324</v>
      </c>
      <c r="X2938" s="578">
        <v>0.40949101001024202</v>
      </c>
      <c r="Y2938" s="578">
        <v>1.0463213528661643E-2</v>
      </c>
    </row>
    <row r="2939" spans="1:25" x14ac:dyDescent="0.3">
      <c r="A2939" s="310" t="s">
        <v>5345</v>
      </c>
      <c r="B2939" s="310" t="s">
        <v>2191</v>
      </c>
      <c r="C2939" s="310" t="s">
        <v>5049</v>
      </c>
      <c r="D2939" s="36">
        <v>9</v>
      </c>
      <c r="E2939" s="36">
        <v>2012</v>
      </c>
      <c r="F2939" s="578">
        <v>4.9190677258848101</v>
      </c>
      <c r="G2939" s="578">
        <v>1020.6850814819301</v>
      </c>
      <c r="H2939" s="578">
        <v>0.76769334953860324</v>
      </c>
      <c r="I2939" s="578">
        <v>0.35755299776792498</v>
      </c>
      <c r="J2939" s="578">
        <v>8.7099478793485688E-3</v>
      </c>
      <c r="K2939" s="578">
        <v>5.5073479787121524</v>
      </c>
      <c r="L2939" s="578">
        <v>1163.1025034586551</v>
      </c>
      <c r="M2939" s="578">
        <v>0.77103457441747481</v>
      </c>
      <c r="N2939" s="578">
        <v>0.38081798702478398</v>
      </c>
      <c r="O2939" s="578">
        <v>9.9252823468607872E-3</v>
      </c>
      <c r="P2939" s="578">
        <v>4.9190676221563328</v>
      </c>
      <c r="Q2939" s="578">
        <v>1020.6851336161275</v>
      </c>
      <c r="R2939" s="578">
        <v>0.76769340913354711</v>
      </c>
      <c r="S2939" s="578">
        <v>0.35755300816769375</v>
      </c>
      <c r="T2939" s="578">
        <v>8.7099479860626126E-3</v>
      </c>
      <c r="U2939" s="578">
        <v>5.5073480830154296</v>
      </c>
      <c r="V2939" s="578">
        <v>1163.1025034586551</v>
      </c>
      <c r="W2939" s="578">
        <v>0.77103450105641946</v>
      </c>
      <c r="X2939" s="578">
        <v>0.38081798702478398</v>
      </c>
      <c r="Y2939" s="578">
        <v>9.9252823468607872E-3</v>
      </c>
    </row>
    <row r="2940" spans="1:25" x14ac:dyDescent="0.3">
      <c r="A2940" s="310" t="s">
        <v>5346</v>
      </c>
      <c r="B2940" s="310" t="s">
        <v>2191</v>
      </c>
      <c r="C2940" s="310" t="s">
        <v>5049</v>
      </c>
      <c r="D2940" s="36">
        <v>10</v>
      </c>
      <c r="E2940" s="36">
        <v>2012</v>
      </c>
      <c r="F2940" s="578">
        <v>4.550725713662052</v>
      </c>
      <c r="G2940" s="578">
        <v>949.16672770182254</v>
      </c>
      <c r="H2940" s="578">
        <v>0.70720702943314429</v>
      </c>
      <c r="I2940" s="578">
        <v>0.33210601207489698</v>
      </c>
      <c r="J2940" s="578">
        <v>8.0996642621660887E-3</v>
      </c>
      <c r="K2940" s="578">
        <v>5.1957610064127895</v>
      </c>
      <c r="L2940" s="578">
        <v>1107.0812416076651</v>
      </c>
      <c r="M2940" s="578">
        <v>0.71045420652565827</v>
      </c>
      <c r="N2940" s="578">
        <v>0.35765965748578277</v>
      </c>
      <c r="O2940" s="578">
        <v>9.4472411971461626E-3</v>
      </c>
      <c r="P2940" s="578">
        <v>4.5507257133516097</v>
      </c>
      <c r="Q2940" s="578">
        <v>949.16672770182254</v>
      </c>
      <c r="R2940" s="578">
        <v>0.70720703471063906</v>
      </c>
      <c r="S2940" s="578">
        <v>0.33210603807431899</v>
      </c>
      <c r="T2940" s="578">
        <v>8.0996642063837446E-3</v>
      </c>
      <c r="U2940" s="578">
        <v>5.1957606417975741</v>
      </c>
      <c r="V2940" s="578">
        <v>1107.0812416076651</v>
      </c>
      <c r="W2940" s="578">
        <v>0.71045419597066894</v>
      </c>
      <c r="X2940" s="578">
        <v>0.35765962162986353</v>
      </c>
      <c r="Y2940" s="578">
        <v>9.447241410574252E-3</v>
      </c>
    </row>
    <row r="2941" spans="1:25" x14ac:dyDescent="0.3">
      <c r="A2941" s="310" t="s">
        <v>5347</v>
      </c>
      <c r="B2941" s="310" t="s">
        <v>2191</v>
      </c>
      <c r="C2941" s="310" t="s">
        <v>5049</v>
      </c>
      <c r="D2941" s="36">
        <v>11</v>
      </c>
      <c r="E2941" s="36">
        <v>2012</v>
      </c>
      <c r="F2941" s="578">
        <v>4.1789134906539376</v>
      </c>
      <c r="G2941" s="578">
        <v>875.67128753662041</v>
      </c>
      <c r="H2941" s="578">
        <v>0.65386408296762921</v>
      </c>
      <c r="I2941" s="578">
        <v>0.30973486253060351</v>
      </c>
      <c r="J2941" s="578">
        <v>7.4725010539016977E-3</v>
      </c>
      <c r="K2941" s="578">
        <v>4.8704410552078645</v>
      </c>
      <c r="L2941" s="578">
        <v>1043.6425132751435</v>
      </c>
      <c r="M2941" s="578">
        <v>0.65719775917629353</v>
      </c>
      <c r="N2941" s="578">
        <v>0.33551673726954745</v>
      </c>
      <c r="O2941" s="578">
        <v>8.9058991676817297E-3</v>
      </c>
      <c r="P2941" s="578">
        <v>4.1789136991659053</v>
      </c>
      <c r="Q2941" s="578">
        <v>875.67128753662041</v>
      </c>
      <c r="R2941" s="578">
        <v>0.6538640929114381</v>
      </c>
      <c r="S2941" s="578">
        <v>0.30973486738124201</v>
      </c>
      <c r="T2941" s="578">
        <v>7.4725010539016977E-3</v>
      </c>
      <c r="U2941" s="578">
        <v>4.8704410551011517</v>
      </c>
      <c r="V2941" s="578">
        <v>1043.6425132751435</v>
      </c>
      <c r="W2941" s="578">
        <v>0.65719771115982406</v>
      </c>
      <c r="X2941" s="578">
        <v>0.33551673940382848</v>
      </c>
      <c r="Y2941" s="578">
        <v>8.9058991725323687E-3</v>
      </c>
    </row>
    <row r="2942" spans="1:25" x14ac:dyDescent="0.3">
      <c r="A2942" s="310" t="s">
        <v>5348</v>
      </c>
      <c r="B2942" s="310" t="s">
        <v>2191</v>
      </c>
      <c r="C2942" s="310" t="s">
        <v>5049</v>
      </c>
      <c r="D2942" s="36">
        <v>12</v>
      </c>
      <c r="E2942" s="36">
        <v>2012</v>
      </c>
      <c r="F2942" s="578">
        <v>3.8747002594706474</v>
      </c>
      <c r="G2942" s="578">
        <v>815.5353825887039</v>
      </c>
      <c r="H2942" s="578">
        <v>0.61021811704752782</v>
      </c>
      <c r="I2942" s="578">
        <v>0.29143150003316454</v>
      </c>
      <c r="J2942" s="578">
        <v>6.9593393758016903E-3</v>
      </c>
      <c r="K2942" s="578">
        <v>4.6041910035237326</v>
      </c>
      <c r="L2942" s="578">
        <v>989.32478904723848</v>
      </c>
      <c r="M2942" s="578">
        <v>0.6138121647818473</v>
      </c>
      <c r="N2942" s="578">
        <v>0.31569672317709729</v>
      </c>
      <c r="O2942" s="578">
        <v>8.4423870284808748E-3</v>
      </c>
      <c r="P2942" s="578">
        <v>3.8747001553710971</v>
      </c>
      <c r="Q2942" s="578">
        <v>815.5353825887039</v>
      </c>
      <c r="R2942" s="578">
        <v>0.61021813236584377</v>
      </c>
      <c r="S2942" s="578">
        <v>0.2914315011197075</v>
      </c>
      <c r="T2942" s="578">
        <v>6.9593394291587122E-3</v>
      </c>
      <c r="U2942" s="578">
        <v>4.6041909010806741</v>
      </c>
      <c r="V2942" s="578">
        <v>989.32479985554755</v>
      </c>
      <c r="W2942" s="578">
        <v>0.61381217533683652</v>
      </c>
      <c r="X2942" s="578">
        <v>0.31569670711178272</v>
      </c>
      <c r="Y2942" s="578">
        <v>8.4423870818378984E-3</v>
      </c>
    </row>
    <row r="2943" spans="1:25" x14ac:dyDescent="0.3">
      <c r="A2943" s="310" t="s">
        <v>5349</v>
      </c>
      <c r="B2943" s="310" t="s">
        <v>2191</v>
      </c>
      <c r="C2943" s="310" t="s">
        <v>5049</v>
      </c>
      <c r="D2943" s="36">
        <v>13</v>
      </c>
      <c r="E2943" s="36">
        <v>2012</v>
      </c>
      <c r="F2943" s="578">
        <v>3.50418234734388</v>
      </c>
      <c r="G2943" s="578">
        <v>740.8484452565508</v>
      </c>
      <c r="H2943" s="578">
        <v>0.56574963597328476</v>
      </c>
      <c r="I2943" s="578">
        <v>0.2672607468751565</v>
      </c>
      <c r="J2943" s="578">
        <v>6.3220026010336926E-3</v>
      </c>
      <c r="K2943" s="578">
        <v>4.2578948379074602</v>
      </c>
      <c r="L2943" s="578">
        <v>917.08623186747172</v>
      </c>
      <c r="M2943" s="578">
        <v>0.56968350380581456</v>
      </c>
      <c r="N2943" s="578">
        <v>0.28995499748270903</v>
      </c>
      <c r="O2943" s="578">
        <v>7.8259428216066775E-3</v>
      </c>
      <c r="P2943" s="578">
        <v>3.5041822951898149</v>
      </c>
      <c r="Q2943" s="578">
        <v>740.8484452565508</v>
      </c>
      <c r="R2943" s="578">
        <v>0.56574964130413652</v>
      </c>
      <c r="S2943" s="578">
        <v>0.267260750406421</v>
      </c>
      <c r="T2943" s="578">
        <v>6.3220026010336926E-3</v>
      </c>
      <c r="U2943" s="578">
        <v>4.2578947857024669</v>
      </c>
      <c r="V2943" s="578">
        <v>917.08622678120878</v>
      </c>
      <c r="W2943" s="578">
        <v>0.56968349800445095</v>
      </c>
      <c r="X2943" s="578">
        <v>0.28995499756031901</v>
      </c>
      <c r="Y2943" s="578">
        <v>7.825942928320723E-3</v>
      </c>
    </row>
    <row r="2944" spans="1:25" x14ac:dyDescent="0.3">
      <c r="A2944" s="310" t="s">
        <v>5350</v>
      </c>
      <c r="B2944" s="310" t="s">
        <v>2191</v>
      </c>
      <c r="C2944" s="310" t="s">
        <v>5049</v>
      </c>
      <c r="D2944" s="36">
        <v>14</v>
      </c>
      <c r="E2944" s="36">
        <v>2012</v>
      </c>
      <c r="F2944" s="578">
        <v>3.6676197114502398</v>
      </c>
      <c r="G2944" s="578">
        <v>764.88520685831656</v>
      </c>
      <c r="H2944" s="578">
        <v>0.52446933787238426</v>
      </c>
      <c r="I2944" s="578">
        <v>0.25144297567506602</v>
      </c>
      <c r="J2944" s="578">
        <v>6.5271275743725649E-3</v>
      </c>
      <c r="K2944" s="578">
        <v>4.3893275226303778</v>
      </c>
      <c r="L2944" s="578">
        <v>932.95267073313323</v>
      </c>
      <c r="M2944" s="578">
        <v>0.52893313666572772</v>
      </c>
      <c r="N2944" s="578">
        <v>0.27217858932757077</v>
      </c>
      <c r="O2944" s="578">
        <v>7.9613463991942447E-3</v>
      </c>
      <c r="P2944" s="578">
        <v>3.6676195027842629</v>
      </c>
      <c r="Q2944" s="578">
        <v>764.88520685831656</v>
      </c>
      <c r="R2944" s="578">
        <v>0.52446933792574124</v>
      </c>
      <c r="S2944" s="578">
        <v>0.25144299042100676</v>
      </c>
      <c r="T2944" s="578">
        <v>6.5271276253042699E-3</v>
      </c>
      <c r="U2944" s="578">
        <v>4.3893277311920702</v>
      </c>
      <c r="V2944" s="578">
        <v>932.9526653289787</v>
      </c>
      <c r="W2944" s="578">
        <v>0.52893313561798982</v>
      </c>
      <c r="X2944" s="578">
        <v>0.27217858928876598</v>
      </c>
      <c r="Y2944" s="578">
        <v>7.9613463482625432E-3</v>
      </c>
    </row>
    <row r="2945" spans="1:25" x14ac:dyDescent="0.3">
      <c r="A2945" s="310" t="s">
        <v>5351</v>
      </c>
      <c r="B2945" s="310" t="s">
        <v>2191</v>
      </c>
      <c r="C2945" s="310" t="s">
        <v>5049</v>
      </c>
      <c r="D2945" s="36">
        <v>15</v>
      </c>
      <c r="E2945" s="36">
        <v>2012</v>
      </c>
      <c r="F2945" s="578">
        <v>3.8469781904459448</v>
      </c>
      <c r="G2945" s="578">
        <v>792.69275951385475</v>
      </c>
      <c r="H2945" s="578">
        <v>0.48884422937893102</v>
      </c>
      <c r="I2945" s="578">
        <v>0.23831630952190574</v>
      </c>
      <c r="J2945" s="578">
        <v>6.7644319036238177E-3</v>
      </c>
      <c r="K2945" s="578">
        <v>4.52798851148812</v>
      </c>
      <c r="L2945" s="578">
        <v>951.53545888264921</v>
      </c>
      <c r="M2945" s="578">
        <v>0.49343398053315424</v>
      </c>
      <c r="N2945" s="578">
        <v>0.25744870351627402</v>
      </c>
      <c r="O2945" s="578">
        <v>8.1199308187933604E-3</v>
      </c>
      <c r="P2945" s="578">
        <v>3.8469780337242452</v>
      </c>
      <c r="Q2945" s="578">
        <v>792.69275410970022</v>
      </c>
      <c r="R2945" s="578">
        <v>0.48884422937893096</v>
      </c>
      <c r="S2945" s="578">
        <v>0.23831632193954</v>
      </c>
      <c r="T2945" s="578">
        <v>6.7644318502667949E-3</v>
      </c>
      <c r="U2945" s="578">
        <v>4.5279886656777872</v>
      </c>
      <c r="V2945" s="578">
        <v>951.53545888264921</v>
      </c>
      <c r="W2945" s="578">
        <v>0.49343397158857671</v>
      </c>
      <c r="X2945" s="578">
        <v>0.25744869984919172</v>
      </c>
      <c r="Y2945" s="578">
        <v>8.1199308721503823E-3</v>
      </c>
    </row>
    <row r="2946" spans="1:25" x14ac:dyDescent="0.3">
      <c r="A2946" s="580" t="s">
        <v>5352</v>
      </c>
      <c r="B2946" s="580" t="s">
        <v>2191</v>
      </c>
      <c r="C2946" s="580" t="s">
        <v>5049</v>
      </c>
      <c r="D2946" s="581">
        <v>16</v>
      </c>
      <c r="E2946" s="581">
        <v>2012</v>
      </c>
      <c r="F2946" s="582">
        <v>4.1483010246483847</v>
      </c>
      <c r="G2946" s="582">
        <v>843.59330240885379</v>
      </c>
      <c r="H2946" s="582">
        <v>0.45755110470539223</v>
      </c>
      <c r="I2946" s="582">
        <v>0.227978204435203</v>
      </c>
      <c r="J2946" s="582">
        <v>7.1988007766776649E-3</v>
      </c>
      <c r="K2946" s="582">
        <v>4.7906986233841309</v>
      </c>
      <c r="L2946" s="582">
        <v>994.09443410237384</v>
      </c>
      <c r="M2946" s="582">
        <v>0.46249403645439674</v>
      </c>
      <c r="N2946" s="582">
        <v>0.24587778141722028</v>
      </c>
      <c r="O2946" s="582">
        <v>8.4831165586365317E-3</v>
      </c>
      <c r="P2946" s="582">
        <v>4.1483012853132024</v>
      </c>
      <c r="Q2946" s="582">
        <v>843.59330240885379</v>
      </c>
      <c r="R2946" s="582">
        <v>0.45755110465203525</v>
      </c>
      <c r="S2946" s="582">
        <v>0.22797820548294051</v>
      </c>
      <c r="T2946" s="582">
        <v>7.1988007257459624E-3</v>
      </c>
      <c r="U2946" s="582">
        <v>4.7906988322053277</v>
      </c>
      <c r="V2946" s="582">
        <v>994.09443410237384</v>
      </c>
      <c r="W2946" s="582">
        <v>0.46249404700938579</v>
      </c>
      <c r="X2946" s="582">
        <v>0.245877777226269</v>
      </c>
      <c r="Y2946" s="582">
        <v>8.4831165052795098E-3</v>
      </c>
    </row>
    <row r="2947" spans="1:25" x14ac:dyDescent="0.3">
      <c r="A2947" s="310" t="s">
        <v>5353</v>
      </c>
      <c r="B2947" s="310" t="s">
        <v>2191</v>
      </c>
      <c r="C2947" s="310" t="s">
        <v>5049</v>
      </c>
      <c r="D2947" s="36">
        <v>1</v>
      </c>
      <c r="E2947" s="36">
        <v>2020</v>
      </c>
      <c r="F2947" s="578">
        <v>14.616065309120975</v>
      </c>
      <c r="G2947" s="578">
        <v>7873.0166829427053</v>
      </c>
      <c r="H2947" s="578">
        <v>2.1581373355002103</v>
      </c>
      <c r="I2947" s="578">
        <v>0.818983755695323</v>
      </c>
      <c r="J2947" s="578">
        <v>6.8416646992166791E-2</v>
      </c>
      <c r="K2947" s="578">
        <v>14.747462792632426</v>
      </c>
      <c r="L2947" s="578">
        <v>7934.8588180541929</v>
      </c>
      <c r="M2947" s="578">
        <v>2.1633871220207399</v>
      </c>
      <c r="N2947" s="578">
        <v>0.82243469279880266</v>
      </c>
      <c r="O2947" s="578">
        <v>6.8954040762036997E-2</v>
      </c>
      <c r="P2947" s="578">
        <v>14.616064793495674</v>
      </c>
      <c r="Q2947" s="578">
        <v>7873.0167846679651</v>
      </c>
      <c r="R2947" s="578">
        <v>2.1581373411269524</v>
      </c>
      <c r="S2947" s="578">
        <v>0.81898378053059151</v>
      </c>
      <c r="T2947" s="578">
        <v>6.8416646992166791E-2</v>
      </c>
      <c r="U2947" s="578">
        <v>14.747460190985249</v>
      </c>
      <c r="V2947" s="578">
        <v>7934.8589782714798</v>
      </c>
      <c r="W2947" s="578">
        <v>2.1633871272206253</v>
      </c>
      <c r="X2947" s="578">
        <v>0.82243475255866794</v>
      </c>
      <c r="Y2947" s="578">
        <v>6.89540402187655E-2</v>
      </c>
    </row>
    <row r="2948" spans="1:25" x14ac:dyDescent="0.3">
      <c r="A2948" s="310" t="s">
        <v>5354</v>
      </c>
      <c r="B2948" s="310" t="s">
        <v>2191</v>
      </c>
      <c r="C2948" s="310" t="s">
        <v>5049</v>
      </c>
      <c r="D2948" s="36">
        <v>2</v>
      </c>
      <c r="E2948" s="36">
        <v>2020</v>
      </c>
      <c r="F2948" s="578">
        <v>6.8460171801792304</v>
      </c>
      <c r="G2948" s="578">
        <v>3836.6063486735002</v>
      </c>
      <c r="H2948" s="578">
        <v>1.1587318287929476</v>
      </c>
      <c r="I2948" s="578">
        <v>0.40619691787287521</v>
      </c>
      <c r="J2948" s="578">
        <v>3.334023355273525E-2</v>
      </c>
      <c r="K2948" s="578">
        <v>7.0159991113832776</v>
      </c>
      <c r="L2948" s="578">
        <v>3916.7072881062777</v>
      </c>
      <c r="M2948" s="578">
        <v>1.1673958958223576</v>
      </c>
      <c r="N2948" s="578">
        <v>0.41033901786431626</v>
      </c>
      <c r="O2948" s="578">
        <v>3.4036320944627073E-2</v>
      </c>
      <c r="P2948" s="578">
        <v>6.8460167633663005</v>
      </c>
      <c r="Q2948" s="578">
        <v>3836.6063486735002</v>
      </c>
      <c r="R2948" s="578">
        <v>1.1587318308884249</v>
      </c>
      <c r="S2948" s="578">
        <v>0.40619695939434025</v>
      </c>
      <c r="T2948" s="578">
        <v>3.3340234076604199E-2</v>
      </c>
      <c r="U2948" s="578">
        <v>7.0159997896043871</v>
      </c>
      <c r="V2948" s="578">
        <v>3916.7072881062777</v>
      </c>
      <c r="W2948" s="578">
        <v>1.1673961075236201</v>
      </c>
      <c r="X2948" s="578">
        <v>0.41033901274204199</v>
      </c>
      <c r="Y2948" s="578">
        <v>3.4036320944627073E-2</v>
      </c>
    </row>
    <row r="2949" spans="1:25" x14ac:dyDescent="0.3">
      <c r="A2949" s="310" t="s">
        <v>5355</v>
      </c>
      <c r="B2949" s="310" t="s">
        <v>2191</v>
      </c>
      <c r="C2949" s="310" t="s">
        <v>5049</v>
      </c>
      <c r="D2949" s="36">
        <v>3</v>
      </c>
      <c r="E2949" s="36">
        <v>2020</v>
      </c>
      <c r="F2949" s="578">
        <v>3.9854295764537975</v>
      </c>
      <c r="G2949" s="578">
        <v>2269.6690330505326</v>
      </c>
      <c r="H2949" s="578">
        <v>0.61731743733980649</v>
      </c>
      <c r="I2949" s="578">
        <v>0.22582867927849248</v>
      </c>
      <c r="J2949" s="578">
        <v>1.9723849642711327E-2</v>
      </c>
      <c r="K2949" s="578">
        <v>4.0290863119759353</v>
      </c>
      <c r="L2949" s="578">
        <v>2286.1065724690725</v>
      </c>
      <c r="M2949" s="578">
        <v>0.62109677443125555</v>
      </c>
      <c r="N2949" s="578">
        <v>0.22644415090326203</v>
      </c>
      <c r="O2949" s="578">
        <v>1.9866659577625422E-2</v>
      </c>
      <c r="P2949" s="578">
        <v>3.9854300459422372</v>
      </c>
      <c r="Q2949" s="578">
        <v>2269.6690851847302</v>
      </c>
      <c r="R2949" s="578">
        <v>0.61731746971296753</v>
      </c>
      <c r="S2949" s="578">
        <v>0.22582867838597498</v>
      </c>
      <c r="T2949" s="578">
        <v>1.9723850156879E-2</v>
      </c>
      <c r="U2949" s="578">
        <v>4.0290868846896002</v>
      </c>
      <c r="V2949" s="578">
        <v>2286.1065724690725</v>
      </c>
      <c r="W2949" s="578">
        <v>0.62109678942942959</v>
      </c>
      <c r="X2949" s="578">
        <v>0.22644415439572152</v>
      </c>
      <c r="Y2949" s="578">
        <v>1.9866659577625422E-2</v>
      </c>
    </row>
    <row r="2950" spans="1:25" x14ac:dyDescent="0.3">
      <c r="A2950" s="310" t="s">
        <v>5356</v>
      </c>
      <c r="B2950" s="310" t="s">
        <v>2191</v>
      </c>
      <c r="C2950" s="310" t="s">
        <v>5049</v>
      </c>
      <c r="D2950" s="36">
        <v>4</v>
      </c>
      <c r="E2950" s="36">
        <v>2020</v>
      </c>
      <c r="F2950" s="578">
        <v>3.0925538001035076</v>
      </c>
      <c r="G2950" s="578">
        <v>1795.5794881184852</v>
      </c>
      <c r="H2950" s="578">
        <v>0.44527340837521423</v>
      </c>
      <c r="I2950" s="578">
        <v>0.16602096535886274</v>
      </c>
      <c r="J2950" s="578">
        <v>1.5604048909153749E-2</v>
      </c>
      <c r="K2950" s="578">
        <v>3.1310921440278099</v>
      </c>
      <c r="L2950" s="578">
        <v>1813.1181716918875</v>
      </c>
      <c r="M2950" s="578">
        <v>0.44817442243220251</v>
      </c>
      <c r="N2950" s="578">
        <v>0.16804413819530276</v>
      </c>
      <c r="O2950" s="578">
        <v>1.5756442619021951E-2</v>
      </c>
      <c r="P2950" s="578">
        <v>3.0925539567221323</v>
      </c>
      <c r="Q2950" s="578">
        <v>1795.5794881184852</v>
      </c>
      <c r="R2950" s="578">
        <v>0.44527343197842073</v>
      </c>
      <c r="S2950" s="578">
        <v>0.16602100228192249</v>
      </c>
      <c r="T2950" s="578">
        <v>1.5604048909153749E-2</v>
      </c>
      <c r="U2950" s="578">
        <v>3.1310918820684748</v>
      </c>
      <c r="V2950" s="578">
        <v>1813.1181195576926</v>
      </c>
      <c r="W2950" s="578">
        <v>0.448174449775251</v>
      </c>
      <c r="X2950" s="578">
        <v>0.16804415115620874</v>
      </c>
      <c r="Y2950" s="578">
        <v>1.5756442619021951E-2</v>
      </c>
    </row>
    <row r="2951" spans="1:25" x14ac:dyDescent="0.3">
      <c r="A2951" s="310" t="s">
        <v>5357</v>
      </c>
      <c r="B2951" s="310" t="s">
        <v>2191</v>
      </c>
      <c r="C2951" s="310" t="s">
        <v>5049</v>
      </c>
      <c r="D2951" s="36">
        <v>5</v>
      </c>
      <c r="E2951" s="36">
        <v>2020</v>
      </c>
      <c r="F2951" s="578">
        <v>2.5491204256613775</v>
      </c>
      <c r="G2951" s="578">
        <v>1515.8661460876401</v>
      </c>
      <c r="H2951" s="578">
        <v>0.35367368114627074</v>
      </c>
      <c r="I2951" s="578">
        <v>0.1346214463701465</v>
      </c>
      <c r="J2951" s="578">
        <v>1.3173227130512975E-2</v>
      </c>
      <c r="K2951" s="578">
        <v>2.6115011846838248</v>
      </c>
      <c r="L2951" s="578">
        <v>1551.1831245422325</v>
      </c>
      <c r="M2951" s="578">
        <v>0.35645538351673123</v>
      </c>
      <c r="N2951" s="578">
        <v>0.13735585225125127</v>
      </c>
      <c r="O2951" s="578">
        <v>1.3480127148795826E-2</v>
      </c>
      <c r="P2951" s="578">
        <v>2.5491204257135252</v>
      </c>
      <c r="Q2951" s="578">
        <v>1515.866093953445</v>
      </c>
      <c r="R2951" s="578">
        <v>0.35367368703979651</v>
      </c>
      <c r="S2951" s="578">
        <v>0.13462145721617425</v>
      </c>
      <c r="T2951" s="578">
        <v>1.3173227130512975E-2</v>
      </c>
      <c r="U2951" s="578">
        <v>2.6115011847875049</v>
      </c>
      <c r="V2951" s="578">
        <v>1551.1831766764301</v>
      </c>
      <c r="W2951" s="578">
        <v>0.35645545471925222</v>
      </c>
      <c r="X2951" s="578">
        <v>0.13735585989585725</v>
      </c>
      <c r="Y2951" s="578">
        <v>1.3480127148795826E-2</v>
      </c>
    </row>
    <row r="2952" spans="1:25" x14ac:dyDescent="0.3">
      <c r="A2952" s="310" t="s">
        <v>5358</v>
      </c>
      <c r="B2952" s="310" t="s">
        <v>2191</v>
      </c>
      <c r="C2952" s="310" t="s">
        <v>5049</v>
      </c>
      <c r="D2952" s="36">
        <v>6</v>
      </c>
      <c r="E2952" s="36">
        <v>2020</v>
      </c>
      <c r="F2952" s="578">
        <v>2.1889613467040627</v>
      </c>
      <c r="G2952" s="578">
        <v>1317.5021820068325</v>
      </c>
      <c r="H2952" s="578">
        <v>0.28984536236627373</v>
      </c>
      <c r="I2952" s="578">
        <v>0.11343752377433625</v>
      </c>
      <c r="J2952" s="578">
        <v>1.1449503110876877E-2</v>
      </c>
      <c r="K2952" s="578">
        <v>2.2794255244601374</v>
      </c>
      <c r="L2952" s="578">
        <v>1375.3290545145626</v>
      </c>
      <c r="M2952" s="578">
        <v>0.29319358233139248</v>
      </c>
      <c r="N2952" s="578">
        <v>0.11696046846918699</v>
      </c>
      <c r="O2952" s="578">
        <v>1.1951986380154224E-2</v>
      </c>
      <c r="P2952" s="578">
        <v>2.1889613467040627</v>
      </c>
      <c r="Q2952" s="578">
        <v>1317.5021820068325</v>
      </c>
      <c r="R2952" s="578">
        <v>0.2898453420881798</v>
      </c>
      <c r="S2952" s="578">
        <v>0.11343752594742249</v>
      </c>
      <c r="T2952" s="578">
        <v>1.1449503110876877E-2</v>
      </c>
      <c r="U2952" s="578">
        <v>2.2794259951400178</v>
      </c>
      <c r="V2952" s="578">
        <v>1375.32910664876</v>
      </c>
      <c r="W2952" s="578">
        <v>0.29319362361760126</v>
      </c>
      <c r="X2952" s="578">
        <v>0.1169604746197965</v>
      </c>
      <c r="Y2952" s="578">
        <v>1.1951986899172524E-2</v>
      </c>
    </row>
    <row r="2953" spans="1:25" x14ac:dyDescent="0.3">
      <c r="A2953" s="310" t="s">
        <v>5359</v>
      </c>
      <c r="B2953" s="310" t="s">
        <v>2191</v>
      </c>
      <c r="C2953" s="310" t="s">
        <v>5049</v>
      </c>
      <c r="D2953" s="36">
        <v>7</v>
      </c>
      <c r="E2953" s="36">
        <v>2020</v>
      </c>
      <c r="F2953" s="578">
        <v>2.0488039755594651</v>
      </c>
      <c r="G2953" s="578">
        <v>1245.0038592020626</v>
      </c>
      <c r="H2953" s="578">
        <v>0.25269988758373024</v>
      </c>
      <c r="I2953" s="578">
        <v>0.10380149126285673</v>
      </c>
      <c r="J2953" s="578">
        <v>1.081934379180885E-2</v>
      </c>
      <c r="K2953" s="578">
        <v>2.1598150462232248</v>
      </c>
      <c r="L2953" s="578">
        <v>1323.1254158019951</v>
      </c>
      <c r="M2953" s="578">
        <v>0.25470431388142328</v>
      </c>
      <c r="N2953" s="578">
        <v>0.10727267617282124</v>
      </c>
      <c r="O2953" s="578">
        <v>1.14982197992503E-2</v>
      </c>
      <c r="P2953" s="578">
        <v>2.0488040275055575</v>
      </c>
      <c r="Q2953" s="578">
        <v>1245.00380770365</v>
      </c>
      <c r="R2953" s="578">
        <v>0.25269988784566477</v>
      </c>
      <c r="S2953" s="578">
        <v>0.1038014933971375</v>
      </c>
      <c r="T2953" s="578">
        <v>1.081934379180885E-2</v>
      </c>
      <c r="U2953" s="578">
        <v>2.15981520284185</v>
      </c>
      <c r="V2953" s="578">
        <v>1323.1254158019951</v>
      </c>
      <c r="W2953" s="578">
        <v>0.25470438252765776</v>
      </c>
      <c r="X2953" s="578">
        <v>0.1072726911127875</v>
      </c>
      <c r="Y2953" s="578">
        <v>1.14982197992503E-2</v>
      </c>
    </row>
    <row r="2954" spans="1:25" x14ac:dyDescent="0.3">
      <c r="A2954" s="310" t="s">
        <v>5360</v>
      </c>
      <c r="B2954" s="310" t="s">
        <v>2191</v>
      </c>
      <c r="C2954" s="310" t="s">
        <v>5049</v>
      </c>
      <c r="D2954" s="36">
        <v>8</v>
      </c>
      <c r="E2954" s="36">
        <v>2020</v>
      </c>
      <c r="F2954" s="578">
        <v>1.7543245403063874</v>
      </c>
      <c r="G2954" s="578">
        <v>1053.3359600702875</v>
      </c>
      <c r="H2954" s="578">
        <v>0.22793526156116625</v>
      </c>
      <c r="I2954" s="578">
        <v>8.9654572482686448E-2</v>
      </c>
      <c r="J2954" s="578">
        <v>9.1536906547844375E-3</v>
      </c>
      <c r="K2954" s="578">
        <v>1.9010583722025898</v>
      </c>
      <c r="L2954" s="578">
        <v>1163.6960805257124</v>
      </c>
      <c r="M2954" s="578">
        <v>0.22948303531059774</v>
      </c>
      <c r="N2954" s="578">
        <v>9.4246628694236223E-2</v>
      </c>
      <c r="O2954" s="578">
        <v>1.0112736864054223E-2</v>
      </c>
      <c r="P2954" s="578">
        <v>1.7543241752615923</v>
      </c>
      <c r="Q2954" s="578">
        <v>1053.3360643386775</v>
      </c>
      <c r="R2954" s="578">
        <v>0.22793529266103424</v>
      </c>
      <c r="S2954" s="578">
        <v>8.9654572482686448E-2</v>
      </c>
      <c r="T2954" s="578">
        <v>9.1536906062780529E-3</v>
      </c>
      <c r="U2954" s="578">
        <v>1.9010585288939725</v>
      </c>
      <c r="V2954" s="578">
        <v>1163.6961326599076</v>
      </c>
      <c r="W2954" s="578">
        <v>0.22948304623423549</v>
      </c>
      <c r="X2954" s="578">
        <v>9.4246634670222762E-2</v>
      </c>
      <c r="Y2954" s="578">
        <v>1.0112736912560623E-2</v>
      </c>
    </row>
    <row r="2955" spans="1:25" x14ac:dyDescent="0.3">
      <c r="A2955" s="310" t="s">
        <v>5361</v>
      </c>
      <c r="B2955" s="310" t="s">
        <v>2191</v>
      </c>
      <c r="C2955" s="310" t="s">
        <v>5049</v>
      </c>
      <c r="D2955" s="36">
        <v>9</v>
      </c>
      <c r="E2955" s="36">
        <v>2020</v>
      </c>
      <c r="F2955" s="578">
        <v>1.6110607106475026</v>
      </c>
      <c r="G2955" s="578">
        <v>967.52908388773449</v>
      </c>
      <c r="H2955" s="578">
        <v>0.20675371026057551</v>
      </c>
      <c r="I2955" s="578">
        <v>8.229954794902973E-2</v>
      </c>
      <c r="J2955" s="578">
        <v>8.408105233684177E-3</v>
      </c>
      <c r="K2955" s="578">
        <v>1.7853251049224674</v>
      </c>
      <c r="L2955" s="578">
        <v>1102.9650014241502</v>
      </c>
      <c r="M2955" s="578">
        <v>0.20850605242594572</v>
      </c>
      <c r="N2955" s="578">
        <v>8.768902102019635E-2</v>
      </c>
      <c r="O2955" s="578">
        <v>9.5850578412258226E-3</v>
      </c>
      <c r="P2955" s="578">
        <v>1.6110606070193727</v>
      </c>
      <c r="Q2955" s="578">
        <v>967.52908897399755</v>
      </c>
      <c r="R2955" s="578">
        <v>0.20675371097847001</v>
      </c>
      <c r="S2955" s="578">
        <v>8.2299550471361671E-2</v>
      </c>
      <c r="T2955" s="578">
        <v>8.4081051269701331E-3</v>
      </c>
      <c r="U2955" s="578">
        <v>1.7853250515784849</v>
      </c>
      <c r="V2955" s="578">
        <v>1102.9650014241502</v>
      </c>
      <c r="W2955" s="578">
        <v>0.20850605905919375</v>
      </c>
      <c r="X2955" s="578">
        <v>8.7689029402099508E-2</v>
      </c>
      <c r="Y2955" s="578">
        <v>9.5850580061475326E-3</v>
      </c>
    </row>
    <row r="2956" spans="1:25" x14ac:dyDescent="0.3">
      <c r="A2956" s="310" t="s">
        <v>5362</v>
      </c>
      <c r="B2956" s="310" t="s">
        <v>2191</v>
      </c>
      <c r="C2956" s="310" t="s">
        <v>5049</v>
      </c>
      <c r="D2956" s="36">
        <v>10</v>
      </c>
      <c r="E2956" s="36">
        <v>2020</v>
      </c>
      <c r="F2956" s="578">
        <v>1.4973860211069474</v>
      </c>
      <c r="G2956" s="578">
        <v>898.93364938100126</v>
      </c>
      <c r="H2956" s="578">
        <v>0.19010396198427701</v>
      </c>
      <c r="I2956" s="578">
        <v>7.6549622812308302E-2</v>
      </c>
      <c r="J2956" s="578">
        <v>7.8120644902810402E-3</v>
      </c>
      <c r="K2956" s="578">
        <v>1.6863822953515948</v>
      </c>
      <c r="L2956" s="578">
        <v>1049.1393063863075</v>
      </c>
      <c r="M2956" s="578">
        <v>0.19197869868124401</v>
      </c>
      <c r="N2956" s="578">
        <v>8.2402738509699675E-2</v>
      </c>
      <c r="O2956" s="578">
        <v>9.1173564772664833E-3</v>
      </c>
      <c r="P2956" s="578">
        <v>1.4973860211593952</v>
      </c>
      <c r="Q2956" s="578">
        <v>898.9336544672642</v>
      </c>
      <c r="R2956" s="578">
        <v>0.19010396230441901</v>
      </c>
      <c r="S2956" s="578">
        <v>7.6549625955522005E-2</v>
      </c>
      <c r="T2956" s="578">
        <v>7.8120643374859321E-3</v>
      </c>
      <c r="U2956" s="578">
        <v>1.6863825046202625</v>
      </c>
      <c r="V2956" s="578">
        <v>1049.139306386305</v>
      </c>
      <c r="W2956" s="578">
        <v>0.19197869913962926</v>
      </c>
      <c r="X2956" s="578">
        <v>8.2402751606423352E-2</v>
      </c>
      <c r="Y2956" s="578">
        <v>9.117356525772868E-3</v>
      </c>
    </row>
    <row r="2957" spans="1:25" x14ac:dyDescent="0.3">
      <c r="A2957" s="310" t="s">
        <v>5363</v>
      </c>
      <c r="B2957" s="310" t="s">
        <v>2191</v>
      </c>
      <c r="C2957" s="310" t="s">
        <v>5049</v>
      </c>
      <c r="D2957" s="36">
        <v>11</v>
      </c>
      <c r="E2957" s="36">
        <v>2020</v>
      </c>
      <c r="F2957" s="578">
        <v>1.3882517647637775</v>
      </c>
      <c r="G2957" s="578">
        <v>829.03846454620293</v>
      </c>
      <c r="H2957" s="578">
        <v>0.17536354538606203</v>
      </c>
      <c r="I2957" s="578">
        <v>7.1712909673806252E-2</v>
      </c>
      <c r="J2957" s="578">
        <v>7.2046773711917887E-3</v>
      </c>
      <c r="K2957" s="578">
        <v>1.5889305779589078</v>
      </c>
      <c r="L2957" s="578">
        <v>988.80365244547477</v>
      </c>
      <c r="M2957" s="578">
        <v>0.17735936124275475</v>
      </c>
      <c r="N2957" s="578">
        <v>7.7561287442222196E-2</v>
      </c>
      <c r="O2957" s="578">
        <v>8.5930466690721571E-3</v>
      </c>
      <c r="P2957" s="578">
        <v>1.3882520255398623</v>
      </c>
      <c r="Q2957" s="578">
        <v>829.0384591420484</v>
      </c>
      <c r="R2957" s="578">
        <v>0.17536354554128225</v>
      </c>
      <c r="S2957" s="578">
        <v>7.1712914893093171E-2</v>
      </c>
      <c r="T2957" s="578">
        <v>7.2046773178347651E-3</v>
      </c>
      <c r="U2957" s="578">
        <v>1.5889308394383348</v>
      </c>
      <c r="V2957" s="578">
        <v>988.80365244547477</v>
      </c>
      <c r="W2957" s="578">
        <v>0.17735936134946872</v>
      </c>
      <c r="X2957" s="578">
        <v>7.7561288489960106E-2</v>
      </c>
      <c r="Y2957" s="578">
        <v>8.5930466690721571E-3</v>
      </c>
    </row>
    <row r="2958" spans="1:25" x14ac:dyDescent="0.3">
      <c r="A2958" s="310" t="s">
        <v>5364</v>
      </c>
      <c r="B2958" s="310" t="s">
        <v>2191</v>
      </c>
      <c r="C2958" s="310" t="s">
        <v>5049</v>
      </c>
      <c r="D2958" s="36">
        <v>12</v>
      </c>
      <c r="E2958" s="36">
        <v>2020</v>
      </c>
      <c r="F2958" s="578">
        <v>1.2989578466876974</v>
      </c>
      <c r="G2958" s="578">
        <v>771.85183652241983</v>
      </c>
      <c r="H2958" s="578">
        <v>0.16330282022924275</v>
      </c>
      <c r="I2958" s="578">
        <v>6.7755634721834185E-2</v>
      </c>
      <c r="J2958" s="578">
        <v>6.707728037630048E-3</v>
      </c>
      <c r="K2958" s="578">
        <v>1.5093027906702099</v>
      </c>
      <c r="L2958" s="578">
        <v>937.15072123209598</v>
      </c>
      <c r="M2958" s="578">
        <v>0.16543065143681152</v>
      </c>
      <c r="N2958" s="578">
        <v>7.3202584462705972E-2</v>
      </c>
      <c r="O2958" s="578">
        <v>8.144181444852917E-3</v>
      </c>
      <c r="P2958" s="578">
        <v>1.29895769025218</v>
      </c>
      <c r="Q2958" s="578">
        <v>771.85184733072845</v>
      </c>
      <c r="R2958" s="578">
        <v>0.16330281980238651</v>
      </c>
      <c r="S2958" s="578">
        <v>6.775564100826155E-2</v>
      </c>
      <c r="T2958" s="578">
        <v>6.7077280909870699E-3</v>
      </c>
      <c r="U2958" s="578">
        <v>1.5093027386104301</v>
      </c>
      <c r="V2958" s="578">
        <v>937.15072123209598</v>
      </c>
      <c r="W2958" s="578">
        <v>0.1654306517496775</v>
      </c>
      <c r="X2958" s="578">
        <v>7.3202596511691781E-2</v>
      </c>
      <c r="Y2958" s="578">
        <v>8.144181401197173E-3</v>
      </c>
    </row>
    <row r="2959" spans="1:25" x14ac:dyDescent="0.3">
      <c r="A2959" s="310" t="s">
        <v>5365</v>
      </c>
      <c r="B2959" s="310" t="s">
        <v>2191</v>
      </c>
      <c r="C2959" s="310" t="s">
        <v>5049</v>
      </c>
      <c r="D2959" s="36">
        <v>13</v>
      </c>
      <c r="E2959" s="36">
        <v>2020</v>
      </c>
      <c r="F2959" s="578">
        <v>1.1837170374692449</v>
      </c>
      <c r="G2959" s="578">
        <v>701.75856717427553</v>
      </c>
      <c r="H2959" s="578">
        <v>0.151141675455922</v>
      </c>
      <c r="I2959" s="578">
        <v>6.2185487331589649E-2</v>
      </c>
      <c r="J2959" s="578">
        <v>6.0985348488126504E-3</v>
      </c>
      <c r="K2959" s="578">
        <v>1.4006845883222874</v>
      </c>
      <c r="L2959" s="578">
        <v>869.31385962168315</v>
      </c>
      <c r="M2959" s="578">
        <v>0.15338321994931875</v>
      </c>
      <c r="N2959" s="578">
        <v>6.7254200577735901E-2</v>
      </c>
      <c r="O2959" s="578">
        <v>7.5546036023297278E-3</v>
      </c>
      <c r="P2959" s="578">
        <v>1.1837171418358825</v>
      </c>
      <c r="Q2959" s="578">
        <v>701.75856749216678</v>
      </c>
      <c r="R2959" s="578">
        <v>0.15114168080617651</v>
      </c>
      <c r="S2959" s="578">
        <v>6.2185487380096029E-2</v>
      </c>
      <c r="T2959" s="578">
        <v>6.0985348488126504E-3</v>
      </c>
      <c r="U2959" s="578">
        <v>1.4006844834772549</v>
      </c>
      <c r="V2959" s="578">
        <v>869.31389204661014</v>
      </c>
      <c r="W2959" s="578">
        <v>0.15338322057020023</v>
      </c>
      <c r="X2959" s="578">
        <v>6.7254201625473797E-2</v>
      </c>
      <c r="Y2959" s="578">
        <v>7.5546036532614328E-3</v>
      </c>
    </row>
    <row r="2960" spans="1:25" x14ac:dyDescent="0.3">
      <c r="A2960" s="310" t="s">
        <v>5366</v>
      </c>
      <c r="B2960" s="310" t="s">
        <v>2191</v>
      </c>
      <c r="C2960" s="310" t="s">
        <v>5049</v>
      </c>
      <c r="D2960" s="36">
        <v>14</v>
      </c>
      <c r="E2960" s="36">
        <v>2020</v>
      </c>
      <c r="F2960" s="578">
        <v>1.2157325370117125</v>
      </c>
      <c r="G2960" s="578">
        <v>723.15581989288273</v>
      </c>
      <c r="H2960" s="578">
        <v>0.14048805146740001</v>
      </c>
      <c r="I2960" s="578">
        <v>5.8646858320571427E-2</v>
      </c>
      <c r="J2960" s="578">
        <v>6.2846094272875474E-3</v>
      </c>
      <c r="K2960" s="578">
        <v>1.4237403839497276</v>
      </c>
      <c r="L2960" s="578">
        <v>883.06693013509084</v>
      </c>
      <c r="M2960" s="578">
        <v>0.14282907356270375</v>
      </c>
      <c r="N2960" s="578">
        <v>6.3247698766645002E-2</v>
      </c>
      <c r="O2960" s="578">
        <v>7.6742390277407396E-3</v>
      </c>
      <c r="P2960" s="578">
        <v>1.2157327984429325</v>
      </c>
      <c r="Q2960" s="578">
        <v>723.15580399831072</v>
      </c>
      <c r="R2960" s="578">
        <v>0.14048805167112677</v>
      </c>
      <c r="S2960" s="578">
        <v>5.8646864005519654E-2</v>
      </c>
      <c r="T2960" s="578">
        <v>6.2846094272875474E-3</v>
      </c>
      <c r="U2960" s="578">
        <v>1.4237403331214074</v>
      </c>
      <c r="V2960" s="578">
        <v>883.06693553924538</v>
      </c>
      <c r="W2960" s="578">
        <v>0.14282913601467301</v>
      </c>
      <c r="X2960" s="578">
        <v>6.3247699290513895E-2</v>
      </c>
      <c r="Y2960" s="578">
        <v>7.6742390277407396E-3</v>
      </c>
    </row>
    <row r="2961" spans="1:25" x14ac:dyDescent="0.3">
      <c r="A2961" s="310" t="s">
        <v>5367</v>
      </c>
      <c r="B2961" s="310" t="s">
        <v>2191</v>
      </c>
      <c r="C2961" s="310" t="s">
        <v>5049</v>
      </c>
      <c r="D2961" s="36">
        <v>15</v>
      </c>
      <c r="E2961" s="36">
        <v>2020</v>
      </c>
      <c r="F2961" s="578">
        <v>1.2538978981716924</v>
      </c>
      <c r="G2961" s="578">
        <v>748.15908209482768</v>
      </c>
      <c r="H2961" s="578">
        <v>0.13134104985389625</v>
      </c>
      <c r="I2961" s="578">
        <v>5.5723134020809056E-2</v>
      </c>
      <c r="J2961" s="578">
        <v>6.5020183828892143E-3</v>
      </c>
      <c r="K2961" s="578">
        <v>1.4503254581107525</v>
      </c>
      <c r="L2961" s="578">
        <v>899.41953277587879</v>
      </c>
      <c r="M2961" s="578">
        <v>0.13366364640144901</v>
      </c>
      <c r="N2961" s="578">
        <v>5.994309545591623E-2</v>
      </c>
      <c r="O2961" s="578">
        <v>7.8164635779103195E-3</v>
      </c>
      <c r="P2961" s="578">
        <v>1.2538978982593025</v>
      </c>
      <c r="Q2961" s="578">
        <v>748.15907700856474</v>
      </c>
      <c r="R2961" s="578">
        <v>0.13134105006126101</v>
      </c>
      <c r="S2961" s="578">
        <v>5.5723139783367501E-2</v>
      </c>
      <c r="T2961" s="578">
        <v>6.5020182761751696E-3</v>
      </c>
      <c r="U2961" s="578">
        <v>1.450325562493155</v>
      </c>
      <c r="V2961" s="578">
        <v>899.41953786214174</v>
      </c>
      <c r="W2961" s="578">
        <v>0.13366370402703326</v>
      </c>
      <c r="X2961" s="578">
        <v>5.9943098055858401E-2</v>
      </c>
      <c r="Y2961" s="578">
        <v>7.8164636312673414E-3</v>
      </c>
    </row>
    <row r="2962" spans="1:25" x14ac:dyDescent="0.3">
      <c r="A2962" s="580" t="s">
        <v>5368</v>
      </c>
      <c r="B2962" s="580" t="s">
        <v>2191</v>
      </c>
      <c r="C2962" s="580" t="s">
        <v>5049</v>
      </c>
      <c r="D2962" s="581">
        <v>16</v>
      </c>
      <c r="E2962" s="581">
        <v>2020</v>
      </c>
      <c r="F2962" s="582">
        <v>1.3282094629812449</v>
      </c>
      <c r="G2962" s="582">
        <v>796.24901008605923</v>
      </c>
      <c r="H2962" s="582">
        <v>0.12345873759356099</v>
      </c>
      <c r="I2962" s="582">
        <v>5.3477998706512098E-2</v>
      </c>
      <c r="J2962" s="582">
        <v>6.9199533609207668E-3</v>
      </c>
      <c r="K2962" s="582">
        <v>1.5136272764681626</v>
      </c>
      <c r="L2962" s="582">
        <v>939.6057249704993</v>
      </c>
      <c r="M2962" s="582">
        <v>0.12582560064402001</v>
      </c>
      <c r="N2962" s="582">
        <v>5.7397004954206396E-2</v>
      </c>
      <c r="O2962" s="582">
        <v>8.1657081221540705E-3</v>
      </c>
      <c r="P2962" s="582">
        <v>1.3282095666548475</v>
      </c>
      <c r="Q2962" s="582">
        <v>796.24901008605923</v>
      </c>
      <c r="R2962" s="582">
        <v>0.12345873759113551</v>
      </c>
      <c r="S2962" s="582">
        <v>5.3477999754250001E-2</v>
      </c>
      <c r="T2962" s="582">
        <v>6.9199534142777904E-3</v>
      </c>
      <c r="U2962" s="582">
        <v>1.5136274324252801</v>
      </c>
      <c r="V2962" s="582">
        <v>939.60571479797318</v>
      </c>
      <c r="W2962" s="582">
        <v>0.12582560059187575</v>
      </c>
      <c r="X2962" s="582">
        <v>5.7397005963139174E-2</v>
      </c>
      <c r="Y2962" s="582">
        <v>8.1657081755110925E-3</v>
      </c>
    </row>
    <row r="2963" spans="1:25" x14ac:dyDescent="0.3">
      <c r="A2963" s="310" t="s">
        <v>5369</v>
      </c>
      <c r="B2963" s="310" t="s">
        <v>2191</v>
      </c>
      <c r="C2963" s="310" t="s">
        <v>5049</v>
      </c>
      <c r="D2963" s="36">
        <v>1</v>
      </c>
      <c r="E2963" s="36">
        <v>2030</v>
      </c>
      <c r="F2963" s="578">
        <v>5.9292318254254752</v>
      </c>
      <c r="G2963" s="578">
        <v>7596.9320475260374</v>
      </c>
      <c r="H2963" s="578">
        <v>0.69723051054582619</v>
      </c>
      <c r="I2963" s="578">
        <v>0.160510213541177</v>
      </c>
      <c r="J2963" s="578">
        <v>6.5395274975647469E-2</v>
      </c>
      <c r="K2963" s="578">
        <v>5.9852498767841027</v>
      </c>
      <c r="L2963" s="578">
        <v>7656.6064707438127</v>
      </c>
      <c r="M2963" s="578">
        <v>0.69976983886954214</v>
      </c>
      <c r="N2963" s="578">
        <v>0.161139133308703</v>
      </c>
      <c r="O2963" s="578">
        <v>6.5908939538833963E-2</v>
      </c>
      <c r="P2963" s="578">
        <v>5.929231512485325</v>
      </c>
      <c r="Q2963" s="578">
        <v>7596.9320475260374</v>
      </c>
      <c r="R2963" s="578">
        <v>0.69723048339316507</v>
      </c>
      <c r="S2963" s="578">
        <v>0.16051020923380999</v>
      </c>
      <c r="T2963" s="578">
        <v>6.5395274975647469E-2</v>
      </c>
      <c r="U2963" s="578">
        <v>5.9852501374971272</v>
      </c>
      <c r="V2963" s="578">
        <v>7656.6064707438127</v>
      </c>
      <c r="W2963" s="578">
        <v>0.69976983955226946</v>
      </c>
      <c r="X2963" s="578">
        <v>0.16113913431763599</v>
      </c>
      <c r="Y2963" s="578">
        <v>6.5908940625376972E-2</v>
      </c>
    </row>
    <row r="2964" spans="1:25" x14ac:dyDescent="0.3">
      <c r="A2964" s="310" t="s">
        <v>5370</v>
      </c>
      <c r="B2964" s="310" t="s">
        <v>2191</v>
      </c>
      <c r="C2964" s="310" t="s">
        <v>5049</v>
      </c>
      <c r="D2964" s="36">
        <v>2</v>
      </c>
      <c r="E2964" s="36">
        <v>2030</v>
      </c>
      <c r="F2964" s="578">
        <v>2.7822044567681079</v>
      </c>
      <c r="G2964" s="578">
        <v>3701.7869033813422</v>
      </c>
      <c r="H2964" s="578">
        <v>0.36954485807412546</v>
      </c>
      <c r="I2964" s="578">
        <v>7.7445705654099528E-2</v>
      </c>
      <c r="J2964" s="578">
        <v>3.1865419664730554E-2</v>
      </c>
      <c r="K2964" s="578">
        <v>2.8551497294298898</v>
      </c>
      <c r="L2964" s="578">
        <v>3779.1012547810824</v>
      </c>
      <c r="M2964" s="578">
        <v>0.37357415575267272</v>
      </c>
      <c r="N2964" s="578">
        <v>7.8086520370561602E-2</v>
      </c>
      <c r="O2964" s="578">
        <v>3.2530941787020595E-2</v>
      </c>
      <c r="P2964" s="578">
        <v>2.7822043002803749</v>
      </c>
      <c r="Q2964" s="578">
        <v>3701.7869033813422</v>
      </c>
      <c r="R2964" s="578">
        <v>0.36954484751913674</v>
      </c>
      <c r="S2964" s="578">
        <v>7.7445703636233959E-2</v>
      </c>
      <c r="T2964" s="578">
        <v>3.1865419664730554E-2</v>
      </c>
      <c r="U2964" s="578">
        <v>2.8551497293935824</v>
      </c>
      <c r="V2964" s="578">
        <v>3779.1012547810824</v>
      </c>
      <c r="W2964" s="578">
        <v>0.373574155491951</v>
      </c>
      <c r="X2964" s="578">
        <v>7.8086522989906315E-2</v>
      </c>
      <c r="Y2964" s="578">
        <v>3.2530941787020595E-2</v>
      </c>
    </row>
    <row r="2965" spans="1:25" x14ac:dyDescent="0.3">
      <c r="A2965" s="310" t="s">
        <v>5371</v>
      </c>
      <c r="B2965" s="310" t="s">
        <v>2191</v>
      </c>
      <c r="C2965" s="310" t="s">
        <v>5049</v>
      </c>
      <c r="D2965" s="36">
        <v>3</v>
      </c>
      <c r="E2965" s="36">
        <v>2030</v>
      </c>
      <c r="F2965" s="578">
        <v>1.6310220173833874</v>
      </c>
      <c r="G2965" s="578">
        <v>2188.1981328328397</v>
      </c>
      <c r="H2965" s="578">
        <v>0.19605618549394377</v>
      </c>
      <c r="I2965" s="578">
        <v>4.39531002193689E-2</v>
      </c>
      <c r="J2965" s="578">
        <v>1.8836308406510651E-2</v>
      </c>
      <c r="K2965" s="578">
        <v>1.650005949279675</v>
      </c>
      <c r="L2965" s="578">
        <v>2204.2080090840627</v>
      </c>
      <c r="M2965" s="578">
        <v>0.19797447739013727</v>
      </c>
      <c r="N2965" s="578">
        <v>4.38652001321315E-2</v>
      </c>
      <c r="O2965" s="578">
        <v>1.8974120728671502E-2</v>
      </c>
      <c r="P2965" s="578">
        <v>1.6310220173628451</v>
      </c>
      <c r="Q2965" s="578">
        <v>2188.1981328328397</v>
      </c>
      <c r="R2965" s="578">
        <v>0.19605618570252101</v>
      </c>
      <c r="S2965" s="578">
        <v>4.39531002193689E-2</v>
      </c>
      <c r="T2965" s="578">
        <v>1.8836308406510651E-2</v>
      </c>
      <c r="U2965" s="578">
        <v>1.65000589712561</v>
      </c>
      <c r="V2965" s="578">
        <v>2204.2080612182572</v>
      </c>
      <c r="W2965" s="578">
        <v>0.19797447688567102</v>
      </c>
      <c r="X2965" s="578">
        <v>4.38652001321315E-2</v>
      </c>
      <c r="Y2965" s="578">
        <v>1.8974120728671502E-2</v>
      </c>
    </row>
    <row r="2966" spans="1:25" x14ac:dyDescent="0.3">
      <c r="A2966" s="310" t="s">
        <v>5372</v>
      </c>
      <c r="B2966" s="310" t="s">
        <v>2191</v>
      </c>
      <c r="C2966" s="310" t="s">
        <v>5049</v>
      </c>
      <c r="D2966" s="36">
        <v>4</v>
      </c>
      <c r="E2966" s="36">
        <v>2030</v>
      </c>
      <c r="F2966" s="578">
        <v>1.2658858666698376</v>
      </c>
      <c r="G2966" s="578">
        <v>1730.5348523457799</v>
      </c>
      <c r="H2966" s="578">
        <v>0.14150388252589075</v>
      </c>
      <c r="I2966" s="578">
        <v>3.2619500532746301E-2</v>
      </c>
      <c r="J2966" s="578">
        <v>1.4896677069676375E-2</v>
      </c>
      <c r="K2966" s="578">
        <v>1.2825280399795975</v>
      </c>
      <c r="L2966" s="578">
        <v>1747.6188659667926</v>
      </c>
      <c r="M2966" s="578">
        <v>0.14275652832444949</v>
      </c>
      <c r="N2966" s="578">
        <v>3.2968731364235226E-2</v>
      </c>
      <c r="O2966" s="578">
        <v>1.5043749891143876E-2</v>
      </c>
      <c r="P2966" s="578">
        <v>1.2658858145157375</v>
      </c>
      <c r="Q2966" s="578">
        <v>1730.534800211585</v>
      </c>
      <c r="R2966" s="578">
        <v>0.14150388250436599</v>
      </c>
      <c r="S2966" s="578">
        <v>3.2619500532746301E-2</v>
      </c>
      <c r="T2966" s="578">
        <v>1.4896677069676375E-2</v>
      </c>
      <c r="U2966" s="578">
        <v>1.2825280399763375</v>
      </c>
      <c r="V2966" s="578">
        <v>1747.6188659667926</v>
      </c>
      <c r="W2966" s="578">
        <v>0.1427565282823095</v>
      </c>
      <c r="X2966" s="578">
        <v>3.2968729792628375E-2</v>
      </c>
      <c r="Y2966" s="578">
        <v>1.5043749891143876E-2</v>
      </c>
    </row>
    <row r="2967" spans="1:25" x14ac:dyDescent="0.3">
      <c r="A2967" s="310" t="s">
        <v>5373</v>
      </c>
      <c r="B2967" s="310" t="s">
        <v>2191</v>
      </c>
      <c r="C2967" s="310" t="s">
        <v>5049</v>
      </c>
      <c r="D2967" s="36">
        <v>5</v>
      </c>
      <c r="E2967" s="36">
        <v>2030</v>
      </c>
      <c r="F2967" s="578">
        <v>1.0347427788866128</v>
      </c>
      <c r="G2967" s="578">
        <v>1461.1890678405725</v>
      </c>
      <c r="H2967" s="578">
        <v>0.11205165736919226</v>
      </c>
      <c r="I2967" s="578">
        <v>2.6866739028870698E-2</v>
      </c>
      <c r="J2967" s="578">
        <v>1.2578108377056151E-2</v>
      </c>
      <c r="K2967" s="578">
        <v>1.0613920975879367</v>
      </c>
      <c r="L2967" s="578">
        <v>1495.3845761616999</v>
      </c>
      <c r="M2967" s="578">
        <v>0.1132166110276855</v>
      </c>
      <c r="N2967" s="578">
        <v>2.7431099675595701E-2</v>
      </c>
      <c r="O2967" s="578">
        <v>1.2872466710784125E-2</v>
      </c>
      <c r="P2967" s="578">
        <v>1.03474286798291</v>
      </c>
      <c r="Q2967" s="578">
        <v>1461.1890678405725</v>
      </c>
      <c r="R2967" s="578">
        <v>0.11205165634479824</v>
      </c>
      <c r="S2967" s="578">
        <v>2.6866739402369874E-2</v>
      </c>
      <c r="T2967" s="578">
        <v>1.2578108377056151E-2</v>
      </c>
      <c r="U2967" s="578">
        <v>1.0613922015756192</v>
      </c>
      <c r="V2967" s="578">
        <v>1495.3845761616999</v>
      </c>
      <c r="W2967" s="578">
        <v>0.11321660694041624</v>
      </c>
      <c r="X2967" s="578">
        <v>2.7431099675595701E-2</v>
      </c>
      <c r="Y2967" s="578">
        <v>1.287246774882075E-2</v>
      </c>
    </row>
    <row r="2968" spans="1:25" x14ac:dyDescent="0.3">
      <c r="A2968" s="310" t="s">
        <v>5374</v>
      </c>
      <c r="B2968" s="310" t="s">
        <v>2191</v>
      </c>
      <c r="C2968" s="310" t="s">
        <v>5049</v>
      </c>
      <c r="D2968" s="36">
        <v>6</v>
      </c>
      <c r="E2968" s="36">
        <v>2030</v>
      </c>
      <c r="F2968" s="578">
        <v>0.88290993507390125</v>
      </c>
      <c r="G2968" s="578">
        <v>1269.4934349060024</v>
      </c>
      <c r="H2968" s="578">
        <v>9.1611469652586153E-2</v>
      </c>
      <c r="I2968" s="578">
        <v>2.2988459012897949E-2</v>
      </c>
      <c r="J2968" s="578">
        <v>1.0928000080942427E-2</v>
      </c>
      <c r="K2968" s="578">
        <v>0.92013511215736754</v>
      </c>
      <c r="L2968" s="578">
        <v>1325.424789428705</v>
      </c>
      <c r="M2968" s="578">
        <v>9.2994895238613595E-2</v>
      </c>
      <c r="N2968" s="578">
        <v>2.3721309325386075E-2</v>
      </c>
      <c r="O2968" s="578">
        <v>1.1409445772490699E-2</v>
      </c>
      <c r="P2968" s="578">
        <v>0.88290990402674607</v>
      </c>
      <c r="Q2968" s="578">
        <v>1269.4934349060024</v>
      </c>
      <c r="R2968" s="578">
        <v>9.1611468687612274E-2</v>
      </c>
      <c r="S2968" s="578">
        <v>2.2988458906183874E-2</v>
      </c>
      <c r="T2968" s="578">
        <v>1.0928000080942427E-2</v>
      </c>
      <c r="U2968" s="578">
        <v>0.92013516958794095</v>
      </c>
      <c r="V2968" s="578">
        <v>1325.424789428705</v>
      </c>
      <c r="W2968" s="578">
        <v>9.2994895208600242E-2</v>
      </c>
      <c r="X2968" s="578">
        <v>2.3721309325386075E-2</v>
      </c>
      <c r="Y2968" s="578">
        <v>1.1409445772490699E-2</v>
      </c>
    </row>
    <row r="2969" spans="1:25" x14ac:dyDescent="0.3">
      <c r="A2969" s="310" t="s">
        <v>5375</v>
      </c>
      <c r="B2969" s="310" t="s">
        <v>2191</v>
      </c>
      <c r="C2969" s="310" t="s">
        <v>5049</v>
      </c>
      <c r="D2969" s="36">
        <v>7</v>
      </c>
      <c r="E2969" s="36">
        <v>2030</v>
      </c>
      <c r="F2969" s="578">
        <v>0.82593591711611203</v>
      </c>
      <c r="G2969" s="578">
        <v>1200.4497909545851</v>
      </c>
      <c r="H2969" s="578">
        <v>8.0096201924789029E-2</v>
      </c>
      <c r="I2969" s="578">
        <v>2.1663473783216074E-2</v>
      </c>
      <c r="J2969" s="578">
        <v>1.0333642121016317E-2</v>
      </c>
      <c r="K2969" s="578">
        <v>0.86860143193374961</v>
      </c>
      <c r="L2969" s="578">
        <v>1275.8916689554799</v>
      </c>
      <c r="M2969" s="578">
        <v>8.1199218872825399E-2</v>
      </c>
      <c r="N2969" s="578">
        <v>2.2436369554876923E-2</v>
      </c>
      <c r="O2969" s="578">
        <v>1.0983043689823975E-2</v>
      </c>
      <c r="P2969" s="578">
        <v>0.82593590127783023</v>
      </c>
      <c r="Q2969" s="578">
        <v>1200.4497909545851</v>
      </c>
      <c r="R2969" s="578">
        <v>8.0096201935096617E-2</v>
      </c>
      <c r="S2969" s="578">
        <v>2.1663473637696898E-2</v>
      </c>
      <c r="T2969" s="578">
        <v>1.0333642121016317E-2</v>
      </c>
      <c r="U2969" s="578">
        <v>0.86860144714311527</v>
      </c>
      <c r="V2969" s="578">
        <v>1275.8916689554799</v>
      </c>
      <c r="W2969" s="578">
        <v>8.1199218877979221E-2</v>
      </c>
      <c r="X2969" s="578">
        <v>2.24363695015199E-2</v>
      </c>
      <c r="Y2969" s="578">
        <v>1.0983043689823975E-2</v>
      </c>
    </row>
    <row r="2970" spans="1:25" x14ac:dyDescent="0.3">
      <c r="A2970" s="310" t="s">
        <v>5376</v>
      </c>
      <c r="B2970" s="310" t="s">
        <v>2191</v>
      </c>
      <c r="C2970" s="310" t="s">
        <v>5049</v>
      </c>
      <c r="D2970" s="36">
        <v>8</v>
      </c>
      <c r="E2970" s="36">
        <v>2030</v>
      </c>
      <c r="F2970" s="578">
        <v>0.71494702251565423</v>
      </c>
      <c r="G2970" s="578">
        <v>1015.7022190093974</v>
      </c>
      <c r="H2970" s="578">
        <v>7.260845470985558E-2</v>
      </c>
      <c r="I2970" s="578">
        <v>1.8639628382516052E-2</v>
      </c>
      <c r="J2970" s="578">
        <v>8.7432993362502459E-3</v>
      </c>
      <c r="K2970" s="578">
        <v>0.76848105421186075</v>
      </c>
      <c r="L2970" s="578">
        <v>1122.2310384114526</v>
      </c>
      <c r="M2970" s="578">
        <v>7.369286844338295E-2</v>
      </c>
      <c r="N2970" s="578">
        <v>1.97049998678267E-2</v>
      </c>
      <c r="O2970" s="578">
        <v>9.6603152681685248E-3</v>
      </c>
      <c r="P2970" s="578">
        <v>0.71494702251374009</v>
      </c>
      <c r="Q2970" s="578">
        <v>1015.7022139231344</v>
      </c>
      <c r="R2970" s="578">
        <v>7.2608454689088803E-2</v>
      </c>
      <c r="S2970" s="578">
        <v>1.8639628331584352E-2</v>
      </c>
      <c r="T2970" s="578">
        <v>8.7432993362502459E-3</v>
      </c>
      <c r="U2970" s="578">
        <v>0.76848104955617624</v>
      </c>
      <c r="V2970" s="578">
        <v>1122.2310384114526</v>
      </c>
      <c r="W2970" s="578">
        <v>7.3692867397312484E-2</v>
      </c>
      <c r="X2970" s="578">
        <v>1.97049998678267E-2</v>
      </c>
      <c r="Y2970" s="578">
        <v>9.6603152148115028E-3</v>
      </c>
    </row>
    <row r="2971" spans="1:25" x14ac:dyDescent="0.3">
      <c r="A2971" s="310" t="s">
        <v>5377</v>
      </c>
      <c r="B2971" s="310" t="s">
        <v>2191</v>
      </c>
      <c r="C2971" s="310" t="s">
        <v>5049</v>
      </c>
      <c r="D2971" s="36">
        <v>9</v>
      </c>
      <c r="E2971" s="36">
        <v>2030</v>
      </c>
      <c r="F2971" s="578">
        <v>0.65859911289927175</v>
      </c>
      <c r="G2971" s="578">
        <v>932.48105812072731</v>
      </c>
      <c r="H2971" s="578">
        <v>6.5604848238156849E-2</v>
      </c>
      <c r="I2971" s="578">
        <v>1.7505394852681377E-2</v>
      </c>
      <c r="J2971" s="578">
        <v>8.026928808249064E-3</v>
      </c>
      <c r="K2971" s="578">
        <v>0.72062777130711653</v>
      </c>
      <c r="L2971" s="578">
        <v>1063.2372945149673</v>
      </c>
      <c r="M2971" s="578">
        <v>6.6942437267546936E-2</v>
      </c>
      <c r="N2971" s="578">
        <v>1.8733890661678698E-2</v>
      </c>
      <c r="O2971" s="578">
        <v>9.1524982805519031E-3</v>
      </c>
      <c r="P2971" s="578">
        <v>0.65859911786431702</v>
      </c>
      <c r="Q2971" s="578">
        <v>932.48105812072731</v>
      </c>
      <c r="R2971" s="578">
        <v>6.560484771807748E-2</v>
      </c>
      <c r="S2971" s="578">
        <v>1.7505394479182177E-2</v>
      </c>
      <c r="T2971" s="578">
        <v>8.0269288616060842E-3</v>
      </c>
      <c r="U2971" s="578">
        <v>0.72062773995041074</v>
      </c>
      <c r="V2971" s="578">
        <v>1063.2372945149673</v>
      </c>
      <c r="W2971" s="578">
        <v>6.6942437257239321E-2</v>
      </c>
      <c r="X2971" s="578">
        <v>1.8733890407020198E-2</v>
      </c>
      <c r="Y2971" s="578">
        <v>9.1524982271948795E-3</v>
      </c>
    </row>
    <row r="2972" spans="1:25" x14ac:dyDescent="0.3">
      <c r="A2972" s="310" t="s">
        <v>5378</v>
      </c>
      <c r="B2972" s="310" t="s">
        <v>2191</v>
      </c>
      <c r="C2972" s="310" t="s">
        <v>5049</v>
      </c>
      <c r="D2972" s="36">
        <v>10</v>
      </c>
      <c r="E2972" s="36">
        <v>2030</v>
      </c>
      <c r="F2972" s="578">
        <v>0.61425692873838944</v>
      </c>
      <c r="G2972" s="578">
        <v>865.98636118570926</v>
      </c>
      <c r="H2972" s="578">
        <v>6.0094702232314924E-2</v>
      </c>
      <c r="I2972" s="578">
        <v>1.6629188401566297E-2</v>
      </c>
      <c r="J2972" s="578">
        <v>7.4545417640668604E-3</v>
      </c>
      <c r="K2972" s="578">
        <v>0.68057212180080229</v>
      </c>
      <c r="L2972" s="578">
        <v>1011.0181703567473</v>
      </c>
      <c r="M2972" s="578">
        <v>6.159769342169355E-2</v>
      </c>
      <c r="N2972" s="578">
        <v>1.7928190063685099E-2</v>
      </c>
      <c r="O2972" s="578">
        <v>8.7029935578660372E-3</v>
      </c>
      <c r="P2972" s="578">
        <v>0.614256928424746</v>
      </c>
      <c r="Q2972" s="578">
        <v>865.98635101318314</v>
      </c>
      <c r="R2972" s="578">
        <v>6.0094702339332125E-2</v>
      </c>
      <c r="S2972" s="578">
        <v>1.6629188554361424E-2</v>
      </c>
      <c r="T2972" s="578">
        <v>7.4545417640668604E-3</v>
      </c>
      <c r="U2972" s="578">
        <v>0.68057210162315052</v>
      </c>
      <c r="V2972" s="578">
        <v>1011.0181703567473</v>
      </c>
      <c r="W2972" s="578">
        <v>6.1597693432001152E-2</v>
      </c>
      <c r="X2972" s="578">
        <v>1.7928190063685099E-2</v>
      </c>
      <c r="Y2972" s="578">
        <v>8.7029936112230609E-3</v>
      </c>
    </row>
    <row r="2973" spans="1:25" x14ac:dyDescent="0.3">
      <c r="A2973" s="310" t="s">
        <v>5379</v>
      </c>
      <c r="B2973" s="310" t="s">
        <v>2191</v>
      </c>
      <c r="C2973" s="310" t="s">
        <v>5049</v>
      </c>
      <c r="D2973" s="36">
        <v>11</v>
      </c>
      <c r="E2973" s="36">
        <v>2030</v>
      </c>
      <c r="F2973" s="578">
        <v>0.57461054914250498</v>
      </c>
      <c r="G2973" s="578">
        <v>798.516553243001</v>
      </c>
      <c r="H2973" s="578">
        <v>5.5177958169527572E-2</v>
      </c>
      <c r="I2973" s="578">
        <v>1.5976460383778077E-2</v>
      </c>
      <c r="J2973" s="578">
        <v>6.8737540908235407E-3</v>
      </c>
      <c r="K2973" s="578">
        <v>0.64402941335555353</v>
      </c>
      <c r="L2973" s="578">
        <v>952.7754370371498</v>
      </c>
      <c r="M2973" s="578">
        <v>5.6803808096750147E-2</v>
      </c>
      <c r="N2973" s="578">
        <v>1.7249391799850803E-2</v>
      </c>
      <c r="O2973" s="578">
        <v>8.2016312614238487E-3</v>
      </c>
      <c r="P2973" s="578">
        <v>0.5746105494524909</v>
      </c>
      <c r="Q2973" s="578">
        <v>798.516553243001</v>
      </c>
      <c r="R2973" s="578">
        <v>5.5177958105711356E-2</v>
      </c>
      <c r="S2973" s="578">
        <v>1.59764604371351E-2</v>
      </c>
      <c r="T2973" s="578">
        <v>6.8737540908235407E-3</v>
      </c>
      <c r="U2973" s="578">
        <v>0.64402941894451227</v>
      </c>
      <c r="V2973" s="578">
        <v>952.7754370371498</v>
      </c>
      <c r="W2973" s="578">
        <v>5.6803808070223227E-2</v>
      </c>
      <c r="X2973" s="578">
        <v>1.7249391952645927E-2</v>
      </c>
      <c r="Y2973" s="578">
        <v>8.2016313147808724E-3</v>
      </c>
    </row>
    <row r="2974" spans="1:25" x14ac:dyDescent="0.3">
      <c r="A2974" s="310" t="s">
        <v>5380</v>
      </c>
      <c r="B2974" s="310" t="s">
        <v>2191</v>
      </c>
      <c r="C2974" s="310" t="s">
        <v>5049</v>
      </c>
      <c r="D2974" s="36">
        <v>12</v>
      </c>
      <c r="E2974" s="36">
        <v>2030</v>
      </c>
      <c r="F2974" s="578">
        <v>0.54217182923383656</v>
      </c>
      <c r="G2974" s="578">
        <v>743.31688308715798</v>
      </c>
      <c r="H2974" s="578">
        <v>5.1155119242442454E-2</v>
      </c>
      <c r="I2974" s="578">
        <v>1.54422651515536E-2</v>
      </c>
      <c r="J2974" s="578">
        <v>6.3985892653969671E-3</v>
      </c>
      <c r="K2974" s="578">
        <v>0.61413014966338597</v>
      </c>
      <c r="L2974" s="578">
        <v>902.91713205973281</v>
      </c>
      <c r="M2974" s="578">
        <v>5.2878162374781768E-2</v>
      </c>
      <c r="N2974" s="578">
        <v>1.6607411620498124E-2</v>
      </c>
      <c r="O2974" s="578">
        <v>7.7724461346709451E-3</v>
      </c>
      <c r="P2974" s="578">
        <v>0.54217182457409707</v>
      </c>
      <c r="Q2974" s="578">
        <v>743.31688817342103</v>
      </c>
      <c r="R2974" s="578">
        <v>5.1155119119812256E-2</v>
      </c>
      <c r="S2974" s="578">
        <v>1.5442264690742925E-2</v>
      </c>
      <c r="T2974" s="578">
        <v>6.3985891611082427E-3</v>
      </c>
      <c r="U2974" s="578">
        <v>0.61413017045828122</v>
      </c>
      <c r="V2974" s="578">
        <v>902.91713714599575</v>
      </c>
      <c r="W2974" s="578">
        <v>5.2878162385392551E-2</v>
      </c>
      <c r="X2974" s="578">
        <v>1.6607406127150101E-2</v>
      </c>
      <c r="Y2974" s="578">
        <v>7.7724462365343526E-3</v>
      </c>
    </row>
    <row r="2975" spans="1:25" x14ac:dyDescent="0.3">
      <c r="A2975" s="310" t="s">
        <v>5381</v>
      </c>
      <c r="B2975" s="310" t="s">
        <v>2191</v>
      </c>
      <c r="C2975" s="310" t="s">
        <v>5049</v>
      </c>
      <c r="D2975" s="36">
        <v>13</v>
      </c>
      <c r="E2975" s="36">
        <v>2030</v>
      </c>
      <c r="F2975" s="578">
        <v>0.49774539240360099</v>
      </c>
      <c r="G2975" s="578">
        <v>676.10400644938113</v>
      </c>
      <c r="H2975" s="578">
        <v>4.715636461211635E-2</v>
      </c>
      <c r="I2975" s="578">
        <v>1.4326770663804625E-2</v>
      </c>
      <c r="J2975" s="578">
        <v>5.8200041433641046E-3</v>
      </c>
      <c r="K2975" s="578">
        <v>0.57165168551824719</v>
      </c>
      <c r="L2975" s="578">
        <v>837.84618759155251</v>
      </c>
      <c r="M2975" s="578">
        <v>4.8938877702918597E-2</v>
      </c>
      <c r="N2975" s="578">
        <v>1.5405685119427848E-2</v>
      </c>
      <c r="O2975" s="578">
        <v>7.2123007945871578E-3</v>
      </c>
      <c r="P2975" s="578">
        <v>0.49774537191401125</v>
      </c>
      <c r="Q2975" s="578">
        <v>676.10400644938113</v>
      </c>
      <c r="R2975" s="578">
        <v>4.7156364652740451E-2</v>
      </c>
      <c r="S2975" s="578">
        <v>1.4326770469779074E-2</v>
      </c>
      <c r="T2975" s="578">
        <v>5.8200041433641046E-3</v>
      </c>
      <c r="U2975" s="578">
        <v>0.57165168489687268</v>
      </c>
      <c r="V2975" s="578">
        <v>837.84619299570693</v>
      </c>
      <c r="W2975" s="578">
        <v>4.8938876248636604E-2</v>
      </c>
      <c r="X2975" s="578">
        <v>1.5405684532500602E-2</v>
      </c>
      <c r="Y2975" s="578">
        <v>7.2123007945871578E-3</v>
      </c>
    </row>
    <row r="2976" spans="1:25" x14ac:dyDescent="0.3">
      <c r="A2976" s="310" t="s">
        <v>5382</v>
      </c>
      <c r="B2976" s="310" t="s">
        <v>2191</v>
      </c>
      <c r="C2976" s="310" t="s">
        <v>5049</v>
      </c>
      <c r="D2976" s="36">
        <v>14</v>
      </c>
      <c r="E2976" s="36">
        <v>2030</v>
      </c>
      <c r="F2976" s="578">
        <v>0.49992348084377103</v>
      </c>
      <c r="G2976" s="578">
        <v>696.06009801228834</v>
      </c>
      <c r="H2976" s="578">
        <v>4.4199484759398375E-2</v>
      </c>
      <c r="I2976" s="578">
        <v>1.3593029325420475E-2</v>
      </c>
      <c r="J2976" s="578">
        <v>5.9918037489599821E-3</v>
      </c>
      <c r="K2976" s="578">
        <v>0.57083883877642849</v>
      </c>
      <c r="L2976" s="578">
        <v>850.48351860046319</v>
      </c>
      <c r="M2976" s="578">
        <v>4.5976308072567876E-2</v>
      </c>
      <c r="N2976" s="578">
        <v>1.4570033706452976E-2</v>
      </c>
      <c r="O2976" s="578">
        <v>7.3210967724056221E-3</v>
      </c>
      <c r="P2976" s="578">
        <v>0.49992346516538999</v>
      </c>
      <c r="Q2976" s="578">
        <v>696.06009801228834</v>
      </c>
      <c r="R2976" s="578">
        <v>4.419948265869298E-2</v>
      </c>
      <c r="S2976" s="578">
        <v>1.3593028951921301E-2</v>
      </c>
      <c r="T2976" s="578">
        <v>5.9918037489599821E-3</v>
      </c>
      <c r="U2976" s="578">
        <v>0.57083885957094505</v>
      </c>
      <c r="V2976" s="578">
        <v>850.48353894551542</v>
      </c>
      <c r="W2976" s="578">
        <v>4.5976308072567876E-2</v>
      </c>
      <c r="X2976" s="578">
        <v>1.4570033546381901E-2</v>
      </c>
      <c r="Y2976" s="578">
        <v>7.3210967724056221E-3</v>
      </c>
    </row>
    <row r="2977" spans="1:25" x14ac:dyDescent="0.3">
      <c r="A2977" s="310" t="s">
        <v>5383</v>
      </c>
      <c r="B2977" s="310" t="s">
        <v>2191</v>
      </c>
      <c r="C2977" s="310" t="s">
        <v>5049</v>
      </c>
      <c r="D2977" s="36">
        <v>15</v>
      </c>
      <c r="E2977" s="36">
        <v>2030</v>
      </c>
      <c r="F2977" s="578">
        <v>0.50511526560107201</v>
      </c>
      <c r="G2977" s="578">
        <v>719.50700441996196</v>
      </c>
      <c r="H2977" s="578">
        <v>4.1703618281947727E-2</v>
      </c>
      <c r="I2977" s="578">
        <v>1.2985420316302499E-2</v>
      </c>
      <c r="J2977" s="578">
        <v>6.1936506535857855E-3</v>
      </c>
      <c r="K2977" s="578">
        <v>0.57213388958086797</v>
      </c>
      <c r="L2977" s="578">
        <v>865.63726743062284</v>
      </c>
      <c r="M2977" s="578">
        <v>4.3428410033508599E-2</v>
      </c>
      <c r="N2977" s="578">
        <v>1.3880922012807124E-2</v>
      </c>
      <c r="O2977" s="578">
        <v>7.4515556431530624E-3</v>
      </c>
      <c r="P2977" s="578">
        <v>0.5051152805064395</v>
      </c>
      <c r="Q2977" s="578">
        <v>719.5069993336989</v>
      </c>
      <c r="R2977" s="578">
        <v>4.1703618281947727E-2</v>
      </c>
      <c r="S2977" s="578">
        <v>1.2985419947654E-2</v>
      </c>
      <c r="T2977" s="578">
        <v>6.1936506535857855E-3</v>
      </c>
      <c r="U2977" s="578">
        <v>0.57213390044320978</v>
      </c>
      <c r="V2977" s="578">
        <v>865.63727283477726</v>
      </c>
      <c r="W2977" s="578">
        <v>4.3428410033508599E-2</v>
      </c>
      <c r="X2977" s="578">
        <v>1.3880922066164125E-2</v>
      </c>
      <c r="Y2977" s="578">
        <v>7.4515556431530624E-3</v>
      </c>
    </row>
    <row r="2978" spans="1:25" x14ac:dyDescent="0.3">
      <c r="A2978" s="580" t="s">
        <v>5384</v>
      </c>
      <c r="B2978" s="580" t="s">
        <v>2191</v>
      </c>
      <c r="C2978" s="580" t="s">
        <v>5049</v>
      </c>
      <c r="D2978" s="581">
        <v>16</v>
      </c>
      <c r="E2978" s="581">
        <v>2030</v>
      </c>
      <c r="F2978" s="582">
        <v>0.52350878462812001</v>
      </c>
      <c r="G2978" s="582">
        <v>765.78499984741154</v>
      </c>
      <c r="H2978" s="582">
        <v>3.9702551958119572E-2</v>
      </c>
      <c r="I2978" s="582">
        <v>1.2543201237955699E-2</v>
      </c>
      <c r="J2978" s="582">
        <v>6.5920209017349398E-3</v>
      </c>
      <c r="K2978" s="582">
        <v>0.58679537368421553</v>
      </c>
      <c r="L2978" s="582">
        <v>904.29843997955277</v>
      </c>
      <c r="M2978" s="582">
        <v>4.1396920802526403E-2</v>
      </c>
      <c r="N2978" s="582">
        <v>1.33737604289005E-2</v>
      </c>
      <c r="O2978" s="582">
        <v>7.7843580220360257E-3</v>
      </c>
      <c r="P2978" s="582">
        <v>0.52350877951005226</v>
      </c>
      <c r="Q2978" s="582">
        <v>765.78500493367449</v>
      </c>
      <c r="R2978" s="582">
        <v>3.9702551942430803E-2</v>
      </c>
      <c r="S2978" s="582">
        <v>1.2543201024527625E-2</v>
      </c>
      <c r="T2978" s="582">
        <v>6.5920209017349398E-3</v>
      </c>
      <c r="U2978" s="582">
        <v>0.58679537895551404</v>
      </c>
      <c r="V2978" s="582">
        <v>904.29844538370696</v>
      </c>
      <c r="W2978" s="582">
        <v>4.1396920760689626E-2</v>
      </c>
      <c r="X2978" s="582">
        <v>1.337376032218645E-2</v>
      </c>
      <c r="Y2978" s="582">
        <v>7.7843580220360257E-3</v>
      </c>
    </row>
    <row r="2979" spans="1:25" x14ac:dyDescent="0.3">
      <c r="A2979" s="310" t="s">
        <v>5385</v>
      </c>
      <c r="B2979" s="310" t="s">
        <v>2190</v>
      </c>
      <c r="C2979" s="310" t="s">
        <v>5049</v>
      </c>
      <c r="D2979" s="36">
        <v>1</v>
      </c>
      <c r="E2979" s="36">
        <v>2012</v>
      </c>
      <c r="F2979" s="578">
        <v>11.495925986376701</v>
      </c>
      <c r="G2979" s="578">
        <v>6359.2457733154279</v>
      </c>
      <c r="H2979" s="578">
        <v>8.3786040834869056</v>
      </c>
      <c r="I2979" s="578">
        <v>4.7129574452204254E-2</v>
      </c>
      <c r="J2979" s="578">
        <v>0.12673463610311297</v>
      </c>
      <c r="K2979" s="578">
        <v>11.56559485573305</v>
      </c>
      <c r="L2979" s="578">
        <v>6397.1868642171175</v>
      </c>
      <c r="M2979" s="578">
        <v>8.4164965763338824</v>
      </c>
      <c r="N2979" s="578">
        <v>4.7315206887257447E-2</v>
      </c>
      <c r="O2979" s="578">
        <v>0.1274907494274275</v>
      </c>
      <c r="P2979" s="578">
        <v>11.495924426753351</v>
      </c>
      <c r="Q2979" s="578">
        <v>6359.2457733154279</v>
      </c>
      <c r="R2979" s="578">
        <v>8.3786043824608551</v>
      </c>
      <c r="S2979" s="578">
        <v>4.7129577038200851E-2</v>
      </c>
      <c r="T2979" s="578">
        <v>0.12673463610311297</v>
      </c>
      <c r="U2979" s="578">
        <v>11.565594334197424</v>
      </c>
      <c r="V2979" s="578">
        <v>6397.1868642171175</v>
      </c>
      <c r="W2979" s="578">
        <v>8.4164964009541983</v>
      </c>
      <c r="X2979" s="578">
        <v>4.7315205804352403E-2</v>
      </c>
      <c r="Y2979" s="578">
        <v>0.1274907494274275</v>
      </c>
    </row>
    <row r="2980" spans="1:25" x14ac:dyDescent="0.3">
      <c r="A2980" s="310" t="s">
        <v>5386</v>
      </c>
      <c r="B2980" s="310" t="s">
        <v>2190</v>
      </c>
      <c r="C2980" s="310" t="s">
        <v>5049</v>
      </c>
      <c r="D2980" s="36">
        <v>2</v>
      </c>
      <c r="E2980" s="36">
        <v>2012</v>
      </c>
      <c r="F2980" s="578">
        <v>6.2427550444065947</v>
      </c>
      <c r="G2980" s="578">
        <v>3240.8265088399198</v>
      </c>
      <c r="H2980" s="578">
        <v>4.5261076380944898</v>
      </c>
      <c r="I2980" s="578">
        <v>2.5766332593623952E-2</v>
      </c>
      <c r="J2980" s="578">
        <v>6.4587053804037453E-2</v>
      </c>
      <c r="K2980" s="578">
        <v>6.3222247970103727</v>
      </c>
      <c r="L2980" s="578">
        <v>3284.8314641316651</v>
      </c>
      <c r="M2980" s="578">
        <v>4.5711228425498049</v>
      </c>
      <c r="N2980" s="578">
        <v>2.5954602864961349E-2</v>
      </c>
      <c r="O2980" s="578">
        <v>6.5464033124347495E-2</v>
      </c>
      <c r="P2980" s="578">
        <v>6.2427546271897674</v>
      </c>
      <c r="Q2980" s="578">
        <v>3240.8264567057226</v>
      </c>
      <c r="R2980" s="578">
        <v>4.5261075851255201</v>
      </c>
      <c r="S2980" s="578">
        <v>2.5766330993519576E-2</v>
      </c>
      <c r="T2980" s="578">
        <v>6.4587053260765942E-2</v>
      </c>
      <c r="U2980" s="578">
        <v>6.3222246430422384</v>
      </c>
      <c r="V2980" s="578">
        <v>3284.8314641316651</v>
      </c>
      <c r="W2980" s="578">
        <v>4.5711223130541168</v>
      </c>
      <c r="X2980" s="578">
        <v>2.59546023558717E-2</v>
      </c>
      <c r="Y2980" s="578">
        <v>6.5464033124347495E-2</v>
      </c>
    </row>
    <row r="2981" spans="1:25" x14ac:dyDescent="0.3">
      <c r="A2981" s="310" t="s">
        <v>5387</v>
      </c>
      <c r="B2981" s="310" t="s">
        <v>2190</v>
      </c>
      <c r="C2981" s="310" t="s">
        <v>5049</v>
      </c>
      <c r="D2981" s="36">
        <v>3</v>
      </c>
      <c r="E2981" s="36">
        <v>2012</v>
      </c>
      <c r="F2981" s="578">
        <v>4.0824592908010473</v>
      </c>
      <c r="G2981" s="578">
        <v>1983.8625005086226</v>
      </c>
      <c r="H2981" s="578">
        <v>2.6870759718876753</v>
      </c>
      <c r="I2981" s="578">
        <v>1.5959202770318325E-2</v>
      </c>
      <c r="J2981" s="578">
        <v>3.9536755338000704E-2</v>
      </c>
      <c r="K2981" s="578">
        <v>4.0670618315417997</v>
      </c>
      <c r="L2981" s="578">
        <v>1983.3852119445773</v>
      </c>
      <c r="M2981" s="578">
        <v>2.6897595175056823</v>
      </c>
      <c r="N2981" s="578">
        <v>1.5892561234295451E-2</v>
      </c>
      <c r="O2981" s="578">
        <v>3.9527239704815004E-2</v>
      </c>
      <c r="P2981" s="578">
        <v>4.0824593429498801</v>
      </c>
      <c r="Q2981" s="578">
        <v>1983.8625005086226</v>
      </c>
      <c r="R2981" s="578">
        <v>2.6870759466134224</v>
      </c>
      <c r="S2981" s="578">
        <v>1.5959202770318325E-2</v>
      </c>
      <c r="T2981" s="578">
        <v>3.9536755338000704E-2</v>
      </c>
      <c r="U2981" s="578">
        <v>4.0670618886682224</v>
      </c>
      <c r="V2981" s="578">
        <v>1983.3852119445773</v>
      </c>
      <c r="W2981" s="578">
        <v>2.6897595388290902</v>
      </c>
      <c r="X2981" s="578">
        <v>1.5892560710426502E-2</v>
      </c>
      <c r="Y2981" s="578">
        <v>3.9527239704815004E-2</v>
      </c>
    </row>
    <row r="2982" spans="1:25" x14ac:dyDescent="0.3">
      <c r="A2982" s="310" t="s">
        <v>5388</v>
      </c>
      <c r="B2982" s="310" t="s">
        <v>2190</v>
      </c>
      <c r="C2982" s="310" t="s">
        <v>5049</v>
      </c>
      <c r="D2982" s="36">
        <v>4</v>
      </c>
      <c r="E2982" s="36">
        <v>2012</v>
      </c>
      <c r="F2982" s="578">
        <v>3.447777485094655</v>
      </c>
      <c r="G2982" s="578">
        <v>1617.1859410603799</v>
      </c>
      <c r="H2982" s="578">
        <v>2.0307419038593499</v>
      </c>
      <c r="I2982" s="578">
        <v>1.234138983477345E-2</v>
      </c>
      <c r="J2982" s="578">
        <v>3.2229219000631276E-2</v>
      </c>
      <c r="K2982" s="578">
        <v>3.5089290888135976</v>
      </c>
      <c r="L2982" s="578">
        <v>1643.5586369832299</v>
      </c>
      <c r="M2982" s="578">
        <v>2.0920836816003399</v>
      </c>
      <c r="N2982" s="578">
        <v>1.2708031374965324E-2</v>
      </c>
      <c r="O2982" s="578">
        <v>3.2754796828764129E-2</v>
      </c>
      <c r="P2982" s="578">
        <v>3.4477773807813348</v>
      </c>
      <c r="Q2982" s="578">
        <v>1617.1859410603799</v>
      </c>
      <c r="R2982" s="578">
        <v>2.0307418960364827</v>
      </c>
      <c r="S2982" s="578">
        <v>1.234138827658165E-2</v>
      </c>
      <c r="T2982" s="578">
        <v>3.2229219000631276E-2</v>
      </c>
      <c r="U2982" s="578">
        <v>3.5089292974142379</v>
      </c>
      <c r="V2982" s="578">
        <v>1643.5586369832299</v>
      </c>
      <c r="W2982" s="578">
        <v>2.0920841020536773</v>
      </c>
      <c r="X2982" s="578">
        <v>1.270803189205095E-2</v>
      </c>
      <c r="Y2982" s="578">
        <v>3.2754796828764129E-2</v>
      </c>
    </row>
    <row r="2983" spans="1:25" x14ac:dyDescent="0.3">
      <c r="A2983" s="310" t="s">
        <v>5389</v>
      </c>
      <c r="B2983" s="310" t="s">
        <v>2190</v>
      </c>
      <c r="C2983" s="310" t="s">
        <v>5049</v>
      </c>
      <c r="D2983" s="36">
        <v>5</v>
      </c>
      <c r="E2983" s="36">
        <v>2012</v>
      </c>
      <c r="F2983" s="578">
        <v>3.070848808841327</v>
      </c>
      <c r="G2983" s="578">
        <v>1404.49511591593</v>
      </c>
      <c r="H2983" s="578">
        <v>1.6333125922064899</v>
      </c>
      <c r="I2983" s="578">
        <v>1.0563628751128762E-2</v>
      </c>
      <c r="J2983" s="578">
        <v>2.7990461618173826E-2</v>
      </c>
      <c r="K2983" s="578">
        <v>3.2342331692470849</v>
      </c>
      <c r="L2983" s="578">
        <v>1472.1435381571425</v>
      </c>
      <c r="M2983" s="578">
        <v>1.765594416396195</v>
      </c>
      <c r="N2983" s="578">
        <v>1.1560331979997751E-2</v>
      </c>
      <c r="O2983" s="578">
        <v>2.9338633777418424E-2</v>
      </c>
      <c r="P2983" s="578">
        <v>3.0708487566977221</v>
      </c>
      <c r="Q2983" s="578">
        <v>1404.49511591593</v>
      </c>
      <c r="R2983" s="578">
        <v>1.6333126050825075</v>
      </c>
      <c r="S2983" s="578">
        <v>1.056362911068234E-2</v>
      </c>
      <c r="T2983" s="578">
        <v>2.7990462142042774E-2</v>
      </c>
      <c r="U2983" s="578">
        <v>3.2342333244571297</v>
      </c>
      <c r="V2983" s="578">
        <v>1472.1435381571425</v>
      </c>
      <c r="W2983" s="578">
        <v>1.76559438240413</v>
      </c>
      <c r="X2983" s="578">
        <v>1.1560332502350876E-2</v>
      </c>
      <c r="Y2983" s="578">
        <v>2.9338632739381799E-2</v>
      </c>
    </row>
    <row r="2984" spans="1:25" x14ac:dyDescent="0.3">
      <c r="A2984" s="310" t="s">
        <v>5390</v>
      </c>
      <c r="B2984" s="310" t="s">
        <v>2190</v>
      </c>
      <c r="C2984" s="310" t="s">
        <v>5049</v>
      </c>
      <c r="D2984" s="36">
        <v>6</v>
      </c>
      <c r="E2984" s="36">
        <v>2012</v>
      </c>
      <c r="F2984" s="578">
        <v>2.6886060096414077</v>
      </c>
      <c r="G2984" s="578">
        <v>1215.9999987284325</v>
      </c>
      <c r="H2984" s="578">
        <v>1.2942670624997774</v>
      </c>
      <c r="I2984" s="578">
        <v>8.4513814232802034E-3</v>
      </c>
      <c r="J2984" s="578">
        <v>2.4233901038921077E-2</v>
      </c>
      <c r="K2984" s="578">
        <v>2.9481974471806303</v>
      </c>
      <c r="L2984" s="578">
        <v>1323.5808232625275</v>
      </c>
      <c r="M2984" s="578">
        <v>1.4840638569263875</v>
      </c>
      <c r="N2984" s="578">
        <v>1.0570517474737501E-2</v>
      </c>
      <c r="O2984" s="578">
        <v>2.6377902152792801E-2</v>
      </c>
      <c r="P2984" s="578">
        <v>2.6886058531708428</v>
      </c>
      <c r="Q2984" s="578">
        <v>1215.9999987284325</v>
      </c>
      <c r="R2984" s="578">
        <v>1.2942670553917774</v>
      </c>
      <c r="S2984" s="578">
        <v>8.4513809651601407E-3</v>
      </c>
      <c r="T2984" s="578">
        <v>2.4233901038921077E-2</v>
      </c>
      <c r="U2984" s="578">
        <v>2.9481973950317926</v>
      </c>
      <c r="V2984" s="578">
        <v>1323.5808232625275</v>
      </c>
      <c r="W2984" s="578">
        <v>1.4840636417969351</v>
      </c>
      <c r="X2984" s="578">
        <v>1.057051726494742E-2</v>
      </c>
      <c r="Y2984" s="578">
        <v>2.6377902152792801E-2</v>
      </c>
    </row>
    <row r="2985" spans="1:25" x14ac:dyDescent="0.3">
      <c r="A2985" s="310" t="s">
        <v>5391</v>
      </c>
      <c r="B2985" s="310" t="s">
        <v>2190</v>
      </c>
      <c r="C2985" s="310" t="s">
        <v>5049</v>
      </c>
      <c r="D2985" s="36">
        <v>7</v>
      </c>
      <c r="E2985" s="36">
        <v>2012</v>
      </c>
      <c r="F2985" s="578">
        <v>2.7404901011407574</v>
      </c>
      <c r="G2985" s="578">
        <v>1181.3463528950949</v>
      </c>
      <c r="H2985" s="578">
        <v>1.1545680325652898</v>
      </c>
      <c r="I2985" s="578">
        <v>9.3852711576497844E-3</v>
      </c>
      <c r="J2985" s="578">
        <v>2.3543266463093397E-2</v>
      </c>
      <c r="K2985" s="578">
        <v>3.0318454338618772</v>
      </c>
      <c r="L2985" s="578">
        <v>1306.3261337280201</v>
      </c>
      <c r="M2985" s="578">
        <v>1.345537765147425</v>
      </c>
      <c r="N2985" s="578">
        <v>1.592305171228265E-2</v>
      </c>
      <c r="O2985" s="578">
        <v>2.6034048855459898E-2</v>
      </c>
      <c r="P2985" s="578">
        <v>2.7404902576054098</v>
      </c>
      <c r="Q2985" s="578">
        <v>1181.3463528950949</v>
      </c>
      <c r="R2985" s="578">
        <v>1.1545680044073325</v>
      </c>
      <c r="S2985" s="578">
        <v>9.3852712573152322E-3</v>
      </c>
      <c r="T2985" s="578">
        <v>2.3543266463093397E-2</v>
      </c>
      <c r="U2985" s="578">
        <v>3.0318455903292576</v>
      </c>
      <c r="V2985" s="578">
        <v>1306.3261337280201</v>
      </c>
      <c r="W2985" s="578">
        <v>1.345537766718425</v>
      </c>
      <c r="X2985" s="578">
        <v>1.5923052210193075E-2</v>
      </c>
      <c r="Y2985" s="578">
        <v>2.6034048855459898E-2</v>
      </c>
    </row>
    <row r="2986" spans="1:25" x14ac:dyDescent="0.3">
      <c r="A2986" s="310" t="s">
        <v>5392</v>
      </c>
      <c r="B2986" s="310" t="s">
        <v>2190</v>
      </c>
      <c r="C2986" s="310" t="s">
        <v>5049</v>
      </c>
      <c r="D2986" s="36">
        <v>8</v>
      </c>
      <c r="E2986" s="36">
        <v>2012</v>
      </c>
      <c r="F2986" s="578">
        <v>2.5505382658208502</v>
      </c>
      <c r="G2986" s="578">
        <v>1022.8687407175664</v>
      </c>
      <c r="H2986" s="578">
        <v>0.88787234197055387</v>
      </c>
      <c r="I2986" s="578">
        <v>8.8376032710660458E-3</v>
      </c>
      <c r="J2986" s="578">
        <v>2.0384947905161675E-2</v>
      </c>
      <c r="K2986" s="578">
        <v>2.8858139203444972</v>
      </c>
      <c r="L2986" s="578">
        <v>1172.2529246012325</v>
      </c>
      <c r="M2986" s="578">
        <v>1.0879484014203575</v>
      </c>
      <c r="N2986" s="578">
        <v>2.3862065063137053E-2</v>
      </c>
      <c r="O2986" s="578">
        <v>2.3362070030998376E-2</v>
      </c>
      <c r="P2986" s="578">
        <v>2.55053800505519</v>
      </c>
      <c r="Q2986" s="578">
        <v>1022.8687407175664</v>
      </c>
      <c r="R2986" s="578">
        <v>0.88787236791116153</v>
      </c>
      <c r="S2986" s="578">
        <v>8.8376032176711253E-3</v>
      </c>
      <c r="T2986" s="578">
        <v>2.0384947905161675E-2</v>
      </c>
      <c r="U2986" s="578">
        <v>2.8858139724882199</v>
      </c>
      <c r="V2986" s="578">
        <v>1172.2529246012325</v>
      </c>
      <c r="W2986" s="578">
        <v>1.0879483853150225</v>
      </c>
      <c r="X2986" s="578">
        <v>2.3862063501231476E-2</v>
      </c>
      <c r="Y2986" s="578">
        <v>2.3362070030998376E-2</v>
      </c>
    </row>
    <row r="2987" spans="1:25" x14ac:dyDescent="0.3">
      <c r="A2987" s="310" t="s">
        <v>5393</v>
      </c>
      <c r="B2987" s="310" t="s">
        <v>2190</v>
      </c>
      <c r="C2987" s="310" t="s">
        <v>5049</v>
      </c>
      <c r="D2987" s="36">
        <v>9</v>
      </c>
      <c r="E2987" s="36">
        <v>2012</v>
      </c>
      <c r="F2987" s="578">
        <v>2.5812376081337276</v>
      </c>
      <c r="G2987" s="578">
        <v>973.50960922240949</v>
      </c>
      <c r="H2987" s="578">
        <v>0.73271403994234152</v>
      </c>
      <c r="I2987" s="578">
        <v>9.4760782695478239E-3</v>
      </c>
      <c r="J2987" s="578">
        <v>1.9401260321804576E-2</v>
      </c>
      <c r="K2987" s="578">
        <v>2.9412294214727077</v>
      </c>
      <c r="L2987" s="578">
        <v>1138.8064740498801</v>
      </c>
      <c r="M2987" s="578">
        <v>0.93413829487811451</v>
      </c>
      <c r="N2987" s="578">
        <v>3.8603953722789151E-2</v>
      </c>
      <c r="O2987" s="578">
        <v>2.2695487326321449E-2</v>
      </c>
      <c r="P2987" s="578">
        <v>2.5812376602894225</v>
      </c>
      <c r="Q2987" s="578">
        <v>973.50960922240949</v>
      </c>
      <c r="R2987" s="578">
        <v>0.73271404395988249</v>
      </c>
      <c r="S2987" s="578">
        <v>9.4760785993533436E-3</v>
      </c>
      <c r="T2987" s="578">
        <v>1.9401260321804576E-2</v>
      </c>
      <c r="U2987" s="578">
        <v>2.9412295766827548</v>
      </c>
      <c r="V2987" s="578">
        <v>1138.8064740498801</v>
      </c>
      <c r="W2987" s="578">
        <v>0.93413830043633994</v>
      </c>
      <c r="X2987" s="578">
        <v>3.8603952664743653E-2</v>
      </c>
      <c r="Y2987" s="578">
        <v>2.2695487326321449E-2</v>
      </c>
    </row>
    <row r="2988" spans="1:25" x14ac:dyDescent="0.3">
      <c r="A2988" s="310" t="s">
        <v>5394</v>
      </c>
      <c r="B2988" s="310" t="s">
        <v>2190</v>
      </c>
      <c r="C2988" s="310" t="s">
        <v>5049</v>
      </c>
      <c r="D2988" s="36">
        <v>10</v>
      </c>
      <c r="E2988" s="36">
        <v>2012</v>
      </c>
      <c r="F2988" s="578">
        <v>2.6076796202010324</v>
      </c>
      <c r="G2988" s="578">
        <v>934.97433662414528</v>
      </c>
      <c r="H2988" s="578">
        <v>0.6108857567536079</v>
      </c>
      <c r="I2988" s="578">
        <v>9.9643484595238266E-3</v>
      </c>
      <c r="J2988" s="578">
        <v>1.8633278164391649E-2</v>
      </c>
      <c r="K2988" s="578">
        <v>2.9804629652863497</v>
      </c>
      <c r="L2988" s="578">
        <v>1109.7434463500952</v>
      </c>
      <c r="M2988" s="578">
        <v>0.81725146896072398</v>
      </c>
      <c r="N2988" s="578">
        <v>5.0976962664814551E-2</v>
      </c>
      <c r="O2988" s="578">
        <v>2.2116294140384175E-2</v>
      </c>
      <c r="P2988" s="578">
        <v>2.6076795158903252</v>
      </c>
      <c r="Q2988" s="578">
        <v>934.97433153788234</v>
      </c>
      <c r="R2988" s="578">
        <v>0.61088569740240883</v>
      </c>
      <c r="S2988" s="578">
        <v>9.9643486254308213E-3</v>
      </c>
      <c r="T2988" s="578">
        <v>1.8633278164391649E-2</v>
      </c>
      <c r="U2988" s="578">
        <v>2.9804631739181824</v>
      </c>
      <c r="V2988" s="578">
        <v>1109.7434463500952</v>
      </c>
      <c r="W2988" s="578">
        <v>0.81725146962829298</v>
      </c>
      <c r="X2988" s="578">
        <v>5.0976963149726801E-2</v>
      </c>
      <c r="Y2988" s="578">
        <v>2.2116293626216497E-2</v>
      </c>
    </row>
    <row r="2989" spans="1:25" x14ac:dyDescent="0.3">
      <c r="A2989" s="310" t="s">
        <v>5395</v>
      </c>
      <c r="B2989" s="310" t="s">
        <v>2190</v>
      </c>
      <c r="C2989" s="310" t="s">
        <v>5049</v>
      </c>
      <c r="D2989" s="36">
        <v>11</v>
      </c>
      <c r="E2989" s="36">
        <v>2012</v>
      </c>
      <c r="F2989" s="578">
        <v>2.6495699351056552</v>
      </c>
      <c r="G2989" s="578">
        <v>903.02751986185672</v>
      </c>
      <c r="H2989" s="578">
        <v>0.50410863182999754</v>
      </c>
      <c r="I2989" s="578">
        <v>1.028758007157648E-2</v>
      </c>
      <c r="J2989" s="578">
        <v>1.7996613440724674E-2</v>
      </c>
      <c r="K2989" s="578">
        <v>3.0163091001828253</v>
      </c>
      <c r="L2989" s="578">
        <v>1078.4627138773551</v>
      </c>
      <c r="M2989" s="578">
        <v>0.70124080426921831</v>
      </c>
      <c r="N2989" s="578">
        <v>5.5891359586439607E-2</v>
      </c>
      <c r="O2989" s="578">
        <v>2.1492911454212477E-2</v>
      </c>
      <c r="P2989" s="578">
        <v>2.6495698307918047</v>
      </c>
      <c r="Q2989" s="578">
        <v>903.02751477559366</v>
      </c>
      <c r="R2989" s="578">
        <v>0.50410863541189077</v>
      </c>
      <c r="S2989" s="578">
        <v>1.0287580750627955E-2</v>
      </c>
      <c r="T2989" s="578">
        <v>1.7996613440724674E-2</v>
      </c>
      <c r="U2989" s="578">
        <v>3.0163088381811627</v>
      </c>
      <c r="V2989" s="578">
        <v>1078.4627138773551</v>
      </c>
      <c r="W2989" s="578">
        <v>0.70124078047835225</v>
      </c>
      <c r="X2989" s="578">
        <v>5.5891356485972148E-2</v>
      </c>
      <c r="Y2989" s="578">
        <v>2.1492911978081425E-2</v>
      </c>
    </row>
    <row r="2990" spans="1:25" x14ac:dyDescent="0.3">
      <c r="A2990" s="310" t="s">
        <v>5396</v>
      </c>
      <c r="B2990" s="310" t="s">
        <v>2190</v>
      </c>
      <c r="C2990" s="310" t="s">
        <v>5049</v>
      </c>
      <c r="D2990" s="36">
        <v>12</v>
      </c>
      <c r="E2990" s="36">
        <v>2012</v>
      </c>
      <c r="F2990" s="578">
        <v>2.6838435198048503</v>
      </c>
      <c r="G2990" s="578">
        <v>876.88708432515421</v>
      </c>
      <c r="H2990" s="578">
        <v>0.41674549209589351</v>
      </c>
      <c r="I2990" s="578">
        <v>1.0552031050906378E-2</v>
      </c>
      <c r="J2990" s="578">
        <v>1.747565014132605E-2</v>
      </c>
      <c r="K2990" s="578">
        <v>3.0402648620682027</v>
      </c>
      <c r="L2990" s="578">
        <v>1048.6995004018124</v>
      </c>
      <c r="M2990" s="578">
        <v>0.5983983081017259</v>
      </c>
      <c r="N2990" s="578">
        <v>5.4381981277098576E-2</v>
      </c>
      <c r="O2990" s="578">
        <v>2.0899738107497449E-2</v>
      </c>
      <c r="P2990" s="578">
        <v>2.6838436241176424</v>
      </c>
      <c r="Q2990" s="578">
        <v>876.88708432515421</v>
      </c>
      <c r="R2990" s="578">
        <v>0.41674548698968694</v>
      </c>
      <c r="S2990" s="578">
        <v>1.0552030837970921E-2</v>
      </c>
      <c r="T2990" s="578">
        <v>1.747565014132605E-2</v>
      </c>
      <c r="U2990" s="578">
        <v>3.0402649663867924</v>
      </c>
      <c r="V2990" s="578">
        <v>1048.6995004018124</v>
      </c>
      <c r="W2990" s="578">
        <v>0.59839830739868649</v>
      </c>
      <c r="X2990" s="578">
        <v>5.4381981812790976E-2</v>
      </c>
      <c r="Y2990" s="578">
        <v>2.0899738107497449E-2</v>
      </c>
    </row>
    <row r="2991" spans="1:25" x14ac:dyDescent="0.3">
      <c r="A2991" s="310" t="s">
        <v>5397</v>
      </c>
      <c r="B2991" s="310" t="s">
        <v>2190</v>
      </c>
      <c r="C2991" s="310" t="s">
        <v>5049</v>
      </c>
      <c r="D2991" s="36">
        <v>13</v>
      </c>
      <c r="E2991" s="36">
        <v>2012</v>
      </c>
      <c r="F2991" s="578">
        <v>2.5769064012318523</v>
      </c>
      <c r="G2991" s="578">
        <v>816.7369683583571</v>
      </c>
      <c r="H2991" s="578">
        <v>0.34728640165909952</v>
      </c>
      <c r="I2991" s="578">
        <v>1.0425661694322689E-2</v>
      </c>
      <c r="J2991" s="578">
        <v>1.6276903644514524E-2</v>
      </c>
      <c r="K2991" s="578">
        <v>2.9275563799732174</v>
      </c>
      <c r="L2991" s="578">
        <v>985.2971223195367</v>
      </c>
      <c r="M2991" s="578">
        <v>0.51501258952521267</v>
      </c>
      <c r="N2991" s="578">
        <v>5.0648584096203722E-2</v>
      </c>
      <c r="O2991" s="578">
        <v>1.9636189603867576E-2</v>
      </c>
      <c r="P2991" s="578">
        <v>2.5769066098324198</v>
      </c>
      <c r="Q2991" s="578">
        <v>816.7369683583571</v>
      </c>
      <c r="R2991" s="578">
        <v>0.34728641900589174</v>
      </c>
      <c r="S2991" s="578">
        <v>1.0425660990980121E-2</v>
      </c>
      <c r="T2991" s="578">
        <v>1.6276904168383476E-2</v>
      </c>
      <c r="U2991" s="578">
        <v>2.9275563278244254</v>
      </c>
      <c r="V2991" s="578">
        <v>985.2971223195367</v>
      </c>
      <c r="W2991" s="578">
        <v>0.51501252711477674</v>
      </c>
      <c r="X2991" s="578">
        <v>5.0648584124701246E-2</v>
      </c>
      <c r="Y2991" s="578">
        <v>1.9636189603867576E-2</v>
      </c>
    </row>
    <row r="2992" spans="1:25" x14ac:dyDescent="0.3">
      <c r="A2992" s="310" t="s">
        <v>5398</v>
      </c>
      <c r="B2992" s="310" t="s">
        <v>2190</v>
      </c>
      <c r="C2992" s="310" t="s">
        <v>5049</v>
      </c>
      <c r="D2992" s="36">
        <v>14</v>
      </c>
      <c r="E2992" s="36">
        <v>2012</v>
      </c>
      <c r="F2992" s="578">
        <v>2.5000744111784226</v>
      </c>
      <c r="G2992" s="578">
        <v>810.12407652536979</v>
      </c>
      <c r="H2992" s="578">
        <v>0.33917648158543001</v>
      </c>
      <c r="I2992" s="578">
        <v>1.1600306863594249E-2</v>
      </c>
      <c r="J2992" s="578">
        <v>1.6145108325872549E-2</v>
      </c>
      <c r="K2992" s="578">
        <v>2.8376002805391574</v>
      </c>
      <c r="L2992" s="578">
        <v>969.52128664652253</v>
      </c>
      <c r="M2992" s="578">
        <v>0.48978931192080649</v>
      </c>
      <c r="N2992" s="578">
        <v>4.6795919064455377E-2</v>
      </c>
      <c r="O2992" s="578">
        <v>1.9321769786377702E-2</v>
      </c>
      <c r="P2992" s="578">
        <v>2.5000744111732676</v>
      </c>
      <c r="Q2992" s="578">
        <v>810.12407112121525</v>
      </c>
      <c r="R2992" s="578">
        <v>0.33917646534791829</v>
      </c>
      <c r="S2992" s="578">
        <v>1.1600305821843874E-2</v>
      </c>
      <c r="T2992" s="578">
        <v>1.6145108325872549E-2</v>
      </c>
      <c r="U2992" s="578">
        <v>2.8376002792921651</v>
      </c>
      <c r="V2992" s="578">
        <v>969.52128664652253</v>
      </c>
      <c r="W2992" s="578">
        <v>0.48978929806465454</v>
      </c>
      <c r="X2992" s="578">
        <v>4.6795921154928928E-2</v>
      </c>
      <c r="Y2992" s="578">
        <v>1.9321769786377702E-2</v>
      </c>
    </row>
    <row r="2993" spans="1:25" x14ac:dyDescent="0.3">
      <c r="A2993" s="310" t="s">
        <v>5399</v>
      </c>
      <c r="B2993" s="310" t="s">
        <v>2190</v>
      </c>
      <c r="C2993" s="310" t="s">
        <v>5049</v>
      </c>
      <c r="D2993" s="36">
        <v>15</v>
      </c>
      <c r="E2993" s="36">
        <v>2012</v>
      </c>
      <c r="F2993" s="578">
        <v>2.4361957438697224</v>
      </c>
      <c r="G2993" s="578">
        <v>808.27314472198418</v>
      </c>
      <c r="H2993" s="578">
        <v>0.33629255485266152</v>
      </c>
      <c r="I2993" s="578">
        <v>1.27128563024901E-2</v>
      </c>
      <c r="J2993" s="578">
        <v>1.6108232201076975E-2</v>
      </c>
      <c r="K2993" s="578">
        <v>2.7580714748539328</v>
      </c>
      <c r="L2993" s="578">
        <v>958.18751207987407</v>
      </c>
      <c r="M2993" s="578">
        <v>0.47207962742322651</v>
      </c>
      <c r="N2993" s="578">
        <v>4.4481294014682704E-2</v>
      </c>
      <c r="O2993" s="578">
        <v>1.9095906308696849E-2</v>
      </c>
      <c r="P2993" s="578">
        <v>2.4361955377355149</v>
      </c>
      <c r="Q2993" s="578">
        <v>808.27314472198418</v>
      </c>
      <c r="R2993" s="578">
        <v>0.33629252610717203</v>
      </c>
      <c r="S2993" s="578">
        <v>1.2712857351289075E-2</v>
      </c>
      <c r="T2993" s="578">
        <v>1.6108232201076975E-2</v>
      </c>
      <c r="U2993" s="578">
        <v>2.7580712140742523</v>
      </c>
      <c r="V2993" s="578">
        <v>958.18751207987407</v>
      </c>
      <c r="W2993" s="578">
        <v>0.47207964248445877</v>
      </c>
      <c r="X2993" s="578">
        <v>4.4481292443075818E-2</v>
      </c>
      <c r="Y2993" s="578">
        <v>1.9095906308696849E-2</v>
      </c>
    </row>
    <row r="2994" spans="1:25" x14ac:dyDescent="0.3">
      <c r="A2994" s="580" t="s">
        <v>5400</v>
      </c>
      <c r="B2994" s="580" t="s">
        <v>2190</v>
      </c>
      <c r="C2994" s="580" t="s">
        <v>5049</v>
      </c>
      <c r="D2994" s="581">
        <v>16</v>
      </c>
      <c r="E2994" s="581">
        <v>2012</v>
      </c>
      <c r="F2994" s="582">
        <v>2.4043705029745626</v>
      </c>
      <c r="G2994" s="582">
        <v>822.68688646952239</v>
      </c>
      <c r="H2994" s="582">
        <v>0.34323667398893976</v>
      </c>
      <c r="I2994" s="582">
        <v>1.4223359325417999E-2</v>
      </c>
      <c r="J2994" s="582">
        <v>1.6395478179523047E-2</v>
      </c>
      <c r="K2994" s="582">
        <v>2.7124447828406302</v>
      </c>
      <c r="L2994" s="582">
        <v>963.79006830850972</v>
      </c>
      <c r="M2994" s="582">
        <v>0.46388704662695046</v>
      </c>
      <c r="N2994" s="582">
        <v>4.3611969640551224E-2</v>
      </c>
      <c r="O2994" s="582">
        <v>1.9207557255867851E-2</v>
      </c>
      <c r="P2994" s="582">
        <v>2.4043703986695402</v>
      </c>
      <c r="Q2994" s="582">
        <v>822.68688646952239</v>
      </c>
      <c r="R2994" s="582">
        <v>0.3432366751652195</v>
      </c>
      <c r="S2994" s="582">
        <v>1.4223360373838024E-2</v>
      </c>
      <c r="T2994" s="582">
        <v>1.6395478179523047E-2</v>
      </c>
      <c r="U2994" s="582">
        <v>2.7124447803481204</v>
      </c>
      <c r="V2994" s="582">
        <v>963.79007339477278</v>
      </c>
      <c r="W2994" s="582">
        <v>0.46388706586336975</v>
      </c>
      <c r="X2994" s="582">
        <v>4.3611967545075452E-2</v>
      </c>
      <c r="Y2994" s="582">
        <v>1.9207557255867851E-2</v>
      </c>
    </row>
    <row r="2995" spans="1:25" x14ac:dyDescent="0.3">
      <c r="A2995" s="310" t="s">
        <v>5401</v>
      </c>
      <c r="B2995" s="310" t="s">
        <v>2190</v>
      </c>
      <c r="C2995" s="310" t="s">
        <v>5049</v>
      </c>
      <c r="D2995" s="36">
        <v>1</v>
      </c>
      <c r="E2995" s="36">
        <v>2020</v>
      </c>
      <c r="F2995" s="578">
        <v>2.644078982807887</v>
      </c>
      <c r="G2995" s="578">
        <v>6208.1566950480101</v>
      </c>
      <c r="H2995" s="578">
        <v>2.4771947104115148</v>
      </c>
      <c r="I2995" s="578">
        <v>3.08345973181379E-2</v>
      </c>
      <c r="J2995" s="578">
        <v>4.1304652889569547E-2</v>
      </c>
      <c r="K2995" s="578">
        <v>2.6594020972130048</v>
      </c>
      <c r="L2995" s="578">
        <v>6245.1797790527271</v>
      </c>
      <c r="M2995" s="578">
        <v>2.4889720612069675</v>
      </c>
      <c r="N2995" s="578">
        <v>3.1027635620603122E-2</v>
      </c>
      <c r="O2995" s="578">
        <v>4.1550984024070148E-2</v>
      </c>
      <c r="P2995" s="578">
        <v>2.6440791392690604</v>
      </c>
      <c r="Q2995" s="578">
        <v>6208.1566950480101</v>
      </c>
      <c r="R2995" s="578">
        <v>2.4771946871866599</v>
      </c>
      <c r="S2995" s="578">
        <v>3.0834598899446026E-2</v>
      </c>
      <c r="T2995" s="578">
        <v>4.1304652889569547E-2</v>
      </c>
      <c r="U2995" s="578">
        <v>2.6594020972192975</v>
      </c>
      <c r="V2995" s="578">
        <v>6245.1798324584906</v>
      </c>
      <c r="W2995" s="578">
        <v>2.4889720399514701</v>
      </c>
      <c r="X2995" s="578">
        <v>3.1027633583410798E-2</v>
      </c>
      <c r="Y2995" s="578">
        <v>4.1550984024070148E-2</v>
      </c>
    </row>
    <row r="2996" spans="1:25" x14ac:dyDescent="0.3">
      <c r="A2996" s="310" t="s">
        <v>5402</v>
      </c>
      <c r="B2996" s="310" t="s">
        <v>2190</v>
      </c>
      <c r="C2996" s="310" t="s">
        <v>5049</v>
      </c>
      <c r="D2996" s="36">
        <v>2</v>
      </c>
      <c r="E2996" s="36">
        <v>2020</v>
      </c>
      <c r="F2996" s="578">
        <v>1.442261849406365</v>
      </c>
      <c r="G2996" s="578">
        <v>3163.3145510355575</v>
      </c>
      <c r="H2996" s="578">
        <v>1.330252282867145</v>
      </c>
      <c r="I2996" s="578">
        <v>1.5634025281883547E-2</v>
      </c>
      <c r="J2996" s="578">
        <v>2.104643833202615E-2</v>
      </c>
      <c r="K2996" s="578">
        <v>1.4596098995679023</v>
      </c>
      <c r="L2996" s="578">
        <v>3206.2929573059023</v>
      </c>
      <c r="M2996" s="578">
        <v>1.3446222214503576</v>
      </c>
      <c r="N2996" s="578">
        <v>1.5879260312885852E-2</v>
      </c>
      <c r="O2996" s="578">
        <v>2.1332386531867052E-2</v>
      </c>
      <c r="P2996" s="578">
        <v>1.4422620580221102</v>
      </c>
      <c r="Q2996" s="578">
        <v>3163.3144989013604</v>
      </c>
      <c r="R2996" s="578">
        <v>1.3302523023182076</v>
      </c>
      <c r="S2996" s="578">
        <v>1.5634025276653973E-2</v>
      </c>
      <c r="T2996" s="578">
        <v>2.104643833202615E-2</v>
      </c>
      <c r="U2996" s="578">
        <v>1.45961000325405</v>
      </c>
      <c r="V2996" s="578">
        <v>3206.2929573059023</v>
      </c>
      <c r="W2996" s="578">
        <v>1.3446222336885176</v>
      </c>
      <c r="X2996" s="578">
        <v>1.5879260312885852E-2</v>
      </c>
      <c r="Y2996" s="578">
        <v>2.1332386531867052E-2</v>
      </c>
    </row>
    <row r="2997" spans="1:25" x14ac:dyDescent="0.3">
      <c r="A2997" s="310" t="s">
        <v>5403</v>
      </c>
      <c r="B2997" s="310" t="s">
        <v>2190</v>
      </c>
      <c r="C2997" s="310" t="s">
        <v>5049</v>
      </c>
      <c r="D2997" s="36">
        <v>3</v>
      </c>
      <c r="E2997" s="36">
        <v>2020</v>
      </c>
      <c r="F2997" s="578">
        <v>0.94430925649085751</v>
      </c>
      <c r="G2997" s="578">
        <v>1933.7681312560976</v>
      </c>
      <c r="H2997" s="578">
        <v>0.78274288372752654</v>
      </c>
      <c r="I2997" s="578">
        <v>9.0009547615181821E-3</v>
      </c>
      <c r="J2997" s="578">
        <v>1.2865913605006976E-2</v>
      </c>
      <c r="K2997" s="578">
        <v>0.940178909736194</v>
      </c>
      <c r="L2997" s="578">
        <v>1933.5246874491299</v>
      </c>
      <c r="M2997" s="578">
        <v>0.78458851769028071</v>
      </c>
      <c r="N2997" s="578">
        <v>9.0604811001260971E-3</v>
      </c>
      <c r="O2997" s="578">
        <v>1.2864296377908075E-2</v>
      </c>
      <c r="P2997" s="578">
        <v>0.9443093558329938</v>
      </c>
      <c r="Q2997" s="578">
        <v>1933.7681312560976</v>
      </c>
      <c r="R2997" s="578">
        <v>0.78274288776447021</v>
      </c>
      <c r="S2997" s="578">
        <v>9.0009549323516042E-3</v>
      </c>
      <c r="T2997" s="578">
        <v>1.2865913605006976E-2</v>
      </c>
      <c r="U2997" s="578">
        <v>0.94017892494936806</v>
      </c>
      <c r="V2997" s="578">
        <v>1933.524635314935</v>
      </c>
      <c r="W2997" s="578">
        <v>0.78458854430815927</v>
      </c>
      <c r="X2997" s="578">
        <v>9.0604809378191931E-3</v>
      </c>
      <c r="Y2997" s="578">
        <v>1.2864296377908075E-2</v>
      </c>
    </row>
    <row r="2998" spans="1:25" x14ac:dyDescent="0.3">
      <c r="A2998" s="310" t="s">
        <v>5404</v>
      </c>
      <c r="B2998" s="310" t="s">
        <v>2190</v>
      </c>
      <c r="C2998" s="310" t="s">
        <v>5049</v>
      </c>
      <c r="D2998" s="36">
        <v>4</v>
      </c>
      <c r="E2998" s="36">
        <v>2020</v>
      </c>
      <c r="F2998" s="578">
        <v>0.7947308639080285</v>
      </c>
      <c r="G2998" s="578">
        <v>1573.0759455362925</v>
      </c>
      <c r="H2998" s="578">
        <v>0.58567527295175126</v>
      </c>
      <c r="I2998" s="578">
        <v>6.8155688512092603E-3</v>
      </c>
      <c r="J2998" s="578">
        <v>1.0466132827180707E-2</v>
      </c>
      <c r="K2998" s="578">
        <v>0.80843093443300451</v>
      </c>
      <c r="L2998" s="578">
        <v>1599.2236366271927</v>
      </c>
      <c r="M2998" s="578">
        <v>0.60387538643044503</v>
      </c>
      <c r="N2998" s="578">
        <v>6.9890833800627626E-3</v>
      </c>
      <c r="O2998" s="578">
        <v>1.0640097364860848E-2</v>
      </c>
      <c r="P2998" s="578">
        <v>0.7947309576611773</v>
      </c>
      <c r="Q2998" s="578">
        <v>1573.0759455362925</v>
      </c>
      <c r="R2998" s="578">
        <v>0.58567532746383177</v>
      </c>
      <c r="S2998" s="578">
        <v>6.8155690073012851E-3</v>
      </c>
      <c r="T2998" s="578">
        <v>1.0466132827180707E-2</v>
      </c>
      <c r="U2998" s="578">
        <v>0.80843094561046724</v>
      </c>
      <c r="V2998" s="578">
        <v>1599.2236366271927</v>
      </c>
      <c r="W2998" s="578">
        <v>0.60387538622308001</v>
      </c>
      <c r="X2998" s="578">
        <v>6.9890833348722446E-3</v>
      </c>
      <c r="Y2998" s="578">
        <v>1.0640097364860848E-2</v>
      </c>
    </row>
    <row r="2999" spans="1:25" x14ac:dyDescent="0.3">
      <c r="A2999" s="310" t="s">
        <v>5405</v>
      </c>
      <c r="B2999" s="310" t="s">
        <v>2190</v>
      </c>
      <c r="C2999" s="310" t="s">
        <v>5049</v>
      </c>
      <c r="D2999" s="36">
        <v>5</v>
      </c>
      <c r="E2999" s="36">
        <v>2020</v>
      </c>
      <c r="F2999" s="578">
        <v>0.70869273652473885</v>
      </c>
      <c r="G2999" s="578">
        <v>1366.0508397420201</v>
      </c>
      <c r="H2999" s="578">
        <v>0.46709496384149396</v>
      </c>
      <c r="I2999" s="578">
        <v>5.6667742948472198E-3</v>
      </c>
      <c r="J2999" s="578">
        <v>9.0887274321479056E-3</v>
      </c>
      <c r="K2999" s="578">
        <v>0.74572189607713768</v>
      </c>
      <c r="L2999" s="578">
        <v>1432.3980204264249</v>
      </c>
      <c r="M2999" s="578">
        <v>0.50527535635167875</v>
      </c>
      <c r="N2999" s="578">
        <v>6.1715366575564624E-3</v>
      </c>
      <c r="O2999" s="578">
        <v>9.5301560262062782E-3</v>
      </c>
      <c r="P2999" s="578">
        <v>0.70869277750238235</v>
      </c>
      <c r="Q2999" s="578">
        <v>1366.0508397420201</v>
      </c>
      <c r="R2999" s="578">
        <v>0.4670949686472643</v>
      </c>
      <c r="S2999" s="578">
        <v>5.666774192453275E-3</v>
      </c>
      <c r="T2999" s="578">
        <v>9.0887274321479056E-3</v>
      </c>
      <c r="U2999" s="578">
        <v>0.74572191036002244</v>
      </c>
      <c r="V2999" s="578">
        <v>1432.39796829223</v>
      </c>
      <c r="W2999" s="578">
        <v>0.50527535840653048</v>
      </c>
      <c r="X2999" s="578">
        <v>6.1715367114629728E-3</v>
      </c>
      <c r="Y2999" s="578">
        <v>9.5301560795633001E-3</v>
      </c>
    </row>
    <row r="3000" spans="1:25" x14ac:dyDescent="0.3">
      <c r="A3000" s="310" t="s">
        <v>5406</v>
      </c>
      <c r="B3000" s="310" t="s">
        <v>2190</v>
      </c>
      <c r="C3000" s="310" t="s">
        <v>5049</v>
      </c>
      <c r="D3000" s="36">
        <v>6</v>
      </c>
      <c r="E3000" s="36">
        <v>2020</v>
      </c>
      <c r="F3000" s="578">
        <v>0.61975075368989452</v>
      </c>
      <c r="G3000" s="578">
        <v>1184.73635355631</v>
      </c>
      <c r="H3000" s="578">
        <v>0.36869833292136373</v>
      </c>
      <c r="I3000" s="578">
        <v>4.5433770962783095E-3</v>
      </c>
      <c r="J3000" s="578">
        <v>7.8823912287286097E-3</v>
      </c>
      <c r="K3000" s="578">
        <v>0.67905487773696371</v>
      </c>
      <c r="L3000" s="578">
        <v>1289.8101984659775</v>
      </c>
      <c r="M3000" s="578">
        <v>0.42300283475894124</v>
      </c>
      <c r="N3000" s="578">
        <v>5.7884906138193975E-3</v>
      </c>
      <c r="O3000" s="578">
        <v>8.5814824948708159E-3</v>
      </c>
      <c r="P3000" s="578">
        <v>0.61975076424385134</v>
      </c>
      <c r="Q3000" s="578">
        <v>1184.73635355631</v>
      </c>
      <c r="R3000" s="578">
        <v>0.36869834790862377</v>
      </c>
      <c r="S3000" s="578">
        <v>4.5433776099343924E-3</v>
      </c>
      <c r="T3000" s="578">
        <v>7.8823912820856316E-3</v>
      </c>
      <c r="U3000" s="578">
        <v>0.67905490381502831</v>
      </c>
      <c r="V3000" s="578">
        <v>1289.8101984659775</v>
      </c>
      <c r="W3000" s="578">
        <v>0.42300283772207525</v>
      </c>
      <c r="X3000" s="578">
        <v>5.7884906687869818E-3</v>
      </c>
      <c r="Y3000" s="578">
        <v>8.5814824948708159E-3</v>
      </c>
    </row>
    <row r="3001" spans="1:25" x14ac:dyDescent="0.3">
      <c r="A3001" s="310" t="s">
        <v>5407</v>
      </c>
      <c r="B3001" s="310" t="s">
        <v>2190</v>
      </c>
      <c r="C3001" s="310" t="s">
        <v>5049</v>
      </c>
      <c r="D3001" s="36">
        <v>7</v>
      </c>
      <c r="E3001" s="36">
        <v>2020</v>
      </c>
      <c r="F3001" s="578">
        <v>0.63459266175049278</v>
      </c>
      <c r="G3001" s="578">
        <v>1151.8745282491027</v>
      </c>
      <c r="H3001" s="578">
        <v>0.32933827315052078</v>
      </c>
      <c r="I3001" s="578">
        <v>5.2705788304668452E-3</v>
      </c>
      <c r="J3001" s="578">
        <v>7.6637552216804218E-3</v>
      </c>
      <c r="K3001" s="578">
        <v>0.70212077844165743</v>
      </c>
      <c r="L3001" s="578">
        <v>1273.8252754211376</v>
      </c>
      <c r="M3001" s="578">
        <v>0.38367857106065101</v>
      </c>
      <c r="N3001" s="578">
        <v>9.1918671311835409E-3</v>
      </c>
      <c r="O3001" s="578">
        <v>8.4751233371207456E-3</v>
      </c>
      <c r="P3001" s="578">
        <v>0.63459271949301377</v>
      </c>
      <c r="Q3001" s="578">
        <v>1151.8745803832976</v>
      </c>
      <c r="R3001" s="578">
        <v>0.32933829884010823</v>
      </c>
      <c r="S3001" s="578">
        <v>5.2705792928312177E-3</v>
      </c>
      <c r="T3001" s="578">
        <v>7.6637551246676525E-3</v>
      </c>
      <c r="U3001" s="578">
        <v>0.70212081507469226</v>
      </c>
      <c r="V3001" s="578">
        <v>1273.8253275553352</v>
      </c>
      <c r="W3001" s="578">
        <v>0.38367856763003705</v>
      </c>
      <c r="X3001" s="578">
        <v>9.1918670875277969E-3</v>
      </c>
      <c r="Y3001" s="578">
        <v>8.4751233371207456E-3</v>
      </c>
    </row>
    <row r="3002" spans="1:25" x14ac:dyDescent="0.3">
      <c r="A3002" s="310" t="s">
        <v>5408</v>
      </c>
      <c r="B3002" s="310" t="s">
        <v>2190</v>
      </c>
      <c r="C3002" s="310" t="s">
        <v>5049</v>
      </c>
      <c r="D3002" s="36">
        <v>8</v>
      </c>
      <c r="E3002" s="36">
        <v>2020</v>
      </c>
      <c r="F3002" s="578">
        <v>0.58922854018018644</v>
      </c>
      <c r="G3002" s="578">
        <v>996.97113831837896</v>
      </c>
      <c r="H3002" s="578">
        <v>0.25623073295779825</v>
      </c>
      <c r="I3002" s="578">
        <v>5.6823521896186896E-3</v>
      </c>
      <c r="J3002" s="578">
        <v>6.6331388322093173E-3</v>
      </c>
      <c r="K3002" s="578">
        <v>0.66832854723315871</v>
      </c>
      <c r="L3002" s="578">
        <v>1142.7292645772275</v>
      </c>
      <c r="M3002" s="578">
        <v>0.31285233232483706</v>
      </c>
      <c r="N3002" s="578">
        <v>1.450877166666935E-2</v>
      </c>
      <c r="O3002" s="578">
        <v>7.6029164338251515E-3</v>
      </c>
      <c r="P3002" s="578">
        <v>0.58922856594782957</v>
      </c>
      <c r="Q3002" s="578">
        <v>996.97113291422443</v>
      </c>
      <c r="R3002" s="578">
        <v>0.25623073004802149</v>
      </c>
      <c r="S3002" s="578">
        <v>5.6823523562835928E-3</v>
      </c>
      <c r="T3002" s="578">
        <v>6.6331388831410206E-3</v>
      </c>
      <c r="U3002" s="578">
        <v>0.66832858386933902</v>
      </c>
      <c r="V3002" s="578">
        <v>1142.7292645772275</v>
      </c>
      <c r="W3002" s="578">
        <v>0.31285237617218298</v>
      </c>
      <c r="X3002" s="578">
        <v>1.450877220645445E-2</v>
      </c>
      <c r="Y3002" s="578">
        <v>7.6029164338251515E-3</v>
      </c>
    </row>
    <row r="3003" spans="1:25" x14ac:dyDescent="0.3">
      <c r="A3003" s="310" t="s">
        <v>5409</v>
      </c>
      <c r="B3003" s="310" t="s">
        <v>2190</v>
      </c>
      <c r="C3003" s="310" t="s">
        <v>5049</v>
      </c>
      <c r="D3003" s="36">
        <v>9</v>
      </c>
      <c r="E3003" s="36">
        <v>2020</v>
      </c>
      <c r="F3003" s="578">
        <v>0.59629383149745196</v>
      </c>
      <c r="G3003" s="578">
        <v>947.825098673502</v>
      </c>
      <c r="H3003" s="578">
        <v>0.21275118803805476</v>
      </c>
      <c r="I3003" s="578">
        <v>6.47176468006212E-3</v>
      </c>
      <c r="J3003" s="578">
        <v>6.3061548717087126E-3</v>
      </c>
      <c r="K3003" s="578">
        <v>0.68225492269133725</v>
      </c>
      <c r="L3003" s="578">
        <v>1109.1772969563751</v>
      </c>
      <c r="M3003" s="578">
        <v>0.2696193273944415</v>
      </c>
      <c r="N3003" s="578">
        <v>2.3168513431149475E-2</v>
      </c>
      <c r="O3003" s="578">
        <v>7.3796765694472272E-3</v>
      </c>
      <c r="P3003" s="578">
        <v>0.59629385850737004</v>
      </c>
      <c r="Q3003" s="578">
        <v>947.82508850097588</v>
      </c>
      <c r="R3003" s="578">
        <v>0.21275121767060473</v>
      </c>
      <c r="S3003" s="578">
        <v>6.4717647819255274E-3</v>
      </c>
      <c r="T3003" s="578">
        <v>6.30615487170871E-3</v>
      </c>
      <c r="U3003" s="578">
        <v>0.68225493852485342</v>
      </c>
      <c r="V3003" s="578">
        <v>1109.1772969563751</v>
      </c>
      <c r="W3003" s="578">
        <v>0.26961932678477701</v>
      </c>
      <c r="X3003" s="578">
        <v>2.3168512916981802E-2</v>
      </c>
      <c r="Y3003" s="578">
        <v>7.3796765694472272E-3</v>
      </c>
    </row>
    <row r="3004" spans="1:25" x14ac:dyDescent="0.3">
      <c r="A3004" s="310" t="s">
        <v>5410</v>
      </c>
      <c r="B3004" s="310" t="s">
        <v>2190</v>
      </c>
      <c r="C3004" s="310" t="s">
        <v>5049</v>
      </c>
      <c r="D3004" s="36">
        <v>10</v>
      </c>
      <c r="E3004" s="36">
        <v>2020</v>
      </c>
      <c r="F3004" s="578">
        <v>0.60236183107962393</v>
      </c>
      <c r="G3004" s="578">
        <v>909.57026863098099</v>
      </c>
      <c r="H3004" s="578">
        <v>0.17865888171369623</v>
      </c>
      <c r="I3004" s="578">
        <v>7.0935646613937307E-3</v>
      </c>
      <c r="J3004" s="578">
        <v>6.0516344431865276E-3</v>
      </c>
      <c r="K3004" s="578">
        <v>0.6919521247879642</v>
      </c>
      <c r="L3004" s="578">
        <v>1080.2109400431275</v>
      </c>
      <c r="M3004" s="578">
        <v>0.2368611184715515</v>
      </c>
      <c r="N3004" s="578">
        <v>3.0614070050432873E-2</v>
      </c>
      <c r="O3004" s="578">
        <v>7.1869549525824025E-3</v>
      </c>
      <c r="P3004" s="578">
        <v>0.60236181493982555</v>
      </c>
      <c r="Q3004" s="578">
        <v>909.57028388976994</v>
      </c>
      <c r="R3004" s="578">
        <v>0.17865888153588974</v>
      </c>
      <c r="S3004" s="578">
        <v>7.0935648152309679E-3</v>
      </c>
      <c r="T3004" s="578">
        <v>6.0516344431865276E-3</v>
      </c>
      <c r="U3004" s="578">
        <v>0.69195211920263444</v>
      </c>
      <c r="V3004" s="578">
        <v>1080.2109400431275</v>
      </c>
      <c r="W3004" s="578">
        <v>0.23686114629920924</v>
      </c>
      <c r="X3004" s="578">
        <v>3.0614071117573322E-2</v>
      </c>
      <c r="Y3004" s="578">
        <v>7.1869549525824025E-3</v>
      </c>
    </row>
    <row r="3005" spans="1:25" x14ac:dyDescent="0.3">
      <c r="A3005" s="310" t="s">
        <v>5411</v>
      </c>
      <c r="B3005" s="310" t="s">
        <v>2190</v>
      </c>
      <c r="C3005" s="310" t="s">
        <v>5049</v>
      </c>
      <c r="D3005" s="36">
        <v>11</v>
      </c>
      <c r="E3005" s="36">
        <v>2020</v>
      </c>
      <c r="F3005" s="578">
        <v>0.61185167616114655</v>
      </c>
      <c r="G3005" s="578">
        <v>878.74080022176076</v>
      </c>
      <c r="H3005" s="578">
        <v>0.14915889433101825</v>
      </c>
      <c r="I3005" s="578">
        <v>7.6543156862195795E-3</v>
      </c>
      <c r="J3005" s="578">
        <v>5.8465175000795427E-3</v>
      </c>
      <c r="K3005" s="578">
        <v>0.70007378644679796</v>
      </c>
      <c r="L3005" s="578">
        <v>1050.0019003550176</v>
      </c>
      <c r="M3005" s="578">
        <v>0.20458709562247623</v>
      </c>
      <c r="N3005" s="578">
        <v>3.3758581338891702E-2</v>
      </c>
      <c r="O3005" s="578">
        <v>6.9859680685719124E-3</v>
      </c>
      <c r="P3005" s="578">
        <v>0.61185168609629625</v>
      </c>
      <c r="Q3005" s="578">
        <v>878.74080530802382</v>
      </c>
      <c r="R3005" s="578">
        <v>0.14915890118451525</v>
      </c>
      <c r="S3005" s="578">
        <v>7.6543161843005622E-3</v>
      </c>
      <c r="T3005" s="578">
        <v>5.8465175000795427E-3</v>
      </c>
      <c r="U3005" s="578">
        <v>0.70007378179226898</v>
      </c>
      <c r="V3005" s="578">
        <v>1050.0019003550176</v>
      </c>
      <c r="W3005" s="578">
        <v>0.204587095468165</v>
      </c>
      <c r="X3005" s="578">
        <v>3.3758581883679001E-2</v>
      </c>
      <c r="Y3005" s="578">
        <v>6.9859681195036149E-3</v>
      </c>
    </row>
    <row r="3006" spans="1:25" x14ac:dyDescent="0.3">
      <c r="A3006" s="310" t="s">
        <v>5412</v>
      </c>
      <c r="B3006" s="310" t="s">
        <v>2190</v>
      </c>
      <c r="C3006" s="310" t="s">
        <v>5049</v>
      </c>
      <c r="D3006" s="36">
        <v>12</v>
      </c>
      <c r="E3006" s="36">
        <v>2020</v>
      </c>
      <c r="F3006" s="578">
        <v>0.61961600672558792</v>
      </c>
      <c r="G3006" s="578">
        <v>853.51643053690577</v>
      </c>
      <c r="H3006" s="578">
        <v>0.12502206687137574</v>
      </c>
      <c r="I3006" s="578">
        <v>8.113110560846808E-3</v>
      </c>
      <c r="J3006" s="578">
        <v>5.6786921219706176E-3</v>
      </c>
      <c r="K3006" s="578">
        <v>0.70490131440586346</v>
      </c>
      <c r="L3006" s="578">
        <v>1021.2247371673536</v>
      </c>
      <c r="M3006" s="578">
        <v>0.17590464489057875</v>
      </c>
      <c r="N3006" s="578">
        <v>3.30577586014442E-2</v>
      </c>
      <c r="O3006" s="578">
        <v>6.7945039578868648E-3</v>
      </c>
      <c r="P3006" s="578">
        <v>0.61961601665813193</v>
      </c>
      <c r="Q3006" s="578">
        <v>853.51642513275124</v>
      </c>
      <c r="R3006" s="578">
        <v>0.12502207026742873</v>
      </c>
      <c r="S3006" s="578">
        <v>8.1131106772242313E-3</v>
      </c>
      <c r="T3006" s="578">
        <v>5.6786920710389125E-3</v>
      </c>
      <c r="U3006" s="578">
        <v>0.70490137680449472</v>
      </c>
      <c r="V3006" s="578">
        <v>1021.2247479756622</v>
      </c>
      <c r="W3006" s="578">
        <v>0.17590463686262026</v>
      </c>
      <c r="X3006" s="578">
        <v>3.30577596697973E-2</v>
      </c>
      <c r="Y3006" s="578">
        <v>6.7945041155326128E-3</v>
      </c>
    </row>
    <row r="3007" spans="1:25" x14ac:dyDescent="0.3">
      <c r="A3007" s="310" t="s">
        <v>5413</v>
      </c>
      <c r="B3007" s="310" t="s">
        <v>2190</v>
      </c>
      <c r="C3007" s="310" t="s">
        <v>5049</v>
      </c>
      <c r="D3007" s="36">
        <v>13</v>
      </c>
      <c r="E3007" s="36">
        <v>2020</v>
      </c>
      <c r="F3007" s="578">
        <v>0.59509595683785654</v>
      </c>
      <c r="G3007" s="578">
        <v>795.26437314351324</v>
      </c>
      <c r="H3007" s="578">
        <v>0.1055405421363195</v>
      </c>
      <c r="I3007" s="578">
        <v>8.0998536583175868E-3</v>
      </c>
      <c r="J3007" s="578">
        <v>5.2911237920246351E-3</v>
      </c>
      <c r="K3007" s="578">
        <v>0.67831807712320802</v>
      </c>
      <c r="L3007" s="578">
        <v>959.76612027486044</v>
      </c>
      <c r="M3007" s="578">
        <v>0.15234363865298825</v>
      </c>
      <c r="N3007" s="578">
        <v>3.0935587994235854E-2</v>
      </c>
      <c r="O3007" s="578">
        <v>6.385599510394962E-3</v>
      </c>
      <c r="P3007" s="578">
        <v>0.59509597297921801</v>
      </c>
      <c r="Q3007" s="578">
        <v>795.26436805725029</v>
      </c>
      <c r="R3007" s="578">
        <v>0.10554053703769201</v>
      </c>
      <c r="S3007" s="578">
        <v>8.0998534987391652E-3</v>
      </c>
      <c r="T3007" s="578">
        <v>5.2911237920246351E-3</v>
      </c>
      <c r="U3007" s="578">
        <v>0.67831815535637874</v>
      </c>
      <c r="V3007" s="578">
        <v>959.76612027486044</v>
      </c>
      <c r="W3007" s="578">
        <v>0.15234363675062873</v>
      </c>
      <c r="X3007" s="578">
        <v>3.09355921183396E-2</v>
      </c>
      <c r="Y3007" s="578">
        <v>6.385599510394962E-3</v>
      </c>
    </row>
    <row r="3008" spans="1:25" x14ac:dyDescent="0.3">
      <c r="A3008" s="310" t="s">
        <v>5414</v>
      </c>
      <c r="B3008" s="310" t="s">
        <v>2190</v>
      </c>
      <c r="C3008" s="310" t="s">
        <v>5049</v>
      </c>
      <c r="D3008" s="36">
        <v>14</v>
      </c>
      <c r="E3008" s="36">
        <v>2020</v>
      </c>
      <c r="F3008" s="578">
        <v>0.57559666785356423</v>
      </c>
      <c r="G3008" s="578">
        <v>787.92370223999001</v>
      </c>
      <c r="H3008" s="578">
        <v>0.10213913635425302</v>
      </c>
      <c r="I3008" s="578">
        <v>8.7370897332827192E-3</v>
      </c>
      <c r="J3008" s="578">
        <v>5.242285008231793E-3</v>
      </c>
      <c r="K3008" s="578">
        <v>0.65533407708280311</v>
      </c>
      <c r="L3008" s="578">
        <v>943.56063524881972</v>
      </c>
      <c r="M3008" s="578">
        <v>0.14410941569046001</v>
      </c>
      <c r="N3008" s="578">
        <v>2.8639585846576627E-2</v>
      </c>
      <c r="O3008" s="578">
        <v>6.2777813533709025E-3</v>
      </c>
      <c r="P3008" s="578">
        <v>0.57559666847444602</v>
      </c>
      <c r="Q3008" s="578">
        <v>787.92370223999001</v>
      </c>
      <c r="R3008" s="578">
        <v>0.10213913534077296</v>
      </c>
      <c r="S3008" s="578">
        <v>8.7370902625328473E-3</v>
      </c>
      <c r="T3008" s="578">
        <v>5.2422849039430678E-3</v>
      </c>
      <c r="U3008" s="578">
        <v>0.65533410347183896</v>
      </c>
      <c r="V3008" s="578">
        <v>943.56063524881972</v>
      </c>
      <c r="W3008" s="578">
        <v>0.144109440358685</v>
      </c>
      <c r="X3008" s="578">
        <v>2.8639585332408946E-2</v>
      </c>
      <c r="Y3008" s="578">
        <v>6.277781355796222E-3</v>
      </c>
    </row>
    <row r="3009" spans="1:25" x14ac:dyDescent="0.3">
      <c r="A3009" s="310" t="s">
        <v>5415</v>
      </c>
      <c r="B3009" s="310" t="s">
        <v>2190</v>
      </c>
      <c r="C3009" s="310" t="s">
        <v>5049</v>
      </c>
      <c r="D3009" s="36">
        <v>15</v>
      </c>
      <c r="E3009" s="36">
        <v>2020</v>
      </c>
      <c r="F3009" s="578">
        <v>0.55918449675807325</v>
      </c>
      <c r="G3009" s="578">
        <v>785.25851885477641</v>
      </c>
      <c r="H3009" s="578">
        <v>0.10027565098910875</v>
      </c>
      <c r="I3009" s="578">
        <v>9.3382252438990038E-3</v>
      </c>
      <c r="J3009" s="578">
        <v>5.224552296567703E-3</v>
      </c>
      <c r="K3009" s="578">
        <v>0.63509355017281599</v>
      </c>
      <c r="L3009" s="578">
        <v>931.71539497375431</v>
      </c>
      <c r="M3009" s="578">
        <v>0.1380813718471165</v>
      </c>
      <c r="N3009" s="578">
        <v>2.7231500982755522E-2</v>
      </c>
      <c r="O3009" s="578">
        <v>6.1989736811180231E-3</v>
      </c>
      <c r="P3009" s="578">
        <v>0.55918449179101926</v>
      </c>
      <c r="Q3009" s="578">
        <v>785.25851885477641</v>
      </c>
      <c r="R3009" s="578">
        <v>0.10027565913060221</v>
      </c>
      <c r="S3009" s="578">
        <v>9.3382256778037701E-3</v>
      </c>
      <c r="T3009" s="578">
        <v>5.224552296567703E-3</v>
      </c>
      <c r="U3009" s="578">
        <v>0.63509360232792234</v>
      </c>
      <c r="V3009" s="578">
        <v>931.71540006001737</v>
      </c>
      <c r="W3009" s="578">
        <v>0.13808137406188775</v>
      </c>
      <c r="X3009" s="578">
        <v>2.7231501521555349E-2</v>
      </c>
      <c r="Y3009" s="578">
        <v>6.1989736277610003E-3</v>
      </c>
    </row>
    <row r="3010" spans="1:25" x14ac:dyDescent="0.3">
      <c r="A3010" s="580" t="s">
        <v>5416</v>
      </c>
      <c r="B3010" s="580" t="s">
        <v>2190</v>
      </c>
      <c r="C3010" s="580" t="s">
        <v>5049</v>
      </c>
      <c r="D3010" s="581">
        <v>16</v>
      </c>
      <c r="E3010" s="581">
        <v>2020</v>
      </c>
      <c r="F3010" s="582">
        <v>0.54986698025078307</v>
      </c>
      <c r="G3010" s="582">
        <v>799.04086399078324</v>
      </c>
      <c r="H3010" s="582">
        <v>0.10108759783285351</v>
      </c>
      <c r="I3010" s="582">
        <v>1.0205417852603199E-2</v>
      </c>
      <c r="J3010" s="582">
        <v>5.3162509769511682E-3</v>
      </c>
      <c r="K3010" s="582">
        <v>0.62250342026079353</v>
      </c>
      <c r="L3010" s="582">
        <v>936.92003822326626</v>
      </c>
      <c r="M3010" s="582">
        <v>0.13465323955627601</v>
      </c>
      <c r="N3010" s="582">
        <v>2.6703484368378324E-2</v>
      </c>
      <c r="O3010" s="582">
        <v>6.23359939102859E-3</v>
      </c>
      <c r="P3010" s="582">
        <v>0.54986703178500751</v>
      </c>
      <c r="Q3010" s="582">
        <v>799.04086939493777</v>
      </c>
      <c r="R3010" s="582">
        <v>0.10108760788292154</v>
      </c>
      <c r="S3010" s="582">
        <v>1.0205418279989905E-2</v>
      </c>
      <c r="T3010" s="582">
        <v>5.3162509235941454E-3</v>
      </c>
      <c r="U3010" s="582">
        <v>0.62250340939536331</v>
      </c>
      <c r="V3010" s="582">
        <v>936.92003281911173</v>
      </c>
      <c r="W3010" s="582">
        <v>0.13465324553271749</v>
      </c>
      <c r="X3010" s="582">
        <v>2.6703483858682327E-2</v>
      </c>
      <c r="Y3010" s="582">
        <v>6.2335994419602933E-3</v>
      </c>
    </row>
    <row r="3011" spans="1:25" x14ac:dyDescent="0.3">
      <c r="A3011" s="310" t="s">
        <v>5417</v>
      </c>
      <c r="B3011" s="310" t="s">
        <v>2190</v>
      </c>
      <c r="C3011" s="310" t="s">
        <v>5049</v>
      </c>
      <c r="D3011" s="36">
        <v>1</v>
      </c>
      <c r="E3011" s="36">
        <v>2030</v>
      </c>
      <c r="F3011" s="578">
        <v>1.1760392814349674</v>
      </c>
      <c r="G3011" s="578">
        <v>6074.1764907836896</v>
      </c>
      <c r="H3011" s="578">
        <v>1.3167634851403449</v>
      </c>
      <c r="I3011" s="578">
        <v>3.1150037493716774E-2</v>
      </c>
      <c r="J3011" s="578">
        <v>4.0500122588127796E-2</v>
      </c>
      <c r="K3011" s="578">
        <v>1.181733302488885</v>
      </c>
      <c r="L3011" s="578">
        <v>6110.3987096150649</v>
      </c>
      <c r="M3011" s="578">
        <v>1.3230483305196623</v>
      </c>
      <c r="N3011" s="578">
        <v>3.1359045392340051E-2</v>
      </c>
      <c r="O3011" s="578">
        <v>4.0741641326652145E-2</v>
      </c>
      <c r="P3011" s="578">
        <v>1.1760391771278824</v>
      </c>
      <c r="Q3011" s="578">
        <v>6074.1765441894495</v>
      </c>
      <c r="R3011" s="578">
        <v>1.3167634383814051</v>
      </c>
      <c r="S3011" s="578">
        <v>3.1150038516822499E-2</v>
      </c>
      <c r="T3011" s="578">
        <v>4.0500122588127796E-2</v>
      </c>
      <c r="U3011" s="578">
        <v>1.181733302486875</v>
      </c>
      <c r="V3011" s="578">
        <v>6110.3987630208276</v>
      </c>
      <c r="W3011" s="578">
        <v>1.3230483888728426</v>
      </c>
      <c r="X3011" s="578">
        <v>3.1359044863317302E-2</v>
      </c>
      <c r="Y3011" s="578">
        <v>4.0741641850521093E-2</v>
      </c>
    </row>
    <row r="3012" spans="1:25" x14ac:dyDescent="0.3">
      <c r="A3012" s="310" t="s">
        <v>5418</v>
      </c>
      <c r="B3012" s="310" t="s">
        <v>2190</v>
      </c>
      <c r="C3012" s="310" t="s">
        <v>5049</v>
      </c>
      <c r="D3012" s="36">
        <v>2</v>
      </c>
      <c r="E3012" s="36">
        <v>2030</v>
      </c>
      <c r="F3012" s="578">
        <v>0.65067262332517317</v>
      </c>
      <c r="G3012" s="578">
        <v>3094.8664601643827</v>
      </c>
      <c r="H3012" s="578">
        <v>0.70527178315933226</v>
      </c>
      <c r="I3012" s="578">
        <v>1.5491793447533025E-2</v>
      </c>
      <c r="J3012" s="578">
        <v>2.0635300956200774E-2</v>
      </c>
      <c r="K3012" s="578">
        <v>0.65692470803736547</v>
      </c>
      <c r="L3012" s="578">
        <v>3136.9270706176703</v>
      </c>
      <c r="M3012" s="578">
        <v>0.71293194266399929</v>
      </c>
      <c r="N3012" s="578">
        <v>1.5760547600848399E-2</v>
      </c>
      <c r="O3012" s="578">
        <v>2.0915746863465701E-2</v>
      </c>
      <c r="P3012" s="578">
        <v>0.65067261277122601</v>
      </c>
      <c r="Q3012" s="578">
        <v>3094.8664601643827</v>
      </c>
      <c r="R3012" s="578">
        <v>0.70527174960989147</v>
      </c>
      <c r="S3012" s="578">
        <v>1.5491793437073824E-2</v>
      </c>
      <c r="T3012" s="578">
        <v>2.0635300956200774E-2</v>
      </c>
      <c r="U3012" s="578">
        <v>0.65692472355888698</v>
      </c>
      <c r="V3012" s="578">
        <v>3136.9270706176703</v>
      </c>
      <c r="W3012" s="578">
        <v>0.71293196261588743</v>
      </c>
      <c r="X3012" s="578">
        <v>1.576054707697945E-2</v>
      </c>
      <c r="Y3012" s="578">
        <v>2.0915746863465701E-2</v>
      </c>
    </row>
    <row r="3013" spans="1:25" x14ac:dyDescent="0.3">
      <c r="A3013" s="310" t="s">
        <v>5419</v>
      </c>
      <c r="B3013" s="310" t="s">
        <v>2190</v>
      </c>
      <c r="C3013" s="310" t="s">
        <v>5049</v>
      </c>
      <c r="D3013" s="36">
        <v>3</v>
      </c>
      <c r="E3013" s="36">
        <v>2030</v>
      </c>
      <c r="F3013" s="578">
        <v>0.42527111482666125</v>
      </c>
      <c r="G3013" s="578">
        <v>1890.856463114415</v>
      </c>
      <c r="H3013" s="578">
        <v>0.4131831112132805</v>
      </c>
      <c r="I3013" s="578">
        <v>8.7869413057054101E-3</v>
      </c>
      <c r="J3013" s="578">
        <v>1.2607455234198473E-2</v>
      </c>
      <c r="K3013" s="578">
        <v>0.42270848369581826</v>
      </c>
      <c r="L3013" s="578">
        <v>1890.7119865417426</v>
      </c>
      <c r="M3013" s="578">
        <v>0.41431685264584872</v>
      </c>
      <c r="N3013" s="578">
        <v>8.8638558112658413E-3</v>
      </c>
      <c r="O3013" s="578">
        <v>1.2606505236665976E-2</v>
      </c>
      <c r="P3013" s="578">
        <v>0.42527113019400475</v>
      </c>
      <c r="Q3013" s="578">
        <v>1890.856463114415</v>
      </c>
      <c r="R3013" s="578">
        <v>0.41318305879091521</v>
      </c>
      <c r="S3013" s="578">
        <v>8.7869411601862596E-3</v>
      </c>
      <c r="T3013" s="578">
        <v>1.2607455234198473E-2</v>
      </c>
      <c r="U3013" s="578">
        <v>0.42270848866495647</v>
      </c>
      <c r="V3013" s="578">
        <v>1890.7119344075475</v>
      </c>
      <c r="W3013" s="578">
        <v>0.41431683558585003</v>
      </c>
      <c r="X3013" s="578">
        <v>8.8638555439501891E-3</v>
      </c>
      <c r="Y3013" s="578">
        <v>1.2606505236665976E-2</v>
      </c>
    </row>
    <row r="3014" spans="1:25" x14ac:dyDescent="0.3">
      <c r="A3014" s="310" t="s">
        <v>5420</v>
      </c>
      <c r="B3014" s="310" t="s">
        <v>2190</v>
      </c>
      <c r="C3014" s="310" t="s">
        <v>5049</v>
      </c>
      <c r="D3014" s="36">
        <v>4</v>
      </c>
      <c r="E3014" s="36">
        <v>2030</v>
      </c>
      <c r="F3014" s="578">
        <v>0.35470965648677077</v>
      </c>
      <c r="G3014" s="578">
        <v>1536.7837600707976</v>
      </c>
      <c r="H3014" s="578">
        <v>0.30729782472553724</v>
      </c>
      <c r="I3014" s="578">
        <v>6.6191677718734293E-3</v>
      </c>
      <c r="J3014" s="578">
        <v>1.024664179810008E-2</v>
      </c>
      <c r="K3014" s="578">
        <v>0.3602602001680465</v>
      </c>
      <c r="L3014" s="578">
        <v>1562.5508219400999</v>
      </c>
      <c r="M3014" s="578">
        <v>0.31732875620082229</v>
      </c>
      <c r="N3014" s="578">
        <v>6.7842621954052095E-3</v>
      </c>
      <c r="O3014" s="578">
        <v>1.0418440768262319E-2</v>
      </c>
      <c r="P3014" s="578">
        <v>0.35470965633155027</v>
      </c>
      <c r="Q3014" s="578">
        <v>1536.7837079366</v>
      </c>
      <c r="R3014" s="578">
        <v>0.30729782886100954</v>
      </c>
      <c r="S3014" s="578">
        <v>6.6191678192239999E-3</v>
      </c>
      <c r="T3014" s="578">
        <v>1.024664179810008E-2</v>
      </c>
      <c r="U3014" s="578">
        <v>0.36026022112332573</v>
      </c>
      <c r="V3014" s="578">
        <v>1562.5508219400999</v>
      </c>
      <c r="W3014" s="578">
        <v>0.31732874981480524</v>
      </c>
      <c r="X3014" s="578">
        <v>6.7842621420292374E-3</v>
      </c>
      <c r="Y3014" s="578">
        <v>1.0418440768262319E-2</v>
      </c>
    </row>
    <row r="3015" spans="1:25" x14ac:dyDescent="0.3">
      <c r="A3015" s="310" t="s">
        <v>5421</v>
      </c>
      <c r="B3015" s="310" t="s">
        <v>2190</v>
      </c>
      <c r="C3015" s="310" t="s">
        <v>5049</v>
      </c>
      <c r="D3015" s="36">
        <v>5</v>
      </c>
      <c r="E3015" s="36">
        <v>2030</v>
      </c>
      <c r="F3015" s="578">
        <v>0.31642650895183</v>
      </c>
      <c r="G3015" s="578">
        <v>1334.5096944173126</v>
      </c>
      <c r="H3015" s="578">
        <v>0.24367658651726676</v>
      </c>
      <c r="I3015" s="578">
        <v>5.4526876028262406E-3</v>
      </c>
      <c r="J3015" s="578">
        <v>8.8979660164719993E-3</v>
      </c>
      <c r="K3015" s="578">
        <v>0.33210836183895698</v>
      </c>
      <c r="L3015" s="578">
        <v>1399.5802179972275</v>
      </c>
      <c r="M3015" s="578">
        <v>0.26442990216385875</v>
      </c>
      <c r="N3015" s="578">
        <v>5.9313354763806548E-3</v>
      </c>
      <c r="O3015" s="578">
        <v>9.3318278668448294E-3</v>
      </c>
      <c r="P3015" s="578">
        <v>0.31642650367381425</v>
      </c>
      <c r="Q3015" s="578">
        <v>1334.5096944173126</v>
      </c>
      <c r="R3015" s="578">
        <v>0.2436765771614465</v>
      </c>
      <c r="S3015" s="578">
        <v>5.4526874406519675E-3</v>
      </c>
      <c r="T3015" s="578">
        <v>8.8979660164719993E-3</v>
      </c>
      <c r="U3015" s="578">
        <v>0.33210837208350524</v>
      </c>
      <c r="V3015" s="578">
        <v>1399.5802179972275</v>
      </c>
      <c r="W3015" s="578">
        <v>0.26442990548017953</v>
      </c>
      <c r="X3015" s="578">
        <v>5.9313353260108635E-3</v>
      </c>
      <c r="Y3015" s="578">
        <v>9.3318278668448294E-3</v>
      </c>
    </row>
    <row r="3016" spans="1:25" x14ac:dyDescent="0.3">
      <c r="A3016" s="310" t="s">
        <v>5422</v>
      </c>
      <c r="B3016" s="310" t="s">
        <v>2190</v>
      </c>
      <c r="C3016" s="310" t="s">
        <v>5049</v>
      </c>
      <c r="D3016" s="36">
        <v>6</v>
      </c>
      <c r="E3016" s="36">
        <v>2030</v>
      </c>
      <c r="F3016" s="578">
        <v>0.27625072008917523</v>
      </c>
      <c r="G3016" s="578">
        <v>1158.2906379699675</v>
      </c>
      <c r="H3016" s="578">
        <v>0.19189985681941799</v>
      </c>
      <c r="I3016" s="578">
        <v>4.3845845366376974E-3</v>
      </c>
      <c r="J3016" s="578">
        <v>7.7230061239485252E-3</v>
      </c>
      <c r="K3016" s="578">
        <v>0.30181529095245652</v>
      </c>
      <c r="L3016" s="578">
        <v>1261.1565615336049</v>
      </c>
      <c r="M3016" s="578">
        <v>0.2211185385825345</v>
      </c>
      <c r="N3016" s="578">
        <v>5.572501871692258E-3</v>
      </c>
      <c r="O3016" s="578">
        <v>8.4088691655779205E-3</v>
      </c>
      <c r="P3016" s="578">
        <v>0.27625070968940652</v>
      </c>
      <c r="Q3016" s="578">
        <v>1158.2906379699675</v>
      </c>
      <c r="R3016" s="578">
        <v>0.19189985548397623</v>
      </c>
      <c r="S3016" s="578">
        <v>4.3845844822574948E-3</v>
      </c>
      <c r="T3016" s="578">
        <v>7.7230061239485252E-3</v>
      </c>
      <c r="U3016" s="578">
        <v>0.3018152805521665</v>
      </c>
      <c r="V3016" s="578">
        <v>1261.1565615336049</v>
      </c>
      <c r="W3016" s="578">
        <v>0.22111853898574377</v>
      </c>
      <c r="X3016" s="578">
        <v>5.5725018202489622E-3</v>
      </c>
      <c r="Y3016" s="578">
        <v>8.4088691122209003E-3</v>
      </c>
    </row>
    <row r="3017" spans="1:25" x14ac:dyDescent="0.3">
      <c r="A3017" s="310" t="s">
        <v>5423</v>
      </c>
      <c r="B3017" s="310" t="s">
        <v>2190</v>
      </c>
      <c r="C3017" s="310" t="s">
        <v>5049</v>
      </c>
      <c r="D3017" s="36">
        <v>7</v>
      </c>
      <c r="E3017" s="36">
        <v>2030</v>
      </c>
      <c r="F3017" s="578">
        <v>0.28555065360110099</v>
      </c>
      <c r="G3017" s="578">
        <v>1126.5898907979301</v>
      </c>
      <c r="H3017" s="578">
        <v>0.17123596447686351</v>
      </c>
      <c r="I3017" s="578">
        <v>5.0965725017704218E-3</v>
      </c>
      <c r="J3017" s="578">
        <v>7.5116403556118342E-3</v>
      </c>
      <c r="K3017" s="578">
        <v>0.31568743270174998</v>
      </c>
      <c r="L3017" s="578">
        <v>1245.9257214864051</v>
      </c>
      <c r="M3017" s="578">
        <v>0.20018886464102498</v>
      </c>
      <c r="N3017" s="578">
        <v>8.5365570135991203E-3</v>
      </c>
      <c r="O3017" s="578">
        <v>8.3073265316973705E-3</v>
      </c>
      <c r="P3017" s="578">
        <v>0.2855506432023745</v>
      </c>
      <c r="Q3017" s="578">
        <v>1126.5898907979301</v>
      </c>
      <c r="R3017" s="578">
        <v>0.17123596378928527</v>
      </c>
      <c r="S3017" s="578">
        <v>5.0965725033241399E-3</v>
      </c>
      <c r="T3017" s="578">
        <v>7.5116403046801327E-3</v>
      </c>
      <c r="U3017" s="578">
        <v>0.31568742788940002</v>
      </c>
      <c r="V3017" s="578">
        <v>1245.9257214864051</v>
      </c>
      <c r="W3017" s="578">
        <v>0.20018886706945177</v>
      </c>
      <c r="X3017" s="578">
        <v>8.5365569574757192E-3</v>
      </c>
      <c r="Y3017" s="578">
        <v>8.3073264783403451E-3</v>
      </c>
    </row>
    <row r="3018" spans="1:25" x14ac:dyDescent="0.3">
      <c r="A3018" s="310" t="s">
        <v>5424</v>
      </c>
      <c r="B3018" s="310" t="s">
        <v>2190</v>
      </c>
      <c r="C3018" s="310" t="s">
        <v>5049</v>
      </c>
      <c r="D3018" s="36">
        <v>8</v>
      </c>
      <c r="E3018" s="36">
        <v>2030</v>
      </c>
      <c r="F3018" s="578">
        <v>0.26707909962038873</v>
      </c>
      <c r="G3018" s="578">
        <v>974.91271972656159</v>
      </c>
      <c r="H3018" s="578">
        <v>0.13404217661953477</v>
      </c>
      <c r="I3018" s="578">
        <v>5.6236338416510954E-3</v>
      </c>
      <c r="J3018" s="578">
        <v>6.5003150715104577E-3</v>
      </c>
      <c r="K3018" s="578">
        <v>0.30396604124381504</v>
      </c>
      <c r="L3018" s="578">
        <v>1117.54895528157</v>
      </c>
      <c r="M3018" s="578">
        <v>0.16391501415887377</v>
      </c>
      <c r="N3018" s="578">
        <v>1.2983631013904977E-2</v>
      </c>
      <c r="O3018" s="578">
        <v>7.4513605456255948E-3</v>
      </c>
      <c r="P3018" s="578">
        <v>0.26707909442045225</v>
      </c>
      <c r="Q3018" s="578">
        <v>974.91271972656159</v>
      </c>
      <c r="R3018" s="578">
        <v>0.13404217857229572</v>
      </c>
      <c r="S3018" s="578">
        <v>5.6236335261322275E-3</v>
      </c>
      <c r="T3018" s="578">
        <v>6.5003150715104577E-3</v>
      </c>
      <c r="U3018" s="578">
        <v>0.30396603612101997</v>
      </c>
      <c r="V3018" s="578">
        <v>1117.54895528157</v>
      </c>
      <c r="W3018" s="578">
        <v>0.16391501413499948</v>
      </c>
      <c r="X3018" s="578">
        <v>1.2983632052472126E-2</v>
      </c>
      <c r="Y3018" s="578">
        <v>7.4513605456255948E-3</v>
      </c>
    </row>
    <row r="3019" spans="1:25" x14ac:dyDescent="0.3">
      <c r="A3019" s="310" t="s">
        <v>5425</v>
      </c>
      <c r="B3019" s="310" t="s">
        <v>2190</v>
      </c>
      <c r="C3019" s="310" t="s">
        <v>5049</v>
      </c>
      <c r="D3019" s="36">
        <v>9</v>
      </c>
      <c r="E3019" s="36">
        <v>2030</v>
      </c>
      <c r="F3019" s="578">
        <v>0.27232438336208475</v>
      </c>
      <c r="G3019" s="578">
        <v>926.40689404805448</v>
      </c>
      <c r="H3019" s="578">
        <v>0.11166754256593425</v>
      </c>
      <c r="I3019" s="578">
        <v>6.4460933128884755E-3</v>
      </c>
      <c r="J3019" s="578">
        <v>6.1769002835111025E-3</v>
      </c>
      <c r="K3019" s="578">
        <v>0.31368231231597049</v>
      </c>
      <c r="L3019" s="578">
        <v>1084.3349552154475</v>
      </c>
      <c r="M3019" s="578">
        <v>0.14149646705088001</v>
      </c>
      <c r="N3019" s="578">
        <v>1.9727867315471725E-2</v>
      </c>
      <c r="O3019" s="578">
        <v>7.2298961895285122E-3</v>
      </c>
      <c r="P3019" s="578">
        <v>0.27232437296221151</v>
      </c>
      <c r="Q3019" s="578">
        <v>926.40688387552859</v>
      </c>
      <c r="R3019" s="578">
        <v>0.111667535683788</v>
      </c>
      <c r="S3019" s="578">
        <v>6.446093418067747E-3</v>
      </c>
      <c r="T3019" s="578">
        <v>6.1769002835111025E-3</v>
      </c>
      <c r="U3019" s="578">
        <v>0.31368230160523974</v>
      </c>
      <c r="V3019" s="578">
        <v>1084.3350073496451</v>
      </c>
      <c r="W3019" s="578">
        <v>0.14149646756315276</v>
      </c>
      <c r="X3019" s="578">
        <v>1.9727867310242123E-2</v>
      </c>
      <c r="Y3019" s="578">
        <v>7.2298960828144649E-3</v>
      </c>
    </row>
    <row r="3020" spans="1:25" x14ac:dyDescent="0.3">
      <c r="A3020" s="310" t="s">
        <v>5426</v>
      </c>
      <c r="B3020" s="310" t="s">
        <v>2190</v>
      </c>
      <c r="C3020" s="310" t="s">
        <v>5049</v>
      </c>
      <c r="D3020" s="36">
        <v>10</v>
      </c>
      <c r="E3020" s="36">
        <v>2030</v>
      </c>
      <c r="F3020" s="578">
        <v>0.27668120825942755</v>
      </c>
      <c r="G3020" s="578">
        <v>888.70135688781704</v>
      </c>
      <c r="H3020" s="578">
        <v>9.416266855388733E-2</v>
      </c>
      <c r="I3020" s="578">
        <v>7.0971059774175629E-3</v>
      </c>
      <c r="J3020" s="578">
        <v>5.9254965114329573E-3</v>
      </c>
      <c r="K3020" s="578">
        <v>0.32060698924757924</v>
      </c>
      <c r="L3020" s="578">
        <v>1055.7377580006876</v>
      </c>
      <c r="M3020" s="578">
        <v>0.12466026044141126</v>
      </c>
      <c r="N3020" s="578">
        <v>2.5622429618048576E-2</v>
      </c>
      <c r="O3020" s="578">
        <v>7.0392261404776894E-3</v>
      </c>
      <c r="P3020" s="578">
        <v>0.27668119770542848</v>
      </c>
      <c r="Q3020" s="578">
        <v>888.70135180155398</v>
      </c>
      <c r="R3020" s="578">
        <v>9.416267432266065E-2</v>
      </c>
      <c r="S3020" s="578">
        <v>7.0971059240226425E-3</v>
      </c>
      <c r="T3020" s="578">
        <v>5.9254965114329573E-3</v>
      </c>
      <c r="U3020" s="578">
        <v>0.32060699436985352</v>
      </c>
      <c r="V3020" s="578">
        <v>1055.7377580006876</v>
      </c>
      <c r="W3020" s="578">
        <v>0.1246602610581245</v>
      </c>
      <c r="X3020" s="578">
        <v>2.5622429618806498E-2</v>
      </c>
      <c r="Y3020" s="578">
        <v>7.0392261404776894E-3</v>
      </c>
    </row>
    <row r="3021" spans="1:25" x14ac:dyDescent="0.3">
      <c r="A3021" s="310" t="s">
        <v>5427</v>
      </c>
      <c r="B3021" s="310" t="s">
        <v>2190</v>
      </c>
      <c r="C3021" s="310" t="s">
        <v>5049</v>
      </c>
      <c r="D3021" s="36">
        <v>11</v>
      </c>
      <c r="E3021" s="36">
        <v>2030</v>
      </c>
      <c r="F3021" s="578">
        <v>0.28241244521064801</v>
      </c>
      <c r="G3021" s="578">
        <v>858.69444084167446</v>
      </c>
      <c r="H3021" s="578">
        <v>7.9328653282345812E-2</v>
      </c>
      <c r="I3021" s="578">
        <v>7.7096662638875043E-3</v>
      </c>
      <c r="J3021" s="578">
        <v>5.7254238781751995E-3</v>
      </c>
      <c r="K3021" s="578">
        <v>0.32609029400757994</v>
      </c>
      <c r="L3021" s="578">
        <v>1026.3253847757942</v>
      </c>
      <c r="M3021" s="578">
        <v>0.10828463642307376</v>
      </c>
      <c r="N3021" s="578">
        <v>2.8171811710005025E-2</v>
      </c>
      <c r="O3021" s="578">
        <v>6.8431158239642721E-3</v>
      </c>
      <c r="P3021" s="578">
        <v>0.28241242953338475</v>
      </c>
      <c r="Q3021" s="578">
        <v>858.69443575541152</v>
      </c>
      <c r="R3021" s="578">
        <v>7.932864802834648E-2</v>
      </c>
      <c r="S3021" s="578">
        <v>7.7096660092289878E-3</v>
      </c>
      <c r="T3021" s="578">
        <v>5.7254238781751995E-3</v>
      </c>
      <c r="U3021" s="578">
        <v>0.32609028872956447</v>
      </c>
      <c r="V3021" s="578">
        <v>1026.3253847757942</v>
      </c>
      <c r="W3021" s="578">
        <v>0.1082846364337605</v>
      </c>
      <c r="X3021" s="578">
        <v>2.8171811190607774E-2</v>
      </c>
      <c r="Y3021" s="578">
        <v>6.8431158239642721E-3</v>
      </c>
    </row>
    <row r="3022" spans="1:25" x14ac:dyDescent="0.3">
      <c r="A3022" s="310" t="s">
        <v>5428</v>
      </c>
      <c r="B3022" s="310" t="s">
        <v>2190</v>
      </c>
      <c r="C3022" s="310" t="s">
        <v>5049</v>
      </c>
      <c r="D3022" s="36">
        <v>12</v>
      </c>
      <c r="E3022" s="36">
        <v>2030</v>
      </c>
      <c r="F3022" s="578">
        <v>0.28710092780837676</v>
      </c>
      <c r="G3022" s="578">
        <v>834.14446735382046</v>
      </c>
      <c r="H3022" s="578">
        <v>6.7191817329065345E-2</v>
      </c>
      <c r="I3022" s="578">
        <v>8.2108480532951909E-3</v>
      </c>
      <c r="J3022" s="578">
        <v>5.5617352239399499E-3</v>
      </c>
      <c r="K3022" s="578">
        <v>0.32939433164918275</v>
      </c>
      <c r="L3022" s="578">
        <v>998.2910442352262</v>
      </c>
      <c r="M3022" s="578">
        <v>9.3691169633567925E-2</v>
      </c>
      <c r="N3022" s="578">
        <v>2.7683227899539451E-2</v>
      </c>
      <c r="O3022" s="578">
        <v>6.6561953596343849E-3</v>
      </c>
      <c r="P3022" s="578">
        <v>0.28710092268506526</v>
      </c>
      <c r="Q3022" s="578">
        <v>834.14447212219193</v>
      </c>
      <c r="R3022" s="578">
        <v>6.7191819150934792E-2</v>
      </c>
      <c r="S3022" s="578">
        <v>8.2108478922767354E-3</v>
      </c>
      <c r="T3022" s="578">
        <v>5.5617352239399499E-3</v>
      </c>
      <c r="U3022" s="578">
        <v>0.32939432668265028</v>
      </c>
      <c r="V3022" s="578">
        <v>998.29104932148914</v>
      </c>
      <c r="W3022" s="578">
        <v>9.3691167835951689E-2</v>
      </c>
      <c r="X3022" s="578">
        <v>2.7683229440526678E-2</v>
      </c>
      <c r="Y3022" s="578">
        <v>6.6561953596343849E-3</v>
      </c>
    </row>
    <row r="3023" spans="1:25" x14ac:dyDescent="0.3">
      <c r="A3023" s="310" t="s">
        <v>5429</v>
      </c>
      <c r="B3023" s="310" t="s">
        <v>2190</v>
      </c>
      <c r="C3023" s="310" t="s">
        <v>5049</v>
      </c>
      <c r="D3023" s="36">
        <v>13</v>
      </c>
      <c r="E3023" s="36">
        <v>2030</v>
      </c>
      <c r="F3023" s="578">
        <v>0.27693046732387422</v>
      </c>
      <c r="G3023" s="578">
        <v>777.34656778971294</v>
      </c>
      <c r="H3023" s="578">
        <v>5.7209630104845574E-2</v>
      </c>
      <c r="I3023" s="578">
        <v>8.200389979985321E-3</v>
      </c>
      <c r="J3023" s="578">
        <v>5.1830289812642098E-3</v>
      </c>
      <c r="K3023" s="578">
        <v>0.31799472315368349</v>
      </c>
      <c r="L3023" s="578">
        <v>938.33957036336233</v>
      </c>
      <c r="M3023" s="578">
        <v>8.1545609859972445E-2</v>
      </c>
      <c r="N3023" s="578">
        <v>2.6013664977578298E-2</v>
      </c>
      <c r="O3023" s="578">
        <v>6.2564634523975329E-3</v>
      </c>
      <c r="P3023" s="578">
        <v>0.27693046716917447</v>
      </c>
      <c r="Q3023" s="578">
        <v>777.34656778971294</v>
      </c>
      <c r="R3023" s="578">
        <v>5.7209630607492977E-2</v>
      </c>
      <c r="S3023" s="578">
        <v>8.2003895537354696E-3</v>
      </c>
      <c r="T3023" s="578">
        <v>5.1830290321959148E-3</v>
      </c>
      <c r="U3023" s="578">
        <v>0.31799471275443569</v>
      </c>
      <c r="V3023" s="578">
        <v>938.33957036336233</v>
      </c>
      <c r="W3023" s="578">
        <v>8.1545607866625347E-2</v>
      </c>
      <c r="X3023" s="578">
        <v>2.6013664977578274E-2</v>
      </c>
      <c r="Y3023" s="578">
        <v>6.2564634523975329E-3</v>
      </c>
    </row>
    <row r="3024" spans="1:25" x14ac:dyDescent="0.3">
      <c r="A3024" s="310" t="s">
        <v>5430</v>
      </c>
      <c r="B3024" s="310" t="s">
        <v>2190</v>
      </c>
      <c r="C3024" s="310" t="s">
        <v>5049</v>
      </c>
      <c r="D3024" s="36">
        <v>14</v>
      </c>
      <c r="E3024" s="36">
        <v>2030</v>
      </c>
      <c r="F3024" s="578">
        <v>0.26627151394985976</v>
      </c>
      <c r="G3024" s="578">
        <v>769.78308169047</v>
      </c>
      <c r="H3024" s="578">
        <v>5.4974238504731397E-2</v>
      </c>
      <c r="I3024" s="578">
        <v>8.7828827354314819E-3</v>
      </c>
      <c r="J3024" s="578">
        <v>5.132598981920933E-3</v>
      </c>
      <c r="K3024" s="578">
        <v>0.30564435335885276</v>
      </c>
      <c r="L3024" s="578">
        <v>922.13531875610317</v>
      </c>
      <c r="M3024" s="578">
        <v>7.6799304834291079E-2</v>
      </c>
      <c r="N3024" s="578">
        <v>2.4294780884398823E-2</v>
      </c>
      <c r="O3024" s="578">
        <v>6.1484210164053322E-3</v>
      </c>
      <c r="P3024" s="578">
        <v>0.26627152427186201</v>
      </c>
      <c r="Q3024" s="578">
        <v>769.78308169047</v>
      </c>
      <c r="R3024" s="578">
        <v>5.4974238763255245E-2</v>
      </c>
      <c r="S3024" s="578">
        <v>8.7828821517632553E-3</v>
      </c>
      <c r="T3024" s="578">
        <v>5.132598981920933E-3</v>
      </c>
      <c r="U3024" s="578">
        <v>0.30564434808187874</v>
      </c>
      <c r="V3024" s="578">
        <v>922.13532384236623</v>
      </c>
      <c r="W3024" s="578">
        <v>7.6799308058260324E-2</v>
      </c>
      <c r="X3024" s="578">
        <v>2.4294779318021598E-2</v>
      </c>
      <c r="Y3024" s="578">
        <v>6.1484209654736298E-3</v>
      </c>
    </row>
    <row r="3025" spans="1:25" x14ac:dyDescent="0.3">
      <c r="A3025" s="310" t="s">
        <v>5431</v>
      </c>
      <c r="B3025" s="310" t="s">
        <v>2190</v>
      </c>
      <c r="C3025" s="310" t="s">
        <v>5049</v>
      </c>
      <c r="D3025" s="36">
        <v>15</v>
      </c>
      <c r="E3025" s="36">
        <v>2030</v>
      </c>
      <c r="F3025" s="578">
        <v>0.25706102582058998</v>
      </c>
      <c r="G3025" s="578">
        <v>766.80810801188125</v>
      </c>
      <c r="H3025" s="578">
        <v>5.3558950746037171E-2</v>
      </c>
      <c r="I3025" s="578">
        <v>9.3327203993946138E-3</v>
      </c>
      <c r="J3025" s="578">
        <v>5.1127624077101494E-3</v>
      </c>
      <c r="K3025" s="578">
        <v>0.294699284463803</v>
      </c>
      <c r="L3025" s="578">
        <v>910.20807139078727</v>
      </c>
      <c r="M3025" s="578">
        <v>7.3217936047664453E-2</v>
      </c>
      <c r="N3025" s="578">
        <v>2.3258759343813475E-2</v>
      </c>
      <c r="O3025" s="578">
        <v>6.0688944019299581E-3</v>
      </c>
      <c r="P3025" s="578">
        <v>0.25706102589976348</v>
      </c>
      <c r="Q3025" s="578">
        <v>766.80811309814419</v>
      </c>
      <c r="R3025" s="578">
        <v>5.3558948143669675E-2</v>
      </c>
      <c r="S3025" s="578">
        <v>9.3327203513429782E-3</v>
      </c>
      <c r="T3025" s="578">
        <v>5.1127624077101494E-3</v>
      </c>
      <c r="U3025" s="578">
        <v>0.29469928958607672</v>
      </c>
      <c r="V3025" s="578">
        <v>910.20807647705021</v>
      </c>
      <c r="W3025" s="578">
        <v>7.321793941226433E-2</v>
      </c>
      <c r="X3025" s="578">
        <v>2.3258760372148825E-2</v>
      </c>
      <c r="Y3025" s="578">
        <v>6.0688944019299581E-3</v>
      </c>
    </row>
    <row r="3026" spans="1:25" x14ac:dyDescent="0.3">
      <c r="A3026" s="580" t="s">
        <v>5432</v>
      </c>
      <c r="B3026" s="580" t="s">
        <v>2190</v>
      </c>
      <c r="C3026" s="580" t="s">
        <v>5049</v>
      </c>
      <c r="D3026" s="581">
        <v>16</v>
      </c>
      <c r="E3026" s="581">
        <v>2030</v>
      </c>
      <c r="F3026" s="582">
        <v>0.25071513050799327</v>
      </c>
      <c r="G3026" s="582">
        <v>780.18093872070301</v>
      </c>
      <c r="H3026" s="582">
        <v>5.3485641957308844E-2</v>
      </c>
      <c r="I3026" s="582">
        <v>1.0156117987397288E-2</v>
      </c>
      <c r="J3026" s="582">
        <v>5.2019272746595801E-3</v>
      </c>
      <c r="K3026" s="582">
        <v>0.28700197890099299</v>
      </c>
      <c r="L3026" s="582">
        <v>915.1941528320308</v>
      </c>
      <c r="M3026" s="582">
        <v>7.0933456601551356E-2</v>
      </c>
      <c r="N3026" s="582">
        <v>2.2969107945148851E-2</v>
      </c>
      <c r="O3026" s="582">
        <v>6.1021390041181151E-3</v>
      </c>
      <c r="P3026" s="582">
        <v>0.25071511529644375</v>
      </c>
      <c r="Q3026" s="582">
        <v>780.18093872070301</v>
      </c>
      <c r="R3026" s="582">
        <v>5.3485640199255571E-2</v>
      </c>
      <c r="S3026" s="582">
        <v>1.0156118132385917E-2</v>
      </c>
      <c r="T3026" s="582">
        <v>5.2019273255912825E-3</v>
      </c>
      <c r="U3026" s="582">
        <v>0.28700196819130452</v>
      </c>
      <c r="V3026" s="582">
        <v>915.1941528320308</v>
      </c>
      <c r="W3026" s="582">
        <v>7.0933458567348354E-2</v>
      </c>
      <c r="X3026" s="582">
        <v>2.2969107935447576E-2</v>
      </c>
      <c r="Y3026" s="582">
        <v>6.1021390041181151E-3</v>
      </c>
    </row>
    <row r="3027" spans="1:25" x14ac:dyDescent="0.3">
      <c r="A3027" s="310" t="s">
        <v>5433</v>
      </c>
      <c r="B3027" s="310" t="s">
        <v>48</v>
      </c>
      <c r="C3027" s="310" t="s">
        <v>5049</v>
      </c>
      <c r="D3027" s="36">
        <v>1</v>
      </c>
      <c r="E3027" s="36">
        <v>2012</v>
      </c>
      <c r="F3027" s="578">
        <v>80.008834949461686</v>
      </c>
      <c r="G3027" s="578">
        <v>7992.6415405273383</v>
      </c>
      <c r="H3027" s="578">
        <v>8.1782209251541609</v>
      </c>
      <c r="I3027" s="578">
        <v>4.4754802882671276</v>
      </c>
      <c r="J3027" s="578">
        <v>6.8532501153337422E-2</v>
      </c>
      <c r="K3027" s="578">
        <v>83.226781083076844</v>
      </c>
      <c r="L3027" s="578">
        <v>8469.6481628417951</v>
      </c>
      <c r="M3027" s="578">
        <v>8.6687933680756615</v>
      </c>
      <c r="N3027" s="578">
        <v>4.6970900967717153</v>
      </c>
      <c r="O3027" s="578">
        <v>7.2622450456644061E-2</v>
      </c>
      <c r="P3027" s="578">
        <v>80.008835544964853</v>
      </c>
      <c r="Q3027" s="578">
        <v>7992.6415405273383</v>
      </c>
      <c r="R3027" s="578">
        <v>8.17822066438384</v>
      </c>
      <c r="S3027" s="578">
        <v>4.4754803925752578</v>
      </c>
      <c r="T3027" s="578">
        <v>6.8532501696608933E-2</v>
      </c>
      <c r="U3027" s="578">
        <v>83.226780648188011</v>
      </c>
      <c r="V3027" s="578">
        <v>8469.6482645670549</v>
      </c>
      <c r="W3027" s="578">
        <v>8.6687932659406179</v>
      </c>
      <c r="X3027" s="578">
        <v>4.6970900967717153</v>
      </c>
      <c r="Y3027" s="578">
        <v>7.2622450456644061E-2</v>
      </c>
    </row>
    <row r="3028" spans="1:25" x14ac:dyDescent="0.3">
      <c r="A3028" s="310" t="s">
        <v>5434</v>
      </c>
      <c r="B3028" s="310" t="s">
        <v>48</v>
      </c>
      <c r="C3028" s="310" t="s">
        <v>5049</v>
      </c>
      <c r="D3028" s="36">
        <v>2</v>
      </c>
      <c r="E3028" s="36">
        <v>2012</v>
      </c>
      <c r="F3028" s="578">
        <v>38.499861536431069</v>
      </c>
      <c r="G3028" s="578">
        <v>4032.008033752435</v>
      </c>
      <c r="H3028" s="578">
        <v>3.9514699110683624</v>
      </c>
      <c r="I3028" s="578">
        <v>2.2728981872399601</v>
      </c>
      <c r="J3028" s="578">
        <v>3.4572507021948654E-2</v>
      </c>
      <c r="K3028" s="578">
        <v>40.743938598374328</v>
      </c>
      <c r="L3028" s="578">
        <v>4554.7897338867115</v>
      </c>
      <c r="M3028" s="578">
        <v>4.5795665533902721</v>
      </c>
      <c r="N3028" s="578">
        <v>2.5126038069526304</v>
      </c>
      <c r="O3028" s="578">
        <v>3.9054972934536573E-2</v>
      </c>
      <c r="P3028" s="578">
        <v>38.499863660234595</v>
      </c>
      <c r="Q3028" s="578">
        <v>4032.0080858866322</v>
      </c>
      <c r="R3028" s="578">
        <v>3.9514696502980402</v>
      </c>
      <c r="S3028" s="578">
        <v>2.2728981822729075</v>
      </c>
      <c r="T3028" s="578">
        <v>3.4572507021948654E-2</v>
      </c>
      <c r="U3028" s="578">
        <v>40.743939612177151</v>
      </c>
      <c r="V3028" s="578">
        <v>4554.7896830240825</v>
      </c>
      <c r="W3028" s="578">
        <v>4.5795661367398353</v>
      </c>
      <c r="X3028" s="578">
        <v>2.512603739897405</v>
      </c>
      <c r="Y3028" s="578">
        <v>3.9054972410667625E-2</v>
      </c>
    </row>
    <row r="3029" spans="1:25" x14ac:dyDescent="0.3">
      <c r="A3029" s="310" t="s">
        <v>5435</v>
      </c>
      <c r="B3029" s="310" t="s">
        <v>48</v>
      </c>
      <c r="C3029" s="310" t="s">
        <v>5049</v>
      </c>
      <c r="D3029" s="36">
        <v>3</v>
      </c>
      <c r="E3029" s="36">
        <v>2012</v>
      </c>
      <c r="F3029" s="578">
        <v>20.803957090596626</v>
      </c>
      <c r="G3029" s="578">
        <v>2273.2111536661751</v>
      </c>
      <c r="H3029" s="578">
        <v>2.1064873231031549</v>
      </c>
      <c r="I3029" s="578">
        <v>1.2582529553522626</v>
      </c>
      <c r="J3029" s="578">
        <v>1.9491695439986224E-2</v>
      </c>
      <c r="K3029" s="578">
        <v>23.685516381180271</v>
      </c>
      <c r="L3029" s="578">
        <v>2923.6089731852176</v>
      </c>
      <c r="M3029" s="578">
        <v>2.4107505484716922</v>
      </c>
      <c r="N3029" s="578">
        <v>1.5245180130004801</v>
      </c>
      <c r="O3029" s="578">
        <v>2.5068706386567351E-2</v>
      </c>
      <c r="P3029" s="578">
        <v>20.803959166815375</v>
      </c>
      <c r="Q3029" s="578">
        <v>2273.2111536661751</v>
      </c>
      <c r="R3029" s="578">
        <v>2.1064872674178301</v>
      </c>
      <c r="S3029" s="578">
        <v>1.2582529131323024</v>
      </c>
      <c r="T3029" s="578">
        <v>1.9491695954153902E-2</v>
      </c>
      <c r="U3029" s="578">
        <v>23.685514303904071</v>
      </c>
      <c r="V3029" s="578">
        <v>2923.6089731852176</v>
      </c>
      <c r="W3029" s="578">
        <v>2.4107504946878149</v>
      </c>
      <c r="X3029" s="578">
        <v>1.5245180130004801</v>
      </c>
      <c r="Y3029" s="578">
        <v>2.5068706386567351E-2</v>
      </c>
    </row>
    <row r="3030" spans="1:25" x14ac:dyDescent="0.3">
      <c r="A3030" s="310" t="s">
        <v>5436</v>
      </c>
      <c r="B3030" s="310" t="s">
        <v>48</v>
      </c>
      <c r="C3030" s="310" t="s">
        <v>5049</v>
      </c>
      <c r="D3030" s="36">
        <v>4</v>
      </c>
      <c r="E3030" s="36">
        <v>2012</v>
      </c>
      <c r="F3030" s="578">
        <v>11.662822797108626</v>
      </c>
      <c r="G3030" s="578">
        <v>1129.5213432311975</v>
      </c>
      <c r="H3030" s="578">
        <v>1.2630861633224351</v>
      </c>
      <c r="I3030" s="578">
        <v>0.65731099247932401</v>
      </c>
      <c r="J3030" s="578">
        <v>9.6850267824872029E-3</v>
      </c>
      <c r="K3030" s="578">
        <v>18.496991933662947</v>
      </c>
      <c r="L3030" s="578">
        <v>2407.8799870808875</v>
      </c>
      <c r="M3030" s="578">
        <v>1.7099348893389026</v>
      </c>
      <c r="N3030" s="578">
        <v>1.2210691242168301</v>
      </c>
      <c r="O3030" s="578">
        <v>2.0646686471688176E-2</v>
      </c>
      <c r="P3030" s="578">
        <v>11.662822795910525</v>
      </c>
      <c r="Q3030" s="578">
        <v>1129.5213432311975</v>
      </c>
      <c r="R3030" s="578">
        <v>1.2630861638463049</v>
      </c>
      <c r="S3030" s="578">
        <v>0.65731098727943948</v>
      </c>
      <c r="T3030" s="578">
        <v>9.6850267824872029E-3</v>
      </c>
      <c r="U3030" s="578">
        <v>18.49698933144095</v>
      </c>
      <c r="V3030" s="578">
        <v>2407.8799870808875</v>
      </c>
      <c r="W3030" s="578">
        <v>1.709934101265385</v>
      </c>
      <c r="X3030" s="578">
        <v>1.2210690819968724</v>
      </c>
      <c r="Y3030" s="578">
        <v>2.0646686471688176E-2</v>
      </c>
    </row>
    <row r="3031" spans="1:25" x14ac:dyDescent="0.3">
      <c r="A3031" s="310" t="s">
        <v>5437</v>
      </c>
      <c r="B3031" s="310" t="s">
        <v>48</v>
      </c>
      <c r="C3031" s="310" t="s">
        <v>5049</v>
      </c>
      <c r="D3031" s="36">
        <v>5</v>
      </c>
      <c r="E3031" s="36">
        <v>2012</v>
      </c>
      <c r="F3031" s="578">
        <v>10.506364046465</v>
      </c>
      <c r="G3031" s="578">
        <v>1161.0978190104101</v>
      </c>
      <c r="H3031" s="578">
        <v>1.017434319132005</v>
      </c>
      <c r="I3031" s="578">
        <v>0.62804396792004447</v>
      </c>
      <c r="J3031" s="578">
        <v>9.9559072162567798E-3</v>
      </c>
      <c r="K3031" s="578">
        <v>16.017621010900776</v>
      </c>
      <c r="L3031" s="578">
        <v>2125.0645662943475</v>
      </c>
      <c r="M3031" s="578">
        <v>1.3440171290809875</v>
      </c>
      <c r="N3031" s="578">
        <v>1.0808774828910774</v>
      </c>
      <c r="O3031" s="578">
        <v>1.8221740610897499E-2</v>
      </c>
      <c r="P3031" s="578">
        <v>10.50636375859416</v>
      </c>
      <c r="Q3031" s="578">
        <v>1161.0978190104101</v>
      </c>
      <c r="R3031" s="578">
        <v>1.0174342829074376</v>
      </c>
      <c r="S3031" s="578">
        <v>0.62804394681006603</v>
      </c>
      <c r="T3031" s="578">
        <v>9.9559071677503934E-3</v>
      </c>
      <c r="U3031" s="578">
        <v>16.017621527474375</v>
      </c>
      <c r="V3031" s="578">
        <v>2125.0645662943475</v>
      </c>
      <c r="W3031" s="578">
        <v>1.3440171285571174</v>
      </c>
      <c r="X3031" s="578">
        <v>1.080877445948615</v>
      </c>
      <c r="Y3031" s="578">
        <v>1.8221740610897499E-2</v>
      </c>
    </row>
    <row r="3032" spans="1:25" x14ac:dyDescent="0.3">
      <c r="A3032" s="310" t="s">
        <v>5438</v>
      </c>
      <c r="B3032" s="310" t="s">
        <v>48</v>
      </c>
      <c r="C3032" s="310" t="s">
        <v>5049</v>
      </c>
      <c r="D3032" s="36">
        <v>6</v>
      </c>
      <c r="E3032" s="36">
        <v>2012</v>
      </c>
      <c r="F3032" s="578">
        <v>9.8124792098096716</v>
      </c>
      <c r="G3032" s="578">
        <v>1180.0417645772225</v>
      </c>
      <c r="H3032" s="578">
        <v>0.87004352861549672</v>
      </c>
      <c r="I3032" s="578">
        <v>0.61048300564289004</v>
      </c>
      <c r="J3032" s="578">
        <v>1.0118407003271063E-2</v>
      </c>
      <c r="K3032" s="578">
        <v>14.470623893260626</v>
      </c>
      <c r="L3032" s="578">
        <v>1953.9735565185524</v>
      </c>
      <c r="M3032" s="578">
        <v>1.1005953448281252</v>
      </c>
      <c r="N3032" s="578">
        <v>0.97856436173121075</v>
      </c>
      <c r="O3032" s="578">
        <v>1.6754755207026951E-2</v>
      </c>
      <c r="P3032" s="578">
        <v>9.8124793685468141</v>
      </c>
      <c r="Q3032" s="578">
        <v>1180.0417645772225</v>
      </c>
      <c r="R3032" s="578">
        <v>0.87004353917048571</v>
      </c>
      <c r="S3032" s="578">
        <v>0.61048300564289004</v>
      </c>
      <c r="T3032" s="578">
        <v>1.0118406896557013E-2</v>
      </c>
      <c r="U3032" s="578">
        <v>14.470623370681926</v>
      </c>
      <c r="V3032" s="578">
        <v>1953.9735565185524</v>
      </c>
      <c r="W3032" s="578">
        <v>1.1005953463997349</v>
      </c>
      <c r="X3032" s="578">
        <v>0.97856435179710355</v>
      </c>
      <c r="Y3032" s="578">
        <v>1.6754755207026951E-2</v>
      </c>
    </row>
    <row r="3033" spans="1:25" x14ac:dyDescent="0.3">
      <c r="A3033" s="310" t="s">
        <v>5439</v>
      </c>
      <c r="B3033" s="310" t="s">
        <v>48</v>
      </c>
      <c r="C3033" s="310" t="s">
        <v>5049</v>
      </c>
      <c r="D3033" s="36">
        <v>7</v>
      </c>
      <c r="E3033" s="36">
        <v>2012</v>
      </c>
      <c r="F3033" s="578">
        <v>9.3499001996775952</v>
      </c>
      <c r="G3033" s="578">
        <v>1192.6747983296675</v>
      </c>
      <c r="H3033" s="578">
        <v>0.77178024985672233</v>
      </c>
      <c r="I3033" s="578">
        <v>0.59877614863216799</v>
      </c>
      <c r="J3033" s="578">
        <v>1.0226785457537768E-2</v>
      </c>
      <c r="K3033" s="578">
        <v>13.982979394476025</v>
      </c>
      <c r="L3033" s="578">
        <v>1910.8563474019297</v>
      </c>
      <c r="M3033" s="578">
        <v>0.97594763251254291</v>
      </c>
      <c r="N3033" s="578">
        <v>0.94225580835094025</v>
      </c>
      <c r="O3033" s="578">
        <v>1.6385123347087398E-2</v>
      </c>
      <c r="P3033" s="578">
        <v>9.3499003137063852</v>
      </c>
      <c r="Q3033" s="578">
        <v>1192.6747983296675</v>
      </c>
      <c r="R3033" s="578">
        <v>0.77178021291426058</v>
      </c>
      <c r="S3033" s="578">
        <v>0.59877616446465176</v>
      </c>
      <c r="T3033" s="578">
        <v>1.0226785457537768E-2</v>
      </c>
      <c r="U3033" s="578">
        <v>13.982978875011451</v>
      </c>
      <c r="V3033" s="578">
        <v>1910.8563474019297</v>
      </c>
      <c r="W3033" s="578">
        <v>0.97594764306753223</v>
      </c>
      <c r="X3033" s="578">
        <v>0.94225585057089678</v>
      </c>
      <c r="Y3033" s="578">
        <v>1.638512282321845E-2</v>
      </c>
    </row>
    <row r="3034" spans="1:25" x14ac:dyDescent="0.3">
      <c r="A3034" s="310" t="s">
        <v>5440</v>
      </c>
      <c r="B3034" s="310" t="s">
        <v>48</v>
      </c>
      <c r="C3034" s="310" t="s">
        <v>5049</v>
      </c>
      <c r="D3034" s="36">
        <v>8</v>
      </c>
      <c r="E3034" s="36">
        <v>2012</v>
      </c>
      <c r="F3034" s="578">
        <v>8.8880015556157232</v>
      </c>
      <c r="G3034" s="578">
        <v>1146.3994839986126</v>
      </c>
      <c r="H3034" s="578">
        <v>0.68197398364039397</v>
      </c>
      <c r="I3034" s="578">
        <v>0.59290277026593652</v>
      </c>
      <c r="J3034" s="578">
        <v>9.8300217262779523E-3</v>
      </c>
      <c r="K3034" s="578">
        <v>12.161652583138924</v>
      </c>
      <c r="L3034" s="578">
        <v>1637.4348042805925</v>
      </c>
      <c r="M3034" s="578">
        <v>0.91516367109337149</v>
      </c>
      <c r="N3034" s="578">
        <v>0.77595701813697804</v>
      </c>
      <c r="O3034" s="578">
        <v>1.4040600498750149E-2</v>
      </c>
      <c r="P3034" s="578">
        <v>8.8880017542857424</v>
      </c>
      <c r="Q3034" s="578">
        <v>1146.3994839986126</v>
      </c>
      <c r="R3034" s="578">
        <v>0.68197398415456145</v>
      </c>
      <c r="S3034" s="578">
        <v>0.59290269343182389</v>
      </c>
      <c r="T3034" s="578">
        <v>9.8300217262779523E-3</v>
      </c>
      <c r="U3034" s="578">
        <v>12.161652056112224</v>
      </c>
      <c r="V3034" s="578">
        <v>1637.4348042805925</v>
      </c>
      <c r="W3034" s="578">
        <v>0.91516367239334284</v>
      </c>
      <c r="X3034" s="578">
        <v>0.77595701285948337</v>
      </c>
      <c r="Y3034" s="578">
        <v>1.4040601022619101E-2</v>
      </c>
    </row>
    <row r="3035" spans="1:25" x14ac:dyDescent="0.3">
      <c r="A3035" s="310" t="s">
        <v>5441</v>
      </c>
      <c r="B3035" s="310" t="s">
        <v>48</v>
      </c>
      <c r="C3035" s="310" t="s">
        <v>5049</v>
      </c>
      <c r="D3035" s="36">
        <v>9</v>
      </c>
      <c r="E3035" s="36">
        <v>2012</v>
      </c>
      <c r="F3035" s="578">
        <v>8.54157970104764</v>
      </c>
      <c r="G3035" s="578">
        <v>1111.7006263732849</v>
      </c>
      <c r="H3035" s="578">
        <v>0.614618534590893</v>
      </c>
      <c r="I3035" s="578">
        <v>0.58849801123142198</v>
      </c>
      <c r="J3035" s="578">
        <v>9.5325180494304079E-3</v>
      </c>
      <c r="K3035" s="578">
        <v>11.829298650161874</v>
      </c>
      <c r="L3035" s="578">
        <v>1595.1679115295351</v>
      </c>
      <c r="M3035" s="578">
        <v>0.86447308410424695</v>
      </c>
      <c r="N3035" s="578">
        <v>0.72822363550464275</v>
      </c>
      <c r="O3035" s="578">
        <v>1.3678197894478175E-2</v>
      </c>
      <c r="P3035" s="578">
        <v>8.5415798130682798</v>
      </c>
      <c r="Q3035" s="578">
        <v>1111.7006263732849</v>
      </c>
      <c r="R3035" s="578">
        <v>0.61461851348091501</v>
      </c>
      <c r="S3035" s="578">
        <v>0.58849801123142198</v>
      </c>
      <c r="T3035" s="578">
        <v>9.5325181027874299E-3</v>
      </c>
      <c r="U3035" s="578">
        <v>11.8292996872381</v>
      </c>
      <c r="V3035" s="578">
        <v>1595.1679115295351</v>
      </c>
      <c r="W3035" s="578">
        <v>0.86447307913719329</v>
      </c>
      <c r="X3035" s="578">
        <v>0.72822355634222369</v>
      </c>
      <c r="Y3035" s="578">
        <v>1.3678197894478175E-2</v>
      </c>
    </row>
    <row r="3036" spans="1:25" x14ac:dyDescent="0.3">
      <c r="A3036" s="310" t="s">
        <v>5442</v>
      </c>
      <c r="B3036" s="310" t="s">
        <v>48</v>
      </c>
      <c r="C3036" s="310" t="s">
        <v>5049</v>
      </c>
      <c r="D3036" s="36">
        <v>10</v>
      </c>
      <c r="E3036" s="36">
        <v>2012</v>
      </c>
      <c r="F3036" s="578">
        <v>8.2721247144897134</v>
      </c>
      <c r="G3036" s="578">
        <v>1084.7072334289501</v>
      </c>
      <c r="H3036" s="578">
        <v>0.56223006330158798</v>
      </c>
      <c r="I3036" s="578">
        <v>0.58506999909877699</v>
      </c>
      <c r="J3036" s="578">
        <v>9.3010717343228484E-3</v>
      </c>
      <c r="K3036" s="578">
        <v>11.5552473701488</v>
      </c>
      <c r="L3036" s="578">
        <v>1561.0472933451299</v>
      </c>
      <c r="M3036" s="578">
        <v>0.8270437937268672</v>
      </c>
      <c r="N3036" s="578">
        <v>0.68489295989274968</v>
      </c>
      <c r="O3036" s="578">
        <v>1.3385654194280476E-2</v>
      </c>
      <c r="P3036" s="578">
        <v>8.2721249730990749</v>
      </c>
      <c r="Q3036" s="578">
        <v>1084.7072855631473</v>
      </c>
      <c r="R3036" s="578">
        <v>0.5622300896890613</v>
      </c>
      <c r="S3036" s="578">
        <v>0.58506999909877699</v>
      </c>
      <c r="T3036" s="578">
        <v>9.3010717343228484E-3</v>
      </c>
      <c r="U3036" s="578">
        <v>11.555247882841826</v>
      </c>
      <c r="V3036" s="578">
        <v>1561.0472933451299</v>
      </c>
      <c r="W3036" s="578">
        <v>0.8270437831718781</v>
      </c>
      <c r="X3036" s="578">
        <v>0.68489295492569591</v>
      </c>
      <c r="Y3036" s="578">
        <v>1.3385655232317075E-2</v>
      </c>
    </row>
    <row r="3037" spans="1:25" x14ac:dyDescent="0.3">
      <c r="A3037" s="310" t="s">
        <v>5443</v>
      </c>
      <c r="B3037" s="310" t="s">
        <v>48</v>
      </c>
      <c r="C3037" s="310" t="s">
        <v>5049</v>
      </c>
      <c r="D3037" s="36">
        <v>11</v>
      </c>
      <c r="E3037" s="36">
        <v>2012</v>
      </c>
      <c r="F3037" s="578">
        <v>9.4197454275854291</v>
      </c>
      <c r="G3037" s="578">
        <v>1263.3812370300225</v>
      </c>
      <c r="H3037" s="578">
        <v>0.68097664759261511</v>
      </c>
      <c r="I3037" s="578">
        <v>0.54676528150836601</v>
      </c>
      <c r="J3037" s="578">
        <v>1.0833199979970174E-2</v>
      </c>
      <c r="K3037" s="578">
        <v>11.27599681971085</v>
      </c>
      <c r="L3037" s="578">
        <v>1533.5552139282177</v>
      </c>
      <c r="M3037" s="578">
        <v>0.80081662160227951</v>
      </c>
      <c r="N3037" s="578">
        <v>0.63136601983569529</v>
      </c>
      <c r="O3037" s="578">
        <v>1.3149917707778475E-2</v>
      </c>
      <c r="P3037" s="578">
        <v>9.4197455324222723</v>
      </c>
      <c r="Q3037" s="578">
        <v>1263.3811848958276</v>
      </c>
      <c r="R3037" s="578">
        <v>0.68097664812618497</v>
      </c>
      <c r="S3037" s="578">
        <v>0.54676525713875856</v>
      </c>
      <c r="T3037" s="578">
        <v>1.0833199979970174E-2</v>
      </c>
      <c r="U3037" s="578">
        <v>11.275996298587376</v>
      </c>
      <c r="V3037" s="578">
        <v>1533.5552139282177</v>
      </c>
      <c r="W3037" s="578">
        <v>0.80081661581061725</v>
      </c>
      <c r="X3037" s="578">
        <v>0.63136599368105273</v>
      </c>
      <c r="Y3037" s="578">
        <v>1.3149917707778475E-2</v>
      </c>
    </row>
    <row r="3038" spans="1:25" x14ac:dyDescent="0.3">
      <c r="A3038" s="310" t="s">
        <v>5444</v>
      </c>
      <c r="B3038" s="310" t="s">
        <v>48</v>
      </c>
      <c r="C3038" s="310" t="s">
        <v>5049</v>
      </c>
      <c r="D3038" s="36">
        <v>12</v>
      </c>
      <c r="E3038" s="36">
        <v>2012</v>
      </c>
      <c r="F3038" s="578">
        <v>10.358711401665129</v>
      </c>
      <c r="G3038" s="578">
        <v>1409.5710398356075</v>
      </c>
      <c r="H3038" s="578">
        <v>0.7781325657269913</v>
      </c>
      <c r="I3038" s="578">
        <v>0.51542348818232597</v>
      </c>
      <c r="J3038" s="578">
        <v>1.20868000473516E-2</v>
      </c>
      <c r="K3038" s="578">
        <v>11.0383348757071</v>
      </c>
      <c r="L3038" s="578">
        <v>1510.1400973002076</v>
      </c>
      <c r="M3038" s="578">
        <v>0.77957615442573969</v>
      </c>
      <c r="N3038" s="578">
        <v>0.58557738406428406</v>
      </c>
      <c r="O3038" s="578">
        <v>1.2949165587391049E-2</v>
      </c>
      <c r="P3038" s="578">
        <v>10.358711183279681</v>
      </c>
      <c r="Q3038" s="578">
        <v>1409.5710398356075</v>
      </c>
      <c r="R3038" s="578">
        <v>0.77813253672017357</v>
      </c>
      <c r="S3038" s="578">
        <v>0.51542347871387972</v>
      </c>
      <c r="T3038" s="578">
        <v>1.20868000473516E-2</v>
      </c>
      <c r="U3038" s="578">
        <v>11.038334876032074</v>
      </c>
      <c r="V3038" s="578">
        <v>1510.1401494344025</v>
      </c>
      <c r="W3038" s="578">
        <v>0.77957609431662844</v>
      </c>
      <c r="X3038" s="578">
        <v>0.58557734083539426</v>
      </c>
      <c r="Y3038" s="578">
        <v>1.2949166111259999E-2</v>
      </c>
    </row>
    <row r="3039" spans="1:25" x14ac:dyDescent="0.3">
      <c r="A3039" s="310" t="s">
        <v>5445</v>
      </c>
      <c r="B3039" s="310" t="s">
        <v>48</v>
      </c>
      <c r="C3039" s="310" t="s">
        <v>5049</v>
      </c>
      <c r="D3039" s="36">
        <v>13</v>
      </c>
      <c r="E3039" s="36">
        <v>2012</v>
      </c>
      <c r="F3039" s="578">
        <v>10.236941613383035</v>
      </c>
      <c r="G3039" s="578">
        <v>1408.8266143798776</v>
      </c>
      <c r="H3039" s="578">
        <v>0.75157755440644247</v>
      </c>
      <c r="I3039" s="578">
        <v>0.47179430075144957</v>
      </c>
      <c r="J3039" s="578">
        <v>1.208043236207835E-2</v>
      </c>
      <c r="K3039" s="578">
        <v>10.852042000876525</v>
      </c>
      <c r="L3039" s="578">
        <v>1497.1405194600375</v>
      </c>
      <c r="M3039" s="578">
        <v>0.74604578358897278</v>
      </c>
      <c r="N3039" s="578">
        <v>0.54309283375429573</v>
      </c>
      <c r="O3039" s="578">
        <v>1.2837724915395123E-2</v>
      </c>
      <c r="P3039" s="578">
        <v>10.236941975492877</v>
      </c>
      <c r="Q3039" s="578">
        <v>1408.8267186482701</v>
      </c>
      <c r="R3039" s="578">
        <v>0.75157755440644225</v>
      </c>
      <c r="S3039" s="578">
        <v>0.47179431635110275</v>
      </c>
      <c r="T3039" s="578">
        <v>1.208043236207835E-2</v>
      </c>
      <c r="U3039" s="578">
        <v>10.852042511750625</v>
      </c>
      <c r="V3039" s="578">
        <v>1497.1405194600375</v>
      </c>
      <c r="W3039" s="578">
        <v>0.74604578463671067</v>
      </c>
      <c r="X3039" s="578">
        <v>0.54309287632349823</v>
      </c>
      <c r="Y3039" s="578">
        <v>1.2837724915395123E-2</v>
      </c>
    </row>
    <row r="3040" spans="1:25" x14ac:dyDescent="0.3">
      <c r="A3040" s="310" t="s">
        <v>5446</v>
      </c>
      <c r="B3040" s="310" t="s">
        <v>48</v>
      </c>
      <c r="C3040" s="310" t="s">
        <v>5049</v>
      </c>
      <c r="D3040" s="36">
        <v>14</v>
      </c>
      <c r="E3040" s="36">
        <v>2012</v>
      </c>
      <c r="F3040" s="578">
        <v>11.040592950138123</v>
      </c>
      <c r="G3040" s="578">
        <v>1509.1010462442975</v>
      </c>
      <c r="H3040" s="578">
        <v>0.71704629298377121</v>
      </c>
      <c r="I3040" s="578">
        <v>0.47081660518112251</v>
      </c>
      <c r="J3040" s="578">
        <v>1.2940291722770725E-2</v>
      </c>
      <c r="K3040" s="578">
        <v>11.599496448790852</v>
      </c>
      <c r="L3040" s="578">
        <v>1588.42040888468</v>
      </c>
      <c r="M3040" s="578">
        <v>0.7135513857550293</v>
      </c>
      <c r="N3040" s="578">
        <v>0.5405444568411133</v>
      </c>
      <c r="O3040" s="578">
        <v>1.362045838808015E-2</v>
      </c>
      <c r="P3040" s="578">
        <v>11.04059294533115</v>
      </c>
      <c r="Q3040" s="578">
        <v>1509.1010462442975</v>
      </c>
      <c r="R3040" s="578">
        <v>0.71704627311555624</v>
      </c>
      <c r="S3040" s="578">
        <v>0.47081660246476498</v>
      </c>
      <c r="T3040" s="578">
        <v>1.2940291722770725E-2</v>
      </c>
      <c r="U3040" s="578">
        <v>11.599495926566249</v>
      </c>
      <c r="V3040" s="578">
        <v>1588.42040888468</v>
      </c>
      <c r="W3040" s="578">
        <v>0.71355142584070508</v>
      </c>
      <c r="X3040" s="578">
        <v>0.54054443522666873</v>
      </c>
      <c r="Y3040" s="578">
        <v>1.362045890709845E-2</v>
      </c>
    </row>
    <row r="3041" spans="1:25" x14ac:dyDescent="0.3">
      <c r="A3041" s="310" t="s">
        <v>5447</v>
      </c>
      <c r="B3041" s="310" t="s">
        <v>48</v>
      </c>
      <c r="C3041" s="310" t="s">
        <v>5049</v>
      </c>
      <c r="D3041" s="36">
        <v>15</v>
      </c>
      <c r="E3041" s="36">
        <v>2012</v>
      </c>
      <c r="F3041" s="578">
        <v>11.808518040619624</v>
      </c>
      <c r="G3041" s="578">
        <v>1603.9840621948224</v>
      </c>
      <c r="H3041" s="578">
        <v>0.68717622877253803</v>
      </c>
      <c r="I3041" s="578">
        <v>0.47299470368307051</v>
      </c>
      <c r="J3041" s="578">
        <v>1.3753921773362224E-2</v>
      </c>
      <c r="K3041" s="578">
        <v>12.307867056898701</v>
      </c>
      <c r="L3041" s="578">
        <v>1673.9494870503702</v>
      </c>
      <c r="M3041" s="578">
        <v>0.68669790364219763</v>
      </c>
      <c r="N3041" s="578">
        <v>0.53699680790305104</v>
      </c>
      <c r="O3041" s="578">
        <v>1.43538707828459E-2</v>
      </c>
      <c r="P3041" s="578">
        <v>11.808517520121875</v>
      </c>
      <c r="Q3041" s="578">
        <v>1603.9840100606252</v>
      </c>
      <c r="R3041" s="578">
        <v>0.68717621821754882</v>
      </c>
      <c r="S3041" s="578">
        <v>0.47299471078440503</v>
      </c>
      <c r="T3041" s="578">
        <v>1.3753922292380549E-2</v>
      </c>
      <c r="U3041" s="578">
        <v>12.307865487304852</v>
      </c>
      <c r="V3041" s="578">
        <v>1673.9494870503702</v>
      </c>
      <c r="W3041" s="578">
        <v>0.68669789887887056</v>
      </c>
      <c r="X3041" s="578">
        <v>0.53699680737918198</v>
      </c>
      <c r="Y3041" s="578">
        <v>1.43538707828459E-2</v>
      </c>
    </row>
    <row r="3042" spans="1:25" x14ac:dyDescent="0.3">
      <c r="A3042" s="580" t="s">
        <v>5448</v>
      </c>
      <c r="B3042" s="580" t="s">
        <v>48</v>
      </c>
      <c r="C3042" s="580" t="s">
        <v>5049</v>
      </c>
      <c r="D3042" s="581">
        <v>16</v>
      </c>
      <c r="E3042" s="581">
        <v>2012</v>
      </c>
      <c r="F3042" s="582">
        <v>12.810158028155699</v>
      </c>
      <c r="G3042" s="582">
        <v>1714.1291580200175</v>
      </c>
      <c r="H3042" s="582">
        <v>0.66922006805543754</v>
      </c>
      <c r="I3042" s="582">
        <v>0.48657665681093876</v>
      </c>
      <c r="J3042" s="582">
        <v>1.4698433292020675E-2</v>
      </c>
      <c r="K3042" s="582">
        <v>13.227699338046126</v>
      </c>
      <c r="L3042" s="582">
        <v>1773.3946901957124</v>
      </c>
      <c r="M3042" s="582">
        <v>0.66982587580180986</v>
      </c>
      <c r="N3042" s="582">
        <v>0.54674862362056298</v>
      </c>
      <c r="O3042" s="582">
        <v>1.520664379737955E-2</v>
      </c>
      <c r="P3042" s="582">
        <v>12.810154898392824</v>
      </c>
      <c r="Q3042" s="582">
        <v>1714.1292101542124</v>
      </c>
      <c r="R3042" s="582">
        <v>0.66922006753156849</v>
      </c>
      <c r="S3042" s="582">
        <v>0.4865766414441165</v>
      </c>
      <c r="T3042" s="582">
        <v>1.4698433292020675E-2</v>
      </c>
      <c r="U3042" s="582">
        <v>13.22769829052165</v>
      </c>
      <c r="V3042" s="582">
        <v>1773.3946380615175</v>
      </c>
      <c r="W3042" s="582">
        <v>0.66982585996932631</v>
      </c>
      <c r="X3042" s="582">
        <v>0.54674860992235996</v>
      </c>
      <c r="Y3042" s="582">
        <v>1.520664379737955E-2</v>
      </c>
    </row>
    <row r="3043" spans="1:25" x14ac:dyDescent="0.3">
      <c r="A3043" s="310" t="s">
        <v>5449</v>
      </c>
      <c r="B3043" s="310" t="s">
        <v>48</v>
      </c>
      <c r="C3043" s="310" t="s">
        <v>5049</v>
      </c>
      <c r="D3043" s="36">
        <v>1</v>
      </c>
      <c r="E3043" s="36">
        <v>2020</v>
      </c>
      <c r="F3043" s="578">
        <v>36.056355781814347</v>
      </c>
      <c r="G3043" s="578">
        <v>7675.4043833414653</v>
      </c>
      <c r="H3043" s="578">
        <v>3.9814141438497823</v>
      </c>
      <c r="I3043" s="578">
        <v>1.9742888839294475</v>
      </c>
      <c r="J3043" s="578">
        <v>6.7518087259183304E-2</v>
      </c>
      <c r="K3043" s="578">
        <v>37.430255501220572</v>
      </c>
      <c r="L3043" s="578">
        <v>8129.8648935953734</v>
      </c>
      <c r="M3043" s="578">
        <v>4.2642027665084825</v>
      </c>
      <c r="N3043" s="578">
        <v>2.0589430949961098</v>
      </c>
      <c r="O3043" s="578">
        <v>7.1516512815530078E-2</v>
      </c>
      <c r="P3043" s="578">
        <v>36.056361027556648</v>
      </c>
      <c r="Q3043" s="578">
        <v>7675.4042765299428</v>
      </c>
      <c r="R3043" s="578">
        <v>3.9814141438497823</v>
      </c>
      <c r="S3043" s="578">
        <v>1.974288926149405</v>
      </c>
      <c r="T3043" s="578">
        <v>6.7518088345726326E-2</v>
      </c>
      <c r="U3043" s="578">
        <v>37.430258080916204</v>
      </c>
      <c r="V3043" s="578">
        <v>8129.8648427327425</v>
      </c>
      <c r="W3043" s="578">
        <v>4.2642028708166073</v>
      </c>
      <c r="X3043" s="578">
        <v>2.0589430949961098</v>
      </c>
      <c r="Y3043" s="578">
        <v>7.1516514367734346E-2</v>
      </c>
    </row>
    <row r="3044" spans="1:25" x14ac:dyDescent="0.3">
      <c r="A3044" s="310" t="s">
        <v>5450</v>
      </c>
      <c r="B3044" s="310" t="s">
        <v>48</v>
      </c>
      <c r="C3044" s="310" t="s">
        <v>5049</v>
      </c>
      <c r="D3044" s="36">
        <v>2</v>
      </c>
      <c r="E3044" s="36">
        <v>2020</v>
      </c>
      <c r="F3044" s="578">
        <v>17.515027255969425</v>
      </c>
      <c r="G3044" s="578">
        <v>3879.3432235717751</v>
      </c>
      <c r="H3044" s="578">
        <v>1.9059532446165826</v>
      </c>
      <c r="I3044" s="578">
        <v>0.99052728371073773</v>
      </c>
      <c r="J3044" s="578">
        <v>3.4123949279698203E-2</v>
      </c>
      <c r="K3044" s="578">
        <v>18.549173646296026</v>
      </c>
      <c r="L3044" s="578">
        <v>4376.9384969075472</v>
      </c>
      <c r="M3044" s="578">
        <v>2.2696820267010449</v>
      </c>
      <c r="N3044" s="578">
        <v>1.0680366080875177</v>
      </c>
      <c r="O3044" s="578">
        <v>3.8502009760122705E-2</v>
      </c>
      <c r="P3044" s="578">
        <v>17.5150293426607</v>
      </c>
      <c r="Q3044" s="578">
        <v>3879.3433278401649</v>
      </c>
      <c r="R3044" s="578">
        <v>1.9059532456255126</v>
      </c>
      <c r="S3044" s="578">
        <v>0.99052736815065101</v>
      </c>
      <c r="T3044" s="578">
        <v>3.4123949260295654E-2</v>
      </c>
      <c r="U3044" s="578">
        <v>18.549171034673499</v>
      </c>
      <c r="V3044" s="578">
        <v>4376.9384969075472</v>
      </c>
      <c r="W3044" s="578">
        <v>2.2696820691150252</v>
      </c>
      <c r="X3044" s="578">
        <v>1.0680366552745251</v>
      </c>
      <c r="Y3044" s="578">
        <v>3.8502009760122705E-2</v>
      </c>
    </row>
    <row r="3045" spans="1:25" x14ac:dyDescent="0.3">
      <c r="A3045" s="310" t="s">
        <v>5451</v>
      </c>
      <c r="B3045" s="310" t="s">
        <v>48</v>
      </c>
      <c r="C3045" s="310" t="s">
        <v>5049</v>
      </c>
      <c r="D3045" s="36">
        <v>3</v>
      </c>
      <c r="E3045" s="36">
        <v>2020</v>
      </c>
      <c r="F3045" s="578">
        <v>9.4373050319433336</v>
      </c>
      <c r="G3045" s="578">
        <v>2186.2154350280698</v>
      </c>
      <c r="H3045" s="578">
        <v>1.025833251808455</v>
      </c>
      <c r="I3045" s="578">
        <v>0.54443799921621849</v>
      </c>
      <c r="J3045" s="578">
        <v>1.9230850370756E-2</v>
      </c>
      <c r="K3045" s="578">
        <v>10.814262877247499</v>
      </c>
      <c r="L3045" s="578">
        <v>2803.6157353719027</v>
      </c>
      <c r="M3045" s="578">
        <v>1.1986024115079326</v>
      </c>
      <c r="N3045" s="578">
        <v>0.64103447770078925</v>
      </c>
      <c r="O3045" s="578">
        <v>2.4663364049047176E-2</v>
      </c>
      <c r="P3045" s="578">
        <v>9.4373050418750282</v>
      </c>
      <c r="Q3045" s="578">
        <v>2186.2154350280698</v>
      </c>
      <c r="R3045" s="578">
        <v>1.0258332570859499</v>
      </c>
      <c r="S3045" s="578">
        <v>0.54443799921621849</v>
      </c>
      <c r="T3045" s="578">
        <v>1.92308493230181E-2</v>
      </c>
      <c r="U3045" s="578">
        <v>10.814262679021301</v>
      </c>
      <c r="V3045" s="578">
        <v>2803.6156832377073</v>
      </c>
      <c r="W3045" s="578">
        <v>1.1986024115079326</v>
      </c>
      <c r="X3045" s="578">
        <v>0.64103441964834906</v>
      </c>
      <c r="Y3045" s="578">
        <v>2.4663364049047176E-2</v>
      </c>
    </row>
    <row r="3046" spans="1:25" x14ac:dyDescent="0.3">
      <c r="A3046" s="310" t="s">
        <v>5452</v>
      </c>
      <c r="B3046" s="310" t="s">
        <v>48</v>
      </c>
      <c r="C3046" s="310" t="s">
        <v>5049</v>
      </c>
      <c r="D3046" s="36">
        <v>4</v>
      </c>
      <c r="E3046" s="36">
        <v>2020</v>
      </c>
      <c r="F3046" s="578">
        <v>5.3042925573002595</v>
      </c>
      <c r="G3046" s="578">
        <v>1087.2316570281926</v>
      </c>
      <c r="H3046" s="578">
        <v>0.60536151592774901</v>
      </c>
      <c r="I3046" s="578">
        <v>0.289738230252017</v>
      </c>
      <c r="J3046" s="578">
        <v>9.5635324978502259E-3</v>
      </c>
      <c r="K3046" s="578">
        <v>8.4264844839951039</v>
      </c>
      <c r="L3046" s="578">
        <v>2313.122304280595</v>
      </c>
      <c r="M3046" s="578">
        <v>0.852785551513079</v>
      </c>
      <c r="N3046" s="578">
        <v>0.50791364101072101</v>
      </c>
      <c r="O3046" s="578">
        <v>2.0347709360066749E-2</v>
      </c>
      <c r="P3046" s="578">
        <v>5.3042933892793327</v>
      </c>
      <c r="Q3046" s="578">
        <v>1087.2316570281926</v>
      </c>
      <c r="R3046" s="578">
        <v>0.60536155287021121</v>
      </c>
      <c r="S3046" s="578">
        <v>0.28973825411715798</v>
      </c>
      <c r="T3046" s="578">
        <v>9.5635325512072461E-3</v>
      </c>
      <c r="U3046" s="578">
        <v>8.4264850624507091</v>
      </c>
      <c r="V3046" s="578">
        <v>2313.122304280595</v>
      </c>
      <c r="W3046" s="578">
        <v>0.85278560904165079</v>
      </c>
      <c r="X3046" s="578">
        <v>0.50791367236524754</v>
      </c>
      <c r="Y3046" s="578">
        <v>2.0347709360066749E-2</v>
      </c>
    </row>
    <row r="3047" spans="1:25" x14ac:dyDescent="0.3">
      <c r="A3047" s="310" t="s">
        <v>5453</v>
      </c>
      <c r="B3047" s="310" t="s">
        <v>48</v>
      </c>
      <c r="C3047" s="310" t="s">
        <v>5049</v>
      </c>
      <c r="D3047" s="36">
        <v>5</v>
      </c>
      <c r="E3047" s="36">
        <v>2020</v>
      </c>
      <c r="F3047" s="578">
        <v>4.7829352847572073</v>
      </c>
      <c r="G3047" s="578">
        <v>1117.32052993774</v>
      </c>
      <c r="H3047" s="578">
        <v>0.49206817348021953</v>
      </c>
      <c r="I3047" s="578">
        <v>0.27169952968445854</v>
      </c>
      <c r="J3047" s="578">
        <v>9.8282908729743074E-3</v>
      </c>
      <c r="K3047" s="578">
        <v>7.2855684512881709</v>
      </c>
      <c r="L3047" s="578">
        <v>2040.4138488769477</v>
      </c>
      <c r="M3047" s="578">
        <v>0.67089912518470851</v>
      </c>
      <c r="N3047" s="578">
        <v>0.44582984309333001</v>
      </c>
      <c r="O3047" s="578">
        <v>1.7949035255393576E-2</v>
      </c>
      <c r="P3047" s="578">
        <v>4.7829353345805377</v>
      </c>
      <c r="Q3047" s="578">
        <v>1117.32052993774</v>
      </c>
      <c r="R3047" s="578">
        <v>0.49206821405095924</v>
      </c>
      <c r="S3047" s="578">
        <v>0.27169953892007404</v>
      </c>
      <c r="T3047" s="578">
        <v>9.8282908729743108E-3</v>
      </c>
      <c r="U3047" s="578">
        <v>7.2855682949836229</v>
      </c>
      <c r="V3047" s="578">
        <v>2040.41379674275</v>
      </c>
      <c r="W3047" s="578">
        <v>0.67089915527806898</v>
      </c>
      <c r="X3047" s="578">
        <v>0.44582978166484527</v>
      </c>
      <c r="Y3047" s="578">
        <v>1.7949035255393576E-2</v>
      </c>
    </row>
    <row r="3048" spans="1:25" x14ac:dyDescent="0.3">
      <c r="A3048" s="310" t="s">
        <v>5454</v>
      </c>
      <c r="B3048" s="310" t="s">
        <v>48</v>
      </c>
      <c r="C3048" s="310" t="s">
        <v>5049</v>
      </c>
      <c r="D3048" s="36">
        <v>6</v>
      </c>
      <c r="E3048" s="36">
        <v>2020</v>
      </c>
      <c r="F3048" s="578">
        <v>4.4701176793302331</v>
      </c>
      <c r="G3048" s="578">
        <v>1135.3738555908126</v>
      </c>
      <c r="H3048" s="578">
        <v>0.42409292986849273</v>
      </c>
      <c r="I3048" s="578">
        <v>0.26087627928548751</v>
      </c>
      <c r="J3048" s="578">
        <v>9.9871348162802204E-3</v>
      </c>
      <c r="K3048" s="578">
        <v>6.5605107368392002</v>
      </c>
      <c r="L3048" s="578">
        <v>1877.599216461175</v>
      </c>
      <c r="M3048" s="578">
        <v>0.54894986874811935</v>
      </c>
      <c r="N3048" s="578">
        <v>0.40415449533611503</v>
      </c>
      <c r="O3048" s="578">
        <v>1.6516496990031226E-2</v>
      </c>
      <c r="P3048" s="578">
        <v>4.470117835998578</v>
      </c>
      <c r="Q3048" s="578">
        <v>1135.3738555908126</v>
      </c>
      <c r="R3048" s="578">
        <v>0.42409294523531504</v>
      </c>
      <c r="S3048" s="578">
        <v>0.26087628079888703</v>
      </c>
      <c r="T3048" s="578">
        <v>9.9871348162802204E-3</v>
      </c>
      <c r="U3048" s="578">
        <v>6.5605109948761875</v>
      </c>
      <c r="V3048" s="578">
        <v>1877.5991643269799</v>
      </c>
      <c r="W3048" s="578">
        <v>0.54894984659040325</v>
      </c>
      <c r="X3048" s="578">
        <v>0.40415451586401652</v>
      </c>
      <c r="Y3048" s="578">
        <v>1.6516496466162274E-2</v>
      </c>
    </row>
    <row r="3049" spans="1:25" x14ac:dyDescent="0.3">
      <c r="A3049" s="310" t="s">
        <v>5455</v>
      </c>
      <c r="B3049" s="310" t="s">
        <v>48</v>
      </c>
      <c r="C3049" s="310" t="s">
        <v>5049</v>
      </c>
      <c r="D3049" s="36">
        <v>7</v>
      </c>
      <c r="E3049" s="36">
        <v>2020</v>
      </c>
      <c r="F3049" s="578">
        <v>4.2615791705211432</v>
      </c>
      <c r="G3049" s="578">
        <v>1147.4116617838474</v>
      </c>
      <c r="H3049" s="578">
        <v>0.37877474436148351</v>
      </c>
      <c r="I3049" s="578">
        <v>0.25366053285930873</v>
      </c>
      <c r="J3049" s="578">
        <v>1.0093048520502582E-2</v>
      </c>
      <c r="K3049" s="578">
        <v>6.351141604071012</v>
      </c>
      <c r="L3049" s="578">
        <v>1834.4090563456175</v>
      </c>
      <c r="M3049" s="578">
        <v>0.48506258014822323</v>
      </c>
      <c r="N3049" s="578">
        <v>0.38824485025058103</v>
      </c>
      <c r="O3049" s="578">
        <v>1.6136953054228749E-2</v>
      </c>
      <c r="P3049" s="578">
        <v>4.2615788600257103</v>
      </c>
      <c r="Q3049" s="578">
        <v>1147.41176605224</v>
      </c>
      <c r="R3049" s="578">
        <v>0.37877476547146172</v>
      </c>
      <c r="S3049" s="578">
        <v>0.25366054535455351</v>
      </c>
      <c r="T3049" s="578">
        <v>1.0093049039520907E-2</v>
      </c>
      <c r="U3049" s="578">
        <v>6.3511417605356328</v>
      </c>
      <c r="V3049" s="578">
        <v>1834.4090563456175</v>
      </c>
      <c r="W3049" s="578">
        <v>0.48506262240698522</v>
      </c>
      <c r="X3049" s="578">
        <v>0.38824483791055697</v>
      </c>
      <c r="Y3049" s="578">
        <v>1.6136952530359797E-2</v>
      </c>
    </row>
    <row r="3050" spans="1:25" x14ac:dyDescent="0.3">
      <c r="A3050" s="310" t="s">
        <v>5456</v>
      </c>
      <c r="B3050" s="310" t="s">
        <v>48</v>
      </c>
      <c r="C3050" s="310" t="s">
        <v>5049</v>
      </c>
      <c r="D3050" s="36">
        <v>8</v>
      </c>
      <c r="E3050" s="36">
        <v>2020</v>
      </c>
      <c r="F3050" s="578">
        <v>4.0438515632837726</v>
      </c>
      <c r="G3050" s="578">
        <v>1101.5914446512825</v>
      </c>
      <c r="H3050" s="578">
        <v>0.33549604163272251</v>
      </c>
      <c r="I3050" s="578">
        <v>0.25051919692971975</v>
      </c>
      <c r="J3050" s="578">
        <v>9.6902620280161274E-3</v>
      </c>
      <c r="K3050" s="578">
        <v>5.5154923401205398</v>
      </c>
      <c r="L3050" s="578">
        <v>1572.3254140218025</v>
      </c>
      <c r="M3050" s="578">
        <v>0.45148300030268673</v>
      </c>
      <c r="N3050" s="578">
        <v>0.31503609847277375</v>
      </c>
      <c r="O3050" s="578">
        <v>1.38313688124374E-2</v>
      </c>
      <c r="P3050" s="578">
        <v>4.0438519285138028</v>
      </c>
      <c r="Q3050" s="578">
        <v>1101.5914446512825</v>
      </c>
      <c r="R3050" s="578">
        <v>0.33549604163272251</v>
      </c>
      <c r="S3050" s="578">
        <v>0.25051919743418599</v>
      </c>
      <c r="T3050" s="578">
        <v>9.6902620280161274E-3</v>
      </c>
      <c r="U3050" s="578">
        <v>5.515492183862075</v>
      </c>
      <c r="V3050" s="578">
        <v>1572.3253618876074</v>
      </c>
      <c r="W3050" s="578">
        <v>0.45148301085767573</v>
      </c>
      <c r="X3050" s="578">
        <v>0.31503610109211821</v>
      </c>
      <c r="Y3050" s="578">
        <v>1.3831367774400775E-2</v>
      </c>
    </row>
    <row r="3051" spans="1:25" x14ac:dyDescent="0.3">
      <c r="A3051" s="310" t="s">
        <v>5457</v>
      </c>
      <c r="B3051" s="310" t="s">
        <v>48</v>
      </c>
      <c r="C3051" s="310" t="s">
        <v>5049</v>
      </c>
      <c r="D3051" s="36">
        <v>9</v>
      </c>
      <c r="E3051" s="36">
        <v>2020</v>
      </c>
      <c r="F3051" s="578">
        <v>3.8805541276791051</v>
      </c>
      <c r="G3051" s="578">
        <v>1067.2299995422325</v>
      </c>
      <c r="H3051" s="578">
        <v>0.30303607638052155</v>
      </c>
      <c r="I3051" s="578">
        <v>0.24816299282247178</v>
      </c>
      <c r="J3051" s="578">
        <v>9.3882100579018354E-3</v>
      </c>
      <c r="K3051" s="578">
        <v>5.3551872332221402</v>
      </c>
      <c r="L3051" s="578">
        <v>1530.8867632547949</v>
      </c>
      <c r="M3051" s="578">
        <v>0.42288802358477001</v>
      </c>
      <c r="N3051" s="578">
        <v>0.29315609432523998</v>
      </c>
      <c r="O3051" s="578">
        <v>1.34670020391543E-2</v>
      </c>
      <c r="P3051" s="578">
        <v>3.8805540240488545</v>
      </c>
      <c r="Q3051" s="578">
        <v>1067.2299995422325</v>
      </c>
      <c r="R3051" s="578">
        <v>0.30303608203151522</v>
      </c>
      <c r="S3051" s="578">
        <v>0.24816299282247178</v>
      </c>
      <c r="T3051" s="578">
        <v>9.3882100579018354E-3</v>
      </c>
      <c r="U3051" s="578">
        <v>5.3551875437648606</v>
      </c>
      <c r="V3051" s="578">
        <v>1530.8867111205973</v>
      </c>
      <c r="W3051" s="578">
        <v>0.422888024098938</v>
      </c>
      <c r="X3051" s="578">
        <v>0.29315609380137098</v>
      </c>
      <c r="Y3051" s="578">
        <v>1.34670020391543E-2</v>
      </c>
    </row>
    <row r="3052" spans="1:25" x14ac:dyDescent="0.3">
      <c r="A3052" s="310" t="s">
        <v>5458</v>
      </c>
      <c r="B3052" s="310" t="s">
        <v>48</v>
      </c>
      <c r="C3052" s="310" t="s">
        <v>5049</v>
      </c>
      <c r="D3052" s="36">
        <v>10</v>
      </c>
      <c r="E3052" s="36">
        <v>2020</v>
      </c>
      <c r="F3052" s="578">
        <v>3.7535417350845774</v>
      </c>
      <c r="G3052" s="578">
        <v>1040.5022265116336</v>
      </c>
      <c r="H3052" s="578">
        <v>0.27778915664627324</v>
      </c>
      <c r="I3052" s="578">
        <v>0.24633040651679</v>
      </c>
      <c r="J3052" s="578">
        <v>9.1532483493210696E-3</v>
      </c>
      <c r="K3052" s="578">
        <v>5.2233575844972275</v>
      </c>
      <c r="L3052" s="578">
        <v>1497.5317700703874</v>
      </c>
      <c r="M3052" s="578">
        <v>0.40142988033767274</v>
      </c>
      <c r="N3052" s="578">
        <v>0.27345893466069005</v>
      </c>
      <c r="O3052" s="578">
        <v>1.3173720838191551E-2</v>
      </c>
      <c r="P3052" s="578">
        <v>3.7535419960125429</v>
      </c>
      <c r="Q3052" s="578">
        <v>1040.5022265116336</v>
      </c>
      <c r="R3052" s="578">
        <v>0.27778915681604555</v>
      </c>
      <c r="S3052" s="578">
        <v>0.24633040651679</v>
      </c>
      <c r="T3052" s="578">
        <v>9.1532484996908591E-3</v>
      </c>
      <c r="U3052" s="578">
        <v>5.2233575843383697</v>
      </c>
      <c r="V3052" s="578">
        <v>1497.5317700703874</v>
      </c>
      <c r="W3052" s="578">
        <v>0.40142980636543701</v>
      </c>
      <c r="X3052" s="578">
        <v>0.27345897676423125</v>
      </c>
      <c r="Y3052" s="578">
        <v>1.3173720838191551E-2</v>
      </c>
    </row>
    <row r="3053" spans="1:25" x14ac:dyDescent="0.3">
      <c r="A3053" s="310" t="s">
        <v>5459</v>
      </c>
      <c r="B3053" s="310" t="s">
        <v>48</v>
      </c>
      <c r="C3053" s="310" t="s">
        <v>5049</v>
      </c>
      <c r="D3053" s="36">
        <v>11</v>
      </c>
      <c r="E3053" s="36">
        <v>2020</v>
      </c>
      <c r="F3053" s="578">
        <v>4.2567772202783027</v>
      </c>
      <c r="G3053" s="578">
        <v>1211.8222465515075</v>
      </c>
      <c r="H3053" s="578">
        <v>0.32853307838862078</v>
      </c>
      <c r="I3053" s="578">
        <v>0.22064808996704674</v>
      </c>
      <c r="J3053" s="578">
        <v>1.0660358835593749E-2</v>
      </c>
      <c r="K3053" s="578">
        <v>5.0952169019959275</v>
      </c>
      <c r="L3053" s="578">
        <v>1471.2810935974076</v>
      </c>
      <c r="M3053" s="578">
        <v>0.38519231662697401</v>
      </c>
      <c r="N3053" s="578">
        <v>0.249906405282672</v>
      </c>
      <c r="O3053" s="578">
        <v>1.294276868187195E-2</v>
      </c>
      <c r="P3053" s="578">
        <v>4.25677784871489</v>
      </c>
      <c r="Q3053" s="578">
        <v>1211.8222986857049</v>
      </c>
      <c r="R3053" s="578">
        <v>0.3285331039999918</v>
      </c>
      <c r="S3053" s="578">
        <v>0.22064808996704677</v>
      </c>
      <c r="T3053" s="578">
        <v>1.0660358316575448E-2</v>
      </c>
      <c r="U3053" s="578">
        <v>5.0952172671786675</v>
      </c>
      <c r="V3053" s="578">
        <v>1471.2811457316025</v>
      </c>
      <c r="W3053" s="578">
        <v>0.3851923063824258</v>
      </c>
      <c r="X3053" s="578">
        <v>0.24990640475880299</v>
      </c>
      <c r="Y3053" s="578">
        <v>1.294276868187195E-2</v>
      </c>
    </row>
    <row r="3054" spans="1:25" x14ac:dyDescent="0.3">
      <c r="A3054" s="310" t="s">
        <v>5460</v>
      </c>
      <c r="B3054" s="310" t="s">
        <v>48</v>
      </c>
      <c r="C3054" s="310" t="s">
        <v>5049</v>
      </c>
      <c r="D3054" s="36">
        <v>12</v>
      </c>
      <c r="E3054" s="36">
        <v>2020</v>
      </c>
      <c r="F3054" s="578">
        <v>4.668518894525425</v>
      </c>
      <c r="G3054" s="578">
        <v>1351.99416351318</v>
      </c>
      <c r="H3054" s="578">
        <v>0.37005036312621026</v>
      </c>
      <c r="I3054" s="578">
        <v>0.1996344223152845</v>
      </c>
      <c r="J3054" s="578">
        <v>1.1893471916361351E-2</v>
      </c>
      <c r="K3054" s="578">
        <v>4.9860839978161122</v>
      </c>
      <c r="L3054" s="578">
        <v>1448.9189503987575</v>
      </c>
      <c r="M3054" s="578">
        <v>0.371991763686916</v>
      </c>
      <c r="N3054" s="578">
        <v>0.229776697000488</v>
      </c>
      <c r="O3054" s="578">
        <v>1.2746023935809075E-2</v>
      </c>
      <c r="P3054" s="578">
        <v>4.6685194158587002</v>
      </c>
      <c r="Q3054" s="578">
        <v>1351.9941113789851</v>
      </c>
      <c r="R3054" s="578">
        <v>0.37005036892757376</v>
      </c>
      <c r="S3054" s="578">
        <v>0.19963444831470578</v>
      </c>
      <c r="T3054" s="578">
        <v>1.1893471916361351E-2</v>
      </c>
      <c r="U3054" s="578">
        <v>4.9860844154609332</v>
      </c>
      <c r="V3054" s="578">
        <v>1448.9189503987575</v>
      </c>
      <c r="W3054" s="578">
        <v>0.37199178417601275</v>
      </c>
      <c r="X3054" s="578">
        <v>0.22977669804822598</v>
      </c>
      <c r="Y3054" s="578">
        <v>1.2746023935809075E-2</v>
      </c>
    </row>
    <row r="3055" spans="1:25" x14ac:dyDescent="0.3">
      <c r="A3055" s="310" t="s">
        <v>5461</v>
      </c>
      <c r="B3055" s="310" t="s">
        <v>48</v>
      </c>
      <c r="C3055" s="310" t="s">
        <v>5049</v>
      </c>
      <c r="D3055" s="36">
        <v>13</v>
      </c>
      <c r="E3055" s="36">
        <v>2020</v>
      </c>
      <c r="F3055" s="578">
        <v>4.605155626197905</v>
      </c>
      <c r="G3055" s="578">
        <v>1351.9649022420199</v>
      </c>
      <c r="H3055" s="578">
        <v>0.35564602859085348</v>
      </c>
      <c r="I3055" s="578">
        <v>0.18085940473247303</v>
      </c>
      <c r="J3055" s="578">
        <v>1.1893090175969175E-2</v>
      </c>
      <c r="K3055" s="578">
        <v>4.8941594923392877</v>
      </c>
      <c r="L3055" s="578">
        <v>1437.0849482218373</v>
      </c>
      <c r="M3055" s="578">
        <v>0.35433690072386453</v>
      </c>
      <c r="N3055" s="578">
        <v>0.21189750878450725</v>
      </c>
      <c r="O3055" s="578">
        <v>1.26418072613887E-2</v>
      </c>
      <c r="P3055" s="578">
        <v>4.6051557332454323</v>
      </c>
      <c r="Q3055" s="578">
        <v>1351.9649022420199</v>
      </c>
      <c r="R3055" s="578">
        <v>0.35564602909532</v>
      </c>
      <c r="S3055" s="578">
        <v>0.18085942399920851</v>
      </c>
      <c r="T3055" s="578">
        <v>1.189308965695085E-2</v>
      </c>
      <c r="U3055" s="578">
        <v>4.89415938584958</v>
      </c>
      <c r="V3055" s="578">
        <v>1437.0848960876424</v>
      </c>
      <c r="W3055" s="578">
        <v>0.35433684645977276</v>
      </c>
      <c r="X3055" s="578">
        <v>0.21189753635553599</v>
      </c>
      <c r="Y3055" s="578">
        <v>1.26418072613887E-2</v>
      </c>
    </row>
    <row r="3056" spans="1:25" x14ac:dyDescent="0.3">
      <c r="A3056" s="310" t="s">
        <v>5462</v>
      </c>
      <c r="B3056" s="310" t="s">
        <v>48</v>
      </c>
      <c r="C3056" s="310" t="s">
        <v>5049</v>
      </c>
      <c r="D3056" s="36">
        <v>14</v>
      </c>
      <c r="E3056" s="36">
        <v>2020</v>
      </c>
      <c r="F3056" s="578">
        <v>4.9598932503686211</v>
      </c>
      <c r="G3056" s="578">
        <v>1447.1401646931924</v>
      </c>
      <c r="H3056" s="578">
        <v>0.33900362334679751</v>
      </c>
      <c r="I3056" s="578">
        <v>0.18126120232045601</v>
      </c>
      <c r="J3056" s="578">
        <v>1.2730541687536324E-2</v>
      </c>
      <c r="K3056" s="578">
        <v>5.2231582953754678</v>
      </c>
      <c r="L3056" s="578">
        <v>1523.710210164385</v>
      </c>
      <c r="M3056" s="578">
        <v>0.33848671923624329</v>
      </c>
      <c r="N3056" s="578">
        <v>0.21149749495089001</v>
      </c>
      <c r="O3056" s="578">
        <v>1.3404026006658826E-2</v>
      </c>
      <c r="P3056" s="578">
        <v>4.9598935164685773</v>
      </c>
      <c r="Q3056" s="578">
        <v>1447.1401646931924</v>
      </c>
      <c r="R3056" s="578">
        <v>0.33900362387066652</v>
      </c>
      <c r="S3056" s="578">
        <v>0.18126120232045601</v>
      </c>
      <c r="T3056" s="578">
        <v>1.2730541687536324E-2</v>
      </c>
      <c r="U3056" s="578">
        <v>5.2231583476338175</v>
      </c>
      <c r="V3056" s="578">
        <v>1523.710210164385</v>
      </c>
      <c r="W3056" s="578">
        <v>0.33848671871237429</v>
      </c>
      <c r="X3056" s="578">
        <v>0.21149749495089001</v>
      </c>
      <c r="Y3056" s="578">
        <v>1.3404026006658826E-2</v>
      </c>
    </row>
    <row r="3057" spans="1:25" x14ac:dyDescent="0.3">
      <c r="A3057" s="310" t="s">
        <v>5463</v>
      </c>
      <c r="B3057" s="310" t="s">
        <v>48</v>
      </c>
      <c r="C3057" s="310" t="s">
        <v>5049</v>
      </c>
      <c r="D3057" s="36">
        <v>15</v>
      </c>
      <c r="E3057" s="36">
        <v>2020</v>
      </c>
      <c r="F3057" s="578">
        <v>5.2995683046416691</v>
      </c>
      <c r="G3057" s="578">
        <v>1537.1606101989726</v>
      </c>
      <c r="H3057" s="578">
        <v>0.32469912134790002</v>
      </c>
      <c r="I3057" s="578">
        <v>0.18292943675381398</v>
      </c>
      <c r="J3057" s="578">
        <v>1.3522654247935799E-2</v>
      </c>
      <c r="K3057" s="578">
        <v>5.53501332641705</v>
      </c>
      <c r="L3057" s="578">
        <v>1604.8305155436174</v>
      </c>
      <c r="M3057" s="578">
        <v>0.32534888983839927</v>
      </c>
      <c r="N3057" s="578">
        <v>0.21052581339608825</v>
      </c>
      <c r="O3057" s="578">
        <v>1.41178313157676E-2</v>
      </c>
      <c r="P3057" s="578">
        <v>5.2995686173987107</v>
      </c>
      <c r="Q3057" s="578">
        <v>1537.1606101989726</v>
      </c>
      <c r="R3057" s="578">
        <v>0.324699121828113</v>
      </c>
      <c r="S3057" s="578">
        <v>0.18292946275323574</v>
      </c>
      <c r="T3057" s="578">
        <v>1.3522654247935799E-2</v>
      </c>
      <c r="U3057" s="578">
        <v>5.5350137436568367</v>
      </c>
      <c r="V3057" s="578">
        <v>1604.8305155436174</v>
      </c>
      <c r="W3057" s="578">
        <v>0.32534889007122975</v>
      </c>
      <c r="X3057" s="578">
        <v>0.2105258133960885</v>
      </c>
      <c r="Y3057" s="578">
        <v>1.41178313157676E-2</v>
      </c>
    </row>
    <row r="3058" spans="1:25" x14ac:dyDescent="0.3">
      <c r="A3058" s="580" t="s">
        <v>5464</v>
      </c>
      <c r="B3058" s="580" t="s">
        <v>48</v>
      </c>
      <c r="C3058" s="580" t="s">
        <v>5049</v>
      </c>
      <c r="D3058" s="581">
        <v>16</v>
      </c>
      <c r="E3058" s="581">
        <v>2020</v>
      </c>
      <c r="F3058" s="582">
        <v>5.7482291341875644</v>
      </c>
      <c r="G3058" s="582">
        <v>1641.8913472493423</v>
      </c>
      <c r="H3058" s="582">
        <v>0.31576669067726448</v>
      </c>
      <c r="I3058" s="582">
        <v>0.18890397444677801</v>
      </c>
      <c r="J3058" s="582">
        <v>1.4444154211863201E-2</v>
      </c>
      <c r="K3058" s="582">
        <v>5.9461055146384698</v>
      </c>
      <c r="L3058" s="582">
        <v>1699.3713970184301</v>
      </c>
      <c r="M3058" s="582">
        <v>0.31680487744354902</v>
      </c>
      <c r="N3058" s="582">
        <v>0.21477773935960873</v>
      </c>
      <c r="O3058" s="582">
        <v>1.4949678084424949E-2</v>
      </c>
      <c r="P3058" s="582">
        <v>5.7482290821377848</v>
      </c>
      <c r="Q3058" s="582">
        <v>1641.8913472493423</v>
      </c>
      <c r="R3058" s="582">
        <v>0.31576669625549847</v>
      </c>
      <c r="S3058" s="582">
        <v>0.1889039848465465</v>
      </c>
      <c r="T3058" s="582">
        <v>1.4444154735732151E-2</v>
      </c>
      <c r="U3058" s="582">
        <v>5.9461055150968569</v>
      </c>
      <c r="V3058" s="582">
        <v>1699.3714497884048</v>
      </c>
      <c r="W3058" s="582">
        <v>0.31680487759391873</v>
      </c>
      <c r="X3058" s="582">
        <v>0.21477773216126125</v>
      </c>
      <c r="Y3058" s="582">
        <v>1.4949678084424949E-2</v>
      </c>
    </row>
    <row r="3059" spans="1:25" x14ac:dyDescent="0.3">
      <c r="A3059" s="310" t="s">
        <v>5465</v>
      </c>
      <c r="B3059" s="310" t="s">
        <v>48</v>
      </c>
      <c r="C3059" s="310" t="s">
        <v>5049</v>
      </c>
      <c r="D3059" s="36">
        <v>1</v>
      </c>
      <c r="E3059" s="36">
        <v>2030</v>
      </c>
      <c r="F3059" s="578">
        <v>11.490442157011151</v>
      </c>
      <c r="G3059" s="578">
        <v>7353.9493103027298</v>
      </c>
      <c r="H3059" s="578">
        <v>1.1475888116013551</v>
      </c>
      <c r="I3059" s="578">
        <v>0.46076399514762023</v>
      </c>
      <c r="J3059" s="578">
        <v>6.3521595652370352E-2</v>
      </c>
      <c r="K3059" s="578">
        <v>11.894391384261901</v>
      </c>
      <c r="L3059" s="578">
        <v>7786.1167297363227</v>
      </c>
      <c r="M3059" s="578">
        <v>1.259107049360555</v>
      </c>
      <c r="N3059" s="578">
        <v>0.47625786725742103</v>
      </c>
      <c r="O3059" s="578">
        <v>6.7254819907247951E-2</v>
      </c>
      <c r="P3059" s="578">
        <v>11.490442162189176</v>
      </c>
      <c r="Q3059" s="578">
        <v>7353.9493611653597</v>
      </c>
      <c r="R3059" s="578">
        <v>1.1475888044030025</v>
      </c>
      <c r="S3059" s="578">
        <v>0.46076401617998874</v>
      </c>
      <c r="T3059" s="578">
        <v>6.3521595632967803E-2</v>
      </c>
      <c r="U3059" s="578">
        <v>11.894391379026825</v>
      </c>
      <c r="V3059" s="578">
        <v>7786.1167297363227</v>
      </c>
      <c r="W3059" s="578">
        <v>1.2591070519313949</v>
      </c>
      <c r="X3059" s="578">
        <v>0.47625784606983229</v>
      </c>
      <c r="Y3059" s="578">
        <v>6.7254819907247951E-2</v>
      </c>
    </row>
    <row r="3060" spans="1:25" x14ac:dyDescent="0.3">
      <c r="A3060" s="310" t="s">
        <v>5466</v>
      </c>
      <c r="B3060" s="310" t="s">
        <v>48</v>
      </c>
      <c r="C3060" s="310" t="s">
        <v>5049</v>
      </c>
      <c r="D3060" s="36">
        <v>2</v>
      </c>
      <c r="E3060" s="36">
        <v>2030</v>
      </c>
      <c r="F3060" s="578">
        <v>5.7067347971957672</v>
      </c>
      <c r="G3060" s="578">
        <v>3723.5464630126926</v>
      </c>
      <c r="H3060" s="578">
        <v>0.53818031512491848</v>
      </c>
      <c r="I3060" s="578">
        <v>0.23419105319771849</v>
      </c>
      <c r="J3060" s="578">
        <v>3.2162568822968696E-2</v>
      </c>
      <c r="K3060" s="578">
        <v>6.0817080996675905</v>
      </c>
      <c r="L3060" s="578">
        <v>4196.3647028605101</v>
      </c>
      <c r="M3060" s="578">
        <v>0.68215207855003701</v>
      </c>
      <c r="N3060" s="578">
        <v>0.2468274790638435</v>
      </c>
      <c r="O3060" s="578">
        <v>3.6246965600488047E-2</v>
      </c>
      <c r="P3060" s="578">
        <v>5.706734277930682</v>
      </c>
      <c r="Q3060" s="578">
        <v>3723.5464630126926</v>
      </c>
      <c r="R3060" s="578">
        <v>0.53818032472918254</v>
      </c>
      <c r="S3060" s="578">
        <v>0.23419104656204526</v>
      </c>
      <c r="T3060" s="578">
        <v>3.2162568822968696E-2</v>
      </c>
      <c r="U3060" s="578">
        <v>6.0817083105060483</v>
      </c>
      <c r="V3060" s="578">
        <v>4196.3647028605101</v>
      </c>
      <c r="W3060" s="578">
        <v>0.68215206963941399</v>
      </c>
      <c r="X3060" s="578">
        <v>0.24682747413559475</v>
      </c>
      <c r="Y3060" s="578">
        <v>3.6246965600488047E-2</v>
      </c>
    </row>
    <row r="3061" spans="1:25" x14ac:dyDescent="0.3">
      <c r="A3061" s="310" t="s">
        <v>5467</v>
      </c>
      <c r="B3061" s="310" t="s">
        <v>48</v>
      </c>
      <c r="C3061" s="310" t="s">
        <v>5049</v>
      </c>
      <c r="D3061" s="36">
        <v>3</v>
      </c>
      <c r="E3061" s="36">
        <v>2030</v>
      </c>
      <c r="F3061" s="578">
        <v>3.0640810944781403</v>
      </c>
      <c r="G3061" s="578">
        <v>2097.6545804341572</v>
      </c>
      <c r="H3061" s="578">
        <v>0.29701007888312797</v>
      </c>
      <c r="I3061" s="578">
        <v>0.12814705217412301</v>
      </c>
      <c r="J3061" s="578">
        <v>1.8118792776173575E-2</v>
      </c>
      <c r="K3061" s="578">
        <v>3.5506883947818952</v>
      </c>
      <c r="L3061" s="578">
        <v>2683.2962544759048</v>
      </c>
      <c r="M3061" s="578">
        <v>0.36525961644898952</v>
      </c>
      <c r="N3061" s="578">
        <v>0.14894239975061849</v>
      </c>
      <c r="O3061" s="578">
        <v>2.3177876602858277E-2</v>
      </c>
      <c r="P3061" s="578">
        <v>3.0640810410541177</v>
      </c>
      <c r="Q3061" s="578">
        <v>2097.6545804341572</v>
      </c>
      <c r="R3061" s="578">
        <v>0.29701007792027628</v>
      </c>
      <c r="S3061" s="578">
        <v>0.12814703591478327</v>
      </c>
      <c r="T3061" s="578">
        <v>1.8118792776173575E-2</v>
      </c>
      <c r="U3061" s="578">
        <v>3.5506885500023251</v>
      </c>
      <c r="V3061" s="578">
        <v>2683.2963066101024</v>
      </c>
      <c r="W3061" s="578">
        <v>0.36525961578445226</v>
      </c>
      <c r="X3061" s="578">
        <v>0.14894240027448749</v>
      </c>
      <c r="Y3061" s="578">
        <v>2.3177877126727225E-2</v>
      </c>
    </row>
    <row r="3062" spans="1:25" x14ac:dyDescent="0.3">
      <c r="A3062" s="310" t="s">
        <v>5468</v>
      </c>
      <c r="B3062" s="310" t="s">
        <v>48</v>
      </c>
      <c r="C3062" s="310" t="s">
        <v>5049</v>
      </c>
      <c r="D3062" s="36">
        <v>4</v>
      </c>
      <c r="E3062" s="36">
        <v>2030</v>
      </c>
      <c r="F3062" s="578">
        <v>1.7327112775198299</v>
      </c>
      <c r="G3062" s="578">
        <v>1043.8905200958191</v>
      </c>
      <c r="H3062" s="578">
        <v>0.16748071993545899</v>
      </c>
      <c r="I3062" s="578">
        <v>6.8752660125028273E-2</v>
      </c>
      <c r="J3062" s="578">
        <v>9.0166993856352403E-3</v>
      </c>
      <c r="K3062" s="578">
        <v>2.7576081261710526</v>
      </c>
      <c r="L3062" s="578">
        <v>2217.5254758198998</v>
      </c>
      <c r="M3062" s="578">
        <v>0.26334543516956377</v>
      </c>
      <c r="N3062" s="578">
        <v>0.11880561728806499</v>
      </c>
      <c r="O3062" s="578">
        <v>1.9154348856924699E-2</v>
      </c>
      <c r="P3062" s="578">
        <v>1.7327111731328775</v>
      </c>
      <c r="Q3062" s="578">
        <v>1043.8905200958191</v>
      </c>
      <c r="R3062" s="578">
        <v>0.167480719667461</v>
      </c>
      <c r="S3062" s="578">
        <v>6.8752651219256194E-2</v>
      </c>
      <c r="T3062" s="578">
        <v>9.0166994389922622E-3</v>
      </c>
      <c r="U3062" s="578">
        <v>2.7576081261798473</v>
      </c>
      <c r="V3062" s="578">
        <v>2217.5254758198998</v>
      </c>
      <c r="W3062" s="578">
        <v>0.263345435543063</v>
      </c>
      <c r="X3062" s="578">
        <v>0.11880561862684125</v>
      </c>
      <c r="Y3062" s="578">
        <v>1.9154348333055748E-2</v>
      </c>
    </row>
    <row r="3063" spans="1:25" x14ac:dyDescent="0.3">
      <c r="A3063" s="310" t="s">
        <v>5469</v>
      </c>
      <c r="B3063" s="310" t="s">
        <v>48</v>
      </c>
      <c r="C3063" s="310" t="s">
        <v>5049</v>
      </c>
      <c r="D3063" s="36">
        <v>5</v>
      </c>
      <c r="E3063" s="36">
        <v>2030</v>
      </c>
      <c r="F3063" s="578">
        <v>1.5596840869660173</v>
      </c>
      <c r="G3063" s="578">
        <v>1072.6836414337126</v>
      </c>
      <c r="H3063" s="578">
        <v>0.14046186301008351</v>
      </c>
      <c r="I3063" s="578">
        <v>6.3868298874391827E-2</v>
      </c>
      <c r="J3063" s="578">
        <v>9.2654172234081945E-3</v>
      </c>
      <c r="K3063" s="578">
        <v>2.3689071334356373</v>
      </c>
      <c r="L3063" s="578">
        <v>1955.3390541076599</v>
      </c>
      <c r="M3063" s="578">
        <v>0.20869168255376228</v>
      </c>
      <c r="N3063" s="578">
        <v>0.104115105932578</v>
      </c>
      <c r="O3063" s="578">
        <v>1.6889717585096699E-2</v>
      </c>
      <c r="P3063" s="578">
        <v>1.5596842439852725</v>
      </c>
      <c r="Q3063" s="578">
        <v>1072.6836414337126</v>
      </c>
      <c r="R3063" s="578">
        <v>0.14046186369038527</v>
      </c>
      <c r="S3063" s="578">
        <v>6.3868300426596122E-2</v>
      </c>
      <c r="T3063" s="578">
        <v>9.2654172234081945E-3</v>
      </c>
      <c r="U3063" s="578">
        <v>2.36890682052156</v>
      </c>
      <c r="V3063" s="578">
        <v>1955.3390541076599</v>
      </c>
      <c r="W3063" s="578">
        <v>0.208691682970917</v>
      </c>
      <c r="X3063" s="578">
        <v>0.10411510624301901</v>
      </c>
      <c r="Y3063" s="578">
        <v>1.6889717585096699E-2</v>
      </c>
    </row>
    <row r="3064" spans="1:25" x14ac:dyDescent="0.3">
      <c r="A3064" s="310" t="s">
        <v>5470</v>
      </c>
      <c r="B3064" s="310" t="s">
        <v>48</v>
      </c>
      <c r="C3064" s="310" t="s">
        <v>5049</v>
      </c>
      <c r="D3064" s="36">
        <v>6</v>
      </c>
      <c r="E3064" s="36">
        <v>2030</v>
      </c>
      <c r="F3064" s="578">
        <v>1.455868417107915</v>
      </c>
      <c r="G3064" s="578">
        <v>1089.9601039886425</v>
      </c>
      <c r="H3064" s="578">
        <v>0.12425115837928949</v>
      </c>
      <c r="I3064" s="578">
        <v>6.0937626791807448E-2</v>
      </c>
      <c r="J3064" s="578">
        <v>9.414643932056297E-3</v>
      </c>
      <c r="K3064" s="578">
        <v>2.1155854622826702</v>
      </c>
      <c r="L3064" s="578">
        <v>1800.6395772298124</v>
      </c>
      <c r="M3064" s="578">
        <v>0.17153671851459226</v>
      </c>
      <c r="N3064" s="578">
        <v>9.5070494610505762E-2</v>
      </c>
      <c r="O3064" s="578">
        <v>1.5553363569779249E-2</v>
      </c>
      <c r="P3064" s="578">
        <v>1.4558683649174751</v>
      </c>
      <c r="Q3064" s="578">
        <v>1089.9601039886425</v>
      </c>
      <c r="R3064" s="578">
        <v>0.12425115843143375</v>
      </c>
      <c r="S3064" s="578">
        <v>6.0937616702479602E-2</v>
      </c>
      <c r="T3064" s="578">
        <v>9.414643932056297E-3</v>
      </c>
      <c r="U3064" s="578">
        <v>2.1155855666059575</v>
      </c>
      <c r="V3064" s="578">
        <v>1800.6395772298124</v>
      </c>
      <c r="W3064" s="578">
        <v>0.1715367196144745</v>
      </c>
      <c r="X3064" s="578">
        <v>9.5070490535969499E-2</v>
      </c>
      <c r="Y3064" s="578">
        <v>1.5553363569779249E-2</v>
      </c>
    </row>
    <row r="3065" spans="1:25" x14ac:dyDescent="0.3">
      <c r="A3065" s="310" t="s">
        <v>5471</v>
      </c>
      <c r="B3065" s="310" t="s">
        <v>48</v>
      </c>
      <c r="C3065" s="310" t="s">
        <v>5049</v>
      </c>
      <c r="D3065" s="36">
        <v>7</v>
      </c>
      <c r="E3065" s="36">
        <v>2030</v>
      </c>
      <c r="F3065" s="578">
        <v>1.3866569399033275</v>
      </c>
      <c r="G3065" s="578">
        <v>1101.4774055480898</v>
      </c>
      <c r="H3065" s="578">
        <v>0.11344368579254149</v>
      </c>
      <c r="I3065" s="578">
        <v>5.8983833645470399E-2</v>
      </c>
      <c r="J3065" s="578">
        <v>9.5141373361305598E-3</v>
      </c>
      <c r="K3065" s="578">
        <v>2.033096662827115</v>
      </c>
      <c r="L3065" s="578">
        <v>1757.8208847045826</v>
      </c>
      <c r="M3065" s="578">
        <v>0.15129596359232225</v>
      </c>
      <c r="N3065" s="578">
        <v>9.04391966372107E-2</v>
      </c>
      <c r="O3065" s="578">
        <v>1.518361978620905E-2</v>
      </c>
      <c r="P3065" s="578">
        <v>1.3866568361739398</v>
      </c>
      <c r="Q3065" s="578">
        <v>1101.4774055480898</v>
      </c>
      <c r="R3065" s="578">
        <v>0.113443679195673</v>
      </c>
      <c r="S3065" s="578">
        <v>5.8983824215829303E-2</v>
      </c>
      <c r="T3065" s="578">
        <v>9.5141373361305598E-3</v>
      </c>
      <c r="U3065" s="578">
        <v>2.0330966628113498</v>
      </c>
      <c r="V3065" s="578">
        <v>1757.8208847045826</v>
      </c>
      <c r="W3065" s="578">
        <v>0.15129595282511799</v>
      </c>
      <c r="X3065" s="578">
        <v>9.0439196210354497E-2</v>
      </c>
      <c r="Y3065" s="578">
        <v>1.518361978620905E-2</v>
      </c>
    </row>
    <row r="3066" spans="1:25" x14ac:dyDescent="0.3">
      <c r="A3066" s="310" t="s">
        <v>5472</v>
      </c>
      <c r="B3066" s="310" t="s">
        <v>48</v>
      </c>
      <c r="C3066" s="310" t="s">
        <v>5049</v>
      </c>
      <c r="D3066" s="36">
        <v>8</v>
      </c>
      <c r="E3066" s="36">
        <v>2030</v>
      </c>
      <c r="F3066" s="578">
        <v>1.301906508988995</v>
      </c>
      <c r="G3066" s="578">
        <v>1056.4175650278676</v>
      </c>
      <c r="H3066" s="578">
        <v>0.10145739945194926</v>
      </c>
      <c r="I3066" s="578">
        <v>5.8207591879181494E-2</v>
      </c>
      <c r="J3066" s="578">
        <v>9.1250067537960861E-3</v>
      </c>
      <c r="K3066" s="578">
        <v>1.7681317999022175</v>
      </c>
      <c r="L3066" s="578">
        <v>1507.0123825073174</v>
      </c>
      <c r="M3066" s="578">
        <v>0.13785257138321527</v>
      </c>
      <c r="N3066" s="578">
        <v>7.2996451868675594E-2</v>
      </c>
      <c r="O3066" s="578">
        <v>1.30171667260583E-2</v>
      </c>
      <c r="P3066" s="578">
        <v>1.301906405880795</v>
      </c>
      <c r="Q3066" s="578">
        <v>1056.4175650278676</v>
      </c>
      <c r="R3066" s="578">
        <v>0.10145740146981501</v>
      </c>
      <c r="S3066" s="578">
        <v>5.8207593974657294E-2</v>
      </c>
      <c r="T3066" s="578">
        <v>9.1250067489454471E-3</v>
      </c>
      <c r="U3066" s="578">
        <v>1.7681317998691723</v>
      </c>
      <c r="V3066" s="578">
        <v>1507.0123825073174</v>
      </c>
      <c r="W3066" s="578">
        <v>0.137852576374522</v>
      </c>
      <c r="X3066" s="578">
        <v>7.2996456583496155E-2</v>
      </c>
      <c r="Y3066" s="578">
        <v>1.3017166202189349E-2</v>
      </c>
    </row>
    <row r="3067" spans="1:25" x14ac:dyDescent="0.3">
      <c r="A3067" s="310" t="s">
        <v>5473</v>
      </c>
      <c r="B3067" s="310" t="s">
        <v>48</v>
      </c>
      <c r="C3067" s="310" t="s">
        <v>5049</v>
      </c>
      <c r="D3067" s="36">
        <v>9</v>
      </c>
      <c r="E3067" s="36">
        <v>2030</v>
      </c>
      <c r="F3067" s="578">
        <v>1.2383449019427299</v>
      </c>
      <c r="G3067" s="578">
        <v>1022.6262194315543</v>
      </c>
      <c r="H3067" s="578">
        <v>9.2467724312882596E-2</v>
      </c>
      <c r="I3067" s="578">
        <v>5.7625408808235051E-2</v>
      </c>
      <c r="J3067" s="578">
        <v>8.8331907463725604E-3</v>
      </c>
      <c r="K3067" s="578">
        <v>1.7059228124350401</v>
      </c>
      <c r="L3067" s="578">
        <v>1466.6062558491976</v>
      </c>
      <c r="M3067" s="578">
        <v>0.12695339188818799</v>
      </c>
      <c r="N3067" s="578">
        <v>6.7371221957728197E-2</v>
      </c>
      <c r="O3067" s="578">
        <v>1.26681978387447E-2</v>
      </c>
      <c r="P3067" s="578">
        <v>1.2383447454702301</v>
      </c>
      <c r="Q3067" s="578">
        <v>1022.6262194315543</v>
      </c>
      <c r="R3067" s="578">
        <v>9.2467721286084187E-2</v>
      </c>
      <c r="S3067" s="578">
        <v>5.7625406188890303E-2</v>
      </c>
      <c r="T3067" s="578">
        <v>8.8331907463725604E-3</v>
      </c>
      <c r="U3067" s="578">
        <v>1.7059229688820725</v>
      </c>
      <c r="V3067" s="578">
        <v>1466.6062037150025</v>
      </c>
      <c r="W3067" s="578">
        <v>0.12695339194033223</v>
      </c>
      <c r="X3067" s="578">
        <v>6.7371226148679797E-2</v>
      </c>
      <c r="Y3067" s="578">
        <v>1.26681978387447E-2</v>
      </c>
    </row>
    <row r="3068" spans="1:25" x14ac:dyDescent="0.3">
      <c r="A3068" s="310" t="s">
        <v>5474</v>
      </c>
      <c r="B3068" s="310" t="s">
        <v>48</v>
      </c>
      <c r="C3068" s="310" t="s">
        <v>5049</v>
      </c>
      <c r="D3068" s="36">
        <v>10</v>
      </c>
      <c r="E3068" s="36">
        <v>2030</v>
      </c>
      <c r="F3068" s="578">
        <v>1.1889059254129548</v>
      </c>
      <c r="G3068" s="578">
        <v>996.34031867980627</v>
      </c>
      <c r="H3068" s="578">
        <v>8.5475595720102604E-2</v>
      </c>
      <c r="I3068" s="578">
        <v>5.7172550295945222E-2</v>
      </c>
      <c r="J3068" s="578">
        <v>8.6061918797592299E-3</v>
      </c>
      <c r="K3068" s="578">
        <v>1.6553111993701624</v>
      </c>
      <c r="L3068" s="578">
        <v>1434.1664594014426</v>
      </c>
      <c r="M3068" s="578">
        <v>0.11855861867297725</v>
      </c>
      <c r="N3068" s="578">
        <v>6.24508230248466E-2</v>
      </c>
      <c r="O3068" s="578">
        <v>1.2388045860764824E-2</v>
      </c>
      <c r="P3068" s="578">
        <v>1.188905925386275</v>
      </c>
      <c r="Q3068" s="578">
        <v>996.34031867980627</v>
      </c>
      <c r="R3068" s="578">
        <v>8.5475592602354739E-2</v>
      </c>
      <c r="S3068" s="578">
        <v>5.7172539294697303E-2</v>
      </c>
      <c r="T3068" s="578">
        <v>8.6061918797592299E-3</v>
      </c>
      <c r="U3068" s="578">
        <v>1.655311147170015</v>
      </c>
      <c r="V3068" s="578">
        <v>1434.1664594014426</v>
      </c>
      <c r="W3068" s="578">
        <v>0.1185586221787765</v>
      </c>
      <c r="X3068" s="578">
        <v>6.2450827215798151E-2</v>
      </c>
      <c r="Y3068" s="578">
        <v>1.2388045860764824E-2</v>
      </c>
    </row>
    <row r="3069" spans="1:25" x14ac:dyDescent="0.3">
      <c r="A3069" s="310" t="s">
        <v>5475</v>
      </c>
      <c r="B3069" s="310" t="s">
        <v>48</v>
      </c>
      <c r="C3069" s="310" t="s">
        <v>5049</v>
      </c>
      <c r="D3069" s="36">
        <v>11</v>
      </c>
      <c r="E3069" s="36">
        <v>2030</v>
      </c>
      <c r="F3069" s="578">
        <v>1.347203950443745</v>
      </c>
      <c r="G3069" s="578">
        <v>1160.39760208129</v>
      </c>
      <c r="H3069" s="578">
        <v>9.5572121822139366E-2</v>
      </c>
      <c r="I3069" s="578">
        <v>5.1323592371772947E-2</v>
      </c>
      <c r="J3069" s="578">
        <v>1.0023292318995397E-2</v>
      </c>
      <c r="K3069" s="578">
        <v>1.6118542206687951</v>
      </c>
      <c r="L3069" s="578">
        <v>1409.1673927307099</v>
      </c>
      <c r="M3069" s="578">
        <v>0.11150063314926174</v>
      </c>
      <c r="N3069" s="578">
        <v>5.6896928096345271E-2</v>
      </c>
      <c r="O3069" s="578">
        <v>1.2172079121228275E-2</v>
      </c>
      <c r="P3069" s="578">
        <v>1.3472040025509726</v>
      </c>
      <c r="Q3069" s="578">
        <v>1160.39760208129</v>
      </c>
      <c r="R3069" s="578">
        <v>9.5572119810337058E-2</v>
      </c>
      <c r="S3069" s="578">
        <v>5.1323593943379806E-2</v>
      </c>
      <c r="T3069" s="578">
        <v>1.0023292265638375E-2</v>
      </c>
      <c r="U3069" s="578">
        <v>1.6118541678529201</v>
      </c>
      <c r="V3069" s="578">
        <v>1409.1672884623174</v>
      </c>
      <c r="W3069" s="578">
        <v>0.111500631480642</v>
      </c>
      <c r="X3069" s="578">
        <v>5.6896935265588852E-2</v>
      </c>
      <c r="Y3069" s="578">
        <v>1.2172079121228275E-2</v>
      </c>
    </row>
    <row r="3070" spans="1:25" x14ac:dyDescent="0.3">
      <c r="A3070" s="310" t="s">
        <v>5476</v>
      </c>
      <c r="B3070" s="310" t="s">
        <v>48</v>
      </c>
      <c r="C3070" s="310" t="s">
        <v>5049</v>
      </c>
      <c r="D3070" s="36">
        <v>12</v>
      </c>
      <c r="E3070" s="36">
        <v>2030</v>
      </c>
      <c r="F3070" s="578">
        <v>1.4767238720408651</v>
      </c>
      <c r="G3070" s="578">
        <v>1294.6249059041274</v>
      </c>
      <c r="H3070" s="578">
        <v>0.10383290803050201</v>
      </c>
      <c r="I3070" s="578">
        <v>4.6537900455101949E-2</v>
      </c>
      <c r="J3070" s="578">
        <v>1.1182714515598425E-2</v>
      </c>
      <c r="K3070" s="578">
        <v>1.574891998475165</v>
      </c>
      <c r="L3070" s="578">
        <v>1387.8606287638277</v>
      </c>
      <c r="M3070" s="578">
        <v>0.10573001298689576</v>
      </c>
      <c r="N3070" s="578">
        <v>5.2183698746375698E-2</v>
      </c>
      <c r="O3070" s="578">
        <v>1.1988042111624925E-2</v>
      </c>
      <c r="P3070" s="578">
        <v>1.4767237676695275</v>
      </c>
      <c r="Q3070" s="578">
        <v>1294.624854405715</v>
      </c>
      <c r="R3070" s="578">
        <v>0.10383289948974024</v>
      </c>
      <c r="S3070" s="578">
        <v>4.6537900978970898E-2</v>
      </c>
      <c r="T3070" s="578">
        <v>1.1182713991729475E-2</v>
      </c>
      <c r="U3070" s="578">
        <v>1.57489215489628</v>
      </c>
      <c r="V3070" s="578">
        <v>1387.8606287638277</v>
      </c>
      <c r="W3070" s="578">
        <v>0.10573001253457399</v>
      </c>
      <c r="X3070" s="578">
        <v>5.2183696650899898E-2</v>
      </c>
      <c r="Y3070" s="578">
        <v>1.1988041592606601E-2</v>
      </c>
    </row>
    <row r="3071" spans="1:25" x14ac:dyDescent="0.3">
      <c r="A3071" s="310" t="s">
        <v>5477</v>
      </c>
      <c r="B3071" s="310" t="s">
        <v>48</v>
      </c>
      <c r="C3071" s="310" t="s">
        <v>5049</v>
      </c>
      <c r="D3071" s="36">
        <v>13</v>
      </c>
      <c r="E3071" s="36">
        <v>2030</v>
      </c>
      <c r="F3071" s="578">
        <v>1.4489124968669422</v>
      </c>
      <c r="G3071" s="578">
        <v>1295.2085444132424</v>
      </c>
      <c r="H3071" s="578">
        <v>9.8802544444576257E-2</v>
      </c>
      <c r="I3071" s="578">
        <v>4.2314800957683446E-2</v>
      </c>
      <c r="J3071" s="578">
        <v>1.1187716552133948E-2</v>
      </c>
      <c r="K3071" s="578">
        <v>1.5377370516956301</v>
      </c>
      <c r="L3071" s="578">
        <v>1377.0953000386501</v>
      </c>
      <c r="M3071" s="578">
        <v>9.9835396569687637E-2</v>
      </c>
      <c r="N3071" s="578">
        <v>4.8088801093399497E-2</v>
      </c>
      <c r="O3071" s="578">
        <v>1.189500940381545E-2</v>
      </c>
      <c r="P3071" s="578">
        <v>1.44891270548305</v>
      </c>
      <c r="Q3071" s="578">
        <v>1295.2085444132424</v>
      </c>
      <c r="R3071" s="578">
        <v>9.8802543467172599E-2</v>
      </c>
      <c r="S3071" s="578">
        <v>4.2314802005421349E-2</v>
      </c>
      <c r="T3071" s="578">
        <v>1.1187718637908474E-2</v>
      </c>
      <c r="U3071" s="578">
        <v>1.53773694740751</v>
      </c>
      <c r="V3071" s="578">
        <v>1377.0952479044524</v>
      </c>
      <c r="W3071" s="578">
        <v>9.9835396104026475E-2</v>
      </c>
      <c r="X3071" s="578">
        <v>4.8088801093399497E-2</v>
      </c>
      <c r="Y3071" s="578">
        <v>1.189500940381545E-2</v>
      </c>
    </row>
    <row r="3072" spans="1:25" x14ac:dyDescent="0.3">
      <c r="A3072" s="310" t="s">
        <v>5478</v>
      </c>
      <c r="B3072" s="310" t="s">
        <v>48</v>
      </c>
      <c r="C3072" s="310" t="s">
        <v>5049</v>
      </c>
      <c r="D3072" s="36">
        <v>14</v>
      </c>
      <c r="E3072" s="36">
        <v>2030</v>
      </c>
      <c r="F3072" s="578">
        <v>1.538328577097515</v>
      </c>
      <c r="G3072" s="578">
        <v>1385.5222930908151</v>
      </c>
      <c r="H3072" s="578">
        <v>9.4762908818665836E-2</v>
      </c>
      <c r="I3072" s="578">
        <v>4.2421947500163926E-2</v>
      </c>
      <c r="J3072" s="578">
        <v>1.1967902168786725E-2</v>
      </c>
      <c r="K3072" s="578">
        <v>1.61992998189604</v>
      </c>
      <c r="L3072" s="578">
        <v>1459.2850977579701</v>
      </c>
      <c r="M3072" s="578">
        <v>9.5834961865572596E-2</v>
      </c>
      <c r="N3072" s="578">
        <v>4.7957082802895429E-2</v>
      </c>
      <c r="O3072" s="578">
        <v>1.2605006146865525E-2</v>
      </c>
      <c r="P3072" s="578">
        <v>1.5383288899944625</v>
      </c>
      <c r="Q3072" s="578">
        <v>1385.5222415924025</v>
      </c>
      <c r="R3072" s="578">
        <v>9.4762909439547571E-2</v>
      </c>
      <c r="S3072" s="578">
        <v>4.2421947694189499E-2</v>
      </c>
      <c r="T3072" s="578">
        <v>1.1967902168786725E-2</v>
      </c>
      <c r="U3072" s="578">
        <v>1.6199304506565826</v>
      </c>
      <c r="V3072" s="578">
        <v>1459.2850977579701</v>
      </c>
      <c r="W3072" s="578">
        <v>9.5834959291096269E-2</v>
      </c>
      <c r="X3072" s="578">
        <v>4.795707861194385E-2</v>
      </c>
      <c r="Y3072" s="578">
        <v>1.2605006146865525E-2</v>
      </c>
    </row>
    <row r="3073" spans="1:25" x14ac:dyDescent="0.3">
      <c r="A3073" s="310" t="s">
        <v>5479</v>
      </c>
      <c r="B3073" s="310" t="s">
        <v>48</v>
      </c>
      <c r="C3073" s="310" t="s">
        <v>5049</v>
      </c>
      <c r="D3073" s="36">
        <v>15</v>
      </c>
      <c r="E3073" s="36">
        <v>2030</v>
      </c>
      <c r="F3073" s="578">
        <v>1.6249694103319849</v>
      </c>
      <c r="G3073" s="578">
        <v>1470.9075012206977</v>
      </c>
      <c r="H3073" s="578">
        <v>9.1395343910941479E-2</v>
      </c>
      <c r="I3073" s="578">
        <v>4.2812480814366852E-2</v>
      </c>
      <c r="J3073" s="578">
        <v>1.270550205178245E-2</v>
      </c>
      <c r="K3073" s="578">
        <v>1.6984627726730275</v>
      </c>
      <c r="L3073" s="578">
        <v>1536.2079111734949</v>
      </c>
      <c r="M3073" s="578">
        <v>9.2538134233715569E-2</v>
      </c>
      <c r="N3073" s="578">
        <v>4.7791636044469926E-2</v>
      </c>
      <c r="O3073" s="578">
        <v>1.326951351560025E-2</v>
      </c>
      <c r="P3073" s="578">
        <v>1.6249695655102752</v>
      </c>
      <c r="Q3073" s="578">
        <v>1470.9075533548926</v>
      </c>
      <c r="R3073" s="578">
        <v>9.1395346607896444E-2</v>
      </c>
      <c r="S3073" s="578">
        <v>4.2812481765091975E-2</v>
      </c>
      <c r="T3073" s="578">
        <v>1.270550205178245E-2</v>
      </c>
      <c r="U3073" s="578">
        <v>1.6984629800169049</v>
      </c>
      <c r="V3073" s="578">
        <v>1536.2079626719101</v>
      </c>
      <c r="W3073" s="578">
        <v>9.2538137764980349E-2</v>
      </c>
      <c r="X3073" s="578">
        <v>4.7791631669194076E-2</v>
      </c>
      <c r="Y3073" s="578">
        <v>1.326951351560025E-2</v>
      </c>
    </row>
    <row r="3074" spans="1:25" x14ac:dyDescent="0.3">
      <c r="A3074" s="580" t="s">
        <v>5480</v>
      </c>
      <c r="B3074" s="580" t="s">
        <v>48</v>
      </c>
      <c r="C3074" s="580" t="s">
        <v>5049</v>
      </c>
      <c r="D3074" s="581">
        <v>16</v>
      </c>
      <c r="E3074" s="581">
        <v>2030</v>
      </c>
      <c r="F3074" s="582">
        <v>1.7448322189535799</v>
      </c>
      <c r="G3074" s="582">
        <v>1570.4466139475451</v>
      </c>
      <c r="H3074" s="582">
        <v>8.930039883125572E-2</v>
      </c>
      <c r="I3074" s="582">
        <v>4.396187767270017E-2</v>
      </c>
      <c r="J3074" s="582">
        <v>1.356535420442615E-2</v>
      </c>
      <c r="K3074" s="582">
        <v>1.8075256810998273</v>
      </c>
      <c r="L3074" s="582">
        <v>1626.0484326680426</v>
      </c>
      <c r="M3074" s="582">
        <v>9.0403131506415435E-2</v>
      </c>
      <c r="N3074" s="582">
        <v>4.8563590729221021E-2</v>
      </c>
      <c r="O3074" s="582">
        <v>1.4045598945813201E-2</v>
      </c>
      <c r="P3074" s="582">
        <v>1.7448317482897675</v>
      </c>
      <c r="Q3074" s="582">
        <v>1570.4466145833276</v>
      </c>
      <c r="R3074" s="582">
        <v>8.9300400480472747E-2</v>
      </c>
      <c r="S3074" s="582">
        <v>4.3961877662998874E-2</v>
      </c>
      <c r="T3074" s="582">
        <v>1.356535420442615E-2</v>
      </c>
      <c r="U3074" s="582">
        <v>1.8075256289866874</v>
      </c>
      <c r="V3074" s="582">
        <v>1626.0484326680426</v>
      </c>
      <c r="W3074" s="582">
        <v>9.0403134060276558E-2</v>
      </c>
      <c r="X3074" s="582">
        <v>4.8563586902067322E-2</v>
      </c>
      <c r="Y3074" s="582">
        <v>1.4045598945813226E-2</v>
      </c>
    </row>
    <row r="3075" spans="1:25" x14ac:dyDescent="0.3">
      <c r="A3075" s="310" t="s">
        <v>5481</v>
      </c>
      <c r="B3075" s="310" t="s">
        <v>191</v>
      </c>
      <c r="C3075" s="310" t="s">
        <v>5049</v>
      </c>
      <c r="D3075" s="36">
        <v>1</v>
      </c>
      <c r="E3075" s="36">
        <v>2012</v>
      </c>
      <c r="F3075" s="578">
        <v>22.994520590390749</v>
      </c>
      <c r="G3075" s="578">
        <v>6864.8858820597279</v>
      </c>
      <c r="H3075" s="578">
        <v>6.541594710511462</v>
      </c>
      <c r="I3075" s="578">
        <v>0.17370951264335074</v>
      </c>
      <c r="J3075" s="578">
        <v>3.6346066180461351E-2</v>
      </c>
      <c r="K3075" s="578">
        <v>22.522101026863272</v>
      </c>
      <c r="L3075" s="578">
        <v>6706.2482986450141</v>
      </c>
      <c r="M3075" s="578">
        <v>6.4744502858569195</v>
      </c>
      <c r="N3075" s="578">
        <v>0.15413226571399699</v>
      </c>
      <c r="O3075" s="578">
        <v>3.550616368496165E-2</v>
      </c>
      <c r="P3075" s="578">
        <v>22.994520590349499</v>
      </c>
      <c r="Q3075" s="578">
        <v>6864.8859837849877</v>
      </c>
      <c r="R3075" s="578">
        <v>6.5415946578529303</v>
      </c>
      <c r="S3075" s="578">
        <v>0.17370947613987126</v>
      </c>
      <c r="T3075" s="578">
        <v>3.6346065656592402E-2</v>
      </c>
      <c r="U3075" s="578">
        <v>22.522100500333725</v>
      </c>
      <c r="V3075" s="578">
        <v>6706.2485555012991</v>
      </c>
      <c r="W3075" s="578">
        <v>6.4744498132107076</v>
      </c>
      <c r="X3075" s="578">
        <v>0.15413226571399699</v>
      </c>
      <c r="Y3075" s="578">
        <v>3.5506163161092702E-2</v>
      </c>
    </row>
    <row r="3076" spans="1:25" x14ac:dyDescent="0.3">
      <c r="A3076" s="310" t="s">
        <v>5482</v>
      </c>
      <c r="B3076" s="310" t="s">
        <v>191</v>
      </c>
      <c r="C3076" s="310" t="s">
        <v>5049</v>
      </c>
      <c r="D3076" s="36">
        <v>2</v>
      </c>
      <c r="E3076" s="36">
        <v>2012</v>
      </c>
      <c r="F3076" s="578">
        <v>14.268170764371401</v>
      </c>
      <c r="G3076" s="578">
        <v>4027.2305170694949</v>
      </c>
      <c r="H3076" s="578">
        <v>3.8567653137724802</v>
      </c>
      <c r="I3076" s="578">
        <v>0.10074788794251249</v>
      </c>
      <c r="J3076" s="578">
        <v>2.1322124773481197E-2</v>
      </c>
      <c r="K3076" s="578">
        <v>14.553164798083275</v>
      </c>
      <c r="L3076" s="578">
        <v>3993.9609324137327</v>
      </c>
      <c r="M3076" s="578">
        <v>4.0280474713460173</v>
      </c>
      <c r="N3076" s="578">
        <v>8.0711151009988158E-2</v>
      </c>
      <c r="O3076" s="578">
        <v>2.1145993164585222E-2</v>
      </c>
      <c r="P3076" s="578">
        <v>14.26817076433535</v>
      </c>
      <c r="Q3076" s="578">
        <v>4027.2306213378874</v>
      </c>
      <c r="R3076" s="578">
        <v>3.8567651051562226</v>
      </c>
      <c r="S3076" s="578">
        <v>0.10074788306368024</v>
      </c>
      <c r="T3076" s="578">
        <v>2.1322124773481197E-2</v>
      </c>
      <c r="U3076" s="578">
        <v>14.553166362689725</v>
      </c>
      <c r="V3076" s="578">
        <v>3993.9609324137327</v>
      </c>
      <c r="W3076" s="578">
        <v>4.0280474673102873</v>
      </c>
      <c r="X3076" s="578">
        <v>8.0711150042285795E-2</v>
      </c>
      <c r="Y3076" s="578">
        <v>2.1145993688454177E-2</v>
      </c>
    </row>
    <row r="3077" spans="1:25" x14ac:dyDescent="0.3">
      <c r="A3077" s="310" t="s">
        <v>5483</v>
      </c>
      <c r="B3077" s="310" t="s">
        <v>191</v>
      </c>
      <c r="C3077" s="310" t="s">
        <v>5049</v>
      </c>
      <c r="D3077" s="36">
        <v>3</v>
      </c>
      <c r="E3077" s="36">
        <v>2012</v>
      </c>
      <c r="F3077" s="578">
        <v>7.7670249064840347</v>
      </c>
      <c r="G3077" s="578">
        <v>2134.2542788187575</v>
      </c>
      <c r="H3077" s="578">
        <v>2.0401895850081875</v>
      </c>
      <c r="I3077" s="578">
        <v>4.55268447891891E-2</v>
      </c>
      <c r="J3077" s="578">
        <v>1.1299797896450976E-2</v>
      </c>
      <c r="K3077" s="578">
        <v>10.961438881484899</v>
      </c>
      <c r="L3077" s="578">
        <v>2784.4522654215452</v>
      </c>
      <c r="M3077" s="578">
        <v>2.7483255490660623</v>
      </c>
      <c r="N3077" s="578">
        <v>4.7753215029236601E-2</v>
      </c>
      <c r="O3077" s="578">
        <v>1.4742239092205001E-2</v>
      </c>
      <c r="P3077" s="578">
        <v>7.7670244370284847</v>
      </c>
      <c r="Q3077" s="578">
        <v>2134.2542788187575</v>
      </c>
      <c r="R3077" s="578">
        <v>2.0401895855320524</v>
      </c>
      <c r="S3077" s="578">
        <v>4.5526842781631147E-2</v>
      </c>
      <c r="T3077" s="578">
        <v>1.1299796848713076E-2</v>
      </c>
      <c r="U3077" s="578">
        <v>10.961438881484899</v>
      </c>
      <c r="V3077" s="578">
        <v>2784.4522654215452</v>
      </c>
      <c r="W3077" s="578">
        <v>2.7483252882957401</v>
      </c>
      <c r="X3077" s="578">
        <v>4.7753211886022925E-2</v>
      </c>
      <c r="Y3077" s="578">
        <v>1.4742238573186676E-2</v>
      </c>
    </row>
    <row r="3078" spans="1:25" x14ac:dyDescent="0.3">
      <c r="A3078" s="310" t="s">
        <v>5484</v>
      </c>
      <c r="B3078" s="310" t="s">
        <v>191</v>
      </c>
      <c r="C3078" s="310" t="s">
        <v>5049</v>
      </c>
      <c r="D3078" s="36">
        <v>4</v>
      </c>
      <c r="E3078" s="36">
        <v>2012</v>
      </c>
      <c r="F3078" s="578">
        <v>3.857685385368915</v>
      </c>
      <c r="G3078" s="578">
        <v>1147.1418736775674</v>
      </c>
      <c r="H3078" s="578">
        <v>1.1063130788340125</v>
      </c>
      <c r="I3078" s="578">
        <v>3.0083055974349248E-2</v>
      </c>
      <c r="J3078" s="578">
        <v>6.0735260776709696E-3</v>
      </c>
      <c r="K3078" s="578">
        <v>9.5442809642991016</v>
      </c>
      <c r="L3078" s="578">
        <v>2340.8230654398553</v>
      </c>
      <c r="M3078" s="578">
        <v>2.2361325332312774</v>
      </c>
      <c r="N3078" s="578">
        <v>3.78460676959851E-2</v>
      </c>
      <c r="O3078" s="578">
        <v>1.239346413058225E-2</v>
      </c>
      <c r="P3078" s="578">
        <v>3.8576854871935176</v>
      </c>
      <c r="Q3078" s="578">
        <v>1147.1418736775674</v>
      </c>
      <c r="R3078" s="578">
        <v>1.1063130741628475</v>
      </c>
      <c r="S3078" s="578">
        <v>3.0083056425761777E-2</v>
      </c>
      <c r="T3078" s="578">
        <v>6.0735260776709696E-3</v>
      </c>
      <c r="U3078" s="578">
        <v>9.544280596737126</v>
      </c>
      <c r="V3078" s="578">
        <v>2340.8231175740502</v>
      </c>
      <c r="W3078" s="578">
        <v>2.2361324242083302</v>
      </c>
      <c r="X3078" s="578">
        <v>3.7846066648247204E-2</v>
      </c>
      <c r="Y3078" s="578">
        <v>1.239346413058225E-2</v>
      </c>
    </row>
    <row r="3079" spans="1:25" x14ac:dyDescent="0.3">
      <c r="A3079" s="310" t="s">
        <v>5485</v>
      </c>
      <c r="B3079" s="310" t="s">
        <v>191</v>
      </c>
      <c r="C3079" s="310" t="s">
        <v>5049</v>
      </c>
      <c r="D3079" s="36">
        <v>5</v>
      </c>
      <c r="E3079" s="36">
        <v>2012</v>
      </c>
      <c r="F3079" s="578">
        <v>4.3923752638947873</v>
      </c>
      <c r="G3079" s="578">
        <v>1185.2617645263626</v>
      </c>
      <c r="H3079" s="578">
        <v>1.1248344160073076</v>
      </c>
      <c r="I3079" s="578">
        <v>3.2430433651522074E-2</v>
      </c>
      <c r="J3079" s="578">
        <v>6.2753570333976879E-3</v>
      </c>
      <c r="K3079" s="578">
        <v>8.6445064739580868</v>
      </c>
      <c r="L3079" s="578">
        <v>2092.99583180745</v>
      </c>
      <c r="M3079" s="578">
        <v>1.9324235699023073</v>
      </c>
      <c r="N3079" s="578">
        <v>3.5161594970304549E-2</v>
      </c>
      <c r="O3079" s="578">
        <v>1.108134699946575E-2</v>
      </c>
      <c r="P3079" s="578">
        <v>4.3923750031244655</v>
      </c>
      <c r="Q3079" s="578">
        <v>1185.2617645263626</v>
      </c>
      <c r="R3079" s="578">
        <v>1.1248344154882877</v>
      </c>
      <c r="S3079" s="578">
        <v>3.2430428931547774E-2</v>
      </c>
      <c r="T3079" s="578">
        <v>6.2753568733266195E-3</v>
      </c>
      <c r="U3079" s="578">
        <v>8.6445062305300127</v>
      </c>
      <c r="V3079" s="578">
        <v>2092.9957275390575</v>
      </c>
      <c r="W3079" s="578">
        <v>1.9324235125095526</v>
      </c>
      <c r="X3079" s="578">
        <v>3.5161592823290698E-2</v>
      </c>
      <c r="Y3079" s="578">
        <v>1.108134699946575E-2</v>
      </c>
    </row>
    <row r="3080" spans="1:25" x14ac:dyDescent="0.3">
      <c r="A3080" s="310" t="s">
        <v>5486</v>
      </c>
      <c r="B3080" s="310" t="s">
        <v>191</v>
      </c>
      <c r="C3080" s="310" t="s">
        <v>5049</v>
      </c>
      <c r="D3080" s="36">
        <v>6</v>
      </c>
      <c r="E3080" s="36">
        <v>2012</v>
      </c>
      <c r="F3080" s="578">
        <v>4.7131974155199678</v>
      </c>
      <c r="G3080" s="578">
        <v>1208.1378173828075</v>
      </c>
      <c r="H3080" s="578">
        <v>1.1359397815540402</v>
      </c>
      <c r="I3080" s="578">
        <v>3.3838792587630423E-2</v>
      </c>
      <c r="J3080" s="578">
        <v>6.3964693957435223E-3</v>
      </c>
      <c r="K3080" s="578">
        <v>7.9279071015683478</v>
      </c>
      <c r="L3080" s="578">
        <v>1910.6622937520301</v>
      </c>
      <c r="M3080" s="578">
        <v>1.6881736139184726</v>
      </c>
      <c r="N3080" s="578">
        <v>3.2613636308269578E-2</v>
      </c>
      <c r="O3080" s="578">
        <v>1.011598012216078E-2</v>
      </c>
      <c r="P3080" s="578">
        <v>4.713197154749647</v>
      </c>
      <c r="Q3080" s="578">
        <v>1208.1378173828075</v>
      </c>
      <c r="R3080" s="578">
        <v>1.1359397815540375</v>
      </c>
      <c r="S3080" s="578">
        <v>3.3838789968285647E-2</v>
      </c>
      <c r="T3080" s="578">
        <v>6.3964694491005451E-3</v>
      </c>
      <c r="U3080" s="578">
        <v>7.9279069972344551</v>
      </c>
      <c r="V3080" s="578">
        <v>1910.6622937520301</v>
      </c>
      <c r="W3080" s="578">
        <v>1.68817361444234</v>
      </c>
      <c r="X3080" s="578">
        <v>3.2613636272192978E-2</v>
      </c>
      <c r="Y3080" s="578">
        <v>1.0115979506129694E-2</v>
      </c>
    </row>
    <row r="3081" spans="1:25" x14ac:dyDescent="0.3">
      <c r="A3081" s="310" t="s">
        <v>5487</v>
      </c>
      <c r="B3081" s="310" t="s">
        <v>191</v>
      </c>
      <c r="C3081" s="310" t="s">
        <v>5049</v>
      </c>
      <c r="D3081" s="36">
        <v>7</v>
      </c>
      <c r="E3081" s="36">
        <v>2012</v>
      </c>
      <c r="F3081" s="578">
        <v>4.9270668399258248</v>
      </c>
      <c r="G3081" s="578">
        <v>1223.38707351684</v>
      </c>
      <c r="H3081" s="578">
        <v>1.1433553891256401</v>
      </c>
      <c r="I3081" s="578">
        <v>3.4777678977964827E-2</v>
      </c>
      <c r="J3081" s="578">
        <v>6.4772099746429924E-3</v>
      </c>
      <c r="K3081" s="578">
        <v>7.9305131877772475</v>
      </c>
      <c r="L3081" s="578">
        <v>1875.267920176185</v>
      </c>
      <c r="M3081" s="578">
        <v>1.5968031752854499</v>
      </c>
      <c r="N3081" s="578">
        <v>4.534416321394015E-2</v>
      </c>
      <c r="O3081" s="578">
        <v>9.9285880132810728E-3</v>
      </c>
      <c r="P3081" s="578">
        <v>4.9270668399258222</v>
      </c>
      <c r="Q3081" s="578">
        <v>1223.38707351684</v>
      </c>
      <c r="R3081" s="578">
        <v>1.1433552848175101</v>
      </c>
      <c r="S3081" s="578">
        <v>3.477767269153742E-2</v>
      </c>
      <c r="T3081" s="578">
        <v>6.4772101832204472E-3</v>
      </c>
      <c r="U3081" s="578">
        <v>7.9305129791609925</v>
      </c>
      <c r="V3081" s="578">
        <v>1875.267920176185</v>
      </c>
      <c r="W3081" s="578">
        <v>1.5968031752854499</v>
      </c>
      <c r="X3081" s="578">
        <v>4.5344161631722522E-2</v>
      </c>
      <c r="Y3081" s="578">
        <v>9.9285878532100226E-3</v>
      </c>
    </row>
    <row r="3082" spans="1:25" x14ac:dyDescent="0.3">
      <c r="A3082" s="310" t="s">
        <v>5488</v>
      </c>
      <c r="B3082" s="310" t="s">
        <v>191</v>
      </c>
      <c r="C3082" s="310" t="s">
        <v>5049</v>
      </c>
      <c r="D3082" s="36">
        <v>8</v>
      </c>
      <c r="E3082" s="36">
        <v>2012</v>
      </c>
      <c r="F3082" s="578">
        <v>4.6107844186626599</v>
      </c>
      <c r="G3082" s="578">
        <v>1141.8767560323026</v>
      </c>
      <c r="H3082" s="578">
        <v>1.0415594838559601</v>
      </c>
      <c r="I3082" s="578">
        <v>3.0287299029093072E-2</v>
      </c>
      <c r="J3082" s="578">
        <v>6.0456517045774155E-3</v>
      </c>
      <c r="K3082" s="578">
        <v>6.8553006100410094</v>
      </c>
      <c r="L3082" s="578">
        <v>1575.4072990417451</v>
      </c>
      <c r="M3082" s="578">
        <v>1.2380522824823801</v>
      </c>
      <c r="N3082" s="578">
        <v>4.9177282268828948E-2</v>
      </c>
      <c r="O3082" s="578">
        <v>8.3409742946969311E-3</v>
      </c>
      <c r="P3082" s="578">
        <v>4.6107844186626599</v>
      </c>
      <c r="Q3082" s="578">
        <v>1141.8767560323026</v>
      </c>
      <c r="R3082" s="578">
        <v>1.0415594838559601</v>
      </c>
      <c r="S3082" s="578">
        <v>3.0287298971567549E-2</v>
      </c>
      <c r="T3082" s="578">
        <v>6.0456517579344374E-3</v>
      </c>
      <c r="U3082" s="578">
        <v>6.8553008186572644</v>
      </c>
      <c r="V3082" s="578">
        <v>1575.40724690755</v>
      </c>
      <c r="W3082" s="578">
        <v>1.2380525432527001</v>
      </c>
      <c r="X3082" s="578">
        <v>4.9177284364304755E-2</v>
      </c>
      <c r="Y3082" s="578">
        <v>8.3409740812688399E-3</v>
      </c>
    </row>
    <row r="3083" spans="1:25" x14ac:dyDescent="0.3">
      <c r="A3083" s="310" t="s">
        <v>5489</v>
      </c>
      <c r="B3083" s="310" t="s">
        <v>191</v>
      </c>
      <c r="C3083" s="310" t="s">
        <v>5049</v>
      </c>
      <c r="D3083" s="36">
        <v>9</v>
      </c>
      <c r="E3083" s="36">
        <v>2012</v>
      </c>
      <c r="F3083" s="578">
        <v>4.3735944999740797</v>
      </c>
      <c r="G3083" s="578">
        <v>1080.7457199096625</v>
      </c>
      <c r="H3083" s="578">
        <v>0.96521821587036016</v>
      </c>
      <c r="I3083" s="578">
        <v>2.6919648793409499E-2</v>
      </c>
      <c r="J3083" s="578">
        <v>5.7219996378989856E-3</v>
      </c>
      <c r="K3083" s="578">
        <v>6.7969239893427549</v>
      </c>
      <c r="L3083" s="578">
        <v>1526.41249974568</v>
      </c>
      <c r="M3083" s="578">
        <v>1.1049553396393674</v>
      </c>
      <c r="N3083" s="578">
        <v>6.2454968012389096E-2</v>
      </c>
      <c r="O3083" s="578">
        <v>8.0815734836505674E-3</v>
      </c>
      <c r="P3083" s="578">
        <v>4.3735944006330048</v>
      </c>
      <c r="Q3083" s="578">
        <v>1080.7457199096625</v>
      </c>
      <c r="R3083" s="578">
        <v>0.96521817333996218</v>
      </c>
      <c r="S3083" s="578">
        <v>2.6919648793409499E-2</v>
      </c>
      <c r="T3083" s="578">
        <v>5.7219996378989856E-3</v>
      </c>
      <c r="U3083" s="578">
        <v>6.7969239371886925</v>
      </c>
      <c r="V3083" s="578">
        <v>1526.41249974568</v>
      </c>
      <c r="W3083" s="578">
        <v>1.1049553401583876</v>
      </c>
      <c r="X3083" s="578">
        <v>6.2454966386212597E-2</v>
      </c>
      <c r="Y3083" s="578">
        <v>8.0815734787999301E-3</v>
      </c>
    </row>
    <row r="3084" spans="1:25" x14ac:dyDescent="0.3">
      <c r="A3084" s="310" t="s">
        <v>5490</v>
      </c>
      <c r="B3084" s="310" t="s">
        <v>191</v>
      </c>
      <c r="C3084" s="310" t="s">
        <v>5049</v>
      </c>
      <c r="D3084" s="36">
        <v>10</v>
      </c>
      <c r="E3084" s="36">
        <v>2012</v>
      </c>
      <c r="F3084" s="578">
        <v>4.1891058842015774</v>
      </c>
      <c r="G3084" s="578">
        <v>1033.1982822418165</v>
      </c>
      <c r="H3084" s="578">
        <v>0.90583717326323143</v>
      </c>
      <c r="I3084" s="578">
        <v>2.4300259339421801E-2</v>
      </c>
      <c r="J3084" s="578">
        <v>5.4702595613586348E-3</v>
      </c>
      <c r="K3084" s="578">
        <v>6.7477788654214201</v>
      </c>
      <c r="L3084" s="578">
        <v>1485.4448877970326</v>
      </c>
      <c r="M3084" s="578">
        <v>0.99572106885413303</v>
      </c>
      <c r="N3084" s="578">
        <v>7.2351625236478825E-2</v>
      </c>
      <c r="O3084" s="578">
        <v>7.8646809415658867E-3</v>
      </c>
      <c r="P3084" s="578">
        <v>4.1891051540028403</v>
      </c>
      <c r="Q3084" s="578">
        <v>1033.1982822418165</v>
      </c>
      <c r="R3084" s="578">
        <v>0.90583711521079113</v>
      </c>
      <c r="S3084" s="578">
        <v>2.4300259344575602E-2</v>
      </c>
      <c r="T3084" s="578">
        <v>5.4702595613586348E-3</v>
      </c>
      <c r="U3084" s="578">
        <v>6.7477788132673524</v>
      </c>
      <c r="V3084" s="578">
        <v>1485.44493993123</v>
      </c>
      <c r="W3084" s="578">
        <v>0.99572108996411135</v>
      </c>
      <c r="X3084" s="578">
        <v>7.2351622732336751E-2</v>
      </c>
      <c r="Y3084" s="578">
        <v>7.8646808906341834E-3</v>
      </c>
    </row>
    <row r="3085" spans="1:25" x14ac:dyDescent="0.3">
      <c r="A3085" s="310" t="s">
        <v>5491</v>
      </c>
      <c r="B3085" s="310" t="s">
        <v>191</v>
      </c>
      <c r="C3085" s="310" t="s">
        <v>5049</v>
      </c>
      <c r="D3085" s="36">
        <v>11</v>
      </c>
      <c r="E3085" s="36">
        <v>2012</v>
      </c>
      <c r="F3085" s="578">
        <v>5.292031357210357</v>
      </c>
      <c r="G3085" s="578">
        <v>1176.9588012695276</v>
      </c>
      <c r="H3085" s="578">
        <v>0.78316253175338069</v>
      </c>
      <c r="I3085" s="578">
        <v>4.8331568337440872E-2</v>
      </c>
      <c r="J3085" s="578">
        <v>6.2313995391984102E-3</v>
      </c>
      <c r="K3085" s="578">
        <v>6.7133599272295452</v>
      </c>
      <c r="L3085" s="578">
        <v>1446.6333351135199</v>
      </c>
      <c r="M3085" s="578">
        <v>0.89437817751119497</v>
      </c>
      <c r="N3085" s="578">
        <v>8.130882481570248E-2</v>
      </c>
      <c r="O3085" s="578">
        <v>7.6591872542242775E-3</v>
      </c>
      <c r="P3085" s="578">
        <v>5.2920312007429358</v>
      </c>
      <c r="Q3085" s="578">
        <v>1176.95874913533</v>
      </c>
      <c r="R3085" s="578">
        <v>0.78316245786845595</v>
      </c>
      <c r="S3085" s="578">
        <v>4.8331562051013501E-2</v>
      </c>
      <c r="T3085" s="578">
        <v>6.2313995391984102E-3</v>
      </c>
      <c r="U3085" s="578">
        <v>6.7133595621510995</v>
      </c>
      <c r="V3085" s="578">
        <v>1446.6333351135199</v>
      </c>
      <c r="W3085" s="578">
        <v>0.89437816167871098</v>
      </c>
      <c r="X3085" s="578">
        <v>8.1308820161818063E-2</v>
      </c>
      <c r="Y3085" s="578">
        <v>7.659187145084915E-3</v>
      </c>
    </row>
    <row r="3086" spans="1:25" x14ac:dyDescent="0.3">
      <c r="A3086" s="310" t="s">
        <v>5492</v>
      </c>
      <c r="B3086" s="310" t="s">
        <v>191</v>
      </c>
      <c r="C3086" s="310" t="s">
        <v>5049</v>
      </c>
      <c r="D3086" s="36">
        <v>12</v>
      </c>
      <c r="E3086" s="36">
        <v>2012</v>
      </c>
      <c r="F3086" s="578">
        <v>6.19441859962535</v>
      </c>
      <c r="G3086" s="578">
        <v>1294.588025410965</v>
      </c>
      <c r="H3086" s="578">
        <v>0.6827954940332952</v>
      </c>
      <c r="I3086" s="578">
        <v>6.7993517494263203E-2</v>
      </c>
      <c r="J3086" s="578">
        <v>6.8541838869956928E-3</v>
      </c>
      <c r="K3086" s="578">
        <v>6.6831248646776622</v>
      </c>
      <c r="L3086" s="578">
        <v>1413.9485359191851</v>
      </c>
      <c r="M3086" s="578">
        <v>0.81049646871785275</v>
      </c>
      <c r="N3086" s="578">
        <v>8.8582279553823584E-2</v>
      </c>
      <c r="O3086" s="578">
        <v>7.4861374232568726E-3</v>
      </c>
      <c r="P3086" s="578">
        <v>6.1944185996253474</v>
      </c>
      <c r="Q3086" s="578">
        <v>1294.5879211425724</v>
      </c>
      <c r="R3086" s="578">
        <v>0.68279550991913573</v>
      </c>
      <c r="S3086" s="578">
        <v>6.7993513507644779E-2</v>
      </c>
      <c r="T3086" s="578">
        <v>6.8541838360639904E-3</v>
      </c>
      <c r="U3086" s="578">
        <v>6.6831246039073422</v>
      </c>
      <c r="V3086" s="578">
        <v>1413.9485880533825</v>
      </c>
      <c r="W3086" s="578">
        <v>0.81049647927284196</v>
      </c>
      <c r="X3086" s="578">
        <v>8.8582281119064007E-2</v>
      </c>
      <c r="Y3086" s="578">
        <v>7.4861375251202775E-3</v>
      </c>
    </row>
    <row r="3087" spans="1:25" x14ac:dyDescent="0.3">
      <c r="A3087" s="310" t="s">
        <v>5493</v>
      </c>
      <c r="B3087" s="310" t="s">
        <v>191</v>
      </c>
      <c r="C3087" s="310" t="s">
        <v>5049</v>
      </c>
      <c r="D3087" s="36">
        <v>13</v>
      </c>
      <c r="E3087" s="36">
        <v>2012</v>
      </c>
      <c r="F3087" s="578">
        <v>6.1323626010731997</v>
      </c>
      <c r="G3087" s="578">
        <v>1267.5527051289826</v>
      </c>
      <c r="H3087" s="578">
        <v>0.62379511144050981</v>
      </c>
      <c r="I3087" s="578">
        <v>6.9234672670063391E-2</v>
      </c>
      <c r="J3087" s="578">
        <v>6.7110432210029059E-3</v>
      </c>
      <c r="K3087" s="578">
        <v>6.5511337499483453</v>
      </c>
      <c r="L3087" s="578">
        <v>1375.3117713928175</v>
      </c>
      <c r="M3087" s="578">
        <v>0.74993537701084223</v>
      </c>
      <c r="N3087" s="578">
        <v>8.9191185368690626E-2</v>
      </c>
      <c r="O3087" s="578">
        <v>7.2815786043065548E-3</v>
      </c>
      <c r="P3087" s="578">
        <v>6.1323615579661501</v>
      </c>
      <c r="Q3087" s="578">
        <v>1267.5527051289826</v>
      </c>
      <c r="R3087" s="578">
        <v>0.62379512200519993</v>
      </c>
      <c r="S3087" s="578">
        <v>6.9234673661109483E-2</v>
      </c>
      <c r="T3087" s="578">
        <v>6.7110433228663125E-3</v>
      </c>
      <c r="U3087" s="578">
        <v>6.5511333848698952</v>
      </c>
      <c r="V3087" s="578">
        <v>1375.3117713928175</v>
      </c>
      <c r="W3087" s="578">
        <v>0.74993533415060154</v>
      </c>
      <c r="X3087" s="578">
        <v>8.9191183837101534E-2</v>
      </c>
      <c r="Y3087" s="578">
        <v>7.2815786067318717E-3</v>
      </c>
    </row>
    <row r="3088" spans="1:25" x14ac:dyDescent="0.3">
      <c r="A3088" s="310" t="s">
        <v>5494</v>
      </c>
      <c r="B3088" s="310" t="s">
        <v>191</v>
      </c>
      <c r="C3088" s="310" t="s">
        <v>5049</v>
      </c>
      <c r="D3088" s="36">
        <v>14</v>
      </c>
      <c r="E3088" s="36">
        <v>2012</v>
      </c>
      <c r="F3088" s="578">
        <v>6.3979255427257122</v>
      </c>
      <c r="G3088" s="578">
        <v>1330.6178156534775</v>
      </c>
      <c r="H3088" s="578">
        <v>0.65824342740719</v>
      </c>
      <c r="I3088" s="578">
        <v>6.804926327580077E-2</v>
      </c>
      <c r="J3088" s="578">
        <v>7.0449456300896874E-3</v>
      </c>
      <c r="K3088" s="578">
        <v>6.7787520785641329</v>
      </c>
      <c r="L3088" s="578">
        <v>1428.7366638183523</v>
      </c>
      <c r="M3088" s="578">
        <v>0.77302003807077724</v>
      </c>
      <c r="N3088" s="578">
        <v>8.7990445092752098E-2</v>
      </c>
      <c r="O3088" s="578">
        <v>7.5644309351143076E-3</v>
      </c>
      <c r="P3088" s="578">
        <v>6.3979254384122779</v>
      </c>
      <c r="Q3088" s="578">
        <v>1330.6178156534775</v>
      </c>
      <c r="R3088" s="578">
        <v>0.65824339262811282</v>
      </c>
      <c r="S3088" s="578">
        <v>6.8049260188975752E-2</v>
      </c>
      <c r="T3088" s="578">
        <v>7.0449458338164997E-3</v>
      </c>
      <c r="U3088" s="578">
        <v>6.7787516091775553</v>
      </c>
      <c r="V3088" s="578">
        <v>1428.7366638183523</v>
      </c>
      <c r="W3088" s="578">
        <v>0.77302000112831548</v>
      </c>
      <c r="X3088" s="578">
        <v>8.7990440133580677E-2</v>
      </c>
      <c r="Y3088" s="578">
        <v>7.5644308817572857E-3</v>
      </c>
    </row>
    <row r="3089" spans="1:25" x14ac:dyDescent="0.3">
      <c r="A3089" s="310" t="s">
        <v>5495</v>
      </c>
      <c r="B3089" s="310" t="s">
        <v>191</v>
      </c>
      <c r="C3089" s="310" t="s">
        <v>5049</v>
      </c>
      <c r="D3089" s="36">
        <v>15</v>
      </c>
      <c r="E3089" s="36">
        <v>2012</v>
      </c>
      <c r="F3089" s="578">
        <v>6.6565347135209132</v>
      </c>
      <c r="G3089" s="578">
        <v>1392.4220848083473</v>
      </c>
      <c r="H3089" s="578">
        <v>0.69442239104925296</v>
      </c>
      <c r="I3089" s="578">
        <v>6.6951133472381685E-2</v>
      </c>
      <c r="J3089" s="578">
        <v>7.3721667916591552E-3</v>
      </c>
      <c r="K3089" s="578">
        <v>6.9984449233825181</v>
      </c>
      <c r="L3089" s="578">
        <v>1479.7154617309525</v>
      </c>
      <c r="M3089" s="578">
        <v>0.79498730599880185</v>
      </c>
      <c r="N3089" s="578">
        <v>8.5072716702294743E-2</v>
      </c>
      <c r="O3089" s="578">
        <v>7.8343404893530498E-3</v>
      </c>
      <c r="P3089" s="578">
        <v>6.6565341919590475</v>
      </c>
      <c r="Q3089" s="578">
        <v>1392.4220848083473</v>
      </c>
      <c r="R3089" s="578">
        <v>0.69442232683165106</v>
      </c>
      <c r="S3089" s="578">
        <v>6.695113019456278E-2</v>
      </c>
      <c r="T3089" s="578">
        <v>7.3721667892338348E-3</v>
      </c>
      <c r="U3089" s="578">
        <v>6.9984446104478231</v>
      </c>
      <c r="V3089" s="578">
        <v>1479.7155138651501</v>
      </c>
      <c r="W3089" s="578">
        <v>0.7949872637788451</v>
      </c>
      <c r="X3089" s="578">
        <v>8.5072717793991559E-2</v>
      </c>
      <c r="Y3089" s="578">
        <v>7.8343404893530498E-3</v>
      </c>
    </row>
    <row r="3090" spans="1:25" x14ac:dyDescent="0.3">
      <c r="A3090" s="580" t="s">
        <v>5496</v>
      </c>
      <c r="B3090" s="580" t="s">
        <v>191</v>
      </c>
      <c r="C3090" s="580" t="s">
        <v>5049</v>
      </c>
      <c r="D3090" s="581">
        <v>16</v>
      </c>
      <c r="E3090" s="581">
        <v>2012</v>
      </c>
      <c r="F3090" s="582">
        <v>7.0392826895695153</v>
      </c>
      <c r="G3090" s="582">
        <v>1478.4642779032349</v>
      </c>
      <c r="H3090" s="582">
        <v>0.74295733468413006</v>
      </c>
      <c r="I3090" s="582">
        <v>6.6751049185768296E-2</v>
      </c>
      <c r="J3090" s="582">
        <v>7.8277180170213453E-3</v>
      </c>
      <c r="K3090" s="582">
        <v>7.3329193944518876</v>
      </c>
      <c r="L3090" s="582">
        <v>1554.0636558532649</v>
      </c>
      <c r="M3090" s="582">
        <v>0.83180361602959796</v>
      </c>
      <c r="N3090" s="582">
        <v>8.3958269850275699E-2</v>
      </c>
      <c r="O3090" s="582">
        <v>8.2279766356805287E-3</v>
      </c>
      <c r="P3090" s="582">
        <v>7.0392831068020278</v>
      </c>
      <c r="Q3090" s="582">
        <v>1478.4642779032349</v>
      </c>
      <c r="R3090" s="582">
        <v>0.74295734446786776</v>
      </c>
      <c r="S3090" s="582">
        <v>6.6751044699837281E-2</v>
      </c>
      <c r="T3090" s="582">
        <v>7.8277179636643233E-3</v>
      </c>
      <c r="U3090" s="582">
        <v>7.33291918583563</v>
      </c>
      <c r="V3090" s="582">
        <v>1554.06360371907</v>
      </c>
      <c r="W3090" s="582">
        <v>0.83180364407598961</v>
      </c>
      <c r="X3090" s="582">
        <v>8.3958268355066409E-2</v>
      </c>
      <c r="Y3090" s="582">
        <v>8.2279765289664849E-3</v>
      </c>
    </row>
    <row r="3091" spans="1:25" x14ac:dyDescent="0.3">
      <c r="A3091" s="310" t="s">
        <v>5497</v>
      </c>
      <c r="B3091" s="310" t="s">
        <v>191</v>
      </c>
      <c r="C3091" s="310" t="s">
        <v>5049</v>
      </c>
      <c r="D3091" s="36">
        <v>1</v>
      </c>
      <c r="E3091" s="36">
        <v>2020</v>
      </c>
      <c r="F3091" s="578">
        <v>12.233837003237525</v>
      </c>
      <c r="G3091" s="578">
        <v>6642.4119923909457</v>
      </c>
      <c r="H3091" s="578">
        <v>3.1638183780014502</v>
      </c>
      <c r="I3091" s="578">
        <v>9.8820604358782718E-2</v>
      </c>
      <c r="J3091" s="578">
        <v>3.5168186645023476E-2</v>
      </c>
      <c r="K3091" s="578">
        <v>11.906976123660501</v>
      </c>
      <c r="L3091" s="578">
        <v>6485.0730794270767</v>
      </c>
      <c r="M3091" s="578">
        <v>3.1362286262058925</v>
      </c>
      <c r="N3091" s="578">
        <v>8.8003666368422231E-2</v>
      </c>
      <c r="O3091" s="578">
        <v>3.4335160336922826E-2</v>
      </c>
      <c r="P3091" s="578">
        <v>12.233845347887774</v>
      </c>
      <c r="Q3091" s="578">
        <v>6642.4119415283149</v>
      </c>
      <c r="R3091" s="578">
        <v>3.1638183780014502</v>
      </c>
      <c r="S3091" s="578">
        <v>9.8820607059375676E-2</v>
      </c>
      <c r="T3091" s="578">
        <v>3.5168187168892431E-2</v>
      </c>
      <c r="U3091" s="578">
        <v>11.906976123660501</v>
      </c>
      <c r="V3091" s="578">
        <v>6485.0730794270767</v>
      </c>
      <c r="W3091" s="578">
        <v>3.1362287269827549</v>
      </c>
      <c r="X3091" s="578">
        <v>8.8003664490012498E-2</v>
      </c>
      <c r="Y3091" s="578">
        <v>3.4335160336922826E-2</v>
      </c>
    </row>
    <row r="3092" spans="1:25" x14ac:dyDescent="0.3">
      <c r="A3092" s="310" t="s">
        <v>5498</v>
      </c>
      <c r="B3092" s="310" t="s">
        <v>191</v>
      </c>
      <c r="C3092" s="310" t="s">
        <v>5049</v>
      </c>
      <c r="D3092" s="36">
        <v>2</v>
      </c>
      <c r="E3092" s="36">
        <v>2020</v>
      </c>
      <c r="F3092" s="578">
        <v>7.6665512984036424</v>
      </c>
      <c r="G3092" s="578">
        <v>3903.5758705139124</v>
      </c>
      <c r="H3092" s="578">
        <v>1.8737209402024699</v>
      </c>
      <c r="I3092" s="578">
        <v>5.7147813190567769E-2</v>
      </c>
      <c r="J3092" s="578">
        <v>2.0667447883170025E-2</v>
      </c>
      <c r="K3092" s="578">
        <v>7.7437056084163451</v>
      </c>
      <c r="L3092" s="578">
        <v>3865.4515558878529</v>
      </c>
      <c r="M3092" s="578">
        <v>1.9790835722815201</v>
      </c>
      <c r="N3092" s="578">
        <v>4.617697924459202E-2</v>
      </c>
      <c r="O3092" s="578">
        <v>2.0465591611961449E-2</v>
      </c>
      <c r="P3092" s="578">
        <v>7.6665519764064767</v>
      </c>
      <c r="Q3092" s="578">
        <v>3903.5757662455171</v>
      </c>
      <c r="R3092" s="578">
        <v>1.8737209402024699</v>
      </c>
      <c r="S3092" s="578">
        <v>5.7147817910390551E-2</v>
      </c>
      <c r="T3092" s="578">
        <v>2.0667447883170025E-2</v>
      </c>
      <c r="U3092" s="578">
        <v>7.743705243337895</v>
      </c>
      <c r="V3092" s="578">
        <v>3865.4515558878529</v>
      </c>
      <c r="W3092" s="578">
        <v>1.97908357752021</v>
      </c>
      <c r="X3092" s="578">
        <v>4.6176981287013946E-2</v>
      </c>
      <c r="Y3092" s="578">
        <v>2.0465591611961449E-2</v>
      </c>
    </row>
    <row r="3093" spans="1:25" x14ac:dyDescent="0.3">
      <c r="A3093" s="310" t="s">
        <v>5499</v>
      </c>
      <c r="B3093" s="310" t="s">
        <v>191</v>
      </c>
      <c r="C3093" s="310" t="s">
        <v>5049</v>
      </c>
      <c r="D3093" s="36">
        <v>3</v>
      </c>
      <c r="E3093" s="36">
        <v>2020</v>
      </c>
      <c r="F3093" s="578">
        <v>4.1544690968730675</v>
      </c>
      <c r="G3093" s="578">
        <v>2068.0634396870901</v>
      </c>
      <c r="H3093" s="578">
        <v>0.98936108748118046</v>
      </c>
      <c r="I3093" s="578">
        <v>2.5868808646919199E-2</v>
      </c>
      <c r="J3093" s="578">
        <v>1.094933540055835E-2</v>
      </c>
      <c r="K3093" s="578">
        <v>5.7827357319038075</v>
      </c>
      <c r="L3093" s="578">
        <v>2681.2983423868773</v>
      </c>
      <c r="M3093" s="578">
        <v>1.348798854276535</v>
      </c>
      <c r="N3093" s="578">
        <v>2.7304787900220576E-2</v>
      </c>
      <c r="O3093" s="578">
        <v>1.4196115133624175E-2</v>
      </c>
      <c r="P3093" s="578">
        <v>4.1544698791840275</v>
      </c>
      <c r="Q3093" s="578">
        <v>2068.0634396870901</v>
      </c>
      <c r="R3093" s="578">
        <v>0.98936113001157777</v>
      </c>
      <c r="S3093" s="578">
        <v>2.5868808646919199E-2</v>
      </c>
      <c r="T3093" s="578">
        <v>1.094933540055835E-2</v>
      </c>
      <c r="U3093" s="578">
        <v>5.7827350539009732</v>
      </c>
      <c r="V3093" s="578">
        <v>2681.2983423868773</v>
      </c>
      <c r="W3093" s="578">
        <v>1.3487985924584751</v>
      </c>
      <c r="X3093" s="578">
        <v>2.7304795182089902E-2</v>
      </c>
      <c r="Y3093" s="578">
        <v>1.4196115652642475E-2</v>
      </c>
    </row>
    <row r="3094" spans="1:25" x14ac:dyDescent="0.3">
      <c r="A3094" s="310" t="s">
        <v>5500</v>
      </c>
      <c r="B3094" s="310" t="s">
        <v>191</v>
      </c>
      <c r="C3094" s="310" t="s">
        <v>5049</v>
      </c>
      <c r="D3094" s="36">
        <v>4</v>
      </c>
      <c r="E3094" s="36">
        <v>2020</v>
      </c>
      <c r="F3094" s="578">
        <v>2.08231338026583</v>
      </c>
      <c r="G3094" s="578">
        <v>1112.1759910583451</v>
      </c>
      <c r="H3094" s="578">
        <v>0.54052617448420848</v>
      </c>
      <c r="I3094" s="578">
        <v>1.70438699278747E-2</v>
      </c>
      <c r="J3094" s="578">
        <v>5.8884031799000943E-3</v>
      </c>
      <c r="K3094" s="578">
        <v>5.028986975779385</v>
      </c>
      <c r="L3094" s="578">
        <v>2266.0994873046848</v>
      </c>
      <c r="M3094" s="578">
        <v>1.08766012099901</v>
      </c>
      <c r="N3094" s="578">
        <v>2.15927718236343E-2</v>
      </c>
      <c r="O3094" s="578">
        <v>1.1997836399435351E-2</v>
      </c>
      <c r="P3094" s="578">
        <v>2.0823133802678</v>
      </c>
      <c r="Q3094" s="578">
        <v>1112.17604319254</v>
      </c>
      <c r="R3094" s="578">
        <v>0.54052623312357628</v>
      </c>
      <c r="S3094" s="578">
        <v>1.70438699278747E-2</v>
      </c>
      <c r="T3094" s="578">
        <v>5.8884033375458424E-3</v>
      </c>
      <c r="U3094" s="578">
        <v>5.0289866107323125</v>
      </c>
      <c r="V3094" s="578">
        <v>2266.0994873046848</v>
      </c>
      <c r="W3094" s="578">
        <v>1.0876601220370474</v>
      </c>
      <c r="X3094" s="578">
        <v>2.15927718236343E-2</v>
      </c>
      <c r="Y3094" s="578">
        <v>1.1997836399435351E-2</v>
      </c>
    </row>
    <row r="3095" spans="1:25" x14ac:dyDescent="0.3">
      <c r="A3095" s="310" t="s">
        <v>5501</v>
      </c>
      <c r="B3095" s="310" t="s">
        <v>191</v>
      </c>
      <c r="C3095" s="310" t="s">
        <v>5049</v>
      </c>
      <c r="D3095" s="36">
        <v>5</v>
      </c>
      <c r="E3095" s="36">
        <v>2020</v>
      </c>
      <c r="F3095" s="578">
        <v>2.3443036777638651</v>
      </c>
      <c r="G3095" s="578">
        <v>1149.09437688191</v>
      </c>
      <c r="H3095" s="578">
        <v>0.54705401229633299</v>
      </c>
      <c r="I3095" s="578">
        <v>1.8340568456324001E-2</v>
      </c>
      <c r="J3095" s="578">
        <v>6.0838716453872569E-3</v>
      </c>
      <c r="K3095" s="578">
        <v>4.5585540651518297</v>
      </c>
      <c r="L3095" s="578">
        <v>2025.8304786682102</v>
      </c>
      <c r="M3095" s="578">
        <v>0.92504330041507821</v>
      </c>
      <c r="N3095" s="578">
        <v>1.9991865358254722E-2</v>
      </c>
      <c r="O3095" s="578">
        <v>1.0725747939431976E-2</v>
      </c>
      <c r="P3095" s="578">
        <v>2.3443036777691701</v>
      </c>
      <c r="Q3095" s="578">
        <v>1149.09437688191</v>
      </c>
      <c r="R3095" s="578">
        <v>0.54705402338489229</v>
      </c>
      <c r="S3095" s="578">
        <v>1.8340568980192921E-2</v>
      </c>
      <c r="T3095" s="578">
        <v>6.0838716453872569E-3</v>
      </c>
      <c r="U3095" s="578">
        <v>4.5585541173059001</v>
      </c>
      <c r="V3095" s="578">
        <v>2025.8304265340125</v>
      </c>
      <c r="W3095" s="578">
        <v>0.92504340068747548</v>
      </c>
      <c r="X3095" s="578">
        <v>1.9991865286101477E-2</v>
      </c>
      <c r="Y3095" s="578">
        <v>1.0725747939431976E-2</v>
      </c>
    </row>
    <row r="3096" spans="1:25" x14ac:dyDescent="0.3">
      <c r="A3096" s="310" t="s">
        <v>5502</v>
      </c>
      <c r="B3096" s="310" t="s">
        <v>191</v>
      </c>
      <c r="C3096" s="310" t="s">
        <v>5049</v>
      </c>
      <c r="D3096" s="36">
        <v>6</v>
      </c>
      <c r="E3096" s="36">
        <v>2020</v>
      </c>
      <c r="F3096" s="578">
        <v>2.5015000498969999</v>
      </c>
      <c r="G3096" s="578">
        <v>1171.2498919169052</v>
      </c>
      <c r="H3096" s="578">
        <v>0.55096918342314849</v>
      </c>
      <c r="I3096" s="578">
        <v>1.9118535039751774E-2</v>
      </c>
      <c r="J3096" s="578">
        <v>6.201169987131527E-3</v>
      </c>
      <c r="K3096" s="578">
        <v>4.1834873263142045</v>
      </c>
      <c r="L3096" s="578">
        <v>1851.1314506530723</v>
      </c>
      <c r="M3096" s="578">
        <v>0.79525521273414257</v>
      </c>
      <c r="N3096" s="578">
        <v>1.8495791315217499E-2</v>
      </c>
      <c r="O3096" s="578">
        <v>9.8008006752934047E-3</v>
      </c>
      <c r="P3096" s="578">
        <v>2.5015000498969999</v>
      </c>
      <c r="Q3096" s="578">
        <v>1171.2498397827101</v>
      </c>
      <c r="R3096" s="578">
        <v>0.55096918413619222</v>
      </c>
      <c r="S3096" s="578">
        <v>1.9118535076358925E-2</v>
      </c>
      <c r="T3096" s="578">
        <v>6.201169987131527E-3</v>
      </c>
      <c r="U3096" s="578">
        <v>4.1834872741601394</v>
      </c>
      <c r="V3096" s="578">
        <v>1851.1314506530723</v>
      </c>
      <c r="W3096" s="578">
        <v>0.79525513357172373</v>
      </c>
      <c r="X3096" s="578">
        <v>1.8495791315217499E-2</v>
      </c>
      <c r="Y3096" s="578">
        <v>9.8008006752934047E-3</v>
      </c>
    </row>
    <row r="3097" spans="1:25" x14ac:dyDescent="0.3">
      <c r="A3097" s="310" t="s">
        <v>5503</v>
      </c>
      <c r="B3097" s="310" t="s">
        <v>191</v>
      </c>
      <c r="C3097" s="310" t="s">
        <v>5049</v>
      </c>
      <c r="D3097" s="36">
        <v>7</v>
      </c>
      <c r="E3097" s="36">
        <v>2020</v>
      </c>
      <c r="F3097" s="578">
        <v>2.6062942142016201</v>
      </c>
      <c r="G3097" s="578">
        <v>1186.0201047261501</v>
      </c>
      <c r="H3097" s="578">
        <v>0.55358006015497518</v>
      </c>
      <c r="I3097" s="578">
        <v>1.9637251025415001E-2</v>
      </c>
      <c r="J3097" s="578">
        <v>6.2793701751312821E-3</v>
      </c>
      <c r="K3097" s="578">
        <v>4.2094985070871154</v>
      </c>
      <c r="L3097" s="578">
        <v>1814.8511428832976</v>
      </c>
      <c r="M3097" s="578">
        <v>0.74493393023537136</v>
      </c>
      <c r="N3097" s="578">
        <v>2.5532741201459399E-2</v>
      </c>
      <c r="O3097" s="578">
        <v>9.6087106891597149E-3</v>
      </c>
      <c r="P3097" s="578">
        <v>2.6062942142016201</v>
      </c>
      <c r="Q3097" s="578">
        <v>1186.0201047261501</v>
      </c>
      <c r="R3097" s="578">
        <v>0.55358005525097997</v>
      </c>
      <c r="S3097" s="578">
        <v>1.9637251025415001E-2</v>
      </c>
      <c r="T3097" s="578">
        <v>6.2793701241995797E-3</v>
      </c>
      <c r="U3097" s="578">
        <v>4.2094985592411778</v>
      </c>
      <c r="V3097" s="578">
        <v>1814.8511428832976</v>
      </c>
      <c r="W3097" s="578">
        <v>0.74493397266875572</v>
      </c>
      <c r="X3097" s="578">
        <v>2.5532741725328351E-2</v>
      </c>
      <c r="Y3097" s="578">
        <v>9.608710694010366E-3</v>
      </c>
    </row>
    <row r="3098" spans="1:25" x14ac:dyDescent="0.3">
      <c r="A3098" s="310" t="s">
        <v>5504</v>
      </c>
      <c r="B3098" s="310" t="s">
        <v>191</v>
      </c>
      <c r="C3098" s="310" t="s">
        <v>5049</v>
      </c>
      <c r="D3098" s="36">
        <v>8</v>
      </c>
      <c r="E3098" s="36">
        <v>2020</v>
      </c>
      <c r="F3098" s="578">
        <v>2.4528680010686577</v>
      </c>
      <c r="G3098" s="578">
        <v>1105.4480260213174</v>
      </c>
      <c r="H3098" s="578">
        <v>0.496427567704813</v>
      </c>
      <c r="I3098" s="578">
        <v>1.7110900225816201E-2</v>
      </c>
      <c r="J3098" s="578">
        <v>5.852787250963342E-3</v>
      </c>
      <c r="K3098" s="578">
        <v>3.6461255675530948</v>
      </c>
      <c r="L3098" s="578">
        <v>1524.8153781890826</v>
      </c>
      <c r="M3098" s="578">
        <v>0.57223212585328476</v>
      </c>
      <c r="N3098" s="578">
        <v>2.7499251009430674E-2</v>
      </c>
      <c r="O3098" s="578">
        <v>8.0731202809450498E-3</v>
      </c>
      <c r="P3098" s="578">
        <v>2.4528680532296199</v>
      </c>
      <c r="Q3098" s="578">
        <v>1105.4480260213174</v>
      </c>
      <c r="R3098" s="578">
        <v>0.49642757853628849</v>
      </c>
      <c r="S3098" s="578">
        <v>1.7110900225816201E-2</v>
      </c>
      <c r="T3098" s="578">
        <v>5.852787250963342E-3</v>
      </c>
      <c r="U3098" s="578">
        <v>3.6461255675530926</v>
      </c>
      <c r="V3098" s="578">
        <v>1524.815429687495</v>
      </c>
      <c r="W3098" s="578">
        <v>0.57223214551534773</v>
      </c>
      <c r="X3098" s="578">
        <v>2.7499253110136051E-2</v>
      </c>
      <c r="Y3098" s="578">
        <v>8.0731202809450498E-3</v>
      </c>
    </row>
    <row r="3099" spans="1:25" x14ac:dyDescent="0.3">
      <c r="A3099" s="310" t="s">
        <v>5505</v>
      </c>
      <c r="B3099" s="310" t="s">
        <v>191</v>
      </c>
      <c r="C3099" s="310" t="s">
        <v>5049</v>
      </c>
      <c r="D3099" s="36">
        <v>9</v>
      </c>
      <c r="E3099" s="36">
        <v>2020</v>
      </c>
      <c r="F3099" s="578">
        <v>2.3377992395918801</v>
      </c>
      <c r="G3099" s="578">
        <v>1045.0244655609099</v>
      </c>
      <c r="H3099" s="578">
        <v>0.45356418482454752</v>
      </c>
      <c r="I3099" s="578">
        <v>1.5216062384524699E-2</v>
      </c>
      <c r="J3099" s="578">
        <v>5.5328704620478623E-3</v>
      </c>
      <c r="K3099" s="578">
        <v>3.6166845646093826</v>
      </c>
      <c r="L3099" s="578">
        <v>1476.4910380045526</v>
      </c>
      <c r="M3099" s="578">
        <v>0.50291090828977691</v>
      </c>
      <c r="N3099" s="578">
        <v>3.4825795234307053E-2</v>
      </c>
      <c r="O3099" s="578">
        <v>7.8172627642440276E-3</v>
      </c>
      <c r="P3099" s="578">
        <v>2.3378000740574376</v>
      </c>
      <c r="Q3099" s="578">
        <v>1045.0244655609099</v>
      </c>
      <c r="R3099" s="578">
        <v>0.4535642060412402</v>
      </c>
      <c r="S3099" s="578">
        <v>1.52160624156749E-2</v>
      </c>
      <c r="T3099" s="578">
        <v>5.5328704620478623E-3</v>
      </c>
      <c r="U3099" s="578">
        <v>3.6166845124082476</v>
      </c>
      <c r="V3099" s="578">
        <v>1476.4910380045526</v>
      </c>
      <c r="W3099" s="578">
        <v>0.50291091427789025</v>
      </c>
      <c r="X3099" s="578">
        <v>3.4825795239460874E-2</v>
      </c>
      <c r="Y3099" s="578">
        <v>7.8172627108870057E-3</v>
      </c>
    </row>
    <row r="3100" spans="1:25" x14ac:dyDescent="0.3">
      <c r="A3100" s="310" t="s">
        <v>5506</v>
      </c>
      <c r="B3100" s="310" t="s">
        <v>191</v>
      </c>
      <c r="C3100" s="310" t="s">
        <v>5049</v>
      </c>
      <c r="D3100" s="36">
        <v>10</v>
      </c>
      <c r="E3100" s="36">
        <v>2020</v>
      </c>
      <c r="F3100" s="578">
        <v>2.2482998817035824</v>
      </c>
      <c r="G3100" s="578">
        <v>998.02489725748273</v>
      </c>
      <c r="H3100" s="578">
        <v>0.420224709848601</v>
      </c>
      <c r="I3100" s="578">
        <v>1.3742365744292301E-2</v>
      </c>
      <c r="J3100" s="578">
        <v>5.2840300389410278E-3</v>
      </c>
      <c r="K3100" s="578">
        <v>3.5914731307275303</v>
      </c>
      <c r="L3100" s="578">
        <v>1436.2429211934348</v>
      </c>
      <c r="M3100" s="578">
        <v>0.44642170350319499</v>
      </c>
      <c r="N3100" s="578">
        <v>4.0276253488021475E-2</v>
      </c>
      <c r="O3100" s="578">
        <v>7.6041778690220455E-3</v>
      </c>
      <c r="P3100" s="578">
        <v>2.2482998817051749</v>
      </c>
      <c r="Q3100" s="578">
        <v>998.02489217122024</v>
      </c>
      <c r="R3100" s="578">
        <v>0.420224709848601</v>
      </c>
      <c r="S3100" s="578">
        <v>1.3742365765059099E-2</v>
      </c>
      <c r="T3100" s="578">
        <v>5.2840300389410278E-3</v>
      </c>
      <c r="U3100" s="578">
        <v>3.591473287189725</v>
      </c>
      <c r="V3100" s="578">
        <v>1436.2429211934348</v>
      </c>
      <c r="W3100" s="578">
        <v>0.44642169811413573</v>
      </c>
      <c r="X3100" s="578">
        <v>4.0276254017044245E-2</v>
      </c>
      <c r="Y3100" s="578">
        <v>7.6041777647333168E-3</v>
      </c>
    </row>
    <row r="3101" spans="1:25" x14ac:dyDescent="0.3">
      <c r="A3101" s="310" t="s">
        <v>5507</v>
      </c>
      <c r="B3101" s="310" t="s">
        <v>191</v>
      </c>
      <c r="C3101" s="310" t="s">
        <v>5049</v>
      </c>
      <c r="D3101" s="36">
        <v>11</v>
      </c>
      <c r="E3101" s="36">
        <v>2020</v>
      </c>
      <c r="F3101" s="578">
        <v>2.8308116361877125</v>
      </c>
      <c r="G3101" s="578">
        <v>1137.6547826131125</v>
      </c>
      <c r="H3101" s="578">
        <v>0.34919228508078903</v>
      </c>
      <c r="I3101" s="578">
        <v>2.6861587355369903E-2</v>
      </c>
      <c r="J3101" s="578">
        <v>6.0232954492676054E-3</v>
      </c>
      <c r="K3101" s="578">
        <v>3.5775130233669099</v>
      </c>
      <c r="L3101" s="578">
        <v>1399.1171760559025</v>
      </c>
      <c r="M3101" s="578">
        <v>0.39522196434457574</v>
      </c>
      <c r="N3101" s="578">
        <v>4.5189915496545503E-2</v>
      </c>
      <c r="O3101" s="578">
        <v>7.4076130792188099E-3</v>
      </c>
      <c r="P3101" s="578">
        <v>2.8308118969580325</v>
      </c>
      <c r="Q3101" s="578">
        <v>1137.6547826131125</v>
      </c>
      <c r="R3101" s="578">
        <v>0.34919228524085999</v>
      </c>
      <c r="S3101" s="578">
        <v>2.6861587355369899E-2</v>
      </c>
      <c r="T3101" s="578">
        <v>6.0232954516929241E-3</v>
      </c>
      <c r="U3101" s="578">
        <v>3.5775130233669099</v>
      </c>
      <c r="V3101" s="578">
        <v>1399.1171760559025</v>
      </c>
      <c r="W3101" s="578">
        <v>0.39522195864022502</v>
      </c>
      <c r="X3101" s="578">
        <v>4.5189908938633921E-2</v>
      </c>
      <c r="Y3101" s="578">
        <v>7.4076131325758318E-3</v>
      </c>
    </row>
    <row r="3102" spans="1:25" x14ac:dyDescent="0.3">
      <c r="A3102" s="310" t="s">
        <v>5508</v>
      </c>
      <c r="B3102" s="310" t="s">
        <v>191</v>
      </c>
      <c r="C3102" s="310" t="s">
        <v>5049</v>
      </c>
      <c r="D3102" s="36">
        <v>12</v>
      </c>
      <c r="E3102" s="36">
        <v>2020</v>
      </c>
      <c r="F3102" s="578">
        <v>3.3074123546248302</v>
      </c>
      <c r="G3102" s="578">
        <v>1251.900513966875</v>
      </c>
      <c r="H3102" s="578">
        <v>0.29107613633580776</v>
      </c>
      <c r="I3102" s="578">
        <v>3.7595477875887129E-2</v>
      </c>
      <c r="J3102" s="578">
        <v>6.6281805945133431E-3</v>
      </c>
      <c r="K3102" s="578">
        <v>3.5647132111043849</v>
      </c>
      <c r="L3102" s="578">
        <v>1367.8386370340927</v>
      </c>
      <c r="M3102" s="578">
        <v>0.35300783663114954</v>
      </c>
      <c r="N3102" s="578">
        <v>4.917753936873237E-2</v>
      </c>
      <c r="O3102" s="578">
        <v>7.2420092037646048E-3</v>
      </c>
      <c r="P3102" s="578">
        <v>3.3074123546248302</v>
      </c>
      <c r="Q3102" s="578">
        <v>1251.900513966875</v>
      </c>
      <c r="R3102" s="578">
        <v>0.29107613649224073</v>
      </c>
      <c r="S3102" s="578">
        <v>3.7595478405061472E-2</v>
      </c>
      <c r="T3102" s="578">
        <v>6.6281805945133431E-3</v>
      </c>
      <c r="U3102" s="578">
        <v>3.5647134718747022</v>
      </c>
      <c r="V3102" s="578">
        <v>1367.8386370340927</v>
      </c>
      <c r="W3102" s="578">
        <v>0.35300790281326</v>
      </c>
      <c r="X3102" s="578">
        <v>4.9177535711957376E-2</v>
      </c>
      <c r="Y3102" s="578">
        <v>7.2420091504075829E-3</v>
      </c>
    </row>
    <row r="3103" spans="1:25" x14ac:dyDescent="0.3">
      <c r="A3103" s="310" t="s">
        <v>5509</v>
      </c>
      <c r="B3103" s="310" t="s">
        <v>191</v>
      </c>
      <c r="C3103" s="310" t="s">
        <v>5049</v>
      </c>
      <c r="D3103" s="36">
        <v>13</v>
      </c>
      <c r="E3103" s="36">
        <v>2020</v>
      </c>
      <c r="F3103" s="578">
        <v>3.2591005376598297</v>
      </c>
      <c r="G3103" s="578">
        <v>1226.1525065104099</v>
      </c>
      <c r="H3103" s="578">
        <v>0.26110367872752221</v>
      </c>
      <c r="I3103" s="578">
        <v>3.8274999998975497E-2</v>
      </c>
      <c r="J3103" s="578">
        <v>6.4918561159477825E-3</v>
      </c>
      <c r="K3103" s="578">
        <v>3.4806992866820075</v>
      </c>
      <c r="L3103" s="578">
        <v>1330.8234507242776</v>
      </c>
      <c r="M3103" s="578">
        <v>0.32252696323848751</v>
      </c>
      <c r="N3103" s="578">
        <v>4.9514848591570577E-2</v>
      </c>
      <c r="O3103" s="578">
        <v>7.0460286321273654E-3</v>
      </c>
      <c r="P3103" s="578">
        <v>3.2591008505842174</v>
      </c>
      <c r="Q3103" s="578">
        <v>1226.1525065104099</v>
      </c>
      <c r="R3103" s="578">
        <v>0.26110368400501677</v>
      </c>
      <c r="S3103" s="578">
        <v>3.8275003142189172E-2</v>
      </c>
      <c r="T3103" s="578">
        <v>6.4918560625907597E-3</v>
      </c>
      <c r="U3103" s="578">
        <v>3.4806992866244824</v>
      </c>
      <c r="V3103" s="578">
        <v>1330.8234507242776</v>
      </c>
      <c r="W3103" s="578">
        <v>0.32252700880538476</v>
      </c>
      <c r="X3103" s="578">
        <v>4.9514844939949343E-2</v>
      </c>
      <c r="Y3103" s="578">
        <v>7.0460286321273654E-3</v>
      </c>
    </row>
    <row r="3104" spans="1:25" x14ac:dyDescent="0.3">
      <c r="A3104" s="310" t="s">
        <v>5510</v>
      </c>
      <c r="B3104" s="310" t="s">
        <v>191</v>
      </c>
      <c r="C3104" s="310" t="s">
        <v>5049</v>
      </c>
      <c r="D3104" s="36">
        <v>14</v>
      </c>
      <c r="E3104" s="36">
        <v>2020</v>
      </c>
      <c r="F3104" s="578">
        <v>3.3740465761287197</v>
      </c>
      <c r="G3104" s="578">
        <v>1286.0898844400976</v>
      </c>
      <c r="H3104" s="578">
        <v>0.27411635429598352</v>
      </c>
      <c r="I3104" s="578">
        <v>3.7631752600039627E-2</v>
      </c>
      <c r="J3104" s="578">
        <v>6.8091894985021348E-3</v>
      </c>
      <c r="K3104" s="578">
        <v>3.5772331089537999</v>
      </c>
      <c r="L3104" s="578">
        <v>1381.510512034095</v>
      </c>
      <c r="M3104" s="578">
        <v>0.32987159007461703</v>
      </c>
      <c r="N3104" s="578">
        <v>4.8859281745990246E-2</v>
      </c>
      <c r="O3104" s="578">
        <v>7.3143952467944421E-3</v>
      </c>
      <c r="P3104" s="578">
        <v>3.3740466804729228</v>
      </c>
      <c r="Q3104" s="578">
        <v>1286.0898323059025</v>
      </c>
      <c r="R3104" s="578">
        <v>0.2741163644883875</v>
      </c>
      <c r="S3104" s="578">
        <v>3.7631755743253274E-2</v>
      </c>
      <c r="T3104" s="578">
        <v>6.8091894985021348E-3</v>
      </c>
      <c r="U3104" s="578">
        <v>3.5772331089485703</v>
      </c>
      <c r="V3104" s="578">
        <v>1381.510512034095</v>
      </c>
      <c r="W3104" s="578">
        <v>0.32987159034140201</v>
      </c>
      <c r="X3104" s="578">
        <v>4.8859284915730876E-2</v>
      </c>
      <c r="Y3104" s="578">
        <v>7.3143953535084877E-3</v>
      </c>
    </row>
    <row r="3105" spans="1:25" x14ac:dyDescent="0.3">
      <c r="A3105" s="310" t="s">
        <v>5511</v>
      </c>
      <c r="B3105" s="310" t="s">
        <v>191</v>
      </c>
      <c r="C3105" s="310" t="s">
        <v>5049</v>
      </c>
      <c r="D3105" s="36">
        <v>15</v>
      </c>
      <c r="E3105" s="36">
        <v>2020</v>
      </c>
      <c r="F3105" s="578">
        <v>3.4880495484391401</v>
      </c>
      <c r="G3105" s="578">
        <v>1344.8441708882626</v>
      </c>
      <c r="H3105" s="578">
        <v>0.28824868059746178</v>
      </c>
      <c r="I3105" s="578">
        <v>3.7035533473499499E-2</v>
      </c>
      <c r="J3105" s="578">
        <v>7.1202656448197807E-3</v>
      </c>
      <c r="K3105" s="578">
        <v>3.6713769267371301</v>
      </c>
      <c r="L3105" s="578">
        <v>1429.86203638712</v>
      </c>
      <c r="M3105" s="578">
        <v>0.33704105588549227</v>
      </c>
      <c r="N3105" s="578">
        <v>4.7239306586561648E-2</v>
      </c>
      <c r="O3105" s="578">
        <v>7.5703879532132579E-3</v>
      </c>
      <c r="P3105" s="578">
        <v>3.4880495484494451</v>
      </c>
      <c r="Q3105" s="578">
        <v>1344.8441708882626</v>
      </c>
      <c r="R3105" s="578">
        <v>0.28824871252315099</v>
      </c>
      <c r="S3105" s="578">
        <v>3.7035534007676049E-2</v>
      </c>
      <c r="T3105" s="578">
        <v>7.1202655938880782E-3</v>
      </c>
      <c r="U3105" s="578">
        <v>3.6713769267371301</v>
      </c>
      <c r="V3105" s="578">
        <v>1429.86203575134</v>
      </c>
      <c r="W3105" s="578">
        <v>0.33704109133395749</v>
      </c>
      <c r="X3105" s="578">
        <v>4.7239309729926945E-2</v>
      </c>
      <c r="Y3105" s="578">
        <v>7.5703879047068715E-3</v>
      </c>
    </row>
    <row r="3106" spans="1:25" x14ac:dyDescent="0.3">
      <c r="A3106" s="580" t="s">
        <v>5512</v>
      </c>
      <c r="B3106" s="580" t="s">
        <v>191</v>
      </c>
      <c r="C3106" s="580" t="s">
        <v>5049</v>
      </c>
      <c r="D3106" s="581">
        <v>16</v>
      </c>
      <c r="E3106" s="581">
        <v>2020</v>
      </c>
      <c r="F3106" s="582">
        <v>3.6713869410182225</v>
      </c>
      <c r="G3106" s="582">
        <v>1426.8862520853625</v>
      </c>
      <c r="H3106" s="582">
        <v>0.30780712665485499</v>
      </c>
      <c r="I3106" s="582">
        <v>3.6922110429562352E-2</v>
      </c>
      <c r="J3106" s="582">
        <v>7.5546345712306558E-3</v>
      </c>
      <c r="K3106" s="582">
        <v>3.8303828937059698</v>
      </c>
      <c r="L3106" s="582">
        <v>1500.675882975255</v>
      </c>
      <c r="M3106" s="582">
        <v>0.35093596636336999</v>
      </c>
      <c r="N3106" s="582">
        <v>4.6611804308668028E-2</v>
      </c>
      <c r="O3106" s="582">
        <v>7.9453149276863099E-3</v>
      </c>
      <c r="P3106" s="582">
        <v>3.6713869410600575</v>
      </c>
      <c r="Q3106" s="582">
        <v>1426.8863042195599</v>
      </c>
      <c r="R3106" s="582">
        <v>0.30780712670821198</v>
      </c>
      <c r="S3106" s="582">
        <v>3.6922114661744353E-2</v>
      </c>
      <c r="T3106" s="582">
        <v>7.5546345712306558E-3</v>
      </c>
      <c r="U3106" s="582">
        <v>3.8303828937059676</v>
      </c>
      <c r="V3106" s="582">
        <v>1500.6758308410601</v>
      </c>
      <c r="W3106" s="582">
        <v>0.35093597698141754</v>
      </c>
      <c r="X3106" s="582">
        <v>4.6611799085894676E-2</v>
      </c>
      <c r="Y3106" s="582">
        <v>7.945314879179927E-3</v>
      </c>
    </row>
    <row r="3107" spans="1:25" x14ac:dyDescent="0.3">
      <c r="A3107" s="310" t="s">
        <v>5513</v>
      </c>
      <c r="B3107" s="310" t="s">
        <v>191</v>
      </c>
      <c r="C3107" s="310" t="s">
        <v>5049</v>
      </c>
      <c r="D3107" s="36">
        <v>1</v>
      </c>
      <c r="E3107" s="36">
        <v>2030</v>
      </c>
      <c r="F3107" s="578">
        <v>6.3546042640227798</v>
      </c>
      <c r="G3107" s="578">
        <v>6517.9375661214153</v>
      </c>
      <c r="H3107" s="578">
        <v>1.32216518558561</v>
      </c>
      <c r="I3107" s="578">
        <v>1.7788881498063298E-2</v>
      </c>
      <c r="J3107" s="578">
        <v>3.4509145499517446E-2</v>
      </c>
      <c r="K3107" s="578">
        <v>6.1053643870400203</v>
      </c>
      <c r="L3107" s="578">
        <v>6360.9006271362232</v>
      </c>
      <c r="M3107" s="578">
        <v>1.3161873593926401</v>
      </c>
      <c r="N3107" s="578">
        <v>1.6397337065427502E-2</v>
      </c>
      <c r="O3107" s="578">
        <v>3.3677725257196749E-2</v>
      </c>
      <c r="P3107" s="578">
        <v>6.3546042640227798</v>
      </c>
      <c r="Q3107" s="578">
        <v>6517.9374593098928</v>
      </c>
      <c r="R3107" s="578">
        <v>1.32216518558561</v>
      </c>
      <c r="S3107" s="578">
        <v>1.7788881471915326E-2</v>
      </c>
      <c r="T3107" s="578">
        <v>3.4509146023386394E-2</v>
      </c>
      <c r="U3107" s="578">
        <v>6.1053643870400203</v>
      </c>
      <c r="V3107" s="578">
        <v>6360.900627136225</v>
      </c>
      <c r="W3107" s="578">
        <v>1.3161873593926401</v>
      </c>
      <c r="X3107" s="578">
        <v>1.6397337065427502E-2</v>
      </c>
      <c r="Y3107" s="578">
        <v>3.3677725257196749E-2</v>
      </c>
    </row>
    <row r="3108" spans="1:25" x14ac:dyDescent="0.3">
      <c r="A3108" s="310" t="s">
        <v>5514</v>
      </c>
      <c r="B3108" s="310" t="s">
        <v>191</v>
      </c>
      <c r="C3108" s="310" t="s">
        <v>5049</v>
      </c>
      <c r="D3108" s="36">
        <v>2</v>
      </c>
      <c r="E3108" s="36">
        <v>2030</v>
      </c>
      <c r="F3108" s="578">
        <v>4.0607126348622797</v>
      </c>
      <c r="G3108" s="578">
        <v>3835.1520818074496</v>
      </c>
      <c r="H3108" s="578">
        <v>0.79364160913974002</v>
      </c>
      <c r="I3108" s="578">
        <v>9.9987252054537096E-3</v>
      </c>
      <c r="J3108" s="578">
        <v>2.030517239472825E-2</v>
      </c>
      <c r="K3108" s="578">
        <v>4.0229007972322908</v>
      </c>
      <c r="L3108" s="578">
        <v>3793.6504033406527</v>
      </c>
      <c r="M3108" s="578">
        <v>0.86402322165667966</v>
      </c>
      <c r="N3108" s="578">
        <v>8.7664135089653376E-3</v>
      </c>
      <c r="O3108" s="578">
        <v>2.00854457022311E-2</v>
      </c>
      <c r="P3108" s="578">
        <v>4.0607126348622797</v>
      </c>
      <c r="Q3108" s="578">
        <v>3835.1520296732524</v>
      </c>
      <c r="R3108" s="578">
        <v>0.79364160386224558</v>
      </c>
      <c r="S3108" s="578">
        <v>9.9987248396094675E-3</v>
      </c>
      <c r="T3108" s="578">
        <v>2.030517239472825E-2</v>
      </c>
      <c r="U3108" s="578">
        <v>4.0229007972270603</v>
      </c>
      <c r="V3108" s="578">
        <v>3793.6503512064573</v>
      </c>
      <c r="W3108" s="578">
        <v>0.86402315304925026</v>
      </c>
      <c r="X3108" s="578">
        <v>8.7664137768115255E-3</v>
      </c>
      <c r="Y3108" s="578">
        <v>2.0085444673895753E-2</v>
      </c>
    </row>
    <row r="3109" spans="1:25" x14ac:dyDescent="0.3">
      <c r="A3109" s="310" t="s">
        <v>5515</v>
      </c>
      <c r="B3109" s="310" t="s">
        <v>191</v>
      </c>
      <c r="C3109" s="310" t="s">
        <v>5049</v>
      </c>
      <c r="D3109" s="36">
        <v>3</v>
      </c>
      <c r="E3109" s="36">
        <v>2030</v>
      </c>
      <c r="F3109" s="578">
        <v>2.1800480976526098</v>
      </c>
      <c r="G3109" s="578">
        <v>2031.3565711975052</v>
      </c>
      <c r="H3109" s="578">
        <v>0.41683454554004074</v>
      </c>
      <c r="I3109" s="578">
        <v>4.6032434693756797E-3</v>
      </c>
      <c r="J3109" s="578">
        <v>1.07549885869957E-2</v>
      </c>
      <c r="K3109" s="578">
        <v>2.9465177831370899</v>
      </c>
      <c r="L3109" s="578">
        <v>2622.1029256184852</v>
      </c>
      <c r="M3109" s="578">
        <v>0.58513518496329153</v>
      </c>
      <c r="N3109" s="578">
        <v>5.1548675762091954E-3</v>
      </c>
      <c r="O3109" s="578">
        <v>1.3882700024017399E-2</v>
      </c>
      <c r="P3109" s="578">
        <v>2.1800476282660326</v>
      </c>
      <c r="Q3109" s="578">
        <v>2031.3566233317001</v>
      </c>
      <c r="R3109" s="578">
        <v>0.4168345445796145</v>
      </c>
      <c r="S3109" s="578">
        <v>4.6032436216591997E-3</v>
      </c>
      <c r="T3109" s="578">
        <v>1.07549885869957E-2</v>
      </c>
      <c r="U3109" s="578">
        <v>2.9465177831370899</v>
      </c>
      <c r="V3109" s="578">
        <v>2622.1028734842903</v>
      </c>
      <c r="W3109" s="578">
        <v>0.58513518496329175</v>
      </c>
      <c r="X3109" s="578">
        <v>5.1548670174952323E-3</v>
      </c>
      <c r="Y3109" s="578">
        <v>1.3882700024017399E-2</v>
      </c>
    </row>
    <row r="3110" spans="1:25" x14ac:dyDescent="0.3">
      <c r="A3110" s="310" t="s">
        <v>5516</v>
      </c>
      <c r="B3110" s="310" t="s">
        <v>191</v>
      </c>
      <c r="C3110" s="310" t="s">
        <v>5049</v>
      </c>
      <c r="D3110" s="36">
        <v>4</v>
      </c>
      <c r="E3110" s="36">
        <v>2030</v>
      </c>
      <c r="F3110" s="578">
        <v>1.1136345456616199</v>
      </c>
      <c r="G3110" s="578">
        <v>1092.86094029744</v>
      </c>
      <c r="H3110" s="578">
        <v>0.232626673476867</v>
      </c>
      <c r="I3110" s="578">
        <v>2.94658550774329E-3</v>
      </c>
      <c r="J3110" s="578">
        <v>5.7861408228442653E-3</v>
      </c>
      <c r="K3110" s="578">
        <v>2.55577224996523</v>
      </c>
      <c r="L3110" s="578">
        <v>2224.3995819091751</v>
      </c>
      <c r="M3110" s="578">
        <v>0.46199671134430254</v>
      </c>
      <c r="N3110" s="578">
        <v>3.9955904176167626E-3</v>
      </c>
      <c r="O3110" s="578">
        <v>1.1777060378032349E-2</v>
      </c>
      <c r="P3110" s="578">
        <v>1.1136345456616199</v>
      </c>
      <c r="Q3110" s="578">
        <v>1092.86094029744</v>
      </c>
      <c r="R3110" s="578">
        <v>0.23262667384187777</v>
      </c>
      <c r="S3110" s="578">
        <v>2.94658550774329E-3</v>
      </c>
      <c r="T3110" s="578">
        <v>5.7861408228442653E-3</v>
      </c>
      <c r="U3110" s="578">
        <v>2.55577224996523</v>
      </c>
      <c r="V3110" s="578">
        <v>2224.3995819091751</v>
      </c>
      <c r="W3110" s="578">
        <v>0.46199671187787278</v>
      </c>
      <c r="X3110" s="578">
        <v>3.99559041867784E-3</v>
      </c>
      <c r="Y3110" s="578">
        <v>1.1777060378032349E-2</v>
      </c>
    </row>
    <row r="3111" spans="1:25" x14ac:dyDescent="0.3">
      <c r="A3111" s="310" t="s">
        <v>5517</v>
      </c>
      <c r="B3111" s="310" t="s">
        <v>191</v>
      </c>
      <c r="C3111" s="310" t="s">
        <v>5049</v>
      </c>
      <c r="D3111" s="36">
        <v>5</v>
      </c>
      <c r="E3111" s="36">
        <v>2030</v>
      </c>
      <c r="F3111" s="578">
        <v>1.2244390055057</v>
      </c>
      <c r="G3111" s="578">
        <v>1129.10667419433</v>
      </c>
      <c r="H3111" s="578">
        <v>0.232403809515138</v>
      </c>
      <c r="I3111" s="578">
        <v>3.1129762586393373E-3</v>
      </c>
      <c r="J3111" s="578">
        <v>5.9780465429260651E-3</v>
      </c>
      <c r="K3111" s="578">
        <v>2.3194628059716198</v>
      </c>
      <c r="L3111" s="578">
        <v>1988.3050003051676</v>
      </c>
      <c r="M3111" s="578">
        <v>0.37517618807032649</v>
      </c>
      <c r="N3111" s="578">
        <v>3.5791202650822551E-3</v>
      </c>
      <c r="O3111" s="578">
        <v>1.0527065712570473E-2</v>
      </c>
      <c r="P3111" s="578">
        <v>1.2244390055057</v>
      </c>
      <c r="Q3111" s="578">
        <v>1129.10667419433</v>
      </c>
      <c r="R3111" s="578">
        <v>0.23240379391548477</v>
      </c>
      <c r="S3111" s="578">
        <v>3.1129762503023005E-3</v>
      </c>
      <c r="T3111" s="578">
        <v>5.9780465429260651E-3</v>
      </c>
      <c r="U3111" s="578">
        <v>2.31946280597215</v>
      </c>
      <c r="V3111" s="578">
        <v>1988.3050003051676</v>
      </c>
      <c r="W3111" s="578">
        <v>0.37517618294805255</v>
      </c>
      <c r="X3111" s="578">
        <v>3.5791201096912945E-3</v>
      </c>
      <c r="Y3111" s="578">
        <v>1.0527065712570473E-2</v>
      </c>
    </row>
    <row r="3112" spans="1:25" x14ac:dyDescent="0.3">
      <c r="A3112" s="310" t="s">
        <v>5518</v>
      </c>
      <c r="B3112" s="310" t="s">
        <v>191</v>
      </c>
      <c r="C3112" s="310" t="s">
        <v>5049</v>
      </c>
      <c r="D3112" s="36">
        <v>6</v>
      </c>
      <c r="E3112" s="36">
        <v>2030</v>
      </c>
      <c r="F3112" s="578">
        <v>1.2909215860490799</v>
      </c>
      <c r="G3112" s="578">
        <v>1150.85781351725</v>
      </c>
      <c r="H3112" s="578">
        <v>0.23227103706449201</v>
      </c>
      <c r="I3112" s="578">
        <v>3.2128083443865273E-3</v>
      </c>
      <c r="J3112" s="578">
        <v>6.0932071476903042E-3</v>
      </c>
      <c r="K3112" s="578">
        <v>2.1311451273281001</v>
      </c>
      <c r="L3112" s="578">
        <v>1818.0760320027625</v>
      </c>
      <c r="M3112" s="578">
        <v>0.30713436472433325</v>
      </c>
      <c r="N3112" s="578">
        <v>3.2294395862398502E-3</v>
      </c>
      <c r="O3112" s="578">
        <v>9.6257842330184328E-3</v>
      </c>
      <c r="P3112" s="578">
        <v>1.2909215860490799</v>
      </c>
      <c r="Q3112" s="578">
        <v>1150.85781351725</v>
      </c>
      <c r="R3112" s="578">
        <v>0.23227103706449201</v>
      </c>
      <c r="S3112" s="578">
        <v>3.2128083980940848E-3</v>
      </c>
      <c r="T3112" s="578">
        <v>6.0932072495537143E-3</v>
      </c>
      <c r="U3112" s="578">
        <v>2.1311451273286299</v>
      </c>
      <c r="V3112" s="578">
        <v>1818.0760320027625</v>
      </c>
      <c r="W3112" s="578">
        <v>0.30713436477526523</v>
      </c>
      <c r="X3112" s="578">
        <v>3.2294396847968622E-3</v>
      </c>
      <c r="Y3112" s="578">
        <v>9.6257842330184328E-3</v>
      </c>
    </row>
    <row r="3113" spans="1:25" x14ac:dyDescent="0.3">
      <c r="A3113" s="310" t="s">
        <v>5519</v>
      </c>
      <c r="B3113" s="310" t="s">
        <v>191</v>
      </c>
      <c r="C3113" s="310" t="s">
        <v>5049</v>
      </c>
      <c r="D3113" s="36">
        <v>7</v>
      </c>
      <c r="E3113" s="36">
        <v>2030</v>
      </c>
      <c r="F3113" s="578">
        <v>1.3352434654552701</v>
      </c>
      <c r="G3113" s="578">
        <v>1165.3595822652126</v>
      </c>
      <c r="H3113" s="578">
        <v>0.23218187084421499</v>
      </c>
      <c r="I3113" s="578">
        <v>3.2793666711465074E-3</v>
      </c>
      <c r="J3113" s="578">
        <v>6.1699826813613329E-3</v>
      </c>
      <c r="K3113" s="578">
        <v>2.1703768047877099</v>
      </c>
      <c r="L3113" s="578">
        <v>1781.0625089009575</v>
      </c>
      <c r="M3113" s="578">
        <v>0.278665453894063</v>
      </c>
      <c r="N3113" s="578">
        <v>4.1396853108797826E-3</v>
      </c>
      <c r="O3113" s="578">
        <v>9.4298268377315236E-3</v>
      </c>
      <c r="P3113" s="578">
        <v>1.3352434654552701</v>
      </c>
      <c r="Q3113" s="578">
        <v>1165.3595822652126</v>
      </c>
      <c r="R3113" s="578">
        <v>0.23218187084421499</v>
      </c>
      <c r="S3113" s="578">
        <v>3.2793666711465074E-3</v>
      </c>
      <c r="T3113" s="578">
        <v>6.1699826813613329E-3</v>
      </c>
      <c r="U3113" s="578">
        <v>2.1703768047855898</v>
      </c>
      <c r="V3113" s="578">
        <v>1781.0626653035449</v>
      </c>
      <c r="W3113" s="578">
        <v>0.278665453894063</v>
      </c>
      <c r="X3113" s="578">
        <v>4.139685096940105E-3</v>
      </c>
      <c r="Y3113" s="578">
        <v>9.4298268377315236E-3</v>
      </c>
    </row>
    <row r="3114" spans="1:25" x14ac:dyDescent="0.3">
      <c r="A3114" s="310" t="s">
        <v>5520</v>
      </c>
      <c r="B3114" s="310" t="s">
        <v>191</v>
      </c>
      <c r="C3114" s="310" t="s">
        <v>5049</v>
      </c>
      <c r="D3114" s="36">
        <v>8</v>
      </c>
      <c r="E3114" s="36">
        <v>2030</v>
      </c>
      <c r="F3114" s="578">
        <v>1.2708708545287599</v>
      </c>
      <c r="G3114" s="578">
        <v>1085.1199951171825</v>
      </c>
      <c r="H3114" s="578">
        <v>0.19871890265494499</v>
      </c>
      <c r="I3114" s="578">
        <v>2.8727822703160624E-3</v>
      </c>
      <c r="J3114" s="578">
        <v>5.745158052983845E-3</v>
      </c>
      <c r="K3114" s="578">
        <v>1.8887155917182099</v>
      </c>
      <c r="L3114" s="578">
        <v>1496.5428123474051</v>
      </c>
      <c r="M3114" s="578">
        <v>0.20750741334632</v>
      </c>
      <c r="N3114" s="578">
        <v>4.121912054339795E-3</v>
      </c>
      <c r="O3114" s="578">
        <v>7.9234321941233504E-3</v>
      </c>
      <c r="P3114" s="578">
        <v>1.2708708545287599</v>
      </c>
      <c r="Q3114" s="578">
        <v>1085.1199951171825</v>
      </c>
      <c r="R3114" s="578">
        <v>0.19871890265494499</v>
      </c>
      <c r="S3114" s="578">
        <v>2.8727821149251024E-3</v>
      </c>
      <c r="T3114" s="578">
        <v>5.7451578977634173E-3</v>
      </c>
      <c r="U3114" s="578">
        <v>1.8887155917182099</v>
      </c>
      <c r="V3114" s="578">
        <v>1496.5428123474051</v>
      </c>
      <c r="W3114" s="578">
        <v>0.20750741344818352</v>
      </c>
      <c r="X3114" s="578">
        <v>4.1219121572642781E-3</v>
      </c>
      <c r="Y3114" s="578">
        <v>7.9234322426297334E-3</v>
      </c>
    </row>
    <row r="3115" spans="1:25" x14ac:dyDescent="0.3">
      <c r="A3115" s="310" t="s">
        <v>5521</v>
      </c>
      <c r="B3115" s="310" t="s">
        <v>191</v>
      </c>
      <c r="C3115" s="310" t="s">
        <v>5049</v>
      </c>
      <c r="D3115" s="36">
        <v>9</v>
      </c>
      <c r="E3115" s="36">
        <v>2030</v>
      </c>
      <c r="F3115" s="578">
        <v>1.22259893652153</v>
      </c>
      <c r="G3115" s="578">
        <v>1024.9456602732305</v>
      </c>
      <c r="H3115" s="578">
        <v>0.173621950903907</v>
      </c>
      <c r="I3115" s="578">
        <v>2.56784931194905E-3</v>
      </c>
      <c r="J3115" s="578">
        <v>5.4265649887383872E-3</v>
      </c>
      <c r="K3115" s="578">
        <v>1.87545505431626</v>
      </c>
      <c r="L3115" s="578">
        <v>1448.4867528279574</v>
      </c>
      <c r="M3115" s="578">
        <v>0.17261585243977601</v>
      </c>
      <c r="N3115" s="578">
        <v>5.0467429027965666E-3</v>
      </c>
      <c r="O3115" s="578">
        <v>7.6690043836909593E-3</v>
      </c>
      <c r="P3115" s="578">
        <v>1.22259893652153</v>
      </c>
      <c r="Q3115" s="578">
        <v>1024.9456602732305</v>
      </c>
      <c r="R3115" s="578">
        <v>0.173621950903907</v>
      </c>
      <c r="S3115" s="578">
        <v>2.5678492076603222E-3</v>
      </c>
      <c r="T3115" s="578">
        <v>5.4265649378066848E-3</v>
      </c>
      <c r="U3115" s="578">
        <v>1.87545505431626</v>
      </c>
      <c r="V3115" s="578">
        <v>1448.4867528279574</v>
      </c>
      <c r="W3115" s="578">
        <v>0.17261585243977601</v>
      </c>
      <c r="X3115" s="578">
        <v>5.0467431663226547E-3</v>
      </c>
      <c r="Y3115" s="578">
        <v>7.669004437047983E-3</v>
      </c>
    </row>
    <row r="3116" spans="1:25" x14ac:dyDescent="0.3">
      <c r="A3116" s="310" t="s">
        <v>5522</v>
      </c>
      <c r="B3116" s="310" t="s">
        <v>191</v>
      </c>
      <c r="C3116" s="310" t="s">
        <v>5049</v>
      </c>
      <c r="D3116" s="36">
        <v>10</v>
      </c>
      <c r="E3116" s="36">
        <v>2030</v>
      </c>
      <c r="F3116" s="578">
        <v>1.1850473429692474</v>
      </c>
      <c r="G3116" s="578">
        <v>978.13903617858773</v>
      </c>
      <c r="H3116" s="578">
        <v>0.15410164650529601</v>
      </c>
      <c r="I3116" s="578">
        <v>2.3306771854549849E-3</v>
      </c>
      <c r="J3116" s="578">
        <v>5.1787478053787056E-3</v>
      </c>
      <c r="K3116" s="578">
        <v>1.86365453187886</v>
      </c>
      <c r="L3116" s="578">
        <v>1408.5742746988876</v>
      </c>
      <c r="M3116" s="578">
        <v>0.14464340617026475</v>
      </c>
      <c r="N3116" s="578">
        <v>5.7160463224287571E-3</v>
      </c>
      <c r="O3116" s="578">
        <v>7.4576830763059317E-3</v>
      </c>
      <c r="P3116" s="578">
        <v>1.1850473429703126</v>
      </c>
      <c r="Q3116" s="578">
        <v>978.13903617858773</v>
      </c>
      <c r="R3116" s="578">
        <v>0.15410164650529601</v>
      </c>
      <c r="S3116" s="578">
        <v>2.3306772363866878E-3</v>
      </c>
      <c r="T3116" s="578">
        <v>5.1787479120927503E-3</v>
      </c>
      <c r="U3116" s="578">
        <v>1.8636545318767401</v>
      </c>
      <c r="V3116" s="578">
        <v>1408.5742746988876</v>
      </c>
      <c r="W3116" s="578">
        <v>0.14464340653527524</v>
      </c>
      <c r="X3116" s="578">
        <v>5.7160462195042722E-3</v>
      </c>
      <c r="Y3116" s="578">
        <v>7.4576830763059317E-3</v>
      </c>
    </row>
    <row r="3117" spans="1:25" x14ac:dyDescent="0.3">
      <c r="A3117" s="310" t="s">
        <v>5523</v>
      </c>
      <c r="B3117" s="310" t="s">
        <v>191</v>
      </c>
      <c r="C3117" s="310" t="s">
        <v>5049</v>
      </c>
      <c r="D3117" s="36">
        <v>11</v>
      </c>
      <c r="E3117" s="36">
        <v>2030</v>
      </c>
      <c r="F3117" s="578">
        <v>1.4839793350402</v>
      </c>
      <c r="G3117" s="578">
        <v>1115.5139719645126</v>
      </c>
      <c r="H3117" s="578">
        <v>0.110668791690841</v>
      </c>
      <c r="I3117" s="578">
        <v>3.7347919673607023E-3</v>
      </c>
      <c r="J3117" s="578">
        <v>5.9060778536756172E-3</v>
      </c>
      <c r="K3117" s="578">
        <v>1.8615045063304401</v>
      </c>
      <c r="L3117" s="578">
        <v>1372.4402224222777</v>
      </c>
      <c r="M3117" s="578">
        <v>0.1207227781572625</v>
      </c>
      <c r="N3117" s="578">
        <v>6.2846061723197E-3</v>
      </c>
      <c r="O3117" s="578">
        <v>7.266368452595387E-3</v>
      </c>
      <c r="P3117" s="578">
        <v>1.4839793350402</v>
      </c>
      <c r="Q3117" s="578">
        <v>1115.5139719645126</v>
      </c>
      <c r="R3117" s="578">
        <v>0.110668791690841</v>
      </c>
      <c r="S3117" s="578">
        <v>3.7347917066388853E-3</v>
      </c>
      <c r="T3117" s="578">
        <v>5.9060778536756172E-3</v>
      </c>
      <c r="U3117" s="578">
        <v>1.86150450632832</v>
      </c>
      <c r="V3117" s="578">
        <v>1372.4402224222777</v>
      </c>
      <c r="W3117" s="578">
        <v>0.1207227784179845</v>
      </c>
      <c r="X3117" s="578">
        <v>6.2846064335152071E-3</v>
      </c>
      <c r="Y3117" s="578">
        <v>7.2663686053904952E-3</v>
      </c>
    </row>
    <row r="3118" spans="1:25" x14ac:dyDescent="0.3">
      <c r="A3118" s="310" t="s">
        <v>5524</v>
      </c>
      <c r="B3118" s="310" t="s">
        <v>191</v>
      </c>
      <c r="C3118" s="310" t="s">
        <v>5049</v>
      </c>
      <c r="D3118" s="36">
        <v>12</v>
      </c>
      <c r="E3118" s="36">
        <v>2030</v>
      </c>
      <c r="F3118" s="578">
        <v>1.7285691485813</v>
      </c>
      <c r="G3118" s="578">
        <v>1227.91771189371</v>
      </c>
      <c r="H3118" s="578">
        <v>7.513255204927792E-2</v>
      </c>
      <c r="I3118" s="578">
        <v>4.8836186281467475E-3</v>
      </c>
      <c r="J3118" s="578">
        <v>6.5011952004472998E-3</v>
      </c>
      <c r="K3118" s="578">
        <v>1.8587643710203126</v>
      </c>
      <c r="L3118" s="578">
        <v>1341.98717753092</v>
      </c>
      <c r="M3118" s="578">
        <v>0.10118950429993349</v>
      </c>
      <c r="N3118" s="578">
        <v>6.7419578046686458E-3</v>
      </c>
      <c r="O3118" s="578">
        <v>7.1051355383436442E-3</v>
      </c>
      <c r="P3118" s="578">
        <v>1.7285691485813</v>
      </c>
      <c r="Q3118" s="578">
        <v>1227.91771189371</v>
      </c>
      <c r="R3118" s="578">
        <v>7.5132542210364278E-2</v>
      </c>
      <c r="S3118" s="578">
        <v>4.8836186211171102E-3</v>
      </c>
      <c r="T3118" s="578">
        <v>6.5011952004472998E-3</v>
      </c>
      <c r="U3118" s="578">
        <v>1.8587643710203126</v>
      </c>
      <c r="V3118" s="578">
        <v>1341.9872296651151</v>
      </c>
      <c r="W3118" s="578">
        <v>0.10118950422232326</v>
      </c>
      <c r="X3118" s="578">
        <v>6.7419579542805259E-3</v>
      </c>
      <c r="Y3118" s="578">
        <v>7.1051355383436442E-3</v>
      </c>
    </row>
    <row r="3119" spans="1:25" x14ac:dyDescent="0.3">
      <c r="A3119" s="310" t="s">
        <v>5525</v>
      </c>
      <c r="B3119" s="310" t="s">
        <v>191</v>
      </c>
      <c r="C3119" s="310" t="s">
        <v>5049</v>
      </c>
      <c r="D3119" s="36">
        <v>13</v>
      </c>
      <c r="E3119" s="36">
        <v>2030</v>
      </c>
      <c r="F3119" s="578">
        <v>1.68754747213824</v>
      </c>
      <c r="G3119" s="578">
        <v>1202.9362436930276</v>
      </c>
      <c r="H3119" s="578">
        <v>6.0948869552400198E-2</v>
      </c>
      <c r="I3119" s="578">
        <v>4.960108079558264E-3</v>
      </c>
      <c r="J3119" s="578">
        <v>6.368932091087718E-3</v>
      </c>
      <c r="K3119" s="578">
        <v>1.8007620825924227</v>
      </c>
      <c r="L3119" s="578">
        <v>1305.92030334472</v>
      </c>
      <c r="M3119" s="578">
        <v>8.7078562666041109E-2</v>
      </c>
      <c r="N3119" s="578">
        <v>6.7870161237048371E-3</v>
      </c>
      <c r="O3119" s="578">
        <v>6.9141789111502724E-3</v>
      </c>
      <c r="P3119" s="578">
        <v>1.68754747213824</v>
      </c>
      <c r="Q3119" s="578">
        <v>1202.9362436930276</v>
      </c>
      <c r="R3119" s="578">
        <v>6.0948862736950049E-2</v>
      </c>
      <c r="S3119" s="578">
        <v>4.9601080243822527E-3</v>
      </c>
      <c r="T3119" s="578">
        <v>6.368932091087718E-3</v>
      </c>
      <c r="U3119" s="578">
        <v>1.8007620825913602</v>
      </c>
      <c r="V3119" s="578">
        <v>1305.92030334472</v>
      </c>
      <c r="W3119" s="578">
        <v>8.7078565188373078E-2</v>
      </c>
      <c r="X3119" s="578">
        <v>6.787016122643757E-3</v>
      </c>
      <c r="Y3119" s="578">
        <v>6.9141788626438903E-3</v>
      </c>
    </row>
    <row r="3120" spans="1:25" x14ac:dyDescent="0.3">
      <c r="A3120" s="310" t="s">
        <v>5526</v>
      </c>
      <c r="B3120" s="310" t="s">
        <v>191</v>
      </c>
      <c r="C3120" s="310" t="s">
        <v>5049</v>
      </c>
      <c r="D3120" s="36">
        <v>14</v>
      </c>
      <c r="E3120" s="36">
        <v>2030</v>
      </c>
      <c r="F3120" s="578">
        <v>1.7188487920376798</v>
      </c>
      <c r="G3120" s="578">
        <v>1260.9954198201451</v>
      </c>
      <c r="H3120" s="578">
        <v>6.2046034320398222E-2</v>
      </c>
      <c r="I3120" s="578">
        <v>4.8979024606978722E-3</v>
      </c>
      <c r="J3120" s="578">
        <v>6.6763297121118078E-3</v>
      </c>
      <c r="K3120" s="578">
        <v>1.82445301546977</v>
      </c>
      <c r="L3120" s="578">
        <v>1354.961769104</v>
      </c>
      <c r="M3120" s="578">
        <v>8.5603228964221928E-2</v>
      </c>
      <c r="N3120" s="578">
        <v>6.7165314065959995E-3</v>
      </c>
      <c r="O3120" s="578">
        <v>7.1738256083335701E-3</v>
      </c>
      <c r="P3120" s="578">
        <v>1.7188487920392699</v>
      </c>
      <c r="Q3120" s="578">
        <v>1260.9954198201451</v>
      </c>
      <c r="R3120" s="578">
        <v>6.2046034263706376E-2</v>
      </c>
      <c r="S3120" s="578">
        <v>4.897902341591963E-3</v>
      </c>
      <c r="T3120" s="578">
        <v>6.6763296053977622E-3</v>
      </c>
      <c r="U3120" s="578">
        <v>1.8244530154702998</v>
      </c>
      <c r="V3120" s="578">
        <v>1354.961769104</v>
      </c>
      <c r="W3120" s="578">
        <v>8.5603231525359022E-2</v>
      </c>
      <c r="X3120" s="578">
        <v>6.7165313095832301E-3</v>
      </c>
      <c r="Y3120" s="578">
        <v>7.1738255064701627E-3</v>
      </c>
    </row>
    <row r="3121" spans="1:25" x14ac:dyDescent="0.3">
      <c r="A3121" s="310" t="s">
        <v>5527</v>
      </c>
      <c r="B3121" s="310" t="s">
        <v>191</v>
      </c>
      <c r="C3121" s="310" t="s">
        <v>5049</v>
      </c>
      <c r="D3121" s="36">
        <v>15</v>
      </c>
      <c r="E3121" s="36">
        <v>2030</v>
      </c>
      <c r="F3121" s="578">
        <v>1.7525900660699125</v>
      </c>
      <c r="G3121" s="578">
        <v>1317.9246978759725</v>
      </c>
      <c r="H3121" s="578">
        <v>6.3943896954697224E-2</v>
      </c>
      <c r="I3121" s="578">
        <v>4.8400363712251676E-3</v>
      </c>
      <c r="J3121" s="578">
        <v>6.9777349393310333E-3</v>
      </c>
      <c r="K3121" s="578">
        <v>1.8488839097978249</v>
      </c>
      <c r="L3121" s="578">
        <v>1401.7281252543075</v>
      </c>
      <c r="M3121" s="578">
        <v>8.4492066592550402E-2</v>
      </c>
      <c r="N3121" s="578">
        <v>6.4939627848540678E-3</v>
      </c>
      <c r="O3121" s="578">
        <v>7.421437199809585E-3</v>
      </c>
      <c r="P3121" s="578">
        <v>1.7525900660704425</v>
      </c>
      <c r="Q3121" s="578">
        <v>1317.9246978759725</v>
      </c>
      <c r="R3121" s="578">
        <v>6.3943890408154375E-2</v>
      </c>
      <c r="S3121" s="578">
        <v>4.8400360536599322E-3</v>
      </c>
      <c r="T3121" s="578">
        <v>6.9777348835486901E-3</v>
      </c>
      <c r="U3121" s="578">
        <v>1.8488839097972924</v>
      </c>
      <c r="V3121" s="578">
        <v>1401.7281252543075</v>
      </c>
      <c r="W3121" s="578">
        <v>8.4492066684712513E-2</v>
      </c>
      <c r="X3121" s="578">
        <v>6.4939629426703479E-3</v>
      </c>
      <c r="Y3121" s="578">
        <v>7.421437199809585E-3</v>
      </c>
    </row>
    <row r="3122" spans="1:25" x14ac:dyDescent="0.3">
      <c r="A3122" s="580" t="s">
        <v>5528</v>
      </c>
      <c r="B3122" s="580" t="s">
        <v>191</v>
      </c>
      <c r="C3122" s="580" t="s">
        <v>5049</v>
      </c>
      <c r="D3122" s="581">
        <v>16</v>
      </c>
      <c r="E3122" s="581">
        <v>2030</v>
      </c>
      <c r="F3122" s="582">
        <v>1.8256830661193799</v>
      </c>
      <c r="G3122" s="582">
        <v>1397.5864524841249</v>
      </c>
      <c r="H3122" s="582">
        <v>6.7452366746086512E-2</v>
      </c>
      <c r="I3122" s="582">
        <v>4.8202056222900521E-3</v>
      </c>
      <c r="J3122" s="582">
        <v>7.3995084094349278E-3</v>
      </c>
      <c r="K3122" s="582">
        <v>1.9108464895325501</v>
      </c>
      <c r="L3122" s="582">
        <v>1470.4367713928175</v>
      </c>
      <c r="M3122" s="582">
        <v>8.5640631771335976E-2</v>
      </c>
      <c r="N3122" s="582">
        <v>6.3921389948215276E-3</v>
      </c>
      <c r="O3122" s="582">
        <v>7.7852113245171425E-3</v>
      </c>
      <c r="P3122" s="582">
        <v>1.8256830661193799</v>
      </c>
      <c r="Q3122" s="582">
        <v>1397.5864524841249</v>
      </c>
      <c r="R3122" s="582">
        <v>6.7452368213101452E-2</v>
      </c>
      <c r="S3122" s="582">
        <v>4.8202057232818599E-3</v>
      </c>
      <c r="T3122" s="582">
        <v>7.399508356077905E-3</v>
      </c>
      <c r="U3122" s="582">
        <v>1.9108464895325501</v>
      </c>
      <c r="V3122" s="582">
        <v>1470.4367713928175</v>
      </c>
      <c r="W3122" s="582">
        <v>8.5640631771335948E-2</v>
      </c>
      <c r="X3122" s="582">
        <v>6.3921391972598871E-3</v>
      </c>
      <c r="Y3122" s="582">
        <v>7.7852112735854392E-3</v>
      </c>
    </row>
    <row r="3123" spans="1:25" x14ac:dyDescent="0.3">
      <c r="A3123" s="310" t="s">
        <v>5529</v>
      </c>
      <c r="B3123" s="310" t="s">
        <v>1697</v>
      </c>
      <c r="C3123" s="310" t="s">
        <v>5049</v>
      </c>
      <c r="D3123" s="36">
        <v>1</v>
      </c>
      <c r="E3123" s="36">
        <v>2012</v>
      </c>
      <c r="F3123" s="578">
        <v>11.05376891349743</v>
      </c>
      <c r="G3123" s="578">
        <v>6890.7216949462854</v>
      </c>
      <c r="H3123" s="578">
        <v>7.9490549957069199</v>
      </c>
      <c r="I3123" s="578">
        <v>7.3279023853501671E-2</v>
      </c>
      <c r="J3123" s="578">
        <v>0.13732651093353751</v>
      </c>
      <c r="K3123" s="578">
        <v>10.728654568790832</v>
      </c>
      <c r="L3123" s="578">
        <v>6731.1430257161428</v>
      </c>
      <c r="M3123" s="578">
        <v>7.7941803866027204</v>
      </c>
      <c r="N3123" s="578">
        <v>5.6304431314705E-2</v>
      </c>
      <c r="O3123" s="578">
        <v>0.13414620848682951</v>
      </c>
      <c r="P3123" s="578">
        <v>11.053767964748477</v>
      </c>
      <c r="Q3123" s="578">
        <v>6890.7217483520453</v>
      </c>
      <c r="R3123" s="578">
        <v>7.9490547497601494</v>
      </c>
      <c r="S3123" s="578">
        <v>7.3279021422119173E-2</v>
      </c>
      <c r="T3123" s="578">
        <v>0.13732651093353751</v>
      </c>
      <c r="U3123" s="578">
        <v>10.728653957853853</v>
      </c>
      <c r="V3123" s="578">
        <v>6731.1430257161428</v>
      </c>
      <c r="W3123" s="578">
        <v>7.7941803392313824</v>
      </c>
      <c r="X3123" s="578">
        <v>5.6304430263480705E-2</v>
      </c>
      <c r="Y3123" s="578">
        <v>0.13414620848682951</v>
      </c>
    </row>
    <row r="3124" spans="1:25" x14ac:dyDescent="0.3">
      <c r="A3124" s="310" t="s">
        <v>5530</v>
      </c>
      <c r="B3124" s="310" t="s">
        <v>1697</v>
      </c>
      <c r="C3124" s="310" t="s">
        <v>5049</v>
      </c>
      <c r="D3124" s="36">
        <v>2</v>
      </c>
      <c r="E3124" s="36">
        <v>2012</v>
      </c>
      <c r="F3124" s="578">
        <v>6.9520091724007198</v>
      </c>
      <c r="G3124" s="578">
        <v>4042.8629302978475</v>
      </c>
      <c r="H3124" s="578">
        <v>4.7031565240516349</v>
      </c>
      <c r="I3124" s="578">
        <v>5.2212668512765903E-2</v>
      </c>
      <c r="J3124" s="578">
        <v>8.0570985563099357E-2</v>
      </c>
      <c r="K3124" s="578">
        <v>6.9919000390165476</v>
      </c>
      <c r="L3124" s="578">
        <v>4009.1737772623651</v>
      </c>
      <c r="M3124" s="578">
        <v>4.8618790834249603</v>
      </c>
      <c r="N3124" s="578">
        <v>3.7657017845503973E-2</v>
      </c>
      <c r="O3124" s="578">
        <v>7.9899599581646372E-2</v>
      </c>
      <c r="P3124" s="578">
        <v>6.9520089662836</v>
      </c>
      <c r="Q3124" s="578">
        <v>4042.8629824320424</v>
      </c>
      <c r="R3124" s="578">
        <v>4.7031558938275877</v>
      </c>
      <c r="S3124" s="578">
        <v>5.2212669584756996E-2</v>
      </c>
      <c r="T3124" s="578">
        <v>8.0570986145175952E-2</v>
      </c>
      <c r="U3124" s="578">
        <v>6.9918999918454503</v>
      </c>
      <c r="V3124" s="578">
        <v>4009.1737772623651</v>
      </c>
      <c r="W3124" s="578">
        <v>4.8618790250669246</v>
      </c>
      <c r="X3124" s="578">
        <v>3.7657015187202547E-2</v>
      </c>
      <c r="Y3124" s="578">
        <v>7.9899599581646372E-2</v>
      </c>
    </row>
    <row r="3125" spans="1:25" x14ac:dyDescent="0.3">
      <c r="A3125" s="310" t="s">
        <v>5531</v>
      </c>
      <c r="B3125" s="310" t="s">
        <v>1697</v>
      </c>
      <c r="C3125" s="310" t="s">
        <v>5049</v>
      </c>
      <c r="D3125" s="36">
        <v>3</v>
      </c>
      <c r="E3125" s="36">
        <v>2012</v>
      </c>
      <c r="F3125" s="578">
        <v>3.7613737178914248</v>
      </c>
      <c r="G3125" s="578">
        <v>2142.5182342529274</v>
      </c>
      <c r="H3125" s="578">
        <v>2.4463380951055975</v>
      </c>
      <c r="I3125" s="578">
        <v>2.2182619788964027E-2</v>
      </c>
      <c r="J3125" s="578">
        <v>4.2698632382477272E-2</v>
      </c>
      <c r="K3125" s="578">
        <v>5.2240438901663575</v>
      </c>
      <c r="L3125" s="578">
        <v>2795.4404424031527</v>
      </c>
      <c r="M3125" s="578">
        <v>3.2417670210803951</v>
      </c>
      <c r="N3125" s="578">
        <v>3.0646162209753403E-2</v>
      </c>
      <c r="O3125" s="578">
        <v>5.5710878261985827E-2</v>
      </c>
      <c r="P3125" s="578">
        <v>3.7613736148459749</v>
      </c>
      <c r="Q3125" s="578">
        <v>2142.5182342529274</v>
      </c>
      <c r="R3125" s="578">
        <v>2.4463382530739124</v>
      </c>
      <c r="S3125" s="578">
        <v>2.2182620797138897E-2</v>
      </c>
      <c r="T3125" s="578">
        <v>4.2698632382477272E-2</v>
      </c>
      <c r="U3125" s="578">
        <v>5.2240438876723729</v>
      </c>
      <c r="V3125" s="578">
        <v>2795.4404424031527</v>
      </c>
      <c r="W3125" s="578">
        <v>3.2417669092925849</v>
      </c>
      <c r="X3125" s="578">
        <v>3.0646162224532675E-2</v>
      </c>
      <c r="Y3125" s="578">
        <v>5.5710878261985827E-2</v>
      </c>
    </row>
    <row r="3126" spans="1:25" x14ac:dyDescent="0.3">
      <c r="A3126" s="310" t="s">
        <v>5532</v>
      </c>
      <c r="B3126" s="310" t="s">
        <v>1697</v>
      </c>
      <c r="C3126" s="310" t="s">
        <v>5049</v>
      </c>
      <c r="D3126" s="36">
        <v>4</v>
      </c>
      <c r="E3126" s="36">
        <v>2012</v>
      </c>
      <c r="F3126" s="578">
        <v>1.8920558404747625</v>
      </c>
      <c r="G3126" s="578">
        <v>1151.5197003682401</v>
      </c>
      <c r="H3126" s="578">
        <v>1.3965118680825928</v>
      </c>
      <c r="I3126" s="578">
        <v>1.2752631160727376E-2</v>
      </c>
      <c r="J3126" s="578">
        <v>2.29488521193464E-2</v>
      </c>
      <c r="K3126" s="578">
        <v>4.5313812074540802</v>
      </c>
      <c r="L3126" s="578">
        <v>2350.2035319010374</v>
      </c>
      <c r="M3126" s="578">
        <v>2.5608425140477822</v>
      </c>
      <c r="N3126" s="578">
        <v>2.5671472274173799E-2</v>
      </c>
      <c r="O3126" s="578">
        <v>4.68376577676584E-2</v>
      </c>
      <c r="P3126" s="578">
        <v>1.8920558404759</v>
      </c>
      <c r="Q3126" s="578">
        <v>1151.5197003682401</v>
      </c>
      <c r="R3126" s="578">
        <v>1.3965119327124975</v>
      </c>
      <c r="S3126" s="578">
        <v>1.27526316898259E-2</v>
      </c>
      <c r="T3126" s="578">
        <v>2.29488521193464E-2</v>
      </c>
      <c r="U3126" s="578">
        <v>4.5313812074540802</v>
      </c>
      <c r="V3126" s="578">
        <v>2350.2035319010374</v>
      </c>
      <c r="W3126" s="578">
        <v>2.5608425511175774</v>
      </c>
      <c r="X3126" s="578">
        <v>2.5671471235985597E-2</v>
      </c>
      <c r="Y3126" s="578">
        <v>4.68376577676584E-2</v>
      </c>
    </row>
    <row r="3127" spans="1:25" x14ac:dyDescent="0.3">
      <c r="A3127" s="310" t="s">
        <v>5533</v>
      </c>
      <c r="B3127" s="310" t="s">
        <v>1697</v>
      </c>
      <c r="C3127" s="310" t="s">
        <v>5049</v>
      </c>
      <c r="D3127" s="36">
        <v>5</v>
      </c>
      <c r="E3127" s="36">
        <v>2012</v>
      </c>
      <c r="F3127" s="578">
        <v>2.1205644935575152</v>
      </c>
      <c r="G3127" s="578">
        <v>1189.9290580749475</v>
      </c>
      <c r="H3127" s="578">
        <v>1.3522887441746749</v>
      </c>
      <c r="I3127" s="578">
        <v>2.2401489944513672E-2</v>
      </c>
      <c r="J3127" s="578">
        <v>2.3714317784955075E-2</v>
      </c>
      <c r="K3127" s="578">
        <v>4.1084432713391026</v>
      </c>
      <c r="L3127" s="578">
        <v>2101.47165679931</v>
      </c>
      <c r="M3127" s="578">
        <v>2.1338803013871499</v>
      </c>
      <c r="N3127" s="578">
        <v>2.6713607956556473E-2</v>
      </c>
      <c r="O3127" s="578">
        <v>4.1880623903125476E-2</v>
      </c>
      <c r="P3127" s="578">
        <v>2.1205642849365227</v>
      </c>
      <c r="Q3127" s="578">
        <v>1189.9290580749475</v>
      </c>
      <c r="R3127" s="578">
        <v>1.3522886508835625</v>
      </c>
      <c r="S3127" s="578">
        <v>2.2401494140619101E-2</v>
      </c>
      <c r="T3127" s="578">
        <v>2.3714317784955075E-2</v>
      </c>
      <c r="U3127" s="578">
        <v>4.1084431148666027</v>
      </c>
      <c r="V3127" s="578">
        <v>2101.47165679931</v>
      </c>
      <c r="W3127" s="578">
        <v>2.1338802821495202</v>
      </c>
      <c r="X3127" s="578">
        <v>2.6713607448224701E-2</v>
      </c>
      <c r="Y3127" s="578">
        <v>4.1880623903125476E-2</v>
      </c>
    </row>
    <row r="3128" spans="1:25" x14ac:dyDescent="0.3">
      <c r="A3128" s="310" t="s">
        <v>5534</v>
      </c>
      <c r="B3128" s="310" t="s">
        <v>1697</v>
      </c>
      <c r="C3128" s="310" t="s">
        <v>5049</v>
      </c>
      <c r="D3128" s="36">
        <v>6</v>
      </c>
      <c r="E3128" s="36">
        <v>2012</v>
      </c>
      <c r="F3128" s="578">
        <v>2.2576690126137047</v>
      </c>
      <c r="G3128" s="578">
        <v>1212.9790649414026</v>
      </c>
      <c r="H3128" s="578">
        <v>1.3257521650411901</v>
      </c>
      <c r="I3128" s="578">
        <v>2.8190900353744476E-2</v>
      </c>
      <c r="J3128" s="578">
        <v>2.41736973403021E-2</v>
      </c>
      <c r="K3128" s="578">
        <v>3.7682763982025622</v>
      </c>
      <c r="L3128" s="578">
        <v>1918.4616648356075</v>
      </c>
      <c r="M3128" s="578">
        <v>1.8014814861477699</v>
      </c>
      <c r="N3128" s="578">
        <v>2.3730373157150049E-2</v>
      </c>
      <c r="O3128" s="578">
        <v>3.823337319772685E-2</v>
      </c>
      <c r="P3128" s="578">
        <v>2.2576691690705926</v>
      </c>
      <c r="Q3128" s="578">
        <v>1212.9790649414026</v>
      </c>
      <c r="R3128" s="578">
        <v>1.3257521612770975</v>
      </c>
      <c r="S3128" s="578">
        <v>2.8190899310629826E-2</v>
      </c>
      <c r="T3128" s="578">
        <v>2.4173697864171048E-2</v>
      </c>
      <c r="U3128" s="578">
        <v>3.76827634606934</v>
      </c>
      <c r="V3128" s="578">
        <v>1918.4616648356075</v>
      </c>
      <c r="W3128" s="578">
        <v>1.8014814625651798</v>
      </c>
      <c r="X3128" s="578">
        <v>2.3730373131684201E-2</v>
      </c>
      <c r="Y3128" s="578">
        <v>3.823337319772685E-2</v>
      </c>
    </row>
    <row r="3129" spans="1:25" x14ac:dyDescent="0.3">
      <c r="A3129" s="310" t="s">
        <v>5535</v>
      </c>
      <c r="B3129" s="310" t="s">
        <v>1697</v>
      </c>
      <c r="C3129" s="310" t="s">
        <v>5049</v>
      </c>
      <c r="D3129" s="36">
        <v>7</v>
      </c>
      <c r="E3129" s="36">
        <v>2012</v>
      </c>
      <c r="F3129" s="578">
        <v>2.3490705190122627</v>
      </c>
      <c r="G3129" s="578">
        <v>1228.3455085754349</v>
      </c>
      <c r="H3129" s="578">
        <v>1.3080561005244751</v>
      </c>
      <c r="I3129" s="578">
        <v>3.2050411292326872E-2</v>
      </c>
      <c r="J3129" s="578">
        <v>2.4479935003910172E-2</v>
      </c>
      <c r="K3129" s="578">
        <v>3.8077095971459523</v>
      </c>
      <c r="L3129" s="578">
        <v>1883.0212504068975</v>
      </c>
      <c r="M3129" s="578">
        <v>1.6570555542093599</v>
      </c>
      <c r="N3129" s="578">
        <v>3.6591562058523125E-2</v>
      </c>
      <c r="O3129" s="578">
        <v>3.7527091607140947E-2</v>
      </c>
      <c r="P3129" s="578">
        <v>2.3490707797892552</v>
      </c>
      <c r="Q3129" s="578">
        <v>1228.3455085754349</v>
      </c>
      <c r="R3129" s="578">
        <v>1.30805610963337</v>
      </c>
      <c r="S3129" s="578">
        <v>3.2050412354237751E-2</v>
      </c>
      <c r="T3129" s="578">
        <v>2.4479933956172276E-2</v>
      </c>
      <c r="U3129" s="578">
        <v>3.8077096033390796</v>
      </c>
      <c r="V3129" s="578">
        <v>1883.0212504068975</v>
      </c>
      <c r="W3129" s="578">
        <v>1.6570555697793026</v>
      </c>
      <c r="X3129" s="578">
        <v>3.6591560481459298E-2</v>
      </c>
      <c r="Y3129" s="578">
        <v>3.7527091607140947E-2</v>
      </c>
    </row>
    <row r="3130" spans="1:25" x14ac:dyDescent="0.3">
      <c r="A3130" s="310" t="s">
        <v>5536</v>
      </c>
      <c r="B3130" s="310" t="s">
        <v>1697</v>
      </c>
      <c r="C3130" s="310" t="s">
        <v>5049</v>
      </c>
      <c r="D3130" s="36">
        <v>8</v>
      </c>
      <c r="E3130" s="36">
        <v>2012</v>
      </c>
      <c r="F3130" s="578">
        <v>2.2161186441066203</v>
      </c>
      <c r="G3130" s="578">
        <v>1146.5404052734325</v>
      </c>
      <c r="H3130" s="578">
        <v>1.147783060966195</v>
      </c>
      <c r="I3130" s="578">
        <v>2.8207130125186525E-2</v>
      </c>
      <c r="J3130" s="578">
        <v>2.2849615663290003E-2</v>
      </c>
      <c r="K3130" s="578">
        <v>3.315145649102075</v>
      </c>
      <c r="L3130" s="578">
        <v>1581.894060770665</v>
      </c>
      <c r="M3130" s="578">
        <v>1.2706510898315124</v>
      </c>
      <c r="N3130" s="578">
        <v>3.11803794746386E-2</v>
      </c>
      <c r="O3130" s="578">
        <v>3.1525871716439668E-2</v>
      </c>
      <c r="P3130" s="578">
        <v>2.2161185919504325</v>
      </c>
      <c r="Q3130" s="578">
        <v>1146.5404052734325</v>
      </c>
      <c r="R3130" s="578">
        <v>1.1477832777660848</v>
      </c>
      <c r="S3130" s="578">
        <v>2.8207129596012199E-2</v>
      </c>
      <c r="T3130" s="578">
        <v>2.2849615663290003E-2</v>
      </c>
      <c r="U3130" s="578">
        <v>3.3151456478759225</v>
      </c>
      <c r="V3130" s="578">
        <v>1581.894060770665</v>
      </c>
      <c r="W3130" s="578">
        <v>1.2706508770467375</v>
      </c>
      <c r="X3130" s="578">
        <v>3.1180377941988451E-2</v>
      </c>
      <c r="Y3130" s="578">
        <v>3.1525871716439668E-2</v>
      </c>
    </row>
    <row r="3131" spans="1:25" x14ac:dyDescent="0.3">
      <c r="A3131" s="310" t="s">
        <v>5537</v>
      </c>
      <c r="B3131" s="310" t="s">
        <v>1697</v>
      </c>
      <c r="C3131" s="310" t="s">
        <v>5049</v>
      </c>
      <c r="D3131" s="36">
        <v>9</v>
      </c>
      <c r="E3131" s="36">
        <v>2012</v>
      </c>
      <c r="F3131" s="578">
        <v>2.1164037702054248</v>
      </c>
      <c r="G3131" s="578">
        <v>1085.1800015767351</v>
      </c>
      <c r="H3131" s="578">
        <v>1.0275749170135269</v>
      </c>
      <c r="I3131" s="578">
        <v>2.5324647430276525E-2</v>
      </c>
      <c r="J3131" s="578">
        <v>2.1626770166524926E-2</v>
      </c>
      <c r="K3131" s="578">
        <v>3.3007385816758075</v>
      </c>
      <c r="L3131" s="578">
        <v>1532.7298024495399</v>
      </c>
      <c r="M3131" s="578">
        <v>1.104578918012215</v>
      </c>
      <c r="N3131" s="578">
        <v>4.0865159992790702E-2</v>
      </c>
      <c r="O3131" s="578">
        <v>3.0546061694621974E-2</v>
      </c>
      <c r="P3131" s="578">
        <v>2.1164038223592976</v>
      </c>
      <c r="Q3131" s="578">
        <v>1085.1800015767351</v>
      </c>
      <c r="R3131" s="578">
        <v>1.0275749327532397</v>
      </c>
      <c r="S3131" s="578">
        <v>2.5324650572808076E-2</v>
      </c>
      <c r="T3131" s="578">
        <v>2.1626770166524926E-2</v>
      </c>
      <c r="U3131" s="578">
        <v>3.3007388412095202</v>
      </c>
      <c r="V3131" s="578">
        <v>1532.7298024495399</v>
      </c>
      <c r="W3131" s="578">
        <v>1.1045789248310001</v>
      </c>
      <c r="X3131" s="578">
        <v>4.0865161562578523E-2</v>
      </c>
      <c r="Y3131" s="578">
        <v>3.0546061694621974E-2</v>
      </c>
    </row>
    <row r="3132" spans="1:25" x14ac:dyDescent="0.3">
      <c r="A3132" s="310" t="s">
        <v>5538</v>
      </c>
      <c r="B3132" s="310" t="s">
        <v>1697</v>
      </c>
      <c r="C3132" s="310" t="s">
        <v>5049</v>
      </c>
      <c r="D3132" s="36">
        <v>10</v>
      </c>
      <c r="E3132" s="36">
        <v>2012</v>
      </c>
      <c r="F3132" s="578">
        <v>2.0388472716544248</v>
      </c>
      <c r="G3132" s="578">
        <v>1037.4543978373154</v>
      </c>
      <c r="H3132" s="578">
        <v>0.93407849338897553</v>
      </c>
      <c r="I3132" s="578">
        <v>2.3082660834006626E-2</v>
      </c>
      <c r="J3132" s="578">
        <v>2.0675618744765648E-2</v>
      </c>
      <c r="K3132" s="578">
        <v>3.2880533031930428</v>
      </c>
      <c r="L3132" s="578">
        <v>1491.6190617879201</v>
      </c>
      <c r="M3132" s="578">
        <v>0.9704129521972692</v>
      </c>
      <c r="N3132" s="578">
        <v>4.7243874033786853E-2</v>
      </c>
      <c r="O3132" s="578">
        <v>2.9726780174920898E-2</v>
      </c>
      <c r="P3132" s="578">
        <v>2.0388472201188526</v>
      </c>
      <c r="Q3132" s="578">
        <v>1037.4543978373154</v>
      </c>
      <c r="R3132" s="578">
        <v>0.93407844700898979</v>
      </c>
      <c r="S3132" s="578">
        <v>2.3082662375751725E-2</v>
      </c>
      <c r="T3132" s="578">
        <v>2.06756182208967E-2</v>
      </c>
      <c r="U3132" s="578">
        <v>3.2880533031983097</v>
      </c>
      <c r="V3132" s="578">
        <v>1491.6190617879201</v>
      </c>
      <c r="W3132" s="578">
        <v>0.97041290025178217</v>
      </c>
      <c r="X3132" s="578">
        <v>4.7243871425052902E-2</v>
      </c>
      <c r="Y3132" s="578">
        <v>2.9726780174920898E-2</v>
      </c>
    </row>
    <row r="3133" spans="1:25" x14ac:dyDescent="0.3">
      <c r="A3133" s="310" t="s">
        <v>5539</v>
      </c>
      <c r="B3133" s="310" t="s">
        <v>1697</v>
      </c>
      <c r="C3133" s="310" t="s">
        <v>5049</v>
      </c>
      <c r="D3133" s="36">
        <v>11</v>
      </c>
      <c r="E3133" s="36">
        <v>2012</v>
      </c>
      <c r="F3133" s="578">
        <v>2.5985400893950952</v>
      </c>
      <c r="G3133" s="578">
        <v>1181.8414522806775</v>
      </c>
      <c r="H3133" s="578">
        <v>0.76086738054558078</v>
      </c>
      <c r="I3133" s="578">
        <v>2.5146277554161552E-2</v>
      </c>
      <c r="J3133" s="578">
        <v>2.3553145719536851E-2</v>
      </c>
      <c r="K3133" s="578">
        <v>3.286453013379965</v>
      </c>
      <c r="L3133" s="578">
        <v>1452.6660385131777</v>
      </c>
      <c r="M3133" s="578">
        <v>0.85086678425189621</v>
      </c>
      <c r="N3133" s="578">
        <v>5.1581088999985952E-2</v>
      </c>
      <c r="O3133" s="578">
        <v>2.8950487399318527E-2</v>
      </c>
      <c r="P3133" s="578">
        <v>2.5985401415541225</v>
      </c>
      <c r="Q3133" s="578">
        <v>1181.8414522806775</v>
      </c>
      <c r="R3133" s="578">
        <v>0.7608673624805905</v>
      </c>
      <c r="S3133" s="578">
        <v>2.5146279582486351E-2</v>
      </c>
      <c r="T3133" s="578">
        <v>2.3553146233704497E-2</v>
      </c>
      <c r="U3133" s="578">
        <v>3.2864528072420796</v>
      </c>
      <c r="V3133" s="578">
        <v>1452.6660385131777</v>
      </c>
      <c r="W3133" s="578">
        <v>0.85086680996027941</v>
      </c>
      <c r="X3133" s="578">
        <v>5.1581088947083673E-2</v>
      </c>
      <c r="Y3133" s="578">
        <v>2.8950487399318527E-2</v>
      </c>
    </row>
    <row r="3134" spans="1:25" x14ac:dyDescent="0.3">
      <c r="A3134" s="310" t="s">
        <v>5540</v>
      </c>
      <c r="B3134" s="310" t="s">
        <v>1697</v>
      </c>
      <c r="C3134" s="310" t="s">
        <v>5049</v>
      </c>
      <c r="D3134" s="36">
        <v>12</v>
      </c>
      <c r="E3134" s="36">
        <v>2012</v>
      </c>
      <c r="F3134" s="578">
        <v>3.0564642941765947</v>
      </c>
      <c r="G3134" s="578">
        <v>1299.9782282511349</v>
      </c>
      <c r="H3134" s="578">
        <v>0.61914928379367951</v>
      </c>
      <c r="I3134" s="578">
        <v>2.6834701659330027E-2</v>
      </c>
      <c r="J3134" s="578">
        <v>2.5907491547210726E-2</v>
      </c>
      <c r="K3134" s="578">
        <v>3.2839849097661</v>
      </c>
      <c r="L3134" s="578">
        <v>1419.8645871480248</v>
      </c>
      <c r="M3134" s="578">
        <v>0.75275120620153668</v>
      </c>
      <c r="N3134" s="578">
        <v>5.4857099582174329E-2</v>
      </c>
      <c r="O3134" s="578">
        <v>2.8296774874130851E-2</v>
      </c>
      <c r="P3134" s="578">
        <v>3.0564640334010424</v>
      </c>
      <c r="Q3134" s="578">
        <v>1299.9782282511349</v>
      </c>
      <c r="R3134" s="578">
        <v>0.6191493270489441</v>
      </c>
      <c r="S3134" s="578">
        <v>2.6834702721923002E-2</v>
      </c>
      <c r="T3134" s="578">
        <v>2.5907491547210726E-2</v>
      </c>
      <c r="U3134" s="578">
        <v>3.2839847011445773</v>
      </c>
      <c r="V3134" s="578">
        <v>1419.8645871480248</v>
      </c>
      <c r="W3134" s="578">
        <v>0.7527512180992435</v>
      </c>
      <c r="X3134" s="578">
        <v>5.4857098064833999E-2</v>
      </c>
      <c r="Y3134" s="578">
        <v>2.8296774874130851E-2</v>
      </c>
    </row>
    <row r="3135" spans="1:25" x14ac:dyDescent="0.3">
      <c r="A3135" s="310" t="s">
        <v>5541</v>
      </c>
      <c r="B3135" s="310" t="s">
        <v>1697</v>
      </c>
      <c r="C3135" s="310" t="s">
        <v>5049</v>
      </c>
      <c r="D3135" s="36">
        <v>13</v>
      </c>
      <c r="E3135" s="36">
        <v>2012</v>
      </c>
      <c r="F3135" s="578">
        <v>3.0135849645888175</v>
      </c>
      <c r="G3135" s="578">
        <v>1272.8528111775674</v>
      </c>
      <c r="H3135" s="578">
        <v>0.55023672277790503</v>
      </c>
      <c r="I3135" s="578">
        <v>2.7632778815814121E-2</v>
      </c>
      <c r="J3135" s="578">
        <v>2.5366933240244725E-2</v>
      </c>
      <c r="K3135" s="578">
        <v>3.2079679516307302</v>
      </c>
      <c r="L3135" s="578">
        <v>1381.0885518391901</v>
      </c>
      <c r="M3135" s="578">
        <v>0.68262198994155654</v>
      </c>
      <c r="N3135" s="578">
        <v>5.6022864503574896E-2</v>
      </c>
      <c r="O3135" s="578">
        <v>2.7523994872656925E-2</v>
      </c>
      <c r="P3135" s="578">
        <v>3.0135852253486775</v>
      </c>
      <c r="Q3135" s="578">
        <v>1272.8528633117648</v>
      </c>
      <c r="R3135" s="578">
        <v>0.5502367365667542</v>
      </c>
      <c r="S3135" s="578">
        <v>2.7632778775720575E-2</v>
      </c>
      <c r="T3135" s="578">
        <v>2.5366933240244725E-2</v>
      </c>
      <c r="U3135" s="578">
        <v>3.2079678994662801</v>
      </c>
      <c r="V3135" s="578">
        <v>1381.0885518391901</v>
      </c>
      <c r="W3135" s="578">
        <v>0.68262200947295537</v>
      </c>
      <c r="X3135" s="578">
        <v>5.602286343507025E-2</v>
      </c>
      <c r="Y3135" s="578">
        <v>2.7523994872656925E-2</v>
      </c>
    </row>
    <row r="3136" spans="1:25" x14ac:dyDescent="0.3">
      <c r="A3136" s="310" t="s">
        <v>5542</v>
      </c>
      <c r="B3136" s="310" t="s">
        <v>1697</v>
      </c>
      <c r="C3136" s="310" t="s">
        <v>5049</v>
      </c>
      <c r="D3136" s="36">
        <v>14</v>
      </c>
      <c r="E3136" s="36">
        <v>2012</v>
      </c>
      <c r="F3136" s="578">
        <v>3.1129228972649345</v>
      </c>
      <c r="G3136" s="578">
        <v>1336.215323130285</v>
      </c>
      <c r="H3136" s="578">
        <v>0.56999523178183131</v>
      </c>
      <c r="I3136" s="578">
        <v>3.1548643717163302E-2</v>
      </c>
      <c r="J3136" s="578">
        <v>2.6629692777836025E-2</v>
      </c>
      <c r="K3136" s="578">
        <v>3.2914557965193527</v>
      </c>
      <c r="L3136" s="578">
        <v>1434.7698949178025</v>
      </c>
      <c r="M3136" s="578">
        <v>0.6896664366101195</v>
      </c>
      <c r="N3136" s="578">
        <v>5.9533874322369201E-2</v>
      </c>
      <c r="O3136" s="578">
        <v>2.8593792851703798E-2</v>
      </c>
      <c r="P3136" s="578">
        <v>3.1129231058966553</v>
      </c>
      <c r="Q3136" s="578">
        <v>1336.215323130285</v>
      </c>
      <c r="R3136" s="578">
        <v>0.56999522528894819</v>
      </c>
      <c r="S3136" s="578">
        <v>3.1548643677751877E-2</v>
      </c>
      <c r="T3136" s="578">
        <v>2.6629692777836025E-2</v>
      </c>
      <c r="U3136" s="578">
        <v>3.2914560560323003</v>
      </c>
      <c r="V3136" s="578">
        <v>1434.7698949178025</v>
      </c>
      <c r="W3136" s="578">
        <v>0.68966644399400368</v>
      </c>
      <c r="X3136" s="578">
        <v>5.9533874237786152E-2</v>
      </c>
      <c r="Y3136" s="578">
        <v>2.8593792851703798E-2</v>
      </c>
    </row>
    <row r="3137" spans="1:25" x14ac:dyDescent="0.3">
      <c r="A3137" s="310" t="s">
        <v>5543</v>
      </c>
      <c r="B3137" s="310" t="s">
        <v>1697</v>
      </c>
      <c r="C3137" s="310" t="s">
        <v>5049</v>
      </c>
      <c r="D3137" s="36">
        <v>15</v>
      </c>
      <c r="E3137" s="36">
        <v>2012</v>
      </c>
      <c r="F3137" s="578">
        <v>3.2117824760430977</v>
      </c>
      <c r="G3137" s="578">
        <v>1398.3108393351149</v>
      </c>
      <c r="H3137" s="578">
        <v>0.59291668196722924</v>
      </c>
      <c r="I3137" s="578">
        <v>3.5170774538376748E-2</v>
      </c>
      <c r="J3137" s="578">
        <v>2.7867217684009373E-2</v>
      </c>
      <c r="K3137" s="578">
        <v>3.37332336730393</v>
      </c>
      <c r="L3137" s="578">
        <v>1485.9923973083451</v>
      </c>
      <c r="M3137" s="578">
        <v>0.6975466737624928</v>
      </c>
      <c r="N3137" s="578">
        <v>6.0386356792453882E-2</v>
      </c>
      <c r="O3137" s="578">
        <v>2.9614633220868752E-2</v>
      </c>
      <c r="P3137" s="578">
        <v>3.2117824760223677</v>
      </c>
      <c r="Q3137" s="578">
        <v>1398.3108393351149</v>
      </c>
      <c r="R3137" s="578">
        <v>0.59291669195499641</v>
      </c>
      <c r="S3137" s="578">
        <v>3.5170776610811971E-2</v>
      </c>
      <c r="T3137" s="578">
        <v>2.7867217684009373E-2</v>
      </c>
      <c r="U3137" s="578">
        <v>3.3733232629801497</v>
      </c>
      <c r="V3137" s="578">
        <v>1485.9923973083451</v>
      </c>
      <c r="W3137" s="578">
        <v>0.69754670095032101</v>
      </c>
      <c r="X3137" s="578">
        <v>6.038635476382595E-2</v>
      </c>
      <c r="Y3137" s="578">
        <v>2.9614633220868752E-2</v>
      </c>
    </row>
    <row r="3138" spans="1:25" x14ac:dyDescent="0.3">
      <c r="A3138" s="580" t="s">
        <v>5544</v>
      </c>
      <c r="B3138" s="580" t="s">
        <v>1697</v>
      </c>
      <c r="C3138" s="580" t="s">
        <v>5049</v>
      </c>
      <c r="D3138" s="581">
        <v>16</v>
      </c>
      <c r="E3138" s="581">
        <v>2012</v>
      </c>
      <c r="F3138" s="582">
        <v>3.3761967477671497</v>
      </c>
      <c r="G3138" s="582">
        <v>1484.7520751953075</v>
      </c>
      <c r="H3138" s="582">
        <v>0.6271975777326585</v>
      </c>
      <c r="I3138" s="582">
        <v>3.9888876386309349E-2</v>
      </c>
      <c r="J3138" s="582">
        <v>2.9589922865852675E-2</v>
      </c>
      <c r="K3138" s="582">
        <v>3.5162458589158274</v>
      </c>
      <c r="L3138" s="582">
        <v>1560.6884256998676</v>
      </c>
      <c r="M3138" s="582">
        <v>0.7194830293034703</v>
      </c>
      <c r="N3138" s="582">
        <v>6.3550548628578868E-2</v>
      </c>
      <c r="O3138" s="582">
        <v>3.1103235339590623E-2</v>
      </c>
      <c r="P3138" s="582">
        <v>3.3761969042501079</v>
      </c>
      <c r="Q3138" s="582">
        <v>1484.7520751953075</v>
      </c>
      <c r="R3138" s="582">
        <v>0.62719754311668352</v>
      </c>
      <c r="S3138" s="582">
        <v>3.9888879457976124E-2</v>
      </c>
      <c r="T3138" s="582">
        <v>2.9589922865852675E-2</v>
      </c>
      <c r="U3138" s="582">
        <v>3.5162460153727899</v>
      </c>
      <c r="V3138" s="582">
        <v>1560.68837356567</v>
      </c>
      <c r="W3138" s="582">
        <v>0.71948304988351652</v>
      </c>
      <c r="X3138" s="582">
        <v>6.3550548033769347E-2</v>
      </c>
      <c r="Y3138" s="582">
        <v>3.1103235339590623E-2</v>
      </c>
    </row>
    <row r="3139" spans="1:25" x14ac:dyDescent="0.3">
      <c r="A3139" s="310" t="s">
        <v>5545</v>
      </c>
      <c r="B3139" s="310" t="s">
        <v>1697</v>
      </c>
      <c r="C3139" s="310" t="s">
        <v>5049</v>
      </c>
      <c r="D3139" s="36">
        <v>1</v>
      </c>
      <c r="E3139" s="36">
        <v>2020</v>
      </c>
      <c r="F3139" s="578">
        <v>3.3464222755731377</v>
      </c>
      <c r="G3139" s="578">
        <v>6730.1894531249945</v>
      </c>
      <c r="H3139" s="578">
        <v>3.1681494064105178</v>
      </c>
      <c r="I3139" s="578">
        <v>4.6966338423317169E-2</v>
      </c>
      <c r="J3139" s="578">
        <v>4.4777911234026101E-2</v>
      </c>
      <c r="K3139" s="578">
        <v>3.2391001614059052</v>
      </c>
      <c r="L3139" s="578">
        <v>6570.240844726557</v>
      </c>
      <c r="M3139" s="578">
        <v>3.1470947788523778</v>
      </c>
      <c r="N3139" s="578">
        <v>3.5628511339079176E-2</v>
      </c>
      <c r="O3139" s="578">
        <v>4.3713717449766855E-2</v>
      </c>
      <c r="P3139" s="578">
        <v>3.34642232647513</v>
      </c>
      <c r="Q3139" s="578">
        <v>6730.1894531249945</v>
      </c>
      <c r="R3139" s="578">
        <v>3.16814965177036</v>
      </c>
      <c r="S3139" s="578">
        <v>4.6966339476360447E-2</v>
      </c>
      <c r="T3139" s="578">
        <v>4.4777911234026101E-2</v>
      </c>
      <c r="U3139" s="578">
        <v>3.2391002135599702</v>
      </c>
      <c r="V3139" s="578">
        <v>6570.2407379150354</v>
      </c>
      <c r="W3139" s="578">
        <v>3.1470946843182874</v>
      </c>
      <c r="X3139" s="578">
        <v>3.5628509790816047E-2</v>
      </c>
      <c r="Y3139" s="578">
        <v>4.3713716945300449E-2</v>
      </c>
    </row>
    <row r="3140" spans="1:25" x14ac:dyDescent="0.3">
      <c r="A3140" s="310" t="s">
        <v>5546</v>
      </c>
      <c r="B3140" s="310" t="s">
        <v>1697</v>
      </c>
      <c r="C3140" s="310" t="s">
        <v>5049</v>
      </c>
      <c r="D3140" s="36">
        <v>2</v>
      </c>
      <c r="E3140" s="36">
        <v>2020</v>
      </c>
      <c r="F3140" s="578">
        <v>2.1145937009442024</v>
      </c>
      <c r="G3140" s="578">
        <v>3956.0973027547152</v>
      </c>
      <c r="H3140" s="578">
        <v>1.8431225894940575</v>
      </c>
      <c r="I3140" s="578">
        <v>3.1596083354391603E-2</v>
      </c>
      <c r="J3140" s="578">
        <v>2.6321053175100376E-2</v>
      </c>
      <c r="K3140" s="578">
        <v>2.1183568243184223</v>
      </c>
      <c r="L3140" s="578">
        <v>3916.6352005004851</v>
      </c>
      <c r="M3140" s="578">
        <v>1.95335895816242</v>
      </c>
      <c r="N3140" s="578">
        <v>2.1517953217274476E-2</v>
      </c>
      <c r="O3140" s="578">
        <v>2.6058510780179199E-2</v>
      </c>
      <c r="P3140" s="578">
        <v>2.1145936487880173</v>
      </c>
      <c r="Q3140" s="578">
        <v>3956.0973027547152</v>
      </c>
      <c r="R3140" s="578">
        <v>1.843122634590445</v>
      </c>
      <c r="S3140" s="578">
        <v>3.1596085979041705E-2</v>
      </c>
      <c r="T3140" s="578">
        <v>2.6321053175100376E-2</v>
      </c>
      <c r="U3140" s="578">
        <v>2.1183570850900275</v>
      </c>
      <c r="V3140" s="578">
        <v>3916.6352005004851</v>
      </c>
      <c r="W3140" s="578">
        <v>1.9533591678118625</v>
      </c>
      <c r="X3140" s="578">
        <v>2.1517953222504074E-2</v>
      </c>
      <c r="Y3140" s="578">
        <v>2.6058510780179199E-2</v>
      </c>
    </row>
    <row r="3141" spans="1:25" x14ac:dyDescent="0.3">
      <c r="A3141" s="310" t="s">
        <v>5547</v>
      </c>
      <c r="B3141" s="310" t="s">
        <v>1697</v>
      </c>
      <c r="C3141" s="310" t="s">
        <v>5049</v>
      </c>
      <c r="D3141" s="36">
        <v>3</v>
      </c>
      <c r="E3141" s="36">
        <v>2020</v>
      </c>
      <c r="F3141" s="578">
        <v>1.14133929291828</v>
      </c>
      <c r="G3141" s="578">
        <v>2095.7966690063449</v>
      </c>
      <c r="H3141" s="578">
        <v>0.96433869732815303</v>
      </c>
      <c r="I3141" s="578">
        <v>1.2283948789369451E-2</v>
      </c>
      <c r="J3141" s="578">
        <v>1.3943936452657575E-2</v>
      </c>
      <c r="K3141" s="578">
        <v>1.5711449913449824</v>
      </c>
      <c r="L3141" s="578">
        <v>2714.7233556111601</v>
      </c>
      <c r="M3141" s="578">
        <v>1.2897074018668049</v>
      </c>
      <c r="N3141" s="578">
        <v>1.72785401223336E-2</v>
      </c>
      <c r="O3141" s="578">
        <v>1.806183543521905E-2</v>
      </c>
      <c r="P3141" s="578">
        <v>1.1413392929209125</v>
      </c>
      <c r="Q3141" s="578">
        <v>2095.7966690063449</v>
      </c>
      <c r="R3141" s="578">
        <v>0.96433877920450395</v>
      </c>
      <c r="S3141" s="578">
        <v>1.2283948789937899E-2</v>
      </c>
      <c r="T3141" s="578">
        <v>1.3943936452657575E-2</v>
      </c>
      <c r="U3141" s="578">
        <v>1.5711448864170325</v>
      </c>
      <c r="V3141" s="578">
        <v>2714.7233556111601</v>
      </c>
      <c r="W3141" s="578">
        <v>1.2897073677049751</v>
      </c>
      <c r="X3141" s="578">
        <v>1.7278538036483302E-2</v>
      </c>
      <c r="Y3141" s="578">
        <v>1.806183543521905E-2</v>
      </c>
    </row>
    <row r="3142" spans="1:25" x14ac:dyDescent="0.3">
      <c r="A3142" s="310" t="s">
        <v>5548</v>
      </c>
      <c r="B3142" s="310" t="s">
        <v>1697</v>
      </c>
      <c r="C3142" s="310" t="s">
        <v>5049</v>
      </c>
      <c r="D3142" s="36">
        <v>4</v>
      </c>
      <c r="E3142" s="36">
        <v>2020</v>
      </c>
      <c r="F3142" s="578">
        <v>0.57668915262209408</v>
      </c>
      <c r="G3142" s="578">
        <v>1127.1912485758401</v>
      </c>
      <c r="H3142" s="578">
        <v>0.54606544322814399</v>
      </c>
      <c r="I3142" s="578">
        <v>7.237921045581663E-3</v>
      </c>
      <c r="J3142" s="578">
        <v>7.4995292695045103E-3</v>
      </c>
      <c r="K3142" s="578">
        <v>1.363394425888405</v>
      </c>
      <c r="L3142" s="578">
        <v>2296.1219965616801</v>
      </c>
      <c r="M3142" s="578">
        <v>1.0138190452544198</v>
      </c>
      <c r="N3142" s="578">
        <v>1.41598952531391E-2</v>
      </c>
      <c r="O3142" s="578">
        <v>1.5276759329329499E-2</v>
      </c>
      <c r="P3142" s="578">
        <v>0.5766891218931387</v>
      </c>
      <c r="Q3142" s="578">
        <v>1127.1912485758401</v>
      </c>
      <c r="R3142" s="578">
        <v>0.54606546981388671</v>
      </c>
      <c r="S3142" s="578">
        <v>7.2379212552201901E-3</v>
      </c>
      <c r="T3142" s="578">
        <v>7.4995293204362127E-3</v>
      </c>
      <c r="U3142" s="578">
        <v>1.36339468541071</v>
      </c>
      <c r="V3142" s="578">
        <v>2296.1219444274825</v>
      </c>
      <c r="W3142" s="578">
        <v>1.0138190228384056</v>
      </c>
      <c r="X3142" s="578">
        <v>1.41598952531391E-2</v>
      </c>
      <c r="Y3142" s="578">
        <v>1.5276759329329499E-2</v>
      </c>
    </row>
    <row r="3143" spans="1:25" x14ac:dyDescent="0.3">
      <c r="A3143" s="310" t="s">
        <v>5549</v>
      </c>
      <c r="B3143" s="310" t="s">
        <v>1697</v>
      </c>
      <c r="C3143" s="310" t="s">
        <v>5049</v>
      </c>
      <c r="D3143" s="36">
        <v>5</v>
      </c>
      <c r="E3143" s="36">
        <v>2020</v>
      </c>
      <c r="F3143" s="578">
        <v>0.64271379657260252</v>
      </c>
      <c r="G3143" s="578">
        <v>1164.58032480875</v>
      </c>
      <c r="H3143" s="578">
        <v>0.52954692768435008</v>
      </c>
      <c r="I3143" s="578">
        <v>1.369798309470595E-2</v>
      </c>
      <c r="J3143" s="578">
        <v>7.7482886942258668E-3</v>
      </c>
      <c r="K3143" s="578">
        <v>1.2367306131892102</v>
      </c>
      <c r="L3143" s="578">
        <v>2052.6020800272577</v>
      </c>
      <c r="M3143" s="578">
        <v>0.83747356630495484</v>
      </c>
      <c r="N3143" s="578">
        <v>1.4864786393028774E-2</v>
      </c>
      <c r="O3143" s="578">
        <v>1.3656559904726799E-2</v>
      </c>
      <c r="P3143" s="578">
        <v>0.64271381799250071</v>
      </c>
      <c r="Q3143" s="578">
        <v>1164.58032480875</v>
      </c>
      <c r="R3143" s="578">
        <v>0.52954698109412324</v>
      </c>
      <c r="S3143" s="578">
        <v>1.369798413308365E-2</v>
      </c>
      <c r="T3143" s="578">
        <v>7.7482888470209749E-3</v>
      </c>
      <c r="U3143" s="578">
        <v>1.236730665343805</v>
      </c>
      <c r="V3143" s="578">
        <v>2052.6020800272577</v>
      </c>
      <c r="W3143" s="578">
        <v>0.83747360058320375</v>
      </c>
      <c r="X3143" s="578">
        <v>1.4864785303492025E-2</v>
      </c>
      <c r="Y3143" s="578">
        <v>1.3656559380857849E-2</v>
      </c>
    </row>
    <row r="3144" spans="1:25" x14ac:dyDescent="0.3">
      <c r="A3144" s="310" t="s">
        <v>5550</v>
      </c>
      <c r="B3144" s="310" t="s">
        <v>1697</v>
      </c>
      <c r="C3144" s="310" t="s">
        <v>5049</v>
      </c>
      <c r="D3144" s="36">
        <v>6</v>
      </c>
      <c r="E3144" s="36">
        <v>2020</v>
      </c>
      <c r="F3144" s="578">
        <v>0.6823287525153312</v>
      </c>
      <c r="G3144" s="578">
        <v>1187.0154151916449</v>
      </c>
      <c r="H3144" s="578">
        <v>0.51963530460792096</v>
      </c>
      <c r="I3144" s="578">
        <v>1.7574020479969425E-2</v>
      </c>
      <c r="J3144" s="578">
        <v>7.8975597474103126E-3</v>
      </c>
      <c r="K3144" s="578">
        <v>1.1353058322076524</v>
      </c>
      <c r="L3144" s="578">
        <v>1875.8520901997827</v>
      </c>
      <c r="M3144" s="578">
        <v>0.70267200482248826</v>
      </c>
      <c r="N3144" s="578">
        <v>1.36485403834285E-2</v>
      </c>
      <c r="O3144" s="578">
        <v>1.24805937036095E-2</v>
      </c>
      <c r="P3144" s="578">
        <v>0.682328753136213</v>
      </c>
      <c r="Q3144" s="578">
        <v>1187.0154151916449</v>
      </c>
      <c r="R3144" s="578">
        <v>0.51963530651846646</v>
      </c>
      <c r="S3144" s="578">
        <v>1.7574020479893628E-2</v>
      </c>
      <c r="T3144" s="578">
        <v>7.8975597959166973E-3</v>
      </c>
      <c r="U3144" s="578">
        <v>1.1353059886677825</v>
      </c>
      <c r="V3144" s="578">
        <v>1875.8520901997827</v>
      </c>
      <c r="W3144" s="578">
        <v>0.70267195928378579</v>
      </c>
      <c r="X3144" s="578">
        <v>1.3648540383466376E-2</v>
      </c>
      <c r="Y3144" s="578">
        <v>1.24805937036095E-2</v>
      </c>
    </row>
    <row r="3145" spans="1:25" x14ac:dyDescent="0.3">
      <c r="A3145" s="310" t="s">
        <v>5551</v>
      </c>
      <c r="B3145" s="310" t="s">
        <v>1697</v>
      </c>
      <c r="C3145" s="310" t="s">
        <v>5049</v>
      </c>
      <c r="D3145" s="36">
        <v>7</v>
      </c>
      <c r="E3145" s="36">
        <v>2020</v>
      </c>
      <c r="F3145" s="578">
        <v>0.70873815087390746</v>
      </c>
      <c r="G3145" s="578">
        <v>1201.9761466979926</v>
      </c>
      <c r="H3145" s="578">
        <v>0.51302758763843725</v>
      </c>
      <c r="I3145" s="578">
        <v>2.0157998604266401E-2</v>
      </c>
      <c r="J3145" s="578">
        <v>7.9970944061642478E-3</v>
      </c>
      <c r="K3145" s="578">
        <v>1.1486598482184101</v>
      </c>
      <c r="L3145" s="578">
        <v>1838.7760442097924</v>
      </c>
      <c r="M3145" s="578">
        <v>0.64646007574325848</v>
      </c>
      <c r="N3145" s="578">
        <v>2.3210573241006647E-2</v>
      </c>
      <c r="O3145" s="578">
        <v>1.2233919813297625E-2</v>
      </c>
      <c r="P3145" s="578">
        <v>0.70873817167443998</v>
      </c>
      <c r="Q3145" s="578">
        <v>1201.9762509663851</v>
      </c>
      <c r="R3145" s="578">
        <v>0.51302760882572274</v>
      </c>
      <c r="S3145" s="578">
        <v>2.0157998593731428E-2</v>
      </c>
      <c r="T3145" s="578">
        <v>7.9970944595212697E-3</v>
      </c>
      <c r="U3145" s="578">
        <v>1.14865979606586</v>
      </c>
      <c r="V3145" s="578">
        <v>1838.7760442097924</v>
      </c>
      <c r="W3145" s="578">
        <v>0.64646006676017898</v>
      </c>
      <c r="X3145" s="578">
        <v>2.3210574283590725E-2</v>
      </c>
      <c r="Y3145" s="578">
        <v>1.2233919813297625E-2</v>
      </c>
    </row>
    <row r="3146" spans="1:25" x14ac:dyDescent="0.3">
      <c r="A3146" s="310" t="s">
        <v>5552</v>
      </c>
      <c r="B3146" s="310" t="s">
        <v>1697</v>
      </c>
      <c r="C3146" s="310" t="s">
        <v>5049</v>
      </c>
      <c r="D3146" s="36">
        <v>8</v>
      </c>
      <c r="E3146" s="36">
        <v>2020</v>
      </c>
      <c r="F3146" s="578">
        <v>0.67060298568412646</v>
      </c>
      <c r="G3146" s="578">
        <v>1120.0889549255326</v>
      </c>
      <c r="H3146" s="578">
        <v>0.44903903560437602</v>
      </c>
      <c r="I3146" s="578">
        <v>1.7786303023437172E-2</v>
      </c>
      <c r="J3146" s="578">
        <v>7.4522702755833318E-3</v>
      </c>
      <c r="K3146" s="578">
        <v>0.99672300729144969</v>
      </c>
      <c r="L3146" s="578">
        <v>1544.943955739335</v>
      </c>
      <c r="M3146" s="578">
        <v>0.49882910168222794</v>
      </c>
      <c r="N3146" s="578">
        <v>2.0385971582982151E-2</v>
      </c>
      <c r="O3146" s="578">
        <v>1.0278956401937911E-2</v>
      </c>
      <c r="P3146" s="578">
        <v>0.6706029962375526</v>
      </c>
      <c r="Q3146" s="578">
        <v>1120.0889549255326</v>
      </c>
      <c r="R3146" s="578">
        <v>0.44903905833113272</v>
      </c>
      <c r="S3146" s="578">
        <v>1.7786301476462471E-2</v>
      </c>
      <c r="T3146" s="578">
        <v>7.4522702246516267E-3</v>
      </c>
      <c r="U3146" s="578">
        <v>0.99672299270065157</v>
      </c>
      <c r="V3146" s="578">
        <v>1544.943955739335</v>
      </c>
      <c r="W3146" s="578">
        <v>0.49882909431895872</v>
      </c>
      <c r="X3146" s="578">
        <v>2.0385971572598749E-2</v>
      </c>
      <c r="Y3146" s="578">
        <v>1.0278956401937911E-2</v>
      </c>
    </row>
    <row r="3147" spans="1:25" x14ac:dyDescent="0.3">
      <c r="A3147" s="310" t="s">
        <v>5553</v>
      </c>
      <c r="B3147" s="310" t="s">
        <v>1697</v>
      </c>
      <c r="C3147" s="310" t="s">
        <v>5049</v>
      </c>
      <c r="D3147" s="36">
        <v>9</v>
      </c>
      <c r="E3147" s="36">
        <v>2020</v>
      </c>
      <c r="F3147" s="578">
        <v>0.64200093965787119</v>
      </c>
      <c r="G3147" s="578">
        <v>1058.6676069895375</v>
      </c>
      <c r="H3147" s="578">
        <v>0.40104693287169801</v>
      </c>
      <c r="I3147" s="578">
        <v>1.6007542478215901E-2</v>
      </c>
      <c r="J3147" s="578">
        <v>7.0436246896861078E-3</v>
      </c>
      <c r="K3147" s="578">
        <v>0.98917565220659598</v>
      </c>
      <c r="L3147" s="578">
        <v>1495.8417625427201</v>
      </c>
      <c r="M3147" s="578">
        <v>0.43337782232083499</v>
      </c>
      <c r="N3147" s="578">
        <v>2.7452760271974776E-2</v>
      </c>
      <c r="O3147" s="578">
        <v>9.9522614812788471E-3</v>
      </c>
      <c r="P3147" s="578">
        <v>0.64200093468925401</v>
      </c>
      <c r="Q3147" s="578">
        <v>1058.6676069895375</v>
      </c>
      <c r="R3147" s="578">
        <v>0.40104697009458778</v>
      </c>
      <c r="S3147" s="578">
        <v>1.6007541954346949E-2</v>
      </c>
      <c r="T3147" s="578">
        <v>7.0436246896861078E-3</v>
      </c>
      <c r="U3147" s="578">
        <v>0.98917565717734246</v>
      </c>
      <c r="V3147" s="578">
        <v>1495.8417104085249</v>
      </c>
      <c r="W3147" s="578">
        <v>0.43337784936041568</v>
      </c>
      <c r="X3147" s="578">
        <v>2.7452759748105824E-2</v>
      </c>
      <c r="Y3147" s="578">
        <v>9.9522619566414228E-3</v>
      </c>
    </row>
    <row r="3148" spans="1:25" x14ac:dyDescent="0.3">
      <c r="A3148" s="310" t="s">
        <v>5554</v>
      </c>
      <c r="B3148" s="310" t="s">
        <v>1697</v>
      </c>
      <c r="C3148" s="310" t="s">
        <v>5049</v>
      </c>
      <c r="D3148" s="36">
        <v>10</v>
      </c>
      <c r="E3148" s="36">
        <v>2020</v>
      </c>
      <c r="F3148" s="578">
        <v>0.61975503950672284</v>
      </c>
      <c r="G3148" s="578">
        <v>1010.8974100748662</v>
      </c>
      <c r="H3148" s="578">
        <v>0.36371971771222855</v>
      </c>
      <c r="I3148" s="578">
        <v>1.46240048121247E-2</v>
      </c>
      <c r="J3148" s="578">
        <v>6.7257919993911194E-3</v>
      </c>
      <c r="K3148" s="578">
        <v>0.9825827702284553</v>
      </c>
      <c r="L3148" s="578">
        <v>1454.9695879618275</v>
      </c>
      <c r="M3148" s="578">
        <v>0.3807075289162935</v>
      </c>
      <c r="N3148" s="578">
        <v>3.2204146415551749E-2</v>
      </c>
      <c r="O3148" s="578">
        <v>9.6803306514630025E-3</v>
      </c>
      <c r="P3148" s="578">
        <v>0.61975508607389407</v>
      </c>
      <c r="Q3148" s="578">
        <v>1010.8974253336567</v>
      </c>
      <c r="R3148" s="578">
        <v>0.36371973706597255</v>
      </c>
      <c r="S3148" s="578">
        <v>1.4624004817278501E-2</v>
      </c>
      <c r="T3148" s="578">
        <v>6.7257919993911194E-3</v>
      </c>
      <c r="U3148" s="578">
        <v>0.98258280282264177</v>
      </c>
      <c r="V3148" s="578">
        <v>1454.9695879618275</v>
      </c>
      <c r="W3148" s="578">
        <v>0.3807075479993115</v>
      </c>
      <c r="X3148" s="578">
        <v>3.2204147937591146E-2</v>
      </c>
      <c r="Y3148" s="578">
        <v>9.6803305447489517E-3</v>
      </c>
    </row>
    <row r="3149" spans="1:25" x14ac:dyDescent="0.3">
      <c r="A3149" s="310" t="s">
        <v>5555</v>
      </c>
      <c r="B3149" s="310" t="s">
        <v>1697</v>
      </c>
      <c r="C3149" s="310" t="s">
        <v>5049</v>
      </c>
      <c r="D3149" s="36">
        <v>11</v>
      </c>
      <c r="E3149" s="36">
        <v>2020</v>
      </c>
      <c r="F3149" s="578">
        <v>0.7779972286821244</v>
      </c>
      <c r="G3149" s="578">
        <v>1152.4432207743275</v>
      </c>
      <c r="H3149" s="578">
        <v>0.29853126723825552</v>
      </c>
      <c r="I3149" s="578">
        <v>1.6897940176477222E-2</v>
      </c>
      <c r="J3149" s="578">
        <v>7.6675349361418404E-3</v>
      </c>
      <c r="K3149" s="578">
        <v>0.97979593359364248</v>
      </c>
      <c r="L3149" s="578">
        <v>1417.412818908685</v>
      </c>
      <c r="M3149" s="578">
        <v>0.33492994469012605</v>
      </c>
      <c r="N3149" s="578">
        <v>3.5721976739144602E-2</v>
      </c>
      <c r="O3149" s="578">
        <v>9.4304601758873671E-3</v>
      </c>
      <c r="P3149" s="578">
        <v>0.77799721285070145</v>
      </c>
      <c r="Q3149" s="578">
        <v>1152.4432207743275</v>
      </c>
      <c r="R3149" s="578">
        <v>0.29853128897138925</v>
      </c>
      <c r="S3149" s="578">
        <v>1.6897940701710398E-2</v>
      </c>
      <c r="T3149" s="578">
        <v>7.6675349361418395E-3</v>
      </c>
      <c r="U3149" s="578">
        <v>0.97979589199460726</v>
      </c>
      <c r="V3149" s="578">
        <v>1417.412818908685</v>
      </c>
      <c r="W3149" s="578">
        <v>0.33492994680424648</v>
      </c>
      <c r="X3149" s="578">
        <v>3.5721975670639922E-2</v>
      </c>
      <c r="Y3149" s="578">
        <v>9.4304601758873671E-3</v>
      </c>
    </row>
    <row r="3150" spans="1:25" x14ac:dyDescent="0.3">
      <c r="A3150" s="310" t="s">
        <v>5556</v>
      </c>
      <c r="B3150" s="310" t="s">
        <v>1697</v>
      </c>
      <c r="C3150" s="310" t="s">
        <v>5049</v>
      </c>
      <c r="D3150" s="36">
        <v>12</v>
      </c>
      <c r="E3150" s="36">
        <v>2020</v>
      </c>
      <c r="F3150" s="578">
        <v>0.9074685262346327</v>
      </c>
      <c r="G3150" s="578">
        <v>1268.2492802937777</v>
      </c>
      <c r="H3150" s="578">
        <v>0.24519550982328478</v>
      </c>
      <c r="I3150" s="578">
        <v>1.8758403326349499E-2</v>
      </c>
      <c r="J3150" s="578">
        <v>8.4380299231270311E-3</v>
      </c>
      <c r="K3150" s="578">
        <v>0.97707563925134089</v>
      </c>
      <c r="L3150" s="578">
        <v>1385.7729110717751</v>
      </c>
      <c r="M3150" s="578">
        <v>0.29740284442050274</v>
      </c>
      <c r="N3150" s="578">
        <v>3.8469591166631248E-2</v>
      </c>
      <c r="O3150" s="578">
        <v>9.2199468053877336E-3</v>
      </c>
      <c r="P3150" s="578">
        <v>0.90746855200436882</v>
      </c>
      <c r="Q3150" s="578">
        <v>1268.2492802937777</v>
      </c>
      <c r="R3150" s="578">
        <v>0.24519551482853724</v>
      </c>
      <c r="S3150" s="578">
        <v>1.8758399135397924E-2</v>
      </c>
      <c r="T3150" s="578">
        <v>8.4380298697700092E-3</v>
      </c>
      <c r="U3150" s="578">
        <v>0.97707572400429277</v>
      </c>
      <c r="V3150" s="578">
        <v>1385.7729110717751</v>
      </c>
      <c r="W3150" s="578">
        <v>0.29740288492970002</v>
      </c>
      <c r="X3150" s="578">
        <v>3.8469588556381454E-2</v>
      </c>
      <c r="Y3150" s="578">
        <v>9.2199468053877336E-3</v>
      </c>
    </row>
    <row r="3151" spans="1:25" x14ac:dyDescent="0.3">
      <c r="A3151" s="310" t="s">
        <v>5557</v>
      </c>
      <c r="B3151" s="310" t="s">
        <v>1697</v>
      </c>
      <c r="C3151" s="310" t="s">
        <v>5049</v>
      </c>
      <c r="D3151" s="36">
        <v>13</v>
      </c>
      <c r="E3151" s="36">
        <v>2020</v>
      </c>
      <c r="F3151" s="578">
        <v>0.89052214948185227</v>
      </c>
      <c r="G3151" s="578">
        <v>1242.2262535095176</v>
      </c>
      <c r="H3151" s="578">
        <v>0.21775850462684751</v>
      </c>
      <c r="I3151" s="578">
        <v>1.95481525262645E-2</v>
      </c>
      <c r="J3151" s="578">
        <v>8.2648947184982991E-3</v>
      </c>
      <c r="K3151" s="578">
        <v>0.95072965439261925</v>
      </c>
      <c r="L3151" s="578">
        <v>1348.3271954854274</v>
      </c>
      <c r="M3151" s="578">
        <v>0.26935374419387353</v>
      </c>
      <c r="N3151" s="578">
        <v>3.9461546323460973E-2</v>
      </c>
      <c r="O3151" s="578">
        <v>8.9708079176489246E-3</v>
      </c>
      <c r="P3151" s="578">
        <v>0.8905221230938305</v>
      </c>
      <c r="Q3151" s="578">
        <v>1242.2262535095176</v>
      </c>
      <c r="R3151" s="578">
        <v>0.21775850895513277</v>
      </c>
      <c r="S3151" s="578">
        <v>1.954815306044105E-2</v>
      </c>
      <c r="T3151" s="578">
        <v>8.264894767004682E-3</v>
      </c>
      <c r="U3151" s="578">
        <v>0.95072964383806746</v>
      </c>
      <c r="V3151" s="578">
        <v>1348.3271954854274</v>
      </c>
      <c r="W3151" s="578">
        <v>0.26935374127879147</v>
      </c>
      <c r="X3151" s="578">
        <v>3.9461546318307179E-2</v>
      </c>
      <c r="Y3151" s="578">
        <v>8.9708080243629685E-3</v>
      </c>
    </row>
    <row r="3152" spans="1:25" x14ac:dyDescent="0.3">
      <c r="A3152" s="310" t="s">
        <v>5558</v>
      </c>
      <c r="B3152" s="310" t="s">
        <v>1697</v>
      </c>
      <c r="C3152" s="310" t="s">
        <v>5049</v>
      </c>
      <c r="D3152" s="36">
        <v>14</v>
      </c>
      <c r="E3152" s="36">
        <v>2020</v>
      </c>
      <c r="F3152" s="578">
        <v>0.91567953355323972</v>
      </c>
      <c r="G3152" s="578">
        <v>1302.7792778015075</v>
      </c>
      <c r="H3152" s="578">
        <v>0.22368915553442975</v>
      </c>
      <c r="I3152" s="578">
        <v>2.1238899111419098E-2</v>
      </c>
      <c r="J3152" s="578">
        <v>8.6677655102296997E-3</v>
      </c>
      <c r="K3152" s="578">
        <v>0.97127639750430872</v>
      </c>
      <c r="L3152" s="578">
        <v>1399.5215733845976</v>
      </c>
      <c r="M3152" s="578">
        <v>0.27034008528289577</v>
      </c>
      <c r="N3152" s="578">
        <v>4.0884817721538E-2</v>
      </c>
      <c r="O3152" s="578">
        <v>9.3114225164754282E-3</v>
      </c>
      <c r="P3152" s="578">
        <v>0.91567961023008437</v>
      </c>
      <c r="Q3152" s="578">
        <v>1302.7792778015075</v>
      </c>
      <c r="R3152" s="578">
        <v>0.22368920727588626</v>
      </c>
      <c r="S3152" s="578">
        <v>2.1238899635288046E-2</v>
      </c>
      <c r="T3152" s="578">
        <v>8.6677656703007689E-3</v>
      </c>
      <c r="U3152" s="578">
        <v>0.97127629909658419</v>
      </c>
      <c r="V3152" s="578">
        <v>1399.5215733845976</v>
      </c>
      <c r="W3152" s="578">
        <v>0.270340075759122</v>
      </c>
      <c r="X3152" s="578">
        <v>4.0884817716384199E-2</v>
      </c>
      <c r="Y3152" s="578">
        <v>9.3114224728196825E-3</v>
      </c>
    </row>
    <row r="3153" spans="1:25" x14ac:dyDescent="0.3">
      <c r="A3153" s="310" t="s">
        <v>5559</v>
      </c>
      <c r="B3153" s="310" t="s">
        <v>1697</v>
      </c>
      <c r="C3153" s="310" t="s">
        <v>5049</v>
      </c>
      <c r="D3153" s="36">
        <v>15</v>
      </c>
      <c r="E3153" s="36">
        <v>2020</v>
      </c>
      <c r="F3153" s="578">
        <v>0.94124080245110919</v>
      </c>
      <c r="G3153" s="578">
        <v>1362.14697392781</v>
      </c>
      <c r="H3153" s="578">
        <v>0.2310160687949665</v>
      </c>
      <c r="I3153" s="578">
        <v>2.2775572963534274E-2</v>
      </c>
      <c r="J3153" s="578">
        <v>9.0627536458972174E-3</v>
      </c>
      <c r="K3153" s="578">
        <v>0.99160990207534461</v>
      </c>
      <c r="L3153" s="578">
        <v>1448.3627599080328</v>
      </c>
      <c r="M3153" s="578">
        <v>0.27183211494714898</v>
      </c>
      <c r="N3153" s="578">
        <v>4.0512378363473503E-2</v>
      </c>
      <c r="O3153" s="578">
        <v>9.6363713867807094E-3</v>
      </c>
      <c r="P3153" s="578">
        <v>0.9412408338014292</v>
      </c>
      <c r="Q3153" s="578">
        <v>1362.14697392781</v>
      </c>
      <c r="R3153" s="578">
        <v>0.23101606441696251</v>
      </c>
      <c r="S3153" s="578">
        <v>2.2775573493390724E-2</v>
      </c>
      <c r="T3153" s="578">
        <v>9.0627535925401955E-3</v>
      </c>
      <c r="U3153" s="578">
        <v>0.99160986979362975</v>
      </c>
      <c r="V3153" s="578">
        <v>1448.3627077738374</v>
      </c>
      <c r="W3153" s="578">
        <v>0.27183210447219552</v>
      </c>
      <c r="X3153" s="578">
        <v>4.0512378358168122E-2</v>
      </c>
      <c r="Y3153" s="578">
        <v>9.6363713867807094E-3</v>
      </c>
    </row>
    <row r="3154" spans="1:25" x14ac:dyDescent="0.3">
      <c r="A3154" s="580" t="s">
        <v>5560</v>
      </c>
      <c r="B3154" s="580" t="s">
        <v>1697</v>
      </c>
      <c r="C3154" s="580" t="s">
        <v>5049</v>
      </c>
      <c r="D3154" s="581">
        <v>16</v>
      </c>
      <c r="E3154" s="581">
        <v>2020</v>
      </c>
      <c r="F3154" s="582">
        <v>0.98661982388898373</v>
      </c>
      <c r="G3154" s="582">
        <v>1445.0807189941349</v>
      </c>
      <c r="H3154" s="582">
        <v>0.24295050080324099</v>
      </c>
      <c r="I3154" s="582">
        <v>2.4692200553621001E-2</v>
      </c>
      <c r="J3154" s="582">
        <v>9.6145480492850731E-3</v>
      </c>
      <c r="K3154" s="582">
        <v>1.0306537860240019</v>
      </c>
      <c r="L3154" s="582">
        <v>1519.9363416035926</v>
      </c>
      <c r="M3154" s="582">
        <v>0.27898352461003573</v>
      </c>
      <c r="N3154" s="582">
        <v>4.1392868269970927E-2</v>
      </c>
      <c r="O3154" s="582">
        <v>1.0112570880058496E-2</v>
      </c>
      <c r="P3154" s="582">
        <v>0.98661966277015978</v>
      </c>
      <c r="Q3154" s="582">
        <v>1445.0807189941349</v>
      </c>
      <c r="R3154" s="582">
        <v>0.24295050663977197</v>
      </c>
      <c r="S3154" s="582">
        <v>2.469220108271955E-2</v>
      </c>
      <c r="T3154" s="582">
        <v>9.6145479959280494E-3</v>
      </c>
      <c r="U3154" s="582">
        <v>1.0306537500139425</v>
      </c>
      <c r="V3154" s="582">
        <v>1519.9363416035926</v>
      </c>
      <c r="W3154" s="582">
        <v>0.27898354237368006</v>
      </c>
      <c r="X3154" s="582">
        <v>4.1392867267404626E-2</v>
      </c>
      <c r="Y3154" s="582">
        <v>1.0112570880058496E-2</v>
      </c>
    </row>
    <row r="3155" spans="1:25" x14ac:dyDescent="0.3">
      <c r="A3155" s="310" t="s">
        <v>5561</v>
      </c>
      <c r="B3155" s="310" t="s">
        <v>1697</v>
      </c>
      <c r="C3155" s="310" t="s">
        <v>5049</v>
      </c>
      <c r="D3155" s="36">
        <v>1</v>
      </c>
      <c r="E3155" s="36">
        <v>2030</v>
      </c>
      <c r="F3155" s="578">
        <v>1.9600801853478775</v>
      </c>
      <c r="G3155" s="578">
        <v>6587.3697408040298</v>
      </c>
      <c r="H3155" s="578">
        <v>2.1519310683421855</v>
      </c>
      <c r="I3155" s="578">
        <v>4.778753887967465E-2</v>
      </c>
      <c r="J3155" s="578">
        <v>4.3921888689510469E-2</v>
      </c>
      <c r="K3155" s="578">
        <v>1.8798296664049274</v>
      </c>
      <c r="L3155" s="578">
        <v>6428.4926554361955</v>
      </c>
      <c r="M3155" s="578">
        <v>2.1381331652131199</v>
      </c>
      <c r="N3155" s="578">
        <v>3.6590808991756249E-2</v>
      </c>
      <c r="O3155" s="578">
        <v>4.2862560056770804E-2</v>
      </c>
      <c r="P3155" s="578">
        <v>1.9600799767316202</v>
      </c>
      <c r="Q3155" s="578">
        <v>6587.3697408040298</v>
      </c>
      <c r="R3155" s="578">
        <v>2.15193107023393</v>
      </c>
      <c r="S3155" s="578">
        <v>4.77875394138512E-2</v>
      </c>
      <c r="T3155" s="578">
        <v>4.3921888689510469E-2</v>
      </c>
      <c r="U3155" s="578">
        <v>1.8798297707110077</v>
      </c>
      <c r="V3155" s="578">
        <v>6428.4926554361955</v>
      </c>
      <c r="W3155" s="578">
        <v>2.1381333126506976</v>
      </c>
      <c r="X3155" s="578">
        <v>3.65908089723537E-2</v>
      </c>
      <c r="Y3155" s="578">
        <v>4.2862560056770804E-2</v>
      </c>
    </row>
    <row r="3156" spans="1:25" x14ac:dyDescent="0.3">
      <c r="A3156" s="310" t="s">
        <v>5562</v>
      </c>
      <c r="B3156" s="310" t="s">
        <v>1697</v>
      </c>
      <c r="C3156" s="310" t="s">
        <v>5049</v>
      </c>
      <c r="D3156" s="36">
        <v>2</v>
      </c>
      <c r="E3156" s="36">
        <v>2030</v>
      </c>
      <c r="F3156" s="578">
        <v>1.2559936801520875</v>
      </c>
      <c r="G3156" s="578">
        <v>3876.2468172709073</v>
      </c>
      <c r="H3156" s="578">
        <v>1.2559316718215952</v>
      </c>
      <c r="I3156" s="578">
        <v>3.1499693658740051E-2</v>
      </c>
      <c r="J3156" s="578">
        <v>2.5845222796002973E-2</v>
      </c>
      <c r="K3156" s="578">
        <v>1.2407783774880399</v>
      </c>
      <c r="L3156" s="578">
        <v>3834.0825805663999</v>
      </c>
      <c r="M3156" s="578">
        <v>1.3373255939241</v>
      </c>
      <c r="N3156" s="578">
        <v>2.1376530632172298E-2</v>
      </c>
      <c r="O3156" s="578">
        <v>2.556409915753945E-2</v>
      </c>
      <c r="P3156" s="578">
        <v>1.25599373230511</v>
      </c>
      <c r="Q3156" s="578">
        <v>3876.2468172709073</v>
      </c>
      <c r="R3156" s="578">
        <v>1.2559316504690849</v>
      </c>
      <c r="S3156" s="578">
        <v>3.1499693649038769E-2</v>
      </c>
      <c r="T3156" s="578">
        <v>2.5845222272134025E-2</v>
      </c>
      <c r="U3156" s="578">
        <v>1.2407783253345248</v>
      </c>
      <c r="V3156" s="578">
        <v>3834.0825805663999</v>
      </c>
      <c r="W3156" s="578">
        <v>1.3373256182215552</v>
      </c>
      <c r="X3156" s="578">
        <v>2.1376530616483501E-2</v>
      </c>
      <c r="Y3156" s="578">
        <v>2.556409915753945E-2</v>
      </c>
    </row>
    <row r="3157" spans="1:25" x14ac:dyDescent="0.3">
      <c r="A3157" s="310" t="s">
        <v>5563</v>
      </c>
      <c r="B3157" s="310" t="s">
        <v>1697</v>
      </c>
      <c r="C3157" s="310" t="s">
        <v>5049</v>
      </c>
      <c r="D3157" s="36">
        <v>3</v>
      </c>
      <c r="E3157" s="36">
        <v>2030</v>
      </c>
      <c r="F3157" s="578">
        <v>0.67362435701982271</v>
      </c>
      <c r="G3157" s="578">
        <v>2053.1023928324348</v>
      </c>
      <c r="H3157" s="578">
        <v>0.65585830849856031</v>
      </c>
      <c r="I3157" s="578">
        <v>1.21841640672831E-2</v>
      </c>
      <c r="J3157" s="578">
        <v>1.368923441623335E-2</v>
      </c>
      <c r="K3157" s="578">
        <v>0.90698839161715572</v>
      </c>
      <c r="L3157" s="578">
        <v>2649.4923095703075</v>
      </c>
      <c r="M3157" s="578">
        <v>0.87793128057910474</v>
      </c>
      <c r="N3157" s="578">
        <v>1.6965806803303399E-2</v>
      </c>
      <c r="O3157" s="578">
        <v>1.7665723979007397E-2</v>
      </c>
      <c r="P3157" s="578">
        <v>0.67362435174284929</v>
      </c>
      <c r="Q3157" s="578">
        <v>2053.1023928324348</v>
      </c>
      <c r="R3157" s="578">
        <v>0.65585833154788475</v>
      </c>
      <c r="S3157" s="578">
        <v>1.218416356327145E-2</v>
      </c>
      <c r="T3157" s="578">
        <v>1.368923441623335E-2</v>
      </c>
      <c r="U3157" s="578">
        <v>0.90698837640714514</v>
      </c>
      <c r="V3157" s="578">
        <v>2649.4923095703075</v>
      </c>
      <c r="W3157" s="578">
        <v>0.87793128318662572</v>
      </c>
      <c r="X3157" s="578">
        <v>1.6965806803303399E-2</v>
      </c>
      <c r="Y3157" s="578">
        <v>1.7665723979007397E-2</v>
      </c>
    </row>
    <row r="3158" spans="1:25" x14ac:dyDescent="0.3">
      <c r="A3158" s="310" t="s">
        <v>5564</v>
      </c>
      <c r="B3158" s="310" t="s">
        <v>1697</v>
      </c>
      <c r="C3158" s="310" t="s">
        <v>5049</v>
      </c>
      <c r="D3158" s="36">
        <v>4</v>
      </c>
      <c r="E3158" s="36">
        <v>2030</v>
      </c>
      <c r="F3158" s="578">
        <v>0.34470293682204523</v>
      </c>
      <c r="G3158" s="578">
        <v>1104.5853207906025</v>
      </c>
      <c r="H3158" s="578">
        <v>0.37397141181342353</v>
      </c>
      <c r="I3158" s="578">
        <v>7.2394332447818927E-3</v>
      </c>
      <c r="J3158" s="578">
        <v>7.3649253778664053E-3</v>
      </c>
      <c r="K3158" s="578">
        <v>0.78685811219549762</v>
      </c>
      <c r="L3158" s="578">
        <v>2248.1164652506427</v>
      </c>
      <c r="M3158" s="578">
        <v>0.68900242525220756</v>
      </c>
      <c r="N3158" s="578">
        <v>1.3841022743614874E-2</v>
      </c>
      <c r="O3158" s="578">
        <v>1.4989518841806125E-2</v>
      </c>
      <c r="P3158" s="578">
        <v>0.34470293154455051</v>
      </c>
      <c r="Q3158" s="578">
        <v>1104.5853207906025</v>
      </c>
      <c r="R3158" s="578">
        <v>0.37397139399763474</v>
      </c>
      <c r="S3158" s="578">
        <v>7.2394332442703019E-3</v>
      </c>
      <c r="T3158" s="578">
        <v>7.3649253245093825E-3</v>
      </c>
      <c r="U3158" s="578">
        <v>0.78685812709560776</v>
      </c>
      <c r="V3158" s="578">
        <v>2248.1164652506427</v>
      </c>
      <c r="W3158" s="578">
        <v>0.68900244013487555</v>
      </c>
      <c r="X3158" s="578">
        <v>1.3841023796544475E-2</v>
      </c>
      <c r="Y3158" s="578">
        <v>1.4989518841806125E-2</v>
      </c>
    </row>
    <row r="3159" spans="1:25" x14ac:dyDescent="0.3">
      <c r="A3159" s="310" t="s">
        <v>5565</v>
      </c>
      <c r="B3159" s="310" t="s">
        <v>1697</v>
      </c>
      <c r="C3159" s="310" t="s">
        <v>5049</v>
      </c>
      <c r="D3159" s="36">
        <v>5</v>
      </c>
      <c r="E3159" s="36">
        <v>2030</v>
      </c>
      <c r="F3159" s="578">
        <v>0.37817277207856598</v>
      </c>
      <c r="G3159" s="578">
        <v>1141.2167129516549</v>
      </c>
      <c r="H3159" s="578">
        <v>0.36101018471041801</v>
      </c>
      <c r="I3159" s="578">
        <v>1.2465516601082449E-2</v>
      </c>
      <c r="J3159" s="578">
        <v>7.6091585506219373E-3</v>
      </c>
      <c r="K3159" s="578">
        <v>0.71447016394817275</v>
      </c>
      <c r="L3159" s="578">
        <v>2009.4880180358823</v>
      </c>
      <c r="M3159" s="578">
        <v>0.56218056104247149</v>
      </c>
      <c r="N3159" s="578">
        <v>1.3988247416364126E-2</v>
      </c>
      <c r="O3159" s="578">
        <v>1.3398451070922076E-2</v>
      </c>
      <c r="P3159" s="578">
        <v>0.37817277704457775</v>
      </c>
      <c r="Q3159" s="578">
        <v>1141.2167129516549</v>
      </c>
      <c r="R3159" s="578">
        <v>0.36101018215337377</v>
      </c>
      <c r="S3159" s="578">
        <v>1.2465516596800249E-2</v>
      </c>
      <c r="T3159" s="578">
        <v>7.6091586039789601E-3</v>
      </c>
      <c r="U3159" s="578">
        <v>0.71447017978065674</v>
      </c>
      <c r="V3159" s="578">
        <v>2009.4880180358823</v>
      </c>
      <c r="W3159" s="578">
        <v>0.56218056700633146</v>
      </c>
      <c r="X3159" s="578">
        <v>1.3988245854458549E-2</v>
      </c>
      <c r="Y3159" s="578">
        <v>1.3398451070922076E-2</v>
      </c>
    </row>
    <row r="3160" spans="1:25" x14ac:dyDescent="0.3">
      <c r="A3160" s="310" t="s">
        <v>5566</v>
      </c>
      <c r="B3160" s="310" t="s">
        <v>1697</v>
      </c>
      <c r="C3160" s="310" t="s">
        <v>5049</v>
      </c>
      <c r="D3160" s="36">
        <v>6</v>
      </c>
      <c r="E3160" s="36">
        <v>2030</v>
      </c>
      <c r="F3160" s="578">
        <v>0.39825465426951201</v>
      </c>
      <c r="G3160" s="578">
        <v>1163.194473266595</v>
      </c>
      <c r="H3160" s="578">
        <v>0.35323347683076101</v>
      </c>
      <c r="I3160" s="578">
        <v>1.5601138682048526E-2</v>
      </c>
      <c r="J3160" s="578">
        <v>7.7557009741819147E-3</v>
      </c>
      <c r="K3160" s="578">
        <v>0.65675421765733177</v>
      </c>
      <c r="L3160" s="578">
        <v>1837.5119794209752</v>
      </c>
      <c r="M3160" s="578">
        <v>0.46633192769801651</v>
      </c>
      <c r="N3160" s="578">
        <v>1.3200447468761877E-2</v>
      </c>
      <c r="O3160" s="578">
        <v>1.2251784452625199E-2</v>
      </c>
      <c r="P3160" s="578">
        <v>0.39825465426951201</v>
      </c>
      <c r="Q3160" s="578">
        <v>1163.194473266595</v>
      </c>
      <c r="R3160" s="578">
        <v>0.35323347981814801</v>
      </c>
      <c r="S3160" s="578">
        <v>1.5601137134315926E-2</v>
      </c>
      <c r="T3160" s="578">
        <v>7.7557009741819147E-3</v>
      </c>
      <c r="U3160" s="578">
        <v>0.65675418164619237</v>
      </c>
      <c r="V3160" s="578">
        <v>1837.5119794209752</v>
      </c>
      <c r="W3160" s="578">
        <v>0.46633193077377622</v>
      </c>
      <c r="X3160" s="578">
        <v>1.3200447472361976E-2</v>
      </c>
      <c r="Y3160" s="578">
        <v>1.2251783928756249E-2</v>
      </c>
    </row>
    <row r="3161" spans="1:25" x14ac:dyDescent="0.3">
      <c r="A3161" s="310" t="s">
        <v>5567</v>
      </c>
      <c r="B3161" s="310" t="s">
        <v>1697</v>
      </c>
      <c r="C3161" s="310" t="s">
        <v>5049</v>
      </c>
      <c r="D3161" s="36">
        <v>7</v>
      </c>
      <c r="E3161" s="36">
        <v>2030</v>
      </c>
      <c r="F3161" s="578">
        <v>0.41164245847549252</v>
      </c>
      <c r="G3161" s="578">
        <v>1177.8526140848751</v>
      </c>
      <c r="H3161" s="578">
        <v>0.34804927983092598</v>
      </c>
      <c r="I3161" s="578">
        <v>1.7691546020917749E-2</v>
      </c>
      <c r="J3161" s="578">
        <v>7.8534401109209215E-3</v>
      </c>
      <c r="K3161" s="578">
        <v>0.669969719057803</v>
      </c>
      <c r="L3161" s="578">
        <v>1800.0234807332326</v>
      </c>
      <c r="M3161" s="578">
        <v>0.42560862293309226</v>
      </c>
      <c r="N3161" s="578">
        <v>2.2006095325347454E-2</v>
      </c>
      <c r="O3161" s="578">
        <v>1.2001815552745576E-2</v>
      </c>
      <c r="P3161" s="578">
        <v>0.41164246887526151</v>
      </c>
      <c r="Q3161" s="578">
        <v>1177.8526140848751</v>
      </c>
      <c r="R3161" s="578">
        <v>0.34804930952607976</v>
      </c>
      <c r="S3161" s="578">
        <v>1.7691546026147323E-2</v>
      </c>
      <c r="T3161" s="578">
        <v>7.8534401109209215E-3</v>
      </c>
      <c r="U3161" s="578">
        <v>0.66996970384620103</v>
      </c>
      <c r="V3161" s="578">
        <v>1800.02353286743</v>
      </c>
      <c r="W3161" s="578">
        <v>0.42560863966961371</v>
      </c>
      <c r="X3161" s="578">
        <v>2.2006095309658649E-2</v>
      </c>
      <c r="Y3161" s="578">
        <v>1.2001815552745576E-2</v>
      </c>
    </row>
    <row r="3162" spans="1:25" x14ac:dyDescent="0.3">
      <c r="A3162" s="310" t="s">
        <v>5568</v>
      </c>
      <c r="B3162" s="310" t="s">
        <v>1697</v>
      </c>
      <c r="C3162" s="310" t="s">
        <v>5049</v>
      </c>
      <c r="D3162" s="36">
        <v>8</v>
      </c>
      <c r="E3162" s="36">
        <v>2030</v>
      </c>
      <c r="F3162" s="578">
        <v>0.39248595305235728</v>
      </c>
      <c r="G3162" s="578">
        <v>1096.6911303202251</v>
      </c>
      <c r="H3162" s="578">
        <v>0.30069057908068875</v>
      </c>
      <c r="I3162" s="578">
        <v>1.5940717599467726E-2</v>
      </c>
      <c r="J3162" s="578">
        <v>7.3122846127565283E-3</v>
      </c>
      <c r="K3162" s="578">
        <v>0.58316681051307229</v>
      </c>
      <c r="L3162" s="578">
        <v>1512.477392832435</v>
      </c>
      <c r="M3162" s="578">
        <v>0.32756222880804298</v>
      </c>
      <c r="N3162" s="578">
        <v>1.956043121337335E-2</v>
      </c>
      <c r="O3162" s="578">
        <v>1.0084591854441263E-2</v>
      </c>
      <c r="P3162" s="578">
        <v>0.39248594777486251</v>
      </c>
      <c r="Q3162" s="578">
        <v>1096.6911303202251</v>
      </c>
      <c r="R3162" s="578">
        <v>0.30069058974034574</v>
      </c>
      <c r="S3162" s="578">
        <v>1.5940717599429801E-2</v>
      </c>
      <c r="T3162" s="578">
        <v>7.31228461275653E-3</v>
      </c>
      <c r="U3162" s="578">
        <v>0.58316681579004581</v>
      </c>
      <c r="V3162" s="578">
        <v>1512.477392832435</v>
      </c>
      <c r="W3162" s="578">
        <v>0.32756223466549222</v>
      </c>
      <c r="X3162" s="578">
        <v>1.9560431738000199E-2</v>
      </c>
      <c r="Y3162" s="578">
        <v>1.0084591854441263E-2</v>
      </c>
    </row>
    <row r="3163" spans="1:25" x14ac:dyDescent="0.3">
      <c r="A3163" s="310" t="s">
        <v>5569</v>
      </c>
      <c r="B3163" s="310" t="s">
        <v>1697</v>
      </c>
      <c r="C3163" s="310" t="s">
        <v>5049</v>
      </c>
      <c r="D3163" s="36">
        <v>9</v>
      </c>
      <c r="E3163" s="36">
        <v>2030</v>
      </c>
      <c r="F3163" s="578">
        <v>0.37811871982540823</v>
      </c>
      <c r="G3163" s="578">
        <v>1035.817063649489</v>
      </c>
      <c r="H3163" s="578">
        <v>0.26517149012208052</v>
      </c>
      <c r="I3163" s="578">
        <v>1.4627613224016926E-2</v>
      </c>
      <c r="J3163" s="578">
        <v>6.9064048293512271E-3</v>
      </c>
      <c r="K3163" s="578">
        <v>0.57905966456865998</v>
      </c>
      <c r="L3163" s="578">
        <v>1463.8758366902648</v>
      </c>
      <c r="M3163" s="578">
        <v>0.28198353440734497</v>
      </c>
      <c r="N3163" s="578">
        <v>2.5484053655645704E-2</v>
      </c>
      <c r="O3163" s="578">
        <v>9.7605253395158572E-3</v>
      </c>
      <c r="P3163" s="578">
        <v>0.3781187043038865</v>
      </c>
      <c r="Q3163" s="578">
        <v>1035.817063649489</v>
      </c>
      <c r="R3163" s="578">
        <v>0.26517148661506895</v>
      </c>
      <c r="S3163" s="578">
        <v>1.4627613748264824E-2</v>
      </c>
      <c r="T3163" s="578">
        <v>6.9064048827082499E-3</v>
      </c>
      <c r="U3163" s="578">
        <v>0.57905966425874023</v>
      </c>
      <c r="V3163" s="578">
        <v>1463.8758366902648</v>
      </c>
      <c r="W3163" s="578">
        <v>0.28198357324557299</v>
      </c>
      <c r="X3163" s="578">
        <v>2.5484055192919124E-2</v>
      </c>
      <c r="Y3163" s="578">
        <v>9.7605254462299028E-3</v>
      </c>
    </row>
    <row r="3164" spans="1:25" x14ac:dyDescent="0.3">
      <c r="A3164" s="310" t="s">
        <v>5570</v>
      </c>
      <c r="B3164" s="310" t="s">
        <v>1697</v>
      </c>
      <c r="C3164" s="310" t="s">
        <v>5049</v>
      </c>
      <c r="D3164" s="36">
        <v>10</v>
      </c>
      <c r="E3164" s="36">
        <v>2030</v>
      </c>
      <c r="F3164" s="578">
        <v>0.36694404809221171</v>
      </c>
      <c r="G3164" s="578">
        <v>988.47127978006699</v>
      </c>
      <c r="H3164" s="578">
        <v>0.23754555350986523</v>
      </c>
      <c r="I3164" s="578">
        <v>1.3606279998346748E-2</v>
      </c>
      <c r="J3164" s="578">
        <v>6.5907227156761349E-3</v>
      </c>
      <c r="K3164" s="578">
        <v>0.57538177582708205</v>
      </c>
      <c r="L3164" s="578">
        <v>1423.5116742451926</v>
      </c>
      <c r="M3164" s="578">
        <v>0.24551418142110951</v>
      </c>
      <c r="N3164" s="578">
        <v>2.9507201887402749E-2</v>
      </c>
      <c r="O3164" s="578">
        <v>9.4913914411639128E-3</v>
      </c>
      <c r="P3164" s="578">
        <v>0.36694403753722271</v>
      </c>
      <c r="Q3164" s="578">
        <v>988.47127978006699</v>
      </c>
      <c r="R3164" s="578">
        <v>0.23754555870459576</v>
      </c>
      <c r="S3164" s="578">
        <v>1.3606280003538449E-2</v>
      </c>
      <c r="T3164" s="578">
        <v>6.5907227156761349E-3</v>
      </c>
      <c r="U3164" s="578">
        <v>0.5753817556494687</v>
      </c>
      <c r="V3164" s="578">
        <v>1423.5116742451926</v>
      </c>
      <c r="W3164" s="578">
        <v>0.24551418073292475</v>
      </c>
      <c r="X3164" s="578">
        <v>2.9507201877701474E-2</v>
      </c>
      <c r="Y3164" s="578">
        <v>9.4913913878068891E-3</v>
      </c>
    </row>
    <row r="3165" spans="1:25" x14ac:dyDescent="0.3">
      <c r="A3165" s="310" t="s">
        <v>5571</v>
      </c>
      <c r="B3165" s="310" t="s">
        <v>1697</v>
      </c>
      <c r="C3165" s="310" t="s">
        <v>5049</v>
      </c>
      <c r="D3165" s="36">
        <v>11</v>
      </c>
      <c r="E3165" s="36">
        <v>2030</v>
      </c>
      <c r="F3165" s="578">
        <v>0.4587596930817025</v>
      </c>
      <c r="G3165" s="578">
        <v>1127.3363494873001</v>
      </c>
      <c r="H3165" s="578">
        <v>0.19173271062125674</v>
      </c>
      <c r="I3165" s="578">
        <v>1.6498450281839376E-2</v>
      </c>
      <c r="J3165" s="578">
        <v>7.5166112122436327E-3</v>
      </c>
      <c r="K3165" s="578">
        <v>0.57482466524390874</v>
      </c>
      <c r="L3165" s="578">
        <v>1387.0081138610776</v>
      </c>
      <c r="M3165" s="578">
        <v>0.21458530151297298</v>
      </c>
      <c r="N3165" s="578">
        <v>3.2763168984426244E-2</v>
      </c>
      <c r="O3165" s="578">
        <v>9.2480002543500889E-3</v>
      </c>
      <c r="P3165" s="578">
        <v>0.45875972381638974</v>
      </c>
      <c r="Q3165" s="578">
        <v>1127.3363494873001</v>
      </c>
      <c r="R3165" s="578">
        <v>0.19173270907450951</v>
      </c>
      <c r="S3165" s="578">
        <v>1.6498450281839348E-2</v>
      </c>
      <c r="T3165" s="578">
        <v>7.5166111613119303E-3</v>
      </c>
      <c r="U3165" s="578">
        <v>0.57482467548845717</v>
      </c>
      <c r="V3165" s="578">
        <v>1387.0081138610776</v>
      </c>
      <c r="W3165" s="578">
        <v>0.21458530452347649</v>
      </c>
      <c r="X3165" s="578">
        <v>3.2763169508295178E-2</v>
      </c>
      <c r="Y3165" s="578">
        <v>9.2480003610641345E-3</v>
      </c>
    </row>
    <row r="3166" spans="1:25" x14ac:dyDescent="0.3">
      <c r="A3166" s="310" t="s">
        <v>5572</v>
      </c>
      <c r="B3166" s="310" t="s">
        <v>1697</v>
      </c>
      <c r="C3166" s="310" t="s">
        <v>5049</v>
      </c>
      <c r="D3166" s="36">
        <v>12</v>
      </c>
      <c r="E3166" s="36">
        <v>2030</v>
      </c>
      <c r="F3166" s="578">
        <v>0.53388163894166452</v>
      </c>
      <c r="G3166" s="578">
        <v>1240.9448916117299</v>
      </c>
      <c r="H3166" s="578">
        <v>0.15424948996049626</v>
      </c>
      <c r="I3166" s="578">
        <v>1.8864828581323899E-2</v>
      </c>
      <c r="J3166" s="578">
        <v>8.2741169947742749E-3</v>
      </c>
      <c r="K3166" s="578">
        <v>0.57404986235504352</v>
      </c>
      <c r="L3166" s="578">
        <v>1356.2439549763951</v>
      </c>
      <c r="M3166" s="578">
        <v>0.18930727164380748</v>
      </c>
      <c r="N3166" s="578">
        <v>3.5360956378099204E-2</v>
      </c>
      <c r="O3166" s="578">
        <v>9.0428803911587821E-3</v>
      </c>
      <c r="P3166" s="578">
        <v>0.53388166005164273</v>
      </c>
      <c r="Q3166" s="578">
        <v>1240.9448916117299</v>
      </c>
      <c r="R3166" s="578">
        <v>0.15424949043745026</v>
      </c>
      <c r="S3166" s="578">
        <v>1.8864828041766153E-2</v>
      </c>
      <c r="T3166" s="578">
        <v>8.2741169462678902E-3</v>
      </c>
      <c r="U3166" s="578">
        <v>0.57404985211101645</v>
      </c>
      <c r="V3166" s="578">
        <v>1356.2439549763951</v>
      </c>
      <c r="W3166" s="578">
        <v>0.18930730836018422</v>
      </c>
      <c r="X3166" s="578">
        <v>3.5360955319750524E-2</v>
      </c>
      <c r="Y3166" s="578">
        <v>9.0428803911587821E-3</v>
      </c>
    </row>
    <row r="3167" spans="1:25" x14ac:dyDescent="0.3">
      <c r="A3167" s="310" t="s">
        <v>5573</v>
      </c>
      <c r="B3167" s="310" t="s">
        <v>1697</v>
      </c>
      <c r="C3167" s="310" t="s">
        <v>5049</v>
      </c>
      <c r="D3167" s="36">
        <v>13</v>
      </c>
      <c r="E3167" s="36">
        <v>2030</v>
      </c>
      <c r="F3167" s="578">
        <v>0.52049027445120977</v>
      </c>
      <c r="G3167" s="578">
        <v>1215.7182248433373</v>
      </c>
      <c r="H3167" s="578">
        <v>0.13551799832225675</v>
      </c>
      <c r="I3167" s="578">
        <v>1.9808119716875124E-2</v>
      </c>
      <c r="J3167" s="578">
        <v>8.1059114648572468E-3</v>
      </c>
      <c r="K3167" s="578">
        <v>0.55549120736059332</v>
      </c>
      <c r="L3167" s="578">
        <v>1319.8122927347777</v>
      </c>
      <c r="M3167" s="578">
        <v>0.17013459562243299</v>
      </c>
      <c r="N3167" s="578">
        <v>3.6385757639133431E-2</v>
      </c>
      <c r="O3167" s="578">
        <v>8.7999651150312257E-3</v>
      </c>
      <c r="P3167" s="578">
        <v>0.52049026948467703</v>
      </c>
      <c r="Q3167" s="578">
        <v>1215.7182248433373</v>
      </c>
      <c r="R3167" s="578">
        <v>0.135517999217351</v>
      </c>
      <c r="S3167" s="578">
        <v>1.9808120236272399E-2</v>
      </c>
      <c r="T3167" s="578">
        <v>8.1059114600066078E-3</v>
      </c>
      <c r="U3167" s="578">
        <v>0.55549121822550251</v>
      </c>
      <c r="V3167" s="578">
        <v>1319.8122927347777</v>
      </c>
      <c r="W3167" s="578">
        <v>0.17013459906426426</v>
      </c>
      <c r="X3167" s="578">
        <v>3.6385755019788676E-2</v>
      </c>
      <c r="Y3167" s="578">
        <v>8.7999651150312257E-3</v>
      </c>
    </row>
    <row r="3168" spans="1:25" x14ac:dyDescent="0.3">
      <c r="A3168" s="310" t="s">
        <v>5574</v>
      </c>
      <c r="B3168" s="310" t="s">
        <v>1697</v>
      </c>
      <c r="C3168" s="310" t="s">
        <v>5049</v>
      </c>
      <c r="D3168" s="36">
        <v>14</v>
      </c>
      <c r="E3168" s="36">
        <v>2030</v>
      </c>
      <c r="F3168" s="578">
        <v>0.529002013824727</v>
      </c>
      <c r="G3168" s="578">
        <v>1274.3469746907499</v>
      </c>
      <c r="H3168" s="578">
        <v>0.13784339647391602</v>
      </c>
      <c r="I3168" s="578">
        <v>2.0984531145586474E-2</v>
      </c>
      <c r="J3168" s="578">
        <v>8.4968214747883977E-3</v>
      </c>
      <c r="K3168" s="578">
        <v>0.56172339916113811</v>
      </c>
      <c r="L3168" s="578">
        <v>1369.3268292744901</v>
      </c>
      <c r="M3168" s="578">
        <v>0.16908120931524676</v>
      </c>
      <c r="N3168" s="578">
        <v>3.7290188270617294E-2</v>
      </c>
      <c r="O3168" s="578">
        <v>9.1301138018025051E-3</v>
      </c>
      <c r="P3168" s="578">
        <v>0.52900201879073872</v>
      </c>
      <c r="Q3168" s="578">
        <v>1274.3469746907499</v>
      </c>
      <c r="R3168" s="578">
        <v>0.13784339532135875</v>
      </c>
      <c r="S3168" s="578">
        <v>2.0984531145586474E-2</v>
      </c>
      <c r="T3168" s="578">
        <v>8.4968214214313758E-3</v>
      </c>
      <c r="U3168" s="578">
        <v>0.56172343455088425</v>
      </c>
      <c r="V3168" s="578">
        <v>1369.3268292744901</v>
      </c>
      <c r="W3168" s="578">
        <v>0.16908121375486898</v>
      </c>
      <c r="X3168" s="578">
        <v>3.72901893236606E-2</v>
      </c>
      <c r="Y3168" s="578">
        <v>9.1301137435948424E-3</v>
      </c>
    </row>
    <row r="3169" spans="1:25" x14ac:dyDescent="0.3">
      <c r="A3169" s="310" t="s">
        <v>5575</v>
      </c>
      <c r="B3169" s="310" t="s">
        <v>1697</v>
      </c>
      <c r="C3169" s="310" t="s">
        <v>5049</v>
      </c>
      <c r="D3169" s="36">
        <v>15</v>
      </c>
      <c r="E3169" s="36">
        <v>2030</v>
      </c>
      <c r="F3169" s="578">
        <v>0.53839139902692978</v>
      </c>
      <c r="G3169" s="578">
        <v>1331.8400077819774</v>
      </c>
      <c r="H3169" s="578">
        <v>0.14122350565780023</v>
      </c>
      <c r="I3169" s="578">
        <v>2.2030063209361551E-2</v>
      </c>
      <c r="J3169" s="578">
        <v>8.8801720751992674E-3</v>
      </c>
      <c r="K3169" s="578">
        <v>0.56826078050931894</v>
      </c>
      <c r="L3169" s="578">
        <v>1416.5598996480273</v>
      </c>
      <c r="M3169" s="578">
        <v>0.16855487020651072</v>
      </c>
      <c r="N3169" s="578">
        <v>3.6748174502766504E-2</v>
      </c>
      <c r="O3169" s="578">
        <v>9.445042941176018E-3</v>
      </c>
      <c r="P3169" s="578">
        <v>0.53839138350436577</v>
      </c>
      <c r="Q3169" s="578">
        <v>1331.8400077819774</v>
      </c>
      <c r="R3169" s="578">
        <v>0.14122350680145174</v>
      </c>
      <c r="S3169" s="578">
        <v>2.203006320413195E-2</v>
      </c>
      <c r="T3169" s="578">
        <v>8.8801721285562893E-3</v>
      </c>
      <c r="U3169" s="578">
        <v>0.56826080130937795</v>
      </c>
      <c r="V3169" s="578">
        <v>1416.5598475138324</v>
      </c>
      <c r="W3169" s="578">
        <v>0.16855487783667825</v>
      </c>
      <c r="X3169" s="578">
        <v>3.6748175026635424E-2</v>
      </c>
      <c r="Y3169" s="578">
        <v>9.445042941176018E-3</v>
      </c>
    </row>
    <row r="3170" spans="1:25" x14ac:dyDescent="0.3">
      <c r="A3170" s="580" t="s">
        <v>5576</v>
      </c>
      <c r="B3170" s="580" t="s">
        <v>1697</v>
      </c>
      <c r="C3170" s="580" t="s">
        <v>5049</v>
      </c>
      <c r="D3170" s="581">
        <v>16</v>
      </c>
      <c r="E3170" s="581">
        <v>2030</v>
      </c>
      <c r="F3170" s="582">
        <v>0.56005340082987176</v>
      </c>
      <c r="G3170" s="582">
        <v>1412.3030179341574</v>
      </c>
      <c r="H3170" s="582">
        <v>0.14758354673923152</v>
      </c>
      <c r="I3170" s="582">
        <v>2.3204683213558924E-2</v>
      </c>
      <c r="J3170" s="582">
        <v>9.416655899258327E-3</v>
      </c>
      <c r="K3170" s="582">
        <v>0.58654348940480805</v>
      </c>
      <c r="L3170" s="582">
        <v>1485.9532267252575</v>
      </c>
      <c r="M3170" s="582">
        <v>0.17171223389955925</v>
      </c>
      <c r="N3170" s="582">
        <v>3.7045049534602428E-2</v>
      </c>
      <c r="O3170" s="582">
        <v>9.9077251021905382E-3</v>
      </c>
      <c r="P3170" s="582">
        <v>0.56005337537424282</v>
      </c>
      <c r="Q3170" s="582">
        <v>1412.3030179341574</v>
      </c>
      <c r="R3170" s="582">
        <v>0.14758354767877752</v>
      </c>
      <c r="S3170" s="582">
        <v>2.3204683244936498E-2</v>
      </c>
      <c r="T3170" s="582">
        <v>9.416655899258327E-3</v>
      </c>
      <c r="U3170" s="582">
        <v>0.58654349996083921</v>
      </c>
      <c r="V3170" s="582">
        <v>1485.9532267252575</v>
      </c>
      <c r="W3170" s="582">
        <v>0.17171223427188376</v>
      </c>
      <c r="X3170" s="582">
        <v>3.7045050033763453E-2</v>
      </c>
      <c r="Y3170" s="582">
        <v>9.9077251021905382E-3</v>
      </c>
    </row>
    <row r="3171" spans="1:25" x14ac:dyDescent="0.3">
      <c r="A3171" s="310" t="s">
        <v>5577</v>
      </c>
      <c r="B3171" s="310" t="s">
        <v>7</v>
      </c>
      <c r="C3171" s="310" t="s">
        <v>5578</v>
      </c>
      <c r="D3171" s="36">
        <v>1</v>
      </c>
      <c r="E3171" s="36">
        <v>2012</v>
      </c>
      <c r="F3171" s="578">
        <v>1.3682437370925173</v>
      </c>
      <c r="G3171" s="578">
        <v>2018.7694753011024</v>
      </c>
      <c r="H3171" s="578">
        <v>1.8240355686721101</v>
      </c>
      <c r="I3171" s="578">
        <v>2.0502814135246149E-2</v>
      </c>
      <c r="J3171" s="578">
        <v>4.0232413137952422E-2</v>
      </c>
      <c r="K3171" s="578">
        <v>1.4233842834651624</v>
      </c>
      <c r="L3171" s="578">
        <v>2086.7888704935676</v>
      </c>
      <c r="M3171" s="578">
        <v>1.8472143314235474</v>
      </c>
      <c r="N3171" s="578">
        <v>2.0928682710670377E-2</v>
      </c>
      <c r="O3171" s="578">
        <v>4.1588000351718252E-2</v>
      </c>
      <c r="P3171" s="578">
        <v>1.3682437892466375</v>
      </c>
      <c r="Q3171" s="578">
        <v>2018.7694753011024</v>
      </c>
      <c r="R3171" s="578">
        <v>1.8240354419491824</v>
      </c>
      <c r="S3171" s="578">
        <v>2.0502814139642021E-2</v>
      </c>
      <c r="T3171" s="578">
        <v>4.0232413137952422E-2</v>
      </c>
      <c r="U3171" s="578">
        <v>1.4233841791529049</v>
      </c>
      <c r="V3171" s="578">
        <v>2086.7888704935676</v>
      </c>
      <c r="W3171" s="578">
        <v>1.8472143676869224</v>
      </c>
      <c r="X3171" s="578">
        <v>2.0928681163695673E-2</v>
      </c>
      <c r="Y3171" s="578">
        <v>4.1588000351718252E-2</v>
      </c>
    </row>
    <row r="3172" spans="1:25" x14ac:dyDescent="0.3">
      <c r="A3172" s="310" t="s">
        <v>5579</v>
      </c>
      <c r="B3172" s="310" t="s">
        <v>7</v>
      </c>
      <c r="C3172" s="310" t="s">
        <v>5578</v>
      </c>
      <c r="D3172" s="36">
        <v>2</v>
      </c>
      <c r="E3172" s="36">
        <v>2012</v>
      </c>
      <c r="F3172" s="578">
        <v>0.94529517941493479</v>
      </c>
      <c r="G3172" s="578">
        <v>1133.0005251566499</v>
      </c>
      <c r="H3172" s="578">
        <v>0.96568513222155028</v>
      </c>
      <c r="I3172" s="578">
        <v>1.3835087748589074E-2</v>
      </c>
      <c r="J3172" s="578">
        <v>2.2579774406040025E-2</v>
      </c>
      <c r="K3172" s="578">
        <v>0.96090653784416946</v>
      </c>
      <c r="L3172" s="578">
        <v>1147.4262059529601</v>
      </c>
      <c r="M3172" s="578">
        <v>0.97323363311443234</v>
      </c>
      <c r="N3172" s="578">
        <v>1.3119806708421776E-2</v>
      </c>
      <c r="O3172" s="578">
        <v>2.2867254291971471E-2</v>
      </c>
      <c r="P3172" s="578">
        <v>0.94529522256515253</v>
      </c>
      <c r="Q3172" s="578">
        <v>1133.0005251566499</v>
      </c>
      <c r="R3172" s="578">
        <v>0.96568501457659217</v>
      </c>
      <c r="S3172" s="578">
        <v>1.3835088781623451E-2</v>
      </c>
      <c r="T3172" s="578">
        <v>2.2579774406040025E-2</v>
      </c>
      <c r="U3172" s="578">
        <v>0.96090639225159424</v>
      </c>
      <c r="V3172" s="578">
        <v>1147.4262059529601</v>
      </c>
      <c r="W3172" s="578">
        <v>0.97323364720068484</v>
      </c>
      <c r="X3172" s="578">
        <v>1.3119807742593026E-2</v>
      </c>
      <c r="Y3172" s="578">
        <v>2.2867254291971471E-2</v>
      </c>
    </row>
    <row r="3173" spans="1:25" x14ac:dyDescent="0.3">
      <c r="A3173" s="310" t="s">
        <v>5580</v>
      </c>
      <c r="B3173" s="310" t="s">
        <v>7</v>
      </c>
      <c r="C3173" s="310" t="s">
        <v>5578</v>
      </c>
      <c r="D3173" s="36">
        <v>3</v>
      </c>
      <c r="E3173" s="36">
        <v>2012</v>
      </c>
      <c r="F3173" s="578">
        <v>0.73382038103390301</v>
      </c>
      <c r="G3173" s="578">
        <v>690.11625417073503</v>
      </c>
      <c r="H3173" s="578">
        <v>0.5365092826298975</v>
      </c>
      <c r="I3173" s="578">
        <v>1.0501195353450975E-2</v>
      </c>
      <c r="J3173" s="578">
        <v>1.375346705026455E-2</v>
      </c>
      <c r="K3173" s="578">
        <v>0.69631898074859055</v>
      </c>
      <c r="L3173" s="578">
        <v>672.18329779307021</v>
      </c>
      <c r="M3173" s="578">
        <v>0.53037300373277174</v>
      </c>
      <c r="N3173" s="578">
        <v>8.545175767608262E-3</v>
      </c>
      <c r="O3173" s="578">
        <v>1.3396072899922676E-2</v>
      </c>
      <c r="P3173" s="578">
        <v>0.73382038692759899</v>
      </c>
      <c r="Q3173" s="578">
        <v>690.11625957488957</v>
      </c>
      <c r="R3173" s="578">
        <v>0.53650929970778272</v>
      </c>
      <c r="S3173" s="578">
        <v>1.0501195870498723E-2</v>
      </c>
      <c r="T3173" s="578">
        <v>1.3753466531246251E-2</v>
      </c>
      <c r="U3173" s="578">
        <v>0.69631902327639217</v>
      </c>
      <c r="V3173" s="578">
        <v>672.18329747517873</v>
      </c>
      <c r="W3173" s="578">
        <v>0.53037300210053173</v>
      </c>
      <c r="X3173" s="578">
        <v>8.5451755444030976E-3</v>
      </c>
      <c r="Y3173" s="578">
        <v>1.3396072899922676E-2</v>
      </c>
    </row>
    <row r="3174" spans="1:25" x14ac:dyDescent="0.3">
      <c r="A3174" s="310" t="s">
        <v>5581</v>
      </c>
      <c r="B3174" s="310" t="s">
        <v>7</v>
      </c>
      <c r="C3174" s="310" t="s">
        <v>5578</v>
      </c>
      <c r="D3174" s="36">
        <v>4</v>
      </c>
      <c r="E3174" s="36">
        <v>2012</v>
      </c>
      <c r="F3174" s="578">
        <v>0.66332745573020158</v>
      </c>
      <c r="G3174" s="578">
        <v>542.48824246724394</v>
      </c>
      <c r="H3174" s="578">
        <v>0.3934509650777418</v>
      </c>
      <c r="I3174" s="578">
        <v>9.389903885789844E-3</v>
      </c>
      <c r="J3174" s="578">
        <v>1.0811350065826699E-2</v>
      </c>
      <c r="K3174" s="578">
        <v>0.56715605301997074</v>
      </c>
      <c r="L3174" s="578">
        <v>529.41013399759879</v>
      </c>
      <c r="M3174" s="578">
        <v>0.38117390108770099</v>
      </c>
      <c r="N3174" s="578">
        <v>5.9063705844550852E-3</v>
      </c>
      <c r="O3174" s="578">
        <v>1.0550707365230925E-2</v>
      </c>
      <c r="P3174" s="578">
        <v>0.6633274240657645</v>
      </c>
      <c r="Q3174" s="578">
        <v>542.48824787139847</v>
      </c>
      <c r="R3174" s="578">
        <v>0.39345093014465671</v>
      </c>
      <c r="S3174" s="578">
        <v>9.3899022133427847E-3</v>
      </c>
      <c r="T3174" s="578">
        <v>1.0811350065826699E-2</v>
      </c>
      <c r="U3174" s="578">
        <v>0.5671560750623138</v>
      </c>
      <c r="V3174" s="578">
        <v>529.41012891133573</v>
      </c>
      <c r="W3174" s="578">
        <v>0.38117389765829979</v>
      </c>
      <c r="X3174" s="578">
        <v>5.9063708844557051E-3</v>
      </c>
      <c r="Y3174" s="578">
        <v>1.0550707365230925E-2</v>
      </c>
    </row>
    <row r="3175" spans="1:25" x14ac:dyDescent="0.3">
      <c r="A3175" s="310" t="s">
        <v>5582</v>
      </c>
      <c r="B3175" s="310" t="s">
        <v>7</v>
      </c>
      <c r="C3175" s="310" t="s">
        <v>5578</v>
      </c>
      <c r="D3175" s="36">
        <v>5</v>
      </c>
      <c r="E3175" s="36">
        <v>2012</v>
      </c>
      <c r="F3175" s="578">
        <v>0.62329866525959643</v>
      </c>
      <c r="G3175" s="578">
        <v>465.56545193990047</v>
      </c>
      <c r="H3175" s="578">
        <v>0.31942534846651399</v>
      </c>
      <c r="I3175" s="578">
        <v>8.2387848670274644E-3</v>
      </c>
      <c r="J3175" s="578">
        <v>9.2783487440707742E-3</v>
      </c>
      <c r="K3175" s="578">
        <v>0.49466688474318654</v>
      </c>
      <c r="L3175" s="578">
        <v>441.82484436035099</v>
      </c>
      <c r="M3175" s="578">
        <v>0.29785910417134148</v>
      </c>
      <c r="N3175" s="578">
        <v>4.8970061797983027E-3</v>
      </c>
      <c r="O3175" s="578">
        <v>8.8052135445953628E-3</v>
      </c>
      <c r="P3175" s="578">
        <v>0.6232986534633651</v>
      </c>
      <c r="Q3175" s="578">
        <v>465.56545702616347</v>
      </c>
      <c r="R3175" s="578">
        <v>0.31942534287251495</v>
      </c>
      <c r="S3175" s="578">
        <v>8.238784496162067E-3</v>
      </c>
      <c r="T3175" s="578">
        <v>9.2783487925771572E-3</v>
      </c>
      <c r="U3175" s="578">
        <v>0.49466684345507356</v>
      </c>
      <c r="V3175" s="578">
        <v>441.82484436035099</v>
      </c>
      <c r="W3175" s="578">
        <v>0.29785912098122902</v>
      </c>
      <c r="X3175" s="578">
        <v>4.8970060822739426E-3</v>
      </c>
      <c r="Y3175" s="578">
        <v>8.8052135445953628E-3</v>
      </c>
    </row>
    <row r="3176" spans="1:25" x14ac:dyDescent="0.3">
      <c r="A3176" s="310" t="s">
        <v>5583</v>
      </c>
      <c r="B3176" s="310" t="s">
        <v>7</v>
      </c>
      <c r="C3176" s="310" t="s">
        <v>5578</v>
      </c>
      <c r="D3176" s="36">
        <v>6</v>
      </c>
      <c r="E3176" s="36">
        <v>2012</v>
      </c>
      <c r="F3176" s="578">
        <v>0.58965056043614494</v>
      </c>
      <c r="G3176" s="578">
        <v>413.15365441640171</v>
      </c>
      <c r="H3176" s="578">
        <v>0.2699840154618865</v>
      </c>
      <c r="I3176" s="578">
        <v>6.3492977713887396E-3</v>
      </c>
      <c r="J3176" s="578">
        <v>8.2338185020489583E-3</v>
      </c>
      <c r="K3176" s="578">
        <v>0.48540975310391776</v>
      </c>
      <c r="L3176" s="578">
        <v>393.60974725087425</v>
      </c>
      <c r="M3176" s="578">
        <v>0.25302837672158252</v>
      </c>
      <c r="N3176" s="578">
        <v>5.0674106418758351E-3</v>
      </c>
      <c r="O3176" s="578">
        <v>7.8443233311797124E-3</v>
      </c>
      <c r="P3176" s="578">
        <v>0.58965053994704852</v>
      </c>
      <c r="Q3176" s="578">
        <v>413.15364917119297</v>
      </c>
      <c r="R3176" s="578">
        <v>0.26998400440121822</v>
      </c>
      <c r="S3176" s="578">
        <v>6.3492979242596405E-3</v>
      </c>
      <c r="T3176" s="578">
        <v>8.2338185554059785E-3</v>
      </c>
      <c r="U3176" s="578">
        <v>0.48540971631929075</v>
      </c>
      <c r="V3176" s="578">
        <v>393.60974216461125</v>
      </c>
      <c r="W3176" s="578">
        <v>0.25302838016250395</v>
      </c>
      <c r="X3176" s="578">
        <v>5.0674106413831953E-3</v>
      </c>
      <c r="Y3176" s="578">
        <v>7.8443235834129103E-3</v>
      </c>
    </row>
    <row r="3177" spans="1:25" x14ac:dyDescent="0.3">
      <c r="A3177" s="310" t="s">
        <v>5584</v>
      </c>
      <c r="B3177" s="310" t="s">
        <v>7</v>
      </c>
      <c r="C3177" s="310" t="s">
        <v>5578</v>
      </c>
      <c r="D3177" s="36">
        <v>7</v>
      </c>
      <c r="E3177" s="36">
        <v>2012</v>
      </c>
      <c r="F3177" s="578">
        <v>0.52837257135973847</v>
      </c>
      <c r="G3177" s="578">
        <v>368.90716298421177</v>
      </c>
      <c r="H3177" s="578">
        <v>0.23351526113765375</v>
      </c>
      <c r="I3177" s="578">
        <v>5.9180385854347125E-3</v>
      </c>
      <c r="J3177" s="578">
        <v>7.3520249279681576E-3</v>
      </c>
      <c r="K3177" s="578">
        <v>0.49073794051710651</v>
      </c>
      <c r="L3177" s="578">
        <v>365.27039464314726</v>
      </c>
      <c r="M3177" s="578">
        <v>0.22609399231562974</v>
      </c>
      <c r="N3177" s="578">
        <v>5.9300771673065356E-3</v>
      </c>
      <c r="O3177" s="578">
        <v>7.2795416296382075E-3</v>
      </c>
      <c r="P3177" s="578">
        <v>0.52837254388520172</v>
      </c>
      <c r="Q3177" s="578">
        <v>368.90716807047477</v>
      </c>
      <c r="R3177" s="578">
        <v>0.23351525317714975</v>
      </c>
      <c r="S3177" s="578">
        <v>5.9180386244482427E-3</v>
      </c>
      <c r="T3177" s="578">
        <v>7.3520249279681576E-3</v>
      </c>
      <c r="U3177" s="578">
        <v>0.49073791009443302</v>
      </c>
      <c r="V3177" s="578">
        <v>365.27039464314726</v>
      </c>
      <c r="W3177" s="578">
        <v>0.22609396304748425</v>
      </c>
      <c r="X3177" s="578">
        <v>5.9300769514720689E-3</v>
      </c>
      <c r="Y3177" s="578">
        <v>7.2795417363522531E-3</v>
      </c>
    </row>
    <row r="3178" spans="1:25" x14ac:dyDescent="0.3">
      <c r="A3178" s="310" t="s">
        <v>5585</v>
      </c>
      <c r="B3178" s="310" t="s">
        <v>7</v>
      </c>
      <c r="C3178" s="310" t="s">
        <v>5578</v>
      </c>
      <c r="D3178" s="36">
        <v>8</v>
      </c>
      <c r="E3178" s="36">
        <v>2012</v>
      </c>
      <c r="F3178" s="578">
        <v>0.50430160936315327</v>
      </c>
      <c r="G3178" s="578">
        <v>346.87903467814101</v>
      </c>
      <c r="H3178" s="578">
        <v>0.20788940447103652</v>
      </c>
      <c r="I3178" s="578">
        <v>5.5992556353127469E-3</v>
      </c>
      <c r="J3178" s="578">
        <v>6.9130165890480049E-3</v>
      </c>
      <c r="K3178" s="578">
        <v>0.51625296784759622</v>
      </c>
      <c r="L3178" s="578">
        <v>356.15553188323952</v>
      </c>
      <c r="M3178" s="578">
        <v>0.21139998330090698</v>
      </c>
      <c r="N3178" s="578">
        <v>7.8303474446291405E-3</v>
      </c>
      <c r="O3178" s="578">
        <v>7.0978942967485567E-3</v>
      </c>
      <c r="P3178" s="578">
        <v>0.51326805149200949</v>
      </c>
      <c r="Q3178" s="578">
        <v>348.0201180775955</v>
      </c>
      <c r="R3178" s="578">
        <v>0.20916983561498076</v>
      </c>
      <c r="S3178" s="578">
        <v>5.8107374038248328E-3</v>
      </c>
      <c r="T3178" s="578">
        <v>6.9357586568609478E-3</v>
      </c>
      <c r="U3178" s="578">
        <v>0.51625301519034816</v>
      </c>
      <c r="V3178" s="578">
        <v>356.15553188323952</v>
      </c>
      <c r="W3178" s="578">
        <v>0.21140000674586101</v>
      </c>
      <c r="X3178" s="578">
        <v>7.8303473101755065E-3</v>
      </c>
      <c r="Y3178" s="578">
        <v>7.0978942967485567E-3</v>
      </c>
    </row>
    <row r="3179" spans="1:25" x14ac:dyDescent="0.3">
      <c r="A3179" s="310" t="s">
        <v>5586</v>
      </c>
      <c r="B3179" s="310" t="s">
        <v>7</v>
      </c>
      <c r="C3179" s="310" t="s">
        <v>5578</v>
      </c>
      <c r="D3179" s="36">
        <v>9</v>
      </c>
      <c r="E3179" s="36">
        <v>2012</v>
      </c>
      <c r="F3179" s="578">
        <v>0.49129680623819127</v>
      </c>
      <c r="G3179" s="578">
        <v>332.66094668706228</v>
      </c>
      <c r="H3179" s="578">
        <v>0.18882082722969501</v>
      </c>
      <c r="I3179" s="578">
        <v>5.3446446651150802E-3</v>
      </c>
      <c r="J3179" s="578">
        <v>6.6296599810205647E-3</v>
      </c>
      <c r="K3179" s="578">
        <v>0.53451203604619901</v>
      </c>
      <c r="L3179" s="578">
        <v>349.1984898249305</v>
      </c>
      <c r="M3179" s="578">
        <v>0.20007968568673551</v>
      </c>
      <c r="N3179" s="578">
        <v>9.3209066675020123E-3</v>
      </c>
      <c r="O3179" s="578">
        <v>6.9592435320373573E-3</v>
      </c>
      <c r="P3179" s="578">
        <v>0.50900813411361856</v>
      </c>
      <c r="Q3179" s="578">
        <v>334.91499773661229</v>
      </c>
      <c r="R3179" s="578">
        <v>0.19134984370399799</v>
      </c>
      <c r="S3179" s="578">
        <v>5.7623439552306329E-3</v>
      </c>
      <c r="T3179" s="578">
        <v>6.6745858639478623E-3</v>
      </c>
      <c r="U3179" s="578">
        <v>0.53451203045774254</v>
      </c>
      <c r="V3179" s="578">
        <v>349.19849999745651</v>
      </c>
      <c r="W3179" s="578">
        <v>0.20007967546340849</v>
      </c>
      <c r="X3179" s="578">
        <v>9.3209071448730474E-3</v>
      </c>
      <c r="Y3179" s="578">
        <v>6.9592435320373573E-3</v>
      </c>
    </row>
    <row r="3180" spans="1:25" x14ac:dyDescent="0.3">
      <c r="A3180" s="310" t="s">
        <v>5587</v>
      </c>
      <c r="B3180" s="310" t="s">
        <v>7</v>
      </c>
      <c r="C3180" s="310" t="s">
        <v>5578</v>
      </c>
      <c r="D3180" s="36">
        <v>10</v>
      </c>
      <c r="E3180" s="36">
        <v>2012</v>
      </c>
      <c r="F3180" s="578">
        <v>0.48652187699083005</v>
      </c>
      <c r="G3180" s="578">
        <v>322.2327100435885</v>
      </c>
      <c r="H3180" s="578">
        <v>0.17491592172397399</v>
      </c>
      <c r="I3180" s="578">
        <v>5.2333062233363582E-3</v>
      </c>
      <c r="J3180" s="578">
        <v>6.4218391295677649E-3</v>
      </c>
      <c r="K3180" s="578">
        <v>0.54583807208156032</v>
      </c>
      <c r="L3180" s="578">
        <v>342.78683789571051</v>
      </c>
      <c r="M3180" s="578">
        <v>0.19061515364288975</v>
      </c>
      <c r="N3180" s="578">
        <v>1.0232910477535957E-2</v>
      </c>
      <c r="O3180" s="578">
        <v>6.831464527446463E-3</v>
      </c>
      <c r="P3180" s="578">
        <v>0.50569430773103319</v>
      </c>
      <c r="Q3180" s="578">
        <v>324.72228368123297</v>
      </c>
      <c r="R3180" s="578">
        <v>0.17748973021298248</v>
      </c>
      <c r="S3180" s="578">
        <v>5.724698451179692E-3</v>
      </c>
      <c r="T3180" s="578">
        <v>6.4714517939137252E-3</v>
      </c>
      <c r="U3180" s="578">
        <v>0.5458380416609615</v>
      </c>
      <c r="V3180" s="578">
        <v>342.78683789571051</v>
      </c>
      <c r="W3180" s="578">
        <v>0.19061514804828478</v>
      </c>
      <c r="X3180" s="578">
        <v>1.0232910735264028E-2</v>
      </c>
      <c r="Y3180" s="578">
        <v>6.831464527446463E-3</v>
      </c>
    </row>
    <row r="3181" spans="1:25" x14ac:dyDescent="0.3">
      <c r="A3181" s="310" t="s">
        <v>5588</v>
      </c>
      <c r="B3181" s="310" t="s">
        <v>7</v>
      </c>
      <c r="C3181" s="310" t="s">
        <v>5578</v>
      </c>
      <c r="D3181" s="36">
        <v>11</v>
      </c>
      <c r="E3181" s="36">
        <v>2012</v>
      </c>
      <c r="F3181" s="578">
        <v>0.49175351343314772</v>
      </c>
      <c r="G3181" s="578">
        <v>314.9597152074175</v>
      </c>
      <c r="H3181" s="578">
        <v>0.16536235653499398</v>
      </c>
      <c r="I3181" s="578">
        <v>5.2912224566436291E-3</v>
      </c>
      <c r="J3181" s="578">
        <v>6.2768891584710175E-3</v>
      </c>
      <c r="K3181" s="578">
        <v>0.54590534094156296</v>
      </c>
      <c r="L3181" s="578">
        <v>333.240814526875</v>
      </c>
      <c r="M3181" s="578">
        <v>0.18077954909343374</v>
      </c>
      <c r="N3181" s="578">
        <v>1.0211997740232917E-2</v>
      </c>
      <c r="O3181" s="578">
        <v>6.6412214631175887E-3</v>
      </c>
      <c r="P3181" s="578">
        <v>0.50466711299173028</v>
      </c>
      <c r="Q3181" s="578">
        <v>317.12206427256223</v>
      </c>
      <c r="R3181" s="578">
        <v>0.16685215114072552</v>
      </c>
      <c r="S3181" s="578">
        <v>5.6864950515773593E-3</v>
      </c>
      <c r="T3181" s="578">
        <v>6.3199862634064569E-3</v>
      </c>
      <c r="U3181" s="578">
        <v>0.54590535149811559</v>
      </c>
      <c r="V3181" s="578">
        <v>333.240814526875</v>
      </c>
      <c r="W3181" s="578">
        <v>0.18077955112009125</v>
      </c>
      <c r="X3181" s="578">
        <v>1.021199718638854E-2</v>
      </c>
      <c r="Y3181" s="578">
        <v>6.6412214631175887E-3</v>
      </c>
    </row>
    <row r="3182" spans="1:25" x14ac:dyDescent="0.3">
      <c r="A3182" s="310" t="s">
        <v>5589</v>
      </c>
      <c r="B3182" s="310" t="s">
        <v>7</v>
      </c>
      <c r="C3182" s="310" t="s">
        <v>5578</v>
      </c>
      <c r="D3182" s="36">
        <v>12</v>
      </c>
      <c r="E3182" s="36">
        <v>2012</v>
      </c>
      <c r="F3182" s="578">
        <v>0.49977556352810804</v>
      </c>
      <c r="G3182" s="578">
        <v>310.57611687978073</v>
      </c>
      <c r="H3182" s="578">
        <v>0.15839050168657776</v>
      </c>
      <c r="I3182" s="578">
        <v>5.3695689954717301E-3</v>
      </c>
      <c r="J3182" s="578">
        <v>6.1895303030420675E-3</v>
      </c>
      <c r="K3182" s="578">
        <v>0.54428041189366128</v>
      </c>
      <c r="L3182" s="578">
        <v>325.86321512858024</v>
      </c>
      <c r="M3182" s="578">
        <v>0.17179276498488077</v>
      </c>
      <c r="N3182" s="578">
        <v>9.3776535551341796E-3</v>
      </c>
      <c r="O3182" s="578">
        <v>6.4941907961231903E-3</v>
      </c>
      <c r="P3182" s="578">
        <v>0.5103020100825022</v>
      </c>
      <c r="Q3182" s="578">
        <v>313.11471716562824</v>
      </c>
      <c r="R3182" s="578">
        <v>0.15994542267314149</v>
      </c>
      <c r="S3182" s="578">
        <v>5.6229069012753499E-3</v>
      </c>
      <c r="T3182" s="578">
        <v>6.2401251731595605E-3</v>
      </c>
      <c r="U3182" s="578">
        <v>0.544280411894703</v>
      </c>
      <c r="V3182" s="578">
        <v>325.86321512858024</v>
      </c>
      <c r="W3182" s="578">
        <v>0.17179276515404676</v>
      </c>
      <c r="X3182" s="578">
        <v>9.3776545829768795E-3</v>
      </c>
      <c r="Y3182" s="578">
        <v>6.4941906918344677E-3</v>
      </c>
    </row>
    <row r="3183" spans="1:25" x14ac:dyDescent="0.3">
      <c r="A3183" s="310" t="s">
        <v>5590</v>
      </c>
      <c r="B3183" s="310" t="s">
        <v>7</v>
      </c>
      <c r="C3183" s="310" t="s">
        <v>5578</v>
      </c>
      <c r="D3183" s="36">
        <v>13</v>
      </c>
      <c r="E3183" s="36">
        <v>2012</v>
      </c>
      <c r="F3183" s="578">
        <v>0.51092034049239954</v>
      </c>
      <c r="G3183" s="578">
        <v>308.7920093536373</v>
      </c>
      <c r="H3183" s="578">
        <v>0.15358757217199975</v>
      </c>
      <c r="I3183" s="578">
        <v>5.4717820908270608E-3</v>
      </c>
      <c r="J3183" s="578">
        <v>6.1539731905213522E-3</v>
      </c>
      <c r="K3183" s="578">
        <v>0.54529877888310774</v>
      </c>
      <c r="L3183" s="578">
        <v>320.62220096588101</v>
      </c>
      <c r="M3183" s="578">
        <v>0.16495088109119599</v>
      </c>
      <c r="N3183" s="578">
        <v>8.8652630389939573E-3</v>
      </c>
      <c r="O3183" s="578">
        <v>6.3897443178575417E-3</v>
      </c>
      <c r="P3183" s="578">
        <v>0.51499951445286207</v>
      </c>
      <c r="Q3183" s="578">
        <v>309.77538045247348</v>
      </c>
      <c r="R3183" s="578">
        <v>0.15419007948700375</v>
      </c>
      <c r="S3183" s="578">
        <v>5.5699326601181031E-3</v>
      </c>
      <c r="T3183" s="578">
        <v>6.1735739485205424E-3</v>
      </c>
      <c r="U3183" s="578">
        <v>0.54529874163020453</v>
      </c>
      <c r="V3183" s="578">
        <v>320.62220096588101</v>
      </c>
      <c r="W3183" s="578">
        <v>0.16495087440277173</v>
      </c>
      <c r="X3183" s="578">
        <v>8.8652631380909883E-3</v>
      </c>
      <c r="Y3183" s="578">
        <v>6.3897442135688182E-3</v>
      </c>
    </row>
    <row r="3184" spans="1:25" x14ac:dyDescent="0.3">
      <c r="A3184" s="310" t="s">
        <v>5591</v>
      </c>
      <c r="B3184" s="310" t="s">
        <v>7</v>
      </c>
      <c r="C3184" s="310" t="s">
        <v>5578</v>
      </c>
      <c r="D3184" s="36">
        <v>14</v>
      </c>
      <c r="E3184" s="36">
        <v>2012</v>
      </c>
      <c r="F3184" s="578">
        <v>0.53021508003829809</v>
      </c>
      <c r="G3184" s="578">
        <v>310.44448947906426</v>
      </c>
      <c r="H3184" s="578">
        <v>0.1517919565620405</v>
      </c>
      <c r="I3184" s="578">
        <v>5.6677563428403676E-3</v>
      </c>
      <c r="J3184" s="578">
        <v>6.1869038133105826E-3</v>
      </c>
      <c r="K3184" s="578">
        <v>0.56325645609232755</v>
      </c>
      <c r="L3184" s="578">
        <v>322.48373333613029</v>
      </c>
      <c r="M3184" s="578">
        <v>0.16233685203739351</v>
      </c>
      <c r="N3184" s="578">
        <v>8.64406742817889E-3</v>
      </c>
      <c r="O3184" s="578">
        <v>6.4268428929305276E-3</v>
      </c>
      <c r="P3184" s="578">
        <v>0.5302150797247307</v>
      </c>
      <c r="Q3184" s="578">
        <v>310.44448947906426</v>
      </c>
      <c r="R3184" s="578">
        <v>0.1517919511450895</v>
      </c>
      <c r="S3184" s="578">
        <v>5.6677568534648001E-3</v>
      </c>
      <c r="T3184" s="578">
        <v>6.1869038133105826E-3</v>
      </c>
      <c r="U3184" s="578">
        <v>0.56325644631291949</v>
      </c>
      <c r="V3184" s="578">
        <v>322.48373858133903</v>
      </c>
      <c r="W3184" s="578">
        <v>0.1623368637112125</v>
      </c>
      <c r="X3184" s="578">
        <v>8.6440672920768194E-3</v>
      </c>
      <c r="Y3184" s="578">
        <v>6.4268428929305276E-3</v>
      </c>
    </row>
    <row r="3185" spans="1:25" x14ac:dyDescent="0.3">
      <c r="A3185" s="310" t="s">
        <v>5592</v>
      </c>
      <c r="B3185" s="310" t="s">
        <v>7</v>
      </c>
      <c r="C3185" s="310" t="s">
        <v>5578</v>
      </c>
      <c r="D3185" s="36">
        <v>15</v>
      </c>
      <c r="E3185" s="36">
        <v>2012</v>
      </c>
      <c r="F3185" s="578">
        <v>0.57176951535939202</v>
      </c>
      <c r="G3185" s="578">
        <v>319.88183148701927</v>
      </c>
      <c r="H3185" s="578">
        <v>0.15600606715058002</v>
      </c>
      <c r="I3185" s="578">
        <v>6.113406260264272E-3</v>
      </c>
      <c r="J3185" s="578">
        <v>6.3749837330154399E-3</v>
      </c>
      <c r="K3185" s="578">
        <v>0.6012694605607003</v>
      </c>
      <c r="L3185" s="578">
        <v>330.98918342590298</v>
      </c>
      <c r="M3185" s="578">
        <v>0.16571813758597825</v>
      </c>
      <c r="N3185" s="578">
        <v>8.5840903848292977E-3</v>
      </c>
      <c r="O3185" s="578">
        <v>6.5963448141701476E-3</v>
      </c>
      <c r="P3185" s="578">
        <v>0.57176948493826252</v>
      </c>
      <c r="Q3185" s="578">
        <v>319.88182640075627</v>
      </c>
      <c r="R3185" s="578">
        <v>0.156006076961451</v>
      </c>
      <c r="S3185" s="578">
        <v>6.1134060376465005E-3</v>
      </c>
      <c r="T3185" s="578">
        <v>6.3749837839471449E-3</v>
      </c>
      <c r="U3185" s="578">
        <v>0.60126948073779318</v>
      </c>
      <c r="V3185" s="578">
        <v>330.98918342590298</v>
      </c>
      <c r="W3185" s="578">
        <v>0.165718143134957</v>
      </c>
      <c r="X3185" s="578">
        <v>8.5840907598632461E-3</v>
      </c>
      <c r="Y3185" s="578">
        <v>6.5963448141701476E-3</v>
      </c>
    </row>
    <row r="3186" spans="1:25" x14ac:dyDescent="0.3">
      <c r="A3186" s="580" t="s">
        <v>5593</v>
      </c>
      <c r="B3186" s="580" t="s">
        <v>7</v>
      </c>
      <c r="C3186" s="580" t="s">
        <v>5578</v>
      </c>
      <c r="D3186" s="581">
        <v>16</v>
      </c>
      <c r="E3186" s="581">
        <v>2012</v>
      </c>
      <c r="F3186" s="582">
        <v>0.62884137262554352</v>
      </c>
      <c r="G3186" s="582">
        <v>337.0953652064</v>
      </c>
      <c r="H3186" s="582">
        <v>0.16719484201575999</v>
      </c>
      <c r="I3186" s="582">
        <v>7.1877269872591826E-3</v>
      </c>
      <c r="J3186" s="582">
        <v>6.7180387462334023E-3</v>
      </c>
      <c r="K3186" s="582">
        <v>0.65239606338842693</v>
      </c>
      <c r="L3186" s="582">
        <v>345.48797909418676</v>
      </c>
      <c r="M3186" s="582">
        <v>0.17518861367110075</v>
      </c>
      <c r="N3186" s="582">
        <v>9.198890934688557E-3</v>
      </c>
      <c r="O3186" s="582">
        <v>6.8852988600459197E-3</v>
      </c>
      <c r="P3186" s="582">
        <v>0.62884140894556095</v>
      </c>
      <c r="Q3186" s="582">
        <v>337.0953652064</v>
      </c>
      <c r="R3186" s="582">
        <v>0.16719483969988352</v>
      </c>
      <c r="S3186" s="582">
        <v>7.1877272457830524E-3</v>
      </c>
      <c r="T3186" s="582">
        <v>6.7180386443699948E-3</v>
      </c>
      <c r="U3186" s="582">
        <v>0.65239607394445875</v>
      </c>
      <c r="V3186" s="582">
        <v>345.4879894256585</v>
      </c>
      <c r="W3186" s="582">
        <v>0.17518861150134976</v>
      </c>
      <c r="X3186" s="582">
        <v>9.1988915609135576E-3</v>
      </c>
      <c r="Y3186" s="582">
        <v>6.8852989109776247E-3</v>
      </c>
    </row>
    <row r="3187" spans="1:25" x14ac:dyDescent="0.3">
      <c r="A3187" s="310" t="s">
        <v>5594</v>
      </c>
      <c r="B3187" s="310" t="s">
        <v>7</v>
      </c>
      <c r="C3187" s="310" t="s">
        <v>5578</v>
      </c>
      <c r="D3187" s="36">
        <v>1</v>
      </c>
      <c r="E3187" s="36">
        <v>2020</v>
      </c>
      <c r="F3187" s="578">
        <v>0.22288914308835422</v>
      </c>
      <c r="G3187" s="578">
        <v>1731.1988868713349</v>
      </c>
      <c r="H3187" s="578">
        <v>0.47907866807751476</v>
      </c>
      <c r="I3187" s="578">
        <v>1.5944478691229325E-2</v>
      </c>
      <c r="J3187" s="578">
        <v>1.1518169728030075E-2</v>
      </c>
      <c r="K3187" s="578">
        <v>0.23269196294620048</v>
      </c>
      <c r="L3187" s="578">
        <v>1790.1381632486925</v>
      </c>
      <c r="M3187" s="578">
        <v>0.48367125572622122</v>
      </c>
      <c r="N3187" s="578">
        <v>1.6159714103878248E-2</v>
      </c>
      <c r="O3187" s="578">
        <v>1.19103073860363E-2</v>
      </c>
      <c r="P3187" s="578">
        <v>0.2228891381196875</v>
      </c>
      <c r="Q3187" s="578">
        <v>1731.1988347371375</v>
      </c>
      <c r="R3187" s="578">
        <v>0.47907862581390226</v>
      </c>
      <c r="S3187" s="578">
        <v>1.5944477638261824E-2</v>
      </c>
      <c r="T3187" s="578">
        <v>1.1518169728030075E-2</v>
      </c>
      <c r="U3187" s="578">
        <v>0.232691936792704</v>
      </c>
      <c r="V3187" s="578">
        <v>1790.1382153828899</v>
      </c>
      <c r="W3187" s="578">
        <v>0.48367119237324602</v>
      </c>
      <c r="X3187" s="578">
        <v>1.61597140982697E-2</v>
      </c>
      <c r="Y3187" s="578">
        <v>1.19103073860363E-2</v>
      </c>
    </row>
    <row r="3188" spans="1:25" x14ac:dyDescent="0.3">
      <c r="A3188" s="310" t="s">
        <v>5595</v>
      </c>
      <c r="B3188" s="310" t="s">
        <v>7</v>
      </c>
      <c r="C3188" s="310" t="s">
        <v>5578</v>
      </c>
      <c r="D3188" s="36">
        <v>2</v>
      </c>
      <c r="E3188" s="36">
        <v>2020</v>
      </c>
      <c r="F3188" s="578">
        <v>0.1650019908143695</v>
      </c>
      <c r="G3188" s="578">
        <v>968.97175280253077</v>
      </c>
      <c r="H3188" s="578">
        <v>0.25187462976585501</v>
      </c>
      <c r="I3188" s="578">
        <v>9.6199221760571076E-3</v>
      </c>
      <c r="J3188" s="578">
        <v>6.4468472652758103E-3</v>
      </c>
      <c r="K3188" s="578">
        <v>0.16685844994424051</v>
      </c>
      <c r="L3188" s="578">
        <v>980.78808975219647</v>
      </c>
      <c r="M3188" s="578">
        <v>0.25285681467115173</v>
      </c>
      <c r="N3188" s="578">
        <v>9.4282055064998788E-3</v>
      </c>
      <c r="O3188" s="578">
        <v>6.5254691095712252E-3</v>
      </c>
      <c r="P3188" s="578">
        <v>0.1650019908139525</v>
      </c>
      <c r="Q3188" s="578">
        <v>968.97171084086017</v>
      </c>
      <c r="R3188" s="578">
        <v>0.25187459710984172</v>
      </c>
      <c r="S3188" s="578">
        <v>9.619921855498122E-3</v>
      </c>
      <c r="T3188" s="578">
        <v>6.4468473695645382E-3</v>
      </c>
      <c r="U3188" s="578">
        <v>0.16685843954478399</v>
      </c>
      <c r="V3188" s="578">
        <v>980.78817240397052</v>
      </c>
      <c r="W3188" s="578">
        <v>0.25285680328397503</v>
      </c>
      <c r="X3188" s="578">
        <v>9.4282053039099322E-3</v>
      </c>
      <c r="Y3188" s="578">
        <v>6.5254692623663343E-3</v>
      </c>
    </row>
    <row r="3189" spans="1:25" x14ac:dyDescent="0.3">
      <c r="A3189" s="310" t="s">
        <v>5596</v>
      </c>
      <c r="B3189" s="310" t="s">
        <v>7</v>
      </c>
      <c r="C3189" s="310" t="s">
        <v>5578</v>
      </c>
      <c r="D3189" s="36">
        <v>3</v>
      </c>
      <c r="E3189" s="36">
        <v>2020</v>
      </c>
      <c r="F3189" s="578">
        <v>0.13605843602130974</v>
      </c>
      <c r="G3189" s="578">
        <v>587.85754426320341</v>
      </c>
      <c r="H3189" s="578">
        <v>0.13827257893581149</v>
      </c>
      <c r="I3189" s="578">
        <v>6.4576307871296442E-3</v>
      </c>
      <c r="J3189" s="578">
        <v>3.9111880687414599E-3</v>
      </c>
      <c r="K3189" s="578">
        <v>0.12652101389580325</v>
      </c>
      <c r="L3189" s="578">
        <v>571.66719118754031</v>
      </c>
      <c r="M3189" s="578">
        <v>0.136067666526135</v>
      </c>
      <c r="N3189" s="578">
        <v>5.704159015143275E-3</v>
      </c>
      <c r="O3189" s="578">
        <v>3.8034670930452747E-3</v>
      </c>
      <c r="P3189" s="578">
        <v>0.13605842554340974</v>
      </c>
      <c r="Q3189" s="578">
        <v>587.85753313700297</v>
      </c>
      <c r="R3189" s="578">
        <v>0.13827256212713648</v>
      </c>
      <c r="S3189" s="578">
        <v>6.4576307301535902E-3</v>
      </c>
      <c r="T3189" s="578">
        <v>3.9111881706048674E-3</v>
      </c>
      <c r="U3189" s="578">
        <v>0.12652100334045202</v>
      </c>
      <c r="V3189" s="578">
        <v>571.66717592875125</v>
      </c>
      <c r="W3189" s="578">
        <v>0.13606764690242276</v>
      </c>
      <c r="X3189" s="578">
        <v>5.7041590146127349E-3</v>
      </c>
      <c r="Y3189" s="578">
        <v>3.8034670930452747E-3</v>
      </c>
    </row>
    <row r="3190" spans="1:25" x14ac:dyDescent="0.3">
      <c r="A3190" s="310" t="s">
        <v>5597</v>
      </c>
      <c r="B3190" s="310" t="s">
        <v>7</v>
      </c>
      <c r="C3190" s="310" t="s">
        <v>5578</v>
      </c>
      <c r="D3190" s="36">
        <v>4</v>
      </c>
      <c r="E3190" s="36">
        <v>2020</v>
      </c>
      <c r="F3190" s="578">
        <v>0.12641056078902524</v>
      </c>
      <c r="G3190" s="578">
        <v>460.81987667083678</v>
      </c>
      <c r="H3190" s="578">
        <v>0.10040522263413221</v>
      </c>
      <c r="I3190" s="578">
        <v>5.4035360157816559E-3</v>
      </c>
      <c r="J3190" s="578">
        <v>3.0659675903734673E-3</v>
      </c>
      <c r="K3190" s="578">
        <v>0.10292886201503113</v>
      </c>
      <c r="L3190" s="578">
        <v>449.39149506886747</v>
      </c>
      <c r="M3190" s="578">
        <v>9.6375063307580874E-2</v>
      </c>
      <c r="N3190" s="578">
        <v>3.8694665845374196E-3</v>
      </c>
      <c r="O3190" s="578">
        <v>2.9899323211187278E-3</v>
      </c>
      <c r="P3190" s="578">
        <v>0.12641051387359875</v>
      </c>
      <c r="Q3190" s="578">
        <v>460.81987667083678</v>
      </c>
      <c r="R3190" s="578">
        <v>0.10040522018031529</v>
      </c>
      <c r="S3190" s="578">
        <v>5.40353579918928E-3</v>
      </c>
      <c r="T3190" s="578">
        <v>3.0659675382291047E-3</v>
      </c>
      <c r="U3190" s="578">
        <v>0.10292886213123785</v>
      </c>
      <c r="V3190" s="578">
        <v>449.39148489634152</v>
      </c>
      <c r="W3190" s="578">
        <v>9.637505529705466E-2</v>
      </c>
      <c r="X3190" s="578">
        <v>3.8694664830245477E-3</v>
      </c>
      <c r="Y3190" s="578">
        <v>2.9899323708377726E-3</v>
      </c>
    </row>
    <row r="3191" spans="1:25" x14ac:dyDescent="0.3">
      <c r="A3191" s="310" t="s">
        <v>5598</v>
      </c>
      <c r="B3191" s="310" t="s">
        <v>7</v>
      </c>
      <c r="C3191" s="310" t="s">
        <v>5578</v>
      </c>
      <c r="D3191" s="36">
        <v>5</v>
      </c>
      <c r="E3191" s="36">
        <v>2020</v>
      </c>
      <c r="F3191" s="578">
        <v>0.12026364313165501</v>
      </c>
      <c r="G3191" s="578">
        <v>394.91467030843074</v>
      </c>
      <c r="H3191" s="578">
        <v>8.0824388573243242E-2</v>
      </c>
      <c r="I3191" s="578">
        <v>4.6614549151324002E-3</v>
      </c>
      <c r="J3191" s="578">
        <v>2.6274810600928748E-3</v>
      </c>
      <c r="K3191" s="578">
        <v>9.1137399002731656E-2</v>
      </c>
      <c r="L3191" s="578">
        <v>376.22703043619703</v>
      </c>
      <c r="M3191" s="578">
        <v>7.538493489005299E-2</v>
      </c>
      <c r="N3191" s="578">
        <v>3.1850237369989479E-3</v>
      </c>
      <c r="O3191" s="578">
        <v>2.5031490889280824E-3</v>
      </c>
      <c r="P3191" s="578">
        <v>0.12026362753148075</v>
      </c>
      <c r="Q3191" s="578">
        <v>394.914665063222</v>
      </c>
      <c r="R3191" s="578">
        <v>8.0824371020147057E-2</v>
      </c>
      <c r="S3191" s="578">
        <v>4.6614546502420674E-3</v>
      </c>
      <c r="T3191" s="578">
        <v>2.6274811122372378E-3</v>
      </c>
      <c r="U3191" s="578">
        <v>9.1137396402475659E-2</v>
      </c>
      <c r="V3191" s="578">
        <v>376.22702534993425</v>
      </c>
      <c r="W3191" s="578">
        <v>7.5384924909409734E-2</v>
      </c>
      <c r="X3191" s="578">
        <v>3.185023840245545E-3</v>
      </c>
      <c r="Y3191" s="578">
        <v>2.503149141072445E-3</v>
      </c>
    </row>
    <row r="3192" spans="1:25" x14ac:dyDescent="0.3">
      <c r="A3192" s="310" t="s">
        <v>5599</v>
      </c>
      <c r="B3192" s="310" t="s">
        <v>7</v>
      </c>
      <c r="C3192" s="310" t="s">
        <v>5578</v>
      </c>
      <c r="D3192" s="36">
        <v>6</v>
      </c>
      <c r="E3192" s="36">
        <v>2020</v>
      </c>
      <c r="F3192" s="578">
        <v>0.11391173790493699</v>
      </c>
      <c r="G3192" s="578">
        <v>350.5673958460485</v>
      </c>
      <c r="H3192" s="578">
        <v>6.7772951334215223E-2</v>
      </c>
      <c r="I3192" s="578">
        <v>3.7832805330140174E-3</v>
      </c>
      <c r="J3192" s="578">
        <v>2.3324282495498926E-3</v>
      </c>
      <c r="K3192" s="578">
        <v>9.1473942810874079E-2</v>
      </c>
      <c r="L3192" s="578">
        <v>334.94076935450198</v>
      </c>
      <c r="M3192" s="578">
        <v>6.3742785906545862E-2</v>
      </c>
      <c r="N3192" s="578">
        <v>3.1050779310438223E-3</v>
      </c>
      <c r="O3192" s="578">
        <v>2.22845701258241E-3</v>
      </c>
      <c r="P3192" s="578">
        <v>0.11391171760955325</v>
      </c>
      <c r="Q3192" s="578">
        <v>350.56739060083976</v>
      </c>
      <c r="R3192" s="578">
        <v>6.7772947123557928E-2</v>
      </c>
      <c r="S3192" s="578">
        <v>3.7832800633642175E-3</v>
      </c>
      <c r="T3192" s="578">
        <v>2.33242819740553E-3</v>
      </c>
      <c r="U3192" s="578">
        <v>9.1473927638025018E-2</v>
      </c>
      <c r="V3192" s="578">
        <v>334.94078000386526</v>
      </c>
      <c r="W3192" s="578">
        <v>6.3742777578757626E-2</v>
      </c>
      <c r="X3192" s="578">
        <v>3.1050776192197748E-3</v>
      </c>
      <c r="Y3192" s="578">
        <v>2.22845701258241E-3</v>
      </c>
    </row>
    <row r="3193" spans="1:25" x14ac:dyDescent="0.3">
      <c r="A3193" s="310" t="s">
        <v>5600</v>
      </c>
      <c r="B3193" s="310" t="s">
        <v>7</v>
      </c>
      <c r="C3193" s="310" t="s">
        <v>5578</v>
      </c>
      <c r="D3193" s="36">
        <v>7</v>
      </c>
      <c r="E3193" s="36">
        <v>2020</v>
      </c>
      <c r="F3193" s="578">
        <v>0.10413499375262553</v>
      </c>
      <c r="G3193" s="578">
        <v>313.2176154454545</v>
      </c>
      <c r="H3193" s="578">
        <v>5.8889714678192151E-2</v>
      </c>
      <c r="I3193" s="578">
        <v>3.4625250143562845E-3</v>
      </c>
      <c r="J3193" s="578">
        <v>2.0839264313205247E-3</v>
      </c>
      <c r="K3193" s="578">
        <v>9.5036431249390096E-2</v>
      </c>
      <c r="L3193" s="578">
        <v>310.66385269164971</v>
      </c>
      <c r="M3193" s="578">
        <v>5.6932181659173325E-2</v>
      </c>
      <c r="N3193" s="578">
        <v>3.392738683269645E-3</v>
      </c>
      <c r="O3193" s="578">
        <v>2.0669387595262326E-3</v>
      </c>
      <c r="P3193" s="578">
        <v>0.10413497283630795</v>
      </c>
      <c r="Q3193" s="578">
        <v>313.21762593587175</v>
      </c>
      <c r="R3193" s="578">
        <v>5.8889712898917375E-2</v>
      </c>
      <c r="S3193" s="578">
        <v>3.4625249552580751E-3</v>
      </c>
      <c r="T3193" s="578">
        <v>2.0839264313205251E-3</v>
      </c>
      <c r="U3193" s="578">
        <v>9.5036426747528741E-2</v>
      </c>
      <c r="V3193" s="578">
        <v>310.66385269164971</v>
      </c>
      <c r="W3193" s="578">
        <v>5.6932185207945872E-2</v>
      </c>
      <c r="X3193" s="578">
        <v>3.3927386827580547E-3</v>
      </c>
      <c r="Y3193" s="578">
        <v>2.06693870738187E-3</v>
      </c>
    </row>
    <row r="3194" spans="1:25" x14ac:dyDescent="0.3">
      <c r="A3194" s="310" t="s">
        <v>5601</v>
      </c>
      <c r="B3194" s="310" t="s">
        <v>7</v>
      </c>
      <c r="C3194" s="310" t="s">
        <v>5578</v>
      </c>
      <c r="D3194" s="36">
        <v>8</v>
      </c>
      <c r="E3194" s="36">
        <v>2020</v>
      </c>
      <c r="F3194" s="578">
        <v>0.10055255422801644</v>
      </c>
      <c r="G3194" s="578">
        <v>295.01333602269449</v>
      </c>
      <c r="H3194" s="578">
        <v>5.2531461078842726E-2</v>
      </c>
      <c r="I3194" s="578">
        <v>3.2212089829499698E-3</v>
      </c>
      <c r="J3194" s="578">
        <v>1.9628079317044423E-3</v>
      </c>
      <c r="K3194" s="578">
        <v>0.10414248704706802</v>
      </c>
      <c r="L3194" s="578">
        <v>303.23126808802249</v>
      </c>
      <c r="M3194" s="578">
        <v>5.3787608298534857E-2</v>
      </c>
      <c r="N3194" s="578">
        <v>4.06722483714361E-3</v>
      </c>
      <c r="O3194" s="578">
        <v>2.0174855611306396E-3</v>
      </c>
      <c r="P3194" s="578">
        <v>0.10277264343968978</v>
      </c>
      <c r="Q3194" s="578">
        <v>295.87183475494351</v>
      </c>
      <c r="R3194" s="578">
        <v>5.2931627005364107E-2</v>
      </c>
      <c r="S3194" s="578">
        <v>3.3105205106191173E-3</v>
      </c>
      <c r="T3194" s="578">
        <v>1.9685216708846022E-3</v>
      </c>
      <c r="U3194" s="578">
        <v>0.10414249364357128</v>
      </c>
      <c r="V3194" s="578">
        <v>303.23126808802255</v>
      </c>
      <c r="W3194" s="578">
        <v>5.3787602271768223E-2</v>
      </c>
      <c r="X3194" s="578">
        <v>4.0672247299084977E-3</v>
      </c>
      <c r="Y3194" s="578">
        <v>2.017485508986277E-3</v>
      </c>
    </row>
    <row r="3195" spans="1:25" x14ac:dyDescent="0.3">
      <c r="A3195" s="310" t="s">
        <v>5602</v>
      </c>
      <c r="B3195" s="310" t="s">
        <v>7</v>
      </c>
      <c r="C3195" s="310" t="s">
        <v>5578</v>
      </c>
      <c r="D3195" s="36">
        <v>9</v>
      </c>
      <c r="E3195" s="36">
        <v>2020</v>
      </c>
      <c r="F3195" s="578">
        <v>9.8718797109365444E-2</v>
      </c>
      <c r="G3195" s="578">
        <v>283.39100933074928</v>
      </c>
      <c r="H3195" s="578">
        <v>4.7762712188235405E-2</v>
      </c>
      <c r="I3195" s="578">
        <v>3.0332859337912975E-3</v>
      </c>
      <c r="J3195" s="578">
        <v>1.8854833166794024E-3</v>
      </c>
      <c r="K3195" s="578">
        <v>0.110741422154897</v>
      </c>
      <c r="L3195" s="578">
        <v>297.56349833806303</v>
      </c>
      <c r="M3195" s="578">
        <v>5.1321347863677119E-2</v>
      </c>
      <c r="N3195" s="578">
        <v>4.6097164316355049E-3</v>
      </c>
      <c r="O3195" s="578">
        <v>1.97977649077074E-3</v>
      </c>
      <c r="P3195" s="578">
        <v>0.10310415759585537</v>
      </c>
      <c r="Q3195" s="578">
        <v>285.08683347701998</v>
      </c>
      <c r="R3195" s="578">
        <v>4.8553119558315878E-2</v>
      </c>
      <c r="S3195" s="578">
        <v>3.2096827008653355E-3</v>
      </c>
      <c r="T3195" s="578">
        <v>1.8967653049912752E-3</v>
      </c>
      <c r="U3195" s="578">
        <v>0.11074142320253275</v>
      </c>
      <c r="V3195" s="578">
        <v>297.56351407368925</v>
      </c>
      <c r="W3195" s="578">
        <v>5.1321344158092551E-2</v>
      </c>
      <c r="X3195" s="578">
        <v>4.6097160693913458E-3</v>
      </c>
      <c r="Y3195" s="578">
        <v>1.97977649077074E-3</v>
      </c>
    </row>
    <row r="3196" spans="1:25" x14ac:dyDescent="0.3">
      <c r="A3196" s="310" t="s">
        <v>5603</v>
      </c>
      <c r="B3196" s="310" t="s">
        <v>7</v>
      </c>
      <c r="C3196" s="310" t="s">
        <v>5578</v>
      </c>
      <c r="D3196" s="36">
        <v>10</v>
      </c>
      <c r="E3196" s="36">
        <v>2020</v>
      </c>
      <c r="F3196" s="578">
        <v>9.8634109646160317E-2</v>
      </c>
      <c r="G3196" s="578">
        <v>274.82049862543698</v>
      </c>
      <c r="H3196" s="578">
        <v>4.4321346163314922E-2</v>
      </c>
      <c r="I3196" s="578">
        <v>2.9346021332230451E-3</v>
      </c>
      <c r="J3196" s="578">
        <v>1.828460791633305E-3</v>
      </c>
      <c r="K3196" s="578">
        <v>0.115006016978038</v>
      </c>
      <c r="L3196" s="578">
        <v>292.31975317001297</v>
      </c>
      <c r="M3196" s="578">
        <v>4.9200786819180074E-2</v>
      </c>
      <c r="N3196" s="578">
        <v>4.9063248107283127E-3</v>
      </c>
      <c r="O3196" s="578">
        <v>1.9448851138198098E-3</v>
      </c>
      <c r="P3196" s="578">
        <v>0.10336177971595092</v>
      </c>
      <c r="Q3196" s="578">
        <v>276.69882043202676</v>
      </c>
      <c r="R3196" s="578">
        <v>4.5147593070472156E-2</v>
      </c>
      <c r="S3196" s="578">
        <v>3.1312547590687202E-3</v>
      </c>
      <c r="T3196" s="578">
        <v>1.8409576271854599E-3</v>
      </c>
      <c r="U3196" s="578">
        <v>0.11500601181664599</v>
      </c>
      <c r="V3196" s="578">
        <v>292.31975317001297</v>
      </c>
      <c r="W3196" s="578">
        <v>4.9200789164312121E-2</v>
      </c>
      <c r="X3196" s="578">
        <v>4.9063249153770442E-3</v>
      </c>
      <c r="Y3196" s="578">
        <v>1.9448851138198098E-3</v>
      </c>
    </row>
    <row r="3197" spans="1:25" x14ac:dyDescent="0.3">
      <c r="A3197" s="310" t="s">
        <v>5604</v>
      </c>
      <c r="B3197" s="310" t="s">
        <v>7</v>
      </c>
      <c r="C3197" s="310" t="s">
        <v>5578</v>
      </c>
      <c r="D3197" s="36">
        <v>11</v>
      </c>
      <c r="E3197" s="36">
        <v>2020</v>
      </c>
      <c r="F3197" s="578">
        <v>0.10083997070456002</v>
      </c>
      <c r="G3197" s="578">
        <v>268.75936381022103</v>
      </c>
      <c r="H3197" s="578">
        <v>4.2022056111136352E-2</v>
      </c>
      <c r="I3197" s="578">
        <v>2.9361621422575924E-3</v>
      </c>
      <c r="J3197" s="578">
        <v>1.7881350965277874E-3</v>
      </c>
      <c r="K3197" s="578">
        <v>0.1161317335952245</v>
      </c>
      <c r="L3197" s="578">
        <v>284.27701775232902</v>
      </c>
      <c r="M3197" s="578">
        <v>4.6845162825775305E-2</v>
      </c>
      <c r="N3197" s="578">
        <v>4.8593991792245054E-3</v>
      </c>
      <c r="O3197" s="578">
        <v>1.8913783605967122E-3</v>
      </c>
      <c r="P3197" s="578">
        <v>0.10402585374965133</v>
      </c>
      <c r="Q3197" s="578">
        <v>270.45931180318149</v>
      </c>
      <c r="R3197" s="578">
        <v>4.2539756783374551E-2</v>
      </c>
      <c r="S3197" s="578">
        <v>3.0711671640328048E-3</v>
      </c>
      <c r="T3197" s="578">
        <v>1.7994454259072201E-3</v>
      </c>
      <c r="U3197" s="578">
        <v>0.116131744033173</v>
      </c>
      <c r="V3197" s="578">
        <v>284.27701775232902</v>
      </c>
      <c r="W3197" s="578">
        <v>4.6845161485104328E-2</v>
      </c>
      <c r="X3197" s="578">
        <v>4.8593992304783225E-3</v>
      </c>
      <c r="Y3197" s="578">
        <v>1.8913783605967122E-3</v>
      </c>
    </row>
    <row r="3198" spans="1:25" x14ac:dyDescent="0.3">
      <c r="A3198" s="310" t="s">
        <v>5605</v>
      </c>
      <c r="B3198" s="310" t="s">
        <v>7</v>
      </c>
      <c r="C3198" s="310" t="s">
        <v>5578</v>
      </c>
      <c r="D3198" s="36">
        <v>12</v>
      </c>
      <c r="E3198" s="36">
        <v>2020</v>
      </c>
      <c r="F3198" s="578">
        <v>0.1036936376981544</v>
      </c>
      <c r="G3198" s="578">
        <v>265.14506991704275</v>
      </c>
      <c r="H3198" s="578">
        <v>4.0377607111925777E-2</v>
      </c>
      <c r="I3198" s="578">
        <v>2.9469418361334899E-3</v>
      </c>
      <c r="J3198" s="578">
        <v>1.7640864486262748E-3</v>
      </c>
      <c r="K3198" s="578">
        <v>0.11612713973720125</v>
      </c>
      <c r="L3198" s="578">
        <v>278.08429018656375</v>
      </c>
      <c r="M3198" s="578">
        <v>4.4438657058132422E-2</v>
      </c>
      <c r="N3198" s="578">
        <v>4.5248042409487673E-3</v>
      </c>
      <c r="O3198" s="578">
        <v>1.85017510981803E-3</v>
      </c>
      <c r="P3198" s="578">
        <v>0.1063941800947055</v>
      </c>
      <c r="Q3198" s="578">
        <v>267.23301680882747</v>
      </c>
      <c r="R3198" s="578">
        <v>4.0871193731466776E-2</v>
      </c>
      <c r="S3198" s="578">
        <v>3.0325810914177925E-3</v>
      </c>
      <c r="T3198" s="578">
        <v>1.77797994789822E-3</v>
      </c>
      <c r="U3198" s="578">
        <v>0.1161271397371465</v>
      </c>
      <c r="V3198" s="578">
        <v>278.08430592219003</v>
      </c>
      <c r="W3198" s="578">
        <v>4.443865417033515E-2</v>
      </c>
      <c r="X3198" s="578">
        <v>4.5248042918425747E-3</v>
      </c>
      <c r="Y3198" s="578">
        <v>1.85017510981803E-3</v>
      </c>
    </row>
    <row r="3199" spans="1:25" x14ac:dyDescent="0.3">
      <c r="A3199" s="310" t="s">
        <v>5606</v>
      </c>
      <c r="B3199" s="310" t="s">
        <v>7</v>
      </c>
      <c r="C3199" s="310" t="s">
        <v>5578</v>
      </c>
      <c r="D3199" s="36">
        <v>13</v>
      </c>
      <c r="E3199" s="36">
        <v>2020</v>
      </c>
      <c r="F3199" s="578">
        <v>0.10732192088756624</v>
      </c>
      <c r="G3199" s="578">
        <v>263.73558855056729</v>
      </c>
      <c r="H3199" s="578">
        <v>3.9289478482563249E-2</v>
      </c>
      <c r="I3199" s="578">
        <v>2.9672550654519575E-3</v>
      </c>
      <c r="J3199" s="578">
        <v>1.7547107442320875E-3</v>
      </c>
      <c r="K3199" s="578">
        <v>0.1169988620755375</v>
      </c>
      <c r="L3199" s="578">
        <v>273.71387243270829</v>
      </c>
      <c r="M3199" s="578">
        <v>4.26935768979698E-2</v>
      </c>
      <c r="N3199" s="578">
        <v>4.2896350459500302E-3</v>
      </c>
      <c r="O3199" s="578">
        <v>1.8210972290641275E-3</v>
      </c>
      <c r="P3199" s="578">
        <v>0.10836821894126275</v>
      </c>
      <c r="Q3199" s="578">
        <v>264.54475100835123</v>
      </c>
      <c r="R3199" s="578">
        <v>3.948073462811405E-2</v>
      </c>
      <c r="S3199" s="578">
        <v>3.0004354693365497E-3</v>
      </c>
      <c r="T3199" s="578">
        <v>1.7600922486356726E-3</v>
      </c>
      <c r="U3199" s="578">
        <v>0.1169988620749645</v>
      </c>
      <c r="V3199" s="578">
        <v>273.71385669708206</v>
      </c>
      <c r="W3199" s="578">
        <v>4.2693572302899427E-2</v>
      </c>
      <c r="X3199" s="578">
        <v>4.2896349940140946E-3</v>
      </c>
      <c r="Y3199" s="578">
        <v>1.8210972290641277E-3</v>
      </c>
    </row>
    <row r="3200" spans="1:25" x14ac:dyDescent="0.3">
      <c r="A3200" s="310" t="s">
        <v>5607</v>
      </c>
      <c r="B3200" s="310" t="s">
        <v>7</v>
      </c>
      <c r="C3200" s="310" t="s">
        <v>5578</v>
      </c>
      <c r="D3200" s="36">
        <v>14</v>
      </c>
      <c r="E3200" s="36">
        <v>2020</v>
      </c>
      <c r="F3200" s="578">
        <v>0.11361113325390874</v>
      </c>
      <c r="G3200" s="578">
        <v>265.24919525782201</v>
      </c>
      <c r="H3200" s="578">
        <v>3.9154856558601098E-2</v>
      </c>
      <c r="I3200" s="578">
        <v>3.0558224599890999E-3</v>
      </c>
      <c r="J3200" s="578">
        <v>1.7647804609926673E-3</v>
      </c>
      <c r="K3200" s="578">
        <v>0.12344131223683474</v>
      </c>
      <c r="L3200" s="578">
        <v>275.47222026189127</v>
      </c>
      <c r="M3200" s="578">
        <v>4.2406828756914629E-2</v>
      </c>
      <c r="N3200" s="578">
        <v>4.2378071960721747E-3</v>
      </c>
      <c r="O3200" s="578">
        <v>1.8327958168811126E-3</v>
      </c>
      <c r="P3200" s="578">
        <v>0.11361114419694676</v>
      </c>
      <c r="Q3200" s="578">
        <v>265.24919001261327</v>
      </c>
      <c r="R3200" s="578">
        <v>3.9154851679465197E-2</v>
      </c>
      <c r="S3200" s="578">
        <v>3.0558226739477302E-3</v>
      </c>
      <c r="T3200" s="578">
        <v>1.7647804088483051E-3</v>
      </c>
      <c r="U3200" s="578">
        <v>0.12344129659842848</v>
      </c>
      <c r="V3200" s="578">
        <v>275.47219403584751</v>
      </c>
      <c r="W3200" s="578">
        <v>4.2406826813324423E-2</v>
      </c>
      <c r="X3200" s="578">
        <v>4.2378070421780906E-3</v>
      </c>
      <c r="Y3200" s="578">
        <v>1.83279576473675E-3</v>
      </c>
    </row>
    <row r="3201" spans="1:25" x14ac:dyDescent="0.3">
      <c r="A3201" s="310" t="s">
        <v>5608</v>
      </c>
      <c r="B3201" s="310" t="s">
        <v>7</v>
      </c>
      <c r="C3201" s="310" t="s">
        <v>5578</v>
      </c>
      <c r="D3201" s="36">
        <v>15</v>
      </c>
      <c r="E3201" s="36">
        <v>2020</v>
      </c>
      <c r="F3201" s="578">
        <v>0.12716626347826748</v>
      </c>
      <c r="G3201" s="578">
        <v>273.41012763977</v>
      </c>
      <c r="H3201" s="578">
        <v>4.1033048217892977E-2</v>
      </c>
      <c r="I3201" s="578">
        <v>3.31276416518259E-3</v>
      </c>
      <c r="J3201" s="578">
        <v>1.8190770873237176E-3</v>
      </c>
      <c r="K3201" s="578">
        <v>0.13602178425901901</v>
      </c>
      <c r="L3201" s="578">
        <v>282.86583169301326</v>
      </c>
      <c r="M3201" s="578">
        <v>4.3927256100535772E-2</v>
      </c>
      <c r="N3201" s="578">
        <v>4.3043728602280328E-3</v>
      </c>
      <c r="O3201" s="578">
        <v>1.8819876459019674E-3</v>
      </c>
      <c r="P3201" s="578">
        <v>0.12716628443276726</v>
      </c>
      <c r="Q3201" s="578">
        <v>273.41012255350699</v>
      </c>
      <c r="R3201" s="578">
        <v>4.1033045254910826E-2</v>
      </c>
      <c r="S3201" s="578">
        <v>3.3127639555630079E-3</v>
      </c>
      <c r="T3201" s="578">
        <v>1.8190770873237176E-3</v>
      </c>
      <c r="U3201" s="578">
        <v>0.13602182081306502</v>
      </c>
      <c r="V3201" s="578">
        <v>282.86582120259578</v>
      </c>
      <c r="W3201" s="578">
        <v>4.392725392472125E-2</v>
      </c>
      <c r="X3201" s="578">
        <v>4.3043724845877752E-3</v>
      </c>
      <c r="Y3201" s="578">
        <v>1.8819876980463324E-3</v>
      </c>
    </row>
    <row r="3202" spans="1:25" x14ac:dyDescent="0.3">
      <c r="A3202" s="580" t="s">
        <v>5609</v>
      </c>
      <c r="B3202" s="580" t="s">
        <v>7</v>
      </c>
      <c r="C3202" s="580" t="s">
        <v>5578</v>
      </c>
      <c r="D3202" s="581">
        <v>16</v>
      </c>
      <c r="E3202" s="581">
        <v>2020</v>
      </c>
      <c r="F3202" s="582">
        <v>0.146522600216168</v>
      </c>
      <c r="G3202" s="582">
        <v>288.2437599500015</v>
      </c>
      <c r="H3202" s="582">
        <v>4.4776964945791947E-2</v>
      </c>
      <c r="I3202" s="582">
        <v>3.9060686428532125E-3</v>
      </c>
      <c r="J3202" s="582">
        <v>1.9177684807800649E-3</v>
      </c>
      <c r="K3202" s="582">
        <v>0.153593747602426</v>
      </c>
      <c r="L3202" s="582">
        <v>295.38487831751479</v>
      </c>
      <c r="M3202" s="582">
        <v>4.7102874582075502E-2</v>
      </c>
      <c r="N3202" s="582">
        <v>4.7242811817416871E-3</v>
      </c>
      <c r="O3202" s="582">
        <v>1.9652814141105975E-3</v>
      </c>
      <c r="P3202" s="582">
        <v>0.14652257421658949</v>
      </c>
      <c r="Q3202" s="582">
        <v>288.24375470479276</v>
      </c>
      <c r="R3202" s="582">
        <v>4.4776962942326692E-2</v>
      </c>
      <c r="S3202" s="582">
        <v>3.9060685912393899E-3</v>
      </c>
      <c r="T3202" s="582">
        <v>1.9177685850687897E-3</v>
      </c>
      <c r="U3202" s="582">
        <v>0.1535937632016125</v>
      </c>
      <c r="V3202" s="582">
        <v>295.38488388061472</v>
      </c>
      <c r="W3202" s="582">
        <v>4.7102873192216024E-2</v>
      </c>
      <c r="X3202" s="582">
        <v>4.7242810275633876E-3</v>
      </c>
      <c r="Y3202" s="582">
        <v>1.9652814662549601E-3</v>
      </c>
    </row>
    <row r="3203" spans="1:25" x14ac:dyDescent="0.3">
      <c r="A3203" s="310" t="s">
        <v>5610</v>
      </c>
      <c r="B3203" s="310" t="s">
        <v>7</v>
      </c>
      <c r="C3203" s="310" t="s">
        <v>5578</v>
      </c>
      <c r="D3203" s="36">
        <v>1</v>
      </c>
      <c r="E3203" s="36">
        <v>2030</v>
      </c>
      <c r="F3203" s="578">
        <v>2.4466460389427302E-2</v>
      </c>
      <c r="G3203" s="578">
        <v>1230.7270889282177</v>
      </c>
      <c r="H3203" s="578">
        <v>0.23025825394802224</v>
      </c>
      <c r="I3203" s="578">
        <v>1.0613670777691625E-2</v>
      </c>
      <c r="J3203" s="578">
        <v>8.2059805523992148E-3</v>
      </c>
      <c r="K3203" s="578">
        <v>2.57289483613313E-2</v>
      </c>
      <c r="L3203" s="578">
        <v>1272.6842587788851</v>
      </c>
      <c r="M3203" s="578">
        <v>0.23193149900400023</v>
      </c>
      <c r="N3203" s="578">
        <v>1.0739736644685124E-2</v>
      </c>
      <c r="O3203" s="578">
        <v>8.485744983772742E-3</v>
      </c>
      <c r="P3203" s="578">
        <v>2.4466462426596575E-2</v>
      </c>
      <c r="Q3203" s="578">
        <v>1230.7271410624126</v>
      </c>
      <c r="R3203" s="578">
        <v>0.23025828444792698</v>
      </c>
      <c r="S3203" s="578">
        <v>1.0613670253860575E-2</v>
      </c>
      <c r="T3203" s="578">
        <v>8.205980707619645E-3</v>
      </c>
      <c r="U3203" s="578">
        <v>2.5728948885206802E-2</v>
      </c>
      <c r="V3203" s="578">
        <v>1272.6842587788851</v>
      </c>
      <c r="W3203" s="578">
        <v>0.23193146823056499</v>
      </c>
      <c r="X3203" s="578">
        <v>1.0739736127144725E-2</v>
      </c>
      <c r="Y3203" s="578">
        <v>8.4857447703446491E-3</v>
      </c>
    </row>
    <row r="3204" spans="1:25" x14ac:dyDescent="0.3">
      <c r="A3204" s="310" t="s">
        <v>5611</v>
      </c>
      <c r="B3204" s="310" t="s">
        <v>7</v>
      </c>
      <c r="C3204" s="310" t="s">
        <v>5578</v>
      </c>
      <c r="D3204" s="36">
        <v>2</v>
      </c>
      <c r="E3204" s="36">
        <v>2030</v>
      </c>
      <c r="F3204" s="578">
        <v>2.5124408508377827E-2</v>
      </c>
      <c r="G3204" s="578">
        <v>688.50502936045302</v>
      </c>
      <c r="H3204" s="578">
        <v>0.12032351713825501</v>
      </c>
      <c r="I3204" s="578">
        <v>6.1900442621739132E-3</v>
      </c>
      <c r="J3204" s="578">
        <v>4.5906708255642973E-3</v>
      </c>
      <c r="K3204" s="578">
        <v>2.4432582456977728E-2</v>
      </c>
      <c r="L3204" s="578">
        <v>696.84087053934695</v>
      </c>
      <c r="M3204" s="578">
        <v>0.12043981136419725</v>
      </c>
      <c r="N3204" s="578">
        <v>6.1626257105823817E-3</v>
      </c>
      <c r="O3204" s="578">
        <v>4.6462485309651377E-3</v>
      </c>
      <c r="P3204" s="578">
        <v>2.5124408003911147E-2</v>
      </c>
      <c r="Q3204" s="578">
        <v>688.50502395629849</v>
      </c>
      <c r="R3204" s="578">
        <v>0.12032351722564225</v>
      </c>
      <c r="S3204" s="578">
        <v>6.190044249554676E-3</v>
      </c>
      <c r="T3204" s="578">
        <v>4.5906707697819602E-3</v>
      </c>
      <c r="U3204" s="578">
        <v>2.4432580895041051E-2</v>
      </c>
      <c r="V3204" s="578">
        <v>696.84086545308378</v>
      </c>
      <c r="W3204" s="578">
        <v>0.12043978632398925</v>
      </c>
      <c r="X3204" s="578">
        <v>6.1626255563851356E-3</v>
      </c>
      <c r="Y3204" s="578">
        <v>4.6462485309651377E-3</v>
      </c>
    </row>
    <row r="3205" spans="1:25" x14ac:dyDescent="0.3">
      <c r="A3205" s="310" t="s">
        <v>5612</v>
      </c>
      <c r="B3205" s="310" t="s">
        <v>7</v>
      </c>
      <c r="C3205" s="310" t="s">
        <v>5578</v>
      </c>
      <c r="D3205" s="36">
        <v>3</v>
      </c>
      <c r="E3205" s="36">
        <v>2030</v>
      </c>
      <c r="F3205" s="578">
        <v>2.5453360880257774E-2</v>
      </c>
      <c r="G3205" s="578">
        <v>417.39299551645854</v>
      </c>
      <c r="H3205" s="578">
        <v>6.5356074487491797E-2</v>
      </c>
      <c r="I3205" s="578">
        <v>3.9782322306886383E-3</v>
      </c>
      <c r="J3205" s="578">
        <v>2.7830054265602124E-3</v>
      </c>
      <c r="K3205" s="578">
        <v>2.1247285754257921E-2</v>
      </c>
      <c r="L3205" s="578">
        <v>405.79522832234625</v>
      </c>
      <c r="M3205" s="578">
        <v>6.4105419380060341E-2</v>
      </c>
      <c r="N3205" s="578">
        <v>3.6667164203170854E-3</v>
      </c>
      <c r="O3205" s="578">
        <v>2.7056755328279248E-3</v>
      </c>
      <c r="P3205" s="578">
        <v>2.5453360851272977E-2</v>
      </c>
      <c r="Q3205" s="578">
        <v>417.39299043019548</v>
      </c>
      <c r="R3205" s="578">
        <v>6.5356087196126511E-2</v>
      </c>
      <c r="S3205" s="578">
        <v>3.9782319735953272E-3</v>
      </c>
      <c r="T3205" s="578">
        <v>2.783005478704575E-3</v>
      </c>
      <c r="U3205" s="578">
        <v>2.1247286801919472E-2</v>
      </c>
      <c r="V3205" s="578">
        <v>405.79521783192899</v>
      </c>
      <c r="W3205" s="578">
        <v>6.4105402400817454E-2</v>
      </c>
      <c r="X3205" s="578">
        <v>3.6667162663187904E-3</v>
      </c>
      <c r="Y3205" s="578">
        <v>2.7056755328279248E-3</v>
      </c>
    </row>
    <row r="3206" spans="1:25" x14ac:dyDescent="0.3">
      <c r="A3206" s="310" t="s">
        <v>5613</v>
      </c>
      <c r="B3206" s="310" t="s">
        <v>7</v>
      </c>
      <c r="C3206" s="310" t="s">
        <v>5578</v>
      </c>
      <c r="D3206" s="36">
        <v>4</v>
      </c>
      <c r="E3206" s="36">
        <v>2030</v>
      </c>
      <c r="F3206" s="578">
        <v>2.5563002198763774E-2</v>
      </c>
      <c r="G3206" s="578">
        <v>327.0223894119257</v>
      </c>
      <c r="H3206" s="578">
        <v>4.7033607745333904E-2</v>
      </c>
      <c r="I3206" s="578">
        <v>3.2409667231547653E-3</v>
      </c>
      <c r="J3206" s="578">
        <v>2.1804523930768452E-3</v>
      </c>
      <c r="K3206" s="578">
        <v>1.5831162376164398E-2</v>
      </c>
      <c r="L3206" s="578">
        <v>318.88093217213901</v>
      </c>
      <c r="M3206" s="578">
        <v>4.4874479031477628E-2</v>
      </c>
      <c r="N3206" s="578">
        <v>2.4938352231250326E-3</v>
      </c>
      <c r="O3206" s="578">
        <v>2.1261682243978878E-3</v>
      </c>
      <c r="P3206" s="578">
        <v>2.55630063605846E-2</v>
      </c>
      <c r="Q3206" s="578">
        <v>327.02237892150822</v>
      </c>
      <c r="R3206" s="578">
        <v>4.7033615017047177E-2</v>
      </c>
      <c r="S3206" s="578">
        <v>3.2409665651584822E-3</v>
      </c>
      <c r="T3206" s="578">
        <v>2.1804524452212078E-3</v>
      </c>
      <c r="U3206" s="578">
        <v>1.5831161847381477E-2</v>
      </c>
      <c r="V3206" s="578">
        <v>318.88093217213901</v>
      </c>
      <c r="W3206" s="578">
        <v>4.4874471480227322E-2</v>
      </c>
      <c r="X3206" s="578">
        <v>2.4938347538257673E-3</v>
      </c>
      <c r="Y3206" s="578">
        <v>2.1261681722535251E-3</v>
      </c>
    </row>
    <row r="3207" spans="1:25" x14ac:dyDescent="0.3">
      <c r="A3207" s="310" t="s">
        <v>5614</v>
      </c>
      <c r="B3207" s="310" t="s">
        <v>7</v>
      </c>
      <c r="C3207" s="310" t="s">
        <v>5578</v>
      </c>
      <c r="D3207" s="36">
        <v>5</v>
      </c>
      <c r="E3207" s="36">
        <v>2030</v>
      </c>
      <c r="F3207" s="578">
        <v>2.4982119079717827E-2</v>
      </c>
      <c r="G3207" s="578">
        <v>280.17541281382222</v>
      </c>
      <c r="H3207" s="578">
        <v>3.7587573722475953E-2</v>
      </c>
      <c r="I3207" s="578">
        <v>2.7901579554641797E-3</v>
      </c>
      <c r="J3207" s="578">
        <v>1.8680946122913099E-3</v>
      </c>
      <c r="K3207" s="578">
        <v>1.5329157988743925E-2</v>
      </c>
      <c r="L3207" s="578">
        <v>267.09797573089554</v>
      </c>
      <c r="M3207" s="578">
        <v>3.5154056479427695E-2</v>
      </c>
      <c r="N3207" s="578">
        <v>2.0560830515800378E-3</v>
      </c>
      <c r="O3207" s="578">
        <v>1.7809010823839301E-3</v>
      </c>
      <c r="P3207" s="578">
        <v>2.4982117003529675E-2</v>
      </c>
      <c r="Q3207" s="578">
        <v>280.17541821797647</v>
      </c>
      <c r="R3207" s="578">
        <v>3.7587577052363423E-2</v>
      </c>
      <c r="S3207" s="578">
        <v>2.7901579585905677E-3</v>
      </c>
      <c r="T3207" s="578">
        <v>1.8680946122913099E-3</v>
      </c>
      <c r="U3207" s="578">
        <v>1.5329157455115625E-2</v>
      </c>
      <c r="V3207" s="578">
        <v>267.0980017979935</v>
      </c>
      <c r="W3207" s="578">
        <v>3.5154052570438375E-2</v>
      </c>
      <c r="X3207" s="578">
        <v>2.0560831037243999E-3</v>
      </c>
      <c r="Y3207" s="578">
        <v>1.7809011345282927E-3</v>
      </c>
    </row>
    <row r="3208" spans="1:25" x14ac:dyDescent="0.3">
      <c r="A3208" s="310" t="s">
        <v>5615</v>
      </c>
      <c r="B3208" s="310" t="s">
        <v>7</v>
      </c>
      <c r="C3208" s="310" t="s">
        <v>5578</v>
      </c>
      <c r="D3208" s="36">
        <v>6</v>
      </c>
      <c r="E3208" s="36">
        <v>2030</v>
      </c>
      <c r="F3208" s="578">
        <v>2.3353797129438723E-2</v>
      </c>
      <c r="G3208" s="578">
        <v>248.720591306686</v>
      </c>
      <c r="H3208" s="578">
        <v>3.1346568263378026E-2</v>
      </c>
      <c r="I3208" s="578">
        <v>2.3542444359255371E-3</v>
      </c>
      <c r="J3208" s="578">
        <v>1.6583685828663825E-3</v>
      </c>
      <c r="K3208" s="578">
        <v>1.6847612940209651E-2</v>
      </c>
      <c r="L3208" s="578">
        <v>237.75687583287501</v>
      </c>
      <c r="M3208" s="578">
        <v>2.9596843614209875E-2</v>
      </c>
      <c r="N3208" s="578">
        <v>1.9708905370237023E-3</v>
      </c>
      <c r="O3208" s="578">
        <v>1.5852654299427101E-3</v>
      </c>
      <c r="P3208" s="578">
        <v>2.3353796091357425E-2</v>
      </c>
      <c r="Q3208" s="578">
        <v>248.72060155868473</v>
      </c>
      <c r="R3208" s="578">
        <v>3.1346570873931001E-2</v>
      </c>
      <c r="S3208" s="578">
        <v>2.3542443316368128E-3</v>
      </c>
      <c r="T3208" s="578">
        <v>1.6583685307220201E-3</v>
      </c>
      <c r="U3208" s="578">
        <v>1.6847610325644476E-2</v>
      </c>
      <c r="V3208" s="578">
        <v>237.75688107808375</v>
      </c>
      <c r="W3208" s="578">
        <v>2.9596840047967476E-2</v>
      </c>
      <c r="X3208" s="578">
        <v>1.9708905338973151E-3</v>
      </c>
      <c r="Y3208" s="578">
        <v>1.5852654299427101E-3</v>
      </c>
    </row>
    <row r="3209" spans="1:25" x14ac:dyDescent="0.3">
      <c r="A3209" s="310" t="s">
        <v>5616</v>
      </c>
      <c r="B3209" s="310" t="s">
        <v>7</v>
      </c>
      <c r="C3209" s="310" t="s">
        <v>5578</v>
      </c>
      <c r="D3209" s="36">
        <v>7</v>
      </c>
      <c r="E3209" s="36">
        <v>2030</v>
      </c>
      <c r="F3209" s="578">
        <v>2.3612681477235449E-2</v>
      </c>
      <c r="G3209" s="578">
        <v>222.24364296595223</v>
      </c>
      <c r="H3209" s="578">
        <v>2.7351786508233947E-2</v>
      </c>
      <c r="I3209" s="578">
        <v>2.1453786308143147E-3</v>
      </c>
      <c r="J3209" s="578">
        <v>1.4818315770147176E-3</v>
      </c>
      <c r="K3209" s="578">
        <v>1.976791621023815E-2</v>
      </c>
      <c r="L3209" s="578">
        <v>220.5020732879635</v>
      </c>
      <c r="M3209" s="578">
        <v>2.63881431644108E-2</v>
      </c>
      <c r="N3209" s="578">
        <v>2.0903594901161126E-3</v>
      </c>
      <c r="O3209" s="578">
        <v>1.4702175964581901E-3</v>
      </c>
      <c r="P3209" s="578">
        <v>2.3612683572766628E-2</v>
      </c>
      <c r="Q3209" s="578">
        <v>222.243648211161</v>
      </c>
      <c r="R3209" s="578">
        <v>2.7351787581172425E-2</v>
      </c>
      <c r="S3209" s="578">
        <v>2.1453786297721874E-3</v>
      </c>
      <c r="T3209" s="578">
        <v>1.4818315248703549E-3</v>
      </c>
      <c r="U3209" s="578">
        <v>1.9767912552828976E-2</v>
      </c>
      <c r="V3209" s="578">
        <v>220.50206804275476</v>
      </c>
      <c r="W3209" s="578">
        <v>2.6388143756397125E-2</v>
      </c>
      <c r="X3209" s="578">
        <v>2.0903593842641951E-3</v>
      </c>
      <c r="Y3209" s="578">
        <v>1.4702175964581901E-3</v>
      </c>
    </row>
    <row r="3210" spans="1:25" x14ac:dyDescent="0.3">
      <c r="A3210" s="310" t="s">
        <v>5617</v>
      </c>
      <c r="B3210" s="310" t="s">
        <v>7</v>
      </c>
      <c r="C3210" s="310" t="s">
        <v>5578</v>
      </c>
      <c r="D3210" s="36">
        <v>8</v>
      </c>
      <c r="E3210" s="36">
        <v>2030</v>
      </c>
      <c r="F3210" s="578">
        <v>2.4113768587124378E-2</v>
      </c>
      <c r="G3210" s="578">
        <v>209.38945293426451</v>
      </c>
      <c r="H3210" s="578">
        <v>2.4426948959918076E-2</v>
      </c>
      <c r="I3210" s="578">
        <v>2.010638237692315E-3</v>
      </c>
      <c r="J3210" s="578">
        <v>1.3961222818276498E-3</v>
      </c>
      <c r="K3210" s="578">
        <v>2.6076847754552199E-2</v>
      </c>
      <c r="L3210" s="578">
        <v>215.26345292727126</v>
      </c>
      <c r="M3210" s="578">
        <v>2.507287075926945E-2</v>
      </c>
      <c r="N3210" s="578">
        <v>2.3727853754564828E-3</v>
      </c>
      <c r="O3210" s="578">
        <v>1.4352890684676775E-3</v>
      </c>
      <c r="P3210" s="578">
        <v>2.5066576584052553E-2</v>
      </c>
      <c r="Q3210" s="578">
        <v>209.98591931660923</v>
      </c>
      <c r="R3210" s="578">
        <v>2.4637413823503075E-2</v>
      </c>
      <c r="S3210" s="578">
        <v>2.0537138617555623E-3</v>
      </c>
      <c r="T3210" s="578">
        <v>1.4001004031645873E-3</v>
      </c>
      <c r="U3210" s="578">
        <v>2.6076842545007972E-2</v>
      </c>
      <c r="V3210" s="578">
        <v>215.2634477615355</v>
      </c>
      <c r="W3210" s="578">
        <v>2.5072868885786151E-2</v>
      </c>
      <c r="X3210" s="578">
        <v>2.3727852205865877E-3</v>
      </c>
      <c r="Y3210" s="578">
        <v>1.4352890163233127E-3</v>
      </c>
    </row>
    <row r="3211" spans="1:25" x14ac:dyDescent="0.3">
      <c r="A3211" s="310" t="s">
        <v>5618</v>
      </c>
      <c r="B3211" s="310" t="s">
        <v>7</v>
      </c>
      <c r="C3211" s="310" t="s">
        <v>5578</v>
      </c>
      <c r="D3211" s="36">
        <v>9</v>
      </c>
      <c r="E3211" s="36">
        <v>2030</v>
      </c>
      <c r="F3211" s="578">
        <v>2.4539451427546127E-2</v>
      </c>
      <c r="G3211" s="578">
        <v>201.19949992497698</v>
      </c>
      <c r="H3211" s="578">
        <v>2.2214632704693302E-2</v>
      </c>
      <c r="I3211" s="578">
        <v>1.911543028351535E-3</v>
      </c>
      <c r="J3211" s="578">
        <v>1.3415148896456174E-3</v>
      </c>
      <c r="K3211" s="578">
        <v>3.0617573117975576E-2</v>
      </c>
      <c r="L3211" s="578">
        <v>211.26910638809125</v>
      </c>
      <c r="M3211" s="578">
        <v>2.4022573547426825E-2</v>
      </c>
      <c r="N3211" s="578">
        <v>2.6072916338459075E-3</v>
      </c>
      <c r="O3211" s="578">
        <v>1.4086557785048998E-3</v>
      </c>
      <c r="P3211" s="578">
        <v>2.6421354708794774E-2</v>
      </c>
      <c r="Q3211" s="578">
        <v>202.37764692306476</v>
      </c>
      <c r="R3211" s="578">
        <v>2.2630305605825123E-2</v>
      </c>
      <c r="S3211" s="578">
        <v>1.996623829683125E-3</v>
      </c>
      <c r="T3211" s="578">
        <v>1.3493692228318324E-3</v>
      </c>
      <c r="U3211" s="578">
        <v>3.0617569518489252E-2</v>
      </c>
      <c r="V3211" s="578">
        <v>211.26910638809125</v>
      </c>
      <c r="W3211" s="578">
        <v>2.4022571116878028E-2</v>
      </c>
      <c r="X3211" s="578">
        <v>2.607291683906015E-3</v>
      </c>
      <c r="Y3211" s="578">
        <v>1.4086558300429374E-3</v>
      </c>
    </row>
    <row r="3212" spans="1:25" x14ac:dyDescent="0.3">
      <c r="A3212" s="310" t="s">
        <v>5619</v>
      </c>
      <c r="B3212" s="310" t="s">
        <v>7</v>
      </c>
      <c r="C3212" s="310" t="s">
        <v>5578</v>
      </c>
      <c r="D3212" s="36">
        <v>10</v>
      </c>
      <c r="E3212" s="36">
        <v>2030</v>
      </c>
      <c r="F3212" s="578">
        <v>2.5458486502224376E-2</v>
      </c>
      <c r="G3212" s="578">
        <v>195.15410598119075</v>
      </c>
      <c r="H3212" s="578">
        <v>2.0627920127651529E-2</v>
      </c>
      <c r="I3212" s="578">
        <v>1.8600554948875402E-3</v>
      </c>
      <c r="J3212" s="578">
        <v>1.3012081314324499E-3</v>
      </c>
      <c r="K3212" s="578">
        <v>3.3740440267235251E-2</v>
      </c>
      <c r="L3212" s="578">
        <v>207.57174905141147</v>
      </c>
      <c r="M3212" s="578">
        <v>2.3105638876662175E-2</v>
      </c>
      <c r="N3212" s="578">
        <v>2.7198828465297199E-3</v>
      </c>
      <c r="O3212" s="578">
        <v>1.3840040749831376E-3</v>
      </c>
      <c r="P3212" s="578">
        <v>2.7475087504743752E-2</v>
      </c>
      <c r="Q3212" s="578">
        <v>196.45992660522427</v>
      </c>
      <c r="R3212" s="578">
        <v>2.1069225440442024E-2</v>
      </c>
      <c r="S3212" s="578">
        <v>1.9522181072962475E-3</v>
      </c>
      <c r="T3212" s="578">
        <v>1.3099148818582725E-3</v>
      </c>
      <c r="U3212" s="578">
        <v>3.3740437657435451E-2</v>
      </c>
      <c r="V3212" s="578">
        <v>207.57174905141147</v>
      </c>
      <c r="W3212" s="578">
        <v>2.3105636232647424E-2</v>
      </c>
      <c r="X3212" s="578">
        <v>2.7198827933432252E-3</v>
      </c>
      <c r="Y3212" s="578">
        <v>1.3840040749831376E-3</v>
      </c>
    </row>
    <row r="3213" spans="1:25" x14ac:dyDescent="0.3">
      <c r="A3213" s="310" t="s">
        <v>5620</v>
      </c>
      <c r="B3213" s="310" t="s">
        <v>7</v>
      </c>
      <c r="C3213" s="310" t="s">
        <v>5578</v>
      </c>
      <c r="D3213" s="36">
        <v>11</v>
      </c>
      <c r="E3213" s="36">
        <v>2030</v>
      </c>
      <c r="F3213" s="578">
        <v>2.7190521394490526E-2</v>
      </c>
      <c r="G3213" s="578">
        <v>190.86825299262949</v>
      </c>
      <c r="H3213" s="578">
        <v>1.9585751884657499E-2</v>
      </c>
      <c r="I3213" s="578">
        <v>1.8622534887147849E-3</v>
      </c>
      <c r="J3213" s="578">
        <v>1.2726322202070098E-3</v>
      </c>
      <c r="K3213" s="578">
        <v>3.5199599050224351E-2</v>
      </c>
      <c r="L3213" s="578">
        <v>201.87232367197626</v>
      </c>
      <c r="M3213" s="578">
        <v>2.2038838229112376E-2</v>
      </c>
      <c r="N3213" s="578">
        <v>2.6850384371831099E-3</v>
      </c>
      <c r="O3213" s="578">
        <v>1.3460018259744725E-3</v>
      </c>
      <c r="P3213" s="578">
        <v>2.8574301705329902E-2</v>
      </c>
      <c r="Q3213" s="578">
        <v>192.05958716074576</v>
      </c>
      <c r="R3213" s="578">
        <v>1.9875003345267275E-2</v>
      </c>
      <c r="S3213" s="578">
        <v>1.9195933485605051E-3</v>
      </c>
      <c r="T3213" s="578">
        <v>1.2805732524914949E-3</v>
      </c>
      <c r="U3213" s="578">
        <v>3.5199596450125825E-2</v>
      </c>
      <c r="V3213" s="578">
        <v>201.87232367197626</v>
      </c>
      <c r="W3213" s="578">
        <v>2.2038835796365647E-2</v>
      </c>
      <c r="X3213" s="578">
        <v>2.6850384888064101E-3</v>
      </c>
      <c r="Y3213" s="578">
        <v>1.3460017738301101E-3</v>
      </c>
    </row>
    <row r="3214" spans="1:25" x14ac:dyDescent="0.3">
      <c r="A3214" s="310" t="s">
        <v>5621</v>
      </c>
      <c r="B3214" s="310" t="s">
        <v>7</v>
      </c>
      <c r="C3214" s="310" t="s">
        <v>5578</v>
      </c>
      <c r="D3214" s="36">
        <v>12</v>
      </c>
      <c r="E3214" s="36">
        <v>2030</v>
      </c>
      <c r="F3214" s="578">
        <v>2.9205538376667475E-2</v>
      </c>
      <c r="G3214" s="578">
        <v>188.31670991579648</v>
      </c>
      <c r="H3214" s="578">
        <v>1.8851569557928799E-2</v>
      </c>
      <c r="I3214" s="578">
        <v>1.868094124854255E-3</v>
      </c>
      <c r="J3214" s="578">
        <v>1.255620004182365E-3</v>
      </c>
      <c r="K3214" s="578">
        <v>3.5608650074556381E-2</v>
      </c>
      <c r="L3214" s="578">
        <v>197.48665698369274</v>
      </c>
      <c r="M3214" s="578">
        <v>2.088258072027805E-2</v>
      </c>
      <c r="N3214" s="578">
        <v>2.5439590819947427E-3</v>
      </c>
      <c r="O3214" s="578">
        <v>1.3167604120098925E-3</v>
      </c>
      <c r="P3214" s="578">
        <v>3.0495922806593925E-2</v>
      </c>
      <c r="Q3214" s="578">
        <v>189.7909380594885</v>
      </c>
      <c r="R3214" s="578">
        <v>1.9115966951365651E-2</v>
      </c>
      <c r="S3214" s="578">
        <v>1.9044740269957049E-3</v>
      </c>
      <c r="T3214" s="578">
        <v>1.2654488734066601E-3</v>
      </c>
      <c r="U3214" s="578">
        <v>3.5608649492531848E-2</v>
      </c>
      <c r="V3214" s="578">
        <v>197.48665698369274</v>
      </c>
      <c r="W3214" s="578">
        <v>2.0882578263543349E-2</v>
      </c>
      <c r="X3214" s="578">
        <v>2.5439590288177253E-3</v>
      </c>
      <c r="Y3214" s="578">
        <v>1.3167604120098925E-3</v>
      </c>
    </row>
    <row r="3215" spans="1:25" x14ac:dyDescent="0.3">
      <c r="A3215" s="310" t="s">
        <v>5622</v>
      </c>
      <c r="B3215" s="310" t="s">
        <v>7</v>
      </c>
      <c r="C3215" s="310" t="s">
        <v>5578</v>
      </c>
      <c r="D3215" s="36">
        <v>13</v>
      </c>
      <c r="E3215" s="36">
        <v>2030</v>
      </c>
      <c r="F3215" s="578">
        <v>3.1597325781123176E-2</v>
      </c>
      <c r="G3215" s="578">
        <v>187.32911443710276</v>
      </c>
      <c r="H3215" s="578">
        <v>1.83809962724884E-2</v>
      </c>
      <c r="I3215" s="578">
        <v>1.8777812784283726E-3</v>
      </c>
      <c r="J3215" s="578">
        <v>1.2490337394410701E-3</v>
      </c>
      <c r="K3215" s="578">
        <v>3.664228644395108E-2</v>
      </c>
      <c r="L3215" s="578">
        <v>194.39555048942526</v>
      </c>
      <c r="M3215" s="578">
        <v>2.0068185258461775E-2</v>
      </c>
      <c r="N3215" s="578">
        <v>2.4325717109737323E-3</v>
      </c>
      <c r="O3215" s="578">
        <v>1.2961499402687499E-3</v>
      </c>
      <c r="P3215" s="578">
        <v>3.2097320289373926E-2</v>
      </c>
      <c r="Q3215" s="578">
        <v>187.900201161702</v>
      </c>
      <c r="R3215" s="578">
        <v>1.8483438659283476E-2</v>
      </c>
      <c r="S3215" s="578">
        <v>1.891879105282135E-3</v>
      </c>
      <c r="T3215" s="578">
        <v>1.25284238553528E-3</v>
      </c>
      <c r="U3215" s="578">
        <v>3.6642283843852604E-2</v>
      </c>
      <c r="V3215" s="578">
        <v>194.39554524421649</v>
      </c>
      <c r="W3215" s="578">
        <v>2.006818266806925E-2</v>
      </c>
      <c r="X3215" s="578">
        <v>2.4325715550617098E-3</v>
      </c>
      <c r="Y3215" s="578">
        <v>1.2961499402687499E-3</v>
      </c>
    </row>
    <row r="3216" spans="1:25" x14ac:dyDescent="0.3">
      <c r="A3216" s="310" t="s">
        <v>5623</v>
      </c>
      <c r="B3216" s="310" t="s">
        <v>7</v>
      </c>
      <c r="C3216" s="310" t="s">
        <v>5578</v>
      </c>
      <c r="D3216" s="36">
        <v>14</v>
      </c>
      <c r="E3216" s="36">
        <v>2030</v>
      </c>
      <c r="F3216" s="578">
        <v>3.5838119343448903E-2</v>
      </c>
      <c r="G3216" s="578">
        <v>188.41484196980724</v>
      </c>
      <c r="H3216" s="578">
        <v>1.8402346625862227E-2</v>
      </c>
      <c r="I3216" s="578">
        <v>1.9328743509655949E-3</v>
      </c>
      <c r="J3216" s="578">
        <v>1.2562729267907901E-3</v>
      </c>
      <c r="K3216" s="578">
        <v>4.1398009053828774E-2</v>
      </c>
      <c r="L3216" s="578">
        <v>195.66418584187801</v>
      </c>
      <c r="M3216" s="578">
        <v>2.0052883006314852E-2</v>
      </c>
      <c r="N3216" s="578">
        <v>2.4485128690798722E-3</v>
      </c>
      <c r="O3216" s="578">
        <v>1.30460863874759E-3</v>
      </c>
      <c r="P3216" s="578">
        <v>3.5838122408896049E-2</v>
      </c>
      <c r="Q3216" s="578">
        <v>188.41484196980724</v>
      </c>
      <c r="R3216" s="578">
        <v>1.8402349009230975E-2</v>
      </c>
      <c r="S3216" s="578">
        <v>1.932874351477185E-3</v>
      </c>
      <c r="T3216" s="578">
        <v>1.2562729267907901E-3</v>
      </c>
      <c r="U3216" s="578">
        <v>4.1398004920928551E-2</v>
      </c>
      <c r="V3216" s="578">
        <v>195.66418584187801</v>
      </c>
      <c r="W3216" s="578">
        <v>2.0052880410882226E-2</v>
      </c>
      <c r="X3216" s="578">
        <v>2.4485129212242348E-3</v>
      </c>
      <c r="Y3216" s="578">
        <v>1.3046084823145E-3</v>
      </c>
    </row>
    <row r="3217" spans="1:25" x14ac:dyDescent="0.3">
      <c r="A3217" s="310" t="s">
        <v>5624</v>
      </c>
      <c r="B3217" s="310" t="s">
        <v>7</v>
      </c>
      <c r="C3217" s="310" t="s">
        <v>5578</v>
      </c>
      <c r="D3217" s="36">
        <v>15</v>
      </c>
      <c r="E3217" s="36">
        <v>2030</v>
      </c>
      <c r="F3217" s="578">
        <v>4.5095442859151277E-2</v>
      </c>
      <c r="G3217" s="578">
        <v>194.21975262959748</v>
      </c>
      <c r="H3217" s="578">
        <v>1.9484583569427099E-2</v>
      </c>
      <c r="I3217" s="578">
        <v>2.0990214072090325E-3</v>
      </c>
      <c r="J3217" s="578">
        <v>1.2949755352262052E-3</v>
      </c>
      <c r="K3217" s="578">
        <v>5.01826072680202E-2</v>
      </c>
      <c r="L3217" s="578">
        <v>200.92689530054676</v>
      </c>
      <c r="M3217" s="578">
        <v>2.0950979530293002E-2</v>
      </c>
      <c r="N3217" s="578">
        <v>2.5384788683216622E-3</v>
      </c>
      <c r="O3217" s="578">
        <v>1.339698332837235E-3</v>
      </c>
      <c r="P3217" s="578">
        <v>4.509544390673282E-2</v>
      </c>
      <c r="Q3217" s="578">
        <v>194.21975262959748</v>
      </c>
      <c r="R3217" s="578">
        <v>1.9484585263342024E-2</v>
      </c>
      <c r="S3217" s="578">
        <v>2.0990214066879702E-3</v>
      </c>
      <c r="T3217" s="578">
        <v>1.2949755352262052E-3</v>
      </c>
      <c r="U3217" s="578">
        <v>5.018260722926722E-2</v>
      </c>
      <c r="V3217" s="578">
        <v>200.92689530054676</v>
      </c>
      <c r="W3217" s="578">
        <v>2.0950978433575053E-2</v>
      </c>
      <c r="X3217" s="578">
        <v>2.5384789199449599E-3</v>
      </c>
      <c r="Y3217" s="578">
        <v>1.339698332837235E-3</v>
      </c>
    </row>
    <row r="3218" spans="1:25" x14ac:dyDescent="0.3">
      <c r="A3218" s="580" t="s">
        <v>5625</v>
      </c>
      <c r="B3218" s="580" t="s">
        <v>7</v>
      </c>
      <c r="C3218" s="580" t="s">
        <v>5578</v>
      </c>
      <c r="D3218" s="581">
        <v>16</v>
      </c>
      <c r="E3218" s="581">
        <v>2030</v>
      </c>
      <c r="F3218" s="582">
        <v>5.8632241551679898E-2</v>
      </c>
      <c r="G3218" s="582">
        <v>204.76331456502223</v>
      </c>
      <c r="H3218" s="582">
        <v>2.1534217348308446E-2</v>
      </c>
      <c r="I3218" s="582">
        <v>2.4752003884032023E-3</v>
      </c>
      <c r="J3218" s="582">
        <v>1.365277877387895E-3</v>
      </c>
      <c r="K3218" s="582">
        <v>6.2681093446961642E-2</v>
      </c>
      <c r="L3218" s="582">
        <v>209.82759785652127</v>
      </c>
      <c r="M3218" s="582">
        <v>2.270947375281665E-2</v>
      </c>
      <c r="N3218" s="582">
        <v>2.8434448414600376E-3</v>
      </c>
      <c r="O3218" s="582">
        <v>1.39904572400458E-3</v>
      </c>
      <c r="P3218" s="582">
        <v>5.8632242094951402E-2</v>
      </c>
      <c r="Q3218" s="582">
        <v>204.76330939928624</v>
      </c>
      <c r="R3218" s="582">
        <v>2.1534219709697749E-2</v>
      </c>
      <c r="S3218" s="582">
        <v>2.4752003889242698E-3</v>
      </c>
      <c r="T3218" s="582">
        <v>1.3652779295322574E-3</v>
      </c>
      <c r="U3218" s="582">
        <v>6.2681088673933447E-2</v>
      </c>
      <c r="V3218" s="582">
        <v>209.82759785652127</v>
      </c>
      <c r="W3218" s="582">
        <v>2.2709472900620101E-2</v>
      </c>
      <c r="X3218" s="582">
        <v>2.8434448409389722E-3</v>
      </c>
      <c r="Y3218" s="582">
        <v>1.39904572339825E-3</v>
      </c>
    </row>
    <row r="3219" spans="1:25" x14ac:dyDescent="0.3">
      <c r="A3219" s="310" t="s">
        <v>5626</v>
      </c>
      <c r="B3219" s="310" t="s">
        <v>2196</v>
      </c>
      <c r="C3219" s="310" t="s">
        <v>5578</v>
      </c>
      <c r="D3219" s="36">
        <v>1</v>
      </c>
      <c r="E3219" s="36">
        <v>2012</v>
      </c>
      <c r="F3219" s="578">
        <v>51.671977002716879</v>
      </c>
      <c r="G3219" s="578">
        <v>8581.9690551757776</v>
      </c>
      <c r="H3219" s="578">
        <v>5.7460907376371271</v>
      </c>
      <c r="I3219" s="578">
        <v>3.4871900081634499</v>
      </c>
      <c r="J3219" s="578">
        <v>7.3108591178121629E-2</v>
      </c>
      <c r="K3219" s="578">
        <v>52.019683781002279</v>
      </c>
      <c r="L3219" s="578">
        <v>8638.6639048258421</v>
      </c>
      <c r="M3219" s="578">
        <v>5.7601664907609376</v>
      </c>
      <c r="N3219" s="578">
        <v>3.5095076262950853</v>
      </c>
      <c r="O3219" s="578">
        <v>7.3591590199309026E-2</v>
      </c>
      <c r="P3219" s="578">
        <v>51.671973883348926</v>
      </c>
      <c r="Q3219" s="578">
        <v>8581.9690551757776</v>
      </c>
      <c r="R3219" s="578">
        <v>5.7460906333289996</v>
      </c>
      <c r="S3219" s="578">
        <v>3.4871900081634499</v>
      </c>
      <c r="T3219" s="578">
        <v>7.3108591178121629E-2</v>
      </c>
      <c r="U3219" s="578">
        <v>52.019682749950576</v>
      </c>
      <c r="V3219" s="578">
        <v>8638.6639048258421</v>
      </c>
      <c r="W3219" s="578">
        <v>5.7601664907609376</v>
      </c>
      <c r="X3219" s="578">
        <v>3.5095077306032127</v>
      </c>
      <c r="Y3219" s="578">
        <v>7.3591589190376241E-2</v>
      </c>
    </row>
    <row r="3220" spans="1:25" x14ac:dyDescent="0.3">
      <c r="A3220" s="310" t="s">
        <v>5627</v>
      </c>
      <c r="B3220" s="310" t="s">
        <v>2196</v>
      </c>
      <c r="C3220" s="310" t="s">
        <v>5578</v>
      </c>
      <c r="D3220" s="36">
        <v>2</v>
      </c>
      <c r="E3220" s="36">
        <v>2012</v>
      </c>
      <c r="F3220" s="578">
        <v>27.313143232992477</v>
      </c>
      <c r="G3220" s="578">
        <v>4766.6224110921175</v>
      </c>
      <c r="H3220" s="578">
        <v>3.1920332574906403</v>
      </c>
      <c r="I3220" s="578">
        <v>1.8236130423222949</v>
      </c>
      <c r="J3220" s="578">
        <v>4.0606253411776046E-2</v>
      </c>
      <c r="K3220" s="578">
        <v>27.814425196925448</v>
      </c>
      <c r="L3220" s="578">
        <v>4845.6873753865493</v>
      </c>
      <c r="M3220" s="578">
        <v>3.2198077471305897</v>
      </c>
      <c r="N3220" s="578">
        <v>1.8505026511847926</v>
      </c>
      <c r="O3220" s="578">
        <v>4.1279789933469077E-2</v>
      </c>
      <c r="P3220" s="578">
        <v>27.313141661841627</v>
      </c>
      <c r="Q3220" s="578">
        <v>4766.6224110921175</v>
      </c>
      <c r="R3220" s="578">
        <v>3.1920333096447049</v>
      </c>
      <c r="S3220" s="578">
        <v>1.8236130317673049</v>
      </c>
      <c r="T3220" s="578">
        <v>4.0606254440111372E-2</v>
      </c>
      <c r="U3220" s="578">
        <v>27.814424141833975</v>
      </c>
      <c r="V3220" s="578">
        <v>4845.6873728434202</v>
      </c>
      <c r="W3220" s="578">
        <v>3.2198077471305897</v>
      </c>
      <c r="X3220" s="578">
        <v>1.85050265646229</v>
      </c>
      <c r="Y3220" s="578">
        <v>4.1279790457338025E-2</v>
      </c>
    </row>
    <row r="3221" spans="1:25" x14ac:dyDescent="0.3">
      <c r="A3221" s="310" t="s">
        <v>5628</v>
      </c>
      <c r="B3221" s="310" t="s">
        <v>2196</v>
      </c>
      <c r="C3221" s="310" t="s">
        <v>5578</v>
      </c>
      <c r="D3221" s="36">
        <v>3</v>
      </c>
      <c r="E3221" s="36">
        <v>2012</v>
      </c>
      <c r="F3221" s="578">
        <v>16.634101950684702</v>
      </c>
      <c r="G3221" s="578">
        <v>3068.0747553507426</v>
      </c>
      <c r="H3221" s="578">
        <v>1.7138270348853699</v>
      </c>
      <c r="I3221" s="578">
        <v>1.0867332580188851</v>
      </c>
      <c r="J3221" s="578">
        <v>2.6136607533165473E-2</v>
      </c>
      <c r="K3221" s="578">
        <v>16.529371194662673</v>
      </c>
      <c r="L3221" s="578">
        <v>3033.2612380981373</v>
      </c>
      <c r="M3221" s="578">
        <v>1.7162338611087726</v>
      </c>
      <c r="N3221" s="578">
        <v>1.0796278535077901</v>
      </c>
      <c r="O3221" s="578">
        <v>2.5840028150317527E-2</v>
      </c>
      <c r="P3221" s="578">
        <v>16.634099842572976</v>
      </c>
      <c r="Q3221" s="578">
        <v>3068.0747553507426</v>
      </c>
      <c r="R3221" s="578">
        <v>1.7138270370002475</v>
      </c>
      <c r="S3221" s="578">
        <v>1.086733263606825</v>
      </c>
      <c r="T3221" s="578">
        <v>2.6136608057034424E-2</v>
      </c>
      <c r="U3221" s="578">
        <v>16.529372255007374</v>
      </c>
      <c r="V3221" s="578">
        <v>3033.2612380981373</v>
      </c>
      <c r="W3221" s="578">
        <v>1.716233862680375</v>
      </c>
      <c r="X3221" s="578">
        <v>1.0796278640627801</v>
      </c>
      <c r="Y3221" s="578">
        <v>2.5840028150317527E-2</v>
      </c>
    </row>
    <row r="3222" spans="1:25" x14ac:dyDescent="0.3">
      <c r="A3222" s="310" t="s">
        <v>5629</v>
      </c>
      <c r="B3222" s="310" t="s">
        <v>2196</v>
      </c>
      <c r="C3222" s="310" t="s">
        <v>5578</v>
      </c>
      <c r="D3222" s="36">
        <v>4</v>
      </c>
      <c r="E3222" s="36">
        <v>2012</v>
      </c>
      <c r="F3222" s="578">
        <v>14.060404369820951</v>
      </c>
      <c r="G3222" s="578">
        <v>2758.9339650471952</v>
      </c>
      <c r="H3222" s="578">
        <v>1.1881700862819899</v>
      </c>
      <c r="I3222" s="578">
        <v>0.93381495308130924</v>
      </c>
      <c r="J3222" s="578">
        <v>2.3503125043741073E-2</v>
      </c>
      <c r="K3222" s="578">
        <v>13.817511402128677</v>
      </c>
      <c r="L3222" s="578">
        <v>2694.7951227823851</v>
      </c>
      <c r="M3222" s="578">
        <v>1.1889857645146524</v>
      </c>
      <c r="N3222" s="578">
        <v>0.915892913937568</v>
      </c>
      <c r="O3222" s="578">
        <v>2.2956737220132049E-2</v>
      </c>
      <c r="P3222" s="578">
        <v>14.060403854076799</v>
      </c>
      <c r="Q3222" s="578">
        <v>2758.9339650471952</v>
      </c>
      <c r="R3222" s="578">
        <v>1.1881700862819899</v>
      </c>
      <c r="S3222" s="578">
        <v>0.93381491582840637</v>
      </c>
      <c r="T3222" s="578">
        <v>2.3503124519872125E-2</v>
      </c>
      <c r="U3222" s="578">
        <v>13.817510358727251</v>
      </c>
      <c r="V3222" s="578">
        <v>2694.7951227823851</v>
      </c>
      <c r="W3222" s="578">
        <v>1.1889857639713799</v>
      </c>
      <c r="X3222" s="578">
        <v>0.91589292883872919</v>
      </c>
      <c r="Y3222" s="578">
        <v>2.2956737220132049E-2</v>
      </c>
    </row>
    <row r="3223" spans="1:25" x14ac:dyDescent="0.3">
      <c r="A3223" s="310" t="s">
        <v>5630</v>
      </c>
      <c r="B3223" s="310" t="s">
        <v>2196</v>
      </c>
      <c r="C3223" s="310" t="s">
        <v>5578</v>
      </c>
      <c r="D3223" s="36">
        <v>5</v>
      </c>
      <c r="E3223" s="36">
        <v>2012</v>
      </c>
      <c r="F3223" s="578">
        <v>12.277553704266476</v>
      </c>
      <c r="G3223" s="578">
        <v>2439.6396102905223</v>
      </c>
      <c r="H3223" s="578">
        <v>0.91405735040704383</v>
      </c>
      <c r="I3223" s="578">
        <v>0.82422381996487526</v>
      </c>
      <c r="J3223" s="578">
        <v>2.0783091953489874E-2</v>
      </c>
      <c r="K3223" s="578">
        <v>12.069897842700151</v>
      </c>
      <c r="L3223" s="578">
        <v>2388.5246836344377</v>
      </c>
      <c r="M3223" s="578">
        <v>0.91598263514848999</v>
      </c>
      <c r="N3223" s="578">
        <v>0.80633221069971672</v>
      </c>
      <c r="O3223" s="578">
        <v>2.0347661426057977E-2</v>
      </c>
      <c r="P3223" s="578">
        <v>12.277555270096199</v>
      </c>
      <c r="Q3223" s="578">
        <v>2439.6396102905223</v>
      </c>
      <c r="R3223" s="578">
        <v>0.9140573395416135</v>
      </c>
      <c r="S3223" s="578">
        <v>0.82422383540930799</v>
      </c>
      <c r="T3223" s="578">
        <v>2.0783091953489874E-2</v>
      </c>
      <c r="U3223" s="578">
        <v>12.069896799419999</v>
      </c>
      <c r="V3223" s="578">
        <v>2388.5247357686326</v>
      </c>
      <c r="W3223" s="578">
        <v>0.91598258237354402</v>
      </c>
      <c r="X3223" s="578">
        <v>0.80633219579855553</v>
      </c>
      <c r="Y3223" s="578">
        <v>2.0347661416356702E-2</v>
      </c>
    </row>
    <row r="3224" spans="1:25" x14ac:dyDescent="0.3">
      <c r="A3224" s="310" t="s">
        <v>5631</v>
      </c>
      <c r="B3224" s="310" t="s">
        <v>2196</v>
      </c>
      <c r="C3224" s="310" t="s">
        <v>5578</v>
      </c>
      <c r="D3224" s="36">
        <v>6</v>
      </c>
      <c r="E3224" s="36">
        <v>2012</v>
      </c>
      <c r="F3224" s="578">
        <v>11.1303613546891</v>
      </c>
      <c r="G3224" s="578">
        <v>2266.3882217407199</v>
      </c>
      <c r="H3224" s="578">
        <v>0.7779089359877005</v>
      </c>
      <c r="I3224" s="578">
        <v>0.75195749197155171</v>
      </c>
      <c r="J3224" s="578">
        <v>1.9307225030691651E-2</v>
      </c>
      <c r="K3224" s="578">
        <v>10.979291677717477</v>
      </c>
      <c r="L3224" s="578">
        <v>2228.7929763793877</v>
      </c>
      <c r="M3224" s="578">
        <v>0.77771964576095298</v>
      </c>
      <c r="N3224" s="578">
        <v>0.73645332455635026</v>
      </c>
      <c r="O3224" s="578">
        <v>1.8986935572077798E-2</v>
      </c>
      <c r="P3224" s="578">
        <v>11.1303618370414</v>
      </c>
      <c r="Q3224" s="578">
        <v>2266.38817087809</v>
      </c>
      <c r="R3224" s="578">
        <v>0.77790895088886214</v>
      </c>
      <c r="S3224" s="578">
        <v>0.75195746558407894</v>
      </c>
      <c r="T3224" s="578">
        <v>1.9307225030691651E-2</v>
      </c>
      <c r="U3224" s="578">
        <v>10.979291474461164</v>
      </c>
      <c r="V3224" s="578">
        <v>2228.7929763793877</v>
      </c>
      <c r="W3224" s="578">
        <v>0.77771963582684578</v>
      </c>
      <c r="X3224" s="578">
        <v>0.73645335435867276</v>
      </c>
      <c r="Y3224" s="578">
        <v>1.8986935572077798E-2</v>
      </c>
    </row>
    <row r="3225" spans="1:25" x14ac:dyDescent="0.3">
      <c r="A3225" s="310" t="s">
        <v>5632</v>
      </c>
      <c r="B3225" s="310" t="s">
        <v>2196</v>
      </c>
      <c r="C3225" s="310" t="s">
        <v>5578</v>
      </c>
      <c r="D3225" s="36">
        <v>7</v>
      </c>
      <c r="E3225" s="36">
        <v>2012</v>
      </c>
      <c r="F3225" s="578">
        <v>10.801471409574589</v>
      </c>
      <c r="G3225" s="578">
        <v>2227.0952733357699</v>
      </c>
      <c r="H3225" s="578">
        <v>0.68347153909659597</v>
      </c>
      <c r="I3225" s="578">
        <v>0.70452791339873</v>
      </c>
      <c r="J3225" s="578">
        <v>1.8972471763845498E-2</v>
      </c>
      <c r="K3225" s="578">
        <v>10.671086333519833</v>
      </c>
      <c r="L3225" s="578">
        <v>2196.8686498006123</v>
      </c>
      <c r="M3225" s="578">
        <v>0.6819896095354725</v>
      </c>
      <c r="N3225" s="578">
        <v>0.69265407137572699</v>
      </c>
      <c r="O3225" s="578">
        <v>1.8714986217673826E-2</v>
      </c>
      <c r="P3225" s="578">
        <v>10.801471926179717</v>
      </c>
      <c r="Q3225" s="578">
        <v>2227.0952733357699</v>
      </c>
      <c r="R3225" s="578">
        <v>0.68347153484743672</v>
      </c>
      <c r="S3225" s="578">
        <v>0.70452787653387794</v>
      </c>
      <c r="T3225" s="578">
        <v>1.8972471763845498E-2</v>
      </c>
      <c r="U3225" s="578">
        <v>10.67108628317264</v>
      </c>
      <c r="V3225" s="578">
        <v>2196.8686498006123</v>
      </c>
      <c r="W3225" s="578">
        <v>0.68198960949666743</v>
      </c>
      <c r="X3225" s="578">
        <v>0.69265406609823277</v>
      </c>
      <c r="Y3225" s="578">
        <v>1.8714986217673826E-2</v>
      </c>
    </row>
    <row r="3226" spans="1:25" x14ac:dyDescent="0.3">
      <c r="A3226" s="310" t="s">
        <v>5633</v>
      </c>
      <c r="B3226" s="310" t="s">
        <v>2196</v>
      </c>
      <c r="C3226" s="310" t="s">
        <v>5578</v>
      </c>
      <c r="D3226" s="36">
        <v>8</v>
      </c>
      <c r="E3226" s="36">
        <v>2012</v>
      </c>
      <c r="F3226" s="578">
        <v>9.3971381551163855</v>
      </c>
      <c r="G3226" s="578">
        <v>1882.9046796162875</v>
      </c>
      <c r="H3226" s="578">
        <v>0.62032707186881431</v>
      </c>
      <c r="I3226" s="578">
        <v>0.54867301101330601</v>
      </c>
      <c r="J3226" s="578">
        <v>1.60403300833422E-2</v>
      </c>
      <c r="K3226" s="578">
        <v>9.3917875985498451</v>
      </c>
      <c r="L3226" s="578">
        <v>1888.2243728637625</v>
      </c>
      <c r="M3226" s="578">
        <v>0.61766079859808021</v>
      </c>
      <c r="N3226" s="578">
        <v>0.55202843714505401</v>
      </c>
      <c r="O3226" s="578">
        <v>1.6085656146363599E-2</v>
      </c>
      <c r="P3226" s="578">
        <v>9.3971377929386257</v>
      </c>
      <c r="Q3226" s="578">
        <v>1882.9046796162875</v>
      </c>
      <c r="R3226" s="578">
        <v>0.62032704020384655</v>
      </c>
      <c r="S3226" s="578">
        <v>0.54867299475396603</v>
      </c>
      <c r="T3226" s="578">
        <v>1.60403300833422E-2</v>
      </c>
      <c r="U3226" s="578">
        <v>9.3917881838933468</v>
      </c>
      <c r="V3226" s="578">
        <v>1888.2243728637625</v>
      </c>
      <c r="W3226" s="578">
        <v>0.61766079332058554</v>
      </c>
      <c r="X3226" s="578">
        <v>0.55202846679215578</v>
      </c>
      <c r="Y3226" s="578">
        <v>1.6085656146363599E-2</v>
      </c>
    </row>
    <row r="3227" spans="1:25" x14ac:dyDescent="0.3">
      <c r="A3227" s="310" t="s">
        <v>5634</v>
      </c>
      <c r="B3227" s="310" t="s">
        <v>2196</v>
      </c>
      <c r="C3227" s="310" t="s">
        <v>5578</v>
      </c>
      <c r="D3227" s="36">
        <v>9</v>
      </c>
      <c r="E3227" s="36">
        <v>2012</v>
      </c>
      <c r="F3227" s="578">
        <v>9.136095960879171</v>
      </c>
      <c r="G3227" s="578">
        <v>1843.4606107075974</v>
      </c>
      <c r="H3227" s="578">
        <v>0.57424528605770253</v>
      </c>
      <c r="I3227" s="578">
        <v>0.50309181516058699</v>
      </c>
      <c r="J3227" s="578">
        <v>1.5704326612952426E-2</v>
      </c>
      <c r="K3227" s="578">
        <v>9.1688847518744279</v>
      </c>
      <c r="L3227" s="578">
        <v>1862.6464500427176</v>
      </c>
      <c r="M3227" s="578">
        <v>0.57086616574088045</v>
      </c>
      <c r="N3227" s="578">
        <v>0.51521939768766301</v>
      </c>
      <c r="O3227" s="578">
        <v>1.586776284966615E-2</v>
      </c>
      <c r="P3227" s="578">
        <v>9.1360960209009683</v>
      </c>
      <c r="Q3227" s="578">
        <v>1843.4606107075974</v>
      </c>
      <c r="R3227" s="578">
        <v>0.57424527123415181</v>
      </c>
      <c r="S3227" s="578">
        <v>0.50309181508297707</v>
      </c>
      <c r="T3227" s="578">
        <v>1.5704327136821374E-2</v>
      </c>
      <c r="U3227" s="578">
        <v>9.1688844879002591</v>
      </c>
      <c r="V3227" s="578">
        <v>1862.6463457743275</v>
      </c>
      <c r="W3227" s="578">
        <v>0.57086618675384648</v>
      </c>
      <c r="X3227" s="578">
        <v>0.51521939877420597</v>
      </c>
      <c r="Y3227" s="578">
        <v>1.5867762335498473E-2</v>
      </c>
    </row>
    <row r="3228" spans="1:25" x14ac:dyDescent="0.3">
      <c r="A3228" s="310" t="s">
        <v>5635</v>
      </c>
      <c r="B3228" s="310" t="s">
        <v>2196</v>
      </c>
      <c r="C3228" s="310" t="s">
        <v>5578</v>
      </c>
      <c r="D3228" s="36">
        <v>10</v>
      </c>
      <c r="E3228" s="36">
        <v>2012</v>
      </c>
      <c r="F3228" s="578">
        <v>8.9330624615540675</v>
      </c>
      <c r="G3228" s="578">
        <v>1812.7747065226176</v>
      </c>
      <c r="H3228" s="578">
        <v>0.53840330683548576</v>
      </c>
      <c r="I3228" s="578">
        <v>0.467640201444737</v>
      </c>
      <c r="J3228" s="578">
        <v>1.5442924069551049E-2</v>
      </c>
      <c r="K3228" s="578">
        <v>9.0052441152705143</v>
      </c>
      <c r="L3228" s="578">
        <v>1844.5783157348549</v>
      </c>
      <c r="M3228" s="578">
        <v>0.53545945807127227</v>
      </c>
      <c r="N3228" s="578">
        <v>0.48640648159198452</v>
      </c>
      <c r="O3228" s="578">
        <v>1.5713875094661427E-2</v>
      </c>
      <c r="P3228" s="578">
        <v>8.9330624615492162</v>
      </c>
      <c r="Q3228" s="578">
        <v>1812.7747065226176</v>
      </c>
      <c r="R3228" s="578">
        <v>0.53840331316071799</v>
      </c>
      <c r="S3228" s="578">
        <v>0.46764017071109226</v>
      </c>
      <c r="T3228" s="578">
        <v>1.5442924069551049E-2</v>
      </c>
      <c r="U3228" s="578">
        <v>9.0052438819232794</v>
      </c>
      <c r="V3228" s="578">
        <v>1844.5783157348549</v>
      </c>
      <c r="W3228" s="578">
        <v>0.53545946779195175</v>
      </c>
      <c r="X3228" s="578">
        <v>0.48640648376507051</v>
      </c>
      <c r="Y3228" s="578">
        <v>1.5713875094661427E-2</v>
      </c>
    </row>
    <row r="3229" spans="1:25" x14ac:dyDescent="0.3">
      <c r="A3229" s="310" t="s">
        <v>5636</v>
      </c>
      <c r="B3229" s="310" t="s">
        <v>2196</v>
      </c>
      <c r="C3229" s="310" t="s">
        <v>5578</v>
      </c>
      <c r="D3229" s="36">
        <v>11</v>
      </c>
      <c r="E3229" s="36">
        <v>2012</v>
      </c>
      <c r="F3229" s="578">
        <v>8.6806807033766109</v>
      </c>
      <c r="G3229" s="578">
        <v>1746.6351191202748</v>
      </c>
      <c r="H3229" s="578">
        <v>0.50976338610053029</v>
      </c>
      <c r="I3229" s="578">
        <v>0.40871140011586199</v>
      </c>
      <c r="J3229" s="578">
        <v>1.4879486271335351E-2</v>
      </c>
      <c r="K3229" s="578">
        <v>8.7824466997650781</v>
      </c>
      <c r="L3229" s="578">
        <v>1789.6255620320599</v>
      </c>
      <c r="M3229" s="578">
        <v>0.50688613392412618</v>
      </c>
      <c r="N3229" s="578">
        <v>0.43444764404557601</v>
      </c>
      <c r="O3229" s="578">
        <v>1.5245713487577875E-2</v>
      </c>
      <c r="P3229" s="578">
        <v>8.6806809540551786</v>
      </c>
      <c r="Q3229" s="578">
        <v>1746.6351191202748</v>
      </c>
      <c r="R3229" s="578">
        <v>0.50976338610053029</v>
      </c>
      <c r="S3229" s="578">
        <v>0.40871139802038597</v>
      </c>
      <c r="T3229" s="578">
        <v>1.4879486271335351E-2</v>
      </c>
      <c r="U3229" s="578">
        <v>8.7824464985436244</v>
      </c>
      <c r="V3229" s="578">
        <v>1789.6256663004524</v>
      </c>
      <c r="W3229" s="578">
        <v>0.50688613340510802</v>
      </c>
      <c r="X3229" s="578">
        <v>0.43444764456944474</v>
      </c>
      <c r="Y3229" s="578">
        <v>1.5245713487577875E-2</v>
      </c>
    </row>
    <row r="3230" spans="1:25" x14ac:dyDescent="0.3">
      <c r="A3230" s="310" t="s">
        <v>5637</v>
      </c>
      <c r="B3230" s="310" t="s">
        <v>2196</v>
      </c>
      <c r="C3230" s="310" t="s">
        <v>5578</v>
      </c>
      <c r="D3230" s="36">
        <v>12</v>
      </c>
      <c r="E3230" s="36">
        <v>2012</v>
      </c>
      <c r="F3230" s="578">
        <v>8.4203672960575151</v>
      </c>
      <c r="G3230" s="578">
        <v>1668.6018613179451</v>
      </c>
      <c r="H3230" s="578">
        <v>0.48544880501382648</v>
      </c>
      <c r="I3230" s="578">
        <v>0.34350827243179027</v>
      </c>
      <c r="J3230" s="578">
        <v>1.4214742647406275E-2</v>
      </c>
      <c r="K3230" s="578">
        <v>8.5443597029079612</v>
      </c>
      <c r="L3230" s="578">
        <v>1720.6090672810826</v>
      </c>
      <c r="M3230" s="578">
        <v>0.48263867894032303</v>
      </c>
      <c r="N3230" s="578">
        <v>0.37546846701297854</v>
      </c>
      <c r="O3230" s="578">
        <v>1.4657767605967775E-2</v>
      </c>
      <c r="P3230" s="578">
        <v>8.420367082828303</v>
      </c>
      <c r="Q3230" s="578">
        <v>1668.6018613179451</v>
      </c>
      <c r="R3230" s="578">
        <v>0.485448789647004</v>
      </c>
      <c r="S3230" s="578">
        <v>0.3435082667856475</v>
      </c>
      <c r="T3230" s="578">
        <v>1.42147431664246E-2</v>
      </c>
      <c r="U3230" s="578">
        <v>8.5443593309707122</v>
      </c>
      <c r="V3230" s="578">
        <v>1720.6091194152775</v>
      </c>
      <c r="W3230" s="578">
        <v>0.48263867843585651</v>
      </c>
      <c r="X3230" s="578">
        <v>0.37546846753684748</v>
      </c>
      <c r="Y3230" s="578">
        <v>1.4657768129836725E-2</v>
      </c>
    </row>
    <row r="3231" spans="1:25" x14ac:dyDescent="0.3">
      <c r="A3231" s="310" t="s">
        <v>5638</v>
      </c>
      <c r="B3231" s="310" t="s">
        <v>2196</v>
      </c>
      <c r="C3231" s="310" t="s">
        <v>5578</v>
      </c>
      <c r="D3231" s="36">
        <v>13</v>
      </c>
      <c r="E3231" s="36">
        <v>2012</v>
      </c>
      <c r="F3231" s="578">
        <v>8.3209960893849075</v>
      </c>
      <c r="G3231" s="578">
        <v>1642.5684560139925</v>
      </c>
      <c r="H3231" s="578">
        <v>0.46110482676885972</v>
      </c>
      <c r="I3231" s="578">
        <v>0.30967246054206027</v>
      </c>
      <c r="J3231" s="578">
        <v>1.399295297839365E-2</v>
      </c>
      <c r="K3231" s="578">
        <v>8.4476559622344176</v>
      </c>
      <c r="L3231" s="578">
        <v>1696.7022933959925</v>
      </c>
      <c r="M3231" s="578">
        <v>0.45891186040049997</v>
      </c>
      <c r="N3231" s="578">
        <v>0.34348849424471423</v>
      </c>
      <c r="O3231" s="578">
        <v>1.4454124640906176E-2</v>
      </c>
      <c r="P3231" s="578">
        <v>8.3209964548756563</v>
      </c>
      <c r="Q3231" s="578">
        <v>1642.5685081481874</v>
      </c>
      <c r="R3231" s="578">
        <v>0.46110483701340826</v>
      </c>
      <c r="S3231" s="578">
        <v>0.30967245751526151</v>
      </c>
      <c r="T3231" s="578">
        <v>1.399295297839365E-2</v>
      </c>
      <c r="U3231" s="578">
        <v>8.447655534650643</v>
      </c>
      <c r="V3231" s="578">
        <v>1696.7022933959925</v>
      </c>
      <c r="W3231" s="578">
        <v>0.45891185512300553</v>
      </c>
      <c r="X3231" s="578">
        <v>0.343488499522209</v>
      </c>
      <c r="Y3231" s="578">
        <v>1.4454124117037224E-2</v>
      </c>
    </row>
    <row r="3232" spans="1:25" x14ac:dyDescent="0.3">
      <c r="A3232" s="310" t="s">
        <v>5639</v>
      </c>
      <c r="B3232" s="310" t="s">
        <v>2196</v>
      </c>
      <c r="C3232" s="310" t="s">
        <v>5578</v>
      </c>
      <c r="D3232" s="36">
        <v>14</v>
      </c>
      <c r="E3232" s="36">
        <v>2012</v>
      </c>
      <c r="F3232" s="578">
        <v>8.8571299264949594</v>
      </c>
      <c r="G3232" s="578">
        <v>1771.6409441630001</v>
      </c>
      <c r="H3232" s="578">
        <v>0.44236088123094847</v>
      </c>
      <c r="I3232" s="578">
        <v>0.31771555345039776</v>
      </c>
      <c r="J3232" s="578">
        <v>1.50925243942765E-2</v>
      </c>
      <c r="K3232" s="578">
        <v>8.9307615093251371</v>
      </c>
      <c r="L3232" s="578">
        <v>1814.0078150431275</v>
      </c>
      <c r="M3232" s="578">
        <v>0.44042511402706874</v>
      </c>
      <c r="N3232" s="578">
        <v>0.34939021663740227</v>
      </c>
      <c r="O3232" s="578">
        <v>1.5453464487412277E-2</v>
      </c>
      <c r="P3232" s="578">
        <v>8.8571299363757099</v>
      </c>
      <c r="Q3232" s="578">
        <v>1771.6409441630001</v>
      </c>
      <c r="R3232" s="578">
        <v>0.44236088070707974</v>
      </c>
      <c r="S3232" s="578">
        <v>0.31771555030718401</v>
      </c>
      <c r="T3232" s="578">
        <v>1.50925243942765E-2</v>
      </c>
      <c r="U3232" s="578">
        <v>8.9307618098828208</v>
      </c>
      <c r="V3232" s="578">
        <v>1814.0078150431275</v>
      </c>
      <c r="W3232" s="578">
        <v>0.44042509813637726</v>
      </c>
      <c r="X3232" s="578">
        <v>0.34939021768514023</v>
      </c>
      <c r="Y3232" s="578">
        <v>1.5453464487412277E-2</v>
      </c>
    </row>
    <row r="3233" spans="1:25" x14ac:dyDescent="0.3">
      <c r="A3233" s="310" t="s">
        <v>5640</v>
      </c>
      <c r="B3233" s="310" t="s">
        <v>2196</v>
      </c>
      <c r="C3233" s="310" t="s">
        <v>5578</v>
      </c>
      <c r="D3233" s="36">
        <v>15</v>
      </c>
      <c r="E3233" s="36">
        <v>2012</v>
      </c>
      <c r="F3233" s="578">
        <v>9.316687651354485</v>
      </c>
      <c r="G3233" s="578">
        <v>1882.2725893656375</v>
      </c>
      <c r="H3233" s="578">
        <v>0.42629447550279975</v>
      </c>
      <c r="I3233" s="578">
        <v>0.32461065135430478</v>
      </c>
      <c r="J3233" s="578">
        <v>1.6034991635630474E-2</v>
      </c>
      <c r="K3233" s="578">
        <v>9.3479590218824491</v>
      </c>
      <c r="L3233" s="578">
        <v>1914.5987052917449</v>
      </c>
      <c r="M3233" s="578">
        <v>0.42492956668138426</v>
      </c>
      <c r="N3233" s="578">
        <v>0.35288115963339778</v>
      </c>
      <c r="O3233" s="578">
        <v>1.6310391404355525E-2</v>
      </c>
      <c r="P3233" s="578">
        <v>9.3166880044348765</v>
      </c>
      <c r="Q3233" s="578">
        <v>1882.2725893656375</v>
      </c>
      <c r="R3233" s="578">
        <v>0.42629448130416325</v>
      </c>
      <c r="S3233" s="578">
        <v>0.3246106787507107</v>
      </c>
      <c r="T3233" s="578">
        <v>1.6034991635630474E-2</v>
      </c>
      <c r="U3233" s="578">
        <v>9.3479584906089954</v>
      </c>
      <c r="V3233" s="578">
        <v>1914.5987574259402</v>
      </c>
      <c r="W3233" s="578">
        <v>0.42492956668138426</v>
      </c>
      <c r="X3233" s="578">
        <v>0.35288112377747827</v>
      </c>
      <c r="Y3233" s="578">
        <v>1.6310391928224473E-2</v>
      </c>
    </row>
    <row r="3234" spans="1:25" x14ac:dyDescent="0.3">
      <c r="A3234" s="580" t="s">
        <v>5641</v>
      </c>
      <c r="B3234" s="580" t="s">
        <v>2196</v>
      </c>
      <c r="C3234" s="580" t="s">
        <v>5578</v>
      </c>
      <c r="D3234" s="581">
        <v>16</v>
      </c>
      <c r="E3234" s="581">
        <v>2012</v>
      </c>
      <c r="F3234" s="582">
        <v>9.8473012496809194</v>
      </c>
      <c r="G3234" s="582">
        <v>2021.4883193969649</v>
      </c>
      <c r="H3234" s="582">
        <v>0.41930542989090647</v>
      </c>
      <c r="I3234" s="582">
        <v>0.34024468995630702</v>
      </c>
      <c r="J3234" s="582">
        <v>1.7220967449247799E-2</v>
      </c>
      <c r="K3234" s="582">
        <v>9.8272998740940078</v>
      </c>
      <c r="L3234" s="582">
        <v>2041.1634559631302</v>
      </c>
      <c r="M3234" s="582">
        <v>0.41779263686233475</v>
      </c>
      <c r="N3234" s="582">
        <v>0.36559676239266981</v>
      </c>
      <c r="O3234" s="582">
        <v>1.738857179104035E-2</v>
      </c>
      <c r="P3234" s="582">
        <v>9.8473009867035586</v>
      </c>
      <c r="Q3234" s="582">
        <v>2021.4883193969649</v>
      </c>
      <c r="R3234" s="582">
        <v>0.41930541348604777</v>
      </c>
      <c r="S3234" s="582">
        <v>0.34024468681309328</v>
      </c>
      <c r="T3234" s="582">
        <v>1.7220967449247799E-2</v>
      </c>
      <c r="U3234" s="582">
        <v>9.8272994316793802</v>
      </c>
      <c r="V3234" s="582">
        <v>2041.1634559631302</v>
      </c>
      <c r="W3234" s="582">
        <v>0.41779263686233475</v>
      </c>
      <c r="X3234" s="582">
        <v>0.36559676239266975</v>
      </c>
      <c r="Y3234" s="582">
        <v>1.738857179104035E-2</v>
      </c>
    </row>
    <row r="3235" spans="1:25" x14ac:dyDescent="0.3">
      <c r="A3235" s="310" t="s">
        <v>5642</v>
      </c>
      <c r="B3235" s="310" t="s">
        <v>2196</v>
      </c>
      <c r="C3235" s="310" t="s">
        <v>5578</v>
      </c>
      <c r="D3235" s="36">
        <v>1</v>
      </c>
      <c r="E3235" s="36">
        <v>2020</v>
      </c>
      <c r="F3235" s="578">
        <v>25.701405240707825</v>
      </c>
      <c r="G3235" s="578">
        <v>8303.1040649414026</v>
      </c>
      <c r="H3235" s="578">
        <v>2.7301315569008326</v>
      </c>
      <c r="I3235" s="578">
        <v>1.4492640833680799</v>
      </c>
      <c r="J3235" s="578">
        <v>7.2682110398697292E-2</v>
      </c>
      <c r="K3235" s="578">
        <v>25.873663936911377</v>
      </c>
      <c r="L3235" s="578">
        <v>8360.1528320312482</v>
      </c>
      <c r="M3235" s="578">
        <v>2.7368775497112998</v>
      </c>
      <c r="N3235" s="578">
        <v>1.45884964180489</v>
      </c>
      <c r="O3235" s="578">
        <v>7.3181178498392258E-2</v>
      </c>
      <c r="P3235" s="578">
        <v>25.701404683359751</v>
      </c>
      <c r="Q3235" s="578">
        <v>8303.1040649414026</v>
      </c>
      <c r="R3235" s="578">
        <v>2.7301316582209725</v>
      </c>
      <c r="S3235" s="578">
        <v>1.4492641035467351</v>
      </c>
      <c r="T3235" s="578">
        <v>7.2682110903163677E-2</v>
      </c>
      <c r="U3235" s="578">
        <v>25.873661339937801</v>
      </c>
      <c r="V3235" s="578">
        <v>8360.1528320312482</v>
      </c>
      <c r="W3235" s="578">
        <v>2.7368775332191326</v>
      </c>
      <c r="X3235" s="578">
        <v>1.4588495418429324</v>
      </c>
      <c r="Y3235" s="578">
        <v>7.3181178498392258E-2</v>
      </c>
    </row>
    <row r="3236" spans="1:25" x14ac:dyDescent="0.3">
      <c r="A3236" s="310" t="s">
        <v>5643</v>
      </c>
      <c r="B3236" s="310" t="s">
        <v>2196</v>
      </c>
      <c r="C3236" s="310" t="s">
        <v>5578</v>
      </c>
      <c r="D3236" s="36">
        <v>2</v>
      </c>
      <c r="E3236" s="36">
        <v>2020</v>
      </c>
      <c r="F3236" s="578">
        <v>13.647539672747326</v>
      </c>
      <c r="G3236" s="578">
        <v>4622.8423258463472</v>
      </c>
      <c r="H3236" s="578">
        <v>1.5253029550270425</v>
      </c>
      <c r="I3236" s="578">
        <v>0.75819510485356023</v>
      </c>
      <c r="J3236" s="578">
        <v>4.0464953829844753E-2</v>
      </c>
      <c r="K3236" s="578">
        <v>13.899375703202699</v>
      </c>
      <c r="L3236" s="578">
        <v>4699.8241170247347</v>
      </c>
      <c r="M3236" s="578">
        <v>1.53942753882923</v>
      </c>
      <c r="N3236" s="578">
        <v>0.76937084489812424</v>
      </c>
      <c r="O3236" s="578">
        <v>4.1138717012169423E-2</v>
      </c>
      <c r="P3236" s="578">
        <v>13.647538629149423</v>
      </c>
      <c r="Q3236" s="578">
        <v>4622.8423258463472</v>
      </c>
      <c r="R3236" s="578">
        <v>1.5253029530091777</v>
      </c>
      <c r="S3236" s="578">
        <v>0.75819508933151725</v>
      </c>
      <c r="T3236" s="578">
        <v>4.0464954353713702E-2</v>
      </c>
      <c r="U3236" s="578">
        <v>13.899373095172125</v>
      </c>
      <c r="V3236" s="578">
        <v>4699.8241170247347</v>
      </c>
      <c r="W3236" s="578">
        <v>1.5394267529870025</v>
      </c>
      <c r="X3236" s="578">
        <v>0.769370860420167</v>
      </c>
      <c r="Y3236" s="578">
        <v>4.1138717012169423E-2</v>
      </c>
    </row>
    <row r="3237" spans="1:25" x14ac:dyDescent="0.3">
      <c r="A3237" s="310" t="s">
        <v>5644</v>
      </c>
      <c r="B3237" s="310" t="s">
        <v>2196</v>
      </c>
      <c r="C3237" s="310" t="s">
        <v>5578</v>
      </c>
      <c r="D3237" s="36">
        <v>3</v>
      </c>
      <c r="E3237" s="36">
        <v>2020</v>
      </c>
      <c r="F3237" s="578">
        <v>8.3107789970842205</v>
      </c>
      <c r="G3237" s="578">
        <v>2955.4228032429951</v>
      </c>
      <c r="H3237" s="578">
        <v>0.82655288337264154</v>
      </c>
      <c r="I3237" s="578">
        <v>0.45371605300654899</v>
      </c>
      <c r="J3237" s="578">
        <v>2.5872729233621272E-2</v>
      </c>
      <c r="K3237" s="578">
        <v>8.259415044839745</v>
      </c>
      <c r="L3237" s="578">
        <v>2923.4056167602471</v>
      </c>
      <c r="M3237" s="578">
        <v>0.82746012796026924</v>
      </c>
      <c r="N3237" s="578">
        <v>0.45051993119219902</v>
      </c>
      <c r="O3237" s="578">
        <v>2.5592173100449124E-2</v>
      </c>
      <c r="P3237" s="578">
        <v>8.3107781603975965</v>
      </c>
      <c r="Q3237" s="578">
        <v>2955.422854105625</v>
      </c>
      <c r="R3237" s="578">
        <v>0.82655284060941348</v>
      </c>
      <c r="S3237" s="578">
        <v>0.4537160318965705</v>
      </c>
      <c r="T3237" s="578">
        <v>2.5872729233621272E-2</v>
      </c>
      <c r="U3237" s="578">
        <v>8.2594147438624788</v>
      </c>
      <c r="V3237" s="578">
        <v>2923.4056167602471</v>
      </c>
      <c r="W3237" s="578">
        <v>0.82746003614738517</v>
      </c>
      <c r="X3237" s="578">
        <v>0.45051996239150505</v>
      </c>
      <c r="Y3237" s="578">
        <v>2.5592172586281447E-2</v>
      </c>
    </row>
    <row r="3238" spans="1:25" x14ac:dyDescent="0.3">
      <c r="A3238" s="310" t="s">
        <v>5645</v>
      </c>
      <c r="B3238" s="310" t="s">
        <v>2196</v>
      </c>
      <c r="C3238" s="310" t="s">
        <v>5578</v>
      </c>
      <c r="D3238" s="36">
        <v>4</v>
      </c>
      <c r="E3238" s="36">
        <v>2020</v>
      </c>
      <c r="F3238" s="578">
        <v>6.9852612852361426</v>
      </c>
      <c r="G3238" s="578">
        <v>2651.40065892537</v>
      </c>
      <c r="H3238" s="578">
        <v>0.58140821625905392</v>
      </c>
      <c r="I3238" s="578">
        <v>0.39121313715198353</v>
      </c>
      <c r="J3238" s="578">
        <v>2.3212242774510099E-2</v>
      </c>
      <c r="K3238" s="578">
        <v>6.868495292816073</v>
      </c>
      <c r="L3238" s="578">
        <v>2591.2421264648378</v>
      </c>
      <c r="M3238" s="578">
        <v>0.58112247790753169</v>
      </c>
      <c r="N3238" s="578">
        <v>0.38356076390482452</v>
      </c>
      <c r="O3238" s="578">
        <v>2.2685324705283449E-2</v>
      </c>
      <c r="P3238" s="578">
        <v>6.9852612878336569</v>
      </c>
      <c r="Q3238" s="578">
        <v>2651.4007110595649</v>
      </c>
      <c r="R3238" s="578">
        <v>0.58140825312875632</v>
      </c>
      <c r="S3238" s="578">
        <v>0.39121311573156448</v>
      </c>
      <c r="T3238" s="578">
        <v>2.3212242774510099E-2</v>
      </c>
      <c r="U3238" s="578">
        <v>6.8684948232718508</v>
      </c>
      <c r="V3238" s="578">
        <v>2591.2421264648378</v>
      </c>
      <c r="W3238" s="578">
        <v>0.58112247528818695</v>
      </c>
      <c r="X3238" s="578">
        <v>0.38356079506532548</v>
      </c>
      <c r="Y3238" s="578">
        <v>2.2685324191115776E-2</v>
      </c>
    </row>
    <row r="3239" spans="1:25" x14ac:dyDescent="0.3">
      <c r="A3239" s="310" t="s">
        <v>5646</v>
      </c>
      <c r="B3239" s="310" t="s">
        <v>2196</v>
      </c>
      <c r="C3239" s="310" t="s">
        <v>5578</v>
      </c>
      <c r="D3239" s="36">
        <v>5</v>
      </c>
      <c r="E3239" s="36">
        <v>2020</v>
      </c>
      <c r="F3239" s="578">
        <v>6.0570406363355325</v>
      </c>
      <c r="G3239" s="578">
        <v>2331.5941238403298</v>
      </c>
      <c r="H3239" s="578">
        <v>0.45097083357298523</v>
      </c>
      <c r="I3239" s="578">
        <v>0.3460937051180123</v>
      </c>
      <c r="J3239" s="578">
        <v>2.0414422751249051E-2</v>
      </c>
      <c r="K3239" s="578">
        <v>5.9613328635156568</v>
      </c>
      <c r="L3239" s="578">
        <v>2284.871582031245</v>
      </c>
      <c r="M3239" s="578">
        <v>0.45137942679381576</v>
      </c>
      <c r="N3239" s="578">
        <v>0.33853124342082652</v>
      </c>
      <c r="O3239" s="578">
        <v>2.0005010398259974E-2</v>
      </c>
      <c r="P3239" s="578">
        <v>6.0570404798211968</v>
      </c>
      <c r="Q3239" s="578">
        <v>2331.5941238403298</v>
      </c>
      <c r="R3239" s="578">
        <v>0.45097082436647373</v>
      </c>
      <c r="S3239" s="578">
        <v>0.34609370562247849</v>
      </c>
      <c r="T3239" s="578">
        <v>2.0414422751249051E-2</v>
      </c>
      <c r="U3239" s="578">
        <v>5.9613325428896697</v>
      </c>
      <c r="V3239" s="578">
        <v>2284.871582031245</v>
      </c>
      <c r="W3239" s="578">
        <v>0.45137935186115374</v>
      </c>
      <c r="X3239" s="578">
        <v>0.33853115944657425</v>
      </c>
      <c r="Y3239" s="578">
        <v>2.0005010398259974E-2</v>
      </c>
    </row>
    <row r="3240" spans="1:25" x14ac:dyDescent="0.3">
      <c r="A3240" s="310" t="s">
        <v>5647</v>
      </c>
      <c r="B3240" s="310" t="s">
        <v>2196</v>
      </c>
      <c r="C3240" s="310" t="s">
        <v>5578</v>
      </c>
      <c r="D3240" s="36">
        <v>6</v>
      </c>
      <c r="E3240" s="36">
        <v>2020</v>
      </c>
      <c r="F3240" s="578">
        <v>5.4738772125783672</v>
      </c>
      <c r="G3240" s="578">
        <v>2171.3741162617976</v>
      </c>
      <c r="H3240" s="578">
        <v>0.38714563150036396</v>
      </c>
      <c r="I3240" s="578">
        <v>0.31602842997138653</v>
      </c>
      <c r="J3240" s="578">
        <v>1.9010834337677751E-2</v>
      </c>
      <c r="K3240" s="578">
        <v>5.4065487298212185</v>
      </c>
      <c r="L3240" s="578">
        <v>2137.1440531412704</v>
      </c>
      <c r="M3240" s="578">
        <v>0.38668636344664226</v>
      </c>
      <c r="N3240" s="578">
        <v>0.30952805525157573</v>
      </c>
      <c r="O3240" s="578">
        <v>1.8710826193758551E-2</v>
      </c>
      <c r="P3240" s="578">
        <v>5.4738768469275456</v>
      </c>
      <c r="Q3240" s="578">
        <v>2171.3741162617976</v>
      </c>
      <c r="R3240" s="578">
        <v>0.38714563249959549</v>
      </c>
      <c r="S3240" s="578">
        <v>0.31602845053809347</v>
      </c>
      <c r="T3240" s="578">
        <v>1.9010834337677751E-2</v>
      </c>
      <c r="U3240" s="578">
        <v>5.4065479467293027</v>
      </c>
      <c r="V3240" s="578">
        <v>2137.1440531412704</v>
      </c>
      <c r="W3240" s="578">
        <v>0.38668636099221926</v>
      </c>
      <c r="X3240" s="578">
        <v>0.30952807981520847</v>
      </c>
      <c r="Y3240" s="578">
        <v>1.8710826193758551E-2</v>
      </c>
    </row>
    <row r="3241" spans="1:25" x14ac:dyDescent="0.3">
      <c r="A3241" s="310" t="s">
        <v>5648</v>
      </c>
      <c r="B3241" s="310" t="s">
        <v>2196</v>
      </c>
      <c r="C3241" s="310" t="s">
        <v>5578</v>
      </c>
      <c r="D3241" s="36">
        <v>7</v>
      </c>
      <c r="E3241" s="36">
        <v>2020</v>
      </c>
      <c r="F3241" s="578">
        <v>5.2814767220806917</v>
      </c>
      <c r="G3241" s="578">
        <v>2129.4049250284775</v>
      </c>
      <c r="H3241" s="578">
        <v>0.34247066099002621</v>
      </c>
      <c r="I3241" s="578">
        <v>0.29634962531660325</v>
      </c>
      <c r="J3241" s="578">
        <v>1.8644070679632301E-2</v>
      </c>
      <c r="K3241" s="578">
        <v>5.225113367864342</v>
      </c>
      <c r="L3241" s="578">
        <v>2102.6350835164349</v>
      </c>
      <c r="M3241" s="578">
        <v>0.34159563044765151</v>
      </c>
      <c r="N3241" s="578">
        <v>0.2913999776161893</v>
      </c>
      <c r="O3241" s="578">
        <v>1.8409349858605574E-2</v>
      </c>
      <c r="P3241" s="578">
        <v>5.2814765134135051</v>
      </c>
      <c r="Q3241" s="578">
        <v>2129.4049250284775</v>
      </c>
      <c r="R3241" s="578">
        <v>0.34247066149449273</v>
      </c>
      <c r="S3241" s="578">
        <v>0.29634954731833774</v>
      </c>
      <c r="T3241" s="578">
        <v>1.8644070679632301E-2</v>
      </c>
      <c r="U3241" s="578">
        <v>5.2251125433334229</v>
      </c>
      <c r="V3241" s="578">
        <v>2102.6350835164349</v>
      </c>
      <c r="W3241" s="578">
        <v>0.34159550863841975</v>
      </c>
      <c r="X3241" s="578">
        <v>0.29140001502431251</v>
      </c>
      <c r="Y3241" s="578">
        <v>1.8409349858605574E-2</v>
      </c>
    </row>
    <row r="3242" spans="1:25" x14ac:dyDescent="0.3">
      <c r="A3242" s="310" t="s">
        <v>5649</v>
      </c>
      <c r="B3242" s="310" t="s">
        <v>2196</v>
      </c>
      <c r="C3242" s="310" t="s">
        <v>5578</v>
      </c>
      <c r="D3242" s="36">
        <v>8</v>
      </c>
      <c r="E3242" s="36">
        <v>2020</v>
      </c>
      <c r="F3242" s="578">
        <v>4.5769089192593384</v>
      </c>
      <c r="G3242" s="578">
        <v>1787.9788665771425</v>
      </c>
      <c r="H3242" s="578">
        <v>0.30724792837766723</v>
      </c>
      <c r="I3242" s="578">
        <v>0.23049979984837851</v>
      </c>
      <c r="J3242" s="578">
        <v>1.5656571747967925E-2</v>
      </c>
      <c r="K3242" s="578">
        <v>4.5807470541379454</v>
      </c>
      <c r="L3242" s="578">
        <v>1796.2985318501751</v>
      </c>
      <c r="M3242" s="578">
        <v>0.30645683100495524</v>
      </c>
      <c r="N3242" s="578">
        <v>0.23198277629368574</v>
      </c>
      <c r="O3242" s="578">
        <v>1.5728930186014574E-2</v>
      </c>
      <c r="P3242" s="578">
        <v>4.5769091800284478</v>
      </c>
      <c r="Q3242" s="578">
        <v>1787.9788665771425</v>
      </c>
      <c r="R3242" s="578">
        <v>0.30724793320405247</v>
      </c>
      <c r="S3242" s="578">
        <v>0.23049980460200425</v>
      </c>
      <c r="T3242" s="578">
        <v>1.5656571747967925E-2</v>
      </c>
      <c r="U3242" s="578">
        <v>4.5807467959069328</v>
      </c>
      <c r="V3242" s="578">
        <v>1796.2985318501751</v>
      </c>
      <c r="W3242" s="578">
        <v>0.30645682994023998</v>
      </c>
      <c r="X3242" s="578">
        <v>0.23198269092244975</v>
      </c>
      <c r="Y3242" s="578">
        <v>1.5728930186014574E-2</v>
      </c>
    </row>
    <row r="3243" spans="1:25" x14ac:dyDescent="0.3">
      <c r="A3243" s="310" t="s">
        <v>5650</v>
      </c>
      <c r="B3243" s="310" t="s">
        <v>2196</v>
      </c>
      <c r="C3243" s="310" t="s">
        <v>5578</v>
      </c>
      <c r="D3243" s="36">
        <v>9</v>
      </c>
      <c r="E3243" s="36">
        <v>2020</v>
      </c>
      <c r="F3243" s="578">
        <v>4.4234445157999254</v>
      </c>
      <c r="G3243" s="578">
        <v>1740.4881782531675</v>
      </c>
      <c r="H3243" s="578">
        <v>0.28416428081497203</v>
      </c>
      <c r="I3243" s="578">
        <v>0.21124599344329875</v>
      </c>
      <c r="J3243" s="578">
        <v>1.5242283368327924E-2</v>
      </c>
      <c r="K3243" s="578">
        <v>4.4456617185290526</v>
      </c>
      <c r="L3243" s="578">
        <v>1762.9967193603425</v>
      </c>
      <c r="M3243" s="578">
        <v>0.28337121066821602</v>
      </c>
      <c r="N3243" s="578">
        <v>0.21639199927449199</v>
      </c>
      <c r="O3243" s="578">
        <v>1.5438731265021422E-2</v>
      </c>
      <c r="P3243" s="578">
        <v>4.4234441030130203</v>
      </c>
      <c r="Q3243" s="578">
        <v>1740.4882303873651</v>
      </c>
      <c r="R3243" s="578">
        <v>0.28416427077900097</v>
      </c>
      <c r="S3243" s="578">
        <v>0.21124599396716751</v>
      </c>
      <c r="T3243" s="578">
        <v>1.5242283368327924E-2</v>
      </c>
      <c r="U3243" s="578">
        <v>4.4456615641841619</v>
      </c>
      <c r="V3243" s="578">
        <v>1762.9966672261473</v>
      </c>
      <c r="W3243" s="578">
        <v>0.28337120539799726</v>
      </c>
      <c r="X3243" s="578">
        <v>0.21639199927449199</v>
      </c>
      <c r="Y3243" s="578">
        <v>1.5438731265021422E-2</v>
      </c>
    </row>
    <row r="3244" spans="1:25" x14ac:dyDescent="0.3">
      <c r="A3244" s="310" t="s">
        <v>5651</v>
      </c>
      <c r="B3244" s="310" t="s">
        <v>2196</v>
      </c>
      <c r="C3244" s="310" t="s">
        <v>5578</v>
      </c>
      <c r="D3244" s="36">
        <v>10</v>
      </c>
      <c r="E3244" s="36">
        <v>2020</v>
      </c>
      <c r="F3244" s="578">
        <v>4.3040822657106474</v>
      </c>
      <c r="G3244" s="578">
        <v>1703.5441500345823</v>
      </c>
      <c r="H3244" s="578">
        <v>0.26620958947508649</v>
      </c>
      <c r="I3244" s="578">
        <v>0.19627113578220148</v>
      </c>
      <c r="J3244" s="578">
        <v>1.49199974063473E-2</v>
      </c>
      <c r="K3244" s="578">
        <v>4.3452924897937875</v>
      </c>
      <c r="L3244" s="578">
        <v>1738.8788642883248</v>
      </c>
      <c r="M3244" s="578">
        <v>0.26586920375120804</v>
      </c>
      <c r="N3244" s="578">
        <v>0.20416792530644023</v>
      </c>
      <c r="O3244" s="578">
        <v>1.5228624431377551E-2</v>
      </c>
      <c r="P3244" s="578">
        <v>4.3040816450896529</v>
      </c>
      <c r="Q3244" s="578">
        <v>1703.5441500345823</v>
      </c>
      <c r="R3244" s="578">
        <v>0.26620959019783125</v>
      </c>
      <c r="S3244" s="578">
        <v>0.19627106822251</v>
      </c>
      <c r="T3244" s="578">
        <v>1.491999793021625E-2</v>
      </c>
      <c r="U3244" s="578">
        <v>4.3452923306394906</v>
      </c>
      <c r="V3244" s="578">
        <v>1738.8787600199325</v>
      </c>
      <c r="W3244" s="578">
        <v>0.26586911445095474</v>
      </c>
      <c r="X3244" s="578">
        <v>0.20416788104921549</v>
      </c>
      <c r="Y3244" s="578">
        <v>1.5228624431377551E-2</v>
      </c>
    </row>
    <row r="3245" spans="1:25" x14ac:dyDescent="0.3">
      <c r="A3245" s="310" t="s">
        <v>5652</v>
      </c>
      <c r="B3245" s="310" t="s">
        <v>2196</v>
      </c>
      <c r="C3245" s="310" t="s">
        <v>5578</v>
      </c>
      <c r="D3245" s="36">
        <v>11</v>
      </c>
      <c r="E3245" s="36">
        <v>2020</v>
      </c>
      <c r="F3245" s="578">
        <v>4.1576378906417268</v>
      </c>
      <c r="G3245" s="578">
        <v>1627.1999588012623</v>
      </c>
      <c r="H3245" s="578">
        <v>0.25086036062566525</v>
      </c>
      <c r="I3245" s="578">
        <v>0.171408802270889</v>
      </c>
      <c r="J3245" s="578">
        <v>1.425362688799695E-2</v>
      </c>
      <c r="K3245" s="578">
        <v>4.2138984083782471</v>
      </c>
      <c r="L3245" s="578">
        <v>1674.3676516214975</v>
      </c>
      <c r="M3245" s="578">
        <v>0.25079055273818046</v>
      </c>
      <c r="N3245" s="578">
        <v>0.18220552091952377</v>
      </c>
      <c r="O3245" s="578">
        <v>1.4665628007302626E-2</v>
      </c>
      <c r="P3245" s="578">
        <v>4.1576377859188707</v>
      </c>
      <c r="Q3245" s="578">
        <v>1627.1998023986748</v>
      </c>
      <c r="R3245" s="578">
        <v>0.25086036161277026</v>
      </c>
      <c r="S3245" s="578">
        <v>0.17140880747077325</v>
      </c>
      <c r="T3245" s="578">
        <v>1.425362688799695E-2</v>
      </c>
      <c r="U3245" s="578">
        <v>4.2138979343811354</v>
      </c>
      <c r="V3245" s="578">
        <v>1674.3677037556924</v>
      </c>
      <c r="W3245" s="578">
        <v>0.25079055274303103</v>
      </c>
      <c r="X3245" s="578">
        <v>0.18220551148988273</v>
      </c>
      <c r="Y3245" s="578">
        <v>1.4665628007302626E-2</v>
      </c>
    </row>
    <row r="3246" spans="1:25" x14ac:dyDescent="0.3">
      <c r="A3246" s="310" t="s">
        <v>5653</v>
      </c>
      <c r="B3246" s="310" t="s">
        <v>2196</v>
      </c>
      <c r="C3246" s="310" t="s">
        <v>5578</v>
      </c>
      <c r="D3246" s="36">
        <v>12</v>
      </c>
      <c r="E3246" s="36">
        <v>2020</v>
      </c>
      <c r="F3246" s="578">
        <v>4.0133533110395803</v>
      </c>
      <c r="G3246" s="578">
        <v>1545.7039159138976</v>
      </c>
      <c r="H3246" s="578">
        <v>0.237590706761693</v>
      </c>
      <c r="I3246" s="578">
        <v>0.143978497013449</v>
      </c>
      <c r="J3246" s="578">
        <v>1.35411103353059E-2</v>
      </c>
      <c r="K3246" s="578">
        <v>4.0809350297264819</v>
      </c>
      <c r="L3246" s="578">
        <v>1602.0767885843825</v>
      </c>
      <c r="M3246" s="578">
        <v>0.23774334124997598</v>
      </c>
      <c r="N3246" s="578">
        <v>0.15736260451376399</v>
      </c>
      <c r="O3246" s="578">
        <v>1.40336618739335E-2</v>
      </c>
      <c r="P3246" s="578">
        <v>4.0133532062100077</v>
      </c>
      <c r="Q3246" s="578">
        <v>1545.7039680480925</v>
      </c>
      <c r="R3246" s="578">
        <v>0.23759068601551248</v>
      </c>
      <c r="S3246" s="578">
        <v>0.143978497013449</v>
      </c>
      <c r="T3246" s="578">
        <v>1.35411103353059E-2</v>
      </c>
      <c r="U3246" s="578">
        <v>4.0809345600270373</v>
      </c>
      <c r="V3246" s="578">
        <v>1602.0767885843825</v>
      </c>
      <c r="W3246" s="578">
        <v>0.23774334015615725</v>
      </c>
      <c r="X3246" s="578">
        <v>0.15736260451376399</v>
      </c>
      <c r="Y3246" s="578">
        <v>1.403366239780245E-2</v>
      </c>
    </row>
    <row r="3247" spans="1:25" x14ac:dyDescent="0.3">
      <c r="A3247" s="310" t="s">
        <v>5654</v>
      </c>
      <c r="B3247" s="310" t="s">
        <v>2196</v>
      </c>
      <c r="C3247" s="310" t="s">
        <v>5578</v>
      </c>
      <c r="D3247" s="36">
        <v>13</v>
      </c>
      <c r="E3247" s="36">
        <v>2020</v>
      </c>
      <c r="F3247" s="578">
        <v>3.9765768986981098</v>
      </c>
      <c r="G3247" s="578">
        <v>1549.8268839518178</v>
      </c>
      <c r="H3247" s="578">
        <v>0.22655402357243751</v>
      </c>
      <c r="I3247" s="578">
        <v>0.13005409948527799</v>
      </c>
      <c r="J3247" s="578">
        <v>1.3572760552051451E-2</v>
      </c>
      <c r="K3247" s="578">
        <v>4.0437323725127445</v>
      </c>
      <c r="L3247" s="578">
        <v>1605.9131317138624</v>
      </c>
      <c r="M3247" s="578">
        <v>0.22694617384452875</v>
      </c>
      <c r="N3247" s="578">
        <v>0.14417540485737801</v>
      </c>
      <c r="O3247" s="578">
        <v>1.4063176558314175E-2</v>
      </c>
      <c r="P3247" s="578">
        <v>3.9765770055419076</v>
      </c>
      <c r="Q3247" s="578">
        <v>1549.8268839518178</v>
      </c>
      <c r="R3247" s="578">
        <v>0.22655399159460377</v>
      </c>
      <c r="S3247" s="578">
        <v>0.13005409948527799</v>
      </c>
      <c r="T3247" s="578">
        <v>1.3572760556902076E-2</v>
      </c>
      <c r="U3247" s="578">
        <v>4.0437320640400305</v>
      </c>
      <c r="V3247" s="578">
        <v>1605.9131317138624</v>
      </c>
      <c r="W3247" s="578">
        <v>0.22694609970737151</v>
      </c>
      <c r="X3247" s="578">
        <v>0.144175403285771</v>
      </c>
      <c r="Y3247" s="578">
        <v>1.4063177077332475E-2</v>
      </c>
    </row>
    <row r="3248" spans="1:25" x14ac:dyDescent="0.3">
      <c r="A3248" s="310" t="s">
        <v>5655</v>
      </c>
      <c r="B3248" s="310" t="s">
        <v>2196</v>
      </c>
      <c r="C3248" s="310" t="s">
        <v>5578</v>
      </c>
      <c r="D3248" s="36">
        <v>14</v>
      </c>
      <c r="E3248" s="36">
        <v>2020</v>
      </c>
      <c r="F3248" s="578">
        <v>4.2147840367991449</v>
      </c>
      <c r="G3248" s="578">
        <v>1657.558854420975</v>
      </c>
      <c r="H3248" s="578">
        <v>0.21939258453494351</v>
      </c>
      <c r="I3248" s="578">
        <v>0.133422495797276</v>
      </c>
      <c r="J3248" s="578">
        <v>1.4518415691175776E-2</v>
      </c>
      <c r="K3248" s="578">
        <v>4.2573211186960727</v>
      </c>
      <c r="L3248" s="578">
        <v>1703.6303024291951</v>
      </c>
      <c r="M3248" s="578">
        <v>0.219724589393687</v>
      </c>
      <c r="N3248" s="578">
        <v>0.14663240686058901</v>
      </c>
      <c r="O3248" s="578">
        <v>1.4920943892017601E-2</v>
      </c>
      <c r="P3248" s="578">
        <v>4.2147836711471074</v>
      </c>
      <c r="Q3248" s="578">
        <v>1657.558854420975</v>
      </c>
      <c r="R3248" s="578">
        <v>0.21939258279356427</v>
      </c>
      <c r="S3248" s="578">
        <v>0.133422496321145</v>
      </c>
      <c r="T3248" s="578">
        <v>1.4518414653139151E-2</v>
      </c>
      <c r="U3248" s="578">
        <v>4.2573205449492226</v>
      </c>
      <c r="V3248" s="578">
        <v>1703.6303024291951</v>
      </c>
      <c r="W3248" s="578">
        <v>0.21972459511016423</v>
      </c>
      <c r="X3248" s="578">
        <v>0.14663240686058901</v>
      </c>
      <c r="Y3248" s="578">
        <v>1.4920943892017601E-2</v>
      </c>
    </row>
    <row r="3249" spans="1:25" x14ac:dyDescent="0.3">
      <c r="A3249" s="310" t="s">
        <v>5656</v>
      </c>
      <c r="B3249" s="310" t="s">
        <v>2196</v>
      </c>
      <c r="C3249" s="310" t="s">
        <v>5578</v>
      </c>
      <c r="D3249" s="36">
        <v>15</v>
      </c>
      <c r="E3249" s="36">
        <v>2020</v>
      </c>
      <c r="F3249" s="578">
        <v>4.4189686120456173</v>
      </c>
      <c r="G3249" s="578">
        <v>1749.8975067138626</v>
      </c>
      <c r="H3249" s="578">
        <v>0.21325356079614674</v>
      </c>
      <c r="I3249" s="578">
        <v>0.13630986462036726</v>
      </c>
      <c r="J3249" s="578">
        <v>1.5328977130896648E-2</v>
      </c>
      <c r="K3249" s="578">
        <v>4.4417562367282972</v>
      </c>
      <c r="L3249" s="578">
        <v>1787.4275588989199</v>
      </c>
      <c r="M3249" s="578">
        <v>0.21366088050126522</v>
      </c>
      <c r="N3249" s="578">
        <v>0.14808500371873301</v>
      </c>
      <c r="O3249" s="578">
        <v>1.5656529101155024E-2</v>
      </c>
      <c r="P3249" s="578">
        <v>4.4189681452456426</v>
      </c>
      <c r="Q3249" s="578">
        <v>1749.8975588480575</v>
      </c>
      <c r="R3249" s="578">
        <v>0.21325356021892075</v>
      </c>
      <c r="S3249" s="578">
        <v>0.13630985942048299</v>
      </c>
      <c r="T3249" s="578">
        <v>1.5328976602177073E-2</v>
      </c>
      <c r="U3249" s="578">
        <v>4.441756079953235</v>
      </c>
      <c r="V3249" s="578">
        <v>1787.427506764725</v>
      </c>
      <c r="W3249" s="578">
        <v>0.21366087968635797</v>
      </c>
      <c r="X3249" s="578">
        <v>0.14808500371873301</v>
      </c>
      <c r="Y3249" s="578">
        <v>1.5656529101155024E-2</v>
      </c>
    </row>
    <row r="3250" spans="1:25" x14ac:dyDescent="0.3">
      <c r="A3250" s="580" t="s">
        <v>5657</v>
      </c>
      <c r="B3250" s="580" t="s">
        <v>2196</v>
      </c>
      <c r="C3250" s="580" t="s">
        <v>5578</v>
      </c>
      <c r="D3250" s="581">
        <v>16</v>
      </c>
      <c r="E3250" s="581">
        <v>2020</v>
      </c>
      <c r="F3250" s="582">
        <v>4.6620146188749105</v>
      </c>
      <c r="G3250" s="582">
        <v>1871.1884155273374</v>
      </c>
      <c r="H3250" s="582">
        <v>0.21138501149834998</v>
      </c>
      <c r="I3250" s="582">
        <v>0.14274021253610597</v>
      </c>
      <c r="J3250" s="582">
        <v>1.6392790285559948E-2</v>
      </c>
      <c r="K3250" s="582">
        <v>4.6605497385268473</v>
      </c>
      <c r="L3250" s="582">
        <v>1897.54506429036</v>
      </c>
      <c r="M3250" s="582">
        <v>0.21155217172781676</v>
      </c>
      <c r="N3250" s="582">
        <v>0.15329160541296</v>
      </c>
      <c r="O3250" s="582">
        <v>1.6622401347073375E-2</v>
      </c>
      <c r="P3250" s="582">
        <v>4.6620143581070153</v>
      </c>
      <c r="Q3250" s="582">
        <v>1871.1884155273374</v>
      </c>
      <c r="R3250" s="582">
        <v>0.21138501082411149</v>
      </c>
      <c r="S3250" s="582">
        <v>0.14274016053726224</v>
      </c>
      <c r="T3250" s="582">
        <v>1.6392790285559948E-2</v>
      </c>
      <c r="U3250" s="582">
        <v>4.6605496865801479</v>
      </c>
      <c r="V3250" s="582">
        <v>1897.5450121561626</v>
      </c>
      <c r="W3250" s="582">
        <v>0.21155207710156226</v>
      </c>
      <c r="X3250" s="582">
        <v>0.15329160541296</v>
      </c>
      <c r="Y3250" s="582">
        <v>1.6622401347073375E-2</v>
      </c>
    </row>
    <row r="3251" spans="1:25" x14ac:dyDescent="0.3">
      <c r="A3251" s="310" t="s">
        <v>5658</v>
      </c>
      <c r="B3251" s="310" t="s">
        <v>2196</v>
      </c>
      <c r="C3251" s="310" t="s">
        <v>5578</v>
      </c>
      <c r="D3251" s="36">
        <v>1</v>
      </c>
      <c r="E3251" s="36">
        <v>2030</v>
      </c>
      <c r="F3251" s="578">
        <v>10.09907246735138</v>
      </c>
      <c r="G3251" s="578">
        <v>8039.7998911539653</v>
      </c>
      <c r="H3251" s="578">
        <v>1.0547406647043875</v>
      </c>
      <c r="I3251" s="578">
        <v>0.34916299581527699</v>
      </c>
      <c r="J3251" s="578">
        <v>6.9340283283963744E-2</v>
      </c>
      <c r="K3251" s="578">
        <v>10.167291139153036</v>
      </c>
      <c r="L3251" s="578">
        <v>8096.8997116088849</v>
      </c>
      <c r="M3251" s="578">
        <v>1.0575577890898151</v>
      </c>
      <c r="N3251" s="578">
        <v>0.35184651178618198</v>
      </c>
      <c r="O3251" s="578">
        <v>6.9832653660948027E-2</v>
      </c>
      <c r="P3251" s="578">
        <v>10.099074345575572</v>
      </c>
      <c r="Q3251" s="578">
        <v>8039.7998911539653</v>
      </c>
      <c r="R3251" s="578">
        <v>1.0547406597373326</v>
      </c>
      <c r="S3251" s="578">
        <v>0.34916298021562375</v>
      </c>
      <c r="T3251" s="578">
        <v>6.9340283827235255E-2</v>
      </c>
      <c r="U3251" s="578">
        <v>10.167291193894894</v>
      </c>
      <c r="V3251" s="578">
        <v>8096.8998133341447</v>
      </c>
      <c r="W3251" s="578">
        <v>1.0575577667332201</v>
      </c>
      <c r="X3251" s="578">
        <v>0.3518464853987095</v>
      </c>
      <c r="Y3251" s="578">
        <v>6.9832653660948027E-2</v>
      </c>
    </row>
    <row r="3252" spans="1:25" x14ac:dyDescent="0.3">
      <c r="A3252" s="310" t="s">
        <v>5659</v>
      </c>
      <c r="B3252" s="310" t="s">
        <v>2196</v>
      </c>
      <c r="C3252" s="310" t="s">
        <v>5578</v>
      </c>
      <c r="D3252" s="36">
        <v>2</v>
      </c>
      <c r="E3252" s="36">
        <v>2030</v>
      </c>
      <c r="F3252" s="578">
        <v>5.4235993502767679</v>
      </c>
      <c r="G3252" s="578">
        <v>4485.5252736409448</v>
      </c>
      <c r="H3252" s="578">
        <v>0.59719005068230502</v>
      </c>
      <c r="I3252" s="578">
        <v>0.18515190090207953</v>
      </c>
      <c r="J3252" s="578">
        <v>3.8685548002831575E-2</v>
      </c>
      <c r="K3252" s="578">
        <v>5.5267129870347418</v>
      </c>
      <c r="L3252" s="578">
        <v>4560.4731953938754</v>
      </c>
      <c r="M3252" s="578">
        <v>0.60361445846259132</v>
      </c>
      <c r="N3252" s="578">
        <v>0.18781492211079776</v>
      </c>
      <c r="O3252" s="578">
        <v>3.9331914934640076E-2</v>
      </c>
      <c r="P3252" s="578">
        <v>5.4235996112141303</v>
      </c>
      <c r="Q3252" s="578">
        <v>4485.5252736409448</v>
      </c>
      <c r="R3252" s="578">
        <v>0.59719011546015521</v>
      </c>
      <c r="S3252" s="578">
        <v>0.18515190284233501</v>
      </c>
      <c r="T3252" s="578">
        <v>3.8685547478962627E-2</v>
      </c>
      <c r="U3252" s="578">
        <v>5.5267130910785101</v>
      </c>
      <c r="V3252" s="578">
        <v>4560.4731953938754</v>
      </c>
      <c r="W3252" s="578">
        <v>0.60361445311961348</v>
      </c>
      <c r="X3252" s="578">
        <v>0.18781488443103878</v>
      </c>
      <c r="Y3252" s="578">
        <v>3.9331914934640076E-2</v>
      </c>
    </row>
    <row r="3253" spans="1:25" x14ac:dyDescent="0.3">
      <c r="A3253" s="310" t="s">
        <v>5660</v>
      </c>
      <c r="B3253" s="310" t="s">
        <v>2196</v>
      </c>
      <c r="C3253" s="310" t="s">
        <v>5578</v>
      </c>
      <c r="D3253" s="36">
        <v>3</v>
      </c>
      <c r="E3253" s="36">
        <v>2030</v>
      </c>
      <c r="F3253" s="578">
        <v>3.298955707464903</v>
      </c>
      <c r="G3253" s="578">
        <v>2850.5984344482376</v>
      </c>
      <c r="H3253" s="578">
        <v>0.33170356138483198</v>
      </c>
      <c r="I3253" s="578">
        <v>0.11372289084829351</v>
      </c>
      <c r="J3253" s="578">
        <v>2.4585926362002852E-2</v>
      </c>
      <c r="K3253" s="578">
        <v>3.2801699623911746</v>
      </c>
      <c r="L3253" s="578">
        <v>2821.008921305337</v>
      </c>
      <c r="M3253" s="578">
        <v>0.33174517112517221</v>
      </c>
      <c r="N3253" s="578">
        <v>0.11259048484498574</v>
      </c>
      <c r="O3253" s="578">
        <v>2.4330625058306951E-2</v>
      </c>
      <c r="P3253" s="578">
        <v>3.2989557076195175</v>
      </c>
      <c r="Q3253" s="578">
        <v>2850.5984344482376</v>
      </c>
      <c r="R3253" s="578">
        <v>0.33170356133268747</v>
      </c>
      <c r="S3253" s="578">
        <v>0.11372289294376925</v>
      </c>
      <c r="T3253" s="578">
        <v>2.4585926362002849E-2</v>
      </c>
      <c r="U3253" s="578">
        <v>3.2801701187948549</v>
      </c>
      <c r="V3253" s="578">
        <v>2821.008921305337</v>
      </c>
      <c r="W3253" s="578">
        <v>0.33174517624380878</v>
      </c>
      <c r="X3253" s="578">
        <v>0.1125904746392425</v>
      </c>
      <c r="Y3253" s="578">
        <v>2.4330625058306951E-2</v>
      </c>
    </row>
    <row r="3254" spans="1:25" x14ac:dyDescent="0.3">
      <c r="A3254" s="310" t="s">
        <v>5661</v>
      </c>
      <c r="B3254" s="310" t="s">
        <v>2196</v>
      </c>
      <c r="C3254" s="310" t="s">
        <v>5578</v>
      </c>
      <c r="D3254" s="36">
        <v>4</v>
      </c>
      <c r="E3254" s="36">
        <v>2030</v>
      </c>
      <c r="F3254" s="578">
        <v>2.7469120661253297</v>
      </c>
      <c r="G3254" s="578">
        <v>2551.9642550150502</v>
      </c>
      <c r="H3254" s="578">
        <v>0.24266612630647877</v>
      </c>
      <c r="I3254" s="578">
        <v>0.10030809809298499</v>
      </c>
      <c r="J3254" s="578">
        <v>2.2010510767965227E-2</v>
      </c>
      <c r="K3254" s="578">
        <v>2.7045300875515701</v>
      </c>
      <c r="L3254" s="578">
        <v>2495.3289210001576</v>
      </c>
      <c r="M3254" s="578">
        <v>0.24176875855361324</v>
      </c>
      <c r="N3254" s="578">
        <v>9.8128873233993802E-2</v>
      </c>
      <c r="O3254" s="578">
        <v>2.15219898576227E-2</v>
      </c>
      <c r="P3254" s="578">
        <v>2.7469121183789795</v>
      </c>
      <c r="Q3254" s="578">
        <v>2551.9643071492451</v>
      </c>
      <c r="R3254" s="578">
        <v>0.24266612675880075</v>
      </c>
      <c r="S3254" s="578">
        <v>0.10030811809701801</v>
      </c>
      <c r="T3254" s="578">
        <v>2.2010510767965227E-2</v>
      </c>
      <c r="U3254" s="578">
        <v>2.7045299820071351</v>
      </c>
      <c r="V3254" s="578">
        <v>2495.3289210001576</v>
      </c>
      <c r="W3254" s="578">
        <v>0.24176876320537549</v>
      </c>
      <c r="X3254" s="578">
        <v>9.8128864464039525E-2</v>
      </c>
      <c r="Y3254" s="578">
        <v>2.15219898576227E-2</v>
      </c>
    </row>
    <row r="3255" spans="1:25" x14ac:dyDescent="0.3">
      <c r="A3255" s="310" t="s">
        <v>5662</v>
      </c>
      <c r="B3255" s="310" t="s">
        <v>2196</v>
      </c>
      <c r="C3255" s="310" t="s">
        <v>5578</v>
      </c>
      <c r="D3255" s="36">
        <v>5</v>
      </c>
      <c r="E3255" s="36">
        <v>2030</v>
      </c>
      <c r="F3255" s="578">
        <v>2.3442155310766148</v>
      </c>
      <c r="G3255" s="578">
        <v>2233.1107076009075</v>
      </c>
      <c r="H3255" s="578">
        <v>0.19225334598013374</v>
      </c>
      <c r="I3255" s="578">
        <v>8.9661149424500736E-2</v>
      </c>
      <c r="J3255" s="578">
        <v>1.9260998078000975E-2</v>
      </c>
      <c r="K3255" s="578">
        <v>2.3132998009975028</v>
      </c>
      <c r="L3255" s="578">
        <v>2190.1834665934202</v>
      </c>
      <c r="M3255" s="578">
        <v>0.19182403872036874</v>
      </c>
      <c r="N3255" s="578">
        <v>8.7641210004221606E-2</v>
      </c>
      <c r="O3255" s="578">
        <v>1.8890660100926899E-2</v>
      </c>
      <c r="P3255" s="578">
        <v>2.3442155311699899</v>
      </c>
      <c r="Q3255" s="578">
        <v>2233.1107076009075</v>
      </c>
      <c r="R3255" s="578">
        <v>0.19225334018483375</v>
      </c>
      <c r="S3255" s="578">
        <v>8.9661171417295252E-2</v>
      </c>
      <c r="T3255" s="578">
        <v>1.9260997554132027E-2</v>
      </c>
      <c r="U3255" s="578">
        <v>2.3132998531353479</v>
      </c>
      <c r="V3255" s="578">
        <v>2190.1834665934202</v>
      </c>
      <c r="W3255" s="578">
        <v>0.19182403758168148</v>
      </c>
      <c r="X3255" s="578">
        <v>8.7641207908745827E-2</v>
      </c>
      <c r="Y3255" s="578">
        <v>1.8890660100926899E-2</v>
      </c>
    </row>
    <row r="3256" spans="1:25" x14ac:dyDescent="0.3">
      <c r="A3256" s="310" t="s">
        <v>5663</v>
      </c>
      <c r="B3256" s="310" t="s">
        <v>2196</v>
      </c>
      <c r="C3256" s="310" t="s">
        <v>5578</v>
      </c>
      <c r="D3256" s="36">
        <v>6</v>
      </c>
      <c r="E3256" s="36">
        <v>2030</v>
      </c>
      <c r="F3256" s="578">
        <v>2.1040301287727372</v>
      </c>
      <c r="G3256" s="578">
        <v>2084.205314636225</v>
      </c>
      <c r="H3256" s="578">
        <v>0.1685970354980475</v>
      </c>
      <c r="I3256" s="578">
        <v>8.2606856187339817E-2</v>
      </c>
      <c r="J3256" s="578">
        <v>1.7976445572761127E-2</v>
      </c>
      <c r="K3256" s="578">
        <v>2.0843445714616124</v>
      </c>
      <c r="L3256" s="578">
        <v>2052.8758265177348</v>
      </c>
      <c r="M3256" s="578">
        <v>0.16800158955932876</v>
      </c>
      <c r="N3256" s="578">
        <v>8.0926392091593358E-2</v>
      </c>
      <c r="O3256" s="578">
        <v>1.7706139430326048E-2</v>
      </c>
      <c r="P3256" s="578">
        <v>2.1040301263928951</v>
      </c>
      <c r="Q3256" s="578">
        <v>2084.205314636225</v>
      </c>
      <c r="R3256" s="578">
        <v>0.1685970354980475</v>
      </c>
      <c r="S3256" s="578">
        <v>8.2606867188587743E-2</v>
      </c>
      <c r="T3256" s="578">
        <v>1.7976445572761127E-2</v>
      </c>
      <c r="U3256" s="578">
        <v>2.0843445714452447</v>
      </c>
      <c r="V3256" s="578">
        <v>2052.8758265177348</v>
      </c>
      <c r="W3256" s="578">
        <v>0.16800158955932853</v>
      </c>
      <c r="X3256" s="578">
        <v>8.0926385300699566E-2</v>
      </c>
      <c r="Y3256" s="578">
        <v>1.7706139420624774E-2</v>
      </c>
    </row>
    <row r="3257" spans="1:25" x14ac:dyDescent="0.3">
      <c r="A3257" s="310" t="s">
        <v>5664</v>
      </c>
      <c r="B3257" s="310" t="s">
        <v>2196</v>
      </c>
      <c r="C3257" s="310" t="s">
        <v>5578</v>
      </c>
      <c r="D3257" s="36">
        <v>7</v>
      </c>
      <c r="E3257" s="36">
        <v>2030</v>
      </c>
      <c r="F3257" s="578">
        <v>2.0021950088745699</v>
      </c>
      <c r="G3257" s="578">
        <v>2040.2106374104774</v>
      </c>
      <c r="H3257" s="578">
        <v>0.15180994764280775</v>
      </c>
      <c r="I3257" s="578">
        <v>7.7973395120352507E-2</v>
      </c>
      <c r="J3257" s="578">
        <v>1.7597165579597101E-2</v>
      </c>
      <c r="K3257" s="578">
        <v>1.9874519058256099</v>
      </c>
      <c r="L3257" s="578">
        <v>2016.3794797261523</v>
      </c>
      <c r="M3257" s="578">
        <v>0.15126610646378424</v>
      </c>
      <c r="N3257" s="578">
        <v>7.672801340231665E-2</v>
      </c>
      <c r="O3257" s="578">
        <v>1.73915152942451E-2</v>
      </c>
      <c r="P3257" s="578">
        <v>2.0021953218562549</v>
      </c>
      <c r="Q3257" s="578">
        <v>2040.2106374104774</v>
      </c>
      <c r="R3257" s="578">
        <v>0.15180995167853872</v>
      </c>
      <c r="S3257" s="578">
        <v>7.7973395120352479E-2</v>
      </c>
      <c r="T3257" s="578">
        <v>1.7597165579597101E-2</v>
      </c>
      <c r="U3257" s="578">
        <v>1.9874518015071723</v>
      </c>
      <c r="V3257" s="578">
        <v>2016.3794797261523</v>
      </c>
      <c r="W3257" s="578">
        <v>0.15126610066363325</v>
      </c>
      <c r="X3257" s="578">
        <v>7.6728012354578767E-2</v>
      </c>
      <c r="Y3257" s="578">
        <v>1.7391515818114048E-2</v>
      </c>
    </row>
    <row r="3258" spans="1:25" x14ac:dyDescent="0.3">
      <c r="A3258" s="310" t="s">
        <v>5665</v>
      </c>
      <c r="B3258" s="310" t="s">
        <v>2196</v>
      </c>
      <c r="C3258" s="310" t="s">
        <v>5578</v>
      </c>
      <c r="D3258" s="36">
        <v>8</v>
      </c>
      <c r="E3258" s="36">
        <v>2030</v>
      </c>
      <c r="F3258" s="578">
        <v>1.7125162467083652</v>
      </c>
      <c r="G3258" s="578">
        <v>1702.5632425943977</v>
      </c>
      <c r="H3258" s="578">
        <v>0.13256554309433902</v>
      </c>
      <c r="I3258" s="578">
        <v>6.0243817570153554E-2</v>
      </c>
      <c r="J3258" s="578">
        <v>1.4685435060528074E-2</v>
      </c>
      <c r="K3258" s="578">
        <v>1.7206200075809925</v>
      </c>
      <c r="L3258" s="578">
        <v>1713.2908109029099</v>
      </c>
      <c r="M3258" s="578">
        <v>0.13276951599012377</v>
      </c>
      <c r="N3258" s="578">
        <v>6.074837292544541E-2</v>
      </c>
      <c r="O3258" s="578">
        <v>1.477779881679445E-2</v>
      </c>
      <c r="P3258" s="578">
        <v>1.7125163510474173</v>
      </c>
      <c r="Q3258" s="578">
        <v>1702.5633468627902</v>
      </c>
      <c r="R3258" s="578">
        <v>0.1325655436376105</v>
      </c>
      <c r="S3258" s="578">
        <v>6.0243823187192853E-2</v>
      </c>
      <c r="T3258" s="578">
        <v>1.4685435579546375E-2</v>
      </c>
      <c r="U3258" s="578">
        <v>1.7206202161504098</v>
      </c>
      <c r="V3258" s="578">
        <v>1713.2908109029099</v>
      </c>
      <c r="W3258" s="578">
        <v>0.13276951647518748</v>
      </c>
      <c r="X3258" s="578">
        <v>6.07483676867559E-2</v>
      </c>
      <c r="Y3258" s="578">
        <v>1.477779881679445E-2</v>
      </c>
    </row>
    <row r="3259" spans="1:25" x14ac:dyDescent="0.3">
      <c r="A3259" s="310" t="s">
        <v>5666</v>
      </c>
      <c r="B3259" s="310" t="s">
        <v>2196</v>
      </c>
      <c r="C3259" s="310" t="s">
        <v>5578</v>
      </c>
      <c r="D3259" s="36">
        <v>9</v>
      </c>
      <c r="E3259" s="36">
        <v>2030</v>
      </c>
      <c r="F3259" s="578">
        <v>1.6273243838560676</v>
      </c>
      <c r="G3259" s="578">
        <v>1648.6935494740776</v>
      </c>
      <c r="H3259" s="578">
        <v>0.12255800902494175</v>
      </c>
      <c r="I3259" s="578">
        <v>5.5248824239242746E-2</v>
      </c>
      <c r="J3259" s="578">
        <v>1.4221206161891974E-2</v>
      </c>
      <c r="K3259" s="578">
        <v>1.6428830524338651</v>
      </c>
      <c r="L3259" s="578">
        <v>1673.8193880716899</v>
      </c>
      <c r="M3259" s="578">
        <v>0.123123217469886</v>
      </c>
      <c r="N3259" s="578">
        <v>5.6702197936829152E-2</v>
      </c>
      <c r="O3259" s="578">
        <v>1.443772918234265E-2</v>
      </c>
      <c r="P3259" s="578">
        <v>1.6273244864002325</v>
      </c>
      <c r="Q3259" s="578">
        <v>1648.69360097249</v>
      </c>
      <c r="R3259" s="578">
        <v>0.12255800924018875</v>
      </c>
      <c r="S3259" s="578">
        <v>5.5248835764359648E-2</v>
      </c>
      <c r="T3259" s="578">
        <v>1.4221206161891974E-2</v>
      </c>
      <c r="U3259" s="578">
        <v>1.6428832082698701</v>
      </c>
      <c r="V3259" s="578">
        <v>1673.8193880716899</v>
      </c>
      <c r="W3259" s="578">
        <v>0.12312321908908974</v>
      </c>
      <c r="X3259" s="578">
        <v>5.6702196889091248E-2</v>
      </c>
      <c r="Y3259" s="578">
        <v>1.443772918234265E-2</v>
      </c>
    </row>
    <row r="3260" spans="1:25" x14ac:dyDescent="0.3">
      <c r="A3260" s="310" t="s">
        <v>5667</v>
      </c>
      <c r="B3260" s="310" t="s">
        <v>2196</v>
      </c>
      <c r="C3260" s="310" t="s">
        <v>5578</v>
      </c>
      <c r="D3260" s="36">
        <v>10</v>
      </c>
      <c r="E3260" s="36">
        <v>2030</v>
      </c>
      <c r="F3260" s="578">
        <v>1.5610621928493225</v>
      </c>
      <c r="G3260" s="578">
        <v>1606.7927042643198</v>
      </c>
      <c r="H3260" s="578">
        <v>0.114774288063927</v>
      </c>
      <c r="I3260" s="578">
        <v>5.1363814272917772E-2</v>
      </c>
      <c r="J3260" s="578">
        <v>1.3860140131631201E-2</v>
      </c>
      <c r="K3260" s="578">
        <v>1.5841916904537325</v>
      </c>
      <c r="L3260" s="578">
        <v>1644.84642664591</v>
      </c>
      <c r="M3260" s="578">
        <v>0.11578294969300826</v>
      </c>
      <c r="N3260" s="578">
        <v>5.3512396756559569E-2</v>
      </c>
      <c r="O3260" s="578">
        <v>1.41881620608425E-2</v>
      </c>
      <c r="P3260" s="578">
        <v>1.5610622953840876</v>
      </c>
      <c r="Q3260" s="578">
        <v>1606.7927042643198</v>
      </c>
      <c r="R3260" s="578">
        <v>0.11477429326320476</v>
      </c>
      <c r="S3260" s="578">
        <v>5.1363825798034599E-2</v>
      </c>
      <c r="T3260" s="578">
        <v>1.3860140131631201E-2</v>
      </c>
      <c r="U3260" s="578">
        <v>1.584191690484045</v>
      </c>
      <c r="V3260" s="578">
        <v>1644.8463745117126</v>
      </c>
      <c r="W3260" s="578">
        <v>0.11578294509066175</v>
      </c>
      <c r="X3260" s="578">
        <v>5.3512397804297451E-2</v>
      </c>
      <c r="Y3260" s="578">
        <v>1.41881620608425E-2</v>
      </c>
    </row>
    <row r="3261" spans="1:25" x14ac:dyDescent="0.3">
      <c r="A3261" s="310" t="s">
        <v>5668</v>
      </c>
      <c r="B3261" s="310" t="s">
        <v>2196</v>
      </c>
      <c r="C3261" s="310" t="s">
        <v>5578</v>
      </c>
      <c r="D3261" s="36">
        <v>11</v>
      </c>
      <c r="E3261" s="36">
        <v>2030</v>
      </c>
      <c r="F3261" s="578">
        <v>1.479869625796705</v>
      </c>
      <c r="G3261" s="578">
        <v>1522.4541765848751</v>
      </c>
      <c r="H3261" s="578">
        <v>0.10703353451693375</v>
      </c>
      <c r="I3261" s="578">
        <v>4.4787200691644047E-2</v>
      </c>
      <c r="J3261" s="578">
        <v>1.3133284529127749E-2</v>
      </c>
      <c r="K3261" s="578">
        <v>1.50997652782689</v>
      </c>
      <c r="L3261" s="578">
        <v>1572.8168589274023</v>
      </c>
      <c r="M3261" s="578">
        <v>0.1084124514724555</v>
      </c>
      <c r="N3261" s="578">
        <v>4.7680304851382901E-2</v>
      </c>
      <c r="O3261" s="578">
        <v>1.3567398874632326E-2</v>
      </c>
      <c r="P3261" s="578">
        <v>1.4798697823117977</v>
      </c>
      <c r="Q3261" s="578">
        <v>1522.4541765848751</v>
      </c>
      <c r="R3261" s="578">
        <v>0.10703354826546226</v>
      </c>
      <c r="S3261" s="578">
        <v>4.4787200691644047E-2</v>
      </c>
      <c r="T3261" s="578">
        <v>1.3133284529127749E-2</v>
      </c>
      <c r="U3261" s="578">
        <v>1.5099764756887399</v>
      </c>
      <c r="V3261" s="578">
        <v>1572.8168589274023</v>
      </c>
      <c r="W3261" s="578">
        <v>0.10841244933302076</v>
      </c>
      <c r="X3261" s="578">
        <v>4.7680304327513946E-2</v>
      </c>
      <c r="Y3261" s="578">
        <v>1.3567398874632326E-2</v>
      </c>
    </row>
    <row r="3262" spans="1:25" x14ac:dyDescent="0.3">
      <c r="A3262" s="310" t="s">
        <v>5669</v>
      </c>
      <c r="B3262" s="310" t="s">
        <v>2196</v>
      </c>
      <c r="C3262" s="310" t="s">
        <v>5578</v>
      </c>
      <c r="D3262" s="36">
        <v>12</v>
      </c>
      <c r="E3262" s="36">
        <v>2030</v>
      </c>
      <c r="F3262" s="578">
        <v>1.4077003539480999</v>
      </c>
      <c r="G3262" s="578">
        <v>1438.4923998514776</v>
      </c>
      <c r="H3262" s="578">
        <v>0.10015047597122806</v>
      </c>
      <c r="I3262" s="578">
        <v>3.7608500570058802E-2</v>
      </c>
      <c r="J3262" s="578">
        <v>1.2409379036398575E-2</v>
      </c>
      <c r="K3262" s="578">
        <v>1.4429543852572</v>
      </c>
      <c r="L3262" s="578">
        <v>1498.1708234151149</v>
      </c>
      <c r="M3262" s="578">
        <v>0.10182204968865902</v>
      </c>
      <c r="N3262" s="578">
        <v>4.1159110580338124E-2</v>
      </c>
      <c r="O3262" s="578">
        <v>1.2923838677427999E-2</v>
      </c>
      <c r="P3262" s="578">
        <v>1.4077004062275225</v>
      </c>
      <c r="Q3262" s="578">
        <v>1438.4923998514776</v>
      </c>
      <c r="R3262" s="578">
        <v>0.10015048066482726</v>
      </c>
      <c r="S3262" s="578">
        <v>3.7608500570058802E-2</v>
      </c>
      <c r="T3262" s="578">
        <v>1.2409379036398575E-2</v>
      </c>
      <c r="U3262" s="578">
        <v>1.4429543324770975</v>
      </c>
      <c r="V3262" s="578">
        <v>1498.1708234151149</v>
      </c>
      <c r="W3262" s="578">
        <v>0.10182204969199375</v>
      </c>
      <c r="X3262" s="578">
        <v>4.1159109032984476E-2</v>
      </c>
      <c r="Y3262" s="578">
        <v>1.2923838677427999E-2</v>
      </c>
    </row>
    <row r="3263" spans="1:25" x14ac:dyDescent="0.3">
      <c r="A3263" s="310" t="s">
        <v>5670</v>
      </c>
      <c r="B3263" s="310" t="s">
        <v>2196</v>
      </c>
      <c r="C3263" s="310" t="s">
        <v>5578</v>
      </c>
      <c r="D3263" s="36">
        <v>13</v>
      </c>
      <c r="E3263" s="36">
        <v>2030</v>
      </c>
      <c r="F3263" s="578">
        <v>1.4178213752779776</v>
      </c>
      <c r="G3263" s="578">
        <v>1467.2047042846625</v>
      </c>
      <c r="H3263" s="578">
        <v>9.683600455112655E-2</v>
      </c>
      <c r="I3263" s="578">
        <v>3.4481180725075847E-2</v>
      </c>
      <c r="J3263" s="578">
        <v>1.26557793313016E-2</v>
      </c>
      <c r="K3263" s="578">
        <v>1.4504264813231149</v>
      </c>
      <c r="L3263" s="578">
        <v>1524.63414637247</v>
      </c>
      <c r="M3263" s="578">
        <v>9.8521683081647243E-2</v>
      </c>
      <c r="N3263" s="578">
        <v>3.8171864226266422E-2</v>
      </c>
      <c r="O3263" s="578">
        <v>1.3150927106228949E-2</v>
      </c>
      <c r="P3263" s="578">
        <v>1.4178217404390374</v>
      </c>
      <c r="Q3263" s="578">
        <v>1467.2047564188576</v>
      </c>
      <c r="R3263" s="578">
        <v>9.6836002651798439E-2</v>
      </c>
      <c r="S3263" s="578">
        <v>3.4481180618361799E-2</v>
      </c>
      <c r="T3263" s="578">
        <v>1.26557793313016E-2</v>
      </c>
      <c r="U3263" s="578">
        <v>1.4504264291379751</v>
      </c>
      <c r="V3263" s="578">
        <v>1524.63404210408</v>
      </c>
      <c r="W3263" s="578">
        <v>9.8521682573239816E-2</v>
      </c>
      <c r="X3263" s="578">
        <v>3.8171858982726278E-2</v>
      </c>
      <c r="Y3263" s="578">
        <v>1.3150927106228949E-2</v>
      </c>
    </row>
    <row r="3264" spans="1:25" x14ac:dyDescent="0.3">
      <c r="A3264" s="310" t="s">
        <v>5671</v>
      </c>
      <c r="B3264" s="310" t="s">
        <v>2196</v>
      </c>
      <c r="C3264" s="310" t="s">
        <v>5578</v>
      </c>
      <c r="D3264" s="36">
        <v>14</v>
      </c>
      <c r="E3264" s="36">
        <v>2030</v>
      </c>
      <c r="F3264" s="578">
        <v>1.4844392891974749</v>
      </c>
      <c r="G3264" s="578">
        <v>1557.0249799092551</v>
      </c>
      <c r="H3264" s="578">
        <v>9.5864359021713044E-2</v>
      </c>
      <c r="I3264" s="578">
        <v>3.5338134737685302E-2</v>
      </c>
      <c r="J3264" s="578">
        <v>1.3431180719635425E-2</v>
      </c>
      <c r="K3264" s="578">
        <v>1.5092144038831026</v>
      </c>
      <c r="L3264" s="578">
        <v>1605.90916951497</v>
      </c>
      <c r="M3264" s="578">
        <v>9.734654741229555E-2</v>
      </c>
      <c r="N3264" s="578">
        <v>3.8783470222066727E-2</v>
      </c>
      <c r="O3264" s="578">
        <v>1.3852566684363351E-2</v>
      </c>
      <c r="P3264" s="578">
        <v>1.4844394450757674</v>
      </c>
      <c r="Q3264" s="578">
        <v>1557.0249277750577</v>
      </c>
      <c r="R3264" s="578">
        <v>9.5864358626689197E-2</v>
      </c>
      <c r="S3264" s="578">
        <v>3.5338134689178902E-2</v>
      </c>
      <c r="T3264" s="578">
        <v>1.3431181238653724E-2</v>
      </c>
      <c r="U3264" s="578">
        <v>1.5092141946362625</v>
      </c>
      <c r="V3264" s="578">
        <v>1605.9092216491649</v>
      </c>
      <c r="W3264" s="578">
        <v>9.7346548431839069E-2</v>
      </c>
      <c r="X3264" s="578">
        <v>3.8783470168709699E-2</v>
      </c>
      <c r="Y3264" s="578">
        <v>1.3852566684363351E-2</v>
      </c>
    </row>
    <row r="3265" spans="1:25" x14ac:dyDescent="0.3">
      <c r="A3265" s="310" t="s">
        <v>5672</v>
      </c>
      <c r="B3265" s="310" t="s">
        <v>2196</v>
      </c>
      <c r="C3265" s="310" t="s">
        <v>5578</v>
      </c>
      <c r="D3265" s="36">
        <v>15</v>
      </c>
      <c r="E3265" s="36">
        <v>2030</v>
      </c>
      <c r="F3265" s="578">
        <v>1.541542342768625</v>
      </c>
      <c r="G3265" s="578">
        <v>1634.0046857198049</v>
      </c>
      <c r="H3265" s="578">
        <v>9.5031353345802871E-2</v>
      </c>
      <c r="I3265" s="578">
        <v>3.6072671175740326E-2</v>
      </c>
      <c r="J3265" s="578">
        <v>1.4095718710450426E-2</v>
      </c>
      <c r="K3265" s="578">
        <v>1.5599810285140499</v>
      </c>
      <c r="L3265" s="578">
        <v>1675.6121686299573</v>
      </c>
      <c r="M3265" s="578">
        <v>9.6350700353468655E-2</v>
      </c>
      <c r="N3265" s="578">
        <v>3.9141670883206275E-2</v>
      </c>
      <c r="O3265" s="578">
        <v>1.4454295800533075E-2</v>
      </c>
      <c r="P3265" s="578">
        <v>1.5415427600839049</v>
      </c>
      <c r="Q3265" s="578">
        <v>1634.004737854</v>
      </c>
      <c r="R3265" s="578">
        <v>9.5031354486309214E-2</v>
      </c>
      <c r="S3265" s="578">
        <v>3.6072671816024568E-2</v>
      </c>
      <c r="T3265" s="578">
        <v>1.4095718710450426E-2</v>
      </c>
      <c r="U3265" s="578">
        <v>1.5599811849451675</v>
      </c>
      <c r="V3265" s="578">
        <v>1675.6122728983526</v>
      </c>
      <c r="W3265" s="578">
        <v>9.6350696147055659E-2</v>
      </c>
      <c r="X3265" s="578">
        <v>3.9141670048896501E-2</v>
      </c>
      <c r="Y3265" s="578">
        <v>1.4454295800533075E-2</v>
      </c>
    </row>
    <row r="3266" spans="1:25" x14ac:dyDescent="0.3">
      <c r="A3266" s="580" t="s">
        <v>5673</v>
      </c>
      <c r="B3266" s="580" t="s">
        <v>2196</v>
      </c>
      <c r="C3266" s="580" t="s">
        <v>5578</v>
      </c>
      <c r="D3266" s="581">
        <v>16</v>
      </c>
      <c r="E3266" s="581">
        <v>2030</v>
      </c>
      <c r="F3266" s="582">
        <v>1.6185178135413727</v>
      </c>
      <c r="G3266" s="582">
        <v>1740.11595535278</v>
      </c>
      <c r="H3266" s="582">
        <v>9.5859052951709545E-2</v>
      </c>
      <c r="I3266" s="582">
        <v>3.7626698428842503E-2</v>
      </c>
      <c r="J3266" s="582">
        <v>1.5011455611480975E-2</v>
      </c>
      <c r="K3266" s="582">
        <v>1.6286152859003424</v>
      </c>
      <c r="L3266" s="582">
        <v>1771.80678558349</v>
      </c>
      <c r="M3266" s="582">
        <v>9.6913365547152325E-2</v>
      </c>
      <c r="N3266" s="582">
        <v>4.0380087613205676E-2</v>
      </c>
      <c r="O3266" s="582">
        <v>1.52844947200113E-2</v>
      </c>
      <c r="P3266" s="582">
        <v>1.6185179701121002</v>
      </c>
      <c r="Q3266" s="582">
        <v>1740.1158510843875</v>
      </c>
      <c r="R3266" s="582">
        <v>9.5859053075400852E-2</v>
      </c>
      <c r="S3266" s="582">
        <v>3.7626713533730496E-2</v>
      </c>
      <c r="T3266" s="582">
        <v>1.5011455087612025E-2</v>
      </c>
      <c r="U3266" s="582">
        <v>1.6286152846108299</v>
      </c>
      <c r="V3266" s="582">
        <v>1771.80678558349</v>
      </c>
      <c r="W3266" s="582">
        <v>9.6913364458183965E-2</v>
      </c>
      <c r="X3266" s="582">
        <v>4.0380086604272898E-2</v>
      </c>
      <c r="Y3266" s="582">
        <v>1.52844947200113E-2</v>
      </c>
    </row>
    <row r="3267" spans="1:25" x14ac:dyDescent="0.3">
      <c r="A3267" s="310" t="s">
        <v>5674</v>
      </c>
      <c r="B3267" s="310" t="s">
        <v>2195</v>
      </c>
      <c r="C3267" s="310" t="s">
        <v>5578</v>
      </c>
      <c r="D3267" s="36">
        <v>1</v>
      </c>
      <c r="E3267" s="36">
        <v>2012</v>
      </c>
      <c r="F3267" s="578">
        <v>58.5193099113336</v>
      </c>
      <c r="G3267" s="578">
        <v>8557.3894348144477</v>
      </c>
      <c r="H3267" s="578">
        <v>6.4789659390225944</v>
      </c>
      <c r="I3267" s="578">
        <v>3.8445799350738499</v>
      </c>
      <c r="J3267" s="578">
        <v>7.3082539097716351E-2</v>
      </c>
      <c r="K3267" s="578">
        <v>58.873379263192525</v>
      </c>
      <c r="L3267" s="578">
        <v>8607.5685170491506</v>
      </c>
      <c r="M3267" s="578">
        <v>6.4945530914701495</v>
      </c>
      <c r="N3267" s="578">
        <v>3.8671100139617902</v>
      </c>
      <c r="O3267" s="578">
        <v>7.3511094475785854E-2</v>
      </c>
      <c r="P3267" s="578">
        <v>58.519310945024046</v>
      </c>
      <c r="Q3267" s="578">
        <v>8557.3894348144477</v>
      </c>
      <c r="R3267" s="578">
        <v>6.4789659390225944</v>
      </c>
      <c r="S3267" s="578">
        <v>3.8445799872279127</v>
      </c>
      <c r="T3267" s="578">
        <v>7.3082538515639742E-2</v>
      </c>
      <c r="U3267" s="578">
        <v>58.873379801729797</v>
      </c>
      <c r="V3267" s="578">
        <v>8607.5685679117832</v>
      </c>
      <c r="W3267" s="578">
        <v>6.4945531436242092</v>
      </c>
      <c r="X3267" s="578">
        <v>3.8671100139617902</v>
      </c>
      <c r="Y3267" s="578">
        <v>7.351109338924286E-2</v>
      </c>
    </row>
    <row r="3268" spans="1:25" x14ac:dyDescent="0.3">
      <c r="A3268" s="310" t="s">
        <v>5675</v>
      </c>
      <c r="B3268" s="310" t="s">
        <v>2195</v>
      </c>
      <c r="C3268" s="310" t="s">
        <v>5578</v>
      </c>
      <c r="D3268" s="36">
        <v>2</v>
      </c>
      <c r="E3268" s="36">
        <v>2012</v>
      </c>
      <c r="F3268" s="578">
        <v>30.792598737675348</v>
      </c>
      <c r="G3268" s="578">
        <v>4743.5421193440725</v>
      </c>
      <c r="H3268" s="578">
        <v>3.5878405429733276</v>
      </c>
      <c r="I3268" s="578">
        <v>2.0596894233797922</v>
      </c>
      <c r="J3268" s="578">
        <v>4.0511310042347724E-2</v>
      </c>
      <c r="K3268" s="578">
        <v>31.367741458282826</v>
      </c>
      <c r="L3268" s="578">
        <v>4820.1401570638</v>
      </c>
      <c r="M3268" s="578">
        <v>3.6156720871416175</v>
      </c>
      <c r="N3268" s="578">
        <v>2.0872753212849249</v>
      </c>
      <c r="O3268" s="578">
        <v>4.116551023131855E-2</v>
      </c>
      <c r="P3268" s="578">
        <v>30.79259722035685</v>
      </c>
      <c r="Q3268" s="578">
        <v>4743.5421193440725</v>
      </c>
      <c r="R3268" s="578">
        <v>3.5878405429733276</v>
      </c>
      <c r="S3268" s="578">
        <v>2.0596894392122773</v>
      </c>
      <c r="T3268" s="578">
        <v>4.0511309518478776E-2</v>
      </c>
      <c r="U3268" s="578">
        <v>31.367743540341777</v>
      </c>
      <c r="V3268" s="578">
        <v>4820.1401570638</v>
      </c>
      <c r="W3268" s="578">
        <v>3.6156720871416175</v>
      </c>
      <c r="X3268" s="578">
        <v>2.0872754727800649</v>
      </c>
      <c r="Y3268" s="578">
        <v>4.116551023131855E-2</v>
      </c>
    </row>
    <row r="3269" spans="1:25" x14ac:dyDescent="0.3">
      <c r="A3269" s="310" t="s">
        <v>5676</v>
      </c>
      <c r="B3269" s="310" t="s">
        <v>2195</v>
      </c>
      <c r="C3269" s="310" t="s">
        <v>5578</v>
      </c>
      <c r="D3269" s="36">
        <v>3</v>
      </c>
      <c r="E3269" s="36">
        <v>2012</v>
      </c>
      <c r="F3269" s="578">
        <v>18.501122850963501</v>
      </c>
      <c r="G3269" s="578">
        <v>2982.9784673054974</v>
      </c>
      <c r="H3269" s="578">
        <v>1.9313299506514574</v>
      </c>
      <c r="I3269" s="578">
        <v>1.2191728454393576</v>
      </c>
      <c r="J3269" s="578">
        <v>2.5475703373861777E-2</v>
      </c>
      <c r="K3269" s="578">
        <v>18.418040735491825</v>
      </c>
      <c r="L3269" s="578">
        <v>2954.9727020263626</v>
      </c>
      <c r="M3269" s="578">
        <v>1.9320585016005951</v>
      </c>
      <c r="N3269" s="578">
        <v>1.2116859043016952</v>
      </c>
      <c r="O3269" s="578">
        <v>2.5236485719991174E-2</v>
      </c>
      <c r="P3269" s="578">
        <v>18.501121281364799</v>
      </c>
      <c r="Q3269" s="578">
        <v>2982.9784673054974</v>
      </c>
      <c r="R3269" s="578">
        <v>1.9313299511947326</v>
      </c>
      <c r="S3269" s="578">
        <v>1.2191728705850675</v>
      </c>
      <c r="T3269" s="578">
        <v>2.5475703373861777E-2</v>
      </c>
      <c r="U3269" s="578">
        <v>18.418039693967575</v>
      </c>
      <c r="V3269" s="578">
        <v>2954.9727020263626</v>
      </c>
      <c r="W3269" s="578">
        <v>1.9320585036184601</v>
      </c>
      <c r="X3269" s="578">
        <v>1.2116858726367301</v>
      </c>
      <c r="Y3269" s="578">
        <v>2.5236486243860125E-2</v>
      </c>
    </row>
    <row r="3270" spans="1:25" x14ac:dyDescent="0.3">
      <c r="A3270" s="310" t="s">
        <v>5677</v>
      </c>
      <c r="B3270" s="310" t="s">
        <v>2195</v>
      </c>
      <c r="C3270" s="310" t="s">
        <v>5578</v>
      </c>
      <c r="D3270" s="36">
        <v>4</v>
      </c>
      <c r="E3270" s="36">
        <v>2012</v>
      </c>
      <c r="F3270" s="578">
        <v>15.838263380253876</v>
      </c>
      <c r="G3270" s="578">
        <v>2664.3276392618754</v>
      </c>
      <c r="H3270" s="578">
        <v>1.34583829599432</v>
      </c>
      <c r="I3270" s="578">
        <v>1.0437147583191524</v>
      </c>
      <c r="J3270" s="578">
        <v>2.2754443013885323E-2</v>
      </c>
      <c r="K3270" s="578">
        <v>15.576056116682526</v>
      </c>
      <c r="L3270" s="578">
        <v>2608.0487620035774</v>
      </c>
      <c r="M3270" s="578">
        <v>1.3455280016059952</v>
      </c>
      <c r="N3270" s="578">
        <v>1.02536222680161</v>
      </c>
      <c r="O3270" s="578">
        <v>2.2273772920016151E-2</v>
      </c>
      <c r="P3270" s="578">
        <v>15.83826441341075</v>
      </c>
      <c r="Q3270" s="578">
        <v>2664.3276392618754</v>
      </c>
      <c r="R3270" s="578">
        <v>1.34583829599432</v>
      </c>
      <c r="S3270" s="578">
        <v>1.043714784706625</v>
      </c>
      <c r="T3270" s="578">
        <v>2.2754443013885323E-2</v>
      </c>
      <c r="U3270" s="578">
        <v>15.576057167854701</v>
      </c>
      <c r="V3270" s="578">
        <v>2608.0487620035774</v>
      </c>
      <c r="W3270" s="578">
        <v>1.3455280042253401</v>
      </c>
      <c r="X3270" s="578">
        <v>1.0253622426340927</v>
      </c>
      <c r="Y3270" s="578">
        <v>2.2273772920016151E-2</v>
      </c>
    </row>
    <row r="3271" spans="1:25" x14ac:dyDescent="0.3">
      <c r="A3271" s="310" t="s">
        <v>5678</v>
      </c>
      <c r="B3271" s="310" t="s">
        <v>2195</v>
      </c>
      <c r="C3271" s="310" t="s">
        <v>5578</v>
      </c>
      <c r="D3271" s="36">
        <v>5</v>
      </c>
      <c r="E3271" s="36">
        <v>2012</v>
      </c>
      <c r="F3271" s="578">
        <v>13.938356774791176</v>
      </c>
      <c r="G3271" s="578">
        <v>2344.5792007446225</v>
      </c>
      <c r="H3271" s="578">
        <v>1.0449534097375901</v>
      </c>
      <c r="I3271" s="578">
        <v>0.91032035772999065</v>
      </c>
      <c r="J3271" s="578">
        <v>2.0023701867709524E-2</v>
      </c>
      <c r="K3271" s="578">
        <v>13.705631620895725</v>
      </c>
      <c r="L3271" s="578">
        <v>2301.3902028401653</v>
      </c>
      <c r="M3271" s="578">
        <v>1.0460031020144573</v>
      </c>
      <c r="N3271" s="578">
        <v>0.89344479182424608</v>
      </c>
      <c r="O3271" s="578">
        <v>1.9654814774791349E-2</v>
      </c>
      <c r="P3271" s="578">
        <v>13.938357298941451</v>
      </c>
      <c r="Q3271" s="578">
        <v>2344.5792007446225</v>
      </c>
      <c r="R3271" s="578">
        <v>1.0449534289849249</v>
      </c>
      <c r="S3271" s="578">
        <v>0.91032040522744195</v>
      </c>
      <c r="T3271" s="578">
        <v>2.0023701867709524E-2</v>
      </c>
      <c r="U3271" s="578">
        <v>13.705631618809974</v>
      </c>
      <c r="V3271" s="578">
        <v>2301.3902028401653</v>
      </c>
      <c r="W3271" s="578">
        <v>1.0460031237453151</v>
      </c>
      <c r="X3271" s="578">
        <v>0.8934447541056818</v>
      </c>
      <c r="Y3271" s="578">
        <v>1.96548152986603E-2</v>
      </c>
    </row>
    <row r="3272" spans="1:25" x14ac:dyDescent="0.3">
      <c r="A3272" s="310" t="s">
        <v>5679</v>
      </c>
      <c r="B3272" s="310" t="s">
        <v>2195</v>
      </c>
      <c r="C3272" s="310" t="s">
        <v>5578</v>
      </c>
      <c r="D3272" s="36">
        <v>6</v>
      </c>
      <c r="E3272" s="36">
        <v>2012</v>
      </c>
      <c r="F3272" s="578">
        <v>12.808096671767951</v>
      </c>
      <c r="G3272" s="578">
        <v>2186.0472513834602</v>
      </c>
      <c r="H3272" s="578">
        <v>0.89071430304708521</v>
      </c>
      <c r="I3272" s="578">
        <v>0.83372126620573228</v>
      </c>
      <c r="J3272" s="578">
        <v>1.8669802249254002E-2</v>
      </c>
      <c r="K3272" s="578">
        <v>12.629462962111525</v>
      </c>
      <c r="L3272" s="578">
        <v>2155.4497731526649</v>
      </c>
      <c r="M3272" s="578">
        <v>0.88993597461376295</v>
      </c>
      <c r="N3272" s="578">
        <v>0.81934190789858419</v>
      </c>
      <c r="O3272" s="578">
        <v>1.8408494768664199E-2</v>
      </c>
      <c r="P3272" s="578">
        <v>12.808094587269151</v>
      </c>
      <c r="Q3272" s="578">
        <v>2186.0472513834602</v>
      </c>
      <c r="R3272" s="578">
        <v>0.89071432307052067</v>
      </c>
      <c r="S3272" s="578">
        <v>0.8337213125390307</v>
      </c>
      <c r="T3272" s="578">
        <v>1.8669802249254002E-2</v>
      </c>
      <c r="U3272" s="578">
        <v>12.629462446318875</v>
      </c>
      <c r="V3272" s="578">
        <v>2155.4497731526649</v>
      </c>
      <c r="W3272" s="578">
        <v>0.88993599258052747</v>
      </c>
      <c r="X3272" s="578">
        <v>0.81934191783269195</v>
      </c>
      <c r="Y3272" s="578">
        <v>1.8408494768664199E-2</v>
      </c>
    </row>
    <row r="3273" spans="1:25" x14ac:dyDescent="0.3">
      <c r="A3273" s="310" t="s">
        <v>5680</v>
      </c>
      <c r="B3273" s="310" t="s">
        <v>2195</v>
      </c>
      <c r="C3273" s="310" t="s">
        <v>5578</v>
      </c>
      <c r="D3273" s="36">
        <v>7</v>
      </c>
      <c r="E3273" s="36">
        <v>2012</v>
      </c>
      <c r="F3273" s="578">
        <v>12.4707998407878</v>
      </c>
      <c r="G3273" s="578">
        <v>2138.4857050577748</v>
      </c>
      <c r="H3273" s="578">
        <v>0.78423523272310047</v>
      </c>
      <c r="I3273" s="578">
        <v>0.77931821687767877</v>
      </c>
      <c r="J3273" s="578">
        <v>1.8263670111385424E-2</v>
      </c>
      <c r="K3273" s="578">
        <v>12.318732098171775</v>
      </c>
      <c r="L3273" s="578">
        <v>2115.7703488667776</v>
      </c>
      <c r="M3273" s="578">
        <v>0.78219239464184853</v>
      </c>
      <c r="N3273" s="578">
        <v>0.76890312880277578</v>
      </c>
      <c r="O3273" s="578">
        <v>1.8069656158331726E-2</v>
      </c>
      <c r="P3273" s="578">
        <v>12.47080088323365</v>
      </c>
      <c r="Q3273" s="578">
        <v>2138.4857050577748</v>
      </c>
      <c r="R3273" s="578">
        <v>0.78423526223438422</v>
      </c>
      <c r="S3273" s="578">
        <v>0.77931822743266776</v>
      </c>
      <c r="T3273" s="578">
        <v>1.8263670111385424E-2</v>
      </c>
      <c r="U3273" s="578">
        <v>12.318731572343124</v>
      </c>
      <c r="V3273" s="578">
        <v>2115.7703488667776</v>
      </c>
      <c r="W3273" s="578">
        <v>0.78219242133976252</v>
      </c>
      <c r="X3273" s="578">
        <v>0.76890318344036701</v>
      </c>
      <c r="Y3273" s="578">
        <v>1.8069656158331726E-2</v>
      </c>
    </row>
    <row r="3274" spans="1:25" x14ac:dyDescent="0.3">
      <c r="A3274" s="310" t="s">
        <v>5681</v>
      </c>
      <c r="B3274" s="310" t="s">
        <v>2195</v>
      </c>
      <c r="C3274" s="310" t="s">
        <v>5578</v>
      </c>
      <c r="D3274" s="36">
        <v>8</v>
      </c>
      <c r="E3274" s="36">
        <v>2012</v>
      </c>
      <c r="F3274" s="578">
        <v>10.802625171544271</v>
      </c>
      <c r="G3274" s="578">
        <v>1802.7434234619075</v>
      </c>
      <c r="H3274" s="578">
        <v>0.71077524554372395</v>
      </c>
      <c r="I3274" s="578">
        <v>0.609857998788356</v>
      </c>
      <c r="J3274" s="578">
        <v>1.5396240652383575E-2</v>
      </c>
      <c r="K3274" s="578">
        <v>10.812916520313555</v>
      </c>
      <c r="L3274" s="578">
        <v>1814.8377978006952</v>
      </c>
      <c r="M3274" s="578">
        <v>0.70769691527433032</v>
      </c>
      <c r="N3274" s="578">
        <v>0.61589996516704493</v>
      </c>
      <c r="O3274" s="578">
        <v>1.549954175910285E-2</v>
      </c>
      <c r="P3274" s="578">
        <v>10.80262557838185</v>
      </c>
      <c r="Q3274" s="578">
        <v>1802.7433713277123</v>
      </c>
      <c r="R3274" s="578">
        <v>0.71077528196231721</v>
      </c>
      <c r="S3274" s="578">
        <v>0.609857998788356</v>
      </c>
      <c r="T3274" s="578">
        <v>1.5396240652383575E-2</v>
      </c>
      <c r="U3274" s="578">
        <v>10.81291682333779</v>
      </c>
      <c r="V3274" s="578">
        <v>1814.8377978006952</v>
      </c>
      <c r="W3274" s="578">
        <v>0.70769696857314524</v>
      </c>
      <c r="X3274" s="578">
        <v>0.61589997013409858</v>
      </c>
      <c r="Y3274" s="578">
        <v>1.549954175910285E-2</v>
      </c>
    </row>
    <row r="3275" spans="1:25" x14ac:dyDescent="0.3">
      <c r="A3275" s="310" t="s">
        <v>5682</v>
      </c>
      <c r="B3275" s="310" t="s">
        <v>2195</v>
      </c>
      <c r="C3275" s="310" t="s">
        <v>5578</v>
      </c>
      <c r="D3275" s="36">
        <v>9</v>
      </c>
      <c r="E3275" s="36">
        <v>2012</v>
      </c>
      <c r="F3275" s="578">
        <v>10.496337140420367</v>
      </c>
      <c r="G3275" s="578">
        <v>1755.3668746948199</v>
      </c>
      <c r="H3275" s="578">
        <v>0.6600122584883743</v>
      </c>
      <c r="I3275" s="578">
        <v>0.56202301212275996</v>
      </c>
      <c r="J3275" s="578">
        <v>1.499165214287735E-2</v>
      </c>
      <c r="K3275" s="578">
        <v>10.57117648452304</v>
      </c>
      <c r="L3275" s="578">
        <v>1782.4881248474076</v>
      </c>
      <c r="M3275" s="578">
        <v>0.65612107922788698</v>
      </c>
      <c r="N3275" s="578">
        <v>0.57830389100126844</v>
      </c>
      <c r="O3275" s="578">
        <v>1.52233020344283E-2</v>
      </c>
      <c r="P3275" s="578">
        <v>10.496337299671669</v>
      </c>
      <c r="Q3275" s="578">
        <v>1755.3668746948199</v>
      </c>
      <c r="R3275" s="578">
        <v>0.6600122584883743</v>
      </c>
      <c r="S3275" s="578">
        <v>0.56202301103621699</v>
      </c>
      <c r="T3275" s="578">
        <v>1.499165214287735E-2</v>
      </c>
      <c r="U3275" s="578">
        <v>10.571175868443442</v>
      </c>
      <c r="V3275" s="578">
        <v>1782.4881248474076</v>
      </c>
      <c r="W3275" s="578">
        <v>0.65612107447426127</v>
      </c>
      <c r="X3275" s="578">
        <v>0.57830389193259102</v>
      </c>
      <c r="Y3275" s="578">
        <v>1.52233020344283E-2</v>
      </c>
    </row>
    <row r="3276" spans="1:25" x14ac:dyDescent="0.3">
      <c r="A3276" s="310" t="s">
        <v>5683</v>
      </c>
      <c r="B3276" s="310" t="s">
        <v>2195</v>
      </c>
      <c r="C3276" s="310" t="s">
        <v>5578</v>
      </c>
      <c r="D3276" s="36">
        <v>10</v>
      </c>
      <c r="E3276" s="36">
        <v>2012</v>
      </c>
      <c r="F3276" s="578">
        <v>10.258103120577228</v>
      </c>
      <c r="G3276" s="578">
        <v>1718.5109240213974</v>
      </c>
      <c r="H3276" s="578">
        <v>0.62052995416646151</v>
      </c>
      <c r="I3276" s="578">
        <v>0.52481794411626947</v>
      </c>
      <c r="J3276" s="578">
        <v>1.4676921709906273E-2</v>
      </c>
      <c r="K3276" s="578">
        <v>10.389030989167289</v>
      </c>
      <c r="L3276" s="578">
        <v>1757.7881342569949</v>
      </c>
      <c r="M3276" s="578">
        <v>0.61686548163803856</v>
      </c>
      <c r="N3276" s="578">
        <v>0.5484634067785612</v>
      </c>
      <c r="O3276" s="578">
        <v>1.501234584914825E-2</v>
      </c>
      <c r="P3276" s="578">
        <v>10.258103985383032</v>
      </c>
      <c r="Q3276" s="578">
        <v>1718.5109240213974</v>
      </c>
      <c r="R3276" s="578">
        <v>0.62052995416646151</v>
      </c>
      <c r="S3276" s="578">
        <v>0.52481794846244145</v>
      </c>
      <c r="T3276" s="578">
        <v>1.4676921709906273E-2</v>
      </c>
      <c r="U3276" s="578">
        <v>10.389031559990395</v>
      </c>
      <c r="V3276" s="578">
        <v>1757.7881342569949</v>
      </c>
      <c r="W3276" s="578">
        <v>0.61686547636054401</v>
      </c>
      <c r="X3276" s="578">
        <v>0.54846341430675172</v>
      </c>
      <c r="Y3276" s="578">
        <v>1.501234584914825E-2</v>
      </c>
    </row>
    <row r="3277" spans="1:25" x14ac:dyDescent="0.3">
      <c r="A3277" s="310" t="s">
        <v>5684</v>
      </c>
      <c r="B3277" s="310" t="s">
        <v>2195</v>
      </c>
      <c r="C3277" s="310" t="s">
        <v>5578</v>
      </c>
      <c r="D3277" s="36">
        <v>11</v>
      </c>
      <c r="E3277" s="36">
        <v>2012</v>
      </c>
      <c r="F3277" s="578">
        <v>9.9192378354272925</v>
      </c>
      <c r="G3277" s="578">
        <v>1644.0233357747375</v>
      </c>
      <c r="H3277" s="578">
        <v>0.58903102378826555</v>
      </c>
      <c r="I3277" s="578">
        <v>0.4630590948897097</v>
      </c>
      <c r="J3277" s="578">
        <v>1.4040763548109625E-2</v>
      </c>
      <c r="K3277" s="578">
        <v>10.10969285820706</v>
      </c>
      <c r="L3277" s="578">
        <v>1696.6813443501751</v>
      </c>
      <c r="M3277" s="578">
        <v>0.58574022919250002</v>
      </c>
      <c r="N3277" s="578">
        <v>0.494998499751091</v>
      </c>
      <c r="O3277" s="578">
        <v>1.4490488518883101E-2</v>
      </c>
      <c r="P3277" s="578">
        <v>9.9192385660717068</v>
      </c>
      <c r="Q3277" s="578">
        <v>1644.0233357747375</v>
      </c>
      <c r="R3277" s="578">
        <v>0.58903103539099255</v>
      </c>
      <c r="S3277" s="578">
        <v>0.46305913710966651</v>
      </c>
      <c r="T3277" s="578">
        <v>1.404076406712795E-2</v>
      </c>
      <c r="U3277" s="578">
        <v>10.109696617985398</v>
      </c>
      <c r="V3277" s="578">
        <v>1696.6813443501751</v>
      </c>
      <c r="W3277" s="578">
        <v>0.5857402237015773</v>
      </c>
      <c r="X3277" s="578">
        <v>0.49499849920781952</v>
      </c>
      <c r="Y3277" s="578">
        <v>1.4490488518883101E-2</v>
      </c>
    </row>
    <row r="3278" spans="1:25" x14ac:dyDescent="0.3">
      <c r="A3278" s="310" t="s">
        <v>5685</v>
      </c>
      <c r="B3278" s="310" t="s">
        <v>2195</v>
      </c>
      <c r="C3278" s="310" t="s">
        <v>5578</v>
      </c>
      <c r="D3278" s="36">
        <v>12</v>
      </c>
      <c r="E3278" s="36">
        <v>2012</v>
      </c>
      <c r="F3278" s="578">
        <v>9.6271122609323108</v>
      </c>
      <c r="G3278" s="578">
        <v>1567.470197041825</v>
      </c>
      <c r="H3278" s="578">
        <v>0.56232677089671224</v>
      </c>
      <c r="I3278" s="578">
        <v>0.39518493654516773</v>
      </c>
      <c r="J3278" s="578">
        <v>1.3386960480905399E-2</v>
      </c>
      <c r="K3278" s="578">
        <v>9.8464449761861843</v>
      </c>
      <c r="L3278" s="578">
        <v>1628.3576176961224</v>
      </c>
      <c r="M3278" s="578">
        <v>0.55892600111352875</v>
      </c>
      <c r="N3278" s="578">
        <v>0.43380447558592977</v>
      </c>
      <c r="O3278" s="578">
        <v>1.3906950160162477E-2</v>
      </c>
      <c r="P3278" s="578">
        <v>9.6271133393674901</v>
      </c>
      <c r="Q3278" s="578">
        <v>1567.470197041825</v>
      </c>
      <c r="R3278" s="578">
        <v>0.56232679728418522</v>
      </c>
      <c r="S3278" s="578">
        <v>0.39518494562556272</v>
      </c>
      <c r="T3278" s="578">
        <v>1.3386960480905399E-2</v>
      </c>
      <c r="U3278" s="578">
        <v>9.8464445693219425</v>
      </c>
      <c r="V3278" s="578">
        <v>1628.3575655619275</v>
      </c>
      <c r="W3278" s="578">
        <v>0.55892600216126653</v>
      </c>
      <c r="X3278" s="578">
        <v>0.43380442603180752</v>
      </c>
      <c r="Y3278" s="578">
        <v>1.3906950160162477E-2</v>
      </c>
    </row>
    <row r="3279" spans="1:25" x14ac:dyDescent="0.3">
      <c r="A3279" s="310" t="s">
        <v>5686</v>
      </c>
      <c r="B3279" s="310" t="s">
        <v>2195</v>
      </c>
      <c r="C3279" s="310" t="s">
        <v>5578</v>
      </c>
      <c r="D3279" s="36">
        <v>13</v>
      </c>
      <c r="E3279" s="36">
        <v>2012</v>
      </c>
      <c r="F3279" s="578">
        <v>9.8597746124044594</v>
      </c>
      <c r="G3279" s="578">
        <v>1587.0792579650827</v>
      </c>
      <c r="H3279" s="578">
        <v>0.53521645754032399</v>
      </c>
      <c r="I3279" s="578">
        <v>0.36161958641605396</v>
      </c>
      <c r="J3279" s="578">
        <v>1.3554446709652675E-2</v>
      </c>
      <c r="K3279" s="578">
        <v>10.060482990539914</v>
      </c>
      <c r="L3279" s="578">
        <v>1646.5805282592726</v>
      </c>
      <c r="M3279" s="578">
        <v>0.53247033472871352</v>
      </c>
      <c r="N3279" s="578">
        <v>0.40220187138766006</v>
      </c>
      <c r="O3279" s="578">
        <v>1.4062606195996776E-2</v>
      </c>
      <c r="P3279" s="578">
        <v>9.8597745181032117</v>
      </c>
      <c r="Q3279" s="578">
        <v>1587.0792579650827</v>
      </c>
      <c r="R3279" s="578">
        <v>0.53521647341161327</v>
      </c>
      <c r="S3279" s="578">
        <v>0.36161958641605396</v>
      </c>
      <c r="T3279" s="578">
        <v>1.3554447228671E-2</v>
      </c>
      <c r="U3279" s="578">
        <v>10.060483109021611</v>
      </c>
      <c r="V3279" s="578">
        <v>1646.5805282592726</v>
      </c>
      <c r="W3279" s="578">
        <v>0.53247033950174172</v>
      </c>
      <c r="X3279" s="578">
        <v>0.40220186667283925</v>
      </c>
      <c r="Y3279" s="578">
        <v>1.4062606195996776E-2</v>
      </c>
    </row>
    <row r="3280" spans="1:25" x14ac:dyDescent="0.3">
      <c r="A3280" s="310" t="s">
        <v>5687</v>
      </c>
      <c r="B3280" s="310" t="s">
        <v>2195</v>
      </c>
      <c r="C3280" s="310" t="s">
        <v>5578</v>
      </c>
      <c r="D3280" s="36">
        <v>14</v>
      </c>
      <c r="E3280" s="36">
        <v>2012</v>
      </c>
      <c r="F3280" s="578">
        <v>10.583813584661858</v>
      </c>
      <c r="G3280" s="578">
        <v>1711.3358815511024</v>
      </c>
      <c r="H3280" s="578">
        <v>0.51163477927911993</v>
      </c>
      <c r="I3280" s="578">
        <v>0.36776813864707897</v>
      </c>
      <c r="J3280" s="578">
        <v>1.4615663560107326E-2</v>
      </c>
      <c r="K3280" s="578">
        <v>10.719291865781958</v>
      </c>
      <c r="L3280" s="578">
        <v>1759.4293899536074</v>
      </c>
      <c r="M3280" s="578">
        <v>0.50939556211233106</v>
      </c>
      <c r="N3280" s="578">
        <v>0.40619950873466798</v>
      </c>
      <c r="O3280" s="578">
        <v>1.502642070408905E-2</v>
      </c>
      <c r="P3280" s="578">
        <v>10.583814162144915</v>
      </c>
      <c r="Q3280" s="578">
        <v>1711.3358815511024</v>
      </c>
      <c r="R3280" s="578">
        <v>0.51163477927911993</v>
      </c>
      <c r="S3280" s="578">
        <v>0.3677681439245738</v>
      </c>
      <c r="T3280" s="578">
        <v>1.4615663560107326E-2</v>
      </c>
      <c r="U3280" s="578">
        <v>10.719292864053035</v>
      </c>
      <c r="V3280" s="578">
        <v>1759.4293899536074</v>
      </c>
      <c r="W3280" s="578">
        <v>0.5093955568348365</v>
      </c>
      <c r="X3280" s="578">
        <v>0.40619950698843799</v>
      </c>
      <c r="Y3280" s="578">
        <v>1.502642070408905E-2</v>
      </c>
    </row>
    <row r="3281" spans="1:25" x14ac:dyDescent="0.3">
      <c r="A3281" s="310" t="s">
        <v>5688</v>
      </c>
      <c r="B3281" s="310" t="s">
        <v>2195</v>
      </c>
      <c r="C3281" s="310" t="s">
        <v>5578</v>
      </c>
      <c r="D3281" s="36">
        <v>15</v>
      </c>
      <c r="E3281" s="36">
        <v>2012</v>
      </c>
      <c r="F3281" s="578">
        <v>11.204398010590552</v>
      </c>
      <c r="G3281" s="578">
        <v>1817.8503087361576</v>
      </c>
      <c r="H3281" s="578">
        <v>0.4914213317291185</v>
      </c>
      <c r="I3281" s="578">
        <v>0.37303639731059446</v>
      </c>
      <c r="J3281" s="578">
        <v>1.55253365131405E-2</v>
      </c>
      <c r="K3281" s="578">
        <v>11.286822227179027</v>
      </c>
      <c r="L3281" s="578">
        <v>1856.0877189636174</v>
      </c>
      <c r="M3281" s="578">
        <v>0.49003305014533277</v>
      </c>
      <c r="N3281" s="578">
        <v>0.4077808510822552</v>
      </c>
      <c r="O3281" s="578">
        <v>1.5851924884676249E-2</v>
      </c>
      <c r="P3281" s="578">
        <v>11.204396967567499</v>
      </c>
      <c r="Q3281" s="578">
        <v>1817.8503087361576</v>
      </c>
      <c r="R3281" s="578">
        <v>0.4914213317291185</v>
      </c>
      <c r="S3281" s="578">
        <v>0.37303641314307828</v>
      </c>
      <c r="T3281" s="578">
        <v>1.55253365131405E-2</v>
      </c>
      <c r="U3281" s="578">
        <v>11.286822226335</v>
      </c>
      <c r="V3281" s="578">
        <v>1856.0877189636174</v>
      </c>
      <c r="W3281" s="578">
        <v>0.49003306038988104</v>
      </c>
      <c r="X3281" s="578">
        <v>0.40778090228559377</v>
      </c>
      <c r="Y3281" s="578">
        <v>1.5851923856340926E-2</v>
      </c>
    </row>
    <row r="3282" spans="1:25" x14ac:dyDescent="0.3">
      <c r="A3282" s="580" t="s">
        <v>5689</v>
      </c>
      <c r="B3282" s="580" t="s">
        <v>2195</v>
      </c>
      <c r="C3282" s="580" t="s">
        <v>5578</v>
      </c>
      <c r="D3282" s="581">
        <v>16</v>
      </c>
      <c r="E3282" s="581">
        <v>2012</v>
      </c>
      <c r="F3282" s="582">
        <v>11.923715269493751</v>
      </c>
      <c r="G3282" s="582">
        <v>1954.4400075276626</v>
      </c>
      <c r="H3282" s="582">
        <v>0.48143764299553926</v>
      </c>
      <c r="I3282" s="582">
        <v>0.38891767902532548</v>
      </c>
      <c r="J3282" s="582">
        <v>1.6691936742669548E-2</v>
      </c>
      <c r="K3282" s="582">
        <v>11.941506617479376</v>
      </c>
      <c r="L3282" s="582">
        <v>1980.1508369445751</v>
      </c>
      <c r="M3282" s="582">
        <v>0.48005337277815324</v>
      </c>
      <c r="N3282" s="582">
        <v>0.42053019690016857</v>
      </c>
      <c r="O3282" s="582">
        <v>1.6911520855501225E-2</v>
      </c>
      <c r="P3282" s="582">
        <v>11.923715790675448</v>
      </c>
      <c r="Q3282" s="582">
        <v>1954.4400075276626</v>
      </c>
      <c r="R3282" s="582">
        <v>0.48143766762223028</v>
      </c>
      <c r="S3282" s="582">
        <v>0.38891767954919426</v>
      </c>
      <c r="T3282" s="582">
        <v>1.6691936742669548E-2</v>
      </c>
      <c r="U3282" s="582">
        <v>11.941506096147299</v>
      </c>
      <c r="V3282" s="582">
        <v>1980.1508369445751</v>
      </c>
      <c r="W3282" s="582">
        <v>0.48005337277815352</v>
      </c>
      <c r="X3282" s="582">
        <v>0.42053020217766329</v>
      </c>
      <c r="Y3282" s="582">
        <v>1.6911520855501225E-2</v>
      </c>
    </row>
    <row r="3283" spans="1:25" x14ac:dyDescent="0.3">
      <c r="A3283" s="310" t="s">
        <v>5690</v>
      </c>
      <c r="B3283" s="310" t="s">
        <v>2195</v>
      </c>
      <c r="C3283" s="310" t="s">
        <v>5578</v>
      </c>
      <c r="D3283" s="36">
        <v>1</v>
      </c>
      <c r="E3283" s="36">
        <v>2020</v>
      </c>
      <c r="F3283" s="578">
        <v>18.513690856814051</v>
      </c>
      <c r="G3283" s="578">
        <v>8159.3285471598256</v>
      </c>
      <c r="H3283" s="578">
        <v>1.952420236077155</v>
      </c>
      <c r="I3283" s="578">
        <v>0.91080941849698549</v>
      </c>
      <c r="J3283" s="578">
        <v>7.0895445261460993E-2</v>
      </c>
      <c r="K3283" s="578">
        <v>18.626571011661596</v>
      </c>
      <c r="L3283" s="578">
        <v>8211.9616292317623</v>
      </c>
      <c r="M3283" s="578">
        <v>1.9572040998997726</v>
      </c>
      <c r="N3283" s="578">
        <v>0.91667715832591001</v>
      </c>
      <c r="O3283" s="578">
        <v>7.1352347110708508E-2</v>
      </c>
      <c r="P3283" s="578">
        <v>18.513687706712474</v>
      </c>
      <c r="Q3283" s="578">
        <v>8159.3285980224555</v>
      </c>
      <c r="R3283" s="578">
        <v>1.95242034969851</v>
      </c>
      <c r="S3283" s="578">
        <v>0.91080935516705064</v>
      </c>
      <c r="T3283" s="578">
        <v>7.0895445261460993E-2</v>
      </c>
      <c r="U3283" s="578">
        <v>18.626571557518499</v>
      </c>
      <c r="V3283" s="578">
        <v>8211.9615173339771</v>
      </c>
      <c r="W3283" s="578">
        <v>1.9572041009475101</v>
      </c>
      <c r="X3283" s="578">
        <v>0.91667720582336143</v>
      </c>
      <c r="Y3283" s="578">
        <v>7.1352347653980006E-2</v>
      </c>
    </row>
    <row r="3284" spans="1:25" x14ac:dyDescent="0.3">
      <c r="A3284" s="310" t="s">
        <v>5691</v>
      </c>
      <c r="B3284" s="310" t="s">
        <v>2195</v>
      </c>
      <c r="C3284" s="310" t="s">
        <v>5578</v>
      </c>
      <c r="D3284" s="36">
        <v>2</v>
      </c>
      <c r="E3284" s="36">
        <v>2020</v>
      </c>
      <c r="F3284" s="578">
        <v>9.8144376538912024</v>
      </c>
      <c r="G3284" s="578">
        <v>4536.9952341715471</v>
      </c>
      <c r="H3284" s="578">
        <v>1.0892954268880775</v>
      </c>
      <c r="I3284" s="578">
        <v>0.48376398766413276</v>
      </c>
      <c r="J3284" s="578">
        <v>3.9420215180143672E-2</v>
      </c>
      <c r="K3284" s="578">
        <v>10.000117298591528</v>
      </c>
      <c r="L3284" s="578">
        <v>4611.8556365966724</v>
      </c>
      <c r="M3284" s="578">
        <v>1.0989645288015351</v>
      </c>
      <c r="N3284" s="578">
        <v>0.49045300483703602</v>
      </c>
      <c r="O3284" s="578">
        <v>4.0070519278136346E-2</v>
      </c>
      <c r="P3284" s="578">
        <v>9.8144381799332177</v>
      </c>
      <c r="Q3284" s="578">
        <v>4536.9953867594377</v>
      </c>
      <c r="R3284" s="578">
        <v>1.0892954115600599</v>
      </c>
      <c r="S3284" s="578">
        <v>0.48376399278640703</v>
      </c>
      <c r="T3284" s="578">
        <v>3.9420215180143672E-2</v>
      </c>
      <c r="U3284" s="578">
        <v>10.000116449584304</v>
      </c>
      <c r="V3284" s="578">
        <v>4611.8556365966724</v>
      </c>
      <c r="W3284" s="578">
        <v>1.0989645531129375</v>
      </c>
      <c r="X3284" s="578">
        <v>0.49045300483703602</v>
      </c>
      <c r="Y3284" s="578">
        <v>4.0070519278136346E-2</v>
      </c>
    </row>
    <row r="3285" spans="1:25" x14ac:dyDescent="0.3">
      <c r="A3285" s="310" t="s">
        <v>5692</v>
      </c>
      <c r="B3285" s="310" t="s">
        <v>2195</v>
      </c>
      <c r="C3285" s="310" t="s">
        <v>5578</v>
      </c>
      <c r="D3285" s="36">
        <v>3</v>
      </c>
      <c r="E3285" s="36">
        <v>2020</v>
      </c>
      <c r="F3285" s="578">
        <v>5.9045115391199925</v>
      </c>
      <c r="G3285" s="578">
        <v>2850.198373158767</v>
      </c>
      <c r="H3285" s="578">
        <v>0.59423776223168967</v>
      </c>
      <c r="I3285" s="578">
        <v>0.28738517240465877</v>
      </c>
      <c r="J3285" s="578">
        <v>2.4764589538487248E-2</v>
      </c>
      <c r="K3285" s="578">
        <v>5.8787687204761179</v>
      </c>
      <c r="L3285" s="578">
        <v>2824.3885625203425</v>
      </c>
      <c r="M3285" s="578">
        <v>0.59436607698444222</v>
      </c>
      <c r="N3285" s="578">
        <v>0.28546305675990852</v>
      </c>
      <c r="O3285" s="578">
        <v>2.4540226964745625E-2</v>
      </c>
      <c r="P3285" s="578">
        <v>5.9045114350155874</v>
      </c>
      <c r="Q3285" s="578">
        <v>2850.19847742716</v>
      </c>
      <c r="R3285" s="578">
        <v>0.59423776855692223</v>
      </c>
      <c r="S3285" s="578">
        <v>0.28738516472124753</v>
      </c>
      <c r="T3285" s="578">
        <v>2.4764589024319574E-2</v>
      </c>
      <c r="U3285" s="578">
        <v>5.8787690334029277</v>
      </c>
      <c r="V3285" s="578">
        <v>2824.3885625203425</v>
      </c>
      <c r="W3285" s="578">
        <v>0.59436607030996369</v>
      </c>
      <c r="X3285" s="578">
        <v>0.28546306032997804</v>
      </c>
      <c r="Y3285" s="578">
        <v>2.4540226964745625E-2</v>
      </c>
    </row>
    <row r="3286" spans="1:25" x14ac:dyDescent="0.3">
      <c r="A3286" s="310" t="s">
        <v>5693</v>
      </c>
      <c r="B3286" s="310" t="s">
        <v>2195</v>
      </c>
      <c r="C3286" s="310" t="s">
        <v>5578</v>
      </c>
      <c r="D3286" s="36">
        <v>4</v>
      </c>
      <c r="E3286" s="36">
        <v>2020</v>
      </c>
      <c r="F3286" s="578">
        <v>4.9926027242981901</v>
      </c>
      <c r="G3286" s="578">
        <v>2536.5463816324827</v>
      </c>
      <c r="H3286" s="578">
        <v>0.423355193881434</v>
      </c>
      <c r="I3286" s="578">
        <v>0.24817483565614823</v>
      </c>
      <c r="J3286" s="578">
        <v>2.2040192852728024E-2</v>
      </c>
      <c r="K3286" s="578">
        <v>4.9153156478229549</v>
      </c>
      <c r="L3286" s="578">
        <v>2484.19799550374</v>
      </c>
      <c r="M3286" s="578">
        <v>0.42260736640794921</v>
      </c>
      <c r="N3286" s="578">
        <v>0.24364528944715802</v>
      </c>
      <c r="O3286" s="578">
        <v>2.158522631119315E-2</v>
      </c>
      <c r="P3286" s="578">
        <v>4.9926024633205053</v>
      </c>
      <c r="Q3286" s="578">
        <v>2536.5463294982851</v>
      </c>
      <c r="R3286" s="578">
        <v>0.42335518284623175</v>
      </c>
      <c r="S3286" s="578">
        <v>0.24817482960255124</v>
      </c>
      <c r="T3286" s="578">
        <v>2.2040192852728024E-2</v>
      </c>
      <c r="U3286" s="578">
        <v>4.9153159610602071</v>
      </c>
      <c r="V3286" s="578">
        <v>2484.19799550374</v>
      </c>
      <c r="W3286" s="578">
        <v>0.42260737664279668</v>
      </c>
      <c r="X3286" s="578">
        <v>0.24364529096055726</v>
      </c>
      <c r="Y3286" s="578">
        <v>2.1585226835062102E-2</v>
      </c>
    </row>
    <row r="3287" spans="1:25" x14ac:dyDescent="0.3">
      <c r="A3287" s="310" t="s">
        <v>5694</v>
      </c>
      <c r="B3287" s="310" t="s">
        <v>2195</v>
      </c>
      <c r="C3287" s="310" t="s">
        <v>5578</v>
      </c>
      <c r="D3287" s="36">
        <v>5</v>
      </c>
      <c r="E3287" s="36">
        <v>2020</v>
      </c>
      <c r="F3287" s="578">
        <v>4.341447677905907</v>
      </c>
      <c r="G3287" s="578">
        <v>2225.5958658854124</v>
      </c>
      <c r="H3287" s="578">
        <v>0.33262137278506976</v>
      </c>
      <c r="I3287" s="578">
        <v>0.21689990125984526</v>
      </c>
      <c r="J3287" s="578">
        <v>1.9338924651189353E-2</v>
      </c>
      <c r="K3287" s="578">
        <v>4.2777526765421472</v>
      </c>
      <c r="L3287" s="578">
        <v>2186.1179351806577</v>
      </c>
      <c r="M3287" s="578">
        <v>0.33244956501827472</v>
      </c>
      <c r="N3287" s="578">
        <v>0.21281214840322052</v>
      </c>
      <c r="O3287" s="578">
        <v>1.8995739480790974E-2</v>
      </c>
      <c r="P3287" s="578">
        <v>4.3414475276513205</v>
      </c>
      <c r="Q3287" s="578">
        <v>2225.5958658854124</v>
      </c>
      <c r="R3287" s="578">
        <v>0.33262136574436774</v>
      </c>
      <c r="S3287" s="578">
        <v>0.21689989654502476</v>
      </c>
      <c r="T3287" s="578">
        <v>1.9338925175058301E-2</v>
      </c>
      <c r="U3287" s="578">
        <v>4.2777525726499599</v>
      </c>
      <c r="V3287" s="578">
        <v>2186.1179351806577</v>
      </c>
      <c r="W3287" s="578">
        <v>0.33244956543057852</v>
      </c>
      <c r="X3287" s="578">
        <v>0.21281213804225699</v>
      </c>
      <c r="Y3287" s="578">
        <v>1.8995739480790974E-2</v>
      </c>
    </row>
    <row r="3288" spans="1:25" x14ac:dyDescent="0.3">
      <c r="A3288" s="310" t="s">
        <v>5695</v>
      </c>
      <c r="B3288" s="310" t="s">
        <v>2195</v>
      </c>
      <c r="C3288" s="310" t="s">
        <v>5578</v>
      </c>
      <c r="D3288" s="36">
        <v>6</v>
      </c>
      <c r="E3288" s="36">
        <v>2020</v>
      </c>
      <c r="F3288" s="578">
        <v>3.9558924546290601</v>
      </c>
      <c r="G3288" s="578">
        <v>2070.1276995340922</v>
      </c>
      <c r="H3288" s="578">
        <v>0.28716646766891502</v>
      </c>
      <c r="I3288" s="578">
        <v>0.19871580332983202</v>
      </c>
      <c r="J3288" s="578">
        <v>1.7988442676141827E-2</v>
      </c>
      <c r="K3288" s="578">
        <v>3.9103247857589527</v>
      </c>
      <c r="L3288" s="578">
        <v>2042.9889424641901</v>
      </c>
      <c r="M3288" s="578">
        <v>0.28661133030012298</v>
      </c>
      <c r="N3288" s="578">
        <v>0.19529717986006226</v>
      </c>
      <c r="O3288" s="578">
        <v>1.7752444652918073E-2</v>
      </c>
      <c r="P3288" s="578">
        <v>3.9558922992521977</v>
      </c>
      <c r="Q3288" s="578">
        <v>2070.1276473998951</v>
      </c>
      <c r="R3288" s="578">
        <v>0.28716646178266547</v>
      </c>
      <c r="S3288" s="578">
        <v>0.19871580228209401</v>
      </c>
      <c r="T3288" s="578">
        <v>1.7988442676141827E-2</v>
      </c>
      <c r="U3288" s="578">
        <v>3.9103249943752081</v>
      </c>
      <c r="V3288" s="578">
        <v>2042.9889424641901</v>
      </c>
      <c r="W3288" s="578">
        <v>0.28661133485972301</v>
      </c>
      <c r="X3288" s="578">
        <v>0.19529716788868676</v>
      </c>
      <c r="Y3288" s="578">
        <v>1.7752445176787025E-2</v>
      </c>
    </row>
    <row r="3289" spans="1:25" x14ac:dyDescent="0.3">
      <c r="A3289" s="310" t="s">
        <v>5696</v>
      </c>
      <c r="B3289" s="310" t="s">
        <v>2195</v>
      </c>
      <c r="C3289" s="310" t="s">
        <v>5578</v>
      </c>
      <c r="D3289" s="36">
        <v>7</v>
      </c>
      <c r="E3289" s="36">
        <v>2020</v>
      </c>
      <c r="F3289" s="578">
        <v>3.818342427578798</v>
      </c>
      <c r="G3289" s="578">
        <v>2024.31614430745</v>
      </c>
      <c r="H3289" s="578">
        <v>0.25586200131753345</v>
      </c>
      <c r="I3289" s="578">
        <v>0.186317604035139</v>
      </c>
      <c r="J3289" s="578">
        <v>1.7590438753055999E-2</v>
      </c>
      <c r="K3289" s="578">
        <v>3.7812682458837372</v>
      </c>
      <c r="L3289" s="578">
        <v>2004.7390670776324</v>
      </c>
      <c r="M3289" s="578">
        <v>0.25512676631721298</v>
      </c>
      <c r="N3289" s="578">
        <v>0.18387155461823501</v>
      </c>
      <c r="O3289" s="578">
        <v>1.7420166346710127E-2</v>
      </c>
      <c r="P3289" s="578">
        <v>3.8183425837802698</v>
      </c>
      <c r="Q3289" s="578">
        <v>2024.31614430745</v>
      </c>
      <c r="R3289" s="578">
        <v>0.25586200171043505</v>
      </c>
      <c r="S3289" s="578">
        <v>0.186317604035139</v>
      </c>
      <c r="T3289" s="578">
        <v>1.7590438229187048E-2</v>
      </c>
      <c r="U3289" s="578">
        <v>3.7812681443198599</v>
      </c>
      <c r="V3289" s="578">
        <v>2004.7390670776324</v>
      </c>
      <c r="W3289" s="578">
        <v>0.25512677261334177</v>
      </c>
      <c r="X3289" s="578">
        <v>0.18387155933305574</v>
      </c>
      <c r="Y3289" s="578">
        <v>1.7420166346710127E-2</v>
      </c>
    </row>
    <row r="3290" spans="1:25" x14ac:dyDescent="0.3">
      <c r="A3290" s="310" t="s">
        <v>5697</v>
      </c>
      <c r="B3290" s="310" t="s">
        <v>2195</v>
      </c>
      <c r="C3290" s="310" t="s">
        <v>5578</v>
      </c>
      <c r="D3290" s="36">
        <v>8</v>
      </c>
      <c r="E3290" s="36">
        <v>2020</v>
      </c>
      <c r="F3290" s="578">
        <v>3.2962073556324549</v>
      </c>
      <c r="G3290" s="578">
        <v>1695.1463623046825</v>
      </c>
      <c r="H3290" s="578">
        <v>0.22815372551607027</v>
      </c>
      <c r="I3290" s="578">
        <v>0.14441039785742699</v>
      </c>
      <c r="J3290" s="578">
        <v>1.4731083482426226E-2</v>
      </c>
      <c r="K3290" s="578">
        <v>3.3063591476263001</v>
      </c>
      <c r="L3290" s="578">
        <v>1709.5303141276001</v>
      </c>
      <c r="M3290" s="578">
        <v>0.22784299280950376</v>
      </c>
      <c r="N3290" s="578">
        <v>0.146092504262924</v>
      </c>
      <c r="O3290" s="578">
        <v>1.4855844667181324E-2</v>
      </c>
      <c r="P3290" s="578">
        <v>3.2962073564049148</v>
      </c>
      <c r="Q3290" s="578">
        <v>1695.1463623046825</v>
      </c>
      <c r="R3290" s="578">
        <v>0.22815373076931125</v>
      </c>
      <c r="S3290" s="578">
        <v>0.14441039785742699</v>
      </c>
      <c r="T3290" s="578">
        <v>1.4731083482426226E-2</v>
      </c>
      <c r="U3290" s="578">
        <v>3.30635914778152</v>
      </c>
      <c r="V3290" s="578">
        <v>1709.5303141276001</v>
      </c>
      <c r="W3290" s="578">
        <v>0.22784299265670849</v>
      </c>
      <c r="X3290" s="578">
        <v>0.146092504262924</v>
      </c>
      <c r="Y3290" s="578">
        <v>1.4855844667181324E-2</v>
      </c>
    </row>
    <row r="3291" spans="1:25" x14ac:dyDescent="0.3">
      <c r="A3291" s="310" t="s">
        <v>5698</v>
      </c>
      <c r="B3291" s="310" t="s">
        <v>2195</v>
      </c>
      <c r="C3291" s="310" t="s">
        <v>5578</v>
      </c>
      <c r="D3291" s="36">
        <v>9</v>
      </c>
      <c r="E3291" s="36">
        <v>2020</v>
      </c>
      <c r="F3291" s="578">
        <v>3.180028354097272</v>
      </c>
      <c r="G3291" s="578">
        <v>1645.3180249531999</v>
      </c>
      <c r="H3291" s="578">
        <v>0.21187458778634474</v>
      </c>
      <c r="I3291" s="578">
        <v>0.132783003151416</v>
      </c>
      <c r="J3291" s="578">
        <v>1.4298566277526875E-2</v>
      </c>
      <c r="K3291" s="578">
        <v>3.2080362938637901</v>
      </c>
      <c r="L3291" s="578">
        <v>1674.4590492248476</v>
      </c>
      <c r="M3291" s="578">
        <v>0.21171768444279748</v>
      </c>
      <c r="N3291" s="578">
        <v>0.137029299803543</v>
      </c>
      <c r="O3291" s="578">
        <v>1.455146407048835E-2</v>
      </c>
      <c r="P3291" s="578">
        <v>3.1800283028193572</v>
      </c>
      <c r="Q3291" s="578">
        <v>1645.3180249531999</v>
      </c>
      <c r="R3291" s="578">
        <v>0.21187458815499324</v>
      </c>
      <c r="S3291" s="578">
        <v>0.132783003151416</v>
      </c>
      <c r="T3291" s="578">
        <v>1.4298566801395825E-2</v>
      </c>
      <c r="U3291" s="578">
        <v>3.2080365026886226</v>
      </c>
      <c r="V3291" s="578">
        <v>1674.4590492248476</v>
      </c>
      <c r="W3291" s="578">
        <v>0.21171767917742976</v>
      </c>
      <c r="X3291" s="578">
        <v>0.13702929770806749</v>
      </c>
      <c r="Y3291" s="578">
        <v>1.45514645943573E-2</v>
      </c>
    </row>
    <row r="3292" spans="1:25" x14ac:dyDescent="0.3">
      <c r="A3292" s="310" t="s">
        <v>5699</v>
      </c>
      <c r="B3292" s="310" t="s">
        <v>2195</v>
      </c>
      <c r="C3292" s="310" t="s">
        <v>5578</v>
      </c>
      <c r="D3292" s="36">
        <v>10</v>
      </c>
      <c r="E3292" s="36">
        <v>2020</v>
      </c>
      <c r="F3292" s="578">
        <v>3.0896631050976149</v>
      </c>
      <c r="G3292" s="578">
        <v>1606.5603116353325</v>
      </c>
      <c r="H3292" s="578">
        <v>0.19921340593767375</v>
      </c>
      <c r="I3292" s="578">
        <v>0.12373957344486025</v>
      </c>
      <c r="J3292" s="578">
        <v>1.3962116752130225E-2</v>
      </c>
      <c r="K3292" s="578">
        <v>3.1333854952402653</v>
      </c>
      <c r="L3292" s="578">
        <v>1647.6259473164801</v>
      </c>
      <c r="M3292" s="578">
        <v>0.19940668076014825</v>
      </c>
      <c r="N3292" s="578">
        <v>0.12981246378816</v>
      </c>
      <c r="O3292" s="578">
        <v>1.4318631195540775E-2</v>
      </c>
      <c r="P3292" s="578">
        <v>3.0896631571486024</v>
      </c>
      <c r="Q3292" s="578">
        <v>1606.5603116353325</v>
      </c>
      <c r="R3292" s="578">
        <v>0.19921340593767375</v>
      </c>
      <c r="S3292" s="578">
        <v>0.1237395761612175</v>
      </c>
      <c r="T3292" s="578">
        <v>1.3962116752130225E-2</v>
      </c>
      <c r="U3292" s="578">
        <v>3.13338575601058</v>
      </c>
      <c r="V3292" s="578">
        <v>1647.6259473164801</v>
      </c>
      <c r="W3292" s="578">
        <v>0.19940668148774376</v>
      </c>
      <c r="X3292" s="578">
        <v>0.12981248982638702</v>
      </c>
      <c r="Y3292" s="578">
        <v>1.4318630671671825E-2</v>
      </c>
    </row>
    <row r="3293" spans="1:25" x14ac:dyDescent="0.3">
      <c r="A3293" s="310" t="s">
        <v>5700</v>
      </c>
      <c r="B3293" s="310" t="s">
        <v>2195</v>
      </c>
      <c r="C3293" s="310" t="s">
        <v>5578</v>
      </c>
      <c r="D3293" s="36">
        <v>11</v>
      </c>
      <c r="E3293" s="36">
        <v>2020</v>
      </c>
      <c r="F3293" s="578">
        <v>2.9708822245132303</v>
      </c>
      <c r="G3293" s="578">
        <v>1531.975095113115</v>
      </c>
      <c r="H3293" s="578">
        <v>0.18809218707368303</v>
      </c>
      <c r="I3293" s="578">
        <v>0.10858915553156549</v>
      </c>
      <c r="J3293" s="578">
        <v>1.3314364477992001E-2</v>
      </c>
      <c r="K3293" s="578">
        <v>3.0319029254878775</v>
      </c>
      <c r="L3293" s="578">
        <v>1586.1291503906198</v>
      </c>
      <c r="M3293" s="578">
        <v>0.18868629306840951</v>
      </c>
      <c r="N3293" s="578">
        <v>0.11672020494006524</v>
      </c>
      <c r="O3293" s="578">
        <v>1.3784569823959199E-2</v>
      </c>
      <c r="P3293" s="578">
        <v>2.9708820678933954</v>
      </c>
      <c r="Q3293" s="578">
        <v>1531.975095113115</v>
      </c>
      <c r="R3293" s="578">
        <v>0.188092186969394</v>
      </c>
      <c r="S3293" s="578">
        <v>0.10858915491068376</v>
      </c>
      <c r="T3293" s="578">
        <v>1.3314364477992001E-2</v>
      </c>
      <c r="U3293" s="578">
        <v>3.0319028211797527</v>
      </c>
      <c r="V3293" s="578">
        <v>1586.1291503906198</v>
      </c>
      <c r="W3293" s="578">
        <v>0.18868635531058875</v>
      </c>
      <c r="X3293" s="578">
        <v>0.11672020851013501</v>
      </c>
      <c r="Y3293" s="578">
        <v>1.3784569823959199E-2</v>
      </c>
    </row>
    <row r="3294" spans="1:25" x14ac:dyDescent="0.3">
      <c r="A3294" s="310" t="s">
        <v>5701</v>
      </c>
      <c r="B3294" s="310" t="s">
        <v>2195</v>
      </c>
      <c r="C3294" s="310" t="s">
        <v>5578</v>
      </c>
      <c r="D3294" s="36">
        <v>12</v>
      </c>
      <c r="E3294" s="36">
        <v>2020</v>
      </c>
      <c r="F3294" s="578">
        <v>2.8688857910977523</v>
      </c>
      <c r="G3294" s="578">
        <v>1458.0540657043402</v>
      </c>
      <c r="H3294" s="578">
        <v>0.17845213896725851</v>
      </c>
      <c r="I3294" s="578">
        <v>9.1976789136727605E-2</v>
      </c>
      <c r="J3294" s="578">
        <v>1.2672136547431925E-2</v>
      </c>
      <c r="K3294" s="578">
        <v>2.9383758060406122</v>
      </c>
      <c r="L3294" s="578">
        <v>1520.13820902506</v>
      </c>
      <c r="M3294" s="578">
        <v>0.17921320888854025</v>
      </c>
      <c r="N3294" s="578">
        <v>0.1017653115559365</v>
      </c>
      <c r="O3294" s="578">
        <v>1.3211254166283923E-2</v>
      </c>
      <c r="P3294" s="578">
        <v>2.8688859985765349</v>
      </c>
      <c r="Q3294" s="578">
        <v>1458.0540657043402</v>
      </c>
      <c r="R3294" s="578">
        <v>0.17845214401071</v>
      </c>
      <c r="S3294" s="578">
        <v>9.1976787041251812E-2</v>
      </c>
      <c r="T3294" s="578">
        <v>1.2672136028413624E-2</v>
      </c>
      <c r="U3294" s="578">
        <v>2.9383759105045653</v>
      </c>
      <c r="V3294" s="578">
        <v>1520.13820902506</v>
      </c>
      <c r="W3294" s="578">
        <v>0.17921320904254828</v>
      </c>
      <c r="X3294" s="578">
        <v>0.1017653127588945</v>
      </c>
      <c r="Y3294" s="578">
        <v>1.3211254166283923E-2</v>
      </c>
    </row>
    <row r="3295" spans="1:25" x14ac:dyDescent="0.3">
      <c r="A3295" s="310" t="s">
        <v>5702</v>
      </c>
      <c r="B3295" s="310" t="s">
        <v>2195</v>
      </c>
      <c r="C3295" s="310" t="s">
        <v>5578</v>
      </c>
      <c r="D3295" s="36">
        <v>13</v>
      </c>
      <c r="E3295" s="36">
        <v>2020</v>
      </c>
      <c r="F3295" s="578">
        <v>2.9289093442991199</v>
      </c>
      <c r="G3295" s="578">
        <v>1484.7165692647227</v>
      </c>
      <c r="H3295" s="578">
        <v>0.17119875447557775</v>
      </c>
      <c r="I3295" s="578">
        <v>8.4163279898348237E-2</v>
      </c>
      <c r="J3295" s="578">
        <v>1.2903143709991099E-2</v>
      </c>
      <c r="K3295" s="578">
        <v>2.9924348053142804</v>
      </c>
      <c r="L3295" s="578">
        <v>1544.8458531697524</v>
      </c>
      <c r="M3295" s="578">
        <v>0.17209198012642402</v>
      </c>
      <c r="N3295" s="578">
        <v>9.4396261731162584E-2</v>
      </c>
      <c r="O3295" s="578">
        <v>1.3425266064587001E-2</v>
      </c>
      <c r="P3295" s="578">
        <v>2.9289091343374172</v>
      </c>
      <c r="Q3295" s="578">
        <v>1484.7165692647227</v>
      </c>
      <c r="R3295" s="578">
        <v>0.17119875484301353</v>
      </c>
      <c r="S3295" s="578">
        <v>8.4163276842446066E-2</v>
      </c>
      <c r="T3295" s="578">
        <v>1.2903144748027725E-2</v>
      </c>
      <c r="U3295" s="578">
        <v>2.9924348590757255</v>
      </c>
      <c r="V3295" s="578">
        <v>1544.8458010355575</v>
      </c>
      <c r="W3295" s="578">
        <v>0.17209198154159774</v>
      </c>
      <c r="X3295" s="578">
        <v>9.4396268754887047E-2</v>
      </c>
      <c r="Y3295" s="578">
        <v>1.3425266583605301E-2</v>
      </c>
    </row>
    <row r="3296" spans="1:25" x14ac:dyDescent="0.3">
      <c r="A3296" s="310" t="s">
        <v>5703</v>
      </c>
      <c r="B3296" s="310" t="s">
        <v>2195</v>
      </c>
      <c r="C3296" s="310" t="s">
        <v>5578</v>
      </c>
      <c r="D3296" s="36">
        <v>14</v>
      </c>
      <c r="E3296" s="36">
        <v>2020</v>
      </c>
      <c r="F3296" s="578">
        <v>3.1209927508316428</v>
      </c>
      <c r="G3296" s="578">
        <v>1590.3511861165323</v>
      </c>
      <c r="H3296" s="578">
        <v>0.16670363188071227</v>
      </c>
      <c r="I3296" s="578">
        <v>8.5975427340599653E-2</v>
      </c>
      <c r="J3296" s="578">
        <v>1.3822118722600824E-2</v>
      </c>
      <c r="K3296" s="578">
        <v>3.1660171131843473</v>
      </c>
      <c r="L3296" s="578">
        <v>1640.6203104654901</v>
      </c>
      <c r="M3296" s="578">
        <v>0.16750593840454975</v>
      </c>
      <c r="N3296" s="578">
        <v>9.5650026923976797E-2</v>
      </c>
      <c r="O3296" s="578">
        <v>1.4258542738389149E-2</v>
      </c>
      <c r="P3296" s="578">
        <v>3.1209925420583446</v>
      </c>
      <c r="Q3296" s="578">
        <v>1590.3511861165323</v>
      </c>
      <c r="R3296" s="578">
        <v>0.16670363198500077</v>
      </c>
      <c r="S3296" s="578">
        <v>8.5975427369703483E-2</v>
      </c>
      <c r="T3296" s="578">
        <v>1.3822118722600824E-2</v>
      </c>
      <c r="U3296" s="578">
        <v>3.16601674820958</v>
      </c>
      <c r="V3296" s="578">
        <v>1640.6203104654901</v>
      </c>
      <c r="W3296" s="578">
        <v>0.16750593845669426</v>
      </c>
      <c r="X3296" s="578">
        <v>9.5650031891030524E-2</v>
      </c>
      <c r="Y3296" s="578">
        <v>1.4258542738389149E-2</v>
      </c>
    </row>
    <row r="3297" spans="1:25" x14ac:dyDescent="0.3">
      <c r="A3297" s="310" t="s">
        <v>5704</v>
      </c>
      <c r="B3297" s="310" t="s">
        <v>2195</v>
      </c>
      <c r="C3297" s="310" t="s">
        <v>5578</v>
      </c>
      <c r="D3297" s="36">
        <v>15</v>
      </c>
      <c r="E3297" s="36">
        <v>2020</v>
      </c>
      <c r="F3297" s="578">
        <v>3.2856353620882102</v>
      </c>
      <c r="G3297" s="578">
        <v>1680.8987490336049</v>
      </c>
      <c r="H3297" s="578">
        <v>0.16285111837957272</v>
      </c>
      <c r="I3297" s="578">
        <v>8.7528485649575744E-2</v>
      </c>
      <c r="J3297" s="578">
        <v>1.460982488545895E-2</v>
      </c>
      <c r="K3297" s="578">
        <v>3.3155565176699953</v>
      </c>
      <c r="L3297" s="578">
        <v>1722.6424090067476</v>
      </c>
      <c r="M3297" s="578">
        <v>0.16365846183543825</v>
      </c>
      <c r="N3297" s="578">
        <v>9.6254104243901822E-2</v>
      </c>
      <c r="O3297" s="578">
        <v>1.4972103109660826E-2</v>
      </c>
      <c r="P3297" s="578">
        <v>3.2856349447514073</v>
      </c>
      <c r="Q3297" s="578">
        <v>1680.8987490336049</v>
      </c>
      <c r="R3297" s="578">
        <v>0.16285110272777525</v>
      </c>
      <c r="S3297" s="578">
        <v>8.7528483127243789E-2</v>
      </c>
      <c r="T3297" s="578">
        <v>1.4609824366440651E-2</v>
      </c>
      <c r="U3297" s="578">
        <v>3.3155565686853725</v>
      </c>
      <c r="V3297" s="578">
        <v>1722.642461140945</v>
      </c>
      <c r="W3297" s="578">
        <v>0.16365852078039625</v>
      </c>
      <c r="X3297" s="578">
        <v>9.6254106494598063E-2</v>
      </c>
      <c r="Y3297" s="578">
        <v>1.4972103633529776E-2</v>
      </c>
    </row>
    <row r="3298" spans="1:25" x14ac:dyDescent="0.3">
      <c r="A3298" s="580" t="s">
        <v>5705</v>
      </c>
      <c r="B3298" s="580" t="s">
        <v>2195</v>
      </c>
      <c r="C3298" s="580" t="s">
        <v>5578</v>
      </c>
      <c r="D3298" s="581">
        <v>16</v>
      </c>
      <c r="E3298" s="581">
        <v>2020</v>
      </c>
      <c r="F3298" s="582">
        <v>3.4850473655630227</v>
      </c>
      <c r="G3298" s="582">
        <v>1803.6068051656052</v>
      </c>
      <c r="H3298" s="582">
        <v>0.16226178002398176</v>
      </c>
      <c r="I3298" s="582">
        <v>9.1510208284792782E-2</v>
      </c>
      <c r="J3298" s="582">
        <v>1.5676697308663223E-2</v>
      </c>
      <c r="K3298" s="582">
        <v>3.4961492898267599</v>
      </c>
      <c r="L3298" s="582">
        <v>1833.9970162709526</v>
      </c>
      <c r="M3298" s="582">
        <v>0.16282902050443174</v>
      </c>
      <c r="N3298" s="582">
        <v>9.9445627614234797E-2</v>
      </c>
      <c r="O3298" s="582">
        <v>1.5940247782661201E-2</v>
      </c>
      <c r="P3298" s="582">
        <v>3.48504726094203</v>
      </c>
      <c r="Q3298" s="582">
        <v>1803.6068051656052</v>
      </c>
      <c r="R3298" s="582">
        <v>0.16226178036110125</v>
      </c>
      <c r="S3298" s="582">
        <v>9.1510209293725525E-2</v>
      </c>
      <c r="T3298" s="582">
        <v>1.5676696260925323E-2</v>
      </c>
      <c r="U3298" s="582">
        <v>3.4961492904524922</v>
      </c>
      <c r="V3298" s="582">
        <v>1833.997067769365</v>
      </c>
      <c r="W3298" s="582">
        <v>0.1628290154609805</v>
      </c>
      <c r="X3298" s="582">
        <v>9.9445632076822166E-2</v>
      </c>
      <c r="Y3298" s="582">
        <v>1.5940247258792249E-2</v>
      </c>
    </row>
    <row r="3299" spans="1:25" x14ac:dyDescent="0.3">
      <c r="A3299" s="310" t="s">
        <v>5706</v>
      </c>
      <c r="B3299" s="310" t="s">
        <v>2195</v>
      </c>
      <c r="C3299" s="310" t="s">
        <v>5578</v>
      </c>
      <c r="D3299" s="36">
        <v>1</v>
      </c>
      <c r="E3299" s="36">
        <v>2030</v>
      </c>
      <c r="F3299" s="578">
        <v>8.121104160829109</v>
      </c>
      <c r="G3299" s="578">
        <v>7911.2919464111301</v>
      </c>
      <c r="H3299" s="578">
        <v>0.86500984607361353</v>
      </c>
      <c r="I3299" s="578">
        <v>0.21830738968371077</v>
      </c>
      <c r="J3299" s="578">
        <v>6.8117870405937225E-2</v>
      </c>
      <c r="K3299" s="578">
        <v>8.173291485607475</v>
      </c>
      <c r="L3299" s="578">
        <v>7964.5458170572856</v>
      </c>
      <c r="M3299" s="578">
        <v>0.86715817705892995</v>
      </c>
      <c r="N3299" s="578">
        <v>0.2201544847339385</v>
      </c>
      <c r="O3299" s="578">
        <v>6.8576306027049796E-2</v>
      </c>
      <c r="P3299" s="578">
        <v>8.1211035969957539</v>
      </c>
      <c r="Q3299" s="578">
        <v>7911.2918395996039</v>
      </c>
      <c r="R3299" s="578">
        <v>0.86500984644953827</v>
      </c>
      <c r="S3299" s="578">
        <v>0.21830738817031151</v>
      </c>
      <c r="T3299" s="578">
        <v>6.8117870405937225E-2</v>
      </c>
      <c r="U3299" s="578">
        <v>8.1732914383264834</v>
      </c>
      <c r="V3299" s="578">
        <v>7964.5458679199182</v>
      </c>
      <c r="W3299" s="578">
        <v>0.86715817660054473</v>
      </c>
      <c r="X3299" s="578">
        <v>0.22015449051589928</v>
      </c>
      <c r="Y3299" s="578">
        <v>6.8576306027049796E-2</v>
      </c>
    </row>
    <row r="3300" spans="1:25" x14ac:dyDescent="0.3">
      <c r="A3300" s="310" t="s">
        <v>5707</v>
      </c>
      <c r="B3300" s="310" t="s">
        <v>2195</v>
      </c>
      <c r="C3300" s="310" t="s">
        <v>5578</v>
      </c>
      <c r="D3300" s="36">
        <v>2</v>
      </c>
      <c r="E3300" s="36">
        <v>2030</v>
      </c>
      <c r="F3300" s="578">
        <v>4.3584357721897451</v>
      </c>
      <c r="G3300" s="578">
        <v>4405.7013346354124</v>
      </c>
      <c r="H3300" s="578">
        <v>0.48980511616294525</v>
      </c>
      <c r="I3300" s="578">
        <v>0.11567375562541751</v>
      </c>
      <c r="J3300" s="578">
        <v>3.7933812942355823E-2</v>
      </c>
      <c r="K3300" s="578">
        <v>4.4435984192252027</v>
      </c>
      <c r="L3300" s="578">
        <v>4479.1328786214126</v>
      </c>
      <c r="M3300" s="578">
        <v>0.49510320340656655</v>
      </c>
      <c r="N3300" s="578">
        <v>0.11728810532561751</v>
      </c>
      <c r="O3300" s="578">
        <v>3.8566061101543349E-2</v>
      </c>
      <c r="P3300" s="578">
        <v>4.3584358752409527</v>
      </c>
      <c r="Q3300" s="578">
        <v>4405.7013346354124</v>
      </c>
      <c r="R3300" s="578">
        <v>0.48980511621508976</v>
      </c>
      <c r="S3300" s="578">
        <v>0.11567375869102101</v>
      </c>
      <c r="T3300" s="578">
        <v>3.7933812942355823E-2</v>
      </c>
      <c r="U3300" s="578">
        <v>4.4435985235492446</v>
      </c>
      <c r="V3300" s="578">
        <v>4479.1328786214126</v>
      </c>
      <c r="W3300" s="578">
        <v>0.49510320335442248</v>
      </c>
      <c r="X3300" s="578">
        <v>0.11728810804197501</v>
      </c>
      <c r="Y3300" s="578">
        <v>3.8566061101543349E-2</v>
      </c>
    </row>
    <row r="3301" spans="1:25" x14ac:dyDescent="0.3">
      <c r="A3301" s="310" t="s">
        <v>5708</v>
      </c>
      <c r="B3301" s="310" t="s">
        <v>2195</v>
      </c>
      <c r="C3301" s="310" t="s">
        <v>5578</v>
      </c>
      <c r="D3301" s="36">
        <v>3</v>
      </c>
      <c r="E3301" s="36">
        <v>2030</v>
      </c>
      <c r="F3301" s="578">
        <v>2.6303970816790399</v>
      </c>
      <c r="G3301" s="578">
        <v>2766.4713185628198</v>
      </c>
      <c r="H3301" s="578">
        <v>0.27298265845335301</v>
      </c>
      <c r="I3301" s="578">
        <v>7.0928082917816909E-2</v>
      </c>
      <c r="J3301" s="578">
        <v>2.3819805433352749E-2</v>
      </c>
      <c r="K3301" s="578">
        <v>2.6193643318243449</v>
      </c>
      <c r="L3301" s="578">
        <v>2741.8512140909775</v>
      </c>
      <c r="M3301" s="578">
        <v>0.27302617944466551</v>
      </c>
      <c r="N3301" s="578">
        <v>7.0189001038670498E-2</v>
      </c>
      <c r="O3301" s="578">
        <v>2.3607805371284422E-2</v>
      </c>
      <c r="P3301" s="578">
        <v>2.6303970295252777</v>
      </c>
      <c r="Q3301" s="578">
        <v>2766.4713185628198</v>
      </c>
      <c r="R3301" s="578">
        <v>0.27298265953989598</v>
      </c>
      <c r="S3301" s="578">
        <v>7.0928076107520582E-2</v>
      </c>
      <c r="T3301" s="578">
        <v>2.3819805433352749E-2</v>
      </c>
      <c r="U3301" s="578">
        <v>2.6193643839625675</v>
      </c>
      <c r="V3301" s="578">
        <v>2741.8512140909775</v>
      </c>
      <c r="W3301" s="578">
        <v>0.27302617998793699</v>
      </c>
      <c r="X3301" s="578">
        <v>7.0189001038670498E-2</v>
      </c>
      <c r="Y3301" s="578">
        <v>2.3607805371284422E-2</v>
      </c>
    </row>
    <row r="3302" spans="1:25" x14ac:dyDescent="0.3">
      <c r="A3302" s="310" t="s">
        <v>5709</v>
      </c>
      <c r="B3302" s="310" t="s">
        <v>2195</v>
      </c>
      <c r="C3302" s="310" t="s">
        <v>5578</v>
      </c>
      <c r="D3302" s="36">
        <v>4</v>
      </c>
      <c r="E3302" s="36">
        <v>2030</v>
      </c>
      <c r="F3302" s="578">
        <v>2.1824111714131451</v>
      </c>
      <c r="G3302" s="578">
        <v>2457.8746223449648</v>
      </c>
      <c r="H3302" s="578">
        <v>0.20094416367555773</v>
      </c>
      <c r="I3302" s="578">
        <v>6.2619780132081346E-2</v>
      </c>
      <c r="J3302" s="578">
        <v>2.1162842827228176E-2</v>
      </c>
      <c r="K3302" s="578">
        <v>2.1524176699595028</v>
      </c>
      <c r="L3302" s="578">
        <v>2407.7126719156877</v>
      </c>
      <c r="M3302" s="578">
        <v>0.20017984749817175</v>
      </c>
      <c r="N3302" s="578">
        <v>6.1318936292082002E-2</v>
      </c>
      <c r="O3302" s="578">
        <v>2.0730960609701723E-2</v>
      </c>
      <c r="P3302" s="578">
        <v>2.1824111180067076</v>
      </c>
      <c r="Q3302" s="578">
        <v>2457.8745702107676</v>
      </c>
      <c r="R3302" s="578">
        <v>0.20094416419063499</v>
      </c>
      <c r="S3302" s="578">
        <v>6.2619773845653953E-2</v>
      </c>
      <c r="T3302" s="578">
        <v>2.1162842827228176E-2</v>
      </c>
      <c r="U3302" s="578">
        <v>2.1524176177846677</v>
      </c>
      <c r="V3302" s="578">
        <v>2407.7126719156877</v>
      </c>
      <c r="W3302" s="578">
        <v>0.20017984850467949</v>
      </c>
      <c r="X3302" s="578">
        <v>6.1318935244344099E-2</v>
      </c>
      <c r="Y3302" s="578">
        <v>2.0730960609701723E-2</v>
      </c>
    </row>
    <row r="3303" spans="1:25" x14ac:dyDescent="0.3">
      <c r="A3303" s="310" t="s">
        <v>5710</v>
      </c>
      <c r="B3303" s="310" t="s">
        <v>2195</v>
      </c>
      <c r="C3303" s="310" t="s">
        <v>5578</v>
      </c>
      <c r="D3303" s="36">
        <v>5</v>
      </c>
      <c r="E3303" s="36">
        <v>2030</v>
      </c>
      <c r="F3303" s="578">
        <v>1.8590820312445677</v>
      </c>
      <c r="G3303" s="578">
        <v>2153.5615336100177</v>
      </c>
      <c r="H3303" s="578">
        <v>0.16049629521360875</v>
      </c>
      <c r="I3303" s="578">
        <v>5.6061001494526801E-2</v>
      </c>
      <c r="J3303" s="578">
        <v>1.8542733256860251E-2</v>
      </c>
      <c r="K3303" s="578">
        <v>1.8383857654302225</v>
      </c>
      <c r="L3303" s="578">
        <v>2116.064671834305</v>
      </c>
      <c r="M3303" s="578">
        <v>0.16010816112642048</v>
      </c>
      <c r="N3303" s="578">
        <v>5.4918298497796003E-2</v>
      </c>
      <c r="O3303" s="578">
        <v>1.8219853188687248E-2</v>
      </c>
      <c r="P3303" s="578">
        <v>1.8590819790642825</v>
      </c>
      <c r="Q3303" s="578">
        <v>2153.5615336100177</v>
      </c>
      <c r="R3303" s="578">
        <v>0.16049629743974902</v>
      </c>
      <c r="S3303" s="578">
        <v>5.6061001494526801E-2</v>
      </c>
      <c r="T3303" s="578">
        <v>1.8542733256860251E-2</v>
      </c>
      <c r="U3303" s="578">
        <v>1.8383857654301423</v>
      </c>
      <c r="V3303" s="578">
        <v>2116.064671834305</v>
      </c>
      <c r="W3303" s="578">
        <v>0.16010815965758673</v>
      </c>
      <c r="X3303" s="578">
        <v>5.4918298497796003E-2</v>
      </c>
      <c r="Y3303" s="578">
        <v>1.8219853188687248E-2</v>
      </c>
    </row>
    <row r="3304" spans="1:25" x14ac:dyDescent="0.3">
      <c r="A3304" s="310" t="s">
        <v>5711</v>
      </c>
      <c r="B3304" s="310" t="s">
        <v>2195</v>
      </c>
      <c r="C3304" s="310" t="s">
        <v>5578</v>
      </c>
      <c r="D3304" s="36">
        <v>6</v>
      </c>
      <c r="E3304" s="36">
        <v>2030</v>
      </c>
      <c r="F3304" s="578">
        <v>1.6659567016404198</v>
      </c>
      <c r="G3304" s="578">
        <v>2000.8321673075325</v>
      </c>
      <c r="H3304" s="578">
        <v>0.14111622738497875</v>
      </c>
      <c r="I3304" s="578">
        <v>5.1446398720145198E-2</v>
      </c>
      <c r="J3304" s="578">
        <v>1.7227740589684449E-2</v>
      </c>
      <c r="K3304" s="578">
        <v>1.6541780336529701</v>
      </c>
      <c r="L3304" s="578">
        <v>1975.4546483357699</v>
      </c>
      <c r="M3304" s="578">
        <v>0.14066938566005127</v>
      </c>
      <c r="N3304" s="578">
        <v>5.0558699294924701E-2</v>
      </c>
      <c r="O3304" s="578">
        <v>1.7009220900945303E-2</v>
      </c>
      <c r="P3304" s="578">
        <v>1.6659568059796199</v>
      </c>
      <c r="Q3304" s="578">
        <v>2000.8321673075325</v>
      </c>
      <c r="R3304" s="578">
        <v>0.14111622676440025</v>
      </c>
      <c r="S3304" s="578">
        <v>5.1446398720145198E-2</v>
      </c>
      <c r="T3304" s="578">
        <v>1.7227740589684449E-2</v>
      </c>
      <c r="U3304" s="578">
        <v>1.6541781901200849</v>
      </c>
      <c r="V3304" s="578">
        <v>1975.4547004699675</v>
      </c>
      <c r="W3304" s="578">
        <v>0.14066938059992548</v>
      </c>
      <c r="X3304" s="578">
        <v>5.0558698771055753E-2</v>
      </c>
      <c r="Y3304" s="578">
        <v>1.7009220900945303E-2</v>
      </c>
    </row>
    <row r="3305" spans="1:25" x14ac:dyDescent="0.3">
      <c r="A3305" s="310" t="s">
        <v>5712</v>
      </c>
      <c r="B3305" s="310" t="s">
        <v>2195</v>
      </c>
      <c r="C3305" s="310" t="s">
        <v>5578</v>
      </c>
      <c r="D3305" s="36">
        <v>7</v>
      </c>
      <c r="E3305" s="36">
        <v>2030</v>
      </c>
      <c r="F3305" s="578">
        <v>1.5832091131455026</v>
      </c>
      <c r="G3305" s="578">
        <v>1956.2189547220801</v>
      </c>
      <c r="H3305" s="578">
        <v>0.12767552234815049</v>
      </c>
      <c r="I3305" s="578">
        <v>4.8543501645326601E-2</v>
      </c>
      <c r="J3305" s="578">
        <v>1.6843637723165199E-2</v>
      </c>
      <c r="K3305" s="578">
        <v>1.575186889678355</v>
      </c>
      <c r="L3305" s="578">
        <v>1938.1988614400198</v>
      </c>
      <c r="M3305" s="578">
        <v>0.12730229890666975</v>
      </c>
      <c r="N3305" s="578">
        <v>4.7919698990881401E-2</v>
      </c>
      <c r="O3305" s="578">
        <v>1.6688448900822501E-2</v>
      </c>
      <c r="P3305" s="578">
        <v>1.5832090609862126</v>
      </c>
      <c r="Q3305" s="578">
        <v>1956.2189547220801</v>
      </c>
      <c r="R3305" s="578">
        <v>0.1276755218602065</v>
      </c>
      <c r="S3305" s="578">
        <v>4.8543501645326601E-2</v>
      </c>
      <c r="T3305" s="578">
        <v>1.6843637723165199E-2</v>
      </c>
      <c r="U3305" s="578">
        <v>1.5751868896416725</v>
      </c>
      <c r="V3305" s="578">
        <v>1938.1988614400198</v>
      </c>
      <c r="W3305" s="578">
        <v>0.12730229945615651</v>
      </c>
      <c r="X3305" s="578">
        <v>4.7919698990881401E-2</v>
      </c>
      <c r="Y3305" s="578">
        <v>1.6688448900822501E-2</v>
      </c>
    </row>
    <row r="3306" spans="1:25" x14ac:dyDescent="0.3">
      <c r="A3306" s="310" t="s">
        <v>5713</v>
      </c>
      <c r="B3306" s="310" t="s">
        <v>2195</v>
      </c>
      <c r="C3306" s="310" t="s">
        <v>5578</v>
      </c>
      <c r="D3306" s="36">
        <v>8</v>
      </c>
      <c r="E3306" s="36">
        <v>2030</v>
      </c>
      <c r="F3306" s="578">
        <v>1.3546667973198476</v>
      </c>
      <c r="G3306" s="578">
        <v>1632.8049990336026</v>
      </c>
      <c r="H3306" s="578">
        <v>0.11107905642544776</v>
      </c>
      <c r="I3306" s="578">
        <v>3.7748400121927199E-2</v>
      </c>
      <c r="J3306" s="578">
        <v>1.4059096788211376E-2</v>
      </c>
      <c r="K3306" s="578">
        <v>1.3647412734729825</v>
      </c>
      <c r="L3306" s="578">
        <v>1648.0845654805473</v>
      </c>
      <c r="M3306" s="578">
        <v>0.11145020341261075</v>
      </c>
      <c r="N3306" s="578">
        <v>3.8171200081705998E-2</v>
      </c>
      <c r="O3306" s="578">
        <v>1.4190590620273676E-2</v>
      </c>
      <c r="P3306" s="578">
        <v>1.3546666408526149</v>
      </c>
      <c r="Q3306" s="578">
        <v>1632.8049990336026</v>
      </c>
      <c r="R3306" s="578">
        <v>0.11107905694946825</v>
      </c>
      <c r="S3306" s="578">
        <v>3.7748400121927199E-2</v>
      </c>
      <c r="T3306" s="578">
        <v>1.4059096788211376E-2</v>
      </c>
      <c r="U3306" s="578">
        <v>1.36474127348333</v>
      </c>
      <c r="V3306" s="578">
        <v>1648.0845654805473</v>
      </c>
      <c r="W3306" s="578">
        <v>0.11145020391541</v>
      </c>
      <c r="X3306" s="578">
        <v>3.8171200081705998E-2</v>
      </c>
      <c r="Y3306" s="578">
        <v>1.4190590620273676E-2</v>
      </c>
    </row>
    <row r="3307" spans="1:25" x14ac:dyDescent="0.3">
      <c r="A3307" s="310" t="s">
        <v>5714</v>
      </c>
      <c r="B3307" s="310" t="s">
        <v>2195</v>
      </c>
      <c r="C3307" s="310" t="s">
        <v>5578</v>
      </c>
      <c r="D3307" s="36">
        <v>9</v>
      </c>
      <c r="E3307" s="36">
        <v>2030</v>
      </c>
      <c r="F3307" s="578">
        <v>1.2883892264864749</v>
      </c>
      <c r="G3307" s="578">
        <v>1582.34324900309</v>
      </c>
      <c r="H3307" s="578">
        <v>0.10293204606568876</v>
      </c>
      <c r="I3307" s="578">
        <v>3.4769400022923898E-2</v>
      </c>
      <c r="J3307" s="578">
        <v>1.3624657217102699E-2</v>
      </c>
      <c r="K3307" s="578">
        <v>1.30456177504591</v>
      </c>
      <c r="L3307" s="578">
        <v>1612.1298942565877</v>
      </c>
      <c r="M3307" s="578">
        <v>0.10367947278215625</v>
      </c>
      <c r="N3307" s="578">
        <v>3.5763891937676748E-2</v>
      </c>
      <c r="O3307" s="578">
        <v>1.38810803473461E-2</v>
      </c>
      <c r="P3307" s="578">
        <v>1.2883890699930149</v>
      </c>
      <c r="Q3307" s="578">
        <v>1582.34324900309</v>
      </c>
      <c r="R3307" s="578">
        <v>0.10293204758424149</v>
      </c>
      <c r="S3307" s="578">
        <v>3.4769400022923898E-2</v>
      </c>
      <c r="T3307" s="578">
        <v>1.3624657217102699E-2</v>
      </c>
      <c r="U3307" s="578">
        <v>1.3045617750614849</v>
      </c>
      <c r="V3307" s="578">
        <v>1612.1298942565877</v>
      </c>
      <c r="W3307" s="578">
        <v>0.10367946704627651</v>
      </c>
      <c r="X3307" s="578">
        <v>3.5763886698987273E-2</v>
      </c>
      <c r="Y3307" s="578">
        <v>1.38810803473461E-2</v>
      </c>
    </row>
    <row r="3308" spans="1:25" x14ac:dyDescent="0.3">
      <c r="A3308" s="310" t="s">
        <v>5715</v>
      </c>
      <c r="B3308" s="310" t="s">
        <v>2195</v>
      </c>
      <c r="C3308" s="310" t="s">
        <v>5578</v>
      </c>
      <c r="D3308" s="36">
        <v>10</v>
      </c>
      <c r="E3308" s="36">
        <v>2030</v>
      </c>
      <c r="F3308" s="578">
        <v>1.2368355397581225</v>
      </c>
      <c r="G3308" s="578">
        <v>1543.09166590372</v>
      </c>
      <c r="H3308" s="578">
        <v>9.6595256322264775E-2</v>
      </c>
      <c r="I3308" s="578">
        <v>3.2452400773763601E-2</v>
      </c>
      <c r="J3308" s="578">
        <v>1.3286744836174499E-2</v>
      </c>
      <c r="K3308" s="578">
        <v>1.2584926620606101</v>
      </c>
      <c r="L3308" s="578">
        <v>1584.5984713236426</v>
      </c>
      <c r="M3308" s="578">
        <v>9.7715336797591562E-2</v>
      </c>
      <c r="N3308" s="578">
        <v>3.3827900886535603E-2</v>
      </c>
      <c r="O3308" s="578">
        <v>1.3644087487288376E-2</v>
      </c>
      <c r="P3308" s="578">
        <v>1.2368354360759926</v>
      </c>
      <c r="Q3308" s="578">
        <v>1543.09166590372</v>
      </c>
      <c r="R3308" s="578">
        <v>9.6595255228142662E-2</v>
      </c>
      <c r="S3308" s="578">
        <v>3.2452400773763601E-2</v>
      </c>
      <c r="T3308" s="578">
        <v>1.3286744836174499E-2</v>
      </c>
      <c r="U3308" s="578">
        <v>1.2584926105271625</v>
      </c>
      <c r="V3308" s="578">
        <v>1584.5984713236426</v>
      </c>
      <c r="W3308" s="578">
        <v>9.7715336765607619E-2</v>
      </c>
      <c r="X3308" s="578">
        <v>3.3827900886535603E-2</v>
      </c>
      <c r="Y3308" s="578">
        <v>1.3644087487288376E-2</v>
      </c>
    </row>
    <row r="3309" spans="1:25" x14ac:dyDescent="0.3">
      <c r="A3309" s="310" t="s">
        <v>5716</v>
      </c>
      <c r="B3309" s="310" t="s">
        <v>2195</v>
      </c>
      <c r="C3309" s="310" t="s">
        <v>5578</v>
      </c>
      <c r="D3309" s="36">
        <v>11</v>
      </c>
      <c r="E3309" s="36">
        <v>2030</v>
      </c>
      <c r="F3309" s="578">
        <v>1.1749982138421275</v>
      </c>
      <c r="G3309" s="578">
        <v>1469.1169853210399</v>
      </c>
      <c r="H3309" s="578">
        <v>9.0306376982577249E-2</v>
      </c>
      <c r="I3309" s="578">
        <v>2.8621108649531327E-2</v>
      </c>
      <c r="J3309" s="578">
        <v>1.2649827142013199E-2</v>
      </c>
      <c r="K3309" s="578">
        <v>1.2032607598114249</v>
      </c>
      <c r="L3309" s="578">
        <v>1523.463879903155</v>
      </c>
      <c r="M3309" s="578">
        <v>9.1824200991140914E-2</v>
      </c>
      <c r="N3309" s="578">
        <v>3.0448671556465898E-2</v>
      </c>
      <c r="O3309" s="578">
        <v>1.3117761564596202E-2</v>
      </c>
      <c r="P3309" s="578">
        <v>1.1749982138159449</v>
      </c>
      <c r="Q3309" s="578">
        <v>1469.1169853210399</v>
      </c>
      <c r="R3309" s="578">
        <v>9.0306375939993175E-2</v>
      </c>
      <c r="S3309" s="578">
        <v>2.8621103507854625E-2</v>
      </c>
      <c r="T3309" s="578">
        <v>1.2649827142013199E-2</v>
      </c>
      <c r="U3309" s="578">
        <v>1.20326075977997</v>
      </c>
      <c r="V3309" s="578">
        <v>1523.463879903155</v>
      </c>
      <c r="W3309" s="578">
        <v>9.1824201011756118E-2</v>
      </c>
      <c r="X3309" s="578">
        <v>3.0448671459453149E-2</v>
      </c>
      <c r="Y3309" s="578">
        <v>1.3117761564596202E-2</v>
      </c>
    </row>
    <row r="3310" spans="1:25" x14ac:dyDescent="0.3">
      <c r="A3310" s="310" t="s">
        <v>5717</v>
      </c>
      <c r="B3310" s="310" t="s">
        <v>2195</v>
      </c>
      <c r="C3310" s="310" t="s">
        <v>5578</v>
      </c>
      <c r="D3310" s="36">
        <v>12</v>
      </c>
      <c r="E3310" s="36">
        <v>2030</v>
      </c>
      <c r="F3310" s="578">
        <v>1.122696013076085</v>
      </c>
      <c r="G3310" s="578">
        <v>1397.0035718282024</v>
      </c>
      <c r="H3310" s="578">
        <v>8.4734739350096761E-2</v>
      </c>
      <c r="I3310" s="578">
        <v>2.4490140378475099E-2</v>
      </c>
      <c r="J3310" s="578">
        <v>1.2028947880025925E-2</v>
      </c>
      <c r="K3310" s="578">
        <v>1.1542762187506548</v>
      </c>
      <c r="L3310" s="578">
        <v>1459.0824521382599</v>
      </c>
      <c r="M3310" s="578">
        <v>8.6480248175575952E-2</v>
      </c>
      <c r="N3310" s="578">
        <v>2.6675989851355501E-2</v>
      </c>
      <c r="O3310" s="578">
        <v>1.2563409468081401E-2</v>
      </c>
      <c r="P3310" s="578">
        <v>1.1226959087731099</v>
      </c>
      <c r="Q3310" s="578">
        <v>1397.0035718282024</v>
      </c>
      <c r="R3310" s="578">
        <v>8.4734738842143956E-2</v>
      </c>
      <c r="S3310" s="578">
        <v>2.4490140378475099E-2</v>
      </c>
      <c r="T3310" s="578">
        <v>1.2028947880025925E-2</v>
      </c>
      <c r="U3310" s="578">
        <v>1.1542761144165699</v>
      </c>
      <c r="V3310" s="578">
        <v>1459.0825042724575</v>
      </c>
      <c r="W3310" s="578">
        <v>8.6480248649119518E-2</v>
      </c>
      <c r="X3310" s="578">
        <v>2.6675989851355501E-2</v>
      </c>
      <c r="Y3310" s="578">
        <v>1.2563409468081401E-2</v>
      </c>
    </row>
    <row r="3311" spans="1:25" x14ac:dyDescent="0.3">
      <c r="A3311" s="310" t="s">
        <v>5718</v>
      </c>
      <c r="B3311" s="310" t="s">
        <v>2195</v>
      </c>
      <c r="C3311" s="310" t="s">
        <v>5578</v>
      </c>
      <c r="D3311" s="36">
        <v>13</v>
      </c>
      <c r="E3311" s="36">
        <v>2030</v>
      </c>
      <c r="F3311" s="578">
        <v>1.1420331529204324</v>
      </c>
      <c r="G3311" s="578">
        <v>1426.5646934509225</v>
      </c>
      <c r="H3311" s="578">
        <v>8.2195679384161224E-2</v>
      </c>
      <c r="I3311" s="578">
        <v>2.2786875953897799E-2</v>
      </c>
      <c r="J3311" s="578">
        <v>1.2283389572985401E-2</v>
      </c>
      <c r="K3311" s="578">
        <v>1.1707217205509199</v>
      </c>
      <c r="L3311" s="578">
        <v>1486.4519856770773</v>
      </c>
      <c r="M3311" s="578">
        <v>8.3946517343065269E-2</v>
      </c>
      <c r="N3311" s="578">
        <v>2.5035750120878199E-2</v>
      </c>
      <c r="O3311" s="578">
        <v>1.2798981178396625E-2</v>
      </c>
      <c r="P3311" s="578">
        <v>1.1420331522684024</v>
      </c>
      <c r="Q3311" s="578">
        <v>1426.5647977193125</v>
      </c>
      <c r="R3311" s="578">
        <v>8.2195679922127313E-2</v>
      </c>
      <c r="S3311" s="578">
        <v>2.27868696674704E-2</v>
      </c>
      <c r="T3311" s="578">
        <v>1.2283389572985401E-2</v>
      </c>
      <c r="U3311" s="578">
        <v>1.1707216684020474</v>
      </c>
      <c r="V3311" s="578">
        <v>1486.4519856770773</v>
      </c>
      <c r="W3311" s="578">
        <v>8.3946517805088605E-2</v>
      </c>
      <c r="X3311" s="578">
        <v>2.5035750120878199E-2</v>
      </c>
      <c r="Y3311" s="578">
        <v>1.2798981178396625E-2</v>
      </c>
    </row>
    <row r="3312" spans="1:25" x14ac:dyDescent="0.3">
      <c r="A3312" s="310" t="s">
        <v>5719</v>
      </c>
      <c r="B3312" s="310" t="s">
        <v>2195</v>
      </c>
      <c r="C3312" s="310" t="s">
        <v>5578</v>
      </c>
      <c r="D3312" s="36">
        <v>14</v>
      </c>
      <c r="E3312" s="36">
        <v>2030</v>
      </c>
      <c r="F3312" s="578">
        <v>1.1981490222896074</v>
      </c>
      <c r="G3312" s="578">
        <v>1523.0584348042748</v>
      </c>
      <c r="H3312" s="578">
        <v>8.203111783950584E-2</v>
      </c>
      <c r="I3312" s="578">
        <v>2.3162160534411599E-2</v>
      </c>
      <c r="J3312" s="578">
        <v>1.3114359355919626E-2</v>
      </c>
      <c r="K3312" s="578">
        <v>1.2203938623544699</v>
      </c>
      <c r="L3312" s="578">
        <v>1573.8542785644474</v>
      </c>
      <c r="M3312" s="578">
        <v>8.3563296024900952E-2</v>
      </c>
      <c r="N3312" s="578">
        <v>2.5261137227062073E-2</v>
      </c>
      <c r="O3312" s="578">
        <v>1.3551703091555551E-2</v>
      </c>
      <c r="P3312" s="578">
        <v>1.1981490744590575</v>
      </c>
      <c r="Q3312" s="578">
        <v>1523.0584348042748</v>
      </c>
      <c r="R3312" s="578">
        <v>8.2031111547773122E-2</v>
      </c>
      <c r="S3312" s="578">
        <v>2.3162160534411599E-2</v>
      </c>
      <c r="T3312" s="578">
        <v>1.3114359355919626E-2</v>
      </c>
      <c r="U3312" s="578">
        <v>1.2203939145397951</v>
      </c>
      <c r="V3312" s="578">
        <v>1573.8542785644474</v>
      </c>
      <c r="W3312" s="578">
        <v>8.3563295463894349E-2</v>
      </c>
      <c r="X3312" s="578">
        <v>2.5261137066991023E-2</v>
      </c>
      <c r="Y3312" s="578">
        <v>1.3551703091555551E-2</v>
      </c>
    </row>
    <row r="3313" spans="1:25" x14ac:dyDescent="0.3">
      <c r="A3313" s="310" t="s">
        <v>5720</v>
      </c>
      <c r="B3313" s="310" t="s">
        <v>2195</v>
      </c>
      <c r="C3313" s="310" t="s">
        <v>5578</v>
      </c>
      <c r="D3313" s="36">
        <v>15</v>
      </c>
      <c r="E3313" s="36">
        <v>2030</v>
      </c>
      <c r="F3313" s="578">
        <v>1.2462486384526901</v>
      </c>
      <c r="G3313" s="578">
        <v>1605.7622845967551</v>
      </c>
      <c r="H3313" s="578">
        <v>8.1890007697438649E-2</v>
      </c>
      <c r="I3313" s="578">
        <v>2.3483810480684E-2</v>
      </c>
      <c r="J3313" s="578">
        <v>1.3826621919482274E-2</v>
      </c>
      <c r="K3313" s="578">
        <v>1.2632033112999199</v>
      </c>
      <c r="L3313" s="578">
        <v>1648.7007064819275</v>
      </c>
      <c r="M3313" s="578">
        <v>8.3235847324734338E-2</v>
      </c>
      <c r="N3313" s="578">
        <v>2.5353493518196005E-2</v>
      </c>
      <c r="O3313" s="578">
        <v>1.4196279128858175E-2</v>
      </c>
      <c r="P3313" s="578">
        <v>1.2462485862830175</v>
      </c>
      <c r="Q3313" s="578">
        <v>1605.7622845967551</v>
      </c>
      <c r="R3313" s="578">
        <v>8.1890008196751254E-2</v>
      </c>
      <c r="S3313" s="578">
        <v>2.3483810480684E-2</v>
      </c>
      <c r="T3313" s="578">
        <v>1.3826621919482274E-2</v>
      </c>
      <c r="U3313" s="578">
        <v>1.2632033628432602</v>
      </c>
      <c r="V3313" s="578">
        <v>1648.7007064819275</v>
      </c>
      <c r="W3313" s="578">
        <v>8.323584727698588E-2</v>
      </c>
      <c r="X3313" s="578">
        <v>2.5353491422720201E-2</v>
      </c>
      <c r="Y3313" s="578">
        <v>1.4196279128858175E-2</v>
      </c>
    </row>
    <row r="3314" spans="1:25" x14ac:dyDescent="0.3">
      <c r="A3314" s="580" t="s">
        <v>5721</v>
      </c>
      <c r="B3314" s="580" t="s">
        <v>2195</v>
      </c>
      <c r="C3314" s="580" t="s">
        <v>5578</v>
      </c>
      <c r="D3314" s="581">
        <v>16</v>
      </c>
      <c r="E3314" s="581">
        <v>2030</v>
      </c>
      <c r="F3314" s="582">
        <v>1.3136016575038676</v>
      </c>
      <c r="G3314" s="582">
        <v>1721.27344512939</v>
      </c>
      <c r="H3314" s="582">
        <v>8.3316811579000616E-2</v>
      </c>
      <c r="I3314" s="582">
        <v>2.4345810117665647E-2</v>
      </c>
      <c r="J3314" s="582">
        <v>1.482127596197335E-2</v>
      </c>
      <c r="K3314" s="582">
        <v>1.3234413174510149</v>
      </c>
      <c r="L3314" s="582">
        <v>1753.47521845499</v>
      </c>
      <c r="M3314" s="582">
        <v>8.437931835987908E-2</v>
      </c>
      <c r="N3314" s="582">
        <v>2.6019979268312399E-2</v>
      </c>
      <c r="O3314" s="582">
        <v>1.5098468720680049E-2</v>
      </c>
      <c r="P3314" s="582">
        <v>1.3136017618226048</v>
      </c>
      <c r="Q3314" s="582">
        <v>1721.27344512939</v>
      </c>
      <c r="R3314" s="582">
        <v>8.3316811594462054E-2</v>
      </c>
      <c r="S3314" s="582">
        <v>2.4345810117665651E-2</v>
      </c>
      <c r="T3314" s="582">
        <v>1.482127596197335E-2</v>
      </c>
      <c r="U3314" s="582">
        <v>1.3234412653073324</v>
      </c>
      <c r="V3314" s="582">
        <v>1753.47521845499</v>
      </c>
      <c r="W3314" s="582">
        <v>8.4379319420046728E-2</v>
      </c>
      <c r="X3314" s="582">
        <v>2.6019979268312399E-2</v>
      </c>
      <c r="Y3314" s="582">
        <v>1.5098468720680049E-2</v>
      </c>
    </row>
    <row r="3315" spans="1:25" x14ac:dyDescent="0.3">
      <c r="A3315" s="310" t="s">
        <v>5722</v>
      </c>
      <c r="B3315" s="310" t="s">
        <v>2194</v>
      </c>
      <c r="C3315" s="310" t="s">
        <v>5578</v>
      </c>
      <c r="D3315" s="36">
        <v>1</v>
      </c>
      <c r="E3315" s="36">
        <v>2012</v>
      </c>
      <c r="F3315" s="578">
        <v>29.951419288742375</v>
      </c>
      <c r="G3315" s="578">
        <v>6613.3922424316379</v>
      </c>
      <c r="H3315" s="578">
        <v>32.316427376121254</v>
      </c>
      <c r="I3315" s="578">
        <v>0.37241065177537724</v>
      </c>
      <c r="J3315" s="578">
        <v>0.13179955414185876</v>
      </c>
      <c r="K3315" s="578">
        <v>30.353975657503376</v>
      </c>
      <c r="L3315" s="578">
        <v>6681.8612772623655</v>
      </c>
      <c r="M3315" s="578">
        <v>32.613451679004299</v>
      </c>
      <c r="N3315" s="578">
        <v>0.37861738398350953</v>
      </c>
      <c r="O3315" s="578">
        <v>0.13316406107818052</v>
      </c>
      <c r="P3315" s="578">
        <v>29.951420331875802</v>
      </c>
      <c r="Q3315" s="578">
        <v>6613.3922424316379</v>
      </c>
      <c r="R3315" s="578">
        <v>32.316424574780527</v>
      </c>
      <c r="S3315" s="578">
        <v>0.37241065715231003</v>
      </c>
      <c r="T3315" s="578">
        <v>0.13179954894197451</v>
      </c>
      <c r="U3315" s="578">
        <v>30.353975121061548</v>
      </c>
      <c r="V3315" s="578">
        <v>6681.8612772623655</v>
      </c>
      <c r="W3315" s="578">
        <v>32.6134500879173</v>
      </c>
      <c r="X3315" s="578">
        <v>0.37861736845782901</v>
      </c>
      <c r="Y3315" s="578">
        <v>0.13316406107818052</v>
      </c>
    </row>
    <row r="3316" spans="1:25" x14ac:dyDescent="0.3">
      <c r="A3316" s="310" t="s">
        <v>5723</v>
      </c>
      <c r="B3316" s="310" t="s">
        <v>2194</v>
      </c>
      <c r="C3316" s="310" t="s">
        <v>5578</v>
      </c>
      <c r="D3316" s="36">
        <v>2</v>
      </c>
      <c r="E3316" s="36">
        <v>2012</v>
      </c>
      <c r="F3316" s="578">
        <v>19.491887922636948</v>
      </c>
      <c r="G3316" s="578">
        <v>3982.9612528482994</v>
      </c>
      <c r="H3316" s="578">
        <v>19.583743674253675</v>
      </c>
      <c r="I3316" s="578">
        <v>0.27403555381533723</v>
      </c>
      <c r="J3316" s="578">
        <v>7.9377218460043253E-2</v>
      </c>
      <c r="K3316" s="578">
        <v>19.752105179460102</v>
      </c>
      <c r="L3316" s="578">
        <v>4022.6253814697225</v>
      </c>
      <c r="M3316" s="578">
        <v>19.651592013348477</v>
      </c>
      <c r="N3316" s="578">
        <v>0.27345692096908603</v>
      </c>
      <c r="O3316" s="578">
        <v>8.0167679504180897E-2</v>
      </c>
      <c r="P3316" s="578">
        <v>19.491887922632124</v>
      </c>
      <c r="Q3316" s="578">
        <v>3982.9612528482994</v>
      </c>
      <c r="R3316" s="578">
        <v>19.583743970647127</v>
      </c>
      <c r="S3316" s="578">
        <v>0.27403554861545298</v>
      </c>
      <c r="T3316" s="578">
        <v>7.9377218460043253E-2</v>
      </c>
      <c r="U3316" s="578">
        <v>19.752105189409676</v>
      </c>
      <c r="V3316" s="578">
        <v>4022.6254348754828</v>
      </c>
      <c r="W3316" s="578">
        <v>19.651592714711949</v>
      </c>
      <c r="X3316" s="578">
        <v>0.27345692117766374</v>
      </c>
      <c r="Y3316" s="578">
        <v>8.0167678999714498E-2</v>
      </c>
    </row>
    <row r="3317" spans="1:25" x14ac:dyDescent="0.3">
      <c r="A3317" s="310" t="s">
        <v>5724</v>
      </c>
      <c r="B3317" s="310" t="s">
        <v>2194</v>
      </c>
      <c r="C3317" s="310" t="s">
        <v>5578</v>
      </c>
      <c r="D3317" s="36">
        <v>3</v>
      </c>
      <c r="E3317" s="36">
        <v>2012</v>
      </c>
      <c r="F3317" s="578">
        <v>14.959864040031425</v>
      </c>
      <c r="G3317" s="578">
        <v>2794.1343943277952</v>
      </c>
      <c r="H3317" s="578">
        <v>13.242074687945776</v>
      </c>
      <c r="I3317" s="578">
        <v>0.21609698126606675</v>
      </c>
      <c r="J3317" s="578">
        <v>5.5684832176969651E-2</v>
      </c>
      <c r="K3317" s="578">
        <v>14.551139268026674</v>
      </c>
      <c r="L3317" s="578">
        <v>2729.6769065856897</v>
      </c>
      <c r="M3317" s="578">
        <v>12.9176204000056</v>
      </c>
      <c r="N3317" s="578">
        <v>0.20783929481331076</v>
      </c>
      <c r="O3317" s="578">
        <v>5.4400263257169422E-2</v>
      </c>
      <c r="P3317" s="578">
        <v>14.959864040015976</v>
      </c>
      <c r="Q3317" s="578">
        <v>2794.1343943277952</v>
      </c>
      <c r="R3317" s="578">
        <v>13.242075150463851</v>
      </c>
      <c r="S3317" s="578">
        <v>0.21609699171797975</v>
      </c>
      <c r="T3317" s="578">
        <v>5.5684831653100703E-2</v>
      </c>
      <c r="U3317" s="578">
        <v>14.55113875145825</v>
      </c>
      <c r="V3317" s="578">
        <v>2729.6768544514921</v>
      </c>
      <c r="W3317" s="578">
        <v>12.917620866928051</v>
      </c>
      <c r="X3317" s="578">
        <v>0.20783932619451601</v>
      </c>
      <c r="Y3317" s="578">
        <v>5.440026378103837E-2</v>
      </c>
    </row>
    <row r="3318" spans="1:25" x14ac:dyDescent="0.3">
      <c r="A3318" s="310" t="s">
        <v>5725</v>
      </c>
      <c r="B3318" s="310" t="s">
        <v>2194</v>
      </c>
      <c r="C3318" s="310" t="s">
        <v>5578</v>
      </c>
      <c r="D3318" s="36">
        <v>4</v>
      </c>
      <c r="E3318" s="36">
        <v>2012</v>
      </c>
      <c r="F3318" s="578">
        <v>14.909752068111301</v>
      </c>
      <c r="G3318" s="578">
        <v>2674.1918411254824</v>
      </c>
      <c r="H3318" s="578">
        <v>11.85779136296085</v>
      </c>
      <c r="I3318" s="578">
        <v>0.33089336912234946</v>
      </c>
      <c r="J3318" s="578">
        <v>5.3294459163832124E-2</v>
      </c>
      <c r="K3318" s="578">
        <v>14.436571220436175</v>
      </c>
      <c r="L3318" s="578">
        <v>2595.0271670023549</v>
      </c>
      <c r="M3318" s="578">
        <v>11.540405178461976</v>
      </c>
      <c r="N3318" s="578">
        <v>0.31393212946689603</v>
      </c>
      <c r="O3318" s="578">
        <v>5.1716777088586199E-2</v>
      </c>
      <c r="P3318" s="578">
        <v>14.9097520681013</v>
      </c>
      <c r="Q3318" s="578">
        <v>2674.1918932596773</v>
      </c>
      <c r="R3318" s="578">
        <v>11.85779168293805</v>
      </c>
      <c r="S3318" s="578">
        <v>0.33089337429798071</v>
      </c>
      <c r="T3318" s="578">
        <v>5.3294459163832124E-2</v>
      </c>
      <c r="U3318" s="578">
        <v>14.4365712204362</v>
      </c>
      <c r="V3318" s="578">
        <v>2595.0272191365502</v>
      </c>
      <c r="W3318" s="578">
        <v>11.540405033049499</v>
      </c>
      <c r="X3318" s="578">
        <v>0.31393213453702573</v>
      </c>
      <c r="Y3318" s="578">
        <v>5.171677761245512E-2</v>
      </c>
    </row>
    <row r="3319" spans="1:25" x14ac:dyDescent="0.3">
      <c r="A3319" s="310" t="s">
        <v>5726</v>
      </c>
      <c r="B3319" s="310" t="s">
        <v>2194</v>
      </c>
      <c r="C3319" s="310" t="s">
        <v>5578</v>
      </c>
      <c r="D3319" s="36">
        <v>5</v>
      </c>
      <c r="E3319" s="36">
        <v>2012</v>
      </c>
      <c r="F3319" s="578">
        <v>12.486423944678725</v>
      </c>
      <c r="G3319" s="578">
        <v>2273.9684066772397</v>
      </c>
      <c r="H3319" s="578">
        <v>9.3885689499535676</v>
      </c>
      <c r="I3319" s="578">
        <v>0.22648449679157501</v>
      </c>
      <c r="J3319" s="578">
        <v>4.5318368046234001E-2</v>
      </c>
      <c r="K3319" s="578">
        <v>12.319573429065073</v>
      </c>
      <c r="L3319" s="578">
        <v>2237.096542358393</v>
      </c>
      <c r="M3319" s="578">
        <v>9.3165550261619448</v>
      </c>
      <c r="N3319" s="578">
        <v>0.22054881890835501</v>
      </c>
      <c r="O3319" s="578">
        <v>4.4583496889875521E-2</v>
      </c>
      <c r="P3319" s="578">
        <v>12.486424466214224</v>
      </c>
      <c r="Q3319" s="578">
        <v>2273.9684066772397</v>
      </c>
      <c r="R3319" s="578">
        <v>9.3885685417238456</v>
      </c>
      <c r="S3319" s="578">
        <v>0.22648450724106278</v>
      </c>
      <c r="T3319" s="578">
        <v>4.5318368046234001E-2</v>
      </c>
      <c r="U3319" s="578">
        <v>12.319573429065073</v>
      </c>
      <c r="V3319" s="578">
        <v>2237.0965944925874</v>
      </c>
      <c r="W3319" s="578">
        <v>9.3165547005870941</v>
      </c>
      <c r="X3319" s="578">
        <v>0.22054880317955347</v>
      </c>
      <c r="Y3319" s="578">
        <v>4.4583496889875521E-2</v>
      </c>
    </row>
    <row r="3320" spans="1:25" x14ac:dyDescent="0.3">
      <c r="A3320" s="310" t="s">
        <v>5727</v>
      </c>
      <c r="B3320" s="310" t="s">
        <v>2194</v>
      </c>
      <c r="C3320" s="310" t="s">
        <v>5578</v>
      </c>
      <c r="D3320" s="36">
        <v>6</v>
      </c>
      <c r="E3320" s="36">
        <v>2012</v>
      </c>
      <c r="F3320" s="578">
        <v>11.88053406187945</v>
      </c>
      <c r="G3320" s="578">
        <v>2148.4003219604451</v>
      </c>
      <c r="H3320" s="578">
        <v>8.5761203917645581</v>
      </c>
      <c r="I3320" s="578">
        <v>0.24721780359444226</v>
      </c>
      <c r="J3320" s="578">
        <v>4.2815882984238329E-2</v>
      </c>
      <c r="K3320" s="578">
        <v>11.874035425432576</v>
      </c>
      <c r="L3320" s="578">
        <v>2136.632593790685</v>
      </c>
      <c r="M3320" s="578">
        <v>8.6240432560977425</v>
      </c>
      <c r="N3320" s="578">
        <v>0.24309064525126173</v>
      </c>
      <c r="O3320" s="578">
        <v>4.2581391093941975E-2</v>
      </c>
      <c r="P3320" s="578">
        <v>11.880531975716725</v>
      </c>
      <c r="Q3320" s="578">
        <v>2148.4003219604451</v>
      </c>
      <c r="R3320" s="578">
        <v>8.5761201343605773</v>
      </c>
      <c r="S3320" s="578">
        <v>0.24721780894954723</v>
      </c>
      <c r="T3320" s="578">
        <v>4.2815882984238329E-2</v>
      </c>
      <c r="U3320" s="578">
        <v>11.874035430404675</v>
      </c>
      <c r="V3320" s="578">
        <v>2136.632593790685</v>
      </c>
      <c r="W3320" s="578">
        <v>8.6240431863213054</v>
      </c>
      <c r="X3320" s="578">
        <v>0.24309063456530525</v>
      </c>
      <c r="Y3320" s="578">
        <v>4.2581391093941975E-2</v>
      </c>
    </row>
    <row r="3321" spans="1:25" x14ac:dyDescent="0.3">
      <c r="A3321" s="310" t="s">
        <v>5728</v>
      </c>
      <c r="B3321" s="310" t="s">
        <v>2194</v>
      </c>
      <c r="C3321" s="310" t="s">
        <v>5578</v>
      </c>
      <c r="D3321" s="36">
        <v>7</v>
      </c>
      <c r="E3321" s="36">
        <v>2012</v>
      </c>
      <c r="F3321" s="578">
        <v>11.641427975783365</v>
      </c>
      <c r="G3321" s="578">
        <v>2073.5440953572547</v>
      </c>
      <c r="H3321" s="578">
        <v>7.6803625336712322</v>
      </c>
      <c r="I3321" s="578">
        <v>0.26867204297680702</v>
      </c>
      <c r="J3321" s="578">
        <v>4.1324075039786551E-2</v>
      </c>
      <c r="K3321" s="578">
        <v>11.729332016295402</v>
      </c>
      <c r="L3321" s="578">
        <v>2079.7318280537875</v>
      </c>
      <c r="M3321" s="578">
        <v>7.8321241275261801</v>
      </c>
      <c r="N3321" s="578">
        <v>0.26795349103364624</v>
      </c>
      <c r="O3321" s="578">
        <v>4.1447412765895301E-2</v>
      </c>
      <c r="P3321" s="578">
        <v>11.641428298647016</v>
      </c>
      <c r="Q3321" s="578">
        <v>2073.5441474914501</v>
      </c>
      <c r="R3321" s="578">
        <v>7.6803618642782849</v>
      </c>
      <c r="S3321" s="578">
        <v>0.26867206879614924</v>
      </c>
      <c r="T3321" s="578">
        <v>4.1324075039786551E-2</v>
      </c>
      <c r="U3321" s="578">
        <v>11.729332065966116</v>
      </c>
      <c r="V3321" s="578">
        <v>2079.7316716511973</v>
      </c>
      <c r="W3321" s="578">
        <v>7.832124138115125</v>
      </c>
      <c r="X3321" s="578">
        <v>0.26795348554818049</v>
      </c>
      <c r="Y3321" s="578">
        <v>4.1447412765895301E-2</v>
      </c>
    </row>
    <row r="3322" spans="1:25" x14ac:dyDescent="0.3">
      <c r="A3322" s="310" t="s">
        <v>5729</v>
      </c>
      <c r="B3322" s="310" t="s">
        <v>2194</v>
      </c>
      <c r="C3322" s="310" t="s">
        <v>5578</v>
      </c>
      <c r="D3322" s="36">
        <v>8</v>
      </c>
      <c r="E3322" s="36">
        <v>2012</v>
      </c>
      <c r="F3322" s="578">
        <v>10.03190460979218</v>
      </c>
      <c r="G3322" s="578">
        <v>1682.9151102701774</v>
      </c>
      <c r="H3322" s="578">
        <v>5.7289700944529542</v>
      </c>
      <c r="I3322" s="578">
        <v>0.16403126728861572</v>
      </c>
      <c r="J3322" s="578">
        <v>3.3539136503046948E-2</v>
      </c>
      <c r="K3322" s="578">
        <v>10.278250759395931</v>
      </c>
      <c r="L3322" s="578">
        <v>1727.8819580078075</v>
      </c>
      <c r="M3322" s="578">
        <v>6.0342434373257294</v>
      </c>
      <c r="N3322" s="578">
        <v>0.18040925121264625</v>
      </c>
      <c r="O3322" s="578">
        <v>3.4435304250412906E-2</v>
      </c>
      <c r="P3322" s="578">
        <v>10.031904043542891</v>
      </c>
      <c r="Q3322" s="578">
        <v>1682.9151102701774</v>
      </c>
      <c r="R3322" s="578">
        <v>5.7289697543601452</v>
      </c>
      <c r="S3322" s="578">
        <v>0.16403124654122275</v>
      </c>
      <c r="T3322" s="578">
        <v>3.3539137026915897E-2</v>
      </c>
      <c r="U3322" s="578">
        <v>10.278251012726273</v>
      </c>
      <c r="V3322" s="578">
        <v>1727.8819580078075</v>
      </c>
      <c r="W3322" s="578">
        <v>6.03424348213108</v>
      </c>
      <c r="X3322" s="578">
        <v>0.180409245959405</v>
      </c>
      <c r="Y3322" s="578">
        <v>3.4435304774281854E-2</v>
      </c>
    </row>
    <row r="3323" spans="1:25" x14ac:dyDescent="0.3">
      <c r="A3323" s="310" t="s">
        <v>5730</v>
      </c>
      <c r="B3323" s="310" t="s">
        <v>2194</v>
      </c>
      <c r="C3323" s="310" t="s">
        <v>5578</v>
      </c>
      <c r="D3323" s="36">
        <v>9</v>
      </c>
      <c r="E3323" s="36">
        <v>2012</v>
      </c>
      <c r="F3323" s="578">
        <v>10.10732037652024</v>
      </c>
      <c r="G3323" s="578">
        <v>1634.4213142394974</v>
      </c>
      <c r="H3323" s="578">
        <v>5.1479436905162048</v>
      </c>
      <c r="I3323" s="578">
        <v>0.17836898459548373</v>
      </c>
      <c r="J3323" s="578">
        <v>3.2572717289440299E-2</v>
      </c>
      <c r="K3323" s="578">
        <v>10.379838989017379</v>
      </c>
      <c r="L3323" s="578">
        <v>1692.1561457316025</v>
      </c>
      <c r="M3323" s="578">
        <v>5.5018201392231276</v>
      </c>
      <c r="N3323" s="578">
        <v>0.21045670023158852</v>
      </c>
      <c r="O3323" s="578">
        <v>3.3723334432579521E-2</v>
      </c>
      <c r="P3323" s="578">
        <v>10.107320316894686</v>
      </c>
      <c r="Q3323" s="578">
        <v>1634.4212621053025</v>
      </c>
      <c r="R3323" s="578">
        <v>5.1479437679906024</v>
      </c>
      <c r="S3323" s="578">
        <v>0.178368937381189</v>
      </c>
      <c r="T3323" s="578">
        <v>3.2572717289440299E-2</v>
      </c>
      <c r="U3323" s="578">
        <v>10.379838417806043</v>
      </c>
      <c r="V3323" s="578">
        <v>1692.1561457316025</v>
      </c>
      <c r="W3323" s="578">
        <v>5.5018201349497096</v>
      </c>
      <c r="X3323" s="578">
        <v>0.21045670007636824</v>
      </c>
      <c r="Y3323" s="578">
        <v>3.3723334432579521E-2</v>
      </c>
    </row>
    <row r="3324" spans="1:25" x14ac:dyDescent="0.3">
      <c r="A3324" s="310" t="s">
        <v>5731</v>
      </c>
      <c r="B3324" s="310" t="s">
        <v>2194</v>
      </c>
      <c r="C3324" s="310" t="s">
        <v>5578</v>
      </c>
      <c r="D3324" s="36">
        <v>10</v>
      </c>
      <c r="E3324" s="36">
        <v>2012</v>
      </c>
      <c r="F3324" s="578">
        <v>10.165948042089118</v>
      </c>
      <c r="G3324" s="578">
        <v>1596.7032254536898</v>
      </c>
      <c r="H3324" s="578">
        <v>4.6960308397998771</v>
      </c>
      <c r="I3324" s="578">
        <v>0.18952032256250523</v>
      </c>
      <c r="J3324" s="578">
        <v>3.1821055512409574E-2</v>
      </c>
      <c r="K3324" s="578">
        <v>10.465037198084822</v>
      </c>
      <c r="L3324" s="578">
        <v>1663.6206156412727</v>
      </c>
      <c r="M3324" s="578">
        <v>5.0794590386139999</v>
      </c>
      <c r="N3324" s="578">
        <v>0.23512180309626199</v>
      </c>
      <c r="O3324" s="578">
        <v>3.3154571622920501E-2</v>
      </c>
      <c r="P3324" s="578">
        <v>10.165948042083819</v>
      </c>
      <c r="Q3324" s="578">
        <v>1596.7032254536898</v>
      </c>
      <c r="R3324" s="578">
        <v>4.6960309030570571</v>
      </c>
      <c r="S3324" s="578">
        <v>0.18952031728501073</v>
      </c>
      <c r="T3324" s="578">
        <v>3.1821055512409574E-2</v>
      </c>
      <c r="U3324" s="578">
        <v>10.465036731165997</v>
      </c>
      <c r="V3324" s="578">
        <v>1663.6206156412727</v>
      </c>
      <c r="W3324" s="578">
        <v>5.0794590309233127</v>
      </c>
      <c r="X3324" s="578">
        <v>0.23512181861951775</v>
      </c>
      <c r="Y3324" s="578">
        <v>3.3154571622920501E-2</v>
      </c>
    </row>
    <row r="3325" spans="1:25" x14ac:dyDescent="0.3">
      <c r="A3325" s="310" t="s">
        <v>5732</v>
      </c>
      <c r="B3325" s="310" t="s">
        <v>2194</v>
      </c>
      <c r="C3325" s="310" t="s">
        <v>5578</v>
      </c>
      <c r="D3325" s="36">
        <v>11</v>
      </c>
      <c r="E3325" s="36">
        <v>2012</v>
      </c>
      <c r="F3325" s="578">
        <v>10.048277726656117</v>
      </c>
      <c r="G3325" s="578">
        <v>1509.2073987324975</v>
      </c>
      <c r="H3325" s="578">
        <v>4.09483609752108</v>
      </c>
      <c r="I3325" s="578">
        <v>0.17710073358102774</v>
      </c>
      <c r="J3325" s="578">
        <v>3.0077268873962226E-2</v>
      </c>
      <c r="K3325" s="578">
        <v>10.374300323815364</v>
      </c>
      <c r="L3325" s="578">
        <v>1586.3838729858351</v>
      </c>
      <c r="M3325" s="578">
        <v>4.5095581279335075</v>
      </c>
      <c r="N3325" s="578">
        <v>0.23416193993883377</v>
      </c>
      <c r="O3325" s="578">
        <v>3.161535233569638E-2</v>
      </c>
      <c r="P3325" s="578">
        <v>10.048277989888883</v>
      </c>
      <c r="Q3325" s="578">
        <v>1509.2073987324975</v>
      </c>
      <c r="R3325" s="578">
        <v>4.0948361104068054</v>
      </c>
      <c r="S3325" s="578">
        <v>0.17710072848543201</v>
      </c>
      <c r="T3325" s="578">
        <v>3.0077268873962226E-2</v>
      </c>
      <c r="U3325" s="578">
        <v>10.374299236040732</v>
      </c>
      <c r="V3325" s="578">
        <v>1586.3839772542276</v>
      </c>
      <c r="W3325" s="578">
        <v>4.5095582363501272</v>
      </c>
      <c r="X3325" s="578">
        <v>0.23416193983454475</v>
      </c>
      <c r="Y3325" s="578">
        <v>3.161535233569638E-2</v>
      </c>
    </row>
    <row r="3326" spans="1:25" x14ac:dyDescent="0.3">
      <c r="A3326" s="310" t="s">
        <v>5733</v>
      </c>
      <c r="B3326" s="310" t="s">
        <v>2194</v>
      </c>
      <c r="C3326" s="310" t="s">
        <v>5578</v>
      </c>
      <c r="D3326" s="36">
        <v>12</v>
      </c>
      <c r="E3326" s="36">
        <v>2012</v>
      </c>
      <c r="F3326" s="578">
        <v>9.8952818817856354</v>
      </c>
      <c r="G3326" s="578">
        <v>1412.4777946472127</v>
      </c>
      <c r="H3326" s="578">
        <v>3.4975029401151252</v>
      </c>
      <c r="I3326" s="578">
        <v>0.1564366541266885</v>
      </c>
      <c r="J3326" s="578">
        <v>2.8149529767688326E-2</v>
      </c>
      <c r="K3326" s="578">
        <v>10.228172718644567</v>
      </c>
      <c r="L3326" s="578">
        <v>1496.466573079425</v>
      </c>
      <c r="M3326" s="578">
        <v>3.9370611552003498</v>
      </c>
      <c r="N3326" s="578">
        <v>0.22327250415037225</v>
      </c>
      <c r="O3326" s="578">
        <v>2.9823376370283424E-2</v>
      </c>
      <c r="P3326" s="578">
        <v>9.8952819264889449</v>
      </c>
      <c r="Q3326" s="578">
        <v>1412.4777946472127</v>
      </c>
      <c r="R3326" s="578">
        <v>3.4975028379340025</v>
      </c>
      <c r="S3326" s="578">
        <v>0.15643665368406751</v>
      </c>
      <c r="T3326" s="578">
        <v>2.8149529767688326E-2</v>
      </c>
      <c r="U3326" s="578">
        <v>10.228172728573687</v>
      </c>
      <c r="V3326" s="578">
        <v>1496.466573079425</v>
      </c>
      <c r="W3326" s="578">
        <v>3.9370610513797102</v>
      </c>
      <c r="X3326" s="578">
        <v>0.22327251980095703</v>
      </c>
      <c r="Y3326" s="578">
        <v>2.9823376370283424E-2</v>
      </c>
    </row>
    <row r="3327" spans="1:25" x14ac:dyDescent="0.3">
      <c r="A3327" s="310" t="s">
        <v>5734</v>
      </c>
      <c r="B3327" s="310" t="s">
        <v>2194</v>
      </c>
      <c r="C3327" s="310" t="s">
        <v>5578</v>
      </c>
      <c r="D3327" s="36">
        <v>13</v>
      </c>
      <c r="E3327" s="36">
        <v>2012</v>
      </c>
      <c r="F3327" s="578">
        <v>10.082706423728238</v>
      </c>
      <c r="G3327" s="578">
        <v>1406.4563458760549</v>
      </c>
      <c r="H3327" s="578">
        <v>3.3081309615420924</v>
      </c>
      <c r="I3327" s="578">
        <v>0.16133720468981902</v>
      </c>
      <c r="J3327" s="578">
        <v>2.8029554329502025E-2</v>
      </c>
      <c r="K3327" s="578">
        <v>10.394169403087837</v>
      </c>
      <c r="L3327" s="578">
        <v>1488.3540585835724</v>
      </c>
      <c r="M3327" s="578">
        <v>3.7354004507699998</v>
      </c>
      <c r="N3327" s="578">
        <v>0.22955330369222726</v>
      </c>
      <c r="O3327" s="578">
        <v>2.9661712741168796E-2</v>
      </c>
      <c r="P3327" s="578">
        <v>10.082706433667347</v>
      </c>
      <c r="Q3327" s="578">
        <v>1406.4563458760549</v>
      </c>
      <c r="R3327" s="578">
        <v>3.3081307440903949</v>
      </c>
      <c r="S3327" s="578">
        <v>0.16133722060112551</v>
      </c>
      <c r="T3327" s="578">
        <v>2.8029554853370976E-2</v>
      </c>
      <c r="U3327" s="578">
        <v>10.394169557066213</v>
      </c>
      <c r="V3327" s="578">
        <v>1488.3540585835724</v>
      </c>
      <c r="W3327" s="578">
        <v>3.735400576231763</v>
      </c>
      <c r="X3327" s="578">
        <v>0.22955328814411222</v>
      </c>
      <c r="Y3327" s="578">
        <v>2.9661713255336477E-2</v>
      </c>
    </row>
    <row r="3328" spans="1:25" x14ac:dyDescent="0.3">
      <c r="A3328" s="310" t="s">
        <v>5735</v>
      </c>
      <c r="B3328" s="310" t="s">
        <v>2194</v>
      </c>
      <c r="C3328" s="310" t="s">
        <v>5578</v>
      </c>
      <c r="D3328" s="36">
        <v>14</v>
      </c>
      <c r="E3328" s="36">
        <v>2012</v>
      </c>
      <c r="F3328" s="578">
        <v>10.691969497305735</v>
      </c>
      <c r="G3328" s="578">
        <v>1495.8530286153125</v>
      </c>
      <c r="H3328" s="578">
        <v>3.5303466204907901</v>
      </c>
      <c r="I3328" s="578">
        <v>0.19968712499636801</v>
      </c>
      <c r="J3328" s="578">
        <v>2.9811141488607952E-2</v>
      </c>
      <c r="K3328" s="578">
        <v>10.936634505363559</v>
      </c>
      <c r="L3328" s="578">
        <v>1565.68967056274</v>
      </c>
      <c r="M3328" s="578">
        <v>3.9038241020656024</v>
      </c>
      <c r="N3328" s="578">
        <v>0.26424048316403004</v>
      </c>
      <c r="O3328" s="578">
        <v>3.1202946750757524E-2</v>
      </c>
      <c r="P3328" s="578">
        <v>10.691969914559309</v>
      </c>
      <c r="Q3328" s="578">
        <v>1495.8530286153125</v>
      </c>
      <c r="R3328" s="578">
        <v>3.5303463659874925</v>
      </c>
      <c r="S3328" s="578">
        <v>0.19968712489329199</v>
      </c>
      <c r="T3328" s="578">
        <v>2.9811140964738997E-2</v>
      </c>
      <c r="U3328" s="578">
        <v>10.936634500391213</v>
      </c>
      <c r="V3328" s="578">
        <v>1565.689722696935</v>
      </c>
      <c r="W3328" s="578">
        <v>3.9038241734548698</v>
      </c>
      <c r="X3328" s="578">
        <v>0.26424046751223301</v>
      </c>
      <c r="Y3328" s="578">
        <v>3.1202948322364376E-2</v>
      </c>
    </row>
    <row r="3329" spans="1:25" x14ac:dyDescent="0.3">
      <c r="A3329" s="310" t="s">
        <v>5736</v>
      </c>
      <c r="B3329" s="310" t="s">
        <v>2194</v>
      </c>
      <c r="C3329" s="310" t="s">
        <v>5578</v>
      </c>
      <c r="D3329" s="36">
        <v>15</v>
      </c>
      <c r="E3329" s="36">
        <v>2012</v>
      </c>
      <c r="F3329" s="578">
        <v>11.214115333554506</v>
      </c>
      <c r="G3329" s="578">
        <v>1572.4752922058051</v>
      </c>
      <c r="H3329" s="578">
        <v>3.7208128863882499</v>
      </c>
      <c r="I3329" s="578">
        <v>0.23255817835646025</v>
      </c>
      <c r="J3329" s="578">
        <v>3.133814273557313E-2</v>
      </c>
      <c r="K3329" s="578">
        <v>11.409190794823001</v>
      </c>
      <c r="L3329" s="578">
        <v>1630.9353345235127</v>
      </c>
      <c r="M3329" s="578">
        <v>4.0390983122827748</v>
      </c>
      <c r="N3329" s="578">
        <v>0.29061575911691701</v>
      </c>
      <c r="O3329" s="578">
        <v>3.2503194253270778E-2</v>
      </c>
      <c r="P3329" s="578">
        <v>11.21411423583031</v>
      </c>
      <c r="Q3329" s="578">
        <v>1572.4752922058051</v>
      </c>
      <c r="R3329" s="578">
        <v>3.7208128078733926</v>
      </c>
      <c r="S3329" s="578">
        <v>0.23255817827763725</v>
      </c>
      <c r="T3329" s="578">
        <v>3.133814273557313E-2</v>
      </c>
      <c r="U3329" s="578">
        <v>11.409191316322289</v>
      </c>
      <c r="V3329" s="578">
        <v>1630.9353345235127</v>
      </c>
      <c r="W3329" s="578">
        <v>4.03909815778509</v>
      </c>
      <c r="X3329" s="578">
        <v>0.29061573785171851</v>
      </c>
      <c r="Y3329" s="578">
        <v>3.2503194253270778E-2</v>
      </c>
    </row>
    <row r="3330" spans="1:25" x14ac:dyDescent="0.3">
      <c r="A3330" s="580" t="s">
        <v>5737</v>
      </c>
      <c r="B3330" s="580" t="s">
        <v>2194</v>
      </c>
      <c r="C3330" s="580" t="s">
        <v>5578</v>
      </c>
      <c r="D3330" s="581">
        <v>16</v>
      </c>
      <c r="E3330" s="581">
        <v>2012</v>
      </c>
      <c r="F3330" s="582">
        <v>11.988319142599375</v>
      </c>
      <c r="G3330" s="582">
        <v>1683.4823964436825</v>
      </c>
      <c r="H3330" s="582">
        <v>3.9823600349530626</v>
      </c>
      <c r="I3330" s="582">
        <v>0.27766285910911348</v>
      </c>
      <c r="J3330" s="582">
        <v>3.3550470407741728E-2</v>
      </c>
      <c r="K3330" s="582">
        <v>12.107161372238901</v>
      </c>
      <c r="L3330" s="582">
        <v>1728.5697898864676</v>
      </c>
      <c r="M3330" s="582">
        <v>4.2482469297901826</v>
      </c>
      <c r="N3330" s="582">
        <v>0.33082616503816048</v>
      </c>
      <c r="O3330" s="582">
        <v>3.4449011203832876E-2</v>
      </c>
      <c r="P3330" s="582">
        <v>11.988319142578275</v>
      </c>
      <c r="Q3330" s="582">
        <v>1683.4823964436825</v>
      </c>
      <c r="R3330" s="582">
        <v>3.9823600847569924</v>
      </c>
      <c r="S3330" s="582">
        <v>0.27766286469947399</v>
      </c>
      <c r="T3330" s="582">
        <v>3.3550470407741721E-2</v>
      </c>
      <c r="U3330" s="582">
        <v>12.107161372228001</v>
      </c>
      <c r="V3330" s="582">
        <v>1728.5697898864676</v>
      </c>
      <c r="W3330" s="582">
        <v>4.2482469092841075</v>
      </c>
      <c r="X3330" s="582">
        <v>0.33082613921942478</v>
      </c>
      <c r="Y3330" s="582">
        <v>3.4449010679963928E-2</v>
      </c>
    </row>
    <row r="3331" spans="1:25" x14ac:dyDescent="0.3">
      <c r="A3331" s="310" t="s">
        <v>5738</v>
      </c>
      <c r="B3331" s="310" t="s">
        <v>2194</v>
      </c>
      <c r="C3331" s="310" t="s">
        <v>5578</v>
      </c>
      <c r="D3331" s="36">
        <v>1</v>
      </c>
      <c r="E3331" s="36">
        <v>2020</v>
      </c>
      <c r="F3331" s="578">
        <v>24.719135069834579</v>
      </c>
      <c r="G3331" s="578">
        <v>6667.371312459305</v>
      </c>
      <c r="H3331" s="578">
        <v>25.087729604061053</v>
      </c>
      <c r="I3331" s="578">
        <v>0.31243029698695524</v>
      </c>
      <c r="J3331" s="578">
        <v>4.4359933177474851E-2</v>
      </c>
      <c r="K3331" s="578">
        <v>25.050875605027873</v>
      </c>
      <c r="L3331" s="578">
        <v>6736.251833597812</v>
      </c>
      <c r="M3331" s="578">
        <v>25.23903267590012</v>
      </c>
      <c r="N3331" s="578">
        <v>0.31456602744826001</v>
      </c>
      <c r="O3331" s="578">
        <v>4.48182185258095E-2</v>
      </c>
      <c r="P3331" s="578">
        <v>24.719134553203702</v>
      </c>
      <c r="Q3331" s="578">
        <v>6667.3713150024378</v>
      </c>
      <c r="R3331" s="578">
        <v>25.087729410578774</v>
      </c>
      <c r="S3331" s="578">
        <v>0.31243029771212577</v>
      </c>
      <c r="T3331" s="578">
        <v>4.43599337013438E-2</v>
      </c>
      <c r="U3331" s="578">
        <v>25.050875605079998</v>
      </c>
      <c r="V3331" s="578">
        <v>6736.2517318725522</v>
      </c>
      <c r="W3331" s="578">
        <v>25.239032923243901</v>
      </c>
      <c r="X3331" s="578">
        <v>0.31456600178716998</v>
      </c>
      <c r="Y3331" s="578">
        <v>4.4818217478071597E-2</v>
      </c>
    </row>
    <row r="3332" spans="1:25" x14ac:dyDescent="0.3">
      <c r="A3332" s="310" t="s">
        <v>5739</v>
      </c>
      <c r="B3332" s="310" t="s">
        <v>2194</v>
      </c>
      <c r="C3332" s="310" t="s">
        <v>5578</v>
      </c>
      <c r="D3332" s="36">
        <v>2</v>
      </c>
      <c r="E3332" s="36">
        <v>2020</v>
      </c>
      <c r="F3332" s="578">
        <v>16.035858117785775</v>
      </c>
      <c r="G3332" s="578">
        <v>4012.8880310058526</v>
      </c>
      <c r="H3332" s="578">
        <v>14.664367346364624</v>
      </c>
      <c r="I3332" s="578">
        <v>0.23641998361078201</v>
      </c>
      <c r="J3332" s="578">
        <v>2.6698901977700452E-2</v>
      </c>
      <c r="K3332" s="578">
        <v>16.26963264298255</v>
      </c>
      <c r="L3332" s="578">
        <v>4052.8880615234348</v>
      </c>
      <c r="M3332" s="578">
        <v>14.75117104779925</v>
      </c>
      <c r="N3332" s="578">
        <v>0.236082227179091</v>
      </c>
      <c r="O3332" s="578">
        <v>2.6965042614998873E-2</v>
      </c>
      <c r="P3332" s="578">
        <v>16.035857596245151</v>
      </c>
      <c r="Q3332" s="578">
        <v>4012.8880310058526</v>
      </c>
      <c r="R3332" s="578">
        <v>14.6643687068717</v>
      </c>
      <c r="S3332" s="578">
        <v>0.23641999421791549</v>
      </c>
      <c r="T3332" s="578">
        <v>2.6698901977700452E-2</v>
      </c>
      <c r="U3332" s="578">
        <v>16.269632106550748</v>
      </c>
      <c r="V3332" s="578">
        <v>4052.8880615234348</v>
      </c>
      <c r="W3332" s="578">
        <v>14.751172265348302</v>
      </c>
      <c r="X3332" s="578">
        <v>0.2360822219804195</v>
      </c>
      <c r="Y3332" s="578">
        <v>2.6965043662736773E-2</v>
      </c>
    </row>
    <row r="3333" spans="1:25" x14ac:dyDescent="0.3">
      <c r="A3333" s="310" t="s">
        <v>5740</v>
      </c>
      <c r="B3333" s="310" t="s">
        <v>2194</v>
      </c>
      <c r="C3333" s="310" t="s">
        <v>5578</v>
      </c>
      <c r="D3333" s="36">
        <v>3</v>
      </c>
      <c r="E3333" s="36">
        <v>2020</v>
      </c>
      <c r="F3333" s="578">
        <v>12.315780111795849</v>
      </c>
      <c r="G3333" s="578">
        <v>2812.7347106933553</v>
      </c>
      <c r="H3333" s="578">
        <v>9.4414375249568003</v>
      </c>
      <c r="I3333" s="578">
        <v>0.16464479942563476</v>
      </c>
      <c r="J3333" s="578">
        <v>1.87139404782404E-2</v>
      </c>
      <c r="K3333" s="578">
        <v>11.987341001607049</v>
      </c>
      <c r="L3333" s="578">
        <v>2748.0367457071898</v>
      </c>
      <c r="M3333" s="578">
        <v>9.2721293619639802</v>
      </c>
      <c r="N3333" s="578">
        <v>0.16031761552585477</v>
      </c>
      <c r="O3333" s="578">
        <v>1.8283505341969375E-2</v>
      </c>
      <c r="P3333" s="578">
        <v>12.3157801117907</v>
      </c>
      <c r="Q3333" s="578">
        <v>2812.7347628275502</v>
      </c>
      <c r="R3333" s="578">
        <v>9.4414377004529015</v>
      </c>
      <c r="S3333" s="578">
        <v>0.16464477886014051</v>
      </c>
      <c r="T3333" s="578">
        <v>1.87139404782404E-2</v>
      </c>
      <c r="U3333" s="578">
        <v>11.987340480061224</v>
      </c>
      <c r="V3333" s="578">
        <v>2748.0367978413874</v>
      </c>
      <c r="W3333" s="578">
        <v>9.2721297300886345</v>
      </c>
      <c r="X3333" s="578">
        <v>0.16031765210451898</v>
      </c>
      <c r="Y3333" s="578">
        <v>1.8283505341969375E-2</v>
      </c>
    </row>
    <row r="3334" spans="1:25" x14ac:dyDescent="0.3">
      <c r="A3334" s="310" t="s">
        <v>5741</v>
      </c>
      <c r="B3334" s="310" t="s">
        <v>2194</v>
      </c>
      <c r="C3334" s="310" t="s">
        <v>5578</v>
      </c>
      <c r="D3334" s="36">
        <v>4</v>
      </c>
      <c r="E3334" s="36">
        <v>2020</v>
      </c>
      <c r="F3334" s="578">
        <v>12.300186794020174</v>
      </c>
      <c r="G3334" s="578">
        <v>2689.8855323791472</v>
      </c>
      <c r="H3334" s="578">
        <v>8.313551253027974</v>
      </c>
      <c r="I3334" s="578">
        <v>0.28395130037339722</v>
      </c>
      <c r="J3334" s="578">
        <v>1.7896562853517577E-2</v>
      </c>
      <c r="K3334" s="578">
        <v>11.912974496921326</v>
      </c>
      <c r="L3334" s="578">
        <v>2610.4244575500447</v>
      </c>
      <c r="M3334" s="578">
        <v>8.1136468245725428</v>
      </c>
      <c r="N3334" s="578">
        <v>0.26921345821392573</v>
      </c>
      <c r="O3334" s="578">
        <v>1.7367896895545201E-2</v>
      </c>
      <c r="P3334" s="578">
        <v>12.300187837101451</v>
      </c>
      <c r="Q3334" s="578">
        <v>2689.8855323791472</v>
      </c>
      <c r="R3334" s="578">
        <v>8.313551503582854</v>
      </c>
      <c r="S3334" s="578">
        <v>0.28395129530448021</v>
      </c>
      <c r="T3334" s="578">
        <v>1.7896564405721876E-2</v>
      </c>
      <c r="U3334" s="578">
        <v>11.912974496916176</v>
      </c>
      <c r="V3334" s="578">
        <v>2610.4245096842396</v>
      </c>
      <c r="W3334" s="578">
        <v>8.1136468276866545</v>
      </c>
      <c r="X3334" s="578">
        <v>0.26921346359449649</v>
      </c>
      <c r="Y3334" s="578">
        <v>1.7367896895545201E-2</v>
      </c>
    </row>
    <row r="3335" spans="1:25" x14ac:dyDescent="0.3">
      <c r="A3335" s="310" t="s">
        <v>5742</v>
      </c>
      <c r="B3335" s="310" t="s">
        <v>2194</v>
      </c>
      <c r="C3335" s="310" t="s">
        <v>5578</v>
      </c>
      <c r="D3335" s="36">
        <v>5</v>
      </c>
      <c r="E3335" s="36">
        <v>2020</v>
      </c>
      <c r="F3335" s="578">
        <v>10.306217478040066</v>
      </c>
      <c r="G3335" s="578">
        <v>2286.8999582926403</v>
      </c>
      <c r="H3335" s="578">
        <v>6.8698102974934301</v>
      </c>
      <c r="I3335" s="578">
        <v>0.15443738554252626</v>
      </c>
      <c r="J3335" s="578">
        <v>1.5215401634729099E-2</v>
      </c>
      <c r="K3335" s="578">
        <v>10.17001685753255</v>
      </c>
      <c r="L3335" s="578">
        <v>2249.9015579223574</v>
      </c>
      <c r="M3335" s="578">
        <v>6.7818269604176695</v>
      </c>
      <c r="N3335" s="578">
        <v>0.15126042035384002</v>
      </c>
      <c r="O3335" s="578">
        <v>1.4969244773965275E-2</v>
      </c>
      <c r="P3335" s="578">
        <v>10.306217577370839</v>
      </c>
      <c r="Q3335" s="578">
        <v>2286.8999582926403</v>
      </c>
      <c r="R3335" s="578">
        <v>6.8698103015194594</v>
      </c>
      <c r="S3335" s="578">
        <v>0.15443740628931324</v>
      </c>
      <c r="T3335" s="578">
        <v>1.5215401120561425E-2</v>
      </c>
      <c r="U3335" s="578">
        <v>10.170017374100976</v>
      </c>
      <c r="V3335" s="578">
        <v>2249.9014536539653</v>
      </c>
      <c r="W3335" s="578">
        <v>6.7818269336227424</v>
      </c>
      <c r="X3335" s="578">
        <v>0.1512604411533775</v>
      </c>
      <c r="Y3335" s="578">
        <v>1.4969244773965275E-2</v>
      </c>
    </row>
    <row r="3336" spans="1:25" x14ac:dyDescent="0.3">
      <c r="A3336" s="310" t="s">
        <v>5743</v>
      </c>
      <c r="B3336" s="310" t="s">
        <v>2194</v>
      </c>
      <c r="C3336" s="310" t="s">
        <v>5578</v>
      </c>
      <c r="D3336" s="36">
        <v>6</v>
      </c>
      <c r="E3336" s="36">
        <v>2020</v>
      </c>
      <c r="F3336" s="578">
        <v>9.8350756880002201</v>
      </c>
      <c r="G3336" s="578">
        <v>2160.141095479325</v>
      </c>
      <c r="H3336" s="578">
        <v>6.3474652848381021</v>
      </c>
      <c r="I3336" s="578">
        <v>0.18299409745183401</v>
      </c>
      <c r="J3336" s="578">
        <v>1.4372054099415674E-2</v>
      </c>
      <c r="K3336" s="578">
        <v>9.8291372184190848</v>
      </c>
      <c r="L3336" s="578">
        <v>2148.3340504964149</v>
      </c>
      <c r="M3336" s="578">
        <v>6.3228594284155379</v>
      </c>
      <c r="N3336" s="578">
        <v>0.18027841011886825</v>
      </c>
      <c r="O3336" s="578">
        <v>1.4293509399673551E-2</v>
      </c>
      <c r="P3336" s="578">
        <v>9.8350756383193811</v>
      </c>
      <c r="Q3336" s="578">
        <v>2160.1411463419549</v>
      </c>
      <c r="R3336" s="578">
        <v>6.3474652874186424</v>
      </c>
      <c r="S3336" s="578">
        <v>0.18299410777278</v>
      </c>
      <c r="T3336" s="578">
        <v>1.4372054099415674E-2</v>
      </c>
      <c r="U3336" s="578">
        <v>9.8291361703604476</v>
      </c>
      <c r="V3336" s="578">
        <v>2148.3340504964149</v>
      </c>
      <c r="W3336" s="578">
        <v>6.3228593643046498</v>
      </c>
      <c r="X3336" s="578">
        <v>0.18027841531875249</v>
      </c>
      <c r="Y3336" s="578">
        <v>1.4293509399673551E-2</v>
      </c>
    </row>
    <row r="3337" spans="1:25" x14ac:dyDescent="0.3">
      <c r="A3337" s="310" t="s">
        <v>5744</v>
      </c>
      <c r="B3337" s="310" t="s">
        <v>2194</v>
      </c>
      <c r="C3337" s="310" t="s">
        <v>5578</v>
      </c>
      <c r="D3337" s="36">
        <v>7</v>
      </c>
      <c r="E3337" s="36">
        <v>2020</v>
      </c>
      <c r="F3337" s="578">
        <v>9.5356988238322593</v>
      </c>
      <c r="G3337" s="578">
        <v>2084.4026896158798</v>
      </c>
      <c r="H3337" s="578">
        <v>5.8883903593426377</v>
      </c>
      <c r="I3337" s="578">
        <v>0.19861678002780497</v>
      </c>
      <c r="J3337" s="578">
        <v>1.3868139110854775E-2</v>
      </c>
      <c r="K3337" s="578">
        <v>9.6167144522171846</v>
      </c>
      <c r="L3337" s="578">
        <v>2090.6107368469202</v>
      </c>
      <c r="M3337" s="578">
        <v>5.9206619928687925</v>
      </c>
      <c r="N3337" s="578">
        <v>0.19953666330184175</v>
      </c>
      <c r="O3337" s="578">
        <v>1.3909423946946225E-2</v>
      </c>
      <c r="P3337" s="578">
        <v>9.5356989827832841</v>
      </c>
      <c r="Q3337" s="578">
        <v>2084.4026896158798</v>
      </c>
      <c r="R3337" s="578">
        <v>5.8883905044203804</v>
      </c>
      <c r="S3337" s="578">
        <v>0.19861678002780497</v>
      </c>
      <c r="T3337" s="578">
        <v>1.3868138591836476E-2</v>
      </c>
      <c r="U3337" s="578">
        <v>9.6167145614720599</v>
      </c>
      <c r="V3337" s="578">
        <v>2090.6107368469202</v>
      </c>
      <c r="W3337" s="578">
        <v>5.9206619603064556</v>
      </c>
      <c r="X3337" s="578">
        <v>0.19953666855387048</v>
      </c>
      <c r="Y3337" s="578">
        <v>1.3909423946946225E-2</v>
      </c>
    </row>
    <row r="3338" spans="1:25" x14ac:dyDescent="0.3">
      <c r="A3338" s="310" t="s">
        <v>5745</v>
      </c>
      <c r="B3338" s="310" t="s">
        <v>2194</v>
      </c>
      <c r="C3338" s="310" t="s">
        <v>5578</v>
      </c>
      <c r="D3338" s="36">
        <v>8</v>
      </c>
      <c r="E3338" s="36">
        <v>2020</v>
      </c>
      <c r="F3338" s="578">
        <v>7.9731739158587471</v>
      </c>
      <c r="G3338" s="578">
        <v>1691.9582888285249</v>
      </c>
      <c r="H3338" s="578">
        <v>4.5367646963568378</v>
      </c>
      <c r="I3338" s="578">
        <v>9.5166630189244733E-2</v>
      </c>
      <c r="J3338" s="578">
        <v>1.1257090673704274E-2</v>
      </c>
      <c r="K3338" s="578">
        <v>8.2058566740503576</v>
      </c>
      <c r="L3338" s="578">
        <v>1737.0722236633251</v>
      </c>
      <c r="M3338" s="578">
        <v>4.688939074277485</v>
      </c>
      <c r="N3338" s="578">
        <v>0.11401522176371708</v>
      </c>
      <c r="O3338" s="578">
        <v>1.15572321907772E-2</v>
      </c>
      <c r="P3338" s="578">
        <v>7.9731739183422752</v>
      </c>
      <c r="Q3338" s="578">
        <v>1691.9581845601324</v>
      </c>
      <c r="R3338" s="578">
        <v>4.5367646783512674</v>
      </c>
      <c r="S3338" s="578">
        <v>9.5166630660059787E-2</v>
      </c>
      <c r="T3338" s="578">
        <v>1.1257090673704274E-2</v>
      </c>
      <c r="U3338" s="578">
        <v>8.2058564132904941</v>
      </c>
      <c r="V3338" s="578">
        <v>1737.0722236633251</v>
      </c>
      <c r="W3338" s="578">
        <v>4.6889390777408426</v>
      </c>
      <c r="X3338" s="578">
        <v>0.11401522222695308</v>
      </c>
      <c r="Y3338" s="578">
        <v>1.15572321907772E-2</v>
      </c>
    </row>
    <row r="3339" spans="1:25" x14ac:dyDescent="0.3">
      <c r="A3339" s="310" t="s">
        <v>5746</v>
      </c>
      <c r="B3339" s="310" t="s">
        <v>2194</v>
      </c>
      <c r="C3339" s="310" t="s">
        <v>5578</v>
      </c>
      <c r="D3339" s="36">
        <v>9</v>
      </c>
      <c r="E3339" s="36">
        <v>2020</v>
      </c>
      <c r="F3339" s="578">
        <v>7.8828816106047217</v>
      </c>
      <c r="G3339" s="578">
        <v>1642.9543940226201</v>
      </c>
      <c r="H3339" s="578">
        <v>4.1814215655613172</v>
      </c>
      <c r="I3339" s="578">
        <v>0.1075744459364306</v>
      </c>
      <c r="J3339" s="578">
        <v>1.093104207150945E-2</v>
      </c>
      <c r="K3339" s="578">
        <v>8.1521520027044918</v>
      </c>
      <c r="L3339" s="578">
        <v>1700.8784968058251</v>
      </c>
      <c r="M3339" s="578">
        <v>4.3797874137138297</v>
      </c>
      <c r="N3339" s="578">
        <v>0.146415901038987</v>
      </c>
      <c r="O3339" s="578">
        <v>1.131642598193135E-2</v>
      </c>
      <c r="P3339" s="578">
        <v>7.8828815609447949</v>
      </c>
      <c r="Q3339" s="578">
        <v>1642.9543940226201</v>
      </c>
      <c r="R3339" s="578">
        <v>4.1814215885678951</v>
      </c>
      <c r="S3339" s="578">
        <v>0.10757444750379325</v>
      </c>
      <c r="T3339" s="578">
        <v>1.0931042595378398E-2</v>
      </c>
      <c r="U3339" s="578">
        <v>8.1521520548426416</v>
      </c>
      <c r="V3339" s="578">
        <v>1700.8784968058251</v>
      </c>
      <c r="W3339" s="578">
        <v>4.3797874507484522</v>
      </c>
      <c r="X3339" s="578">
        <v>0.14641590105444824</v>
      </c>
      <c r="Y3339" s="578">
        <v>1.131642598193135E-2</v>
      </c>
    </row>
    <row r="3340" spans="1:25" x14ac:dyDescent="0.3">
      <c r="A3340" s="310" t="s">
        <v>5747</v>
      </c>
      <c r="B3340" s="310" t="s">
        <v>2194</v>
      </c>
      <c r="C3340" s="310" t="s">
        <v>5578</v>
      </c>
      <c r="D3340" s="36">
        <v>10</v>
      </c>
      <c r="E3340" s="36">
        <v>2020</v>
      </c>
      <c r="F3340" s="578">
        <v>7.812657253418207</v>
      </c>
      <c r="G3340" s="578">
        <v>1604.8391596476176</v>
      </c>
      <c r="H3340" s="578">
        <v>3.9050343870743101</v>
      </c>
      <c r="I3340" s="578">
        <v>0.11722494463265286</v>
      </c>
      <c r="J3340" s="578">
        <v>1.0677470815911199E-2</v>
      </c>
      <c r="K3340" s="578">
        <v>8.1112080636733754</v>
      </c>
      <c r="L3340" s="578">
        <v>1671.976911544795</v>
      </c>
      <c r="M3340" s="578">
        <v>4.133605776781522</v>
      </c>
      <c r="N3340" s="578">
        <v>0.17468558671559176</v>
      </c>
      <c r="O3340" s="578">
        <v>1.1124151972277676E-2</v>
      </c>
      <c r="P3340" s="578">
        <v>7.8126574098750945</v>
      </c>
      <c r="Q3340" s="578">
        <v>1604.8391596476176</v>
      </c>
      <c r="R3340" s="578">
        <v>3.9050343469813575</v>
      </c>
      <c r="S3340" s="578">
        <v>0.11722494463780661</v>
      </c>
      <c r="T3340" s="578">
        <v>1.0677470815911199E-2</v>
      </c>
      <c r="U3340" s="578">
        <v>8.1112081034098029</v>
      </c>
      <c r="V3340" s="578">
        <v>1671.9768600463824</v>
      </c>
      <c r="W3340" s="578">
        <v>4.1336057758307954</v>
      </c>
      <c r="X3340" s="578">
        <v>0.17468557623821279</v>
      </c>
      <c r="Y3340" s="578">
        <v>1.1124151972277676E-2</v>
      </c>
    </row>
    <row r="3341" spans="1:25" x14ac:dyDescent="0.3">
      <c r="A3341" s="310" t="s">
        <v>5748</v>
      </c>
      <c r="B3341" s="310" t="s">
        <v>2194</v>
      </c>
      <c r="C3341" s="310" t="s">
        <v>5578</v>
      </c>
      <c r="D3341" s="36">
        <v>11</v>
      </c>
      <c r="E3341" s="36">
        <v>2020</v>
      </c>
      <c r="F3341" s="578">
        <v>7.5717739041927681</v>
      </c>
      <c r="G3341" s="578">
        <v>1516.8304227193123</v>
      </c>
      <c r="H3341" s="578">
        <v>3.48533010249957</v>
      </c>
      <c r="I3341" s="578">
        <v>0.10266280913674555</v>
      </c>
      <c r="J3341" s="578">
        <v>1.0091907824971699E-2</v>
      </c>
      <c r="K3341" s="578">
        <v>7.9014161530359752</v>
      </c>
      <c r="L3341" s="578">
        <v>1594.2634506225525</v>
      </c>
      <c r="M3341" s="578">
        <v>3.7478243555669875</v>
      </c>
      <c r="N3341" s="578">
        <v>0.17609772954771524</v>
      </c>
      <c r="O3341" s="578">
        <v>1.060711984367415E-2</v>
      </c>
      <c r="P3341" s="578">
        <v>7.5717738520494651</v>
      </c>
      <c r="Q3341" s="578">
        <v>1516.8303705851149</v>
      </c>
      <c r="R3341" s="578">
        <v>3.48533034267408</v>
      </c>
      <c r="S3341" s="578">
        <v>0.1026628091840391</v>
      </c>
      <c r="T3341" s="578">
        <v>1.0091907824971699E-2</v>
      </c>
      <c r="U3341" s="578">
        <v>7.9014163020528905</v>
      </c>
      <c r="V3341" s="578">
        <v>1594.2634506225525</v>
      </c>
      <c r="W3341" s="578">
        <v>3.747824456714925</v>
      </c>
      <c r="X3341" s="578">
        <v>0.17609773997416225</v>
      </c>
      <c r="Y3341" s="578">
        <v>1.060711984367415E-2</v>
      </c>
    </row>
    <row r="3342" spans="1:25" x14ac:dyDescent="0.3">
      <c r="A3342" s="310" t="s">
        <v>5749</v>
      </c>
      <c r="B3342" s="310" t="s">
        <v>2194</v>
      </c>
      <c r="C3342" s="310" t="s">
        <v>5578</v>
      </c>
      <c r="D3342" s="36">
        <v>12</v>
      </c>
      <c r="E3342" s="36">
        <v>2020</v>
      </c>
      <c r="F3342" s="578">
        <v>7.3051929217544922</v>
      </c>
      <c r="G3342" s="578">
        <v>1419.58862559</v>
      </c>
      <c r="H3342" s="578">
        <v>3.0521254246971976</v>
      </c>
      <c r="I3342" s="578">
        <v>7.8315048373951826E-2</v>
      </c>
      <c r="J3342" s="578">
        <v>9.4449359118395151E-3</v>
      </c>
      <c r="K3342" s="578">
        <v>7.6498121915051298</v>
      </c>
      <c r="L3342" s="578">
        <v>1503.8599052429176</v>
      </c>
      <c r="M3342" s="578">
        <v>3.3407341840089977</v>
      </c>
      <c r="N3342" s="578">
        <v>0.16493064270737948</v>
      </c>
      <c r="O3342" s="578">
        <v>1.0005608123416696E-2</v>
      </c>
      <c r="P3342" s="578">
        <v>7.3051928671169026</v>
      </c>
      <c r="Q3342" s="578">
        <v>1419.58862559</v>
      </c>
      <c r="R3342" s="578">
        <v>3.0521253956418724</v>
      </c>
      <c r="S3342" s="578">
        <v>7.8315048446408228E-2</v>
      </c>
      <c r="T3342" s="578">
        <v>9.4449358633331305E-3</v>
      </c>
      <c r="U3342" s="578">
        <v>7.6498121890320601</v>
      </c>
      <c r="V3342" s="578">
        <v>1503.8599052429176</v>
      </c>
      <c r="W3342" s="578">
        <v>3.3407341416216951</v>
      </c>
      <c r="X3342" s="578">
        <v>0.16493063745535075</v>
      </c>
      <c r="Y3342" s="578">
        <v>1.0005608070059652E-2</v>
      </c>
    </row>
    <row r="3343" spans="1:25" x14ac:dyDescent="0.3">
      <c r="A3343" s="310" t="s">
        <v>5750</v>
      </c>
      <c r="B3343" s="310" t="s">
        <v>2194</v>
      </c>
      <c r="C3343" s="310" t="s">
        <v>5578</v>
      </c>
      <c r="D3343" s="36">
        <v>13</v>
      </c>
      <c r="E3343" s="36">
        <v>2020</v>
      </c>
      <c r="F3343" s="578">
        <v>7.3967743332993106</v>
      </c>
      <c r="G3343" s="578">
        <v>1413.3736292521098</v>
      </c>
      <c r="H3343" s="578">
        <v>2.9300352097610176</v>
      </c>
      <c r="I3343" s="578">
        <v>7.3057448607717818E-2</v>
      </c>
      <c r="J3343" s="578">
        <v>9.4035927274186745E-3</v>
      </c>
      <c r="K3343" s="578">
        <v>7.7244462642244427</v>
      </c>
      <c r="L3343" s="578">
        <v>1495.54978815714</v>
      </c>
      <c r="M3343" s="578">
        <v>3.2141640722572076</v>
      </c>
      <c r="N3343" s="578">
        <v>0.16288808919004275</v>
      </c>
      <c r="O3343" s="578">
        <v>9.9503333622123907E-3</v>
      </c>
      <c r="P3343" s="578">
        <v>7.3967742289860272</v>
      </c>
      <c r="Q3343" s="578">
        <v>1413.3736292521098</v>
      </c>
      <c r="R3343" s="578">
        <v>2.9300353291206727</v>
      </c>
      <c r="S3343" s="578">
        <v>7.3057448565577887E-2</v>
      </c>
      <c r="T3343" s="578">
        <v>9.4035926740616525E-3</v>
      </c>
      <c r="U3343" s="578">
        <v>7.7244463163838128</v>
      </c>
      <c r="V3343" s="578">
        <v>1495.54978815714</v>
      </c>
      <c r="W3343" s="578">
        <v>3.2141641463458628</v>
      </c>
      <c r="X3343" s="578">
        <v>0.16288808934465676</v>
      </c>
      <c r="Y3343" s="578">
        <v>9.9503333137060078E-3</v>
      </c>
    </row>
    <row r="3344" spans="1:25" x14ac:dyDescent="0.3">
      <c r="A3344" s="310" t="s">
        <v>5751</v>
      </c>
      <c r="B3344" s="310" t="s">
        <v>2194</v>
      </c>
      <c r="C3344" s="310" t="s">
        <v>5578</v>
      </c>
      <c r="D3344" s="36">
        <v>14</v>
      </c>
      <c r="E3344" s="36">
        <v>2020</v>
      </c>
      <c r="F3344" s="578">
        <v>7.9011788673271104</v>
      </c>
      <c r="G3344" s="578">
        <v>1502.9492772420199</v>
      </c>
      <c r="H3344" s="578">
        <v>3.110169176211147</v>
      </c>
      <c r="I3344" s="578">
        <v>9.7539968389658616E-2</v>
      </c>
      <c r="J3344" s="578">
        <v>9.9995518297267272E-3</v>
      </c>
      <c r="K3344" s="578">
        <v>8.1684191285633716</v>
      </c>
      <c r="L3344" s="578">
        <v>1573.02414830525</v>
      </c>
      <c r="M3344" s="578">
        <v>3.3593916360938798</v>
      </c>
      <c r="N3344" s="578">
        <v>0.1851711937876335</v>
      </c>
      <c r="O3344" s="578">
        <v>1.0465778167902749E-2</v>
      </c>
      <c r="P3344" s="578">
        <v>7.9011787580520796</v>
      </c>
      <c r="Q3344" s="578">
        <v>1502.9492772420199</v>
      </c>
      <c r="R3344" s="578">
        <v>3.1101691654718349</v>
      </c>
      <c r="S3344" s="578">
        <v>9.7539968841980754E-2</v>
      </c>
      <c r="T3344" s="578">
        <v>9.9995517230126764E-3</v>
      </c>
      <c r="U3344" s="578">
        <v>8.1684191881731696</v>
      </c>
      <c r="V3344" s="578">
        <v>1573.02414830525</v>
      </c>
      <c r="W3344" s="578">
        <v>3.359391770005455</v>
      </c>
      <c r="X3344" s="578">
        <v>0.18517119368334475</v>
      </c>
      <c r="Y3344" s="578">
        <v>1.0465778167902749E-2</v>
      </c>
    </row>
    <row r="3345" spans="1:25" x14ac:dyDescent="0.3">
      <c r="A3345" s="310" t="s">
        <v>5752</v>
      </c>
      <c r="B3345" s="310" t="s">
        <v>2194</v>
      </c>
      <c r="C3345" s="310" t="s">
        <v>5578</v>
      </c>
      <c r="D3345" s="36">
        <v>15</v>
      </c>
      <c r="E3345" s="36">
        <v>2020</v>
      </c>
      <c r="F3345" s="578">
        <v>8.3335141223945612</v>
      </c>
      <c r="G3345" s="578">
        <v>1579.72435379028</v>
      </c>
      <c r="H3345" s="578">
        <v>3.2645615537985524</v>
      </c>
      <c r="I3345" s="578">
        <v>0.11852474458707188</v>
      </c>
      <c r="J3345" s="578">
        <v>1.05103457559986E-2</v>
      </c>
      <c r="K3345" s="578">
        <v>8.550867653902662</v>
      </c>
      <c r="L3345" s="578">
        <v>1638.3874130248973</v>
      </c>
      <c r="M3345" s="578">
        <v>3.4765554134258547</v>
      </c>
      <c r="N3345" s="578">
        <v>0.19941916382473773</v>
      </c>
      <c r="O3345" s="578">
        <v>1.0900667538711125E-2</v>
      </c>
      <c r="P3345" s="578">
        <v>8.333514226692385</v>
      </c>
      <c r="Q3345" s="578">
        <v>1579.72435379028</v>
      </c>
      <c r="R3345" s="578">
        <v>3.2645615580986451</v>
      </c>
      <c r="S3345" s="578">
        <v>0.11852473318382738</v>
      </c>
      <c r="T3345" s="578">
        <v>1.0510346794035225E-2</v>
      </c>
      <c r="U3345" s="578">
        <v>8.5508673807147044</v>
      </c>
      <c r="V3345" s="578">
        <v>1638.3874130248973</v>
      </c>
      <c r="W3345" s="578">
        <v>3.4765555076009997</v>
      </c>
      <c r="X3345" s="578">
        <v>0.19941915862485349</v>
      </c>
      <c r="Y3345" s="578">
        <v>1.0900667538711125E-2</v>
      </c>
    </row>
    <row r="3346" spans="1:25" x14ac:dyDescent="0.3">
      <c r="A3346" s="580" t="s">
        <v>5753</v>
      </c>
      <c r="B3346" s="580" t="s">
        <v>2194</v>
      </c>
      <c r="C3346" s="580" t="s">
        <v>5578</v>
      </c>
      <c r="D3346" s="581">
        <v>16</v>
      </c>
      <c r="E3346" s="581">
        <v>2020</v>
      </c>
      <c r="F3346" s="582">
        <v>8.9438926074051803</v>
      </c>
      <c r="G3346" s="582">
        <v>1691.0427118937125</v>
      </c>
      <c r="H3346" s="582">
        <v>3.4823683758319577</v>
      </c>
      <c r="I3346" s="582">
        <v>0.15156308035208524</v>
      </c>
      <c r="J3346" s="582">
        <v>1.1250995332375099E-2</v>
      </c>
      <c r="K3346" s="582">
        <v>9.0955039795638442</v>
      </c>
      <c r="L3346" s="582">
        <v>1736.28880055745</v>
      </c>
      <c r="M3346" s="582">
        <v>3.6581361431769075</v>
      </c>
      <c r="N3346" s="582">
        <v>0.22834379008418126</v>
      </c>
      <c r="O3346" s="582">
        <v>1.1552038457011752E-2</v>
      </c>
      <c r="P3346" s="582">
        <v>8.9438937548053623</v>
      </c>
      <c r="Q3346" s="582">
        <v>1691.0427633921249</v>
      </c>
      <c r="R3346" s="582">
        <v>3.4823684028160597</v>
      </c>
      <c r="S3346" s="582">
        <v>0.15156308555196976</v>
      </c>
      <c r="T3346" s="582">
        <v>1.1250995856244049E-2</v>
      </c>
      <c r="U3346" s="582">
        <v>9.0955039298881495</v>
      </c>
      <c r="V3346" s="582">
        <v>1736.2888526916449</v>
      </c>
      <c r="W3346" s="582">
        <v>3.6581361283145526</v>
      </c>
      <c r="X3346" s="582">
        <v>0.22834379024061452</v>
      </c>
      <c r="Y3346" s="582">
        <v>1.1552038457011752E-2</v>
      </c>
    </row>
    <row r="3347" spans="1:25" x14ac:dyDescent="0.3">
      <c r="A3347" s="310" t="s">
        <v>5754</v>
      </c>
      <c r="B3347" s="310" t="s">
        <v>2194</v>
      </c>
      <c r="C3347" s="310" t="s">
        <v>5578</v>
      </c>
      <c r="D3347" s="36">
        <v>1</v>
      </c>
      <c r="E3347" s="36">
        <v>2030</v>
      </c>
      <c r="F3347" s="578">
        <v>8.3463847899185222</v>
      </c>
      <c r="G3347" s="578">
        <v>6707.2749633789026</v>
      </c>
      <c r="H3347" s="578">
        <v>13.499448709320825</v>
      </c>
      <c r="I3347" s="578">
        <v>6.2557618961818648E-2</v>
      </c>
      <c r="J3347" s="578">
        <v>4.4721383135765749E-2</v>
      </c>
      <c r="K3347" s="578">
        <v>8.4293078534005801</v>
      </c>
      <c r="L3347" s="578">
        <v>6776.4597295125241</v>
      </c>
      <c r="M3347" s="578">
        <v>13.62317607256405</v>
      </c>
      <c r="N3347" s="578">
        <v>6.27600161219561E-2</v>
      </c>
      <c r="O3347" s="578">
        <v>4.5182657195255098E-2</v>
      </c>
      <c r="P3347" s="578">
        <v>8.3463844794881226</v>
      </c>
      <c r="Q3347" s="578">
        <v>6707.2748591105101</v>
      </c>
      <c r="R3347" s="578">
        <v>13.499448196584074</v>
      </c>
      <c r="S3347" s="578">
        <v>6.2557623649809047E-2</v>
      </c>
      <c r="T3347" s="578">
        <v>4.4721383135765749E-2</v>
      </c>
      <c r="U3347" s="578">
        <v>8.4293079080330173</v>
      </c>
      <c r="V3347" s="578">
        <v>6776.4596786498969</v>
      </c>
      <c r="W3347" s="578">
        <v>13.623175633639477</v>
      </c>
      <c r="X3347" s="578">
        <v>6.2760012381962299E-2</v>
      </c>
      <c r="Y3347" s="578">
        <v>4.5182657195255098E-2</v>
      </c>
    </row>
    <row r="3348" spans="1:25" x14ac:dyDescent="0.3">
      <c r="A3348" s="310" t="s">
        <v>5755</v>
      </c>
      <c r="B3348" s="310" t="s">
        <v>2194</v>
      </c>
      <c r="C3348" s="310" t="s">
        <v>5578</v>
      </c>
      <c r="D3348" s="36">
        <v>2</v>
      </c>
      <c r="E3348" s="36">
        <v>2030</v>
      </c>
      <c r="F3348" s="578">
        <v>5.5605297585705049</v>
      </c>
      <c r="G3348" s="578">
        <v>4035.0113067626903</v>
      </c>
      <c r="H3348" s="578">
        <v>8.4620900308849105</v>
      </c>
      <c r="I3348" s="578">
        <v>4.4468438560973746E-2</v>
      </c>
      <c r="J3348" s="578">
        <v>2.69038110078933E-2</v>
      </c>
      <c r="K3348" s="578">
        <v>5.5849302758588175</v>
      </c>
      <c r="L3348" s="578">
        <v>4075.2604827880805</v>
      </c>
      <c r="M3348" s="578">
        <v>8.5240917634024882</v>
      </c>
      <c r="N3348" s="578">
        <v>4.4072627677299595E-2</v>
      </c>
      <c r="O3348" s="578">
        <v>2.7172183016470272E-2</v>
      </c>
      <c r="P3348" s="578">
        <v>5.5605296567460574</v>
      </c>
      <c r="Q3348" s="578">
        <v>4035.0113093058226</v>
      </c>
      <c r="R3348" s="578">
        <v>8.4620902985504127</v>
      </c>
      <c r="S3348" s="578">
        <v>4.4468439094998702E-2</v>
      </c>
      <c r="T3348" s="578">
        <v>2.6903811531762249E-2</v>
      </c>
      <c r="U3348" s="578">
        <v>5.5849297022107249</v>
      </c>
      <c r="V3348" s="578">
        <v>4075.2604293823201</v>
      </c>
      <c r="W3348" s="578">
        <v>8.524092112663002</v>
      </c>
      <c r="X3348" s="578">
        <v>4.407262510449067E-2</v>
      </c>
      <c r="Y3348" s="578">
        <v>2.7172183016470272E-2</v>
      </c>
    </row>
    <row r="3349" spans="1:25" x14ac:dyDescent="0.3">
      <c r="A3349" s="310" t="s">
        <v>5756</v>
      </c>
      <c r="B3349" s="310" t="s">
        <v>2194</v>
      </c>
      <c r="C3349" s="310" t="s">
        <v>5578</v>
      </c>
      <c r="D3349" s="36">
        <v>3</v>
      </c>
      <c r="E3349" s="36">
        <v>2030</v>
      </c>
      <c r="F3349" s="578">
        <v>4.0554966025948271</v>
      </c>
      <c r="G3349" s="578">
        <v>2826.4866002400672</v>
      </c>
      <c r="H3349" s="578">
        <v>5.7476718591885021</v>
      </c>
      <c r="I3349" s="578">
        <v>3.3173209279690696E-2</v>
      </c>
      <c r="J3349" s="578">
        <v>1.8845848040655176E-2</v>
      </c>
      <c r="K3349" s="578">
        <v>3.9443929477533053</v>
      </c>
      <c r="L3349" s="578">
        <v>2761.6104024251249</v>
      </c>
      <c r="M3349" s="578">
        <v>5.6232896310151128</v>
      </c>
      <c r="N3349" s="578">
        <v>3.1940766236099621E-2</v>
      </c>
      <c r="O3349" s="578">
        <v>1.8413300955823275E-2</v>
      </c>
      <c r="P3349" s="578">
        <v>4.0554962921487396</v>
      </c>
      <c r="Q3349" s="578">
        <v>2826.4866002400672</v>
      </c>
      <c r="R3349" s="578">
        <v>5.7476718995021603</v>
      </c>
      <c r="S3349" s="578">
        <v>3.317321187038632E-2</v>
      </c>
      <c r="T3349" s="578">
        <v>1.8845848040655176E-2</v>
      </c>
      <c r="U3349" s="578">
        <v>3.944392942817402</v>
      </c>
      <c r="V3349" s="578">
        <v>2761.6103502909273</v>
      </c>
      <c r="W3349" s="578">
        <v>5.6232897601403184</v>
      </c>
      <c r="X3349" s="578">
        <v>3.1940764139790148E-2</v>
      </c>
      <c r="Y3349" s="578">
        <v>1.8413300955823275E-2</v>
      </c>
    </row>
    <row r="3350" spans="1:25" x14ac:dyDescent="0.3">
      <c r="A3350" s="310" t="s">
        <v>5757</v>
      </c>
      <c r="B3350" s="310" t="s">
        <v>2194</v>
      </c>
      <c r="C3350" s="310" t="s">
        <v>5578</v>
      </c>
      <c r="D3350" s="36">
        <v>4</v>
      </c>
      <c r="E3350" s="36">
        <v>2030</v>
      </c>
      <c r="F3350" s="578">
        <v>3.9239121513883175</v>
      </c>
      <c r="G3350" s="578">
        <v>2701.4873682657826</v>
      </c>
      <c r="H3350" s="578">
        <v>4.9971847578071875</v>
      </c>
      <c r="I3350" s="578">
        <v>0.13220788881638601</v>
      </c>
      <c r="J3350" s="578">
        <v>1.8012411310337421E-2</v>
      </c>
      <c r="K3350" s="578">
        <v>3.7996452031474401</v>
      </c>
      <c r="L3350" s="578">
        <v>2621.8072128295826</v>
      </c>
      <c r="M3350" s="578">
        <v>4.8846414239136076</v>
      </c>
      <c r="N3350" s="578">
        <v>0.1228689875982425</v>
      </c>
      <c r="O3350" s="578">
        <v>1.7481121001765076E-2</v>
      </c>
      <c r="P3350" s="578">
        <v>3.92391230784005</v>
      </c>
      <c r="Q3350" s="578">
        <v>2701.4873682657826</v>
      </c>
      <c r="R3350" s="578">
        <v>4.9971847135251002</v>
      </c>
      <c r="S3350" s="578">
        <v>0.13220789397291749</v>
      </c>
      <c r="T3350" s="578">
        <v>1.8012411310337421E-2</v>
      </c>
      <c r="U3350" s="578">
        <v>3.7996455632639901</v>
      </c>
      <c r="V3350" s="578">
        <v>2621.80710856119</v>
      </c>
      <c r="W3350" s="578">
        <v>4.8846414474743698</v>
      </c>
      <c r="X3350" s="578">
        <v>0.12286902408080352</v>
      </c>
      <c r="Y3350" s="578">
        <v>1.7481121001765076E-2</v>
      </c>
    </row>
    <row r="3351" spans="1:25" x14ac:dyDescent="0.3">
      <c r="A3351" s="310" t="s">
        <v>5758</v>
      </c>
      <c r="B3351" s="310" t="s">
        <v>2194</v>
      </c>
      <c r="C3351" s="310" t="s">
        <v>5578</v>
      </c>
      <c r="D3351" s="36">
        <v>5</v>
      </c>
      <c r="E3351" s="36">
        <v>2030</v>
      </c>
      <c r="F3351" s="578">
        <v>3.3785765992507351</v>
      </c>
      <c r="G3351" s="578">
        <v>2296.4596506754501</v>
      </c>
      <c r="H3351" s="578">
        <v>3.7489302142882122</v>
      </c>
      <c r="I3351" s="578">
        <v>7.4312266723609299E-2</v>
      </c>
      <c r="J3351" s="578">
        <v>1.5311845946901749E-2</v>
      </c>
      <c r="K3351" s="578">
        <v>3.3187462898539049</v>
      </c>
      <c r="L3351" s="578">
        <v>2259.3678003946898</v>
      </c>
      <c r="M3351" s="578">
        <v>3.7582840023369455</v>
      </c>
      <c r="N3351" s="578">
        <v>7.0110410241795762E-2</v>
      </c>
      <c r="O3351" s="578">
        <v>1.5064535381194774E-2</v>
      </c>
      <c r="P3351" s="578">
        <v>3.3785768041363946</v>
      </c>
      <c r="Q3351" s="578">
        <v>2296.4596506754501</v>
      </c>
      <c r="R3351" s="578">
        <v>3.7489301185984547</v>
      </c>
      <c r="S3351" s="578">
        <v>7.4312265139572717E-2</v>
      </c>
      <c r="T3351" s="578">
        <v>1.5311845423032801E-2</v>
      </c>
      <c r="U3351" s="578">
        <v>3.3187463916889626</v>
      </c>
      <c r="V3351" s="578">
        <v>2259.3678003946898</v>
      </c>
      <c r="W3351" s="578">
        <v>3.7582840328614076</v>
      </c>
      <c r="X3351" s="578">
        <v>7.0110419625052545E-2</v>
      </c>
      <c r="Y3351" s="578">
        <v>1.5064535381194774E-2</v>
      </c>
    </row>
    <row r="3352" spans="1:25" x14ac:dyDescent="0.3">
      <c r="A3352" s="310" t="s">
        <v>5759</v>
      </c>
      <c r="B3352" s="310" t="s">
        <v>2194</v>
      </c>
      <c r="C3352" s="310" t="s">
        <v>5578</v>
      </c>
      <c r="D3352" s="36">
        <v>6</v>
      </c>
      <c r="E3352" s="36">
        <v>2030</v>
      </c>
      <c r="F3352" s="578">
        <v>3.1992608237977276</v>
      </c>
      <c r="G3352" s="578">
        <v>2168.8215611775677</v>
      </c>
      <c r="H3352" s="578">
        <v>3.35143660164188</v>
      </c>
      <c r="I3352" s="578">
        <v>9.9118697559788138E-2</v>
      </c>
      <c r="J3352" s="578">
        <v>1.4460816159650324E-2</v>
      </c>
      <c r="K3352" s="578">
        <v>3.1791459140830076</v>
      </c>
      <c r="L3352" s="578">
        <v>2156.9844614664676</v>
      </c>
      <c r="M3352" s="578">
        <v>3.4148124908864026</v>
      </c>
      <c r="N3352" s="578">
        <v>9.4672651065290325E-2</v>
      </c>
      <c r="O3352" s="578">
        <v>1.4381895860424225E-2</v>
      </c>
      <c r="P3352" s="578">
        <v>3.1992607728802751</v>
      </c>
      <c r="Q3352" s="578">
        <v>2168.8215611775677</v>
      </c>
      <c r="R3352" s="578">
        <v>3.3514365603999328</v>
      </c>
      <c r="S3352" s="578">
        <v>9.9118705801326021E-2</v>
      </c>
      <c r="T3352" s="578">
        <v>1.4460815121613724E-2</v>
      </c>
      <c r="U3352" s="578">
        <v>3.1791462270021622</v>
      </c>
      <c r="V3352" s="578">
        <v>2156.9844614664676</v>
      </c>
      <c r="W3352" s="578">
        <v>3.4148124304219851</v>
      </c>
      <c r="X3352" s="578">
        <v>9.4672649035904402E-2</v>
      </c>
      <c r="Y3352" s="578">
        <v>1.438189637944255E-2</v>
      </c>
    </row>
    <row r="3353" spans="1:25" x14ac:dyDescent="0.3">
      <c r="A3353" s="310" t="s">
        <v>5760</v>
      </c>
      <c r="B3353" s="310" t="s">
        <v>2194</v>
      </c>
      <c r="C3353" s="310" t="s">
        <v>5578</v>
      </c>
      <c r="D3353" s="36">
        <v>7</v>
      </c>
      <c r="E3353" s="36">
        <v>2030</v>
      </c>
      <c r="F3353" s="578">
        <v>3.1639782349025127</v>
      </c>
      <c r="G3353" s="578">
        <v>2092.4298820495551</v>
      </c>
      <c r="H3353" s="578">
        <v>2.93062043151409</v>
      </c>
      <c r="I3353" s="578">
        <v>0.11200091214201725</v>
      </c>
      <c r="J3353" s="578">
        <v>1.395146676804865E-2</v>
      </c>
      <c r="K3353" s="578">
        <v>3.1669398995434896</v>
      </c>
      <c r="L3353" s="578">
        <v>2098.652814229325</v>
      </c>
      <c r="M3353" s="578">
        <v>3.0379593538048799</v>
      </c>
      <c r="N3353" s="578">
        <v>0.11033155941155751</v>
      </c>
      <c r="O3353" s="578">
        <v>1.39929803650981E-2</v>
      </c>
      <c r="P3353" s="578">
        <v>3.1639781293421603</v>
      </c>
      <c r="Q3353" s="578">
        <v>2092.4298820495551</v>
      </c>
      <c r="R3353" s="578">
        <v>2.9306204338514945</v>
      </c>
      <c r="S3353" s="578">
        <v>0.11200091267043349</v>
      </c>
      <c r="T3353" s="578">
        <v>1.395146676804865E-2</v>
      </c>
      <c r="U3353" s="578">
        <v>3.1669400038568498</v>
      </c>
      <c r="V3353" s="578">
        <v>2098.652814229325</v>
      </c>
      <c r="W3353" s="578">
        <v>3.0379594225350899</v>
      </c>
      <c r="X3353" s="578">
        <v>0.11033157996371225</v>
      </c>
      <c r="Y3353" s="578">
        <v>1.39929803650981E-2</v>
      </c>
    </row>
    <row r="3354" spans="1:25" x14ac:dyDescent="0.3">
      <c r="A3354" s="310" t="s">
        <v>5761</v>
      </c>
      <c r="B3354" s="310" t="s">
        <v>2194</v>
      </c>
      <c r="C3354" s="310" t="s">
        <v>5578</v>
      </c>
      <c r="D3354" s="36">
        <v>8</v>
      </c>
      <c r="E3354" s="36">
        <v>2030</v>
      </c>
      <c r="F3354" s="578">
        <v>2.6754883578377422</v>
      </c>
      <c r="G3354" s="578">
        <v>1698.6438611348426</v>
      </c>
      <c r="H3354" s="578">
        <v>2.1879659641278204</v>
      </c>
      <c r="I3354" s="578">
        <v>4.5000739602680029E-2</v>
      </c>
      <c r="J3354" s="578">
        <v>1.1325844747868E-2</v>
      </c>
      <c r="K3354" s="578">
        <v>2.7304651736399848</v>
      </c>
      <c r="L3354" s="578">
        <v>1743.8670730590775</v>
      </c>
      <c r="M3354" s="578">
        <v>2.3446623596585825</v>
      </c>
      <c r="N3354" s="578">
        <v>5.5582182056089821E-2</v>
      </c>
      <c r="O3354" s="578">
        <v>1.1627374915406051E-2</v>
      </c>
      <c r="P3354" s="578">
        <v>2.6754886185966527</v>
      </c>
      <c r="Q3354" s="578">
        <v>1698.6438611348426</v>
      </c>
      <c r="R3354" s="578">
        <v>2.18796599315555</v>
      </c>
      <c r="S3354" s="578">
        <v>4.5000739607833823E-2</v>
      </c>
      <c r="T3354" s="578">
        <v>1.1325844747868E-2</v>
      </c>
      <c r="U3354" s="578">
        <v>2.7304658504067776</v>
      </c>
      <c r="V3354" s="578">
        <v>1743.8670730590775</v>
      </c>
      <c r="W3354" s="578">
        <v>2.3446623985349375</v>
      </c>
      <c r="X3354" s="578">
        <v>5.5582183625574495E-2</v>
      </c>
      <c r="Y3354" s="578">
        <v>1.1627374391537101E-2</v>
      </c>
    </row>
    <row r="3355" spans="1:25" x14ac:dyDescent="0.3">
      <c r="A3355" s="310" t="s">
        <v>5762</v>
      </c>
      <c r="B3355" s="310" t="s">
        <v>2194</v>
      </c>
      <c r="C3355" s="310" t="s">
        <v>5578</v>
      </c>
      <c r="D3355" s="36">
        <v>9</v>
      </c>
      <c r="E3355" s="36">
        <v>2030</v>
      </c>
      <c r="F3355" s="578">
        <v>2.6875991587509844</v>
      </c>
      <c r="G3355" s="578">
        <v>1649.2621523539174</v>
      </c>
      <c r="H3355" s="578">
        <v>1.9396235047379351</v>
      </c>
      <c r="I3355" s="578">
        <v>5.6662051726865052E-2</v>
      </c>
      <c r="J3355" s="578">
        <v>1.0996595752658298E-2</v>
      </c>
      <c r="K3355" s="578">
        <v>2.7563843178223753</v>
      </c>
      <c r="L3355" s="578">
        <v>1707.3262557983348</v>
      </c>
      <c r="M3355" s="578">
        <v>2.1086999570664648</v>
      </c>
      <c r="N3355" s="578">
        <v>8.1665663553697643E-2</v>
      </c>
      <c r="O3355" s="578">
        <v>1.138377173144055E-2</v>
      </c>
      <c r="P3355" s="578">
        <v>2.6875992084157625</v>
      </c>
      <c r="Q3355" s="578">
        <v>1649.2621523539174</v>
      </c>
      <c r="R3355" s="578">
        <v>1.9396235777066924</v>
      </c>
      <c r="S3355" s="578">
        <v>5.6662049185130521E-2</v>
      </c>
      <c r="T3355" s="578">
        <v>1.0996595752658298E-2</v>
      </c>
      <c r="U3355" s="578">
        <v>2.7563844221398623</v>
      </c>
      <c r="V3355" s="578">
        <v>1707.3262557983348</v>
      </c>
      <c r="W3355" s="578">
        <v>2.1087001261300049</v>
      </c>
      <c r="X3355" s="578">
        <v>8.1665668846956849E-2</v>
      </c>
      <c r="Y3355" s="578">
        <v>1.1383772250458874E-2</v>
      </c>
    </row>
    <row r="3356" spans="1:25" x14ac:dyDescent="0.3">
      <c r="A3356" s="310" t="s">
        <v>5763</v>
      </c>
      <c r="B3356" s="310" t="s">
        <v>2194</v>
      </c>
      <c r="C3356" s="310" t="s">
        <v>5578</v>
      </c>
      <c r="D3356" s="36">
        <v>10</v>
      </c>
      <c r="E3356" s="36">
        <v>2030</v>
      </c>
      <c r="F3356" s="578">
        <v>2.6970237626793074</v>
      </c>
      <c r="G3356" s="578">
        <v>1610.8546803792276</v>
      </c>
      <c r="H3356" s="578">
        <v>1.7464697734521875</v>
      </c>
      <c r="I3356" s="578">
        <v>6.5731915861154705E-2</v>
      </c>
      <c r="J3356" s="578">
        <v>1.0740521839276526E-2</v>
      </c>
      <c r="K3356" s="578">
        <v>2.7767412222147274</v>
      </c>
      <c r="L3356" s="578">
        <v>1678.1541557311975</v>
      </c>
      <c r="M3356" s="578">
        <v>1.9228575543478026</v>
      </c>
      <c r="N3356" s="578">
        <v>0.10502188594424877</v>
      </c>
      <c r="O3356" s="578">
        <v>1.1189236596692301E-2</v>
      </c>
      <c r="P3356" s="578">
        <v>2.6970238682240071</v>
      </c>
      <c r="Q3356" s="578">
        <v>1610.8546803792276</v>
      </c>
      <c r="R3356" s="578">
        <v>1.7464697925667299</v>
      </c>
      <c r="S3356" s="578">
        <v>6.5731912280777224E-2</v>
      </c>
      <c r="T3356" s="578">
        <v>1.0740521839276526E-2</v>
      </c>
      <c r="U3356" s="578">
        <v>2.7767412756157448</v>
      </c>
      <c r="V3356" s="578">
        <v>1678.1541557311975</v>
      </c>
      <c r="W3356" s="578">
        <v>1.922857577533245</v>
      </c>
      <c r="X3356" s="578">
        <v>0.10502188540946575</v>
      </c>
      <c r="Y3356" s="578">
        <v>1.1189236596692301E-2</v>
      </c>
    </row>
    <row r="3357" spans="1:25" x14ac:dyDescent="0.3">
      <c r="A3357" s="310" t="s">
        <v>5764</v>
      </c>
      <c r="B3357" s="310" t="s">
        <v>2194</v>
      </c>
      <c r="C3357" s="310" t="s">
        <v>5578</v>
      </c>
      <c r="D3357" s="36">
        <v>11</v>
      </c>
      <c r="E3357" s="36">
        <v>2030</v>
      </c>
      <c r="F3357" s="578">
        <v>2.6246871050434826</v>
      </c>
      <c r="G3357" s="578">
        <v>1522.4655303955051</v>
      </c>
      <c r="H3357" s="578">
        <v>1.5188057255530374</v>
      </c>
      <c r="I3357" s="578">
        <v>5.9842768969247076E-2</v>
      </c>
      <c r="J3357" s="578">
        <v>1.0151170999354963E-2</v>
      </c>
      <c r="K3357" s="578">
        <v>2.7164979763562398</v>
      </c>
      <c r="L3357" s="578">
        <v>1600.08949534098</v>
      </c>
      <c r="M3357" s="578">
        <v>1.7011642685312474</v>
      </c>
      <c r="N3357" s="578">
        <v>0.11060935597591449</v>
      </c>
      <c r="O3357" s="578">
        <v>1.0668732254998725E-2</v>
      </c>
      <c r="P3357" s="578">
        <v>2.6246868976793349</v>
      </c>
      <c r="Q3357" s="578">
        <v>1522.4655825297</v>
      </c>
      <c r="R3357" s="578">
        <v>1.5188057373185651</v>
      </c>
      <c r="S3357" s="578">
        <v>5.9842767852993917E-2</v>
      </c>
      <c r="T3357" s="578">
        <v>1.0151171052711957E-2</v>
      </c>
      <c r="U3357" s="578">
        <v>2.7164980819222753</v>
      </c>
      <c r="V3357" s="578">
        <v>1600.08949534098</v>
      </c>
      <c r="W3357" s="578">
        <v>1.7011643109258301</v>
      </c>
      <c r="X3357" s="578">
        <v>0.11060937785835701</v>
      </c>
      <c r="Y3357" s="578">
        <v>1.0668732254998725E-2</v>
      </c>
    </row>
    <row r="3358" spans="1:25" x14ac:dyDescent="0.3">
      <c r="A3358" s="310" t="s">
        <v>5765</v>
      </c>
      <c r="B3358" s="310" t="s">
        <v>2194</v>
      </c>
      <c r="C3358" s="310" t="s">
        <v>5578</v>
      </c>
      <c r="D3358" s="36">
        <v>12</v>
      </c>
      <c r="E3358" s="36">
        <v>2030</v>
      </c>
      <c r="F3358" s="578">
        <v>2.5245269145548601</v>
      </c>
      <c r="G3358" s="578">
        <v>1424.8460248311299</v>
      </c>
      <c r="H3358" s="578">
        <v>1.3015739287525276</v>
      </c>
      <c r="I3358" s="578">
        <v>4.7562752954490826E-2</v>
      </c>
      <c r="J3358" s="578">
        <v>9.5002928380078268E-3</v>
      </c>
      <c r="K3358" s="578">
        <v>2.6237966828589703</v>
      </c>
      <c r="L3358" s="578">
        <v>1509.3254725138277</v>
      </c>
      <c r="M3358" s="578">
        <v>1.48843940676048</v>
      </c>
      <c r="N3358" s="578">
        <v>0.11059074847283476</v>
      </c>
      <c r="O3358" s="578">
        <v>1.0063568265953397E-2</v>
      </c>
      <c r="P3358" s="578">
        <v>2.5245267059287126</v>
      </c>
      <c r="Q3358" s="578">
        <v>1424.8460769653275</v>
      </c>
      <c r="R3358" s="578">
        <v>1.3015739088668825</v>
      </c>
      <c r="S3358" s="578">
        <v>4.7562752416676304E-2</v>
      </c>
      <c r="T3358" s="578">
        <v>9.5002928380078268E-3</v>
      </c>
      <c r="U3358" s="578">
        <v>2.6237967846881975</v>
      </c>
      <c r="V3358" s="578">
        <v>1509.3254203796323</v>
      </c>
      <c r="W3358" s="578">
        <v>1.4884393381207626</v>
      </c>
      <c r="X3358" s="578">
        <v>0.1105907547926105</v>
      </c>
      <c r="Y3358" s="578">
        <v>1.0063568265953397E-2</v>
      </c>
    </row>
    <row r="3359" spans="1:25" x14ac:dyDescent="0.3">
      <c r="A3359" s="310" t="s">
        <v>5766</v>
      </c>
      <c r="B3359" s="310" t="s">
        <v>2194</v>
      </c>
      <c r="C3359" s="310" t="s">
        <v>5578</v>
      </c>
      <c r="D3359" s="36">
        <v>13</v>
      </c>
      <c r="E3359" s="36">
        <v>2030</v>
      </c>
      <c r="F3359" s="578">
        <v>2.5094438004024702</v>
      </c>
      <c r="G3359" s="578">
        <v>1418.4872754414801</v>
      </c>
      <c r="H3359" s="578">
        <v>1.2226679921271448</v>
      </c>
      <c r="I3359" s="578">
        <v>4.4517841190402828E-2</v>
      </c>
      <c r="J3359" s="578">
        <v>9.4579012268998924E-3</v>
      </c>
      <c r="K3359" s="578">
        <v>2.6070534360150424</v>
      </c>
      <c r="L3359" s="578">
        <v>1500.8690554300874</v>
      </c>
      <c r="M3359" s="578">
        <v>1.4023313900621925</v>
      </c>
      <c r="N3359" s="578">
        <v>0.11032716863398125</v>
      </c>
      <c r="O3359" s="578">
        <v>1.0007187045024051E-2</v>
      </c>
      <c r="P3359" s="578">
        <v>2.5094433831755301</v>
      </c>
      <c r="Q3359" s="578">
        <v>1418.4872754414801</v>
      </c>
      <c r="R3359" s="578">
        <v>1.22266799201952</v>
      </c>
      <c r="S3359" s="578">
        <v>4.4517842227833122E-2</v>
      </c>
      <c r="T3359" s="578">
        <v>9.4579012268998924E-3</v>
      </c>
      <c r="U3359" s="578">
        <v>2.6070535415744072</v>
      </c>
      <c r="V3359" s="578">
        <v>1500.8690554300874</v>
      </c>
      <c r="W3359" s="578">
        <v>1.4023314225525274</v>
      </c>
      <c r="X3359" s="578">
        <v>0.11032717909256426</v>
      </c>
      <c r="Y3359" s="578">
        <v>1.0007186991667028E-2</v>
      </c>
    </row>
    <row r="3360" spans="1:25" x14ac:dyDescent="0.3">
      <c r="A3360" s="310" t="s">
        <v>5767</v>
      </c>
      <c r="B3360" s="310" t="s">
        <v>2194</v>
      </c>
      <c r="C3360" s="310" t="s">
        <v>5578</v>
      </c>
      <c r="D3360" s="36">
        <v>14</v>
      </c>
      <c r="E3360" s="36">
        <v>2030</v>
      </c>
      <c r="F3360" s="578">
        <v>2.581751980780755</v>
      </c>
      <c r="G3360" s="578">
        <v>1508.1948026021275</v>
      </c>
      <c r="H3360" s="578">
        <v>1.2870286807957725</v>
      </c>
      <c r="I3360" s="578">
        <v>5.1768947942036854E-2</v>
      </c>
      <c r="J3360" s="578">
        <v>1.0056024625858584E-2</v>
      </c>
      <c r="K3360" s="578">
        <v>2.6673151860266326</v>
      </c>
      <c r="L3360" s="578">
        <v>1578.4466997782326</v>
      </c>
      <c r="M3360" s="578">
        <v>1.4445890983802148</v>
      </c>
      <c r="N3360" s="578">
        <v>0.11636511537775099</v>
      </c>
      <c r="O3360" s="578">
        <v>1.052445110205245E-2</v>
      </c>
      <c r="P3360" s="578">
        <v>2.5817518764642529</v>
      </c>
      <c r="Q3360" s="578">
        <v>1508.1948026021275</v>
      </c>
      <c r="R3360" s="578">
        <v>1.2870286749697051</v>
      </c>
      <c r="S3360" s="578">
        <v>5.1768946934316724E-2</v>
      </c>
      <c r="T3360" s="578">
        <v>1.0056025717252233E-2</v>
      </c>
      <c r="U3360" s="578">
        <v>2.6673151338688146</v>
      </c>
      <c r="V3360" s="578">
        <v>1578.4468561808201</v>
      </c>
      <c r="W3360" s="578">
        <v>1.4445891017588348</v>
      </c>
      <c r="X3360" s="578">
        <v>0.1163651102642685</v>
      </c>
      <c r="Y3360" s="578">
        <v>1.052445110205245E-2</v>
      </c>
    </row>
    <row r="3361" spans="1:25" x14ac:dyDescent="0.3">
      <c r="A3361" s="310" t="s">
        <v>5768</v>
      </c>
      <c r="B3361" s="310" t="s">
        <v>2194</v>
      </c>
      <c r="C3361" s="310" t="s">
        <v>5578</v>
      </c>
      <c r="D3361" s="36">
        <v>15</v>
      </c>
      <c r="E3361" s="36">
        <v>2030</v>
      </c>
      <c r="F3361" s="578">
        <v>2.6437245283091553</v>
      </c>
      <c r="G3361" s="578">
        <v>1585.0838902791274</v>
      </c>
      <c r="H3361" s="578">
        <v>1.3421921263479772</v>
      </c>
      <c r="I3361" s="578">
        <v>5.7984038289456849E-2</v>
      </c>
      <c r="J3361" s="578">
        <v>1.0568692863065074E-2</v>
      </c>
      <c r="K3361" s="578">
        <v>2.7176360533165176</v>
      </c>
      <c r="L3361" s="578">
        <v>1643.8977241516077</v>
      </c>
      <c r="M3361" s="578">
        <v>1.4771828468662176</v>
      </c>
      <c r="N3361" s="578">
        <v>0.11736318460952976</v>
      </c>
      <c r="O3361" s="578">
        <v>1.0960824884629424E-2</v>
      </c>
      <c r="P3361" s="578">
        <v>2.6437242191200601</v>
      </c>
      <c r="Q3361" s="578">
        <v>1585.0838381449325</v>
      </c>
      <c r="R3361" s="578">
        <v>1.34219207374356</v>
      </c>
      <c r="S3361" s="578">
        <v>5.7984038885479053E-2</v>
      </c>
      <c r="T3361" s="578">
        <v>1.0568692863065074E-2</v>
      </c>
      <c r="U3361" s="578">
        <v>2.7176362097781399</v>
      </c>
      <c r="V3361" s="578">
        <v>1643.8977241516077</v>
      </c>
      <c r="W3361" s="578">
        <v>1.4771828499330375</v>
      </c>
      <c r="X3361" s="578">
        <v>0.11736318474504476</v>
      </c>
      <c r="Y3361" s="578">
        <v>1.0960824884629424E-2</v>
      </c>
    </row>
    <row r="3362" spans="1:25" x14ac:dyDescent="0.3">
      <c r="A3362" s="580" t="s">
        <v>5769</v>
      </c>
      <c r="B3362" s="580" t="s">
        <v>2194</v>
      </c>
      <c r="C3362" s="580" t="s">
        <v>5578</v>
      </c>
      <c r="D3362" s="581">
        <v>16</v>
      </c>
      <c r="E3362" s="581">
        <v>2030</v>
      </c>
      <c r="F3362" s="582">
        <v>2.7778799709988826</v>
      </c>
      <c r="G3362" s="582">
        <v>1696.6324055989548</v>
      </c>
      <c r="H3362" s="582">
        <v>1.4259786412968976</v>
      </c>
      <c r="I3362" s="582">
        <v>6.8532426040898486E-2</v>
      </c>
      <c r="J3362" s="582">
        <v>1.1312452634835275E-2</v>
      </c>
      <c r="K3362" s="582">
        <v>2.8350260617073997</v>
      </c>
      <c r="L3362" s="582">
        <v>1741.9954134623149</v>
      </c>
      <c r="M3362" s="582">
        <v>1.5395427117734124</v>
      </c>
      <c r="N3362" s="582">
        <v>0.12564206537050826</v>
      </c>
      <c r="O3362" s="582">
        <v>1.1614915987593049E-2</v>
      </c>
      <c r="P3362" s="582">
        <v>2.7778801274501204</v>
      </c>
      <c r="Q3362" s="582">
        <v>1696.6324055989548</v>
      </c>
      <c r="R3362" s="582">
        <v>1.4259786185696852</v>
      </c>
      <c r="S3362" s="582">
        <v>6.8532425051974571E-2</v>
      </c>
      <c r="T3362" s="582">
        <v>1.1312452634835275E-2</v>
      </c>
      <c r="U3362" s="582">
        <v>2.8350262181903201</v>
      </c>
      <c r="V3362" s="582">
        <v>1741.9954134623149</v>
      </c>
      <c r="W3362" s="582">
        <v>1.5395427291286952</v>
      </c>
      <c r="X3362" s="582">
        <v>0.12564210193553024</v>
      </c>
      <c r="Y3362" s="582">
        <v>1.1614915987593049E-2</v>
      </c>
    </row>
    <row r="3363" spans="1:25" x14ac:dyDescent="0.3">
      <c r="A3363" s="310" t="s">
        <v>5770</v>
      </c>
      <c r="B3363" s="310" t="s">
        <v>2193</v>
      </c>
      <c r="C3363" s="310" t="s">
        <v>5578</v>
      </c>
      <c r="D3363" s="36">
        <v>1</v>
      </c>
      <c r="E3363" s="36">
        <v>2012</v>
      </c>
      <c r="F3363" s="578">
        <v>45.064653593057251</v>
      </c>
      <c r="G3363" s="578">
        <v>8115.468043009435</v>
      </c>
      <c r="H3363" s="578">
        <v>8.1922588124871218</v>
      </c>
      <c r="I3363" s="578">
        <v>3.3399701118469198</v>
      </c>
      <c r="J3363" s="578">
        <v>6.9226695923134629E-2</v>
      </c>
      <c r="K3363" s="578">
        <v>45.488918331587499</v>
      </c>
      <c r="L3363" s="578">
        <v>8186.5433375040657</v>
      </c>
      <c r="M3363" s="578">
        <v>8.2082519576263895</v>
      </c>
      <c r="N3363" s="578">
        <v>3.3562599420547401</v>
      </c>
      <c r="O3363" s="578">
        <v>6.9833002480057346E-2</v>
      </c>
      <c r="P3363" s="578">
        <v>45.064651506370829</v>
      </c>
      <c r="Q3363" s="578">
        <v>8115.4681498209575</v>
      </c>
      <c r="R3363" s="578">
        <v>8.1922587961889768</v>
      </c>
      <c r="S3363" s="578">
        <v>3.3399701118469198</v>
      </c>
      <c r="T3363" s="578">
        <v>6.9226696970872525E-2</v>
      </c>
      <c r="U3363" s="578">
        <v>45.48891998270598</v>
      </c>
      <c r="V3363" s="578">
        <v>8186.5433375040675</v>
      </c>
      <c r="W3363" s="578">
        <v>8.208252647736419</v>
      </c>
      <c r="X3363" s="578">
        <v>3.3562599420547401</v>
      </c>
      <c r="Y3363" s="578">
        <v>6.9833002480057346E-2</v>
      </c>
    </row>
    <row r="3364" spans="1:25" x14ac:dyDescent="0.3">
      <c r="A3364" s="310" t="s">
        <v>5771</v>
      </c>
      <c r="B3364" s="310" t="s">
        <v>2193</v>
      </c>
      <c r="C3364" s="310" t="s">
        <v>5578</v>
      </c>
      <c r="D3364" s="36">
        <v>2</v>
      </c>
      <c r="E3364" s="36">
        <v>2012</v>
      </c>
      <c r="F3364" s="578">
        <v>20.873576324918101</v>
      </c>
      <c r="G3364" s="578">
        <v>3912.1450907389249</v>
      </c>
      <c r="H3364" s="578">
        <v>4.407182437833395</v>
      </c>
      <c r="I3364" s="578">
        <v>1.6463987135017848</v>
      </c>
      <c r="J3364" s="578">
        <v>3.3371439494658199E-2</v>
      </c>
      <c r="K3364" s="578">
        <v>21.406966057712701</v>
      </c>
      <c r="L3364" s="578">
        <v>4002.9167353312123</v>
      </c>
      <c r="M3364" s="578">
        <v>4.4347008489227502</v>
      </c>
      <c r="N3364" s="578">
        <v>1.6665930695210851</v>
      </c>
      <c r="O3364" s="578">
        <v>3.4145765588618752E-2</v>
      </c>
      <c r="P3364" s="578">
        <v>20.873577889792251</v>
      </c>
      <c r="Q3364" s="578">
        <v>3912.1450907389249</v>
      </c>
      <c r="R3364" s="578">
        <v>4.4071822865710875</v>
      </c>
      <c r="S3364" s="578">
        <v>1.6463986712818275</v>
      </c>
      <c r="T3364" s="578">
        <v>3.3371439494658199E-2</v>
      </c>
      <c r="U3364" s="578">
        <v>21.406966066599075</v>
      </c>
      <c r="V3364" s="578">
        <v>4002.9167353312123</v>
      </c>
      <c r="W3364" s="578">
        <v>4.4347018920040329</v>
      </c>
      <c r="X3364" s="578">
        <v>1.6665930484111051</v>
      </c>
      <c r="Y3364" s="578">
        <v>3.4145764540880849E-2</v>
      </c>
    </row>
    <row r="3365" spans="1:25" x14ac:dyDescent="0.3">
      <c r="A3365" s="310" t="s">
        <v>5772</v>
      </c>
      <c r="B3365" s="310" t="s">
        <v>2193</v>
      </c>
      <c r="C3365" s="310" t="s">
        <v>5578</v>
      </c>
      <c r="D3365" s="36">
        <v>3</v>
      </c>
      <c r="E3365" s="36">
        <v>2012</v>
      </c>
      <c r="F3365" s="578">
        <v>11.607739656780375</v>
      </c>
      <c r="G3365" s="578">
        <v>2224.4630355834897</v>
      </c>
      <c r="H3365" s="578">
        <v>2.3283194523925523</v>
      </c>
      <c r="I3365" s="578">
        <v>0.88130174639324299</v>
      </c>
      <c r="J3365" s="578">
        <v>1.8975195125676622E-2</v>
      </c>
      <c r="K3365" s="578">
        <v>11.796115606179175</v>
      </c>
      <c r="L3365" s="578">
        <v>2254.0578486124623</v>
      </c>
      <c r="M3365" s="578">
        <v>2.3415517460089124</v>
      </c>
      <c r="N3365" s="578">
        <v>0.88870600921412279</v>
      </c>
      <c r="O3365" s="578">
        <v>1.9227625685743925E-2</v>
      </c>
      <c r="P3365" s="578">
        <v>11.607739135050526</v>
      </c>
      <c r="Q3365" s="578">
        <v>2224.4630355834897</v>
      </c>
      <c r="R3365" s="578">
        <v>2.3283194493269503</v>
      </c>
      <c r="S3365" s="578">
        <v>0.88130165232966284</v>
      </c>
      <c r="T3365" s="578">
        <v>1.8975195125676622E-2</v>
      </c>
      <c r="U3365" s="578">
        <v>11.7961145726197</v>
      </c>
      <c r="V3365" s="578">
        <v>2254.0578486124623</v>
      </c>
      <c r="W3365" s="578">
        <v>2.3415517474446998</v>
      </c>
      <c r="X3365" s="578">
        <v>0.88870604615658499</v>
      </c>
      <c r="Y3365" s="578">
        <v>1.9227625685743925E-2</v>
      </c>
    </row>
    <row r="3366" spans="1:25" x14ac:dyDescent="0.3">
      <c r="A3366" s="310" t="s">
        <v>5773</v>
      </c>
      <c r="B3366" s="310" t="s">
        <v>2193</v>
      </c>
      <c r="C3366" s="310" t="s">
        <v>5578</v>
      </c>
      <c r="D3366" s="36">
        <v>4</v>
      </c>
      <c r="E3366" s="36">
        <v>2012</v>
      </c>
      <c r="F3366" s="578">
        <v>8.8734945060399077</v>
      </c>
      <c r="G3366" s="578">
        <v>1738.2725156148226</v>
      </c>
      <c r="H3366" s="578">
        <v>1.6929957892086001</v>
      </c>
      <c r="I3366" s="578">
        <v>0.64971101904908757</v>
      </c>
      <c r="J3366" s="578">
        <v>1.4827903631764125E-2</v>
      </c>
      <c r="K3366" s="578">
        <v>9.0527319898173992</v>
      </c>
      <c r="L3366" s="578">
        <v>1769.7005348205525</v>
      </c>
      <c r="M3366" s="578">
        <v>1.7048812144979175</v>
      </c>
      <c r="N3366" s="578">
        <v>0.66168599793066551</v>
      </c>
      <c r="O3366" s="578">
        <v>1.5096006235883849E-2</v>
      </c>
      <c r="P3366" s="578">
        <v>8.8734945004665207</v>
      </c>
      <c r="Q3366" s="578">
        <v>1738.2725156148226</v>
      </c>
      <c r="R3366" s="578">
        <v>1.6929957834460401</v>
      </c>
      <c r="S3366" s="578">
        <v>0.64971102432658223</v>
      </c>
      <c r="T3366" s="578">
        <v>1.4827903631764127E-2</v>
      </c>
      <c r="U3366" s="578">
        <v>9.0527315078603898</v>
      </c>
      <c r="V3366" s="578">
        <v>1769.7005348205525</v>
      </c>
      <c r="W3366" s="578">
        <v>1.7048807013391776</v>
      </c>
      <c r="X3366" s="578">
        <v>0.66168595043321399</v>
      </c>
      <c r="Y3366" s="578">
        <v>1.5096006235883849E-2</v>
      </c>
    </row>
    <row r="3367" spans="1:25" x14ac:dyDescent="0.3">
      <c r="A3367" s="310" t="s">
        <v>5774</v>
      </c>
      <c r="B3367" s="310" t="s">
        <v>2193</v>
      </c>
      <c r="C3367" s="310" t="s">
        <v>5578</v>
      </c>
      <c r="D3367" s="36">
        <v>5</v>
      </c>
      <c r="E3367" s="36">
        <v>2012</v>
      </c>
      <c r="F3367" s="578">
        <v>7.338106416823087</v>
      </c>
      <c r="G3367" s="578">
        <v>1465.7738380432074</v>
      </c>
      <c r="H3367" s="578">
        <v>1.3553523000058052</v>
      </c>
      <c r="I3367" s="578">
        <v>0.53227407733599297</v>
      </c>
      <c r="J3367" s="578">
        <v>1.250343327410515E-2</v>
      </c>
      <c r="K3367" s="578">
        <v>7.5824988086751475</v>
      </c>
      <c r="L3367" s="578">
        <v>1514.3451131184852</v>
      </c>
      <c r="M3367" s="578">
        <v>1.3667989675110799</v>
      </c>
      <c r="N3367" s="578">
        <v>0.54564899206161499</v>
      </c>
      <c r="O3367" s="578">
        <v>1.2917788417932227E-2</v>
      </c>
      <c r="P3367" s="578">
        <v>7.3381062603002603</v>
      </c>
      <c r="Q3367" s="578">
        <v>1465.7738380432074</v>
      </c>
      <c r="R3367" s="578">
        <v>1.3553520402832251</v>
      </c>
      <c r="S3367" s="578">
        <v>0.53227403511603621</v>
      </c>
      <c r="T3367" s="578">
        <v>1.250343327410515E-2</v>
      </c>
      <c r="U3367" s="578">
        <v>7.5824994322028898</v>
      </c>
      <c r="V3367" s="578">
        <v>1514.3451131184852</v>
      </c>
      <c r="W3367" s="578">
        <v>1.3667989706542922</v>
      </c>
      <c r="X3367" s="578">
        <v>0.54564899206161499</v>
      </c>
      <c r="Y3367" s="578">
        <v>1.291778842278285E-2</v>
      </c>
    </row>
    <row r="3368" spans="1:25" x14ac:dyDescent="0.3">
      <c r="A3368" s="310" t="s">
        <v>5775</v>
      </c>
      <c r="B3368" s="310" t="s">
        <v>2193</v>
      </c>
      <c r="C3368" s="310" t="s">
        <v>5578</v>
      </c>
      <c r="D3368" s="36">
        <v>6</v>
      </c>
      <c r="E3368" s="36">
        <v>2012</v>
      </c>
      <c r="F3368" s="578">
        <v>6.441282911553567</v>
      </c>
      <c r="G3368" s="578">
        <v>1300.41636784871</v>
      </c>
      <c r="H3368" s="578">
        <v>1.1218194955727023</v>
      </c>
      <c r="I3368" s="578">
        <v>0.45937512652017148</v>
      </c>
      <c r="J3368" s="578">
        <v>1.1092946942274726E-2</v>
      </c>
      <c r="K3368" s="578">
        <v>6.7529524100997698</v>
      </c>
      <c r="L3368" s="578">
        <v>1367.2079264322874</v>
      </c>
      <c r="M3368" s="578">
        <v>1.1320357014192226</v>
      </c>
      <c r="N3368" s="578">
        <v>0.47352362462940278</v>
      </c>
      <c r="O3368" s="578">
        <v>1.1662675834183225E-2</v>
      </c>
      <c r="P3368" s="578">
        <v>6.4412824942773979</v>
      </c>
      <c r="Q3368" s="578">
        <v>1300.41636784871</v>
      </c>
      <c r="R3368" s="578">
        <v>1.12181949712491</v>
      </c>
      <c r="S3368" s="578">
        <v>0.45937508965531948</v>
      </c>
      <c r="T3368" s="578">
        <v>1.1092946942274726E-2</v>
      </c>
      <c r="U3368" s="578">
        <v>6.7529521987332028</v>
      </c>
      <c r="V3368" s="578">
        <v>1367.2079264322874</v>
      </c>
      <c r="W3368" s="578">
        <v>1.1320357049698899</v>
      </c>
      <c r="X3368" s="578">
        <v>0.47352356223079051</v>
      </c>
      <c r="Y3368" s="578">
        <v>1.1662675834183225E-2</v>
      </c>
    </row>
    <row r="3369" spans="1:25" x14ac:dyDescent="0.3">
      <c r="A3369" s="310" t="s">
        <v>5776</v>
      </c>
      <c r="B3369" s="310" t="s">
        <v>2193</v>
      </c>
      <c r="C3369" s="310" t="s">
        <v>5578</v>
      </c>
      <c r="D3369" s="36">
        <v>7</v>
      </c>
      <c r="E3369" s="36">
        <v>2012</v>
      </c>
      <c r="F3369" s="578">
        <v>5.8793305073389348</v>
      </c>
      <c r="G3369" s="578">
        <v>1197.956671396885</v>
      </c>
      <c r="H3369" s="578">
        <v>0.97552749048918452</v>
      </c>
      <c r="I3369" s="578">
        <v>0.41382876566300725</v>
      </c>
      <c r="J3369" s="578">
        <v>1.0218936639527445E-2</v>
      </c>
      <c r="K3369" s="578">
        <v>6.3039108202622876</v>
      </c>
      <c r="L3369" s="578">
        <v>1292.8121871948201</v>
      </c>
      <c r="M3369" s="578">
        <v>0.9835210392484437</v>
      </c>
      <c r="N3369" s="578">
        <v>0.42990900576114599</v>
      </c>
      <c r="O3369" s="578">
        <v>1.1028083283842175E-2</v>
      </c>
      <c r="P3369" s="578">
        <v>5.8793307158509016</v>
      </c>
      <c r="Q3369" s="578">
        <v>1197.956671396885</v>
      </c>
      <c r="R3369" s="578">
        <v>0.97552748625942753</v>
      </c>
      <c r="S3369" s="578">
        <v>0.41382873927553426</v>
      </c>
      <c r="T3369" s="578">
        <v>1.0218936639527445E-2</v>
      </c>
      <c r="U3369" s="578">
        <v>6.3039111802160397</v>
      </c>
      <c r="V3369" s="578">
        <v>1292.8121871948201</v>
      </c>
      <c r="W3369" s="578">
        <v>0.98352099759116118</v>
      </c>
      <c r="X3369" s="578">
        <v>0.42990900576114599</v>
      </c>
      <c r="Y3369" s="578">
        <v>1.1028083283842175E-2</v>
      </c>
    </row>
    <row r="3370" spans="1:25" x14ac:dyDescent="0.3">
      <c r="A3370" s="310" t="s">
        <v>5777</v>
      </c>
      <c r="B3370" s="310" t="s">
        <v>2193</v>
      </c>
      <c r="C3370" s="310" t="s">
        <v>5578</v>
      </c>
      <c r="D3370" s="36">
        <v>8</v>
      </c>
      <c r="E3370" s="36">
        <v>2012</v>
      </c>
      <c r="F3370" s="578">
        <v>5.0698965068962281</v>
      </c>
      <c r="G3370" s="578">
        <v>1033.1378256479854</v>
      </c>
      <c r="H3370" s="578">
        <v>0.8766464465685806</v>
      </c>
      <c r="I3370" s="578">
        <v>0.36313809873536201</v>
      </c>
      <c r="J3370" s="578">
        <v>8.8129749929066695E-3</v>
      </c>
      <c r="K3370" s="578">
        <v>5.6151653641475843</v>
      </c>
      <c r="L3370" s="578">
        <v>1159.1118596394824</v>
      </c>
      <c r="M3370" s="578">
        <v>0.88307619455736086</v>
      </c>
      <c r="N3370" s="578">
        <v>0.38374978870463827</v>
      </c>
      <c r="O3370" s="578">
        <v>9.8875861731357699E-3</v>
      </c>
      <c r="P3370" s="578">
        <v>5.0698964024789621</v>
      </c>
      <c r="Q3370" s="578">
        <v>1033.1378256479854</v>
      </c>
      <c r="R3370" s="578">
        <v>0.87664646758154596</v>
      </c>
      <c r="S3370" s="578">
        <v>0.36313809353547777</v>
      </c>
      <c r="T3370" s="578">
        <v>8.812974886192624E-3</v>
      </c>
      <c r="U3370" s="578">
        <v>5.6151655230496491</v>
      </c>
      <c r="V3370" s="578">
        <v>1159.1118596394824</v>
      </c>
      <c r="W3370" s="578">
        <v>0.88307623181026396</v>
      </c>
      <c r="X3370" s="578">
        <v>0.38374964198252748</v>
      </c>
      <c r="Y3370" s="578">
        <v>9.8875861731357699E-3</v>
      </c>
    </row>
    <row r="3371" spans="1:25" x14ac:dyDescent="0.3">
      <c r="A3371" s="310" t="s">
        <v>5778</v>
      </c>
      <c r="B3371" s="310" t="s">
        <v>2193</v>
      </c>
      <c r="C3371" s="310" t="s">
        <v>5578</v>
      </c>
      <c r="D3371" s="36">
        <v>9</v>
      </c>
      <c r="E3371" s="36">
        <v>2012</v>
      </c>
      <c r="F3371" s="578">
        <v>4.6040181535681697</v>
      </c>
      <c r="G3371" s="578">
        <v>945.21404075622308</v>
      </c>
      <c r="H3371" s="578">
        <v>0.7976817229064177</v>
      </c>
      <c r="I3371" s="578">
        <v>0.33523196587338971</v>
      </c>
      <c r="J3371" s="578">
        <v>8.0629651347408019E-3</v>
      </c>
      <c r="K3371" s="578">
        <v>5.2557914513502775</v>
      </c>
      <c r="L3371" s="578">
        <v>1098.2237396240175</v>
      </c>
      <c r="M3371" s="578">
        <v>0.80426412230978395</v>
      </c>
      <c r="N3371" s="578">
        <v>0.35952397777388451</v>
      </c>
      <c r="O3371" s="578">
        <v>9.3682182438593921E-3</v>
      </c>
      <c r="P3371" s="578">
        <v>4.6040180489532423</v>
      </c>
      <c r="Q3371" s="578">
        <v>945.21404075622308</v>
      </c>
      <c r="R3371" s="578">
        <v>0.79768169519957122</v>
      </c>
      <c r="S3371" s="578">
        <v>0.33523196587338999</v>
      </c>
      <c r="T3371" s="578">
        <v>8.0629651298901647E-3</v>
      </c>
      <c r="U3371" s="578">
        <v>5.2557916073007256</v>
      </c>
      <c r="V3371" s="578">
        <v>1098.2237396240175</v>
      </c>
      <c r="W3371" s="578">
        <v>0.80426411969043898</v>
      </c>
      <c r="X3371" s="578">
        <v>0.35952392499893848</v>
      </c>
      <c r="Y3371" s="578">
        <v>9.3682182972164157E-3</v>
      </c>
    </row>
    <row r="3372" spans="1:25" x14ac:dyDescent="0.3">
      <c r="A3372" s="310" t="s">
        <v>5779</v>
      </c>
      <c r="B3372" s="310" t="s">
        <v>2193</v>
      </c>
      <c r="C3372" s="310" t="s">
        <v>5578</v>
      </c>
      <c r="D3372" s="36">
        <v>10</v>
      </c>
      <c r="E3372" s="36">
        <v>2012</v>
      </c>
      <c r="F3372" s="578">
        <v>4.2320440645574546</v>
      </c>
      <c r="G3372" s="578">
        <v>874.81440416971793</v>
      </c>
      <c r="H3372" s="578">
        <v>0.73550877419377958</v>
      </c>
      <c r="I3372" s="578">
        <v>0.31322999523642148</v>
      </c>
      <c r="J3372" s="578">
        <v>7.4624404563413248E-3</v>
      </c>
      <c r="K3372" s="578">
        <v>4.9420074104806746</v>
      </c>
      <c r="L3372" s="578">
        <v>1043.3458131154325</v>
      </c>
      <c r="M3372" s="578">
        <v>0.74225101001017357</v>
      </c>
      <c r="N3372" s="578">
        <v>0.33981708930029203</v>
      </c>
      <c r="O3372" s="578">
        <v>8.900089170007652E-3</v>
      </c>
      <c r="P3372" s="578">
        <v>4.2320439605634057</v>
      </c>
      <c r="Q3372" s="578">
        <v>874.81440416971793</v>
      </c>
      <c r="R3372" s="578">
        <v>0.73550876841181867</v>
      </c>
      <c r="S3372" s="578">
        <v>0.313230000436306</v>
      </c>
      <c r="T3372" s="578">
        <v>7.4624404563413248E-3</v>
      </c>
      <c r="U3372" s="578">
        <v>4.9420078799133327</v>
      </c>
      <c r="V3372" s="578">
        <v>1043.3458131154325</v>
      </c>
      <c r="W3372" s="578">
        <v>0.74225099366352232</v>
      </c>
      <c r="X3372" s="578">
        <v>0.33981708642871378</v>
      </c>
      <c r="Y3372" s="578">
        <v>8.900089170007652E-3</v>
      </c>
    </row>
    <row r="3373" spans="1:25" x14ac:dyDescent="0.3">
      <c r="A3373" s="310" t="s">
        <v>5780</v>
      </c>
      <c r="B3373" s="310" t="s">
        <v>2193</v>
      </c>
      <c r="C3373" s="310" t="s">
        <v>5578</v>
      </c>
      <c r="D3373" s="36">
        <v>11</v>
      </c>
      <c r="E3373" s="36">
        <v>2012</v>
      </c>
      <c r="F3373" s="578">
        <v>3.8565800523562404</v>
      </c>
      <c r="G3373" s="578">
        <v>802.14066251118902</v>
      </c>
      <c r="H3373" s="578">
        <v>0.67963975118861197</v>
      </c>
      <c r="I3373" s="578">
        <v>0.29323488858062746</v>
      </c>
      <c r="J3373" s="578">
        <v>6.8425178663649852E-3</v>
      </c>
      <c r="K3373" s="578">
        <v>4.6130741493107026</v>
      </c>
      <c r="L3373" s="578">
        <v>980.30035146077353</v>
      </c>
      <c r="M3373" s="578">
        <v>0.68655666668200832</v>
      </c>
      <c r="N3373" s="578">
        <v>0.31992253467130127</v>
      </c>
      <c r="O3373" s="578">
        <v>8.3622978515146863E-3</v>
      </c>
      <c r="P3373" s="578">
        <v>3.8565797394318579</v>
      </c>
      <c r="Q3373" s="578">
        <v>802.14066251118902</v>
      </c>
      <c r="R3373" s="578">
        <v>0.67963976279133909</v>
      </c>
      <c r="S3373" s="578">
        <v>0.29323488858062724</v>
      </c>
      <c r="T3373" s="578">
        <v>6.8425178663649852E-3</v>
      </c>
      <c r="U3373" s="578">
        <v>4.6130744099258028</v>
      </c>
      <c r="V3373" s="578">
        <v>980.30035146077353</v>
      </c>
      <c r="W3373" s="578">
        <v>0.68655659062399799</v>
      </c>
      <c r="X3373" s="578">
        <v>0.31992253517576724</v>
      </c>
      <c r="Y3373" s="578">
        <v>8.3622977496512832E-3</v>
      </c>
    </row>
    <row r="3374" spans="1:25" x14ac:dyDescent="0.3">
      <c r="A3374" s="310" t="s">
        <v>5781</v>
      </c>
      <c r="B3374" s="310" t="s">
        <v>2193</v>
      </c>
      <c r="C3374" s="310" t="s">
        <v>5578</v>
      </c>
      <c r="D3374" s="36">
        <v>12</v>
      </c>
      <c r="E3374" s="36">
        <v>2012</v>
      </c>
      <c r="F3374" s="578">
        <v>3.5493849582210975</v>
      </c>
      <c r="G3374" s="578">
        <v>742.68817710876397</v>
      </c>
      <c r="H3374" s="578">
        <v>0.63393003751601351</v>
      </c>
      <c r="I3374" s="578">
        <v>0.27687590060910799</v>
      </c>
      <c r="J3374" s="578">
        <v>6.3353723987044407E-3</v>
      </c>
      <c r="K3374" s="578">
        <v>4.3414136663947476</v>
      </c>
      <c r="L3374" s="578">
        <v>925.30622355143169</v>
      </c>
      <c r="M3374" s="578">
        <v>0.64085655632273553</v>
      </c>
      <c r="N3374" s="578">
        <v>0.3017336097157865</v>
      </c>
      <c r="O3374" s="578">
        <v>7.8931855629586281E-3</v>
      </c>
      <c r="P3374" s="578">
        <v>3.5493844362633</v>
      </c>
      <c r="Q3374" s="578">
        <v>742.68817710876397</v>
      </c>
      <c r="R3374" s="578">
        <v>0.63393003359669775</v>
      </c>
      <c r="S3374" s="578">
        <v>0.2768759000270315</v>
      </c>
      <c r="T3374" s="578">
        <v>6.3353723477727383E-3</v>
      </c>
      <c r="U3374" s="578">
        <v>4.3414137705973754</v>
      </c>
      <c r="V3374" s="578">
        <v>925.30622355143169</v>
      </c>
      <c r="W3374" s="578">
        <v>0.64085656214350173</v>
      </c>
      <c r="X3374" s="578">
        <v>0.30173361677831601</v>
      </c>
      <c r="Y3374" s="578">
        <v>7.8931856114650128E-3</v>
      </c>
    </row>
    <row r="3375" spans="1:25" x14ac:dyDescent="0.3">
      <c r="A3375" s="310" t="s">
        <v>5782</v>
      </c>
      <c r="B3375" s="310" t="s">
        <v>2193</v>
      </c>
      <c r="C3375" s="310" t="s">
        <v>5578</v>
      </c>
      <c r="D3375" s="36">
        <v>13</v>
      </c>
      <c r="E3375" s="36">
        <v>2012</v>
      </c>
      <c r="F3375" s="578">
        <v>3.2519206515329002</v>
      </c>
      <c r="G3375" s="578">
        <v>682.56772994995072</v>
      </c>
      <c r="H3375" s="578">
        <v>0.58765867412633521</v>
      </c>
      <c r="I3375" s="578">
        <v>0.25593220221344298</v>
      </c>
      <c r="J3375" s="578">
        <v>5.8225250638012423E-3</v>
      </c>
      <c r="K3375" s="578">
        <v>4.0631241656543926</v>
      </c>
      <c r="L3375" s="578">
        <v>866.30572064717569</v>
      </c>
      <c r="M3375" s="578">
        <v>0.59466951392823764</v>
      </c>
      <c r="N3375" s="578">
        <v>0.27901810267940097</v>
      </c>
      <c r="O3375" s="578">
        <v>7.3898916743928523E-3</v>
      </c>
      <c r="P3375" s="578">
        <v>3.2519205497592303</v>
      </c>
      <c r="Q3375" s="578">
        <v>682.56773535410525</v>
      </c>
      <c r="R3375" s="578">
        <v>0.58765867517407322</v>
      </c>
      <c r="S3375" s="578">
        <v>0.25593220221344298</v>
      </c>
      <c r="T3375" s="578">
        <v>5.8225251171582651E-3</v>
      </c>
      <c r="U3375" s="578">
        <v>4.0631242688784024</v>
      </c>
      <c r="V3375" s="578">
        <v>866.30572064717569</v>
      </c>
      <c r="W3375" s="578">
        <v>0.59466953616356444</v>
      </c>
      <c r="X3375" s="578">
        <v>0.27901803775845679</v>
      </c>
      <c r="Y3375" s="578">
        <v>7.3898917253245548E-3</v>
      </c>
    </row>
    <row r="3376" spans="1:25" x14ac:dyDescent="0.3">
      <c r="A3376" s="310" t="s">
        <v>5783</v>
      </c>
      <c r="B3376" s="310" t="s">
        <v>2193</v>
      </c>
      <c r="C3376" s="310" t="s">
        <v>5578</v>
      </c>
      <c r="D3376" s="36">
        <v>14</v>
      </c>
      <c r="E3376" s="36">
        <v>2012</v>
      </c>
      <c r="F3376" s="578">
        <v>3.3107143199243425</v>
      </c>
      <c r="G3376" s="578">
        <v>687.69219779968228</v>
      </c>
      <c r="H3376" s="578">
        <v>0.54543700309780718</v>
      </c>
      <c r="I3376" s="578">
        <v>0.23967399160998548</v>
      </c>
      <c r="J3376" s="578">
        <v>5.8662481217955529E-3</v>
      </c>
      <c r="K3376" s="578">
        <v>4.0966769038641306</v>
      </c>
      <c r="L3376" s="578">
        <v>864.36998971303251</v>
      </c>
      <c r="M3376" s="578">
        <v>0.55275740942064022</v>
      </c>
      <c r="N3376" s="578">
        <v>0.26090120174921971</v>
      </c>
      <c r="O3376" s="578">
        <v>7.3733862858110372E-3</v>
      </c>
      <c r="P3376" s="578">
        <v>3.31071400689446</v>
      </c>
      <c r="Q3376" s="578">
        <v>687.69219779968228</v>
      </c>
      <c r="R3376" s="578">
        <v>0.54543698322959222</v>
      </c>
      <c r="S3376" s="578">
        <v>0.23967398998017098</v>
      </c>
      <c r="T3376" s="578">
        <v>5.8662481751525757E-3</v>
      </c>
      <c r="U3376" s="578">
        <v>4.0966769559139049</v>
      </c>
      <c r="V3376" s="578">
        <v>864.36999511718705</v>
      </c>
      <c r="W3376" s="578">
        <v>0.55275739451947892</v>
      </c>
      <c r="X3376" s="578">
        <v>0.26090124311546425</v>
      </c>
      <c r="Y3376" s="578">
        <v>7.3733862858110372E-3</v>
      </c>
    </row>
    <row r="3377" spans="1:25" x14ac:dyDescent="0.3">
      <c r="A3377" s="310" t="s">
        <v>5784</v>
      </c>
      <c r="B3377" s="310" t="s">
        <v>2193</v>
      </c>
      <c r="C3377" s="310" t="s">
        <v>5578</v>
      </c>
      <c r="D3377" s="36">
        <v>15</v>
      </c>
      <c r="E3377" s="36">
        <v>2012</v>
      </c>
      <c r="F3377" s="578">
        <v>3.386451153358693</v>
      </c>
      <c r="G3377" s="578">
        <v>696.67473411560002</v>
      </c>
      <c r="H3377" s="578">
        <v>0.50905280455481228</v>
      </c>
      <c r="I3377" s="578">
        <v>0.22590310716380624</v>
      </c>
      <c r="J3377" s="578">
        <v>5.9428756358101929E-3</v>
      </c>
      <c r="K3377" s="578">
        <v>4.1419522576591854</v>
      </c>
      <c r="L3377" s="578">
        <v>865.90658823649051</v>
      </c>
      <c r="M3377" s="578">
        <v>0.51638418519481355</v>
      </c>
      <c r="N3377" s="578">
        <v>0.24567511345958273</v>
      </c>
      <c r="O3377" s="578">
        <v>7.3864986698026752E-3</v>
      </c>
      <c r="P3377" s="578">
        <v>3.386451204272205</v>
      </c>
      <c r="Q3377" s="578">
        <v>696.67473920186296</v>
      </c>
      <c r="R3377" s="578">
        <v>0.50905281479936049</v>
      </c>
      <c r="S3377" s="578">
        <v>0.22590309676403775</v>
      </c>
      <c r="T3377" s="578">
        <v>5.9428756358101929E-3</v>
      </c>
      <c r="U3377" s="578">
        <v>4.1419522053462625</v>
      </c>
      <c r="V3377" s="578">
        <v>865.90658823649051</v>
      </c>
      <c r="W3377" s="578">
        <v>0.51638416626762196</v>
      </c>
      <c r="X3377" s="578">
        <v>0.2456751160789275</v>
      </c>
      <c r="Y3377" s="578">
        <v>7.3864987207343776E-3</v>
      </c>
    </row>
    <row r="3378" spans="1:25" x14ac:dyDescent="0.3">
      <c r="A3378" s="580" t="s">
        <v>5785</v>
      </c>
      <c r="B3378" s="580" t="s">
        <v>2193</v>
      </c>
      <c r="C3378" s="580" t="s">
        <v>5578</v>
      </c>
      <c r="D3378" s="581">
        <v>16</v>
      </c>
      <c r="E3378" s="581">
        <v>2012</v>
      </c>
      <c r="F3378" s="582">
        <v>3.5919982534530051</v>
      </c>
      <c r="G3378" s="582">
        <v>730.16809082031227</v>
      </c>
      <c r="H3378" s="582">
        <v>0.47753299949302624</v>
      </c>
      <c r="I3378" s="582">
        <v>0.21479476115200599</v>
      </c>
      <c r="J3378" s="582">
        <v>6.2285937553193966E-3</v>
      </c>
      <c r="K3378" s="582">
        <v>4.3111164582442072</v>
      </c>
      <c r="L3378" s="582">
        <v>891.1995366414385</v>
      </c>
      <c r="M3378" s="582">
        <v>0.484929276804905</v>
      </c>
      <c r="N3378" s="582">
        <v>0.233323998749256</v>
      </c>
      <c r="O3378" s="582">
        <v>7.6022598659619654E-3</v>
      </c>
      <c r="P3378" s="582">
        <v>3.5919982545904796</v>
      </c>
      <c r="Q3378" s="582">
        <v>730.16808573404933</v>
      </c>
      <c r="R3378" s="582">
        <v>0.47753297785917848</v>
      </c>
      <c r="S3378" s="582">
        <v>0.21479475560287575</v>
      </c>
      <c r="T3378" s="582">
        <v>6.2285937553193966E-3</v>
      </c>
      <c r="U3378" s="582">
        <v>4.3111162001138501</v>
      </c>
      <c r="V3378" s="582">
        <v>891.1995366414385</v>
      </c>
      <c r="W3378" s="582">
        <v>0.48492919432464948</v>
      </c>
      <c r="X3378" s="582">
        <v>0.23332400136860026</v>
      </c>
      <c r="Y3378" s="582">
        <v>7.6022598126049452E-3</v>
      </c>
    </row>
    <row r="3379" spans="1:25" x14ac:dyDescent="0.3">
      <c r="A3379" s="310" t="s">
        <v>5786</v>
      </c>
      <c r="B3379" s="310" t="s">
        <v>2193</v>
      </c>
      <c r="C3379" s="310" t="s">
        <v>5578</v>
      </c>
      <c r="D3379" s="36">
        <v>1</v>
      </c>
      <c r="E3379" s="36">
        <v>2020</v>
      </c>
      <c r="F3379" s="578">
        <v>13.313600372406601</v>
      </c>
      <c r="G3379" s="578">
        <v>7695.8078028360978</v>
      </c>
      <c r="H3379" s="578">
        <v>1.9857543545658649</v>
      </c>
      <c r="I3379" s="578">
        <v>0.6755569822465376</v>
      </c>
      <c r="J3379" s="578">
        <v>6.673923798371105E-2</v>
      </c>
      <c r="K3379" s="578">
        <v>13.444210693228001</v>
      </c>
      <c r="L3379" s="578">
        <v>7763.2254740397102</v>
      </c>
      <c r="M3379" s="578">
        <v>1.99126828013686</v>
      </c>
      <c r="N3379" s="578">
        <v>0.67884800365815545</v>
      </c>
      <c r="O3379" s="578">
        <v>6.7323913487295245E-2</v>
      </c>
      <c r="P3379" s="578">
        <v>13.31359932968185</v>
      </c>
      <c r="Q3379" s="578">
        <v>7695.8078079223606</v>
      </c>
      <c r="R3379" s="578">
        <v>1.98575436645963</v>
      </c>
      <c r="S3379" s="578">
        <v>0.67555699280152681</v>
      </c>
      <c r="T3379" s="578">
        <v>6.6739238488177421E-2</v>
      </c>
      <c r="U3379" s="578">
        <v>13.444211731240376</v>
      </c>
      <c r="V3379" s="578">
        <v>7763.2255299886028</v>
      </c>
      <c r="W3379" s="578">
        <v>1.9912682769936452</v>
      </c>
      <c r="X3379" s="578">
        <v>0.67884798813611247</v>
      </c>
      <c r="Y3379" s="578">
        <v>6.7323914573838281E-2</v>
      </c>
    </row>
    <row r="3380" spans="1:25" x14ac:dyDescent="0.3">
      <c r="A3380" s="310" t="s">
        <v>5787</v>
      </c>
      <c r="B3380" s="310" t="s">
        <v>2193</v>
      </c>
      <c r="C3380" s="310" t="s">
        <v>5578</v>
      </c>
      <c r="D3380" s="36">
        <v>2</v>
      </c>
      <c r="E3380" s="36">
        <v>2020</v>
      </c>
      <c r="F3380" s="578">
        <v>6.1808295966014404</v>
      </c>
      <c r="G3380" s="578">
        <v>3709.8461672464973</v>
      </c>
      <c r="H3380" s="578">
        <v>1.057862662244585</v>
      </c>
      <c r="I3380" s="578">
        <v>0.33139000833034499</v>
      </c>
      <c r="J3380" s="578">
        <v>3.2172361000751402E-2</v>
      </c>
      <c r="K3380" s="578">
        <v>6.3458351227285039</v>
      </c>
      <c r="L3380" s="578">
        <v>3795.9077453613227</v>
      </c>
      <c r="M3380" s="578">
        <v>1.0666834200577124</v>
      </c>
      <c r="N3380" s="578">
        <v>0.33540900051593697</v>
      </c>
      <c r="O3380" s="578">
        <v>3.2918706361669998E-2</v>
      </c>
      <c r="P3380" s="578">
        <v>6.18082996194061</v>
      </c>
      <c r="Q3380" s="578">
        <v>3709.8462715148898</v>
      </c>
      <c r="R3380" s="578">
        <v>1.0578626983721375</v>
      </c>
      <c r="S3380" s="578">
        <v>0.33139000833034499</v>
      </c>
      <c r="T3380" s="578">
        <v>3.2172361000751402E-2</v>
      </c>
      <c r="U3380" s="578">
        <v>6.3458347596121349</v>
      </c>
      <c r="V3380" s="578">
        <v>3795.9077453613227</v>
      </c>
      <c r="W3380" s="578">
        <v>1.066683360957535</v>
      </c>
      <c r="X3380" s="578">
        <v>0.33540900051593697</v>
      </c>
      <c r="Y3380" s="578">
        <v>3.2918706885538947E-2</v>
      </c>
    </row>
    <row r="3381" spans="1:25" x14ac:dyDescent="0.3">
      <c r="A3381" s="310" t="s">
        <v>5788</v>
      </c>
      <c r="B3381" s="310" t="s">
        <v>2193</v>
      </c>
      <c r="C3381" s="310" t="s">
        <v>5578</v>
      </c>
      <c r="D3381" s="36">
        <v>3</v>
      </c>
      <c r="E3381" s="36">
        <v>2020</v>
      </c>
      <c r="F3381" s="578">
        <v>3.4634458284441827</v>
      </c>
      <c r="G3381" s="578">
        <v>2109.3586400349873</v>
      </c>
      <c r="H3381" s="578">
        <v>0.55969362681692747</v>
      </c>
      <c r="I3381" s="578">
        <v>0.1772565777258325</v>
      </c>
      <c r="J3381" s="578">
        <v>1.8292704500102695E-2</v>
      </c>
      <c r="K3381" s="578">
        <v>3.5211926663214324</v>
      </c>
      <c r="L3381" s="578">
        <v>2137.4148801167748</v>
      </c>
      <c r="M3381" s="578">
        <v>0.56390262173954342</v>
      </c>
      <c r="N3381" s="578">
        <v>0.17870002123527201</v>
      </c>
      <c r="O3381" s="578">
        <v>1.8536011494385649E-2</v>
      </c>
      <c r="P3381" s="578">
        <v>3.4634457242930949</v>
      </c>
      <c r="Q3381" s="578">
        <v>2109.3585879007924</v>
      </c>
      <c r="R3381" s="578">
        <v>0.55969363966141772</v>
      </c>
      <c r="S3381" s="578">
        <v>0.17725658094665625</v>
      </c>
      <c r="T3381" s="578">
        <v>1.8292703976233747E-2</v>
      </c>
      <c r="U3381" s="578">
        <v>3.5211922498098449</v>
      </c>
      <c r="V3381" s="578">
        <v>2137.4148801167748</v>
      </c>
      <c r="W3381" s="578">
        <v>0.56390258677614202</v>
      </c>
      <c r="X3381" s="578">
        <v>0.17870002022633896</v>
      </c>
      <c r="Y3381" s="578">
        <v>1.8536011494385649E-2</v>
      </c>
    </row>
    <row r="3382" spans="1:25" x14ac:dyDescent="0.3">
      <c r="A3382" s="310" t="s">
        <v>5789</v>
      </c>
      <c r="B3382" s="310" t="s">
        <v>2193</v>
      </c>
      <c r="C3382" s="310" t="s">
        <v>5578</v>
      </c>
      <c r="D3382" s="36">
        <v>4</v>
      </c>
      <c r="E3382" s="36">
        <v>2020</v>
      </c>
      <c r="F3382" s="578">
        <v>2.6529308038346473</v>
      </c>
      <c r="G3382" s="578">
        <v>1644.5905087788851</v>
      </c>
      <c r="H3382" s="578">
        <v>0.40767751546324349</v>
      </c>
      <c r="I3382" s="578">
        <v>0.13002245815005101</v>
      </c>
      <c r="J3382" s="578">
        <v>1.4262442632267825E-2</v>
      </c>
      <c r="K3382" s="578">
        <v>2.7066127811303851</v>
      </c>
      <c r="L3382" s="578">
        <v>1674.6733436584425</v>
      </c>
      <c r="M3382" s="578">
        <v>0.41114735962764776</v>
      </c>
      <c r="N3382" s="578">
        <v>0.13254179471793201</v>
      </c>
      <c r="O3382" s="578">
        <v>1.4523299022888101E-2</v>
      </c>
      <c r="P3382" s="578">
        <v>2.65293096122695</v>
      </c>
      <c r="Q3382" s="578">
        <v>1644.5905087788851</v>
      </c>
      <c r="R3382" s="578">
        <v>0.40767752143437902</v>
      </c>
      <c r="S3382" s="578">
        <v>0.13002246794834074</v>
      </c>
      <c r="T3382" s="578">
        <v>1.4262442632267825E-2</v>
      </c>
      <c r="U3382" s="578">
        <v>2.7066125749455123</v>
      </c>
      <c r="V3382" s="578">
        <v>1674.6733957926374</v>
      </c>
      <c r="W3382" s="578">
        <v>0.41114734388247576</v>
      </c>
      <c r="X3382" s="578">
        <v>0.13254178957625523</v>
      </c>
      <c r="Y3382" s="578">
        <v>1.4523299022888101E-2</v>
      </c>
    </row>
    <row r="3383" spans="1:25" x14ac:dyDescent="0.3">
      <c r="A3383" s="310" t="s">
        <v>5790</v>
      </c>
      <c r="B3383" s="310" t="s">
        <v>2193</v>
      </c>
      <c r="C3383" s="310" t="s">
        <v>5578</v>
      </c>
      <c r="D3383" s="36">
        <v>5</v>
      </c>
      <c r="E3383" s="36">
        <v>2020</v>
      </c>
      <c r="F3383" s="578">
        <v>2.1792397764493172</v>
      </c>
      <c r="G3383" s="578">
        <v>1386.1543655395449</v>
      </c>
      <c r="H3383" s="578">
        <v>0.32641447361189979</v>
      </c>
      <c r="I3383" s="578">
        <v>0.106207298483544</v>
      </c>
      <c r="J3383" s="578">
        <v>1.2021243766260575E-2</v>
      </c>
      <c r="K3383" s="578">
        <v>2.2523003309846223</v>
      </c>
      <c r="L3383" s="578">
        <v>1432.4795748392676</v>
      </c>
      <c r="M3383" s="578">
        <v>0.32990548242135731</v>
      </c>
      <c r="N3383" s="578">
        <v>0.10910275399995299</v>
      </c>
      <c r="O3383" s="578">
        <v>1.2422948910777099E-2</v>
      </c>
      <c r="P3383" s="578">
        <v>2.1792396736285151</v>
      </c>
      <c r="Q3383" s="578">
        <v>1386.1543655395449</v>
      </c>
      <c r="R3383" s="578">
        <v>0.32641447397569751</v>
      </c>
      <c r="S3383" s="578">
        <v>0.10620730581770899</v>
      </c>
      <c r="T3383" s="578">
        <v>1.2021243766260575E-2</v>
      </c>
      <c r="U3383" s="578">
        <v>2.2523002788827076</v>
      </c>
      <c r="V3383" s="578">
        <v>1432.4795748392676</v>
      </c>
      <c r="W3383" s="578">
        <v>0.32990547179845875</v>
      </c>
      <c r="X3383" s="578">
        <v>0.10910274530760875</v>
      </c>
      <c r="Y3383" s="578">
        <v>1.2422948910777099E-2</v>
      </c>
    </row>
    <row r="3384" spans="1:25" x14ac:dyDescent="0.3">
      <c r="A3384" s="310" t="s">
        <v>5791</v>
      </c>
      <c r="B3384" s="310" t="s">
        <v>2193</v>
      </c>
      <c r="C3384" s="310" t="s">
        <v>5578</v>
      </c>
      <c r="D3384" s="36">
        <v>6</v>
      </c>
      <c r="E3384" s="36">
        <v>2020</v>
      </c>
      <c r="F3384" s="578">
        <v>1.90470915855227</v>
      </c>
      <c r="G3384" s="578">
        <v>1231.5228131612075</v>
      </c>
      <c r="H3384" s="578">
        <v>0.27083146660879676</v>
      </c>
      <c r="I3384" s="578">
        <v>9.1632150947892343E-2</v>
      </c>
      <c r="J3384" s="578">
        <v>1.0680131439585176E-2</v>
      </c>
      <c r="K3384" s="578">
        <v>1.9959032944649724</v>
      </c>
      <c r="L3384" s="578">
        <v>1294.9372787475525</v>
      </c>
      <c r="M3384" s="578">
        <v>0.27427249432609302</v>
      </c>
      <c r="N3384" s="578">
        <v>9.4748014681196396E-2</v>
      </c>
      <c r="O3384" s="578">
        <v>1.1230069804393325E-2</v>
      </c>
      <c r="P3384" s="578">
        <v>1.9047091063936574</v>
      </c>
      <c r="Q3384" s="578">
        <v>1231.5228131612075</v>
      </c>
      <c r="R3384" s="578">
        <v>0.27083146734609376</v>
      </c>
      <c r="S3384" s="578">
        <v>9.1632157156709554E-2</v>
      </c>
      <c r="T3384" s="578">
        <v>1.0680131439585176E-2</v>
      </c>
      <c r="U3384" s="578">
        <v>1.9959031906476674</v>
      </c>
      <c r="V3384" s="578">
        <v>1294.9372787475525</v>
      </c>
      <c r="W3384" s="578">
        <v>0.27427249356211775</v>
      </c>
      <c r="X3384" s="578">
        <v>9.4748005484386E-2</v>
      </c>
      <c r="Y3384" s="578">
        <v>1.1230069804393325E-2</v>
      </c>
    </row>
    <row r="3385" spans="1:25" x14ac:dyDescent="0.3">
      <c r="A3385" s="310" t="s">
        <v>5792</v>
      </c>
      <c r="B3385" s="310" t="s">
        <v>2193</v>
      </c>
      <c r="C3385" s="310" t="s">
        <v>5578</v>
      </c>
      <c r="D3385" s="36">
        <v>7</v>
      </c>
      <c r="E3385" s="36">
        <v>2020</v>
      </c>
      <c r="F3385" s="578">
        <v>1.7357662296408276</v>
      </c>
      <c r="G3385" s="578">
        <v>1132.9667854309025</v>
      </c>
      <c r="H3385" s="578">
        <v>0.23623602088628048</v>
      </c>
      <c r="I3385" s="578">
        <v>8.2712594477925422E-2</v>
      </c>
      <c r="J3385" s="578">
        <v>9.8255173361394485E-3</v>
      </c>
      <c r="K3385" s="578">
        <v>1.8549439472038349</v>
      </c>
      <c r="L3385" s="578">
        <v>1223.0927060445101</v>
      </c>
      <c r="M3385" s="578">
        <v>0.23964150290945874</v>
      </c>
      <c r="N3385" s="578">
        <v>8.6294515873305472E-2</v>
      </c>
      <c r="O3385" s="578">
        <v>1.0607085345933773E-2</v>
      </c>
      <c r="P3385" s="578">
        <v>1.73576623034932</v>
      </c>
      <c r="Q3385" s="578">
        <v>1132.9667854309025</v>
      </c>
      <c r="R3385" s="578">
        <v>0.23623604758661951</v>
      </c>
      <c r="S3385" s="578">
        <v>8.2712596573401201E-2</v>
      </c>
      <c r="T3385" s="578">
        <v>9.8255172827824231E-3</v>
      </c>
      <c r="U3385" s="578">
        <v>1.8549440508183226</v>
      </c>
      <c r="V3385" s="578">
        <v>1223.0927060445101</v>
      </c>
      <c r="W3385" s="578">
        <v>0.23964150248260274</v>
      </c>
      <c r="X3385" s="578">
        <v>8.6294513777829651E-2</v>
      </c>
      <c r="Y3385" s="578">
        <v>1.0607085345933773E-2</v>
      </c>
    </row>
    <row r="3386" spans="1:25" x14ac:dyDescent="0.3">
      <c r="A3386" s="310" t="s">
        <v>5793</v>
      </c>
      <c r="B3386" s="310" t="s">
        <v>2193</v>
      </c>
      <c r="C3386" s="310" t="s">
        <v>5578</v>
      </c>
      <c r="D3386" s="36">
        <v>8</v>
      </c>
      <c r="E3386" s="36">
        <v>2020</v>
      </c>
      <c r="F3386" s="578">
        <v>1.5093207316622224</v>
      </c>
      <c r="G3386" s="578">
        <v>976.76574643452705</v>
      </c>
      <c r="H3386" s="578">
        <v>0.21245670033385924</v>
      </c>
      <c r="I3386" s="578">
        <v>7.2281964938156279E-2</v>
      </c>
      <c r="J3386" s="578">
        <v>8.4709006187040324E-3</v>
      </c>
      <c r="K3386" s="578">
        <v>1.65764491639917</v>
      </c>
      <c r="L3386" s="578">
        <v>1096.378292083735</v>
      </c>
      <c r="M3386" s="578">
        <v>0.21594198930445849</v>
      </c>
      <c r="N3386" s="578">
        <v>7.686410095387447E-2</v>
      </c>
      <c r="O3386" s="578">
        <v>9.5082020464663415E-3</v>
      </c>
      <c r="P3386" s="578">
        <v>1.5093207329461276</v>
      </c>
      <c r="Q3386" s="578">
        <v>976.76574134826399</v>
      </c>
      <c r="R3386" s="578">
        <v>0.2124567050632315</v>
      </c>
      <c r="S3386" s="578">
        <v>7.228196755750102E-2</v>
      </c>
      <c r="T3386" s="578">
        <v>8.4709006672104153E-3</v>
      </c>
      <c r="U3386" s="578">
        <v>1.65764491631004</v>
      </c>
      <c r="V3386" s="578">
        <v>1096.3783442179299</v>
      </c>
      <c r="W3386" s="578">
        <v>0.21594196839820698</v>
      </c>
      <c r="X3386" s="578">
        <v>7.6864094259993437E-2</v>
      </c>
      <c r="Y3386" s="578">
        <v>9.5082019397523185E-3</v>
      </c>
    </row>
    <row r="3387" spans="1:25" x14ac:dyDescent="0.3">
      <c r="A3387" s="310" t="s">
        <v>5794</v>
      </c>
      <c r="B3387" s="310" t="s">
        <v>2193</v>
      </c>
      <c r="C3387" s="310" t="s">
        <v>5578</v>
      </c>
      <c r="D3387" s="36">
        <v>9</v>
      </c>
      <c r="E3387" s="36">
        <v>2020</v>
      </c>
      <c r="F3387" s="578">
        <v>1.377182779187625</v>
      </c>
      <c r="G3387" s="578">
        <v>894.02339967091825</v>
      </c>
      <c r="H3387" s="578">
        <v>0.1930760468579435</v>
      </c>
      <c r="I3387" s="578">
        <v>6.6644118516705875E-2</v>
      </c>
      <c r="J3387" s="578">
        <v>7.7533011935884072E-3</v>
      </c>
      <c r="K3387" s="578">
        <v>1.5516483553198301</v>
      </c>
      <c r="L3387" s="578">
        <v>1039.2065337498932</v>
      </c>
      <c r="M3387" s="578">
        <v>0.19710319557634598</v>
      </c>
      <c r="N3387" s="578">
        <v>7.2021914937067749E-2</v>
      </c>
      <c r="O3387" s="578">
        <v>9.0123560803476704E-3</v>
      </c>
      <c r="P3387" s="578">
        <v>1.3771827798979401</v>
      </c>
      <c r="Q3387" s="578">
        <v>894.02340507507267</v>
      </c>
      <c r="R3387" s="578">
        <v>0.19307606204286673</v>
      </c>
      <c r="S3387" s="578">
        <v>6.6644121659919578E-2</v>
      </c>
      <c r="T3387" s="578">
        <v>7.7533011935884072E-3</v>
      </c>
      <c r="U3387" s="578">
        <v>1.55164840738901</v>
      </c>
      <c r="V3387" s="578">
        <v>1039.2065229415839</v>
      </c>
      <c r="W3387" s="578">
        <v>0.19710319472748425</v>
      </c>
      <c r="X3387" s="578">
        <v>7.2021912317723008E-2</v>
      </c>
      <c r="Y3387" s="578">
        <v>9.0123560803476704E-3</v>
      </c>
    </row>
    <row r="3388" spans="1:25" x14ac:dyDescent="0.3">
      <c r="A3388" s="310" t="s">
        <v>5795</v>
      </c>
      <c r="B3388" s="310" t="s">
        <v>2193</v>
      </c>
      <c r="C3388" s="310" t="s">
        <v>5578</v>
      </c>
      <c r="D3388" s="36">
        <v>10</v>
      </c>
      <c r="E3388" s="36">
        <v>2020</v>
      </c>
      <c r="F3388" s="578">
        <v>1.2720897597179501</v>
      </c>
      <c r="G3388" s="578">
        <v>827.71132373809769</v>
      </c>
      <c r="H3388" s="578">
        <v>0.17780027606689427</v>
      </c>
      <c r="I3388" s="578">
        <v>6.2207951850723427E-2</v>
      </c>
      <c r="J3388" s="578">
        <v>7.1782042869017425E-3</v>
      </c>
      <c r="K3388" s="578">
        <v>1.4605514348807702</v>
      </c>
      <c r="L3388" s="578">
        <v>987.57274436950524</v>
      </c>
      <c r="M3388" s="578">
        <v>0.18216728190600351</v>
      </c>
      <c r="N3388" s="578">
        <v>6.8070990324486005E-2</v>
      </c>
      <c r="O3388" s="578">
        <v>8.5645538056269253E-3</v>
      </c>
      <c r="P3388" s="578">
        <v>1.272089707571765</v>
      </c>
      <c r="Q3388" s="578">
        <v>827.71132882436063</v>
      </c>
      <c r="R3388" s="578">
        <v>0.17780027637976026</v>
      </c>
      <c r="S3388" s="578">
        <v>6.2207959708757657E-2</v>
      </c>
      <c r="T3388" s="578">
        <v>7.1782042869017425E-3</v>
      </c>
      <c r="U3388" s="578">
        <v>1.4605513330549549</v>
      </c>
      <c r="V3388" s="578">
        <v>987.57274977366023</v>
      </c>
      <c r="W3388" s="578">
        <v>0.18216728179928951</v>
      </c>
      <c r="X3388" s="578">
        <v>6.8070983514189692E-2</v>
      </c>
      <c r="Y3388" s="578">
        <v>8.5645538056269253E-3</v>
      </c>
    </row>
    <row r="3389" spans="1:25" x14ac:dyDescent="0.3">
      <c r="A3389" s="310" t="s">
        <v>5796</v>
      </c>
      <c r="B3389" s="310" t="s">
        <v>2193</v>
      </c>
      <c r="C3389" s="310" t="s">
        <v>5578</v>
      </c>
      <c r="D3389" s="36">
        <v>11</v>
      </c>
      <c r="E3389" s="36">
        <v>2020</v>
      </c>
      <c r="F3389" s="578">
        <v>1.1692504045401275</v>
      </c>
      <c r="G3389" s="578">
        <v>758.81188265482547</v>
      </c>
      <c r="H3389" s="578">
        <v>0.16394404564925899</v>
      </c>
      <c r="I3389" s="578">
        <v>5.8247498644050155E-2</v>
      </c>
      <c r="J3389" s="578">
        <v>6.5806943263548101E-3</v>
      </c>
      <c r="K3389" s="578">
        <v>1.3685417832060276</v>
      </c>
      <c r="L3389" s="578">
        <v>927.79803180694512</v>
      </c>
      <c r="M3389" s="578">
        <v>0.16854461673453103</v>
      </c>
      <c r="N3389" s="578">
        <v>6.4117203815840129E-2</v>
      </c>
      <c r="O3389" s="578">
        <v>8.0461798594721259E-3</v>
      </c>
      <c r="P3389" s="578">
        <v>1.1692504566878226</v>
      </c>
      <c r="Q3389" s="578">
        <v>758.81188265482547</v>
      </c>
      <c r="R3389" s="578">
        <v>0.1639440457001905</v>
      </c>
      <c r="S3389" s="578">
        <v>5.8247499167919103E-2</v>
      </c>
      <c r="T3389" s="578">
        <v>6.5806943772865126E-3</v>
      </c>
      <c r="U3389" s="578">
        <v>1.3685418874792925</v>
      </c>
      <c r="V3389" s="578">
        <v>927.79802099863628</v>
      </c>
      <c r="W3389" s="578">
        <v>0.16854461631737599</v>
      </c>
      <c r="X3389" s="578">
        <v>6.4117204863577998E-2</v>
      </c>
      <c r="Y3389" s="578">
        <v>8.0461798594721259E-3</v>
      </c>
    </row>
    <row r="3390" spans="1:25" x14ac:dyDescent="0.3">
      <c r="A3390" s="310" t="s">
        <v>5797</v>
      </c>
      <c r="B3390" s="310" t="s">
        <v>2193</v>
      </c>
      <c r="C3390" s="310" t="s">
        <v>5578</v>
      </c>
      <c r="D3390" s="36">
        <v>12</v>
      </c>
      <c r="E3390" s="36">
        <v>2020</v>
      </c>
      <c r="F3390" s="578">
        <v>1.0851086190276233</v>
      </c>
      <c r="G3390" s="578">
        <v>702.44114398956242</v>
      </c>
      <c r="H3390" s="578">
        <v>0.15260829163647274</v>
      </c>
      <c r="I3390" s="578">
        <v>5.5007192771881749E-2</v>
      </c>
      <c r="J3390" s="578">
        <v>6.0918374438187995E-3</v>
      </c>
      <c r="K3390" s="578">
        <v>1.2924809575009251</v>
      </c>
      <c r="L3390" s="578">
        <v>875.65553029378179</v>
      </c>
      <c r="M3390" s="578">
        <v>0.15732029526043301</v>
      </c>
      <c r="N3390" s="578">
        <v>6.0461896646302152E-2</v>
      </c>
      <c r="O3390" s="578">
        <v>7.5939882032495572E-3</v>
      </c>
      <c r="P3390" s="578">
        <v>1.085108753175513</v>
      </c>
      <c r="Q3390" s="578">
        <v>702.44114398956242</v>
      </c>
      <c r="R3390" s="578">
        <v>0.15260829174076151</v>
      </c>
      <c r="S3390" s="578">
        <v>5.5007194789747325E-2</v>
      </c>
      <c r="T3390" s="578">
        <v>6.0918373928870971E-3</v>
      </c>
      <c r="U3390" s="578">
        <v>1.2924809580757275</v>
      </c>
      <c r="V3390" s="578">
        <v>875.65553538004474</v>
      </c>
      <c r="W3390" s="578">
        <v>0.1573202843925775</v>
      </c>
      <c r="X3390" s="578">
        <v>6.0461889312136849E-2</v>
      </c>
      <c r="Y3390" s="578">
        <v>7.5939882032495572E-3</v>
      </c>
    </row>
    <row r="3391" spans="1:25" x14ac:dyDescent="0.3">
      <c r="A3391" s="310" t="s">
        <v>5798</v>
      </c>
      <c r="B3391" s="310" t="s">
        <v>2193</v>
      </c>
      <c r="C3391" s="310" t="s">
        <v>5578</v>
      </c>
      <c r="D3391" s="36">
        <v>13</v>
      </c>
      <c r="E3391" s="36">
        <v>2020</v>
      </c>
      <c r="F3391" s="578">
        <v>0.99815395527578543</v>
      </c>
      <c r="G3391" s="578">
        <v>645.21846771240166</v>
      </c>
      <c r="H3391" s="578">
        <v>0.14123644942446775</v>
      </c>
      <c r="I3391" s="578">
        <v>5.0835500354878577E-2</v>
      </c>
      <c r="J3391" s="578">
        <v>5.5956080517110679E-3</v>
      </c>
      <c r="K3391" s="578">
        <v>1.2100411216670126</v>
      </c>
      <c r="L3391" s="578">
        <v>819.51217015584245</v>
      </c>
      <c r="M3391" s="578">
        <v>0.14601081213549999</v>
      </c>
      <c r="N3391" s="578">
        <v>5.5887196562252897E-2</v>
      </c>
      <c r="O3391" s="578">
        <v>7.1071182950011701E-3</v>
      </c>
      <c r="P3391" s="578">
        <v>0.99815386184778809</v>
      </c>
      <c r="Q3391" s="578">
        <v>645.21848932901946</v>
      </c>
      <c r="R3391" s="578">
        <v>0.14123644994591125</v>
      </c>
      <c r="S3391" s="578">
        <v>5.0835507165174876E-2</v>
      </c>
      <c r="T3391" s="578">
        <v>5.5956081026427729E-3</v>
      </c>
      <c r="U3391" s="578">
        <v>1.21004075657856</v>
      </c>
      <c r="V3391" s="578">
        <v>819.51217015584245</v>
      </c>
      <c r="W3391" s="578">
        <v>0.14601081255508025</v>
      </c>
      <c r="X3391" s="578">
        <v>5.5887192526521697E-2</v>
      </c>
      <c r="Y3391" s="578">
        <v>7.1071182950011701E-3</v>
      </c>
    </row>
    <row r="3392" spans="1:25" x14ac:dyDescent="0.3">
      <c r="A3392" s="310" t="s">
        <v>5799</v>
      </c>
      <c r="B3392" s="310" t="s">
        <v>2193</v>
      </c>
      <c r="C3392" s="310" t="s">
        <v>5578</v>
      </c>
      <c r="D3392" s="36">
        <v>14</v>
      </c>
      <c r="E3392" s="36">
        <v>2020</v>
      </c>
      <c r="F3392" s="578">
        <v>1.0019666335723096</v>
      </c>
      <c r="G3392" s="578">
        <v>649.18470191955498</v>
      </c>
      <c r="H3392" s="578">
        <v>0.13191970987099899</v>
      </c>
      <c r="I3392" s="578">
        <v>4.7780454857274848E-2</v>
      </c>
      <c r="J3392" s="578">
        <v>5.6300689999867776E-3</v>
      </c>
      <c r="K3392" s="578">
        <v>1.2070889140732048</v>
      </c>
      <c r="L3392" s="578">
        <v>816.85917790730718</v>
      </c>
      <c r="M3392" s="578">
        <v>0.13666639644604051</v>
      </c>
      <c r="N3392" s="578">
        <v>5.2399679669178981E-2</v>
      </c>
      <c r="O3392" s="578">
        <v>7.0841702933345553E-3</v>
      </c>
      <c r="P3392" s="578">
        <v>1.0019665435661387</v>
      </c>
      <c r="Q3392" s="578">
        <v>649.18470191955498</v>
      </c>
      <c r="R3392" s="578">
        <v>0.131919757279926</v>
      </c>
      <c r="S3392" s="578">
        <v>4.77804564288817E-2</v>
      </c>
      <c r="T3392" s="578">
        <v>5.6300689999867776E-3</v>
      </c>
      <c r="U3392" s="578">
        <v>1.2070888096971699</v>
      </c>
      <c r="V3392" s="578">
        <v>816.85918299357024</v>
      </c>
      <c r="W3392" s="578">
        <v>0.13666639634175176</v>
      </c>
      <c r="X3392" s="578">
        <v>5.2399676525965298E-2</v>
      </c>
      <c r="Y3392" s="578">
        <v>7.0841702399775325E-3</v>
      </c>
    </row>
    <row r="3393" spans="1:25" x14ac:dyDescent="0.3">
      <c r="A3393" s="310" t="s">
        <v>5800</v>
      </c>
      <c r="B3393" s="310" t="s">
        <v>2193</v>
      </c>
      <c r="C3393" s="310" t="s">
        <v>5578</v>
      </c>
      <c r="D3393" s="36">
        <v>15</v>
      </c>
      <c r="E3393" s="36">
        <v>2020</v>
      </c>
      <c r="F3393" s="578">
        <v>1.0115942726894567</v>
      </c>
      <c r="G3393" s="578">
        <v>656.88057390848724</v>
      </c>
      <c r="H3393" s="578">
        <v>0.123970752544361</v>
      </c>
      <c r="I3393" s="578">
        <v>4.5209798088762854E-2</v>
      </c>
      <c r="J3393" s="578">
        <v>5.6968679855344774E-3</v>
      </c>
      <c r="K3393" s="578">
        <v>1.2087019588531476</v>
      </c>
      <c r="L3393" s="578">
        <v>817.5628674825025</v>
      </c>
      <c r="M3393" s="578">
        <v>0.12860357527218449</v>
      </c>
      <c r="N3393" s="578">
        <v>4.9493100494146298E-2</v>
      </c>
      <c r="O3393" s="578">
        <v>7.0903288966898455E-3</v>
      </c>
      <c r="P3393" s="578">
        <v>1.0115942249073335</v>
      </c>
      <c r="Q3393" s="578">
        <v>656.88057422637871</v>
      </c>
      <c r="R3393" s="578">
        <v>0.12397075285722725</v>
      </c>
      <c r="S3393" s="578">
        <v>4.5209799117098194E-2</v>
      </c>
      <c r="T3393" s="578">
        <v>5.6968679855344774E-3</v>
      </c>
      <c r="U3393" s="578">
        <v>1.20870190663026</v>
      </c>
      <c r="V3393" s="578">
        <v>817.56286239623955</v>
      </c>
      <c r="W3393" s="578">
        <v>0.12860358551552001</v>
      </c>
      <c r="X3393" s="578">
        <v>4.9493099446408395E-2</v>
      </c>
      <c r="Y3393" s="578">
        <v>7.0903288966898455E-3</v>
      </c>
    </row>
    <row r="3394" spans="1:25" x14ac:dyDescent="0.3">
      <c r="A3394" s="580" t="s">
        <v>5801</v>
      </c>
      <c r="B3394" s="580" t="s">
        <v>2193</v>
      </c>
      <c r="C3394" s="580" t="s">
        <v>5578</v>
      </c>
      <c r="D3394" s="581">
        <v>16</v>
      </c>
      <c r="E3394" s="581">
        <v>2020</v>
      </c>
      <c r="F3394" s="582">
        <v>1.055760460813111</v>
      </c>
      <c r="G3394" s="582">
        <v>687.71364148457781</v>
      </c>
      <c r="H3394" s="582">
        <v>0.11749828532265325</v>
      </c>
      <c r="I3394" s="582">
        <v>4.3229700997471802E-2</v>
      </c>
      <c r="J3394" s="582">
        <v>5.9643272155274901E-3</v>
      </c>
      <c r="K3394" s="582">
        <v>1.24319357105711</v>
      </c>
      <c r="L3394" s="582">
        <v>840.69753774007131</v>
      </c>
      <c r="M3394" s="582">
        <v>0.1220174524290385</v>
      </c>
      <c r="N3394" s="582">
        <v>4.7218703082762603E-2</v>
      </c>
      <c r="O3394" s="582">
        <v>7.2910167073132401E-3</v>
      </c>
      <c r="P3394" s="582">
        <v>1.0557605232534075</v>
      </c>
      <c r="Q3394" s="582">
        <v>687.71364148457781</v>
      </c>
      <c r="R3394" s="582">
        <v>0.1174982874739115</v>
      </c>
      <c r="S3394" s="582">
        <v>4.3229701511639455E-2</v>
      </c>
      <c r="T3394" s="582">
        <v>5.9643272155274901E-3</v>
      </c>
      <c r="U3394" s="582">
        <v>1.2431935188869776</v>
      </c>
      <c r="V3394" s="582">
        <v>840.69753774007131</v>
      </c>
      <c r="W3394" s="582">
        <v>0.12201744667254349</v>
      </c>
      <c r="X3394" s="582">
        <v>4.7218703606631551E-2</v>
      </c>
      <c r="Y3394" s="582">
        <v>7.2910167073132418E-3</v>
      </c>
    </row>
    <row r="3395" spans="1:25" x14ac:dyDescent="0.3">
      <c r="A3395" s="310" t="s">
        <v>5802</v>
      </c>
      <c r="B3395" s="310" t="s">
        <v>2193</v>
      </c>
      <c r="C3395" s="310" t="s">
        <v>5578</v>
      </c>
      <c r="D3395" s="36">
        <v>1</v>
      </c>
      <c r="E3395" s="36">
        <v>2030</v>
      </c>
      <c r="F3395" s="578">
        <v>6.2321059951129048</v>
      </c>
      <c r="G3395" s="578">
        <v>7458.0176747639916</v>
      </c>
      <c r="H3395" s="578">
        <v>0.79503337940453345</v>
      </c>
      <c r="I3395" s="578">
        <v>0.16420910134911501</v>
      </c>
      <c r="J3395" s="578">
        <v>6.4197522316438424E-2</v>
      </c>
      <c r="K3395" s="578">
        <v>6.2962941674738078</v>
      </c>
      <c r="L3395" s="578">
        <v>7523.3633575439399</v>
      </c>
      <c r="M3395" s="578">
        <v>0.79852439795649799</v>
      </c>
      <c r="N3395" s="578">
        <v>0.16500042914412852</v>
      </c>
      <c r="O3395" s="578">
        <v>6.4760029199533123E-2</v>
      </c>
      <c r="P3395" s="578">
        <v>6.2321058387381774</v>
      </c>
      <c r="Q3395" s="578">
        <v>7458.0176239013617</v>
      </c>
      <c r="R3395" s="578">
        <v>0.79503337965919196</v>
      </c>
      <c r="S3395" s="578">
        <v>0.16420910134911501</v>
      </c>
      <c r="T3395" s="578">
        <v>6.4197522316438424E-2</v>
      </c>
      <c r="U3395" s="578">
        <v>6.2962941675361099</v>
      </c>
      <c r="V3395" s="578">
        <v>7523.3633575439399</v>
      </c>
      <c r="W3395" s="578">
        <v>0.79852439832150857</v>
      </c>
      <c r="X3395" s="578">
        <v>0.16500043403357201</v>
      </c>
      <c r="Y3395" s="578">
        <v>6.4760029199533123E-2</v>
      </c>
    </row>
    <row r="3396" spans="1:25" x14ac:dyDescent="0.3">
      <c r="A3396" s="310" t="s">
        <v>5803</v>
      </c>
      <c r="B3396" s="310" t="s">
        <v>2193</v>
      </c>
      <c r="C3396" s="310" t="s">
        <v>5578</v>
      </c>
      <c r="D3396" s="36">
        <v>2</v>
      </c>
      <c r="E3396" s="36">
        <v>2030</v>
      </c>
      <c r="F3396" s="578">
        <v>2.9014421224787026</v>
      </c>
      <c r="G3396" s="578">
        <v>3595.2183024088481</v>
      </c>
      <c r="H3396" s="578">
        <v>0.41557555901211624</v>
      </c>
      <c r="I3396" s="578">
        <v>7.8368598595261504E-2</v>
      </c>
      <c r="J3396" s="578">
        <v>3.0947104600878999E-2</v>
      </c>
      <c r="K3396" s="578">
        <v>2.9828889629124302</v>
      </c>
      <c r="L3396" s="578">
        <v>3678.6191101074173</v>
      </c>
      <c r="M3396" s="578">
        <v>0.42081734832997075</v>
      </c>
      <c r="N3396" s="578">
        <v>7.9235799610614693E-2</v>
      </c>
      <c r="O3396" s="578">
        <v>3.1665031390730222E-2</v>
      </c>
      <c r="P3396" s="578">
        <v>2.9014421212783978</v>
      </c>
      <c r="Q3396" s="578">
        <v>3595.2183024088481</v>
      </c>
      <c r="R3396" s="578">
        <v>0.41557555927283801</v>
      </c>
      <c r="S3396" s="578">
        <v>7.8368598071392542E-2</v>
      </c>
      <c r="T3396" s="578">
        <v>3.0947104077010051E-2</v>
      </c>
      <c r="U3396" s="578">
        <v>2.9828889629126571</v>
      </c>
      <c r="V3396" s="578">
        <v>3678.6191101074173</v>
      </c>
      <c r="W3396" s="578">
        <v>0.420817363657988</v>
      </c>
      <c r="X3396" s="578">
        <v>7.9235799610614693E-2</v>
      </c>
      <c r="Y3396" s="578">
        <v>3.1665031390730222E-2</v>
      </c>
    </row>
    <row r="3397" spans="1:25" x14ac:dyDescent="0.3">
      <c r="A3397" s="310" t="s">
        <v>5804</v>
      </c>
      <c r="B3397" s="310" t="s">
        <v>2193</v>
      </c>
      <c r="C3397" s="310" t="s">
        <v>5578</v>
      </c>
      <c r="D3397" s="36">
        <v>3</v>
      </c>
      <c r="E3397" s="36">
        <v>2030</v>
      </c>
      <c r="F3397" s="578">
        <v>1.6434378740224576</v>
      </c>
      <c r="G3397" s="578">
        <v>2044.1738408406497</v>
      </c>
      <c r="H3397" s="578">
        <v>0.22031029527230775</v>
      </c>
      <c r="I3397" s="578">
        <v>4.2471900582313503E-2</v>
      </c>
      <c r="J3397" s="578">
        <v>1.7595946148503523E-2</v>
      </c>
      <c r="K3397" s="578">
        <v>1.6714122357996775</v>
      </c>
      <c r="L3397" s="578">
        <v>2071.3679606119749</v>
      </c>
      <c r="M3397" s="578">
        <v>0.22281563922297151</v>
      </c>
      <c r="N3397" s="578">
        <v>4.2677599936723702E-2</v>
      </c>
      <c r="O3397" s="578">
        <v>1.7830031574703697E-2</v>
      </c>
      <c r="P3397" s="578">
        <v>1.6434378740483775</v>
      </c>
      <c r="Q3397" s="578">
        <v>2044.1738929748474</v>
      </c>
      <c r="R3397" s="578">
        <v>0.22031032129113176</v>
      </c>
      <c r="S3397" s="578">
        <v>4.2471900582313503E-2</v>
      </c>
      <c r="T3397" s="578">
        <v>1.7595946148503523E-2</v>
      </c>
      <c r="U3397" s="578">
        <v>1.6714122357840651</v>
      </c>
      <c r="V3397" s="578">
        <v>2071.3680127461698</v>
      </c>
      <c r="W3397" s="578">
        <v>0.22281561322354973</v>
      </c>
      <c r="X3397" s="578">
        <v>4.2677599936723702E-2</v>
      </c>
      <c r="Y3397" s="578">
        <v>1.7830031574703697E-2</v>
      </c>
    </row>
    <row r="3398" spans="1:25" x14ac:dyDescent="0.3">
      <c r="A3398" s="310" t="s">
        <v>5805</v>
      </c>
      <c r="B3398" s="310" t="s">
        <v>2193</v>
      </c>
      <c r="C3398" s="310" t="s">
        <v>5578</v>
      </c>
      <c r="D3398" s="36">
        <v>4</v>
      </c>
      <c r="E3398" s="36">
        <v>2030</v>
      </c>
      <c r="F3398" s="578">
        <v>1.261664583610425</v>
      </c>
      <c r="G3398" s="578">
        <v>1592.3684501647899</v>
      </c>
      <c r="H3398" s="578">
        <v>0.16086042207613549</v>
      </c>
      <c r="I3398" s="578">
        <v>3.1537800095975399E-2</v>
      </c>
      <c r="J3398" s="578">
        <v>1.3706928148167177E-2</v>
      </c>
      <c r="K3398" s="578">
        <v>1.287141247144135</v>
      </c>
      <c r="L3398" s="578">
        <v>1621.6306432088177</v>
      </c>
      <c r="M3398" s="578">
        <v>0.16271687360434275</v>
      </c>
      <c r="N3398" s="578">
        <v>3.2142897835001301E-2</v>
      </c>
      <c r="O3398" s="578">
        <v>1.39588156404594E-2</v>
      </c>
      <c r="P3398" s="578">
        <v>1.2616645836180425</v>
      </c>
      <c r="Q3398" s="578">
        <v>1592.3684501647899</v>
      </c>
      <c r="R3398" s="578">
        <v>0.1608604221482885</v>
      </c>
      <c r="S3398" s="578">
        <v>3.1537800095975399E-2</v>
      </c>
      <c r="T3398" s="578">
        <v>1.3706928148167177E-2</v>
      </c>
      <c r="U3398" s="578">
        <v>1.2871412471464101</v>
      </c>
      <c r="V3398" s="578">
        <v>1621.6306432088177</v>
      </c>
      <c r="W3398" s="578">
        <v>0.16271687358008974</v>
      </c>
      <c r="X3398" s="578">
        <v>3.2142896263394449E-2</v>
      </c>
      <c r="Y3398" s="578">
        <v>1.39588156404594E-2</v>
      </c>
    </row>
    <row r="3399" spans="1:25" x14ac:dyDescent="0.3">
      <c r="A3399" s="310" t="s">
        <v>5806</v>
      </c>
      <c r="B3399" s="310" t="s">
        <v>2193</v>
      </c>
      <c r="C3399" s="310" t="s">
        <v>5578</v>
      </c>
      <c r="D3399" s="36">
        <v>5</v>
      </c>
      <c r="E3399" s="36">
        <v>2030</v>
      </c>
      <c r="F3399" s="578">
        <v>1.0279504774331323</v>
      </c>
      <c r="G3399" s="578">
        <v>1341.91748174031</v>
      </c>
      <c r="H3399" s="578">
        <v>0.12870137051716748</v>
      </c>
      <c r="I3399" s="578">
        <v>2.6223098912547926E-2</v>
      </c>
      <c r="J3399" s="578">
        <v>1.1551088449778001E-2</v>
      </c>
      <c r="K3399" s="578">
        <v>1.0626144368216377</v>
      </c>
      <c r="L3399" s="578">
        <v>1386.9214706420851</v>
      </c>
      <c r="M3399" s="578">
        <v>0.13064201582407475</v>
      </c>
      <c r="N3399" s="578">
        <v>2.69884001463651E-2</v>
      </c>
      <c r="O3399" s="578">
        <v>1.1938425042899275E-2</v>
      </c>
      <c r="P3399" s="578">
        <v>1.0279503523375555</v>
      </c>
      <c r="Q3399" s="578">
        <v>1341.91748174031</v>
      </c>
      <c r="R3399" s="578">
        <v>0.1287013705762845</v>
      </c>
      <c r="S3399" s="578">
        <v>2.6223098815535174E-2</v>
      </c>
      <c r="T3399" s="578">
        <v>1.1551088449778001E-2</v>
      </c>
      <c r="U3399" s="578">
        <v>1.0626145358498078</v>
      </c>
      <c r="V3399" s="578">
        <v>1386.9214706420851</v>
      </c>
      <c r="W3399" s="578">
        <v>0.13064201586530499</v>
      </c>
      <c r="X3399" s="578">
        <v>2.69884001463651E-2</v>
      </c>
      <c r="Y3399" s="578">
        <v>1.1938425042899275E-2</v>
      </c>
    </row>
    <row r="3400" spans="1:25" x14ac:dyDescent="0.3">
      <c r="A3400" s="310" t="s">
        <v>5807</v>
      </c>
      <c r="B3400" s="310" t="s">
        <v>2193</v>
      </c>
      <c r="C3400" s="310" t="s">
        <v>5578</v>
      </c>
      <c r="D3400" s="36">
        <v>6</v>
      </c>
      <c r="E3400" s="36">
        <v>2030</v>
      </c>
      <c r="F3400" s="578">
        <v>0.89442493136651002</v>
      </c>
      <c r="G3400" s="578">
        <v>1192.9004236857052</v>
      </c>
      <c r="H3400" s="578">
        <v>0.10720161729871749</v>
      </c>
      <c r="I3400" s="578">
        <v>2.3139729028722824E-2</v>
      </c>
      <c r="J3400" s="578">
        <v>1.0268312713984956E-2</v>
      </c>
      <c r="K3400" s="578">
        <v>0.93644784111950119</v>
      </c>
      <c r="L3400" s="578">
        <v>1254.3936322530049</v>
      </c>
      <c r="M3400" s="578">
        <v>0.1092971788727175</v>
      </c>
      <c r="N3400" s="578">
        <v>2.397802816509885E-2</v>
      </c>
      <c r="O3400" s="578">
        <v>1.0797658333710025E-2</v>
      </c>
      <c r="P3400" s="578">
        <v>0.89442496272626681</v>
      </c>
      <c r="Q3400" s="578">
        <v>1192.9004236857052</v>
      </c>
      <c r="R3400" s="578">
        <v>0.10720162236490625</v>
      </c>
      <c r="S3400" s="578">
        <v>2.3139729319761125E-2</v>
      </c>
      <c r="T3400" s="578">
        <v>1.0268312713984956E-2</v>
      </c>
      <c r="U3400" s="578">
        <v>0.93644786688764481</v>
      </c>
      <c r="V3400" s="578">
        <v>1254.3936322530049</v>
      </c>
      <c r="W3400" s="578">
        <v>0.10929717891061301</v>
      </c>
      <c r="X3400" s="578">
        <v>2.397802816509885E-2</v>
      </c>
      <c r="Y3400" s="578">
        <v>1.0797658333710025E-2</v>
      </c>
    </row>
    <row r="3401" spans="1:25" x14ac:dyDescent="0.3">
      <c r="A3401" s="310" t="s">
        <v>5808</v>
      </c>
      <c r="B3401" s="310" t="s">
        <v>2193</v>
      </c>
      <c r="C3401" s="310" t="s">
        <v>5578</v>
      </c>
      <c r="D3401" s="36">
        <v>7</v>
      </c>
      <c r="E3401" s="36">
        <v>2030</v>
      </c>
      <c r="F3401" s="578">
        <v>0.8127807720556075</v>
      </c>
      <c r="G3401" s="578">
        <v>1096.8636500040625</v>
      </c>
      <c r="H3401" s="578">
        <v>9.3992814356473262E-2</v>
      </c>
      <c r="I3401" s="578">
        <v>2.1268781264855773E-2</v>
      </c>
      <c r="J3401" s="578">
        <v>9.4416669696025905E-3</v>
      </c>
      <c r="K3401" s="578">
        <v>0.86486708429837678</v>
      </c>
      <c r="L3401" s="578">
        <v>1184.2826194763124</v>
      </c>
      <c r="M3401" s="578">
        <v>9.6446655874084714E-2</v>
      </c>
      <c r="N3401" s="578">
        <v>2.23251096904277E-2</v>
      </c>
      <c r="O3401" s="578">
        <v>1.0194166243309103E-2</v>
      </c>
      <c r="P3401" s="578">
        <v>0.81278077237021695</v>
      </c>
      <c r="Q3401" s="578">
        <v>1096.8636500040625</v>
      </c>
      <c r="R3401" s="578">
        <v>9.399281440422172E-2</v>
      </c>
      <c r="S3401" s="578">
        <v>2.1268781264855777E-2</v>
      </c>
      <c r="T3401" s="578">
        <v>9.4416669696025905E-3</v>
      </c>
      <c r="U3401" s="578">
        <v>0.86486707902488025</v>
      </c>
      <c r="V3401" s="578">
        <v>1184.2826194763124</v>
      </c>
      <c r="W3401" s="578">
        <v>9.6446662412745326E-2</v>
      </c>
      <c r="X3401" s="578">
        <v>2.23251096904277E-2</v>
      </c>
      <c r="Y3401" s="578">
        <v>1.0194166243309103E-2</v>
      </c>
    </row>
    <row r="3402" spans="1:25" x14ac:dyDescent="0.3">
      <c r="A3402" s="310" t="s">
        <v>5809</v>
      </c>
      <c r="B3402" s="310" t="s">
        <v>2193</v>
      </c>
      <c r="C3402" s="310" t="s">
        <v>5578</v>
      </c>
      <c r="D3402" s="36">
        <v>8</v>
      </c>
      <c r="E3402" s="36">
        <v>2030</v>
      </c>
      <c r="F3402" s="578">
        <v>0.71260968812142256</v>
      </c>
      <c r="G3402" s="578">
        <v>945.51581255594829</v>
      </c>
      <c r="H3402" s="578">
        <v>8.4738757082959623E-2</v>
      </c>
      <c r="I3402" s="578">
        <v>1.8498450197512249E-2</v>
      </c>
      <c r="J3402" s="578">
        <v>8.138890227807373E-3</v>
      </c>
      <c r="K3402" s="578">
        <v>0.7746825295394042</v>
      </c>
      <c r="L3402" s="578">
        <v>1061.5106213887502</v>
      </c>
      <c r="M3402" s="578">
        <v>8.7555960664909976E-2</v>
      </c>
      <c r="N3402" s="578">
        <v>1.9905379667761701E-2</v>
      </c>
      <c r="O3402" s="578">
        <v>9.1373612764679459E-3</v>
      </c>
      <c r="P3402" s="578">
        <v>0.71260971979197973</v>
      </c>
      <c r="Q3402" s="578">
        <v>945.51581255594829</v>
      </c>
      <c r="R3402" s="578">
        <v>8.4738757648058979E-2</v>
      </c>
      <c r="S3402" s="578">
        <v>1.84984503042263E-2</v>
      </c>
      <c r="T3402" s="578">
        <v>8.1388902811643949E-3</v>
      </c>
      <c r="U3402" s="578">
        <v>0.77468252985547226</v>
      </c>
      <c r="V3402" s="578">
        <v>1061.5106213887502</v>
      </c>
      <c r="W3402" s="578">
        <v>8.7555960654299214E-2</v>
      </c>
      <c r="X3402" s="578">
        <v>1.9905379464034902E-2</v>
      </c>
      <c r="Y3402" s="578">
        <v>9.1373613831819949E-3</v>
      </c>
    </row>
    <row r="3403" spans="1:25" x14ac:dyDescent="0.3">
      <c r="A3403" s="310" t="s">
        <v>5810</v>
      </c>
      <c r="B3403" s="310" t="s">
        <v>2193</v>
      </c>
      <c r="C3403" s="310" t="s">
        <v>5578</v>
      </c>
      <c r="D3403" s="36">
        <v>9</v>
      </c>
      <c r="E3403" s="36">
        <v>2030</v>
      </c>
      <c r="F3403" s="578">
        <v>0.6533850258183328</v>
      </c>
      <c r="G3403" s="578">
        <v>865.57304000854458</v>
      </c>
      <c r="H3403" s="578">
        <v>7.6782833293994671E-2</v>
      </c>
      <c r="I3403" s="578">
        <v>1.7385169863700801E-2</v>
      </c>
      <c r="J3403" s="578">
        <v>7.4507463092838063E-3</v>
      </c>
      <c r="K3403" s="578">
        <v>0.7246642803816975</v>
      </c>
      <c r="L3403" s="578">
        <v>1006.3246212005603</v>
      </c>
      <c r="M3403" s="578">
        <v>8.0197710016363943E-2</v>
      </c>
      <c r="N3403" s="578">
        <v>1.9037029705941601E-2</v>
      </c>
      <c r="O3403" s="578">
        <v>8.6623146586740953E-3</v>
      </c>
      <c r="P3403" s="578">
        <v>0.65338502582191382</v>
      </c>
      <c r="Q3403" s="578">
        <v>865.57306130727079</v>
      </c>
      <c r="R3403" s="578">
        <v>7.6782833288537675E-2</v>
      </c>
      <c r="S3403" s="578">
        <v>1.7385169863700801E-2</v>
      </c>
      <c r="T3403" s="578">
        <v>7.4507462559267835E-3</v>
      </c>
      <c r="U3403" s="578">
        <v>0.72466428566021501</v>
      </c>
      <c r="V3403" s="578">
        <v>1006.3246262868232</v>
      </c>
      <c r="W3403" s="578">
        <v>8.0197710026974706E-2</v>
      </c>
      <c r="X3403" s="578">
        <v>1.9037029705941601E-2</v>
      </c>
      <c r="Y3403" s="578">
        <v>8.6623146101677123E-3</v>
      </c>
    </row>
    <row r="3404" spans="1:25" x14ac:dyDescent="0.3">
      <c r="A3404" s="310" t="s">
        <v>5811</v>
      </c>
      <c r="B3404" s="310" t="s">
        <v>2193</v>
      </c>
      <c r="C3404" s="310" t="s">
        <v>5578</v>
      </c>
      <c r="D3404" s="36">
        <v>10</v>
      </c>
      <c r="E3404" s="36">
        <v>2030</v>
      </c>
      <c r="F3404" s="578">
        <v>0.60652159538500405</v>
      </c>
      <c r="G3404" s="578">
        <v>801.4790910085037</v>
      </c>
      <c r="H3404" s="578">
        <v>7.0500137268330293E-2</v>
      </c>
      <c r="I3404" s="578">
        <v>1.6509182052686804E-2</v>
      </c>
      <c r="J3404" s="578">
        <v>6.8990342454829526E-3</v>
      </c>
      <c r="K3404" s="578">
        <v>0.68252814637249504</v>
      </c>
      <c r="L3404" s="578">
        <v>956.44386990864973</v>
      </c>
      <c r="M3404" s="578">
        <v>7.4279169689058677E-2</v>
      </c>
      <c r="N3404" s="578">
        <v>1.8286633353757926E-2</v>
      </c>
      <c r="O3404" s="578">
        <v>8.2329486031085201E-3</v>
      </c>
      <c r="P3404" s="578">
        <v>0.60652160718435233</v>
      </c>
      <c r="Q3404" s="578">
        <v>801.4790910085037</v>
      </c>
      <c r="R3404" s="578">
        <v>7.0500137283791703E-2</v>
      </c>
      <c r="S3404" s="578">
        <v>1.650918221275785E-2</v>
      </c>
      <c r="T3404" s="578">
        <v>6.899034296414655E-3</v>
      </c>
      <c r="U3404" s="578">
        <v>0.68252810942645148</v>
      </c>
      <c r="V3404" s="578">
        <v>956.44386990864973</v>
      </c>
      <c r="W3404" s="578">
        <v>7.4279168641320781E-2</v>
      </c>
      <c r="X3404" s="578">
        <v>1.8286633620543051E-2</v>
      </c>
      <c r="Y3404" s="578">
        <v>8.2329485060957525E-3</v>
      </c>
    </row>
    <row r="3405" spans="1:25" x14ac:dyDescent="0.3">
      <c r="A3405" s="310" t="s">
        <v>5812</v>
      </c>
      <c r="B3405" s="310" t="s">
        <v>2193</v>
      </c>
      <c r="C3405" s="310" t="s">
        <v>5578</v>
      </c>
      <c r="D3405" s="36">
        <v>11</v>
      </c>
      <c r="E3405" s="36">
        <v>2030</v>
      </c>
      <c r="F3405" s="578">
        <v>0.56256506764483027</v>
      </c>
      <c r="G3405" s="578">
        <v>734.71376228332497</v>
      </c>
      <c r="H3405" s="578">
        <v>6.4707957430376398E-2</v>
      </c>
      <c r="I3405" s="578">
        <v>1.5726479556178601E-2</v>
      </c>
      <c r="J3405" s="578">
        <v>6.3243255402388298E-3</v>
      </c>
      <c r="K3405" s="578">
        <v>0.6419843271407325</v>
      </c>
      <c r="L3405" s="578">
        <v>898.52018356323208</v>
      </c>
      <c r="M3405" s="578">
        <v>6.8724721599816449E-2</v>
      </c>
      <c r="N3405" s="578">
        <v>1.7494670062054175E-2</v>
      </c>
      <c r="O3405" s="578">
        <v>7.7343484736047624E-3</v>
      </c>
      <c r="P3405" s="578">
        <v>0.56256508348051604</v>
      </c>
      <c r="Q3405" s="578">
        <v>734.71376228332497</v>
      </c>
      <c r="R3405" s="578">
        <v>6.4707956937430283E-2</v>
      </c>
      <c r="S3405" s="578">
        <v>1.5726479604684998E-2</v>
      </c>
      <c r="T3405" s="578">
        <v>6.3243255402388298E-3</v>
      </c>
      <c r="U3405" s="578">
        <v>0.64198431690357405</v>
      </c>
      <c r="V3405" s="578">
        <v>898.52018356323208</v>
      </c>
      <c r="W3405" s="578">
        <v>6.8724721610124079E-2</v>
      </c>
      <c r="X3405" s="578">
        <v>1.7494670115411198E-2</v>
      </c>
      <c r="Y3405" s="578">
        <v>7.7343484202477396E-3</v>
      </c>
    </row>
    <row r="3406" spans="1:25" x14ac:dyDescent="0.3">
      <c r="A3406" s="310" t="s">
        <v>5813</v>
      </c>
      <c r="B3406" s="310" t="s">
        <v>2193</v>
      </c>
      <c r="C3406" s="310" t="s">
        <v>5578</v>
      </c>
      <c r="D3406" s="36">
        <v>12</v>
      </c>
      <c r="E3406" s="36">
        <v>2030</v>
      </c>
      <c r="F3406" s="578">
        <v>0.52660073216442949</v>
      </c>
      <c r="G3406" s="578">
        <v>680.08681742350223</v>
      </c>
      <c r="H3406" s="578">
        <v>5.9968866851704598E-2</v>
      </c>
      <c r="I3406" s="578">
        <v>1.5086139605652199E-2</v>
      </c>
      <c r="J3406" s="578">
        <v>5.8541054071004775E-3</v>
      </c>
      <c r="K3406" s="578">
        <v>0.60840767247545524</v>
      </c>
      <c r="L3406" s="578">
        <v>847.99082438151027</v>
      </c>
      <c r="M3406" s="578">
        <v>6.411377478859015E-2</v>
      </c>
      <c r="N3406" s="578">
        <v>1.6717585189326152E-2</v>
      </c>
      <c r="O3406" s="578">
        <v>7.2994008442037678E-3</v>
      </c>
      <c r="P3406" s="578">
        <v>0.52660073200803448</v>
      </c>
      <c r="Q3406" s="578">
        <v>680.08683268229129</v>
      </c>
      <c r="R3406" s="578">
        <v>5.9968866867166001E-2</v>
      </c>
      <c r="S3406" s="578">
        <v>1.50861394577077E-2</v>
      </c>
      <c r="T3406" s="578">
        <v>5.8541054071004784E-3</v>
      </c>
      <c r="U3406" s="578">
        <v>0.60840768241117327</v>
      </c>
      <c r="V3406" s="578">
        <v>847.99082438151027</v>
      </c>
      <c r="W3406" s="578">
        <v>6.4113774751452454E-2</v>
      </c>
      <c r="X3406" s="578">
        <v>1.6717585291189576E-2</v>
      </c>
      <c r="Y3406" s="578">
        <v>7.2994007932720654E-3</v>
      </c>
    </row>
    <row r="3407" spans="1:25" x14ac:dyDescent="0.3">
      <c r="A3407" s="310" t="s">
        <v>5814</v>
      </c>
      <c r="B3407" s="310" t="s">
        <v>2193</v>
      </c>
      <c r="C3407" s="310" t="s">
        <v>5578</v>
      </c>
      <c r="D3407" s="36">
        <v>13</v>
      </c>
      <c r="E3407" s="36">
        <v>2030</v>
      </c>
      <c r="F3407" s="578">
        <v>0.48624962944487926</v>
      </c>
      <c r="G3407" s="578">
        <v>624.54910024007154</v>
      </c>
      <c r="H3407" s="578">
        <v>5.5305772872846576E-2</v>
      </c>
      <c r="I3407" s="578">
        <v>1.4054998350426673E-2</v>
      </c>
      <c r="J3407" s="578">
        <v>5.3760485413173794E-3</v>
      </c>
      <c r="K3407" s="578">
        <v>0.56949899223233502</v>
      </c>
      <c r="L3407" s="578">
        <v>793.50482495625772</v>
      </c>
      <c r="M3407" s="578">
        <v>5.9508280613499623E-2</v>
      </c>
      <c r="N3407" s="578">
        <v>1.5559809748083299E-2</v>
      </c>
      <c r="O3407" s="578">
        <v>6.8303929292596825E-3</v>
      </c>
      <c r="P3407" s="578">
        <v>0.48624959218979746</v>
      </c>
      <c r="Q3407" s="578">
        <v>624.54910024007154</v>
      </c>
      <c r="R3407" s="578">
        <v>5.5305772883305772E-2</v>
      </c>
      <c r="S3407" s="578">
        <v>1.4054998510497725E-2</v>
      </c>
      <c r="T3407" s="578">
        <v>5.3760485413173794E-3</v>
      </c>
      <c r="U3407" s="578">
        <v>0.56949899751354327</v>
      </c>
      <c r="V3407" s="578">
        <v>793.50482495625772</v>
      </c>
      <c r="W3407" s="578">
        <v>5.9508280592278077E-2</v>
      </c>
      <c r="X3407" s="578">
        <v>1.5559809748083299E-2</v>
      </c>
      <c r="Y3407" s="578">
        <v>6.8303928273962776E-3</v>
      </c>
    </row>
    <row r="3408" spans="1:25" x14ac:dyDescent="0.3">
      <c r="A3408" s="310" t="s">
        <v>5815</v>
      </c>
      <c r="B3408" s="310" t="s">
        <v>2193</v>
      </c>
      <c r="C3408" s="310" t="s">
        <v>5578</v>
      </c>
      <c r="D3408" s="36">
        <v>14</v>
      </c>
      <c r="E3408" s="36">
        <v>2030</v>
      </c>
      <c r="F3408" s="578">
        <v>0.48007654192396826</v>
      </c>
      <c r="G3408" s="578">
        <v>628.05705579121843</v>
      </c>
      <c r="H3408" s="578">
        <v>5.2268983934027298E-2</v>
      </c>
      <c r="I3408" s="578">
        <v>1.3290939076493124E-2</v>
      </c>
      <c r="J3408" s="578">
        <v>5.4062523364943075E-3</v>
      </c>
      <c r="K3408" s="578">
        <v>0.5605474375246895</v>
      </c>
      <c r="L3408" s="578">
        <v>790.62575149536076</v>
      </c>
      <c r="M3408" s="578">
        <v>5.6385648940628579E-2</v>
      </c>
      <c r="N3408" s="578">
        <v>1.4661631837952823E-2</v>
      </c>
      <c r="O3408" s="578">
        <v>6.8056179443374224E-3</v>
      </c>
      <c r="P3408" s="578">
        <v>0.48007651057156342</v>
      </c>
      <c r="Q3408" s="578">
        <v>628.05705579121843</v>
      </c>
      <c r="R3408" s="578">
        <v>5.2268983939256899E-2</v>
      </c>
      <c r="S3408" s="578">
        <v>1.32909393626808E-2</v>
      </c>
      <c r="T3408" s="578">
        <v>5.4062523364943075E-3</v>
      </c>
      <c r="U3408" s="578">
        <v>0.56054743193936896</v>
      </c>
      <c r="V3408" s="578">
        <v>790.62575149536076</v>
      </c>
      <c r="W3408" s="578">
        <v>5.6385648909250977E-2</v>
      </c>
      <c r="X3408" s="578">
        <v>1.4661632320591349E-2</v>
      </c>
      <c r="Y3408" s="578">
        <v>6.8056179443374224E-3</v>
      </c>
    </row>
    <row r="3409" spans="1:25" x14ac:dyDescent="0.3">
      <c r="A3409" s="310" t="s">
        <v>5816</v>
      </c>
      <c r="B3409" s="310" t="s">
        <v>2193</v>
      </c>
      <c r="C3409" s="310" t="s">
        <v>5578</v>
      </c>
      <c r="D3409" s="36">
        <v>15</v>
      </c>
      <c r="E3409" s="36">
        <v>2030</v>
      </c>
      <c r="F3409" s="578">
        <v>0.47711102672919425</v>
      </c>
      <c r="G3409" s="578">
        <v>635.20619519551519</v>
      </c>
      <c r="H3409" s="578">
        <v>4.9744014386305845E-2</v>
      </c>
      <c r="I3409" s="578">
        <v>1.2647982492732451E-2</v>
      </c>
      <c r="J3409" s="578">
        <v>5.4677962374019701E-3</v>
      </c>
      <c r="K3409" s="578">
        <v>0.55440152007167798</v>
      </c>
      <c r="L3409" s="578">
        <v>791.02466646830203</v>
      </c>
      <c r="M3409" s="578">
        <v>5.3729511909523325E-2</v>
      </c>
      <c r="N3409" s="578">
        <v>1.3918109543737926E-2</v>
      </c>
      <c r="O3409" s="578">
        <v>6.8090558003556581E-3</v>
      </c>
      <c r="P3409" s="578">
        <v>0.477111026731184</v>
      </c>
      <c r="Q3409" s="578">
        <v>635.20620059966973</v>
      </c>
      <c r="R3409" s="578">
        <v>4.9744013940880849E-2</v>
      </c>
      <c r="S3409" s="578">
        <v>1.2647982652803525E-2</v>
      </c>
      <c r="T3409" s="578">
        <v>5.4677961840449473E-3</v>
      </c>
      <c r="U3409" s="578">
        <v>0.55440149896181379</v>
      </c>
      <c r="V3409" s="578">
        <v>791.02466646830203</v>
      </c>
      <c r="W3409" s="578">
        <v>5.3729511935671277E-2</v>
      </c>
      <c r="X3409" s="578">
        <v>1.3918109757166026E-2</v>
      </c>
      <c r="Y3409" s="578">
        <v>6.80905585371268E-3</v>
      </c>
    </row>
    <row r="3410" spans="1:25" x14ac:dyDescent="0.3">
      <c r="A3410" s="580" t="s">
        <v>5817</v>
      </c>
      <c r="B3410" s="580" t="s">
        <v>2193</v>
      </c>
      <c r="C3410" s="580" t="s">
        <v>5578</v>
      </c>
      <c r="D3410" s="581">
        <v>16</v>
      </c>
      <c r="E3410" s="581">
        <v>2030</v>
      </c>
      <c r="F3410" s="582">
        <v>0.48806350712734048</v>
      </c>
      <c r="G3410" s="582">
        <v>664.73974895477249</v>
      </c>
      <c r="H3410" s="582">
        <v>4.8026355080158525E-2</v>
      </c>
      <c r="I3410" s="582">
        <v>1.2182148862242049E-2</v>
      </c>
      <c r="J3410" s="582">
        <v>5.722024759355307E-3</v>
      </c>
      <c r="K3410" s="582">
        <v>0.56145299659882109</v>
      </c>
      <c r="L3410" s="582">
        <v>813.12633705139103</v>
      </c>
      <c r="M3410" s="582">
        <v>5.1870836555432676E-2</v>
      </c>
      <c r="N3410" s="582">
        <v>1.336343768828855E-2</v>
      </c>
      <c r="O3410" s="582">
        <v>6.9993130697791122E-3</v>
      </c>
      <c r="P3410" s="582">
        <v>0.4880635167525228</v>
      </c>
      <c r="Q3410" s="582">
        <v>664.73974895477249</v>
      </c>
      <c r="R3410" s="582">
        <v>4.8026355142913674E-2</v>
      </c>
      <c r="S3410" s="582">
        <v>1.2182149182384175E-2</v>
      </c>
      <c r="T3410" s="582">
        <v>5.722024759355307E-3</v>
      </c>
      <c r="U3410" s="582">
        <v>0.56145299628629597</v>
      </c>
      <c r="V3410" s="582">
        <v>813.12633705139103</v>
      </c>
      <c r="W3410" s="582">
        <v>5.187083656066227E-2</v>
      </c>
      <c r="X3410" s="582">
        <v>1.33634373414679E-2</v>
      </c>
      <c r="Y3410" s="582">
        <v>6.9993130697791122E-3</v>
      </c>
    </row>
    <row r="3411" spans="1:25" x14ac:dyDescent="0.3">
      <c r="A3411" s="310" t="s">
        <v>5818</v>
      </c>
      <c r="B3411" s="310" t="s">
        <v>2192</v>
      </c>
      <c r="C3411" s="310" t="s">
        <v>5578</v>
      </c>
      <c r="D3411" s="36">
        <v>1</v>
      </c>
      <c r="E3411" s="36">
        <v>2012</v>
      </c>
      <c r="F3411" s="578">
        <v>16.743992592240176</v>
      </c>
      <c r="G3411" s="578">
        <v>6200.5492045084575</v>
      </c>
      <c r="H3411" s="578">
        <v>17.219074805713372</v>
      </c>
      <c r="I3411" s="578">
        <v>7.8731589935765803E-2</v>
      </c>
      <c r="J3411" s="578">
        <v>0.12357205307732001</v>
      </c>
      <c r="K3411" s="578">
        <v>16.866044441161023</v>
      </c>
      <c r="L3411" s="578">
        <v>6243.9069417317651</v>
      </c>
      <c r="M3411" s="578">
        <v>17.314007462332121</v>
      </c>
      <c r="N3411" s="578">
        <v>7.9041193529216278E-2</v>
      </c>
      <c r="O3411" s="578">
        <v>0.12443599989637676</v>
      </c>
      <c r="P3411" s="578">
        <v>16.743991017679601</v>
      </c>
      <c r="Q3411" s="578">
        <v>6200.5492045084575</v>
      </c>
      <c r="R3411" s="578">
        <v>17.21907505333845</v>
      </c>
      <c r="S3411" s="578">
        <v>7.8731589373394917E-2</v>
      </c>
      <c r="T3411" s="578">
        <v>0.12357205307732001</v>
      </c>
      <c r="U3411" s="578">
        <v>16.866042345080675</v>
      </c>
      <c r="V3411" s="578">
        <v>6243.9068908691352</v>
      </c>
      <c r="W3411" s="578">
        <v>17.314008158699476</v>
      </c>
      <c r="X3411" s="578">
        <v>7.9041193675948071E-2</v>
      </c>
      <c r="Y3411" s="578">
        <v>0.12443599989637676</v>
      </c>
    </row>
    <row r="3412" spans="1:25" x14ac:dyDescent="0.3">
      <c r="A3412" s="310" t="s">
        <v>5819</v>
      </c>
      <c r="B3412" s="310" t="s">
        <v>2192</v>
      </c>
      <c r="C3412" s="310" t="s">
        <v>5578</v>
      </c>
      <c r="D3412" s="36">
        <v>2</v>
      </c>
      <c r="E3412" s="36">
        <v>2012</v>
      </c>
      <c r="F3412" s="578">
        <v>8.8212572699412402</v>
      </c>
      <c r="G3412" s="578">
        <v>3092.0883331298801</v>
      </c>
      <c r="H3412" s="578">
        <v>8.9714683896794014</v>
      </c>
      <c r="I3412" s="578">
        <v>4.4046671551313879E-2</v>
      </c>
      <c r="J3412" s="578">
        <v>6.1622836607663517E-2</v>
      </c>
      <c r="K3412" s="578">
        <v>8.9713970563322132</v>
      </c>
      <c r="L3412" s="578">
        <v>3144.4458999633753</v>
      </c>
      <c r="M3412" s="578">
        <v>9.0905680612098223</v>
      </c>
      <c r="N3412" s="578">
        <v>4.4416731922713823E-2</v>
      </c>
      <c r="O3412" s="578">
        <v>6.2666254661356349E-2</v>
      </c>
      <c r="P3412" s="578">
        <v>8.821257478557353</v>
      </c>
      <c r="Q3412" s="578">
        <v>3092.0883331298801</v>
      </c>
      <c r="R3412" s="578">
        <v>8.9714686910156125</v>
      </c>
      <c r="S3412" s="578">
        <v>4.404667209867813E-2</v>
      </c>
      <c r="T3412" s="578">
        <v>6.1622837655401427E-2</v>
      </c>
      <c r="U3412" s="578">
        <v>8.9713970041887503</v>
      </c>
      <c r="V3412" s="578">
        <v>3144.4458999633753</v>
      </c>
      <c r="W3412" s="578">
        <v>9.0905679212931574</v>
      </c>
      <c r="X3412" s="578">
        <v>4.4416726230034898E-2</v>
      </c>
      <c r="Y3412" s="578">
        <v>6.2666254661356349E-2</v>
      </c>
    </row>
    <row r="3413" spans="1:25" x14ac:dyDescent="0.3">
      <c r="A3413" s="310" t="s">
        <v>5820</v>
      </c>
      <c r="B3413" s="310" t="s">
        <v>2192</v>
      </c>
      <c r="C3413" s="310" t="s">
        <v>5578</v>
      </c>
      <c r="D3413" s="36">
        <v>3</v>
      </c>
      <c r="E3413" s="36">
        <v>2012</v>
      </c>
      <c r="F3413" s="578">
        <v>5.232023291986323</v>
      </c>
      <c r="G3413" s="578">
        <v>1756.8266728719025</v>
      </c>
      <c r="H3413" s="578">
        <v>4.9243740883078555</v>
      </c>
      <c r="I3413" s="578">
        <v>2.409702568123365E-2</v>
      </c>
      <c r="J3413" s="578">
        <v>3.5012162115890477E-2</v>
      </c>
      <c r="K3413" s="578">
        <v>5.2756540972689701</v>
      </c>
      <c r="L3413" s="578">
        <v>1773.4667383829724</v>
      </c>
      <c r="M3413" s="578">
        <v>4.976807339007788</v>
      </c>
      <c r="N3413" s="578">
        <v>2.4337639678681876E-2</v>
      </c>
      <c r="O3413" s="578">
        <v>3.5343776534621847E-2</v>
      </c>
      <c r="P3413" s="578">
        <v>5.2320232398477948</v>
      </c>
      <c r="Q3413" s="578">
        <v>1756.8266728719025</v>
      </c>
      <c r="R3413" s="578">
        <v>4.9243741348618624</v>
      </c>
      <c r="S3413" s="578">
        <v>2.4097022528470249E-2</v>
      </c>
      <c r="T3413" s="578">
        <v>3.5012161592021529E-2</v>
      </c>
      <c r="U3413" s="578">
        <v>5.2756544077151348</v>
      </c>
      <c r="V3413" s="578">
        <v>1773.466686248775</v>
      </c>
      <c r="W3413" s="578">
        <v>4.976807036114522</v>
      </c>
      <c r="X3413" s="578">
        <v>2.4337639167697451E-2</v>
      </c>
      <c r="Y3413" s="578">
        <v>3.5343776534621847E-2</v>
      </c>
    </row>
    <row r="3414" spans="1:25" x14ac:dyDescent="0.3">
      <c r="A3414" s="310" t="s">
        <v>5821</v>
      </c>
      <c r="B3414" s="310" t="s">
        <v>2192</v>
      </c>
      <c r="C3414" s="310" t="s">
        <v>5578</v>
      </c>
      <c r="D3414" s="36">
        <v>4</v>
      </c>
      <c r="E3414" s="36">
        <v>2012</v>
      </c>
      <c r="F3414" s="578">
        <v>4.3931204112732249</v>
      </c>
      <c r="G3414" s="578">
        <v>1390.9428037007601</v>
      </c>
      <c r="H3414" s="578">
        <v>3.731936193355065</v>
      </c>
      <c r="I3414" s="578">
        <v>1.7902349475396748E-2</v>
      </c>
      <c r="J3414" s="578">
        <v>2.7720360221186E-2</v>
      </c>
      <c r="K3414" s="578">
        <v>4.550852199805373</v>
      </c>
      <c r="L3414" s="578">
        <v>1437.189305623365</v>
      </c>
      <c r="M3414" s="578">
        <v>3.895361379172142</v>
      </c>
      <c r="N3414" s="578">
        <v>1.9225543669411552E-2</v>
      </c>
      <c r="O3414" s="578">
        <v>2.8642040774381376E-2</v>
      </c>
      <c r="P3414" s="578">
        <v>4.3931205652570453</v>
      </c>
      <c r="Q3414" s="578">
        <v>1390.9426994323701</v>
      </c>
      <c r="R3414" s="578">
        <v>3.731936397646975</v>
      </c>
      <c r="S3414" s="578">
        <v>1.790234476898905E-2</v>
      </c>
      <c r="T3414" s="578">
        <v>2.7720360745054951E-2</v>
      </c>
      <c r="U3414" s="578">
        <v>4.5508518359582251</v>
      </c>
      <c r="V3414" s="578">
        <v>1437.1886800130126</v>
      </c>
      <c r="W3414" s="578">
        <v>3.895361354669145</v>
      </c>
      <c r="X3414" s="578">
        <v>1.9225543633638077E-2</v>
      </c>
      <c r="Y3414" s="578">
        <v>2.8642040774381376E-2</v>
      </c>
    </row>
    <row r="3415" spans="1:25" x14ac:dyDescent="0.3">
      <c r="A3415" s="310" t="s">
        <v>5822</v>
      </c>
      <c r="B3415" s="310" t="s">
        <v>2192</v>
      </c>
      <c r="C3415" s="310" t="s">
        <v>5578</v>
      </c>
      <c r="D3415" s="36">
        <v>5</v>
      </c>
      <c r="E3415" s="36">
        <v>2012</v>
      </c>
      <c r="F3415" s="578">
        <v>3.9584677269814721</v>
      </c>
      <c r="G3415" s="578">
        <v>1213.313339233395</v>
      </c>
      <c r="H3415" s="578">
        <v>3.0679219792303476</v>
      </c>
      <c r="I3415" s="578">
        <v>1.4811157271007324E-2</v>
      </c>
      <c r="J3415" s="578">
        <v>2.4180346905874676E-2</v>
      </c>
      <c r="K3415" s="578">
        <v>4.2594753574559601</v>
      </c>
      <c r="L3415" s="578">
        <v>1298.82248306274</v>
      </c>
      <c r="M3415" s="578">
        <v>3.3631133772056852</v>
      </c>
      <c r="N3415" s="578">
        <v>1.7348080235706151E-2</v>
      </c>
      <c r="O3415" s="578">
        <v>2.5884497115233225E-2</v>
      </c>
      <c r="P3415" s="578">
        <v>3.9584676748483254</v>
      </c>
      <c r="Q3415" s="578">
        <v>1213.313339233395</v>
      </c>
      <c r="R3415" s="578">
        <v>3.0679220069578101</v>
      </c>
      <c r="S3415" s="578">
        <v>1.48111572789654E-2</v>
      </c>
      <c r="T3415" s="578">
        <v>2.4180346905874676E-2</v>
      </c>
      <c r="U3415" s="578">
        <v>4.2594750445420324</v>
      </c>
      <c r="V3415" s="578">
        <v>1298.82248306274</v>
      </c>
      <c r="W3415" s="578">
        <v>3.3631132697979949</v>
      </c>
      <c r="X3415" s="578">
        <v>1.73480796765943E-2</v>
      </c>
      <c r="Y3415" s="578">
        <v>2.5884497115233225E-2</v>
      </c>
    </row>
    <row r="3416" spans="1:25" x14ac:dyDescent="0.3">
      <c r="A3416" s="310" t="s">
        <v>5823</v>
      </c>
      <c r="B3416" s="310" t="s">
        <v>2192</v>
      </c>
      <c r="C3416" s="310" t="s">
        <v>5578</v>
      </c>
      <c r="D3416" s="36">
        <v>6</v>
      </c>
      <c r="E3416" s="36">
        <v>2012</v>
      </c>
      <c r="F3416" s="578">
        <v>3.6093837267709024</v>
      </c>
      <c r="G3416" s="578">
        <v>1090.8065490722624</v>
      </c>
      <c r="H3416" s="578">
        <v>2.569835216717665</v>
      </c>
      <c r="I3416" s="578">
        <v>1.1752106708020878E-2</v>
      </c>
      <c r="J3416" s="578">
        <v>2.1738910523708875E-2</v>
      </c>
      <c r="K3416" s="578">
        <v>4.0304512688081378</v>
      </c>
      <c r="L3416" s="578">
        <v>1210.2587560017876</v>
      </c>
      <c r="M3416" s="578">
        <v>2.9664537208809572</v>
      </c>
      <c r="N3416" s="578">
        <v>1.6007116548697273E-2</v>
      </c>
      <c r="O3416" s="578">
        <v>2.411950841390835E-2</v>
      </c>
      <c r="P3416" s="578">
        <v>3.6093838832226353</v>
      </c>
      <c r="Q3416" s="578">
        <v>1090.8065490722624</v>
      </c>
      <c r="R3416" s="578">
        <v>2.5698352346541125</v>
      </c>
      <c r="S3416" s="578">
        <v>1.1752107061435382E-2</v>
      </c>
      <c r="T3416" s="578">
        <v>2.1738910523708875E-2</v>
      </c>
      <c r="U3416" s="578">
        <v>4.0304511645000849</v>
      </c>
      <c r="V3416" s="578">
        <v>1210.2587045033752</v>
      </c>
      <c r="W3416" s="578">
        <v>2.9664537012552752</v>
      </c>
      <c r="X3416" s="578">
        <v>1.6007116045064575E-2</v>
      </c>
      <c r="Y3416" s="578">
        <v>2.411950841390835E-2</v>
      </c>
    </row>
    <row r="3417" spans="1:25" x14ac:dyDescent="0.3">
      <c r="A3417" s="310" t="s">
        <v>5824</v>
      </c>
      <c r="B3417" s="310" t="s">
        <v>2192</v>
      </c>
      <c r="C3417" s="310" t="s">
        <v>5578</v>
      </c>
      <c r="D3417" s="36">
        <v>7</v>
      </c>
      <c r="E3417" s="36">
        <v>2012</v>
      </c>
      <c r="F3417" s="578">
        <v>3.6283620857039551</v>
      </c>
      <c r="G3417" s="578">
        <v>1053.548852920525</v>
      </c>
      <c r="H3417" s="578">
        <v>2.313808818775815</v>
      </c>
      <c r="I3417" s="578">
        <v>1.1891983461017218E-2</v>
      </c>
      <c r="J3417" s="578">
        <v>2.0996412398138351E-2</v>
      </c>
      <c r="K3417" s="578">
        <v>4.1034763342712797</v>
      </c>
      <c r="L3417" s="578">
        <v>1192.9357210795024</v>
      </c>
      <c r="M3417" s="578">
        <v>2.7229367592529599</v>
      </c>
      <c r="N3417" s="578">
        <v>2.5506370460637549E-2</v>
      </c>
      <c r="O3417" s="578">
        <v>2.3774245715079152E-2</v>
      </c>
      <c r="P3417" s="578">
        <v>3.6283620857144152</v>
      </c>
      <c r="Q3417" s="578">
        <v>1053.5487486521349</v>
      </c>
      <c r="R3417" s="578">
        <v>2.3138088659931451</v>
      </c>
      <c r="S3417" s="578">
        <v>1.1891982147290016E-2</v>
      </c>
      <c r="T3417" s="578">
        <v>2.0996411350400451E-2</v>
      </c>
      <c r="U3417" s="578">
        <v>4.1034762299631531</v>
      </c>
      <c r="V3417" s="578">
        <v>1192.9357210795024</v>
      </c>
      <c r="W3417" s="578">
        <v>2.7229366946521574</v>
      </c>
      <c r="X3417" s="578">
        <v>2.5506364722711276E-2</v>
      </c>
      <c r="Y3417" s="578">
        <v>2.3774245715079152E-2</v>
      </c>
    </row>
    <row r="3418" spans="1:25" x14ac:dyDescent="0.3">
      <c r="A3418" s="310" t="s">
        <v>5825</v>
      </c>
      <c r="B3418" s="310" t="s">
        <v>2192</v>
      </c>
      <c r="C3418" s="310" t="s">
        <v>5578</v>
      </c>
      <c r="D3418" s="36">
        <v>8</v>
      </c>
      <c r="E3418" s="36">
        <v>2012</v>
      </c>
      <c r="F3418" s="578">
        <v>3.4959650491373346</v>
      </c>
      <c r="G3418" s="578">
        <v>934.24449125925651</v>
      </c>
      <c r="H3418" s="578">
        <v>1.8767435487722326</v>
      </c>
      <c r="I3418" s="578">
        <v>1.1176844432649557E-2</v>
      </c>
      <c r="J3418" s="578">
        <v>1.8618721961198952E-2</v>
      </c>
      <c r="K3418" s="578">
        <v>4.0168357170277078</v>
      </c>
      <c r="L3418" s="578">
        <v>1094.6832288106225</v>
      </c>
      <c r="M3418" s="578">
        <v>2.30333035351092</v>
      </c>
      <c r="N3418" s="578">
        <v>4.4958841663022477E-2</v>
      </c>
      <c r="O3418" s="578">
        <v>2.1816157503053477E-2</v>
      </c>
      <c r="P3418" s="578">
        <v>3.4959650491530221</v>
      </c>
      <c r="Q3418" s="578">
        <v>934.24449666341093</v>
      </c>
      <c r="R3418" s="578">
        <v>1.8767434639418399</v>
      </c>
      <c r="S3418" s="578">
        <v>1.1176844716677171E-2</v>
      </c>
      <c r="T3418" s="578">
        <v>1.8618721961198952E-2</v>
      </c>
      <c r="U3418" s="578">
        <v>4.0168358213617577</v>
      </c>
      <c r="V3418" s="578">
        <v>1094.6832288106225</v>
      </c>
      <c r="W3418" s="578">
        <v>2.3033303451102198</v>
      </c>
      <c r="X3418" s="578">
        <v>4.49588407835411E-2</v>
      </c>
      <c r="Y3418" s="578">
        <v>2.1816157503053477E-2</v>
      </c>
    </row>
    <row r="3419" spans="1:25" x14ac:dyDescent="0.3">
      <c r="A3419" s="310" t="s">
        <v>5826</v>
      </c>
      <c r="B3419" s="310" t="s">
        <v>2192</v>
      </c>
      <c r="C3419" s="310" t="s">
        <v>5578</v>
      </c>
      <c r="D3419" s="36">
        <v>9</v>
      </c>
      <c r="E3419" s="36">
        <v>2012</v>
      </c>
      <c r="F3419" s="578">
        <v>3.5705747338461098</v>
      </c>
      <c r="G3419" s="578">
        <v>893.80371284484852</v>
      </c>
      <c r="H3419" s="578">
        <v>1.6219069188627999</v>
      </c>
      <c r="I3419" s="578">
        <v>1.1103943969374055E-2</v>
      </c>
      <c r="J3419" s="578">
        <v>1.7812791862525025E-2</v>
      </c>
      <c r="K3419" s="578">
        <v>4.12187857638044</v>
      </c>
      <c r="L3419" s="578">
        <v>1069.7704238891549</v>
      </c>
      <c r="M3419" s="578">
        <v>2.0561772831673175</v>
      </c>
      <c r="N3419" s="578">
        <v>7.9409653132946276E-2</v>
      </c>
      <c r="O3419" s="578">
        <v>2.1319637385507351E-2</v>
      </c>
      <c r="P3419" s="578">
        <v>3.5705746332631221</v>
      </c>
      <c r="Q3419" s="578">
        <v>893.80371793111158</v>
      </c>
      <c r="R3419" s="578">
        <v>1.621906934523085</v>
      </c>
      <c r="S3419" s="578">
        <v>1.110394344137447E-2</v>
      </c>
      <c r="T3419" s="578">
        <v>1.7812790290918173E-2</v>
      </c>
      <c r="U3419" s="578">
        <v>4.1218785242211453</v>
      </c>
      <c r="V3419" s="578">
        <v>1069.7704238891549</v>
      </c>
      <c r="W3419" s="578">
        <v>2.0561772767693225</v>
      </c>
      <c r="X3419" s="578">
        <v>7.9409653655905549E-2</v>
      </c>
      <c r="Y3419" s="578">
        <v>2.1319638413842702E-2</v>
      </c>
    </row>
    <row r="3420" spans="1:25" x14ac:dyDescent="0.3">
      <c r="A3420" s="310" t="s">
        <v>5827</v>
      </c>
      <c r="B3420" s="310" t="s">
        <v>2192</v>
      </c>
      <c r="C3420" s="310" t="s">
        <v>5578</v>
      </c>
      <c r="D3420" s="36">
        <v>10</v>
      </c>
      <c r="E3420" s="36">
        <v>2012</v>
      </c>
      <c r="F3420" s="578">
        <v>3.6328366139446149</v>
      </c>
      <c r="G3420" s="578">
        <v>862.4156112670895</v>
      </c>
      <c r="H3420" s="578">
        <v>1.4220981553765626</v>
      </c>
      <c r="I3420" s="578">
        <v>1.1067036975418863E-2</v>
      </c>
      <c r="J3420" s="578">
        <v>1.7187235236633524E-2</v>
      </c>
      <c r="K3420" s="578">
        <v>4.1988067597952305</v>
      </c>
      <c r="L3420" s="578">
        <v>1047.4277178446425</v>
      </c>
      <c r="M3420" s="578">
        <v>1.8674865651040151</v>
      </c>
      <c r="N3420" s="578">
        <v>0.10846457646372655</v>
      </c>
      <c r="O3420" s="578">
        <v>2.0874345713915877E-2</v>
      </c>
      <c r="P3420" s="578">
        <v>3.6328364574928824</v>
      </c>
      <c r="Q3420" s="578">
        <v>862.4156112670895</v>
      </c>
      <c r="R3420" s="578">
        <v>1.422098202303455</v>
      </c>
      <c r="S3420" s="578">
        <v>1.1067038326662714E-2</v>
      </c>
      <c r="T3420" s="578">
        <v>1.7187235236633524E-2</v>
      </c>
      <c r="U3420" s="578">
        <v>4.1988069696740951</v>
      </c>
      <c r="V3420" s="578">
        <v>1047.4277178446425</v>
      </c>
      <c r="W3420" s="578">
        <v>1.8674865904043398</v>
      </c>
      <c r="X3420" s="578">
        <v>0.10846457761908808</v>
      </c>
      <c r="Y3420" s="578">
        <v>2.0874345713915877E-2</v>
      </c>
    </row>
    <row r="3421" spans="1:25" x14ac:dyDescent="0.3">
      <c r="A3421" s="310" t="s">
        <v>5828</v>
      </c>
      <c r="B3421" s="310" t="s">
        <v>2192</v>
      </c>
      <c r="C3421" s="310" t="s">
        <v>5578</v>
      </c>
      <c r="D3421" s="36">
        <v>11</v>
      </c>
      <c r="E3421" s="36">
        <v>2012</v>
      </c>
      <c r="F3421" s="578">
        <v>3.7169601728590624</v>
      </c>
      <c r="G3421" s="578">
        <v>837.80699729919399</v>
      </c>
      <c r="H3421" s="578">
        <v>1.2492838106918425</v>
      </c>
      <c r="I3421" s="578">
        <v>1.1197983206405582E-2</v>
      </c>
      <c r="J3421" s="578">
        <v>1.66968061239458E-2</v>
      </c>
      <c r="K3421" s="578">
        <v>4.2718008965180898</v>
      </c>
      <c r="L3421" s="578">
        <v>1022.4500300089467</v>
      </c>
      <c r="M3421" s="578">
        <v>1.6779431086324599</v>
      </c>
      <c r="N3421" s="578">
        <v>0.11922771097094149</v>
      </c>
      <c r="O3421" s="578">
        <v>2.0376586432879151E-2</v>
      </c>
      <c r="P3421" s="578">
        <v>3.7169601207102252</v>
      </c>
      <c r="Q3421" s="578">
        <v>837.80699729919399</v>
      </c>
      <c r="R3421" s="578">
        <v>1.2492838099885</v>
      </c>
      <c r="S3421" s="578">
        <v>1.1197983376897935E-2</v>
      </c>
      <c r="T3421" s="578">
        <v>1.66968061239458E-2</v>
      </c>
      <c r="U3421" s="578">
        <v>4.2718010008471357</v>
      </c>
      <c r="V3421" s="578">
        <v>1022.4500300089467</v>
      </c>
      <c r="W3421" s="578">
        <v>1.6779430600187526</v>
      </c>
      <c r="X3421" s="578">
        <v>0.11922770674361</v>
      </c>
      <c r="Y3421" s="578">
        <v>2.03765859090102E-2</v>
      </c>
    </row>
    <row r="3422" spans="1:25" x14ac:dyDescent="0.3">
      <c r="A3422" s="310" t="s">
        <v>5829</v>
      </c>
      <c r="B3422" s="310" t="s">
        <v>2192</v>
      </c>
      <c r="C3422" s="310" t="s">
        <v>5578</v>
      </c>
      <c r="D3422" s="36">
        <v>12</v>
      </c>
      <c r="E3422" s="36">
        <v>2012</v>
      </c>
      <c r="F3422" s="578">
        <v>3.7857884390317951</v>
      </c>
      <c r="G3422" s="578">
        <v>817.67612648010231</v>
      </c>
      <c r="H3422" s="578">
        <v>1.10789322072984</v>
      </c>
      <c r="I3422" s="578">
        <v>1.1305125079843461E-2</v>
      </c>
      <c r="J3422" s="578">
        <v>1.6295614720244548E-2</v>
      </c>
      <c r="K3422" s="578">
        <v>4.3224261620516629</v>
      </c>
      <c r="L3422" s="578">
        <v>996.97314898172806</v>
      </c>
      <c r="M3422" s="578">
        <v>1.5059908535907476</v>
      </c>
      <c r="N3422" s="578">
        <v>0.11382741730267272</v>
      </c>
      <c r="O3422" s="578">
        <v>1.9868877134285798E-2</v>
      </c>
      <c r="P3422" s="578">
        <v>3.7857885942573777</v>
      </c>
      <c r="Q3422" s="578">
        <v>817.6761366526282</v>
      </c>
      <c r="R3422" s="578">
        <v>1.1078932089652227</v>
      </c>
      <c r="S3422" s="578">
        <v>1.130512447934957E-2</v>
      </c>
      <c r="T3422" s="578">
        <v>1.6295614720244548E-2</v>
      </c>
      <c r="U3422" s="578">
        <v>4.3224262141848104</v>
      </c>
      <c r="V3422" s="578">
        <v>996.97314898172806</v>
      </c>
      <c r="W3422" s="578">
        <v>1.5059908687896124</v>
      </c>
      <c r="X3422" s="578">
        <v>0.11382740685621663</v>
      </c>
      <c r="Y3422" s="578">
        <v>1.9868876620118152E-2</v>
      </c>
    </row>
    <row r="3423" spans="1:25" x14ac:dyDescent="0.3">
      <c r="A3423" s="310" t="s">
        <v>5830</v>
      </c>
      <c r="B3423" s="310" t="s">
        <v>2192</v>
      </c>
      <c r="C3423" s="310" t="s">
        <v>5578</v>
      </c>
      <c r="D3423" s="36">
        <v>13</v>
      </c>
      <c r="E3423" s="36">
        <v>2012</v>
      </c>
      <c r="F3423" s="578">
        <v>3.6650624737609752</v>
      </c>
      <c r="G3423" s="578">
        <v>771.07388973236039</v>
      </c>
      <c r="H3423" s="578">
        <v>0.9841492242897687</v>
      </c>
      <c r="I3423" s="578">
        <v>1.1254543161006308E-2</v>
      </c>
      <c r="J3423" s="578">
        <v>1.5366876061307225E-2</v>
      </c>
      <c r="K3423" s="578">
        <v>4.1928991517739451</v>
      </c>
      <c r="L3423" s="578">
        <v>945.77257029215446</v>
      </c>
      <c r="M3423" s="578">
        <v>1.3566404080775025</v>
      </c>
      <c r="N3423" s="578">
        <v>0.10409531618946236</v>
      </c>
      <c r="O3423" s="578">
        <v>1.8848494510166274E-2</v>
      </c>
      <c r="P3423" s="578">
        <v>3.6650622130062649</v>
      </c>
      <c r="Q3423" s="578">
        <v>771.07389513651492</v>
      </c>
      <c r="R3423" s="578">
        <v>0.98414922323717902</v>
      </c>
      <c r="S3423" s="578">
        <v>1.125454290945524E-2</v>
      </c>
      <c r="T3423" s="578">
        <v>1.5366876061307225E-2</v>
      </c>
      <c r="U3423" s="578">
        <v>4.1928990474605099</v>
      </c>
      <c r="V3423" s="578">
        <v>945.77258046468046</v>
      </c>
      <c r="W3423" s="578">
        <v>1.3566403777270626</v>
      </c>
      <c r="X3423" s="578">
        <v>0.10409531936844953</v>
      </c>
      <c r="Y3423" s="578">
        <v>1.8848494510166274E-2</v>
      </c>
    </row>
    <row r="3424" spans="1:25" x14ac:dyDescent="0.3">
      <c r="A3424" s="310" t="s">
        <v>5831</v>
      </c>
      <c r="B3424" s="310" t="s">
        <v>2192</v>
      </c>
      <c r="C3424" s="310" t="s">
        <v>5578</v>
      </c>
      <c r="D3424" s="36">
        <v>14</v>
      </c>
      <c r="E3424" s="36">
        <v>2012</v>
      </c>
      <c r="F3424" s="578">
        <v>3.5249190008795077</v>
      </c>
      <c r="G3424" s="578">
        <v>753.0534890492753</v>
      </c>
      <c r="H3424" s="578">
        <v>0.95209021165737606</v>
      </c>
      <c r="I3424" s="578">
        <v>1.2518127514908824E-2</v>
      </c>
      <c r="J3424" s="578">
        <v>1.5007763635367126E-2</v>
      </c>
      <c r="K3424" s="578">
        <v>4.0368618037196748</v>
      </c>
      <c r="L3424" s="578">
        <v>918.95898119608523</v>
      </c>
      <c r="M3424" s="578">
        <v>1.2920219253007075</v>
      </c>
      <c r="N3424" s="578">
        <v>9.4371846425019446E-2</v>
      </c>
      <c r="O3424" s="578">
        <v>1.8314094030453448E-2</v>
      </c>
      <c r="P3424" s="578">
        <v>3.5249190008692</v>
      </c>
      <c r="Q3424" s="578">
        <v>753.05350907643606</v>
      </c>
      <c r="R3424" s="578">
        <v>0.95209022972721691</v>
      </c>
      <c r="S3424" s="578">
        <v>1.2518126981831249E-2</v>
      </c>
      <c r="T3424" s="578">
        <v>1.5007763635367126E-2</v>
      </c>
      <c r="U3424" s="578">
        <v>4.0368617527969901</v>
      </c>
      <c r="V3424" s="578">
        <v>918.95898628234829</v>
      </c>
      <c r="W3424" s="578">
        <v>1.2920218766845777</v>
      </c>
      <c r="X3424" s="578">
        <v>9.4371842855252769E-2</v>
      </c>
      <c r="Y3424" s="578">
        <v>1.8314094030453448E-2</v>
      </c>
    </row>
    <row r="3425" spans="1:25" x14ac:dyDescent="0.3">
      <c r="A3425" s="310" t="s">
        <v>5832</v>
      </c>
      <c r="B3425" s="310" t="s">
        <v>2192</v>
      </c>
      <c r="C3425" s="310" t="s">
        <v>5578</v>
      </c>
      <c r="D3425" s="36">
        <v>15</v>
      </c>
      <c r="E3425" s="36">
        <v>2012</v>
      </c>
      <c r="F3425" s="578">
        <v>3.4028855117751351</v>
      </c>
      <c r="G3425" s="578">
        <v>739.5295025507603</v>
      </c>
      <c r="H3425" s="578">
        <v>0.93051555546389797</v>
      </c>
      <c r="I3425" s="578">
        <v>1.3707612419314775E-2</v>
      </c>
      <c r="J3425" s="578">
        <v>1.4738238397209575E-2</v>
      </c>
      <c r="K3425" s="578">
        <v>3.8963091223785429</v>
      </c>
      <c r="L3425" s="578">
        <v>897.00874964396098</v>
      </c>
      <c r="M3425" s="578">
        <v>1.2427168942867826</v>
      </c>
      <c r="N3425" s="578">
        <v>8.7725415362001444E-2</v>
      </c>
      <c r="O3425" s="578">
        <v>1.7876672267448126E-2</v>
      </c>
      <c r="P3425" s="578">
        <v>3.4028856160832626</v>
      </c>
      <c r="Q3425" s="578">
        <v>739.5295025507603</v>
      </c>
      <c r="R3425" s="578">
        <v>0.93051557868026624</v>
      </c>
      <c r="S3425" s="578">
        <v>1.3707612403815451E-2</v>
      </c>
      <c r="T3425" s="578">
        <v>1.4738238397209575E-2</v>
      </c>
      <c r="U3425" s="578">
        <v>3.8963093831436351</v>
      </c>
      <c r="V3425" s="578">
        <v>897.00874964396098</v>
      </c>
      <c r="W3425" s="578">
        <v>1.2427169122338375</v>
      </c>
      <c r="X3425" s="578">
        <v>8.7725416956042329E-2</v>
      </c>
      <c r="Y3425" s="578">
        <v>1.7876672267448126E-2</v>
      </c>
    </row>
    <row r="3426" spans="1:25" x14ac:dyDescent="0.3">
      <c r="A3426" s="580" t="s">
        <v>5833</v>
      </c>
      <c r="B3426" s="580" t="s">
        <v>2192</v>
      </c>
      <c r="C3426" s="580" t="s">
        <v>5578</v>
      </c>
      <c r="D3426" s="581">
        <v>16</v>
      </c>
      <c r="E3426" s="581">
        <v>2012</v>
      </c>
      <c r="F3426" s="582">
        <v>3.3320337558874673</v>
      </c>
      <c r="G3426" s="582">
        <v>743.08816591898574</v>
      </c>
      <c r="H3426" s="582">
        <v>0.93523238922989527</v>
      </c>
      <c r="I3426" s="582">
        <v>1.565802657334335E-2</v>
      </c>
      <c r="J3426" s="582">
        <v>1.4809157388905623E-2</v>
      </c>
      <c r="K3426" s="582">
        <v>3.8046396711875596</v>
      </c>
      <c r="L3426" s="582">
        <v>891.58704121907476</v>
      </c>
      <c r="M3426" s="582">
        <v>1.217807071360155</v>
      </c>
      <c r="N3426" s="582">
        <v>8.3515299405310717E-2</v>
      </c>
      <c r="O3426" s="582">
        <v>1.7768613334434673E-2</v>
      </c>
      <c r="P3426" s="582">
        <v>3.3320335981783971</v>
      </c>
      <c r="Q3426" s="582">
        <v>743.08816591898551</v>
      </c>
      <c r="R3426" s="582">
        <v>0.9352323540630697</v>
      </c>
      <c r="S3426" s="582">
        <v>1.5658028649833448E-2</v>
      </c>
      <c r="T3426" s="582">
        <v>1.4809157388905623E-2</v>
      </c>
      <c r="U3426" s="582">
        <v>3.804639723336467</v>
      </c>
      <c r="V3426" s="582">
        <v>891.58705139160099</v>
      </c>
      <c r="W3426" s="582">
        <v>1.2178071176106899</v>
      </c>
      <c r="X3426" s="582">
        <v>8.3515299461396172E-2</v>
      </c>
      <c r="Y3426" s="582">
        <v>1.7768613334434673E-2</v>
      </c>
    </row>
    <row r="3427" spans="1:25" x14ac:dyDescent="0.3">
      <c r="A3427" s="310" t="s">
        <v>5834</v>
      </c>
      <c r="B3427" s="310" t="s">
        <v>2192</v>
      </c>
      <c r="C3427" s="310" t="s">
        <v>5578</v>
      </c>
      <c r="D3427" s="36">
        <v>1</v>
      </c>
      <c r="E3427" s="36">
        <v>2020</v>
      </c>
      <c r="F3427" s="578">
        <v>15.481837462657451</v>
      </c>
      <c r="G3427" s="578">
        <v>6198.821166992183</v>
      </c>
      <c r="H3427" s="578">
        <v>17.04229724724425</v>
      </c>
      <c r="I3427" s="578">
        <v>8.4564741196421003E-2</v>
      </c>
      <c r="J3427" s="578">
        <v>4.1242543724365477E-2</v>
      </c>
      <c r="K3427" s="578">
        <v>15.594491414358277</v>
      </c>
      <c r="L3427" s="578">
        <v>6242.1688385009702</v>
      </c>
      <c r="M3427" s="578">
        <v>17.134136399225053</v>
      </c>
      <c r="N3427" s="578">
        <v>8.4965455261226397E-2</v>
      </c>
      <c r="O3427" s="578">
        <v>4.1530954224678354E-2</v>
      </c>
      <c r="P3427" s="578">
        <v>15.481837984189001</v>
      </c>
      <c r="Q3427" s="578">
        <v>6198.821166992183</v>
      </c>
      <c r="R3427" s="578">
        <v>17.042297395955124</v>
      </c>
      <c r="S3427" s="578">
        <v>8.4564754857941044E-2</v>
      </c>
      <c r="T3427" s="578">
        <v>4.1242542696030116E-2</v>
      </c>
      <c r="U3427" s="578">
        <v>15.5944903762389</v>
      </c>
      <c r="V3427" s="578">
        <v>6242.1688385009702</v>
      </c>
      <c r="W3427" s="578">
        <v>17.134134949330399</v>
      </c>
      <c r="X3427" s="578">
        <v>8.4965458724885257E-2</v>
      </c>
      <c r="Y3427" s="578">
        <v>4.1530954224678354E-2</v>
      </c>
    </row>
    <row r="3428" spans="1:25" x14ac:dyDescent="0.3">
      <c r="A3428" s="310" t="s">
        <v>5835</v>
      </c>
      <c r="B3428" s="310" t="s">
        <v>2192</v>
      </c>
      <c r="C3428" s="310" t="s">
        <v>5578</v>
      </c>
      <c r="D3428" s="36">
        <v>2</v>
      </c>
      <c r="E3428" s="36">
        <v>2020</v>
      </c>
      <c r="F3428" s="578">
        <v>8.1609242276047826</v>
      </c>
      <c r="G3428" s="578">
        <v>3091.2363586425704</v>
      </c>
      <c r="H3428" s="578">
        <v>8.8251535784947883</v>
      </c>
      <c r="I3428" s="578">
        <v>4.7460222573742251E-2</v>
      </c>
      <c r="J3428" s="578">
        <v>2.0566895225783748E-2</v>
      </c>
      <c r="K3428" s="578">
        <v>8.2998653559499527</v>
      </c>
      <c r="L3428" s="578">
        <v>3143.5820020039823</v>
      </c>
      <c r="M3428" s="578">
        <v>8.9421000043463774</v>
      </c>
      <c r="N3428" s="578">
        <v>4.8033913178490623E-2</v>
      </c>
      <c r="O3428" s="578">
        <v>2.0915156443758499E-2</v>
      </c>
      <c r="P3428" s="578">
        <v>8.1609243766112378</v>
      </c>
      <c r="Q3428" s="578">
        <v>3091.2363586425704</v>
      </c>
      <c r="R3428" s="578">
        <v>8.8251541952001027</v>
      </c>
      <c r="S3428" s="578">
        <v>4.7460226068778796E-2</v>
      </c>
      <c r="T3428" s="578">
        <v>2.0566895739951425E-2</v>
      </c>
      <c r="U3428" s="578">
        <v>8.2998654528075004</v>
      </c>
      <c r="V3428" s="578">
        <v>3143.5819498697847</v>
      </c>
      <c r="W3428" s="578">
        <v>8.9420994354101477</v>
      </c>
      <c r="X3428" s="578">
        <v>4.8033916313064126E-2</v>
      </c>
      <c r="Y3428" s="578">
        <v>2.0915156967627451E-2</v>
      </c>
    </row>
    <row r="3429" spans="1:25" x14ac:dyDescent="0.3">
      <c r="A3429" s="310" t="s">
        <v>5836</v>
      </c>
      <c r="B3429" s="310" t="s">
        <v>2192</v>
      </c>
      <c r="C3429" s="310" t="s">
        <v>5578</v>
      </c>
      <c r="D3429" s="36">
        <v>3</v>
      </c>
      <c r="E3429" s="36">
        <v>2020</v>
      </c>
      <c r="F3429" s="578">
        <v>4.8341933241397275</v>
      </c>
      <c r="G3429" s="578">
        <v>1756.3648033142049</v>
      </c>
      <c r="H3429" s="578">
        <v>4.8112675654410824</v>
      </c>
      <c r="I3429" s="578">
        <v>2.5445279800957551E-2</v>
      </c>
      <c r="J3429" s="578">
        <v>1.1685604248971925E-2</v>
      </c>
      <c r="K3429" s="578">
        <v>4.875109838894705</v>
      </c>
      <c r="L3429" s="578">
        <v>1773.0002237955673</v>
      </c>
      <c r="M3429" s="578">
        <v>4.8630143547949594</v>
      </c>
      <c r="N3429" s="578">
        <v>2.5823848192961373E-2</v>
      </c>
      <c r="O3429" s="578">
        <v>1.17962989218843E-2</v>
      </c>
      <c r="P3429" s="578">
        <v>4.8341934831010622</v>
      </c>
      <c r="Q3429" s="578">
        <v>1756.3648033142049</v>
      </c>
      <c r="R3429" s="578">
        <v>4.811267790403992</v>
      </c>
      <c r="S3429" s="578">
        <v>2.5445279272541151E-2</v>
      </c>
      <c r="T3429" s="578">
        <v>1.168560476799025E-2</v>
      </c>
      <c r="U3429" s="578">
        <v>4.8751099432028369</v>
      </c>
      <c r="V3429" s="578">
        <v>1773.0002237955673</v>
      </c>
      <c r="W3429" s="578">
        <v>4.8630140656678078</v>
      </c>
      <c r="X3429" s="578">
        <v>2.5823851849736425E-2</v>
      </c>
      <c r="Y3429" s="578">
        <v>1.1796299445753252E-2</v>
      </c>
    </row>
    <row r="3430" spans="1:25" x14ac:dyDescent="0.3">
      <c r="A3430" s="310" t="s">
        <v>5837</v>
      </c>
      <c r="B3430" s="310" t="s">
        <v>2192</v>
      </c>
      <c r="C3430" s="310" t="s">
        <v>5578</v>
      </c>
      <c r="D3430" s="36">
        <v>4</v>
      </c>
      <c r="E3430" s="36">
        <v>2020</v>
      </c>
      <c r="F3430" s="578">
        <v>4.047874773589375</v>
      </c>
      <c r="G3430" s="578">
        <v>1390.5969785054474</v>
      </c>
      <c r="H3430" s="578">
        <v>3.6153280199869124</v>
      </c>
      <c r="I3430" s="578">
        <v>1.8428850813734202E-2</v>
      </c>
      <c r="J3430" s="578">
        <v>9.2520446244937649E-3</v>
      </c>
      <c r="K3430" s="578">
        <v>4.1939985363346715</v>
      </c>
      <c r="L3430" s="578">
        <v>1436.8344128926549</v>
      </c>
      <c r="M3430" s="578">
        <v>3.7594863831448726</v>
      </c>
      <c r="N3430" s="578">
        <v>1.9580712135317847E-2</v>
      </c>
      <c r="O3430" s="578">
        <v>9.5596829584489191E-3</v>
      </c>
      <c r="P3430" s="578">
        <v>4.04787482574344</v>
      </c>
      <c r="Q3430" s="578">
        <v>1390.5969785054474</v>
      </c>
      <c r="R3430" s="578">
        <v>3.6153282353334326</v>
      </c>
      <c r="S3430" s="578">
        <v>1.8428852923610326E-2</v>
      </c>
      <c r="T3430" s="578">
        <v>9.2520447748635527E-3</v>
      </c>
      <c r="U3430" s="578">
        <v>4.1939985884887374</v>
      </c>
      <c r="V3430" s="578">
        <v>1436.8344650268498</v>
      </c>
      <c r="W3430" s="578">
        <v>3.7594862293747848</v>
      </c>
      <c r="X3430" s="578">
        <v>1.9580712092116873E-2</v>
      </c>
      <c r="Y3430" s="578">
        <v>9.5596829584489191E-3</v>
      </c>
    </row>
    <row r="3431" spans="1:25" x14ac:dyDescent="0.3">
      <c r="A3431" s="310" t="s">
        <v>5838</v>
      </c>
      <c r="B3431" s="310" t="s">
        <v>2192</v>
      </c>
      <c r="C3431" s="310" t="s">
        <v>5578</v>
      </c>
      <c r="D3431" s="36">
        <v>5</v>
      </c>
      <c r="E3431" s="36">
        <v>2020</v>
      </c>
      <c r="F3431" s="578">
        <v>3.6425848915089274</v>
      </c>
      <c r="G3431" s="578">
        <v>1213.0275077819751</v>
      </c>
      <c r="H3431" s="578">
        <v>2.9518498808489899</v>
      </c>
      <c r="I3431" s="578">
        <v>1.4847816753596449E-2</v>
      </c>
      <c r="J3431" s="578">
        <v>8.0706176255868414E-3</v>
      </c>
      <c r="K3431" s="578">
        <v>3.9205672433199599</v>
      </c>
      <c r="L3431" s="578">
        <v>1298.5234222412075</v>
      </c>
      <c r="M3431" s="578">
        <v>3.2100614288865428</v>
      </c>
      <c r="N3431" s="578">
        <v>1.7233492483076849E-2</v>
      </c>
      <c r="O3431" s="578">
        <v>8.6394572378291398E-3</v>
      </c>
      <c r="P3431" s="578">
        <v>3.6425847350467375</v>
      </c>
      <c r="Q3431" s="578">
        <v>1213.0275077819751</v>
      </c>
      <c r="R3431" s="578">
        <v>2.9518499404803125</v>
      </c>
      <c r="S3431" s="578">
        <v>1.4847815217687275E-2</v>
      </c>
      <c r="T3431" s="578">
        <v>8.0706175746551347E-3</v>
      </c>
      <c r="U3431" s="578">
        <v>3.9205671911711253</v>
      </c>
      <c r="V3431" s="578">
        <v>1298.5234222412075</v>
      </c>
      <c r="W3431" s="578">
        <v>3.2100612666569401</v>
      </c>
      <c r="X3431" s="578">
        <v>1.7233492993151776E-2</v>
      </c>
      <c r="Y3431" s="578">
        <v>8.6394570292516876E-3</v>
      </c>
    </row>
    <row r="3432" spans="1:25" x14ac:dyDescent="0.3">
      <c r="A3432" s="310" t="s">
        <v>5839</v>
      </c>
      <c r="B3432" s="310" t="s">
        <v>2192</v>
      </c>
      <c r="C3432" s="310" t="s">
        <v>5578</v>
      </c>
      <c r="D3432" s="36">
        <v>6</v>
      </c>
      <c r="E3432" s="36">
        <v>2020</v>
      </c>
      <c r="F3432" s="578">
        <v>3.316199570879685</v>
      </c>
      <c r="G3432" s="578">
        <v>1090.5585314432724</v>
      </c>
      <c r="H3432" s="578">
        <v>2.4642961590325223</v>
      </c>
      <c r="I3432" s="578">
        <v>1.147192196090897E-2</v>
      </c>
      <c r="J3432" s="578">
        <v>7.2558077808935152E-3</v>
      </c>
      <c r="K3432" s="578">
        <v>3.7051442367676324</v>
      </c>
      <c r="L3432" s="578">
        <v>1209.994377136225</v>
      </c>
      <c r="M3432" s="578">
        <v>2.8120345409830954</v>
      </c>
      <c r="N3432" s="578">
        <v>1.6202607184898875E-2</v>
      </c>
      <c r="O3432" s="578">
        <v>8.0504496145294945E-3</v>
      </c>
      <c r="P3432" s="578">
        <v>3.3161994144173774</v>
      </c>
      <c r="Q3432" s="578">
        <v>1090.5585314432724</v>
      </c>
      <c r="R3432" s="578">
        <v>2.4642962734105751</v>
      </c>
      <c r="S3432" s="578">
        <v>1.1471920914800629E-2</v>
      </c>
      <c r="T3432" s="578">
        <v>7.2558077808935152E-3</v>
      </c>
      <c r="U3432" s="578">
        <v>3.7051442367883247</v>
      </c>
      <c r="V3432" s="578">
        <v>1209.9944292704226</v>
      </c>
      <c r="W3432" s="578">
        <v>2.8120347638032355</v>
      </c>
      <c r="X3432" s="578">
        <v>1.6202607160115175E-2</v>
      </c>
      <c r="Y3432" s="578">
        <v>8.0504497212435366E-3</v>
      </c>
    </row>
    <row r="3433" spans="1:25" x14ac:dyDescent="0.3">
      <c r="A3433" s="310" t="s">
        <v>5840</v>
      </c>
      <c r="B3433" s="310" t="s">
        <v>2192</v>
      </c>
      <c r="C3433" s="310" t="s">
        <v>5578</v>
      </c>
      <c r="D3433" s="36">
        <v>7</v>
      </c>
      <c r="E3433" s="36">
        <v>2020</v>
      </c>
      <c r="F3433" s="578">
        <v>3.3271799456714048</v>
      </c>
      <c r="G3433" s="578">
        <v>1053.3192787170374</v>
      </c>
      <c r="H3433" s="578">
        <v>2.2134323175875221</v>
      </c>
      <c r="I3433" s="578">
        <v>1.1713158341232557E-2</v>
      </c>
      <c r="J3433" s="578">
        <v>7.00804068765137E-3</v>
      </c>
      <c r="K3433" s="578">
        <v>3.7677265357626721</v>
      </c>
      <c r="L3433" s="578">
        <v>1192.6890474955201</v>
      </c>
      <c r="M3433" s="578">
        <v>2.5755571846093477</v>
      </c>
      <c r="N3433" s="578">
        <v>3.09913266994499E-2</v>
      </c>
      <c r="O3433" s="578">
        <v>7.9353019682457619E-3</v>
      </c>
      <c r="P3433" s="578">
        <v>3.3271799456714048</v>
      </c>
      <c r="Q3433" s="578">
        <v>1053.3192787170374</v>
      </c>
      <c r="R3433" s="578">
        <v>2.2134327084992602</v>
      </c>
      <c r="S3433" s="578">
        <v>1.1713158631171849E-2</v>
      </c>
      <c r="T3433" s="578">
        <v>7.00804068765137E-3</v>
      </c>
      <c r="U3433" s="578">
        <v>3.7677264835981497</v>
      </c>
      <c r="V3433" s="578">
        <v>1192.6890474955201</v>
      </c>
      <c r="W3433" s="578">
        <v>2.5755571090655049</v>
      </c>
      <c r="X3433" s="578">
        <v>3.0991324066083778E-2</v>
      </c>
      <c r="Y3433" s="578">
        <v>7.9353019682457619E-3</v>
      </c>
    </row>
    <row r="3434" spans="1:25" x14ac:dyDescent="0.3">
      <c r="A3434" s="310" t="s">
        <v>5841</v>
      </c>
      <c r="B3434" s="310" t="s">
        <v>2192</v>
      </c>
      <c r="C3434" s="310" t="s">
        <v>5578</v>
      </c>
      <c r="D3434" s="36">
        <v>8</v>
      </c>
      <c r="E3434" s="36">
        <v>2020</v>
      </c>
      <c r="F3434" s="578">
        <v>3.1885567512684498</v>
      </c>
      <c r="G3434" s="578">
        <v>934.04029464721623</v>
      </c>
      <c r="H3434" s="578">
        <v>1.819888045801535</v>
      </c>
      <c r="I3434" s="578">
        <v>1.1883193575082832E-2</v>
      </c>
      <c r="J3434" s="578">
        <v>6.214440572269565E-3</v>
      </c>
      <c r="K3434" s="578">
        <v>3.6738384985775703</v>
      </c>
      <c r="L3434" s="578">
        <v>1094.4602559407501</v>
      </c>
      <c r="M3434" s="578">
        <v>2.199987906137415</v>
      </c>
      <c r="N3434" s="578">
        <v>6.3490272367137807E-2</v>
      </c>
      <c r="O3434" s="578">
        <v>7.2817609834601145E-3</v>
      </c>
      <c r="P3434" s="578">
        <v>3.1885569077306424</v>
      </c>
      <c r="Q3434" s="578">
        <v>934.04028956095328</v>
      </c>
      <c r="R3434" s="578">
        <v>1.8198881592343199</v>
      </c>
      <c r="S3434" s="578">
        <v>1.1883193132575763E-2</v>
      </c>
      <c r="T3434" s="578">
        <v>6.214440572269565E-3</v>
      </c>
      <c r="U3434" s="578">
        <v>3.6738385507367899</v>
      </c>
      <c r="V3434" s="578">
        <v>1094.4602559407501</v>
      </c>
      <c r="W3434" s="578">
        <v>2.1999878607221</v>
      </c>
      <c r="X3434" s="578">
        <v>6.3490272847047821E-2</v>
      </c>
      <c r="Y3434" s="578">
        <v>7.281760981034795E-3</v>
      </c>
    </row>
    <row r="3435" spans="1:25" x14ac:dyDescent="0.3">
      <c r="A3435" s="310" t="s">
        <v>5842</v>
      </c>
      <c r="B3435" s="310" t="s">
        <v>2192</v>
      </c>
      <c r="C3435" s="310" t="s">
        <v>5578</v>
      </c>
      <c r="D3435" s="36">
        <v>9</v>
      </c>
      <c r="E3435" s="36">
        <v>2020</v>
      </c>
      <c r="F3435" s="578">
        <v>3.2434807192434301</v>
      </c>
      <c r="G3435" s="578">
        <v>893.61303965250602</v>
      </c>
      <c r="H3435" s="578">
        <v>1.5839132267944125</v>
      </c>
      <c r="I3435" s="578">
        <v>1.2127058636982175E-2</v>
      </c>
      <c r="J3435" s="578">
        <v>5.9454671330361874E-3</v>
      </c>
      <c r="K3435" s="578">
        <v>3.7591094927849951</v>
      </c>
      <c r="L3435" s="578">
        <v>1069.5592753092399</v>
      </c>
      <c r="M3435" s="578">
        <v>1.9738816240702926</v>
      </c>
      <c r="N3435" s="578">
        <v>0.12042954404387199</v>
      </c>
      <c r="O3435" s="578">
        <v>7.1160809748107515E-3</v>
      </c>
      <c r="P3435" s="578">
        <v>3.243480771402647</v>
      </c>
      <c r="Q3435" s="578">
        <v>893.61303965250602</v>
      </c>
      <c r="R3435" s="578">
        <v>1.5839132269526623</v>
      </c>
      <c r="S3435" s="578">
        <v>1.2127058100115023E-2</v>
      </c>
      <c r="T3435" s="578">
        <v>5.9454671330361874E-3</v>
      </c>
      <c r="U3435" s="578">
        <v>3.7591093884715625</v>
      </c>
      <c r="V3435" s="578">
        <v>1069.5592753092399</v>
      </c>
      <c r="W3435" s="578">
        <v>1.9738816445248299</v>
      </c>
      <c r="X3435" s="578">
        <v>0.1204295435497135</v>
      </c>
      <c r="Y3435" s="578">
        <v>7.1160809748107515E-3</v>
      </c>
    </row>
    <row r="3436" spans="1:25" x14ac:dyDescent="0.3">
      <c r="A3436" s="310" t="s">
        <v>5843</v>
      </c>
      <c r="B3436" s="310" t="s">
        <v>2192</v>
      </c>
      <c r="C3436" s="310" t="s">
        <v>5578</v>
      </c>
      <c r="D3436" s="36">
        <v>10</v>
      </c>
      <c r="E3436" s="36">
        <v>2020</v>
      </c>
      <c r="F3436" s="578">
        <v>3.2898091599242822</v>
      </c>
      <c r="G3436" s="578">
        <v>862.23510360717694</v>
      </c>
      <c r="H3436" s="578">
        <v>1.3989150976370426</v>
      </c>
      <c r="I3436" s="578">
        <v>1.2346338557828525E-2</v>
      </c>
      <c r="J3436" s="578">
        <v>5.7366972372013426E-3</v>
      </c>
      <c r="K3436" s="578">
        <v>3.8204631368991251</v>
      </c>
      <c r="L3436" s="578">
        <v>1047.2249043782476</v>
      </c>
      <c r="M3436" s="578">
        <v>1.8001876907243624</v>
      </c>
      <c r="N3436" s="578">
        <v>0.16874426736709777</v>
      </c>
      <c r="O3436" s="578">
        <v>6.967485377875466E-3</v>
      </c>
      <c r="P3436" s="578">
        <v>3.2898090034567873</v>
      </c>
      <c r="Q3436" s="578">
        <v>862.23509852091399</v>
      </c>
      <c r="R3436" s="578">
        <v>1.3989151720361375</v>
      </c>
      <c r="S3436" s="578">
        <v>1.2346336986297474E-2</v>
      </c>
      <c r="T3436" s="578">
        <v>5.7366973899964499E-3</v>
      </c>
      <c r="U3436" s="578">
        <v>3.8204632933716276</v>
      </c>
      <c r="V3436" s="578">
        <v>1047.2249043782476</v>
      </c>
      <c r="W3436" s="578">
        <v>1.80018763928698</v>
      </c>
      <c r="X3436" s="578">
        <v>0.16874427776686626</v>
      </c>
      <c r="Y3436" s="578">
        <v>6.967485377875466E-3</v>
      </c>
    </row>
    <row r="3437" spans="1:25" x14ac:dyDescent="0.3">
      <c r="A3437" s="310" t="s">
        <v>5844</v>
      </c>
      <c r="B3437" s="310" t="s">
        <v>2192</v>
      </c>
      <c r="C3437" s="310" t="s">
        <v>5578</v>
      </c>
      <c r="D3437" s="36">
        <v>11</v>
      </c>
      <c r="E3437" s="36">
        <v>2020</v>
      </c>
      <c r="F3437" s="578">
        <v>3.3561347726865676</v>
      </c>
      <c r="G3437" s="578">
        <v>837.63400459289505</v>
      </c>
      <c r="H3437" s="578">
        <v>1.2390802995026449</v>
      </c>
      <c r="I3437" s="578">
        <v>1.2761674299516274E-2</v>
      </c>
      <c r="J3437" s="578">
        <v>5.57302253825279E-3</v>
      </c>
      <c r="K3437" s="578">
        <v>3.8765177508322073</v>
      </c>
      <c r="L3437" s="578">
        <v>1022.2553952534965</v>
      </c>
      <c r="M3437" s="578">
        <v>1.6264736764199599</v>
      </c>
      <c r="N3437" s="578">
        <v>0.18693826372570227</v>
      </c>
      <c r="O3437" s="578">
        <v>6.8013596367867005E-3</v>
      </c>
      <c r="P3437" s="578">
        <v>3.3561348248457876</v>
      </c>
      <c r="Q3437" s="578">
        <v>837.63397916157976</v>
      </c>
      <c r="R3437" s="578">
        <v>1.23908032327623</v>
      </c>
      <c r="S3437" s="578">
        <v>1.2761676351601576E-2</v>
      </c>
      <c r="T3437" s="578">
        <v>5.57302253825279E-3</v>
      </c>
      <c r="U3437" s="578">
        <v>3.8765177508322077</v>
      </c>
      <c r="V3437" s="578">
        <v>1022.2554060618057</v>
      </c>
      <c r="W3437" s="578">
        <v>1.6264736260012149</v>
      </c>
      <c r="X3437" s="578">
        <v>0.18693826372570227</v>
      </c>
      <c r="Y3437" s="578">
        <v>6.8013596367867005E-3</v>
      </c>
    </row>
    <row r="3438" spans="1:25" x14ac:dyDescent="0.3">
      <c r="A3438" s="310" t="s">
        <v>5845</v>
      </c>
      <c r="B3438" s="310" t="s">
        <v>2192</v>
      </c>
      <c r="C3438" s="310" t="s">
        <v>5578</v>
      </c>
      <c r="D3438" s="36">
        <v>12</v>
      </c>
      <c r="E3438" s="36">
        <v>2020</v>
      </c>
      <c r="F3438" s="578">
        <v>3.4104007361900099</v>
      </c>
      <c r="G3438" s="578">
        <v>817.50906308491972</v>
      </c>
      <c r="H3438" s="578">
        <v>1.1083093811963975</v>
      </c>
      <c r="I3438" s="578">
        <v>1.3101503476301875E-2</v>
      </c>
      <c r="J3438" s="578">
        <v>5.4391241089130401E-3</v>
      </c>
      <c r="K3438" s="578">
        <v>3.9122019556605929</v>
      </c>
      <c r="L3438" s="578">
        <v>996.78535461425645</v>
      </c>
      <c r="M3438" s="578">
        <v>1.46881373688059</v>
      </c>
      <c r="N3438" s="578">
        <v>0.1785074652968125</v>
      </c>
      <c r="O3438" s="578">
        <v>6.6318999500557096E-3</v>
      </c>
      <c r="P3438" s="578">
        <v>3.4104008926469698</v>
      </c>
      <c r="Q3438" s="578">
        <v>817.50905291239371</v>
      </c>
      <c r="R3438" s="578">
        <v>1.1083094133433975</v>
      </c>
      <c r="S3438" s="578">
        <v>1.3101506080867326E-2</v>
      </c>
      <c r="T3438" s="578">
        <v>5.4391241089130401E-3</v>
      </c>
      <c r="U3438" s="578">
        <v>3.9122019035116828</v>
      </c>
      <c r="V3438" s="578">
        <v>996.78535461425645</v>
      </c>
      <c r="W3438" s="578">
        <v>1.46881362936316</v>
      </c>
      <c r="X3438" s="578">
        <v>0.17850745484489924</v>
      </c>
      <c r="Y3438" s="578">
        <v>6.6318999500557096E-3</v>
      </c>
    </row>
    <row r="3439" spans="1:25" x14ac:dyDescent="0.3">
      <c r="A3439" s="310" t="s">
        <v>5846</v>
      </c>
      <c r="B3439" s="310" t="s">
        <v>2192</v>
      </c>
      <c r="C3439" s="310" t="s">
        <v>5578</v>
      </c>
      <c r="D3439" s="36">
        <v>13</v>
      </c>
      <c r="E3439" s="36">
        <v>2020</v>
      </c>
      <c r="F3439" s="578">
        <v>3.296917339036475</v>
      </c>
      <c r="G3439" s="578">
        <v>770.91760444641045</v>
      </c>
      <c r="H3439" s="578">
        <v>0.9920230809299585</v>
      </c>
      <c r="I3439" s="578">
        <v>1.3153185708347274E-2</v>
      </c>
      <c r="J3439" s="578">
        <v>5.1291373771770498E-3</v>
      </c>
      <c r="K3439" s="578">
        <v>3.7884320381896597</v>
      </c>
      <c r="L3439" s="578">
        <v>945.5957152048743</v>
      </c>
      <c r="M3439" s="578">
        <v>1.3296314449895925</v>
      </c>
      <c r="N3439" s="578">
        <v>0.16282548931364202</v>
      </c>
      <c r="O3439" s="578">
        <v>6.2913214933359943E-3</v>
      </c>
      <c r="P3439" s="578">
        <v>3.2969172359856449</v>
      </c>
      <c r="Q3439" s="578">
        <v>770.91759936014751</v>
      </c>
      <c r="R3439" s="578">
        <v>0.99202310743930566</v>
      </c>
      <c r="S3439" s="578">
        <v>1.3153186235209975E-2</v>
      </c>
      <c r="T3439" s="578">
        <v>5.1291373771770498E-3</v>
      </c>
      <c r="U3439" s="578">
        <v>3.78843193388153</v>
      </c>
      <c r="V3439" s="578">
        <v>945.59570503234818</v>
      </c>
      <c r="W3439" s="578">
        <v>1.3296313735918299</v>
      </c>
      <c r="X3439" s="578">
        <v>0.1628254789914835</v>
      </c>
      <c r="Y3439" s="578">
        <v>6.2913214933359943E-3</v>
      </c>
    </row>
    <row r="3440" spans="1:25" x14ac:dyDescent="0.3">
      <c r="A3440" s="310" t="s">
        <v>5847</v>
      </c>
      <c r="B3440" s="310" t="s">
        <v>2192</v>
      </c>
      <c r="C3440" s="310" t="s">
        <v>5578</v>
      </c>
      <c r="D3440" s="36">
        <v>14</v>
      </c>
      <c r="E3440" s="36">
        <v>2020</v>
      </c>
      <c r="F3440" s="578">
        <v>3.1705873256488073</v>
      </c>
      <c r="G3440" s="578">
        <v>752.90431594848599</v>
      </c>
      <c r="H3440" s="578">
        <v>0.95694018632820976</v>
      </c>
      <c r="I3440" s="578">
        <v>1.4306494640550199E-2</v>
      </c>
      <c r="J3440" s="578">
        <v>5.0092889529575243E-3</v>
      </c>
      <c r="K3440" s="578">
        <v>3.6454535520185747</v>
      </c>
      <c r="L3440" s="578">
        <v>918.78990173339821</v>
      </c>
      <c r="M3440" s="578">
        <v>1.2655437371795375</v>
      </c>
      <c r="N3440" s="578">
        <v>0.14608924195454101</v>
      </c>
      <c r="O3440" s="578">
        <v>6.1129731839173447E-3</v>
      </c>
      <c r="P3440" s="578">
        <v>3.17058732564881</v>
      </c>
      <c r="Q3440" s="578">
        <v>752.90431594848599</v>
      </c>
      <c r="R3440" s="578">
        <v>0.956940255243654</v>
      </c>
      <c r="S3440" s="578">
        <v>1.4306496193853425E-2</v>
      </c>
      <c r="T3440" s="578">
        <v>5.0092888462434778E-3</v>
      </c>
      <c r="U3440" s="578">
        <v>3.6454533955511526</v>
      </c>
      <c r="V3440" s="578">
        <v>918.78990173339821</v>
      </c>
      <c r="W3440" s="578">
        <v>1.2655436851588651</v>
      </c>
      <c r="X3440" s="578">
        <v>0.14608924716473323</v>
      </c>
      <c r="Y3440" s="578">
        <v>6.1129732348490472E-3</v>
      </c>
    </row>
    <row r="3441" spans="1:25" x14ac:dyDescent="0.3">
      <c r="A3441" s="310" t="s">
        <v>5848</v>
      </c>
      <c r="B3441" s="310" t="s">
        <v>2192</v>
      </c>
      <c r="C3441" s="310" t="s">
        <v>5578</v>
      </c>
      <c r="D3441" s="36">
        <v>15</v>
      </c>
      <c r="E3441" s="36">
        <v>2020</v>
      </c>
      <c r="F3441" s="578">
        <v>3.0608850469906521</v>
      </c>
      <c r="G3441" s="578">
        <v>739.38615640004446</v>
      </c>
      <c r="H3441" s="578">
        <v>0.93202936453811425</v>
      </c>
      <c r="I3441" s="578">
        <v>1.5386127462837327E-2</v>
      </c>
      <c r="J3441" s="578">
        <v>4.9193509257747748E-3</v>
      </c>
      <c r="K3441" s="578">
        <v>3.5174307498451327</v>
      </c>
      <c r="L3441" s="578">
        <v>896.84641806284571</v>
      </c>
      <c r="M3441" s="578">
        <v>1.2159537633782074</v>
      </c>
      <c r="N3441" s="578">
        <v>0.13451743446239525</v>
      </c>
      <c r="O3441" s="578">
        <v>5.9669780506131469E-3</v>
      </c>
      <c r="P3441" s="578">
        <v>3.0608850991499477</v>
      </c>
      <c r="Q3441" s="578">
        <v>739.3861557642615</v>
      </c>
      <c r="R3441" s="578">
        <v>0.93202938540192282</v>
      </c>
      <c r="S3441" s="578">
        <v>1.5386126419950075E-2</v>
      </c>
      <c r="T3441" s="578">
        <v>4.9193509257747748E-3</v>
      </c>
      <c r="U3441" s="578">
        <v>3.5174307523286603</v>
      </c>
      <c r="V3441" s="578">
        <v>896.84641806284571</v>
      </c>
      <c r="W3441" s="578">
        <v>1.2159537843948149</v>
      </c>
      <c r="X3441" s="578">
        <v>0.13451743959952422</v>
      </c>
      <c r="Y3441" s="578">
        <v>5.9669780506131469E-3</v>
      </c>
    </row>
    <row r="3442" spans="1:25" x14ac:dyDescent="0.3">
      <c r="A3442" s="580" t="s">
        <v>5849</v>
      </c>
      <c r="B3442" s="580" t="s">
        <v>2192</v>
      </c>
      <c r="C3442" s="580" t="s">
        <v>5578</v>
      </c>
      <c r="D3442" s="581">
        <v>16</v>
      </c>
      <c r="E3442" s="581">
        <v>2020</v>
      </c>
      <c r="F3442" s="582">
        <v>2.9976693688204201</v>
      </c>
      <c r="G3442" s="582">
        <v>742.94825808207122</v>
      </c>
      <c r="H3442" s="582">
        <v>0.9317723112678018</v>
      </c>
      <c r="I3442" s="582">
        <v>1.7234621918835999E-2</v>
      </c>
      <c r="J3442" s="582">
        <v>4.9430508467291122E-3</v>
      </c>
      <c r="K3442" s="582">
        <v>3.4339680340609249</v>
      </c>
      <c r="L3442" s="582">
        <v>891.42904504140165</v>
      </c>
      <c r="M3442" s="582">
        <v>1.1894258626377101</v>
      </c>
      <c r="N3442" s="582">
        <v>0.12643300159622098</v>
      </c>
      <c r="O3442" s="582">
        <v>5.9309336017273947E-3</v>
      </c>
      <c r="P3442" s="582">
        <v>2.9976693700414176</v>
      </c>
      <c r="Q3442" s="582">
        <v>742.94826316833428</v>
      </c>
      <c r="R3442" s="582">
        <v>0.93177232460523829</v>
      </c>
      <c r="S3442" s="582">
        <v>1.7234623999608272E-2</v>
      </c>
      <c r="T3442" s="582">
        <v>4.943050900086135E-3</v>
      </c>
      <c r="U3442" s="582">
        <v>3.4339679819171702</v>
      </c>
      <c r="V3442" s="582">
        <v>891.42903963724734</v>
      </c>
      <c r="W3442" s="582">
        <v>1.1894259086675425</v>
      </c>
      <c r="X3442" s="582">
        <v>0.12643300160137474</v>
      </c>
      <c r="Y3442" s="582">
        <v>5.9309335483703728E-3</v>
      </c>
    </row>
    <row r="3443" spans="1:25" x14ac:dyDescent="0.3">
      <c r="A3443" s="310" t="s">
        <v>5850</v>
      </c>
      <c r="B3443" s="310" t="s">
        <v>2192</v>
      </c>
      <c r="C3443" s="310" t="s">
        <v>5578</v>
      </c>
      <c r="D3443" s="36">
        <v>1</v>
      </c>
      <c r="E3443" s="36">
        <v>2030</v>
      </c>
      <c r="F3443" s="578">
        <v>12.867113126125574</v>
      </c>
      <c r="G3443" s="578">
        <v>6208.3748703002875</v>
      </c>
      <c r="H3443" s="578">
        <v>14.698993508539051</v>
      </c>
      <c r="I3443" s="578">
        <v>2.3459882481499002E-2</v>
      </c>
      <c r="J3443" s="578">
        <v>4.1394891799427548E-2</v>
      </c>
      <c r="K3443" s="578">
        <v>12.922327861599674</v>
      </c>
      <c r="L3443" s="578">
        <v>6251.77538045247</v>
      </c>
      <c r="M3443" s="578">
        <v>14.787406043932874</v>
      </c>
      <c r="N3443" s="578">
        <v>2.3679471350002701E-2</v>
      </c>
      <c r="O3443" s="578">
        <v>4.1684276695984041E-2</v>
      </c>
      <c r="P3443" s="578">
        <v>12.867113121164302</v>
      </c>
      <c r="Q3443" s="578">
        <v>6208.3748168945276</v>
      </c>
      <c r="R3443" s="578">
        <v>14.698992661033076</v>
      </c>
      <c r="S3443" s="578">
        <v>2.345988300536795E-2</v>
      </c>
      <c r="T3443" s="578">
        <v>4.1394891799427548E-2</v>
      </c>
      <c r="U3443" s="578">
        <v>12.922327861604501</v>
      </c>
      <c r="V3443" s="578">
        <v>6251.7753270467074</v>
      </c>
      <c r="W3443" s="578">
        <v>14.787405994922</v>
      </c>
      <c r="X3443" s="578">
        <v>2.3679470855995477E-2</v>
      </c>
      <c r="Y3443" s="578">
        <v>4.1684276695984041E-2</v>
      </c>
    </row>
    <row r="3444" spans="1:25" x14ac:dyDescent="0.3">
      <c r="A3444" s="310" t="s">
        <v>5851</v>
      </c>
      <c r="B3444" s="310" t="s">
        <v>2192</v>
      </c>
      <c r="C3444" s="310" t="s">
        <v>5578</v>
      </c>
      <c r="D3444" s="36">
        <v>2</v>
      </c>
      <c r="E3444" s="36">
        <v>2030</v>
      </c>
      <c r="F3444" s="578">
        <v>7.0683908309189629</v>
      </c>
      <c r="G3444" s="578">
        <v>3095.9460423787395</v>
      </c>
      <c r="H3444" s="578">
        <v>7.6424634341613729</v>
      </c>
      <c r="I3444" s="578">
        <v>1.1546218716224107E-2</v>
      </c>
      <c r="J3444" s="578">
        <v>2.0642518919582152E-2</v>
      </c>
      <c r="K3444" s="578">
        <v>7.1366529594777877</v>
      </c>
      <c r="L3444" s="578">
        <v>3148.3575121561626</v>
      </c>
      <c r="M3444" s="578">
        <v>7.7557204431917182</v>
      </c>
      <c r="N3444" s="578">
        <v>1.181339989057047E-2</v>
      </c>
      <c r="O3444" s="578">
        <v>2.0991955204711546E-2</v>
      </c>
      <c r="P3444" s="578">
        <v>7.0683908309136569</v>
      </c>
      <c r="Q3444" s="578">
        <v>3095.9460945129349</v>
      </c>
      <c r="R3444" s="578">
        <v>7.6424629924925522</v>
      </c>
      <c r="S3444" s="578">
        <v>1.1546218718346256E-2</v>
      </c>
      <c r="T3444" s="578">
        <v>2.0642518919582152E-2</v>
      </c>
      <c r="U3444" s="578">
        <v>7.1366526987229255</v>
      </c>
      <c r="V3444" s="578">
        <v>3148.3575642903597</v>
      </c>
      <c r="W3444" s="578">
        <v>7.7557206167633277</v>
      </c>
      <c r="X3444" s="578">
        <v>1.1813399997284518E-2</v>
      </c>
      <c r="Y3444" s="578">
        <v>2.0991955204711546E-2</v>
      </c>
    </row>
    <row r="3445" spans="1:25" x14ac:dyDescent="0.3">
      <c r="A3445" s="310" t="s">
        <v>5852</v>
      </c>
      <c r="B3445" s="310" t="s">
        <v>2192</v>
      </c>
      <c r="C3445" s="310" t="s">
        <v>5578</v>
      </c>
      <c r="D3445" s="36">
        <v>3</v>
      </c>
      <c r="E3445" s="36">
        <v>2030</v>
      </c>
      <c r="F3445" s="578">
        <v>4.1454606593059253</v>
      </c>
      <c r="G3445" s="578">
        <v>1758.9177233378027</v>
      </c>
      <c r="H3445" s="578">
        <v>4.1502445273320756</v>
      </c>
      <c r="I3445" s="578">
        <v>6.8841726355230951E-3</v>
      </c>
      <c r="J3445" s="578">
        <v>1.1727757839253124E-2</v>
      </c>
      <c r="K3445" s="578">
        <v>4.1582552336767531</v>
      </c>
      <c r="L3445" s="578">
        <v>1775.5764783223449</v>
      </c>
      <c r="M3445" s="578">
        <v>4.205660419111755</v>
      </c>
      <c r="N3445" s="578">
        <v>6.9590720077030675E-3</v>
      </c>
      <c r="O3445" s="578">
        <v>1.1838810586292875E-2</v>
      </c>
      <c r="P3445" s="578">
        <v>4.1454605549925674</v>
      </c>
      <c r="Q3445" s="578">
        <v>1758.9177233378027</v>
      </c>
      <c r="R3445" s="578">
        <v>4.1502444406081205</v>
      </c>
      <c r="S3445" s="578">
        <v>6.8841725355923648E-3</v>
      </c>
      <c r="T3445" s="578">
        <v>1.1727754696039452E-2</v>
      </c>
      <c r="U3445" s="578">
        <v>4.1582551815331481</v>
      </c>
      <c r="V3445" s="578">
        <v>1775.57653045654</v>
      </c>
      <c r="W3445" s="578">
        <v>4.2056603948985831</v>
      </c>
      <c r="X3445" s="578">
        <v>6.95907247685075E-3</v>
      </c>
      <c r="Y3445" s="578">
        <v>1.1838810586292875E-2</v>
      </c>
    </row>
    <row r="3446" spans="1:25" x14ac:dyDescent="0.3">
      <c r="A3446" s="310" t="s">
        <v>5853</v>
      </c>
      <c r="B3446" s="310" t="s">
        <v>2192</v>
      </c>
      <c r="C3446" s="310" t="s">
        <v>5578</v>
      </c>
      <c r="D3446" s="36">
        <v>4</v>
      </c>
      <c r="E3446" s="36">
        <v>2030</v>
      </c>
      <c r="F3446" s="578">
        <v>3.4480874416849403</v>
      </c>
      <c r="G3446" s="578">
        <v>1392.5067774454724</v>
      </c>
      <c r="H3446" s="578">
        <v>3.1205385618995898</v>
      </c>
      <c r="I3446" s="578">
        <v>5.9811573193731659E-3</v>
      </c>
      <c r="J3446" s="578">
        <v>9.2846637611122135E-3</v>
      </c>
      <c r="K3446" s="578">
        <v>3.5447688007942153</v>
      </c>
      <c r="L3446" s="578">
        <v>1438.78883361816</v>
      </c>
      <c r="M3446" s="578">
        <v>3.2712909426839625</v>
      </c>
      <c r="N3446" s="578">
        <v>6.1853006686002675E-3</v>
      </c>
      <c r="O3446" s="578">
        <v>9.5932585730527653E-3</v>
      </c>
      <c r="P3446" s="578">
        <v>3.4480872330842973</v>
      </c>
      <c r="Q3446" s="578">
        <v>1392.5067774454724</v>
      </c>
      <c r="R3446" s="578">
        <v>3.1205385274242849</v>
      </c>
      <c r="S3446" s="578">
        <v>5.9811573728438781E-3</v>
      </c>
      <c r="T3446" s="578">
        <v>9.2846638629756201E-3</v>
      </c>
      <c r="U3446" s="578">
        <v>3.5447686443321</v>
      </c>
      <c r="V3446" s="578">
        <v>1438.7893549601176</v>
      </c>
      <c r="W3446" s="578">
        <v>3.2712911492386949</v>
      </c>
      <c r="X3446" s="578">
        <v>6.1853006117947454E-3</v>
      </c>
      <c r="Y3446" s="578">
        <v>9.5932585730527653E-3</v>
      </c>
    </row>
    <row r="3447" spans="1:25" x14ac:dyDescent="0.3">
      <c r="A3447" s="310" t="s">
        <v>5854</v>
      </c>
      <c r="B3447" s="310" t="s">
        <v>2192</v>
      </c>
      <c r="C3447" s="310" t="s">
        <v>5578</v>
      </c>
      <c r="D3447" s="36">
        <v>5</v>
      </c>
      <c r="E3447" s="36">
        <v>2030</v>
      </c>
      <c r="F3447" s="578">
        <v>3.0880455907804327</v>
      </c>
      <c r="G3447" s="578">
        <v>1214.6090647379526</v>
      </c>
      <c r="H3447" s="578">
        <v>2.5205936301836074</v>
      </c>
      <c r="I3447" s="578">
        <v>5.7173303118058004E-3</v>
      </c>
      <c r="J3447" s="578">
        <v>8.0985126114683174E-3</v>
      </c>
      <c r="K3447" s="578">
        <v>3.2866229381072523</v>
      </c>
      <c r="L3447" s="578">
        <v>1300.1764437357551</v>
      </c>
      <c r="M3447" s="578">
        <v>2.7866828091021754</v>
      </c>
      <c r="N3447" s="578">
        <v>6.6823887878702647E-3</v>
      </c>
      <c r="O3447" s="578">
        <v>8.6690490522111398E-3</v>
      </c>
      <c r="P3447" s="578">
        <v>3.0880455386212171</v>
      </c>
      <c r="Q3447" s="578">
        <v>1214.6090647379526</v>
      </c>
      <c r="R3447" s="578">
        <v>2.5205935652287099</v>
      </c>
      <c r="S3447" s="578">
        <v>5.7173303651628232E-3</v>
      </c>
      <c r="T3447" s="578">
        <v>8.0985126648253393E-3</v>
      </c>
      <c r="U3447" s="578">
        <v>3.2866229902665474</v>
      </c>
      <c r="V3447" s="578">
        <v>1300.1764437357551</v>
      </c>
      <c r="W3447" s="578">
        <v>2.7866828562879724</v>
      </c>
      <c r="X3447" s="578">
        <v>6.6823887345132428E-3</v>
      </c>
      <c r="Y3447" s="578">
        <v>8.6690491007175245E-3</v>
      </c>
    </row>
    <row r="3448" spans="1:25" x14ac:dyDescent="0.3">
      <c r="A3448" s="310" t="s">
        <v>5855</v>
      </c>
      <c r="B3448" s="310" t="s">
        <v>2192</v>
      </c>
      <c r="C3448" s="310" t="s">
        <v>5578</v>
      </c>
      <c r="D3448" s="36">
        <v>6</v>
      </c>
      <c r="E3448" s="36">
        <v>2030</v>
      </c>
      <c r="F3448" s="578">
        <v>2.7745947743391053</v>
      </c>
      <c r="G3448" s="578">
        <v>1091.92884699503</v>
      </c>
      <c r="H3448" s="578">
        <v>2.0807372845156298</v>
      </c>
      <c r="I3448" s="578">
        <v>5.0472158667768446E-3</v>
      </c>
      <c r="J3448" s="578">
        <v>7.2805438588450927E-3</v>
      </c>
      <c r="K3448" s="578">
        <v>3.061960770125395</v>
      </c>
      <c r="L3448" s="578">
        <v>1211.4547983805301</v>
      </c>
      <c r="M3448" s="578">
        <v>2.4323540402140926</v>
      </c>
      <c r="N3448" s="578">
        <v>7.9555173877754945E-3</v>
      </c>
      <c r="O3448" s="578">
        <v>8.0774937183984187E-3</v>
      </c>
      <c r="P3448" s="578">
        <v>2.7745946700304822</v>
      </c>
      <c r="Q3448" s="578">
        <v>1091.92884699503</v>
      </c>
      <c r="R3448" s="578">
        <v>2.0807372210292625</v>
      </c>
      <c r="S3448" s="578">
        <v>5.0472159710655698E-3</v>
      </c>
      <c r="T3448" s="578">
        <v>7.2805439097767943E-3</v>
      </c>
      <c r="U3448" s="578">
        <v>3.0619610308957173</v>
      </c>
      <c r="V3448" s="578">
        <v>1211.4548505147275</v>
      </c>
      <c r="W3448" s="578">
        <v>2.4323540541902973</v>
      </c>
      <c r="X3448" s="578">
        <v>7.9555174411325182E-3</v>
      </c>
      <c r="Y3448" s="578">
        <v>8.0774937183984187E-3</v>
      </c>
    </row>
    <row r="3449" spans="1:25" x14ac:dyDescent="0.3">
      <c r="A3449" s="310" t="s">
        <v>5856</v>
      </c>
      <c r="B3449" s="310" t="s">
        <v>2192</v>
      </c>
      <c r="C3449" s="310" t="s">
        <v>5578</v>
      </c>
      <c r="D3449" s="36">
        <v>7</v>
      </c>
      <c r="E3449" s="36">
        <v>2030</v>
      </c>
      <c r="F3449" s="578">
        <v>2.7876933767874954</v>
      </c>
      <c r="G3449" s="578">
        <v>1054.588495890295</v>
      </c>
      <c r="H3449" s="578">
        <v>1.8523811170222524</v>
      </c>
      <c r="I3449" s="578">
        <v>6.2532454747004796E-3</v>
      </c>
      <c r="J3449" s="578">
        <v>7.0315682484457824E-3</v>
      </c>
      <c r="K3449" s="578">
        <v>3.1234820713258702</v>
      </c>
      <c r="L3449" s="578">
        <v>1194.0523910522425</v>
      </c>
      <c r="M3449" s="578">
        <v>2.2022128491109099</v>
      </c>
      <c r="N3449" s="578">
        <v>2.2546726567118876E-2</v>
      </c>
      <c r="O3449" s="578">
        <v>7.961458516850442E-3</v>
      </c>
      <c r="P3449" s="578">
        <v>2.7876933767813554</v>
      </c>
      <c r="Q3449" s="578">
        <v>1054.588495890295</v>
      </c>
      <c r="R3449" s="578">
        <v>1.8523810596570851</v>
      </c>
      <c r="S3449" s="578">
        <v>6.253245527508014E-3</v>
      </c>
      <c r="T3449" s="578">
        <v>7.0315682484457824E-3</v>
      </c>
      <c r="U3449" s="578">
        <v>3.1234820713102223</v>
      </c>
      <c r="V3449" s="578">
        <v>1194.0523910522425</v>
      </c>
      <c r="W3449" s="578">
        <v>2.2022128894413924</v>
      </c>
      <c r="X3449" s="578">
        <v>2.2546727605155498E-2</v>
      </c>
      <c r="Y3449" s="578">
        <v>7.9614584634934201E-3</v>
      </c>
    </row>
    <row r="3450" spans="1:25" x14ac:dyDescent="0.3">
      <c r="A3450" s="310" t="s">
        <v>5857</v>
      </c>
      <c r="B3450" s="310" t="s">
        <v>2192</v>
      </c>
      <c r="C3450" s="310" t="s">
        <v>5578</v>
      </c>
      <c r="D3450" s="36">
        <v>8</v>
      </c>
      <c r="E3450" s="36">
        <v>2030</v>
      </c>
      <c r="F3450" s="578">
        <v>2.7515986607479546</v>
      </c>
      <c r="G3450" s="578">
        <v>935.16655540466309</v>
      </c>
      <c r="H3450" s="578">
        <v>1.5160413252136375</v>
      </c>
      <c r="I3450" s="578">
        <v>7.6892035360174252E-3</v>
      </c>
      <c r="J3450" s="578">
        <v>6.2353082418364104E-3</v>
      </c>
      <c r="K3450" s="578">
        <v>3.1250653680511524</v>
      </c>
      <c r="L3450" s="578">
        <v>1095.6922887166302</v>
      </c>
      <c r="M3450" s="578">
        <v>1.8663104588395025</v>
      </c>
      <c r="N3450" s="578">
        <v>5.4019370752939701E-2</v>
      </c>
      <c r="O3450" s="578">
        <v>7.3056264178982602E-3</v>
      </c>
      <c r="P3450" s="578">
        <v>2.7515986607484848</v>
      </c>
      <c r="Q3450" s="578">
        <v>935.16656621297147</v>
      </c>
      <c r="R3450" s="578">
        <v>1.5160412698376875</v>
      </c>
      <c r="S3450" s="578">
        <v>7.6892027576415355E-3</v>
      </c>
      <c r="T3450" s="578">
        <v>6.2353082418364104E-3</v>
      </c>
      <c r="U3450" s="578">
        <v>3.1250653159075097</v>
      </c>
      <c r="V3450" s="578">
        <v>1095.6921844482376</v>
      </c>
      <c r="W3450" s="578">
        <v>1.8663105002225751</v>
      </c>
      <c r="X3450" s="578">
        <v>5.4019370733537152E-2</v>
      </c>
      <c r="Y3450" s="578">
        <v>7.3056264178982576E-3</v>
      </c>
    </row>
    <row r="3451" spans="1:25" x14ac:dyDescent="0.3">
      <c r="A3451" s="310" t="s">
        <v>5858</v>
      </c>
      <c r="B3451" s="310" t="s">
        <v>2192</v>
      </c>
      <c r="C3451" s="310" t="s">
        <v>5578</v>
      </c>
      <c r="D3451" s="36">
        <v>9</v>
      </c>
      <c r="E3451" s="36">
        <v>2030</v>
      </c>
      <c r="F3451" s="578">
        <v>2.8530478644307351</v>
      </c>
      <c r="G3451" s="578">
        <v>894.66641807556107</v>
      </c>
      <c r="H3451" s="578">
        <v>1.3065304640020525</v>
      </c>
      <c r="I3451" s="578">
        <v>9.1847422743664021E-3</v>
      </c>
      <c r="J3451" s="578">
        <v>5.9652697260995967E-3</v>
      </c>
      <c r="K3451" s="578">
        <v>3.252703262677485</v>
      </c>
      <c r="L3451" s="578">
        <v>1070.726566314695</v>
      </c>
      <c r="M3451" s="578">
        <v>1.6520891394232677</v>
      </c>
      <c r="N3451" s="578">
        <v>0.11246740004965697</v>
      </c>
      <c r="O3451" s="578">
        <v>7.1391602978110261E-3</v>
      </c>
      <c r="P3451" s="578">
        <v>2.8530477601278754</v>
      </c>
      <c r="Q3451" s="578">
        <v>894.66639677683497</v>
      </c>
      <c r="R3451" s="578">
        <v>1.3065304252534848</v>
      </c>
      <c r="S3451" s="578">
        <v>9.1847421603574522E-3</v>
      </c>
      <c r="T3451" s="578">
        <v>5.965269677593212E-3</v>
      </c>
      <c r="U3451" s="578">
        <v>3.2527032626671026</v>
      </c>
      <c r="V3451" s="578">
        <v>1070.7266184488901</v>
      </c>
      <c r="W3451" s="578">
        <v>1.6520891341040873</v>
      </c>
      <c r="X3451" s="578">
        <v>0.11246739960248889</v>
      </c>
      <c r="Y3451" s="578">
        <v>7.1391602978110261E-3</v>
      </c>
    </row>
    <row r="3452" spans="1:25" x14ac:dyDescent="0.3">
      <c r="A3452" s="310" t="s">
        <v>5859</v>
      </c>
      <c r="B3452" s="310" t="s">
        <v>2192</v>
      </c>
      <c r="C3452" s="310" t="s">
        <v>5578</v>
      </c>
      <c r="D3452" s="36">
        <v>10</v>
      </c>
      <c r="E3452" s="36">
        <v>2030</v>
      </c>
      <c r="F3452" s="578">
        <v>2.9355537332439749</v>
      </c>
      <c r="G3452" s="578">
        <v>863.2324326833085</v>
      </c>
      <c r="H3452" s="578">
        <v>1.1425362891197075</v>
      </c>
      <c r="I3452" s="578">
        <v>1.037413588839322E-2</v>
      </c>
      <c r="J3452" s="578">
        <v>5.7556803900903654E-3</v>
      </c>
      <c r="K3452" s="578">
        <v>3.346466448060025</v>
      </c>
      <c r="L3452" s="578">
        <v>1048.34230613708</v>
      </c>
      <c r="M3452" s="578">
        <v>1.491927272782045</v>
      </c>
      <c r="N3452" s="578">
        <v>0.16259323719956775</v>
      </c>
      <c r="O3452" s="578">
        <v>6.9899051013635428E-3</v>
      </c>
      <c r="P3452" s="578">
        <v>2.9355537853969751</v>
      </c>
      <c r="Q3452" s="578">
        <v>863.2324326833085</v>
      </c>
      <c r="R3452" s="578">
        <v>1.14253627150507</v>
      </c>
      <c r="S3452" s="578">
        <v>1.0374137114884715E-2</v>
      </c>
      <c r="T3452" s="578">
        <v>5.7556803900903654E-3</v>
      </c>
      <c r="U3452" s="578">
        <v>3.3464666045222149</v>
      </c>
      <c r="V3452" s="578">
        <v>1048.34230613708</v>
      </c>
      <c r="W3452" s="578">
        <v>1.4919273433914249</v>
      </c>
      <c r="X3452" s="578">
        <v>0.16259323725171226</v>
      </c>
      <c r="Y3452" s="578">
        <v>6.9899051013635428E-3</v>
      </c>
    </row>
    <row r="3453" spans="1:25" x14ac:dyDescent="0.3">
      <c r="A3453" s="310" t="s">
        <v>5860</v>
      </c>
      <c r="B3453" s="310" t="s">
        <v>2192</v>
      </c>
      <c r="C3453" s="310" t="s">
        <v>5578</v>
      </c>
      <c r="D3453" s="36">
        <v>11</v>
      </c>
      <c r="E3453" s="36">
        <v>2030</v>
      </c>
      <c r="F3453" s="578">
        <v>3.0307378595911851</v>
      </c>
      <c r="G3453" s="578">
        <v>838.58958943684854</v>
      </c>
      <c r="H3453" s="578">
        <v>1.0028930984934328</v>
      </c>
      <c r="I3453" s="578">
        <v>1.1537752820913684E-2</v>
      </c>
      <c r="J3453" s="578">
        <v>5.5913711670048799E-3</v>
      </c>
      <c r="K3453" s="578">
        <v>3.430926697226365</v>
      </c>
      <c r="L3453" s="578">
        <v>1023.3298912048281</v>
      </c>
      <c r="M3453" s="578">
        <v>1.334212043550145</v>
      </c>
      <c r="N3453" s="578">
        <v>0.18350900285076877</v>
      </c>
      <c r="O3453" s="578">
        <v>6.823145774736375E-3</v>
      </c>
      <c r="P3453" s="578">
        <v>3.0307378595859928</v>
      </c>
      <c r="Q3453" s="578">
        <v>838.58958943684854</v>
      </c>
      <c r="R3453" s="578">
        <v>1.0028930635486755</v>
      </c>
      <c r="S3453" s="578">
        <v>1.1537753417655927E-2</v>
      </c>
      <c r="T3453" s="578">
        <v>5.5913710627161529E-3</v>
      </c>
      <c r="U3453" s="578">
        <v>3.4309269058374676</v>
      </c>
      <c r="V3453" s="578">
        <v>1023.3298912048281</v>
      </c>
      <c r="W3453" s="578">
        <v>1.3342120866794425</v>
      </c>
      <c r="X3453" s="578">
        <v>0.18350900284955601</v>
      </c>
      <c r="Y3453" s="578">
        <v>6.8231457238046734E-3</v>
      </c>
    </row>
    <row r="3454" spans="1:25" x14ac:dyDescent="0.3">
      <c r="A3454" s="310" t="s">
        <v>5861</v>
      </c>
      <c r="B3454" s="310" t="s">
        <v>2192</v>
      </c>
      <c r="C3454" s="310" t="s">
        <v>5578</v>
      </c>
      <c r="D3454" s="36">
        <v>12</v>
      </c>
      <c r="E3454" s="36">
        <v>2030</v>
      </c>
      <c r="F3454" s="578">
        <v>3.1086194088489525</v>
      </c>
      <c r="G3454" s="578">
        <v>818.43076833089162</v>
      </c>
      <c r="H3454" s="578">
        <v>0.88864206651593669</v>
      </c>
      <c r="I3454" s="578">
        <v>1.2489812066898226E-2</v>
      </c>
      <c r="J3454" s="578">
        <v>5.4569594988909797E-3</v>
      </c>
      <c r="K3454" s="578">
        <v>3.4889668636384723</v>
      </c>
      <c r="L3454" s="578">
        <v>997.82251294453704</v>
      </c>
      <c r="M3454" s="578">
        <v>1.1927538192559599</v>
      </c>
      <c r="N3454" s="578">
        <v>0.17658076758380004</v>
      </c>
      <c r="O3454" s="578">
        <v>6.6530719899067902E-3</v>
      </c>
      <c r="P3454" s="578">
        <v>3.10861930454075</v>
      </c>
      <c r="Q3454" s="578">
        <v>818.43076324462857</v>
      </c>
      <c r="R3454" s="578">
        <v>0.88864205705658583</v>
      </c>
      <c r="S3454" s="578">
        <v>1.2489812590691426E-2</v>
      </c>
      <c r="T3454" s="578">
        <v>5.4569594988909797E-3</v>
      </c>
      <c r="U3454" s="578">
        <v>3.4889669157873824</v>
      </c>
      <c r="V3454" s="578">
        <v>997.82248147328596</v>
      </c>
      <c r="W3454" s="578">
        <v>1.1927538680974925</v>
      </c>
      <c r="X3454" s="578">
        <v>0.17658077278368453</v>
      </c>
      <c r="Y3454" s="578">
        <v>6.6530719899067902E-3</v>
      </c>
    </row>
    <row r="3455" spans="1:25" x14ac:dyDescent="0.3">
      <c r="A3455" s="310" t="s">
        <v>5862</v>
      </c>
      <c r="B3455" s="310" t="s">
        <v>2192</v>
      </c>
      <c r="C3455" s="310" t="s">
        <v>5578</v>
      </c>
      <c r="D3455" s="36">
        <v>13</v>
      </c>
      <c r="E3455" s="36">
        <v>2030</v>
      </c>
      <c r="F3455" s="578">
        <v>3.0282400852990228</v>
      </c>
      <c r="G3455" s="578">
        <v>771.7806870142615</v>
      </c>
      <c r="H3455" s="578">
        <v>0.78900486961621596</v>
      </c>
      <c r="I3455" s="578">
        <v>1.2767457757528626E-2</v>
      </c>
      <c r="J3455" s="578">
        <v>5.1459172197307126E-3</v>
      </c>
      <c r="K3455" s="578">
        <v>3.3962706988103597</v>
      </c>
      <c r="L3455" s="578">
        <v>946.57309246063176</v>
      </c>
      <c r="M3455" s="578">
        <v>1.07179529980665</v>
      </c>
      <c r="N3455" s="578">
        <v>0.162034449656251</v>
      </c>
      <c r="O3455" s="578">
        <v>6.3113613675037971E-3</v>
      </c>
      <c r="P3455" s="578">
        <v>3.0282399288263702</v>
      </c>
      <c r="Q3455" s="578">
        <v>771.78068192799856</v>
      </c>
      <c r="R3455" s="578">
        <v>0.78900487875383352</v>
      </c>
      <c r="S3455" s="578">
        <v>1.2767460380928176E-2</v>
      </c>
      <c r="T3455" s="578">
        <v>5.1459172197307126E-3</v>
      </c>
      <c r="U3455" s="578">
        <v>3.3962709074266146</v>
      </c>
      <c r="V3455" s="578">
        <v>946.57309214274028</v>
      </c>
      <c r="W3455" s="578">
        <v>1.0717953298038325</v>
      </c>
      <c r="X3455" s="578">
        <v>0.16203444960410651</v>
      </c>
      <c r="Y3455" s="578">
        <v>6.3113615251495451E-3</v>
      </c>
    </row>
    <row r="3456" spans="1:25" x14ac:dyDescent="0.3">
      <c r="A3456" s="310" t="s">
        <v>5863</v>
      </c>
      <c r="B3456" s="310" t="s">
        <v>2192</v>
      </c>
      <c r="C3456" s="310" t="s">
        <v>5578</v>
      </c>
      <c r="D3456" s="36">
        <v>14</v>
      </c>
      <c r="E3456" s="36">
        <v>2030</v>
      </c>
      <c r="F3456" s="578">
        <v>2.8825364600033874</v>
      </c>
      <c r="G3456" s="578">
        <v>753.72853024800543</v>
      </c>
      <c r="H3456" s="578">
        <v>0.7559667257528413</v>
      </c>
      <c r="I3456" s="578">
        <v>1.3147873303258398E-2</v>
      </c>
      <c r="J3456" s="578">
        <v>5.0255539026693406E-3</v>
      </c>
      <c r="K3456" s="578">
        <v>3.2386207768405049</v>
      </c>
      <c r="L3456" s="578">
        <v>919.72381337483682</v>
      </c>
      <c r="M3456" s="578">
        <v>1.0128353633354714</v>
      </c>
      <c r="N3456" s="578">
        <v>0.14451742801550826</v>
      </c>
      <c r="O3456" s="578">
        <v>6.1323410845943683E-3</v>
      </c>
      <c r="P3456" s="578">
        <v>2.8825366164511426</v>
      </c>
      <c r="Q3456" s="578">
        <v>753.728540420532</v>
      </c>
      <c r="R3456" s="578">
        <v>0.75596668810150403</v>
      </c>
      <c r="S3456" s="578">
        <v>1.3147873816251326E-2</v>
      </c>
      <c r="T3456" s="578">
        <v>5.0255538008059358E-3</v>
      </c>
      <c r="U3456" s="578">
        <v>3.2386208811485573</v>
      </c>
      <c r="V3456" s="578">
        <v>919.72381337483682</v>
      </c>
      <c r="W3456" s="578">
        <v>1.0128353568073465</v>
      </c>
      <c r="X3456" s="578">
        <v>0.14451741252499475</v>
      </c>
      <c r="Y3456" s="578">
        <v>6.1323410845943683E-3</v>
      </c>
    </row>
    <row r="3457" spans="1:25" x14ac:dyDescent="0.3">
      <c r="A3457" s="310" t="s">
        <v>5864</v>
      </c>
      <c r="B3457" s="310" t="s">
        <v>2192</v>
      </c>
      <c r="C3457" s="310" t="s">
        <v>5578</v>
      </c>
      <c r="D3457" s="36">
        <v>15</v>
      </c>
      <c r="E3457" s="36">
        <v>2030</v>
      </c>
      <c r="F3457" s="578">
        <v>2.7523148192905129</v>
      </c>
      <c r="G3457" s="578">
        <v>740.17806243896428</v>
      </c>
      <c r="H3457" s="578">
        <v>0.73181656221299773</v>
      </c>
      <c r="I3457" s="578">
        <v>1.34890382370637E-2</v>
      </c>
      <c r="J3457" s="578">
        <v>4.9352050312639478E-3</v>
      </c>
      <c r="K3457" s="578">
        <v>3.0959387212330949</v>
      </c>
      <c r="L3457" s="578">
        <v>897.74320475260379</v>
      </c>
      <c r="M3457" s="578">
        <v>0.96647521146178272</v>
      </c>
      <c r="N3457" s="578">
        <v>0.1324295591278615</v>
      </c>
      <c r="O3457" s="578">
        <v>5.98578598874155E-3</v>
      </c>
      <c r="P3457" s="578">
        <v>2.7523149223636252</v>
      </c>
      <c r="Q3457" s="578">
        <v>740.17806243896428</v>
      </c>
      <c r="R3457" s="578">
        <v>0.73181654464133272</v>
      </c>
      <c r="S3457" s="578">
        <v>1.3489037731915175E-2</v>
      </c>
      <c r="T3457" s="578">
        <v>4.9352049294005395E-3</v>
      </c>
      <c r="U3457" s="578">
        <v>3.0959386690790298</v>
      </c>
      <c r="V3457" s="578">
        <v>897.74321524302127</v>
      </c>
      <c r="W3457" s="578">
        <v>0.96647520133766673</v>
      </c>
      <c r="X3457" s="578">
        <v>0.13242955911421875</v>
      </c>
      <c r="Y3457" s="578">
        <v>5.98578598874155E-3</v>
      </c>
    </row>
    <row r="3458" spans="1:25" x14ac:dyDescent="0.3">
      <c r="A3458" s="580" t="s">
        <v>5865</v>
      </c>
      <c r="B3458" s="580" t="s">
        <v>2192</v>
      </c>
      <c r="C3458" s="580" t="s">
        <v>5578</v>
      </c>
      <c r="D3458" s="581">
        <v>16</v>
      </c>
      <c r="E3458" s="581">
        <v>2030</v>
      </c>
      <c r="F3458" s="582">
        <v>2.6524389132503794</v>
      </c>
      <c r="G3458" s="582">
        <v>743.72130235036173</v>
      </c>
      <c r="H3458" s="582">
        <v>0.72607833808001443</v>
      </c>
      <c r="I3458" s="582">
        <v>1.4267329736639975E-2</v>
      </c>
      <c r="J3458" s="582">
        <v>4.9588302208576299E-3</v>
      </c>
      <c r="K3458" s="582">
        <v>2.9829545665638348</v>
      </c>
      <c r="L3458" s="582">
        <v>892.30198478698708</v>
      </c>
      <c r="M3458" s="582">
        <v>0.93657353050487724</v>
      </c>
      <c r="N3458" s="582">
        <v>0.12350837483760774</v>
      </c>
      <c r="O3458" s="582">
        <v>5.9495055951022825E-3</v>
      </c>
      <c r="P3458" s="582">
        <v>2.6524391218828178</v>
      </c>
      <c r="Q3458" s="582">
        <v>743.72130235036173</v>
      </c>
      <c r="R3458" s="582">
        <v>0.72607831540108203</v>
      </c>
      <c r="S3458" s="582">
        <v>1.4267329731940901E-2</v>
      </c>
      <c r="T3458" s="582">
        <v>4.9588302208576299E-3</v>
      </c>
      <c r="U3458" s="582">
        <v>2.9829544101121002</v>
      </c>
      <c r="V3458" s="582">
        <v>892.30197397867801</v>
      </c>
      <c r="W3458" s="582">
        <v>0.93657352597976229</v>
      </c>
      <c r="X3458" s="582">
        <v>0.12350836964287726</v>
      </c>
      <c r="Y3458" s="582">
        <v>5.94950554417058E-3</v>
      </c>
    </row>
    <row r="3459" spans="1:25" x14ac:dyDescent="0.3">
      <c r="A3459" s="310" t="s">
        <v>5866</v>
      </c>
      <c r="B3459" s="310" t="s">
        <v>2191</v>
      </c>
      <c r="C3459" s="310" t="s">
        <v>5578</v>
      </c>
      <c r="D3459" s="36">
        <v>1</v>
      </c>
      <c r="E3459" s="36">
        <v>2012</v>
      </c>
      <c r="F3459" s="578">
        <v>46.090054269977024</v>
      </c>
      <c r="G3459" s="578">
        <v>8134.8407135009729</v>
      </c>
      <c r="H3459" s="578">
        <v>8.0309974819732179</v>
      </c>
      <c r="I3459" s="578">
        <v>3.4855599403381299</v>
      </c>
      <c r="J3459" s="578">
        <v>6.9418103822196472E-2</v>
      </c>
      <c r="K3459" s="578">
        <v>46.491237678565028</v>
      </c>
      <c r="L3459" s="578">
        <v>8198.9508132934534</v>
      </c>
      <c r="M3459" s="578">
        <v>8.0471714582138958</v>
      </c>
      <c r="N3459" s="578">
        <v>3.5003446266055076</v>
      </c>
      <c r="O3459" s="578">
        <v>6.9965164021899257E-2</v>
      </c>
      <c r="P3459" s="578">
        <v>46.090054785987924</v>
      </c>
      <c r="Q3459" s="578">
        <v>8134.8407135009729</v>
      </c>
      <c r="R3459" s="578">
        <v>8.0309976179463121</v>
      </c>
      <c r="S3459" s="578">
        <v>3.4855599403381299</v>
      </c>
      <c r="T3459" s="578">
        <v>6.9418103822196472E-2</v>
      </c>
      <c r="U3459" s="578">
        <v>46.491237618921602</v>
      </c>
      <c r="V3459" s="578">
        <v>8198.9507090250609</v>
      </c>
      <c r="W3459" s="578">
        <v>8.047171557322141</v>
      </c>
      <c r="X3459" s="578">
        <v>3.5003444179892473</v>
      </c>
      <c r="Y3459" s="578">
        <v>6.9965164021899257E-2</v>
      </c>
    </row>
    <row r="3460" spans="1:25" x14ac:dyDescent="0.3">
      <c r="A3460" s="310" t="s">
        <v>5867</v>
      </c>
      <c r="B3460" s="310" t="s">
        <v>2191</v>
      </c>
      <c r="C3460" s="310" t="s">
        <v>5578</v>
      </c>
      <c r="D3460" s="36">
        <v>2</v>
      </c>
      <c r="E3460" s="36">
        <v>2012</v>
      </c>
      <c r="F3460" s="578">
        <v>21.557681849478548</v>
      </c>
      <c r="G3460" s="578">
        <v>3965.3908309936451</v>
      </c>
      <c r="H3460" s="578">
        <v>4.3275938935112155</v>
      </c>
      <c r="I3460" s="578">
        <v>1.7482910774027249</v>
      </c>
      <c r="J3460" s="578">
        <v>3.3838394408424649E-2</v>
      </c>
      <c r="K3460" s="578">
        <v>22.074367745808498</v>
      </c>
      <c r="L3460" s="578">
        <v>4048.350512186682</v>
      </c>
      <c r="M3460" s="578">
        <v>4.3546527732008427</v>
      </c>
      <c r="N3460" s="578">
        <v>1.7666499260812925</v>
      </c>
      <c r="O3460" s="578">
        <v>3.4546313458122271E-2</v>
      </c>
      <c r="P3460" s="578">
        <v>21.557684978208222</v>
      </c>
      <c r="Q3460" s="578">
        <v>3965.3908309936451</v>
      </c>
      <c r="R3460" s="578">
        <v>4.32759394620855</v>
      </c>
      <c r="S3460" s="578">
        <v>1.7482910932352076</v>
      </c>
      <c r="T3460" s="578">
        <v>3.3838394408424649E-2</v>
      </c>
      <c r="U3460" s="578">
        <v>22.074368765364223</v>
      </c>
      <c r="V3460" s="578">
        <v>4048.350512186682</v>
      </c>
      <c r="W3460" s="578">
        <v>4.35465277948727</v>
      </c>
      <c r="X3460" s="578">
        <v>1.76664988386134</v>
      </c>
      <c r="Y3460" s="578">
        <v>3.4546313458122271E-2</v>
      </c>
    </row>
    <row r="3461" spans="1:25" x14ac:dyDescent="0.3">
      <c r="A3461" s="310" t="s">
        <v>5868</v>
      </c>
      <c r="B3461" s="310" t="s">
        <v>2191</v>
      </c>
      <c r="C3461" s="310" t="s">
        <v>5578</v>
      </c>
      <c r="D3461" s="36">
        <v>3</v>
      </c>
      <c r="E3461" s="36">
        <v>2012</v>
      </c>
      <c r="F3461" s="578">
        <v>12.498931231811449</v>
      </c>
      <c r="G3461" s="578">
        <v>2352.1142527262327</v>
      </c>
      <c r="H3461" s="578">
        <v>2.31282764114439</v>
      </c>
      <c r="I3461" s="578">
        <v>0.97223859000950996</v>
      </c>
      <c r="J3461" s="578">
        <v>2.0071673032361948E-2</v>
      </c>
      <c r="K3461" s="578">
        <v>12.630013098746176</v>
      </c>
      <c r="L3461" s="578">
        <v>2368.7362263997352</v>
      </c>
      <c r="M3461" s="578">
        <v>2.323566873732485</v>
      </c>
      <c r="N3461" s="578">
        <v>0.97562009685983198</v>
      </c>
      <c r="O3461" s="578">
        <v>2.0213515323121052E-2</v>
      </c>
      <c r="P3461" s="578">
        <v>12.498932279326199</v>
      </c>
      <c r="Q3461" s="578">
        <v>2352.1142527262327</v>
      </c>
      <c r="R3461" s="578">
        <v>2.3128276426383847</v>
      </c>
      <c r="S3461" s="578">
        <v>0.97223862695197194</v>
      </c>
      <c r="T3461" s="578">
        <v>2.0071673032361948E-2</v>
      </c>
      <c r="U3461" s="578">
        <v>12.630013099735727</v>
      </c>
      <c r="V3461" s="578">
        <v>2368.7362263997352</v>
      </c>
      <c r="W3461" s="578">
        <v>2.3235669258477447</v>
      </c>
      <c r="X3461" s="578">
        <v>0.9756201018268863</v>
      </c>
      <c r="Y3461" s="578">
        <v>2.0213515323121052E-2</v>
      </c>
    </row>
    <row r="3462" spans="1:25" x14ac:dyDescent="0.3">
      <c r="A3462" s="310" t="s">
        <v>5869</v>
      </c>
      <c r="B3462" s="310" t="s">
        <v>2191</v>
      </c>
      <c r="C3462" s="310" t="s">
        <v>5578</v>
      </c>
      <c r="D3462" s="36">
        <v>4</v>
      </c>
      <c r="E3462" s="36">
        <v>2012</v>
      </c>
      <c r="F3462" s="578">
        <v>9.7145734456256108</v>
      </c>
      <c r="G3462" s="578">
        <v>1863.8236503601024</v>
      </c>
      <c r="H3462" s="578">
        <v>1.67023773710631</v>
      </c>
      <c r="I3462" s="578">
        <v>0.71886905189603523</v>
      </c>
      <c r="J3462" s="578">
        <v>1.5904909872915551E-2</v>
      </c>
      <c r="K3462" s="578">
        <v>9.8285774373410355</v>
      </c>
      <c r="L3462" s="578">
        <v>1881.7276077270451</v>
      </c>
      <c r="M3462" s="578">
        <v>1.6796179260709301</v>
      </c>
      <c r="N3462" s="578">
        <v>0.72743901610374395</v>
      </c>
      <c r="O3462" s="578">
        <v>1.605768691903595E-2</v>
      </c>
      <c r="P3462" s="578">
        <v>9.714573877305746</v>
      </c>
      <c r="Q3462" s="578">
        <v>1863.8236503601024</v>
      </c>
      <c r="R3462" s="578">
        <v>1.6702377360585698</v>
      </c>
      <c r="S3462" s="578">
        <v>0.71886907750740603</v>
      </c>
      <c r="T3462" s="578">
        <v>1.5904909872915551E-2</v>
      </c>
      <c r="U3462" s="578">
        <v>9.8285771246664684</v>
      </c>
      <c r="V3462" s="578">
        <v>1881.7276077270451</v>
      </c>
      <c r="W3462" s="578">
        <v>1.6796179297380101</v>
      </c>
      <c r="X3462" s="578">
        <v>0.72743902122601822</v>
      </c>
      <c r="Y3462" s="578">
        <v>1.605768691903595E-2</v>
      </c>
    </row>
    <row r="3463" spans="1:25" x14ac:dyDescent="0.3">
      <c r="A3463" s="310" t="s">
        <v>5870</v>
      </c>
      <c r="B3463" s="310" t="s">
        <v>2191</v>
      </c>
      <c r="C3463" s="310" t="s">
        <v>5578</v>
      </c>
      <c r="D3463" s="36">
        <v>5</v>
      </c>
      <c r="E3463" s="36">
        <v>2012</v>
      </c>
      <c r="F3463" s="578">
        <v>8.0683559544510555</v>
      </c>
      <c r="G3463" s="578">
        <v>1574.2524108886676</v>
      </c>
      <c r="H3463" s="578">
        <v>1.3297013250024325</v>
      </c>
      <c r="I3463" s="578">
        <v>0.5853410180037214</v>
      </c>
      <c r="J3463" s="578">
        <v>1.3433866581181026E-2</v>
      </c>
      <c r="K3463" s="578">
        <v>8.253622612496347</v>
      </c>
      <c r="L3463" s="578">
        <v>1610.8596852620424</v>
      </c>
      <c r="M3463" s="578">
        <v>1.3391709727778351</v>
      </c>
      <c r="N3463" s="578">
        <v>0.59673598408699002</v>
      </c>
      <c r="O3463" s="578">
        <v>1.3746267737587876E-2</v>
      </c>
      <c r="P3463" s="578">
        <v>8.0683559996856822</v>
      </c>
      <c r="Q3463" s="578">
        <v>1574.2524108886676</v>
      </c>
      <c r="R3463" s="578">
        <v>1.3297012206943049</v>
      </c>
      <c r="S3463" s="578">
        <v>0.5853410338362055</v>
      </c>
      <c r="T3463" s="578">
        <v>1.3433866581181026E-2</v>
      </c>
      <c r="U3463" s="578">
        <v>8.2536225476166347</v>
      </c>
      <c r="V3463" s="578">
        <v>1610.8596852620424</v>
      </c>
      <c r="W3463" s="578">
        <v>1.33917096771377</v>
      </c>
      <c r="X3463" s="578">
        <v>0.59673598408699002</v>
      </c>
      <c r="Y3463" s="578">
        <v>1.3746267218569551E-2</v>
      </c>
    </row>
    <row r="3464" spans="1:25" x14ac:dyDescent="0.3">
      <c r="A3464" s="310" t="s">
        <v>5871</v>
      </c>
      <c r="B3464" s="310" t="s">
        <v>2191</v>
      </c>
      <c r="C3464" s="310" t="s">
        <v>5578</v>
      </c>
      <c r="D3464" s="36">
        <v>6</v>
      </c>
      <c r="E3464" s="36">
        <v>2012</v>
      </c>
      <c r="F3464" s="578">
        <v>6.9658571384667631</v>
      </c>
      <c r="G3464" s="578">
        <v>1369.8075892130475</v>
      </c>
      <c r="H3464" s="578">
        <v>1.091887494064085</v>
      </c>
      <c r="I3464" s="578">
        <v>0.49365299940109197</v>
      </c>
      <c r="J3464" s="578">
        <v>1.168923456377035E-2</v>
      </c>
      <c r="K3464" s="578">
        <v>7.2435810234237552</v>
      </c>
      <c r="L3464" s="578">
        <v>1429.9035250345801</v>
      </c>
      <c r="M3464" s="578">
        <v>1.1036426349504176</v>
      </c>
      <c r="N3464" s="578">
        <v>0.50854501128196705</v>
      </c>
      <c r="O3464" s="578">
        <v>1.2202069745399027E-2</v>
      </c>
      <c r="P3464" s="578">
        <v>6.9658569299014399</v>
      </c>
      <c r="Q3464" s="578">
        <v>1369.8075892130475</v>
      </c>
      <c r="R3464" s="578">
        <v>1.0918874945879551</v>
      </c>
      <c r="S3464" s="578">
        <v>0.49365299940109197</v>
      </c>
      <c r="T3464" s="578">
        <v>1.168923456377035E-2</v>
      </c>
      <c r="U3464" s="578">
        <v>7.243580653370973</v>
      </c>
      <c r="V3464" s="578">
        <v>1429.9035250345801</v>
      </c>
      <c r="W3464" s="578">
        <v>1.1036426359593501</v>
      </c>
      <c r="X3464" s="578">
        <v>0.50854501128196705</v>
      </c>
      <c r="Y3464" s="578">
        <v>1.2202069745399027E-2</v>
      </c>
    </row>
    <row r="3465" spans="1:25" x14ac:dyDescent="0.3">
      <c r="A3465" s="310" t="s">
        <v>5872</v>
      </c>
      <c r="B3465" s="310" t="s">
        <v>2191</v>
      </c>
      <c r="C3465" s="310" t="s">
        <v>5578</v>
      </c>
      <c r="D3465" s="36">
        <v>7</v>
      </c>
      <c r="E3465" s="36">
        <v>2012</v>
      </c>
      <c r="F3465" s="578">
        <v>6.5201982249248696</v>
      </c>
      <c r="G3465" s="578">
        <v>1293.6593856811476</v>
      </c>
      <c r="H3465" s="578">
        <v>0.95261371741071299</v>
      </c>
      <c r="I3465" s="578">
        <v>0.44977415539324228</v>
      </c>
      <c r="J3465" s="578">
        <v>1.1039475949170648E-2</v>
      </c>
      <c r="K3465" s="578">
        <v>6.8815437404094393</v>
      </c>
      <c r="L3465" s="578">
        <v>1375.1841773986773</v>
      </c>
      <c r="M3465" s="578">
        <v>0.95903721323702484</v>
      </c>
      <c r="N3465" s="578">
        <v>0.46447421424090801</v>
      </c>
      <c r="O3465" s="578">
        <v>1.1735165792439699E-2</v>
      </c>
      <c r="P3465" s="578">
        <v>6.5201983813894877</v>
      </c>
      <c r="Q3465" s="578">
        <v>1293.6593856811476</v>
      </c>
      <c r="R3465" s="578">
        <v>0.95261369154710862</v>
      </c>
      <c r="S3465" s="578">
        <v>0.44977419637143573</v>
      </c>
      <c r="T3465" s="578">
        <v>1.1039475949170648E-2</v>
      </c>
      <c r="U3465" s="578">
        <v>6.8815433775113544</v>
      </c>
      <c r="V3465" s="578">
        <v>1375.1841773986773</v>
      </c>
      <c r="W3465" s="578">
        <v>0.95903722844862627</v>
      </c>
      <c r="X3465" s="578">
        <v>0.46447421424090829</v>
      </c>
      <c r="Y3465" s="578">
        <v>1.1735165273421399E-2</v>
      </c>
    </row>
    <row r="3466" spans="1:25" x14ac:dyDescent="0.3">
      <c r="A3466" s="310" t="s">
        <v>5873</v>
      </c>
      <c r="B3466" s="310" t="s">
        <v>2191</v>
      </c>
      <c r="C3466" s="310" t="s">
        <v>5578</v>
      </c>
      <c r="D3466" s="36">
        <v>8</v>
      </c>
      <c r="E3466" s="36">
        <v>2012</v>
      </c>
      <c r="F3466" s="578">
        <v>5.5241187069477728</v>
      </c>
      <c r="G3466" s="578">
        <v>1094.281234741205</v>
      </c>
      <c r="H3466" s="578">
        <v>0.85665759481101555</v>
      </c>
      <c r="I3466" s="578">
        <v>0.38995001340905777</v>
      </c>
      <c r="J3466" s="578">
        <v>9.3380670587066492E-3</v>
      </c>
      <c r="K3466" s="578">
        <v>6.0226159539743058</v>
      </c>
      <c r="L3466" s="578">
        <v>1209.525653203325</v>
      </c>
      <c r="M3466" s="578">
        <v>0.86130594353501955</v>
      </c>
      <c r="N3466" s="578">
        <v>0.40949101001024202</v>
      </c>
      <c r="O3466" s="578">
        <v>1.032151050458191E-2</v>
      </c>
      <c r="P3466" s="578">
        <v>5.5241188111928379</v>
      </c>
      <c r="Q3466" s="578">
        <v>1094.281234741205</v>
      </c>
      <c r="R3466" s="578">
        <v>0.85665756685193628</v>
      </c>
      <c r="S3466" s="578">
        <v>0.38995002396404677</v>
      </c>
      <c r="T3466" s="578">
        <v>9.338067010200268E-3</v>
      </c>
      <c r="U3466" s="578">
        <v>6.0226156434800906</v>
      </c>
      <c r="V3466" s="578">
        <v>1209.525653203325</v>
      </c>
      <c r="W3466" s="578">
        <v>0.86130598378561729</v>
      </c>
      <c r="X3466" s="578">
        <v>0.40949101001024202</v>
      </c>
      <c r="Y3466" s="578">
        <v>1.0321511023600235E-2</v>
      </c>
    </row>
    <row r="3467" spans="1:25" x14ac:dyDescent="0.3">
      <c r="A3467" s="310" t="s">
        <v>5874</v>
      </c>
      <c r="B3467" s="310" t="s">
        <v>2191</v>
      </c>
      <c r="C3467" s="310" t="s">
        <v>5578</v>
      </c>
      <c r="D3467" s="36">
        <v>9</v>
      </c>
      <c r="E3467" s="36">
        <v>2012</v>
      </c>
      <c r="F3467" s="578">
        <v>5.050455263994075</v>
      </c>
      <c r="G3467" s="578">
        <v>1006.5638211568162</v>
      </c>
      <c r="H3467" s="578">
        <v>0.77872246952028901</v>
      </c>
      <c r="I3467" s="578">
        <v>0.35755299776792498</v>
      </c>
      <c r="J3467" s="578">
        <v>8.5895315763385299E-3</v>
      </c>
      <c r="K3467" s="578">
        <v>5.6544488171978902</v>
      </c>
      <c r="L3467" s="578">
        <v>1147.9148953755648</v>
      </c>
      <c r="M3467" s="578">
        <v>0.78362277045380269</v>
      </c>
      <c r="N3467" s="578">
        <v>0.38081798702478398</v>
      </c>
      <c r="O3467" s="578">
        <v>9.795767420049107E-3</v>
      </c>
      <c r="P3467" s="578">
        <v>5.0504550033353208</v>
      </c>
      <c r="Q3467" s="578">
        <v>1006.5638211568162</v>
      </c>
      <c r="R3467" s="578">
        <v>0.77872250851942182</v>
      </c>
      <c r="S3467" s="578">
        <v>0.35755299776792498</v>
      </c>
      <c r="T3467" s="578">
        <v>8.5895315229815063E-3</v>
      </c>
      <c r="U3467" s="578">
        <v>5.6544485563790605</v>
      </c>
      <c r="V3467" s="578">
        <v>1147.9148953755648</v>
      </c>
      <c r="W3467" s="578">
        <v>0.78362271767885694</v>
      </c>
      <c r="X3467" s="578">
        <v>0.38081798702478398</v>
      </c>
      <c r="Y3467" s="578">
        <v>9.795767420049107E-3</v>
      </c>
    </row>
    <row r="3468" spans="1:25" x14ac:dyDescent="0.3">
      <c r="A3468" s="310" t="s">
        <v>5875</v>
      </c>
      <c r="B3468" s="310" t="s">
        <v>2191</v>
      </c>
      <c r="C3468" s="310" t="s">
        <v>5578</v>
      </c>
      <c r="D3468" s="36">
        <v>10</v>
      </c>
      <c r="E3468" s="36">
        <v>2012</v>
      </c>
      <c r="F3468" s="578">
        <v>4.6722745473113374</v>
      </c>
      <c r="G3468" s="578">
        <v>936.350328445434</v>
      </c>
      <c r="H3468" s="578">
        <v>0.71747040312038668</v>
      </c>
      <c r="I3468" s="578">
        <v>0.33210600687501252</v>
      </c>
      <c r="J3468" s="578">
        <v>7.990372209557485E-3</v>
      </c>
      <c r="K3468" s="578">
        <v>5.3345387336739751</v>
      </c>
      <c r="L3468" s="578">
        <v>1093.0571759541776</v>
      </c>
      <c r="M3468" s="578">
        <v>0.7224457694780233</v>
      </c>
      <c r="N3468" s="578">
        <v>0.3576596267521378</v>
      </c>
      <c r="O3468" s="578">
        <v>9.3276500362359585E-3</v>
      </c>
      <c r="P3468" s="578">
        <v>4.6722745994593371</v>
      </c>
      <c r="Q3468" s="578">
        <v>936.350328445434</v>
      </c>
      <c r="R3468" s="578">
        <v>0.71747040312038679</v>
      </c>
      <c r="S3468" s="578">
        <v>0.33210601727478128</v>
      </c>
      <c r="T3468" s="578">
        <v>7.9903721586257782E-3</v>
      </c>
      <c r="U3468" s="578">
        <v>5.3345384730661527</v>
      </c>
      <c r="V3468" s="578">
        <v>1093.0571759541776</v>
      </c>
      <c r="W3468" s="578">
        <v>0.72244578531050718</v>
      </c>
      <c r="X3468" s="578">
        <v>0.35765957040712204</v>
      </c>
      <c r="Y3468" s="578">
        <v>9.3276499828789348E-3</v>
      </c>
    </row>
    <row r="3469" spans="1:25" x14ac:dyDescent="0.3">
      <c r="A3469" s="310" t="s">
        <v>5876</v>
      </c>
      <c r="B3469" s="310" t="s">
        <v>2191</v>
      </c>
      <c r="C3469" s="310" t="s">
        <v>5578</v>
      </c>
      <c r="D3469" s="36">
        <v>11</v>
      </c>
      <c r="E3469" s="36">
        <v>2012</v>
      </c>
      <c r="F3469" s="578">
        <v>4.2905320517153651</v>
      </c>
      <c r="G3469" s="578">
        <v>864.0711641311641</v>
      </c>
      <c r="H3469" s="578">
        <v>0.663337767357006</v>
      </c>
      <c r="I3469" s="578">
        <v>0.30973486361714653</v>
      </c>
      <c r="J3469" s="578">
        <v>7.373582009070857E-3</v>
      </c>
      <c r="K3469" s="578">
        <v>5.0005298580096325</v>
      </c>
      <c r="L3469" s="578">
        <v>1030.7210884094188</v>
      </c>
      <c r="M3469" s="578">
        <v>0.66850887887024568</v>
      </c>
      <c r="N3469" s="578">
        <v>0.33551673940382848</v>
      </c>
      <c r="O3469" s="578">
        <v>8.7957119588584921E-3</v>
      </c>
      <c r="P3469" s="578">
        <v>4.2905319475115249</v>
      </c>
      <c r="Q3469" s="578">
        <v>864.07115872700956</v>
      </c>
      <c r="R3469" s="578">
        <v>0.6633377705002198</v>
      </c>
      <c r="S3469" s="578">
        <v>0.30973486904986147</v>
      </c>
      <c r="T3469" s="578">
        <v>7.3735819581391554E-3</v>
      </c>
      <c r="U3469" s="578">
        <v>5.0005297532309925</v>
      </c>
      <c r="V3469" s="578">
        <v>1030.7210884094188</v>
      </c>
      <c r="W3469" s="578">
        <v>0.66850882609530005</v>
      </c>
      <c r="X3469" s="578">
        <v>0.33551674157691447</v>
      </c>
      <c r="Y3469" s="578">
        <v>8.7957119588584938E-3</v>
      </c>
    </row>
    <row r="3470" spans="1:25" x14ac:dyDescent="0.3">
      <c r="A3470" s="310" t="s">
        <v>5877</v>
      </c>
      <c r="B3470" s="310" t="s">
        <v>2191</v>
      </c>
      <c r="C3470" s="310" t="s">
        <v>5578</v>
      </c>
      <c r="D3470" s="36">
        <v>12</v>
      </c>
      <c r="E3470" s="36">
        <v>2012</v>
      </c>
      <c r="F3470" s="578">
        <v>3.9781925348870528</v>
      </c>
      <c r="G3470" s="578">
        <v>804.93055979410747</v>
      </c>
      <c r="H3470" s="578">
        <v>0.6190456239467792</v>
      </c>
      <c r="I3470" s="578">
        <v>0.29143149789888345</v>
      </c>
      <c r="J3470" s="578">
        <v>6.8689081914878073E-3</v>
      </c>
      <c r="K3470" s="578">
        <v>4.7271680294797953</v>
      </c>
      <c r="L3470" s="578">
        <v>977.31731192270774</v>
      </c>
      <c r="M3470" s="578">
        <v>0.62453999162729157</v>
      </c>
      <c r="N3470" s="578">
        <v>0.31569672065476501</v>
      </c>
      <c r="O3470" s="578">
        <v>8.3399938982135248E-3</v>
      </c>
      <c r="P3470" s="578">
        <v>3.9781926911394576</v>
      </c>
      <c r="Q3470" s="578">
        <v>804.93055979410747</v>
      </c>
      <c r="R3470" s="578">
        <v>0.61904563506444255</v>
      </c>
      <c r="S3470" s="578">
        <v>0.2914315000719695</v>
      </c>
      <c r="T3470" s="578">
        <v>6.8689081357054677E-3</v>
      </c>
      <c r="U3470" s="578">
        <v>4.7271679799159703</v>
      </c>
      <c r="V3470" s="578">
        <v>977.31731732686228</v>
      </c>
      <c r="W3470" s="578">
        <v>0.62453998582592818</v>
      </c>
      <c r="X3470" s="578">
        <v>0.31569671390267673</v>
      </c>
      <c r="Y3470" s="578">
        <v>8.3399938497071401E-3</v>
      </c>
    </row>
    <row r="3471" spans="1:25" x14ac:dyDescent="0.3">
      <c r="A3471" s="310" t="s">
        <v>5878</v>
      </c>
      <c r="B3471" s="310" t="s">
        <v>2191</v>
      </c>
      <c r="C3471" s="310" t="s">
        <v>5578</v>
      </c>
      <c r="D3471" s="36">
        <v>13</v>
      </c>
      <c r="E3471" s="36">
        <v>2012</v>
      </c>
      <c r="F3471" s="578">
        <v>3.5977782695117604</v>
      </c>
      <c r="G3471" s="578">
        <v>731.28272247314419</v>
      </c>
      <c r="H3471" s="578">
        <v>0.5737702362821433</v>
      </c>
      <c r="I3471" s="578">
        <v>0.26726074889302198</v>
      </c>
      <c r="J3471" s="578">
        <v>6.2404327424398272E-3</v>
      </c>
      <c r="K3471" s="578">
        <v>4.371622349145273</v>
      </c>
      <c r="L3471" s="578">
        <v>906.06667327880825</v>
      </c>
      <c r="M3471" s="578">
        <v>0.57963048466869271</v>
      </c>
      <c r="N3471" s="578">
        <v>0.28995499596930951</v>
      </c>
      <c r="O3471" s="578">
        <v>7.7319748913093102E-3</v>
      </c>
      <c r="P3471" s="578">
        <v>3.5977781648907627</v>
      </c>
      <c r="Q3471" s="578">
        <v>731.28272247314419</v>
      </c>
      <c r="R3471" s="578">
        <v>0.57377024124919696</v>
      </c>
      <c r="S3471" s="578">
        <v>0.26726074687515622</v>
      </c>
      <c r="T3471" s="578">
        <v>6.2404326915081222E-3</v>
      </c>
      <c r="U3471" s="578">
        <v>4.3716223493550643</v>
      </c>
      <c r="V3471" s="578">
        <v>906.06667327880825</v>
      </c>
      <c r="W3471" s="578">
        <v>0.57963048732684275</v>
      </c>
      <c r="X3471" s="578">
        <v>0.28995499860805701</v>
      </c>
      <c r="Y3471" s="578">
        <v>7.7319748913093102E-3</v>
      </c>
    </row>
    <row r="3472" spans="1:25" x14ac:dyDescent="0.3">
      <c r="A3472" s="310" t="s">
        <v>5879</v>
      </c>
      <c r="B3472" s="310" t="s">
        <v>2191</v>
      </c>
      <c r="C3472" s="310" t="s">
        <v>5578</v>
      </c>
      <c r="D3472" s="36">
        <v>14</v>
      </c>
      <c r="E3472" s="36">
        <v>2012</v>
      </c>
      <c r="F3472" s="578">
        <v>3.76558093440083</v>
      </c>
      <c r="G3472" s="578">
        <v>755.34808921813897</v>
      </c>
      <c r="H3472" s="578">
        <v>0.53275776829104826</v>
      </c>
      <c r="I3472" s="578">
        <v>0.25144295790232701</v>
      </c>
      <c r="J3472" s="578">
        <v>6.4458006672793921E-3</v>
      </c>
      <c r="K3472" s="578">
        <v>4.5065656721975103</v>
      </c>
      <c r="L3472" s="578">
        <v>922.01583925882926</v>
      </c>
      <c r="M3472" s="578">
        <v>0.53905833237028322</v>
      </c>
      <c r="N3472" s="578">
        <v>0.27217858878429946</v>
      </c>
      <c r="O3472" s="578">
        <v>7.8680848237127031E-3</v>
      </c>
      <c r="P3472" s="578">
        <v>3.7655809345572648</v>
      </c>
      <c r="Q3472" s="578">
        <v>755.34809430440191</v>
      </c>
      <c r="R3472" s="578">
        <v>0.53275776829104826</v>
      </c>
      <c r="S3472" s="578">
        <v>0.25144297458852305</v>
      </c>
      <c r="T3472" s="578">
        <v>6.4458006163476897E-3</v>
      </c>
      <c r="U3472" s="578">
        <v>4.5065655151641577</v>
      </c>
      <c r="V3472" s="578">
        <v>922.01583925882926</v>
      </c>
      <c r="W3472" s="578">
        <v>0.53905834335212877</v>
      </c>
      <c r="X3472" s="578">
        <v>0.27217859029769897</v>
      </c>
      <c r="Y3472" s="578">
        <v>7.8680848237127031E-3</v>
      </c>
    </row>
    <row r="3473" spans="1:25" x14ac:dyDescent="0.3">
      <c r="A3473" s="310" t="s">
        <v>5880</v>
      </c>
      <c r="B3473" s="310" t="s">
        <v>2191</v>
      </c>
      <c r="C3473" s="310" t="s">
        <v>5578</v>
      </c>
      <c r="D3473" s="36">
        <v>15</v>
      </c>
      <c r="E3473" s="36">
        <v>2012</v>
      </c>
      <c r="F3473" s="578">
        <v>3.9497303802939552</v>
      </c>
      <c r="G3473" s="578">
        <v>783.11005719502725</v>
      </c>
      <c r="H3473" s="578">
        <v>0.49744070573554644</v>
      </c>
      <c r="I3473" s="578">
        <v>0.23831630063553627</v>
      </c>
      <c r="J3473" s="578">
        <v>6.6827165913612855E-3</v>
      </c>
      <c r="K3473" s="578">
        <v>4.6489308093150576</v>
      </c>
      <c r="L3473" s="578">
        <v>940.62256749470976</v>
      </c>
      <c r="M3473" s="578">
        <v>0.50376626690073523</v>
      </c>
      <c r="N3473" s="578">
        <v>0.25744870089692928</v>
      </c>
      <c r="O3473" s="578">
        <v>8.0268735667535351E-3</v>
      </c>
      <c r="P3473" s="578">
        <v>3.9497303279834601</v>
      </c>
      <c r="Q3473" s="578">
        <v>783.11005719502725</v>
      </c>
      <c r="R3473" s="578">
        <v>0.49744070573554644</v>
      </c>
      <c r="S3473" s="578">
        <v>0.23831631992167451</v>
      </c>
      <c r="T3473" s="578">
        <v>6.6827165913612855E-3</v>
      </c>
      <c r="U3473" s="578">
        <v>4.6489304960814426</v>
      </c>
      <c r="V3473" s="578">
        <v>940.62256749470976</v>
      </c>
      <c r="W3473" s="578">
        <v>0.50376626589180251</v>
      </c>
      <c r="X3473" s="578">
        <v>0.25744870089692928</v>
      </c>
      <c r="Y3473" s="578">
        <v>8.0268736734675807E-3</v>
      </c>
    </row>
    <row r="3474" spans="1:25" x14ac:dyDescent="0.3">
      <c r="A3474" s="580" t="s">
        <v>5881</v>
      </c>
      <c r="B3474" s="580" t="s">
        <v>2191</v>
      </c>
      <c r="C3474" s="580" t="s">
        <v>5578</v>
      </c>
      <c r="D3474" s="581">
        <v>16</v>
      </c>
      <c r="E3474" s="581">
        <v>2012</v>
      </c>
      <c r="F3474" s="582">
        <v>4.25910120985281</v>
      </c>
      <c r="G3474" s="582">
        <v>833.73041788736919</v>
      </c>
      <c r="H3474" s="582">
        <v>0.46670710681549549</v>
      </c>
      <c r="I3474" s="582">
        <v>0.22797820286359599</v>
      </c>
      <c r="J3474" s="582">
        <v>7.1146973835614774E-3</v>
      </c>
      <c r="K3474" s="582">
        <v>4.9186572978760479</v>
      </c>
      <c r="L3474" s="582">
        <v>982.96568616231184</v>
      </c>
      <c r="M3474" s="582">
        <v>0.47329451135980571</v>
      </c>
      <c r="N3474" s="582">
        <v>0.24587778141722028</v>
      </c>
      <c r="O3474" s="582">
        <v>8.38821523939259E-3</v>
      </c>
      <c r="P3474" s="582">
        <v>4.259101055819575</v>
      </c>
      <c r="Q3474" s="582">
        <v>833.73041788736919</v>
      </c>
      <c r="R3474" s="582">
        <v>0.46670710681549549</v>
      </c>
      <c r="S3474" s="582">
        <v>0.22797820286359602</v>
      </c>
      <c r="T3474" s="582">
        <v>7.1146974369185002E-3</v>
      </c>
      <c r="U3474" s="582">
        <v>4.9186572977196148</v>
      </c>
      <c r="V3474" s="582">
        <v>982.96568616231184</v>
      </c>
      <c r="W3474" s="582">
        <v>0.47329449552732172</v>
      </c>
      <c r="X3474" s="582">
        <v>0.24587777722626875</v>
      </c>
      <c r="Y3474" s="582">
        <v>8.388215292749612E-3</v>
      </c>
    </row>
    <row r="3475" spans="1:25" x14ac:dyDescent="0.3">
      <c r="A3475" s="310" t="s">
        <v>5882</v>
      </c>
      <c r="B3475" s="310" t="s">
        <v>2191</v>
      </c>
      <c r="C3475" s="310" t="s">
        <v>5578</v>
      </c>
      <c r="D3475" s="36">
        <v>1</v>
      </c>
      <c r="E3475" s="36">
        <v>2020</v>
      </c>
      <c r="F3475" s="578">
        <v>15.006461730762801</v>
      </c>
      <c r="G3475" s="578">
        <v>7729.0659535725854</v>
      </c>
      <c r="H3475" s="578">
        <v>2.2440057464021521</v>
      </c>
      <c r="I3475" s="578">
        <v>0.81898381157467726</v>
      </c>
      <c r="J3475" s="578">
        <v>6.7166205417985653E-2</v>
      </c>
      <c r="K3475" s="578">
        <v>15.141361119528725</v>
      </c>
      <c r="L3475" s="578">
        <v>7789.971440633135</v>
      </c>
      <c r="M3475" s="578">
        <v>2.2499341978109375</v>
      </c>
      <c r="N3475" s="578">
        <v>0.82243463676422801</v>
      </c>
      <c r="O3475" s="578">
        <v>6.7695451745142493E-2</v>
      </c>
      <c r="P3475" s="578">
        <v>15.006463305478924</v>
      </c>
      <c r="Q3475" s="578">
        <v>7729.0659535725854</v>
      </c>
      <c r="R3475" s="578">
        <v>2.2440057423470177</v>
      </c>
      <c r="S3475" s="578">
        <v>0.81898383578906431</v>
      </c>
      <c r="T3475" s="578">
        <v>6.7166205417985653E-2</v>
      </c>
      <c r="U3475" s="578">
        <v>15.141362674898049</v>
      </c>
      <c r="V3475" s="578">
        <v>7789.9723459879524</v>
      </c>
      <c r="W3475" s="578">
        <v>2.2499342014780224</v>
      </c>
      <c r="X3475" s="578">
        <v>0.82243470801040497</v>
      </c>
      <c r="Y3475" s="578">
        <v>6.7695451745142493E-2</v>
      </c>
    </row>
    <row r="3476" spans="1:25" x14ac:dyDescent="0.3">
      <c r="A3476" s="310" t="s">
        <v>5883</v>
      </c>
      <c r="B3476" s="310" t="s">
        <v>2191</v>
      </c>
      <c r="C3476" s="310" t="s">
        <v>5578</v>
      </c>
      <c r="D3476" s="36">
        <v>2</v>
      </c>
      <c r="E3476" s="36">
        <v>2020</v>
      </c>
      <c r="F3476" s="578">
        <v>7.0288729649388753</v>
      </c>
      <c r="G3476" s="578">
        <v>3767.0054957071898</v>
      </c>
      <c r="H3476" s="578">
        <v>1.2005888095009101</v>
      </c>
      <c r="I3476" s="578">
        <v>0.40619691267299102</v>
      </c>
      <c r="J3476" s="578">
        <v>3.2735633954871397E-2</v>
      </c>
      <c r="K3476" s="578">
        <v>7.2033948869793623</v>
      </c>
      <c r="L3476" s="578">
        <v>3845.8625996907522</v>
      </c>
      <c r="M3476" s="578">
        <v>1.2101312360027774</v>
      </c>
      <c r="N3476" s="578">
        <v>0.41033901274204199</v>
      </c>
      <c r="O3476" s="578">
        <v>3.3420928327056225E-2</v>
      </c>
      <c r="P3476" s="578">
        <v>7.0288734862187949</v>
      </c>
      <c r="Q3476" s="578">
        <v>3767.0054957071898</v>
      </c>
      <c r="R3476" s="578">
        <v>1.2005888136918577</v>
      </c>
      <c r="S3476" s="578">
        <v>0.40619694387229743</v>
      </c>
      <c r="T3476" s="578">
        <v>3.2735633954871397E-2</v>
      </c>
      <c r="U3476" s="578">
        <v>7.2033952025982773</v>
      </c>
      <c r="V3476" s="578">
        <v>3845.8624420165979</v>
      </c>
      <c r="W3476" s="578">
        <v>1.210131650645045</v>
      </c>
      <c r="X3476" s="578">
        <v>0.41033901786431626</v>
      </c>
      <c r="Y3476" s="578">
        <v>3.3420928327056225E-2</v>
      </c>
    </row>
    <row r="3477" spans="1:25" x14ac:dyDescent="0.3">
      <c r="A3477" s="310" t="s">
        <v>5884</v>
      </c>
      <c r="B3477" s="310" t="s">
        <v>2191</v>
      </c>
      <c r="C3477" s="310" t="s">
        <v>5578</v>
      </c>
      <c r="D3477" s="36">
        <v>3</v>
      </c>
      <c r="E3477" s="36">
        <v>2020</v>
      </c>
      <c r="F3477" s="578">
        <v>4.091879769662528</v>
      </c>
      <c r="G3477" s="578">
        <v>2230.8845558166449</v>
      </c>
      <c r="H3477" s="578">
        <v>0.64213373910752092</v>
      </c>
      <c r="I3477" s="578">
        <v>0.22582867407860802</v>
      </c>
      <c r="J3477" s="578">
        <v>1.9386953227998025E-2</v>
      </c>
      <c r="K3477" s="578">
        <v>4.1367034973663923</v>
      </c>
      <c r="L3477" s="578">
        <v>2246.9808451334575</v>
      </c>
      <c r="M3477" s="578">
        <v>0.64609137825512608</v>
      </c>
      <c r="N3477" s="578">
        <v>0.22644414170645125</v>
      </c>
      <c r="O3477" s="578">
        <v>1.9526782028454627E-2</v>
      </c>
      <c r="P3477" s="578">
        <v>4.0918801820844202</v>
      </c>
      <c r="Q3477" s="578">
        <v>2230.8845558166449</v>
      </c>
      <c r="R3477" s="578">
        <v>0.64213380111808249</v>
      </c>
      <c r="S3477" s="578">
        <v>0.22582869227820324</v>
      </c>
      <c r="T3477" s="578">
        <v>1.9386953227998025E-2</v>
      </c>
      <c r="U3477" s="578">
        <v>4.136703391764355</v>
      </c>
      <c r="V3477" s="578">
        <v>2246.9807408650677</v>
      </c>
      <c r="W3477" s="578">
        <v>0.64609142109596451</v>
      </c>
      <c r="X3477" s="578">
        <v>0.22644414636306398</v>
      </c>
      <c r="Y3477" s="578">
        <v>1.9526782542622301E-2</v>
      </c>
    </row>
    <row r="3478" spans="1:25" x14ac:dyDescent="0.3">
      <c r="A3478" s="310" t="s">
        <v>5885</v>
      </c>
      <c r="B3478" s="310" t="s">
        <v>2191</v>
      </c>
      <c r="C3478" s="310" t="s">
        <v>5578</v>
      </c>
      <c r="D3478" s="36">
        <v>4</v>
      </c>
      <c r="E3478" s="36">
        <v>2020</v>
      </c>
      <c r="F3478" s="578">
        <v>3.1751561519037423</v>
      </c>
      <c r="G3478" s="578">
        <v>1766.5019938151001</v>
      </c>
      <c r="H3478" s="578">
        <v>0.46494257569914499</v>
      </c>
      <c r="I3478" s="578">
        <v>0.16602097523476272</v>
      </c>
      <c r="J3478" s="578">
        <v>1.5351462517476926E-2</v>
      </c>
      <c r="K3478" s="578">
        <v>3.2147230656980024</v>
      </c>
      <c r="L3478" s="578">
        <v>1783.8370208740175</v>
      </c>
      <c r="M3478" s="578">
        <v>0.46803747148563402</v>
      </c>
      <c r="N3478" s="578">
        <v>0.16804407699964902</v>
      </c>
      <c r="O3478" s="578">
        <v>1.5502098938062099E-2</v>
      </c>
      <c r="P3478" s="578">
        <v>3.1751559952851149</v>
      </c>
      <c r="Q3478" s="578">
        <v>1766.5019938151001</v>
      </c>
      <c r="R3478" s="578">
        <v>0.46494257777036752</v>
      </c>
      <c r="S3478" s="578">
        <v>0.16602098720613823</v>
      </c>
      <c r="T3478" s="578">
        <v>1.5351462517476926E-2</v>
      </c>
      <c r="U3478" s="578">
        <v>3.2147232742093625</v>
      </c>
      <c r="V3478" s="578">
        <v>1783.8370730082152</v>
      </c>
      <c r="W3478" s="578">
        <v>0.46803754751454052</v>
      </c>
      <c r="X3478" s="578">
        <v>0.16804414337578499</v>
      </c>
      <c r="Y3478" s="578">
        <v>1.5502098938062099E-2</v>
      </c>
    </row>
    <row r="3479" spans="1:25" x14ac:dyDescent="0.3">
      <c r="A3479" s="310" t="s">
        <v>5886</v>
      </c>
      <c r="B3479" s="310" t="s">
        <v>2191</v>
      </c>
      <c r="C3479" s="310" t="s">
        <v>5578</v>
      </c>
      <c r="D3479" s="36">
        <v>5</v>
      </c>
      <c r="E3479" s="36">
        <v>2020</v>
      </c>
      <c r="F3479" s="578">
        <v>2.6172071335549827</v>
      </c>
      <c r="G3479" s="578">
        <v>1492.505727132155</v>
      </c>
      <c r="H3479" s="578">
        <v>0.37030563636411246</v>
      </c>
      <c r="I3479" s="578">
        <v>0.13462145616843624</v>
      </c>
      <c r="J3479" s="578">
        <v>1.2970294968302626E-2</v>
      </c>
      <c r="K3479" s="578">
        <v>2.6812538045481498</v>
      </c>
      <c r="L3479" s="578">
        <v>1527.51254844665</v>
      </c>
      <c r="M3479" s="578">
        <v>0.37348015579724803</v>
      </c>
      <c r="N3479" s="578">
        <v>0.13735584208431301</v>
      </c>
      <c r="O3479" s="578">
        <v>1.327450006889795E-2</v>
      </c>
      <c r="P3479" s="578">
        <v>2.6172071349531776</v>
      </c>
      <c r="Q3479" s="578">
        <v>1492.505727132155</v>
      </c>
      <c r="R3479" s="578">
        <v>0.37030564766609997</v>
      </c>
      <c r="S3479" s="578">
        <v>0.13462146086385424</v>
      </c>
      <c r="T3479" s="578">
        <v>1.2970294968302626E-2</v>
      </c>
      <c r="U3479" s="578">
        <v>2.6812542739341199</v>
      </c>
      <c r="V3479" s="578">
        <v>1527.5125999450652</v>
      </c>
      <c r="W3479" s="578">
        <v>0.37348014092033976</v>
      </c>
      <c r="X3479" s="578">
        <v>0.13735584965130901</v>
      </c>
      <c r="Y3479" s="578">
        <v>1.327450006889795E-2</v>
      </c>
    </row>
    <row r="3480" spans="1:25" x14ac:dyDescent="0.3">
      <c r="A3480" s="310" t="s">
        <v>5887</v>
      </c>
      <c r="B3480" s="310" t="s">
        <v>2191</v>
      </c>
      <c r="C3480" s="310" t="s">
        <v>5578</v>
      </c>
      <c r="D3480" s="36">
        <v>6</v>
      </c>
      <c r="E3480" s="36">
        <v>2020</v>
      </c>
      <c r="F3480" s="578">
        <v>2.2474282651576925</v>
      </c>
      <c r="G3480" s="578">
        <v>1297.6820780436151</v>
      </c>
      <c r="H3480" s="578">
        <v>0.30431189384398705</v>
      </c>
      <c r="I3480" s="578">
        <v>0.11343752427880299</v>
      </c>
      <c r="J3480" s="578">
        <v>1.1277324995414E-2</v>
      </c>
      <c r="K3480" s="578">
        <v>2.3403083834188352</v>
      </c>
      <c r="L3480" s="578">
        <v>1355.0409202575624</v>
      </c>
      <c r="M3480" s="578">
        <v>0.30830410120446022</v>
      </c>
      <c r="N3480" s="578">
        <v>0.11696046125143725</v>
      </c>
      <c r="O3480" s="578">
        <v>1.1775739490985824E-2</v>
      </c>
      <c r="P3480" s="578">
        <v>2.2474285259280151</v>
      </c>
      <c r="Q3480" s="578">
        <v>1297.6820780436151</v>
      </c>
      <c r="R3480" s="578">
        <v>0.30431187769136098</v>
      </c>
      <c r="S3480" s="578">
        <v>0.11343752949808975</v>
      </c>
      <c r="T3480" s="578">
        <v>1.1277324995414E-2</v>
      </c>
      <c r="U3480" s="578">
        <v>2.3403087487567928</v>
      </c>
      <c r="V3480" s="578">
        <v>1355.0409202575624</v>
      </c>
      <c r="W3480" s="578">
        <v>0.30830415733847349</v>
      </c>
      <c r="X3480" s="578">
        <v>0.11696046879903051</v>
      </c>
      <c r="Y3480" s="578">
        <v>1.1775739490985824E-2</v>
      </c>
    </row>
    <row r="3481" spans="1:25" x14ac:dyDescent="0.3">
      <c r="A3481" s="310" t="s">
        <v>5888</v>
      </c>
      <c r="B3481" s="310" t="s">
        <v>2191</v>
      </c>
      <c r="C3481" s="310" t="s">
        <v>5578</v>
      </c>
      <c r="D3481" s="36">
        <v>7</v>
      </c>
      <c r="E3481" s="36">
        <v>2020</v>
      </c>
      <c r="F3481" s="578">
        <v>2.1035269235696101</v>
      </c>
      <c r="G3481" s="578">
        <v>1227.1765632629349</v>
      </c>
      <c r="H3481" s="578">
        <v>0.266390701583683</v>
      </c>
      <c r="I3481" s="578">
        <v>0.103801489147978</v>
      </c>
      <c r="J3481" s="578">
        <v>1.0664486462095075E-2</v>
      </c>
      <c r="K3481" s="578">
        <v>2.2175033448644723</v>
      </c>
      <c r="L3481" s="578">
        <v>1304.7347831726024</v>
      </c>
      <c r="M3481" s="578">
        <v>0.26926676585086751</v>
      </c>
      <c r="N3481" s="578">
        <v>0.10727267417435775</v>
      </c>
      <c r="O3481" s="578">
        <v>1.1338469247372451E-2</v>
      </c>
      <c r="P3481" s="578">
        <v>2.1035270792550951</v>
      </c>
      <c r="Q3481" s="578">
        <v>1227.1765632629349</v>
      </c>
      <c r="R3481" s="578">
        <v>0.26639070189897451</v>
      </c>
      <c r="S3481" s="578">
        <v>0.10380149331952726</v>
      </c>
      <c r="T3481" s="578">
        <v>1.0664486462095075E-2</v>
      </c>
      <c r="U3481" s="578">
        <v>2.2175035013794173</v>
      </c>
      <c r="V3481" s="578">
        <v>1304.7347831726024</v>
      </c>
      <c r="W3481" s="578">
        <v>0.26926681976086275</v>
      </c>
      <c r="X3481" s="578">
        <v>0.10727267735637699</v>
      </c>
      <c r="Y3481" s="578">
        <v>1.1338469247372451E-2</v>
      </c>
    </row>
    <row r="3482" spans="1:25" x14ac:dyDescent="0.3">
      <c r="A3482" s="310" t="s">
        <v>5889</v>
      </c>
      <c r="B3482" s="310" t="s">
        <v>2191</v>
      </c>
      <c r="C3482" s="310" t="s">
        <v>5578</v>
      </c>
      <c r="D3482" s="36">
        <v>8</v>
      </c>
      <c r="E3482" s="36">
        <v>2020</v>
      </c>
      <c r="F3482" s="578">
        <v>1.8011821044947225</v>
      </c>
      <c r="G3482" s="578">
        <v>1038.1680936813325</v>
      </c>
      <c r="H3482" s="578">
        <v>0.23951647677798327</v>
      </c>
      <c r="I3482" s="578">
        <v>8.9654573530424359E-2</v>
      </c>
      <c r="J3482" s="578">
        <v>9.0219296156040674E-3</v>
      </c>
      <c r="K3482" s="578">
        <v>1.9518351486343151</v>
      </c>
      <c r="L3482" s="578">
        <v>1147.7114372253375</v>
      </c>
      <c r="M3482" s="578">
        <v>0.24229505035085175</v>
      </c>
      <c r="N3482" s="578">
        <v>9.4246633079213354E-2</v>
      </c>
      <c r="O3482" s="578">
        <v>9.9738882563542366E-3</v>
      </c>
      <c r="P3482" s="578">
        <v>1.8011820524082649</v>
      </c>
      <c r="Q3482" s="578">
        <v>1038.1680828730234</v>
      </c>
      <c r="R3482" s="578">
        <v>0.23951647703749251</v>
      </c>
      <c r="S3482" s="578">
        <v>8.9654574054293307E-2</v>
      </c>
      <c r="T3482" s="578">
        <v>9.0219296641104504E-3</v>
      </c>
      <c r="U3482" s="578">
        <v>1.951835302600855</v>
      </c>
      <c r="V3482" s="578">
        <v>1147.7114372253375</v>
      </c>
      <c r="W3482" s="578">
        <v>0.24229511981684426</v>
      </c>
      <c r="X3482" s="578">
        <v>9.4246631953865262E-2</v>
      </c>
      <c r="Y3482" s="578">
        <v>9.9738883630682822E-3</v>
      </c>
    </row>
    <row r="3483" spans="1:25" x14ac:dyDescent="0.3">
      <c r="A3483" s="310" t="s">
        <v>5890</v>
      </c>
      <c r="B3483" s="310" t="s">
        <v>2191</v>
      </c>
      <c r="C3483" s="310" t="s">
        <v>5578</v>
      </c>
      <c r="D3483" s="36">
        <v>9</v>
      </c>
      <c r="E3483" s="36">
        <v>2020</v>
      </c>
      <c r="F3483" s="578">
        <v>1.6540918977358725</v>
      </c>
      <c r="G3483" s="578">
        <v>953.9585558573375</v>
      </c>
      <c r="H3483" s="578">
        <v>0.21739973985192251</v>
      </c>
      <c r="I3483" s="578">
        <v>8.2299550995230647E-2</v>
      </c>
      <c r="J3483" s="578">
        <v>8.2902202266268397E-3</v>
      </c>
      <c r="K3483" s="578">
        <v>1.8330104964603926</v>
      </c>
      <c r="L3483" s="578">
        <v>1088.3644765218023</v>
      </c>
      <c r="M3483" s="578">
        <v>0.2206620140908245</v>
      </c>
      <c r="N3483" s="578">
        <v>8.7689020496327374E-2</v>
      </c>
      <c r="O3483" s="578">
        <v>9.4582306434555577E-3</v>
      </c>
      <c r="P3483" s="578">
        <v>1.654092002028235</v>
      </c>
      <c r="Q3483" s="578">
        <v>953.95856126149249</v>
      </c>
      <c r="R3483" s="578">
        <v>0.21739974011628199</v>
      </c>
      <c r="S3483" s="578">
        <v>8.2299553498160052E-2</v>
      </c>
      <c r="T3483" s="578">
        <v>8.2902202266268397E-3</v>
      </c>
      <c r="U3483" s="578">
        <v>1.8330103934889177</v>
      </c>
      <c r="V3483" s="578">
        <v>1088.3644765218023</v>
      </c>
      <c r="W3483" s="578">
        <v>0.22066199836747974</v>
      </c>
      <c r="X3483" s="578">
        <v>8.7689024687278946E-2</v>
      </c>
      <c r="Y3483" s="578">
        <v>9.4582306434555577E-3</v>
      </c>
    </row>
    <row r="3484" spans="1:25" x14ac:dyDescent="0.3">
      <c r="A3484" s="310" t="s">
        <v>5891</v>
      </c>
      <c r="B3484" s="310" t="s">
        <v>2191</v>
      </c>
      <c r="C3484" s="310" t="s">
        <v>5578</v>
      </c>
      <c r="D3484" s="36">
        <v>10</v>
      </c>
      <c r="E3484" s="36">
        <v>2020</v>
      </c>
      <c r="F3484" s="578">
        <v>1.5373810403152652</v>
      </c>
      <c r="G3484" s="578">
        <v>886.6251990000402</v>
      </c>
      <c r="H3484" s="578">
        <v>0.20000208319106549</v>
      </c>
      <c r="I3484" s="578">
        <v>7.6549625431653057E-2</v>
      </c>
      <c r="J3484" s="578">
        <v>7.7051431071595254E-3</v>
      </c>
      <c r="K3484" s="578">
        <v>1.7314253242284323</v>
      </c>
      <c r="L3484" s="578">
        <v>1035.6650047302205</v>
      </c>
      <c r="M3484" s="578">
        <v>0.20355084890373526</v>
      </c>
      <c r="N3484" s="578">
        <v>8.2402734842617051E-2</v>
      </c>
      <c r="O3484" s="578">
        <v>9.0003100582786502E-3</v>
      </c>
      <c r="P3484" s="578">
        <v>1.5373812496009074</v>
      </c>
      <c r="Q3484" s="578">
        <v>886.6251990000402</v>
      </c>
      <c r="R3484" s="578">
        <v>0.20000208351120752</v>
      </c>
      <c r="S3484" s="578">
        <v>7.654962752712885E-2</v>
      </c>
      <c r="T3484" s="578">
        <v>7.7051430538025052E-3</v>
      </c>
      <c r="U3484" s="578">
        <v>1.7314252720858898</v>
      </c>
      <c r="V3484" s="578">
        <v>1035.6649525960256</v>
      </c>
      <c r="W3484" s="578">
        <v>0.20355084870000878</v>
      </c>
      <c r="X3484" s="578">
        <v>8.2402740081306533E-2</v>
      </c>
      <c r="Y3484" s="578">
        <v>9.0003100049216266E-3</v>
      </c>
    </row>
    <row r="3485" spans="1:25" x14ac:dyDescent="0.3">
      <c r="A3485" s="310" t="s">
        <v>5892</v>
      </c>
      <c r="B3485" s="310" t="s">
        <v>2191</v>
      </c>
      <c r="C3485" s="310" t="s">
        <v>5578</v>
      </c>
      <c r="D3485" s="36">
        <v>11</v>
      </c>
      <c r="E3485" s="36">
        <v>2020</v>
      </c>
      <c r="F3485" s="578">
        <v>1.42533184071665</v>
      </c>
      <c r="G3485" s="578">
        <v>817.89872709910026</v>
      </c>
      <c r="H3485" s="578">
        <v>0.18449686529008075</v>
      </c>
      <c r="I3485" s="578">
        <v>7.1712912293150993E-2</v>
      </c>
      <c r="J3485" s="578">
        <v>7.1079066983656897E-3</v>
      </c>
      <c r="K3485" s="578">
        <v>1.6313708683707424</v>
      </c>
      <c r="L3485" s="578">
        <v>976.38951746622547</v>
      </c>
      <c r="M3485" s="578">
        <v>0.18827250462588024</v>
      </c>
      <c r="N3485" s="578">
        <v>7.7561283251270596E-2</v>
      </c>
      <c r="O3485" s="578">
        <v>8.4852036525262502E-3</v>
      </c>
      <c r="P3485" s="578">
        <v>1.4253315799454225</v>
      </c>
      <c r="Q3485" s="578">
        <v>817.89872709910026</v>
      </c>
      <c r="R3485" s="578">
        <v>0.18449686605405624</v>
      </c>
      <c r="S3485" s="578">
        <v>7.171290914993729E-2</v>
      </c>
      <c r="T3485" s="578">
        <v>7.1079066983656897E-3</v>
      </c>
      <c r="U3485" s="578">
        <v>1.6313710770115577</v>
      </c>
      <c r="V3485" s="578">
        <v>976.38951237996298</v>
      </c>
      <c r="W3485" s="578">
        <v>0.18827250542866075</v>
      </c>
      <c r="X3485" s="578">
        <v>7.7561289537698003E-2</v>
      </c>
      <c r="Y3485" s="578">
        <v>8.4852035991692266E-3</v>
      </c>
    </row>
    <row r="3486" spans="1:25" x14ac:dyDescent="0.3">
      <c r="A3486" s="310" t="s">
        <v>5893</v>
      </c>
      <c r="B3486" s="310" t="s">
        <v>2191</v>
      </c>
      <c r="C3486" s="310" t="s">
        <v>5578</v>
      </c>
      <c r="D3486" s="36">
        <v>12</v>
      </c>
      <c r="E3486" s="36">
        <v>2020</v>
      </c>
      <c r="F3486" s="578">
        <v>1.3336527265946598</v>
      </c>
      <c r="G3486" s="578">
        <v>761.66824150085404</v>
      </c>
      <c r="H3486" s="578">
        <v>0.171810419701311</v>
      </c>
      <c r="I3486" s="578">
        <v>6.7755639960523653E-2</v>
      </c>
      <c r="J3486" s="578">
        <v>6.6192645366148373E-3</v>
      </c>
      <c r="K3486" s="578">
        <v>1.5496153216311774</v>
      </c>
      <c r="L3486" s="578">
        <v>925.6142126719152</v>
      </c>
      <c r="M3486" s="578">
        <v>0.17577890587320574</v>
      </c>
      <c r="N3486" s="578">
        <v>7.3202578176278565E-2</v>
      </c>
      <c r="O3486" s="578">
        <v>8.0439650143186228E-3</v>
      </c>
      <c r="P3486" s="578">
        <v>1.3336528817887126</v>
      </c>
      <c r="Q3486" s="578">
        <v>761.6682360966995</v>
      </c>
      <c r="R3486" s="578">
        <v>0.17181041964795402</v>
      </c>
      <c r="S3486" s="578">
        <v>6.7755644151475253E-2</v>
      </c>
      <c r="T3486" s="578">
        <v>6.6192644784071747E-3</v>
      </c>
      <c r="U3486" s="578">
        <v>1.5496157904508374</v>
      </c>
      <c r="V3486" s="578">
        <v>925.61420186360624</v>
      </c>
      <c r="W3486" s="578">
        <v>0.1757789066468825</v>
      </c>
      <c r="X3486" s="578">
        <v>7.3202586034312803E-2</v>
      </c>
      <c r="Y3486" s="578">
        <v>8.0439650628250058E-3</v>
      </c>
    </row>
    <row r="3487" spans="1:25" x14ac:dyDescent="0.3">
      <c r="A3487" s="310" t="s">
        <v>5894</v>
      </c>
      <c r="B3487" s="310" t="s">
        <v>2191</v>
      </c>
      <c r="C3487" s="310" t="s">
        <v>5578</v>
      </c>
      <c r="D3487" s="36">
        <v>13</v>
      </c>
      <c r="E3487" s="36">
        <v>2020</v>
      </c>
      <c r="F3487" s="578">
        <v>1.215333234868005</v>
      </c>
      <c r="G3487" s="578">
        <v>692.56636365254678</v>
      </c>
      <c r="H3487" s="578">
        <v>0.15887813771162926</v>
      </c>
      <c r="I3487" s="578">
        <v>6.2185486856227074E-2</v>
      </c>
      <c r="J3487" s="578">
        <v>6.0186834258881047E-3</v>
      </c>
      <c r="K3487" s="578">
        <v>1.43809662624183</v>
      </c>
      <c r="L3487" s="578">
        <v>858.72029813130644</v>
      </c>
      <c r="M3487" s="578">
        <v>0.16298479252145576</v>
      </c>
      <c r="N3487" s="578">
        <v>6.7254199006129056E-2</v>
      </c>
      <c r="O3487" s="578">
        <v>7.4625786583055699E-3</v>
      </c>
      <c r="P3487" s="578">
        <v>1.215333444166995</v>
      </c>
      <c r="Q3487" s="578">
        <v>692.56636365254678</v>
      </c>
      <c r="R3487" s="578">
        <v>0.15887812787210898</v>
      </c>
      <c r="S3487" s="578">
        <v>6.2185486817421975E-2</v>
      </c>
      <c r="T3487" s="578">
        <v>6.0186834792451275E-3</v>
      </c>
      <c r="U3487" s="578">
        <v>1.4380964183607476</v>
      </c>
      <c r="V3487" s="578">
        <v>858.72030417124404</v>
      </c>
      <c r="W3487" s="578">
        <v>0.16298480245798852</v>
      </c>
      <c r="X3487" s="578">
        <v>6.7254200577735901E-2</v>
      </c>
      <c r="Y3487" s="578">
        <v>7.4625787601689773E-3</v>
      </c>
    </row>
    <row r="3488" spans="1:25" x14ac:dyDescent="0.3">
      <c r="A3488" s="310" t="s">
        <v>5895</v>
      </c>
      <c r="B3488" s="310" t="s">
        <v>2191</v>
      </c>
      <c r="C3488" s="310" t="s">
        <v>5578</v>
      </c>
      <c r="D3488" s="36">
        <v>14</v>
      </c>
      <c r="E3488" s="36">
        <v>2020</v>
      </c>
      <c r="F3488" s="578">
        <v>1.24820457080113</v>
      </c>
      <c r="G3488" s="578">
        <v>714.00446701049748</v>
      </c>
      <c r="H3488" s="578">
        <v>0.14846779943278873</v>
      </c>
      <c r="I3488" s="578">
        <v>5.8646862977184328E-2</v>
      </c>
      <c r="J3488" s="578">
        <v>6.2051125908813721E-3</v>
      </c>
      <c r="K3488" s="578">
        <v>1.4617681672692275</v>
      </c>
      <c r="L3488" s="578">
        <v>872.5654678344722</v>
      </c>
      <c r="M3488" s="578">
        <v>0.15258850872972551</v>
      </c>
      <c r="N3488" s="578">
        <v>6.324769405182451E-2</v>
      </c>
      <c r="O3488" s="578">
        <v>7.5830137114583753E-3</v>
      </c>
      <c r="P3488" s="578">
        <v>1.248204622965805</v>
      </c>
      <c r="Q3488" s="578">
        <v>714.00449975331583</v>
      </c>
      <c r="R3488" s="578">
        <v>0.14846780011187799</v>
      </c>
      <c r="S3488" s="578">
        <v>5.8646865053257544E-2</v>
      </c>
      <c r="T3488" s="578">
        <v>6.2051125908813721E-3</v>
      </c>
      <c r="U3488" s="578">
        <v>1.46176827161889</v>
      </c>
      <c r="V3488" s="578">
        <v>872.5654678344722</v>
      </c>
      <c r="W3488" s="578">
        <v>0.15258856208674801</v>
      </c>
      <c r="X3488" s="578">
        <v>6.3247698242776054E-2</v>
      </c>
      <c r="Y3488" s="578">
        <v>7.5830137114583753E-3</v>
      </c>
    </row>
    <row r="3489" spans="1:25" x14ac:dyDescent="0.3">
      <c r="A3489" s="310" t="s">
        <v>5896</v>
      </c>
      <c r="B3489" s="310" t="s">
        <v>2191</v>
      </c>
      <c r="C3489" s="310" t="s">
        <v>5578</v>
      </c>
      <c r="D3489" s="36">
        <v>15</v>
      </c>
      <c r="E3489" s="36">
        <v>2020</v>
      </c>
      <c r="F3489" s="578">
        <v>1.287389436922235</v>
      </c>
      <c r="G3489" s="578">
        <v>738.97707875569608</v>
      </c>
      <c r="H3489" s="578">
        <v>0.1396032845720275</v>
      </c>
      <c r="I3489" s="578">
        <v>5.5723137687891701E-2</v>
      </c>
      <c r="J3489" s="578">
        <v>6.4222530587964323E-3</v>
      </c>
      <c r="K3489" s="578">
        <v>1.4890627571558024</v>
      </c>
      <c r="L3489" s="578">
        <v>888.95334116617778</v>
      </c>
      <c r="M3489" s="578">
        <v>0.143609166859581</v>
      </c>
      <c r="N3489" s="578">
        <v>5.9943086069930922E-2</v>
      </c>
      <c r="O3489" s="578">
        <v>7.7255440094935023E-3</v>
      </c>
      <c r="P3489" s="578">
        <v>1.2873894890708424</v>
      </c>
      <c r="Q3489" s="578">
        <v>738.97706826527883</v>
      </c>
      <c r="R3489" s="578">
        <v>0.13960328478060524</v>
      </c>
      <c r="S3489" s="578">
        <v>5.5723142402712228E-2</v>
      </c>
      <c r="T3489" s="578">
        <v>6.4222530587964323E-3</v>
      </c>
      <c r="U3489" s="578">
        <v>1.4890629658511876</v>
      </c>
      <c r="V3489" s="578">
        <v>888.95334625244072</v>
      </c>
      <c r="W3489" s="578">
        <v>0.14360913521886626</v>
      </c>
      <c r="X3489" s="578">
        <v>5.9943095970083897E-2</v>
      </c>
      <c r="Y3489" s="578">
        <v>7.7255439585617973E-3</v>
      </c>
    </row>
    <row r="3490" spans="1:25" x14ac:dyDescent="0.3">
      <c r="A3490" s="580" t="s">
        <v>5897</v>
      </c>
      <c r="B3490" s="580" t="s">
        <v>2191</v>
      </c>
      <c r="C3490" s="580" t="s">
        <v>5578</v>
      </c>
      <c r="D3490" s="581">
        <v>16</v>
      </c>
      <c r="E3490" s="581">
        <v>2020</v>
      </c>
      <c r="F3490" s="582">
        <v>1.3636857293076825</v>
      </c>
      <c r="G3490" s="582">
        <v>786.79932212829578</v>
      </c>
      <c r="H3490" s="582">
        <v>0.13225934782531074</v>
      </c>
      <c r="I3490" s="582">
        <v>5.3477999230381053E-2</v>
      </c>
      <c r="J3490" s="582">
        <v>6.8378626698783231E-3</v>
      </c>
      <c r="K3490" s="582">
        <v>1.5540562468571175</v>
      </c>
      <c r="L3490" s="582">
        <v>928.93275705973247</v>
      </c>
      <c r="M3490" s="582">
        <v>0.13622138491094399</v>
      </c>
      <c r="N3490" s="582">
        <v>5.7397004934803847E-2</v>
      </c>
      <c r="O3490" s="582">
        <v>8.0729939121132084E-3</v>
      </c>
      <c r="P3490" s="582">
        <v>1.3636856771742374</v>
      </c>
      <c r="Q3490" s="582">
        <v>786.79931704203284</v>
      </c>
      <c r="R3490" s="582">
        <v>0.13225934819274676</v>
      </c>
      <c r="S3490" s="582">
        <v>5.3477998182643149E-2</v>
      </c>
      <c r="T3490" s="582">
        <v>6.8378627765923686E-3</v>
      </c>
      <c r="U3490" s="582">
        <v>1.5540562469056201</v>
      </c>
      <c r="V3490" s="582">
        <v>928.93275705973247</v>
      </c>
      <c r="W3490" s="582">
        <v>0.13622138511467052</v>
      </c>
      <c r="X3490" s="582">
        <v>5.73970024318744E-2</v>
      </c>
      <c r="Y3490" s="582">
        <v>8.0729939121132084E-3</v>
      </c>
    </row>
    <row r="3491" spans="1:25" x14ac:dyDescent="0.3">
      <c r="A3491" s="310" t="s">
        <v>5898</v>
      </c>
      <c r="B3491" s="310" t="s">
        <v>2191</v>
      </c>
      <c r="C3491" s="310" t="s">
        <v>5578</v>
      </c>
      <c r="D3491" s="36">
        <v>1</v>
      </c>
      <c r="E3491" s="36">
        <v>2030</v>
      </c>
      <c r="F3491" s="578">
        <v>6.087600204092567</v>
      </c>
      <c r="G3491" s="578">
        <v>7457.7062174479097</v>
      </c>
      <c r="H3491" s="578">
        <v>0.77948249963083027</v>
      </c>
      <c r="I3491" s="578">
        <v>0.16051020488763801</v>
      </c>
      <c r="J3491" s="578">
        <v>6.4196843673319792E-2</v>
      </c>
      <c r="K3491" s="578">
        <v>6.1451153212016498</v>
      </c>
      <c r="L3491" s="578">
        <v>7516.4754333496057</v>
      </c>
      <c r="M3491" s="578">
        <v>0.78267237779679455</v>
      </c>
      <c r="N3491" s="578">
        <v>0.16113914149658098</v>
      </c>
      <c r="O3491" s="578">
        <v>6.4702692519252453E-2</v>
      </c>
      <c r="P3491" s="578">
        <v>6.0876001470702796</v>
      </c>
      <c r="Q3491" s="578">
        <v>7457.7062174479097</v>
      </c>
      <c r="R3491" s="578">
        <v>0.77948251049868578</v>
      </c>
      <c r="S3491" s="578">
        <v>0.160510207060724</v>
      </c>
      <c r="T3491" s="578">
        <v>6.4196844177786205E-2</v>
      </c>
      <c r="U3491" s="578">
        <v>6.1451152169606722</v>
      </c>
      <c r="V3491" s="578">
        <v>7516.4754333496057</v>
      </c>
      <c r="W3491" s="578">
        <v>0.78267237790108346</v>
      </c>
      <c r="X3491" s="578">
        <v>0.16113914211746275</v>
      </c>
      <c r="Y3491" s="578">
        <v>6.4702692519252453E-2</v>
      </c>
    </row>
    <row r="3492" spans="1:25" x14ac:dyDescent="0.3">
      <c r="A3492" s="310" t="s">
        <v>5899</v>
      </c>
      <c r="B3492" s="310" t="s">
        <v>2191</v>
      </c>
      <c r="C3492" s="310" t="s">
        <v>5578</v>
      </c>
      <c r="D3492" s="36">
        <v>2</v>
      </c>
      <c r="E3492" s="36">
        <v>2030</v>
      </c>
      <c r="F3492" s="578">
        <v>2.856515960728828</v>
      </c>
      <c r="G3492" s="578">
        <v>3634.4737904866474</v>
      </c>
      <c r="H3492" s="578">
        <v>0.40963596078411924</v>
      </c>
      <c r="I3492" s="578">
        <v>7.7445703131767588E-2</v>
      </c>
      <c r="J3492" s="578">
        <v>3.1285996684649299E-2</v>
      </c>
      <c r="K3492" s="578">
        <v>2.9314102635941346</v>
      </c>
      <c r="L3492" s="578">
        <v>3710.5854365030873</v>
      </c>
      <c r="M3492" s="578">
        <v>0.41450723930029121</v>
      </c>
      <c r="N3492" s="578">
        <v>7.8086527180857901E-2</v>
      </c>
      <c r="O3492" s="578">
        <v>3.1941165526707949E-2</v>
      </c>
      <c r="P3492" s="578">
        <v>2.8565162736638228</v>
      </c>
      <c r="Q3492" s="578">
        <v>3634.4737904866474</v>
      </c>
      <c r="R3492" s="578">
        <v>0.40963597133910851</v>
      </c>
      <c r="S3492" s="578">
        <v>7.7445703131767574E-2</v>
      </c>
      <c r="T3492" s="578">
        <v>3.1285996684649299E-2</v>
      </c>
      <c r="U3492" s="578">
        <v>2.9314102114399176</v>
      </c>
      <c r="V3492" s="578">
        <v>3710.5854365030873</v>
      </c>
      <c r="W3492" s="578">
        <v>0.41450724090827823</v>
      </c>
      <c r="X3492" s="578">
        <v>7.8086527704726877E-2</v>
      </c>
      <c r="Y3492" s="578">
        <v>3.1941165526707949E-2</v>
      </c>
    </row>
    <row r="3493" spans="1:25" x14ac:dyDescent="0.3">
      <c r="A3493" s="310" t="s">
        <v>5900</v>
      </c>
      <c r="B3493" s="310" t="s">
        <v>2191</v>
      </c>
      <c r="C3493" s="310" t="s">
        <v>5578</v>
      </c>
      <c r="D3493" s="36">
        <v>3</v>
      </c>
      <c r="E3493" s="36">
        <v>2030</v>
      </c>
      <c r="F3493" s="578">
        <v>1.674586748547235</v>
      </c>
      <c r="G3493" s="578">
        <v>2150.7134424845326</v>
      </c>
      <c r="H3493" s="578">
        <v>0.21980668911540552</v>
      </c>
      <c r="I3493" s="578">
        <v>4.39531002193689E-2</v>
      </c>
      <c r="J3493" s="578">
        <v>1.8513653427362421E-2</v>
      </c>
      <c r="K3493" s="578">
        <v>1.6940774318332652</v>
      </c>
      <c r="L3493" s="578">
        <v>2166.3923390706323</v>
      </c>
      <c r="M3493" s="578">
        <v>0.2218974524099995</v>
      </c>
      <c r="N3493" s="578">
        <v>4.38652001321315E-2</v>
      </c>
      <c r="O3493" s="578">
        <v>1.8648607054880452E-2</v>
      </c>
      <c r="P3493" s="578">
        <v>1.6745865920743925</v>
      </c>
      <c r="Q3493" s="578">
        <v>2150.7134424845326</v>
      </c>
      <c r="R3493" s="578">
        <v>0.21980669014131549</v>
      </c>
      <c r="S3493" s="578">
        <v>4.39531002193689E-2</v>
      </c>
      <c r="T3493" s="578">
        <v>1.8513653427362421E-2</v>
      </c>
      <c r="U3493" s="578">
        <v>1.6940774324854475</v>
      </c>
      <c r="V3493" s="578">
        <v>2166.3918698628672</v>
      </c>
      <c r="W3493" s="578">
        <v>0.2218974524099995</v>
      </c>
      <c r="X3493" s="578">
        <v>4.38652001321315E-2</v>
      </c>
      <c r="Y3493" s="578">
        <v>1.8648607054880452E-2</v>
      </c>
    </row>
    <row r="3494" spans="1:25" x14ac:dyDescent="0.3">
      <c r="A3494" s="310" t="s">
        <v>5901</v>
      </c>
      <c r="B3494" s="310" t="s">
        <v>2191</v>
      </c>
      <c r="C3494" s="310" t="s">
        <v>5578</v>
      </c>
      <c r="D3494" s="36">
        <v>4</v>
      </c>
      <c r="E3494" s="36">
        <v>2030</v>
      </c>
      <c r="F3494" s="578">
        <v>1.2996974276401601</v>
      </c>
      <c r="G3494" s="578">
        <v>1702.4374148050899</v>
      </c>
      <c r="H3494" s="578">
        <v>0.1603216770618015</v>
      </c>
      <c r="I3494" s="578">
        <v>3.2619500532746301E-2</v>
      </c>
      <c r="J3494" s="578">
        <v>1.4654809308315876E-2</v>
      </c>
      <c r="K3494" s="578">
        <v>1.3167841696386651</v>
      </c>
      <c r="L3494" s="578">
        <v>1719.3213666280051</v>
      </c>
      <c r="M3494" s="578">
        <v>0.16176189220701975</v>
      </c>
      <c r="N3494" s="578">
        <v>3.2968735555186798E-2</v>
      </c>
      <c r="O3494" s="578">
        <v>1.4800176994564601E-2</v>
      </c>
      <c r="P3494" s="578">
        <v>1.2996973760882551</v>
      </c>
      <c r="Q3494" s="578">
        <v>1702.4374148050899</v>
      </c>
      <c r="R3494" s="578">
        <v>0.16032167705149375</v>
      </c>
      <c r="S3494" s="578">
        <v>3.2619500532746301E-2</v>
      </c>
      <c r="T3494" s="578">
        <v>1.4654809308315876E-2</v>
      </c>
      <c r="U3494" s="578">
        <v>1.31678422179072</v>
      </c>
      <c r="V3494" s="578">
        <v>1719.3213666280051</v>
      </c>
      <c r="W3494" s="578">
        <v>0.161761892249766</v>
      </c>
      <c r="X3494" s="578">
        <v>3.2968735031317871E-2</v>
      </c>
      <c r="Y3494" s="578">
        <v>1.4800176994564601E-2</v>
      </c>
    </row>
    <row r="3495" spans="1:25" x14ac:dyDescent="0.3">
      <c r="A3495" s="310" t="s">
        <v>5902</v>
      </c>
      <c r="B3495" s="310" t="s">
        <v>2191</v>
      </c>
      <c r="C3495" s="310" t="s">
        <v>5578</v>
      </c>
      <c r="D3495" s="36">
        <v>5</v>
      </c>
      <c r="E3495" s="36">
        <v>2030</v>
      </c>
      <c r="F3495" s="578">
        <v>1.0623799122161377</v>
      </c>
      <c r="G3495" s="578">
        <v>1438.6103185017848</v>
      </c>
      <c r="H3495" s="578">
        <v>0.12796637679851575</v>
      </c>
      <c r="I3495" s="578">
        <v>2.6866730603311798E-2</v>
      </c>
      <c r="J3495" s="578">
        <v>1.23837511055171E-2</v>
      </c>
      <c r="K3495" s="578">
        <v>1.0897418753412067</v>
      </c>
      <c r="L3495" s="578">
        <v>1472.5050824483199</v>
      </c>
      <c r="M3495" s="578">
        <v>0.12950886837734249</v>
      </c>
      <c r="N3495" s="578">
        <v>2.7431099675595701E-2</v>
      </c>
      <c r="O3495" s="578">
        <v>1.2675519896826351E-2</v>
      </c>
      <c r="P3495" s="578">
        <v>1.0623799175035957</v>
      </c>
      <c r="Q3495" s="578">
        <v>1438.6103185017848</v>
      </c>
      <c r="R3495" s="578">
        <v>0.12796637686551499</v>
      </c>
      <c r="S3495" s="578">
        <v>2.6866738985214949E-2</v>
      </c>
      <c r="T3495" s="578">
        <v>1.238375162938605E-2</v>
      </c>
      <c r="U3495" s="578">
        <v>1.0897418753510952</v>
      </c>
      <c r="V3495" s="578">
        <v>1472.5050824483199</v>
      </c>
      <c r="W3495" s="578">
        <v>0.1295088673941785</v>
      </c>
      <c r="X3495" s="578">
        <v>2.7431099675595701E-2</v>
      </c>
      <c r="Y3495" s="578">
        <v>1.2675519896826351E-2</v>
      </c>
    </row>
    <row r="3496" spans="1:25" x14ac:dyDescent="0.3">
      <c r="A3496" s="310" t="s">
        <v>5903</v>
      </c>
      <c r="B3496" s="310" t="s">
        <v>2191</v>
      </c>
      <c r="C3496" s="310" t="s">
        <v>5578</v>
      </c>
      <c r="D3496" s="36">
        <v>6</v>
      </c>
      <c r="E3496" s="36">
        <v>2030</v>
      </c>
      <c r="F3496" s="578">
        <v>0.90649223269929213</v>
      </c>
      <c r="G3496" s="578">
        <v>1250.3471832275325</v>
      </c>
      <c r="H3496" s="578">
        <v>0.10544890932093599</v>
      </c>
      <c r="I3496" s="578">
        <v>2.2988458852826854E-2</v>
      </c>
      <c r="J3496" s="578">
        <v>1.0763193888124025E-2</v>
      </c>
      <c r="K3496" s="578">
        <v>0.9447118047988845</v>
      </c>
      <c r="L3496" s="578">
        <v>1305.824473063145</v>
      </c>
      <c r="M3496" s="578">
        <v>0.1074507295749445</v>
      </c>
      <c r="N3496" s="578">
        <v>2.3721309378743099E-2</v>
      </c>
      <c r="O3496" s="578">
        <v>1.1240729053194249E-2</v>
      </c>
      <c r="P3496" s="578">
        <v>0.90649228517365021</v>
      </c>
      <c r="Q3496" s="578">
        <v>1250.3471832275325</v>
      </c>
      <c r="R3496" s="578">
        <v>0.1054489094409895</v>
      </c>
      <c r="S3496" s="578">
        <v>2.2988459012897929E-2</v>
      </c>
      <c r="T3496" s="578">
        <v>1.0763193888124025E-2</v>
      </c>
      <c r="U3496" s="578">
        <v>0.944711763205759</v>
      </c>
      <c r="V3496" s="578">
        <v>1305.824473063145</v>
      </c>
      <c r="W3496" s="578">
        <v>0.10745072907502574</v>
      </c>
      <c r="X3496" s="578">
        <v>2.3721309325386075E-2</v>
      </c>
      <c r="Y3496" s="578">
        <v>1.1240729053194249E-2</v>
      </c>
    </row>
    <row r="3497" spans="1:25" x14ac:dyDescent="0.3">
      <c r="A3497" s="310" t="s">
        <v>5904</v>
      </c>
      <c r="B3497" s="310" t="s">
        <v>2191</v>
      </c>
      <c r="C3497" s="310" t="s">
        <v>5578</v>
      </c>
      <c r="D3497" s="36">
        <v>7</v>
      </c>
      <c r="E3497" s="36">
        <v>2030</v>
      </c>
      <c r="F3497" s="578">
        <v>0.84799651211975846</v>
      </c>
      <c r="G3497" s="578">
        <v>1183.2180226643825</v>
      </c>
      <c r="H3497" s="578">
        <v>9.3200700467302E-2</v>
      </c>
      <c r="I3497" s="578">
        <v>2.1663473298152228E-2</v>
      </c>
      <c r="J3497" s="578">
        <v>1.018531346926462E-2</v>
      </c>
      <c r="K3497" s="578">
        <v>0.89180166040193809</v>
      </c>
      <c r="L3497" s="578">
        <v>1258.1163571675575</v>
      </c>
      <c r="M3497" s="578">
        <v>9.5139334278428536E-2</v>
      </c>
      <c r="N3497" s="578">
        <v>2.2436369554876927E-2</v>
      </c>
      <c r="O3497" s="578">
        <v>1.0830037518947625E-2</v>
      </c>
      <c r="P3497" s="578">
        <v>0.84799650157270845</v>
      </c>
      <c r="Q3497" s="578">
        <v>1183.2180226643825</v>
      </c>
      <c r="R3497" s="578">
        <v>9.3200701514433548E-2</v>
      </c>
      <c r="S3497" s="578">
        <v>2.1663473201139476E-2</v>
      </c>
      <c r="T3497" s="578">
        <v>1.018531346926462E-2</v>
      </c>
      <c r="U3497" s="578">
        <v>0.89180162346762348</v>
      </c>
      <c r="V3497" s="578">
        <v>1258.1162528991649</v>
      </c>
      <c r="W3497" s="578">
        <v>9.5139334335120382E-2</v>
      </c>
      <c r="X3497" s="578">
        <v>2.2436369341448825E-2</v>
      </c>
      <c r="Y3497" s="578">
        <v>1.0830037518947625E-2</v>
      </c>
    </row>
    <row r="3498" spans="1:25" x14ac:dyDescent="0.3">
      <c r="A3498" s="310" t="s">
        <v>5905</v>
      </c>
      <c r="B3498" s="310" t="s">
        <v>2191</v>
      </c>
      <c r="C3498" s="310" t="s">
        <v>5578</v>
      </c>
      <c r="D3498" s="36">
        <v>8</v>
      </c>
      <c r="E3498" s="36">
        <v>2030</v>
      </c>
      <c r="F3498" s="578">
        <v>0.73404315392392949</v>
      </c>
      <c r="G3498" s="578">
        <v>1001.0403989156065</v>
      </c>
      <c r="H3498" s="578">
        <v>8.3694314119990523E-2</v>
      </c>
      <c r="I3498" s="578">
        <v>1.8639628178789249E-2</v>
      </c>
      <c r="J3498" s="578">
        <v>8.6170905269682373E-3</v>
      </c>
      <c r="K3498" s="578">
        <v>0.78900703850302945</v>
      </c>
      <c r="L3498" s="578">
        <v>1106.7786407470676</v>
      </c>
      <c r="M3498" s="578">
        <v>8.5958236403257574E-2</v>
      </c>
      <c r="N3498" s="578">
        <v>1.97049998678267E-2</v>
      </c>
      <c r="O3498" s="578">
        <v>9.5273050537798415E-3</v>
      </c>
      <c r="P3498" s="578">
        <v>0.73404316417478743</v>
      </c>
      <c r="Q3498" s="578">
        <v>1001.0403989156065</v>
      </c>
      <c r="R3498" s="578">
        <v>8.3694314104377526E-2</v>
      </c>
      <c r="S3498" s="578">
        <v>1.8639628484379452E-2</v>
      </c>
      <c r="T3498" s="578">
        <v>8.6170905269682373E-3</v>
      </c>
      <c r="U3498" s="578">
        <v>0.78900703323241306</v>
      </c>
      <c r="V3498" s="578">
        <v>1106.7786407470676</v>
      </c>
      <c r="W3498" s="578">
        <v>8.595823849888494E-2</v>
      </c>
      <c r="X3498" s="578">
        <v>1.97049998678267E-2</v>
      </c>
      <c r="Y3498" s="578">
        <v>9.5273050537798415E-3</v>
      </c>
    </row>
    <row r="3499" spans="1:25" x14ac:dyDescent="0.3">
      <c r="A3499" s="310" t="s">
        <v>5906</v>
      </c>
      <c r="B3499" s="310" t="s">
        <v>2191</v>
      </c>
      <c r="C3499" s="310" t="s">
        <v>5578</v>
      </c>
      <c r="D3499" s="36">
        <v>9</v>
      </c>
      <c r="E3499" s="36">
        <v>2030</v>
      </c>
      <c r="F3499" s="578">
        <v>0.67619014789173992</v>
      </c>
      <c r="G3499" s="578">
        <v>919.36849594116177</v>
      </c>
      <c r="H3499" s="578">
        <v>7.5790226820572515E-2</v>
      </c>
      <c r="I3499" s="578">
        <v>1.7505393892254924E-2</v>
      </c>
      <c r="J3499" s="578">
        <v>7.9140550660667872E-3</v>
      </c>
      <c r="K3499" s="578">
        <v>0.73987565501077279</v>
      </c>
      <c r="L3499" s="578">
        <v>1049.128431955965</v>
      </c>
      <c r="M3499" s="578">
        <v>7.8574957949058416E-2</v>
      </c>
      <c r="N3499" s="578">
        <v>1.8733890814473797E-2</v>
      </c>
      <c r="O3499" s="578">
        <v>9.0310465602669813E-3</v>
      </c>
      <c r="P3499" s="578">
        <v>0.6761901485162215</v>
      </c>
      <c r="Q3499" s="578">
        <v>919.36849594116177</v>
      </c>
      <c r="R3499" s="578">
        <v>7.5790227814043917E-2</v>
      </c>
      <c r="S3499" s="578">
        <v>1.7505394479182201E-2</v>
      </c>
      <c r="T3499" s="578">
        <v>7.9140550660667872E-3</v>
      </c>
      <c r="U3499" s="578">
        <v>0.73987562924734585</v>
      </c>
      <c r="V3499" s="578">
        <v>1049.128431955965</v>
      </c>
      <c r="W3499" s="578">
        <v>7.8574957969522019E-2</v>
      </c>
      <c r="X3499" s="578">
        <v>1.8733891018200624E-2</v>
      </c>
      <c r="Y3499" s="578">
        <v>9.0310465069099594E-3</v>
      </c>
    </row>
    <row r="3500" spans="1:25" x14ac:dyDescent="0.3">
      <c r="A3500" s="310" t="s">
        <v>5907</v>
      </c>
      <c r="B3500" s="310" t="s">
        <v>2191</v>
      </c>
      <c r="C3500" s="310" t="s">
        <v>5578</v>
      </c>
      <c r="D3500" s="36">
        <v>10</v>
      </c>
      <c r="E3500" s="36">
        <v>2030</v>
      </c>
      <c r="F3500" s="578">
        <v>0.63066365340029029</v>
      </c>
      <c r="G3500" s="578">
        <v>854.09701315561881</v>
      </c>
      <c r="H3500" s="578">
        <v>6.9560226998419211E-2</v>
      </c>
      <c r="I3500" s="578">
        <v>1.6629188095976077E-2</v>
      </c>
      <c r="J3500" s="578">
        <v>7.3521987069398121E-3</v>
      </c>
      <c r="K3500" s="578">
        <v>0.6987500955093533</v>
      </c>
      <c r="L3500" s="578">
        <v>998.00007820129326</v>
      </c>
      <c r="M3500" s="578">
        <v>7.2667851550553025E-2</v>
      </c>
      <c r="N3500" s="578">
        <v>1.7928190063685099E-2</v>
      </c>
      <c r="O3500" s="578">
        <v>8.5909377570108775E-3</v>
      </c>
      <c r="P3500" s="578">
        <v>0.63066364812959774</v>
      </c>
      <c r="Q3500" s="578">
        <v>854.09700838724734</v>
      </c>
      <c r="R3500" s="578">
        <v>6.9560227003573005E-2</v>
      </c>
      <c r="S3500" s="578">
        <v>1.6629188503429725E-2</v>
      </c>
      <c r="T3500" s="578">
        <v>7.3521987069398121E-3</v>
      </c>
      <c r="U3500" s="578">
        <v>0.69875011134915099</v>
      </c>
      <c r="V3500" s="578">
        <v>998.00007820129326</v>
      </c>
      <c r="W3500" s="578">
        <v>7.2667851602091077E-2</v>
      </c>
      <c r="X3500" s="578">
        <v>1.7928190063685099E-2</v>
      </c>
      <c r="Y3500" s="578">
        <v>8.59093759693981E-3</v>
      </c>
    </row>
    <row r="3501" spans="1:25" x14ac:dyDescent="0.3">
      <c r="A3501" s="310" t="s">
        <v>5908</v>
      </c>
      <c r="B3501" s="310" t="s">
        <v>2191</v>
      </c>
      <c r="C3501" s="310" t="s">
        <v>5578</v>
      </c>
      <c r="D3501" s="36">
        <v>11</v>
      </c>
      <c r="E3501" s="36">
        <v>2030</v>
      </c>
      <c r="F3501" s="578">
        <v>0.58995828255844607</v>
      </c>
      <c r="G3501" s="578">
        <v>787.75618044535258</v>
      </c>
      <c r="H3501" s="578">
        <v>6.3910578959621447E-2</v>
      </c>
      <c r="I3501" s="578">
        <v>1.5976460490492124E-2</v>
      </c>
      <c r="J3501" s="578">
        <v>6.7811297049047356E-3</v>
      </c>
      <c r="K3501" s="578">
        <v>0.66123135469122907</v>
      </c>
      <c r="L3501" s="578">
        <v>940.78129069010379</v>
      </c>
      <c r="M3501" s="578">
        <v>6.7242405744915773E-2</v>
      </c>
      <c r="N3501" s="578">
        <v>1.7249392512894649E-2</v>
      </c>
      <c r="O3501" s="578">
        <v>8.0983848262500598E-3</v>
      </c>
      <c r="P3501" s="578">
        <v>0.58995828287205132</v>
      </c>
      <c r="Q3501" s="578">
        <v>787.75618044535258</v>
      </c>
      <c r="R3501" s="578">
        <v>6.391057844075472E-2</v>
      </c>
      <c r="S3501" s="578">
        <v>1.5976460490492124E-2</v>
      </c>
      <c r="T3501" s="578">
        <v>6.7811297049047356E-3</v>
      </c>
      <c r="U3501" s="578">
        <v>0.66123135965934399</v>
      </c>
      <c r="V3501" s="578">
        <v>940.78129069010379</v>
      </c>
      <c r="W3501" s="578">
        <v>6.7242405819191192E-2</v>
      </c>
      <c r="X3501" s="578">
        <v>1.7249392461962977E-2</v>
      </c>
      <c r="Y3501" s="578">
        <v>8.0983848262500598E-3</v>
      </c>
    </row>
    <row r="3502" spans="1:25" x14ac:dyDescent="0.3">
      <c r="A3502" s="310" t="s">
        <v>5909</v>
      </c>
      <c r="B3502" s="310" t="s">
        <v>2191</v>
      </c>
      <c r="C3502" s="310" t="s">
        <v>5578</v>
      </c>
      <c r="D3502" s="36">
        <v>12</v>
      </c>
      <c r="E3502" s="36">
        <v>2030</v>
      </c>
      <c r="F3502" s="578">
        <v>0.55665307980353829</v>
      </c>
      <c r="G3502" s="578">
        <v>733.48030535380008</v>
      </c>
      <c r="H3502" s="578">
        <v>5.9288121867515024E-2</v>
      </c>
      <c r="I3502" s="578">
        <v>1.5442263485359299E-2</v>
      </c>
      <c r="J3502" s="578">
        <v>6.3139167590027948E-3</v>
      </c>
      <c r="K3502" s="578">
        <v>0.63053351283853432</v>
      </c>
      <c r="L3502" s="578">
        <v>891.77117093404081</v>
      </c>
      <c r="M3502" s="578">
        <v>6.277547344734552E-2</v>
      </c>
      <c r="N3502" s="578">
        <v>1.6607414749159874E-2</v>
      </c>
      <c r="O3502" s="578">
        <v>7.6765031117247383E-3</v>
      </c>
      <c r="P3502" s="578">
        <v>0.55665307949883869</v>
      </c>
      <c r="Q3502" s="578">
        <v>733.48030535380008</v>
      </c>
      <c r="R3502" s="578">
        <v>5.9288121370173003E-2</v>
      </c>
      <c r="S3502" s="578">
        <v>1.54422637545697E-2</v>
      </c>
      <c r="T3502" s="578">
        <v>6.3139167590027948E-3</v>
      </c>
      <c r="U3502" s="578">
        <v>0.63053349173272477</v>
      </c>
      <c r="V3502" s="578">
        <v>891.77117093404081</v>
      </c>
      <c r="W3502" s="578">
        <v>6.2775473500399373E-2</v>
      </c>
      <c r="X3502" s="578">
        <v>1.6607412500888978E-2</v>
      </c>
      <c r="Y3502" s="578">
        <v>7.6765031626564399E-3</v>
      </c>
    </row>
    <row r="3503" spans="1:25" x14ac:dyDescent="0.3">
      <c r="A3503" s="310" t="s">
        <v>5910</v>
      </c>
      <c r="B3503" s="310" t="s">
        <v>2191</v>
      </c>
      <c r="C3503" s="310" t="s">
        <v>5578</v>
      </c>
      <c r="D3503" s="36">
        <v>13</v>
      </c>
      <c r="E3503" s="36">
        <v>2030</v>
      </c>
      <c r="F3503" s="578">
        <v>0.51104005731337976</v>
      </c>
      <c r="G3503" s="578">
        <v>667.2219950358068</v>
      </c>
      <c r="H3503" s="578">
        <v>5.4555417001210971E-2</v>
      </c>
      <c r="I3503" s="578">
        <v>1.43267703727663E-2</v>
      </c>
      <c r="J3503" s="578">
        <v>5.7435488270129974E-3</v>
      </c>
      <c r="K3503" s="578">
        <v>0.58692039020663322</v>
      </c>
      <c r="L3503" s="578">
        <v>827.60812377929619</v>
      </c>
      <c r="M3503" s="578">
        <v>5.8125275024091566E-2</v>
      </c>
      <c r="N3503" s="578">
        <v>1.5405685226141901E-2</v>
      </c>
      <c r="O3503" s="578">
        <v>7.124173498596063E-3</v>
      </c>
      <c r="P3503" s="578">
        <v>0.51104004195169195</v>
      </c>
      <c r="Q3503" s="578">
        <v>667.2219950358068</v>
      </c>
      <c r="R3503" s="578">
        <v>5.4555416985749575E-2</v>
      </c>
      <c r="S3503" s="578">
        <v>1.4326770469779074E-2</v>
      </c>
      <c r="T3503" s="578">
        <v>5.7435488270129974E-3</v>
      </c>
      <c r="U3503" s="578">
        <v>0.58692036941537595</v>
      </c>
      <c r="V3503" s="578">
        <v>827.60812377929619</v>
      </c>
      <c r="W3503" s="578">
        <v>5.8125275077145475E-2</v>
      </c>
      <c r="X3503" s="578">
        <v>1.5405685277073601E-2</v>
      </c>
      <c r="Y3503" s="578">
        <v>7.124173498596063E-3</v>
      </c>
    </row>
    <row r="3504" spans="1:25" x14ac:dyDescent="0.3">
      <c r="A3504" s="310" t="s">
        <v>5911</v>
      </c>
      <c r="B3504" s="310" t="s">
        <v>2191</v>
      </c>
      <c r="C3504" s="310" t="s">
        <v>5578</v>
      </c>
      <c r="D3504" s="36">
        <v>14</v>
      </c>
      <c r="E3504" s="36">
        <v>2030</v>
      </c>
      <c r="F3504" s="578">
        <v>0.51327633076956125</v>
      </c>
      <c r="G3504" s="578">
        <v>687.22398948669399</v>
      </c>
      <c r="H3504" s="578">
        <v>5.1823857448956269E-2</v>
      </c>
      <c r="I3504" s="578">
        <v>1.3593027913884675E-2</v>
      </c>
      <c r="J3504" s="578">
        <v>5.9157439851939327E-3</v>
      </c>
      <c r="K3504" s="578">
        <v>0.58608585269134483</v>
      </c>
      <c r="L3504" s="578">
        <v>840.34031995137479</v>
      </c>
      <c r="M3504" s="578">
        <v>5.530687204736745E-2</v>
      </c>
      <c r="N3504" s="578">
        <v>1.4570034240023174E-2</v>
      </c>
      <c r="O3504" s="578">
        <v>7.2337866101103475E-3</v>
      </c>
      <c r="P3504" s="578">
        <v>0.51327634117609433</v>
      </c>
      <c r="Q3504" s="578">
        <v>687.22399457295705</v>
      </c>
      <c r="R3504" s="578">
        <v>5.1823858491464543E-2</v>
      </c>
      <c r="S3504" s="578">
        <v>1.3593029044083426E-2</v>
      </c>
      <c r="T3504" s="578">
        <v>5.9157440361256369E-3</v>
      </c>
      <c r="U3504" s="578">
        <v>0.58608584803577424</v>
      </c>
      <c r="V3504" s="578">
        <v>840.34028943379678</v>
      </c>
      <c r="W3504" s="578">
        <v>5.5306872042137856E-2</v>
      </c>
      <c r="X3504" s="578">
        <v>1.4570034240023226E-2</v>
      </c>
      <c r="Y3504" s="578">
        <v>7.2337866101103475E-3</v>
      </c>
    </row>
    <row r="3505" spans="1:25" x14ac:dyDescent="0.3">
      <c r="A3505" s="310" t="s">
        <v>5912</v>
      </c>
      <c r="B3505" s="310" t="s">
        <v>2191</v>
      </c>
      <c r="C3505" s="310" t="s">
        <v>5578</v>
      </c>
      <c r="D3505" s="36">
        <v>15</v>
      </c>
      <c r="E3505" s="36">
        <v>2030</v>
      </c>
      <c r="F3505" s="578">
        <v>0.51860680600198772</v>
      </c>
      <c r="G3505" s="578">
        <v>710.64746920267703</v>
      </c>
      <c r="H3505" s="578">
        <v>4.9590993890888023E-2</v>
      </c>
      <c r="I3505" s="578">
        <v>1.2985419947654E-2</v>
      </c>
      <c r="J3505" s="578">
        <v>6.1173876941514422E-3</v>
      </c>
      <c r="K3505" s="578">
        <v>0.58741550449675095</v>
      </c>
      <c r="L3505" s="578">
        <v>855.533897399902</v>
      </c>
      <c r="M3505" s="578">
        <v>5.2930164538338376E-2</v>
      </c>
      <c r="N3505" s="578">
        <v>1.3880922599734375E-2</v>
      </c>
      <c r="O3505" s="578">
        <v>7.3645865146924399E-3</v>
      </c>
      <c r="P3505" s="578">
        <v>0.5186068111305715</v>
      </c>
      <c r="Q3505" s="578">
        <v>710.64746379852272</v>
      </c>
      <c r="R3505" s="578">
        <v>4.9590993890888023E-2</v>
      </c>
      <c r="S3505" s="578">
        <v>1.2985419947654E-2</v>
      </c>
      <c r="T3505" s="578">
        <v>6.1173876941514422E-3</v>
      </c>
      <c r="U3505" s="578">
        <v>0.5874154837019312</v>
      </c>
      <c r="V3505" s="578">
        <v>855.533897399902</v>
      </c>
      <c r="W3505" s="578">
        <v>5.2930163490600479E-2</v>
      </c>
      <c r="X3505" s="578">
        <v>1.3880922599734375E-2</v>
      </c>
      <c r="Y3505" s="578">
        <v>7.3645865146924399E-3</v>
      </c>
    </row>
    <row r="3506" spans="1:25" x14ac:dyDescent="0.3">
      <c r="A3506" s="580" t="s">
        <v>5913</v>
      </c>
      <c r="B3506" s="580" t="s">
        <v>2191</v>
      </c>
      <c r="C3506" s="580" t="s">
        <v>5578</v>
      </c>
      <c r="D3506" s="581">
        <v>16</v>
      </c>
      <c r="E3506" s="581">
        <v>2030</v>
      </c>
      <c r="F3506" s="582">
        <v>0.53749160474063673</v>
      </c>
      <c r="G3506" s="582">
        <v>756.66732152303018</v>
      </c>
      <c r="H3506" s="582">
        <v>4.810421513351075E-2</v>
      </c>
      <c r="I3506" s="582">
        <v>1.2543200330886326E-2</v>
      </c>
      <c r="J3506" s="582">
        <v>6.5135375286142008E-3</v>
      </c>
      <c r="K3506" s="582">
        <v>0.60246859615957227</v>
      </c>
      <c r="L3506" s="582">
        <v>893.99621391296319</v>
      </c>
      <c r="M3506" s="582">
        <v>5.1328708830093647E-2</v>
      </c>
      <c r="N3506" s="582">
        <v>1.33737606423286E-2</v>
      </c>
      <c r="O3506" s="582">
        <v>7.6956764872496272E-3</v>
      </c>
      <c r="P3506" s="582">
        <v>0.53749159449760453</v>
      </c>
      <c r="Q3506" s="582">
        <v>756.66732152303018</v>
      </c>
      <c r="R3506" s="582">
        <v>4.8104215149199527E-2</v>
      </c>
      <c r="S3506" s="582">
        <v>1.2543200651028475E-2</v>
      </c>
      <c r="T3506" s="582">
        <v>6.5135375286142008E-3</v>
      </c>
      <c r="U3506" s="582">
        <v>0.60246861665183327</v>
      </c>
      <c r="V3506" s="582">
        <v>893.99621391296319</v>
      </c>
      <c r="W3506" s="582">
        <v>5.132871093602865E-2</v>
      </c>
      <c r="X3506" s="582">
        <v>1.33737606956856E-2</v>
      </c>
      <c r="Y3506" s="582">
        <v>7.6956765357560093E-3</v>
      </c>
    </row>
    <row r="3507" spans="1:25" x14ac:dyDescent="0.3">
      <c r="A3507" s="310" t="s">
        <v>5914</v>
      </c>
      <c r="B3507" s="310" t="s">
        <v>2190</v>
      </c>
      <c r="C3507" s="310" t="s">
        <v>5578</v>
      </c>
      <c r="D3507" s="36">
        <v>1</v>
      </c>
      <c r="E3507" s="36">
        <v>2012</v>
      </c>
      <c r="F3507" s="578">
        <v>11.9554464076909</v>
      </c>
      <c r="G3507" s="578">
        <v>6244.7244517008403</v>
      </c>
      <c r="H3507" s="578">
        <v>10.675195090792801</v>
      </c>
      <c r="I3507" s="578">
        <v>5.0504651378256875E-2</v>
      </c>
      <c r="J3507" s="578">
        <v>0.124452213795545</v>
      </c>
      <c r="K3507" s="578">
        <v>12.027903912325749</v>
      </c>
      <c r="L3507" s="578">
        <v>6282.1098175048801</v>
      </c>
      <c r="M3507" s="578">
        <v>10.7269283758699</v>
      </c>
      <c r="N3507" s="578">
        <v>5.0698671400823445E-2</v>
      </c>
      <c r="O3507" s="578">
        <v>0.12519738504973499</v>
      </c>
      <c r="P3507" s="578">
        <v>11.955445886176001</v>
      </c>
      <c r="Q3507" s="578">
        <v>6244.7244517008403</v>
      </c>
      <c r="R3507" s="578">
        <v>10.675194612616876</v>
      </c>
      <c r="S3507" s="578">
        <v>5.0504652990033053E-2</v>
      </c>
      <c r="T3507" s="578">
        <v>0.12445221903423451</v>
      </c>
      <c r="U3507" s="578">
        <v>12.027904433846398</v>
      </c>
      <c r="V3507" s="578">
        <v>6282.1098175048801</v>
      </c>
      <c r="W3507" s="578">
        <v>10.726928277285525</v>
      </c>
      <c r="X3507" s="578">
        <v>5.069867088104725E-2</v>
      </c>
      <c r="Y3507" s="578">
        <v>0.12519738504973499</v>
      </c>
    </row>
    <row r="3508" spans="1:25" x14ac:dyDescent="0.3">
      <c r="A3508" s="310" t="s">
        <v>5915</v>
      </c>
      <c r="B3508" s="310" t="s">
        <v>2190</v>
      </c>
      <c r="C3508" s="310" t="s">
        <v>5578</v>
      </c>
      <c r="D3508" s="36">
        <v>2</v>
      </c>
      <c r="E3508" s="36">
        <v>2012</v>
      </c>
      <c r="F3508" s="578">
        <v>6.4922743072243021</v>
      </c>
      <c r="G3508" s="578">
        <v>3183.6562894185322</v>
      </c>
      <c r="H3508" s="578">
        <v>5.6970266351224046</v>
      </c>
      <c r="I3508" s="578">
        <v>2.7698786155269724E-2</v>
      </c>
      <c r="J3508" s="578">
        <v>6.3447686067471851E-2</v>
      </c>
      <c r="K3508" s="578">
        <v>6.5749237470313275</v>
      </c>
      <c r="L3508" s="578">
        <v>3226.9828389485629</v>
      </c>
      <c r="M3508" s="578">
        <v>5.7580845230064917</v>
      </c>
      <c r="N3508" s="578">
        <v>2.7892361373915198E-2</v>
      </c>
      <c r="O3508" s="578">
        <v>6.4311159852271219E-2</v>
      </c>
      <c r="P3508" s="578">
        <v>6.4922745158299469</v>
      </c>
      <c r="Q3508" s="578">
        <v>3183.6561851501424</v>
      </c>
      <c r="R3508" s="578">
        <v>5.6970265349833973</v>
      </c>
      <c r="S3508" s="578">
        <v>2.76987851075318E-2</v>
      </c>
      <c r="T3508" s="578">
        <v>6.3447686067471851E-2</v>
      </c>
      <c r="U3508" s="578">
        <v>6.5749234862557051</v>
      </c>
      <c r="V3508" s="578">
        <v>3226.9828389485629</v>
      </c>
      <c r="W3508" s="578">
        <v>5.7580846019142529</v>
      </c>
      <c r="X3508" s="578">
        <v>2.7892357700920876E-2</v>
      </c>
      <c r="Y3508" s="578">
        <v>6.4311159852271219E-2</v>
      </c>
    </row>
    <row r="3509" spans="1:25" x14ac:dyDescent="0.3">
      <c r="A3509" s="310" t="s">
        <v>5916</v>
      </c>
      <c r="B3509" s="310" t="s">
        <v>2190</v>
      </c>
      <c r="C3509" s="310" t="s">
        <v>5578</v>
      </c>
      <c r="D3509" s="36">
        <v>3</v>
      </c>
      <c r="E3509" s="36">
        <v>2012</v>
      </c>
      <c r="F3509" s="578">
        <v>4.2456365477349474</v>
      </c>
      <c r="G3509" s="578">
        <v>1951.433081308995</v>
      </c>
      <c r="H3509" s="578">
        <v>3.4055655093567676</v>
      </c>
      <c r="I3509" s="578">
        <v>1.7200989422387125E-2</v>
      </c>
      <c r="J3509" s="578">
        <v>3.889044195724025E-2</v>
      </c>
      <c r="K3509" s="578">
        <v>4.2296242245642253</v>
      </c>
      <c r="L3509" s="578">
        <v>1950.8569819132449</v>
      </c>
      <c r="M3509" s="578">
        <v>3.4080432826764624</v>
      </c>
      <c r="N3509" s="578">
        <v>1.7122792122070948E-2</v>
      </c>
      <c r="O3509" s="578">
        <v>3.8878959681217823E-2</v>
      </c>
      <c r="P3509" s="578">
        <v>4.245636652037998</v>
      </c>
      <c r="Q3509" s="578">
        <v>1951.433081308995</v>
      </c>
      <c r="R3509" s="578">
        <v>3.4055656043613727</v>
      </c>
      <c r="S3509" s="578">
        <v>1.720099100471845E-2</v>
      </c>
      <c r="T3509" s="578">
        <v>3.889044195724025E-2</v>
      </c>
      <c r="U3509" s="578">
        <v>4.2296244331753252</v>
      </c>
      <c r="V3509" s="578">
        <v>1950.8569819132449</v>
      </c>
      <c r="W3509" s="578">
        <v>3.40804324405932</v>
      </c>
      <c r="X3509" s="578">
        <v>1.7122791073575127E-2</v>
      </c>
      <c r="Y3509" s="578">
        <v>3.8878959681217823E-2</v>
      </c>
    </row>
    <row r="3510" spans="1:25" x14ac:dyDescent="0.3">
      <c r="A3510" s="310" t="s">
        <v>5917</v>
      </c>
      <c r="B3510" s="310" t="s">
        <v>2190</v>
      </c>
      <c r="C3510" s="310" t="s">
        <v>5578</v>
      </c>
      <c r="D3510" s="36">
        <v>4</v>
      </c>
      <c r="E3510" s="36">
        <v>2012</v>
      </c>
      <c r="F3510" s="578">
        <v>3.5855921672641604</v>
      </c>
      <c r="G3510" s="578">
        <v>1592.3016777038524</v>
      </c>
      <c r="H3510" s="578">
        <v>2.6175253757016099</v>
      </c>
      <c r="I3510" s="578">
        <v>1.33110180556741E-2</v>
      </c>
      <c r="J3510" s="578">
        <v>3.1733304359173972E-2</v>
      </c>
      <c r="K3510" s="578">
        <v>3.6491892908714627</v>
      </c>
      <c r="L3510" s="578">
        <v>1618.36217498779</v>
      </c>
      <c r="M3510" s="578">
        <v>2.6885107620776849</v>
      </c>
      <c r="N3510" s="578">
        <v>1.370840575312585E-2</v>
      </c>
      <c r="O3510" s="578">
        <v>3.2252639726114724E-2</v>
      </c>
      <c r="P3510" s="578">
        <v>3.5855922194129954</v>
      </c>
      <c r="Q3510" s="578">
        <v>1592.3016777038524</v>
      </c>
      <c r="R3510" s="578">
        <v>2.6175253567889674</v>
      </c>
      <c r="S3510" s="578">
        <v>1.3311019098068699E-2</v>
      </c>
      <c r="T3510" s="578">
        <v>3.1733304359173972E-2</v>
      </c>
      <c r="U3510" s="578">
        <v>3.6491892883775527</v>
      </c>
      <c r="V3510" s="578">
        <v>1618.36217498779</v>
      </c>
      <c r="W3510" s="578">
        <v>2.6885105232468023</v>
      </c>
      <c r="X3510" s="578">
        <v>1.3708406266421924E-2</v>
      </c>
      <c r="Y3510" s="578">
        <v>3.2252638678376827E-2</v>
      </c>
    </row>
    <row r="3511" spans="1:25" x14ac:dyDescent="0.3">
      <c r="A3511" s="310" t="s">
        <v>5918</v>
      </c>
      <c r="B3511" s="310" t="s">
        <v>2190</v>
      </c>
      <c r="C3511" s="310" t="s">
        <v>5578</v>
      </c>
      <c r="D3511" s="36">
        <v>5</v>
      </c>
      <c r="E3511" s="36">
        <v>2012</v>
      </c>
      <c r="F3511" s="578">
        <v>3.193597413355135</v>
      </c>
      <c r="G3511" s="578">
        <v>1383.8430417378672</v>
      </c>
      <c r="H3511" s="578">
        <v>2.143543653553325</v>
      </c>
      <c r="I3511" s="578">
        <v>1.1405720787403525E-2</v>
      </c>
      <c r="J3511" s="578">
        <v>2.7578877265720274E-2</v>
      </c>
      <c r="K3511" s="578">
        <v>3.3635151634633322</v>
      </c>
      <c r="L3511" s="578">
        <v>1450.8264579772899</v>
      </c>
      <c r="M3511" s="578">
        <v>2.3006014877816252</v>
      </c>
      <c r="N3511" s="578">
        <v>1.2484039545824926E-2</v>
      </c>
      <c r="O3511" s="578">
        <v>2.8913807201509649E-2</v>
      </c>
      <c r="P3511" s="578">
        <v>3.1935972034918878</v>
      </c>
      <c r="Q3511" s="578">
        <v>1383.8430417378672</v>
      </c>
      <c r="R3511" s="578">
        <v>2.1435436437920172</v>
      </c>
      <c r="S3511" s="578">
        <v>1.1405721114518425E-2</v>
      </c>
      <c r="T3511" s="578">
        <v>2.7578877265720274E-2</v>
      </c>
      <c r="U3511" s="578">
        <v>3.36351500823252</v>
      </c>
      <c r="V3511" s="578">
        <v>1450.8264579772899</v>
      </c>
      <c r="W3511" s="578">
        <v>2.3006014456332151</v>
      </c>
      <c r="X3511" s="578">
        <v>1.2484037479566674E-2</v>
      </c>
      <c r="Y3511" s="578">
        <v>2.8913806173174302E-2</v>
      </c>
    </row>
    <row r="3512" spans="1:25" x14ac:dyDescent="0.3">
      <c r="A3512" s="310" t="s">
        <v>5919</v>
      </c>
      <c r="B3512" s="310" t="s">
        <v>2190</v>
      </c>
      <c r="C3512" s="310" t="s">
        <v>5578</v>
      </c>
      <c r="D3512" s="36">
        <v>6</v>
      </c>
      <c r="E3512" s="36">
        <v>2012</v>
      </c>
      <c r="F3512" s="578">
        <v>2.7960770308504777</v>
      </c>
      <c r="G3512" s="578">
        <v>1198.5245806376099</v>
      </c>
      <c r="H3512" s="578">
        <v>1.7362808448463751</v>
      </c>
      <c r="I3512" s="578">
        <v>9.1243676145798553E-3</v>
      </c>
      <c r="J3512" s="578">
        <v>2.3885633214376825E-2</v>
      </c>
      <c r="K3512" s="578">
        <v>3.0660466879285928</v>
      </c>
      <c r="L3512" s="578">
        <v>1305.1357065836551</v>
      </c>
      <c r="M3512" s="578">
        <v>1.96550549367808</v>
      </c>
      <c r="N3512" s="578">
        <v>1.1407132682279501E-2</v>
      </c>
      <c r="O3512" s="578">
        <v>2.6010314836942851E-2</v>
      </c>
      <c r="P3512" s="578">
        <v>2.7960770308593097</v>
      </c>
      <c r="Q3512" s="578">
        <v>1198.5245806376099</v>
      </c>
      <c r="R3512" s="578">
        <v>1.7362808262453899</v>
      </c>
      <c r="S3512" s="578">
        <v>9.1243682899933634E-3</v>
      </c>
      <c r="T3512" s="578">
        <v>2.3885633214376825E-2</v>
      </c>
      <c r="U3512" s="578">
        <v>3.0660465823579326</v>
      </c>
      <c r="V3512" s="578">
        <v>1305.1357065836551</v>
      </c>
      <c r="W3512" s="578">
        <v>1.9655056493690275</v>
      </c>
      <c r="X3512" s="578">
        <v>1.1407133092840575E-2</v>
      </c>
      <c r="Y3512" s="578">
        <v>2.60103143130739E-2</v>
      </c>
    </row>
    <row r="3513" spans="1:25" x14ac:dyDescent="0.3">
      <c r="A3513" s="310" t="s">
        <v>5920</v>
      </c>
      <c r="B3513" s="310" t="s">
        <v>2190</v>
      </c>
      <c r="C3513" s="310" t="s">
        <v>5578</v>
      </c>
      <c r="D3513" s="36">
        <v>7</v>
      </c>
      <c r="E3513" s="36">
        <v>2012</v>
      </c>
      <c r="F3513" s="578">
        <v>2.8500321362356877</v>
      </c>
      <c r="G3513" s="578">
        <v>1165.1668815612752</v>
      </c>
      <c r="H3513" s="578">
        <v>1.5844575192216599</v>
      </c>
      <c r="I3513" s="578">
        <v>1.0119795302330191E-2</v>
      </c>
      <c r="J3513" s="578">
        <v>2.3220817519662228E-2</v>
      </c>
      <c r="K3513" s="578">
        <v>3.1530348638120027</v>
      </c>
      <c r="L3513" s="578">
        <v>1289.1402943929002</v>
      </c>
      <c r="M3513" s="578">
        <v>1.82126815033431</v>
      </c>
      <c r="N3513" s="578">
        <v>1.7174937272860274E-2</v>
      </c>
      <c r="O3513" s="578">
        <v>2.5691554998047622E-2</v>
      </c>
      <c r="P3513" s="578">
        <v>2.8500322926922328</v>
      </c>
      <c r="Q3513" s="578">
        <v>1165.1668815612752</v>
      </c>
      <c r="R3513" s="578">
        <v>1.5844574996675198</v>
      </c>
      <c r="S3513" s="578">
        <v>1.0119795617507999E-2</v>
      </c>
      <c r="T3513" s="578">
        <v>2.3220817519662228E-2</v>
      </c>
      <c r="U3513" s="578">
        <v>3.1530347073498102</v>
      </c>
      <c r="V3513" s="578">
        <v>1289.1402943929002</v>
      </c>
      <c r="W3513" s="578">
        <v>1.8212681137586777</v>
      </c>
      <c r="X3513" s="578">
        <v>1.7174936769113899E-2</v>
      </c>
      <c r="Y3513" s="578">
        <v>2.5691554998047622E-2</v>
      </c>
    </row>
    <row r="3514" spans="1:25" x14ac:dyDescent="0.3">
      <c r="A3514" s="310" t="s">
        <v>5921</v>
      </c>
      <c r="B3514" s="310" t="s">
        <v>2190</v>
      </c>
      <c r="C3514" s="310" t="s">
        <v>5578</v>
      </c>
      <c r="D3514" s="36">
        <v>8</v>
      </c>
      <c r="E3514" s="36">
        <v>2012</v>
      </c>
      <c r="F3514" s="578">
        <v>2.6524840035762001</v>
      </c>
      <c r="G3514" s="578">
        <v>1008.6979719797743</v>
      </c>
      <c r="H3514" s="578">
        <v>1.2600561505268999</v>
      </c>
      <c r="I3514" s="578">
        <v>9.4820054813453455E-3</v>
      </c>
      <c r="J3514" s="578">
        <v>2.0102525867211275E-2</v>
      </c>
      <c r="K3514" s="578">
        <v>3.0011622438494925</v>
      </c>
      <c r="L3514" s="578">
        <v>1156.9247004191002</v>
      </c>
      <c r="M3514" s="578">
        <v>1.51493748537662</v>
      </c>
      <c r="N3514" s="578">
        <v>2.5726190313283326E-2</v>
      </c>
      <c r="O3514" s="578">
        <v>2.3056598283195173E-2</v>
      </c>
      <c r="P3514" s="578">
        <v>2.65248379496578</v>
      </c>
      <c r="Q3514" s="578">
        <v>1008.6979719797743</v>
      </c>
      <c r="R3514" s="578">
        <v>1.2600561453812849</v>
      </c>
      <c r="S3514" s="578">
        <v>9.4820057641603027E-3</v>
      </c>
      <c r="T3514" s="578">
        <v>2.0102526381378948E-2</v>
      </c>
      <c r="U3514" s="578">
        <v>3.0011621929267704</v>
      </c>
      <c r="V3514" s="578">
        <v>1156.9247004191002</v>
      </c>
      <c r="W3514" s="578">
        <v>1.51493743837454</v>
      </c>
      <c r="X3514" s="578">
        <v>2.5726187693862798E-2</v>
      </c>
      <c r="Y3514" s="578">
        <v>2.3056598283195173E-2</v>
      </c>
    </row>
    <row r="3515" spans="1:25" x14ac:dyDescent="0.3">
      <c r="A3515" s="310" t="s">
        <v>5922</v>
      </c>
      <c r="B3515" s="310" t="s">
        <v>2190</v>
      </c>
      <c r="C3515" s="310" t="s">
        <v>5578</v>
      </c>
      <c r="D3515" s="36">
        <v>9</v>
      </c>
      <c r="E3515" s="36">
        <v>2012</v>
      </c>
      <c r="F3515" s="578">
        <v>2.68440756494347</v>
      </c>
      <c r="G3515" s="578">
        <v>960.30676142374614</v>
      </c>
      <c r="H3515" s="578">
        <v>1.08711554924775</v>
      </c>
      <c r="I3515" s="578">
        <v>1.0142500905355206E-2</v>
      </c>
      <c r="J3515" s="578">
        <v>1.9138126789281697E-2</v>
      </c>
      <c r="K3515" s="578">
        <v>3.0587904237321801</v>
      </c>
      <c r="L3515" s="578">
        <v>1124.3460667928025</v>
      </c>
      <c r="M3515" s="578">
        <v>1.3491891549153125</v>
      </c>
      <c r="N3515" s="578">
        <v>4.1690333853087652E-2</v>
      </c>
      <c r="O3515" s="578">
        <v>2.2407286160159801E-2</v>
      </c>
      <c r="P3515" s="578">
        <v>2.6844076171162552</v>
      </c>
      <c r="Q3515" s="578">
        <v>960.30676142374614</v>
      </c>
      <c r="R3515" s="578">
        <v>1.0871155577839648</v>
      </c>
      <c r="S3515" s="578">
        <v>1.0142501262066613E-2</v>
      </c>
      <c r="T3515" s="578">
        <v>1.9138126789281697E-2</v>
      </c>
      <c r="U3515" s="578">
        <v>3.0587903728146526</v>
      </c>
      <c r="V3515" s="578">
        <v>1124.3460667928025</v>
      </c>
      <c r="W3515" s="578">
        <v>1.3491890944038973</v>
      </c>
      <c r="X3515" s="578">
        <v>4.1690334326479651E-2</v>
      </c>
      <c r="Y3515" s="578">
        <v>2.2407286160159801E-2</v>
      </c>
    </row>
    <row r="3516" spans="1:25" x14ac:dyDescent="0.3">
      <c r="A3516" s="310" t="s">
        <v>5923</v>
      </c>
      <c r="B3516" s="310" t="s">
        <v>2190</v>
      </c>
      <c r="C3516" s="310" t="s">
        <v>5578</v>
      </c>
      <c r="D3516" s="36">
        <v>10</v>
      </c>
      <c r="E3516" s="36">
        <v>2012</v>
      </c>
      <c r="F3516" s="578">
        <v>2.7119050263016375</v>
      </c>
      <c r="G3516" s="578">
        <v>922.52236938476517</v>
      </c>
      <c r="H3516" s="578">
        <v>0.95140239331885701</v>
      </c>
      <c r="I3516" s="578">
        <v>1.0646298328121386E-2</v>
      </c>
      <c r="J3516" s="578">
        <v>1.8385109549853902E-2</v>
      </c>
      <c r="K3516" s="578">
        <v>3.0995890804777702</v>
      </c>
      <c r="L3516" s="578">
        <v>1095.9677225748676</v>
      </c>
      <c r="M3516" s="578">
        <v>1.2218951588517151</v>
      </c>
      <c r="N3516" s="578">
        <v>5.5075764402924179E-2</v>
      </c>
      <c r="O3516" s="578">
        <v>2.18417518190108E-2</v>
      </c>
      <c r="P3516" s="578">
        <v>2.711905026290645</v>
      </c>
      <c r="Q3516" s="578">
        <v>922.522364298502</v>
      </c>
      <c r="R3516" s="578">
        <v>0.9514023967982812</v>
      </c>
      <c r="S3516" s="578">
        <v>1.0646298803976566E-2</v>
      </c>
      <c r="T3516" s="578">
        <v>1.8385109549853902E-2</v>
      </c>
      <c r="U3516" s="578">
        <v>3.0995890283184</v>
      </c>
      <c r="V3516" s="578">
        <v>1095.9677225748676</v>
      </c>
      <c r="W3516" s="578">
        <v>1.2218951536212075</v>
      </c>
      <c r="X3516" s="578">
        <v>5.5075762252727076E-2</v>
      </c>
      <c r="Y3516" s="578">
        <v>2.18417518190108E-2</v>
      </c>
    </row>
    <row r="3517" spans="1:25" x14ac:dyDescent="0.3">
      <c r="A3517" s="310" t="s">
        <v>5924</v>
      </c>
      <c r="B3517" s="310" t="s">
        <v>2190</v>
      </c>
      <c r="C3517" s="310" t="s">
        <v>5578</v>
      </c>
      <c r="D3517" s="36">
        <v>11</v>
      </c>
      <c r="E3517" s="36">
        <v>2012</v>
      </c>
      <c r="F3517" s="578">
        <v>2.7554672363503001</v>
      </c>
      <c r="G3517" s="578">
        <v>891.15824508666947</v>
      </c>
      <c r="H3517" s="578">
        <v>0.83309912819307352</v>
      </c>
      <c r="I3517" s="578">
        <v>1.0968985408870402E-2</v>
      </c>
      <c r="J3517" s="578">
        <v>1.776007260195905E-2</v>
      </c>
      <c r="K3517" s="578">
        <v>3.1368661591226648</v>
      </c>
      <c r="L3517" s="578">
        <v>1065.2609443664526</v>
      </c>
      <c r="M3517" s="578">
        <v>1.0946022406324076</v>
      </c>
      <c r="N3517" s="578">
        <v>6.0379820816706301E-2</v>
      </c>
      <c r="O3517" s="578">
        <v>2.1229817706625874E-2</v>
      </c>
      <c r="P3517" s="578">
        <v>2.755467027733018</v>
      </c>
      <c r="Q3517" s="578">
        <v>891.15823491414346</v>
      </c>
      <c r="R3517" s="578">
        <v>0.83309917596731453</v>
      </c>
      <c r="S3517" s="578">
        <v>1.096898592565285E-2</v>
      </c>
      <c r="T3517" s="578">
        <v>1.776007260195905E-2</v>
      </c>
      <c r="U3517" s="578">
        <v>3.1368661069790598</v>
      </c>
      <c r="V3517" s="578">
        <v>1065.2609443664526</v>
      </c>
      <c r="W3517" s="578">
        <v>1.0946022446948174</v>
      </c>
      <c r="X3517" s="578">
        <v>6.0379823483344745E-2</v>
      </c>
      <c r="Y3517" s="578">
        <v>2.1229817706625874E-2</v>
      </c>
    </row>
    <row r="3518" spans="1:25" x14ac:dyDescent="0.3">
      <c r="A3518" s="310" t="s">
        <v>5925</v>
      </c>
      <c r="B3518" s="310" t="s">
        <v>2190</v>
      </c>
      <c r="C3518" s="310" t="s">
        <v>5578</v>
      </c>
      <c r="D3518" s="36">
        <v>12</v>
      </c>
      <c r="E3518" s="36">
        <v>2012</v>
      </c>
      <c r="F3518" s="578">
        <v>2.7911089066597699</v>
      </c>
      <c r="G3518" s="578">
        <v>865.49476877848281</v>
      </c>
      <c r="H3518" s="578">
        <v>0.736304832914356</v>
      </c>
      <c r="I3518" s="578">
        <v>1.1232996033906276E-2</v>
      </c>
      <c r="J3518" s="578">
        <v>1.7248611644996897E-2</v>
      </c>
      <c r="K3518" s="578">
        <v>3.161778228863942</v>
      </c>
      <c r="L3518" s="578">
        <v>1035.9956328074079</v>
      </c>
      <c r="M3518" s="578">
        <v>0.98099672660706805</v>
      </c>
      <c r="N3518" s="578">
        <v>5.8733112018520175E-2</v>
      </c>
      <c r="O3518" s="578">
        <v>2.0646560684932976E-2</v>
      </c>
      <c r="P3518" s="578">
        <v>2.7911091674425972</v>
      </c>
      <c r="Q3518" s="578">
        <v>865.49476877848281</v>
      </c>
      <c r="R3518" s="578">
        <v>0.7363048316829004</v>
      </c>
      <c r="S3518" s="578">
        <v>1.1232996614201751E-2</v>
      </c>
      <c r="T3518" s="578">
        <v>1.7248611644996897E-2</v>
      </c>
      <c r="U3518" s="578">
        <v>3.1617782288640175</v>
      </c>
      <c r="V3518" s="578">
        <v>1035.9956378936729</v>
      </c>
      <c r="W3518" s="578">
        <v>0.98099671961426727</v>
      </c>
      <c r="X3518" s="578">
        <v>5.8733106387686904E-2</v>
      </c>
      <c r="Y3518" s="578">
        <v>2.0646560684932976E-2</v>
      </c>
    </row>
    <row r="3519" spans="1:25" x14ac:dyDescent="0.3">
      <c r="A3519" s="310" t="s">
        <v>5926</v>
      </c>
      <c r="B3519" s="310" t="s">
        <v>2190</v>
      </c>
      <c r="C3519" s="310" t="s">
        <v>5578</v>
      </c>
      <c r="D3519" s="36">
        <v>13</v>
      </c>
      <c r="E3519" s="36">
        <v>2012</v>
      </c>
      <c r="F3519" s="578">
        <v>2.6798966229728149</v>
      </c>
      <c r="G3519" s="578">
        <v>806.15874417622854</v>
      </c>
      <c r="H3519" s="578">
        <v>0.64494661000298903</v>
      </c>
      <c r="I3519" s="578">
        <v>1.1094462482674275E-2</v>
      </c>
      <c r="J3519" s="578">
        <v>1.6066083354720175E-2</v>
      </c>
      <c r="K3519" s="578">
        <v>3.0445638601897027</v>
      </c>
      <c r="L3519" s="578">
        <v>973.41518974304097</v>
      </c>
      <c r="M3519" s="578">
        <v>0.87451353201474036</v>
      </c>
      <c r="N3519" s="578">
        <v>5.4688755479977126E-2</v>
      </c>
      <c r="O3519" s="578">
        <v>1.939939876319835E-2</v>
      </c>
      <c r="P3519" s="578">
        <v>2.6798968303415851</v>
      </c>
      <c r="Q3519" s="578">
        <v>806.15874417622854</v>
      </c>
      <c r="R3519" s="578">
        <v>0.64494660205430843</v>
      </c>
      <c r="S3519" s="578">
        <v>1.1094462583931349E-2</v>
      </c>
      <c r="T3519" s="578">
        <v>1.6066084402458075E-2</v>
      </c>
      <c r="U3519" s="578">
        <v>3.0445634963530899</v>
      </c>
      <c r="V3519" s="578">
        <v>973.41518974304097</v>
      </c>
      <c r="W3519" s="578">
        <v>0.87451347813839631</v>
      </c>
      <c r="X3519" s="578">
        <v>5.4688753409360857E-2</v>
      </c>
      <c r="Y3519" s="578">
        <v>1.939939876319835E-2</v>
      </c>
    </row>
    <row r="3520" spans="1:25" x14ac:dyDescent="0.3">
      <c r="A3520" s="310" t="s">
        <v>5927</v>
      </c>
      <c r="B3520" s="310" t="s">
        <v>2190</v>
      </c>
      <c r="C3520" s="310" t="s">
        <v>5578</v>
      </c>
      <c r="D3520" s="36">
        <v>14</v>
      </c>
      <c r="E3520" s="36">
        <v>2012</v>
      </c>
      <c r="F3520" s="578">
        <v>2.5999965958057998</v>
      </c>
      <c r="G3520" s="578">
        <v>799.92307154337504</v>
      </c>
      <c r="H3520" s="578">
        <v>0.63456249142200205</v>
      </c>
      <c r="I3520" s="578">
        <v>1.23626552143605E-2</v>
      </c>
      <c r="J3520" s="578">
        <v>1.5941805225641724E-2</v>
      </c>
      <c r="K3520" s="578">
        <v>2.9510159603989079</v>
      </c>
      <c r="L3520" s="578">
        <v>958.07206535339219</v>
      </c>
      <c r="M3520" s="578">
        <v>0.84364966074402481</v>
      </c>
      <c r="N3520" s="578">
        <v>5.0512845390585398E-2</v>
      </c>
      <c r="O3520" s="578">
        <v>1.9093601013688951E-2</v>
      </c>
      <c r="P3520" s="578">
        <v>2.5999965424094453</v>
      </c>
      <c r="Q3520" s="578">
        <v>799.92307662963799</v>
      </c>
      <c r="R3520" s="578">
        <v>0.63456246864764854</v>
      </c>
      <c r="S3520" s="578">
        <v>1.236265573982105E-2</v>
      </c>
      <c r="T3520" s="578">
        <v>1.5941805225641724E-2</v>
      </c>
      <c r="U3520" s="578">
        <v>2.9510160125894673</v>
      </c>
      <c r="V3520" s="578">
        <v>958.07206535339219</v>
      </c>
      <c r="W3520" s="578">
        <v>0.84364967365915255</v>
      </c>
      <c r="X3520" s="578">
        <v>5.0512845340108428E-2</v>
      </c>
      <c r="Y3520" s="578">
        <v>1.9093601013688951E-2</v>
      </c>
    </row>
    <row r="3521" spans="1:25" x14ac:dyDescent="0.3">
      <c r="A3521" s="310" t="s">
        <v>5928</v>
      </c>
      <c r="B3521" s="310" t="s">
        <v>2190</v>
      </c>
      <c r="C3521" s="310" t="s">
        <v>5578</v>
      </c>
      <c r="D3521" s="36">
        <v>15</v>
      </c>
      <c r="E3521" s="36">
        <v>2012</v>
      </c>
      <c r="F3521" s="578">
        <v>2.5335672406640648</v>
      </c>
      <c r="G3521" s="578">
        <v>798.36770566304494</v>
      </c>
      <c r="H3521" s="578">
        <v>0.63113007963587076</v>
      </c>
      <c r="I3521" s="578">
        <v>1.3563843447855051E-2</v>
      </c>
      <c r="J3521" s="578">
        <v>1.5910821821307722E-2</v>
      </c>
      <c r="K3521" s="578">
        <v>2.8683106192112602</v>
      </c>
      <c r="L3521" s="578">
        <v>947.09868748982694</v>
      </c>
      <c r="M3521" s="578">
        <v>0.82191010309907098</v>
      </c>
      <c r="N3521" s="578">
        <v>4.8003753713298104E-2</v>
      </c>
      <c r="O3521" s="578">
        <v>1.8874925017977724E-2</v>
      </c>
      <c r="P3521" s="578">
        <v>2.533567136348585</v>
      </c>
      <c r="Q3521" s="578">
        <v>798.36770566304494</v>
      </c>
      <c r="R3521" s="578">
        <v>0.63113011078955072</v>
      </c>
      <c r="S3521" s="578">
        <v>1.3563843972102949E-2</v>
      </c>
      <c r="T3521" s="578">
        <v>1.5910821821307722E-2</v>
      </c>
      <c r="U3521" s="578">
        <v>2.8683107744207375</v>
      </c>
      <c r="V3521" s="578">
        <v>947.098682403564</v>
      </c>
      <c r="W3521" s="578">
        <v>0.82191010823559374</v>
      </c>
      <c r="X3521" s="578">
        <v>4.800375160372515E-2</v>
      </c>
      <c r="Y3521" s="578">
        <v>1.8874925017977724E-2</v>
      </c>
    </row>
    <row r="3522" spans="1:25" x14ac:dyDescent="0.3">
      <c r="A3522" s="580" t="s">
        <v>5929</v>
      </c>
      <c r="B3522" s="580" t="s">
        <v>2190</v>
      </c>
      <c r="C3522" s="580" t="s">
        <v>5578</v>
      </c>
      <c r="D3522" s="581">
        <v>16</v>
      </c>
      <c r="E3522" s="581">
        <v>2012</v>
      </c>
      <c r="F3522" s="582">
        <v>2.5004734156688802</v>
      </c>
      <c r="G3522" s="582">
        <v>812.92341486612895</v>
      </c>
      <c r="H3522" s="582">
        <v>0.64347847182170848</v>
      </c>
      <c r="I3522" s="582">
        <v>1.5192242086262275E-2</v>
      </c>
      <c r="J3522" s="582">
        <v>1.6200893752587275E-2</v>
      </c>
      <c r="K3522" s="582">
        <v>2.8208639158861648</v>
      </c>
      <c r="L3522" s="582">
        <v>952.90229415893509</v>
      </c>
      <c r="M3522" s="582">
        <v>0.81588649497158794</v>
      </c>
      <c r="N3522" s="582">
        <v>4.7056311029943218E-2</v>
      </c>
      <c r="O3522" s="582">
        <v>1.8990559425825823E-2</v>
      </c>
      <c r="P3522" s="582">
        <v>2.5004736242887322</v>
      </c>
      <c r="Q3522" s="582">
        <v>812.92341486612895</v>
      </c>
      <c r="R3522" s="582">
        <v>0.64347849372097654</v>
      </c>
      <c r="S3522" s="582">
        <v>1.5192240534133749E-2</v>
      </c>
      <c r="T3522" s="582">
        <v>1.6200893752587275E-2</v>
      </c>
      <c r="U3522" s="582">
        <v>2.8208638115780373</v>
      </c>
      <c r="V3522" s="582">
        <v>952.90228398640909</v>
      </c>
      <c r="W3522" s="582">
        <v>0.8158865079820613</v>
      </c>
      <c r="X3522" s="582">
        <v>4.7056307939783402E-2</v>
      </c>
      <c r="Y3522" s="582">
        <v>1.8990559425825823E-2</v>
      </c>
    </row>
    <row r="3523" spans="1:25" x14ac:dyDescent="0.3">
      <c r="A3523" s="310" t="s">
        <v>5930</v>
      </c>
      <c r="B3523" s="310" t="s">
        <v>2190</v>
      </c>
      <c r="C3523" s="310" t="s">
        <v>5578</v>
      </c>
      <c r="D3523" s="36">
        <v>1</v>
      </c>
      <c r="E3523" s="36">
        <v>2020</v>
      </c>
      <c r="F3523" s="578">
        <v>2.7497336225693076</v>
      </c>
      <c r="G3523" s="578">
        <v>6093.707366943353</v>
      </c>
      <c r="H3523" s="578">
        <v>4.13561623815621</v>
      </c>
      <c r="I3523" s="578">
        <v>3.1365881038709575E-2</v>
      </c>
      <c r="J3523" s="578">
        <v>4.0543189427504872E-2</v>
      </c>
      <c r="K3523" s="578">
        <v>2.7656693730356525</v>
      </c>
      <c r="L3523" s="578">
        <v>6130.1744232177671</v>
      </c>
      <c r="M3523" s="578">
        <v>4.157343805161263</v>
      </c>
      <c r="N3523" s="578">
        <v>3.1560970557090152E-2</v>
      </c>
      <c r="O3523" s="578">
        <v>4.0785804992386397E-2</v>
      </c>
      <c r="P3523" s="578">
        <v>2.7497337268831998</v>
      </c>
      <c r="Q3523" s="578">
        <v>6093.707366943353</v>
      </c>
      <c r="R3523" s="578">
        <v>4.135616280461055</v>
      </c>
      <c r="S3523" s="578">
        <v>3.1365881043257049E-2</v>
      </c>
      <c r="T3523" s="578">
        <v>4.054318995137382E-2</v>
      </c>
      <c r="U3523" s="578">
        <v>2.765669477345865</v>
      </c>
      <c r="V3523" s="578">
        <v>6130.1743164062445</v>
      </c>
      <c r="W3523" s="578">
        <v>4.1573437908955349</v>
      </c>
      <c r="X3523" s="578">
        <v>3.1560967483073847E-2</v>
      </c>
      <c r="Y3523" s="578">
        <v>4.0785804992386397E-2</v>
      </c>
    </row>
    <row r="3524" spans="1:25" x14ac:dyDescent="0.3">
      <c r="A3524" s="310" t="s">
        <v>5931</v>
      </c>
      <c r="B3524" s="310" t="s">
        <v>2190</v>
      </c>
      <c r="C3524" s="310" t="s">
        <v>5578</v>
      </c>
      <c r="D3524" s="36">
        <v>2</v>
      </c>
      <c r="E3524" s="36">
        <v>2020</v>
      </c>
      <c r="F3524" s="578">
        <v>1.4998913878422326</v>
      </c>
      <c r="G3524" s="578">
        <v>3106.1839065551699</v>
      </c>
      <c r="H3524" s="578">
        <v>2.17559613485597</v>
      </c>
      <c r="I3524" s="578">
        <v>1.5930944775012224E-2</v>
      </c>
      <c r="J3524" s="578">
        <v>2.0666333070645672E-2</v>
      </c>
      <c r="K3524" s="578">
        <v>1.517932650377865</v>
      </c>
      <c r="L3524" s="578">
        <v>3148.4860254923451</v>
      </c>
      <c r="M3524" s="578">
        <v>2.2015105804797073</v>
      </c>
      <c r="N3524" s="578">
        <v>1.6178488261706026E-2</v>
      </c>
      <c r="O3524" s="578">
        <v>2.09477729707335E-2</v>
      </c>
      <c r="P3524" s="578">
        <v>1.4998913356907275</v>
      </c>
      <c r="Q3524" s="578">
        <v>3106.1839065551699</v>
      </c>
      <c r="R3524" s="578">
        <v>2.1755961664954699</v>
      </c>
      <c r="S3524" s="578">
        <v>1.5930944770085824E-2</v>
      </c>
      <c r="T3524" s="578">
        <v>2.0666333070645672E-2</v>
      </c>
      <c r="U3524" s="578">
        <v>1.5179327025293377</v>
      </c>
      <c r="V3524" s="578">
        <v>3148.4860254923451</v>
      </c>
      <c r="W3524" s="578">
        <v>2.2015106359588827</v>
      </c>
      <c r="X3524" s="578">
        <v>1.61784872434509E-2</v>
      </c>
      <c r="Y3524" s="578">
        <v>2.09477729707335E-2</v>
      </c>
    </row>
    <row r="3525" spans="1:25" x14ac:dyDescent="0.3">
      <c r="A3525" s="310" t="s">
        <v>5932</v>
      </c>
      <c r="B3525" s="310" t="s">
        <v>2190</v>
      </c>
      <c r="C3525" s="310" t="s">
        <v>5578</v>
      </c>
      <c r="D3525" s="36">
        <v>3</v>
      </c>
      <c r="E3525" s="36">
        <v>2020</v>
      </c>
      <c r="F3525" s="578">
        <v>0.98204191029844723</v>
      </c>
      <c r="G3525" s="578">
        <v>1901.3964703877725</v>
      </c>
      <c r="H3525" s="578">
        <v>1.3004164713450574</v>
      </c>
      <c r="I3525" s="578">
        <v>9.1836497439317065E-3</v>
      </c>
      <c r="J3525" s="578">
        <v>1.2650524120544949E-2</v>
      </c>
      <c r="K3525" s="578">
        <v>0.9777461326380954</v>
      </c>
      <c r="L3525" s="578">
        <v>1901.0502599080323</v>
      </c>
      <c r="M3525" s="578">
        <v>1.302170274430555</v>
      </c>
      <c r="N3525" s="578">
        <v>9.2426967174408931E-3</v>
      </c>
      <c r="O3525" s="578">
        <v>1.264822610149465E-2</v>
      </c>
      <c r="P3525" s="578">
        <v>0.98204183206738738</v>
      </c>
      <c r="Q3525" s="578">
        <v>1901.3964703877725</v>
      </c>
      <c r="R3525" s="578">
        <v>1.3004165066722575</v>
      </c>
      <c r="S3525" s="578">
        <v>9.183649310102732E-3</v>
      </c>
      <c r="T3525" s="578">
        <v>1.2650524120544949E-2</v>
      </c>
      <c r="U3525" s="578">
        <v>0.97774613356892681</v>
      </c>
      <c r="V3525" s="578">
        <v>1901.05031204223</v>
      </c>
      <c r="W3525" s="578">
        <v>1.3021703792043475</v>
      </c>
      <c r="X3525" s="578">
        <v>9.2426964456156623E-3</v>
      </c>
      <c r="Y3525" s="578">
        <v>1.2648226620512975E-2</v>
      </c>
    </row>
    <row r="3526" spans="1:25" x14ac:dyDescent="0.3">
      <c r="A3526" s="310" t="s">
        <v>5933</v>
      </c>
      <c r="B3526" s="310" t="s">
        <v>2190</v>
      </c>
      <c r="C3526" s="310" t="s">
        <v>5578</v>
      </c>
      <c r="D3526" s="36">
        <v>4</v>
      </c>
      <c r="E3526" s="36">
        <v>2020</v>
      </c>
      <c r="F3526" s="578">
        <v>0.82648722479799075</v>
      </c>
      <c r="G3526" s="578">
        <v>1548.2710558573376</v>
      </c>
      <c r="H3526" s="578">
        <v>1.0073911341505641</v>
      </c>
      <c r="I3526" s="578">
        <v>6.9568355118387101E-3</v>
      </c>
      <c r="J3526" s="578">
        <v>1.0301100575209866E-2</v>
      </c>
      <c r="K3526" s="578">
        <v>0.84073477067908176</v>
      </c>
      <c r="L3526" s="578">
        <v>1574.1005058288524</v>
      </c>
      <c r="M3526" s="578">
        <v>1.0326256550955153</v>
      </c>
      <c r="N3526" s="578">
        <v>7.1343446789266301E-3</v>
      </c>
      <c r="O3526" s="578">
        <v>1.0472950564386902E-2</v>
      </c>
      <c r="P3526" s="578">
        <v>0.8264872406320285</v>
      </c>
      <c r="Q3526" s="578">
        <v>1548.2710558573376</v>
      </c>
      <c r="R3526" s="578">
        <v>1.0073911710748351</v>
      </c>
      <c r="S3526" s="578">
        <v>6.9568351573442025E-3</v>
      </c>
      <c r="T3526" s="578">
        <v>1.0301100575209866E-2</v>
      </c>
      <c r="U3526" s="578">
        <v>0.84073480669178424</v>
      </c>
      <c r="V3526" s="578">
        <v>1574.1005058288524</v>
      </c>
      <c r="W3526" s="578">
        <v>1.0326256643708467</v>
      </c>
      <c r="X3526" s="578">
        <v>7.1343448842071623E-3</v>
      </c>
      <c r="Y3526" s="578">
        <v>1.0472950564386902E-2</v>
      </c>
    </row>
    <row r="3527" spans="1:25" x14ac:dyDescent="0.3">
      <c r="A3527" s="310" t="s">
        <v>5934</v>
      </c>
      <c r="B3527" s="310" t="s">
        <v>2190</v>
      </c>
      <c r="C3527" s="310" t="s">
        <v>5578</v>
      </c>
      <c r="D3527" s="36">
        <v>5</v>
      </c>
      <c r="E3527" s="36">
        <v>2020</v>
      </c>
      <c r="F3527" s="578">
        <v>0.7370111095899855</v>
      </c>
      <c r="G3527" s="578">
        <v>1345.4648030598901</v>
      </c>
      <c r="H3527" s="578">
        <v>0.83362418364928648</v>
      </c>
      <c r="I3527" s="578">
        <v>5.7890149859455599E-3</v>
      </c>
      <c r="J3527" s="578">
        <v>8.9517615463895091E-3</v>
      </c>
      <c r="K3527" s="578">
        <v>0.77552004748187575</v>
      </c>
      <c r="L3527" s="578">
        <v>1411.1425081888774</v>
      </c>
      <c r="M3527" s="578">
        <v>0.88969742513775874</v>
      </c>
      <c r="N3527" s="578">
        <v>6.3054781083640831E-3</v>
      </c>
      <c r="O3527" s="578">
        <v>9.3887409117693662E-3</v>
      </c>
      <c r="P3527" s="578">
        <v>0.73701111610818248</v>
      </c>
      <c r="Q3527" s="578">
        <v>1345.4648030598901</v>
      </c>
      <c r="R3527" s="578">
        <v>0.83362417029426628</v>
      </c>
      <c r="S3527" s="578">
        <v>5.7890152419872651E-3</v>
      </c>
      <c r="T3527" s="578">
        <v>8.9517615463895091E-3</v>
      </c>
      <c r="U3527" s="578">
        <v>0.77552009063469007</v>
      </c>
      <c r="V3527" s="578">
        <v>1411.1424560546825</v>
      </c>
      <c r="W3527" s="578">
        <v>0.88969747895559181</v>
      </c>
      <c r="X3527" s="578">
        <v>6.3054784770315495E-3</v>
      </c>
      <c r="Y3527" s="578">
        <v>9.38874101848341E-3</v>
      </c>
    </row>
    <row r="3528" spans="1:25" x14ac:dyDescent="0.3">
      <c r="A3528" s="310" t="s">
        <v>5935</v>
      </c>
      <c r="B3528" s="310" t="s">
        <v>2190</v>
      </c>
      <c r="C3528" s="310" t="s">
        <v>5578</v>
      </c>
      <c r="D3528" s="36">
        <v>6</v>
      </c>
      <c r="E3528" s="36">
        <v>2020</v>
      </c>
      <c r="F3528" s="578">
        <v>0.64451527155315069</v>
      </c>
      <c r="G3528" s="578">
        <v>1167.2943725585874</v>
      </c>
      <c r="H3528" s="578">
        <v>0.68666725359435032</v>
      </c>
      <c r="I3528" s="578">
        <v>4.6405298071476829E-3</v>
      </c>
      <c r="J3528" s="578">
        <v>7.7663457292752921E-3</v>
      </c>
      <c r="K3528" s="578">
        <v>0.70618926893428058</v>
      </c>
      <c r="L3528" s="578">
        <v>1271.3981068929002</v>
      </c>
      <c r="M3528" s="578">
        <v>0.76933658144995754</v>
      </c>
      <c r="N3528" s="578">
        <v>5.9137949255045853E-3</v>
      </c>
      <c r="O3528" s="578">
        <v>8.4589822217822023E-3</v>
      </c>
      <c r="P3528" s="578">
        <v>0.64451525572271318</v>
      </c>
      <c r="Q3528" s="578">
        <v>1167.2943725585874</v>
      </c>
      <c r="R3528" s="578">
        <v>0.68666726942865319</v>
      </c>
      <c r="S3528" s="578">
        <v>4.6405297014568197E-3</v>
      </c>
      <c r="T3528" s="578">
        <v>7.7663456759182693E-3</v>
      </c>
      <c r="U3528" s="578">
        <v>0.70618929004843722</v>
      </c>
      <c r="V3528" s="578">
        <v>1271.3980026245076</v>
      </c>
      <c r="W3528" s="578">
        <v>0.76933661210659876</v>
      </c>
      <c r="X3528" s="578">
        <v>5.9137947161502728E-3</v>
      </c>
      <c r="Y3528" s="578">
        <v>8.4589822217822023E-3</v>
      </c>
    </row>
    <row r="3529" spans="1:25" x14ac:dyDescent="0.3">
      <c r="A3529" s="310" t="s">
        <v>5936</v>
      </c>
      <c r="B3529" s="310" t="s">
        <v>2190</v>
      </c>
      <c r="C3529" s="310" t="s">
        <v>5578</v>
      </c>
      <c r="D3529" s="36">
        <v>7</v>
      </c>
      <c r="E3529" s="36">
        <v>2020</v>
      </c>
      <c r="F3529" s="578">
        <v>0.65994960115794221</v>
      </c>
      <c r="G3529" s="578">
        <v>1135.7139587402298</v>
      </c>
      <c r="H3529" s="578">
        <v>0.63871211835400221</v>
      </c>
      <c r="I3529" s="578">
        <v>5.3826262182117973E-3</v>
      </c>
      <c r="J3529" s="578">
        <v>7.5562381971394626E-3</v>
      </c>
      <c r="K3529" s="578">
        <v>0.7301761640552793</v>
      </c>
      <c r="L3529" s="578">
        <v>1256.6595904032349</v>
      </c>
      <c r="M3529" s="578">
        <v>0.7259996539144894</v>
      </c>
      <c r="N3529" s="578">
        <v>9.420571818698889E-3</v>
      </c>
      <c r="O3529" s="578">
        <v>8.3609137994547639E-3</v>
      </c>
      <c r="P3529" s="578">
        <v>0.65994963592627676</v>
      </c>
      <c r="Q3529" s="578">
        <v>1135.7139587402298</v>
      </c>
      <c r="R3529" s="578">
        <v>0.63871214845645774</v>
      </c>
      <c r="S3529" s="578">
        <v>5.3826265825402172E-3</v>
      </c>
      <c r="T3529" s="578">
        <v>7.5562384081422325E-3</v>
      </c>
      <c r="U3529" s="578">
        <v>0.73017620255308147</v>
      </c>
      <c r="V3529" s="578">
        <v>1256.6595904032349</v>
      </c>
      <c r="W3529" s="578">
        <v>0.72599968680636517</v>
      </c>
      <c r="X3529" s="578">
        <v>9.420572073016345E-3</v>
      </c>
      <c r="Y3529" s="578">
        <v>8.3609137994547639E-3</v>
      </c>
    </row>
    <row r="3530" spans="1:25" x14ac:dyDescent="0.3">
      <c r="A3530" s="310" t="s">
        <v>5937</v>
      </c>
      <c r="B3530" s="310" t="s">
        <v>2190</v>
      </c>
      <c r="C3530" s="310" t="s">
        <v>5578</v>
      </c>
      <c r="D3530" s="36">
        <v>8</v>
      </c>
      <c r="E3530" s="36">
        <v>2020</v>
      </c>
      <c r="F3530" s="578">
        <v>0.61277235141895381</v>
      </c>
      <c r="G3530" s="578">
        <v>982.82242774963299</v>
      </c>
      <c r="H3530" s="578">
        <v>0.52397954231946631</v>
      </c>
      <c r="I3530" s="578">
        <v>5.7912666522383846E-3</v>
      </c>
      <c r="J3530" s="578">
        <v>6.5390027593821252E-3</v>
      </c>
      <c r="K3530" s="578">
        <v>0.69503307179453988</v>
      </c>
      <c r="L3530" s="578">
        <v>1127.4229189554799</v>
      </c>
      <c r="M3530" s="578">
        <v>0.61999037898961673</v>
      </c>
      <c r="N3530" s="578">
        <v>1.491597785862565E-2</v>
      </c>
      <c r="O3530" s="578">
        <v>7.501080506093178E-3</v>
      </c>
      <c r="P3530" s="578">
        <v>0.61277238835986214</v>
      </c>
      <c r="Q3530" s="578">
        <v>982.82242774963299</v>
      </c>
      <c r="R3530" s="578">
        <v>0.52397952484322208</v>
      </c>
      <c r="S3530" s="578">
        <v>5.7912666518783792E-3</v>
      </c>
      <c r="T3530" s="578">
        <v>6.5390028127391472E-3</v>
      </c>
      <c r="U3530" s="578">
        <v>0.69503310935895468</v>
      </c>
      <c r="V3530" s="578">
        <v>1127.4229189554799</v>
      </c>
      <c r="W3530" s="578">
        <v>0.6199904286604575</v>
      </c>
      <c r="X3530" s="578">
        <v>1.49159783883684E-2</v>
      </c>
      <c r="Y3530" s="578">
        <v>7.5010805036678577E-3</v>
      </c>
    </row>
    <row r="3531" spans="1:25" x14ac:dyDescent="0.3">
      <c r="A3531" s="310" t="s">
        <v>5938</v>
      </c>
      <c r="B3531" s="310" t="s">
        <v>2190</v>
      </c>
      <c r="C3531" s="310" t="s">
        <v>5578</v>
      </c>
      <c r="D3531" s="36">
        <v>9</v>
      </c>
      <c r="E3531" s="36">
        <v>2020</v>
      </c>
      <c r="F3531" s="578">
        <v>0.62011945328642504</v>
      </c>
      <c r="G3531" s="578">
        <v>934.65376154581645</v>
      </c>
      <c r="H3531" s="578">
        <v>0.46741310073336173</v>
      </c>
      <c r="I3531" s="578">
        <v>6.5917451580048622E-3</v>
      </c>
      <c r="J3531" s="578">
        <v>6.2185230005222004E-3</v>
      </c>
      <c r="K3531" s="578">
        <v>0.709515396113649</v>
      </c>
      <c r="L3531" s="578">
        <v>1094.746575673415</v>
      </c>
      <c r="M3531" s="578">
        <v>0.56788716980236043</v>
      </c>
      <c r="N3531" s="578">
        <v>2.3912942277244501E-2</v>
      </c>
      <c r="O3531" s="578">
        <v>7.2836676845326968E-3</v>
      </c>
      <c r="P3531" s="578">
        <v>0.62011950482064948</v>
      </c>
      <c r="Q3531" s="578">
        <v>934.65376663207951</v>
      </c>
      <c r="R3531" s="578">
        <v>0.46741312373508898</v>
      </c>
      <c r="S3531" s="578">
        <v>6.5917456167123075E-3</v>
      </c>
      <c r="T3531" s="578">
        <v>6.2185230005222004E-3</v>
      </c>
      <c r="U3531" s="578">
        <v>0.70951543802369521</v>
      </c>
      <c r="V3531" s="578">
        <v>1094.746575673415</v>
      </c>
      <c r="W3531" s="578">
        <v>0.56788717212536199</v>
      </c>
      <c r="X3531" s="578">
        <v>2.391294227739605E-2</v>
      </c>
      <c r="Y3531" s="578">
        <v>7.2836676845326968E-3</v>
      </c>
    </row>
    <row r="3532" spans="1:25" x14ac:dyDescent="0.3">
      <c r="A3532" s="310" t="s">
        <v>5939</v>
      </c>
      <c r="B3532" s="310" t="s">
        <v>2190</v>
      </c>
      <c r="C3532" s="310" t="s">
        <v>5578</v>
      </c>
      <c r="D3532" s="36">
        <v>10</v>
      </c>
      <c r="E3532" s="36">
        <v>2020</v>
      </c>
      <c r="F3532" s="578">
        <v>0.62642952880631231</v>
      </c>
      <c r="G3532" s="578">
        <v>897.15578301747564</v>
      </c>
      <c r="H3532" s="578">
        <v>0.4231306536275945</v>
      </c>
      <c r="I3532" s="578">
        <v>7.2219465108294828E-3</v>
      </c>
      <c r="J3532" s="578">
        <v>5.9690352403170702E-3</v>
      </c>
      <c r="K3532" s="578">
        <v>0.71959962229518193</v>
      </c>
      <c r="L3532" s="578">
        <v>1066.4704100290876</v>
      </c>
      <c r="M3532" s="578">
        <v>0.52744943395085353</v>
      </c>
      <c r="N3532" s="578">
        <v>3.1639845542031197E-2</v>
      </c>
      <c r="O3532" s="578">
        <v>7.0955388752433103E-3</v>
      </c>
      <c r="P3532" s="578">
        <v>0.62642950831877831</v>
      </c>
      <c r="Q3532" s="578">
        <v>897.15578842163018</v>
      </c>
      <c r="R3532" s="578">
        <v>0.42313065962828922</v>
      </c>
      <c r="S3532" s="578">
        <v>7.2219464124145781E-3</v>
      </c>
      <c r="T3532" s="578">
        <v>5.9690351869600474E-3</v>
      </c>
      <c r="U3532" s="578">
        <v>0.71959968376401628</v>
      </c>
      <c r="V3532" s="578">
        <v>1066.4704100290876</v>
      </c>
      <c r="W3532" s="578">
        <v>0.52744943690474078</v>
      </c>
      <c r="X3532" s="578">
        <v>3.1639844500811351E-2</v>
      </c>
      <c r="Y3532" s="578">
        <v>7.0955388752433103E-3</v>
      </c>
    </row>
    <row r="3533" spans="1:25" x14ac:dyDescent="0.3">
      <c r="A3533" s="310" t="s">
        <v>5940</v>
      </c>
      <c r="B3533" s="310" t="s">
        <v>2190</v>
      </c>
      <c r="C3533" s="310" t="s">
        <v>5578</v>
      </c>
      <c r="D3533" s="36">
        <v>11</v>
      </c>
      <c r="E3533" s="36">
        <v>2020</v>
      </c>
      <c r="F3533" s="578">
        <v>0.63629819580484026</v>
      </c>
      <c r="G3533" s="578">
        <v>866.90145111083928</v>
      </c>
      <c r="H3533" s="578">
        <v>0.38539204362223201</v>
      </c>
      <c r="I3533" s="578">
        <v>7.787736058143457E-3</v>
      </c>
      <c r="J3533" s="578">
        <v>5.7677472796058248E-3</v>
      </c>
      <c r="K3533" s="578">
        <v>0.7280454412697468</v>
      </c>
      <c r="L3533" s="578">
        <v>1036.8298956553099</v>
      </c>
      <c r="M3533" s="578">
        <v>0.4871046975955925</v>
      </c>
      <c r="N3533" s="578">
        <v>3.4897383092963197E-2</v>
      </c>
      <c r="O3533" s="578">
        <v>6.8983291397065197E-3</v>
      </c>
      <c r="P3533" s="578">
        <v>0.63629820015205452</v>
      </c>
      <c r="Q3533" s="578">
        <v>866.90145111083928</v>
      </c>
      <c r="R3533" s="578">
        <v>0.38539205599060228</v>
      </c>
      <c r="S3533" s="578">
        <v>7.7877358422900472E-3</v>
      </c>
      <c r="T3533" s="578">
        <v>5.7677472796058248E-3</v>
      </c>
      <c r="U3533" s="578">
        <v>0.72804549839293964</v>
      </c>
      <c r="V3533" s="578">
        <v>1036.8298956553099</v>
      </c>
      <c r="W3533" s="578">
        <v>0.48710469990388999</v>
      </c>
      <c r="X3533" s="578">
        <v>3.4897385747020303E-2</v>
      </c>
      <c r="Y3533" s="578">
        <v>6.8983291372811993E-3</v>
      </c>
    </row>
    <row r="3534" spans="1:25" x14ac:dyDescent="0.3">
      <c r="A3534" s="310" t="s">
        <v>5941</v>
      </c>
      <c r="B3534" s="310" t="s">
        <v>2190</v>
      </c>
      <c r="C3534" s="310" t="s">
        <v>5578</v>
      </c>
      <c r="D3534" s="36">
        <v>12</v>
      </c>
      <c r="E3534" s="36">
        <v>2020</v>
      </c>
      <c r="F3534" s="578">
        <v>0.64437246429564699</v>
      </c>
      <c r="G3534" s="578">
        <v>842.14789962768521</v>
      </c>
      <c r="H3534" s="578">
        <v>0.35451441047325671</v>
      </c>
      <c r="I3534" s="578">
        <v>8.2506526305981698E-3</v>
      </c>
      <c r="J3534" s="578">
        <v>5.6030537719683055E-3</v>
      </c>
      <c r="K3534" s="578">
        <v>0.73306566570894893</v>
      </c>
      <c r="L3534" s="578">
        <v>1008.5447591145797</v>
      </c>
      <c r="M3534" s="578">
        <v>0.4507201534097473</v>
      </c>
      <c r="N3534" s="578">
        <v>3.4163591909570301E-2</v>
      </c>
      <c r="O3534" s="578">
        <v>6.7101369883554654E-3</v>
      </c>
      <c r="P3534" s="578">
        <v>0.64437252141728596</v>
      </c>
      <c r="Q3534" s="578">
        <v>842.14791488647415</v>
      </c>
      <c r="R3534" s="578">
        <v>0.35451441634783454</v>
      </c>
      <c r="S3534" s="578">
        <v>8.2506528984443595E-3</v>
      </c>
      <c r="T3534" s="578">
        <v>5.6030539781204373E-3</v>
      </c>
      <c r="U3534" s="578">
        <v>0.73306569582326553</v>
      </c>
      <c r="V3534" s="578">
        <v>1008.5447645187343</v>
      </c>
      <c r="W3534" s="578">
        <v>0.45072017274984899</v>
      </c>
      <c r="X3534" s="578">
        <v>3.4163592957308198E-2</v>
      </c>
      <c r="Y3534" s="578">
        <v>6.7101369883554654E-3</v>
      </c>
    </row>
    <row r="3535" spans="1:25" x14ac:dyDescent="0.3">
      <c r="A3535" s="310" t="s">
        <v>5942</v>
      </c>
      <c r="B3535" s="310" t="s">
        <v>2190</v>
      </c>
      <c r="C3535" s="310" t="s">
        <v>5578</v>
      </c>
      <c r="D3535" s="36">
        <v>13</v>
      </c>
      <c r="E3535" s="36">
        <v>2020</v>
      </c>
      <c r="F3535" s="578">
        <v>0.61887246554026798</v>
      </c>
      <c r="G3535" s="578">
        <v>784.70543034871389</v>
      </c>
      <c r="H3535" s="578">
        <v>0.31937452950069173</v>
      </c>
      <c r="I3535" s="578">
        <v>8.2375514736744027E-3</v>
      </c>
      <c r="J3535" s="578">
        <v>5.2208716297172907E-3</v>
      </c>
      <c r="K3535" s="578">
        <v>0.70542017248973754</v>
      </c>
      <c r="L3535" s="578">
        <v>947.90320968627884</v>
      </c>
      <c r="M3535" s="578">
        <v>0.4106313601774515</v>
      </c>
      <c r="N3535" s="578">
        <v>3.1960942544325577E-2</v>
      </c>
      <c r="O3535" s="578">
        <v>6.3066718576010247E-3</v>
      </c>
      <c r="P3535" s="578">
        <v>0.618872507138301</v>
      </c>
      <c r="Q3535" s="578">
        <v>784.705430348714</v>
      </c>
      <c r="R3535" s="578">
        <v>0.31937452811113526</v>
      </c>
      <c r="S3535" s="578">
        <v>8.2375510514793825E-3</v>
      </c>
      <c r="T3535" s="578">
        <v>5.2208715787855874E-3</v>
      </c>
      <c r="U3535" s="578">
        <v>0.70542019328770256</v>
      </c>
      <c r="V3535" s="578">
        <v>947.90322017669621</v>
      </c>
      <c r="W3535" s="578">
        <v>0.41063137527900478</v>
      </c>
      <c r="X3535" s="578">
        <v>3.1960946609160552E-2</v>
      </c>
      <c r="Y3535" s="578">
        <v>6.3066718576010247E-3</v>
      </c>
    </row>
    <row r="3536" spans="1:25" x14ac:dyDescent="0.3">
      <c r="A3536" s="310" t="s">
        <v>5943</v>
      </c>
      <c r="B3536" s="310" t="s">
        <v>2190</v>
      </c>
      <c r="C3536" s="310" t="s">
        <v>5578</v>
      </c>
      <c r="D3536" s="36">
        <v>14</v>
      </c>
      <c r="E3536" s="36">
        <v>2020</v>
      </c>
      <c r="F3536" s="578">
        <v>0.59859453893771275</v>
      </c>
      <c r="G3536" s="578">
        <v>777.74828275044729</v>
      </c>
      <c r="H3536" s="578">
        <v>0.31409426252715322</v>
      </c>
      <c r="I3536" s="578">
        <v>8.8903750580584494E-3</v>
      </c>
      <c r="J3536" s="578">
        <v>5.1745854434557224E-3</v>
      </c>
      <c r="K3536" s="578">
        <v>0.68151825741676908</v>
      </c>
      <c r="L3536" s="578">
        <v>932.13625590006473</v>
      </c>
      <c r="M3536" s="578">
        <v>0.39811795921203397</v>
      </c>
      <c r="N3536" s="578">
        <v>2.9567795782213552E-2</v>
      </c>
      <c r="O3536" s="578">
        <v>6.2017715657323846E-3</v>
      </c>
      <c r="P3536" s="578">
        <v>0.59859452341619057</v>
      </c>
      <c r="Q3536" s="578">
        <v>777.74828275044729</v>
      </c>
      <c r="R3536" s="578">
        <v>0.31409426052414302</v>
      </c>
      <c r="S3536" s="578">
        <v>8.8903752710317897E-3</v>
      </c>
      <c r="T3536" s="578">
        <v>5.1745855453191273E-3</v>
      </c>
      <c r="U3536" s="578">
        <v>0.68151823258253297</v>
      </c>
      <c r="V3536" s="578">
        <v>932.13625590006473</v>
      </c>
      <c r="W3536" s="578">
        <v>0.39811795469828748</v>
      </c>
      <c r="X3536" s="578">
        <v>2.9567796840334851E-2</v>
      </c>
      <c r="Y3536" s="578">
        <v>6.2017716166640896E-3</v>
      </c>
    </row>
    <row r="3537" spans="1:25" x14ac:dyDescent="0.3">
      <c r="A3537" s="310" t="s">
        <v>5944</v>
      </c>
      <c r="B3537" s="310" t="s">
        <v>2190</v>
      </c>
      <c r="C3537" s="310" t="s">
        <v>5578</v>
      </c>
      <c r="D3537" s="36">
        <v>15</v>
      </c>
      <c r="E3537" s="36">
        <v>2020</v>
      </c>
      <c r="F3537" s="578">
        <v>0.58152704195784555</v>
      </c>
      <c r="G3537" s="578">
        <v>775.38467184702495</v>
      </c>
      <c r="H3537" s="578">
        <v>0.3116029599837018</v>
      </c>
      <c r="I3537" s="578">
        <v>9.5061394109355463E-3</v>
      </c>
      <c r="J3537" s="578">
        <v>5.1588588685262931E-3</v>
      </c>
      <c r="K3537" s="578">
        <v>0.6604693905816813</v>
      </c>
      <c r="L3537" s="578">
        <v>920.65691947936978</v>
      </c>
      <c r="M3537" s="578">
        <v>0.38897790402855426</v>
      </c>
      <c r="N3537" s="578">
        <v>2.8097975112738448E-2</v>
      </c>
      <c r="O3537" s="578">
        <v>6.1253983100565722E-3</v>
      </c>
      <c r="P3537" s="578">
        <v>0.58152700594670592</v>
      </c>
      <c r="Q3537" s="578">
        <v>775.38468233744243</v>
      </c>
      <c r="R3537" s="578">
        <v>0.31160299433675648</v>
      </c>
      <c r="S3537" s="578">
        <v>9.5061398789463656E-3</v>
      </c>
      <c r="T3537" s="578">
        <v>5.1588588175945881E-3</v>
      </c>
      <c r="U3537" s="578">
        <v>0.66046939586178122</v>
      </c>
      <c r="V3537" s="578">
        <v>920.65691947936978</v>
      </c>
      <c r="W3537" s="578">
        <v>0.38897791090971573</v>
      </c>
      <c r="X3537" s="578">
        <v>2.8097978246326673E-2</v>
      </c>
      <c r="Y3537" s="578">
        <v>6.1253984119199805E-3</v>
      </c>
    </row>
    <row r="3538" spans="1:25" x14ac:dyDescent="0.3">
      <c r="A3538" s="580" t="s">
        <v>5945</v>
      </c>
      <c r="B3538" s="580" t="s">
        <v>2190</v>
      </c>
      <c r="C3538" s="580" t="s">
        <v>5578</v>
      </c>
      <c r="D3538" s="581">
        <v>16</v>
      </c>
      <c r="E3538" s="581">
        <v>2020</v>
      </c>
      <c r="F3538" s="582">
        <v>0.57183778558961229</v>
      </c>
      <c r="G3538" s="582">
        <v>789.31092611948577</v>
      </c>
      <c r="H3538" s="582">
        <v>0.31621124818593627</v>
      </c>
      <c r="I3538" s="582">
        <v>1.03928548293197E-2</v>
      </c>
      <c r="J3538" s="582">
        <v>5.2515150697824212E-3</v>
      </c>
      <c r="K3538" s="582">
        <v>0.64737664303644671</v>
      </c>
      <c r="L3538" s="582">
        <v>926.06421343485465</v>
      </c>
      <c r="M3538" s="582">
        <v>0.38702574487100055</v>
      </c>
      <c r="N3538" s="582">
        <v>2.7537581627939248E-2</v>
      </c>
      <c r="O3538" s="582">
        <v>6.1613721530496424E-3</v>
      </c>
      <c r="P3538" s="582">
        <v>0.57183776975661693</v>
      </c>
      <c r="Q3538" s="582">
        <v>789.31092071533135</v>
      </c>
      <c r="R3538" s="582">
        <v>0.31621125715650999</v>
      </c>
      <c r="S3538" s="582">
        <v>1.0392855354704477E-2</v>
      </c>
      <c r="T3538" s="582">
        <v>5.2515151231394431E-3</v>
      </c>
      <c r="U3538" s="582">
        <v>0.64737665390239796</v>
      </c>
      <c r="V3538" s="582">
        <v>926.06420834859171</v>
      </c>
      <c r="W3538" s="582">
        <v>0.38702575406212675</v>
      </c>
      <c r="X3538" s="582">
        <v>2.753758421302635E-2</v>
      </c>
      <c r="Y3538" s="582">
        <v>6.1613721530496424E-3</v>
      </c>
    </row>
    <row r="3539" spans="1:25" x14ac:dyDescent="0.3">
      <c r="A3539" s="310" t="s">
        <v>5946</v>
      </c>
      <c r="B3539" s="310" t="s">
        <v>2190</v>
      </c>
      <c r="C3539" s="310" t="s">
        <v>5578</v>
      </c>
      <c r="D3539" s="36">
        <v>1</v>
      </c>
      <c r="E3539" s="36">
        <v>2030</v>
      </c>
      <c r="F3539" s="578">
        <v>1.2229695965898824</v>
      </c>
      <c r="G3539" s="578">
        <v>5961.9569193522075</v>
      </c>
      <c r="H3539" s="578">
        <v>2.8149000359474727</v>
      </c>
      <c r="I3539" s="578">
        <v>3.1161739562245751E-2</v>
      </c>
      <c r="J3539" s="578">
        <v>3.9751897449605125E-2</v>
      </c>
      <c r="K3539" s="578">
        <v>1.2288899915117726</v>
      </c>
      <c r="L3539" s="578">
        <v>5997.6351725260374</v>
      </c>
      <c r="M3539" s="578">
        <v>2.8301561080546223</v>
      </c>
      <c r="N3539" s="578">
        <v>3.1370818656038524E-2</v>
      </c>
      <c r="O3539" s="578">
        <v>3.9989778810801575E-2</v>
      </c>
      <c r="P3539" s="578">
        <v>1.22296954443739</v>
      </c>
      <c r="Q3539" s="578">
        <v>5961.9570210774673</v>
      </c>
      <c r="R3539" s="578">
        <v>2.8149000344455954</v>
      </c>
      <c r="S3539" s="578">
        <v>3.1161739038452603E-2</v>
      </c>
      <c r="T3539" s="578">
        <v>3.9751897449605125E-2</v>
      </c>
      <c r="U3539" s="578">
        <v>1.22888993997912</v>
      </c>
      <c r="V3539" s="578">
        <v>5997.6351725260374</v>
      </c>
      <c r="W3539" s="578">
        <v>2.8301560551838776</v>
      </c>
      <c r="X3539" s="578">
        <v>3.1370818116556599E-2</v>
      </c>
      <c r="Y3539" s="578">
        <v>3.9989779315267947E-2</v>
      </c>
    </row>
    <row r="3540" spans="1:25" x14ac:dyDescent="0.3">
      <c r="A3540" s="310" t="s">
        <v>5947</v>
      </c>
      <c r="B3540" s="310" t="s">
        <v>2190</v>
      </c>
      <c r="C3540" s="310" t="s">
        <v>5578</v>
      </c>
      <c r="D3540" s="36">
        <v>2</v>
      </c>
      <c r="E3540" s="36">
        <v>2030</v>
      </c>
      <c r="F3540" s="578">
        <v>0.67663754448877422</v>
      </c>
      <c r="G3540" s="578">
        <v>3038.85278574625</v>
      </c>
      <c r="H3540" s="578">
        <v>1.4688313314109076</v>
      </c>
      <c r="I3540" s="578">
        <v>1.5497835683087574E-2</v>
      </c>
      <c r="J3540" s="578">
        <v>2.0261835248675121E-2</v>
      </c>
      <c r="K3540" s="578">
        <v>0.68313914235110895</v>
      </c>
      <c r="L3540" s="578">
        <v>3080.2485046386651</v>
      </c>
      <c r="M3540" s="578">
        <v>1.4869032735814403</v>
      </c>
      <c r="N3540" s="578">
        <v>1.57666622299833E-2</v>
      </c>
      <c r="O3540" s="578">
        <v>2.05378458097887E-2</v>
      </c>
      <c r="P3540" s="578">
        <v>0.67663758049835077</v>
      </c>
      <c r="Q3540" s="578">
        <v>3038.8528378804472</v>
      </c>
      <c r="R3540" s="578">
        <v>1.4688313420228902</v>
      </c>
      <c r="S3540" s="578">
        <v>1.5497835693508875E-2</v>
      </c>
      <c r="T3540" s="578">
        <v>2.0261835248675121E-2</v>
      </c>
      <c r="U3540" s="578">
        <v>0.68313911658396798</v>
      </c>
      <c r="V3540" s="578">
        <v>3080.2485046386651</v>
      </c>
      <c r="W3540" s="578">
        <v>1.4869032431576323</v>
      </c>
      <c r="X3540" s="578">
        <v>1.57666627438099E-2</v>
      </c>
      <c r="Y3540" s="578">
        <v>2.05378458097887E-2</v>
      </c>
    </row>
    <row r="3541" spans="1:25" x14ac:dyDescent="0.3">
      <c r="A3541" s="310" t="s">
        <v>5948</v>
      </c>
      <c r="B3541" s="310" t="s">
        <v>2190</v>
      </c>
      <c r="C3541" s="310" t="s">
        <v>5578</v>
      </c>
      <c r="D3541" s="36">
        <v>3</v>
      </c>
      <c r="E3541" s="36">
        <v>2030</v>
      </c>
      <c r="F3541" s="578">
        <v>0.44224146678728449</v>
      </c>
      <c r="G3541" s="578">
        <v>1859.1309382120726</v>
      </c>
      <c r="H3541" s="578">
        <v>0.88029380894567977</v>
      </c>
      <c r="I3541" s="578">
        <v>8.7907955488996433E-3</v>
      </c>
      <c r="J3541" s="578">
        <v>1.2395920784911099E-2</v>
      </c>
      <c r="K3541" s="578">
        <v>0.43957655108396376</v>
      </c>
      <c r="L3541" s="578">
        <v>1858.8849182128849</v>
      </c>
      <c r="M3541" s="578">
        <v>0.88137260986028754</v>
      </c>
      <c r="N3541" s="578">
        <v>8.8676975833929302E-3</v>
      </c>
      <c r="O3541" s="578">
        <v>1.2394302107471299E-2</v>
      </c>
      <c r="P3541" s="578">
        <v>0.44224147191112173</v>
      </c>
      <c r="Q3541" s="578">
        <v>1859.1309382120726</v>
      </c>
      <c r="R3541" s="578">
        <v>0.88029385055233378</v>
      </c>
      <c r="S3541" s="578">
        <v>8.7907955019469811E-3</v>
      </c>
      <c r="T3541" s="578">
        <v>1.2395920784911099E-2</v>
      </c>
      <c r="U3541" s="578">
        <v>0.439576566761748</v>
      </c>
      <c r="V3541" s="578">
        <v>1858.8849182128849</v>
      </c>
      <c r="W3541" s="578">
        <v>0.88137260189993527</v>
      </c>
      <c r="X3541" s="578">
        <v>8.8676975343560081E-3</v>
      </c>
      <c r="Y3541" s="578">
        <v>1.2394302107471299E-2</v>
      </c>
    </row>
    <row r="3542" spans="1:25" x14ac:dyDescent="0.3">
      <c r="A3542" s="310" t="s">
        <v>5949</v>
      </c>
      <c r="B3542" s="310" t="s">
        <v>2190</v>
      </c>
      <c r="C3542" s="310" t="s">
        <v>5578</v>
      </c>
      <c r="D3542" s="36">
        <v>4</v>
      </c>
      <c r="E3542" s="36">
        <v>2030</v>
      </c>
      <c r="F3542" s="578">
        <v>0.36886423651695027</v>
      </c>
      <c r="G3542" s="578">
        <v>1512.4898033142049</v>
      </c>
      <c r="H3542" s="578">
        <v>0.6873086545212268</v>
      </c>
      <c r="I3542" s="578">
        <v>6.6222969697378106E-3</v>
      </c>
      <c r="J3542" s="578">
        <v>1.0084659617859858E-2</v>
      </c>
      <c r="K3542" s="578">
        <v>0.37463628565131002</v>
      </c>
      <c r="L3542" s="578">
        <v>1537.9435284932376</v>
      </c>
      <c r="M3542" s="578">
        <v>0.703734914085695</v>
      </c>
      <c r="N3542" s="578">
        <v>6.7874805075499927E-3</v>
      </c>
      <c r="O3542" s="578">
        <v>1.0254369980733197E-2</v>
      </c>
      <c r="P3542" s="578">
        <v>0.36886422627240228</v>
      </c>
      <c r="Q3542" s="578">
        <v>1512.4898033142049</v>
      </c>
      <c r="R3542" s="578">
        <v>0.68730865389094653</v>
      </c>
      <c r="S3542" s="578">
        <v>6.6222969218945995E-3</v>
      </c>
      <c r="T3542" s="578">
        <v>1.0084659671216883E-2</v>
      </c>
      <c r="U3542" s="578">
        <v>0.37463628006285371</v>
      </c>
      <c r="V3542" s="578">
        <v>1537.9435284932376</v>
      </c>
      <c r="W3542" s="578">
        <v>0.7037349161502483</v>
      </c>
      <c r="X3542" s="578">
        <v>6.7874802449523425E-3</v>
      </c>
      <c r="Y3542" s="578">
        <v>1.0254369980733197E-2</v>
      </c>
    </row>
    <row r="3543" spans="1:25" x14ac:dyDescent="0.3">
      <c r="A3543" s="310" t="s">
        <v>5950</v>
      </c>
      <c r="B3543" s="310" t="s">
        <v>2190</v>
      </c>
      <c r="C3543" s="310" t="s">
        <v>5578</v>
      </c>
      <c r="D3543" s="36">
        <v>5</v>
      </c>
      <c r="E3543" s="36">
        <v>2030</v>
      </c>
      <c r="F3543" s="578">
        <v>0.3290534153037275</v>
      </c>
      <c r="G3543" s="578">
        <v>1314.3480339050225</v>
      </c>
      <c r="H3543" s="578">
        <v>0.57389213537218553</v>
      </c>
      <c r="I3543" s="578">
        <v>5.4554726171431823E-3</v>
      </c>
      <c r="J3543" s="578">
        <v>8.7635350355412742E-3</v>
      </c>
      <c r="K3543" s="578">
        <v>0.34536105880400175</v>
      </c>
      <c r="L3543" s="578">
        <v>1378.76012039184</v>
      </c>
      <c r="M3543" s="578">
        <v>0.61082165043543024</v>
      </c>
      <c r="N3543" s="578">
        <v>5.9344902547498624E-3</v>
      </c>
      <c r="O3543" s="578">
        <v>9.1930103759902179E-3</v>
      </c>
      <c r="P3543" s="578">
        <v>0.32905341018249551</v>
      </c>
      <c r="Q3543" s="578">
        <v>1314.3480339050225</v>
      </c>
      <c r="R3543" s="578">
        <v>0.57389213853351295</v>
      </c>
      <c r="S3543" s="578">
        <v>5.4554726656685128E-3</v>
      </c>
      <c r="T3543" s="578">
        <v>8.7635350355412742E-3</v>
      </c>
      <c r="U3543" s="578">
        <v>0.34536104855945349</v>
      </c>
      <c r="V3543" s="578">
        <v>1378.76012039184</v>
      </c>
      <c r="W3543" s="578">
        <v>0.61082165005518574</v>
      </c>
      <c r="X3543" s="578">
        <v>5.9344901553496678E-3</v>
      </c>
      <c r="Y3543" s="578">
        <v>9.1930104827042652E-3</v>
      </c>
    </row>
    <row r="3544" spans="1:25" x14ac:dyDescent="0.3">
      <c r="A3544" s="310" t="s">
        <v>5951</v>
      </c>
      <c r="B3544" s="310" t="s">
        <v>2190</v>
      </c>
      <c r="C3544" s="310" t="s">
        <v>5578</v>
      </c>
      <c r="D3544" s="36">
        <v>6</v>
      </c>
      <c r="E3544" s="36">
        <v>2030</v>
      </c>
      <c r="F3544" s="578">
        <v>0.28727438162219177</v>
      </c>
      <c r="G3544" s="578">
        <v>1141.1987686157174</v>
      </c>
      <c r="H3544" s="578">
        <v>0.478605669362347</v>
      </c>
      <c r="I3544" s="578">
        <v>4.3868341296994578E-3</v>
      </c>
      <c r="J3544" s="578">
        <v>7.6090434570990776E-3</v>
      </c>
      <c r="K3544" s="578">
        <v>0.31385913532701148</v>
      </c>
      <c r="L3544" s="578">
        <v>1243.1120783487925</v>
      </c>
      <c r="M3544" s="578">
        <v>0.53341294925144178</v>
      </c>
      <c r="N3544" s="578">
        <v>5.5757486160056572E-3</v>
      </c>
      <c r="O3544" s="578">
        <v>8.2885596736256596E-3</v>
      </c>
      <c r="P3544" s="578">
        <v>0.287274381622244</v>
      </c>
      <c r="Q3544" s="578">
        <v>1141.1987686157174</v>
      </c>
      <c r="R3544" s="578">
        <v>0.47860567121642777</v>
      </c>
      <c r="S3544" s="578">
        <v>4.3868340768729724E-3</v>
      </c>
      <c r="T3544" s="578">
        <v>7.60904350803078E-3</v>
      </c>
      <c r="U3544" s="578">
        <v>0.31385913548223221</v>
      </c>
      <c r="V3544" s="578">
        <v>1243.1120783487925</v>
      </c>
      <c r="W3544" s="578">
        <v>0.53341295726401405</v>
      </c>
      <c r="X3544" s="578">
        <v>5.5757484597620506E-3</v>
      </c>
      <c r="Y3544" s="578">
        <v>8.2885597269826833E-3</v>
      </c>
    </row>
    <row r="3545" spans="1:25" x14ac:dyDescent="0.3">
      <c r="A3545" s="310" t="s">
        <v>5952</v>
      </c>
      <c r="B3545" s="310" t="s">
        <v>2190</v>
      </c>
      <c r="C3545" s="310" t="s">
        <v>5578</v>
      </c>
      <c r="D3545" s="36">
        <v>7</v>
      </c>
      <c r="E3545" s="36">
        <v>2030</v>
      </c>
      <c r="F3545" s="578">
        <v>0.2969454421616145</v>
      </c>
      <c r="G3545" s="578">
        <v>1110.74863179524</v>
      </c>
      <c r="H3545" s="578">
        <v>0.45027423068677275</v>
      </c>
      <c r="I3545" s="578">
        <v>5.0994127104786423E-3</v>
      </c>
      <c r="J3545" s="578">
        <v>7.4060214319615547E-3</v>
      </c>
      <c r="K3545" s="578">
        <v>0.32828486447299549</v>
      </c>
      <c r="L3545" s="578">
        <v>1229.0974807739199</v>
      </c>
      <c r="M3545" s="578">
        <v>0.50893529278656946</v>
      </c>
      <c r="N3545" s="578">
        <v>8.543376843628412E-3</v>
      </c>
      <c r="O3545" s="578">
        <v>8.1951272489580607E-3</v>
      </c>
      <c r="P3545" s="578">
        <v>0.29694545240616277</v>
      </c>
      <c r="Q3545" s="578">
        <v>1110.74863179524</v>
      </c>
      <c r="R3545" s="578">
        <v>0.45027423088352675</v>
      </c>
      <c r="S3545" s="578">
        <v>5.0994127061206465E-3</v>
      </c>
      <c r="T3545" s="578">
        <v>7.4060214319615547E-3</v>
      </c>
      <c r="U3545" s="578">
        <v>0.32828488558193147</v>
      </c>
      <c r="V3545" s="578">
        <v>1229.0974807739199</v>
      </c>
      <c r="W3545" s="578">
        <v>0.50893528569607305</v>
      </c>
      <c r="X3545" s="578">
        <v>8.5433767876187013E-3</v>
      </c>
      <c r="Y3545" s="578">
        <v>8.1951273023150827E-3</v>
      </c>
    </row>
    <row r="3546" spans="1:25" x14ac:dyDescent="0.3">
      <c r="A3546" s="310" t="s">
        <v>5953</v>
      </c>
      <c r="B3546" s="310" t="s">
        <v>2190</v>
      </c>
      <c r="C3546" s="310" t="s">
        <v>5578</v>
      </c>
      <c r="D3546" s="36">
        <v>8</v>
      </c>
      <c r="E3546" s="36">
        <v>2030</v>
      </c>
      <c r="F3546" s="578">
        <v>0.27773670717866528</v>
      </c>
      <c r="G3546" s="578">
        <v>961.04502487182435</v>
      </c>
      <c r="H3546" s="578">
        <v>0.37548435951778875</v>
      </c>
      <c r="I3546" s="578">
        <v>5.6267179196159544E-3</v>
      </c>
      <c r="J3546" s="578">
        <v>6.4078524301294203E-3</v>
      </c>
      <c r="K3546" s="578">
        <v>0.31609565765041681</v>
      </c>
      <c r="L3546" s="578">
        <v>1102.5469779968225</v>
      </c>
      <c r="M3546" s="578">
        <v>0.44087422400396725</v>
      </c>
      <c r="N3546" s="578">
        <v>1.2996834266952299E-2</v>
      </c>
      <c r="O3546" s="578">
        <v>7.3513293755240704E-3</v>
      </c>
      <c r="P3546" s="578">
        <v>0.277736701900546</v>
      </c>
      <c r="Q3546" s="578">
        <v>961.04501978556129</v>
      </c>
      <c r="R3546" s="578">
        <v>0.37548436946697877</v>
      </c>
      <c r="S3546" s="578">
        <v>5.6267178129019105E-3</v>
      </c>
      <c r="T3546" s="578">
        <v>6.4078524301294203E-3</v>
      </c>
      <c r="U3546" s="578">
        <v>0.3160956576498955</v>
      </c>
      <c r="V3546" s="578">
        <v>1102.5469779968225</v>
      </c>
      <c r="W3546" s="578">
        <v>0.44087422213321226</v>
      </c>
      <c r="X3546" s="578">
        <v>1.2996835304458401E-2</v>
      </c>
      <c r="Y3546" s="578">
        <v>7.3513293755240704E-3</v>
      </c>
    </row>
    <row r="3547" spans="1:25" x14ac:dyDescent="0.3">
      <c r="A3547" s="310" t="s">
        <v>5954</v>
      </c>
      <c r="B3547" s="310" t="s">
        <v>2190</v>
      </c>
      <c r="C3547" s="310" t="s">
        <v>5578</v>
      </c>
      <c r="D3547" s="36">
        <v>9</v>
      </c>
      <c r="E3547" s="36">
        <v>2030</v>
      </c>
      <c r="F3547" s="578">
        <v>0.28319143767119648</v>
      </c>
      <c r="G3547" s="578">
        <v>913.50229008992449</v>
      </c>
      <c r="H3547" s="578">
        <v>0.34116196296292822</v>
      </c>
      <c r="I3547" s="578">
        <v>6.4497818430027058E-3</v>
      </c>
      <c r="J3547" s="578">
        <v>6.0908576754930676E-3</v>
      </c>
      <c r="K3547" s="578">
        <v>0.32619974539568297</v>
      </c>
      <c r="L3547" s="578">
        <v>1070.1954231262175</v>
      </c>
      <c r="M3547" s="578">
        <v>0.41031934542638704</v>
      </c>
      <c r="N3547" s="578">
        <v>1.9753404319696174E-2</v>
      </c>
      <c r="O3547" s="578">
        <v>7.1356179784440102E-3</v>
      </c>
      <c r="P3547" s="578">
        <v>0.28319144294869097</v>
      </c>
      <c r="Q3547" s="578">
        <v>913.50228500366154</v>
      </c>
      <c r="R3547" s="578">
        <v>0.34116196152785905</v>
      </c>
      <c r="S3547" s="578">
        <v>6.449781630105152E-3</v>
      </c>
      <c r="T3547" s="578">
        <v>6.0908576754930676E-3</v>
      </c>
      <c r="U3547" s="578">
        <v>0.32619973499747779</v>
      </c>
      <c r="V3547" s="578">
        <v>1070.1954231262175</v>
      </c>
      <c r="W3547" s="578">
        <v>0.41031934912727253</v>
      </c>
      <c r="X3547" s="578">
        <v>1.9753403271958299E-2</v>
      </c>
      <c r="Y3547" s="578">
        <v>7.1356179784440102E-3</v>
      </c>
    </row>
    <row r="3548" spans="1:25" x14ac:dyDescent="0.3">
      <c r="A3548" s="310" t="s">
        <v>5955</v>
      </c>
      <c r="B3548" s="310" t="s">
        <v>2190</v>
      </c>
      <c r="C3548" s="310" t="s">
        <v>5578</v>
      </c>
      <c r="D3548" s="36">
        <v>10</v>
      </c>
      <c r="E3548" s="36">
        <v>2030</v>
      </c>
      <c r="F3548" s="578">
        <v>0.28772211299012873</v>
      </c>
      <c r="G3548" s="578">
        <v>876.54146385192826</v>
      </c>
      <c r="H3548" s="578">
        <v>0.31436874890031624</v>
      </c>
      <c r="I3548" s="578">
        <v>7.1012632856005996E-3</v>
      </c>
      <c r="J3548" s="578">
        <v>5.8444201907453409E-3</v>
      </c>
      <c r="K3548" s="578">
        <v>0.333400652950539</v>
      </c>
      <c r="L3548" s="578">
        <v>1042.2768077850324</v>
      </c>
      <c r="M3548" s="578">
        <v>0.38646420498332573</v>
      </c>
      <c r="N3548" s="578">
        <v>2.5658818717753648E-2</v>
      </c>
      <c r="O3548" s="578">
        <v>6.9494768637620493E-3</v>
      </c>
      <c r="P3548" s="578">
        <v>0.28772212866791302</v>
      </c>
      <c r="Q3548" s="578">
        <v>876.5414587656652</v>
      </c>
      <c r="R3548" s="578">
        <v>0.31436875031988548</v>
      </c>
      <c r="S3548" s="578">
        <v>7.101263336532302E-3</v>
      </c>
      <c r="T3548" s="578">
        <v>5.8444201907453409E-3</v>
      </c>
      <c r="U3548" s="578">
        <v>0.33340066862728124</v>
      </c>
      <c r="V3548" s="578">
        <v>1042.2768077850324</v>
      </c>
      <c r="W3548" s="578">
        <v>0.38646421387712304</v>
      </c>
      <c r="X3548" s="578">
        <v>2.5658816108034402E-2</v>
      </c>
      <c r="Y3548" s="578">
        <v>6.9494768104050274E-3</v>
      </c>
    </row>
    <row r="3549" spans="1:25" x14ac:dyDescent="0.3">
      <c r="A3549" s="310" t="s">
        <v>5956</v>
      </c>
      <c r="B3549" s="310" t="s">
        <v>2190</v>
      </c>
      <c r="C3549" s="310" t="s">
        <v>5578</v>
      </c>
      <c r="D3549" s="36">
        <v>11</v>
      </c>
      <c r="E3549" s="36">
        <v>2030</v>
      </c>
      <c r="F3549" s="578">
        <v>0.29368203106908647</v>
      </c>
      <c r="G3549" s="578">
        <v>847.09547328948918</v>
      </c>
      <c r="H3549" s="578">
        <v>0.29213626383674751</v>
      </c>
      <c r="I3549" s="578">
        <v>7.7141848636870167E-3</v>
      </c>
      <c r="J3549" s="578">
        <v>5.6480870019489232E-3</v>
      </c>
      <c r="K3549" s="578">
        <v>0.33910287755694851</v>
      </c>
      <c r="L3549" s="578">
        <v>1013.418540318804</v>
      </c>
      <c r="M3549" s="578">
        <v>0.36283768618485102</v>
      </c>
      <c r="N3549" s="578">
        <v>2.8212777831413374E-2</v>
      </c>
      <c r="O3549" s="578">
        <v>6.7570603957089245E-3</v>
      </c>
      <c r="P3549" s="578">
        <v>0.29368203106908602</v>
      </c>
      <c r="Q3549" s="578">
        <v>847.09546788533476</v>
      </c>
      <c r="R3549" s="578">
        <v>0.29213626267217729</v>
      </c>
      <c r="S3549" s="578">
        <v>7.7141850698202053E-3</v>
      </c>
      <c r="T3549" s="578">
        <v>5.6480870528806282E-3</v>
      </c>
      <c r="U3549" s="578">
        <v>0.33910287724598676</v>
      </c>
      <c r="V3549" s="578">
        <v>1013.418540318804</v>
      </c>
      <c r="W3549" s="578">
        <v>0.36283768622702872</v>
      </c>
      <c r="X3549" s="578">
        <v>2.8212776773292075E-2</v>
      </c>
      <c r="Y3549" s="578">
        <v>6.7570603957089245E-3</v>
      </c>
    </row>
    <row r="3550" spans="1:25" x14ac:dyDescent="0.3">
      <c r="A3550" s="310" t="s">
        <v>5957</v>
      </c>
      <c r="B3550" s="310" t="s">
        <v>2190</v>
      </c>
      <c r="C3550" s="310" t="s">
        <v>5578</v>
      </c>
      <c r="D3550" s="36">
        <v>12</v>
      </c>
      <c r="E3550" s="36">
        <v>2030</v>
      </c>
      <c r="F3550" s="578">
        <v>0.298557659085252</v>
      </c>
      <c r="G3550" s="578">
        <v>823.00455029805471</v>
      </c>
      <c r="H3550" s="578">
        <v>0.27394629075035903</v>
      </c>
      <c r="I3550" s="578">
        <v>8.2156642351189114E-3</v>
      </c>
      <c r="J3550" s="578">
        <v>5.4874589889853526E-3</v>
      </c>
      <c r="K3550" s="578">
        <v>0.34253869687571126</v>
      </c>
      <c r="L3550" s="578">
        <v>985.86418978372956</v>
      </c>
      <c r="M3550" s="578">
        <v>0.34132230451113277</v>
      </c>
      <c r="N3550" s="578">
        <v>2.7723072113909977E-2</v>
      </c>
      <c r="O3550" s="578">
        <v>6.5733395652690227E-3</v>
      </c>
      <c r="P3550" s="578">
        <v>0.29855763843989724</v>
      </c>
      <c r="Q3550" s="578">
        <v>823.00454521179176</v>
      </c>
      <c r="R3550" s="578">
        <v>0.27394629007399801</v>
      </c>
      <c r="S3550" s="578">
        <v>8.2156640258972367E-3</v>
      </c>
      <c r="T3550" s="578">
        <v>5.4874589356283298E-3</v>
      </c>
      <c r="U3550" s="578">
        <v>0.3425386760761735</v>
      </c>
      <c r="V3550" s="578">
        <v>985.86418978372956</v>
      </c>
      <c r="W3550" s="578">
        <v>0.34132230375727546</v>
      </c>
      <c r="X3550" s="578">
        <v>2.7723069473722675E-2</v>
      </c>
      <c r="Y3550" s="578">
        <v>6.5733395652690227E-3</v>
      </c>
    </row>
    <row r="3551" spans="1:25" x14ac:dyDescent="0.3">
      <c r="A3551" s="310" t="s">
        <v>5958</v>
      </c>
      <c r="B3551" s="310" t="s">
        <v>2190</v>
      </c>
      <c r="C3551" s="310" t="s">
        <v>5578</v>
      </c>
      <c r="D3551" s="36">
        <v>13</v>
      </c>
      <c r="E3551" s="36">
        <v>2030</v>
      </c>
      <c r="F3551" s="578">
        <v>0.287981295849571</v>
      </c>
      <c r="G3551" s="578">
        <v>766.99908129374126</v>
      </c>
      <c r="H3551" s="578">
        <v>0.24989360023558477</v>
      </c>
      <c r="I3551" s="578">
        <v>8.2052818906959112E-3</v>
      </c>
      <c r="J3551" s="578">
        <v>5.1140349605702752E-3</v>
      </c>
      <c r="K3551" s="578">
        <v>0.33068423614085374</v>
      </c>
      <c r="L3551" s="578">
        <v>926.71297136942508</v>
      </c>
      <c r="M3551" s="578">
        <v>0.31431782624175203</v>
      </c>
      <c r="N3551" s="578">
        <v>2.6050732615885849E-2</v>
      </c>
      <c r="O3551" s="578">
        <v>6.1789421840027555E-3</v>
      </c>
      <c r="P3551" s="578">
        <v>0.28798130097184499</v>
      </c>
      <c r="Q3551" s="578">
        <v>766.99908129374126</v>
      </c>
      <c r="R3551" s="578">
        <v>0.24989359999475799</v>
      </c>
      <c r="S3551" s="578">
        <v>8.2052823126256627E-3</v>
      </c>
      <c r="T3551" s="578">
        <v>5.1140349605702752E-3</v>
      </c>
      <c r="U3551" s="578">
        <v>0.33068419981823099</v>
      </c>
      <c r="V3551" s="578">
        <v>926.71297136942508</v>
      </c>
      <c r="W3551" s="578">
        <v>0.31431783144584302</v>
      </c>
      <c r="X3551" s="578">
        <v>2.6050732636728399E-2</v>
      </c>
      <c r="Y3551" s="578">
        <v>6.1789422858661621E-3</v>
      </c>
    </row>
    <row r="3552" spans="1:25" x14ac:dyDescent="0.3">
      <c r="A3552" s="310" t="s">
        <v>5959</v>
      </c>
      <c r="B3552" s="310" t="s">
        <v>2190</v>
      </c>
      <c r="C3552" s="310" t="s">
        <v>5578</v>
      </c>
      <c r="D3552" s="36">
        <v>14</v>
      </c>
      <c r="E3552" s="36">
        <v>2030</v>
      </c>
      <c r="F3552" s="578">
        <v>0.27689694069284504</v>
      </c>
      <c r="G3552" s="578">
        <v>759.81424204508426</v>
      </c>
      <c r="H3552" s="578">
        <v>0.245843088950702</v>
      </c>
      <c r="I3552" s="578">
        <v>8.7879578461145941E-3</v>
      </c>
      <c r="J3552" s="578">
        <v>5.0661306498416981E-3</v>
      </c>
      <c r="K3552" s="578">
        <v>0.31784107175517751</v>
      </c>
      <c r="L3552" s="578">
        <v>910.94125684102346</v>
      </c>
      <c r="M3552" s="578">
        <v>0.30560193713487549</v>
      </c>
      <c r="N3552" s="578">
        <v>2.4327800357089722E-2</v>
      </c>
      <c r="O3552" s="578">
        <v>6.0737830790458204E-3</v>
      </c>
      <c r="P3552" s="578">
        <v>0.27689694053762481</v>
      </c>
      <c r="Q3552" s="578">
        <v>759.81424204508426</v>
      </c>
      <c r="R3552" s="578">
        <v>0.24584308751063075</v>
      </c>
      <c r="S3552" s="578">
        <v>8.7879575926687378E-3</v>
      </c>
      <c r="T3552" s="578">
        <v>5.0661306498416981E-3</v>
      </c>
      <c r="U3552" s="578">
        <v>0.31784106151010827</v>
      </c>
      <c r="V3552" s="578">
        <v>910.94124158223417</v>
      </c>
      <c r="W3552" s="578">
        <v>0.30560194797885698</v>
      </c>
      <c r="X3552" s="578">
        <v>2.4327802432556649E-2</v>
      </c>
      <c r="Y3552" s="578">
        <v>6.0737830790458204E-3</v>
      </c>
    </row>
    <row r="3553" spans="1:25" x14ac:dyDescent="0.3">
      <c r="A3553" s="310" t="s">
        <v>5960</v>
      </c>
      <c r="B3553" s="310" t="s">
        <v>2190</v>
      </c>
      <c r="C3553" s="310" t="s">
        <v>5578</v>
      </c>
      <c r="D3553" s="36">
        <v>15</v>
      </c>
      <c r="E3553" s="36">
        <v>2030</v>
      </c>
      <c r="F3553" s="578">
        <v>0.26731894131670175</v>
      </c>
      <c r="G3553" s="578">
        <v>757.13758023579874</v>
      </c>
      <c r="H3553" s="578">
        <v>0.24374591050313127</v>
      </c>
      <c r="I3553" s="578">
        <v>9.337962208481548E-3</v>
      </c>
      <c r="J3553" s="578">
        <v>5.0482844477907404E-3</v>
      </c>
      <c r="K3553" s="578">
        <v>0.30645921760776651</v>
      </c>
      <c r="L3553" s="578">
        <v>899.37516212463356</v>
      </c>
      <c r="M3553" s="578">
        <v>0.29910784336459473</v>
      </c>
      <c r="N3553" s="578">
        <v>2.3289026882366597E-2</v>
      </c>
      <c r="O3553" s="578">
        <v>5.9966663926995017E-3</v>
      </c>
      <c r="P3553" s="578">
        <v>0.26731894659367528</v>
      </c>
      <c r="Q3553" s="578">
        <v>757.13758023579874</v>
      </c>
      <c r="R3553" s="578">
        <v>0.24374590987455677</v>
      </c>
      <c r="S3553" s="578">
        <v>9.3379621443621733E-3</v>
      </c>
      <c r="T3553" s="578">
        <v>5.0482844477907404E-3</v>
      </c>
      <c r="U3553" s="578">
        <v>0.30645920192998177</v>
      </c>
      <c r="V3553" s="578">
        <v>899.37516721089651</v>
      </c>
      <c r="W3553" s="578">
        <v>0.29910783935186624</v>
      </c>
      <c r="X3553" s="578">
        <v>2.3289026881760273E-2</v>
      </c>
      <c r="Y3553" s="578">
        <v>5.9966663926995017E-3</v>
      </c>
    </row>
    <row r="3554" spans="1:25" x14ac:dyDescent="0.3">
      <c r="A3554" s="580" t="s">
        <v>5961</v>
      </c>
      <c r="B3554" s="580" t="s">
        <v>2190</v>
      </c>
      <c r="C3554" s="580" t="s">
        <v>5578</v>
      </c>
      <c r="D3554" s="581">
        <v>16</v>
      </c>
      <c r="E3554" s="581">
        <v>2030</v>
      </c>
      <c r="F3554" s="582">
        <v>0.26071993693124751</v>
      </c>
      <c r="G3554" s="582">
        <v>770.65255228678348</v>
      </c>
      <c r="H3554" s="582">
        <v>0.24705499723459401</v>
      </c>
      <c r="I3554" s="582">
        <v>1.0161612457712471E-2</v>
      </c>
      <c r="J3554" s="582">
        <v>5.1383957858585402E-3</v>
      </c>
      <c r="K3554" s="582">
        <v>0.29845473281843171</v>
      </c>
      <c r="L3554" s="582">
        <v>904.56077957153275</v>
      </c>
      <c r="M3554" s="582">
        <v>0.29811566845906601</v>
      </c>
      <c r="N3554" s="582">
        <v>2.2997720966941373E-2</v>
      </c>
      <c r="O3554" s="582">
        <v>6.0312398369812056E-3</v>
      </c>
      <c r="P3554" s="582">
        <v>0.26071993165422153</v>
      </c>
      <c r="Q3554" s="582">
        <v>770.65255228678348</v>
      </c>
      <c r="R3554" s="582">
        <v>0.24705499753821353</v>
      </c>
      <c r="S3554" s="582">
        <v>1.016161250523356E-2</v>
      </c>
      <c r="T3554" s="582">
        <v>5.1383957858585402E-3</v>
      </c>
      <c r="U3554" s="582">
        <v>0.29845472769563675</v>
      </c>
      <c r="V3554" s="582">
        <v>904.56078465779581</v>
      </c>
      <c r="W3554" s="582">
        <v>0.29811566458535727</v>
      </c>
      <c r="X3554" s="582">
        <v>2.2997720981796449E-2</v>
      </c>
      <c r="Y3554" s="582">
        <v>6.0312398369812056E-3</v>
      </c>
    </row>
    <row r="3555" spans="1:25" x14ac:dyDescent="0.3">
      <c r="A3555" s="310" t="s">
        <v>5962</v>
      </c>
      <c r="B3555" s="310" t="s">
        <v>48</v>
      </c>
      <c r="C3555" s="310" t="s">
        <v>5578</v>
      </c>
      <c r="D3555" s="36">
        <v>1</v>
      </c>
      <c r="E3555" s="36">
        <v>2012</v>
      </c>
      <c r="F3555" s="578">
        <v>82.145861374718692</v>
      </c>
      <c r="G3555" s="578">
        <v>7856.9612630208276</v>
      </c>
      <c r="H3555" s="578">
        <v>8.2949840308477434</v>
      </c>
      <c r="I3555" s="578">
        <v>4.4754805490374503</v>
      </c>
      <c r="J3555" s="578">
        <v>6.7370808838556159E-2</v>
      </c>
      <c r="K3555" s="578">
        <v>85.449751371207299</v>
      </c>
      <c r="L3555" s="578">
        <v>8323.7855631510374</v>
      </c>
      <c r="M3555" s="578">
        <v>8.7924619656987453</v>
      </c>
      <c r="N3555" s="578">
        <v>4.6970901489257804</v>
      </c>
      <c r="O3555" s="578">
        <v>7.1373575677474307E-2</v>
      </c>
      <c r="P3555" s="578">
        <v>82.145862920054498</v>
      </c>
      <c r="Q3555" s="578">
        <v>7856.9612630208276</v>
      </c>
      <c r="R3555" s="578">
        <v>8.294983926539615</v>
      </c>
      <c r="S3555" s="578">
        <v>4.4754806011915154</v>
      </c>
      <c r="T3555" s="578">
        <v>6.7370808838556159E-2</v>
      </c>
      <c r="U3555" s="578">
        <v>85.449747193138975</v>
      </c>
      <c r="V3555" s="578">
        <v>8323.7855631510374</v>
      </c>
      <c r="W3555" s="578">
        <v>8.7924618266212384</v>
      </c>
      <c r="X3555" s="578">
        <v>4.6970901489257804</v>
      </c>
      <c r="Y3555" s="578">
        <v>7.1373575173007908E-2</v>
      </c>
    </row>
    <row r="3556" spans="1:25" x14ac:dyDescent="0.3">
      <c r="A3556" s="310" t="s">
        <v>5963</v>
      </c>
      <c r="B3556" s="310" t="s">
        <v>48</v>
      </c>
      <c r="C3556" s="310" t="s">
        <v>5578</v>
      </c>
      <c r="D3556" s="36">
        <v>2</v>
      </c>
      <c r="E3556" s="36">
        <v>2012</v>
      </c>
      <c r="F3556" s="578">
        <v>39.528195867314878</v>
      </c>
      <c r="G3556" s="578">
        <v>3968.0973307291624</v>
      </c>
      <c r="H3556" s="578">
        <v>4.0105102770030427</v>
      </c>
      <c r="I3556" s="578">
        <v>2.2728982170422825</v>
      </c>
      <c r="J3556" s="578">
        <v>3.4025313177456426E-2</v>
      </c>
      <c r="K3556" s="578">
        <v>41.832205735399199</v>
      </c>
      <c r="L3556" s="578">
        <v>4480.328475952143</v>
      </c>
      <c r="M3556" s="578">
        <v>4.6461931690573648</v>
      </c>
      <c r="N3556" s="578">
        <v>2.5126038640737502</v>
      </c>
      <c r="O3556" s="578">
        <v>3.8417436570549975E-2</v>
      </c>
      <c r="P3556" s="578">
        <v>39.528196361362127</v>
      </c>
      <c r="Q3556" s="578">
        <v>3968.0973307291624</v>
      </c>
      <c r="R3556" s="578">
        <v>4.0105101309406201</v>
      </c>
      <c r="S3556" s="578">
        <v>2.2728982369104975</v>
      </c>
      <c r="T3556" s="578">
        <v>3.4025313177456426E-2</v>
      </c>
      <c r="U3556" s="578">
        <v>41.832202020528051</v>
      </c>
      <c r="V3556" s="578">
        <v>4480.328475952143</v>
      </c>
      <c r="W3556" s="578">
        <v>4.6461927518248478</v>
      </c>
      <c r="X3556" s="578">
        <v>2.5126036951939223</v>
      </c>
      <c r="Y3556" s="578">
        <v>3.8417436570549975E-2</v>
      </c>
    </row>
    <row r="3557" spans="1:25" x14ac:dyDescent="0.3">
      <c r="A3557" s="310" t="s">
        <v>5964</v>
      </c>
      <c r="B3557" s="310" t="s">
        <v>48</v>
      </c>
      <c r="C3557" s="310" t="s">
        <v>5578</v>
      </c>
      <c r="D3557" s="36">
        <v>3</v>
      </c>
      <c r="E3557" s="36">
        <v>2012</v>
      </c>
      <c r="F3557" s="578">
        <v>21.359631708279849</v>
      </c>
      <c r="G3557" s="578">
        <v>2237.5664621988872</v>
      </c>
      <c r="H3557" s="578">
        <v>2.1397855809579251</v>
      </c>
      <c r="I3557" s="578">
        <v>1.2582529764622425</v>
      </c>
      <c r="J3557" s="578">
        <v>1.9186491922785799E-2</v>
      </c>
      <c r="K3557" s="578">
        <v>24.318150601679573</v>
      </c>
      <c r="L3557" s="578">
        <v>2880.5786794026626</v>
      </c>
      <c r="M3557" s="578">
        <v>2.45366078910107</v>
      </c>
      <c r="N3557" s="578">
        <v>1.5245180235554701</v>
      </c>
      <c r="O3557" s="578">
        <v>2.4700270150788076E-2</v>
      </c>
      <c r="P3557" s="578">
        <v>21.359633275278551</v>
      </c>
      <c r="Q3557" s="578">
        <v>2237.5664621988872</v>
      </c>
      <c r="R3557" s="578">
        <v>2.1397859941159001</v>
      </c>
      <c r="S3557" s="578">
        <v>1.25825295504182</v>
      </c>
      <c r="T3557" s="578">
        <v>1.9186491922785799E-2</v>
      </c>
      <c r="U3557" s="578">
        <v>24.318150622052251</v>
      </c>
      <c r="V3557" s="578">
        <v>2880.5786794026626</v>
      </c>
      <c r="W3557" s="578">
        <v>2.4536606315911373</v>
      </c>
      <c r="X3557" s="578">
        <v>1.5245180130004801</v>
      </c>
      <c r="Y3557" s="578">
        <v>2.4700270150788076E-2</v>
      </c>
    </row>
    <row r="3558" spans="1:25" x14ac:dyDescent="0.3">
      <c r="A3558" s="310" t="s">
        <v>5965</v>
      </c>
      <c r="B3558" s="310" t="s">
        <v>48</v>
      </c>
      <c r="C3558" s="310" t="s">
        <v>5578</v>
      </c>
      <c r="D3558" s="36">
        <v>4</v>
      </c>
      <c r="E3558" s="36">
        <v>2012</v>
      </c>
      <c r="F3558" s="578">
        <v>11.97434155674995</v>
      </c>
      <c r="G3558" s="578">
        <v>1110.4743550618425</v>
      </c>
      <c r="H3558" s="578">
        <v>1.2795910167236124</v>
      </c>
      <c r="I3558" s="578">
        <v>0.65731099247932401</v>
      </c>
      <c r="J3558" s="578">
        <v>9.5219411887228454E-3</v>
      </c>
      <c r="K3558" s="578">
        <v>18.991043109737749</v>
      </c>
      <c r="L3558" s="578">
        <v>2374.7486610412548</v>
      </c>
      <c r="M3558" s="578">
        <v>1.74534564298422</v>
      </c>
      <c r="N3558" s="578">
        <v>1.2210691664367852</v>
      </c>
      <c r="O3558" s="578">
        <v>2.0363012561574526E-2</v>
      </c>
      <c r="P3558" s="578">
        <v>11.974343122822251</v>
      </c>
      <c r="Q3558" s="578">
        <v>1110.4743550618425</v>
      </c>
      <c r="R3558" s="578">
        <v>1.2795910177713525</v>
      </c>
      <c r="S3558" s="578">
        <v>0.65731099247932401</v>
      </c>
      <c r="T3558" s="578">
        <v>9.5219411887228454E-3</v>
      </c>
      <c r="U3558" s="578">
        <v>18.991043108699724</v>
      </c>
      <c r="V3558" s="578">
        <v>2374.7487131754524</v>
      </c>
      <c r="W3558" s="578">
        <v>1.7453451172526224</v>
      </c>
      <c r="X3558" s="578">
        <v>1.2210690819968726</v>
      </c>
      <c r="Y3558" s="578">
        <v>2.0363012561574526E-2</v>
      </c>
    </row>
    <row r="3559" spans="1:25" x14ac:dyDescent="0.3">
      <c r="A3559" s="310" t="s">
        <v>5966</v>
      </c>
      <c r="B3559" s="310" t="s">
        <v>48</v>
      </c>
      <c r="C3559" s="310" t="s">
        <v>5578</v>
      </c>
      <c r="D3559" s="36">
        <v>5</v>
      </c>
      <c r="E3559" s="36">
        <v>2012</v>
      </c>
      <c r="F3559" s="578">
        <v>10.786983977425995</v>
      </c>
      <c r="G3559" s="578">
        <v>1143.6953239440875</v>
      </c>
      <c r="H3559" s="578">
        <v>1.034466429826955</v>
      </c>
      <c r="I3559" s="578">
        <v>0.62804397319753924</v>
      </c>
      <c r="J3559" s="578">
        <v>9.8069057567045006E-3</v>
      </c>
      <c r="K3559" s="578">
        <v>16.445451531830827</v>
      </c>
      <c r="L3559" s="578">
        <v>2097.5171686808199</v>
      </c>
      <c r="M3559" s="578">
        <v>1.37531975571376</v>
      </c>
      <c r="N3559" s="578">
        <v>1.0808774934460676</v>
      </c>
      <c r="O3559" s="578">
        <v>1.7985879608507525E-2</v>
      </c>
      <c r="P3559" s="578">
        <v>10.786984399363645</v>
      </c>
      <c r="Q3559" s="578">
        <v>1143.6953239440875</v>
      </c>
      <c r="R3559" s="578">
        <v>1.0344664301373976</v>
      </c>
      <c r="S3559" s="578">
        <v>0.62804397847503368</v>
      </c>
      <c r="T3559" s="578">
        <v>9.8069057081981176E-3</v>
      </c>
      <c r="U3559" s="578">
        <v>16.445451528716703</v>
      </c>
      <c r="V3559" s="578">
        <v>2097.5171686808199</v>
      </c>
      <c r="W3559" s="578">
        <v>1.3753197552092926</v>
      </c>
      <c r="X3559" s="578">
        <v>1.0808774776135825</v>
      </c>
      <c r="Y3559" s="578">
        <v>1.7985879608507525E-2</v>
      </c>
    </row>
    <row r="3560" spans="1:25" x14ac:dyDescent="0.3">
      <c r="A3560" s="310" t="s">
        <v>5967</v>
      </c>
      <c r="B3560" s="310" t="s">
        <v>48</v>
      </c>
      <c r="C3560" s="310" t="s">
        <v>5578</v>
      </c>
      <c r="D3560" s="36">
        <v>6</v>
      </c>
      <c r="E3560" s="36">
        <v>2012</v>
      </c>
      <c r="F3560" s="578">
        <v>10.074563862629768</v>
      </c>
      <c r="G3560" s="578">
        <v>1163.6259180704726</v>
      </c>
      <c r="H3560" s="578">
        <v>0.88739198221204152</v>
      </c>
      <c r="I3560" s="578">
        <v>0.61048300564289004</v>
      </c>
      <c r="J3560" s="578">
        <v>9.9778570778046877E-3</v>
      </c>
      <c r="K3560" s="578">
        <v>14.8571271136849</v>
      </c>
      <c r="L3560" s="578">
        <v>1929.6004257202101</v>
      </c>
      <c r="M3560" s="578">
        <v>1.1294066692353175</v>
      </c>
      <c r="N3560" s="578">
        <v>0.97856440146764079</v>
      </c>
      <c r="O3560" s="578">
        <v>1.6546069644391499E-2</v>
      </c>
      <c r="P3560" s="578">
        <v>10.074563699012879</v>
      </c>
      <c r="Q3560" s="578">
        <v>1163.6259180704726</v>
      </c>
      <c r="R3560" s="578">
        <v>0.88739202495586689</v>
      </c>
      <c r="S3560" s="578">
        <v>0.61048301076516431</v>
      </c>
      <c r="T3560" s="578">
        <v>9.9778571311617079E-3</v>
      </c>
      <c r="U3560" s="578">
        <v>14.857127635225526</v>
      </c>
      <c r="V3560" s="578">
        <v>1929.6004257202101</v>
      </c>
      <c r="W3560" s="578">
        <v>1.1294066687114475</v>
      </c>
      <c r="X3560" s="578">
        <v>0.97856432696183482</v>
      </c>
      <c r="Y3560" s="578">
        <v>1.6546069644391499E-2</v>
      </c>
    </row>
    <row r="3561" spans="1:25" x14ac:dyDescent="0.3">
      <c r="A3561" s="310" t="s">
        <v>5968</v>
      </c>
      <c r="B3561" s="310" t="s">
        <v>48</v>
      </c>
      <c r="C3561" s="310" t="s">
        <v>5578</v>
      </c>
      <c r="D3561" s="36">
        <v>7</v>
      </c>
      <c r="E3561" s="36">
        <v>2012</v>
      </c>
      <c r="F3561" s="578">
        <v>9.5996364984408977</v>
      </c>
      <c r="G3561" s="578">
        <v>1176.9171396891252</v>
      </c>
      <c r="H3561" s="578">
        <v>0.78933965131485173</v>
      </c>
      <c r="I3561" s="578">
        <v>0.59877620140711429</v>
      </c>
      <c r="J3561" s="578">
        <v>1.0091867656835011E-2</v>
      </c>
      <c r="K3561" s="578">
        <v>14.356461556443975</v>
      </c>
      <c r="L3561" s="578">
        <v>1888.4891599019327</v>
      </c>
      <c r="M3561" s="578">
        <v>1.0041676231970325</v>
      </c>
      <c r="N3561" s="578">
        <v>0.94225581362843491</v>
      </c>
      <c r="O3561" s="578">
        <v>1.6193612352556799E-2</v>
      </c>
      <c r="P3561" s="578">
        <v>9.5996364095141473</v>
      </c>
      <c r="Q3561" s="578">
        <v>1176.9171918233201</v>
      </c>
      <c r="R3561" s="578">
        <v>0.78933960381740054</v>
      </c>
      <c r="S3561" s="578">
        <v>0.5987762700145437</v>
      </c>
      <c r="T3561" s="578">
        <v>1.0091867656835011E-2</v>
      </c>
      <c r="U3561" s="578">
        <v>14.356459998879725</v>
      </c>
      <c r="V3561" s="578">
        <v>1888.4891599019327</v>
      </c>
      <c r="W3561" s="578">
        <v>1.0041676226731675</v>
      </c>
      <c r="X3561" s="578">
        <v>0.94225575557599428</v>
      </c>
      <c r="Y3561" s="578">
        <v>1.6193612352556799E-2</v>
      </c>
    </row>
    <row r="3562" spans="1:25" x14ac:dyDescent="0.3">
      <c r="A3562" s="310" t="s">
        <v>5969</v>
      </c>
      <c r="B3562" s="310" t="s">
        <v>48</v>
      </c>
      <c r="C3562" s="310" t="s">
        <v>5578</v>
      </c>
      <c r="D3562" s="36">
        <v>8</v>
      </c>
      <c r="E3562" s="36">
        <v>2012</v>
      </c>
      <c r="F3562" s="578">
        <v>9.1254007979878189</v>
      </c>
      <c r="G3562" s="578">
        <v>1131.8259493509877</v>
      </c>
      <c r="H3562" s="578">
        <v>0.69886937419262996</v>
      </c>
      <c r="I3562" s="578">
        <v>0.59290277538821057</v>
      </c>
      <c r="J3562" s="578">
        <v>9.7052402416011232E-3</v>
      </c>
      <c r="K3562" s="578">
        <v>12.486487077558724</v>
      </c>
      <c r="L3562" s="578">
        <v>1618.1340713500952</v>
      </c>
      <c r="M3562" s="578">
        <v>0.93934167587819151</v>
      </c>
      <c r="N3562" s="578">
        <v>0.77595702341447259</v>
      </c>
      <c r="O3562" s="578">
        <v>1.3875350976983648E-2</v>
      </c>
      <c r="P3562" s="578">
        <v>9.1254006893844508</v>
      </c>
      <c r="Q3562" s="578">
        <v>1131.8259493509877</v>
      </c>
      <c r="R3562" s="578">
        <v>0.69886937419262973</v>
      </c>
      <c r="S3562" s="578">
        <v>0.59290275489911382</v>
      </c>
      <c r="T3562" s="578">
        <v>9.7052401882441013E-3</v>
      </c>
      <c r="U3562" s="578">
        <v>12.486486552889424</v>
      </c>
      <c r="V3562" s="578">
        <v>1618.1340713500952</v>
      </c>
      <c r="W3562" s="578">
        <v>0.93934164549379251</v>
      </c>
      <c r="X3562" s="578">
        <v>0.77595701813697804</v>
      </c>
      <c r="Y3562" s="578">
        <v>1.3875350976983648E-2</v>
      </c>
    </row>
    <row r="3563" spans="1:25" x14ac:dyDescent="0.3">
      <c r="A3563" s="310" t="s">
        <v>5970</v>
      </c>
      <c r="B3563" s="310" t="s">
        <v>48</v>
      </c>
      <c r="C3563" s="310" t="s">
        <v>5578</v>
      </c>
      <c r="D3563" s="36">
        <v>9</v>
      </c>
      <c r="E3563" s="36">
        <v>2012</v>
      </c>
      <c r="F3563" s="578">
        <v>8.76972441580922</v>
      </c>
      <c r="G3563" s="578">
        <v>1098.0142745971625</v>
      </c>
      <c r="H3563" s="578">
        <v>0.6310160639695821</v>
      </c>
      <c r="I3563" s="578">
        <v>0.58849801123142198</v>
      </c>
      <c r="J3563" s="578">
        <v>9.4153345611023998E-3</v>
      </c>
      <c r="K3563" s="578">
        <v>12.145266238284675</v>
      </c>
      <c r="L3563" s="578">
        <v>1576.9794807434025</v>
      </c>
      <c r="M3563" s="578">
        <v>0.88804556386700506</v>
      </c>
      <c r="N3563" s="578">
        <v>0.72822367772459951</v>
      </c>
      <c r="O3563" s="578">
        <v>1.352246142535775E-2</v>
      </c>
      <c r="P3563" s="578">
        <v>8.7697248556432879</v>
      </c>
      <c r="Q3563" s="578">
        <v>1098.01417032877</v>
      </c>
      <c r="R3563" s="578">
        <v>0.63101611146703307</v>
      </c>
      <c r="S3563" s="578">
        <v>0.58849801123142198</v>
      </c>
      <c r="T3563" s="578">
        <v>9.4153346678164454E-3</v>
      </c>
      <c r="U3563" s="578">
        <v>12.145265720386874</v>
      </c>
      <c r="V3563" s="578">
        <v>1576.9794807434025</v>
      </c>
      <c r="W3563" s="578">
        <v>0.88804555889995129</v>
      </c>
      <c r="X3563" s="578">
        <v>0.72822354578723469</v>
      </c>
      <c r="Y3563" s="578">
        <v>1.352246142535775E-2</v>
      </c>
    </row>
    <row r="3564" spans="1:25" x14ac:dyDescent="0.3">
      <c r="A3564" s="310" t="s">
        <v>5971</v>
      </c>
      <c r="B3564" s="310" t="s">
        <v>48</v>
      </c>
      <c r="C3564" s="310" t="s">
        <v>5578</v>
      </c>
      <c r="D3564" s="36">
        <v>10</v>
      </c>
      <c r="E3564" s="36">
        <v>2012</v>
      </c>
      <c r="F3564" s="578">
        <v>8.4930722258213756</v>
      </c>
      <c r="G3564" s="578">
        <v>1071.712387084955</v>
      </c>
      <c r="H3564" s="578">
        <v>0.57824027093981023</v>
      </c>
      <c r="I3564" s="578">
        <v>0.58506999909877699</v>
      </c>
      <c r="J3564" s="578">
        <v>9.1898015816695953E-3</v>
      </c>
      <c r="K3564" s="578">
        <v>11.863884423505274</v>
      </c>
      <c r="L3564" s="578">
        <v>1543.7360420226998</v>
      </c>
      <c r="M3564" s="578">
        <v>0.85012679145438552</v>
      </c>
      <c r="N3564" s="578">
        <v>0.68489296485980344</v>
      </c>
      <c r="O3564" s="578">
        <v>1.3237439668349275E-2</v>
      </c>
      <c r="P3564" s="578">
        <v>8.4930726979534121</v>
      </c>
      <c r="Q3564" s="578">
        <v>1071.7123349507601</v>
      </c>
      <c r="R3564" s="578">
        <v>0.57824031843726176</v>
      </c>
      <c r="S3564" s="578">
        <v>0.58507000965376621</v>
      </c>
      <c r="T3564" s="578">
        <v>9.18980163017598E-3</v>
      </c>
      <c r="U3564" s="578">
        <v>11.863883384668275</v>
      </c>
      <c r="V3564" s="578">
        <v>1543.736094156895</v>
      </c>
      <c r="W3564" s="578">
        <v>0.85012678037552747</v>
      </c>
      <c r="X3564" s="578">
        <v>0.68489296982685721</v>
      </c>
      <c r="Y3564" s="578">
        <v>1.3237439668349275E-2</v>
      </c>
    </row>
    <row r="3565" spans="1:25" x14ac:dyDescent="0.3">
      <c r="A3565" s="310" t="s">
        <v>5972</v>
      </c>
      <c r="B3565" s="310" t="s">
        <v>48</v>
      </c>
      <c r="C3565" s="310" t="s">
        <v>5578</v>
      </c>
      <c r="D3565" s="36">
        <v>11</v>
      </c>
      <c r="E3565" s="36">
        <v>2012</v>
      </c>
      <c r="F3565" s="578">
        <v>9.6713459769622645</v>
      </c>
      <c r="G3565" s="578">
        <v>1249.1670595804801</v>
      </c>
      <c r="H3565" s="578">
        <v>0.69965195159117344</v>
      </c>
      <c r="I3565" s="578">
        <v>0.54676528639780919</v>
      </c>
      <c r="J3565" s="578">
        <v>1.0711493659376426E-2</v>
      </c>
      <c r="K3565" s="578">
        <v>11.577171268620649</v>
      </c>
      <c r="L3565" s="578">
        <v>1516.97719573974</v>
      </c>
      <c r="M3565" s="578">
        <v>0.82350606164739704</v>
      </c>
      <c r="N3565" s="578">
        <v>0.63136602503557926</v>
      </c>
      <c r="O3565" s="578">
        <v>1.3007965714981124E-2</v>
      </c>
      <c r="P3565" s="578">
        <v>9.6713464289641422</v>
      </c>
      <c r="Q3565" s="578">
        <v>1249.1670595804801</v>
      </c>
      <c r="R3565" s="578">
        <v>0.69965195314337769</v>
      </c>
      <c r="S3565" s="578">
        <v>0.54676528146956072</v>
      </c>
      <c r="T3565" s="578">
        <v>1.0711493659376426E-2</v>
      </c>
      <c r="U3565" s="578">
        <v>11.57716919359515</v>
      </c>
      <c r="V3565" s="578">
        <v>1516.97719573974</v>
      </c>
      <c r="W3565" s="578">
        <v>0.82350605616617578</v>
      </c>
      <c r="X3565" s="578">
        <v>0.63136601455820052</v>
      </c>
      <c r="Y3565" s="578">
        <v>1.3007965714981124E-2</v>
      </c>
    </row>
    <row r="3566" spans="1:25" x14ac:dyDescent="0.3">
      <c r="A3566" s="310" t="s">
        <v>5973</v>
      </c>
      <c r="B3566" s="310" t="s">
        <v>48</v>
      </c>
      <c r="C3566" s="310" t="s">
        <v>5578</v>
      </c>
      <c r="D3566" s="36">
        <v>12</v>
      </c>
      <c r="E3566" s="36">
        <v>2012</v>
      </c>
      <c r="F3566" s="578">
        <v>10.63539534667019</v>
      </c>
      <c r="G3566" s="578">
        <v>1394.3597869873001</v>
      </c>
      <c r="H3566" s="578">
        <v>0.79898844717536077</v>
      </c>
      <c r="I3566" s="578">
        <v>0.51542349361504103</v>
      </c>
      <c r="J3566" s="578">
        <v>1.1956559416527478E-2</v>
      </c>
      <c r="K3566" s="578">
        <v>11.333162868288699</v>
      </c>
      <c r="L3566" s="578">
        <v>1494.1677920023549</v>
      </c>
      <c r="M3566" s="578">
        <v>0.80192987960375195</v>
      </c>
      <c r="N3566" s="578">
        <v>0.58557739260140729</v>
      </c>
      <c r="O3566" s="578">
        <v>1.2812408191772776E-2</v>
      </c>
      <c r="P3566" s="578">
        <v>10.635394581486814</v>
      </c>
      <c r="Q3566" s="578">
        <v>1394.3597869873001</v>
      </c>
      <c r="R3566" s="578">
        <v>0.79898842662805647</v>
      </c>
      <c r="S3566" s="578">
        <v>0.51542348868679222</v>
      </c>
      <c r="T3566" s="578">
        <v>1.1956559940396426E-2</v>
      </c>
      <c r="U3566" s="578">
        <v>11.33316182885995</v>
      </c>
      <c r="V3566" s="578">
        <v>1494.1677920023549</v>
      </c>
      <c r="W3566" s="578">
        <v>0.80192980100400724</v>
      </c>
      <c r="X3566" s="578">
        <v>0.58557735038145076</v>
      </c>
      <c r="Y3566" s="578">
        <v>1.2812408191772776E-2</v>
      </c>
    </row>
    <row r="3567" spans="1:25" x14ac:dyDescent="0.3">
      <c r="A3567" s="310" t="s">
        <v>5974</v>
      </c>
      <c r="B3567" s="310" t="s">
        <v>48</v>
      </c>
      <c r="C3567" s="310" t="s">
        <v>5578</v>
      </c>
      <c r="D3567" s="36">
        <v>13</v>
      </c>
      <c r="E3567" s="36">
        <v>2012</v>
      </c>
      <c r="F3567" s="578">
        <v>10.510375330331307</v>
      </c>
      <c r="G3567" s="578">
        <v>1393.8992614746051</v>
      </c>
      <c r="H3567" s="578">
        <v>0.77243074607880113</v>
      </c>
      <c r="I3567" s="578">
        <v>0.47179438321230277</v>
      </c>
      <c r="J3567" s="578">
        <v>1.195262194960375E-2</v>
      </c>
      <c r="K3567" s="578">
        <v>11.141901011263375</v>
      </c>
      <c r="L3567" s="578">
        <v>1481.5615564982049</v>
      </c>
      <c r="M3567" s="578">
        <v>0.76821476157056123</v>
      </c>
      <c r="N3567" s="578">
        <v>0.54309284500777677</v>
      </c>
      <c r="O3567" s="578">
        <v>1.270434568868945E-2</v>
      </c>
      <c r="P3567" s="578">
        <v>10.51037585083392</v>
      </c>
      <c r="Q3567" s="578">
        <v>1393.8993136087975</v>
      </c>
      <c r="R3567" s="578">
        <v>0.77243075135629602</v>
      </c>
      <c r="S3567" s="578">
        <v>0.47179439252552846</v>
      </c>
      <c r="T3567" s="578">
        <v>1.195262194960375E-2</v>
      </c>
      <c r="U3567" s="578">
        <v>11.141898507557876</v>
      </c>
      <c r="V3567" s="578">
        <v>1481.5615564982049</v>
      </c>
      <c r="W3567" s="578">
        <v>0.76821473361148129</v>
      </c>
      <c r="X3567" s="578">
        <v>0.54309281435174206</v>
      </c>
      <c r="Y3567" s="578">
        <v>1.270434568868945E-2</v>
      </c>
    </row>
    <row r="3568" spans="1:25" x14ac:dyDescent="0.3">
      <c r="A3568" s="310" t="s">
        <v>5975</v>
      </c>
      <c r="B3568" s="310" t="s">
        <v>48</v>
      </c>
      <c r="C3568" s="310" t="s">
        <v>5578</v>
      </c>
      <c r="D3568" s="36">
        <v>14</v>
      </c>
      <c r="E3568" s="36">
        <v>2012</v>
      </c>
      <c r="F3568" s="578">
        <v>11.335489284567226</v>
      </c>
      <c r="G3568" s="578">
        <v>1493.6273994445751</v>
      </c>
      <c r="H3568" s="578">
        <v>0.73939932226979443</v>
      </c>
      <c r="I3568" s="578">
        <v>0.47081661007056597</v>
      </c>
      <c r="J3568" s="578">
        <v>1.2807807458254123E-2</v>
      </c>
      <c r="K3568" s="578">
        <v>11.909318180240575</v>
      </c>
      <c r="L3568" s="578">
        <v>1572.3569653828874</v>
      </c>
      <c r="M3568" s="578">
        <v>0.73708604664231303</v>
      </c>
      <c r="N3568" s="578">
        <v>0.54054445633664683</v>
      </c>
      <c r="O3568" s="578">
        <v>1.3482922950060976E-2</v>
      </c>
      <c r="P3568" s="578">
        <v>11.335488768352624</v>
      </c>
      <c r="Q3568" s="578">
        <v>1493.62745157877</v>
      </c>
      <c r="R3568" s="578">
        <v>0.73939931233568701</v>
      </c>
      <c r="S3568" s="578">
        <v>0.47081660813031073</v>
      </c>
      <c r="T3568" s="578">
        <v>1.2807807458254123E-2</v>
      </c>
      <c r="U3568" s="578">
        <v>11.9093181788921</v>
      </c>
      <c r="V3568" s="578">
        <v>1572.3569653828874</v>
      </c>
      <c r="W3568" s="578">
        <v>0.73708602396072775</v>
      </c>
      <c r="X3568" s="578">
        <v>0.54054439929313924</v>
      </c>
      <c r="Y3568" s="578">
        <v>1.3482922950060976E-2</v>
      </c>
    </row>
    <row r="3569" spans="1:25" x14ac:dyDescent="0.3">
      <c r="A3569" s="310" t="s">
        <v>5976</v>
      </c>
      <c r="B3569" s="310" t="s">
        <v>48</v>
      </c>
      <c r="C3569" s="310" t="s">
        <v>5578</v>
      </c>
      <c r="D3569" s="36">
        <v>15</v>
      </c>
      <c r="E3569" s="36">
        <v>2012</v>
      </c>
      <c r="F3569" s="578">
        <v>12.123926061433499</v>
      </c>
      <c r="G3569" s="578">
        <v>1587.9712498982701</v>
      </c>
      <c r="H3569" s="578">
        <v>0.71094787213951305</v>
      </c>
      <c r="I3569" s="578">
        <v>0.47299471194855824</v>
      </c>
      <c r="J3569" s="578">
        <v>1.3616821757750525E-2</v>
      </c>
      <c r="K3569" s="578">
        <v>12.636606263399376</v>
      </c>
      <c r="L3569" s="578">
        <v>1657.4062678019172</v>
      </c>
      <c r="M3569" s="578">
        <v>0.71151146133585474</v>
      </c>
      <c r="N3569" s="578">
        <v>0.53699680790305104</v>
      </c>
      <c r="O3569" s="578">
        <v>1.4212213456630676E-2</v>
      </c>
      <c r="P3569" s="578">
        <v>12.123925540407026</v>
      </c>
      <c r="Q3569" s="578">
        <v>1587.9712498982701</v>
      </c>
      <c r="R3569" s="578">
        <v>0.71094791963696391</v>
      </c>
      <c r="S3569" s="578">
        <v>0.47299471130827403</v>
      </c>
      <c r="T3569" s="578">
        <v>1.3616821757750525E-2</v>
      </c>
      <c r="U3569" s="578">
        <v>12.636606263394501</v>
      </c>
      <c r="V3569" s="578">
        <v>1657.4063199361126</v>
      </c>
      <c r="W3569" s="578">
        <v>0.71151146185972369</v>
      </c>
      <c r="X3569" s="578">
        <v>0.53699680790305104</v>
      </c>
      <c r="Y3569" s="578">
        <v>1.4212213975649E-2</v>
      </c>
    </row>
    <row r="3570" spans="1:25" x14ac:dyDescent="0.3">
      <c r="A3570" s="580" t="s">
        <v>5977</v>
      </c>
      <c r="B3570" s="580" t="s">
        <v>48</v>
      </c>
      <c r="C3570" s="580" t="s">
        <v>5578</v>
      </c>
      <c r="D3570" s="581">
        <v>16</v>
      </c>
      <c r="E3570" s="581">
        <v>2012</v>
      </c>
      <c r="F3570" s="582">
        <v>13.152314835436551</v>
      </c>
      <c r="G3570" s="582">
        <v>1697.4617640177373</v>
      </c>
      <c r="H3570" s="582">
        <v>0.69463749866311697</v>
      </c>
      <c r="I3570" s="582">
        <v>0.48657667217776152</v>
      </c>
      <c r="J3570" s="582">
        <v>1.4555729236841749E-2</v>
      </c>
      <c r="K3570" s="582">
        <v>13.581009376444825</v>
      </c>
      <c r="L3570" s="582">
        <v>1756.2694892883276</v>
      </c>
      <c r="M3570" s="582">
        <v>0.69612572056939781</v>
      </c>
      <c r="N3570" s="582">
        <v>0.54674862994579554</v>
      </c>
      <c r="O3570" s="582">
        <v>1.5060028138880875E-2</v>
      </c>
      <c r="P3570" s="582">
        <v>13.152315870436698</v>
      </c>
      <c r="Q3570" s="582">
        <v>1697.4617640177373</v>
      </c>
      <c r="R3570" s="582">
        <v>0.694637540359205</v>
      </c>
      <c r="S3570" s="582">
        <v>0.48657665681093876</v>
      </c>
      <c r="T3570" s="582">
        <v>1.4555729236841749E-2</v>
      </c>
      <c r="U3570" s="582">
        <v>13.581008852299375</v>
      </c>
      <c r="V3570" s="582">
        <v>1756.2694892883276</v>
      </c>
      <c r="W3570" s="582">
        <v>0.69612570526078277</v>
      </c>
      <c r="X3570" s="582">
        <v>0.54674861415211651</v>
      </c>
      <c r="Y3570" s="582">
        <v>1.5060028138880875E-2</v>
      </c>
    </row>
    <row r="3571" spans="1:25" x14ac:dyDescent="0.3">
      <c r="A3571" s="310" t="s">
        <v>5978</v>
      </c>
      <c r="B3571" s="310" t="s">
        <v>48</v>
      </c>
      <c r="C3571" s="310" t="s">
        <v>5578</v>
      </c>
      <c r="D3571" s="36">
        <v>1</v>
      </c>
      <c r="E3571" s="36">
        <v>2020</v>
      </c>
      <c r="F3571" s="578">
        <v>37.01941430456155</v>
      </c>
      <c r="G3571" s="578">
        <v>7540.9457015991175</v>
      </c>
      <c r="H3571" s="578">
        <v>4.0993173317983702</v>
      </c>
      <c r="I3571" s="578">
        <v>1.9742889261494003</v>
      </c>
      <c r="J3571" s="578">
        <v>6.6336423236255798E-2</v>
      </c>
      <c r="K3571" s="578">
        <v>38.430017302326895</v>
      </c>
      <c r="L3571" s="578">
        <v>7985.3705291747974</v>
      </c>
      <c r="M3571" s="578">
        <v>4.3890211121179101</v>
      </c>
      <c r="N3571" s="578">
        <v>2.0589431583260449</v>
      </c>
      <c r="O3571" s="578">
        <v>7.0246638652558105E-2</v>
      </c>
      <c r="P3571" s="578">
        <v>37.019416964263598</v>
      </c>
      <c r="Q3571" s="578">
        <v>7540.9458058675073</v>
      </c>
      <c r="R3571" s="578">
        <v>4.0993173317983702</v>
      </c>
      <c r="S3571" s="578">
        <v>1.9742889208719077</v>
      </c>
      <c r="T3571" s="578">
        <v>6.6336422149712804E-2</v>
      </c>
      <c r="U3571" s="578">
        <v>38.430017796956179</v>
      </c>
      <c r="V3571" s="578">
        <v>7985.3703765869077</v>
      </c>
      <c r="W3571" s="578">
        <v>4.3890212685801027</v>
      </c>
      <c r="X3571" s="578">
        <v>2.0589431266610747</v>
      </c>
      <c r="Y3571" s="578">
        <v>7.0246639273439798E-2</v>
      </c>
    </row>
    <row r="3572" spans="1:25" x14ac:dyDescent="0.3">
      <c r="A3572" s="310" t="s">
        <v>5979</v>
      </c>
      <c r="B3572" s="310" t="s">
        <v>48</v>
      </c>
      <c r="C3572" s="310" t="s">
        <v>5578</v>
      </c>
      <c r="D3572" s="36">
        <v>2</v>
      </c>
      <c r="E3572" s="36">
        <v>2020</v>
      </c>
      <c r="F3572" s="578">
        <v>17.982850417543226</v>
      </c>
      <c r="G3572" s="578">
        <v>3815.8973566691025</v>
      </c>
      <c r="H3572" s="578">
        <v>1.9656880508021699</v>
      </c>
      <c r="I3572" s="578">
        <v>0.99052729954322127</v>
      </c>
      <c r="J3572" s="578">
        <v>3.3566368918400223E-2</v>
      </c>
      <c r="K3572" s="578">
        <v>19.044620343037671</v>
      </c>
      <c r="L3572" s="578">
        <v>4303.0939585367778</v>
      </c>
      <c r="M3572" s="578">
        <v>2.3370073005401801</v>
      </c>
      <c r="N3572" s="578">
        <v>1.0680365813896024</v>
      </c>
      <c r="O3572" s="578">
        <v>3.7853058970843706E-2</v>
      </c>
      <c r="P3572" s="578">
        <v>17.982849900964776</v>
      </c>
      <c r="Q3572" s="578">
        <v>3815.8973566691025</v>
      </c>
      <c r="R3572" s="578">
        <v>1.9656880518111051</v>
      </c>
      <c r="S3572" s="578">
        <v>0.99052731009821049</v>
      </c>
      <c r="T3572" s="578">
        <v>3.3566368394531275E-2</v>
      </c>
      <c r="U3572" s="578">
        <v>19.044619854195201</v>
      </c>
      <c r="V3572" s="578">
        <v>4303.0938517252553</v>
      </c>
      <c r="W3572" s="578">
        <v>2.3370074038005697</v>
      </c>
      <c r="X3572" s="578">
        <v>1.0680365605900648</v>
      </c>
      <c r="Y3572" s="578">
        <v>3.7853058970843706E-2</v>
      </c>
    </row>
    <row r="3573" spans="1:25" x14ac:dyDescent="0.3">
      <c r="A3573" s="310" t="s">
        <v>5980</v>
      </c>
      <c r="B3573" s="310" t="s">
        <v>48</v>
      </c>
      <c r="C3573" s="310" t="s">
        <v>5578</v>
      </c>
      <c r="D3573" s="36">
        <v>3</v>
      </c>
      <c r="E3573" s="36">
        <v>2020</v>
      </c>
      <c r="F3573" s="578">
        <v>9.6893747747841648</v>
      </c>
      <c r="G3573" s="578">
        <v>2150.8416887919075</v>
      </c>
      <c r="H3573" s="578">
        <v>1.0595092618217001</v>
      </c>
      <c r="I3573" s="578">
        <v>0.54443800449371305</v>
      </c>
      <c r="J3573" s="578">
        <v>1.8919994588941277E-2</v>
      </c>
      <c r="K3573" s="578">
        <v>11.103109033535723</v>
      </c>
      <c r="L3573" s="578">
        <v>2760.9684499104751</v>
      </c>
      <c r="M3573" s="578">
        <v>1.2418751757747148</v>
      </c>
      <c r="N3573" s="578">
        <v>0.64103445659081104</v>
      </c>
      <c r="O3573" s="578">
        <v>2.4288574020223025E-2</v>
      </c>
      <c r="P3573" s="578">
        <v>9.689374039781482</v>
      </c>
      <c r="Q3573" s="578">
        <v>2150.8416887919075</v>
      </c>
      <c r="R3573" s="578">
        <v>1.0595092565442099</v>
      </c>
      <c r="S3573" s="578">
        <v>0.54443799921621849</v>
      </c>
      <c r="T3573" s="578">
        <v>1.8919995112810225E-2</v>
      </c>
      <c r="U3573" s="578">
        <v>11.103109927673325</v>
      </c>
      <c r="V3573" s="578">
        <v>2760.9684499104751</v>
      </c>
      <c r="W3573" s="578">
        <v>1.24187517627918</v>
      </c>
      <c r="X3573" s="578">
        <v>0.64103445659081104</v>
      </c>
      <c r="Y3573" s="578">
        <v>2.4288573506055351E-2</v>
      </c>
    </row>
    <row r="3574" spans="1:25" x14ac:dyDescent="0.3">
      <c r="A3574" s="310" t="s">
        <v>5981</v>
      </c>
      <c r="B3574" s="310" t="s">
        <v>48</v>
      </c>
      <c r="C3574" s="310" t="s">
        <v>5578</v>
      </c>
      <c r="D3574" s="36">
        <v>4</v>
      </c>
      <c r="E3574" s="36">
        <v>2020</v>
      </c>
      <c r="F3574" s="578">
        <v>5.4459698253607041</v>
      </c>
      <c r="G3574" s="578">
        <v>1068.317279179885</v>
      </c>
      <c r="H3574" s="578">
        <v>0.62206688872538474</v>
      </c>
      <c r="I3574" s="578">
        <v>0.28973823393850251</v>
      </c>
      <c r="J3574" s="578">
        <v>9.3973151573057447E-3</v>
      </c>
      <c r="K3574" s="578">
        <v>8.6515545917257732</v>
      </c>
      <c r="L3574" s="578">
        <v>2280.2595011393178</v>
      </c>
      <c r="M3574" s="578">
        <v>0.88856162476198075</v>
      </c>
      <c r="N3574" s="578">
        <v>0.50791358420004429</v>
      </c>
      <c r="O3574" s="578">
        <v>2.0058905162538051E-2</v>
      </c>
      <c r="P3574" s="578">
        <v>5.4459694602822584</v>
      </c>
      <c r="Q3574" s="578">
        <v>1068.317279179885</v>
      </c>
      <c r="R3574" s="578">
        <v>0.62206689400287929</v>
      </c>
      <c r="S3574" s="578">
        <v>0.28973821678664502</v>
      </c>
      <c r="T3574" s="578">
        <v>9.39731521066277E-3</v>
      </c>
      <c r="U3574" s="578">
        <v>8.6515545840738852</v>
      </c>
      <c r="V3574" s="578">
        <v>2280.2596054077098</v>
      </c>
      <c r="W3574" s="578">
        <v>0.88856167222062699</v>
      </c>
      <c r="X3574" s="578">
        <v>0.50791364659865623</v>
      </c>
      <c r="Y3574" s="578">
        <v>2.0058905162538051E-2</v>
      </c>
    </row>
    <row r="3575" spans="1:25" x14ac:dyDescent="0.3">
      <c r="A3575" s="310" t="s">
        <v>5982</v>
      </c>
      <c r="B3575" s="310" t="s">
        <v>48</v>
      </c>
      <c r="C3575" s="310" t="s">
        <v>5578</v>
      </c>
      <c r="D3575" s="36">
        <v>5</v>
      </c>
      <c r="E3575" s="36">
        <v>2020</v>
      </c>
      <c r="F3575" s="578">
        <v>4.9106858654546723</v>
      </c>
      <c r="G3575" s="578">
        <v>1100.0392837524373</v>
      </c>
      <c r="H3575" s="578">
        <v>0.50930454207506604</v>
      </c>
      <c r="I3575" s="578">
        <v>0.27169953240081601</v>
      </c>
      <c r="J3575" s="578">
        <v>9.6764285796477126E-3</v>
      </c>
      <c r="K3575" s="578">
        <v>7.4801648658515925</v>
      </c>
      <c r="L3575" s="578">
        <v>2013.0966733296675</v>
      </c>
      <c r="M3575" s="578">
        <v>0.7025105782474077</v>
      </c>
      <c r="N3575" s="578">
        <v>0.4458298290458812</v>
      </c>
      <c r="O3575" s="578">
        <v>1.7708975879941101E-2</v>
      </c>
      <c r="P3575" s="578">
        <v>4.910685868211047</v>
      </c>
      <c r="Q3575" s="578">
        <v>1100.0392837524373</v>
      </c>
      <c r="R3575" s="578">
        <v>0.50930451489208828</v>
      </c>
      <c r="S3575" s="578">
        <v>0.27169953131427305</v>
      </c>
      <c r="T3575" s="578">
        <v>9.6764285796477126E-3</v>
      </c>
      <c r="U3575" s="578">
        <v>7.4801650821294325</v>
      </c>
      <c r="V3575" s="578">
        <v>2013.0966733296675</v>
      </c>
      <c r="W3575" s="578">
        <v>0.702510605178152</v>
      </c>
      <c r="X3575" s="578">
        <v>0.44582982175052122</v>
      </c>
      <c r="Y3575" s="578">
        <v>1.7708975879941101E-2</v>
      </c>
    </row>
    <row r="3576" spans="1:25" x14ac:dyDescent="0.3">
      <c r="A3576" s="310" t="s">
        <v>5983</v>
      </c>
      <c r="B3576" s="310" t="s">
        <v>48</v>
      </c>
      <c r="C3576" s="310" t="s">
        <v>5578</v>
      </c>
      <c r="D3576" s="36">
        <v>6</v>
      </c>
      <c r="E3576" s="36">
        <v>2020</v>
      </c>
      <c r="F3576" s="578">
        <v>4.5895137920754951</v>
      </c>
      <c r="G3576" s="578">
        <v>1119.07323201497</v>
      </c>
      <c r="H3576" s="578">
        <v>0.44164787056312527</v>
      </c>
      <c r="I3576" s="578">
        <v>0.26087627726762203</v>
      </c>
      <c r="J3576" s="578">
        <v>9.8438826874674475E-3</v>
      </c>
      <c r="K3576" s="578">
        <v>6.7357401194337028</v>
      </c>
      <c r="L3576" s="578">
        <v>1853.4187431335401</v>
      </c>
      <c r="M3576" s="578">
        <v>0.57806939765578069</v>
      </c>
      <c r="N3576" s="578">
        <v>0.40415450107927076</v>
      </c>
      <c r="O3576" s="578">
        <v>1.6303994353317326E-2</v>
      </c>
      <c r="P3576" s="578">
        <v>4.5895139486407652</v>
      </c>
      <c r="Q3576" s="578">
        <v>1119.07323201497</v>
      </c>
      <c r="R3576" s="578">
        <v>0.44164786491698227</v>
      </c>
      <c r="S3576" s="578">
        <v>0.26087627878102104</v>
      </c>
      <c r="T3576" s="578">
        <v>9.8438826389610629E-3</v>
      </c>
      <c r="U3576" s="578">
        <v>6.7357407477247726</v>
      </c>
      <c r="V3576" s="578">
        <v>1853.4187431335401</v>
      </c>
      <c r="W3576" s="578">
        <v>0.57806938867239843</v>
      </c>
      <c r="X3576" s="578">
        <v>0.40415452009377351</v>
      </c>
      <c r="Y3576" s="578">
        <v>1.6303994353317326E-2</v>
      </c>
    </row>
    <row r="3577" spans="1:25" x14ac:dyDescent="0.3">
      <c r="A3577" s="310" t="s">
        <v>5984</v>
      </c>
      <c r="B3577" s="310" t="s">
        <v>48</v>
      </c>
      <c r="C3577" s="310" t="s">
        <v>5578</v>
      </c>
      <c r="D3577" s="36">
        <v>7</v>
      </c>
      <c r="E3577" s="36">
        <v>2020</v>
      </c>
      <c r="F3577" s="578">
        <v>4.3754049079385924</v>
      </c>
      <c r="G3577" s="578">
        <v>1131.7644678751576</v>
      </c>
      <c r="H3577" s="578">
        <v>0.39654209356134101</v>
      </c>
      <c r="I3577" s="578">
        <v>0.25366049440344751</v>
      </c>
      <c r="J3577" s="578">
        <v>9.9555362151780395E-3</v>
      </c>
      <c r="K3577" s="578">
        <v>6.5207794325833621</v>
      </c>
      <c r="L3577" s="578">
        <v>1812.231175740555</v>
      </c>
      <c r="M3577" s="578">
        <v>0.51355836127186172</v>
      </c>
      <c r="N3577" s="578">
        <v>0.38824484807749499</v>
      </c>
      <c r="O3577" s="578">
        <v>1.5942065084042601E-2</v>
      </c>
      <c r="P3577" s="578">
        <v>4.3754047518923427</v>
      </c>
      <c r="Q3577" s="578">
        <v>1131.7644678751576</v>
      </c>
      <c r="R3577" s="578">
        <v>0.39654208828384652</v>
      </c>
      <c r="S3577" s="578">
        <v>0.25366052818329349</v>
      </c>
      <c r="T3577" s="578">
        <v>9.9555363218920886E-3</v>
      </c>
      <c r="U3577" s="578">
        <v>6.5207796414081969</v>
      </c>
      <c r="V3577" s="578">
        <v>1812.2313321431425</v>
      </c>
      <c r="W3577" s="578">
        <v>0.51355840244408024</v>
      </c>
      <c r="X3577" s="578">
        <v>0.38824484699095202</v>
      </c>
      <c r="Y3577" s="578">
        <v>1.5942064560173649E-2</v>
      </c>
    </row>
    <row r="3578" spans="1:25" x14ac:dyDescent="0.3">
      <c r="A3578" s="310" t="s">
        <v>5985</v>
      </c>
      <c r="B3578" s="310" t="s">
        <v>48</v>
      </c>
      <c r="C3578" s="310" t="s">
        <v>5578</v>
      </c>
      <c r="D3578" s="36">
        <v>8</v>
      </c>
      <c r="E3578" s="36">
        <v>2020</v>
      </c>
      <c r="F3578" s="578">
        <v>4.1518618887372778</v>
      </c>
      <c r="G3578" s="578">
        <v>1087.1244608561151</v>
      </c>
      <c r="H3578" s="578">
        <v>0.35257160205704424</v>
      </c>
      <c r="I3578" s="578">
        <v>0.25051919743418599</v>
      </c>
      <c r="J3578" s="578">
        <v>9.5631327421869874E-3</v>
      </c>
      <c r="K3578" s="578">
        <v>5.662809745585637</v>
      </c>
      <c r="L3578" s="578">
        <v>1553.18332290649</v>
      </c>
      <c r="M3578" s="578">
        <v>0.47590332125158324</v>
      </c>
      <c r="N3578" s="578">
        <v>0.31503609637729801</v>
      </c>
      <c r="O3578" s="578">
        <v>1.3663152145454625E-2</v>
      </c>
      <c r="P3578" s="578">
        <v>4.1518620452491897</v>
      </c>
      <c r="Q3578" s="578">
        <v>1087.1244608561151</v>
      </c>
      <c r="R3578" s="578">
        <v>0.35257160205704424</v>
      </c>
      <c r="S3578" s="578">
        <v>0.25051919743418599</v>
      </c>
      <c r="T3578" s="578">
        <v>9.5631326839793248E-3</v>
      </c>
      <c r="U3578" s="578">
        <v>5.6628095349393925</v>
      </c>
      <c r="V3578" s="578">
        <v>1553.18332290649</v>
      </c>
      <c r="W3578" s="578">
        <v>0.4759033054190992</v>
      </c>
      <c r="X3578" s="578">
        <v>0.31503609952051148</v>
      </c>
      <c r="Y3578" s="578">
        <v>1.3663152145454625E-2</v>
      </c>
    </row>
    <row r="3579" spans="1:25" x14ac:dyDescent="0.3">
      <c r="A3579" s="310" t="s">
        <v>5986</v>
      </c>
      <c r="B3579" s="310" t="s">
        <v>48</v>
      </c>
      <c r="C3579" s="310" t="s">
        <v>5578</v>
      </c>
      <c r="D3579" s="36">
        <v>9</v>
      </c>
      <c r="E3579" s="36">
        <v>2020</v>
      </c>
      <c r="F3579" s="578">
        <v>3.9842028365419497</v>
      </c>
      <c r="G3579" s="578">
        <v>1053.6494782765674</v>
      </c>
      <c r="H3579" s="578">
        <v>0.3195928434191343</v>
      </c>
      <c r="I3579" s="578">
        <v>0.24816299282247178</v>
      </c>
      <c r="J3579" s="578">
        <v>9.2688604539337832E-3</v>
      </c>
      <c r="K3579" s="578">
        <v>5.4982231638908416</v>
      </c>
      <c r="L3579" s="578">
        <v>1512.8568776448526</v>
      </c>
      <c r="M3579" s="578">
        <v>0.446684038227734</v>
      </c>
      <c r="N3579" s="578">
        <v>0.29315609484910898</v>
      </c>
      <c r="O3579" s="578">
        <v>1.33085415194121E-2</v>
      </c>
      <c r="P3579" s="578">
        <v>3.984202994558772</v>
      </c>
      <c r="Q3579" s="578">
        <v>1053.6494782765674</v>
      </c>
      <c r="R3579" s="578">
        <v>0.3195928431523492</v>
      </c>
      <c r="S3579" s="578">
        <v>0.24816299282247173</v>
      </c>
      <c r="T3579" s="578">
        <v>9.268860453933785E-3</v>
      </c>
      <c r="U3579" s="578">
        <v>5.4982235785913218</v>
      </c>
      <c r="V3579" s="578">
        <v>1512.8568776448526</v>
      </c>
      <c r="W3579" s="578">
        <v>0.44668402286091174</v>
      </c>
      <c r="X3579" s="578">
        <v>0.29315609380137098</v>
      </c>
      <c r="Y3579" s="578">
        <v>1.33085415194121E-2</v>
      </c>
    </row>
    <row r="3580" spans="1:25" x14ac:dyDescent="0.3">
      <c r="A3580" s="310" t="s">
        <v>5987</v>
      </c>
      <c r="B3580" s="310" t="s">
        <v>48</v>
      </c>
      <c r="C3580" s="310" t="s">
        <v>5578</v>
      </c>
      <c r="D3580" s="36">
        <v>10</v>
      </c>
      <c r="E3580" s="36">
        <v>2020</v>
      </c>
      <c r="F3580" s="578">
        <v>3.8537974867916351</v>
      </c>
      <c r="G3580" s="578">
        <v>1027.6098575591996</v>
      </c>
      <c r="H3580" s="578">
        <v>0.29394237023855846</v>
      </c>
      <c r="I3580" s="578">
        <v>0.24633040651679</v>
      </c>
      <c r="J3580" s="578">
        <v>9.0399504891441485E-3</v>
      </c>
      <c r="K3580" s="578">
        <v>5.3628718874424468</v>
      </c>
      <c r="L3580" s="578">
        <v>1480.3766721089651</v>
      </c>
      <c r="M3580" s="578">
        <v>0.42472279899326726</v>
      </c>
      <c r="N3580" s="578">
        <v>0.273458958487026</v>
      </c>
      <c r="O3580" s="578">
        <v>1.3022967750051323E-2</v>
      </c>
      <c r="P3580" s="578">
        <v>3.8537978492834797</v>
      </c>
      <c r="Q3580" s="578">
        <v>1027.6098575591996</v>
      </c>
      <c r="R3580" s="578">
        <v>0.29394236950126151</v>
      </c>
      <c r="S3580" s="578">
        <v>0.24633040651679</v>
      </c>
      <c r="T3580" s="578">
        <v>9.0399505473518112E-3</v>
      </c>
      <c r="U3580" s="578">
        <v>5.362872250030092</v>
      </c>
      <c r="V3580" s="578">
        <v>1480.3766721089651</v>
      </c>
      <c r="W3580" s="578">
        <v>0.42472278470813701</v>
      </c>
      <c r="X3580" s="578">
        <v>0.27345897560007804</v>
      </c>
      <c r="Y3580" s="578">
        <v>1.3022967750051323E-2</v>
      </c>
    </row>
    <row r="3581" spans="1:25" x14ac:dyDescent="0.3">
      <c r="A3581" s="310" t="s">
        <v>5988</v>
      </c>
      <c r="B3581" s="310" t="s">
        <v>48</v>
      </c>
      <c r="C3581" s="310" t="s">
        <v>5578</v>
      </c>
      <c r="D3581" s="36">
        <v>11</v>
      </c>
      <c r="E3581" s="36">
        <v>2020</v>
      </c>
      <c r="F3581" s="578">
        <v>4.3704747163210351</v>
      </c>
      <c r="G3581" s="578">
        <v>1197.7301177978475</v>
      </c>
      <c r="H3581" s="578">
        <v>0.347375347317817</v>
      </c>
      <c r="I3581" s="578">
        <v>0.22064803276831851</v>
      </c>
      <c r="J3581" s="578">
        <v>1.0536501999013074E-2</v>
      </c>
      <c r="K3581" s="578">
        <v>5.2313095794816</v>
      </c>
      <c r="L3581" s="578">
        <v>1454.849589029945</v>
      </c>
      <c r="M3581" s="578">
        <v>0.40809040446765649</v>
      </c>
      <c r="N3581" s="578">
        <v>0.249906405806541</v>
      </c>
      <c r="O3581" s="578">
        <v>1.2798373839662675E-2</v>
      </c>
      <c r="P3581" s="578">
        <v>4.370474820832893</v>
      </c>
      <c r="Q3581" s="578">
        <v>1197.7301177978475</v>
      </c>
      <c r="R3581" s="578">
        <v>0.34737534731781677</v>
      </c>
      <c r="S3581" s="578">
        <v>0.22064808476716224</v>
      </c>
      <c r="T3581" s="578">
        <v>1.0536501999013074E-2</v>
      </c>
      <c r="U3581" s="578">
        <v>5.2313097364664483</v>
      </c>
      <c r="V3581" s="578">
        <v>1454.849589029945</v>
      </c>
      <c r="W3581" s="578">
        <v>0.40809039934538277</v>
      </c>
      <c r="X3581" s="578">
        <v>0.24990640475880299</v>
      </c>
      <c r="Y3581" s="578">
        <v>1.2798374358680975E-2</v>
      </c>
    </row>
    <row r="3582" spans="1:25" x14ac:dyDescent="0.3">
      <c r="A3582" s="310" t="s">
        <v>5989</v>
      </c>
      <c r="B3582" s="310" t="s">
        <v>48</v>
      </c>
      <c r="C3582" s="310" t="s">
        <v>5578</v>
      </c>
      <c r="D3582" s="36">
        <v>12</v>
      </c>
      <c r="E3582" s="36">
        <v>2020</v>
      </c>
      <c r="F3582" s="578">
        <v>4.7932146532524049</v>
      </c>
      <c r="G3582" s="578">
        <v>1336.9207280476849</v>
      </c>
      <c r="H3582" s="578">
        <v>0.39109268619601278</v>
      </c>
      <c r="I3582" s="578">
        <v>0.19963442751516899</v>
      </c>
      <c r="J3582" s="578">
        <v>1.176099594643645E-2</v>
      </c>
      <c r="K3582" s="578">
        <v>5.1192614902017004</v>
      </c>
      <c r="L3582" s="578">
        <v>1433.0879974365203</v>
      </c>
      <c r="M3582" s="578">
        <v>0.39455293799983276</v>
      </c>
      <c r="N3582" s="578">
        <v>0.22977669909596399</v>
      </c>
      <c r="O3582" s="578">
        <v>1.2606893656387249E-2</v>
      </c>
      <c r="P3582" s="578">
        <v>4.7932144967926398</v>
      </c>
      <c r="Q3582" s="578">
        <v>1336.9207280476849</v>
      </c>
      <c r="R3582" s="578">
        <v>0.39109270202849628</v>
      </c>
      <c r="S3582" s="578">
        <v>0.1996344171154</v>
      </c>
      <c r="T3582" s="578">
        <v>1.176099594643645E-2</v>
      </c>
      <c r="U3582" s="578">
        <v>5.1192615967872017</v>
      </c>
      <c r="V3582" s="578">
        <v>1433.0879974365203</v>
      </c>
      <c r="W3582" s="578">
        <v>0.39455296359180125</v>
      </c>
      <c r="X3582" s="578">
        <v>0.22977669752435698</v>
      </c>
      <c r="Y3582" s="578">
        <v>1.2606893656387249E-2</v>
      </c>
    </row>
    <row r="3583" spans="1:25" x14ac:dyDescent="0.3">
      <c r="A3583" s="310" t="s">
        <v>5990</v>
      </c>
      <c r="B3583" s="310" t="s">
        <v>48</v>
      </c>
      <c r="C3583" s="310" t="s">
        <v>5578</v>
      </c>
      <c r="D3583" s="36">
        <v>13</v>
      </c>
      <c r="E3583" s="36">
        <v>2020</v>
      </c>
      <c r="F3583" s="578">
        <v>4.7281585179310497</v>
      </c>
      <c r="G3583" s="578">
        <v>1337.1655298868775</v>
      </c>
      <c r="H3583" s="578">
        <v>0.37669668369926451</v>
      </c>
      <c r="I3583" s="578">
        <v>0.18085936938101999</v>
      </c>
      <c r="J3583" s="578">
        <v>1.1763020923050725E-2</v>
      </c>
      <c r="K3583" s="578">
        <v>5.0248818384206926</v>
      </c>
      <c r="L3583" s="578">
        <v>1421.6368713378874</v>
      </c>
      <c r="M3583" s="578">
        <v>0.37672191480426853</v>
      </c>
      <c r="N3583" s="578">
        <v>0.21189751918427599</v>
      </c>
      <c r="O3583" s="578">
        <v>1.2506049921891299E-2</v>
      </c>
      <c r="P3583" s="578">
        <v>4.7281587737343154</v>
      </c>
      <c r="Q3583" s="578">
        <v>1337.1655298868775</v>
      </c>
      <c r="R3583" s="578">
        <v>0.37669667910085924</v>
      </c>
      <c r="S3583" s="578">
        <v>0.18085939848485025</v>
      </c>
      <c r="T3583" s="578">
        <v>1.1763020923050725E-2</v>
      </c>
      <c r="U3583" s="578">
        <v>5.0248818380120275</v>
      </c>
      <c r="V3583" s="578">
        <v>1421.6368713378874</v>
      </c>
      <c r="W3583" s="578">
        <v>0.37672191428525026</v>
      </c>
      <c r="X3583" s="578">
        <v>0.21189753687940502</v>
      </c>
      <c r="Y3583" s="578">
        <v>1.2506049921891299E-2</v>
      </c>
    </row>
    <row r="3584" spans="1:25" x14ac:dyDescent="0.3">
      <c r="A3584" s="310" t="s">
        <v>5991</v>
      </c>
      <c r="B3584" s="310" t="s">
        <v>48</v>
      </c>
      <c r="C3584" s="310" t="s">
        <v>5578</v>
      </c>
      <c r="D3584" s="36">
        <v>14</v>
      </c>
      <c r="E3584" s="36">
        <v>2020</v>
      </c>
      <c r="F3584" s="578">
        <v>5.0923708614063745</v>
      </c>
      <c r="G3584" s="578">
        <v>1431.8074124654074</v>
      </c>
      <c r="H3584" s="578">
        <v>0.36155240489946</v>
      </c>
      <c r="I3584" s="578">
        <v>0.18126120232045601</v>
      </c>
      <c r="J3584" s="578">
        <v>1.2595808414819899E-2</v>
      </c>
      <c r="K3584" s="578">
        <v>5.3626680929834603</v>
      </c>
      <c r="L3584" s="578">
        <v>1507.7893625895126</v>
      </c>
      <c r="M3584" s="578">
        <v>0.36223567199582801</v>
      </c>
      <c r="N3584" s="578">
        <v>0.21149749495089001</v>
      </c>
      <c r="O3584" s="578">
        <v>1.3264121846683899E-2</v>
      </c>
      <c r="P3584" s="578">
        <v>5.092370965606575</v>
      </c>
      <c r="Q3584" s="578">
        <v>1431.8074124654074</v>
      </c>
      <c r="R3584" s="578">
        <v>0.36155240489946</v>
      </c>
      <c r="S3584" s="578">
        <v>0.18126120232045601</v>
      </c>
      <c r="T3584" s="578">
        <v>1.2595808414819899E-2</v>
      </c>
      <c r="U3584" s="578">
        <v>5.3626680929931609</v>
      </c>
      <c r="V3584" s="578">
        <v>1507.7893625895126</v>
      </c>
      <c r="W3584" s="578">
        <v>0.36223567199582801</v>
      </c>
      <c r="X3584" s="578">
        <v>0.21149749495089001</v>
      </c>
      <c r="Y3584" s="578">
        <v>1.3264121846683899E-2</v>
      </c>
    </row>
    <row r="3585" spans="1:25" x14ac:dyDescent="0.3">
      <c r="A3585" s="310" t="s">
        <v>5992</v>
      </c>
      <c r="B3585" s="310" t="s">
        <v>48</v>
      </c>
      <c r="C3585" s="310" t="s">
        <v>5578</v>
      </c>
      <c r="D3585" s="36">
        <v>15</v>
      </c>
      <c r="E3585" s="36">
        <v>2020</v>
      </c>
      <c r="F3585" s="578">
        <v>5.4411189570649476</v>
      </c>
      <c r="G3585" s="578">
        <v>1521.3035240173299</v>
      </c>
      <c r="H3585" s="578">
        <v>0.34866419760995326</v>
      </c>
      <c r="I3585" s="578">
        <v>0.18292943675381398</v>
      </c>
      <c r="J3585" s="578">
        <v>1.3383303715575775E-2</v>
      </c>
      <c r="K3585" s="578">
        <v>5.6828526424602952</v>
      </c>
      <c r="L3585" s="578">
        <v>1588.4412384033151</v>
      </c>
      <c r="M3585" s="578">
        <v>0.35037426279450279</v>
      </c>
      <c r="N3585" s="578">
        <v>0.210525816539302</v>
      </c>
      <c r="O3585" s="578">
        <v>1.3973795789449125E-2</v>
      </c>
      <c r="P3585" s="578">
        <v>5.4411186414023724</v>
      </c>
      <c r="Q3585" s="578">
        <v>1521.3035240173299</v>
      </c>
      <c r="R3585" s="578">
        <v>0.34866419771666773</v>
      </c>
      <c r="S3585" s="578">
        <v>0.1829294211541605</v>
      </c>
      <c r="T3585" s="578">
        <v>1.338330319655745E-2</v>
      </c>
      <c r="U3585" s="578">
        <v>5.6828528513360599</v>
      </c>
      <c r="V3585" s="578">
        <v>1588.4412384033151</v>
      </c>
      <c r="W3585" s="578">
        <v>0.35037426290121676</v>
      </c>
      <c r="X3585" s="578">
        <v>0.210525825367464</v>
      </c>
      <c r="Y3585" s="578">
        <v>1.3973795789449125E-2</v>
      </c>
    </row>
    <row r="3586" spans="1:25" x14ac:dyDescent="0.3">
      <c r="A3586" s="580" t="s">
        <v>5993</v>
      </c>
      <c r="B3586" s="580" t="s">
        <v>48</v>
      </c>
      <c r="C3586" s="580" t="s">
        <v>5578</v>
      </c>
      <c r="D3586" s="581">
        <v>16</v>
      </c>
      <c r="E3586" s="581">
        <v>2020</v>
      </c>
      <c r="F3586" s="582">
        <v>5.9017634323802923</v>
      </c>
      <c r="G3586" s="582">
        <v>1625.3920593261673</v>
      </c>
      <c r="H3586" s="582">
        <v>0.34137852953669251</v>
      </c>
      <c r="I3586" s="582">
        <v>0.1889039848465465</v>
      </c>
      <c r="J3586" s="582">
        <v>1.4299152147335275E-2</v>
      </c>
      <c r="K3586" s="582">
        <v>6.1049251233925999</v>
      </c>
      <c r="L3586" s="582">
        <v>1682.4127477010049</v>
      </c>
      <c r="M3586" s="582">
        <v>0.34331715898103204</v>
      </c>
      <c r="N3586" s="582">
        <v>0.21477773781710549</v>
      </c>
      <c r="O3586" s="582">
        <v>1.4800646953517524E-2</v>
      </c>
      <c r="P3586" s="582">
        <v>5.9017632263470006</v>
      </c>
      <c r="Q3586" s="582">
        <v>1625.3920593261673</v>
      </c>
      <c r="R3586" s="582">
        <v>0.34137854021294778</v>
      </c>
      <c r="S3586" s="582">
        <v>0.18890399004643099</v>
      </c>
      <c r="T3586" s="582">
        <v>1.4299152147335275E-2</v>
      </c>
      <c r="U3586" s="582">
        <v>6.1049254364067203</v>
      </c>
      <c r="V3586" s="582">
        <v>1682.4127998352001</v>
      </c>
      <c r="W3586" s="582">
        <v>0.34331714863947077</v>
      </c>
      <c r="X3586" s="582">
        <v>0.21477773781710574</v>
      </c>
      <c r="Y3586" s="582">
        <v>1.4800646953517524E-2</v>
      </c>
    </row>
    <row r="3587" spans="1:25" x14ac:dyDescent="0.3">
      <c r="A3587" s="310" t="s">
        <v>5994</v>
      </c>
      <c r="B3587" s="310" t="s">
        <v>48</v>
      </c>
      <c r="C3587" s="310" t="s">
        <v>5578</v>
      </c>
      <c r="D3587" s="36">
        <v>1</v>
      </c>
      <c r="E3587" s="36">
        <v>2030</v>
      </c>
      <c r="F3587" s="578">
        <v>11.797346884013599</v>
      </c>
      <c r="G3587" s="578">
        <v>7223.7569834391234</v>
      </c>
      <c r="H3587" s="578">
        <v>1.2605108526186051</v>
      </c>
      <c r="I3587" s="578">
        <v>0.46076400578021998</v>
      </c>
      <c r="J3587" s="578">
        <v>6.2397171199942605E-2</v>
      </c>
      <c r="K3587" s="578">
        <v>12.212089354351773</v>
      </c>
      <c r="L3587" s="578">
        <v>7646.2524363199827</v>
      </c>
      <c r="M3587" s="578">
        <v>1.3786006109051698</v>
      </c>
      <c r="N3587" s="578">
        <v>0.47625783023734847</v>
      </c>
      <c r="O3587" s="578">
        <v>6.6046868062888522E-2</v>
      </c>
      <c r="P3587" s="578">
        <v>11.7973474060284</v>
      </c>
      <c r="Q3587" s="578">
        <v>7223.7569834391234</v>
      </c>
      <c r="R3587" s="578">
        <v>1.2605108431889649</v>
      </c>
      <c r="S3587" s="578">
        <v>0.4607640005027252</v>
      </c>
      <c r="T3587" s="578">
        <v>6.2397171180540056E-2</v>
      </c>
      <c r="U3587" s="578">
        <v>12.2120888328669</v>
      </c>
      <c r="V3587" s="578">
        <v>7646.2524871826154</v>
      </c>
      <c r="W3587" s="578">
        <v>1.37860071499987</v>
      </c>
      <c r="X3587" s="578">
        <v>0.47625783551484302</v>
      </c>
      <c r="Y3587" s="578">
        <v>6.6046868062888522E-2</v>
      </c>
    </row>
    <row r="3588" spans="1:25" x14ac:dyDescent="0.3">
      <c r="A3588" s="310" t="s">
        <v>5995</v>
      </c>
      <c r="B3588" s="310" t="s">
        <v>48</v>
      </c>
      <c r="C3588" s="310" t="s">
        <v>5578</v>
      </c>
      <c r="D3588" s="36">
        <v>2</v>
      </c>
      <c r="E3588" s="36">
        <v>2030</v>
      </c>
      <c r="F3588" s="578">
        <v>5.8591599580164822</v>
      </c>
      <c r="G3588" s="578">
        <v>3662.0199127197197</v>
      </c>
      <c r="H3588" s="578">
        <v>0.59549621018231802</v>
      </c>
      <c r="I3588" s="578">
        <v>0.23419102141633574</v>
      </c>
      <c r="J3588" s="578">
        <v>3.1631191474540729E-2</v>
      </c>
      <c r="K3588" s="578">
        <v>6.2441493679167825</v>
      </c>
      <c r="L3588" s="578">
        <v>4124.8176549275668</v>
      </c>
      <c r="M3588" s="578">
        <v>0.74667589017189995</v>
      </c>
      <c r="N3588" s="578">
        <v>0.24682747297144125</v>
      </c>
      <c r="O3588" s="578">
        <v>3.5629053619534973E-2</v>
      </c>
      <c r="P3588" s="578">
        <v>5.8591602690297169</v>
      </c>
      <c r="Q3588" s="578">
        <v>3662.0199127197197</v>
      </c>
      <c r="R3588" s="578">
        <v>0.59549621111364048</v>
      </c>
      <c r="S3588" s="578">
        <v>0.2341910372876245</v>
      </c>
      <c r="T3588" s="578">
        <v>3.1631191464839448E-2</v>
      </c>
      <c r="U3588" s="578">
        <v>6.244149886400308</v>
      </c>
      <c r="V3588" s="578">
        <v>4124.8177070617621</v>
      </c>
      <c r="W3588" s="578">
        <v>0.74667589544939472</v>
      </c>
      <c r="X3588" s="578">
        <v>0.24682747956830975</v>
      </c>
      <c r="Y3588" s="578">
        <v>3.5629053095666025E-2</v>
      </c>
    </row>
    <row r="3589" spans="1:25" x14ac:dyDescent="0.3">
      <c r="A3589" s="310" t="s">
        <v>5996</v>
      </c>
      <c r="B3589" s="310" t="s">
        <v>48</v>
      </c>
      <c r="C3589" s="310" t="s">
        <v>5578</v>
      </c>
      <c r="D3589" s="36">
        <v>3</v>
      </c>
      <c r="E3589" s="36">
        <v>2030</v>
      </c>
      <c r="F3589" s="578">
        <v>3.1459221403101725</v>
      </c>
      <c r="G3589" s="578">
        <v>2063.3629099527952</v>
      </c>
      <c r="H3589" s="578">
        <v>0.32931071170120602</v>
      </c>
      <c r="I3589" s="578">
        <v>0.1281470280761515</v>
      </c>
      <c r="J3589" s="578">
        <v>1.7822641898722652E-2</v>
      </c>
      <c r="K3589" s="578">
        <v>3.645527513926325</v>
      </c>
      <c r="L3589" s="578">
        <v>2641.9997838338177</v>
      </c>
      <c r="M3589" s="578">
        <v>0.40665999704166678</v>
      </c>
      <c r="N3589" s="578">
        <v>0.14894240077895399</v>
      </c>
      <c r="O3589" s="578">
        <v>2.2821206289033051E-2</v>
      </c>
      <c r="P3589" s="578">
        <v>3.1459221914437827</v>
      </c>
      <c r="Q3589" s="578">
        <v>2063.3629099527952</v>
      </c>
      <c r="R3589" s="578">
        <v>0.32931070706157051</v>
      </c>
      <c r="S3589" s="578">
        <v>0.12814703901919172</v>
      </c>
      <c r="T3589" s="578">
        <v>1.7822641898722652E-2</v>
      </c>
      <c r="U3589" s="578">
        <v>3.6455269400763974</v>
      </c>
      <c r="V3589" s="578">
        <v>2641.9997316996223</v>
      </c>
      <c r="W3589" s="578">
        <v>0.40665999643776196</v>
      </c>
      <c r="X3589" s="578">
        <v>0.14894240128342023</v>
      </c>
      <c r="Y3589" s="578">
        <v>2.2821206289033051E-2</v>
      </c>
    </row>
    <row r="3590" spans="1:25" x14ac:dyDescent="0.3">
      <c r="A3590" s="310" t="s">
        <v>5997</v>
      </c>
      <c r="B3590" s="310" t="s">
        <v>48</v>
      </c>
      <c r="C3590" s="310" t="s">
        <v>5578</v>
      </c>
      <c r="D3590" s="36">
        <v>4</v>
      </c>
      <c r="E3590" s="36">
        <v>2030</v>
      </c>
      <c r="F3590" s="578">
        <v>1.7789915185233698</v>
      </c>
      <c r="G3590" s="578">
        <v>1025.5442708333298</v>
      </c>
      <c r="H3590" s="578">
        <v>0.18351421386250827</v>
      </c>
      <c r="I3590" s="578">
        <v>6.8752657505683559E-2</v>
      </c>
      <c r="J3590" s="578">
        <v>8.8582539707810284E-3</v>
      </c>
      <c r="K3590" s="578">
        <v>2.8312633113306749</v>
      </c>
      <c r="L3590" s="578">
        <v>2185.6808573404901</v>
      </c>
      <c r="M3590" s="578">
        <v>0.2976322104659625</v>
      </c>
      <c r="N3590" s="578">
        <v>0.118805622681975</v>
      </c>
      <c r="O3590" s="578">
        <v>1.8879327088749627E-2</v>
      </c>
      <c r="P3590" s="578">
        <v>1.7789914663838573</v>
      </c>
      <c r="Q3590" s="578">
        <v>1025.5442708333298</v>
      </c>
      <c r="R3590" s="578">
        <v>0.18351420918406774</v>
      </c>
      <c r="S3590" s="578">
        <v>6.8752663268241976E-2</v>
      </c>
      <c r="T3590" s="578">
        <v>8.858254130852096E-3</v>
      </c>
      <c r="U3590" s="578">
        <v>2.8312634690331202</v>
      </c>
      <c r="V3590" s="578">
        <v>2185.6808573404901</v>
      </c>
      <c r="W3590" s="578">
        <v>0.29763221041745624</v>
      </c>
      <c r="X3590" s="578">
        <v>0.11880562124618575</v>
      </c>
      <c r="Y3590" s="578">
        <v>1.8879327088749627E-2</v>
      </c>
    </row>
    <row r="3591" spans="1:25" x14ac:dyDescent="0.3">
      <c r="A3591" s="310" t="s">
        <v>5998</v>
      </c>
      <c r="B3591" s="310" t="s">
        <v>48</v>
      </c>
      <c r="C3591" s="310" t="s">
        <v>5578</v>
      </c>
      <c r="D3591" s="36">
        <v>5</v>
      </c>
      <c r="E3591" s="36">
        <v>2030</v>
      </c>
      <c r="F3591" s="578">
        <v>1.6013424637468803</v>
      </c>
      <c r="G3591" s="578">
        <v>1055.9215571085574</v>
      </c>
      <c r="H3591" s="578">
        <v>0.15700417847498649</v>
      </c>
      <c r="I3591" s="578">
        <v>6.3868298893794404E-2</v>
      </c>
      <c r="J3591" s="578">
        <v>9.1206533834338153E-3</v>
      </c>
      <c r="K3591" s="578">
        <v>2.4321796150531201</v>
      </c>
      <c r="L3591" s="578">
        <v>1928.8749923706</v>
      </c>
      <c r="M3591" s="578">
        <v>0.23897598793701</v>
      </c>
      <c r="N3591" s="578">
        <v>0.104115108183274</v>
      </c>
      <c r="O3591" s="578">
        <v>1.6661166426880827E-2</v>
      </c>
      <c r="P3591" s="578">
        <v>1.6013424116176751</v>
      </c>
      <c r="Q3591" s="578">
        <v>1055.9215571085574</v>
      </c>
      <c r="R3591" s="578">
        <v>0.15700417852713078</v>
      </c>
      <c r="S3591" s="578">
        <v>6.38682999415323E-2</v>
      </c>
      <c r="T3591" s="578">
        <v>9.120653436790839E-3</v>
      </c>
      <c r="U3591" s="578">
        <v>2.43217945977994</v>
      </c>
      <c r="V3591" s="578">
        <v>1928.8749402364024</v>
      </c>
      <c r="W3591" s="578">
        <v>0.2389759875719995</v>
      </c>
      <c r="X3591" s="578">
        <v>0.10411510775641775</v>
      </c>
      <c r="Y3591" s="578">
        <v>1.6661166426880827E-2</v>
      </c>
    </row>
    <row r="3592" spans="1:25" x14ac:dyDescent="0.3">
      <c r="A3592" s="310" t="s">
        <v>5999</v>
      </c>
      <c r="B3592" s="310" t="s">
        <v>48</v>
      </c>
      <c r="C3592" s="310" t="s">
        <v>5578</v>
      </c>
      <c r="D3592" s="36">
        <v>6</v>
      </c>
      <c r="E3592" s="36">
        <v>2030</v>
      </c>
      <c r="F3592" s="578">
        <v>1.4947540819533325</v>
      </c>
      <c r="G3592" s="578">
        <v>1074.1499029795277</v>
      </c>
      <c r="H3592" s="578">
        <v>0.14109876224150175</v>
      </c>
      <c r="I3592" s="578">
        <v>6.0937615693546797E-2</v>
      </c>
      <c r="J3592" s="578">
        <v>9.2780893319286371E-3</v>
      </c>
      <c r="K3592" s="578">
        <v>2.1720922814235228</v>
      </c>
      <c r="L3592" s="578">
        <v>1777.2040468851651</v>
      </c>
      <c r="M3592" s="578">
        <v>0.19945479948970976</v>
      </c>
      <c r="N3592" s="578">
        <v>9.5070494300064895E-2</v>
      </c>
      <c r="O3592" s="578">
        <v>1.535095828391295E-2</v>
      </c>
      <c r="P3592" s="578">
        <v>1.4947539255056901</v>
      </c>
      <c r="Q3592" s="578">
        <v>1074.1499029795277</v>
      </c>
      <c r="R3592" s="578">
        <v>0.14109876229364626</v>
      </c>
      <c r="S3592" s="578">
        <v>6.0937620233744348E-2</v>
      </c>
      <c r="T3592" s="578">
        <v>9.2780893319286371E-3</v>
      </c>
      <c r="U3592" s="578">
        <v>2.1720922292267124</v>
      </c>
      <c r="V3592" s="578">
        <v>1777.2040468851651</v>
      </c>
      <c r="W3592" s="578">
        <v>0.19945480053744749</v>
      </c>
      <c r="X3592" s="578">
        <v>9.5070493291132124E-2</v>
      </c>
      <c r="Y3592" s="578">
        <v>1.535095828391295E-2</v>
      </c>
    </row>
    <row r="3593" spans="1:25" x14ac:dyDescent="0.3">
      <c r="A3593" s="310" t="s">
        <v>6000</v>
      </c>
      <c r="B3593" s="310" t="s">
        <v>48</v>
      </c>
      <c r="C3593" s="310" t="s">
        <v>5578</v>
      </c>
      <c r="D3593" s="36">
        <v>7</v>
      </c>
      <c r="E3593" s="36">
        <v>2030</v>
      </c>
      <c r="F3593" s="578">
        <v>1.4236943335088925</v>
      </c>
      <c r="G3593" s="578">
        <v>1086.299915313715</v>
      </c>
      <c r="H3593" s="578">
        <v>0.13049477583263003</v>
      </c>
      <c r="I3593" s="578">
        <v>5.8983820024877731E-2</v>
      </c>
      <c r="J3593" s="578">
        <v>9.3830534509227875E-3</v>
      </c>
      <c r="K3593" s="578">
        <v>2.0874003092067102</v>
      </c>
      <c r="L3593" s="578">
        <v>1736.3382212320901</v>
      </c>
      <c r="M3593" s="578">
        <v>0.17859460462447349</v>
      </c>
      <c r="N3593" s="578">
        <v>9.0439197296897519E-2</v>
      </c>
      <c r="O3593" s="578">
        <v>1.4998091637001625E-2</v>
      </c>
      <c r="P3593" s="578">
        <v>1.4236945421721399</v>
      </c>
      <c r="Q3593" s="578">
        <v>1086.299915313715</v>
      </c>
      <c r="R3593" s="578">
        <v>0.13049477936389475</v>
      </c>
      <c r="S3593" s="578">
        <v>5.8983824215829331E-2</v>
      </c>
      <c r="T3593" s="578">
        <v>9.3830534509227875E-3</v>
      </c>
      <c r="U3593" s="578">
        <v>2.0874003091297051</v>
      </c>
      <c r="V3593" s="578">
        <v>1736.3382212320901</v>
      </c>
      <c r="W3593" s="578">
        <v>0.17859462458727601</v>
      </c>
      <c r="X3593" s="578">
        <v>9.0439196870041316E-2</v>
      </c>
      <c r="Y3593" s="578">
        <v>1.4998091637001625E-2</v>
      </c>
    </row>
    <row r="3594" spans="1:25" x14ac:dyDescent="0.3">
      <c r="A3594" s="310" t="s">
        <v>6001</v>
      </c>
      <c r="B3594" s="310" t="s">
        <v>48</v>
      </c>
      <c r="C3594" s="310" t="s">
        <v>5578</v>
      </c>
      <c r="D3594" s="36">
        <v>8</v>
      </c>
      <c r="E3594" s="36">
        <v>2030</v>
      </c>
      <c r="F3594" s="578">
        <v>1.3366796370190301</v>
      </c>
      <c r="G3594" s="578">
        <v>1042.390210469559</v>
      </c>
      <c r="H3594" s="578">
        <v>0.11782780747550176</v>
      </c>
      <c r="I3594" s="578">
        <v>5.8207593450788353E-2</v>
      </c>
      <c r="J3594" s="578">
        <v>9.003856985752158E-3</v>
      </c>
      <c r="K3594" s="578">
        <v>1.8153580064918025</v>
      </c>
      <c r="L3594" s="578">
        <v>1488.4658139546673</v>
      </c>
      <c r="M3594" s="578">
        <v>0.161252081436638</v>
      </c>
      <c r="N3594" s="578">
        <v>7.2996458678971921E-2</v>
      </c>
      <c r="O3594" s="578">
        <v>1.2856986567688451E-2</v>
      </c>
      <c r="P3594" s="578">
        <v>1.3366798456298301</v>
      </c>
      <c r="Q3594" s="578">
        <v>1042.390210469559</v>
      </c>
      <c r="R3594" s="578">
        <v>0.11782780898890075</v>
      </c>
      <c r="S3594" s="578">
        <v>5.8207595022395198E-2</v>
      </c>
      <c r="T3594" s="578">
        <v>9.003856985752158E-3</v>
      </c>
      <c r="U3594" s="578">
        <v>1.8153581107189849</v>
      </c>
      <c r="V3594" s="578">
        <v>1488.4658139546673</v>
      </c>
      <c r="W3594" s="578">
        <v>0.1612520809649135</v>
      </c>
      <c r="X3594" s="578">
        <v>7.2996456059627179E-2</v>
      </c>
      <c r="Y3594" s="578">
        <v>1.2856986567688451E-2</v>
      </c>
    </row>
    <row r="3595" spans="1:25" x14ac:dyDescent="0.3">
      <c r="A3595" s="310" t="s">
        <v>6002</v>
      </c>
      <c r="B3595" s="310" t="s">
        <v>48</v>
      </c>
      <c r="C3595" s="310" t="s">
        <v>5578</v>
      </c>
      <c r="D3595" s="36">
        <v>9</v>
      </c>
      <c r="E3595" s="36">
        <v>2030</v>
      </c>
      <c r="F3595" s="578">
        <v>1.2714212571831873</v>
      </c>
      <c r="G3595" s="578">
        <v>1009.4609152475975</v>
      </c>
      <c r="H3595" s="578">
        <v>0.10832769317736751</v>
      </c>
      <c r="I3595" s="578">
        <v>5.76254030456766E-2</v>
      </c>
      <c r="J3595" s="578">
        <v>8.7194903026102076E-3</v>
      </c>
      <c r="K3595" s="578">
        <v>1.7514873853742725</v>
      </c>
      <c r="L3595" s="578">
        <v>1449.1426150004027</v>
      </c>
      <c r="M3595" s="578">
        <v>0.14974415721371698</v>
      </c>
      <c r="N3595" s="578">
        <v>6.7371228768024552E-2</v>
      </c>
      <c r="O3595" s="578">
        <v>1.2517381149033627E-2</v>
      </c>
      <c r="P3595" s="578">
        <v>1.2714212571930399</v>
      </c>
      <c r="Q3595" s="578">
        <v>1009.4609152475975</v>
      </c>
      <c r="R3595" s="578">
        <v>0.10832769537106825</v>
      </c>
      <c r="S3595" s="578">
        <v>5.7625404093414496E-2</v>
      </c>
      <c r="T3595" s="578">
        <v>8.7194903026102076E-3</v>
      </c>
      <c r="U3595" s="578">
        <v>1.7514875418103899</v>
      </c>
      <c r="V3595" s="578">
        <v>1449.1426671345998</v>
      </c>
      <c r="W3595" s="578">
        <v>0.14974415721371698</v>
      </c>
      <c r="X3595" s="578">
        <v>6.7371225100941901E-2</v>
      </c>
      <c r="Y3595" s="578">
        <v>1.2517380630015326E-2</v>
      </c>
    </row>
    <row r="3596" spans="1:25" x14ac:dyDescent="0.3">
      <c r="A3596" s="310" t="s">
        <v>6003</v>
      </c>
      <c r="B3596" s="310" t="s">
        <v>48</v>
      </c>
      <c r="C3596" s="310" t="s">
        <v>5578</v>
      </c>
      <c r="D3596" s="36">
        <v>10</v>
      </c>
      <c r="E3596" s="36">
        <v>2030</v>
      </c>
      <c r="F3596" s="578">
        <v>1.2206603636191149</v>
      </c>
      <c r="G3596" s="578">
        <v>983.84595425923612</v>
      </c>
      <c r="H3596" s="578">
        <v>0.10093846859914822</v>
      </c>
      <c r="I3596" s="578">
        <v>5.7172538246959427E-2</v>
      </c>
      <c r="J3596" s="578">
        <v>8.4982848008318471E-3</v>
      </c>
      <c r="K3596" s="578">
        <v>1.6995239822757227</v>
      </c>
      <c r="L3596" s="578">
        <v>1417.5563532511351</v>
      </c>
      <c r="M3596" s="578">
        <v>0.140860197949223</v>
      </c>
      <c r="N3596" s="578">
        <v>6.2450830359011847E-2</v>
      </c>
      <c r="O3596" s="578">
        <v>1.224458547464255E-2</v>
      </c>
      <c r="P3596" s="578">
        <v>1.2206605195222699</v>
      </c>
      <c r="Q3596" s="578">
        <v>983.84595425923612</v>
      </c>
      <c r="R3596" s="578">
        <v>0.10093847292288599</v>
      </c>
      <c r="S3596" s="578">
        <v>5.717254400951783E-2</v>
      </c>
      <c r="T3596" s="578">
        <v>8.4982848008318471E-3</v>
      </c>
      <c r="U3596" s="578">
        <v>1.6995241386860749</v>
      </c>
      <c r="V3596" s="578">
        <v>1417.5563532511351</v>
      </c>
      <c r="W3596" s="578">
        <v>0.14086019500003449</v>
      </c>
      <c r="X3596" s="578">
        <v>6.2450825120322379E-2</v>
      </c>
      <c r="Y3596" s="578">
        <v>1.224458547464255E-2</v>
      </c>
    </row>
    <row r="3597" spans="1:25" x14ac:dyDescent="0.3">
      <c r="A3597" s="310" t="s">
        <v>6004</v>
      </c>
      <c r="B3597" s="310" t="s">
        <v>48</v>
      </c>
      <c r="C3597" s="310" t="s">
        <v>5578</v>
      </c>
      <c r="D3597" s="36">
        <v>11</v>
      </c>
      <c r="E3597" s="36">
        <v>2030</v>
      </c>
      <c r="F3597" s="578">
        <v>1.3831881757556976</v>
      </c>
      <c r="G3597" s="578">
        <v>1146.7468719482376</v>
      </c>
      <c r="H3597" s="578">
        <v>0.113609794757697</v>
      </c>
      <c r="I3597" s="578">
        <v>5.1323592371772947E-2</v>
      </c>
      <c r="J3597" s="578">
        <v>9.9053950446735366E-3</v>
      </c>
      <c r="K3597" s="578">
        <v>1.654906631226515</v>
      </c>
      <c r="L3597" s="578">
        <v>1393.2570203145299</v>
      </c>
      <c r="M3597" s="578">
        <v>0.133426488014568</v>
      </c>
      <c r="N3597" s="578">
        <v>5.6896935784607146E-2</v>
      </c>
      <c r="O3597" s="578">
        <v>1.203466557975235E-2</v>
      </c>
      <c r="P3597" s="578">
        <v>1.3831880715160825</v>
      </c>
      <c r="Q3597" s="578">
        <v>1146.7468719482376</v>
      </c>
      <c r="R3597" s="578">
        <v>0.11360979897775274</v>
      </c>
      <c r="S3597" s="578">
        <v>5.132359341951085E-2</v>
      </c>
      <c r="T3597" s="578">
        <v>9.9053950446735366E-3</v>
      </c>
      <c r="U3597" s="578">
        <v>1.6549063189216475</v>
      </c>
      <c r="V3597" s="578">
        <v>1393.2569681803348</v>
      </c>
      <c r="W3597" s="578">
        <v>0.13342648488469377</v>
      </c>
      <c r="X3597" s="578">
        <v>5.6896936808091873E-2</v>
      </c>
      <c r="Y3597" s="578">
        <v>1.203466557975235E-2</v>
      </c>
    </row>
    <row r="3598" spans="1:25" x14ac:dyDescent="0.3">
      <c r="A3598" s="310" t="s">
        <v>6005</v>
      </c>
      <c r="B3598" s="310" t="s">
        <v>48</v>
      </c>
      <c r="C3598" s="310" t="s">
        <v>5578</v>
      </c>
      <c r="D3598" s="36">
        <v>12</v>
      </c>
      <c r="E3598" s="36">
        <v>2030</v>
      </c>
      <c r="F3598" s="578">
        <v>1.5161674215651075</v>
      </c>
      <c r="G3598" s="578">
        <v>1280.0290756225525</v>
      </c>
      <c r="H3598" s="578">
        <v>0.12397719350459051</v>
      </c>
      <c r="I3598" s="578">
        <v>4.6537899412214701E-2</v>
      </c>
      <c r="J3598" s="578">
        <v>1.1056649809082275E-2</v>
      </c>
      <c r="K3598" s="578">
        <v>1.6169567556757976</v>
      </c>
      <c r="L3598" s="578">
        <v>1372.527816772455</v>
      </c>
      <c r="M3598" s="578">
        <v>0.12733513762941526</v>
      </c>
      <c r="N3598" s="578">
        <v>5.2183695603161995E-2</v>
      </c>
      <c r="O3598" s="578">
        <v>1.1855619707299975E-2</v>
      </c>
      <c r="P3598" s="578">
        <v>1.5161674222387398</v>
      </c>
      <c r="Q3598" s="578">
        <v>1280.0290756225525</v>
      </c>
      <c r="R3598" s="578">
        <v>0.12397719759246625</v>
      </c>
      <c r="S3598" s="578">
        <v>4.6537898888345752E-2</v>
      </c>
      <c r="T3598" s="578">
        <v>1.1056649809082275E-2</v>
      </c>
      <c r="U3598" s="578">
        <v>1.6169565470587799</v>
      </c>
      <c r="V3598" s="578">
        <v>1372.527816772455</v>
      </c>
      <c r="W3598" s="578">
        <v>0.12733513566975749</v>
      </c>
      <c r="X3598" s="578">
        <v>5.2183695079293053E-2</v>
      </c>
      <c r="Y3598" s="578">
        <v>1.1855619707299975E-2</v>
      </c>
    </row>
    <row r="3599" spans="1:25" x14ac:dyDescent="0.3">
      <c r="A3599" s="310" t="s">
        <v>6006</v>
      </c>
      <c r="B3599" s="310" t="s">
        <v>48</v>
      </c>
      <c r="C3599" s="310" t="s">
        <v>5578</v>
      </c>
      <c r="D3599" s="36">
        <v>13</v>
      </c>
      <c r="E3599" s="36">
        <v>2030</v>
      </c>
      <c r="F3599" s="578">
        <v>1.4876128970460401</v>
      </c>
      <c r="G3599" s="578">
        <v>1280.8735478719025</v>
      </c>
      <c r="H3599" s="578">
        <v>0.1189644536413345</v>
      </c>
      <c r="I3599" s="578">
        <v>4.2314800433814498E-2</v>
      </c>
      <c r="J3599" s="578">
        <v>1.106391753031245E-2</v>
      </c>
      <c r="K3599" s="578">
        <v>1.5788092182851825</v>
      </c>
      <c r="L3599" s="578">
        <v>1362.1289380391374</v>
      </c>
      <c r="M3599" s="578">
        <v>0.12128083782348101</v>
      </c>
      <c r="N3599" s="578">
        <v>4.8088801093399497E-2</v>
      </c>
      <c r="O3599" s="578">
        <v>1.1765758342031975E-2</v>
      </c>
      <c r="P3599" s="578">
        <v>1.4876128461652651</v>
      </c>
      <c r="Q3599" s="578">
        <v>1280.8735478719025</v>
      </c>
      <c r="R3599" s="578">
        <v>0.11896445628493249</v>
      </c>
      <c r="S3599" s="578">
        <v>4.2314800433814498E-2</v>
      </c>
      <c r="T3599" s="578">
        <v>1.106391753031245E-2</v>
      </c>
      <c r="U3599" s="578">
        <v>1.5788094268752151</v>
      </c>
      <c r="V3599" s="578">
        <v>1362.1289380391374</v>
      </c>
      <c r="W3599" s="578">
        <v>0.12128083791443074</v>
      </c>
      <c r="X3599" s="578">
        <v>4.8088802665006342E-2</v>
      </c>
      <c r="Y3599" s="578">
        <v>1.1765758342031975E-2</v>
      </c>
    </row>
    <row r="3600" spans="1:25" x14ac:dyDescent="0.3">
      <c r="A3600" s="310" t="s">
        <v>6007</v>
      </c>
      <c r="B3600" s="310" t="s">
        <v>48</v>
      </c>
      <c r="C3600" s="310" t="s">
        <v>5578</v>
      </c>
      <c r="D3600" s="36">
        <v>14</v>
      </c>
      <c r="E3600" s="36">
        <v>2030</v>
      </c>
      <c r="F3600" s="578">
        <v>1.5794174784623398</v>
      </c>
      <c r="G3600" s="578">
        <v>1370.6788597106899</v>
      </c>
      <c r="H3600" s="578">
        <v>0.11634635603210525</v>
      </c>
      <c r="I3600" s="578">
        <v>4.2421946956892449E-2</v>
      </c>
      <c r="J3600" s="578">
        <v>1.1839702250047875E-2</v>
      </c>
      <c r="K3600" s="578">
        <v>1.6631988445518149</v>
      </c>
      <c r="L3600" s="578">
        <v>1443.869155883785</v>
      </c>
      <c r="M3600" s="578">
        <v>0.11857434968745376</v>
      </c>
      <c r="N3600" s="578">
        <v>4.7957078088074902E-2</v>
      </c>
      <c r="O3600" s="578">
        <v>1.2471864426818949E-2</v>
      </c>
      <c r="P3600" s="578">
        <v>1.5794174778928474</v>
      </c>
      <c r="Q3600" s="578">
        <v>1370.6788597106899</v>
      </c>
      <c r="R3600" s="578">
        <v>0.11634635812758126</v>
      </c>
      <c r="S3600" s="578">
        <v>4.2421948484843555E-2</v>
      </c>
      <c r="T3600" s="578">
        <v>1.1839702250047875E-2</v>
      </c>
      <c r="U3600" s="578">
        <v>1.6631986365558349</v>
      </c>
      <c r="V3600" s="578">
        <v>1443.8691037495878</v>
      </c>
      <c r="W3600" s="578">
        <v>0.118574347405228</v>
      </c>
      <c r="X3600" s="578">
        <v>4.7957075992599081E-2</v>
      </c>
      <c r="Y3600" s="578">
        <v>1.2471864426818949E-2</v>
      </c>
    </row>
    <row r="3601" spans="1:25" x14ac:dyDescent="0.3">
      <c r="A3601" s="310" t="s">
        <v>6008</v>
      </c>
      <c r="B3601" s="310" t="s">
        <v>48</v>
      </c>
      <c r="C3601" s="310" t="s">
        <v>5578</v>
      </c>
      <c r="D3601" s="36">
        <v>15</v>
      </c>
      <c r="E3601" s="36">
        <v>2030</v>
      </c>
      <c r="F3601" s="578">
        <v>1.6683718694221124</v>
      </c>
      <c r="G3601" s="578">
        <v>1455.5613543192501</v>
      </c>
      <c r="H3601" s="578">
        <v>0.11432206205184474</v>
      </c>
      <c r="I3601" s="578">
        <v>4.281248209493542E-2</v>
      </c>
      <c r="J3601" s="578">
        <v>1.2572974917323575E-2</v>
      </c>
      <c r="K3601" s="578">
        <v>1.7438281633855373</v>
      </c>
      <c r="L3601" s="578">
        <v>1520.3443679809525</v>
      </c>
      <c r="M3601" s="578">
        <v>0.11648787830320775</v>
      </c>
      <c r="N3601" s="578">
        <v>4.7791631193831494E-2</v>
      </c>
      <c r="O3601" s="578">
        <v>1.3132515586524526E-2</v>
      </c>
      <c r="P3601" s="578">
        <v>1.6683717651806802</v>
      </c>
      <c r="Q3601" s="578">
        <v>1455.5613543192501</v>
      </c>
      <c r="R3601" s="578">
        <v>0.1143220659469075</v>
      </c>
      <c r="S3601" s="578">
        <v>4.2812483191179695E-2</v>
      </c>
      <c r="T3601" s="578">
        <v>1.2572974917323575E-2</v>
      </c>
      <c r="U3601" s="578">
        <v>1.7438282161192475</v>
      </c>
      <c r="V3601" s="578">
        <v>1520.3443679809525</v>
      </c>
      <c r="W3601" s="578">
        <v>0.11648787515878176</v>
      </c>
      <c r="X3601" s="578">
        <v>4.7791625382766725E-2</v>
      </c>
      <c r="Y3601" s="578">
        <v>1.3132516110393476E-2</v>
      </c>
    </row>
    <row r="3602" spans="1:25" x14ac:dyDescent="0.3">
      <c r="A3602" s="580" t="s">
        <v>6009</v>
      </c>
      <c r="B3602" s="580" t="s">
        <v>48</v>
      </c>
      <c r="C3602" s="580" t="s">
        <v>5578</v>
      </c>
      <c r="D3602" s="581">
        <v>16</v>
      </c>
      <c r="E3602" s="581">
        <v>2030</v>
      </c>
      <c r="F3602" s="582">
        <v>1.7914355863188827</v>
      </c>
      <c r="G3602" s="582">
        <v>1554.4848060607849</v>
      </c>
      <c r="H3602" s="582">
        <v>0.11379205598495849</v>
      </c>
      <c r="I3602" s="582">
        <v>4.3961876363027771E-2</v>
      </c>
      <c r="J3602" s="582">
        <v>1.3427495975823401E-2</v>
      </c>
      <c r="K3602" s="582">
        <v>1.8558041046089724</v>
      </c>
      <c r="L3602" s="582">
        <v>1609.63915506998</v>
      </c>
      <c r="M3602" s="582">
        <v>0.11576563597069801</v>
      </c>
      <c r="N3602" s="582">
        <v>4.8563585223746451E-2</v>
      </c>
      <c r="O3602" s="582">
        <v>1.390388649694305E-2</v>
      </c>
      <c r="P3602" s="582">
        <v>1.7914355342127175</v>
      </c>
      <c r="Q3602" s="582">
        <v>1554.4848060607849</v>
      </c>
      <c r="R3602" s="582">
        <v>0.11379205745955276</v>
      </c>
      <c r="S3602" s="582">
        <v>4.3961877207038869E-2</v>
      </c>
      <c r="T3602" s="582">
        <v>1.3427495975823401E-2</v>
      </c>
      <c r="U3602" s="582">
        <v>1.8558041567324175</v>
      </c>
      <c r="V3602" s="582">
        <v>1609.63915506998</v>
      </c>
      <c r="W3602" s="582">
        <v>0.11576563323493801</v>
      </c>
      <c r="X3602" s="582">
        <v>4.8563581449949746E-2</v>
      </c>
      <c r="Y3602" s="582">
        <v>1.390388649694305E-2</v>
      </c>
    </row>
    <row r="3603" spans="1:25" x14ac:dyDescent="0.3">
      <c r="A3603" s="310" t="s">
        <v>6010</v>
      </c>
      <c r="B3603" s="310" t="s">
        <v>191</v>
      </c>
      <c r="C3603" s="310" t="s">
        <v>5578</v>
      </c>
      <c r="D3603" s="36">
        <v>1</v>
      </c>
      <c r="E3603" s="36">
        <v>2012</v>
      </c>
      <c r="F3603" s="578">
        <v>22.994520590401052</v>
      </c>
      <c r="G3603" s="578">
        <v>6747.8909657796175</v>
      </c>
      <c r="H3603" s="578">
        <v>6.5415948705049196</v>
      </c>
      <c r="I3603" s="578">
        <v>0.17370953432934222</v>
      </c>
      <c r="J3603" s="578">
        <v>3.57266374242802E-2</v>
      </c>
      <c r="K3603" s="578">
        <v>22.522101026868398</v>
      </c>
      <c r="L3603" s="578">
        <v>6586.980590820308</v>
      </c>
      <c r="M3603" s="578">
        <v>6.4744505998290407</v>
      </c>
      <c r="N3603" s="578">
        <v>0.15413226571399699</v>
      </c>
      <c r="O3603" s="578">
        <v>3.4874698418813403E-2</v>
      </c>
      <c r="P3603" s="578">
        <v>22.994520590426827</v>
      </c>
      <c r="Q3603" s="578">
        <v>6747.8908640543577</v>
      </c>
      <c r="R3603" s="578">
        <v>6.5415951859516346</v>
      </c>
      <c r="S3603" s="578">
        <v>0.17370952928589126</v>
      </c>
      <c r="T3603" s="578">
        <v>3.5726638472018096E-2</v>
      </c>
      <c r="U3603" s="578">
        <v>22.522101026835998</v>
      </c>
      <c r="V3603" s="578">
        <v>6586.9798278808576</v>
      </c>
      <c r="W3603" s="578">
        <v>6.4744500185673397</v>
      </c>
      <c r="X3603" s="578">
        <v>0.15413226571399699</v>
      </c>
      <c r="Y3603" s="578">
        <v>3.4874698418813403E-2</v>
      </c>
    </row>
    <row r="3604" spans="1:25" x14ac:dyDescent="0.3">
      <c r="A3604" s="310" t="s">
        <v>6011</v>
      </c>
      <c r="B3604" s="310" t="s">
        <v>191</v>
      </c>
      <c r="C3604" s="310" t="s">
        <v>5578</v>
      </c>
      <c r="D3604" s="36">
        <v>2</v>
      </c>
      <c r="E3604" s="36">
        <v>2012</v>
      </c>
      <c r="F3604" s="578">
        <v>14.26817076441265</v>
      </c>
      <c r="G3604" s="578">
        <v>3965.2674077351826</v>
      </c>
      <c r="H3604" s="578">
        <v>3.8567655755905377</v>
      </c>
      <c r="I3604" s="578">
        <v>0.10074789065341325</v>
      </c>
      <c r="J3604" s="578">
        <v>2.0994062225023875E-2</v>
      </c>
      <c r="K3604" s="578">
        <v>14.553167405807125</v>
      </c>
      <c r="L3604" s="578">
        <v>3928.4547856648705</v>
      </c>
      <c r="M3604" s="578">
        <v>4.0280474733638822</v>
      </c>
      <c r="N3604" s="578">
        <v>8.0711154572175745E-2</v>
      </c>
      <c r="O3604" s="578">
        <v>2.0799170752676802E-2</v>
      </c>
      <c r="P3604" s="578">
        <v>14.268170764381725</v>
      </c>
      <c r="Q3604" s="578">
        <v>3965.2673568725527</v>
      </c>
      <c r="R3604" s="578">
        <v>3.8567652642377572</v>
      </c>
      <c r="S3604" s="578">
        <v>0.10074789460638026</v>
      </c>
      <c r="T3604" s="578">
        <v>2.0994062225023875E-2</v>
      </c>
      <c r="U3604" s="578">
        <v>14.553164276527173</v>
      </c>
      <c r="V3604" s="578">
        <v>3928.4547856648705</v>
      </c>
      <c r="W3604" s="578">
        <v>4.0280474678147549</v>
      </c>
      <c r="X3604" s="578">
        <v>8.0711147978035969E-2</v>
      </c>
      <c r="Y3604" s="578">
        <v>2.0799170752676802E-2</v>
      </c>
    </row>
    <row r="3605" spans="1:25" x14ac:dyDescent="0.3">
      <c r="A3605" s="310" t="s">
        <v>6012</v>
      </c>
      <c r="B3605" s="310" t="s">
        <v>191</v>
      </c>
      <c r="C3605" s="310" t="s">
        <v>5578</v>
      </c>
      <c r="D3605" s="36">
        <v>3</v>
      </c>
      <c r="E3605" s="36">
        <v>2012</v>
      </c>
      <c r="F3605" s="578">
        <v>7.767025323711243</v>
      </c>
      <c r="G3605" s="578">
        <v>2101.087393442785</v>
      </c>
      <c r="H3605" s="578">
        <v>2.0401895860559223</v>
      </c>
      <c r="I3605" s="578">
        <v>4.5526851872333823E-2</v>
      </c>
      <c r="J3605" s="578">
        <v>1.1124196292560801E-2</v>
      </c>
      <c r="K3605" s="578">
        <v>10.961438881490048</v>
      </c>
      <c r="L3605" s="578">
        <v>2744.1559537251751</v>
      </c>
      <c r="M3605" s="578">
        <v>2.7483256538980601</v>
      </c>
      <c r="N3605" s="578">
        <v>4.7753217130017775E-2</v>
      </c>
      <c r="O3605" s="578">
        <v>1.4528880274156076E-2</v>
      </c>
      <c r="P3605" s="578">
        <v>7.7670252715306534</v>
      </c>
      <c r="Q3605" s="578">
        <v>2101.0872891743925</v>
      </c>
      <c r="R3605" s="578">
        <v>2.0401895855320551</v>
      </c>
      <c r="S3605" s="578">
        <v>4.5526855434521424E-2</v>
      </c>
      <c r="T3605" s="578">
        <v>1.1124196811579126E-2</v>
      </c>
      <c r="U3605" s="578">
        <v>10.9614388814849</v>
      </c>
      <c r="V3605" s="578">
        <v>2744.1561101277625</v>
      </c>
      <c r="W3605" s="578">
        <v>2.7483252882957401</v>
      </c>
      <c r="X3605" s="578">
        <v>4.7753210303805298E-2</v>
      </c>
      <c r="Y3605" s="578">
        <v>1.4528879750287126E-2</v>
      </c>
    </row>
    <row r="3606" spans="1:25" x14ac:dyDescent="0.3">
      <c r="A3606" s="310" t="s">
        <v>6013</v>
      </c>
      <c r="B3606" s="310" t="s">
        <v>191</v>
      </c>
      <c r="C3606" s="310" t="s">
        <v>5578</v>
      </c>
      <c r="D3606" s="36">
        <v>4</v>
      </c>
      <c r="E3606" s="36">
        <v>2012</v>
      </c>
      <c r="F3606" s="578">
        <v>3.8576855890181201</v>
      </c>
      <c r="G3606" s="578">
        <v>1128.4335390726674</v>
      </c>
      <c r="H3606" s="578">
        <v>1.1063130814291027</v>
      </c>
      <c r="I3606" s="578">
        <v>3.0083056530353699E-2</v>
      </c>
      <c r="J3606" s="578">
        <v>5.9744728641817294E-3</v>
      </c>
      <c r="K3606" s="578">
        <v>9.5442810288708024</v>
      </c>
      <c r="L3606" s="578">
        <v>2308.9589042663529</v>
      </c>
      <c r="M3606" s="578">
        <v>2.2361326928366876</v>
      </c>
      <c r="N3606" s="578">
        <v>3.7846069283053341E-2</v>
      </c>
      <c r="O3606" s="578">
        <v>1.2224759469972875E-2</v>
      </c>
      <c r="P3606" s="578">
        <v>3.8576858435796231</v>
      </c>
      <c r="Q3606" s="578">
        <v>1128.4335390726674</v>
      </c>
      <c r="R3606" s="578">
        <v>1.1063130819481226</v>
      </c>
      <c r="S3606" s="578">
        <v>3.0083056992225427E-2</v>
      </c>
      <c r="T3606" s="578">
        <v>5.9744728083993871E-3</v>
      </c>
      <c r="U3606" s="578">
        <v>9.5442804973960502</v>
      </c>
      <c r="V3606" s="578">
        <v>2308.9588521321552</v>
      </c>
      <c r="W3606" s="578">
        <v>2.2361324252560677</v>
      </c>
      <c r="X3606" s="578">
        <v>3.7846066119224454E-2</v>
      </c>
      <c r="Y3606" s="578">
        <v>1.2224759469972875E-2</v>
      </c>
    </row>
    <row r="3607" spans="1:25" x14ac:dyDescent="0.3">
      <c r="A3607" s="310" t="s">
        <v>6014</v>
      </c>
      <c r="B3607" s="310" t="s">
        <v>191</v>
      </c>
      <c r="C3607" s="310" t="s">
        <v>5578</v>
      </c>
      <c r="D3607" s="36">
        <v>5</v>
      </c>
      <c r="E3607" s="36">
        <v>2012</v>
      </c>
      <c r="F3607" s="578">
        <v>4.3923752638947855</v>
      </c>
      <c r="G3607" s="578">
        <v>1167.982648849485</v>
      </c>
      <c r="H3607" s="578">
        <v>1.1248344186023975</v>
      </c>
      <c r="I3607" s="578">
        <v>3.243044153017155E-2</v>
      </c>
      <c r="J3607" s="578">
        <v>6.1838721618793554E-3</v>
      </c>
      <c r="K3607" s="578">
        <v>8.6445068266507352</v>
      </c>
      <c r="L3607" s="578">
        <v>2065.8071975707949</v>
      </c>
      <c r="M3607" s="578">
        <v>1.9324234682135251</v>
      </c>
      <c r="N3607" s="578">
        <v>3.5161596536757572E-2</v>
      </c>
      <c r="O3607" s="578">
        <v>1.0937401209957877E-2</v>
      </c>
      <c r="P3607" s="578">
        <v>4.3923752638947873</v>
      </c>
      <c r="Q3607" s="578">
        <v>1167.982649485265</v>
      </c>
      <c r="R3607" s="578">
        <v>1.12483441808338</v>
      </c>
      <c r="S3607" s="578">
        <v>3.24304358088435E-2</v>
      </c>
      <c r="T3607" s="578">
        <v>6.1838722661680797E-3</v>
      </c>
      <c r="U3607" s="578">
        <v>8.6445062802164667</v>
      </c>
      <c r="V3607" s="578">
        <v>2065.8071975707949</v>
      </c>
      <c r="W3607" s="578">
        <v>1.9324231484788426</v>
      </c>
      <c r="X3607" s="578">
        <v>3.5161588098162576E-2</v>
      </c>
      <c r="Y3607" s="578">
        <v>1.0937401209957877E-2</v>
      </c>
    </row>
    <row r="3608" spans="1:25" x14ac:dyDescent="0.3">
      <c r="A3608" s="310" t="s">
        <v>6015</v>
      </c>
      <c r="B3608" s="310" t="s">
        <v>191</v>
      </c>
      <c r="C3608" s="310" t="s">
        <v>5578</v>
      </c>
      <c r="D3608" s="36">
        <v>6</v>
      </c>
      <c r="E3608" s="36">
        <v>2012</v>
      </c>
      <c r="F3608" s="578">
        <v>4.7131977805984198</v>
      </c>
      <c r="G3608" s="578">
        <v>1191.7164115905725</v>
      </c>
      <c r="H3608" s="578">
        <v>1.1359399901702951</v>
      </c>
      <c r="I3608" s="578">
        <v>3.3838798874057802E-2</v>
      </c>
      <c r="J3608" s="578">
        <v>6.3095255003039023E-3</v>
      </c>
      <c r="K3608" s="578">
        <v>7.9279073623232099</v>
      </c>
      <c r="L3608" s="578">
        <v>1886.64744440714</v>
      </c>
      <c r="M3608" s="578">
        <v>1.6881736139184724</v>
      </c>
      <c r="N3608" s="578">
        <v>3.2613636328884796E-2</v>
      </c>
      <c r="O3608" s="578">
        <v>9.9888306382732925E-3</v>
      </c>
      <c r="P3608" s="578">
        <v>4.7131975198280944</v>
      </c>
      <c r="Q3608" s="578">
        <v>1191.7164115905725</v>
      </c>
      <c r="R3608" s="578">
        <v>1.1359401987865525</v>
      </c>
      <c r="S3608" s="578">
        <v>3.3838802017271505E-2</v>
      </c>
      <c r="T3608" s="578">
        <v>6.3095255003039023E-3</v>
      </c>
      <c r="U3608" s="578">
        <v>7.9279071536863368</v>
      </c>
      <c r="V3608" s="578">
        <v>1886.6474965413374</v>
      </c>
      <c r="W3608" s="578">
        <v>1.68817361444234</v>
      </c>
      <c r="X3608" s="578">
        <v>3.261363626703917E-2</v>
      </c>
      <c r="Y3608" s="578">
        <v>9.9888306382732925E-3</v>
      </c>
    </row>
    <row r="3609" spans="1:25" x14ac:dyDescent="0.3">
      <c r="A3609" s="310" t="s">
        <v>6016</v>
      </c>
      <c r="B3609" s="310" t="s">
        <v>191</v>
      </c>
      <c r="C3609" s="310" t="s">
        <v>5578</v>
      </c>
      <c r="D3609" s="36">
        <v>7</v>
      </c>
      <c r="E3609" s="36">
        <v>2012</v>
      </c>
      <c r="F3609" s="578">
        <v>4.9270668920798872</v>
      </c>
      <c r="G3609" s="578">
        <v>1207.537591298415</v>
      </c>
      <c r="H3609" s="578">
        <v>1.143355597741895</v>
      </c>
      <c r="I3609" s="578">
        <v>3.4777684221959704E-2</v>
      </c>
      <c r="J3609" s="578">
        <v>6.3932937191566435E-3</v>
      </c>
      <c r="K3609" s="578">
        <v>7.9305131877772475</v>
      </c>
      <c r="L3609" s="578">
        <v>1853.07824071248</v>
      </c>
      <c r="M3609" s="578">
        <v>1.5968031752854499</v>
      </c>
      <c r="N3609" s="578">
        <v>4.5344163759030671E-2</v>
      </c>
      <c r="O3609" s="578">
        <v>9.8111073505909221E-3</v>
      </c>
      <c r="P3609" s="578">
        <v>4.9270668399258248</v>
      </c>
      <c r="Q3609" s="578">
        <v>1207.537591298415</v>
      </c>
      <c r="R3609" s="578">
        <v>1.1433555455878301</v>
      </c>
      <c r="S3609" s="578">
        <v>3.4777680052229649E-2</v>
      </c>
      <c r="T3609" s="578">
        <v>6.3932936657996207E-3</v>
      </c>
      <c r="U3609" s="578">
        <v>7.9305129791609899</v>
      </c>
      <c r="V3609" s="578">
        <v>1853.07824071248</v>
      </c>
      <c r="W3609" s="578">
        <v>1.5968031752854499</v>
      </c>
      <c r="X3609" s="578">
        <v>4.5344159536246723E-2</v>
      </c>
      <c r="Y3609" s="578">
        <v>9.8111073505909255E-3</v>
      </c>
    </row>
    <row r="3610" spans="1:25" x14ac:dyDescent="0.3">
      <c r="A3610" s="310" t="s">
        <v>6017</v>
      </c>
      <c r="B3610" s="310" t="s">
        <v>191</v>
      </c>
      <c r="C3610" s="310" t="s">
        <v>5578</v>
      </c>
      <c r="D3610" s="36">
        <v>8</v>
      </c>
      <c r="E3610" s="36">
        <v>2012</v>
      </c>
      <c r="F3610" s="578">
        <v>4.6107844186626599</v>
      </c>
      <c r="G3610" s="578">
        <v>1127.5187314351351</v>
      </c>
      <c r="H3610" s="578">
        <v>1.0415594838559601</v>
      </c>
      <c r="I3610" s="578">
        <v>3.0287305765568776E-2</v>
      </c>
      <c r="J3610" s="578">
        <v>5.9696322229380325E-3</v>
      </c>
      <c r="K3610" s="578">
        <v>6.8553008186572653</v>
      </c>
      <c r="L3610" s="578">
        <v>1556.43798065185</v>
      </c>
      <c r="M3610" s="578">
        <v>1.2380527518689601</v>
      </c>
      <c r="N3610" s="578">
        <v>4.9177285427504054E-2</v>
      </c>
      <c r="O3610" s="578">
        <v>8.240539522375908E-3</v>
      </c>
      <c r="P3610" s="578">
        <v>4.6107844186626599</v>
      </c>
      <c r="Q3610" s="578">
        <v>1127.5187314351351</v>
      </c>
      <c r="R3610" s="578">
        <v>1.0415594838559601</v>
      </c>
      <c r="S3610" s="578">
        <v>3.0287308808738048E-2</v>
      </c>
      <c r="T3610" s="578">
        <v>5.9696322205127147E-3</v>
      </c>
      <c r="U3610" s="578">
        <v>6.8553006100410077</v>
      </c>
      <c r="V3610" s="578">
        <v>1556.4379285176549</v>
      </c>
      <c r="W3610" s="578">
        <v>1.2380521781742497</v>
      </c>
      <c r="X3610" s="578">
        <v>4.9177281226244852E-2</v>
      </c>
      <c r="Y3610" s="578">
        <v>8.2405394108112234E-3</v>
      </c>
    </row>
    <row r="3611" spans="1:25" x14ac:dyDescent="0.3">
      <c r="A3611" s="310" t="s">
        <v>6018</v>
      </c>
      <c r="B3611" s="310" t="s">
        <v>191</v>
      </c>
      <c r="C3611" s="310" t="s">
        <v>5578</v>
      </c>
      <c r="D3611" s="36">
        <v>9</v>
      </c>
      <c r="E3611" s="36">
        <v>2012</v>
      </c>
      <c r="F3611" s="578">
        <v>4.3735945993151546</v>
      </c>
      <c r="G3611" s="578">
        <v>1067.5053037007601</v>
      </c>
      <c r="H3611" s="578">
        <v>0.96521827857941322</v>
      </c>
      <c r="I3611" s="578">
        <v>2.6919648793409499E-2</v>
      </c>
      <c r="J3611" s="578">
        <v>5.6519033144771403E-3</v>
      </c>
      <c r="K3611" s="578">
        <v>6.796924354421205</v>
      </c>
      <c r="L3611" s="578">
        <v>1508.4840049743598</v>
      </c>
      <c r="M3611" s="578">
        <v>1.1049553411964175</v>
      </c>
      <c r="N3611" s="578">
        <v>6.2454970637190826E-2</v>
      </c>
      <c r="O3611" s="578">
        <v>7.9866493324516272E-3</v>
      </c>
      <c r="P3611" s="578">
        <v>4.3735945496446167</v>
      </c>
      <c r="Q3611" s="578">
        <v>1067.5053037007601</v>
      </c>
      <c r="R3611" s="578">
        <v>0.96521829472233822</v>
      </c>
      <c r="S3611" s="578">
        <v>2.6919648793409499E-2</v>
      </c>
      <c r="T3611" s="578">
        <v>5.6519033654088419E-3</v>
      </c>
      <c r="U3611" s="578">
        <v>6.7969240414968173</v>
      </c>
      <c r="V3611" s="578">
        <v>1508.4840571085574</v>
      </c>
      <c r="W3611" s="578">
        <v>1.10495533860133</v>
      </c>
      <c r="X3611" s="578">
        <v>6.2454965856886653E-2</v>
      </c>
      <c r="Y3611" s="578">
        <v>7.9866493324516272E-3</v>
      </c>
    </row>
    <row r="3612" spans="1:25" x14ac:dyDescent="0.3">
      <c r="A3612" s="310" t="s">
        <v>6019</v>
      </c>
      <c r="B3612" s="310" t="s">
        <v>191</v>
      </c>
      <c r="C3612" s="310" t="s">
        <v>5578</v>
      </c>
      <c r="D3612" s="36">
        <v>10</v>
      </c>
      <c r="E3612" s="36">
        <v>2012</v>
      </c>
      <c r="F3612" s="578">
        <v>4.1891058842015774</v>
      </c>
      <c r="G3612" s="578">
        <v>1020.829374631242</v>
      </c>
      <c r="H3612" s="578">
        <v>0.90583718909571531</v>
      </c>
      <c r="I3612" s="578">
        <v>2.4300259344575602E-2</v>
      </c>
      <c r="J3612" s="578">
        <v>5.4047696564036079E-3</v>
      </c>
      <c r="K3612" s="578">
        <v>6.7477788654267226</v>
      </c>
      <c r="L3612" s="578">
        <v>1468.3569704691527</v>
      </c>
      <c r="M3612" s="578">
        <v>0.99572110051910045</v>
      </c>
      <c r="N3612" s="578">
        <v>7.2351628964194434E-2</v>
      </c>
      <c r="O3612" s="578">
        <v>7.7742140128975725E-3</v>
      </c>
      <c r="P3612" s="578">
        <v>4.189105571298108</v>
      </c>
      <c r="Q3612" s="578">
        <v>1020.8293692270877</v>
      </c>
      <c r="R3612" s="578">
        <v>0.90583718909571531</v>
      </c>
      <c r="S3612" s="578">
        <v>2.43002593548832E-2</v>
      </c>
      <c r="T3612" s="578">
        <v>5.4047696030465851E-3</v>
      </c>
      <c r="U3612" s="578">
        <v>6.7477785524970324</v>
      </c>
      <c r="V3612" s="578">
        <v>1468.3569704691527</v>
      </c>
      <c r="W3612" s="578">
        <v>0.99572105302164937</v>
      </c>
      <c r="X3612" s="578">
        <v>7.2351621635486127E-2</v>
      </c>
      <c r="Y3612" s="578">
        <v>7.7742138067454373E-3</v>
      </c>
    </row>
    <row r="3613" spans="1:25" x14ac:dyDescent="0.3">
      <c r="A3613" s="310" t="s">
        <v>6020</v>
      </c>
      <c r="B3613" s="310" t="s">
        <v>191</v>
      </c>
      <c r="C3613" s="310" t="s">
        <v>5578</v>
      </c>
      <c r="D3613" s="36">
        <v>11</v>
      </c>
      <c r="E3613" s="36">
        <v>2012</v>
      </c>
      <c r="F3613" s="578">
        <v>5.2920314093644221</v>
      </c>
      <c r="G3613" s="578">
        <v>1163.2991676330498</v>
      </c>
      <c r="H3613" s="578">
        <v>0.78316258452832643</v>
      </c>
      <c r="I3613" s="578">
        <v>4.8331570998016049E-2</v>
      </c>
      <c r="J3613" s="578">
        <v>6.1590765083868321E-3</v>
      </c>
      <c r="K3613" s="578">
        <v>6.7133603444672136</v>
      </c>
      <c r="L3613" s="578">
        <v>1430.326039632155</v>
      </c>
      <c r="M3613" s="578">
        <v>0.89437819862117351</v>
      </c>
      <c r="N3613" s="578">
        <v>8.1308829459279225E-2</v>
      </c>
      <c r="O3613" s="578">
        <v>7.5728503361460701E-3</v>
      </c>
      <c r="P3613" s="578">
        <v>5.2920314615184854</v>
      </c>
      <c r="Q3613" s="578">
        <v>1163.2992719014424</v>
      </c>
      <c r="R3613" s="578">
        <v>0.78316255814085356</v>
      </c>
      <c r="S3613" s="578">
        <v>4.8331568876771251E-2</v>
      </c>
      <c r="T3613" s="578">
        <v>6.1590764550298067E-3</v>
      </c>
      <c r="U3613" s="578">
        <v>6.7133597186184417</v>
      </c>
      <c r="V3613" s="578">
        <v>1430.326039632155</v>
      </c>
      <c r="W3613" s="578">
        <v>0.89437813529123833</v>
      </c>
      <c r="X3613" s="578">
        <v>8.1308819626428885E-2</v>
      </c>
      <c r="Y3613" s="578">
        <v>7.5728501785003195E-3</v>
      </c>
    </row>
    <row r="3614" spans="1:25" x14ac:dyDescent="0.3">
      <c r="A3614" s="310" t="s">
        <v>6021</v>
      </c>
      <c r="B3614" s="310" t="s">
        <v>191</v>
      </c>
      <c r="C3614" s="310" t="s">
        <v>5578</v>
      </c>
      <c r="D3614" s="36">
        <v>12</v>
      </c>
      <c r="E3614" s="36">
        <v>2012</v>
      </c>
      <c r="F3614" s="578">
        <v>6.1944187039334748</v>
      </c>
      <c r="G3614" s="578">
        <v>1279.8722902933725</v>
      </c>
      <c r="H3614" s="578">
        <v>0.68279553694689299</v>
      </c>
      <c r="I3614" s="578">
        <v>6.7993521134061E-2</v>
      </c>
      <c r="J3614" s="578">
        <v>6.7762687370607911E-3</v>
      </c>
      <c r="K3614" s="578">
        <v>6.6831246560665596</v>
      </c>
      <c r="L3614" s="578">
        <v>1398.288424173985</v>
      </c>
      <c r="M3614" s="578">
        <v>0.81049649510532595</v>
      </c>
      <c r="N3614" s="578">
        <v>8.8582290227653432E-2</v>
      </c>
      <c r="O3614" s="578">
        <v>7.403227185326002E-3</v>
      </c>
      <c r="P3614" s="578">
        <v>6.1944189125497298</v>
      </c>
      <c r="Q3614" s="578">
        <v>1279.8722902933725</v>
      </c>
      <c r="R3614" s="578">
        <v>0.68279555304616146</v>
      </c>
      <c r="S3614" s="578">
        <v>6.7993522323983285E-2</v>
      </c>
      <c r="T3614" s="578">
        <v>6.7762686327720624E-3</v>
      </c>
      <c r="U3614" s="578">
        <v>6.6831246039073395</v>
      </c>
      <c r="V3614" s="578">
        <v>1398.288424173985</v>
      </c>
      <c r="W3614" s="578">
        <v>0.81049643177539044</v>
      </c>
      <c r="X3614" s="578">
        <v>8.8582277093640444E-2</v>
      </c>
      <c r="Y3614" s="578">
        <v>7.4032272896147272E-3</v>
      </c>
    </row>
    <row r="3615" spans="1:25" x14ac:dyDescent="0.3">
      <c r="A3615" s="310" t="s">
        <v>6022</v>
      </c>
      <c r="B3615" s="310" t="s">
        <v>191</v>
      </c>
      <c r="C3615" s="310" t="s">
        <v>5578</v>
      </c>
      <c r="D3615" s="36">
        <v>13</v>
      </c>
      <c r="E3615" s="36">
        <v>2012</v>
      </c>
      <c r="F3615" s="578">
        <v>6.1323627053864849</v>
      </c>
      <c r="G3615" s="578">
        <v>1253.3784993489551</v>
      </c>
      <c r="H3615" s="578">
        <v>0.62379520196312377</v>
      </c>
      <c r="I3615" s="578">
        <v>6.9234677794762903E-2</v>
      </c>
      <c r="J3615" s="578">
        <v>6.6359974419659285E-3</v>
      </c>
      <c r="K3615" s="578">
        <v>6.5511340628727304</v>
      </c>
      <c r="L3615" s="578">
        <v>1360.3115603129002</v>
      </c>
      <c r="M3615" s="578">
        <v>0.74993538788597347</v>
      </c>
      <c r="N3615" s="578">
        <v>8.91911912858631E-2</v>
      </c>
      <c r="O3615" s="578">
        <v>7.2021641778216346E-3</v>
      </c>
      <c r="P3615" s="578">
        <v>6.1323623924672521</v>
      </c>
      <c r="Q3615" s="578">
        <v>1253.3784993489551</v>
      </c>
      <c r="R3615" s="578">
        <v>0.62379521265878157</v>
      </c>
      <c r="S3615" s="578">
        <v>6.9234677427630203E-2</v>
      </c>
      <c r="T3615" s="578">
        <v>6.6359974953229504E-3</v>
      </c>
      <c r="U3615" s="578">
        <v>6.5511333848698952</v>
      </c>
      <c r="V3615" s="578">
        <v>1360.3115603129002</v>
      </c>
      <c r="W3615" s="578">
        <v>0.74993531847818873</v>
      </c>
      <c r="X3615" s="578">
        <v>8.9191178890966186E-2</v>
      </c>
      <c r="Y3615" s="578">
        <v>7.2021641729709974E-3</v>
      </c>
    </row>
    <row r="3616" spans="1:25" x14ac:dyDescent="0.3">
      <c r="A3616" s="310" t="s">
        <v>6023</v>
      </c>
      <c r="B3616" s="310" t="s">
        <v>191</v>
      </c>
      <c r="C3616" s="310" t="s">
        <v>5578</v>
      </c>
      <c r="D3616" s="36">
        <v>14</v>
      </c>
      <c r="E3616" s="36">
        <v>2012</v>
      </c>
      <c r="F3616" s="578">
        <v>6.3979256470338379</v>
      </c>
      <c r="G3616" s="578">
        <v>1316.2720794677675</v>
      </c>
      <c r="H3616" s="578">
        <v>0.65824345356668301</v>
      </c>
      <c r="I3616" s="578">
        <v>6.8049266417801776E-2</v>
      </c>
      <c r="J3616" s="578">
        <v>6.9689929562931222E-3</v>
      </c>
      <c r="K3616" s="578">
        <v>6.7787522871855455</v>
      </c>
      <c r="L3616" s="578">
        <v>1413.62989044189</v>
      </c>
      <c r="M3616" s="578">
        <v>0.77302005390326123</v>
      </c>
      <c r="N3616" s="578">
        <v>8.7990446626766514E-2</v>
      </c>
      <c r="O3616" s="578">
        <v>7.4844445528772924E-3</v>
      </c>
      <c r="P3616" s="578">
        <v>6.3979256470338379</v>
      </c>
      <c r="Q3616" s="578">
        <v>1316.2720794677675</v>
      </c>
      <c r="R3616" s="578">
        <v>0.65824341403397979</v>
      </c>
      <c r="S3616" s="578">
        <v>6.804926600307222E-2</v>
      </c>
      <c r="T3616" s="578">
        <v>6.9689930605818474E-3</v>
      </c>
      <c r="U3616" s="578">
        <v>6.7787516613316203</v>
      </c>
      <c r="V3616" s="578">
        <v>1413.62989044189</v>
      </c>
      <c r="W3616" s="578">
        <v>0.77301999057332627</v>
      </c>
      <c r="X3616" s="578">
        <v>8.799043962396047E-2</v>
      </c>
      <c r="Y3616" s="578">
        <v>7.4844444946696297E-3</v>
      </c>
    </row>
    <row r="3617" spans="1:25" x14ac:dyDescent="0.3">
      <c r="A3617" s="310" t="s">
        <v>6024</v>
      </c>
      <c r="B3617" s="310" t="s">
        <v>191</v>
      </c>
      <c r="C3617" s="310" t="s">
        <v>5578</v>
      </c>
      <c r="D3617" s="36">
        <v>15</v>
      </c>
      <c r="E3617" s="36">
        <v>2012</v>
      </c>
      <c r="F3617" s="578">
        <v>6.6565349221530852</v>
      </c>
      <c r="G3617" s="578">
        <v>1377.8690706888774</v>
      </c>
      <c r="H3617" s="578">
        <v>0.69442246040368094</v>
      </c>
      <c r="I3617" s="578">
        <v>6.6951137828861307E-2</v>
      </c>
      <c r="J3617" s="578">
        <v>7.2951179487669472E-3</v>
      </c>
      <c r="K3617" s="578">
        <v>6.9984450277009502</v>
      </c>
      <c r="L3617" s="578">
        <v>1464.4709370930925</v>
      </c>
      <c r="M3617" s="578">
        <v>0.79498732710877995</v>
      </c>
      <c r="N3617" s="578">
        <v>8.5072725495289547E-2</v>
      </c>
      <c r="O3617" s="578">
        <v>7.7536279374423095E-3</v>
      </c>
      <c r="P3617" s="578">
        <v>6.6565345049152649</v>
      </c>
      <c r="Q3617" s="578">
        <v>1377.8690185546825</v>
      </c>
      <c r="R3617" s="578">
        <v>0.694422428452526</v>
      </c>
      <c r="S3617" s="578">
        <v>6.6951131806187406E-2</v>
      </c>
      <c r="T3617" s="578">
        <v>7.2951179511922676E-3</v>
      </c>
      <c r="U3617" s="578">
        <v>6.998444714745645</v>
      </c>
      <c r="V3617" s="578">
        <v>1464.4709370930925</v>
      </c>
      <c r="W3617" s="578">
        <v>0.79498724794636122</v>
      </c>
      <c r="X3617" s="578">
        <v>8.5072711150739097E-2</v>
      </c>
      <c r="Y3617" s="578">
        <v>7.7536279883740145E-3</v>
      </c>
    </row>
    <row r="3618" spans="1:25" x14ac:dyDescent="0.3">
      <c r="A3618" s="580" t="s">
        <v>6025</v>
      </c>
      <c r="B3618" s="580" t="s">
        <v>191</v>
      </c>
      <c r="C3618" s="580" t="s">
        <v>5578</v>
      </c>
      <c r="D3618" s="581">
        <v>16</v>
      </c>
      <c r="E3618" s="581">
        <v>2012</v>
      </c>
      <c r="F3618" s="582">
        <v>7.0392832632642204</v>
      </c>
      <c r="G3618" s="582">
        <v>1463.4656931559198</v>
      </c>
      <c r="H3618" s="582">
        <v>0.74295740233598373</v>
      </c>
      <c r="I3618" s="582">
        <v>6.6751052781607201E-2</v>
      </c>
      <c r="J3618" s="582">
        <v>7.7483080361465274E-3</v>
      </c>
      <c r="K3618" s="582">
        <v>7.3329192901437601</v>
      </c>
      <c r="L3618" s="582">
        <v>1538.4559542338025</v>
      </c>
      <c r="M3618" s="582">
        <v>0.83180367335929328</v>
      </c>
      <c r="N3618" s="582">
        <v>8.39582729571096E-2</v>
      </c>
      <c r="O3618" s="582">
        <v>8.1453467040167489E-3</v>
      </c>
      <c r="P3618" s="582">
        <v>7.0392836283426679</v>
      </c>
      <c r="Q3618" s="582">
        <v>1463.4656931559198</v>
      </c>
      <c r="R3618" s="582">
        <v>0.74295744460929758</v>
      </c>
      <c r="S3618" s="582">
        <v>6.6751048355096473E-2</v>
      </c>
      <c r="T3618" s="582">
        <v>7.7483080385718477E-3</v>
      </c>
      <c r="U3618" s="582">
        <v>7.3329191336815676</v>
      </c>
      <c r="V3618" s="582">
        <v>1538.4559542338025</v>
      </c>
      <c r="W3618" s="582">
        <v>0.83180360102657347</v>
      </c>
      <c r="X3618" s="582">
        <v>8.3958263755448514E-2</v>
      </c>
      <c r="Y3618" s="582">
        <v>8.1453467622244098E-3</v>
      </c>
    </row>
    <row r="3619" spans="1:25" x14ac:dyDescent="0.3">
      <c r="A3619" s="310" t="s">
        <v>6026</v>
      </c>
      <c r="B3619" s="310" t="s">
        <v>191</v>
      </c>
      <c r="C3619" s="310" t="s">
        <v>5578</v>
      </c>
      <c r="D3619" s="36">
        <v>1</v>
      </c>
      <c r="E3619" s="36">
        <v>2020</v>
      </c>
      <c r="F3619" s="578">
        <v>12.233839089400099</v>
      </c>
      <c r="G3619" s="578">
        <v>6528.6967417399055</v>
      </c>
      <c r="H3619" s="578">
        <v>3.1638183780014502</v>
      </c>
      <c r="I3619" s="578">
        <v>9.8820602084439671E-2</v>
      </c>
      <c r="J3619" s="578">
        <v>3.4566122902712423E-2</v>
      </c>
      <c r="K3619" s="578">
        <v>11.906976123660501</v>
      </c>
      <c r="L3619" s="578">
        <v>6369.1955947875931</v>
      </c>
      <c r="M3619" s="578">
        <v>3.136228627214825</v>
      </c>
      <c r="N3619" s="578">
        <v>8.8003665851222893E-2</v>
      </c>
      <c r="O3619" s="578">
        <v>3.372165246400978E-2</v>
      </c>
      <c r="P3619" s="578">
        <v>12.2338380463188</v>
      </c>
      <c r="Q3619" s="578">
        <v>6528.6967926025354</v>
      </c>
      <c r="R3619" s="578">
        <v>3.1638183780014502</v>
      </c>
      <c r="S3619" s="578">
        <v>9.8820599505112697E-2</v>
      </c>
      <c r="T3619" s="578">
        <v>3.4566122883309874E-2</v>
      </c>
      <c r="U3619" s="578">
        <v>11.906976123660501</v>
      </c>
      <c r="V3619" s="578">
        <v>6369.1956481933557</v>
      </c>
      <c r="W3619" s="578">
        <v>3.13622862923269</v>
      </c>
      <c r="X3619" s="578">
        <v>8.8003666746165665E-2</v>
      </c>
      <c r="Y3619" s="578">
        <v>3.372165246400978E-2</v>
      </c>
    </row>
    <row r="3620" spans="1:25" x14ac:dyDescent="0.3">
      <c r="A3620" s="310" t="s">
        <v>6027</v>
      </c>
      <c r="B3620" s="310" t="s">
        <v>191</v>
      </c>
      <c r="C3620" s="310" t="s">
        <v>5578</v>
      </c>
      <c r="D3620" s="36">
        <v>2</v>
      </c>
      <c r="E3620" s="36">
        <v>2020</v>
      </c>
      <c r="F3620" s="578">
        <v>7.6665513505577048</v>
      </c>
      <c r="G3620" s="578">
        <v>3843.2605285644504</v>
      </c>
      <c r="H3620" s="578">
        <v>1.8737209402024699</v>
      </c>
      <c r="I3620" s="578">
        <v>5.7147816343937501E-2</v>
      </c>
      <c r="J3620" s="578">
        <v>2.0348109712358498E-2</v>
      </c>
      <c r="K3620" s="578">
        <v>7.7437048261053798</v>
      </c>
      <c r="L3620" s="578">
        <v>3801.7598431905071</v>
      </c>
      <c r="M3620" s="578">
        <v>1.9790835659950925</v>
      </c>
      <c r="N3620" s="578">
        <v>4.6176979754212227E-2</v>
      </c>
      <c r="O3620" s="578">
        <v>2.0128381923617124E-2</v>
      </c>
      <c r="P3620" s="578">
        <v>7.6665511419414472</v>
      </c>
      <c r="Q3620" s="578">
        <v>3843.2605285644504</v>
      </c>
      <c r="R3620" s="578">
        <v>1.8737209402024699</v>
      </c>
      <c r="S3620" s="578">
        <v>5.714781790523675E-2</v>
      </c>
      <c r="T3620" s="578">
        <v>2.034811023622745E-2</v>
      </c>
      <c r="U3620" s="578">
        <v>7.743704982567575</v>
      </c>
      <c r="V3620" s="578">
        <v>3801.7597910563127</v>
      </c>
      <c r="W3620" s="578">
        <v>1.9790835696621751</v>
      </c>
      <c r="X3620" s="578">
        <v>4.6176980297483697E-2</v>
      </c>
      <c r="Y3620" s="578">
        <v>2.0128381399748173E-2</v>
      </c>
    </row>
    <row r="3621" spans="1:25" x14ac:dyDescent="0.3">
      <c r="A3621" s="310" t="s">
        <v>6028</v>
      </c>
      <c r="B3621" s="310" t="s">
        <v>191</v>
      </c>
      <c r="C3621" s="310" t="s">
        <v>5578</v>
      </c>
      <c r="D3621" s="36">
        <v>3</v>
      </c>
      <c r="E3621" s="36">
        <v>2020</v>
      </c>
      <c r="F3621" s="578">
        <v>4.1544696705677726</v>
      </c>
      <c r="G3621" s="578">
        <v>2035.7878163655528</v>
      </c>
      <c r="H3621" s="578">
        <v>0.98936108748118046</v>
      </c>
      <c r="I3621" s="578">
        <v>2.5868809161086852E-2</v>
      </c>
      <c r="J3621" s="578">
        <v>1.07784624075672E-2</v>
      </c>
      <c r="K3621" s="578">
        <v>5.7827352625172335</v>
      </c>
      <c r="L3621" s="578">
        <v>2642.2568995157826</v>
      </c>
      <c r="M3621" s="578">
        <v>1.348798124119635</v>
      </c>
      <c r="N3621" s="578">
        <v>2.7304784704710951E-2</v>
      </c>
      <c r="O3621" s="578">
        <v>1.3989408912796774E-2</v>
      </c>
      <c r="P3621" s="578">
        <v>4.1544692011811923</v>
      </c>
      <c r="Q3621" s="578">
        <v>2035.7878163655528</v>
      </c>
      <c r="R3621" s="578">
        <v>0.9893611300115781</v>
      </c>
      <c r="S3621" s="578">
        <v>2.5868808646919199E-2</v>
      </c>
      <c r="T3621" s="578">
        <v>1.07784624075672E-2</v>
      </c>
      <c r="U3621" s="578">
        <v>5.782735523287549</v>
      </c>
      <c r="V3621" s="578">
        <v>2642.2568995157826</v>
      </c>
      <c r="W3621" s="578">
        <v>1.3487983316881524</v>
      </c>
      <c r="X3621" s="578">
        <v>2.7304785721071277E-2</v>
      </c>
      <c r="Y3621" s="578">
        <v>1.3989408912796774E-2</v>
      </c>
    </row>
    <row r="3622" spans="1:25" x14ac:dyDescent="0.3">
      <c r="A3622" s="310" t="s">
        <v>6029</v>
      </c>
      <c r="B3622" s="310" t="s">
        <v>191</v>
      </c>
      <c r="C3622" s="310" t="s">
        <v>5578</v>
      </c>
      <c r="D3622" s="36">
        <v>4</v>
      </c>
      <c r="E3622" s="36">
        <v>2020</v>
      </c>
      <c r="F3622" s="578">
        <v>2.0823133802663225</v>
      </c>
      <c r="G3622" s="578">
        <v>1093.96104939778</v>
      </c>
      <c r="H3622" s="578">
        <v>0.54052621180017002</v>
      </c>
      <c r="I3622" s="578">
        <v>1.7043869922645099E-2</v>
      </c>
      <c r="J3622" s="578">
        <v>5.7919642179816294E-3</v>
      </c>
      <c r="K3622" s="578">
        <v>5.0289861413300478</v>
      </c>
      <c r="L3622" s="578">
        <v>2235.1092809041302</v>
      </c>
      <c r="M3622" s="578">
        <v>1.087660122037045</v>
      </c>
      <c r="N3622" s="578">
        <v>2.15927718236343E-2</v>
      </c>
      <c r="O3622" s="578">
        <v>1.1833751011484549E-2</v>
      </c>
      <c r="P3622" s="578">
        <v>2.0823133802692775</v>
      </c>
      <c r="Q3622" s="578">
        <v>1093.96104939778</v>
      </c>
      <c r="R3622" s="578">
        <v>0.54052618514591155</v>
      </c>
      <c r="S3622" s="578">
        <v>1.70438699278747E-2</v>
      </c>
      <c r="T3622" s="578">
        <v>5.7919642179816294E-3</v>
      </c>
      <c r="U3622" s="578">
        <v>5.0289862978079274</v>
      </c>
      <c r="V3622" s="578">
        <v>2235.1093330383251</v>
      </c>
      <c r="W3622" s="578">
        <v>1.0876601215180275</v>
      </c>
      <c r="X3622" s="578">
        <v>2.1592771828863898E-2</v>
      </c>
      <c r="Y3622" s="578">
        <v>1.1833751011484549E-2</v>
      </c>
    </row>
    <row r="3623" spans="1:25" x14ac:dyDescent="0.3">
      <c r="A3623" s="310" t="s">
        <v>6030</v>
      </c>
      <c r="B3623" s="310" t="s">
        <v>191</v>
      </c>
      <c r="C3623" s="310" t="s">
        <v>5578</v>
      </c>
      <c r="D3623" s="36">
        <v>5</v>
      </c>
      <c r="E3623" s="36">
        <v>2020</v>
      </c>
      <c r="F3623" s="578">
        <v>2.3443036777681101</v>
      </c>
      <c r="G3623" s="578">
        <v>1132.2713546752875</v>
      </c>
      <c r="H3623" s="578">
        <v>0.54705400723226649</v>
      </c>
      <c r="I3623" s="578">
        <v>1.8340568466783148E-2</v>
      </c>
      <c r="J3623" s="578">
        <v>5.9948010554459492E-3</v>
      </c>
      <c r="K3623" s="578">
        <v>4.5585544823843449</v>
      </c>
      <c r="L3623" s="578">
        <v>1999.3857383727975</v>
      </c>
      <c r="M3623" s="578">
        <v>0.92504326347261623</v>
      </c>
      <c r="N3623" s="578">
        <v>1.9991865286101477E-2</v>
      </c>
      <c r="O3623" s="578">
        <v>1.0585731283451074E-2</v>
      </c>
      <c r="P3623" s="578">
        <v>2.3443036777654576</v>
      </c>
      <c r="Q3623" s="578">
        <v>1132.2713546752875</v>
      </c>
      <c r="R3623" s="578">
        <v>0.54705402802210268</v>
      </c>
      <c r="S3623" s="578">
        <v>1.8340568974963351E-2</v>
      </c>
      <c r="T3623" s="578">
        <v>5.9948010554459492E-3</v>
      </c>
      <c r="U3623" s="578">
        <v>4.5585546388465392</v>
      </c>
      <c r="V3623" s="578">
        <v>1999.3857383727975</v>
      </c>
      <c r="W3623" s="578">
        <v>0.92504330569257298</v>
      </c>
      <c r="X3623" s="578">
        <v>1.9991865260332475E-2</v>
      </c>
      <c r="Y3623" s="578">
        <v>1.0585731283451074E-2</v>
      </c>
    </row>
    <row r="3624" spans="1:25" x14ac:dyDescent="0.3">
      <c r="A3624" s="310" t="s">
        <v>6031</v>
      </c>
      <c r="B3624" s="310" t="s">
        <v>191</v>
      </c>
      <c r="C3624" s="310" t="s">
        <v>5578</v>
      </c>
      <c r="D3624" s="36">
        <v>6</v>
      </c>
      <c r="E3624" s="36">
        <v>2020</v>
      </c>
      <c r="F3624" s="578">
        <v>2.5015000498969999</v>
      </c>
      <c r="G3624" s="578">
        <v>1155.2614517211875</v>
      </c>
      <c r="H3624" s="578">
        <v>0.55096916799811824</v>
      </c>
      <c r="I3624" s="578">
        <v>1.9118535003144598E-2</v>
      </c>
      <c r="J3624" s="578">
        <v>6.1165219861625949E-3</v>
      </c>
      <c r="K3624" s="578">
        <v>4.1834873784682696</v>
      </c>
      <c r="L3624" s="578">
        <v>1827.7587407429976</v>
      </c>
      <c r="M3624" s="578">
        <v>0.79525514412671305</v>
      </c>
      <c r="N3624" s="578">
        <v>1.8495791315217499E-2</v>
      </c>
      <c r="O3624" s="578">
        <v>9.6770578287153752E-3</v>
      </c>
      <c r="P3624" s="578">
        <v>2.5015000498969999</v>
      </c>
      <c r="Q3624" s="578">
        <v>1155.2614517211875</v>
      </c>
      <c r="R3624" s="578">
        <v>0.55096914642975447</v>
      </c>
      <c r="S3624" s="578">
        <v>1.9118534526342001E-2</v>
      </c>
      <c r="T3624" s="578">
        <v>6.1165219861625949E-3</v>
      </c>
      <c r="U3624" s="578">
        <v>4.1834872741601403</v>
      </c>
      <c r="V3624" s="578">
        <v>1827.7587407429976</v>
      </c>
      <c r="W3624" s="578">
        <v>0.79525512301673451</v>
      </c>
      <c r="X3624" s="578">
        <v>1.8495791315217499E-2</v>
      </c>
      <c r="Y3624" s="578">
        <v>9.6770578335660003E-3</v>
      </c>
    </row>
    <row r="3625" spans="1:25" x14ac:dyDescent="0.3">
      <c r="A3625" s="310" t="s">
        <v>6032</v>
      </c>
      <c r="B3625" s="310" t="s">
        <v>191</v>
      </c>
      <c r="C3625" s="310" t="s">
        <v>5578</v>
      </c>
      <c r="D3625" s="36">
        <v>7</v>
      </c>
      <c r="E3625" s="36">
        <v>2020</v>
      </c>
      <c r="F3625" s="578">
        <v>2.6062942142016201</v>
      </c>
      <c r="G3625" s="578">
        <v>1170.5889574686626</v>
      </c>
      <c r="H3625" s="578">
        <v>0.55358006015254968</v>
      </c>
      <c r="I3625" s="578">
        <v>1.9637251025415001E-2</v>
      </c>
      <c r="J3625" s="578">
        <v>6.1976698392148376E-3</v>
      </c>
      <c r="K3625" s="578">
        <v>4.2094984549330503</v>
      </c>
      <c r="L3625" s="578">
        <v>1793.2745704650824</v>
      </c>
      <c r="M3625" s="578">
        <v>0.74493390395461234</v>
      </c>
      <c r="N3625" s="578">
        <v>2.5532741201459399E-2</v>
      </c>
      <c r="O3625" s="578">
        <v>9.4944724017598913E-3</v>
      </c>
      <c r="P3625" s="578">
        <v>2.6062942142016201</v>
      </c>
      <c r="Q3625" s="578">
        <v>1170.5889574686626</v>
      </c>
      <c r="R3625" s="578">
        <v>0.55358005530433674</v>
      </c>
      <c r="S3625" s="578">
        <v>1.9637251025415001E-2</v>
      </c>
      <c r="T3625" s="578">
        <v>6.1976697373514328E-3</v>
      </c>
      <c r="U3625" s="578">
        <v>4.2094987678574345</v>
      </c>
      <c r="V3625" s="578">
        <v>1793.2745704650824</v>
      </c>
      <c r="W3625" s="578">
        <v>0.74493395134534945</v>
      </c>
      <c r="X3625" s="578">
        <v>2.553274382080415E-2</v>
      </c>
      <c r="Y3625" s="578">
        <v>9.4944724017598913E-3</v>
      </c>
    </row>
    <row r="3626" spans="1:25" x14ac:dyDescent="0.3">
      <c r="A3626" s="310" t="s">
        <v>6033</v>
      </c>
      <c r="B3626" s="310" t="s">
        <v>191</v>
      </c>
      <c r="C3626" s="310" t="s">
        <v>5578</v>
      </c>
      <c r="D3626" s="36">
        <v>8</v>
      </c>
      <c r="E3626" s="36">
        <v>2020</v>
      </c>
      <c r="F3626" s="578">
        <v>2.4528678967631796</v>
      </c>
      <c r="G3626" s="578">
        <v>1091.4764684041299</v>
      </c>
      <c r="H3626" s="578">
        <v>0.49642758824726679</v>
      </c>
      <c r="I3626" s="578">
        <v>1.7110900225816201E-2</v>
      </c>
      <c r="J3626" s="578">
        <v>5.7788180953745371E-3</v>
      </c>
      <c r="K3626" s="578">
        <v>3.646125618465395</v>
      </c>
      <c r="L3626" s="578">
        <v>1506.3672536214149</v>
      </c>
      <c r="M3626" s="578">
        <v>0.57223214080537754</v>
      </c>
      <c r="N3626" s="578">
        <v>2.7499252581037498E-2</v>
      </c>
      <c r="O3626" s="578">
        <v>7.9754405014682526E-3</v>
      </c>
      <c r="P3626" s="578">
        <v>2.4528680532216574</v>
      </c>
      <c r="Q3626" s="578">
        <v>1091.4764684041299</v>
      </c>
      <c r="R3626" s="578">
        <v>0.49642756306275226</v>
      </c>
      <c r="S3626" s="578">
        <v>1.7110900225816201E-2</v>
      </c>
      <c r="T3626" s="578">
        <v>5.7788180953745371E-3</v>
      </c>
      <c r="U3626" s="578">
        <v>3.646125618465395</v>
      </c>
      <c r="V3626" s="578">
        <v>1506.3673057556125</v>
      </c>
      <c r="W3626" s="578">
        <v>0.57223214521703358</v>
      </c>
      <c r="X3626" s="578">
        <v>2.7499254168333147E-2</v>
      </c>
      <c r="Y3626" s="578">
        <v>7.9754405014682526E-3</v>
      </c>
    </row>
    <row r="3627" spans="1:25" x14ac:dyDescent="0.3">
      <c r="A3627" s="310" t="s">
        <v>6034</v>
      </c>
      <c r="B3627" s="310" t="s">
        <v>191</v>
      </c>
      <c r="C3627" s="310" t="s">
        <v>5578</v>
      </c>
      <c r="D3627" s="36">
        <v>9</v>
      </c>
      <c r="E3627" s="36">
        <v>2020</v>
      </c>
      <c r="F3627" s="578">
        <v>2.337799448208135</v>
      </c>
      <c r="G3627" s="578">
        <v>1032.1486600240046</v>
      </c>
      <c r="H3627" s="578">
        <v>0.45356419015539901</v>
      </c>
      <c r="I3627" s="578">
        <v>1.52160623741413E-2</v>
      </c>
      <c r="J3627" s="578">
        <v>5.464699196939665E-3</v>
      </c>
      <c r="K3627" s="578">
        <v>3.6166846166954603</v>
      </c>
      <c r="L3627" s="578">
        <v>1459.0641504923424</v>
      </c>
      <c r="M3627" s="578">
        <v>0.50291090270911776</v>
      </c>
      <c r="N3627" s="578">
        <v>3.4825795234307073E-2</v>
      </c>
      <c r="O3627" s="578">
        <v>7.7249948468912956E-3</v>
      </c>
      <c r="P3627" s="578">
        <v>2.3377996046692675</v>
      </c>
      <c r="Q3627" s="578">
        <v>1032.1486600240046</v>
      </c>
      <c r="R3627" s="578">
        <v>0.45356415838371772</v>
      </c>
      <c r="S3627" s="578">
        <v>1.5216062368949601E-2</v>
      </c>
      <c r="T3627" s="578">
        <v>5.464699196939665E-3</v>
      </c>
      <c r="U3627" s="578">
        <v>3.6166845124030198</v>
      </c>
      <c r="V3627" s="578">
        <v>1459.0641504923424</v>
      </c>
      <c r="W3627" s="578">
        <v>0.50291090281098105</v>
      </c>
      <c r="X3627" s="578">
        <v>3.4825795249768504E-2</v>
      </c>
      <c r="Y3627" s="578">
        <v>7.7249949487547031E-3</v>
      </c>
    </row>
    <row r="3628" spans="1:25" x14ac:dyDescent="0.3">
      <c r="A3628" s="310" t="s">
        <v>6035</v>
      </c>
      <c r="B3628" s="310" t="s">
        <v>191</v>
      </c>
      <c r="C3628" s="310" t="s">
        <v>5578</v>
      </c>
      <c r="D3628" s="36">
        <v>10</v>
      </c>
      <c r="E3628" s="36">
        <v>2020</v>
      </c>
      <c r="F3628" s="578">
        <v>2.2482998817051749</v>
      </c>
      <c r="G3628" s="578">
        <v>986.00059000650845</v>
      </c>
      <c r="H3628" s="578">
        <v>0.42022471502180703</v>
      </c>
      <c r="I3628" s="578">
        <v>1.37423657702508E-2</v>
      </c>
      <c r="J3628" s="578">
        <v>5.2203698044953201E-3</v>
      </c>
      <c r="K3628" s="578">
        <v>3.5914730785734648</v>
      </c>
      <c r="L3628" s="578">
        <v>1419.64071909586</v>
      </c>
      <c r="M3628" s="578">
        <v>0.44642162693586773</v>
      </c>
      <c r="N3628" s="578">
        <v>4.0276252969306349E-2</v>
      </c>
      <c r="O3628" s="578">
        <v>7.5162790356747122E-3</v>
      </c>
      <c r="P3628" s="578">
        <v>2.2482998817057052</v>
      </c>
      <c r="Q3628" s="578">
        <v>986.00059000650845</v>
      </c>
      <c r="R3628" s="578">
        <v>0.42022470984860094</v>
      </c>
      <c r="S3628" s="578">
        <v>1.3742365744292301E-2</v>
      </c>
      <c r="T3628" s="578">
        <v>5.2203697511382973E-3</v>
      </c>
      <c r="U3628" s="578">
        <v>3.5914730785734674</v>
      </c>
      <c r="V3628" s="578">
        <v>1419.64071909586</v>
      </c>
      <c r="W3628" s="578">
        <v>0.44642164230269027</v>
      </c>
      <c r="X3628" s="578">
        <v>4.0276254540913201E-2</v>
      </c>
      <c r="Y3628" s="578">
        <v>7.5162790356747122E-3</v>
      </c>
    </row>
    <row r="3629" spans="1:25" x14ac:dyDescent="0.3">
      <c r="A3629" s="310" t="s">
        <v>6036</v>
      </c>
      <c r="B3629" s="310" t="s">
        <v>191</v>
      </c>
      <c r="C3629" s="310" t="s">
        <v>5578</v>
      </c>
      <c r="D3629" s="36">
        <v>11</v>
      </c>
      <c r="E3629" s="36">
        <v>2020</v>
      </c>
      <c r="F3629" s="578">
        <v>2.8308117404958404</v>
      </c>
      <c r="G3629" s="578">
        <v>1124.3768603006949</v>
      </c>
      <c r="H3629" s="578">
        <v>0.34919228502743199</v>
      </c>
      <c r="I3629" s="578">
        <v>2.686158787476715E-2</v>
      </c>
      <c r="J3629" s="578">
        <v>5.9529939365650774E-3</v>
      </c>
      <c r="K3629" s="578">
        <v>3.5775130233669099</v>
      </c>
      <c r="L3629" s="578">
        <v>1383.2674802144325</v>
      </c>
      <c r="M3629" s="578">
        <v>0.39522196402443377</v>
      </c>
      <c r="N3629" s="578">
        <v>4.518990944294872E-2</v>
      </c>
      <c r="O3629" s="578">
        <v>7.3237005174936077E-3</v>
      </c>
      <c r="P3629" s="578">
        <v>2.8308121055742874</v>
      </c>
      <c r="Q3629" s="578">
        <v>1124.3768603006949</v>
      </c>
      <c r="R3629" s="578">
        <v>0.34919228556100201</v>
      </c>
      <c r="S3629" s="578">
        <v>2.6861587355369903E-2</v>
      </c>
      <c r="T3629" s="578">
        <v>5.9529939365650774E-3</v>
      </c>
      <c r="U3629" s="578">
        <v>3.5775130233669099</v>
      </c>
      <c r="V3629" s="578">
        <v>1383.2674802144325</v>
      </c>
      <c r="W3629" s="578">
        <v>0.39522195917379527</v>
      </c>
      <c r="X3629" s="578">
        <v>4.5189905927903326E-2</v>
      </c>
      <c r="Y3629" s="578">
        <v>7.3237005174936077E-3</v>
      </c>
    </row>
    <row r="3630" spans="1:25" x14ac:dyDescent="0.3">
      <c r="A3630" s="310" t="s">
        <v>6037</v>
      </c>
      <c r="B3630" s="310" t="s">
        <v>191</v>
      </c>
      <c r="C3630" s="310" t="s">
        <v>5578</v>
      </c>
      <c r="D3630" s="36">
        <v>12</v>
      </c>
      <c r="E3630" s="36">
        <v>2020</v>
      </c>
      <c r="F3630" s="578">
        <v>3.3074123546248302</v>
      </c>
      <c r="G3630" s="578">
        <v>1237.5963401794399</v>
      </c>
      <c r="H3630" s="578">
        <v>0.29107613607508576</v>
      </c>
      <c r="I3630" s="578">
        <v>3.7595478405061472E-2</v>
      </c>
      <c r="J3630" s="578">
        <v>6.5524469003624521E-3</v>
      </c>
      <c r="K3630" s="578">
        <v>3.5647133154125101</v>
      </c>
      <c r="L3630" s="578">
        <v>1352.6144663492801</v>
      </c>
      <c r="M3630" s="578">
        <v>0.3530077800824068</v>
      </c>
      <c r="N3630" s="578">
        <v>4.91775372835642E-2</v>
      </c>
      <c r="O3630" s="578">
        <v>7.1614042511403825E-3</v>
      </c>
      <c r="P3630" s="578">
        <v>3.3074123546248302</v>
      </c>
      <c r="Q3630" s="578">
        <v>1237.5963401794399</v>
      </c>
      <c r="R3630" s="578">
        <v>0.29107613638795227</v>
      </c>
      <c r="S3630" s="578">
        <v>3.7595477357323576E-2</v>
      </c>
      <c r="T3630" s="578">
        <v>6.5524469003624521E-3</v>
      </c>
      <c r="U3630" s="578">
        <v>3.5647133675665748</v>
      </c>
      <c r="V3630" s="578">
        <v>1352.6144663492801</v>
      </c>
      <c r="W3630" s="578">
        <v>0.35300780599936799</v>
      </c>
      <c r="X3630" s="578">
        <v>4.9177538855322653E-2</v>
      </c>
      <c r="Y3630" s="578">
        <v>7.1614041468516555E-3</v>
      </c>
    </row>
    <row r="3631" spans="1:25" x14ac:dyDescent="0.3">
      <c r="A3631" s="310" t="s">
        <v>6038</v>
      </c>
      <c r="B3631" s="310" t="s">
        <v>191</v>
      </c>
      <c r="C3631" s="310" t="s">
        <v>5578</v>
      </c>
      <c r="D3631" s="36">
        <v>13</v>
      </c>
      <c r="E3631" s="36">
        <v>2020</v>
      </c>
      <c r="F3631" s="578">
        <v>3.2591005898138898</v>
      </c>
      <c r="G3631" s="578">
        <v>1212.372828165685</v>
      </c>
      <c r="H3631" s="578">
        <v>0.26110367877966645</v>
      </c>
      <c r="I3631" s="578">
        <v>3.8275000522692872E-2</v>
      </c>
      <c r="J3631" s="578">
        <v>6.4188988520375726E-3</v>
      </c>
      <c r="K3631" s="578">
        <v>3.4806992867029249</v>
      </c>
      <c r="L3631" s="578">
        <v>1316.2395947774201</v>
      </c>
      <c r="M3631" s="578">
        <v>0.32252698874314423</v>
      </c>
      <c r="N3631" s="578">
        <v>4.9514840743843977E-2</v>
      </c>
      <c r="O3631" s="578">
        <v>6.9688081615216346E-3</v>
      </c>
      <c r="P3631" s="578">
        <v>3.2591005376598301</v>
      </c>
      <c r="Q3631" s="578">
        <v>1212.372828165685</v>
      </c>
      <c r="R3631" s="578">
        <v>0.2611036734500275</v>
      </c>
      <c r="S3631" s="578">
        <v>3.827499842206325E-2</v>
      </c>
      <c r="T3631" s="578">
        <v>6.4188989053945945E-3</v>
      </c>
      <c r="U3631" s="578">
        <v>3.4806992866767801</v>
      </c>
      <c r="V3631" s="578">
        <v>1316.2395947774201</v>
      </c>
      <c r="W3631" s="578">
        <v>0.32252699402548923</v>
      </c>
      <c r="X3631" s="578">
        <v>4.9514841786428052E-2</v>
      </c>
      <c r="Y3631" s="578">
        <v>6.9688081615216346E-3</v>
      </c>
    </row>
    <row r="3632" spans="1:25" x14ac:dyDescent="0.3">
      <c r="A3632" s="310" t="s">
        <v>6039</v>
      </c>
      <c r="B3632" s="310" t="s">
        <v>191</v>
      </c>
      <c r="C3632" s="310" t="s">
        <v>5578</v>
      </c>
      <c r="D3632" s="36">
        <v>14</v>
      </c>
      <c r="E3632" s="36">
        <v>2020</v>
      </c>
      <c r="F3632" s="578">
        <v>3.3740464196819899</v>
      </c>
      <c r="G3632" s="578">
        <v>1272.15306091308</v>
      </c>
      <c r="H3632" s="578">
        <v>0.27411635429598347</v>
      </c>
      <c r="I3632" s="578">
        <v>3.7631750504563855E-2</v>
      </c>
      <c r="J3632" s="578">
        <v>6.7353996152329848E-3</v>
      </c>
      <c r="K3632" s="578">
        <v>3.5772331089537999</v>
      </c>
      <c r="L3632" s="578">
        <v>1366.8289349873824</v>
      </c>
      <c r="M3632" s="578">
        <v>0.32987159018133105</v>
      </c>
      <c r="N3632" s="578">
        <v>4.8859283857382196E-2</v>
      </c>
      <c r="O3632" s="578">
        <v>7.2366654082240203E-3</v>
      </c>
      <c r="P3632" s="578">
        <v>3.3740463153944775</v>
      </c>
      <c r="Q3632" s="578">
        <v>1272.1530087788849</v>
      </c>
      <c r="R3632" s="578">
        <v>0.27411632863246826</v>
      </c>
      <c r="S3632" s="578">
        <v>3.7631756796145027E-2</v>
      </c>
      <c r="T3632" s="578">
        <v>6.7353996152329848E-3</v>
      </c>
      <c r="U3632" s="578">
        <v>3.5772331089485703</v>
      </c>
      <c r="V3632" s="578">
        <v>1366.8289349873824</v>
      </c>
      <c r="W3632" s="578">
        <v>0.32987159002125999</v>
      </c>
      <c r="X3632" s="578">
        <v>4.8859287016512043E-2</v>
      </c>
      <c r="Y3632" s="578">
        <v>7.2366654615810422E-3</v>
      </c>
    </row>
    <row r="3633" spans="1:25" x14ac:dyDescent="0.3">
      <c r="A3633" s="310" t="s">
        <v>6040</v>
      </c>
      <c r="B3633" s="310" t="s">
        <v>191</v>
      </c>
      <c r="C3633" s="310" t="s">
        <v>5578</v>
      </c>
      <c r="D3633" s="36">
        <v>15</v>
      </c>
      <c r="E3633" s="36">
        <v>2020</v>
      </c>
      <c r="F3633" s="578">
        <v>3.4880495484288305</v>
      </c>
      <c r="G3633" s="578">
        <v>1330.71437835693</v>
      </c>
      <c r="H3633" s="578">
        <v>0.28824867558068928</v>
      </c>
      <c r="I3633" s="578">
        <v>3.7035534002522248E-2</v>
      </c>
      <c r="J3633" s="578">
        <v>7.0454581218655169E-3</v>
      </c>
      <c r="K3633" s="578">
        <v>3.6713769267371301</v>
      </c>
      <c r="L3633" s="578">
        <v>1415.0555241902625</v>
      </c>
      <c r="M3633" s="578">
        <v>0.33704107601806721</v>
      </c>
      <c r="N3633" s="578">
        <v>4.7239305533669951E-2</v>
      </c>
      <c r="O3633" s="578">
        <v>7.4919970356859223E-3</v>
      </c>
      <c r="P3633" s="578">
        <v>3.4880495484288323</v>
      </c>
      <c r="Q3633" s="578">
        <v>1330.7144826253225</v>
      </c>
      <c r="R3633" s="578">
        <v>0.28824867490281247</v>
      </c>
      <c r="S3633" s="578">
        <v>3.7035532959938153E-2</v>
      </c>
      <c r="T3633" s="578">
        <v>7.0454581218655152E-3</v>
      </c>
      <c r="U3633" s="578">
        <v>3.6713769267371301</v>
      </c>
      <c r="V3633" s="578">
        <v>1415.0555241902625</v>
      </c>
      <c r="W3633" s="578">
        <v>0.33704108144593153</v>
      </c>
      <c r="X3633" s="578">
        <v>4.72393071072474E-2</v>
      </c>
      <c r="Y3633" s="578">
        <v>7.4919971375493298E-3</v>
      </c>
    </row>
    <row r="3634" spans="1:25" x14ac:dyDescent="0.3">
      <c r="A3634" s="580" t="s">
        <v>6041</v>
      </c>
      <c r="B3634" s="580" t="s">
        <v>191</v>
      </c>
      <c r="C3634" s="580" t="s">
        <v>5578</v>
      </c>
      <c r="D3634" s="581">
        <v>16</v>
      </c>
      <c r="E3634" s="581">
        <v>2020</v>
      </c>
      <c r="F3634" s="582">
        <v>3.6713869410286799</v>
      </c>
      <c r="G3634" s="582">
        <v>1412.3345896402975</v>
      </c>
      <c r="H3634" s="582">
        <v>0.30780713183048625</v>
      </c>
      <c r="I3634" s="582">
        <v>3.6922111503069226E-2</v>
      </c>
      <c r="J3634" s="582">
        <v>7.4775887139063874E-3</v>
      </c>
      <c r="K3634" s="582">
        <v>3.8303827893978424</v>
      </c>
      <c r="L3634" s="582">
        <v>1485.5271873474076</v>
      </c>
      <c r="M3634" s="582">
        <v>0.35093596668351223</v>
      </c>
      <c r="N3634" s="582">
        <v>4.6611797508982471E-2</v>
      </c>
      <c r="O3634" s="582">
        <v>7.8651124980145398E-3</v>
      </c>
      <c r="P3634" s="582">
        <v>3.6713869410705149</v>
      </c>
      <c r="Q3634" s="582">
        <v>1412.3345896402975</v>
      </c>
      <c r="R3634" s="582">
        <v>0.307807126601498</v>
      </c>
      <c r="S3634" s="582">
        <v>3.6922118318519354E-2</v>
      </c>
      <c r="T3634" s="582">
        <v>7.4775886071923418E-3</v>
      </c>
      <c r="U3634" s="582">
        <v>3.8303827893978397</v>
      </c>
      <c r="V3634" s="582">
        <v>1485.5271873474076</v>
      </c>
      <c r="W3634" s="582">
        <v>0.35093596150788148</v>
      </c>
      <c r="X3634" s="582">
        <v>4.6611796990418931E-2</v>
      </c>
      <c r="Y3634" s="582">
        <v>7.86511255137156E-3</v>
      </c>
    </row>
    <row r="3635" spans="1:25" x14ac:dyDescent="0.3">
      <c r="A3635" s="310" t="s">
        <v>6042</v>
      </c>
      <c r="B3635" s="310" t="s">
        <v>191</v>
      </c>
      <c r="C3635" s="310" t="s">
        <v>5578</v>
      </c>
      <c r="D3635" s="36">
        <v>1</v>
      </c>
      <c r="E3635" s="36">
        <v>2030</v>
      </c>
      <c r="F3635" s="578">
        <v>6.3546042640227798</v>
      </c>
      <c r="G3635" s="578">
        <v>6405.9371693928979</v>
      </c>
      <c r="H3635" s="578">
        <v>1.32216518558561</v>
      </c>
      <c r="I3635" s="578">
        <v>1.7788881424848975E-2</v>
      </c>
      <c r="J3635" s="578">
        <v>3.3916158873277376E-2</v>
      </c>
      <c r="K3635" s="578">
        <v>6.1053643870400203</v>
      </c>
      <c r="L3635" s="578">
        <v>6246.8034261067651</v>
      </c>
      <c r="M3635" s="578">
        <v>1.3161873593926401</v>
      </c>
      <c r="N3635" s="578">
        <v>1.6397337065427502E-2</v>
      </c>
      <c r="O3635" s="578">
        <v>3.3073640758326847E-2</v>
      </c>
      <c r="P3635" s="578">
        <v>6.3546042640227798</v>
      </c>
      <c r="Q3635" s="578">
        <v>6405.9371693928979</v>
      </c>
      <c r="R3635" s="578">
        <v>1.32216518558561</v>
      </c>
      <c r="S3635" s="578">
        <v>1.7788881498063278E-2</v>
      </c>
      <c r="T3635" s="578">
        <v>3.3916158873277376E-2</v>
      </c>
      <c r="U3635" s="578">
        <v>6.1053643870400203</v>
      </c>
      <c r="V3635" s="578">
        <v>6246.8033727010052</v>
      </c>
      <c r="W3635" s="578">
        <v>1.3161873593926401</v>
      </c>
      <c r="X3635" s="578">
        <v>1.6397337065427502E-2</v>
      </c>
      <c r="Y3635" s="578">
        <v>3.3073640758326847E-2</v>
      </c>
    </row>
    <row r="3636" spans="1:25" x14ac:dyDescent="0.3">
      <c r="A3636" s="310" t="s">
        <v>6043</v>
      </c>
      <c r="B3636" s="310" t="s">
        <v>191</v>
      </c>
      <c r="C3636" s="310" t="s">
        <v>5578</v>
      </c>
      <c r="D3636" s="36">
        <v>2</v>
      </c>
      <c r="E3636" s="36">
        <v>2030</v>
      </c>
      <c r="F3636" s="578">
        <v>4.0607126348622797</v>
      </c>
      <c r="G3636" s="578">
        <v>3775.6874974568627</v>
      </c>
      <c r="H3636" s="578">
        <v>0.79364160913974002</v>
      </c>
      <c r="I3636" s="578">
        <v>9.9987244563332425E-3</v>
      </c>
      <c r="J3636" s="578">
        <v>1.999032650686175E-2</v>
      </c>
      <c r="K3636" s="578">
        <v>4.0229007972166002</v>
      </c>
      <c r="L3636" s="578">
        <v>3730.9071400960224</v>
      </c>
      <c r="M3636" s="578">
        <v>0.86402308444182019</v>
      </c>
      <c r="N3636" s="578">
        <v>8.7664134561388548E-3</v>
      </c>
      <c r="O3636" s="578">
        <v>1.9753251903845578E-2</v>
      </c>
      <c r="P3636" s="578">
        <v>4.0607126348622797</v>
      </c>
      <c r="Q3636" s="578">
        <v>3775.6874974568627</v>
      </c>
      <c r="R3636" s="578">
        <v>0.79364160913974002</v>
      </c>
      <c r="S3636" s="578">
        <v>9.9987251067735344E-3</v>
      </c>
      <c r="T3636" s="578">
        <v>1.999032650686175E-2</v>
      </c>
      <c r="U3636" s="578">
        <v>4.0229007972322908</v>
      </c>
      <c r="V3636" s="578">
        <v>3730.9070892333925</v>
      </c>
      <c r="W3636" s="578">
        <v>0.86402311610678828</v>
      </c>
      <c r="X3636" s="578">
        <v>8.7664135148012631E-3</v>
      </c>
      <c r="Y3636" s="578">
        <v>1.9753251903845578E-2</v>
      </c>
    </row>
    <row r="3637" spans="1:25" x14ac:dyDescent="0.3">
      <c r="A3637" s="310" t="s">
        <v>6044</v>
      </c>
      <c r="B3637" s="310" t="s">
        <v>191</v>
      </c>
      <c r="C3637" s="310" t="s">
        <v>5578</v>
      </c>
      <c r="D3637" s="36">
        <v>3</v>
      </c>
      <c r="E3637" s="36">
        <v>2030</v>
      </c>
      <c r="F3637" s="578">
        <v>2.1800474718038401</v>
      </c>
      <c r="G3637" s="578">
        <v>1999.5425033569275</v>
      </c>
      <c r="H3637" s="578">
        <v>0.41683454447290025</v>
      </c>
      <c r="I3637" s="578">
        <v>4.6032435707274973E-3</v>
      </c>
      <c r="J3637" s="578">
        <v>1.0586532366384375E-2</v>
      </c>
      <c r="K3637" s="578">
        <v>2.9465177831370899</v>
      </c>
      <c r="L3637" s="578">
        <v>2583.7344818115198</v>
      </c>
      <c r="M3637" s="578">
        <v>0.58513517394991665</v>
      </c>
      <c r="N3637" s="578">
        <v>5.1548673256434051E-3</v>
      </c>
      <c r="O3637" s="578">
        <v>1.36795583821367E-2</v>
      </c>
      <c r="P3637" s="578">
        <v>2.1800476804200972</v>
      </c>
      <c r="Q3637" s="578">
        <v>1999.5425033569275</v>
      </c>
      <c r="R3637" s="578">
        <v>0.41683454473968523</v>
      </c>
      <c r="S3637" s="578">
        <v>4.6032435182610226E-3</v>
      </c>
      <c r="T3637" s="578">
        <v>1.0586532366384375E-2</v>
      </c>
      <c r="U3637" s="578">
        <v>2.9465177831370899</v>
      </c>
      <c r="V3637" s="578">
        <v>2583.7345339457152</v>
      </c>
      <c r="W3637" s="578">
        <v>0.5851351847595645</v>
      </c>
      <c r="X3637" s="578">
        <v>5.1548668677696653E-3</v>
      </c>
      <c r="Y3637" s="578">
        <v>1.36795583821367E-2</v>
      </c>
    </row>
    <row r="3638" spans="1:25" x14ac:dyDescent="0.3">
      <c r="A3638" s="310" t="s">
        <v>6045</v>
      </c>
      <c r="B3638" s="310" t="s">
        <v>191</v>
      </c>
      <c r="C3638" s="310" t="s">
        <v>5578</v>
      </c>
      <c r="D3638" s="36">
        <v>4</v>
      </c>
      <c r="E3638" s="36">
        <v>2030</v>
      </c>
      <c r="F3638" s="578">
        <v>1.1136345456616199</v>
      </c>
      <c r="G3638" s="578">
        <v>1074.9006220499623</v>
      </c>
      <c r="H3638" s="578">
        <v>0.2326266736333</v>
      </c>
      <c r="I3638" s="578">
        <v>2.94658550774329E-3</v>
      </c>
      <c r="J3638" s="578">
        <v>5.6910484563559224E-3</v>
      </c>
      <c r="K3638" s="578">
        <v>2.55577224996523</v>
      </c>
      <c r="L3638" s="578">
        <v>2193.8630243937123</v>
      </c>
      <c r="M3638" s="578">
        <v>0.46199662184032247</v>
      </c>
      <c r="N3638" s="578">
        <v>3.9955903672155976E-3</v>
      </c>
      <c r="O3638" s="578">
        <v>1.1615381139563351E-2</v>
      </c>
      <c r="P3638" s="578">
        <v>1.1136345456616199</v>
      </c>
      <c r="Q3638" s="578">
        <v>1074.9006220499623</v>
      </c>
      <c r="R3638" s="578">
        <v>0.232626673476867</v>
      </c>
      <c r="S3638" s="578">
        <v>2.94658550774329E-3</v>
      </c>
      <c r="T3638" s="578">
        <v>5.6910484563559224E-3</v>
      </c>
      <c r="U3638" s="578">
        <v>2.55577224996523</v>
      </c>
      <c r="V3638" s="578">
        <v>2193.8630243937123</v>
      </c>
      <c r="W3638" s="578">
        <v>0.461996643217086</v>
      </c>
      <c r="X3638" s="578">
        <v>3.9955906224046524E-3</v>
      </c>
      <c r="Y3638" s="578">
        <v>1.1615381139563351E-2</v>
      </c>
    </row>
    <row r="3639" spans="1:25" x14ac:dyDescent="0.3">
      <c r="A3639" s="310" t="s">
        <v>6046</v>
      </c>
      <c r="B3639" s="310" t="s">
        <v>191</v>
      </c>
      <c r="C3639" s="310" t="s">
        <v>5578</v>
      </c>
      <c r="D3639" s="36">
        <v>5</v>
      </c>
      <c r="E3639" s="36">
        <v>2030</v>
      </c>
      <c r="F3639" s="578">
        <v>1.2244390055057</v>
      </c>
      <c r="G3639" s="578">
        <v>1112.5169321695898</v>
      </c>
      <c r="H3639" s="578">
        <v>0.232403783515716</v>
      </c>
      <c r="I3639" s="578">
        <v>3.1129762555129449E-3</v>
      </c>
      <c r="J3639" s="578">
        <v>5.8902197221565623E-3</v>
      </c>
      <c r="K3639" s="578">
        <v>2.3194628059737452</v>
      </c>
      <c r="L3639" s="578">
        <v>1962.245578765865</v>
      </c>
      <c r="M3639" s="578">
        <v>0.37517619821301151</v>
      </c>
      <c r="N3639" s="578">
        <v>3.5791204736597068E-3</v>
      </c>
      <c r="O3639" s="578">
        <v>1.0389093406653636E-2</v>
      </c>
      <c r="P3639" s="578">
        <v>1.2244390055057</v>
      </c>
      <c r="Q3639" s="578">
        <v>1112.5169321695898</v>
      </c>
      <c r="R3639" s="578">
        <v>0.23240379911536899</v>
      </c>
      <c r="S3639" s="578">
        <v>3.1129762602025279E-3</v>
      </c>
      <c r="T3639" s="578">
        <v>5.8902197730882674E-3</v>
      </c>
      <c r="U3639" s="578">
        <v>2.3194628059737425</v>
      </c>
      <c r="V3639" s="578">
        <v>1962.24563090006</v>
      </c>
      <c r="W3639" s="578">
        <v>0.37517618294805222</v>
      </c>
      <c r="X3639" s="578">
        <v>3.5791201613145948E-3</v>
      </c>
      <c r="Y3639" s="578">
        <v>1.0389093406653636E-2</v>
      </c>
    </row>
    <row r="3640" spans="1:25" x14ac:dyDescent="0.3">
      <c r="A3640" s="310" t="s">
        <v>6047</v>
      </c>
      <c r="B3640" s="310" t="s">
        <v>191</v>
      </c>
      <c r="C3640" s="310" t="s">
        <v>5578</v>
      </c>
      <c r="D3640" s="36">
        <v>6</v>
      </c>
      <c r="E3640" s="36">
        <v>2030</v>
      </c>
      <c r="F3640" s="578">
        <v>1.2909215860490799</v>
      </c>
      <c r="G3640" s="578">
        <v>1135.0925114949523</v>
      </c>
      <c r="H3640" s="578">
        <v>0.23227103706449201</v>
      </c>
      <c r="I3640" s="578">
        <v>3.212808449717385E-3</v>
      </c>
      <c r="J3640" s="578">
        <v>6.0097390281346925E-3</v>
      </c>
      <c r="K3640" s="578">
        <v>2.1311451273286299</v>
      </c>
      <c r="L3640" s="578">
        <v>1795.0366490681924</v>
      </c>
      <c r="M3640" s="578">
        <v>0.30713436487712831</v>
      </c>
      <c r="N3640" s="578">
        <v>3.2294394272014376E-3</v>
      </c>
      <c r="O3640" s="578">
        <v>9.5037974921675771E-3</v>
      </c>
      <c r="P3640" s="578">
        <v>1.2909215860490799</v>
      </c>
      <c r="Q3640" s="578">
        <v>1135.0925114949523</v>
      </c>
      <c r="R3640" s="578">
        <v>0.23227103706449201</v>
      </c>
      <c r="S3640" s="578">
        <v>3.2128083970519548E-3</v>
      </c>
      <c r="T3640" s="578">
        <v>6.0097390281346925E-3</v>
      </c>
      <c r="U3640" s="578">
        <v>2.1311451273286299</v>
      </c>
      <c r="V3640" s="578">
        <v>1795.0366490681924</v>
      </c>
      <c r="W3640" s="578">
        <v>0.30713436462247001</v>
      </c>
      <c r="X3640" s="578">
        <v>3.229439369846428E-3</v>
      </c>
      <c r="Y3640" s="578">
        <v>9.503797545524599E-3</v>
      </c>
    </row>
    <row r="3641" spans="1:25" x14ac:dyDescent="0.3">
      <c r="A3641" s="310" t="s">
        <v>6048</v>
      </c>
      <c r="B3641" s="310" t="s">
        <v>191</v>
      </c>
      <c r="C3641" s="310" t="s">
        <v>5578</v>
      </c>
      <c r="D3641" s="36">
        <v>7</v>
      </c>
      <c r="E3641" s="36">
        <v>2030</v>
      </c>
      <c r="F3641" s="578">
        <v>1.3352434654552701</v>
      </c>
      <c r="G3641" s="578">
        <v>1150.1442756652777</v>
      </c>
      <c r="H3641" s="578">
        <v>0.23218187084421499</v>
      </c>
      <c r="I3641" s="578">
        <v>3.27936672329087E-3</v>
      </c>
      <c r="J3641" s="578">
        <v>6.0894218428681254E-3</v>
      </c>
      <c r="K3641" s="578">
        <v>2.1703768047855898</v>
      </c>
      <c r="L3641" s="578">
        <v>1759.8046989440875</v>
      </c>
      <c r="M3641" s="578">
        <v>0.278665453894063</v>
      </c>
      <c r="N3641" s="578">
        <v>4.1396852564995808E-3</v>
      </c>
      <c r="O3641" s="578">
        <v>9.3172761892977452E-3</v>
      </c>
      <c r="P3641" s="578">
        <v>1.3352434654552701</v>
      </c>
      <c r="Q3641" s="578">
        <v>1150.1442756652777</v>
      </c>
      <c r="R3641" s="578">
        <v>0.23218187084421499</v>
      </c>
      <c r="S3641" s="578">
        <v>3.27936672329087E-3</v>
      </c>
      <c r="T3641" s="578">
        <v>6.0894219423062151E-3</v>
      </c>
      <c r="U3641" s="578">
        <v>2.1703768047871801</v>
      </c>
      <c r="V3641" s="578">
        <v>1759.8046468098901</v>
      </c>
      <c r="W3641" s="578">
        <v>0.278665453894063</v>
      </c>
      <c r="X3641" s="578">
        <v>4.1396853606556726E-3</v>
      </c>
      <c r="Y3641" s="578">
        <v>9.3172761892977435E-3</v>
      </c>
    </row>
    <row r="3642" spans="1:25" x14ac:dyDescent="0.3">
      <c r="A3642" s="310" t="s">
        <v>6049</v>
      </c>
      <c r="B3642" s="310" t="s">
        <v>191</v>
      </c>
      <c r="C3642" s="310" t="s">
        <v>5578</v>
      </c>
      <c r="D3642" s="36">
        <v>8</v>
      </c>
      <c r="E3642" s="36">
        <v>2030</v>
      </c>
      <c r="F3642" s="578">
        <v>1.2708708545287599</v>
      </c>
      <c r="G3642" s="578">
        <v>1071.3495686848926</v>
      </c>
      <c r="H3642" s="578">
        <v>0.19871890265494499</v>
      </c>
      <c r="I3642" s="578">
        <v>2.8727815418581725E-3</v>
      </c>
      <c r="J3642" s="578">
        <v>5.6722495549668796E-3</v>
      </c>
      <c r="K3642" s="578">
        <v>1.8887155917182099</v>
      </c>
      <c r="L3642" s="578">
        <v>1478.3637619018525</v>
      </c>
      <c r="M3642" s="578">
        <v>0.20750741349911528</v>
      </c>
      <c r="N3642" s="578">
        <v>4.1219120028775525E-3</v>
      </c>
      <c r="O3642" s="578">
        <v>7.8271853562910075E-3</v>
      </c>
      <c r="P3642" s="578">
        <v>1.2708708545287599</v>
      </c>
      <c r="Q3642" s="578">
        <v>1071.3495686848926</v>
      </c>
      <c r="R3642" s="578">
        <v>0.19871890265494499</v>
      </c>
      <c r="S3642" s="578">
        <v>2.8727821138829755E-3</v>
      </c>
      <c r="T3642" s="578">
        <v>5.6722495549668796E-3</v>
      </c>
      <c r="U3642" s="578">
        <v>1.8887155917187399</v>
      </c>
      <c r="V3642" s="578">
        <v>1478.3637619018525</v>
      </c>
      <c r="W3642" s="578">
        <v>0.20750741375377374</v>
      </c>
      <c r="X3642" s="578">
        <v>4.1219118522045949E-3</v>
      </c>
      <c r="Y3642" s="578">
        <v>7.8271853611416448E-3</v>
      </c>
    </row>
    <row r="3643" spans="1:25" x14ac:dyDescent="0.3">
      <c r="A3643" s="310" t="s">
        <v>6050</v>
      </c>
      <c r="B3643" s="310" t="s">
        <v>191</v>
      </c>
      <c r="C3643" s="310" t="s">
        <v>5578</v>
      </c>
      <c r="D3643" s="36">
        <v>9</v>
      </c>
      <c r="E3643" s="36">
        <v>2030</v>
      </c>
      <c r="F3643" s="578">
        <v>1.22259893652153</v>
      </c>
      <c r="G3643" s="578">
        <v>1012.2589613596567</v>
      </c>
      <c r="H3643" s="578">
        <v>0.173621950903907</v>
      </c>
      <c r="I3643" s="578">
        <v>2.5678492571993622E-3</v>
      </c>
      <c r="J3643" s="578">
        <v>5.359396954493903E-3</v>
      </c>
      <c r="K3643" s="578">
        <v>1.87545505431626</v>
      </c>
      <c r="L3643" s="578">
        <v>1431.3214378356874</v>
      </c>
      <c r="M3643" s="578">
        <v>0.17261585243977601</v>
      </c>
      <c r="N3643" s="578">
        <v>5.0467428499700821E-3</v>
      </c>
      <c r="O3643" s="578">
        <v>7.5781245104735648E-3</v>
      </c>
      <c r="P3643" s="578">
        <v>1.22259893652153</v>
      </c>
      <c r="Q3643" s="578">
        <v>1012.2589613596567</v>
      </c>
      <c r="R3643" s="578">
        <v>0.173621950903907</v>
      </c>
      <c r="S3643" s="578">
        <v>2.56784915551596E-3</v>
      </c>
      <c r="T3643" s="578">
        <v>5.359396954493903E-3</v>
      </c>
      <c r="U3643" s="578">
        <v>1.87545505431626</v>
      </c>
      <c r="V3643" s="578">
        <v>1431.3214378356874</v>
      </c>
      <c r="W3643" s="578">
        <v>0.17261585243977601</v>
      </c>
      <c r="X3643" s="578">
        <v>5.0467431684258629E-3</v>
      </c>
      <c r="Y3643" s="578">
        <v>7.5781245104735648E-3</v>
      </c>
    </row>
    <row r="3644" spans="1:25" x14ac:dyDescent="0.3">
      <c r="A3644" s="310" t="s">
        <v>6051</v>
      </c>
      <c r="B3644" s="310" t="s">
        <v>191</v>
      </c>
      <c r="C3644" s="310" t="s">
        <v>5578</v>
      </c>
      <c r="D3644" s="36">
        <v>10</v>
      </c>
      <c r="E3644" s="36">
        <v>2030</v>
      </c>
      <c r="F3644" s="578">
        <v>1.1850473429703126</v>
      </c>
      <c r="G3644" s="578">
        <v>966.29616355895746</v>
      </c>
      <c r="H3644" s="578">
        <v>0.15410164650529601</v>
      </c>
      <c r="I3644" s="578">
        <v>2.3306772873183902E-3</v>
      </c>
      <c r="J3644" s="578">
        <v>5.1160429041677453E-3</v>
      </c>
      <c r="K3644" s="578">
        <v>1.8636545318762101</v>
      </c>
      <c r="L3644" s="578">
        <v>1392.2264658609975</v>
      </c>
      <c r="M3644" s="578">
        <v>0.14464340643098678</v>
      </c>
      <c r="N3644" s="578">
        <v>5.71604632326246E-3</v>
      </c>
      <c r="O3644" s="578">
        <v>7.3711313937868247E-3</v>
      </c>
      <c r="P3644" s="578">
        <v>1.1850473429734951</v>
      </c>
      <c r="Q3644" s="578">
        <v>966.29615847269451</v>
      </c>
      <c r="R3644" s="578">
        <v>0.15410164650529601</v>
      </c>
      <c r="S3644" s="578">
        <v>2.3306771854549853E-3</v>
      </c>
      <c r="T3644" s="578">
        <v>5.1160429041677453E-3</v>
      </c>
      <c r="U3644" s="578">
        <v>1.8636545318762077</v>
      </c>
      <c r="V3644" s="578">
        <v>1392.2264658609975</v>
      </c>
      <c r="W3644" s="578">
        <v>0.14464340658741948</v>
      </c>
      <c r="X3644" s="578">
        <v>5.7160465731461328E-3</v>
      </c>
      <c r="Y3644" s="578">
        <v>7.3711313404298028E-3</v>
      </c>
    </row>
    <row r="3645" spans="1:25" x14ac:dyDescent="0.3">
      <c r="A3645" s="310" t="s">
        <v>6052</v>
      </c>
      <c r="B3645" s="310" t="s">
        <v>191</v>
      </c>
      <c r="C3645" s="310" t="s">
        <v>5578</v>
      </c>
      <c r="D3645" s="36">
        <v>11</v>
      </c>
      <c r="E3645" s="36">
        <v>2030</v>
      </c>
      <c r="F3645" s="578">
        <v>1.4839793350402</v>
      </c>
      <c r="G3645" s="578">
        <v>1102.436059315995</v>
      </c>
      <c r="H3645" s="578">
        <v>0.110668791690841</v>
      </c>
      <c r="I3645" s="578">
        <v>3.7347913385019573E-3</v>
      </c>
      <c r="J3645" s="578">
        <v>5.8368347721019101E-3</v>
      </c>
      <c r="K3645" s="578">
        <v>1.86150450632938</v>
      </c>
      <c r="L3645" s="578">
        <v>1356.8310572306275</v>
      </c>
      <c r="M3645" s="578">
        <v>0.12072277826155151</v>
      </c>
      <c r="N3645" s="578">
        <v>6.2846059548746754E-3</v>
      </c>
      <c r="O3645" s="578">
        <v>7.1837245535183031E-3</v>
      </c>
      <c r="P3645" s="578">
        <v>1.4839793350402</v>
      </c>
      <c r="Q3645" s="578">
        <v>1102.436059315995</v>
      </c>
      <c r="R3645" s="578">
        <v>0.110668791690841</v>
      </c>
      <c r="S3645" s="578">
        <v>3.7347919668396347E-3</v>
      </c>
      <c r="T3645" s="578">
        <v>5.8368348254589329E-3</v>
      </c>
      <c r="U3645" s="578">
        <v>1.8615045063235449</v>
      </c>
      <c r="V3645" s="578">
        <v>1356.8310572306275</v>
      </c>
      <c r="W3645" s="578">
        <v>0.12072277873085051</v>
      </c>
      <c r="X3645" s="578">
        <v>6.2846059515967055E-3</v>
      </c>
      <c r="Y3645" s="578">
        <v>7.1837245535183031E-3</v>
      </c>
    </row>
    <row r="3646" spans="1:25" x14ac:dyDescent="0.3">
      <c r="A3646" s="310" t="s">
        <v>6053</v>
      </c>
      <c r="B3646" s="310" t="s">
        <v>191</v>
      </c>
      <c r="C3646" s="310" t="s">
        <v>5578</v>
      </c>
      <c r="D3646" s="36">
        <v>12</v>
      </c>
      <c r="E3646" s="36">
        <v>2030</v>
      </c>
      <c r="F3646" s="578">
        <v>1.7285691485813</v>
      </c>
      <c r="G3646" s="578">
        <v>1213.8287518819125</v>
      </c>
      <c r="H3646" s="578">
        <v>7.5132539977251597E-2</v>
      </c>
      <c r="I3646" s="578">
        <v>4.8836186340205697E-3</v>
      </c>
      <c r="J3646" s="578">
        <v>6.4266008363726207E-3</v>
      </c>
      <c r="K3646" s="578">
        <v>1.8587643710203126</v>
      </c>
      <c r="L3646" s="578">
        <v>1326.9898312886498</v>
      </c>
      <c r="M3646" s="578">
        <v>0.10118950379546726</v>
      </c>
      <c r="N3646" s="578">
        <v>6.7419579038414633E-3</v>
      </c>
      <c r="O3646" s="578">
        <v>7.0257334785613496E-3</v>
      </c>
      <c r="P3646" s="578">
        <v>1.7285691485813</v>
      </c>
      <c r="Q3646" s="578">
        <v>1213.8287518819125</v>
      </c>
      <c r="R3646" s="578">
        <v>7.5132544377993271E-2</v>
      </c>
      <c r="S3646" s="578">
        <v>4.883618575301318E-3</v>
      </c>
      <c r="T3646" s="578">
        <v>6.4266007345092132E-3</v>
      </c>
      <c r="U3646" s="578">
        <v>1.8587643710219075</v>
      </c>
      <c r="V3646" s="578">
        <v>1326.9897282918248</v>
      </c>
      <c r="W3646" s="578">
        <v>0.10118950732673175</v>
      </c>
      <c r="X3646" s="578">
        <v>6.7419583149899128E-3</v>
      </c>
      <c r="Y3646" s="578">
        <v>7.025733427629648E-3</v>
      </c>
    </row>
    <row r="3647" spans="1:25" x14ac:dyDescent="0.3">
      <c r="A3647" s="310" t="s">
        <v>6054</v>
      </c>
      <c r="B3647" s="310" t="s">
        <v>191</v>
      </c>
      <c r="C3647" s="310" t="s">
        <v>5578</v>
      </c>
      <c r="D3647" s="36">
        <v>13</v>
      </c>
      <c r="E3647" s="36">
        <v>2030</v>
      </c>
      <c r="F3647" s="578">
        <v>1.68754747213824</v>
      </c>
      <c r="G3647" s="578">
        <v>1189.363742828365</v>
      </c>
      <c r="H3647" s="578">
        <v>6.0948857503414347E-2</v>
      </c>
      <c r="I3647" s="578">
        <v>4.9601075124125222E-3</v>
      </c>
      <c r="J3647" s="578">
        <v>6.2970650518157775E-3</v>
      </c>
      <c r="K3647" s="578">
        <v>1.8007620825887101</v>
      </c>
      <c r="L3647" s="578">
        <v>1291.5523796081475</v>
      </c>
      <c r="M3647" s="578">
        <v>8.7078563170507495E-2</v>
      </c>
      <c r="N3647" s="578">
        <v>6.7870161242164278E-3</v>
      </c>
      <c r="O3647" s="578">
        <v>6.8381041637621777E-3</v>
      </c>
      <c r="P3647" s="578">
        <v>1.68754747213824</v>
      </c>
      <c r="Q3647" s="578">
        <v>1189.363742828365</v>
      </c>
      <c r="R3647" s="578">
        <v>6.09488643034031E-2</v>
      </c>
      <c r="S3647" s="578">
        <v>4.9601080779666483E-3</v>
      </c>
      <c r="T3647" s="578">
        <v>6.2970650518157775E-3</v>
      </c>
      <c r="U3647" s="578">
        <v>1.8007620825908301</v>
      </c>
      <c r="V3647" s="578">
        <v>1291.5523796081475</v>
      </c>
      <c r="W3647" s="578">
        <v>8.7078568719637872E-2</v>
      </c>
      <c r="X3647" s="578">
        <v>6.7870163871930301E-3</v>
      </c>
      <c r="Y3647" s="578">
        <v>6.8381041637621777E-3</v>
      </c>
    </row>
    <row r="3648" spans="1:25" x14ac:dyDescent="0.3">
      <c r="A3648" s="310" t="s">
        <v>6055</v>
      </c>
      <c r="B3648" s="310" t="s">
        <v>191</v>
      </c>
      <c r="C3648" s="310" t="s">
        <v>5578</v>
      </c>
      <c r="D3648" s="36">
        <v>14</v>
      </c>
      <c r="E3648" s="36">
        <v>2030</v>
      </c>
      <c r="F3648" s="578">
        <v>1.7188487920382098</v>
      </c>
      <c r="G3648" s="578">
        <v>1247.2728703816701</v>
      </c>
      <c r="H3648" s="578">
        <v>6.2046033688299418E-2</v>
      </c>
      <c r="I3648" s="578">
        <v>4.8979020703351656E-3</v>
      </c>
      <c r="J3648" s="578">
        <v>6.6036760981660302E-3</v>
      </c>
      <c r="K3648" s="578">
        <v>1.82445301546977</v>
      </c>
      <c r="L3648" s="578">
        <v>1340.5044695536226</v>
      </c>
      <c r="M3648" s="578">
        <v>8.5603228964221928E-2</v>
      </c>
      <c r="N3648" s="578">
        <v>6.7165313546411146E-3</v>
      </c>
      <c r="O3648" s="578">
        <v>7.0972780619437455E-3</v>
      </c>
      <c r="P3648" s="578">
        <v>1.7188487920392701</v>
      </c>
      <c r="Q3648" s="578">
        <v>1247.2728703816701</v>
      </c>
      <c r="R3648" s="578">
        <v>6.2046033241737526E-2</v>
      </c>
      <c r="S3648" s="578">
        <v>4.8979025624286453E-3</v>
      </c>
      <c r="T3648" s="578">
        <v>6.6036760472343251E-3</v>
      </c>
      <c r="U3648" s="578">
        <v>1.8244530154718901</v>
      </c>
      <c r="V3648" s="578">
        <v>1340.5044695536226</v>
      </c>
      <c r="W3648" s="578">
        <v>8.560322795528913E-2</v>
      </c>
      <c r="X3648" s="578">
        <v>6.7165308014788573E-3</v>
      </c>
      <c r="Y3648" s="578">
        <v>7.0972778509409721E-3</v>
      </c>
    </row>
    <row r="3649" spans="1:25" x14ac:dyDescent="0.3">
      <c r="A3649" s="310" t="s">
        <v>6056</v>
      </c>
      <c r="B3649" s="310" t="s">
        <v>191</v>
      </c>
      <c r="C3649" s="310" t="s">
        <v>5578</v>
      </c>
      <c r="D3649" s="36">
        <v>15</v>
      </c>
      <c r="E3649" s="36">
        <v>2030</v>
      </c>
      <c r="F3649" s="578">
        <v>1.7525900660693801</v>
      </c>
      <c r="G3649" s="578">
        <v>1304.0192362467374</v>
      </c>
      <c r="H3649" s="578">
        <v>6.3943887664208846E-2</v>
      </c>
      <c r="I3649" s="578">
        <v>4.8400359453542752E-3</v>
      </c>
      <c r="J3649" s="578">
        <v>6.9041128056899917E-3</v>
      </c>
      <c r="K3649" s="578">
        <v>1.8488839097972924</v>
      </c>
      <c r="L3649" s="578">
        <v>1387.1523958841924</v>
      </c>
      <c r="M3649" s="578">
        <v>8.4492065610296124E-2</v>
      </c>
      <c r="N3649" s="578">
        <v>6.4939633466565248E-3</v>
      </c>
      <c r="O3649" s="578">
        <v>7.344268791105904E-3</v>
      </c>
      <c r="P3649" s="578">
        <v>1.7525900660693801</v>
      </c>
      <c r="Q3649" s="578">
        <v>1304.0192883809327</v>
      </c>
      <c r="R3649" s="578">
        <v>6.3943892054642945E-2</v>
      </c>
      <c r="S3649" s="578">
        <v>4.8400362121772825E-3</v>
      </c>
      <c r="T3649" s="578">
        <v>6.9041128056899917E-3</v>
      </c>
      <c r="U3649" s="578">
        <v>1.8488839097946426</v>
      </c>
      <c r="V3649" s="578">
        <v>1387.1523958841924</v>
      </c>
      <c r="W3649" s="578">
        <v>8.4492067431710838E-2</v>
      </c>
      <c r="X3649" s="578">
        <v>6.4939629482220554E-3</v>
      </c>
      <c r="Y3649" s="578">
        <v>7.344268791105904E-3</v>
      </c>
    </row>
    <row r="3650" spans="1:25" x14ac:dyDescent="0.3">
      <c r="A3650" s="580" t="s">
        <v>6057</v>
      </c>
      <c r="B3650" s="580" t="s">
        <v>191</v>
      </c>
      <c r="C3650" s="580" t="s">
        <v>5578</v>
      </c>
      <c r="D3650" s="581">
        <v>16</v>
      </c>
      <c r="E3650" s="581">
        <v>2030</v>
      </c>
      <c r="F3650" s="582">
        <v>1.8256830661193799</v>
      </c>
      <c r="G3650" s="582">
        <v>1383.2711283365848</v>
      </c>
      <c r="H3650" s="582">
        <v>6.7452367657097001E-2</v>
      </c>
      <c r="I3650" s="582">
        <v>4.8202054009986207E-3</v>
      </c>
      <c r="J3650" s="582">
        <v>7.3237173540595252E-3</v>
      </c>
      <c r="K3650" s="582">
        <v>1.9108464895325501</v>
      </c>
      <c r="L3650" s="582">
        <v>1455.5309537251724</v>
      </c>
      <c r="M3650" s="582">
        <v>8.5640631771335976E-2</v>
      </c>
      <c r="N3650" s="582">
        <v>6.3921388439212006E-3</v>
      </c>
      <c r="O3650" s="582">
        <v>7.70629495673347E-3</v>
      </c>
      <c r="P3650" s="582">
        <v>1.8256830661193799</v>
      </c>
      <c r="Q3650" s="582">
        <v>1383.2711283365848</v>
      </c>
      <c r="R3650" s="582">
        <v>6.7452366210697279E-2</v>
      </c>
      <c r="S3650" s="582">
        <v>4.8202057270903672E-3</v>
      </c>
      <c r="T3650" s="582">
        <v>7.3237173540595252E-3</v>
      </c>
      <c r="U3650" s="582">
        <v>1.9108464895325501</v>
      </c>
      <c r="V3650" s="582">
        <v>1455.5309537251724</v>
      </c>
      <c r="W3650" s="582">
        <v>8.5640636311533527E-2</v>
      </c>
      <c r="X3650" s="582">
        <v>6.3921385893384699E-3</v>
      </c>
      <c r="Y3650" s="582">
        <v>7.70629495673347E-3</v>
      </c>
    </row>
    <row r="3651" spans="1:25" x14ac:dyDescent="0.3">
      <c r="A3651" s="310" t="s">
        <v>6058</v>
      </c>
      <c r="B3651" s="310" t="s">
        <v>1697</v>
      </c>
      <c r="C3651" s="310" t="s">
        <v>5578</v>
      </c>
      <c r="D3651" s="36">
        <v>1</v>
      </c>
      <c r="E3651" s="36">
        <v>2012</v>
      </c>
      <c r="F3651" s="578">
        <v>11.49565835583442</v>
      </c>
      <c r="G3651" s="578">
        <v>6775.0843302408794</v>
      </c>
      <c r="H3651" s="578">
        <v>11.875928570928675</v>
      </c>
      <c r="I3651" s="578">
        <v>7.8819715403066426E-2</v>
      </c>
      <c r="J3651" s="578">
        <v>0.13502196051801174</v>
      </c>
      <c r="K3651" s="578">
        <v>11.157560144763266</v>
      </c>
      <c r="L3651" s="578">
        <v>6613.2571283976167</v>
      </c>
      <c r="M3651" s="578">
        <v>11.627575354766975</v>
      </c>
      <c r="N3651" s="578">
        <v>6.0560854281447946E-2</v>
      </c>
      <c r="O3651" s="578">
        <v>0.13179670817529124</v>
      </c>
      <c r="P3651" s="578">
        <v>11.495658827740289</v>
      </c>
      <c r="Q3651" s="578">
        <v>6775.0843302408794</v>
      </c>
      <c r="R3651" s="578">
        <v>11.875928798113176</v>
      </c>
      <c r="S3651" s="578">
        <v>7.8819721099534903E-2</v>
      </c>
      <c r="T3651" s="578">
        <v>0.13502196051801174</v>
      </c>
      <c r="U3651" s="578">
        <v>11.157559513942752</v>
      </c>
      <c r="V3651" s="578">
        <v>6613.2571818033775</v>
      </c>
      <c r="W3651" s="578">
        <v>11.627574732289402</v>
      </c>
      <c r="X3651" s="578">
        <v>6.0560849268009975E-2</v>
      </c>
      <c r="Y3651" s="578">
        <v>0.13179670817529124</v>
      </c>
    </row>
    <row r="3652" spans="1:25" x14ac:dyDescent="0.3">
      <c r="A3652" s="310" t="s">
        <v>6059</v>
      </c>
      <c r="B3652" s="310" t="s">
        <v>1697</v>
      </c>
      <c r="C3652" s="310" t="s">
        <v>5578</v>
      </c>
      <c r="D3652" s="36">
        <v>2</v>
      </c>
      <c r="E3652" s="36">
        <v>2012</v>
      </c>
      <c r="F3652" s="578">
        <v>7.2299166727002468</v>
      </c>
      <c r="G3652" s="578">
        <v>3981.6178906758601</v>
      </c>
      <c r="H3652" s="578">
        <v>7.0115164943344954</v>
      </c>
      <c r="I3652" s="578">
        <v>5.6298219636725294E-2</v>
      </c>
      <c r="J3652" s="578">
        <v>7.9350445380744775E-2</v>
      </c>
      <c r="K3652" s="578">
        <v>7.2714135488590657</v>
      </c>
      <c r="L3652" s="578">
        <v>3944.4254887898724</v>
      </c>
      <c r="M3652" s="578">
        <v>7.1492042481355949</v>
      </c>
      <c r="N3652" s="578">
        <v>4.066671208041342E-2</v>
      </c>
      <c r="O3652" s="578">
        <v>7.8609245829284149E-2</v>
      </c>
      <c r="P3652" s="578">
        <v>7.2299169260149885</v>
      </c>
      <c r="Q3652" s="578">
        <v>3981.6178906758601</v>
      </c>
      <c r="R3652" s="578">
        <v>7.0115162733054568</v>
      </c>
      <c r="S3652" s="578">
        <v>5.62982218022322E-2</v>
      </c>
      <c r="T3652" s="578">
        <v>7.9350445380744775E-2</v>
      </c>
      <c r="U3652" s="578">
        <v>7.2714135388832757</v>
      </c>
      <c r="V3652" s="578">
        <v>3944.4254887898724</v>
      </c>
      <c r="W3652" s="578">
        <v>7.1492043989880223</v>
      </c>
      <c r="X3652" s="578">
        <v>4.0666703709272577E-2</v>
      </c>
      <c r="Y3652" s="578">
        <v>7.8609245829284149E-2</v>
      </c>
    </row>
    <row r="3653" spans="1:25" x14ac:dyDescent="0.3">
      <c r="A3653" s="310" t="s">
        <v>6060</v>
      </c>
      <c r="B3653" s="310" t="s">
        <v>1697</v>
      </c>
      <c r="C3653" s="310" t="s">
        <v>5578</v>
      </c>
      <c r="D3653" s="36">
        <v>3</v>
      </c>
      <c r="E3653" s="36">
        <v>2012</v>
      </c>
      <c r="F3653" s="578">
        <v>3.9117377013612824</v>
      </c>
      <c r="G3653" s="578">
        <v>2109.735855102535</v>
      </c>
      <c r="H3653" s="578">
        <v>3.6697884610900124</v>
      </c>
      <c r="I3653" s="578">
        <v>2.3978555636555599E-2</v>
      </c>
      <c r="J3653" s="578">
        <v>4.2045296131012301E-2</v>
      </c>
      <c r="K3653" s="578">
        <v>5.4328899391740144</v>
      </c>
      <c r="L3653" s="578">
        <v>2755.6114985148051</v>
      </c>
      <c r="M3653" s="578">
        <v>4.8407160440122645</v>
      </c>
      <c r="N3653" s="578">
        <v>3.31156053736473E-2</v>
      </c>
      <c r="O3653" s="578">
        <v>5.4917107491443504E-2</v>
      </c>
      <c r="P3653" s="578">
        <v>3.9117373884525124</v>
      </c>
      <c r="Q3653" s="578">
        <v>2109.735855102535</v>
      </c>
      <c r="R3653" s="578">
        <v>3.66978825305462</v>
      </c>
      <c r="S3653" s="578">
        <v>2.3978562388644251E-2</v>
      </c>
      <c r="T3653" s="578">
        <v>4.2045296131012301E-2</v>
      </c>
      <c r="U3653" s="578">
        <v>5.4328895716015042</v>
      </c>
      <c r="V3653" s="578">
        <v>2755.6115506490023</v>
      </c>
      <c r="W3653" s="578">
        <v>4.8407159337705954</v>
      </c>
      <c r="X3653" s="578">
        <v>3.3115601696484448E-2</v>
      </c>
      <c r="Y3653" s="578">
        <v>5.4917107491443504E-2</v>
      </c>
    </row>
    <row r="3654" spans="1:25" x14ac:dyDescent="0.3">
      <c r="A3654" s="310" t="s">
        <v>6061</v>
      </c>
      <c r="B3654" s="310" t="s">
        <v>1697</v>
      </c>
      <c r="C3654" s="310" t="s">
        <v>5578</v>
      </c>
      <c r="D3654" s="36">
        <v>4</v>
      </c>
      <c r="E3654" s="36">
        <v>2012</v>
      </c>
      <c r="F3654" s="578">
        <v>1.9676895330277702</v>
      </c>
      <c r="G3654" s="578">
        <v>1133.0282452901151</v>
      </c>
      <c r="H3654" s="578">
        <v>2.053103720238135</v>
      </c>
      <c r="I3654" s="578">
        <v>1.3773527230341601E-2</v>
      </c>
      <c r="J3654" s="578">
        <v>2.2580319802121523E-2</v>
      </c>
      <c r="K3654" s="578">
        <v>4.712538187016432</v>
      </c>
      <c r="L3654" s="578">
        <v>2318.7085393269799</v>
      </c>
      <c r="M3654" s="578">
        <v>3.9067739092400449</v>
      </c>
      <c r="N3654" s="578">
        <v>2.7763171054630151E-2</v>
      </c>
      <c r="O3654" s="578">
        <v>4.6209985817161646E-2</v>
      </c>
      <c r="P3654" s="578">
        <v>1.9676896373385526</v>
      </c>
      <c r="Q3654" s="578">
        <v>1133.0282452901151</v>
      </c>
      <c r="R3654" s="578">
        <v>2.0531038334775022</v>
      </c>
      <c r="S3654" s="578">
        <v>1.3773529833353327E-2</v>
      </c>
      <c r="T3654" s="578">
        <v>2.2580319802121523E-2</v>
      </c>
      <c r="U3654" s="578">
        <v>4.7125383434839252</v>
      </c>
      <c r="V3654" s="578">
        <v>2318.7085393269799</v>
      </c>
      <c r="W3654" s="578">
        <v>3.9067739647640902</v>
      </c>
      <c r="X3654" s="578">
        <v>2.7763166408552274E-2</v>
      </c>
      <c r="Y3654" s="578">
        <v>4.6209985817161646E-2</v>
      </c>
    </row>
    <row r="3655" spans="1:25" x14ac:dyDescent="0.3">
      <c r="A3655" s="310" t="s">
        <v>6062</v>
      </c>
      <c r="B3655" s="310" t="s">
        <v>1697</v>
      </c>
      <c r="C3655" s="310" t="s">
        <v>5578</v>
      </c>
      <c r="D3655" s="36">
        <v>5</v>
      </c>
      <c r="E3655" s="36">
        <v>2012</v>
      </c>
      <c r="F3655" s="578">
        <v>2.2053369544807575</v>
      </c>
      <c r="G3655" s="578">
        <v>1172.849582672115</v>
      </c>
      <c r="H3655" s="578">
        <v>2.0325166074738501</v>
      </c>
      <c r="I3655" s="578">
        <v>2.4213358607160673E-2</v>
      </c>
      <c r="J3655" s="578">
        <v>2.3373939795419525E-2</v>
      </c>
      <c r="K3655" s="578">
        <v>4.27269125422435</v>
      </c>
      <c r="L3655" s="578">
        <v>2074.59716924031</v>
      </c>
      <c r="M3655" s="578">
        <v>3.3383575153196272</v>
      </c>
      <c r="N3655" s="578">
        <v>2.8910800604156326E-2</v>
      </c>
      <c r="O3655" s="578">
        <v>4.1345045863029825E-2</v>
      </c>
      <c r="P3655" s="578">
        <v>2.2053367980175023</v>
      </c>
      <c r="Q3655" s="578">
        <v>1172.849582672115</v>
      </c>
      <c r="R3655" s="578">
        <v>2.0325165602122652</v>
      </c>
      <c r="S3655" s="578">
        <v>2.4213361701489022E-2</v>
      </c>
      <c r="T3655" s="578">
        <v>2.3373939795419525E-2</v>
      </c>
      <c r="U3655" s="578">
        <v>4.2726906283756545</v>
      </c>
      <c r="V3655" s="578">
        <v>2074.5972201029399</v>
      </c>
      <c r="W3655" s="578">
        <v>3.3383575189024297</v>
      </c>
      <c r="X3655" s="578">
        <v>2.8910803192426678E-2</v>
      </c>
      <c r="Y3655" s="578">
        <v>4.1345045863029825E-2</v>
      </c>
    </row>
    <row r="3656" spans="1:25" x14ac:dyDescent="0.3">
      <c r="A3656" s="310" t="s">
        <v>6063</v>
      </c>
      <c r="B3656" s="310" t="s">
        <v>1697</v>
      </c>
      <c r="C3656" s="310" t="s">
        <v>5578</v>
      </c>
      <c r="D3656" s="36">
        <v>6</v>
      </c>
      <c r="E3656" s="36">
        <v>2012</v>
      </c>
      <c r="F3656" s="578">
        <v>2.3479240858552273</v>
      </c>
      <c r="G3656" s="578">
        <v>1196.74730555216</v>
      </c>
      <c r="H3656" s="578">
        <v>2.0201638789355103</v>
      </c>
      <c r="I3656" s="578">
        <v>3.0477348795026601E-2</v>
      </c>
      <c r="J3656" s="578">
        <v>2.3850233119446725E-2</v>
      </c>
      <c r="K3656" s="578">
        <v>3.9189247716972924</v>
      </c>
      <c r="L3656" s="578">
        <v>1894.7258300781175</v>
      </c>
      <c r="M3656" s="578">
        <v>2.9016651836330576</v>
      </c>
      <c r="N3656" s="578">
        <v>2.5645127830330197E-2</v>
      </c>
      <c r="O3656" s="578">
        <v>3.7760314201780845E-2</v>
      </c>
      <c r="P3656" s="578">
        <v>2.3479241380326372</v>
      </c>
      <c r="Q3656" s="578">
        <v>1196.74730555216</v>
      </c>
      <c r="R3656" s="578">
        <v>2.0201639108702949</v>
      </c>
      <c r="S3656" s="578">
        <v>3.0477350376941048E-2</v>
      </c>
      <c r="T3656" s="578">
        <v>2.3850233119446725E-2</v>
      </c>
      <c r="U3656" s="578">
        <v>3.9189246176924026</v>
      </c>
      <c r="V3656" s="578">
        <v>1894.7258300781175</v>
      </c>
      <c r="W3656" s="578">
        <v>2.9016651831716374</v>
      </c>
      <c r="X3656" s="578">
        <v>2.5645126224541501E-2</v>
      </c>
      <c r="Y3656" s="578">
        <v>3.7760314706247251E-2</v>
      </c>
    </row>
    <row r="3657" spans="1:25" x14ac:dyDescent="0.3">
      <c r="A3657" s="310" t="s">
        <v>6064</v>
      </c>
      <c r="B3657" s="310" t="s">
        <v>1697</v>
      </c>
      <c r="C3657" s="310" t="s">
        <v>5578</v>
      </c>
      <c r="D3657" s="36">
        <v>7</v>
      </c>
      <c r="E3657" s="36">
        <v>2012</v>
      </c>
      <c r="F3657" s="578">
        <v>2.4429812540435725</v>
      </c>
      <c r="G3657" s="578">
        <v>1212.6792564392026</v>
      </c>
      <c r="H3657" s="578">
        <v>2.0119239883600377</v>
      </c>
      <c r="I3657" s="578">
        <v>3.4653250918533225E-2</v>
      </c>
      <c r="J3657" s="578">
        <v>2.4167723255231928E-2</v>
      </c>
      <c r="K3657" s="578">
        <v>3.9599297160758948</v>
      </c>
      <c r="L3657" s="578">
        <v>1861.0889600117976</v>
      </c>
      <c r="M3657" s="578">
        <v>2.7377733824250727</v>
      </c>
      <c r="N3657" s="578">
        <v>3.9462104133690404E-2</v>
      </c>
      <c r="O3657" s="578">
        <v>3.7089997436851221E-2</v>
      </c>
      <c r="P3657" s="578">
        <v>2.4429815135778523</v>
      </c>
      <c r="Q3657" s="578">
        <v>1212.6792564392026</v>
      </c>
      <c r="R3657" s="578">
        <v>2.01192399935886</v>
      </c>
      <c r="S3657" s="578">
        <v>3.4653251951870773E-2</v>
      </c>
      <c r="T3657" s="578">
        <v>2.4167723255231928E-2</v>
      </c>
      <c r="U3657" s="578">
        <v>3.9599292988276167</v>
      </c>
      <c r="V3657" s="578">
        <v>1861.0889600117976</v>
      </c>
      <c r="W3657" s="578">
        <v>2.7377733844435403</v>
      </c>
      <c r="X3657" s="578">
        <v>3.9462100930753224E-2</v>
      </c>
      <c r="Y3657" s="578">
        <v>3.7089996912982273E-2</v>
      </c>
    </row>
    <row r="3658" spans="1:25" x14ac:dyDescent="0.3">
      <c r="A3658" s="310" t="s">
        <v>6065</v>
      </c>
      <c r="B3658" s="310" t="s">
        <v>1697</v>
      </c>
      <c r="C3658" s="310" t="s">
        <v>5578</v>
      </c>
      <c r="D3658" s="36">
        <v>8</v>
      </c>
      <c r="E3658" s="36">
        <v>2012</v>
      </c>
      <c r="F3658" s="578">
        <v>2.3047107892692349</v>
      </c>
      <c r="G3658" s="578">
        <v>1132.34790039062</v>
      </c>
      <c r="H3658" s="578">
        <v>1.8050761722339876</v>
      </c>
      <c r="I3658" s="578">
        <v>3.0472799046568324E-2</v>
      </c>
      <c r="J3658" s="578">
        <v>2.2566780486764949E-2</v>
      </c>
      <c r="K3658" s="578">
        <v>3.4476751324436123</v>
      </c>
      <c r="L3658" s="578">
        <v>1563.1428972880001</v>
      </c>
      <c r="M3658" s="578">
        <v>2.1783786463262578</v>
      </c>
      <c r="N3658" s="578">
        <v>3.3582115341914631E-2</v>
      </c>
      <c r="O3658" s="578">
        <v>3.1152203795500051E-2</v>
      </c>
      <c r="P3658" s="578">
        <v>2.3047111531043325</v>
      </c>
      <c r="Q3658" s="578">
        <v>1132.34790039062</v>
      </c>
      <c r="R3658" s="578">
        <v>1.8050759798455374</v>
      </c>
      <c r="S3658" s="578">
        <v>3.0472795913813824E-2</v>
      </c>
      <c r="T3658" s="578">
        <v>2.2566780486764949E-2</v>
      </c>
      <c r="U3658" s="578">
        <v>3.4476749759710374</v>
      </c>
      <c r="V3658" s="578">
        <v>1563.1428972880001</v>
      </c>
      <c r="W3658" s="578">
        <v>2.1783779425810827</v>
      </c>
      <c r="X3658" s="578">
        <v>3.3582111168698199E-2</v>
      </c>
      <c r="Y3658" s="578">
        <v>3.1152203795500051E-2</v>
      </c>
    </row>
    <row r="3659" spans="1:25" x14ac:dyDescent="0.3">
      <c r="A3659" s="310" t="s">
        <v>6066</v>
      </c>
      <c r="B3659" s="310" t="s">
        <v>1697</v>
      </c>
      <c r="C3659" s="310" t="s">
        <v>5578</v>
      </c>
      <c r="D3659" s="36">
        <v>9</v>
      </c>
      <c r="E3659" s="36">
        <v>2012</v>
      </c>
      <c r="F3659" s="578">
        <v>2.2010073122582949</v>
      </c>
      <c r="G3659" s="578">
        <v>1072.0933456420826</v>
      </c>
      <c r="H3659" s="578">
        <v>1.6499333880577325</v>
      </c>
      <c r="I3659" s="578">
        <v>2.7337449124843202E-2</v>
      </c>
      <c r="J3659" s="578">
        <v>2.1365978890874677E-2</v>
      </c>
      <c r="K3659" s="578">
        <v>3.4326934421132975</v>
      </c>
      <c r="L3659" s="578">
        <v>1515.008555094395</v>
      </c>
      <c r="M3659" s="578">
        <v>1.9844087434021225</v>
      </c>
      <c r="N3659" s="578">
        <v>4.4026202918606296E-2</v>
      </c>
      <c r="O3659" s="578">
        <v>3.0192889389581926E-2</v>
      </c>
      <c r="P3659" s="578">
        <v>2.2010075208699673</v>
      </c>
      <c r="Q3659" s="578">
        <v>1072.0933456420826</v>
      </c>
      <c r="R3659" s="578">
        <v>1.6499334100956999</v>
      </c>
      <c r="S3659" s="578">
        <v>2.7337452273362275E-2</v>
      </c>
      <c r="T3659" s="578">
        <v>2.1365978890874677E-2</v>
      </c>
      <c r="U3659" s="578">
        <v>3.4326935464161226</v>
      </c>
      <c r="V3659" s="578">
        <v>1515.008555094395</v>
      </c>
      <c r="W3659" s="578">
        <v>1.9844086342942902</v>
      </c>
      <c r="X3659" s="578">
        <v>4.4026200828890624E-2</v>
      </c>
      <c r="Y3659" s="578">
        <v>3.0192888865712975E-2</v>
      </c>
    </row>
    <row r="3660" spans="1:25" x14ac:dyDescent="0.3">
      <c r="A3660" s="310" t="s">
        <v>6067</v>
      </c>
      <c r="B3660" s="310" t="s">
        <v>1697</v>
      </c>
      <c r="C3660" s="310" t="s">
        <v>5578</v>
      </c>
      <c r="D3660" s="36">
        <v>10</v>
      </c>
      <c r="E3660" s="36">
        <v>2012</v>
      </c>
      <c r="F3660" s="578">
        <v>2.120348809262885</v>
      </c>
      <c r="G3660" s="578">
        <v>1025.2274971008255</v>
      </c>
      <c r="H3660" s="578">
        <v>1.5292642688652101</v>
      </c>
      <c r="I3660" s="578">
        <v>2.4898769895647349E-2</v>
      </c>
      <c r="J3660" s="578">
        <v>2.0431954850209801E-2</v>
      </c>
      <c r="K3660" s="578">
        <v>3.4195012070925501</v>
      </c>
      <c r="L3660" s="578">
        <v>1474.7291704813574</v>
      </c>
      <c r="M3660" s="578">
        <v>1.8268931548363949</v>
      </c>
      <c r="N3660" s="578">
        <v>5.0899079762833255E-2</v>
      </c>
      <c r="O3660" s="578">
        <v>2.939019878006845E-2</v>
      </c>
      <c r="P3660" s="578">
        <v>2.1203489135729825</v>
      </c>
      <c r="Q3660" s="578">
        <v>1025.2274971008255</v>
      </c>
      <c r="R3660" s="578">
        <v>1.5292643015097027</v>
      </c>
      <c r="S3660" s="578">
        <v>2.4898770398597926E-2</v>
      </c>
      <c r="T3660" s="578">
        <v>2.0431954850209801E-2</v>
      </c>
      <c r="U3660" s="578">
        <v>3.4195011015271977</v>
      </c>
      <c r="V3660" s="578">
        <v>1474.7291704813574</v>
      </c>
      <c r="W3660" s="578">
        <v>1.8268931060644373</v>
      </c>
      <c r="X3660" s="578">
        <v>5.0899075991613474E-2</v>
      </c>
      <c r="Y3660" s="578">
        <v>2.939019878006845E-2</v>
      </c>
    </row>
    <row r="3661" spans="1:25" x14ac:dyDescent="0.3">
      <c r="A3661" s="310" t="s">
        <v>6068</v>
      </c>
      <c r="B3661" s="310" t="s">
        <v>1697</v>
      </c>
      <c r="C3661" s="310" t="s">
        <v>5578</v>
      </c>
      <c r="D3661" s="36">
        <v>11</v>
      </c>
      <c r="E3661" s="36">
        <v>2012</v>
      </c>
      <c r="F3661" s="578">
        <v>2.7024223824223124</v>
      </c>
      <c r="G3661" s="578">
        <v>1168.3403956095326</v>
      </c>
      <c r="H3661" s="578">
        <v>1.4393136451217223</v>
      </c>
      <c r="I3661" s="578">
        <v>2.70415720297781E-2</v>
      </c>
      <c r="J3661" s="578">
        <v>2.3284065964010798E-2</v>
      </c>
      <c r="K3661" s="578">
        <v>3.4178375947637152</v>
      </c>
      <c r="L3661" s="578">
        <v>1436.54811731974</v>
      </c>
      <c r="M3661" s="578">
        <v>1.6851976282284</v>
      </c>
      <c r="N3661" s="578">
        <v>5.5545520645258202E-2</v>
      </c>
      <c r="O3661" s="578">
        <v>2.8629267627062846E-2</v>
      </c>
      <c r="P3661" s="578">
        <v>2.7024223302563124</v>
      </c>
      <c r="Q3661" s="578">
        <v>1168.3402926127051</v>
      </c>
      <c r="R3661" s="578">
        <v>1.4393136690441652</v>
      </c>
      <c r="S3661" s="578">
        <v>2.7041573568415751E-2</v>
      </c>
      <c r="T3661" s="578">
        <v>2.328406648787975E-2</v>
      </c>
      <c r="U3661" s="578">
        <v>3.4178376469073948</v>
      </c>
      <c r="V3661" s="578">
        <v>1436.54811731974</v>
      </c>
      <c r="W3661" s="578">
        <v>1.6851975794282477</v>
      </c>
      <c r="X3661" s="578">
        <v>5.5545518495212748E-2</v>
      </c>
      <c r="Y3661" s="578">
        <v>2.8629267627062846E-2</v>
      </c>
    </row>
    <row r="3662" spans="1:25" x14ac:dyDescent="0.3">
      <c r="A3662" s="310" t="s">
        <v>6069</v>
      </c>
      <c r="B3662" s="310" t="s">
        <v>1697</v>
      </c>
      <c r="C3662" s="310" t="s">
        <v>5578</v>
      </c>
      <c r="D3662" s="36">
        <v>12</v>
      </c>
      <c r="E3662" s="36">
        <v>2012</v>
      </c>
      <c r="F3662" s="578">
        <v>3.1786554351340275</v>
      </c>
      <c r="G3662" s="578">
        <v>1285.4327061970998</v>
      </c>
      <c r="H3662" s="578">
        <v>1.3657182870720099</v>
      </c>
      <c r="I3662" s="578">
        <v>2.8794766752450074E-2</v>
      </c>
      <c r="J3662" s="578">
        <v>2.561761019751425E-2</v>
      </c>
      <c r="K3662" s="578">
        <v>3.415270676337395</v>
      </c>
      <c r="L3662" s="578">
        <v>1404.3855247497499</v>
      </c>
      <c r="M3662" s="578">
        <v>1.5684239676662974</v>
      </c>
      <c r="N3662" s="578">
        <v>5.9048107558434454E-2</v>
      </c>
      <c r="O3662" s="578">
        <v>2.7988299746842398E-2</v>
      </c>
      <c r="P3662" s="578">
        <v>3.1786555381899353</v>
      </c>
      <c r="Q3662" s="578">
        <v>1285.4327061970998</v>
      </c>
      <c r="R3662" s="578">
        <v>1.3657183084605951</v>
      </c>
      <c r="S3662" s="578">
        <v>2.8794768343838425E-2</v>
      </c>
      <c r="T3662" s="578">
        <v>2.561761019751425E-2</v>
      </c>
      <c r="U3662" s="578">
        <v>3.415270624183445</v>
      </c>
      <c r="V3662" s="578">
        <v>1404.3855247497499</v>
      </c>
      <c r="W3662" s="578">
        <v>1.5684239190771474</v>
      </c>
      <c r="X3662" s="578">
        <v>5.9048106391855953E-2</v>
      </c>
      <c r="Y3662" s="578">
        <v>2.7988299746842398E-2</v>
      </c>
    </row>
    <row r="3663" spans="1:25" x14ac:dyDescent="0.3">
      <c r="A3663" s="310" t="s">
        <v>6070</v>
      </c>
      <c r="B3663" s="310" t="s">
        <v>1697</v>
      </c>
      <c r="C3663" s="310" t="s">
        <v>5578</v>
      </c>
      <c r="D3663" s="36">
        <v>13</v>
      </c>
      <c r="E3663" s="36">
        <v>2012</v>
      </c>
      <c r="F3663" s="578">
        <v>3.1340658805145951</v>
      </c>
      <c r="G3663" s="578">
        <v>1258.8430290222125</v>
      </c>
      <c r="H3663" s="578">
        <v>1.28138032177685</v>
      </c>
      <c r="I3663" s="578">
        <v>2.9631908217576552E-2</v>
      </c>
      <c r="J3663" s="578">
        <v>2.5087721723442247E-2</v>
      </c>
      <c r="K3663" s="578">
        <v>3.3362194311193072</v>
      </c>
      <c r="L3663" s="578">
        <v>1366.262093861895</v>
      </c>
      <c r="M3663" s="578">
        <v>1.4761636110488274</v>
      </c>
      <c r="N3663" s="578">
        <v>6.0289128637274751E-2</v>
      </c>
      <c r="O3663" s="578">
        <v>2.7228539790181999E-2</v>
      </c>
      <c r="P3663" s="578">
        <v>3.1340658805093677</v>
      </c>
      <c r="Q3663" s="578">
        <v>1258.8430290222125</v>
      </c>
      <c r="R3663" s="578">
        <v>1.2813803245432274</v>
      </c>
      <c r="S3663" s="578">
        <v>2.9631909260766975E-2</v>
      </c>
      <c r="T3663" s="578">
        <v>2.5087721209274574E-2</v>
      </c>
      <c r="U3663" s="578">
        <v>3.3362193268214879</v>
      </c>
      <c r="V3663" s="578">
        <v>1366.262093861895</v>
      </c>
      <c r="W3663" s="578">
        <v>1.4761635940082325</v>
      </c>
      <c r="X3663" s="578">
        <v>6.02891259583581E-2</v>
      </c>
      <c r="Y3663" s="578">
        <v>2.7228539790181999E-2</v>
      </c>
    </row>
    <row r="3664" spans="1:25" x14ac:dyDescent="0.3">
      <c r="A3664" s="310" t="s">
        <v>6071</v>
      </c>
      <c r="B3664" s="310" t="s">
        <v>1697</v>
      </c>
      <c r="C3664" s="310" t="s">
        <v>5578</v>
      </c>
      <c r="D3664" s="36">
        <v>14</v>
      </c>
      <c r="E3664" s="36">
        <v>2012</v>
      </c>
      <c r="F3664" s="578">
        <v>3.2373802762639681</v>
      </c>
      <c r="G3664" s="578">
        <v>1322.0354283650649</v>
      </c>
      <c r="H3664" s="578">
        <v>1.3378580728367475</v>
      </c>
      <c r="I3664" s="578">
        <v>3.3914065840538854E-2</v>
      </c>
      <c r="J3664" s="578">
        <v>2.63471177119451E-2</v>
      </c>
      <c r="K3664" s="578">
        <v>3.4230486237494553</v>
      </c>
      <c r="L3664" s="578">
        <v>1419.8377087910924</v>
      </c>
      <c r="M3664" s="578">
        <v>1.5143414257339174</v>
      </c>
      <c r="N3664" s="578">
        <v>6.4136302610980467E-2</v>
      </c>
      <c r="O3664" s="578">
        <v>2.8296206456919475E-2</v>
      </c>
      <c r="P3664" s="578">
        <v>3.2373805358290926</v>
      </c>
      <c r="Q3664" s="578">
        <v>1322.0354283650649</v>
      </c>
      <c r="R3664" s="578">
        <v>1.3378581695842451</v>
      </c>
      <c r="S3664" s="578">
        <v>3.3914066840528251E-2</v>
      </c>
      <c r="T3664" s="578">
        <v>2.63471177119451E-2</v>
      </c>
      <c r="U3664" s="578">
        <v>3.4230484138809754</v>
      </c>
      <c r="V3664" s="578">
        <v>1419.8377087910924</v>
      </c>
      <c r="W3664" s="578">
        <v>1.5143413780075776</v>
      </c>
      <c r="X3664" s="578">
        <v>6.4136304773455721E-2</v>
      </c>
      <c r="Y3664" s="578">
        <v>2.8296206456919475E-2</v>
      </c>
    </row>
    <row r="3665" spans="1:25" x14ac:dyDescent="0.3">
      <c r="A3665" s="310" t="s">
        <v>6072</v>
      </c>
      <c r="B3665" s="310" t="s">
        <v>1697</v>
      </c>
      <c r="C3665" s="310" t="s">
        <v>5578</v>
      </c>
      <c r="D3665" s="36">
        <v>15</v>
      </c>
      <c r="E3665" s="36">
        <v>2012</v>
      </c>
      <c r="F3665" s="578">
        <v>3.3401957413043002</v>
      </c>
      <c r="G3665" s="578">
        <v>1383.9265162150023</v>
      </c>
      <c r="H3665" s="578">
        <v>1.396741411335215</v>
      </c>
      <c r="I3665" s="578">
        <v>3.7877195377253224E-2</v>
      </c>
      <c r="J3665" s="578">
        <v>2.7580562930476473E-2</v>
      </c>
      <c r="K3665" s="578">
        <v>3.5081939750727198</v>
      </c>
      <c r="L3665" s="578">
        <v>1470.9236539204876</v>
      </c>
      <c r="M3665" s="578">
        <v>1.5519096981109475</v>
      </c>
      <c r="N3665" s="578">
        <v>6.5107333083081628E-2</v>
      </c>
      <c r="O3665" s="578">
        <v>2.9314342459353271E-2</v>
      </c>
      <c r="P3665" s="578">
        <v>3.3401956370013997</v>
      </c>
      <c r="Q3665" s="578">
        <v>1383.9265683491974</v>
      </c>
      <c r="R3665" s="578">
        <v>1.396741410801035</v>
      </c>
      <c r="S3665" s="578">
        <v>3.7877193355446502E-2</v>
      </c>
      <c r="T3665" s="578">
        <v>2.7580563958811824E-2</v>
      </c>
      <c r="U3665" s="578">
        <v>3.5081934038249321</v>
      </c>
      <c r="V3665" s="578">
        <v>1470.9236017862902</v>
      </c>
      <c r="W3665" s="578">
        <v>1.5519096215554424</v>
      </c>
      <c r="X3665" s="578">
        <v>6.5107326866988474E-2</v>
      </c>
      <c r="Y3665" s="578">
        <v>2.9314342459353271E-2</v>
      </c>
    </row>
    <row r="3666" spans="1:25" x14ac:dyDescent="0.3">
      <c r="A3666" s="580" t="s">
        <v>6073</v>
      </c>
      <c r="B3666" s="580" t="s">
        <v>1697</v>
      </c>
      <c r="C3666" s="580" t="s">
        <v>5578</v>
      </c>
      <c r="D3666" s="581">
        <v>16</v>
      </c>
      <c r="E3666" s="581">
        <v>2012</v>
      </c>
      <c r="F3666" s="582">
        <v>3.5111862131947529</v>
      </c>
      <c r="G3666" s="582">
        <v>1469.927380879715</v>
      </c>
      <c r="H3666" s="582">
        <v>1.4809897839201425</v>
      </c>
      <c r="I3666" s="582">
        <v>4.3051477320356399E-2</v>
      </c>
      <c r="J3666" s="582">
        <v>2.9294485459104125E-2</v>
      </c>
      <c r="K3666" s="582">
        <v>3.6568327683892172</v>
      </c>
      <c r="L3666" s="582">
        <v>1545.2623748779251</v>
      </c>
      <c r="M3666" s="582">
        <v>1.6170397261463774</v>
      </c>
      <c r="N3666" s="582">
        <v>6.8602252704901404E-2</v>
      </c>
      <c r="O3666" s="582">
        <v>3.0795801101097177E-2</v>
      </c>
      <c r="P3666" s="582">
        <v>3.511186056748175</v>
      </c>
      <c r="Q3666" s="582">
        <v>1469.927380879715</v>
      </c>
      <c r="R3666" s="582">
        <v>1.4809898469890523</v>
      </c>
      <c r="S3666" s="582">
        <v>4.3051481917397348E-2</v>
      </c>
      <c r="T3666" s="582">
        <v>2.9294485459104125E-2</v>
      </c>
      <c r="U3666" s="582">
        <v>3.656832665354155</v>
      </c>
      <c r="V3666" s="582">
        <v>1545.2623748779251</v>
      </c>
      <c r="W3666" s="582">
        <v>1.61703968549439</v>
      </c>
      <c r="X3666" s="582">
        <v>6.8602251133142944E-2</v>
      </c>
      <c r="Y3666" s="582">
        <v>3.0795800577228229E-2</v>
      </c>
    </row>
    <row r="3667" spans="1:25" x14ac:dyDescent="0.3">
      <c r="A3667" s="310" t="s">
        <v>6074</v>
      </c>
      <c r="B3667" s="310" t="s">
        <v>1697</v>
      </c>
      <c r="C3667" s="310" t="s">
        <v>5578</v>
      </c>
      <c r="D3667" s="36">
        <v>1</v>
      </c>
      <c r="E3667" s="36">
        <v>2020</v>
      </c>
      <c r="F3667" s="578">
        <v>3.4801603970337602</v>
      </c>
      <c r="G3667" s="578">
        <v>6614.6114756266197</v>
      </c>
      <c r="H3667" s="578">
        <v>6.9873555229423774</v>
      </c>
      <c r="I3667" s="578">
        <v>4.81428064766381E-2</v>
      </c>
      <c r="J3667" s="578">
        <v>4.4008931474915323E-2</v>
      </c>
      <c r="K3667" s="578">
        <v>3.3685526479604602</v>
      </c>
      <c r="L3667" s="578">
        <v>6452.4719187418577</v>
      </c>
      <c r="M3667" s="578">
        <v>6.8733230467696478</v>
      </c>
      <c r="N3667" s="578">
        <v>3.6480545438583527E-2</v>
      </c>
      <c r="O3667" s="578">
        <v>4.2930174424933853E-2</v>
      </c>
      <c r="P3667" s="578">
        <v>3.4801606044134825</v>
      </c>
      <c r="Q3667" s="578">
        <v>6614.6113739013599</v>
      </c>
      <c r="R3667" s="578">
        <v>6.987355890894829</v>
      </c>
      <c r="S3667" s="578">
        <v>4.8142808552711323E-2</v>
      </c>
      <c r="T3667" s="578">
        <v>4.4008931998784279E-2</v>
      </c>
      <c r="U3667" s="578">
        <v>3.368552697636225</v>
      </c>
      <c r="V3667" s="578">
        <v>6452.4719696044885</v>
      </c>
      <c r="W3667" s="578">
        <v>6.8733229851131874</v>
      </c>
      <c r="X3667" s="578">
        <v>3.6480543891229851E-2</v>
      </c>
      <c r="Y3667" s="578">
        <v>4.2930174948802802E-2</v>
      </c>
    </row>
    <row r="3668" spans="1:25" x14ac:dyDescent="0.3">
      <c r="A3668" s="310" t="s">
        <v>6075</v>
      </c>
      <c r="B3668" s="310" t="s">
        <v>1697</v>
      </c>
      <c r="C3668" s="310" t="s">
        <v>5578</v>
      </c>
      <c r="D3668" s="36">
        <v>2</v>
      </c>
      <c r="E3668" s="36">
        <v>2020</v>
      </c>
      <c r="F3668" s="578">
        <v>2.1991007180736926</v>
      </c>
      <c r="G3668" s="578">
        <v>3894.7811584472606</v>
      </c>
      <c r="H3668" s="578">
        <v>4.0914777228111499</v>
      </c>
      <c r="I3668" s="578">
        <v>3.244992566518095E-2</v>
      </c>
      <c r="J3668" s="578">
        <v>2.5913102222451273E-2</v>
      </c>
      <c r="K3668" s="578">
        <v>2.2030168713458775</v>
      </c>
      <c r="L3668" s="578">
        <v>3851.8983128865475</v>
      </c>
      <c r="M3668" s="578">
        <v>4.1775862324575375</v>
      </c>
      <c r="N3668" s="578">
        <v>2.2096151815276178E-2</v>
      </c>
      <c r="O3668" s="578">
        <v>2.5627803949949603E-2</v>
      </c>
      <c r="P3668" s="578">
        <v>2.1991006671618099</v>
      </c>
      <c r="Q3668" s="578">
        <v>3894.7811584472606</v>
      </c>
      <c r="R3668" s="578">
        <v>4.0914777340900947</v>
      </c>
      <c r="S3668" s="578">
        <v>3.2449926744599553E-2</v>
      </c>
      <c r="T3668" s="578">
        <v>2.5913102222451273E-2</v>
      </c>
      <c r="U3668" s="578">
        <v>2.2030168191882451</v>
      </c>
      <c r="V3668" s="578">
        <v>3851.8983128865475</v>
      </c>
      <c r="W3668" s="578">
        <v>4.1775863421632149</v>
      </c>
      <c r="X3668" s="578">
        <v>2.2096151820505776E-2</v>
      </c>
      <c r="Y3668" s="578">
        <v>2.5627803949949603E-2</v>
      </c>
    </row>
    <row r="3669" spans="1:25" x14ac:dyDescent="0.3">
      <c r="A3669" s="310" t="s">
        <v>6076</v>
      </c>
      <c r="B3669" s="310" t="s">
        <v>1697</v>
      </c>
      <c r="C3669" s="310" t="s">
        <v>5578</v>
      </c>
      <c r="D3669" s="36">
        <v>3</v>
      </c>
      <c r="E3669" s="36">
        <v>2020</v>
      </c>
      <c r="F3669" s="578">
        <v>1.1869519556066699</v>
      </c>
      <c r="G3669" s="578">
        <v>2062.9867515563924</v>
      </c>
      <c r="H3669" s="578">
        <v>2.1554084554542552</v>
      </c>
      <c r="I3669" s="578">
        <v>1.2618465648984025E-2</v>
      </c>
      <c r="J3669" s="578">
        <v>1.3725632345691876E-2</v>
      </c>
      <c r="K3669" s="578">
        <v>1.63393693003583</v>
      </c>
      <c r="L3669" s="578">
        <v>2675.0594685872347</v>
      </c>
      <c r="M3669" s="578">
        <v>2.8342314926194327</v>
      </c>
      <c r="N3669" s="578">
        <v>1.7761254154341526E-2</v>
      </c>
      <c r="O3669" s="578">
        <v>1.7797936510760299E-2</v>
      </c>
      <c r="P3669" s="578">
        <v>1.18695205928863</v>
      </c>
      <c r="Q3669" s="578">
        <v>2062.9867515563924</v>
      </c>
      <c r="R3669" s="578">
        <v>2.1554084948487122</v>
      </c>
      <c r="S3669" s="578">
        <v>1.2618466681487877E-2</v>
      </c>
      <c r="T3669" s="578">
        <v>1.3725632345691876E-2</v>
      </c>
      <c r="U3669" s="578">
        <v>1.6339367735726524</v>
      </c>
      <c r="V3669" s="578">
        <v>2675.0594685872347</v>
      </c>
      <c r="W3669" s="578">
        <v>2.8342314784270677</v>
      </c>
      <c r="X3669" s="578">
        <v>1.7761253642144401E-2</v>
      </c>
      <c r="Y3669" s="578">
        <v>1.7797936510760299E-2</v>
      </c>
    </row>
    <row r="3670" spans="1:25" x14ac:dyDescent="0.3">
      <c r="A3670" s="310" t="s">
        <v>6077</v>
      </c>
      <c r="B3670" s="310" t="s">
        <v>1697</v>
      </c>
      <c r="C3670" s="310" t="s">
        <v>5578</v>
      </c>
      <c r="D3670" s="36">
        <v>4</v>
      </c>
      <c r="E3670" s="36">
        <v>2020</v>
      </c>
      <c r="F3670" s="578">
        <v>0.59973526380218756</v>
      </c>
      <c r="G3670" s="578">
        <v>1108.6730155944774</v>
      </c>
      <c r="H3670" s="578">
        <v>1.1860694120574975</v>
      </c>
      <c r="I3670" s="578">
        <v>7.4308544475722195E-3</v>
      </c>
      <c r="J3670" s="578">
        <v>7.376325066919277E-3</v>
      </c>
      <c r="K3670" s="578">
        <v>1.417883903303615</v>
      </c>
      <c r="L3670" s="578">
        <v>2264.6209767659425</v>
      </c>
      <c r="M3670" s="578">
        <v>2.3213547645148802</v>
      </c>
      <c r="N3670" s="578">
        <v>1.45638512500075E-2</v>
      </c>
      <c r="O3670" s="578">
        <v>1.5067172828518426E-2</v>
      </c>
      <c r="P3670" s="578">
        <v>0.59973526473038352</v>
      </c>
      <c r="Q3670" s="578">
        <v>1108.6730155944774</v>
      </c>
      <c r="R3670" s="578">
        <v>1.186069421068165</v>
      </c>
      <c r="S3670" s="578">
        <v>7.4308545489240371E-3</v>
      </c>
      <c r="T3670" s="578">
        <v>7.376325066919277E-3</v>
      </c>
      <c r="U3670" s="578">
        <v>1.4178838511464602</v>
      </c>
      <c r="V3670" s="578">
        <v>2264.6209246317476</v>
      </c>
      <c r="W3670" s="578">
        <v>2.3213547698499752</v>
      </c>
      <c r="X3670" s="578">
        <v>1.4563851239624099E-2</v>
      </c>
      <c r="Y3670" s="578">
        <v>1.5067172828518426E-2</v>
      </c>
    </row>
    <row r="3671" spans="1:25" x14ac:dyDescent="0.3">
      <c r="A3671" s="310" t="s">
        <v>6078</v>
      </c>
      <c r="B3671" s="310" t="s">
        <v>1697</v>
      </c>
      <c r="C3671" s="310" t="s">
        <v>5578</v>
      </c>
      <c r="D3671" s="36">
        <v>5</v>
      </c>
      <c r="E3671" s="36">
        <v>2020</v>
      </c>
      <c r="F3671" s="578">
        <v>0.66839933244007854</v>
      </c>
      <c r="G3671" s="578">
        <v>1147.4769961039176</v>
      </c>
      <c r="H3671" s="578">
        <v>1.19196157478624</v>
      </c>
      <c r="I3671" s="578">
        <v>1.4178530869078975E-2</v>
      </c>
      <c r="J3671" s="578">
        <v>7.6344993503880626E-3</v>
      </c>
      <c r="K3671" s="578">
        <v>1.28615747812862</v>
      </c>
      <c r="L3671" s="578">
        <v>2025.7206128438299</v>
      </c>
      <c r="M3671" s="578">
        <v>2.0070372168926598</v>
      </c>
      <c r="N3671" s="578">
        <v>1.53356774027694E-2</v>
      </c>
      <c r="O3671" s="578">
        <v>1.3477711521166625E-2</v>
      </c>
      <c r="P3671" s="578">
        <v>0.66839939452878105</v>
      </c>
      <c r="Q3671" s="578">
        <v>1147.4769961039176</v>
      </c>
      <c r="R3671" s="578">
        <v>1.1919615615330799</v>
      </c>
      <c r="S3671" s="578">
        <v>1.4178529810957675E-2</v>
      </c>
      <c r="T3671" s="578">
        <v>7.6344994013197677E-3</v>
      </c>
      <c r="U3671" s="578">
        <v>1.28615747813169</v>
      </c>
      <c r="V3671" s="578">
        <v>2025.7206128438299</v>
      </c>
      <c r="W3671" s="578">
        <v>2.0070371869872652</v>
      </c>
      <c r="X3671" s="578">
        <v>1.5335677910987474E-2</v>
      </c>
      <c r="Y3671" s="578">
        <v>1.3477711521166625E-2</v>
      </c>
    </row>
    <row r="3672" spans="1:25" x14ac:dyDescent="0.3">
      <c r="A3672" s="310" t="s">
        <v>6079</v>
      </c>
      <c r="B3672" s="310" t="s">
        <v>1697</v>
      </c>
      <c r="C3672" s="310" t="s">
        <v>5578</v>
      </c>
      <c r="D3672" s="36">
        <v>6</v>
      </c>
      <c r="E3672" s="36">
        <v>2020</v>
      </c>
      <c r="F3672" s="578">
        <v>0.70959800554527375</v>
      </c>
      <c r="G3672" s="578">
        <v>1170.761245727535</v>
      </c>
      <c r="H3672" s="578">
        <v>1.1954976112959474</v>
      </c>
      <c r="I3672" s="578">
        <v>1.8227147655731274E-2</v>
      </c>
      <c r="J3672" s="578">
        <v>7.7894188289064845E-3</v>
      </c>
      <c r="K3672" s="578">
        <v>1.1806791062369351</v>
      </c>
      <c r="L3672" s="578">
        <v>1852.0929234822552</v>
      </c>
      <c r="M3672" s="578">
        <v>1.7719629570598598</v>
      </c>
      <c r="N3672" s="578">
        <v>1.4052663823652676E-2</v>
      </c>
      <c r="O3672" s="578">
        <v>1.2322511329936423E-2</v>
      </c>
      <c r="P3672" s="578">
        <v>0.70959796394828278</v>
      </c>
      <c r="Q3672" s="578">
        <v>1170.761245727535</v>
      </c>
      <c r="R3672" s="578">
        <v>1.1954976281203875</v>
      </c>
      <c r="S3672" s="578">
        <v>1.8227148174294827E-2</v>
      </c>
      <c r="T3672" s="578">
        <v>7.7894188289064845E-3</v>
      </c>
      <c r="U3672" s="578">
        <v>1.1806791062359099</v>
      </c>
      <c r="V3672" s="578">
        <v>1852.0929234822552</v>
      </c>
      <c r="W3672" s="578">
        <v>1.7719629374908699</v>
      </c>
      <c r="X3672" s="578">
        <v>1.4052663299366901E-2</v>
      </c>
      <c r="Y3672" s="578">
        <v>1.2322511329936423E-2</v>
      </c>
    </row>
    <row r="3673" spans="1:25" x14ac:dyDescent="0.3">
      <c r="A3673" s="310" t="s">
        <v>6080</v>
      </c>
      <c r="B3673" s="310" t="s">
        <v>1697</v>
      </c>
      <c r="C3673" s="310" t="s">
        <v>5578</v>
      </c>
      <c r="D3673" s="36">
        <v>7</v>
      </c>
      <c r="E3673" s="36">
        <v>2020</v>
      </c>
      <c r="F3673" s="578">
        <v>0.73706311703097982</v>
      </c>
      <c r="G3673" s="578">
        <v>1186.2887471516901</v>
      </c>
      <c r="H3673" s="578">
        <v>1.1978569837043875</v>
      </c>
      <c r="I3673" s="578">
        <v>2.0926174454416427E-2</v>
      </c>
      <c r="J3673" s="578">
        <v>7.8927185871483074E-3</v>
      </c>
      <c r="K3673" s="578">
        <v>1.1945655924703025</v>
      </c>
      <c r="L3673" s="578">
        <v>1816.8450075785277</v>
      </c>
      <c r="M3673" s="578">
        <v>1.6952838108321227</v>
      </c>
      <c r="N3673" s="578">
        <v>2.394181967489805E-2</v>
      </c>
      <c r="O3673" s="578">
        <v>1.20880114554893E-2</v>
      </c>
      <c r="P3673" s="578">
        <v>0.73706314310854226</v>
      </c>
      <c r="Q3673" s="578">
        <v>1186.2887471516901</v>
      </c>
      <c r="R3673" s="578">
        <v>1.1978569879705225</v>
      </c>
      <c r="S3673" s="578">
        <v>2.0926174973737902E-2</v>
      </c>
      <c r="T3673" s="578">
        <v>7.8927185362166058E-3</v>
      </c>
      <c r="U3673" s="578">
        <v>1.1945654366310949</v>
      </c>
      <c r="V3673" s="578">
        <v>1816.8450075785277</v>
      </c>
      <c r="W3673" s="578">
        <v>1.6952837978812225</v>
      </c>
      <c r="X3673" s="578">
        <v>2.3941819680127648E-2</v>
      </c>
      <c r="Y3673" s="578">
        <v>1.20880114554893E-2</v>
      </c>
    </row>
    <row r="3674" spans="1:25" x14ac:dyDescent="0.3">
      <c r="A3674" s="310" t="s">
        <v>6081</v>
      </c>
      <c r="B3674" s="310" t="s">
        <v>1697</v>
      </c>
      <c r="C3674" s="310" t="s">
        <v>5578</v>
      </c>
      <c r="D3674" s="36">
        <v>8</v>
      </c>
      <c r="E3674" s="36">
        <v>2020</v>
      </c>
      <c r="F3674" s="578">
        <v>0.69740324098959594</v>
      </c>
      <c r="G3674" s="578">
        <v>1105.8871701558373</v>
      </c>
      <c r="H3674" s="578">
        <v>1.08742991757829</v>
      </c>
      <c r="I3674" s="578">
        <v>1.8429331958562448E-2</v>
      </c>
      <c r="J3674" s="578">
        <v>7.3577801619345903E-3</v>
      </c>
      <c r="K3674" s="578">
        <v>1.0365564472122395</v>
      </c>
      <c r="L3674" s="578">
        <v>1526.1909847259501</v>
      </c>
      <c r="M3674" s="578">
        <v>1.3799079496102373</v>
      </c>
      <c r="N3674" s="578">
        <v>2.1006409807872172E-2</v>
      </c>
      <c r="O3674" s="578">
        <v>1.015418713601924E-2</v>
      </c>
      <c r="P3674" s="578">
        <v>0.69740325092371325</v>
      </c>
      <c r="Q3674" s="578">
        <v>1105.8871701558373</v>
      </c>
      <c r="R3674" s="578">
        <v>1.0874299765631126</v>
      </c>
      <c r="S3674" s="578">
        <v>1.84293314496244E-2</v>
      </c>
      <c r="T3674" s="578">
        <v>7.3577802152916122E-3</v>
      </c>
      <c r="U3674" s="578">
        <v>1.0365564320006562</v>
      </c>
      <c r="V3674" s="578">
        <v>1526.1909847259501</v>
      </c>
      <c r="W3674" s="578">
        <v>1.3799079637161973</v>
      </c>
      <c r="X3674" s="578">
        <v>2.1006409294462423E-2</v>
      </c>
      <c r="Y3674" s="578">
        <v>1.015418713601924E-2</v>
      </c>
    </row>
    <row r="3675" spans="1:25" x14ac:dyDescent="0.3">
      <c r="A3675" s="310" t="s">
        <v>6082</v>
      </c>
      <c r="B3675" s="310" t="s">
        <v>1697</v>
      </c>
      <c r="C3675" s="310" t="s">
        <v>5578</v>
      </c>
      <c r="D3675" s="36">
        <v>9</v>
      </c>
      <c r="E3675" s="36">
        <v>2020</v>
      </c>
      <c r="F3675" s="578">
        <v>0.66765766702462703</v>
      </c>
      <c r="G3675" s="578">
        <v>1045.579118728635</v>
      </c>
      <c r="H3675" s="578">
        <v>1.0046068512950397</v>
      </c>
      <c r="I3675" s="578">
        <v>1.6556718185408149E-2</v>
      </c>
      <c r="J3675" s="578">
        <v>6.9565486264764297E-3</v>
      </c>
      <c r="K3675" s="578">
        <v>1.0287070887738223</v>
      </c>
      <c r="L3675" s="578">
        <v>1478.1285273234</v>
      </c>
      <c r="M3675" s="578">
        <v>1.286685739975985</v>
      </c>
      <c r="N3675" s="578">
        <v>2.8369768941426274E-2</v>
      </c>
      <c r="O3675" s="578">
        <v>9.8344111950912569E-3</v>
      </c>
      <c r="P3675" s="578">
        <v>0.66765765553884593</v>
      </c>
      <c r="Q3675" s="578">
        <v>1045.5791708628299</v>
      </c>
      <c r="R3675" s="578">
        <v>1.0046068765000196</v>
      </c>
      <c r="S3675" s="578">
        <v>1.6556718699575822E-2</v>
      </c>
      <c r="T3675" s="578">
        <v>6.9565486264764297E-3</v>
      </c>
      <c r="U3675" s="578">
        <v>1.0287070369275826</v>
      </c>
      <c r="V3675" s="578">
        <v>1478.1285273234</v>
      </c>
      <c r="W3675" s="578">
        <v>1.2866857318681451</v>
      </c>
      <c r="X3675" s="578">
        <v>2.8369769445665299E-2</v>
      </c>
      <c r="Y3675" s="578">
        <v>9.8344111950912569E-3</v>
      </c>
    </row>
    <row r="3676" spans="1:25" x14ac:dyDescent="0.3">
      <c r="A3676" s="310" t="s">
        <v>6083</v>
      </c>
      <c r="B3676" s="310" t="s">
        <v>1697</v>
      </c>
      <c r="C3676" s="310" t="s">
        <v>5578</v>
      </c>
      <c r="D3676" s="36">
        <v>10</v>
      </c>
      <c r="E3676" s="36">
        <v>2020</v>
      </c>
      <c r="F3676" s="578">
        <v>0.64452235517648093</v>
      </c>
      <c r="G3676" s="578">
        <v>998.67674509684002</v>
      </c>
      <c r="H3676" s="578">
        <v>0.94018901284304268</v>
      </c>
      <c r="I3676" s="578">
        <v>1.51001755925032E-2</v>
      </c>
      <c r="J3676" s="578">
        <v>6.6444819482664227E-3</v>
      </c>
      <c r="K3676" s="578">
        <v>1.0218515632951495</v>
      </c>
      <c r="L3676" s="578">
        <v>1438.0963706970174</v>
      </c>
      <c r="M3676" s="578">
        <v>1.2108849072677275</v>
      </c>
      <c r="N3676" s="578">
        <v>3.3317635904495498E-2</v>
      </c>
      <c r="O3676" s="578">
        <v>9.5680744125274768E-3</v>
      </c>
      <c r="P3676" s="578">
        <v>0.64452230861347903</v>
      </c>
      <c r="Q3676" s="578">
        <v>998.67674509684002</v>
      </c>
      <c r="R3676" s="578">
        <v>0.94018901398946153</v>
      </c>
      <c r="S3676" s="578">
        <v>1.5100175078714475E-2</v>
      </c>
      <c r="T3676" s="578">
        <v>6.6444819482664227E-3</v>
      </c>
      <c r="U3676" s="578">
        <v>1.021851589994617</v>
      </c>
      <c r="V3676" s="578">
        <v>1438.09631856282</v>
      </c>
      <c r="W3676" s="578">
        <v>1.2108848981988525</v>
      </c>
      <c r="X3676" s="578">
        <v>3.3317635935873072E-2</v>
      </c>
      <c r="Y3676" s="578">
        <v>9.5680744658844987E-3</v>
      </c>
    </row>
    <row r="3677" spans="1:25" x14ac:dyDescent="0.3">
      <c r="A3677" s="310" t="s">
        <v>6084</v>
      </c>
      <c r="B3677" s="310" t="s">
        <v>1697</v>
      </c>
      <c r="C3677" s="310" t="s">
        <v>5578</v>
      </c>
      <c r="D3677" s="36">
        <v>11</v>
      </c>
      <c r="E3677" s="36">
        <v>2020</v>
      </c>
      <c r="F3677" s="578">
        <v>0.80908887372504479</v>
      </c>
      <c r="G3677" s="578">
        <v>1138.9484163920026</v>
      </c>
      <c r="H3677" s="578">
        <v>0.95599497124976418</v>
      </c>
      <c r="I3677" s="578">
        <v>1.7382591972288176E-2</v>
      </c>
      <c r="J3677" s="578">
        <v>7.5777439681890667E-3</v>
      </c>
      <c r="K3677" s="578">
        <v>1.0189525804049304</v>
      </c>
      <c r="L3677" s="578">
        <v>1401.3042729695576</v>
      </c>
      <c r="M3677" s="578">
        <v>1.14384437351327</v>
      </c>
      <c r="N3677" s="578">
        <v>3.6956490521636874E-2</v>
      </c>
      <c r="O3677" s="578">
        <v>9.3232881627045537E-3</v>
      </c>
      <c r="P3677" s="578">
        <v>0.80908885354322468</v>
      </c>
      <c r="Q3677" s="578">
        <v>1138.9484163920026</v>
      </c>
      <c r="R3677" s="578">
        <v>0.95599497697821534</v>
      </c>
      <c r="S3677" s="578">
        <v>1.7382591972212376E-2</v>
      </c>
      <c r="T3677" s="578">
        <v>7.5777440215460921E-3</v>
      </c>
      <c r="U3677" s="578">
        <v>1.0189526899931483</v>
      </c>
      <c r="V3677" s="578">
        <v>1401.3042729695576</v>
      </c>
      <c r="W3677" s="578">
        <v>1.1438443623361876</v>
      </c>
      <c r="X3677" s="578">
        <v>3.6956487867731327E-2</v>
      </c>
      <c r="Y3677" s="578">
        <v>9.3232881627045537E-3</v>
      </c>
    </row>
    <row r="3678" spans="1:25" x14ac:dyDescent="0.3">
      <c r="A3678" s="310" t="s">
        <v>6085</v>
      </c>
      <c r="B3678" s="310" t="s">
        <v>1697</v>
      </c>
      <c r="C3678" s="310" t="s">
        <v>5578</v>
      </c>
      <c r="D3678" s="36">
        <v>12</v>
      </c>
      <c r="E3678" s="36">
        <v>2020</v>
      </c>
      <c r="F3678" s="578">
        <v>0.9437346990601998</v>
      </c>
      <c r="G3678" s="578">
        <v>1253.7107480366974</v>
      </c>
      <c r="H3678" s="578">
        <v>0.96892542167597506</v>
      </c>
      <c r="I3678" s="578">
        <v>1.9250005964522601E-2</v>
      </c>
      <c r="J3678" s="578">
        <v>8.3413012131738091E-3</v>
      </c>
      <c r="K3678" s="578">
        <v>1.016124027264895</v>
      </c>
      <c r="L3678" s="578">
        <v>1370.2989947001101</v>
      </c>
      <c r="M3678" s="578">
        <v>1.0883983458414401</v>
      </c>
      <c r="N3678" s="578">
        <v>3.9794211950417449E-2</v>
      </c>
      <c r="O3678" s="578">
        <v>9.1169936786172877E-3</v>
      </c>
      <c r="P3678" s="578">
        <v>0.94373467267373035</v>
      </c>
      <c r="Q3678" s="578">
        <v>1253.7107480366974</v>
      </c>
      <c r="R3678" s="578">
        <v>0.96892542598030929</v>
      </c>
      <c r="S3678" s="578">
        <v>1.9250004387686148E-2</v>
      </c>
      <c r="T3678" s="578">
        <v>8.3413012131738091E-3</v>
      </c>
      <c r="U3678" s="578">
        <v>1.0161240946321719</v>
      </c>
      <c r="V3678" s="578">
        <v>1370.299046834305</v>
      </c>
      <c r="W3678" s="578">
        <v>1.0883983335077825</v>
      </c>
      <c r="X3678" s="578">
        <v>3.9794211421091526E-2</v>
      </c>
      <c r="Y3678" s="578">
        <v>9.1169937319743113E-3</v>
      </c>
    </row>
    <row r="3679" spans="1:25" x14ac:dyDescent="0.3">
      <c r="A3679" s="310" t="s">
        <v>6086</v>
      </c>
      <c r="B3679" s="310" t="s">
        <v>1697</v>
      </c>
      <c r="C3679" s="310" t="s">
        <v>5578</v>
      </c>
      <c r="D3679" s="36">
        <v>13</v>
      </c>
      <c r="E3679" s="36">
        <v>2020</v>
      </c>
      <c r="F3679" s="578">
        <v>0.92611146307728887</v>
      </c>
      <c r="G3679" s="578">
        <v>1228.2205352783151</v>
      </c>
      <c r="H3679" s="578">
        <v>0.92675619445238477</v>
      </c>
      <c r="I3679" s="578">
        <v>2.0047076666817952E-2</v>
      </c>
      <c r="J3679" s="578">
        <v>8.1717106610691738E-3</v>
      </c>
      <c r="K3679" s="578">
        <v>0.98872589731226901</v>
      </c>
      <c r="L3679" s="578">
        <v>1333.5032386779751</v>
      </c>
      <c r="M3679" s="578">
        <v>1.0390894345620507</v>
      </c>
      <c r="N3679" s="578">
        <v>4.0809826500208077E-2</v>
      </c>
      <c r="O3679" s="578">
        <v>8.8721752496591401E-3</v>
      </c>
      <c r="P3679" s="578">
        <v>0.92611146866676053</v>
      </c>
      <c r="Q3679" s="578">
        <v>1228.2205352783151</v>
      </c>
      <c r="R3679" s="578">
        <v>0.92675618923309699</v>
      </c>
      <c r="S3679" s="578">
        <v>2.0047077185457299E-2</v>
      </c>
      <c r="T3679" s="578">
        <v>8.1717106610691738E-3</v>
      </c>
      <c r="U3679" s="578">
        <v>0.9887257247071517</v>
      </c>
      <c r="V3679" s="578">
        <v>1333.50329081217</v>
      </c>
      <c r="W3679" s="578">
        <v>1.0390894264442028</v>
      </c>
      <c r="X3679" s="578">
        <v>4.0809824960281973E-2</v>
      </c>
      <c r="Y3679" s="578">
        <v>8.8721752496591401E-3</v>
      </c>
    </row>
    <row r="3680" spans="1:25" x14ac:dyDescent="0.3">
      <c r="A3680" s="310" t="s">
        <v>6087</v>
      </c>
      <c r="B3680" s="310" t="s">
        <v>1697</v>
      </c>
      <c r="C3680" s="310" t="s">
        <v>5578</v>
      </c>
      <c r="D3680" s="36">
        <v>14</v>
      </c>
      <c r="E3680" s="36">
        <v>2020</v>
      </c>
      <c r="F3680" s="578">
        <v>0.95227558533203627</v>
      </c>
      <c r="G3680" s="578">
        <v>1288.61558659871</v>
      </c>
      <c r="H3680" s="578">
        <v>0.96750138861655854</v>
      </c>
      <c r="I3680" s="578">
        <v>2.1825474415284849E-2</v>
      </c>
      <c r="J3680" s="578">
        <v>8.5735270937827082E-3</v>
      </c>
      <c r="K3680" s="578">
        <v>1.0100944596126145</v>
      </c>
      <c r="L3680" s="578">
        <v>1384.6012687683051</v>
      </c>
      <c r="M3680" s="578">
        <v>1.069529505467619</v>
      </c>
      <c r="N3680" s="578">
        <v>4.2313956903853922E-2</v>
      </c>
      <c r="O3680" s="578">
        <v>9.2121473717270384E-3</v>
      </c>
      <c r="P3680" s="578">
        <v>0.95227565890547694</v>
      </c>
      <c r="Q3680" s="578">
        <v>1288.6155344645149</v>
      </c>
      <c r="R3680" s="578">
        <v>0.96750134693623457</v>
      </c>
      <c r="S3680" s="578">
        <v>2.1825473886186299E-2</v>
      </c>
      <c r="T3680" s="578">
        <v>8.5735270404256846E-3</v>
      </c>
      <c r="U3680" s="578">
        <v>1.0100944589916561</v>
      </c>
      <c r="V3680" s="578">
        <v>1384.6012687683051</v>
      </c>
      <c r="W3680" s="578">
        <v>1.0695294983664381</v>
      </c>
      <c r="X3680" s="578">
        <v>4.2313956927197624E-2</v>
      </c>
      <c r="Y3680" s="578">
        <v>9.2121474202334214E-3</v>
      </c>
    </row>
    <row r="3681" spans="1:25" x14ac:dyDescent="0.3">
      <c r="A3681" s="310" t="s">
        <v>6088</v>
      </c>
      <c r="B3681" s="310" t="s">
        <v>1697</v>
      </c>
      <c r="C3681" s="310" t="s">
        <v>5578</v>
      </c>
      <c r="D3681" s="36">
        <v>15</v>
      </c>
      <c r="E3681" s="36">
        <v>2020</v>
      </c>
      <c r="F3681" s="578">
        <v>0.97885943919468454</v>
      </c>
      <c r="G3681" s="578">
        <v>1347.7890535990327</v>
      </c>
      <c r="H3681" s="578">
        <v>1.0089429091452364</v>
      </c>
      <c r="I3681" s="578">
        <v>2.34438449074332E-2</v>
      </c>
      <c r="J3681" s="578">
        <v>8.9672230145273063E-3</v>
      </c>
      <c r="K3681" s="578">
        <v>1.0312409947662391</v>
      </c>
      <c r="L3681" s="578">
        <v>1433.3149948120074</v>
      </c>
      <c r="M3681" s="578">
        <v>1.0991043890285974</v>
      </c>
      <c r="N3681" s="578">
        <v>4.1941848437393944E-2</v>
      </c>
      <c r="O3681" s="578">
        <v>9.5362591576607231E-3</v>
      </c>
      <c r="P3681" s="578">
        <v>0.97885939821798917</v>
      </c>
      <c r="Q3681" s="578">
        <v>1347.7890535990327</v>
      </c>
      <c r="R3681" s="578">
        <v>1.0089428963577398</v>
      </c>
      <c r="S3681" s="578">
        <v>2.3443846485633878E-2</v>
      </c>
      <c r="T3681" s="578">
        <v>8.9672229611702861E-3</v>
      </c>
      <c r="U3681" s="578">
        <v>1.0312412036955891</v>
      </c>
      <c r="V3681" s="578">
        <v>1433.3149948120074</v>
      </c>
      <c r="W3681" s="578">
        <v>1.0991043737525725</v>
      </c>
      <c r="X3681" s="578">
        <v>4.1941846407856503E-2</v>
      </c>
      <c r="Y3681" s="578">
        <v>9.5362594244458344E-3</v>
      </c>
    </row>
    <row r="3682" spans="1:25" x14ac:dyDescent="0.3">
      <c r="A3682" s="580" t="s">
        <v>6089</v>
      </c>
      <c r="B3682" s="580" t="s">
        <v>1697</v>
      </c>
      <c r="C3682" s="580" t="s">
        <v>5578</v>
      </c>
      <c r="D3682" s="581">
        <v>16</v>
      </c>
      <c r="E3682" s="581">
        <v>2020</v>
      </c>
      <c r="F3682" s="582">
        <v>1.0260525052660963</v>
      </c>
      <c r="G3682" s="582">
        <v>1430.29404322306</v>
      </c>
      <c r="H3682" s="582">
        <v>1.0684592731730211</v>
      </c>
      <c r="I3682" s="582">
        <v>2.5475230099800652E-2</v>
      </c>
      <c r="J3682" s="582">
        <v>9.516169501390925E-3</v>
      </c>
      <c r="K3682" s="582">
        <v>1.0718452942050238</v>
      </c>
      <c r="L3682" s="582">
        <v>1504.5438397725377</v>
      </c>
      <c r="M3682" s="582">
        <v>1.1473313287174249</v>
      </c>
      <c r="N3682" s="582">
        <v>4.2894346463375102E-2</v>
      </c>
      <c r="O3682" s="582">
        <v>1.0010156402131518E-2</v>
      </c>
      <c r="P3682" s="582">
        <v>1.0260524590124527</v>
      </c>
      <c r="Q3682" s="582">
        <v>1430.29404322306</v>
      </c>
      <c r="R3682" s="582">
        <v>1.0684592529569206</v>
      </c>
      <c r="S3682" s="582">
        <v>2.5475228534105502E-2</v>
      </c>
      <c r="T3682" s="582">
        <v>9.516169448033903E-3</v>
      </c>
      <c r="U3682" s="582">
        <v>1.0718454606034094</v>
      </c>
      <c r="V3682" s="582">
        <v>1504.5438397725377</v>
      </c>
      <c r="W3682" s="582">
        <v>1.1473313060045376</v>
      </c>
      <c r="X3682" s="582">
        <v>4.2894347492771545E-2</v>
      </c>
      <c r="Y3682" s="582">
        <v>1.0010155883113218E-2</v>
      </c>
    </row>
    <row r="3683" spans="1:25" x14ac:dyDescent="0.3">
      <c r="A3683" s="310" t="s">
        <v>6090</v>
      </c>
      <c r="B3683" s="310" t="s">
        <v>1697</v>
      </c>
      <c r="C3683" s="310" t="s">
        <v>5578</v>
      </c>
      <c r="D3683" s="36">
        <v>1</v>
      </c>
      <c r="E3683" s="36">
        <v>2030</v>
      </c>
      <c r="F3683" s="578">
        <v>2.0382990384653072</v>
      </c>
      <c r="G3683" s="578">
        <v>6474.097531636553</v>
      </c>
      <c r="H3683" s="578">
        <v>5.8975451513979325</v>
      </c>
      <c r="I3683" s="578">
        <v>4.7855949196067102E-2</v>
      </c>
      <c r="J3683" s="578">
        <v>4.31666419608518E-2</v>
      </c>
      <c r="K3683" s="578">
        <v>1.9548464721368224</v>
      </c>
      <c r="L3683" s="578">
        <v>6313.1025187174428</v>
      </c>
      <c r="M3683" s="578">
        <v>5.7913303608753797</v>
      </c>
      <c r="N3683" s="578">
        <v>3.6627982800685702E-2</v>
      </c>
      <c r="O3683" s="578">
        <v>4.2093202471733024E-2</v>
      </c>
      <c r="P3683" s="578">
        <v>2.038299038469515</v>
      </c>
      <c r="Q3683" s="578">
        <v>6474.097531636553</v>
      </c>
      <c r="R3683" s="578">
        <v>5.8975451259248031</v>
      </c>
      <c r="S3683" s="578">
        <v>4.7855948682808902E-2</v>
      </c>
      <c r="T3683" s="578">
        <v>4.31666419608518E-2</v>
      </c>
      <c r="U3683" s="578">
        <v>1.9548465242919073</v>
      </c>
      <c r="V3683" s="578">
        <v>6313.1025187174428</v>
      </c>
      <c r="W3683" s="578">
        <v>5.7913302766792158</v>
      </c>
      <c r="X3683" s="578">
        <v>3.6627981742640196E-2</v>
      </c>
      <c r="Y3683" s="578">
        <v>4.2093202471733024E-2</v>
      </c>
    </row>
    <row r="3684" spans="1:25" x14ac:dyDescent="0.3">
      <c r="A3684" s="310" t="s">
        <v>6091</v>
      </c>
      <c r="B3684" s="310" t="s">
        <v>1697</v>
      </c>
      <c r="C3684" s="310" t="s">
        <v>5578</v>
      </c>
      <c r="D3684" s="36">
        <v>2</v>
      </c>
      <c r="E3684" s="36">
        <v>2030</v>
      </c>
      <c r="F3684" s="578">
        <v>1.3061160982491775</v>
      </c>
      <c r="G3684" s="578">
        <v>3816.1048291524221</v>
      </c>
      <c r="H3684" s="578">
        <v>3.4629266142552875</v>
      </c>
      <c r="I3684" s="578">
        <v>3.1554243919496579E-2</v>
      </c>
      <c r="J3684" s="578">
        <v>2.5444212466633503E-2</v>
      </c>
      <c r="K3684" s="578">
        <v>1.2902926449778875</v>
      </c>
      <c r="L3684" s="578">
        <v>3770.6274566650322</v>
      </c>
      <c r="M3684" s="578">
        <v>3.5186511800820823</v>
      </c>
      <c r="N3684" s="578">
        <v>2.1401911996614773E-2</v>
      </c>
      <c r="O3684" s="578">
        <v>2.5141003308817675E-2</v>
      </c>
      <c r="P3684" s="578">
        <v>1.3061160460961574</v>
      </c>
      <c r="Q3684" s="578">
        <v>3816.1048291524221</v>
      </c>
      <c r="R3684" s="578">
        <v>3.4629265791918376</v>
      </c>
      <c r="S3684" s="578">
        <v>3.155424286137528E-2</v>
      </c>
      <c r="T3684" s="578">
        <v>2.5444212466633503E-2</v>
      </c>
      <c r="U3684" s="578">
        <v>1.2902925928263775</v>
      </c>
      <c r="V3684" s="578">
        <v>3770.6274566650322</v>
      </c>
      <c r="W3684" s="578">
        <v>3.5186511836218375</v>
      </c>
      <c r="X3684" s="578">
        <v>2.1401912525713326E-2</v>
      </c>
      <c r="Y3684" s="578">
        <v>2.5141002794650025E-2</v>
      </c>
    </row>
    <row r="3685" spans="1:25" x14ac:dyDescent="0.3">
      <c r="A3685" s="310" t="s">
        <v>6092</v>
      </c>
      <c r="B3685" s="310" t="s">
        <v>1697</v>
      </c>
      <c r="C3685" s="310" t="s">
        <v>5578</v>
      </c>
      <c r="D3685" s="36">
        <v>3</v>
      </c>
      <c r="E3685" s="36">
        <v>2030</v>
      </c>
      <c r="F3685" s="578">
        <v>0.70050604018878881</v>
      </c>
      <c r="G3685" s="578">
        <v>2020.9263407389251</v>
      </c>
      <c r="H3685" s="578">
        <v>1.8247265139852926</v>
      </c>
      <c r="I3685" s="578">
        <v>1.2201839691404776E-2</v>
      </c>
      <c r="J3685" s="578">
        <v>1.3474686527236625E-2</v>
      </c>
      <c r="K3685" s="578">
        <v>0.9431830282341005</v>
      </c>
      <c r="L3685" s="578">
        <v>2610.6928278605078</v>
      </c>
      <c r="M3685" s="578">
        <v>2.387661102531025</v>
      </c>
      <c r="N3685" s="578">
        <v>1.699205307242355E-2</v>
      </c>
      <c r="O3685" s="578">
        <v>1.7407030294028375E-2</v>
      </c>
      <c r="P3685" s="578">
        <v>0.70050605571031077</v>
      </c>
      <c r="Q3685" s="578">
        <v>2020.9263407389251</v>
      </c>
      <c r="R3685" s="578">
        <v>1.8247265216317174</v>
      </c>
      <c r="S3685" s="578">
        <v>1.2201839707510426E-2</v>
      </c>
      <c r="T3685" s="578">
        <v>1.3474686527236625E-2</v>
      </c>
      <c r="U3685" s="578">
        <v>0.94318297142607788</v>
      </c>
      <c r="V3685" s="578">
        <v>2610.6928278605078</v>
      </c>
      <c r="W3685" s="578">
        <v>2.3876611241863999</v>
      </c>
      <c r="X3685" s="578">
        <v>1.6992055691768301E-2</v>
      </c>
      <c r="Y3685" s="578">
        <v>1.7407030294028375E-2</v>
      </c>
    </row>
    <row r="3686" spans="1:25" x14ac:dyDescent="0.3">
      <c r="A3686" s="310" t="s">
        <v>6093</v>
      </c>
      <c r="B3686" s="310" t="s">
        <v>1697</v>
      </c>
      <c r="C3686" s="310" t="s">
        <v>5578</v>
      </c>
      <c r="D3686" s="36">
        <v>4</v>
      </c>
      <c r="E3686" s="36">
        <v>2030</v>
      </c>
      <c r="F3686" s="578">
        <v>0.35845870002927377</v>
      </c>
      <c r="G3686" s="578">
        <v>1086.4207369486448</v>
      </c>
      <c r="H3686" s="578">
        <v>1.0023912344733292</v>
      </c>
      <c r="I3686" s="578">
        <v>7.2508923415170994E-3</v>
      </c>
      <c r="J3686" s="578">
        <v>7.2438039060216354E-3</v>
      </c>
      <c r="K3686" s="578">
        <v>0.8182585734934279</v>
      </c>
      <c r="L3686" s="578">
        <v>2217.2321929931577</v>
      </c>
      <c r="M3686" s="578">
        <v>1.9709899003169049</v>
      </c>
      <c r="N3686" s="578">
        <v>1.3864014421036051E-2</v>
      </c>
      <c r="O3686" s="578">
        <v>1.47835875298672E-2</v>
      </c>
      <c r="P3686" s="578">
        <v>0.35845869475230024</v>
      </c>
      <c r="Q3686" s="578">
        <v>1086.4207369486448</v>
      </c>
      <c r="R3686" s="578">
        <v>1.0023912335401879</v>
      </c>
      <c r="S3686" s="578">
        <v>7.2508923269651825E-3</v>
      </c>
      <c r="T3686" s="578">
        <v>7.2438039060216354E-3</v>
      </c>
      <c r="U3686" s="578">
        <v>0.81825860516151216</v>
      </c>
      <c r="V3686" s="578">
        <v>2217.2321929931577</v>
      </c>
      <c r="W3686" s="578">
        <v>1.97098993867363</v>
      </c>
      <c r="X3686" s="578">
        <v>1.3864016511661201E-2</v>
      </c>
      <c r="Y3686" s="578">
        <v>1.47835875298672E-2</v>
      </c>
    </row>
    <row r="3687" spans="1:25" x14ac:dyDescent="0.3">
      <c r="A3687" s="310" t="s">
        <v>6094</v>
      </c>
      <c r="B3687" s="310" t="s">
        <v>1697</v>
      </c>
      <c r="C3687" s="310" t="s">
        <v>5578</v>
      </c>
      <c r="D3687" s="36">
        <v>5</v>
      </c>
      <c r="E3687" s="36">
        <v>2030</v>
      </c>
      <c r="F3687" s="578">
        <v>0.39326417560588756</v>
      </c>
      <c r="G3687" s="578">
        <v>1124.4391492207824</v>
      </c>
      <c r="H3687" s="578">
        <v>1.011222376234548</v>
      </c>
      <c r="I3687" s="578">
        <v>1.250459768842415E-2</v>
      </c>
      <c r="J3687" s="578">
        <v>7.4972920047002792E-3</v>
      </c>
      <c r="K3687" s="578">
        <v>0.74298191462799879</v>
      </c>
      <c r="L3687" s="578">
        <v>1983.1322758992449</v>
      </c>
      <c r="M3687" s="578">
        <v>1.708673152195235</v>
      </c>
      <c r="N3687" s="578">
        <v>1.4016372690510525E-2</v>
      </c>
      <c r="O3687" s="578">
        <v>1.3222722390006849E-2</v>
      </c>
      <c r="P3687" s="578">
        <v>0.39326417032891398</v>
      </c>
      <c r="Q3687" s="578">
        <v>1124.4391492207824</v>
      </c>
      <c r="R3687" s="578">
        <v>1.011222377492685</v>
      </c>
      <c r="S3687" s="578">
        <v>1.2504598214377374E-2</v>
      </c>
      <c r="T3687" s="578">
        <v>7.4972919537685777E-3</v>
      </c>
      <c r="U3687" s="578">
        <v>0.74298190469441239</v>
      </c>
      <c r="V3687" s="578">
        <v>1983.1322758992449</v>
      </c>
      <c r="W3687" s="578">
        <v>1.7086731563079676</v>
      </c>
      <c r="X3687" s="578">
        <v>1.4016373743440124E-2</v>
      </c>
      <c r="Y3687" s="578">
        <v>1.3222721870988524E-2</v>
      </c>
    </row>
    <row r="3688" spans="1:25" x14ac:dyDescent="0.3">
      <c r="A3688" s="310" t="s">
        <v>6095</v>
      </c>
      <c r="B3688" s="310" t="s">
        <v>1697</v>
      </c>
      <c r="C3688" s="310" t="s">
        <v>5578</v>
      </c>
      <c r="D3688" s="36">
        <v>6</v>
      </c>
      <c r="E3688" s="36">
        <v>2030</v>
      </c>
      <c r="F3688" s="578">
        <v>0.41414734716472346</v>
      </c>
      <c r="G3688" s="578">
        <v>1147.2496757507274</v>
      </c>
      <c r="H3688" s="578">
        <v>1.0165215087845323</v>
      </c>
      <c r="I3688" s="578">
        <v>1.5656799190007051E-2</v>
      </c>
      <c r="J3688" s="578">
        <v>7.649386898265215E-3</v>
      </c>
      <c r="K3688" s="578">
        <v>0.68296265650816146</v>
      </c>
      <c r="L3688" s="578">
        <v>1814.2093798319452</v>
      </c>
      <c r="M3688" s="578">
        <v>1.5150748622935775</v>
      </c>
      <c r="N3688" s="578">
        <v>1.32260234679506E-2</v>
      </c>
      <c r="O3688" s="578">
        <v>1.2096425043030899E-2</v>
      </c>
      <c r="P3688" s="578">
        <v>0.41414736284198678</v>
      </c>
      <c r="Q3688" s="578">
        <v>1147.2496757507274</v>
      </c>
      <c r="R3688" s="578">
        <v>1.0165215074543215</v>
      </c>
      <c r="S3688" s="578">
        <v>1.5656798660946401E-2</v>
      </c>
      <c r="T3688" s="578">
        <v>7.649386898265215E-3</v>
      </c>
      <c r="U3688" s="578">
        <v>0.68296266085278001</v>
      </c>
      <c r="V3688" s="578">
        <v>1814.2093798319452</v>
      </c>
      <c r="W3688" s="578">
        <v>1.515074856663805</v>
      </c>
      <c r="X3688" s="578">
        <v>1.3226023462190451E-2</v>
      </c>
      <c r="Y3688" s="578">
        <v>1.2096425043030899E-2</v>
      </c>
    </row>
    <row r="3689" spans="1:25" x14ac:dyDescent="0.3">
      <c r="A3689" s="310" t="s">
        <v>6096</v>
      </c>
      <c r="B3689" s="310" t="s">
        <v>1697</v>
      </c>
      <c r="C3689" s="310" t="s">
        <v>5578</v>
      </c>
      <c r="D3689" s="36">
        <v>7</v>
      </c>
      <c r="E3689" s="36">
        <v>2030</v>
      </c>
      <c r="F3689" s="578">
        <v>0.42806947483869773</v>
      </c>
      <c r="G3689" s="578">
        <v>1162.4629224141399</v>
      </c>
      <c r="H3689" s="578">
        <v>1.02005805554169</v>
      </c>
      <c r="I3689" s="578">
        <v>1.7758255122619897E-2</v>
      </c>
      <c r="J3689" s="578">
        <v>7.7508282556664147E-3</v>
      </c>
      <c r="K3689" s="578">
        <v>0.69670550750292093</v>
      </c>
      <c r="L3689" s="578">
        <v>1778.5236371358201</v>
      </c>
      <c r="M3689" s="578">
        <v>1.4535462380104749</v>
      </c>
      <c r="N3689" s="578">
        <v>2.2060200612031573E-2</v>
      </c>
      <c r="O3689" s="578">
        <v>1.1858463452275175E-2</v>
      </c>
      <c r="P3689" s="578">
        <v>0.42806946956120323</v>
      </c>
      <c r="Q3689" s="578">
        <v>1162.4629224141399</v>
      </c>
      <c r="R3689" s="578">
        <v>1.020058067797281</v>
      </c>
      <c r="S3689" s="578">
        <v>1.7758255138308674E-2</v>
      </c>
      <c r="T3689" s="578">
        <v>7.7508282556664147E-3</v>
      </c>
      <c r="U3689" s="578">
        <v>0.69670549694742023</v>
      </c>
      <c r="V3689" s="578">
        <v>1778.5236371358201</v>
      </c>
      <c r="W3689" s="578">
        <v>1.4535462422209049</v>
      </c>
      <c r="X3689" s="578">
        <v>2.2060201664999071E-2</v>
      </c>
      <c r="Y3689" s="578">
        <v>1.1858463452275175E-2</v>
      </c>
    </row>
    <row r="3690" spans="1:25" x14ac:dyDescent="0.3">
      <c r="A3690" s="310" t="s">
        <v>6097</v>
      </c>
      <c r="B3690" s="310" t="s">
        <v>1697</v>
      </c>
      <c r="C3690" s="310" t="s">
        <v>5578</v>
      </c>
      <c r="D3690" s="36">
        <v>8</v>
      </c>
      <c r="E3690" s="36">
        <v>2030</v>
      </c>
      <c r="F3690" s="578">
        <v>0.40814853363207204</v>
      </c>
      <c r="G3690" s="578">
        <v>1082.7633221944125</v>
      </c>
      <c r="H3690" s="578">
        <v>0.92657689419259448</v>
      </c>
      <c r="I3690" s="578">
        <v>1.5992709482134125E-2</v>
      </c>
      <c r="J3690" s="578">
        <v>7.2194212431592525E-3</v>
      </c>
      <c r="K3690" s="578">
        <v>0.6064386777208215</v>
      </c>
      <c r="L3690" s="578">
        <v>1494.0921808878525</v>
      </c>
      <c r="M3690" s="578">
        <v>1.1911546400460751</v>
      </c>
      <c r="N3690" s="578">
        <v>1.9606545356282326E-2</v>
      </c>
      <c r="O3690" s="578">
        <v>9.9620068164464511E-3</v>
      </c>
      <c r="P3690" s="578">
        <v>0.40814852323178225</v>
      </c>
      <c r="Q3690" s="578">
        <v>1082.7633221944125</v>
      </c>
      <c r="R3690" s="578">
        <v>0.92657688509628522</v>
      </c>
      <c r="S3690" s="578">
        <v>1.5992709476904524E-2</v>
      </c>
      <c r="T3690" s="578">
        <v>7.2194212940909549E-3</v>
      </c>
      <c r="U3690" s="578">
        <v>0.6064386777208215</v>
      </c>
      <c r="V3690" s="578">
        <v>1494.0921808878525</v>
      </c>
      <c r="W3690" s="578">
        <v>1.1911546396895549</v>
      </c>
      <c r="X3690" s="578">
        <v>1.9606545895840027E-2</v>
      </c>
      <c r="Y3690" s="578">
        <v>9.9620068164464511E-3</v>
      </c>
    </row>
    <row r="3691" spans="1:25" x14ac:dyDescent="0.3">
      <c r="A3691" s="310" t="s">
        <v>6098</v>
      </c>
      <c r="B3691" s="310" t="s">
        <v>1697</v>
      </c>
      <c r="C3691" s="310" t="s">
        <v>5578</v>
      </c>
      <c r="D3691" s="36">
        <v>9</v>
      </c>
      <c r="E3691" s="36">
        <v>2030</v>
      </c>
      <c r="F3691" s="578">
        <v>0.39320792565358875</v>
      </c>
      <c r="G3691" s="578">
        <v>1022.9864292144713</v>
      </c>
      <c r="H3691" s="578">
        <v>0.8564645472289002</v>
      </c>
      <c r="I3691" s="578">
        <v>1.4668584616629201E-2</v>
      </c>
      <c r="J3691" s="578">
        <v>6.8208548085143105E-3</v>
      </c>
      <c r="K3691" s="578">
        <v>0.60216770651134255</v>
      </c>
      <c r="L3691" s="578">
        <v>1446.51635487874</v>
      </c>
      <c r="M3691" s="578">
        <v>1.1180232411270425</v>
      </c>
      <c r="N3691" s="578">
        <v>2.5559127408238597E-2</v>
      </c>
      <c r="O3691" s="578">
        <v>9.6447802595017833E-3</v>
      </c>
      <c r="P3691" s="578">
        <v>0.3932079360533573</v>
      </c>
      <c r="Q3691" s="578">
        <v>1022.9864292144713</v>
      </c>
      <c r="R3691" s="578">
        <v>0.85646455057189941</v>
      </c>
      <c r="S3691" s="578">
        <v>1.4668584092760225E-2</v>
      </c>
      <c r="T3691" s="578">
        <v>6.8208548085143105E-3</v>
      </c>
      <c r="U3691" s="578">
        <v>0.60216771675484848</v>
      </c>
      <c r="V3691" s="578">
        <v>1446.51635487874</v>
      </c>
      <c r="W3691" s="578">
        <v>1.1180232721409626</v>
      </c>
      <c r="X3691" s="578">
        <v>2.555912843210225E-2</v>
      </c>
      <c r="Y3691" s="578">
        <v>9.6447802109954003E-3</v>
      </c>
    </row>
    <row r="3692" spans="1:25" x14ac:dyDescent="0.3">
      <c r="A3692" s="310" t="s">
        <v>6099</v>
      </c>
      <c r="B3692" s="310" t="s">
        <v>1697</v>
      </c>
      <c r="C3692" s="310" t="s">
        <v>5578</v>
      </c>
      <c r="D3692" s="36">
        <v>10</v>
      </c>
      <c r="E3692" s="36">
        <v>2030</v>
      </c>
      <c r="F3692" s="578">
        <v>0.38158730113469574</v>
      </c>
      <c r="G3692" s="578">
        <v>976.49381828307901</v>
      </c>
      <c r="H3692" s="578">
        <v>0.80193318800199098</v>
      </c>
      <c r="I3692" s="578">
        <v>1.3638658282502476E-2</v>
      </c>
      <c r="J3692" s="578">
        <v>6.5108598937513272E-3</v>
      </c>
      <c r="K3692" s="578">
        <v>0.59834304167142649</v>
      </c>
      <c r="L3692" s="578">
        <v>1406.9798049926701</v>
      </c>
      <c r="M3692" s="578">
        <v>1.0586596715164982</v>
      </c>
      <c r="N3692" s="578">
        <v>2.9602337697421349E-2</v>
      </c>
      <c r="O3692" s="578">
        <v>9.3811584617166412E-3</v>
      </c>
      <c r="P3692" s="578">
        <v>0.38158732177901278</v>
      </c>
      <c r="Q3692" s="578">
        <v>976.49381828307901</v>
      </c>
      <c r="R3692" s="578">
        <v>0.80193318869911878</v>
      </c>
      <c r="S3692" s="578">
        <v>1.3638658282502476E-2</v>
      </c>
      <c r="T3692" s="578">
        <v>6.5108598937513272E-3</v>
      </c>
      <c r="U3692" s="578">
        <v>0.59834302087501523</v>
      </c>
      <c r="V3692" s="578">
        <v>1406.9797007242773</v>
      </c>
      <c r="W3692" s="578">
        <v>1.0586596672535455</v>
      </c>
      <c r="X3692" s="578">
        <v>2.9602338745765577E-2</v>
      </c>
      <c r="Y3692" s="578">
        <v>9.3811584617166412E-3</v>
      </c>
    </row>
    <row r="3693" spans="1:25" x14ac:dyDescent="0.3">
      <c r="A3693" s="310" t="s">
        <v>6100</v>
      </c>
      <c r="B3693" s="310" t="s">
        <v>1697</v>
      </c>
      <c r="C3693" s="310" t="s">
        <v>5578</v>
      </c>
      <c r="D3693" s="36">
        <v>11</v>
      </c>
      <c r="E3693" s="36">
        <v>2030</v>
      </c>
      <c r="F3693" s="578">
        <v>0.47706704002108746</v>
      </c>
      <c r="G3693" s="578">
        <v>1114.1103146870876</v>
      </c>
      <c r="H3693" s="578">
        <v>0.83562332805217898</v>
      </c>
      <c r="I3693" s="578">
        <v>1.6530592337782399E-2</v>
      </c>
      <c r="J3693" s="578">
        <v>7.4284207948949153E-3</v>
      </c>
      <c r="K3693" s="578">
        <v>0.59776366973276573</v>
      </c>
      <c r="L3693" s="578">
        <v>1371.2212397257474</v>
      </c>
      <c r="M3693" s="578">
        <v>1.0070238861684373</v>
      </c>
      <c r="N3693" s="578">
        <v>3.287099436602145E-2</v>
      </c>
      <c r="O3693" s="578">
        <v>9.1427421624151357E-3</v>
      </c>
      <c r="P3693" s="578">
        <v>0.47706705554521472</v>
      </c>
      <c r="Q3693" s="578">
        <v>1114.1104189554801</v>
      </c>
      <c r="R3693" s="578">
        <v>0.83562333475000095</v>
      </c>
      <c r="S3693" s="578">
        <v>1.6530592327323228E-2</v>
      </c>
      <c r="T3693" s="578">
        <v>7.4284207415378934E-3</v>
      </c>
      <c r="U3693" s="578">
        <v>0.59776366445422902</v>
      </c>
      <c r="V3693" s="578">
        <v>1371.2212397257474</v>
      </c>
      <c r="W3693" s="578">
        <v>1.0070238863411665</v>
      </c>
      <c r="X3693" s="578">
        <v>3.2870993866860425E-2</v>
      </c>
      <c r="Y3693" s="578">
        <v>9.1427421090581121E-3</v>
      </c>
    </row>
    <row r="3694" spans="1:25" x14ac:dyDescent="0.3">
      <c r="A3694" s="310" t="s">
        <v>6101</v>
      </c>
      <c r="B3694" s="310" t="s">
        <v>1697</v>
      </c>
      <c r="C3694" s="310" t="s">
        <v>5578</v>
      </c>
      <c r="D3694" s="36">
        <v>12</v>
      </c>
      <c r="E3694" s="36">
        <v>2030</v>
      </c>
      <c r="F3694" s="578">
        <v>0.55518674925218603</v>
      </c>
      <c r="G3694" s="578">
        <v>1226.6955642700125</v>
      </c>
      <c r="H3694" s="578">
        <v>0.8631846324044542</v>
      </c>
      <c r="I3694" s="578">
        <v>1.8896757485814875E-2</v>
      </c>
      <c r="J3694" s="578">
        <v>8.1791124442436979E-3</v>
      </c>
      <c r="K3694" s="578">
        <v>0.59695795469909241</v>
      </c>
      <c r="L3694" s="578">
        <v>1341.076663970945</v>
      </c>
      <c r="M3694" s="578">
        <v>0.96429067787206024</v>
      </c>
      <c r="N3694" s="578">
        <v>3.5478900640858499E-2</v>
      </c>
      <c r="O3694" s="578">
        <v>8.9417507066779419E-3</v>
      </c>
      <c r="P3694" s="578">
        <v>0.55518674925374922</v>
      </c>
      <c r="Q3694" s="578">
        <v>1226.6955127716001</v>
      </c>
      <c r="R3694" s="578">
        <v>0.86318463663144451</v>
      </c>
      <c r="S3694" s="578">
        <v>1.8896757480585252E-2</v>
      </c>
      <c r="T3694" s="578">
        <v>8.1791124442436979E-3</v>
      </c>
      <c r="U3694" s="578">
        <v>0.59695795966562515</v>
      </c>
      <c r="V3694" s="578">
        <v>1341.076663970945</v>
      </c>
      <c r="W3694" s="578">
        <v>0.96429070202770828</v>
      </c>
      <c r="X3694" s="578">
        <v>3.5478902212465351E-2</v>
      </c>
      <c r="Y3694" s="578">
        <v>8.94175065332092E-3</v>
      </c>
    </row>
    <row r="3695" spans="1:25" x14ac:dyDescent="0.3">
      <c r="A3695" s="310" t="s">
        <v>6102</v>
      </c>
      <c r="B3695" s="310" t="s">
        <v>1697</v>
      </c>
      <c r="C3695" s="310" t="s">
        <v>5578</v>
      </c>
      <c r="D3695" s="36">
        <v>13</v>
      </c>
      <c r="E3695" s="36">
        <v>2030</v>
      </c>
      <c r="F3695" s="578">
        <v>0.5412610225010035</v>
      </c>
      <c r="G3695" s="578">
        <v>1201.9908192952425</v>
      </c>
      <c r="H3695" s="578">
        <v>0.83014487551448202</v>
      </c>
      <c r="I3695" s="578">
        <v>1.9839193706047777E-2</v>
      </c>
      <c r="J3695" s="578">
        <v>8.0143797968048568E-3</v>
      </c>
      <c r="K3695" s="578">
        <v>0.57765870006659226</v>
      </c>
      <c r="L3695" s="578">
        <v>1305.2793757120701</v>
      </c>
      <c r="M3695" s="578">
        <v>0.9244013453709381</v>
      </c>
      <c r="N3695" s="578">
        <v>3.6504559931472579E-2</v>
      </c>
      <c r="O3695" s="578">
        <v>8.7030717889623049E-3</v>
      </c>
      <c r="P3695" s="578">
        <v>0.54126103290181449</v>
      </c>
      <c r="Q3695" s="578">
        <v>1201.9908192952425</v>
      </c>
      <c r="R3695" s="578">
        <v>0.83014487813530446</v>
      </c>
      <c r="S3695" s="578">
        <v>1.9839193186650499E-2</v>
      </c>
      <c r="T3695" s="578">
        <v>8.0143797434478348E-3</v>
      </c>
      <c r="U3695" s="578">
        <v>0.57765870534356556</v>
      </c>
      <c r="V3695" s="578">
        <v>1305.2793757120701</v>
      </c>
      <c r="W3695" s="578">
        <v>0.92440133899363708</v>
      </c>
      <c r="X3695" s="578">
        <v>3.6504558872972326E-2</v>
      </c>
      <c r="Y3695" s="578">
        <v>8.7030717889623049E-3</v>
      </c>
    </row>
    <row r="3696" spans="1:25" x14ac:dyDescent="0.3">
      <c r="A3696" s="310" t="s">
        <v>6103</v>
      </c>
      <c r="B3696" s="310" t="s">
        <v>1697</v>
      </c>
      <c r="C3696" s="310" t="s">
        <v>5578</v>
      </c>
      <c r="D3696" s="36">
        <v>14</v>
      </c>
      <c r="E3696" s="36">
        <v>2030</v>
      </c>
      <c r="F3696" s="578">
        <v>0.55011242492096779</v>
      </c>
      <c r="G3696" s="578">
        <v>1260.46947352091</v>
      </c>
      <c r="H3696" s="578">
        <v>0.86619545808165743</v>
      </c>
      <c r="I3696" s="578">
        <v>2.1018813645393125E-2</v>
      </c>
      <c r="J3696" s="578">
        <v>8.4042890327206445E-3</v>
      </c>
      <c r="K3696" s="578">
        <v>0.58413961865613795</v>
      </c>
      <c r="L3696" s="578">
        <v>1354.7045860290477</v>
      </c>
      <c r="M3696" s="578">
        <v>0.95184767777285062</v>
      </c>
      <c r="N3696" s="578">
        <v>3.7411597505524655E-2</v>
      </c>
      <c r="O3696" s="578">
        <v>9.0326232505807003E-3</v>
      </c>
      <c r="P3696" s="578">
        <v>0.55011243547647792</v>
      </c>
      <c r="Q3696" s="578">
        <v>1260.4694213867151</v>
      </c>
      <c r="R3696" s="578">
        <v>0.86619545494738726</v>
      </c>
      <c r="S3696" s="578">
        <v>2.1018813645393125E-2</v>
      </c>
      <c r="T3696" s="578">
        <v>8.4042887125785094E-3</v>
      </c>
      <c r="U3696" s="578">
        <v>0.58413963448757933</v>
      </c>
      <c r="V3696" s="578">
        <v>1354.7045860290477</v>
      </c>
      <c r="W3696" s="578">
        <v>0.95184768546292975</v>
      </c>
      <c r="X3696" s="578">
        <v>3.7411599062882751E-2</v>
      </c>
      <c r="Y3696" s="578">
        <v>9.0326232020743174E-3</v>
      </c>
    </row>
    <row r="3697" spans="1:25" x14ac:dyDescent="0.3">
      <c r="A3697" s="310" t="s">
        <v>6104</v>
      </c>
      <c r="B3697" s="310" t="s">
        <v>1697</v>
      </c>
      <c r="C3697" s="310" t="s">
        <v>5578</v>
      </c>
      <c r="D3697" s="36">
        <v>15</v>
      </c>
      <c r="E3697" s="36">
        <v>2030</v>
      </c>
      <c r="F3697" s="578">
        <v>0.55987650363082708</v>
      </c>
      <c r="G3697" s="578">
        <v>1317.7775090535449</v>
      </c>
      <c r="H3697" s="578">
        <v>0.90263159832439499</v>
      </c>
      <c r="I3697" s="578">
        <v>2.2067409967500323E-2</v>
      </c>
      <c r="J3697" s="578">
        <v>8.7864069209899701E-3</v>
      </c>
      <c r="K3697" s="578">
        <v>0.59093791827326392</v>
      </c>
      <c r="L3697" s="578">
        <v>1401.8200035095149</v>
      </c>
      <c r="M3697" s="578">
        <v>0.97849279984757054</v>
      </c>
      <c r="N3697" s="578">
        <v>3.6864384648197225E-2</v>
      </c>
      <c r="O3697" s="578">
        <v>9.3467594027363977E-3</v>
      </c>
      <c r="P3697" s="578">
        <v>0.55987651946383177</v>
      </c>
      <c r="Q3697" s="578">
        <v>1317.7775090535449</v>
      </c>
      <c r="R3697" s="578">
        <v>0.90263158343990779</v>
      </c>
      <c r="S3697" s="578">
        <v>2.2067410491369274E-2</v>
      </c>
      <c r="T3697" s="578">
        <v>8.7864069209899701E-3</v>
      </c>
      <c r="U3697" s="578">
        <v>0.59093790243973798</v>
      </c>
      <c r="V3697" s="578">
        <v>1401.8200035095149</v>
      </c>
      <c r="W3697" s="578">
        <v>0.97849281248662878</v>
      </c>
      <c r="X3697" s="578">
        <v>3.6864386666062801E-2</v>
      </c>
      <c r="Y3697" s="578">
        <v>9.3467594027363977E-3</v>
      </c>
    </row>
    <row r="3698" spans="1:25" x14ac:dyDescent="0.3">
      <c r="A3698" s="580" t="s">
        <v>6105</v>
      </c>
      <c r="B3698" s="580" t="s">
        <v>1697</v>
      </c>
      <c r="C3698" s="580" t="s">
        <v>5578</v>
      </c>
      <c r="D3698" s="581">
        <v>16</v>
      </c>
      <c r="E3698" s="581">
        <v>2030</v>
      </c>
      <c r="F3698" s="582">
        <v>0.5824028992578949</v>
      </c>
      <c r="G3698" s="582">
        <v>1397.8268725077273</v>
      </c>
      <c r="H3698" s="582">
        <v>0.9551845004262598</v>
      </c>
      <c r="I3698" s="582">
        <v>2.3247134605677826E-2</v>
      </c>
      <c r="J3698" s="582">
        <v>9.3201307172421331E-3</v>
      </c>
      <c r="K3698" s="582">
        <v>0.6099501523241595</v>
      </c>
      <c r="L3698" s="582">
        <v>1470.879052480055</v>
      </c>
      <c r="M3698" s="582">
        <v>1.0214985236871517</v>
      </c>
      <c r="N3698" s="582">
        <v>3.7162073258362648E-2</v>
      </c>
      <c r="O3698" s="582">
        <v>9.8072160859980183E-3</v>
      </c>
      <c r="P3698" s="582">
        <v>0.58240289894953867</v>
      </c>
      <c r="Q3698" s="582">
        <v>1397.8268725077273</v>
      </c>
      <c r="R3698" s="582">
        <v>0.95518448640984699</v>
      </c>
      <c r="S3698" s="582">
        <v>2.3247135663117001E-2</v>
      </c>
      <c r="T3698" s="582">
        <v>9.3201307172421331E-3</v>
      </c>
      <c r="U3698" s="582">
        <v>0.60995015760165427</v>
      </c>
      <c r="V3698" s="582">
        <v>1470.879052480055</v>
      </c>
      <c r="W3698" s="582">
        <v>1.0214985296745411</v>
      </c>
      <c r="X3698" s="582">
        <v>3.7162076858294271E-2</v>
      </c>
      <c r="Y3698" s="582">
        <v>9.8072160859980165E-3</v>
      </c>
    </row>
    <row r="3699" spans="1:25" x14ac:dyDescent="0.3">
      <c r="A3699" s="61" t="s">
        <v>357</v>
      </c>
      <c r="B3699" s="61" t="s">
        <v>7</v>
      </c>
      <c r="C3699" s="61" t="s">
        <v>38</v>
      </c>
      <c r="D3699" s="36">
        <v>1</v>
      </c>
      <c r="E3699" s="36">
        <v>2012</v>
      </c>
      <c r="F3699" s="578">
        <v>1.3677155951968949</v>
      </c>
      <c r="G3699" s="578">
        <v>2018.632803599035</v>
      </c>
      <c r="H3699" s="578">
        <v>2.0036186995227228</v>
      </c>
      <c r="I3699" s="578">
        <v>2.0391033389766201E-2</v>
      </c>
      <c r="J3699" s="578">
        <v>4.0229693287983474E-2</v>
      </c>
      <c r="K3699" s="578">
        <v>1.4227932102531051</v>
      </c>
      <c r="L3699" s="578">
        <v>2086.6496086120551</v>
      </c>
      <c r="M3699" s="578">
        <v>2.0301503293109477</v>
      </c>
      <c r="N3699" s="578">
        <v>2.0814444320952401E-2</v>
      </c>
      <c r="O3699" s="578">
        <v>4.1585225805950629E-2</v>
      </c>
      <c r="P3699" s="578">
        <v>1.3677157516553551</v>
      </c>
      <c r="Q3699" s="578">
        <v>2018.632803599035</v>
      </c>
      <c r="R3699" s="578">
        <v>2.0036188344480825</v>
      </c>
      <c r="S3699" s="578">
        <v>2.0391034422648998E-2</v>
      </c>
      <c r="T3699" s="578">
        <v>4.0229693287983474E-2</v>
      </c>
      <c r="U3699" s="578">
        <v>1.4227932617867274</v>
      </c>
      <c r="V3699" s="578">
        <v>2086.6496086120551</v>
      </c>
      <c r="W3699" s="578">
        <v>2.0301504233696752</v>
      </c>
      <c r="X3699" s="578">
        <v>2.0814447463332376E-2</v>
      </c>
      <c r="Y3699" s="578">
        <v>4.1585226853688526E-2</v>
      </c>
    </row>
    <row r="3700" spans="1:25" x14ac:dyDescent="0.3">
      <c r="A3700" s="61" t="s">
        <v>358</v>
      </c>
      <c r="B3700" s="61" t="s">
        <v>7</v>
      </c>
      <c r="C3700" s="61" t="s">
        <v>38</v>
      </c>
      <c r="D3700" s="36">
        <v>2</v>
      </c>
      <c r="E3700" s="36">
        <v>2012</v>
      </c>
      <c r="F3700" s="578">
        <v>0.94476335339294137</v>
      </c>
      <c r="G3700" s="578">
        <v>1132.9303220113075</v>
      </c>
      <c r="H3700" s="578">
        <v>1.0635713023972699</v>
      </c>
      <c r="I3700" s="578">
        <v>1.37583180382231E-2</v>
      </c>
      <c r="J3700" s="578">
        <v>2.2578370660388147E-2</v>
      </c>
      <c r="K3700" s="578">
        <v>0.96036468013098231</v>
      </c>
      <c r="L3700" s="578">
        <v>1147.3549092610624</v>
      </c>
      <c r="M3700" s="578">
        <v>1.0723545278209075</v>
      </c>
      <c r="N3700" s="578">
        <v>1.304746478615465E-2</v>
      </c>
      <c r="O3700" s="578">
        <v>2.2865838080178901E-2</v>
      </c>
      <c r="P3700" s="578">
        <v>0.94476340554805649</v>
      </c>
      <c r="Q3700" s="578">
        <v>1132.9303220113075</v>
      </c>
      <c r="R3700" s="578">
        <v>1.0635712119619649</v>
      </c>
      <c r="S3700" s="578">
        <v>1.3758318048871801E-2</v>
      </c>
      <c r="T3700" s="578">
        <v>2.2578370660388147E-2</v>
      </c>
      <c r="U3700" s="578">
        <v>0.96036472110915727</v>
      </c>
      <c r="V3700" s="578">
        <v>1147.3549092610624</v>
      </c>
      <c r="W3700" s="578">
        <v>1.072354506225865</v>
      </c>
      <c r="X3700" s="578">
        <v>1.3047466879015649E-2</v>
      </c>
      <c r="Y3700" s="578">
        <v>2.2865837042142272E-2</v>
      </c>
    </row>
    <row r="3701" spans="1:25" x14ac:dyDescent="0.3">
      <c r="A3701" s="61" t="s">
        <v>359</v>
      </c>
      <c r="B3701" s="61" t="s">
        <v>7</v>
      </c>
      <c r="C3701" s="61" t="s">
        <v>38</v>
      </c>
      <c r="D3701" s="36">
        <v>3</v>
      </c>
      <c r="E3701" s="36">
        <v>2012</v>
      </c>
      <c r="F3701" s="578">
        <v>0.73328698194308994</v>
      </c>
      <c r="G3701" s="578">
        <v>690.07845942179301</v>
      </c>
      <c r="H3701" s="578">
        <v>0.59354728171335069</v>
      </c>
      <c r="I3701" s="578">
        <v>1.0441951204825243E-2</v>
      </c>
      <c r="J3701" s="578">
        <v>1.3752706125766626E-2</v>
      </c>
      <c r="K3701" s="578">
        <v>0.69582573351574173</v>
      </c>
      <c r="L3701" s="578">
        <v>672.14619127909327</v>
      </c>
      <c r="M3701" s="578">
        <v>0.58652462976897324</v>
      </c>
      <c r="N3701" s="578">
        <v>8.4976418934653783E-3</v>
      </c>
      <c r="O3701" s="578">
        <v>1.3395335437962725E-2</v>
      </c>
      <c r="P3701" s="578">
        <v>0.7332870440322945</v>
      </c>
      <c r="Q3701" s="578">
        <v>690.07846991221049</v>
      </c>
      <c r="R3701" s="578">
        <v>0.59354728593704398</v>
      </c>
      <c r="S3701" s="578">
        <v>1.0441951421057621E-2</v>
      </c>
      <c r="T3701" s="578">
        <v>1.3752706125766626E-2</v>
      </c>
      <c r="U3701" s="578">
        <v>0.69582579032851233</v>
      </c>
      <c r="V3701" s="578">
        <v>672.1461804707842</v>
      </c>
      <c r="W3701" s="578">
        <v>0.58652465923175101</v>
      </c>
      <c r="X3701" s="578">
        <v>8.4976420507700701E-3</v>
      </c>
      <c r="Y3701" s="578">
        <v>1.3395335437962725E-2</v>
      </c>
    </row>
    <row r="3702" spans="1:25" x14ac:dyDescent="0.3">
      <c r="A3702" s="61" t="s">
        <v>360</v>
      </c>
      <c r="B3702" s="61" t="s">
        <v>7</v>
      </c>
      <c r="C3702" s="61" t="s">
        <v>38</v>
      </c>
      <c r="D3702" s="36">
        <v>4</v>
      </c>
      <c r="E3702" s="36">
        <v>2012</v>
      </c>
      <c r="F3702" s="578">
        <v>0.66279356053918026</v>
      </c>
      <c r="G3702" s="578">
        <v>542.46137936909952</v>
      </c>
      <c r="H3702" s="578">
        <v>0.43687283193745874</v>
      </c>
      <c r="I3702" s="578">
        <v>9.3364985404301888E-3</v>
      </c>
      <c r="J3702" s="578">
        <v>1.0810815680694424E-2</v>
      </c>
      <c r="K3702" s="578">
        <v>0.56670280241319371</v>
      </c>
      <c r="L3702" s="578">
        <v>529.3834244410192</v>
      </c>
      <c r="M3702" s="578">
        <v>0.42240391216425099</v>
      </c>
      <c r="N3702" s="578">
        <v>5.8735604797182797E-3</v>
      </c>
      <c r="O3702" s="578">
        <v>1.0550170913726675E-2</v>
      </c>
      <c r="P3702" s="578">
        <v>0.66279357047589316</v>
      </c>
      <c r="Q3702" s="578">
        <v>542.46137936909952</v>
      </c>
      <c r="R3702" s="578">
        <v>0.43687279427831499</v>
      </c>
      <c r="S3702" s="578">
        <v>9.3364998989878961E-3</v>
      </c>
      <c r="T3702" s="578">
        <v>1.0810815680694424E-2</v>
      </c>
      <c r="U3702" s="578">
        <v>0.56670279744614005</v>
      </c>
      <c r="V3702" s="578">
        <v>529.3834244410192</v>
      </c>
      <c r="W3702" s="578">
        <v>0.42240390738394673</v>
      </c>
      <c r="X3702" s="578">
        <v>5.8735603307316772E-3</v>
      </c>
      <c r="Y3702" s="578">
        <v>1.0550170913726675E-2</v>
      </c>
    </row>
    <row r="3703" spans="1:25" x14ac:dyDescent="0.3">
      <c r="A3703" s="61" t="s">
        <v>361</v>
      </c>
      <c r="B3703" s="61" t="s">
        <v>7</v>
      </c>
      <c r="C3703" s="61" t="s">
        <v>38</v>
      </c>
      <c r="D3703" s="36">
        <v>5</v>
      </c>
      <c r="E3703" s="36">
        <v>2012</v>
      </c>
      <c r="F3703" s="578">
        <v>0.62277069569654431</v>
      </c>
      <c r="G3703" s="578">
        <v>465.54412396748796</v>
      </c>
      <c r="H3703" s="578">
        <v>0.35561612892464201</v>
      </c>
      <c r="I3703" s="578">
        <v>8.1919023923546722E-3</v>
      </c>
      <c r="J3703" s="578">
        <v>9.2779214416320067E-3</v>
      </c>
      <c r="K3703" s="578">
        <v>0.49425585531492727</v>
      </c>
      <c r="L3703" s="578">
        <v>441.80336443583099</v>
      </c>
      <c r="M3703" s="578">
        <v>0.3302741643492475</v>
      </c>
      <c r="N3703" s="578">
        <v>4.8698542652800773E-3</v>
      </c>
      <c r="O3703" s="578">
        <v>8.8047853350872122E-3</v>
      </c>
      <c r="P3703" s="578">
        <v>0.62277070097195497</v>
      </c>
      <c r="Q3703" s="578">
        <v>465.54412396748796</v>
      </c>
      <c r="R3703" s="578">
        <v>0.3556161300548405</v>
      </c>
      <c r="S3703" s="578">
        <v>8.191903066972369E-3</v>
      </c>
      <c r="T3703" s="578">
        <v>9.277921587151159E-3</v>
      </c>
      <c r="U3703" s="578">
        <v>0.49425583979652277</v>
      </c>
      <c r="V3703" s="578">
        <v>441.80336968103973</v>
      </c>
      <c r="W3703" s="578">
        <v>0.33027418314304624</v>
      </c>
      <c r="X3703" s="578">
        <v>4.8698542578335868E-3</v>
      </c>
      <c r="Y3703" s="578">
        <v>8.8047853835935951E-3</v>
      </c>
    </row>
    <row r="3704" spans="1:25" x14ac:dyDescent="0.3">
      <c r="A3704" s="61" t="s">
        <v>362</v>
      </c>
      <c r="B3704" s="61" t="s">
        <v>7</v>
      </c>
      <c r="C3704" s="61" t="s">
        <v>38</v>
      </c>
      <c r="D3704" s="36">
        <v>6</v>
      </c>
      <c r="E3704" s="36">
        <v>2012</v>
      </c>
      <c r="F3704" s="578">
        <v>0.58913875834339025</v>
      </c>
      <c r="G3704" s="578">
        <v>413.13568751017203</v>
      </c>
      <c r="H3704" s="578">
        <v>0.3009848666903655</v>
      </c>
      <c r="I3704" s="578">
        <v>6.3135834221081178E-3</v>
      </c>
      <c r="J3704" s="578">
        <v>8.2334606073951929E-3</v>
      </c>
      <c r="K3704" s="578">
        <v>0.48499180461366553</v>
      </c>
      <c r="L3704" s="578">
        <v>393.59165604909225</v>
      </c>
      <c r="M3704" s="578">
        <v>0.28103491364405825</v>
      </c>
      <c r="N3704" s="578">
        <v>5.0391200169694096E-3</v>
      </c>
      <c r="O3704" s="578">
        <v>7.8439643790867743E-3</v>
      </c>
      <c r="P3704" s="578">
        <v>0.58913873909865278</v>
      </c>
      <c r="Q3704" s="578">
        <v>413.13570292790678</v>
      </c>
      <c r="R3704" s="578">
        <v>0.30098488179585997</v>
      </c>
      <c r="S3704" s="578">
        <v>6.3135832700330222E-3</v>
      </c>
      <c r="T3704" s="578">
        <v>8.2334606073951929E-3</v>
      </c>
      <c r="U3704" s="578">
        <v>0.48499181454517726</v>
      </c>
      <c r="V3704" s="578">
        <v>393.59165604909225</v>
      </c>
      <c r="W3704" s="578">
        <v>0.28103492138264574</v>
      </c>
      <c r="X3704" s="578">
        <v>5.039119962058667E-3</v>
      </c>
      <c r="Y3704" s="578">
        <v>7.8439643790867743E-3</v>
      </c>
    </row>
    <row r="3705" spans="1:25" x14ac:dyDescent="0.3">
      <c r="A3705" s="61" t="s">
        <v>363</v>
      </c>
      <c r="B3705" s="61" t="s">
        <v>7</v>
      </c>
      <c r="C3705" s="61" t="s">
        <v>38</v>
      </c>
      <c r="D3705" s="36">
        <v>7</v>
      </c>
      <c r="E3705" s="36">
        <v>2012</v>
      </c>
      <c r="F3705" s="578">
        <v>0.52790737823495171</v>
      </c>
      <c r="G3705" s="578">
        <v>368.89155324300077</v>
      </c>
      <c r="H3705" s="578">
        <v>0.26054062338274253</v>
      </c>
      <c r="I3705" s="578">
        <v>5.8847209384869795E-3</v>
      </c>
      <c r="J3705" s="578">
        <v>7.3517129349056571E-3</v>
      </c>
      <c r="K3705" s="578">
        <v>0.49030477732622024</v>
      </c>
      <c r="L3705" s="578">
        <v>365.25463024775149</v>
      </c>
      <c r="M3705" s="578">
        <v>0.25166378284666224</v>
      </c>
      <c r="N3705" s="578">
        <v>5.8966266596106173E-3</v>
      </c>
      <c r="O3705" s="578">
        <v>7.2792279024724797E-3</v>
      </c>
      <c r="P3705" s="578">
        <v>0.52790735215844098</v>
      </c>
      <c r="Q3705" s="578">
        <v>368.89155324300077</v>
      </c>
      <c r="R3705" s="578">
        <v>0.26054063645278747</v>
      </c>
      <c r="S3705" s="578">
        <v>5.8847211036171104E-3</v>
      </c>
      <c r="T3705" s="578">
        <v>7.3517129882626799E-3</v>
      </c>
      <c r="U3705" s="578">
        <v>0.49030480340116805</v>
      </c>
      <c r="V3705" s="578">
        <v>365.25463024775149</v>
      </c>
      <c r="W3705" s="578">
        <v>0.25166379179305826</v>
      </c>
      <c r="X3705" s="578">
        <v>5.8966268766387905E-3</v>
      </c>
      <c r="Y3705" s="578">
        <v>7.2792279000471602E-3</v>
      </c>
    </row>
    <row r="3706" spans="1:25" x14ac:dyDescent="0.3">
      <c r="A3706" s="61" t="s">
        <v>364</v>
      </c>
      <c r="B3706" s="61" t="s">
        <v>7</v>
      </c>
      <c r="C3706" s="61" t="s">
        <v>38</v>
      </c>
      <c r="D3706" s="36">
        <v>8</v>
      </c>
      <c r="E3706" s="36">
        <v>2012</v>
      </c>
      <c r="F3706" s="578">
        <v>0.50385331343761597</v>
      </c>
      <c r="G3706" s="578">
        <v>346.86485163370725</v>
      </c>
      <c r="H3706" s="578">
        <v>0.23191522073163126</v>
      </c>
      <c r="I3706" s="578">
        <v>5.5678001877292101E-3</v>
      </c>
      <c r="J3706" s="578">
        <v>6.9127339011174575E-3</v>
      </c>
      <c r="K3706" s="578">
        <v>0.5157893915642825</v>
      </c>
      <c r="L3706" s="578">
        <v>356.14105256398477</v>
      </c>
      <c r="M3706" s="578">
        <v>0.23589220393417498</v>
      </c>
      <c r="N3706" s="578">
        <v>7.7855212236386164E-3</v>
      </c>
      <c r="O3706" s="578">
        <v>7.0976051744461597E-3</v>
      </c>
      <c r="P3706" s="578">
        <v>0.51281160166935025</v>
      </c>
      <c r="Q3706" s="578">
        <v>348.00597095489445</v>
      </c>
      <c r="R3706" s="578">
        <v>0.2334195176751255</v>
      </c>
      <c r="S3706" s="578">
        <v>5.7780255817002973E-3</v>
      </c>
      <c r="T3706" s="578">
        <v>6.9354757991580557E-3</v>
      </c>
      <c r="U3706" s="578">
        <v>0.51578939560105574</v>
      </c>
      <c r="V3706" s="578">
        <v>356.14105256398477</v>
      </c>
      <c r="W3706" s="578">
        <v>0.23589221895993701</v>
      </c>
      <c r="X3706" s="578">
        <v>7.7855211690310427E-3</v>
      </c>
      <c r="Y3706" s="578">
        <v>7.0976051744461597E-3</v>
      </c>
    </row>
    <row r="3707" spans="1:25" x14ac:dyDescent="0.3">
      <c r="A3707" s="61" t="s">
        <v>365</v>
      </c>
      <c r="B3707" s="61" t="s">
        <v>7</v>
      </c>
      <c r="C3707" s="61" t="s">
        <v>38</v>
      </c>
      <c r="D3707" s="36">
        <v>9</v>
      </c>
      <c r="E3707" s="36">
        <v>2012</v>
      </c>
      <c r="F3707" s="578">
        <v>0.49085679537982152</v>
      </c>
      <c r="G3707" s="578">
        <v>332.64776261647501</v>
      </c>
      <c r="H3707" s="578">
        <v>0.21056904598996529</v>
      </c>
      <c r="I3707" s="578">
        <v>5.3146985445853973E-3</v>
      </c>
      <c r="J3707" s="578">
        <v>6.6293973795836757E-3</v>
      </c>
      <c r="K3707" s="578">
        <v>0.53402566441903287</v>
      </c>
      <c r="L3707" s="578">
        <v>349.18489646911553</v>
      </c>
      <c r="M3707" s="578">
        <v>0.22370478177648051</v>
      </c>
      <c r="N3707" s="578">
        <v>9.2671712560179996E-3</v>
      </c>
      <c r="O3707" s="578">
        <v>6.9589733223741224E-3</v>
      </c>
      <c r="P3707" s="578">
        <v>0.50855219467485757</v>
      </c>
      <c r="Q3707" s="578">
        <v>334.90186278025249</v>
      </c>
      <c r="R3707" s="578">
        <v>0.21354021846976398</v>
      </c>
      <c r="S3707" s="578">
        <v>5.7299191126958197E-3</v>
      </c>
      <c r="T3707" s="578">
        <v>6.6743248365431348E-3</v>
      </c>
      <c r="U3707" s="578">
        <v>0.53402566954130704</v>
      </c>
      <c r="V3707" s="578">
        <v>349.18489138285247</v>
      </c>
      <c r="W3707" s="578">
        <v>0.22370479253549977</v>
      </c>
      <c r="X3707" s="578">
        <v>9.2671715110554751E-3</v>
      </c>
      <c r="Y3707" s="578">
        <v>6.9589733223741224E-3</v>
      </c>
    </row>
    <row r="3708" spans="1:25" x14ac:dyDescent="0.3">
      <c r="A3708" s="61" t="s">
        <v>366</v>
      </c>
      <c r="B3708" s="61" t="s">
        <v>7</v>
      </c>
      <c r="C3708" s="61" t="s">
        <v>38</v>
      </c>
      <c r="D3708" s="36">
        <v>10</v>
      </c>
      <c r="E3708" s="36">
        <v>2012</v>
      </c>
      <c r="F3708" s="578">
        <v>0.48608350563467623</v>
      </c>
      <c r="G3708" s="578">
        <v>322.22037649154601</v>
      </c>
      <c r="H3708" s="578">
        <v>0.195064059641784</v>
      </c>
      <c r="I3708" s="578">
        <v>5.2040307406097421E-3</v>
      </c>
      <c r="J3708" s="578">
        <v>6.4215933258916832E-3</v>
      </c>
      <c r="K3708" s="578">
        <v>0.54533778827176072</v>
      </c>
      <c r="L3708" s="578">
        <v>342.77401034037229</v>
      </c>
      <c r="M3708" s="578">
        <v>0.21345935710966499</v>
      </c>
      <c r="N3708" s="578">
        <v>1.0173693771359158E-2</v>
      </c>
      <c r="O3708" s="578">
        <v>6.8312091558861204E-3</v>
      </c>
      <c r="P3708" s="578">
        <v>0.50523870357779754</v>
      </c>
      <c r="Q3708" s="578">
        <v>324.70995537439921</v>
      </c>
      <c r="R3708" s="578">
        <v>0.19807836213233976</v>
      </c>
      <c r="S3708" s="578">
        <v>5.6924957817917204E-3</v>
      </c>
      <c r="T3708" s="578">
        <v>6.4712077049383218E-3</v>
      </c>
      <c r="U3708" s="578">
        <v>0.54533775691775555</v>
      </c>
      <c r="V3708" s="578">
        <v>342.77401034037229</v>
      </c>
      <c r="W3708" s="578">
        <v>0.213459357806035</v>
      </c>
      <c r="X3708" s="578">
        <v>1.0173694462234055E-2</v>
      </c>
      <c r="Y3708" s="578">
        <v>6.831209315957187E-3</v>
      </c>
    </row>
    <row r="3709" spans="1:25" x14ac:dyDescent="0.3">
      <c r="A3709" s="61" t="s">
        <v>367</v>
      </c>
      <c r="B3709" s="61" t="s">
        <v>7</v>
      </c>
      <c r="C3709" s="61" t="s">
        <v>38</v>
      </c>
      <c r="D3709" s="36">
        <v>11</v>
      </c>
      <c r="E3709" s="36">
        <v>2012</v>
      </c>
      <c r="F3709" s="578">
        <v>0.49130826087768226</v>
      </c>
      <c r="G3709" s="578">
        <v>314.94802697499551</v>
      </c>
      <c r="H3709" s="578">
        <v>0.18452117925941475</v>
      </c>
      <c r="I3709" s="578">
        <v>5.2616267116529E-3</v>
      </c>
      <c r="J3709" s="578">
        <v>6.27665722762079E-3</v>
      </c>
      <c r="K3709" s="578">
        <v>0.54540342274559794</v>
      </c>
      <c r="L3709" s="578">
        <v>333.22870159149102</v>
      </c>
      <c r="M3709" s="578">
        <v>0.20262912522836449</v>
      </c>
      <c r="N3709" s="578">
        <v>1.01528669391276E-2</v>
      </c>
      <c r="O3709" s="578">
        <v>6.640980912682907E-3</v>
      </c>
      <c r="P3709" s="578">
        <v>0.50421025088579019</v>
      </c>
      <c r="Q3709" s="578">
        <v>317.11051702499373</v>
      </c>
      <c r="R3709" s="578">
        <v>0.18624300171237898</v>
      </c>
      <c r="S3709" s="578">
        <v>5.654524127142695E-3</v>
      </c>
      <c r="T3709" s="578">
        <v>6.319754398039848E-3</v>
      </c>
      <c r="U3709" s="578">
        <v>0.5454034187093455</v>
      </c>
      <c r="V3709" s="578">
        <v>333.22870667775425</v>
      </c>
      <c r="W3709" s="578">
        <v>0.20262912293431576</v>
      </c>
      <c r="X3709" s="578">
        <v>1.0152867443518196E-2</v>
      </c>
      <c r="Y3709" s="578">
        <v>6.640980912682907E-3</v>
      </c>
    </row>
    <row r="3710" spans="1:25" x14ac:dyDescent="0.3">
      <c r="A3710" s="61" t="s">
        <v>368</v>
      </c>
      <c r="B3710" s="61" t="s">
        <v>7</v>
      </c>
      <c r="C3710" s="61" t="s">
        <v>38</v>
      </c>
      <c r="D3710" s="36">
        <v>12</v>
      </c>
      <c r="E3710" s="36">
        <v>2012</v>
      </c>
      <c r="F3710" s="578">
        <v>0.49932102454184196</v>
      </c>
      <c r="G3710" s="578">
        <v>310.56498241424504</v>
      </c>
      <c r="H3710" s="578">
        <v>0.17688293451404474</v>
      </c>
      <c r="I3710" s="578">
        <v>5.3395260663743676E-3</v>
      </c>
      <c r="J3710" s="578">
        <v>6.1893081244003599E-3</v>
      </c>
      <c r="K3710" s="578">
        <v>0.54377988577029557</v>
      </c>
      <c r="L3710" s="578">
        <v>325.85172716776503</v>
      </c>
      <c r="M3710" s="578">
        <v>0.19265334029326625</v>
      </c>
      <c r="N3710" s="578">
        <v>9.3235454663347875E-3</v>
      </c>
      <c r="O3710" s="578">
        <v>6.4939611911540799E-3</v>
      </c>
      <c r="P3710" s="578">
        <v>0.50983768762332171</v>
      </c>
      <c r="Q3710" s="578">
        <v>313.10359350840201</v>
      </c>
      <c r="R3710" s="578">
        <v>0.17868950741982775</v>
      </c>
      <c r="S3710" s="578">
        <v>5.5913405584343875E-3</v>
      </c>
      <c r="T3710" s="578">
        <v>6.2399015805567571E-3</v>
      </c>
      <c r="U3710" s="578">
        <v>0.54377988546141831</v>
      </c>
      <c r="V3710" s="578">
        <v>325.85172716776503</v>
      </c>
      <c r="W3710" s="578">
        <v>0.19265333027548548</v>
      </c>
      <c r="X3710" s="578">
        <v>9.3235455788847725E-3</v>
      </c>
      <c r="Y3710" s="578">
        <v>6.4939612445111027E-3</v>
      </c>
    </row>
    <row r="3711" spans="1:25" x14ac:dyDescent="0.3">
      <c r="A3711" s="61" t="s">
        <v>369</v>
      </c>
      <c r="B3711" s="61" t="s">
        <v>7</v>
      </c>
      <c r="C3711" s="61" t="s">
        <v>38</v>
      </c>
      <c r="D3711" s="36">
        <v>13</v>
      </c>
      <c r="E3711" s="36">
        <v>2012</v>
      </c>
      <c r="F3711" s="578">
        <v>0.51045358920033301</v>
      </c>
      <c r="G3711" s="578">
        <v>308.78121852874727</v>
      </c>
      <c r="H3711" s="578">
        <v>0.17169524859461124</v>
      </c>
      <c r="I3711" s="578">
        <v>5.4411422796647423E-3</v>
      </c>
      <c r="J3711" s="578">
        <v>6.1537589208455722E-3</v>
      </c>
      <c r="K3711" s="578">
        <v>0.54479701049301776</v>
      </c>
      <c r="L3711" s="578">
        <v>320.61104265848752</v>
      </c>
      <c r="M3711" s="578">
        <v>0.18509465987547902</v>
      </c>
      <c r="N3711" s="578">
        <v>8.8142211871892508E-3</v>
      </c>
      <c r="O3711" s="578">
        <v>6.3895225054390378E-3</v>
      </c>
      <c r="P3711" s="578">
        <v>0.51452903757416324</v>
      </c>
      <c r="Q3711" s="578">
        <v>309.76459630330351</v>
      </c>
      <c r="R3711" s="578">
        <v>0.1723952554038985</v>
      </c>
      <c r="S3711" s="578">
        <v>5.5387040963334232E-3</v>
      </c>
      <c r="T3711" s="578">
        <v>6.1733592350113478E-3</v>
      </c>
      <c r="U3711" s="578">
        <v>0.54479702756778625</v>
      </c>
      <c r="V3711" s="578">
        <v>320.61104265848752</v>
      </c>
      <c r="W3711" s="578">
        <v>0.18509465698055724</v>
      </c>
      <c r="X3711" s="578">
        <v>8.8142212371546107E-3</v>
      </c>
      <c r="Y3711" s="578">
        <v>6.3895225054390378E-3</v>
      </c>
    </row>
    <row r="3712" spans="1:25" x14ac:dyDescent="0.3">
      <c r="A3712" s="61" t="s">
        <v>370</v>
      </c>
      <c r="B3712" s="61" t="s">
        <v>7</v>
      </c>
      <c r="C3712" s="61" t="s">
        <v>38</v>
      </c>
      <c r="D3712" s="36">
        <v>14</v>
      </c>
      <c r="E3712" s="36">
        <v>2012</v>
      </c>
      <c r="F3712" s="578">
        <v>0.52972943828570795</v>
      </c>
      <c r="G3712" s="578">
        <v>310.43390560150101</v>
      </c>
      <c r="H3712" s="578">
        <v>0.16995014914952325</v>
      </c>
      <c r="I3712" s="578">
        <v>5.6360152402703499E-3</v>
      </c>
      <c r="J3712" s="578">
        <v>6.1866938000700077E-3</v>
      </c>
      <c r="K3712" s="578">
        <v>0.56273680294362771</v>
      </c>
      <c r="L3712" s="578">
        <v>322.47285938262871</v>
      </c>
      <c r="M3712" s="578">
        <v>0.18235943943636748</v>
      </c>
      <c r="N3712" s="578">
        <v>8.5944989710355843E-3</v>
      </c>
      <c r="O3712" s="578">
        <v>6.4266246578578504E-3</v>
      </c>
      <c r="P3712" s="578">
        <v>0.52972940646760425</v>
      </c>
      <c r="Q3712" s="578">
        <v>310.43390560150101</v>
      </c>
      <c r="R3712" s="578">
        <v>0.16995014772980199</v>
      </c>
      <c r="S3712" s="578">
        <v>5.6360151739909227E-3</v>
      </c>
      <c r="T3712" s="578">
        <v>6.1866938000700077E-3</v>
      </c>
      <c r="U3712" s="578">
        <v>0.56273679735517101</v>
      </c>
      <c r="V3712" s="578">
        <v>322.472864468892</v>
      </c>
      <c r="W3712" s="578">
        <v>0.18235943685946598</v>
      </c>
      <c r="X3712" s="578">
        <v>8.5944991793667179E-3</v>
      </c>
      <c r="Y3712" s="578">
        <v>6.4266247112148723E-3</v>
      </c>
    </row>
    <row r="3713" spans="1:25" x14ac:dyDescent="0.3">
      <c r="A3713" s="61" t="s">
        <v>371</v>
      </c>
      <c r="B3713" s="61" t="s">
        <v>7</v>
      </c>
      <c r="C3713" s="61" t="s">
        <v>38</v>
      </c>
      <c r="D3713" s="36">
        <v>15</v>
      </c>
      <c r="E3713" s="36">
        <v>2012</v>
      </c>
      <c r="F3713" s="578">
        <v>0.57124543577194165</v>
      </c>
      <c r="G3713" s="578">
        <v>319.87119706471725</v>
      </c>
      <c r="H3713" s="578">
        <v>0.175161652235298</v>
      </c>
      <c r="I3713" s="578">
        <v>6.0791987823639159E-3</v>
      </c>
      <c r="J3713" s="578">
        <v>6.3747723906999393E-3</v>
      </c>
      <c r="K3713" s="578">
        <v>0.60071526451341073</v>
      </c>
      <c r="L3713" s="578">
        <v>330.97821521758999</v>
      </c>
      <c r="M3713" s="578">
        <v>0.18662816911789024</v>
      </c>
      <c r="N3713" s="578">
        <v>8.5351180377983768E-3</v>
      </c>
      <c r="O3713" s="578">
        <v>6.5961256914306371E-3</v>
      </c>
      <c r="P3713" s="578">
        <v>0.57124548761764005</v>
      </c>
      <c r="Q3713" s="578">
        <v>319.87119706471725</v>
      </c>
      <c r="R3713" s="578">
        <v>0.17516163697837275</v>
      </c>
      <c r="S3713" s="578">
        <v>6.0791985262653673E-3</v>
      </c>
      <c r="T3713" s="578">
        <v>6.3747723906999393E-3</v>
      </c>
      <c r="U3713" s="578">
        <v>0.60071528065894075</v>
      </c>
      <c r="V3713" s="578">
        <v>330.97821521758999</v>
      </c>
      <c r="W3713" s="578">
        <v>0.18662813458286076</v>
      </c>
      <c r="X3713" s="578">
        <v>8.5351183025371095E-3</v>
      </c>
      <c r="Y3713" s="578">
        <v>6.5961257957193632E-3</v>
      </c>
    </row>
    <row r="3714" spans="1:25" x14ac:dyDescent="0.3">
      <c r="A3714" s="580" t="s">
        <v>372</v>
      </c>
      <c r="B3714" s="580" t="s">
        <v>7</v>
      </c>
      <c r="C3714" s="580" t="s">
        <v>38</v>
      </c>
      <c r="D3714" s="581">
        <v>16</v>
      </c>
      <c r="E3714" s="581">
        <v>2012</v>
      </c>
      <c r="F3714" s="582">
        <v>0.62826300376158828</v>
      </c>
      <c r="G3714" s="582">
        <v>337.08434359232524</v>
      </c>
      <c r="H3714" s="582">
        <v>0.18866291727605675</v>
      </c>
      <c r="I3714" s="582">
        <v>7.1475328007105975E-3</v>
      </c>
      <c r="J3714" s="582">
        <v>6.717818798885368E-3</v>
      </c>
      <c r="K3714" s="582">
        <v>0.65179338727588698</v>
      </c>
      <c r="L3714" s="582">
        <v>345.47670650482127</v>
      </c>
      <c r="M3714" s="582">
        <v>0.19813925697690102</v>
      </c>
      <c r="N3714" s="582">
        <v>9.1466933572898045E-3</v>
      </c>
      <c r="O3714" s="582">
        <v>6.8850733756941401E-3</v>
      </c>
      <c r="P3714" s="582">
        <v>0.6282629786158882</v>
      </c>
      <c r="Q3714" s="582">
        <v>337.08434359232524</v>
      </c>
      <c r="R3714" s="582">
        <v>0.18866290119831275</v>
      </c>
      <c r="S3714" s="582">
        <v>7.1475328083844582E-3</v>
      </c>
      <c r="T3714" s="582">
        <v>6.7178189007487728E-3</v>
      </c>
      <c r="U3714" s="582">
        <v>0.65179339783190848</v>
      </c>
      <c r="V3714" s="582">
        <v>345.47670650482127</v>
      </c>
      <c r="W3714" s="582">
        <v>0.19813927349302152</v>
      </c>
      <c r="X3714" s="582">
        <v>9.1466931424595884E-3</v>
      </c>
      <c r="Y3714" s="582">
        <v>6.8850733247624377E-3</v>
      </c>
    </row>
    <row r="3715" spans="1:25" x14ac:dyDescent="0.3">
      <c r="A3715" s="61" t="s">
        <v>373</v>
      </c>
      <c r="B3715" s="61" t="s">
        <v>7</v>
      </c>
      <c r="C3715" s="61" t="s">
        <v>38</v>
      </c>
      <c r="D3715" s="36">
        <v>1</v>
      </c>
      <c r="E3715" s="36">
        <v>2020</v>
      </c>
      <c r="F3715" s="578">
        <v>0.22268442732558896</v>
      </c>
      <c r="G3715" s="578">
        <v>1731.0792503356874</v>
      </c>
      <c r="H3715" s="578">
        <v>0.50841856407350816</v>
      </c>
      <c r="I3715" s="578">
        <v>1.588364339196835E-2</v>
      </c>
      <c r="J3715" s="578">
        <v>1.1517385307039701E-2</v>
      </c>
      <c r="K3715" s="578">
        <v>0.23247281444748949</v>
      </c>
      <c r="L3715" s="578">
        <v>1790.0172818501749</v>
      </c>
      <c r="M3715" s="578">
        <v>0.51358840642327153</v>
      </c>
      <c r="N3715" s="578">
        <v>1.6097984553804602E-2</v>
      </c>
      <c r="O3715" s="578">
        <v>1.1909503227798202E-2</v>
      </c>
      <c r="P3715" s="578">
        <v>0.22268443780328048</v>
      </c>
      <c r="Q3715" s="578">
        <v>1731.0792503356874</v>
      </c>
      <c r="R3715" s="578">
        <v>0.50841851654574022</v>
      </c>
      <c r="S3715" s="578">
        <v>1.5883643900906425E-2</v>
      </c>
      <c r="T3715" s="578">
        <v>1.1517384264152452E-2</v>
      </c>
      <c r="U3715" s="578">
        <v>0.23247283493652976</v>
      </c>
      <c r="V3715" s="578">
        <v>1790.0171775817826</v>
      </c>
      <c r="W3715" s="578">
        <v>0.513588543256143</v>
      </c>
      <c r="X3715" s="578">
        <v>1.6097984035165252E-2</v>
      </c>
      <c r="Y3715" s="578">
        <v>1.1909503227798202E-2</v>
      </c>
    </row>
    <row r="3716" spans="1:25" x14ac:dyDescent="0.3">
      <c r="A3716" s="61" t="s">
        <v>374</v>
      </c>
      <c r="B3716" s="61" t="s">
        <v>7</v>
      </c>
      <c r="C3716" s="61" t="s">
        <v>38</v>
      </c>
      <c r="D3716" s="36">
        <v>2</v>
      </c>
      <c r="E3716" s="36">
        <v>2020</v>
      </c>
      <c r="F3716" s="578">
        <v>0.16481261299675926</v>
      </c>
      <c r="G3716" s="578">
        <v>968.91009807586533</v>
      </c>
      <c r="H3716" s="578">
        <v>0.26837788154746972</v>
      </c>
      <c r="I3716" s="578">
        <v>9.5824537243439957E-3</v>
      </c>
      <c r="J3716" s="578">
        <v>6.4464396224745198E-3</v>
      </c>
      <c r="K3716" s="578">
        <v>0.16666838556099101</v>
      </c>
      <c r="L3716" s="578">
        <v>980.72647444407073</v>
      </c>
      <c r="M3716" s="578">
        <v>0.26952488128154051</v>
      </c>
      <c r="N3716" s="578">
        <v>9.3918560970299332E-3</v>
      </c>
      <c r="O3716" s="578">
        <v>6.5250588571264673E-3</v>
      </c>
      <c r="P3716" s="578">
        <v>0.164812633719468</v>
      </c>
      <c r="Q3716" s="578">
        <v>968.91010824839191</v>
      </c>
      <c r="R3716" s="578">
        <v>0.268377898240032</v>
      </c>
      <c r="S3716" s="578">
        <v>9.5824549792193139E-3</v>
      </c>
      <c r="T3716" s="578">
        <v>6.4464397752696271E-3</v>
      </c>
      <c r="U3716" s="578">
        <v>0.16666838020588598</v>
      </c>
      <c r="V3716" s="578">
        <v>980.72644933064601</v>
      </c>
      <c r="W3716" s="578">
        <v>0.26952492902698022</v>
      </c>
      <c r="X3716" s="578">
        <v>9.3918559445000903E-3</v>
      </c>
      <c r="Y3716" s="578">
        <v>6.5250588061947648E-3</v>
      </c>
    </row>
    <row r="3717" spans="1:25" x14ac:dyDescent="0.3">
      <c r="A3717" s="61" t="s">
        <v>375</v>
      </c>
      <c r="B3717" s="61" t="s">
        <v>7</v>
      </c>
      <c r="C3717" s="61" t="s">
        <v>38</v>
      </c>
      <c r="D3717" s="36">
        <v>3</v>
      </c>
      <c r="E3717" s="36">
        <v>2020</v>
      </c>
      <c r="F3717" s="578">
        <v>0.135876716737584</v>
      </c>
      <c r="G3717" s="578">
        <v>587.82484467824247</v>
      </c>
      <c r="H3717" s="578">
        <v>0.14835768593820775</v>
      </c>
      <c r="I3717" s="578">
        <v>6.4318542016887151E-3</v>
      </c>
      <c r="J3717" s="578">
        <v>3.9109705940063525E-3</v>
      </c>
      <c r="K3717" s="578">
        <v>0.12635730451223948</v>
      </c>
      <c r="L3717" s="578">
        <v>571.63524119059207</v>
      </c>
      <c r="M3717" s="578">
        <v>0.14584441239518675</v>
      </c>
      <c r="N3717" s="578">
        <v>5.6819811990938673E-3</v>
      </c>
      <c r="O3717" s="578">
        <v>3.8032539026365401E-3</v>
      </c>
      <c r="P3717" s="578">
        <v>0.1358767009439055</v>
      </c>
      <c r="Q3717" s="578">
        <v>587.82482910156227</v>
      </c>
      <c r="R3717" s="578">
        <v>0.14835770090091152</v>
      </c>
      <c r="S3717" s="578">
        <v>6.4318543740190127E-3</v>
      </c>
      <c r="T3717" s="578">
        <v>3.9109704909302849E-3</v>
      </c>
      <c r="U3717" s="578">
        <v>0.12635729931235526</v>
      </c>
      <c r="V3717" s="578">
        <v>571.63523133595754</v>
      </c>
      <c r="W3717" s="578">
        <v>0.14584442566714001</v>
      </c>
      <c r="X3717" s="578">
        <v>5.6819809478459559E-3</v>
      </c>
      <c r="Y3717" s="578">
        <v>3.80325390506186E-3</v>
      </c>
    </row>
    <row r="3718" spans="1:25" x14ac:dyDescent="0.3">
      <c r="A3718" s="61" t="s">
        <v>376</v>
      </c>
      <c r="B3718" s="61" t="s">
        <v>7</v>
      </c>
      <c r="C3718" s="61" t="s">
        <v>38</v>
      </c>
      <c r="D3718" s="36">
        <v>4</v>
      </c>
      <c r="E3718" s="36">
        <v>2020</v>
      </c>
      <c r="F3718" s="578">
        <v>0.12623134042365275</v>
      </c>
      <c r="G3718" s="578">
        <v>460.79673401514651</v>
      </c>
      <c r="H3718" s="578">
        <v>0.1083508928196955</v>
      </c>
      <c r="I3718" s="578">
        <v>5.3816567020514077E-3</v>
      </c>
      <c r="J3718" s="578">
        <v>3.0658135328849273E-3</v>
      </c>
      <c r="K3718" s="578">
        <v>0.10279081880959254</v>
      </c>
      <c r="L3718" s="578">
        <v>449.36844857533754</v>
      </c>
      <c r="M3718" s="578">
        <v>0.10359424509109243</v>
      </c>
      <c r="N3718" s="578">
        <v>3.8544780175395004E-3</v>
      </c>
      <c r="O3718" s="578">
        <v>2.9897794120188272E-3</v>
      </c>
      <c r="P3718" s="578">
        <v>0.12623134562442251</v>
      </c>
      <c r="Q3718" s="578">
        <v>460.79672876993777</v>
      </c>
      <c r="R3718" s="578">
        <v>0.10835089885373826</v>
      </c>
      <c r="S3718" s="578">
        <v>5.3816568049569425E-3</v>
      </c>
      <c r="T3718" s="578">
        <v>3.0658133776644949E-3</v>
      </c>
      <c r="U3718" s="578">
        <v>0.10279080115326847</v>
      </c>
      <c r="V3718" s="578">
        <v>449.36845397949202</v>
      </c>
      <c r="W3718" s="578">
        <v>0.10359424931433074</v>
      </c>
      <c r="X3718" s="578">
        <v>3.8544780170658025E-3</v>
      </c>
      <c r="Y3718" s="578">
        <v>2.989779516307555E-3</v>
      </c>
    </row>
    <row r="3719" spans="1:25" x14ac:dyDescent="0.3">
      <c r="A3719" s="61" t="s">
        <v>377</v>
      </c>
      <c r="B3719" s="61" t="s">
        <v>7</v>
      </c>
      <c r="C3719" s="61" t="s">
        <v>38</v>
      </c>
      <c r="D3719" s="36">
        <v>5</v>
      </c>
      <c r="E3719" s="36">
        <v>2020</v>
      </c>
      <c r="F3719" s="578">
        <v>0.120088397107939</v>
      </c>
      <c r="G3719" s="578">
        <v>394.89623228708848</v>
      </c>
      <c r="H3719" s="578">
        <v>8.7582099132153673E-2</v>
      </c>
      <c r="I3719" s="578">
        <v>4.6425798527707143E-3</v>
      </c>
      <c r="J3719" s="578">
        <v>2.6273586760604873E-3</v>
      </c>
      <c r="K3719" s="578">
        <v>9.1011318921812717E-2</v>
      </c>
      <c r="L3719" s="578">
        <v>376.20852756500199</v>
      </c>
      <c r="M3719" s="578">
        <v>8.1132664611383576E-2</v>
      </c>
      <c r="N3719" s="578">
        <v>3.1727260011677979E-3</v>
      </c>
      <c r="O3719" s="578">
        <v>2.5030255177019428E-3</v>
      </c>
      <c r="P3719" s="578">
        <v>0.12008841270790474</v>
      </c>
      <c r="Q3719" s="578">
        <v>394.89624802271476</v>
      </c>
      <c r="R3719" s="578">
        <v>8.7582100831847698E-2</v>
      </c>
      <c r="S3719" s="578">
        <v>4.642579805306463E-3</v>
      </c>
      <c r="T3719" s="578">
        <v>2.6273586760604878E-3</v>
      </c>
      <c r="U3719" s="578">
        <v>9.1011325402054838E-2</v>
      </c>
      <c r="V3719" s="578">
        <v>376.20851723353024</v>
      </c>
      <c r="W3719" s="578">
        <v>8.1132673108337827E-2</v>
      </c>
      <c r="X3719" s="578">
        <v>3.1727261581124774E-3</v>
      </c>
      <c r="Y3719" s="578">
        <v>2.5030254655575802E-3</v>
      </c>
    </row>
    <row r="3720" spans="1:25" x14ac:dyDescent="0.3">
      <c r="A3720" s="61" t="s">
        <v>378</v>
      </c>
      <c r="B3720" s="61" t="s">
        <v>7</v>
      </c>
      <c r="C3720" s="61" t="s">
        <v>38</v>
      </c>
      <c r="D3720" s="36">
        <v>6</v>
      </c>
      <c r="E3720" s="36">
        <v>2020</v>
      </c>
      <c r="F3720" s="578">
        <v>0.11374404959659501</v>
      </c>
      <c r="G3720" s="578">
        <v>350.55202992757097</v>
      </c>
      <c r="H3720" s="578">
        <v>7.3579761846000707E-2</v>
      </c>
      <c r="I3720" s="578">
        <v>3.7683363336498072E-3</v>
      </c>
      <c r="J3720" s="578">
        <v>2.3323248048351727E-3</v>
      </c>
      <c r="K3720" s="578">
        <v>9.1342592203100509E-2</v>
      </c>
      <c r="L3720" s="578">
        <v>334.9252225557957</v>
      </c>
      <c r="M3720" s="578">
        <v>6.8805927752236998E-2</v>
      </c>
      <c r="N3720" s="578">
        <v>3.0929798350409002E-3</v>
      </c>
      <c r="O3720" s="578">
        <v>2.2283535181486474E-3</v>
      </c>
      <c r="P3720" s="578">
        <v>0.11374406523578251</v>
      </c>
      <c r="Q3720" s="578">
        <v>350.55204041798845</v>
      </c>
      <c r="R3720" s="578">
        <v>7.3579763545997851E-2</v>
      </c>
      <c r="S3720" s="578">
        <v>3.7683369067262103E-3</v>
      </c>
      <c r="T3720" s="578">
        <v>2.3323248048351727E-3</v>
      </c>
      <c r="U3720" s="578">
        <v>9.1342590029649728E-2</v>
      </c>
      <c r="V3720" s="578">
        <v>334.92523272832199</v>
      </c>
      <c r="W3720" s="578">
        <v>6.8805938057569876E-2</v>
      </c>
      <c r="X3720" s="578">
        <v>3.092979939329625E-3</v>
      </c>
      <c r="Y3720" s="578">
        <v>2.2283534660042848E-3</v>
      </c>
    </row>
    <row r="3721" spans="1:25" x14ac:dyDescent="0.3">
      <c r="A3721" s="61" t="s">
        <v>379</v>
      </c>
      <c r="B3721" s="61" t="s">
        <v>7</v>
      </c>
      <c r="C3721" s="61" t="s">
        <v>38</v>
      </c>
      <c r="D3721" s="36">
        <v>7</v>
      </c>
      <c r="E3721" s="36">
        <v>2020</v>
      </c>
      <c r="F3721" s="578">
        <v>0.10397835579399807</v>
      </c>
      <c r="G3721" s="578">
        <v>313.204146067301</v>
      </c>
      <c r="H3721" s="578">
        <v>6.4048412238813954E-2</v>
      </c>
      <c r="I3721" s="578">
        <v>3.4488298540982926E-3</v>
      </c>
      <c r="J3721" s="578">
        <v>2.0838367951606955E-3</v>
      </c>
      <c r="K3721" s="578">
        <v>9.4895197634518855E-2</v>
      </c>
      <c r="L3721" s="578">
        <v>310.65031147003123</v>
      </c>
      <c r="M3721" s="578">
        <v>6.1706963709032878E-2</v>
      </c>
      <c r="N3721" s="578">
        <v>3.3792849635479599E-3</v>
      </c>
      <c r="O3721" s="578">
        <v>2.0668482939072376E-3</v>
      </c>
      <c r="P3721" s="578">
        <v>0.10397835672568537</v>
      </c>
      <c r="Q3721" s="578">
        <v>313.20414082209226</v>
      </c>
      <c r="R3721" s="578">
        <v>6.4048414427361339E-2</v>
      </c>
      <c r="S3721" s="578">
        <v>3.4488299618449922E-3</v>
      </c>
      <c r="T3721" s="578">
        <v>2.0838367951606955E-3</v>
      </c>
      <c r="U3721" s="578">
        <v>9.4895187001920622E-2</v>
      </c>
      <c r="V3721" s="578">
        <v>310.65030622482249</v>
      </c>
      <c r="W3721" s="578">
        <v>6.1706963766634176E-2</v>
      </c>
      <c r="X3721" s="578">
        <v>3.3792850673156198E-3</v>
      </c>
      <c r="Y3721" s="578">
        <v>2.0668483460516002E-3</v>
      </c>
    </row>
    <row r="3722" spans="1:25" x14ac:dyDescent="0.3">
      <c r="A3722" s="61" t="s">
        <v>380</v>
      </c>
      <c r="B3722" s="61" t="s">
        <v>7</v>
      </c>
      <c r="C3722" s="61" t="s">
        <v>38</v>
      </c>
      <c r="D3722" s="36">
        <v>8</v>
      </c>
      <c r="E3722" s="36">
        <v>2020</v>
      </c>
      <c r="F3722" s="578">
        <v>0.10039906174194588</v>
      </c>
      <c r="G3722" s="578">
        <v>295.00103950500426</v>
      </c>
      <c r="H3722" s="578">
        <v>5.7167006009421997E-2</v>
      </c>
      <c r="I3722" s="578">
        <v>3.2085539424997426E-3</v>
      </c>
      <c r="J3722" s="578">
        <v>1.9627265755843772E-3</v>
      </c>
      <c r="K3722" s="578">
        <v>0.1039813026180022</v>
      </c>
      <c r="L3722" s="578">
        <v>303.21875206629375</v>
      </c>
      <c r="M3722" s="578">
        <v>5.8617203840033924E-2</v>
      </c>
      <c r="N3722" s="578">
        <v>4.0505788624329801E-3</v>
      </c>
      <c r="O3722" s="578">
        <v>2.0174020780056347E-3</v>
      </c>
      <c r="P3722" s="578">
        <v>0.10261510555707305</v>
      </c>
      <c r="Q3722" s="578">
        <v>295.85953919092753</v>
      </c>
      <c r="R3722" s="578">
        <v>5.7640347685416253E-2</v>
      </c>
      <c r="S3722" s="578">
        <v>3.2974616410967848E-3</v>
      </c>
      <c r="T3722" s="578">
        <v>1.9684401122503849E-3</v>
      </c>
      <c r="U3722" s="578">
        <v>0.1039812779381106</v>
      </c>
      <c r="V3722" s="578">
        <v>303.21874698003074</v>
      </c>
      <c r="W3722" s="578">
        <v>5.861720557216657E-2</v>
      </c>
      <c r="X3722" s="578">
        <v>4.0505787073925577E-3</v>
      </c>
      <c r="Y3722" s="578">
        <v>2.0174020780056347E-3</v>
      </c>
    </row>
    <row r="3723" spans="1:25" x14ac:dyDescent="0.3">
      <c r="A3723" s="61" t="s">
        <v>381</v>
      </c>
      <c r="B3723" s="61" t="s">
        <v>7</v>
      </c>
      <c r="C3723" s="61" t="s">
        <v>38</v>
      </c>
      <c r="D3723" s="36">
        <v>9</v>
      </c>
      <c r="E3723" s="36">
        <v>2020</v>
      </c>
      <c r="F3723" s="578">
        <v>9.8566457997572438E-2</v>
      </c>
      <c r="G3723" s="578">
        <v>283.37968921661349</v>
      </c>
      <c r="H3723" s="578">
        <v>5.19925424937355E-2</v>
      </c>
      <c r="I3723" s="578">
        <v>3.0214686588199849E-3</v>
      </c>
      <c r="J3723" s="578">
        <v>1.8854075412188301E-3</v>
      </c>
      <c r="K3723" s="578">
        <v>0.11056560629492601</v>
      </c>
      <c r="L3723" s="578">
        <v>297.55177100499401</v>
      </c>
      <c r="M3723" s="578">
        <v>5.617214946535868E-2</v>
      </c>
      <c r="N3723" s="578">
        <v>4.5905282421661725E-3</v>
      </c>
      <c r="O3723" s="578">
        <v>1.9796984233835203E-3</v>
      </c>
      <c r="P3723" s="578">
        <v>0.10294401283384474</v>
      </c>
      <c r="Q3723" s="578">
        <v>285.07549651463773</v>
      </c>
      <c r="R3723" s="578">
        <v>5.2927480112430175E-2</v>
      </c>
      <c r="S3723" s="578">
        <v>3.1970650992908102E-3</v>
      </c>
      <c r="T3723" s="578">
        <v>1.89669040143295E-3</v>
      </c>
      <c r="U3723" s="578">
        <v>0.110565590656624</v>
      </c>
      <c r="V3723" s="578">
        <v>297.55176051457653</v>
      </c>
      <c r="W3723" s="578">
        <v>5.6172156445578894E-2</v>
      </c>
      <c r="X3723" s="578">
        <v>4.5905281403027668E-3</v>
      </c>
      <c r="Y3723" s="578">
        <v>1.9796984233835203E-3</v>
      </c>
    </row>
    <row r="3724" spans="1:25" x14ac:dyDescent="0.3">
      <c r="A3724" s="61" t="s">
        <v>382</v>
      </c>
      <c r="B3724" s="61" t="s">
        <v>7</v>
      </c>
      <c r="C3724" s="61" t="s">
        <v>38</v>
      </c>
      <c r="D3724" s="36">
        <v>10</v>
      </c>
      <c r="E3724" s="36">
        <v>2020</v>
      </c>
      <c r="F3724" s="578">
        <v>9.8480311092967704E-2</v>
      </c>
      <c r="G3724" s="578">
        <v>274.80990823109903</v>
      </c>
      <c r="H3724" s="578">
        <v>4.8286790995613602E-2</v>
      </c>
      <c r="I3724" s="578">
        <v>2.9232326791941371E-3</v>
      </c>
      <c r="J3724" s="578">
        <v>1.8283897516084774E-3</v>
      </c>
      <c r="K3724" s="578">
        <v>0.11482068591715201</v>
      </c>
      <c r="L3724" s="578">
        <v>292.308638254801</v>
      </c>
      <c r="M3724" s="578">
        <v>5.4032905245245851E-2</v>
      </c>
      <c r="N3724" s="578">
        <v>4.8856900664304651E-3</v>
      </c>
      <c r="O3724" s="578">
        <v>1.9448116630276951E-3</v>
      </c>
      <c r="P3724" s="578">
        <v>0.10319946030905171</v>
      </c>
      <c r="Q3724" s="578">
        <v>276.6882483164465</v>
      </c>
      <c r="R3724" s="578">
        <v>4.9261912445975498E-2</v>
      </c>
      <c r="S3724" s="578">
        <v>3.1189812957090101E-3</v>
      </c>
      <c r="T3724" s="578">
        <v>1.840887097690325E-3</v>
      </c>
      <c r="U3724" s="578">
        <v>0.11482066496239625</v>
      </c>
      <c r="V3724" s="578">
        <v>292.308638254801</v>
      </c>
      <c r="W3724" s="578">
        <v>5.4032910228367301E-2</v>
      </c>
      <c r="X3724" s="578">
        <v>4.8856899539941826E-3</v>
      </c>
      <c r="Y3724" s="578">
        <v>1.9448116108833325E-3</v>
      </c>
    </row>
    <row r="3725" spans="1:25" x14ac:dyDescent="0.3">
      <c r="A3725" s="61" t="s">
        <v>383</v>
      </c>
      <c r="B3725" s="61" t="s">
        <v>7</v>
      </c>
      <c r="C3725" s="61" t="s">
        <v>38</v>
      </c>
      <c r="D3725" s="36">
        <v>11</v>
      </c>
      <c r="E3725" s="36">
        <v>2020</v>
      </c>
      <c r="F3725" s="578">
        <v>0.10068088757995489</v>
      </c>
      <c r="G3725" s="578">
        <v>268.74923833211221</v>
      </c>
      <c r="H3725" s="578">
        <v>4.5862740982026147E-2</v>
      </c>
      <c r="I3725" s="578">
        <v>2.9248025621010703E-3</v>
      </c>
      <c r="J3725" s="578">
        <v>1.7880682753457174E-3</v>
      </c>
      <c r="K3725" s="578">
        <v>0.1159431064510575</v>
      </c>
      <c r="L3725" s="578">
        <v>284.26652240753123</v>
      </c>
      <c r="M3725" s="578">
        <v>5.1556548579128447E-2</v>
      </c>
      <c r="N3725" s="578">
        <v>4.8389320396798451E-3</v>
      </c>
      <c r="O3725" s="578">
        <v>1.8913088921787349E-3</v>
      </c>
      <c r="P3725" s="578">
        <v>0.1038610753166552</v>
      </c>
      <c r="Q3725" s="578">
        <v>270.44926007588629</v>
      </c>
      <c r="R3725" s="578">
        <v>4.6467069548498274E-2</v>
      </c>
      <c r="S3725" s="578">
        <v>3.059164990294975E-3</v>
      </c>
      <c r="T3725" s="578">
        <v>1.7993785040744076E-3</v>
      </c>
      <c r="U3725" s="578">
        <v>0.11594309605176026</v>
      </c>
      <c r="V3725" s="578">
        <v>284.26652240753123</v>
      </c>
      <c r="W3725" s="578">
        <v>5.1556553127890425E-2</v>
      </c>
      <c r="X3725" s="578">
        <v>4.8389321501645047E-3</v>
      </c>
      <c r="Y3725" s="578">
        <v>1.8913089443230975E-3</v>
      </c>
    </row>
    <row r="3726" spans="1:25" x14ac:dyDescent="0.3">
      <c r="A3726" s="61" t="s">
        <v>384</v>
      </c>
      <c r="B3726" s="61" t="s">
        <v>7</v>
      </c>
      <c r="C3726" s="61" t="s">
        <v>38</v>
      </c>
      <c r="D3726" s="36">
        <v>12</v>
      </c>
      <c r="E3726" s="36">
        <v>2020</v>
      </c>
      <c r="F3726" s="578">
        <v>0.10352832998273886</v>
      </c>
      <c r="G3726" s="578">
        <v>265.13542668024627</v>
      </c>
      <c r="H3726" s="578">
        <v>4.4154374547664077E-2</v>
      </c>
      <c r="I3726" s="578">
        <v>2.9355444691626948E-3</v>
      </c>
      <c r="J3726" s="578">
        <v>1.7640219690899001E-3</v>
      </c>
      <c r="K3726" s="578">
        <v>0.11593795525625625</v>
      </c>
      <c r="L3726" s="578">
        <v>278.07427390416399</v>
      </c>
      <c r="M3726" s="578">
        <v>4.8955277584733822E-2</v>
      </c>
      <c r="N3726" s="578">
        <v>4.5059363766692144E-3</v>
      </c>
      <c r="O3726" s="578">
        <v>1.8501088525226775E-3</v>
      </c>
      <c r="P3726" s="578">
        <v>0.1062239179314655</v>
      </c>
      <c r="Q3726" s="578">
        <v>267.22332906722971</v>
      </c>
      <c r="R3726" s="578">
        <v>4.4729360763161169E-2</v>
      </c>
      <c r="S3726" s="578">
        <v>3.0207758369442624E-3</v>
      </c>
      <c r="T3726" s="578">
        <v>1.7779153567971575E-3</v>
      </c>
      <c r="U3726" s="578">
        <v>0.11593793441822875</v>
      </c>
      <c r="V3726" s="578">
        <v>278.07426865895525</v>
      </c>
      <c r="W3726" s="578">
        <v>4.8955282770217851E-2</v>
      </c>
      <c r="X3726" s="578">
        <v>4.5059362729110274E-3</v>
      </c>
      <c r="Y3726" s="578">
        <v>1.8501089046670399E-3</v>
      </c>
    </row>
    <row r="3727" spans="1:25" x14ac:dyDescent="0.3">
      <c r="A3727" s="61" t="s">
        <v>385</v>
      </c>
      <c r="B3727" s="61" t="s">
        <v>7</v>
      </c>
      <c r="C3727" s="61" t="s">
        <v>38</v>
      </c>
      <c r="D3727" s="36">
        <v>13</v>
      </c>
      <c r="E3727" s="36">
        <v>2020</v>
      </c>
      <c r="F3727" s="578">
        <v>0.10714896996869025</v>
      </c>
      <c r="G3727" s="578">
        <v>263.72623745600322</v>
      </c>
      <c r="H3727" s="578">
        <v>4.3058507396532698E-2</v>
      </c>
      <c r="I3727" s="578">
        <v>2.9557758323335249E-3</v>
      </c>
      <c r="J3727" s="578">
        <v>1.7546482449688448E-3</v>
      </c>
      <c r="K3727" s="578">
        <v>0.11680748439484474</v>
      </c>
      <c r="L3727" s="578">
        <v>273.70426368713328</v>
      </c>
      <c r="M3727" s="578">
        <v>4.7092701520189871E-2</v>
      </c>
      <c r="N3727" s="578">
        <v>4.2718462098794846E-3</v>
      </c>
      <c r="O3727" s="578">
        <v>1.8210336941895775E-3</v>
      </c>
      <c r="P3727" s="578">
        <v>0.10819340044907902</v>
      </c>
      <c r="Q3727" s="578">
        <v>264.5353329976395</v>
      </c>
      <c r="R3727" s="578">
        <v>4.3281305976961379E-2</v>
      </c>
      <c r="S3727" s="578">
        <v>2.988796710790585E-3</v>
      </c>
      <c r="T3727" s="578">
        <v>1.7600300076689175E-3</v>
      </c>
      <c r="U3727" s="578">
        <v>0.11680748435551851</v>
      </c>
      <c r="V3727" s="578">
        <v>273.70426893234202</v>
      </c>
      <c r="W3727" s="578">
        <v>4.709269985702725E-2</v>
      </c>
      <c r="X3727" s="578">
        <v>4.2718460018136232E-3</v>
      </c>
      <c r="Y3727" s="578">
        <v>1.8210337984783051E-3</v>
      </c>
    </row>
    <row r="3728" spans="1:25" x14ac:dyDescent="0.3">
      <c r="A3728" s="61" t="s">
        <v>386</v>
      </c>
      <c r="B3728" s="61" t="s">
        <v>7</v>
      </c>
      <c r="C3728" s="61" t="s">
        <v>38</v>
      </c>
      <c r="D3728" s="36">
        <v>14</v>
      </c>
      <c r="E3728" s="36">
        <v>2020</v>
      </c>
      <c r="F3728" s="578">
        <v>0.11342537121047251</v>
      </c>
      <c r="G3728" s="578">
        <v>265.2400898933405</v>
      </c>
      <c r="H3728" s="578">
        <v>4.3054401026817346E-2</v>
      </c>
      <c r="I3728" s="578">
        <v>3.0440024573958123E-3</v>
      </c>
      <c r="J3728" s="578">
        <v>1.7647190531230625E-3</v>
      </c>
      <c r="K3728" s="578">
        <v>0.12323634101138425</v>
      </c>
      <c r="L3728" s="578">
        <v>275.46276394526103</v>
      </c>
      <c r="M3728" s="578">
        <v>4.6896226944075595E-2</v>
      </c>
      <c r="N3728" s="578">
        <v>4.2204332365069269E-3</v>
      </c>
      <c r="O3728" s="578">
        <v>1.8327331575467951E-3</v>
      </c>
      <c r="P3728" s="578">
        <v>0.11342535677502474</v>
      </c>
      <c r="Q3728" s="578">
        <v>265.24009513854924</v>
      </c>
      <c r="R3728" s="578">
        <v>4.3054402159138222E-2</v>
      </c>
      <c r="S3728" s="578">
        <v>3.0440024537483571E-3</v>
      </c>
      <c r="T3728" s="578">
        <v>1.7647191574117899E-3</v>
      </c>
      <c r="U3728" s="578">
        <v>0.12323633581103326</v>
      </c>
      <c r="V3728" s="578">
        <v>275.46274312337175</v>
      </c>
      <c r="W3728" s="578">
        <v>4.6896228288232977E-2</v>
      </c>
      <c r="X3728" s="578">
        <v>4.2204334473012698E-3</v>
      </c>
      <c r="Y3728" s="578">
        <v>1.8327331575467949E-3</v>
      </c>
    </row>
    <row r="3729" spans="1:25" x14ac:dyDescent="0.3">
      <c r="A3729" s="61" t="s">
        <v>387</v>
      </c>
      <c r="B3729" s="61" t="s">
        <v>7</v>
      </c>
      <c r="C3729" s="61" t="s">
        <v>38</v>
      </c>
      <c r="D3729" s="36">
        <v>15</v>
      </c>
      <c r="E3729" s="36">
        <v>2020</v>
      </c>
      <c r="F3729" s="578">
        <v>0.12695355199106426</v>
      </c>
      <c r="G3729" s="578">
        <v>273.40092102686526</v>
      </c>
      <c r="H3729" s="578">
        <v>4.53921143365126E-2</v>
      </c>
      <c r="I3729" s="578">
        <v>3.2999715183260952E-3</v>
      </c>
      <c r="J3729" s="578">
        <v>1.8190160917583801E-3</v>
      </c>
      <c r="K3729" s="578">
        <v>0.13579173306307699</v>
      </c>
      <c r="L3729" s="578">
        <v>282.85637903213444</v>
      </c>
      <c r="M3729" s="578">
        <v>4.8809005083360973E-2</v>
      </c>
      <c r="N3729" s="578">
        <v>4.2869509429313678E-3</v>
      </c>
      <c r="O3729" s="578">
        <v>1.88192499990691E-3</v>
      </c>
      <c r="P3729" s="578">
        <v>0.12695357806820301</v>
      </c>
      <c r="Q3729" s="578">
        <v>273.40094693501749</v>
      </c>
      <c r="R3729" s="578">
        <v>4.5392121492871647E-2</v>
      </c>
      <c r="S3729" s="578">
        <v>3.2999713624140723E-3</v>
      </c>
      <c r="T3729" s="578">
        <v>1.8190160917583799E-3</v>
      </c>
      <c r="U3729" s="578">
        <v>0.13579172254663249</v>
      </c>
      <c r="V3729" s="578">
        <v>282.85637378692576</v>
      </c>
      <c r="W3729" s="578">
        <v>4.8809003087323249E-2</v>
      </c>
      <c r="X3729" s="578">
        <v>4.2869510447379328E-3</v>
      </c>
      <c r="Y3729" s="578">
        <v>1.881924895618185E-3</v>
      </c>
    </row>
    <row r="3730" spans="1:25" x14ac:dyDescent="0.3">
      <c r="A3730" s="580" t="s">
        <v>388</v>
      </c>
      <c r="B3730" s="580" t="s">
        <v>7</v>
      </c>
      <c r="C3730" s="580" t="s">
        <v>38</v>
      </c>
      <c r="D3730" s="581">
        <v>16</v>
      </c>
      <c r="E3730" s="581">
        <v>2020</v>
      </c>
      <c r="F3730" s="582">
        <v>0.14627057494471699</v>
      </c>
      <c r="G3730" s="582">
        <v>288.23421128590871</v>
      </c>
      <c r="H3730" s="582">
        <v>4.9903122760952018E-2</v>
      </c>
      <c r="I3730" s="582">
        <v>3.8909988577036799E-3</v>
      </c>
      <c r="J3730" s="582">
        <v>1.9177051993513751E-3</v>
      </c>
      <c r="K3730" s="582">
        <v>0.15332785632255225</v>
      </c>
      <c r="L3730" s="582">
        <v>295.37505213419576</v>
      </c>
      <c r="M3730" s="582">
        <v>5.2653676522671326E-2</v>
      </c>
      <c r="N3730" s="582">
        <v>4.7054113261992773E-3</v>
      </c>
      <c r="O3730" s="582">
        <v>1.9652158395425975E-3</v>
      </c>
      <c r="P3730" s="582">
        <v>0.14627060094434952</v>
      </c>
      <c r="Q3730" s="582">
        <v>288.23422686258925</v>
      </c>
      <c r="R3730" s="582">
        <v>4.9903121138868252E-2</v>
      </c>
      <c r="S3730" s="582">
        <v>3.89099891207441E-3</v>
      </c>
      <c r="T3730" s="582">
        <v>1.9177052514957374E-3</v>
      </c>
      <c r="U3730" s="582">
        <v>0.15332783552311902</v>
      </c>
      <c r="V3730" s="582">
        <v>295.37505753835023</v>
      </c>
      <c r="W3730" s="582">
        <v>5.2653678510068823E-2</v>
      </c>
      <c r="X3730" s="582">
        <v>4.7054114821397279E-3</v>
      </c>
      <c r="Y3730" s="582">
        <v>1.9652158395425975E-3</v>
      </c>
    </row>
    <row r="3731" spans="1:25" x14ac:dyDescent="0.3">
      <c r="A3731" s="61" t="s">
        <v>389</v>
      </c>
      <c r="B3731" s="61" t="s">
        <v>7</v>
      </c>
      <c r="C3731" s="61" t="s">
        <v>38</v>
      </c>
      <c r="D3731" s="36">
        <v>1</v>
      </c>
      <c r="E3731" s="36">
        <v>2030</v>
      </c>
      <c r="F3731" s="578">
        <v>2.4397994566180602E-2</v>
      </c>
      <c r="G3731" s="578">
        <v>1230.642086029045</v>
      </c>
      <c r="H3731" s="578">
        <v>0.23373321848233253</v>
      </c>
      <c r="I3731" s="578">
        <v>1.0581596054445599E-2</v>
      </c>
      <c r="J3731" s="578">
        <v>8.2054181257262757E-3</v>
      </c>
      <c r="K3731" s="578">
        <v>2.5657223652624777E-2</v>
      </c>
      <c r="L3731" s="578">
        <v>1272.5987396240148</v>
      </c>
      <c r="M3731" s="578">
        <v>0.23548535385619523</v>
      </c>
      <c r="N3731" s="578">
        <v>1.0707304215278126E-2</v>
      </c>
      <c r="O3731" s="578">
        <v>8.4851720845714809E-3</v>
      </c>
      <c r="P3731" s="578">
        <v>2.4397996137720573E-2</v>
      </c>
      <c r="Q3731" s="578">
        <v>1230.642086029045</v>
      </c>
      <c r="R3731" s="578">
        <v>0.23373323392441572</v>
      </c>
      <c r="S3731" s="578">
        <v>1.058159657505555E-2</v>
      </c>
      <c r="T3731" s="578">
        <v>8.2054183294530889E-3</v>
      </c>
      <c r="U3731" s="578">
        <v>2.5657224661515227E-2</v>
      </c>
      <c r="V3731" s="578">
        <v>1272.5987396240148</v>
      </c>
      <c r="W3731" s="578">
        <v>0.23548527024142124</v>
      </c>
      <c r="X3731" s="578">
        <v>1.0707304739488126E-2</v>
      </c>
      <c r="Y3731" s="578">
        <v>8.4851722931489314E-3</v>
      </c>
    </row>
    <row r="3732" spans="1:25" x14ac:dyDescent="0.3">
      <c r="A3732" s="61" t="s">
        <v>390</v>
      </c>
      <c r="B3732" s="61" t="s">
        <v>7</v>
      </c>
      <c r="C3732" s="61" t="s">
        <v>38</v>
      </c>
      <c r="D3732" s="36">
        <v>2</v>
      </c>
      <c r="E3732" s="36">
        <v>2030</v>
      </c>
      <c r="F3732" s="578">
        <v>2.5054952155539476E-2</v>
      </c>
      <c r="G3732" s="578">
        <v>688.46139335632279</v>
      </c>
      <c r="H3732" s="578">
        <v>0.1226084357506345</v>
      </c>
      <c r="I3732" s="578">
        <v>6.1713282525298948E-3</v>
      </c>
      <c r="J3732" s="578">
        <v>4.5903803038527197E-3</v>
      </c>
      <c r="K3732" s="578">
        <v>2.4365116235257323E-2</v>
      </c>
      <c r="L3732" s="578">
        <v>696.79698499043752</v>
      </c>
      <c r="M3732" s="578">
        <v>0.12270217939734077</v>
      </c>
      <c r="N3732" s="578">
        <v>6.1440051871765348E-3</v>
      </c>
      <c r="O3732" s="578">
        <v>4.6459562048160718E-3</v>
      </c>
      <c r="P3732" s="578">
        <v>2.5054955803297124E-2</v>
      </c>
      <c r="Q3732" s="578">
        <v>688.46139812469448</v>
      </c>
      <c r="R3732" s="578">
        <v>0.12260839343851601</v>
      </c>
      <c r="S3732" s="578">
        <v>6.1713287733671952E-3</v>
      </c>
      <c r="T3732" s="578">
        <v>4.5903803038527197E-3</v>
      </c>
      <c r="U3732" s="578">
        <v>2.4365118835288049E-2</v>
      </c>
      <c r="V3732" s="578">
        <v>696.79698467254593</v>
      </c>
      <c r="W3732" s="578">
        <v>0.12270217979911024</v>
      </c>
      <c r="X3732" s="578">
        <v>6.1440049284252948E-3</v>
      </c>
      <c r="Y3732" s="578">
        <v>4.6459563066794801E-3</v>
      </c>
    </row>
    <row r="3733" spans="1:25" x14ac:dyDescent="0.3">
      <c r="A3733" s="61" t="s">
        <v>391</v>
      </c>
      <c r="B3733" s="61" t="s">
        <v>7</v>
      </c>
      <c r="C3733" s="61" t="s">
        <v>38</v>
      </c>
      <c r="D3733" s="36">
        <v>3</v>
      </c>
      <c r="E3733" s="36">
        <v>2030</v>
      </c>
      <c r="F3733" s="578">
        <v>2.5383411682598202E-2</v>
      </c>
      <c r="G3733" s="578">
        <v>417.36974318822195</v>
      </c>
      <c r="H3733" s="578">
        <v>6.7045966624050324E-2</v>
      </c>
      <c r="I3733" s="578">
        <v>3.966190414454708E-3</v>
      </c>
      <c r="J3733" s="578">
        <v>2.7828503746907974E-3</v>
      </c>
      <c r="K3733" s="578">
        <v>2.1189002206891773E-2</v>
      </c>
      <c r="L3733" s="578">
        <v>405.77253150939902</v>
      </c>
      <c r="M3733" s="578">
        <v>6.5632468740053143E-2</v>
      </c>
      <c r="N3733" s="578">
        <v>3.6556344544085976E-3</v>
      </c>
      <c r="O3733" s="578">
        <v>2.7055236472127275E-3</v>
      </c>
      <c r="P3733" s="578">
        <v>2.5383412730247874E-2</v>
      </c>
      <c r="Q3733" s="578">
        <v>417.36973301569594</v>
      </c>
      <c r="R3733" s="578">
        <v>6.7045945514147776E-2</v>
      </c>
      <c r="S3733" s="578">
        <v>3.9661901514591556E-3</v>
      </c>
      <c r="T3733" s="578">
        <v>2.7828503237590924E-3</v>
      </c>
      <c r="U3733" s="578">
        <v>2.1189002226314476E-2</v>
      </c>
      <c r="V3733" s="578">
        <v>405.77253675460776</v>
      </c>
      <c r="W3733" s="578">
        <v>6.5632468567893371E-2</v>
      </c>
      <c r="X3733" s="578">
        <v>3.6556345055108299E-3</v>
      </c>
      <c r="Y3733" s="578">
        <v>2.7055236472127275E-3</v>
      </c>
    </row>
    <row r="3734" spans="1:25" x14ac:dyDescent="0.3">
      <c r="A3734" s="61" t="s">
        <v>392</v>
      </c>
      <c r="B3734" s="61" t="s">
        <v>7</v>
      </c>
      <c r="C3734" s="61" t="s">
        <v>38</v>
      </c>
      <c r="D3734" s="36">
        <v>4</v>
      </c>
      <c r="E3734" s="36">
        <v>2030</v>
      </c>
      <c r="F3734" s="578">
        <v>2.5492885851223876E-2</v>
      </c>
      <c r="G3734" s="578">
        <v>327.00597254435172</v>
      </c>
      <c r="H3734" s="578">
        <v>4.8525149387880127E-2</v>
      </c>
      <c r="I3734" s="578">
        <v>3.2311500026006904E-3</v>
      </c>
      <c r="J3734" s="578">
        <v>2.1803430184566697E-3</v>
      </c>
      <c r="K3734" s="578">
        <v>1.5788128842157627E-2</v>
      </c>
      <c r="L3734" s="578">
        <v>318.86457363764401</v>
      </c>
      <c r="M3734" s="578">
        <v>4.6021047231230676E-2</v>
      </c>
      <c r="N3734" s="578">
        <v>2.4863022392385826E-3</v>
      </c>
      <c r="O3734" s="578">
        <v>2.1260599896777374E-3</v>
      </c>
      <c r="P3734" s="578">
        <v>2.5492887936861924E-2</v>
      </c>
      <c r="Q3734" s="578">
        <v>327.00598287582352</v>
      </c>
      <c r="R3734" s="578">
        <v>4.852514798619717E-2</v>
      </c>
      <c r="S3734" s="578">
        <v>3.2311500526513203E-3</v>
      </c>
      <c r="T3734" s="578">
        <v>2.1803430184566697E-3</v>
      </c>
      <c r="U3734" s="578">
        <v>1.5788130384687002E-2</v>
      </c>
      <c r="V3734" s="578">
        <v>318.86457363764401</v>
      </c>
      <c r="W3734" s="578">
        <v>4.6021052225834504E-2</v>
      </c>
      <c r="X3734" s="578">
        <v>2.4863023972348649E-3</v>
      </c>
      <c r="Y3734" s="578">
        <v>2.1260598878143299E-3</v>
      </c>
    </row>
    <row r="3735" spans="1:25" x14ac:dyDescent="0.3">
      <c r="A3735" s="61" t="s">
        <v>393</v>
      </c>
      <c r="B3735" s="61" t="s">
        <v>7</v>
      </c>
      <c r="C3735" s="61" t="s">
        <v>38</v>
      </c>
      <c r="D3735" s="36">
        <v>5</v>
      </c>
      <c r="E3735" s="36">
        <v>2030</v>
      </c>
      <c r="F3735" s="578">
        <v>2.4913675163277853E-2</v>
      </c>
      <c r="G3735" s="578">
        <v>280.16234938303603</v>
      </c>
      <c r="H3735" s="578">
        <v>3.8937457801201426E-2</v>
      </c>
      <c r="I3735" s="578">
        <v>2.7817082144849748E-3</v>
      </c>
      <c r="J3735" s="578">
        <v>1.8680078610486775E-3</v>
      </c>
      <c r="K3735" s="578">
        <v>1.5287450594539825E-2</v>
      </c>
      <c r="L3735" s="578">
        <v>267.08478800455674</v>
      </c>
      <c r="M3735" s="578">
        <v>3.6134772560160351E-2</v>
      </c>
      <c r="N3735" s="578">
        <v>2.0498747218956176E-3</v>
      </c>
      <c r="O3735" s="578">
        <v>1.7808130093423299E-3</v>
      </c>
      <c r="P3735" s="578">
        <v>2.4913674658854704E-2</v>
      </c>
      <c r="Q3735" s="578">
        <v>280.16235987345351</v>
      </c>
      <c r="R3735" s="578">
        <v>3.8937458707475003E-2</v>
      </c>
      <c r="S3735" s="578">
        <v>2.7817082681925319E-3</v>
      </c>
      <c r="T3735" s="578">
        <v>1.8680077046155899E-3</v>
      </c>
      <c r="U3735" s="578">
        <v>1.5287452680281477E-2</v>
      </c>
      <c r="V3735" s="578">
        <v>267.08479324976548</v>
      </c>
      <c r="W3735" s="578">
        <v>3.6134773983614303E-2</v>
      </c>
      <c r="X3735" s="578">
        <v>2.0498747239798749E-3</v>
      </c>
      <c r="Y3735" s="578">
        <v>1.7808130608803624E-3</v>
      </c>
    </row>
    <row r="3736" spans="1:25" x14ac:dyDescent="0.3">
      <c r="A3736" s="61" t="s">
        <v>394</v>
      </c>
      <c r="B3736" s="61" t="s">
        <v>7</v>
      </c>
      <c r="C3736" s="61" t="s">
        <v>38</v>
      </c>
      <c r="D3736" s="36">
        <v>6</v>
      </c>
      <c r="E3736" s="36">
        <v>2030</v>
      </c>
      <c r="F3736" s="578">
        <v>2.328988051424025E-2</v>
      </c>
      <c r="G3736" s="578">
        <v>248.70958646138476</v>
      </c>
      <c r="H3736" s="578">
        <v>3.2525911529546626E-2</v>
      </c>
      <c r="I3736" s="578">
        <v>2.3471274970555999E-3</v>
      </c>
      <c r="J3736" s="578">
        <v>1.6582951951325648E-3</v>
      </c>
      <c r="K3736" s="578">
        <v>1.6801657041516323E-2</v>
      </c>
      <c r="L3736" s="578">
        <v>237.74582322438522</v>
      </c>
      <c r="M3736" s="578">
        <v>3.0518893619917671E-2</v>
      </c>
      <c r="N3736" s="578">
        <v>1.9649389194569223E-3</v>
      </c>
      <c r="O3736" s="578">
        <v>1.5851917875503749E-3</v>
      </c>
      <c r="P3736" s="578">
        <v>2.3289883647726599E-2</v>
      </c>
      <c r="Q3736" s="578">
        <v>248.70960219701101</v>
      </c>
      <c r="R3736" s="578">
        <v>3.2525913401059328E-2</v>
      </c>
      <c r="S3736" s="578">
        <v>2.3471276018653901E-3</v>
      </c>
      <c r="T3736" s="578">
        <v>1.6582952994212926E-3</v>
      </c>
      <c r="U3736" s="578">
        <v>1.6801659631788327E-2</v>
      </c>
      <c r="V3736" s="578">
        <v>237.74582314491224</v>
      </c>
      <c r="W3736" s="578">
        <v>3.0518886892991696E-2</v>
      </c>
      <c r="X3736" s="578">
        <v>1.96493855653064E-3</v>
      </c>
      <c r="Y3736" s="578">
        <v>1.5851918918391025E-3</v>
      </c>
    </row>
    <row r="3737" spans="1:25" x14ac:dyDescent="0.3">
      <c r="A3737" s="61" t="s">
        <v>395</v>
      </c>
      <c r="B3737" s="61" t="s">
        <v>7</v>
      </c>
      <c r="C3737" s="61" t="s">
        <v>38</v>
      </c>
      <c r="D3737" s="36">
        <v>7</v>
      </c>
      <c r="E3737" s="36">
        <v>2030</v>
      </c>
      <c r="F3737" s="578">
        <v>2.3547955432420324E-2</v>
      </c>
      <c r="G3737" s="578">
        <v>222.23405329386327</v>
      </c>
      <c r="H3737" s="578">
        <v>2.8475992437658176E-2</v>
      </c>
      <c r="I3737" s="578">
        <v>2.1388933503108825E-3</v>
      </c>
      <c r="J3737" s="578">
        <v>1.4817676771296301E-3</v>
      </c>
      <c r="K3737" s="578">
        <v>1.9713838538393952E-2</v>
      </c>
      <c r="L3737" s="578">
        <v>220.49244316418924</v>
      </c>
      <c r="M3737" s="578">
        <v>2.7348077644091924E-2</v>
      </c>
      <c r="N3737" s="578">
        <v>2.0840405878459452E-3</v>
      </c>
      <c r="O3737" s="578">
        <v>1.4701532236358575E-3</v>
      </c>
      <c r="P3737" s="578">
        <v>2.3547957013688177E-2</v>
      </c>
      <c r="Q3737" s="578">
        <v>222.23406378428075</v>
      </c>
      <c r="R3737" s="578">
        <v>2.8475986407139872E-2</v>
      </c>
      <c r="S3737" s="578">
        <v>2.1388930381362999E-3</v>
      </c>
      <c r="T3737" s="578">
        <v>1.4817677802056977E-3</v>
      </c>
      <c r="U3737" s="578">
        <v>1.9713839062307302E-2</v>
      </c>
      <c r="V3737" s="578">
        <v>220.492443243662</v>
      </c>
      <c r="W3737" s="578">
        <v>2.7348079090870624E-2</v>
      </c>
      <c r="X3737" s="578">
        <v>2.084040849088825E-3</v>
      </c>
      <c r="Y3737" s="578">
        <v>1.4701532757802201E-3</v>
      </c>
    </row>
    <row r="3738" spans="1:25" x14ac:dyDescent="0.3">
      <c r="A3738" s="61" t="s">
        <v>396</v>
      </c>
      <c r="B3738" s="61" t="s">
        <v>7</v>
      </c>
      <c r="C3738" s="61" t="s">
        <v>38</v>
      </c>
      <c r="D3738" s="36">
        <v>8</v>
      </c>
      <c r="E3738" s="36">
        <v>2030</v>
      </c>
      <c r="F3738" s="578">
        <v>2.4047592589774024E-2</v>
      </c>
      <c r="G3738" s="578">
        <v>209.3807761669155</v>
      </c>
      <c r="H3738" s="578">
        <v>2.5466784081155876E-2</v>
      </c>
      <c r="I3738" s="578">
        <v>2.0045669638382876E-3</v>
      </c>
      <c r="J3738" s="578">
        <v>1.3960643191239749E-3</v>
      </c>
      <c r="K3738" s="578">
        <v>2.6005228677285275E-2</v>
      </c>
      <c r="L3738" s="578">
        <v>215.25459957122752</v>
      </c>
      <c r="M3738" s="578">
        <v>2.6197639087854399E-2</v>
      </c>
      <c r="N3738" s="578">
        <v>2.3655974289908924E-3</v>
      </c>
      <c r="O3738" s="578">
        <v>1.4352302096085575E-3</v>
      </c>
      <c r="P3738" s="578">
        <v>2.4997762742713925E-2</v>
      </c>
      <c r="Q3738" s="578">
        <v>209.97724278767851</v>
      </c>
      <c r="R3738" s="578">
        <v>2.571194938790685E-2</v>
      </c>
      <c r="S3738" s="578">
        <v>2.0475096334469801E-3</v>
      </c>
      <c r="T3738" s="578">
        <v>1.40004259325602E-3</v>
      </c>
      <c r="U3738" s="578">
        <v>2.6005230239275201E-2</v>
      </c>
      <c r="V3738" s="578">
        <v>215.25459957122752</v>
      </c>
      <c r="W3738" s="578">
        <v>2.6197635947558678E-2</v>
      </c>
      <c r="X3738" s="578">
        <v>2.36559748165632E-3</v>
      </c>
      <c r="Y3738" s="578">
        <v>1.4352302617529199E-3</v>
      </c>
    </row>
    <row r="3739" spans="1:25" x14ac:dyDescent="0.3">
      <c r="A3739" s="61" t="s">
        <v>397</v>
      </c>
      <c r="B3739" s="61" t="s">
        <v>7</v>
      </c>
      <c r="C3739" s="61" t="s">
        <v>38</v>
      </c>
      <c r="D3739" s="36">
        <v>9</v>
      </c>
      <c r="E3739" s="36">
        <v>2030</v>
      </c>
      <c r="F3739" s="578">
        <v>2.4472069504051022E-2</v>
      </c>
      <c r="G3739" s="578">
        <v>201.1913596789035</v>
      </c>
      <c r="H3739" s="578">
        <v>2.3180121485286927E-2</v>
      </c>
      <c r="I3739" s="578">
        <v>1.9057754513388126E-3</v>
      </c>
      <c r="J3739" s="578">
        <v>1.3414612403721499E-3</v>
      </c>
      <c r="K3739" s="578">
        <v>3.0533329128401673E-2</v>
      </c>
      <c r="L3739" s="578">
        <v>211.26080393791176</v>
      </c>
      <c r="M3739" s="578">
        <v>2.525984196506665E-2</v>
      </c>
      <c r="N3739" s="578">
        <v>2.5993867913030001E-3</v>
      </c>
      <c r="O3739" s="578">
        <v>1.4086001028772374E-3</v>
      </c>
      <c r="P3739" s="578">
        <v>2.6348756053341523E-2</v>
      </c>
      <c r="Q3739" s="578">
        <v>202.3696573575335</v>
      </c>
      <c r="R3739" s="578">
        <v>2.3664351472158701E-2</v>
      </c>
      <c r="S3739" s="578">
        <v>1.9905960266347199E-3</v>
      </c>
      <c r="T3739" s="578">
        <v>1.3493156802724077E-3</v>
      </c>
      <c r="U3739" s="578">
        <v>3.0533328614390322E-2</v>
      </c>
      <c r="V3739" s="578">
        <v>211.26080910364749</v>
      </c>
      <c r="W3739" s="578">
        <v>2.5259842868346451E-2</v>
      </c>
      <c r="X3739" s="578">
        <v>2.5993865828960799E-3</v>
      </c>
      <c r="Y3739" s="578">
        <v>1.4086001544152699E-3</v>
      </c>
    </row>
    <row r="3740" spans="1:25" x14ac:dyDescent="0.3">
      <c r="A3740" s="61" t="s">
        <v>398</v>
      </c>
      <c r="B3740" s="61" t="s">
        <v>7</v>
      </c>
      <c r="C3740" s="61" t="s">
        <v>38</v>
      </c>
      <c r="D3740" s="36">
        <v>10</v>
      </c>
      <c r="E3740" s="36">
        <v>2030</v>
      </c>
      <c r="F3740" s="578">
        <v>2.5388531183027401E-2</v>
      </c>
      <c r="G3740" s="578">
        <v>195.14656956990501</v>
      </c>
      <c r="H3740" s="578">
        <v>2.1558000694994851E-2</v>
      </c>
      <c r="I3740" s="578">
        <v>1.8544467974947975E-3</v>
      </c>
      <c r="J3740" s="578">
        <v>1.3011575065320301E-3</v>
      </c>
      <c r="K3740" s="578">
        <v>3.3647520397652828E-2</v>
      </c>
      <c r="L3740" s="578">
        <v>207.56388958295173</v>
      </c>
      <c r="M3740" s="578">
        <v>2.4415537208710651E-2</v>
      </c>
      <c r="N3740" s="578">
        <v>2.71162776256043E-3</v>
      </c>
      <c r="O3740" s="578">
        <v>1.38395167596172E-3</v>
      </c>
      <c r="P3740" s="578">
        <v>2.7399541785649423E-2</v>
      </c>
      <c r="Q3740" s="578">
        <v>196.45245726903227</v>
      </c>
      <c r="R3740" s="578">
        <v>2.2071778010247973E-2</v>
      </c>
      <c r="S3740" s="578">
        <v>1.9463268251721825E-3</v>
      </c>
      <c r="T3740" s="578">
        <v>1.3098649433231874E-3</v>
      </c>
      <c r="U3740" s="578">
        <v>3.3647523017049673E-2</v>
      </c>
      <c r="V3740" s="578">
        <v>207.56389474868749</v>
      </c>
      <c r="W3740" s="578">
        <v>2.4415534889120197E-2</v>
      </c>
      <c r="X3740" s="578">
        <v>2.7116277597845745E-3</v>
      </c>
      <c r="Y3740" s="578">
        <v>1.3839516238173576E-3</v>
      </c>
    </row>
    <row r="3741" spans="1:25" x14ac:dyDescent="0.3">
      <c r="A3741" s="61" t="s">
        <v>399</v>
      </c>
      <c r="B3741" s="61" t="s">
        <v>7</v>
      </c>
      <c r="C3741" s="61" t="s">
        <v>38</v>
      </c>
      <c r="D3741" s="36">
        <v>11</v>
      </c>
      <c r="E3741" s="36">
        <v>2030</v>
      </c>
      <c r="F3741" s="578">
        <v>2.7115755912035376E-2</v>
      </c>
      <c r="G3741" s="578">
        <v>190.86111291249551</v>
      </c>
      <c r="H3741" s="578">
        <v>2.05255028709719E-2</v>
      </c>
      <c r="I3741" s="578">
        <v>1.8566387452002126E-3</v>
      </c>
      <c r="J3741" s="578">
        <v>1.2725843638084625E-3</v>
      </c>
      <c r="K3741" s="578">
        <v>3.5102603560729251E-2</v>
      </c>
      <c r="L3741" s="578">
        <v>201.86487038930198</v>
      </c>
      <c r="M3741" s="578">
        <v>2.3361488194761127E-2</v>
      </c>
      <c r="N3741" s="578">
        <v>2.67689114866698E-3</v>
      </c>
      <c r="O3741" s="578">
        <v>1.3459526586908951E-3</v>
      </c>
      <c r="P3741" s="578">
        <v>2.8495693325292303E-2</v>
      </c>
      <c r="Q3741" s="578">
        <v>192.05241584777747</v>
      </c>
      <c r="R3741" s="578">
        <v>2.0860424094924626E-2</v>
      </c>
      <c r="S3741" s="578">
        <v>1.9138045904583075E-3</v>
      </c>
      <c r="T3741" s="578">
        <v>1.2805259587670024E-3</v>
      </c>
      <c r="U3741" s="578">
        <v>3.5102605656152953E-2</v>
      </c>
      <c r="V3741" s="578">
        <v>201.86485989888448</v>
      </c>
      <c r="W3741" s="578">
        <v>2.3361488778580901E-2</v>
      </c>
      <c r="X3741" s="578">
        <v>2.6768909943181473E-3</v>
      </c>
      <c r="Y3741" s="578">
        <v>1.3459525544021701E-3</v>
      </c>
    </row>
    <row r="3742" spans="1:25" x14ac:dyDescent="0.3">
      <c r="A3742" s="61" t="s">
        <v>400</v>
      </c>
      <c r="B3742" s="61" t="s">
        <v>7</v>
      </c>
      <c r="C3742" s="61" t="s">
        <v>38</v>
      </c>
      <c r="D3742" s="36">
        <v>12</v>
      </c>
      <c r="E3742" s="36">
        <v>2030</v>
      </c>
      <c r="F3742" s="578">
        <v>2.9125170658035125E-2</v>
      </c>
      <c r="G3742" s="578">
        <v>188.30987167358376</v>
      </c>
      <c r="H3742" s="578">
        <v>1.9815450795931576E-2</v>
      </c>
      <c r="I3742" s="578">
        <v>1.8624631183759724E-3</v>
      </c>
      <c r="J3742" s="578">
        <v>1.2555745937182375E-3</v>
      </c>
      <c r="K3742" s="578">
        <v>3.551050939075865E-2</v>
      </c>
      <c r="L3742" s="578">
        <v>197.47957849502527</v>
      </c>
      <c r="M3742" s="578">
        <v>2.21632285440212E-2</v>
      </c>
      <c r="N3742" s="578">
        <v>2.5362457075554278E-3</v>
      </c>
      <c r="O3742" s="578">
        <v>1.31671260047975E-3</v>
      </c>
      <c r="P3742" s="578">
        <v>3.0411965812526476E-2</v>
      </c>
      <c r="Q3742" s="578">
        <v>189.78409910201975</v>
      </c>
      <c r="R3742" s="578">
        <v>2.0119540795462802E-2</v>
      </c>
      <c r="S3742" s="578">
        <v>1.8987313646050526E-3</v>
      </c>
      <c r="T3742" s="578">
        <v>1.2654032980208227E-3</v>
      </c>
      <c r="U3742" s="578">
        <v>3.5510510438600727E-2</v>
      </c>
      <c r="V3742" s="578">
        <v>197.47957849502527</v>
      </c>
      <c r="W3742" s="578">
        <v>2.2163230082090452E-2</v>
      </c>
      <c r="X3742" s="578">
        <v>2.5362459166539449E-3</v>
      </c>
      <c r="Y3742" s="578">
        <v>1.31671260047975E-3</v>
      </c>
    </row>
    <row r="3743" spans="1:25" x14ac:dyDescent="0.3">
      <c r="A3743" s="61" t="s">
        <v>401</v>
      </c>
      <c r="B3743" s="61" t="s">
        <v>7</v>
      </c>
      <c r="C3743" s="61" t="s">
        <v>38</v>
      </c>
      <c r="D3743" s="36">
        <v>13</v>
      </c>
      <c r="E3743" s="36">
        <v>2030</v>
      </c>
      <c r="F3743" s="578">
        <v>3.1510312383230002E-2</v>
      </c>
      <c r="G3743" s="578">
        <v>187.32250515619876</v>
      </c>
      <c r="H3743" s="578">
        <v>1.9384328761361726E-2</v>
      </c>
      <c r="I3743" s="578">
        <v>1.87212306490399E-3</v>
      </c>
      <c r="J3743" s="578">
        <v>1.2489897829558051E-3</v>
      </c>
      <c r="K3743" s="578">
        <v>3.6541269449873653E-2</v>
      </c>
      <c r="L3743" s="578">
        <v>194.38870652516601</v>
      </c>
      <c r="M3743" s="578">
        <v>2.1337632783608226E-2</v>
      </c>
      <c r="N3743" s="578">
        <v>2.4252019119804353E-3</v>
      </c>
      <c r="O3743" s="578">
        <v>1.296104158730785E-3</v>
      </c>
      <c r="P3743" s="578">
        <v>3.2008921872488778E-2</v>
      </c>
      <c r="Q3743" s="578">
        <v>187.89355516433673</v>
      </c>
      <c r="R3743" s="578">
        <v>1.9502146270989777E-2</v>
      </c>
      <c r="S3743" s="578">
        <v>1.88617632012248E-3</v>
      </c>
      <c r="T3743" s="578">
        <v>1.2527980628268126E-3</v>
      </c>
      <c r="U3743" s="578">
        <v>3.6541271525894772E-2</v>
      </c>
      <c r="V3743" s="578">
        <v>194.38870135943029</v>
      </c>
      <c r="W3743" s="578">
        <v>2.1337630083394225E-2</v>
      </c>
      <c r="X3743" s="578">
        <v>2.4252020689345902E-3</v>
      </c>
      <c r="Y3743" s="578">
        <v>1.296104158730785E-3</v>
      </c>
    </row>
    <row r="3744" spans="1:25" x14ac:dyDescent="0.3">
      <c r="A3744" s="61" t="s">
        <v>402</v>
      </c>
      <c r="B3744" s="61" t="s">
        <v>7</v>
      </c>
      <c r="C3744" s="61" t="s">
        <v>38</v>
      </c>
      <c r="D3744" s="36">
        <v>14</v>
      </c>
      <c r="E3744" s="36">
        <v>2030</v>
      </c>
      <c r="F3744" s="578">
        <v>3.5739331481044176E-2</v>
      </c>
      <c r="G3744" s="578">
        <v>188.40837367375627</v>
      </c>
      <c r="H3744" s="578">
        <v>1.9504282484414576E-2</v>
      </c>
      <c r="I3744" s="578">
        <v>1.9270475910957376E-3</v>
      </c>
      <c r="J3744" s="578">
        <v>1.2562298531217126E-3</v>
      </c>
      <c r="K3744" s="578">
        <v>4.128377734444412E-2</v>
      </c>
      <c r="L3744" s="578">
        <v>195.65741093953375</v>
      </c>
      <c r="M3744" s="578">
        <v>2.1413280326138727E-2</v>
      </c>
      <c r="N3744" s="578">
        <v>2.44110108209838E-3</v>
      </c>
      <c r="O3744" s="578">
        <v>1.3045633319658575E-3</v>
      </c>
      <c r="P3744" s="578">
        <v>3.5739334585401253E-2</v>
      </c>
      <c r="Q3744" s="578">
        <v>188.40837367375627</v>
      </c>
      <c r="R3744" s="578">
        <v>1.9504282403166401E-2</v>
      </c>
      <c r="S3744" s="578">
        <v>1.9270474346626499E-3</v>
      </c>
      <c r="T3744" s="578">
        <v>1.25622980097735E-3</v>
      </c>
      <c r="U3744" s="578">
        <v>4.1283775792135623E-2</v>
      </c>
      <c r="V3744" s="578">
        <v>195.65740569432501</v>
      </c>
      <c r="W3744" s="578">
        <v>2.1413280216127775E-2</v>
      </c>
      <c r="X3744" s="578">
        <v>2.4411013428201952E-3</v>
      </c>
      <c r="Y3744" s="578">
        <v>1.30456338350389E-3</v>
      </c>
    </row>
    <row r="3745" spans="1:25" x14ac:dyDescent="0.3">
      <c r="A3745" s="61" t="s">
        <v>403</v>
      </c>
      <c r="B3745" s="61" t="s">
        <v>7</v>
      </c>
      <c r="C3745" s="61" t="s">
        <v>38</v>
      </c>
      <c r="D3745" s="36">
        <v>15</v>
      </c>
      <c r="E3745" s="36">
        <v>2030</v>
      </c>
      <c r="F3745" s="578">
        <v>4.4970951230831419E-2</v>
      </c>
      <c r="G3745" s="578">
        <v>194.21317497889174</v>
      </c>
      <c r="H3745" s="578">
        <v>2.0836447365714574E-2</v>
      </c>
      <c r="I3745" s="578">
        <v>2.0926966861528175E-3</v>
      </c>
      <c r="J3745" s="578">
        <v>1.29493209169595E-3</v>
      </c>
      <c r="K3745" s="578">
        <v>5.004398658181463E-2</v>
      </c>
      <c r="L3745" s="578">
        <v>200.92013454437199</v>
      </c>
      <c r="M3745" s="578">
        <v>2.253101689901385E-2</v>
      </c>
      <c r="N3745" s="578">
        <v>2.5308034252210102E-3</v>
      </c>
      <c r="O3745" s="578">
        <v>1.3396533807584349E-3</v>
      </c>
      <c r="P3745" s="578">
        <v>4.4970948087721924E-2</v>
      </c>
      <c r="Q3745" s="578">
        <v>194.21317497889174</v>
      </c>
      <c r="R3745" s="578">
        <v>2.0836445784709622E-2</v>
      </c>
      <c r="S3745" s="578">
        <v>2.0926966861528175E-3</v>
      </c>
      <c r="T3745" s="578">
        <v>1.29493209169595E-3</v>
      </c>
      <c r="U3745" s="578">
        <v>5.0043989724924125E-2</v>
      </c>
      <c r="V3745" s="578">
        <v>200.92014487584373</v>
      </c>
      <c r="W3745" s="578">
        <v>2.2531017072348374E-2</v>
      </c>
      <c r="X3745" s="578">
        <v>2.5308036875060203E-3</v>
      </c>
      <c r="Y3745" s="578">
        <v>1.3396532764697099E-3</v>
      </c>
    </row>
    <row r="3746" spans="1:25" x14ac:dyDescent="0.3">
      <c r="A3746" s="580" t="s">
        <v>404</v>
      </c>
      <c r="B3746" s="580" t="s">
        <v>7</v>
      </c>
      <c r="C3746" s="580" t="s">
        <v>38</v>
      </c>
      <c r="D3746" s="581">
        <v>16</v>
      </c>
      <c r="E3746" s="581">
        <v>2030</v>
      </c>
      <c r="F3746" s="582">
        <v>5.8470137189940347E-2</v>
      </c>
      <c r="G3746" s="582">
        <v>204.75647592544499</v>
      </c>
      <c r="H3746" s="582">
        <v>2.327315267624875E-2</v>
      </c>
      <c r="I3746" s="582">
        <v>2.4677399696505075E-3</v>
      </c>
      <c r="J3746" s="582">
        <v>1.36523224743238E-3</v>
      </c>
      <c r="K3746" s="582">
        <v>6.250774673781001E-2</v>
      </c>
      <c r="L3746" s="582">
        <v>209.82064517339026</v>
      </c>
      <c r="M3746" s="582">
        <v>2.4632914773727976E-2</v>
      </c>
      <c r="N3746" s="582">
        <v>2.8348538555083699E-3</v>
      </c>
      <c r="O3746" s="582">
        <v>1.3989988959413749E-3</v>
      </c>
      <c r="P3746" s="582">
        <v>5.8470141341878397E-2</v>
      </c>
      <c r="Q3746" s="582">
        <v>204.75647592544499</v>
      </c>
      <c r="R3746" s="582">
        <v>2.3273152347409551E-2</v>
      </c>
      <c r="S3746" s="582">
        <v>2.4677399195904047E-3</v>
      </c>
      <c r="T3746" s="582">
        <v>1.365232143143655E-3</v>
      </c>
      <c r="U3746" s="582">
        <v>6.2507747688483023E-2</v>
      </c>
      <c r="V3746" s="582">
        <v>209.82064517339026</v>
      </c>
      <c r="W3746" s="582">
        <v>2.4632913648512476E-2</v>
      </c>
      <c r="X3746" s="582">
        <v>2.8348538039040176E-3</v>
      </c>
      <c r="Y3746" s="582">
        <v>1.3989988437970123E-3</v>
      </c>
    </row>
    <row r="3747" spans="1:25" x14ac:dyDescent="0.3">
      <c r="A3747" s="61" t="s">
        <v>6106</v>
      </c>
      <c r="B3747" s="61" t="s">
        <v>2196</v>
      </c>
      <c r="C3747" s="61" t="s">
        <v>38</v>
      </c>
      <c r="D3747" s="36">
        <v>1</v>
      </c>
      <c r="E3747" s="36">
        <v>2012</v>
      </c>
      <c r="F3747" s="578">
        <v>51.57743041537465</v>
      </c>
      <c r="G3747" s="578">
        <v>8581.4555969238227</v>
      </c>
      <c r="H3747" s="578">
        <v>5.746075097471472</v>
      </c>
      <c r="I3747" s="578">
        <v>3.4871900081634499</v>
      </c>
      <c r="J3747" s="578">
        <v>7.3104224206569243E-2</v>
      </c>
      <c r="K3747" s="578">
        <v>51.924499875264374</v>
      </c>
      <c r="L3747" s="578">
        <v>8638.1483306884747</v>
      </c>
      <c r="M3747" s="578">
        <v>5.7601508959196455</v>
      </c>
      <c r="N3747" s="578">
        <v>3.5095072612166351</v>
      </c>
      <c r="O3747" s="578">
        <v>7.3587203165516202E-2</v>
      </c>
      <c r="P3747" s="578">
        <v>51.57742886714788</v>
      </c>
      <c r="Q3747" s="578">
        <v>8581.4555460611937</v>
      </c>
      <c r="R3747" s="578">
        <v>5.7460752539336619</v>
      </c>
      <c r="S3747" s="578">
        <v>3.4871900081634499</v>
      </c>
      <c r="T3747" s="578">
        <v>7.3104223702102844E-2</v>
      </c>
      <c r="U3747" s="578">
        <v>51.924504088393078</v>
      </c>
      <c r="V3747" s="578">
        <v>8638.1483866373674</v>
      </c>
      <c r="W3747" s="578">
        <v>5.7601508959196455</v>
      </c>
      <c r="X3747" s="578">
        <v>3.5095067396759925</v>
      </c>
      <c r="Y3747" s="578">
        <v>7.3587202661049803E-2</v>
      </c>
    </row>
    <row r="3748" spans="1:25" x14ac:dyDescent="0.3">
      <c r="A3748" s="61" t="s">
        <v>6107</v>
      </c>
      <c r="B3748" s="61" t="s">
        <v>2196</v>
      </c>
      <c r="C3748" s="61" t="s">
        <v>38</v>
      </c>
      <c r="D3748" s="36">
        <v>2</v>
      </c>
      <c r="E3748" s="36">
        <v>2012</v>
      </c>
      <c r="F3748" s="578">
        <v>27.263164818335348</v>
      </c>
      <c r="G3748" s="578">
        <v>4766.3514607747347</v>
      </c>
      <c r="H3748" s="578">
        <v>3.1920250391898026</v>
      </c>
      <c r="I3748" s="578">
        <v>1.8236130212123149</v>
      </c>
      <c r="J3748" s="578">
        <v>4.060394607949995E-2</v>
      </c>
      <c r="K3748" s="578">
        <v>27.763532119347126</v>
      </c>
      <c r="L3748" s="578">
        <v>4845.4125162760374</v>
      </c>
      <c r="M3748" s="578">
        <v>3.219799397125215</v>
      </c>
      <c r="N3748" s="578">
        <v>1.8505026142423324</v>
      </c>
      <c r="O3748" s="578">
        <v>4.1277445270679829E-2</v>
      </c>
      <c r="P3748" s="578">
        <v>27.263163257137975</v>
      </c>
      <c r="Q3748" s="578">
        <v>4766.3515624999945</v>
      </c>
      <c r="R3748" s="578">
        <v>3.1920250391898026</v>
      </c>
      <c r="S3748" s="578">
        <v>1.8236130423222949</v>
      </c>
      <c r="T3748" s="578">
        <v>4.060394607949995E-2</v>
      </c>
      <c r="U3748" s="578">
        <v>27.763532097916997</v>
      </c>
      <c r="V3748" s="578">
        <v>4845.4125162760374</v>
      </c>
      <c r="W3748" s="578">
        <v>3.2197993867254451</v>
      </c>
      <c r="X3748" s="578">
        <v>1.8505025931323527</v>
      </c>
      <c r="Y3748" s="578">
        <v>4.1277445794548777E-2</v>
      </c>
    </row>
    <row r="3749" spans="1:25" x14ac:dyDescent="0.3">
      <c r="A3749" s="61" t="s">
        <v>6108</v>
      </c>
      <c r="B3749" s="61" t="s">
        <v>2196</v>
      </c>
      <c r="C3749" s="61" t="s">
        <v>38</v>
      </c>
      <c r="D3749" s="36">
        <v>3</v>
      </c>
      <c r="E3749" s="36">
        <v>2012</v>
      </c>
      <c r="F3749" s="578">
        <v>16.603668221849702</v>
      </c>
      <c r="G3749" s="578">
        <v>3067.9187189737895</v>
      </c>
      <c r="H3749" s="578">
        <v>1.7138223318033801</v>
      </c>
      <c r="I3749" s="578">
        <v>1.0867332423416225</v>
      </c>
      <c r="J3749" s="578">
        <v>2.6135276692608952E-2</v>
      </c>
      <c r="K3749" s="578">
        <v>16.499125198955824</v>
      </c>
      <c r="L3749" s="578">
        <v>3033.1053949991829</v>
      </c>
      <c r="M3749" s="578">
        <v>1.7162291356556376</v>
      </c>
      <c r="N3749" s="578">
        <v>1.079627848230295</v>
      </c>
      <c r="O3749" s="578">
        <v>2.5838701549218902E-2</v>
      </c>
      <c r="P3749" s="578">
        <v>16.603667183468673</v>
      </c>
      <c r="Q3749" s="578">
        <v>3067.9187189737895</v>
      </c>
      <c r="R3749" s="578">
        <v>1.71382233337499</v>
      </c>
      <c r="S3749" s="578">
        <v>1.0867332421864024</v>
      </c>
      <c r="T3749" s="578">
        <v>2.6135276692608952E-2</v>
      </c>
      <c r="U3749" s="578">
        <v>16.499125198965526</v>
      </c>
      <c r="V3749" s="578">
        <v>3033.1053949991829</v>
      </c>
      <c r="W3749" s="578">
        <v>1.7162291340840325</v>
      </c>
      <c r="X3749" s="578">
        <v>1.0796278060103399</v>
      </c>
      <c r="Y3749" s="578">
        <v>2.5838701549218902E-2</v>
      </c>
    </row>
    <row r="3750" spans="1:25" x14ac:dyDescent="0.3">
      <c r="A3750" s="61" t="s">
        <v>6109</v>
      </c>
      <c r="B3750" s="61" t="s">
        <v>2196</v>
      </c>
      <c r="C3750" s="61" t="s">
        <v>38</v>
      </c>
      <c r="D3750" s="36">
        <v>4</v>
      </c>
      <c r="E3750" s="36">
        <v>2012</v>
      </c>
      <c r="F3750" s="578">
        <v>14.03468034730755</v>
      </c>
      <c r="G3750" s="578">
        <v>2758.8103332519477</v>
      </c>
      <c r="H3750" s="578">
        <v>1.1881663364862649</v>
      </c>
      <c r="I3750" s="578">
        <v>0.93381489502886883</v>
      </c>
      <c r="J3750" s="578">
        <v>2.3502068826928676E-2</v>
      </c>
      <c r="K3750" s="578">
        <v>13.792230915831125</v>
      </c>
      <c r="L3750" s="578">
        <v>2694.6730397542278</v>
      </c>
      <c r="M3750" s="578">
        <v>1.1889820615760924</v>
      </c>
      <c r="N3750" s="578">
        <v>0.915892913937568</v>
      </c>
      <c r="O3750" s="578">
        <v>2.29556914030884E-2</v>
      </c>
      <c r="P3750" s="578">
        <v>14.034680867485125</v>
      </c>
      <c r="Q3750" s="578">
        <v>2758.8102811177528</v>
      </c>
      <c r="R3750" s="578">
        <v>1.1881663364668651</v>
      </c>
      <c r="S3750" s="578">
        <v>0.93381489502886894</v>
      </c>
      <c r="T3750" s="578">
        <v>2.3502069350797627E-2</v>
      </c>
      <c r="U3750" s="578">
        <v>13.792230914987099</v>
      </c>
      <c r="V3750" s="578">
        <v>2694.6730397542278</v>
      </c>
      <c r="W3750" s="578">
        <v>1.1889820610328226</v>
      </c>
      <c r="X3750" s="578">
        <v>0.91589286426703054</v>
      </c>
      <c r="Y3750" s="578">
        <v>2.29556914030884E-2</v>
      </c>
    </row>
    <row r="3751" spans="1:25" x14ac:dyDescent="0.3">
      <c r="A3751" s="61" t="s">
        <v>6110</v>
      </c>
      <c r="B3751" s="61" t="s">
        <v>2196</v>
      </c>
      <c r="C3751" s="61" t="s">
        <v>38</v>
      </c>
      <c r="D3751" s="36">
        <v>5</v>
      </c>
      <c r="E3751" s="36">
        <v>2012</v>
      </c>
      <c r="F3751" s="578">
        <v>12.255090372127576</v>
      </c>
      <c r="G3751" s="578">
        <v>2439.5357411702425</v>
      </c>
      <c r="H3751" s="578">
        <v>0.91405418837287744</v>
      </c>
      <c r="I3751" s="578">
        <v>0.8242236992033809</v>
      </c>
      <c r="J3751" s="578">
        <v>2.0782205431411599E-2</v>
      </c>
      <c r="K3751" s="578">
        <v>12.047817065496874</v>
      </c>
      <c r="L3751" s="578">
        <v>2388.4219792683871</v>
      </c>
      <c r="M3751" s="578">
        <v>0.91597940827098956</v>
      </c>
      <c r="N3751" s="578">
        <v>0.8063321063915887</v>
      </c>
      <c r="O3751" s="578">
        <v>2.0346786438797872E-2</v>
      </c>
      <c r="P3751" s="578">
        <v>12.255091415189424</v>
      </c>
      <c r="Q3751" s="578">
        <v>2439.5357411702425</v>
      </c>
      <c r="R3751" s="578">
        <v>0.91405421887369154</v>
      </c>
      <c r="S3751" s="578">
        <v>0.82422371495825497</v>
      </c>
      <c r="T3751" s="578">
        <v>2.0782204403076251E-2</v>
      </c>
      <c r="U3751" s="578">
        <v>12.047816549646026</v>
      </c>
      <c r="V3751" s="578">
        <v>2388.4219792683871</v>
      </c>
      <c r="W3751" s="578">
        <v>0.9159794921676313</v>
      </c>
      <c r="X3751" s="578">
        <v>0.80633222063382393</v>
      </c>
      <c r="Y3751" s="578">
        <v>2.0346786438797872E-2</v>
      </c>
    </row>
    <row r="3752" spans="1:25" x14ac:dyDescent="0.3">
      <c r="A3752" s="61" t="s">
        <v>6111</v>
      </c>
      <c r="B3752" s="61" t="s">
        <v>2196</v>
      </c>
      <c r="C3752" s="61" t="s">
        <v>38</v>
      </c>
      <c r="D3752" s="36">
        <v>6</v>
      </c>
      <c r="E3752" s="36">
        <v>2012</v>
      </c>
      <c r="F3752" s="578">
        <v>11.109996914613751</v>
      </c>
      <c r="G3752" s="578">
        <v>2266.2963333129824</v>
      </c>
      <c r="H3752" s="578">
        <v>0.77790610670732896</v>
      </c>
      <c r="I3752" s="578">
        <v>0.75195742336412219</v>
      </c>
      <c r="J3752" s="578">
        <v>1.9306436452704127E-2</v>
      </c>
      <c r="K3752" s="578">
        <v>10.95919151030826</v>
      </c>
      <c r="L3752" s="578">
        <v>2228.7023595174123</v>
      </c>
      <c r="M3752" s="578">
        <v>0.77771682691915556</v>
      </c>
      <c r="N3752" s="578">
        <v>0.73645322024822202</v>
      </c>
      <c r="O3752" s="578">
        <v>1.8986160362449753E-2</v>
      </c>
      <c r="P3752" s="578">
        <v>11.109999209596301</v>
      </c>
      <c r="Q3752" s="578">
        <v>2266.2963333129824</v>
      </c>
      <c r="R3752" s="578">
        <v>0.77790611221765427</v>
      </c>
      <c r="S3752" s="578">
        <v>0.75195741280913297</v>
      </c>
      <c r="T3752" s="578">
        <v>1.9306436452704127E-2</v>
      </c>
      <c r="U3752" s="578">
        <v>10.959193645978869</v>
      </c>
      <c r="V3752" s="578">
        <v>2228.7023595174123</v>
      </c>
      <c r="W3752" s="578">
        <v>0.77771691686939393</v>
      </c>
      <c r="X3752" s="578">
        <v>0.73645329475402777</v>
      </c>
      <c r="Y3752" s="578">
        <v>1.8986160362449753E-2</v>
      </c>
    </row>
    <row r="3753" spans="1:25" x14ac:dyDescent="0.3">
      <c r="A3753" s="61" t="s">
        <v>6112</v>
      </c>
      <c r="B3753" s="61" t="s">
        <v>2196</v>
      </c>
      <c r="C3753" s="61" t="s">
        <v>38</v>
      </c>
      <c r="D3753" s="36">
        <v>7</v>
      </c>
      <c r="E3753" s="36">
        <v>2012</v>
      </c>
      <c r="F3753" s="578">
        <v>10.781712116695386</v>
      </c>
      <c r="G3753" s="578">
        <v>2227.0095545450799</v>
      </c>
      <c r="H3753" s="578">
        <v>0.68346893612761028</v>
      </c>
      <c r="I3753" s="578">
        <v>0.70452786597888872</v>
      </c>
      <c r="J3753" s="578">
        <v>1.8971744148681496E-2</v>
      </c>
      <c r="K3753" s="578">
        <v>10.651563920323172</v>
      </c>
      <c r="L3753" s="578">
        <v>2196.7837626139299</v>
      </c>
      <c r="M3753" s="578">
        <v>0.68198703629119872</v>
      </c>
      <c r="N3753" s="578">
        <v>0.69265401332328647</v>
      </c>
      <c r="O3753" s="578">
        <v>1.8714266402336425E-2</v>
      </c>
      <c r="P3753" s="578">
        <v>10.781712444271104</v>
      </c>
      <c r="Q3753" s="578">
        <v>2227.0094528198179</v>
      </c>
      <c r="R3753" s="578">
        <v>0.68346894090063826</v>
      </c>
      <c r="S3753" s="578">
        <v>0.70452787637865755</v>
      </c>
      <c r="T3753" s="578">
        <v>1.8971744672550448E-2</v>
      </c>
      <c r="U3753" s="578">
        <v>10.651564635380009</v>
      </c>
      <c r="V3753" s="578">
        <v>2196.7837626139299</v>
      </c>
      <c r="W3753" s="578">
        <v>0.68198703578673248</v>
      </c>
      <c r="X3753" s="578">
        <v>0.69265410304069452</v>
      </c>
      <c r="Y3753" s="578">
        <v>1.8714266402336425E-2</v>
      </c>
    </row>
    <row r="3754" spans="1:25" x14ac:dyDescent="0.3">
      <c r="A3754" s="61" t="s">
        <v>6113</v>
      </c>
      <c r="B3754" s="61" t="s">
        <v>2196</v>
      </c>
      <c r="C3754" s="61" t="s">
        <v>38</v>
      </c>
      <c r="D3754" s="36">
        <v>8</v>
      </c>
      <c r="E3754" s="36">
        <v>2012</v>
      </c>
      <c r="F3754" s="578">
        <v>9.379945140705475</v>
      </c>
      <c r="G3754" s="578">
        <v>1882.8306706746375</v>
      </c>
      <c r="H3754" s="578">
        <v>0.62032474666678583</v>
      </c>
      <c r="I3754" s="578">
        <v>0.54867299312415141</v>
      </c>
      <c r="J3754" s="578">
        <v>1.6039702003278401E-2</v>
      </c>
      <c r="K3754" s="578">
        <v>9.3746055270190833</v>
      </c>
      <c r="L3754" s="578">
        <v>1888.1508331298774</v>
      </c>
      <c r="M3754" s="578">
        <v>0.61765847397812934</v>
      </c>
      <c r="N3754" s="578">
        <v>0.5520284103695301</v>
      </c>
      <c r="O3754" s="578">
        <v>1.6085029065531324E-2</v>
      </c>
      <c r="P3754" s="578">
        <v>9.3799451353382395</v>
      </c>
      <c r="Q3754" s="578">
        <v>1882.8306185404399</v>
      </c>
      <c r="R3754" s="578">
        <v>0.62032475194428072</v>
      </c>
      <c r="S3754" s="578">
        <v>0.54867301155657744</v>
      </c>
      <c r="T3754" s="578">
        <v>1.6039702003278401E-2</v>
      </c>
      <c r="U3754" s="578">
        <v>9.3746056861321634</v>
      </c>
      <c r="V3754" s="578">
        <v>1888.1508331298774</v>
      </c>
      <c r="W3754" s="578">
        <v>0.61765853203056953</v>
      </c>
      <c r="X3754" s="578">
        <v>0.55202838592231251</v>
      </c>
      <c r="Y3754" s="578">
        <v>1.6085029065531324E-2</v>
      </c>
    </row>
    <row r="3755" spans="1:25" x14ac:dyDescent="0.3">
      <c r="A3755" s="61" t="s">
        <v>6114</v>
      </c>
      <c r="B3755" s="61" t="s">
        <v>2196</v>
      </c>
      <c r="C3755" s="61" t="s">
        <v>38</v>
      </c>
      <c r="D3755" s="36">
        <v>9</v>
      </c>
      <c r="E3755" s="36">
        <v>2012</v>
      </c>
      <c r="F3755" s="578">
        <v>9.1193808512083088</v>
      </c>
      <c r="G3755" s="578">
        <v>1843.3910814921023</v>
      </c>
      <c r="H3755" s="578">
        <v>0.57424310228088826</v>
      </c>
      <c r="I3755" s="578">
        <v>0.503091806817489</v>
      </c>
      <c r="J3755" s="578">
        <v>1.5703730159051073E-2</v>
      </c>
      <c r="K3755" s="578">
        <v>9.1521076609472658</v>
      </c>
      <c r="L3755" s="578">
        <v>1862.5758336385049</v>
      </c>
      <c r="M3755" s="578">
        <v>0.57086402148706772</v>
      </c>
      <c r="N3755" s="578">
        <v>0.51521939768766289</v>
      </c>
      <c r="O3755" s="578">
        <v>1.5867159760091402E-2</v>
      </c>
      <c r="P3755" s="578">
        <v>9.1193808604317947</v>
      </c>
      <c r="Q3755" s="578">
        <v>1843.3911336262977</v>
      </c>
      <c r="R3755" s="578">
        <v>0.57424309752726255</v>
      </c>
      <c r="S3755" s="578">
        <v>0.50309181566505345</v>
      </c>
      <c r="T3755" s="578">
        <v>1.5703730159051073E-2</v>
      </c>
      <c r="U3755" s="578">
        <v>9.1521078695610996</v>
      </c>
      <c r="V3755" s="578">
        <v>1862.5758336385049</v>
      </c>
      <c r="W3755" s="578">
        <v>0.57086399127729204</v>
      </c>
      <c r="X3755" s="578">
        <v>0.51521937750900726</v>
      </c>
      <c r="Y3755" s="578">
        <v>1.5867159760091402E-2</v>
      </c>
    </row>
    <row r="3756" spans="1:25" x14ac:dyDescent="0.3">
      <c r="A3756" s="61" t="s">
        <v>6115</v>
      </c>
      <c r="B3756" s="61" t="s">
        <v>2196</v>
      </c>
      <c r="C3756" s="61" t="s">
        <v>38</v>
      </c>
      <c r="D3756" s="36">
        <v>10</v>
      </c>
      <c r="E3756" s="36">
        <v>2012</v>
      </c>
      <c r="F3756" s="578">
        <v>8.9167178054994984</v>
      </c>
      <c r="G3756" s="578">
        <v>1812.7079302469824</v>
      </c>
      <c r="H3756" s="578">
        <v>0.53840125154238128</v>
      </c>
      <c r="I3756" s="578">
        <v>0.46764009907686405</v>
      </c>
      <c r="J3756" s="578">
        <v>1.5442363655893075E-2</v>
      </c>
      <c r="K3756" s="578">
        <v>8.9887675008164152</v>
      </c>
      <c r="L3756" s="578">
        <v>1844.5113436380975</v>
      </c>
      <c r="M3756" s="578">
        <v>0.53545741822260096</v>
      </c>
      <c r="N3756" s="578">
        <v>0.48640647941889847</v>
      </c>
      <c r="O3756" s="578">
        <v>1.5713298053014951E-2</v>
      </c>
      <c r="P3756" s="578">
        <v>8.9167182351860248</v>
      </c>
      <c r="Q3756" s="578">
        <v>1812.7079302469824</v>
      </c>
      <c r="R3756" s="578">
        <v>0.53840122567877768</v>
      </c>
      <c r="S3756" s="578">
        <v>0.46764012569716779</v>
      </c>
      <c r="T3756" s="578">
        <v>1.5442363655893075E-2</v>
      </c>
      <c r="U3756" s="578">
        <v>8.988767461186697</v>
      </c>
      <c r="V3756" s="578">
        <v>1844.5113436380975</v>
      </c>
      <c r="W3756" s="578">
        <v>0.53545742846714928</v>
      </c>
      <c r="X3756" s="578">
        <v>0.48640645978351399</v>
      </c>
      <c r="Y3756" s="578">
        <v>1.5713297529146027E-2</v>
      </c>
    </row>
    <row r="3757" spans="1:25" x14ac:dyDescent="0.3">
      <c r="A3757" s="61" t="s">
        <v>6116</v>
      </c>
      <c r="B3757" s="61" t="s">
        <v>2196</v>
      </c>
      <c r="C3757" s="61" t="s">
        <v>38</v>
      </c>
      <c r="D3757" s="36">
        <v>11</v>
      </c>
      <c r="E3757" s="36">
        <v>2012</v>
      </c>
      <c r="F3757" s="578">
        <v>8.6647981204611462</v>
      </c>
      <c r="G3757" s="578">
        <v>1746.5722007751424</v>
      </c>
      <c r="H3757" s="578">
        <v>0.50976147161175778</v>
      </c>
      <c r="I3757" s="578">
        <v>0.40871138907580906</v>
      </c>
      <c r="J3757" s="578">
        <v>1.48789488303009E-2</v>
      </c>
      <c r="K3757" s="578">
        <v>8.7663774020159781</v>
      </c>
      <c r="L3757" s="578">
        <v>1789.5616035461401</v>
      </c>
      <c r="M3757" s="578">
        <v>0.50688418574281902</v>
      </c>
      <c r="N3757" s="578">
        <v>0.43444763094885225</v>
      </c>
      <c r="O3757" s="578">
        <v>1.5245170885464128E-2</v>
      </c>
      <c r="P3757" s="578">
        <v>8.6647982343153291</v>
      </c>
      <c r="Q3757" s="578">
        <v>1746.5722007751424</v>
      </c>
      <c r="R3757" s="578">
        <v>0.50976147108788883</v>
      </c>
      <c r="S3757" s="578">
        <v>0.40871139435330378</v>
      </c>
      <c r="T3757" s="578">
        <v>1.48789488303009E-2</v>
      </c>
      <c r="U3757" s="578">
        <v>8.7663775435842872</v>
      </c>
      <c r="V3757" s="578">
        <v>1789.5615514119424</v>
      </c>
      <c r="W3757" s="578">
        <v>0.50688418210484032</v>
      </c>
      <c r="X3757" s="578">
        <v>0.43444764090236226</v>
      </c>
      <c r="Y3757" s="578">
        <v>1.5245170885464128E-2</v>
      </c>
    </row>
    <row r="3758" spans="1:25" x14ac:dyDescent="0.3">
      <c r="A3758" s="61" t="s">
        <v>6117</v>
      </c>
      <c r="B3758" s="61" t="s">
        <v>2196</v>
      </c>
      <c r="C3758" s="61" t="s">
        <v>38</v>
      </c>
      <c r="D3758" s="36">
        <v>12</v>
      </c>
      <c r="E3758" s="36">
        <v>2012</v>
      </c>
      <c r="F3758" s="578">
        <v>8.4049606238550023</v>
      </c>
      <c r="G3758" s="578">
        <v>1668.5416514078702</v>
      </c>
      <c r="H3758" s="578">
        <v>0.48544697863205</v>
      </c>
      <c r="I3758" s="578">
        <v>0.34350823092972799</v>
      </c>
      <c r="J3758" s="578">
        <v>1.4214228062579975E-2</v>
      </c>
      <c r="K3758" s="578">
        <v>8.5287262307465408</v>
      </c>
      <c r="L3758" s="578">
        <v>1720.5478096008251</v>
      </c>
      <c r="M3758" s="578">
        <v>0.48263682572481503</v>
      </c>
      <c r="N3758" s="578">
        <v>0.37546846177428927</v>
      </c>
      <c r="O3758" s="578">
        <v>1.46572499070316E-2</v>
      </c>
      <c r="P3758" s="578">
        <v>8.404960683978663</v>
      </c>
      <c r="Q3758" s="578">
        <v>1668.5416514078702</v>
      </c>
      <c r="R3758" s="578">
        <v>0.48544698887659832</v>
      </c>
      <c r="S3758" s="578">
        <v>0.34350821096450024</v>
      </c>
      <c r="T3758" s="578">
        <v>1.4214228062579975E-2</v>
      </c>
      <c r="U3758" s="578">
        <v>8.5287255033375242</v>
      </c>
      <c r="V3758" s="578">
        <v>1720.5477574666299</v>
      </c>
      <c r="W3758" s="578">
        <v>0.48263680356709848</v>
      </c>
      <c r="X3758" s="578">
        <v>0.37546846386976523</v>
      </c>
      <c r="Y3758" s="578">
        <v>1.46572499070316E-2</v>
      </c>
    </row>
    <row r="3759" spans="1:25" x14ac:dyDescent="0.3">
      <c r="A3759" s="61" t="s">
        <v>6118</v>
      </c>
      <c r="B3759" s="61" t="s">
        <v>2196</v>
      </c>
      <c r="C3759" s="61" t="s">
        <v>38</v>
      </c>
      <c r="D3759" s="36">
        <v>13</v>
      </c>
      <c r="E3759" s="36">
        <v>2012</v>
      </c>
      <c r="F3759" s="578">
        <v>8.3057714462896275</v>
      </c>
      <c r="G3759" s="578">
        <v>1642.5103289286276</v>
      </c>
      <c r="H3759" s="578">
        <v>0.46110306891690278</v>
      </c>
      <c r="I3759" s="578">
        <v>0.30967245082138029</v>
      </c>
      <c r="J3759" s="578">
        <v>1.3992452504074476E-2</v>
      </c>
      <c r="K3759" s="578">
        <v>8.4321995223484283</v>
      </c>
      <c r="L3759" s="578">
        <v>1696.6429176330525</v>
      </c>
      <c r="M3759" s="578">
        <v>0.45891005313023903</v>
      </c>
      <c r="N3759" s="578">
        <v>0.34348847841223029</v>
      </c>
      <c r="O3759" s="578">
        <v>1.4453618884241775E-2</v>
      </c>
      <c r="P3759" s="578">
        <v>8.3057713893698075</v>
      </c>
      <c r="Q3759" s="578">
        <v>1642.5103289286276</v>
      </c>
      <c r="R3759" s="578">
        <v>0.46110306839303372</v>
      </c>
      <c r="S3759" s="578">
        <v>0.30967247131047726</v>
      </c>
      <c r="T3759" s="578">
        <v>1.3992451985056151E-2</v>
      </c>
      <c r="U3759" s="578">
        <v>8.4321994828278477</v>
      </c>
      <c r="V3759" s="578">
        <v>1696.6429176330525</v>
      </c>
      <c r="W3759" s="578">
        <v>0.45891002146527127</v>
      </c>
      <c r="X3759" s="578">
        <v>0.34348847313473574</v>
      </c>
      <c r="Y3759" s="578">
        <v>1.4453618884241775E-2</v>
      </c>
    </row>
    <row r="3760" spans="1:25" x14ac:dyDescent="0.3">
      <c r="A3760" s="61" t="s">
        <v>6119</v>
      </c>
      <c r="B3760" s="61" t="s">
        <v>2196</v>
      </c>
      <c r="C3760" s="61" t="s">
        <v>38</v>
      </c>
      <c r="D3760" s="36">
        <v>14</v>
      </c>
      <c r="E3760" s="36">
        <v>2012</v>
      </c>
      <c r="F3760" s="578">
        <v>8.8409240129233986</v>
      </c>
      <c r="G3760" s="578">
        <v>1771.5808474222749</v>
      </c>
      <c r="H3760" s="578">
        <v>0.44235903490334672</v>
      </c>
      <c r="I3760" s="578">
        <v>0.31771554559236354</v>
      </c>
      <c r="J3760" s="578">
        <v>1.5092005041272651E-2</v>
      </c>
      <c r="K3760" s="578">
        <v>8.9144213317146423</v>
      </c>
      <c r="L3760" s="578">
        <v>1813.9458440144824</v>
      </c>
      <c r="M3760" s="578">
        <v>0.44042322068707951</v>
      </c>
      <c r="N3760" s="578">
        <v>0.34939015860436473</v>
      </c>
      <c r="O3760" s="578">
        <v>1.5452943684067549E-2</v>
      </c>
      <c r="P3760" s="578">
        <v>8.8409235311119065</v>
      </c>
      <c r="Q3760" s="578">
        <v>1771.5808474222749</v>
      </c>
      <c r="R3760" s="578">
        <v>0.44235904054948999</v>
      </c>
      <c r="S3760" s="578">
        <v>0.31771554506849453</v>
      </c>
      <c r="T3760" s="578">
        <v>1.5092005560290975E-2</v>
      </c>
      <c r="U3760" s="578">
        <v>8.9144212667354914</v>
      </c>
      <c r="V3760" s="578">
        <v>1813.9458440144824</v>
      </c>
      <c r="W3760" s="578">
        <v>0.44042317813727949</v>
      </c>
      <c r="X3760" s="578">
        <v>0.34939025563653503</v>
      </c>
      <c r="Y3760" s="578">
        <v>1.5452943684067549E-2</v>
      </c>
    </row>
    <row r="3761" spans="1:25" x14ac:dyDescent="0.3">
      <c r="A3761" s="61" t="s">
        <v>6120</v>
      </c>
      <c r="B3761" s="61" t="s">
        <v>2196</v>
      </c>
      <c r="C3761" s="61" t="s">
        <v>38</v>
      </c>
      <c r="D3761" s="36">
        <v>15</v>
      </c>
      <c r="E3761" s="36">
        <v>2012</v>
      </c>
      <c r="F3761" s="578">
        <v>9.2996416026580739</v>
      </c>
      <c r="G3761" s="578">
        <v>1882.2091547648049</v>
      </c>
      <c r="H3761" s="578">
        <v>0.42629256072298904</v>
      </c>
      <c r="I3761" s="578">
        <v>0.324610661909294</v>
      </c>
      <c r="J3761" s="578">
        <v>1.603445733780965E-2</v>
      </c>
      <c r="K3761" s="578">
        <v>9.3308571052839202</v>
      </c>
      <c r="L3761" s="578">
        <v>1914.5353228251074</v>
      </c>
      <c r="M3761" s="578">
        <v>0.42492763329452471</v>
      </c>
      <c r="N3761" s="578">
        <v>0.35288108279928498</v>
      </c>
      <c r="O3761" s="578">
        <v>1.6309845707534427E-2</v>
      </c>
      <c r="P3761" s="578">
        <v>9.2996411455969614</v>
      </c>
      <c r="Q3761" s="578">
        <v>1882.2091547648049</v>
      </c>
      <c r="R3761" s="578">
        <v>0.42629256072298904</v>
      </c>
      <c r="S3761" s="578">
        <v>0.32461061441184275</v>
      </c>
      <c r="T3761" s="578">
        <v>1.603445733780965E-2</v>
      </c>
      <c r="U3761" s="578">
        <v>9.3308575321522333</v>
      </c>
      <c r="V3761" s="578">
        <v>1914.5353228251074</v>
      </c>
      <c r="W3761" s="578">
        <v>0.42492763329452471</v>
      </c>
      <c r="X3761" s="578">
        <v>0.35288110328838201</v>
      </c>
      <c r="Y3761" s="578">
        <v>1.6309845193366774E-2</v>
      </c>
    </row>
    <row r="3762" spans="1:25" x14ac:dyDescent="0.3">
      <c r="A3762" s="580" t="s">
        <v>6121</v>
      </c>
      <c r="B3762" s="580" t="s">
        <v>2196</v>
      </c>
      <c r="C3762" s="580" t="s">
        <v>38</v>
      </c>
      <c r="D3762" s="581">
        <v>16</v>
      </c>
      <c r="E3762" s="581">
        <v>2012</v>
      </c>
      <c r="F3762" s="582">
        <v>9.8292803119329299</v>
      </c>
      <c r="G3762" s="582">
        <v>2021.4219640095998</v>
      </c>
      <c r="H3762" s="582">
        <v>0.41930339236084024</v>
      </c>
      <c r="I3762" s="582">
        <v>0.34024467734464703</v>
      </c>
      <c r="J3762" s="582">
        <v>1.7220407025888528E-2</v>
      </c>
      <c r="K3762" s="582">
        <v>9.8093173597686771</v>
      </c>
      <c r="L3762" s="582">
        <v>2041.09668477376</v>
      </c>
      <c r="M3762" s="582">
        <v>0.41779062008329948</v>
      </c>
      <c r="N3762" s="582">
        <v>0.36559675214812104</v>
      </c>
      <c r="O3762" s="582">
        <v>1.7388003955905576E-2</v>
      </c>
      <c r="P3762" s="582">
        <v>9.8292798997741855</v>
      </c>
      <c r="Q3762" s="582">
        <v>2021.4219640095998</v>
      </c>
      <c r="R3762" s="582">
        <v>0.41930341032275398</v>
      </c>
      <c r="S3762" s="582">
        <v>0.34024468419374854</v>
      </c>
      <c r="T3762" s="582">
        <v>1.7220407025888528E-2</v>
      </c>
      <c r="U3762" s="582">
        <v>9.8093176133212552</v>
      </c>
      <c r="V3762" s="582">
        <v>2041.09668477376</v>
      </c>
      <c r="W3762" s="582">
        <v>0.41779061957883301</v>
      </c>
      <c r="X3762" s="582">
        <v>0.3655967162922017</v>
      </c>
      <c r="Y3762" s="582">
        <v>1.7388003955905576E-2</v>
      </c>
    </row>
    <row r="3763" spans="1:25" x14ac:dyDescent="0.3">
      <c r="A3763" s="61" t="s">
        <v>6122</v>
      </c>
      <c r="B3763" s="61" t="s">
        <v>2196</v>
      </c>
      <c r="C3763" s="61" t="s">
        <v>38</v>
      </c>
      <c r="D3763" s="36">
        <v>1</v>
      </c>
      <c r="E3763" s="36">
        <v>2020</v>
      </c>
      <c r="F3763" s="578">
        <v>25.654387985099024</v>
      </c>
      <c r="G3763" s="578">
        <v>8302.6077117919867</v>
      </c>
      <c r="H3763" s="578">
        <v>2.7301158757957902</v>
      </c>
      <c r="I3763" s="578">
        <v>1.44926406194766</v>
      </c>
      <c r="J3763" s="578">
        <v>7.2677772336949845E-2</v>
      </c>
      <c r="K3763" s="578">
        <v>25.826320866302275</v>
      </c>
      <c r="L3763" s="578">
        <v>8359.6548004150318</v>
      </c>
      <c r="M3763" s="578">
        <v>2.7368616843596052</v>
      </c>
      <c r="N3763" s="578">
        <v>1.4588495763018701</v>
      </c>
      <c r="O3763" s="578">
        <v>7.3176821654972898E-2</v>
      </c>
      <c r="P3763" s="578">
        <v>25.654389522809627</v>
      </c>
      <c r="Q3763" s="578">
        <v>8302.6077117919867</v>
      </c>
      <c r="R3763" s="578">
        <v>2.7301157754457801</v>
      </c>
      <c r="S3763" s="578">
        <v>1.4492640051369798</v>
      </c>
      <c r="T3763" s="578">
        <v>7.2677772880221342E-2</v>
      </c>
      <c r="U3763" s="578">
        <v>25.826321402229901</v>
      </c>
      <c r="V3763" s="578">
        <v>8359.6546936035083</v>
      </c>
      <c r="W3763" s="578">
        <v>2.7368616808283397</v>
      </c>
      <c r="X3763" s="578">
        <v>1.4588496113816851</v>
      </c>
      <c r="Y3763" s="578">
        <v>7.3176820063963505E-2</v>
      </c>
    </row>
    <row r="3764" spans="1:25" x14ac:dyDescent="0.3">
      <c r="A3764" s="61" t="s">
        <v>6123</v>
      </c>
      <c r="B3764" s="61" t="s">
        <v>2196</v>
      </c>
      <c r="C3764" s="61" t="s">
        <v>38</v>
      </c>
      <c r="D3764" s="36">
        <v>2</v>
      </c>
      <c r="E3764" s="36">
        <v>2020</v>
      </c>
      <c r="F3764" s="578">
        <v>13.622565761012025</v>
      </c>
      <c r="G3764" s="578">
        <v>4622.5804443359357</v>
      </c>
      <c r="H3764" s="578">
        <v>1.5252946172840824</v>
      </c>
      <c r="I3764" s="578">
        <v>0.75819507411991527</v>
      </c>
      <c r="J3764" s="578">
        <v>4.0462664153892505E-2</v>
      </c>
      <c r="K3764" s="578">
        <v>13.873937904141076</v>
      </c>
      <c r="L3764" s="578">
        <v>4699.5578816731722</v>
      </c>
      <c r="M3764" s="578">
        <v>1.5394184212976425</v>
      </c>
      <c r="N3764" s="578">
        <v>0.76937084505334452</v>
      </c>
      <c r="O3764" s="578">
        <v>4.1136389016173752E-2</v>
      </c>
      <c r="P3764" s="578">
        <v>13.622566804136975</v>
      </c>
      <c r="Q3764" s="578">
        <v>4622.5803375244104</v>
      </c>
      <c r="R3764" s="578">
        <v>1.5252945072327975</v>
      </c>
      <c r="S3764" s="578">
        <v>0.7581950325208402</v>
      </c>
      <c r="T3764" s="578">
        <v>4.0462663649426106E-2</v>
      </c>
      <c r="U3764" s="578">
        <v>13.873938942175226</v>
      </c>
      <c r="V3764" s="578">
        <v>4699.5578308105423</v>
      </c>
      <c r="W3764" s="578">
        <v>1.5394188957288826</v>
      </c>
      <c r="X3764" s="578">
        <v>0.76937085607399502</v>
      </c>
      <c r="Y3764" s="578">
        <v>4.1136389016173752E-2</v>
      </c>
    </row>
    <row r="3765" spans="1:25" x14ac:dyDescent="0.3">
      <c r="A3765" s="61" t="s">
        <v>6124</v>
      </c>
      <c r="B3765" s="61" t="s">
        <v>2196</v>
      </c>
      <c r="C3765" s="61" t="s">
        <v>38</v>
      </c>
      <c r="D3765" s="36">
        <v>3</v>
      </c>
      <c r="E3765" s="36">
        <v>2020</v>
      </c>
      <c r="F3765" s="578">
        <v>8.2955724273075795</v>
      </c>
      <c r="G3765" s="578">
        <v>2955.2725906372048</v>
      </c>
      <c r="H3765" s="578">
        <v>0.82654801189588945</v>
      </c>
      <c r="I3765" s="578">
        <v>0.45371601606408701</v>
      </c>
      <c r="J3765" s="578">
        <v>2.5871410500258176E-2</v>
      </c>
      <c r="K3765" s="578">
        <v>8.2443029937639913</v>
      </c>
      <c r="L3765" s="578">
        <v>2923.2547238667776</v>
      </c>
      <c r="M3765" s="578">
        <v>0.82745531985225729</v>
      </c>
      <c r="N3765" s="578">
        <v>0.45051993646969352</v>
      </c>
      <c r="O3765" s="578">
        <v>2.5590857471494574E-2</v>
      </c>
      <c r="P3765" s="578">
        <v>8.2955723976119717</v>
      </c>
      <c r="Q3765" s="578">
        <v>2955.272694905595</v>
      </c>
      <c r="R3765" s="578">
        <v>0.82654807417808673</v>
      </c>
      <c r="S3765" s="578">
        <v>0.45371601078659252</v>
      </c>
      <c r="T3765" s="578">
        <v>2.5871410500258176E-2</v>
      </c>
      <c r="U3765" s="578">
        <v>8.2443031299868963</v>
      </c>
      <c r="V3765" s="578">
        <v>2923.2547238667776</v>
      </c>
      <c r="W3765" s="578">
        <v>0.82745532245219944</v>
      </c>
      <c r="X3765" s="578">
        <v>0.45051988959312395</v>
      </c>
      <c r="Y3765" s="578">
        <v>2.5590857471494574E-2</v>
      </c>
    </row>
    <row r="3766" spans="1:25" x14ac:dyDescent="0.3">
      <c r="A3766" s="61" t="s">
        <v>6125</v>
      </c>
      <c r="B3766" s="61" t="s">
        <v>2196</v>
      </c>
      <c r="C3766" s="61" t="s">
        <v>38</v>
      </c>
      <c r="D3766" s="36">
        <v>4</v>
      </c>
      <c r="E3766" s="36">
        <v>2020</v>
      </c>
      <c r="F3766" s="578">
        <v>6.9724805196286299</v>
      </c>
      <c r="G3766" s="578">
        <v>2651.2814852396577</v>
      </c>
      <c r="H3766" s="578">
        <v>0.58140443185887547</v>
      </c>
      <c r="I3766" s="578">
        <v>0.39121308294124874</v>
      </c>
      <c r="J3766" s="578">
        <v>2.3211195909728546E-2</v>
      </c>
      <c r="K3766" s="578">
        <v>6.8559278088274898</v>
      </c>
      <c r="L3766" s="578">
        <v>2591.1245091756123</v>
      </c>
      <c r="M3766" s="578">
        <v>0.5811187226790927</v>
      </c>
      <c r="N3766" s="578">
        <v>0.38356077546874601</v>
      </c>
      <c r="O3766" s="578">
        <v>2.2684295506526949E-2</v>
      </c>
      <c r="P3766" s="578">
        <v>6.9724805217980794</v>
      </c>
      <c r="Q3766" s="578">
        <v>2651.2814331054624</v>
      </c>
      <c r="R3766" s="578">
        <v>0.58140442057629049</v>
      </c>
      <c r="S3766" s="578">
        <v>0.39121309566932372</v>
      </c>
      <c r="T3766" s="578">
        <v>2.3211195909728546E-2</v>
      </c>
      <c r="U3766" s="578">
        <v>6.8559281691523148</v>
      </c>
      <c r="V3766" s="578">
        <v>2591.1245091756123</v>
      </c>
      <c r="W3766" s="578">
        <v>0.58111871581058894</v>
      </c>
      <c r="X3766" s="578">
        <v>0.38356075963626274</v>
      </c>
      <c r="Y3766" s="578">
        <v>2.2684296030395901E-2</v>
      </c>
    </row>
    <row r="3767" spans="1:25" x14ac:dyDescent="0.3">
      <c r="A3767" s="61" t="s">
        <v>6126</v>
      </c>
      <c r="B3767" s="61" t="s">
        <v>2196</v>
      </c>
      <c r="C3767" s="61" t="s">
        <v>38</v>
      </c>
      <c r="D3767" s="36">
        <v>5</v>
      </c>
      <c r="E3767" s="36">
        <v>2020</v>
      </c>
      <c r="F3767" s="578">
        <v>6.0459583681610294</v>
      </c>
      <c r="G3767" s="578">
        <v>2331.4945551554324</v>
      </c>
      <c r="H3767" s="578">
        <v>0.45096761844373101</v>
      </c>
      <c r="I3767" s="578">
        <v>0.34609370290612096</v>
      </c>
      <c r="J3767" s="578">
        <v>2.0413554545181449E-2</v>
      </c>
      <c r="K3767" s="578">
        <v>5.950425632323455</v>
      </c>
      <c r="L3767" s="578">
        <v>2284.7729860941527</v>
      </c>
      <c r="M3767" s="578">
        <v>0.45137626801927827</v>
      </c>
      <c r="N3767" s="578">
        <v>0.33853116196890626</v>
      </c>
      <c r="O3767" s="578">
        <v>2.0004147877140527E-2</v>
      </c>
      <c r="P3767" s="578">
        <v>6.0459584697261199</v>
      </c>
      <c r="Q3767" s="578">
        <v>2331.4945030212352</v>
      </c>
      <c r="R3767" s="578">
        <v>0.45096762661220624</v>
      </c>
      <c r="S3767" s="578">
        <v>0.34609369677491425</v>
      </c>
      <c r="T3767" s="578">
        <v>2.0413554021312501E-2</v>
      </c>
      <c r="U3767" s="578">
        <v>5.9504260418992345</v>
      </c>
      <c r="V3767" s="578">
        <v>2284.7729860941527</v>
      </c>
      <c r="W3767" s="578">
        <v>0.45137627380123929</v>
      </c>
      <c r="X3767" s="578">
        <v>0.33853124027761278</v>
      </c>
      <c r="Y3767" s="578">
        <v>2.0004147877140527E-2</v>
      </c>
    </row>
    <row r="3768" spans="1:25" x14ac:dyDescent="0.3">
      <c r="A3768" s="61" t="s">
        <v>6127</v>
      </c>
      <c r="B3768" s="61" t="s">
        <v>2196</v>
      </c>
      <c r="C3768" s="61" t="s">
        <v>38</v>
      </c>
      <c r="D3768" s="36">
        <v>6</v>
      </c>
      <c r="E3768" s="36">
        <v>2020</v>
      </c>
      <c r="F3768" s="578">
        <v>5.4638619545488174</v>
      </c>
      <c r="G3768" s="578">
        <v>2171.285413106275</v>
      </c>
      <c r="H3768" s="578">
        <v>0.38714282173411102</v>
      </c>
      <c r="I3768" s="578">
        <v>0.31602842839977974</v>
      </c>
      <c r="J3768" s="578">
        <v>1.9010055111721099E-2</v>
      </c>
      <c r="K3768" s="578">
        <v>5.3966565513849956</v>
      </c>
      <c r="L3768" s="578">
        <v>2137.0558141072552</v>
      </c>
      <c r="M3768" s="578">
        <v>0.38668357293257327</v>
      </c>
      <c r="N3768" s="578">
        <v>0.30952806497225505</v>
      </c>
      <c r="O3768" s="578">
        <v>1.8710063091323975E-2</v>
      </c>
      <c r="P3768" s="578">
        <v>5.4638616936742075</v>
      </c>
      <c r="Q3768" s="578">
        <v>2171.2854652404726</v>
      </c>
      <c r="R3768" s="578">
        <v>0.38714281093173925</v>
      </c>
      <c r="S3768" s="578">
        <v>0.31602841361503375</v>
      </c>
      <c r="T3768" s="578">
        <v>1.9010055111721099E-2</v>
      </c>
      <c r="U3768" s="578">
        <v>5.3966566560059874</v>
      </c>
      <c r="V3768" s="578">
        <v>2137.0558141072552</v>
      </c>
      <c r="W3768" s="578">
        <v>0.38668357383479152</v>
      </c>
      <c r="X3768" s="578">
        <v>0.30952804698608777</v>
      </c>
      <c r="Y3768" s="578">
        <v>1.8710062567455027E-2</v>
      </c>
    </row>
    <row r="3769" spans="1:25" x14ac:dyDescent="0.3">
      <c r="A3769" s="61" t="s">
        <v>6128</v>
      </c>
      <c r="B3769" s="61" t="s">
        <v>2196</v>
      </c>
      <c r="C3769" s="61" t="s">
        <v>38</v>
      </c>
      <c r="D3769" s="36">
        <v>7</v>
      </c>
      <c r="E3769" s="36">
        <v>2020</v>
      </c>
      <c r="F3769" s="578">
        <v>5.2718131621586455</v>
      </c>
      <c r="G3769" s="578">
        <v>2129.3229993184377</v>
      </c>
      <c r="H3769" s="578">
        <v>0.34246804332360575</v>
      </c>
      <c r="I3769" s="578">
        <v>0.29634953119481577</v>
      </c>
      <c r="J3769" s="578">
        <v>1.864334944790845E-2</v>
      </c>
      <c r="K3769" s="578">
        <v>5.2155531064963672</v>
      </c>
      <c r="L3769" s="578">
        <v>2102.55392837524</v>
      </c>
      <c r="M3769" s="578">
        <v>0.341592963886796</v>
      </c>
      <c r="N3769" s="578">
        <v>0.29140002594795023</v>
      </c>
      <c r="O3769" s="578">
        <v>1.8408642538512675E-2</v>
      </c>
      <c r="P3769" s="578">
        <v>5.2718131099500125</v>
      </c>
      <c r="Q3769" s="578">
        <v>2129.3229471842424</v>
      </c>
      <c r="R3769" s="578">
        <v>0.34246804295495725</v>
      </c>
      <c r="S3769" s="578">
        <v>0.29634960657373621</v>
      </c>
      <c r="T3769" s="578">
        <v>1.864334944790845E-2</v>
      </c>
      <c r="U3769" s="578">
        <v>5.2155526846060312</v>
      </c>
      <c r="V3769" s="578">
        <v>2102.55392837524</v>
      </c>
      <c r="W3769" s="578">
        <v>0.34159299828267298</v>
      </c>
      <c r="X3769" s="578">
        <v>0.29140000361561103</v>
      </c>
      <c r="Y3769" s="578">
        <v>1.8408642538512675E-2</v>
      </c>
    </row>
    <row r="3770" spans="1:25" x14ac:dyDescent="0.3">
      <c r="A3770" s="61" t="s">
        <v>6129</v>
      </c>
      <c r="B3770" s="61" t="s">
        <v>2196</v>
      </c>
      <c r="C3770" s="61" t="s">
        <v>38</v>
      </c>
      <c r="D3770" s="36">
        <v>8</v>
      </c>
      <c r="E3770" s="36">
        <v>2020</v>
      </c>
      <c r="F3770" s="578">
        <v>4.5685359696702372</v>
      </c>
      <c r="G3770" s="578">
        <v>1787.9083417256625</v>
      </c>
      <c r="H3770" s="578">
        <v>0.30724566245286627</v>
      </c>
      <c r="I3770" s="578">
        <v>0.23049980564974201</v>
      </c>
      <c r="J3770" s="578">
        <v>1.5655956143746125E-2</v>
      </c>
      <c r="K3770" s="578">
        <v>4.5723659115428674</v>
      </c>
      <c r="L3770" s="578">
        <v>1796.2280095418223</v>
      </c>
      <c r="M3770" s="578">
        <v>0.30645459270453979</v>
      </c>
      <c r="N3770" s="578">
        <v>0.23198275283599826</v>
      </c>
      <c r="O3770" s="578">
        <v>1.5728315095960427E-2</v>
      </c>
      <c r="P3770" s="578">
        <v>4.5685358677413479</v>
      </c>
      <c r="Q3770" s="578">
        <v>1787.9083417256625</v>
      </c>
      <c r="R3770" s="578">
        <v>0.30724566276573229</v>
      </c>
      <c r="S3770" s="578">
        <v>0.230499792475408</v>
      </c>
      <c r="T3770" s="578">
        <v>1.5655956143746125E-2</v>
      </c>
      <c r="U3770" s="578">
        <v>4.5723661226947971</v>
      </c>
      <c r="V3770" s="578">
        <v>1796.2280095418223</v>
      </c>
      <c r="W3770" s="578">
        <v>0.30645459234074202</v>
      </c>
      <c r="X3770" s="578">
        <v>0.23198275807468777</v>
      </c>
      <c r="Y3770" s="578">
        <v>1.5728314572091475E-2</v>
      </c>
    </row>
    <row r="3771" spans="1:25" x14ac:dyDescent="0.3">
      <c r="A3771" s="61" t="s">
        <v>6130</v>
      </c>
      <c r="B3771" s="61" t="s">
        <v>2196</v>
      </c>
      <c r="C3771" s="61" t="s">
        <v>38</v>
      </c>
      <c r="D3771" s="36">
        <v>9</v>
      </c>
      <c r="E3771" s="36">
        <v>2020</v>
      </c>
      <c r="F3771" s="578">
        <v>4.4153512206127399</v>
      </c>
      <c r="G3771" s="578">
        <v>1740.422498067215</v>
      </c>
      <c r="H3771" s="578">
        <v>0.28416217382618875</v>
      </c>
      <c r="I3771" s="578">
        <v>0.21124599396716751</v>
      </c>
      <c r="J3771" s="578">
        <v>1.5241710478827952E-2</v>
      </c>
      <c r="K3771" s="578">
        <v>4.4375271315257079</v>
      </c>
      <c r="L3771" s="578">
        <v>1762.9306208292576</v>
      </c>
      <c r="M3771" s="578">
        <v>0.28336908840719799</v>
      </c>
      <c r="N3771" s="578">
        <v>0.21639199927449199</v>
      </c>
      <c r="O3771" s="578">
        <v>1.5438145244843274E-2</v>
      </c>
      <c r="P3771" s="578">
        <v>4.4153512200391525</v>
      </c>
      <c r="Q3771" s="578">
        <v>1740.422498067215</v>
      </c>
      <c r="R3771" s="578">
        <v>0.28416214788739974</v>
      </c>
      <c r="S3771" s="578">
        <v>0.21124599344329853</v>
      </c>
      <c r="T3771" s="578">
        <v>1.5241710478827952E-2</v>
      </c>
      <c r="U3771" s="578">
        <v>4.4375272358338353</v>
      </c>
      <c r="V3771" s="578">
        <v>1762.9306208292576</v>
      </c>
      <c r="W3771" s="578">
        <v>0.28336908316850845</v>
      </c>
      <c r="X3771" s="578">
        <v>0.21639199927449199</v>
      </c>
      <c r="Y3771" s="578">
        <v>1.5438145763861575E-2</v>
      </c>
    </row>
    <row r="3772" spans="1:25" x14ac:dyDescent="0.3">
      <c r="A3772" s="61" t="s">
        <v>6131</v>
      </c>
      <c r="B3772" s="61" t="s">
        <v>2196</v>
      </c>
      <c r="C3772" s="61" t="s">
        <v>38</v>
      </c>
      <c r="D3772" s="36">
        <v>10</v>
      </c>
      <c r="E3772" s="36">
        <v>2020</v>
      </c>
      <c r="F3772" s="578">
        <v>4.2962064384373599</v>
      </c>
      <c r="G3772" s="578">
        <v>1703.4809786478625</v>
      </c>
      <c r="H3772" s="578">
        <v>0.26620758670711997</v>
      </c>
      <c r="I3772" s="578">
        <v>0.196271056619783</v>
      </c>
      <c r="J3772" s="578">
        <v>1.4919444850723525E-2</v>
      </c>
      <c r="K3772" s="578">
        <v>4.3373422098653993</v>
      </c>
      <c r="L3772" s="578">
        <v>1738.81516774495</v>
      </c>
      <c r="M3772" s="578">
        <v>0.26586712621792624</v>
      </c>
      <c r="N3772" s="578">
        <v>0.2041678987831495</v>
      </c>
      <c r="O3772" s="578">
        <v>1.5228066137448525E-2</v>
      </c>
      <c r="P3772" s="578">
        <v>4.2962063350581303</v>
      </c>
      <c r="Q3772" s="578">
        <v>1703.4809265136651</v>
      </c>
      <c r="R3772" s="578">
        <v>0.26620758771605252</v>
      </c>
      <c r="S3772" s="578">
        <v>0.19627113578220173</v>
      </c>
      <c r="T3772" s="578">
        <v>1.4919444850723525E-2</v>
      </c>
      <c r="U3772" s="578">
        <v>4.3373421055075569</v>
      </c>
      <c r="V3772" s="578">
        <v>1738.8152198791477</v>
      </c>
      <c r="W3772" s="578">
        <v>0.26586716267532473</v>
      </c>
      <c r="X3772" s="578">
        <v>0.20416793776287975</v>
      </c>
      <c r="Y3772" s="578">
        <v>1.5228067185186425E-2</v>
      </c>
    </row>
    <row r="3773" spans="1:25" x14ac:dyDescent="0.3">
      <c r="A3773" s="61" t="s">
        <v>6132</v>
      </c>
      <c r="B3773" s="61" t="s">
        <v>2196</v>
      </c>
      <c r="C3773" s="61" t="s">
        <v>38</v>
      </c>
      <c r="D3773" s="36">
        <v>11</v>
      </c>
      <c r="E3773" s="36">
        <v>2020</v>
      </c>
      <c r="F3773" s="578">
        <v>4.1500309456750948</v>
      </c>
      <c r="G3773" s="578">
        <v>1627.1411005655875</v>
      </c>
      <c r="H3773" s="578">
        <v>0.25085847234974251</v>
      </c>
      <c r="I3773" s="578">
        <v>0.171408802270889</v>
      </c>
      <c r="J3773" s="578">
        <v>1.4253106623073076E-2</v>
      </c>
      <c r="K3773" s="578">
        <v>4.2061885642118151</v>
      </c>
      <c r="L3773" s="578">
        <v>1674.307389577225</v>
      </c>
      <c r="M3773" s="578">
        <v>0.25078863483698377</v>
      </c>
      <c r="N3773" s="578">
        <v>0.182205518300179</v>
      </c>
      <c r="O3773" s="578">
        <v>1.466510249883865E-2</v>
      </c>
      <c r="P3773" s="578">
        <v>4.1500308921725502</v>
      </c>
      <c r="Q3773" s="578">
        <v>1627.1409441630001</v>
      </c>
      <c r="R3773" s="578">
        <v>0.250858471942289</v>
      </c>
      <c r="S3773" s="578">
        <v>0.17140880174702</v>
      </c>
      <c r="T3773" s="578">
        <v>1.4253106623073076E-2</v>
      </c>
      <c r="U3773" s="578">
        <v>4.2061885642142407</v>
      </c>
      <c r="V3773" s="578">
        <v>1674.307389577225</v>
      </c>
      <c r="W3773" s="578">
        <v>0.25078863503586002</v>
      </c>
      <c r="X3773" s="578">
        <v>0.18220551620470324</v>
      </c>
      <c r="Y3773" s="578">
        <v>1.466510249883865E-2</v>
      </c>
    </row>
    <row r="3774" spans="1:25" x14ac:dyDescent="0.3">
      <c r="A3774" s="61" t="s">
        <v>6133</v>
      </c>
      <c r="B3774" s="61" t="s">
        <v>2196</v>
      </c>
      <c r="C3774" s="61" t="s">
        <v>38</v>
      </c>
      <c r="D3774" s="36">
        <v>12</v>
      </c>
      <c r="E3774" s="36">
        <v>2020</v>
      </c>
      <c r="F3774" s="578">
        <v>4.0060104351990322</v>
      </c>
      <c r="G3774" s="578">
        <v>1545.6472981770751</v>
      </c>
      <c r="H3774" s="578">
        <v>0.23758888565741126</v>
      </c>
      <c r="I3774" s="578">
        <v>0.143978497013449</v>
      </c>
      <c r="J3774" s="578">
        <v>1.3540628046030101E-2</v>
      </c>
      <c r="K3774" s="578">
        <v>4.0734677036246758</v>
      </c>
      <c r="L3774" s="578">
        <v>1602.0194956461523</v>
      </c>
      <c r="M3774" s="578">
        <v>0.23774151019218426</v>
      </c>
      <c r="N3774" s="578">
        <v>0.15736260451376399</v>
      </c>
      <c r="O3774" s="578">
        <v>1.4033156175476801E-2</v>
      </c>
      <c r="P3774" s="578">
        <v>4.0060103306811126</v>
      </c>
      <c r="Q3774" s="578">
        <v>1545.6472981770751</v>
      </c>
      <c r="R3774" s="578">
        <v>0.23758888075341575</v>
      </c>
      <c r="S3774" s="578">
        <v>0.143978497013449</v>
      </c>
      <c r="T3774" s="578">
        <v>1.3540628046030101E-2</v>
      </c>
      <c r="U3774" s="578">
        <v>4.0734679127611599</v>
      </c>
      <c r="V3774" s="578">
        <v>1602.0194956461523</v>
      </c>
      <c r="W3774" s="578">
        <v>0.23774150980898376</v>
      </c>
      <c r="X3774" s="578">
        <v>0.15736260451376399</v>
      </c>
      <c r="Y3774" s="578">
        <v>1.4033156699345725E-2</v>
      </c>
    </row>
    <row r="3775" spans="1:25" x14ac:dyDescent="0.3">
      <c r="A3775" s="61" t="s">
        <v>6134</v>
      </c>
      <c r="B3775" s="61" t="s">
        <v>2196</v>
      </c>
      <c r="C3775" s="61" t="s">
        <v>38</v>
      </c>
      <c r="D3775" s="36">
        <v>13</v>
      </c>
      <c r="E3775" s="36">
        <v>2020</v>
      </c>
      <c r="F3775" s="578">
        <v>3.9693013600638802</v>
      </c>
      <c r="G3775" s="578">
        <v>1549.7718887329074</v>
      </c>
      <c r="H3775" s="578">
        <v>0.22655217235539199</v>
      </c>
      <c r="I3775" s="578">
        <v>0.13005409948527799</v>
      </c>
      <c r="J3775" s="578">
        <v>1.35722730289368E-2</v>
      </c>
      <c r="K3775" s="578">
        <v>4.0363331012304071</v>
      </c>
      <c r="L3775" s="578">
        <v>1605.8564631144175</v>
      </c>
      <c r="M3775" s="578">
        <v>0.22694433927972524</v>
      </c>
      <c r="N3775" s="578">
        <v>0.14417540433350901</v>
      </c>
      <c r="O3775" s="578">
        <v>1.4062678072756751E-2</v>
      </c>
      <c r="P3775" s="578">
        <v>3.9693015125922075</v>
      </c>
      <c r="Q3775" s="578">
        <v>1549.7718887329074</v>
      </c>
      <c r="R3775" s="578">
        <v>0.22655226275674026</v>
      </c>
      <c r="S3775" s="578">
        <v>0.13005409948527799</v>
      </c>
      <c r="T3775" s="578">
        <v>1.357227250506785E-2</v>
      </c>
      <c r="U3775" s="578">
        <v>4.0363332580539719</v>
      </c>
      <c r="V3775" s="578">
        <v>1605.8565661112425</v>
      </c>
      <c r="W3775" s="578">
        <v>0.22694437091801425</v>
      </c>
      <c r="X3775" s="578">
        <v>0.14417540695285375</v>
      </c>
      <c r="Y3775" s="578">
        <v>1.4062678596625675E-2</v>
      </c>
    </row>
    <row r="3776" spans="1:25" x14ac:dyDescent="0.3">
      <c r="A3776" s="61" t="s">
        <v>6135</v>
      </c>
      <c r="B3776" s="61" t="s">
        <v>2196</v>
      </c>
      <c r="C3776" s="61" t="s">
        <v>38</v>
      </c>
      <c r="D3776" s="36">
        <v>14</v>
      </c>
      <c r="E3776" s="36">
        <v>2020</v>
      </c>
      <c r="F3776" s="578">
        <v>4.2070714180529922</v>
      </c>
      <c r="G3776" s="578">
        <v>1657.5014050801551</v>
      </c>
      <c r="H3776" s="578">
        <v>0.21939076718990652</v>
      </c>
      <c r="I3776" s="578">
        <v>0.133422495797276</v>
      </c>
      <c r="J3776" s="578">
        <v>1.4517922924521E-2</v>
      </c>
      <c r="K3776" s="578">
        <v>4.2495315692273472</v>
      </c>
      <c r="L3776" s="578">
        <v>1703.572022755935</v>
      </c>
      <c r="M3776" s="578">
        <v>0.21972274043703927</v>
      </c>
      <c r="N3776" s="578">
        <v>0.14663240686058901</v>
      </c>
      <c r="O3776" s="578">
        <v>1.4920437092465899E-2</v>
      </c>
      <c r="P3776" s="578">
        <v>4.2070716272404125</v>
      </c>
      <c r="Q3776" s="578">
        <v>1657.5014050801551</v>
      </c>
      <c r="R3776" s="578">
        <v>0.21939075498327476</v>
      </c>
      <c r="S3776" s="578">
        <v>0.133422495797276</v>
      </c>
      <c r="T3776" s="578">
        <v>1.4517922924521E-2</v>
      </c>
      <c r="U3776" s="578">
        <v>4.2495315688623378</v>
      </c>
      <c r="V3776" s="578">
        <v>1703.5720748901299</v>
      </c>
      <c r="W3776" s="578">
        <v>0.21972272833227127</v>
      </c>
      <c r="X3776" s="578">
        <v>0.14663240686058901</v>
      </c>
      <c r="Y3776" s="578">
        <v>1.4920436573447599E-2</v>
      </c>
    </row>
    <row r="3777" spans="1:25" x14ac:dyDescent="0.3">
      <c r="A3777" s="61" t="s">
        <v>6136</v>
      </c>
      <c r="B3777" s="61" t="s">
        <v>2196</v>
      </c>
      <c r="C3777" s="61" t="s">
        <v>38</v>
      </c>
      <c r="D3777" s="36">
        <v>15</v>
      </c>
      <c r="E3777" s="36">
        <v>2020</v>
      </c>
      <c r="F3777" s="578">
        <v>4.4108833218463852</v>
      </c>
      <c r="G3777" s="578">
        <v>1749.8385988871228</v>
      </c>
      <c r="H3777" s="578">
        <v>0.21325168186740423</v>
      </c>
      <c r="I3777" s="578">
        <v>0.13630982822117649</v>
      </c>
      <c r="J3777" s="578">
        <v>1.5328459490168174E-2</v>
      </c>
      <c r="K3777" s="578">
        <v>4.4336292233710974</v>
      </c>
      <c r="L3777" s="578">
        <v>1787.3670857747325</v>
      </c>
      <c r="M3777" s="578">
        <v>0.21365897278398374</v>
      </c>
      <c r="N3777" s="578">
        <v>0.14808500371873301</v>
      </c>
      <c r="O3777" s="578">
        <v>1.56560133521755E-2</v>
      </c>
      <c r="P3777" s="578">
        <v>4.4108833734790052</v>
      </c>
      <c r="Q3777" s="578">
        <v>1749.8385988871228</v>
      </c>
      <c r="R3777" s="578">
        <v>0.21325168139204201</v>
      </c>
      <c r="S3777" s="578">
        <v>0.13630982197355423</v>
      </c>
      <c r="T3777" s="578">
        <v>1.5328458966299226E-2</v>
      </c>
      <c r="U3777" s="578">
        <v>4.4336287541397352</v>
      </c>
      <c r="V3777" s="578">
        <v>1787.3670857747325</v>
      </c>
      <c r="W3777" s="578">
        <v>0.21365897319143751</v>
      </c>
      <c r="X3777" s="578">
        <v>0.14808500371873301</v>
      </c>
      <c r="Y3777" s="578">
        <v>1.5656012309288252E-2</v>
      </c>
    </row>
    <row r="3778" spans="1:25" x14ac:dyDescent="0.3">
      <c r="A3778" s="580" t="s">
        <v>6137</v>
      </c>
      <c r="B3778" s="580" t="s">
        <v>2196</v>
      </c>
      <c r="C3778" s="580" t="s">
        <v>38</v>
      </c>
      <c r="D3778" s="581">
        <v>16</v>
      </c>
      <c r="E3778" s="581">
        <v>2020</v>
      </c>
      <c r="F3778" s="582">
        <v>4.6534845777083875</v>
      </c>
      <c r="G3778" s="582">
        <v>1871.1267585754349</v>
      </c>
      <c r="H3778" s="582">
        <v>0.21138304608515027</v>
      </c>
      <c r="I3778" s="582">
        <v>0.14274012413807149</v>
      </c>
      <c r="J3778" s="582">
        <v>1.6392246626007023E-2</v>
      </c>
      <c r="K3778" s="582">
        <v>4.6520220933816701</v>
      </c>
      <c r="L3778" s="582">
        <v>1897.4826087951624</v>
      </c>
      <c r="M3778" s="582">
        <v>0.21155012534290973</v>
      </c>
      <c r="N3778" s="582">
        <v>0.15329160541296</v>
      </c>
      <c r="O3778" s="582">
        <v>1.6621860597903472E-2</v>
      </c>
      <c r="P3778" s="582">
        <v>4.6534847870025198</v>
      </c>
      <c r="Q3778" s="582">
        <v>1871.1267585754349</v>
      </c>
      <c r="R3778" s="582">
        <v>0.21138301393996947</v>
      </c>
      <c r="S3778" s="582">
        <v>0.14274019693645301</v>
      </c>
      <c r="T3778" s="582">
        <v>1.6392246626007023E-2</v>
      </c>
      <c r="U3778" s="582">
        <v>4.6520220384833575</v>
      </c>
      <c r="V3778" s="582">
        <v>1897.4826087951624</v>
      </c>
      <c r="W3778" s="582">
        <v>0.21155012606808027</v>
      </c>
      <c r="X3778" s="582">
        <v>0.15329160013546525</v>
      </c>
      <c r="Y3778" s="582">
        <v>1.6621860597903472E-2</v>
      </c>
    </row>
    <row r="3779" spans="1:25" x14ac:dyDescent="0.3">
      <c r="A3779" s="61" t="s">
        <v>6138</v>
      </c>
      <c r="B3779" s="61" t="s">
        <v>2196</v>
      </c>
      <c r="C3779" s="61" t="s">
        <v>38</v>
      </c>
      <c r="D3779" s="36">
        <v>1</v>
      </c>
      <c r="E3779" s="36">
        <v>2030</v>
      </c>
      <c r="F3779" s="578">
        <v>10.080594020875022</v>
      </c>
      <c r="G3779" s="578">
        <v>8039.3182118733675</v>
      </c>
      <c r="H3779" s="578">
        <v>1.0547252454174025</v>
      </c>
      <c r="I3779" s="578">
        <v>0.34916297501573923</v>
      </c>
      <c r="J3779" s="578">
        <v>6.9336127024143879E-2</v>
      </c>
      <c r="K3779" s="578">
        <v>10.14868824831982</v>
      </c>
      <c r="L3779" s="578">
        <v>8096.4148457845031</v>
      </c>
      <c r="M3779" s="578">
        <v>1.0575423474268326</v>
      </c>
      <c r="N3779" s="578">
        <v>0.35184652761866597</v>
      </c>
      <c r="O3779" s="578">
        <v>6.982847015994284E-2</v>
      </c>
      <c r="P3779" s="578">
        <v>10.080594641965311</v>
      </c>
      <c r="Q3779" s="578">
        <v>8039.3182118733675</v>
      </c>
      <c r="R3779" s="578">
        <v>1.0547252547306276</v>
      </c>
      <c r="S3779" s="578">
        <v>0.34916299061539247</v>
      </c>
      <c r="T3779" s="578">
        <v>6.9336126519677493E-2</v>
      </c>
      <c r="U3779" s="578">
        <v>10.148688551622989</v>
      </c>
      <c r="V3779" s="578">
        <v>8096.4147415161096</v>
      </c>
      <c r="W3779" s="578">
        <v>1.0575423559348525</v>
      </c>
      <c r="X3779" s="578">
        <v>0.35184653289616025</v>
      </c>
      <c r="Y3779" s="578">
        <v>6.982847015994284E-2</v>
      </c>
    </row>
    <row r="3780" spans="1:25" x14ac:dyDescent="0.3">
      <c r="A3780" s="61" t="s">
        <v>6139</v>
      </c>
      <c r="B3780" s="61" t="s">
        <v>2196</v>
      </c>
      <c r="C3780" s="61" t="s">
        <v>38</v>
      </c>
      <c r="D3780" s="36">
        <v>2</v>
      </c>
      <c r="E3780" s="36">
        <v>2030</v>
      </c>
      <c r="F3780" s="578">
        <v>5.4136758997334802</v>
      </c>
      <c r="G3780" s="578">
        <v>4485.2702534993423</v>
      </c>
      <c r="H3780" s="578">
        <v>0.59718200571417857</v>
      </c>
      <c r="I3780" s="578">
        <v>0.18515190586913324</v>
      </c>
      <c r="J3780" s="578">
        <v>3.8683338440023321E-2</v>
      </c>
      <c r="K3780" s="578">
        <v>5.5166009628774146</v>
      </c>
      <c r="L3780" s="578">
        <v>4560.2134857177725</v>
      </c>
      <c r="M3780" s="578">
        <v>0.60360618102276853</v>
      </c>
      <c r="N3780" s="578">
        <v>0.18781490022471747</v>
      </c>
      <c r="O3780" s="578">
        <v>3.9329672077049772E-2</v>
      </c>
      <c r="P3780" s="578">
        <v>5.4136758997128656</v>
      </c>
      <c r="Q3780" s="578">
        <v>4485.2702534993423</v>
      </c>
      <c r="R3780" s="578">
        <v>0.59718201721989272</v>
      </c>
      <c r="S3780" s="578">
        <v>0.18515190796460898</v>
      </c>
      <c r="T3780" s="578">
        <v>3.8683338440023321E-2</v>
      </c>
      <c r="U3780" s="578">
        <v>5.5166009654949404</v>
      </c>
      <c r="V3780" s="578">
        <v>4560.2134857177725</v>
      </c>
      <c r="W3780" s="578">
        <v>0.60360617138697581</v>
      </c>
      <c r="X3780" s="578">
        <v>0.18781489428753601</v>
      </c>
      <c r="Y3780" s="578">
        <v>3.9329672077049772E-2</v>
      </c>
    </row>
    <row r="3781" spans="1:25" x14ac:dyDescent="0.3">
      <c r="A3781" s="61" t="s">
        <v>6140</v>
      </c>
      <c r="B3781" s="61" t="s">
        <v>2196</v>
      </c>
      <c r="C3781" s="61" t="s">
        <v>38</v>
      </c>
      <c r="D3781" s="36">
        <v>3</v>
      </c>
      <c r="E3781" s="36">
        <v>2030</v>
      </c>
      <c r="F3781" s="578">
        <v>3.2929198375416746</v>
      </c>
      <c r="G3781" s="578">
        <v>2850.452074686682</v>
      </c>
      <c r="H3781" s="578">
        <v>0.33169890034817628</v>
      </c>
      <c r="I3781" s="578">
        <v>0.11372289436015551</v>
      </c>
      <c r="J3781" s="578">
        <v>2.4584668766086247E-2</v>
      </c>
      <c r="K3781" s="578">
        <v>3.2741684296897726</v>
      </c>
      <c r="L3781" s="578">
        <v>2820.8618367512972</v>
      </c>
      <c r="M3781" s="578">
        <v>0.33174054377013773</v>
      </c>
      <c r="N3781" s="578">
        <v>0.1125904842435065</v>
      </c>
      <c r="O3781" s="578">
        <v>2.432936466842265E-2</v>
      </c>
      <c r="P3781" s="578">
        <v>3.2929197866672704</v>
      </c>
      <c r="Q3781" s="578">
        <v>2850.452074686682</v>
      </c>
      <c r="R3781" s="578">
        <v>0.3316989059130715</v>
      </c>
      <c r="S3781" s="578">
        <v>0.11372290291668175</v>
      </c>
      <c r="T3781" s="578">
        <v>2.4584669289955202E-2</v>
      </c>
      <c r="U3781" s="578">
        <v>3.274168326655245</v>
      </c>
      <c r="V3781" s="578">
        <v>2820.8618367512972</v>
      </c>
      <c r="W3781" s="578">
        <v>0.33174054947327603</v>
      </c>
      <c r="X3781" s="578">
        <v>0.11259047888840175</v>
      </c>
      <c r="Y3781" s="578">
        <v>2.432936466842265E-2</v>
      </c>
    </row>
    <row r="3782" spans="1:25" x14ac:dyDescent="0.3">
      <c r="A3782" s="61" t="s">
        <v>6141</v>
      </c>
      <c r="B3782" s="61" t="s">
        <v>2196</v>
      </c>
      <c r="C3782" s="61" t="s">
        <v>38</v>
      </c>
      <c r="D3782" s="36">
        <v>4</v>
      </c>
      <c r="E3782" s="36">
        <v>2030</v>
      </c>
      <c r="F3782" s="578">
        <v>2.7418864392743649</v>
      </c>
      <c r="G3782" s="578">
        <v>2551.8485616048129</v>
      </c>
      <c r="H3782" s="578">
        <v>0.24266244117825375</v>
      </c>
      <c r="I3782" s="578">
        <v>0.10030810663010875</v>
      </c>
      <c r="J3782" s="578">
        <v>2.2009516910960251E-2</v>
      </c>
      <c r="K3782" s="578">
        <v>2.6995818155990747</v>
      </c>
      <c r="L3782" s="578">
        <v>2495.2153956095349</v>
      </c>
      <c r="M3782" s="578">
        <v>0.24176510599621248</v>
      </c>
      <c r="N3782" s="578">
        <v>9.8128872768332542E-2</v>
      </c>
      <c r="O3782" s="578">
        <v>2.152101379275935E-2</v>
      </c>
      <c r="P3782" s="578">
        <v>2.7418863871365176</v>
      </c>
      <c r="Q3782" s="578">
        <v>2551.8485616048129</v>
      </c>
      <c r="R3782" s="578">
        <v>0.24266244707784251</v>
      </c>
      <c r="S3782" s="578">
        <v>0.10030811248968</v>
      </c>
      <c r="T3782" s="578">
        <v>2.2009516910960251E-2</v>
      </c>
      <c r="U3782" s="578">
        <v>2.6995818677666303</v>
      </c>
      <c r="V3782" s="578">
        <v>2495.2153956095349</v>
      </c>
      <c r="W3782" s="578">
        <v>0.24176514246937525</v>
      </c>
      <c r="X3782" s="578">
        <v>9.8128865065518711E-2</v>
      </c>
      <c r="Y3782" s="578">
        <v>2.152101379275935E-2</v>
      </c>
    </row>
    <row r="3783" spans="1:25" x14ac:dyDescent="0.3">
      <c r="A3783" s="61" t="s">
        <v>6142</v>
      </c>
      <c r="B3783" s="61" t="s">
        <v>2196</v>
      </c>
      <c r="C3783" s="61" t="s">
        <v>38</v>
      </c>
      <c r="D3783" s="36">
        <v>5</v>
      </c>
      <c r="E3783" s="36">
        <v>2030</v>
      </c>
      <c r="F3783" s="578">
        <v>2.3399265539771124</v>
      </c>
      <c r="G3783" s="578">
        <v>2233.0142567952425</v>
      </c>
      <c r="H3783" s="578">
        <v>0.19225027836849476</v>
      </c>
      <c r="I3783" s="578">
        <v>8.9661167701706249E-2</v>
      </c>
      <c r="J3783" s="578">
        <v>1.9260167842730849E-2</v>
      </c>
      <c r="K3783" s="578">
        <v>2.3090673784414899</v>
      </c>
      <c r="L3783" s="578">
        <v>2190.088867187495</v>
      </c>
      <c r="M3783" s="578">
        <v>0.191821004471421</v>
      </c>
      <c r="N3783" s="578">
        <v>8.7641211575828437E-2</v>
      </c>
      <c r="O3783" s="578">
        <v>1.8889841410176151E-2</v>
      </c>
      <c r="P3783" s="578">
        <v>2.3399263466602198</v>
      </c>
      <c r="Q3783" s="578">
        <v>2233.0142567952425</v>
      </c>
      <c r="R3783" s="578">
        <v>0.19225028845054676</v>
      </c>
      <c r="S3783" s="578">
        <v>8.9661166731578576E-2</v>
      </c>
      <c r="T3783" s="578">
        <v>1.9260167842730849E-2</v>
      </c>
      <c r="U3783" s="578">
        <v>2.3090676379638326</v>
      </c>
      <c r="V3783" s="578">
        <v>2190.0888150533001</v>
      </c>
      <c r="W3783" s="578">
        <v>0.1918210043804715</v>
      </c>
      <c r="X3783" s="578">
        <v>8.7641212623566347E-2</v>
      </c>
      <c r="Y3783" s="578">
        <v>1.8889841410176151E-2</v>
      </c>
    </row>
    <row r="3784" spans="1:25" x14ac:dyDescent="0.3">
      <c r="A3784" s="61" t="s">
        <v>6143</v>
      </c>
      <c r="B3784" s="61" t="s">
        <v>2196</v>
      </c>
      <c r="C3784" s="61" t="s">
        <v>38</v>
      </c>
      <c r="D3784" s="36">
        <v>6</v>
      </c>
      <c r="E3784" s="36">
        <v>2030</v>
      </c>
      <c r="F3784" s="578">
        <v>2.1001807617840274</v>
      </c>
      <c r="G3784" s="578">
        <v>2084.1199963887498</v>
      </c>
      <c r="H3784" s="578">
        <v>0.1685943182868255</v>
      </c>
      <c r="I3784" s="578">
        <v>8.260685618733983E-2</v>
      </c>
      <c r="J3784" s="578">
        <v>1.7975710274185926E-2</v>
      </c>
      <c r="K3784" s="578">
        <v>2.08053072300708</v>
      </c>
      <c r="L3784" s="578">
        <v>2052.790520985915</v>
      </c>
      <c r="M3784" s="578">
        <v>0.16799888992682024</v>
      </c>
      <c r="N3784" s="578">
        <v>8.0926391567724396E-2</v>
      </c>
      <c r="O3784" s="578">
        <v>1.7705408565234323E-2</v>
      </c>
      <c r="P3784" s="578">
        <v>2.1001806574915127</v>
      </c>
      <c r="Q3784" s="578">
        <v>2084.1199963887498</v>
      </c>
      <c r="R3784" s="578">
        <v>0.16859431929575849</v>
      </c>
      <c r="S3784" s="578">
        <v>8.2606866664718795E-2</v>
      </c>
      <c r="T3784" s="578">
        <v>1.7975710274185926E-2</v>
      </c>
      <c r="U3784" s="578">
        <v>2.0805309843926776</v>
      </c>
      <c r="V3784" s="578">
        <v>2052.790520985915</v>
      </c>
      <c r="W3784" s="578">
        <v>0.16799888992682024</v>
      </c>
      <c r="X3784" s="578">
        <v>8.0926385300699552E-2</v>
      </c>
      <c r="Y3784" s="578">
        <v>1.7705408565234323E-2</v>
      </c>
    </row>
    <row r="3785" spans="1:25" x14ac:dyDescent="0.3">
      <c r="A3785" s="61" t="s">
        <v>6144</v>
      </c>
      <c r="B3785" s="61" t="s">
        <v>2196</v>
      </c>
      <c r="C3785" s="61" t="s">
        <v>38</v>
      </c>
      <c r="D3785" s="36">
        <v>7</v>
      </c>
      <c r="E3785" s="36">
        <v>2030</v>
      </c>
      <c r="F3785" s="578">
        <v>1.9985317085349026</v>
      </c>
      <c r="G3785" s="578">
        <v>2040.1314659118602</v>
      </c>
      <c r="H3785" s="578">
        <v>0.15180743307185623</v>
      </c>
      <c r="I3785" s="578">
        <v>7.7973394596483517E-2</v>
      </c>
      <c r="J3785" s="578">
        <v>1.7596482221657973E-2</v>
      </c>
      <c r="K3785" s="578">
        <v>1.983816102137395</v>
      </c>
      <c r="L3785" s="578">
        <v>2016.30115127563</v>
      </c>
      <c r="M3785" s="578">
        <v>0.15126359088268676</v>
      </c>
      <c r="N3785" s="578">
        <v>7.6728012878447702E-2</v>
      </c>
      <c r="O3785" s="578">
        <v>1.7390836670529028E-2</v>
      </c>
      <c r="P3785" s="578">
        <v>1.998532124592955</v>
      </c>
      <c r="Q3785" s="578">
        <v>2040.1314659118602</v>
      </c>
      <c r="R3785" s="578">
        <v>0.15180743518067127</v>
      </c>
      <c r="S3785" s="578">
        <v>7.7973397739697192E-2</v>
      </c>
      <c r="T3785" s="578">
        <v>1.7596482221657973E-2</v>
      </c>
      <c r="U3785" s="578">
        <v>1.98381620646053</v>
      </c>
      <c r="V3785" s="578">
        <v>2016.30115127563</v>
      </c>
      <c r="W3785" s="578">
        <v>0.151263589817972</v>
      </c>
      <c r="X3785" s="578">
        <v>7.6728015924648618E-2</v>
      </c>
      <c r="Y3785" s="578">
        <v>1.7390836670529028E-2</v>
      </c>
    </row>
    <row r="3786" spans="1:25" x14ac:dyDescent="0.3">
      <c r="A3786" s="61" t="s">
        <v>6145</v>
      </c>
      <c r="B3786" s="61" t="s">
        <v>2196</v>
      </c>
      <c r="C3786" s="61" t="s">
        <v>38</v>
      </c>
      <c r="D3786" s="36">
        <v>8</v>
      </c>
      <c r="E3786" s="36">
        <v>2030</v>
      </c>
      <c r="F3786" s="578">
        <v>1.7093828964939299</v>
      </c>
      <c r="G3786" s="578">
        <v>1702.4954388936324</v>
      </c>
      <c r="H3786" s="578">
        <v>0.13256338095137177</v>
      </c>
      <c r="I3786" s="578">
        <v>6.0243824215528194E-2</v>
      </c>
      <c r="J3786" s="578">
        <v>1.4684845906837449E-2</v>
      </c>
      <c r="K3786" s="578">
        <v>1.7174722808843623</v>
      </c>
      <c r="L3786" s="578">
        <v>1713.222899119055</v>
      </c>
      <c r="M3786" s="578">
        <v>0.13276736477079448</v>
      </c>
      <c r="N3786" s="578">
        <v>6.0748372401576455E-2</v>
      </c>
      <c r="O3786" s="578">
        <v>1.4777218670739424E-2</v>
      </c>
      <c r="P3786" s="578">
        <v>1.709382844329105</v>
      </c>
      <c r="Q3786" s="578">
        <v>1702.4956474304149</v>
      </c>
      <c r="R3786" s="578">
        <v>0.13256338801390125</v>
      </c>
      <c r="S3786" s="578">
        <v>6.0243821664092374E-2</v>
      </c>
      <c r="T3786" s="578">
        <v>1.4684846425855774E-2</v>
      </c>
      <c r="U3786" s="578">
        <v>1.7174722808899725</v>
      </c>
      <c r="V3786" s="578">
        <v>1713.222899119055</v>
      </c>
      <c r="W3786" s="578">
        <v>0.13276736527526076</v>
      </c>
      <c r="X3786" s="578">
        <v>6.0748371353838551E-2</v>
      </c>
      <c r="Y3786" s="578">
        <v>1.4777218670739424E-2</v>
      </c>
    </row>
    <row r="3787" spans="1:25" x14ac:dyDescent="0.3">
      <c r="A3787" s="61" t="s">
        <v>6146</v>
      </c>
      <c r="B3787" s="61" t="s">
        <v>2196</v>
      </c>
      <c r="C3787" s="61" t="s">
        <v>38</v>
      </c>
      <c r="D3787" s="36">
        <v>9</v>
      </c>
      <c r="E3787" s="36">
        <v>2030</v>
      </c>
      <c r="F3787" s="578">
        <v>1.6243462032460501</v>
      </c>
      <c r="G3787" s="578">
        <v>1648.62989934285</v>
      </c>
      <c r="H3787" s="578">
        <v>0.12255599283586524</v>
      </c>
      <c r="I3787" s="578">
        <v>5.5248832621145952E-2</v>
      </c>
      <c r="J3787" s="578">
        <v>1.4220663472466751E-2</v>
      </c>
      <c r="K3787" s="578">
        <v>1.6398771720279548</v>
      </c>
      <c r="L3787" s="578">
        <v>1673.7557462056448</v>
      </c>
      <c r="M3787" s="578">
        <v>0.12312118841479425</v>
      </c>
      <c r="N3787" s="578">
        <v>5.6702198984567048E-2</v>
      </c>
      <c r="O3787" s="578">
        <v>1.4437185406374373E-2</v>
      </c>
      <c r="P3787" s="578">
        <v>1.6243460989953724</v>
      </c>
      <c r="Q3787" s="578">
        <v>1648.62989934285</v>
      </c>
      <c r="R3787" s="578">
        <v>0.12255599700771776</v>
      </c>
      <c r="S3787" s="578">
        <v>5.5248830525670152E-2</v>
      </c>
      <c r="T3787" s="578">
        <v>1.4220663472466751E-2</v>
      </c>
      <c r="U3787" s="578">
        <v>1.6398771199155775</v>
      </c>
      <c r="V3787" s="578">
        <v>1673.7557462056448</v>
      </c>
      <c r="W3787" s="578">
        <v>0.12312119501590649</v>
      </c>
      <c r="X3787" s="578">
        <v>5.6702197412960204E-2</v>
      </c>
      <c r="Y3787" s="578">
        <v>1.4437185406374373E-2</v>
      </c>
    </row>
    <row r="3788" spans="1:25" x14ac:dyDescent="0.3">
      <c r="A3788" s="61" t="s">
        <v>6147</v>
      </c>
      <c r="B3788" s="61" t="s">
        <v>2196</v>
      </c>
      <c r="C3788" s="61" t="s">
        <v>38</v>
      </c>
      <c r="D3788" s="36">
        <v>10</v>
      </c>
      <c r="E3788" s="36">
        <v>2030</v>
      </c>
      <c r="F3788" s="578">
        <v>1.5582056981094525</v>
      </c>
      <c r="G3788" s="578">
        <v>1606.7331148783298</v>
      </c>
      <c r="H3788" s="578">
        <v>0.11477238949585901</v>
      </c>
      <c r="I3788" s="578">
        <v>5.1363824226427747E-2</v>
      </c>
      <c r="J3788" s="578">
        <v>1.38596208513869E-2</v>
      </c>
      <c r="K3788" s="578">
        <v>1.5812925439243628</v>
      </c>
      <c r="L3788" s="578">
        <v>1644.7860552469849</v>
      </c>
      <c r="M3788" s="578">
        <v>0.11578101782076</v>
      </c>
      <c r="N3788" s="578">
        <v>5.3512398852035403E-2</v>
      </c>
      <c r="O3788" s="578">
        <v>1.4187633321853301E-2</v>
      </c>
      <c r="P3788" s="578">
        <v>1.5582055937696426</v>
      </c>
      <c r="Q3788" s="578">
        <v>1606.7331148783298</v>
      </c>
      <c r="R3788" s="578">
        <v>0.1147723911426505</v>
      </c>
      <c r="S3788" s="578">
        <v>5.1363822654820895E-2</v>
      </c>
      <c r="T3788" s="578">
        <v>1.38596208513869E-2</v>
      </c>
      <c r="U3788" s="578">
        <v>1.5812925954677024</v>
      </c>
      <c r="V3788" s="578">
        <v>1644.7860552469849</v>
      </c>
      <c r="W3788" s="578">
        <v>0.11578101582260025</v>
      </c>
      <c r="X3788" s="578">
        <v>5.3512399375904324E-2</v>
      </c>
      <c r="Y3788" s="578">
        <v>1.4187633321853301E-2</v>
      </c>
    </row>
    <row r="3789" spans="1:25" x14ac:dyDescent="0.3">
      <c r="A3789" s="61" t="s">
        <v>6148</v>
      </c>
      <c r="B3789" s="61" t="s">
        <v>2196</v>
      </c>
      <c r="C3789" s="61" t="s">
        <v>38</v>
      </c>
      <c r="D3789" s="36">
        <v>11</v>
      </c>
      <c r="E3789" s="36">
        <v>2030</v>
      </c>
      <c r="F3789" s="578">
        <v>1.4771623703601651</v>
      </c>
      <c r="G3789" s="578">
        <v>1522.3981335957824</v>
      </c>
      <c r="H3789" s="578">
        <v>0.10703175862424025</v>
      </c>
      <c r="I3789" s="578">
        <v>4.4787202263250898E-2</v>
      </c>
      <c r="J3789" s="578">
        <v>1.3132799125742126E-2</v>
      </c>
      <c r="K3789" s="578">
        <v>1.5072133703351875</v>
      </c>
      <c r="L3789" s="578">
        <v>1572.759045918775</v>
      </c>
      <c r="M3789" s="578">
        <v>0.10841062383406051</v>
      </c>
      <c r="N3789" s="578">
        <v>4.7680304851382901E-2</v>
      </c>
      <c r="O3789" s="578">
        <v>1.3566906117678874E-2</v>
      </c>
      <c r="P3789" s="578">
        <v>1.477162264810425</v>
      </c>
      <c r="Q3789" s="578">
        <v>1522.3981335957824</v>
      </c>
      <c r="R3789" s="578">
        <v>0.1070317566048585</v>
      </c>
      <c r="S3789" s="578">
        <v>4.4787202263250898E-2</v>
      </c>
      <c r="T3789" s="578">
        <v>1.3132799125742126E-2</v>
      </c>
      <c r="U3789" s="578">
        <v>1.5072135789669074</v>
      </c>
      <c r="V3789" s="578">
        <v>1572.759045918775</v>
      </c>
      <c r="W3789" s="578">
        <v>0.1084106233068565</v>
      </c>
      <c r="X3789" s="578">
        <v>4.7680307994596605E-2</v>
      </c>
      <c r="Y3789" s="578">
        <v>1.3566906117678874E-2</v>
      </c>
    </row>
    <row r="3790" spans="1:25" x14ac:dyDescent="0.3">
      <c r="A3790" s="61" t="s">
        <v>6149</v>
      </c>
      <c r="B3790" s="61" t="s">
        <v>2196</v>
      </c>
      <c r="C3790" s="61" t="s">
        <v>38</v>
      </c>
      <c r="D3790" s="36">
        <v>12</v>
      </c>
      <c r="E3790" s="36">
        <v>2030</v>
      </c>
      <c r="F3790" s="578">
        <v>1.4051243694273827</v>
      </c>
      <c r="G3790" s="578">
        <v>1438.4392242431575</v>
      </c>
      <c r="H3790" s="578">
        <v>0.10014880546774883</v>
      </c>
      <c r="I3790" s="578">
        <v>3.7608500570058802E-2</v>
      </c>
      <c r="J3790" s="578">
        <v>1.2408929013569501E-2</v>
      </c>
      <c r="K3790" s="578">
        <v>1.4403149546771252</v>
      </c>
      <c r="L3790" s="578">
        <v>1498.1164499918575</v>
      </c>
      <c r="M3790" s="578">
        <v>0.1018203224978905</v>
      </c>
      <c r="N3790" s="578">
        <v>4.1159113170579027E-2</v>
      </c>
      <c r="O3790" s="578">
        <v>1.2923369902030826E-2</v>
      </c>
      <c r="P3790" s="578">
        <v>1.405124422828365</v>
      </c>
      <c r="Q3790" s="578">
        <v>1438.43932851155</v>
      </c>
      <c r="R3790" s="578">
        <v>0.10014880500996964</v>
      </c>
      <c r="S3790" s="578">
        <v>3.7608500570058802E-2</v>
      </c>
      <c r="T3790" s="578">
        <v>1.2408929013569501E-2</v>
      </c>
      <c r="U3790" s="578">
        <v>1.4403150062259225</v>
      </c>
      <c r="V3790" s="578">
        <v>1498.1164499918575</v>
      </c>
      <c r="W3790" s="578">
        <v>0.1018203225755005</v>
      </c>
      <c r="X3790" s="578">
        <v>4.1159115217548455E-2</v>
      </c>
      <c r="Y3790" s="578">
        <v>1.2923369902030826E-2</v>
      </c>
    </row>
    <row r="3791" spans="1:25" x14ac:dyDescent="0.3">
      <c r="A3791" s="61" t="s">
        <v>6150</v>
      </c>
      <c r="B3791" s="61" t="s">
        <v>2196</v>
      </c>
      <c r="C3791" s="61" t="s">
        <v>38</v>
      </c>
      <c r="D3791" s="36">
        <v>13</v>
      </c>
      <c r="E3791" s="36">
        <v>2030</v>
      </c>
      <c r="F3791" s="578">
        <v>1.4152268551160825</v>
      </c>
      <c r="G3791" s="578">
        <v>1467.1518961588476</v>
      </c>
      <c r="H3791" s="578">
        <v>9.6834323137954897E-2</v>
      </c>
      <c r="I3791" s="578">
        <v>3.4481180404933753E-2</v>
      </c>
      <c r="J3791" s="578">
        <v>1.2655322983240024E-2</v>
      </c>
      <c r="K3791" s="578">
        <v>1.4477722683509402</v>
      </c>
      <c r="L3791" s="578">
        <v>1524.5800921122175</v>
      </c>
      <c r="M3791" s="578">
        <v>9.8519959719548175E-2</v>
      </c>
      <c r="N3791" s="578">
        <v>3.8171861602071026E-2</v>
      </c>
      <c r="O3791" s="578">
        <v>1.3150460474813925E-2</v>
      </c>
      <c r="P3791" s="578">
        <v>1.4152270624748124</v>
      </c>
      <c r="Q3791" s="578">
        <v>1467.1518961588476</v>
      </c>
      <c r="R3791" s="578">
        <v>9.6834329212469997E-2</v>
      </c>
      <c r="S3791" s="578">
        <v>3.4481180831789901E-2</v>
      </c>
      <c r="T3791" s="578">
        <v>1.265532350710895E-2</v>
      </c>
      <c r="U3791" s="578">
        <v>1.4477723204893902</v>
      </c>
      <c r="V3791" s="578">
        <v>1524.5800921122175</v>
      </c>
      <c r="W3791" s="578">
        <v>9.8519962390431176E-2</v>
      </c>
      <c r="X3791" s="578">
        <v>3.8171862630406353E-2</v>
      </c>
      <c r="Y3791" s="578">
        <v>1.3150460474813925E-2</v>
      </c>
    </row>
    <row r="3792" spans="1:25" x14ac:dyDescent="0.3">
      <c r="A3792" s="61" t="s">
        <v>6151</v>
      </c>
      <c r="B3792" s="61" t="s">
        <v>2196</v>
      </c>
      <c r="C3792" s="61" t="s">
        <v>38</v>
      </c>
      <c r="D3792" s="36">
        <v>14</v>
      </c>
      <c r="E3792" s="36">
        <v>2030</v>
      </c>
      <c r="F3792" s="578">
        <v>1.48172310606029</v>
      </c>
      <c r="G3792" s="578">
        <v>1556.9708188374775</v>
      </c>
      <c r="H3792" s="578">
        <v>9.5862638281080992E-2</v>
      </c>
      <c r="I3792" s="578">
        <v>3.533813049822733E-2</v>
      </c>
      <c r="J3792" s="578">
        <v>1.3430709358847949E-2</v>
      </c>
      <c r="K3792" s="578">
        <v>1.5064535370717376</v>
      </c>
      <c r="L3792" s="578">
        <v>1605.8535397847427</v>
      </c>
      <c r="M3792" s="578">
        <v>9.7344778845884578E-2</v>
      </c>
      <c r="N3792" s="578">
        <v>3.8783470222066727E-2</v>
      </c>
      <c r="O3792" s="578">
        <v>1.3852088556935349E-2</v>
      </c>
      <c r="P3792" s="578">
        <v>1.481723158250585</v>
      </c>
      <c r="Q3792" s="578">
        <v>1556.9708188374775</v>
      </c>
      <c r="R3792" s="578">
        <v>9.5862645081069744E-2</v>
      </c>
      <c r="S3792" s="578">
        <v>3.533813735703005E-2</v>
      </c>
      <c r="T3792" s="578">
        <v>1.3430709358847949E-2</v>
      </c>
      <c r="U3792" s="578">
        <v>1.5064534346309575</v>
      </c>
      <c r="V3792" s="578">
        <v>1605.8535397847427</v>
      </c>
      <c r="W3792" s="578">
        <v>9.7344778932589721E-2</v>
      </c>
      <c r="X3792" s="578">
        <v>3.8783470168709699E-2</v>
      </c>
      <c r="Y3792" s="578">
        <v>1.3852088556935349E-2</v>
      </c>
    </row>
    <row r="3793" spans="1:25" x14ac:dyDescent="0.3">
      <c r="A3793" s="61" t="s">
        <v>6152</v>
      </c>
      <c r="B3793" s="61" t="s">
        <v>2196</v>
      </c>
      <c r="C3793" s="61" t="s">
        <v>38</v>
      </c>
      <c r="D3793" s="36">
        <v>15</v>
      </c>
      <c r="E3793" s="36">
        <v>2030</v>
      </c>
      <c r="F3793" s="578">
        <v>1.5387221263069126</v>
      </c>
      <c r="G3793" s="578">
        <v>1633.9491691589276</v>
      </c>
      <c r="H3793" s="578">
        <v>9.502958883604147E-2</v>
      </c>
      <c r="I3793" s="578">
        <v>3.6072671976095601E-2</v>
      </c>
      <c r="J3793" s="578">
        <v>1.4095243687431E-2</v>
      </c>
      <c r="K3793" s="578">
        <v>1.5571270165440425</v>
      </c>
      <c r="L3793" s="578">
        <v>1675.555403391515</v>
      </c>
      <c r="M3793" s="578">
        <v>9.6348886739785103E-2</v>
      </c>
      <c r="N3793" s="578">
        <v>3.914167109663437E-2</v>
      </c>
      <c r="O3793" s="578">
        <v>1.4453801986140449E-2</v>
      </c>
      <c r="P3793" s="578">
        <v>1.5387221263329849</v>
      </c>
      <c r="Q3793" s="578">
        <v>1633.9491691589276</v>
      </c>
      <c r="R3793" s="578">
        <v>9.5029589426909852E-2</v>
      </c>
      <c r="S3793" s="578">
        <v>3.6072672029452621E-2</v>
      </c>
      <c r="T3793" s="578">
        <v>1.4095243687431E-2</v>
      </c>
      <c r="U3793" s="578">
        <v>1.557127119599645</v>
      </c>
      <c r="V3793" s="578">
        <v>1675.555403391515</v>
      </c>
      <c r="W3793" s="578">
        <v>9.6348883555341047E-2</v>
      </c>
      <c r="X3793" s="578">
        <v>3.9141670626122449E-2</v>
      </c>
      <c r="Y3793" s="578">
        <v>1.4453801986140449E-2</v>
      </c>
    </row>
    <row r="3794" spans="1:25" x14ac:dyDescent="0.3">
      <c r="A3794" s="580" t="s">
        <v>6153</v>
      </c>
      <c r="B3794" s="580" t="s">
        <v>2196</v>
      </c>
      <c r="C3794" s="580" t="s">
        <v>38</v>
      </c>
      <c r="D3794" s="581">
        <v>16</v>
      </c>
      <c r="E3794" s="581">
        <v>2030</v>
      </c>
      <c r="F3794" s="582">
        <v>1.6155568282512474</v>
      </c>
      <c r="G3794" s="582">
        <v>1740.0578257242801</v>
      </c>
      <c r="H3794" s="582">
        <v>9.5857209495382734E-2</v>
      </c>
      <c r="I3794" s="582">
        <v>3.7626706883505251E-2</v>
      </c>
      <c r="J3794" s="582">
        <v>1.501095404576815E-2</v>
      </c>
      <c r="K3794" s="582">
        <v>1.6256354936029576</v>
      </c>
      <c r="L3794" s="582">
        <v>1771.7481346130301</v>
      </c>
      <c r="M3794" s="582">
        <v>9.6911487673726968E-2</v>
      </c>
      <c r="N3794" s="582">
        <v>4.0380088282593776E-2</v>
      </c>
      <c r="O3794" s="582">
        <v>1.5283987372337474E-2</v>
      </c>
      <c r="P3794" s="582">
        <v>1.6155569325696826</v>
      </c>
      <c r="Q3794" s="582">
        <v>1740.0578257242801</v>
      </c>
      <c r="R3794" s="582">
        <v>9.5857209999849091E-2</v>
      </c>
      <c r="S3794" s="582">
        <v>3.7626707344315925E-2</v>
      </c>
      <c r="T3794" s="582">
        <v>1.5010953512197925E-2</v>
      </c>
      <c r="U3794" s="582">
        <v>1.625635389268455</v>
      </c>
      <c r="V3794" s="582">
        <v>1771.7481346130301</v>
      </c>
      <c r="W3794" s="582">
        <v>9.6911489815586976E-2</v>
      </c>
      <c r="X3794" s="582">
        <v>4.0380086410247373E-2</v>
      </c>
      <c r="Y3794" s="582">
        <v>1.5283987372337474E-2</v>
      </c>
    </row>
    <row r="3795" spans="1:25" x14ac:dyDescent="0.3">
      <c r="A3795" s="61" t="s">
        <v>6154</v>
      </c>
      <c r="B3795" s="61" t="s">
        <v>2195</v>
      </c>
      <c r="C3795" s="61" t="s">
        <v>38</v>
      </c>
      <c r="D3795" s="36">
        <v>1</v>
      </c>
      <c r="E3795" s="36">
        <v>2012</v>
      </c>
      <c r="F3795" s="578">
        <v>58.412241112401979</v>
      </c>
      <c r="G3795" s="578">
        <v>8556.8859965006486</v>
      </c>
      <c r="H3795" s="578">
        <v>6.4789511312264896</v>
      </c>
      <c r="I3795" s="578">
        <v>3.8445799872279123</v>
      </c>
      <c r="J3795" s="578">
        <v>7.3078241626111096E-2</v>
      </c>
      <c r="K3795" s="578">
        <v>58.7656556653479</v>
      </c>
      <c r="L3795" s="578">
        <v>8607.0632324218677</v>
      </c>
      <c r="M3795" s="578">
        <v>6.4945377629095029</v>
      </c>
      <c r="N3795" s="578">
        <v>3.8671100139617902</v>
      </c>
      <c r="O3795" s="578">
        <v>7.3506781482137698E-2</v>
      </c>
      <c r="P3795" s="578">
        <v>58.412240078245873</v>
      </c>
      <c r="Q3795" s="578">
        <v>8556.8859965006486</v>
      </c>
      <c r="R3795" s="578">
        <v>6.4789512354570071</v>
      </c>
      <c r="S3795" s="578">
        <v>3.8445800915360397</v>
      </c>
      <c r="T3795" s="578">
        <v>7.3078240539568101E-2</v>
      </c>
      <c r="U3795" s="578">
        <v>58.765654591998668</v>
      </c>
      <c r="V3795" s="578">
        <v>8607.0632832845004</v>
      </c>
      <c r="W3795" s="578">
        <v>6.4945374447852329</v>
      </c>
      <c r="X3795" s="578">
        <v>3.8671100139617902</v>
      </c>
      <c r="Y3795" s="578">
        <v>7.3506780938866201E-2</v>
      </c>
    </row>
    <row r="3796" spans="1:25" x14ac:dyDescent="0.3">
      <c r="A3796" s="61" t="s">
        <v>6155</v>
      </c>
      <c r="B3796" s="61" t="s">
        <v>2195</v>
      </c>
      <c r="C3796" s="61" t="s">
        <v>38</v>
      </c>
      <c r="D3796" s="36">
        <v>2</v>
      </c>
      <c r="E3796" s="36">
        <v>2012</v>
      </c>
      <c r="F3796" s="578">
        <v>30.736264822791149</v>
      </c>
      <c r="G3796" s="578">
        <v>4743.2768910725845</v>
      </c>
      <c r="H3796" s="578">
        <v>3.587832678730285</v>
      </c>
      <c r="I3796" s="578">
        <v>2.0596895342071773</v>
      </c>
      <c r="J3796" s="578">
        <v>4.0509051216455726E-2</v>
      </c>
      <c r="K3796" s="578">
        <v>31.310350479829722</v>
      </c>
      <c r="L3796" s="578">
        <v>4819.8713175455678</v>
      </c>
      <c r="M3796" s="578">
        <v>3.6156641705892949</v>
      </c>
      <c r="N3796" s="578">
        <v>2.0872752865155499</v>
      </c>
      <c r="O3796" s="578">
        <v>4.1163217664385778E-2</v>
      </c>
      <c r="P3796" s="578">
        <v>30.736263759851354</v>
      </c>
      <c r="Q3796" s="578">
        <v>4743.276944478348</v>
      </c>
      <c r="R3796" s="578">
        <v>3.5878327308843478</v>
      </c>
      <c r="S3796" s="578">
        <v>2.0596894286572902</v>
      </c>
      <c r="T3796" s="578">
        <v>4.0509051216455726E-2</v>
      </c>
      <c r="U3796" s="578">
        <v>31.310350467324753</v>
      </c>
      <c r="V3796" s="578">
        <v>4819.8714192708303</v>
      </c>
      <c r="W3796" s="578">
        <v>3.6156641705892949</v>
      </c>
      <c r="X3796" s="578">
        <v>2.0872752318779577</v>
      </c>
      <c r="Y3796" s="578">
        <v>4.1163218188254726E-2</v>
      </c>
    </row>
    <row r="3797" spans="1:25" x14ac:dyDescent="0.3">
      <c r="A3797" s="61" t="s">
        <v>6156</v>
      </c>
      <c r="B3797" s="61" t="s">
        <v>2195</v>
      </c>
      <c r="C3797" s="61" t="s">
        <v>38</v>
      </c>
      <c r="D3797" s="36">
        <v>3</v>
      </c>
      <c r="E3797" s="36">
        <v>2012</v>
      </c>
      <c r="F3797" s="578">
        <v>18.467268866123</v>
      </c>
      <c r="G3797" s="578">
        <v>2982.82689921061</v>
      </c>
      <c r="H3797" s="578">
        <v>1.9313255091741026</v>
      </c>
      <c r="I3797" s="578">
        <v>1.2191729059753251</v>
      </c>
      <c r="J3797" s="578">
        <v>2.5474414316704448E-2</v>
      </c>
      <c r="K3797" s="578">
        <v>18.384339887105526</v>
      </c>
      <c r="L3797" s="578">
        <v>2954.8213971455853</v>
      </c>
      <c r="M3797" s="578">
        <v>1.9320540616366326</v>
      </c>
      <c r="N3797" s="578">
        <v>1.2116858409717648</v>
      </c>
      <c r="O3797" s="578">
        <v>2.5235196653132577E-2</v>
      </c>
      <c r="P3797" s="578">
        <v>18.467268855665001</v>
      </c>
      <c r="Q3797" s="578">
        <v>2982.82689921061</v>
      </c>
      <c r="R3797" s="578">
        <v>1.9313255101830351</v>
      </c>
      <c r="S3797" s="578">
        <v>1.2191728809848401</v>
      </c>
      <c r="T3797" s="578">
        <v>2.5474414316704448E-2</v>
      </c>
      <c r="U3797" s="578">
        <v>18.384340415684424</v>
      </c>
      <c r="V3797" s="578">
        <v>2954.8213450113903</v>
      </c>
      <c r="W3797" s="578">
        <v>1.9320540555830377</v>
      </c>
      <c r="X3797" s="578">
        <v>1.2116858515267499</v>
      </c>
      <c r="Y3797" s="578">
        <v>2.5235196653132577E-2</v>
      </c>
    </row>
    <row r="3798" spans="1:25" x14ac:dyDescent="0.3">
      <c r="A3798" s="61" t="s">
        <v>6157</v>
      </c>
      <c r="B3798" s="61" t="s">
        <v>2195</v>
      </c>
      <c r="C3798" s="61" t="s">
        <v>38</v>
      </c>
      <c r="D3798" s="36">
        <v>4</v>
      </c>
      <c r="E3798" s="36">
        <v>2012</v>
      </c>
      <c r="F3798" s="578">
        <v>15.809286654844351</v>
      </c>
      <c r="G3798" s="578">
        <v>2664.2083511352525</v>
      </c>
      <c r="H3798" s="578">
        <v>1.345834795540815</v>
      </c>
      <c r="I3798" s="578">
        <v>1.0437148216490875</v>
      </c>
      <c r="J3798" s="578">
        <v>2.2753428997627102E-2</v>
      </c>
      <c r="K3798" s="578">
        <v>15.547557900378351</v>
      </c>
      <c r="L3798" s="578">
        <v>2607.9306360880501</v>
      </c>
      <c r="M3798" s="578">
        <v>1.3455245315174824</v>
      </c>
      <c r="N3798" s="578">
        <v>1.0253622162466201</v>
      </c>
      <c r="O3798" s="578">
        <v>2.2272768779657701E-2</v>
      </c>
      <c r="P3798" s="578">
        <v>15.809286663730699</v>
      </c>
      <c r="Q3798" s="578">
        <v>2664.2083511352525</v>
      </c>
      <c r="R3798" s="578">
        <v>1.345834795540815</v>
      </c>
      <c r="S3798" s="578">
        <v>1.0437147899841224</v>
      </c>
      <c r="T3798" s="578">
        <v>2.2753428997627102E-2</v>
      </c>
      <c r="U3798" s="578">
        <v>15.547559448532351</v>
      </c>
      <c r="V3798" s="578">
        <v>2607.9306360880501</v>
      </c>
      <c r="W3798" s="578">
        <v>1.3455245273459324</v>
      </c>
      <c r="X3798" s="578">
        <v>1.0253621476391876</v>
      </c>
      <c r="Y3798" s="578">
        <v>2.2272768779657701E-2</v>
      </c>
    </row>
    <row r="3799" spans="1:25" x14ac:dyDescent="0.3">
      <c r="A3799" s="61" t="s">
        <v>6158</v>
      </c>
      <c r="B3799" s="61" t="s">
        <v>2195</v>
      </c>
      <c r="C3799" s="61" t="s">
        <v>38</v>
      </c>
      <c r="D3799" s="36">
        <v>5</v>
      </c>
      <c r="E3799" s="36">
        <v>2012</v>
      </c>
      <c r="F3799" s="578">
        <v>13.912853246341276</v>
      </c>
      <c r="G3799" s="578">
        <v>2344.4794158935501</v>
      </c>
      <c r="H3799" s="578">
        <v>1.0449504949307649</v>
      </c>
      <c r="I3799" s="578">
        <v>0.91032050549983956</v>
      </c>
      <c r="J3799" s="578">
        <v>2.0022860223737799E-2</v>
      </c>
      <c r="K3799" s="578">
        <v>13.6805524409234</v>
      </c>
      <c r="L3799" s="578">
        <v>2301.291870117183</v>
      </c>
      <c r="M3799" s="578">
        <v>1.0460001778167949</v>
      </c>
      <c r="N3799" s="578">
        <v>0.89344469675173332</v>
      </c>
      <c r="O3799" s="578">
        <v>1.9653978291898952E-2</v>
      </c>
      <c r="P3799" s="578">
        <v>13.912853755343001</v>
      </c>
      <c r="Q3799" s="578">
        <v>2344.4794158935501</v>
      </c>
      <c r="R3799" s="578">
        <v>1.0449504954546325</v>
      </c>
      <c r="S3799" s="578">
        <v>0.91032033662001222</v>
      </c>
      <c r="T3799" s="578">
        <v>2.0022860747606751E-2</v>
      </c>
      <c r="U3799" s="578">
        <v>13.680553481399876</v>
      </c>
      <c r="V3799" s="578">
        <v>2301.291870117183</v>
      </c>
      <c r="W3799" s="578">
        <v>1.0460001553098299</v>
      </c>
      <c r="X3799" s="578">
        <v>0.89344456559047025</v>
      </c>
      <c r="Y3799" s="578">
        <v>1.9653978291898952E-2</v>
      </c>
    </row>
    <row r="3800" spans="1:25" x14ac:dyDescent="0.3">
      <c r="A3800" s="61" t="s">
        <v>6159</v>
      </c>
      <c r="B3800" s="61" t="s">
        <v>2195</v>
      </c>
      <c r="C3800" s="61" t="s">
        <v>38</v>
      </c>
      <c r="D3800" s="36">
        <v>6</v>
      </c>
      <c r="E3800" s="36">
        <v>2012</v>
      </c>
      <c r="F3800" s="578">
        <v>12.784657862512724</v>
      </c>
      <c r="G3800" s="578">
        <v>2185.959251403805</v>
      </c>
      <c r="H3800" s="578">
        <v>0.89071171761800771</v>
      </c>
      <c r="I3800" s="578">
        <v>0.83372140567128805</v>
      </c>
      <c r="J3800" s="578">
        <v>1.866905121520775E-2</v>
      </c>
      <c r="K3800" s="578">
        <v>12.606358844199899</v>
      </c>
      <c r="L3800" s="578">
        <v>2155.361328124995</v>
      </c>
      <c r="M3800" s="578">
        <v>0.88993338311168624</v>
      </c>
      <c r="N3800" s="578">
        <v>0.81934189299742322</v>
      </c>
      <c r="O3800" s="578">
        <v>1.8407745810691222E-2</v>
      </c>
      <c r="P3800" s="578">
        <v>12.784657341335876</v>
      </c>
      <c r="Q3800" s="578">
        <v>2185.959251403805</v>
      </c>
      <c r="R3800" s="578">
        <v>0.89071172083883177</v>
      </c>
      <c r="S3800" s="578">
        <v>0.83372127093995541</v>
      </c>
      <c r="T3800" s="578">
        <v>1.866905121520775E-2</v>
      </c>
      <c r="U3800" s="578">
        <v>12.606358843782724</v>
      </c>
      <c r="V3800" s="578">
        <v>2155.361328124995</v>
      </c>
      <c r="W3800" s="578">
        <v>0.88993336460165029</v>
      </c>
      <c r="X3800" s="578">
        <v>0.81934189299742322</v>
      </c>
      <c r="Y3800" s="578">
        <v>1.8407745810691222E-2</v>
      </c>
    </row>
    <row r="3801" spans="1:25" x14ac:dyDescent="0.3">
      <c r="A3801" s="61" t="s">
        <v>6160</v>
      </c>
      <c r="B3801" s="61" t="s">
        <v>2195</v>
      </c>
      <c r="C3801" s="61" t="s">
        <v>38</v>
      </c>
      <c r="D3801" s="36">
        <v>7</v>
      </c>
      <c r="E3801" s="36">
        <v>2012</v>
      </c>
      <c r="F3801" s="578">
        <v>12.447988636587951</v>
      </c>
      <c r="G3801" s="578">
        <v>2138.4036331176726</v>
      </c>
      <c r="H3801" s="578">
        <v>0.78423289698548548</v>
      </c>
      <c r="I3801" s="578">
        <v>0.7793182960400975</v>
      </c>
      <c r="J3801" s="578">
        <v>1.8262967428502877E-2</v>
      </c>
      <c r="K3801" s="578">
        <v>12.296192445442975</v>
      </c>
      <c r="L3801" s="578">
        <v>2115.6893539428675</v>
      </c>
      <c r="M3801" s="578">
        <v>0.78218998519393246</v>
      </c>
      <c r="N3801" s="578">
        <v>0.76890311390161448</v>
      </c>
      <c r="O3801" s="578">
        <v>1.8068966630380549E-2</v>
      </c>
      <c r="P3801" s="578">
        <v>12.447985514925602</v>
      </c>
      <c r="Q3801" s="578">
        <v>2138.4036331176726</v>
      </c>
      <c r="R3801" s="578">
        <v>0.78423284948803451</v>
      </c>
      <c r="S3801" s="578">
        <v>0.779318211600184</v>
      </c>
      <c r="T3801" s="578">
        <v>1.8262966904633925E-2</v>
      </c>
      <c r="U3801" s="578">
        <v>12.296191922015426</v>
      </c>
      <c r="V3801" s="578">
        <v>2115.6893539428675</v>
      </c>
      <c r="W3801" s="578">
        <v>0.78218997991643802</v>
      </c>
      <c r="X3801" s="578">
        <v>0.76890306919813067</v>
      </c>
      <c r="Y3801" s="578">
        <v>1.8068966630380549E-2</v>
      </c>
    </row>
    <row r="3802" spans="1:25" x14ac:dyDescent="0.3">
      <c r="A3802" s="61" t="s">
        <v>6161</v>
      </c>
      <c r="B3802" s="61" t="s">
        <v>2195</v>
      </c>
      <c r="C3802" s="61" t="s">
        <v>38</v>
      </c>
      <c r="D3802" s="36">
        <v>8</v>
      </c>
      <c r="E3802" s="36">
        <v>2012</v>
      </c>
      <c r="F3802" s="578">
        <v>10.782866988626925</v>
      </c>
      <c r="G3802" s="578">
        <v>1802.6734199523876</v>
      </c>
      <c r="H3802" s="578">
        <v>0.71077320099963426</v>
      </c>
      <c r="I3802" s="578">
        <v>0.60985799366608195</v>
      </c>
      <c r="J3802" s="578">
        <v>1.539563765012035E-2</v>
      </c>
      <c r="K3802" s="578">
        <v>10.79313311368362</v>
      </c>
      <c r="L3802" s="578">
        <v>1814.7671737670876</v>
      </c>
      <c r="M3802" s="578">
        <v>0.70769486510350033</v>
      </c>
      <c r="N3802" s="578">
        <v>0.61589993039766955</v>
      </c>
      <c r="O3802" s="578">
        <v>1.5498940784406499E-2</v>
      </c>
      <c r="P3802" s="578">
        <v>10.782865543165784</v>
      </c>
      <c r="Q3802" s="578">
        <v>1802.6734199523876</v>
      </c>
      <c r="R3802" s="578">
        <v>0.7107732004951679</v>
      </c>
      <c r="S3802" s="578">
        <v>0.609857998788356</v>
      </c>
      <c r="T3802" s="578">
        <v>1.539563765012035E-2</v>
      </c>
      <c r="U3802" s="578">
        <v>10.793132815151044</v>
      </c>
      <c r="V3802" s="578">
        <v>1814.7671737670876</v>
      </c>
      <c r="W3802" s="578">
        <v>0.7076947912185757</v>
      </c>
      <c r="X3802" s="578">
        <v>0.61589996516704504</v>
      </c>
      <c r="Y3802" s="578">
        <v>1.5498940784406499E-2</v>
      </c>
    </row>
    <row r="3803" spans="1:25" x14ac:dyDescent="0.3">
      <c r="A3803" s="61" t="s">
        <v>6162</v>
      </c>
      <c r="B3803" s="61" t="s">
        <v>2195</v>
      </c>
      <c r="C3803" s="61" t="s">
        <v>38</v>
      </c>
      <c r="D3803" s="36">
        <v>9</v>
      </c>
      <c r="E3803" s="36">
        <v>2012</v>
      </c>
      <c r="F3803" s="578">
        <v>10.47713515936141</v>
      </c>
      <c r="G3803" s="578">
        <v>1755.300514221185</v>
      </c>
      <c r="H3803" s="578">
        <v>0.66001030954066631</v>
      </c>
      <c r="I3803" s="578">
        <v>0.5620230250060555</v>
      </c>
      <c r="J3803" s="578">
        <v>1.4991088605408199E-2</v>
      </c>
      <c r="K3803" s="578">
        <v>10.551827416483597</v>
      </c>
      <c r="L3803" s="578">
        <v>1782.4214566548626</v>
      </c>
      <c r="M3803" s="578">
        <v>0.65611909651973521</v>
      </c>
      <c r="N3803" s="578">
        <v>0.57830386500184683</v>
      </c>
      <c r="O3803" s="578">
        <v>1.5222734441825449E-2</v>
      </c>
      <c r="P3803" s="578">
        <v>10.477135580285271</v>
      </c>
      <c r="Q3803" s="578">
        <v>1755.300514221185</v>
      </c>
      <c r="R3803" s="578">
        <v>0.66001031429429202</v>
      </c>
      <c r="S3803" s="578">
        <v>0.56202301903006902</v>
      </c>
      <c r="T3803" s="578">
        <v>1.4991088605408199E-2</v>
      </c>
      <c r="U3803" s="578">
        <v>10.551828037297383</v>
      </c>
      <c r="V3803" s="578">
        <v>1782.4214566548626</v>
      </c>
      <c r="W3803" s="578">
        <v>0.65611911287608826</v>
      </c>
      <c r="X3803" s="578">
        <v>0.5783038855685535</v>
      </c>
      <c r="Y3803" s="578">
        <v>1.5222734441825449E-2</v>
      </c>
    </row>
    <row r="3804" spans="1:25" x14ac:dyDescent="0.3">
      <c r="A3804" s="61" t="s">
        <v>6163</v>
      </c>
      <c r="B3804" s="61" t="s">
        <v>2195</v>
      </c>
      <c r="C3804" s="61" t="s">
        <v>38</v>
      </c>
      <c r="D3804" s="36">
        <v>10</v>
      </c>
      <c r="E3804" s="36">
        <v>2012</v>
      </c>
      <c r="F3804" s="578">
        <v>10.239328339598897</v>
      </c>
      <c r="G3804" s="578">
        <v>1718.4484202067024</v>
      </c>
      <c r="H3804" s="578">
        <v>0.62052810950747928</v>
      </c>
      <c r="I3804" s="578">
        <v>0.52481795280861343</v>
      </c>
      <c r="J3804" s="578">
        <v>1.4676386306139901E-2</v>
      </c>
      <c r="K3804" s="578">
        <v>10.370024436488114</v>
      </c>
      <c r="L3804" s="578">
        <v>1757.724390665685</v>
      </c>
      <c r="M3804" s="578">
        <v>0.61686360816626462</v>
      </c>
      <c r="N3804" s="578">
        <v>0.54846337433749148</v>
      </c>
      <c r="O3804" s="578">
        <v>1.5011803140320475E-2</v>
      </c>
      <c r="P3804" s="578">
        <v>10.239329898831766</v>
      </c>
      <c r="Q3804" s="578">
        <v>1718.4484202067024</v>
      </c>
      <c r="R3804" s="578">
        <v>0.62052810900301303</v>
      </c>
      <c r="S3804" s="578">
        <v>0.52481794574608398</v>
      </c>
      <c r="T3804" s="578">
        <v>1.4676386306139901E-2</v>
      </c>
      <c r="U3804" s="578">
        <v>10.370023606781578</v>
      </c>
      <c r="V3804" s="578">
        <v>1757.724390665685</v>
      </c>
      <c r="W3804" s="578">
        <v>0.61686360766179804</v>
      </c>
      <c r="X3804" s="578">
        <v>0.54846336727496192</v>
      </c>
      <c r="Y3804" s="578">
        <v>1.5011803140320475E-2</v>
      </c>
    </row>
    <row r="3805" spans="1:25" x14ac:dyDescent="0.3">
      <c r="A3805" s="61" t="s">
        <v>6164</v>
      </c>
      <c r="B3805" s="61" t="s">
        <v>2195</v>
      </c>
      <c r="C3805" s="61" t="s">
        <v>38</v>
      </c>
      <c r="D3805" s="36">
        <v>11</v>
      </c>
      <c r="E3805" s="36">
        <v>2012</v>
      </c>
      <c r="F3805" s="578">
        <v>9.9010834531218084</v>
      </c>
      <c r="G3805" s="578">
        <v>1643.9646873474076</v>
      </c>
      <c r="H3805" s="578">
        <v>0.5890293312064987</v>
      </c>
      <c r="I3805" s="578">
        <v>0.46305921790189974</v>
      </c>
      <c r="J3805" s="578">
        <v>1.4040256258643474E-2</v>
      </c>
      <c r="K3805" s="578">
        <v>10.091193095261881</v>
      </c>
      <c r="L3805" s="578">
        <v>1696.6202952067026</v>
      </c>
      <c r="M3805" s="578">
        <v>0.58573845308273975</v>
      </c>
      <c r="N3805" s="578">
        <v>0.49499849808247126</v>
      </c>
      <c r="O3805" s="578">
        <v>1.448996977220905E-2</v>
      </c>
      <c r="P3805" s="578">
        <v>9.9010829316296647</v>
      </c>
      <c r="Q3805" s="578">
        <v>1643.9646873474076</v>
      </c>
      <c r="R3805" s="578">
        <v>0.58902925941705031</v>
      </c>
      <c r="S3805" s="578">
        <v>0.463059082316855</v>
      </c>
      <c r="T3805" s="578">
        <v>1.4040256258643474E-2</v>
      </c>
      <c r="U3805" s="578">
        <v>10.091191952514524</v>
      </c>
      <c r="V3805" s="578">
        <v>1696.6202952067026</v>
      </c>
      <c r="W3805" s="578">
        <v>0.58573845308273975</v>
      </c>
      <c r="X3805" s="578">
        <v>0.494998499751091</v>
      </c>
      <c r="Y3805" s="578">
        <v>1.448996977220905E-2</v>
      </c>
    </row>
    <row r="3806" spans="1:25" x14ac:dyDescent="0.3">
      <c r="A3806" s="61" t="s">
        <v>6165</v>
      </c>
      <c r="B3806" s="61" t="s">
        <v>2195</v>
      </c>
      <c r="C3806" s="61" t="s">
        <v>38</v>
      </c>
      <c r="D3806" s="36">
        <v>12</v>
      </c>
      <c r="E3806" s="36">
        <v>2012</v>
      </c>
      <c r="F3806" s="578">
        <v>9.6094969179054264</v>
      </c>
      <c r="G3806" s="578">
        <v>1567.4142646789526</v>
      </c>
      <c r="H3806" s="578">
        <v>0.56232515268493422</v>
      </c>
      <c r="I3806" s="578">
        <v>0.39518495579250124</v>
      </c>
      <c r="J3806" s="578">
        <v>1.3386479210263674E-2</v>
      </c>
      <c r="K3806" s="578">
        <v>9.8284223961697101</v>
      </c>
      <c r="L3806" s="578">
        <v>1628.2998021443625</v>
      </c>
      <c r="M3806" s="578">
        <v>0.55892431206302695</v>
      </c>
      <c r="N3806" s="578">
        <v>0.43380443627635601</v>
      </c>
      <c r="O3806" s="578">
        <v>1.3906461545654225E-2</v>
      </c>
      <c r="P3806" s="578">
        <v>9.6094963356056908</v>
      </c>
      <c r="Q3806" s="578">
        <v>1567.4142646789526</v>
      </c>
      <c r="R3806" s="578">
        <v>0.56232515901016655</v>
      </c>
      <c r="S3806" s="578">
        <v>0.39518496510572698</v>
      </c>
      <c r="T3806" s="578">
        <v>1.3386479210263674E-2</v>
      </c>
      <c r="U3806" s="578">
        <v>9.8284213028236653</v>
      </c>
      <c r="V3806" s="578">
        <v>1628.2998021443625</v>
      </c>
      <c r="W3806" s="578">
        <v>0.55892431258689579</v>
      </c>
      <c r="X3806" s="578">
        <v>0.43380442913621625</v>
      </c>
      <c r="Y3806" s="578">
        <v>1.3906461545654225E-2</v>
      </c>
    </row>
    <row r="3807" spans="1:25" x14ac:dyDescent="0.3">
      <c r="A3807" s="61" t="s">
        <v>6166</v>
      </c>
      <c r="B3807" s="61" t="s">
        <v>2195</v>
      </c>
      <c r="C3807" s="61" t="s">
        <v>38</v>
      </c>
      <c r="D3807" s="36">
        <v>13</v>
      </c>
      <c r="E3807" s="36">
        <v>2012</v>
      </c>
      <c r="F3807" s="578">
        <v>9.8417324773981463</v>
      </c>
      <c r="G3807" s="578">
        <v>1587.0240491231252</v>
      </c>
      <c r="H3807" s="578">
        <v>0.53521489862274951</v>
      </c>
      <c r="I3807" s="578">
        <v>0.36161958746379197</v>
      </c>
      <c r="J3807" s="578">
        <v>1.3553974878353324E-2</v>
      </c>
      <c r="K3807" s="578">
        <v>10.042075289170777</v>
      </c>
      <c r="L3807" s="578">
        <v>1646.5237630208276</v>
      </c>
      <c r="M3807" s="578">
        <v>0.53246862856515953</v>
      </c>
      <c r="N3807" s="578">
        <v>0.40220186457736351</v>
      </c>
      <c r="O3807" s="578">
        <v>1.4062119744873224E-2</v>
      </c>
      <c r="P3807" s="578">
        <v>9.8417320600807408</v>
      </c>
      <c r="Q3807" s="578">
        <v>1587.0240491231252</v>
      </c>
      <c r="R3807" s="578">
        <v>0.53521480234727825</v>
      </c>
      <c r="S3807" s="578">
        <v>0.36161958693992302</v>
      </c>
      <c r="T3807" s="578">
        <v>1.3553974878353324E-2</v>
      </c>
      <c r="U3807" s="578">
        <v>10.042074722460981</v>
      </c>
      <c r="V3807" s="578">
        <v>1646.5237630208276</v>
      </c>
      <c r="W3807" s="578">
        <v>0.53246865070347327</v>
      </c>
      <c r="X3807" s="578">
        <v>0.40220185462385377</v>
      </c>
      <c r="Y3807" s="578">
        <v>1.4062119744873224E-2</v>
      </c>
    </row>
    <row r="3808" spans="1:25" x14ac:dyDescent="0.3">
      <c r="A3808" s="61" t="s">
        <v>6167</v>
      </c>
      <c r="B3808" s="61" t="s">
        <v>2195</v>
      </c>
      <c r="C3808" s="61" t="s">
        <v>38</v>
      </c>
      <c r="D3808" s="36">
        <v>14</v>
      </c>
      <c r="E3808" s="36">
        <v>2012</v>
      </c>
      <c r="F3808" s="578">
        <v>10.564453645201823</v>
      </c>
      <c r="G3808" s="578">
        <v>1711.2776972452775</v>
      </c>
      <c r="H3808" s="578">
        <v>0.51163307193200991</v>
      </c>
      <c r="I3808" s="578">
        <v>0.36776815447956274</v>
      </c>
      <c r="J3808" s="578">
        <v>1.4615174004575175E-2</v>
      </c>
      <c r="K3808" s="578">
        <v>10.699677498118593</v>
      </c>
      <c r="L3808" s="578">
        <v>1759.3703257242776</v>
      </c>
      <c r="M3808" s="578">
        <v>0.50939382308085102</v>
      </c>
      <c r="N3808" s="578">
        <v>0.406199510248067</v>
      </c>
      <c r="O3808" s="578">
        <v>1.5025915548903824E-2</v>
      </c>
      <c r="P3808" s="578">
        <v>10.564453476161923</v>
      </c>
      <c r="Q3808" s="578">
        <v>1711.2776972452775</v>
      </c>
      <c r="R3808" s="578">
        <v>0.51163307193200991</v>
      </c>
      <c r="S3808" s="578">
        <v>0.36776817031204645</v>
      </c>
      <c r="T3808" s="578">
        <v>1.4615174004575175E-2</v>
      </c>
      <c r="U3808" s="578">
        <v>10.699678749263191</v>
      </c>
      <c r="V3808" s="578">
        <v>1759.3703257242776</v>
      </c>
      <c r="W3808" s="578">
        <v>0.50939382308085102</v>
      </c>
      <c r="X3808" s="578">
        <v>0.40619950621233569</v>
      </c>
      <c r="Y3808" s="578">
        <v>1.5025915548903824E-2</v>
      </c>
    </row>
    <row r="3809" spans="1:25" x14ac:dyDescent="0.3">
      <c r="A3809" s="61" t="s">
        <v>6168</v>
      </c>
      <c r="B3809" s="61" t="s">
        <v>2195</v>
      </c>
      <c r="C3809" s="61" t="s">
        <v>38</v>
      </c>
      <c r="D3809" s="36">
        <v>15</v>
      </c>
      <c r="E3809" s="36">
        <v>2012</v>
      </c>
      <c r="F3809" s="578">
        <v>11.183896080663501</v>
      </c>
      <c r="G3809" s="578">
        <v>1817.7898915608675</v>
      </c>
      <c r="H3809" s="578">
        <v>0.49141956343373722</v>
      </c>
      <c r="I3809" s="578">
        <v>0.37303641842057256</v>
      </c>
      <c r="J3809" s="578">
        <v>1.55248245428083E-2</v>
      </c>
      <c r="K3809" s="578">
        <v>11.266170666470575</v>
      </c>
      <c r="L3809" s="578">
        <v>1856.0266825358001</v>
      </c>
      <c r="M3809" s="578">
        <v>0.49003123154398032</v>
      </c>
      <c r="N3809" s="578">
        <v>0.40778083266923126</v>
      </c>
      <c r="O3809" s="578">
        <v>1.5851406108898375E-2</v>
      </c>
      <c r="P3809" s="578">
        <v>11.183896079315023</v>
      </c>
      <c r="Q3809" s="578">
        <v>1817.7898915608675</v>
      </c>
      <c r="R3809" s="578">
        <v>0.49141956343373722</v>
      </c>
      <c r="S3809" s="578">
        <v>0.37303641842057278</v>
      </c>
      <c r="T3809" s="578">
        <v>1.55248245428083E-2</v>
      </c>
      <c r="U3809" s="578">
        <v>11.266170666562751</v>
      </c>
      <c r="V3809" s="578">
        <v>1856.0266825358001</v>
      </c>
      <c r="W3809" s="578">
        <v>0.49003124691080274</v>
      </c>
      <c r="X3809" s="578">
        <v>0.40778077783761496</v>
      </c>
      <c r="Y3809" s="578">
        <v>1.5851406108898375E-2</v>
      </c>
    </row>
    <row r="3810" spans="1:25" x14ac:dyDescent="0.3">
      <c r="A3810" s="580" t="s">
        <v>6169</v>
      </c>
      <c r="B3810" s="580" t="s">
        <v>2195</v>
      </c>
      <c r="C3810" s="580" t="s">
        <v>38</v>
      </c>
      <c r="D3810" s="581">
        <v>16</v>
      </c>
      <c r="E3810" s="581">
        <v>2012</v>
      </c>
      <c r="F3810" s="582">
        <v>11.901902197045224</v>
      </c>
      <c r="G3810" s="582">
        <v>1954.3770421345976</v>
      </c>
      <c r="H3810" s="582">
        <v>0.48143581591527096</v>
      </c>
      <c r="I3810" s="582">
        <v>0.38891767741491357</v>
      </c>
      <c r="J3810" s="582">
        <v>1.6691389823487598E-2</v>
      </c>
      <c r="K3810" s="582">
        <v>11.919660276146374</v>
      </c>
      <c r="L3810" s="582">
        <v>1980.0866711934375</v>
      </c>
      <c r="M3810" s="582">
        <v>0.48005149749709097</v>
      </c>
      <c r="N3810" s="582">
        <v>0.42053018106768481</v>
      </c>
      <c r="O3810" s="582">
        <v>1.6910973955721852E-2</v>
      </c>
      <c r="P3810" s="582">
        <v>11.90190167462665</v>
      </c>
      <c r="Q3810" s="582">
        <v>1954.3771464029899</v>
      </c>
      <c r="R3810" s="582">
        <v>0.48143580255176222</v>
      </c>
      <c r="S3810" s="582">
        <v>0.38891767270009298</v>
      </c>
      <c r="T3810" s="582">
        <v>1.6691389823487598E-2</v>
      </c>
      <c r="U3810" s="582">
        <v>11.919658718523902</v>
      </c>
      <c r="V3810" s="582">
        <v>1980.0866711934375</v>
      </c>
      <c r="W3810" s="582">
        <v>0.48005149853512752</v>
      </c>
      <c r="X3810" s="582">
        <v>0.42053020745515801</v>
      </c>
      <c r="Y3810" s="582">
        <v>1.6910973955721852E-2</v>
      </c>
    </row>
    <row r="3811" spans="1:25" x14ac:dyDescent="0.3">
      <c r="A3811" s="61" t="s">
        <v>6170</v>
      </c>
      <c r="B3811" s="61" t="s">
        <v>2195</v>
      </c>
      <c r="C3811" s="61" t="s">
        <v>38</v>
      </c>
      <c r="D3811" s="36">
        <v>1</v>
      </c>
      <c r="E3811" s="36">
        <v>2020</v>
      </c>
      <c r="F3811" s="578">
        <v>18.479814912939478</v>
      </c>
      <c r="G3811" s="578">
        <v>8158.8372090657531</v>
      </c>
      <c r="H3811" s="578">
        <v>1.9524050805484827</v>
      </c>
      <c r="I3811" s="578">
        <v>0.91080927600463202</v>
      </c>
      <c r="J3811" s="578">
        <v>7.089118240401146E-2</v>
      </c>
      <c r="K3811" s="578">
        <v>18.59248927670215</v>
      </c>
      <c r="L3811" s="578">
        <v>8211.4691925048774</v>
      </c>
      <c r="M3811" s="578">
        <v>1.9571889886865375</v>
      </c>
      <c r="N3811" s="578">
        <v>0.91667718036721124</v>
      </c>
      <c r="O3811" s="578">
        <v>7.1348067295427059E-2</v>
      </c>
      <c r="P3811" s="578">
        <v>18.479813364062725</v>
      </c>
      <c r="Q3811" s="578">
        <v>8158.8372650146448</v>
      </c>
      <c r="R3811" s="578">
        <v>1.9524052926960049</v>
      </c>
      <c r="S3811" s="578">
        <v>0.91080937099953452</v>
      </c>
      <c r="T3811" s="578">
        <v>7.089118240401146E-2</v>
      </c>
      <c r="U3811" s="578">
        <v>18.59248670331235</v>
      </c>
      <c r="V3811" s="578">
        <v>8211.4690907796175</v>
      </c>
      <c r="W3811" s="578">
        <v>1.9571889876193926</v>
      </c>
      <c r="X3811" s="578">
        <v>0.9166771324040982</v>
      </c>
      <c r="Y3811" s="578">
        <v>7.1348067295427059E-2</v>
      </c>
    </row>
    <row r="3812" spans="1:25" x14ac:dyDescent="0.3">
      <c r="A3812" s="61" t="s">
        <v>6171</v>
      </c>
      <c r="B3812" s="61" t="s">
        <v>2195</v>
      </c>
      <c r="C3812" s="61" t="s">
        <v>38</v>
      </c>
      <c r="D3812" s="36">
        <v>2</v>
      </c>
      <c r="E3812" s="36">
        <v>2020</v>
      </c>
      <c r="F3812" s="578">
        <v>9.7964796126325115</v>
      </c>
      <c r="G3812" s="578">
        <v>4536.7359619140598</v>
      </c>
      <c r="H3812" s="578">
        <v>1.0892874254301774</v>
      </c>
      <c r="I3812" s="578">
        <v>0.48376398766413276</v>
      </c>
      <c r="J3812" s="578">
        <v>3.9417961845174376E-2</v>
      </c>
      <c r="K3812" s="578">
        <v>9.9818210792412039</v>
      </c>
      <c r="L3812" s="578">
        <v>4611.5927886962854</v>
      </c>
      <c r="M3812" s="578">
        <v>1.0989564004121299</v>
      </c>
      <c r="N3812" s="578">
        <v>0.49045299955954125</v>
      </c>
      <c r="O3812" s="578">
        <v>4.0068233928953575E-2</v>
      </c>
      <c r="P3812" s="578">
        <v>9.796479920960909</v>
      </c>
      <c r="Q3812" s="578">
        <v>4536.7357584635402</v>
      </c>
      <c r="R3812" s="578">
        <v>1.0892874977822999</v>
      </c>
      <c r="S3812" s="578">
        <v>0.48376399278640703</v>
      </c>
      <c r="T3812" s="578">
        <v>3.9417961845174376E-2</v>
      </c>
      <c r="U3812" s="578">
        <v>9.9818211092399913</v>
      </c>
      <c r="V3812" s="578">
        <v>4611.5927886962854</v>
      </c>
      <c r="W3812" s="578">
        <v>1.0989564156237301</v>
      </c>
      <c r="X3812" s="578">
        <v>0.49045300483703602</v>
      </c>
      <c r="Y3812" s="578">
        <v>4.0068233928953575E-2</v>
      </c>
    </row>
    <row r="3813" spans="1:25" x14ac:dyDescent="0.3">
      <c r="A3813" s="61" t="s">
        <v>6172</v>
      </c>
      <c r="B3813" s="61" t="s">
        <v>2195</v>
      </c>
      <c r="C3813" s="61" t="s">
        <v>38</v>
      </c>
      <c r="D3813" s="36">
        <v>3</v>
      </c>
      <c r="E3813" s="36">
        <v>2020</v>
      </c>
      <c r="F3813" s="578">
        <v>5.8937079293912848</v>
      </c>
      <c r="G3813" s="578">
        <v>2850.051033020015</v>
      </c>
      <c r="H3813" s="578">
        <v>0.59423323033843156</v>
      </c>
      <c r="I3813" s="578">
        <v>0.28738512413110529</v>
      </c>
      <c r="J3813" s="578">
        <v>2.4763310328125926E-2</v>
      </c>
      <c r="K3813" s="578">
        <v>5.8680125757115631</v>
      </c>
      <c r="L3813" s="578">
        <v>2824.2411727905223</v>
      </c>
      <c r="M3813" s="578">
        <v>0.59436155141641667</v>
      </c>
      <c r="N3813" s="578">
        <v>0.28546306032997826</v>
      </c>
      <c r="O3813" s="578">
        <v>2.4538945717116175E-2</v>
      </c>
      <c r="P3813" s="578">
        <v>5.8937086077045597</v>
      </c>
      <c r="Q3813" s="578">
        <v>2850.051033020015</v>
      </c>
      <c r="R3813" s="578">
        <v>0.5942332509439433</v>
      </c>
      <c r="S3813" s="578">
        <v>0.28738518707298955</v>
      </c>
      <c r="T3813" s="578">
        <v>2.4763310328125926E-2</v>
      </c>
      <c r="U3813" s="578">
        <v>5.8680123668830948</v>
      </c>
      <c r="V3813" s="578">
        <v>2824.2411727905223</v>
      </c>
      <c r="W3813" s="578">
        <v>0.594361556693911</v>
      </c>
      <c r="X3813" s="578">
        <v>0.28546305629424723</v>
      </c>
      <c r="Y3813" s="578">
        <v>2.4538945717116175E-2</v>
      </c>
    </row>
    <row r="3814" spans="1:25" x14ac:dyDescent="0.3">
      <c r="A3814" s="61" t="s">
        <v>6173</v>
      </c>
      <c r="B3814" s="61" t="s">
        <v>2195</v>
      </c>
      <c r="C3814" s="61" t="s">
        <v>38</v>
      </c>
      <c r="D3814" s="36">
        <v>4</v>
      </c>
      <c r="E3814" s="36">
        <v>2020</v>
      </c>
      <c r="F3814" s="578">
        <v>4.9834673593953323</v>
      </c>
      <c r="G3814" s="578">
        <v>2536.429924011225</v>
      </c>
      <c r="H3814" s="578">
        <v>0.423351640575371</v>
      </c>
      <c r="I3814" s="578">
        <v>0.24817482657575299</v>
      </c>
      <c r="J3814" s="578">
        <v>2.2039183415472452E-2</v>
      </c>
      <c r="K3814" s="578">
        <v>4.9063221953595777</v>
      </c>
      <c r="L3814" s="578">
        <v>2484.0834019978774</v>
      </c>
      <c r="M3814" s="578">
        <v>0.42260387421022877</v>
      </c>
      <c r="N3814" s="578">
        <v>0.24364528541142699</v>
      </c>
      <c r="O3814" s="578">
        <v>2.1584229369182077E-2</v>
      </c>
      <c r="P3814" s="578">
        <v>4.9834678291954297</v>
      </c>
      <c r="Q3814" s="578">
        <v>2536.429924011225</v>
      </c>
      <c r="R3814" s="578">
        <v>0.42335165130983354</v>
      </c>
      <c r="S3814" s="578">
        <v>0.24817483061148427</v>
      </c>
      <c r="T3814" s="578">
        <v>2.2039183415472452E-2</v>
      </c>
      <c r="U3814" s="578">
        <v>4.9063220388949595</v>
      </c>
      <c r="V3814" s="578">
        <v>2484.0834019978774</v>
      </c>
      <c r="W3814" s="578">
        <v>0.42260385294503</v>
      </c>
      <c r="X3814" s="578">
        <v>0.24364528591589324</v>
      </c>
      <c r="Y3814" s="578">
        <v>2.1584229369182077E-2</v>
      </c>
    </row>
    <row r="3815" spans="1:25" x14ac:dyDescent="0.3">
      <c r="A3815" s="61" t="s">
        <v>6174</v>
      </c>
      <c r="B3815" s="61" t="s">
        <v>2195</v>
      </c>
      <c r="C3815" s="61" t="s">
        <v>38</v>
      </c>
      <c r="D3815" s="36">
        <v>5</v>
      </c>
      <c r="E3815" s="36">
        <v>2020</v>
      </c>
      <c r="F3815" s="578">
        <v>4.3335041057701602</v>
      </c>
      <c r="G3815" s="578">
        <v>2225.4988835652625</v>
      </c>
      <c r="H3815" s="578">
        <v>0.33261838707160946</v>
      </c>
      <c r="I3815" s="578">
        <v>0.21689986377411175</v>
      </c>
      <c r="J3815" s="578">
        <v>1.9338081008754622E-2</v>
      </c>
      <c r="K3815" s="578">
        <v>4.2699260863422097</v>
      </c>
      <c r="L3815" s="578">
        <v>2186.0217870076453</v>
      </c>
      <c r="M3815" s="578">
        <v>0.33244662859942725</v>
      </c>
      <c r="N3815" s="578">
        <v>0.21281212296647276</v>
      </c>
      <c r="O3815" s="578">
        <v>1.8994907247057751E-2</v>
      </c>
      <c r="P3815" s="578">
        <v>4.3335042176319476</v>
      </c>
      <c r="Q3815" s="578">
        <v>2225.4989356994574</v>
      </c>
      <c r="R3815" s="578">
        <v>0.33261839311793023</v>
      </c>
      <c r="S3815" s="578">
        <v>0.21689989344061625</v>
      </c>
      <c r="T3815" s="578">
        <v>1.9338081008754622E-2</v>
      </c>
      <c r="U3815" s="578">
        <v>4.2699260352734747</v>
      </c>
      <c r="V3815" s="578">
        <v>2186.0217870076453</v>
      </c>
      <c r="W3815" s="578">
        <v>0.33244663382113948</v>
      </c>
      <c r="X3815" s="578">
        <v>0.21281212812755199</v>
      </c>
      <c r="Y3815" s="578">
        <v>1.8994907761225425E-2</v>
      </c>
    </row>
    <row r="3816" spans="1:25" x14ac:dyDescent="0.3">
      <c r="A3816" s="61" t="s">
        <v>6175</v>
      </c>
      <c r="B3816" s="61" t="s">
        <v>2195</v>
      </c>
      <c r="C3816" s="61" t="s">
        <v>38</v>
      </c>
      <c r="D3816" s="36">
        <v>6</v>
      </c>
      <c r="E3816" s="36">
        <v>2020</v>
      </c>
      <c r="F3816" s="578">
        <v>3.9486543214212899</v>
      </c>
      <c r="G3816" s="578">
        <v>2070.0424893697077</v>
      </c>
      <c r="H3816" s="578">
        <v>0.28716383805294698</v>
      </c>
      <c r="I3816" s="578">
        <v>0.19871580280596299</v>
      </c>
      <c r="J3816" s="578">
        <v>1.7987698918053224E-2</v>
      </c>
      <c r="K3816" s="578">
        <v>3.9031696283382153</v>
      </c>
      <c r="L3816" s="578">
        <v>2042.9033228556275</v>
      </c>
      <c r="M3816" s="578">
        <v>0.28660874630198374</v>
      </c>
      <c r="N3816" s="578">
        <v>0.1952971356416425</v>
      </c>
      <c r="O3816" s="578">
        <v>1.7751706104415101E-2</v>
      </c>
      <c r="P3816" s="578">
        <v>3.9486546864985268</v>
      </c>
      <c r="Q3816" s="578">
        <v>2070.0423329671203</v>
      </c>
      <c r="R3816" s="578">
        <v>0.28716384405076123</v>
      </c>
      <c r="S3816" s="578">
        <v>0.19871580332983202</v>
      </c>
      <c r="T3816" s="578">
        <v>1.7987698918053224E-2</v>
      </c>
      <c r="U3816" s="578">
        <v>3.9031693662218427</v>
      </c>
      <c r="V3816" s="578">
        <v>2042.9032707214301</v>
      </c>
      <c r="W3816" s="578">
        <v>0.28660874624862676</v>
      </c>
      <c r="X3816" s="578">
        <v>0.19529713616551148</v>
      </c>
      <c r="Y3816" s="578">
        <v>1.7751706104415101E-2</v>
      </c>
    </row>
    <row r="3817" spans="1:25" x14ac:dyDescent="0.3">
      <c r="A3817" s="61" t="s">
        <v>6176</v>
      </c>
      <c r="B3817" s="61" t="s">
        <v>2195</v>
      </c>
      <c r="C3817" s="61" t="s">
        <v>38</v>
      </c>
      <c r="D3817" s="36">
        <v>7</v>
      </c>
      <c r="E3817" s="36">
        <v>2020</v>
      </c>
      <c r="F3817" s="578">
        <v>3.811356115015462</v>
      </c>
      <c r="G3817" s="578">
        <v>2024.2368609110449</v>
      </c>
      <c r="H3817" s="578">
        <v>0.25585956656868725</v>
      </c>
      <c r="I3817" s="578">
        <v>0.18631759363536998</v>
      </c>
      <c r="J3817" s="578">
        <v>1.7589757102541601E-2</v>
      </c>
      <c r="K3817" s="578">
        <v>3.7743507380752477</v>
      </c>
      <c r="L3817" s="578">
        <v>2004.6597976684527</v>
      </c>
      <c r="M3817" s="578">
        <v>0.25512435672377798</v>
      </c>
      <c r="N3817" s="578">
        <v>0.18387155880918699</v>
      </c>
      <c r="O3817" s="578">
        <v>1.7419478953039826E-2</v>
      </c>
      <c r="P3817" s="578">
        <v>3.811356376253868</v>
      </c>
      <c r="Q3817" s="578">
        <v>2024.2368609110449</v>
      </c>
      <c r="R3817" s="578">
        <v>0.25585956693248546</v>
      </c>
      <c r="S3817" s="578">
        <v>0.186317604035139</v>
      </c>
      <c r="T3817" s="578">
        <v>1.7589757102541601E-2</v>
      </c>
      <c r="U3817" s="578">
        <v>3.7743507902814577</v>
      </c>
      <c r="V3817" s="578">
        <v>2004.6597976684502</v>
      </c>
      <c r="W3817" s="578">
        <v>0.255124358052853</v>
      </c>
      <c r="X3817" s="578">
        <v>0.183871553570497</v>
      </c>
      <c r="Y3817" s="578">
        <v>1.7419478953039826E-2</v>
      </c>
    </row>
    <row r="3818" spans="1:25" x14ac:dyDescent="0.3">
      <c r="A3818" s="61" t="s">
        <v>6177</v>
      </c>
      <c r="B3818" s="61" t="s">
        <v>2195</v>
      </c>
      <c r="C3818" s="61" t="s">
        <v>38</v>
      </c>
      <c r="D3818" s="36">
        <v>8</v>
      </c>
      <c r="E3818" s="36">
        <v>2020</v>
      </c>
      <c r="F3818" s="578">
        <v>3.2901761694774851</v>
      </c>
      <c r="G3818" s="578">
        <v>1695.0780283609975</v>
      </c>
      <c r="H3818" s="578">
        <v>0.22815163655225901</v>
      </c>
      <c r="I3818" s="578">
        <v>0.14441039785742699</v>
      </c>
      <c r="J3818" s="578">
        <v>1.4730498514836599E-2</v>
      </c>
      <c r="K3818" s="578">
        <v>3.3003099594164524</v>
      </c>
      <c r="L3818" s="578">
        <v>1709.4618263244577</v>
      </c>
      <c r="M3818" s="578">
        <v>0.22784090301623378</v>
      </c>
      <c r="N3818" s="578">
        <v>0.14609249797649648</v>
      </c>
      <c r="O3818" s="578">
        <v>1.48552566921959E-2</v>
      </c>
      <c r="P3818" s="578">
        <v>3.29017637819803</v>
      </c>
      <c r="Q3818" s="578">
        <v>1695.0780283609975</v>
      </c>
      <c r="R3818" s="578">
        <v>0.22815164814285951</v>
      </c>
      <c r="S3818" s="578">
        <v>0.14441039785742699</v>
      </c>
      <c r="T3818" s="578">
        <v>1.4730498514836599E-2</v>
      </c>
      <c r="U3818" s="578">
        <v>3.3003098028505775</v>
      </c>
      <c r="V3818" s="578">
        <v>1709.4619305928502</v>
      </c>
      <c r="W3818" s="578">
        <v>0.22784090265243576</v>
      </c>
      <c r="X3818" s="578">
        <v>0.146092503739055</v>
      </c>
      <c r="Y3818" s="578">
        <v>1.4855256697046525E-2</v>
      </c>
    </row>
    <row r="3819" spans="1:25" x14ac:dyDescent="0.3">
      <c r="A3819" s="61" t="s">
        <v>6178</v>
      </c>
      <c r="B3819" s="61" t="s">
        <v>2195</v>
      </c>
      <c r="C3819" s="61" t="s">
        <v>38</v>
      </c>
      <c r="D3819" s="36">
        <v>9</v>
      </c>
      <c r="E3819" s="36">
        <v>2020</v>
      </c>
      <c r="F3819" s="578">
        <v>3.1742104337360275</v>
      </c>
      <c r="G3819" s="578">
        <v>1645.2544886271098</v>
      </c>
      <c r="H3819" s="578">
        <v>0.21187263873192275</v>
      </c>
      <c r="I3819" s="578">
        <v>0.132783003151416</v>
      </c>
      <c r="J3819" s="578">
        <v>1.42980100305673E-2</v>
      </c>
      <c r="K3819" s="578">
        <v>3.2021667361307924</v>
      </c>
      <c r="L3819" s="578">
        <v>1674.3945217132525</v>
      </c>
      <c r="M3819" s="578">
        <v>0.21171570414056351</v>
      </c>
      <c r="N3819" s="578">
        <v>0.13702929142164025</v>
      </c>
      <c r="O3819" s="578">
        <v>1.4550913008861202E-2</v>
      </c>
      <c r="P3819" s="578">
        <v>3.1742105383042727</v>
      </c>
      <c r="Q3819" s="578">
        <v>1645.2544886271098</v>
      </c>
      <c r="R3819" s="578">
        <v>0.21187263945951851</v>
      </c>
      <c r="S3819" s="578">
        <v>0.132783003151416</v>
      </c>
      <c r="T3819" s="578">
        <v>1.42980100305673E-2</v>
      </c>
      <c r="U3819" s="578">
        <v>3.2021666317189803</v>
      </c>
      <c r="V3819" s="578">
        <v>1674.3944702148401</v>
      </c>
      <c r="W3819" s="578">
        <v>0.21171570388833025</v>
      </c>
      <c r="X3819" s="578">
        <v>0.13702929299324701</v>
      </c>
      <c r="Y3819" s="578">
        <v>1.4550910389516451E-2</v>
      </c>
    </row>
    <row r="3820" spans="1:25" x14ac:dyDescent="0.3">
      <c r="A3820" s="61" t="s">
        <v>6179</v>
      </c>
      <c r="B3820" s="61" t="s">
        <v>2195</v>
      </c>
      <c r="C3820" s="61" t="s">
        <v>38</v>
      </c>
      <c r="D3820" s="36">
        <v>10</v>
      </c>
      <c r="E3820" s="36">
        <v>2020</v>
      </c>
      <c r="F3820" s="578">
        <v>3.08400994470745</v>
      </c>
      <c r="G3820" s="578">
        <v>1606.50000127156</v>
      </c>
      <c r="H3820" s="578">
        <v>0.19921156412844174</v>
      </c>
      <c r="I3820" s="578">
        <v>0.12373956801214525</v>
      </c>
      <c r="J3820" s="578">
        <v>1.3961596996523376E-2</v>
      </c>
      <c r="K3820" s="578">
        <v>3.1276523503098899</v>
      </c>
      <c r="L3820" s="578">
        <v>1647.56532287597</v>
      </c>
      <c r="M3820" s="578">
        <v>0.19940480831428403</v>
      </c>
      <c r="N3820" s="578">
        <v>0.12981251376913799</v>
      </c>
      <c r="O3820" s="578">
        <v>1.4318098876780476E-2</v>
      </c>
      <c r="P3820" s="578">
        <v>3.0840098394704221</v>
      </c>
      <c r="Q3820" s="578">
        <v>1606.5002098083423</v>
      </c>
      <c r="R3820" s="578">
        <v>0.19921156546236751</v>
      </c>
      <c r="S3820" s="578">
        <v>0.12373957325083451</v>
      </c>
      <c r="T3820" s="578">
        <v>1.3961596996523376E-2</v>
      </c>
      <c r="U3820" s="578">
        <v>3.1276523500479598</v>
      </c>
      <c r="V3820" s="578">
        <v>1647.56532287597</v>
      </c>
      <c r="W3820" s="578">
        <v>0.19940480806205074</v>
      </c>
      <c r="X3820" s="578">
        <v>0.12981249188305777</v>
      </c>
      <c r="Y3820" s="578">
        <v>1.4318098876780476E-2</v>
      </c>
    </row>
    <row r="3821" spans="1:25" x14ac:dyDescent="0.3">
      <c r="A3821" s="61" t="s">
        <v>6180</v>
      </c>
      <c r="B3821" s="61" t="s">
        <v>2195</v>
      </c>
      <c r="C3821" s="61" t="s">
        <v>38</v>
      </c>
      <c r="D3821" s="36">
        <v>11</v>
      </c>
      <c r="E3821" s="36">
        <v>2020</v>
      </c>
      <c r="F3821" s="578">
        <v>2.9654467199979924</v>
      </c>
      <c r="G3821" s="578">
        <v>1531.9185307820576</v>
      </c>
      <c r="H3821" s="578">
        <v>0.18809045104353525</v>
      </c>
      <c r="I3821" s="578">
        <v>0.10858914655788426</v>
      </c>
      <c r="J3821" s="578">
        <v>1.3313869683770425E-2</v>
      </c>
      <c r="K3821" s="578">
        <v>3.0263549196333726</v>
      </c>
      <c r="L3821" s="578">
        <v>1586.07029851277</v>
      </c>
      <c r="M3821" s="578">
        <v>0.18868453595496223</v>
      </c>
      <c r="N3821" s="578">
        <v>0.11672020090433424</v>
      </c>
      <c r="O3821" s="578">
        <v>1.3784061467352575E-2</v>
      </c>
      <c r="P3821" s="578">
        <v>2.9654469796308374</v>
      </c>
      <c r="Q3821" s="578">
        <v>1531.9185307820576</v>
      </c>
      <c r="R3821" s="578">
        <v>0.1880904528237195</v>
      </c>
      <c r="S3821" s="578">
        <v>0.1085891533002715</v>
      </c>
      <c r="T3821" s="578">
        <v>1.3313869683770425E-2</v>
      </c>
      <c r="U3821" s="578">
        <v>3.0263551805601274</v>
      </c>
      <c r="V3821" s="578">
        <v>1586.07029851277</v>
      </c>
      <c r="W3821" s="578">
        <v>0.18868449404059551</v>
      </c>
      <c r="X3821" s="578">
        <v>0.11672020059389326</v>
      </c>
      <c r="Y3821" s="578">
        <v>1.3784061467352575E-2</v>
      </c>
    </row>
    <row r="3822" spans="1:25" x14ac:dyDescent="0.3">
      <c r="A3822" s="61" t="s">
        <v>6181</v>
      </c>
      <c r="B3822" s="61" t="s">
        <v>2195</v>
      </c>
      <c r="C3822" s="61" t="s">
        <v>38</v>
      </c>
      <c r="D3822" s="36">
        <v>12</v>
      </c>
      <c r="E3822" s="36">
        <v>2020</v>
      </c>
      <c r="F3822" s="578">
        <v>2.8636366406280973</v>
      </c>
      <c r="G3822" s="578">
        <v>1458.000989278155</v>
      </c>
      <c r="H3822" s="578">
        <v>0.17845049111201602</v>
      </c>
      <c r="I3822" s="578">
        <v>9.1976787468107973E-2</v>
      </c>
      <c r="J3822" s="578">
        <v>1.2671668858577749E-2</v>
      </c>
      <c r="K3822" s="578">
        <v>2.9330000119480197</v>
      </c>
      <c r="L3822" s="578">
        <v>1520.0826937357524</v>
      </c>
      <c r="M3822" s="578">
        <v>0.17921150857606874</v>
      </c>
      <c r="N3822" s="578">
        <v>0.10176531287530999</v>
      </c>
      <c r="O3822" s="578">
        <v>1.3210766677123774E-2</v>
      </c>
      <c r="P3822" s="578">
        <v>2.8636367450926574</v>
      </c>
      <c r="Q3822" s="578">
        <v>1458.0009371439573</v>
      </c>
      <c r="R3822" s="578">
        <v>0.178450501720362</v>
      </c>
      <c r="S3822" s="578">
        <v>9.1976790727736998E-2</v>
      </c>
      <c r="T3822" s="578">
        <v>1.2671668858577749E-2</v>
      </c>
      <c r="U3822" s="578">
        <v>2.9329998042606631</v>
      </c>
      <c r="V3822" s="578">
        <v>1520.0826937357524</v>
      </c>
      <c r="W3822" s="578">
        <v>0.17921151388024201</v>
      </c>
      <c r="X3822" s="578">
        <v>0.10176530953807074</v>
      </c>
      <c r="Y3822" s="578">
        <v>1.3210766677123774E-2</v>
      </c>
    </row>
    <row r="3823" spans="1:25" x14ac:dyDescent="0.3">
      <c r="A3823" s="61" t="s">
        <v>6182</v>
      </c>
      <c r="B3823" s="61" t="s">
        <v>2195</v>
      </c>
      <c r="C3823" s="61" t="s">
        <v>38</v>
      </c>
      <c r="D3823" s="36">
        <v>13</v>
      </c>
      <c r="E3823" s="36">
        <v>2020</v>
      </c>
      <c r="F3823" s="578">
        <v>2.9235501716248073</v>
      </c>
      <c r="G3823" s="578">
        <v>1484.6633961995399</v>
      </c>
      <c r="H3823" s="578">
        <v>0.17119712189984626</v>
      </c>
      <c r="I3823" s="578">
        <v>8.4163273223869753E-2</v>
      </c>
      <c r="J3823" s="578">
        <v>1.2902686450009524E-2</v>
      </c>
      <c r="K3823" s="578">
        <v>2.9869594378190647</v>
      </c>
      <c r="L3823" s="578">
        <v>1544.7904332478774</v>
      </c>
      <c r="M3823" s="578">
        <v>0.17209030387675722</v>
      </c>
      <c r="N3823" s="578">
        <v>9.4396268832497243E-2</v>
      </c>
      <c r="O3823" s="578">
        <v>1.3424791589689724E-2</v>
      </c>
      <c r="P3823" s="578">
        <v>2.9235503331583423</v>
      </c>
      <c r="Q3823" s="578">
        <v>1484.663448333735</v>
      </c>
      <c r="R3823" s="578">
        <v>0.17119712205627899</v>
      </c>
      <c r="S3823" s="578">
        <v>8.4163280892729078E-2</v>
      </c>
      <c r="T3823" s="578">
        <v>1.2902686450009524E-2</v>
      </c>
      <c r="U3823" s="578">
        <v>2.9869591781862224</v>
      </c>
      <c r="V3823" s="578">
        <v>1544.7904332478774</v>
      </c>
      <c r="W3823" s="578">
        <v>0.1720903045376565</v>
      </c>
      <c r="X3823" s="578">
        <v>9.4396261226696213E-2</v>
      </c>
      <c r="Y3823" s="578">
        <v>1.3424791589689724E-2</v>
      </c>
    </row>
    <row r="3824" spans="1:25" x14ac:dyDescent="0.3">
      <c r="A3824" s="61" t="s">
        <v>6183</v>
      </c>
      <c r="B3824" s="61" t="s">
        <v>2195</v>
      </c>
      <c r="C3824" s="61" t="s">
        <v>38</v>
      </c>
      <c r="D3824" s="36">
        <v>14</v>
      </c>
      <c r="E3824" s="36">
        <v>2020</v>
      </c>
      <c r="F3824" s="578">
        <v>3.1152817600335099</v>
      </c>
      <c r="G3824" s="578">
        <v>1590.2962392171153</v>
      </c>
      <c r="H3824" s="578">
        <v>0.16670193614845599</v>
      </c>
      <c r="I3824" s="578">
        <v>8.5975416140475575E-2</v>
      </c>
      <c r="J3824" s="578">
        <v>1.3821641672014499E-2</v>
      </c>
      <c r="K3824" s="578">
        <v>3.1602241467856675</v>
      </c>
      <c r="L3824" s="578">
        <v>1640.56395467122</v>
      </c>
      <c r="M3824" s="578">
        <v>0.16750420201788002</v>
      </c>
      <c r="N3824" s="578">
        <v>9.565003189103051E-2</v>
      </c>
      <c r="O3824" s="578">
        <v>1.4258044800953875E-2</v>
      </c>
      <c r="P3824" s="578">
        <v>3.1152818122403279</v>
      </c>
      <c r="Q3824" s="578">
        <v>1590.2962392171153</v>
      </c>
      <c r="R3824" s="578">
        <v>0.166701936304889</v>
      </c>
      <c r="S3824" s="578">
        <v>8.5975422194072337E-2</v>
      </c>
      <c r="T3824" s="578">
        <v>1.3821641672014499E-2</v>
      </c>
      <c r="U3824" s="578">
        <v>3.1602237825318249</v>
      </c>
      <c r="V3824" s="578">
        <v>1640.56395467122</v>
      </c>
      <c r="W3824" s="578">
        <v>0.16750420149401152</v>
      </c>
      <c r="X3824" s="578">
        <v>9.5650025371772501E-2</v>
      </c>
      <c r="Y3824" s="578">
        <v>1.4258044800953875E-2</v>
      </c>
    </row>
    <row r="3825" spans="1:25" x14ac:dyDescent="0.3">
      <c r="A3825" s="61" t="s">
        <v>6184</v>
      </c>
      <c r="B3825" s="61" t="s">
        <v>2195</v>
      </c>
      <c r="C3825" s="61" t="s">
        <v>38</v>
      </c>
      <c r="D3825" s="36">
        <v>15</v>
      </c>
      <c r="E3825" s="36">
        <v>2020</v>
      </c>
      <c r="F3825" s="578">
        <v>3.2796232616589425</v>
      </c>
      <c r="G3825" s="578">
        <v>1680.8412462870251</v>
      </c>
      <c r="H3825" s="578">
        <v>0.16284929198445725</v>
      </c>
      <c r="I3825" s="578">
        <v>8.7528482622777362E-2</v>
      </c>
      <c r="J3825" s="578">
        <v>1.46093264096028E-2</v>
      </c>
      <c r="K3825" s="578">
        <v>3.3094901317344849</v>
      </c>
      <c r="L3825" s="578">
        <v>1722.584706624345</v>
      </c>
      <c r="M3825" s="578">
        <v>0.16365668836806399</v>
      </c>
      <c r="N3825" s="578">
        <v>9.625410199320561E-2</v>
      </c>
      <c r="O3825" s="578">
        <v>1.4971595810493401E-2</v>
      </c>
      <c r="P3825" s="578">
        <v>3.2796232605202573</v>
      </c>
      <c r="Q3825" s="578">
        <v>1680.8412462870251</v>
      </c>
      <c r="R3825" s="578">
        <v>0.16284934975919851</v>
      </c>
      <c r="S3825" s="578">
        <v>8.7528484640642945E-2</v>
      </c>
      <c r="T3825" s="578">
        <v>1.46093264096028E-2</v>
      </c>
      <c r="U3825" s="578">
        <v>3.3094901315780527</v>
      </c>
      <c r="V3825" s="578">
        <v>1722.5846544901474</v>
      </c>
      <c r="W3825" s="578">
        <v>0.16365665096479101</v>
      </c>
      <c r="X3825" s="578">
        <v>9.6254098655966375E-2</v>
      </c>
      <c r="Y3825" s="578">
        <v>1.4971595810493401E-2</v>
      </c>
    </row>
    <row r="3826" spans="1:25" x14ac:dyDescent="0.3">
      <c r="A3826" s="580" t="s">
        <v>6185</v>
      </c>
      <c r="B3826" s="580" t="s">
        <v>2195</v>
      </c>
      <c r="C3826" s="580" t="s">
        <v>38</v>
      </c>
      <c r="D3826" s="581">
        <v>16</v>
      </c>
      <c r="E3826" s="581">
        <v>2020</v>
      </c>
      <c r="F3826" s="582">
        <v>3.4786707556013372</v>
      </c>
      <c r="G3826" s="582">
        <v>1803.5464401245076</v>
      </c>
      <c r="H3826" s="582">
        <v>0.16225994698227875</v>
      </c>
      <c r="I3826" s="582">
        <v>9.1510205102773939E-2</v>
      </c>
      <c r="J3826" s="582">
        <v>1.5676177019486148E-2</v>
      </c>
      <c r="K3826" s="582">
        <v>3.4897522382125299</v>
      </c>
      <c r="L3826" s="582">
        <v>1833.9359232584602</v>
      </c>
      <c r="M3826" s="582">
        <v>0.16282714853393024</v>
      </c>
      <c r="N3826" s="582">
        <v>9.9445629942541275E-2</v>
      </c>
      <c r="O3826" s="582">
        <v>1.59397212264593E-2</v>
      </c>
      <c r="P3826" s="582">
        <v>3.4786711195423123</v>
      </c>
      <c r="Q3826" s="582">
        <v>1803.5464401245076</v>
      </c>
      <c r="R3826" s="582">
        <v>0.16225994821919151</v>
      </c>
      <c r="S3826" s="582">
        <v>9.1510212010083053E-2</v>
      </c>
      <c r="T3826" s="582">
        <v>1.5676177019486148E-2</v>
      </c>
      <c r="U3826" s="582">
        <v>3.4897521348866527</v>
      </c>
      <c r="V3826" s="582">
        <v>1833.9359753926576</v>
      </c>
      <c r="W3826" s="582">
        <v>0.16282714706903725</v>
      </c>
      <c r="X3826" s="582">
        <v>9.9445623927749666E-2</v>
      </c>
      <c r="Y3826" s="582">
        <v>1.5939720702590351E-2</v>
      </c>
    </row>
    <row r="3827" spans="1:25" x14ac:dyDescent="0.3">
      <c r="A3827" s="61" t="s">
        <v>6186</v>
      </c>
      <c r="B3827" s="61" t="s">
        <v>2195</v>
      </c>
      <c r="C3827" s="61" t="s">
        <v>38</v>
      </c>
      <c r="D3827" s="36">
        <v>1</v>
      </c>
      <c r="E3827" s="36">
        <v>2030</v>
      </c>
      <c r="F3827" s="578">
        <v>8.1062451079690874</v>
      </c>
      <c r="G3827" s="578">
        <v>7910.814984639479</v>
      </c>
      <c r="H3827" s="578">
        <v>0.86499526300758545</v>
      </c>
      <c r="I3827" s="578">
        <v>0.21830738615244599</v>
      </c>
      <c r="J3827" s="578">
        <v>6.8113760867466469E-2</v>
      </c>
      <c r="K3827" s="578">
        <v>8.1583377769735872</v>
      </c>
      <c r="L3827" s="578">
        <v>7964.065684000645</v>
      </c>
      <c r="M3827" s="578">
        <v>0.867143511260413</v>
      </c>
      <c r="N3827" s="578">
        <v>0.22015448419066699</v>
      </c>
      <c r="O3827" s="578">
        <v>6.8572172545827911E-2</v>
      </c>
      <c r="P3827" s="578">
        <v>8.106245276951686</v>
      </c>
      <c r="Q3827" s="578">
        <v>7910.8149820963481</v>
      </c>
      <c r="R3827" s="578">
        <v>0.86499526284993955</v>
      </c>
      <c r="S3827" s="578">
        <v>0.2183073896837105</v>
      </c>
      <c r="T3827" s="578">
        <v>6.8113760867466469E-2</v>
      </c>
      <c r="U3827" s="578">
        <v>8.1583376576745597</v>
      </c>
      <c r="V3827" s="578">
        <v>7964.0655771891225</v>
      </c>
      <c r="W3827" s="578">
        <v>0.86714351064923245</v>
      </c>
      <c r="X3827" s="578">
        <v>0.22015448993382275</v>
      </c>
      <c r="Y3827" s="578">
        <v>6.8572173050294311E-2</v>
      </c>
    </row>
    <row r="3828" spans="1:25" x14ac:dyDescent="0.3">
      <c r="A3828" s="61" t="s">
        <v>6187</v>
      </c>
      <c r="B3828" s="61" t="s">
        <v>2195</v>
      </c>
      <c r="C3828" s="61" t="s">
        <v>38</v>
      </c>
      <c r="D3828" s="36">
        <v>2</v>
      </c>
      <c r="E3828" s="36">
        <v>2030</v>
      </c>
      <c r="F3828" s="578">
        <v>4.3504615145555636</v>
      </c>
      <c r="G3828" s="578">
        <v>4405.448399861647</v>
      </c>
      <c r="H3828" s="578">
        <v>0.489797465037554</v>
      </c>
      <c r="I3828" s="578">
        <v>0.11567375510154876</v>
      </c>
      <c r="J3828" s="578">
        <v>3.7931637644457269E-2</v>
      </c>
      <c r="K3828" s="578">
        <v>4.4354686097250697</v>
      </c>
      <c r="L3828" s="578">
        <v>4478.8765920003198</v>
      </c>
      <c r="M3828" s="578">
        <v>0.49509533900830571</v>
      </c>
      <c r="N3828" s="578">
        <v>0.11728810534502</v>
      </c>
      <c r="O3828" s="578">
        <v>3.8563851732760647E-2</v>
      </c>
      <c r="P3828" s="578">
        <v>4.3504614103306558</v>
      </c>
      <c r="Q3828" s="578">
        <v>4405.448399861647</v>
      </c>
      <c r="R3828" s="578">
        <v>0.48979745479300574</v>
      </c>
      <c r="S3828" s="578">
        <v>0.115673748407668</v>
      </c>
      <c r="T3828" s="578">
        <v>3.7931637644457269E-2</v>
      </c>
      <c r="U3828" s="578">
        <v>4.4354681924766375</v>
      </c>
      <c r="V3828" s="578">
        <v>4478.8766428629497</v>
      </c>
      <c r="W3828" s="578">
        <v>0.49509534420819024</v>
      </c>
      <c r="X3828" s="578">
        <v>0.11728810586888899</v>
      </c>
      <c r="Y3828" s="578">
        <v>3.8563851732760647E-2</v>
      </c>
    </row>
    <row r="3829" spans="1:25" x14ac:dyDescent="0.3">
      <c r="A3829" s="61" t="s">
        <v>6188</v>
      </c>
      <c r="B3829" s="61" t="s">
        <v>2195</v>
      </c>
      <c r="C3829" s="61" t="s">
        <v>38</v>
      </c>
      <c r="D3829" s="36">
        <v>3</v>
      </c>
      <c r="E3829" s="36">
        <v>2030</v>
      </c>
      <c r="F3829" s="578">
        <v>2.625584555843635</v>
      </c>
      <c r="G3829" s="578">
        <v>2766.3277791341097</v>
      </c>
      <c r="H3829" s="578">
        <v>0.27297826064265424</v>
      </c>
      <c r="I3829" s="578">
        <v>7.0928071392700034E-2</v>
      </c>
      <c r="J3829" s="578">
        <v>2.3818570945877551E-2</v>
      </c>
      <c r="K3829" s="578">
        <v>2.6145715573328827</v>
      </c>
      <c r="L3829" s="578">
        <v>2741.7072499593073</v>
      </c>
      <c r="M3829" s="578">
        <v>0.27302178748262401</v>
      </c>
      <c r="N3829" s="578">
        <v>7.0189001038670498E-2</v>
      </c>
      <c r="O3829" s="578">
        <v>2.3606567876413399E-2</v>
      </c>
      <c r="P3829" s="578">
        <v>2.6255845037413348</v>
      </c>
      <c r="Q3829" s="578">
        <v>2766.3277791341097</v>
      </c>
      <c r="R3829" s="578">
        <v>0.27297826074694326</v>
      </c>
      <c r="S3829" s="578">
        <v>7.0928073488175827E-2</v>
      </c>
      <c r="T3829" s="578">
        <v>2.3818570945877551E-2</v>
      </c>
      <c r="U3829" s="578">
        <v>2.614571402044775</v>
      </c>
      <c r="V3829" s="578">
        <v>2741.7072499593073</v>
      </c>
      <c r="W3829" s="578">
        <v>0.27302178748262401</v>
      </c>
      <c r="X3829" s="578">
        <v>7.0189001038670498E-2</v>
      </c>
      <c r="Y3829" s="578">
        <v>2.3606567876413399E-2</v>
      </c>
    </row>
    <row r="3830" spans="1:25" x14ac:dyDescent="0.3">
      <c r="A3830" s="61" t="s">
        <v>6189</v>
      </c>
      <c r="B3830" s="61" t="s">
        <v>2195</v>
      </c>
      <c r="C3830" s="61" t="s">
        <v>38</v>
      </c>
      <c r="D3830" s="36">
        <v>4</v>
      </c>
      <c r="E3830" s="36">
        <v>2030</v>
      </c>
      <c r="F3830" s="578">
        <v>2.1784184977589849</v>
      </c>
      <c r="G3830" s="578">
        <v>2457.7613449096625</v>
      </c>
      <c r="H3830" s="578">
        <v>0.20094070995067601</v>
      </c>
      <c r="I3830" s="578">
        <v>6.2619765987619702E-2</v>
      </c>
      <c r="J3830" s="578">
        <v>2.1161872039859447E-2</v>
      </c>
      <c r="K3830" s="578">
        <v>2.1484801134667975</v>
      </c>
      <c r="L3830" s="578">
        <v>2407.6008987426699</v>
      </c>
      <c r="M3830" s="578">
        <v>0.20017643469236573</v>
      </c>
      <c r="N3830" s="578">
        <v>6.131893681595095E-2</v>
      </c>
      <c r="O3830" s="578">
        <v>2.0729993799856503E-2</v>
      </c>
      <c r="P3830" s="578">
        <v>2.1784182388930677</v>
      </c>
      <c r="Q3830" s="578">
        <v>2457.7613449096625</v>
      </c>
      <c r="R3830" s="578">
        <v>0.20094071057489277</v>
      </c>
      <c r="S3830" s="578">
        <v>6.2619768083095495E-2</v>
      </c>
      <c r="T3830" s="578">
        <v>2.1161872039859447E-2</v>
      </c>
      <c r="U3830" s="578">
        <v>2.1484801655899401</v>
      </c>
      <c r="V3830" s="578">
        <v>2407.6008987426699</v>
      </c>
      <c r="W3830" s="578">
        <v>0.20017643358278225</v>
      </c>
      <c r="X3830" s="578">
        <v>6.1318932101130423E-2</v>
      </c>
      <c r="Y3830" s="578">
        <v>2.0729993799856503E-2</v>
      </c>
    </row>
    <row r="3831" spans="1:25" x14ac:dyDescent="0.3">
      <c r="A3831" s="61" t="s">
        <v>6190</v>
      </c>
      <c r="B3831" s="61" t="s">
        <v>2195</v>
      </c>
      <c r="C3831" s="61" t="s">
        <v>38</v>
      </c>
      <c r="D3831" s="36">
        <v>5</v>
      </c>
      <c r="E3831" s="36">
        <v>2030</v>
      </c>
      <c r="F3831" s="578">
        <v>1.8556810403652699</v>
      </c>
      <c r="G3831" s="578">
        <v>2153.4673690795853</v>
      </c>
      <c r="H3831" s="578">
        <v>0.1604934154926615</v>
      </c>
      <c r="I3831" s="578">
        <v>5.6061001494526801E-2</v>
      </c>
      <c r="J3831" s="578">
        <v>1.8541929118024752E-2</v>
      </c>
      <c r="K3831" s="578">
        <v>1.8350222666256999</v>
      </c>
      <c r="L3831" s="578">
        <v>2115.9717063903772</v>
      </c>
      <c r="M3831" s="578">
        <v>0.16010531521502902</v>
      </c>
      <c r="N3831" s="578">
        <v>5.4918298497796003E-2</v>
      </c>
      <c r="O3831" s="578">
        <v>1.82190469349734E-2</v>
      </c>
      <c r="P3831" s="578">
        <v>1.8556811446576349</v>
      </c>
      <c r="Q3831" s="578">
        <v>2153.4673690795853</v>
      </c>
      <c r="R3831" s="578">
        <v>0.16049341597439026</v>
      </c>
      <c r="S3831" s="578">
        <v>5.6061001494526801E-2</v>
      </c>
      <c r="T3831" s="578">
        <v>1.8541928070286848E-2</v>
      </c>
      <c r="U3831" s="578">
        <v>1.8350223187639223</v>
      </c>
      <c r="V3831" s="578">
        <v>2115.97165425618</v>
      </c>
      <c r="W3831" s="578">
        <v>0.16010531005546549</v>
      </c>
      <c r="X3831" s="578">
        <v>5.4918298497796003E-2</v>
      </c>
      <c r="Y3831" s="578">
        <v>1.82190469349734E-2</v>
      </c>
    </row>
    <row r="3832" spans="1:25" x14ac:dyDescent="0.3">
      <c r="A3832" s="61" t="s">
        <v>6191</v>
      </c>
      <c r="B3832" s="61" t="s">
        <v>2195</v>
      </c>
      <c r="C3832" s="61" t="s">
        <v>38</v>
      </c>
      <c r="D3832" s="36">
        <v>6</v>
      </c>
      <c r="E3832" s="36">
        <v>2030</v>
      </c>
      <c r="F3832" s="578">
        <v>1.6629081265073902</v>
      </c>
      <c r="G3832" s="578">
        <v>2000.7483126322375</v>
      </c>
      <c r="H3832" s="578">
        <v>0.14111369175255525</v>
      </c>
      <c r="I3832" s="578">
        <v>5.1446398720145198E-2</v>
      </c>
      <c r="J3832" s="578">
        <v>1.7227022966835599E-2</v>
      </c>
      <c r="K3832" s="578">
        <v>1.65115180890044</v>
      </c>
      <c r="L3832" s="578">
        <v>1975.37147013346</v>
      </c>
      <c r="M3832" s="578">
        <v>0.14066686462926226</v>
      </c>
      <c r="N3832" s="578">
        <v>5.0558699294924701E-2</v>
      </c>
      <c r="O3832" s="578">
        <v>1.7008506382505052E-2</v>
      </c>
      <c r="P3832" s="578">
        <v>1.6629081786663775</v>
      </c>
      <c r="Q3832" s="578">
        <v>2000.7483126322375</v>
      </c>
      <c r="R3832" s="578">
        <v>0.14111369128022427</v>
      </c>
      <c r="S3832" s="578">
        <v>5.1446398720145198E-2</v>
      </c>
      <c r="T3832" s="578">
        <v>1.7227022966835599E-2</v>
      </c>
      <c r="U3832" s="578">
        <v>1.6511518610645874</v>
      </c>
      <c r="V3832" s="578">
        <v>1975.37147013346</v>
      </c>
      <c r="W3832" s="578">
        <v>0.14066685800935325</v>
      </c>
      <c r="X3832" s="578">
        <v>5.0558699294924701E-2</v>
      </c>
      <c r="Y3832" s="578">
        <v>1.7008506382505052E-2</v>
      </c>
    </row>
    <row r="3833" spans="1:25" x14ac:dyDescent="0.3">
      <c r="A3833" s="61" t="s">
        <v>6192</v>
      </c>
      <c r="B3833" s="61" t="s">
        <v>2195</v>
      </c>
      <c r="C3833" s="61" t="s">
        <v>38</v>
      </c>
      <c r="D3833" s="36">
        <v>7</v>
      </c>
      <c r="E3833" s="36">
        <v>2030</v>
      </c>
      <c r="F3833" s="578">
        <v>1.5803126421973599</v>
      </c>
      <c r="G3833" s="578">
        <v>1956.14207967122</v>
      </c>
      <c r="H3833" s="578">
        <v>0.12767316157987749</v>
      </c>
      <c r="I3833" s="578">
        <v>4.8543501645326601E-2</v>
      </c>
      <c r="J3833" s="578">
        <v>1.6842975184166151E-2</v>
      </c>
      <c r="K3833" s="578">
        <v>1.5723045716407151</v>
      </c>
      <c r="L3833" s="578">
        <v>1938.123031616205</v>
      </c>
      <c r="M3833" s="578">
        <v>0.12729995405106775</v>
      </c>
      <c r="N3833" s="578">
        <v>4.7919698990881401E-2</v>
      </c>
      <c r="O3833" s="578">
        <v>1.6687792706458447E-2</v>
      </c>
      <c r="P3833" s="578">
        <v>1.5803126943567301</v>
      </c>
      <c r="Q3833" s="578">
        <v>1956.14207967122</v>
      </c>
      <c r="R3833" s="578">
        <v>0.12767316156441599</v>
      </c>
      <c r="S3833" s="578">
        <v>4.8543501121457652E-2</v>
      </c>
      <c r="T3833" s="578">
        <v>1.6842975184166151E-2</v>
      </c>
      <c r="U3833" s="578">
        <v>1.5723045716510224</v>
      </c>
      <c r="V3833" s="578">
        <v>1938.123031616205</v>
      </c>
      <c r="W3833" s="578">
        <v>0.12729995350142975</v>
      </c>
      <c r="X3833" s="578">
        <v>4.7919698990881401E-2</v>
      </c>
      <c r="Y3833" s="578">
        <v>1.6687792706458447E-2</v>
      </c>
    </row>
    <row r="3834" spans="1:25" x14ac:dyDescent="0.3">
      <c r="A3834" s="61" t="s">
        <v>6193</v>
      </c>
      <c r="B3834" s="61" t="s">
        <v>2195</v>
      </c>
      <c r="C3834" s="61" t="s">
        <v>38</v>
      </c>
      <c r="D3834" s="36">
        <v>8</v>
      </c>
      <c r="E3834" s="36">
        <v>2030</v>
      </c>
      <c r="F3834" s="578">
        <v>1.3521878533627651</v>
      </c>
      <c r="G3834" s="578">
        <v>1632.7389539082799</v>
      </c>
      <c r="H3834" s="578">
        <v>0.11107704683096575</v>
      </c>
      <c r="I3834" s="578">
        <v>3.7748400121927199E-2</v>
      </c>
      <c r="J3834" s="578">
        <v>1.4058532193303049E-2</v>
      </c>
      <c r="K3834" s="578">
        <v>1.3622439406905524</v>
      </c>
      <c r="L3834" s="578">
        <v>1648.0173810323024</v>
      </c>
      <c r="M3834" s="578">
        <v>0.11144818173715926</v>
      </c>
      <c r="N3834" s="578">
        <v>3.8171200081705998E-2</v>
      </c>
      <c r="O3834" s="578">
        <v>1.4190021834413775E-2</v>
      </c>
      <c r="P3834" s="578">
        <v>1.352187853388835</v>
      </c>
      <c r="Q3834" s="578">
        <v>1632.7389539082799</v>
      </c>
      <c r="R3834" s="578">
        <v>0.11107704578292474</v>
      </c>
      <c r="S3834" s="578">
        <v>3.7748400121927199E-2</v>
      </c>
      <c r="T3834" s="578">
        <v>1.4058532193303049E-2</v>
      </c>
      <c r="U3834" s="578">
        <v>1.3622438885470225</v>
      </c>
      <c r="V3834" s="578">
        <v>1648.0173810323024</v>
      </c>
      <c r="W3834" s="578">
        <v>0.11144818166818925</v>
      </c>
      <c r="X3834" s="578">
        <v>3.8171200081705998E-2</v>
      </c>
      <c r="Y3834" s="578">
        <v>1.4190021310544827E-2</v>
      </c>
    </row>
    <row r="3835" spans="1:25" x14ac:dyDescent="0.3">
      <c r="A3835" s="61" t="s">
        <v>6194</v>
      </c>
      <c r="B3835" s="61" t="s">
        <v>2195</v>
      </c>
      <c r="C3835" s="61" t="s">
        <v>38</v>
      </c>
      <c r="D3835" s="36">
        <v>9</v>
      </c>
      <c r="E3835" s="36">
        <v>2030</v>
      </c>
      <c r="F3835" s="578">
        <v>1.286031908124865</v>
      </c>
      <c r="G3835" s="578">
        <v>1582.2812143961551</v>
      </c>
      <c r="H3835" s="578">
        <v>0.10293016169998701</v>
      </c>
      <c r="I3835" s="578">
        <v>3.4769400022923898E-2</v>
      </c>
      <c r="J3835" s="578">
        <v>1.3624129089293951E-2</v>
      </c>
      <c r="K3835" s="578">
        <v>1.3021754435266799</v>
      </c>
      <c r="L3835" s="578">
        <v>1612.0668729146275</v>
      </c>
      <c r="M3835" s="578">
        <v>0.1036775816223775</v>
      </c>
      <c r="N3835" s="578">
        <v>3.5763892461545696E-2</v>
      </c>
      <c r="O3835" s="578">
        <v>1.3880544904774625E-2</v>
      </c>
      <c r="P3835" s="578">
        <v>1.2860318565970226</v>
      </c>
      <c r="Q3835" s="578">
        <v>1582.2812143961551</v>
      </c>
      <c r="R3835" s="578">
        <v>0.10293016013368525</v>
      </c>
      <c r="S3835" s="578">
        <v>3.4769400022923898E-2</v>
      </c>
      <c r="T3835" s="578">
        <v>1.3624129089293951E-2</v>
      </c>
      <c r="U3835" s="578">
        <v>1.3021753913361573</v>
      </c>
      <c r="V3835" s="578">
        <v>1612.0668729146275</v>
      </c>
      <c r="W3835" s="578">
        <v>0.103677572684773</v>
      </c>
      <c r="X3835" s="578">
        <v>3.5763885127380421E-2</v>
      </c>
      <c r="Y3835" s="578">
        <v>1.3880544904774625E-2</v>
      </c>
    </row>
    <row r="3836" spans="1:25" x14ac:dyDescent="0.3">
      <c r="A3836" s="61" t="s">
        <v>6195</v>
      </c>
      <c r="B3836" s="61" t="s">
        <v>2195</v>
      </c>
      <c r="C3836" s="61" t="s">
        <v>38</v>
      </c>
      <c r="D3836" s="36">
        <v>10</v>
      </c>
      <c r="E3836" s="36">
        <v>2030</v>
      </c>
      <c r="F3836" s="578">
        <v>1.2345727612292825</v>
      </c>
      <c r="G3836" s="578">
        <v>1543.033224741615</v>
      </c>
      <c r="H3836" s="578">
        <v>9.6593471794828134E-2</v>
      </c>
      <c r="I3836" s="578">
        <v>3.2452400773763601E-2</v>
      </c>
      <c r="J3836" s="578">
        <v>1.32862364989705E-2</v>
      </c>
      <c r="K3836" s="578">
        <v>1.2561901864839875</v>
      </c>
      <c r="L3836" s="578">
        <v>1584.53894424438</v>
      </c>
      <c r="M3836" s="578">
        <v>9.771352309098795E-2</v>
      </c>
      <c r="N3836" s="578">
        <v>3.3827900886535603E-2</v>
      </c>
      <c r="O3836" s="578">
        <v>1.3643573950199975E-2</v>
      </c>
      <c r="P3836" s="578">
        <v>1.2345727090907574</v>
      </c>
      <c r="Q3836" s="578">
        <v>1543.033224741615</v>
      </c>
      <c r="R3836" s="578">
        <v>9.6593472842566017E-2</v>
      </c>
      <c r="S3836" s="578">
        <v>3.2452400773763601E-2</v>
      </c>
      <c r="T3836" s="578">
        <v>1.32862364989705E-2</v>
      </c>
      <c r="U3836" s="578">
        <v>1.2561900300008</v>
      </c>
      <c r="V3836" s="578">
        <v>1584.53894424438</v>
      </c>
      <c r="W3836" s="578">
        <v>9.771352306961488E-2</v>
      </c>
      <c r="X3836" s="578">
        <v>3.3827900886535603E-2</v>
      </c>
      <c r="Y3836" s="578">
        <v>1.3643573950199975E-2</v>
      </c>
    </row>
    <row r="3837" spans="1:25" x14ac:dyDescent="0.3">
      <c r="A3837" s="61" t="s">
        <v>6196</v>
      </c>
      <c r="B3837" s="61" t="s">
        <v>2195</v>
      </c>
      <c r="C3837" s="61" t="s">
        <v>38</v>
      </c>
      <c r="D3837" s="36">
        <v>11</v>
      </c>
      <c r="E3837" s="36">
        <v>2030</v>
      </c>
      <c r="F3837" s="578">
        <v>1.1728482537537248</v>
      </c>
      <c r="G3837" s="578">
        <v>1469.0621960957801</v>
      </c>
      <c r="H3837" s="578">
        <v>9.0304710078271427E-2</v>
      </c>
      <c r="I3837" s="578">
        <v>2.8621105564525299E-2</v>
      </c>
      <c r="J3837" s="578">
        <v>1.264935839571985E-2</v>
      </c>
      <c r="K3837" s="578">
        <v>1.2010592850179225</v>
      </c>
      <c r="L3837" s="578">
        <v>1523.4076868693001</v>
      </c>
      <c r="M3837" s="578">
        <v>9.1822487585280471E-2</v>
      </c>
      <c r="N3837" s="578">
        <v>3.0448671507959501E-2</v>
      </c>
      <c r="O3837" s="578">
        <v>1.3117278198478676E-2</v>
      </c>
      <c r="P3837" s="578">
        <v>1.1728481494037575</v>
      </c>
      <c r="Q3837" s="578">
        <v>1469.0621960957801</v>
      </c>
      <c r="R3837" s="578">
        <v>9.0304710073117633E-2</v>
      </c>
      <c r="S3837" s="578">
        <v>2.8621106078692976E-2</v>
      </c>
      <c r="T3837" s="578">
        <v>1.264935839571985E-2</v>
      </c>
      <c r="U3837" s="578">
        <v>1.2010592850230775</v>
      </c>
      <c r="V3837" s="578">
        <v>1523.4076868693001</v>
      </c>
      <c r="W3837" s="578">
        <v>9.1822487559511445E-2</v>
      </c>
      <c r="X3837" s="578">
        <v>3.0448671459453125E-2</v>
      </c>
      <c r="Y3837" s="578">
        <v>1.3117278198478676E-2</v>
      </c>
    </row>
    <row r="3838" spans="1:25" x14ac:dyDescent="0.3">
      <c r="A3838" s="61" t="s">
        <v>6197</v>
      </c>
      <c r="B3838" s="61" t="s">
        <v>2195</v>
      </c>
      <c r="C3838" s="61" t="s">
        <v>38</v>
      </c>
      <c r="D3838" s="36">
        <v>12</v>
      </c>
      <c r="E3838" s="36">
        <v>2030</v>
      </c>
      <c r="F3838" s="578">
        <v>1.1206416791540752</v>
      </c>
      <c r="G3838" s="578">
        <v>1396.9518597920726</v>
      </c>
      <c r="H3838" s="578">
        <v>8.4733155385492823E-2</v>
      </c>
      <c r="I3838" s="578">
        <v>2.4490140378475099E-2</v>
      </c>
      <c r="J3838" s="578">
        <v>1.2028503115288849E-2</v>
      </c>
      <c r="K3838" s="578">
        <v>1.1521641160765375</v>
      </c>
      <c r="L3838" s="578">
        <v>1459.0284334818475</v>
      </c>
      <c r="M3838" s="578">
        <v>8.6478628517700828E-2</v>
      </c>
      <c r="N3838" s="578">
        <v>2.6675989851355501E-2</v>
      </c>
      <c r="O3838" s="578">
        <v>1.2562946920903949E-2</v>
      </c>
      <c r="P3838" s="578">
        <v>1.12064167918007</v>
      </c>
      <c r="Q3838" s="578">
        <v>1396.9518597920726</v>
      </c>
      <c r="R3838" s="578">
        <v>8.4733155412019728E-2</v>
      </c>
      <c r="S3838" s="578">
        <v>2.4490140378475099E-2</v>
      </c>
      <c r="T3838" s="578">
        <v>1.2028503115288849E-2</v>
      </c>
      <c r="U3838" s="578">
        <v>1.1521641160712324</v>
      </c>
      <c r="V3838" s="578">
        <v>1459.0284334818477</v>
      </c>
      <c r="W3838" s="578">
        <v>8.6478628502239446E-2</v>
      </c>
      <c r="X3838" s="578">
        <v>2.6675989851355501E-2</v>
      </c>
      <c r="Y3838" s="578">
        <v>1.2562946920903949E-2</v>
      </c>
    </row>
    <row r="3839" spans="1:25" x14ac:dyDescent="0.3">
      <c r="A3839" s="61" t="s">
        <v>6198</v>
      </c>
      <c r="B3839" s="61" t="s">
        <v>2195</v>
      </c>
      <c r="C3839" s="61" t="s">
        <v>38</v>
      </c>
      <c r="D3839" s="36">
        <v>13</v>
      </c>
      <c r="E3839" s="36">
        <v>2030</v>
      </c>
      <c r="F3839" s="578">
        <v>1.1399440833041901</v>
      </c>
      <c r="G3839" s="578">
        <v>1426.5129203796328</v>
      </c>
      <c r="H3839" s="578">
        <v>8.2194096619029183E-2</v>
      </c>
      <c r="I3839" s="578">
        <v>2.27868675719946E-2</v>
      </c>
      <c r="J3839" s="578">
        <v>1.2282944779144525E-2</v>
      </c>
      <c r="K3839" s="578">
        <v>1.1685791432255375</v>
      </c>
      <c r="L3839" s="578">
        <v>1486.3986485799101</v>
      </c>
      <c r="M3839" s="578">
        <v>8.3944899029120251E-2</v>
      </c>
      <c r="N3839" s="578">
        <v>2.5035750120878199E-2</v>
      </c>
      <c r="O3839" s="578">
        <v>1.279851869912815E-2</v>
      </c>
      <c r="P3839" s="578">
        <v>1.1399440833198051</v>
      </c>
      <c r="Q3839" s="578">
        <v>1426.5129725138277</v>
      </c>
      <c r="R3839" s="578">
        <v>8.2194096629639973E-2</v>
      </c>
      <c r="S3839" s="578">
        <v>2.2786868042506528E-2</v>
      </c>
      <c r="T3839" s="578">
        <v>1.2282944779144525E-2</v>
      </c>
      <c r="U3839" s="578">
        <v>1.1685790910818199</v>
      </c>
      <c r="V3839" s="578">
        <v>1486.3986485799101</v>
      </c>
      <c r="W3839" s="578">
        <v>8.3944897929844303E-2</v>
      </c>
      <c r="X3839" s="578">
        <v>2.5035750120878199E-2</v>
      </c>
      <c r="Y3839" s="578">
        <v>1.279851869912815E-2</v>
      </c>
    </row>
    <row r="3840" spans="1:25" x14ac:dyDescent="0.3">
      <c r="A3840" s="61" t="s">
        <v>6199</v>
      </c>
      <c r="B3840" s="61" t="s">
        <v>2195</v>
      </c>
      <c r="C3840" s="61" t="s">
        <v>38</v>
      </c>
      <c r="D3840" s="36">
        <v>14</v>
      </c>
      <c r="E3840" s="36">
        <v>2030</v>
      </c>
      <c r="F3840" s="578">
        <v>1.1959571604363974</v>
      </c>
      <c r="G3840" s="578">
        <v>1523.0048942565875</v>
      </c>
      <c r="H3840" s="578">
        <v>8.2029471508121746E-2</v>
      </c>
      <c r="I3840" s="578">
        <v>2.3162160534411599E-2</v>
      </c>
      <c r="J3840" s="578">
        <v>1.3113907227913476E-2</v>
      </c>
      <c r="K3840" s="578">
        <v>1.2181604487116851</v>
      </c>
      <c r="L3840" s="578">
        <v>1573.8000030517549</v>
      </c>
      <c r="M3840" s="578">
        <v>8.35616367274572E-2</v>
      </c>
      <c r="N3840" s="578">
        <v>2.5261137653918249E-2</v>
      </c>
      <c r="O3840" s="578">
        <v>1.3551224964127525E-2</v>
      </c>
      <c r="P3840" s="578">
        <v>1.1959570561230777</v>
      </c>
      <c r="Q3840" s="578">
        <v>1523.0048942565875</v>
      </c>
      <c r="R3840" s="578">
        <v>8.2029479366155969E-2</v>
      </c>
      <c r="S3840" s="578">
        <v>2.3162160534411599E-2</v>
      </c>
      <c r="T3840" s="578">
        <v>1.3113907227913476E-2</v>
      </c>
      <c r="U3840" s="578">
        <v>1.21816039654201</v>
      </c>
      <c r="V3840" s="578">
        <v>1573.8000030517549</v>
      </c>
      <c r="W3840" s="578">
        <v>8.3561636118702098E-2</v>
      </c>
      <c r="X3840" s="578">
        <v>2.5261137227062101E-2</v>
      </c>
      <c r="Y3840" s="578">
        <v>1.3551224964127525E-2</v>
      </c>
    </row>
    <row r="3841" spans="1:25" x14ac:dyDescent="0.3">
      <c r="A3841" s="61" t="s">
        <v>6200</v>
      </c>
      <c r="B3841" s="61" t="s">
        <v>2195</v>
      </c>
      <c r="C3841" s="61" t="s">
        <v>38</v>
      </c>
      <c r="D3841" s="36">
        <v>15</v>
      </c>
      <c r="E3841" s="36">
        <v>2030</v>
      </c>
      <c r="F3841" s="578">
        <v>1.2439683934265575</v>
      </c>
      <c r="G3841" s="578">
        <v>1605.706551869705</v>
      </c>
      <c r="H3841" s="578">
        <v>8.188832456986947E-2</v>
      </c>
      <c r="I3841" s="578">
        <v>2.3483810480684E-2</v>
      </c>
      <c r="J3841" s="578">
        <v>1.38261479150969E-2</v>
      </c>
      <c r="K3841" s="578">
        <v>1.2608929013796675</v>
      </c>
      <c r="L3841" s="578">
        <v>1648.6446711222275</v>
      </c>
      <c r="M3841" s="578">
        <v>8.3234129332746876E-2</v>
      </c>
      <c r="N3841" s="578">
        <v>2.5353496137540725E-2</v>
      </c>
      <c r="O3841" s="578">
        <v>1.4195793754576349E-2</v>
      </c>
      <c r="P3841" s="578">
        <v>1.24396849777652</v>
      </c>
      <c r="Q3841" s="578">
        <v>1605.706551869705</v>
      </c>
      <c r="R3841" s="578">
        <v>8.1888325104046075E-2</v>
      </c>
      <c r="S3841" s="578">
        <v>2.3483810480684E-2</v>
      </c>
      <c r="T3841" s="578">
        <v>1.38261479150969E-2</v>
      </c>
      <c r="U3841" s="578">
        <v>1.2608927449070149</v>
      </c>
      <c r="V3841" s="578">
        <v>1648.6446711222275</v>
      </c>
      <c r="W3841" s="578">
        <v>8.3234129274387655E-2</v>
      </c>
      <c r="X3841" s="578">
        <v>2.5353487231768626E-2</v>
      </c>
      <c r="Y3841" s="578">
        <v>1.4195793754576349E-2</v>
      </c>
    </row>
    <row r="3842" spans="1:25" x14ac:dyDescent="0.3">
      <c r="A3842" s="580" t="s">
        <v>6201</v>
      </c>
      <c r="B3842" s="580" t="s">
        <v>2195</v>
      </c>
      <c r="C3842" s="580" t="s">
        <v>38</v>
      </c>
      <c r="D3842" s="581">
        <v>16</v>
      </c>
      <c r="E3842" s="581">
        <v>2030</v>
      </c>
      <c r="F3842" s="582">
        <v>1.31119790923518</v>
      </c>
      <c r="G3842" s="582">
        <v>1721.2159449259398</v>
      </c>
      <c r="H3842" s="582">
        <v>8.3315048687533477E-2</v>
      </c>
      <c r="I3842" s="582">
        <v>2.4345810117665647E-2</v>
      </c>
      <c r="J3842" s="582">
        <v>1.4820784233355224E-2</v>
      </c>
      <c r="K3842" s="582">
        <v>1.3210201139847075</v>
      </c>
      <c r="L3842" s="582">
        <v>1753.4167849222774</v>
      </c>
      <c r="M3842" s="582">
        <v>8.4377537230163058E-2</v>
      </c>
      <c r="N3842" s="582">
        <v>2.6019979268312399E-2</v>
      </c>
      <c r="O3842" s="582">
        <v>1.5097960441683675E-2</v>
      </c>
      <c r="P3842" s="582">
        <v>1.3111979098717499</v>
      </c>
      <c r="Q3842" s="582">
        <v>1721.2159449259398</v>
      </c>
      <c r="R3842" s="582">
        <v>8.3315048183067106E-2</v>
      </c>
      <c r="S3842" s="582">
        <v>2.4345809593796699E-2</v>
      </c>
      <c r="T3842" s="582">
        <v>1.4820784233355224E-2</v>
      </c>
      <c r="U3842" s="582">
        <v>1.3210200624775226</v>
      </c>
      <c r="V3842" s="582">
        <v>1753.4167849222774</v>
      </c>
      <c r="W3842" s="582">
        <v>8.4377536692196956E-2</v>
      </c>
      <c r="X3842" s="582">
        <v>2.6019979268312399E-2</v>
      </c>
      <c r="Y3842" s="582">
        <v>1.5097960441683675E-2</v>
      </c>
    </row>
    <row r="3843" spans="1:25" x14ac:dyDescent="0.3">
      <c r="A3843" s="61" t="s">
        <v>6202</v>
      </c>
      <c r="B3843" s="61" t="s">
        <v>2194</v>
      </c>
      <c r="C3843" s="61" t="s">
        <v>38</v>
      </c>
      <c r="D3843" s="36">
        <v>1</v>
      </c>
      <c r="E3843" s="36">
        <v>2012</v>
      </c>
      <c r="F3843" s="578">
        <v>29.934705685645827</v>
      </c>
      <c r="G3843" s="578">
        <v>6613.0980351765875</v>
      </c>
      <c r="H3843" s="578">
        <v>32.505146894215855</v>
      </c>
      <c r="I3843" s="578">
        <v>0.37016425417459647</v>
      </c>
      <c r="J3843" s="578">
        <v>0.13179367842773551</v>
      </c>
      <c r="K3843" s="578">
        <v>30.3370411611346</v>
      </c>
      <c r="L3843" s="578">
        <v>6681.5651295979769</v>
      </c>
      <c r="M3843" s="578">
        <v>32.803190709014046</v>
      </c>
      <c r="N3843" s="578">
        <v>0.37633354954596099</v>
      </c>
      <c r="O3843" s="578">
        <v>0.13315812327588575</v>
      </c>
      <c r="P3843" s="578">
        <v>29.934706718844573</v>
      </c>
      <c r="Q3843" s="578">
        <v>6613.0980885823528</v>
      </c>
      <c r="R3843" s="578">
        <v>32.50514770159495</v>
      </c>
      <c r="S3843" s="578">
        <v>0.37016427451211054</v>
      </c>
      <c r="T3843" s="578">
        <v>0.13179367842773551</v>
      </c>
      <c r="U3843" s="578">
        <v>30.337040644561</v>
      </c>
      <c r="V3843" s="578">
        <v>6681.5651830037405</v>
      </c>
      <c r="W3843" s="578">
        <v>32.803192319503623</v>
      </c>
      <c r="X3843" s="578">
        <v>0.37633359130146898</v>
      </c>
      <c r="Y3843" s="578">
        <v>0.13315812327588575</v>
      </c>
    </row>
    <row r="3844" spans="1:25" x14ac:dyDescent="0.3">
      <c r="A3844" s="61" t="s">
        <v>6203</v>
      </c>
      <c r="B3844" s="61" t="s">
        <v>2194</v>
      </c>
      <c r="C3844" s="61" t="s">
        <v>38</v>
      </c>
      <c r="D3844" s="36">
        <v>2</v>
      </c>
      <c r="E3844" s="36">
        <v>2012</v>
      </c>
      <c r="F3844" s="578">
        <v>19.481000996822875</v>
      </c>
      <c r="G3844" s="578">
        <v>3982.7985534667951</v>
      </c>
      <c r="H3844" s="578">
        <v>19.6873367449152</v>
      </c>
      <c r="I3844" s="578">
        <v>0.27238211975175802</v>
      </c>
      <c r="J3844" s="578">
        <v>7.9373967756206726E-2</v>
      </c>
      <c r="K3844" s="578">
        <v>19.741076577779126</v>
      </c>
      <c r="L3844" s="578">
        <v>4022.45998382568</v>
      </c>
      <c r="M3844" s="578">
        <v>19.755944800252649</v>
      </c>
      <c r="N3844" s="578">
        <v>0.27180723449661498</v>
      </c>
      <c r="O3844" s="578">
        <v>8.0164386192336623E-2</v>
      </c>
      <c r="P3844" s="578">
        <v>19.481000490167951</v>
      </c>
      <c r="Q3844" s="578">
        <v>3982.7986056009904</v>
      </c>
      <c r="R3844" s="578">
        <v>19.687337007179501</v>
      </c>
      <c r="S3844" s="578">
        <v>0.27238213025581576</v>
      </c>
      <c r="T3844" s="578">
        <v>7.937396775620674E-2</v>
      </c>
      <c r="U3844" s="578">
        <v>19.741073994900301</v>
      </c>
      <c r="V3844" s="578">
        <v>4022.4600372314399</v>
      </c>
      <c r="W3844" s="578">
        <v>19.755943887575924</v>
      </c>
      <c r="X3844" s="578">
        <v>0.27180722945195102</v>
      </c>
      <c r="Y3844" s="578">
        <v>8.0164385649065126E-2</v>
      </c>
    </row>
    <row r="3845" spans="1:25" x14ac:dyDescent="0.3">
      <c r="A3845" s="61" t="s">
        <v>6204</v>
      </c>
      <c r="B3845" s="61" t="s">
        <v>2194</v>
      </c>
      <c r="C3845" s="61" t="s">
        <v>38</v>
      </c>
      <c r="D3845" s="36">
        <v>3</v>
      </c>
      <c r="E3845" s="36">
        <v>2012</v>
      </c>
      <c r="F3845" s="578">
        <v>14.951537603173126</v>
      </c>
      <c r="G3845" s="578">
        <v>2794.0323232014925</v>
      </c>
      <c r="H3845" s="578">
        <v>13.305845844879475</v>
      </c>
      <c r="I3845" s="578">
        <v>0.21479319419086074</v>
      </c>
      <c r="J3845" s="578">
        <v>5.5682812293525723E-2</v>
      </c>
      <c r="K3845" s="578">
        <v>14.543032831148249</v>
      </c>
      <c r="L3845" s="578">
        <v>2729.5765380859325</v>
      </c>
      <c r="M3845" s="578">
        <v>12.980511767508325</v>
      </c>
      <c r="N3845" s="578">
        <v>0.20658533436532323</v>
      </c>
      <c r="O3845" s="578">
        <v>5.4398275329731349E-2</v>
      </c>
      <c r="P3845" s="578">
        <v>14.951537603167976</v>
      </c>
      <c r="Q3845" s="578">
        <v>2794.0322710672949</v>
      </c>
      <c r="R3845" s="578">
        <v>13.305845756820952</v>
      </c>
      <c r="S3845" s="578">
        <v>0.214793189119518</v>
      </c>
      <c r="T3845" s="578">
        <v>5.5682812293525723E-2</v>
      </c>
      <c r="U3845" s="578">
        <v>14.543032831132773</v>
      </c>
      <c r="V3845" s="578">
        <v>2729.5765380859325</v>
      </c>
      <c r="W3845" s="578">
        <v>12.980511467738875</v>
      </c>
      <c r="X3845" s="578">
        <v>0.2065853502754175</v>
      </c>
      <c r="Y3845" s="578">
        <v>5.4398273758124505E-2</v>
      </c>
    </row>
    <row r="3846" spans="1:25" x14ac:dyDescent="0.3">
      <c r="A3846" s="61" t="s">
        <v>6205</v>
      </c>
      <c r="B3846" s="61" t="s">
        <v>2194</v>
      </c>
      <c r="C3846" s="61" t="s">
        <v>38</v>
      </c>
      <c r="D3846" s="36">
        <v>4</v>
      </c>
      <c r="E3846" s="36">
        <v>2012</v>
      </c>
      <c r="F3846" s="578">
        <v>14.901458027810175</v>
      </c>
      <c r="G3846" s="578">
        <v>2674.1060206095326</v>
      </c>
      <c r="H3846" s="578">
        <v>11.913126916391725</v>
      </c>
      <c r="I3846" s="578">
        <v>0.32889611101078675</v>
      </c>
      <c r="J3846" s="578">
        <v>5.3292757695695928E-2</v>
      </c>
      <c r="K3846" s="578">
        <v>14.428531315209476</v>
      </c>
      <c r="L3846" s="578">
        <v>2594.9434115091899</v>
      </c>
      <c r="M3846" s="578">
        <v>11.5945248662028</v>
      </c>
      <c r="N3846" s="578">
        <v>0.31203706161007455</v>
      </c>
      <c r="O3846" s="578">
        <v>5.1715109516711252E-2</v>
      </c>
      <c r="P3846" s="578">
        <v>14.901458027826523</v>
      </c>
      <c r="Q3846" s="578">
        <v>2674.1060206095326</v>
      </c>
      <c r="R3846" s="578">
        <v>11.913126982408926</v>
      </c>
      <c r="S3846" s="578">
        <v>0.32889609538324227</v>
      </c>
      <c r="T3846" s="578">
        <v>5.3292757171826993E-2</v>
      </c>
      <c r="U3846" s="578">
        <v>14.428531315189151</v>
      </c>
      <c r="V3846" s="578">
        <v>2594.943359374995</v>
      </c>
      <c r="W3846" s="578">
        <v>11.594524149511274</v>
      </c>
      <c r="X3846" s="578">
        <v>0.31203706171315054</v>
      </c>
      <c r="Y3846" s="578">
        <v>5.1715111088318097E-2</v>
      </c>
    </row>
    <row r="3847" spans="1:25" x14ac:dyDescent="0.3">
      <c r="A3847" s="61" t="s">
        <v>6206</v>
      </c>
      <c r="B3847" s="61" t="s">
        <v>2194</v>
      </c>
      <c r="C3847" s="61" t="s">
        <v>38</v>
      </c>
      <c r="D3847" s="36">
        <v>5</v>
      </c>
      <c r="E3847" s="36">
        <v>2012</v>
      </c>
      <c r="F3847" s="578">
        <v>12.4794778377131</v>
      </c>
      <c r="G3847" s="578">
        <v>2273.8978856404574</v>
      </c>
      <c r="H3847" s="578">
        <v>9.4351395005505747</v>
      </c>
      <c r="I3847" s="578">
        <v>0.22511764127436074</v>
      </c>
      <c r="J3847" s="578">
        <v>4.5316961011849302E-2</v>
      </c>
      <c r="K3847" s="578">
        <v>12.3127174331772</v>
      </c>
      <c r="L3847" s="578">
        <v>2237.0275929768823</v>
      </c>
      <c r="M3847" s="578">
        <v>9.3624352376112512</v>
      </c>
      <c r="N3847" s="578">
        <v>0.21921797205322899</v>
      </c>
      <c r="O3847" s="578">
        <v>4.4582109064018931E-2</v>
      </c>
      <c r="P3847" s="578">
        <v>12.4794778376969</v>
      </c>
      <c r="Q3847" s="578">
        <v>2273.8978856404574</v>
      </c>
      <c r="R3847" s="578">
        <v>9.4351396210064777</v>
      </c>
      <c r="S3847" s="578">
        <v>0.22511764143079371</v>
      </c>
      <c r="T3847" s="578">
        <v>4.5316961011849302E-2</v>
      </c>
      <c r="U3847" s="578">
        <v>12.312719519339776</v>
      </c>
      <c r="V3847" s="578">
        <v>2237.0275929768823</v>
      </c>
      <c r="W3847" s="578">
        <v>9.3624346962363489</v>
      </c>
      <c r="X3847" s="578">
        <v>0.2192179667266215</v>
      </c>
      <c r="Y3847" s="578">
        <v>4.4582108540150003E-2</v>
      </c>
    </row>
    <row r="3848" spans="1:25" x14ac:dyDescent="0.3">
      <c r="A3848" s="61" t="s">
        <v>6207</v>
      </c>
      <c r="B3848" s="61" t="s">
        <v>2194</v>
      </c>
      <c r="C3848" s="61" t="s">
        <v>38</v>
      </c>
      <c r="D3848" s="36">
        <v>6</v>
      </c>
      <c r="E3848" s="36">
        <v>2012</v>
      </c>
      <c r="F3848" s="578">
        <v>11.873906674516375</v>
      </c>
      <c r="G3848" s="578">
        <v>2148.3358929951946</v>
      </c>
      <c r="H3848" s="578">
        <v>8.6188488651096069</v>
      </c>
      <c r="I3848" s="578">
        <v>0.24572561580801672</v>
      </c>
      <c r="J3848" s="578">
        <v>4.2814608857346025E-2</v>
      </c>
      <c r="K3848" s="578">
        <v>11.8674116343416</v>
      </c>
      <c r="L3848" s="578">
        <v>2136.5687955220501</v>
      </c>
      <c r="M3848" s="578">
        <v>8.666435340230235</v>
      </c>
      <c r="N3848" s="578">
        <v>0.24162318518695675</v>
      </c>
      <c r="O3848" s="578">
        <v>4.2580112368644479E-2</v>
      </c>
      <c r="P3848" s="578">
        <v>11.873907196082625</v>
      </c>
      <c r="Q3848" s="578">
        <v>2148.3359972635849</v>
      </c>
      <c r="R3848" s="578">
        <v>8.6188489051128219</v>
      </c>
      <c r="S3848" s="578">
        <v>0.24572561588502073</v>
      </c>
      <c r="T3848" s="578">
        <v>4.2814608857346025E-2</v>
      </c>
      <c r="U3848" s="578">
        <v>11.867410591270625</v>
      </c>
      <c r="V3848" s="578">
        <v>2136.5687955220501</v>
      </c>
      <c r="W3848" s="578">
        <v>8.6664353670397105</v>
      </c>
      <c r="X3848" s="578">
        <v>0.24162319051659575</v>
      </c>
      <c r="Y3848" s="578">
        <v>4.2580111844775524E-2</v>
      </c>
    </row>
    <row r="3849" spans="1:25" x14ac:dyDescent="0.3">
      <c r="A3849" s="61" t="s">
        <v>6208</v>
      </c>
      <c r="B3849" s="61" t="s">
        <v>2194</v>
      </c>
      <c r="C3849" s="61" t="s">
        <v>38</v>
      </c>
      <c r="D3849" s="36">
        <v>7</v>
      </c>
      <c r="E3849" s="36">
        <v>2012</v>
      </c>
      <c r="F3849" s="578">
        <v>11.634935851582899</v>
      </c>
      <c r="G3849" s="578">
        <v>2073.4846750895149</v>
      </c>
      <c r="H3849" s="578">
        <v>7.7212614237020389</v>
      </c>
      <c r="I3849" s="578">
        <v>0.26705045906904423</v>
      </c>
      <c r="J3849" s="578">
        <v>4.1322897576416481E-2</v>
      </c>
      <c r="K3849" s="578">
        <v>11.722789767500775</v>
      </c>
      <c r="L3849" s="578">
        <v>2079.6735521952278</v>
      </c>
      <c r="M3849" s="578">
        <v>7.8729117885814004</v>
      </c>
      <c r="N3849" s="578">
        <v>0.2663362049764445</v>
      </c>
      <c r="O3849" s="578">
        <v>4.1446227483296093E-2</v>
      </c>
      <c r="P3849" s="578">
        <v>11.63493580193815</v>
      </c>
      <c r="Q3849" s="578">
        <v>2073.4846750895149</v>
      </c>
      <c r="R3849" s="578">
        <v>7.7212615936587055</v>
      </c>
      <c r="S3849" s="578">
        <v>0.26705047999651726</v>
      </c>
      <c r="T3849" s="578">
        <v>4.1322897576416481E-2</v>
      </c>
      <c r="U3849" s="578">
        <v>11.722790284089974</v>
      </c>
      <c r="V3849" s="578">
        <v>2079.6735521952278</v>
      </c>
      <c r="W3849" s="578">
        <v>7.8729113824616981</v>
      </c>
      <c r="X3849" s="578">
        <v>0.26633618940346998</v>
      </c>
      <c r="Y3849" s="578">
        <v>4.1446226978829721E-2</v>
      </c>
    </row>
    <row r="3850" spans="1:25" x14ac:dyDescent="0.3">
      <c r="A3850" s="61" t="s">
        <v>6209</v>
      </c>
      <c r="B3850" s="61" t="s">
        <v>2194</v>
      </c>
      <c r="C3850" s="61" t="s">
        <v>38</v>
      </c>
      <c r="D3850" s="36">
        <v>8</v>
      </c>
      <c r="E3850" s="36">
        <v>2012</v>
      </c>
      <c r="F3850" s="578">
        <v>10.026319540185012</v>
      </c>
      <c r="G3850" s="578">
        <v>1682.8657430013</v>
      </c>
      <c r="H3850" s="578">
        <v>5.763326079909648</v>
      </c>
      <c r="I3850" s="578">
        <v>0.16304154565902196</v>
      </c>
      <c r="J3850" s="578">
        <v>3.3538155121883947E-2</v>
      </c>
      <c r="K3850" s="578">
        <v>10.272529085534478</v>
      </c>
      <c r="L3850" s="578">
        <v>1727.832384745275</v>
      </c>
      <c r="M3850" s="578">
        <v>6.0690844048464587</v>
      </c>
      <c r="N3850" s="578">
        <v>0.17932064646204948</v>
      </c>
      <c r="O3850" s="578">
        <v>3.4434308103906602E-2</v>
      </c>
      <c r="P3850" s="578">
        <v>10.026319589839465</v>
      </c>
      <c r="Q3850" s="578">
        <v>1682.8657430013</v>
      </c>
      <c r="R3850" s="578">
        <v>5.7633262530289304</v>
      </c>
      <c r="S3850" s="578">
        <v>0.16304160296082601</v>
      </c>
      <c r="T3850" s="578">
        <v>3.3538156169621823E-2</v>
      </c>
      <c r="U3850" s="578">
        <v>10.272528459685702</v>
      </c>
      <c r="V3850" s="578">
        <v>1727.832384745275</v>
      </c>
      <c r="W3850" s="578">
        <v>6.0690844355752471</v>
      </c>
      <c r="X3850" s="578">
        <v>0.17932064108147899</v>
      </c>
      <c r="Y3850" s="578">
        <v>3.4434308103906602E-2</v>
      </c>
    </row>
    <row r="3851" spans="1:25" x14ac:dyDescent="0.3">
      <c r="A3851" s="61" t="s">
        <v>6210</v>
      </c>
      <c r="B3851" s="61" t="s">
        <v>2194</v>
      </c>
      <c r="C3851" s="61" t="s">
        <v>38</v>
      </c>
      <c r="D3851" s="36">
        <v>9</v>
      </c>
      <c r="E3851" s="36">
        <v>2012</v>
      </c>
      <c r="F3851" s="578">
        <v>10.10169369640635</v>
      </c>
      <c r="G3851" s="578">
        <v>1634.3749148050872</v>
      </c>
      <c r="H3851" s="578">
        <v>5.1812905621991323</v>
      </c>
      <c r="I3851" s="578">
        <v>0.17729251947821401</v>
      </c>
      <c r="J3851" s="578">
        <v>3.2571789595143202E-2</v>
      </c>
      <c r="K3851" s="578">
        <v>10.374059297729632</v>
      </c>
      <c r="L3851" s="578">
        <v>1692.1083399454726</v>
      </c>
      <c r="M3851" s="578">
        <v>5.5358537148422275</v>
      </c>
      <c r="N3851" s="578">
        <v>0.20918646822368175</v>
      </c>
      <c r="O3851" s="578">
        <v>3.3722384289527924E-2</v>
      </c>
      <c r="P3851" s="578">
        <v>10.10169369641665</v>
      </c>
      <c r="Q3851" s="578">
        <v>1634.3748626708898</v>
      </c>
      <c r="R3851" s="578">
        <v>5.181290603718173</v>
      </c>
      <c r="S3851" s="578">
        <v>0.17729252993012701</v>
      </c>
      <c r="T3851" s="578">
        <v>3.2571789595143202E-2</v>
      </c>
      <c r="U3851" s="578">
        <v>10.374058984805117</v>
      </c>
      <c r="V3851" s="578">
        <v>1692.1083399454726</v>
      </c>
      <c r="W3851" s="578">
        <v>5.5358536800898266</v>
      </c>
      <c r="X3851" s="578">
        <v>0.209186462894043</v>
      </c>
      <c r="Y3851" s="578">
        <v>3.3722384289527924E-2</v>
      </c>
    </row>
    <row r="3852" spans="1:25" x14ac:dyDescent="0.3">
      <c r="A3852" s="61" t="s">
        <v>6211</v>
      </c>
      <c r="B3852" s="61" t="s">
        <v>2194</v>
      </c>
      <c r="C3852" s="61" t="s">
        <v>38</v>
      </c>
      <c r="D3852" s="36">
        <v>10</v>
      </c>
      <c r="E3852" s="36">
        <v>2012</v>
      </c>
      <c r="F3852" s="578">
        <v>10.160285990399474</v>
      </c>
      <c r="G3852" s="578">
        <v>1596.6589558919225</v>
      </c>
      <c r="H3852" s="578">
        <v>4.7285952894356598</v>
      </c>
      <c r="I3852" s="578">
        <v>0.18837667876869052</v>
      </c>
      <c r="J3852" s="578">
        <v>3.182016893212368E-2</v>
      </c>
      <c r="K3852" s="578">
        <v>10.459214788140786</v>
      </c>
      <c r="L3852" s="578">
        <v>1663.5746815999275</v>
      </c>
      <c r="M3852" s="578">
        <v>5.1128627701133746</v>
      </c>
      <c r="N3852" s="578">
        <v>0.23370265652798999</v>
      </c>
      <c r="O3852" s="578">
        <v>3.31536654460554E-2</v>
      </c>
      <c r="P3852" s="578">
        <v>10.16028582647653</v>
      </c>
      <c r="Q3852" s="578">
        <v>1596.6589558919225</v>
      </c>
      <c r="R3852" s="578">
        <v>4.7285953562968599</v>
      </c>
      <c r="S3852" s="578">
        <v>0.18837666335214875</v>
      </c>
      <c r="T3852" s="578">
        <v>3.182016893212368E-2</v>
      </c>
      <c r="U3852" s="578">
        <v>10.459214579493604</v>
      </c>
      <c r="V3852" s="578">
        <v>1663.5746815999275</v>
      </c>
      <c r="W3852" s="578">
        <v>5.1128626577556071</v>
      </c>
      <c r="X3852" s="578">
        <v>0.23370266180669752</v>
      </c>
      <c r="Y3852" s="578">
        <v>3.31536654460554E-2</v>
      </c>
    </row>
    <row r="3853" spans="1:25" x14ac:dyDescent="0.3">
      <c r="A3853" s="61" t="s">
        <v>6212</v>
      </c>
      <c r="B3853" s="61" t="s">
        <v>2194</v>
      </c>
      <c r="C3853" s="61" t="s">
        <v>38</v>
      </c>
      <c r="D3853" s="36">
        <v>11</v>
      </c>
      <c r="E3853" s="36">
        <v>2012</v>
      </c>
      <c r="F3853" s="578">
        <v>10.042683164975168</v>
      </c>
      <c r="G3853" s="578">
        <v>1509.1659431457474</v>
      </c>
      <c r="H3853" s="578">
        <v>4.1259079089237822</v>
      </c>
      <c r="I3853" s="578">
        <v>0.17603199540765924</v>
      </c>
      <c r="J3853" s="578">
        <v>3.0076439725235077E-2</v>
      </c>
      <c r="K3853" s="578">
        <v>10.368523930779521</v>
      </c>
      <c r="L3853" s="578">
        <v>1586.3408495585074</v>
      </c>
      <c r="M3853" s="578">
        <v>4.5416412982425101</v>
      </c>
      <c r="N3853" s="578">
        <v>0.23274850121500326</v>
      </c>
      <c r="O3853" s="578">
        <v>3.161449006681015E-2</v>
      </c>
      <c r="P3853" s="578">
        <v>10.042683169947527</v>
      </c>
      <c r="Q3853" s="578">
        <v>1509.1658916473348</v>
      </c>
      <c r="R3853" s="578">
        <v>4.1259079300119348</v>
      </c>
      <c r="S3853" s="578">
        <v>0.17603201111160127</v>
      </c>
      <c r="T3853" s="578">
        <v>3.0076439725235077E-2</v>
      </c>
      <c r="U3853" s="578">
        <v>10.368523831438299</v>
      </c>
      <c r="V3853" s="578">
        <v>1586.3408495585074</v>
      </c>
      <c r="W3853" s="578">
        <v>4.5416411940580748</v>
      </c>
      <c r="X3853" s="578">
        <v>0.23274849562585551</v>
      </c>
      <c r="Y3853" s="578">
        <v>3.1614489542941202E-2</v>
      </c>
    </row>
    <row r="3854" spans="1:25" x14ac:dyDescent="0.3">
      <c r="A3854" s="61" t="s">
        <v>6213</v>
      </c>
      <c r="B3854" s="61" t="s">
        <v>2194</v>
      </c>
      <c r="C3854" s="61" t="s">
        <v>38</v>
      </c>
      <c r="D3854" s="36">
        <v>12</v>
      </c>
      <c r="E3854" s="36">
        <v>2012</v>
      </c>
      <c r="F3854" s="578">
        <v>9.8897797605460553</v>
      </c>
      <c r="G3854" s="578">
        <v>1412.4386266072552</v>
      </c>
      <c r="H3854" s="578">
        <v>3.5269751640807927</v>
      </c>
      <c r="I3854" s="578">
        <v>0.15549293290193075</v>
      </c>
      <c r="J3854" s="578">
        <v>2.8148757352027976E-2</v>
      </c>
      <c r="K3854" s="578">
        <v>10.22247972589865</v>
      </c>
      <c r="L3854" s="578">
        <v>1496.4263623555448</v>
      </c>
      <c r="M3854" s="578">
        <v>3.9676543549988597</v>
      </c>
      <c r="N3854" s="578">
        <v>0.22192481019495325</v>
      </c>
      <c r="O3854" s="578">
        <v>2.9822568001691224E-2</v>
      </c>
      <c r="P3854" s="578">
        <v>9.8897802920048772</v>
      </c>
      <c r="Q3854" s="578">
        <v>1412.4386266072552</v>
      </c>
      <c r="R3854" s="578">
        <v>3.5269752027015722</v>
      </c>
      <c r="S3854" s="578">
        <v>0.15549293305715101</v>
      </c>
      <c r="T3854" s="578">
        <v>2.8148757352027976E-2</v>
      </c>
      <c r="U3854" s="578">
        <v>10.222480356714479</v>
      </c>
      <c r="V3854" s="578">
        <v>1496.4264666239351</v>
      </c>
      <c r="W3854" s="578">
        <v>3.9676543267293352</v>
      </c>
      <c r="X3854" s="578">
        <v>0.2219248050217475</v>
      </c>
      <c r="Y3854" s="578">
        <v>2.9822568525560176E-2</v>
      </c>
    </row>
    <row r="3855" spans="1:25" x14ac:dyDescent="0.3">
      <c r="A3855" s="61" t="s">
        <v>6214</v>
      </c>
      <c r="B3855" s="61" t="s">
        <v>2194</v>
      </c>
      <c r="C3855" s="61" t="s">
        <v>38</v>
      </c>
      <c r="D3855" s="36">
        <v>13</v>
      </c>
      <c r="E3855" s="36">
        <v>2012</v>
      </c>
      <c r="F3855" s="578">
        <v>10.07710462462831</v>
      </c>
      <c r="G3855" s="578">
        <v>1406.4187418619749</v>
      </c>
      <c r="H3855" s="578">
        <v>3.3373953631186501</v>
      </c>
      <c r="I3855" s="578">
        <v>0.16036387279382275</v>
      </c>
      <c r="J3855" s="578">
        <v>2.8028806477474598E-2</v>
      </c>
      <c r="K3855" s="578">
        <v>10.388398434055155</v>
      </c>
      <c r="L3855" s="578">
        <v>1488.3157246907499</v>
      </c>
      <c r="M3855" s="578">
        <v>3.7657615112160148</v>
      </c>
      <c r="N3855" s="578">
        <v>0.228167669018148</v>
      </c>
      <c r="O3855" s="578">
        <v>2.9660929925739727E-2</v>
      </c>
      <c r="P3855" s="578">
        <v>10.077105722351899</v>
      </c>
      <c r="Q3855" s="578">
        <v>1406.4187418619749</v>
      </c>
      <c r="R3855" s="578">
        <v>3.3373954947989324</v>
      </c>
      <c r="S3855" s="578">
        <v>0.16036387815014025</v>
      </c>
      <c r="T3855" s="578">
        <v>2.8028806477474598E-2</v>
      </c>
      <c r="U3855" s="578">
        <v>10.388398533401382</v>
      </c>
      <c r="V3855" s="578">
        <v>1488.3157246907499</v>
      </c>
      <c r="W3855" s="578">
        <v>3.7657615009835896</v>
      </c>
      <c r="X3855" s="578">
        <v>0.22816765326206176</v>
      </c>
      <c r="Y3855" s="578">
        <v>2.9660929906337178E-2</v>
      </c>
    </row>
    <row r="3856" spans="1:25" x14ac:dyDescent="0.3">
      <c r="A3856" s="61" t="s">
        <v>6215</v>
      </c>
      <c r="B3856" s="61" t="s">
        <v>2194</v>
      </c>
      <c r="C3856" s="61" t="s">
        <v>38</v>
      </c>
      <c r="D3856" s="36">
        <v>14</v>
      </c>
      <c r="E3856" s="36">
        <v>2012</v>
      </c>
      <c r="F3856" s="578">
        <v>10.686030898700174</v>
      </c>
      <c r="G3856" s="578">
        <v>1495.8142725626574</v>
      </c>
      <c r="H3856" s="578">
        <v>3.5608809860204871</v>
      </c>
      <c r="I3856" s="578">
        <v>0.19848245143172424</v>
      </c>
      <c r="J3856" s="578">
        <v>2.9810374398948573E-2</v>
      </c>
      <c r="K3856" s="578">
        <v>10.930560246083273</v>
      </c>
      <c r="L3856" s="578">
        <v>1565.6496721903425</v>
      </c>
      <c r="M3856" s="578">
        <v>3.9352794788137473</v>
      </c>
      <c r="N3856" s="578">
        <v>0.26264560377724849</v>
      </c>
      <c r="O3856" s="578">
        <v>3.1202153205716326E-2</v>
      </c>
      <c r="P3856" s="578">
        <v>10.686031052689458</v>
      </c>
      <c r="Q3856" s="578">
        <v>1495.8142725626574</v>
      </c>
      <c r="R3856" s="578">
        <v>3.560881032125808</v>
      </c>
      <c r="S3856" s="578">
        <v>0.19848249310840976</v>
      </c>
      <c r="T3856" s="578">
        <v>2.981037386537835E-2</v>
      </c>
      <c r="U3856" s="578">
        <v>10.930560936488074</v>
      </c>
      <c r="V3856" s="578">
        <v>1565.6496721903425</v>
      </c>
      <c r="W3856" s="578">
        <v>3.935279501170343</v>
      </c>
      <c r="X3856" s="578">
        <v>0.26264560864001374</v>
      </c>
      <c r="Y3856" s="578">
        <v>3.1202152681847374E-2</v>
      </c>
    </row>
    <row r="3857" spans="1:25" x14ac:dyDescent="0.3">
      <c r="A3857" s="61" t="s">
        <v>6216</v>
      </c>
      <c r="B3857" s="61" t="s">
        <v>2194</v>
      </c>
      <c r="C3857" s="61" t="s">
        <v>38</v>
      </c>
      <c r="D3857" s="36">
        <v>15</v>
      </c>
      <c r="E3857" s="36">
        <v>2012</v>
      </c>
      <c r="F3857" s="578">
        <v>11.207894227382553</v>
      </c>
      <c r="G3857" s="578">
        <v>1572.4355036417574</v>
      </c>
      <c r="H3857" s="578">
        <v>3.7524350494471301</v>
      </c>
      <c r="I3857" s="578">
        <v>0.23115511262706848</v>
      </c>
      <c r="J3857" s="578">
        <v>3.1337359338067451E-2</v>
      </c>
      <c r="K3857" s="578">
        <v>11.402852084300427</v>
      </c>
      <c r="L3857" s="578">
        <v>1630.894285837805</v>
      </c>
      <c r="M3857" s="578">
        <v>4.0714818350194601</v>
      </c>
      <c r="N3857" s="578">
        <v>0.28886159794031524</v>
      </c>
      <c r="O3857" s="578">
        <v>3.2502378531110723E-2</v>
      </c>
      <c r="P3857" s="578">
        <v>11.207893348218441</v>
      </c>
      <c r="Q3857" s="578">
        <v>1572.4355036417574</v>
      </c>
      <c r="R3857" s="578">
        <v>3.7524350851672299</v>
      </c>
      <c r="S3857" s="578">
        <v>0.23115512295043972</v>
      </c>
      <c r="T3857" s="578">
        <v>3.1337359338067451E-2</v>
      </c>
      <c r="U3857" s="578">
        <v>11.402851046201977</v>
      </c>
      <c r="V3857" s="578">
        <v>1630.894285837805</v>
      </c>
      <c r="W3857" s="578">
        <v>4.0714819849405677</v>
      </c>
      <c r="X3857" s="578">
        <v>0.28886159798760902</v>
      </c>
      <c r="Y3857" s="578">
        <v>3.2502378531110723E-2</v>
      </c>
    </row>
    <row r="3858" spans="1:25" x14ac:dyDescent="0.3">
      <c r="A3858" s="580" t="s">
        <v>6217</v>
      </c>
      <c r="B3858" s="580" t="s">
        <v>2194</v>
      </c>
      <c r="C3858" s="580" t="s">
        <v>38</v>
      </c>
      <c r="D3858" s="581">
        <v>16</v>
      </c>
      <c r="E3858" s="581">
        <v>2012</v>
      </c>
      <c r="F3858" s="582">
        <v>11.98165687058825</v>
      </c>
      <c r="G3858" s="582">
        <v>1683.4415677388474</v>
      </c>
      <c r="H3858" s="582">
        <v>4.0157396257369902</v>
      </c>
      <c r="I3858" s="582">
        <v>0.27598756137497998</v>
      </c>
      <c r="J3858" s="582">
        <v>3.3549651852808851E-2</v>
      </c>
      <c r="K3858" s="582">
        <v>12.100454835995874</v>
      </c>
      <c r="L3858" s="582">
        <v>1728.5279146830201</v>
      </c>
      <c r="M3858" s="582">
        <v>4.2821832181531683</v>
      </c>
      <c r="N3858" s="582">
        <v>0.32882947098308474</v>
      </c>
      <c r="O3858" s="582">
        <v>3.444817056879395E-2</v>
      </c>
      <c r="P3858" s="582">
        <v>11.9816579136595</v>
      </c>
      <c r="Q3858" s="582">
        <v>1683.4415677388474</v>
      </c>
      <c r="R3858" s="582">
        <v>4.0157395263934905</v>
      </c>
      <c r="S3858" s="582">
        <v>0.27598757643014871</v>
      </c>
      <c r="T3858" s="582">
        <v>3.3549653424415696E-2</v>
      </c>
      <c r="U3858" s="582">
        <v>12.100454836001026</v>
      </c>
      <c r="V3858" s="582">
        <v>1728.5279146830201</v>
      </c>
      <c r="W3858" s="582">
        <v>4.2821832205833399</v>
      </c>
      <c r="X3858" s="582">
        <v>0.32882947124501927</v>
      </c>
      <c r="Y3858" s="582">
        <v>3.444817056879395E-2</v>
      </c>
    </row>
    <row r="3859" spans="1:25" x14ac:dyDescent="0.3">
      <c r="A3859" s="61" t="s">
        <v>6218</v>
      </c>
      <c r="B3859" s="61" t="s">
        <v>2194</v>
      </c>
      <c r="C3859" s="61" t="s">
        <v>38</v>
      </c>
      <c r="D3859" s="36">
        <v>1</v>
      </c>
      <c r="E3859" s="36">
        <v>2020</v>
      </c>
      <c r="F3859" s="578">
        <v>24.705766306294176</v>
      </c>
      <c r="G3859" s="578">
        <v>6667.0226236979097</v>
      </c>
      <c r="H3859" s="578">
        <v>25.288064498997549</v>
      </c>
      <c r="I3859" s="578">
        <v>0.31054740494073452</v>
      </c>
      <c r="J3859" s="578">
        <v>4.4357618084177319E-2</v>
      </c>
      <c r="K3859" s="578">
        <v>25.037335709497953</v>
      </c>
      <c r="L3859" s="578">
        <v>6735.9002278645748</v>
      </c>
      <c r="M3859" s="578">
        <v>25.440669219940851</v>
      </c>
      <c r="N3859" s="578">
        <v>0.31267028040383549</v>
      </c>
      <c r="O3859" s="578">
        <v>4.4815881856872325E-2</v>
      </c>
      <c r="P3859" s="578">
        <v>24.705766306403625</v>
      </c>
      <c r="Q3859" s="578">
        <v>6667.0225728352798</v>
      </c>
      <c r="R3859" s="578">
        <v>25.288064622553001</v>
      </c>
      <c r="S3859" s="578">
        <v>0.31054740488737725</v>
      </c>
      <c r="T3859" s="578">
        <v>4.4357617560308371E-2</v>
      </c>
      <c r="U3859" s="578">
        <v>25.037335709467023</v>
      </c>
      <c r="V3859" s="578">
        <v>6735.9002278645748</v>
      </c>
      <c r="W3859" s="578">
        <v>25.440671031984149</v>
      </c>
      <c r="X3859" s="578">
        <v>0.31267032226605751</v>
      </c>
      <c r="Y3859" s="578">
        <v>4.4815881837469776E-2</v>
      </c>
    </row>
    <row r="3860" spans="1:25" x14ac:dyDescent="0.3">
      <c r="A3860" s="61" t="s">
        <v>6219</v>
      </c>
      <c r="B3860" s="61" t="s">
        <v>2194</v>
      </c>
      <c r="C3860" s="61" t="s">
        <v>38</v>
      </c>
      <c r="D3860" s="36">
        <v>2</v>
      </c>
      <c r="E3860" s="36">
        <v>2020</v>
      </c>
      <c r="F3860" s="578">
        <v>16.027186983656325</v>
      </c>
      <c r="G3860" s="578">
        <v>4012.6944783528579</v>
      </c>
      <c r="H3860" s="578">
        <v>14.776333309283126</v>
      </c>
      <c r="I3860" s="578">
        <v>0.23499470884538176</v>
      </c>
      <c r="J3860" s="578">
        <v>2.6697617586857274E-2</v>
      </c>
      <c r="K3860" s="578">
        <v>16.2608326586817</v>
      </c>
      <c r="L3860" s="578">
        <v>4052.6922632853148</v>
      </c>
      <c r="M3860" s="578">
        <v>14.863904101463625</v>
      </c>
      <c r="N3860" s="578">
        <v>0.23465911177663601</v>
      </c>
      <c r="O3860" s="578">
        <v>2.6963743148371501E-2</v>
      </c>
      <c r="P3860" s="578">
        <v>16.027185940580175</v>
      </c>
      <c r="Q3860" s="578">
        <v>4012.6943728129027</v>
      </c>
      <c r="R3860" s="578">
        <v>14.776332985182876</v>
      </c>
      <c r="S3860" s="578">
        <v>0.234994729773461</v>
      </c>
      <c r="T3860" s="578">
        <v>2.6697617586857274E-2</v>
      </c>
      <c r="U3860" s="578">
        <v>16.260832658676275</v>
      </c>
      <c r="V3860" s="578">
        <v>4052.6923154195101</v>
      </c>
      <c r="W3860" s="578">
        <v>14.863903279843049</v>
      </c>
      <c r="X3860" s="578">
        <v>0.23465909095102649</v>
      </c>
      <c r="Y3860" s="578">
        <v>2.6963743672240453E-2</v>
      </c>
    </row>
    <row r="3861" spans="1:25" x14ac:dyDescent="0.3">
      <c r="A3861" s="61" t="s">
        <v>6220</v>
      </c>
      <c r="B3861" s="61" t="s">
        <v>2194</v>
      </c>
      <c r="C3861" s="61" t="s">
        <v>38</v>
      </c>
      <c r="D3861" s="36">
        <v>3</v>
      </c>
      <c r="E3861" s="36">
        <v>2020</v>
      </c>
      <c r="F3861" s="578">
        <v>12.30912516111745</v>
      </c>
      <c r="G3861" s="578">
        <v>2812.6148122151649</v>
      </c>
      <c r="H3861" s="578">
        <v>9.5119943629251669</v>
      </c>
      <c r="I3861" s="578">
        <v>0.16365222440799651</v>
      </c>
      <c r="J3861" s="578">
        <v>1.87131447019055E-2</v>
      </c>
      <c r="K3861" s="578">
        <v>11.980877195104876</v>
      </c>
      <c r="L3861" s="578">
        <v>2747.9186223347924</v>
      </c>
      <c r="M3861" s="578">
        <v>9.3415232231491228</v>
      </c>
      <c r="N3861" s="578">
        <v>0.15935111657199677</v>
      </c>
      <c r="O3861" s="578">
        <v>1.8282712000654976E-2</v>
      </c>
      <c r="P3861" s="578">
        <v>12.309125682658223</v>
      </c>
      <c r="Q3861" s="578">
        <v>2812.6148122151649</v>
      </c>
      <c r="R3861" s="578">
        <v>9.511994470939177</v>
      </c>
      <c r="S3861" s="578">
        <v>0.16365223480715874</v>
      </c>
      <c r="T3861" s="578">
        <v>1.87131447019055E-2</v>
      </c>
      <c r="U3861" s="578">
        <v>11.98087719509455</v>
      </c>
      <c r="V3861" s="578">
        <v>2747.9186223347924</v>
      </c>
      <c r="W3861" s="578">
        <v>9.3415232915431208</v>
      </c>
      <c r="X3861" s="578">
        <v>0.15935113763165001</v>
      </c>
      <c r="Y3861" s="578">
        <v>1.82827125245239E-2</v>
      </c>
    </row>
    <row r="3862" spans="1:25" x14ac:dyDescent="0.3">
      <c r="A3862" s="61" t="s">
        <v>6221</v>
      </c>
      <c r="B3862" s="61" t="s">
        <v>2194</v>
      </c>
      <c r="C3862" s="61" t="s">
        <v>38</v>
      </c>
      <c r="D3862" s="36">
        <v>4</v>
      </c>
      <c r="E3862" s="36">
        <v>2020</v>
      </c>
      <c r="F3862" s="578">
        <v>12.29354329785075</v>
      </c>
      <c r="G3862" s="578">
        <v>2689.7837117512977</v>
      </c>
      <c r="H3862" s="578">
        <v>8.3754670847168491</v>
      </c>
      <c r="I3862" s="578">
        <v>0.28223708064615449</v>
      </c>
      <c r="J3862" s="578">
        <v>1.7895893640040024E-2</v>
      </c>
      <c r="K3862" s="578">
        <v>11.906546037969399</v>
      </c>
      <c r="L3862" s="578">
        <v>2610.3252258300727</v>
      </c>
      <c r="M3862" s="578">
        <v>8.1741184844868204</v>
      </c>
      <c r="N3862" s="578">
        <v>0.267588143145985</v>
      </c>
      <c r="O3862" s="578">
        <v>1.7367241729516474E-2</v>
      </c>
      <c r="P3862" s="578">
        <v>12.29354381940685</v>
      </c>
      <c r="Q3862" s="578">
        <v>2689.7836596171001</v>
      </c>
      <c r="R3862" s="578">
        <v>8.3754666785728915</v>
      </c>
      <c r="S3862" s="578">
        <v>0.28223708633837852</v>
      </c>
      <c r="T3862" s="578">
        <v>1.7895893640040024E-2</v>
      </c>
      <c r="U3862" s="578">
        <v>11.906546037953625</v>
      </c>
      <c r="V3862" s="578">
        <v>2610.3252258300727</v>
      </c>
      <c r="W3862" s="578">
        <v>8.1741180559038149</v>
      </c>
      <c r="X3862" s="578">
        <v>0.26758815365004252</v>
      </c>
      <c r="Y3862" s="578">
        <v>1.7367241729516474E-2</v>
      </c>
    </row>
    <row r="3863" spans="1:25" x14ac:dyDescent="0.3">
      <c r="A3863" s="61" t="s">
        <v>6222</v>
      </c>
      <c r="B3863" s="61" t="s">
        <v>2194</v>
      </c>
      <c r="C3863" s="61" t="s">
        <v>38</v>
      </c>
      <c r="D3863" s="36">
        <v>5</v>
      </c>
      <c r="E3863" s="36">
        <v>2020</v>
      </c>
      <c r="F3863" s="578">
        <v>10.300648850509173</v>
      </c>
      <c r="G3863" s="578">
        <v>2286.8164240519154</v>
      </c>
      <c r="H3863" s="578">
        <v>6.9213031921050598</v>
      </c>
      <c r="I3863" s="578">
        <v>0.15350546934375051</v>
      </c>
      <c r="J3863" s="578">
        <v>1.5214843821013273E-2</v>
      </c>
      <c r="K3863" s="578">
        <v>10.16452450699153</v>
      </c>
      <c r="L3863" s="578">
        <v>2249.8186963399198</v>
      </c>
      <c r="M3863" s="578">
        <v>6.8326284843787981</v>
      </c>
      <c r="N3863" s="578">
        <v>0.150347840977095</v>
      </c>
      <c r="O3863" s="578">
        <v>1.4968698883118699E-2</v>
      </c>
      <c r="P3863" s="578">
        <v>10.300649421710185</v>
      </c>
      <c r="Q3863" s="578">
        <v>2286.8164240519154</v>
      </c>
      <c r="R3863" s="578">
        <v>6.9213031269609875</v>
      </c>
      <c r="S3863" s="578">
        <v>0.15350546942136076</v>
      </c>
      <c r="T3863" s="578">
        <v>1.5214843821013273E-2</v>
      </c>
      <c r="U3863" s="578">
        <v>10.164523985461205</v>
      </c>
      <c r="V3863" s="578">
        <v>2249.8186442057249</v>
      </c>
      <c r="W3863" s="578">
        <v>6.8326282751804648</v>
      </c>
      <c r="X3863" s="578">
        <v>0.15034785137686374</v>
      </c>
      <c r="Y3863" s="578">
        <v>1.4968698883118699E-2</v>
      </c>
    </row>
    <row r="3864" spans="1:25" x14ac:dyDescent="0.3">
      <c r="A3864" s="61" t="s">
        <v>6223</v>
      </c>
      <c r="B3864" s="61" t="s">
        <v>2194</v>
      </c>
      <c r="C3864" s="61" t="s">
        <v>38</v>
      </c>
      <c r="D3864" s="36">
        <v>6</v>
      </c>
      <c r="E3864" s="36">
        <v>2020</v>
      </c>
      <c r="F3864" s="578">
        <v>9.8297676472516073</v>
      </c>
      <c r="G3864" s="578">
        <v>2160.0656305948851</v>
      </c>
      <c r="H3864" s="578">
        <v>6.3946976336495274</v>
      </c>
      <c r="I3864" s="578">
        <v>0.18188951196255648</v>
      </c>
      <c r="J3864" s="578">
        <v>1.4371550971797301E-2</v>
      </c>
      <c r="K3864" s="578">
        <v>9.8238321928300003</v>
      </c>
      <c r="L3864" s="578">
        <v>2148.2581176757776</v>
      </c>
      <c r="M3864" s="578">
        <v>6.3698553153662889</v>
      </c>
      <c r="N3864" s="578">
        <v>0.17919029360564276</v>
      </c>
      <c r="O3864" s="578">
        <v>1.4293003148244051E-2</v>
      </c>
      <c r="P3864" s="578">
        <v>9.8297676522082078</v>
      </c>
      <c r="Q3864" s="578">
        <v>2160.0656305948851</v>
      </c>
      <c r="R3864" s="578">
        <v>6.3946975720900774</v>
      </c>
      <c r="S3864" s="578">
        <v>0.18188951716244101</v>
      </c>
      <c r="T3864" s="578">
        <v>1.4371550971797301E-2</v>
      </c>
      <c r="U3864" s="578">
        <v>9.8238321381977176</v>
      </c>
      <c r="V3864" s="578">
        <v>2148.2581176757776</v>
      </c>
      <c r="W3864" s="578">
        <v>6.3698554277749846</v>
      </c>
      <c r="X3864" s="578">
        <v>0.17919029870123823</v>
      </c>
      <c r="Y3864" s="578">
        <v>1.4293003148244051E-2</v>
      </c>
    </row>
    <row r="3865" spans="1:25" x14ac:dyDescent="0.3">
      <c r="A3865" s="61" t="s">
        <v>6224</v>
      </c>
      <c r="B3865" s="61" t="s">
        <v>2194</v>
      </c>
      <c r="C3865" s="61" t="s">
        <v>38</v>
      </c>
      <c r="D3865" s="36">
        <v>7</v>
      </c>
      <c r="E3865" s="36">
        <v>2020</v>
      </c>
      <c r="F3865" s="578">
        <v>9.5305509966774373</v>
      </c>
      <c r="G3865" s="578">
        <v>2084.3317184448201</v>
      </c>
      <c r="H3865" s="578">
        <v>5.9331077805545602</v>
      </c>
      <c r="I3865" s="578">
        <v>0.19741805944552901</v>
      </c>
      <c r="J3865" s="578">
        <v>1.3867672969354275E-2</v>
      </c>
      <c r="K3865" s="578">
        <v>9.6115187460354488</v>
      </c>
      <c r="L3865" s="578">
        <v>2090.5404230753547</v>
      </c>
      <c r="M3865" s="578">
        <v>5.9654530452486689</v>
      </c>
      <c r="N3865" s="578">
        <v>0.19833232676319251</v>
      </c>
      <c r="O3865" s="578">
        <v>1.3908961438573852E-2</v>
      </c>
      <c r="P3865" s="578">
        <v>9.5305507880663356</v>
      </c>
      <c r="Q3865" s="578">
        <v>2084.331770579015</v>
      </c>
      <c r="R3865" s="578">
        <v>5.9331076903763442</v>
      </c>
      <c r="S3865" s="578">
        <v>0.19741805944552901</v>
      </c>
      <c r="T3865" s="578">
        <v>1.3867672969354275E-2</v>
      </c>
      <c r="U3865" s="578">
        <v>9.6115185920567825</v>
      </c>
      <c r="V3865" s="578">
        <v>2090.5404230753547</v>
      </c>
      <c r="W3865" s="578">
        <v>5.965452931840745</v>
      </c>
      <c r="X3865" s="578">
        <v>0.19833232671104822</v>
      </c>
      <c r="Y3865" s="578">
        <v>1.3908960919555551E-2</v>
      </c>
    </row>
    <row r="3866" spans="1:25" x14ac:dyDescent="0.3">
      <c r="A3866" s="61" t="s">
        <v>6225</v>
      </c>
      <c r="B3866" s="61" t="s">
        <v>2194</v>
      </c>
      <c r="C3866" s="61" t="s">
        <v>38</v>
      </c>
      <c r="D3866" s="36">
        <v>8</v>
      </c>
      <c r="E3866" s="36">
        <v>2020</v>
      </c>
      <c r="F3866" s="578">
        <v>7.968863562715943</v>
      </c>
      <c r="G3866" s="578">
        <v>1691.9001121520951</v>
      </c>
      <c r="H3866" s="578">
        <v>4.5737230777740425</v>
      </c>
      <c r="I3866" s="578">
        <v>9.4592876312465976E-2</v>
      </c>
      <c r="J3866" s="578">
        <v>1.1256707308348199E-2</v>
      </c>
      <c r="K3866" s="578">
        <v>8.201423210105375</v>
      </c>
      <c r="L3866" s="578">
        <v>1737.013064066565</v>
      </c>
      <c r="M3866" s="578">
        <v>4.7266521377605351</v>
      </c>
      <c r="N3866" s="578">
        <v>0.1133275144375144</v>
      </c>
      <c r="O3866" s="578">
        <v>1.15568363689817E-2</v>
      </c>
      <c r="P3866" s="578">
        <v>7.9688635651941642</v>
      </c>
      <c r="Q3866" s="578">
        <v>1691.9001121520951</v>
      </c>
      <c r="R3866" s="578">
        <v>4.5737230775169593</v>
      </c>
      <c r="S3866" s="578">
        <v>9.4592877820711324E-2</v>
      </c>
      <c r="T3866" s="578">
        <v>1.1256707308348199E-2</v>
      </c>
      <c r="U3866" s="578">
        <v>8.2014230014839669</v>
      </c>
      <c r="V3866" s="578">
        <v>1737.0130119323699</v>
      </c>
      <c r="W3866" s="578">
        <v>4.726652102981455</v>
      </c>
      <c r="X3866" s="578">
        <v>0.11332751461001528</v>
      </c>
      <c r="Y3866" s="578">
        <v>1.15568363689817E-2</v>
      </c>
    </row>
    <row r="3867" spans="1:25" x14ac:dyDescent="0.3">
      <c r="A3867" s="61" t="s">
        <v>6226</v>
      </c>
      <c r="B3867" s="61" t="s">
        <v>2194</v>
      </c>
      <c r="C3867" s="61" t="s">
        <v>38</v>
      </c>
      <c r="D3867" s="36">
        <v>9</v>
      </c>
      <c r="E3867" s="36">
        <v>2020</v>
      </c>
      <c r="F3867" s="578">
        <v>7.8786183345937371</v>
      </c>
      <c r="G3867" s="578">
        <v>1642.8990313212023</v>
      </c>
      <c r="H3867" s="578">
        <v>4.2169774719465405</v>
      </c>
      <c r="I3867" s="578">
        <v>0.1069257366498276</v>
      </c>
      <c r="J3867" s="578">
        <v>1.0930677492675926E-2</v>
      </c>
      <c r="K3867" s="578">
        <v>8.1477440530193199</v>
      </c>
      <c r="L3867" s="578">
        <v>1700.8227132161401</v>
      </c>
      <c r="M3867" s="578">
        <v>4.4163175553888605</v>
      </c>
      <c r="N3867" s="578">
        <v>0.14553254942196225</v>
      </c>
      <c r="O3867" s="578">
        <v>1.1316055208832625E-2</v>
      </c>
      <c r="P3867" s="578">
        <v>7.8786184438637648</v>
      </c>
      <c r="Q3867" s="578">
        <v>1642.8990834553999</v>
      </c>
      <c r="R3867" s="578">
        <v>4.216977427175145</v>
      </c>
      <c r="S3867" s="578">
        <v>0.10692573666043838</v>
      </c>
      <c r="T3867" s="578">
        <v>1.0930677492675926E-2</v>
      </c>
      <c r="U3867" s="578">
        <v>8.1477441151127969</v>
      </c>
      <c r="V3867" s="578">
        <v>1700.8227132161401</v>
      </c>
      <c r="W3867" s="578">
        <v>4.4163174809800623</v>
      </c>
      <c r="X3867" s="578">
        <v>0.145532544154472</v>
      </c>
      <c r="Y3867" s="578">
        <v>1.1316055208832625E-2</v>
      </c>
    </row>
    <row r="3868" spans="1:25" x14ac:dyDescent="0.3">
      <c r="A3868" s="61" t="s">
        <v>6227</v>
      </c>
      <c r="B3868" s="61" t="s">
        <v>2194</v>
      </c>
      <c r="C3868" s="61" t="s">
        <v>38</v>
      </c>
      <c r="D3868" s="36">
        <v>10</v>
      </c>
      <c r="E3868" s="36">
        <v>2020</v>
      </c>
      <c r="F3868" s="578">
        <v>7.8084293293889724</v>
      </c>
      <c r="G3868" s="578">
        <v>1604.7872835795051</v>
      </c>
      <c r="H3868" s="578">
        <v>3.939501140737165</v>
      </c>
      <c r="I3868" s="578">
        <v>0.11651793929225528</v>
      </c>
      <c r="J3868" s="578">
        <v>1.0677121890087874E-2</v>
      </c>
      <c r="K3868" s="578">
        <v>8.1068198264877811</v>
      </c>
      <c r="L3868" s="578">
        <v>1671.92259216308</v>
      </c>
      <c r="M3868" s="578">
        <v>4.1692056958587802</v>
      </c>
      <c r="N3868" s="578">
        <v>0.17363102333304847</v>
      </c>
      <c r="O3868" s="578">
        <v>1.1123785341624125E-2</v>
      </c>
      <c r="P3868" s="578">
        <v>7.8084292225973195</v>
      </c>
      <c r="Q3868" s="578">
        <v>1604.7872835795051</v>
      </c>
      <c r="R3868" s="578">
        <v>3.9395004106117923</v>
      </c>
      <c r="S3868" s="578">
        <v>0.11651793927164016</v>
      </c>
      <c r="T3868" s="578">
        <v>1.0677121890087874E-2</v>
      </c>
      <c r="U3868" s="578">
        <v>8.1068198264774729</v>
      </c>
      <c r="V3868" s="578">
        <v>1671.92259216308</v>
      </c>
      <c r="W3868" s="578">
        <v>4.1692056367877104</v>
      </c>
      <c r="X3868" s="578">
        <v>0.17363102333304847</v>
      </c>
      <c r="Y3868" s="578">
        <v>1.1123785341624125E-2</v>
      </c>
    </row>
    <row r="3869" spans="1:25" x14ac:dyDescent="0.3">
      <c r="A3869" s="61" t="s">
        <v>6228</v>
      </c>
      <c r="B3869" s="61" t="s">
        <v>2194</v>
      </c>
      <c r="C3869" s="61" t="s">
        <v>38</v>
      </c>
      <c r="D3869" s="36">
        <v>11</v>
      </c>
      <c r="E3869" s="36">
        <v>2020</v>
      </c>
      <c r="F3869" s="578">
        <v>7.5676757199053073</v>
      </c>
      <c r="G3869" s="578">
        <v>1516.780735015865</v>
      </c>
      <c r="H3869" s="578">
        <v>3.5179361691722648</v>
      </c>
      <c r="I3869" s="578">
        <v>0.10204383216235616</v>
      </c>
      <c r="J3869" s="578">
        <v>1.0091580392327141E-2</v>
      </c>
      <c r="K3869" s="578">
        <v>7.8971416038619546</v>
      </c>
      <c r="L3869" s="578">
        <v>1594.2130915323874</v>
      </c>
      <c r="M3869" s="578">
        <v>3.7817445408193873</v>
      </c>
      <c r="N3869" s="578">
        <v>0.175034652553828</v>
      </c>
      <c r="O3869" s="578">
        <v>1.0606783413095351E-2</v>
      </c>
      <c r="P3869" s="578">
        <v>7.5676756677460899</v>
      </c>
      <c r="Q3869" s="578">
        <v>1516.780735015865</v>
      </c>
      <c r="R3869" s="578">
        <v>3.5179360712087697</v>
      </c>
      <c r="S3869" s="578">
        <v>0.10204383164727895</v>
      </c>
      <c r="T3869" s="578">
        <v>1.0091580392327141E-2</v>
      </c>
      <c r="U3869" s="578">
        <v>7.8971416535323398</v>
      </c>
      <c r="V3869" s="578">
        <v>1594.2130915323874</v>
      </c>
      <c r="W3869" s="578">
        <v>3.7817444641186695</v>
      </c>
      <c r="X3869" s="578">
        <v>0.17503465250168374</v>
      </c>
      <c r="Y3869" s="578">
        <v>1.0606783932113648E-2</v>
      </c>
    </row>
    <row r="3870" spans="1:25" x14ac:dyDescent="0.3">
      <c r="A3870" s="61" t="s">
        <v>6229</v>
      </c>
      <c r="B3870" s="61" t="s">
        <v>2194</v>
      </c>
      <c r="C3870" s="61" t="s">
        <v>38</v>
      </c>
      <c r="D3870" s="36">
        <v>12</v>
      </c>
      <c r="E3870" s="36">
        <v>2020</v>
      </c>
      <c r="F3870" s="578">
        <v>7.3012405087689896</v>
      </c>
      <c r="G3870" s="578">
        <v>1419.5431620279901</v>
      </c>
      <c r="H3870" s="578">
        <v>3.0827821257310721</v>
      </c>
      <c r="I3870" s="578">
        <v>7.7843340232902722E-2</v>
      </c>
      <c r="J3870" s="578">
        <v>9.4446310831699486E-3</v>
      </c>
      <c r="K3870" s="578">
        <v>7.6456745174159524</v>
      </c>
      <c r="L3870" s="578">
        <v>1503.8122431437127</v>
      </c>
      <c r="M3870" s="578">
        <v>3.3728188925742799</v>
      </c>
      <c r="N3870" s="578">
        <v>0.16393492625259823</v>
      </c>
      <c r="O3870" s="578">
        <v>1.0005299011633401E-2</v>
      </c>
      <c r="P3870" s="578">
        <v>7.3012406751548298</v>
      </c>
      <c r="Q3870" s="578">
        <v>1419.543214162185</v>
      </c>
      <c r="R3870" s="578">
        <v>3.0827820535948023</v>
      </c>
      <c r="S3870" s="578">
        <v>7.7843339694784977E-2</v>
      </c>
      <c r="T3870" s="578">
        <v>9.4446309764559012E-3</v>
      </c>
      <c r="U3870" s="578">
        <v>7.6456746192405518</v>
      </c>
      <c r="V3870" s="578">
        <v>1503.8123474121053</v>
      </c>
      <c r="W3870" s="578">
        <v>3.3728190836700325</v>
      </c>
      <c r="X3870" s="578">
        <v>0.163934926200454</v>
      </c>
      <c r="Y3870" s="578">
        <v>1.0005298803055949E-2</v>
      </c>
    </row>
    <row r="3871" spans="1:25" x14ac:dyDescent="0.3">
      <c r="A3871" s="61" t="s">
        <v>6230</v>
      </c>
      <c r="B3871" s="61" t="s">
        <v>2194</v>
      </c>
      <c r="C3871" s="61" t="s">
        <v>38</v>
      </c>
      <c r="D3871" s="36">
        <v>13</v>
      </c>
      <c r="E3871" s="36">
        <v>2020</v>
      </c>
      <c r="F3871" s="578">
        <v>7.392775185956447</v>
      </c>
      <c r="G3871" s="578">
        <v>1413.3292668660424</v>
      </c>
      <c r="H3871" s="578">
        <v>2.9603631996530195</v>
      </c>
      <c r="I3871" s="578">
        <v>7.2617525522218757E-2</v>
      </c>
      <c r="J3871" s="578">
        <v>9.4032971004101729E-3</v>
      </c>
      <c r="K3871" s="578">
        <v>7.7202707298080551</v>
      </c>
      <c r="L3871" s="578">
        <v>1495.50353622436</v>
      </c>
      <c r="M3871" s="578">
        <v>3.2458829503375424</v>
      </c>
      <c r="N3871" s="578">
        <v>0.16190447881672224</v>
      </c>
      <c r="O3871" s="578">
        <v>9.9500211266179764E-3</v>
      </c>
      <c r="P3871" s="578">
        <v>7.3927750866258322</v>
      </c>
      <c r="Q3871" s="578">
        <v>1413.3292668660424</v>
      </c>
      <c r="R3871" s="578">
        <v>2.960363201372572</v>
      </c>
      <c r="S3871" s="578">
        <v>7.2617526036689597E-2</v>
      </c>
      <c r="T3871" s="578">
        <v>9.4032971537671949E-3</v>
      </c>
      <c r="U3871" s="578">
        <v>7.7202706801375172</v>
      </c>
      <c r="V3871" s="578">
        <v>1495.50353622436</v>
      </c>
      <c r="W3871" s="578">
        <v>3.2458829943983147</v>
      </c>
      <c r="X3871" s="578">
        <v>0.16190447361683774</v>
      </c>
      <c r="Y3871" s="578">
        <v>9.950021698993311E-3</v>
      </c>
    </row>
    <row r="3872" spans="1:25" x14ac:dyDescent="0.3">
      <c r="A3872" s="61" t="s">
        <v>6231</v>
      </c>
      <c r="B3872" s="61" t="s">
        <v>2194</v>
      </c>
      <c r="C3872" s="61" t="s">
        <v>38</v>
      </c>
      <c r="D3872" s="36">
        <v>14</v>
      </c>
      <c r="E3872" s="36">
        <v>2020</v>
      </c>
      <c r="F3872" s="578">
        <v>7.896912382441311</v>
      </c>
      <c r="G3872" s="578">
        <v>1502.9035491943325</v>
      </c>
      <c r="H3872" s="578">
        <v>3.1418936319096198</v>
      </c>
      <c r="I3872" s="578">
        <v>9.6952355778133326E-2</v>
      </c>
      <c r="J3872" s="578">
        <v>9.9992445126796548E-3</v>
      </c>
      <c r="K3872" s="578">
        <v>8.1640081264352649</v>
      </c>
      <c r="L3872" s="578">
        <v>1572.9770100911401</v>
      </c>
      <c r="M3872" s="578">
        <v>3.3922987818683952</v>
      </c>
      <c r="N3872" s="578">
        <v>0.18405351775800174</v>
      </c>
      <c r="O3872" s="578">
        <v>1.0465466189392175E-2</v>
      </c>
      <c r="P3872" s="578">
        <v>7.8969124842712199</v>
      </c>
      <c r="Q3872" s="578">
        <v>1502.9035491943325</v>
      </c>
      <c r="R3872" s="578">
        <v>3.1418936493670699</v>
      </c>
      <c r="S3872" s="578">
        <v>9.6952356942286502E-2</v>
      </c>
      <c r="T3872" s="578">
        <v>9.9992446193937039E-3</v>
      </c>
      <c r="U3872" s="578">
        <v>8.1640080693089914</v>
      </c>
      <c r="V3872" s="578">
        <v>1572.9770100911401</v>
      </c>
      <c r="W3872" s="578">
        <v>3.3922986943459028</v>
      </c>
      <c r="X3872" s="578">
        <v>0.18405351255811747</v>
      </c>
      <c r="Y3872" s="578">
        <v>1.0465466189392175E-2</v>
      </c>
    </row>
    <row r="3873" spans="1:25" x14ac:dyDescent="0.3">
      <c r="A3873" s="61" t="s">
        <v>6232</v>
      </c>
      <c r="B3873" s="61" t="s">
        <v>2194</v>
      </c>
      <c r="C3873" s="61" t="s">
        <v>38</v>
      </c>
      <c r="D3873" s="36">
        <v>15</v>
      </c>
      <c r="E3873" s="36">
        <v>2020</v>
      </c>
      <c r="F3873" s="578">
        <v>8.3290193351952695</v>
      </c>
      <c r="G3873" s="578">
        <v>1579.6775830586726</v>
      </c>
      <c r="H3873" s="578">
        <v>3.29748485366629</v>
      </c>
      <c r="I3873" s="578">
        <v>0.11781052653471567</v>
      </c>
      <c r="J3873" s="578">
        <v>1.05100332778723E-2</v>
      </c>
      <c r="K3873" s="578">
        <v>8.5462537917856007</v>
      </c>
      <c r="L3873" s="578">
        <v>1638.3393885294552</v>
      </c>
      <c r="M3873" s="578">
        <v>3.5104644531165774</v>
      </c>
      <c r="N3873" s="578">
        <v>0.19821556459282824</v>
      </c>
      <c r="O3873" s="578">
        <v>1.09003509181396E-2</v>
      </c>
      <c r="P3873" s="578">
        <v>8.3290195934872191</v>
      </c>
      <c r="Q3873" s="578">
        <v>1579.6775309244749</v>
      </c>
      <c r="R3873" s="578">
        <v>3.29748479019326</v>
      </c>
      <c r="S3873" s="578">
        <v>0.11781052648833175</v>
      </c>
      <c r="T3873" s="578">
        <v>1.05100332778723E-2</v>
      </c>
      <c r="U3873" s="578">
        <v>8.5462537371531635</v>
      </c>
      <c r="V3873" s="578">
        <v>1638.3393885294552</v>
      </c>
      <c r="W3873" s="578">
        <v>3.5104644704939876</v>
      </c>
      <c r="X3873" s="578">
        <v>0.19821556459282824</v>
      </c>
      <c r="Y3873" s="578">
        <v>1.09003509181396E-2</v>
      </c>
    </row>
    <row r="3874" spans="1:25" x14ac:dyDescent="0.3">
      <c r="A3874" s="580" t="s">
        <v>6233</v>
      </c>
      <c r="B3874" s="580" t="s">
        <v>2194</v>
      </c>
      <c r="C3874" s="580" t="s">
        <v>38</v>
      </c>
      <c r="D3874" s="581">
        <v>16</v>
      </c>
      <c r="E3874" s="581">
        <v>2020</v>
      </c>
      <c r="F3874" s="582">
        <v>8.9390729791846901</v>
      </c>
      <c r="G3874" s="582">
        <v>1690.9940630594824</v>
      </c>
      <c r="H3874" s="582">
        <v>3.5171851850269924</v>
      </c>
      <c r="I3874" s="582">
        <v>0.15064963145778126</v>
      </c>
      <c r="J3874" s="582">
        <v>1.1250669806031451E-2</v>
      </c>
      <c r="K3874" s="582">
        <v>9.0906010928892762</v>
      </c>
      <c r="L3874" s="582">
        <v>1736.2388559977176</v>
      </c>
      <c r="M3874" s="582">
        <v>3.6936953147087426</v>
      </c>
      <c r="N3874" s="582">
        <v>0.226965657749436</v>
      </c>
      <c r="O3874" s="582">
        <v>1.1551706159176899E-2</v>
      </c>
      <c r="P3874" s="582">
        <v>8.9390733542077037</v>
      </c>
      <c r="Q3874" s="582">
        <v>1690.9941673278749</v>
      </c>
      <c r="R3874" s="582">
        <v>3.5171852968633122</v>
      </c>
      <c r="S3874" s="582">
        <v>0.1506496315099255</v>
      </c>
      <c r="T3874" s="582">
        <v>1.1250669806031451E-2</v>
      </c>
      <c r="U3874" s="582">
        <v>9.0906011450380362</v>
      </c>
      <c r="V3874" s="582">
        <v>1736.2388559977176</v>
      </c>
      <c r="W3874" s="582">
        <v>3.6936952644027703</v>
      </c>
      <c r="X3874" s="582">
        <v>0.226965657749436</v>
      </c>
      <c r="Y3874" s="582">
        <v>1.1551705640158574E-2</v>
      </c>
    </row>
    <row r="3875" spans="1:25" x14ac:dyDescent="0.3">
      <c r="A3875" s="61" t="s">
        <v>6234</v>
      </c>
      <c r="B3875" s="61" t="s">
        <v>2194</v>
      </c>
      <c r="C3875" s="61" t="s">
        <v>38</v>
      </c>
      <c r="D3875" s="36">
        <v>1</v>
      </c>
      <c r="E3875" s="36">
        <v>2030</v>
      </c>
      <c r="F3875" s="578">
        <v>8.3301515954046081</v>
      </c>
      <c r="G3875" s="578">
        <v>6706.8863118489553</v>
      </c>
      <c r="H3875" s="578">
        <v>13.590453252327201</v>
      </c>
      <c r="I3875" s="578">
        <v>6.2291878930257796E-2</v>
      </c>
      <c r="J3875" s="578">
        <v>4.4718790488938426E-2</v>
      </c>
      <c r="K3875" s="578">
        <v>8.4129131785178544</v>
      </c>
      <c r="L3875" s="578">
        <v>6776.06836700439</v>
      </c>
      <c r="M3875" s="578">
        <v>13.715028990438427</v>
      </c>
      <c r="N3875" s="578">
        <v>6.2493759455113172E-2</v>
      </c>
      <c r="O3875" s="578">
        <v>4.5180049724876825E-2</v>
      </c>
      <c r="P3875" s="578">
        <v>8.3301515954097631</v>
      </c>
      <c r="Q3875" s="578">
        <v>6706.8863118489553</v>
      </c>
      <c r="R3875" s="578">
        <v>13.5904534560201</v>
      </c>
      <c r="S3875" s="578">
        <v>6.2291879547653153E-2</v>
      </c>
      <c r="T3875" s="578">
        <v>4.4718790488938426E-2</v>
      </c>
      <c r="U3875" s="578">
        <v>8.4129131934453927</v>
      </c>
      <c r="V3875" s="578">
        <v>6776.0685297648051</v>
      </c>
      <c r="W3875" s="578">
        <v>13.7150296873684</v>
      </c>
      <c r="X3875" s="578">
        <v>6.2493773953216661E-2</v>
      </c>
      <c r="Y3875" s="578">
        <v>4.5180049724876825E-2</v>
      </c>
    </row>
    <row r="3876" spans="1:25" x14ac:dyDescent="0.3">
      <c r="A3876" s="61" t="s">
        <v>6235</v>
      </c>
      <c r="B3876" s="61" t="s">
        <v>2194</v>
      </c>
      <c r="C3876" s="61" t="s">
        <v>38</v>
      </c>
      <c r="D3876" s="36">
        <v>2</v>
      </c>
      <c r="E3876" s="36">
        <v>2030</v>
      </c>
      <c r="F3876" s="578">
        <v>5.5497143536980849</v>
      </c>
      <c r="G3876" s="578">
        <v>4034.7959442138604</v>
      </c>
      <c r="H3876" s="578">
        <v>8.5125776172790175</v>
      </c>
      <c r="I3876" s="578">
        <v>4.4265742110079928E-2</v>
      </c>
      <c r="J3876" s="578">
        <v>2.6902375063703673E-2</v>
      </c>
      <c r="K3876" s="578">
        <v>5.5740678212237773</v>
      </c>
      <c r="L3876" s="578">
        <v>4075.0426203409779</v>
      </c>
      <c r="M3876" s="578">
        <v>8.5751499362546983</v>
      </c>
      <c r="N3876" s="578">
        <v>4.3872971105126106E-2</v>
      </c>
      <c r="O3876" s="578">
        <v>2.7170725748874199E-2</v>
      </c>
      <c r="P3876" s="578">
        <v>5.5497147709462871</v>
      </c>
      <c r="Q3876" s="578">
        <v>4034.7959442138631</v>
      </c>
      <c r="R3876" s="578">
        <v>8.5125776044102732</v>
      </c>
      <c r="S3876" s="578">
        <v>4.4265741547102701E-2</v>
      </c>
      <c r="T3876" s="578">
        <v>2.6902375063703673E-2</v>
      </c>
      <c r="U3876" s="578">
        <v>5.5740679726977698</v>
      </c>
      <c r="V3876" s="578">
        <v>4075.0425682067826</v>
      </c>
      <c r="W3876" s="578">
        <v>8.5751505077156835</v>
      </c>
      <c r="X3876" s="578">
        <v>4.387297373993225E-2</v>
      </c>
      <c r="Y3876" s="578">
        <v>2.717072522500525E-2</v>
      </c>
    </row>
    <row r="3877" spans="1:25" x14ac:dyDescent="0.3">
      <c r="A3877" s="61" t="s">
        <v>6236</v>
      </c>
      <c r="B3877" s="61" t="s">
        <v>2194</v>
      </c>
      <c r="C3877" s="61" t="s">
        <v>38</v>
      </c>
      <c r="D3877" s="36">
        <v>3</v>
      </c>
      <c r="E3877" s="36">
        <v>2030</v>
      </c>
      <c r="F3877" s="578">
        <v>4.04760870262316</v>
      </c>
      <c r="G3877" s="578">
        <v>2826.3526331583598</v>
      </c>
      <c r="H3877" s="578">
        <v>5.7821945098354828</v>
      </c>
      <c r="I3877" s="578">
        <v>3.3016810933380172E-2</v>
      </c>
      <c r="J3877" s="578">
        <v>1.88449531754789E-2</v>
      </c>
      <c r="K3877" s="578">
        <v>3.9367214337088754</v>
      </c>
      <c r="L3877" s="578">
        <v>2761.4782053629501</v>
      </c>
      <c r="M3877" s="578">
        <v>5.6570913807966718</v>
      </c>
      <c r="N3877" s="578">
        <v>3.17910322560995E-2</v>
      </c>
      <c r="O3877" s="578">
        <v>1.8412416645636125E-2</v>
      </c>
      <c r="P3877" s="578">
        <v>4.0476086504690976</v>
      </c>
      <c r="Q3877" s="578">
        <v>2826.3526331583598</v>
      </c>
      <c r="R3877" s="578">
        <v>5.7821943285258923</v>
      </c>
      <c r="S3877" s="578">
        <v>3.3016809893676127E-2</v>
      </c>
      <c r="T3877" s="578">
        <v>1.88449531754789E-2</v>
      </c>
      <c r="U3877" s="578">
        <v>3.9367213790817424</v>
      </c>
      <c r="V3877" s="578">
        <v>2761.4781532287552</v>
      </c>
      <c r="W3877" s="578">
        <v>5.6570914610298697</v>
      </c>
      <c r="X3877" s="578">
        <v>3.1791031198660322E-2</v>
      </c>
      <c r="Y3877" s="578">
        <v>1.8412416645636125E-2</v>
      </c>
    </row>
    <row r="3878" spans="1:25" x14ac:dyDescent="0.3">
      <c r="A3878" s="61" t="s">
        <v>6237</v>
      </c>
      <c r="B3878" s="61" t="s">
        <v>2194</v>
      </c>
      <c r="C3878" s="61" t="s">
        <v>38</v>
      </c>
      <c r="D3878" s="36">
        <v>4</v>
      </c>
      <c r="E3878" s="36">
        <v>2030</v>
      </c>
      <c r="F3878" s="578">
        <v>3.9162805219227668</v>
      </c>
      <c r="G3878" s="578">
        <v>2701.3739318847602</v>
      </c>
      <c r="H3878" s="578">
        <v>5.0318869904088652</v>
      </c>
      <c r="I3878" s="578">
        <v>0.13144243587309223</v>
      </c>
      <c r="J3878" s="578">
        <v>1.8011662876233403E-2</v>
      </c>
      <c r="K3878" s="578">
        <v>3.7922558302622376</v>
      </c>
      <c r="L3878" s="578">
        <v>2621.6957003275502</v>
      </c>
      <c r="M3878" s="578">
        <v>4.9181971256257349</v>
      </c>
      <c r="N3878" s="578">
        <v>0.12215930440894775</v>
      </c>
      <c r="O3878" s="578">
        <v>1.7480379377957399E-2</v>
      </c>
      <c r="P3878" s="578">
        <v>3.9162803654450378</v>
      </c>
      <c r="Q3878" s="578">
        <v>2701.3739318847602</v>
      </c>
      <c r="R3878" s="578">
        <v>5.0318869336048575</v>
      </c>
      <c r="S3878" s="578">
        <v>0.13144245151306624</v>
      </c>
      <c r="T3878" s="578">
        <v>1.8011663400102351E-2</v>
      </c>
      <c r="U3878" s="578">
        <v>3.7922558811693854</v>
      </c>
      <c r="V3878" s="578">
        <v>2621.6957003275502</v>
      </c>
      <c r="W3878" s="578">
        <v>4.9181972957746103</v>
      </c>
      <c r="X3878" s="578">
        <v>0.12215930958488225</v>
      </c>
      <c r="Y3878" s="578">
        <v>1.7480379377957399E-2</v>
      </c>
    </row>
    <row r="3879" spans="1:25" x14ac:dyDescent="0.3">
      <c r="A3879" s="61" t="s">
        <v>6238</v>
      </c>
      <c r="B3879" s="61" t="s">
        <v>2194</v>
      </c>
      <c r="C3879" s="61" t="s">
        <v>38</v>
      </c>
      <c r="D3879" s="36">
        <v>5</v>
      </c>
      <c r="E3879" s="36">
        <v>2030</v>
      </c>
      <c r="F3879" s="578">
        <v>3.372005293296823</v>
      </c>
      <c r="G3879" s="578">
        <v>2296.3667818705198</v>
      </c>
      <c r="H3879" s="578">
        <v>3.7813157705640998</v>
      </c>
      <c r="I3879" s="578">
        <v>7.3897652697875474E-2</v>
      </c>
      <c r="J3879" s="578">
        <v>1.53112261226245E-2</v>
      </c>
      <c r="K3879" s="578">
        <v>3.3122910149964628</v>
      </c>
      <c r="L3879" s="578">
        <v>2259.2747904459575</v>
      </c>
      <c r="M3879" s="578">
        <v>3.7897430894123874</v>
      </c>
      <c r="N3879" s="578">
        <v>6.9720687469271042E-2</v>
      </c>
      <c r="O3879" s="578">
        <v>1.5063920795607024E-2</v>
      </c>
      <c r="P3879" s="578">
        <v>3.3720053976101827</v>
      </c>
      <c r="Q3879" s="578">
        <v>2296.3667818705198</v>
      </c>
      <c r="R3879" s="578">
        <v>3.7813156760384947</v>
      </c>
      <c r="S3879" s="578">
        <v>7.3897650186457456E-2</v>
      </c>
      <c r="T3879" s="578">
        <v>1.53112250748866E-2</v>
      </c>
      <c r="U3879" s="578">
        <v>3.3122907579827698</v>
      </c>
      <c r="V3879" s="578">
        <v>2259.2747904459575</v>
      </c>
      <c r="W3879" s="578">
        <v>3.7897430851923324</v>
      </c>
      <c r="X3879" s="578">
        <v>6.9720683735188957E-2</v>
      </c>
      <c r="Y3879" s="578">
        <v>1.5063920795607024E-2</v>
      </c>
    </row>
    <row r="3880" spans="1:25" x14ac:dyDescent="0.3">
      <c r="A3880" s="61" t="s">
        <v>6239</v>
      </c>
      <c r="B3880" s="61" t="s">
        <v>2194</v>
      </c>
      <c r="C3880" s="61" t="s">
        <v>38</v>
      </c>
      <c r="D3880" s="36">
        <v>6</v>
      </c>
      <c r="E3880" s="36">
        <v>2030</v>
      </c>
      <c r="F3880" s="578">
        <v>3.1930383007796377</v>
      </c>
      <c r="G3880" s="578">
        <v>2168.7376645406071</v>
      </c>
      <c r="H3880" s="578">
        <v>3.3828785846962948</v>
      </c>
      <c r="I3880" s="578">
        <v>9.855143237564308E-2</v>
      </c>
      <c r="J3880" s="578">
        <v>1.4460254218041224E-2</v>
      </c>
      <c r="K3880" s="578">
        <v>3.1729639845211675</v>
      </c>
      <c r="L3880" s="578">
        <v>2156.8999862670848</v>
      </c>
      <c r="M3880" s="578">
        <v>3.4455675949141802</v>
      </c>
      <c r="N3880" s="578">
        <v>9.4132205757280832E-2</v>
      </c>
      <c r="O3880" s="578">
        <v>1.4381337551943277E-2</v>
      </c>
      <c r="P3880" s="578">
        <v>3.1930380400092755</v>
      </c>
      <c r="Q3880" s="578">
        <v>2168.7377166748024</v>
      </c>
      <c r="R3880" s="578">
        <v>3.3828785532344474</v>
      </c>
      <c r="S3880" s="578">
        <v>9.8551432383525428E-2</v>
      </c>
      <c r="T3880" s="578">
        <v>1.4460254218041224E-2</v>
      </c>
      <c r="U3880" s="578">
        <v>3.1729636181905727</v>
      </c>
      <c r="V3880" s="578">
        <v>2156.8999862670848</v>
      </c>
      <c r="W3880" s="578">
        <v>3.4455675896945901</v>
      </c>
      <c r="X3880" s="578">
        <v>9.4132198698389222E-2</v>
      </c>
      <c r="Y3880" s="578">
        <v>1.4381337551943277E-2</v>
      </c>
    </row>
    <row r="3881" spans="1:25" x14ac:dyDescent="0.3">
      <c r="A3881" s="61" t="s">
        <v>6240</v>
      </c>
      <c r="B3881" s="61" t="s">
        <v>2194</v>
      </c>
      <c r="C3881" s="61" t="s">
        <v>38</v>
      </c>
      <c r="D3881" s="36">
        <v>7</v>
      </c>
      <c r="E3881" s="36">
        <v>2030</v>
      </c>
      <c r="F3881" s="578">
        <v>3.1578249466487351</v>
      </c>
      <c r="G3881" s="578">
        <v>2092.3516565958626</v>
      </c>
      <c r="H3881" s="578">
        <v>2.9626263247755498</v>
      </c>
      <c r="I3881" s="578">
        <v>0.11136304646758249</v>
      </c>
      <c r="J3881" s="578">
        <v>1.3950953221258975E-2</v>
      </c>
      <c r="K3881" s="578">
        <v>3.1607815844432996</v>
      </c>
      <c r="L3881" s="578">
        <v>2098.5749982198022</v>
      </c>
      <c r="M3881" s="578">
        <v>3.0694178878617651</v>
      </c>
      <c r="N3881" s="578">
        <v>0.10970370207026729</v>
      </c>
      <c r="O3881" s="578">
        <v>1.3992455312594099E-2</v>
      </c>
      <c r="P3881" s="578">
        <v>3.157824998802838</v>
      </c>
      <c r="Q3881" s="578">
        <v>2092.3516565958626</v>
      </c>
      <c r="R3881" s="578">
        <v>2.9626263123939949</v>
      </c>
      <c r="S3881" s="578">
        <v>0.11136304282808826</v>
      </c>
      <c r="T3881" s="578">
        <v>1.3950953221258975E-2</v>
      </c>
      <c r="U3881" s="578">
        <v>3.1607810629233501</v>
      </c>
      <c r="V3881" s="578">
        <v>2098.5749982198022</v>
      </c>
      <c r="W3881" s="578">
        <v>3.0694179082004927</v>
      </c>
      <c r="X3881" s="578">
        <v>0.1097036968267272</v>
      </c>
      <c r="Y3881" s="578">
        <v>1.39924558316124E-2</v>
      </c>
    </row>
    <row r="3882" spans="1:25" x14ac:dyDescent="0.3">
      <c r="A3882" s="61" t="s">
        <v>6241</v>
      </c>
      <c r="B3882" s="61" t="s">
        <v>2194</v>
      </c>
      <c r="C3882" s="61" t="s">
        <v>38</v>
      </c>
      <c r="D3882" s="36">
        <v>8</v>
      </c>
      <c r="E3882" s="36">
        <v>2030</v>
      </c>
      <c r="F3882" s="578">
        <v>2.6702839377863126</v>
      </c>
      <c r="G3882" s="578">
        <v>1698.5784479777001</v>
      </c>
      <c r="H3882" s="578">
        <v>2.2152792800491876</v>
      </c>
      <c r="I3882" s="578">
        <v>4.476531185021785E-2</v>
      </c>
      <c r="J3882" s="578">
        <v>1.1325410353795876E-2</v>
      </c>
      <c r="K3882" s="578">
        <v>2.72515458349323</v>
      </c>
      <c r="L3882" s="578">
        <v>1743.800924936925</v>
      </c>
      <c r="M3882" s="578">
        <v>2.372021005528945</v>
      </c>
      <c r="N3882" s="578">
        <v>5.5282500056970649E-2</v>
      </c>
      <c r="O3882" s="578">
        <v>1.162693640799255E-2</v>
      </c>
      <c r="P3882" s="578">
        <v>2.6702842494721573</v>
      </c>
      <c r="Q3882" s="578">
        <v>1698.5784479777001</v>
      </c>
      <c r="R3882" s="578">
        <v>2.215279235534275</v>
      </c>
      <c r="S3882" s="578">
        <v>4.4765311306946345E-2</v>
      </c>
      <c r="T3882" s="578">
        <v>1.1325410353795876E-2</v>
      </c>
      <c r="U3882" s="578">
        <v>2.7251544792027227</v>
      </c>
      <c r="V3882" s="578">
        <v>1743.8008728027276</v>
      </c>
      <c r="W3882" s="578">
        <v>2.3720210235099599</v>
      </c>
      <c r="X3882" s="578">
        <v>5.5282500056061147E-2</v>
      </c>
      <c r="Y3882" s="578">
        <v>1.162693640799255E-2</v>
      </c>
    </row>
    <row r="3883" spans="1:25" x14ac:dyDescent="0.3">
      <c r="A3883" s="61" t="s">
        <v>6242</v>
      </c>
      <c r="B3883" s="61" t="s">
        <v>2194</v>
      </c>
      <c r="C3883" s="61" t="s">
        <v>38</v>
      </c>
      <c r="D3883" s="36">
        <v>9</v>
      </c>
      <c r="E3883" s="36">
        <v>2030</v>
      </c>
      <c r="F3883" s="578">
        <v>2.6823716124106678</v>
      </c>
      <c r="G3883" s="578">
        <v>1649.20058568318</v>
      </c>
      <c r="H3883" s="578">
        <v>1.967186773275895</v>
      </c>
      <c r="I3883" s="578">
        <v>5.635874971100438E-2</v>
      </c>
      <c r="J3883" s="578">
        <v>1.0996186421834801E-2</v>
      </c>
      <c r="K3883" s="578">
        <v>2.7510227388338873</v>
      </c>
      <c r="L3883" s="578">
        <v>1707.2639656066851</v>
      </c>
      <c r="M3883" s="578">
        <v>2.1365294759304172</v>
      </c>
      <c r="N3883" s="578">
        <v>8.1208231311090104E-2</v>
      </c>
      <c r="O3883" s="578">
        <v>1.1383354013863277E-2</v>
      </c>
      <c r="P3883" s="578">
        <v>2.6823715080812049</v>
      </c>
      <c r="Q3883" s="578">
        <v>1649.2005335489823</v>
      </c>
      <c r="R3883" s="578">
        <v>1.9671867818663751</v>
      </c>
      <c r="S3883" s="578">
        <v>5.6358749652948299E-2</v>
      </c>
      <c r="T3883" s="578">
        <v>1.0996186945703749E-2</v>
      </c>
      <c r="U3883" s="578">
        <v>2.7510225811345554</v>
      </c>
      <c r="V3883" s="578">
        <v>1707.2637589772476</v>
      </c>
      <c r="W3883" s="578">
        <v>2.1365294788095803</v>
      </c>
      <c r="X3883" s="578">
        <v>8.1208231870429359E-2</v>
      </c>
      <c r="Y3883" s="578">
        <v>1.1383354013863277E-2</v>
      </c>
    </row>
    <row r="3884" spans="1:25" x14ac:dyDescent="0.3">
      <c r="A3884" s="61" t="s">
        <v>6243</v>
      </c>
      <c r="B3884" s="61" t="s">
        <v>2194</v>
      </c>
      <c r="C3884" s="61" t="s">
        <v>38</v>
      </c>
      <c r="D3884" s="36">
        <v>10</v>
      </c>
      <c r="E3884" s="36">
        <v>2030</v>
      </c>
      <c r="F3884" s="578">
        <v>2.6917784881818854</v>
      </c>
      <c r="G3884" s="578">
        <v>1610.7956250508601</v>
      </c>
      <c r="H3884" s="578">
        <v>1.7742279069977149</v>
      </c>
      <c r="I3884" s="578">
        <v>6.537584289283882E-2</v>
      </c>
      <c r="J3884" s="578">
        <v>1.0740141675341826E-2</v>
      </c>
      <c r="K3884" s="578">
        <v>2.7713403659406901</v>
      </c>
      <c r="L3884" s="578">
        <v>1678.0934346516874</v>
      </c>
      <c r="M3884" s="578">
        <v>1.9510509481542575</v>
      </c>
      <c r="N3884" s="578">
        <v>0.10442067576241201</v>
      </c>
      <c r="O3884" s="578">
        <v>1.1188835526506076E-2</v>
      </c>
      <c r="P3884" s="578">
        <v>2.6917786955698699</v>
      </c>
      <c r="Q3884" s="578">
        <v>1610.7956250508601</v>
      </c>
      <c r="R3884" s="578">
        <v>1.7742279458637573</v>
      </c>
      <c r="S3884" s="578">
        <v>6.5375842378671153E-2</v>
      </c>
      <c r="T3884" s="578">
        <v>1.0740141675341826E-2</v>
      </c>
      <c r="U3884" s="578">
        <v>2.7713402628728123</v>
      </c>
      <c r="V3884" s="578">
        <v>1678.0934346516874</v>
      </c>
      <c r="W3884" s="578">
        <v>1.9510509119115</v>
      </c>
      <c r="X3884" s="578">
        <v>0.10442067143352046</v>
      </c>
      <c r="Y3884" s="578">
        <v>1.1188835526506076E-2</v>
      </c>
    </row>
    <row r="3885" spans="1:25" x14ac:dyDescent="0.3">
      <c r="A3885" s="61" t="s">
        <v>6244</v>
      </c>
      <c r="B3885" s="61" t="s">
        <v>2194</v>
      </c>
      <c r="C3885" s="61" t="s">
        <v>38</v>
      </c>
      <c r="D3885" s="36">
        <v>11</v>
      </c>
      <c r="E3885" s="36">
        <v>2030</v>
      </c>
      <c r="F3885" s="578">
        <v>2.6195824261133049</v>
      </c>
      <c r="G3885" s="578">
        <v>1522.4105262756298</v>
      </c>
      <c r="H3885" s="578">
        <v>1.5458414174830302</v>
      </c>
      <c r="I3885" s="578">
        <v>5.95258285262995E-2</v>
      </c>
      <c r="J3885" s="578">
        <v>1.0150809413365366E-2</v>
      </c>
      <c r="K3885" s="578">
        <v>2.7112136642587048</v>
      </c>
      <c r="L3885" s="578">
        <v>1600.0327237447075</v>
      </c>
      <c r="M3885" s="578">
        <v>1.728838932498995</v>
      </c>
      <c r="N3885" s="578">
        <v>0.10997392510519874</v>
      </c>
      <c r="O3885" s="578">
        <v>1.0668357281247124E-2</v>
      </c>
      <c r="P3885" s="578">
        <v>2.6195825316736574</v>
      </c>
      <c r="Q3885" s="578">
        <v>1522.4105262756298</v>
      </c>
      <c r="R3885" s="578">
        <v>1.5458414229636499</v>
      </c>
      <c r="S3885" s="578">
        <v>5.9525829491273372E-2</v>
      </c>
      <c r="T3885" s="578">
        <v>1.0150809243593024E-2</v>
      </c>
      <c r="U3885" s="578">
        <v>2.7112136121006203</v>
      </c>
      <c r="V3885" s="578">
        <v>1600.0327237447075</v>
      </c>
      <c r="W3885" s="578">
        <v>1.728838954038405</v>
      </c>
      <c r="X3885" s="578">
        <v>0.10997391893397383</v>
      </c>
      <c r="Y3885" s="578">
        <v>1.0668357281247124E-2</v>
      </c>
    </row>
    <row r="3886" spans="1:25" x14ac:dyDescent="0.3">
      <c r="A3886" s="61" t="s">
        <v>6245</v>
      </c>
      <c r="B3886" s="61" t="s">
        <v>2194</v>
      </c>
      <c r="C3886" s="61" t="s">
        <v>38</v>
      </c>
      <c r="D3886" s="36">
        <v>12</v>
      </c>
      <c r="E3886" s="36">
        <v>2030</v>
      </c>
      <c r="F3886" s="578">
        <v>2.5196173517731077</v>
      </c>
      <c r="G3886" s="578">
        <v>1424.795397440585</v>
      </c>
      <c r="H3886" s="578">
        <v>1.3276252996824927</v>
      </c>
      <c r="I3886" s="578">
        <v>4.7323928862018201E-2</v>
      </c>
      <c r="J3886" s="578">
        <v>9.4999514985829557E-3</v>
      </c>
      <c r="K3886" s="578">
        <v>2.6186948078818246</v>
      </c>
      <c r="L3886" s="578">
        <v>1509.2727673848401</v>
      </c>
      <c r="M3886" s="578">
        <v>1.5152610558376749</v>
      </c>
      <c r="N3886" s="578">
        <v>0.10995494758208207</v>
      </c>
      <c r="O3886" s="578">
        <v>1.0063210909720462E-2</v>
      </c>
      <c r="P3886" s="578">
        <v>2.5196176125482399</v>
      </c>
      <c r="Q3886" s="578">
        <v>1424.795397440585</v>
      </c>
      <c r="R3886" s="578">
        <v>1.32762531266386</v>
      </c>
      <c r="S3886" s="578">
        <v>4.7323931433614498E-2</v>
      </c>
      <c r="T3886" s="578">
        <v>9.4999514985829557E-3</v>
      </c>
      <c r="U3886" s="578">
        <v>2.6186944949594073</v>
      </c>
      <c r="V3886" s="578">
        <v>1509.272715250645</v>
      </c>
      <c r="W3886" s="578">
        <v>1.5152611371701499</v>
      </c>
      <c r="X3886" s="578">
        <v>0.10995494806805507</v>
      </c>
      <c r="Y3886" s="578">
        <v>1.0063210958226862E-2</v>
      </c>
    </row>
    <row r="3887" spans="1:25" x14ac:dyDescent="0.3">
      <c r="A3887" s="61" t="s">
        <v>6246</v>
      </c>
      <c r="B3887" s="61" t="s">
        <v>2194</v>
      </c>
      <c r="C3887" s="61" t="s">
        <v>38</v>
      </c>
      <c r="D3887" s="36">
        <v>13</v>
      </c>
      <c r="E3887" s="36">
        <v>2030</v>
      </c>
      <c r="F3887" s="578">
        <v>2.5045624156558253</v>
      </c>
      <c r="G3887" s="578">
        <v>1418.4382184346475</v>
      </c>
      <c r="H3887" s="578">
        <v>1.24899206402369</v>
      </c>
      <c r="I3887" s="578">
        <v>4.4299592628249181E-2</v>
      </c>
      <c r="J3887" s="578">
        <v>9.4575700253092948E-3</v>
      </c>
      <c r="K3887" s="578">
        <v>2.6019832907109377</v>
      </c>
      <c r="L3887" s="578">
        <v>1500.8170763651474</v>
      </c>
      <c r="M3887" s="578">
        <v>1.4294243389340349</v>
      </c>
      <c r="N3887" s="578">
        <v>0.10969422565994991</v>
      </c>
      <c r="O3887" s="578">
        <v>1.000684331423444E-2</v>
      </c>
      <c r="P3887" s="578">
        <v>2.5045625199697898</v>
      </c>
      <c r="Q3887" s="578">
        <v>1418.4382705688424</v>
      </c>
      <c r="R3887" s="578">
        <v>1.2489921088249449</v>
      </c>
      <c r="S3887" s="578">
        <v>4.4299594713114225E-2</v>
      </c>
      <c r="T3887" s="578">
        <v>9.4575701756790861E-3</v>
      </c>
      <c r="U3887" s="578">
        <v>2.6019832373083998</v>
      </c>
      <c r="V3887" s="578">
        <v>1500.8170763651474</v>
      </c>
      <c r="W3887" s="578">
        <v>1.4294243503092376</v>
      </c>
      <c r="X3887" s="578">
        <v>0.10969422986484748</v>
      </c>
      <c r="Y3887" s="578">
        <v>1.0006843207520388E-2</v>
      </c>
    </row>
    <row r="3888" spans="1:25" x14ac:dyDescent="0.3">
      <c r="A3888" s="61" t="s">
        <v>6247</v>
      </c>
      <c r="B3888" s="61" t="s">
        <v>2194</v>
      </c>
      <c r="C3888" s="61" t="s">
        <v>38</v>
      </c>
      <c r="D3888" s="36">
        <v>14</v>
      </c>
      <c r="E3888" s="36">
        <v>2030</v>
      </c>
      <c r="F3888" s="578">
        <v>2.5767309789596649</v>
      </c>
      <c r="G3888" s="578">
        <v>1508.1436525980573</v>
      </c>
      <c r="H3888" s="578">
        <v>1.3149670297073726</v>
      </c>
      <c r="I3888" s="578">
        <v>5.1510681628466601E-2</v>
      </c>
      <c r="J3888" s="578">
        <v>1.0055688035208697E-2</v>
      </c>
      <c r="K3888" s="578">
        <v>2.6621282146481873</v>
      </c>
      <c r="L3888" s="578">
        <v>1578.393318176265</v>
      </c>
      <c r="M3888" s="578">
        <v>1.4731550795348349</v>
      </c>
      <c r="N3888" s="578">
        <v>0.11569892285357675</v>
      </c>
      <c r="O3888" s="578">
        <v>1.0524099547183101E-2</v>
      </c>
      <c r="P3888" s="578">
        <v>2.5767311341722126</v>
      </c>
      <c r="Q3888" s="578">
        <v>1508.1436525980573</v>
      </c>
      <c r="R3888" s="578">
        <v>1.3149670418679251</v>
      </c>
      <c r="S3888" s="578">
        <v>5.1510683714999027E-2</v>
      </c>
      <c r="T3888" s="578">
        <v>1.0055687981851675E-2</v>
      </c>
      <c r="U3888" s="578">
        <v>2.6621283711167849</v>
      </c>
      <c r="V3888" s="578">
        <v>1578.3932660420674</v>
      </c>
      <c r="W3888" s="578">
        <v>1.4731550632503325</v>
      </c>
      <c r="X3888" s="578">
        <v>0.1156989122873705</v>
      </c>
      <c r="Y3888" s="578">
        <v>1.0524100071052049E-2</v>
      </c>
    </row>
    <row r="3889" spans="1:25" x14ac:dyDescent="0.3">
      <c r="A3889" s="61" t="s">
        <v>6248</v>
      </c>
      <c r="B3889" s="61" t="s">
        <v>2194</v>
      </c>
      <c r="C3889" s="61" t="s">
        <v>38</v>
      </c>
      <c r="D3889" s="36">
        <v>15</v>
      </c>
      <c r="E3889" s="36">
        <v>2030</v>
      </c>
      <c r="F3889" s="578">
        <v>2.638582934014905</v>
      </c>
      <c r="G3889" s="578">
        <v>1585.0313402811626</v>
      </c>
      <c r="H3889" s="578">
        <v>1.3715141408313949</v>
      </c>
      <c r="I3889" s="578">
        <v>5.7691489525647378E-2</v>
      </c>
      <c r="J3889" s="578">
        <v>1.05683470416503E-2</v>
      </c>
      <c r="K3889" s="578">
        <v>2.71234994556217</v>
      </c>
      <c r="L3889" s="578">
        <v>1643.8439737955675</v>
      </c>
      <c r="M3889" s="578">
        <v>1.5070105941585974</v>
      </c>
      <c r="N3889" s="578">
        <v>0.11669572519106874</v>
      </c>
      <c r="O3889" s="578">
        <v>1.0960465481427126E-2</v>
      </c>
      <c r="P3889" s="578">
        <v>2.6385828284664949</v>
      </c>
      <c r="Q3889" s="578">
        <v>1585.0313402811626</v>
      </c>
      <c r="R3889" s="578">
        <v>1.3715142156511251</v>
      </c>
      <c r="S3889" s="578">
        <v>5.7691489594617403E-2</v>
      </c>
      <c r="T3889" s="578">
        <v>1.05683470416503E-2</v>
      </c>
      <c r="U3889" s="578">
        <v>2.7123495804851574</v>
      </c>
      <c r="V3889" s="578">
        <v>1643.8440259297624</v>
      </c>
      <c r="W3889" s="578">
        <v>1.5070106077137049</v>
      </c>
      <c r="X3889" s="578">
        <v>0.11669570941952126</v>
      </c>
      <c r="Y3889" s="578">
        <v>1.0960465481427126E-2</v>
      </c>
    </row>
    <row r="3890" spans="1:25" x14ac:dyDescent="0.3">
      <c r="A3890" s="580" t="s">
        <v>6249</v>
      </c>
      <c r="B3890" s="580" t="s">
        <v>2194</v>
      </c>
      <c r="C3890" s="580" t="s">
        <v>38</v>
      </c>
      <c r="D3890" s="581">
        <v>16</v>
      </c>
      <c r="E3890" s="581">
        <v>2030</v>
      </c>
      <c r="F3890" s="582">
        <v>2.7724775673846076</v>
      </c>
      <c r="G3890" s="582">
        <v>1696.5783894856725</v>
      </c>
      <c r="H3890" s="582">
        <v>1.45732314601309</v>
      </c>
      <c r="I3890" s="582">
        <v>6.8180365158392875E-2</v>
      </c>
      <c r="J3890" s="582">
        <v>1.1312086945205602E-2</v>
      </c>
      <c r="K3890" s="582">
        <v>2.8295116192687875</v>
      </c>
      <c r="L3890" s="582">
        <v>1741.9397875467851</v>
      </c>
      <c r="M3890" s="582">
        <v>1.5712163614598427</v>
      </c>
      <c r="N3890" s="582">
        <v>0.12492893250994974</v>
      </c>
      <c r="O3890" s="582">
        <v>1.1614542580597676E-2</v>
      </c>
      <c r="P3890" s="582">
        <v>2.7724774630733324</v>
      </c>
      <c r="Q3890" s="582">
        <v>1696.5784416198676</v>
      </c>
      <c r="R3890" s="582">
        <v>1.45732315465511</v>
      </c>
      <c r="S3890" s="582">
        <v>6.8180367735294539E-2</v>
      </c>
      <c r="T3890" s="582">
        <v>1.1312086945205602E-2</v>
      </c>
      <c r="U3890" s="582">
        <v>2.8295119855983577</v>
      </c>
      <c r="V3890" s="582">
        <v>1741.9397875467851</v>
      </c>
      <c r="W3890" s="582">
        <v>1.57121636195021</v>
      </c>
      <c r="X3890" s="582">
        <v>0.124928942920026</v>
      </c>
      <c r="Y3890" s="582">
        <v>1.1614542580597676E-2</v>
      </c>
    </row>
    <row r="3891" spans="1:25" x14ac:dyDescent="0.3">
      <c r="A3891" s="61" t="s">
        <v>6250</v>
      </c>
      <c r="B3891" s="61" t="s">
        <v>2193</v>
      </c>
      <c r="C3891" s="61" t="s">
        <v>38</v>
      </c>
      <c r="D3891" s="36">
        <v>1</v>
      </c>
      <c r="E3891" s="36">
        <v>2012</v>
      </c>
      <c r="F3891" s="578">
        <v>44.982199880546702</v>
      </c>
      <c r="G3891" s="578">
        <v>8114.9768931070921</v>
      </c>
      <c r="H3891" s="578">
        <v>8.1922464900029155</v>
      </c>
      <c r="I3891" s="578">
        <v>3.3399701118469198</v>
      </c>
      <c r="J3891" s="578">
        <v>6.9222516186224881E-2</v>
      </c>
      <c r="K3891" s="578">
        <v>45.405692860930351</v>
      </c>
      <c r="L3891" s="578">
        <v>8186.0490061442024</v>
      </c>
      <c r="M3891" s="578">
        <v>8.208240491027631</v>
      </c>
      <c r="N3891" s="578">
        <v>3.3562599420547401</v>
      </c>
      <c r="O3891" s="578">
        <v>6.9828791349815761E-2</v>
      </c>
      <c r="P3891" s="578">
        <v>44.982202465451927</v>
      </c>
      <c r="Q3891" s="578">
        <v>8114.9768931070921</v>
      </c>
      <c r="R3891" s="578">
        <v>8.1922465208141695</v>
      </c>
      <c r="S3891" s="578">
        <v>3.3399701118469198</v>
      </c>
      <c r="T3891" s="578">
        <v>6.9222516729496392E-2</v>
      </c>
      <c r="U3891" s="578">
        <v>45.40569333359592</v>
      </c>
      <c r="V3891" s="578">
        <v>8186.0490061442024</v>
      </c>
      <c r="W3891" s="578">
        <v>8.208240163667746</v>
      </c>
      <c r="X3891" s="578">
        <v>3.3562599420547401</v>
      </c>
      <c r="Y3891" s="578">
        <v>6.9828791349815761E-2</v>
      </c>
    </row>
    <row r="3892" spans="1:25" x14ac:dyDescent="0.3">
      <c r="A3892" s="61" t="s">
        <v>6251</v>
      </c>
      <c r="B3892" s="61" t="s">
        <v>2193</v>
      </c>
      <c r="C3892" s="61" t="s">
        <v>38</v>
      </c>
      <c r="D3892" s="36">
        <v>2</v>
      </c>
      <c r="E3892" s="36">
        <v>2012</v>
      </c>
      <c r="F3892" s="578">
        <v>20.835383153248852</v>
      </c>
      <c r="G3892" s="578">
        <v>3911.9088109334275</v>
      </c>
      <c r="H3892" s="578">
        <v>4.407176187727595</v>
      </c>
      <c r="I3892" s="578">
        <v>1.646398666004335</v>
      </c>
      <c r="J3892" s="578">
        <v>3.3369424287229721E-2</v>
      </c>
      <c r="K3892" s="578">
        <v>21.3678043200246</v>
      </c>
      <c r="L3892" s="578">
        <v>4002.6758193969677</v>
      </c>
      <c r="M3892" s="578">
        <v>4.4346954586605207</v>
      </c>
      <c r="N3892" s="578">
        <v>1.6665930744881399</v>
      </c>
      <c r="O3892" s="578">
        <v>3.4143708413466776E-2</v>
      </c>
      <c r="P3892" s="578">
        <v>20.835384156593726</v>
      </c>
      <c r="Q3892" s="578">
        <v>3911.9088109334275</v>
      </c>
      <c r="R3892" s="578">
        <v>4.4071764484979177</v>
      </c>
      <c r="S3892" s="578">
        <v>1.6463986501718497</v>
      </c>
      <c r="T3892" s="578">
        <v>3.3369424287229721E-2</v>
      </c>
      <c r="U3892" s="578">
        <v>21.367803274362771</v>
      </c>
      <c r="V3892" s="578">
        <v>4002.6758193969677</v>
      </c>
      <c r="W3892" s="578">
        <v>4.4346952547008724</v>
      </c>
      <c r="X3892" s="578">
        <v>1.6665930536886</v>
      </c>
      <c r="Y3892" s="578">
        <v>3.4143708413466776E-2</v>
      </c>
    </row>
    <row r="3893" spans="1:25" x14ac:dyDescent="0.3">
      <c r="A3893" s="61" t="s">
        <v>6252</v>
      </c>
      <c r="B3893" s="61" t="s">
        <v>2193</v>
      </c>
      <c r="C3893" s="61" t="s">
        <v>38</v>
      </c>
      <c r="D3893" s="36">
        <v>3</v>
      </c>
      <c r="E3893" s="36">
        <v>2012</v>
      </c>
      <c r="F3893" s="578">
        <v>11.586505570929075</v>
      </c>
      <c r="G3893" s="578">
        <v>2224.3336512247674</v>
      </c>
      <c r="H3893" s="578">
        <v>2.3283163249725423</v>
      </c>
      <c r="I3893" s="578">
        <v>0.88130168865124359</v>
      </c>
      <c r="J3893" s="578">
        <v>1.8974091818866549E-2</v>
      </c>
      <c r="K3893" s="578">
        <v>11.774533881572951</v>
      </c>
      <c r="L3893" s="578">
        <v>2253.9269154866497</v>
      </c>
      <c r="M3893" s="578">
        <v>2.3415485883985276</v>
      </c>
      <c r="N3893" s="578">
        <v>0.88870602504660656</v>
      </c>
      <c r="O3893" s="578">
        <v>1.922650594497095E-2</v>
      </c>
      <c r="P3893" s="578">
        <v>11.5865050547678</v>
      </c>
      <c r="Q3893" s="578">
        <v>2224.3336512247674</v>
      </c>
      <c r="R3893" s="578">
        <v>2.3283163254770076</v>
      </c>
      <c r="S3893" s="578">
        <v>0.88130165698627572</v>
      </c>
      <c r="T3893" s="578">
        <v>1.8974091818866549E-2</v>
      </c>
      <c r="U3893" s="578">
        <v>11.774534397792451</v>
      </c>
      <c r="V3893" s="578">
        <v>2253.9269154866497</v>
      </c>
      <c r="W3893" s="578">
        <v>2.3415485836255026</v>
      </c>
      <c r="X3893" s="578">
        <v>0.88870596699416571</v>
      </c>
      <c r="Y3893" s="578">
        <v>1.922650594497095E-2</v>
      </c>
    </row>
    <row r="3894" spans="1:25" x14ac:dyDescent="0.3">
      <c r="A3894" s="61" t="s">
        <v>6253</v>
      </c>
      <c r="B3894" s="61" t="s">
        <v>2193</v>
      </c>
      <c r="C3894" s="61" t="s">
        <v>38</v>
      </c>
      <c r="D3894" s="36">
        <v>4</v>
      </c>
      <c r="E3894" s="36">
        <v>2012</v>
      </c>
      <c r="F3894" s="578">
        <v>8.8572581205783791</v>
      </c>
      <c r="G3894" s="578">
        <v>1738.17626444498</v>
      </c>
      <c r="H3894" s="578">
        <v>1.6929934651513225</v>
      </c>
      <c r="I3894" s="578">
        <v>0.64971101377159324</v>
      </c>
      <c r="J3894" s="578">
        <v>1.4827086435009976E-2</v>
      </c>
      <c r="K3894" s="578">
        <v>9.0361687320813218</v>
      </c>
      <c r="L3894" s="578">
        <v>1769.6029256184825</v>
      </c>
      <c r="M3894" s="578">
        <v>1.7048783448990374</v>
      </c>
      <c r="N3894" s="578">
        <v>0.66168598209818197</v>
      </c>
      <c r="O3894" s="578">
        <v>1.509517612673025E-2</v>
      </c>
      <c r="P3894" s="578">
        <v>8.8572585922908367</v>
      </c>
      <c r="Q3894" s="578">
        <v>1738.17626444498</v>
      </c>
      <c r="R3894" s="578">
        <v>1.692993461988705</v>
      </c>
      <c r="S3894" s="578">
        <v>0.64971101377159324</v>
      </c>
      <c r="T3894" s="578">
        <v>1.4827086435009976E-2</v>
      </c>
      <c r="U3894" s="578">
        <v>9.0361685031724175</v>
      </c>
      <c r="V3894" s="578">
        <v>1769.6029256184825</v>
      </c>
      <c r="W3894" s="578">
        <v>1.7048777169547924</v>
      </c>
      <c r="X3894" s="578">
        <v>0.66168595043321421</v>
      </c>
      <c r="Y3894" s="578">
        <v>1.5095175602861298E-2</v>
      </c>
    </row>
    <row r="3895" spans="1:25" x14ac:dyDescent="0.3">
      <c r="A3895" s="61" t="s">
        <v>6254</v>
      </c>
      <c r="B3895" s="61" t="s">
        <v>2193</v>
      </c>
      <c r="C3895" s="61" t="s">
        <v>38</v>
      </c>
      <c r="D3895" s="36">
        <v>5</v>
      </c>
      <c r="E3895" s="36">
        <v>2012</v>
      </c>
      <c r="F3895" s="578">
        <v>7.3246801674298023</v>
      </c>
      <c r="G3895" s="578">
        <v>1465.696022033685</v>
      </c>
      <c r="H3895" s="578">
        <v>1.3553499153737576</v>
      </c>
      <c r="I3895" s="578">
        <v>0.53227403511603655</v>
      </c>
      <c r="J3895" s="578">
        <v>1.2502773897722299E-2</v>
      </c>
      <c r="K3895" s="578">
        <v>7.5686261739538141</v>
      </c>
      <c r="L3895" s="578">
        <v>1514.2667770385699</v>
      </c>
      <c r="M3895" s="578">
        <v>1.3667970758397077</v>
      </c>
      <c r="N3895" s="578">
        <v>0.54564899726149929</v>
      </c>
      <c r="O3895" s="578">
        <v>1.291711759404275E-2</v>
      </c>
      <c r="P3895" s="578">
        <v>7.3246797971830002</v>
      </c>
      <c r="Q3895" s="578">
        <v>1465.696022033685</v>
      </c>
      <c r="R3895" s="578">
        <v>1.35535007078821</v>
      </c>
      <c r="S3895" s="578">
        <v>0.53227406678100375</v>
      </c>
      <c r="T3895" s="578">
        <v>1.2502773897722299E-2</v>
      </c>
      <c r="U3895" s="578">
        <v>7.5686255926145023</v>
      </c>
      <c r="V3895" s="578">
        <v>1514.2667770385699</v>
      </c>
      <c r="W3895" s="578">
        <v>1.3667970732203625</v>
      </c>
      <c r="X3895" s="578">
        <v>0.54564899206161499</v>
      </c>
      <c r="Y3895" s="578">
        <v>1.291711759404275E-2</v>
      </c>
    </row>
    <row r="3896" spans="1:25" x14ac:dyDescent="0.3">
      <c r="A3896" s="61" t="s">
        <v>6255</v>
      </c>
      <c r="B3896" s="61" t="s">
        <v>2193</v>
      </c>
      <c r="C3896" s="61" t="s">
        <v>38</v>
      </c>
      <c r="D3896" s="36">
        <v>6</v>
      </c>
      <c r="E3896" s="36">
        <v>2012</v>
      </c>
      <c r="F3896" s="578">
        <v>6.4294971885246897</v>
      </c>
      <c r="G3896" s="578">
        <v>1300.3506914774525</v>
      </c>
      <c r="H3896" s="578">
        <v>1.1218179019439627</v>
      </c>
      <c r="I3896" s="578">
        <v>0.45937510021030853</v>
      </c>
      <c r="J3896" s="578">
        <v>1.1092382298860025E-2</v>
      </c>
      <c r="K3896" s="578">
        <v>6.7405969035122872</v>
      </c>
      <c r="L3896" s="578">
        <v>1367.1399129231725</v>
      </c>
      <c r="M3896" s="578">
        <v>1.1320340685973198</v>
      </c>
      <c r="N3896" s="578">
        <v>0.47352357783044352</v>
      </c>
      <c r="O3896" s="578">
        <v>1.1662092564317024E-2</v>
      </c>
      <c r="P3896" s="578">
        <v>6.42949702725066</v>
      </c>
      <c r="Q3896" s="578">
        <v>1300.3506393432576</v>
      </c>
      <c r="R3896" s="578">
        <v>1.121817900391755</v>
      </c>
      <c r="S3896" s="578">
        <v>0.45937510059835951</v>
      </c>
      <c r="T3896" s="578">
        <v>1.1092382298860025E-2</v>
      </c>
      <c r="U3896" s="578">
        <v>6.7405965900664597</v>
      </c>
      <c r="V3896" s="578">
        <v>1367.1399129231725</v>
      </c>
      <c r="W3896" s="578">
        <v>1.1320340705957876</v>
      </c>
      <c r="X3896" s="578">
        <v>0.47352351543183102</v>
      </c>
      <c r="Y3896" s="578">
        <v>1.1662092564317024E-2</v>
      </c>
    </row>
    <row r="3897" spans="1:25" x14ac:dyDescent="0.3">
      <c r="A3897" s="61" t="s">
        <v>6256</v>
      </c>
      <c r="B3897" s="61" t="s">
        <v>2193</v>
      </c>
      <c r="C3897" s="61" t="s">
        <v>38</v>
      </c>
      <c r="D3897" s="36">
        <v>7</v>
      </c>
      <c r="E3897" s="36">
        <v>2012</v>
      </c>
      <c r="F3897" s="578">
        <v>5.8685734555037881</v>
      </c>
      <c r="G3897" s="578">
        <v>1197.8984451293875</v>
      </c>
      <c r="H3897" s="578">
        <v>0.97552604730784254</v>
      </c>
      <c r="I3897" s="578">
        <v>0.41382873927553471</v>
      </c>
      <c r="J3897" s="578">
        <v>1.0218436092448701E-2</v>
      </c>
      <c r="K3897" s="578">
        <v>6.2923768388015198</v>
      </c>
      <c r="L3897" s="578">
        <v>1292.7516619364374</v>
      </c>
      <c r="M3897" s="578">
        <v>0.98351957053334083</v>
      </c>
      <c r="N3897" s="578">
        <v>0.42990900576114599</v>
      </c>
      <c r="O3897" s="578">
        <v>1.1027566123326876E-2</v>
      </c>
      <c r="P3897" s="578">
        <v>5.868573403822662</v>
      </c>
      <c r="Q3897" s="578">
        <v>1197.8984451293875</v>
      </c>
      <c r="R3897" s="578">
        <v>0.97552604203034798</v>
      </c>
      <c r="S3897" s="578">
        <v>0.41382871816555572</v>
      </c>
      <c r="T3897" s="578">
        <v>1.0218436092448701E-2</v>
      </c>
      <c r="U3897" s="578">
        <v>6.2923766325184225</v>
      </c>
      <c r="V3897" s="578">
        <v>1292.7516619364374</v>
      </c>
      <c r="W3897" s="578">
        <v>0.98351950567060409</v>
      </c>
      <c r="X3897" s="578">
        <v>0.42990900576114599</v>
      </c>
      <c r="Y3897" s="578">
        <v>1.1027565604308551E-2</v>
      </c>
    </row>
    <row r="3898" spans="1:25" x14ac:dyDescent="0.3">
      <c r="A3898" s="61" t="s">
        <v>6257</v>
      </c>
      <c r="B3898" s="61" t="s">
        <v>2193</v>
      </c>
      <c r="C3898" s="61" t="s">
        <v>38</v>
      </c>
      <c r="D3898" s="36">
        <v>8</v>
      </c>
      <c r="E3898" s="36">
        <v>2012</v>
      </c>
      <c r="F3898" s="578">
        <v>5.0606202504204649</v>
      </c>
      <c r="G3898" s="578">
        <v>1033.0881214141807</v>
      </c>
      <c r="H3898" s="578">
        <v>0.8766452449296287</v>
      </c>
      <c r="I3898" s="578">
        <v>0.36313810393524648</v>
      </c>
      <c r="J3898" s="578">
        <v>8.8125474915917313E-3</v>
      </c>
      <c r="K3898" s="578">
        <v>5.604891331604442</v>
      </c>
      <c r="L3898" s="578">
        <v>1159.0588417053175</v>
      </c>
      <c r="M3898" s="578">
        <v>0.88307494037629386</v>
      </c>
      <c r="N3898" s="578">
        <v>0.38374977298856999</v>
      </c>
      <c r="O3898" s="578">
        <v>9.8871331671640857E-3</v>
      </c>
      <c r="P3898" s="578">
        <v>5.0606204067735145</v>
      </c>
      <c r="Q3898" s="578">
        <v>1033.0881214141807</v>
      </c>
      <c r="R3898" s="578">
        <v>0.87664523912826531</v>
      </c>
      <c r="S3898" s="578">
        <v>0.36313809353547749</v>
      </c>
      <c r="T3898" s="578">
        <v>8.8125475449487532E-3</v>
      </c>
      <c r="U3898" s="578">
        <v>5.604891174766327</v>
      </c>
      <c r="V3898" s="578">
        <v>1159.0588417053175</v>
      </c>
      <c r="W3898" s="578">
        <v>0.88307487859856271</v>
      </c>
      <c r="X3898" s="578">
        <v>0.38374966809836475</v>
      </c>
      <c r="Y3898" s="578">
        <v>9.8871326481457748E-3</v>
      </c>
    </row>
    <row r="3899" spans="1:25" x14ac:dyDescent="0.3">
      <c r="A3899" s="61" t="s">
        <v>6258</v>
      </c>
      <c r="B3899" s="61" t="s">
        <v>2193</v>
      </c>
      <c r="C3899" s="61" t="s">
        <v>38</v>
      </c>
      <c r="D3899" s="36">
        <v>9</v>
      </c>
      <c r="E3899" s="36">
        <v>2012</v>
      </c>
      <c r="F3899" s="578">
        <v>4.5955944858142121</v>
      </c>
      <c r="G3899" s="578">
        <v>945.16939798990848</v>
      </c>
      <c r="H3899" s="578">
        <v>0.79768061938617929</v>
      </c>
      <c r="I3899" s="578">
        <v>0.33523195547362122</v>
      </c>
      <c r="J3899" s="578">
        <v>8.062583879412456E-3</v>
      </c>
      <c r="K3899" s="578">
        <v>5.2461756212942356</v>
      </c>
      <c r="L3899" s="578">
        <v>1098.1752522786426</v>
      </c>
      <c r="M3899" s="578">
        <v>0.80426291314264109</v>
      </c>
      <c r="N3899" s="578">
        <v>0.35952396721889551</v>
      </c>
      <c r="O3899" s="578">
        <v>9.3678052362520213E-3</v>
      </c>
      <c r="P3899" s="578">
        <v>4.5955943295593844</v>
      </c>
      <c r="Q3899" s="578">
        <v>945.16939798990848</v>
      </c>
      <c r="R3899" s="578">
        <v>0.79768065050787551</v>
      </c>
      <c r="S3899" s="578">
        <v>0.33523196587338977</v>
      </c>
      <c r="T3899" s="578">
        <v>8.062583826055434E-3</v>
      </c>
      <c r="U3899" s="578">
        <v>5.2461757252337176</v>
      </c>
      <c r="V3899" s="578">
        <v>1098.1752522786426</v>
      </c>
      <c r="W3899" s="578">
        <v>0.80426287862549806</v>
      </c>
      <c r="X3899" s="578">
        <v>0.3595239355539277</v>
      </c>
      <c r="Y3899" s="578">
        <v>9.3678051828949976E-3</v>
      </c>
    </row>
    <row r="3900" spans="1:25" x14ac:dyDescent="0.3">
      <c r="A3900" s="61" t="s">
        <v>6259</v>
      </c>
      <c r="B3900" s="61" t="s">
        <v>2193</v>
      </c>
      <c r="C3900" s="61" t="s">
        <v>38</v>
      </c>
      <c r="D3900" s="36">
        <v>10</v>
      </c>
      <c r="E3900" s="36">
        <v>2012</v>
      </c>
      <c r="F3900" s="578">
        <v>4.2243002342656801</v>
      </c>
      <c r="G3900" s="578">
        <v>874.77399349212601</v>
      </c>
      <c r="H3900" s="578">
        <v>0.73550780765557011</v>
      </c>
      <c r="I3900" s="578">
        <v>0.313230000436306</v>
      </c>
      <c r="J3900" s="578">
        <v>7.4620962889942605E-3</v>
      </c>
      <c r="K3900" s="578">
        <v>4.932965998127953</v>
      </c>
      <c r="L3900" s="578">
        <v>1043.3010368347125</v>
      </c>
      <c r="M3900" s="578">
        <v>0.74224992872526196</v>
      </c>
      <c r="N3900" s="578">
        <v>0.33981709054205556</v>
      </c>
      <c r="O3900" s="578">
        <v>8.89970823967208E-3</v>
      </c>
      <c r="P3900" s="578">
        <v>4.2243004975171052</v>
      </c>
      <c r="Q3900" s="578">
        <v>874.77399349212601</v>
      </c>
      <c r="R3900" s="578">
        <v>0.73550780817943895</v>
      </c>
      <c r="S3900" s="578">
        <v>0.31322999003653701</v>
      </c>
      <c r="T3900" s="578">
        <v>7.4620962889942605E-3</v>
      </c>
      <c r="U3900" s="578">
        <v>4.9329660499145822</v>
      </c>
      <c r="V3900" s="578">
        <v>1043.3010368347125</v>
      </c>
      <c r="W3900" s="578">
        <v>0.74224993400275641</v>
      </c>
      <c r="X3900" s="578">
        <v>0.33981708685557027</v>
      </c>
      <c r="Y3900" s="578">
        <v>8.8997081863150564E-3</v>
      </c>
    </row>
    <row r="3901" spans="1:25" x14ac:dyDescent="0.3">
      <c r="A3901" s="61" t="s">
        <v>6260</v>
      </c>
      <c r="B3901" s="61" t="s">
        <v>2193</v>
      </c>
      <c r="C3901" s="61" t="s">
        <v>38</v>
      </c>
      <c r="D3901" s="36">
        <v>11</v>
      </c>
      <c r="E3901" s="36">
        <v>2012</v>
      </c>
      <c r="F3901" s="578">
        <v>3.8495240794509251</v>
      </c>
      <c r="G3901" s="578">
        <v>802.10430971781341</v>
      </c>
      <c r="H3901" s="578">
        <v>0.67963887786026966</v>
      </c>
      <c r="I3901" s="578">
        <v>0.29323488400162473</v>
      </c>
      <c r="J3901" s="578">
        <v>6.8422082428393535E-3</v>
      </c>
      <c r="K3901" s="578">
        <v>4.6046343656792725</v>
      </c>
      <c r="L3901" s="578">
        <v>980.25941403706577</v>
      </c>
      <c r="M3901" s="578">
        <v>0.68655565183143996</v>
      </c>
      <c r="N3901" s="578">
        <v>0.31992253366236845</v>
      </c>
      <c r="O3901" s="578">
        <v>8.361948236900691E-3</v>
      </c>
      <c r="P3901" s="578">
        <v>3.8495237144258327</v>
      </c>
      <c r="Q3901" s="578">
        <v>802.10430971781341</v>
      </c>
      <c r="R3901" s="578">
        <v>0.67963887681253199</v>
      </c>
      <c r="S3901" s="578">
        <v>0.29323488504936251</v>
      </c>
      <c r="T3901" s="578">
        <v>6.8422081409759477E-3</v>
      </c>
      <c r="U3901" s="578">
        <v>4.6046343655737756</v>
      </c>
      <c r="V3901" s="578">
        <v>980.25941403706577</v>
      </c>
      <c r="W3901" s="578">
        <v>0.68655556372444393</v>
      </c>
      <c r="X3901" s="578">
        <v>0.31992252861770426</v>
      </c>
      <c r="Y3901" s="578">
        <v>8.3619482369006876E-3</v>
      </c>
    </row>
    <row r="3902" spans="1:25" x14ac:dyDescent="0.3">
      <c r="A3902" s="61" t="s">
        <v>6261</v>
      </c>
      <c r="B3902" s="61" t="s">
        <v>2193</v>
      </c>
      <c r="C3902" s="61" t="s">
        <v>38</v>
      </c>
      <c r="D3902" s="36">
        <v>12</v>
      </c>
      <c r="E3902" s="36">
        <v>2012</v>
      </c>
      <c r="F3902" s="578">
        <v>3.54289031273583</v>
      </c>
      <c r="G3902" s="578">
        <v>742.65505409240677</v>
      </c>
      <c r="H3902" s="578">
        <v>0.63392922604301272</v>
      </c>
      <c r="I3902" s="578">
        <v>0.27687589894048853</v>
      </c>
      <c r="J3902" s="578">
        <v>6.3350908579498776E-3</v>
      </c>
      <c r="K3902" s="578">
        <v>4.3334706010245956</v>
      </c>
      <c r="L3902" s="578">
        <v>925.26827939351347</v>
      </c>
      <c r="M3902" s="578">
        <v>0.64085558984273394</v>
      </c>
      <c r="N3902" s="578">
        <v>0.30173361173365226</v>
      </c>
      <c r="O3902" s="578">
        <v>7.8928617634422427E-3</v>
      </c>
      <c r="P3902" s="578">
        <v>3.5428902084289149</v>
      </c>
      <c r="Q3902" s="578">
        <v>742.65505917866972</v>
      </c>
      <c r="R3902" s="578">
        <v>0.63392922421917275</v>
      </c>
      <c r="S3902" s="578">
        <v>0.27687589894048853</v>
      </c>
      <c r="T3902" s="578">
        <v>6.3350909137322199E-3</v>
      </c>
      <c r="U3902" s="578">
        <v>4.3334706007153674</v>
      </c>
      <c r="V3902" s="578">
        <v>925.26827939351347</v>
      </c>
      <c r="W3902" s="578">
        <v>0.64085558230484174</v>
      </c>
      <c r="X3902" s="578">
        <v>0.30173361274258476</v>
      </c>
      <c r="Y3902" s="578">
        <v>7.8928618701562883E-3</v>
      </c>
    </row>
    <row r="3903" spans="1:25" x14ac:dyDescent="0.3">
      <c r="A3903" s="61" t="s">
        <v>6262</v>
      </c>
      <c r="B3903" s="61" t="s">
        <v>2193</v>
      </c>
      <c r="C3903" s="61" t="s">
        <v>38</v>
      </c>
      <c r="D3903" s="36">
        <v>13</v>
      </c>
      <c r="E3903" s="36">
        <v>2012</v>
      </c>
      <c r="F3903" s="578">
        <v>3.2459711576338979</v>
      </c>
      <c r="G3903" s="578">
        <v>682.53771972656227</v>
      </c>
      <c r="H3903" s="578">
        <v>0.5876579532244548</v>
      </c>
      <c r="I3903" s="578">
        <v>0.25593220163136654</v>
      </c>
      <c r="J3903" s="578">
        <v>5.8222692168783327E-3</v>
      </c>
      <c r="K3903" s="578">
        <v>4.055689697515235</v>
      </c>
      <c r="L3903" s="578">
        <v>866.27065849304154</v>
      </c>
      <c r="M3903" s="578">
        <v>0.59466870806257521</v>
      </c>
      <c r="N3903" s="578">
        <v>0.27901807885306545</v>
      </c>
      <c r="O3903" s="578">
        <v>7.3895935541562052E-3</v>
      </c>
      <c r="P3903" s="578">
        <v>3.2459712119586248</v>
      </c>
      <c r="Q3903" s="578">
        <v>682.53771972656227</v>
      </c>
      <c r="R3903" s="578">
        <v>0.5876579495185672</v>
      </c>
      <c r="S3903" s="578">
        <v>0.25593220007916201</v>
      </c>
      <c r="T3903" s="578">
        <v>5.8222692168783327E-3</v>
      </c>
      <c r="U3903" s="578">
        <v>4.0556900623851053</v>
      </c>
      <c r="V3903" s="578">
        <v>866.27065340677859</v>
      </c>
      <c r="W3903" s="578">
        <v>0.59466868217956848</v>
      </c>
      <c r="X3903" s="578">
        <v>0.279018036400278</v>
      </c>
      <c r="Y3903" s="578">
        <v>7.3895935007991824E-3</v>
      </c>
    </row>
    <row r="3904" spans="1:25" x14ac:dyDescent="0.3">
      <c r="A3904" s="61" t="s">
        <v>6263</v>
      </c>
      <c r="B3904" s="61" t="s">
        <v>2193</v>
      </c>
      <c r="C3904" s="61" t="s">
        <v>38</v>
      </c>
      <c r="D3904" s="36">
        <v>14</v>
      </c>
      <c r="E3904" s="36">
        <v>2012</v>
      </c>
      <c r="F3904" s="578">
        <v>3.3046560026365679</v>
      </c>
      <c r="G3904" s="578">
        <v>687.66278076171795</v>
      </c>
      <c r="H3904" s="578">
        <v>0.54543628772565445</v>
      </c>
      <c r="I3904" s="578">
        <v>0.23967398509072749</v>
      </c>
      <c r="J3904" s="578">
        <v>5.8659980374310746E-3</v>
      </c>
      <c r="K3904" s="578">
        <v>4.089181195885125</v>
      </c>
      <c r="L3904" s="578">
        <v>864.33571434020951</v>
      </c>
      <c r="M3904" s="578">
        <v>0.55275656220813552</v>
      </c>
      <c r="N3904" s="578">
        <v>0.26090122611882727</v>
      </c>
      <c r="O3904" s="578">
        <v>7.3730938383960113E-3</v>
      </c>
      <c r="P3904" s="578">
        <v>3.3046561068937645</v>
      </c>
      <c r="Q3904" s="578">
        <v>687.66278076171795</v>
      </c>
      <c r="R3904" s="578">
        <v>0.54543629765976198</v>
      </c>
      <c r="S3904" s="578">
        <v>0.23967398672054199</v>
      </c>
      <c r="T3904" s="578">
        <v>5.8659980374310746E-3</v>
      </c>
      <c r="U3904" s="578">
        <v>4.0891811959384778</v>
      </c>
      <c r="V3904" s="578">
        <v>864.33570925394656</v>
      </c>
      <c r="W3904" s="578">
        <v>0.55275653737286701</v>
      </c>
      <c r="X3904" s="578">
        <v>0.26090121191615823</v>
      </c>
      <c r="Y3904" s="578">
        <v>7.3730937874643097E-3</v>
      </c>
    </row>
    <row r="3905" spans="1:25" x14ac:dyDescent="0.3">
      <c r="A3905" s="61" t="s">
        <v>6264</v>
      </c>
      <c r="B3905" s="61" t="s">
        <v>2193</v>
      </c>
      <c r="C3905" s="61" t="s">
        <v>38</v>
      </c>
      <c r="D3905" s="36">
        <v>15</v>
      </c>
      <c r="E3905" s="36">
        <v>2012</v>
      </c>
      <c r="F3905" s="578">
        <v>3.3802550852694</v>
      </c>
      <c r="G3905" s="578">
        <v>696.64572397867767</v>
      </c>
      <c r="H3905" s="578">
        <v>0.50905211048666343</v>
      </c>
      <c r="I3905" s="578">
        <v>0.22590310716380624</v>
      </c>
      <c r="J3905" s="578">
        <v>5.9426284860819526E-3</v>
      </c>
      <c r="K3905" s="578">
        <v>4.1343739853897779</v>
      </c>
      <c r="L3905" s="578">
        <v>865.87284088134743</v>
      </c>
      <c r="M3905" s="578">
        <v>0.51638336084821823</v>
      </c>
      <c r="N3905" s="578">
        <v>0.24567511712666551</v>
      </c>
      <c r="O3905" s="578">
        <v>7.3862111797401032E-3</v>
      </c>
      <c r="P3905" s="578">
        <v>3.3802549810134175</v>
      </c>
      <c r="Q3905" s="578">
        <v>696.64572397867767</v>
      </c>
      <c r="R3905" s="578">
        <v>0.50905211048666343</v>
      </c>
      <c r="S3905" s="578">
        <v>0.22590310716380627</v>
      </c>
      <c r="T3905" s="578">
        <v>5.9426284860819526E-3</v>
      </c>
      <c r="U3905" s="578">
        <v>4.1343738810295019</v>
      </c>
      <c r="V3905" s="578">
        <v>865.87284088134743</v>
      </c>
      <c r="W3905" s="578">
        <v>0.51638334393889296</v>
      </c>
      <c r="X3905" s="578">
        <v>0.24567511450732074</v>
      </c>
      <c r="Y3905" s="578">
        <v>7.3862111845907404E-3</v>
      </c>
    </row>
    <row r="3906" spans="1:25" x14ac:dyDescent="0.3">
      <c r="A3906" s="580" t="s">
        <v>6265</v>
      </c>
      <c r="B3906" s="580" t="s">
        <v>2193</v>
      </c>
      <c r="C3906" s="580" t="s">
        <v>38</v>
      </c>
      <c r="D3906" s="581">
        <v>16</v>
      </c>
      <c r="E3906" s="581">
        <v>2012</v>
      </c>
      <c r="F3906" s="582">
        <v>3.58542634605449</v>
      </c>
      <c r="G3906" s="582">
        <v>730.13873672485295</v>
      </c>
      <c r="H3906" s="582">
        <v>0.47753224054273796</v>
      </c>
      <c r="I3906" s="582">
        <v>0.214794759638607</v>
      </c>
      <c r="J3906" s="582">
        <v>6.2283432052936327E-3</v>
      </c>
      <c r="K3906" s="582">
        <v>4.30322813035915</v>
      </c>
      <c r="L3906" s="582">
        <v>891.16563224792435</v>
      </c>
      <c r="M3906" s="582">
        <v>0.48492842379103673</v>
      </c>
      <c r="N3906" s="582">
        <v>0.23332400084473126</v>
      </c>
      <c r="O3906" s="582">
        <v>7.601970913431913E-3</v>
      </c>
      <c r="P3906" s="582">
        <v>3.5854263469858103</v>
      </c>
      <c r="Q3906" s="582">
        <v>730.13873672485295</v>
      </c>
      <c r="R3906" s="582">
        <v>0.47753224582023246</v>
      </c>
      <c r="S3906" s="582">
        <v>0.21479475106267851</v>
      </c>
      <c r="T3906" s="582">
        <v>6.2283432586506555E-3</v>
      </c>
      <c r="U3906" s="582">
        <v>4.3032282867158429</v>
      </c>
      <c r="V3906" s="582">
        <v>891.16563224792435</v>
      </c>
      <c r="W3906" s="582">
        <v>0.4849283264678278</v>
      </c>
      <c r="X3906" s="582">
        <v>0.233323998749256</v>
      </c>
      <c r="Y3906" s="582">
        <v>7.6019709667889349E-3</v>
      </c>
    </row>
    <row r="3907" spans="1:25" x14ac:dyDescent="0.3">
      <c r="A3907" s="61" t="s">
        <v>6266</v>
      </c>
      <c r="B3907" s="61" t="s">
        <v>2193</v>
      </c>
      <c r="C3907" s="61" t="s">
        <v>38</v>
      </c>
      <c r="D3907" s="36">
        <v>1</v>
      </c>
      <c r="E3907" s="36">
        <v>2020</v>
      </c>
      <c r="F3907" s="578">
        <v>13.289242759919276</v>
      </c>
      <c r="G3907" s="578">
        <v>7695.33445994059</v>
      </c>
      <c r="H3907" s="578">
        <v>1.9857425174753449</v>
      </c>
      <c r="I3907" s="578">
        <v>0.6755569822465376</v>
      </c>
      <c r="J3907" s="578">
        <v>6.6735143889672999E-2</v>
      </c>
      <c r="K3907" s="578">
        <v>13.419607140397874</v>
      </c>
      <c r="L3907" s="578">
        <v>7762.7497558593695</v>
      </c>
      <c r="M3907" s="578">
        <v>1.9912563658047726</v>
      </c>
      <c r="N3907" s="578">
        <v>0.67884799341360702</v>
      </c>
      <c r="O3907" s="578">
        <v>6.7319785632813919E-2</v>
      </c>
      <c r="P3907" s="578">
        <v>13.289243276090275</v>
      </c>
      <c r="Q3907" s="578">
        <v>7695.3343022664349</v>
      </c>
      <c r="R3907" s="578">
        <v>1.9857425148365975</v>
      </c>
      <c r="S3907" s="578">
        <v>0.67555699280152681</v>
      </c>
      <c r="T3907" s="578">
        <v>6.67351443553343E-2</v>
      </c>
      <c r="U3907" s="578">
        <v>13.4196081835325</v>
      </c>
      <c r="V3907" s="578">
        <v>7762.7497558593695</v>
      </c>
      <c r="W3907" s="578">
        <v>1.9912563642331675</v>
      </c>
      <c r="X3907" s="578">
        <v>0.67884800365815545</v>
      </c>
      <c r="Y3907" s="578">
        <v>6.7319785632813919E-2</v>
      </c>
    </row>
    <row r="3908" spans="1:25" x14ac:dyDescent="0.3">
      <c r="A3908" s="61" t="s">
        <v>6267</v>
      </c>
      <c r="B3908" s="61" t="s">
        <v>2193</v>
      </c>
      <c r="C3908" s="61" t="s">
        <v>38</v>
      </c>
      <c r="D3908" s="36">
        <v>2</v>
      </c>
      <c r="E3908" s="36">
        <v>2020</v>
      </c>
      <c r="F3908" s="578">
        <v>6.1695211052732049</v>
      </c>
      <c r="G3908" s="578">
        <v>3709.6180890401147</v>
      </c>
      <c r="H3908" s="578">
        <v>1.0578570253370925</v>
      </c>
      <c r="I3908" s="578">
        <v>0.33139000833034499</v>
      </c>
      <c r="J3908" s="578">
        <v>3.2170385578259152E-2</v>
      </c>
      <c r="K3908" s="578">
        <v>6.3342246565553015</v>
      </c>
      <c r="L3908" s="578">
        <v>3795.6755650838177</v>
      </c>
      <c r="M3908" s="578">
        <v>1.0666775912007576</v>
      </c>
      <c r="N3908" s="578">
        <v>0.33540900051593697</v>
      </c>
      <c r="O3908" s="578">
        <v>3.29166875647691E-2</v>
      </c>
      <c r="P3908" s="578">
        <v>6.1695209490183744</v>
      </c>
      <c r="Q3908" s="578">
        <v>3709.6180877685501</v>
      </c>
      <c r="R3908" s="578">
        <v>1.0578570057599126</v>
      </c>
      <c r="S3908" s="578">
        <v>0.33139000833034499</v>
      </c>
      <c r="T3908" s="578">
        <v>3.2170386616295774E-2</v>
      </c>
      <c r="U3908" s="578">
        <v>6.3342243433714103</v>
      </c>
      <c r="V3908" s="578">
        <v>3795.6755650838177</v>
      </c>
      <c r="W3908" s="578">
        <v>1.0666775552866301</v>
      </c>
      <c r="X3908" s="578">
        <v>0.33540900051593697</v>
      </c>
      <c r="Y3908" s="578">
        <v>3.29166875647691E-2</v>
      </c>
    </row>
    <row r="3909" spans="1:25" x14ac:dyDescent="0.3">
      <c r="A3909" s="61" t="s">
        <v>6268</v>
      </c>
      <c r="B3909" s="61" t="s">
        <v>2193</v>
      </c>
      <c r="C3909" s="61" t="s">
        <v>38</v>
      </c>
      <c r="D3909" s="36">
        <v>3</v>
      </c>
      <c r="E3909" s="36">
        <v>2020</v>
      </c>
      <c r="F3909" s="578">
        <v>3.4571091736518875</v>
      </c>
      <c r="G3909" s="578">
        <v>2109.2338498433373</v>
      </c>
      <c r="H3909" s="578">
        <v>0.55969056554992325</v>
      </c>
      <c r="I3909" s="578">
        <v>0.17725658207200448</v>
      </c>
      <c r="J3909" s="578">
        <v>1.8291623816670176E-2</v>
      </c>
      <c r="K3909" s="578">
        <v>3.5147505176579799</v>
      </c>
      <c r="L3909" s="578">
        <v>2137.2891540527298</v>
      </c>
      <c r="M3909" s="578">
        <v>0.56389944693849703</v>
      </c>
      <c r="N3909" s="578">
        <v>0.17870002627993575</v>
      </c>
      <c r="O3909" s="578">
        <v>1.8534922952918899E-2</v>
      </c>
      <c r="P3909" s="578">
        <v>3.4571091711683599</v>
      </c>
      <c r="Q3909" s="578">
        <v>2109.2338498433373</v>
      </c>
      <c r="R3909" s="578">
        <v>0.55969055174015581</v>
      </c>
      <c r="S3909" s="578">
        <v>0.17725658533163349</v>
      </c>
      <c r="T3909" s="578">
        <v>1.8291623816670176E-2</v>
      </c>
      <c r="U3909" s="578">
        <v>3.5147502567306148</v>
      </c>
      <c r="V3909" s="578">
        <v>2137.2891540527298</v>
      </c>
      <c r="W3909" s="578">
        <v>0.56389944431915218</v>
      </c>
      <c r="X3909" s="578">
        <v>0.17870002375760399</v>
      </c>
      <c r="Y3909" s="578">
        <v>1.8534922952918899E-2</v>
      </c>
    </row>
    <row r="3910" spans="1:25" x14ac:dyDescent="0.3">
      <c r="A3910" s="61" t="s">
        <v>6269</v>
      </c>
      <c r="B3910" s="61" t="s">
        <v>2193</v>
      </c>
      <c r="C3910" s="61" t="s">
        <v>38</v>
      </c>
      <c r="D3910" s="36">
        <v>4</v>
      </c>
      <c r="E3910" s="36">
        <v>2020</v>
      </c>
      <c r="F3910" s="578">
        <v>2.6480765525629901</v>
      </c>
      <c r="G3910" s="578">
        <v>1644.4981206258076</v>
      </c>
      <c r="H3910" s="578">
        <v>0.40767523411583723</v>
      </c>
      <c r="I3910" s="578">
        <v>0.13002246249622301</v>
      </c>
      <c r="J3910" s="578">
        <v>1.4261642645578774E-2</v>
      </c>
      <c r="K3910" s="578">
        <v>2.7016602173316575</v>
      </c>
      <c r="L3910" s="578">
        <v>1674.5793940226176</v>
      </c>
      <c r="M3910" s="578">
        <v>0.41114500435651224</v>
      </c>
      <c r="N3910" s="578">
        <v>0.13254180183866951</v>
      </c>
      <c r="O3910" s="578">
        <v>1.4522487578991125E-2</v>
      </c>
      <c r="P3910" s="578">
        <v>2.6480765526678898</v>
      </c>
      <c r="Q3910" s="578">
        <v>1644.4981206258076</v>
      </c>
      <c r="R3910" s="578">
        <v>0.40767523944183848</v>
      </c>
      <c r="S3910" s="578">
        <v>0.13002246230219749</v>
      </c>
      <c r="T3910" s="578">
        <v>1.4261642645578774E-2</v>
      </c>
      <c r="U3910" s="578">
        <v>2.7016601130247424</v>
      </c>
      <c r="V3910" s="578">
        <v>1674.5793940226176</v>
      </c>
      <c r="W3910" s="578">
        <v>0.41114501443128848</v>
      </c>
      <c r="X3910" s="578">
        <v>0.13254179432988122</v>
      </c>
      <c r="Y3910" s="578">
        <v>1.4522487578991125E-2</v>
      </c>
    </row>
    <row r="3911" spans="1:25" x14ac:dyDescent="0.3">
      <c r="A3911" s="61" t="s">
        <v>6270</v>
      </c>
      <c r="B3911" s="61" t="s">
        <v>2193</v>
      </c>
      <c r="C3911" s="61" t="s">
        <v>38</v>
      </c>
      <c r="D3911" s="36">
        <v>5</v>
      </c>
      <c r="E3911" s="36">
        <v>2020</v>
      </c>
      <c r="F3911" s="578">
        <v>2.1752521560513975</v>
      </c>
      <c r="G3911" s="578">
        <v>1386.080197652175</v>
      </c>
      <c r="H3911" s="578">
        <v>0.32641267255530648</v>
      </c>
      <c r="I3911" s="578">
        <v>0.10620730508041225</v>
      </c>
      <c r="J3911" s="578">
        <v>1.2020597923158925E-2</v>
      </c>
      <c r="K3911" s="578">
        <v>2.2481799663849675</v>
      </c>
      <c r="L3911" s="578">
        <v>1432.4046255747398</v>
      </c>
      <c r="M3911" s="578">
        <v>0.32990358910562101</v>
      </c>
      <c r="N3911" s="578">
        <v>0.10910275341787624</v>
      </c>
      <c r="O3911" s="578">
        <v>1.2422299953565575E-2</v>
      </c>
      <c r="P3911" s="578">
        <v>2.1752523123523075</v>
      </c>
      <c r="Q3911" s="578">
        <v>1386.080197652175</v>
      </c>
      <c r="R3911" s="578">
        <v>0.32641267289485126</v>
      </c>
      <c r="S3911" s="578">
        <v>0.10620730653560376</v>
      </c>
      <c r="T3911" s="578">
        <v>1.2020597923158925E-2</v>
      </c>
      <c r="U3911" s="578">
        <v>2.2481801226385825</v>
      </c>
      <c r="V3911" s="578">
        <v>1432.4046770731525</v>
      </c>
      <c r="W3911" s="578">
        <v>0.32990359915614398</v>
      </c>
      <c r="X3911" s="578">
        <v>0.10910275198208751</v>
      </c>
      <c r="Y3911" s="578">
        <v>1.2422299953565575E-2</v>
      </c>
    </row>
    <row r="3912" spans="1:25" x14ac:dyDescent="0.3">
      <c r="A3912" s="61" t="s">
        <v>6271</v>
      </c>
      <c r="B3912" s="61" t="s">
        <v>2193</v>
      </c>
      <c r="C3912" s="61" t="s">
        <v>38</v>
      </c>
      <c r="D3912" s="36">
        <v>6</v>
      </c>
      <c r="E3912" s="36">
        <v>2020</v>
      </c>
      <c r="F3912" s="578">
        <v>1.90122449012081</v>
      </c>
      <c r="G3912" s="578">
        <v>1231.459697723385</v>
      </c>
      <c r="H3912" s="578">
        <v>0.27082988409286651</v>
      </c>
      <c r="I3912" s="578">
        <v>9.1632152946355391E-2</v>
      </c>
      <c r="J3912" s="578">
        <v>1.0679580368256773E-2</v>
      </c>
      <c r="K3912" s="578">
        <v>1.9922508894781701</v>
      </c>
      <c r="L3912" s="578">
        <v>1294.8720728556277</v>
      </c>
      <c r="M3912" s="578">
        <v>0.27427086269502349</v>
      </c>
      <c r="N3912" s="578">
        <v>9.4748021549700384E-2</v>
      </c>
      <c r="O3912" s="578">
        <v>1.122950306550285E-2</v>
      </c>
      <c r="P3912" s="578">
        <v>1.9012243866967125</v>
      </c>
      <c r="Q3912" s="578">
        <v>1231.459697723385</v>
      </c>
      <c r="R3912" s="578">
        <v>0.27082988449789447</v>
      </c>
      <c r="S3912" s="578">
        <v>9.16321489688319E-2</v>
      </c>
      <c r="T3912" s="578">
        <v>1.0679580368256773E-2</v>
      </c>
      <c r="U3912" s="578">
        <v>1.9922508906198926</v>
      </c>
      <c r="V3912" s="578">
        <v>1294.8720728556277</v>
      </c>
      <c r="W3912" s="578">
        <v>0.27427086203291101</v>
      </c>
      <c r="X3912" s="578">
        <v>9.4748015263273019E-2</v>
      </c>
      <c r="Y3912" s="578">
        <v>1.1229502546484549E-2</v>
      </c>
    </row>
    <row r="3913" spans="1:25" x14ac:dyDescent="0.3">
      <c r="A3913" s="61" t="s">
        <v>6272</v>
      </c>
      <c r="B3913" s="61" t="s">
        <v>2193</v>
      </c>
      <c r="C3913" s="61" t="s">
        <v>38</v>
      </c>
      <c r="D3913" s="36">
        <v>7</v>
      </c>
      <c r="E3913" s="36">
        <v>2020</v>
      </c>
      <c r="F3913" s="578">
        <v>1.7325906191842149</v>
      </c>
      <c r="G3913" s="578">
        <v>1132.9105326334575</v>
      </c>
      <c r="H3913" s="578">
        <v>0.23623467160844752</v>
      </c>
      <c r="I3913" s="578">
        <v>8.2712595525663318E-2</v>
      </c>
      <c r="J3913" s="578">
        <v>9.8250284208915989E-3</v>
      </c>
      <c r="K3913" s="578">
        <v>1.8515498952941274</v>
      </c>
      <c r="L3913" s="578">
        <v>1223.0345789591424</v>
      </c>
      <c r="M3913" s="578">
        <v>0.23964003943789625</v>
      </c>
      <c r="N3913" s="578">
        <v>8.6294521111994926E-2</v>
      </c>
      <c r="O3913" s="578">
        <v>1.0606581180278801E-2</v>
      </c>
      <c r="P3913" s="578">
        <v>1.7325908284219576</v>
      </c>
      <c r="Q3913" s="578">
        <v>1132.9105326334575</v>
      </c>
      <c r="R3913" s="578">
        <v>0.23623465044268674</v>
      </c>
      <c r="S3913" s="578">
        <v>8.2712597097270149E-2</v>
      </c>
      <c r="T3913" s="578">
        <v>9.8250284208915989E-3</v>
      </c>
      <c r="U3913" s="578">
        <v>1.8515499996022551</v>
      </c>
      <c r="V3913" s="578">
        <v>1223.0345789591424</v>
      </c>
      <c r="W3913" s="578">
        <v>0.23964003918323801</v>
      </c>
      <c r="X3913" s="578">
        <v>8.6294515873305472E-2</v>
      </c>
      <c r="Y3913" s="578">
        <v>1.0606581180278801E-2</v>
      </c>
    </row>
    <row r="3914" spans="1:25" x14ac:dyDescent="0.3">
      <c r="A3914" s="61" t="s">
        <v>6273</v>
      </c>
      <c r="B3914" s="61" t="s">
        <v>2193</v>
      </c>
      <c r="C3914" s="61" t="s">
        <v>38</v>
      </c>
      <c r="D3914" s="36">
        <v>8</v>
      </c>
      <c r="E3914" s="36">
        <v>2020</v>
      </c>
      <c r="F3914" s="578">
        <v>1.5065591012859474</v>
      </c>
      <c r="G3914" s="578">
        <v>976.71758715311421</v>
      </c>
      <c r="H3914" s="578">
        <v>0.212455558876778</v>
      </c>
      <c r="I3914" s="578">
        <v>7.2281968605238903E-2</v>
      </c>
      <c r="J3914" s="578">
        <v>8.4704835511123077E-3</v>
      </c>
      <c r="K3914" s="578">
        <v>1.6546117720705875</v>
      </c>
      <c r="L3914" s="578">
        <v>1096.3272972106899</v>
      </c>
      <c r="M3914" s="578">
        <v>0.2159407180345925</v>
      </c>
      <c r="N3914" s="578">
        <v>7.6864098363633532E-2</v>
      </c>
      <c r="O3914" s="578">
        <v>9.5077598816714921E-3</v>
      </c>
      <c r="P3914" s="578">
        <v>1.506558945412805</v>
      </c>
      <c r="Q3914" s="578">
        <v>976.71759223937727</v>
      </c>
      <c r="R3914" s="578">
        <v>0.2124555368694315</v>
      </c>
      <c r="S3914" s="578">
        <v>7.2281970176845747E-2</v>
      </c>
      <c r="T3914" s="578">
        <v>8.4704834540995401E-3</v>
      </c>
      <c r="U3914" s="578">
        <v>1.6546117725850575</v>
      </c>
      <c r="V3914" s="578">
        <v>1096.3273493448851</v>
      </c>
      <c r="W3914" s="578">
        <v>0.21594071256792299</v>
      </c>
      <c r="X3914" s="578">
        <v>7.6864096840533039E-2</v>
      </c>
      <c r="Y3914" s="578">
        <v>9.5077598234638554E-3</v>
      </c>
    </row>
    <row r="3915" spans="1:25" x14ac:dyDescent="0.3">
      <c r="A3915" s="61" t="s">
        <v>6274</v>
      </c>
      <c r="B3915" s="61" t="s">
        <v>2193</v>
      </c>
      <c r="C3915" s="61" t="s">
        <v>38</v>
      </c>
      <c r="D3915" s="36">
        <v>9</v>
      </c>
      <c r="E3915" s="36">
        <v>2020</v>
      </c>
      <c r="F3915" s="578">
        <v>1.3746633155445376</v>
      </c>
      <c r="G3915" s="578">
        <v>893.98032760620072</v>
      </c>
      <c r="H3915" s="578">
        <v>0.19307499625332</v>
      </c>
      <c r="I3915" s="578">
        <v>6.6644123231526423E-2</v>
      </c>
      <c r="J3915" s="578">
        <v>7.7529284923608978E-3</v>
      </c>
      <c r="K3915" s="578">
        <v>1.5488093250875501</v>
      </c>
      <c r="L3915" s="578">
        <v>1039.1592953999809</v>
      </c>
      <c r="M3915" s="578">
        <v>0.19710202318674375</v>
      </c>
      <c r="N3915" s="578">
        <v>7.2021920175757231E-2</v>
      </c>
      <c r="O3915" s="578">
        <v>9.0119497714719367E-3</v>
      </c>
      <c r="P3915" s="578">
        <v>1.3746633148612049</v>
      </c>
      <c r="Q3915" s="578">
        <v>893.98033301035525</v>
      </c>
      <c r="R3915" s="578">
        <v>0.193075001239776</v>
      </c>
      <c r="S3915" s="578">
        <v>6.6644121659919578E-2</v>
      </c>
      <c r="T3915" s="578">
        <v>7.7529285457179206E-3</v>
      </c>
      <c r="U3915" s="578">
        <v>1.5488091685750325</v>
      </c>
      <c r="V3915" s="578">
        <v>1039.1592953999809</v>
      </c>
      <c r="W3915" s="578">
        <v>0.19710202296846474</v>
      </c>
      <c r="X3915" s="578">
        <v>7.2021915460936697E-2</v>
      </c>
      <c r="Y3915" s="578">
        <v>9.0119497714719367E-3</v>
      </c>
    </row>
    <row r="3916" spans="1:25" x14ac:dyDescent="0.3">
      <c r="A3916" s="61" t="s">
        <v>6275</v>
      </c>
      <c r="B3916" s="61" t="s">
        <v>2193</v>
      </c>
      <c r="C3916" s="61" t="s">
        <v>38</v>
      </c>
      <c r="D3916" s="36">
        <v>10</v>
      </c>
      <c r="E3916" s="36">
        <v>2020</v>
      </c>
      <c r="F3916" s="578">
        <v>1.26976216120783</v>
      </c>
      <c r="G3916" s="578">
        <v>827.67252159118596</v>
      </c>
      <c r="H3916" s="578">
        <v>0.17779930423178725</v>
      </c>
      <c r="I3916" s="578">
        <v>6.2207953422330271E-2</v>
      </c>
      <c r="J3916" s="578">
        <v>7.1778675677099529E-3</v>
      </c>
      <c r="K3916" s="578">
        <v>1.4578794721928674</v>
      </c>
      <c r="L3916" s="578">
        <v>987.52966117858671</v>
      </c>
      <c r="M3916" s="578">
        <v>0.18216620266321074</v>
      </c>
      <c r="N3916" s="578">
        <v>6.8070987705141278E-2</v>
      </c>
      <c r="O3916" s="578">
        <v>8.5641806411634481E-3</v>
      </c>
      <c r="P3916" s="578">
        <v>1.2697619519713026</v>
      </c>
      <c r="Q3916" s="578">
        <v>827.67252159118596</v>
      </c>
      <c r="R3916" s="578">
        <v>0.17779930438700747</v>
      </c>
      <c r="S3916" s="578">
        <v>6.2207950802985551E-2</v>
      </c>
      <c r="T3916" s="578">
        <v>7.1778674609959073E-3</v>
      </c>
      <c r="U3916" s="578">
        <v>1.4578794200654823</v>
      </c>
      <c r="V3916" s="578">
        <v>987.52966117858671</v>
      </c>
      <c r="W3916" s="578">
        <v>0.1821662023964255</v>
      </c>
      <c r="X3916" s="578">
        <v>6.8070986657403382E-2</v>
      </c>
      <c r="Y3916" s="578">
        <v>8.5641807381762157E-3</v>
      </c>
    </row>
    <row r="3917" spans="1:25" x14ac:dyDescent="0.3">
      <c r="A3917" s="61" t="s">
        <v>6276</v>
      </c>
      <c r="B3917" s="61" t="s">
        <v>2193</v>
      </c>
      <c r="C3917" s="61" t="s">
        <v>38</v>
      </c>
      <c r="D3917" s="36">
        <v>11</v>
      </c>
      <c r="E3917" s="36">
        <v>2020</v>
      </c>
      <c r="F3917" s="578">
        <v>1.1671113033207752</v>
      </c>
      <c r="G3917" s="578">
        <v>758.77686246236101</v>
      </c>
      <c r="H3917" s="578">
        <v>0.16394317235972225</v>
      </c>
      <c r="I3917" s="578">
        <v>5.8247498644050155E-2</v>
      </c>
      <c r="J3917" s="578">
        <v>6.5803907976563327E-3</v>
      </c>
      <c r="K3917" s="578">
        <v>1.36603771733977</v>
      </c>
      <c r="L3917" s="578">
        <v>927.7586917877195</v>
      </c>
      <c r="M3917" s="578">
        <v>0.16854362281204227</v>
      </c>
      <c r="N3917" s="578">
        <v>6.4117205387446946E-2</v>
      </c>
      <c r="O3917" s="578">
        <v>8.0458375838740378E-3</v>
      </c>
      <c r="P3917" s="578">
        <v>1.1671112511388175</v>
      </c>
      <c r="Q3917" s="578">
        <v>758.77686246236101</v>
      </c>
      <c r="R3917" s="578">
        <v>0.16394317251494275</v>
      </c>
      <c r="S3917" s="578">
        <v>5.8247499691788052E-2</v>
      </c>
      <c r="T3917" s="578">
        <v>6.5803907976563327E-3</v>
      </c>
      <c r="U3917" s="578">
        <v>1.3660375086834948</v>
      </c>
      <c r="V3917" s="578">
        <v>927.7586917877195</v>
      </c>
      <c r="W3917" s="578">
        <v>0.16854362249675076</v>
      </c>
      <c r="X3917" s="578">
        <v>6.4117204339709077E-2</v>
      </c>
      <c r="Y3917" s="578">
        <v>8.0458376372310597E-3</v>
      </c>
    </row>
    <row r="3918" spans="1:25" x14ac:dyDescent="0.3">
      <c r="A3918" s="61" t="s">
        <v>6277</v>
      </c>
      <c r="B3918" s="61" t="s">
        <v>2193</v>
      </c>
      <c r="C3918" s="61" t="s">
        <v>38</v>
      </c>
      <c r="D3918" s="36">
        <v>12</v>
      </c>
      <c r="E3918" s="36">
        <v>2020</v>
      </c>
      <c r="F3918" s="578">
        <v>1.0831234183703251</v>
      </c>
      <c r="G3918" s="578">
        <v>702.40936533609988</v>
      </c>
      <c r="H3918" s="578">
        <v>0.152607495229555</v>
      </c>
      <c r="I3918" s="578">
        <v>5.5007196303146502E-2</v>
      </c>
      <c r="J3918" s="578">
        <v>6.0915617650607549E-3</v>
      </c>
      <c r="K3918" s="578">
        <v>1.2901165072738225</v>
      </c>
      <c r="L3918" s="578">
        <v>875.61899312337198</v>
      </c>
      <c r="M3918" s="578">
        <v>0.15731936659722101</v>
      </c>
      <c r="N3918" s="578">
        <v>6.0461894026957404E-2</v>
      </c>
      <c r="O3918" s="578">
        <v>7.5936717524503631E-3</v>
      </c>
      <c r="P3918" s="578">
        <v>1.0831233404543714</v>
      </c>
      <c r="Q3918" s="578">
        <v>702.40936533609988</v>
      </c>
      <c r="R3918" s="578">
        <v>0.152607494968833</v>
      </c>
      <c r="S3918" s="578">
        <v>5.5007196807612901E-2</v>
      </c>
      <c r="T3918" s="578">
        <v>6.0915617650607549E-3</v>
      </c>
      <c r="U3918" s="578">
        <v>1.2901163501968125</v>
      </c>
      <c r="V3918" s="578">
        <v>875.61899312337198</v>
      </c>
      <c r="W3918" s="578">
        <v>0.15731937657619624</v>
      </c>
      <c r="X3918" s="578">
        <v>6.0461889312136877E-2</v>
      </c>
      <c r="Y3918" s="578">
        <v>7.5936717524503631E-3</v>
      </c>
    </row>
    <row r="3919" spans="1:25" x14ac:dyDescent="0.3">
      <c r="A3919" s="61" t="s">
        <v>6278</v>
      </c>
      <c r="B3919" s="61" t="s">
        <v>2193</v>
      </c>
      <c r="C3919" s="61" t="s">
        <v>38</v>
      </c>
      <c r="D3919" s="36">
        <v>13</v>
      </c>
      <c r="E3919" s="36">
        <v>2020</v>
      </c>
      <c r="F3919" s="578">
        <v>0.99632752013894776</v>
      </c>
      <c r="G3919" s="578">
        <v>645.18966992696073</v>
      </c>
      <c r="H3919" s="578">
        <v>0.14123572465299075</v>
      </c>
      <c r="I3919" s="578">
        <v>5.0835501926485428E-2</v>
      </c>
      <c r="J3919" s="578">
        <v>5.5953576738829672E-3</v>
      </c>
      <c r="K3919" s="578">
        <v>1.2078268380531223</v>
      </c>
      <c r="L3919" s="578">
        <v>819.47850354512525</v>
      </c>
      <c r="M3919" s="578">
        <v>0.14600996578640923</v>
      </c>
      <c r="N3919" s="578">
        <v>5.58871945443873E-2</v>
      </c>
      <c r="O3919" s="578">
        <v>7.1068260003812542E-3</v>
      </c>
      <c r="P3919" s="578">
        <v>0.99632748291726747</v>
      </c>
      <c r="Q3919" s="578">
        <v>645.18966992696073</v>
      </c>
      <c r="R3919" s="578">
        <v>0.14123572507257098</v>
      </c>
      <c r="S3919" s="578">
        <v>5.0835503498092224E-2</v>
      </c>
      <c r="T3919" s="578">
        <v>5.5953577248146723E-3</v>
      </c>
      <c r="U3919" s="578">
        <v>1.2078266293583475</v>
      </c>
      <c r="V3919" s="578">
        <v>819.47849845886208</v>
      </c>
      <c r="W3919" s="578">
        <v>0.14600996681474473</v>
      </c>
      <c r="X3919" s="578">
        <v>5.5887194544387321E-2</v>
      </c>
      <c r="Y3919" s="578">
        <v>7.1068260003812542E-3</v>
      </c>
    </row>
    <row r="3920" spans="1:25" x14ac:dyDescent="0.3">
      <c r="A3920" s="61" t="s">
        <v>6279</v>
      </c>
      <c r="B3920" s="61" t="s">
        <v>2193</v>
      </c>
      <c r="C3920" s="61" t="s">
        <v>38</v>
      </c>
      <c r="D3920" s="36">
        <v>14</v>
      </c>
      <c r="E3920" s="36">
        <v>2020</v>
      </c>
      <c r="F3920" s="578">
        <v>1.0001334331395777</v>
      </c>
      <c r="G3920" s="578">
        <v>649.15650240580203</v>
      </c>
      <c r="H3920" s="578">
        <v>0.13191906920959173</v>
      </c>
      <c r="I3920" s="578">
        <v>4.77804585243575E-2</v>
      </c>
      <c r="J3920" s="578">
        <v>5.629824273152428E-3</v>
      </c>
      <c r="K3920" s="578">
        <v>1.204879878178565</v>
      </c>
      <c r="L3920" s="578">
        <v>816.82624753316202</v>
      </c>
      <c r="M3920" s="578">
        <v>0.1366655703362385</v>
      </c>
      <c r="N3920" s="578">
        <v>5.2399680193047922E-2</v>
      </c>
      <c r="O3920" s="578">
        <v>7.0838845955828776E-3</v>
      </c>
      <c r="P3920" s="578">
        <v>1.000133609433304</v>
      </c>
      <c r="Q3920" s="578">
        <v>649.15649731953897</v>
      </c>
      <c r="R3920" s="578">
        <v>0.13191902698720975</v>
      </c>
      <c r="S3920" s="578">
        <v>4.7780455381143797E-2</v>
      </c>
      <c r="T3920" s="578">
        <v>5.6298243240841331E-3</v>
      </c>
      <c r="U3920" s="578">
        <v>1.2048796695577626</v>
      </c>
      <c r="V3920" s="578">
        <v>816.82624753316202</v>
      </c>
      <c r="W3920" s="578">
        <v>0.13666556992635925</v>
      </c>
      <c r="X3920" s="578">
        <v>5.2399679669178995E-2</v>
      </c>
      <c r="Y3920" s="578">
        <v>7.0838843845801077E-3</v>
      </c>
    </row>
    <row r="3921" spans="1:25" x14ac:dyDescent="0.3">
      <c r="A3921" s="61" t="s">
        <v>6280</v>
      </c>
      <c r="B3921" s="61" t="s">
        <v>2193</v>
      </c>
      <c r="C3921" s="61" t="s">
        <v>38</v>
      </c>
      <c r="D3921" s="36">
        <v>15</v>
      </c>
      <c r="E3921" s="36">
        <v>2020</v>
      </c>
      <c r="F3921" s="578">
        <v>1.0097433588099782</v>
      </c>
      <c r="G3921" s="578">
        <v>656.85277430216399</v>
      </c>
      <c r="H3921" s="578">
        <v>0.12397005251962825</v>
      </c>
      <c r="I3921" s="578">
        <v>4.520979913650075E-2</v>
      </c>
      <c r="J3921" s="578">
        <v>5.6966271416361725E-3</v>
      </c>
      <c r="K3921" s="578">
        <v>1.2064903642606875</v>
      </c>
      <c r="L3921" s="578">
        <v>817.53056971232036</v>
      </c>
      <c r="M3921" s="578">
        <v>0.12860281675481575</v>
      </c>
      <c r="N3921" s="578">
        <v>4.9493099970277343E-2</v>
      </c>
      <c r="O3921" s="578">
        <v>7.0900483430402002E-3</v>
      </c>
      <c r="P3921" s="578">
        <v>1.0097434159162402</v>
      </c>
      <c r="Q3921" s="578">
        <v>656.85276412963799</v>
      </c>
      <c r="R3921" s="578">
        <v>0.1239700525196285</v>
      </c>
      <c r="S3921" s="578">
        <v>4.5209800688705046E-2</v>
      </c>
      <c r="T3921" s="578">
        <v>5.6966270882791497E-3</v>
      </c>
      <c r="U3921" s="578">
        <v>1.2064903121020751</v>
      </c>
      <c r="V3921" s="578">
        <v>817.53056971232036</v>
      </c>
      <c r="W3921" s="578">
        <v>0.12860279085968274</v>
      </c>
      <c r="X3921" s="578">
        <v>4.9493100494146298E-2</v>
      </c>
      <c r="Y3921" s="578">
        <v>7.0900483939719027E-3</v>
      </c>
    </row>
    <row r="3922" spans="1:25" x14ac:dyDescent="0.3">
      <c r="A3922" s="580" t="s">
        <v>6281</v>
      </c>
      <c r="B3922" s="580" t="s">
        <v>2193</v>
      </c>
      <c r="C3922" s="580" t="s">
        <v>38</v>
      </c>
      <c r="D3922" s="581">
        <v>16</v>
      </c>
      <c r="E3922" s="581">
        <v>2020</v>
      </c>
      <c r="F3922" s="582">
        <v>1.0538280087900262</v>
      </c>
      <c r="G3922" s="582">
        <v>687.68548997243226</v>
      </c>
      <c r="H3922" s="582">
        <v>0.11749758063403175</v>
      </c>
      <c r="I3922" s="582">
        <v>4.3229700997471802E-2</v>
      </c>
      <c r="J3922" s="582">
        <v>5.964082738501018E-3</v>
      </c>
      <c r="K3922" s="582">
        <v>1.2409192027441001</v>
      </c>
      <c r="L3922" s="582">
        <v>840.66504001617398</v>
      </c>
      <c r="M3922" s="582">
        <v>0.12201664274713625</v>
      </c>
      <c r="N3922" s="582">
        <v>4.7218703606631551E-2</v>
      </c>
      <c r="O3922" s="582">
        <v>7.2907347300012228E-3</v>
      </c>
      <c r="P3922" s="582">
        <v>1.053827920599963</v>
      </c>
      <c r="Q3922" s="582">
        <v>687.68550554911246</v>
      </c>
      <c r="R3922" s="582">
        <v>0.11749757900785525</v>
      </c>
      <c r="S3922" s="582">
        <v>4.3229701511639455E-2</v>
      </c>
      <c r="T3922" s="582">
        <v>5.964082738501018E-3</v>
      </c>
      <c r="U3922" s="582">
        <v>1.2409190972090627</v>
      </c>
      <c r="V3922" s="582">
        <v>840.66504001617386</v>
      </c>
      <c r="W3922" s="582">
        <v>0.1220166411561265</v>
      </c>
      <c r="X3922" s="582">
        <v>4.7218703082762596E-2</v>
      </c>
      <c r="Y3922" s="582">
        <v>7.2907347833582447E-3</v>
      </c>
    </row>
    <row r="3923" spans="1:25" x14ac:dyDescent="0.3">
      <c r="A3923" s="61" t="s">
        <v>6282</v>
      </c>
      <c r="B3923" s="61" t="s">
        <v>2193</v>
      </c>
      <c r="C3923" s="61" t="s">
        <v>38</v>
      </c>
      <c r="D3923" s="36">
        <v>1</v>
      </c>
      <c r="E3923" s="36">
        <v>2030</v>
      </c>
      <c r="F3923" s="578">
        <v>6.2207040070558497</v>
      </c>
      <c r="G3923" s="578">
        <v>7457.5586446126272</v>
      </c>
      <c r="H3923" s="578">
        <v>0.7950218806557432</v>
      </c>
      <c r="I3923" s="578">
        <v>0.16420910134911501</v>
      </c>
      <c r="J3923" s="578">
        <v>6.4193575410172302E-2</v>
      </c>
      <c r="K3923" s="578">
        <v>6.2847737365832392</v>
      </c>
      <c r="L3923" s="578">
        <v>7522.9019012451154</v>
      </c>
      <c r="M3923" s="578">
        <v>0.79851291889523601</v>
      </c>
      <c r="N3923" s="578">
        <v>0.16500043403357198</v>
      </c>
      <c r="O3923" s="578">
        <v>6.4756050938740331E-2</v>
      </c>
      <c r="P3923" s="578">
        <v>6.2207038977494378</v>
      </c>
      <c r="Q3923" s="578">
        <v>7457.5586446126272</v>
      </c>
      <c r="R3923" s="578">
        <v>0.79502187441054595</v>
      </c>
      <c r="S3923" s="578">
        <v>0.16420910134911501</v>
      </c>
      <c r="T3923" s="578">
        <v>6.4193575410172302E-2</v>
      </c>
      <c r="U3923" s="578">
        <v>6.2847737886854675</v>
      </c>
      <c r="V3923" s="578">
        <v>7522.9019012451154</v>
      </c>
      <c r="W3923" s="578">
        <v>0.79851291837379246</v>
      </c>
      <c r="X3923" s="578">
        <v>0.16500043566338651</v>
      </c>
      <c r="Y3923" s="578">
        <v>6.4756050938740331E-2</v>
      </c>
    </row>
    <row r="3924" spans="1:25" x14ac:dyDescent="0.3">
      <c r="A3924" s="61" t="s">
        <v>6283</v>
      </c>
      <c r="B3924" s="61" t="s">
        <v>2193</v>
      </c>
      <c r="C3924" s="61" t="s">
        <v>38</v>
      </c>
      <c r="D3924" s="36">
        <v>2</v>
      </c>
      <c r="E3924" s="36">
        <v>2030</v>
      </c>
      <c r="F3924" s="578">
        <v>2.8961334257693698</v>
      </c>
      <c r="G3924" s="578">
        <v>3594.9970143636024</v>
      </c>
      <c r="H3924" s="578">
        <v>0.41557001470937349</v>
      </c>
      <c r="I3924" s="578">
        <v>7.8368599119130453E-2</v>
      </c>
      <c r="J3924" s="578">
        <v>3.0945204004334852E-2</v>
      </c>
      <c r="K3924" s="578">
        <v>2.9774316613607676</v>
      </c>
      <c r="L3924" s="578">
        <v>3678.3947245279924</v>
      </c>
      <c r="M3924" s="578">
        <v>0.42081171429405578</v>
      </c>
      <c r="N3924" s="578">
        <v>7.9235799610614693E-2</v>
      </c>
      <c r="O3924" s="578">
        <v>3.1663092900998821E-2</v>
      </c>
      <c r="P3924" s="578">
        <v>2.8961334257326876</v>
      </c>
      <c r="Q3924" s="578">
        <v>3594.9970652262323</v>
      </c>
      <c r="R3924" s="578">
        <v>0.41557001707527225</v>
      </c>
      <c r="S3924" s="578">
        <v>7.8368598071392556E-2</v>
      </c>
      <c r="T3924" s="578">
        <v>3.0945204004334852E-2</v>
      </c>
      <c r="U3924" s="578">
        <v>2.9774317134419199</v>
      </c>
      <c r="V3924" s="578">
        <v>3678.3947245279924</v>
      </c>
      <c r="W3924" s="578">
        <v>0.42081172484904472</v>
      </c>
      <c r="X3924" s="578">
        <v>7.9235799610614693E-2</v>
      </c>
      <c r="Y3924" s="578">
        <v>3.1663092900998821E-2</v>
      </c>
    </row>
    <row r="3925" spans="1:25" x14ac:dyDescent="0.3">
      <c r="A3925" s="61" t="s">
        <v>6284</v>
      </c>
      <c r="B3925" s="61" t="s">
        <v>2193</v>
      </c>
      <c r="C3925" s="61" t="s">
        <v>38</v>
      </c>
      <c r="D3925" s="36">
        <v>3</v>
      </c>
      <c r="E3925" s="36">
        <v>2030</v>
      </c>
      <c r="F3925" s="578">
        <v>1.6404306207549875</v>
      </c>
      <c r="G3925" s="578">
        <v>2044.0530115763272</v>
      </c>
      <c r="H3925" s="578">
        <v>0.22030734509462424</v>
      </c>
      <c r="I3925" s="578">
        <v>4.2471900582313503E-2</v>
      </c>
      <c r="J3925" s="578">
        <v>1.75949096640882E-2</v>
      </c>
      <c r="K3925" s="578">
        <v>1.6683544570731001</v>
      </c>
      <c r="L3925" s="578">
        <v>2071.2459424336676</v>
      </c>
      <c r="M3925" s="578">
        <v>0.22281256508237324</v>
      </c>
      <c r="N3925" s="578">
        <v>4.2677599936723702E-2</v>
      </c>
      <c r="O3925" s="578">
        <v>1.78289757847475E-2</v>
      </c>
      <c r="P3925" s="578">
        <v>1.6404306207809474</v>
      </c>
      <c r="Q3925" s="578">
        <v>2044.0530115763272</v>
      </c>
      <c r="R3925" s="578">
        <v>0.2203072780199965</v>
      </c>
      <c r="S3925" s="578">
        <v>4.2471900058444555E-2</v>
      </c>
      <c r="T3925" s="578">
        <v>1.75949096640882E-2</v>
      </c>
      <c r="U3925" s="578">
        <v>1.6683544570576001</v>
      </c>
      <c r="V3925" s="578">
        <v>2071.2459424336676</v>
      </c>
      <c r="W3925" s="578">
        <v>0.22281259108179502</v>
      </c>
      <c r="X3925" s="578">
        <v>4.2677599422556028E-2</v>
      </c>
      <c r="Y3925" s="578">
        <v>1.78289757847475E-2</v>
      </c>
    </row>
    <row r="3926" spans="1:25" x14ac:dyDescent="0.3">
      <c r="A3926" s="61" t="s">
        <v>6285</v>
      </c>
      <c r="B3926" s="61" t="s">
        <v>2193</v>
      </c>
      <c r="C3926" s="61" t="s">
        <v>38</v>
      </c>
      <c r="D3926" s="36">
        <v>4</v>
      </c>
      <c r="E3926" s="36">
        <v>2030</v>
      </c>
      <c r="F3926" s="578">
        <v>1.2593560244533402</v>
      </c>
      <c r="G3926" s="578">
        <v>1592.2789662678974</v>
      </c>
      <c r="H3926" s="578">
        <v>0.16085817937588801</v>
      </c>
      <c r="I3926" s="578">
        <v>3.1537800095975399E-2</v>
      </c>
      <c r="J3926" s="578">
        <v>1.3706155257144276E-2</v>
      </c>
      <c r="K3926" s="578">
        <v>1.2847864844788175</v>
      </c>
      <c r="L3926" s="578">
        <v>1621.5406392415323</v>
      </c>
      <c r="M3926" s="578">
        <v>0.16271460645869676</v>
      </c>
      <c r="N3926" s="578">
        <v>3.2142895739525501E-2</v>
      </c>
      <c r="O3926" s="578">
        <v>1.3958037510747052E-2</v>
      </c>
      <c r="P3926" s="578">
        <v>1.259356076595465</v>
      </c>
      <c r="Q3926" s="578">
        <v>1592.2789662678974</v>
      </c>
      <c r="R3926" s="578">
        <v>0.160858179314042</v>
      </c>
      <c r="S3926" s="578">
        <v>3.1537800095975399E-2</v>
      </c>
      <c r="T3926" s="578">
        <v>1.3706155257144276E-2</v>
      </c>
      <c r="U3926" s="578">
        <v>1.2847864323211551</v>
      </c>
      <c r="V3926" s="578">
        <v>1621.5406392415323</v>
      </c>
      <c r="W3926" s="578">
        <v>0.16271460593482751</v>
      </c>
      <c r="X3926" s="578">
        <v>3.2142897311132353E-2</v>
      </c>
      <c r="Y3926" s="578">
        <v>1.3958037510747052E-2</v>
      </c>
    </row>
    <row r="3927" spans="1:25" x14ac:dyDescent="0.3">
      <c r="A3927" s="61" t="s">
        <v>6286</v>
      </c>
      <c r="B3927" s="61" t="s">
        <v>2193</v>
      </c>
      <c r="C3927" s="61" t="s">
        <v>38</v>
      </c>
      <c r="D3927" s="36">
        <v>5</v>
      </c>
      <c r="E3927" s="36">
        <v>2030</v>
      </c>
      <c r="F3927" s="578">
        <v>1.0260694807813366</v>
      </c>
      <c r="G3927" s="578">
        <v>1341.8455073038676</v>
      </c>
      <c r="H3927" s="578">
        <v>0.12869957680625949</v>
      </c>
      <c r="I3927" s="578">
        <v>2.622309896590495E-2</v>
      </c>
      <c r="J3927" s="578">
        <v>1.15504675971654E-2</v>
      </c>
      <c r="K3927" s="578">
        <v>1.0606697597697365</v>
      </c>
      <c r="L3927" s="578">
        <v>1386.8483441670676</v>
      </c>
      <c r="M3927" s="578">
        <v>0.13064019510117428</v>
      </c>
      <c r="N3927" s="578">
        <v>2.69884001463651E-2</v>
      </c>
      <c r="O3927" s="578">
        <v>1.1937802085109625E-2</v>
      </c>
      <c r="P3927" s="578">
        <v>1.0260695742259303</v>
      </c>
      <c r="Q3927" s="578">
        <v>1341.8455073038676</v>
      </c>
      <c r="R3927" s="578">
        <v>0.12869957680565325</v>
      </c>
      <c r="S3927" s="578">
        <v>2.6223098864041523E-2</v>
      </c>
      <c r="T3927" s="578">
        <v>1.15504675971654E-2</v>
      </c>
      <c r="U3927" s="578">
        <v>1.0606697544952004</v>
      </c>
      <c r="V3927" s="578">
        <v>1386.8483441670676</v>
      </c>
      <c r="W3927" s="578">
        <v>0.13064019509602051</v>
      </c>
      <c r="X3927" s="578">
        <v>2.69884001463651E-2</v>
      </c>
      <c r="Y3927" s="578">
        <v>1.1937802085109625E-2</v>
      </c>
    </row>
    <row r="3928" spans="1:25" x14ac:dyDescent="0.3">
      <c r="A3928" s="61" t="s">
        <v>6287</v>
      </c>
      <c r="B3928" s="61" t="s">
        <v>2193</v>
      </c>
      <c r="C3928" s="61" t="s">
        <v>38</v>
      </c>
      <c r="D3928" s="36">
        <v>6</v>
      </c>
      <c r="E3928" s="36">
        <v>2030</v>
      </c>
      <c r="F3928" s="578">
        <v>0.89278849621410883</v>
      </c>
      <c r="G3928" s="578">
        <v>1192.8383382161423</v>
      </c>
      <c r="H3928" s="578">
        <v>0.10720008029905601</v>
      </c>
      <c r="I3928" s="578">
        <v>2.3139729610799426E-2</v>
      </c>
      <c r="J3928" s="578">
        <v>1.026778557570647E-2</v>
      </c>
      <c r="K3928" s="578">
        <v>0.93473454418653734</v>
      </c>
      <c r="L3928" s="578">
        <v>1254.3305117289201</v>
      </c>
      <c r="M3928" s="578">
        <v>0.10929560170400975</v>
      </c>
      <c r="N3928" s="578">
        <v>2.3978028019579677E-2</v>
      </c>
      <c r="O3928" s="578">
        <v>1.0797117220742277E-2</v>
      </c>
      <c r="P3928" s="578">
        <v>0.8927884847251446</v>
      </c>
      <c r="Q3928" s="578">
        <v>1192.8383382161423</v>
      </c>
      <c r="R3928" s="578">
        <v>0.1072000807156045</v>
      </c>
      <c r="S3928" s="578">
        <v>2.3139729368267525E-2</v>
      </c>
      <c r="T3928" s="578">
        <v>1.026778557570647E-2</v>
      </c>
      <c r="U3928" s="578">
        <v>0.93473451841820343</v>
      </c>
      <c r="V3928" s="578">
        <v>1254.3305117289201</v>
      </c>
      <c r="W3928" s="578">
        <v>0.10929560164943974</v>
      </c>
      <c r="X3928" s="578">
        <v>2.3978027597574149E-2</v>
      </c>
      <c r="Y3928" s="578">
        <v>1.0797116701723977E-2</v>
      </c>
    </row>
    <row r="3929" spans="1:25" x14ac:dyDescent="0.3">
      <c r="A3929" s="61" t="s">
        <v>6288</v>
      </c>
      <c r="B3929" s="61" t="s">
        <v>2193</v>
      </c>
      <c r="C3929" s="61" t="s">
        <v>38</v>
      </c>
      <c r="D3929" s="36">
        <v>7</v>
      </c>
      <c r="E3929" s="36">
        <v>2030</v>
      </c>
      <c r="F3929" s="578">
        <v>0.81129364456688757</v>
      </c>
      <c r="G3929" s="578">
        <v>1096.8094851175874</v>
      </c>
      <c r="H3929" s="578">
        <v>9.399144936226847E-2</v>
      </c>
      <c r="I3929" s="578">
        <v>2.1268781264855773E-2</v>
      </c>
      <c r="J3929" s="578">
        <v>9.4412011094391329E-3</v>
      </c>
      <c r="K3929" s="578">
        <v>0.86328467731288994</v>
      </c>
      <c r="L3929" s="578">
        <v>1184.226787567135</v>
      </c>
      <c r="M3929" s="578">
        <v>9.6445250316719397E-2</v>
      </c>
      <c r="N3929" s="578">
        <v>2.23251096904277E-2</v>
      </c>
      <c r="O3929" s="578">
        <v>1.0193678948174509E-2</v>
      </c>
      <c r="P3929" s="578">
        <v>0.81129368119837819</v>
      </c>
      <c r="Q3929" s="578">
        <v>1096.8094851175874</v>
      </c>
      <c r="R3929" s="578">
        <v>9.399144879065105E-2</v>
      </c>
      <c r="S3929" s="578">
        <v>2.1268781216349401E-2</v>
      </c>
      <c r="T3929" s="578">
        <v>9.4412011627961531E-3</v>
      </c>
      <c r="U3929" s="578">
        <v>0.86328466706519624</v>
      </c>
      <c r="V3929" s="578">
        <v>1184.226787567135</v>
      </c>
      <c r="W3929" s="578">
        <v>9.6445247258998223E-2</v>
      </c>
      <c r="X3929" s="578">
        <v>2.23251096904277E-2</v>
      </c>
      <c r="Y3929" s="578">
        <v>1.0193678948174509E-2</v>
      </c>
    </row>
    <row r="3930" spans="1:25" x14ac:dyDescent="0.3">
      <c r="A3930" s="61" t="s">
        <v>6289</v>
      </c>
      <c r="B3930" s="61" t="s">
        <v>2193</v>
      </c>
      <c r="C3930" s="61" t="s">
        <v>38</v>
      </c>
      <c r="D3930" s="36">
        <v>8</v>
      </c>
      <c r="E3930" s="36">
        <v>2030</v>
      </c>
      <c r="F3930" s="578">
        <v>0.71130589262624677</v>
      </c>
      <c r="G3930" s="578">
        <v>945.46934191385844</v>
      </c>
      <c r="H3930" s="578">
        <v>8.4737587430936359E-2</v>
      </c>
      <c r="I3930" s="578">
        <v>1.8498450410940351E-2</v>
      </c>
      <c r="J3930" s="578">
        <v>8.1384874501964008E-3</v>
      </c>
      <c r="K3930" s="578">
        <v>0.77326513733229696</v>
      </c>
      <c r="L3930" s="578">
        <v>1061.4616711934325</v>
      </c>
      <c r="M3930" s="578">
        <v>8.7554726923675205E-2</v>
      </c>
      <c r="N3930" s="578">
        <v>1.9905379565898301E-2</v>
      </c>
      <c r="O3930" s="578">
        <v>9.136933716945345E-3</v>
      </c>
      <c r="P3930" s="578">
        <v>0.71130587710312376</v>
      </c>
      <c r="Q3930" s="578">
        <v>945.46934191385844</v>
      </c>
      <c r="R3930" s="578">
        <v>8.4737586896759795E-2</v>
      </c>
      <c r="S3930" s="578">
        <v>1.8498450410940351E-2</v>
      </c>
      <c r="T3930" s="578">
        <v>8.1384874501964008E-3</v>
      </c>
      <c r="U3930" s="578">
        <v>0.77326515844875554</v>
      </c>
      <c r="V3930" s="578">
        <v>1061.4616711934325</v>
      </c>
      <c r="W3930" s="578">
        <v>8.7554726875926719E-2</v>
      </c>
      <c r="X3930" s="578">
        <v>1.9905380084916602E-2</v>
      </c>
      <c r="Y3930" s="578">
        <v>9.1369337703023669E-3</v>
      </c>
    </row>
    <row r="3931" spans="1:25" x14ac:dyDescent="0.3">
      <c r="A3931" s="61" t="s">
        <v>6290</v>
      </c>
      <c r="B3931" s="61" t="s">
        <v>2193</v>
      </c>
      <c r="C3931" s="61" t="s">
        <v>38</v>
      </c>
      <c r="D3931" s="36">
        <v>9</v>
      </c>
      <c r="E3931" s="36">
        <v>2030</v>
      </c>
      <c r="F3931" s="578">
        <v>0.65218960469864307</v>
      </c>
      <c r="G3931" s="578">
        <v>865.53139082590701</v>
      </c>
      <c r="H3931" s="578">
        <v>7.6781791531933125E-2</v>
      </c>
      <c r="I3931" s="578">
        <v>1.7385169863700801E-2</v>
      </c>
      <c r="J3931" s="578">
        <v>7.4503879295662028E-3</v>
      </c>
      <c r="K3931" s="578">
        <v>0.72333841363534124</v>
      </c>
      <c r="L3931" s="578">
        <v>1006.2793121337852</v>
      </c>
      <c r="M3931" s="578">
        <v>8.0196575684870625E-2</v>
      </c>
      <c r="N3931" s="578">
        <v>1.9037029759298624E-2</v>
      </c>
      <c r="O3931" s="578">
        <v>8.6619248225664053E-3</v>
      </c>
      <c r="P3931" s="578">
        <v>0.6521895838996552</v>
      </c>
      <c r="Q3931" s="578">
        <v>865.53139082590701</v>
      </c>
      <c r="R3931" s="578">
        <v>7.6781792040037503E-2</v>
      </c>
      <c r="S3931" s="578">
        <v>1.7385169863700801E-2</v>
      </c>
      <c r="T3931" s="578">
        <v>7.4503879295662028E-3</v>
      </c>
      <c r="U3931" s="578">
        <v>0.72333840835214325</v>
      </c>
      <c r="V3931" s="578">
        <v>1006.2793070475227</v>
      </c>
      <c r="W3931" s="578">
        <v>8.0196577806721778E-2</v>
      </c>
      <c r="X3931" s="578">
        <v>1.9037029759298624E-2</v>
      </c>
      <c r="Y3931" s="578">
        <v>8.66192487107279E-3</v>
      </c>
    </row>
    <row r="3932" spans="1:25" x14ac:dyDescent="0.3">
      <c r="A3932" s="61" t="s">
        <v>6291</v>
      </c>
      <c r="B3932" s="61" t="s">
        <v>2193</v>
      </c>
      <c r="C3932" s="61" t="s">
        <v>38</v>
      </c>
      <c r="D3932" s="36">
        <v>10</v>
      </c>
      <c r="E3932" s="36">
        <v>2030</v>
      </c>
      <c r="F3932" s="578">
        <v>0.60541185030005273</v>
      </c>
      <c r="G3932" s="578">
        <v>801.44141578674271</v>
      </c>
      <c r="H3932" s="578">
        <v>7.0499197772126779E-2</v>
      </c>
      <c r="I3932" s="578">
        <v>1.6509181732544648E-2</v>
      </c>
      <c r="J3932" s="578">
        <v>6.8987098784418751E-3</v>
      </c>
      <c r="K3932" s="578">
        <v>0.68127932300662475</v>
      </c>
      <c r="L3932" s="578">
        <v>956.40209770202398</v>
      </c>
      <c r="M3932" s="578">
        <v>7.4278131118262494E-2</v>
      </c>
      <c r="N3932" s="578">
        <v>1.8286633247043903E-2</v>
      </c>
      <c r="O3932" s="578">
        <v>8.2325888894653528E-3</v>
      </c>
      <c r="P3932" s="578">
        <v>0.60541184502358147</v>
      </c>
      <c r="Q3932" s="578">
        <v>801.44141578674271</v>
      </c>
      <c r="R3932" s="578">
        <v>7.0499197782434395E-2</v>
      </c>
      <c r="S3932" s="578">
        <v>1.6509182159400799E-2</v>
      </c>
      <c r="T3932" s="578">
        <v>6.8987099293735775E-3</v>
      </c>
      <c r="U3932" s="578">
        <v>0.68127933386981898</v>
      </c>
      <c r="V3932" s="578">
        <v>956.40209261576149</v>
      </c>
      <c r="W3932" s="578">
        <v>7.4278130630470174E-2</v>
      </c>
      <c r="X3932" s="578">
        <v>1.8286633727257098E-2</v>
      </c>
      <c r="Y3932" s="578">
        <v>8.2325888894653528E-3</v>
      </c>
    </row>
    <row r="3933" spans="1:25" x14ac:dyDescent="0.3">
      <c r="A3933" s="61" t="s">
        <v>6292</v>
      </c>
      <c r="B3933" s="61" t="s">
        <v>2193</v>
      </c>
      <c r="C3933" s="61" t="s">
        <v>38</v>
      </c>
      <c r="D3933" s="36">
        <v>11</v>
      </c>
      <c r="E3933" s="36">
        <v>2030</v>
      </c>
      <c r="F3933" s="578">
        <v>0.56153575426780333</v>
      </c>
      <c r="G3933" s="578">
        <v>734.67980543772342</v>
      </c>
      <c r="H3933" s="578">
        <v>6.4707109206210547E-2</v>
      </c>
      <c r="I3933" s="578">
        <v>1.5726479706548425E-2</v>
      </c>
      <c r="J3933" s="578">
        <v>6.3240338058676527E-3</v>
      </c>
      <c r="K3933" s="578">
        <v>0.64080970115744129</v>
      </c>
      <c r="L3933" s="578">
        <v>898.48193359374955</v>
      </c>
      <c r="M3933" s="578">
        <v>6.8723768410563879E-2</v>
      </c>
      <c r="N3933" s="578">
        <v>1.7494670008697151E-2</v>
      </c>
      <c r="O3933" s="578">
        <v>7.734019221970808E-3</v>
      </c>
      <c r="P3933" s="578">
        <v>0.56153572260033446</v>
      </c>
      <c r="Q3933" s="578">
        <v>734.67980003356899</v>
      </c>
      <c r="R3933" s="578">
        <v>6.4707108672033997E-2</v>
      </c>
      <c r="S3933" s="578">
        <v>1.5726479553753323E-2</v>
      </c>
      <c r="T3933" s="578">
        <v>6.3240338058676527E-3</v>
      </c>
      <c r="U3933" s="578">
        <v>0.64080971698924305</v>
      </c>
      <c r="V3933" s="578">
        <v>898.48193359374955</v>
      </c>
      <c r="W3933" s="578">
        <v>6.8723768436332905E-2</v>
      </c>
      <c r="X3933" s="578">
        <v>1.7494670008697151E-2</v>
      </c>
      <c r="Y3933" s="578">
        <v>7.734019221970808E-3</v>
      </c>
    </row>
    <row r="3934" spans="1:25" x14ac:dyDescent="0.3">
      <c r="A3934" s="61" t="s">
        <v>6293</v>
      </c>
      <c r="B3934" s="61" t="s">
        <v>2193</v>
      </c>
      <c r="C3934" s="61" t="s">
        <v>38</v>
      </c>
      <c r="D3934" s="36">
        <v>12</v>
      </c>
      <c r="E3934" s="36">
        <v>2030</v>
      </c>
      <c r="F3934" s="578">
        <v>0.52563725586814281</v>
      </c>
      <c r="G3934" s="578">
        <v>680.05598576863554</v>
      </c>
      <c r="H3934" s="578">
        <v>5.9968096993240246E-2</v>
      </c>
      <c r="I3934" s="578">
        <v>1.50861396056522E-2</v>
      </c>
      <c r="J3934" s="578">
        <v>5.8538396988296829E-3</v>
      </c>
      <c r="K3934" s="578">
        <v>0.60729452192401778</v>
      </c>
      <c r="L3934" s="578">
        <v>847.95544751485158</v>
      </c>
      <c r="M3934" s="578">
        <v>6.4112889370638457E-2</v>
      </c>
      <c r="N3934" s="578">
        <v>1.6717585800506599E-2</v>
      </c>
      <c r="O3934" s="578">
        <v>7.2990963041471898E-3</v>
      </c>
      <c r="P3934" s="578">
        <v>0.52563725167501207</v>
      </c>
      <c r="Q3934" s="578">
        <v>680.05598576863554</v>
      </c>
      <c r="R3934" s="578">
        <v>5.9968097003547854E-2</v>
      </c>
      <c r="S3934" s="578">
        <v>1.5086139506214125E-2</v>
      </c>
      <c r="T3934" s="578">
        <v>5.8538399656147943E-3</v>
      </c>
      <c r="U3934" s="578">
        <v>0.60729450640134996</v>
      </c>
      <c r="V3934" s="578">
        <v>847.95544751485158</v>
      </c>
      <c r="W3934" s="578">
        <v>6.4112889397165376E-2</v>
      </c>
      <c r="X3934" s="578">
        <v>1.6717585800506599E-2</v>
      </c>
      <c r="Y3934" s="578">
        <v>7.2990963041471898E-3</v>
      </c>
    </row>
    <row r="3935" spans="1:25" x14ac:dyDescent="0.3">
      <c r="A3935" s="61" t="s">
        <v>6294</v>
      </c>
      <c r="B3935" s="61" t="s">
        <v>2193</v>
      </c>
      <c r="C3935" s="61" t="s">
        <v>38</v>
      </c>
      <c r="D3935" s="36">
        <v>13</v>
      </c>
      <c r="E3935" s="36">
        <v>2030</v>
      </c>
      <c r="F3935" s="578">
        <v>0.48536003113669723</v>
      </c>
      <c r="G3935" s="578">
        <v>624.52119636535599</v>
      </c>
      <c r="H3935" s="578">
        <v>5.5305069797517072E-2</v>
      </c>
      <c r="I3935" s="578">
        <v>1.4054999121678177E-2</v>
      </c>
      <c r="J3935" s="578">
        <v>5.3758077119709898E-3</v>
      </c>
      <c r="K3935" s="578">
        <v>0.56845704982606504</v>
      </c>
      <c r="L3935" s="578">
        <v>793.4721330006912</v>
      </c>
      <c r="M3935" s="578">
        <v>5.9507461915624497E-2</v>
      </c>
      <c r="N3935" s="578">
        <v>1.5559809748083299E-2</v>
      </c>
      <c r="O3935" s="578">
        <v>6.8301117668549197E-3</v>
      </c>
      <c r="P3935" s="578">
        <v>0.48535999869157298</v>
      </c>
      <c r="Q3935" s="578">
        <v>624.52119636535599</v>
      </c>
      <c r="R3935" s="578">
        <v>5.530506979221167E-2</v>
      </c>
      <c r="S3935" s="578">
        <v>1.4054999027090724E-2</v>
      </c>
      <c r="T3935" s="578">
        <v>5.3758077119709898E-3</v>
      </c>
      <c r="U3935" s="578">
        <v>0.56845703989260177</v>
      </c>
      <c r="V3935" s="578">
        <v>793.4721330006912</v>
      </c>
      <c r="W3935" s="578">
        <v>5.9507461402366325E-2</v>
      </c>
      <c r="X3935" s="578">
        <v>1.5559809748083299E-2</v>
      </c>
      <c r="Y3935" s="578">
        <v>6.8301117668549197E-3</v>
      </c>
    </row>
    <row r="3936" spans="1:25" x14ac:dyDescent="0.3">
      <c r="A3936" s="61" t="s">
        <v>6295</v>
      </c>
      <c r="B3936" s="61" t="s">
        <v>2193</v>
      </c>
      <c r="C3936" s="61" t="s">
        <v>38</v>
      </c>
      <c r="D3936" s="36">
        <v>14</v>
      </c>
      <c r="E3936" s="36">
        <v>2030</v>
      </c>
      <c r="F3936" s="578">
        <v>0.47919814548328049</v>
      </c>
      <c r="G3936" s="578">
        <v>628.0296707153318</v>
      </c>
      <c r="H3936" s="578">
        <v>5.2268293319533102E-2</v>
      </c>
      <c r="I3936" s="578">
        <v>1.3290939561556976E-2</v>
      </c>
      <c r="J3936" s="578">
        <v>5.4060167943437857E-3</v>
      </c>
      <c r="K3936" s="578">
        <v>0.55952182988928179</v>
      </c>
      <c r="L3936" s="578">
        <v>790.59387016296341</v>
      </c>
      <c r="M3936" s="578">
        <v>5.6384853492621248E-2</v>
      </c>
      <c r="N3936" s="578">
        <v>1.4661631879183274E-2</v>
      </c>
      <c r="O3936" s="578">
        <v>6.8053427045621576E-3</v>
      </c>
      <c r="P3936" s="578">
        <v>0.47919812980173471</v>
      </c>
      <c r="Q3936" s="578">
        <v>628.0296707153318</v>
      </c>
      <c r="R3936" s="578">
        <v>5.2268293309073927E-2</v>
      </c>
      <c r="S3936" s="578">
        <v>1.3290939411187176E-2</v>
      </c>
      <c r="T3936" s="578">
        <v>5.4060167943437857E-3</v>
      </c>
      <c r="U3936" s="578">
        <v>0.55952184540601924</v>
      </c>
      <c r="V3936" s="578">
        <v>790.59386507670047</v>
      </c>
      <c r="W3936" s="578">
        <v>5.6384853003843674E-2</v>
      </c>
      <c r="X3936" s="578">
        <v>1.4661632124140475E-2</v>
      </c>
      <c r="Y3936" s="578">
        <v>6.8053425978481128E-3</v>
      </c>
    </row>
    <row r="3937" spans="1:25" x14ac:dyDescent="0.3">
      <c r="A3937" s="61" t="s">
        <v>6296</v>
      </c>
      <c r="B3937" s="61" t="s">
        <v>2193</v>
      </c>
      <c r="C3937" s="61" t="s">
        <v>38</v>
      </c>
      <c r="D3937" s="36">
        <v>15</v>
      </c>
      <c r="E3937" s="36">
        <v>2030</v>
      </c>
      <c r="F3937" s="578">
        <v>0.47623802622776579</v>
      </c>
      <c r="G3937" s="578">
        <v>635.1792844136553</v>
      </c>
      <c r="H3937" s="578">
        <v>4.974334354157383E-2</v>
      </c>
      <c r="I3937" s="578">
        <v>1.2647982546089474E-2</v>
      </c>
      <c r="J3937" s="578">
        <v>5.4675645078532328E-3</v>
      </c>
      <c r="K3937" s="578">
        <v>0.55338710944594471</v>
      </c>
      <c r="L3937" s="578">
        <v>790.99330329894974</v>
      </c>
      <c r="M3937" s="578">
        <v>5.3728730633641378E-2</v>
      </c>
      <c r="N3937" s="578">
        <v>1.3918109650451975E-2</v>
      </c>
      <c r="O3937" s="578">
        <v>6.8087861970222204E-3</v>
      </c>
      <c r="P3937" s="578">
        <v>0.47623801567491775</v>
      </c>
      <c r="Q3937" s="578">
        <v>635.1792844136553</v>
      </c>
      <c r="R3937" s="578">
        <v>4.9743343557262627E-2</v>
      </c>
      <c r="S3937" s="578">
        <v>1.2647982706160549E-2</v>
      </c>
      <c r="T3937" s="578">
        <v>5.4675645078532328E-3</v>
      </c>
      <c r="U3937" s="578">
        <v>0.55338714607792827</v>
      </c>
      <c r="V3937" s="578">
        <v>790.99329280853226</v>
      </c>
      <c r="W3937" s="578">
        <v>5.3728730623182223E-2</v>
      </c>
      <c r="X3937" s="578">
        <v>1.3918109703809E-2</v>
      </c>
      <c r="Y3937" s="578">
        <v>6.8087861970222204E-3</v>
      </c>
    </row>
    <row r="3938" spans="1:25" x14ac:dyDescent="0.3">
      <c r="A3938" s="580" t="s">
        <v>6297</v>
      </c>
      <c r="B3938" s="580" t="s">
        <v>2193</v>
      </c>
      <c r="C3938" s="580" t="s">
        <v>38</v>
      </c>
      <c r="D3938" s="581">
        <v>16</v>
      </c>
      <c r="E3938" s="581">
        <v>2030</v>
      </c>
      <c r="F3938" s="582">
        <v>0.48717050720650429</v>
      </c>
      <c r="G3938" s="582">
        <v>664.71248086293497</v>
      </c>
      <c r="H3938" s="582">
        <v>4.8025667755988821E-2</v>
      </c>
      <c r="I3938" s="582">
        <v>1.21821495025263E-2</v>
      </c>
      <c r="J3938" s="582">
        <v>5.7217904880720455E-3</v>
      </c>
      <c r="K3938" s="582">
        <v>0.56042568289531847</v>
      </c>
      <c r="L3938" s="582">
        <v>813.09488741556765</v>
      </c>
      <c r="M3938" s="582">
        <v>5.1870048975918771E-2</v>
      </c>
      <c r="N3938" s="582">
        <v>1.3363437484561725E-2</v>
      </c>
      <c r="O3938" s="582">
        <v>6.9990422877405402E-3</v>
      </c>
      <c r="P3938" s="582">
        <v>0.48717049136833579</v>
      </c>
      <c r="Q3938" s="582">
        <v>664.71247545878043</v>
      </c>
      <c r="R3938" s="582">
        <v>4.8025667703692876E-2</v>
      </c>
      <c r="S3938" s="582">
        <v>1.2182149235741175E-2</v>
      </c>
      <c r="T3938" s="582">
        <v>5.7217904880720455E-3</v>
      </c>
      <c r="U3938" s="582">
        <v>0.56042568879045451</v>
      </c>
      <c r="V3938" s="582">
        <v>813.09488741556765</v>
      </c>
      <c r="W3938" s="582">
        <v>5.1870048981148345E-2</v>
      </c>
      <c r="X3938" s="582">
        <v>1.3363437389974276E-2</v>
      </c>
      <c r="Y3938" s="582">
        <v>6.9990423410975621E-3</v>
      </c>
    </row>
    <row r="3939" spans="1:25" x14ac:dyDescent="0.3">
      <c r="A3939" s="61" t="s">
        <v>6298</v>
      </c>
      <c r="B3939" s="61" t="s">
        <v>2192</v>
      </c>
      <c r="C3939" s="61" t="s">
        <v>38</v>
      </c>
      <c r="D3939" s="36">
        <v>1</v>
      </c>
      <c r="E3939" s="36">
        <v>2012</v>
      </c>
      <c r="F3939" s="578">
        <v>16.733581375138126</v>
      </c>
      <c r="G3939" s="578">
        <v>6200.1863505045549</v>
      </c>
      <c r="H3939" s="578">
        <v>17.354481962460873</v>
      </c>
      <c r="I3939" s="578">
        <v>7.8255435266631299E-2</v>
      </c>
      <c r="J3939" s="578">
        <v>0.1235647821643695</v>
      </c>
      <c r="K3939" s="578">
        <v>16.855555571302798</v>
      </c>
      <c r="L3939" s="578">
        <v>6243.5416666666606</v>
      </c>
      <c r="M3939" s="578">
        <v>17.450184025229326</v>
      </c>
      <c r="N3939" s="578">
        <v>7.8563161636338627E-2</v>
      </c>
      <c r="O3939" s="578">
        <v>0.12442874962774375</v>
      </c>
      <c r="P3939" s="578">
        <v>16.733581380109751</v>
      </c>
      <c r="Q3939" s="578">
        <v>6200.1864013671848</v>
      </c>
      <c r="R3939" s="578">
        <v>17.354479517486922</v>
      </c>
      <c r="S3939" s="578">
        <v>7.8255451027568257E-2</v>
      </c>
      <c r="T3939" s="578">
        <v>0.1235647821643695</v>
      </c>
      <c r="U3939" s="578">
        <v>16.8555571409021</v>
      </c>
      <c r="V3939" s="578">
        <v>6243.5417200724232</v>
      </c>
      <c r="W3939" s="578">
        <v>17.450184160474773</v>
      </c>
      <c r="X3939" s="578">
        <v>7.8563172131604506E-2</v>
      </c>
      <c r="Y3939" s="578">
        <v>0.12442874962774375</v>
      </c>
    </row>
    <row r="3940" spans="1:25" x14ac:dyDescent="0.3">
      <c r="A3940" s="61" t="s">
        <v>6299</v>
      </c>
      <c r="B3940" s="61" t="s">
        <v>2192</v>
      </c>
      <c r="C3940" s="61" t="s">
        <v>38</v>
      </c>
      <c r="D3940" s="36">
        <v>2</v>
      </c>
      <c r="E3940" s="36">
        <v>2012</v>
      </c>
      <c r="F3940" s="578">
        <v>8.8157388040455196</v>
      </c>
      <c r="G3940" s="578">
        <v>3091.9093704223596</v>
      </c>
      <c r="H3940" s="578">
        <v>9.0383009608631184</v>
      </c>
      <c r="I3940" s="578">
        <v>4.3780357903415223E-2</v>
      </c>
      <c r="J3940" s="578">
        <v>6.1619260814040851E-2</v>
      </c>
      <c r="K3940" s="578">
        <v>8.9657908687978818</v>
      </c>
      <c r="L3940" s="578">
        <v>3144.2645416259725</v>
      </c>
      <c r="M3940" s="578">
        <v>9.1583431312416579</v>
      </c>
      <c r="N3940" s="578">
        <v>4.4148171325408173E-2</v>
      </c>
      <c r="O3940" s="578">
        <v>6.2662642080491993E-2</v>
      </c>
      <c r="P3940" s="578">
        <v>8.8157383321705787</v>
      </c>
      <c r="Q3940" s="578">
        <v>3091.9093704223578</v>
      </c>
      <c r="R3940" s="578">
        <v>9.0383010711472345</v>
      </c>
      <c r="S3940" s="578">
        <v>4.3780357369996595E-2</v>
      </c>
      <c r="T3940" s="578">
        <v>6.1619260290171902E-2</v>
      </c>
      <c r="U3940" s="578">
        <v>8.9657908663088826</v>
      </c>
      <c r="V3940" s="578">
        <v>3144.2645416259725</v>
      </c>
      <c r="W3940" s="578">
        <v>9.1583433314760097</v>
      </c>
      <c r="X3940" s="578">
        <v>4.4148172918085003E-2</v>
      </c>
      <c r="Y3940" s="578">
        <v>6.2662641576025593E-2</v>
      </c>
    </row>
    <row r="3941" spans="1:25" x14ac:dyDescent="0.3">
      <c r="A3941" s="61" t="s">
        <v>6300</v>
      </c>
      <c r="B3941" s="61" t="s">
        <v>2192</v>
      </c>
      <c r="C3941" s="61" t="s">
        <v>38</v>
      </c>
      <c r="D3941" s="36">
        <v>3</v>
      </c>
      <c r="E3941" s="36">
        <v>2012</v>
      </c>
      <c r="F3941" s="578">
        <v>5.2287556544730025</v>
      </c>
      <c r="G3941" s="578">
        <v>1756.7299054463649</v>
      </c>
      <c r="H3941" s="578">
        <v>4.9616444599475127</v>
      </c>
      <c r="I3941" s="578">
        <v>2.3951285440565049E-2</v>
      </c>
      <c r="J3941" s="578">
        <v>3.5010222966472271E-2</v>
      </c>
      <c r="K3941" s="578">
        <v>5.2723624257231005</v>
      </c>
      <c r="L3941" s="578">
        <v>1773.3689676920501</v>
      </c>
      <c r="M3941" s="578">
        <v>5.0143495527008728</v>
      </c>
      <c r="N3941" s="578">
        <v>2.4190450138651877E-2</v>
      </c>
      <c r="O3941" s="578">
        <v>3.5341825491438279E-2</v>
      </c>
      <c r="P3941" s="578">
        <v>5.2287555501648777</v>
      </c>
      <c r="Q3941" s="578">
        <v>1756.7299054463649</v>
      </c>
      <c r="R3941" s="578">
        <v>4.9616445278782777</v>
      </c>
      <c r="S3941" s="578">
        <v>2.3951283861000101E-2</v>
      </c>
      <c r="T3941" s="578">
        <v>3.5010222966472271E-2</v>
      </c>
      <c r="U3941" s="578">
        <v>5.2723624778615532</v>
      </c>
      <c r="V3941" s="578">
        <v>1773.3689676920501</v>
      </c>
      <c r="W3941" s="578">
        <v>5.0143498117467953</v>
      </c>
      <c r="X3941" s="578">
        <v>2.4190449534974751E-2</v>
      </c>
      <c r="Y3941" s="578">
        <v>3.5341825491438279E-2</v>
      </c>
    </row>
    <row r="3942" spans="1:25" x14ac:dyDescent="0.3">
      <c r="A3942" s="61" t="s">
        <v>6301</v>
      </c>
      <c r="B3942" s="61" t="s">
        <v>2192</v>
      </c>
      <c r="C3942" s="61" t="s">
        <v>38</v>
      </c>
      <c r="D3942" s="36">
        <v>4</v>
      </c>
      <c r="E3942" s="36">
        <v>2012</v>
      </c>
      <c r="F3942" s="578">
        <v>4.3903796106472575</v>
      </c>
      <c r="G3942" s="578">
        <v>1390.8697878519649</v>
      </c>
      <c r="H3942" s="578">
        <v>3.7608082229659523</v>
      </c>
      <c r="I3942" s="578">
        <v>1.7793993621921748E-2</v>
      </c>
      <c r="J3942" s="578">
        <v>2.7718914459304224E-2</v>
      </c>
      <c r="K3942" s="578">
        <v>4.5480161208757419</v>
      </c>
      <c r="L3942" s="578">
        <v>1437.1145757039326</v>
      </c>
      <c r="M3942" s="578">
        <v>3.9249516509201623</v>
      </c>
      <c r="N3942" s="578">
        <v>1.9109204638273949E-2</v>
      </c>
      <c r="O3942" s="578">
        <v>2.86405585162962E-2</v>
      </c>
      <c r="P3942" s="578">
        <v>4.3903798714175775</v>
      </c>
      <c r="Q3942" s="578">
        <v>1390.8698921203575</v>
      </c>
      <c r="R3942" s="578">
        <v>3.7608083525022522</v>
      </c>
      <c r="S3942" s="578">
        <v>1.77939924978621E-2</v>
      </c>
      <c r="T3942" s="578">
        <v>2.7718914459304224E-2</v>
      </c>
      <c r="U3942" s="578">
        <v>4.5480162227003476</v>
      </c>
      <c r="V3942" s="578">
        <v>1437.11436716715</v>
      </c>
      <c r="W3942" s="578">
        <v>3.9249517083784022</v>
      </c>
      <c r="X3942" s="578">
        <v>1.91092046488089E-2</v>
      </c>
      <c r="Y3942" s="578">
        <v>2.86405585162962E-2</v>
      </c>
    </row>
    <row r="3943" spans="1:25" x14ac:dyDescent="0.3">
      <c r="A3943" s="61" t="s">
        <v>6302</v>
      </c>
      <c r="B3943" s="61" t="s">
        <v>2192</v>
      </c>
      <c r="C3943" s="61" t="s">
        <v>38</v>
      </c>
      <c r="D3943" s="36">
        <v>5</v>
      </c>
      <c r="E3943" s="36">
        <v>2012</v>
      </c>
      <c r="F3943" s="578">
        <v>3.9560014712366525</v>
      </c>
      <c r="G3943" s="578">
        <v>1213.2529182434025</v>
      </c>
      <c r="H3943" s="578">
        <v>3.0928336170230324</v>
      </c>
      <c r="I3943" s="578">
        <v>1.4721432111438473E-2</v>
      </c>
      <c r="J3943" s="578">
        <v>2.4179149011615626E-2</v>
      </c>
      <c r="K3943" s="578">
        <v>4.2568242032893195</v>
      </c>
      <c r="L3943" s="578">
        <v>1298.7591501871675</v>
      </c>
      <c r="M3943" s="578">
        <v>3.3893612376014022</v>
      </c>
      <c r="N3943" s="578">
        <v>1.7243000904916976E-2</v>
      </c>
      <c r="O3943" s="578">
        <v>2.5883245941561901E-2</v>
      </c>
      <c r="P3943" s="578">
        <v>3.9560016276987673</v>
      </c>
      <c r="Q3943" s="578">
        <v>1213.2529182434025</v>
      </c>
      <c r="R3943" s="578">
        <v>3.0928336299427075</v>
      </c>
      <c r="S3943" s="578">
        <v>1.4721432064410024E-2</v>
      </c>
      <c r="T3943" s="578">
        <v>2.4179149011615626E-2</v>
      </c>
      <c r="U3943" s="578">
        <v>4.2568244665327075</v>
      </c>
      <c r="V3943" s="578">
        <v>1298.7591501871675</v>
      </c>
      <c r="W3943" s="578">
        <v>3.3893612030963851</v>
      </c>
      <c r="X3943" s="578">
        <v>1.7242998310166475E-2</v>
      </c>
      <c r="Y3943" s="578">
        <v>2.5883245941561901E-2</v>
      </c>
    </row>
    <row r="3944" spans="1:25" x14ac:dyDescent="0.3">
      <c r="A3944" s="61" t="s">
        <v>6303</v>
      </c>
      <c r="B3944" s="61" t="s">
        <v>2192</v>
      </c>
      <c r="C3944" s="61" t="s">
        <v>38</v>
      </c>
      <c r="D3944" s="36">
        <v>6</v>
      </c>
      <c r="E3944" s="36">
        <v>2012</v>
      </c>
      <c r="F3944" s="578">
        <v>3.6071383524049425</v>
      </c>
      <c r="G3944" s="578">
        <v>1090.7545776367124</v>
      </c>
      <c r="H3944" s="578">
        <v>2.5921994859951698</v>
      </c>
      <c r="I3944" s="578">
        <v>1.1680864664185673E-2</v>
      </c>
      <c r="J3944" s="578">
        <v>2.1737874058696073E-2</v>
      </c>
      <c r="K3944" s="578">
        <v>4.0279484541263866</v>
      </c>
      <c r="L3944" s="578">
        <v>1210.2037041981951</v>
      </c>
      <c r="M3944" s="578">
        <v>2.9907071476930698</v>
      </c>
      <c r="N3944" s="578">
        <v>1.5909997262724525E-2</v>
      </c>
      <c r="O3944" s="578">
        <v>2.4118396996830854E-2</v>
      </c>
      <c r="P3944" s="578">
        <v>3.6071385610159679</v>
      </c>
      <c r="Q3944" s="578">
        <v>1090.7545776367124</v>
      </c>
      <c r="R3944" s="578">
        <v>2.5921994513058326</v>
      </c>
      <c r="S3944" s="578">
        <v>1.1680864658349777E-2</v>
      </c>
      <c r="T3944" s="578">
        <v>2.1737873534827125E-2</v>
      </c>
      <c r="U3944" s="578">
        <v>4.0279485062908371</v>
      </c>
      <c r="V3944" s="578">
        <v>1210.2037041981951</v>
      </c>
      <c r="W3944" s="578">
        <v>2.9907071748602849</v>
      </c>
      <c r="X3944" s="578">
        <v>1.5909997268939425E-2</v>
      </c>
      <c r="Y3944" s="578">
        <v>2.4118396996830854E-2</v>
      </c>
    </row>
    <row r="3945" spans="1:25" x14ac:dyDescent="0.3">
      <c r="A3945" s="61" t="s">
        <v>6304</v>
      </c>
      <c r="B3945" s="61" t="s">
        <v>2192</v>
      </c>
      <c r="C3945" s="61" t="s">
        <v>38</v>
      </c>
      <c r="D3945" s="36">
        <v>7</v>
      </c>
      <c r="E3945" s="36">
        <v>2012</v>
      </c>
      <c r="F3945" s="578">
        <v>3.6261054965116224</v>
      </c>
      <c r="G3945" s="578">
        <v>1053.5005187988224</v>
      </c>
      <c r="H3945" s="578">
        <v>2.3353091180324528</v>
      </c>
      <c r="I3945" s="578">
        <v>1.1819673127509592E-2</v>
      </c>
      <c r="J3945" s="578">
        <v>2.0995447838989323E-2</v>
      </c>
      <c r="K3945" s="578">
        <v>4.1009268622668325</v>
      </c>
      <c r="L3945" s="578">
        <v>1192.8839492797774</v>
      </c>
      <c r="M3945" s="578">
        <v>2.7467349781775972</v>
      </c>
      <c r="N3945" s="578">
        <v>2.5350767121911574E-2</v>
      </c>
      <c r="O3945" s="578">
        <v>2.3773216584231649E-2</v>
      </c>
      <c r="P3945" s="578">
        <v>3.6261054977482323</v>
      </c>
      <c r="Q3945" s="578">
        <v>1053.5005187988224</v>
      </c>
      <c r="R3945" s="578">
        <v>2.3353091214606403</v>
      </c>
      <c r="S3945" s="578">
        <v>1.1819671689901621E-2</v>
      </c>
      <c r="T3945" s="578">
        <v>2.0995447838989323E-2</v>
      </c>
      <c r="U3945" s="578">
        <v>4.1009268622824449</v>
      </c>
      <c r="V3945" s="578">
        <v>1192.8839492797774</v>
      </c>
      <c r="W3945" s="578">
        <v>2.7467349763210174</v>
      </c>
      <c r="X3945" s="578">
        <v>2.5350764526744222E-2</v>
      </c>
      <c r="Y3945" s="578">
        <v>2.3773216584231649E-2</v>
      </c>
    </row>
    <row r="3946" spans="1:25" x14ac:dyDescent="0.3">
      <c r="A3946" s="61" t="s">
        <v>6305</v>
      </c>
      <c r="B3946" s="61" t="s">
        <v>2192</v>
      </c>
      <c r="C3946" s="61" t="s">
        <v>38</v>
      </c>
      <c r="D3946" s="36">
        <v>8</v>
      </c>
      <c r="E3946" s="36">
        <v>2012</v>
      </c>
      <c r="F3946" s="578">
        <v>3.4937831786422326</v>
      </c>
      <c r="G3946" s="578">
        <v>934.2017552057896</v>
      </c>
      <c r="H3946" s="578">
        <v>1.8960472950075151</v>
      </c>
      <c r="I3946" s="578">
        <v>1.110847954487322E-2</v>
      </c>
      <c r="J3946" s="578">
        <v>1.8617870906988729E-2</v>
      </c>
      <c r="K3946" s="578">
        <v>4.0143344322465593</v>
      </c>
      <c r="L3946" s="578">
        <v>1094.6363525390575</v>
      </c>
      <c r="M3946" s="578">
        <v>2.32535726265814</v>
      </c>
      <c r="N3946" s="578">
        <v>4.4683332334898226E-2</v>
      </c>
      <c r="O3946" s="578">
        <v>2.181522371635455E-2</v>
      </c>
      <c r="P3946" s="578">
        <v>3.49378312650901</v>
      </c>
      <c r="Q3946" s="578">
        <v>934.20174471537189</v>
      </c>
      <c r="R3946" s="578">
        <v>1.8960473160489775</v>
      </c>
      <c r="S3946" s="578">
        <v>1.110847852457175E-2</v>
      </c>
      <c r="T3946" s="578">
        <v>1.8617870906988729E-2</v>
      </c>
      <c r="U3946" s="578">
        <v>4.014334380102957</v>
      </c>
      <c r="V3946" s="578">
        <v>1094.6364046732524</v>
      </c>
      <c r="W3946" s="578">
        <v>2.3253572667108475</v>
      </c>
      <c r="X3946" s="578">
        <v>4.4683334529812123E-2</v>
      </c>
      <c r="Y3946" s="578">
        <v>2.1815224240223498E-2</v>
      </c>
    </row>
    <row r="3947" spans="1:25" x14ac:dyDescent="0.3">
      <c r="A3947" s="61" t="s">
        <v>6306</v>
      </c>
      <c r="B3947" s="61" t="s">
        <v>2192</v>
      </c>
      <c r="C3947" s="61" t="s">
        <v>38</v>
      </c>
      <c r="D3947" s="36">
        <v>9</v>
      </c>
      <c r="E3947" s="36">
        <v>2012</v>
      </c>
      <c r="F3947" s="578">
        <v>3.568341865883665</v>
      </c>
      <c r="G3947" s="578">
        <v>893.76360066731729</v>
      </c>
      <c r="H3947" s="578">
        <v>1.6405047623854074</v>
      </c>
      <c r="I3947" s="578">
        <v>1.1035713943670072E-2</v>
      </c>
      <c r="J3947" s="578">
        <v>1.7811997017512699E-2</v>
      </c>
      <c r="K3947" s="578">
        <v>4.1193068932005472</v>
      </c>
      <c r="L3947" s="578">
        <v>1069.7259407043402</v>
      </c>
      <c r="M3947" s="578">
        <v>2.0778264614048823</v>
      </c>
      <c r="N3947" s="578">
        <v>7.89216628587988E-2</v>
      </c>
      <c r="O3947" s="578">
        <v>2.1318755073783224E-2</v>
      </c>
      <c r="P3947" s="578">
        <v>3.5683416572517177</v>
      </c>
      <c r="Q3947" s="578">
        <v>893.76360575358024</v>
      </c>
      <c r="R3947" s="578">
        <v>1.64050469018002</v>
      </c>
      <c r="S3947" s="578">
        <v>1.1035713375160084E-2</v>
      </c>
      <c r="T3947" s="578">
        <v>1.7811997017512699E-2</v>
      </c>
      <c r="U3947" s="578">
        <v>4.1193067367487375</v>
      </c>
      <c r="V3947" s="578">
        <v>1069.7259407043402</v>
      </c>
      <c r="W3947" s="578">
        <v>2.0778264537717952</v>
      </c>
      <c r="X3947" s="578">
        <v>7.8921663386305657E-2</v>
      </c>
      <c r="Y3947" s="578">
        <v>2.1318755073783224E-2</v>
      </c>
    </row>
    <row r="3948" spans="1:25" x14ac:dyDescent="0.3">
      <c r="A3948" s="61" t="s">
        <v>6307</v>
      </c>
      <c r="B3948" s="61" t="s">
        <v>2192</v>
      </c>
      <c r="C3948" s="61" t="s">
        <v>38</v>
      </c>
      <c r="D3948" s="36">
        <v>10</v>
      </c>
      <c r="E3948" s="36">
        <v>2012</v>
      </c>
      <c r="F3948" s="578">
        <v>3.6305604922917247</v>
      </c>
      <c r="G3948" s="578">
        <v>862.37767187754253</v>
      </c>
      <c r="H3948" s="578">
        <v>1.4401519020235898</v>
      </c>
      <c r="I3948" s="578">
        <v>1.0998786365424437E-2</v>
      </c>
      <c r="J3948" s="578">
        <v>1.7186478963897824E-2</v>
      </c>
      <c r="K3948" s="578">
        <v>4.1961814278361791</v>
      </c>
      <c r="L3948" s="578">
        <v>1047.3846956888774</v>
      </c>
      <c r="M3948" s="578">
        <v>1.88876917396737</v>
      </c>
      <c r="N3948" s="578">
        <v>0.10779730298539386</v>
      </c>
      <c r="O3948" s="578">
        <v>2.0873495668638452E-2</v>
      </c>
      <c r="P3948" s="578">
        <v>3.6305605431987971</v>
      </c>
      <c r="Q3948" s="578">
        <v>862.377672195434</v>
      </c>
      <c r="R3948" s="578">
        <v>1.4401518957650552</v>
      </c>
      <c r="S3948" s="578">
        <v>1.0998786950949552E-2</v>
      </c>
      <c r="T3948" s="578">
        <v>1.7186478963897824E-2</v>
      </c>
      <c r="U3948" s="578">
        <v>4.1961818450425472</v>
      </c>
      <c r="V3948" s="578">
        <v>1047.3846956888774</v>
      </c>
      <c r="W3948" s="578">
        <v>1.8887691687887076</v>
      </c>
      <c r="X3948" s="578">
        <v>0.107797288009654</v>
      </c>
      <c r="Y3948" s="578">
        <v>2.0873495668638452E-2</v>
      </c>
    </row>
    <row r="3949" spans="1:25" x14ac:dyDescent="0.3">
      <c r="A3949" s="61" t="s">
        <v>6308</v>
      </c>
      <c r="B3949" s="61" t="s">
        <v>2192</v>
      </c>
      <c r="C3949" s="61" t="s">
        <v>38</v>
      </c>
      <c r="D3949" s="36">
        <v>11</v>
      </c>
      <c r="E3949" s="36">
        <v>2012</v>
      </c>
      <c r="F3949" s="578">
        <v>3.71462915684977</v>
      </c>
      <c r="G3949" s="578">
        <v>837.7706623077388</v>
      </c>
      <c r="H3949" s="578">
        <v>1.2669375118075501</v>
      </c>
      <c r="I3949" s="578">
        <v>1.1128672838140081E-2</v>
      </c>
      <c r="J3949" s="578">
        <v>1.6696082059449148E-2</v>
      </c>
      <c r="K3949" s="578">
        <v>4.2691274120557647</v>
      </c>
      <c r="L3949" s="578">
        <v>1022.4092699686665</v>
      </c>
      <c r="M3949" s="578">
        <v>1.69884831704136</v>
      </c>
      <c r="N3949" s="578">
        <v>0.11849379956250505</v>
      </c>
      <c r="O3949" s="578">
        <v>2.0375776007616225E-2</v>
      </c>
      <c r="P3949" s="578">
        <v>3.7146291568654548</v>
      </c>
      <c r="Q3949" s="578">
        <v>837.77067248026469</v>
      </c>
      <c r="R3949" s="578">
        <v>1.2669375491665624</v>
      </c>
      <c r="S3949" s="578">
        <v>1.1128671100815717E-2</v>
      </c>
      <c r="T3949" s="578">
        <v>1.6696082059449148E-2</v>
      </c>
      <c r="U3949" s="578">
        <v>4.2691274095618601</v>
      </c>
      <c r="V3949" s="578">
        <v>1022.4092699686665</v>
      </c>
      <c r="W3949" s="578">
        <v>1.6988483218422776</v>
      </c>
      <c r="X3949" s="578">
        <v>0.11849378918911155</v>
      </c>
      <c r="Y3949" s="578">
        <v>2.0375774959878325E-2</v>
      </c>
    </row>
    <row r="3950" spans="1:25" x14ac:dyDescent="0.3">
      <c r="A3950" s="61" t="s">
        <v>6309</v>
      </c>
      <c r="B3950" s="61" t="s">
        <v>2192</v>
      </c>
      <c r="C3950" s="61" t="s">
        <v>38</v>
      </c>
      <c r="D3950" s="36">
        <v>12</v>
      </c>
      <c r="E3950" s="36">
        <v>2012</v>
      </c>
      <c r="F3950" s="578">
        <v>3.7834122942746604</v>
      </c>
      <c r="G3950" s="578">
        <v>817.64105987548794</v>
      </c>
      <c r="H3950" s="578">
        <v>1.125219706672695</v>
      </c>
      <c r="I3950" s="578">
        <v>1.1234951108349342E-2</v>
      </c>
      <c r="J3950" s="578">
        <v>1.6294916771585049E-2</v>
      </c>
      <c r="K3950" s="578">
        <v>4.3197186842180573</v>
      </c>
      <c r="L3950" s="578">
        <v>996.93361091613542</v>
      </c>
      <c r="M3950" s="578">
        <v>1.52650820603351</v>
      </c>
      <c r="N3950" s="578">
        <v>0.11312665548090664</v>
      </c>
      <c r="O3950" s="578">
        <v>1.9868087547365552E-2</v>
      </c>
      <c r="P3950" s="578">
        <v>3.7834121378177001</v>
      </c>
      <c r="Q3950" s="578">
        <v>817.64105987548794</v>
      </c>
      <c r="R3950" s="578">
        <v>1.1252197076816275</v>
      </c>
      <c r="S3950" s="578">
        <v>1.1234950998148897E-2</v>
      </c>
      <c r="T3950" s="578">
        <v>1.6294916771585049E-2</v>
      </c>
      <c r="U3950" s="578">
        <v>4.3197189449936078</v>
      </c>
      <c r="V3950" s="578">
        <v>996.93362617492448</v>
      </c>
      <c r="W3950" s="578">
        <v>1.5265082302230399</v>
      </c>
      <c r="X3950" s="578">
        <v>0.11312665174773415</v>
      </c>
      <c r="Y3950" s="578">
        <v>1.9868087547365552E-2</v>
      </c>
    </row>
    <row r="3951" spans="1:25" x14ac:dyDescent="0.3">
      <c r="A3951" s="61" t="s">
        <v>6310</v>
      </c>
      <c r="B3951" s="61" t="s">
        <v>2192</v>
      </c>
      <c r="C3951" s="61" t="s">
        <v>38</v>
      </c>
      <c r="D3951" s="36">
        <v>13</v>
      </c>
      <c r="E3951" s="36">
        <v>2012</v>
      </c>
      <c r="F3951" s="578">
        <v>3.6627595262937822</v>
      </c>
      <c r="G3951" s="578">
        <v>771.04103597005201</v>
      </c>
      <c r="H3951" s="578">
        <v>1.0005580198994706</v>
      </c>
      <c r="I3951" s="578">
        <v>1.1184629961045741E-2</v>
      </c>
      <c r="J3951" s="578">
        <v>1.5366228190638674E-2</v>
      </c>
      <c r="K3951" s="578">
        <v>4.1902714752194798</v>
      </c>
      <c r="L3951" s="578">
        <v>945.73567899068166</v>
      </c>
      <c r="M3951" s="578">
        <v>1.3761869207937676</v>
      </c>
      <c r="N3951" s="578">
        <v>0.10345451035785409</v>
      </c>
      <c r="O3951" s="578">
        <v>1.8847753972901601E-2</v>
      </c>
      <c r="P3951" s="578">
        <v>3.6627594741397171</v>
      </c>
      <c r="Q3951" s="578">
        <v>771.04104105631495</v>
      </c>
      <c r="R3951" s="578">
        <v>1.0005580280521802</v>
      </c>
      <c r="S3951" s="578">
        <v>1.1184629209499971E-2</v>
      </c>
      <c r="T3951" s="578">
        <v>1.5366228190638674E-2</v>
      </c>
      <c r="U3951" s="578">
        <v>4.1902715273631621</v>
      </c>
      <c r="V3951" s="578">
        <v>945.73566881815577</v>
      </c>
      <c r="W3951" s="578">
        <v>1.3761869229298678</v>
      </c>
      <c r="X3951" s="578">
        <v>0.10345450567304698</v>
      </c>
      <c r="Y3951" s="578">
        <v>1.8847753972901601E-2</v>
      </c>
    </row>
    <row r="3952" spans="1:25" x14ac:dyDescent="0.3">
      <c r="A3952" s="61" t="s">
        <v>6311</v>
      </c>
      <c r="B3952" s="61" t="s">
        <v>2192</v>
      </c>
      <c r="C3952" s="61" t="s">
        <v>38</v>
      </c>
      <c r="D3952" s="36">
        <v>14</v>
      </c>
      <c r="E3952" s="36">
        <v>2012</v>
      </c>
      <c r="F3952" s="578">
        <v>3.5227088814897298</v>
      </c>
      <c r="G3952" s="578">
        <v>753.02223014831475</v>
      </c>
      <c r="H3952" s="578">
        <v>0.96805855496586279</v>
      </c>
      <c r="I3952" s="578">
        <v>1.244068852156485E-2</v>
      </c>
      <c r="J3952" s="578">
        <v>1.5007139610437025E-2</v>
      </c>
      <c r="K3952" s="578">
        <v>4.0343363109846671</v>
      </c>
      <c r="L3952" s="578">
        <v>918.92341105143169</v>
      </c>
      <c r="M3952" s="578">
        <v>1.3109956434479151</v>
      </c>
      <c r="N3952" s="578">
        <v>9.379136350435141E-2</v>
      </c>
      <c r="O3952" s="578">
        <v>1.8313386652152947E-2</v>
      </c>
      <c r="P3952" s="578">
        <v>3.5227087275162923</v>
      </c>
      <c r="Q3952" s="578">
        <v>753.02223046620622</v>
      </c>
      <c r="R3952" s="578">
        <v>0.96805855747091485</v>
      </c>
      <c r="S3952" s="578">
        <v>1.2440688504777076E-2</v>
      </c>
      <c r="T3952" s="578">
        <v>1.5007139610437025E-2</v>
      </c>
      <c r="U3952" s="578">
        <v>4.034336569281848</v>
      </c>
      <c r="V3952" s="578">
        <v>918.92342154184917</v>
      </c>
      <c r="W3952" s="578">
        <v>1.3109956468342698</v>
      </c>
      <c r="X3952" s="578">
        <v>9.3791364510555558E-2</v>
      </c>
      <c r="Y3952" s="578">
        <v>1.8313386652152947E-2</v>
      </c>
    </row>
    <row r="3953" spans="1:25" x14ac:dyDescent="0.3">
      <c r="A3953" s="61" t="s">
        <v>6312</v>
      </c>
      <c r="B3953" s="61" t="s">
        <v>2192</v>
      </c>
      <c r="C3953" s="61" t="s">
        <v>38</v>
      </c>
      <c r="D3953" s="36">
        <v>15</v>
      </c>
      <c r="E3953" s="36">
        <v>2012</v>
      </c>
      <c r="F3953" s="578">
        <v>3.4007546325541749</v>
      </c>
      <c r="G3953" s="578">
        <v>739.49935022989871</v>
      </c>
      <c r="H3953" s="578">
        <v>0.94613786670288247</v>
      </c>
      <c r="I3953" s="578">
        <v>1.3623089795411575E-2</v>
      </c>
      <c r="J3953" s="578">
        <v>1.4737641564958374E-2</v>
      </c>
      <c r="K3953" s="578">
        <v>3.8938756193222099</v>
      </c>
      <c r="L3953" s="578">
        <v>896.97468948364224</v>
      </c>
      <c r="M3953" s="578">
        <v>1.2612110787064574</v>
      </c>
      <c r="N3953" s="578">
        <v>8.7186080249314804E-2</v>
      </c>
      <c r="O3953" s="578">
        <v>1.7875990810959225E-2</v>
      </c>
      <c r="P3953" s="578">
        <v>3.4007541631571376</v>
      </c>
      <c r="Q3953" s="578">
        <v>739.49935022989871</v>
      </c>
      <c r="R3953" s="578">
        <v>0.94613787898136437</v>
      </c>
      <c r="S3953" s="578">
        <v>1.3623084060175926E-2</v>
      </c>
      <c r="T3953" s="578">
        <v>1.4737641564958374E-2</v>
      </c>
      <c r="U3953" s="578">
        <v>3.8938758229661845</v>
      </c>
      <c r="V3953" s="578">
        <v>896.97468439737918</v>
      </c>
      <c r="W3953" s="578">
        <v>1.2612111132702875</v>
      </c>
      <c r="X3953" s="578">
        <v>8.718608031055422E-2</v>
      </c>
      <c r="Y3953" s="578">
        <v>1.7875990810959225E-2</v>
      </c>
    </row>
    <row r="3954" spans="1:25" x14ac:dyDescent="0.3">
      <c r="A3954" s="580" t="s">
        <v>6313</v>
      </c>
      <c r="B3954" s="580" t="s">
        <v>2192</v>
      </c>
      <c r="C3954" s="580" t="s">
        <v>38</v>
      </c>
      <c r="D3954" s="581">
        <v>16</v>
      </c>
      <c r="E3954" s="581">
        <v>2012</v>
      </c>
      <c r="F3954" s="582">
        <v>3.3299508454003099</v>
      </c>
      <c r="G3954" s="582">
        <v>743.05880228678325</v>
      </c>
      <c r="H3954" s="582">
        <v>0.95084518207416346</v>
      </c>
      <c r="I3954" s="582">
        <v>1.5561831913259924E-2</v>
      </c>
      <c r="J3954" s="582">
        <v>1.4808576107801199E-2</v>
      </c>
      <c r="K3954" s="582">
        <v>3.802267673947195</v>
      </c>
      <c r="L3954" s="582">
        <v>891.55384763081838</v>
      </c>
      <c r="M3954" s="582">
        <v>1.2361503060013326</v>
      </c>
      <c r="N3954" s="582">
        <v>8.3002265903511618E-2</v>
      </c>
      <c r="O3954" s="582">
        <v>1.7767953919246723E-2</v>
      </c>
      <c r="P3954" s="582">
        <v>3.3299506367839751</v>
      </c>
      <c r="Q3954" s="582">
        <v>743.05880228678325</v>
      </c>
      <c r="R3954" s="582">
        <v>0.95084511801269178</v>
      </c>
      <c r="S3954" s="582">
        <v>1.5561830895535375E-2</v>
      </c>
      <c r="T3954" s="582">
        <v>1.4808576626819499E-2</v>
      </c>
      <c r="U3954" s="582">
        <v>3.8022675175005398</v>
      </c>
      <c r="V3954" s="582">
        <v>891.55383173624625</v>
      </c>
      <c r="W3954" s="582">
        <v>1.236150339718425</v>
      </c>
      <c r="X3954" s="582">
        <v>8.3002268503453977E-2</v>
      </c>
      <c r="Y3954" s="582">
        <v>1.7767953919246723E-2</v>
      </c>
    </row>
    <row r="3955" spans="1:25" x14ac:dyDescent="0.3">
      <c r="A3955" s="61" t="s">
        <v>6314</v>
      </c>
      <c r="B3955" s="61" t="s">
        <v>2192</v>
      </c>
      <c r="C3955" s="61" t="s">
        <v>38</v>
      </c>
      <c r="D3955" s="36">
        <v>1</v>
      </c>
      <c r="E3955" s="36">
        <v>2020</v>
      </c>
      <c r="F3955" s="578">
        <v>15.473168866526027</v>
      </c>
      <c r="G3955" s="578">
        <v>6198.4598693847629</v>
      </c>
      <c r="H3955" s="578">
        <v>17.181042122072473</v>
      </c>
      <c r="I3955" s="578">
        <v>8.4053188305309084E-2</v>
      </c>
      <c r="J3955" s="578">
        <v>4.1240137070417328E-2</v>
      </c>
      <c r="K3955" s="578">
        <v>15.585756699287176</v>
      </c>
      <c r="L3955" s="578">
        <v>6241.8049443562804</v>
      </c>
      <c r="M3955" s="578">
        <v>17.273707456663576</v>
      </c>
      <c r="N3955" s="578">
        <v>8.4451454287470029E-2</v>
      </c>
      <c r="O3955" s="578">
        <v>4.1528532203907703E-2</v>
      </c>
      <c r="P3955" s="578">
        <v>15.473168881474477</v>
      </c>
      <c r="Q3955" s="578">
        <v>6198.4597676595022</v>
      </c>
      <c r="R3955" s="578">
        <v>17.181042690935975</v>
      </c>
      <c r="S3955" s="578">
        <v>8.4053178028625303E-2</v>
      </c>
      <c r="T3955" s="578">
        <v>4.1240136546548373E-2</v>
      </c>
      <c r="U3955" s="578">
        <v>15.585757205932126</v>
      </c>
      <c r="V3955" s="578">
        <v>6241.8049418131504</v>
      </c>
      <c r="W3955" s="578">
        <v>17.273706721054552</v>
      </c>
      <c r="X3955" s="578">
        <v>8.4451432408665247E-2</v>
      </c>
      <c r="Y3955" s="578">
        <v>4.1528532203907703E-2</v>
      </c>
    </row>
    <row r="3956" spans="1:25" x14ac:dyDescent="0.3">
      <c r="A3956" s="61" t="s">
        <v>6315</v>
      </c>
      <c r="B3956" s="61" t="s">
        <v>2192</v>
      </c>
      <c r="C3956" s="61" t="s">
        <v>38</v>
      </c>
      <c r="D3956" s="36">
        <v>2</v>
      </c>
      <c r="E3956" s="36">
        <v>2020</v>
      </c>
      <c r="F3956" s="578">
        <v>8.1563332445219476</v>
      </c>
      <c r="G3956" s="578">
        <v>3091.057860056555</v>
      </c>
      <c r="H3956" s="578">
        <v>8.8939029772494251</v>
      </c>
      <c r="I3956" s="578">
        <v>4.7173194862201201E-2</v>
      </c>
      <c r="J3956" s="578">
        <v>2.056570614998535E-2</v>
      </c>
      <c r="K3956" s="578">
        <v>8.2951992258719311</v>
      </c>
      <c r="L3956" s="578">
        <v>3143.4012196858648</v>
      </c>
      <c r="M3956" s="578">
        <v>9.0118302227977694</v>
      </c>
      <c r="N3956" s="578">
        <v>4.7743415961879969E-2</v>
      </c>
      <c r="O3956" s="578">
        <v>2.09139533496151E-2</v>
      </c>
      <c r="P3956" s="578">
        <v>8.1563334581105611</v>
      </c>
      <c r="Q3956" s="578">
        <v>3091.0578600565523</v>
      </c>
      <c r="R3956" s="578">
        <v>8.8939037402985033</v>
      </c>
      <c r="S3956" s="578">
        <v>4.7173197098648673E-2</v>
      </c>
      <c r="T3956" s="578">
        <v>2.056570614998535E-2</v>
      </c>
      <c r="U3956" s="578">
        <v>8.2951993301902149</v>
      </c>
      <c r="V3956" s="578">
        <v>3143.4012196858648</v>
      </c>
      <c r="W3956" s="578">
        <v>9.0118299222522147</v>
      </c>
      <c r="X3956" s="578">
        <v>4.7743410257226018E-2</v>
      </c>
      <c r="Y3956" s="578">
        <v>2.09139533496151E-2</v>
      </c>
    </row>
    <row r="3957" spans="1:25" x14ac:dyDescent="0.3">
      <c r="A3957" s="61" t="s">
        <v>6316</v>
      </c>
      <c r="B3957" s="61" t="s">
        <v>2192</v>
      </c>
      <c r="C3957" s="61" t="s">
        <v>38</v>
      </c>
      <c r="D3957" s="36">
        <v>3</v>
      </c>
      <c r="E3957" s="36">
        <v>2020</v>
      </c>
      <c r="F3957" s="578">
        <v>4.8314765399792705</v>
      </c>
      <c r="G3957" s="578">
        <v>1756.2683448791449</v>
      </c>
      <c r="H3957" s="578">
        <v>4.849649924758217</v>
      </c>
      <c r="I3957" s="578">
        <v>2.5291336116500404E-2</v>
      </c>
      <c r="J3957" s="578">
        <v>1.1684965740035524E-2</v>
      </c>
      <c r="K3957" s="578">
        <v>4.8723709555564829</v>
      </c>
      <c r="L3957" s="578">
        <v>1772.9028244018523</v>
      </c>
      <c r="M3957" s="578">
        <v>4.9016896797523533</v>
      </c>
      <c r="N3957" s="578">
        <v>2.5667623325261901E-2</v>
      </c>
      <c r="O3957" s="578">
        <v>1.1795652040745999E-2</v>
      </c>
      <c r="P3957" s="578">
        <v>4.831476487835662</v>
      </c>
      <c r="Q3957" s="578">
        <v>1756.2683448791449</v>
      </c>
      <c r="R3957" s="578">
        <v>4.8496498918369317</v>
      </c>
      <c r="S3957" s="578">
        <v>2.5291331421916127E-2</v>
      </c>
      <c r="T3957" s="578">
        <v>1.1684966259053849E-2</v>
      </c>
      <c r="U3957" s="578">
        <v>4.8723707991151297</v>
      </c>
      <c r="V3957" s="578">
        <v>1772.9028244018523</v>
      </c>
      <c r="W3957" s="578">
        <v>4.9016896294124255</v>
      </c>
      <c r="X3957" s="578">
        <v>2.5667622279418777E-2</v>
      </c>
      <c r="Y3957" s="578">
        <v>1.1795652040745999E-2</v>
      </c>
    </row>
    <row r="3958" spans="1:25" x14ac:dyDescent="0.3">
      <c r="A3958" s="61" t="s">
        <v>6317</v>
      </c>
      <c r="B3958" s="61" t="s">
        <v>2192</v>
      </c>
      <c r="C3958" s="61" t="s">
        <v>38</v>
      </c>
      <c r="D3958" s="36">
        <v>4</v>
      </c>
      <c r="E3958" s="36">
        <v>2020</v>
      </c>
      <c r="F3958" s="578">
        <v>4.0456020194729501</v>
      </c>
      <c r="G3958" s="578">
        <v>1390.5249455769801</v>
      </c>
      <c r="H3958" s="578">
        <v>3.6451003092418701</v>
      </c>
      <c r="I3958" s="578">
        <v>1.831724967966385E-2</v>
      </c>
      <c r="J3958" s="578">
        <v>9.2515622770103292E-3</v>
      </c>
      <c r="K3958" s="578">
        <v>4.191643184450407</v>
      </c>
      <c r="L3958" s="578">
        <v>1436.7604001363077</v>
      </c>
      <c r="M3958" s="578">
        <v>3.7900580979767198</v>
      </c>
      <c r="N3958" s="578">
        <v>1.9462160012229349E-2</v>
      </c>
      <c r="O3958" s="578">
        <v>9.5591916760895349E-3</v>
      </c>
      <c r="P3958" s="578">
        <v>4.0456020716270178</v>
      </c>
      <c r="Q3958" s="578">
        <v>1390.5249977111753</v>
      </c>
      <c r="R3958" s="578">
        <v>3.6451002567143074</v>
      </c>
      <c r="S3958" s="578">
        <v>1.8317251278328152E-2</v>
      </c>
      <c r="T3958" s="578">
        <v>9.2515622770103292E-3</v>
      </c>
      <c r="U3958" s="578">
        <v>4.1916433930353625</v>
      </c>
      <c r="V3958" s="578">
        <v>1436.7604001363077</v>
      </c>
      <c r="W3958" s="578">
        <v>3.7900582329045021</v>
      </c>
      <c r="X3958" s="578">
        <v>1.9462161588307901E-2</v>
      </c>
      <c r="Y3958" s="578">
        <v>9.5591917294465568E-3</v>
      </c>
    </row>
    <row r="3959" spans="1:25" x14ac:dyDescent="0.3">
      <c r="A3959" s="61" t="s">
        <v>6318</v>
      </c>
      <c r="B3959" s="61" t="s">
        <v>2192</v>
      </c>
      <c r="C3959" s="61" t="s">
        <v>38</v>
      </c>
      <c r="D3959" s="36">
        <v>5</v>
      </c>
      <c r="E3959" s="36">
        <v>2020</v>
      </c>
      <c r="F3959" s="578">
        <v>3.6405391883305724</v>
      </c>
      <c r="G3959" s="578">
        <v>1212.967503865555</v>
      </c>
      <c r="H3959" s="578">
        <v>2.9775149138428452</v>
      </c>
      <c r="I3959" s="578">
        <v>1.4757800104310523E-2</v>
      </c>
      <c r="J3959" s="578">
        <v>8.0702198271561977E-3</v>
      </c>
      <c r="K3959" s="578">
        <v>3.9183667728990823</v>
      </c>
      <c r="L3959" s="578">
        <v>1298.4608192443775</v>
      </c>
      <c r="M3959" s="578">
        <v>3.2372062303753948</v>
      </c>
      <c r="N3959" s="578">
        <v>1.7129013679247351E-2</v>
      </c>
      <c r="O3959" s="578">
        <v>8.639040209042527E-3</v>
      </c>
      <c r="P3959" s="578">
        <v>3.6405392404690224</v>
      </c>
      <c r="Q3959" s="578">
        <v>1212.967503865555</v>
      </c>
      <c r="R3959" s="578">
        <v>2.9775148198386825</v>
      </c>
      <c r="S3959" s="578">
        <v>1.4757802730514375E-2</v>
      </c>
      <c r="T3959" s="578">
        <v>8.0702199241689653E-3</v>
      </c>
      <c r="U3959" s="578">
        <v>3.9183669293663526</v>
      </c>
      <c r="V3959" s="578">
        <v>1298.4608192443775</v>
      </c>
      <c r="W3959" s="578">
        <v>3.2372061889436701</v>
      </c>
      <c r="X3959" s="578">
        <v>1.7129013135142125E-2</v>
      </c>
      <c r="Y3959" s="578">
        <v>8.639040209042527E-3</v>
      </c>
    </row>
    <row r="3960" spans="1:25" x14ac:dyDescent="0.3">
      <c r="A3960" s="61" t="s">
        <v>6319</v>
      </c>
      <c r="B3960" s="61" t="s">
        <v>2192</v>
      </c>
      <c r="C3960" s="61" t="s">
        <v>38</v>
      </c>
      <c r="D3960" s="36">
        <v>6</v>
      </c>
      <c r="E3960" s="36">
        <v>2020</v>
      </c>
      <c r="F3960" s="578">
        <v>3.3143386170855424</v>
      </c>
      <c r="G3960" s="578">
        <v>1090.50645065307</v>
      </c>
      <c r="H3960" s="578">
        <v>2.4872714989408724</v>
      </c>
      <c r="I3960" s="578">
        <v>1.140229934204243E-2</v>
      </c>
      <c r="J3960" s="578">
        <v>7.2554624324159978E-3</v>
      </c>
      <c r="K3960" s="578">
        <v>3.7030670884371304</v>
      </c>
      <c r="L3960" s="578">
        <v>1209.9389101664176</v>
      </c>
      <c r="M3960" s="578">
        <v>2.83709240567865</v>
      </c>
      <c r="N3960" s="578">
        <v>1.6104167098167876E-2</v>
      </c>
      <c r="O3960" s="578">
        <v>8.0500825085133895E-3</v>
      </c>
      <c r="P3960" s="578">
        <v>3.3143386692446848</v>
      </c>
      <c r="Q3960" s="578">
        <v>1090.50645065307</v>
      </c>
      <c r="R3960" s="578">
        <v>2.4872714220691647</v>
      </c>
      <c r="S3960" s="578">
        <v>1.140229985628591E-2</v>
      </c>
      <c r="T3960" s="578">
        <v>7.2554624833477003E-3</v>
      </c>
      <c r="U3960" s="578">
        <v>3.7030668798208755</v>
      </c>
      <c r="V3960" s="578">
        <v>1209.9389101664176</v>
      </c>
      <c r="W3960" s="578">
        <v>2.8370923009291151</v>
      </c>
      <c r="X3960" s="578">
        <v>1.6104166034816972E-2</v>
      </c>
      <c r="Y3960" s="578">
        <v>8.0500824017993456E-3</v>
      </c>
    </row>
    <row r="3961" spans="1:25" x14ac:dyDescent="0.3">
      <c r="A3961" s="61" t="s">
        <v>6320</v>
      </c>
      <c r="B3961" s="61" t="s">
        <v>2192</v>
      </c>
      <c r="C3961" s="61" t="s">
        <v>38</v>
      </c>
      <c r="D3961" s="36">
        <v>7</v>
      </c>
      <c r="E3961" s="36">
        <v>2020</v>
      </c>
      <c r="F3961" s="578">
        <v>3.3253131205030173</v>
      </c>
      <c r="G3961" s="578">
        <v>1053.2710997263548</v>
      </c>
      <c r="H3961" s="578">
        <v>2.2354683038659724</v>
      </c>
      <c r="I3961" s="578">
        <v>1.1641799211512647E-2</v>
      </c>
      <c r="J3961" s="578">
        <v>7.0077211251676355E-3</v>
      </c>
      <c r="K3961" s="578">
        <v>3.7656150436086246</v>
      </c>
      <c r="L3961" s="578">
        <v>1192.6368675231902</v>
      </c>
      <c r="M3961" s="578">
        <v>2.6000773844267875</v>
      </c>
      <c r="N3961" s="578">
        <v>3.0802224133746326E-2</v>
      </c>
      <c r="O3961" s="578">
        <v>7.9349578833595499E-3</v>
      </c>
      <c r="P3961" s="578">
        <v>3.3253132248162971</v>
      </c>
      <c r="Q3961" s="578">
        <v>1053.2710997263548</v>
      </c>
      <c r="R3961" s="578">
        <v>2.2354683228671353</v>
      </c>
      <c r="S3961" s="578">
        <v>1.1641801604961661E-2</v>
      </c>
      <c r="T3961" s="578">
        <v>7.007721176099338E-3</v>
      </c>
      <c r="U3961" s="578">
        <v>3.7656149914388699</v>
      </c>
      <c r="V3961" s="578">
        <v>1192.6368675231902</v>
      </c>
      <c r="W3961" s="578">
        <v>2.6000773556952423</v>
      </c>
      <c r="X3961" s="578">
        <v>3.0802223086614726E-2</v>
      </c>
      <c r="Y3961" s="578">
        <v>7.9349578833595499E-3</v>
      </c>
    </row>
    <row r="3962" spans="1:25" x14ac:dyDescent="0.3">
      <c r="A3962" s="61" t="s">
        <v>6321</v>
      </c>
      <c r="B3962" s="61" t="s">
        <v>2192</v>
      </c>
      <c r="C3962" s="61" t="s">
        <v>38</v>
      </c>
      <c r="D3962" s="36">
        <v>8</v>
      </c>
      <c r="E3962" s="36">
        <v>2020</v>
      </c>
      <c r="F3962" s="578">
        <v>3.1867639008434372</v>
      </c>
      <c r="G3962" s="578">
        <v>933.99803733825638</v>
      </c>
      <c r="H3962" s="578">
        <v>1.8395522587306876</v>
      </c>
      <c r="I3962" s="578">
        <v>1.1810350097524212E-2</v>
      </c>
      <c r="J3962" s="578">
        <v>6.2141572901358152E-3</v>
      </c>
      <c r="K3962" s="578">
        <v>3.6717759165065473</v>
      </c>
      <c r="L3962" s="578">
        <v>1094.4138501485099</v>
      </c>
      <c r="M3962" s="578">
        <v>2.2225607356067423</v>
      </c>
      <c r="N3962" s="578">
        <v>6.3101984192144245E-2</v>
      </c>
      <c r="O3962" s="578">
        <v>7.2814507463287194E-3</v>
      </c>
      <c r="P3962" s="578">
        <v>3.1867641057344023</v>
      </c>
      <c r="Q3962" s="578">
        <v>933.99803733825638</v>
      </c>
      <c r="R3962" s="578">
        <v>1.8395522267043476</v>
      </c>
      <c r="S3962" s="578">
        <v>1.181034989152366E-2</v>
      </c>
      <c r="T3962" s="578">
        <v>6.2141572901358152E-3</v>
      </c>
      <c r="U3962" s="578">
        <v>3.67177591649624</v>
      </c>
      <c r="V3962" s="578">
        <v>1094.4138501485099</v>
      </c>
      <c r="W3962" s="578">
        <v>2.2225607492976724</v>
      </c>
      <c r="X3962" s="578">
        <v>6.3101986301717219E-2</v>
      </c>
      <c r="Y3962" s="578">
        <v>7.281450799685743E-3</v>
      </c>
    </row>
    <row r="3963" spans="1:25" x14ac:dyDescent="0.3">
      <c r="A3963" s="61" t="s">
        <v>6322</v>
      </c>
      <c r="B3963" s="61" t="s">
        <v>2192</v>
      </c>
      <c r="C3963" s="61" t="s">
        <v>38</v>
      </c>
      <c r="D3963" s="36">
        <v>9</v>
      </c>
      <c r="E3963" s="36">
        <v>2020</v>
      </c>
      <c r="F3963" s="578">
        <v>3.2416539425592301</v>
      </c>
      <c r="G3963" s="578">
        <v>893.57319959004678</v>
      </c>
      <c r="H3963" s="578">
        <v>1.6027679066470799</v>
      </c>
      <c r="I3963" s="578">
        <v>1.2052362199218125E-2</v>
      </c>
      <c r="J3963" s="578">
        <v>5.945202448250103E-3</v>
      </c>
      <c r="K3963" s="578">
        <v>3.7569946055965149</v>
      </c>
      <c r="L3963" s="578">
        <v>1069.51500320434</v>
      </c>
      <c r="M3963" s="578">
        <v>1.9959640770217999</v>
      </c>
      <c r="N3963" s="578">
        <v>0.11969175637629274</v>
      </c>
      <c r="O3963" s="578">
        <v>7.1157871279865477E-3</v>
      </c>
      <c r="P3963" s="578">
        <v>3.241654099026575</v>
      </c>
      <c r="Q3963" s="578">
        <v>893.57319959004678</v>
      </c>
      <c r="R3963" s="578">
        <v>1.6027679008584501</v>
      </c>
      <c r="S3963" s="578">
        <v>1.2052363783823201E-2</v>
      </c>
      <c r="T3963" s="578">
        <v>5.9452025016071249E-3</v>
      </c>
      <c r="U3963" s="578">
        <v>3.7569947098941849</v>
      </c>
      <c r="V3963" s="578">
        <v>1069.51500320434</v>
      </c>
      <c r="W3963" s="578">
        <v>1.9959640491754975</v>
      </c>
      <c r="X3963" s="578">
        <v>0.11969175682376401</v>
      </c>
      <c r="Y3963" s="578">
        <v>7.1157871279865477E-3</v>
      </c>
    </row>
    <row r="3964" spans="1:25" x14ac:dyDescent="0.3">
      <c r="A3964" s="61" t="s">
        <v>6323</v>
      </c>
      <c r="B3964" s="61" t="s">
        <v>2192</v>
      </c>
      <c r="C3964" s="61" t="s">
        <v>38</v>
      </c>
      <c r="D3964" s="36">
        <v>10</v>
      </c>
      <c r="E3964" s="36">
        <v>2020</v>
      </c>
      <c r="F3964" s="578">
        <v>3.2879550508971498</v>
      </c>
      <c r="G3964" s="578">
        <v>862.1973059972122</v>
      </c>
      <c r="H3964" s="578">
        <v>1.4171434375505925</v>
      </c>
      <c r="I3964" s="578">
        <v>1.22700260734139E-2</v>
      </c>
      <c r="J3964" s="578">
        <v>5.7364459547291774E-3</v>
      </c>
      <c r="K3964" s="578">
        <v>3.8183119489821502</v>
      </c>
      <c r="L3964" s="578">
        <v>1047.1831347147574</v>
      </c>
      <c r="M3964" s="578">
        <v>1.8218208754606151</v>
      </c>
      <c r="N3964" s="578">
        <v>0.167710172318038</v>
      </c>
      <c r="O3964" s="578">
        <v>6.9672032987000369E-3</v>
      </c>
      <c r="P3964" s="578">
        <v>3.2879549465890228</v>
      </c>
      <c r="Q3964" s="578">
        <v>862.19730122884062</v>
      </c>
      <c r="R3964" s="578">
        <v>1.4171434944892074</v>
      </c>
      <c r="S3964" s="578">
        <v>1.2270025543330048E-2</v>
      </c>
      <c r="T3964" s="578">
        <v>5.7364460056608824E-3</v>
      </c>
      <c r="U3964" s="578">
        <v>3.8183116894483602</v>
      </c>
      <c r="V3964" s="578">
        <v>1047.1831347147574</v>
      </c>
      <c r="W3964" s="578">
        <v>1.8218208145329551</v>
      </c>
      <c r="X3964" s="578">
        <v>0.167710172318038</v>
      </c>
      <c r="Y3964" s="578">
        <v>6.9672032987000369E-3</v>
      </c>
    </row>
    <row r="3965" spans="1:25" x14ac:dyDescent="0.3">
      <c r="A3965" s="61" t="s">
        <v>6324</v>
      </c>
      <c r="B3965" s="61" t="s">
        <v>2192</v>
      </c>
      <c r="C3965" s="61" t="s">
        <v>38</v>
      </c>
      <c r="D3965" s="36">
        <v>11</v>
      </c>
      <c r="E3965" s="36">
        <v>2020</v>
      </c>
      <c r="F3965" s="578">
        <v>3.354240086395365</v>
      </c>
      <c r="G3965" s="578">
        <v>837.5978736877438</v>
      </c>
      <c r="H3965" s="578">
        <v>1.2568350627546601</v>
      </c>
      <c r="I3965" s="578">
        <v>1.2682539318726975E-2</v>
      </c>
      <c r="J3965" s="578">
        <v>5.5727813645110747E-3</v>
      </c>
      <c r="K3965" s="578">
        <v>3.8743337232355426</v>
      </c>
      <c r="L3965" s="578">
        <v>1022.2145452499365</v>
      </c>
      <c r="M3965" s="578">
        <v>1.6476447437277451</v>
      </c>
      <c r="N3965" s="578">
        <v>0.18579254739840151</v>
      </c>
      <c r="O3965" s="578">
        <v>6.8010893931689919E-3</v>
      </c>
      <c r="P3965" s="578">
        <v>3.3542401385494274</v>
      </c>
      <c r="Q3965" s="578">
        <v>837.59785334269179</v>
      </c>
      <c r="R3965" s="578">
        <v>1.2568350572503975</v>
      </c>
      <c r="S3965" s="578">
        <v>1.2682538807628849E-2</v>
      </c>
      <c r="T3965" s="578">
        <v>5.5727813645110747E-3</v>
      </c>
      <c r="U3965" s="578">
        <v>3.8743338287854345</v>
      </c>
      <c r="V3965" s="578">
        <v>1022.2145452499365</v>
      </c>
      <c r="W3965" s="578">
        <v>1.6476446959507776</v>
      </c>
      <c r="X3965" s="578">
        <v>0.18579254745054602</v>
      </c>
      <c r="Y3965" s="578">
        <v>6.80108933981197E-3</v>
      </c>
    </row>
    <row r="3966" spans="1:25" x14ac:dyDescent="0.3">
      <c r="A3966" s="61" t="s">
        <v>6325</v>
      </c>
      <c r="B3966" s="61" t="s">
        <v>2192</v>
      </c>
      <c r="C3966" s="61" t="s">
        <v>38</v>
      </c>
      <c r="D3966" s="36">
        <v>12</v>
      </c>
      <c r="E3966" s="36">
        <v>2020</v>
      </c>
      <c r="F3966" s="578">
        <v>3.408474726258945</v>
      </c>
      <c r="G3966" s="578">
        <v>817.47419611612906</v>
      </c>
      <c r="H3966" s="578">
        <v>1.1256768804347876</v>
      </c>
      <c r="I3966" s="578">
        <v>1.3020041903321976E-2</v>
      </c>
      <c r="J3966" s="578">
        <v>5.4388921125791898E-3</v>
      </c>
      <c r="K3966" s="578">
        <v>3.9099971412970222</v>
      </c>
      <c r="L3966" s="578">
        <v>996.74609438578227</v>
      </c>
      <c r="M3966" s="578">
        <v>1.4895201059049801</v>
      </c>
      <c r="N3966" s="578">
        <v>0.17741307487449326</v>
      </c>
      <c r="O3966" s="578">
        <v>6.6316398442722805E-3</v>
      </c>
      <c r="P3966" s="578">
        <v>3.4084748305566874</v>
      </c>
      <c r="Q3966" s="578">
        <v>817.47419611612906</v>
      </c>
      <c r="R3966" s="578">
        <v>1.1256768968002302</v>
      </c>
      <c r="S3966" s="578">
        <v>1.3020041911696924E-2</v>
      </c>
      <c r="T3966" s="578">
        <v>5.4388921125791898E-3</v>
      </c>
      <c r="U3966" s="578">
        <v>3.9099971413022527</v>
      </c>
      <c r="V3966" s="578">
        <v>996.74609438578227</v>
      </c>
      <c r="W3966" s="578">
        <v>1.4895200989406749</v>
      </c>
      <c r="X3966" s="578">
        <v>0.17741307539593701</v>
      </c>
      <c r="Y3966" s="578">
        <v>6.6316398442722805E-3</v>
      </c>
    </row>
    <row r="3967" spans="1:25" x14ac:dyDescent="0.3">
      <c r="A3967" s="61" t="s">
        <v>6326</v>
      </c>
      <c r="B3967" s="61" t="s">
        <v>2192</v>
      </c>
      <c r="C3967" s="61" t="s">
        <v>38</v>
      </c>
      <c r="D3967" s="36">
        <v>13</v>
      </c>
      <c r="E3967" s="36">
        <v>2020</v>
      </c>
      <c r="F3967" s="578">
        <v>3.2950554004407104</v>
      </c>
      <c r="G3967" s="578">
        <v>770.88495604197146</v>
      </c>
      <c r="H3967" s="578">
        <v>1.0084358010311285</v>
      </c>
      <c r="I3967" s="578">
        <v>1.3071342569749775E-2</v>
      </c>
      <c r="J3967" s="578">
        <v>5.1289209319899422E-3</v>
      </c>
      <c r="K3967" s="578">
        <v>3.786296017776138</v>
      </c>
      <c r="L3967" s="578">
        <v>945.55870882670047</v>
      </c>
      <c r="M3967" s="578">
        <v>1.3493166451577601</v>
      </c>
      <c r="N3967" s="578">
        <v>0.16182733599634924</v>
      </c>
      <c r="O3967" s="578">
        <v>6.2910751633656449E-3</v>
      </c>
      <c r="P3967" s="578">
        <v>3.2950555047436074</v>
      </c>
      <c r="Q3967" s="578">
        <v>770.884961446126</v>
      </c>
      <c r="R3967" s="578">
        <v>1.0084358109876694</v>
      </c>
      <c r="S3967" s="578">
        <v>1.3071342052360949E-2</v>
      </c>
      <c r="T3967" s="578">
        <v>5.1289209319899422E-3</v>
      </c>
      <c r="U3967" s="578">
        <v>3.7862957570109703</v>
      </c>
      <c r="V3967" s="578">
        <v>945.55870882670047</v>
      </c>
      <c r="W3967" s="578">
        <v>1.3493165329182299</v>
      </c>
      <c r="X3967" s="578">
        <v>0.16182733071885452</v>
      </c>
      <c r="Y3967" s="578">
        <v>6.2910751633656449E-3</v>
      </c>
    </row>
    <row r="3968" spans="1:25" x14ac:dyDescent="0.3">
      <c r="A3968" s="61" t="s">
        <v>6327</v>
      </c>
      <c r="B3968" s="61" t="s">
        <v>2192</v>
      </c>
      <c r="C3968" s="61" t="s">
        <v>38</v>
      </c>
      <c r="D3968" s="36">
        <v>14</v>
      </c>
      <c r="E3968" s="36">
        <v>2020</v>
      </c>
      <c r="F3968" s="578">
        <v>3.1687967628267826</v>
      </c>
      <c r="G3968" s="578">
        <v>752.87308375040641</v>
      </c>
      <c r="H3968" s="578">
        <v>0.97291558393286826</v>
      </c>
      <c r="I3968" s="578">
        <v>1.4217830610505147E-2</v>
      </c>
      <c r="J3968" s="578">
        <v>5.0090812486208326E-3</v>
      </c>
      <c r="K3968" s="578">
        <v>3.64339842823028</v>
      </c>
      <c r="L3968" s="578">
        <v>918.75465647379519</v>
      </c>
      <c r="M3968" s="578">
        <v>1.2846435499316851</v>
      </c>
      <c r="N3968" s="578">
        <v>0.14519411666090726</v>
      </c>
      <c r="O3968" s="578">
        <v>6.1127384445474721E-3</v>
      </c>
      <c r="P3968" s="578">
        <v>3.1687967628215525</v>
      </c>
      <c r="Q3968" s="578">
        <v>752.87308375040641</v>
      </c>
      <c r="R3968" s="578">
        <v>0.97291553867338099</v>
      </c>
      <c r="S3968" s="578">
        <v>1.4217830099975425E-2</v>
      </c>
      <c r="T3968" s="578">
        <v>5.0090812486208326E-3</v>
      </c>
      <c r="U3968" s="578">
        <v>3.6433983760657576</v>
      </c>
      <c r="V3968" s="578">
        <v>918.75465138753225</v>
      </c>
      <c r="W3968" s="578">
        <v>1.2846435435070149</v>
      </c>
      <c r="X3968" s="578">
        <v>0.14519412186079175</v>
      </c>
      <c r="Y3968" s="578">
        <v>6.1127384445474721E-3</v>
      </c>
    </row>
    <row r="3969" spans="1:25" x14ac:dyDescent="0.3">
      <c r="A3969" s="61" t="s">
        <v>6328</v>
      </c>
      <c r="B3969" s="61" t="s">
        <v>2192</v>
      </c>
      <c r="C3969" s="61" t="s">
        <v>38</v>
      </c>
      <c r="D3969" s="36">
        <v>15</v>
      </c>
      <c r="E3969" s="36">
        <v>2020</v>
      </c>
      <c r="F3969" s="578">
        <v>3.0591590310535377</v>
      </c>
      <c r="G3969" s="578">
        <v>739.35618909200002</v>
      </c>
      <c r="H3969" s="578">
        <v>0.94766391022494401</v>
      </c>
      <c r="I3969" s="578">
        <v>1.5291078934220975E-2</v>
      </c>
      <c r="J3969" s="578">
        <v>4.9191515184550802E-3</v>
      </c>
      <c r="K3969" s="578">
        <v>3.515449499157735</v>
      </c>
      <c r="L3969" s="578">
        <v>896.81245549519826</v>
      </c>
      <c r="M3969" s="578">
        <v>1.2345667348114726</v>
      </c>
      <c r="N3969" s="578">
        <v>0.13369355518958925</v>
      </c>
      <c r="O3969" s="578">
        <v>5.9667529615883971E-3</v>
      </c>
      <c r="P3969" s="578">
        <v>3.0591591353668202</v>
      </c>
      <c r="Q3969" s="578">
        <v>739.35619417826308</v>
      </c>
      <c r="R3969" s="578">
        <v>0.94766389312341204</v>
      </c>
      <c r="S3969" s="578">
        <v>1.5291079458847849E-2</v>
      </c>
      <c r="T3969" s="578">
        <v>4.9191515718121021E-3</v>
      </c>
      <c r="U3969" s="578">
        <v>3.5154494469984399</v>
      </c>
      <c r="V3969" s="578">
        <v>896.8124608993528</v>
      </c>
      <c r="W3969" s="578">
        <v>1.2345667147513502</v>
      </c>
      <c r="X3969" s="578">
        <v>0.13369354999516225</v>
      </c>
      <c r="Y3969" s="578">
        <v>5.9667529615883971E-3</v>
      </c>
    </row>
    <row r="3970" spans="1:25" x14ac:dyDescent="0.3">
      <c r="A3970" s="580" t="s">
        <v>6329</v>
      </c>
      <c r="B3970" s="580" t="s">
        <v>2192</v>
      </c>
      <c r="C3970" s="580" t="s">
        <v>38</v>
      </c>
      <c r="D3970" s="581">
        <v>16</v>
      </c>
      <c r="E3970" s="581">
        <v>2020</v>
      </c>
      <c r="F3970" s="582">
        <v>2.9959803726557426</v>
      </c>
      <c r="G3970" s="582">
        <v>742.91893482208206</v>
      </c>
      <c r="H3970" s="582">
        <v>0.94740806671809996</v>
      </c>
      <c r="I3970" s="582">
        <v>1.7128536725673826E-2</v>
      </c>
      <c r="J3970" s="582">
        <v>4.942855741925687E-3</v>
      </c>
      <c r="K3970" s="582">
        <v>3.4320359691754425</v>
      </c>
      <c r="L3970" s="582">
        <v>891.39601643880167</v>
      </c>
      <c r="M3970" s="582">
        <v>1.2078845355742125</v>
      </c>
      <c r="N3970" s="582">
        <v>0.12565880188806899</v>
      </c>
      <c r="O3970" s="582">
        <v>5.9307135452399927E-3</v>
      </c>
      <c r="P3970" s="582">
        <v>2.9959802695893774</v>
      </c>
      <c r="Q3970" s="582">
        <v>742.91894022623649</v>
      </c>
      <c r="R3970" s="582">
        <v>0.94740814685792341</v>
      </c>
      <c r="S3970" s="582">
        <v>1.7128537758480854E-2</v>
      </c>
      <c r="T3970" s="582">
        <v>4.942855899571435E-3</v>
      </c>
      <c r="U3970" s="582">
        <v>3.4320358648517373</v>
      </c>
      <c r="V3970" s="582">
        <v>891.39602724711074</v>
      </c>
      <c r="W3970" s="582">
        <v>1.2078845173288399</v>
      </c>
      <c r="X3970" s="582">
        <v>0.12565880188776574</v>
      </c>
      <c r="Y3970" s="582">
        <v>5.9307134943082877E-3</v>
      </c>
    </row>
    <row r="3971" spans="1:25" x14ac:dyDescent="0.3">
      <c r="A3971" s="61" t="s">
        <v>6330</v>
      </c>
      <c r="B3971" s="61" t="s">
        <v>2192</v>
      </c>
      <c r="C3971" s="61" t="s">
        <v>38</v>
      </c>
      <c r="D3971" s="36">
        <v>1</v>
      </c>
      <c r="E3971" s="36">
        <v>2030</v>
      </c>
      <c r="F3971" s="578">
        <v>12.859095573418424</v>
      </c>
      <c r="G3971" s="578">
        <v>6208.0041097005196</v>
      </c>
      <c r="H3971" s="578">
        <v>14.820066136567474</v>
      </c>
      <c r="I3971" s="578">
        <v>2.3314528847094999E-2</v>
      </c>
      <c r="J3971" s="578">
        <v>4.1392419720068498E-2</v>
      </c>
      <c r="K3971" s="578">
        <v>12.914264918585975</v>
      </c>
      <c r="L3971" s="578">
        <v>6251.4023259480764</v>
      </c>
      <c r="M3971" s="578">
        <v>14.909281029087001</v>
      </c>
      <c r="N3971" s="578">
        <v>2.3532769884392676E-2</v>
      </c>
      <c r="O3971" s="578">
        <v>4.1681787193131897E-2</v>
      </c>
      <c r="P3971" s="578">
        <v>12.859094530341849</v>
      </c>
      <c r="Q3971" s="578">
        <v>6208.0041071573869</v>
      </c>
      <c r="R3971" s="578">
        <v>14.820066572981851</v>
      </c>
      <c r="S3971" s="578">
        <v>2.3314528323226051E-2</v>
      </c>
      <c r="T3971" s="578">
        <v>4.1392419720068498E-2</v>
      </c>
      <c r="U3971" s="578">
        <v>12.914265440120875</v>
      </c>
      <c r="V3971" s="578">
        <v>6251.4023793538381</v>
      </c>
      <c r="W3971" s="578">
        <v>14.9092815196563</v>
      </c>
      <c r="X3971" s="578">
        <v>2.3532770429104202E-2</v>
      </c>
      <c r="Y3971" s="578">
        <v>4.1681787193131897E-2</v>
      </c>
    </row>
    <row r="3972" spans="1:25" x14ac:dyDescent="0.3">
      <c r="A3972" s="61" t="s">
        <v>6331</v>
      </c>
      <c r="B3972" s="61" t="s">
        <v>2192</v>
      </c>
      <c r="C3972" s="61" t="s">
        <v>38</v>
      </c>
      <c r="D3972" s="36">
        <v>2</v>
      </c>
      <c r="E3972" s="36">
        <v>2030</v>
      </c>
      <c r="F3972" s="578">
        <v>7.0639861447498298</v>
      </c>
      <c r="G3972" s="578">
        <v>3095.7632268269799</v>
      </c>
      <c r="H3972" s="578">
        <v>7.7023235263113694</v>
      </c>
      <c r="I3972" s="578">
        <v>1.1474678993181397E-2</v>
      </c>
      <c r="J3972" s="578">
        <v>2.0641299139242574E-2</v>
      </c>
      <c r="K3972" s="578">
        <v>7.1322063123757218</v>
      </c>
      <c r="L3972" s="578">
        <v>3148.1715240478447</v>
      </c>
      <c r="M3972" s="578">
        <v>7.8165412866304251</v>
      </c>
      <c r="N3972" s="578">
        <v>1.1740213477499581E-2</v>
      </c>
      <c r="O3972" s="578">
        <v>2.0990719747108675E-2</v>
      </c>
      <c r="P3972" s="578">
        <v>7.0639864055199979</v>
      </c>
      <c r="Q3972" s="578">
        <v>3095.7632268269799</v>
      </c>
      <c r="R3972" s="578">
        <v>7.7023232937620625</v>
      </c>
      <c r="S3972" s="578">
        <v>1.1474679465284974E-2</v>
      </c>
      <c r="T3972" s="578">
        <v>2.0641298615373626E-2</v>
      </c>
      <c r="U3972" s="578">
        <v>7.1322061087316762</v>
      </c>
      <c r="V3972" s="578">
        <v>3148.1716804504326</v>
      </c>
      <c r="W3972" s="578">
        <v>7.8165412678050963</v>
      </c>
      <c r="X3972" s="578">
        <v>1.174021358421363E-2</v>
      </c>
      <c r="Y3972" s="578">
        <v>2.0990719747108675E-2</v>
      </c>
    </row>
    <row r="3973" spans="1:25" x14ac:dyDescent="0.3">
      <c r="A3973" s="61" t="s">
        <v>6332</v>
      </c>
      <c r="B3973" s="61" t="s">
        <v>2192</v>
      </c>
      <c r="C3973" s="61" t="s">
        <v>38</v>
      </c>
      <c r="D3973" s="36">
        <v>3</v>
      </c>
      <c r="E3973" s="36">
        <v>2030</v>
      </c>
      <c r="F3973" s="578">
        <v>4.1428773801284597</v>
      </c>
      <c r="G3973" s="578">
        <v>1758.8189659118625</v>
      </c>
      <c r="H3973" s="578">
        <v>4.1841823990422746</v>
      </c>
      <c r="I3973" s="578">
        <v>6.8414627264701197E-3</v>
      </c>
      <c r="J3973" s="578">
        <v>1.1727092195845449E-2</v>
      </c>
      <c r="K3973" s="578">
        <v>4.1556642203932626</v>
      </c>
      <c r="L3973" s="578">
        <v>1775.4768892923926</v>
      </c>
      <c r="M3973" s="578">
        <v>4.2398728781135944</v>
      </c>
      <c r="N3973" s="578">
        <v>6.915907400715085E-3</v>
      </c>
      <c r="O3973" s="578">
        <v>1.1838141760866424E-2</v>
      </c>
      <c r="P3973" s="578">
        <v>4.1428774844313576</v>
      </c>
      <c r="Q3973" s="578">
        <v>1758.8189659118625</v>
      </c>
      <c r="R3973" s="578">
        <v>4.1841824619332275</v>
      </c>
      <c r="S3973" s="578">
        <v>6.8414627270006623E-3</v>
      </c>
      <c r="T3973" s="578">
        <v>1.1727094815190199E-2</v>
      </c>
      <c r="U3973" s="578">
        <v>4.1556641682391975</v>
      </c>
      <c r="V3973" s="578">
        <v>1775.4768892923926</v>
      </c>
      <c r="W3973" s="578">
        <v>4.2398729243583722</v>
      </c>
      <c r="X3973" s="578">
        <v>6.9159073991613643E-3</v>
      </c>
      <c r="Y3973" s="578">
        <v>1.1838141760866424E-2</v>
      </c>
    </row>
    <row r="3974" spans="1:25" x14ac:dyDescent="0.3">
      <c r="A3974" s="61" t="s">
        <v>6333</v>
      </c>
      <c r="B3974" s="61" t="s">
        <v>2192</v>
      </c>
      <c r="C3974" s="61" t="s">
        <v>38</v>
      </c>
      <c r="D3974" s="36">
        <v>4</v>
      </c>
      <c r="E3974" s="36">
        <v>2030</v>
      </c>
      <c r="F3974" s="578">
        <v>3.4459377267250249</v>
      </c>
      <c r="G3974" s="578">
        <v>1392.4323972066202</v>
      </c>
      <c r="H3974" s="578">
        <v>3.1473232608180548</v>
      </c>
      <c r="I3974" s="578">
        <v>5.9438851171572972E-3</v>
      </c>
      <c r="J3974" s="578">
        <v>9.2841690542021099E-3</v>
      </c>
      <c r="K3974" s="578">
        <v>3.5425600599176001</v>
      </c>
      <c r="L3974" s="578">
        <v>1438.713375091545</v>
      </c>
      <c r="M3974" s="578">
        <v>3.2988349190369828</v>
      </c>
      <c r="N3974" s="578">
        <v>6.1467850788782573E-3</v>
      </c>
      <c r="O3974" s="578">
        <v>9.592754203670957E-3</v>
      </c>
      <c r="P3974" s="578">
        <v>3.4459377788790126</v>
      </c>
      <c r="Q3974" s="578">
        <v>1392.4323972066202</v>
      </c>
      <c r="R3974" s="578">
        <v>3.1473233692892455</v>
      </c>
      <c r="S3974" s="578">
        <v>5.9438852773799501E-3</v>
      </c>
      <c r="T3974" s="578">
        <v>9.2841691075591336E-3</v>
      </c>
      <c r="U3974" s="578">
        <v>3.5425599556303151</v>
      </c>
      <c r="V3974" s="578">
        <v>1438.7136878967251</v>
      </c>
      <c r="W3974" s="578">
        <v>3.2988349369425101</v>
      </c>
      <c r="X3974" s="578">
        <v>6.1467850788782599E-3</v>
      </c>
      <c r="Y3974" s="578">
        <v>9.592754203670957E-3</v>
      </c>
    </row>
    <row r="3975" spans="1:25" x14ac:dyDescent="0.3">
      <c r="A3975" s="61" t="s">
        <v>6334</v>
      </c>
      <c r="B3975" s="61" t="s">
        <v>2192</v>
      </c>
      <c r="C3975" s="61" t="s">
        <v>38</v>
      </c>
      <c r="D3975" s="36">
        <v>5</v>
      </c>
      <c r="E3975" s="36">
        <v>2030</v>
      </c>
      <c r="F3975" s="578">
        <v>3.0861212623118077</v>
      </c>
      <c r="G3975" s="578">
        <v>1214.547341664625</v>
      </c>
      <c r="H3975" s="578">
        <v>2.5440388872787749</v>
      </c>
      <c r="I3975" s="578">
        <v>5.6815609634668302E-3</v>
      </c>
      <c r="J3975" s="578">
        <v>8.0981032660929434E-3</v>
      </c>
      <c r="K3975" s="578">
        <v>3.2845754192739998</v>
      </c>
      <c r="L3975" s="578">
        <v>1300.112280527745</v>
      </c>
      <c r="M3975" s="578">
        <v>2.8115412267873849</v>
      </c>
      <c r="N3975" s="578">
        <v>6.6406100419271717E-3</v>
      </c>
      <c r="O3975" s="578">
        <v>8.6686208087485232E-3</v>
      </c>
      <c r="P3975" s="578">
        <v>3.0861214187896122</v>
      </c>
      <c r="Q3975" s="578">
        <v>1214.5471852620374</v>
      </c>
      <c r="R3975" s="578">
        <v>2.5440388887312375</v>
      </c>
      <c r="S3975" s="578">
        <v>5.6815609645089601E-3</v>
      </c>
      <c r="T3975" s="578">
        <v>8.0981033194499653E-3</v>
      </c>
      <c r="U3975" s="578">
        <v>3.2845754192740024</v>
      </c>
      <c r="V3975" s="578">
        <v>1300.112280527745</v>
      </c>
      <c r="W3975" s="578">
        <v>2.811541261418212</v>
      </c>
      <c r="X3975" s="578">
        <v>6.6406099336973022E-3</v>
      </c>
      <c r="Y3975" s="578">
        <v>8.6686208087485232E-3</v>
      </c>
    </row>
    <row r="3976" spans="1:25" x14ac:dyDescent="0.3">
      <c r="A3976" s="61" t="s">
        <v>6335</v>
      </c>
      <c r="B3976" s="61" t="s">
        <v>2192</v>
      </c>
      <c r="C3976" s="61" t="s">
        <v>38</v>
      </c>
      <c r="D3976" s="36">
        <v>6</v>
      </c>
      <c r="E3976" s="36">
        <v>2030</v>
      </c>
      <c r="F3976" s="578">
        <v>2.7728652267684248</v>
      </c>
      <c r="G3976" s="578">
        <v>1091.8758811950624</v>
      </c>
      <c r="H3976" s="578">
        <v>2.1019605062053053</v>
      </c>
      <c r="I3976" s="578">
        <v>5.0155677345173873E-3</v>
      </c>
      <c r="J3976" s="578">
        <v>7.2801880839203151E-3</v>
      </c>
      <c r="K3976" s="578">
        <v>3.0600530148236977</v>
      </c>
      <c r="L3976" s="578">
        <v>1211.3985010782826</v>
      </c>
      <c r="M3976" s="578">
        <v>2.4555751029535351</v>
      </c>
      <c r="N3976" s="578">
        <v>7.9055299340400845E-3</v>
      </c>
      <c r="O3976" s="578">
        <v>8.0771157760561076E-3</v>
      </c>
      <c r="P3976" s="578">
        <v>2.7728652789239674</v>
      </c>
      <c r="Q3976" s="578">
        <v>1091.8759333292574</v>
      </c>
      <c r="R3976" s="578">
        <v>2.10196055254952</v>
      </c>
      <c r="S3976" s="578">
        <v>5.0155677345173873E-3</v>
      </c>
      <c r="T3976" s="578">
        <v>7.2801880814949947E-3</v>
      </c>
      <c r="U3976" s="578">
        <v>3.0600527565369049</v>
      </c>
      <c r="V3976" s="578">
        <v>1211.3984489440875</v>
      </c>
      <c r="W3976" s="578">
        <v>2.4555751846094851</v>
      </c>
      <c r="X3976" s="578">
        <v>7.9055299340400845E-3</v>
      </c>
      <c r="Y3976" s="578">
        <v>8.0771157760561076E-3</v>
      </c>
    </row>
    <row r="3977" spans="1:25" x14ac:dyDescent="0.3">
      <c r="A3977" s="61" t="s">
        <v>6336</v>
      </c>
      <c r="B3977" s="61" t="s">
        <v>2192</v>
      </c>
      <c r="C3977" s="61" t="s">
        <v>38</v>
      </c>
      <c r="D3977" s="36">
        <v>7</v>
      </c>
      <c r="E3977" s="36">
        <v>2030</v>
      </c>
      <c r="F3977" s="578">
        <v>2.7859575653308526</v>
      </c>
      <c r="G3977" s="578">
        <v>1054.5386505126924</v>
      </c>
      <c r="H3977" s="578">
        <v>1.8729727606387248</v>
      </c>
      <c r="I3977" s="578">
        <v>6.2134913921454349E-3</v>
      </c>
      <c r="J3977" s="578">
        <v>7.0312398311216323E-3</v>
      </c>
      <c r="K3977" s="578">
        <v>3.1215356559869099</v>
      </c>
      <c r="L3977" s="578">
        <v>1194.00009409586</v>
      </c>
      <c r="M3977" s="578">
        <v>2.2252198622242427</v>
      </c>
      <c r="N3977" s="578">
        <v>2.2404422064331148E-2</v>
      </c>
      <c r="O3977" s="578">
        <v>7.9611044493503817E-3</v>
      </c>
      <c r="P3977" s="578">
        <v>2.7859575653313451</v>
      </c>
      <c r="Q3977" s="578">
        <v>1054.5386505126924</v>
      </c>
      <c r="R3977" s="578">
        <v>1.8729727764421074</v>
      </c>
      <c r="S3977" s="578">
        <v>6.2134911395901275E-3</v>
      </c>
      <c r="T3977" s="578">
        <v>7.0312397777646096E-3</v>
      </c>
      <c r="U3977" s="578">
        <v>3.12153576029504</v>
      </c>
      <c r="V3977" s="578">
        <v>1194.00009409586</v>
      </c>
      <c r="W3977" s="578">
        <v>2.2252199189409376</v>
      </c>
      <c r="X3977" s="578">
        <v>2.2404422064331148E-2</v>
      </c>
      <c r="Y3977" s="578">
        <v>7.9611045027074036E-3</v>
      </c>
    </row>
    <row r="3978" spans="1:25" x14ac:dyDescent="0.3">
      <c r="A3978" s="61" t="s">
        <v>6337</v>
      </c>
      <c r="B3978" s="61" t="s">
        <v>2192</v>
      </c>
      <c r="C3978" s="61" t="s">
        <v>38</v>
      </c>
      <c r="D3978" s="36">
        <v>8</v>
      </c>
      <c r="E3978" s="36">
        <v>2030</v>
      </c>
      <c r="F3978" s="578">
        <v>2.7498843054893651</v>
      </c>
      <c r="G3978" s="578">
        <v>935.12290636698378</v>
      </c>
      <c r="H3978" s="578">
        <v>1.5344770638851775</v>
      </c>
      <c r="I3978" s="578">
        <v>7.6393906024918318E-3</v>
      </c>
      <c r="J3978" s="578">
        <v>6.2350161436673527E-3</v>
      </c>
      <c r="K3978" s="578">
        <v>3.1231176811626202</v>
      </c>
      <c r="L3978" s="578">
        <v>1095.644058227535</v>
      </c>
      <c r="M3978" s="578">
        <v>1.8876051825835252</v>
      </c>
      <c r="N3978" s="578">
        <v>5.3677825243539645E-2</v>
      </c>
      <c r="O3978" s="578">
        <v>7.3053078085649724E-3</v>
      </c>
      <c r="P3978" s="578">
        <v>2.7498842533149901</v>
      </c>
      <c r="Q3978" s="578">
        <v>935.12292798360158</v>
      </c>
      <c r="R3978" s="578">
        <v>1.5344770327228576</v>
      </c>
      <c r="S3978" s="578">
        <v>7.6393901832147977E-3</v>
      </c>
      <c r="T3978" s="578">
        <v>6.2350161436673527E-3</v>
      </c>
      <c r="U3978" s="578">
        <v>3.1231178375780502</v>
      </c>
      <c r="V3978" s="578">
        <v>1095.644058227535</v>
      </c>
      <c r="W3978" s="578">
        <v>1.8876051753856351</v>
      </c>
      <c r="X3978" s="578">
        <v>5.3677826310983251E-2</v>
      </c>
      <c r="Y3978" s="578">
        <v>7.3053077067015623E-3</v>
      </c>
    </row>
    <row r="3979" spans="1:25" x14ac:dyDescent="0.3">
      <c r="A3979" s="61" t="s">
        <v>6338</v>
      </c>
      <c r="B3979" s="61" t="s">
        <v>2192</v>
      </c>
      <c r="C3979" s="61" t="s">
        <v>38</v>
      </c>
      <c r="D3979" s="36">
        <v>9</v>
      </c>
      <c r="E3979" s="36">
        <v>2030</v>
      </c>
      <c r="F3979" s="578">
        <v>2.8512709068736424</v>
      </c>
      <c r="G3979" s="578">
        <v>894.62549463907851</v>
      </c>
      <c r="H3979" s="578">
        <v>1.3243242344412101</v>
      </c>
      <c r="I3979" s="578">
        <v>9.1247819043473923E-3</v>
      </c>
      <c r="J3979" s="578">
        <v>5.9649971396235398E-3</v>
      </c>
      <c r="K3979" s="578">
        <v>3.2506758042067423</v>
      </c>
      <c r="L3979" s="578">
        <v>1070.68125025431</v>
      </c>
      <c r="M3979" s="578">
        <v>1.6730763737450576</v>
      </c>
      <c r="N3979" s="578">
        <v>0.11175612962385134</v>
      </c>
      <c r="O3979" s="578">
        <v>7.1388583843751451E-3</v>
      </c>
      <c r="P3979" s="578">
        <v>2.85127075041403</v>
      </c>
      <c r="Q3979" s="578">
        <v>894.62549432118692</v>
      </c>
      <c r="R3979" s="578">
        <v>1.3243242503500925</v>
      </c>
      <c r="S3979" s="578">
        <v>9.1247817913237151E-3</v>
      </c>
      <c r="T3979" s="578">
        <v>5.964997243912265E-3</v>
      </c>
      <c r="U3979" s="578">
        <v>3.2506757520526754</v>
      </c>
      <c r="V3979" s="578">
        <v>1070.68125025431</v>
      </c>
      <c r="W3979" s="578">
        <v>1.6730763650433151</v>
      </c>
      <c r="X3979" s="578">
        <v>0.11175612962415438</v>
      </c>
      <c r="Y3979" s="578">
        <v>7.1388583843751451E-3</v>
      </c>
    </row>
    <row r="3980" spans="1:25" x14ac:dyDescent="0.3">
      <c r="A3980" s="61" t="s">
        <v>6339</v>
      </c>
      <c r="B3980" s="61" t="s">
        <v>2192</v>
      </c>
      <c r="C3980" s="61" t="s">
        <v>38</v>
      </c>
      <c r="D3980" s="36">
        <v>10</v>
      </c>
      <c r="E3980" s="36">
        <v>2030</v>
      </c>
      <c r="F3980" s="578">
        <v>2.9337240582440574</v>
      </c>
      <c r="G3980" s="578">
        <v>863.19372208913126</v>
      </c>
      <c r="H3980" s="578">
        <v>1.1598341685592726</v>
      </c>
      <c r="I3980" s="578">
        <v>1.030609020134912E-2</v>
      </c>
      <c r="J3980" s="578">
        <v>5.7554218656150607E-3</v>
      </c>
      <c r="K3980" s="578">
        <v>3.3443814115588149</v>
      </c>
      <c r="L3980" s="578">
        <v>1048.2985471089651</v>
      </c>
      <c r="M3980" s="578">
        <v>1.5126036075119627</v>
      </c>
      <c r="N3980" s="578">
        <v>0.16156497873816927</v>
      </c>
      <c r="O3980" s="578">
        <v>6.9896165950922252E-3</v>
      </c>
      <c r="P3980" s="578">
        <v>2.9337237962339051</v>
      </c>
      <c r="Q3980" s="578">
        <v>863.19372177123978</v>
      </c>
      <c r="R3980" s="578">
        <v>1.1598341567757051</v>
      </c>
      <c r="S3980" s="578">
        <v>1.0306089295681867E-2</v>
      </c>
      <c r="T3980" s="578">
        <v>5.7554218656150607E-3</v>
      </c>
      <c r="U3980" s="578">
        <v>3.3443814103222826</v>
      </c>
      <c r="V3980" s="578">
        <v>1048.2985471089651</v>
      </c>
      <c r="W3980" s="578">
        <v>1.51260368572138</v>
      </c>
      <c r="X3980" s="578">
        <v>0.16156497879031376</v>
      </c>
      <c r="Y3980" s="578">
        <v>6.989616597517543E-3</v>
      </c>
    </row>
    <row r="3981" spans="1:25" x14ac:dyDescent="0.3">
      <c r="A3981" s="61" t="s">
        <v>6340</v>
      </c>
      <c r="B3981" s="61" t="s">
        <v>2192</v>
      </c>
      <c r="C3981" s="61" t="s">
        <v>38</v>
      </c>
      <c r="D3981" s="36">
        <v>11</v>
      </c>
      <c r="E3981" s="36">
        <v>2030</v>
      </c>
      <c r="F3981" s="578">
        <v>3.0288496566470973</v>
      </c>
      <c r="G3981" s="578">
        <v>838.55245590209893</v>
      </c>
      <c r="H3981" s="578">
        <v>1.0198199630616085</v>
      </c>
      <c r="I3981" s="578">
        <v>1.1461703427888376E-2</v>
      </c>
      <c r="J3981" s="578">
        <v>5.5911234812810948E-3</v>
      </c>
      <c r="K3981" s="578">
        <v>3.4287886676452151</v>
      </c>
      <c r="L3981" s="578">
        <v>1023.2882887522347</v>
      </c>
      <c r="M3981" s="578">
        <v>1.3545375394533026</v>
      </c>
      <c r="N3981" s="578">
        <v>0.18234801480260349</v>
      </c>
      <c r="O3981" s="578">
        <v>6.8228676051755076E-3</v>
      </c>
      <c r="P3981" s="578">
        <v>3.0288496566418677</v>
      </c>
      <c r="Q3981" s="578">
        <v>838.5524450937902</v>
      </c>
      <c r="R3981" s="578">
        <v>1.0198199820248779</v>
      </c>
      <c r="S3981" s="578">
        <v>1.1461703054351326E-2</v>
      </c>
      <c r="T3981" s="578">
        <v>5.5911234812810948E-3</v>
      </c>
      <c r="U3981" s="578">
        <v>3.4287884068801251</v>
      </c>
      <c r="V3981" s="578">
        <v>1023.2882836659722</v>
      </c>
      <c r="W3981" s="578">
        <v>1.3545376633037398</v>
      </c>
      <c r="X3981" s="578">
        <v>0.18234801480260349</v>
      </c>
      <c r="Y3981" s="578">
        <v>6.8228676585325304E-3</v>
      </c>
    </row>
    <row r="3982" spans="1:25" x14ac:dyDescent="0.3">
      <c r="A3982" s="61" t="s">
        <v>6341</v>
      </c>
      <c r="B3982" s="61" t="s">
        <v>2192</v>
      </c>
      <c r="C3982" s="61" t="s">
        <v>38</v>
      </c>
      <c r="D3982" s="36">
        <v>12</v>
      </c>
      <c r="E3982" s="36">
        <v>2030</v>
      </c>
      <c r="F3982" s="578">
        <v>3.1066814104170377</v>
      </c>
      <c r="G3982" s="578">
        <v>818.39489364623978</v>
      </c>
      <c r="H3982" s="578">
        <v>0.90526548365748205</v>
      </c>
      <c r="I3982" s="578">
        <v>1.2407214099425749E-2</v>
      </c>
      <c r="J3982" s="578">
        <v>5.4567211409448577E-3</v>
      </c>
      <c r="K3982" s="578">
        <v>3.486793365304715</v>
      </c>
      <c r="L3982" s="578">
        <v>997.78211688994872</v>
      </c>
      <c r="M3982" s="578">
        <v>1.2127049075931224</v>
      </c>
      <c r="N3982" s="578">
        <v>0.1754637172125505</v>
      </c>
      <c r="O3982" s="578">
        <v>6.6528029492474126E-3</v>
      </c>
      <c r="P3982" s="578">
        <v>3.1066815147251652</v>
      </c>
      <c r="Q3982" s="578">
        <v>818.3948831558223</v>
      </c>
      <c r="R3982" s="578">
        <v>0.90526546936249874</v>
      </c>
      <c r="S3982" s="578">
        <v>1.2407213068854575E-2</v>
      </c>
      <c r="T3982" s="578">
        <v>5.4567210900131552E-3</v>
      </c>
      <c r="U3982" s="578">
        <v>3.486793365315175</v>
      </c>
      <c r="V3982" s="578">
        <v>997.78212769825882</v>
      </c>
      <c r="W3982" s="578">
        <v>1.2127049279882425</v>
      </c>
      <c r="X3982" s="578">
        <v>0.17546371716040626</v>
      </c>
      <c r="Y3982" s="578">
        <v>6.6528030001791177E-3</v>
      </c>
    </row>
    <row r="3983" spans="1:25" x14ac:dyDescent="0.3">
      <c r="A3983" s="61" t="s">
        <v>6342</v>
      </c>
      <c r="B3983" s="61" t="s">
        <v>2192</v>
      </c>
      <c r="C3983" s="61" t="s">
        <v>38</v>
      </c>
      <c r="D3983" s="36">
        <v>13</v>
      </c>
      <c r="E3983" s="36">
        <v>2030</v>
      </c>
      <c r="F3983" s="578">
        <v>3.0263523519235225</v>
      </c>
      <c r="G3983" s="578">
        <v>771.74715805053677</v>
      </c>
      <c r="H3983" s="578">
        <v>0.80474209663331409</v>
      </c>
      <c r="I3983" s="578">
        <v>1.2683015274395325E-2</v>
      </c>
      <c r="J3983" s="578">
        <v>5.14569364653046E-3</v>
      </c>
      <c r="K3983" s="578">
        <v>3.3941546815560701</v>
      </c>
      <c r="L3983" s="578">
        <v>946.53492863972917</v>
      </c>
      <c r="M3983" s="578">
        <v>1.0907968055773025</v>
      </c>
      <c r="N3983" s="578">
        <v>0.16100994833808074</v>
      </c>
      <c r="O3983" s="578">
        <v>6.311108828716285E-3</v>
      </c>
      <c r="P3983" s="578">
        <v>3.0263525083752949</v>
      </c>
      <c r="Q3983" s="578">
        <v>771.74715296427382</v>
      </c>
      <c r="R3983" s="578">
        <v>0.80474209273946395</v>
      </c>
      <c r="S3983" s="578">
        <v>1.2683014211688701E-2</v>
      </c>
      <c r="T3983" s="578">
        <v>5.14569364653046E-3</v>
      </c>
      <c r="U3983" s="578">
        <v>3.3941547858537402</v>
      </c>
      <c r="V3983" s="578">
        <v>946.53497568766227</v>
      </c>
      <c r="W3983" s="578">
        <v>1.0907968173964875</v>
      </c>
      <c r="X3983" s="578">
        <v>0.16100994833808074</v>
      </c>
      <c r="Y3983" s="578">
        <v>6.3111088820733069E-3</v>
      </c>
    </row>
    <row r="3984" spans="1:25" x14ac:dyDescent="0.3">
      <c r="A3984" s="61" t="s">
        <v>6343</v>
      </c>
      <c r="B3984" s="61" t="s">
        <v>2192</v>
      </c>
      <c r="C3984" s="61" t="s">
        <v>38</v>
      </c>
      <c r="D3984" s="36">
        <v>14</v>
      </c>
      <c r="E3984" s="36">
        <v>2030</v>
      </c>
      <c r="F3984" s="578">
        <v>2.8807394845252876</v>
      </c>
      <c r="G3984" s="578">
        <v>753.69653638203886</v>
      </c>
      <c r="H3984" s="578">
        <v>0.77132583118463982</v>
      </c>
      <c r="I3984" s="578">
        <v>1.3061511305901725E-2</v>
      </c>
      <c r="J3984" s="578">
        <v>5.0253404163716625E-3</v>
      </c>
      <c r="K3984" s="578">
        <v>3.2366033582469127</v>
      </c>
      <c r="L3984" s="578">
        <v>919.68744850158646</v>
      </c>
      <c r="M3984" s="578">
        <v>1.0313132910725122</v>
      </c>
      <c r="N3984" s="578">
        <v>0.14360459814967375</v>
      </c>
      <c r="O3984" s="578">
        <v>6.1320990183351826E-3</v>
      </c>
      <c r="P3984" s="578">
        <v>2.8807396943744399</v>
      </c>
      <c r="Q3984" s="578">
        <v>753.69657707214333</v>
      </c>
      <c r="R3984" s="578">
        <v>0.77132585127454423</v>
      </c>
      <c r="S3984" s="578">
        <v>1.30615107867697E-2</v>
      </c>
      <c r="T3984" s="578">
        <v>5.02534057644273E-3</v>
      </c>
      <c r="U3984" s="578">
        <v>3.2366033061033077</v>
      </c>
      <c r="V3984" s="578">
        <v>919.68745899200394</v>
      </c>
      <c r="W3984" s="578">
        <v>1.0313133219454635</v>
      </c>
      <c r="X3984" s="578">
        <v>0.14360457735529</v>
      </c>
      <c r="Y3984" s="578">
        <v>6.1320990183351826E-3</v>
      </c>
    </row>
    <row r="3985" spans="1:25" x14ac:dyDescent="0.3">
      <c r="A3985" s="61" t="s">
        <v>6344</v>
      </c>
      <c r="B3985" s="61" t="s">
        <v>2192</v>
      </c>
      <c r="C3985" s="61" t="s">
        <v>38</v>
      </c>
      <c r="D3985" s="36">
        <v>15</v>
      </c>
      <c r="E3985" s="36">
        <v>2030</v>
      </c>
      <c r="F3985" s="578">
        <v>2.7505989192733646</v>
      </c>
      <c r="G3985" s="578">
        <v>740.14724636077858</v>
      </c>
      <c r="H3985" s="578">
        <v>0.74688546400951306</v>
      </c>
      <c r="I3985" s="578">
        <v>1.3401005643875825E-2</v>
      </c>
      <c r="J3985" s="578">
        <v>4.9350005986828604E-3</v>
      </c>
      <c r="K3985" s="578">
        <v>3.0940102029079126</v>
      </c>
      <c r="L3985" s="578">
        <v>897.70838991800929</v>
      </c>
      <c r="M3985" s="578">
        <v>0.98451924572911076</v>
      </c>
      <c r="N3985" s="578">
        <v>0.1315935699643275</v>
      </c>
      <c r="O3985" s="578">
        <v>5.9855532017536401E-3</v>
      </c>
      <c r="P3985" s="578">
        <v>2.7505989192791249</v>
      </c>
      <c r="Q3985" s="578">
        <v>740.14724127451541</v>
      </c>
      <c r="R3985" s="578">
        <v>0.74688551946883253</v>
      </c>
      <c r="S3985" s="578">
        <v>1.3401005641715775E-2</v>
      </c>
      <c r="T3985" s="578">
        <v>4.9350004434624327E-3</v>
      </c>
      <c r="U3985" s="578">
        <v>3.0940100985893251</v>
      </c>
      <c r="V3985" s="578">
        <v>897.70839500427223</v>
      </c>
      <c r="W3985" s="578">
        <v>0.98451926978812487</v>
      </c>
      <c r="X3985" s="578">
        <v>0.13159356991794324</v>
      </c>
      <c r="Y3985" s="578">
        <v>5.9855532017536401E-3</v>
      </c>
    </row>
    <row r="3986" spans="1:25" x14ac:dyDescent="0.3">
      <c r="A3986" s="580" t="s">
        <v>6345</v>
      </c>
      <c r="B3986" s="580" t="s">
        <v>2192</v>
      </c>
      <c r="C3986" s="580" t="s">
        <v>38</v>
      </c>
      <c r="D3986" s="581">
        <v>16</v>
      </c>
      <c r="E3986" s="581">
        <v>2030</v>
      </c>
      <c r="F3986" s="582">
        <v>2.6507861171830824</v>
      </c>
      <c r="G3986" s="582">
        <v>743.6912514368687</v>
      </c>
      <c r="H3986" s="582">
        <v>0.74119525134392417</v>
      </c>
      <c r="I3986" s="582">
        <v>1.4174944483139926E-2</v>
      </c>
      <c r="J3986" s="582">
        <v>4.9586299622508944E-3</v>
      </c>
      <c r="K3986" s="582">
        <v>2.9810961211115075</v>
      </c>
      <c r="L3986" s="582">
        <v>892.268113772074</v>
      </c>
      <c r="M3986" s="582">
        <v>0.9545135250520308</v>
      </c>
      <c r="N3986" s="582">
        <v>0.122729659099301</v>
      </c>
      <c r="O3986" s="582">
        <v>5.94927946319027E-3</v>
      </c>
      <c r="P3986" s="582">
        <v>2.650786169336655</v>
      </c>
      <c r="Q3986" s="582">
        <v>743.6912514368687</v>
      </c>
      <c r="R3986" s="582">
        <v>0.74119526431741156</v>
      </c>
      <c r="S3986" s="582">
        <v>1.4174943971549153E-2</v>
      </c>
      <c r="T3986" s="582">
        <v>4.9586299088938725E-3</v>
      </c>
      <c r="U3986" s="582">
        <v>2.9810961732500374</v>
      </c>
      <c r="V3986" s="582">
        <v>892.268103599548</v>
      </c>
      <c r="W3986" s="582">
        <v>0.95451351258892059</v>
      </c>
      <c r="X3986" s="582">
        <v>0.12272963829976374</v>
      </c>
      <c r="Y3986" s="582">
        <v>5.94927946319027E-3</v>
      </c>
    </row>
    <row r="3987" spans="1:25" x14ac:dyDescent="0.3">
      <c r="A3987" s="61" t="s">
        <v>6346</v>
      </c>
      <c r="B3987" s="61" t="s">
        <v>2191</v>
      </c>
      <c r="C3987" s="61" t="s">
        <v>38</v>
      </c>
      <c r="D3987" s="36">
        <v>1</v>
      </c>
      <c r="E3987" s="36">
        <v>2012</v>
      </c>
      <c r="F3987" s="578">
        <v>46.005725031194672</v>
      </c>
      <c r="G3987" s="578">
        <v>8134.3491719563754</v>
      </c>
      <c r="H3987" s="578">
        <v>8.0309859768797924</v>
      </c>
      <c r="I3987" s="578">
        <v>3.4855599403381299</v>
      </c>
      <c r="J3987" s="578">
        <v>6.9413906351352681E-2</v>
      </c>
      <c r="K3987" s="578">
        <v>46.406176715468305</v>
      </c>
      <c r="L3987" s="578">
        <v>8198.4557902018205</v>
      </c>
      <c r="M3987" s="578">
        <v>8.0471609277495446</v>
      </c>
      <c r="N3987" s="578">
        <v>3.5003447830677024</v>
      </c>
      <c r="O3987" s="578">
        <v>6.9960948972341855E-2</v>
      </c>
      <c r="P3987" s="578">
        <v>46.005721832916578</v>
      </c>
      <c r="Q3987" s="578">
        <v>8134.3491719563754</v>
      </c>
      <c r="R3987" s="578">
        <v>8.030986644327637</v>
      </c>
      <c r="S3987" s="578">
        <v>3.4855599403381299</v>
      </c>
      <c r="T3987" s="578">
        <v>6.9413907399090577E-2</v>
      </c>
      <c r="U3987" s="578">
        <v>46.406175068016928</v>
      </c>
      <c r="V3987" s="578">
        <v>8198.4557902018205</v>
      </c>
      <c r="W3987" s="578">
        <v>8.0471607660874689</v>
      </c>
      <c r="X3987" s="578">
        <v>3.5003443658351876</v>
      </c>
      <c r="Y3987" s="578">
        <v>6.9960950058884835E-2</v>
      </c>
    </row>
    <row r="3988" spans="1:25" x14ac:dyDescent="0.3">
      <c r="A3988" s="61" t="s">
        <v>6347</v>
      </c>
      <c r="B3988" s="61" t="s">
        <v>2191</v>
      </c>
      <c r="C3988" s="61" t="s">
        <v>38</v>
      </c>
      <c r="D3988" s="36">
        <v>2</v>
      </c>
      <c r="E3988" s="36">
        <v>2012</v>
      </c>
      <c r="F3988" s="578">
        <v>21.518237460423975</v>
      </c>
      <c r="G3988" s="578">
        <v>3965.1530024210574</v>
      </c>
      <c r="H3988" s="578">
        <v>4.3275887484584556</v>
      </c>
      <c r="I3988" s="578">
        <v>1.7482911090676949</v>
      </c>
      <c r="J3988" s="578">
        <v>3.3836367540061425E-2</v>
      </c>
      <c r="K3988" s="578">
        <v>22.03398250464425</v>
      </c>
      <c r="L3988" s="578">
        <v>4048.1084365844677</v>
      </c>
      <c r="M3988" s="578">
        <v>4.3546474036993397</v>
      </c>
      <c r="N3988" s="578">
        <v>1.7666499208037998</v>
      </c>
      <c r="O3988" s="578">
        <v>3.4544252130823773E-2</v>
      </c>
      <c r="P3988" s="578">
        <v>21.518235904416798</v>
      </c>
      <c r="Q3988" s="578">
        <v>3965.1530024210574</v>
      </c>
      <c r="R3988" s="578">
        <v>4.3275886431025921</v>
      </c>
      <c r="S3988" s="578">
        <v>1.7482911196226825</v>
      </c>
      <c r="T3988" s="578">
        <v>3.3836367540061425E-2</v>
      </c>
      <c r="U3988" s="578">
        <v>22.033981462067398</v>
      </c>
      <c r="V3988" s="578">
        <v>4048.1084365844677</v>
      </c>
      <c r="W3988" s="578">
        <v>4.3546474042038072</v>
      </c>
      <c r="X3988" s="578">
        <v>1.7666499366362824</v>
      </c>
      <c r="Y3988" s="578">
        <v>3.4544252130823773E-2</v>
      </c>
    </row>
    <row r="3989" spans="1:25" x14ac:dyDescent="0.3">
      <c r="A3989" s="61" t="s">
        <v>6348</v>
      </c>
      <c r="B3989" s="61" t="s">
        <v>2191</v>
      </c>
      <c r="C3989" s="61" t="s">
        <v>38</v>
      </c>
      <c r="D3989" s="36">
        <v>3</v>
      </c>
      <c r="E3989" s="36">
        <v>2012</v>
      </c>
      <c r="F3989" s="578">
        <v>12.476062392165925</v>
      </c>
      <c r="G3989" s="578">
        <v>2351.981669108065</v>
      </c>
      <c r="H3989" s="578">
        <v>2.3128247048007275</v>
      </c>
      <c r="I3989" s="578">
        <v>0.97223860584199395</v>
      </c>
      <c r="J3989" s="578">
        <v>2.0070540223969102E-2</v>
      </c>
      <c r="K3989" s="578">
        <v>12.606904005209724</v>
      </c>
      <c r="L3989" s="578">
        <v>2368.60300445556</v>
      </c>
      <c r="M3989" s="578">
        <v>2.3235639179474625</v>
      </c>
      <c r="N3989" s="578">
        <v>0.97562007047235921</v>
      </c>
      <c r="O3989" s="578">
        <v>2.02123747246029E-2</v>
      </c>
      <c r="P3989" s="578">
        <v>12.476061353324074</v>
      </c>
      <c r="Q3989" s="578">
        <v>2351.981669108065</v>
      </c>
      <c r="R3989" s="578">
        <v>2.3128247063141276</v>
      </c>
      <c r="S3989" s="578">
        <v>0.97223857417702653</v>
      </c>
      <c r="T3989" s="578">
        <v>2.0070540738136775E-2</v>
      </c>
      <c r="U3989" s="578">
        <v>12.606902960668425</v>
      </c>
      <c r="V3989" s="578">
        <v>2368.60300445556</v>
      </c>
      <c r="W3989" s="578">
        <v>2.3235639189369928</v>
      </c>
      <c r="X3989" s="578">
        <v>0.97562011765936973</v>
      </c>
      <c r="Y3989" s="578">
        <v>2.02123747246029E-2</v>
      </c>
    </row>
    <row r="3990" spans="1:25" x14ac:dyDescent="0.3">
      <c r="A3990" s="61" t="s">
        <v>6349</v>
      </c>
      <c r="B3990" s="61" t="s">
        <v>2191</v>
      </c>
      <c r="C3990" s="61" t="s">
        <v>38</v>
      </c>
      <c r="D3990" s="36">
        <v>4</v>
      </c>
      <c r="E3990" s="36">
        <v>2012</v>
      </c>
      <c r="F3990" s="578">
        <v>9.6968008486558848</v>
      </c>
      <c r="G3990" s="578">
        <v>1863.7237510681125</v>
      </c>
      <c r="H3990" s="578">
        <v>1.6702355374582074</v>
      </c>
      <c r="I3990" s="578">
        <v>0.71886905701830939</v>
      </c>
      <c r="J3990" s="578">
        <v>1.5904059206756398E-2</v>
      </c>
      <c r="K3990" s="578">
        <v>9.8105933197390431</v>
      </c>
      <c r="L3990" s="578">
        <v>1881.6269823710074</v>
      </c>
      <c r="M3990" s="578">
        <v>1.6796157162558849</v>
      </c>
      <c r="N3990" s="578">
        <v>0.72743901610374395</v>
      </c>
      <c r="O3990" s="578">
        <v>1.6056830199280076E-2</v>
      </c>
      <c r="P3990" s="578">
        <v>9.6968012658423053</v>
      </c>
      <c r="Q3990" s="578">
        <v>1863.7237510681125</v>
      </c>
      <c r="R3990" s="578">
        <v>1.6702355385059451</v>
      </c>
      <c r="S3990" s="578">
        <v>0.71886906726285782</v>
      </c>
      <c r="T3990" s="578">
        <v>1.5904059206756398E-2</v>
      </c>
      <c r="U3990" s="578">
        <v>9.8105937271635835</v>
      </c>
      <c r="V3990" s="578">
        <v>1881.6269823710074</v>
      </c>
      <c r="W3990" s="578">
        <v>1.6796157157320151</v>
      </c>
      <c r="X3990" s="578">
        <v>0.72743902634829227</v>
      </c>
      <c r="Y3990" s="578">
        <v>1.6056830199280076E-2</v>
      </c>
    </row>
    <row r="3991" spans="1:25" x14ac:dyDescent="0.3">
      <c r="A3991" s="61" t="s">
        <v>6350</v>
      </c>
      <c r="B3991" s="61" t="s">
        <v>2191</v>
      </c>
      <c r="C3991" s="61" t="s">
        <v>38</v>
      </c>
      <c r="D3991" s="36">
        <v>5</v>
      </c>
      <c r="E3991" s="36">
        <v>2012</v>
      </c>
      <c r="F3991" s="578">
        <v>8.0535944609946419</v>
      </c>
      <c r="G3991" s="578">
        <v>1574.1725133260052</v>
      </c>
      <c r="H3991" s="578">
        <v>1.3296994541306</v>
      </c>
      <c r="I3991" s="578">
        <v>0.58534102328121596</v>
      </c>
      <c r="J3991" s="578">
        <v>1.3433180662104801E-2</v>
      </c>
      <c r="K3991" s="578">
        <v>8.2385214386085828</v>
      </c>
      <c r="L3991" s="578">
        <v>1610.778331756585</v>
      </c>
      <c r="M3991" s="578">
        <v>1.3391691818833276</v>
      </c>
      <c r="N3991" s="578">
        <v>0.59673598408699002</v>
      </c>
      <c r="O3991" s="578">
        <v>1.3745578170831574E-2</v>
      </c>
      <c r="P3991" s="578">
        <v>8.0535942972807408</v>
      </c>
      <c r="Q3991" s="578">
        <v>1574.1725133260052</v>
      </c>
      <c r="R3991" s="578">
        <v>1.3296995062846624</v>
      </c>
      <c r="S3991" s="578">
        <v>0.58534103383620517</v>
      </c>
      <c r="T3991" s="578">
        <v>1.3433181185973751E-2</v>
      </c>
      <c r="U3991" s="578">
        <v>8.23852088535204</v>
      </c>
      <c r="V3991" s="578">
        <v>1610.778331756585</v>
      </c>
      <c r="W3991" s="578">
        <v>1.3391691849101275</v>
      </c>
      <c r="X3991" s="578">
        <v>0.59673598408699002</v>
      </c>
      <c r="Y3991" s="578">
        <v>1.3745578170831574E-2</v>
      </c>
    </row>
    <row r="3992" spans="1:25" x14ac:dyDescent="0.3">
      <c r="A3992" s="61" t="s">
        <v>6351</v>
      </c>
      <c r="B3992" s="61" t="s">
        <v>2191</v>
      </c>
      <c r="C3992" s="61" t="s">
        <v>38</v>
      </c>
      <c r="D3992" s="36">
        <v>6</v>
      </c>
      <c r="E3992" s="36">
        <v>2012</v>
      </c>
      <c r="F3992" s="578">
        <v>6.9531120386648819</v>
      </c>
      <c r="G3992" s="578">
        <v>1369.7392463684025</v>
      </c>
      <c r="H3992" s="578">
        <v>1.0918859951392048</v>
      </c>
      <c r="I3992" s="578">
        <v>0.49365299940109197</v>
      </c>
      <c r="J3992" s="578">
        <v>1.1688654320702501E-2</v>
      </c>
      <c r="K3992" s="578">
        <v>7.2303277131310679</v>
      </c>
      <c r="L3992" s="578">
        <v>1429.8341560363726</v>
      </c>
      <c r="M3992" s="578">
        <v>1.1036410956100224</v>
      </c>
      <c r="N3992" s="578">
        <v>0.50854501128196705</v>
      </c>
      <c r="O3992" s="578">
        <v>1.2201481217440776E-2</v>
      </c>
      <c r="P3992" s="578">
        <v>6.9531123516911331</v>
      </c>
      <c r="Q3992" s="578">
        <v>1369.7392463684025</v>
      </c>
      <c r="R3992" s="578">
        <v>1.0918859956630749</v>
      </c>
      <c r="S3992" s="578">
        <v>0.49365299940109197</v>
      </c>
      <c r="T3992" s="578">
        <v>1.1688654320702501E-2</v>
      </c>
      <c r="U3992" s="578">
        <v>7.2303277105456774</v>
      </c>
      <c r="V3992" s="578">
        <v>1429.8341560363726</v>
      </c>
      <c r="W3992" s="578">
        <v>1.1036410961144876</v>
      </c>
      <c r="X3992" s="578">
        <v>0.50854501128196705</v>
      </c>
      <c r="Y3992" s="578">
        <v>1.2201481217440776E-2</v>
      </c>
    </row>
    <row r="3993" spans="1:25" x14ac:dyDescent="0.3">
      <c r="A3993" s="61" t="s">
        <v>6352</v>
      </c>
      <c r="B3993" s="61" t="s">
        <v>2191</v>
      </c>
      <c r="C3993" s="61" t="s">
        <v>38</v>
      </c>
      <c r="D3993" s="36">
        <v>7</v>
      </c>
      <c r="E3993" s="36">
        <v>2012</v>
      </c>
      <c r="F3993" s="578">
        <v>6.5082691245916022</v>
      </c>
      <c r="G3993" s="578">
        <v>1293.5987548828075</v>
      </c>
      <c r="H3993" s="578">
        <v>0.95261237535548027</v>
      </c>
      <c r="I3993" s="578">
        <v>0.44977419124916151</v>
      </c>
      <c r="J3993" s="578">
        <v>1.10389515321003E-2</v>
      </c>
      <c r="K3993" s="578">
        <v>6.8689521618677301</v>
      </c>
      <c r="L3993" s="578">
        <v>1375.1210479736249</v>
      </c>
      <c r="M3993" s="578">
        <v>0.95903581068462973</v>
      </c>
      <c r="N3993" s="578">
        <v>0.4644742353508865</v>
      </c>
      <c r="O3993" s="578">
        <v>1.17346313976061E-2</v>
      </c>
      <c r="P3993" s="578">
        <v>6.5082688638091524</v>
      </c>
      <c r="Q3993" s="578">
        <v>1293.5987548828075</v>
      </c>
      <c r="R3993" s="578">
        <v>0.95261237535548049</v>
      </c>
      <c r="S3993" s="578">
        <v>0.44977419124916151</v>
      </c>
      <c r="T3993" s="578">
        <v>1.103895152724965E-2</v>
      </c>
      <c r="U3993" s="578">
        <v>6.8689522141212329</v>
      </c>
      <c r="V3993" s="578">
        <v>1375.1210479736249</v>
      </c>
      <c r="W3993" s="578">
        <v>0.95903583583033902</v>
      </c>
      <c r="X3993" s="578">
        <v>0.46447418785343525</v>
      </c>
      <c r="Y3993" s="578">
        <v>1.17346313976061E-2</v>
      </c>
    </row>
    <row r="3994" spans="1:25" x14ac:dyDescent="0.3">
      <c r="A3994" s="61" t="s">
        <v>6353</v>
      </c>
      <c r="B3994" s="61" t="s">
        <v>2191</v>
      </c>
      <c r="C3994" s="61" t="s">
        <v>38</v>
      </c>
      <c r="D3994" s="36">
        <v>8</v>
      </c>
      <c r="E3994" s="36">
        <v>2012</v>
      </c>
      <c r="F3994" s="578">
        <v>5.5140110901071777</v>
      </c>
      <c r="G3994" s="578">
        <v>1094.2290509541774</v>
      </c>
      <c r="H3994" s="578">
        <v>0.85665643962177707</v>
      </c>
      <c r="I3994" s="578">
        <v>0.3899500082867835</v>
      </c>
      <c r="J3994" s="578">
        <v>9.3376237297585797E-3</v>
      </c>
      <c r="K3994" s="578">
        <v>6.0115965809915552</v>
      </c>
      <c r="L3994" s="578">
        <v>1209.4713439941349</v>
      </c>
      <c r="M3994" s="578">
        <v>0.86130474981230953</v>
      </c>
      <c r="N3994" s="578">
        <v>0.40949101001024202</v>
      </c>
      <c r="O3994" s="578">
        <v>1.0321050028627092E-2</v>
      </c>
      <c r="P3994" s="578">
        <v>5.5140114031310024</v>
      </c>
      <c r="Q3994" s="578">
        <v>1094.2290509541774</v>
      </c>
      <c r="R3994" s="578">
        <v>0.85665644014564624</v>
      </c>
      <c r="S3994" s="578">
        <v>0.38995002924154154</v>
      </c>
      <c r="T3994" s="578">
        <v>9.3376237297585797E-3</v>
      </c>
      <c r="U3994" s="578">
        <v>6.0115966851468903</v>
      </c>
      <c r="V3994" s="578">
        <v>1209.4713439941349</v>
      </c>
      <c r="W3994" s="578">
        <v>0.86130470665132908</v>
      </c>
      <c r="X3994" s="578">
        <v>0.40949101001024202</v>
      </c>
      <c r="Y3994" s="578">
        <v>1.0321050547645393E-2</v>
      </c>
    </row>
    <row r="3995" spans="1:25" x14ac:dyDescent="0.3">
      <c r="A3995" s="61" t="s">
        <v>6354</v>
      </c>
      <c r="B3995" s="61" t="s">
        <v>2191</v>
      </c>
      <c r="C3995" s="61" t="s">
        <v>38</v>
      </c>
      <c r="D3995" s="36">
        <v>9</v>
      </c>
      <c r="E3995" s="36">
        <v>2012</v>
      </c>
      <c r="F3995" s="578">
        <v>5.0412146556567032</v>
      </c>
      <c r="G3995" s="578">
        <v>1006.5173912048315</v>
      </c>
      <c r="H3995" s="578">
        <v>0.77872143556790696</v>
      </c>
      <c r="I3995" s="578">
        <v>0.35755299776792498</v>
      </c>
      <c r="J3995" s="578">
        <v>8.5891353664919699E-3</v>
      </c>
      <c r="K3995" s="578">
        <v>5.6441028112215719</v>
      </c>
      <c r="L3995" s="578">
        <v>1147.8644790649375</v>
      </c>
      <c r="M3995" s="578">
        <v>0.78362165245925974</v>
      </c>
      <c r="N3995" s="578">
        <v>0.38081798702478398</v>
      </c>
      <c r="O3995" s="578">
        <v>9.7953447984764127E-3</v>
      </c>
      <c r="P3995" s="578">
        <v>5.041214705389085</v>
      </c>
      <c r="Q3995" s="578">
        <v>1006.5173912048315</v>
      </c>
      <c r="R3995" s="578">
        <v>0.77872146671870668</v>
      </c>
      <c r="S3995" s="578">
        <v>0.35755299776792498</v>
      </c>
      <c r="T3995" s="578">
        <v>8.5891354198489919E-3</v>
      </c>
      <c r="U3995" s="578">
        <v>5.6441026025980401</v>
      </c>
      <c r="V3995" s="578">
        <v>1147.8644790649375</v>
      </c>
      <c r="W3995" s="578">
        <v>0.78362165773675407</v>
      </c>
      <c r="X3995" s="578">
        <v>0.38081798702478398</v>
      </c>
      <c r="Y3995" s="578">
        <v>9.79534490519046E-3</v>
      </c>
    </row>
    <row r="3996" spans="1:25" x14ac:dyDescent="0.3">
      <c r="A3996" s="61" t="s">
        <v>6355</v>
      </c>
      <c r="B3996" s="61" t="s">
        <v>2191</v>
      </c>
      <c r="C3996" s="61" t="s">
        <v>38</v>
      </c>
      <c r="D3996" s="36">
        <v>10</v>
      </c>
      <c r="E3996" s="36">
        <v>2012</v>
      </c>
      <c r="F3996" s="578">
        <v>4.6637262187153556</v>
      </c>
      <c r="G3996" s="578">
        <v>936.3081003824866</v>
      </c>
      <c r="H3996" s="578">
        <v>0.71746939911584628</v>
      </c>
      <c r="I3996" s="578">
        <v>0.33210601207489676</v>
      </c>
      <c r="J3996" s="578">
        <v>7.9900124183041009E-3</v>
      </c>
      <c r="K3996" s="578">
        <v>5.3247777902579374</v>
      </c>
      <c r="L3996" s="578">
        <v>1093.0111312866175</v>
      </c>
      <c r="M3996" s="578">
        <v>0.72244475442372846</v>
      </c>
      <c r="N3996" s="578">
        <v>0.35765964724123434</v>
      </c>
      <c r="O3996" s="578">
        <v>9.3272561595464706E-3</v>
      </c>
      <c r="P3996" s="578">
        <v>4.6637263754855649</v>
      </c>
      <c r="Q3996" s="578">
        <v>936.3081003824866</v>
      </c>
      <c r="R3996" s="578">
        <v>0.71746944185967199</v>
      </c>
      <c r="S3996" s="578">
        <v>0.33210601727478123</v>
      </c>
      <c r="T3996" s="578">
        <v>7.9900123649470772E-3</v>
      </c>
      <c r="U3996" s="578">
        <v>5.3247778445875102</v>
      </c>
      <c r="V3996" s="578">
        <v>1093.0111312866175</v>
      </c>
      <c r="W3996" s="578">
        <v>0.722444766016754</v>
      </c>
      <c r="X3996" s="578">
        <v>0.35765959089621852</v>
      </c>
      <c r="Y3996" s="578">
        <v>9.3272561692477468E-3</v>
      </c>
    </row>
    <row r="3997" spans="1:25" x14ac:dyDescent="0.3">
      <c r="A3997" s="61" t="s">
        <v>6356</v>
      </c>
      <c r="B3997" s="61" t="s">
        <v>2191</v>
      </c>
      <c r="C3997" s="61" t="s">
        <v>38</v>
      </c>
      <c r="D3997" s="36">
        <v>11</v>
      </c>
      <c r="E3997" s="36">
        <v>2012</v>
      </c>
      <c r="F3997" s="578">
        <v>4.2826812510126375</v>
      </c>
      <c r="G3997" s="578">
        <v>864.0330483118687</v>
      </c>
      <c r="H3997" s="578">
        <v>0.66333691050143251</v>
      </c>
      <c r="I3997" s="578">
        <v>0.30973486361714653</v>
      </c>
      <c r="J3997" s="578">
        <v>7.3732568077199724E-3</v>
      </c>
      <c r="K3997" s="578">
        <v>4.9913809483102023</v>
      </c>
      <c r="L3997" s="578">
        <v>1030.678712844845</v>
      </c>
      <c r="M3997" s="578">
        <v>0.66850795186473955</v>
      </c>
      <c r="N3997" s="578">
        <v>0.33551674157691447</v>
      </c>
      <c r="O3997" s="578">
        <v>8.7953490534952491E-3</v>
      </c>
      <c r="P3997" s="578">
        <v>4.2826813550588323</v>
      </c>
      <c r="Q3997" s="578">
        <v>864.03305371602323</v>
      </c>
      <c r="R3997" s="578">
        <v>0.66333692524737331</v>
      </c>
      <c r="S3997" s="578">
        <v>0.30973486579023252</v>
      </c>
      <c r="T3997" s="578">
        <v>7.3732568586516774E-3</v>
      </c>
      <c r="U3997" s="578">
        <v>4.9913808440069225</v>
      </c>
      <c r="V3997" s="578">
        <v>1030.678712844845</v>
      </c>
      <c r="W3997" s="578">
        <v>0.66850790964478268</v>
      </c>
      <c r="X3997" s="578">
        <v>0.33551673505765645</v>
      </c>
      <c r="Y3997" s="578">
        <v>8.7953490001382272E-3</v>
      </c>
    </row>
    <row r="3998" spans="1:25" x14ac:dyDescent="0.3">
      <c r="A3998" s="61" t="s">
        <v>6357</v>
      </c>
      <c r="B3998" s="61" t="s">
        <v>2191</v>
      </c>
      <c r="C3998" s="61" t="s">
        <v>38</v>
      </c>
      <c r="D3998" s="36">
        <v>12</v>
      </c>
      <c r="E3998" s="36">
        <v>2012</v>
      </c>
      <c r="F3998" s="578">
        <v>3.9709142311306325</v>
      </c>
      <c r="G3998" s="578">
        <v>804.89570490519122</v>
      </c>
      <c r="H3998" s="578">
        <v>0.61904485733248249</v>
      </c>
      <c r="I3998" s="578">
        <v>0.2914314979376888</v>
      </c>
      <c r="J3998" s="578">
        <v>6.8686105393377704E-3</v>
      </c>
      <c r="K3998" s="578">
        <v>4.7185187591518707</v>
      </c>
      <c r="L3998" s="578">
        <v>977.27768198648994</v>
      </c>
      <c r="M3998" s="578">
        <v>0.62453911554378727</v>
      </c>
      <c r="N3998" s="578">
        <v>0.31569672740685373</v>
      </c>
      <c r="O3998" s="578">
        <v>8.3396563422866096E-3</v>
      </c>
      <c r="P3998" s="578">
        <v>3.9709144384541952</v>
      </c>
      <c r="Q3998" s="578">
        <v>804.89570490519122</v>
      </c>
      <c r="R3998" s="578">
        <v>0.61904484254773673</v>
      </c>
      <c r="S3998" s="578">
        <v>0.29143150003316454</v>
      </c>
      <c r="T3998" s="578">
        <v>6.8686106436264983E-3</v>
      </c>
      <c r="U3998" s="578">
        <v>4.7185189683429254</v>
      </c>
      <c r="V3998" s="578">
        <v>977.27768198648994</v>
      </c>
      <c r="W3998" s="578">
        <v>0.62453913137627126</v>
      </c>
      <c r="X3998" s="578">
        <v>0.31569674611091547</v>
      </c>
      <c r="Y3998" s="578">
        <v>8.339656240423203E-3</v>
      </c>
    </row>
    <row r="3999" spans="1:25" x14ac:dyDescent="0.3">
      <c r="A3999" s="61" t="s">
        <v>6358</v>
      </c>
      <c r="B3999" s="61" t="s">
        <v>2191</v>
      </c>
      <c r="C3999" s="61" t="s">
        <v>38</v>
      </c>
      <c r="D3999" s="36">
        <v>13</v>
      </c>
      <c r="E3999" s="36">
        <v>2012</v>
      </c>
      <c r="F3999" s="578">
        <v>3.5911958284838525</v>
      </c>
      <c r="G3999" s="578">
        <v>731.25124677022279</v>
      </c>
      <c r="H3999" s="578">
        <v>0.57376953240600381</v>
      </c>
      <c r="I3999" s="578">
        <v>0.26726074334389177</v>
      </c>
      <c r="J3999" s="578">
        <v>6.2401644584800372E-3</v>
      </c>
      <c r="K3999" s="578">
        <v>4.3636241379147824</v>
      </c>
      <c r="L3999" s="578">
        <v>906.03039550781205</v>
      </c>
      <c r="M3999" s="578">
        <v>0.57962968101492129</v>
      </c>
      <c r="N3999" s="578">
        <v>0.28995499701704752</v>
      </c>
      <c r="O3999" s="578">
        <v>7.7316651004366551E-3</v>
      </c>
      <c r="P3999" s="578">
        <v>3.5911957762254971</v>
      </c>
      <c r="Q3999" s="578">
        <v>731.25124677022279</v>
      </c>
      <c r="R3999" s="578">
        <v>0.57376954234011124</v>
      </c>
      <c r="S3999" s="578">
        <v>0.26726074889302198</v>
      </c>
      <c r="T3999" s="578">
        <v>6.2401644584800372E-3</v>
      </c>
      <c r="U3999" s="578">
        <v>4.3636240334017176</v>
      </c>
      <c r="V3999" s="578">
        <v>906.03039042154899</v>
      </c>
      <c r="W3999" s="578">
        <v>0.57962967525236242</v>
      </c>
      <c r="X3999" s="578">
        <v>0.28995499810359049</v>
      </c>
      <c r="Y3999" s="578">
        <v>7.7316651004366551E-3</v>
      </c>
    </row>
    <row r="4000" spans="1:25" x14ac:dyDescent="0.3">
      <c r="A4000" s="61" t="s">
        <v>6359</v>
      </c>
      <c r="B4000" s="61" t="s">
        <v>2191</v>
      </c>
      <c r="C4000" s="61" t="s">
        <v>38</v>
      </c>
      <c r="D4000" s="36">
        <v>14</v>
      </c>
      <c r="E4000" s="36">
        <v>2012</v>
      </c>
      <c r="F4000" s="578">
        <v>3.7586912518672726</v>
      </c>
      <c r="G4000" s="578">
        <v>755.31671524047783</v>
      </c>
      <c r="H4000" s="578">
        <v>0.53275707245726722</v>
      </c>
      <c r="I4000" s="578">
        <v>0.25144295898886976</v>
      </c>
      <c r="J4000" s="578">
        <v>6.4455330454317476E-3</v>
      </c>
      <c r="K4000" s="578">
        <v>4.4983200228307325</v>
      </c>
      <c r="L4000" s="578">
        <v>921.97987238566043</v>
      </c>
      <c r="M4000" s="578">
        <v>0.53905753967895431</v>
      </c>
      <c r="N4000" s="578">
        <v>0.27217858878429946</v>
      </c>
      <c r="O4000" s="578">
        <v>7.8677776618860627E-3</v>
      </c>
      <c r="P4000" s="578">
        <v>3.7586912520758498</v>
      </c>
      <c r="Q4000" s="578">
        <v>755.31671015421466</v>
      </c>
      <c r="R4000" s="578">
        <v>0.53275707245726722</v>
      </c>
      <c r="S4000" s="578">
        <v>0.2514429672155527</v>
      </c>
      <c r="T4000" s="578">
        <v>6.4455329945000452E-3</v>
      </c>
      <c r="U4000" s="578">
        <v>4.4983200224087296</v>
      </c>
      <c r="V4000" s="578">
        <v>921.97988287607802</v>
      </c>
      <c r="W4000" s="578">
        <v>0.53905754908919279</v>
      </c>
      <c r="X4000" s="578">
        <v>0.27217859029769897</v>
      </c>
      <c r="Y4000" s="578">
        <v>7.8677777686001066E-3</v>
      </c>
    </row>
    <row r="4001" spans="1:25" x14ac:dyDescent="0.3">
      <c r="A4001" s="61" t="s">
        <v>6360</v>
      </c>
      <c r="B4001" s="61" t="s">
        <v>2191</v>
      </c>
      <c r="C4001" s="61" t="s">
        <v>38</v>
      </c>
      <c r="D4001" s="36">
        <v>15</v>
      </c>
      <c r="E4001" s="36">
        <v>2012</v>
      </c>
      <c r="F4001" s="578">
        <v>3.9425031569444351</v>
      </c>
      <c r="G4001" s="578">
        <v>783.07855733235624</v>
      </c>
      <c r="H4001" s="578">
        <v>0.49744001366586055</v>
      </c>
      <c r="I4001" s="578">
        <v>0.23831629609533875</v>
      </c>
      <c r="J4001" s="578">
        <v>6.68244813762915E-3</v>
      </c>
      <c r="K4001" s="578">
        <v>4.6404250087483252</v>
      </c>
      <c r="L4001" s="578">
        <v>940.58683204650856</v>
      </c>
      <c r="M4001" s="578">
        <v>0.50376547572280528</v>
      </c>
      <c r="N4001" s="578">
        <v>0.25744870194466729</v>
      </c>
      <c r="O4001" s="578">
        <v>8.0265678407158668E-3</v>
      </c>
      <c r="P4001" s="578">
        <v>3.9425032610961299</v>
      </c>
      <c r="Q4001" s="578">
        <v>783.07854207356718</v>
      </c>
      <c r="R4001" s="578">
        <v>0.49744001314199171</v>
      </c>
      <c r="S4001" s="578">
        <v>0.23831630583542024</v>
      </c>
      <c r="T4001" s="578">
        <v>6.6824481376291508E-3</v>
      </c>
      <c r="U4001" s="578">
        <v>4.640424586137665</v>
      </c>
      <c r="V4001" s="578">
        <v>940.58683204650856</v>
      </c>
      <c r="W4001" s="578">
        <v>0.50376547838095531</v>
      </c>
      <c r="X4001" s="578">
        <v>0.25744870194466729</v>
      </c>
      <c r="Y4001" s="578">
        <v>8.0265678407158668E-3</v>
      </c>
    </row>
    <row r="4002" spans="1:25" x14ac:dyDescent="0.3">
      <c r="A4002" s="580" t="s">
        <v>6361</v>
      </c>
      <c r="B4002" s="580" t="s">
        <v>2191</v>
      </c>
      <c r="C4002" s="580" t="s">
        <v>38</v>
      </c>
      <c r="D4002" s="581">
        <v>16</v>
      </c>
      <c r="E4002" s="581">
        <v>2012</v>
      </c>
      <c r="F4002" s="582">
        <v>4.2513086542263974</v>
      </c>
      <c r="G4002" s="582">
        <v>833.69804445902469</v>
      </c>
      <c r="H4002" s="582">
        <v>0.46670638135401477</v>
      </c>
      <c r="I4002" s="582">
        <v>0.22797820233972699</v>
      </c>
      <c r="J4002" s="582">
        <v>7.1144203175208471E-3</v>
      </c>
      <c r="K4002" s="582">
        <v>4.9096572530797822</v>
      </c>
      <c r="L4002" s="582">
        <v>982.92905489603595</v>
      </c>
      <c r="M4002" s="582">
        <v>0.47329369037955321</v>
      </c>
      <c r="N4002" s="582">
        <v>0.24587777984561349</v>
      </c>
      <c r="O4002" s="582">
        <v>8.3879026545522067E-3</v>
      </c>
      <c r="P4002" s="582">
        <v>4.2513087062252426</v>
      </c>
      <c r="Q4002" s="582">
        <v>833.69804445902469</v>
      </c>
      <c r="R4002" s="582">
        <v>0.46670638595241998</v>
      </c>
      <c r="S4002" s="582">
        <v>0.227978203911334</v>
      </c>
      <c r="T4002" s="582">
        <v>7.114420416958935E-3</v>
      </c>
      <c r="U4002" s="582">
        <v>4.9096573049658474</v>
      </c>
      <c r="V4002" s="582">
        <v>982.92905489603595</v>
      </c>
      <c r="W4002" s="582">
        <v>0.47329374843199351</v>
      </c>
      <c r="X4002" s="582">
        <v>0.24587777879787551</v>
      </c>
      <c r="Y4002" s="582">
        <v>8.3879028146232743E-3</v>
      </c>
    </row>
    <row r="4003" spans="1:25" x14ac:dyDescent="0.3">
      <c r="A4003" s="61" t="s">
        <v>6362</v>
      </c>
      <c r="B4003" s="61" t="s">
        <v>2191</v>
      </c>
      <c r="C4003" s="61" t="s">
        <v>38</v>
      </c>
      <c r="D4003" s="36">
        <v>1</v>
      </c>
      <c r="E4003" s="36">
        <v>2020</v>
      </c>
      <c r="F4003" s="578">
        <v>14.9790045347108</v>
      </c>
      <c r="G4003" s="578">
        <v>7728.5932413736946</v>
      </c>
      <c r="H4003" s="578">
        <v>2.2439950324672551</v>
      </c>
      <c r="I4003" s="578">
        <v>0.81898373768975308</v>
      </c>
      <c r="J4003" s="578">
        <v>6.7162092619885941E-2</v>
      </c>
      <c r="K4003" s="578">
        <v>15.113658357709875</v>
      </c>
      <c r="L4003" s="578">
        <v>7789.4952494303325</v>
      </c>
      <c r="M4003" s="578">
        <v>2.2499234247952651</v>
      </c>
      <c r="N4003" s="578">
        <v>0.82243473253523269</v>
      </c>
      <c r="O4003" s="578">
        <v>6.7691315120706905E-2</v>
      </c>
      <c r="P4003" s="578">
        <v>14.979004013361774</v>
      </c>
      <c r="Q4003" s="578">
        <v>7728.5931905110647</v>
      </c>
      <c r="R4003" s="578">
        <v>2.2439950355522598</v>
      </c>
      <c r="S4003" s="578">
        <v>0.81898381002247278</v>
      </c>
      <c r="T4003" s="578">
        <v>6.7162092619885941E-2</v>
      </c>
      <c r="U4003" s="578">
        <v>15.113658352539124</v>
      </c>
      <c r="V4003" s="578">
        <v>7789.495516459142</v>
      </c>
      <c r="W4003" s="578">
        <v>2.2499234315667551</v>
      </c>
      <c r="X4003" s="578">
        <v>0.82243473719184546</v>
      </c>
      <c r="Y4003" s="578">
        <v>6.7691315663978402E-2</v>
      </c>
    </row>
    <row r="4004" spans="1:25" x14ac:dyDescent="0.3">
      <c r="A4004" s="61" t="s">
        <v>6363</v>
      </c>
      <c r="B4004" s="61" t="s">
        <v>2191</v>
      </c>
      <c r="C4004" s="61" t="s">
        <v>38</v>
      </c>
      <c r="D4004" s="36">
        <v>2</v>
      </c>
      <c r="E4004" s="36">
        <v>2020</v>
      </c>
      <c r="F4004" s="578">
        <v>7.0160125396517525</v>
      </c>
      <c r="G4004" s="578">
        <v>3766.7762120564726</v>
      </c>
      <c r="H4004" s="578">
        <v>1.2005836257594575</v>
      </c>
      <c r="I4004" s="578">
        <v>0.4061969594719505</v>
      </c>
      <c r="J4004" s="578">
        <v>3.2733638790280822E-2</v>
      </c>
      <c r="K4004" s="578">
        <v>7.19021570820526</v>
      </c>
      <c r="L4004" s="578">
        <v>3845.6299298604304</v>
      </c>
      <c r="M4004" s="578">
        <v>1.2101262771272174</v>
      </c>
      <c r="N4004" s="578">
        <v>0.41033901274204199</v>
      </c>
      <c r="O4004" s="578">
        <v>3.3418898645322728E-2</v>
      </c>
      <c r="P4004" s="578">
        <v>7.0160126962097475</v>
      </c>
      <c r="Q4004" s="578">
        <v>3766.7762120564726</v>
      </c>
      <c r="R4004" s="578">
        <v>1.200583629989215</v>
      </c>
      <c r="S4004" s="578">
        <v>0.40619695427206626</v>
      </c>
      <c r="T4004" s="578">
        <v>3.2733637742542926E-2</v>
      </c>
      <c r="U4004" s="578">
        <v>7.1902151861953172</v>
      </c>
      <c r="V4004" s="578">
        <v>3845.6299298604304</v>
      </c>
      <c r="W4004" s="578">
        <v>1.2101261712571874</v>
      </c>
      <c r="X4004" s="578">
        <v>0.41033901274204199</v>
      </c>
      <c r="Y4004" s="578">
        <v>3.3418899169191676E-2</v>
      </c>
    </row>
    <row r="4005" spans="1:25" x14ac:dyDescent="0.3">
      <c r="A4005" s="61" t="s">
        <v>6364</v>
      </c>
      <c r="B4005" s="61" t="s">
        <v>2191</v>
      </c>
      <c r="C4005" s="61" t="s">
        <v>38</v>
      </c>
      <c r="D4005" s="36">
        <v>3</v>
      </c>
      <c r="E4005" s="36">
        <v>2020</v>
      </c>
      <c r="F4005" s="578">
        <v>4.0843931231126245</v>
      </c>
      <c r="G4005" s="578">
        <v>2230.7574284871375</v>
      </c>
      <c r="H4005" s="578">
        <v>0.64213082276789124</v>
      </c>
      <c r="I4005" s="578">
        <v>0.22582869817658002</v>
      </c>
      <c r="J4005" s="578">
        <v>1.9385837619968951E-2</v>
      </c>
      <c r="K4005" s="578">
        <v>4.1291341350600552</v>
      </c>
      <c r="L4005" s="578">
        <v>2246.8520863850854</v>
      </c>
      <c r="M4005" s="578">
        <v>0.64608852039479292</v>
      </c>
      <c r="N4005" s="578">
        <v>0.22644415295993225</v>
      </c>
      <c r="O4005" s="578">
        <v>1.9525665906257872E-2</v>
      </c>
      <c r="P4005" s="578">
        <v>4.0843934300343454</v>
      </c>
      <c r="Q4005" s="578">
        <v>2230.7573763529399</v>
      </c>
      <c r="R4005" s="578">
        <v>0.64213085173590401</v>
      </c>
      <c r="S4005" s="578">
        <v>0.22582869344235651</v>
      </c>
      <c r="T4005" s="578">
        <v>1.9385837096100027E-2</v>
      </c>
      <c r="U4005" s="578">
        <v>4.1291339784947905</v>
      </c>
      <c r="V4005" s="578">
        <v>2246.8521385192803</v>
      </c>
      <c r="W4005" s="578">
        <v>0.64608850042956556</v>
      </c>
      <c r="X4005" s="578">
        <v>0.22644414465563925</v>
      </c>
      <c r="Y4005" s="578">
        <v>1.9525665906257872E-2</v>
      </c>
    </row>
    <row r="4006" spans="1:25" x14ac:dyDescent="0.3">
      <c r="A4006" s="61" t="s">
        <v>6365</v>
      </c>
      <c r="B4006" s="61" t="s">
        <v>2191</v>
      </c>
      <c r="C4006" s="61" t="s">
        <v>38</v>
      </c>
      <c r="D4006" s="36">
        <v>4</v>
      </c>
      <c r="E4006" s="36">
        <v>2020</v>
      </c>
      <c r="F4006" s="578">
        <v>3.1693460514573673</v>
      </c>
      <c r="G4006" s="578">
        <v>1766.4068895975702</v>
      </c>
      <c r="H4006" s="578">
        <v>0.46494039328535997</v>
      </c>
      <c r="I4006" s="578">
        <v>0.16602096019778351</v>
      </c>
      <c r="J4006" s="578">
        <v>1.5350623939108677E-2</v>
      </c>
      <c r="K4006" s="578">
        <v>3.2088412587509052</v>
      </c>
      <c r="L4006" s="578">
        <v>1783.7417615254676</v>
      </c>
      <c r="M4006" s="578">
        <v>0.46803533425554578</v>
      </c>
      <c r="N4006" s="578">
        <v>0.16804415121441649</v>
      </c>
      <c r="O4006" s="578">
        <v>1.5501265540175724E-2</v>
      </c>
      <c r="P4006" s="578">
        <v>3.1693461546813801</v>
      </c>
      <c r="Q4006" s="578">
        <v>1766.4068895975702</v>
      </c>
      <c r="R4006" s="578">
        <v>0.46494041228531047</v>
      </c>
      <c r="S4006" s="578">
        <v>0.16602099345376051</v>
      </c>
      <c r="T4006" s="578">
        <v>1.5350623939108677E-2</v>
      </c>
      <c r="U4006" s="578">
        <v>3.2088410526181725</v>
      </c>
      <c r="V4006" s="578">
        <v>1783.7418136596625</v>
      </c>
      <c r="W4006" s="578">
        <v>0.46803533053510626</v>
      </c>
      <c r="X4006" s="578">
        <v>0.16804412732987326</v>
      </c>
      <c r="Y4006" s="578">
        <v>1.5501265540175724E-2</v>
      </c>
    </row>
    <row r="4007" spans="1:25" x14ac:dyDescent="0.3">
      <c r="A4007" s="61" t="s">
        <v>6366</v>
      </c>
      <c r="B4007" s="61" t="s">
        <v>2191</v>
      </c>
      <c r="C4007" s="61" t="s">
        <v>38</v>
      </c>
      <c r="D4007" s="36">
        <v>5</v>
      </c>
      <c r="E4007" s="36">
        <v>2020</v>
      </c>
      <c r="F4007" s="578">
        <v>2.6124184239785424</v>
      </c>
      <c r="G4007" s="578">
        <v>1492.4288024902276</v>
      </c>
      <c r="H4007" s="578">
        <v>0.37030389725502222</v>
      </c>
      <c r="I4007" s="578">
        <v>0.134621445923888</v>
      </c>
      <c r="J4007" s="578">
        <v>1.2969628277157075E-2</v>
      </c>
      <c r="K4007" s="578">
        <v>2.6763484625571374</v>
      </c>
      <c r="L4007" s="578">
        <v>1527.4348411560024</v>
      </c>
      <c r="M4007" s="578">
        <v>0.37347840994577053</v>
      </c>
      <c r="N4007" s="578">
        <v>0.13735585485119323</v>
      </c>
      <c r="O4007" s="578">
        <v>1.3273823511553874E-2</v>
      </c>
      <c r="P4007" s="578">
        <v>2.6124186339917825</v>
      </c>
      <c r="Q4007" s="578">
        <v>1492.4288546244252</v>
      </c>
      <c r="R4007" s="578">
        <v>0.37030390298847704</v>
      </c>
      <c r="S4007" s="578">
        <v>0.13462144893128375</v>
      </c>
      <c r="T4007" s="578">
        <v>1.2969628277157075E-2</v>
      </c>
      <c r="U4007" s="578">
        <v>2.6763483060427999</v>
      </c>
      <c r="V4007" s="578">
        <v>1527.4347890218075</v>
      </c>
      <c r="W4007" s="578">
        <v>0.37347840418321199</v>
      </c>
      <c r="X4007" s="578">
        <v>0.13735585066024175</v>
      </c>
      <c r="Y4007" s="578">
        <v>1.3273822987684925E-2</v>
      </c>
    </row>
    <row r="4008" spans="1:25" x14ac:dyDescent="0.3">
      <c r="A4008" s="61" t="s">
        <v>6367</v>
      </c>
      <c r="B4008" s="61" t="s">
        <v>2191</v>
      </c>
      <c r="C4008" s="61" t="s">
        <v>38</v>
      </c>
      <c r="D4008" s="36">
        <v>6</v>
      </c>
      <c r="E4008" s="36">
        <v>2020</v>
      </c>
      <c r="F4008" s="578">
        <v>2.2433159997926797</v>
      </c>
      <c r="G4008" s="578">
        <v>1297.6168657938574</v>
      </c>
      <c r="H4008" s="578">
        <v>0.30431042151758425</v>
      </c>
      <c r="I4008" s="578">
        <v>0.11343752526833326</v>
      </c>
      <c r="J4008" s="578">
        <v>1.1276760410206949E-2</v>
      </c>
      <c r="K4008" s="578">
        <v>2.3360270263201497</v>
      </c>
      <c r="L4008" s="578">
        <v>1354.9736849466926</v>
      </c>
      <c r="M4008" s="578">
        <v>0.30830266049451854</v>
      </c>
      <c r="N4008" s="578">
        <v>0.11696047529888599</v>
      </c>
      <c r="O4008" s="578">
        <v>1.1775159306125651E-2</v>
      </c>
      <c r="P4008" s="578">
        <v>2.243315843276525</v>
      </c>
      <c r="Q4008" s="578">
        <v>1297.6168657938574</v>
      </c>
      <c r="R4008" s="578">
        <v>0.30431041134822023</v>
      </c>
      <c r="S4008" s="578">
        <v>0.1134375226489885</v>
      </c>
      <c r="T4008" s="578">
        <v>1.1276760410206949E-2</v>
      </c>
      <c r="U4008" s="578">
        <v>2.3360269220114125</v>
      </c>
      <c r="V4008" s="578">
        <v>1354.9736849466926</v>
      </c>
      <c r="W4008" s="578">
        <v>0.30830269183449327</v>
      </c>
      <c r="X4008" s="578">
        <v>0.116960471030324</v>
      </c>
      <c r="Y4008" s="578">
        <v>1.1775159306125651E-2</v>
      </c>
    </row>
    <row r="4009" spans="1:25" x14ac:dyDescent="0.3">
      <c r="A4009" s="61" t="s">
        <v>6368</v>
      </c>
      <c r="B4009" s="61" t="s">
        <v>2191</v>
      </c>
      <c r="C4009" s="61" t="s">
        <v>38</v>
      </c>
      <c r="D4009" s="36">
        <v>7</v>
      </c>
      <c r="E4009" s="36">
        <v>2020</v>
      </c>
      <c r="F4009" s="578">
        <v>2.0996783006836823</v>
      </c>
      <c r="G4009" s="578">
        <v>1227.1178220113075</v>
      </c>
      <c r="H4009" s="578">
        <v>0.26638937535850876</v>
      </c>
      <c r="I4009" s="578">
        <v>0.10380149168971226</v>
      </c>
      <c r="J4009" s="578">
        <v>1.0663968772860176E-2</v>
      </c>
      <c r="K4009" s="578">
        <v>2.2134460943379923</v>
      </c>
      <c r="L4009" s="578">
        <v>1304.6751009623151</v>
      </c>
      <c r="M4009" s="578">
        <v>0.26926546707788124</v>
      </c>
      <c r="N4009" s="578">
        <v>0.10727268583529276</v>
      </c>
      <c r="O4009" s="578">
        <v>1.133793957221005E-2</v>
      </c>
      <c r="P4009" s="578">
        <v>2.09967819534176</v>
      </c>
      <c r="Q4009" s="578">
        <v>1227.1178220113075</v>
      </c>
      <c r="R4009" s="578">
        <v>0.26638937635289001</v>
      </c>
      <c r="S4009" s="578">
        <v>0.10380149378518824</v>
      </c>
      <c r="T4009" s="578">
        <v>1.0663968253841876E-2</v>
      </c>
      <c r="U4009" s="578">
        <v>2.2134459910109028</v>
      </c>
      <c r="V4009" s="578">
        <v>1304.6751009623151</v>
      </c>
      <c r="W4009" s="578">
        <v>0.269265445953351</v>
      </c>
      <c r="X4009" s="578">
        <v>0.10727268490397</v>
      </c>
      <c r="Y4009" s="578">
        <v>1.133793957221005E-2</v>
      </c>
    </row>
    <row r="4010" spans="1:25" x14ac:dyDescent="0.3">
      <c r="A4010" s="61" t="s">
        <v>6369</v>
      </c>
      <c r="B4010" s="61" t="s">
        <v>2191</v>
      </c>
      <c r="C4010" s="61" t="s">
        <v>38</v>
      </c>
      <c r="D4010" s="36">
        <v>8</v>
      </c>
      <c r="E4010" s="36">
        <v>2020</v>
      </c>
      <c r="F4010" s="578">
        <v>1.7978863477989373</v>
      </c>
      <c r="G4010" s="578">
        <v>1038.1188577016178</v>
      </c>
      <c r="H4010" s="578">
        <v>0.23951534970789576</v>
      </c>
      <c r="I4010" s="578">
        <v>8.965457300655541E-2</v>
      </c>
      <c r="J4010" s="578">
        <v>9.0214976953575318E-3</v>
      </c>
      <c r="K4010" s="578">
        <v>1.9482636644064124</v>
      </c>
      <c r="L4010" s="578">
        <v>1147.6585782368898</v>
      </c>
      <c r="M4010" s="578">
        <v>0.24229390435114775</v>
      </c>
      <c r="N4010" s="578">
        <v>9.424663575676577E-2</v>
      </c>
      <c r="O4010" s="578">
        <v>9.9734285128457775E-3</v>
      </c>
      <c r="P4010" s="578">
        <v>1.7978862956664026</v>
      </c>
      <c r="Q4010" s="578">
        <v>1038.1188605626371</v>
      </c>
      <c r="R4010" s="578">
        <v>0.23951535413895375</v>
      </c>
      <c r="S4010" s="578">
        <v>8.9654573530424331E-2</v>
      </c>
      <c r="T4010" s="578">
        <v>9.0214976565524269E-3</v>
      </c>
      <c r="U4010" s="578">
        <v>1.9482638729489998</v>
      </c>
      <c r="V4010" s="578">
        <v>1147.6586303710874</v>
      </c>
      <c r="W4010" s="578">
        <v>0.24229389337657825</v>
      </c>
      <c r="X4010" s="578">
        <v>9.4246635252299343E-2</v>
      </c>
      <c r="Y4010" s="578">
        <v>9.9734284594887521E-3</v>
      </c>
    </row>
    <row r="4011" spans="1:25" x14ac:dyDescent="0.3">
      <c r="A4011" s="61" t="s">
        <v>6370</v>
      </c>
      <c r="B4011" s="61" t="s">
        <v>2191</v>
      </c>
      <c r="C4011" s="61" t="s">
        <v>38</v>
      </c>
      <c r="D4011" s="36">
        <v>9</v>
      </c>
      <c r="E4011" s="36">
        <v>2020</v>
      </c>
      <c r="F4011" s="578">
        <v>1.6510658835759351</v>
      </c>
      <c r="G4011" s="578">
        <v>953.91391754150095</v>
      </c>
      <c r="H4011" s="578">
        <v>0.21739872642016625</v>
      </c>
      <c r="I4011" s="578">
        <v>8.2299548957962487E-2</v>
      </c>
      <c r="J4011" s="578">
        <v>8.2898327867345252E-3</v>
      </c>
      <c r="K4011" s="578">
        <v>1.8296568228764325</v>
      </c>
      <c r="L4011" s="578">
        <v>1088.3165562947549</v>
      </c>
      <c r="M4011" s="578">
        <v>0.22066095820142975</v>
      </c>
      <c r="N4011" s="578">
        <v>8.7689026258885791E-2</v>
      </c>
      <c r="O4011" s="578">
        <v>9.457814740017053E-3</v>
      </c>
      <c r="P4011" s="578">
        <v>1.6510658308504051</v>
      </c>
      <c r="Q4011" s="578">
        <v>953.91391754150095</v>
      </c>
      <c r="R4011" s="578">
        <v>0.21739872667724996</v>
      </c>
      <c r="S4011" s="578">
        <v>8.2299548977365078E-2</v>
      </c>
      <c r="T4011" s="578">
        <v>8.2898327867345252E-3</v>
      </c>
      <c r="U4011" s="578">
        <v>1.8296568228024599</v>
      </c>
      <c r="V4011" s="578">
        <v>1088.3165562947549</v>
      </c>
      <c r="W4011" s="578">
        <v>0.22066093620621</v>
      </c>
      <c r="X4011" s="578">
        <v>8.7689027306623701E-2</v>
      </c>
      <c r="Y4011" s="578">
        <v>9.4578146866600293E-3</v>
      </c>
    </row>
    <row r="4012" spans="1:25" x14ac:dyDescent="0.3">
      <c r="A4012" s="61" t="s">
        <v>6371</v>
      </c>
      <c r="B4012" s="61" t="s">
        <v>2191</v>
      </c>
      <c r="C4012" s="61" t="s">
        <v>38</v>
      </c>
      <c r="D4012" s="36">
        <v>10</v>
      </c>
      <c r="E4012" s="36">
        <v>2020</v>
      </c>
      <c r="F4012" s="578">
        <v>1.5345686385007826</v>
      </c>
      <c r="G4012" s="578">
        <v>886.58472665150907</v>
      </c>
      <c r="H4012" s="578">
        <v>0.20000116842371973</v>
      </c>
      <c r="I4012" s="578">
        <v>7.6549620192963547E-2</v>
      </c>
      <c r="J4012" s="578">
        <v>7.7047907907399306E-3</v>
      </c>
      <c r="K4012" s="578">
        <v>1.7282575465402825</v>
      </c>
      <c r="L4012" s="578">
        <v>1035.6212011973028</v>
      </c>
      <c r="M4012" s="578">
        <v>0.20354984390723929</v>
      </c>
      <c r="N4012" s="578">
        <v>8.2402742700651233E-2</v>
      </c>
      <c r="O4012" s="578">
        <v>8.9999253250425647E-3</v>
      </c>
      <c r="P4012" s="578">
        <v>1.5345683783358801</v>
      </c>
      <c r="Q4012" s="578">
        <v>886.58473745981792</v>
      </c>
      <c r="R4012" s="578">
        <v>0.20000116821029201</v>
      </c>
      <c r="S4012" s="578">
        <v>7.6549625431653057E-2</v>
      </c>
      <c r="T4012" s="578">
        <v>7.7047907398082281E-3</v>
      </c>
      <c r="U4012" s="578">
        <v>1.7282573900617173</v>
      </c>
      <c r="V4012" s="578">
        <v>1035.6212011973028</v>
      </c>
      <c r="W4012" s="578">
        <v>0.20354984406003473</v>
      </c>
      <c r="X4012" s="578">
        <v>8.2402743748389143E-2</v>
      </c>
      <c r="Y4012" s="578">
        <v>8.9999253201919257E-3</v>
      </c>
    </row>
    <row r="4013" spans="1:25" x14ac:dyDescent="0.3">
      <c r="A4013" s="61" t="s">
        <v>6372</v>
      </c>
      <c r="B4013" s="61" t="s">
        <v>2191</v>
      </c>
      <c r="C4013" s="61" t="s">
        <v>38</v>
      </c>
      <c r="D4013" s="36">
        <v>11</v>
      </c>
      <c r="E4013" s="36">
        <v>2020</v>
      </c>
      <c r="F4013" s="578">
        <v>1.4227244631811073</v>
      </c>
      <c r="G4013" s="578">
        <v>817.86205101013149</v>
      </c>
      <c r="H4013" s="578">
        <v>0.18449603599583453</v>
      </c>
      <c r="I4013" s="578">
        <v>7.1712910702141586E-2</v>
      </c>
      <c r="J4013" s="578">
        <v>7.1075887826736973E-3</v>
      </c>
      <c r="K4013" s="578">
        <v>1.6283861159245101</v>
      </c>
      <c r="L4013" s="578">
        <v>976.34836578369095</v>
      </c>
      <c r="M4013" s="578">
        <v>0.1882715810449245</v>
      </c>
      <c r="N4013" s="578">
        <v>7.7561288489960106E-2</v>
      </c>
      <c r="O4013" s="578">
        <v>8.4848491630206465E-3</v>
      </c>
      <c r="P4013" s="578">
        <v>1.422724201801725</v>
      </c>
      <c r="Q4013" s="578">
        <v>817.86205101013149</v>
      </c>
      <c r="R4013" s="578">
        <v>0.18449603655608324</v>
      </c>
      <c r="S4013" s="578">
        <v>7.1712911769282045E-2</v>
      </c>
      <c r="T4013" s="578">
        <v>7.1075887293166754E-3</v>
      </c>
      <c r="U4013" s="578">
        <v>1.6283863766775475</v>
      </c>
      <c r="V4013" s="578">
        <v>976.34836578369095</v>
      </c>
      <c r="W4013" s="578">
        <v>0.18827158245160952</v>
      </c>
      <c r="X4013" s="578">
        <v>7.7561289013829041E-2</v>
      </c>
      <c r="Y4013" s="578">
        <v>8.4848491145142618E-3</v>
      </c>
    </row>
    <row r="4014" spans="1:25" x14ac:dyDescent="0.3">
      <c r="A4014" s="61" t="s">
        <v>6373</v>
      </c>
      <c r="B4014" s="61" t="s">
        <v>2191</v>
      </c>
      <c r="C4014" s="61" t="s">
        <v>38</v>
      </c>
      <c r="D4014" s="36">
        <v>12</v>
      </c>
      <c r="E4014" s="36">
        <v>2020</v>
      </c>
      <c r="F4014" s="578">
        <v>1.3312124690019076</v>
      </c>
      <c r="G4014" s="578">
        <v>761.6346899668373</v>
      </c>
      <c r="H4014" s="578">
        <v>0.17180966267672626</v>
      </c>
      <c r="I4014" s="578">
        <v>6.7755637341178898E-2</v>
      </c>
      <c r="J4014" s="578">
        <v>6.6189730180970675E-3</v>
      </c>
      <c r="K4014" s="578">
        <v>1.5467807094955723</v>
      </c>
      <c r="L4014" s="578">
        <v>925.57614962259902</v>
      </c>
      <c r="M4014" s="578">
        <v>0.17577804855924675</v>
      </c>
      <c r="N4014" s="578">
        <v>7.3202591273002299E-2</v>
      </c>
      <c r="O4014" s="578">
        <v>8.0436356996263642E-3</v>
      </c>
      <c r="P4014" s="578">
        <v>1.3312124168275299</v>
      </c>
      <c r="Q4014" s="578">
        <v>761.6346899668373</v>
      </c>
      <c r="R4014" s="578">
        <v>0.17180966288045299</v>
      </c>
      <c r="S4014" s="578">
        <v>6.7755636293441002E-2</v>
      </c>
      <c r="T4014" s="578">
        <v>6.6189730180970675E-3</v>
      </c>
      <c r="U4014" s="578">
        <v>1.5467807615814251</v>
      </c>
      <c r="V4014" s="578">
        <v>925.57614962259902</v>
      </c>
      <c r="W4014" s="578">
        <v>0.17577804783407625</v>
      </c>
      <c r="X4014" s="578">
        <v>7.3202590225264402E-2</v>
      </c>
      <c r="Y4014" s="578">
        <v>8.0436356996263642E-3</v>
      </c>
    </row>
    <row r="4015" spans="1:25" x14ac:dyDescent="0.3">
      <c r="A4015" s="61" t="s">
        <v>6374</v>
      </c>
      <c r="B4015" s="61" t="s">
        <v>2191</v>
      </c>
      <c r="C4015" s="61" t="s">
        <v>38</v>
      </c>
      <c r="D4015" s="36">
        <v>13</v>
      </c>
      <c r="E4015" s="36">
        <v>2020</v>
      </c>
      <c r="F4015" s="578">
        <v>1.2131101401455424</v>
      </c>
      <c r="G4015" s="578">
        <v>692.53613917032828</v>
      </c>
      <c r="H4015" s="578">
        <v>0.15887745354363325</v>
      </c>
      <c r="I4015" s="578">
        <v>6.2185487302485798E-2</v>
      </c>
      <c r="J4015" s="578">
        <v>6.0184209723956831E-3</v>
      </c>
      <c r="K4015" s="578">
        <v>1.43546530155011</v>
      </c>
      <c r="L4015" s="578">
        <v>858.68543974558474</v>
      </c>
      <c r="M4015" s="578">
        <v>0.162984005886149</v>
      </c>
      <c r="N4015" s="578">
        <v>6.7254202149342718E-2</v>
      </c>
      <c r="O4015" s="578">
        <v>7.462276473233935E-3</v>
      </c>
      <c r="P4015" s="578">
        <v>1.21311003584196</v>
      </c>
      <c r="Q4015" s="578">
        <v>692.53612867991103</v>
      </c>
      <c r="R4015" s="578">
        <v>0.1588774591145915</v>
      </c>
      <c r="S4015" s="578">
        <v>6.2185485798787896E-2</v>
      </c>
      <c r="T4015" s="578">
        <v>6.0184209190386603E-3</v>
      </c>
      <c r="U4015" s="578">
        <v>1.4354652493442026</v>
      </c>
      <c r="V4015" s="578">
        <v>858.68540255228629</v>
      </c>
      <c r="W4015" s="578">
        <v>0.16298400042675548</v>
      </c>
      <c r="X4015" s="578">
        <v>6.7254199529998004E-2</v>
      </c>
      <c r="Y4015" s="578">
        <v>7.4622764756592554E-3</v>
      </c>
    </row>
    <row r="4016" spans="1:25" x14ac:dyDescent="0.3">
      <c r="A4016" s="61" t="s">
        <v>6375</v>
      </c>
      <c r="B4016" s="61" t="s">
        <v>2191</v>
      </c>
      <c r="C4016" s="61" t="s">
        <v>38</v>
      </c>
      <c r="D4016" s="36">
        <v>14</v>
      </c>
      <c r="E4016" s="36">
        <v>2020</v>
      </c>
      <c r="F4016" s="578">
        <v>1.2459209463634824</v>
      </c>
      <c r="G4016" s="578">
        <v>713.97438144683804</v>
      </c>
      <c r="H4016" s="578">
        <v>0.14846711618520173</v>
      </c>
      <c r="I4016" s="578">
        <v>5.8646865082361374E-2</v>
      </c>
      <c r="J4016" s="578">
        <v>6.2048512433345079E-3</v>
      </c>
      <c r="K4016" s="578">
        <v>1.4590939254712749</v>
      </c>
      <c r="L4016" s="578">
        <v>872.53088887532499</v>
      </c>
      <c r="M4016" s="578">
        <v>0.15258775306210676</v>
      </c>
      <c r="N4016" s="578">
        <v>6.3247697195038172E-2</v>
      </c>
      <c r="O4016" s="578">
        <v>7.5827135102978548E-3</v>
      </c>
      <c r="P4016" s="578">
        <v>1.24592084206566</v>
      </c>
      <c r="Q4016" s="578">
        <v>713.97435983022001</v>
      </c>
      <c r="R4016" s="578">
        <v>0.14846711686429098</v>
      </c>
      <c r="S4016" s="578">
        <v>5.8646864529388575E-2</v>
      </c>
      <c r="T4016" s="578">
        <v>6.2048512966915307E-3</v>
      </c>
      <c r="U4016" s="578">
        <v>1.4590939254706674</v>
      </c>
      <c r="V4016" s="578">
        <v>872.53087266286161</v>
      </c>
      <c r="W4016" s="578">
        <v>0.15258777365306678</v>
      </c>
      <c r="X4016" s="578">
        <v>6.3247696147300275E-2</v>
      </c>
      <c r="Y4016" s="578">
        <v>7.582713456940832E-3</v>
      </c>
    </row>
    <row r="4017" spans="1:25" x14ac:dyDescent="0.3">
      <c r="A4017" s="61" t="s">
        <v>6376</v>
      </c>
      <c r="B4017" s="61" t="s">
        <v>2191</v>
      </c>
      <c r="C4017" s="61" t="s">
        <v>38</v>
      </c>
      <c r="D4017" s="36">
        <v>15</v>
      </c>
      <c r="E4017" s="36">
        <v>2020</v>
      </c>
      <c r="F4017" s="578">
        <v>1.2850337671431225</v>
      </c>
      <c r="G4017" s="578">
        <v>738.94680913289346</v>
      </c>
      <c r="H4017" s="578">
        <v>0.13960259999051475</v>
      </c>
      <c r="I4017" s="578">
        <v>5.5723134544677998E-2</v>
      </c>
      <c r="J4017" s="578">
        <v>6.421990627131887E-3</v>
      </c>
      <c r="K4017" s="578">
        <v>1.4863384655533651</v>
      </c>
      <c r="L4017" s="578">
        <v>888.91887791951444</v>
      </c>
      <c r="M4017" s="578">
        <v>0.14360837975861251</v>
      </c>
      <c r="N4017" s="578">
        <v>5.9943094408178355E-2</v>
      </c>
      <c r="O4017" s="578">
        <v>7.7252448099898131E-3</v>
      </c>
      <c r="P4017" s="578">
        <v>1.2850337671379726</v>
      </c>
      <c r="Q4017" s="578">
        <v>738.94680913289346</v>
      </c>
      <c r="R4017" s="578">
        <v>0.13960260035552524</v>
      </c>
      <c r="S4017" s="578">
        <v>5.5723134544678005E-2</v>
      </c>
      <c r="T4017" s="578">
        <v>6.421990576200182E-3</v>
      </c>
      <c r="U4017" s="578">
        <v>1.4863385698087401</v>
      </c>
      <c r="V4017" s="578">
        <v>888.91888332366898</v>
      </c>
      <c r="W4017" s="578">
        <v>0.14360838987098098</v>
      </c>
      <c r="X4017" s="578">
        <v>5.9943092322403822E-2</v>
      </c>
      <c r="Y4017" s="578">
        <v>7.7252447590581081E-3</v>
      </c>
    </row>
    <row r="4018" spans="1:25" x14ac:dyDescent="0.3">
      <c r="A4018" s="580" t="s">
        <v>6377</v>
      </c>
      <c r="B4018" s="580" t="s">
        <v>2191</v>
      </c>
      <c r="C4018" s="580" t="s">
        <v>38</v>
      </c>
      <c r="D4018" s="581">
        <v>16</v>
      </c>
      <c r="E4018" s="581">
        <v>2020</v>
      </c>
      <c r="F4018" s="582">
        <v>1.36119041875099</v>
      </c>
      <c r="G4018" s="582">
        <v>786.76818402608205</v>
      </c>
      <c r="H4018" s="582">
        <v>0.13225864344712973</v>
      </c>
      <c r="I4018" s="582">
        <v>5.3477998706512098E-2</v>
      </c>
      <c r="J4018" s="582">
        <v>6.8375924068580646E-3</v>
      </c>
      <c r="K4018" s="582">
        <v>1.5512123970471849</v>
      </c>
      <c r="L4018" s="582">
        <v>928.89763323465922</v>
      </c>
      <c r="M4018" s="582">
        <v>0.136220593944017</v>
      </c>
      <c r="N4018" s="582">
        <v>5.7397007476538378E-2</v>
      </c>
      <c r="O4018" s="582">
        <v>8.0726887536002271E-3</v>
      </c>
      <c r="P4018" s="582">
        <v>1.3611903672429675</v>
      </c>
      <c r="Q4018" s="582">
        <v>786.768189112345</v>
      </c>
      <c r="R4018" s="582">
        <v>0.13225864298510676</v>
      </c>
      <c r="S4018" s="582">
        <v>5.3477999230381046E-2</v>
      </c>
      <c r="T4018" s="582">
        <v>6.8375923025693402E-3</v>
      </c>
      <c r="U4018" s="582">
        <v>1.5512123442058452</v>
      </c>
      <c r="V4018" s="582">
        <v>928.89763863881365</v>
      </c>
      <c r="W4018" s="582">
        <v>0.13622059384215351</v>
      </c>
      <c r="X4018" s="582">
        <v>5.7397004934803826E-2</v>
      </c>
      <c r="Y4018" s="582">
        <v>8.0726888118078863E-3</v>
      </c>
    </row>
    <row r="4019" spans="1:25" x14ac:dyDescent="0.3">
      <c r="A4019" s="61" t="s">
        <v>6378</v>
      </c>
      <c r="B4019" s="61" t="s">
        <v>2191</v>
      </c>
      <c r="C4019" s="61" t="s">
        <v>38</v>
      </c>
      <c r="D4019" s="36">
        <v>1</v>
      </c>
      <c r="E4019" s="36">
        <v>2030</v>
      </c>
      <c r="F4019" s="578">
        <v>6.0764624514643657</v>
      </c>
      <c r="G4019" s="578">
        <v>7457.2488505045521</v>
      </c>
      <c r="H4019" s="578">
        <v>0.77947220836237308</v>
      </c>
      <c r="I4019" s="578">
        <v>0.16051021195016751</v>
      </c>
      <c r="J4019" s="578">
        <v>6.4192896320794987E-2</v>
      </c>
      <c r="K4019" s="578">
        <v>6.1338715363350804</v>
      </c>
      <c r="L4019" s="578">
        <v>7516.0147908528597</v>
      </c>
      <c r="M4019" s="578">
        <v>0.78266197161065021</v>
      </c>
      <c r="N4019" s="578">
        <v>0.161139140060792</v>
      </c>
      <c r="O4019" s="578">
        <v>6.4698727413391027E-2</v>
      </c>
      <c r="P4019" s="578">
        <v>6.0764622949406322</v>
      </c>
      <c r="Q4019" s="578">
        <v>7457.2488505045521</v>
      </c>
      <c r="R4019" s="578">
        <v>0.77947221337914574</v>
      </c>
      <c r="S4019" s="578">
        <v>0.16051020760399551</v>
      </c>
      <c r="T4019" s="578">
        <v>6.4192896320794987E-2</v>
      </c>
      <c r="U4019" s="578">
        <v>6.1338716928338046</v>
      </c>
      <c r="V4019" s="578">
        <v>7516.0147908528597</v>
      </c>
      <c r="W4019" s="578">
        <v>0.78266197192351661</v>
      </c>
      <c r="X4019" s="578">
        <v>0.16113913315348299</v>
      </c>
      <c r="Y4019" s="578">
        <v>6.4698727413391027E-2</v>
      </c>
    </row>
    <row r="4020" spans="1:25" x14ac:dyDescent="0.3">
      <c r="A4020" s="61" t="s">
        <v>6379</v>
      </c>
      <c r="B4020" s="61" t="s">
        <v>2191</v>
      </c>
      <c r="C4020" s="61" t="s">
        <v>38</v>
      </c>
      <c r="D4020" s="36">
        <v>2</v>
      </c>
      <c r="E4020" s="36">
        <v>2030</v>
      </c>
      <c r="F4020" s="578">
        <v>2.8512903237830498</v>
      </c>
      <c r="G4020" s="578">
        <v>3634.2522621154721</v>
      </c>
      <c r="H4020" s="578">
        <v>0.40963104413822249</v>
      </c>
      <c r="I4020" s="578">
        <v>7.744570414070033E-2</v>
      </c>
      <c r="J4020" s="578">
        <v>3.1284091528505024E-2</v>
      </c>
      <c r="K4020" s="578">
        <v>2.9260471308081502</v>
      </c>
      <c r="L4020" s="578">
        <v>3710.3598047892201</v>
      </c>
      <c r="M4020" s="578">
        <v>0.41450217407327672</v>
      </c>
      <c r="N4020" s="578">
        <v>7.808652456151316E-2</v>
      </c>
      <c r="O4020" s="578">
        <v>3.1939220925172151E-2</v>
      </c>
      <c r="P4020" s="578">
        <v>2.8512902716083723</v>
      </c>
      <c r="Q4020" s="578">
        <v>3634.2522621154721</v>
      </c>
      <c r="R4020" s="578">
        <v>0.40963100191826601</v>
      </c>
      <c r="S4020" s="578">
        <v>7.744570464516673E-2</v>
      </c>
      <c r="T4020" s="578">
        <v>3.1284091528505024E-2</v>
      </c>
      <c r="U4020" s="578">
        <v>2.9260471308396778</v>
      </c>
      <c r="V4020" s="578">
        <v>3710.3599090576104</v>
      </c>
      <c r="W4020" s="578">
        <v>0.41450217360397751</v>
      </c>
      <c r="X4020" s="578">
        <v>7.8086523513775249E-2</v>
      </c>
      <c r="Y4020" s="578">
        <v>3.1939220925172151E-2</v>
      </c>
    </row>
    <row r="4021" spans="1:25" x14ac:dyDescent="0.3">
      <c r="A4021" s="61" t="s">
        <v>6380</v>
      </c>
      <c r="B4021" s="61" t="s">
        <v>2191</v>
      </c>
      <c r="C4021" s="61" t="s">
        <v>38</v>
      </c>
      <c r="D4021" s="36">
        <v>3</v>
      </c>
      <c r="E4021" s="36">
        <v>2030</v>
      </c>
      <c r="F4021" s="578">
        <v>1.67152270674815</v>
      </c>
      <c r="G4021" s="578">
        <v>2150.5900090535424</v>
      </c>
      <c r="H4021" s="578">
        <v>0.21980391188359699</v>
      </c>
      <c r="I4021" s="578">
        <v>4.39531002193689E-2</v>
      </c>
      <c r="J4021" s="578">
        <v>1.8512592980793323E-2</v>
      </c>
      <c r="K4021" s="578">
        <v>1.6909778688481052</v>
      </c>
      <c r="L4021" s="578">
        <v>2166.2679112752248</v>
      </c>
      <c r="M4021" s="578">
        <v>0.22189465382446774</v>
      </c>
      <c r="N4021" s="578">
        <v>4.38652001321315E-2</v>
      </c>
      <c r="O4021" s="578">
        <v>1.8647534093664275E-2</v>
      </c>
      <c r="P4021" s="578">
        <v>1.6715227588915624</v>
      </c>
      <c r="Q4021" s="578">
        <v>2150.5900090535424</v>
      </c>
      <c r="R4021" s="578">
        <v>0.21980391209217426</v>
      </c>
      <c r="S4021" s="578">
        <v>4.39531002193689E-2</v>
      </c>
      <c r="T4021" s="578">
        <v>1.8512592980793323E-2</v>
      </c>
      <c r="U4021" s="578">
        <v>1.6909779215917098</v>
      </c>
      <c r="V4021" s="578">
        <v>2166.2680676778123</v>
      </c>
      <c r="W4021" s="578">
        <v>0.22189465382446774</v>
      </c>
      <c r="X4021" s="578">
        <v>4.38652001321315E-2</v>
      </c>
      <c r="Y4021" s="578">
        <v>1.8647534093664275E-2</v>
      </c>
    </row>
    <row r="4022" spans="1:25" x14ac:dyDescent="0.3">
      <c r="A4022" s="61" t="s">
        <v>6381</v>
      </c>
      <c r="B4022" s="61" t="s">
        <v>2191</v>
      </c>
      <c r="C4022" s="61" t="s">
        <v>38</v>
      </c>
      <c r="D4022" s="36">
        <v>4</v>
      </c>
      <c r="E4022" s="36">
        <v>2030</v>
      </c>
      <c r="F4022" s="578">
        <v>1.2973192684815973</v>
      </c>
      <c r="G4022" s="578">
        <v>1702.344604492185</v>
      </c>
      <c r="H4022" s="578">
        <v>0.16031959556554876</v>
      </c>
      <c r="I4022" s="578">
        <v>3.2619500532746301E-2</v>
      </c>
      <c r="J4022" s="578">
        <v>1.4654011397700102E-2</v>
      </c>
      <c r="K4022" s="578">
        <v>1.3143751793827825</v>
      </c>
      <c r="L4022" s="578">
        <v>1719.228866577145</v>
      </c>
      <c r="M4022" s="578">
        <v>0.16175979425315701</v>
      </c>
      <c r="N4022" s="578">
        <v>3.2968732935842071E-2</v>
      </c>
      <c r="O4022" s="578">
        <v>1.4799368674478751E-2</v>
      </c>
      <c r="P4022" s="578">
        <v>1.2973191641770301</v>
      </c>
      <c r="Q4022" s="578">
        <v>1702.344604492185</v>
      </c>
      <c r="R4022" s="578">
        <v>0.1603195954921825</v>
      </c>
      <c r="S4022" s="578">
        <v>3.2619500532746301E-2</v>
      </c>
      <c r="T4022" s="578">
        <v>1.4654011397700102E-2</v>
      </c>
      <c r="U4022" s="578">
        <v>1.3143752315493149</v>
      </c>
      <c r="V4022" s="578">
        <v>1719.228866577145</v>
      </c>
      <c r="W4022" s="578">
        <v>0.16175979430378573</v>
      </c>
      <c r="X4022" s="578">
        <v>3.2968733983579954E-2</v>
      </c>
      <c r="Y4022" s="578">
        <v>1.4799368674478751E-2</v>
      </c>
    </row>
    <row r="4023" spans="1:25" x14ac:dyDescent="0.3">
      <c r="A4023" s="61" t="s">
        <v>6382</v>
      </c>
      <c r="B4023" s="61" t="s">
        <v>2191</v>
      </c>
      <c r="C4023" s="61" t="s">
        <v>38</v>
      </c>
      <c r="D4023" s="36">
        <v>5</v>
      </c>
      <c r="E4023" s="36">
        <v>2030</v>
      </c>
      <c r="F4023" s="578">
        <v>1.0604367383757529</v>
      </c>
      <c r="G4023" s="578">
        <v>1438.5365676879824</v>
      </c>
      <c r="H4023" s="578">
        <v>0.12796470946977875</v>
      </c>
      <c r="I4023" s="578">
        <v>2.6866736783025147E-2</v>
      </c>
      <c r="J4023" s="578">
        <v>1.2383113624916051E-2</v>
      </c>
      <c r="K4023" s="578">
        <v>1.0877476652695985</v>
      </c>
      <c r="L4023" s="578">
        <v>1472.4292513529399</v>
      </c>
      <c r="M4023" s="578">
        <v>0.12950717220883176</v>
      </c>
      <c r="N4023" s="578">
        <v>2.7431099675595701E-2</v>
      </c>
      <c r="O4023" s="578">
        <v>1.2674871958248925E-2</v>
      </c>
      <c r="P4023" s="578">
        <v>1.0604367172616445</v>
      </c>
      <c r="Q4023" s="578">
        <v>1438.5365676879824</v>
      </c>
      <c r="R4023" s="578">
        <v>0.12796470947493274</v>
      </c>
      <c r="S4023" s="578">
        <v>2.6866734110323351E-2</v>
      </c>
      <c r="T4023" s="578">
        <v>1.2383113624916051E-2</v>
      </c>
      <c r="U4023" s="578">
        <v>1.0877477068673091</v>
      </c>
      <c r="V4023" s="578">
        <v>1472.4292513529399</v>
      </c>
      <c r="W4023" s="578">
        <v>0.12950717773734699</v>
      </c>
      <c r="X4023" s="578">
        <v>2.7431099675595701E-2</v>
      </c>
      <c r="Y4023" s="578">
        <v>1.2674871958248925E-2</v>
      </c>
    </row>
    <row r="4024" spans="1:25" x14ac:dyDescent="0.3">
      <c r="A4024" s="61" t="s">
        <v>6383</v>
      </c>
      <c r="B4024" s="61" t="s">
        <v>2191</v>
      </c>
      <c r="C4024" s="61" t="s">
        <v>38</v>
      </c>
      <c r="D4024" s="36">
        <v>6</v>
      </c>
      <c r="E4024" s="36">
        <v>2030</v>
      </c>
      <c r="F4024" s="578">
        <v>0.90483389299432293</v>
      </c>
      <c r="G4024" s="578">
        <v>1250.2846794128375</v>
      </c>
      <c r="H4024" s="578">
        <v>0.10544748957424049</v>
      </c>
      <c r="I4024" s="578">
        <v>2.298845858604175E-2</v>
      </c>
      <c r="J4024" s="578">
        <v>1.0762647017448473E-2</v>
      </c>
      <c r="K4024" s="578">
        <v>0.94298324469733985</v>
      </c>
      <c r="L4024" s="578">
        <v>1305.7595748901299</v>
      </c>
      <c r="M4024" s="578">
        <v>0.10744927530746851</v>
      </c>
      <c r="N4024" s="578">
        <v>2.3721309378743099E-2</v>
      </c>
      <c r="O4024" s="578">
        <v>1.1240172791682752E-2</v>
      </c>
      <c r="P4024" s="578">
        <v>0.90483391502963628</v>
      </c>
      <c r="Q4024" s="578">
        <v>1250.2846794128375</v>
      </c>
      <c r="R4024" s="578">
        <v>0.10544748953604201</v>
      </c>
      <c r="S4024" s="578">
        <v>2.2988458639398777E-2</v>
      </c>
      <c r="T4024" s="578">
        <v>1.0762645979411851E-2</v>
      </c>
      <c r="U4024" s="578">
        <v>0.94298323445965049</v>
      </c>
      <c r="V4024" s="578">
        <v>1305.7595748901299</v>
      </c>
      <c r="W4024" s="578">
        <v>0.10744927530716525</v>
      </c>
      <c r="X4024" s="578">
        <v>2.3721309378743099E-2</v>
      </c>
      <c r="Y4024" s="578">
        <v>1.1240172791682752E-2</v>
      </c>
    </row>
    <row r="4025" spans="1:25" x14ac:dyDescent="0.3">
      <c r="A4025" s="61" t="s">
        <v>6384</v>
      </c>
      <c r="B4025" s="61" t="s">
        <v>2191</v>
      </c>
      <c r="C4025" s="61" t="s">
        <v>38</v>
      </c>
      <c r="D4025" s="36">
        <v>7</v>
      </c>
      <c r="E4025" s="36">
        <v>2030</v>
      </c>
      <c r="F4025" s="578">
        <v>0.84644498062006779</v>
      </c>
      <c r="G4025" s="578">
        <v>1183.1618792215925</v>
      </c>
      <c r="H4025" s="578">
        <v>9.3199426482290904E-2</v>
      </c>
      <c r="I4025" s="578">
        <v>2.1663473783216123E-2</v>
      </c>
      <c r="J4025" s="578">
        <v>1.0184832053103764E-2</v>
      </c>
      <c r="K4025" s="578">
        <v>0.89016996156468953</v>
      </c>
      <c r="L4025" s="578">
        <v>1258.0571797688776</v>
      </c>
      <c r="M4025" s="578">
        <v>9.5138018649474021E-2</v>
      </c>
      <c r="N4025" s="578">
        <v>2.2436369181377751E-2</v>
      </c>
      <c r="O4025" s="578">
        <v>1.0829529700761925E-2</v>
      </c>
      <c r="P4025" s="578">
        <v>0.84644496478536713</v>
      </c>
      <c r="Q4025" s="578">
        <v>1183.1618792215925</v>
      </c>
      <c r="R4025" s="578">
        <v>9.3199425328748434E-2</v>
      </c>
      <c r="S4025" s="578">
        <v>2.1663473346658621E-2</v>
      </c>
      <c r="T4025" s="578">
        <v>1.0184832053103764E-2</v>
      </c>
      <c r="U4025" s="578">
        <v>0.89016992431455266</v>
      </c>
      <c r="V4025" s="578">
        <v>1258.0571797688776</v>
      </c>
      <c r="W4025" s="578">
        <v>9.5138018639166391E-2</v>
      </c>
      <c r="X4025" s="578">
        <v>2.2436369288091802E-2</v>
      </c>
      <c r="Y4025" s="578">
        <v>1.0829529700761925E-2</v>
      </c>
    </row>
    <row r="4026" spans="1:25" x14ac:dyDescent="0.3">
      <c r="A4026" s="61" t="s">
        <v>6385</v>
      </c>
      <c r="B4026" s="61" t="s">
        <v>2191</v>
      </c>
      <c r="C4026" s="61" t="s">
        <v>38</v>
      </c>
      <c r="D4026" s="36">
        <v>8</v>
      </c>
      <c r="E4026" s="36">
        <v>2030</v>
      </c>
      <c r="F4026" s="578">
        <v>0.73270015886945794</v>
      </c>
      <c r="G4026" s="578">
        <v>1000.9921595255498</v>
      </c>
      <c r="H4026" s="578">
        <v>8.3693226609284424E-2</v>
      </c>
      <c r="I4026" s="578">
        <v>1.8639628178789249E-2</v>
      </c>
      <c r="J4026" s="578">
        <v>8.6166752104569824E-3</v>
      </c>
      <c r="K4026" s="578">
        <v>0.78756342826301251</v>
      </c>
      <c r="L4026" s="578">
        <v>1106.7283325195251</v>
      </c>
      <c r="M4026" s="578">
        <v>8.5957095381521187E-2</v>
      </c>
      <c r="N4026" s="578">
        <v>1.97049998678267E-2</v>
      </c>
      <c r="O4026" s="578">
        <v>9.5268681034212741E-3</v>
      </c>
      <c r="P4026" s="578">
        <v>0.73270016942190774</v>
      </c>
      <c r="Q4026" s="578">
        <v>1000.9921595255498</v>
      </c>
      <c r="R4026" s="578">
        <v>8.369322654198183E-2</v>
      </c>
      <c r="S4026" s="578">
        <v>1.8639627873199026E-2</v>
      </c>
      <c r="T4026" s="578">
        <v>8.6166753171710245E-3</v>
      </c>
      <c r="U4026" s="578">
        <v>0.78756346458931126</v>
      </c>
      <c r="V4026" s="578">
        <v>1106.7283325195251</v>
      </c>
      <c r="W4026" s="578">
        <v>8.5957094896457351E-2</v>
      </c>
      <c r="X4026" s="578">
        <v>1.97049998678267E-2</v>
      </c>
      <c r="Y4026" s="578">
        <v>9.5268681034212741E-3</v>
      </c>
    </row>
    <row r="4027" spans="1:25" x14ac:dyDescent="0.3">
      <c r="A4027" s="61" t="s">
        <v>6386</v>
      </c>
      <c r="B4027" s="61" t="s">
        <v>2191</v>
      </c>
      <c r="C4027" s="61" t="s">
        <v>38</v>
      </c>
      <c r="D4027" s="36">
        <v>9</v>
      </c>
      <c r="E4027" s="36">
        <v>2030</v>
      </c>
      <c r="F4027" s="578">
        <v>0.67495293093954434</v>
      </c>
      <c r="G4027" s="578">
        <v>919.32523536682072</v>
      </c>
      <c r="H4027" s="578">
        <v>7.5789255390191046E-2</v>
      </c>
      <c r="I4027" s="578">
        <v>1.7505394799324302E-2</v>
      </c>
      <c r="J4027" s="578">
        <v>7.9136839194688929E-3</v>
      </c>
      <c r="K4027" s="578">
        <v>0.7385219321514187</v>
      </c>
      <c r="L4027" s="578">
        <v>1049.0819740295376</v>
      </c>
      <c r="M4027" s="578">
        <v>7.8573911075181926E-2</v>
      </c>
      <c r="N4027" s="578">
        <v>1.8733891018200624E-2</v>
      </c>
      <c r="O4027" s="578">
        <v>9.0306458490279767E-3</v>
      </c>
      <c r="P4027" s="578">
        <v>0.67495293652647526</v>
      </c>
      <c r="Q4027" s="578">
        <v>919.32523536682072</v>
      </c>
      <c r="R4027" s="578">
        <v>7.5789254839340459E-2</v>
      </c>
      <c r="S4027" s="578">
        <v>1.7505394372468151E-2</v>
      </c>
      <c r="T4027" s="578">
        <v>7.9136838127548473E-3</v>
      </c>
      <c r="U4027" s="578">
        <v>0.73852193184359227</v>
      </c>
      <c r="V4027" s="578">
        <v>1049.0819740295376</v>
      </c>
      <c r="W4027" s="578">
        <v>7.8573910530091426E-2</v>
      </c>
      <c r="X4027" s="578">
        <v>1.8733890559815298E-2</v>
      </c>
      <c r="Y4027" s="578">
        <v>9.0306458490279767E-3</v>
      </c>
    </row>
    <row r="4028" spans="1:25" x14ac:dyDescent="0.3">
      <c r="A4028" s="61" t="s">
        <v>6387</v>
      </c>
      <c r="B4028" s="61" t="s">
        <v>2191</v>
      </c>
      <c r="C4028" s="61" t="s">
        <v>38</v>
      </c>
      <c r="D4028" s="36">
        <v>10</v>
      </c>
      <c r="E4028" s="36">
        <v>2030</v>
      </c>
      <c r="F4028" s="578">
        <v>0.62950977264966868</v>
      </c>
      <c r="G4028" s="578">
        <v>854.05788548787405</v>
      </c>
      <c r="H4028" s="578">
        <v>6.9559351540950318E-2</v>
      </c>
      <c r="I4028" s="578">
        <v>1.6629187790385851E-2</v>
      </c>
      <c r="J4028" s="578">
        <v>7.3518624024776049E-3</v>
      </c>
      <c r="K4028" s="578">
        <v>0.69747162731958179</v>
      </c>
      <c r="L4028" s="578">
        <v>997.95752016702852</v>
      </c>
      <c r="M4028" s="578">
        <v>7.2666893307541572E-2</v>
      </c>
      <c r="N4028" s="578">
        <v>1.7928190063685099E-2</v>
      </c>
      <c r="O4028" s="578">
        <v>8.5905694043807018E-3</v>
      </c>
      <c r="P4028" s="578">
        <v>0.62950975681362298</v>
      </c>
      <c r="Q4028" s="578">
        <v>854.05788548787405</v>
      </c>
      <c r="R4028" s="578">
        <v>6.9559351016778168E-2</v>
      </c>
      <c r="S4028" s="578">
        <v>1.6629187943180974E-2</v>
      </c>
      <c r="T4028" s="578">
        <v>7.3518624558346268E-3</v>
      </c>
      <c r="U4028" s="578">
        <v>0.6974716738863358</v>
      </c>
      <c r="V4028" s="578">
        <v>997.95752016702852</v>
      </c>
      <c r="W4028" s="578">
        <v>7.2666893297233956E-2</v>
      </c>
      <c r="X4028" s="578">
        <v>1.7928190063685099E-2</v>
      </c>
      <c r="Y4028" s="578">
        <v>8.5905694577377255E-3</v>
      </c>
    </row>
    <row r="4029" spans="1:25" x14ac:dyDescent="0.3">
      <c r="A4029" s="61" t="s">
        <v>6388</v>
      </c>
      <c r="B4029" s="61" t="s">
        <v>2191</v>
      </c>
      <c r="C4029" s="61" t="s">
        <v>38</v>
      </c>
      <c r="D4029" s="36">
        <v>11</v>
      </c>
      <c r="E4029" s="36">
        <v>2030</v>
      </c>
      <c r="F4029" s="578">
        <v>0.588878879032108</v>
      </c>
      <c r="G4029" s="578">
        <v>787.72077751159588</v>
      </c>
      <c r="H4029" s="578">
        <v>6.3909782024287098E-2</v>
      </c>
      <c r="I4029" s="578">
        <v>1.5976460383778073E-2</v>
      </c>
      <c r="J4029" s="578">
        <v>6.7808253467471005E-3</v>
      </c>
      <c r="K4029" s="578">
        <v>0.6600215004619745</v>
      </c>
      <c r="L4029" s="578">
        <v>940.74163182576456</v>
      </c>
      <c r="M4029" s="578">
        <v>6.7241514220616652E-2</v>
      </c>
      <c r="N4029" s="578">
        <v>1.7249392207304426E-2</v>
      </c>
      <c r="O4029" s="578">
        <v>8.0980449565686251E-3</v>
      </c>
      <c r="P4029" s="578">
        <v>0.58887887934048377</v>
      </c>
      <c r="Q4029" s="578">
        <v>787.72078800201348</v>
      </c>
      <c r="R4029" s="578">
        <v>6.3909782023983952E-2</v>
      </c>
      <c r="S4029" s="578">
        <v>1.597646033042105E-2</v>
      </c>
      <c r="T4029" s="578">
        <v>6.7808253467471005E-3</v>
      </c>
      <c r="U4029" s="578">
        <v>0.66002150542792926</v>
      </c>
      <c r="V4029" s="578">
        <v>940.74163182576456</v>
      </c>
      <c r="W4029" s="578">
        <v>6.7241514194089747E-2</v>
      </c>
      <c r="X4029" s="578">
        <v>1.7249391952645927E-2</v>
      </c>
      <c r="Y4029" s="578">
        <v>8.0980449565686251E-3</v>
      </c>
    </row>
    <row r="4030" spans="1:25" x14ac:dyDescent="0.3">
      <c r="A4030" s="61" t="s">
        <v>6389</v>
      </c>
      <c r="B4030" s="61" t="s">
        <v>2191</v>
      </c>
      <c r="C4030" s="61" t="s">
        <v>38</v>
      </c>
      <c r="D4030" s="36">
        <v>12</v>
      </c>
      <c r="E4030" s="36">
        <v>2030</v>
      </c>
      <c r="F4030" s="578">
        <v>0.55563461505558553</v>
      </c>
      <c r="G4030" s="578">
        <v>733.44796053568484</v>
      </c>
      <c r="H4030" s="578">
        <v>5.9287393890826906E-2</v>
      </c>
      <c r="I4030" s="578">
        <v>1.5442265471695726E-2</v>
      </c>
      <c r="J4030" s="578">
        <v>6.3136378448689296E-3</v>
      </c>
      <c r="K4030" s="578">
        <v>0.62937978811824724</v>
      </c>
      <c r="L4030" s="578">
        <v>891.73450342814078</v>
      </c>
      <c r="M4030" s="578">
        <v>6.2774646462912601E-2</v>
      </c>
      <c r="N4030" s="578">
        <v>1.66074095250223E-2</v>
      </c>
      <c r="O4030" s="578">
        <v>7.6761873836706648E-3</v>
      </c>
      <c r="P4030" s="578">
        <v>0.55563461536284298</v>
      </c>
      <c r="Q4030" s="578">
        <v>733.44796053568484</v>
      </c>
      <c r="R4030" s="578">
        <v>5.9287393896132273E-2</v>
      </c>
      <c r="S4030" s="578">
        <v>1.5442264006802923E-2</v>
      </c>
      <c r="T4030" s="578">
        <v>6.3136378448689296E-3</v>
      </c>
      <c r="U4030" s="578">
        <v>0.62937982444253671</v>
      </c>
      <c r="V4030" s="578">
        <v>891.73450342814078</v>
      </c>
      <c r="W4030" s="578">
        <v>6.2774646446996443E-2</v>
      </c>
      <c r="X4030" s="578">
        <v>1.6607412922894523E-2</v>
      </c>
      <c r="Y4030" s="578">
        <v>7.6761874346023664E-3</v>
      </c>
    </row>
    <row r="4031" spans="1:25" x14ac:dyDescent="0.3">
      <c r="A4031" s="61" t="s">
        <v>6390</v>
      </c>
      <c r="B4031" s="61" t="s">
        <v>2191</v>
      </c>
      <c r="C4031" s="61" t="s">
        <v>38</v>
      </c>
      <c r="D4031" s="36">
        <v>13</v>
      </c>
      <c r="E4031" s="36">
        <v>2030</v>
      </c>
      <c r="F4031" s="578">
        <v>0.51010505644272031</v>
      </c>
      <c r="G4031" s="578">
        <v>667.19280179341581</v>
      </c>
      <c r="H4031" s="578">
        <v>5.455475964511905E-2</v>
      </c>
      <c r="I4031" s="578">
        <v>1.43267704697791E-2</v>
      </c>
      <c r="J4031" s="578">
        <v>5.7432978646829707E-3</v>
      </c>
      <c r="K4031" s="578">
        <v>0.58584658233045628</v>
      </c>
      <c r="L4031" s="578">
        <v>827.57441457112577</v>
      </c>
      <c r="M4031" s="578">
        <v>5.8124515119591956E-2</v>
      </c>
      <c r="N4031" s="578">
        <v>1.5405684694996976E-2</v>
      </c>
      <c r="O4031" s="578">
        <v>7.12388341586726E-3</v>
      </c>
      <c r="P4031" s="578">
        <v>0.51010507242574454</v>
      </c>
      <c r="Q4031" s="578">
        <v>667.19280179341581</v>
      </c>
      <c r="R4031" s="578">
        <v>5.455475958842719E-2</v>
      </c>
      <c r="S4031" s="578">
        <v>1.4326770518285474E-2</v>
      </c>
      <c r="T4031" s="578">
        <v>5.7432978646829707E-3</v>
      </c>
      <c r="U4031" s="578">
        <v>0.58584660343745965</v>
      </c>
      <c r="V4031" s="578">
        <v>827.57441488901736</v>
      </c>
      <c r="W4031" s="578">
        <v>5.8124515103675799E-2</v>
      </c>
      <c r="X4031" s="578">
        <v>1.5405685281924224E-2</v>
      </c>
      <c r="Y4031" s="578">
        <v>7.12388341586726E-3</v>
      </c>
    </row>
    <row r="4032" spans="1:25" x14ac:dyDescent="0.3">
      <c r="A4032" s="61" t="s">
        <v>6391</v>
      </c>
      <c r="B4032" s="61" t="s">
        <v>2191</v>
      </c>
      <c r="C4032" s="61" t="s">
        <v>38</v>
      </c>
      <c r="D4032" s="36">
        <v>14</v>
      </c>
      <c r="E4032" s="36">
        <v>2030</v>
      </c>
      <c r="F4032" s="578">
        <v>0.5123372297884613</v>
      </c>
      <c r="G4032" s="578">
        <v>687.19488143920853</v>
      </c>
      <c r="H4032" s="578">
        <v>5.1823207531318347E-2</v>
      </c>
      <c r="I4032" s="578">
        <v>1.3593029177475974E-2</v>
      </c>
      <c r="J4032" s="578">
        <v>5.915493755310303E-3</v>
      </c>
      <c r="K4032" s="578">
        <v>0.58501354288055474</v>
      </c>
      <c r="L4032" s="578">
        <v>840.30704752604129</v>
      </c>
      <c r="M4032" s="578">
        <v>5.5306124073695125E-2</v>
      </c>
      <c r="N4032" s="578">
        <v>1.4570034079952126E-2</v>
      </c>
      <c r="O4032" s="578">
        <v>7.2334985549484055E-3</v>
      </c>
      <c r="P4032" s="578">
        <v>0.51233726129807611</v>
      </c>
      <c r="Q4032" s="578">
        <v>687.19488143920853</v>
      </c>
      <c r="R4032" s="578">
        <v>5.1823203853776527E-2</v>
      </c>
      <c r="S4032" s="578">
        <v>1.3593028588123425E-2</v>
      </c>
      <c r="T4032" s="578">
        <v>5.9154938062420045E-3</v>
      </c>
      <c r="U4032" s="578">
        <v>0.58501353853171145</v>
      </c>
      <c r="V4032" s="578">
        <v>840.30704752604117</v>
      </c>
      <c r="W4032" s="578">
        <v>5.5306124078924726E-2</v>
      </c>
      <c r="X4032" s="578">
        <v>1.4570033759809999E-2</v>
      </c>
      <c r="Y4032" s="578">
        <v>7.2334985549484055E-3</v>
      </c>
    </row>
    <row r="4033" spans="1:25" x14ac:dyDescent="0.3">
      <c r="A4033" s="61" t="s">
        <v>6392</v>
      </c>
      <c r="B4033" s="61" t="s">
        <v>2191</v>
      </c>
      <c r="C4033" s="61" t="s">
        <v>38</v>
      </c>
      <c r="D4033" s="36">
        <v>15</v>
      </c>
      <c r="E4033" s="36">
        <v>2030</v>
      </c>
      <c r="F4033" s="578">
        <v>0.51765789427122355</v>
      </c>
      <c r="G4033" s="578">
        <v>710.61833572387627</v>
      </c>
      <c r="H4033" s="578">
        <v>4.9590339782298501E-2</v>
      </c>
      <c r="I4033" s="578">
        <v>1.2985420001011001E-2</v>
      </c>
      <c r="J4033" s="578">
        <v>6.1171373672550492E-3</v>
      </c>
      <c r="K4033" s="578">
        <v>0.58634072601711251</v>
      </c>
      <c r="L4033" s="578">
        <v>855.50069872538222</v>
      </c>
      <c r="M4033" s="578">
        <v>5.2929415657975626E-2</v>
      </c>
      <c r="N4033" s="578">
        <v>1.3880922386306274E-2</v>
      </c>
      <c r="O4033" s="578">
        <v>7.3643006617203303E-3</v>
      </c>
      <c r="P4033" s="578">
        <v>0.51765791491027302</v>
      </c>
      <c r="Q4033" s="578">
        <v>710.61834081013922</v>
      </c>
      <c r="R4033" s="578">
        <v>4.9590339782298501E-2</v>
      </c>
      <c r="S4033" s="578">
        <v>1.2985420001011001E-2</v>
      </c>
      <c r="T4033" s="578">
        <v>6.1171373672550492E-3</v>
      </c>
      <c r="U4033" s="578">
        <v>0.58634073099040029</v>
      </c>
      <c r="V4033" s="578">
        <v>855.50069872538222</v>
      </c>
      <c r="W4033" s="578">
        <v>5.2929415652821797E-2</v>
      </c>
      <c r="X4033" s="578">
        <v>1.3880922279592225E-2</v>
      </c>
      <c r="Y4033" s="578">
        <v>7.3643006617203303E-3</v>
      </c>
    </row>
    <row r="4034" spans="1:25" x14ac:dyDescent="0.3">
      <c r="A4034" s="580" t="s">
        <v>6393</v>
      </c>
      <c r="B4034" s="580" t="s">
        <v>2191</v>
      </c>
      <c r="C4034" s="580" t="s">
        <v>38</v>
      </c>
      <c r="D4034" s="581">
        <v>16</v>
      </c>
      <c r="E4034" s="581">
        <v>2030</v>
      </c>
      <c r="F4034" s="582">
        <v>0.53650821589466557</v>
      </c>
      <c r="G4034" s="582">
        <v>756.63741493225052</v>
      </c>
      <c r="H4034" s="582">
        <v>4.8103543238767019E-2</v>
      </c>
      <c r="I4034" s="582">
        <v>1.254320134466975E-2</v>
      </c>
      <c r="J4034" s="582">
        <v>6.5132795086052823E-3</v>
      </c>
      <c r="K4034" s="582">
        <v>0.60136633849464216</v>
      </c>
      <c r="L4034" s="582">
        <v>893.96234067281046</v>
      </c>
      <c r="M4034" s="582">
        <v>5.1327952524464523E-2</v>
      </c>
      <c r="N4034" s="582">
        <v>1.3373760749042625E-2</v>
      </c>
      <c r="O4034" s="582">
        <v>7.6953850802965401E-3</v>
      </c>
      <c r="P4034" s="582">
        <v>0.53650819028130503</v>
      </c>
      <c r="Q4034" s="582">
        <v>756.63741493225052</v>
      </c>
      <c r="R4034" s="582">
        <v>4.8103543249226194E-2</v>
      </c>
      <c r="S4034" s="582">
        <v>1.2543200653453799E-2</v>
      </c>
      <c r="T4034" s="582">
        <v>6.5132795595369847E-3</v>
      </c>
      <c r="U4034" s="582">
        <v>0.60136632266064272</v>
      </c>
      <c r="V4034" s="582">
        <v>893.96234067281046</v>
      </c>
      <c r="W4034" s="582">
        <v>5.1327947814873626E-2</v>
      </c>
      <c r="X4034" s="582">
        <v>1.3373760215472401E-2</v>
      </c>
      <c r="Y4034" s="582">
        <v>7.6953850269395174E-3</v>
      </c>
    </row>
    <row r="4035" spans="1:25" x14ac:dyDescent="0.3">
      <c r="A4035" s="61" t="s">
        <v>6394</v>
      </c>
      <c r="B4035" s="61" t="s">
        <v>2190</v>
      </c>
      <c r="C4035" s="61" t="s">
        <v>38</v>
      </c>
      <c r="D4035" s="36">
        <v>1</v>
      </c>
      <c r="E4035" s="36">
        <v>2012</v>
      </c>
      <c r="F4035" s="578">
        <v>11.935235288388348</v>
      </c>
      <c r="G4035" s="578">
        <v>6244.3477579752553</v>
      </c>
      <c r="H4035" s="578">
        <v>10.734935337798799</v>
      </c>
      <c r="I4035" s="578">
        <v>5.0241851524636602E-2</v>
      </c>
      <c r="J4035" s="578">
        <v>0.12444474513176776</v>
      </c>
      <c r="K4035" s="578">
        <v>12.007579823316325</v>
      </c>
      <c r="L4035" s="578">
        <v>6281.7310434977171</v>
      </c>
      <c r="M4035" s="578">
        <v>10.786964587207551</v>
      </c>
      <c r="N4035" s="578">
        <v>5.0434993247714929E-2</v>
      </c>
      <c r="O4035" s="578">
        <v>0.12518980198850199</v>
      </c>
      <c r="P4035" s="578">
        <v>11.935235288419726</v>
      </c>
      <c r="Q4035" s="578">
        <v>6244.3477579752553</v>
      </c>
      <c r="R4035" s="578">
        <v>10.734935900138176</v>
      </c>
      <c r="S4035" s="578">
        <v>5.0241846854684448E-2</v>
      </c>
      <c r="T4035" s="578">
        <v>0.12444474513176776</v>
      </c>
      <c r="U4035" s="578">
        <v>12.007578780240474</v>
      </c>
      <c r="V4035" s="578">
        <v>6281.7310434977171</v>
      </c>
      <c r="W4035" s="578">
        <v>10.786964677385749</v>
      </c>
      <c r="X4035" s="578">
        <v>5.0434995288317901E-2</v>
      </c>
      <c r="Y4035" s="578">
        <v>0.12518980198850199</v>
      </c>
    </row>
    <row r="4036" spans="1:25" x14ac:dyDescent="0.3">
      <c r="A4036" s="61" t="s">
        <v>6395</v>
      </c>
      <c r="B4036" s="61" t="s">
        <v>2190</v>
      </c>
      <c r="C4036" s="61" t="s">
        <v>38</v>
      </c>
      <c r="D4036" s="36">
        <v>2</v>
      </c>
      <c r="E4036" s="36">
        <v>2012</v>
      </c>
      <c r="F4036" s="578">
        <v>6.4810977806408383</v>
      </c>
      <c r="G4036" s="578">
        <v>3183.4676246643025</v>
      </c>
      <c r="H4036" s="578">
        <v>5.7259138916366847</v>
      </c>
      <c r="I4036" s="578">
        <v>2.7552366431791549E-2</v>
      </c>
      <c r="J4036" s="578">
        <v>6.3443947738657344E-2</v>
      </c>
      <c r="K4036" s="578">
        <v>6.5636398930390971</v>
      </c>
      <c r="L4036" s="578">
        <v>3226.7926203409775</v>
      </c>
      <c r="M4036" s="578">
        <v>5.7873035129571946</v>
      </c>
      <c r="N4036" s="578">
        <v>2.7745143187833748E-2</v>
      </c>
      <c r="O4036" s="578">
        <v>6.4307365062025612E-2</v>
      </c>
      <c r="P4036" s="578">
        <v>6.4810981457137551</v>
      </c>
      <c r="Q4036" s="578">
        <v>3183.4676246643025</v>
      </c>
      <c r="R4036" s="578">
        <v>5.7259141443888977</v>
      </c>
      <c r="S4036" s="578">
        <v>2.7552362853384627E-2</v>
      </c>
      <c r="T4036" s="578">
        <v>6.3443947738657344E-2</v>
      </c>
      <c r="U4036" s="578">
        <v>6.5636393714934549</v>
      </c>
      <c r="V4036" s="578">
        <v>3226.7926203409775</v>
      </c>
      <c r="W4036" s="578">
        <v>5.7873039867020726</v>
      </c>
      <c r="X4036" s="578">
        <v>2.7745140574476527E-2</v>
      </c>
      <c r="Y4036" s="578">
        <v>6.4307365062025612E-2</v>
      </c>
    </row>
    <row r="4037" spans="1:25" x14ac:dyDescent="0.3">
      <c r="A4037" s="61" t="s">
        <v>6396</v>
      </c>
      <c r="B4037" s="61" t="s">
        <v>2190</v>
      </c>
      <c r="C4037" s="61" t="s">
        <v>38</v>
      </c>
      <c r="D4037" s="36">
        <v>3</v>
      </c>
      <c r="E4037" s="36">
        <v>2012</v>
      </c>
      <c r="F4037" s="578">
        <v>4.2383667154116802</v>
      </c>
      <c r="G4037" s="578">
        <v>1951.3263587951626</v>
      </c>
      <c r="H4037" s="578">
        <v>3.4227136347205152</v>
      </c>
      <c r="I4037" s="578">
        <v>1.71086725469346E-2</v>
      </c>
      <c r="J4037" s="578">
        <v>3.8888313923962373E-2</v>
      </c>
      <c r="K4037" s="578">
        <v>4.2223937503730022</v>
      </c>
      <c r="L4037" s="578">
        <v>1950.7492675781225</v>
      </c>
      <c r="M4037" s="578">
        <v>3.4251503083347972</v>
      </c>
      <c r="N4037" s="578">
        <v>1.7031084133350277E-2</v>
      </c>
      <c r="O4037" s="578">
        <v>3.8876828427116053E-2</v>
      </c>
      <c r="P4037" s="578">
        <v>4.2383670755126124</v>
      </c>
      <c r="Q4037" s="578">
        <v>1951.3263587951626</v>
      </c>
      <c r="R4037" s="578">
        <v>3.4227137561174423</v>
      </c>
      <c r="S4037" s="578">
        <v>1.7108672017911847E-2</v>
      </c>
      <c r="T4037" s="578">
        <v>3.8888313923962373E-2</v>
      </c>
      <c r="U4037" s="578">
        <v>4.2223936460543392</v>
      </c>
      <c r="V4037" s="578">
        <v>1950.7492675781225</v>
      </c>
      <c r="W4037" s="578">
        <v>3.4251504186007198</v>
      </c>
      <c r="X4037" s="578">
        <v>1.7031085705715002E-2</v>
      </c>
      <c r="Y4037" s="578">
        <v>3.8876828427116053E-2</v>
      </c>
    </row>
    <row r="4038" spans="1:25" x14ac:dyDescent="0.3">
      <c r="A4038" s="61" t="s">
        <v>6397</v>
      </c>
      <c r="B4038" s="61" t="s">
        <v>2190</v>
      </c>
      <c r="C4038" s="61" t="s">
        <v>38</v>
      </c>
      <c r="D4038" s="36">
        <v>4</v>
      </c>
      <c r="E4038" s="36">
        <v>2012</v>
      </c>
      <c r="F4038" s="578">
        <v>3.579523019304355</v>
      </c>
      <c r="G4038" s="578">
        <v>1592.2195968627875</v>
      </c>
      <c r="H4038" s="578">
        <v>2.6317826285230677</v>
      </c>
      <c r="I4038" s="578">
        <v>1.323922577857195E-2</v>
      </c>
      <c r="J4038" s="578">
        <v>3.1731674156617325E-2</v>
      </c>
      <c r="K4038" s="578">
        <v>3.6430243568925822</v>
      </c>
      <c r="L4038" s="578">
        <v>1618.2794698079374</v>
      </c>
      <c r="M4038" s="578">
        <v>2.7027615835213474</v>
      </c>
      <c r="N4038" s="578">
        <v>1.3634406495384574E-2</v>
      </c>
      <c r="O4038" s="578">
        <v>3.2250994350761127E-2</v>
      </c>
      <c r="P4038" s="578">
        <v>3.5795233322235123</v>
      </c>
      <c r="Q4038" s="578">
        <v>1592.2195968627875</v>
      </c>
      <c r="R4038" s="578">
        <v>2.63178260614586</v>
      </c>
      <c r="S4038" s="578">
        <v>1.3239226828659349E-2</v>
      </c>
      <c r="T4038" s="578">
        <v>3.1731674156617325E-2</v>
      </c>
      <c r="U4038" s="578">
        <v>3.6430245096139475</v>
      </c>
      <c r="V4038" s="578">
        <v>1618.2794698079374</v>
      </c>
      <c r="W4038" s="578">
        <v>2.7027616207002776</v>
      </c>
      <c r="X4038" s="578">
        <v>1.36344059983836E-2</v>
      </c>
      <c r="Y4038" s="578">
        <v>3.2250993826892199E-2</v>
      </c>
    </row>
    <row r="4039" spans="1:25" x14ac:dyDescent="0.3">
      <c r="A4039" s="61" t="s">
        <v>6398</v>
      </c>
      <c r="B4039" s="61" t="s">
        <v>2190</v>
      </c>
      <c r="C4039" s="61" t="s">
        <v>38</v>
      </c>
      <c r="D4039" s="36">
        <v>5</v>
      </c>
      <c r="E4039" s="36">
        <v>2012</v>
      </c>
      <c r="F4039" s="578">
        <v>3.1882014126260052</v>
      </c>
      <c r="G4039" s="578">
        <v>1383.77511978149</v>
      </c>
      <c r="H4039" s="578">
        <v>2.1563665509875101</v>
      </c>
      <c r="I4039" s="578">
        <v>1.1343784487015274E-2</v>
      </c>
      <c r="J4039" s="578">
        <v>2.7577522133166554E-2</v>
      </c>
      <c r="K4039" s="578">
        <v>3.3578483754390551</v>
      </c>
      <c r="L4039" s="578">
        <v>1450.7565650939875</v>
      </c>
      <c r="M4039" s="578">
        <v>2.3135798235950098</v>
      </c>
      <c r="N4039" s="578">
        <v>1.2416097713715575E-2</v>
      </c>
      <c r="O4039" s="578">
        <v>2.89124062401242E-2</v>
      </c>
      <c r="P4039" s="578">
        <v>3.1882013070968052</v>
      </c>
      <c r="Q4039" s="578">
        <v>1383.77511978149</v>
      </c>
      <c r="R4039" s="578">
        <v>2.1563665591117225</v>
      </c>
      <c r="S4039" s="578">
        <v>1.1343784165812025E-2</v>
      </c>
      <c r="T4039" s="578">
        <v>2.7577522133166554E-2</v>
      </c>
      <c r="U4039" s="578">
        <v>3.3578485319116349</v>
      </c>
      <c r="V4039" s="578">
        <v>1450.7565650939875</v>
      </c>
      <c r="W4039" s="578">
        <v>2.3135798287227427</v>
      </c>
      <c r="X4039" s="578">
        <v>1.2416096661240725E-2</v>
      </c>
      <c r="Y4039" s="578">
        <v>2.89124062401242E-2</v>
      </c>
    </row>
    <row r="4040" spans="1:25" x14ac:dyDescent="0.3">
      <c r="A4040" s="61" t="s">
        <v>6399</v>
      </c>
      <c r="B4040" s="61" t="s">
        <v>2190</v>
      </c>
      <c r="C4040" s="61" t="s">
        <v>38</v>
      </c>
      <c r="D4040" s="36">
        <v>6</v>
      </c>
      <c r="E4040" s="36">
        <v>2012</v>
      </c>
      <c r="F4040" s="578">
        <v>2.79136726586212</v>
      </c>
      <c r="G4040" s="578">
        <v>1198.4670893351199</v>
      </c>
      <c r="H4040" s="578">
        <v>1.7479322734634426</v>
      </c>
      <c r="I4040" s="578">
        <v>9.074814465672397E-3</v>
      </c>
      <c r="J4040" s="578">
        <v>2.3884487474181974E-2</v>
      </c>
      <c r="K4040" s="578">
        <v>3.0608996334048326</v>
      </c>
      <c r="L4040" s="578">
        <v>1305.0749320983825</v>
      </c>
      <c r="M4040" s="578">
        <v>1.9775381219181576</v>
      </c>
      <c r="N4040" s="578">
        <v>1.1345034355751149E-2</v>
      </c>
      <c r="O4040" s="578">
        <v>2.6009104369829051E-2</v>
      </c>
      <c r="P4040" s="578">
        <v>2.7913675278752272</v>
      </c>
      <c r="Q4040" s="578">
        <v>1198.4670893351199</v>
      </c>
      <c r="R4040" s="578">
        <v>1.7479322634850751</v>
      </c>
      <c r="S4040" s="578">
        <v>9.0748142891167345E-3</v>
      </c>
      <c r="T4040" s="578">
        <v>2.3884487474181974E-2</v>
      </c>
      <c r="U4040" s="578">
        <v>3.0608995812507702</v>
      </c>
      <c r="V4040" s="578">
        <v>1305.0748799641874</v>
      </c>
      <c r="W4040" s="578">
        <v>1.9775381643873149</v>
      </c>
      <c r="X4040" s="578">
        <v>1.1345029777241174E-2</v>
      </c>
      <c r="Y4040" s="578">
        <v>2.6009104369829051E-2</v>
      </c>
    </row>
    <row r="4041" spans="1:25" x14ac:dyDescent="0.3">
      <c r="A4041" s="61" t="s">
        <v>6400</v>
      </c>
      <c r="B4041" s="61" t="s">
        <v>2190</v>
      </c>
      <c r="C4041" s="61" t="s">
        <v>38</v>
      </c>
      <c r="D4041" s="36">
        <v>7</v>
      </c>
      <c r="E4041" s="36">
        <v>2012</v>
      </c>
      <c r="F4041" s="578">
        <v>2.8451936560488722</v>
      </c>
      <c r="G4041" s="578">
        <v>1165.1136474609352</v>
      </c>
      <c r="H4041" s="578">
        <v>1.5960858468339749</v>
      </c>
      <c r="I4041" s="578">
        <v>1.0064957672436007E-2</v>
      </c>
      <c r="J4041" s="578">
        <v>2.3219753968684548E-2</v>
      </c>
      <c r="K4041" s="578">
        <v>3.1476993989251651</v>
      </c>
      <c r="L4041" s="578">
        <v>1289.08363215128</v>
      </c>
      <c r="M4041" s="578">
        <v>1.8335279651376599</v>
      </c>
      <c r="N4041" s="578">
        <v>1.7080545557670648E-2</v>
      </c>
      <c r="O4041" s="578">
        <v>2.5690424838103298E-2</v>
      </c>
      <c r="P4041" s="578">
        <v>2.8451936572907099</v>
      </c>
      <c r="Q4041" s="578">
        <v>1165.1136474609352</v>
      </c>
      <c r="R4041" s="578">
        <v>1.5960858711102097</v>
      </c>
      <c r="S4041" s="578">
        <v>1.006495704272461E-2</v>
      </c>
      <c r="T4041" s="578">
        <v>2.3219753968684548E-2</v>
      </c>
      <c r="U4041" s="578">
        <v>3.1476993467658323</v>
      </c>
      <c r="V4041" s="578">
        <v>1289.08363215128</v>
      </c>
      <c r="W4041" s="578">
        <v>1.8335279745109148</v>
      </c>
      <c r="X4041" s="578">
        <v>1.7080546133608199E-2</v>
      </c>
      <c r="Y4041" s="578">
        <v>2.5690424838103298E-2</v>
      </c>
    </row>
    <row r="4042" spans="1:25" x14ac:dyDescent="0.3">
      <c r="A4042" s="61" t="s">
        <v>6401</v>
      </c>
      <c r="B4042" s="61" t="s">
        <v>2190</v>
      </c>
      <c r="C4042" s="61" t="s">
        <v>38</v>
      </c>
      <c r="D4042" s="36">
        <v>8</v>
      </c>
      <c r="E4042" s="36">
        <v>2012</v>
      </c>
      <c r="F4042" s="578">
        <v>2.6479462272459351</v>
      </c>
      <c r="G4042" s="578">
        <v>1008.6512133280391</v>
      </c>
      <c r="H4042" s="578">
        <v>1.2706648585429601</v>
      </c>
      <c r="I4042" s="578">
        <v>9.4316473335993422E-3</v>
      </c>
      <c r="J4042" s="578">
        <v>2.0101595728192423E-2</v>
      </c>
      <c r="K4042" s="578">
        <v>2.9960444725481126</v>
      </c>
      <c r="L4042" s="578">
        <v>1156.87428538004</v>
      </c>
      <c r="M4042" s="578">
        <v>1.526490249695595</v>
      </c>
      <c r="N4042" s="578">
        <v>2.5583405045684474E-2</v>
      </c>
      <c r="O4042" s="578">
        <v>2.3055593987616349E-2</v>
      </c>
      <c r="P4042" s="578">
        <v>2.64794638371851</v>
      </c>
      <c r="Q4042" s="578">
        <v>1008.6512133280391</v>
      </c>
      <c r="R4042" s="578">
        <v>1.2706649021383725</v>
      </c>
      <c r="S4042" s="578">
        <v>9.4316476412738097E-3</v>
      </c>
      <c r="T4042" s="578">
        <v>2.0101595728192423E-2</v>
      </c>
      <c r="U4042" s="578">
        <v>2.9960446302522175</v>
      </c>
      <c r="V4042" s="578">
        <v>1156.87428538004</v>
      </c>
      <c r="W4042" s="578">
        <v>1.5264902303400325</v>
      </c>
      <c r="X4042" s="578">
        <v>2.5583406062954298E-2</v>
      </c>
      <c r="Y4042" s="578">
        <v>2.3055593987616349E-2</v>
      </c>
    </row>
    <row r="4043" spans="1:25" x14ac:dyDescent="0.3">
      <c r="A4043" s="61" t="s">
        <v>6402</v>
      </c>
      <c r="B4043" s="61" t="s">
        <v>2190</v>
      </c>
      <c r="C4043" s="61" t="s">
        <v>38</v>
      </c>
      <c r="D4043" s="36">
        <v>9</v>
      </c>
      <c r="E4043" s="36">
        <v>2012</v>
      </c>
      <c r="F4043" s="578">
        <v>2.6797825947228722</v>
      </c>
      <c r="G4043" s="578">
        <v>960.26340738932254</v>
      </c>
      <c r="H4043" s="578">
        <v>1.0977025373864875</v>
      </c>
      <c r="I4043" s="578">
        <v>1.0089069267792178E-2</v>
      </c>
      <c r="J4043" s="578">
        <v>1.9137266305430424E-2</v>
      </c>
      <c r="K4043" s="578">
        <v>3.0535369122937155</v>
      </c>
      <c r="L4043" s="578">
        <v>1124.2984530130975</v>
      </c>
      <c r="M4043" s="578">
        <v>1.3609499960351299</v>
      </c>
      <c r="N4043" s="578">
        <v>4.145452378998013E-2</v>
      </c>
      <c r="O4043" s="578">
        <v>2.2406338287206951E-2</v>
      </c>
      <c r="P4043" s="578">
        <v>2.6797824382616251</v>
      </c>
      <c r="Q4043" s="578">
        <v>960.26340738932254</v>
      </c>
      <c r="R4043" s="578">
        <v>1.0977025519411301</v>
      </c>
      <c r="S4043" s="578">
        <v>1.0089069129283713E-2</v>
      </c>
      <c r="T4043" s="578">
        <v>1.9137266829299376E-2</v>
      </c>
      <c r="U4043" s="578">
        <v>3.0535366527598877</v>
      </c>
      <c r="V4043" s="578">
        <v>1124.2984530130975</v>
      </c>
      <c r="W4043" s="578">
        <v>1.3609500060647324</v>
      </c>
      <c r="X4043" s="578">
        <v>4.1454523774518671E-2</v>
      </c>
      <c r="Y4043" s="578">
        <v>2.2406338287206951E-2</v>
      </c>
    </row>
    <row r="4044" spans="1:25" x14ac:dyDescent="0.3">
      <c r="A4044" s="61" t="s">
        <v>6403</v>
      </c>
      <c r="B4044" s="61" t="s">
        <v>2190</v>
      </c>
      <c r="C4044" s="61" t="s">
        <v>38</v>
      </c>
      <c r="D4044" s="36">
        <v>10</v>
      </c>
      <c r="E4044" s="36">
        <v>2012</v>
      </c>
      <c r="F4044" s="578">
        <v>2.7072059993308377</v>
      </c>
      <c r="G4044" s="578">
        <v>922.48108800252203</v>
      </c>
      <c r="H4044" s="578">
        <v>0.9619756364969958</v>
      </c>
      <c r="I4044" s="578">
        <v>1.0590547588776637E-2</v>
      </c>
      <c r="J4044" s="578">
        <v>1.8384292876968748E-2</v>
      </c>
      <c r="K4044" s="578">
        <v>3.0942391422402848</v>
      </c>
      <c r="L4044" s="578">
        <v>1095.9224103291776</v>
      </c>
      <c r="M4044" s="578">
        <v>1.2337552233787652</v>
      </c>
      <c r="N4044" s="578">
        <v>5.4762013963075604E-2</v>
      </c>
      <c r="O4044" s="578">
        <v>2.18408534128684E-2</v>
      </c>
      <c r="P4044" s="578">
        <v>2.7072061036384727</v>
      </c>
      <c r="Q4044" s="578">
        <v>922.48108800252203</v>
      </c>
      <c r="R4044" s="578">
        <v>0.96197568859285254</v>
      </c>
      <c r="S4044" s="578">
        <v>1.0590547528636279E-2</v>
      </c>
      <c r="T4044" s="578">
        <v>1.8384292876968748E-2</v>
      </c>
      <c r="U4044" s="578">
        <v>3.0942389870302378</v>
      </c>
      <c r="V4044" s="578">
        <v>1095.9224103291776</v>
      </c>
      <c r="W4044" s="578">
        <v>1.2337552464999373</v>
      </c>
      <c r="X4044" s="578">
        <v>5.4762014961852373E-2</v>
      </c>
      <c r="Y4044" s="578">
        <v>2.18408534128684E-2</v>
      </c>
    </row>
    <row r="4045" spans="1:25" x14ac:dyDescent="0.3">
      <c r="A4045" s="61" t="s">
        <v>6404</v>
      </c>
      <c r="B4045" s="61" t="s">
        <v>2190</v>
      </c>
      <c r="C4045" s="61" t="s">
        <v>38</v>
      </c>
      <c r="D4045" s="36">
        <v>11</v>
      </c>
      <c r="E4045" s="36">
        <v>2012</v>
      </c>
      <c r="F4045" s="578">
        <v>2.7506689847864001</v>
      </c>
      <c r="G4045" s="578">
        <v>891.11915969848599</v>
      </c>
      <c r="H4045" s="578">
        <v>0.84368765460809847</v>
      </c>
      <c r="I4045" s="578">
        <v>1.0912009580238153E-2</v>
      </c>
      <c r="J4045" s="578">
        <v>1.7759298692302097E-2</v>
      </c>
      <c r="K4045" s="578">
        <v>3.1314296814364253</v>
      </c>
      <c r="L4045" s="578">
        <v>1065.2179177602102</v>
      </c>
      <c r="M4045" s="578">
        <v>1.1065465961119076</v>
      </c>
      <c r="N4045" s="578">
        <v>6.0035393245470872E-2</v>
      </c>
      <c r="O4045" s="578">
        <v>2.1228953187043424E-2</v>
      </c>
      <c r="P4045" s="578">
        <v>2.7506693473958372</v>
      </c>
      <c r="Q4045" s="578">
        <v>891.11915969848599</v>
      </c>
      <c r="R4045" s="578">
        <v>0.84368767607702422</v>
      </c>
      <c r="S4045" s="578">
        <v>1.0912009677857246E-2</v>
      </c>
      <c r="T4045" s="578">
        <v>1.7759298692302097E-2</v>
      </c>
      <c r="U4045" s="578">
        <v>3.1314299409701754</v>
      </c>
      <c r="V4045" s="578">
        <v>1065.2178656260151</v>
      </c>
      <c r="W4045" s="578">
        <v>1.1065466303904599</v>
      </c>
      <c r="X4045" s="578">
        <v>6.0035390173197797E-2</v>
      </c>
      <c r="Y4045" s="578">
        <v>2.1228953187043424E-2</v>
      </c>
    </row>
    <row r="4046" spans="1:25" x14ac:dyDescent="0.3">
      <c r="A4046" s="61" t="s">
        <v>6405</v>
      </c>
      <c r="B4046" s="61" t="s">
        <v>2190</v>
      </c>
      <c r="C4046" s="61" t="s">
        <v>38</v>
      </c>
      <c r="D4046" s="36">
        <v>12</v>
      </c>
      <c r="E4046" s="36">
        <v>2012</v>
      </c>
      <c r="F4046" s="578">
        <v>2.7862316459472023</v>
      </c>
      <c r="G4046" s="578">
        <v>865.45725250244072</v>
      </c>
      <c r="H4046" s="578">
        <v>0.74690568780745981</v>
      </c>
      <c r="I4046" s="578">
        <v>1.1175017492291725E-2</v>
      </c>
      <c r="J4046" s="578">
        <v>1.7247864763097177E-2</v>
      </c>
      <c r="K4046" s="578">
        <v>3.1562854685167805</v>
      </c>
      <c r="L4046" s="578">
        <v>1035.9539540608689</v>
      </c>
      <c r="M4046" s="578">
        <v>0.99299305790464065</v>
      </c>
      <c r="N4046" s="578">
        <v>5.8398564182728721E-2</v>
      </c>
      <c r="O4046" s="578">
        <v>2.0645722164772423E-2</v>
      </c>
      <c r="P4046" s="578">
        <v>2.7862318545916551</v>
      </c>
      <c r="Q4046" s="578">
        <v>865.45726331074979</v>
      </c>
      <c r="R4046" s="578">
        <v>0.7469056610140492</v>
      </c>
      <c r="S4046" s="578">
        <v>1.1175017081124325E-2</v>
      </c>
      <c r="T4046" s="578">
        <v>1.7247864763097177E-2</v>
      </c>
      <c r="U4046" s="578">
        <v>3.1562853145172696</v>
      </c>
      <c r="V4046" s="578">
        <v>1035.9539642333939</v>
      </c>
      <c r="W4046" s="578">
        <v>0.99299308253133056</v>
      </c>
      <c r="X4046" s="578">
        <v>5.8398565290644876E-2</v>
      </c>
      <c r="Y4046" s="578">
        <v>2.0645722164772423E-2</v>
      </c>
    </row>
    <row r="4047" spans="1:25" x14ac:dyDescent="0.3">
      <c r="A4047" s="61" t="s">
        <v>6406</v>
      </c>
      <c r="B4047" s="61" t="s">
        <v>2190</v>
      </c>
      <c r="C4047" s="61" t="s">
        <v>38</v>
      </c>
      <c r="D4047" s="36">
        <v>13</v>
      </c>
      <c r="E4047" s="36">
        <v>2012</v>
      </c>
      <c r="F4047" s="578">
        <v>2.6751950937256899</v>
      </c>
      <c r="G4047" s="578">
        <v>806.12391662597599</v>
      </c>
      <c r="H4047" s="578">
        <v>0.65501562731484797</v>
      </c>
      <c r="I4047" s="578">
        <v>1.1037226514000974E-2</v>
      </c>
      <c r="J4047" s="578">
        <v>1.6065391673085523E-2</v>
      </c>
      <c r="K4047" s="578">
        <v>3.0392632702903422</v>
      </c>
      <c r="L4047" s="578">
        <v>973.37608655293582</v>
      </c>
      <c r="M4047" s="578">
        <v>0.88601098854451221</v>
      </c>
      <c r="N4047" s="578">
        <v>5.4377654681047681E-2</v>
      </c>
      <c r="O4047" s="578">
        <v>1.9398607119607374E-2</v>
      </c>
      <c r="P4047" s="578">
        <v>2.6751954041738655</v>
      </c>
      <c r="Q4047" s="578">
        <v>806.12391662597599</v>
      </c>
      <c r="R4047" s="578">
        <v>0.65501562438718453</v>
      </c>
      <c r="S4047" s="578">
        <v>1.1037227462414451E-2</v>
      </c>
      <c r="T4047" s="578">
        <v>1.6065392192103851E-2</v>
      </c>
      <c r="U4047" s="578">
        <v>3.0392632702799252</v>
      </c>
      <c r="V4047" s="578">
        <v>973.37608655293582</v>
      </c>
      <c r="W4047" s="578">
        <v>0.88601097103552651</v>
      </c>
      <c r="X4047" s="578">
        <v>5.4377655081680097E-2</v>
      </c>
      <c r="Y4047" s="578">
        <v>1.9398607119607374E-2</v>
      </c>
    </row>
    <row r="4048" spans="1:25" x14ac:dyDescent="0.3">
      <c r="A4048" s="61" t="s">
        <v>6407</v>
      </c>
      <c r="B4048" s="61" t="s">
        <v>2190</v>
      </c>
      <c r="C4048" s="61" t="s">
        <v>38</v>
      </c>
      <c r="D4048" s="36">
        <v>14</v>
      </c>
      <c r="E4048" s="36">
        <v>2012</v>
      </c>
      <c r="F4048" s="578">
        <v>2.5954675146599926</v>
      </c>
      <c r="G4048" s="578">
        <v>799.88952636718727</v>
      </c>
      <c r="H4048" s="578">
        <v>0.64454216487198746</v>
      </c>
      <c r="I4048" s="578">
        <v>1.2298688732319801E-2</v>
      </c>
      <c r="J4048" s="578">
        <v>1.5941136439020374E-2</v>
      </c>
      <c r="K4048" s="578">
        <v>2.9459114330717999</v>
      </c>
      <c r="L4048" s="578">
        <v>958.03453509012593</v>
      </c>
      <c r="M4048" s="578">
        <v>0.85502360170600344</v>
      </c>
      <c r="N4048" s="578">
        <v>5.0226802465810252E-2</v>
      </c>
      <c r="O4048" s="578">
        <v>1.9092849979642723E-2</v>
      </c>
      <c r="P4048" s="578">
        <v>2.5954678251076722</v>
      </c>
      <c r="Q4048" s="578">
        <v>799.889537175496</v>
      </c>
      <c r="R4048" s="578">
        <v>0.64454216469888048</v>
      </c>
      <c r="S4048" s="578">
        <v>1.2298689242470524E-2</v>
      </c>
      <c r="T4048" s="578">
        <v>1.5941136439020374E-2</v>
      </c>
      <c r="U4048" s="578">
        <v>2.9459112244607328</v>
      </c>
      <c r="V4048" s="578">
        <v>958.03453000386298</v>
      </c>
      <c r="W4048" s="578">
        <v>0.85502358136939871</v>
      </c>
      <c r="X4048" s="578">
        <v>5.0226800981211669E-2</v>
      </c>
      <c r="Y4048" s="578">
        <v>1.9092849979642723E-2</v>
      </c>
    </row>
    <row r="4049" spans="1:25" x14ac:dyDescent="0.3">
      <c r="A4049" s="61" t="s">
        <v>6408</v>
      </c>
      <c r="B4049" s="61" t="s">
        <v>2190</v>
      </c>
      <c r="C4049" s="61" t="s">
        <v>38</v>
      </c>
      <c r="D4049" s="36">
        <v>15</v>
      </c>
      <c r="E4049" s="36">
        <v>2012</v>
      </c>
      <c r="F4049" s="578">
        <v>2.5291867970851127</v>
      </c>
      <c r="G4049" s="578">
        <v>798.33516375223746</v>
      </c>
      <c r="H4049" s="578">
        <v>0.64106598184298447</v>
      </c>
      <c r="I4049" s="578">
        <v>1.3493528062288799E-2</v>
      </c>
      <c r="J4049" s="578">
        <v>1.5910171767851925E-2</v>
      </c>
      <c r="K4049" s="578">
        <v>2.8633813588107024</v>
      </c>
      <c r="L4049" s="578">
        <v>947.0620899200436</v>
      </c>
      <c r="M4049" s="578">
        <v>0.83318992730513231</v>
      </c>
      <c r="N4049" s="578">
        <v>4.7732993879587071E-2</v>
      </c>
      <c r="O4049" s="578">
        <v>1.8874192823811073E-2</v>
      </c>
      <c r="P4049" s="578">
        <v>2.5291867449498451</v>
      </c>
      <c r="Q4049" s="578">
        <v>798.33516375223746</v>
      </c>
      <c r="R4049" s="578">
        <v>0.64106599558105348</v>
      </c>
      <c r="S4049" s="578">
        <v>1.3493527544672625E-2</v>
      </c>
      <c r="T4049" s="578">
        <v>1.5910171767851925E-2</v>
      </c>
      <c r="U4049" s="578">
        <v>2.8633817735555196</v>
      </c>
      <c r="V4049" s="578">
        <v>947.06208483378055</v>
      </c>
      <c r="W4049" s="578">
        <v>0.83318993711509348</v>
      </c>
      <c r="X4049" s="578">
        <v>4.7732994349341057E-2</v>
      </c>
      <c r="Y4049" s="578">
        <v>1.8874192823811073E-2</v>
      </c>
    </row>
    <row r="4050" spans="1:25" x14ac:dyDescent="0.3">
      <c r="A4050" s="580" t="s">
        <v>6409</v>
      </c>
      <c r="B4050" s="580" t="s">
        <v>2190</v>
      </c>
      <c r="C4050" s="580" t="s">
        <v>38</v>
      </c>
      <c r="D4050" s="581">
        <v>16</v>
      </c>
      <c r="E4050" s="581">
        <v>2012</v>
      </c>
      <c r="F4050" s="582">
        <v>2.4961913609732429</v>
      </c>
      <c r="G4050" s="582">
        <v>812.89123407999659</v>
      </c>
      <c r="H4050" s="582">
        <v>0.65355179994321522</v>
      </c>
      <c r="I4050" s="582">
        <v>1.5113340297527075E-2</v>
      </c>
      <c r="J4050" s="582">
        <v>1.6200252168346124E-2</v>
      </c>
      <c r="K4050" s="582">
        <v>2.8160552529586322</v>
      </c>
      <c r="L4050" s="582">
        <v>952.86645889282192</v>
      </c>
      <c r="M4050" s="582">
        <v>0.82726547763195346</v>
      </c>
      <c r="N4050" s="582">
        <v>4.6791912113803777E-2</v>
      </c>
      <c r="O4050" s="582">
        <v>1.8989849990854624E-2</v>
      </c>
      <c r="P4050" s="582">
        <v>2.4961914143722526</v>
      </c>
      <c r="Q4050" s="582">
        <v>812.89122899373353</v>
      </c>
      <c r="R4050" s="582">
        <v>0.65355180567621551</v>
      </c>
      <c r="S4050" s="582">
        <v>1.51133408068441E-2</v>
      </c>
      <c r="T4050" s="582">
        <v>1.6200252168346124E-2</v>
      </c>
      <c r="U4050" s="582">
        <v>2.8160550431095577</v>
      </c>
      <c r="V4050" s="582">
        <v>952.86645889282192</v>
      </c>
      <c r="W4050" s="582">
        <v>0.82726550338323501</v>
      </c>
      <c r="X4050" s="582">
        <v>4.6791910085327466E-2</v>
      </c>
      <c r="Y4050" s="582">
        <v>1.8989849990854624E-2</v>
      </c>
    </row>
    <row r="4051" spans="1:25" x14ac:dyDescent="0.3">
      <c r="A4051" s="61" t="s">
        <v>6410</v>
      </c>
      <c r="B4051" s="61" t="s">
        <v>2190</v>
      </c>
      <c r="C4051" s="61" t="s">
        <v>38</v>
      </c>
      <c r="D4051" s="36">
        <v>1</v>
      </c>
      <c r="E4051" s="36">
        <v>2020</v>
      </c>
      <c r="F4051" s="578">
        <v>2.74430336879341</v>
      </c>
      <c r="G4051" s="578">
        <v>6093.3301951090452</v>
      </c>
      <c r="H4051" s="578">
        <v>4.1865428514186807</v>
      </c>
      <c r="I4051" s="578">
        <v>3.1253720684465677E-2</v>
      </c>
      <c r="J4051" s="578">
        <v>4.054068416977917E-2</v>
      </c>
      <c r="K4051" s="578">
        <v>2.7602117547218024</v>
      </c>
      <c r="L4051" s="578">
        <v>6129.7958017984984</v>
      </c>
      <c r="M4051" s="578">
        <v>4.2085577437658923</v>
      </c>
      <c r="N4051" s="578">
        <v>3.1448128937730226E-2</v>
      </c>
      <c r="O4051" s="578">
        <v>4.0783285493186328E-2</v>
      </c>
      <c r="P4051" s="578">
        <v>2.7443032098570899</v>
      </c>
      <c r="Q4051" s="578">
        <v>6093.3301951090452</v>
      </c>
      <c r="R4051" s="578">
        <v>4.1865428729676406</v>
      </c>
      <c r="S4051" s="578">
        <v>3.1253718083917151E-2</v>
      </c>
      <c r="T4051" s="578">
        <v>4.054068416977917E-2</v>
      </c>
      <c r="U4051" s="578">
        <v>2.7602118590231521</v>
      </c>
      <c r="V4051" s="578">
        <v>6129.7958017984984</v>
      </c>
      <c r="W4051" s="578">
        <v>4.2085576091315726</v>
      </c>
      <c r="X4051" s="578">
        <v>3.1448129445986149E-2</v>
      </c>
      <c r="Y4051" s="578">
        <v>4.0783284969317372E-2</v>
      </c>
    </row>
    <row r="4052" spans="1:25" x14ac:dyDescent="0.3">
      <c r="A4052" s="61" t="s">
        <v>6411</v>
      </c>
      <c r="B4052" s="61" t="s">
        <v>2190</v>
      </c>
      <c r="C4052" s="61" t="s">
        <v>38</v>
      </c>
      <c r="D4052" s="36">
        <v>2</v>
      </c>
      <c r="E4052" s="36">
        <v>2020</v>
      </c>
      <c r="F4052" s="578">
        <v>1.4968964339380626</v>
      </c>
      <c r="G4052" s="578">
        <v>3105.9958674112904</v>
      </c>
      <c r="H4052" s="578">
        <v>2.2010186402173173</v>
      </c>
      <c r="I4052" s="578">
        <v>1.587312651959865E-2</v>
      </c>
      <c r="J4052" s="578">
        <v>2.0665084089462923E-2</v>
      </c>
      <c r="K4052" s="578">
        <v>1.51490694981392</v>
      </c>
      <c r="L4052" s="578">
        <v>3148.2955042521098</v>
      </c>
      <c r="M4052" s="578">
        <v>2.227261821485925</v>
      </c>
      <c r="N4052" s="578">
        <v>1.6119847032844775E-2</v>
      </c>
      <c r="O4052" s="578">
        <v>2.0946508351092477E-2</v>
      </c>
      <c r="P4052" s="578">
        <v>1.4968966425557975</v>
      </c>
      <c r="Q4052" s="578">
        <v>3105.9958674112904</v>
      </c>
      <c r="R4052" s="578">
        <v>2.2010186791533948</v>
      </c>
      <c r="S4052" s="578">
        <v>1.5873127028574598E-2</v>
      </c>
      <c r="T4052" s="578">
        <v>2.0665084089462923E-2</v>
      </c>
      <c r="U4052" s="578">
        <v>1.5149065859731399</v>
      </c>
      <c r="V4052" s="578">
        <v>3148.29539998372</v>
      </c>
      <c r="W4052" s="578">
        <v>2.2272617417535576</v>
      </c>
      <c r="X4052" s="578">
        <v>1.6119847017156002E-2</v>
      </c>
      <c r="Y4052" s="578">
        <v>2.0946508351092477E-2</v>
      </c>
    </row>
    <row r="4053" spans="1:25" x14ac:dyDescent="0.3">
      <c r="A4053" s="61" t="s">
        <v>6412</v>
      </c>
      <c r="B4053" s="61" t="s">
        <v>2190</v>
      </c>
      <c r="C4053" s="61" t="s">
        <v>38</v>
      </c>
      <c r="D4053" s="36">
        <v>3</v>
      </c>
      <c r="E4053" s="36">
        <v>2020</v>
      </c>
      <c r="F4053" s="578">
        <v>0.98008366635688338</v>
      </c>
      <c r="G4053" s="578">
        <v>1901.2891769409125</v>
      </c>
      <c r="H4053" s="578">
        <v>1.3157990538566</v>
      </c>
      <c r="I4053" s="578">
        <v>9.149880566117945E-3</v>
      </c>
      <c r="J4053" s="578">
        <v>1.2649812628903075E-2</v>
      </c>
      <c r="K4053" s="578">
        <v>0.97579954868677654</v>
      </c>
      <c r="L4053" s="578">
        <v>1900.9432271321548</v>
      </c>
      <c r="M4053" s="578">
        <v>1.3175387958532701</v>
      </c>
      <c r="N4053" s="578">
        <v>9.2087721544279032E-3</v>
      </c>
      <c r="O4053" s="578">
        <v>1.2647523510774226E-2</v>
      </c>
      <c r="P4053" s="578">
        <v>0.98008368218940267</v>
      </c>
      <c r="Q4053" s="578">
        <v>1901.2891769409125</v>
      </c>
      <c r="R4053" s="578">
        <v>1.3157990768358976</v>
      </c>
      <c r="S4053" s="578">
        <v>9.1498805211358523E-3</v>
      </c>
      <c r="T4053" s="578">
        <v>1.2649812628903075E-2</v>
      </c>
      <c r="U4053" s="578">
        <v>0.97579936552765545</v>
      </c>
      <c r="V4053" s="578">
        <v>1900.9432271321548</v>
      </c>
      <c r="W4053" s="578">
        <v>1.317538801232025</v>
      </c>
      <c r="X4053" s="578">
        <v>9.2087718833605871E-3</v>
      </c>
      <c r="Y4053" s="578">
        <v>1.2647524029792551E-2</v>
      </c>
    </row>
    <row r="4054" spans="1:25" x14ac:dyDescent="0.3">
      <c r="A4054" s="61" t="s">
        <v>6413</v>
      </c>
      <c r="B4054" s="61" t="s">
        <v>2190</v>
      </c>
      <c r="C4054" s="61" t="s">
        <v>38</v>
      </c>
      <c r="D4054" s="36">
        <v>4</v>
      </c>
      <c r="E4054" s="36">
        <v>2020</v>
      </c>
      <c r="F4054" s="578">
        <v>0.82485003703524706</v>
      </c>
      <c r="G4054" s="578">
        <v>1548.189695994055</v>
      </c>
      <c r="H4054" s="578">
        <v>1.0200223234175281</v>
      </c>
      <c r="I4054" s="578">
        <v>6.9311295584005431E-3</v>
      </c>
      <c r="J4054" s="578">
        <v>1.0300557400720743E-2</v>
      </c>
      <c r="K4054" s="578">
        <v>0.83907156320779497</v>
      </c>
      <c r="L4054" s="578">
        <v>1574.0182660420674</v>
      </c>
      <c r="M4054" s="578">
        <v>1.0453857614056654</v>
      </c>
      <c r="N4054" s="578">
        <v>7.1079700429853149E-3</v>
      </c>
      <c r="O4054" s="578">
        <v>1.0472406817522494E-2</v>
      </c>
      <c r="P4054" s="578">
        <v>0.82485003175676697</v>
      </c>
      <c r="Q4054" s="578">
        <v>1548.189695994055</v>
      </c>
      <c r="R4054" s="578">
        <v>1.0200223098421073</v>
      </c>
      <c r="S4054" s="578">
        <v>6.931130136157055E-3</v>
      </c>
      <c r="T4054" s="578">
        <v>1.0300557400720743E-2</v>
      </c>
      <c r="U4054" s="578">
        <v>0.83907154426882791</v>
      </c>
      <c r="V4054" s="578">
        <v>1574.0182139078725</v>
      </c>
      <c r="W4054" s="578">
        <v>1.0453857606571497</v>
      </c>
      <c r="X4054" s="578">
        <v>7.1079700451264181E-3</v>
      </c>
      <c r="Y4054" s="578">
        <v>1.0472406817522494E-2</v>
      </c>
    </row>
    <row r="4055" spans="1:25" x14ac:dyDescent="0.3">
      <c r="A4055" s="61" t="s">
        <v>6414</v>
      </c>
      <c r="B4055" s="61" t="s">
        <v>2190</v>
      </c>
      <c r="C4055" s="61" t="s">
        <v>38</v>
      </c>
      <c r="D4055" s="36">
        <v>5</v>
      </c>
      <c r="E4055" s="36">
        <v>2020</v>
      </c>
      <c r="F4055" s="578">
        <v>0.73555106118177072</v>
      </c>
      <c r="G4055" s="578">
        <v>1345.3971977233825</v>
      </c>
      <c r="H4055" s="578">
        <v>0.84475246835548468</v>
      </c>
      <c r="I4055" s="578">
        <v>5.7674463941452744E-3</v>
      </c>
      <c r="J4055" s="578">
        <v>8.9513124257791753E-3</v>
      </c>
      <c r="K4055" s="578">
        <v>0.77398678611791605</v>
      </c>
      <c r="L4055" s="578">
        <v>1411.0729166666652</v>
      </c>
      <c r="M4055" s="578">
        <v>0.90120955684930426</v>
      </c>
      <c r="N4055" s="578">
        <v>6.2819381366428654E-3</v>
      </c>
      <c r="O4055" s="578">
        <v>9.3882754833127056E-3</v>
      </c>
      <c r="P4055" s="578">
        <v>0.73555110185004424</v>
      </c>
      <c r="Q4055" s="578">
        <v>1345.3971977233825</v>
      </c>
      <c r="R4055" s="578">
        <v>0.8447524831644837</v>
      </c>
      <c r="S4055" s="578">
        <v>5.7674465008024801E-3</v>
      </c>
      <c r="T4055" s="578">
        <v>8.9513123772727906E-3</v>
      </c>
      <c r="U4055" s="578">
        <v>0.77398679170379525</v>
      </c>
      <c r="V4055" s="578">
        <v>1411.0729166666652</v>
      </c>
      <c r="W4055" s="578">
        <v>0.90120952317495973</v>
      </c>
      <c r="X4055" s="578">
        <v>6.2819382359293671E-3</v>
      </c>
      <c r="Y4055" s="578">
        <v>9.3882754833127056E-3</v>
      </c>
    </row>
    <row r="4056" spans="1:25" x14ac:dyDescent="0.3">
      <c r="A4056" s="61" t="s">
        <v>6415</v>
      </c>
      <c r="B4056" s="61" t="s">
        <v>2190</v>
      </c>
      <c r="C4056" s="61" t="s">
        <v>38</v>
      </c>
      <c r="D4056" s="36">
        <v>6</v>
      </c>
      <c r="E4056" s="36">
        <v>2020</v>
      </c>
      <c r="F4056" s="578">
        <v>0.64324009310853547</v>
      </c>
      <c r="G4056" s="578">
        <v>1167.2365659077923</v>
      </c>
      <c r="H4056" s="578">
        <v>0.69650938227641734</v>
      </c>
      <c r="I4056" s="578">
        <v>4.6232616594655421E-3</v>
      </c>
      <c r="J4056" s="578">
        <v>7.76596381911076E-3</v>
      </c>
      <c r="K4056" s="578">
        <v>0.70479533497729996</v>
      </c>
      <c r="L4056" s="578">
        <v>1271.3369611104276</v>
      </c>
      <c r="M4056" s="578">
        <v>0.77983071804616544</v>
      </c>
      <c r="N4056" s="578">
        <v>5.8916718065612824E-3</v>
      </c>
      <c r="O4056" s="578">
        <v>8.4585793132039983E-3</v>
      </c>
      <c r="P4056" s="578">
        <v>0.64324005244182536</v>
      </c>
      <c r="Q4056" s="578">
        <v>1167.2365659077923</v>
      </c>
      <c r="R4056" s="578">
        <v>0.69650941008027623</v>
      </c>
      <c r="S4056" s="578">
        <v>4.6232616094243851E-3</v>
      </c>
      <c r="T4056" s="578">
        <v>7.7659636056826705E-3</v>
      </c>
      <c r="U4056" s="578">
        <v>0.70479534491034646</v>
      </c>
      <c r="V4056" s="578">
        <v>1271.3369611104276</v>
      </c>
      <c r="W4056" s="578">
        <v>0.77983066183605798</v>
      </c>
      <c r="X4056" s="578">
        <v>5.8916718568108647E-3</v>
      </c>
      <c r="Y4056" s="578">
        <v>8.4585793665610202E-3</v>
      </c>
    </row>
    <row r="4057" spans="1:25" x14ac:dyDescent="0.3">
      <c r="A4057" s="61" t="s">
        <v>6416</v>
      </c>
      <c r="B4057" s="61" t="s">
        <v>2190</v>
      </c>
      <c r="C4057" s="61" t="s">
        <v>38</v>
      </c>
      <c r="D4057" s="36">
        <v>7</v>
      </c>
      <c r="E4057" s="36">
        <v>2020</v>
      </c>
      <c r="F4057" s="578">
        <v>0.65863528167354402</v>
      </c>
      <c r="G4057" s="578">
        <v>1135.6615041096975</v>
      </c>
      <c r="H4057" s="578">
        <v>0.64838058316839398</v>
      </c>
      <c r="I4057" s="578">
        <v>5.3625699304310093E-3</v>
      </c>
      <c r="J4057" s="578">
        <v>7.5558850706632496E-3</v>
      </c>
      <c r="K4057" s="578">
        <v>0.72872511848205046</v>
      </c>
      <c r="L4057" s="578">
        <v>1256.6029281616175</v>
      </c>
      <c r="M4057" s="578">
        <v>0.73648656577931104</v>
      </c>
      <c r="N4057" s="578">
        <v>9.3841578794429826E-3</v>
      </c>
      <c r="O4057" s="578">
        <v>8.360537850724839E-3</v>
      </c>
      <c r="P4057" s="578">
        <v>0.65863530619941424</v>
      </c>
      <c r="Q4057" s="578">
        <v>1135.6614519755001</v>
      </c>
      <c r="R4057" s="578">
        <v>0.64838060010121445</v>
      </c>
      <c r="S4057" s="578">
        <v>5.362569871939127E-3</v>
      </c>
      <c r="T4057" s="578">
        <v>7.5558850706632496E-3</v>
      </c>
      <c r="U4057" s="578">
        <v>0.72872508247190604</v>
      </c>
      <c r="V4057" s="578">
        <v>1256.6029281616175</v>
      </c>
      <c r="W4057" s="578">
        <v>0.73648656294744774</v>
      </c>
      <c r="X4057" s="578">
        <v>9.384157611028357E-3</v>
      </c>
      <c r="Y4057" s="578">
        <v>8.3605377440107952E-3</v>
      </c>
    </row>
    <row r="4058" spans="1:25" x14ac:dyDescent="0.3">
      <c r="A4058" s="61" t="s">
        <v>6417</v>
      </c>
      <c r="B4058" s="61" t="s">
        <v>2190</v>
      </c>
      <c r="C4058" s="61" t="s">
        <v>38</v>
      </c>
      <c r="D4058" s="36">
        <v>8</v>
      </c>
      <c r="E4058" s="36">
        <v>2020</v>
      </c>
      <c r="F4058" s="578">
        <v>0.61154513552959078</v>
      </c>
      <c r="G4058" s="578">
        <v>982.77602958678995</v>
      </c>
      <c r="H4058" s="578">
        <v>0.53253150235423097</v>
      </c>
      <c r="I4058" s="578">
        <v>5.7700297690530498E-3</v>
      </c>
      <c r="J4058" s="578">
        <v>6.5386928278409525E-3</v>
      </c>
      <c r="K4058" s="578">
        <v>0.69364373875322327</v>
      </c>
      <c r="L4058" s="578">
        <v>1127.3730189005501</v>
      </c>
      <c r="M4058" s="578">
        <v>0.62958179253685831</v>
      </c>
      <c r="N4058" s="578">
        <v>1.4856532499758601E-2</v>
      </c>
      <c r="O4058" s="578">
        <v>7.5007456956276029E-3</v>
      </c>
      <c r="P4058" s="578">
        <v>0.61154517309554002</v>
      </c>
      <c r="Q4058" s="578">
        <v>982.77602958678995</v>
      </c>
      <c r="R4058" s="578">
        <v>0.53253150610165256</v>
      </c>
      <c r="S4058" s="578">
        <v>5.7700296628884909E-3</v>
      </c>
      <c r="T4058" s="578">
        <v>6.5386927744839306E-3</v>
      </c>
      <c r="U4058" s="578">
        <v>0.69364375551492652</v>
      </c>
      <c r="V4058" s="578">
        <v>1127.3730189005501</v>
      </c>
      <c r="W4058" s="578">
        <v>0.62958176625716056</v>
      </c>
      <c r="X4058" s="578">
        <v>1.485653198627305E-2</v>
      </c>
      <c r="Y4058" s="578">
        <v>7.5007456956276029E-3</v>
      </c>
    </row>
    <row r="4059" spans="1:25" x14ac:dyDescent="0.3">
      <c r="A4059" s="61" t="s">
        <v>6418</v>
      </c>
      <c r="B4059" s="61" t="s">
        <v>2190</v>
      </c>
      <c r="C4059" s="61" t="s">
        <v>38</v>
      </c>
      <c r="D4059" s="36">
        <v>9</v>
      </c>
      <c r="E4059" s="36">
        <v>2020</v>
      </c>
      <c r="F4059" s="578">
        <v>0.61887062765928569</v>
      </c>
      <c r="G4059" s="578">
        <v>934.6104513804114</v>
      </c>
      <c r="H4059" s="578">
        <v>0.47570960913829596</v>
      </c>
      <c r="I4059" s="578">
        <v>6.567657586742822E-3</v>
      </c>
      <c r="J4059" s="578">
        <v>6.2182345015268431E-3</v>
      </c>
      <c r="K4059" s="578">
        <v>0.70808913742614699</v>
      </c>
      <c r="L4059" s="578">
        <v>1094.6993916829376</v>
      </c>
      <c r="M4059" s="578">
        <v>0.57737685165708719</v>
      </c>
      <c r="N4059" s="578">
        <v>2.38140827863541E-2</v>
      </c>
      <c r="O4059" s="578">
        <v>7.2833517042454297E-3</v>
      </c>
      <c r="P4059" s="578">
        <v>0.61887060717071019</v>
      </c>
      <c r="Q4059" s="578">
        <v>934.6104513804114</v>
      </c>
      <c r="R4059" s="578">
        <v>0.47570958655539103</v>
      </c>
      <c r="S4059" s="578">
        <v>6.56765758484804E-3</v>
      </c>
      <c r="T4059" s="578">
        <v>6.2182344991015227E-3</v>
      </c>
      <c r="U4059" s="578">
        <v>0.70808909520306385</v>
      </c>
      <c r="V4059" s="578">
        <v>1094.6993916829376</v>
      </c>
      <c r="W4059" s="578">
        <v>0.57737684933893685</v>
      </c>
      <c r="X4059" s="578">
        <v>2.3814083828862423E-2</v>
      </c>
      <c r="Y4059" s="578">
        <v>7.2833517042454297E-3</v>
      </c>
    </row>
    <row r="4060" spans="1:25" x14ac:dyDescent="0.3">
      <c r="A4060" s="61" t="s">
        <v>6419</v>
      </c>
      <c r="B4060" s="61" t="s">
        <v>2190</v>
      </c>
      <c r="C4060" s="61" t="s">
        <v>38</v>
      </c>
      <c r="D4060" s="36">
        <v>10</v>
      </c>
      <c r="E4060" s="36">
        <v>2020</v>
      </c>
      <c r="F4060" s="578">
        <v>0.62516250037911369</v>
      </c>
      <c r="G4060" s="578">
        <v>897.11476834614996</v>
      </c>
      <c r="H4060" s="578">
        <v>0.43122980854756499</v>
      </c>
      <c r="I4060" s="578">
        <v>7.1956259572137499E-3</v>
      </c>
      <c r="J4060" s="578">
        <v>5.968763847098062E-3</v>
      </c>
      <c r="K4060" s="578">
        <v>0.71814720483748273</v>
      </c>
      <c r="L4060" s="578">
        <v>1066.4250965118374</v>
      </c>
      <c r="M4060" s="578">
        <v>0.53682529975791682</v>
      </c>
      <c r="N4060" s="578">
        <v>3.1507351650513223E-2</v>
      </c>
      <c r="O4060" s="578">
        <v>7.0952384509534224E-3</v>
      </c>
      <c r="P4060" s="578">
        <v>0.6251624845476722</v>
      </c>
      <c r="Q4060" s="578">
        <v>897.1147785186763</v>
      </c>
      <c r="R4060" s="578">
        <v>0.43122980232374125</v>
      </c>
      <c r="S4060" s="578">
        <v>7.1956262651156032E-3</v>
      </c>
      <c r="T4060" s="578">
        <v>5.9687639004550848E-3</v>
      </c>
      <c r="U4060" s="578">
        <v>0.71814720484058081</v>
      </c>
      <c r="V4060" s="578">
        <v>1066.4250965118374</v>
      </c>
      <c r="W4060" s="578">
        <v>0.53682529198992246</v>
      </c>
      <c r="X4060" s="578">
        <v>3.150735257137658E-2</v>
      </c>
      <c r="Y4060" s="578">
        <v>7.0952384509534224E-3</v>
      </c>
    </row>
    <row r="4061" spans="1:25" x14ac:dyDescent="0.3">
      <c r="A4061" s="61" t="s">
        <v>6420</v>
      </c>
      <c r="B4061" s="61" t="s">
        <v>2190</v>
      </c>
      <c r="C4061" s="61" t="s">
        <v>38</v>
      </c>
      <c r="D4061" s="36">
        <v>11</v>
      </c>
      <c r="E4061" s="36">
        <v>2020</v>
      </c>
      <c r="F4061" s="578">
        <v>0.63500636713463099</v>
      </c>
      <c r="G4061" s="578">
        <v>866.86248588561955</v>
      </c>
      <c r="H4061" s="578">
        <v>0.39334344716629199</v>
      </c>
      <c r="I4061" s="578">
        <v>7.7594925281042918E-3</v>
      </c>
      <c r="J4061" s="578">
        <v>5.7674876055292127E-3</v>
      </c>
      <c r="K4061" s="578">
        <v>0.72657138241406904</v>
      </c>
      <c r="L4061" s="578">
        <v>1036.787017822259</v>
      </c>
      <c r="M4061" s="578">
        <v>0.49635955876298454</v>
      </c>
      <c r="N4061" s="578">
        <v>3.475088682125712E-2</v>
      </c>
      <c r="O4061" s="578">
        <v>6.8980407328732901E-3</v>
      </c>
      <c r="P4061" s="578">
        <v>0.63500636123366849</v>
      </c>
      <c r="Q4061" s="578">
        <v>866.86248588561955</v>
      </c>
      <c r="R4061" s="578">
        <v>0.39334344813050798</v>
      </c>
      <c r="S4061" s="578">
        <v>7.7594926858068859E-3</v>
      </c>
      <c r="T4061" s="578">
        <v>5.7674876055292127E-3</v>
      </c>
      <c r="U4061" s="578">
        <v>0.72657137744643718</v>
      </c>
      <c r="V4061" s="578">
        <v>1036.787017822259</v>
      </c>
      <c r="W4061" s="578">
        <v>0.49635955013218303</v>
      </c>
      <c r="X4061" s="578">
        <v>3.4750884220102272E-2</v>
      </c>
      <c r="Y4061" s="578">
        <v>6.8980407328732901E-3</v>
      </c>
    </row>
    <row r="4062" spans="1:25" x14ac:dyDescent="0.3">
      <c r="A4062" s="61" t="s">
        <v>6421</v>
      </c>
      <c r="B4062" s="61" t="s">
        <v>2190</v>
      </c>
      <c r="C4062" s="61" t="s">
        <v>38</v>
      </c>
      <c r="D4062" s="36">
        <v>12</v>
      </c>
      <c r="E4062" s="36">
        <v>2020</v>
      </c>
      <c r="F4062" s="578">
        <v>0.64306040026815425</v>
      </c>
      <c r="G4062" s="578">
        <v>842.11047712961772</v>
      </c>
      <c r="H4062" s="578">
        <v>0.3623450080588852</v>
      </c>
      <c r="I4062" s="578">
        <v>8.2208361824314072E-3</v>
      </c>
      <c r="J4062" s="578">
        <v>5.6028050288053502E-3</v>
      </c>
      <c r="K4062" s="578">
        <v>0.73157826294820405</v>
      </c>
      <c r="L4062" s="578">
        <v>1008.5027720133439</v>
      </c>
      <c r="M4062" s="578">
        <v>0.45985110951202501</v>
      </c>
      <c r="N4062" s="578">
        <v>3.4020523490653404E-2</v>
      </c>
      <c r="O4062" s="578">
        <v>6.7098593475141844E-3</v>
      </c>
      <c r="P4062" s="578">
        <v>0.64306040554564903</v>
      </c>
      <c r="Q4062" s="578">
        <v>842.11044470469119</v>
      </c>
      <c r="R4062" s="578">
        <v>0.36234501171232547</v>
      </c>
      <c r="S4062" s="578">
        <v>8.2208363355296826E-3</v>
      </c>
      <c r="T4062" s="578">
        <v>5.6028048250785353E-3</v>
      </c>
      <c r="U4062" s="578">
        <v>0.7315782260036765</v>
      </c>
      <c r="V4062" s="578">
        <v>1008.5027666091896</v>
      </c>
      <c r="W4062" s="578">
        <v>0.45985110205174301</v>
      </c>
      <c r="X4062" s="578">
        <v>3.402052242715093E-2</v>
      </c>
      <c r="Y4062" s="578">
        <v>6.7098594008712072E-3</v>
      </c>
    </row>
    <row r="4063" spans="1:25" x14ac:dyDescent="0.3">
      <c r="A4063" s="61" t="s">
        <v>6422</v>
      </c>
      <c r="B4063" s="61" t="s">
        <v>2190</v>
      </c>
      <c r="C4063" s="61" t="s">
        <v>38</v>
      </c>
      <c r="D4063" s="36">
        <v>13</v>
      </c>
      <c r="E4063" s="36">
        <v>2020</v>
      </c>
      <c r="F4063" s="578">
        <v>0.61760864378225222</v>
      </c>
      <c r="G4063" s="578">
        <v>784.6707394917803</v>
      </c>
      <c r="H4063" s="578">
        <v>0.32673610373065726</v>
      </c>
      <c r="I4063" s="578">
        <v>8.2077538440519932E-3</v>
      </c>
      <c r="J4063" s="578">
        <v>5.2206412365194358E-3</v>
      </c>
      <c r="K4063" s="578">
        <v>0.70398639556458353</v>
      </c>
      <c r="L4063" s="578">
        <v>947.86425272623683</v>
      </c>
      <c r="M4063" s="578">
        <v>0.41928973323994423</v>
      </c>
      <c r="N4063" s="578">
        <v>3.1827411581692347E-2</v>
      </c>
      <c r="O4063" s="578">
        <v>6.3064127558997473E-3</v>
      </c>
      <c r="P4063" s="578">
        <v>0.61760864874878474</v>
      </c>
      <c r="Q4063" s="578">
        <v>784.67072423299123</v>
      </c>
      <c r="R4063" s="578">
        <v>0.32673610949556497</v>
      </c>
      <c r="S4063" s="578">
        <v>8.2077539453469656E-3</v>
      </c>
      <c r="T4063" s="578">
        <v>5.2206411831624121E-3</v>
      </c>
      <c r="U4063" s="578">
        <v>0.70398638966570526</v>
      </c>
      <c r="V4063" s="578">
        <v>947.86424763997354</v>
      </c>
      <c r="W4063" s="578">
        <v>0.41928974978281924</v>
      </c>
      <c r="X4063" s="578">
        <v>3.1827412068954127E-2</v>
      </c>
      <c r="Y4063" s="578">
        <v>6.3064127558997473E-3</v>
      </c>
    </row>
    <row r="4064" spans="1:25" x14ac:dyDescent="0.3">
      <c r="A4064" s="61" t="s">
        <v>6423</v>
      </c>
      <c r="B4064" s="61" t="s">
        <v>2190</v>
      </c>
      <c r="C4064" s="61" t="s">
        <v>38</v>
      </c>
      <c r="D4064" s="36">
        <v>14</v>
      </c>
      <c r="E4064" s="36">
        <v>2020</v>
      </c>
      <c r="F4064" s="578">
        <v>0.59737789334295077</v>
      </c>
      <c r="G4064" s="578">
        <v>777.71482912699344</v>
      </c>
      <c r="H4064" s="578">
        <v>0.32138671025715326</v>
      </c>
      <c r="I4064" s="578">
        <v>8.8581360558540167E-3</v>
      </c>
      <c r="J4064" s="578">
        <v>5.1743622849850547E-3</v>
      </c>
      <c r="K4064" s="578">
        <v>0.68013898367864045</v>
      </c>
      <c r="L4064" s="578">
        <v>932.09856986999466</v>
      </c>
      <c r="M4064" s="578">
        <v>0.40665296734421896</v>
      </c>
      <c r="N4064" s="578">
        <v>2.9445142377426178E-2</v>
      </c>
      <c r="O4064" s="578">
        <v>6.2015212994689702E-3</v>
      </c>
      <c r="P4064" s="578">
        <v>0.59737790389689804</v>
      </c>
      <c r="Q4064" s="578">
        <v>777.71482912699344</v>
      </c>
      <c r="R4064" s="578">
        <v>0.32138670668602226</v>
      </c>
      <c r="S4064" s="578">
        <v>8.8581358419711799E-3</v>
      </c>
      <c r="T4064" s="578">
        <v>5.1743622316280328E-3</v>
      </c>
      <c r="U4064" s="578">
        <v>0.68013892655700148</v>
      </c>
      <c r="V4064" s="578">
        <v>932.09857495625761</v>
      </c>
      <c r="W4064" s="578">
        <v>0.40665296542010726</v>
      </c>
      <c r="X4064" s="578">
        <v>2.9445141858862624E-2</v>
      </c>
      <c r="Y4064" s="578">
        <v>6.2015212994689702E-3</v>
      </c>
    </row>
    <row r="4065" spans="1:25" x14ac:dyDescent="0.3">
      <c r="A4065" s="61" t="s">
        <v>6424</v>
      </c>
      <c r="B4065" s="61" t="s">
        <v>2190</v>
      </c>
      <c r="C4065" s="61" t="s">
        <v>38</v>
      </c>
      <c r="D4065" s="36">
        <v>15</v>
      </c>
      <c r="E4065" s="36">
        <v>2020</v>
      </c>
      <c r="F4065" s="578">
        <v>0.58035095770146428</v>
      </c>
      <c r="G4065" s="578">
        <v>775.35218969980826</v>
      </c>
      <c r="H4065" s="578">
        <v>0.31886493923745196</v>
      </c>
      <c r="I4065" s="578">
        <v>9.47159729476728E-3</v>
      </c>
      <c r="J4065" s="578">
        <v>5.1586427046762121E-3</v>
      </c>
      <c r="K4065" s="578">
        <v>0.65913843578869047</v>
      </c>
      <c r="L4065" s="578">
        <v>920.62063090006473</v>
      </c>
      <c r="M4065" s="578">
        <v>0.39742044114647446</v>
      </c>
      <c r="N4065" s="578">
        <v>2.7982101223869876E-2</v>
      </c>
      <c r="O4065" s="578">
        <v>6.1251561176807875E-3</v>
      </c>
      <c r="P4065" s="578">
        <v>0.58035096266799679</v>
      </c>
      <c r="Q4065" s="578">
        <v>775.35218969980849</v>
      </c>
      <c r="R4065" s="578">
        <v>0.31886494027101675</v>
      </c>
      <c r="S4065" s="578">
        <v>9.4715975037994778E-3</v>
      </c>
      <c r="T4065" s="578">
        <v>5.1586426513191902E-3</v>
      </c>
      <c r="U4065" s="578">
        <v>0.65913838829018756</v>
      </c>
      <c r="V4065" s="578">
        <v>920.62062581380178</v>
      </c>
      <c r="W4065" s="578">
        <v>0.39742043689852796</v>
      </c>
      <c r="X4065" s="578">
        <v>2.7982097594986002E-2</v>
      </c>
      <c r="Y4065" s="578">
        <v>6.1251561710378103E-3</v>
      </c>
    </row>
    <row r="4066" spans="1:25" x14ac:dyDescent="0.3">
      <c r="A4066" s="580" t="s">
        <v>6425</v>
      </c>
      <c r="B4066" s="580" t="s">
        <v>2190</v>
      </c>
      <c r="C4066" s="580" t="s">
        <v>38</v>
      </c>
      <c r="D4066" s="581">
        <v>16</v>
      </c>
      <c r="E4066" s="581">
        <v>2020</v>
      </c>
      <c r="F4066" s="582">
        <v>0.57068860491411466</v>
      </c>
      <c r="G4066" s="582">
        <v>789.27891667683889</v>
      </c>
      <c r="H4066" s="582">
        <v>0.32358824428282151</v>
      </c>
      <c r="I4066" s="582">
        <v>1.0355052630605589E-2</v>
      </c>
      <c r="J4066" s="582">
        <v>5.2513023644375247E-3</v>
      </c>
      <c r="K4066" s="582">
        <v>0.64607898869267377</v>
      </c>
      <c r="L4066" s="582">
        <v>926.02849864959705</v>
      </c>
      <c r="M4066" s="582">
        <v>0.39552823984354252</v>
      </c>
      <c r="N4066" s="582">
        <v>2.7424713600642726E-2</v>
      </c>
      <c r="O4066" s="582">
        <v>6.1611350295909945E-3</v>
      </c>
      <c r="P4066" s="582">
        <v>0.57068862105808171</v>
      </c>
      <c r="Q4066" s="582">
        <v>789.27892239888479</v>
      </c>
      <c r="R4066" s="582">
        <v>0.32358824592855173</v>
      </c>
      <c r="S4066" s="582">
        <v>1.0355051960649038E-2</v>
      </c>
      <c r="T4066" s="582">
        <v>5.2513023644375247E-3</v>
      </c>
      <c r="U4066" s="582">
        <v>0.64607898341413694</v>
      </c>
      <c r="V4066" s="582">
        <v>926.02849388122559</v>
      </c>
      <c r="W4066" s="582">
        <v>0.39552822949743399</v>
      </c>
      <c r="X4066" s="582">
        <v>2.7424714145278473E-2</v>
      </c>
      <c r="Y4066" s="582">
        <v>6.1611350295909945E-3</v>
      </c>
    </row>
    <row r="4067" spans="1:25" x14ac:dyDescent="0.3">
      <c r="A4067" s="61" t="s">
        <v>6426</v>
      </c>
      <c r="B4067" s="61" t="s">
        <v>2190</v>
      </c>
      <c r="C4067" s="61" t="s">
        <v>38</v>
      </c>
      <c r="D4067" s="36">
        <v>1</v>
      </c>
      <c r="E4067" s="36">
        <v>2030</v>
      </c>
      <c r="F4067" s="578">
        <v>1.219694413888055</v>
      </c>
      <c r="G4067" s="578">
        <v>5961.5876871744749</v>
      </c>
      <c r="H4067" s="578">
        <v>2.8622870731857448</v>
      </c>
      <c r="I4067" s="578">
        <v>3.1068212597422925E-2</v>
      </c>
      <c r="J4067" s="578">
        <v>3.9749435925235298E-2</v>
      </c>
      <c r="K4067" s="578">
        <v>1.2255985497663424</v>
      </c>
      <c r="L4067" s="578">
        <v>5997.2640177408803</v>
      </c>
      <c r="M4067" s="578">
        <v>2.8778164394728525</v>
      </c>
      <c r="N4067" s="578">
        <v>3.1276660408214647E-2</v>
      </c>
      <c r="O4067" s="578">
        <v>3.9987301415142881E-2</v>
      </c>
      <c r="P4067" s="578">
        <v>1.2196943617334575</v>
      </c>
      <c r="Q4067" s="578">
        <v>5961.5876871744749</v>
      </c>
      <c r="R4067" s="578">
        <v>2.8622871068158275</v>
      </c>
      <c r="S4067" s="578">
        <v>3.1068213640613327E-2</v>
      </c>
      <c r="T4067" s="578">
        <v>3.9749435925235298E-2</v>
      </c>
      <c r="U4067" s="578">
        <v>1.2255986019209177</v>
      </c>
      <c r="V4067" s="578">
        <v>5997.2640177408803</v>
      </c>
      <c r="W4067" s="578">
        <v>2.8778165144431074</v>
      </c>
      <c r="X4067" s="578">
        <v>3.1276660403742974E-2</v>
      </c>
      <c r="Y4067" s="578">
        <v>3.998730191960928E-2</v>
      </c>
    </row>
    <row r="4068" spans="1:25" x14ac:dyDescent="0.3">
      <c r="A4068" s="61" t="s">
        <v>6427</v>
      </c>
      <c r="B4068" s="61" t="s">
        <v>2190</v>
      </c>
      <c r="C4068" s="61" t="s">
        <v>38</v>
      </c>
      <c r="D4068" s="36">
        <v>2</v>
      </c>
      <c r="E4068" s="36">
        <v>2030</v>
      </c>
      <c r="F4068" s="578">
        <v>0.67482574413728902</v>
      </c>
      <c r="G4068" s="578">
        <v>3038.66821543375</v>
      </c>
      <c r="H4068" s="578">
        <v>1.4926322803445702</v>
      </c>
      <c r="I4068" s="578">
        <v>1.5451302616762976E-2</v>
      </c>
      <c r="J4068" s="578">
        <v>2.0260604040231524E-2</v>
      </c>
      <c r="K4068" s="578">
        <v>0.68130983990056349</v>
      </c>
      <c r="L4068" s="578">
        <v>3080.0620524088499</v>
      </c>
      <c r="M4068" s="578">
        <v>1.5110178451507874</v>
      </c>
      <c r="N4068" s="578">
        <v>1.571934041627775E-2</v>
      </c>
      <c r="O4068" s="578">
        <v>2.0536598827068951E-2</v>
      </c>
      <c r="P4068" s="578">
        <v>0.67482574941737949</v>
      </c>
      <c r="Q4068" s="578">
        <v>3038.66821543375</v>
      </c>
      <c r="R4068" s="578">
        <v>1.4926322936034875</v>
      </c>
      <c r="S4068" s="578">
        <v>1.5451302076826301E-2</v>
      </c>
      <c r="T4068" s="578">
        <v>2.0260604040231524E-2</v>
      </c>
      <c r="U4068" s="578">
        <v>0.68130984517649473</v>
      </c>
      <c r="V4068" s="578">
        <v>3080.0620524088499</v>
      </c>
      <c r="W4068" s="578">
        <v>1.51101782948535</v>
      </c>
      <c r="X4068" s="578">
        <v>1.5719340935296051E-2</v>
      </c>
      <c r="Y4068" s="578">
        <v>2.0536598827068951E-2</v>
      </c>
    </row>
    <row r="4069" spans="1:25" x14ac:dyDescent="0.3">
      <c r="A4069" s="61" t="s">
        <v>6428</v>
      </c>
      <c r="B4069" s="61" t="s">
        <v>2190</v>
      </c>
      <c r="C4069" s="61" t="s">
        <v>38</v>
      </c>
      <c r="D4069" s="36">
        <v>3</v>
      </c>
      <c r="E4069" s="36">
        <v>2030</v>
      </c>
      <c r="F4069" s="578">
        <v>0.44105718316283521</v>
      </c>
      <c r="G4069" s="578">
        <v>1859.026879628495</v>
      </c>
      <c r="H4069" s="578">
        <v>0.89473907509515405</v>
      </c>
      <c r="I4069" s="578">
        <v>8.7643825393494482E-3</v>
      </c>
      <c r="J4069" s="578">
        <v>1.2395220808684774E-2</v>
      </c>
      <c r="K4069" s="578">
        <v>0.43839929736052774</v>
      </c>
      <c r="L4069" s="578">
        <v>1858.7801246643025</v>
      </c>
      <c r="M4069" s="578">
        <v>0.895809336446592</v>
      </c>
      <c r="N4069" s="578">
        <v>8.8410553594637006E-3</v>
      </c>
      <c r="O4069" s="578">
        <v>1.2393603178982901E-2</v>
      </c>
      <c r="P4069" s="578">
        <v>0.44105719309746372</v>
      </c>
      <c r="Q4069" s="578">
        <v>1859.026879628495</v>
      </c>
      <c r="R4069" s="578">
        <v>0.89473908665104074</v>
      </c>
      <c r="S4069" s="578">
        <v>8.7643828633190389E-3</v>
      </c>
      <c r="T4069" s="578">
        <v>1.2395220808684774E-2</v>
      </c>
      <c r="U4069" s="578">
        <v>0.43839929736104871</v>
      </c>
      <c r="V4069" s="578">
        <v>1858.7801246643025</v>
      </c>
      <c r="W4069" s="578">
        <v>0.89580937944568406</v>
      </c>
      <c r="X4069" s="578">
        <v>8.8410553061445719E-3</v>
      </c>
      <c r="Y4069" s="578">
        <v>1.2393603178982901E-2</v>
      </c>
    </row>
    <row r="4070" spans="1:25" x14ac:dyDescent="0.3">
      <c r="A4070" s="61" t="s">
        <v>6429</v>
      </c>
      <c r="B4070" s="61" t="s">
        <v>2190</v>
      </c>
      <c r="C4070" s="61" t="s">
        <v>38</v>
      </c>
      <c r="D4070" s="36">
        <v>4</v>
      </c>
      <c r="E4070" s="36">
        <v>2030</v>
      </c>
      <c r="F4070" s="578">
        <v>0.36787640741815097</v>
      </c>
      <c r="G4070" s="578">
        <v>1512.40991210937</v>
      </c>
      <c r="H4070" s="578">
        <v>0.69912990536568009</v>
      </c>
      <c r="I4070" s="578">
        <v>6.6023867657160409E-3</v>
      </c>
      <c r="J4070" s="578">
        <v>1.0084125649882458E-2</v>
      </c>
      <c r="K4070" s="578">
        <v>0.37363291914382024</v>
      </c>
      <c r="L4070" s="578">
        <v>1537.8627993265723</v>
      </c>
      <c r="M4070" s="578">
        <v>0.71570199235308452</v>
      </c>
      <c r="N4070" s="578">
        <v>6.7670737309034196E-3</v>
      </c>
      <c r="O4070" s="578">
        <v>1.0253834780693642E-2</v>
      </c>
      <c r="P4070" s="578">
        <v>0.36787638677331302</v>
      </c>
      <c r="Q4070" s="578">
        <v>1512.40991210937</v>
      </c>
      <c r="R4070" s="578">
        <v>0.69912991800780799</v>
      </c>
      <c r="S4070" s="578">
        <v>6.6023867222876681E-3</v>
      </c>
      <c r="T4070" s="578">
        <v>1.0084125649882458E-2</v>
      </c>
      <c r="U4070" s="578">
        <v>0.37363291883337924</v>
      </c>
      <c r="V4070" s="578">
        <v>1537.8627993265723</v>
      </c>
      <c r="W4070" s="578">
        <v>0.71570199371747822</v>
      </c>
      <c r="X4070" s="578">
        <v>6.7670737773823895E-3</v>
      </c>
      <c r="Y4070" s="578">
        <v>1.0253834780693642E-2</v>
      </c>
    </row>
    <row r="4071" spans="1:25" x14ac:dyDescent="0.3">
      <c r="A4071" s="61" t="s">
        <v>6430</v>
      </c>
      <c r="B4071" s="61" t="s">
        <v>2190</v>
      </c>
      <c r="C4071" s="61" t="s">
        <v>38</v>
      </c>
      <c r="D4071" s="36">
        <v>5</v>
      </c>
      <c r="E4071" s="36">
        <v>2030</v>
      </c>
      <c r="F4071" s="578">
        <v>0.32817222549884129</v>
      </c>
      <c r="G4071" s="578">
        <v>1314.282199859615</v>
      </c>
      <c r="H4071" s="578">
        <v>0.58426303604975727</v>
      </c>
      <c r="I4071" s="578">
        <v>5.4390617094478878E-3</v>
      </c>
      <c r="J4071" s="578">
        <v>8.7630922110596005E-3</v>
      </c>
      <c r="K4071" s="578">
        <v>0.34443615640654396</v>
      </c>
      <c r="L4071" s="578">
        <v>1378.6915829976324</v>
      </c>
      <c r="M4071" s="578">
        <v>0.62159641121100573</v>
      </c>
      <c r="N4071" s="578">
        <v>5.9166307430397504E-3</v>
      </c>
      <c r="O4071" s="578">
        <v>9.1925571517397931E-3</v>
      </c>
      <c r="P4071" s="578">
        <v>0.32817221540899255</v>
      </c>
      <c r="Q4071" s="578">
        <v>1314.282199859615</v>
      </c>
      <c r="R4071" s="578">
        <v>0.58426304641920923</v>
      </c>
      <c r="S4071" s="578">
        <v>5.4390616044580941E-3</v>
      </c>
      <c r="T4071" s="578">
        <v>8.7630922110596005E-3</v>
      </c>
      <c r="U4071" s="578">
        <v>0.34443615097434999</v>
      </c>
      <c r="V4071" s="578">
        <v>1378.6915829976324</v>
      </c>
      <c r="W4071" s="578">
        <v>0.62159641689254341</v>
      </c>
      <c r="X4071" s="578">
        <v>5.9166308526528121E-3</v>
      </c>
      <c r="Y4071" s="578">
        <v>9.1925571517397931E-3</v>
      </c>
    </row>
    <row r="4072" spans="1:25" x14ac:dyDescent="0.3">
      <c r="A4072" s="61" t="s">
        <v>6431</v>
      </c>
      <c r="B4072" s="61" t="s">
        <v>2190</v>
      </c>
      <c r="C4072" s="61" t="s">
        <v>38</v>
      </c>
      <c r="D4072" s="36">
        <v>6</v>
      </c>
      <c r="E4072" s="36">
        <v>2030</v>
      </c>
      <c r="F4072" s="578">
        <v>0.28650503866081972</v>
      </c>
      <c r="G4072" s="578">
        <v>1141.1426213582324</v>
      </c>
      <c r="H4072" s="578">
        <v>0.48773313975811977</v>
      </c>
      <c r="I4072" s="578">
        <v>4.3736382433128976E-3</v>
      </c>
      <c r="J4072" s="578">
        <v>7.6086684421170451E-3</v>
      </c>
      <c r="K4072" s="578">
        <v>0.31301855094661296</v>
      </c>
      <c r="L4072" s="578">
        <v>1243.0522855122827</v>
      </c>
      <c r="M4072" s="578">
        <v>0.54320680236764896</v>
      </c>
      <c r="N4072" s="578">
        <v>5.5589561370273533E-3</v>
      </c>
      <c r="O4072" s="578">
        <v>8.2881638469795346E-3</v>
      </c>
      <c r="P4072" s="578">
        <v>0.28650504378356301</v>
      </c>
      <c r="Q4072" s="578">
        <v>1141.1426213582324</v>
      </c>
      <c r="R4072" s="578">
        <v>0.48773314257793227</v>
      </c>
      <c r="S4072" s="578">
        <v>4.3736381993350372E-3</v>
      </c>
      <c r="T4072" s="578">
        <v>7.6086684421170451E-3</v>
      </c>
      <c r="U4072" s="578">
        <v>0.31301855079139274</v>
      </c>
      <c r="V4072" s="578">
        <v>1243.0522855122827</v>
      </c>
      <c r="W4072" s="578">
        <v>0.54320680235756846</v>
      </c>
      <c r="X4072" s="578">
        <v>5.5589562272947025E-3</v>
      </c>
      <c r="Y4072" s="578">
        <v>8.2881638469795346E-3</v>
      </c>
    </row>
    <row r="4073" spans="1:25" x14ac:dyDescent="0.3">
      <c r="A4073" s="61" t="s">
        <v>6432</v>
      </c>
      <c r="B4073" s="61" t="s">
        <v>2190</v>
      </c>
      <c r="C4073" s="61" t="s">
        <v>38</v>
      </c>
      <c r="D4073" s="36">
        <v>7</v>
      </c>
      <c r="E4073" s="36">
        <v>2030</v>
      </c>
      <c r="F4073" s="578">
        <v>0.29615005668154926</v>
      </c>
      <c r="G4073" s="578">
        <v>1110.696755727125</v>
      </c>
      <c r="H4073" s="578">
        <v>0.45921618646207152</v>
      </c>
      <c r="I4073" s="578">
        <v>5.0840613940863425E-3</v>
      </c>
      <c r="J4073" s="578">
        <v>7.4056734035063167E-3</v>
      </c>
      <c r="K4073" s="578">
        <v>0.32740556408102328</v>
      </c>
      <c r="L4073" s="578">
        <v>1229.0421714782674</v>
      </c>
      <c r="M4073" s="578">
        <v>0.51868905231852547</v>
      </c>
      <c r="N4073" s="578">
        <v>8.5175562619876129E-3</v>
      </c>
      <c r="O4073" s="578">
        <v>8.194758784763197E-3</v>
      </c>
      <c r="P4073" s="578">
        <v>0.29615005155927521</v>
      </c>
      <c r="Q4073" s="578">
        <v>1110.696755727125</v>
      </c>
      <c r="R4073" s="578">
        <v>0.45921618519355378</v>
      </c>
      <c r="S4073" s="578">
        <v>5.0840616076660156E-3</v>
      </c>
      <c r="T4073" s="578">
        <v>7.40567345443802E-3</v>
      </c>
      <c r="U4073" s="578">
        <v>0.32740555864830828</v>
      </c>
      <c r="V4073" s="578">
        <v>1229.0421714782674</v>
      </c>
      <c r="W4073" s="578">
        <v>0.5186890538400345</v>
      </c>
      <c r="X4073" s="578">
        <v>8.5175562759710922E-3</v>
      </c>
      <c r="Y4073" s="578">
        <v>8.1947587314061751E-3</v>
      </c>
    </row>
    <row r="4074" spans="1:25" x14ac:dyDescent="0.3">
      <c r="A4074" s="61" t="s">
        <v>6433</v>
      </c>
      <c r="B4074" s="61" t="s">
        <v>2190</v>
      </c>
      <c r="C4074" s="61" t="s">
        <v>38</v>
      </c>
      <c r="D4074" s="36">
        <v>8</v>
      </c>
      <c r="E4074" s="36">
        <v>2030</v>
      </c>
      <c r="F4074" s="578">
        <v>0.27699303280124327</v>
      </c>
      <c r="G4074" s="578">
        <v>960.99951267242147</v>
      </c>
      <c r="H4074" s="578">
        <v>0.383341385416618</v>
      </c>
      <c r="I4074" s="578">
        <v>5.6097813525563291E-3</v>
      </c>
      <c r="J4074" s="578">
        <v>6.407548047718585E-3</v>
      </c>
      <c r="K4074" s="578">
        <v>0.31524903464601972</v>
      </c>
      <c r="L4074" s="578">
        <v>1102.4980201721125</v>
      </c>
      <c r="M4074" s="578">
        <v>0.44974049042411895</v>
      </c>
      <c r="N4074" s="578">
        <v>1.2957423492025501E-2</v>
      </c>
      <c r="O4074" s="578">
        <v>7.351000274259902E-3</v>
      </c>
      <c r="P4074" s="578">
        <v>0.27699302752364424</v>
      </c>
      <c r="Q4074" s="578">
        <v>960.99951299031352</v>
      </c>
      <c r="R4074" s="578">
        <v>0.38334138150760999</v>
      </c>
      <c r="S4074" s="578">
        <v>5.6097815102210272E-3</v>
      </c>
      <c r="T4074" s="578">
        <v>6.407548047718585E-3</v>
      </c>
      <c r="U4074" s="578">
        <v>0.31524903961307377</v>
      </c>
      <c r="V4074" s="578">
        <v>1102.4980201721125</v>
      </c>
      <c r="W4074" s="578">
        <v>0.44974049347153244</v>
      </c>
      <c r="X4074" s="578">
        <v>1.295742349001705E-2</v>
      </c>
      <c r="Y4074" s="578">
        <v>7.351000274259902E-3</v>
      </c>
    </row>
    <row r="4075" spans="1:25" x14ac:dyDescent="0.3">
      <c r="A4075" s="61" t="s">
        <v>6434</v>
      </c>
      <c r="B4075" s="61" t="s">
        <v>2190</v>
      </c>
      <c r="C4075" s="61" t="s">
        <v>38</v>
      </c>
      <c r="D4075" s="36">
        <v>9</v>
      </c>
      <c r="E4075" s="36">
        <v>2030</v>
      </c>
      <c r="F4075" s="578">
        <v>0.28243309127851951</v>
      </c>
      <c r="G4075" s="578">
        <v>913.46000925699809</v>
      </c>
      <c r="H4075" s="578">
        <v>0.34873504439947978</v>
      </c>
      <c r="I4075" s="578">
        <v>6.4303586498037132E-3</v>
      </c>
      <c r="J4075" s="578">
        <v>6.0905754604997676E-3</v>
      </c>
      <c r="K4075" s="578">
        <v>0.32532601252664001</v>
      </c>
      <c r="L4075" s="578">
        <v>1070.148550669345</v>
      </c>
      <c r="M4075" s="578">
        <v>0.41903648732439502</v>
      </c>
      <c r="N4075" s="578">
        <v>1.9693226204253698E-2</v>
      </c>
      <c r="O4075" s="578">
        <v>7.1353078868317682E-3</v>
      </c>
      <c r="P4075" s="578">
        <v>0.28243308600097272</v>
      </c>
      <c r="Q4075" s="578">
        <v>913.46001942952398</v>
      </c>
      <c r="R4075" s="578">
        <v>0.3487350452738075</v>
      </c>
      <c r="S4075" s="578">
        <v>6.4303587476691321E-3</v>
      </c>
      <c r="T4075" s="578">
        <v>6.0905755114314692E-3</v>
      </c>
      <c r="U4075" s="578">
        <v>0.32532601764943048</v>
      </c>
      <c r="V4075" s="578">
        <v>1070.148550669345</v>
      </c>
      <c r="W4075" s="578">
        <v>0.41903649096968776</v>
      </c>
      <c r="X4075" s="578">
        <v>1.9693226219184574E-2</v>
      </c>
      <c r="Y4075" s="578">
        <v>7.1353078868317682E-3</v>
      </c>
    </row>
    <row r="4076" spans="1:25" x14ac:dyDescent="0.3">
      <c r="A4076" s="61" t="s">
        <v>6435</v>
      </c>
      <c r="B4076" s="61" t="s">
        <v>2190</v>
      </c>
      <c r="C4076" s="61" t="s">
        <v>38</v>
      </c>
      <c r="D4076" s="36">
        <v>10</v>
      </c>
      <c r="E4076" s="36">
        <v>2030</v>
      </c>
      <c r="F4076" s="578">
        <v>0.28695154087466751</v>
      </c>
      <c r="G4076" s="578">
        <v>876.5014813741044</v>
      </c>
      <c r="H4076" s="578">
        <v>0.32172217048018048</v>
      </c>
      <c r="I4076" s="578">
        <v>7.0798742983887025E-3</v>
      </c>
      <c r="J4076" s="578">
        <v>5.8441526974396096E-3</v>
      </c>
      <c r="K4076" s="578">
        <v>0.33250780918401246</v>
      </c>
      <c r="L4076" s="578">
        <v>1042.2330907185801</v>
      </c>
      <c r="M4076" s="578">
        <v>0.39503625609703796</v>
      </c>
      <c r="N4076" s="578">
        <v>2.5580494031904225E-2</v>
      </c>
      <c r="O4076" s="578">
        <v>6.9491815471944048E-3</v>
      </c>
      <c r="P4076" s="578">
        <v>0.28695153575239296</v>
      </c>
      <c r="Q4076" s="578">
        <v>876.50148646036746</v>
      </c>
      <c r="R4076" s="578">
        <v>0.32172217659770752</v>
      </c>
      <c r="S4076" s="578">
        <v>7.0798741905946302E-3</v>
      </c>
      <c r="T4076" s="578">
        <v>5.8441526974396096E-3</v>
      </c>
      <c r="U4076" s="578">
        <v>0.33250780390547574</v>
      </c>
      <c r="V4076" s="578">
        <v>1042.2330907185801</v>
      </c>
      <c r="W4076" s="578">
        <v>0.39503626367131001</v>
      </c>
      <c r="X4076" s="578">
        <v>2.5580494545313973E-2</v>
      </c>
      <c r="Y4076" s="578">
        <v>6.9491814938373829E-3</v>
      </c>
    </row>
    <row r="4077" spans="1:25" x14ac:dyDescent="0.3">
      <c r="A4077" s="61" t="s">
        <v>6436</v>
      </c>
      <c r="B4077" s="61" t="s">
        <v>2190</v>
      </c>
      <c r="C4077" s="61" t="s">
        <v>38</v>
      </c>
      <c r="D4077" s="36">
        <v>11</v>
      </c>
      <c r="E4077" s="36">
        <v>2030</v>
      </c>
      <c r="F4077" s="578">
        <v>0.29289573565257349</v>
      </c>
      <c r="G4077" s="578">
        <v>847.05733108520462</v>
      </c>
      <c r="H4077" s="578">
        <v>0.29932290508668247</v>
      </c>
      <c r="I4077" s="578">
        <v>7.6909493648145092E-3</v>
      </c>
      <c r="J4077" s="578">
        <v>5.6478330613269102E-3</v>
      </c>
      <c r="K4077" s="578">
        <v>0.33819467242510803</v>
      </c>
      <c r="L4077" s="578">
        <v>1013.3762588500945</v>
      </c>
      <c r="M4077" s="578">
        <v>0.37126108377969946</v>
      </c>
      <c r="N4077" s="578">
        <v>2.8126634879148051E-2</v>
      </c>
      <c r="O4077" s="578">
        <v>6.7567772784968795E-3</v>
      </c>
      <c r="P4077" s="578">
        <v>0.29289573053082024</v>
      </c>
      <c r="Q4077" s="578">
        <v>847.05733108520462</v>
      </c>
      <c r="R4077" s="578">
        <v>0.29932290458467953</v>
      </c>
      <c r="S4077" s="578">
        <v>7.6909495668360198E-3</v>
      </c>
      <c r="T4077" s="578">
        <v>5.6478331122586153E-3</v>
      </c>
      <c r="U4077" s="578">
        <v>0.33819467242510803</v>
      </c>
      <c r="V4077" s="578">
        <v>1013.3762588500945</v>
      </c>
      <c r="W4077" s="578">
        <v>0.37126108435169597</v>
      </c>
      <c r="X4077" s="578">
        <v>2.8126635917184672E-2</v>
      </c>
      <c r="Y4077" s="578">
        <v>6.7567772784968795E-3</v>
      </c>
    </row>
    <row r="4078" spans="1:25" x14ac:dyDescent="0.3">
      <c r="A4078" s="61" t="s">
        <v>6437</v>
      </c>
      <c r="B4078" s="61" t="s">
        <v>2190</v>
      </c>
      <c r="C4078" s="61" t="s">
        <v>38</v>
      </c>
      <c r="D4078" s="36">
        <v>12</v>
      </c>
      <c r="E4078" s="36">
        <v>2030</v>
      </c>
      <c r="F4078" s="578">
        <v>0.29775821892508203</v>
      </c>
      <c r="G4078" s="578">
        <v>822.96791330973269</v>
      </c>
      <c r="H4078" s="578">
        <v>0.28099652704414252</v>
      </c>
      <c r="I4078" s="578">
        <v>8.1909165621709655E-3</v>
      </c>
      <c r="J4078" s="578">
        <v>5.4872146089716472E-3</v>
      </c>
      <c r="K4078" s="578">
        <v>0.34162141485747521</v>
      </c>
      <c r="L4078" s="578">
        <v>985.82358423868595</v>
      </c>
      <c r="M4078" s="578">
        <v>0.34959922971904644</v>
      </c>
      <c r="N4078" s="578">
        <v>2.763840576214225E-2</v>
      </c>
      <c r="O4078" s="578">
        <v>6.5730668090206229E-3</v>
      </c>
      <c r="P4078" s="578">
        <v>0.29775824531255501</v>
      </c>
      <c r="Q4078" s="578">
        <v>822.96790822346975</v>
      </c>
      <c r="R4078" s="578">
        <v>0.2809965342299463</v>
      </c>
      <c r="S4078" s="578">
        <v>8.1909167635103551E-3</v>
      </c>
      <c r="T4078" s="578">
        <v>5.4872146089716472E-3</v>
      </c>
      <c r="U4078" s="578">
        <v>0.34162140973468003</v>
      </c>
      <c r="V4078" s="578">
        <v>985.82358423868595</v>
      </c>
      <c r="W4078" s="578">
        <v>0.34959922893237128</v>
      </c>
      <c r="X4078" s="578">
        <v>2.76384062912408E-2</v>
      </c>
      <c r="Y4078" s="578">
        <v>6.5730668090206229E-3</v>
      </c>
    </row>
    <row r="4079" spans="1:25" x14ac:dyDescent="0.3">
      <c r="A4079" s="61" t="s">
        <v>6438</v>
      </c>
      <c r="B4079" s="61" t="s">
        <v>2190</v>
      </c>
      <c r="C4079" s="61" t="s">
        <v>38</v>
      </c>
      <c r="D4079" s="36">
        <v>13</v>
      </c>
      <c r="E4079" s="36">
        <v>2030</v>
      </c>
      <c r="F4079" s="578">
        <v>0.28721019122220975</v>
      </c>
      <c r="G4079" s="578">
        <v>766.96509106953908</v>
      </c>
      <c r="H4079" s="578">
        <v>0.25650586828195748</v>
      </c>
      <c r="I4079" s="578">
        <v>8.1805612229572874E-3</v>
      </c>
      <c r="J4079" s="578">
        <v>5.1138084866882601E-3</v>
      </c>
      <c r="K4079" s="578">
        <v>0.32979847692483077</v>
      </c>
      <c r="L4079" s="578">
        <v>926.67455482482876</v>
      </c>
      <c r="M4079" s="578">
        <v>0.3221474088223123</v>
      </c>
      <c r="N4079" s="578">
        <v>2.5971209820075523E-2</v>
      </c>
      <c r="O4079" s="578">
        <v>6.1786875109343421E-3</v>
      </c>
      <c r="P4079" s="578">
        <v>0.28721020162203048</v>
      </c>
      <c r="Q4079" s="578">
        <v>766.96509106953908</v>
      </c>
      <c r="R4079" s="578">
        <v>0.25650587539056802</v>
      </c>
      <c r="S4079" s="578">
        <v>8.1805611076030439E-3</v>
      </c>
      <c r="T4079" s="578">
        <v>5.1138084866882601E-3</v>
      </c>
      <c r="U4079" s="578">
        <v>0.32979847195777723</v>
      </c>
      <c r="V4079" s="578">
        <v>926.67456499735476</v>
      </c>
      <c r="W4079" s="578">
        <v>0.32214741027970201</v>
      </c>
      <c r="X4079" s="578">
        <v>2.5971209317124953E-2</v>
      </c>
      <c r="Y4079" s="578">
        <v>6.1786875109343421E-3</v>
      </c>
    </row>
    <row r="4080" spans="1:25" x14ac:dyDescent="0.3">
      <c r="A4080" s="61" t="s">
        <v>6439</v>
      </c>
      <c r="B4080" s="61" t="s">
        <v>2190</v>
      </c>
      <c r="C4080" s="61" t="s">
        <v>38</v>
      </c>
      <c r="D4080" s="36">
        <v>14</v>
      </c>
      <c r="E4080" s="36">
        <v>2030</v>
      </c>
      <c r="F4080" s="578">
        <v>0.27615546231500754</v>
      </c>
      <c r="G4080" s="578">
        <v>759.78143882751419</v>
      </c>
      <c r="H4080" s="578">
        <v>0.25238965062635477</v>
      </c>
      <c r="I4080" s="578">
        <v>8.7614928227897782E-3</v>
      </c>
      <c r="J4080" s="578">
        <v>5.0659119976141148E-3</v>
      </c>
      <c r="K4080" s="578">
        <v>0.31698980747401528</v>
      </c>
      <c r="L4080" s="578">
        <v>910.90442848205498</v>
      </c>
      <c r="M4080" s="578">
        <v>0.31331081751845097</v>
      </c>
      <c r="N4080" s="578">
        <v>2.42536392966788E-2</v>
      </c>
      <c r="O4080" s="578">
        <v>6.0735377725601794E-3</v>
      </c>
      <c r="P4080" s="578">
        <v>0.27615547271477625</v>
      </c>
      <c r="Q4080" s="578">
        <v>759.78143882751419</v>
      </c>
      <c r="R4080" s="578">
        <v>0.25238965164184374</v>
      </c>
      <c r="S4080" s="578">
        <v>8.7614929801323564E-3</v>
      </c>
      <c r="T4080" s="578">
        <v>5.0659119976141148E-3</v>
      </c>
      <c r="U4080" s="578">
        <v>0.3169898231528423</v>
      </c>
      <c r="V4080" s="578">
        <v>910.90442848205498</v>
      </c>
      <c r="W4080" s="578">
        <v>0.31331081902260349</v>
      </c>
      <c r="X4080" s="578">
        <v>2.4253641386925026E-2</v>
      </c>
      <c r="Y4080" s="578">
        <v>6.0735377725601794E-3</v>
      </c>
    </row>
    <row r="4081" spans="1:25" x14ac:dyDescent="0.3">
      <c r="A4081" s="61" t="s">
        <v>6440</v>
      </c>
      <c r="B4081" s="61" t="s">
        <v>2190</v>
      </c>
      <c r="C4081" s="61" t="s">
        <v>38</v>
      </c>
      <c r="D4081" s="36">
        <v>15</v>
      </c>
      <c r="E4081" s="36">
        <v>2030</v>
      </c>
      <c r="F4081" s="578">
        <v>0.26660314192139323</v>
      </c>
      <c r="G4081" s="578">
        <v>757.10580285390165</v>
      </c>
      <c r="H4081" s="578">
        <v>0.25026289152246251</v>
      </c>
      <c r="I4081" s="578">
        <v>9.3098464896759804E-3</v>
      </c>
      <c r="J4081" s="578">
        <v>5.0480723487756497E-3</v>
      </c>
      <c r="K4081" s="578">
        <v>0.30563839420025796</v>
      </c>
      <c r="L4081" s="578">
        <v>899.33956845601347</v>
      </c>
      <c r="M4081" s="578">
        <v>0.306726428553171</v>
      </c>
      <c r="N4081" s="578">
        <v>2.3218082127110976E-2</v>
      </c>
      <c r="O4081" s="578">
        <v>5.9964286047033922E-3</v>
      </c>
      <c r="P4081" s="578">
        <v>0.2666031628768285</v>
      </c>
      <c r="Q4081" s="578">
        <v>757.10580285390165</v>
      </c>
      <c r="R4081" s="578">
        <v>0.25026289334311952</v>
      </c>
      <c r="S4081" s="578">
        <v>9.3098465364012603E-3</v>
      </c>
      <c r="T4081" s="578">
        <v>5.0480723487756497E-3</v>
      </c>
      <c r="U4081" s="578">
        <v>0.30563838364474777</v>
      </c>
      <c r="V4081" s="578">
        <v>899.33957894643095</v>
      </c>
      <c r="W4081" s="578">
        <v>0.30672643733582028</v>
      </c>
      <c r="X4081" s="578">
        <v>2.3218082142648176E-2</v>
      </c>
      <c r="Y4081" s="578">
        <v>5.9964286047033922E-3</v>
      </c>
    </row>
    <row r="4082" spans="1:25" x14ac:dyDescent="0.3">
      <c r="A4082" s="580" t="s">
        <v>6441</v>
      </c>
      <c r="B4082" s="580" t="s">
        <v>2190</v>
      </c>
      <c r="C4082" s="580" t="s">
        <v>38</v>
      </c>
      <c r="D4082" s="581">
        <v>16</v>
      </c>
      <c r="E4082" s="581">
        <v>2030</v>
      </c>
      <c r="F4082" s="582">
        <v>0.26002166053774978</v>
      </c>
      <c r="G4082" s="582">
        <v>770.62116050720192</v>
      </c>
      <c r="H4082" s="582">
        <v>0.25367730338431627</v>
      </c>
      <c r="I4082" s="582">
        <v>1.0131036850376994E-2</v>
      </c>
      <c r="J4082" s="582">
        <v>5.1381861121626545E-3</v>
      </c>
      <c r="K4082" s="582">
        <v>0.29765542675840051</v>
      </c>
      <c r="L4082" s="582">
        <v>904.52580706278422</v>
      </c>
      <c r="M4082" s="582">
        <v>0.30578420415389451</v>
      </c>
      <c r="N4082" s="582">
        <v>2.2927732816924576E-2</v>
      </c>
      <c r="O4082" s="582">
        <v>6.0310068026107376E-3</v>
      </c>
      <c r="P4082" s="582">
        <v>0.26002168118191049</v>
      </c>
      <c r="Q4082" s="582">
        <v>770.62115542093898</v>
      </c>
      <c r="R4082" s="582">
        <v>0.25367730748803274</v>
      </c>
      <c r="S4082" s="582">
        <v>1.0131037334417652E-2</v>
      </c>
      <c r="T4082" s="582">
        <v>5.1381861121626545E-3</v>
      </c>
      <c r="U4082" s="582">
        <v>0.29765544274558398</v>
      </c>
      <c r="V4082" s="582">
        <v>904.52581723531057</v>
      </c>
      <c r="W4082" s="582">
        <v>0.30578421702275149</v>
      </c>
      <c r="X4082" s="582">
        <v>2.2927734367688826E-2</v>
      </c>
      <c r="Y4082" s="582">
        <v>6.0310068026107376E-3</v>
      </c>
    </row>
    <row r="4083" spans="1:25" x14ac:dyDescent="0.3">
      <c r="A4083" s="61" t="s">
        <v>405</v>
      </c>
      <c r="B4083" s="61" t="s">
        <v>48</v>
      </c>
      <c r="C4083" s="61" t="s">
        <v>38</v>
      </c>
      <c r="D4083" s="36">
        <v>1</v>
      </c>
      <c r="E4083" s="36">
        <v>2012</v>
      </c>
      <c r="F4083" s="578">
        <v>81.995567273503752</v>
      </c>
      <c r="G4083" s="578">
        <v>7856.5148111979124</v>
      </c>
      <c r="H4083" s="578">
        <v>8.2949703945778293</v>
      </c>
      <c r="I4083" s="578">
        <v>4.4754802882671276</v>
      </c>
      <c r="J4083" s="578">
        <v>6.7366982810199205E-2</v>
      </c>
      <c r="K4083" s="578">
        <v>85.293410137838933</v>
      </c>
      <c r="L4083" s="578">
        <v>8323.3059997558557</v>
      </c>
      <c r="M4083" s="578">
        <v>8.7924474348158856</v>
      </c>
      <c r="N4083" s="578">
        <v>4.6970901489257804</v>
      </c>
      <c r="O4083" s="578">
        <v>7.1369462956984805E-2</v>
      </c>
      <c r="P4083" s="578">
        <v>81.995562067022504</v>
      </c>
      <c r="Q4083" s="578">
        <v>7856.5148111979124</v>
      </c>
      <c r="R4083" s="578">
        <v>8.29497050400823</v>
      </c>
      <c r="S4083" s="578">
        <v>4.4754802361130652</v>
      </c>
      <c r="T4083" s="578">
        <v>6.7366983314665604E-2</v>
      </c>
      <c r="U4083" s="578">
        <v>85.2934070395616</v>
      </c>
      <c r="V4083" s="578">
        <v>8323.3059997558557</v>
      </c>
      <c r="W4083" s="578">
        <v>8.7924474844088127</v>
      </c>
      <c r="X4083" s="578">
        <v>4.6970901489257804</v>
      </c>
      <c r="Y4083" s="578">
        <v>7.1369462956984805E-2</v>
      </c>
    </row>
    <row r="4084" spans="1:25" x14ac:dyDescent="0.3">
      <c r="A4084" s="61" t="s">
        <v>406</v>
      </c>
      <c r="B4084" s="61" t="s">
        <v>48</v>
      </c>
      <c r="C4084" s="61" t="s">
        <v>38</v>
      </c>
      <c r="D4084" s="36">
        <v>2</v>
      </c>
      <c r="E4084" s="36">
        <v>2012</v>
      </c>
      <c r="F4084" s="578">
        <v>39.455867892849071</v>
      </c>
      <c r="G4084" s="578">
        <v>3967.8864847818977</v>
      </c>
      <c r="H4084" s="578">
        <v>4.0105036932509321</v>
      </c>
      <c r="I4084" s="578">
        <v>2.2728982418775523</v>
      </c>
      <c r="J4084" s="578">
        <v>3.4023507963865954E-2</v>
      </c>
      <c r="K4084" s="578">
        <v>41.755667816672876</v>
      </c>
      <c r="L4084" s="578">
        <v>4480.0833333333267</v>
      </c>
      <c r="M4084" s="578">
        <v>4.6461855017890477</v>
      </c>
      <c r="N4084" s="578">
        <v>2.5126039187113403</v>
      </c>
      <c r="O4084" s="578">
        <v>3.8415341599223475E-2</v>
      </c>
      <c r="P4084" s="578">
        <v>39.455868924463452</v>
      </c>
      <c r="Q4084" s="578">
        <v>3967.8864847818977</v>
      </c>
      <c r="R4084" s="578">
        <v>4.0105037454049972</v>
      </c>
      <c r="S4084" s="578">
        <v>2.2728982071081725</v>
      </c>
      <c r="T4084" s="578">
        <v>3.4023507963865954E-2</v>
      </c>
      <c r="U4084" s="578">
        <v>41.755665213374051</v>
      </c>
      <c r="V4084" s="578">
        <v>4480.0833333333267</v>
      </c>
      <c r="W4084" s="578">
        <v>4.6461857677592544</v>
      </c>
      <c r="X4084" s="578">
        <v>2.5126038317878998</v>
      </c>
      <c r="Y4084" s="578">
        <v>3.8415341599223475E-2</v>
      </c>
    </row>
    <row r="4085" spans="1:25" x14ac:dyDescent="0.3">
      <c r="A4085" s="61" t="s">
        <v>407</v>
      </c>
      <c r="B4085" s="61" t="s">
        <v>48</v>
      </c>
      <c r="C4085" s="61" t="s">
        <v>38</v>
      </c>
      <c r="D4085" s="36">
        <v>3</v>
      </c>
      <c r="E4085" s="36">
        <v>2012</v>
      </c>
      <c r="F4085" s="578">
        <v>21.320549296777802</v>
      </c>
      <c r="G4085" s="578">
        <v>2237.4492899576776</v>
      </c>
      <c r="H4085" s="578">
        <v>2.1397820783701351</v>
      </c>
      <c r="I4085" s="578">
        <v>1.2582529236872926</v>
      </c>
      <c r="J4085" s="578">
        <v>1.9185494515113501E-2</v>
      </c>
      <c r="K4085" s="578">
        <v>24.273663131500701</v>
      </c>
      <c r="L4085" s="578">
        <v>2880.436751047765</v>
      </c>
      <c r="M4085" s="578">
        <v>2.4536564585675151</v>
      </c>
      <c r="N4085" s="578">
        <v>1.5245180130004801</v>
      </c>
      <c r="O4085" s="578">
        <v>2.4699062768680301E-2</v>
      </c>
      <c r="P4085" s="578">
        <v>21.320549822247475</v>
      </c>
      <c r="Q4085" s="578">
        <v>2237.4492899576776</v>
      </c>
      <c r="R4085" s="578">
        <v>2.1397818175998151</v>
      </c>
      <c r="S4085" s="578">
        <v>1.2582529497643276</v>
      </c>
      <c r="T4085" s="578">
        <v>1.9185493991244553E-2</v>
      </c>
      <c r="U4085" s="578">
        <v>24.27366106361535</v>
      </c>
      <c r="V4085" s="578">
        <v>2880.436751047765</v>
      </c>
      <c r="W4085" s="578">
        <v>2.4536565655919977</v>
      </c>
      <c r="X4085" s="578">
        <v>1.5245180130004801</v>
      </c>
      <c r="Y4085" s="578">
        <v>2.4699062768680301E-2</v>
      </c>
    </row>
    <row r="4086" spans="1:25" x14ac:dyDescent="0.3">
      <c r="A4086" s="61" t="s">
        <v>408</v>
      </c>
      <c r="B4086" s="61" t="s">
        <v>48</v>
      </c>
      <c r="C4086" s="61" t="s">
        <v>38</v>
      </c>
      <c r="D4086" s="36">
        <v>4</v>
      </c>
      <c r="E4086" s="36">
        <v>2012</v>
      </c>
      <c r="F4086" s="578">
        <v>11.952429569971425</v>
      </c>
      <c r="G4086" s="578">
        <v>1110.4116528828899</v>
      </c>
      <c r="H4086" s="578">
        <v>1.2795891136823498</v>
      </c>
      <c r="I4086" s="578">
        <v>0.65731099247932401</v>
      </c>
      <c r="J4086" s="578">
        <v>9.52140743417354E-3</v>
      </c>
      <c r="K4086" s="578">
        <v>18.956302847509477</v>
      </c>
      <c r="L4086" s="578">
        <v>2374.6392517089776</v>
      </c>
      <c r="M4086" s="578">
        <v>1.7453428613177149</v>
      </c>
      <c r="N4086" s="578">
        <v>1.221069081996875</v>
      </c>
      <c r="O4086" s="578">
        <v>2.0362078668161549E-2</v>
      </c>
      <c r="P4086" s="578">
        <v>11.952429044448376</v>
      </c>
      <c r="Q4086" s="578">
        <v>1110.4116528828899</v>
      </c>
      <c r="R4086" s="578">
        <v>1.27958911315848</v>
      </c>
      <c r="S4086" s="578">
        <v>0.65731099247932401</v>
      </c>
      <c r="T4086" s="578">
        <v>9.5214074875305636E-3</v>
      </c>
      <c r="U4086" s="578">
        <v>18.956300245801629</v>
      </c>
      <c r="V4086" s="578">
        <v>2374.6392517089776</v>
      </c>
      <c r="W4086" s="578">
        <v>1.7453416101440427</v>
      </c>
      <c r="X4086" s="578">
        <v>1.2210691242168301</v>
      </c>
      <c r="Y4086" s="578">
        <v>2.0362078677862824E-2</v>
      </c>
    </row>
    <row r="4087" spans="1:25" x14ac:dyDescent="0.3">
      <c r="A4087" s="61" t="s">
        <v>409</v>
      </c>
      <c r="B4087" s="61" t="s">
        <v>48</v>
      </c>
      <c r="C4087" s="61" t="s">
        <v>38</v>
      </c>
      <c r="D4087" s="36">
        <v>5</v>
      </c>
      <c r="E4087" s="36">
        <v>2012</v>
      </c>
      <c r="F4087" s="578">
        <v>10.767250023796754</v>
      </c>
      <c r="G4087" s="578">
        <v>1143.6383463541624</v>
      </c>
      <c r="H4087" s="578">
        <v>1.03446465924692</v>
      </c>
      <c r="I4087" s="578">
        <v>0.62804396792004447</v>
      </c>
      <c r="J4087" s="578">
        <v>9.8064173119685842E-3</v>
      </c>
      <c r="K4087" s="578">
        <v>16.415362309625625</v>
      </c>
      <c r="L4087" s="578">
        <v>2097.4265530904077</v>
      </c>
      <c r="M4087" s="578">
        <v>1.3753170199536975</v>
      </c>
      <c r="N4087" s="578">
        <v>1.0808775409435174</v>
      </c>
      <c r="O4087" s="578">
        <v>1.7985098975865751E-2</v>
      </c>
      <c r="P4087" s="578">
        <v>10.76724970068117</v>
      </c>
      <c r="Q4087" s="578">
        <v>1143.6383463541624</v>
      </c>
      <c r="R4087" s="578">
        <v>1.0344646694914701</v>
      </c>
      <c r="S4087" s="578">
        <v>0.62804396264255002</v>
      </c>
      <c r="T4087" s="578">
        <v>9.8064174186826298E-3</v>
      </c>
      <c r="U4087" s="578">
        <v>16.41536334016315</v>
      </c>
      <c r="V4087" s="578">
        <v>2097.4265009562127</v>
      </c>
      <c r="W4087" s="578">
        <v>1.3753170199536975</v>
      </c>
      <c r="X4087" s="578">
        <v>1.0808774776135801</v>
      </c>
      <c r="Y4087" s="578">
        <v>1.7985098975865751E-2</v>
      </c>
    </row>
    <row r="4088" spans="1:25" x14ac:dyDescent="0.3">
      <c r="A4088" s="61" t="s">
        <v>410</v>
      </c>
      <c r="B4088" s="61" t="s">
        <v>48</v>
      </c>
      <c r="C4088" s="61" t="s">
        <v>38</v>
      </c>
      <c r="D4088" s="36">
        <v>6</v>
      </c>
      <c r="E4088" s="36">
        <v>2012</v>
      </c>
      <c r="F4088" s="578">
        <v>10.056133340365067</v>
      </c>
      <c r="G4088" s="578">
        <v>1163.5726979573524</v>
      </c>
      <c r="H4088" s="578">
        <v>0.88739038479980026</v>
      </c>
      <c r="I4088" s="578">
        <v>0.61048300564289004</v>
      </c>
      <c r="J4088" s="578">
        <v>9.9773987700852058E-3</v>
      </c>
      <c r="K4088" s="578">
        <v>14.829943126795076</v>
      </c>
      <c r="L4088" s="578">
        <v>1929.5203208923301</v>
      </c>
      <c r="M4088" s="578">
        <v>1.12940425163833</v>
      </c>
      <c r="N4088" s="578">
        <v>0.97856437663237239</v>
      </c>
      <c r="O4088" s="578">
        <v>1.65453864028677E-2</v>
      </c>
      <c r="P4088" s="578">
        <v>10.056132560785022</v>
      </c>
      <c r="Q4088" s="578">
        <v>1163.5726979573524</v>
      </c>
      <c r="R4088" s="578">
        <v>0.88739032042212718</v>
      </c>
      <c r="S4088" s="578">
        <v>0.61048301076516431</v>
      </c>
      <c r="T4088" s="578">
        <v>9.9773982510669053E-3</v>
      </c>
      <c r="U4088" s="578">
        <v>14.829945729526351</v>
      </c>
      <c r="V4088" s="578">
        <v>1929.5203208923301</v>
      </c>
      <c r="W4088" s="578">
        <v>1.1294042380177349</v>
      </c>
      <c r="X4088" s="578">
        <v>0.97856435179710344</v>
      </c>
      <c r="Y4088" s="578">
        <v>1.65453864028677E-2</v>
      </c>
    </row>
    <row r="4089" spans="1:25" x14ac:dyDescent="0.3">
      <c r="A4089" s="61" t="s">
        <v>411</v>
      </c>
      <c r="B4089" s="61" t="s">
        <v>48</v>
      </c>
      <c r="C4089" s="61" t="s">
        <v>38</v>
      </c>
      <c r="D4089" s="36">
        <v>7</v>
      </c>
      <c r="E4089" s="36">
        <v>2012</v>
      </c>
      <c r="F4089" s="578">
        <v>9.5820724131287012</v>
      </c>
      <c r="G4089" s="578">
        <v>1176.8652153015125</v>
      </c>
      <c r="H4089" s="578">
        <v>0.78933804055365375</v>
      </c>
      <c r="I4089" s="578">
        <v>0.59877625418206026</v>
      </c>
      <c r="J4089" s="578">
        <v>1.0091425065183969E-2</v>
      </c>
      <c r="K4089" s="578">
        <v>14.3301961079608</v>
      </c>
      <c r="L4089" s="578">
        <v>1888.41551717122</v>
      </c>
      <c r="M4089" s="578">
        <v>1.0041654150312076</v>
      </c>
      <c r="N4089" s="578">
        <v>0.94225585584839122</v>
      </c>
      <c r="O4089" s="578">
        <v>1.6192981672550802E-2</v>
      </c>
      <c r="P4089" s="578">
        <v>9.5820730290142748</v>
      </c>
      <c r="Q4089" s="578">
        <v>1176.8652153015125</v>
      </c>
      <c r="R4089" s="578">
        <v>0.78933804107752281</v>
      </c>
      <c r="S4089" s="578">
        <v>0.59877621723959773</v>
      </c>
      <c r="T4089" s="578">
        <v>1.0091425118540994E-2</v>
      </c>
      <c r="U4089" s="578">
        <v>14.330194543862751</v>
      </c>
      <c r="V4089" s="578">
        <v>1888.41551717122</v>
      </c>
      <c r="W4089" s="578">
        <v>1.0041653300674276</v>
      </c>
      <c r="X4089" s="578">
        <v>0.94225575557599439</v>
      </c>
      <c r="Y4089" s="578">
        <v>1.6192981672550802E-2</v>
      </c>
    </row>
    <row r="4090" spans="1:25" x14ac:dyDescent="0.3">
      <c r="A4090" s="61" t="s">
        <v>412</v>
      </c>
      <c r="B4090" s="61" t="s">
        <v>48</v>
      </c>
      <c r="C4090" s="61" t="s">
        <v>38</v>
      </c>
      <c r="D4090" s="36">
        <v>8</v>
      </c>
      <c r="E4090" s="36">
        <v>2012</v>
      </c>
      <c r="F4090" s="578">
        <v>9.1087032180827574</v>
      </c>
      <c r="G4090" s="578">
        <v>1131.7780303955024</v>
      </c>
      <c r="H4090" s="578">
        <v>0.69886791333556131</v>
      </c>
      <c r="I4090" s="578">
        <v>0.59290273953229122</v>
      </c>
      <c r="J4090" s="578">
        <v>9.7048279809920628E-3</v>
      </c>
      <c r="K4090" s="578">
        <v>12.463643470885724</v>
      </c>
      <c r="L4090" s="578">
        <v>1618.070531209305</v>
      </c>
      <c r="M4090" s="578">
        <v>0.93933977132352642</v>
      </c>
      <c r="N4090" s="578">
        <v>0.77595701813697804</v>
      </c>
      <c r="O4090" s="578">
        <v>1.3874806677146424E-2</v>
      </c>
      <c r="P4090" s="578">
        <v>9.1087024877585119</v>
      </c>
      <c r="Q4090" s="578">
        <v>1131.7780303955024</v>
      </c>
      <c r="R4090" s="578">
        <v>0.69886791725487707</v>
      </c>
      <c r="S4090" s="578">
        <v>0.59290276514366225</v>
      </c>
      <c r="T4090" s="578">
        <v>9.704828029498444E-3</v>
      </c>
      <c r="U4090" s="578">
        <v>12.463643985373551</v>
      </c>
      <c r="V4090" s="578">
        <v>1618.0705833434999</v>
      </c>
      <c r="W4090" s="578">
        <v>0.9393396994370653</v>
      </c>
      <c r="X4090" s="578">
        <v>0.77595701813697804</v>
      </c>
      <c r="Y4090" s="578">
        <v>1.3874806153277474E-2</v>
      </c>
    </row>
    <row r="4091" spans="1:25" x14ac:dyDescent="0.3">
      <c r="A4091" s="61" t="s">
        <v>413</v>
      </c>
      <c r="B4091" s="61" t="s">
        <v>48</v>
      </c>
      <c r="C4091" s="61" t="s">
        <v>38</v>
      </c>
      <c r="D4091" s="36">
        <v>9</v>
      </c>
      <c r="E4091" s="36">
        <v>2012</v>
      </c>
      <c r="F4091" s="578">
        <v>8.7536790696782738</v>
      </c>
      <c r="G4091" s="578">
        <v>1097.968858083085</v>
      </c>
      <c r="H4091" s="578">
        <v>0.63101470515054325</v>
      </c>
      <c r="I4091" s="578">
        <v>0.58849801123142198</v>
      </c>
      <c r="J4091" s="578">
        <v>9.4149470144960345E-3</v>
      </c>
      <c r="K4091" s="578">
        <v>12.123040404878902</v>
      </c>
      <c r="L4091" s="578">
        <v>1576.9191614786723</v>
      </c>
      <c r="M4091" s="578">
        <v>0.88804374829245047</v>
      </c>
      <c r="N4091" s="578">
        <v>0.72822363022714809</v>
      </c>
      <c r="O4091" s="578">
        <v>1.3521949974043875E-2</v>
      </c>
      <c r="P4091" s="578">
        <v>8.7536789182874255</v>
      </c>
      <c r="Q4091" s="578">
        <v>1097.968858083085</v>
      </c>
      <c r="R4091" s="578">
        <v>0.63101467348557549</v>
      </c>
      <c r="S4091" s="578">
        <v>0.58849801123142198</v>
      </c>
      <c r="T4091" s="578">
        <v>9.4149470144960345E-3</v>
      </c>
      <c r="U4091" s="578">
        <v>12.123038841294999</v>
      </c>
      <c r="V4091" s="578">
        <v>1576.9192136128677</v>
      </c>
      <c r="W4091" s="578">
        <v>0.8880437482924507</v>
      </c>
      <c r="X4091" s="578">
        <v>0.72822361439466454</v>
      </c>
      <c r="Y4091" s="578">
        <v>1.3521949974043875E-2</v>
      </c>
    </row>
    <row r="4092" spans="1:25" x14ac:dyDescent="0.3">
      <c r="A4092" s="61" t="s">
        <v>414</v>
      </c>
      <c r="B4092" s="61" t="s">
        <v>48</v>
      </c>
      <c r="C4092" s="61" t="s">
        <v>38</v>
      </c>
      <c r="D4092" s="36">
        <v>10</v>
      </c>
      <c r="E4092" s="36">
        <v>2012</v>
      </c>
      <c r="F4092" s="578">
        <v>8.4775332702896087</v>
      </c>
      <c r="G4092" s="578">
        <v>1071.6702028910249</v>
      </c>
      <c r="H4092" s="578">
        <v>0.57823901897063446</v>
      </c>
      <c r="I4092" s="578">
        <v>0.58506999909877699</v>
      </c>
      <c r="J4092" s="578">
        <v>9.1894361442731026E-3</v>
      </c>
      <c r="K4092" s="578">
        <v>11.842179408306601</v>
      </c>
      <c r="L4092" s="578">
        <v>1543.6792716979926</v>
      </c>
      <c r="M4092" s="578">
        <v>0.85012506596588799</v>
      </c>
      <c r="N4092" s="578">
        <v>0.68489295989274979</v>
      </c>
      <c r="O4092" s="578">
        <v>1.323695324632955E-2</v>
      </c>
      <c r="P4092" s="578">
        <v>8.4775328877003631</v>
      </c>
      <c r="Q4092" s="578">
        <v>1071.6702028910249</v>
      </c>
      <c r="R4092" s="578">
        <v>0.57823895616456822</v>
      </c>
      <c r="S4092" s="578">
        <v>0.58507000437627177</v>
      </c>
      <c r="T4092" s="578">
        <v>9.1894361442731026E-3</v>
      </c>
      <c r="U4092" s="578">
        <v>11.842180450868851</v>
      </c>
      <c r="V4092" s="578">
        <v>1543.6792716979926</v>
      </c>
      <c r="W4092" s="578">
        <v>0.850125077568615</v>
      </c>
      <c r="X4092" s="578">
        <v>0.68489295492569591</v>
      </c>
      <c r="Y4092" s="578">
        <v>1.323695324632955E-2</v>
      </c>
    </row>
    <row r="4093" spans="1:25" x14ac:dyDescent="0.3">
      <c r="A4093" s="61" t="s">
        <v>415</v>
      </c>
      <c r="B4093" s="61" t="s">
        <v>48</v>
      </c>
      <c r="C4093" s="61" t="s">
        <v>38</v>
      </c>
      <c r="D4093" s="36">
        <v>11</v>
      </c>
      <c r="E4093" s="36">
        <v>2012</v>
      </c>
      <c r="F4093" s="578">
        <v>9.6536526623046139</v>
      </c>
      <c r="G4093" s="578">
        <v>1249.1207148233975</v>
      </c>
      <c r="H4093" s="578">
        <v>0.69965053295406177</v>
      </c>
      <c r="I4093" s="578">
        <v>0.54676527514432849</v>
      </c>
      <c r="J4093" s="578">
        <v>1.0711090561623324E-2</v>
      </c>
      <c r="K4093" s="578">
        <v>11.555996984888475</v>
      </c>
      <c r="L4093" s="578">
        <v>1516.9225616455024</v>
      </c>
      <c r="M4093" s="578">
        <v>0.82350440644465051</v>
      </c>
      <c r="N4093" s="578">
        <v>0.63136602511318973</v>
      </c>
      <c r="O4093" s="578">
        <v>1.3007503226011324E-2</v>
      </c>
      <c r="P4093" s="578">
        <v>9.6536541324166798</v>
      </c>
      <c r="Q4093" s="578">
        <v>1249.1207148233975</v>
      </c>
      <c r="R4093" s="578">
        <v>0.69965053874572392</v>
      </c>
      <c r="S4093" s="578">
        <v>0.54676528146956105</v>
      </c>
      <c r="T4093" s="578">
        <v>1.0711090561623324E-2</v>
      </c>
      <c r="U4093" s="578">
        <v>11.55599645924905</v>
      </c>
      <c r="V4093" s="578">
        <v>1516.9225616455024</v>
      </c>
      <c r="W4093" s="578">
        <v>0.82350440012911919</v>
      </c>
      <c r="X4093" s="578">
        <v>0.63136600943592647</v>
      </c>
      <c r="Y4093" s="578">
        <v>1.3007503226011324E-2</v>
      </c>
    </row>
    <row r="4094" spans="1:25" x14ac:dyDescent="0.3">
      <c r="A4094" s="61" t="s">
        <v>416</v>
      </c>
      <c r="B4094" s="61" t="s">
        <v>48</v>
      </c>
      <c r="C4094" s="61" t="s">
        <v>38</v>
      </c>
      <c r="D4094" s="36">
        <v>12</v>
      </c>
      <c r="E4094" s="36">
        <v>2012</v>
      </c>
      <c r="F4094" s="578">
        <v>10.615937205836705</v>
      </c>
      <c r="G4094" s="578">
        <v>1394.3094762166274</v>
      </c>
      <c r="H4094" s="578">
        <v>0.79898691714818848</v>
      </c>
      <c r="I4094" s="578">
        <v>0.51542348709578301</v>
      </c>
      <c r="J4094" s="578">
        <v>1.1956129213406975E-2</v>
      </c>
      <c r="K4094" s="578">
        <v>11.312432222208926</v>
      </c>
      <c r="L4094" s="578">
        <v>1494.1156133015897</v>
      </c>
      <c r="M4094" s="578">
        <v>0.80192824169838151</v>
      </c>
      <c r="N4094" s="578">
        <v>0.58557737428539669</v>
      </c>
      <c r="O4094" s="578">
        <v>1.2811959255486675E-2</v>
      </c>
      <c r="P4094" s="578">
        <v>10.615936268276194</v>
      </c>
      <c r="Q4094" s="578">
        <v>1394.3094762166274</v>
      </c>
      <c r="R4094" s="578">
        <v>0.79898690659319926</v>
      </c>
      <c r="S4094" s="578">
        <v>0.51542348655251147</v>
      </c>
      <c r="T4094" s="578">
        <v>1.1956129213406975E-2</v>
      </c>
      <c r="U4094" s="578">
        <v>11.312431177827676</v>
      </c>
      <c r="V4094" s="578">
        <v>1494.1155611673948</v>
      </c>
      <c r="W4094" s="578">
        <v>0.80192826340983903</v>
      </c>
      <c r="X4094" s="578">
        <v>0.58557736745569799</v>
      </c>
      <c r="Y4094" s="578">
        <v>1.2811959255486675E-2</v>
      </c>
    </row>
    <row r="4095" spans="1:25" x14ac:dyDescent="0.3">
      <c r="A4095" s="61" t="s">
        <v>417</v>
      </c>
      <c r="B4095" s="61" t="s">
        <v>48</v>
      </c>
      <c r="C4095" s="61" t="s">
        <v>38</v>
      </c>
      <c r="D4095" s="36">
        <v>13</v>
      </c>
      <c r="E4095" s="36">
        <v>2012</v>
      </c>
      <c r="F4095" s="578">
        <v>10.491138502014371</v>
      </c>
      <c r="G4095" s="578">
        <v>1393.85036214192</v>
      </c>
      <c r="H4095" s="578">
        <v>0.77242924738675289</v>
      </c>
      <c r="I4095" s="578">
        <v>0.471794396289624</v>
      </c>
      <c r="J4095" s="578">
        <v>1.1952202097745574E-2</v>
      </c>
      <c r="K4095" s="578">
        <v>11.121516538861426</v>
      </c>
      <c r="L4095" s="578">
        <v>1481.5106226603125</v>
      </c>
      <c r="M4095" s="578">
        <v>0.76821324537740976</v>
      </c>
      <c r="N4095" s="578">
        <v>0.54309293670424519</v>
      </c>
      <c r="O4095" s="578">
        <v>1.2703899876214501E-2</v>
      </c>
      <c r="P4095" s="578">
        <v>10.491138322613518</v>
      </c>
      <c r="Q4095" s="578">
        <v>1393.8506749470973</v>
      </c>
      <c r="R4095" s="578">
        <v>0.77242925763130155</v>
      </c>
      <c r="S4095" s="578">
        <v>0.47179439101212928</v>
      </c>
      <c r="T4095" s="578">
        <v>1.1952202097745574E-2</v>
      </c>
      <c r="U4095" s="578">
        <v>11.121516430740725</v>
      </c>
      <c r="V4095" s="578">
        <v>1481.5106747945099</v>
      </c>
      <c r="W4095" s="578">
        <v>0.76821313515150247</v>
      </c>
      <c r="X4095" s="578">
        <v>0.54309280453405007</v>
      </c>
      <c r="Y4095" s="578">
        <v>1.2703899876214501E-2</v>
      </c>
    </row>
    <row r="4096" spans="1:25" x14ac:dyDescent="0.3">
      <c r="A4096" s="61" t="s">
        <v>418</v>
      </c>
      <c r="B4096" s="61" t="s">
        <v>48</v>
      </c>
      <c r="C4096" s="61" t="s">
        <v>38</v>
      </c>
      <c r="D4096" s="36">
        <v>14</v>
      </c>
      <c r="E4096" s="36">
        <v>2012</v>
      </c>
      <c r="F4096" s="578">
        <v>11.314741874826677</v>
      </c>
      <c r="G4096" s="578">
        <v>1493.5763626098574</v>
      </c>
      <c r="H4096" s="578">
        <v>0.73939777208336899</v>
      </c>
      <c r="I4096" s="578">
        <v>0.47081660518112245</v>
      </c>
      <c r="J4096" s="578">
        <v>1.280737200674285E-2</v>
      </c>
      <c r="K4096" s="578">
        <v>11.88752761439045</v>
      </c>
      <c r="L4096" s="578">
        <v>1572.3037490844677</v>
      </c>
      <c r="M4096" s="578">
        <v>0.73708451104660777</v>
      </c>
      <c r="N4096" s="578">
        <v>0.54054447643769254</v>
      </c>
      <c r="O4096" s="578">
        <v>1.3482468775085426E-2</v>
      </c>
      <c r="P4096" s="578">
        <v>11.3147434340062</v>
      </c>
      <c r="Q4096" s="578">
        <v>1493.5764147440523</v>
      </c>
      <c r="R4096" s="578">
        <v>0.73939777208336899</v>
      </c>
      <c r="S4096" s="578">
        <v>0.47081660518112251</v>
      </c>
      <c r="T4096" s="578">
        <v>1.280737200674285E-2</v>
      </c>
      <c r="U4096" s="578">
        <v>11.887528135193801</v>
      </c>
      <c r="V4096" s="578">
        <v>1572.3037490844677</v>
      </c>
      <c r="W4096" s="578">
        <v>0.73708438446434799</v>
      </c>
      <c r="X4096" s="578">
        <v>0.54054439098884621</v>
      </c>
      <c r="Y4096" s="578">
        <v>1.3482468775085426E-2</v>
      </c>
    </row>
    <row r="4097" spans="1:25" x14ac:dyDescent="0.3">
      <c r="A4097" s="61" t="s">
        <v>419</v>
      </c>
      <c r="B4097" s="61" t="s">
        <v>48</v>
      </c>
      <c r="C4097" s="61" t="s">
        <v>38</v>
      </c>
      <c r="D4097" s="36">
        <v>15</v>
      </c>
      <c r="E4097" s="36">
        <v>2012</v>
      </c>
      <c r="F4097" s="578">
        <v>12.101741320686349</v>
      </c>
      <c r="G4097" s="578">
        <v>1587.91905721028</v>
      </c>
      <c r="H4097" s="578">
        <v>0.71094627323327542</v>
      </c>
      <c r="I4097" s="578">
        <v>0.47299469908466529</v>
      </c>
      <c r="J4097" s="578">
        <v>1.3616371783427851E-2</v>
      </c>
      <c r="K4097" s="578">
        <v>12.613484737094598</v>
      </c>
      <c r="L4097" s="578">
        <v>1657.3522033691349</v>
      </c>
      <c r="M4097" s="578">
        <v>0.71150982267378471</v>
      </c>
      <c r="N4097" s="578">
        <v>0.53699680790305104</v>
      </c>
      <c r="O4097" s="578">
        <v>1.4211742663367924E-2</v>
      </c>
      <c r="P4097" s="578">
        <v>12.101741848236975</v>
      </c>
      <c r="Q4097" s="578">
        <v>1587.91905721028</v>
      </c>
      <c r="R4097" s="578">
        <v>0.71094625790525789</v>
      </c>
      <c r="S4097" s="578">
        <v>0.47299470315920122</v>
      </c>
      <c r="T4097" s="578">
        <v>1.3616371783427851E-2</v>
      </c>
      <c r="U4097" s="578">
        <v>12.613483173515549</v>
      </c>
      <c r="V4097" s="578">
        <v>1657.3522033691349</v>
      </c>
      <c r="W4097" s="578">
        <v>0.71150981211879571</v>
      </c>
      <c r="X4097" s="578">
        <v>0.53699680790305104</v>
      </c>
      <c r="Y4097" s="578">
        <v>1.4211742663367924E-2</v>
      </c>
    </row>
    <row r="4098" spans="1:25" x14ac:dyDescent="0.3">
      <c r="A4098" s="580" t="s">
        <v>420</v>
      </c>
      <c r="B4098" s="580" t="s">
        <v>48</v>
      </c>
      <c r="C4098" s="580" t="s">
        <v>38</v>
      </c>
      <c r="D4098" s="581">
        <v>16</v>
      </c>
      <c r="E4098" s="581">
        <v>2012</v>
      </c>
      <c r="F4098" s="582">
        <v>13.1282523388799</v>
      </c>
      <c r="G4098" s="582">
        <v>1697.4066530863374</v>
      </c>
      <c r="H4098" s="582">
        <v>0.69463586337709127</v>
      </c>
      <c r="I4098" s="582">
        <v>0.48657666705548724</v>
      </c>
      <c r="J4098" s="582">
        <v>1.4555264632993649E-2</v>
      </c>
      <c r="K4098" s="582">
        <v>13.556154949706951</v>
      </c>
      <c r="L4098" s="582">
        <v>1756.2132377624448</v>
      </c>
      <c r="M4098" s="582">
        <v>0.696124013338703</v>
      </c>
      <c r="N4098" s="582">
        <v>0.54674862732645058</v>
      </c>
      <c r="O4098" s="582">
        <v>1.5059539563177751E-2</v>
      </c>
      <c r="P4098" s="582">
        <v>13.12824921015995</v>
      </c>
      <c r="Q4098" s="582">
        <v>1697.4066530863374</v>
      </c>
      <c r="R4098" s="582">
        <v>0.69463581060214552</v>
      </c>
      <c r="S4098" s="582">
        <v>0.48657665681093876</v>
      </c>
      <c r="T4098" s="582">
        <v>1.4555264632993649E-2</v>
      </c>
      <c r="U4098" s="582">
        <v>13.556154950744975</v>
      </c>
      <c r="V4098" s="582">
        <v>1756.2132377624448</v>
      </c>
      <c r="W4098" s="582">
        <v>0.69612402389369255</v>
      </c>
      <c r="X4098" s="582">
        <v>0.54674862994579554</v>
      </c>
      <c r="Y4098" s="582">
        <v>1.5059539563177751E-2</v>
      </c>
    </row>
    <row r="4099" spans="1:25" x14ac:dyDescent="0.3">
      <c r="A4099" s="61" t="s">
        <v>421</v>
      </c>
      <c r="B4099" s="61" t="s">
        <v>48</v>
      </c>
      <c r="C4099" s="61" t="s">
        <v>38</v>
      </c>
      <c r="D4099" s="36">
        <v>1</v>
      </c>
      <c r="E4099" s="36">
        <v>2020</v>
      </c>
      <c r="F4099" s="578">
        <v>36.951683098227122</v>
      </c>
      <c r="G4099" s="578">
        <v>7540.5034688313754</v>
      </c>
      <c r="H4099" s="578">
        <v>4.0993032434489525</v>
      </c>
      <c r="I4099" s="578">
        <v>1.9742889103169201</v>
      </c>
      <c r="J4099" s="578">
        <v>6.6332539233068574E-2</v>
      </c>
      <c r="K4099" s="578">
        <v>38.359704685591403</v>
      </c>
      <c r="L4099" s="578">
        <v>7984.8949050903275</v>
      </c>
      <c r="M4099" s="578">
        <v>4.3890060273309501</v>
      </c>
      <c r="N4099" s="578">
        <v>2.0589431899910124</v>
      </c>
      <c r="O4099" s="578">
        <v>7.024246888856088E-2</v>
      </c>
      <c r="P4099" s="578">
        <v>36.951679880061377</v>
      </c>
      <c r="Q4099" s="578">
        <v>7540.5034662882454</v>
      </c>
      <c r="R4099" s="578">
        <v>4.0993032486488374</v>
      </c>
      <c r="S4099" s="578">
        <v>1.974288846986985</v>
      </c>
      <c r="T4099" s="578">
        <v>6.633254078527287E-2</v>
      </c>
      <c r="U4099" s="578">
        <v>38.359703116021855</v>
      </c>
      <c r="V4099" s="578">
        <v>7984.8946990966779</v>
      </c>
      <c r="W4099" s="578">
        <v>4.3890060273309475</v>
      </c>
      <c r="X4099" s="578">
        <v>2.0589431266610774</v>
      </c>
      <c r="Y4099" s="578">
        <v>7.0242467375161724E-2</v>
      </c>
    </row>
    <row r="4100" spans="1:25" x14ac:dyDescent="0.3">
      <c r="A4100" s="61" t="s">
        <v>422</v>
      </c>
      <c r="B4100" s="61" t="s">
        <v>48</v>
      </c>
      <c r="C4100" s="61" t="s">
        <v>38</v>
      </c>
      <c r="D4100" s="36">
        <v>2</v>
      </c>
      <c r="E4100" s="36">
        <v>2020</v>
      </c>
      <c r="F4100" s="578">
        <v>17.949949722630326</v>
      </c>
      <c r="G4100" s="578">
        <v>3815.6882616678804</v>
      </c>
      <c r="H4100" s="578">
        <v>1.9656814577368349</v>
      </c>
      <c r="I4100" s="578">
        <v>0.99052731009821027</v>
      </c>
      <c r="J4100" s="578">
        <v>3.356453904416408E-2</v>
      </c>
      <c r="K4100" s="578">
        <v>19.009774812162476</v>
      </c>
      <c r="L4100" s="578">
        <v>4302.8503570556577</v>
      </c>
      <c r="M4100" s="578">
        <v>2.3369999208177101</v>
      </c>
      <c r="N4100" s="578">
        <v>1.0680366394420424</v>
      </c>
      <c r="O4100" s="578">
        <v>3.7850926222745294E-2</v>
      </c>
      <c r="P4100" s="578">
        <v>17.949947118846453</v>
      </c>
      <c r="Q4100" s="578">
        <v>3815.6882616678804</v>
      </c>
      <c r="R4100" s="578">
        <v>1.9656814139646723</v>
      </c>
      <c r="S4100" s="578">
        <v>0.99052725204576975</v>
      </c>
      <c r="T4100" s="578">
        <v>3.356453904416408E-2</v>
      </c>
      <c r="U4100" s="578">
        <v>19.009772217788775</v>
      </c>
      <c r="V4100" s="578">
        <v>4302.8503036498951</v>
      </c>
      <c r="W4100" s="578">
        <v>2.3369994378493426</v>
      </c>
      <c r="X4100" s="578">
        <v>1.0680365658675599</v>
      </c>
      <c r="Y4100" s="578">
        <v>3.785092465113845E-2</v>
      </c>
    </row>
    <row r="4101" spans="1:25" x14ac:dyDescent="0.3">
      <c r="A4101" s="61" t="s">
        <v>423</v>
      </c>
      <c r="B4101" s="61" t="s">
        <v>48</v>
      </c>
      <c r="C4101" s="61" t="s">
        <v>38</v>
      </c>
      <c r="D4101" s="36">
        <v>3</v>
      </c>
      <c r="E4101" s="36">
        <v>2020</v>
      </c>
      <c r="F4101" s="578">
        <v>9.6716444346384307</v>
      </c>
      <c r="G4101" s="578">
        <v>2150.7252082824652</v>
      </c>
      <c r="H4101" s="578">
        <v>1.059505542895445</v>
      </c>
      <c r="I4101" s="578">
        <v>0.54443799921621849</v>
      </c>
      <c r="J4101" s="578">
        <v>1.8918968581904925E-2</v>
      </c>
      <c r="K4101" s="578">
        <v>11.082801020209425</v>
      </c>
      <c r="L4101" s="578">
        <v>2760.8279190063399</v>
      </c>
      <c r="M4101" s="578">
        <v>1.2418707115963676</v>
      </c>
      <c r="N4101" s="578">
        <v>0.64103450936575679</v>
      </c>
      <c r="O4101" s="578">
        <v>2.4287338582022699E-2</v>
      </c>
      <c r="P4101" s="578">
        <v>9.6716444886357316</v>
      </c>
      <c r="Q4101" s="578">
        <v>2150.7252082824652</v>
      </c>
      <c r="R4101" s="578">
        <v>1.0595054848430023</v>
      </c>
      <c r="S4101" s="578">
        <v>0.54443797810624006</v>
      </c>
      <c r="T4101" s="578">
        <v>1.8918966486429149E-2</v>
      </c>
      <c r="U4101" s="578">
        <v>11.082800746696449</v>
      </c>
      <c r="V4101" s="578">
        <v>2760.8279711405376</v>
      </c>
      <c r="W4101" s="578">
        <v>1.24187071054863</v>
      </c>
      <c r="X4101" s="578">
        <v>0.64103438270588675</v>
      </c>
      <c r="Y4101" s="578">
        <v>2.4287338582022699E-2</v>
      </c>
    </row>
    <row r="4102" spans="1:25" x14ac:dyDescent="0.3">
      <c r="A4102" s="61" t="s">
        <v>424</v>
      </c>
      <c r="B4102" s="61" t="s">
        <v>48</v>
      </c>
      <c r="C4102" s="61" t="s">
        <v>38</v>
      </c>
      <c r="D4102" s="36">
        <v>4</v>
      </c>
      <c r="E4102" s="36">
        <v>2020</v>
      </c>
      <c r="F4102" s="578">
        <v>5.4360053691925652</v>
      </c>
      <c r="G4102" s="578">
        <v>1068.2550932566301</v>
      </c>
      <c r="H4102" s="578">
        <v>0.62206491307976308</v>
      </c>
      <c r="I4102" s="578">
        <v>0.28973824325172803</v>
      </c>
      <c r="J4102" s="578">
        <v>9.3967691548944698E-3</v>
      </c>
      <c r="K4102" s="578">
        <v>8.6357253855433811</v>
      </c>
      <c r="L4102" s="578">
        <v>2280.1514790852802</v>
      </c>
      <c r="M4102" s="578">
        <v>0.88855824510877279</v>
      </c>
      <c r="N4102" s="578">
        <v>0.50791365715364578</v>
      </c>
      <c r="O4102" s="578">
        <v>2.0057954679941727E-2</v>
      </c>
      <c r="P4102" s="578">
        <v>5.4360048502397396</v>
      </c>
      <c r="Q4102" s="578">
        <v>1068.2550932566301</v>
      </c>
      <c r="R4102" s="578">
        <v>0.6220649178527915</v>
      </c>
      <c r="S4102" s="578">
        <v>0.28973823727574155</v>
      </c>
      <c r="T4102" s="578">
        <v>9.3967691015374478E-3</v>
      </c>
      <c r="U4102" s="578">
        <v>8.6357254649216557</v>
      </c>
      <c r="V4102" s="578">
        <v>2280.1514790852802</v>
      </c>
      <c r="W4102" s="578">
        <v>0.88855826571428476</v>
      </c>
      <c r="X4102" s="578">
        <v>0.50791365172093073</v>
      </c>
      <c r="Y4102" s="578">
        <v>2.0057954689642998E-2</v>
      </c>
    </row>
    <row r="4103" spans="1:25" x14ac:dyDescent="0.3">
      <c r="A4103" s="61" t="s">
        <v>425</v>
      </c>
      <c r="B4103" s="61" t="s">
        <v>48</v>
      </c>
      <c r="C4103" s="61" t="s">
        <v>38</v>
      </c>
      <c r="D4103" s="36">
        <v>5</v>
      </c>
      <c r="E4103" s="36">
        <v>2020</v>
      </c>
      <c r="F4103" s="578">
        <v>4.9017012311378449</v>
      </c>
      <c r="G4103" s="578">
        <v>1099.9829254150325</v>
      </c>
      <c r="H4103" s="578">
        <v>0.50930272605425331</v>
      </c>
      <c r="I4103" s="578">
        <v>0.27169953348735898</v>
      </c>
      <c r="J4103" s="578">
        <v>9.6759286777038725E-3</v>
      </c>
      <c r="K4103" s="578">
        <v>7.4664789316836178</v>
      </c>
      <c r="L4103" s="578">
        <v>2013.0067761739024</v>
      </c>
      <c r="M4103" s="578">
        <v>0.70250775463258175</v>
      </c>
      <c r="N4103" s="578">
        <v>0.44582991236044672</v>
      </c>
      <c r="O4103" s="578">
        <v>1.7708188427301701E-2</v>
      </c>
      <c r="P4103" s="578">
        <v>4.9017011763911169</v>
      </c>
      <c r="Q4103" s="578">
        <v>1099.9829254150325</v>
      </c>
      <c r="R4103" s="578">
        <v>0.50930269677579998</v>
      </c>
      <c r="S4103" s="578">
        <v>0.27169952696810101</v>
      </c>
      <c r="T4103" s="578">
        <v>9.6759286243468488E-3</v>
      </c>
      <c r="U4103" s="578">
        <v>7.4664791250882701</v>
      </c>
      <c r="V4103" s="578">
        <v>2013.0067240397075</v>
      </c>
      <c r="W4103" s="578">
        <v>0.70250776468310472</v>
      </c>
      <c r="X4103" s="578">
        <v>0.44582978185887073</v>
      </c>
      <c r="Y4103" s="578">
        <v>1.7708186331825925E-2</v>
      </c>
    </row>
    <row r="4104" spans="1:25" x14ac:dyDescent="0.3">
      <c r="A4104" s="61" t="s">
        <v>426</v>
      </c>
      <c r="B4104" s="61" t="s">
        <v>48</v>
      </c>
      <c r="C4104" s="61" t="s">
        <v>38</v>
      </c>
      <c r="D4104" s="36">
        <v>6</v>
      </c>
      <c r="E4104" s="36">
        <v>2020</v>
      </c>
      <c r="F4104" s="578">
        <v>4.5811169182149225</v>
      </c>
      <c r="G4104" s="578">
        <v>1119.0190645853652</v>
      </c>
      <c r="H4104" s="578">
        <v>0.441646174100848</v>
      </c>
      <c r="I4104" s="578">
        <v>0.26087627878102126</v>
      </c>
      <c r="J4104" s="578">
        <v>9.8434114139915076E-3</v>
      </c>
      <c r="K4104" s="578">
        <v>6.7234168132951346</v>
      </c>
      <c r="L4104" s="578">
        <v>1853.3390515645274</v>
      </c>
      <c r="M4104" s="578">
        <v>0.57806687344176022</v>
      </c>
      <c r="N4104" s="578">
        <v>0.40415451485508397</v>
      </c>
      <c r="O4104" s="578">
        <v>1.6303292912198199E-2</v>
      </c>
      <c r="P4104" s="578">
        <v>4.5811167614895805</v>
      </c>
      <c r="Q4104" s="578">
        <v>1119.0191167195601</v>
      </c>
      <c r="R4104" s="578">
        <v>0.44164616490888825</v>
      </c>
      <c r="S4104" s="578">
        <v>0.26087627373635724</v>
      </c>
      <c r="T4104" s="578">
        <v>9.8434114139915006E-3</v>
      </c>
      <c r="U4104" s="578">
        <v>6.7234170220981424</v>
      </c>
      <c r="V4104" s="578">
        <v>1853.339103698725</v>
      </c>
      <c r="W4104" s="578">
        <v>0.57806679798522931</v>
      </c>
      <c r="X4104" s="578">
        <v>0.40415451644609324</v>
      </c>
      <c r="Y4104" s="578">
        <v>1.6303292912198199E-2</v>
      </c>
    </row>
    <row r="4105" spans="1:25" x14ac:dyDescent="0.3">
      <c r="A4105" s="61" t="s">
        <v>427</v>
      </c>
      <c r="B4105" s="61" t="s">
        <v>48</v>
      </c>
      <c r="C4105" s="61" t="s">
        <v>38</v>
      </c>
      <c r="D4105" s="36">
        <v>7</v>
      </c>
      <c r="E4105" s="36">
        <v>2020</v>
      </c>
      <c r="F4105" s="578">
        <v>4.3673994000940395</v>
      </c>
      <c r="G4105" s="578">
        <v>1131.7132136026976</v>
      </c>
      <c r="H4105" s="578">
        <v>0.39654046718108726</v>
      </c>
      <c r="I4105" s="578">
        <v>0.25366051310750926</v>
      </c>
      <c r="J4105" s="578">
        <v>9.9550875747809048E-3</v>
      </c>
      <c r="K4105" s="578">
        <v>6.5088492256739539</v>
      </c>
      <c r="L4105" s="578">
        <v>1812.1583239237427</v>
      </c>
      <c r="M4105" s="578">
        <v>0.51355607415704618</v>
      </c>
      <c r="N4105" s="578">
        <v>0.38824485351020999</v>
      </c>
      <c r="O4105" s="578">
        <v>1.5941422859517197E-2</v>
      </c>
      <c r="P4105" s="578">
        <v>4.3673991417551044</v>
      </c>
      <c r="Q4105" s="578">
        <v>1131.7132136026976</v>
      </c>
      <c r="R4105" s="578">
        <v>0.39654045662609827</v>
      </c>
      <c r="S4105" s="578">
        <v>0.25366045014622252</v>
      </c>
      <c r="T4105" s="578">
        <v>9.9550875747809048E-3</v>
      </c>
      <c r="U4105" s="578">
        <v>6.5088493299335743</v>
      </c>
      <c r="V4105" s="578">
        <v>1812.1584281921353</v>
      </c>
      <c r="W4105" s="578">
        <v>0.51355606422293876</v>
      </c>
      <c r="X4105" s="578">
        <v>0.38824483992842251</v>
      </c>
      <c r="Y4105" s="578">
        <v>1.5941422859517197E-2</v>
      </c>
    </row>
    <row r="4106" spans="1:25" x14ac:dyDescent="0.3">
      <c r="A4106" s="61" t="s">
        <v>428</v>
      </c>
      <c r="B4106" s="61" t="s">
        <v>48</v>
      </c>
      <c r="C4106" s="61" t="s">
        <v>38</v>
      </c>
      <c r="D4106" s="36">
        <v>8</v>
      </c>
      <c r="E4106" s="36">
        <v>2020</v>
      </c>
      <c r="F4106" s="578">
        <v>4.1442654261263625</v>
      </c>
      <c r="G4106" s="578">
        <v>1087.0770670572851</v>
      </c>
      <c r="H4106" s="578">
        <v>0.35257008539823148</v>
      </c>
      <c r="I4106" s="578">
        <v>0.25051919223430175</v>
      </c>
      <c r="J4106" s="578">
        <v>9.562712317953484E-3</v>
      </c>
      <c r="K4106" s="578">
        <v>5.6524495029201054</v>
      </c>
      <c r="L4106" s="578">
        <v>1553.1209259033151</v>
      </c>
      <c r="M4106" s="578">
        <v>0.47590131551260051</v>
      </c>
      <c r="N4106" s="578">
        <v>0.31503610109211849</v>
      </c>
      <c r="O4106" s="578">
        <v>1.3662600036089574E-2</v>
      </c>
      <c r="P4106" s="578">
        <v>4.1442648520714975</v>
      </c>
      <c r="Q4106" s="578">
        <v>1087.0770670572851</v>
      </c>
      <c r="R4106" s="578">
        <v>0.35257008539823148</v>
      </c>
      <c r="S4106" s="578">
        <v>0.25051917562571602</v>
      </c>
      <c r="T4106" s="578">
        <v>9.5627122694471028E-3</v>
      </c>
      <c r="U4106" s="578">
        <v>5.6524490906012907</v>
      </c>
      <c r="V4106" s="578">
        <v>1553.1209259033151</v>
      </c>
      <c r="W4106" s="578">
        <v>0.47590131603646973</v>
      </c>
      <c r="X4106" s="578">
        <v>0.31503610004438048</v>
      </c>
      <c r="Y4106" s="578">
        <v>1.3662600036089574E-2</v>
      </c>
    </row>
    <row r="4107" spans="1:25" x14ac:dyDescent="0.3">
      <c r="A4107" s="61" t="s">
        <v>429</v>
      </c>
      <c r="B4107" s="61" t="s">
        <v>48</v>
      </c>
      <c r="C4107" s="61" t="s">
        <v>38</v>
      </c>
      <c r="D4107" s="36">
        <v>9</v>
      </c>
      <c r="E4107" s="36">
        <v>2020</v>
      </c>
      <c r="F4107" s="578">
        <v>3.9769131327241927</v>
      </c>
      <c r="G4107" s="578">
        <v>1053.6045837402273</v>
      </c>
      <c r="H4107" s="578">
        <v>0.31959141612848374</v>
      </c>
      <c r="I4107" s="578">
        <v>0.24816299387020951</v>
      </c>
      <c r="J4107" s="578">
        <v>9.2684690171154181E-3</v>
      </c>
      <c r="K4107" s="578">
        <v>5.4881637695992405</v>
      </c>
      <c r="L4107" s="578">
        <v>1512.7972920735624</v>
      </c>
      <c r="M4107" s="578">
        <v>0.44668215055329025</v>
      </c>
      <c r="N4107" s="578">
        <v>0.29315609537297799</v>
      </c>
      <c r="O4107" s="578">
        <v>1.3308020706366075E-2</v>
      </c>
      <c r="P4107" s="578">
        <v>3.97691297336132</v>
      </c>
      <c r="Q4107" s="578">
        <v>1053.6045837402273</v>
      </c>
      <c r="R4107" s="578">
        <v>0.31959142128956297</v>
      </c>
      <c r="S4107" s="578">
        <v>0.24816299282247178</v>
      </c>
      <c r="T4107" s="578">
        <v>9.2684689686090335E-3</v>
      </c>
      <c r="U4107" s="578">
        <v>5.4881633520465858</v>
      </c>
      <c r="V4107" s="578">
        <v>1512.7972920735624</v>
      </c>
      <c r="W4107" s="578">
        <v>0.44668214543101603</v>
      </c>
      <c r="X4107" s="578">
        <v>0.29315609432523998</v>
      </c>
      <c r="Y4107" s="578">
        <v>1.3308020706366075E-2</v>
      </c>
    </row>
    <row r="4108" spans="1:25" x14ac:dyDescent="0.3">
      <c r="A4108" s="61" t="s">
        <v>430</v>
      </c>
      <c r="B4108" s="61" t="s">
        <v>48</v>
      </c>
      <c r="C4108" s="61" t="s">
        <v>38</v>
      </c>
      <c r="D4108" s="36">
        <v>10</v>
      </c>
      <c r="E4108" s="36">
        <v>2020</v>
      </c>
      <c r="F4108" s="578">
        <v>3.8467467216493452</v>
      </c>
      <c r="G4108" s="578">
        <v>1027.5679035186722</v>
      </c>
      <c r="H4108" s="578">
        <v>0.29394102233830627</v>
      </c>
      <c r="I4108" s="578">
        <v>0.24633040651679</v>
      </c>
      <c r="J4108" s="578">
        <v>9.0395784015223982E-3</v>
      </c>
      <c r="K4108" s="578">
        <v>5.3530602260470852</v>
      </c>
      <c r="L4108" s="578">
        <v>1480.3207295735624</v>
      </c>
      <c r="M4108" s="578">
        <v>0.42472104191256177</v>
      </c>
      <c r="N4108" s="578">
        <v>0.2734589890266455</v>
      </c>
      <c r="O4108" s="578">
        <v>1.3022464554524025E-2</v>
      </c>
      <c r="P4108" s="578">
        <v>3.8467463548598322</v>
      </c>
      <c r="Q4108" s="578">
        <v>1027.5679035186722</v>
      </c>
      <c r="R4108" s="578">
        <v>0.29394102144093825</v>
      </c>
      <c r="S4108" s="578">
        <v>0.24633040079303675</v>
      </c>
      <c r="T4108" s="578">
        <v>9.039578508236442E-3</v>
      </c>
      <c r="U4108" s="578">
        <v>5.353060017464788</v>
      </c>
      <c r="V4108" s="578">
        <v>1480.3207295735624</v>
      </c>
      <c r="W4108" s="578">
        <v>0.42472093427689545</v>
      </c>
      <c r="X4108" s="578">
        <v>0.27345898398198154</v>
      </c>
      <c r="Y4108" s="578">
        <v>1.3022465073542325E-2</v>
      </c>
    </row>
    <row r="4109" spans="1:25" x14ac:dyDescent="0.3">
      <c r="A4109" s="61" t="s">
        <v>431</v>
      </c>
      <c r="B4109" s="61" t="s">
        <v>48</v>
      </c>
      <c r="C4109" s="61" t="s">
        <v>38</v>
      </c>
      <c r="D4109" s="36">
        <v>11</v>
      </c>
      <c r="E4109" s="36">
        <v>2020</v>
      </c>
      <c r="F4109" s="578">
        <v>4.3624784195853801</v>
      </c>
      <c r="G4109" s="578">
        <v>1197.6838658650674</v>
      </c>
      <c r="H4109" s="578">
        <v>0.34737385425250927</v>
      </c>
      <c r="I4109" s="578">
        <v>0.22064807436739348</v>
      </c>
      <c r="J4109" s="578">
        <v>1.053609781471695E-2</v>
      </c>
      <c r="K4109" s="578">
        <v>5.2217385014094626</v>
      </c>
      <c r="L4109" s="578">
        <v>1454.7959365844677</v>
      </c>
      <c r="M4109" s="578">
        <v>0.40808867729113674</v>
      </c>
      <c r="N4109" s="578">
        <v>0.249906405806541</v>
      </c>
      <c r="O4109" s="578">
        <v>1.2797901406884124E-2</v>
      </c>
      <c r="P4109" s="578">
        <v>4.3624786304765877</v>
      </c>
      <c r="Q4109" s="578">
        <v>1197.6838658650674</v>
      </c>
      <c r="R4109" s="578">
        <v>0.34737380764757519</v>
      </c>
      <c r="S4109" s="578">
        <v>0.22064798544549025</v>
      </c>
      <c r="T4109" s="578">
        <v>1.053609781471695E-2</v>
      </c>
      <c r="U4109" s="578">
        <v>5.2217383971971376</v>
      </c>
      <c r="V4109" s="578">
        <v>1454.7958844502728</v>
      </c>
      <c r="W4109" s="578">
        <v>0.40808867729113674</v>
      </c>
      <c r="X4109" s="578">
        <v>0.249906405282672</v>
      </c>
      <c r="Y4109" s="578">
        <v>1.2797901930753076E-2</v>
      </c>
    </row>
    <row r="4110" spans="1:25" x14ac:dyDescent="0.3">
      <c r="A4110" s="61" t="s">
        <v>432</v>
      </c>
      <c r="B4110" s="61" t="s">
        <v>48</v>
      </c>
      <c r="C4110" s="61" t="s">
        <v>38</v>
      </c>
      <c r="D4110" s="36">
        <v>12</v>
      </c>
      <c r="E4110" s="36">
        <v>2020</v>
      </c>
      <c r="F4110" s="578">
        <v>4.7844448365455374</v>
      </c>
      <c r="G4110" s="578">
        <v>1336.8705177307074</v>
      </c>
      <c r="H4110" s="578">
        <v>0.39109110444163231</v>
      </c>
      <c r="I4110" s="578">
        <v>0.19963443271505302</v>
      </c>
      <c r="J4110" s="578">
        <v>1.1760559476291101E-2</v>
      </c>
      <c r="K4110" s="578">
        <v>5.1098954552532305</v>
      </c>
      <c r="L4110" s="578">
        <v>1433.0364405314074</v>
      </c>
      <c r="M4110" s="578">
        <v>0.39455130673013578</v>
      </c>
      <c r="N4110" s="578">
        <v>0.22977669857209498</v>
      </c>
      <c r="O4110" s="578">
        <v>1.260643121592385E-2</v>
      </c>
      <c r="P4110" s="578">
        <v>4.7844441091328882</v>
      </c>
      <c r="Q4110" s="578">
        <v>1336.8705177307074</v>
      </c>
      <c r="R4110" s="578">
        <v>0.39109108333165404</v>
      </c>
      <c r="S4110" s="578">
        <v>0.19963443271505302</v>
      </c>
      <c r="T4110" s="578">
        <v>1.1760559476291101E-2</v>
      </c>
      <c r="U4110" s="578">
        <v>5.1098950901238478</v>
      </c>
      <c r="V4110" s="578">
        <v>1433.0364405314074</v>
      </c>
      <c r="W4110" s="578">
        <v>0.39455131697468399</v>
      </c>
      <c r="X4110" s="578">
        <v>0.22977669857209498</v>
      </c>
      <c r="Y4110" s="578">
        <v>1.260643121592385E-2</v>
      </c>
    </row>
    <row r="4111" spans="1:25" x14ac:dyDescent="0.3">
      <c r="A4111" s="61" t="s">
        <v>433</v>
      </c>
      <c r="B4111" s="61" t="s">
        <v>48</v>
      </c>
      <c r="C4111" s="61" t="s">
        <v>38</v>
      </c>
      <c r="D4111" s="36">
        <v>13</v>
      </c>
      <c r="E4111" s="36">
        <v>2020</v>
      </c>
      <c r="F4111" s="578">
        <v>4.7195073709784348</v>
      </c>
      <c r="G4111" s="578">
        <v>1337.1167767842549</v>
      </c>
      <c r="H4111" s="578">
        <v>0.376695126081661</v>
      </c>
      <c r="I4111" s="578">
        <v>0.18085940110419527</v>
      </c>
      <c r="J4111" s="578">
        <v>1.1762593872845102E-2</v>
      </c>
      <c r="K4111" s="578">
        <v>5.0156878907534175</v>
      </c>
      <c r="L4111" s="578">
        <v>1421.5860404968175</v>
      </c>
      <c r="M4111" s="578">
        <v>0.37672038228386806</v>
      </c>
      <c r="N4111" s="578">
        <v>0.21189752595576725</v>
      </c>
      <c r="O4111" s="578">
        <v>1.2505598909531975E-2</v>
      </c>
      <c r="P4111" s="578">
        <v>4.7195073708765705</v>
      </c>
      <c r="Q4111" s="578">
        <v>1337.1167767842549</v>
      </c>
      <c r="R4111" s="578">
        <v>0.37669512660553023</v>
      </c>
      <c r="S4111" s="578">
        <v>0.1808592954960955</v>
      </c>
      <c r="T4111" s="578">
        <v>1.1762593872845102E-2</v>
      </c>
      <c r="U4111" s="578">
        <v>5.0156881514837197</v>
      </c>
      <c r="V4111" s="578">
        <v>1421.5859883626224</v>
      </c>
      <c r="W4111" s="578">
        <v>0.37672025364008671</v>
      </c>
      <c r="X4111" s="578">
        <v>0.21189753635553574</v>
      </c>
      <c r="Y4111" s="578">
        <v>1.2505598909531975E-2</v>
      </c>
    </row>
    <row r="4112" spans="1:25" x14ac:dyDescent="0.3">
      <c r="A4112" s="61" t="s">
        <v>434</v>
      </c>
      <c r="B4112" s="61" t="s">
        <v>48</v>
      </c>
      <c r="C4112" s="61" t="s">
        <v>38</v>
      </c>
      <c r="D4112" s="36">
        <v>14</v>
      </c>
      <c r="E4112" s="36">
        <v>2020</v>
      </c>
      <c r="F4112" s="578">
        <v>5.083053431027408</v>
      </c>
      <c r="G4112" s="578">
        <v>1431.756835937495</v>
      </c>
      <c r="H4112" s="578">
        <v>0.36155079565166148</v>
      </c>
      <c r="I4112" s="578">
        <v>0.18126120232045601</v>
      </c>
      <c r="J4112" s="578">
        <v>1.2595362592643676E-2</v>
      </c>
      <c r="K4112" s="578">
        <v>5.3528566977450529</v>
      </c>
      <c r="L4112" s="578">
        <v>1507.7369778950949</v>
      </c>
      <c r="M4112" s="578">
        <v>0.36223400093149349</v>
      </c>
      <c r="N4112" s="578">
        <v>0.21149749495089001</v>
      </c>
      <c r="O4112" s="578">
        <v>1.32636603957507E-2</v>
      </c>
      <c r="P4112" s="578">
        <v>5.0830532747216521</v>
      </c>
      <c r="Q4112" s="578">
        <v>1431.756835937495</v>
      </c>
      <c r="R4112" s="578">
        <v>0.36155079617553026</v>
      </c>
      <c r="S4112" s="578">
        <v>0.18126120232045601</v>
      </c>
      <c r="T4112" s="578">
        <v>1.2595362592643676E-2</v>
      </c>
      <c r="U4112" s="578">
        <v>5.3528565933180845</v>
      </c>
      <c r="V4112" s="578">
        <v>1507.7369778950949</v>
      </c>
      <c r="W4112" s="578">
        <v>0.36223399988375571</v>
      </c>
      <c r="X4112" s="578">
        <v>0.21149749495089001</v>
      </c>
      <c r="Y4112" s="578">
        <v>1.3263659357714074E-2</v>
      </c>
    </row>
    <row r="4113" spans="1:25" x14ac:dyDescent="0.3">
      <c r="A4113" s="61" t="s">
        <v>435</v>
      </c>
      <c r="B4113" s="61" t="s">
        <v>48</v>
      </c>
      <c r="C4113" s="61" t="s">
        <v>38</v>
      </c>
      <c r="D4113" s="36">
        <v>15</v>
      </c>
      <c r="E4113" s="36">
        <v>2020</v>
      </c>
      <c r="F4113" s="578">
        <v>5.4311634382174772</v>
      </c>
      <c r="G4113" s="578">
        <v>1521.2516555786101</v>
      </c>
      <c r="H4113" s="578">
        <v>0.34866251850811097</v>
      </c>
      <c r="I4113" s="578">
        <v>0.18292944195369826</v>
      </c>
      <c r="J4113" s="578">
        <v>1.338284170681915E-2</v>
      </c>
      <c r="K4113" s="578">
        <v>5.6724551164588721</v>
      </c>
      <c r="L4113" s="578">
        <v>1588.3875986734975</v>
      </c>
      <c r="M4113" s="578">
        <v>0.35037255045608551</v>
      </c>
      <c r="N4113" s="578">
        <v>0.21052582540626902</v>
      </c>
      <c r="O4113" s="578">
        <v>1.3973324496570599E-2</v>
      </c>
      <c r="P4113" s="578">
        <v>5.4311630229907024</v>
      </c>
      <c r="Q4113" s="578">
        <v>1521.2516555786101</v>
      </c>
      <c r="R4113" s="578">
        <v>0.34866251818796873</v>
      </c>
      <c r="S4113" s="578">
        <v>0.18292944715358275</v>
      </c>
      <c r="T4113" s="578">
        <v>1.338284170681915E-2</v>
      </c>
      <c r="U4113" s="578">
        <v>5.6724550638900766</v>
      </c>
      <c r="V4113" s="578">
        <v>1588.3874422709123</v>
      </c>
      <c r="W4113" s="578">
        <v>0.35037255035422232</v>
      </c>
      <c r="X4113" s="578">
        <v>0.21052581391995726</v>
      </c>
      <c r="Y4113" s="578">
        <v>1.39733250155889E-2</v>
      </c>
    </row>
    <row r="4114" spans="1:25" x14ac:dyDescent="0.3">
      <c r="A4114" s="580" t="s">
        <v>436</v>
      </c>
      <c r="B4114" s="580" t="s">
        <v>48</v>
      </c>
      <c r="C4114" s="580" t="s">
        <v>38</v>
      </c>
      <c r="D4114" s="581">
        <v>16</v>
      </c>
      <c r="E4114" s="581">
        <v>2020</v>
      </c>
      <c r="F4114" s="582">
        <v>5.8909650128213471</v>
      </c>
      <c r="G4114" s="582">
        <v>1625.3375841776501</v>
      </c>
      <c r="H4114" s="582">
        <v>0.34137678167705054</v>
      </c>
      <c r="I4114" s="582">
        <v>0.18890397964666228</v>
      </c>
      <c r="J4114" s="582">
        <v>1.4298667272669201E-2</v>
      </c>
      <c r="K4114" s="582">
        <v>6.0937554902120574</v>
      </c>
      <c r="L4114" s="582">
        <v>1682.3573315938249</v>
      </c>
      <c r="M4114" s="582">
        <v>0.34331537437780402</v>
      </c>
      <c r="N4114" s="582">
        <v>0.21477774347295001</v>
      </c>
      <c r="O4114" s="582">
        <v>1.4800156301741125E-2</v>
      </c>
      <c r="P4114" s="582">
        <v>5.890964908200349</v>
      </c>
      <c r="Q4114" s="582">
        <v>1625.3375841776501</v>
      </c>
      <c r="R4114" s="582">
        <v>0.3413767459569495</v>
      </c>
      <c r="S4114" s="582">
        <v>0.18890394844735575</v>
      </c>
      <c r="T4114" s="582">
        <v>1.4298667791687526E-2</v>
      </c>
      <c r="U4114" s="582">
        <v>6.0937551765091449</v>
      </c>
      <c r="V4114" s="582">
        <v>1682.3573837280223</v>
      </c>
      <c r="W4114" s="582">
        <v>0.34331537452817379</v>
      </c>
      <c r="X4114" s="582">
        <v>0.21477773267542899</v>
      </c>
      <c r="Y4114" s="582">
        <v>1.4800156301741125E-2</v>
      </c>
    </row>
    <row r="4115" spans="1:25" x14ac:dyDescent="0.3">
      <c r="A4115" s="61" t="s">
        <v>437</v>
      </c>
      <c r="B4115" s="61" t="s">
        <v>48</v>
      </c>
      <c r="C4115" s="61" t="s">
        <v>38</v>
      </c>
      <c r="D4115" s="36">
        <v>1</v>
      </c>
      <c r="E4115" s="36">
        <v>2030</v>
      </c>
      <c r="F4115" s="578">
        <v>11.775762665729349</v>
      </c>
      <c r="G4115" s="578">
        <v>7223.3290201822847</v>
      </c>
      <c r="H4115" s="578">
        <v>1.26049723005659</v>
      </c>
      <c r="I4115" s="578">
        <v>0.46076401617998847</v>
      </c>
      <c r="J4115" s="578">
        <v>6.2393472297117079E-2</v>
      </c>
      <c r="K4115" s="578">
        <v>12.189742984821324</v>
      </c>
      <c r="L4115" s="578">
        <v>7645.7922668456977</v>
      </c>
      <c r="M4115" s="578">
        <v>1.3785861612219923</v>
      </c>
      <c r="N4115" s="578">
        <v>0.47625785662482123</v>
      </c>
      <c r="O4115" s="578">
        <v>6.6042891664740894E-2</v>
      </c>
      <c r="P4115" s="578">
        <v>11.775762665576575</v>
      </c>
      <c r="Q4115" s="578">
        <v>7223.3290201822847</v>
      </c>
      <c r="R4115" s="578">
        <v>1.2604972408541126</v>
      </c>
      <c r="S4115" s="578">
        <v>0.4607640057026095</v>
      </c>
      <c r="T4115" s="578">
        <v>6.2393472820986028E-2</v>
      </c>
      <c r="U4115" s="578">
        <v>12.189742462656126</v>
      </c>
      <c r="V4115" s="578">
        <v>7645.7922668456977</v>
      </c>
      <c r="W4115" s="578">
        <v>1.3785860560989573</v>
      </c>
      <c r="X4115" s="578">
        <v>0.47625777754001275</v>
      </c>
      <c r="Y4115" s="578">
        <v>6.6042891121469396E-2</v>
      </c>
    </row>
    <row r="4116" spans="1:25" x14ac:dyDescent="0.3">
      <c r="A4116" s="61" t="s">
        <v>438</v>
      </c>
      <c r="B4116" s="61" t="s">
        <v>48</v>
      </c>
      <c r="C4116" s="61" t="s">
        <v>38</v>
      </c>
      <c r="D4116" s="36">
        <v>2</v>
      </c>
      <c r="E4116" s="36">
        <v>2030</v>
      </c>
      <c r="F4116" s="578">
        <v>5.8484396112301749</v>
      </c>
      <c r="G4116" s="578">
        <v>3661.8174158732072</v>
      </c>
      <c r="H4116" s="578">
        <v>0.59548971054512811</v>
      </c>
      <c r="I4116" s="578">
        <v>0.23419104384568776</v>
      </c>
      <c r="J4116" s="578">
        <v>3.1629449804313446E-2</v>
      </c>
      <c r="K4116" s="578">
        <v>6.2327251691434249</v>
      </c>
      <c r="L4116" s="578">
        <v>4124.5826924641879</v>
      </c>
      <c r="M4116" s="578">
        <v>0.74666842624234619</v>
      </c>
      <c r="N4116" s="578">
        <v>0.246827491171037</v>
      </c>
      <c r="O4116" s="578">
        <v>3.5627019863265205E-2</v>
      </c>
      <c r="P4116" s="578">
        <v>5.8484397701758972</v>
      </c>
      <c r="Q4116" s="578">
        <v>3661.8174158732072</v>
      </c>
      <c r="R4116" s="578">
        <v>0.59548970686834424</v>
      </c>
      <c r="S4116" s="578">
        <v>0.23419104574713775</v>
      </c>
      <c r="T4116" s="578">
        <v>3.162944875657555E-2</v>
      </c>
      <c r="U4116" s="578">
        <v>6.2327246498777304</v>
      </c>
      <c r="V4116" s="578">
        <v>4124.5826390584252</v>
      </c>
      <c r="W4116" s="578">
        <v>0.7466684049237905</v>
      </c>
      <c r="X4116" s="578">
        <v>0.24682747118640649</v>
      </c>
      <c r="Y4116" s="578">
        <v>3.5627020387134153E-2</v>
      </c>
    </row>
    <row r="4117" spans="1:25" x14ac:dyDescent="0.3">
      <c r="A4117" s="61" t="s">
        <v>439</v>
      </c>
      <c r="B4117" s="61" t="s">
        <v>48</v>
      </c>
      <c r="C4117" s="61" t="s">
        <v>38</v>
      </c>
      <c r="D4117" s="36">
        <v>3</v>
      </c>
      <c r="E4117" s="36">
        <v>2030</v>
      </c>
      <c r="F4117" s="578">
        <v>3.1401661095481623</v>
      </c>
      <c r="G4117" s="578">
        <v>2063.2501017252575</v>
      </c>
      <c r="H4117" s="578">
        <v>0.32930712178495003</v>
      </c>
      <c r="I4117" s="578">
        <v>0.12814703230590824</v>
      </c>
      <c r="J4117" s="578">
        <v>1.7821665290587825E-2</v>
      </c>
      <c r="K4117" s="578">
        <v>3.6388568591367649</v>
      </c>
      <c r="L4117" s="578">
        <v>2641.8639424641874</v>
      </c>
      <c r="M4117" s="578">
        <v>0.40665567618755855</v>
      </c>
      <c r="N4117" s="578">
        <v>0.148942402292353</v>
      </c>
      <c r="O4117" s="578">
        <v>2.2820037498604451E-2</v>
      </c>
      <c r="P4117" s="578">
        <v>3.1401661616306775</v>
      </c>
      <c r="Q4117" s="578">
        <v>2063.2501017252575</v>
      </c>
      <c r="R4117" s="578">
        <v>0.32930712240340598</v>
      </c>
      <c r="S4117" s="578">
        <v>0.12814704483995801</v>
      </c>
      <c r="T4117" s="578">
        <v>1.7821664766718873E-2</v>
      </c>
      <c r="U4117" s="578">
        <v>3.6388566490180256</v>
      </c>
      <c r="V4117" s="578">
        <v>2641.8638903299925</v>
      </c>
      <c r="W4117" s="578">
        <v>0.40665567530959346</v>
      </c>
      <c r="X4117" s="578">
        <v>0.14894240025508498</v>
      </c>
      <c r="Y4117" s="578">
        <v>2.2820037498604451E-2</v>
      </c>
    </row>
    <row r="4118" spans="1:25" x14ac:dyDescent="0.3">
      <c r="A4118" s="61" t="s">
        <v>440</v>
      </c>
      <c r="B4118" s="61" t="s">
        <v>48</v>
      </c>
      <c r="C4118" s="61" t="s">
        <v>38</v>
      </c>
      <c r="D4118" s="36">
        <v>4</v>
      </c>
      <c r="E4118" s="36">
        <v>2030</v>
      </c>
      <c r="F4118" s="578">
        <v>1.7757362314335574</v>
      </c>
      <c r="G4118" s="578">
        <v>1025.4840393066374</v>
      </c>
      <c r="H4118" s="578">
        <v>0.18351229185767148</v>
      </c>
      <c r="I4118" s="578">
        <v>6.8752653314731973E-2</v>
      </c>
      <c r="J4118" s="578">
        <v>8.8577318626145499E-3</v>
      </c>
      <c r="K4118" s="578">
        <v>2.8260828049718176</v>
      </c>
      <c r="L4118" s="578">
        <v>2185.5761515299423</v>
      </c>
      <c r="M4118" s="578">
        <v>0.29762887218870027</v>
      </c>
      <c r="N4118" s="578">
        <v>0.11880562394314099</v>
      </c>
      <c r="O4118" s="578">
        <v>1.8878420892481949E-2</v>
      </c>
      <c r="P4118" s="578">
        <v>1.77573633578837</v>
      </c>
      <c r="Q4118" s="578">
        <v>1025.484034220375</v>
      </c>
      <c r="R4118" s="578">
        <v>0.18351229263983698</v>
      </c>
      <c r="S4118" s="578">
        <v>6.8752662744373028E-2</v>
      </c>
      <c r="T4118" s="578">
        <v>8.857732076042641E-3</v>
      </c>
      <c r="U4118" s="578">
        <v>2.8260828557880151</v>
      </c>
      <c r="V4118" s="578">
        <v>2185.5762557983348</v>
      </c>
      <c r="W4118" s="578">
        <v>0.29762887182247699</v>
      </c>
      <c r="X4118" s="578">
        <v>0.11880561560004275</v>
      </c>
      <c r="Y4118" s="578">
        <v>1.8878421940219849E-2</v>
      </c>
    </row>
    <row r="4119" spans="1:25" x14ac:dyDescent="0.3">
      <c r="A4119" s="61" t="s">
        <v>441</v>
      </c>
      <c r="B4119" s="61" t="s">
        <v>48</v>
      </c>
      <c r="C4119" s="61" t="s">
        <v>38</v>
      </c>
      <c r="D4119" s="36">
        <v>5</v>
      </c>
      <c r="E4119" s="36">
        <v>2030</v>
      </c>
      <c r="F4119" s="578">
        <v>1.5984128063128025</v>
      </c>
      <c r="G4119" s="578">
        <v>1055.8665606180775</v>
      </c>
      <c r="H4119" s="578">
        <v>0.15700241524124625</v>
      </c>
      <c r="I4119" s="578">
        <v>6.386829782665393E-2</v>
      </c>
      <c r="J4119" s="578">
        <v>9.1201772447675432E-3</v>
      </c>
      <c r="K4119" s="578">
        <v>2.42772970445245</v>
      </c>
      <c r="L4119" s="578">
        <v>1928.7881698608351</v>
      </c>
      <c r="M4119" s="578">
        <v>0.23897321772528798</v>
      </c>
      <c r="N4119" s="578">
        <v>0.10411511035636026</v>
      </c>
      <c r="O4119" s="578">
        <v>1.6660412404841375E-2</v>
      </c>
      <c r="P4119" s="578">
        <v>1.5984129106723175</v>
      </c>
      <c r="Q4119" s="578">
        <v>1055.8665606180775</v>
      </c>
      <c r="R4119" s="578">
        <v>0.15700241691714176</v>
      </c>
      <c r="S4119" s="578">
        <v>6.3868300445998685E-2</v>
      </c>
      <c r="T4119" s="578">
        <v>9.1201771865598823E-3</v>
      </c>
      <c r="U4119" s="578">
        <v>2.4277297043105701</v>
      </c>
      <c r="V4119" s="578">
        <v>1928.7882219950325</v>
      </c>
      <c r="W4119" s="578">
        <v>0.23897321683883349</v>
      </c>
      <c r="X4119" s="578">
        <v>0.10411510569974725</v>
      </c>
      <c r="Y4119" s="578">
        <v>1.6660411880972427E-2</v>
      </c>
    </row>
    <row r="4120" spans="1:25" x14ac:dyDescent="0.3">
      <c r="A4120" s="61" t="s">
        <v>442</v>
      </c>
      <c r="B4120" s="61" t="s">
        <v>48</v>
      </c>
      <c r="C4120" s="61" t="s">
        <v>38</v>
      </c>
      <c r="D4120" s="36">
        <v>6</v>
      </c>
      <c r="E4120" s="36">
        <v>2030</v>
      </c>
      <c r="F4120" s="578">
        <v>1.4920185485523925</v>
      </c>
      <c r="G4120" s="578">
        <v>1074.0974051157575</v>
      </c>
      <c r="H4120" s="578">
        <v>0.14109710706300824</v>
      </c>
      <c r="I4120" s="578">
        <v>6.0937617206945974E-2</v>
      </c>
      <c r="J4120" s="578">
        <v>9.2776416762111024E-3</v>
      </c>
      <c r="K4120" s="578">
        <v>2.1681181823787425</v>
      </c>
      <c r="L4120" s="578">
        <v>1777.126964569085</v>
      </c>
      <c r="M4120" s="578">
        <v>0.19945234493813249</v>
      </c>
      <c r="N4120" s="578">
        <v>9.5070497831329676E-2</v>
      </c>
      <c r="O4120" s="578">
        <v>1.5350290622639725E-2</v>
      </c>
      <c r="P4120" s="578">
        <v>1.4920185485840749</v>
      </c>
      <c r="Q4120" s="578">
        <v>1074.0974051157575</v>
      </c>
      <c r="R4120" s="578">
        <v>0.14109710800645775</v>
      </c>
      <c r="S4120" s="578">
        <v>6.0937622756076323E-2</v>
      </c>
      <c r="T4120" s="578">
        <v>9.2776416228540805E-3</v>
      </c>
      <c r="U4120" s="578">
        <v>2.1681180779399525</v>
      </c>
      <c r="V4120" s="578">
        <v>1777.126964569085</v>
      </c>
      <c r="W4120" s="578">
        <v>0.19945234628175923</v>
      </c>
      <c r="X4120" s="578">
        <v>9.5070490613579722E-2</v>
      </c>
      <c r="Y4120" s="578">
        <v>1.5350290622639725E-2</v>
      </c>
    </row>
    <row r="4121" spans="1:25" x14ac:dyDescent="0.3">
      <c r="A4121" s="61" t="s">
        <v>443</v>
      </c>
      <c r="B4121" s="61" t="s">
        <v>48</v>
      </c>
      <c r="C4121" s="61" t="s">
        <v>38</v>
      </c>
      <c r="D4121" s="36">
        <v>7</v>
      </c>
      <c r="E4121" s="36">
        <v>2030</v>
      </c>
      <c r="F4121" s="578">
        <v>1.42108941526142</v>
      </c>
      <c r="G4121" s="578">
        <v>1086.2498067220001</v>
      </c>
      <c r="H4121" s="578">
        <v>0.13049318257253573</v>
      </c>
      <c r="I4121" s="578">
        <v>5.8983823691960383E-2</v>
      </c>
      <c r="J4121" s="578">
        <v>9.3826216955979619E-3</v>
      </c>
      <c r="K4121" s="578">
        <v>2.0835809788289499</v>
      </c>
      <c r="L4121" s="578">
        <v>1736.267800649005</v>
      </c>
      <c r="M4121" s="578">
        <v>0.17859237190107952</v>
      </c>
      <c r="N4121" s="578">
        <v>9.0439200905772496E-2</v>
      </c>
      <c r="O4121" s="578">
        <v>1.4997477051413901E-2</v>
      </c>
      <c r="P4121" s="578">
        <v>1.4210895196212374</v>
      </c>
      <c r="Q4121" s="578">
        <v>1086.2498067220001</v>
      </c>
      <c r="R4121" s="578">
        <v>0.1304931951841955</v>
      </c>
      <c r="S4121" s="578">
        <v>5.8983829978387754E-2</v>
      </c>
      <c r="T4121" s="578">
        <v>9.3826216955979619E-3</v>
      </c>
      <c r="U4121" s="578">
        <v>2.0835806136452999</v>
      </c>
      <c r="V4121" s="578">
        <v>1736.267800649005</v>
      </c>
      <c r="W4121" s="578">
        <v>0.17859236637135201</v>
      </c>
      <c r="X4121" s="578">
        <v>9.0439194114878718E-2</v>
      </c>
      <c r="Y4121" s="578">
        <v>1.4997477051413901E-2</v>
      </c>
    </row>
    <row r="4122" spans="1:25" x14ac:dyDescent="0.3">
      <c r="A4122" s="61" t="s">
        <v>444</v>
      </c>
      <c r="B4122" s="61" t="s">
        <v>48</v>
      </c>
      <c r="C4122" s="61" t="s">
        <v>38</v>
      </c>
      <c r="D4122" s="36">
        <v>8</v>
      </c>
      <c r="E4122" s="36">
        <v>2030</v>
      </c>
      <c r="F4122" s="578">
        <v>1.334234291826905</v>
      </c>
      <c r="G4122" s="578">
        <v>1042.3438498179064</v>
      </c>
      <c r="H4122" s="578">
        <v>0.11782634545428</v>
      </c>
      <c r="I4122" s="578">
        <v>5.8207593974657301E-2</v>
      </c>
      <c r="J4122" s="578">
        <v>9.0034590054225722E-3</v>
      </c>
      <c r="K4122" s="578">
        <v>1.8120370806706552</v>
      </c>
      <c r="L4122" s="578">
        <v>1488.4047787984175</v>
      </c>
      <c r="M4122" s="578">
        <v>0.16125014208834348</v>
      </c>
      <c r="N4122" s="578">
        <v>7.2996463917661403E-2</v>
      </c>
      <c r="O4122" s="578">
        <v>1.2856463639764074E-2</v>
      </c>
      <c r="P4122" s="578">
        <v>1.33423439619203</v>
      </c>
      <c r="Q4122" s="578">
        <v>1042.3438498179064</v>
      </c>
      <c r="R4122" s="578">
        <v>0.11782634595874675</v>
      </c>
      <c r="S4122" s="578">
        <v>5.8207595022395198E-2</v>
      </c>
      <c r="T4122" s="578">
        <v>9.0034590587795959E-3</v>
      </c>
      <c r="U4122" s="578">
        <v>1.8120370284638401</v>
      </c>
      <c r="V4122" s="578">
        <v>1488.4047787984175</v>
      </c>
      <c r="W4122" s="578">
        <v>0.16125014135589724</v>
      </c>
      <c r="X4122" s="578">
        <v>7.2996449773199829E-2</v>
      </c>
      <c r="Y4122" s="578">
        <v>1.2856463639764074E-2</v>
      </c>
    </row>
    <row r="4123" spans="1:25" x14ac:dyDescent="0.3">
      <c r="A4123" s="61" t="s">
        <v>445</v>
      </c>
      <c r="B4123" s="61" t="s">
        <v>48</v>
      </c>
      <c r="C4123" s="61" t="s">
        <v>38</v>
      </c>
      <c r="D4123" s="36">
        <v>9</v>
      </c>
      <c r="E4123" s="36">
        <v>2030</v>
      </c>
      <c r="F4123" s="578">
        <v>1.2690943927512577</v>
      </c>
      <c r="G4123" s="578">
        <v>1009.4178911844859</v>
      </c>
      <c r="H4123" s="578">
        <v>0.10832631695059974</v>
      </c>
      <c r="I4123" s="578">
        <v>5.7625406712759251E-2</v>
      </c>
      <c r="J4123" s="578">
        <v>8.7191158090718056E-3</v>
      </c>
      <c r="K4123" s="578">
        <v>1.7482830682871824</v>
      </c>
      <c r="L4123" s="578">
        <v>1449.0856374104776</v>
      </c>
      <c r="M4123" s="578">
        <v>0.149742326078315</v>
      </c>
      <c r="N4123" s="578">
        <v>6.73712292918935E-2</v>
      </c>
      <c r="O4123" s="578">
        <v>1.2516878031116551E-2</v>
      </c>
      <c r="P4123" s="578">
        <v>1.26909444434174</v>
      </c>
      <c r="Q4123" s="578">
        <v>1009.4178911844859</v>
      </c>
      <c r="R4123" s="578">
        <v>0.1083263209341865</v>
      </c>
      <c r="S4123" s="578">
        <v>5.7625405665021348E-2</v>
      </c>
      <c r="T4123" s="578">
        <v>8.7191158672794648E-3</v>
      </c>
      <c r="U4123" s="578">
        <v>1.7482831719122827</v>
      </c>
      <c r="V4123" s="578">
        <v>1449.0856374104776</v>
      </c>
      <c r="W4123" s="578">
        <v>0.14974232497843248</v>
      </c>
      <c r="X4123" s="578">
        <v>6.7371219338383442E-2</v>
      </c>
      <c r="Y4123" s="578">
        <v>1.2516878031116551E-2</v>
      </c>
    </row>
    <row r="4124" spans="1:25" x14ac:dyDescent="0.3">
      <c r="A4124" s="61" t="s">
        <v>446</v>
      </c>
      <c r="B4124" s="61" t="s">
        <v>48</v>
      </c>
      <c r="C4124" s="61" t="s">
        <v>38</v>
      </c>
      <c r="D4124" s="36">
        <v>10</v>
      </c>
      <c r="E4124" s="36">
        <v>2030</v>
      </c>
      <c r="F4124" s="578">
        <v>1.2184275281006127</v>
      </c>
      <c r="G4124" s="578">
        <v>983.80470403035167</v>
      </c>
      <c r="H4124" s="578">
        <v>0.10093716365129965</v>
      </c>
      <c r="I4124" s="578">
        <v>5.7172536675352548E-2</v>
      </c>
      <c r="J4124" s="578">
        <v>8.4979294139581382E-3</v>
      </c>
      <c r="K4124" s="578">
        <v>1.6964142632771924</v>
      </c>
      <c r="L4124" s="578">
        <v>1417.50145467122</v>
      </c>
      <c r="M4124" s="578">
        <v>0.14085845949375597</v>
      </c>
      <c r="N4124" s="578">
        <v>6.2450827215798158E-2</v>
      </c>
      <c r="O4124" s="578">
        <v>1.2244119852160375E-2</v>
      </c>
      <c r="P4124" s="578">
        <v>1.2184275802852975</v>
      </c>
      <c r="Q4124" s="578">
        <v>983.80470403035167</v>
      </c>
      <c r="R4124" s="578">
        <v>0.10093716848920511</v>
      </c>
      <c r="S4124" s="578">
        <v>5.7172550295945222E-2</v>
      </c>
      <c r="T4124" s="578">
        <v>8.4979294139581382E-3</v>
      </c>
      <c r="U4124" s="578">
        <v>1.6964146282455901</v>
      </c>
      <c r="V4124" s="578">
        <v>1417.50145467122</v>
      </c>
      <c r="W4124" s="578">
        <v>0.14085845280593823</v>
      </c>
      <c r="X4124" s="578">
        <v>6.2450819881632896E-2</v>
      </c>
      <c r="Y4124" s="578">
        <v>1.2244119852160375E-2</v>
      </c>
    </row>
    <row r="4125" spans="1:25" x14ac:dyDescent="0.3">
      <c r="A4125" s="61" t="s">
        <v>447</v>
      </c>
      <c r="B4125" s="61" t="s">
        <v>48</v>
      </c>
      <c r="C4125" s="61" t="s">
        <v>38</v>
      </c>
      <c r="D4125" s="36">
        <v>11</v>
      </c>
      <c r="E4125" s="36">
        <v>2030</v>
      </c>
      <c r="F4125" s="578">
        <v>1.3806568677324873</v>
      </c>
      <c r="G4125" s="578">
        <v>1146.7026023864676</v>
      </c>
      <c r="H4125" s="578">
        <v>0.1136083773065665</v>
      </c>
      <c r="I4125" s="578">
        <v>5.1323592895641902E-2</v>
      </c>
      <c r="J4125" s="578">
        <v>9.9050134740536894E-3</v>
      </c>
      <c r="K4125" s="578">
        <v>1.6518787049834174</v>
      </c>
      <c r="L4125" s="578">
        <v>1393.2040049234975</v>
      </c>
      <c r="M4125" s="578">
        <v>0.13342482410371248</v>
      </c>
      <c r="N4125" s="578">
        <v>5.6896936274521651E-2</v>
      </c>
      <c r="O4125" s="578">
        <v>1.2034218651630549E-2</v>
      </c>
      <c r="P4125" s="578">
        <v>1.3806568162156752</v>
      </c>
      <c r="Q4125" s="578">
        <v>1146.7026023864676</v>
      </c>
      <c r="R4125" s="578">
        <v>0.11360837727139925</v>
      </c>
      <c r="S4125" s="578">
        <v>5.1323593943379799E-2</v>
      </c>
      <c r="T4125" s="578">
        <v>9.9050134206966622E-3</v>
      </c>
      <c r="U4125" s="578">
        <v>1.6518787048835224</v>
      </c>
      <c r="V4125" s="578">
        <v>1393.2040570576951</v>
      </c>
      <c r="W4125" s="578">
        <v>0.13342481768753026</v>
      </c>
      <c r="X4125" s="578">
        <v>5.6896928562006552E-2</v>
      </c>
      <c r="Y4125" s="578">
        <v>1.2034218651630549E-2</v>
      </c>
    </row>
    <row r="4126" spans="1:25" x14ac:dyDescent="0.3">
      <c r="A4126" s="61" t="s">
        <v>448</v>
      </c>
      <c r="B4126" s="61" t="s">
        <v>48</v>
      </c>
      <c r="C4126" s="61" t="s">
        <v>38</v>
      </c>
      <c r="D4126" s="36">
        <v>12</v>
      </c>
      <c r="E4126" s="36">
        <v>2030</v>
      </c>
      <c r="F4126" s="578">
        <v>1.51339292774673</v>
      </c>
      <c r="G4126" s="578">
        <v>1279.9810562133725</v>
      </c>
      <c r="H4126" s="578">
        <v>0.1239756614158975</v>
      </c>
      <c r="I4126" s="578">
        <v>4.6537899931233001E-2</v>
      </c>
      <c r="J4126" s="578">
        <v>1.105623111167605E-2</v>
      </c>
      <c r="K4126" s="578">
        <v>1.6139982349081901</v>
      </c>
      <c r="L4126" s="578">
        <v>1372.4770863850849</v>
      </c>
      <c r="M4126" s="578">
        <v>0.12733353204869924</v>
      </c>
      <c r="N4126" s="578">
        <v>5.2183697698637808E-2</v>
      </c>
      <c r="O4126" s="578">
        <v>1.1855188398233876E-2</v>
      </c>
      <c r="P4126" s="578">
        <v>1.5133927713159174</v>
      </c>
      <c r="Q4126" s="578">
        <v>1279.9810562133725</v>
      </c>
      <c r="R4126" s="578">
        <v>0.12397567425553725</v>
      </c>
      <c r="S4126" s="578">
        <v>4.6537899412214701E-2</v>
      </c>
      <c r="T4126" s="578">
        <v>1.105623111167605E-2</v>
      </c>
      <c r="U4126" s="578">
        <v>1.613998286999045</v>
      </c>
      <c r="V4126" s="578">
        <v>1372.4770863850849</v>
      </c>
      <c r="W4126" s="578">
        <v>0.12733352498616973</v>
      </c>
      <c r="X4126" s="578">
        <v>5.2183696127030957E-2</v>
      </c>
      <c r="Y4126" s="578">
        <v>1.1855188398233876E-2</v>
      </c>
    </row>
    <row r="4127" spans="1:25" x14ac:dyDescent="0.3">
      <c r="A4127" s="61" t="s">
        <v>449</v>
      </c>
      <c r="B4127" s="61" t="s">
        <v>48</v>
      </c>
      <c r="C4127" s="61" t="s">
        <v>38</v>
      </c>
      <c r="D4127" s="36">
        <v>13</v>
      </c>
      <c r="E4127" s="36">
        <v>2030</v>
      </c>
      <c r="F4127" s="578">
        <v>1.4848905656167475</v>
      </c>
      <c r="G4127" s="578">
        <v>1280.8259404500275</v>
      </c>
      <c r="H4127" s="578">
        <v>0.11896295123976075</v>
      </c>
      <c r="I4127" s="578">
        <v>4.2314801481552394E-2</v>
      </c>
      <c r="J4127" s="578">
        <v>1.106350819463835E-2</v>
      </c>
      <c r="K4127" s="578">
        <v>1.5759206061804076</v>
      </c>
      <c r="L4127" s="578">
        <v>1362.0803985595649</v>
      </c>
      <c r="M4127" s="578">
        <v>0.12127926271811326</v>
      </c>
      <c r="N4127" s="578">
        <v>4.8088803188875297E-2</v>
      </c>
      <c r="O4127" s="578">
        <v>1.1765328129210148E-2</v>
      </c>
      <c r="P4127" s="578">
        <v>1.4848905128898551</v>
      </c>
      <c r="Q4127" s="578">
        <v>1280.8259404500275</v>
      </c>
      <c r="R4127" s="578">
        <v>0.1189629547770885</v>
      </c>
      <c r="S4127" s="578">
        <v>4.2314800957683446E-2</v>
      </c>
      <c r="T4127" s="578">
        <v>1.106350819463835E-2</v>
      </c>
      <c r="U4127" s="578">
        <v>1.5759205539578274</v>
      </c>
      <c r="V4127" s="578">
        <v>1362.0803985595649</v>
      </c>
      <c r="W4127" s="578">
        <v>0.12127926070631126</v>
      </c>
      <c r="X4127" s="578">
        <v>4.8088802141137393E-2</v>
      </c>
      <c r="Y4127" s="578">
        <v>1.1765328129210148E-2</v>
      </c>
    </row>
    <row r="4128" spans="1:25" x14ac:dyDescent="0.3">
      <c r="A4128" s="61" t="s">
        <v>450</v>
      </c>
      <c r="B4128" s="61" t="s">
        <v>48</v>
      </c>
      <c r="C4128" s="61" t="s">
        <v>38</v>
      </c>
      <c r="D4128" s="36">
        <v>14</v>
      </c>
      <c r="E4128" s="36">
        <v>2030</v>
      </c>
      <c r="F4128" s="578">
        <v>1.5765280759113249</v>
      </c>
      <c r="G4128" s="578">
        <v>1370.6302611033075</v>
      </c>
      <c r="H4128" s="578">
        <v>0.11634479732795876</v>
      </c>
      <c r="I4128" s="578">
        <v>4.2421946699808623E-2</v>
      </c>
      <c r="J4128" s="578">
        <v>1.183928136015305E-2</v>
      </c>
      <c r="K4128" s="578">
        <v>1.660155730187395</v>
      </c>
      <c r="L4128" s="578">
        <v>1443.8177515665648</v>
      </c>
      <c r="M4128" s="578">
        <v>0.11857273786639126</v>
      </c>
      <c r="N4128" s="578">
        <v>4.7957079135812777E-2</v>
      </c>
      <c r="O4128" s="578">
        <v>1.2471420709819825E-2</v>
      </c>
      <c r="P4128" s="578">
        <v>1.5765279200801725</v>
      </c>
      <c r="Q4128" s="578">
        <v>1370.6302611033075</v>
      </c>
      <c r="R4128" s="578">
        <v>0.11634479953985</v>
      </c>
      <c r="S4128" s="578">
        <v>4.2421950429949576E-2</v>
      </c>
      <c r="T4128" s="578">
        <v>1.183928136015305E-2</v>
      </c>
      <c r="U4128" s="578">
        <v>1.6601557288243649</v>
      </c>
      <c r="V4128" s="578">
        <v>1443.817751566565</v>
      </c>
      <c r="W4128" s="578">
        <v>0.11857273062196275</v>
      </c>
      <c r="X4128" s="578">
        <v>4.7957070753909599E-2</v>
      </c>
      <c r="Y4128" s="578">
        <v>1.2471420709819825E-2</v>
      </c>
    </row>
    <row r="4129" spans="1:25" x14ac:dyDescent="0.3">
      <c r="A4129" s="61" t="s">
        <v>451</v>
      </c>
      <c r="B4129" s="61" t="s">
        <v>48</v>
      </c>
      <c r="C4129" s="61" t="s">
        <v>38</v>
      </c>
      <c r="D4129" s="36">
        <v>15</v>
      </c>
      <c r="E4129" s="36">
        <v>2030</v>
      </c>
      <c r="F4129" s="578">
        <v>1.66531926703343</v>
      </c>
      <c r="G4129" s="578">
        <v>1455.5108337402298</v>
      </c>
      <c r="H4129" s="578">
        <v>0.11432046260961148</v>
      </c>
      <c r="I4129" s="578">
        <v>4.2812481765091975E-2</v>
      </c>
      <c r="J4129" s="578">
        <v>1.2572536400208827E-2</v>
      </c>
      <c r="K4129" s="578">
        <v>1.7406377623249927</v>
      </c>
      <c r="L4129" s="578">
        <v>1520.2923851013152</v>
      </c>
      <c r="M4129" s="578">
        <v>0.1164862082744845</v>
      </c>
      <c r="N4129" s="578">
        <v>4.779163038862555E-2</v>
      </c>
      <c r="O4129" s="578">
        <v>1.3132057249701224E-2</v>
      </c>
      <c r="P4129" s="578">
        <v>1.6653193192514624</v>
      </c>
      <c r="Q4129" s="578">
        <v>1455.5108337402298</v>
      </c>
      <c r="R4129" s="578">
        <v>0.11432046386713951</v>
      </c>
      <c r="S4129" s="578">
        <v>4.2812483812061396E-2</v>
      </c>
      <c r="T4129" s="578">
        <v>1.2572536400208827E-2</v>
      </c>
      <c r="U4129" s="578">
        <v>1.7406377622207074</v>
      </c>
      <c r="V4129" s="578">
        <v>1520.2923857370974</v>
      </c>
      <c r="W4129" s="578">
        <v>0.116486202060817</v>
      </c>
      <c r="X4129" s="578">
        <v>4.7791623374602396E-2</v>
      </c>
      <c r="Y4129" s="578">
        <v>1.3132057249701224E-2</v>
      </c>
    </row>
    <row r="4130" spans="1:25" x14ac:dyDescent="0.3">
      <c r="A4130" s="580" t="s">
        <v>452</v>
      </c>
      <c r="B4130" s="580" t="s">
        <v>48</v>
      </c>
      <c r="C4130" s="580" t="s">
        <v>38</v>
      </c>
      <c r="D4130" s="581">
        <v>16</v>
      </c>
      <c r="E4130" s="581">
        <v>2030</v>
      </c>
      <c r="F4130" s="582">
        <v>1.7881580520621898</v>
      </c>
      <c r="G4130" s="582">
        <v>1554.4327189127575</v>
      </c>
      <c r="H4130" s="582">
        <v>0.11379038424153451</v>
      </c>
      <c r="I4130" s="582">
        <v>4.3961875907067779E-2</v>
      </c>
      <c r="J4130" s="582">
        <v>1.3427038696439275E-2</v>
      </c>
      <c r="K4130" s="582">
        <v>1.8524090684762351</v>
      </c>
      <c r="L4130" s="582">
        <v>1609.58509699503</v>
      </c>
      <c r="M4130" s="582">
        <v>0.11576392292045</v>
      </c>
      <c r="N4130" s="582">
        <v>4.8563585383817526E-2</v>
      </c>
      <c r="O4130" s="582">
        <v>1.39034208550583E-2</v>
      </c>
      <c r="P4130" s="582">
        <v>1.7881582085765275</v>
      </c>
      <c r="Q4130" s="582">
        <v>1554.4327189127575</v>
      </c>
      <c r="R4130" s="582">
        <v>0.1137903847265985</v>
      </c>
      <c r="S4130" s="582">
        <v>4.3961880262941073E-2</v>
      </c>
      <c r="T4130" s="582">
        <v>1.3427038696439275E-2</v>
      </c>
      <c r="U4130" s="582">
        <v>1.8524088075761576</v>
      </c>
      <c r="V4130" s="582">
        <v>1609.58509699503</v>
      </c>
      <c r="W4130" s="582">
        <v>0.11576391572695324</v>
      </c>
      <c r="X4130" s="582">
        <v>4.8563578520164151E-2</v>
      </c>
      <c r="Y4130" s="582">
        <v>1.39034208550583E-2</v>
      </c>
    </row>
    <row r="4131" spans="1:25" x14ac:dyDescent="0.3">
      <c r="A4131" s="61" t="s">
        <v>453</v>
      </c>
      <c r="B4131" s="61" t="s">
        <v>191</v>
      </c>
      <c r="C4131" s="61" t="s">
        <v>38</v>
      </c>
      <c r="D4131" s="36">
        <v>1</v>
      </c>
      <c r="E4131" s="36">
        <v>2012</v>
      </c>
      <c r="F4131" s="578">
        <v>22.994520590359798</v>
      </c>
      <c r="G4131" s="578">
        <v>6747.5057423909457</v>
      </c>
      <c r="H4131" s="578">
        <v>6.5415945018952026</v>
      </c>
      <c r="I4131" s="578">
        <v>0.17370953885135001</v>
      </c>
      <c r="J4131" s="578">
        <v>3.5724596527870675E-2</v>
      </c>
      <c r="K4131" s="578">
        <v>22.522101026917824</v>
      </c>
      <c r="L4131" s="578">
        <v>6586.5884119669572</v>
      </c>
      <c r="M4131" s="578">
        <v>6.4744503950544905</v>
      </c>
      <c r="N4131" s="578">
        <v>0.15413226571399699</v>
      </c>
      <c r="O4131" s="578">
        <v>3.4872617999402174E-2</v>
      </c>
      <c r="P4131" s="578">
        <v>22.994521106948852</v>
      </c>
      <c r="Q4131" s="578">
        <v>6747.5057423909457</v>
      </c>
      <c r="R4131" s="578">
        <v>6.5415949211455873</v>
      </c>
      <c r="S4131" s="578">
        <v>0.17370951290407249</v>
      </c>
      <c r="T4131" s="578">
        <v>3.5724595480132799E-2</v>
      </c>
      <c r="U4131" s="578">
        <v>22.522101026797774</v>
      </c>
      <c r="V4131" s="578">
        <v>6586.5883076985629</v>
      </c>
      <c r="W4131" s="578">
        <v>6.4744505976947631</v>
      </c>
      <c r="X4131" s="578">
        <v>0.15413226571399699</v>
      </c>
      <c r="Y4131" s="578">
        <v>3.4872617475533219E-2</v>
      </c>
    </row>
    <row r="4132" spans="1:25" x14ac:dyDescent="0.3">
      <c r="A4132" s="61" t="s">
        <v>454</v>
      </c>
      <c r="B4132" s="61" t="s">
        <v>191</v>
      </c>
      <c r="C4132" s="61" t="s">
        <v>38</v>
      </c>
      <c r="D4132" s="36">
        <v>2</v>
      </c>
      <c r="E4132" s="36">
        <v>2012</v>
      </c>
      <c r="F4132" s="578">
        <v>14.26817076436625</v>
      </c>
      <c r="G4132" s="578">
        <v>3965.0637791951449</v>
      </c>
      <c r="H4132" s="578">
        <v>3.8567654681391952</v>
      </c>
      <c r="I4132" s="578">
        <v>0.10074788957505575</v>
      </c>
      <c r="J4132" s="578">
        <v>2.0992987187734426E-2</v>
      </c>
      <c r="K4132" s="578">
        <v>14.5531700134897</v>
      </c>
      <c r="L4132" s="578">
        <v>3928.2386423746725</v>
      </c>
      <c r="M4132" s="578">
        <v>4.0280474723549524</v>
      </c>
      <c r="N4132" s="578">
        <v>8.0711155627492745E-2</v>
      </c>
      <c r="O4132" s="578">
        <v>2.0798031551142501E-2</v>
      </c>
      <c r="P4132" s="578">
        <v>14.268170764376549</v>
      </c>
      <c r="Q4132" s="578">
        <v>3965.0637791951449</v>
      </c>
      <c r="R4132" s="578">
        <v>3.8567653674981499</v>
      </c>
      <c r="S4132" s="578">
        <v>0.10074788836178974</v>
      </c>
      <c r="T4132" s="578">
        <v>2.09929877019021E-2</v>
      </c>
      <c r="U4132" s="578">
        <v>14.553161147324575</v>
      </c>
      <c r="V4132" s="578">
        <v>3928.2386423746725</v>
      </c>
      <c r="W4132" s="578">
        <v>4.0280474733638822</v>
      </c>
      <c r="X4132" s="578">
        <v>8.0711145955016605E-2</v>
      </c>
      <c r="Y4132" s="578">
        <v>2.0798032075011449E-2</v>
      </c>
    </row>
    <row r="4133" spans="1:25" x14ac:dyDescent="0.3">
      <c r="A4133" s="61" t="s">
        <v>455</v>
      </c>
      <c r="B4133" s="61" t="s">
        <v>191</v>
      </c>
      <c r="C4133" s="61" t="s">
        <v>38</v>
      </c>
      <c r="D4133" s="36">
        <v>3</v>
      </c>
      <c r="E4133" s="36">
        <v>2012</v>
      </c>
      <c r="F4133" s="578">
        <v>7.7670252193659772</v>
      </c>
      <c r="G4133" s="578">
        <v>2100.9777615865023</v>
      </c>
      <c r="H4133" s="578">
        <v>2.0401895850081875</v>
      </c>
      <c r="I4133" s="578">
        <v>4.5526846791593273E-2</v>
      </c>
      <c r="J4133" s="578">
        <v>1.1123614477886149E-2</v>
      </c>
      <c r="K4133" s="578">
        <v>10.961438881490048</v>
      </c>
      <c r="L4133" s="578">
        <v>2744.0232531229603</v>
      </c>
      <c r="M4133" s="578">
        <v>2.7483255490660601</v>
      </c>
      <c r="N4133" s="578">
        <v>4.7753214515978429E-2</v>
      </c>
      <c r="O4133" s="578">
        <v>1.4528185429905175E-2</v>
      </c>
      <c r="P4133" s="578">
        <v>7.767024750016537</v>
      </c>
      <c r="Q4133" s="578">
        <v>2100.9777094523074</v>
      </c>
      <c r="R4133" s="578">
        <v>2.0401895855320547</v>
      </c>
      <c r="S4133" s="578">
        <v>4.5526848335915276E-2</v>
      </c>
      <c r="T4133" s="578">
        <v>1.1123613434998875E-2</v>
      </c>
      <c r="U4133" s="578">
        <v>10.961438881484899</v>
      </c>
      <c r="V4133" s="578">
        <v>2744.0233052571552</v>
      </c>
      <c r="W4133" s="578">
        <v>2.7483257576823177</v>
      </c>
      <c r="X4133" s="578">
        <v>4.7753219733446352E-2</v>
      </c>
      <c r="Y4133" s="578">
        <v>1.4528185429905175E-2</v>
      </c>
    </row>
    <row r="4134" spans="1:25" x14ac:dyDescent="0.3">
      <c r="A4134" s="61" t="s">
        <v>456</v>
      </c>
      <c r="B4134" s="61" t="s">
        <v>191</v>
      </c>
      <c r="C4134" s="61" t="s">
        <v>38</v>
      </c>
      <c r="D4134" s="36">
        <v>4</v>
      </c>
      <c r="E4134" s="36">
        <v>2012</v>
      </c>
      <c r="F4134" s="578">
        <v>3.8576853344566144</v>
      </c>
      <c r="G4134" s="578">
        <v>1128.3719851175924</v>
      </c>
      <c r="H4134" s="578">
        <v>1.1063130777959749</v>
      </c>
      <c r="I4134" s="578">
        <v>3.0083055402656076E-2</v>
      </c>
      <c r="J4134" s="578">
        <v>5.9741472117214728E-3</v>
      </c>
      <c r="K4134" s="578">
        <v>9.5442809642990998</v>
      </c>
      <c r="L4134" s="578">
        <v>2308.8538411458303</v>
      </c>
      <c r="M4134" s="578">
        <v>2.2361326380632773</v>
      </c>
      <c r="N4134" s="578">
        <v>3.7846070320483649E-2</v>
      </c>
      <c r="O4134" s="578">
        <v>1.222420425619925E-2</v>
      </c>
      <c r="P4134" s="578">
        <v>3.8576856399304198</v>
      </c>
      <c r="Q4134" s="578">
        <v>1128.3719851175924</v>
      </c>
      <c r="R4134" s="578">
        <v>1.1063130788340101</v>
      </c>
      <c r="S4134" s="578">
        <v>3.0083056472828152E-2</v>
      </c>
      <c r="T4134" s="578">
        <v>5.9741472117214728E-3</v>
      </c>
      <c r="U4134" s="578">
        <v>9.5442806364735553</v>
      </c>
      <c r="V4134" s="578">
        <v>2308.8538411458303</v>
      </c>
      <c r="W4134" s="578">
        <v>2.2361326406826199</v>
      </c>
      <c r="X4134" s="578">
        <v>3.7846067680523704E-2</v>
      </c>
      <c r="Y4134" s="578">
        <v>1.2224204780068174E-2</v>
      </c>
    </row>
    <row r="4135" spans="1:25" x14ac:dyDescent="0.3">
      <c r="A4135" s="61" t="s">
        <v>457</v>
      </c>
      <c r="B4135" s="61" t="s">
        <v>191</v>
      </c>
      <c r="C4135" s="61" t="s">
        <v>38</v>
      </c>
      <c r="D4135" s="36">
        <v>5</v>
      </c>
      <c r="E4135" s="36">
        <v>2012</v>
      </c>
      <c r="F4135" s="578">
        <v>4.3923752117407204</v>
      </c>
      <c r="G4135" s="578">
        <v>1167.9249903360951</v>
      </c>
      <c r="H4135" s="578">
        <v>1.1248344175643625</v>
      </c>
      <c r="I4135" s="578">
        <v>3.2430428402524997E-2</v>
      </c>
      <c r="J4135" s="578">
        <v>6.1835712112951998E-3</v>
      </c>
      <c r="K4135" s="578">
        <v>8.644506677607291</v>
      </c>
      <c r="L4135" s="578">
        <v>2065.7172978719</v>
      </c>
      <c r="M4135" s="578">
        <v>1.932423934980755</v>
      </c>
      <c r="N4135" s="578">
        <v>3.5161597569034073E-2</v>
      </c>
      <c r="O4135" s="578">
        <v>1.0936920928846376E-2</v>
      </c>
      <c r="P4135" s="578">
        <v>4.3923752117407249</v>
      </c>
      <c r="Q4135" s="578">
        <v>1167.9249903360951</v>
      </c>
      <c r="R4135" s="578">
        <v>1.1248344165263227</v>
      </c>
      <c r="S4135" s="578">
        <v>3.2430429999900853E-2</v>
      </c>
      <c r="T4135" s="578">
        <v>6.1835712137205175E-3</v>
      </c>
      <c r="U4135" s="578">
        <v>8.6445067272884408</v>
      </c>
      <c r="V4135" s="578">
        <v>2065.7172978719</v>
      </c>
      <c r="W4135" s="578">
        <v>1.9324229461490123</v>
      </c>
      <c r="X4135" s="578">
        <v>3.5161597096703148E-2</v>
      </c>
      <c r="Y4135" s="578">
        <v>1.0936920928846376E-2</v>
      </c>
    </row>
    <row r="4136" spans="1:25" x14ac:dyDescent="0.3">
      <c r="A4136" s="61" t="s">
        <v>458</v>
      </c>
      <c r="B4136" s="61" t="s">
        <v>191</v>
      </c>
      <c r="C4136" s="61" t="s">
        <v>38</v>
      </c>
      <c r="D4136" s="36">
        <v>6</v>
      </c>
      <c r="E4136" s="36">
        <v>2012</v>
      </c>
      <c r="F4136" s="578">
        <v>4.7131972590577753</v>
      </c>
      <c r="G4136" s="578">
        <v>1191.6620953877725</v>
      </c>
      <c r="H4136" s="578">
        <v>1.1359396772459074</v>
      </c>
      <c r="I4136" s="578">
        <v>3.3838793111499343E-2</v>
      </c>
      <c r="J4136" s="578">
        <v>6.3092395333417955E-3</v>
      </c>
      <c r="K4136" s="578">
        <v>7.9279072580253898</v>
      </c>
      <c r="L4136" s="578">
        <v>1886.5684903462673</v>
      </c>
      <c r="M4136" s="578">
        <v>1.68817361444234</v>
      </c>
      <c r="N4136" s="578">
        <v>3.2613636297961976E-2</v>
      </c>
      <c r="O4136" s="578">
        <v>9.988417722828033E-3</v>
      </c>
      <c r="P4136" s="578">
        <v>4.7131973112118422</v>
      </c>
      <c r="Q4136" s="578">
        <v>1191.6620953877725</v>
      </c>
      <c r="R4136" s="578">
        <v>1.13594004232436</v>
      </c>
      <c r="S4136" s="578">
        <v>3.3838791539892499E-2</v>
      </c>
      <c r="T4136" s="578">
        <v>6.30923942662775E-3</v>
      </c>
      <c r="U4136" s="578">
        <v>7.9279074665798026</v>
      </c>
      <c r="V4136" s="578">
        <v>1886.5684382120701</v>
      </c>
      <c r="W4136" s="578">
        <v>1.688173613394605</v>
      </c>
      <c r="X4136" s="578">
        <v>3.2613636370115225E-2</v>
      </c>
      <c r="Y4136" s="578">
        <v>9.988417150452707E-3</v>
      </c>
    </row>
    <row r="4137" spans="1:25" x14ac:dyDescent="0.3">
      <c r="A4137" s="61" t="s">
        <v>459</v>
      </c>
      <c r="B4137" s="61" t="s">
        <v>191</v>
      </c>
      <c r="C4137" s="61" t="s">
        <v>38</v>
      </c>
      <c r="D4137" s="36">
        <v>7</v>
      </c>
      <c r="E4137" s="36">
        <v>2012</v>
      </c>
      <c r="F4137" s="578">
        <v>4.9270669442339496</v>
      </c>
      <c r="G4137" s="578">
        <v>1207.4851977030376</v>
      </c>
      <c r="H4137" s="578">
        <v>1.1433554412797</v>
      </c>
      <c r="I4137" s="578">
        <v>3.4777674273755055E-2</v>
      </c>
      <c r="J4137" s="578">
        <v>6.3930174267928372E-3</v>
      </c>
      <c r="K4137" s="578">
        <v>7.93051386578008</v>
      </c>
      <c r="L4137" s="578">
        <v>1853.0058873494427</v>
      </c>
      <c r="M4137" s="578">
        <v>1.5968031752854499</v>
      </c>
      <c r="N4137" s="578">
        <v>4.5344162711292726E-2</v>
      </c>
      <c r="O4137" s="578">
        <v>9.8107218655059045E-3</v>
      </c>
      <c r="P4137" s="578">
        <v>4.9270668920798872</v>
      </c>
      <c r="Q4137" s="578">
        <v>1207.4851977030376</v>
      </c>
      <c r="R4137" s="578">
        <v>1.1433554412797049</v>
      </c>
      <c r="S4137" s="578">
        <v>3.4777677401052601E-2</v>
      </c>
      <c r="T4137" s="578">
        <v>6.3930174777245405E-3</v>
      </c>
      <c r="U4137" s="578">
        <v>7.9305130834691173</v>
      </c>
      <c r="V4137" s="578">
        <v>1853.0058352152475</v>
      </c>
      <c r="W4137" s="578">
        <v>1.5968031752854499</v>
      </c>
      <c r="X4137" s="578">
        <v>4.5344156927512744E-2</v>
      </c>
      <c r="Y4137" s="578">
        <v>9.8107218121488843E-3</v>
      </c>
    </row>
    <row r="4138" spans="1:25" x14ac:dyDescent="0.3">
      <c r="A4138" s="61" t="s">
        <v>460</v>
      </c>
      <c r="B4138" s="61" t="s">
        <v>191</v>
      </c>
      <c r="C4138" s="61" t="s">
        <v>38</v>
      </c>
      <c r="D4138" s="36">
        <v>8</v>
      </c>
      <c r="E4138" s="36">
        <v>2012</v>
      </c>
      <c r="F4138" s="578">
        <v>4.6107844186626599</v>
      </c>
      <c r="G4138" s="578">
        <v>1127.4715461730898</v>
      </c>
      <c r="H4138" s="578">
        <v>1.0415594838559601</v>
      </c>
      <c r="I4138" s="578">
        <v>3.0287300545448148E-2</v>
      </c>
      <c r="J4138" s="578">
        <v>5.9693820585380248E-3</v>
      </c>
      <c r="K4138" s="578">
        <v>6.8553014966601005</v>
      </c>
      <c r="L4138" s="578">
        <v>1556.3759485880501</v>
      </c>
      <c r="M4138" s="578">
        <v>1.2380529604852175</v>
      </c>
      <c r="N4138" s="578">
        <v>4.9177284364304741E-2</v>
      </c>
      <c r="O4138" s="578">
        <v>8.240209737171723E-3</v>
      </c>
      <c r="P4138" s="578">
        <v>4.6107844708167223</v>
      </c>
      <c r="Q4138" s="578">
        <v>1127.4715461730898</v>
      </c>
      <c r="R4138" s="578">
        <v>1.0415594838559601</v>
      </c>
      <c r="S4138" s="578">
        <v>3.0287302617807627E-2</v>
      </c>
      <c r="T4138" s="578">
        <v>5.9693820076063223E-3</v>
      </c>
      <c r="U4138" s="578">
        <v>6.8553004535788125</v>
      </c>
      <c r="V4138" s="578">
        <v>1556.3759485880501</v>
      </c>
      <c r="W4138" s="578">
        <v>1.2380527518689575</v>
      </c>
      <c r="X4138" s="578">
        <v>4.9177278041800748E-2</v>
      </c>
      <c r="Y4138" s="578">
        <v>8.2402098972427923E-3</v>
      </c>
    </row>
    <row r="4139" spans="1:25" x14ac:dyDescent="0.3">
      <c r="A4139" s="61" t="s">
        <v>461</v>
      </c>
      <c r="B4139" s="61" t="s">
        <v>191</v>
      </c>
      <c r="C4139" s="61" t="s">
        <v>38</v>
      </c>
      <c r="D4139" s="36">
        <v>9</v>
      </c>
      <c r="E4139" s="36">
        <v>2012</v>
      </c>
      <c r="F4139" s="578">
        <v>4.3735944999740797</v>
      </c>
      <c r="G4139" s="578">
        <v>1067.4618174234975</v>
      </c>
      <c r="H4139" s="578">
        <v>0.96521825777987569</v>
      </c>
      <c r="I4139" s="578">
        <v>2.6919648793409499E-2</v>
      </c>
      <c r="J4139" s="578">
        <v>5.6516727660588578E-3</v>
      </c>
      <c r="K4139" s="578">
        <v>6.7969242501130775</v>
      </c>
      <c r="L4139" s="578">
        <v>1508.425047556555</v>
      </c>
      <c r="M4139" s="578">
        <v>1.1049553422344576</v>
      </c>
      <c r="N4139" s="578">
        <v>6.2454968519887126E-2</v>
      </c>
      <c r="O4139" s="578">
        <v>7.9863371768927448E-3</v>
      </c>
      <c r="P4139" s="578">
        <v>4.3735945993151546</v>
      </c>
      <c r="Q4139" s="578">
        <v>1067.4618695576951</v>
      </c>
      <c r="R4139" s="578">
        <v>0.96521818358451095</v>
      </c>
      <c r="S4139" s="578">
        <v>2.6919648793409499E-2</v>
      </c>
      <c r="T4139" s="578">
        <v>5.6516727684841773E-3</v>
      </c>
      <c r="U4139" s="578">
        <v>6.7969242501130749</v>
      </c>
      <c r="V4139" s="578">
        <v>1508.4251518249448</v>
      </c>
      <c r="W4139" s="578">
        <v>1.1049553334111475</v>
      </c>
      <c r="X4139" s="578">
        <v>6.2454964388962204E-2</v>
      </c>
      <c r="Y4139" s="578">
        <v>7.9863372302497702E-3</v>
      </c>
    </row>
    <row r="4140" spans="1:25" x14ac:dyDescent="0.3">
      <c r="A4140" s="61" t="s">
        <v>462</v>
      </c>
      <c r="B4140" s="61" t="s">
        <v>191</v>
      </c>
      <c r="C4140" s="61" t="s">
        <v>38</v>
      </c>
      <c r="D4140" s="36">
        <v>10</v>
      </c>
      <c r="E4140" s="36">
        <v>2012</v>
      </c>
      <c r="F4140" s="578">
        <v>4.1891054669376828</v>
      </c>
      <c r="G4140" s="578">
        <v>1020.7881380716923</v>
      </c>
      <c r="H4140" s="578">
        <v>0.90583713632076923</v>
      </c>
      <c r="I4140" s="578">
        <v>2.4300259334268E-2</v>
      </c>
      <c r="J4140" s="578">
        <v>5.4045548652841974E-3</v>
      </c>
      <c r="K4140" s="578">
        <v>6.7477789697295476</v>
      </c>
      <c r="L4140" s="578">
        <v>1468.3014539082826</v>
      </c>
      <c r="M4140" s="578">
        <v>0.99572113218406777</v>
      </c>
      <c r="N4140" s="578">
        <v>7.2351628346041197E-2</v>
      </c>
      <c r="O4140" s="578">
        <v>7.7739159532939023E-3</v>
      </c>
      <c r="P4140" s="578">
        <v>4.1891055712719591</v>
      </c>
      <c r="Q4140" s="578">
        <v>1020.7881380716923</v>
      </c>
      <c r="R4140" s="578">
        <v>0.90583714687575878</v>
      </c>
      <c r="S4140" s="578">
        <v>2.4300259344575602E-2</v>
      </c>
      <c r="T4140" s="578">
        <v>5.4045549162159024E-3</v>
      </c>
      <c r="U4140" s="578">
        <v>6.7477781874185849</v>
      </c>
      <c r="V4140" s="578">
        <v>1468.3014539082826</v>
      </c>
      <c r="W4140" s="578">
        <v>0.99572104246665971</v>
      </c>
      <c r="X4140" s="578">
        <v>7.23516261908419E-2</v>
      </c>
      <c r="Y4140" s="578">
        <v>7.7739160624332674E-3</v>
      </c>
    </row>
    <row r="4141" spans="1:25" x14ac:dyDescent="0.3">
      <c r="A4141" s="61" t="s">
        <v>463</v>
      </c>
      <c r="B4141" s="61" t="s">
        <v>191</v>
      </c>
      <c r="C4141" s="61" t="s">
        <v>38</v>
      </c>
      <c r="D4141" s="36">
        <v>11</v>
      </c>
      <c r="E4141" s="36">
        <v>2012</v>
      </c>
      <c r="F4141" s="578">
        <v>5.292031409364423</v>
      </c>
      <c r="G4141" s="578">
        <v>1163.2536493937125</v>
      </c>
      <c r="H4141" s="578">
        <v>0.78316249481091815</v>
      </c>
      <c r="I4141" s="578">
        <v>4.8331566807064449E-2</v>
      </c>
      <c r="J4141" s="578">
        <v>6.1588381334634779E-3</v>
      </c>
      <c r="K4141" s="578">
        <v>6.7133598229265701</v>
      </c>
      <c r="L4141" s="578">
        <v>1430.2720807393325</v>
      </c>
      <c r="M4141" s="578">
        <v>0.89437818278868941</v>
      </c>
      <c r="N4141" s="578">
        <v>8.1308824831163862E-2</v>
      </c>
      <c r="O4141" s="578">
        <v>7.5725658243754827E-3</v>
      </c>
      <c r="P4141" s="578">
        <v>5.2920314615184871</v>
      </c>
      <c r="Q4141" s="578">
        <v>1163.2536493937125</v>
      </c>
      <c r="R4141" s="578">
        <v>0.78316248901440544</v>
      </c>
      <c r="S4141" s="578">
        <v>4.8331565733557548E-2</v>
      </c>
      <c r="T4141" s="578">
        <v>6.1588382377522023E-3</v>
      </c>
      <c r="U4141" s="578">
        <v>6.7133602923131477</v>
      </c>
      <c r="V4141" s="578">
        <v>1430.2720807393325</v>
      </c>
      <c r="W4141" s="578">
        <v>0.89437819334367852</v>
      </c>
      <c r="X4141" s="578">
        <v>8.1308828173556905E-2</v>
      </c>
      <c r="Y4141" s="578">
        <v>7.5725658777325055E-3</v>
      </c>
    </row>
    <row r="4142" spans="1:25" x14ac:dyDescent="0.3">
      <c r="A4142" s="61" t="s">
        <v>464</v>
      </c>
      <c r="B4142" s="61" t="s">
        <v>191</v>
      </c>
      <c r="C4142" s="61" t="s">
        <v>38</v>
      </c>
      <c r="D4142" s="36">
        <v>12</v>
      </c>
      <c r="E4142" s="36">
        <v>2012</v>
      </c>
      <c r="F4142" s="578">
        <v>6.1944183910090924</v>
      </c>
      <c r="G4142" s="578">
        <v>1279.8238538106225</v>
      </c>
      <c r="H4142" s="578">
        <v>0.68279552047412451</v>
      </c>
      <c r="I4142" s="578">
        <v>6.7993520163933355E-2</v>
      </c>
      <c r="J4142" s="578">
        <v>6.7760125918236193E-3</v>
      </c>
      <c r="K4142" s="578">
        <v>6.6831252819101747</v>
      </c>
      <c r="L4142" s="578">
        <v>1398.2368609110449</v>
      </c>
      <c r="M4142" s="578">
        <v>0.81049651621530416</v>
      </c>
      <c r="N4142" s="578">
        <v>8.8582289746530721E-2</v>
      </c>
      <c r="O4142" s="578">
        <v>7.4029542205001474E-3</v>
      </c>
      <c r="P4142" s="578">
        <v>6.1944188082416058</v>
      </c>
      <c r="Q4142" s="578">
        <v>1279.8238538106225</v>
      </c>
      <c r="R4142" s="578">
        <v>0.68279552596504778</v>
      </c>
      <c r="S4142" s="578">
        <v>6.7993516505945678E-2</v>
      </c>
      <c r="T4142" s="578">
        <v>6.7760125918236193E-3</v>
      </c>
      <c r="U4142" s="578">
        <v>6.6831242909829571</v>
      </c>
      <c r="V4142" s="578">
        <v>1398.2368609110449</v>
      </c>
      <c r="W4142" s="578">
        <v>0.81049650566031484</v>
      </c>
      <c r="X4142" s="578">
        <v>8.8582284088867355E-2</v>
      </c>
      <c r="Y4142" s="578">
        <v>7.4029542738571694E-3</v>
      </c>
    </row>
    <row r="4143" spans="1:25" x14ac:dyDescent="0.3">
      <c r="A4143" s="61" t="s">
        <v>465</v>
      </c>
      <c r="B4143" s="61" t="s">
        <v>191</v>
      </c>
      <c r="C4143" s="61" t="s">
        <v>38</v>
      </c>
      <c r="D4143" s="36">
        <v>13</v>
      </c>
      <c r="E4143" s="36">
        <v>2012</v>
      </c>
      <c r="F4143" s="578">
        <v>6.1323621838458404</v>
      </c>
      <c r="G4143" s="578">
        <v>1253.3316739400175</v>
      </c>
      <c r="H4143" s="578">
        <v>0.62379514332375574</v>
      </c>
      <c r="I4143" s="578">
        <v>6.9234677176912798E-2</v>
      </c>
      <c r="J4143" s="578">
        <v>6.6357503916757744E-3</v>
      </c>
      <c r="K4143" s="578">
        <v>6.551133697794282</v>
      </c>
      <c r="L4143" s="578">
        <v>1360.2620824177975</v>
      </c>
      <c r="M4143" s="578">
        <v>0.74993536629578172</v>
      </c>
      <c r="N4143" s="578">
        <v>8.9191188641355695E-2</v>
      </c>
      <c r="O4143" s="578">
        <v>7.2019028690798771E-3</v>
      </c>
      <c r="P4143" s="578">
        <v>6.1323622881591255</v>
      </c>
      <c r="Q4143" s="578">
        <v>1253.3316739400175</v>
      </c>
      <c r="R4143" s="578">
        <v>0.6237951223059397</v>
      </c>
      <c r="S4143" s="578">
        <v>6.9234674721580278E-2</v>
      </c>
      <c r="T4143" s="578">
        <v>6.63575049838982E-3</v>
      </c>
      <c r="U4143" s="578">
        <v>6.5511338021024077</v>
      </c>
      <c r="V4143" s="578">
        <v>1360.2620824177975</v>
      </c>
      <c r="W4143" s="578">
        <v>0.749935392843326</v>
      </c>
      <c r="X4143" s="578">
        <v>8.9191188302417318E-2</v>
      </c>
      <c r="Y4143" s="578">
        <v>7.2019028157228552E-3</v>
      </c>
    </row>
    <row r="4144" spans="1:25" x14ac:dyDescent="0.3">
      <c r="A4144" s="61" t="s">
        <v>466</v>
      </c>
      <c r="B4144" s="61" t="s">
        <v>191</v>
      </c>
      <c r="C4144" s="61" t="s">
        <v>38</v>
      </c>
      <c r="D4144" s="36">
        <v>14</v>
      </c>
      <c r="E4144" s="36">
        <v>2012</v>
      </c>
      <c r="F4144" s="578">
        <v>6.3979255427257122</v>
      </c>
      <c r="G4144" s="578">
        <v>1316.2245839436798</v>
      </c>
      <c r="H4144" s="578">
        <v>0.65824340775240331</v>
      </c>
      <c r="I4144" s="578">
        <v>6.8049265810259357E-2</v>
      </c>
      <c r="J4144" s="578">
        <v>6.9687431459897146E-3</v>
      </c>
      <c r="K4144" s="578">
        <v>6.7787520785692896</v>
      </c>
      <c r="L4144" s="578">
        <v>1413.5797907511351</v>
      </c>
      <c r="M4144" s="578">
        <v>0.77302002223829402</v>
      </c>
      <c r="N4144" s="578">
        <v>8.7990444482177993E-2</v>
      </c>
      <c r="O4144" s="578">
        <v>7.4841813232827273E-3</v>
      </c>
      <c r="P4144" s="578">
        <v>6.3979256470338406</v>
      </c>
      <c r="Q4144" s="578">
        <v>1316.2245318094847</v>
      </c>
      <c r="R4144" s="578">
        <v>0.65824340779605905</v>
      </c>
      <c r="S4144" s="578">
        <v>6.8049263176969008E-2</v>
      </c>
      <c r="T4144" s="578">
        <v>6.9687430950580121E-3</v>
      </c>
      <c r="U4144" s="578">
        <v>6.7787520264100696</v>
      </c>
      <c r="V4144" s="578">
        <v>1413.5797907511351</v>
      </c>
      <c r="W4144" s="578">
        <v>0.77302005390326123</v>
      </c>
      <c r="X4144" s="578">
        <v>8.7990446316628793E-2</v>
      </c>
      <c r="Y4144" s="578">
        <v>7.4841813766397492E-3</v>
      </c>
    </row>
    <row r="4145" spans="1:25" x14ac:dyDescent="0.3">
      <c r="A4145" s="61" t="s">
        <v>467</v>
      </c>
      <c r="B4145" s="61" t="s">
        <v>191</v>
      </c>
      <c r="C4145" s="61" t="s">
        <v>38</v>
      </c>
      <c r="D4145" s="36">
        <v>15</v>
      </c>
      <c r="E4145" s="36">
        <v>2012</v>
      </c>
      <c r="F4145" s="578">
        <v>6.6565344527558983</v>
      </c>
      <c r="G4145" s="578">
        <v>1377.82105636596</v>
      </c>
      <c r="H4145" s="578">
        <v>0.69442233797841801</v>
      </c>
      <c r="I4145" s="578">
        <v>6.6951131309603312E-2</v>
      </c>
      <c r="J4145" s="578">
        <v>7.2948642021704747E-3</v>
      </c>
      <c r="K4145" s="578">
        <v>6.9984453927845554</v>
      </c>
      <c r="L4145" s="578">
        <v>1464.42041778564</v>
      </c>
      <c r="M4145" s="578">
        <v>0.79498730599880152</v>
      </c>
      <c r="N4145" s="578">
        <v>8.5072724476049147E-2</v>
      </c>
      <c r="O4145" s="578">
        <v>7.7533624717034347E-3</v>
      </c>
      <c r="P4145" s="578">
        <v>6.6565346613668472</v>
      </c>
      <c r="Q4145" s="578">
        <v>1377.82105636596</v>
      </c>
      <c r="R4145" s="578">
        <v>0.69442235406313546</v>
      </c>
      <c r="S4145" s="578">
        <v>6.6951131852874796E-2</v>
      </c>
      <c r="T4145" s="578">
        <v>7.2948640445247249E-3</v>
      </c>
      <c r="U4145" s="578">
        <v>6.9984447668687872</v>
      </c>
      <c r="V4145" s="578">
        <v>1464.42041778564</v>
      </c>
      <c r="W4145" s="578">
        <v>0.79498734294126372</v>
      </c>
      <c r="X4145" s="578">
        <v>8.5072720261753845E-2</v>
      </c>
      <c r="Y4145" s="578">
        <v>7.75336230678173E-3</v>
      </c>
    </row>
    <row r="4146" spans="1:25" x14ac:dyDescent="0.3">
      <c r="A4146" s="580" t="s">
        <v>468</v>
      </c>
      <c r="B4146" s="580" t="s">
        <v>191</v>
      </c>
      <c r="C4146" s="580" t="s">
        <v>38</v>
      </c>
      <c r="D4146" s="581">
        <v>16</v>
      </c>
      <c r="E4146" s="581">
        <v>2012</v>
      </c>
      <c r="F4146" s="582">
        <v>7.0392828460317078</v>
      </c>
      <c r="G4146" s="582">
        <v>1463.4167811075827</v>
      </c>
      <c r="H4146" s="582">
        <v>0.7429573441137709</v>
      </c>
      <c r="I4146" s="582">
        <v>6.6751042622551382E-2</v>
      </c>
      <c r="J4146" s="582">
        <v>7.7480471421343521E-3</v>
      </c>
      <c r="K4146" s="582">
        <v>7.3329200724547228</v>
      </c>
      <c r="L4146" s="582">
        <v>1538.4043356577499</v>
      </c>
      <c r="M4146" s="582">
        <v>0.83180367977668823</v>
      </c>
      <c r="N4146" s="582">
        <v>8.3958273500381098E-2</v>
      </c>
      <c r="O4146" s="582">
        <v>8.1450750294607098E-3</v>
      </c>
      <c r="P4146" s="582">
        <v>7.0392831589560929</v>
      </c>
      <c r="Q4146" s="582">
        <v>1463.4168853759752</v>
      </c>
      <c r="R4146" s="582">
        <v>0.7429573552896418</v>
      </c>
      <c r="S4146" s="582">
        <v>6.6751046751354154E-2</v>
      </c>
      <c r="T4146" s="582">
        <v>7.7480471421343521E-3</v>
      </c>
      <c r="U4146" s="582">
        <v>7.3329192379896977</v>
      </c>
      <c r="V4146" s="582">
        <v>1538.4042841593348</v>
      </c>
      <c r="W4146" s="582">
        <v>0.83180358291428957</v>
      </c>
      <c r="X4146" s="582">
        <v>8.3958270321090767E-2</v>
      </c>
      <c r="Y4146" s="582">
        <v>8.1450750294607098E-3</v>
      </c>
    </row>
    <row r="4147" spans="1:25" x14ac:dyDescent="0.3">
      <c r="A4147" s="61" t="s">
        <v>469</v>
      </c>
      <c r="B4147" s="61" t="s">
        <v>191</v>
      </c>
      <c r="C4147" s="61" t="s">
        <v>38</v>
      </c>
      <c r="D4147" s="36">
        <v>1</v>
      </c>
      <c r="E4147" s="36">
        <v>2020</v>
      </c>
      <c r="F4147" s="578">
        <v>12.233837524778176</v>
      </c>
      <c r="G4147" s="578">
        <v>6528.3222147623646</v>
      </c>
      <c r="H4147" s="578">
        <v>3.1638183780014502</v>
      </c>
      <c r="I4147" s="578">
        <v>9.8820593221716962E-2</v>
      </c>
      <c r="J4147" s="578">
        <v>3.4564144191487352E-2</v>
      </c>
      <c r="K4147" s="578">
        <v>11.906976123660501</v>
      </c>
      <c r="L4147" s="578">
        <v>6368.8144022623646</v>
      </c>
      <c r="M4147" s="578">
        <v>3.1362286352862849</v>
      </c>
      <c r="N4147" s="578">
        <v>8.800367296771576E-2</v>
      </c>
      <c r="O4147" s="578">
        <v>3.3719632735786306E-2</v>
      </c>
      <c r="P4147" s="578">
        <v>12.233835960156275</v>
      </c>
      <c r="Q4147" s="578">
        <v>6528.3222147623646</v>
      </c>
      <c r="R4147" s="578">
        <v>3.1638183253235153</v>
      </c>
      <c r="S4147" s="578">
        <v>9.8820596512268752E-2</v>
      </c>
      <c r="T4147" s="578">
        <v>3.4564143667618404E-2</v>
      </c>
      <c r="U4147" s="578">
        <v>11.906976123660501</v>
      </c>
      <c r="V4147" s="578">
        <v>6368.8144022623646</v>
      </c>
      <c r="W4147" s="578">
        <v>3.1362288317953499</v>
      </c>
      <c r="X4147" s="578">
        <v>8.8003664994478925E-2</v>
      </c>
      <c r="Y4147" s="578">
        <v>3.3719632211917344E-2</v>
      </c>
    </row>
    <row r="4148" spans="1:25" x14ac:dyDescent="0.3">
      <c r="A4148" s="61" t="s">
        <v>470</v>
      </c>
      <c r="B4148" s="61" t="s">
        <v>191</v>
      </c>
      <c r="C4148" s="61" t="s">
        <v>38</v>
      </c>
      <c r="D4148" s="36">
        <v>2</v>
      </c>
      <c r="E4148" s="36">
        <v>2020</v>
      </c>
      <c r="F4148" s="578">
        <v>7.6665511940955122</v>
      </c>
      <c r="G4148" s="578">
        <v>3843.0620905558226</v>
      </c>
      <c r="H4148" s="578">
        <v>1.8737209402024699</v>
      </c>
      <c r="I4148" s="578">
        <v>5.7147816862804242E-2</v>
      </c>
      <c r="J4148" s="578">
        <v>2.0347066902710674E-2</v>
      </c>
      <c r="K4148" s="578">
        <v>7.7437058170326027</v>
      </c>
      <c r="L4148" s="578">
        <v>3801.5506006876576</v>
      </c>
      <c r="M4148" s="578">
        <v>1.9790835712337824</v>
      </c>
      <c r="N4148" s="578">
        <v>4.6176980297483725E-2</v>
      </c>
      <c r="O4148" s="578">
        <v>2.0127277064602773E-2</v>
      </c>
      <c r="P4148" s="578">
        <v>7.6665510376333197</v>
      </c>
      <c r="Q4148" s="578">
        <v>3843.0620905558226</v>
      </c>
      <c r="R4148" s="578">
        <v>1.8737209402024699</v>
      </c>
      <c r="S4148" s="578">
        <v>5.7147810031741124E-2</v>
      </c>
      <c r="T4148" s="578">
        <v>2.0347067426579622E-2</v>
      </c>
      <c r="U4148" s="578">
        <v>7.7437049304135099</v>
      </c>
      <c r="V4148" s="578">
        <v>3801.5505485534622</v>
      </c>
      <c r="W4148" s="578">
        <v>1.9790835728053902</v>
      </c>
      <c r="X4148" s="578">
        <v>4.6176982325656896E-2</v>
      </c>
      <c r="Y4148" s="578">
        <v>2.0127277064602773E-2</v>
      </c>
    </row>
    <row r="4149" spans="1:25" x14ac:dyDescent="0.3">
      <c r="A4149" s="61" t="s">
        <v>471</v>
      </c>
      <c r="B4149" s="61" t="s">
        <v>191</v>
      </c>
      <c r="C4149" s="61" t="s">
        <v>38</v>
      </c>
      <c r="D4149" s="36">
        <v>3</v>
      </c>
      <c r="E4149" s="36">
        <v>2020</v>
      </c>
      <c r="F4149" s="578">
        <v>4.1544693054893225</v>
      </c>
      <c r="G4149" s="578">
        <v>2035.6813583373951</v>
      </c>
      <c r="H4149" s="578">
        <v>0.98936111883570721</v>
      </c>
      <c r="I4149" s="578">
        <v>2.5868808646919199E-2</v>
      </c>
      <c r="J4149" s="578">
        <v>1.0777898889500599E-2</v>
      </c>
      <c r="K4149" s="578">
        <v>5.7827362534444493</v>
      </c>
      <c r="L4149" s="578">
        <v>2642.1273066202748</v>
      </c>
      <c r="M4149" s="578">
        <v>1.3487990628927899</v>
      </c>
      <c r="N4149" s="578">
        <v>2.7304791069582227E-2</v>
      </c>
      <c r="O4149" s="578">
        <v>1.3988730293931377E-2</v>
      </c>
      <c r="P4149" s="578">
        <v>4.1544687317946174</v>
      </c>
      <c r="Q4149" s="578">
        <v>2035.6813583373951</v>
      </c>
      <c r="R4149" s="578">
        <v>0.98936103998372926</v>
      </c>
      <c r="S4149" s="578">
        <v>2.5868808646919199E-2</v>
      </c>
      <c r="T4149" s="578">
        <v>1.0777898889500599E-2</v>
      </c>
      <c r="U4149" s="578">
        <v>5.7827349495928484</v>
      </c>
      <c r="V4149" s="578">
        <v>2642.1273066202748</v>
      </c>
      <c r="W4149" s="578">
        <v>1.3487986456602776</v>
      </c>
      <c r="X4149" s="578">
        <v>2.7304794679139301E-2</v>
      </c>
      <c r="Y4149" s="578">
        <v>1.3988731331968002E-2</v>
      </c>
    </row>
    <row r="4150" spans="1:25" x14ac:dyDescent="0.3">
      <c r="A4150" s="61" t="s">
        <v>472</v>
      </c>
      <c r="B4150" s="61" t="s">
        <v>191</v>
      </c>
      <c r="C4150" s="61" t="s">
        <v>38</v>
      </c>
      <c r="D4150" s="36">
        <v>4</v>
      </c>
      <c r="E4150" s="36">
        <v>2020</v>
      </c>
      <c r="F4150" s="578">
        <v>2.08231338026583</v>
      </c>
      <c r="G4150" s="578">
        <v>1093.9016698201449</v>
      </c>
      <c r="H4150" s="578">
        <v>0.54052615326751563</v>
      </c>
      <c r="I4150" s="578">
        <v>1.70438699278747E-2</v>
      </c>
      <c r="J4150" s="578">
        <v>5.7916470589892272E-3</v>
      </c>
      <c r="K4150" s="578">
        <v>5.0289872365706252</v>
      </c>
      <c r="L4150" s="578">
        <v>2235.0068766275972</v>
      </c>
      <c r="M4150" s="578">
        <v>1.0876601215180275</v>
      </c>
      <c r="N4150" s="578">
        <v>2.15927718236343E-2</v>
      </c>
      <c r="O4150" s="578">
        <v>1.1833214579382849E-2</v>
      </c>
      <c r="P4150" s="578">
        <v>2.0823133802584426</v>
      </c>
      <c r="Q4150" s="578">
        <v>1093.9016698201449</v>
      </c>
      <c r="R4150" s="578">
        <v>0.54052611600491207</v>
      </c>
      <c r="S4150" s="578">
        <v>1.7043869922645102E-2</v>
      </c>
      <c r="T4150" s="578">
        <v>5.7916470565639094E-3</v>
      </c>
      <c r="U4150" s="578">
        <v>5.0289861934893398</v>
      </c>
      <c r="V4150" s="578">
        <v>2235.0068766275972</v>
      </c>
      <c r="W4150" s="578">
        <v>1.0876601235940999</v>
      </c>
      <c r="X4150" s="578">
        <v>2.15927718236343E-2</v>
      </c>
      <c r="Y4150" s="578">
        <v>1.1833214579382849E-2</v>
      </c>
    </row>
    <row r="4151" spans="1:25" x14ac:dyDescent="0.3">
      <c r="A4151" s="61" t="s">
        <v>473</v>
      </c>
      <c r="B4151" s="61" t="s">
        <v>191</v>
      </c>
      <c r="C4151" s="61" t="s">
        <v>38</v>
      </c>
      <c r="D4151" s="36">
        <v>5</v>
      </c>
      <c r="E4151" s="36">
        <v>2020</v>
      </c>
      <c r="F4151" s="578">
        <v>2.3443036777654571</v>
      </c>
      <c r="G4151" s="578">
        <v>1132.2164624532024</v>
      </c>
      <c r="H4151" s="578">
        <v>0.54705400691212425</v>
      </c>
      <c r="I4151" s="578">
        <v>1.8340563741503474E-2</v>
      </c>
      <c r="J4151" s="578">
        <v>5.9945079265162297E-3</v>
      </c>
      <c r="K4151" s="578">
        <v>4.558554847462795</v>
      </c>
      <c r="L4151" s="578">
        <v>1999.29823939005</v>
      </c>
      <c r="M4151" s="578">
        <v>0.9250433637450135</v>
      </c>
      <c r="N4151" s="578">
        <v>1.9991865353100928E-2</v>
      </c>
      <c r="O4151" s="578">
        <v>1.0585267766145951E-2</v>
      </c>
      <c r="P4151" s="578">
        <v>2.3443036777601503</v>
      </c>
      <c r="Q4151" s="578">
        <v>1132.2164624532024</v>
      </c>
      <c r="R4151" s="578">
        <v>0.5470539908662122</v>
      </c>
      <c r="S4151" s="578">
        <v>1.8340566884717149E-2</v>
      </c>
      <c r="T4151" s="578">
        <v>5.994507878009845E-3</v>
      </c>
      <c r="U4151" s="578">
        <v>4.5585542737680873</v>
      </c>
      <c r="V4151" s="578">
        <v>1999.29823939005</v>
      </c>
      <c r="W4151" s="578">
        <v>0.92504337430000272</v>
      </c>
      <c r="X4151" s="578">
        <v>1.9991865327331926E-2</v>
      </c>
      <c r="Y4151" s="578">
        <v>1.0585267766145951E-2</v>
      </c>
    </row>
    <row r="4152" spans="1:25" x14ac:dyDescent="0.3">
      <c r="A4152" s="61" t="s">
        <v>474</v>
      </c>
      <c r="B4152" s="61" t="s">
        <v>191</v>
      </c>
      <c r="C4152" s="61" t="s">
        <v>38</v>
      </c>
      <c r="D4152" s="36">
        <v>6</v>
      </c>
      <c r="E4152" s="36">
        <v>2020</v>
      </c>
      <c r="F4152" s="578">
        <v>2.5015000498969999</v>
      </c>
      <c r="G4152" s="578">
        <v>1155.2083231608026</v>
      </c>
      <c r="H4152" s="578">
        <v>0.5509691465825497</v>
      </c>
      <c r="I4152" s="578">
        <v>1.9118534500194E-2</v>
      </c>
      <c r="J4152" s="578">
        <v>6.1162434625051222E-3</v>
      </c>
      <c r="K4152" s="578">
        <v>4.1834873784682696</v>
      </c>
      <c r="L4152" s="578">
        <v>1827.6816062927201</v>
      </c>
      <c r="M4152" s="578">
        <v>0.79525520217915324</v>
      </c>
      <c r="N4152" s="578">
        <v>1.8495791315217499E-2</v>
      </c>
      <c r="O4152" s="578">
        <v>9.676649594136201E-3</v>
      </c>
      <c r="P4152" s="578">
        <v>2.5015000498969999</v>
      </c>
      <c r="Q4152" s="578">
        <v>1155.2083231608026</v>
      </c>
      <c r="R4152" s="578">
        <v>0.5509691462769597</v>
      </c>
      <c r="S4152" s="578">
        <v>1.9118535003144602E-2</v>
      </c>
      <c r="T4152" s="578">
        <v>6.116243515862145E-3</v>
      </c>
      <c r="U4152" s="578">
        <v>4.1834873784682696</v>
      </c>
      <c r="V4152" s="578">
        <v>1827.6815541585249</v>
      </c>
      <c r="W4152" s="578">
        <v>0.79525513357172395</v>
      </c>
      <c r="X4152" s="578">
        <v>1.8495791315217499E-2</v>
      </c>
      <c r="Y4152" s="578">
        <v>9.6766495359285401E-3</v>
      </c>
    </row>
    <row r="4153" spans="1:25" x14ac:dyDescent="0.3">
      <c r="A4153" s="61" t="s">
        <v>475</v>
      </c>
      <c r="B4153" s="61" t="s">
        <v>191</v>
      </c>
      <c r="C4153" s="61" t="s">
        <v>38</v>
      </c>
      <c r="D4153" s="36">
        <v>7</v>
      </c>
      <c r="E4153" s="36">
        <v>2020</v>
      </c>
      <c r="F4153" s="578">
        <v>2.6062942142016201</v>
      </c>
      <c r="G4153" s="578">
        <v>1170.5377057393325</v>
      </c>
      <c r="H4153" s="578">
        <v>0.55358006047511721</v>
      </c>
      <c r="I4153" s="578">
        <v>1.9637251025415001E-2</v>
      </c>
      <c r="J4153" s="578">
        <v>6.1974001655471476E-3</v>
      </c>
      <c r="K4153" s="578">
        <v>4.2094986113952428</v>
      </c>
      <c r="L4153" s="578">
        <v>1793.2031186421675</v>
      </c>
      <c r="M4153" s="578">
        <v>0.74493396195369566</v>
      </c>
      <c r="N4153" s="578">
        <v>2.5532742249197299E-2</v>
      </c>
      <c r="O4153" s="578">
        <v>9.4940968944380623E-3</v>
      </c>
      <c r="P4153" s="578">
        <v>2.6062942142016201</v>
      </c>
      <c r="Q4153" s="578">
        <v>1170.5377057393325</v>
      </c>
      <c r="R4153" s="578">
        <v>0.55358003323393201</v>
      </c>
      <c r="S4153" s="578">
        <v>1.9637251025415001E-2</v>
      </c>
      <c r="T4153" s="578">
        <v>6.1974002164788501E-3</v>
      </c>
      <c r="U4153" s="578">
        <v>4.2094986635493079</v>
      </c>
      <c r="V4153" s="578">
        <v>1793.2031186421675</v>
      </c>
      <c r="W4153" s="578">
        <v>0.74493396728454753</v>
      </c>
      <c r="X4153" s="578">
        <v>2.5532742249197299E-2</v>
      </c>
      <c r="Y4153" s="578">
        <v>9.4940968944380623E-3</v>
      </c>
    </row>
    <row r="4154" spans="1:25" x14ac:dyDescent="0.3">
      <c r="A4154" s="61" t="s">
        <v>476</v>
      </c>
      <c r="B4154" s="61" t="s">
        <v>191</v>
      </c>
      <c r="C4154" s="61" t="s">
        <v>38</v>
      </c>
      <c r="D4154" s="36">
        <v>8</v>
      </c>
      <c r="E4154" s="36">
        <v>2020</v>
      </c>
      <c r="F4154" s="578">
        <v>2.4528678446054024</v>
      </c>
      <c r="G4154" s="578">
        <v>1091.43141810099</v>
      </c>
      <c r="H4154" s="578">
        <v>0.49642754753585872</v>
      </c>
      <c r="I4154" s="578">
        <v>1.7110900225816201E-2</v>
      </c>
      <c r="J4154" s="578">
        <v>5.7785747339948977E-3</v>
      </c>
      <c r="K4154" s="578">
        <v>3.6461255675530926</v>
      </c>
      <c r="L4154" s="578">
        <v>1506.3059527079199</v>
      </c>
      <c r="M4154" s="578">
        <v>0.57223213579224297</v>
      </c>
      <c r="N4154" s="578">
        <v>2.7499252067627749E-2</v>
      </c>
      <c r="O4154" s="578">
        <v>7.97511903995958E-3</v>
      </c>
      <c r="P4154" s="578">
        <v>2.4528677402967425</v>
      </c>
      <c r="Q4154" s="578">
        <v>1091.4314702351826</v>
      </c>
      <c r="R4154" s="578">
        <v>0.49642755217791951</v>
      </c>
      <c r="S4154" s="578">
        <v>1.7110900225816201E-2</v>
      </c>
      <c r="T4154" s="578">
        <v>5.7785747339948977E-3</v>
      </c>
      <c r="U4154" s="578">
        <v>3.6461257202900001</v>
      </c>
      <c r="V4154" s="578">
        <v>1506.3059527079199</v>
      </c>
      <c r="W4154" s="578">
        <v>0.57223214086116048</v>
      </c>
      <c r="X4154" s="578">
        <v>2.7499252072857375E-2</v>
      </c>
      <c r="Y4154" s="578">
        <v>7.9751190908912833E-3</v>
      </c>
    </row>
    <row r="4155" spans="1:25" x14ac:dyDescent="0.3">
      <c r="A4155" s="61" t="s">
        <v>477</v>
      </c>
      <c r="B4155" s="61" t="s">
        <v>191</v>
      </c>
      <c r="C4155" s="61" t="s">
        <v>38</v>
      </c>
      <c r="D4155" s="36">
        <v>9</v>
      </c>
      <c r="E4155" s="36">
        <v>2020</v>
      </c>
      <c r="F4155" s="578">
        <v>2.3377990831307498</v>
      </c>
      <c r="G4155" s="578">
        <v>1032.106039047238</v>
      </c>
      <c r="H4155" s="578">
        <v>0.45356416376792619</v>
      </c>
      <c r="I4155" s="578">
        <v>1.52160623377994E-2</v>
      </c>
      <c r="J4155" s="578">
        <v>5.4644755994862227E-3</v>
      </c>
      <c r="K4155" s="578">
        <v>3.6166846167843625</v>
      </c>
      <c r="L4155" s="578">
        <v>1459.0066528320251</v>
      </c>
      <c r="M4155" s="578">
        <v>0.50291090352402501</v>
      </c>
      <c r="N4155" s="578">
        <v>3.4825796292352579E-2</v>
      </c>
      <c r="O4155" s="578">
        <v>7.7246914418841045E-3</v>
      </c>
      <c r="P4155" s="578">
        <v>2.3377990831270328</v>
      </c>
      <c r="Q4155" s="578">
        <v>1032.106039047238</v>
      </c>
      <c r="R4155" s="578">
        <v>0.45356414783115379</v>
      </c>
      <c r="S4155" s="578">
        <v>1.5216062358566224E-2</v>
      </c>
      <c r="T4155" s="578">
        <v>5.4644756019115396E-3</v>
      </c>
      <c r="U4155" s="578">
        <v>3.6166846167111499</v>
      </c>
      <c r="V4155" s="578">
        <v>1459.0066528320251</v>
      </c>
      <c r="W4155" s="578">
        <v>0.50291092406405291</v>
      </c>
      <c r="X4155" s="578">
        <v>3.4825796292352551E-2</v>
      </c>
      <c r="Y4155" s="578">
        <v>7.7246914928158078E-3</v>
      </c>
    </row>
    <row r="4156" spans="1:25" x14ac:dyDescent="0.3">
      <c r="A4156" s="61" t="s">
        <v>478</v>
      </c>
      <c r="B4156" s="61" t="s">
        <v>191</v>
      </c>
      <c r="C4156" s="61" t="s">
        <v>38</v>
      </c>
      <c r="D4156" s="36">
        <v>10</v>
      </c>
      <c r="E4156" s="36">
        <v>2020</v>
      </c>
      <c r="F4156" s="578">
        <v>2.24829988170305</v>
      </c>
      <c r="G4156" s="578">
        <v>985.96126747131132</v>
      </c>
      <c r="H4156" s="578">
        <v>0.42022470974188697</v>
      </c>
      <c r="I4156" s="578">
        <v>1.37423657027587E-2</v>
      </c>
      <c r="J4156" s="578">
        <v>5.2201605770581649E-3</v>
      </c>
      <c r="K4156" s="578">
        <v>3.591473287189725</v>
      </c>
      <c r="L4156" s="578">
        <v>1419.5864562988227</v>
      </c>
      <c r="M4156" s="578">
        <v>0.44642171454809876</v>
      </c>
      <c r="N4156" s="578">
        <v>4.0276255593804898E-2</v>
      </c>
      <c r="O4156" s="578">
        <v>7.5159896247593352E-3</v>
      </c>
      <c r="P4156" s="578">
        <v>2.2482998817014623</v>
      </c>
      <c r="Q4156" s="578">
        <v>985.96126715341939</v>
      </c>
      <c r="R4156" s="578">
        <v>0.4202247043576785</v>
      </c>
      <c r="S4156" s="578">
        <v>1.37423657183338E-2</v>
      </c>
      <c r="T4156" s="578">
        <v>5.2201605261264633E-3</v>
      </c>
      <c r="U4156" s="578">
        <v>3.5914733393437874</v>
      </c>
      <c r="V4156" s="578">
        <v>1419.5864562988227</v>
      </c>
      <c r="W4156" s="578">
        <v>0.44642168253388526</v>
      </c>
      <c r="X4156" s="578">
        <v>4.02762556041125E-2</v>
      </c>
      <c r="Y4156" s="578">
        <v>7.5159896247593352E-3</v>
      </c>
    </row>
    <row r="4157" spans="1:25" x14ac:dyDescent="0.3">
      <c r="A4157" s="61" t="s">
        <v>479</v>
      </c>
      <c r="B4157" s="61" t="s">
        <v>191</v>
      </c>
      <c r="C4157" s="61" t="s">
        <v>38</v>
      </c>
      <c r="D4157" s="36">
        <v>11</v>
      </c>
      <c r="E4157" s="36">
        <v>2020</v>
      </c>
      <c r="F4157" s="578">
        <v>2.8308120012661599</v>
      </c>
      <c r="G4157" s="578">
        <v>1124.3332201639751</v>
      </c>
      <c r="H4157" s="578">
        <v>0.34919228529421703</v>
      </c>
      <c r="I4157" s="578">
        <v>2.6861587350140301E-2</v>
      </c>
      <c r="J4157" s="578">
        <v>5.9527632741567952E-3</v>
      </c>
      <c r="K4157" s="578">
        <v>3.5775130233669099</v>
      </c>
      <c r="L4157" s="578">
        <v>1383.2155049641849</v>
      </c>
      <c r="M4157" s="578">
        <v>0.39522196493150302</v>
      </c>
      <c r="N4157" s="578">
        <v>4.518991651608905E-2</v>
      </c>
      <c r="O4157" s="578">
        <v>7.3234243949021494E-3</v>
      </c>
      <c r="P4157" s="578">
        <v>2.8308115840336501</v>
      </c>
      <c r="Q4157" s="578">
        <v>1124.3332201639751</v>
      </c>
      <c r="R4157" s="578">
        <v>0.34919227979844375</v>
      </c>
      <c r="S4157" s="578">
        <v>2.6861587355369899E-2</v>
      </c>
      <c r="T4157" s="578">
        <v>5.9527633760202026E-3</v>
      </c>
      <c r="U4157" s="578">
        <v>3.5775130233669099</v>
      </c>
      <c r="V4157" s="578">
        <v>1383.2155049641849</v>
      </c>
      <c r="W4157" s="578">
        <v>0.39522196391771952</v>
      </c>
      <c r="X4157" s="578">
        <v>4.5189913494596043E-2</v>
      </c>
      <c r="Y4157" s="578">
        <v>7.3234242906134225E-3</v>
      </c>
    </row>
    <row r="4158" spans="1:25" x14ac:dyDescent="0.3">
      <c r="A4158" s="61" t="s">
        <v>480</v>
      </c>
      <c r="B4158" s="61" t="s">
        <v>191</v>
      </c>
      <c r="C4158" s="61" t="s">
        <v>38</v>
      </c>
      <c r="D4158" s="36">
        <v>12</v>
      </c>
      <c r="E4158" s="36">
        <v>2020</v>
      </c>
      <c r="F4158" s="578">
        <v>3.3074123546248302</v>
      </c>
      <c r="G4158" s="578">
        <v>1237.5497754414823</v>
      </c>
      <c r="H4158" s="578">
        <v>0.29107613602294152</v>
      </c>
      <c r="I4158" s="578">
        <v>3.7595477875887143E-2</v>
      </c>
      <c r="J4158" s="578">
        <v>6.5521977182167197E-3</v>
      </c>
      <c r="K4158" s="578">
        <v>3.5647134718747049</v>
      </c>
      <c r="L4158" s="578">
        <v>1352.5642573038674</v>
      </c>
      <c r="M4158" s="578">
        <v>0.353007852507289</v>
      </c>
      <c r="N4158" s="578">
        <v>4.9177544617729468E-2</v>
      </c>
      <c r="O4158" s="578">
        <v>7.1611395178479125E-3</v>
      </c>
      <c r="P4158" s="578">
        <v>3.3074123546248302</v>
      </c>
      <c r="Q4158" s="578">
        <v>1237.5497754414823</v>
      </c>
      <c r="R4158" s="578">
        <v>0.29107613084852302</v>
      </c>
      <c r="S4158" s="578">
        <v>3.7595476828149253E-2</v>
      </c>
      <c r="T4158" s="578">
        <v>6.552197820080128E-3</v>
      </c>
      <c r="U4158" s="578">
        <v>3.5647132111043849</v>
      </c>
      <c r="V4158" s="578">
        <v>1352.5642573038674</v>
      </c>
      <c r="W4158" s="578">
        <v>0.35300786183506672</v>
      </c>
      <c r="X4158" s="578">
        <v>4.9177535722264978E-2</v>
      </c>
      <c r="Y4158" s="578">
        <v>7.1611395178479125E-3</v>
      </c>
    </row>
    <row r="4159" spans="1:25" x14ac:dyDescent="0.3">
      <c r="A4159" s="61" t="s">
        <v>481</v>
      </c>
      <c r="B4159" s="61" t="s">
        <v>191</v>
      </c>
      <c r="C4159" s="61" t="s">
        <v>38</v>
      </c>
      <c r="D4159" s="36">
        <v>13</v>
      </c>
      <c r="E4159" s="36">
        <v>2020</v>
      </c>
      <c r="F4159" s="578">
        <v>3.2591006419679576</v>
      </c>
      <c r="G4159" s="578">
        <v>1212.3271993001276</v>
      </c>
      <c r="H4159" s="578">
        <v>0.26110368400501671</v>
      </c>
      <c r="I4159" s="578">
        <v>3.8274994236417045E-2</v>
      </c>
      <c r="J4159" s="578">
        <v>6.4186589782669499E-3</v>
      </c>
      <c r="K4159" s="578">
        <v>3.4806992867970576</v>
      </c>
      <c r="L4159" s="578">
        <v>1316.1913197835249</v>
      </c>
      <c r="M4159" s="578">
        <v>0.32252697417667731</v>
      </c>
      <c r="N4159" s="578">
        <v>4.9514848591570577E-2</v>
      </c>
      <c r="O4159" s="578">
        <v>6.9685547496192097E-3</v>
      </c>
      <c r="P4159" s="578">
        <v>3.2591005376598297</v>
      </c>
      <c r="Q4159" s="578">
        <v>1212.3271993001276</v>
      </c>
      <c r="R4159" s="578">
        <v>0.26110366817253278</v>
      </c>
      <c r="S4159" s="578">
        <v>3.8274997374325374E-2</v>
      </c>
      <c r="T4159" s="578">
        <v>6.4186589782669499E-3</v>
      </c>
      <c r="U4159" s="578">
        <v>3.4806992866244801</v>
      </c>
      <c r="V4159" s="578">
        <v>1316.1913197835249</v>
      </c>
      <c r="W4159" s="578">
        <v>0.32252698852971601</v>
      </c>
      <c r="X4159" s="578">
        <v>4.951484913605475E-2</v>
      </c>
      <c r="Y4159" s="578">
        <v>6.9685547496192097E-3</v>
      </c>
    </row>
    <row r="4160" spans="1:25" x14ac:dyDescent="0.3">
      <c r="A4160" s="61" t="s">
        <v>482</v>
      </c>
      <c r="B4160" s="61" t="s">
        <v>191</v>
      </c>
      <c r="C4160" s="61" t="s">
        <v>38</v>
      </c>
      <c r="D4160" s="36">
        <v>14</v>
      </c>
      <c r="E4160" s="36">
        <v>2020</v>
      </c>
      <c r="F4160" s="578">
        <v>3.3740464718308996</v>
      </c>
      <c r="G4160" s="578">
        <v>1272.1075922648074</v>
      </c>
      <c r="H4160" s="578">
        <v>0.27411629282869376</v>
      </c>
      <c r="I4160" s="578">
        <v>3.7631753113600973E-2</v>
      </c>
      <c r="J4160" s="578">
        <v>6.7351569014135705E-3</v>
      </c>
      <c r="K4160" s="578">
        <v>3.5772331089537999</v>
      </c>
      <c r="L4160" s="578">
        <v>1366.7804552713949</v>
      </c>
      <c r="M4160" s="578">
        <v>0.32987159012797401</v>
      </c>
      <c r="N4160" s="578">
        <v>4.885929013319882E-2</v>
      </c>
      <c r="O4160" s="578">
        <v>7.2364098838685626E-3</v>
      </c>
      <c r="P4160" s="578">
        <v>3.3740460545726148</v>
      </c>
      <c r="Q4160" s="578">
        <v>1272.1075922648074</v>
      </c>
      <c r="R4160" s="578">
        <v>0.27411629784667901</v>
      </c>
      <c r="S4160" s="578">
        <v>3.7631749394980304E-2</v>
      </c>
      <c r="T4160" s="578">
        <v>6.7351569014135705E-3</v>
      </c>
      <c r="U4160" s="578">
        <v>3.5772331089537999</v>
      </c>
      <c r="V4160" s="578">
        <v>1366.7804031372</v>
      </c>
      <c r="W4160" s="578">
        <v>0.32987159028804502</v>
      </c>
      <c r="X4160" s="578">
        <v>4.8859284365335001E-2</v>
      </c>
      <c r="Y4160" s="578">
        <v>7.2364097795798374E-3</v>
      </c>
    </row>
    <row r="4161" spans="1:25" x14ac:dyDescent="0.3">
      <c r="A4161" s="61" t="s">
        <v>483</v>
      </c>
      <c r="B4161" s="61" t="s">
        <v>191</v>
      </c>
      <c r="C4161" s="61" t="s">
        <v>38</v>
      </c>
      <c r="D4161" s="36">
        <v>15</v>
      </c>
      <c r="E4161" s="36">
        <v>2020</v>
      </c>
      <c r="F4161" s="578">
        <v>3.488049548418525</v>
      </c>
      <c r="G4161" s="578">
        <v>1330.6684443155875</v>
      </c>
      <c r="H4161" s="578">
        <v>0.28824865363640129</v>
      </c>
      <c r="I4161" s="578">
        <v>3.7035532954784352E-2</v>
      </c>
      <c r="J4161" s="578">
        <v>7.0452124127768851E-3</v>
      </c>
      <c r="K4161" s="578">
        <v>3.6713769267371301</v>
      </c>
      <c r="L4161" s="578">
        <v>1415.0068766275999</v>
      </c>
      <c r="M4161" s="578">
        <v>0.33704107688390628</v>
      </c>
      <c r="N4161" s="578">
        <v>4.7239308692648224E-2</v>
      </c>
      <c r="O4161" s="578">
        <v>7.4917391757480748E-3</v>
      </c>
      <c r="P4161" s="578">
        <v>3.4880495483927545</v>
      </c>
      <c r="Q4161" s="578">
        <v>1330.6684443155875</v>
      </c>
      <c r="R4161" s="578">
        <v>0.28824865384497828</v>
      </c>
      <c r="S4161" s="578">
        <v>3.7035532430915397E-2</v>
      </c>
      <c r="T4161" s="578">
        <v>7.0452124103515647E-3</v>
      </c>
      <c r="U4161" s="578">
        <v>3.6713769267371301</v>
      </c>
      <c r="V4161" s="578">
        <v>1415.0068766275999</v>
      </c>
      <c r="W4161" s="578">
        <v>0.33704107084486151</v>
      </c>
      <c r="X4161" s="578">
        <v>4.723930974569153E-2</v>
      </c>
      <c r="Y4161" s="578">
        <v>7.4917391223910529E-3</v>
      </c>
    </row>
    <row r="4162" spans="1:25" x14ac:dyDescent="0.3">
      <c r="A4162" s="580" t="s">
        <v>484</v>
      </c>
      <c r="B4162" s="580" t="s">
        <v>191</v>
      </c>
      <c r="C4162" s="580" t="s">
        <v>38</v>
      </c>
      <c r="D4162" s="581">
        <v>16</v>
      </c>
      <c r="E4162" s="581">
        <v>2020</v>
      </c>
      <c r="F4162" s="582">
        <v>3.67138694103914</v>
      </c>
      <c r="G4162" s="582">
        <v>1412.2864074706999</v>
      </c>
      <c r="H4162" s="582">
        <v>0.30780712670821203</v>
      </c>
      <c r="I4162" s="582">
        <v>3.6922111990861525E-2</v>
      </c>
      <c r="J4162" s="582">
        <v>7.4773349600339573E-3</v>
      </c>
      <c r="K4162" s="582">
        <v>3.8303828415519026</v>
      </c>
      <c r="L4162" s="582">
        <v>1485.4769770304326</v>
      </c>
      <c r="M4162" s="582">
        <v>0.35093596129445298</v>
      </c>
      <c r="N4162" s="582">
        <v>4.6611805361711299E-2</v>
      </c>
      <c r="O4162" s="582">
        <v>7.8648488367131578E-3</v>
      </c>
      <c r="P4162" s="582">
        <v>3.6713868888014023</v>
      </c>
      <c r="Q4162" s="582">
        <v>1412.2864074706999</v>
      </c>
      <c r="R4162" s="582">
        <v>0.30780712655056625</v>
      </c>
      <c r="S4162" s="582">
        <v>3.6922108282548473E-2</v>
      </c>
      <c r="T4162" s="582">
        <v>7.4773350085403402E-3</v>
      </c>
      <c r="U4162" s="582">
        <v>3.8303829980141</v>
      </c>
      <c r="V4162" s="582">
        <v>1485.476924896235</v>
      </c>
      <c r="W4162" s="582">
        <v>0.3509359818369065</v>
      </c>
      <c r="X4162" s="582">
        <v>4.6611802234413774E-2</v>
      </c>
      <c r="Y4162" s="582">
        <v>7.8648489385765626E-3</v>
      </c>
    </row>
    <row r="4163" spans="1:25" x14ac:dyDescent="0.3">
      <c r="A4163" s="61" t="s">
        <v>485</v>
      </c>
      <c r="B4163" s="61" t="s">
        <v>191</v>
      </c>
      <c r="C4163" s="61" t="s">
        <v>38</v>
      </c>
      <c r="D4163" s="36">
        <v>1</v>
      </c>
      <c r="E4163" s="36">
        <v>2030</v>
      </c>
      <c r="F4163" s="578">
        <v>6.3546042640227798</v>
      </c>
      <c r="G4163" s="578">
        <v>6405.5685526529905</v>
      </c>
      <c r="H4163" s="578">
        <v>1.32216518558561</v>
      </c>
      <c r="I4163" s="578">
        <v>1.7788881456226549E-2</v>
      </c>
      <c r="J4163" s="578">
        <v>3.3914207946509074E-2</v>
      </c>
      <c r="K4163" s="578">
        <v>6.1053643870400203</v>
      </c>
      <c r="L4163" s="578">
        <v>6246.4286499023383</v>
      </c>
      <c r="M4163" s="578">
        <v>1.3161874115467025</v>
      </c>
      <c r="N4163" s="578">
        <v>1.6397337065427502E-2</v>
      </c>
      <c r="O4163" s="578">
        <v>3.3071652229409623E-2</v>
      </c>
      <c r="P4163" s="578">
        <v>6.3546042640227798</v>
      </c>
      <c r="Q4163" s="578">
        <v>6405.5685017903597</v>
      </c>
      <c r="R4163" s="578">
        <v>1.32216518558561</v>
      </c>
      <c r="S4163" s="578">
        <v>1.7788881513752075E-2</v>
      </c>
      <c r="T4163" s="578">
        <v>3.3914207946509074E-2</v>
      </c>
      <c r="U4163" s="578">
        <v>6.1053643870400203</v>
      </c>
      <c r="V4163" s="578">
        <v>6246.4286499023383</v>
      </c>
      <c r="W4163" s="578">
        <v>1.3161873593926401</v>
      </c>
      <c r="X4163" s="578">
        <v>1.6397337065427502E-2</v>
      </c>
      <c r="Y4163" s="578">
        <v>3.3071653277147527E-2</v>
      </c>
    </row>
    <row r="4164" spans="1:25" x14ac:dyDescent="0.3">
      <c r="A4164" s="61" t="s">
        <v>486</v>
      </c>
      <c r="B4164" s="61" t="s">
        <v>191</v>
      </c>
      <c r="C4164" s="61" t="s">
        <v>38</v>
      </c>
      <c r="D4164" s="36">
        <v>2</v>
      </c>
      <c r="E4164" s="36">
        <v>2030</v>
      </c>
      <c r="F4164" s="578">
        <v>4.0607126348622797</v>
      </c>
      <c r="G4164" s="578">
        <v>3775.492172241205</v>
      </c>
      <c r="H4164" s="578">
        <v>0.79364160386224547</v>
      </c>
      <c r="I4164" s="578">
        <v>9.9987248863726529E-3</v>
      </c>
      <c r="J4164" s="578">
        <v>1.998929376713925E-2</v>
      </c>
      <c r="K4164" s="578">
        <v>4.0229007972270603</v>
      </c>
      <c r="L4164" s="578">
        <v>3730.7008781433078</v>
      </c>
      <c r="M4164" s="578">
        <v>0.86402315304925004</v>
      </c>
      <c r="N4164" s="578">
        <v>8.7664135639139787E-3</v>
      </c>
      <c r="O4164" s="578">
        <v>1.97521591520247E-2</v>
      </c>
      <c r="P4164" s="578">
        <v>4.0607126348622797</v>
      </c>
      <c r="Q4164" s="578">
        <v>3775.492172241205</v>
      </c>
      <c r="R4164" s="578">
        <v>0.79364160913974002</v>
      </c>
      <c r="S4164" s="578">
        <v>9.9987251272371652E-3</v>
      </c>
      <c r="T4164" s="578">
        <v>1.998929376713925E-2</v>
      </c>
      <c r="U4164" s="578">
        <v>4.0229007972270603</v>
      </c>
      <c r="V4164" s="578">
        <v>3730.7008781433078</v>
      </c>
      <c r="W4164" s="578">
        <v>0.86402308971931496</v>
      </c>
      <c r="X4164" s="578">
        <v>8.7664132437718402E-3</v>
      </c>
      <c r="Y4164" s="578">
        <v>1.97521591520247E-2</v>
      </c>
    </row>
    <row r="4165" spans="1:25" x14ac:dyDescent="0.3">
      <c r="A4165" s="61" t="s">
        <v>487</v>
      </c>
      <c r="B4165" s="61" t="s">
        <v>191</v>
      </c>
      <c r="C4165" s="61" t="s">
        <v>38</v>
      </c>
      <c r="D4165" s="36">
        <v>3</v>
      </c>
      <c r="E4165" s="36">
        <v>2030</v>
      </c>
      <c r="F4165" s="578">
        <v>2.1800477847282251</v>
      </c>
      <c r="G4165" s="578">
        <v>1999.4370841979949</v>
      </c>
      <c r="H4165" s="578">
        <v>0.41683454452625729</v>
      </c>
      <c r="I4165" s="578">
        <v>4.6032434692430454E-3</v>
      </c>
      <c r="J4165" s="578">
        <v>1.0585984428568399E-2</v>
      </c>
      <c r="K4165" s="578">
        <v>2.9465177831370899</v>
      </c>
      <c r="L4165" s="578">
        <v>2583.6076049804651</v>
      </c>
      <c r="M4165" s="578">
        <v>0.58513517958393346</v>
      </c>
      <c r="N4165" s="578">
        <v>5.1548672237799976E-3</v>
      </c>
      <c r="O4165" s="578">
        <v>1.3678892719326473E-2</v>
      </c>
      <c r="P4165" s="578">
        <v>2.1800479411904199</v>
      </c>
      <c r="Q4165" s="578">
        <v>1999.4370841979949</v>
      </c>
      <c r="R4165" s="578">
        <v>0.41683454527325547</v>
      </c>
      <c r="S4165" s="578">
        <v>4.6032434148628428E-3</v>
      </c>
      <c r="T4165" s="578">
        <v>1.0585984428568399E-2</v>
      </c>
      <c r="U4165" s="578">
        <v>2.9465177831370899</v>
      </c>
      <c r="V4165" s="578">
        <v>2583.6075007120726</v>
      </c>
      <c r="W4165" s="578">
        <v>0.58513517917648006</v>
      </c>
      <c r="X4165" s="578">
        <v>5.1548668662348921E-3</v>
      </c>
      <c r="Y4165" s="578">
        <v>1.3678892719326473E-2</v>
      </c>
    </row>
    <row r="4166" spans="1:25" x14ac:dyDescent="0.3">
      <c r="A4166" s="61" t="s">
        <v>488</v>
      </c>
      <c r="B4166" s="61" t="s">
        <v>191</v>
      </c>
      <c r="C4166" s="61" t="s">
        <v>38</v>
      </c>
      <c r="D4166" s="36">
        <v>4</v>
      </c>
      <c r="E4166" s="36">
        <v>2030</v>
      </c>
      <c r="F4166" s="578">
        <v>1.1136345456616199</v>
      </c>
      <c r="G4166" s="578">
        <v>1074.841560999545</v>
      </c>
      <c r="H4166" s="578">
        <v>0.23262667326828951</v>
      </c>
      <c r="I4166" s="578">
        <v>2.94658550774329E-3</v>
      </c>
      <c r="J4166" s="578">
        <v>5.6907360606904397E-3</v>
      </c>
      <c r="K4166" s="578">
        <v>2.55577224996523</v>
      </c>
      <c r="L4166" s="578">
        <v>2193.7624003092396</v>
      </c>
      <c r="M4166" s="578">
        <v>0.46199666411363649</v>
      </c>
      <c r="N4166" s="578">
        <v>3.9955904701400799E-3</v>
      </c>
      <c r="O4166" s="578">
        <v>1.1614851440147775E-2</v>
      </c>
      <c r="P4166" s="578">
        <v>1.1136345456616199</v>
      </c>
      <c r="Q4166" s="578">
        <v>1074.841560999545</v>
      </c>
      <c r="R4166" s="578">
        <v>0.23262667332043374</v>
      </c>
      <c r="S4166" s="578">
        <v>2.94658550774329E-3</v>
      </c>
      <c r="T4166" s="578">
        <v>5.6907360606904397E-3</v>
      </c>
      <c r="U4166" s="578">
        <v>2.55577224996523</v>
      </c>
      <c r="V4166" s="578">
        <v>2193.7624003092396</v>
      </c>
      <c r="W4166" s="578">
        <v>0.46199664273687269</v>
      </c>
      <c r="X4166" s="578">
        <v>3.9955903162838952E-3</v>
      </c>
      <c r="Y4166" s="578">
        <v>1.1614851964016727E-2</v>
      </c>
    </row>
    <row r="4167" spans="1:25" x14ac:dyDescent="0.3">
      <c r="A4167" s="61" t="s">
        <v>489</v>
      </c>
      <c r="B4167" s="61" t="s">
        <v>191</v>
      </c>
      <c r="C4167" s="61" t="s">
        <v>38</v>
      </c>
      <c r="D4167" s="36">
        <v>5</v>
      </c>
      <c r="E4167" s="36">
        <v>2030</v>
      </c>
      <c r="F4167" s="578">
        <v>1.2244390055057</v>
      </c>
      <c r="G4167" s="578">
        <v>1112.462408701575</v>
      </c>
      <c r="H4167" s="578">
        <v>0.23240381471502222</v>
      </c>
      <c r="I4167" s="578">
        <v>3.1129762586393347E-3</v>
      </c>
      <c r="J4167" s="578">
        <v>5.8899306944416177E-3</v>
      </c>
      <c r="K4167" s="578">
        <v>2.3194628059758648</v>
      </c>
      <c r="L4167" s="578">
        <v>1962.159434000645</v>
      </c>
      <c r="M4167" s="578">
        <v>0.37517621875304002</v>
      </c>
      <c r="N4167" s="578">
        <v>3.579120422557475E-3</v>
      </c>
      <c r="O4167" s="578">
        <v>1.0388641802516448E-2</v>
      </c>
      <c r="P4167" s="578">
        <v>1.2244390055057</v>
      </c>
      <c r="Q4167" s="578">
        <v>1112.462408701575</v>
      </c>
      <c r="R4167" s="578">
        <v>0.23240381471502225</v>
      </c>
      <c r="S4167" s="578">
        <v>3.1129762596814646E-3</v>
      </c>
      <c r="T4167" s="578">
        <v>5.8899306944416177E-3</v>
      </c>
      <c r="U4167" s="578">
        <v>2.3194628059694975</v>
      </c>
      <c r="V4167" s="578">
        <v>1962.1594861348399</v>
      </c>
      <c r="W4167" s="578">
        <v>0.37517619826394299</v>
      </c>
      <c r="X4167" s="578">
        <v>3.5791201607935324E-3</v>
      </c>
      <c r="Y4167" s="578">
        <v>1.0388641802516448E-2</v>
      </c>
    </row>
    <row r="4168" spans="1:25" x14ac:dyDescent="0.3">
      <c r="A4168" s="61" t="s">
        <v>490</v>
      </c>
      <c r="B4168" s="61" t="s">
        <v>191</v>
      </c>
      <c r="C4168" s="61" t="s">
        <v>38</v>
      </c>
      <c r="D4168" s="36">
        <v>6</v>
      </c>
      <c r="E4168" s="36">
        <v>2030</v>
      </c>
      <c r="F4168" s="578">
        <v>1.2909215860490799</v>
      </c>
      <c r="G4168" s="578">
        <v>1135.0405298868775</v>
      </c>
      <c r="H4168" s="578">
        <v>0.23227103706449201</v>
      </c>
      <c r="I4168" s="578">
        <v>3.2128084471120602E-3</v>
      </c>
      <c r="J4168" s="578">
        <v>6.0094646566236955E-3</v>
      </c>
      <c r="K4168" s="578">
        <v>2.1311451273280997</v>
      </c>
      <c r="L4168" s="578">
        <v>1794.9603996276801</v>
      </c>
      <c r="M4168" s="578">
        <v>0.30713436513178699</v>
      </c>
      <c r="N4168" s="578">
        <v>3.229439424596115E-3</v>
      </c>
      <c r="O4168" s="578">
        <v>9.5033973387520093E-3</v>
      </c>
      <c r="P4168" s="578">
        <v>1.2909215860490799</v>
      </c>
      <c r="Q4168" s="578">
        <v>1135.0405298868775</v>
      </c>
      <c r="R4168" s="578">
        <v>0.23227103706449201</v>
      </c>
      <c r="S4168" s="578">
        <v>3.2128084481541901E-3</v>
      </c>
      <c r="T4168" s="578">
        <v>6.0094646566236955E-3</v>
      </c>
      <c r="U4168" s="578">
        <v>2.1311451273280997</v>
      </c>
      <c r="V4168" s="578">
        <v>1794.9603996276801</v>
      </c>
      <c r="W4168" s="578">
        <v>0.30713436477526501</v>
      </c>
      <c r="X4168" s="578">
        <v>3.2294390063990828E-3</v>
      </c>
      <c r="Y4168" s="578">
        <v>9.503397392109033E-3</v>
      </c>
    </row>
    <row r="4169" spans="1:25" x14ac:dyDescent="0.3">
      <c r="A4169" s="61" t="s">
        <v>491</v>
      </c>
      <c r="B4169" s="61" t="s">
        <v>191</v>
      </c>
      <c r="C4169" s="61" t="s">
        <v>38</v>
      </c>
      <c r="D4169" s="36">
        <v>7</v>
      </c>
      <c r="E4169" s="36">
        <v>2030</v>
      </c>
      <c r="F4169" s="578">
        <v>1.3352434654552701</v>
      </c>
      <c r="G4169" s="578">
        <v>1150.0938542683875</v>
      </c>
      <c r="H4169" s="578">
        <v>0.23218187084421499</v>
      </c>
      <c r="I4169" s="578">
        <v>3.279366723811935E-3</v>
      </c>
      <c r="J4169" s="578">
        <v>6.0891572041631026E-3</v>
      </c>
      <c r="K4169" s="578">
        <v>2.1703768047866503</v>
      </c>
      <c r="L4169" s="578">
        <v>1759.7350120544374</v>
      </c>
      <c r="M4169" s="578">
        <v>0.27866545394620751</v>
      </c>
      <c r="N4169" s="578">
        <v>4.1396852544532178E-3</v>
      </c>
      <c r="O4169" s="578">
        <v>9.3169070799679777E-3</v>
      </c>
      <c r="P4169" s="578">
        <v>1.3352434654552701</v>
      </c>
      <c r="Q4169" s="578">
        <v>1150.0938021341924</v>
      </c>
      <c r="R4169" s="578">
        <v>0.23218187084421499</v>
      </c>
      <c r="S4169" s="578">
        <v>3.27936672329087E-3</v>
      </c>
      <c r="T4169" s="578">
        <v>6.0891573060265092E-3</v>
      </c>
      <c r="U4169" s="578">
        <v>2.1703768047845298</v>
      </c>
      <c r="V4169" s="578">
        <v>1759.7350120544374</v>
      </c>
      <c r="W4169" s="578">
        <v>0.278665453894063</v>
      </c>
      <c r="X4169" s="578">
        <v>4.1396853047406977E-3</v>
      </c>
      <c r="Y4169" s="578">
        <v>9.3169069732539321E-3</v>
      </c>
    </row>
    <row r="4170" spans="1:25" x14ac:dyDescent="0.3">
      <c r="A4170" s="61" t="s">
        <v>492</v>
      </c>
      <c r="B4170" s="61" t="s">
        <v>191</v>
      </c>
      <c r="C4170" s="61" t="s">
        <v>38</v>
      </c>
      <c r="D4170" s="36">
        <v>8</v>
      </c>
      <c r="E4170" s="36">
        <v>2030</v>
      </c>
      <c r="F4170" s="578">
        <v>1.2708708545287599</v>
      </c>
      <c r="G4170" s="578">
        <v>1071.3043657938601</v>
      </c>
      <c r="H4170" s="578">
        <v>0.19871890265494499</v>
      </c>
      <c r="I4170" s="578">
        <v>2.8727819579709474E-3</v>
      </c>
      <c r="J4170" s="578">
        <v>5.6720101153283952E-3</v>
      </c>
      <c r="K4170" s="578">
        <v>1.8887155917198</v>
      </c>
      <c r="L4170" s="578">
        <v>1478.3044865926076</v>
      </c>
      <c r="M4170" s="578">
        <v>0.20750741360097852</v>
      </c>
      <c r="N4170" s="578">
        <v>4.1219119540680006E-3</v>
      </c>
      <c r="O4170" s="578">
        <v>7.8268690291830919E-3</v>
      </c>
      <c r="P4170" s="578">
        <v>1.2708708545287599</v>
      </c>
      <c r="Q4170" s="578">
        <v>1071.3043657938601</v>
      </c>
      <c r="R4170" s="578">
        <v>0.19871890265494499</v>
      </c>
      <c r="S4170" s="578">
        <v>2.8727823756469172E-3</v>
      </c>
      <c r="T4170" s="578">
        <v>5.6720101662600976E-3</v>
      </c>
      <c r="U4170" s="578">
        <v>1.8887155917182099</v>
      </c>
      <c r="V4170" s="578">
        <v>1478.3044865926076</v>
      </c>
      <c r="W4170" s="578">
        <v>0.20750741344818349</v>
      </c>
      <c r="X4170" s="578">
        <v>4.1219116442334728E-3</v>
      </c>
      <c r="Y4170" s="578">
        <v>7.8268689782513869E-3</v>
      </c>
    </row>
    <row r="4171" spans="1:25" x14ac:dyDescent="0.3">
      <c r="A4171" s="61" t="s">
        <v>493</v>
      </c>
      <c r="B4171" s="61" t="s">
        <v>191</v>
      </c>
      <c r="C4171" s="61" t="s">
        <v>38</v>
      </c>
      <c r="D4171" s="36">
        <v>9</v>
      </c>
      <c r="E4171" s="36">
        <v>2030</v>
      </c>
      <c r="F4171" s="578">
        <v>1.22259893652153</v>
      </c>
      <c r="G4171" s="578">
        <v>1012.2175292968709</v>
      </c>
      <c r="H4171" s="578">
        <v>0.173621950903907</v>
      </c>
      <c r="I4171" s="578">
        <v>2.5678489980407422E-3</v>
      </c>
      <c r="J4171" s="578">
        <v>5.3591762164918047E-3</v>
      </c>
      <c r="K4171" s="578">
        <v>1.87545505431626</v>
      </c>
      <c r="L4171" s="578">
        <v>1431.2651863098101</v>
      </c>
      <c r="M4171" s="578">
        <v>0.17261585763966025</v>
      </c>
      <c r="N4171" s="578">
        <v>5.0467431649394677E-3</v>
      </c>
      <c r="O4171" s="578">
        <v>7.5778262107633028E-3</v>
      </c>
      <c r="P4171" s="578">
        <v>1.22259893652153</v>
      </c>
      <c r="Q4171" s="578">
        <v>1012.2175292968709</v>
      </c>
      <c r="R4171" s="578">
        <v>0.173621950903907</v>
      </c>
      <c r="S4171" s="578">
        <v>2.5678489464174398E-3</v>
      </c>
      <c r="T4171" s="578">
        <v>5.3591762164918047E-3</v>
      </c>
      <c r="U4171" s="578">
        <v>1.87545505431626</v>
      </c>
      <c r="V4171" s="578">
        <v>1431.2651863098101</v>
      </c>
      <c r="W4171" s="578">
        <v>0.17261585243977601</v>
      </c>
      <c r="X4171" s="578">
        <v>5.0467427418917953E-3</v>
      </c>
      <c r="Y4171" s="578">
        <v>7.57782615740628E-3</v>
      </c>
    </row>
    <row r="4172" spans="1:25" x14ac:dyDescent="0.3">
      <c r="A4172" s="61" t="s">
        <v>494</v>
      </c>
      <c r="B4172" s="61" t="s">
        <v>191</v>
      </c>
      <c r="C4172" s="61" t="s">
        <v>38</v>
      </c>
      <c r="D4172" s="36">
        <v>10</v>
      </c>
      <c r="E4172" s="36">
        <v>2030</v>
      </c>
      <c r="F4172" s="578">
        <v>1.1850473429719024</v>
      </c>
      <c r="G4172" s="578">
        <v>966.25699742634924</v>
      </c>
      <c r="H4172" s="578">
        <v>0.15410164650529601</v>
      </c>
      <c r="I4172" s="578">
        <v>2.3306772363866878E-3</v>
      </c>
      <c r="J4172" s="578">
        <v>5.11583708672939E-3</v>
      </c>
      <c r="K4172" s="578">
        <v>1.8636545318788602</v>
      </c>
      <c r="L4172" s="578">
        <v>1392.172603607175</v>
      </c>
      <c r="M4172" s="578">
        <v>0.14464340648313101</v>
      </c>
      <c r="N4172" s="578">
        <v>5.7160464782555183E-3</v>
      </c>
      <c r="O4172" s="578">
        <v>7.3708467195198529E-3</v>
      </c>
      <c r="P4172" s="578">
        <v>1.1850473429719024</v>
      </c>
      <c r="Q4172" s="578">
        <v>966.25699742634924</v>
      </c>
      <c r="R4172" s="578">
        <v>0.15410164650529601</v>
      </c>
      <c r="S4172" s="578">
        <v>2.3306772363866878E-3</v>
      </c>
      <c r="T4172" s="578">
        <v>5.115837137661095E-3</v>
      </c>
      <c r="U4172" s="578">
        <v>1.8636545318762077</v>
      </c>
      <c r="V4172" s="578">
        <v>1392.172603607175</v>
      </c>
      <c r="W4172" s="578">
        <v>0.14464340627455324</v>
      </c>
      <c r="X4172" s="578">
        <v>5.7160462133651873E-3</v>
      </c>
      <c r="Y4172" s="578">
        <v>7.3708467195198529E-3</v>
      </c>
    </row>
    <row r="4173" spans="1:25" x14ac:dyDescent="0.3">
      <c r="A4173" s="61" t="s">
        <v>495</v>
      </c>
      <c r="B4173" s="61" t="s">
        <v>191</v>
      </c>
      <c r="C4173" s="61" t="s">
        <v>38</v>
      </c>
      <c r="D4173" s="36">
        <v>11</v>
      </c>
      <c r="E4173" s="36">
        <v>2030</v>
      </c>
      <c r="F4173" s="578">
        <v>1.4839793350402</v>
      </c>
      <c r="G4173" s="578">
        <v>1102.392716725665</v>
      </c>
      <c r="H4173" s="578">
        <v>0.110668791690841</v>
      </c>
      <c r="I4173" s="578">
        <v>3.7347916539734573E-3</v>
      </c>
      <c r="J4173" s="578">
        <v>5.8366069764209218E-3</v>
      </c>
      <c r="K4173" s="578">
        <v>1.86150450632938</v>
      </c>
      <c r="L4173" s="578">
        <v>1356.7795969645101</v>
      </c>
      <c r="M4173" s="578">
        <v>0.12072277815726276</v>
      </c>
      <c r="N4173" s="578">
        <v>6.2846060582918001E-3</v>
      </c>
      <c r="O4173" s="578">
        <v>7.1834525733720477E-3</v>
      </c>
      <c r="P4173" s="578">
        <v>1.4839793350402</v>
      </c>
      <c r="Q4173" s="578">
        <v>1102.3926645914676</v>
      </c>
      <c r="R4173" s="578">
        <v>0.110668791690841</v>
      </c>
      <c r="S4173" s="578">
        <v>3.7347919668396399E-3</v>
      </c>
      <c r="T4173" s="578">
        <v>5.8366070297779446E-3</v>
      </c>
      <c r="U4173" s="578">
        <v>1.8615045063219549</v>
      </c>
      <c r="V4173" s="578">
        <v>1356.7795969645101</v>
      </c>
      <c r="W4173" s="578">
        <v>0.12072277820940699</v>
      </c>
      <c r="X4173" s="578">
        <v>6.2846058487290605E-3</v>
      </c>
      <c r="Y4173" s="578">
        <v>7.1834525733720477E-3</v>
      </c>
    </row>
    <row r="4174" spans="1:25" x14ac:dyDescent="0.3">
      <c r="A4174" s="61" t="s">
        <v>496</v>
      </c>
      <c r="B4174" s="61" t="s">
        <v>191</v>
      </c>
      <c r="C4174" s="61" t="s">
        <v>38</v>
      </c>
      <c r="D4174" s="36">
        <v>12</v>
      </c>
      <c r="E4174" s="36">
        <v>2030</v>
      </c>
      <c r="F4174" s="578">
        <v>1.7285691485813</v>
      </c>
      <c r="G4174" s="578">
        <v>1213.7825063069599</v>
      </c>
      <c r="H4174" s="578">
        <v>7.51325421994503E-2</v>
      </c>
      <c r="I4174" s="578">
        <v>4.8836185713412254E-3</v>
      </c>
      <c r="J4174" s="578">
        <v>6.4263551757903752E-3</v>
      </c>
      <c r="K4174" s="578">
        <v>1.8587643710229651</v>
      </c>
      <c r="L4174" s="578">
        <v>1326.9400393168075</v>
      </c>
      <c r="M4174" s="578">
        <v>0.10118950530886625</v>
      </c>
      <c r="N4174" s="578">
        <v>6.7419580587587281E-3</v>
      </c>
      <c r="O4174" s="578">
        <v>7.0254725627213049E-3</v>
      </c>
      <c r="P4174" s="578">
        <v>1.7285691485813</v>
      </c>
      <c r="Q4174" s="578">
        <v>1213.782454172765</v>
      </c>
      <c r="R4174" s="578">
        <v>7.5132548224549525E-2</v>
      </c>
      <c r="S4174" s="578">
        <v>4.8836182040948471E-3</v>
      </c>
      <c r="T4174" s="578">
        <v>6.4263551757903752E-3</v>
      </c>
      <c r="U4174" s="578">
        <v>1.8587643710203126</v>
      </c>
      <c r="V4174" s="578">
        <v>1326.9399871826124</v>
      </c>
      <c r="W4174" s="578">
        <v>0.10118950422232326</v>
      </c>
      <c r="X4174" s="578">
        <v>6.741957752145325E-3</v>
      </c>
      <c r="Y4174" s="578">
        <v>7.0254725627213049E-3</v>
      </c>
    </row>
    <row r="4175" spans="1:25" x14ac:dyDescent="0.3">
      <c r="A4175" s="61" t="s">
        <v>497</v>
      </c>
      <c r="B4175" s="61" t="s">
        <v>191</v>
      </c>
      <c r="C4175" s="61" t="s">
        <v>38</v>
      </c>
      <c r="D4175" s="36">
        <v>13</v>
      </c>
      <c r="E4175" s="36">
        <v>2030</v>
      </c>
      <c r="F4175" s="578">
        <v>1.68754747213824</v>
      </c>
      <c r="G4175" s="578">
        <v>1189.3188527425073</v>
      </c>
      <c r="H4175" s="578">
        <v>6.0948862721488653E-2</v>
      </c>
      <c r="I4175" s="578">
        <v>4.9601077193225694E-3</v>
      </c>
      <c r="J4175" s="578">
        <v>6.2968288111733203E-3</v>
      </c>
      <c r="K4175" s="578">
        <v>1.8007620825924251</v>
      </c>
      <c r="L4175" s="578">
        <v>1291.50499216715</v>
      </c>
      <c r="M4175" s="578">
        <v>8.7078564218245363E-2</v>
      </c>
      <c r="N4175" s="578">
        <v>6.7870162314231149E-3</v>
      </c>
      <c r="O4175" s="578">
        <v>6.8378532547891703E-3</v>
      </c>
      <c r="P4175" s="578">
        <v>1.68754747213824</v>
      </c>
      <c r="Q4175" s="578">
        <v>1189.3188527425073</v>
      </c>
      <c r="R4175" s="578">
        <v>6.0948866367956073E-2</v>
      </c>
      <c r="S4175" s="578">
        <v>4.9601082885904601E-3</v>
      </c>
      <c r="T4175" s="578">
        <v>6.2968288111733203E-3</v>
      </c>
      <c r="U4175" s="578">
        <v>1.8007620825897701</v>
      </c>
      <c r="V4175" s="578">
        <v>1291.50499216715</v>
      </c>
      <c r="W4175" s="578">
        <v>8.7078564101830069E-2</v>
      </c>
      <c r="X4175" s="578">
        <v>6.787016072261543E-3</v>
      </c>
      <c r="Y4175" s="578">
        <v>6.8378533542272574E-3</v>
      </c>
    </row>
    <row r="4176" spans="1:25" x14ac:dyDescent="0.3">
      <c r="A4176" s="61" t="s">
        <v>498</v>
      </c>
      <c r="B4176" s="61" t="s">
        <v>191</v>
      </c>
      <c r="C4176" s="61" t="s">
        <v>38</v>
      </c>
      <c r="D4176" s="36">
        <v>14</v>
      </c>
      <c r="E4176" s="36">
        <v>2030</v>
      </c>
      <c r="F4176" s="578">
        <v>1.71884879203715</v>
      </c>
      <c r="G4176" s="578">
        <v>1247.2278124491299</v>
      </c>
      <c r="H4176" s="578">
        <v>6.2046031634054054E-2</v>
      </c>
      <c r="I4176" s="578">
        <v>4.8979022431770575E-3</v>
      </c>
      <c r="J4176" s="578">
        <v>6.6034369131860596E-3</v>
      </c>
      <c r="K4176" s="578">
        <v>1.8244530154724199</v>
      </c>
      <c r="L4176" s="578">
        <v>1340.4563458760524</v>
      </c>
      <c r="M4176" s="578">
        <v>8.5603231059697721E-2</v>
      </c>
      <c r="N4176" s="578">
        <v>6.7165312597126077E-3</v>
      </c>
      <c r="O4176" s="578">
        <v>7.0970265878713672E-3</v>
      </c>
      <c r="P4176" s="578">
        <v>1.7188487920371498</v>
      </c>
      <c r="Q4176" s="578">
        <v>1247.2278124491299</v>
      </c>
      <c r="R4176" s="578">
        <v>6.2046030648161804E-2</v>
      </c>
      <c r="S4176" s="578">
        <v>4.897902462497915E-3</v>
      </c>
      <c r="T4176" s="578">
        <v>6.603436964117762E-3</v>
      </c>
      <c r="U4176" s="578">
        <v>1.8244530154703003</v>
      </c>
      <c r="V4176" s="578">
        <v>1340.4563458760524</v>
      </c>
      <c r="W4176" s="578">
        <v>8.5603224424024404E-2</v>
      </c>
      <c r="X4176" s="578">
        <v>6.7165311044353349E-3</v>
      </c>
      <c r="Y4176" s="578">
        <v>7.0970265878713672E-3</v>
      </c>
    </row>
    <row r="4177" spans="1:25" x14ac:dyDescent="0.3">
      <c r="A4177" s="61" t="s">
        <v>499</v>
      </c>
      <c r="B4177" s="61" t="s">
        <v>191</v>
      </c>
      <c r="C4177" s="61" t="s">
        <v>38</v>
      </c>
      <c r="D4177" s="36">
        <v>15</v>
      </c>
      <c r="E4177" s="36">
        <v>2030</v>
      </c>
      <c r="F4177" s="578">
        <v>1.752590066070445</v>
      </c>
      <c r="G4177" s="578">
        <v>1303.9738705952877</v>
      </c>
      <c r="H4177" s="578">
        <v>6.3943889311303778E-2</v>
      </c>
      <c r="I4177" s="578">
        <v>4.8400361044590029E-3</v>
      </c>
      <c r="J4177" s="578">
        <v>6.903870564807825E-3</v>
      </c>
      <c r="K4177" s="578">
        <v>1.8488839097978225</v>
      </c>
      <c r="L4177" s="578">
        <v>1387.1043752034425</v>
      </c>
      <c r="M4177" s="578">
        <v>8.4492067962855744E-2</v>
      </c>
      <c r="N4177" s="578">
        <v>6.4939628986735399E-3</v>
      </c>
      <c r="O4177" s="578">
        <v>7.3440147098153804E-3</v>
      </c>
      <c r="P4177" s="578">
        <v>1.752590066070445</v>
      </c>
      <c r="Q4177" s="578">
        <v>1303.9738705952877</v>
      </c>
      <c r="R4177" s="578">
        <v>6.3943899692882611E-2</v>
      </c>
      <c r="S4177" s="578">
        <v>4.8400370109599519E-3</v>
      </c>
      <c r="T4177" s="578">
        <v>6.9038706181648469E-3</v>
      </c>
      <c r="U4177" s="578">
        <v>1.8488839097914576</v>
      </c>
      <c r="V4177" s="578">
        <v>1387.1043752034425</v>
      </c>
      <c r="W4177" s="578">
        <v>8.449206405445385E-2</v>
      </c>
      <c r="X4177" s="578">
        <v>6.4939628333794E-3</v>
      </c>
      <c r="Y4177" s="578">
        <v>7.3440147098153804E-3</v>
      </c>
    </row>
    <row r="4178" spans="1:25" x14ac:dyDescent="0.3">
      <c r="A4178" s="580" t="s">
        <v>500</v>
      </c>
      <c r="B4178" s="580" t="s">
        <v>191</v>
      </c>
      <c r="C4178" s="580" t="s">
        <v>38</v>
      </c>
      <c r="D4178" s="581">
        <v>16</v>
      </c>
      <c r="E4178" s="581">
        <v>2030</v>
      </c>
      <c r="F4178" s="582">
        <v>1.8256830661193799</v>
      </c>
      <c r="G4178" s="582">
        <v>1383.2241554260227</v>
      </c>
      <c r="H4178" s="582">
        <v>6.7452365219954402E-2</v>
      </c>
      <c r="I4178" s="582">
        <v>4.8202054147168348E-3</v>
      </c>
      <c r="J4178" s="582">
        <v>7.3234682640759222E-3</v>
      </c>
      <c r="K4178" s="582">
        <v>1.9108464895325501</v>
      </c>
      <c r="L4178" s="582">
        <v>1455.4823048909448</v>
      </c>
      <c r="M4178" s="582">
        <v>8.5640631771335962E-2</v>
      </c>
      <c r="N4178" s="582">
        <v>6.392138796248518E-3</v>
      </c>
      <c r="O4178" s="582">
        <v>7.7060351565402573E-3</v>
      </c>
      <c r="P4178" s="582">
        <v>1.8256830661193799</v>
      </c>
      <c r="Q4178" s="582">
        <v>1383.2241554260227</v>
      </c>
      <c r="R4178" s="582">
        <v>6.7452366205543471E-2</v>
      </c>
      <c r="S4178" s="582">
        <v>4.8202057294967401E-3</v>
      </c>
      <c r="T4178" s="582">
        <v>7.3234682640759222E-3</v>
      </c>
      <c r="U4178" s="582">
        <v>1.9108464895325501</v>
      </c>
      <c r="V4178" s="582">
        <v>1455.4823048909448</v>
      </c>
      <c r="W4178" s="582">
        <v>8.5640632780268761E-2</v>
      </c>
      <c r="X4178" s="582">
        <v>6.3921386844564606E-3</v>
      </c>
      <c r="Y4178" s="582">
        <v>7.7060350498262126E-3</v>
      </c>
    </row>
    <row r="4179" spans="1:25" x14ac:dyDescent="0.3">
      <c r="A4179" s="61" t="s">
        <v>1746</v>
      </c>
      <c r="B4179" s="61" t="s">
        <v>1697</v>
      </c>
      <c r="C4179" s="61" t="s">
        <v>38</v>
      </c>
      <c r="D4179" s="36">
        <v>1</v>
      </c>
      <c r="E4179" s="36">
        <v>2012</v>
      </c>
      <c r="F4179" s="578">
        <v>11.47681108504392</v>
      </c>
      <c r="G4179" s="578">
        <v>6774.7032826741479</v>
      </c>
      <c r="H4179" s="578">
        <v>12.003034873598725</v>
      </c>
      <c r="I4179" s="578">
        <v>7.8403143509300804E-2</v>
      </c>
      <c r="J4179" s="578">
        <v>0.13501436589285676</v>
      </c>
      <c r="K4179" s="578">
        <v>11.139404846936612</v>
      </c>
      <c r="L4179" s="578">
        <v>6612.8692779540943</v>
      </c>
      <c r="M4179" s="578">
        <v>11.7518664923457</v>
      </c>
      <c r="N4179" s="578">
        <v>6.0243072347778502E-2</v>
      </c>
      <c r="O4179" s="578">
        <v>0.13178904137263625</v>
      </c>
      <c r="P4179" s="578">
        <v>11.476812758956058</v>
      </c>
      <c r="Q4179" s="578">
        <v>6774.7032826741479</v>
      </c>
      <c r="R4179" s="578">
        <v>12.00303409590555</v>
      </c>
      <c r="S4179" s="578">
        <v>7.8403144778955394E-2</v>
      </c>
      <c r="T4179" s="578">
        <v>0.13501436589285676</v>
      </c>
      <c r="U4179" s="578">
        <v>11.139404901569495</v>
      </c>
      <c r="V4179" s="578">
        <v>6612.8692779540943</v>
      </c>
      <c r="W4179" s="578">
        <v>11.751866319090624</v>
      </c>
      <c r="X4179" s="578">
        <v>6.0243071194539227E-2</v>
      </c>
      <c r="Y4179" s="578">
        <v>0.13178904137263625</v>
      </c>
    </row>
    <row r="4180" spans="1:25" x14ac:dyDescent="0.3">
      <c r="A4180" s="61" t="s">
        <v>1747</v>
      </c>
      <c r="B4180" s="61" t="s">
        <v>1697</v>
      </c>
      <c r="C4180" s="61" t="s">
        <v>38</v>
      </c>
      <c r="D4180" s="36">
        <v>2</v>
      </c>
      <c r="E4180" s="36">
        <v>2012</v>
      </c>
      <c r="F4180" s="578">
        <v>7.2179275011544606</v>
      </c>
      <c r="G4180" s="578">
        <v>3981.4168561299603</v>
      </c>
      <c r="H4180" s="578">
        <v>7.0842206853291474</v>
      </c>
      <c r="I4180" s="578">
        <v>5.5995845807956329E-2</v>
      </c>
      <c r="J4180" s="578">
        <v>7.9346422300053093E-2</v>
      </c>
      <c r="K4180" s="578">
        <v>7.2594896221774707</v>
      </c>
      <c r="L4180" s="578">
        <v>3944.2131093343023</v>
      </c>
      <c r="M4180" s="578">
        <v>7.2200341707599929</v>
      </c>
      <c r="N4180" s="578">
        <v>4.0448497631435446E-2</v>
      </c>
      <c r="O4180" s="578">
        <v>7.8604996243181277E-2</v>
      </c>
      <c r="P4180" s="578">
        <v>7.2179275061318195</v>
      </c>
      <c r="Q4180" s="578">
        <v>3981.4168561299603</v>
      </c>
      <c r="R4180" s="578">
        <v>7.0842208648755278</v>
      </c>
      <c r="S4180" s="578">
        <v>5.599584581159428E-2</v>
      </c>
      <c r="T4180" s="578">
        <v>7.9346421795586694E-2</v>
      </c>
      <c r="U4180" s="578">
        <v>7.2594895625569107</v>
      </c>
      <c r="V4180" s="578">
        <v>3944.2131093343023</v>
      </c>
      <c r="W4180" s="578">
        <v>7.2200342944997784</v>
      </c>
      <c r="X4180" s="578">
        <v>4.0448497181235575E-2</v>
      </c>
      <c r="Y4180" s="578">
        <v>7.8604996243181277E-2</v>
      </c>
    </row>
    <row r="4181" spans="1:25" x14ac:dyDescent="0.3">
      <c r="A4181" s="61" t="s">
        <v>1748</v>
      </c>
      <c r="B4181" s="61" t="s">
        <v>1697</v>
      </c>
      <c r="C4181" s="61" t="s">
        <v>38</v>
      </c>
      <c r="D4181" s="36">
        <v>3</v>
      </c>
      <c r="E4181" s="36">
        <v>2012</v>
      </c>
      <c r="F4181" s="578">
        <v>3.9052830301357</v>
      </c>
      <c r="G4181" s="578">
        <v>2109.6282374064076</v>
      </c>
      <c r="H4181" s="578">
        <v>3.7082495179274653</v>
      </c>
      <c r="I4181" s="578">
        <v>2.3848829172644949E-2</v>
      </c>
      <c r="J4181" s="578">
        <v>4.2043146987756047E-2</v>
      </c>
      <c r="K4181" s="578">
        <v>5.4240482398526302</v>
      </c>
      <c r="L4181" s="578">
        <v>2755.4802996317503</v>
      </c>
      <c r="M4181" s="578">
        <v>4.8888720876966527</v>
      </c>
      <c r="N4181" s="578">
        <v>3.293652480563948E-2</v>
      </c>
      <c r="O4181" s="578">
        <v>5.4914491833187605E-2</v>
      </c>
      <c r="P4181" s="578">
        <v>3.9052832896538749</v>
      </c>
      <c r="Q4181" s="578">
        <v>2109.6282374064076</v>
      </c>
      <c r="R4181" s="578">
        <v>3.7082494831301975</v>
      </c>
      <c r="S4181" s="578">
        <v>2.3848830704840347E-2</v>
      </c>
      <c r="T4181" s="578">
        <v>4.2043146987756047E-2</v>
      </c>
      <c r="U4181" s="578">
        <v>5.4240477704450596</v>
      </c>
      <c r="V4181" s="578">
        <v>2755.4802474975527</v>
      </c>
      <c r="W4181" s="578">
        <v>4.8888722535933349</v>
      </c>
      <c r="X4181" s="578">
        <v>3.2936524312087052E-2</v>
      </c>
      <c r="Y4181" s="578">
        <v>5.4914491833187605E-2</v>
      </c>
    </row>
    <row r="4182" spans="1:25" x14ac:dyDescent="0.3">
      <c r="A4182" s="61" t="s">
        <v>1749</v>
      </c>
      <c r="B4182" s="61" t="s">
        <v>1697</v>
      </c>
      <c r="C4182" s="61" t="s">
        <v>38</v>
      </c>
      <c r="D4182" s="36">
        <v>4</v>
      </c>
      <c r="E4182" s="36">
        <v>2012</v>
      </c>
      <c r="F4182" s="578">
        <v>1.9644138262451953</v>
      </c>
      <c r="G4182" s="578">
        <v>1132.967627207435</v>
      </c>
      <c r="H4182" s="578">
        <v>2.0740171495041602</v>
      </c>
      <c r="I4182" s="578">
        <v>1.3699117410889449E-2</v>
      </c>
      <c r="J4182" s="578">
        <v>2.25791041157208E-2</v>
      </c>
      <c r="K4182" s="578">
        <v>4.7048931781811554</v>
      </c>
      <c r="L4182" s="578">
        <v>2318.6046829223574</v>
      </c>
      <c r="M4182" s="578">
        <v>3.9473261457230029</v>
      </c>
      <c r="N4182" s="578">
        <v>2.7612186034123874E-2</v>
      </c>
      <c r="O4182" s="578">
        <v>4.6207924412252972E-2</v>
      </c>
      <c r="P4182" s="578">
        <v>1.9644137740885554</v>
      </c>
      <c r="Q4182" s="578">
        <v>1132.967627207435</v>
      </c>
      <c r="R4182" s="578">
        <v>2.0740169693841923</v>
      </c>
      <c r="S4182" s="578">
        <v>1.36991179159243E-2</v>
      </c>
      <c r="T4182" s="578">
        <v>2.25791041157208E-2</v>
      </c>
      <c r="U4182" s="578">
        <v>4.7048930217085081</v>
      </c>
      <c r="V4182" s="578">
        <v>2318.6046829223574</v>
      </c>
      <c r="W4182" s="578">
        <v>3.9473261398622177</v>
      </c>
      <c r="X4182" s="578">
        <v>2.7612183490797748E-2</v>
      </c>
      <c r="Y4182" s="578">
        <v>4.6207924412252972E-2</v>
      </c>
    </row>
    <row r="4183" spans="1:25" x14ac:dyDescent="0.3">
      <c r="A4183" s="61" t="s">
        <v>1750</v>
      </c>
      <c r="B4183" s="61" t="s">
        <v>1697</v>
      </c>
      <c r="C4183" s="61" t="s">
        <v>38</v>
      </c>
      <c r="D4183" s="36">
        <v>5</v>
      </c>
      <c r="E4183" s="36">
        <v>2012</v>
      </c>
      <c r="F4183" s="578">
        <v>2.2017068554263952</v>
      </c>
      <c r="G4183" s="578">
        <v>1172.793439229325</v>
      </c>
      <c r="H4183" s="578">
        <v>2.0536210695742376</v>
      </c>
      <c r="I4183" s="578">
        <v>2.4079453708130399E-2</v>
      </c>
      <c r="J4183" s="578">
        <v>2.3372818948700975E-2</v>
      </c>
      <c r="K4183" s="578">
        <v>4.2657442288489129</v>
      </c>
      <c r="L4183" s="578">
        <v>2074.5087407429946</v>
      </c>
      <c r="M4183" s="578">
        <v>3.3750530100029774</v>
      </c>
      <c r="N4183" s="578">
        <v>2.8752473948164402E-2</v>
      </c>
      <c r="O4183" s="578">
        <v>4.134327918291085E-2</v>
      </c>
      <c r="P4183" s="578">
        <v>2.2017071664901402</v>
      </c>
      <c r="Q4183" s="578">
        <v>1172.793439229325</v>
      </c>
      <c r="R4183" s="578">
        <v>2.0536210784751625</v>
      </c>
      <c r="S4183" s="578">
        <v>2.4079453714345275E-2</v>
      </c>
      <c r="T4183" s="578">
        <v>2.3372818948700975E-2</v>
      </c>
      <c r="U4183" s="578">
        <v>4.2657443356457208</v>
      </c>
      <c r="V4183" s="578">
        <v>2074.5087407429946</v>
      </c>
      <c r="W4183" s="578">
        <v>3.3750530120723825</v>
      </c>
      <c r="X4183" s="578">
        <v>2.8752472926498678E-2</v>
      </c>
      <c r="Y4183" s="578">
        <v>4.134327918291085E-2</v>
      </c>
    </row>
    <row r="4184" spans="1:25" x14ac:dyDescent="0.3">
      <c r="A4184" s="61" t="s">
        <v>1751</v>
      </c>
      <c r="B4184" s="61" t="s">
        <v>1697</v>
      </c>
      <c r="C4184" s="61" t="s">
        <v>38</v>
      </c>
      <c r="D4184" s="36">
        <v>6</v>
      </c>
      <c r="E4184" s="36">
        <v>2012</v>
      </c>
      <c r="F4184" s="578">
        <v>2.3440851187128025</v>
      </c>
      <c r="G4184" s="578">
        <v>1196.694081624345</v>
      </c>
      <c r="H4184" s="578">
        <v>2.0413856371893973</v>
      </c>
      <c r="I4184" s="578">
        <v>3.0307765627791573E-2</v>
      </c>
      <c r="J4184" s="578">
        <v>2.3849159168700299E-2</v>
      </c>
      <c r="K4184" s="578">
        <v>3.9125484116046447</v>
      </c>
      <c r="L4184" s="578">
        <v>1894.64770253499</v>
      </c>
      <c r="M4184" s="578">
        <v>2.9357106479468076</v>
      </c>
      <c r="N4184" s="578">
        <v>2.550568471936758E-2</v>
      </c>
      <c r="O4184" s="578">
        <v>3.7758759727391046E-2</v>
      </c>
      <c r="P4184" s="578">
        <v>2.34408538072856</v>
      </c>
      <c r="Q4184" s="578">
        <v>1196.694081624345</v>
      </c>
      <c r="R4184" s="578">
        <v>2.0413855215974728</v>
      </c>
      <c r="S4184" s="578">
        <v>3.0307764563303828E-2</v>
      </c>
      <c r="T4184" s="578">
        <v>2.3849159168700299E-2</v>
      </c>
      <c r="U4184" s="578">
        <v>3.9125480986907175</v>
      </c>
      <c r="V4184" s="578">
        <v>1894.64770253499</v>
      </c>
      <c r="W4184" s="578">
        <v>2.9357106001783251</v>
      </c>
      <c r="X4184" s="578">
        <v>2.5505684740058574E-2</v>
      </c>
      <c r="Y4184" s="578">
        <v>3.7758759727391046E-2</v>
      </c>
    </row>
    <row r="4185" spans="1:25" x14ac:dyDescent="0.3">
      <c r="A4185" s="61" t="s">
        <v>1752</v>
      </c>
      <c r="B4185" s="61" t="s">
        <v>1697</v>
      </c>
      <c r="C4185" s="61" t="s">
        <v>38</v>
      </c>
      <c r="D4185" s="36">
        <v>7</v>
      </c>
      <c r="E4185" s="36">
        <v>2012</v>
      </c>
      <c r="F4185" s="578">
        <v>2.4390001589416226</v>
      </c>
      <c r="G4185" s="578">
        <v>1212.6272799173951</v>
      </c>
      <c r="H4185" s="578">
        <v>2.0332221027898973</v>
      </c>
      <c r="I4185" s="578">
        <v>3.4459853956604947E-2</v>
      </c>
      <c r="J4185" s="578">
        <v>2.4166699227256026E-2</v>
      </c>
      <c r="K4185" s="578">
        <v>3.953437184344085</v>
      </c>
      <c r="L4185" s="578">
        <v>1861.0168749491327</v>
      </c>
      <c r="M4185" s="578">
        <v>2.7714314228912023</v>
      </c>
      <c r="N4185" s="578">
        <v>3.9247922924308377E-2</v>
      </c>
      <c r="O4185" s="578">
        <v>3.7088565295562106E-2</v>
      </c>
      <c r="P4185" s="578">
        <v>2.4390001527276151</v>
      </c>
      <c r="Q4185" s="578">
        <v>1212.6272799173951</v>
      </c>
      <c r="R4185" s="578">
        <v>2.0332220967362997</v>
      </c>
      <c r="S4185" s="578">
        <v>3.4459853960773452E-2</v>
      </c>
      <c r="T4185" s="578">
        <v>2.4166699227256026E-2</v>
      </c>
      <c r="U4185" s="578">
        <v>3.9534370800254921</v>
      </c>
      <c r="V4185" s="578">
        <v>1861.0168749491327</v>
      </c>
      <c r="W4185" s="578">
        <v>2.7714314816730572</v>
      </c>
      <c r="X4185" s="578">
        <v>3.9247925023876876E-2</v>
      </c>
      <c r="Y4185" s="578">
        <v>3.7088565295562106E-2</v>
      </c>
    </row>
    <row r="4186" spans="1:25" x14ac:dyDescent="0.3">
      <c r="A4186" s="61" t="s">
        <v>1753</v>
      </c>
      <c r="B4186" s="61" t="s">
        <v>1697</v>
      </c>
      <c r="C4186" s="61" t="s">
        <v>38</v>
      </c>
      <c r="D4186" s="36">
        <v>8</v>
      </c>
      <c r="E4186" s="36">
        <v>2012</v>
      </c>
      <c r="F4186" s="578">
        <v>2.3009200020221625</v>
      </c>
      <c r="G4186" s="578">
        <v>1132.3014424641876</v>
      </c>
      <c r="H4186" s="578">
        <v>1.8252357172574751</v>
      </c>
      <c r="I4186" s="578">
        <v>3.0304426734043398E-2</v>
      </c>
      <c r="J4186" s="578">
        <v>2.2565848116452451E-2</v>
      </c>
      <c r="K4186" s="578">
        <v>3.4420310173903346</v>
      </c>
      <c r="L4186" s="578">
        <v>1563.0819689432749</v>
      </c>
      <c r="M4186" s="578">
        <v>2.2072811762245648</v>
      </c>
      <c r="N4186" s="578">
        <v>3.3401131121384674E-2</v>
      </c>
      <c r="O4186" s="578">
        <v>3.1150973751209649E-2</v>
      </c>
      <c r="P4186" s="578">
        <v>2.3009202106336799</v>
      </c>
      <c r="Q4186" s="578">
        <v>1132.3014424641876</v>
      </c>
      <c r="R4186" s="578">
        <v>1.8252357506359276</v>
      </c>
      <c r="S4186" s="578">
        <v>3.0304427257533403E-2</v>
      </c>
      <c r="T4186" s="578">
        <v>2.25658486403214E-2</v>
      </c>
      <c r="U4186" s="578">
        <v>3.4420308609229151</v>
      </c>
      <c r="V4186" s="578">
        <v>1563.0819689432749</v>
      </c>
      <c r="W4186" s="578">
        <v>2.2072805177176598</v>
      </c>
      <c r="X4186" s="578">
        <v>3.3401130102599028E-2</v>
      </c>
      <c r="Y4186" s="578">
        <v>3.1150973751209649E-2</v>
      </c>
    </row>
    <row r="4187" spans="1:25" x14ac:dyDescent="0.3">
      <c r="A4187" s="61" t="s">
        <v>1754</v>
      </c>
      <c r="B4187" s="61" t="s">
        <v>1697</v>
      </c>
      <c r="C4187" s="61" t="s">
        <v>38</v>
      </c>
      <c r="D4187" s="36">
        <v>9</v>
      </c>
      <c r="E4187" s="36">
        <v>2012</v>
      </c>
      <c r="F4187" s="578">
        <v>2.1973581041342674</v>
      </c>
      <c r="G4187" s="578">
        <v>1072.0503781636526</v>
      </c>
      <c r="H4187" s="578">
        <v>1.6692420024028198</v>
      </c>
      <c r="I4187" s="578">
        <v>2.7187853494221252E-2</v>
      </c>
      <c r="J4187" s="578">
        <v>2.1365121705457551E-2</v>
      </c>
      <c r="K4187" s="578">
        <v>3.4270844356760728</v>
      </c>
      <c r="L4187" s="578">
        <v>1514.950539906815</v>
      </c>
      <c r="M4187" s="578">
        <v>2.0129262912053725</v>
      </c>
      <c r="N4187" s="578">
        <v>4.3786560671378483E-2</v>
      </c>
      <c r="O4187" s="578">
        <v>3.01917315033885E-2</v>
      </c>
      <c r="P4187" s="578">
        <v>2.1973579998251527</v>
      </c>
      <c r="Q4187" s="578">
        <v>1072.0503260294552</v>
      </c>
      <c r="R4187" s="578">
        <v>1.66924201000589</v>
      </c>
      <c r="S4187" s="578">
        <v>2.7187854566894452E-2</v>
      </c>
      <c r="T4187" s="578">
        <v>2.1365121705457551E-2</v>
      </c>
      <c r="U4187" s="578">
        <v>3.4270844356708428</v>
      </c>
      <c r="V4187" s="578">
        <v>1514.950539906815</v>
      </c>
      <c r="W4187" s="578">
        <v>2.0129262954184601</v>
      </c>
      <c r="X4187" s="578">
        <v>4.3786561181150277E-2</v>
      </c>
      <c r="Y4187" s="578">
        <v>3.0191730455650601E-2</v>
      </c>
    </row>
    <row r="4188" spans="1:25" x14ac:dyDescent="0.3">
      <c r="A4188" s="61" t="s">
        <v>1755</v>
      </c>
      <c r="B4188" s="61" t="s">
        <v>1697</v>
      </c>
      <c r="C4188" s="61" t="s">
        <v>38</v>
      </c>
      <c r="D4188" s="36">
        <v>10</v>
      </c>
      <c r="E4188" s="36">
        <v>2012</v>
      </c>
      <c r="F4188" s="578">
        <v>2.1168112326801776</v>
      </c>
      <c r="G4188" s="578">
        <v>1025.187968571975</v>
      </c>
      <c r="H4188" s="578">
        <v>1.5479094960570925</v>
      </c>
      <c r="I4188" s="578">
        <v>2.4763780644813424E-2</v>
      </c>
      <c r="J4188" s="578">
        <v>2.0431159491029825E-2</v>
      </c>
      <c r="K4188" s="578">
        <v>3.4139252427047428</v>
      </c>
      <c r="L4188" s="578">
        <v>1474.6738560994402</v>
      </c>
      <c r="M4188" s="578">
        <v>1.8550721077951149</v>
      </c>
      <c r="N4188" s="578">
        <v>5.0620859189166326E-2</v>
      </c>
      <c r="O4188" s="578">
        <v>2.93890883525212E-2</v>
      </c>
      <c r="P4188" s="578">
        <v>2.1168112339248601</v>
      </c>
      <c r="Q4188" s="578">
        <v>1025.187968571975</v>
      </c>
      <c r="R4188" s="578">
        <v>1.5479094976302175</v>
      </c>
      <c r="S4188" s="578">
        <v>2.476378223665655E-2</v>
      </c>
      <c r="T4188" s="578">
        <v>2.0431159491029825E-2</v>
      </c>
      <c r="U4188" s="578">
        <v>3.4139252427152051</v>
      </c>
      <c r="V4188" s="578">
        <v>1474.6738560994402</v>
      </c>
      <c r="W4188" s="578">
        <v>1.8550719747111799</v>
      </c>
      <c r="X4188" s="578">
        <v>5.0620856555875976E-2</v>
      </c>
      <c r="Y4188" s="578">
        <v>2.93890883525212E-2</v>
      </c>
    </row>
    <row r="4189" spans="1:25" x14ac:dyDescent="0.3">
      <c r="A4189" s="61" t="s">
        <v>1756</v>
      </c>
      <c r="B4189" s="61" t="s">
        <v>1697</v>
      </c>
      <c r="C4189" s="61" t="s">
        <v>38</v>
      </c>
      <c r="D4189" s="36">
        <v>11</v>
      </c>
      <c r="E4189" s="36">
        <v>2012</v>
      </c>
      <c r="F4189" s="578">
        <v>2.6979873363990925</v>
      </c>
      <c r="G4189" s="578">
        <v>1168.2957115173299</v>
      </c>
      <c r="H4189" s="578">
        <v>1.4618046033016625</v>
      </c>
      <c r="I4189" s="578">
        <v>2.68977670330059E-2</v>
      </c>
      <c r="J4189" s="578">
        <v>2.3283181110552123E-2</v>
      </c>
      <c r="K4189" s="578">
        <v>3.412271137669975</v>
      </c>
      <c r="L4189" s="578">
        <v>1436.4946759541774</v>
      </c>
      <c r="M4189" s="578">
        <v>1.7130198152105225</v>
      </c>
      <c r="N4189" s="578">
        <v>5.5242124370730922E-2</v>
      </c>
      <c r="O4189" s="578">
        <v>2.8628207199896324E-2</v>
      </c>
      <c r="P4189" s="578">
        <v>2.6979871277635477</v>
      </c>
      <c r="Q4189" s="578">
        <v>1168.2957115173299</v>
      </c>
      <c r="R4189" s="578">
        <v>1.4618046226990626</v>
      </c>
      <c r="S4189" s="578">
        <v>2.6897767031414249E-2</v>
      </c>
      <c r="T4189" s="578">
        <v>2.3283180596384449E-2</v>
      </c>
      <c r="U4189" s="578">
        <v>3.41227108551591</v>
      </c>
      <c r="V4189" s="578">
        <v>1436.4946759541774</v>
      </c>
      <c r="W4189" s="578">
        <v>1.713019704951265</v>
      </c>
      <c r="X4189" s="578">
        <v>5.5242123900219001E-2</v>
      </c>
      <c r="Y4189" s="578">
        <v>2.8628207199896324E-2</v>
      </c>
    </row>
    <row r="4190" spans="1:25" x14ac:dyDescent="0.3">
      <c r="A4190" s="61" t="s">
        <v>1757</v>
      </c>
      <c r="B4190" s="61" t="s">
        <v>1697</v>
      </c>
      <c r="C4190" s="61" t="s">
        <v>38</v>
      </c>
      <c r="D4190" s="36">
        <v>12</v>
      </c>
      <c r="E4190" s="36">
        <v>2012</v>
      </c>
      <c r="F4190" s="578">
        <v>3.1734880669175674</v>
      </c>
      <c r="G4190" s="578">
        <v>1285.3846867879174</v>
      </c>
      <c r="H4190" s="578">
        <v>1.3913556158204252</v>
      </c>
      <c r="I4190" s="578">
        <v>2.8643750172022878E-2</v>
      </c>
      <c r="J4190" s="578">
        <v>2.5616650818847099E-2</v>
      </c>
      <c r="K4190" s="578">
        <v>3.4097144010668177</v>
      </c>
      <c r="L4190" s="578">
        <v>1404.3351097106899</v>
      </c>
      <c r="M4190" s="578">
        <v>1.595935237189825</v>
      </c>
      <c r="N4190" s="578">
        <v>5.8725848902516448E-2</v>
      </c>
      <c r="O4190" s="578">
        <v>2.7987285129105002E-2</v>
      </c>
      <c r="P4190" s="578">
        <v>3.1734880656811097</v>
      </c>
      <c r="Q4190" s="578">
        <v>1285.3846867879174</v>
      </c>
      <c r="R4190" s="578">
        <v>1.391355597341615</v>
      </c>
      <c r="S4190" s="578">
        <v>2.8643750162170026E-2</v>
      </c>
      <c r="T4190" s="578">
        <v>2.5616650818847099E-2</v>
      </c>
      <c r="U4190" s="578">
        <v>3.4097140372301329</v>
      </c>
      <c r="V4190" s="578">
        <v>1404.3351097106899</v>
      </c>
      <c r="W4190" s="578">
        <v>1.5959351665281525</v>
      </c>
      <c r="X4190" s="578">
        <v>5.872584841214723E-2</v>
      </c>
      <c r="Y4190" s="578">
        <v>2.7987284081367102E-2</v>
      </c>
    </row>
    <row r="4191" spans="1:25" x14ac:dyDescent="0.3">
      <c r="A4191" s="61" t="s">
        <v>1758</v>
      </c>
      <c r="B4191" s="61" t="s">
        <v>1697</v>
      </c>
      <c r="C4191" s="61" t="s">
        <v>38</v>
      </c>
      <c r="D4191" s="36">
        <v>13</v>
      </c>
      <c r="E4191" s="36">
        <v>2012</v>
      </c>
      <c r="F4191" s="578">
        <v>3.1290117657385927</v>
      </c>
      <c r="G4191" s="578">
        <v>1258.796883900955</v>
      </c>
      <c r="H4191" s="578">
        <v>1.3067130148595676</v>
      </c>
      <c r="I4191" s="578">
        <v>2.9477404021311753E-2</v>
      </c>
      <c r="J4191" s="578">
        <v>2.50868040408628E-2</v>
      </c>
      <c r="K4191" s="578">
        <v>3.3308271730338626</v>
      </c>
      <c r="L4191" s="578">
        <v>1366.2135518391874</v>
      </c>
      <c r="M4191" s="578">
        <v>1.5031290092498801</v>
      </c>
      <c r="N4191" s="578">
        <v>5.9960830999898421E-2</v>
      </c>
      <c r="O4191" s="578">
        <v>2.7227563725318725E-2</v>
      </c>
      <c r="P4191" s="578">
        <v>3.1290120265141024</v>
      </c>
      <c r="Q4191" s="578">
        <v>1258.796883900955</v>
      </c>
      <c r="R4191" s="578">
        <v>1.3067130382772374</v>
      </c>
      <c r="S4191" s="578">
        <v>2.9477403023368674E-2</v>
      </c>
      <c r="T4191" s="578">
        <v>2.50868040408628E-2</v>
      </c>
      <c r="U4191" s="578">
        <v>3.3308268601094801</v>
      </c>
      <c r="V4191" s="578">
        <v>1366.2135518391874</v>
      </c>
      <c r="W4191" s="578">
        <v>1.5031289818801499</v>
      </c>
      <c r="X4191" s="578">
        <v>5.9960827390568676E-2</v>
      </c>
      <c r="Y4191" s="578">
        <v>2.7227563725318725E-2</v>
      </c>
    </row>
    <row r="4192" spans="1:25" x14ac:dyDescent="0.3">
      <c r="A4192" s="61" t="s">
        <v>1759</v>
      </c>
      <c r="B4192" s="61" t="s">
        <v>1697</v>
      </c>
      <c r="C4192" s="61" t="s">
        <v>38</v>
      </c>
      <c r="D4192" s="36">
        <v>14</v>
      </c>
      <c r="E4192" s="36">
        <v>2012</v>
      </c>
      <c r="F4192" s="578">
        <v>3.2322087990366928</v>
      </c>
      <c r="G4192" s="578">
        <v>1321.9890734354601</v>
      </c>
      <c r="H4192" s="578">
        <v>1.3643963535811623</v>
      </c>
      <c r="I4192" s="578">
        <v>3.3735113736535476E-2</v>
      </c>
      <c r="J4192" s="578">
        <v>2.6346183381974652E-2</v>
      </c>
      <c r="K4192" s="578">
        <v>3.4175646715248846</v>
      </c>
      <c r="L4192" s="578">
        <v>1419.788436889645</v>
      </c>
      <c r="M4192" s="578">
        <v>1.542372125529555</v>
      </c>
      <c r="N4192" s="578">
        <v>6.3785915220554018E-2</v>
      </c>
      <c r="O4192" s="578">
        <v>2.8295226298117322E-2</v>
      </c>
      <c r="P4192" s="578">
        <v>3.2322089554938471</v>
      </c>
      <c r="Q4192" s="578">
        <v>1321.9890734354601</v>
      </c>
      <c r="R4192" s="578">
        <v>1.364396305180275</v>
      </c>
      <c r="S4192" s="578">
        <v>3.373511424645885E-2</v>
      </c>
      <c r="T4192" s="578">
        <v>2.6346183381974652E-2</v>
      </c>
      <c r="U4192" s="578">
        <v>3.4175642530401129</v>
      </c>
      <c r="V4192" s="578">
        <v>1419.788436889645</v>
      </c>
      <c r="W4192" s="578">
        <v>1.5423721075612726</v>
      </c>
      <c r="X4192" s="578">
        <v>6.3785910397503642E-2</v>
      </c>
      <c r="Y4192" s="578">
        <v>2.8295226298117322E-2</v>
      </c>
    </row>
    <row r="4193" spans="1:25" x14ac:dyDescent="0.3">
      <c r="A4193" s="61" t="s">
        <v>1760</v>
      </c>
      <c r="B4193" s="61" t="s">
        <v>1697</v>
      </c>
      <c r="C4193" s="61" t="s">
        <v>38</v>
      </c>
      <c r="D4193" s="36">
        <v>15</v>
      </c>
      <c r="E4193" s="36">
        <v>2012</v>
      </c>
      <c r="F4193" s="578">
        <v>3.3349032420507325</v>
      </c>
      <c r="G4193" s="578">
        <v>1383.8795878092401</v>
      </c>
      <c r="H4193" s="578">
        <v>1.4244507083306672</v>
      </c>
      <c r="I4193" s="578">
        <v>3.7675547111575697E-2</v>
      </c>
      <c r="J4193" s="578">
        <v>2.7579614562758502E-2</v>
      </c>
      <c r="K4193" s="578">
        <v>3.5026170246351978</v>
      </c>
      <c r="L4193" s="578">
        <v>1470.87448628743</v>
      </c>
      <c r="M4193" s="578">
        <v>1.5809563299107974</v>
      </c>
      <c r="N4193" s="578">
        <v>6.4751230551640448E-2</v>
      </c>
      <c r="O4193" s="578">
        <v>2.9313350891849624E-2</v>
      </c>
      <c r="P4193" s="578">
        <v>3.3349031886601352</v>
      </c>
      <c r="Q4193" s="578">
        <v>1383.8795878092401</v>
      </c>
      <c r="R4193" s="578">
        <v>1.42445070121478</v>
      </c>
      <c r="S4193" s="578">
        <v>3.7675548133392953E-2</v>
      </c>
      <c r="T4193" s="578">
        <v>2.7579614562758502E-2</v>
      </c>
      <c r="U4193" s="578">
        <v>3.5026171289484802</v>
      </c>
      <c r="V4193" s="578">
        <v>1470.87448628743</v>
      </c>
      <c r="W4193" s="578">
        <v>1.5809562633579175</v>
      </c>
      <c r="X4193" s="578">
        <v>6.4751225953993144E-2</v>
      </c>
      <c r="Y4193" s="578">
        <v>2.9313350891849624E-2</v>
      </c>
    </row>
    <row r="4194" spans="1:25" x14ac:dyDescent="0.3">
      <c r="A4194" s="580" t="s">
        <v>1761</v>
      </c>
      <c r="B4194" s="580" t="s">
        <v>1697</v>
      </c>
      <c r="C4194" s="580" t="s">
        <v>38</v>
      </c>
      <c r="D4194" s="581">
        <v>16</v>
      </c>
      <c r="E4194" s="581">
        <v>2012</v>
      </c>
      <c r="F4194" s="582">
        <v>3.5056549615581623</v>
      </c>
      <c r="G4194" s="582">
        <v>1469.8783226013152</v>
      </c>
      <c r="H4194" s="582">
        <v>1.51033816799705</v>
      </c>
      <c r="I4194" s="582">
        <v>4.2819702079971898E-2</v>
      </c>
      <c r="J4194" s="582">
        <v>2.9293508346502926E-2</v>
      </c>
      <c r="K4194" s="582">
        <v>3.6510525071742701</v>
      </c>
      <c r="L4194" s="582">
        <v>1545.211653391515</v>
      </c>
      <c r="M4194" s="582">
        <v>1.64753775171508</v>
      </c>
      <c r="N4194" s="582">
        <v>6.8225494484067853E-2</v>
      </c>
      <c r="O4194" s="582">
        <v>3.0794791760854378E-2</v>
      </c>
      <c r="P4194" s="582">
        <v>3.5056550149591477</v>
      </c>
      <c r="Q4194" s="582">
        <v>1469.8783226013152</v>
      </c>
      <c r="R4194" s="582">
        <v>1.5103381683566099</v>
      </c>
      <c r="S4194" s="582">
        <v>4.2819699958423954E-2</v>
      </c>
      <c r="T4194" s="582">
        <v>2.9293508346502926E-2</v>
      </c>
      <c r="U4194" s="582">
        <v>3.6510519856232473</v>
      </c>
      <c r="V4194" s="582">
        <v>1545.211653391515</v>
      </c>
      <c r="W4194" s="582">
        <v>1.6475377221862126</v>
      </c>
      <c r="X4194" s="582">
        <v>6.822549436234715E-2</v>
      </c>
      <c r="Y4194" s="582">
        <v>3.0794791760854378E-2</v>
      </c>
    </row>
    <row r="4195" spans="1:25" x14ac:dyDescent="0.3">
      <c r="A4195" s="61" t="s">
        <v>1762</v>
      </c>
      <c r="B4195" s="61" t="s">
        <v>1697</v>
      </c>
      <c r="C4195" s="61" t="s">
        <v>38</v>
      </c>
      <c r="D4195" s="36">
        <v>1</v>
      </c>
      <c r="E4195" s="36">
        <v>2020</v>
      </c>
      <c r="F4195" s="578">
        <v>3.4735604149134303</v>
      </c>
      <c r="G4195" s="578">
        <v>6614.2313283284502</v>
      </c>
      <c r="H4195" s="578">
        <v>7.1168831641746948</v>
      </c>
      <c r="I4195" s="578">
        <v>4.7958102501979703E-2</v>
      </c>
      <c r="J4195" s="578">
        <v>4.4006406174351718E-2</v>
      </c>
      <c r="K4195" s="578">
        <v>3.3622052469327497</v>
      </c>
      <c r="L4195" s="578">
        <v>6452.0845082600872</v>
      </c>
      <c r="M4195" s="578">
        <v>6.9998175951865624</v>
      </c>
      <c r="N4195" s="578">
        <v>3.6342782658114872E-2</v>
      </c>
      <c r="O4195" s="578">
        <v>4.292759421514343E-2</v>
      </c>
      <c r="P4195" s="578">
        <v>3.47356046582073</v>
      </c>
      <c r="Q4195" s="578">
        <v>6614.2313283284475</v>
      </c>
      <c r="R4195" s="578">
        <v>7.1168829839031424</v>
      </c>
      <c r="S4195" s="578">
        <v>4.7958104052971295E-2</v>
      </c>
      <c r="T4195" s="578">
        <v>4.4006406174351718E-2</v>
      </c>
      <c r="U4195" s="578">
        <v>3.3622053512408399</v>
      </c>
      <c r="V4195" s="578">
        <v>6452.0845082600872</v>
      </c>
      <c r="W4195" s="578">
        <v>6.9998176415077351</v>
      </c>
      <c r="X4195" s="578">
        <v>3.6342783178345849E-2</v>
      </c>
      <c r="Y4195" s="578">
        <v>4.2927594739012379E-2</v>
      </c>
    </row>
    <row r="4196" spans="1:25" x14ac:dyDescent="0.3">
      <c r="A4196" s="61" t="s">
        <v>1763</v>
      </c>
      <c r="B4196" s="61" t="s">
        <v>1697</v>
      </c>
      <c r="C4196" s="61" t="s">
        <v>38</v>
      </c>
      <c r="D4196" s="36">
        <v>2</v>
      </c>
      <c r="E4196" s="36">
        <v>2020</v>
      </c>
      <c r="F4196" s="578">
        <v>2.1948877392305</v>
      </c>
      <c r="G4196" s="578">
        <v>3894.5793813069599</v>
      </c>
      <c r="H4196" s="578">
        <v>4.1667820274645475</v>
      </c>
      <c r="I4196" s="578">
        <v>3.2322954101952399E-2</v>
      </c>
      <c r="J4196" s="578">
        <v>2.59117615836051E-2</v>
      </c>
      <c r="K4196" s="578">
        <v>2.1988379548207551</v>
      </c>
      <c r="L4196" s="578">
        <v>3851.6855036417619</v>
      </c>
      <c r="M4196" s="578">
        <v>4.2514808092491849</v>
      </c>
      <c r="N4196" s="578">
        <v>2.2010592240879576E-2</v>
      </c>
      <c r="O4196" s="578">
        <v>2.5626385817304202E-2</v>
      </c>
      <c r="P4196" s="578">
        <v>2.1948878422962972</v>
      </c>
      <c r="Q4196" s="578">
        <v>3894.5793813069599</v>
      </c>
      <c r="R4196" s="578">
        <v>4.1667819583441679</v>
      </c>
      <c r="S4196" s="578">
        <v>3.2322953588542647E-2</v>
      </c>
      <c r="T4196" s="578">
        <v>2.59117615836051E-2</v>
      </c>
      <c r="U4196" s="578">
        <v>2.1988380591330898</v>
      </c>
      <c r="V4196" s="578">
        <v>3851.6855036417619</v>
      </c>
      <c r="W4196" s="578">
        <v>4.2514808477038297</v>
      </c>
      <c r="X4196" s="578">
        <v>2.2010592230496201E-2</v>
      </c>
      <c r="Y4196" s="578">
        <v>2.5626386341173125E-2</v>
      </c>
    </row>
    <row r="4197" spans="1:25" x14ac:dyDescent="0.3">
      <c r="A4197" s="61" t="s">
        <v>1764</v>
      </c>
      <c r="B4197" s="61" t="s">
        <v>1697</v>
      </c>
      <c r="C4197" s="61" t="s">
        <v>38</v>
      </c>
      <c r="D4197" s="36">
        <v>3</v>
      </c>
      <c r="E4197" s="36">
        <v>2020</v>
      </c>
      <c r="F4197" s="578">
        <v>1.1846880613927775</v>
      </c>
      <c r="G4197" s="578">
        <v>2062.8789354960099</v>
      </c>
      <c r="H4197" s="578">
        <v>2.1953001558534453</v>
      </c>
      <c r="I4197" s="578">
        <v>1.2569226076683024E-2</v>
      </c>
      <c r="J4197" s="578">
        <v>1.3724921921190474E-2</v>
      </c>
      <c r="K4197" s="578">
        <v>1.6308597643690401</v>
      </c>
      <c r="L4197" s="578">
        <v>2674.9292017618773</v>
      </c>
      <c r="M4197" s="578">
        <v>2.8849436646123574</v>
      </c>
      <c r="N4197" s="578">
        <v>1.7691530108928974E-2</v>
      </c>
      <c r="O4197" s="578">
        <v>1.779707191356765E-2</v>
      </c>
      <c r="P4197" s="578">
        <v>1.1846881135438276</v>
      </c>
      <c r="Q4197" s="578">
        <v>2062.8789354960099</v>
      </c>
      <c r="R4197" s="578">
        <v>2.1953000115633201</v>
      </c>
      <c r="S4197" s="578">
        <v>1.25692260723629E-2</v>
      </c>
      <c r="T4197" s="578">
        <v>1.3724921921190474E-2</v>
      </c>
      <c r="U4197" s="578">
        <v>1.6308597643673926</v>
      </c>
      <c r="V4197" s="578">
        <v>2674.9290974934852</v>
      </c>
      <c r="W4197" s="578">
        <v>2.8849436706065346</v>
      </c>
      <c r="X4197" s="578">
        <v>1.7691529574600851E-2</v>
      </c>
      <c r="Y4197" s="578">
        <v>1.779707191356765E-2</v>
      </c>
    </row>
    <row r="4198" spans="1:25" x14ac:dyDescent="0.3">
      <c r="A4198" s="61" t="s">
        <v>1765</v>
      </c>
      <c r="B4198" s="61" t="s">
        <v>1697</v>
      </c>
      <c r="C4198" s="61" t="s">
        <v>38</v>
      </c>
      <c r="D4198" s="36">
        <v>4</v>
      </c>
      <c r="E4198" s="36">
        <v>2020</v>
      </c>
      <c r="F4198" s="578">
        <v>0.59858220494172976</v>
      </c>
      <c r="G4198" s="578">
        <v>1108.612293243405</v>
      </c>
      <c r="H4198" s="578">
        <v>1.207597602293385</v>
      </c>
      <c r="I4198" s="578">
        <v>7.4019080369869972E-3</v>
      </c>
      <c r="J4198" s="578">
        <v>7.3759198130574025E-3</v>
      </c>
      <c r="K4198" s="578">
        <v>1.4152180683299549</v>
      </c>
      <c r="L4198" s="578">
        <v>2264.5172195434525</v>
      </c>
      <c r="M4198" s="578">
        <v>2.3643654700451049</v>
      </c>
      <c r="N4198" s="578">
        <v>1.4506331295744175E-2</v>
      </c>
      <c r="O4198" s="578">
        <v>1.5066482291634452E-2</v>
      </c>
      <c r="P4198" s="578">
        <v>0.59858218507403627</v>
      </c>
      <c r="Q4198" s="578">
        <v>1108.612293243405</v>
      </c>
      <c r="R4198" s="578">
        <v>1.2075975812640525</v>
      </c>
      <c r="S4198" s="578">
        <v>7.4019077289146119E-3</v>
      </c>
      <c r="T4198" s="578">
        <v>7.3759198130574025E-3</v>
      </c>
      <c r="U4198" s="578">
        <v>1.4152180677116699</v>
      </c>
      <c r="V4198" s="578">
        <v>2264.51711527506</v>
      </c>
      <c r="W4198" s="578">
        <v>2.3643654321670748</v>
      </c>
      <c r="X4198" s="578">
        <v>1.450633180468225E-2</v>
      </c>
      <c r="Y4198" s="578">
        <v>1.5066482291634452E-2</v>
      </c>
    </row>
    <row r="4199" spans="1:25" x14ac:dyDescent="0.3">
      <c r="A4199" s="61" t="s">
        <v>1766</v>
      </c>
      <c r="B4199" s="61" t="s">
        <v>1697</v>
      </c>
      <c r="C4199" s="61" t="s">
        <v>38</v>
      </c>
      <c r="D4199" s="36">
        <v>5</v>
      </c>
      <c r="E4199" s="36">
        <v>2020</v>
      </c>
      <c r="F4199" s="578">
        <v>0.66712709181232721</v>
      </c>
      <c r="G4199" s="578">
        <v>1147.420434315995</v>
      </c>
      <c r="H4199" s="578">
        <v>1.2140104686328974</v>
      </c>
      <c r="I4199" s="578">
        <v>1.4118774420429201E-2</v>
      </c>
      <c r="J4199" s="578">
        <v>7.6341254971339324E-3</v>
      </c>
      <c r="K4199" s="578">
        <v>1.2837357736980026</v>
      </c>
      <c r="L4199" s="578">
        <v>2025.6324806213347</v>
      </c>
      <c r="M4199" s="578">
        <v>2.0457514155120053</v>
      </c>
      <c r="N4199" s="578">
        <v>1.5273479316571525E-2</v>
      </c>
      <c r="O4199" s="578">
        <v>1.3477118773153E-2</v>
      </c>
      <c r="P4199" s="578">
        <v>0.66712705083308244</v>
      </c>
      <c r="Q4199" s="578">
        <v>1147.420434315995</v>
      </c>
      <c r="R4199" s="578">
        <v>1.214010409713405</v>
      </c>
      <c r="S4199" s="578">
        <v>1.41187733831126E-2</v>
      </c>
      <c r="T4199" s="578">
        <v>7.6341253952705275E-3</v>
      </c>
      <c r="U4199" s="578">
        <v>1.2837357209240974</v>
      </c>
      <c r="V4199" s="578">
        <v>2025.6324806213347</v>
      </c>
      <c r="W4199" s="578">
        <v>2.0457514423987897</v>
      </c>
      <c r="X4199" s="578">
        <v>1.5273481931065626E-2</v>
      </c>
      <c r="Y4199" s="578">
        <v>1.3477118773153E-2</v>
      </c>
    </row>
    <row r="4200" spans="1:25" x14ac:dyDescent="0.3">
      <c r="A4200" s="61" t="s">
        <v>1767</v>
      </c>
      <c r="B4200" s="61" t="s">
        <v>1697</v>
      </c>
      <c r="C4200" s="61" t="s">
        <v>38</v>
      </c>
      <c r="D4200" s="36">
        <v>6</v>
      </c>
      <c r="E4200" s="36">
        <v>2020</v>
      </c>
      <c r="F4200" s="578">
        <v>0.70825411664838067</v>
      </c>
      <c r="G4200" s="578">
        <v>1170.7077064514101</v>
      </c>
      <c r="H4200" s="578">
        <v>1.2178590651104326</v>
      </c>
      <c r="I4200" s="578">
        <v>1.8148937472915273E-2</v>
      </c>
      <c r="J4200" s="578">
        <v>7.789062627125528E-3</v>
      </c>
      <c r="K4200" s="578">
        <v>1.1784543334763324</v>
      </c>
      <c r="L4200" s="578">
        <v>1852.015373229975</v>
      </c>
      <c r="M4200" s="578">
        <v>1.8076470768379873</v>
      </c>
      <c r="N4200" s="578">
        <v>1.3996535327729926E-2</v>
      </c>
      <c r="O4200" s="578">
        <v>1.2321995716774775E-2</v>
      </c>
      <c r="P4200" s="578">
        <v>0.70825409522952476</v>
      </c>
      <c r="Q4200" s="578">
        <v>1170.7077064514101</v>
      </c>
      <c r="R4200" s="578">
        <v>1.2178590284920525</v>
      </c>
      <c r="S4200" s="578">
        <v>1.8148937996784225E-2</v>
      </c>
      <c r="T4200" s="578">
        <v>7.7890625737685043E-3</v>
      </c>
      <c r="U4200" s="578">
        <v>1.17845422916722</v>
      </c>
      <c r="V4200" s="578">
        <v>1852.0154253641699</v>
      </c>
      <c r="W4200" s="578">
        <v>1.8076470754458525</v>
      </c>
      <c r="X4200" s="578">
        <v>1.3996534766495925E-2</v>
      </c>
      <c r="Y4200" s="578">
        <v>1.2321995716774775E-2</v>
      </c>
    </row>
    <row r="4201" spans="1:25" x14ac:dyDescent="0.3">
      <c r="A4201" s="61" t="s">
        <v>1768</v>
      </c>
      <c r="B4201" s="61" t="s">
        <v>1697</v>
      </c>
      <c r="C4201" s="61" t="s">
        <v>38</v>
      </c>
      <c r="D4201" s="36">
        <v>7</v>
      </c>
      <c r="E4201" s="36">
        <v>2020</v>
      </c>
      <c r="F4201" s="578">
        <v>0.73567159497979584</v>
      </c>
      <c r="G4201" s="578">
        <v>1186.2367146809852</v>
      </c>
      <c r="H4201" s="578">
        <v>1.2204265745885974</v>
      </c>
      <c r="I4201" s="578">
        <v>2.0835633885326325E-2</v>
      </c>
      <c r="J4201" s="578">
        <v>7.892375474815097E-3</v>
      </c>
      <c r="K4201" s="578">
        <v>1.1922989886616175</v>
      </c>
      <c r="L4201" s="578">
        <v>1816.7728169759075</v>
      </c>
      <c r="M4201" s="578">
        <v>1.7303853136451475</v>
      </c>
      <c r="N4201" s="578">
        <v>2.38442580448463E-2</v>
      </c>
      <c r="O4201" s="578">
        <v>1.2087529166213499E-2</v>
      </c>
      <c r="P4201" s="578">
        <v>0.7356715468620123</v>
      </c>
      <c r="Q4201" s="578">
        <v>1186.2367668151801</v>
      </c>
      <c r="R4201" s="578">
        <v>1.2204265370294975</v>
      </c>
      <c r="S4201" s="578">
        <v>2.0835633880172552E-2</v>
      </c>
      <c r="T4201" s="578">
        <v>7.8923754190327565E-3</v>
      </c>
      <c r="U4201" s="578">
        <v>1.1922990929650474</v>
      </c>
      <c r="V4201" s="578">
        <v>1816.7728169759075</v>
      </c>
      <c r="W4201" s="578">
        <v>1.7303853266045375</v>
      </c>
      <c r="X4201" s="578">
        <v>2.3844258579022851E-2</v>
      </c>
      <c r="Y4201" s="578">
        <v>1.2087529166213499E-2</v>
      </c>
    </row>
    <row r="4202" spans="1:25" x14ac:dyDescent="0.3">
      <c r="A4202" s="61" t="s">
        <v>1769</v>
      </c>
      <c r="B4202" s="61" t="s">
        <v>1697</v>
      </c>
      <c r="C4202" s="61" t="s">
        <v>38</v>
      </c>
      <c r="D4202" s="36">
        <v>8</v>
      </c>
      <c r="E4202" s="36">
        <v>2020</v>
      </c>
      <c r="F4202" s="578">
        <v>0.69607785882256623</v>
      </c>
      <c r="G4202" s="578">
        <v>1105.8407630920374</v>
      </c>
      <c r="H4202" s="578">
        <v>1.1086125054228675</v>
      </c>
      <c r="I4202" s="578">
        <v>1.8351064683050276E-2</v>
      </c>
      <c r="J4202" s="578">
        <v>7.3574692214606278E-3</v>
      </c>
      <c r="K4202" s="578">
        <v>1.0345877651864872</v>
      </c>
      <c r="L4202" s="578">
        <v>1526.129367828365</v>
      </c>
      <c r="M4202" s="578">
        <v>1.4097115111236775</v>
      </c>
      <c r="N4202" s="578">
        <v>2.0921556113535147E-2</v>
      </c>
      <c r="O4202" s="578">
        <v>1.0153770078128779E-2</v>
      </c>
      <c r="P4202" s="578">
        <v>0.69607787403520094</v>
      </c>
      <c r="Q4202" s="578">
        <v>1105.8407630920374</v>
      </c>
      <c r="R4202" s="578">
        <v>1.1086125019152502</v>
      </c>
      <c r="S4202" s="578">
        <v>1.8351065216620499E-2</v>
      </c>
      <c r="T4202" s="578">
        <v>7.3574691729542448E-3</v>
      </c>
      <c r="U4202" s="578">
        <v>1.0345876298363785</v>
      </c>
      <c r="V4202" s="578">
        <v>1526.129367828365</v>
      </c>
      <c r="W4202" s="578">
        <v>1.4097115290530025</v>
      </c>
      <c r="X4202" s="578">
        <v>2.0921555614980478E-2</v>
      </c>
      <c r="Y4202" s="578">
        <v>1.0153770078128779E-2</v>
      </c>
    </row>
    <row r="4203" spans="1:25" x14ac:dyDescent="0.3">
      <c r="A4203" s="61" t="s">
        <v>1770</v>
      </c>
      <c r="B4203" s="61" t="s">
        <v>1697</v>
      </c>
      <c r="C4203" s="61" t="s">
        <v>38</v>
      </c>
      <c r="D4203" s="36">
        <v>9</v>
      </c>
      <c r="E4203" s="36">
        <v>2020</v>
      </c>
      <c r="F4203" s="578">
        <v>0.66638199774267026</v>
      </c>
      <c r="G4203" s="578">
        <v>1045.5359446207651</v>
      </c>
      <c r="H4203" s="578">
        <v>1.0247492898370161</v>
      </c>
      <c r="I4203" s="578">
        <v>1.6487664453431174E-2</v>
      </c>
      <c r="J4203" s="578">
        <v>6.9562616990879152E-3</v>
      </c>
      <c r="K4203" s="578">
        <v>1.0267524128723795</v>
      </c>
      <c r="L4203" s="578">
        <v>1478.0705070495551</v>
      </c>
      <c r="M4203" s="578">
        <v>1.315803873750605</v>
      </c>
      <c r="N4203" s="578">
        <v>2.825193413180685E-2</v>
      </c>
      <c r="O4203" s="578">
        <v>9.8340300319250395E-3</v>
      </c>
      <c r="P4203" s="578">
        <v>0.66638195490391627</v>
      </c>
      <c r="Q4203" s="578">
        <v>1045.5359446207651</v>
      </c>
      <c r="R4203" s="578">
        <v>1.024749262034218</v>
      </c>
      <c r="S4203" s="578">
        <v>1.6487663405617498E-2</v>
      </c>
      <c r="T4203" s="578">
        <v>6.9562617500196176E-3</v>
      </c>
      <c r="U4203" s="578">
        <v>1.026752334947006</v>
      </c>
      <c r="V4203" s="578">
        <v>1478.0705070495551</v>
      </c>
      <c r="W4203" s="578">
        <v>1.3158039059452025</v>
      </c>
      <c r="X4203" s="578">
        <v>2.82519335983124E-2</v>
      </c>
      <c r="Y4203" s="578">
        <v>9.8340299834186636E-3</v>
      </c>
    </row>
    <row r="4204" spans="1:25" x14ac:dyDescent="0.3">
      <c r="A4204" s="61" t="s">
        <v>1771</v>
      </c>
      <c r="B4204" s="61" t="s">
        <v>1697</v>
      </c>
      <c r="C4204" s="61" t="s">
        <v>38</v>
      </c>
      <c r="D4204" s="36">
        <v>10</v>
      </c>
      <c r="E4204" s="36">
        <v>2020</v>
      </c>
      <c r="F4204" s="578">
        <v>0.64328531808403455</v>
      </c>
      <c r="G4204" s="578">
        <v>998.6362177530907</v>
      </c>
      <c r="H4204" s="578">
        <v>0.95952223433884143</v>
      </c>
      <c r="I4204" s="578">
        <v>1.5038315101454175E-2</v>
      </c>
      <c r="J4204" s="578">
        <v>6.6442145519734598E-3</v>
      </c>
      <c r="K4204" s="578">
        <v>1.0199096445310802</v>
      </c>
      <c r="L4204" s="578">
        <v>1438.040650685625</v>
      </c>
      <c r="M4204" s="578">
        <v>1.2394248907427574</v>
      </c>
      <c r="N4204" s="578">
        <v>3.3177702547012147E-2</v>
      </c>
      <c r="O4204" s="578">
        <v>9.567702732359365E-3</v>
      </c>
      <c r="P4204" s="578">
        <v>0.64328533360399298</v>
      </c>
      <c r="Q4204" s="578">
        <v>998.63622315724524</v>
      </c>
      <c r="R4204" s="578">
        <v>0.95952222513051222</v>
      </c>
      <c r="S4204" s="578">
        <v>1.5038314572393525E-2</v>
      </c>
      <c r="T4204" s="578">
        <v>6.6442144986164371E-3</v>
      </c>
      <c r="U4204" s="578">
        <v>1.0199096029298649</v>
      </c>
      <c r="V4204" s="578">
        <v>1438.040650685625</v>
      </c>
      <c r="W4204" s="578">
        <v>1.2394248896143776</v>
      </c>
      <c r="X4204" s="578">
        <v>3.3177701494423624E-2</v>
      </c>
      <c r="Y4204" s="578">
        <v>9.567702732359365E-3</v>
      </c>
    </row>
    <row r="4205" spans="1:25" x14ac:dyDescent="0.3">
      <c r="A4205" s="61" t="s">
        <v>1772</v>
      </c>
      <c r="B4205" s="61" t="s">
        <v>1697</v>
      </c>
      <c r="C4205" s="61" t="s">
        <v>38</v>
      </c>
      <c r="D4205" s="36">
        <v>11</v>
      </c>
      <c r="E4205" s="36">
        <v>2020</v>
      </c>
      <c r="F4205" s="578">
        <v>0.80754350561403443</v>
      </c>
      <c r="G4205" s="578">
        <v>1138.903419494625</v>
      </c>
      <c r="H4205" s="578">
        <v>0.97867356200413147</v>
      </c>
      <c r="I4205" s="578">
        <v>1.7313655296826824E-2</v>
      </c>
      <c r="J4205" s="578">
        <v>7.5774488407963202E-3</v>
      </c>
      <c r="K4205" s="578">
        <v>1.0170142830914377</v>
      </c>
      <c r="L4205" s="578">
        <v>1401.2515691121375</v>
      </c>
      <c r="M4205" s="578">
        <v>1.1718367119295425</v>
      </c>
      <c r="N4205" s="578">
        <v>3.6801144263639153E-2</v>
      </c>
      <c r="O4205" s="578">
        <v>9.3229345511645027E-3</v>
      </c>
      <c r="P4205" s="578">
        <v>0.80754345376987124</v>
      </c>
      <c r="Q4205" s="578">
        <v>1138.903419494625</v>
      </c>
      <c r="R4205" s="578">
        <v>0.97867353314707795</v>
      </c>
      <c r="S4205" s="578">
        <v>1.7313654787888749E-2</v>
      </c>
      <c r="T4205" s="578">
        <v>7.5774488407963202E-3</v>
      </c>
      <c r="U4205" s="578">
        <v>1.0170142576363306</v>
      </c>
      <c r="V4205" s="578">
        <v>1401.2515691121375</v>
      </c>
      <c r="W4205" s="578">
        <v>1.17183672654649</v>
      </c>
      <c r="X4205" s="578">
        <v>3.6801145311377029E-2</v>
      </c>
      <c r="Y4205" s="578">
        <v>9.3229345511645027E-3</v>
      </c>
    </row>
    <row r="4206" spans="1:25" x14ac:dyDescent="0.3">
      <c r="A4206" s="61" t="s">
        <v>1773</v>
      </c>
      <c r="B4206" s="61" t="s">
        <v>1697</v>
      </c>
      <c r="C4206" s="61" t="s">
        <v>38</v>
      </c>
      <c r="D4206" s="36">
        <v>12</v>
      </c>
      <c r="E4206" s="36">
        <v>2020</v>
      </c>
      <c r="F4206" s="578">
        <v>0.94193730434926626</v>
      </c>
      <c r="G4206" s="578">
        <v>1253.6632486979124</v>
      </c>
      <c r="H4206" s="578">
        <v>0.99434107223123425</v>
      </c>
      <c r="I4206" s="578">
        <v>1.9175303488888476E-2</v>
      </c>
      <c r="J4206" s="578">
        <v>8.3409824922758419E-3</v>
      </c>
      <c r="K4206" s="578">
        <v>1.0141897816635774</v>
      </c>
      <c r="L4206" s="578">
        <v>1370.2481142679776</v>
      </c>
      <c r="M4206" s="578">
        <v>1.1159237171743026</v>
      </c>
      <c r="N4206" s="578">
        <v>3.9626953519321703E-2</v>
      </c>
      <c r="O4206" s="578">
        <v>9.1166551525626929E-3</v>
      </c>
      <c r="P4206" s="578">
        <v>0.94193728416700884</v>
      </c>
      <c r="Q4206" s="578">
        <v>1253.6632486979124</v>
      </c>
      <c r="R4206" s="578">
        <v>0.99434104291640202</v>
      </c>
      <c r="S4206" s="578">
        <v>1.9175299297936897E-2</v>
      </c>
      <c r="T4206" s="578">
        <v>8.340982385561798E-3</v>
      </c>
      <c r="U4206" s="578">
        <v>1.0141897024985642</v>
      </c>
      <c r="V4206" s="578">
        <v>1370.2481142679776</v>
      </c>
      <c r="W4206" s="578">
        <v>1.1159237094529924</v>
      </c>
      <c r="X4206" s="578">
        <v>3.9626948790100827E-2</v>
      </c>
      <c r="Y4206" s="578">
        <v>9.11665510405631E-3</v>
      </c>
    </row>
    <row r="4207" spans="1:25" x14ac:dyDescent="0.3">
      <c r="A4207" s="61" t="s">
        <v>1774</v>
      </c>
      <c r="B4207" s="61" t="s">
        <v>1697</v>
      </c>
      <c r="C4207" s="61" t="s">
        <v>38</v>
      </c>
      <c r="D4207" s="36">
        <v>13</v>
      </c>
      <c r="E4207" s="36">
        <v>2020</v>
      </c>
      <c r="F4207" s="578">
        <v>0.92435605905470997</v>
      </c>
      <c r="G4207" s="578">
        <v>1228.1744410196877</v>
      </c>
      <c r="H4207" s="578">
        <v>0.951766768890288</v>
      </c>
      <c r="I4207" s="578">
        <v>1.9969834751615598E-2</v>
      </c>
      <c r="J4207" s="578">
        <v>8.1714039649038225E-3</v>
      </c>
      <c r="K4207" s="578">
        <v>0.98685178184854128</v>
      </c>
      <c r="L4207" s="578">
        <v>1333.4546953837</v>
      </c>
      <c r="M4207" s="578">
        <v>1.065975231580065</v>
      </c>
      <c r="N4207" s="578">
        <v>4.0638800671028222E-2</v>
      </c>
      <c r="O4207" s="578">
        <v>8.8718511251499842E-3</v>
      </c>
      <c r="P4207" s="578">
        <v>0.92435596033343703</v>
      </c>
      <c r="Q4207" s="578">
        <v>1228.1743888854926</v>
      </c>
      <c r="R4207" s="578">
        <v>0.95176676154172324</v>
      </c>
      <c r="S4207" s="578">
        <v>1.99698347561631E-2</v>
      </c>
      <c r="T4207" s="578">
        <v>8.1714040716178681E-3</v>
      </c>
      <c r="U4207" s="578">
        <v>0.98685183803784238</v>
      </c>
      <c r="V4207" s="578">
        <v>1333.4546953837</v>
      </c>
      <c r="W4207" s="578">
        <v>1.065975187992531</v>
      </c>
      <c r="X4207" s="578">
        <v>4.0638799084111527E-2</v>
      </c>
      <c r="Y4207" s="578">
        <v>8.8718510184359368E-3</v>
      </c>
    </row>
    <row r="4208" spans="1:25" x14ac:dyDescent="0.3">
      <c r="A4208" s="61" t="s">
        <v>1775</v>
      </c>
      <c r="B4208" s="61" t="s">
        <v>1697</v>
      </c>
      <c r="C4208" s="61" t="s">
        <v>38</v>
      </c>
      <c r="D4208" s="36">
        <v>14</v>
      </c>
      <c r="E4208" s="36">
        <v>2020</v>
      </c>
      <c r="F4208" s="578">
        <v>0.95048431279525147</v>
      </c>
      <c r="G4208" s="578">
        <v>1288.5685539245551</v>
      </c>
      <c r="H4208" s="578">
        <v>0.99370785412944651</v>
      </c>
      <c r="I4208" s="578">
        <v>2.1740059764852E-2</v>
      </c>
      <c r="J4208" s="578">
        <v>8.5732168615019529E-3</v>
      </c>
      <c r="K4208" s="578">
        <v>1.0081933396813045</v>
      </c>
      <c r="L4208" s="578">
        <v>1384.5521532694452</v>
      </c>
      <c r="M4208" s="578">
        <v>1.0974488054342424</v>
      </c>
      <c r="N4208" s="578">
        <v>4.2135830713050347E-2</v>
      </c>
      <c r="O4208" s="578">
        <v>9.211821428228479E-3</v>
      </c>
      <c r="P4208" s="578">
        <v>0.95048432272987105</v>
      </c>
      <c r="Q4208" s="578">
        <v>1288.5685539245551</v>
      </c>
      <c r="R4208" s="578">
        <v>0.99370785928567562</v>
      </c>
      <c r="S4208" s="578">
        <v>2.174005924621265E-2</v>
      </c>
      <c r="T4208" s="578">
        <v>8.5732168129955683E-3</v>
      </c>
      <c r="U4208" s="578">
        <v>1.0081933089470927</v>
      </c>
      <c r="V4208" s="578">
        <v>1384.5520490010524</v>
      </c>
      <c r="W4208" s="578">
        <v>1.09744881530635</v>
      </c>
      <c r="X4208" s="578">
        <v>4.2135831760485049E-2</v>
      </c>
      <c r="Y4208" s="578">
        <v>9.2118213748714553E-3</v>
      </c>
    </row>
    <row r="4209" spans="1:25" x14ac:dyDescent="0.3">
      <c r="A4209" s="61" t="s">
        <v>1776</v>
      </c>
      <c r="B4209" s="61" t="s">
        <v>1697</v>
      </c>
      <c r="C4209" s="61" t="s">
        <v>38</v>
      </c>
      <c r="D4209" s="36">
        <v>15</v>
      </c>
      <c r="E4209" s="36">
        <v>2020</v>
      </c>
      <c r="F4209" s="578">
        <v>0.97703070424477922</v>
      </c>
      <c r="G4209" s="578">
        <v>1347.7416610717701</v>
      </c>
      <c r="H4209" s="578">
        <v>1.0363154216098922</v>
      </c>
      <c r="I4209" s="578">
        <v>2.3350937361328726E-2</v>
      </c>
      <c r="J4209" s="578">
        <v>8.9669086737558228E-3</v>
      </c>
      <c r="K4209" s="578">
        <v>1.029312198851468</v>
      </c>
      <c r="L4209" s="578">
        <v>1433.2655169169075</v>
      </c>
      <c r="M4209" s="578">
        <v>1.12800940967804</v>
      </c>
      <c r="N4209" s="578">
        <v>4.1765226131701576E-2</v>
      </c>
      <c r="O4209" s="578">
        <v>9.5359306966808274E-3</v>
      </c>
      <c r="P4209" s="578">
        <v>0.97703074614970953</v>
      </c>
      <c r="Q4209" s="578">
        <v>1347.7416610717701</v>
      </c>
      <c r="R4209" s="578">
        <v>1.0363154224934656</v>
      </c>
      <c r="S4209" s="578">
        <v>2.3350937894898949E-2</v>
      </c>
      <c r="T4209" s="578">
        <v>8.9669086737558228E-3</v>
      </c>
      <c r="U4209" s="578">
        <v>1.0293121100627494</v>
      </c>
      <c r="V4209" s="578">
        <v>1433.2655169169075</v>
      </c>
      <c r="W4209" s="578">
        <v>1.1280094116983301</v>
      </c>
      <c r="X4209" s="578">
        <v>4.1765226147163E-2</v>
      </c>
      <c r="Y4209" s="578">
        <v>9.5359308567518949E-3</v>
      </c>
    </row>
    <row r="4210" spans="1:25" x14ac:dyDescent="0.3">
      <c r="A4210" s="580" t="s">
        <v>1777</v>
      </c>
      <c r="B4210" s="580" t="s">
        <v>1697</v>
      </c>
      <c r="C4210" s="580" t="s">
        <v>38</v>
      </c>
      <c r="D4210" s="581">
        <v>16</v>
      </c>
      <c r="E4210" s="581">
        <v>2020</v>
      </c>
      <c r="F4210" s="582">
        <v>1.0241451390217344</v>
      </c>
      <c r="G4210" s="582">
        <v>1430.2456118265773</v>
      </c>
      <c r="H4210" s="582">
        <v>1.0974644977601751</v>
      </c>
      <c r="I4210" s="582">
        <v>2.5372440970689501E-2</v>
      </c>
      <c r="J4210" s="582">
        <v>9.5158424567974437E-3</v>
      </c>
      <c r="K4210" s="582">
        <v>1.0698502695796202</v>
      </c>
      <c r="L4210" s="582">
        <v>1504.4932149251249</v>
      </c>
      <c r="M4210" s="582">
        <v>1.1776635220852127</v>
      </c>
      <c r="N4210" s="582">
        <v>4.2712665926956099E-2</v>
      </c>
      <c r="O4210" s="582">
        <v>1.000982000065654E-2</v>
      </c>
      <c r="P4210" s="582">
        <v>1.024145227499424</v>
      </c>
      <c r="Q4210" s="582">
        <v>1430.2456118265773</v>
      </c>
      <c r="R4210" s="582">
        <v>1.0974645011202999</v>
      </c>
      <c r="S4210" s="582">
        <v>2.5372440996079576E-2</v>
      </c>
      <c r="T4210" s="582">
        <v>9.51584240344042E-3</v>
      </c>
      <c r="U4210" s="582">
        <v>1.0698501708620023</v>
      </c>
      <c r="V4210" s="582">
        <v>1504.4932149251249</v>
      </c>
      <c r="W4210" s="582">
        <v>1.1776635436203025</v>
      </c>
      <c r="X4210" s="582">
        <v>4.2712669050767225E-2</v>
      </c>
      <c r="Y4210" s="582">
        <v>1.000982000065654E-2</v>
      </c>
    </row>
    <row r="4211" spans="1:25" x14ac:dyDescent="0.3">
      <c r="A4211" s="61" t="s">
        <v>1778</v>
      </c>
      <c r="B4211" s="61" t="s">
        <v>1697</v>
      </c>
      <c r="C4211" s="61" t="s">
        <v>38</v>
      </c>
      <c r="D4211" s="36">
        <v>1</v>
      </c>
      <c r="E4211" s="36">
        <v>2030</v>
      </c>
      <c r="F4211" s="578">
        <v>2.0328768950391001</v>
      </c>
      <c r="G4211" s="578">
        <v>6473.725367228185</v>
      </c>
      <c r="H4211" s="578">
        <v>6.0230078051620977</v>
      </c>
      <c r="I4211" s="578">
        <v>4.7709725754581628E-2</v>
      </c>
      <c r="J4211" s="578">
        <v>4.3164159753359799E-2</v>
      </c>
      <c r="K4211" s="578">
        <v>1.9496463673661575</v>
      </c>
      <c r="L4211" s="578">
        <v>6312.7228393554633</v>
      </c>
      <c r="M4211" s="578">
        <v>5.91379292650526</v>
      </c>
      <c r="N4211" s="578">
        <v>3.6516820856377252E-2</v>
      </c>
      <c r="O4211" s="578">
        <v>4.2090663996835524E-2</v>
      </c>
      <c r="P4211" s="578">
        <v>2.0328768428849973</v>
      </c>
      <c r="Q4211" s="578">
        <v>6473.725367228185</v>
      </c>
      <c r="R4211" s="578">
        <v>6.0230079706622375</v>
      </c>
      <c r="S4211" s="578">
        <v>4.770972571835342E-2</v>
      </c>
      <c r="T4211" s="578">
        <v>4.3164159753359799E-2</v>
      </c>
      <c r="U4211" s="578">
        <v>1.94964636736301</v>
      </c>
      <c r="V4211" s="578">
        <v>6312.7228393554633</v>
      </c>
      <c r="W4211" s="578">
        <v>5.9137928805466746</v>
      </c>
      <c r="X4211" s="578">
        <v>3.6516822890613747E-2</v>
      </c>
      <c r="Y4211" s="578">
        <v>4.2090665044573428E-2</v>
      </c>
    </row>
    <row r="4212" spans="1:25" x14ac:dyDescent="0.3">
      <c r="A4212" s="61" t="s">
        <v>1779</v>
      </c>
      <c r="B4212" s="61" t="s">
        <v>1697</v>
      </c>
      <c r="C4212" s="61" t="s">
        <v>38</v>
      </c>
      <c r="D4212" s="36">
        <v>2</v>
      </c>
      <c r="E4212" s="36">
        <v>2030</v>
      </c>
      <c r="F4212" s="578">
        <v>1.3026414766328325</v>
      </c>
      <c r="G4212" s="578">
        <v>3815.9068527221625</v>
      </c>
      <c r="H4212" s="578">
        <v>3.5361421164179747</v>
      </c>
      <c r="I4212" s="578">
        <v>3.1457349021138649E-2</v>
      </c>
      <c r="J4212" s="578">
        <v>2.5442892704935074E-2</v>
      </c>
      <c r="K4212" s="578">
        <v>1.2868612645072277</v>
      </c>
      <c r="L4212" s="578">
        <v>3770.4182968139626</v>
      </c>
      <c r="M4212" s="578">
        <v>3.5904961911176798</v>
      </c>
      <c r="N4212" s="578">
        <v>2.1336786974870799E-2</v>
      </c>
      <c r="O4212" s="578">
        <v>2.5139610574115026E-2</v>
      </c>
      <c r="P4212" s="578">
        <v>1.3026414766348799</v>
      </c>
      <c r="Q4212" s="578">
        <v>3815.906956990555</v>
      </c>
      <c r="R4212" s="578">
        <v>3.5361420695583803</v>
      </c>
      <c r="S4212" s="578">
        <v>3.1457347973400752E-2</v>
      </c>
      <c r="T4212" s="578">
        <v>2.5442892704935074E-2</v>
      </c>
      <c r="U4212" s="578">
        <v>1.2868613160414526</v>
      </c>
      <c r="V4212" s="578">
        <v>3770.4182968139626</v>
      </c>
      <c r="W4212" s="578">
        <v>3.5904960948040099</v>
      </c>
      <c r="X4212" s="578">
        <v>2.1336785927132902E-2</v>
      </c>
      <c r="Y4212" s="578">
        <v>2.5139610574115026E-2</v>
      </c>
    </row>
    <row r="4213" spans="1:25" x14ac:dyDescent="0.3">
      <c r="A4213" s="61" t="s">
        <v>1780</v>
      </c>
      <c r="B4213" s="61" t="s">
        <v>1697</v>
      </c>
      <c r="C4213" s="61" t="s">
        <v>38</v>
      </c>
      <c r="D4213" s="36">
        <v>3</v>
      </c>
      <c r="E4213" s="36">
        <v>2030</v>
      </c>
      <c r="F4213" s="578">
        <v>0.69864263410157845</v>
      </c>
      <c r="G4213" s="578">
        <v>2020.820309956865</v>
      </c>
      <c r="H4213" s="578">
        <v>1.8635344591108727</v>
      </c>
      <c r="I4213" s="578">
        <v>1.216454832285755E-2</v>
      </c>
      <c r="J4213" s="578">
        <v>1.3473985483869874E-2</v>
      </c>
      <c r="K4213" s="578">
        <v>0.94067370924559046</v>
      </c>
      <c r="L4213" s="578">
        <v>2610.5650202433226</v>
      </c>
      <c r="M4213" s="578">
        <v>2.4370336703632298</v>
      </c>
      <c r="N4213" s="578">
        <v>1.6940026470895927E-2</v>
      </c>
      <c r="O4213" s="578">
        <v>1.7406179201013047E-2</v>
      </c>
      <c r="P4213" s="578">
        <v>0.69864265490112576</v>
      </c>
      <c r="Q4213" s="578">
        <v>2020.8202578226701</v>
      </c>
      <c r="R4213" s="578">
        <v>1.8635344499468025</v>
      </c>
      <c r="S4213" s="578">
        <v>1.2164549369610174E-2</v>
      </c>
      <c r="T4213" s="578">
        <v>1.3473985483869874E-2</v>
      </c>
      <c r="U4213" s="578">
        <v>0.94067364653341157</v>
      </c>
      <c r="V4213" s="578">
        <v>2610.5650202433226</v>
      </c>
      <c r="W4213" s="578">
        <v>2.4370336622305278</v>
      </c>
      <c r="X4213" s="578">
        <v>1.6940026470895899E-2</v>
      </c>
      <c r="Y4213" s="578">
        <v>1.7406179201013047E-2</v>
      </c>
    </row>
    <row r="4214" spans="1:25" x14ac:dyDescent="0.3">
      <c r="A4214" s="61" t="s">
        <v>1781</v>
      </c>
      <c r="B4214" s="61" t="s">
        <v>1697</v>
      </c>
      <c r="C4214" s="61" t="s">
        <v>38</v>
      </c>
      <c r="D4214" s="36">
        <v>4</v>
      </c>
      <c r="E4214" s="36">
        <v>2030</v>
      </c>
      <c r="F4214" s="578">
        <v>0.35750542965872451</v>
      </c>
      <c r="G4214" s="578">
        <v>1086.3606313069599</v>
      </c>
      <c r="H4214" s="578">
        <v>1.0232763523934687</v>
      </c>
      <c r="I4214" s="578">
        <v>7.2286751610401209E-3</v>
      </c>
      <c r="J4214" s="578">
        <v>7.2434056783094985E-3</v>
      </c>
      <c r="K4214" s="578">
        <v>0.81608138888733051</v>
      </c>
      <c r="L4214" s="578">
        <v>2217.1307296752875</v>
      </c>
      <c r="M4214" s="578">
        <v>2.0130499990039699</v>
      </c>
      <c r="N4214" s="578">
        <v>1.3821489961628651E-2</v>
      </c>
      <c r="O4214" s="578">
        <v>1.478291564853855E-2</v>
      </c>
      <c r="P4214" s="578">
        <v>0.35750542934880425</v>
      </c>
      <c r="Q4214" s="578">
        <v>1086.3606313069599</v>
      </c>
      <c r="R4214" s="578">
        <v>1.0232763734511496</v>
      </c>
      <c r="S4214" s="578">
        <v>7.2286754101090348E-3</v>
      </c>
      <c r="T4214" s="578">
        <v>7.2434056783094985E-3</v>
      </c>
      <c r="U4214" s="578">
        <v>0.81608140440886223</v>
      </c>
      <c r="V4214" s="578">
        <v>2217.1307296752875</v>
      </c>
      <c r="W4214" s="578">
        <v>2.0130500175267376</v>
      </c>
      <c r="X4214" s="578">
        <v>1.3821489473608926E-2</v>
      </c>
      <c r="Y4214" s="578">
        <v>1.478291564853855E-2</v>
      </c>
    </row>
    <row r="4215" spans="1:25" x14ac:dyDescent="0.3">
      <c r="A4215" s="61" t="s">
        <v>1782</v>
      </c>
      <c r="B4215" s="61" t="s">
        <v>1697</v>
      </c>
      <c r="C4215" s="61" t="s">
        <v>38</v>
      </c>
      <c r="D4215" s="36">
        <v>5</v>
      </c>
      <c r="E4215" s="36">
        <v>2030</v>
      </c>
      <c r="F4215" s="578">
        <v>0.39221795334126774</v>
      </c>
      <c r="G4215" s="578">
        <v>1124.3842557271275</v>
      </c>
      <c r="H4215" s="578">
        <v>1.0327093312732036</v>
      </c>
      <c r="I4215" s="578">
        <v>1.2465348327585401E-2</v>
      </c>
      <c r="J4215" s="578">
        <v>7.496923635092868E-3</v>
      </c>
      <c r="K4215" s="578">
        <v>0.74100473954245127</v>
      </c>
      <c r="L4215" s="578">
        <v>1983.0456097920674</v>
      </c>
      <c r="M4215" s="578">
        <v>1.7465502553509324</v>
      </c>
      <c r="N4215" s="578">
        <v>1.3973150760875748E-2</v>
      </c>
      <c r="O4215" s="578">
        <v>1.3222140648091775E-2</v>
      </c>
      <c r="P4215" s="578">
        <v>0.39221794278627875</v>
      </c>
      <c r="Q4215" s="578">
        <v>1124.3842557271275</v>
      </c>
      <c r="R4215" s="578">
        <v>1.0327093091556547</v>
      </c>
      <c r="S4215" s="578">
        <v>1.2465347813304051E-2</v>
      </c>
      <c r="T4215" s="578">
        <v>7.496923635092868E-3</v>
      </c>
      <c r="U4215" s="578">
        <v>0.74100472929893568</v>
      </c>
      <c r="V4215" s="578">
        <v>1983.0456097920674</v>
      </c>
      <c r="W4215" s="578">
        <v>1.7465502601829301</v>
      </c>
      <c r="X4215" s="578">
        <v>1.3973149728864525E-2</v>
      </c>
      <c r="Y4215" s="578">
        <v>1.3222140648091775E-2</v>
      </c>
    </row>
    <row r="4216" spans="1:25" x14ac:dyDescent="0.3">
      <c r="A4216" s="61" t="s">
        <v>1783</v>
      </c>
      <c r="B4216" s="61" t="s">
        <v>1697</v>
      </c>
      <c r="C4216" s="61" t="s">
        <v>38</v>
      </c>
      <c r="D4216" s="36">
        <v>6</v>
      </c>
      <c r="E4216" s="36">
        <v>2030</v>
      </c>
      <c r="F4216" s="578">
        <v>0.41304537510477657</v>
      </c>
      <c r="G4216" s="578">
        <v>1147.1965599059974</v>
      </c>
      <c r="H4216" s="578">
        <v>1.038369521861642</v>
      </c>
      <c r="I4216" s="578">
        <v>1.56073361810437E-2</v>
      </c>
      <c r="J4216" s="578">
        <v>7.6490371526839775E-3</v>
      </c>
      <c r="K4216" s="578">
        <v>0.68114506991680379</v>
      </c>
      <c r="L4216" s="578">
        <v>1814.1327120462997</v>
      </c>
      <c r="M4216" s="578">
        <v>1.550005934938095</v>
      </c>
      <c r="N4216" s="578">
        <v>1.3185278881223877E-2</v>
      </c>
      <c r="O4216" s="578">
        <v>1.209591043880205E-2</v>
      </c>
      <c r="P4216" s="578">
        <v>0.41304538566080795</v>
      </c>
      <c r="Q4216" s="578">
        <v>1147.1965599059974</v>
      </c>
      <c r="R4216" s="578">
        <v>1.0383694898316631</v>
      </c>
      <c r="S4216" s="578">
        <v>1.560733464483135E-2</v>
      </c>
      <c r="T4216" s="578">
        <v>7.6490371041775945E-3</v>
      </c>
      <c r="U4216" s="578">
        <v>0.68114508419760456</v>
      </c>
      <c r="V4216" s="578">
        <v>1814.1327120462997</v>
      </c>
      <c r="W4216" s="578">
        <v>1.5500059283070449</v>
      </c>
      <c r="X4216" s="578">
        <v>1.3185278382252325E-2</v>
      </c>
      <c r="Y4216" s="578">
        <v>1.209591043880205E-2</v>
      </c>
    </row>
    <row r="4217" spans="1:25" x14ac:dyDescent="0.3">
      <c r="A4217" s="61" t="s">
        <v>1784</v>
      </c>
      <c r="B4217" s="61" t="s">
        <v>1697</v>
      </c>
      <c r="C4217" s="61" t="s">
        <v>38</v>
      </c>
      <c r="D4217" s="36">
        <v>7</v>
      </c>
      <c r="E4217" s="36">
        <v>2030</v>
      </c>
      <c r="F4217" s="578">
        <v>0.42693044597818125</v>
      </c>
      <c r="G4217" s="578">
        <v>1162.4124005635549</v>
      </c>
      <c r="H4217" s="578">
        <v>1.0421466793779142</v>
      </c>
      <c r="I4217" s="578">
        <v>1.7701971658880152E-2</v>
      </c>
      <c r="J4217" s="578">
        <v>7.7504902001237471E-3</v>
      </c>
      <c r="K4217" s="578">
        <v>0.69485151032928116</v>
      </c>
      <c r="L4217" s="578">
        <v>1778.4532190958623</v>
      </c>
      <c r="M4217" s="578">
        <v>1.4878961910032951</v>
      </c>
      <c r="N4217" s="578">
        <v>2.1991710036976024E-2</v>
      </c>
      <c r="O4217" s="578">
        <v>1.18579957731223E-2</v>
      </c>
      <c r="P4217" s="578">
        <v>0.42693046181014377</v>
      </c>
      <c r="Q4217" s="578">
        <v>1162.4124005635549</v>
      </c>
      <c r="R4217" s="578">
        <v>1.042146721968944</v>
      </c>
      <c r="S4217" s="578">
        <v>1.7701972187978702E-2</v>
      </c>
      <c r="T4217" s="578">
        <v>7.7504901031109795E-3</v>
      </c>
      <c r="U4217" s="578">
        <v>0.6948515100188406</v>
      </c>
      <c r="V4217" s="578">
        <v>1778.4532190958623</v>
      </c>
      <c r="W4217" s="578">
        <v>1.4878961969466151</v>
      </c>
      <c r="X4217" s="578">
        <v>2.1991708469840849E-2</v>
      </c>
      <c r="Y4217" s="578">
        <v>1.18579957731223E-2</v>
      </c>
    </row>
    <row r="4218" spans="1:25" x14ac:dyDescent="0.3">
      <c r="A4218" s="61" t="s">
        <v>1785</v>
      </c>
      <c r="B4218" s="61" t="s">
        <v>1697</v>
      </c>
      <c r="C4218" s="61" t="s">
        <v>38</v>
      </c>
      <c r="D4218" s="36">
        <v>8</v>
      </c>
      <c r="E4218" s="36">
        <v>2030</v>
      </c>
      <c r="F4218" s="578">
        <v>0.40706223016383075</v>
      </c>
      <c r="G4218" s="578">
        <v>1082.7175954182874</v>
      </c>
      <c r="H4218" s="578">
        <v>0.94729134685689897</v>
      </c>
      <c r="I4218" s="578">
        <v>1.5942442619082876E-2</v>
      </c>
      <c r="J4218" s="578">
        <v>7.2191157911826497E-3</v>
      </c>
      <c r="K4218" s="578">
        <v>0.60482491148906969</v>
      </c>
      <c r="L4218" s="578">
        <v>1494.03186798095</v>
      </c>
      <c r="M4218" s="578">
        <v>1.2202885373544599</v>
      </c>
      <c r="N4218" s="578">
        <v>1.9545768301213649E-2</v>
      </c>
      <c r="O4218" s="578">
        <v>9.9615994307290096E-3</v>
      </c>
      <c r="P4218" s="578">
        <v>0.40706223016383047</v>
      </c>
      <c r="Q4218" s="578">
        <v>1082.7175954182874</v>
      </c>
      <c r="R4218" s="578">
        <v>0.94729135394974517</v>
      </c>
      <c r="S4218" s="578">
        <v>1.5942443127300924E-2</v>
      </c>
      <c r="T4218" s="578">
        <v>7.2191157402509473E-3</v>
      </c>
      <c r="U4218" s="578">
        <v>0.60482490124504273</v>
      </c>
      <c r="V4218" s="578">
        <v>1494.03186798095</v>
      </c>
      <c r="W4218" s="578">
        <v>1.2202885297884476</v>
      </c>
      <c r="X4218" s="578">
        <v>1.9545767777344701E-2</v>
      </c>
      <c r="Y4218" s="578">
        <v>9.9615995325924179E-3</v>
      </c>
    </row>
    <row r="4219" spans="1:25" x14ac:dyDescent="0.3">
      <c r="A4219" s="61" t="s">
        <v>1786</v>
      </c>
      <c r="B4219" s="61" t="s">
        <v>1697</v>
      </c>
      <c r="C4219" s="61" t="s">
        <v>38</v>
      </c>
      <c r="D4219" s="36">
        <v>9</v>
      </c>
      <c r="E4219" s="36">
        <v>2030</v>
      </c>
      <c r="F4219" s="578">
        <v>0.39216153047334473</v>
      </c>
      <c r="G4219" s="578">
        <v>1022.9443874359083</v>
      </c>
      <c r="H4219" s="578">
        <v>0.87614833907916001</v>
      </c>
      <c r="I4219" s="578">
        <v>1.462278631595375E-2</v>
      </c>
      <c r="J4219" s="578">
        <v>6.8205731513444282E-3</v>
      </c>
      <c r="K4219" s="578">
        <v>0.60056549191973319</v>
      </c>
      <c r="L4219" s="578">
        <v>1446.4588534037225</v>
      </c>
      <c r="M4219" s="578">
        <v>1.1464618585179425</v>
      </c>
      <c r="N4219" s="578">
        <v>2.5479173107214551E-2</v>
      </c>
      <c r="O4219" s="578">
        <v>9.6443992418547425E-3</v>
      </c>
      <c r="P4219" s="578">
        <v>0.39216152007357602</v>
      </c>
      <c r="Q4219" s="578">
        <v>1022.9443874359083</v>
      </c>
      <c r="R4219" s="578">
        <v>0.87614833898335998</v>
      </c>
      <c r="S4219" s="578">
        <v>1.4622785786476274E-2</v>
      </c>
      <c r="T4219" s="578">
        <v>6.8205731513444282E-3</v>
      </c>
      <c r="U4219" s="578">
        <v>0.60056550185279844</v>
      </c>
      <c r="V4219" s="578">
        <v>1446.4588534037225</v>
      </c>
      <c r="W4219" s="578">
        <v>1.1464618481274225</v>
      </c>
      <c r="X4219" s="578">
        <v>2.5479172054247049E-2</v>
      </c>
      <c r="Y4219" s="578">
        <v>9.6443992418547425E-3</v>
      </c>
    </row>
    <row r="4220" spans="1:25" x14ac:dyDescent="0.3">
      <c r="A4220" s="61" t="s">
        <v>1787</v>
      </c>
      <c r="B4220" s="61" t="s">
        <v>1697</v>
      </c>
      <c r="C4220" s="61" t="s">
        <v>38</v>
      </c>
      <c r="D4220" s="36">
        <v>10</v>
      </c>
      <c r="E4220" s="36">
        <v>2030</v>
      </c>
      <c r="F4220" s="578">
        <v>0.38057179682778947</v>
      </c>
      <c r="G4220" s="578">
        <v>976.45460796356144</v>
      </c>
      <c r="H4220" s="578">
        <v>0.82081528975277218</v>
      </c>
      <c r="I4220" s="578">
        <v>1.3596363707089575E-2</v>
      </c>
      <c r="J4220" s="578">
        <v>6.5105972607852848E-3</v>
      </c>
      <c r="K4220" s="578">
        <v>0.59675107390484028</v>
      </c>
      <c r="L4220" s="578">
        <v>1406.9255307515425</v>
      </c>
      <c r="M4220" s="578">
        <v>1.0865130491006276</v>
      </c>
      <c r="N4220" s="578">
        <v>2.9509320439046825E-2</v>
      </c>
      <c r="O4220" s="578">
        <v>9.3807967884155571E-3</v>
      </c>
      <c r="P4220" s="578">
        <v>0.38057180769321974</v>
      </c>
      <c r="Q4220" s="578">
        <v>976.45461336771598</v>
      </c>
      <c r="R4220" s="578">
        <v>0.82081526700585472</v>
      </c>
      <c r="S4220" s="578">
        <v>1.3596363712281274E-2</v>
      </c>
      <c r="T4220" s="578">
        <v>6.5105973141423076E-3</v>
      </c>
      <c r="U4220" s="578">
        <v>0.59675110029231315</v>
      </c>
      <c r="V4220" s="578">
        <v>1406.9255307515425</v>
      </c>
      <c r="W4220" s="578">
        <v>1.0865131022184551</v>
      </c>
      <c r="X4220" s="578">
        <v>2.9509319920331671E-2</v>
      </c>
      <c r="Y4220" s="578">
        <v>9.3807967884155571E-3</v>
      </c>
    </row>
    <row r="4221" spans="1:25" x14ac:dyDescent="0.3">
      <c r="A4221" s="61" t="s">
        <v>1788</v>
      </c>
      <c r="B4221" s="61" t="s">
        <v>1697</v>
      </c>
      <c r="C4221" s="61" t="s">
        <v>38</v>
      </c>
      <c r="D4221" s="36">
        <v>11</v>
      </c>
      <c r="E4221" s="36">
        <v>2030</v>
      </c>
      <c r="F4221" s="578">
        <v>0.47579771221984324</v>
      </c>
      <c r="G4221" s="578">
        <v>1114.0661417643173</v>
      </c>
      <c r="H4221" s="578">
        <v>0.85773646414118754</v>
      </c>
      <c r="I4221" s="578">
        <v>1.6479684355241799E-2</v>
      </c>
      <c r="J4221" s="578">
        <v>7.4281305205658949E-3</v>
      </c>
      <c r="K4221" s="578">
        <v>0.59617337033320883</v>
      </c>
      <c r="L4221" s="578">
        <v>1371.1694666544549</v>
      </c>
      <c r="M4221" s="578">
        <v>1.0343341325255972</v>
      </c>
      <c r="N4221" s="578">
        <v>3.2767619992531125E-2</v>
      </c>
      <c r="O4221" s="578">
        <v>9.1423962245850456E-3</v>
      </c>
      <c r="P4221" s="578">
        <v>0.47579772277431132</v>
      </c>
      <c r="Q4221" s="578">
        <v>1114.0661417643173</v>
      </c>
      <c r="R4221" s="578">
        <v>0.85773647658485619</v>
      </c>
      <c r="S4221" s="578">
        <v>1.6479680251601722E-2</v>
      </c>
      <c r="T4221" s="578">
        <v>7.4281305205658975E-3</v>
      </c>
      <c r="U4221" s="578">
        <v>0.59617336505675622</v>
      </c>
      <c r="V4221" s="578">
        <v>1371.1694666544549</v>
      </c>
      <c r="W4221" s="578">
        <v>1.0343341149577225</v>
      </c>
      <c r="X4221" s="578">
        <v>3.2767622611875824E-2</v>
      </c>
      <c r="Y4221" s="578">
        <v>9.1423962245850456E-3</v>
      </c>
    </row>
    <row r="4222" spans="1:25" x14ac:dyDescent="0.3">
      <c r="A4222" s="61" t="s">
        <v>1789</v>
      </c>
      <c r="B4222" s="61" t="s">
        <v>1697</v>
      </c>
      <c r="C4222" s="61" t="s">
        <v>38</v>
      </c>
      <c r="D4222" s="36">
        <v>12</v>
      </c>
      <c r="E4222" s="36">
        <v>2030</v>
      </c>
      <c r="F4222" s="578">
        <v>0.55370988948678201</v>
      </c>
      <c r="G4222" s="578">
        <v>1226.6488494873024</v>
      </c>
      <c r="H4222" s="578">
        <v>0.88794149511249887</v>
      </c>
      <c r="I4222" s="578">
        <v>1.8838793526735252E-2</v>
      </c>
      <c r="J4222" s="578">
        <v>8.1788001310390702E-3</v>
      </c>
      <c r="K4222" s="578">
        <v>0.59536983003433352</v>
      </c>
      <c r="L4222" s="578">
        <v>1341.0273882547949</v>
      </c>
      <c r="M4222" s="578">
        <v>0.991137971068493</v>
      </c>
      <c r="N4222" s="578">
        <v>3.5367248729319976E-2</v>
      </c>
      <c r="O4222" s="578">
        <v>8.941418180863055E-3</v>
      </c>
      <c r="P4222" s="578">
        <v>0.55370990454316349</v>
      </c>
      <c r="Q4222" s="578">
        <v>1226.6488494873024</v>
      </c>
      <c r="R4222" s="578">
        <v>0.88794149387657051</v>
      </c>
      <c r="S4222" s="578">
        <v>1.8838794055833774E-2</v>
      </c>
      <c r="T4222" s="578">
        <v>8.1788001310390702E-3</v>
      </c>
      <c r="U4222" s="578">
        <v>0.59536981420289148</v>
      </c>
      <c r="V4222" s="578">
        <v>1341.0273882547949</v>
      </c>
      <c r="W4222" s="578">
        <v>0.99113796208401428</v>
      </c>
      <c r="X4222" s="578">
        <v>3.5367248734473777E-2</v>
      </c>
      <c r="Y4222" s="578">
        <v>8.9414180789996467E-3</v>
      </c>
    </row>
    <row r="4223" spans="1:25" x14ac:dyDescent="0.3">
      <c r="A4223" s="61" t="s">
        <v>1790</v>
      </c>
      <c r="B4223" s="61" t="s">
        <v>1697</v>
      </c>
      <c r="C4223" s="61" t="s">
        <v>38</v>
      </c>
      <c r="D4223" s="36">
        <v>13</v>
      </c>
      <c r="E4223" s="36">
        <v>2030</v>
      </c>
      <c r="F4223" s="578">
        <v>0.53982129372605847</v>
      </c>
      <c r="G4223" s="578">
        <v>1201.9448890685974</v>
      </c>
      <c r="H4223" s="578">
        <v>0.85450436471864966</v>
      </c>
      <c r="I4223" s="578">
        <v>1.9778480413909425E-2</v>
      </c>
      <c r="J4223" s="578">
        <v>8.0140783975366451E-3</v>
      </c>
      <c r="K4223" s="578">
        <v>0.57612196567024854</v>
      </c>
      <c r="L4223" s="578">
        <v>1305.231664021805</v>
      </c>
      <c r="M4223" s="578">
        <v>0.95062224420757835</v>
      </c>
      <c r="N4223" s="578">
        <v>3.6389825540785098E-2</v>
      </c>
      <c r="O4223" s="578">
        <v>8.7027526557600706E-3</v>
      </c>
      <c r="P4223" s="578">
        <v>0.53982128286062847</v>
      </c>
      <c r="Q4223" s="578">
        <v>1201.9448890685974</v>
      </c>
      <c r="R4223" s="578">
        <v>0.85450437710680172</v>
      </c>
      <c r="S4223" s="578">
        <v>1.9778480912615675E-2</v>
      </c>
      <c r="T4223" s="578">
        <v>8.0140783975366451E-3</v>
      </c>
      <c r="U4223" s="578">
        <v>0.57612197094565876</v>
      </c>
      <c r="V4223" s="578">
        <v>1305.231664021805</v>
      </c>
      <c r="W4223" s="578">
        <v>0.95062222859682133</v>
      </c>
      <c r="X4223" s="578">
        <v>3.638982922363232E-2</v>
      </c>
      <c r="Y4223" s="578">
        <v>8.7027526557600706E-3</v>
      </c>
    </row>
    <row r="4224" spans="1:25" x14ac:dyDescent="0.3">
      <c r="A4224" s="61" t="s">
        <v>1791</v>
      </c>
      <c r="B4224" s="61" t="s">
        <v>1697</v>
      </c>
      <c r="C4224" s="61" t="s">
        <v>38</v>
      </c>
      <c r="D4224" s="36">
        <v>14</v>
      </c>
      <c r="E4224" s="36">
        <v>2030</v>
      </c>
      <c r="F4224" s="578">
        <v>0.54864914406699428</v>
      </c>
      <c r="G4224" s="578">
        <v>1260.4239514668725</v>
      </c>
      <c r="H4224" s="578">
        <v>0.89171754982320517</v>
      </c>
      <c r="I4224" s="578">
        <v>2.0954421679789399E-2</v>
      </c>
      <c r="J4224" s="578">
        <v>8.403984766725138E-3</v>
      </c>
      <c r="K4224" s="578">
        <v>0.58258566526849132</v>
      </c>
      <c r="L4224" s="578">
        <v>1354.6566721598274</v>
      </c>
      <c r="M4224" s="578">
        <v>0.97907102833842752</v>
      </c>
      <c r="N4224" s="578">
        <v>3.7294043714306647E-2</v>
      </c>
      <c r="O4224" s="578">
        <v>9.0323023129409742E-3</v>
      </c>
      <c r="P4224" s="578">
        <v>0.54864914344611226</v>
      </c>
      <c r="Q4224" s="578">
        <v>1260.4239514668725</v>
      </c>
      <c r="R4224" s="578">
        <v>0.8917175402163654</v>
      </c>
      <c r="S4224" s="578">
        <v>2.0954421623021774E-2</v>
      </c>
      <c r="T4224" s="578">
        <v>8.4039848734391819E-3</v>
      </c>
      <c r="U4224" s="578">
        <v>0.58258567054598576</v>
      </c>
      <c r="V4224" s="578">
        <v>1354.656724294025</v>
      </c>
      <c r="W4224" s="578">
        <v>0.97907104140563117</v>
      </c>
      <c r="X4224" s="578">
        <v>3.7294043719763623E-2</v>
      </c>
      <c r="Y4224" s="578">
        <v>9.0323023129409742E-3</v>
      </c>
    </row>
    <row r="4225" spans="1:25" x14ac:dyDescent="0.3">
      <c r="A4225" s="61" t="s">
        <v>1792</v>
      </c>
      <c r="B4225" s="61" t="s">
        <v>1697</v>
      </c>
      <c r="C4225" s="61" t="s">
        <v>38</v>
      </c>
      <c r="D4225" s="36">
        <v>15</v>
      </c>
      <c r="E4225" s="36">
        <v>2030</v>
      </c>
      <c r="F4225" s="578">
        <v>0.55838713073040891</v>
      </c>
      <c r="G4225" s="578">
        <v>1317.7312583923276</v>
      </c>
      <c r="H4225" s="578">
        <v>0.9292879185727535</v>
      </c>
      <c r="I4225" s="578">
        <v>2.1999760342244649E-2</v>
      </c>
      <c r="J4225" s="578">
        <v>8.786098755081179E-3</v>
      </c>
      <c r="K4225" s="578">
        <v>0.58936569223630819</v>
      </c>
      <c r="L4225" s="578">
        <v>1401.7719777425075</v>
      </c>
      <c r="M4225" s="578">
        <v>1.0066718094227154</v>
      </c>
      <c r="N4225" s="578">
        <v>3.6748732169447323E-2</v>
      </c>
      <c r="O4225" s="578">
        <v>9.3464370584115334E-3</v>
      </c>
      <c r="P4225" s="578">
        <v>0.55838713088667147</v>
      </c>
      <c r="Q4225" s="578">
        <v>1317.7312583923276</v>
      </c>
      <c r="R4225" s="578">
        <v>0.92928791828747359</v>
      </c>
      <c r="S4225" s="578">
        <v>2.199976034739845E-2</v>
      </c>
      <c r="T4225" s="578">
        <v>8.7860988084382027E-3</v>
      </c>
      <c r="U4225" s="578">
        <v>0.58936570248033548</v>
      </c>
      <c r="V4225" s="578">
        <v>1401.7719256083124</v>
      </c>
      <c r="W4225" s="578">
        <v>1.0066718070907312</v>
      </c>
      <c r="X4225" s="578">
        <v>3.6748732179906506E-2</v>
      </c>
      <c r="Y4225" s="578">
        <v>9.3464370584115334E-3</v>
      </c>
    </row>
    <row r="4226" spans="1:25" x14ac:dyDescent="0.3">
      <c r="A4226" s="580" t="s">
        <v>1793</v>
      </c>
      <c r="B4226" s="580" t="s">
        <v>1697</v>
      </c>
      <c r="C4226" s="580" t="s">
        <v>38</v>
      </c>
      <c r="D4226" s="581">
        <v>16</v>
      </c>
      <c r="E4226" s="581">
        <v>2030</v>
      </c>
      <c r="F4226" s="582">
        <v>0.58085348299884232</v>
      </c>
      <c r="G4226" s="582">
        <v>1397.778954823805</v>
      </c>
      <c r="H4226" s="582">
        <v>0.98342846604217782</v>
      </c>
      <c r="I4226" s="582">
        <v>2.3175752045365948E-2</v>
      </c>
      <c r="J4226" s="582">
        <v>9.3198142227871941E-3</v>
      </c>
      <c r="K4226" s="582">
        <v>0.60832745340726957</v>
      </c>
      <c r="L4226" s="582">
        <v>1470.8300005594851</v>
      </c>
      <c r="M4226" s="582">
        <v>1.0510638424380701</v>
      </c>
      <c r="N4226" s="582">
        <v>3.7045510816369601E-2</v>
      </c>
      <c r="O4226" s="582">
        <v>9.8068879451602472E-3</v>
      </c>
      <c r="P4226" s="582">
        <v>0.58085353018585251</v>
      </c>
      <c r="Q4226" s="582">
        <v>1397.7789026896098</v>
      </c>
      <c r="R4226" s="582">
        <v>0.98342846621361679</v>
      </c>
      <c r="S4226" s="582">
        <v>2.3175751022942323E-2</v>
      </c>
      <c r="T4226" s="582">
        <v>9.3198142227871941E-3</v>
      </c>
      <c r="U4226" s="582">
        <v>0.60832742763963599</v>
      </c>
      <c r="V4226" s="582">
        <v>1470.8300520578978</v>
      </c>
      <c r="W4226" s="582">
        <v>1.0510638449018936</v>
      </c>
      <c r="X4226" s="582">
        <v>3.7045511825150798E-2</v>
      </c>
      <c r="Y4226" s="582">
        <v>9.8068874212913007E-3</v>
      </c>
    </row>
    <row r="4227" spans="1:25" x14ac:dyDescent="0.3">
      <c r="A4227" s="61" t="s">
        <v>501</v>
      </c>
      <c r="B4227" s="61" t="s">
        <v>7</v>
      </c>
      <c r="C4227" s="61" t="s">
        <v>39</v>
      </c>
      <c r="D4227" s="36">
        <v>1</v>
      </c>
      <c r="E4227" s="36">
        <v>2012</v>
      </c>
      <c r="F4227" s="578">
        <v>1.3383695746192026</v>
      </c>
      <c r="G4227" s="578">
        <v>1994.2858301798474</v>
      </c>
      <c r="H4227" s="578">
        <v>1.9746636571702099</v>
      </c>
      <c r="I4227" s="578">
        <v>2.146337473611E-2</v>
      </c>
      <c r="J4227" s="578">
        <v>3.9744479736934048E-2</v>
      </c>
      <c r="K4227" s="578">
        <v>1.3962630424414275</v>
      </c>
      <c r="L4227" s="578">
        <v>2061.8385175069125</v>
      </c>
      <c r="M4227" s="578">
        <v>2.00047817608962</v>
      </c>
      <c r="N4227" s="578">
        <v>2.1913792755791847E-2</v>
      </c>
      <c r="O4227" s="578">
        <v>4.1090761233742001E-2</v>
      </c>
      <c r="P4227" s="578">
        <v>1.33836962553355</v>
      </c>
      <c r="Q4227" s="578">
        <v>1994.2858301798474</v>
      </c>
      <c r="R4227" s="578">
        <v>1.9746634222440926</v>
      </c>
      <c r="S4227" s="578">
        <v>2.1463375793624978E-2</v>
      </c>
      <c r="T4227" s="578">
        <v>3.9744479736934048E-2</v>
      </c>
      <c r="U4227" s="578">
        <v>1.3962629381375427</v>
      </c>
      <c r="V4227" s="578">
        <v>2061.8384653727176</v>
      </c>
      <c r="W4227" s="578">
        <v>2.0004783690965224</v>
      </c>
      <c r="X4227" s="578">
        <v>2.1913790684948198E-2</v>
      </c>
      <c r="Y4227" s="578">
        <v>4.1090761233742001E-2</v>
      </c>
    </row>
    <row r="4228" spans="1:25" x14ac:dyDescent="0.3">
      <c r="A4228" s="61" t="s">
        <v>502</v>
      </c>
      <c r="B4228" s="61" t="s">
        <v>7</v>
      </c>
      <c r="C4228" s="61" t="s">
        <v>39</v>
      </c>
      <c r="D4228" s="36">
        <v>2</v>
      </c>
      <c r="E4228" s="36">
        <v>2012</v>
      </c>
      <c r="F4228" s="578">
        <v>0.93636811720403956</v>
      </c>
      <c r="G4228" s="578">
        <v>1120.3159497578924</v>
      </c>
      <c r="H4228" s="578">
        <v>1.047817634811504</v>
      </c>
      <c r="I4228" s="578">
        <v>1.4530706389374799E-2</v>
      </c>
      <c r="J4228" s="578">
        <v>2.2326962964143549E-2</v>
      </c>
      <c r="K4228" s="578">
        <v>0.95230464097187251</v>
      </c>
      <c r="L4228" s="578">
        <v>1134.6680386861126</v>
      </c>
      <c r="M4228" s="578">
        <v>1.0565042719123674</v>
      </c>
      <c r="N4228" s="578">
        <v>1.3765206500882676E-2</v>
      </c>
      <c r="O4228" s="578">
        <v>2.2612981381826075E-2</v>
      </c>
      <c r="P4228" s="578">
        <v>0.93636830998731946</v>
      </c>
      <c r="Q4228" s="578">
        <v>1120.3159497578924</v>
      </c>
      <c r="R4228" s="578">
        <v>1.0478175662307527</v>
      </c>
      <c r="S4228" s="578">
        <v>1.4530706392671726E-2</v>
      </c>
      <c r="T4228" s="578">
        <v>2.2326962440274597E-2</v>
      </c>
      <c r="U4228" s="578">
        <v>0.95230466953915927</v>
      </c>
      <c r="V4228" s="578">
        <v>1134.6680386861126</v>
      </c>
      <c r="W4228" s="578">
        <v>1.0565042950183776</v>
      </c>
      <c r="X4228" s="578">
        <v>1.376520545746485E-2</v>
      </c>
      <c r="Y4228" s="578">
        <v>2.2612981905695023E-2</v>
      </c>
    </row>
    <row r="4229" spans="1:25" x14ac:dyDescent="0.3">
      <c r="A4229" s="61" t="s">
        <v>503</v>
      </c>
      <c r="B4229" s="61" t="s">
        <v>7</v>
      </c>
      <c r="C4229" s="61" t="s">
        <v>39</v>
      </c>
      <c r="D4229" s="36">
        <v>3</v>
      </c>
      <c r="E4229" s="36">
        <v>2012</v>
      </c>
      <c r="F4229" s="578">
        <v>0.73536685559561898</v>
      </c>
      <c r="G4229" s="578">
        <v>683.32970110575332</v>
      </c>
      <c r="H4229" s="578">
        <v>0.58439432107600897</v>
      </c>
      <c r="I4229" s="578">
        <v>1.1064352212921805E-2</v>
      </c>
      <c r="J4229" s="578">
        <v>1.3618218547586925E-2</v>
      </c>
      <c r="K4229" s="578">
        <v>0.69726619666591649</v>
      </c>
      <c r="L4229" s="578">
        <v>665.53425757090201</v>
      </c>
      <c r="M4229" s="578">
        <v>0.57762208417989269</v>
      </c>
      <c r="N4229" s="578">
        <v>8.9825484781916268E-3</v>
      </c>
      <c r="O4229" s="578">
        <v>1.32635583674224E-2</v>
      </c>
      <c r="P4229" s="578">
        <v>0.73536688757310231</v>
      </c>
      <c r="Q4229" s="578">
        <v>683.32970110575332</v>
      </c>
      <c r="R4229" s="578">
        <v>0.58439434606771057</v>
      </c>
      <c r="S4229" s="578">
        <v>1.1064352099992892E-2</v>
      </c>
      <c r="T4229" s="578">
        <v>1.3618218547586925E-2</v>
      </c>
      <c r="U4229" s="578">
        <v>0.69726621839889869</v>
      </c>
      <c r="V4229" s="578">
        <v>665.53425248463896</v>
      </c>
      <c r="W4229" s="578">
        <v>0.57762210781220324</v>
      </c>
      <c r="X4229" s="578">
        <v>8.982548068691653E-3</v>
      </c>
      <c r="Y4229" s="578">
        <v>1.32635583674224E-2</v>
      </c>
    </row>
    <row r="4230" spans="1:25" x14ac:dyDescent="0.3">
      <c r="A4230" s="61" t="s">
        <v>504</v>
      </c>
      <c r="B4230" s="61" t="s">
        <v>7</v>
      </c>
      <c r="C4230" s="61" t="s">
        <v>39</v>
      </c>
      <c r="D4230" s="36">
        <v>4</v>
      </c>
      <c r="E4230" s="36">
        <v>2012</v>
      </c>
      <c r="F4230" s="578">
        <v>0.66836512236451928</v>
      </c>
      <c r="G4230" s="578">
        <v>537.66800308227505</v>
      </c>
      <c r="H4230" s="578">
        <v>0.42992015014048401</v>
      </c>
      <c r="I4230" s="578">
        <v>9.9089088090143548E-3</v>
      </c>
      <c r="J4230" s="578">
        <v>1.0715288653348825E-2</v>
      </c>
      <c r="K4230" s="578">
        <v>0.57277596669314301</v>
      </c>
      <c r="L4230" s="578">
        <v>524.62216377258278</v>
      </c>
      <c r="M4230" s="578">
        <v>0.41560713264273824</v>
      </c>
      <c r="N4230" s="578">
        <v>6.2108111468053978E-3</v>
      </c>
      <c r="O4230" s="578">
        <v>1.0455281376683424E-2</v>
      </c>
      <c r="P4230" s="578">
        <v>0.66836515372165151</v>
      </c>
      <c r="Q4230" s="578">
        <v>537.66800308227505</v>
      </c>
      <c r="R4230" s="578">
        <v>0.42992013083918773</v>
      </c>
      <c r="S4230" s="578">
        <v>9.9089084208874977E-3</v>
      </c>
      <c r="T4230" s="578">
        <v>1.0715288653348825E-2</v>
      </c>
      <c r="U4230" s="578">
        <v>0.57277595210450682</v>
      </c>
      <c r="V4230" s="578">
        <v>524.62216377258278</v>
      </c>
      <c r="W4230" s="578">
        <v>0.41560718546800923</v>
      </c>
      <c r="X4230" s="578">
        <v>6.2108109013176219E-3</v>
      </c>
      <c r="Y4230" s="578">
        <v>1.0455281376683424E-2</v>
      </c>
    </row>
    <row r="4231" spans="1:25" x14ac:dyDescent="0.3">
      <c r="A4231" s="61" t="s">
        <v>505</v>
      </c>
      <c r="B4231" s="61" t="s">
        <v>7</v>
      </c>
      <c r="C4231" s="61" t="s">
        <v>39</v>
      </c>
      <c r="D4231" s="36">
        <v>5</v>
      </c>
      <c r="E4231" s="36">
        <v>2012</v>
      </c>
      <c r="F4231" s="578">
        <v>0.62987256118689505</v>
      </c>
      <c r="G4231" s="578">
        <v>461.73654842376675</v>
      </c>
      <c r="H4231" s="578">
        <v>0.34981029370707478</v>
      </c>
      <c r="I4231" s="578">
        <v>8.6968385203742005E-3</v>
      </c>
      <c r="J4231" s="578">
        <v>9.2020411199579578E-3</v>
      </c>
      <c r="K4231" s="578">
        <v>0.50079536513304823</v>
      </c>
      <c r="L4231" s="578">
        <v>437.97262350718154</v>
      </c>
      <c r="M4231" s="578">
        <v>0.32469315004042626</v>
      </c>
      <c r="N4231" s="578">
        <v>5.1500975389255129E-3</v>
      </c>
      <c r="O4231" s="578">
        <v>8.7284416367765481E-3</v>
      </c>
      <c r="P4231" s="578">
        <v>0.62987255590887958</v>
      </c>
      <c r="Q4231" s="578">
        <v>461.73655366897549</v>
      </c>
      <c r="R4231" s="578">
        <v>0.34981029974187494</v>
      </c>
      <c r="S4231" s="578">
        <v>8.6968401727555347E-3</v>
      </c>
      <c r="T4231" s="578">
        <v>9.2020411199579578E-3</v>
      </c>
      <c r="U4231" s="578">
        <v>0.50079539198722445</v>
      </c>
      <c r="V4231" s="578">
        <v>437.9726182619728</v>
      </c>
      <c r="W4231" s="578">
        <v>0.32469318081226972</v>
      </c>
      <c r="X4231" s="578">
        <v>5.1500975830738992E-3</v>
      </c>
      <c r="Y4231" s="578">
        <v>8.7284416367765481E-3</v>
      </c>
    </row>
    <row r="4232" spans="1:25" x14ac:dyDescent="0.3">
      <c r="A4232" s="61" t="s">
        <v>506</v>
      </c>
      <c r="B4232" s="61" t="s">
        <v>7</v>
      </c>
      <c r="C4232" s="61" t="s">
        <v>39</v>
      </c>
      <c r="D4232" s="36">
        <v>6</v>
      </c>
      <c r="E4232" s="36">
        <v>2012</v>
      </c>
      <c r="F4232" s="578">
        <v>0.59672460807496408</v>
      </c>
      <c r="G4232" s="578">
        <v>409.93616088231352</v>
      </c>
      <c r="H4232" s="578">
        <v>0.29596156073845675</v>
      </c>
      <c r="I4232" s="578">
        <v>6.6925340356268227E-3</v>
      </c>
      <c r="J4232" s="578">
        <v>8.169696515930502E-3</v>
      </c>
      <c r="K4232" s="578">
        <v>0.49171197494106822</v>
      </c>
      <c r="L4232" s="578">
        <v>390.37973562876323</v>
      </c>
      <c r="M4232" s="578">
        <v>0.27618732008765245</v>
      </c>
      <c r="N4232" s="578">
        <v>5.3369929968691051E-3</v>
      </c>
      <c r="O4232" s="578">
        <v>7.7799534822891722E-3</v>
      </c>
      <c r="P4232" s="578">
        <v>0.59672461397386178</v>
      </c>
      <c r="Q4232" s="578">
        <v>409.93614006042424</v>
      </c>
      <c r="R4232" s="578">
        <v>0.2959615118240127</v>
      </c>
      <c r="S4232" s="578">
        <v>6.6925342485812146E-3</v>
      </c>
      <c r="T4232" s="578">
        <v>8.1696966226445476E-3</v>
      </c>
      <c r="U4232" s="578">
        <v>0.49171195973050852</v>
      </c>
      <c r="V4232" s="578">
        <v>390.37973562876323</v>
      </c>
      <c r="W4232" s="578">
        <v>0.27618734052703026</v>
      </c>
      <c r="X4232" s="578">
        <v>5.3369926325217377E-3</v>
      </c>
      <c r="Y4232" s="578">
        <v>7.7799534822891722E-3</v>
      </c>
    </row>
    <row r="4233" spans="1:25" x14ac:dyDescent="0.3">
      <c r="A4233" s="61" t="s">
        <v>507</v>
      </c>
      <c r="B4233" s="61" t="s">
        <v>7</v>
      </c>
      <c r="C4233" s="61" t="s">
        <v>39</v>
      </c>
      <c r="D4233" s="36">
        <v>7</v>
      </c>
      <c r="E4233" s="36">
        <v>2012</v>
      </c>
      <c r="F4233" s="578">
        <v>0.53515910712964854</v>
      </c>
      <c r="G4233" s="578">
        <v>366.10269864400198</v>
      </c>
      <c r="H4233" s="578">
        <v>0.25609353911173999</v>
      </c>
      <c r="I4233" s="578">
        <v>6.2404199004693775E-3</v>
      </c>
      <c r="J4233" s="578">
        <v>7.2961351203654524E-3</v>
      </c>
      <c r="K4233" s="578">
        <v>0.49727206566776228</v>
      </c>
      <c r="L4233" s="578">
        <v>362.44691721598252</v>
      </c>
      <c r="M4233" s="578">
        <v>0.24726416052271749</v>
      </c>
      <c r="N4233" s="578">
        <v>6.2560259992399826E-3</v>
      </c>
      <c r="O4233" s="578">
        <v>7.22327230808635E-3</v>
      </c>
      <c r="P4233" s="578">
        <v>0.53515911814925654</v>
      </c>
      <c r="Q4233" s="578">
        <v>366.10269864400198</v>
      </c>
      <c r="R4233" s="578">
        <v>0.25609352945230002</v>
      </c>
      <c r="S4233" s="578">
        <v>6.2404201714988004E-3</v>
      </c>
      <c r="T4233" s="578">
        <v>7.2961351203654524E-3</v>
      </c>
      <c r="U4233" s="578">
        <v>0.49727206054496698</v>
      </c>
      <c r="V4233" s="578">
        <v>362.44691721598252</v>
      </c>
      <c r="W4233" s="578">
        <v>0.247264150293934</v>
      </c>
      <c r="X4233" s="578">
        <v>6.2560262013941275E-3</v>
      </c>
      <c r="Y4233" s="578">
        <v>7.2232722571546476E-3</v>
      </c>
    </row>
    <row r="4234" spans="1:25" x14ac:dyDescent="0.3">
      <c r="A4234" s="61" t="s">
        <v>508</v>
      </c>
      <c r="B4234" s="61" t="s">
        <v>7</v>
      </c>
      <c r="C4234" s="61" t="s">
        <v>39</v>
      </c>
      <c r="D4234" s="36">
        <v>8</v>
      </c>
      <c r="E4234" s="36">
        <v>2012</v>
      </c>
      <c r="F4234" s="578">
        <v>0.51097178647415797</v>
      </c>
      <c r="G4234" s="578">
        <v>344.33347638448026</v>
      </c>
      <c r="H4234" s="578">
        <v>0.22782635203263102</v>
      </c>
      <c r="I4234" s="578">
        <v>5.9053389071739969E-3</v>
      </c>
      <c r="J4234" s="578">
        <v>6.8622852365175851E-3</v>
      </c>
      <c r="K4234" s="578">
        <v>0.52316918538822144</v>
      </c>
      <c r="L4234" s="578">
        <v>353.55562988916972</v>
      </c>
      <c r="M4234" s="578">
        <v>0.2316958905315305</v>
      </c>
      <c r="N4234" s="578">
        <v>8.2794811554170421E-3</v>
      </c>
      <c r="O4234" s="578">
        <v>7.0460813925213427E-3</v>
      </c>
      <c r="P4234" s="578">
        <v>0.51994729647796523</v>
      </c>
      <c r="Q4234" s="578">
        <v>345.48074563344272</v>
      </c>
      <c r="R4234" s="578">
        <v>0.22932467540219123</v>
      </c>
      <c r="S4234" s="578">
        <v>6.1299519068143066E-3</v>
      </c>
      <c r="T4234" s="578">
        <v>6.8851493851980151E-3</v>
      </c>
      <c r="U4234" s="578">
        <v>0.52316918616431396</v>
      </c>
      <c r="V4234" s="578">
        <v>353.55563513437852</v>
      </c>
      <c r="W4234" s="578">
        <v>0.23169590611329677</v>
      </c>
      <c r="X4234" s="578">
        <v>8.279481419284208E-3</v>
      </c>
      <c r="Y4234" s="578">
        <v>7.0460813925213427E-3</v>
      </c>
    </row>
    <row r="4235" spans="1:25" x14ac:dyDescent="0.3">
      <c r="A4235" s="61" t="s">
        <v>509</v>
      </c>
      <c r="B4235" s="61" t="s">
        <v>7</v>
      </c>
      <c r="C4235" s="61" t="s">
        <v>39</v>
      </c>
      <c r="D4235" s="36">
        <v>9</v>
      </c>
      <c r="E4235" s="36">
        <v>2012</v>
      </c>
      <c r="F4235" s="578">
        <v>0.49790944022003147</v>
      </c>
      <c r="G4235" s="578">
        <v>330.30131880442252</v>
      </c>
      <c r="H4235" s="578">
        <v>0.20673610162521028</v>
      </c>
      <c r="I4235" s="578">
        <v>5.6373063692755406E-3</v>
      </c>
      <c r="J4235" s="578">
        <v>6.5826331798840877E-3</v>
      </c>
      <c r="K4235" s="578">
        <v>0.54169410232925452</v>
      </c>
      <c r="L4235" s="578">
        <v>346.76645819346055</v>
      </c>
      <c r="M4235" s="578">
        <v>0.21966325426668176</v>
      </c>
      <c r="N4235" s="578">
        <v>9.8660260289306929E-3</v>
      </c>
      <c r="O4235" s="578">
        <v>6.910775734771348E-3</v>
      </c>
      <c r="P4235" s="578">
        <v>0.5156388384936097</v>
      </c>
      <c r="Q4235" s="578">
        <v>332.56745497385623</v>
      </c>
      <c r="R4235" s="578">
        <v>0.209695244673336</v>
      </c>
      <c r="S4235" s="578">
        <v>6.0809428853000648E-3</v>
      </c>
      <c r="T4235" s="578">
        <v>6.6278018154359072E-3</v>
      </c>
      <c r="U4235" s="578">
        <v>0.54169411738667794</v>
      </c>
      <c r="V4235" s="578">
        <v>346.76646868387803</v>
      </c>
      <c r="W4235" s="578">
        <v>0.21966324828705749</v>
      </c>
      <c r="X4235" s="578">
        <v>9.8660257642677451E-3</v>
      </c>
      <c r="Y4235" s="578">
        <v>6.9107756814143252E-3</v>
      </c>
    </row>
    <row r="4236" spans="1:25" x14ac:dyDescent="0.3">
      <c r="A4236" s="61" t="s">
        <v>510</v>
      </c>
      <c r="B4236" s="61" t="s">
        <v>7</v>
      </c>
      <c r="C4236" s="61" t="s">
        <v>39</v>
      </c>
      <c r="D4236" s="36">
        <v>10</v>
      </c>
      <c r="E4236" s="36">
        <v>2012</v>
      </c>
      <c r="F4236" s="578">
        <v>0.49311083362915498</v>
      </c>
      <c r="G4236" s="578">
        <v>320.02042754491123</v>
      </c>
      <c r="H4236" s="578">
        <v>0.19142358132133525</v>
      </c>
      <c r="I4236" s="578">
        <v>5.5205273205653259E-3</v>
      </c>
      <c r="J4236" s="578">
        <v>6.3777523464523204E-3</v>
      </c>
      <c r="K4236" s="578">
        <v>0.55319380857524858</v>
      </c>
      <c r="L4236" s="578">
        <v>340.4896850585933</v>
      </c>
      <c r="M4236" s="578">
        <v>0.20955103159273325</v>
      </c>
      <c r="N4236" s="578">
        <v>1.0838285565379604E-2</v>
      </c>
      <c r="O4236" s="578">
        <v>6.7856837558792852E-3</v>
      </c>
      <c r="P4236" s="578">
        <v>0.51228726626292553</v>
      </c>
      <c r="Q4236" s="578">
        <v>322.52397219339952</v>
      </c>
      <c r="R4236" s="578">
        <v>0.19442787397535199</v>
      </c>
      <c r="S4236" s="578">
        <v>6.0428184164228044E-3</v>
      </c>
      <c r="T4236" s="578">
        <v>6.4276418294563556E-3</v>
      </c>
      <c r="U4236" s="578">
        <v>0.55319385482989447</v>
      </c>
      <c r="V4236" s="578">
        <v>340.4896850585933</v>
      </c>
      <c r="W4236" s="578">
        <v>0.20955105627793524</v>
      </c>
      <c r="X4236" s="578">
        <v>1.0838285948504237E-2</v>
      </c>
      <c r="Y4236" s="578">
        <v>6.7856837558792852E-3</v>
      </c>
    </row>
    <row r="4237" spans="1:25" x14ac:dyDescent="0.3">
      <c r="A4237" s="61" t="s">
        <v>511</v>
      </c>
      <c r="B4237" s="61" t="s">
        <v>7</v>
      </c>
      <c r="C4237" s="61" t="s">
        <v>39</v>
      </c>
      <c r="D4237" s="36">
        <v>11</v>
      </c>
      <c r="E4237" s="36">
        <v>2012</v>
      </c>
      <c r="F4237" s="578">
        <v>0.4983591199933145</v>
      </c>
      <c r="G4237" s="578">
        <v>312.87045160929324</v>
      </c>
      <c r="H4237" s="578">
        <v>0.18102391216446675</v>
      </c>
      <c r="I4237" s="578">
        <v>5.5825640551840118E-3</v>
      </c>
      <c r="J4237" s="578">
        <v>6.2352507957257278E-3</v>
      </c>
      <c r="K4237" s="578">
        <v>0.55326294604636406</v>
      </c>
      <c r="L4237" s="578">
        <v>331.07180531819597</v>
      </c>
      <c r="M4237" s="578">
        <v>0.19887286657285524</v>
      </c>
      <c r="N4237" s="578">
        <v>1.0817577163569056E-2</v>
      </c>
      <c r="O4237" s="578">
        <v>6.5979959132770631E-3</v>
      </c>
      <c r="P4237" s="578">
        <v>0.51127015303124246</v>
      </c>
      <c r="Q4237" s="578">
        <v>315.0398057301835</v>
      </c>
      <c r="R4237" s="578">
        <v>0.18273962127689847</v>
      </c>
      <c r="S4237" s="578">
        <v>6.0035082937019953E-3</v>
      </c>
      <c r="T4237" s="578">
        <v>6.2784869611884099E-3</v>
      </c>
      <c r="U4237" s="578">
        <v>0.55326294092460127</v>
      </c>
      <c r="V4237" s="578">
        <v>331.07180531819597</v>
      </c>
      <c r="W4237" s="578">
        <v>0.19887286325410902</v>
      </c>
      <c r="X4237" s="578">
        <v>1.0817577626577654E-2</v>
      </c>
      <c r="Y4237" s="578">
        <v>6.5979959132770631E-3</v>
      </c>
    </row>
    <row r="4238" spans="1:25" x14ac:dyDescent="0.3">
      <c r="A4238" s="61" t="s">
        <v>512</v>
      </c>
      <c r="B4238" s="61" t="s">
        <v>7</v>
      </c>
      <c r="C4238" s="61" t="s">
        <v>39</v>
      </c>
      <c r="D4238" s="36">
        <v>12</v>
      </c>
      <c r="E4238" s="36">
        <v>2012</v>
      </c>
      <c r="F4238" s="578">
        <v>0.50647926307076774</v>
      </c>
      <c r="G4238" s="578">
        <v>308.57838519414196</v>
      </c>
      <c r="H4238" s="578">
        <v>0.17348473228942826</v>
      </c>
      <c r="I4238" s="578">
        <v>5.6663183561530151E-3</v>
      </c>
      <c r="J4238" s="578">
        <v>6.1497165443142824E-3</v>
      </c>
      <c r="K4238" s="578">
        <v>0.5516152677554087</v>
      </c>
      <c r="L4238" s="578">
        <v>323.792272408803</v>
      </c>
      <c r="M4238" s="578">
        <v>0.18902910589880126</v>
      </c>
      <c r="N4238" s="578">
        <v>9.9300549626756413E-3</v>
      </c>
      <c r="O4238" s="578">
        <v>6.4529178392452452E-3</v>
      </c>
      <c r="P4238" s="578">
        <v>0.51707374499852599</v>
      </c>
      <c r="Q4238" s="578">
        <v>311.113655408223</v>
      </c>
      <c r="R4238" s="578">
        <v>0.17527285829297978</v>
      </c>
      <c r="S4238" s="578">
        <v>5.9361272662575449E-3</v>
      </c>
      <c r="T4238" s="578">
        <v>6.2002452129187625E-3</v>
      </c>
      <c r="U4238" s="578">
        <v>0.55161528343527721</v>
      </c>
      <c r="V4238" s="578">
        <v>323.792272408803</v>
      </c>
      <c r="W4238" s="578">
        <v>0.18902911620519525</v>
      </c>
      <c r="X4238" s="578">
        <v>9.9300551156223504E-3</v>
      </c>
      <c r="Y4238" s="578">
        <v>6.4529178392452452E-3</v>
      </c>
    </row>
    <row r="4239" spans="1:25" x14ac:dyDescent="0.3">
      <c r="A4239" s="61" t="s">
        <v>513</v>
      </c>
      <c r="B4239" s="61" t="s">
        <v>7</v>
      </c>
      <c r="C4239" s="61" t="s">
        <v>39</v>
      </c>
      <c r="D4239" s="36">
        <v>13</v>
      </c>
      <c r="E4239" s="36">
        <v>2012</v>
      </c>
      <c r="F4239" s="578">
        <v>0.51780631972356594</v>
      </c>
      <c r="G4239" s="578">
        <v>306.85988394419303</v>
      </c>
      <c r="H4239" s="578">
        <v>0.16835805218291425</v>
      </c>
      <c r="I4239" s="578">
        <v>5.7754607012346533E-3</v>
      </c>
      <c r="J4239" s="578">
        <v>6.1154682819809097E-3</v>
      </c>
      <c r="K4239" s="578">
        <v>0.55264650660834957</v>
      </c>
      <c r="L4239" s="578">
        <v>318.62770112355503</v>
      </c>
      <c r="M4239" s="578">
        <v>0.18156968166552626</v>
      </c>
      <c r="N4239" s="578">
        <v>9.3862493012958643E-3</v>
      </c>
      <c r="O4239" s="578">
        <v>6.3499964016955276E-3</v>
      </c>
      <c r="P4239" s="578">
        <v>0.52191189059988996</v>
      </c>
      <c r="Q4239" s="578">
        <v>307.84196249643924</v>
      </c>
      <c r="R4239" s="578">
        <v>0.16905091585779947</v>
      </c>
      <c r="S4239" s="578">
        <v>5.8799944004022074E-3</v>
      </c>
      <c r="T4239" s="578">
        <v>6.1350433728269574E-3</v>
      </c>
      <c r="U4239" s="578">
        <v>0.55264650040005325</v>
      </c>
      <c r="V4239" s="578">
        <v>318.62770112355503</v>
      </c>
      <c r="W4239" s="578">
        <v>0.18156967986305927</v>
      </c>
      <c r="X4239" s="578">
        <v>9.3862494918539423E-3</v>
      </c>
      <c r="Y4239" s="578">
        <v>6.3499964016955276E-3</v>
      </c>
    </row>
    <row r="4240" spans="1:25" x14ac:dyDescent="0.3">
      <c r="A4240" s="61" t="s">
        <v>514</v>
      </c>
      <c r="B4240" s="61" t="s">
        <v>7</v>
      </c>
      <c r="C4240" s="61" t="s">
        <v>39</v>
      </c>
      <c r="D4240" s="36">
        <v>14</v>
      </c>
      <c r="E4240" s="36">
        <v>2012</v>
      </c>
      <c r="F4240" s="578">
        <v>0.53737843328548229</v>
      </c>
      <c r="G4240" s="578">
        <v>308.551094690958</v>
      </c>
      <c r="H4240" s="578">
        <v>0.16662209305180373</v>
      </c>
      <c r="I4240" s="578">
        <v>5.9829279715207379E-3</v>
      </c>
      <c r="J4240" s="578">
        <v>6.1491683445637976E-3</v>
      </c>
      <c r="K4240" s="578">
        <v>0.57084030480373804</v>
      </c>
      <c r="L4240" s="578">
        <v>320.52482032775828</v>
      </c>
      <c r="M4240" s="578">
        <v>0.17885360253467225</v>
      </c>
      <c r="N4240" s="578">
        <v>9.1484448941324958E-3</v>
      </c>
      <c r="O4240" s="578">
        <v>6.3878034319107676E-3</v>
      </c>
      <c r="P4240" s="578">
        <v>0.53737839168744905</v>
      </c>
      <c r="Q4240" s="578">
        <v>308.551094690958</v>
      </c>
      <c r="R4240" s="578">
        <v>0.16662210501681274</v>
      </c>
      <c r="S4240" s="578">
        <v>5.9829274475759978E-3</v>
      </c>
      <c r="T4240" s="578">
        <v>6.1491683979208204E-3</v>
      </c>
      <c r="U4240" s="578">
        <v>0.57084029425291727</v>
      </c>
      <c r="V4240" s="578">
        <v>320.52482032775828</v>
      </c>
      <c r="W4240" s="578">
        <v>0.17885361401097977</v>
      </c>
      <c r="X4240" s="578">
        <v>9.1484450030444673E-3</v>
      </c>
      <c r="Y4240" s="578">
        <v>6.3878033251967229E-3</v>
      </c>
    </row>
    <row r="4241" spans="1:25" x14ac:dyDescent="0.3">
      <c r="A4241" s="61" t="s">
        <v>515</v>
      </c>
      <c r="B4241" s="61" t="s">
        <v>7</v>
      </c>
      <c r="C4241" s="61" t="s">
        <v>39</v>
      </c>
      <c r="D4241" s="36">
        <v>15</v>
      </c>
      <c r="E4241" s="36">
        <v>2012</v>
      </c>
      <c r="F4241" s="578">
        <v>0.57948260498969195</v>
      </c>
      <c r="G4241" s="578">
        <v>317.97865517934122</v>
      </c>
      <c r="H4241" s="578">
        <v>0.17173379508343076</v>
      </c>
      <c r="I4241" s="578">
        <v>6.4526929732930151E-3</v>
      </c>
      <c r="J4241" s="578">
        <v>6.3370534723314097E-3</v>
      </c>
      <c r="K4241" s="578">
        <v>0.60935883352732356</v>
      </c>
      <c r="L4241" s="578">
        <v>329.02207724253276</v>
      </c>
      <c r="M4241" s="578">
        <v>0.18303806261883426</v>
      </c>
      <c r="N4241" s="578">
        <v>9.0799194030068923E-3</v>
      </c>
      <c r="O4241" s="578">
        <v>6.55714163682811E-3</v>
      </c>
      <c r="P4241" s="578">
        <v>0.5794825838817983</v>
      </c>
      <c r="Q4241" s="578">
        <v>317.97866566975847</v>
      </c>
      <c r="R4241" s="578">
        <v>0.17173378885521076</v>
      </c>
      <c r="S4241" s="578">
        <v>6.4526929270035255E-3</v>
      </c>
      <c r="T4241" s="578">
        <v>6.3370535766201358E-3</v>
      </c>
      <c r="U4241" s="578">
        <v>0.60935884873840451</v>
      </c>
      <c r="V4241" s="578">
        <v>329.02207724253276</v>
      </c>
      <c r="W4241" s="578">
        <v>0.18303806422106023</v>
      </c>
      <c r="X4241" s="578">
        <v>9.0799193313462756E-3</v>
      </c>
      <c r="Y4241" s="578">
        <v>6.5571415858964076E-3</v>
      </c>
    </row>
    <row r="4242" spans="1:25" x14ac:dyDescent="0.3">
      <c r="A4242" s="580" t="s">
        <v>516</v>
      </c>
      <c r="B4242" s="580" t="s">
        <v>7</v>
      </c>
      <c r="C4242" s="580" t="s">
        <v>39</v>
      </c>
      <c r="D4242" s="581">
        <v>16</v>
      </c>
      <c r="E4242" s="581">
        <v>2012</v>
      </c>
      <c r="F4242" s="582">
        <v>0.63731159446437324</v>
      </c>
      <c r="G4242" s="582">
        <v>335.11578369140602</v>
      </c>
      <c r="H4242" s="582">
        <v>0.18501958285651152</v>
      </c>
      <c r="I4242" s="582">
        <v>7.5863293334918975E-3</v>
      </c>
      <c r="J4242" s="582">
        <v>6.6785872986656553E-3</v>
      </c>
      <c r="K4242" s="582">
        <v>0.66116574100985281</v>
      </c>
      <c r="L4242" s="582">
        <v>343.45834128061898</v>
      </c>
      <c r="M4242" s="582">
        <v>0.19436840601595826</v>
      </c>
      <c r="N4242" s="582">
        <v>9.7244073423704731E-3</v>
      </c>
      <c r="O4242" s="582">
        <v>6.8448504462139646E-3</v>
      </c>
      <c r="P4242" s="582">
        <v>0.63731156373177045</v>
      </c>
      <c r="Q4242" s="582">
        <v>335.11578369140602</v>
      </c>
      <c r="R4242" s="582">
        <v>0.18501957097957175</v>
      </c>
      <c r="S4242" s="582">
        <v>7.5863303682316011E-3</v>
      </c>
      <c r="T4242" s="582">
        <v>6.6785873520226746E-3</v>
      </c>
      <c r="U4242" s="582">
        <v>0.66116579191902702</v>
      </c>
      <c r="V4242" s="582">
        <v>343.45834128061898</v>
      </c>
      <c r="W4242" s="582">
        <v>0.19436840253395776</v>
      </c>
      <c r="X4242" s="582">
        <v>9.7244074502213854E-3</v>
      </c>
      <c r="Y4242" s="582">
        <v>6.8448504995709866E-3</v>
      </c>
    </row>
    <row r="4243" spans="1:25" x14ac:dyDescent="0.3">
      <c r="A4243" s="61" t="s">
        <v>517</v>
      </c>
      <c r="B4243" s="61" t="s">
        <v>7</v>
      </c>
      <c r="C4243" s="61" t="s">
        <v>39</v>
      </c>
      <c r="D4243" s="36">
        <v>1</v>
      </c>
      <c r="E4243" s="36">
        <v>2020</v>
      </c>
      <c r="F4243" s="578">
        <v>0.21831465404002826</v>
      </c>
      <c r="G4243" s="578">
        <v>1709.9649721781375</v>
      </c>
      <c r="H4243" s="578">
        <v>0.50241428014184397</v>
      </c>
      <c r="I4243" s="578">
        <v>1.6129892075658323E-2</v>
      </c>
      <c r="J4243" s="578">
        <v>1.1376898284652199E-2</v>
      </c>
      <c r="K4243" s="578">
        <v>0.22854932993192251</v>
      </c>
      <c r="L4243" s="578">
        <v>1768.49134190877</v>
      </c>
      <c r="M4243" s="578">
        <v>0.50745495903962923</v>
      </c>
      <c r="N4243" s="578">
        <v>1.63491871925695E-2</v>
      </c>
      <c r="O4243" s="578">
        <v>1.1766286668716874E-2</v>
      </c>
      <c r="P4243" s="578">
        <v>0.21831466436354124</v>
      </c>
      <c r="Q4243" s="578">
        <v>1709.9650243123349</v>
      </c>
      <c r="R4243" s="578">
        <v>0.50241423260194951</v>
      </c>
      <c r="S4243" s="578">
        <v>1.6129892075696227E-2</v>
      </c>
      <c r="T4243" s="578">
        <v>1.1376898284652199E-2</v>
      </c>
      <c r="U4243" s="578">
        <v>0.22854933513175452</v>
      </c>
      <c r="V4243" s="578">
        <v>1768.49144617716</v>
      </c>
      <c r="W4243" s="578">
        <v>0.50745492843755802</v>
      </c>
      <c r="X4243" s="578">
        <v>1.6349187705979248E-2</v>
      </c>
      <c r="Y4243" s="578">
        <v>1.1766287192585824E-2</v>
      </c>
    </row>
    <row r="4244" spans="1:25" x14ac:dyDescent="0.3">
      <c r="A4244" s="61" t="s">
        <v>518</v>
      </c>
      <c r="B4244" s="61" t="s">
        <v>7</v>
      </c>
      <c r="C4244" s="61" t="s">
        <v>39</v>
      </c>
      <c r="D4244" s="36">
        <v>2</v>
      </c>
      <c r="E4244" s="36">
        <v>2020</v>
      </c>
      <c r="F4244" s="578">
        <v>0.16376466445885723</v>
      </c>
      <c r="G4244" s="578">
        <v>957.9857746760033</v>
      </c>
      <c r="H4244" s="578">
        <v>0.26513080033146175</v>
      </c>
      <c r="I4244" s="578">
        <v>9.7515937581344192E-3</v>
      </c>
      <c r="J4244" s="578">
        <v>6.3737566257865749E-3</v>
      </c>
      <c r="K4244" s="578">
        <v>0.16566657930504824</v>
      </c>
      <c r="L4244" s="578">
        <v>969.74406719207479</v>
      </c>
      <c r="M4244" s="578">
        <v>0.26626472515029753</v>
      </c>
      <c r="N4244" s="578">
        <v>9.5483308101620319E-3</v>
      </c>
      <c r="O4244" s="578">
        <v>6.4519884350981204E-3</v>
      </c>
      <c r="P4244" s="578">
        <v>0.16376465405966148</v>
      </c>
      <c r="Q4244" s="578">
        <v>957.98578516642021</v>
      </c>
      <c r="R4244" s="578">
        <v>0.26513078896823505</v>
      </c>
      <c r="S4244" s="578">
        <v>9.7515944275982976E-3</v>
      </c>
      <c r="T4244" s="578">
        <v>6.3737567300753001E-3</v>
      </c>
      <c r="U4244" s="578">
        <v>0.16566661593785101</v>
      </c>
      <c r="V4244" s="578">
        <v>969.74400615691923</v>
      </c>
      <c r="W4244" s="578">
        <v>0.26626472406496726</v>
      </c>
      <c r="X4244" s="578">
        <v>9.5483309314279875E-3</v>
      </c>
      <c r="Y4244" s="578">
        <v>6.4519884860298228E-3</v>
      </c>
    </row>
    <row r="4245" spans="1:25" x14ac:dyDescent="0.3">
      <c r="A4245" s="61" t="s">
        <v>519</v>
      </c>
      <c r="B4245" s="61" t="s">
        <v>7</v>
      </c>
      <c r="C4245" s="61" t="s">
        <v>39</v>
      </c>
      <c r="D4245" s="36">
        <v>3</v>
      </c>
      <c r="E4245" s="36">
        <v>2020</v>
      </c>
      <c r="F4245" s="578">
        <v>0.13648965174250777</v>
      </c>
      <c r="G4245" s="578">
        <v>581.99589379628446</v>
      </c>
      <c r="H4245" s="578">
        <v>0.14648912172742651</v>
      </c>
      <c r="I4245" s="578">
        <v>6.5624413650198178E-3</v>
      </c>
      <c r="J4245" s="578">
        <v>3.87218978600382E-3</v>
      </c>
      <c r="K4245" s="578">
        <v>0.12682594257844901</v>
      </c>
      <c r="L4245" s="578">
        <v>565.9331321716304</v>
      </c>
      <c r="M4245" s="578">
        <v>0.14403269486289524</v>
      </c>
      <c r="N4245" s="578">
        <v>5.7825613272560325E-3</v>
      </c>
      <c r="O4245" s="578">
        <v>3.7653161986478702E-3</v>
      </c>
      <c r="P4245" s="578">
        <v>0.13648964646527351</v>
      </c>
      <c r="Q4245" s="578">
        <v>581.99590460459353</v>
      </c>
      <c r="R4245" s="578">
        <v>0.14648913599254798</v>
      </c>
      <c r="S4245" s="578">
        <v>6.5624412161848023E-3</v>
      </c>
      <c r="T4245" s="578">
        <v>3.87218978600382E-3</v>
      </c>
      <c r="U4245" s="578">
        <v>0.126825978977535</v>
      </c>
      <c r="V4245" s="578">
        <v>565.93313757578471</v>
      </c>
      <c r="W4245" s="578">
        <v>0.14403268337446176</v>
      </c>
      <c r="X4245" s="578">
        <v>5.782561634248392E-3</v>
      </c>
      <c r="Y4245" s="578">
        <v>3.7653162010731901E-3</v>
      </c>
    </row>
    <row r="4246" spans="1:25" x14ac:dyDescent="0.3">
      <c r="A4246" s="61" t="s">
        <v>520</v>
      </c>
      <c r="B4246" s="61" t="s">
        <v>7</v>
      </c>
      <c r="C4246" s="61" t="s">
        <v>39</v>
      </c>
      <c r="D4246" s="36">
        <v>4</v>
      </c>
      <c r="E4246" s="36">
        <v>2020</v>
      </c>
      <c r="F4246" s="578">
        <v>0.1273979496353515</v>
      </c>
      <c r="G4246" s="578">
        <v>456.66629393895425</v>
      </c>
      <c r="H4246" s="578">
        <v>0.106941843150101</v>
      </c>
      <c r="I4246" s="578">
        <v>5.499392673035188E-3</v>
      </c>
      <c r="J4246" s="578">
        <v>3.0383326932981874E-3</v>
      </c>
      <c r="K4246" s="578">
        <v>0.1039212346828406</v>
      </c>
      <c r="L4246" s="578">
        <v>445.26812346776296</v>
      </c>
      <c r="M4246" s="578">
        <v>0.10223688876400625</v>
      </c>
      <c r="N4246" s="578">
        <v>3.9220426172713952E-3</v>
      </c>
      <c r="O4246" s="578">
        <v>2.9624986794563723E-3</v>
      </c>
      <c r="P4246" s="578">
        <v>0.12739796007413376</v>
      </c>
      <c r="Q4246" s="578">
        <v>456.66629378000852</v>
      </c>
      <c r="R4246" s="578">
        <v>0.10694184937695599</v>
      </c>
      <c r="S4246" s="578">
        <v>5.4993928758335607E-3</v>
      </c>
      <c r="T4246" s="578">
        <v>3.03833264357914E-3</v>
      </c>
      <c r="U4246" s="578">
        <v>0.10392124977797555</v>
      </c>
      <c r="V4246" s="578">
        <v>445.26812346776296</v>
      </c>
      <c r="W4246" s="578">
        <v>0.10223688758257266</v>
      </c>
      <c r="X4246" s="578">
        <v>3.9220426171103374E-3</v>
      </c>
      <c r="Y4246" s="578">
        <v>2.9624986794563723E-3</v>
      </c>
    </row>
    <row r="4247" spans="1:25" x14ac:dyDescent="0.3">
      <c r="A4247" s="61" t="s">
        <v>521</v>
      </c>
      <c r="B4247" s="61" t="s">
        <v>7</v>
      </c>
      <c r="C4247" s="61" t="s">
        <v>39</v>
      </c>
      <c r="D4247" s="36">
        <v>5</v>
      </c>
      <c r="E4247" s="36">
        <v>2020</v>
      </c>
      <c r="F4247" s="578">
        <v>0.12149073981621875</v>
      </c>
      <c r="G4247" s="578">
        <v>391.62015803654947</v>
      </c>
      <c r="H4247" s="578">
        <v>8.6412692699468552E-2</v>
      </c>
      <c r="I4247" s="578">
        <v>4.7446780409169699E-3</v>
      </c>
      <c r="J4247" s="578">
        <v>2.605561357389275E-3</v>
      </c>
      <c r="K4247" s="578">
        <v>9.2201901374491968E-2</v>
      </c>
      <c r="L4247" s="578">
        <v>372.89964516957576</v>
      </c>
      <c r="M4247" s="578">
        <v>8.0020995184743954E-2</v>
      </c>
      <c r="N4247" s="578">
        <v>3.2280092926744875E-3</v>
      </c>
      <c r="O4247" s="578">
        <v>2.4810119624210799E-3</v>
      </c>
      <c r="P4247" s="578">
        <v>0.12149073977767424</v>
      </c>
      <c r="Q4247" s="578">
        <v>391.62017361323001</v>
      </c>
      <c r="R4247" s="578">
        <v>8.6412691344927808E-2</v>
      </c>
      <c r="S4247" s="578">
        <v>4.7446780433043952E-3</v>
      </c>
      <c r="T4247" s="578">
        <v>2.6055612531005502E-3</v>
      </c>
      <c r="U4247" s="578">
        <v>9.2201900598754549E-2</v>
      </c>
      <c r="V4247" s="578">
        <v>372.89964008331276</v>
      </c>
      <c r="W4247" s="578">
        <v>8.0020991552222129E-2</v>
      </c>
      <c r="X4247" s="578">
        <v>3.2280092926744875E-3</v>
      </c>
      <c r="Y4247" s="578">
        <v>2.4810119624210799E-3</v>
      </c>
    </row>
    <row r="4248" spans="1:25" x14ac:dyDescent="0.3">
      <c r="A4248" s="61" t="s">
        <v>522</v>
      </c>
      <c r="B4248" s="61" t="s">
        <v>7</v>
      </c>
      <c r="C4248" s="61" t="s">
        <v>39</v>
      </c>
      <c r="D4248" s="36">
        <v>6</v>
      </c>
      <c r="E4248" s="36">
        <v>2020</v>
      </c>
      <c r="F4248" s="578">
        <v>0.11520511329921324</v>
      </c>
      <c r="G4248" s="578">
        <v>347.79842138290348</v>
      </c>
      <c r="H4248" s="578">
        <v>7.2574021841319281E-2</v>
      </c>
      <c r="I4248" s="578">
        <v>3.84250514008499E-3</v>
      </c>
      <c r="J4248" s="578">
        <v>2.3140048118269348E-3</v>
      </c>
      <c r="K4248" s="578">
        <v>9.258438559218847E-2</v>
      </c>
      <c r="L4248" s="578">
        <v>332.15295775731374</v>
      </c>
      <c r="M4248" s="578">
        <v>6.7842772956585862E-2</v>
      </c>
      <c r="N4248" s="578">
        <v>3.1501021919476996E-3</v>
      </c>
      <c r="O4248" s="578">
        <v>2.2099085387405101E-3</v>
      </c>
      <c r="P4248" s="578">
        <v>0.11520511849915224</v>
      </c>
      <c r="Q4248" s="578">
        <v>347.79841613769474</v>
      </c>
      <c r="R4248" s="578">
        <v>7.2574022742476971E-2</v>
      </c>
      <c r="S4248" s="578">
        <v>3.84250545191851E-3</v>
      </c>
      <c r="T4248" s="578">
        <v>2.3140048639712974E-3</v>
      </c>
      <c r="U4248" s="578">
        <v>9.2584386019148895E-2</v>
      </c>
      <c r="V4248" s="578">
        <v>332.15296792983975</v>
      </c>
      <c r="W4248" s="578">
        <v>6.7842771123802451E-2</v>
      </c>
      <c r="X4248" s="578">
        <v>3.1501023489018528E-3</v>
      </c>
      <c r="Y4248" s="578">
        <v>2.2099084865961475E-3</v>
      </c>
    </row>
    <row r="4249" spans="1:25" x14ac:dyDescent="0.3">
      <c r="A4249" s="61" t="s">
        <v>523</v>
      </c>
      <c r="B4249" s="61" t="s">
        <v>7</v>
      </c>
      <c r="C4249" s="61" t="s">
        <v>39</v>
      </c>
      <c r="D4249" s="36">
        <v>7</v>
      </c>
      <c r="E4249" s="36">
        <v>2020</v>
      </c>
      <c r="F4249" s="578">
        <v>0.10538357586426815</v>
      </c>
      <c r="G4249" s="578">
        <v>310.80324109395303</v>
      </c>
      <c r="H4249" s="578">
        <v>6.3156015095197873E-2</v>
      </c>
      <c r="I4249" s="578">
        <v>3.5176051079683123E-3</v>
      </c>
      <c r="J4249" s="578">
        <v>2.0678624920643976E-3</v>
      </c>
      <c r="K4249" s="578">
        <v>9.6211679561823304E-2</v>
      </c>
      <c r="L4249" s="578">
        <v>308.22875833511296</v>
      </c>
      <c r="M4249" s="578">
        <v>6.0830729874093423E-2</v>
      </c>
      <c r="N4249" s="578">
        <v>3.4477873342855922E-3</v>
      </c>
      <c r="O4249" s="578">
        <v>2.0507374089599227E-3</v>
      </c>
      <c r="P4249" s="578">
        <v>0.1053835768730968</v>
      </c>
      <c r="Q4249" s="578">
        <v>310.80324109395303</v>
      </c>
      <c r="R4249" s="578">
        <v>6.3156021592931183E-2</v>
      </c>
      <c r="S4249" s="578">
        <v>3.5176051112747074E-3</v>
      </c>
      <c r="T4249" s="578">
        <v>2.0678624920643976E-3</v>
      </c>
      <c r="U4249" s="578">
        <v>9.6211675215858494E-2</v>
      </c>
      <c r="V4249" s="578">
        <v>308.22874784469548</v>
      </c>
      <c r="W4249" s="578">
        <v>6.0830725959628226E-2</v>
      </c>
      <c r="X4249" s="578">
        <v>3.4477871799272874E-3</v>
      </c>
      <c r="Y4249" s="578">
        <v>2.0507374089599201E-3</v>
      </c>
    </row>
    <row r="4250" spans="1:25" x14ac:dyDescent="0.3">
      <c r="A4250" s="61" t="s">
        <v>524</v>
      </c>
      <c r="B4250" s="61" t="s">
        <v>7</v>
      </c>
      <c r="C4250" s="61" t="s">
        <v>39</v>
      </c>
      <c r="D4250" s="36">
        <v>8</v>
      </c>
      <c r="E4250" s="36">
        <v>2020</v>
      </c>
      <c r="F4250" s="578">
        <v>0.1017842771721667</v>
      </c>
      <c r="G4250" s="578">
        <v>292.81896622975626</v>
      </c>
      <c r="H4250" s="578">
        <v>5.6347493357558606E-2</v>
      </c>
      <c r="I4250" s="578">
        <v>3.27107341054026E-3</v>
      </c>
      <c r="J4250" s="578">
        <v>1.9482080958065674E-3</v>
      </c>
      <c r="K4250" s="578">
        <v>0.10542901023553777</v>
      </c>
      <c r="L4250" s="578">
        <v>300.98795127868578</v>
      </c>
      <c r="M4250" s="578">
        <v>5.7771963164517076E-2</v>
      </c>
      <c r="N4250" s="578">
        <v>4.1455599678101827E-3</v>
      </c>
      <c r="O4250" s="578">
        <v>2.0025596677442025E-3</v>
      </c>
      <c r="P4250" s="578">
        <v>0.10401434575191783</v>
      </c>
      <c r="Q4250" s="578">
        <v>293.68374586105324</v>
      </c>
      <c r="R4250" s="578">
        <v>5.6817809139374675E-2</v>
      </c>
      <c r="S4250" s="578">
        <v>3.3629385431576423E-3</v>
      </c>
      <c r="T4250" s="578">
        <v>1.9539645472832451E-3</v>
      </c>
      <c r="U4250" s="578">
        <v>0.10542902401176893</v>
      </c>
      <c r="V4250" s="578">
        <v>300.98795652389452</v>
      </c>
      <c r="W4250" s="578">
        <v>5.7771959100288421E-2</v>
      </c>
      <c r="X4250" s="578">
        <v>4.1455599695533821E-3</v>
      </c>
      <c r="Y4250" s="578">
        <v>2.0025597720329273E-3</v>
      </c>
    </row>
    <row r="4251" spans="1:25" x14ac:dyDescent="0.3">
      <c r="A4251" s="61" t="s">
        <v>525</v>
      </c>
      <c r="B4251" s="61" t="s">
        <v>7</v>
      </c>
      <c r="C4251" s="61" t="s">
        <v>39</v>
      </c>
      <c r="D4251" s="36">
        <v>9</v>
      </c>
      <c r="E4251" s="36">
        <v>2020</v>
      </c>
      <c r="F4251" s="578">
        <v>9.9942623014669371E-2</v>
      </c>
      <c r="G4251" s="578">
        <v>281.3541673024493</v>
      </c>
      <c r="H4251" s="578">
        <v>5.1225804454361396E-2</v>
      </c>
      <c r="I4251" s="578">
        <v>3.0785443624855172E-3</v>
      </c>
      <c r="J4251" s="578">
        <v>1.8719322736918276E-3</v>
      </c>
      <c r="K4251" s="578">
        <v>0.112107263244799</v>
      </c>
      <c r="L4251" s="578">
        <v>295.46402263641301</v>
      </c>
      <c r="M4251" s="578">
        <v>5.5351214855212029E-2</v>
      </c>
      <c r="N4251" s="578">
        <v>4.7060965271536227E-3</v>
      </c>
      <c r="O4251" s="578">
        <v>1.9658080454973926E-3</v>
      </c>
      <c r="P4251" s="578">
        <v>0.10434782879993747</v>
      </c>
      <c r="Q4251" s="578">
        <v>283.06240495045927</v>
      </c>
      <c r="R4251" s="578">
        <v>5.2154770644468329E-2</v>
      </c>
      <c r="S4251" s="578">
        <v>3.2599834034575223E-3</v>
      </c>
      <c r="T4251" s="578">
        <v>1.8832962474940925E-3</v>
      </c>
      <c r="U4251" s="578">
        <v>0.11210727011309451</v>
      </c>
      <c r="V4251" s="578">
        <v>295.46403837203928</v>
      </c>
      <c r="W4251" s="578">
        <v>5.5351210280605273E-2</v>
      </c>
      <c r="X4251" s="578">
        <v>4.7060967453755103E-3</v>
      </c>
      <c r="Y4251" s="578">
        <v>1.9658080976417552E-3</v>
      </c>
    </row>
    <row r="4252" spans="1:25" x14ac:dyDescent="0.3">
      <c r="A4252" s="61" t="s">
        <v>526</v>
      </c>
      <c r="B4252" s="61" t="s">
        <v>7</v>
      </c>
      <c r="C4252" s="61" t="s">
        <v>39</v>
      </c>
      <c r="D4252" s="36">
        <v>10</v>
      </c>
      <c r="E4252" s="36">
        <v>2020</v>
      </c>
      <c r="F4252" s="578">
        <v>9.9860404547754744E-2</v>
      </c>
      <c r="G4252" s="578">
        <v>272.90926424662223</v>
      </c>
      <c r="H4252" s="578">
        <v>4.7558784744372404E-2</v>
      </c>
      <c r="I4252" s="578">
        <v>2.9773940402435476E-3</v>
      </c>
      <c r="J4252" s="578">
        <v>1.8157446089996122E-3</v>
      </c>
      <c r="K4252" s="578">
        <v>0.11642404747405499</v>
      </c>
      <c r="L4252" s="578">
        <v>290.3355514208472</v>
      </c>
      <c r="M4252" s="578">
        <v>5.323405814495645E-2</v>
      </c>
      <c r="N4252" s="578">
        <v>5.0140212356571522E-3</v>
      </c>
      <c r="O4252" s="578">
        <v>1.9316835969220775E-3</v>
      </c>
      <c r="P4252" s="578">
        <v>0.10460682161326623</v>
      </c>
      <c r="Q4252" s="578">
        <v>274.80170234044351</v>
      </c>
      <c r="R4252" s="578">
        <v>4.8527969484894101E-2</v>
      </c>
      <c r="S4252" s="578">
        <v>3.1799091156301472E-3</v>
      </c>
      <c r="T4252" s="578">
        <v>1.82833585252713E-3</v>
      </c>
      <c r="U4252" s="578">
        <v>0.1164240734348775</v>
      </c>
      <c r="V4252" s="578">
        <v>290.33554617563846</v>
      </c>
      <c r="W4252" s="578">
        <v>5.3234052771813298E-2</v>
      </c>
      <c r="X4252" s="578">
        <v>5.0140213418975029E-3</v>
      </c>
      <c r="Y4252" s="578">
        <v>1.9316835969220775E-3</v>
      </c>
    </row>
    <row r="4253" spans="1:25" x14ac:dyDescent="0.3">
      <c r="A4253" s="61" t="s">
        <v>527</v>
      </c>
      <c r="B4253" s="61" t="s">
        <v>7</v>
      </c>
      <c r="C4253" s="61" t="s">
        <v>39</v>
      </c>
      <c r="D4253" s="36">
        <v>11</v>
      </c>
      <c r="E4253" s="36">
        <v>2020</v>
      </c>
      <c r="F4253" s="578">
        <v>0.10208276790847481</v>
      </c>
      <c r="G4253" s="578">
        <v>266.95355463027897</v>
      </c>
      <c r="H4253" s="578">
        <v>4.5161769924334245E-2</v>
      </c>
      <c r="I4253" s="578">
        <v>2.9788688990019276E-3</v>
      </c>
      <c r="J4253" s="578">
        <v>1.7761214464068525E-3</v>
      </c>
      <c r="K4253" s="578">
        <v>0.11756151497909625</v>
      </c>
      <c r="L4253" s="578">
        <v>282.4032128651935</v>
      </c>
      <c r="M4253" s="578">
        <v>5.0786285523145097E-2</v>
      </c>
      <c r="N4253" s="578">
        <v>4.9668847365751372E-3</v>
      </c>
      <c r="O4253" s="578">
        <v>1.8789114862253526E-3</v>
      </c>
      <c r="P4253" s="578">
        <v>0.10528040820626397</v>
      </c>
      <c r="Q4253" s="578">
        <v>268.66115172704002</v>
      </c>
      <c r="R4253" s="578">
        <v>4.5762228045532469E-2</v>
      </c>
      <c r="S4253" s="578">
        <v>3.1184363910104623E-3</v>
      </c>
      <c r="T4253" s="578">
        <v>1.7874824710209674E-3</v>
      </c>
      <c r="U4253" s="578">
        <v>0.11756150977926401</v>
      </c>
      <c r="V4253" s="578">
        <v>282.40320253372175</v>
      </c>
      <c r="W4253" s="578">
        <v>5.0786285792203928E-2</v>
      </c>
      <c r="X4253" s="578">
        <v>4.96688484588503E-3</v>
      </c>
      <c r="Y4253" s="578">
        <v>1.8789114862253526E-3</v>
      </c>
    </row>
    <row r="4254" spans="1:25" x14ac:dyDescent="0.3">
      <c r="A4254" s="61" t="s">
        <v>528</v>
      </c>
      <c r="B4254" s="61" t="s">
        <v>7</v>
      </c>
      <c r="C4254" s="61" t="s">
        <v>39</v>
      </c>
      <c r="D4254" s="36">
        <v>12</v>
      </c>
      <c r="E4254" s="36">
        <v>2020</v>
      </c>
      <c r="F4254" s="578">
        <v>0.10496774314367664</v>
      </c>
      <c r="G4254" s="578">
        <v>263.41794808705572</v>
      </c>
      <c r="H4254" s="578">
        <v>4.3471377144138949E-2</v>
      </c>
      <c r="I4254" s="578">
        <v>2.9899003356964196E-3</v>
      </c>
      <c r="J4254" s="578">
        <v>1.7525950922087402E-3</v>
      </c>
      <c r="K4254" s="578">
        <v>0.11755549909552551</v>
      </c>
      <c r="L4254" s="578">
        <v>276.29459253946902</v>
      </c>
      <c r="M4254" s="578">
        <v>4.8213244564900927E-2</v>
      </c>
      <c r="N4254" s="578">
        <v>4.6208393342036845E-3</v>
      </c>
      <c r="O4254" s="578">
        <v>1.8382677614378375E-3</v>
      </c>
      <c r="P4254" s="578">
        <v>0.10768976098684802</v>
      </c>
      <c r="Q4254" s="578">
        <v>265.5037894248955</v>
      </c>
      <c r="R4254" s="578">
        <v>4.404073115195687E-2</v>
      </c>
      <c r="S4254" s="578">
        <v>3.0784355893160803E-3</v>
      </c>
      <c r="T4254" s="578">
        <v>1.7664756742306002E-3</v>
      </c>
      <c r="U4254" s="578">
        <v>0.11755550425691949</v>
      </c>
      <c r="V4254" s="578">
        <v>276.29459253946902</v>
      </c>
      <c r="W4254" s="578">
        <v>4.8213245918229078E-2</v>
      </c>
      <c r="X4254" s="578">
        <v>4.620839232548705E-3</v>
      </c>
      <c r="Y4254" s="578">
        <v>1.8382679178709251E-3</v>
      </c>
    </row>
    <row r="4255" spans="1:25" x14ac:dyDescent="0.3">
      <c r="A4255" s="61" t="s">
        <v>529</v>
      </c>
      <c r="B4255" s="61" t="s">
        <v>7</v>
      </c>
      <c r="C4255" s="61" t="s">
        <v>39</v>
      </c>
      <c r="D4255" s="36">
        <v>13</v>
      </c>
      <c r="E4255" s="36">
        <v>2020</v>
      </c>
      <c r="F4255" s="578">
        <v>0.108643251243506</v>
      </c>
      <c r="G4255" s="578">
        <v>262.06459156672099</v>
      </c>
      <c r="H4255" s="578">
        <v>4.2385564372352719E-2</v>
      </c>
      <c r="I4255" s="578">
        <v>3.0108121035823322E-3</v>
      </c>
      <c r="J4255" s="578">
        <v>1.7435939771530649E-3</v>
      </c>
      <c r="K4255" s="578">
        <v>0.11843639935783001</v>
      </c>
      <c r="L4255" s="578">
        <v>271.98972686131748</v>
      </c>
      <c r="M4255" s="578">
        <v>4.6370651648051799E-2</v>
      </c>
      <c r="N4255" s="578">
        <v>4.3787566687759202E-3</v>
      </c>
      <c r="O4255" s="578">
        <v>1.8096262380519524E-3</v>
      </c>
      <c r="P4255" s="578">
        <v>0.10969792706943775</v>
      </c>
      <c r="Q4255" s="578">
        <v>262.87303225199327</v>
      </c>
      <c r="R4255" s="578">
        <v>4.2606174115689975E-2</v>
      </c>
      <c r="S4255" s="578">
        <v>3.0451130902141178E-3</v>
      </c>
      <c r="T4255" s="578">
        <v>1.7489696935323624E-3</v>
      </c>
      <c r="U4255" s="578">
        <v>0.11843640455766474</v>
      </c>
      <c r="V4255" s="578">
        <v>271.98972161610874</v>
      </c>
      <c r="W4255" s="578">
        <v>4.6370651253785852E-2</v>
      </c>
      <c r="X4255" s="578">
        <v>4.3787567677403098E-3</v>
      </c>
      <c r="Y4255" s="578">
        <v>1.8096262380519524E-3</v>
      </c>
    </row>
    <row r="4256" spans="1:25" x14ac:dyDescent="0.3">
      <c r="A4256" s="61" t="s">
        <v>530</v>
      </c>
      <c r="B4256" s="61" t="s">
        <v>7</v>
      </c>
      <c r="C4256" s="61" t="s">
        <v>39</v>
      </c>
      <c r="D4256" s="36">
        <v>14</v>
      </c>
      <c r="E4256" s="36">
        <v>2020</v>
      </c>
      <c r="F4256" s="578">
        <v>0.11500880356552501</v>
      </c>
      <c r="G4256" s="578">
        <v>263.61118094126329</v>
      </c>
      <c r="H4256" s="578">
        <v>4.2378140710297822E-2</v>
      </c>
      <c r="I4256" s="578">
        <v>3.1007789501984401E-3</v>
      </c>
      <c r="J4256" s="578">
        <v>1.7538815542745025E-3</v>
      </c>
      <c r="K4256" s="578">
        <v>0.12495258613633051</v>
      </c>
      <c r="L4256" s="578">
        <v>273.77796395619674</v>
      </c>
      <c r="M4256" s="578">
        <v>4.6172682495125572E-2</v>
      </c>
      <c r="N4256" s="578">
        <v>4.32165828904847E-3</v>
      </c>
      <c r="O4256" s="578">
        <v>1.821522993850515E-3</v>
      </c>
      <c r="P4256" s="578">
        <v>0.11500880348838349</v>
      </c>
      <c r="Q4256" s="578">
        <v>263.61118094126329</v>
      </c>
      <c r="R4256" s="578">
        <v>4.2378145373201379E-2</v>
      </c>
      <c r="S4256" s="578">
        <v>3.1007790023428045E-3</v>
      </c>
      <c r="T4256" s="578">
        <v>1.7538815542745025E-3</v>
      </c>
      <c r="U4256" s="578">
        <v>0.12495261221320648</v>
      </c>
      <c r="V4256" s="578">
        <v>273.77792755762675</v>
      </c>
      <c r="W4256" s="578">
        <v>4.617268181565725E-2</v>
      </c>
      <c r="X4256" s="578">
        <v>4.3216580818731575E-3</v>
      </c>
      <c r="Y4256" s="578">
        <v>1.82152309813924E-3</v>
      </c>
    </row>
    <row r="4257" spans="1:25" x14ac:dyDescent="0.3">
      <c r="A4257" s="61" t="s">
        <v>531</v>
      </c>
      <c r="B4257" s="61" t="s">
        <v>7</v>
      </c>
      <c r="C4257" s="61" t="s">
        <v>39</v>
      </c>
      <c r="D4257" s="36">
        <v>15</v>
      </c>
      <c r="E4257" s="36">
        <v>2020</v>
      </c>
      <c r="F4257" s="578">
        <v>0.12872159659242224</v>
      </c>
      <c r="G4257" s="578">
        <v>271.76286156972202</v>
      </c>
      <c r="H4257" s="578">
        <v>4.4683012634474481E-2</v>
      </c>
      <c r="I4257" s="578">
        <v>3.3611921888526274E-3</v>
      </c>
      <c r="J4257" s="578">
        <v>1.8081179744816175E-3</v>
      </c>
      <c r="K4257" s="578">
        <v>0.13767964770912949</v>
      </c>
      <c r="L4257" s="578">
        <v>281.16371170679679</v>
      </c>
      <c r="M4257" s="578">
        <v>4.8057590560650426E-2</v>
      </c>
      <c r="N4257" s="578">
        <v>4.3848075038302597E-3</v>
      </c>
      <c r="O4257" s="578">
        <v>1.87066244082719E-3</v>
      </c>
      <c r="P4257" s="578">
        <v>0.128721601792463</v>
      </c>
      <c r="Q4257" s="578">
        <v>271.76286156972202</v>
      </c>
      <c r="R4257" s="578">
        <v>4.4683014958309251E-2</v>
      </c>
      <c r="S4257" s="578">
        <v>3.3611921898758098E-3</v>
      </c>
      <c r="T4257" s="578">
        <v>1.8081179744816175E-3</v>
      </c>
      <c r="U4257" s="578">
        <v>0.13767962683208573</v>
      </c>
      <c r="V4257" s="578">
        <v>281.16371170679679</v>
      </c>
      <c r="W4257" s="578">
        <v>4.805759283575143E-2</v>
      </c>
      <c r="X4257" s="578">
        <v>4.3848073976088574E-3</v>
      </c>
      <c r="Y4257" s="578">
        <v>1.87066244082719E-3</v>
      </c>
    </row>
    <row r="4258" spans="1:25" x14ac:dyDescent="0.3">
      <c r="A4258" s="580" t="s">
        <v>532</v>
      </c>
      <c r="B4258" s="580" t="s">
        <v>7</v>
      </c>
      <c r="C4258" s="580" t="s">
        <v>39</v>
      </c>
      <c r="D4258" s="581">
        <v>16</v>
      </c>
      <c r="E4258" s="581">
        <v>2020</v>
      </c>
      <c r="F4258" s="582">
        <v>0.14830312914985874</v>
      </c>
      <c r="G4258" s="582">
        <v>286.52992820739701</v>
      </c>
      <c r="H4258" s="582">
        <v>4.9133264355305024E-2</v>
      </c>
      <c r="I4258" s="582">
        <v>3.9632113708686703E-3</v>
      </c>
      <c r="J4258" s="582">
        <v>1.9063660147366998E-3</v>
      </c>
      <c r="K4258" s="582">
        <v>0.15545603013855402</v>
      </c>
      <c r="L4258" s="582">
        <v>293.62809292475322</v>
      </c>
      <c r="M4258" s="582">
        <v>5.1850547974330127E-2</v>
      </c>
      <c r="N4258" s="582">
        <v>4.8073119190613972E-3</v>
      </c>
      <c r="O4258" s="582">
        <v>1.9535933364143851E-3</v>
      </c>
      <c r="P4258" s="582">
        <v>0.14830311362849524</v>
      </c>
      <c r="Q4258" s="582">
        <v>286.52993853886875</v>
      </c>
      <c r="R4258" s="582">
        <v>4.9133264067374179E-2</v>
      </c>
      <c r="S4258" s="582">
        <v>3.9632114220087972E-3</v>
      </c>
      <c r="T4258" s="582">
        <v>1.9063660147366998E-3</v>
      </c>
      <c r="U4258" s="582">
        <v>0.15545606141619975</v>
      </c>
      <c r="V4258" s="582">
        <v>293.62810850143376</v>
      </c>
      <c r="W4258" s="582">
        <v>5.185054812818627E-2</v>
      </c>
      <c r="X4258" s="582">
        <v>4.8073120860863093E-3</v>
      </c>
      <c r="Y4258" s="582">
        <v>1.9535933364143851E-3</v>
      </c>
    </row>
    <row r="4259" spans="1:25" x14ac:dyDescent="0.3">
      <c r="A4259" s="61" t="s">
        <v>533</v>
      </c>
      <c r="B4259" s="61" t="s">
        <v>7</v>
      </c>
      <c r="C4259" s="61" t="s">
        <v>39</v>
      </c>
      <c r="D4259" s="36">
        <v>1</v>
      </c>
      <c r="E4259" s="36">
        <v>2030</v>
      </c>
      <c r="F4259" s="578">
        <v>2.4057968549714454E-2</v>
      </c>
      <c r="G4259" s="578">
        <v>1215.6112594604449</v>
      </c>
      <c r="H4259" s="578">
        <v>0.23164539244453328</v>
      </c>
      <c r="I4259" s="578">
        <v>1.0587753735952251E-2</v>
      </c>
      <c r="J4259" s="578">
        <v>8.1051961969933421E-3</v>
      </c>
      <c r="K4259" s="578">
        <v>2.5361871745211872E-2</v>
      </c>
      <c r="L4259" s="578">
        <v>1257.2737375895126</v>
      </c>
      <c r="M4259" s="578">
        <v>0.23335720355498701</v>
      </c>
      <c r="N4259" s="578">
        <v>1.0713548057159E-2</v>
      </c>
      <c r="O4259" s="578">
        <v>8.3829963599176428E-3</v>
      </c>
      <c r="P4259" s="578">
        <v>2.4057968025892877E-2</v>
      </c>
      <c r="Q4259" s="578">
        <v>1215.6112594604449</v>
      </c>
      <c r="R4259" s="578">
        <v>0.23164541738037728</v>
      </c>
      <c r="S4259" s="578">
        <v>1.0587753216479199E-2</v>
      </c>
      <c r="T4259" s="578">
        <v>8.1051962503503657E-3</v>
      </c>
      <c r="U4259" s="578">
        <v>2.5361868640751198E-2</v>
      </c>
      <c r="V4259" s="578">
        <v>1257.2736854553173</v>
      </c>
      <c r="W4259" s="578">
        <v>0.2333571421155885</v>
      </c>
      <c r="X4259" s="578">
        <v>1.0713548052914676E-2</v>
      </c>
      <c r="Y4259" s="578">
        <v>8.3829963114112581E-3</v>
      </c>
    </row>
    <row r="4260" spans="1:25" x14ac:dyDescent="0.3">
      <c r="A4260" s="61" t="s">
        <v>534</v>
      </c>
      <c r="B4260" s="61" t="s">
        <v>7</v>
      </c>
      <c r="C4260" s="61" t="s">
        <v>39</v>
      </c>
      <c r="D4260" s="36">
        <v>2</v>
      </c>
      <c r="E4260" s="36">
        <v>2030</v>
      </c>
      <c r="F4260" s="578">
        <v>2.5094862214606502E-2</v>
      </c>
      <c r="G4260" s="578">
        <v>680.68687248229946</v>
      </c>
      <c r="H4260" s="578">
        <v>0.1214811798827965</v>
      </c>
      <c r="I4260" s="578">
        <v>6.1752796774877973E-3</v>
      </c>
      <c r="J4260" s="578">
        <v>4.5385433913907001E-3</v>
      </c>
      <c r="K4260" s="578">
        <v>2.4398385291427453E-2</v>
      </c>
      <c r="L4260" s="578">
        <v>688.98159885406449</v>
      </c>
      <c r="M4260" s="578">
        <v>0.12157271149680976</v>
      </c>
      <c r="N4260" s="578">
        <v>6.1477051571803979E-3</v>
      </c>
      <c r="O4260" s="578">
        <v>4.5938461504798972E-3</v>
      </c>
      <c r="P4260" s="578">
        <v>2.50948616810419E-2</v>
      </c>
      <c r="Q4260" s="578">
        <v>680.68688265482547</v>
      </c>
      <c r="R4260" s="578">
        <v>0.12148115929858225</v>
      </c>
      <c r="S4260" s="578">
        <v>6.1752796090672702E-3</v>
      </c>
      <c r="T4260" s="578">
        <v>4.5385433913907001E-3</v>
      </c>
      <c r="U4260" s="578">
        <v>2.4398384224147848E-2</v>
      </c>
      <c r="V4260" s="578">
        <v>688.98159948984755</v>
      </c>
      <c r="W4260" s="578">
        <v>0.12157270985191275</v>
      </c>
      <c r="X4260" s="578">
        <v>6.1477049470492241E-3</v>
      </c>
      <c r="Y4260" s="578">
        <v>4.5938456169096718E-3</v>
      </c>
    </row>
    <row r="4261" spans="1:25" x14ac:dyDescent="0.3">
      <c r="A4261" s="61" t="s">
        <v>535</v>
      </c>
      <c r="B4261" s="61" t="s">
        <v>7</v>
      </c>
      <c r="C4261" s="61" t="s">
        <v>39</v>
      </c>
      <c r="D4261" s="36">
        <v>3</v>
      </c>
      <c r="E4261" s="36">
        <v>2030</v>
      </c>
      <c r="F4261" s="578">
        <v>2.5613295367347903E-2</v>
      </c>
      <c r="G4261" s="578">
        <v>413.22358926137252</v>
      </c>
      <c r="H4261" s="578">
        <v>6.6398966430483541E-2</v>
      </c>
      <c r="I4261" s="578">
        <v>3.9690369623409999E-3</v>
      </c>
      <c r="J4261" s="578">
        <v>2.7552056417334751E-3</v>
      </c>
      <c r="K4261" s="578">
        <v>2.1362239956782877E-2</v>
      </c>
      <c r="L4261" s="578">
        <v>401.71754693984929</v>
      </c>
      <c r="M4261" s="578">
        <v>6.500861986269979E-2</v>
      </c>
      <c r="N4261" s="578">
        <v>3.6578856033410477E-3</v>
      </c>
      <c r="O4261" s="578">
        <v>2.6784860977689499E-3</v>
      </c>
      <c r="P4261" s="578">
        <v>2.5613294319568547E-2</v>
      </c>
      <c r="Q4261" s="578">
        <v>413.22358401616373</v>
      </c>
      <c r="R4261" s="578">
        <v>6.6398967920273791E-2</v>
      </c>
      <c r="S4261" s="578">
        <v>3.9690368585828129E-3</v>
      </c>
      <c r="T4261" s="578">
        <v>2.7552056938778373E-3</v>
      </c>
      <c r="U4261" s="578">
        <v>2.1362242071637852E-2</v>
      </c>
      <c r="V4261" s="578">
        <v>401.71754693984923</v>
      </c>
      <c r="W4261" s="578">
        <v>6.5008607021240949E-2</v>
      </c>
      <c r="X4261" s="578">
        <v>3.6578854980101952E-3</v>
      </c>
      <c r="Y4261" s="578">
        <v>2.6784860456245873E-3</v>
      </c>
    </row>
    <row r="4262" spans="1:25" x14ac:dyDescent="0.3">
      <c r="A4262" s="61" t="s">
        <v>536</v>
      </c>
      <c r="B4262" s="61" t="s">
        <v>7</v>
      </c>
      <c r="C4262" s="61" t="s">
        <v>39</v>
      </c>
      <c r="D4262" s="36">
        <v>4</v>
      </c>
      <c r="E4262" s="36">
        <v>2030</v>
      </c>
      <c r="F4262" s="578">
        <v>2.578609182737155E-2</v>
      </c>
      <c r="G4262" s="578">
        <v>324.06915060679052</v>
      </c>
      <c r="H4262" s="578">
        <v>4.8038247933694302E-2</v>
      </c>
      <c r="I4262" s="578">
        <v>3.2336288994561798E-3</v>
      </c>
      <c r="J4262" s="578">
        <v>2.1607616654364323E-3</v>
      </c>
      <c r="K4262" s="578">
        <v>1.5976874877835251E-2</v>
      </c>
      <c r="L4262" s="578">
        <v>315.94931793212828</v>
      </c>
      <c r="M4262" s="578">
        <v>4.5561711154997825E-2</v>
      </c>
      <c r="N4262" s="578">
        <v>2.4877630110040575E-3</v>
      </c>
      <c r="O4262" s="578">
        <v>2.1066224398964472E-3</v>
      </c>
      <c r="P4262" s="578">
        <v>2.5786092351062526E-2</v>
      </c>
      <c r="Q4262" s="578">
        <v>324.06915060679052</v>
      </c>
      <c r="R4262" s="578">
        <v>4.8038258814093099E-2</v>
      </c>
      <c r="S4262" s="578">
        <v>3.2336287956790423E-3</v>
      </c>
      <c r="T4262" s="578">
        <v>2.1607616654364323E-3</v>
      </c>
      <c r="U4262" s="578">
        <v>1.5976875925506499E-2</v>
      </c>
      <c r="V4262" s="578">
        <v>315.94931793212828</v>
      </c>
      <c r="W4262" s="578">
        <v>4.556169923470553E-2</v>
      </c>
      <c r="X4262" s="578">
        <v>2.48776300683554E-3</v>
      </c>
      <c r="Y4262" s="578">
        <v>2.1066223356077229E-3</v>
      </c>
    </row>
    <row r="4263" spans="1:25" x14ac:dyDescent="0.3">
      <c r="A4263" s="61" t="s">
        <v>537</v>
      </c>
      <c r="B4263" s="61" t="s">
        <v>7</v>
      </c>
      <c r="C4263" s="61" t="s">
        <v>39</v>
      </c>
      <c r="D4263" s="36">
        <v>5</v>
      </c>
      <c r="E4263" s="36">
        <v>2030</v>
      </c>
      <c r="F4263" s="578">
        <v>2.5227889318302027E-2</v>
      </c>
      <c r="G4263" s="578">
        <v>277.83358319600404</v>
      </c>
      <c r="H4263" s="578">
        <v>3.85341607362003E-2</v>
      </c>
      <c r="I4263" s="578">
        <v>2.7838200990496827E-3</v>
      </c>
      <c r="J4263" s="578">
        <v>1.8524806000641499E-3</v>
      </c>
      <c r="K4263" s="578">
        <v>1.5488017967882649E-2</v>
      </c>
      <c r="L4263" s="578">
        <v>264.73136949539128</v>
      </c>
      <c r="M4263" s="578">
        <v>3.5757656030322424E-2</v>
      </c>
      <c r="N4263" s="578">
        <v>2.0510450920122898E-3</v>
      </c>
      <c r="O4263" s="578">
        <v>1.7651210255280572E-3</v>
      </c>
      <c r="P4263" s="578">
        <v>2.5227887232632001E-2</v>
      </c>
      <c r="Q4263" s="578">
        <v>277.83358844121278</v>
      </c>
      <c r="R4263" s="578">
        <v>3.8534165466065376E-2</v>
      </c>
      <c r="S4263" s="578">
        <v>2.7838200928063774E-3</v>
      </c>
      <c r="T4263" s="578">
        <v>1.8524806000641499E-3</v>
      </c>
      <c r="U4263" s="578">
        <v>1.548801849658415E-2</v>
      </c>
      <c r="V4263" s="578">
        <v>264.73136949539128</v>
      </c>
      <c r="W4263" s="578">
        <v>3.5757654865259697E-2</v>
      </c>
      <c r="X4263" s="578">
        <v>2.0510452468821879E-3</v>
      </c>
      <c r="Y4263" s="578">
        <v>1.7651210255280572E-3</v>
      </c>
    </row>
    <row r="4264" spans="1:25" x14ac:dyDescent="0.3">
      <c r="A4264" s="61" t="s">
        <v>538</v>
      </c>
      <c r="B4264" s="61" t="s">
        <v>7</v>
      </c>
      <c r="C4264" s="61" t="s">
        <v>39</v>
      </c>
      <c r="D4264" s="36">
        <v>6</v>
      </c>
      <c r="E4264" s="36">
        <v>2030</v>
      </c>
      <c r="F4264" s="578">
        <v>2.3595235312812123E-2</v>
      </c>
      <c r="G4264" s="578">
        <v>246.75232950846325</v>
      </c>
      <c r="H4264" s="578">
        <v>3.2179924757807975E-2</v>
      </c>
      <c r="I4264" s="578">
        <v>2.3486528299656523E-3</v>
      </c>
      <c r="J4264" s="578">
        <v>1.6452452388572626E-3</v>
      </c>
      <c r="K4264" s="578">
        <v>1.7026762753589875E-2</v>
      </c>
      <c r="L4264" s="578">
        <v>235.77413590749075</v>
      </c>
      <c r="M4264" s="578">
        <v>3.0191578644955027E-2</v>
      </c>
      <c r="N4264" s="578">
        <v>1.9661020054873727E-3</v>
      </c>
      <c r="O4264" s="578">
        <v>1.5720458504802051E-3</v>
      </c>
      <c r="P4264" s="578">
        <v>2.3595234788928676E-2</v>
      </c>
      <c r="Q4264" s="578">
        <v>246.75232950846325</v>
      </c>
      <c r="R4264" s="578">
        <v>3.2179926962839923E-2</v>
      </c>
      <c r="S4264" s="578">
        <v>2.3486523596242576E-3</v>
      </c>
      <c r="T4264" s="578">
        <v>1.64524523885726E-3</v>
      </c>
      <c r="U4264" s="578">
        <v>1.70267606775018E-2</v>
      </c>
      <c r="V4264" s="578">
        <v>235.77415164311674</v>
      </c>
      <c r="W4264" s="578">
        <v>3.0191571490718151E-2</v>
      </c>
      <c r="X4264" s="578">
        <v>1.9661018501816773E-3</v>
      </c>
      <c r="Y4264" s="578">
        <v>1.5720457983358425E-3</v>
      </c>
    </row>
    <row r="4265" spans="1:25" x14ac:dyDescent="0.3">
      <c r="A4265" s="61" t="s">
        <v>539</v>
      </c>
      <c r="B4265" s="61" t="s">
        <v>7</v>
      </c>
      <c r="C4265" s="61" t="s">
        <v>39</v>
      </c>
      <c r="D4265" s="36">
        <v>7</v>
      </c>
      <c r="E4265" s="36">
        <v>2030</v>
      </c>
      <c r="F4265" s="578">
        <v>2.3863393045677549E-2</v>
      </c>
      <c r="G4265" s="578">
        <v>220.527309497197</v>
      </c>
      <c r="H4265" s="578">
        <v>2.8166759193178802E-2</v>
      </c>
      <c r="I4265" s="578">
        <v>2.1402898062490251E-3</v>
      </c>
      <c r="J4265" s="578">
        <v>1.4703884662594599E-3</v>
      </c>
      <c r="K4265" s="578">
        <v>1.9980523674762201E-2</v>
      </c>
      <c r="L4265" s="578">
        <v>218.77048047383576</v>
      </c>
      <c r="M4265" s="578">
        <v>2.7047983572477525E-2</v>
      </c>
      <c r="N4265" s="578">
        <v>2.0853982409694974E-3</v>
      </c>
      <c r="O4265" s="578">
        <v>1.4586730188360225E-3</v>
      </c>
      <c r="P4265" s="578">
        <v>2.3863394093462224E-2</v>
      </c>
      <c r="Q4265" s="578">
        <v>220.52730949719677</v>
      </c>
      <c r="R4265" s="578">
        <v>2.8166761468658725E-2</v>
      </c>
      <c r="S4265" s="578">
        <v>2.1402897535835975E-3</v>
      </c>
      <c r="T4265" s="578">
        <v>1.4703884662594599E-3</v>
      </c>
      <c r="U4265" s="578">
        <v>1.9980521588960173E-2</v>
      </c>
      <c r="V4265" s="578">
        <v>218.7704857190445</v>
      </c>
      <c r="W4265" s="578">
        <v>2.7047979693255276E-2</v>
      </c>
      <c r="X4265" s="578">
        <v>2.0853980329131102E-3</v>
      </c>
      <c r="Y4265" s="578">
        <v>1.4586730188360225E-3</v>
      </c>
    </row>
    <row r="4266" spans="1:25" x14ac:dyDescent="0.3">
      <c r="A4266" s="61" t="s">
        <v>540</v>
      </c>
      <c r="B4266" s="61" t="s">
        <v>7</v>
      </c>
      <c r="C4266" s="61" t="s">
        <v>39</v>
      </c>
      <c r="D4266" s="36">
        <v>8</v>
      </c>
      <c r="E4266" s="36">
        <v>2030</v>
      </c>
      <c r="F4266" s="578">
        <v>2.4371995142748373E-2</v>
      </c>
      <c r="G4266" s="578">
        <v>207.82927600542678</v>
      </c>
      <c r="H4266" s="578">
        <v>2.5182022156021323E-2</v>
      </c>
      <c r="I4266" s="578">
        <v>2.0057893750238952E-3</v>
      </c>
      <c r="J4266" s="578">
        <v>1.3857196803049451E-3</v>
      </c>
      <c r="K4266" s="578">
        <v>2.6356990691494848E-2</v>
      </c>
      <c r="L4266" s="578">
        <v>213.66811974843276</v>
      </c>
      <c r="M4266" s="578">
        <v>2.5902345909609374E-2</v>
      </c>
      <c r="N4266" s="578">
        <v>2.3674403805292298E-3</v>
      </c>
      <c r="O4266" s="578">
        <v>1.42465317912865E-3</v>
      </c>
      <c r="P4266" s="578">
        <v>2.5333583698724699E-2</v>
      </c>
      <c r="Q4266" s="578">
        <v>208.43036643663999</v>
      </c>
      <c r="R4266" s="578">
        <v>2.54252160054496E-2</v>
      </c>
      <c r="S4266" s="578">
        <v>2.0487910597732149E-3</v>
      </c>
      <c r="T4266" s="578">
        <v>1.3897285219475876E-3</v>
      </c>
      <c r="U4266" s="578">
        <v>2.6356987586935575E-2</v>
      </c>
      <c r="V4266" s="578">
        <v>213.66810401280651</v>
      </c>
      <c r="W4266" s="578">
        <v>2.5902345920674877E-2</v>
      </c>
      <c r="X4266" s="578">
        <v>2.3674401709096525E-3</v>
      </c>
      <c r="Y4266" s="578">
        <v>1.42465317912865E-3</v>
      </c>
    </row>
    <row r="4267" spans="1:25" x14ac:dyDescent="0.3">
      <c r="A4267" s="61" t="s">
        <v>541</v>
      </c>
      <c r="B4267" s="61" t="s">
        <v>7</v>
      </c>
      <c r="C4267" s="61" t="s">
        <v>39</v>
      </c>
      <c r="D4267" s="36">
        <v>9</v>
      </c>
      <c r="E4267" s="36">
        <v>2030</v>
      </c>
      <c r="F4267" s="578">
        <v>2.4803329115935701E-2</v>
      </c>
      <c r="G4267" s="578">
        <v>199.75090122222826</v>
      </c>
      <c r="H4267" s="578">
        <v>2.2913346663130999E-2</v>
      </c>
      <c r="I4267" s="578">
        <v>1.9068444066950448E-3</v>
      </c>
      <c r="J4267" s="578">
        <v>1.3318563408877976E-3</v>
      </c>
      <c r="K4267" s="578">
        <v>3.0946223806373227E-2</v>
      </c>
      <c r="L4267" s="578">
        <v>209.77589376767423</v>
      </c>
      <c r="M4267" s="578">
        <v>2.4968825240193799E-2</v>
      </c>
      <c r="N4267" s="578">
        <v>2.6016087026808502E-3</v>
      </c>
      <c r="O4267" s="578">
        <v>1.3986993205132075E-3</v>
      </c>
      <c r="P4267" s="578">
        <v>2.6702564372349323E-2</v>
      </c>
      <c r="Q4267" s="578">
        <v>200.93825650215075</v>
      </c>
      <c r="R4267" s="578">
        <v>2.3393669284814622E-2</v>
      </c>
      <c r="S4267" s="578">
        <v>1.9917806459848878E-3</v>
      </c>
      <c r="T4267" s="578">
        <v>1.3397709456815675E-3</v>
      </c>
      <c r="U4267" s="578">
        <v>3.0946221691390673E-2</v>
      </c>
      <c r="V4267" s="578">
        <v>209.7758886019385</v>
      </c>
      <c r="W4267" s="578">
        <v>2.4968821818333653E-2</v>
      </c>
      <c r="X4267" s="578">
        <v>2.6016084930612676E-3</v>
      </c>
      <c r="Y4267" s="578">
        <v>1.3986993205132075E-3</v>
      </c>
    </row>
    <row r="4268" spans="1:25" x14ac:dyDescent="0.3">
      <c r="A4268" s="61" t="s">
        <v>542</v>
      </c>
      <c r="B4268" s="61" t="s">
        <v>7</v>
      </c>
      <c r="C4268" s="61" t="s">
        <v>39</v>
      </c>
      <c r="D4268" s="36">
        <v>10</v>
      </c>
      <c r="E4268" s="36">
        <v>2030</v>
      </c>
      <c r="F4268" s="578">
        <v>2.5732406927612077E-2</v>
      </c>
      <c r="G4268" s="578">
        <v>193.79466899235973</v>
      </c>
      <c r="H4268" s="578">
        <v>2.130389739094575E-2</v>
      </c>
      <c r="I4268" s="578">
        <v>1.8554273512449899E-3</v>
      </c>
      <c r="J4268" s="578">
        <v>1.2921438647026625E-3</v>
      </c>
      <c r="K4268" s="578">
        <v>3.4102499045793849E-2</v>
      </c>
      <c r="L4268" s="578">
        <v>206.16045649846353</v>
      </c>
      <c r="M4268" s="578">
        <v>2.4129204830198099E-2</v>
      </c>
      <c r="N4268" s="578">
        <v>2.7140786606025752E-3</v>
      </c>
      <c r="O4268" s="578">
        <v>1.3745947568774325E-3</v>
      </c>
      <c r="P4268" s="578">
        <v>2.7767340331132876E-2</v>
      </c>
      <c r="Q4268" s="578">
        <v>195.11080598831126</v>
      </c>
      <c r="R4268" s="578">
        <v>2.1813579657987223E-2</v>
      </c>
      <c r="S4268" s="578">
        <v>1.9474370945147177E-3</v>
      </c>
      <c r="T4268" s="578">
        <v>1.3009200374653974E-3</v>
      </c>
      <c r="U4268" s="578">
        <v>3.4102498541275325E-2</v>
      </c>
      <c r="V4268" s="578">
        <v>206.16046174367227</v>
      </c>
      <c r="W4268" s="578">
        <v>2.4129203566303624E-2</v>
      </c>
      <c r="X4268" s="578">
        <v>2.714078610883533E-3</v>
      </c>
      <c r="Y4268" s="578">
        <v>1.3745947568774325E-3</v>
      </c>
    </row>
    <row r="4269" spans="1:25" x14ac:dyDescent="0.3">
      <c r="A4269" s="61" t="s">
        <v>543</v>
      </c>
      <c r="B4269" s="61" t="s">
        <v>7</v>
      </c>
      <c r="C4269" s="61" t="s">
        <v>39</v>
      </c>
      <c r="D4269" s="36">
        <v>11</v>
      </c>
      <c r="E4269" s="36">
        <v>2030</v>
      </c>
      <c r="F4269" s="578">
        <v>2.7482061720994776E-2</v>
      </c>
      <c r="G4269" s="578">
        <v>189.58379936218228</v>
      </c>
      <c r="H4269" s="578">
        <v>2.0279309002338125E-2</v>
      </c>
      <c r="I4269" s="578">
        <v>1.857602697839405E-3</v>
      </c>
      <c r="J4269" s="578">
        <v>1.2640689383260849E-3</v>
      </c>
      <c r="K4269" s="578">
        <v>3.5577031204013503E-2</v>
      </c>
      <c r="L4269" s="578">
        <v>200.53955841064399</v>
      </c>
      <c r="M4269" s="578">
        <v>2.3083689773860223E-2</v>
      </c>
      <c r="N4269" s="578">
        <v>2.6793259359199776E-3</v>
      </c>
      <c r="O4269" s="578">
        <v>1.3371160409102775E-3</v>
      </c>
      <c r="P4269" s="578">
        <v>2.8878376466215799E-2</v>
      </c>
      <c r="Q4269" s="578">
        <v>190.78069591522151</v>
      </c>
      <c r="R4269" s="578">
        <v>2.0611448412561552E-2</v>
      </c>
      <c r="S4269" s="578">
        <v>1.9148576331910225E-3</v>
      </c>
      <c r="T4269" s="578">
        <v>1.272045910203205E-3</v>
      </c>
      <c r="U4269" s="578">
        <v>3.5577030194976524E-2</v>
      </c>
      <c r="V4269" s="578">
        <v>200.53955316543522</v>
      </c>
      <c r="W4269" s="578">
        <v>2.3083688884980726E-2</v>
      </c>
      <c r="X4269" s="578">
        <v>2.6793259880643402E-3</v>
      </c>
      <c r="Y4269" s="578">
        <v>1.3371160409102775E-3</v>
      </c>
    </row>
    <row r="4270" spans="1:25" x14ac:dyDescent="0.3">
      <c r="A4270" s="61" t="s">
        <v>544</v>
      </c>
      <c r="B4270" s="61" t="s">
        <v>7</v>
      </c>
      <c r="C4270" s="61" t="s">
        <v>39</v>
      </c>
      <c r="D4270" s="36">
        <v>12</v>
      </c>
      <c r="E4270" s="36">
        <v>2030</v>
      </c>
      <c r="F4270" s="578">
        <v>2.9518336981859922E-2</v>
      </c>
      <c r="G4270" s="578">
        <v>187.08812777201274</v>
      </c>
      <c r="H4270" s="578">
        <v>1.9573994464773575E-2</v>
      </c>
      <c r="I4270" s="578">
        <v>1.8634211864991801E-3</v>
      </c>
      <c r="J4270" s="578">
        <v>1.2474281284084951E-3</v>
      </c>
      <c r="K4270" s="578">
        <v>3.5990276490770357E-2</v>
      </c>
      <c r="L4270" s="578">
        <v>196.21366230646726</v>
      </c>
      <c r="M4270" s="578">
        <v>2.1895367510902923E-2</v>
      </c>
      <c r="N4270" s="578">
        <v>2.5384184024611952E-3</v>
      </c>
      <c r="O4270" s="578">
        <v>1.30827255028028E-3</v>
      </c>
      <c r="P4270" s="578">
        <v>3.0821598392333678E-2</v>
      </c>
      <c r="Q4270" s="578">
        <v>188.56097404162023</v>
      </c>
      <c r="R4270" s="578">
        <v>1.9875051090669602E-2</v>
      </c>
      <c r="S4270" s="578">
        <v>1.8997467154993723E-3</v>
      </c>
      <c r="T4270" s="578">
        <v>1.2572483113520575E-3</v>
      </c>
      <c r="U4270" s="578">
        <v>3.5990276510120801E-2</v>
      </c>
      <c r="V4270" s="578">
        <v>196.21365706125849</v>
      </c>
      <c r="W4270" s="578">
        <v>2.1895367119365447E-2</v>
      </c>
      <c r="X4270" s="578">
        <v>2.5384184009074754E-3</v>
      </c>
      <c r="Y4270" s="578">
        <v>1.30827255028028E-3</v>
      </c>
    </row>
    <row r="4271" spans="1:25" x14ac:dyDescent="0.3">
      <c r="A4271" s="61" t="s">
        <v>545</v>
      </c>
      <c r="B4271" s="61" t="s">
        <v>7</v>
      </c>
      <c r="C4271" s="61" t="s">
        <v>39</v>
      </c>
      <c r="D4271" s="36">
        <v>13</v>
      </c>
      <c r="E4271" s="36">
        <v>2030</v>
      </c>
      <c r="F4271" s="578">
        <v>3.193600443073185E-2</v>
      </c>
      <c r="G4271" s="578">
        <v>186.14045818646673</v>
      </c>
      <c r="H4271" s="578">
        <v>1.9144752219763875E-2</v>
      </c>
      <c r="I4271" s="578">
        <v>1.873084491132695E-3</v>
      </c>
      <c r="J4271" s="578">
        <v>1.241108730027915E-3</v>
      </c>
      <c r="K4271" s="578">
        <v>3.703478999880138E-2</v>
      </c>
      <c r="L4271" s="578">
        <v>193.16912237803101</v>
      </c>
      <c r="M4271" s="578">
        <v>2.1076175415222047E-2</v>
      </c>
      <c r="N4271" s="578">
        <v>2.4272060972900002E-3</v>
      </c>
      <c r="O4271" s="578">
        <v>1.2879725982202174E-3</v>
      </c>
      <c r="P4271" s="578">
        <v>3.2440985613675297E-2</v>
      </c>
      <c r="Q4271" s="578">
        <v>186.71101204554176</v>
      </c>
      <c r="R4271" s="578">
        <v>1.9261398444844674E-2</v>
      </c>
      <c r="S4271" s="578">
        <v>1.8871608472844975E-3</v>
      </c>
      <c r="T4271" s="578">
        <v>1.244913736930655E-3</v>
      </c>
      <c r="U4271" s="578">
        <v>3.7034786913847477E-2</v>
      </c>
      <c r="V4271" s="578">
        <v>193.16912237803101</v>
      </c>
      <c r="W4271" s="578">
        <v>2.1076173698266549E-2</v>
      </c>
      <c r="X4271" s="578">
        <v>2.4272062526809598E-3</v>
      </c>
      <c r="Y4271" s="578">
        <v>1.2879725982202174E-3</v>
      </c>
    </row>
    <row r="4272" spans="1:25" x14ac:dyDescent="0.3">
      <c r="A4272" s="61" t="s">
        <v>546</v>
      </c>
      <c r="B4272" s="61" t="s">
        <v>7</v>
      </c>
      <c r="C4272" s="61" t="s">
        <v>39</v>
      </c>
      <c r="D4272" s="36">
        <v>14</v>
      </c>
      <c r="E4272" s="36">
        <v>2030</v>
      </c>
      <c r="F4272" s="578">
        <v>3.6222132155373246E-2</v>
      </c>
      <c r="G4272" s="578">
        <v>187.24954986572226</v>
      </c>
      <c r="H4272" s="578">
        <v>1.926074044723685E-2</v>
      </c>
      <c r="I4272" s="578">
        <v>1.9280382562859176E-3</v>
      </c>
      <c r="J4272" s="578">
        <v>1.248502717013855E-3</v>
      </c>
      <c r="K4272" s="578">
        <v>4.1841003292818826E-2</v>
      </c>
      <c r="L4272" s="578">
        <v>194.45890426635702</v>
      </c>
      <c r="M4272" s="578">
        <v>2.1148182314561802E-2</v>
      </c>
      <c r="N4272" s="578">
        <v>2.4429785773539426E-3</v>
      </c>
      <c r="O4272" s="578">
        <v>1.2965713958692474E-3</v>
      </c>
      <c r="P4272" s="578">
        <v>3.622213110763655E-2</v>
      </c>
      <c r="Q4272" s="578">
        <v>187.24955511093103</v>
      </c>
      <c r="R4272" s="578">
        <v>1.9260742139313849E-2</v>
      </c>
      <c r="S4272" s="578">
        <v>1.9280382542016575E-3</v>
      </c>
      <c r="T4272" s="578">
        <v>1.248502717013855E-3</v>
      </c>
      <c r="U4272" s="578">
        <v>4.1841002245028798E-2</v>
      </c>
      <c r="V4272" s="578">
        <v>194.45890426635702</v>
      </c>
      <c r="W4272" s="578">
        <v>2.1148179931268801E-2</v>
      </c>
      <c r="X4272" s="578">
        <v>2.4429786821637323E-3</v>
      </c>
      <c r="Y4272" s="578">
        <v>1.2965713958692474E-3</v>
      </c>
    </row>
    <row r="4273" spans="1:25" x14ac:dyDescent="0.3">
      <c r="A4273" s="61" t="s">
        <v>547</v>
      </c>
      <c r="B4273" s="61" t="s">
        <v>7</v>
      </c>
      <c r="C4273" s="61" t="s">
        <v>39</v>
      </c>
      <c r="D4273" s="36">
        <v>15</v>
      </c>
      <c r="E4273" s="36">
        <v>2030</v>
      </c>
      <c r="F4273" s="578">
        <v>4.5577734971923634E-2</v>
      </c>
      <c r="G4273" s="578">
        <v>193.047923723856</v>
      </c>
      <c r="H4273" s="578">
        <v>2.0575405533539426E-2</v>
      </c>
      <c r="I4273" s="578">
        <v>2.0937748248949575E-3</v>
      </c>
      <c r="J4273" s="578">
        <v>1.2871611615992123E-3</v>
      </c>
      <c r="K4273" s="578">
        <v>5.0718883830193996E-2</v>
      </c>
      <c r="L4273" s="578">
        <v>199.71593149503025</v>
      </c>
      <c r="M4273" s="578">
        <v>2.2250687165069349E-2</v>
      </c>
      <c r="N4273" s="578">
        <v>2.5326178771933848E-3</v>
      </c>
      <c r="O4273" s="578">
        <v>1.3316240607916027E-3</v>
      </c>
      <c r="P4273" s="578">
        <v>4.5577735010885051E-2</v>
      </c>
      <c r="Q4273" s="578">
        <v>193.047923723856</v>
      </c>
      <c r="R4273" s="578">
        <v>2.0575404554525247E-2</v>
      </c>
      <c r="S4273" s="578">
        <v>2.0937748269792148E-3</v>
      </c>
      <c r="T4273" s="578">
        <v>1.2871611615992123E-3</v>
      </c>
      <c r="U4273" s="578">
        <v>5.0718880686928203E-2</v>
      </c>
      <c r="V4273" s="578">
        <v>199.71592632929423</v>
      </c>
      <c r="W4273" s="578">
        <v>2.2250682312100353E-2</v>
      </c>
      <c r="X4273" s="578">
        <v>2.5326177723835924E-3</v>
      </c>
      <c r="Y4273" s="578">
        <v>1.33162400864724E-3</v>
      </c>
    </row>
    <row r="4274" spans="1:25" x14ac:dyDescent="0.3">
      <c r="A4274" s="580" t="s">
        <v>548</v>
      </c>
      <c r="B4274" s="580" t="s">
        <v>7</v>
      </c>
      <c r="C4274" s="580" t="s">
        <v>39</v>
      </c>
      <c r="D4274" s="581">
        <v>16</v>
      </c>
      <c r="E4274" s="581">
        <v>2030</v>
      </c>
      <c r="F4274" s="582">
        <v>5.9258367618838223E-2</v>
      </c>
      <c r="G4274" s="582">
        <v>203.54396152496301</v>
      </c>
      <c r="H4274" s="582">
        <v>2.2981811813565373E-2</v>
      </c>
      <c r="I4274" s="582">
        <v>2.4690426439330248E-3</v>
      </c>
      <c r="J4274" s="582">
        <v>1.3571478242132152E-3</v>
      </c>
      <c r="K4274" s="582">
        <v>6.3350206077165169E-2</v>
      </c>
      <c r="L4274" s="582">
        <v>208.57773232459999</v>
      </c>
      <c r="M4274" s="582">
        <v>2.4326273847255647E-2</v>
      </c>
      <c r="N4274" s="582">
        <v>2.8367572038329497E-3</v>
      </c>
      <c r="O4274" s="582">
        <v>1.390712386637455E-3</v>
      </c>
      <c r="P4274" s="582">
        <v>5.9258366027776753E-2</v>
      </c>
      <c r="Q4274" s="582">
        <v>203.54396152496301</v>
      </c>
      <c r="R4274" s="582">
        <v>2.2981812611912223E-2</v>
      </c>
      <c r="S4274" s="582">
        <v>2.4690425912770723E-3</v>
      </c>
      <c r="T4274" s="582">
        <v>1.3571477720688526E-3</v>
      </c>
      <c r="U4274" s="582">
        <v>6.3350202876004319E-2</v>
      </c>
      <c r="V4274" s="582">
        <v>208.57773232459999</v>
      </c>
      <c r="W4274" s="582">
        <v>2.4326270386514599E-2</v>
      </c>
      <c r="X4274" s="582">
        <v>2.836757303782625E-3</v>
      </c>
      <c r="Y4274" s="582">
        <v>1.3907123344930924E-3</v>
      </c>
    </row>
    <row r="4275" spans="1:25" x14ac:dyDescent="0.3">
      <c r="A4275" s="61" t="s">
        <v>6442</v>
      </c>
      <c r="B4275" s="61" t="s">
        <v>2196</v>
      </c>
      <c r="C4275" s="61" t="s">
        <v>39</v>
      </c>
      <c r="D4275" s="36">
        <v>1</v>
      </c>
      <c r="E4275" s="36">
        <v>2012</v>
      </c>
      <c r="F4275" s="578">
        <v>52.584793375513918</v>
      </c>
      <c r="G4275" s="578">
        <v>8489.9377593994104</v>
      </c>
      <c r="H4275" s="578">
        <v>5.7433071063520966</v>
      </c>
      <c r="I4275" s="578">
        <v>3.4871900081634499</v>
      </c>
      <c r="J4275" s="578">
        <v>7.2324884977812531E-2</v>
      </c>
      <c r="K4275" s="578">
        <v>52.938638726579129</v>
      </c>
      <c r="L4275" s="578">
        <v>8546.1931406656877</v>
      </c>
      <c r="M4275" s="578">
        <v>5.7573697357438443</v>
      </c>
      <c r="N4275" s="578">
        <v>3.5095071047544426</v>
      </c>
      <c r="O4275" s="578">
        <v>7.2804154750580552E-2</v>
      </c>
      <c r="P4275" s="578">
        <v>52.584791827364768</v>
      </c>
      <c r="Q4275" s="578">
        <v>8489.9377593994104</v>
      </c>
      <c r="R4275" s="578">
        <v>5.743307210660225</v>
      </c>
      <c r="S4275" s="578">
        <v>3.4871900081634499</v>
      </c>
      <c r="T4275" s="578">
        <v>7.2324884977812531E-2</v>
      </c>
      <c r="U4275" s="578">
        <v>52.938640895823454</v>
      </c>
      <c r="V4275" s="578">
        <v>8546.1931406656877</v>
      </c>
      <c r="W4275" s="578">
        <v>5.7573697357438443</v>
      </c>
      <c r="X4275" s="578">
        <v>3.5095075741410175</v>
      </c>
      <c r="Y4275" s="578">
        <v>7.2804154750580552E-2</v>
      </c>
    </row>
    <row r="4276" spans="1:25" x14ac:dyDescent="0.3">
      <c r="A4276" s="61" t="s">
        <v>6443</v>
      </c>
      <c r="B4276" s="61" t="s">
        <v>2196</v>
      </c>
      <c r="C4276" s="61" t="s">
        <v>39</v>
      </c>
      <c r="D4276" s="36">
        <v>2</v>
      </c>
      <c r="E4276" s="36">
        <v>2012</v>
      </c>
      <c r="F4276" s="578">
        <v>27.79564261037735</v>
      </c>
      <c r="G4276" s="578">
        <v>4718.0612742106096</v>
      </c>
      <c r="H4276" s="578">
        <v>3.1905645082394223</v>
      </c>
      <c r="I4276" s="578">
        <v>1.8236130264898101</v>
      </c>
      <c r="J4276" s="578">
        <v>4.0192720790704024E-2</v>
      </c>
      <c r="K4276" s="578">
        <v>28.305784935277153</v>
      </c>
      <c r="L4276" s="578">
        <v>4796.34763081868</v>
      </c>
      <c r="M4276" s="578">
        <v>3.2183154666175398</v>
      </c>
      <c r="N4276" s="578">
        <v>1.8505025931323524</v>
      </c>
      <c r="O4276" s="578">
        <v>4.0859635201437983E-2</v>
      </c>
      <c r="P4276" s="578">
        <v>27.795642592575522</v>
      </c>
      <c r="Q4276" s="578">
        <v>4718.0612742106096</v>
      </c>
      <c r="R4276" s="578">
        <v>3.1905645082394223</v>
      </c>
      <c r="S4276" s="578">
        <v>1.8236130212123152</v>
      </c>
      <c r="T4276" s="578">
        <v>4.0192720286237625E-2</v>
      </c>
      <c r="U4276" s="578">
        <v>28.305784947840326</v>
      </c>
      <c r="V4276" s="578">
        <v>4796.34763081868</v>
      </c>
      <c r="W4276" s="578">
        <v>3.2183154874170752</v>
      </c>
      <c r="X4276" s="578">
        <v>1.85050260368734</v>
      </c>
      <c r="Y4276" s="578">
        <v>4.0859634173102628E-2</v>
      </c>
    </row>
    <row r="4277" spans="1:25" x14ac:dyDescent="0.3">
      <c r="A4277" s="61" t="s">
        <v>6444</v>
      </c>
      <c r="B4277" s="61" t="s">
        <v>2196</v>
      </c>
      <c r="C4277" s="61" t="s">
        <v>39</v>
      </c>
      <c r="D4277" s="36">
        <v>3</v>
      </c>
      <c r="E4277" s="36">
        <v>2012</v>
      </c>
      <c r="F4277" s="578">
        <v>16.927955945827549</v>
      </c>
      <c r="G4277" s="578">
        <v>3040.0489692687952</v>
      </c>
      <c r="H4277" s="578">
        <v>1.7129794278492476</v>
      </c>
      <c r="I4277" s="578">
        <v>1.08673327400659</v>
      </c>
      <c r="J4277" s="578">
        <v>2.5897960721825528E-2</v>
      </c>
      <c r="K4277" s="578">
        <v>16.821369531210252</v>
      </c>
      <c r="L4277" s="578">
        <v>3005.3015365600522</v>
      </c>
      <c r="M4277" s="578">
        <v>1.7153882061247674</v>
      </c>
      <c r="N4277" s="578">
        <v>1.0796278218428248</v>
      </c>
      <c r="O4277" s="578">
        <v>2.5601936426634546E-2</v>
      </c>
      <c r="P4277" s="578">
        <v>16.927954911113627</v>
      </c>
      <c r="Q4277" s="578">
        <v>3040.0489171345976</v>
      </c>
      <c r="R4277" s="578">
        <v>1.7129794257925774</v>
      </c>
      <c r="S4277" s="578">
        <v>1.0867332527413924</v>
      </c>
      <c r="T4277" s="578">
        <v>2.589796020765785E-2</v>
      </c>
      <c r="U4277" s="578">
        <v>16.821369002616798</v>
      </c>
      <c r="V4277" s="578">
        <v>3005.3015365600522</v>
      </c>
      <c r="W4277" s="578">
        <v>1.7153882103351201</v>
      </c>
      <c r="X4277" s="578">
        <v>1.079627832397815</v>
      </c>
      <c r="Y4277" s="578">
        <v>2.5601936426634546E-2</v>
      </c>
    </row>
    <row r="4278" spans="1:25" x14ac:dyDescent="0.3">
      <c r="A4278" s="61" t="s">
        <v>6445</v>
      </c>
      <c r="B4278" s="61" t="s">
        <v>2196</v>
      </c>
      <c r="C4278" s="61" t="s">
        <v>39</v>
      </c>
      <c r="D4278" s="36">
        <v>4</v>
      </c>
      <c r="E4278" s="36">
        <v>2012</v>
      </c>
      <c r="F4278" s="578">
        <v>14.30878851924105</v>
      </c>
      <c r="G4278" s="578">
        <v>2736.7283554077103</v>
      </c>
      <c r="H4278" s="578">
        <v>1.1874985280446675</v>
      </c>
      <c r="I4278" s="578">
        <v>0.93381492141634159</v>
      </c>
      <c r="J4278" s="578">
        <v>2.3314039688557352E-2</v>
      </c>
      <c r="K4278" s="578">
        <v>14.061606665030276</v>
      </c>
      <c r="L4278" s="578">
        <v>2672.8477376302076</v>
      </c>
      <c r="M4278" s="578">
        <v>1.1883219897669399</v>
      </c>
      <c r="N4278" s="578">
        <v>0.91589288941274027</v>
      </c>
      <c r="O4278" s="578">
        <v>2.276985069814445E-2</v>
      </c>
      <c r="P4278" s="578">
        <v>14.3087879999414</v>
      </c>
      <c r="Q4278" s="578">
        <v>2736.7283554077103</v>
      </c>
      <c r="R4278" s="578">
        <v>1.1874985280446675</v>
      </c>
      <c r="S4278" s="578">
        <v>0.9338149319713307</v>
      </c>
      <c r="T4278" s="578">
        <v>2.3314039688557352E-2</v>
      </c>
      <c r="U4278" s="578">
        <v>14.061605622666875</v>
      </c>
      <c r="V4278" s="578">
        <v>2672.8477376302076</v>
      </c>
      <c r="W4278" s="578">
        <v>1.1883219908146752</v>
      </c>
      <c r="X4278" s="578">
        <v>0.91589290400346046</v>
      </c>
      <c r="Y4278" s="578">
        <v>2.276985069814445E-2</v>
      </c>
    </row>
    <row r="4279" spans="1:25" x14ac:dyDescent="0.3">
      <c r="A4279" s="61" t="s">
        <v>6446</v>
      </c>
      <c r="B4279" s="61" t="s">
        <v>2196</v>
      </c>
      <c r="C4279" s="61" t="s">
        <v>39</v>
      </c>
      <c r="D4279" s="36">
        <v>5</v>
      </c>
      <c r="E4279" s="36">
        <v>2012</v>
      </c>
      <c r="F4279" s="578">
        <v>12.494436914096351</v>
      </c>
      <c r="G4279" s="578">
        <v>2421.0134785969999</v>
      </c>
      <c r="H4279" s="578">
        <v>0.91349397064186577</v>
      </c>
      <c r="I4279" s="578">
        <v>0.82422388787381262</v>
      </c>
      <c r="J4279" s="578">
        <v>2.0624470237332024E-2</v>
      </c>
      <c r="K4279" s="578">
        <v>12.2831191339646</v>
      </c>
      <c r="L4279" s="578">
        <v>2370.1258290608675</v>
      </c>
      <c r="M4279" s="578">
        <v>0.91542612237390086</v>
      </c>
      <c r="N4279" s="578">
        <v>0.80633212625980344</v>
      </c>
      <c r="O4279" s="578">
        <v>2.0190992062756125E-2</v>
      </c>
      <c r="P4279" s="578">
        <v>12.494439000195875</v>
      </c>
      <c r="Q4279" s="578">
        <v>2421.0134785969999</v>
      </c>
      <c r="R4279" s="578">
        <v>0.91349397560891954</v>
      </c>
      <c r="S4279" s="578">
        <v>0.82422375686777083</v>
      </c>
      <c r="T4279" s="578">
        <v>2.0624470237332024E-2</v>
      </c>
      <c r="U4279" s="578">
        <v>12.2831191408234</v>
      </c>
      <c r="V4279" s="578">
        <v>2370.125881195062</v>
      </c>
      <c r="W4279" s="578">
        <v>0.91542612287836722</v>
      </c>
      <c r="X4279" s="578">
        <v>0.80633218586444766</v>
      </c>
      <c r="Y4279" s="578">
        <v>2.0190991538887176E-2</v>
      </c>
    </row>
    <row r="4280" spans="1:25" x14ac:dyDescent="0.3">
      <c r="A4280" s="61" t="s">
        <v>6447</v>
      </c>
      <c r="B4280" s="61" t="s">
        <v>2196</v>
      </c>
      <c r="C4280" s="61" t="s">
        <v>39</v>
      </c>
      <c r="D4280" s="36">
        <v>6</v>
      </c>
      <c r="E4280" s="36">
        <v>2012</v>
      </c>
      <c r="F4280" s="578">
        <v>11.326980887803</v>
      </c>
      <c r="G4280" s="578">
        <v>2249.855705261225</v>
      </c>
      <c r="H4280" s="578">
        <v>0.77740894203695099</v>
      </c>
      <c r="I4280" s="578">
        <v>0.75195752363651958</v>
      </c>
      <c r="J4280" s="578">
        <v>1.9166451063938401E-2</v>
      </c>
      <c r="K4280" s="578">
        <v>11.173244654116026</v>
      </c>
      <c r="L4280" s="578">
        <v>2212.4451548258426</v>
      </c>
      <c r="M4280" s="578">
        <v>0.77722518134396457</v>
      </c>
      <c r="N4280" s="578">
        <v>0.73645324011643676</v>
      </c>
      <c r="O4280" s="578">
        <v>1.8847725004889022E-2</v>
      </c>
      <c r="P4280" s="578">
        <v>11.326981051247724</v>
      </c>
      <c r="Q4280" s="578">
        <v>2249.855705261225</v>
      </c>
      <c r="R4280" s="578">
        <v>0.77740888739936009</v>
      </c>
      <c r="S4280" s="578">
        <v>0.75195744975159495</v>
      </c>
      <c r="T4280" s="578">
        <v>1.9166451063938401E-2</v>
      </c>
      <c r="U4280" s="578">
        <v>11.17324460543505</v>
      </c>
      <c r="V4280" s="578">
        <v>2212.4451548258426</v>
      </c>
      <c r="W4280" s="578">
        <v>0.77722519127807199</v>
      </c>
      <c r="X4280" s="578">
        <v>0.73645328481992034</v>
      </c>
      <c r="Y4280" s="578">
        <v>1.8847725004889022E-2</v>
      </c>
    </row>
    <row r="4281" spans="1:25" x14ac:dyDescent="0.3">
      <c r="A4281" s="61" t="s">
        <v>6448</v>
      </c>
      <c r="B4281" s="61" t="s">
        <v>2196</v>
      </c>
      <c r="C4281" s="61" t="s">
        <v>39</v>
      </c>
      <c r="D4281" s="36">
        <v>7</v>
      </c>
      <c r="E4281" s="36">
        <v>2012</v>
      </c>
      <c r="F4281" s="578">
        <v>10.992293831424174</v>
      </c>
      <c r="G4281" s="578">
        <v>2211.7293624877902</v>
      </c>
      <c r="H4281" s="578">
        <v>0.68300679011735999</v>
      </c>
      <c r="I4281" s="578">
        <v>0.70452789236636193</v>
      </c>
      <c r="J4281" s="578">
        <v>1.8841620631671177E-2</v>
      </c>
      <c r="K4281" s="578">
        <v>10.859593677797692</v>
      </c>
      <c r="L4281" s="578">
        <v>2181.6610666910774</v>
      </c>
      <c r="M4281" s="578">
        <v>0.68152968135351899</v>
      </c>
      <c r="N4281" s="578">
        <v>0.69265404498825434</v>
      </c>
      <c r="O4281" s="578">
        <v>1.8585487133047203E-2</v>
      </c>
      <c r="P4281" s="578">
        <v>10.992293717177086</v>
      </c>
      <c r="Q4281" s="578">
        <v>2211.7293624877902</v>
      </c>
      <c r="R4281" s="578">
        <v>0.68300679589932101</v>
      </c>
      <c r="S4281" s="578">
        <v>0.70452788188898274</v>
      </c>
      <c r="T4281" s="578">
        <v>1.8841620631671177E-2</v>
      </c>
      <c r="U4281" s="578">
        <v>10.859595714735958</v>
      </c>
      <c r="V4281" s="578">
        <v>2181.6610666910774</v>
      </c>
      <c r="W4281" s="578">
        <v>0.68152967079852966</v>
      </c>
      <c r="X4281" s="578">
        <v>0.69265406082073833</v>
      </c>
      <c r="Y4281" s="578">
        <v>1.8585487133047203E-2</v>
      </c>
    </row>
    <row r="4282" spans="1:25" x14ac:dyDescent="0.3">
      <c r="A4282" s="61" t="s">
        <v>6449</v>
      </c>
      <c r="B4282" s="61" t="s">
        <v>2196</v>
      </c>
      <c r="C4282" s="61" t="s">
        <v>39</v>
      </c>
      <c r="D4282" s="36">
        <v>8</v>
      </c>
      <c r="E4282" s="36">
        <v>2012</v>
      </c>
      <c r="F4282" s="578">
        <v>9.5631432232039302</v>
      </c>
      <c r="G4282" s="578">
        <v>1869.6632156371998</v>
      </c>
      <c r="H4282" s="578">
        <v>0.61992655713887201</v>
      </c>
      <c r="I4282" s="578">
        <v>0.54867299203760855</v>
      </c>
      <c r="J4282" s="578">
        <v>1.5927579127795348E-2</v>
      </c>
      <c r="K4282" s="578">
        <v>9.5576998217317488</v>
      </c>
      <c r="L4282" s="578">
        <v>1874.99754842122</v>
      </c>
      <c r="M4282" s="578">
        <v>0.61726067067744772</v>
      </c>
      <c r="N4282" s="578">
        <v>0.55202838017915656</v>
      </c>
      <c r="O4282" s="578">
        <v>1.5973021712852576E-2</v>
      </c>
      <c r="P4282" s="578">
        <v>9.5631433378511925</v>
      </c>
      <c r="Q4282" s="578">
        <v>1869.6632156371998</v>
      </c>
      <c r="R4282" s="578">
        <v>0.61992652547390448</v>
      </c>
      <c r="S4282" s="578">
        <v>0.54867299358981303</v>
      </c>
      <c r="T4282" s="578">
        <v>1.5927579127795348E-2</v>
      </c>
      <c r="U4282" s="578">
        <v>9.557699996201924</v>
      </c>
      <c r="V4282" s="578">
        <v>1874.9974962870251</v>
      </c>
      <c r="W4282" s="578">
        <v>0.61726071817489903</v>
      </c>
      <c r="X4282" s="578">
        <v>0.55202842309760503</v>
      </c>
      <c r="Y4282" s="578">
        <v>1.5973021712852576E-2</v>
      </c>
    </row>
    <row r="4283" spans="1:25" x14ac:dyDescent="0.3">
      <c r="A4283" s="61" t="s">
        <v>6450</v>
      </c>
      <c r="B4283" s="61" t="s">
        <v>2196</v>
      </c>
      <c r="C4283" s="61" t="s">
        <v>39</v>
      </c>
      <c r="D4283" s="36">
        <v>9</v>
      </c>
      <c r="E4283" s="36">
        <v>2012</v>
      </c>
      <c r="F4283" s="578">
        <v>9.2974901974157369</v>
      </c>
      <c r="G4283" s="578">
        <v>1830.95029195149</v>
      </c>
      <c r="H4283" s="578">
        <v>0.57386693071263495</v>
      </c>
      <c r="I4283" s="578">
        <v>0.50309180883535454</v>
      </c>
      <c r="J4283" s="578">
        <v>1.5597788000983751E-2</v>
      </c>
      <c r="K4283" s="578">
        <v>9.3308575749809393</v>
      </c>
      <c r="L4283" s="578">
        <v>1850.0846773783326</v>
      </c>
      <c r="M4283" s="578">
        <v>0.57048620747324674</v>
      </c>
      <c r="N4283" s="578">
        <v>0.51521937910001681</v>
      </c>
      <c r="O4283" s="578">
        <v>1.576078730674145E-2</v>
      </c>
      <c r="P4283" s="578">
        <v>9.2974893133262597</v>
      </c>
      <c r="Q4283" s="578">
        <v>1830.95029195149</v>
      </c>
      <c r="R4283" s="578">
        <v>0.57386690484903102</v>
      </c>
      <c r="S4283" s="578">
        <v>0.50309181415165427</v>
      </c>
      <c r="T4283" s="578">
        <v>1.5597788520002076E-2</v>
      </c>
      <c r="U4283" s="578">
        <v>9.3308582607957202</v>
      </c>
      <c r="V4283" s="578">
        <v>1850.0846773783326</v>
      </c>
      <c r="W4283" s="578">
        <v>0.57048622743847421</v>
      </c>
      <c r="X4283" s="578">
        <v>0.51521939768766301</v>
      </c>
      <c r="Y4283" s="578">
        <v>1.5760786782872498E-2</v>
      </c>
    </row>
    <row r="4284" spans="1:25" x14ac:dyDescent="0.3">
      <c r="A4284" s="61" t="s">
        <v>6451</v>
      </c>
      <c r="B4284" s="61" t="s">
        <v>2196</v>
      </c>
      <c r="C4284" s="61" t="s">
        <v>39</v>
      </c>
      <c r="D4284" s="36">
        <v>10</v>
      </c>
      <c r="E4284" s="36">
        <v>2012</v>
      </c>
      <c r="F4284" s="578">
        <v>9.0908716130846443</v>
      </c>
      <c r="G4284" s="578">
        <v>1800.83324940999</v>
      </c>
      <c r="H4284" s="578">
        <v>0.53804212063550894</v>
      </c>
      <c r="I4284" s="578">
        <v>0.46764020447153576</v>
      </c>
      <c r="J4284" s="578">
        <v>1.5341243920071626E-2</v>
      </c>
      <c r="K4284" s="578">
        <v>9.1643264322192142</v>
      </c>
      <c r="L4284" s="578">
        <v>1832.5191434224375</v>
      </c>
      <c r="M4284" s="578">
        <v>0.53509474433182402</v>
      </c>
      <c r="N4284" s="578">
        <v>0.48640646087005701</v>
      </c>
      <c r="O4284" s="578">
        <v>1.5611189757085673E-2</v>
      </c>
      <c r="P4284" s="578">
        <v>9.0908710093838891</v>
      </c>
      <c r="Q4284" s="578">
        <v>1800.83324940999</v>
      </c>
      <c r="R4284" s="578">
        <v>0.5380421201116401</v>
      </c>
      <c r="S4284" s="578">
        <v>0.46764015693527894</v>
      </c>
      <c r="T4284" s="578">
        <v>1.5341243920071626E-2</v>
      </c>
      <c r="U4284" s="578">
        <v>9.1643263926937948</v>
      </c>
      <c r="V4284" s="578">
        <v>1832.5191434224375</v>
      </c>
      <c r="W4284" s="578">
        <v>0.53509473461114454</v>
      </c>
      <c r="X4284" s="578">
        <v>0.48640647778908402</v>
      </c>
      <c r="Y4284" s="578">
        <v>1.5611189757085673E-2</v>
      </c>
    </row>
    <row r="4285" spans="1:25" x14ac:dyDescent="0.3">
      <c r="A4285" s="61" t="s">
        <v>6452</v>
      </c>
      <c r="B4285" s="61" t="s">
        <v>2196</v>
      </c>
      <c r="C4285" s="61" t="s">
        <v>39</v>
      </c>
      <c r="D4285" s="36">
        <v>11</v>
      </c>
      <c r="E4285" s="36">
        <v>2012</v>
      </c>
      <c r="F4285" s="578">
        <v>8.8340302937916277</v>
      </c>
      <c r="G4285" s="578">
        <v>1735.2832578023226</v>
      </c>
      <c r="H4285" s="578">
        <v>0.50942007007931001</v>
      </c>
      <c r="I4285" s="578">
        <v>0.40871139697264847</v>
      </c>
      <c r="J4285" s="578">
        <v>1.4782824786379899E-2</v>
      </c>
      <c r="K4285" s="578">
        <v>8.9375940924025219</v>
      </c>
      <c r="L4285" s="578">
        <v>1778.1011238098126</v>
      </c>
      <c r="M4285" s="578">
        <v>0.5065375516909012</v>
      </c>
      <c r="N4285" s="578">
        <v>0.43444763304432804</v>
      </c>
      <c r="O4285" s="578">
        <v>1.5147564544652849E-2</v>
      </c>
      <c r="P4285" s="578">
        <v>8.8340299932848776</v>
      </c>
      <c r="Q4285" s="578">
        <v>1735.2832578023226</v>
      </c>
      <c r="R4285" s="578">
        <v>0.50942007060317873</v>
      </c>
      <c r="S4285" s="578">
        <v>0.40871139802038653</v>
      </c>
      <c r="T4285" s="578">
        <v>1.4782824786379899E-2</v>
      </c>
      <c r="U4285" s="578">
        <v>8.9375942068169572</v>
      </c>
      <c r="V4285" s="578">
        <v>1778.1011238098126</v>
      </c>
      <c r="W4285" s="578">
        <v>0.50653755636206632</v>
      </c>
      <c r="X4285" s="578">
        <v>0.43444763880688653</v>
      </c>
      <c r="Y4285" s="578">
        <v>1.5147564544652849E-2</v>
      </c>
    </row>
    <row r="4286" spans="1:25" x14ac:dyDescent="0.3">
      <c r="A4286" s="61" t="s">
        <v>6453</v>
      </c>
      <c r="B4286" s="61" t="s">
        <v>2196</v>
      </c>
      <c r="C4286" s="61" t="s">
        <v>39</v>
      </c>
      <c r="D4286" s="36">
        <v>12</v>
      </c>
      <c r="E4286" s="36">
        <v>2012</v>
      </c>
      <c r="F4286" s="578">
        <v>8.569117907885806</v>
      </c>
      <c r="G4286" s="578">
        <v>1657.8217455546023</v>
      </c>
      <c r="H4286" s="578">
        <v>0.48512278780496326</v>
      </c>
      <c r="I4286" s="578">
        <v>0.34350831800838899</v>
      </c>
      <c r="J4286" s="578">
        <v>1.4122956092857398E-2</v>
      </c>
      <c r="K4286" s="578">
        <v>8.6953002656931204</v>
      </c>
      <c r="L4286" s="578">
        <v>1709.6114540100025</v>
      </c>
      <c r="M4286" s="578">
        <v>0.48230605809173199</v>
      </c>
      <c r="N4286" s="578">
        <v>0.37546846072655149</v>
      </c>
      <c r="O4286" s="578">
        <v>1.4564118542087549E-2</v>
      </c>
      <c r="P4286" s="578">
        <v>8.5691177984020452</v>
      </c>
      <c r="Q4286" s="578">
        <v>1657.8218498229949</v>
      </c>
      <c r="R4286" s="578">
        <v>0.48512279292723726</v>
      </c>
      <c r="S4286" s="578">
        <v>0.34350824169814548</v>
      </c>
      <c r="T4286" s="578">
        <v>1.4122956092857398E-2</v>
      </c>
      <c r="U4286" s="578">
        <v>8.6953007284246215</v>
      </c>
      <c r="V4286" s="578">
        <v>1709.6113497416102</v>
      </c>
      <c r="W4286" s="578">
        <v>0.48230605809173199</v>
      </c>
      <c r="X4286" s="578">
        <v>0.37546846125042022</v>
      </c>
      <c r="Y4286" s="578">
        <v>1.4564118542087549E-2</v>
      </c>
    </row>
    <row r="4287" spans="1:25" x14ac:dyDescent="0.3">
      <c r="A4287" s="61" t="s">
        <v>6454</v>
      </c>
      <c r="B4287" s="61" t="s">
        <v>2196</v>
      </c>
      <c r="C4287" s="61" t="s">
        <v>39</v>
      </c>
      <c r="D4287" s="36">
        <v>13</v>
      </c>
      <c r="E4287" s="36">
        <v>2012</v>
      </c>
      <c r="F4287" s="578">
        <v>8.4679916958072354</v>
      </c>
      <c r="G4287" s="578">
        <v>1632.15200042724</v>
      </c>
      <c r="H4287" s="578">
        <v>0.46078977353560346</v>
      </c>
      <c r="I4287" s="578">
        <v>0.30967243900522545</v>
      </c>
      <c r="J4287" s="578">
        <v>1.39042394099912E-2</v>
      </c>
      <c r="K4287" s="578">
        <v>8.5968885859692801</v>
      </c>
      <c r="L4287" s="578">
        <v>1686.0501047770151</v>
      </c>
      <c r="M4287" s="578">
        <v>0.45858964143553699</v>
      </c>
      <c r="N4287" s="578">
        <v>0.34348845202475725</v>
      </c>
      <c r="O4287" s="578">
        <v>1.4363420991382225E-2</v>
      </c>
      <c r="P4287" s="578">
        <v>8.4679916927925625</v>
      </c>
      <c r="Q4287" s="578">
        <v>1632.15200042724</v>
      </c>
      <c r="R4287" s="578">
        <v>0.46078977353560346</v>
      </c>
      <c r="S4287" s="578">
        <v>0.309672449249774</v>
      </c>
      <c r="T4287" s="578">
        <v>1.39042394099912E-2</v>
      </c>
      <c r="U4287" s="578">
        <v>8.5968891105027616</v>
      </c>
      <c r="V4287" s="578">
        <v>1686.0501047770151</v>
      </c>
      <c r="W4287" s="578">
        <v>0.45858969421048301</v>
      </c>
      <c r="X4287" s="578">
        <v>0.34348849424471423</v>
      </c>
      <c r="Y4287" s="578">
        <v>1.4363420991382225E-2</v>
      </c>
    </row>
    <row r="4288" spans="1:25" x14ac:dyDescent="0.3">
      <c r="A4288" s="61" t="s">
        <v>6455</v>
      </c>
      <c r="B4288" s="61" t="s">
        <v>2196</v>
      </c>
      <c r="C4288" s="61" t="s">
        <v>39</v>
      </c>
      <c r="D4288" s="36">
        <v>14</v>
      </c>
      <c r="E4288" s="36">
        <v>2012</v>
      </c>
      <c r="F4288" s="578">
        <v>9.0135964085905727</v>
      </c>
      <c r="G4288" s="578">
        <v>1760.7352269490502</v>
      </c>
      <c r="H4288" s="578">
        <v>0.4420310485487175</v>
      </c>
      <c r="I4288" s="578">
        <v>0.31771555449813549</v>
      </c>
      <c r="J4288" s="578">
        <v>1.4999656074602727E-2</v>
      </c>
      <c r="K4288" s="578">
        <v>9.0885274167691605</v>
      </c>
      <c r="L4288" s="578">
        <v>1802.9207356770801</v>
      </c>
      <c r="M4288" s="578">
        <v>0.44008974439930126</v>
      </c>
      <c r="N4288" s="578">
        <v>0.34939018683508</v>
      </c>
      <c r="O4288" s="578">
        <v>1.5359061420895125E-2</v>
      </c>
      <c r="P4288" s="578">
        <v>9.0135967136059918</v>
      </c>
      <c r="Q4288" s="578">
        <v>1760.7352269490502</v>
      </c>
      <c r="R4288" s="578">
        <v>0.44203104959645551</v>
      </c>
      <c r="S4288" s="578">
        <v>0.31771555030718424</v>
      </c>
      <c r="T4288" s="578">
        <v>1.4999656074602727E-2</v>
      </c>
      <c r="U4288" s="578">
        <v>9.0885290317382861</v>
      </c>
      <c r="V4288" s="578">
        <v>1802.9207356770801</v>
      </c>
      <c r="W4288" s="578">
        <v>0.44008977053454101</v>
      </c>
      <c r="X4288" s="578">
        <v>0.34939021046739049</v>
      </c>
      <c r="Y4288" s="578">
        <v>1.5359061420895125E-2</v>
      </c>
    </row>
    <row r="4289" spans="1:25" x14ac:dyDescent="0.3">
      <c r="A4289" s="61" t="s">
        <v>6456</v>
      </c>
      <c r="B4289" s="61" t="s">
        <v>2196</v>
      </c>
      <c r="C4289" s="61" t="s">
        <v>39</v>
      </c>
      <c r="D4289" s="36">
        <v>15</v>
      </c>
      <c r="E4289" s="36">
        <v>2012</v>
      </c>
      <c r="F4289" s="578">
        <v>9.4812732663606951</v>
      </c>
      <c r="G4289" s="578">
        <v>1870.9485270182224</v>
      </c>
      <c r="H4289" s="578">
        <v>0.42595198736914075</v>
      </c>
      <c r="I4289" s="578">
        <v>0.32461066140482775</v>
      </c>
      <c r="J4289" s="578">
        <v>1.5938560953751797E-2</v>
      </c>
      <c r="K4289" s="578">
        <v>9.5130988563638859</v>
      </c>
      <c r="L4289" s="578">
        <v>1903.1348037719677</v>
      </c>
      <c r="M4289" s="578">
        <v>0.42458284487171677</v>
      </c>
      <c r="N4289" s="578">
        <v>0.35288109304383353</v>
      </c>
      <c r="O4289" s="578">
        <v>1.6212764254305449E-2</v>
      </c>
      <c r="P4289" s="578">
        <v>9.4812739263603909</v>
      </c>
      <c r="Q4289" s="578">
        <v>1870.9485270182224</v>
      </c>
      <c r="R4289" s="578">
        <v>0.42595198789300975</v>
      </c>
      <c r="S4289" s="578">
        <v>0.32461065612733325</v>
      </c>
      <c r="T4289" s="578">
        <v>1.5938560953751797E-2</v>
      </c>
      <c r="U4289" s="578">
        <v>9.513098240366757</v>
      </c>
      <c r="V4289" s="578">
        <v>1903.1348037719677</v>
      </c>
      <c r="W4289" s="578">
        <v>0.42458284487171677</v>
      </c>
      <c r="X4289" s="578">
        <v>0.35288110841065629</v>
      </c>
      <c r="Y4289" s="578">
        <v>1.6212764254305449E-2</v>
      </c>
    </row>
    <row r="4290" spans="1:25" x14ac:dyDescent="0.3">
      <c r="A4290" s="580" t="s">
        <v>6457</v>
      </c>
      <c r="B4290" s="580" t="s">
        <v>2196</v>
      </c>
      <c r="C4290" s="580" t="s">
        <v>39</v>
      </c>
      <c r="D4290" s="581">
        <v>16</v>
      </c>
      <c r="E4290" s="581">
        <v>2012</v>
      </c>
      <c r="F4290" s="582">
        <v>10.021257381262913</v>
      </c>
      <c r="G4290" s="582">
        <v>2009.5823809305775</v>
      </c>
      <c r="H4290" s="582">
        <v>0.41894531992147649</v>
      </c>
      <c r="I4290" s="582">
        <v>0.34024468366987948</v>
      </c>
      <c r="J4290" s="582">
        <v>1.7119582975283223E-2</v>
      </c>
      <c r="K4290" s="582">
        <v>10.000905816528105</v>
      </c>
      <c r="L4290" s="582">
        <v>2029.1759618123326</v>
      </c>
      <c r="M4290" s="582">
        <v>0.41743005435758529</v>
      </c>
      <c r="N4290" s="582">
        <v>0.36559671116992798</v>
      </c>
      <c r="O4290" s="582">
        <v>1.7286479958177801E-2</v>
      </c>
      <c r="P4290" s="582">
        <v>10.021257862458368</v>
      </c>
      <c r="Q4290" s="582">
        <v>2009.5823287963826</v>
      </c>
      <c r="R4290" s="582">
        <v>0.41894533120406097</v>
      </c>
      <c r="S4290" s="582">
        <v>0.34024468524148649</v>
      </c>
      <c r="T4290" s="582">
        <v>1.7119582975283223E-2</v>
      </c>
      <c r="U4290" s="582">
        <v>10.000907689330504</v>
      </c>
      <c r="V4290" s="582">
        <v>2029.1759096781377</v>
      </c>
      <c r="W4290" s="582">
        <v>0.41743005435758529</v>
      </c>
      <c r="X4290" s="582">
        <v>0.36559676239266981</v>
      </c>
      <c r="Y4290" s="582">
        <v>1.7286479958177801E-2</v>
      </c>
    </row>
    <row r="4291" spans="1:25" x14ac:dyDescent="0.3">
      <c r="A4291" s="61" t="s">
        <v>6458</v>
      </c>
      <c r="B4291" s="61" t="s">
        <v>2196</v>
      </c>
      <c r="C4291" s="61" t="s">
        <v>39</v>
      </c>
      <c r="D4291" s="36">
        <v>1</v>
      </c>
      <c r="E4291" s="36">
        <v>2020</v>
      </c>
      <c r="F4291" s="578">
        <v>26.155443525106673</v>
      </c>
      <c r="G4291" s="578">
        <v>8214.2454477945921</v>
      </c>
      <c r="H4291" s="578">
        <v>2.7273023459905072</v>
      </c>
      <c r="I4291" s="578">
        <v>1.4492640923708624</v>
      </c>
      <c r="J4291" s="578">
        <v>7.1904641847747031E-2</v>
      </c>
      <c r="K4291" s="578">
        <v>26.330736775955252</v>
      </c>
      <c r="L4291" s="578">
        <v>8270.8502756754515</v>
      </c>
      <c r="M4291" s="578">
        <v>2.7340342763345626</v>
      </c>
      <c r="N4291" s="578">
        <v>1.4588495139032549</v>
      </c>
      <c r="O4291" s="578">
        <v>7.2399837430566494E-2</v>
      </c>
      <c r="P4291" s="578">
        <v>26.155448186832125</v>
      </c>
      <c r="Q4291" s="578">
        <v>8214.2454477945921</v>
      </c>
      <c r="R4291" s="578">
        <v>2.7273023941864523</v>
      </c>
      <c r="S4291" s="578">
        <v>1.4492641026154123</v>
      </c>
      <c r="T4291" s="578">
        <v>7.1904641343280618E-2</v>
      </c>
      <c r="U4291" s="578">
        <v>26.330735773129426</v>
      </c>
      <c r="V4291" s="578">
        <v>8270.8502756754515</v>
      </c>
      <c r="W4291" s="578">
        <v>2.7340342827762125</v>
      </c>
      <c r="X4291" s="578">
        <v>1.4588496005162526</v>
      </c>
      <c r="Y4291" s="578">
        <v>7.2399838478304376E-2</v>
      </c>
    </row>
    <row r="4292" spans="1:25" x14ac:dyDescent="0.3">
      <c r="A4292" s="61" t="s">
        <v>6459</v>
      </c>
      <c r="B4292" s="61" t="s">
        <v>2196</v>
      </c>
      <c r="C4292" s="61" t="s">
        <v>39</v>
      </c>
      <c r="D4292" s="36">
        <v>2</v>
      </c>
      <c r="E4292" s="36">
        <v>2020</v>
      </c>
      <c r="F4292" s="578">
        <v>13.888630738741348</v>
      </c>
      <c r="G4292" s="578">
        <v>4575.8603566487573</v>
      </c>
      <c r="H4292" s="578">
        <v>1.52380718541098</v>
      </c>
      <c r="I4292" s="578">
        <v>0.7581950533203774</v>
      </c>
      <c r="J4292" s="578">
        <v>4.00539172890906E-2</v>
      </c>
      <c r="K4292" s="578">
        <v>14.14491164385735</v>
      </c>
      <c r="L4292" s="578">
        <v>4652.0881703694649</v>
      </c>
      <c r="M4292" s="578">
        <v>1.5379073882941099</v>
      </c>
      <c r="N4292" s="578">
        <v>0.76937087159603745</v>
      </c>
      <c r="O4292" s="578">
        <v>4.0721072078061554E-2</v>
      </c>
      <c r="P4292" s="578">
        <v>13.8886291745414</v>
      </c>
      <c r="Q4292" s="578">
        <v>4575.8603566487573</v>
      </c>
      <c r="R4292" s="578">
        <v>1.5238071956749326</v>
      </c>
      <c r="S4292" s="578">
        <v>0.75819510500878051</v>
      </c>
      <c r="T4292" s="578">
        <v>4.0053917812959548E-2</v>
      </c>
      <c r="U4292" s="578">
        <v>14.1449132085787</v>
      </c>
      <c r="V4292" s="578">
        <v>4652.0881703694622</v>
      </c>
      <c r="W4292" s="578">
        <v>1.5379081756497377</v>
      </c>
      <c r="X4292" s="578">
        <v>0.76937093446031146</v>
      </c>
      <c r="Y4292" s="578">
        <v>4.0721071554192606E-2</v>
      </c>
    </row>
    <row r="4293" spans="1:25" x14ac:dyDescent="0.3">
      <c r="A4293" s="61" t="s">
        <v>6460</v>
      </c>
      <c r="B4293" s="61" t="s">
        <v>2196</v>
      </c>
      <c r="C4293" s="61" t="s">
        <v>39</v>
      </c>
      <c r="D4293" s="36">
        <v>3</v>
      </c>
      <c r="E4293" s="36">
        <v>2020</v>
      </c>
      <c r="F4293" s="578">
        <v>8.4575931314854316</v>
      </c>
      <c r="G4293" s="578">
        <v>2928.4272664387972</v>
      </c>
      <c r="H4293" s="578">
        <v>0.82569338429796779</v>
      </c>
      <c r="I4293" s="578">
        <v>0.45371600550909802</v>
      </c>
      <c r="J4293" s="578">
        <v>2.5636526193314524E-2</v>
      </c>
      <c r="K4293" s="578">
        <v>8.4053224995319944</v>
      </c>
      <c r="L4293" s="578">
        <v>2896.4635391235297</v>
      </c>
      <c r="M4293" s="578">
        <v>0.82660229484705827</v>
      </c>
      <c r="N4293" s="578">
        <v>0.45051991551493553</v>
      </c>
      <c r="O4293" s="578">
        <v>2.5356431472270399E-2</v>
      </c>
      <c r="P4293" s="578">
        <v>8.4575935566390346</v>
      </c>
      <c r="Q4293" s="578">
        <v>2928.4273185729926</v>
      </c>
      <c r="R4293" s="578">
        <v>0.82569336898935297</v>
      </c>
      <c r="S4293" s="578">
        <v>0.45371604772905472</v>
      </c>
      <c r="T4293" s="578">
        <v>2.5636526193314524E-2</v>
      </c>
      <c r="U4293" s="578">
        <v>8.4053223853916226</v>
      </c>
      <c r="V4293" s="578">
        <v>2896.4635391235297</v>
      </c>
      <c r="W4293" s="578">
        <v>0.82660235080402278</v>
      </c>
      <c r="X4293" s="578">
        <v>0.45051996239150521</v>
      </c>
      <c r="Y4293" s="578">
        <v>2.5356430958102725E-2</v>
      </c>
    </row>
    <row r="4294" spans="1:25" x14ac:dyDescent="0.3">
      <c r="A4294" s="61" t="s">
        <v>6461</v>
      </c>
      <c r="B4294" s="61" t="s">
        <v>2196</v>
      </c>
      <c r="C4294" s="61" t="s">
        <v>39</v>
      </c>
      <c r="D4294" s="36">
        <v>4</v>
      </c>
      <c r="E4294" s="36">
        <v>2020</v>
      </c>
      <c r="F4294" s="578">
        <v>7.1086602216516095</v>
      </c>
      <c r="G4294" s="578">
        <v>2630.0423711140925</v>
      </c>
      <c r="H4294" s="578">
        <v>0.58072823336503099</v>
      </c>
      <c r="I4294" s="578">
        <v>0.39121312213440651</v>
      </c>
      <c r="J4294" s="578">
        <v>2.3025355204784572E-2</v>
      </c>
      <c r="K4294" s="578">
        <v>6.9898308975413448</v>
      </c>
      <c r="L4294" s="578">
        <v>2570.12134933471</v>
      </c>
      <c r="M4294" s="578">
        <v>0.58045001229038429</v>
      </c>
      <c r="N4294" s="578">
        <v>0.38356075610499796</v>
      </c>
      <c r="O4294" s="578">
        <v>2.2500514848312923E-2</v>
      </c>
      <c r="P4294" s="578">
        <v>7.1086603782156654</v>
      </c>
      <c r="Q4294" s="578">
        <v>2630.0423711140925</v>
      </c>
      <c r="R4294" s="578">
        <v>0.58072821903624527</v>
      </c>
      <c r="S4294" s="578">
        <v>0.39121312000012598</v>
      </c>
      <c r="T4294" s="578">
        <v>2.3025355204784572E-2</v>
      </c>
      <c r="U4294" s="578">
        <v>6.9898313169857502</v>
      </c>
      <c r="V4294" s="578">
        <v>2570.12134933471</v>
      </c>
      <c r="W4294" s="578">
        <v>0.58045002967507209</v>
      </c>
      <c r="X4294" s="578">
        <v>0.38356078350140349</v>
      </c>
      <c r="Y4294" s="578">
        <v>2.2500514848312923E-2</v>
      </c>
    </row>
    <row r="4295" spans="1:25" x14ac:dyDescent="0.3">
      <c r="A4295" s="61" t="s">
        <v>6462</v>
      </c>
      <c r="B4295" s="61" t="s">
        <v>2196</v>
      </c>
      <c r="C4295" s="61" t="s">
        <v>39</v>
      </c>
      <c r="D4295" s="36">
        <v>5</v>
      </c>
      <c r="E4295" s="36">
        <v>2020</v>
      </c>
      <c r="F4295" s="578">
        <v>6.1640421113006543</v>
      </c>
      <c r="G4295" s="578">
        <v>2313.749743143715</v>
      </c>
      <c r="H4295" s="578">
        <v>0.45040268255009575</v>
      </c>
      <c r="I4295" s="578">
        <v>0.34609370240165477</v>
      </c>
      <c r="J4295" s="578">
        <v>2.0258266401166677E-2</v>
      </c>
      <c r="K4295" s="578">
        <v>6.0666431609218545</v>
      </c>
      <c r="L4295" s="578">
        <v>2267.2325312296498</v>
      </c>
      <c r="M4295" s="578">
        <v>0.45081781952952299</v>
      </c>
      <c r="N4295" s="578">
        <v>0.33853116344350054</v>
      </c>
      <c r="O4295" s="578">
        <v>1.9850654614856401E-2</v>
      </c>
      <c r="P4295" s="578">
        <v>6.1640421068065372</v>
      </c>
      <c r="Q4295" s="578">
        <v>2313.749743143715</v>
      </c>
      <c r="R4295" s="578">
        <v>0.45040263746341197</v>
      </c>
      <c r="S4295" s="578">
        <v>0.3460937034493925</v>
      </c>
      <c r="T4295" s="578">
        <v>2.0258266401166677E-2</v>
      </c>
      <c r="U4295" s="578">
        <v>6.0666434142876771</v>
      </c>
      <c r="V4295" s="578">
        <v>2267.2324790954526</v>
      </c>
      <c r="W4295" s="578">
        <v>0.45081780268810651</v>
      </c>
      <c r="X4295" s="578">
        <v>0.33853116918665649</v>
      </c>
      <c r="Y4295" s="578">
        <v>1.9850654100688727E-2</v>
      </c>
    </row>
    <row r="4296" spans="1:25" x14ac:dyDescent="0.3">
      <c r="A4296" s="61" t="s">
        <v>6463</v>
      </c>
      <c r="B4296" s="61" t="s">
        <v>2196</v>
      </c>
      <c r="C4296" s="61" t="s">
        <v>39</v>
      </c>
      <c r="D4296" s="36">
        <v>6</v>
      </c>
      <c r="E4296" s="36">
        <v>2020</v>
      </c>
      <c r="F4296" s="578">
        <v>5.5705761460121668</v>
      </c>
      <c r="G4296" s="578">
        <v>2155.5305379231722</v>
      </c>
      <c r="H4296" s="578">
        <v>0.38664121935047002</v>
      </c>
      <c r="I4296" s="578">
        <v>0.31602848113592025</v>
      </c>
      <c r="J4296" s="578">
        <v>1.8872199812903948E-2</v>
      </c>
      <c r="K4296" s="578">
        <v>5.5020581213636097</v>
      </c>
      <c r="L4296" s="578">
        <v>2121.4664357503198</v>
      </c>
      <c r="M4296" s="578">
        <v>0.38618722114673149</v>
      </c>
      <c r="N4296" s="578">
        <v>0.30952804750995649</v>
      </c>
      <c r="O4296" s="578">
        <v>1.8573638653227427E-2</v>
      </c>
      <c r="P4296" s="578">
        <v>5.5705760938581026</v>
      </c>
      <c r="Q4296" s="578">
        <v>2155.5305379231722</v>
      </c>
      <c r="R4296" s="578">
        <v>0.38664122984240101</v>
      </c>
      <c r="S4296" s="578">
        <v>0.31602847638229503</v>
      </c>
      <c r="T4296" s="578">
        <v>1.8872199812903948E-2</v>
      </c>
      <c r="U4296" s="578">
        <v>5.5020580696764174</v>
      </c>
      <c r="V4296" s="578">
        <v>2121.4664357503198</v>
      </c>
      <c r="W4296" s="578">
        <v>0.38618722018630525</v>
      </c>
      <c r="X4296" s="578">
        <v>0.30952807416906525</v>
      </c>
      <c r="Y4296" s="578">
        <v>1.8573638653227427E-2</v>
      </c>
    </row>
    <row r="4297" spans="1:25" x14ac:dyDescent="0.3">
      <c r="A4297" s="61" t="s">
        <v>6464</v>
      </c>
      <c r="B4297" s="61" t="s">
        <v>2196</v>
      </c>
      <c r="C4297" s="61" t="s">
        <v>39</v>
      </c>
      <c r="D4297" s="36">
        <v>7</v>
      </c>
      <c r="E4297" s="36">
        <v>2020</v>
      </c>
      <c r="F4297" s="578">
        <v>5.3747767008365592</v>
      </c>
      <c r="G4297" s="578">
        <v>2114.69190216064</v>
      </c>
      <c r="H4297" s="578">
        <v>0.34200225126793726</v>
      </c>
      <c r="I4297" s="578">
        <v>0.29634961229748974</v>
      </c>
      <c r="J4297" s="578">
        <v>1.8515331088565273E-2</v>
      </c>
      <c r="K4297" s="578">
        <v>5.317417509317842</v>
      </c>
      <c r="L4297" s="578">
        <v>2088.062269846595</v>
      </c>
      <c r="M4297" s="578">
        <v>0.34113161137793174</v>
      </c>
      <c r="N4297" s="578">
        <v>0.29140000829162649</v>
      </c>
      <c r="O4297" s="578">
        <v>1.8281841417774475E-2</v>
      </c>
      <c r="P4297" s="578">
        <v>5.374777123190138</v>
      </c>
      <c r="Q4297" s="578">
        <v>2114.6919542948376</v>
      </c>
      <c r="R4297" s="578">
        <v>0.34200225116122324</v>
      </c>
      <c r="S4297" s="578">
        <v>0.296349519747309</v>
      </c>
      <c r="T4297" s="578">
        <v>1.8515331088565273E-2</v>
      </c>
      <c r="U4297" s="578">
        <v>5.3174178200715652</v>
      </c>
      <c r="V4297" s="578">
        <v>2088.0623219807926</v>
      </c>
      <c r="W4297" s="578">
        <v>0.34113164382870276</v>
      </c>
      <c r="X4297" s="578">
        <v>0.291400045253491</v>
      </c>
      <c r="Y4297" s="578">
        <v>1.8281841417774475E-2</v>
      </c>
    </row>
    <row r="4298" spans="1:25" x14ac:dyDescent="0.3">
      <c r="A4298" s="61" t="s">
        <v>6465</v>
      </c>
      <c r="B4298" s="61" t="s">
        <v>2196</v>
      </c>
      <c r="C4298" s="61" t="s">
        <v>39</v>
      </c>
      <c r="D4298" s="36">
        <v>8</v>
      </c>
      <c r="E4298" s="36">
        <v>2020</v>
      </c>
      <c r="F4298" s="578">
        <v>4.657763558336832</v>
      </c>
      <c r="G4298" s="578">
        <v>1775.3661613464301</v>
      </c>
      <c r="H4298" s="578">
        <v>0.30684639873894975</v>
      </c>
      <c r="I4298" s="578">
        <v>0.23049980037224752</v>
      </c>
      <c r="J4298" s="578">
        <v>1.5546185129399676E-2</v>
      </c>
      <c r="K4298" s="578">
        <v>4.6616684417131129</v>
      </c>
      <c r="L4298" s="578">
        <v>1783.68383789062</v>
      </c>
      <c r="M4298" s="578">
        <v>0.30605520278913845</v>
      </c>
      <c r="N4298" s="578">
        <v>0.23198275908362076</v>
      </c>
      <c r="O4298" s="578">
        <v>1.5618534923608676E-2</v>
      </c>
      <c r="P4298" s="578">
        <v>4.657763709675538</v>
      </c>
      <c r="Q4298" s="578">
        <v>1775.3661613464301</v>
      </c>
      <c r="R4298" s="578">
        <v>0.3068463627617648</v>
      </c>
      <c r="S4298" s="578">
        <v>0.23049980564974198</v>
      </c>
      <c r="T4298" s="578">
        <v>1.5546185129399676E-2</v>
      </c>
      <c r="U4298" s="578">
        <v>4.6616684915898023</v>
      </c>
      <c r="V4298" s="578">
        <v>1783.68383789062</v>
      </c>
      <c r="W4298" s="578">
        <v>0.30605520362829874</v>
      </c>
      <c r="X4298" s="578">
        <v>0.23198274090342774</v>
      </c>
      <c r="Y4298" s="578">
        <v>1.5618534399739724E-2</v>
      </c>
    </row>
    <row r="4299" spans="1:25" x14ac:dyDescent="0.3">
      <c r="A4299" s="61" t="s">
        <v>6466</v>
      </c>
      <c r="B4299" s="61" t="s">
        <v>2196</v>
      </c>
      <c r="C4299" s="61" t="s">
        <v>39</v>
      </c>
      <c r="D4299" s="36">
        <v>9</v>
      </c>
      <c r="E4299" s="36">
        <v>2020</v>
      </c>
      <c r="F4299" s="578">
        <v>4.5015873838068101</v>
      </c>
      <c r="G4299" s="578">
        <v>1728.6344782511351</v>
      </c>
      <c r="H4299" s="578">
        <v>0.28378687319976326</v>
      </c>
      <c r="I4299" s="578">
        <v>0.21124599344329875</v>
      </c>
      <c r="J4299" s="578">
        <v>1.5138535469304725E-2</v>
      </c>
      <c r="K4299" s="578">
        <v>4.5241965603381624</v>
      </c>
      <c r="L4299" s="578">
        <v>1751.0711390177348</v>
      </c>
      <c r="M4299" s="578">
        <v>0.28299151945975554</v>
      </c>
      <c r="N4299" s="578">
        <v>0.21639199927449199</v>
      </c>
      <c r="O4299" s="578">
        <v>1.5334359282860449E-2</v>
      </c>
      <c r="P4299" s="578">
        <v>4.50158759221691</v>
      </c>
      <c r="Q4299" s="578">
        <v>1728.6344782511351</v>
      </c>
      <c r="R4299" s="578">
        <v>0.28378687839479699</v>
      </c>
      <c r="S4299" s="578">
        <v>0.21124599449103626</v>
      </c>
      <c r="T4299" s="578">
        <v>1.5138535469304725E-2</v>
      </c>
      <c r="U4299" s="578">
        <v>4.5241964559803174</v>
      </c>
      <c r="V4299" s="578">
        <v>1751.0711390177348</v>
      </c>
      <c r="W4299" s="578">
        <v>0.28299153295665702</v>
      </c>
      <c r="X4299" s="578">
        <v>0.21639199927449199</v>
      </c>
      <c r="Y4299" s="578">
        <v>1.5334359282860449E-2</v>
      </c>
    </row>
    <row r="4300" spans="1:25" x14ac:dyDescent="0.3">
      <c r="A4300" s="61" t="s">
        <v>6467</v>
      </c>
      <c r="B4300" s="61" t="s">
        <v>2196</v>
      </c>
      <c r="C4300" s="61" t="s">
        <v>39</v>
      </c>
      <c r="D4300" s="36">
        <v>10</v>
      </c>
      <c r="E4300" s="36">
        <v>2020</v>
      </c>
      <c r="F4300" s="578">
        <v>4.3801157798625301</v>
      </c>
      <c r="G4300" s="578">
        <v>1692.28112538655</v>
      </c>
      <c r="H4300" s="578">
        <v>0.26585096729346902</v>
      </c>
      <c r="I4300" s="578">
        <v>0.19627113578220151</v>
      </c>
      <c r="J4300" s="578">
        <v>1.4821401021132824E-2</v>
      </c>
      <c r="K4300" s="578">
        <v>4.4220544363852197</v>
      </c>
      <c r="L4300" s="578">
        <v>1727.4774564107224</v>
      </c>
      <c r="M4300" s="578">
        <v>0.26550614333003325</v>
      </c>
      <c r="N4300" s="578">
        <v>0.20416794662984675</v>
      </c>
      <c r="O4300" s="578">
        <v>1.5128830205261051E-2</v>
      </c>
      <c r="P4300" s="578">
        <v>4.3801159924126551</v>
      </c>
      <c r="Q4300" s="578">
        <v>1692.28112538655</v>
      </c>
      <c r="R4300" s="578">
        <v>0.26585096691754451</v>
      </c>
      <c r="S4300" s="578">
        <v>0.19627105661978278</v>
      </c>
      <c r="T4300" s="578">
        <v>1.4821401021132824E-2</v>
      </c>
      <c r="U4300" s="578">
        <v>4.4220544361766425</v>
      </c>
      <c r="V4300" s="578">
        <v>1727.4775085449173</v>
      </c>
      <c r="W4300" s="578">
        <v>0.26550616843693775</v>
      </c>
      <c r="X4300" s="578">
        <v>0.20416801418953801</v>
      </c>
      <c r="Y4300" s="578">
        <v>1.5128830205261051E-2</v>
      </c>
    </row>
    <row r="4301" spans="1:25" x14ac:dyDescent="0.3">
      <c r="A4301" s="61" t="s">
        <v>6468</v>
      </c>
      <c r="B4301" s="61" t="s">
        <v>2196</v>
      </c>
      <c r="C4301" s="61" t="s">
        <v>39</v>
      </c>
      <c r="D4301" s="36">
        <v>11</v>
      </c>
      <c r="E4301" s="36">
        <v>2020</v>
      </c>
      <c r="F4301" s="578">
        <v>4.2310854196851597</v>
      </c>
      <c r="G4301" s="578">
        <v>1616.5741233825649</v>
      </c>
      <c r="H4301" s="578">
        <v>0.25052207151747974</v>
      </c>
      <c r="I4301" s="578">
        <v>0.171408802270889</v>
      </c>
      <c r="J4301" s="578">
        <v>1.4160613883480701E-2</v>
      </c>
      <c r="K4301" s="578">
        <v>4.2883393606680302</v>
      </c>
      <c r="L4301" s="578">
        <v>1663.5456110636324</v>
      </c>
      <c r="M4301" s="578">
        <v>0.25044598583190175</v>
      </c>
      <c r="N4301" s="578">
        <v>0.182205518300179</v>
      </c>
      <c r="O4301" s="578">
        <v>1.4570882214078025E-2</v>
      </c>
      <c r="P4301" s="578">
        <v>4.2310848979359381</v>
      </c>
      <c r="Q4301" s="578">
        <v>1616.5741755167624</v>
      </c>
      <c r="R4301" s="578">
        <v>0.25052207209713079</v>
      </c>
      <c r="S4301" s="578">
        <v>0.171408802270889</v>
      </c>
      <c r="T4301" s="578">
        <v>1.41606133644624E-2</v>
      </c>
      <c r="U4301" s="578">
        <v>4.2883394139595676</v>
      </c>
      <c r="V4301" s="578">
        <v>1663.5456110636324</v>
      </c>
      <c r="W4301" s="578">
        <v>0.250445986091411</v>
      </c>
      <c r="X4301" s="578">
        <v>0.18220551515696526</v>
      </c>
      <c r="Y4301" s="578">
        <v>1.4570882214078025E-2</v>
      </c>
    </row>
    <row r="4302" spans="1:25" x14ac:dyDescent="0.3">
      <c r="A4302" s="61" t="s">
        <v>6469</v>
      </c>
      <c r="B4302" s="61" t="s">
        <v>2196</v>
      </c>
      <c r="C4302" s="61" t="s">
        <v>39</v>
      </c>
      <c r="D4302" s="36">
        <v>12</v>
      </c>
      <c r="E4302" s="36">
        <v>2020</v>
      </c>
      <c r="F4302" s="578">
        <v>4.0842515849702323</v>
      </c>
      <c r="G4302" s="578">
        <v>1535.6625544230124</v>
      </c>
      <c r="H4302" s="578">
        <v>0.2372710156099245</v>
      </c>
      <c r="I4302" s="578">
        <v>0.143978497013449</v>
      </c>
      <c r="J4302" s="578">
        <v>1.3453210277172351E-2</v>
      </c>
      <c r="K4302" s="578">
        <v>4.1530266064692052</v>
      </c>
      <c r="L4302" s="578">
        <v>1591.7940851847275</v>
      </c>
      <c r="M4302" s="578">
        <v>0.23741593011557849</v>
      </c>
      <c r="N4302" s="578">
        <v>0.15736260451376399</v>
      </c>
      <c r="O4302" s="578">
        <v>1.3943636789917899E-2</v>
      </c>
      <c r="P4302" s="578">
        <v>4.0842516894347947</v>
      </c>
      <c r="Q4302" s="578">
        <v>1535.6626065572075</v>
      </c>
      <c r="R4302" s="578">
        <v>0.23727103666654575</v>
      </c>
      <c r="S4302" s="578">
        <v>0.143978497013449</v>
      </c>
      <c r="T4302" s="578">
        <v>1.3453210277172351E-2</v>
      </c>
      <c r="U4302" s="578">
        <v>4.1530270766900923</v>
      </c>
      <c r="V4302" s="578">
        <v>1591.7940851847275</v>
      </c>
      <c r="W4302" s="578">
        <v>0.23741593127973148</v>
      </c>
      <c r="X4302" s="578">
        <v>0.15736260451376399</v>
      </c>
      <c r="Y4302" s="578">
        <v>1.3943636266048949E-2</v>
      </c>
    </row>
    <row r="4303" spans="1:25" x14ac:dyDescent="0.3">
      <c r="A4303" s="61" t="s">
        <v>6470</v>
      </c>
      <c r="B4303" s="61" t="s">
        <v>2196</v>
      </c>
      <c r="C4303" s="61" t="s">
        <v>39</v>
      </c>
      <c r="D4303" s="36">
        <v>13</v>
      </c>
      <c r="E4303" s="36">
        <v>2020</v>
      </c>
      <c r="F4303" s="578">
        <v>4.04682603658269</v>
      </c>
      <c r="G4303" s="578">
        <v>1539.9695981343525</v>
      </c>
      <c r="H4303" s="578">
        <v>0.22624013240662527</v>
      </c>
      <c r="I4303" s="578">
        <v>0.13005409948527799</v>
      </c>
      <c r="J4303" s="578">
        <v>1.34864834932765E-2</v>
      </c>
      <c r="K4303" s="578">
        <v>4.1151669741229826</v>
      </c>
      <c r="L4303" s="578">
        <v>1595.8094825744574</v>
      </c>
      <c r="M4303" s="578">
        <v>0.22662448645375324</v>
      </c>
      <c r="N4303" s="578">
        <v>0.14417540066642626</v>
      </c>
      <c r="O4303" s="578">
        <v>1.3974751015969799E-2</v>
      </c>
      <c r="P4303" s="578">
        <v>4.046825932120548</v>
      </c>
      <c r="Q4303" s="578">
        <v>1539.9695981343525</v>
      </c>
      <c r="R4303" s="578">
        <v>0.226240094780223</v>
      </c>
      <c r="S4303" s="578">
        <v>0.13005409948527799</v>
      </c>
      <c r="T4303" s="578">
        <v>1.348648401714545E-2</v>
      </c>
      <c r="U4303" s="578">
        <v>4.1151671829490297</v>
      </c>
      <c r="V4303" s="578">
        <v>1595.8094825744574</v>
      </c>
      <c r="W4303" s="578">
        <v>0.22662454868501875</v>
      </c>
      <c r="X4303" s="578">
        <v>0.14417540223803324</v>
      </c>
      <c r="Y4303" s="578">
        <v>1.3974751015969799E-2</v>
      </c>
    </row>
    <row r="4304" spans="1:25" x14ac:dyDescent="0.3">
      <c r="A4304" s="61" t="s">
        <v>6471</v>
      </c>
      <c r="B4304" s="61" t="s">
        <v>2196</v>
      </c>
      <c r="C4304" s="61" t="s">
        <v>39</v>
      </c>
      <c r="D4304" s="36">
        <v>14</v>
      </c>
      <c r="E4304" s="36">
        <v>2020</v>
      </c>
      <c r="F4304" s="578">
        <v>4.2892397636084407</v>
      </c>
      <c r="G4304" s="578">
        <v>1647.3170903523701</v>
      </c>
      <c r="H4304" s="578">
        <v>0.21906649772912073</v>
      </c>
      <c r="I4304" s="578">
        <v>0.133422495797276</v>
      </c>
      <c r="J4304" s="578">
        <v>1.44287630585798E-2</v>
      </c>
      <c r="K4304" s="578">
        <v>4.3325287075325196</v>
      </c>
      <c r="L4304" s="578">
        <v>1693.1882680257099</v>
      </c>
      <c r="M4304" s="578">
        <v>0.21939209855675701</v>
      </c>
      <c r="N4304" s="578">
        <v>0.14663240686058901</v>
      </c>
      <c r="O4304" s="578">
        <v>1.4829532990309674E-2</v>
      </c>
      <c r="P4304" s="578">
        <v>4.2892400223123879</v>
      </c>
      <c r="Q4304" s="578">
        <v>1647.3170903523701</v>
      </c>
      <c r="R4304" s="578">
        <v>0.21906650260886273</v>
      </c>
      <c r="S4304" s="578">
        <v>0.133422495797276</v>
      </c>
      <c r="T4304" s="578">
        <v>1.44287630585798E-2</v>
      </c>
      <c r="U4304" s="578">
        <v>4.332528968511415</v>
      </c>
      <c r="V4304" s="578">
        <v>1693.1882680257099</v>
      </c>
      <c r="W4304" s="578">
        <v>0.21939211395753452</v>
      </c>
      <c r="X4304" s="578">
        <v>0.14663240686058901</v>
      </c>
      <c r="Y4304" s="578">
        <v>1.4829532476142E-2</v>
      </c>
    </row>
    <row r="4305" spans="1:25" x14ac:dyDescent="0.3">
      <c r="A4305" s="61" t="s">
        <v>6472</v>
      </c>
      <c r="B4305" s="61" t="s">
        <v>2196</v>
      </c>
      <c r="C4305" s="61" t="s">
        <v>39</v>
      </c>
      <c r="D4305" s="36">
        <v>15</v>
      </c>
      <c r="E4305" s="36">
        <v>2020</v>
      </c>
      <c r="F4305" s="578">
        <v>4.4970317738382874</v>
      </c>
      <c r="G4305" s="578">
        <v>1739.326154073075</v>
      </c>
      <c r="H4305" s="578">
        <v>0.21291699367914851</v>
      </c>
      <c r="I4305" s="578">
        <v>0.13630984849684499</v>
      </c>
      <c r="J4305" s="578">
        <v>1.5236421488225399E-2</v>
      </c>
      <c r="K4305" s="578">
        <v>4.5202217414225698</v>
      </c>
      <c r="L4305" s="578">
        <v>1776.6898994445751</v>
      </c>
      <c r="M4305" s="578">
        <v>0.21331900728303727</v>
      </c>
      <c r="N4305" s="578">
        <v>0.14808500371873301</v>
      </c>
      <c r="O4305" s="578">
        <v>1.55625279585365E-2</v>
      </c>
      <c r="P4305" s="578">
        <v>4.4970317740977954</v>
      </c>
      <c r="Q4305" s="578">
        <v>1739.326154073075</v>
      </c>
      <c r="R4305" s="578">
        <v>0.21291699231854425</v>
      </c>
      <c r="S4305" s="578">
        <v>0.13630982822117649</v>
      </c>
      <c r="T4305" s="578">
        <v>1.5236421488225399E-2</v>
      </c>
      <c r="U4305" s="578">
        <v>4.520222364373085</v>
      </c>
      <c r="V4305" s="578">
        <v>1776.6898994445751</v>
      </c>
      <c r="W4305" s="578">
        <v>0.21331900743583276</v>
      </c>
      <c r="X4305" s="578">
        <v>0.14808500371873301</v>
      </c>
      <c r="Y4305" s="578">
        <v>1.55625279585365E-2</v>
      </c>
    </row>
    <row r="4306" spans="1:25" x14ac:dyDescent="0.3">
      <c r="A4306" s="580" t="s">
        <v>6473</v>
      </c>
      <c r="B4306" s="580" t="s">
        <v>2196</v>
      </c>
      <c r="C4306" s="580" t="s">
        <v>39</v>
      </c>
      <c r="D4306" s="581">
        <v>16</v>
      </c>
      <c r="E4306" s="581">
        <v>2020</v>
      </c>
      <c r="F4306" s="582">
        <v>4.7443719624364569</v>
      </c>
      <c r="G4306" s="582">
        <v>1860.1243578592876</v>
      </c>
      <c r="H4306" s="582">
        <v>0.21103277785247526</v>
      </c>
      <c r="I4306" s="582">
        <v>0.14274016573714673</v>
      </c>
      <c r="J4306" s="582">
        <v>1.6295923599197151E-2</v>
      </c>
      <c r="K4306" s="582">
        <v>4.742880877938048</v>
      </c>
      <c r="L4306" s="582">
        <v>1886.3640836079874</v>
      </c>
      <c r="M4306" s="582">
        <v>0.21119619238743273</v>
      </c>
      <c r="N4306" s="582">
        <v>0.15329160541296</v>
      </c>
      <c r="O4306" s="582">
        <v>1.6524528483084049E-2</v>
      </c>
      <c r="P4306" s="582">
        <v>4.7443721165194148</v>
      </c>
      <c r="Q4306" s="582">
        <v>1860.1243578592876</v>
      </c>
      <c r="R4306" s="582">
        <v>0.21103280968479002</v>
      </c>
      <c r="S4306" s="582">
        <v>0.142740144937609</v>
      </c>
      <c r="T4306" s="582">
        <v>1.6295923599197151E-2</v>
      </c>
      <c r="U4306" s="582">
        <v>4.7428807214758573</v>
      </c>
      <c r="V4306" s="582">
        <v>1886.3640836079874</v>
      </c>
      <c r="W4306" s="582">
        <v>0.21119616596600524</v>
      </c>
      <c r="X4306" s="582">
        <v>0.15329160541296</v>
      </c>
      <c r="Y4306" s="582">
        <v>1.6524528483084049E-2</v>
      </c>
    </row>
    <row r="4307" spans="1:25" x14ac:dyDescent="0.3">
      <c r="A4307" s="61" t="s">
        <v>6474</v>
      </c>
      <c r="B4307" s="61" t="s">
        <v>2196</v>
      </c>
      <c r="C4307" s="61" t="s">
        <v>39</v>
      </c>
      <c r="D4307" s="36">
        <v>1</v>
      </c>
      <c r="E4307" s="36">
        <v>2030</v>
      </c>
      <c r="F4307" s="578">
        <v>10.27747855210084</v>
      </c>
      <c r="G4307" s="578">
        <v>7953.3442331949818</v>
      </c>
      <c r="H4307" s="578">
        <v>1.0519880441327851</v>
      </c>
      <c r="I4307" s="578">
        <v>0.34916299061539247</v>
      </c>
      <c r="J4307" s="578">
        <v>6.8594698095694157E-2</v>
      </c>
      <c r="K4307" s="578">
        <v>10.346901710984891</v>
      </c>
      <c r="L4307" s="578">
        <v>8009.9965413411428</v>
      </c>
      <c r="M4307" s="578">
        <v>1.0547909714902399</v>
      </c>
      <c r="N4307" s="578">
        <v>0.35184651178618254</v>
      </c>
      <c r="O4307" s="578">
        <v>6.9083210624133501E-2</v>
      </c>
      <c r="P4307" s="578">
        <v>10.277478686524116</v>
      </c>
      <c r="Q4307" s="578">
        <v>7953.3442331949818</v>
      </c>
      <c r="R4307" s="578">
        <v>1.05198803947617</v>
      </c>
      <c r="S4307" s="578">
        <v>0.34916298541550828</v>
      </c>
      <c r="T4307" s="578">
        <v>6.8594698095694157E-2</v>
      </c>
      <c r="U4307" s="578">
        <v>10.346901770433703</v>
      </c>
      <c r="V4307" s="578">
        <v>8009.9965413411428</v>
      </c>
      <c r="W4307" s="578">
        <v>1.0547909756278351</v>
      </c>
      <c r="X4307" s="578">
        <v>0.35184651178618226</v>
      </c>
      <c r="Y4307" s="578">
        <v>6.90832111285999E-2</v>
      </c>
    </row>
    <row r="4308" spans="1:25" x14ac:dyDescent="0.3">
      <c r="A4308" s="61" t="s">
        <v>6475</v>
      </c>
      <c r="B4308" s="61" t="s">
        <v>2196</v>
      </c>
      <c r="C4308" s="61" t="s">
        <v>39</v>
      </c>
      <c r="D4308" s="36">
        <v>2</v>
      </c>
      <c r="E4308" s="36">
        <v>2030</v>
      </c>
      <c r="F4308" s="578">
        <v>5.5194102016563775</v>
      </c>
      <c r="G4308" s="578">
        <v>4439.7366994221975</v>
      </c>
      <c r="H4308" s="578">
        <v>0.59573235504164224</v>
      </c>
      <c r="I4308" s="578">
        <v>0.185151904937811</v>
      </c>
      <c r="J4308" s="578">
        <v>3.8290682559211975E-2</v>
      </c>
      <c r="K4308" s="578">
        <v>5.6243454693418773</v>
      </c>
      <c r="L4308" s="578">
        <v>4513.9475097656205</v>
      </c>
      <c r="M4308" s="578">
        <v>0.60213320206579124</v>
      </c>
      <c r="N4308" s="578">
        <v>0.18781489972025101</v>
      </c>
      <c r="O4308" s="578">
        <v>3.8930691002557652E-2</v>
      </c>
      <c r="P4308" s="578">
        <v>5.5194103056998376</v>
      </c>
      <c r="Q4308" s="578">
        <v>4439.7366994221975</v>
      </c>
      <c r="R4308" s="578">
        <v>0.59573235000910496</v>
      </c>
      <c r="S4308" s="578">
        <v>0.18515190288114003</v>
      </c>
      <c r="T4308" s="578">
        <v>3.8290682559211975E-2</v>
      </c>
      <c r="U4308" s="578">
        <v>5.6243453151388723</v>
      </c>
      <c r="V4308" s="578">
        <v>4513.9475097656205</v>
      </c>
      <c r="W4308" s="578">
        <v>0.60213320253145197</v>
      </c>
      <c r="X4308" s="578">
        <v>0.18781492626294424</v>
      </c>
      <c r="Y4308" s="578">
        <v>3.8930691002557652E-2</v>
      </c>
    </row>
    <row r="4309" spans="1:25" x14ac:dyDescent="0.3">
      <c r="A4309" s="61" t="s">
        <v>6476</v>
      </c>
      <c r="B4309" s="61" t="s">
        <v>2196</v>
      </c>
      <c r="C4309" s="61" t="s">
        <v>39</v>
      </c>
      <c r="D4309" s="36">
        <v>3</v>
      </c>
      <c r="E4309" s="36">
        <v>2030</v>
      </c>
      <c r="F4309" s="578">
        <v>3.3572339938976525</v>
      </c>
      <c r="G4309" s="578">
        <v>2824.3862978617326</v>
      </c>
      <c r="H4309" s="578">
        <v>0.33086903305471976</v>
      </c>
      <c r="I4309" s="578">
        <v>0.11372289715412325</v>
      </c>
      <c r="J4309" s="578">
        <v>2.4359884264413201E-2</v>
      </c>
      <c r="K4309" s="578">
        <v>3.3381159965065277</v>
      </c>
      <c r="L4309" s="578">
        <v>2794.8392181396448</v>
      </c>
      <c r="M4309" s="578">
        <v>0.33091200218890027</v>
      </c>
      <c r="N4309" s="578">
        <v>0.11259048323457375</v>
      </c>
      <c r="O4309" s="578">
        <v>2.4104934127535626E-2</v>
      </c>
      <c r="P4309" s="578">
        <v>3.3572340460265524</v>
      </c>
      <c r="Q4309" s="578">
        <v>2824.3862457275377</v>
      </c>
      <c r="R4309" s="578">
        <v>0.33086903295043102</v>
      </c>
      <c r="S4309" s="578">
        <v>0.11372289451537626</v>
      </c>
      <c r="T4309" s="578">
        <v>2.4359884264413201E-2</v>
      </c>
      <c r="U4309" s="578">
        <v>3.3381156836191272</v>
      </c>
      <c r="V4309" s="578">
        <v>2794.8392181396448</v>
      </c>
      <c r="W4309" s="578">
        <v>0.33091203309110473</v>
      </c>
      <c r="X4309" s="578">
        <v>0.1125904838166505</v>
      </c>
      <c r="Y4309" s="578">
        <v>2.4104934127535626E-2</v>
      </c>
    </row>
    <row r="4310" spans="1:25" x14ac:dyDescent="0.3">
      <c r="A4310" s="61" t="s">
        <v>6477</v>
      </c>
      <c r="B4310" s="61" t="s">
        <v>2196</v>
      </c>
      <c r="C4310" s="61" t="s">
        <v>39</v>
      </c>
      <c r="D4310" s="36">
        <v>4</v>
      </c>
      <c r="E4310" s="36">
        <v>2030</v>
      </c>
      <c r="F4310" s="578">
        <v>2.7954381703842324</v>
      </c>
      <c r="G4310" s="578">
        <v>2531.24879201253</v>
      </c>
      <c r="H4310" s="578">
        <v>0.24200657540374426</v>
      </c>
      <c r="I4310" s="578">
        <v>0.10030810472865875</v>
      </c>
      <c r="J4310" s="578">
        <v>2.1831851995860473E-2</v>
      </c>
      <c r="K4310" s="578">
        <v>2.7523067605823872</v>
      </c>
      <c r="L4310" s="578">
        <v>2474.8359069824178</v>
      </c>
      <c r="M4310" s="578">
        <v>0.24111630712286525</v>
      </c>
      <c r="N4310" s="578">
        <v>9.8128871642984422E-2</v>
      </c>
      <c r="O4310" s="578">
        <v>2.134526916779575E-2</v>
      </c>
      <c r="P4310" s="578">
        <v>2.7954380138908128</v>
      </c>
      <c r="Q4310" s="578">
        <v>2531.2488441467249</v>
      </c>
      <c r="R4310" s="578">
        <v>0.24200657540374426</v>
      </c>
      <c r="S4310" s="578">
        <v>0.10030810936586874</v>
      </c>
      <c r="T4310" s="578">
        <v>2.1831852519729425E-2</v>
      </c>
      <c r="U4310" s="578">
        <v>2.7523068127564598</v>
      </c>
      <c r="V4310" s="578">
        <v>2474.8359069824178</v>
      </c>
      <c r="W4310" s="578">
        <v>0.24111631078267176</v>
      </c>
      <c r="X4310" s="578">
        <v>9.8128873272798914E-2</v>
      </c>
      <c r="Y4310" s="578">
        <v>2.134526916779575E-2</v>
      </c>
    </row>
    <row r="4311" spans="1:25" x14ac:dyDescent="0.3">
      <c r="A4311" s="61" t="s">
        <v>6478</v>
      </c>
      <c r="B4311" s="61" t="s">
        <v>2196</v>
      </c>
      <c r="C4311" s="61" t="s">
        <v>39</v>
      </c>
      <c r="D4311" s="36">
        <v>5</v>
      </c>
      <c r="E4311" s="36">
        <v>2030</v>
      </c>
      <c r="F4311" s="578">
        <v>2.3856272418690074</v>
      </c>
      <c r="G4311" s="578">
        <v>2215.8633117675749</v>
      </c>
      <c r="H4311" s="578">
        <v>0.19170423348138324</v>
      </c>
      <c r="I4311" s="578">
        <v>8.9661158601908597E-2</v>
      </c>
      <c r="J4311" s="578">
        <v>1.9112254318315501E-2</v>
      </c>
      <c r="K4311" s="578">
        <v>2.3541650613337826</v>
      </c>
      <c r="L4311" s="578">
        <v>2173.1250305175749</v>
      </c>
      <c r="M4311" s="578">
        <v>0.19128093340744501</v>
      </c>
      <c r="N4311" s="578">
        <v>8.7641206861007931E-2</v>
      </c>
      <c r="O4311" s="578">
        <v>1.8743544564737574E-2</v>
      </c>
      <c r="P4311" s="578">
        <v>2.3856273983677325</v>
      </c>
      <c r="Q4311" s="578">
        <v>2215.8633117675749</v>
      </c>
      <c r="R4311" s="578">
        <v>0.19170422873382098</v>
      </c>
      <c r="S4311" s="578">
        <v>8.9661162201082278E-2</v>
      </c>
      <c r="T4311" s="578">
        <v>1.9112254318315501E-2</v>
      </c>
      <c r="U4311" s="578">
        <v>2.3541652699815669</v>
      </c>
      <c r="V4311" s="578">
        <v>2173.1250305175749</v>
      </c>
      <c r="W4311" s="578">
        <v>0.19128093449398803</v>
      </c>
      <c r="X4311" s="578">
        <v>8.7641211575828409E-2</v>
      </c>
      <c r="Y4311" s="578">
        <v>1.8743544564737574E-2</v>
      </c>
    </row>
    <row r="4312" spans="1:25" x14ac:dyDescent="0.3">
      <c r="A4312" s="61" t="s">
        <v>6479</v>
      </c>
      <c r="B4312" s="61" t="s">
        <v>2196</v>
      </c>
      <c r="C4312" s="61" t="s">
        <v>39</v>
      </c>
      <c r="D4312" s="36">
        <v>6</v>
      </c>
      <c r="E4312" s="36">
        <v>2030</v>
      </c>
      <c r="F4312" s="578">
        <v>2.1411984682984699</v>
      </c>
      <c r="G4312" s="578">
        <v>2068.8878173828098</v>
      </c>
      <c r="H4312" s="578">
        <v>0.16810939092344226</v>
      </c>
      <c r="I4312" s="578">
        <v>8.2606860378291402E-2</v>
      </c>
      <c r="J4312" s="578">
        <v>1.784435708153365E-2</v>
      </c>
      <c r="K4312" s="578">
        <v>2.12116508835773</v>
      </c>
      <c r="L4312" s="578">
        <v>2037.7099011739051</v>
      </c>
      <c r="M4312" s="578">
        <v>0.16751874734957975</v>
      </c>
      <c r="N4312" s="578">
        <v>8.0926390539389048E-2</v>
      </c>
      <c r="O4312" s="578">
        <v>1.7575343061859375E-2</v>
      </c>
      <c r="P4312" s="578">
        <v>2.1411987812795479</v>
      </c>
      <c r="Q4312" s="578">
        <v>2068.8878173828098</v>
      </c>
      <c r="R4312" s="578">
        <v>0.16810938987570451</v>
      </c>
      <c r="S4312" s="578">
        <v>8.2606862997636143E-2</v>
      </c>
      <c r="T4312" s="578">
        <v>1.784435708153365E-2</v>
      </c>
      <c r="U4312" s="578">
        <v>2.1211649840436877</v>
      </c>
      <c r="V4312" s="578">
        <v>2037.7099011739051</v>
      </c>
      <c r="W4312" s="578">
        <v>0.16751874734957975</v>
      </c>
      <c r="X4312" s="578">
        <v>8.0926391063257996E-2</v>
      </c>
      <c r="Y4312" s="578">
        <v>1.7575343061859375E-2</v>
      </c>
    </row>
    <row r="4313" spans="1:25" x14ac:dyDescent="0.3">
      <c r="A4313" s="61" t="s">
        <v>6480</v>
      </c>
      <c r="B4313" s="61" t="s">
        <v>2196</v>
      </c>
      <c r="C4313" s="61" t="s">
        <v>39</v>
      </c>
      <c r="D4313" s="36">
        <v>7</v>
      </c>
      <c r="E4313" s="36">
        <v>2030</v>
      </c>
      <c r="F4313" s="578">
        <v>2.0375643495437199</v>
      </c>
      <c r="G4313" s="578">
        <v>2025.9977162678977</v>
      </c>
      <c r="H4313" s="578">
        <v>0.15135745397613626</v>
      </c>
      <c r="I4313" s="578">
        <v>7.7973397215828272E-2</v>
      </c>
      <c r="J4313" s="578">
        <v>1.7474591635012325E-2</v>
      </c>
      <c r="K4313" s="578">
        <v>2.0225616331852749</v>
      </c>
      <c r="L4313" s="578">
        <v>2002.2933362324998</v>
      </c>
      <c r="M4313" s="578">
        <v>0.15081762261858425</v>
      </c>
      <c r="N4313" s="578">
        <v>7.67280093277804E-2</v>
      </c>
      <c r="O4313" s="578">
        <v>1.7270036934254024E-2</v>
      </c>
      <c r="P4313" s="578">
        <v>2.0375644538203201</v>
      </c>
      <c r="Q4313" s="578">
        <v>2025.9977162678977</v>
      </c>
      <c r="R4313" s="578">
        <v>0.15135745296720349</v>
      </c>
      <c r="S4313" s="578">
        <v>7.7973394596483558E-2</v>
      </c>
      <c r="T4313" s="578">
        <v>1.7474591635012325E-2</v>
      </c>
      <c r="U4313" s="578">
        <v>2.0225614767644648</v>
      </c>
      <c r="V4313" s="578">
        <v>2002.2933362324998</v>
      </c>
      <c r="W4313" s="578">
        <v>0.15081762312305075</v>
      </c>
      <c r="X4313" s="578">
        <v>7.6728015924648618E-2</v>
      </c>
      <c r="Y4313" s="578">
        <v>1.7270036934254024E-2</v>
      </c>
    </row>
    <row r="4314" spans="1:25" x14ac:dyDescent="0.3">
      <c r="A4314" s="61" t="s">
        <v>6481</v>
      </c>
      <c r="B4314" s="61" t="s">
        <v>2196</v>
      </c>
      <c r="C4314" s="61" t="s">
        <v>39</v>
      </c>
      <c r="D4314" s="36">
        <v>8</v>
      </c>
      <c r="E4314" s="36">
        <v>2030</v>
      </c>
      <c r="F4314" s="578">
        <v>1.7427685175562124</v>
      </c>
      <c r="G4314" s="578">
        <v>1690.4336662292401</v>
      </c>
      <c r="H4314" s="578">
        <v>0.13217936960669799</v>
      </c>
      <c r="I4314" s="578">
        <v>6.0243820121589381E-2</v>
      </c>
      <c r="J4314" s="578">
        <v>1.4580825227312702E-2</v>
      </c>
      <c r="K4314" s="578">
        <v>1.7510159698126675</v>
      </c>
      <c r="L4314" s="578">
        <v>1701.14674631754</v>
      </c>
      <c r="M4314" s="578">
        <v>0.1323828530342625</v>
      </c>
      <c r="N4314" s="578">
        <v>6.0748372925445375E-2</v>
      </c>
      <c r="O4314" s="578">
        <v>1.4673055072004575E-2</v>
      </c>
      <c r="P4314" s="578">
        <v>1.742768517541355</v>
      </c>
      <c r="Q4314" s="578">
        <v>1690.4341354370051</v>
      </c>
      <c r="R4314" s="578">
        <v>0.13217937232305552</v>
      </c>
      <c r="S4314" s="578">
        <v>6.0243820111888099E-2</v>
      </c>
      <c r="T4314" s="578">
        <v>1.4580825227312702E-2</v>
      </c>
      <c r="U4314" s="578">
        <v>1.751015813428535</v>
      </c>
      <c r="V4314" s="578">
        <v>1701.14674631754</v>
      </c>
      <c r="W4314" s="578">
        <v>0.13238285656552701</v>
      </c>
      <c r="X4314" s="578">
        <v>6.0748374497052254E-2</v>
      </c>
      <c r="Y4314" s="578">
        <v>1.4673055072004575E-2</v>
      </c>
    </row>
    <row r="4315" spans="1:25" x14ac:dyDescent="0.3">
      <c r="A4315" s="61" t="s">
        <v>6482</v>
      </c>
      <c r="B4315" s="61" t="s">
        <v>2196</v>
      </c>
      <c r="C4315" s="61" t="s">
        <v>39</v>
      </c>
      <c r="D4315" s="36">
        <v>9</v>
      </c>
      <c r="E4315" s="36">
        <v>2030</v>
      </c>
      <c r="F4315" s="578">
        <v>1.6560718105177574</v>
      </c>
      <c r="G4315" s="578">
        <v>1637.3455734252898</v>
      </c>
      <c r="H4315" s="578">
        <v>0.12219672496970151</v>
      </c>
      <c r="I4315" s="578">
        <v>5.5248828954063293E-2</v>
      </c>
      <c r="J4315" s="578">
        <v>1.41233259637374E-2</v>
      </c>
      <c r="K4315" s="578">
        <v>1.6719053986168175</v>
      </c>
      <c r="L4315" s="578">
        <v>1662.3858553568475</v>
      </c>
      <c r="M4315" s="578">
        <v>0.1227591795174395</v>
      </c>
      <c r="N4315" s="578">
        <v>5.67021984606981E-2</v>
      </c>
      <c r="O4315" s="578">
        <v>1.4339111473721699E-2</v>
      </c>
      <c r="P4315" s="578">
        <v>1.6560717583894626</v>
      </c>
      <c r="Q4315" s="578">
        <v>1637.3455734252898</v>
      </c>
      <c r="R4315" s="578">
        <v>0.12219672142418825</v>
      </c>
      <c r="S4315" s="578">
        <v>5.5248830001801204E-2</v>
      </c>
      <c r="T4315" s="578">
        <v>1.41233259637374E-2</v>
      </c>
      <c r="U4315" s="578">
        <v>1.6719052427965799</v>
      </c>
      <c r="V4315" s="578">
        <v>1662.3858553568475</v>
      </c>
      <c r="W4315" s="578">
        <v>0.12275917793643476</v>
      </c>
      <c r="X4315" s="578">
        <v>5.6702197936829152E-2</v>
      </c>
      <c r="Y4315" s="578">
        <v>1.4339111473721699E-2</v>
      </c>
    </row>
    <row r="4316" spans="1:25" x14ac:dyDescent="0.3">
      <c r="A4316" s="61" t="s">
        <v>6483</v>
      </c>
      <c r="B4316" s="61" t="s">
        <v>2196</v>
      </c>
      <c r="C4316" s="61" t="s">
        <v>39</v>
      </c>
      <c r="D4316" s="36">
        <v>10</v>
      </c>
      <c r="E4316" s="36">
        <v>2030</v>
      </c>
      <c r="F4316" s="578">
        <v>1.58863956425966</v>
      </c>
      <c r="G4316" s="578">
        <v>1596.053118387855</v>
      </c>
      <c r="H4316" s="578">
        <v>0.11443235648554576</v>
      </c>
      <c r="I4316" s="578">
        <v>5.136381741613142E-2</v>
      </c>
      <c r="J4316" s="578">
        <v>1.3767503172857624E-2</v>
      </c>
      <c r="K4316" s="578">
        <v>1.6121771476834175</v>
      </c>
      <c r="L4316" s="578">
        <v>1633.952526092525</v>
      </c>
      <c r="M4316" s="578">
        <v>0.11543613108248424</v>
      </c>
      <c r="N4316" s="578">
        <v>5.3512396756559603E-2</v>
      </c>
      <c r="O4316" s="578">
        <v>1.409420627169305E-2</v>
      </c>
      <c r="P4316" s="578">
        <v>1.58863966857961</v>
      </c>
      <c r="Q4316" s="578">
        <v>1596.053118387855</v>
      </c>
      <c r="R4316" s="578">
        <v>0.11443235447283426</v>
      </c>
      <c r="S4316" s="578">
        <v>5.1363819511607248E-2</v>
      </c>
      <c r="T4316" s="578">
        <v>1.3767503172857624E-2</v>
      </c>
      <c r="U4316" s="578">
        <v>1.6121770440583174</v>
      </c>
      <c r="V4316" s="578">
        <v>1633.952526092525</v>
      </c>
      <c r="W4316" s="578">
        <v>0.115436129575755</v>
      </c>
      <c r="X4316" s="578">
        <v>5.3512399899773251E-2</v>
      </c>
      <c r="Y4316" s="578">
        <v>1.409420627169305E-2</v>
      </c>
    </row>
    <row r="4317" spans="1:25" x14ac:dyDescent="0.3">
      <c r="A4317" s="61" t="s">
        <v>6484</v>
      </c>
      <c r="B4317" s="61" t="s">
        <v>2196</v>
      </c>
      <c r="C4317" s="61" t="s">
        <v>39</v>
      </c>
      <c r="D4317" s="36">
        <v>11</v>
      </c>
      <c r="E4317" s="36">
        <v>2030</v>
      </c>
      <c r="F4317" s="578">
        <v>1.5060127675369526</v>
      </c>
      <c r="G4317" s="578">
        <v>1512.3915723164848</v>
      </c>
      <c r="H4317" s="578">
        <v>0.10671319423151174</v>
      </c>
      <c r="I4317" s="578">
        <v>4.4787201739381943E-2</v>
      </c>
      <c r="J4317" s="578">
        <v>1.3046504376688925E-2</v>
      </c>
      <c r="K4317" s="578">
        <v>1.5366508267185626</v>
      </c>
      <c r="L4317" s="578">
        <v>1562.5393524169899</v>
      </c>
      <c r="M4317" s="578">
        <v>0.108085221319318</v>
      </c>
      <c r="N4317" s="578">
        <v>4.7680303803645005E-2</v>
      </c>
      <c r="O4317" s="578">
        <v>1.3478761286629948E-2</v>
      </c>
      <c r="P4317" s="578">
        <v>1.5060126110280725</v>
      </c>
      <c r="Q4317" s="578">
        <v>1512.3915723164848</v>
      </c>
      <c r="R4317" s="578">
        <v>0.10671319528561625</v>
      </c>
      <c r="S4317" s="578">
        <v>4.478720173938195E-2</v>
      </c>
      <c r="T4317" s="578">
        <v>1.3046504376688925E-2</v>
      </c>
      <c r="U4317" s="578">
        <v>1.5366507746264926</v>
      </c>
      <c r="V4317" s="578">
        <v>1562.5393524169899</v>
      </c>
      <c r="W4317" s="578">
        <v>0.10808522029007325</v>
      </c>
      <c r="X4317" s="578">
        <v>4.7680305899120805E-2</v>
      </c>
      <c r="Y4317" s="578">
        <v>1.3478761286629948E-2</v>
      </c>
    </row>
    <row r="4318" spans="1:25" x14ac:dyDescent="0.3">
      <c r="A4318" s="61" t="s">
        <v>6485</v>
      </c>
      <c r="B4318" s="61" t="s">
        <v>2196</v>
      </c>
      <c r="C4318" s="61" t="s">
        <v>39</v>
      </c>
      <c r="D4318" s="36">
        <v>12</v>
      </c>
      <c r="E4318" s="36">
        <v>2030</v>
      </c>
      <c r="F4318" s="578">
        <v>1.43256794397257</v>
      </c>
      <c r="G4318" s="578">
        <v>1429.0272979736301</v>
      </c>
      <c r="H4318" s="578">
        <v>9.9849125823614535E-2</v>
      </c>
      <c r="I4318" s="578">
        <v>3.7608500570058802E-2</v>
      </c>
      <c r="J4318" s="578">
        <v>1.2327737271940899E-2</v>
      </c>
      <c r="K4318" s="578">
        <v>1.4684449816286325</v>
      </c>
      <c r="L4318" s="578">
        <v>1488.4425888061473</v>
      </c>
      <c r="M4318" s="578">
        <v>0.101512319358031</v>
      </c>
      <c r="N4318" s="578">
        <v>4.1159108019201023E-2</v>
      </c>
      <c r="O4318" s="578">
        <v>1.28399314708076E-2</v>
      </c>
      <c r="P4318" s="578">
        <v>1.4325677874689924</v>
      </c>
      <c r="Q4318" s="578">
        <v>1429.0272979736301</v>
      </c>
      <c r="R4318" s="578">
        <v>9.9849125320360874E-2</v>
      </c>
      <c r="S4318" s="578">
        <v>3.7608500570058802E-2</v>
      </c>
      <c r="T4318" s="578">
        <v>1.2327737271940899E-2</v>
      </c>
      <c r="U4318" s="578">
        <v>1.4684449294797226</v>
      </c>
      <c r="V4318" s="578">
        <v>1488.4425888061473</v>
      </c>
      <c r="W4318" s="578">
        <v>0.10151231836274124</v>
      </c>
      <c r="X4318" s="578">
        <v>4.1159114708231401E-2</v>
      </c>
      <c r="Y4318" s="578">
        <v>1.28399314708076E-2</v>
      </c>
    </row>
    <row r="4319" spans="1:25" x14ac:dyDescent="0.3">
      <c r="A4319" s="61" t="s">
        <v>6486</v>
      </c>
      <c r="B4319" s="61" t="s">
        <v>2196</v>
      </c>
      <c r="C4319" s="61" t="s">
        <v>39</v>
      </c>
      <c r="D4319" s="36">
        <v>13</v>
      </c>
      <c r="E4319" s="36">
        <v>2030</v>
      </c>
      <c r="F4319" s="578">
        <v>1.442866932551925</v>
      </c>
      <c r="G4319" s="578">
        <v>1457.7787768046001</v>
      </c>
      <c r="H4319" s="578">
        <v>9.6535897218321481E-2</v>
      </c>
      <c r="I4319" s="578">
        <v>3.4481180778432874E-2</v>
      </c>
      <c r="J4319" s="578">
        <v>1.2574474152643175E-2</v>
      </c>
      <c r="K4319" s="578">
        <v>1.4760491572724224</v>
      </c>
      <c r="L4319" s="578">
        <v>1514.9539400736448</v>
      </c>
      <c r="M4319" s="578">
        <v>9.8213481272978131E-2</v>
      </c>
      <c r="N4319" s="578">
        <v>3.8171862577049326E-2</v>
      </c>
      <c r="O4319" s="578">
        <v>1.3067439635051374E-2</v>
      </c>
      <c r="P4319" s="578">
        <v>1.4428669847155375</v>
      </c>
      <c r="Q4319" s="578">
        <v>1457.7787768046001</v>
      </c>
      <c r="R4319" s="578">
        <v>9.6535896219696299E-2</v>
      </c>
      <c r="S4319" s="578">
        <v>3.448118067171882E-2</v>
      </c>
      <c r="T4319" s="578">
        <v>1.2574474152643175E-2</v>
      </c>
      <c r="U4319" s="578">
        <v>1.4760491051229077</v>
      </c>
      <c r="V4319" s="578">
        <v>1514.9538879394477</v>
      </c>
      <c r="W4319" s="578">
        <v>9.8213481314208623E-2</v>
      </c>
      <c r="X4319" s="578">
        <v>3.8171863712098728E-2</v>
      </c>
      <c r="Y4319" s="578">
        <v>1.3067439635051374E-2</v>
      </c>
    </row>
    <row r="4320" spans="1:25" x14ac:dyDescent="0.3">
      <c r="A4320" s="61" t="s">
        <v>6487</v>
      </c>
      <c r="B4320" s="61" t="s">
        <v>2196</v>
      </c>
      <c r="C4320" s="61" t="s">
        <v>39</v>
      </c>
      <c r="D4320" s="36">
        <v>14</v>
      </c>
      <c r="E4320" s="36">
        <v>2030</v>
      </c>
      <c r="F4320" s="578">
        <v>1.5106621235950051</v>
      </c>
      <c r="G4320" s="578">
        <v>1547.2977943420351</v>
      </c>
      <c r="H4320" s="578">
        <v>9.5554659634217332E-2</v>
      </c>
      <c r="I4320" s="578">
        <v>3.5338134213816333E-2</v>
      </c>
      <c r="J4320" s="578">
        <v>1.334728069195985E-2</v>
      </c>
      <c r="K4320" s="578">
        <v>1.5358750974799724</v>
      </c>
      <c r="L4320" s="578">
        <v>1595.9646898905398</v>
      </c>
      <c r="M4320" s="578">
        <v>9.7029947028204305E-2</v>
      </c>
      <c r="N4320" s="578">
        <v>3.8783470168709699E-2</v>
      </c>
      <c r="O4320" s="578">
        <v>1.3766797938539301E-2</v>
      </c>
      <c r="P4320" s="578">
        <v>1.51066217571345</v>
      </c>
      <c r="Q4320" s="578">
        <v>1547.2977943420351</v>
      </c>
      <c r="R4320" s="578">
        <v>9.5554659105194617E-2</v>
      </c>
      <c r="S4320" s="578">
        <v>3.5338134689178902E-2</v>
      </c>
      <c r="T4320" s="578">
        <v>1.3347281210978151E-2</v>
      </c>
      <c r="U4320" s="578">
        <v>1.5358750974636024</v>
      </c>
      <c r="V4320" s="578">
        <v>1595.9646898905398</v>
      </c>
      <c r="W4320" s="578">
        <v>9.7029947599063804E-2</v>
      </c>
      <c r="X4320" s="578">
        <v>3.8783470168709699E-2</v>
      </c>
      <c r="Y4320" s="578">
        <v>1.3766797938539301E-2</v>
      </c>
    </row>
    <row r="4321" spans="1:25" x14ac:dyDescent="0.3">
      <c r="A4321" s="61" t="s">
        <v>6488</v>
      </c>
      <c r="B4321" s="61" t="s">
        <v>2196</v>
      </c>
      <c r="C4321" s="61" t="s">
        <v>39</v>
      </c>
      <c r="D4321" s="36">
        <v>15</v>
      </c>
      <c r="E4321" s="36">
        <v>2030</v>
      </c>
      <c r="F4321" s="578">
        <v>1.5687747572483175</v>
      </c>
      <c r="G4321" s="578">
        <v>1624.0178108215275</v>
      </c>
      <c r="H4321" s="578">
        <v>9.4713419382969705E-2</v>
      </c>
      <c r="I4321" s="578">
        <v>3.6072671335811372E-2</v>
      </c>
      <c r="J4321" s="578">
        <v>1.4009574903563251E-2</v>
      </c>
      <c r="K4321" s="578">
        <v>1.5875395512333175</v>
      </c>
      <c r="L4321" s="578">
        <v>1665.4386215209925</v>
      </c>
      <c r="M4321" s="578">
        <v>9.6026770301856801E-2</v>
      </c>
      <c r="N4321" s="578">
        <v>3.9141670829849255E-2</v>
      </c>
      <c r="O4321" s="578">
        <v>1.4366534237827449E-2</v>
      </c>
      <c r="P4321" s="578">
        <v>1.568774705010425</v>
      </c>
      <c r="Q4321" s="578">
        <v>1624.0178108215275</v>
      </c>
      <c r="R4321" s="578">
        <v>9.4713419901684845E-2</v>
      </c>
      <c r="S4321" s="578">
        <v>3.6072671602596501E-2</v>
      </c>
      <c r="T4321" s="578">
        <v>1.4009574903563251E-2</v>
      </c>
      <c r="U4321" s="578">
        <v>1.58753949910002</v>
      </c>
      <c r="V4321" s="578">
        <v>1665.4386215209925</v>
      </c>
      <c r="W4321" s="578">
        <v>9.6026771354748491E-2</v>
      </c>
      <c r="X4321" s="578">
        <v>3.9141671149991397E-2</v>
      </c>
      <c r="Y4321" s="578">
        <v>1.4366534237827449E-2</v>
      </c>
    </row>
    <row r="4322" spans="1:25" x14ac:dyDescent="0.3">
      <c r="A4322" s="580" t="s">
        <v>6489</v>
      </c>
      <c r="B4322" s="580" t="s">
        <v>2196</v>
      </c>
      <c r="C4322" s="580" t="s">
        <v>39</v>
      </c>
      <c r="D4322" s="581">
        <v>16</v>
      </c>
      <c r="E4322" s="581">
        <v>2030</v>
      </c>
      <c r="F4322" s="582">
        <v>1.6471103050318201</v>
      </c>
      <c r="G4322" s="582">
        <v>1729.7084528605099</v>
      </c>
      <c r="H4322" s="582">
        <v>9.5527703550942478E-2</v>
      </c>
      <c r="I4322" s="582">
        <v>3.7626702309353249E-2</v>
      </c>
      <c r="J4322" s="582">
        <v>1.49216790159698E-2</v>
      </c>
      <c r="K4322" s="582">
        <v>1.6573851122370726</v>
      </c>
      <c r="L4322" s="582">
        <v>1761.2555414835601</v>
      </c>
      <c r="M4322" s="582">
        <v>9.6577426670592076E-2</v>
      </c>
      <c r="N4322" s="582">
        <v>4.0380087894542727E-2</v>
      </c>
      <c r="O4322" s="582">
        <v>1.5193497703876298E-2</v>
      </c>
      <c r="P4322" s="582">
        <v>1.64711035723818</v>
      </c>
      <c r="Q4322" s="582">
        <v>1729.7084528605099</v>
      </c>
      <c r="R4322" s="582">
        <v>9.5527704043888634E-2</v>
      </c>
      <c r="S4322" s="582">
        <v>3.7626705355554173E-2</v>
      </c>
      <c r="T4322" s="582">
        <v>1.49216790159698E-2</v>
      </c>
      <c r="U4322" s="582">
        <v>1.6573850601404601</v>
      </c>
      <c r="V4322" s="582">
        <v>1761.255489349365</v>
      </c>
      <c r="W4322" s="582">
        <v>9.6577430923389274E-2</v>
      </c>
      <c r="X4322" s="582">
        <v>4.0380087613205676E-2</v>
      </c>
      <c r="Y4322" s="582">
        <v>1.5193497703876298E-2</v>
      </c>
    </row>
    <row r="4323" spans="1:25" x14ac:dyDescent="0.3">
      <c r="A4323" s="61" t="s">
        <v>6490</v>
      </c>
      <c r="B4323" s="61" t="s">
        <v>2195</v>
      </c>
      <c r="C4323" s="61" t="s">
        <v>39</v>
      </c>
      <c r="D4323" s="36">
        <v>1</v>
      </c>
      <c r="E4323" s="36">
        <v>2012</v>
      </c>
      <c r="F4323" s="578">
        <v>59.553088406430646</v>
      </c>
      <c r="G4323" s="578">
        <v>8467.1859079996684</v>
      </c>
      <c r="H4323" s="578">
        <v>6.4763131195213601</v>
      </c>
      <c r="I4323" s="578">
        <v>3.8445799350738499</v>
      </c>
      <c r="J4323" s="578">
        <v>7.2312917172287883E-2</v>
      </c>
      <c r="K4323" s="578">
        <v>59.913413743236205</v>
      </c>
      <c r="L4323" s="578">
        <v>8516.9942881266252</v>
      </c>
      <c r="M4323" s="578">
        <v>6.4918897526804322</v>
      </c>
      <c r="N4323" s="578">
        <v>3.8671100139617902</v>
      </c>
      <c r="O4323" s="578">
        <v>7.2738318859289025E-2</v>
      </c>
      <c r="P4323" s="578">
        <v>59.553089996935604</v>
      </c>
      <c r="Q4323" s="578">
        <v>8467.185958862301</v>
      </c>
      <c r="R4323" s="578">
        <v>6.4763131195213592</v>
      </c>
      <c r="S4323" s="578">
        <v>3.8445800915360397</v>
      </c>
      <c r="T4323" s="578">
        <v>7.2312917172287883E-2</v>
      </c>
      <c r="U4323" s="578">
        <v>59.913412628520703</v>
      </c>
      <c r="V4323" s="578">
        <v>8516.9943389892542</v>
      </c>
      <c r="W4323" s="578">
        <v>6.4918889703694678</v>
      </c>
      <c r="X4323" s="578">
        <v>3.8671100139617902</v>
      </c>
      <c r="Y4323" s="578">
        <v>7.2738318859289025E-2</v>
      </c>
    </row>
    <row r="4324" spans="1:25" x14ac:dyDescent="0.3">
      <c r="A4324" s="61" t="s">
        <v>6491</v>
      </c>
      <c r="B4324" s="61" t="s">
        <v>2195</v>
      </c>
      <c r="C4324" s="61" t="s">
        <v>39</v>
      </c>
      <c r="D4324" s="36">
        <v>2</v>
      </c>
      <c r="E4324" s="36">
        <v>2012</v>
      </c>
      <c r="F4324" s="578">
        <v>31.336570154807553</v>
      </c>
      <c r="G4324" s="578">
        <v>4696.0395406087227</v>
      </c>
      <c r="H4324" s="578">
        <v>3.5864434915905123</v>
      </c>
      <c r="I4324" s="578">
        <v>2.0596894761547397</v>
      </c>
      <c r="J4324" s="578">
        <v>4.0106010623276199E-2</v>
      </c>
      <c r="K4324" s="578">
        <v>31.921871127551</v>
      </c>
      <c r="L4324" s="578">
        <v>4771.8967946370394</v>
      </c>
      <c r="M4324" s="578">
        <v>3.6142533378054629</v>
      </c>
      <c r="N4324" s="578">
        <v>2.0872754106918925</v>
      </c>
      <c r="O4324" s="578">
        <v>4.075390358533082E-2</v>
      </c>
      <c r="P4324" s="578">
        <v>31.336568099475649</v>
      </c>
      <c r="Q4324" s="578">
        <v>4696.0394388834602</v>
      </c>
      <c r="R4324" s="578">
        <v>3.5864435437445774</v>
      </c>
      <c r="S4324" s="578">
        <v>2.0596894339347847</v>
      </c>
      <c r="T4324" s="578">
        <v>4.0106010623276199E-2</v>
      </c>
      <c r="U4324" s="578">
        <v>31.921874265147629</v>
      </c>
      <c r="V4324" s="578">
        <v>4771.8967946370394</v>
      </c>
      <c r="W4324" s="578">
        <v>3.6142533378054629</v>
      </c>
      <c r="X4324" s="578">
        <v>2.0872753014167102</v>
      </c>
      <c r="Y4324" s="578">
        <v>4.075390358533082E-2</v>
      </c>
    </row>
    <row r="4325" spans="1:25" x14ac:dyDescent="0.3">
      <c r="A4325" s="61" t="s">
        <v>6492</v>
      </c>
      <c r="B4325" s="61" t="s">
        <v>2195</v>
      </c>
      <c r="C4325" s="61" t="s">
        <v>39</v>
      </c>
      <c r="D4325" s="36">
        <v>3</v>
      </c>
      <c r="E4325" s="36">
        <v>2012</v>
      </c>
      <c r="F4325" s="578">
        <v>18.827948969182451</v>
      </c>
      <c r="G4325" s="578">
        <v>2955.8988749186146</v>
      </c>
      <c r="H4325" s="578">
        <v>1.9305335828103076</v>
      </c>
      <c r="I4325" s="578">
        <v>1.2191728850205652</v>
      </c>
      <c r="J4325" s="578">
        <v>2.5244664905282301E-2</v>
      </c>
      <c r="K4325" s="578">
        <v>18.743409934841672</v>
      </c>
      <c r="L4325" s="578">
        <v>2927.9265492757099</v>
      </c>
      <c r="M4325" s="578">
        <v>1.9312630999290026</v>
      </c>
      <c r="N4325" s="578">
        <v>1.2116858990242025</v>
      </c>
      <c r="O4325" s="578">
        <v>2.5005717451373678E-2</v>
      </c>
      <c r="P4325" s="578">
        <v>18.827947934458848</v>
      </c>
      <c r="Q4325" s="578">
        <v>2955.89892705281</v>
      </c>
      <c r="R4325" s="578">
        <v>1.9305335802879751</v>
      </c>
      <c r="S4325" s="578">
        <v>1.2191728861071152</v>
      </c>
      <c r="T4325" s="578">
        <v>2.5244665419449974E-2</v>
      </c>
      <c r="U4325" s="578">
        <v>18.743409904515474</v>
      </c>
      <c r="V4325" s="578">
        <v>2927.9265492757099</v>
      </c>
      <c r="W4325" s="578">
        <v>1.9312630958932726</v>
      </c>
      <c r="X4325" s="578">
        <v>1.2116858409717626</v>
      </c>
      <c r="Y4325" s="578">
        <v>2.5005717451373678E-2</v>
      </c>
    </row>
    <row r="4326" spans="1:25" x14ac:dyDescent="0.3">
      <c r="A4326" s="61" t="s">
        <v>6493</v>
      </c>
      <c r="B4326" s="61" t="s">
        <v>2195</v>
      </c>
      <c r="C4326" s="61" t="s">
        <v>39</v>
      </c>
      <c r="D4326" s="36">
        <v>4</v>
      </c>
      <c r="E4326" s="36">
        <v>2012</v>
      </c>
      <c r="F4326" s="578">
        <v>16.118054460413951</v>
      </c>
      <c r="G4326" s="578">
        <v>2642.964101155595</v>
      </c>
      <c r="H4326" s="578">
        <v>1.34521003734941</v>
      </c>
      <c r="I4326" s="578">
        <v>1.0437148322040801</v>
      </c>
      <c r="J4326" s="578">
        <v>2.2572172650446448E-2</v>
      </c>
      <c r="K4326" s="578">
        <v>15.851219677361401</v>
      </c>
      <c r="L4326" s="578">
        <v>2586.9049046834248</v>
      </c>
      <c r="M4326" s="578">
        <v>1.3449062417106024</v>
      </c>
      <c r="N4326" s="578">
        <v>1.02536226358885</v>
      </c>
      <c r="O4326" s="578">
        <v>2.2093367801668724E-2</v>
      </c>
      <c r="P4326" s="578">
        <v>16.118052914612477</v>
      </c>
      <c r="Q4326" s="578">
        <v>2642.964101155595</v>
      </c>
      <c r="R4326" s="578">
        <v>1.34521003734941</v>
      </c>
      <c r="S4326" s="578">
        <v>1.0437147899841226</v>
      </c>
      <c r="T4326" s="578">
        <v>2.2572172650446448E-2</v>
      </c>
      <c r="U4326" s="578">
        <v>15.851217601651975</v>
      </c>
      <c r="V4326" s="578">
        <v>2586.9049046834248</v>
      </c>
      <c r="W4326" s="578">
        <v>1.3449061870342076</v>
      </c>
      <c r="X4326" s="578">
        <v>1.0253622162466201</v>
      </c>
      <c r="Y4326" s="578">
        <v>2.2093368325537675E-2</v>
      </c>
    </row>
    <row r="4327" spans="1:25" x14ac:dyDescent="0.3">
      <c r="A4327" s="61" t="s">
        <v>6494</v>
      </c>
      <c r="B4327" s="61" t="s">
        <v>2195</v>
      </c>
      <c r="C4327" s="61" t="s">
        <v>39</v>
      </c>
      <c r="D4327" s="36">
        <v>5</v>
      </c>
      <c r="E4327" s="36">
        <v>2012</v>
      </c>
      <c r="F4327" s="578">
        <v>14.184592937536426</v>
      </c>
      <c r="G4327" s="578">
        <v>2326.7333361307701</v>
      </c>
      <c r="H4327" s="578">
        <v>1.0444285878911548</v>
      </c>
      <c r="I4327" s="578">
        <v>0.91032039994994762</v>
      </c>
      <c r="J4327" s="578">
        <v>1.9871444518988299E-2</v>
      </c>
      <c r="K4327" s="578">
        <v>13.947752049406175</v>
      </c>
      <c r="L4327" s="578">
        <v>2283.7333348592074</v>
      </c>
      <c r="M4327" s="578">
        <v>1.0454838520187499</v>
      </c>
      <c r="N4327" s="578">
        <v>0.89344473873885921</v>
      </c>
      <c r="O4327" s="578">
        <v>1.9504162269489176E-2</v>
      </c>
      <c r="P4327" s="578">
        <v>14.184593975126774</v>
      </c>
      <c r="Q4327" s="578">
        <v>2326.7333361307701</v>
      </c>
      <c r="R4327" s="578">
        <v>1.0444286474958027</v>
      </c>
      <c r="S4327" s="578">
        <v>0.91032037356247453</v>
      </c>
      <c r="T4327" s="578">
        <v>1.9871444518988299E-2</v>
      </c>
      <c r="U4327" s="578">
        <v>13.947752049920323</v>
      </c>
      <c r="V4327" s="578">
        <v>2283.7333348592074</v>
      </c>
      <c r="W4327" s="578">
        <v>1.0454838027750724</v>
      </c>
      <c r="X4327" s="578">
        <v>0.89344462806669334</v>
      </c>
      <c r="Y4327" s="578">
        <v>1.9504161745620228E-2</v>
      </c>
    </row>
    <row r="4328" spans="1:25" x14ac:dyDescent="0.3">
      <c r="A4328" s="61" t="s">
        <v>6495</v>
      </c>
      <c r="B4328" s="61" t="s">
        <v>2195</v>
      </c>
      <c r="C4328" s="61" t="s">
        <v>39</v>
      </c>
      <c r="D4328" s="36">
        <v>6</v>
      </c>
      <c r="E4328" s="36">
        <v>2012</v>
      </c>
      <c r="F4328" s="578">
        <v>13.034354769707175</v>
      </c>
      <c r="G4328" s="578">
        <v>2170.2016347249328</v>
      </c>
      <c r="H4328" s="578">
        <v>0.89024835644522626</v>
      </c>
      <c r="I4328" s="578">
        <v>0.8337213234044607</v>
      </c>
      <c r="J4328" s="578">
        <v>1.8534599667570175E-2</v>
      </c>
      <c r="K4328" s="578">
        <v>12.852566076985799</v>
      </c>
      <c r="L4328" s="578">
        <v>2139.7525698343902</v>
      </c>
      <c r="M4328" s="578">
        <v>0.88947438054795647</v>
      </c>
      <c r="N4328" s="578">
        <v>0.8193419078985843</v>
      </c>
      <c r="O4328" s="578">
        <v>1.8274574346529925E-2</v>
      </c>
      <c r="P4328" s="578">
        <v>13.034354766568825</v>
      </c>
      <c r="Q4328" s="578">
        <v>2170.2016347249328</v>
      </c>
      <c r="R4328" s="578">
        <v>0.89024830642544295</v>
      </c>
      <c r="S4328" s="578">
        <v>0.83372135343961351</v>
      </c>
      <c r="T4328" s="578">
        <v>1.8534599143701227E-2</v>
      </c>
      <c r="U4328" s="578">
        <v>12.852565556847026</v>
      </c>
      <c r="V4328" s="578">
        <v>2139.75267410278</v>
      </c>
      <c r="W4328" s="578">
        <v>0.88947435891410898</v>
      </c>
      <c r="X4328" s="578">
        <v>0.81934191783269195</v>
      </c>
      <c r="Y4328" s="578">
        <v>1.8274574346529925E-2</v>
      </c>
    </row>
    <row r="4329" spans="1:25" x14ac:dyDescent="0.3">
      <c r="A4329" s="61" t="s">
        <v>6496</v>
      </c>
      <c r="B4329" s="61" t="s">
        <v>2195</v>
      </c>
      <c r="C4329" s="61" t="s">
        <v>39</v>
      </c>
      <c r="D4329" s="36">
        <v>7</v>
      </c>
      <c r="E4329" s="36">
        <v>2012</v>
      </c>
      <c r="F4329" s="578">
        <v>12.691108986963275</v>
      </c>
      <c r="G4329" s="578">
        <v>2123.7873865763304</v>
      </c>
      <c r="H4329" s="578">
        <v>0.78380298104214752</v>
      </c>
      <c r="I4329" s="578">
        <v>0.77931823271016221</v>
      </c>
      <c r="J4329" s="578">
        <v>1.8138261802960125E-2</v>
      </c>
      <c r="K4329" s="578">
        <v>12.536354319803625</v>
      </c>
      <c r="L4329" s="578">
        <v>2101.1970621744749</v>
      </c>
      <c r="M4329" s="578">
        <v>0.78176381404045925</v>
      </c>
      <c r="N4329" s="578">
        <v>0.76890315860509828</v>
      </c>
      <c r="O4329" s="578">
        <v>1.7945318657439126E-2</v>
      </c>
      <c r="P4329" s="578">
        <v>12.691109506781926</v>
      </c>
      <c r="Q4329" s="578">
        <v>2123.7873865763304</v>
      </c>
      <c r="R4329" s="578">
        <v>0.78380305436439779</v>
      </c>
      <c r="S4329" s="578">
        <v>0.77931826437512974</v>
      </c>
      <c r="T4329" s="578">
        <v>1.8138261802960125E-2</v>
      </c>
      <c r="U4329" s="578">
        <v>12.53635327820175</v>
      </c>
      <c r="V4329" s="578">
        <v>2101.1970621744749</v>
      </c>
      <c r="W4329" s="578">
        <v>0.78176379871244173</v>
      </c>
      <c r="X4329" s="578">
        <v>0.76890312880277578</v>
      </c>
      <c r="Y4329" s="578">
        <v>1.7945318133570178E-2</v>
      </c>
    </row>
    <row r="4330" spans="1:25" x14ac:dyDescent="0.3">
      <c r="A4330" s="61" t="s">
        <v>6497</v>
      </c>
      <c r="B4330" s="61" t="s">
        <v>2195</v>
      </c>
      <c r="C4330" s="61" t="s">
        <v>39</v>
      </c>
      <c r="D4330" s="36">
        <v>8</v>
      </c>
      <c r="E4330" s="36">
        <v>2012</v>
      </c>
      <c r="F4330" s="578">
        <v>10.99345962138125</v>
      </c>
      <c r="G4330" s="578">
        <v>1790.1132074991826</v>
      </c>
      <c r="H4330" s="578">
        <v>0.71040382523400081</v>
      </c>
      <c r="I4330" s="578">
        <v>0.60985799366608195</v>
      </c>
      <c r="J4330" s="578">
        <v>1.5288474115853476E-2</v>
      </c>
      <c r="K4330" s="578">
        <v>11.00393005708851</v>
      </c>
      <c r="L4330" s="578">
        <v>1802.1926918029776</v>
      </c>
      <c r="M4330" s="578">
        <v>0.70732508221408297</v>
      </c>
      <c r="N4330" s="578">
        <v>0.61589997013409858</v>
      </c>
      <c r="O4330" s="578">
        <v>1.5391650163413276E-2</v>
      </c>
      <c r="P4330" s="578">
        <v>10.993460903210952</v>
      </c>
      <c r="Q4330" s="578">
        <v>1790.1132074991826</v>
      </c>
      <c r="R4330" s="578">
        <v>0.71040387800894644</v>
      </c>
      <c r="S4330" s="578">
        <v>0.60985799366608195</v>
      </c>
      <c r="T4330" s="578">
        <v>1.5288474639722424E-2</v>
      </c>
      <c r="U4330" s="578">
        <v>11.003929956234028</v>
      </c>
      <c r="V4330" s="578">
        <v>1802.1926918029776</v>
      </c>
      <c r="W4330" s="578">
        <v>0.70732507746045725</v>
      </c>
      <c r="X4330" s="578">
        <v>0.61589996516704504</v>
      </c>
      <c r="Y4330" s="578">
        <v>1.5391650163413276E-2</v>
      </c>
    </row>
    <row r="4331" spans="1:25" x14ac:dyDescent="0.3">
      <c r="A4331" s="61" t="s">
        <v>6498</v>
      </c>
      <c r="B4331" s="61" t="s">
        <v>2195</v>
      </c>
      <c r="C4331" s="61" t="s">
        <v>39</v>
      </c>
      <c r="D4331" s="36">
        <v>9</v>
      </c>
      <c r="E4331" s="36">
        <v>2012</v>
      </c>
      <c r="F4331" s="578">
        <v>10.681761016768444</v>
      </c>
      <c r="G4331" s="578">
        <v>1743.5098915100075</v>
      </c>
      <c r="H4331" s="578">
        <v>0.65966353798285104</v>
      </c>
      <c r="I4331" s="578">
        <v>0.56202301212275996</v>
      </c>
      <c r="J4331" s="578">
        <v>1.4890486587925449E-2</v>
      </c>
      <c r="K4331" s="578">
        <v>10.757916762144282</v>
      </c>
      <c r="L4331" s="578">
        <v>1770.5429128011024</v>
      </c>
      <c r="M4331" s="578">
        <v>0.65576977934688274</v>
      </c>
      <c r="N4331" s="578">
        <v>0.57830389038038721</v>
      </c>
      <c r="O4331" s="578">
        <v>1.5121387531204724E-2</v>
      </c>
      <c r="P4331" s="578">
        <v>10.681760803340332</v>
      </c>
      <c r="Q4331" s="578">
        <v>1743.5098915100075</v>
      </c>
      <c r="R4331" s="578">
        <v>0.65966353320982263</v>
      </c>
      <c r="S4331" s="578">
        <v>0.56202301809874644</v>
      </c>
      <c r="T4331" s="578">
        <v>1.4890486587925449E-2</v>
      </c>
      <c r="U4331" s="578">
        <v>10.75791717379853</v>
      </c>
      <c r="V4331" s="578">
        <v>1770.5429128011024</v>
      </c>
      <c r="W4331" s="578">
        <v>0.6557697682680248</v>
      </c>
      <c r="X4331" s="578">
        <v>0.57830387920451598</v>
      </c>
      <c r="Y4331" s="578">
        <v>1.5121387531204724E-2</v>
      </c>
    </row>
    <row r="4332" spans="1:25" x14ac:dyDescent="0.3">
      <c r="A4332" s="61" t="s">
        <v>6499</v>
      </c>
      <c r="B4332" s="61" t="s">
        <v>2195</v>
      </c>
      <c r="C4332" s="61" t="s">
        <v>39</v>
      </c>
      <c r="D4332" s="36">
        <v>10</v>
      </c>
      <c r="E4332" s="36">
        <v>2012</v>
      </c>
      <c r="F4332" s="578">
        <v>10.439313025189501</v>
      </c>
      <c r="G4332" s="578">
        <v>1707.2534154256127</v>
      </c>
      <c r="H4332" s="578">
        <v>0.62019888874298523</v>
      </c>
      <c r="I4332" s="578">
        <v>0.52481795009225596</v>
      </c>
      <c r="J4332" s="578">
        <v>1.4580890419892901E-2</v>
      </c>
      <c r="K4332" s="578">
        <v>10.572558244801828</v>
      </c>
      <c r="L4332" s="578">
        <v>1746.3820966084777</v>
      </c>
      <c r="M4332" s="578">
        <v>0.61653002126452772</v>
      </c>
      <c r="N4332" s="578">
        <v>0.54846340476069522</v>
      </c>
      <c r="O4332" s="578">
        <v>1.4915018808096599E-2</v>
      </c>
      <c r="P4332" s="578">
        <v>10.43931287194329</v>
      </c>
      <c r="Q4332" s="578">
        <v>1707.2534154256127</v>
      </c>
      <c r="R4332" s="578">
        <v>0.62019888874298501</v>
      </c>
      <c r="S4332" s="578">
        <v>0.52481794628935552</v>
      </c>
      <c r="T4332" s="578">
        <v>1.4580890419892901E-2</v>
      </c>
      <c r="U4332" s="578">
        <v>10.572557614674782</v>
      </c>
      <c r="V4332" s="578">
        <v>1746.3820966084777</v>
      </c>
      <c r="W4332" s="578">
        <v>0.61653002126452772</v>
      </c>
      <c r="X4332" s="578">
        <v>0.54846338838494046</v>
      </c>
      <c r="Y4332" s="578">
        <v>1.4915018808096599E-2</v>
      </c>
    </row>
    <row r="4333" spans="1:25" x14ac:dyDescent="0.3">
      <c r="A4333" s="61" t="s">
        <v>6500</v>
      </c>
      <c r="B4333" s="61" t="s">
        <v>2195</v>
      </c>
      <c r="C4333" s="61" t="s">
        <v>39</v>
      </c>
      <c r="D4333" s="36">
        <v>11</v>
      </c>
      <c r="E4333" s="36">
        <v>2012</v>
      </c>
      <c r="F4333" s="578">
        <v>10.09446686344741</v>
      </c>
      <c r="G4333" s="578">
        <v>1633.404170989985</v>
      </c>
      <c r="H4333" s="578">
        <v>0.58871871087467242</v>
      </c>
      <c r="I4333" s="578">
        <v>0.46305913346198646</v>
      </c>
      <c r="J4333" s="578">
        <v>1.3950158318038974E-2</v>
      </c>
      <c r="K4333" s="578">
        <v>10.288281472656893</v>
      </c>
      <c r="L4333" s="578">
        <v>1685.8435732523551</v>
      </c>
      <c r="M4333" s="578">
        <v>0.5854215094586831</v>
      </c>
      <c r="N4333" s="578">
        <v>0.49499850021675201</v>
      </c>
      <c r="O4333" s="578">
        <v>1.439802290406075E-2</v>
      </c>
      <c r="P4333" s="578">
        <v>10.094467231380467</v>
      </c>
      <c r="Q4333" s="578">
        <v>1633.404170989985</v>
      </c>
      <c r="R4333" s="578">
        <v>0.58871872831756833</v>
      </c>
      <c r="S4333" s="578">
        <v>0.46305913237544355</v>
      </c>
      <c r="T4333" s="578">
        <v>1.3950158318038974E-2</v>
      </c>
      <c r="U4333" s="578">
        <v>10.288280971168781</v>
      </c>
      <c r="V4333" s="578">
        <v>1685.8435732523551</v>
      </c>
      <c r="W4333" s="578">
        <v>0.5854215094586831</v>
      </c>
      <c r="X4333" s="578">
        <v>0.49499849866454776</v>
      </c>
      <c r="Y4333" s="578">
        <v>1.439802342307905E-2</v>
      </c>
    </row>
    <row r="4334" spans="1:25" x14ac:dyDescent="0.3">
      <c r="A4334" s="61" t="s">
        <v>6501</v>
      </c>
      <c r="B4334" s="61" t="s">
        <v>2195</v>
      </c>
      <c r="C4334" s="61" t="s">
        <v>39</v>
      </c>
      <c r="D4334" s="36">
        <v>12</v>
      </c>
      <c r="E4334" s="36">
        <v>2012</v>
      </c>
      <c r="F4334" s="578">
        <v>9.797178048912091</v>
      </c>
      <c r="G4334" s="578">
        <v>1557.417486826575</v>
      </c>
      <c r="H4334" s="578">
        <v>0.56203115459841957</v>
      </c>
      <c r="I4334" s="578">
        <v>0.39518495416268651</v>
      </c>
      <c r="J4334" s="578">
        <v>1.3301188611270201E-2</v>
      </c>
      <c r="K4334" s="578">
        <v>10.020386133798921</v>
      </c>
      <c r="L4334" s="578">
        <v>1618.0453325907324</v>
      </c>
      <c r="M4334" s="578">
        <v>0.55862274812534418</v>
      </c>
      <c r="N4334" s="578">
        <v>0.43380444702537074</v>
      </c>
      <c r="O4334" s="578">
        <v>1.3818964769598052E-2</v>
      </c>
      <c r="P4334" s="578">
        <v>9.7971786206301807</v>
      </c>
      <c r="Q4334" s="578">
        <v>1557.417486826575</v>
      </c>
      <c r="R4334" s="578">
        <v>0.56203122320584908</v>
      </c>
      <c r="S4334" s="578">
        <v>0.39518493072440175</v>
      </c>
      <c r="T4334" s="578">
        <v>1.3301188087401251E-2</v>
      </c>
      <c r="U4334" s="578">
        <v>10.020385030363549</v>
      </c>
      <c r="V4334" s="578">
        <v>1618.0453325907324</v>
      </c>
      <c r="W4334" s="578">
        <v>0.55862274812534418</v>
      </c>
      <c r="X4334" s="578">
        <v>0.43380442250054274</v>
      </c>
      <c r="Y4334" s="578">
        <v>1.3818964769598052E-2</v>
      </c>
    </row>
    <row r="4335" spans="1:25" x14ac:dyDescent="0.3">
      <c r="A4335" s="61" t="s">
        <v>6502</v>
      </c>
      <c r="B4335" s="61" t="s">
        <v>2195</v>
      </c>
      <c r="C4335" s="61" t="s">
        <v>39</v>
      </c>
      <c r="D4335" s="36">
        <v>13</v>
      </c>
      <c r="E4335" s="36">
        <v>2012</v>
      </c>
      <c r="F4335" s="578">
        <v>10.033952911149136</v>
      </c>
      <c r="G4335" s="578">
        <v>1577.1388308207152</v>
      </c>
      <c r="H4335" s="578">
        <v>0.53492409848452804</v>
      </c>
      <c r="I4335" s="578">
        <v>0.36161958641605396</v>
      </c>
      <c r="J4335" s="578">
        <v>1.3469638390233674E-2</v>
      </c>
      <c r="K4335" s="578">
        <v>10.23821020961617</v>
      </c>
      <c r="L4335" s="578">
        <v>1636.3834546407024</v>
      </c>
      <c r="M4335" s="578">
        <v>0.53217043549132792</v>
      </c>
      <c r="N4335" s="578">
        <v>0.40220186719670825</v>
      </c>
      <c r="O4335" s="578">
        <v>1.3975599339270599E-2</v>
      </c>
      <c r="P4335" s="578">
        <v>10.03395209682879</v>
      </c>
      <c r="Q4335" s="578">
        <v>1577.1388308207152</v>
      </c>
      <c r="R4335" s="578">
        <v>0.53492410360680243</v>
      </c>
      <c r="S4335" s="578">
        <v>0.36161958589218501</v>
      </c>
      <c r="T4335" s="578">
        <v>1.3469637866364726E-2</v>
      </c>
      <c r="U4335" s="578">
        <v>10.238209732289128</v>
      </c>
      <c r="V4335" s="578">
        <v>1636.3834546407024</v>
      </c>
      <c r="W4335" s="578">
        <v>0.53217044076882258</v>
      </c>
      <c r="X4335" s="578">
        <v>0.40220185671932956</v>
      </c>
      <c r="Y4335" s="578">
        <v>1.3975599858288924E-2</v>
      </c>
    </row>
    <row r="4336" spans="1:25" x14ac:dyDescent="0.3">
      <c r="A4336" s="61" t="s">
        <v>6503</v>
      </c>
      <c r="B4336" s="61" t="s">
        <v>2195</v>
      </c>
      <c r="C4336" s="61" t="s">
        <v>39</v>
      </c>
      <c r="D4336" s="36">
        <v>14</v>
      </c>
      <c r="E4336" s="36">
        <v>2012</v>
      </c>
      <c r="F4336" s="578">
        <v>10.770784644671902</v>
      </c>
      <c r="G4336" s="578">
        <v>1700.946651458735</v>
      </c>
      <c r="H4336" s="578">
        <v>0.51132925755033853</v>
      </c>
      <c r="I4336" s="578">
        <v>0.36776815975705746</v>
      </c>
      <c r="J4336" s="578">
        <v>1.4527030269770501E-2</v>
      </c>
      <c r="K4336" s="578">
        <v>10.908647656120557</v>
      </c>
      <c r="L4336" s="578">
        <v>1748.8345019022574</v>
      </c>
      <c r="M4336" s="578">
        <v>0.50908397999592092</v>
      </c>
      <c r="N4336" s="578">
        <v>0.40619950923913423</v>
      </c>
      <c r="O4336" s="578">
        <v>1.49360206560231E-2</v>
      </c>
      <c r="P4336" s="578">
        <v>10.770784947768899</v>
      </c>
      <c r="Q4336" s="578">
        <v>1700.946651458735</v>
      </c>
      <c r="R4336" s="578">
        <v>0.51132925755033853</v>
      </c>
      <c r="S4336" s="578">
        <v>0.36776813864707902</v>
      </c>
      <c r="T4336" s="578">
        <v>1.4527030269770501E-2</v>
      </c>
      <c r="U4336" s="578">
        <v>10.908647397256562</v>
      </c>
      <c r="V4336" s="578">
        <v>1748.8345019022574</v>
      </c>
      <c r="W4336" s="578">
        <v>0.50908397999592092</v>
      </c>
      <c r="X4336" s="578">
        <v>0.40619950873466748</v>
      </c>
      <c r="Y4336" s="578">
        <v>1.49360206560231E-2</v>
      </c>
    </row>
    <row r="4337" spans="1:25" x14ac:dyDescent="0.3">
      <c r="A4337" s="61" t="s">
        <v>6504</v>
      </c>
      <c r="B4337" s="61" t="s">
        <v>2195</v>
      </c>
      <c r="C4337" s="61" t="s">
        <v>39</v>
      </c>
      <c r="D4337" s="36">
        <v>15</v>
      </c>
      <c r="E4337" s="36">
        <v>2012</v>
      </c>
      <c r="F4337" s="578">
        <v>11.402329692039775</v>
      </c>
      <c r="G4337" s="578">
        <v>1807.07738622029</v>
      </c>
      <c r="H4337" s="578">
        <v>0.49110453579729973</v>
      </c>
      <c r="I4337" s="578">
        <v>0.37303639731059457</v>
      </c>
      <c r="J4337" s="578">
        <v>1.5433426199403225E-2</v>
      </c>
      <c r="K4337" s="578">
        <v>11.486209803052224</v>
      </c>
      <c r="L4337" s="578">
        <v>1845.1480458577425</v>
      </c>
      <c r="M4337" s="578">
        <v>0.48971133667509947</v>
      </c>
      <c r="N4337" s="578">
        <v>0.40778088330989648</v>
      </c>
      <c r="O4337" s="578">
        <v>1.5758587387002351E-2</v>
      </c>
      <c r="P4337" s="578">
        <v>11.402328644394075</v>
      </c>
      <c r="Q4337" s="578">
        <v>1807.07738622029</v>
      </c>
      <c r="R4337" s="578">
        <v>0.49110453631631829</v>
      </c>
      <c r="S4337" s="578">
        <v>0.37303642897556155</v>
      </c>
      <c r="T4337" s="578">
        <v>1.5433426199403225E-2</v>
      </c>
      <c r="U4337" s="578">
        <v>11.486209798589673</v>
      </c>
      <c r="V4337" s="578">
        <v>1845.1480458577425</v>
      </c>
      <c r="W4337" s="578">
        <v>0.48971133667509953</v>
      </c>
      <c r="X4337" s="578">
        <v>0.40778084535850151</v>
      </c>
      <c r="Y4337" s="578">
        <v>1.5758587387002351E-2</v>
      </c>
    </row>
    <row r="4338" spans="1:25" x14ac:dyDescent="0.3">
      <c r="A4338" s="580" t="s">
        <v>6505</v>
      </c>
      <c r="B4338" s="580" t="s">
        <v>2195</v>
      </c>
      <c r="C4338" s="580" t="s">
        <v>39</v>
      </c>
      <c r="D4338" s="581">
        <v>16</v>
      </c>
      <c r="E4338" s="581">
        <v>2012</v>
      </c>
      <c r="F4338" s="582">
        <v>12.134353908773177</v>
      </c>
      <c r="G4338" s="582">
        <v>1943.1202239990175</v>
      </c>
      <c r="H4338" s="582">
        <v>0.48110472964860151</v>
      </c>
      <c r="I4338" s="582">
        <v>0.38891767846265152</v>
      </c>
      <c r="J4338" s="582">
        <v>1.6595351490347278E-2</v>
      </c>
      <c r="K4338" s="582">
        <v>12.152466830972077</v>
      </c>
      <c r="L4338" s="582">
        <v>1968.7187474568625</v>
      </c>
      <c r="M4338" s="582">
        <v>0.47971715862028425</v>
      </c>
      <c r="N4338" s="582">
        <v>0.42053019690016857</v>
      </c>
      <c r="O4338" s="582">
        <v>1.6813985479529923E-2</v>
      </c>
      <c r="P4338" s="582">
        <v>12.134352866046001</v>
      </c>
      <c r="Q4338" s="582">
        <v>1943.1202239990175</v>
      </c>
      <c r="R4338" s="582">
        <v>0.48110475325180801</v>
      </c>
      <c r="S4338" s="582">
        <v>0.38891767797758775</v>
      </c>
      <c r="T4338" s="582">
        <v>1.6595351490347278E-2</v>
      </c>
      <c r="U4338" s="582">
        <v>12.152464753074977</v>
      </c>
      <c r="V4338" s="582">
        <v>1968.7187474568625</v>
      </c>
      <c r="W4338" s="582">
        <v>0.47971715757739697</v>
      </c>
      <c r="X4338" s="582">
        <v>0.42053019690016874</v>
      </c>
      <c r="Y4338" s="582">
        <v>1.6813985479529923E-2</v>
      </c>
    </row>
    <row r="4339" spans="1:25" x14ac:dyDescent="0.3">
      <c r="A4339" s="61" t="s">
        <v>6506</v>
      </c>
      <c r="B4339" s="61" t="s">
        <v>2195</v>
      </c>
      <c r="C4339" s="61" t="s">
        <v>39</v>
      </c>
      <c r="D4339" s="36">
        <v>1</v>
      </c>
      <c r="E4339" s="36">
        <v>2020</v>
      </c>
      <c r="F4339" s="578">
        <v>18.840748834394574</v>
      </c>
      <c r="G4339" s="578">
        <v>8071.4100240071575</v>
      </c>
      <c r="H4339" s="578">
        <v>1.949728436418805</v>
      </c>
      <c r="I4339" s="578">
        <v>0.91080934461206153</v>
      </c>
      <c r="J4339" s="578">
        <v>7.0131921015369358E-2</v>
      </c>
      <c r="K4339" s="578">
        <v>18.955620932843825</v>
      </c>
      <c r="L4339" s="578">
        <v>8123.6406046549446</v>
      </c>
      <c r="M4339" s="578">
        <v>1.9544997925210401</v>
      </c>
      <c r="N4339" s="578">
        <v>0.91667711129412</v>
      </c>
      <c r="O4339" s="578">
        <v>7.058533141389485E-2</v>
      </c>
      <c r="P4339" s="578">
        <v>18.840748815050226</v>
      </c>
      <c r="Q4339" s="578">
        <v>8071.4100240071575</v>
      </c>
      <c r="R4339" s="578">
        <v>1.949728329006265</v>
      </c>
      <c r="S4339" s="578">
        <v>0.91080934988955597</v>
      </c>
      <c r="T4339" s="578">
        <v>7.0131920510902945E-2</v>
      </c>
      <c r="U4339" s="578">
        <v>18.955622503470874</v>
      </c>
      <c r="V4339" s="578">
        <v>8123.6406046549446</v>
      </c>
      <c r="W4339" s="578">
        <v>1.9544997951597851</v>
      </c>
      <c r="X4339" s="578">
        <v>0.91667714870224348</v>
      </c>
      <c r="Y4339" s="578">
        <v>7.0585330870623353E-2</v>
      </c>
    </row>
    <row r="4340" spans="1:25" x14ac:dyDescent="0.3">
      <c r="A4340" s="61" t="s">
        <v>6507</v>
      </c>
      <c r="B4340" s="61" t="s">
        <v>2195</v>
      </c>
      <c r="C4340" s="61" t="s">
        <v>39</v>
      </c>
      <c r="D4340" s="36">
        <v>2</v>
      </c>
      <c r="E4340" s="36">
        <v>2020</v>
      </c>
      <c r="F4340" s="578">
        <v>9.9878118172055057</v>
      </c>
      <c r="G4340" s="578">
        <v>4490.5430348714126</v>
      </c>
      <c r="H4340" s="578">
        <v>1.0878731340635501</v>
      </c>
      <c r="I4340" s="578">
        <v>0.48376399278640703</v>
      </c>
      <c r="J4340" s="578">
        <v>3.9016807995115678E-2</v>
      </c>
      <c r="K4340" s="578">
        <v>10.176773063537709</v>
      </c>
      <c r="L4340" s="578">
        <v>4564.6698659261028</v>
      </c>
      <c r="M4340" s="578">
        <v>1.0975197624841975</v>
      </c>
      <c r="N4340" s="578">
        <v>0.49045300483703602</v>
      </c>
      <c r="O4340" s="578">
        <v>3.9660746270480225E-2</v>
      </c>
      <c r="P4340" s="578">
        <v>9.9878118622751852</v>
      </c>
      <c r="Q4340" s="578">
        <v>4490.5427805582622</v>
      </c>
      <c r="R4340" s="578">
        <v>1.0878731062014848</v>
      </c>
      <c r="S4340" s="578">
        <v>0.48376399278640703</v>
      </c>
      <c r="T4340" s="578">
        <v>3.9016807995115678E-2</v>
      </c>
      <c r="U4340" s="578">
        <v>10.176773009108718</v>
      </c>
      <c r="V4340" s="578">
        <v>4564.6697642008403</v>
      </c>
      <c r="W4340" s="578">
        <v>1.097519828511085</v>
      </c>
      <c r="X4340" s="578">
        <v>0.49045300483703602</v>
      </c>
      <c r="Y4340" s="578">
        <v>3.9660746270480225E-2</v>
      </c>
    </row>
    <row r="4341" spans="1:25" x14ac:dyDescent="0.3">
      <c r="A4341" s="61" t="s">
        <v>6508</v>
      </c>
      <c r="B4341" s="61" t="s">
        <v>2195</v>
      </c>
      <c r="C4341" s="61" t="s">
        <v>39</v>
      </c>
      <c r="D4341" s="36">
        <v>3</v>
      </c>
      <c r="E4341" s="36">
        <v>2020</v>
      </c>
      <c r="F4341" s="578">
        <v>6.0088180317979969</v>
      </c>
      <c r="G4341" s="578">
        <v>2823.7374750773079</v>
      </c>
      <c r="H4341" s="578">
        <v>0.59342758559311404</v>
      </c>
      <c r="I4341" s="578">
        <v>0.28738519949062352</v>
      </c>
      <c r="J4341" s="578">
        <v>2.4534795782528748E-2</v>
      </c>
      <c r="K4341" s="578">
        <v>5.9826203271174228</v>
      </c>
      <c r="L4341" s="578">
        <v>2797.9541854858348</v>
      </c>
      <c r="M4341" s="578">
        <v>0.59355668599406852</v>
      </c>
      <c r="N4341" s="578">
        <v>0.28546305827330754</v>
      </c>
      <c r="O4341" s="578">
        <v>2.4310661896985629E-2</v>
      </c>
      <c r="P4341" s="578">
        <v>6.0088184990187647</v>
      </c>
      <c r="Q4341" s="578">
        <v>2823.7374750773079</v>
      </c>
      <c r="R4341" s="578">
        <v>0.59342756941138397</v>
      </c>
      <c r="S4341" s="578">
        <v>0.28738521392612348</v>
      </c>
      <c r="T4341" s="578">
        <v>2.4534795782528748E-2</v>
      </c>
      <c r="U4341" s="578">
        <v>5.9826203795867805</v>
      </c>
      <c r="V4341" s="578">
        <v>2797.9541854858348</v>
      </c>
      <c r="W4341" s="578">
        <v>0.59355669111634257</v>
      </c>
      <c r="X4341" s="578">
        <v>0.28546306331797155</v>
      </c>
      <c r="Y4341" s="578">
        <v>2.4310662411153303E-2</v>
      </c>
    </row>
    <row r="4342" spans="1:25" x14ac:dyDescent="0.3">
      <c r="A4342" s="61" t="s">
        <v>6509</v>
      </c>
      <c r="B4342" s="61" t="s">
        <v>2195</v>
      </c>
      <c r="C4342" s="61" t="s">
        <v>39</v>
      </c>
      <c r="D4342" s="36">
        <v>4</v>
      </c>
      <c r="E4342" s="36">
        <v>2020</v>
      </c>
      <c r="F4342" s="578">
        <v>5.0807997770413404</v>
      </c>
      <c r="G4342" s="578">
        <v>2515.7329788207971</v>
      </c>
      <c r="H4342" s="578">
        <v>0.42271794121673595</v>
      </c>
      <c r="I4342" s="578">
        <v>0.24817483162041701</v>
      </c>
      <c r="J4342" s="578">
        <v>2.1859447044941249E-2</v>
      </c>
      <c r="K4342" s="578">
        <v>5.0021478016727352</v>
      </c>
      <c r="L4342" s="578">
        <v>2463.5904820760024</v>
      </c>
      <c r="M4342" s="578">
        <v>0.42197631901944976</v>
      </c>
      <c r="N4342" s="578">
        <v>0.243645287933759</v>
      </c>
      <c r="O4342" s="578">
        <v>2.14062606877026E-2</v>
      </c>
      <c r="P4342" s="578">
        <v>5.0807994644298224</v>
      </c>
      <c r="Q4342" s="578">
        <v>2515.7329788207971</v>
      </c>
      <c r="R4342" s="578">
        <v>0.422717925224181</v>
      </c>
      <c r="S4342" s="578">
        <v>0.24817483414274927</v>
      </c>
      <c r="T4342" s="578">
        <v>2.1859447044941249E-2</v>
      </c>
      <c r="U4342" s="578">
        <v>5.0021478018800973</v>
      </c>
      <c r="V4342" s="578">
        <v>2463.5904299418075</v>
      </c>
      <c r="W4342" s="578">
        <v>0.42197635076687801</v>
      </c>
      <c r="X4342" s="578">
        <v>0.24364529146502376</v>
      </c>
      <c r="Y4342" s="578">
        <v>2.14062606877026E-2</v>
      </c>
    </row>
    <row r="4343" spans="1:25" x14ac:dyDescent="0.3">
      <c r="A4343" s="61" t="s">
        <v>6510</v>
      </c>
      <c r="B4343" s="61" t="s">
        <v>2195</v>
      </c>
      <c r="C4343" s="61" t="s">
        <v>39</v>
      </c>
      <c r="D4343" s="36">
        <v>5</v>
      </c>
      <c r="E4343" s="36">
        <v>2020</v>
      </c>
      <c r="F4343" s="578">
        <v>4.4181419688599473</v>
      </c>
      <c r="G4343" s="578">
        <v>2208.2395222981727</v>
      </c>
      <c r="H4343" s="578">
        <v>0.3320899488001785</v>
      </c>
      <c r="I4343" s="578">
        <v>0.21689989086007649</v>
      </c>
      <c r="J4343" s="578">
        <v>1.9188189122360151E-2</v>
      </c>
      <c r="K4343" s="578">
        <v>4.3533219225961721</v>
      </c>
      <c r="L4343" s="578">
        <v>2168.9357655843073</v>
      </c>
      <c r="M4343" s="578">
        <v>0.33192347556662999</v>
      </c>
      <c r="N4343" s="578">
        <v>0.21281212554701251</v>
      </c>
      <c r="O4343" s="578">
        <v>1.8846522357004326E-2</v>
      </c>
      <c r="P4343" s="578">
        <v>4.4181422771313574</v>
      </c>
      <c r="Q4343" s="578">
        <v>2208.2395222981727</v>
      </c>
      <c r="R4343" s="578">
        <v>0.3320899380875435</v>
      </c>
      <c r="S4343" s="578">
        <v>0.21689988827953677</v>
      </c>
      <c r="T4343" s="578">
        <v>1.9188189646229099E-2</v>
      </c>
      <c r="U4343" s="578">
        <v>4.3533222357812749</v>
      </c>
      <c r="V4343" s="578">
        <v>2168.9357655843073</v>
      </c>
      <c r="W4343" s="578">
        <v>0.33192347618023577</v>
      </c>
      <c r="X4343" s="578">
        <v>0.2128121521091085</v>
      </c>
      <c r="Y4343" s="578">
        <v>1.8846521833135375E-2</v>
      </c>
    </row>
    <row r="4344" spans="1:25" x14ac:dyDescent="0.3">
      <c r="A4344" s="61" t="s">
        <v>6511</v>
      </c>
      <c r="B4344" s="61" t="s">
        <v>2195</v>
      </c>
      <c r="C4344" s="61" t="s">
        <v>39</v>
      </c>
      <c r="D4344" s="36">
        <v>6</v>
      </c>
      <c r="E4344" s="36">
        <v>2020</v>
      </c>
      <c r="F4344" s="578">
        <v>4.0257755605271024</v>
      </c>
      <c r="G4344" s="578">
        <v>2054.7506128946875</v>
      </c>
      <c r="H4344" s="578">
        <v>0.28669564724744578</v>
      </c>
      <c r="I4344" s="578">
        <v>0.19871580385370102</v>
      </c>
      <c r="J4344" s="578">
        <v>1.7854889505542749E-2</v>
      </c>
      <c r="K4344" s="578">
        <v>3.979402328199888</v>
      </c>
      <c r="L4344" s="578">
        <v>2027.7469635009725</v>
      </c>
      <c r="M4344" s="578">
        <v>0.28614461737743047</v>
      </c>
      <c r="N4344" s="578">
        <v>0.19529714084152699</v>
      </c>
      <c r="O4344" s="578">
        <v>1.7620065385320502E-2</v>
      </c>
      <c r="P4344" s="578">
        <v>4.0257756648873775</v>
      </c>
      <c r="Q4344" s="578">
        <v>2054.7505607604926</v>
      </c>
      <c r="R4344" s="578">
        <v>0.28669563534397879</v>
      </c>
      <c r="S4344" s="578">
        <v>0.19871580228209401</v>
      </c>
      <c r="T4344" s="578">
        <v>1.7854889505542749E-2</v>
      </c>
      <c r="U4344" s="578">
        <v>3.9794026938009925</v>
      </c>
      <c r="V4344" s="578">
        <v>2027.7469635009725</v>
      </c>
      <c r="W4344" s="578">
        <v>0.28614461353330001</v>
      </c>
      <c r="X4344" s="578">
        <v>0.19529717933619326</v>
      </c>
      <c r="Y4344" s="578">
        <v>1.762006486145155E-2</v>
      </c>
    </row>
    <row r="4345" spans="1:25" x14ac:dyDescent="0.3">
      <c r="A4345" s="61" t="s">
        <v>6512</v>
      </c>
      <c r="B4345" s="61" t="s">
        <v>2195</v>
      </c>
      <c r="C4345" s="61" t="s">
        <v>39</v>
      </c>
      <c r="D4345" s="36">
        <v>7</v>
      </c>
      <c r="E4345" s="36">
        <v>2020</v>
      </c>
      <c r="F4345" s="578">
        <v>3.885795803014235</v>
      </c>
      <c r="G4345" s="578">
        <v>2010.0537376403749</v>
      </c>
      <c r="H4345" s="578">
        <v>0.25542531425162374</v>
      </c>
      <c r="I4345" s="578">
        <v>0.186317604035139</v>
      </c>
      <c r="J4345" s="578">
        <v>1.746657676994795E-2</v>
      </c>
      <c r="K4345" s="578">
        <v>3.8480674846711378</v>
      </c>
      <c r="L4345" s="578">
        <v>1990.5875587463324</v>
      </c>
      <c r="M4345" s="578">
        <v>0.25469347647594953</v>
      </c>
      <c r="N4345" s="578">
        <v>0.18387155723758</v>
      </c>
      <c r="O4345" s="578">
        <v>1.7297266322808924E-2</v>
      </c>
      <c r="P4345" s="578">
        <v>3.8857958550640102</v>
      </c>
      <c r="Q4345" s="578">
        <v>2010.0537376403749</v>
      </c>
      <c r="R4345" s="578">
        <v>0.25542531336153174</v>
      </c>
      <c r="S4345" s="578">
        <v>0.186317604035139</v>
      </c>
      <c r="T4345" s="578">
        <v>1.746657676994795E-2</v>
      </c>
      <c r="U4345" s="578">
        <v>3.8480675891356997</v>
      </c>
      <c r="V4345" s="578">
        <v>1990.5875066121353</v>
      </c>
      <c r="W4345" s="578">
        <v>0.25469348535504299</v>
      </c>
      <c r="X4345" s="578">
        <v>0.18387156195240048</v>
      </c>
      <c r="Y4345" s="578">
        <v>1.7297266322808924E-2</v>
      </c>
    </row>
    <row r="4346" spans="1:25" x14ac:dyDescent="0.3">
      <c r="A4346" s="61" t="s">
        <v>6513</v>
      </c>
      <c r="B4346" s="61" t="s">
        <v>2195</v>
      </c>
      <c r="C4346" s="61" t="s">
        <v>39</v>
      </c>
      <c r="D4346" s="36">
        <v>8</v>
      </c>
      <c r="E4346" s="36">
        <v>2020</v>
      </c>
      <c r="F4346" s="578">
        <v>3.3544366655793598</v>
      </c>
      <c r="G4346" s="578">
        <v>1682.9542846679626</v>
      </c>
      <c r="H4346" s="578">
        <v>0.22778040044310399</v>
      </c>
      <c r="I4346" s="578">
        <v>0.14441039785742699</v>
      </c>
      <c r="J4346" s="578">
        <v>1.4625190766916251E-2</v>
      </c>
      <c r="K4346" s="578">
        <v>3.364767674518585</v>
      </c>
      <c r="L4346" s="578">
        <v>1697.3078638712525</v>
      </c>
      <c r="M4346" s="578">
        <v>0.22746876332772997</v>
      </c>
      <c r="N4346" s="578">
        <v>0.146092503739055</v>
      </c>
      <c r="O4346" s="578">
        <v>1.4749707634715926E-2</v>
      </c>
      <c r="P4346" s="578">
        <v>3.3544369787123252</v>
      </c>
      <c r="Q4346" s="578">
        <v>1682.9542846679626</v>
      </c>
      <c r="R4346" s="578">
        <v>0.22778040076324599</v>
      </c>
      <c r="S4346" s="578">
        <v>0.14441039785742699</v>
      </c>
      <c r="T4346" s="578">
        <v>1.4625190766916251E-2</v>
      </c>
      <c r="U4346" s="578">
        <v>3.3647680399608326</v>
      </c>
      <c r="V4346" s="578">
        <v>1697.3078638712525</v>
      </c>
      <c r="W4346" s="578">
        <v>0.22746876301001323</v>
      </c>
      <c r="X4346" s="578">
        <v>0.14609249850036549</v>
      </c>
      <c r="Y4346" s="578">
        <v>1.4749708148883576E-2</v>
      </c>
    </row>
    <row r="4347" spans="1:25" x14ac:dyDescent="0.3">
      <c r="A4347" s="61" t="s">
        <v>6514</v>
      </c>
      <c r="B4347" s="61" t="s">
        <v>2195</v>
      </c>
      <c r="C4347" s="61" t="s">
        <v>39</v>
      </c>
      <c r="D4347" s="36">
        <v>9</v>
      </c>
      <c r="E4347" s="36">
        <v>2020</v>
      </c>
      <c r="F4347" s="578">
        <v>3.2362056855223824</v>
      </c>
      <c r="G4347" s="578">
        <v>1633.9042854309048</v>
      </c>
      <c r="H4347" s="578">
        <v>0.21152508712839299</v>
      </c>
      <c r="I4347" s="578">
        <v>0.132783003151416</v>
      </c>
      <c r="J4347" s="578">
        <v>1.4199433528119625E-2</v>
      </c>
      <c r="K4347" s="578">
        <v>3.2647084895009599</v>
      </c>
      <c r="L4347" s="578">
        <v>1662.9422747294075</v>
      </c>
      <c r="M4347" s="578">
        <v>0.21136503173329374</v>
      </c>
      <c r="N4347" s="578">
        <v>0.13702929508872275</v>
      </c>
      <c r="O4347" s="578">
        <v>1.4451435349959225E-2</v>
      </c>
      <c r="P4347" s="578">
        <v>3.2362052715458605</v>
      </c>
      <c r="Q4347" s="578">
        <v>1633.9042854309048</v>
      </c>
      <c r="R4347" s="578">
        <v>0.21152508691739</v>
      </c>
      <c r="S4347" s="578">
        <v>0.132783003151416</v>
      </c>
      <c r="T4347" s="578">
        <v>1.4199433528119625E-2</v>
      </c>
      <c r="U4347" s="578">
        <v>3.2647083321620149</v>
      </c>
      <c r="V4347" s="578">
        <v>1662.9422747294075</v>
      </c>
      <c r="W4347" s="578">
        <v>0.21136503781356877</v>
      </c>
      <c r="X4347" s="578">
        <v>0.13702929823193624</v>
      </c>
      <c r="Y4347" s="578">
        <v>1.4451437445435025E-2</v>
      </c>
    </row>
    <row r="4348" spans="1:25" x14ac:dyDescent="0.3">
      <c r="A4348" s="61" t="s">
        <v>6515</v>
      </c>
      <c r="B4348" s="61" t="s">
        <v>2195</v>
      </c>
      <c r="C4348" s="61" t="s">
        <v>39</v>
      </c>
      <c r="D4348" s="36">
        <v>10</v>
      </c>
      <c r="E4348" s="36">
        <v>2020</v>
      </c>
      <c r="F4348" s="578">
        <v>3.1442437493302924</v>
      </c>
      <c r="G4348" s="578">
        <v>1595.7521311442024</v>
      </c>
      <c r="H4348" s="578">
        <v>0.19888244779334202</v>
      </c>
      <c r="I4348" s="578">
        <v>0.12373957643285326</v>
      </c>
      <c r="J4348" s="578">
        <v>1.3868244937232949E-2</v>
      </c>
      <c r="K4348" s="578">
        <v>3.1887388618524648</v>
      </c>
      <c r="L4348" s="578">
        <v>1636.6530367533323</v>
      </c>
      <c r="M4348" s="578">
        <v>0.19907067863095951</v>
      </c>
      <c r="N4348" s="578">
        <v>0.12981246741643726</v>
      </c>
      <c r="O4348" s="578">
        <v>1.4223332235511974E-2</v>
      </c>
      <c r="P4348" s="578">
        <v>3.144243905531158</v>
      </c>
      <c r="Q4348" s="578">
        <v>1595.7521832783978</v>
      </c>
      <c r="R4348" s="578">
        <v>0.19888244799706872</v>
      </c>
      <c r="S4348" s="578">
        <v>0.123739574492598</v>
      </c>
      <c r="T4348" s="578">
        <v>1.3868244937232949E-2</v>
      </c>
      <c r="U4348" s="578">
        <v>3.1887387574921924</v>
      </c>
      <c r="V4348" s="578">
        <v>1636.6528803507451</v>
      </c>
      <c r="W4348" s="578">
        <v>0.19907067815559704</v>
      </c>
      <c r="X4348" s="578">
        <v>0.12981248357876474</v>
      </c>
      <c r="Y4348" s="578">
        <v>1.4223332235511974E-2</v>
      </c>
    </row>
    <row r="4349" spans="1:25" x14ac:dyDescent="0.3">
      <c r="A4349" s="61" t="s">
        <v>6516</v>
      </c>
      <c r="B4349" s="61" t="s">
        <v>2195</v>
      </c>
      <c r="C4349" s="61" t="s">
        <v>39</v>
      </c>
      <c r="D4349" s="36">
        <v>11</v>
      </c>
      <c r="E4349" s="36">
        <v>2020</v>
      </c>
      <c r="F4349" s="578">
        <v>3.0233648020136226</v>
      </c>
      <c r="G4349" s="578">
        <v>1521.80800501505</v>
      </c>
      <c r="H4349" s="578">
        <v>0.18778085743178952</v>
      </c>
      <c r="I4349" s="578">
        <v>0.1085891558420065</v>
      </c>
      <c r="J4349" s="578">
        <v>1.3226049835793599E-2</v>
      </c>
      <c r="K4349" s="578">
        <v>3.08546272624092</v>
      </c>
      <c r="L4349" s="578">
        <v>1575.7282091776501</v>
      </c>
      <c r="M4349" s="578">
        <v>0.18836776716974124</v>
      </c>
      <c r="N4349" s="578">
        <v>0.11672019869244275</v>
      </c>
      <c r="O4349" s="578">
        <v>1.3694234425201976E-2</v>
      </c>
      <c r="P4349" s="578">
        <v>3.0233649075635123</v>
      </c>
      <c r="Q4349" s="578">
        <v>1521.80800501505</v>
      </c>
      <c r="R4349" s="578">
        <v>0.18778085680363149</v>
      </c>
      <c r="S4349" s="578">
        <v>0.10858915221372877</v>
      </c>
      <c r="T4349" s="578">
        <v>1.3226049835793599E-2</v>
      </c>
      <c r="U4349" s="578">
        <v>3.0854633010215622</v>
      </c>
      <c r="V4349" s="578">
        <v>1575.7283134460426</v>
      </c>
      <c r="W4349" s="578">
        <v>0.18836781948145126</v>
      </c>
      <c r="X4349" s="578">
        <v>0.11672020497887024</v>
      </c>
      <c r="Y4349" s="578">
        <v>1.3694234425201976E-2</v>
      </c>
    </row>
    <row r="4350" spans="1:25" x14ac:dyDescent="0.3">
      <c r="A4350" s="61" t="s">
        <v>6517</v>
      </c>
      <c r="B4350" s="61" t="s">
        <v>2195</v>
      </c>
      <c r="C4350" s="61" t="s">
        <v>39</v>
      </c>
      <c r="D4350" s="36">
        <v>12</v>
      </c>
      <c r="E4350" s="36">
        <v>2020</v>
      </c>
      <c r="F4350" s="578">
        <v>2.9195660964323853</v>
      </c>
      <c r="G4350" s="578">
        <v>1448.4442749023399</v>
      </c>
      <c r="H4350" s="578">
        <v>0.17815789522986325</v>
      </c>
      <c r="I4350" s="578">
        <v>9.1976790106855305E-2</v>
      </c>
      <c r="J4350" s="578">
        <v>1.2588663676675976E-2</v>
      </c>
      <c r="K4350" s="578">
        <v>2.9902841201370949</v>
      </c>
      <c r="L4350" s="578">
        <v>1510.2550837198851</v>
      </c>
      <c r="M4350" s="578">
        <v>0.1789105697631985</v>
      </c>
      <c r="N4350" s="578">
        <v>0.1017653046874325</v>
      </c>
      <c r="O4350" s="578">
        <v>1.3125402654016649E-2</v>
      </c>
      <c r="P4350" s="578">
        <v>2.9195662529467223</v>
      </c>
      <c r="Q4350" s="578">
        <v>1448.4441719055126</v>
      </c>
      <c r="R4350" s="578">
        <v>0.17815789475813823</v>
      </c>
      <c r="S4350" s="578">
        <v>9.1976785915903692E-2</v>
      </c>
      <c r="T4350" s="578">
        <v>1.2588663676675976E-2</v>
      </c>
      <c r="U4350" s="578">
        <v>2.9902843813773203</v>
      </c>
      <c r="V4350" s="578">
        <v>1510.2550837198851</v>
      </c>
      <c r="W4350" s="578">
        <v>0.178910564560889</v>
      </c>
      <c r="X4350" s="578">
        <v>0.10176530996492725</v>
      </c>
      <c r="Y4350" s="578">
        <v>1.3125402134998349E-2</v>
      </c>
    </row>
    <row r="4351" spans="1:25" x14ac:dyDescent="0.3">
      <c r="A4351" s="61" t="s">
        <v>6518</v>
      </c>
      <c r="B4351" s="61" t="s">
        <v>2195</v>
      </c>
      <c r="C4351" s="61" t="s">
        <v>39</v>
      </c>
      <c r="D4351" s="36">
        <v>13</v>
      </c>
      <c r="E4351" s="36">
        <v>2020</v>
      </c>
      <c r="F4351" s="578">
        <v>2.9806496223785226</v>
      </c>
      <c r="G4351" s="578">
        <v>1475.1708463033001</v>
      </c>
      <c r="H4351" s="578">
        <v>0.17090649485301823</v>
      </c>
      <c r="I4351" s="578">
        <v>8.4163279883796294E-2</v>
      </c>
      <c r="J4351" s="578">
        <v>1.282024895772335E-2</v>
      </c>
      <c r="K4351" s="578">
        <v>3.0452975739499299</v>
      </c>
      <c r="L4351" s="578">
        <v>1535.0335121154724</v>
      </c>
      <c r="M4351" s="578">
        <v>0.17179153232427724</v>
      </c>
      <c r="N4351" s="578">
        <v>9.4396264486325224E-2</v>
      </c>
      <c r="O4351" s="578">
        <v>1.3340037325785125E-2</v>
      </c>
      <c r="P4351" s="578">
        <v>2.98064936445674</v>
      </c>
      <c r="Q4351" s="578">
        <v>1475.1708463033001</v>
      </c>
      <c r="R4351" s="578">
        <v>0.17090649474872951</v>
      </c>
      <c r="S4351" s="578">
        <v>8.4163276352531527E-2</v>
      </c>
      <c r="T4351" s="578">
        <v>1.282024895772335E-2</v>
      </c>
      <c r="U4351" s="578">
        <v>3.0452976786212549</v>
      </c>
      <c r="V4351" s="578">
        <v>1535.0334599812775</v>
      </c>
      <c r="W4351" s="578">
        <v>0.17179153316101226</v>
      </c>
      <c r="X4351" s="578">
        <v>9.439626941457388E-2</v>
      </c>
      <c r="Y4351" s="578">
        <v>1.3340037325785125E-2</v>
      </c>
    </row>
    <row r="4352" spans="1:25" x14ac:dyDescent="0.3">
      <c r="A4352" s="61" t="s">
        <v>6519</v>
      </c>
      <c r="B4352" s="61" t="s">
        <v>2195</v>
      </c>
      <c r="C4352" s="61" t="s">
        <v>39</v>
      </c>
      <c r="D4352" s="36">
        <v>14</v>
      </c>
      <c r="E4352" s="36">
        <v>2020</v>
      </c>
      <c r="F4352" s="578">
        <v>3.17612620895185</v>
      </c>
      <c r="G4352" s="578">
        <v>1580.4319661458298</v>
      </c>
      <c r="H4352" s="578">
        <v>0.16639989765220226</v>
      </c>
      <c r="I4352" s="578">
        <v>8.5975425836901764E-2</v>
      </c>
      <c r="J4352" s="578">
        <v>1.3735962488378051E-2</v>
      </c>
      <c r="K4352" s="578">
        <v>3.221946544390442</v>
      </c>
      <c r="L4352" s="578">
        <v>1630.4778073628677</v>
      </c>
      <c r="M4352" s="578">
        <v>0.16719537265817</v>
      </c>
      <c r="N4352" s="578">
        <v>9.5650022733025225E-2</v>
      </c>
      <c r="O4352" s="578">
        <v>1.4170445889855374E-2</v>
      </c>
      <c r="P4352" s="578">
        <v>3.1761263651023874</v>
      </c>
      <c r="Q4352" s="578">
        <v>1580.4319661458298</v>
      </c>
      <c r="R4352" s="578">
        <v>0.1663998927676095</v>
      </c>
      <c r="S4352" s="578">
        <v>8.5975431376330791E-2</v>
      </c>
      <c r="T4352" s="578">
        <v>1.3735961964509101E-2</v>
      </c>
      <c r="U4352" s="578">
        <v>3.2219467023041877</v>
      </c>
      <c r="V4352" s="578">
        <v>1630.4778073628677</v>
      </c>
      <c r="W4352" s="578">
        <v>0.16719537265817</v>
      </c>
      <c r="X4352" s="578">
        <v>9.5650028049324903E-2</v>
      </c>
      <c r="Y4352" s="578">
        <v>1.4170445889855374E-2</v>
      </c>
    </row>
    <row r="4353" spans="1:25" x14ac:dyDescent="0.3">
      <c r="A4353" s="61" t="s">
        <v>6520</v>
      </c>
      <c r="B4353" s="61" t="s">
        <v>2195</v>
      </c>
      <c r="C4353" s="61" t="s">
        <v>39</v>
      </c>
      <c r="D4353" s="36">
        <v>15</v>
      </c>
      <c r="E4353" s="36">
        <v>2020</v>
      </c>
      <c r="F4353" s="578">
        <v>3.3436773330292127</v>
      </c>
      <c r="G4353" s="578">
        <v>1670.65843200683</v>
      </c>
      <c r="H4353" s="578">
        <v>0.16253752498232599</v>
      </c>
      <c r="I4353" s="578">
        <v>8.7528486154042129E-2</v>
      </c>
      <c r="J4353" s="578">
        <v>1.4520867504567474E-2</v>
      </c>
      <c r="K4353" s="578">
        <v>3.3741277675835528</v>
      </c>
      <c r="L4353" s="578">
        <v>1712.212629954015</v>
      </c>
      <c r="M4353" s="578">
        <v>0.16333909056144524</v>
      </c>
      <c r="N4353" s="578">
        <v>9.6254096909736547E-2</v>
      </c>
      <c r="O4353" s="578">
        <v>1.4881510413639826E-2</v>
      </c>
      <c r="P4353" s="578">
        <v>3.3436775962824528</v>
      </c>
      <c r="Q4353" s="578">
        <v>1670.65843200683</v>
      </c>
      <c r="R4353" s="578">
        <v>0.1625375612250835</v>
      </c>
      <c r="S4353" s="578">
        <v>8.7528482118310991E-2</v>
      </c>
      <c r="T4353" s="578">
        <v>1.4520867504567474E-2</v>
      </c>
      <c r="U4353" s="578">
        <v>3.3741281835209498</v>
      </c>
      <c r="V4353" s="578">
        <v>1712.2127342224051</v>
      </c>
      <c r="W4353" s="578">
        <v>0.16333912618210827</v>
      </c>
      <c r="X4353" s="578">
        <v>9.6254104243901795E-2</v>
      </c>
      <c r="Y4353" s="578">
        <v>1.4881510413639826E-2</v>
      </c>
    </row>
    <row r="4354" spans="1:25" x14ac:dyDescent="0.3">
      <c r="A4354" s="580" t="s">
        <v>6521</v>
      </c>
      <c r="B4354" s="580" t="s">
        <v>2195</v>
      </c>
      <c r="C4354" s="580" t="s">
        <v>39</v>
      </c>
      <c r="D4354" s="581">
        <v>16</v>
      </c>
      <c r="E4354" s="581">
        <v>2020</v>
      </c>
      <c r="F4354" s="582">
        <v>3.5466127332765551</v>
      </c>
      <c r="G4354" s="582">
        <v>1792.8711204528749</v>
      </c>
      <c r="H4354" s="582">
        <v>0.16193303811936174</v>
      </c>
      <c r="I4354" s="582">
        <v>9.1510212514549452E-2</v>
      </c>
      <c r="J4354" s="582">
        <v>1.5583439545783475E-2</v>
      </c>
      <c r="K4354" s="582">
        <v>3.5579110914610879</v>
      </c>
      <c r="L4354" s="582">
        <v>1823.1225268046051</v>
      </c>
      <c r="M4354" s="582">
        <v>0.162496029849232</v>
      </c>
      <c r="N4354" s="582">
        <v>9.9445620706925753E-2</v>
      </c>
      <c r="O4354" s="582">
        <v>1.584579258148245E-2</v>
      </c>
      <c r="P4354" s="582">
        <v>3.54661294054555</v>
      </c>
      <c r="Q4354" s="582">
        <v>1792.8711204528749</v>
      </c>
      <c r="R4354" s="582">
        <v>0.16193303827215727</v>
      </c>
      <c r="S4354" s="582">
        <v>9.1510212708575012E-2</v>
      </c>
      <c r="T4354" s="582">
        <v>1.5583439545783475E-2</v>
      </c>
      <c r="U4354" s="582">
        <v>3.5579108307950502</v>
      </c>
      <c r="V4354" s="582">
        <v>1823.1224746704074</v>
      </c>
      <c r="W4354" s="582">
        <v>0.16249604066615547</v>
      </c>
      <c r="X4354" s="582">
        <v>9.9445627109768425E-2</v>
      </c>
      <c r="Y4354" s="582">
        <v>1.584579258148245E-2</v>
      </c>
    </row>
    <row r="4355" spans="1:25" x14ac:dyDescent="0.3">
      <c r="A4355" s="61" t="s">
        <v>6522</v>
      </c>
      <c r="B4355" s="61" t="s">
        <v>2195</v>
      </c>
      <c r="C4355" s="61" t="s">
        <v>39</v>
      </c>
      <c r="D4355" s="36">
        <v>1</v>
      </c>
      <c r="E4355" s="36">
        <v>2030</v>
      </c>
      <c r="F4355" s="578">
        <v>8.2645682176259108</v>
      </c>
      <c r="G4355" s="578">
        <v>7825.6648076375304</v>
      </c>
      <c r="H4355" s="578">
        <v>0.86239566811127544</v>
      </c>
      <c r="I4355" s="578">
        <v>0.21830738312564751</v>
      </c>
      <c r="J4355" s="578">
        <v>6.7380632894734505E-2</v>
      </c>
      <c r="K4355" s="578">
        <v>8.3176771721097449</v>
      </c>
      <c r="L4355" s="578">
        <v>7878.5086059570276</v>
      </c>
      <c r="M4355" s="578">
        <v>0.86453161513782073</v>
      </c>
      <c r="N4355" s="578">
        <v>0.220154495133707</v>
      </c>
      <c r="O4355" s="578">
        <v>6.7835527394587758E-2</v>
      </c>
      <c r="P4355" s="578">
        <v>8.264568113296864</v>
      </c>
      <c r="Q4355" s="578">
        <v>7825.6648050943977</v>
      </c>
      <c r="R4355" s="578">
        <v>0.86239566790027267</v>
      </c>
      <c r="S4355" s="578">
        <v>0.21830738615244574</v>
      </c>
      <c r="T4355" s="578">
        <v>6.7380632894734505E-2</v>
      </c>
      <c r="U4355" s="578">
        <v>8.3176773360261542</v>
      </c>
      <c r="V4355" s="578">
        <v>7878.5086059570276</v>
      </c>
      <c r="W4355" s="578">
        <v>0.8645316147812987</v>
      </c>
      <c r="X4355" s="578">
        <v>0.22015448527720999</v>
      </c>
      <c r="Y4355" s="578">
        <v>6.7835527394587758E-2</v>
      </c>
    </row>
    <row r="4356" spans="1:25" x14ac:dyDescent="0.3">
      <c r="A4356" s="61" t="s">
        <v>6523</v>
      </c>
      <c r="B4356" s="61" t="s">
        <v>2195</v>
      </c>
      <c r="C4356" s="61" t="s">
        <v>39</v>
      </c>
      <c r="D4356" s="36">
        <v>2</v>
      </c>
      <c r="E4356" s="36">
        <v>2030</v>
      </c>
      <c r="F4356" s="578">
        <v>4.4354300406415197</v>
      </c>
      <c r="G4356" s="578">
        <v>4360.3914184570276</v>
      </c>
      <c r="H4356" s="578">
        <v>0.48842193858945349</v>
      </c>
      <c r="I4356" s="578">
        <v>0.11567375611048125</v>
      </c>
      <c r="J4356" s="578">
        <v>3.754369615732378E-2</v>
      </c>
      <c r="K4356" s="578">
        <v>4.5220977954492447</v>
      </c>
      <c r="L4356" s="578">
        <v>4433.1033732096303</v>
      </c>
      <c r="M4356" s="578">
        <v>0.49369795348805651</v>
      </c>
      <c r="N4356" s="578">
        <v>0.11728810643156298</v>
      </c>
      <c r="O4356" s="578">
        <v>3.8169746811035979E-2</v>
      </c>
      <c r="P4356" s="578">
        <v>4.4354299375901629</v>
      </c>
      <c r="Q4356" s="578">
        <v>4360.3914184570276</v>
      </c>
      <c r="R4356" s="578">
        <v>0.48842193892536023</v>
      </c>
      <c r="S4356" s="578">
        <v>0.1156737514926735</v>
      </c>
      <c r="T4356" s="578">
        <v>3.754369615732378E-2</v>
      </c>
      <c r="U4356" s="578">
        <v>4.5220976389972103</v>
      </c>
      <c r="V4356" s="578">
        <v>4433.1033732096303</v>
      </c>
      <c r="W4356" s="578">
        <v>0.49369795338376776</v>
      </c>
      <c r="X4356" s="578">
        <v>0.11728810747930099</v>
      </c>
      <c r="Y4356" s="578">
        <v>3.8169747334904927E-2</v>
      </c>
    </row>
    <row r="4357" spans="1:25" x14ac:dyDescent="0.3">
      <c r="A4357" s="61" t="s">
        <v>6524</v>
      </c>
      <c r="B4357" s="61" t="s">
        <v>2195</v>
      </c>
      <c r="C4357" s="61" t="s">
        <v>39</v>
      </c>
      <c r="D4357" s="36">
        <v>3</v>
      </c>
      <c r="E4357" s="36">
        <v>2030</v>
      </c>
      <c r="F4357" s="578">
        <v>2.6768646007251329</v>
      </c>
      <c r="G4357" s="578">
        <v>2740.6696446736628</v>
      </c>
      <c r="H4357" s="578">
        <v>0.27219496017399525</v>
      </c>
      <c r="I4357" s="578">
        <v>7.0928074012044776E-2</v>
      </c>
      <c r="J4357" s="578">
        <v>2.3597657525290975E-2</v>
      </c>
      <c r="K4357" s="578">
        <v>2.6656359609375277</v>
      </c>
      <c r="L4357" s="578">
        <v>2716.0732727050722</v>
      </c>
      <c r="M4357" s="578">
        <v>0.27223918121308022</v>
      </c>
      <c r="N4357" s="578">
        <v>7.0189001038670498E-2</v>
      </c>
      <c r="O4357" s="578">
        <v>2.3385858551288601E-2</v>
      </c>
      <c r="P4357" s="578">
        <v>2.6768648093992975</v>
      </c>
      <c r="Q4357" s="578">
        <v>2740.6696446736628</v>
      </c>
      <c r="R4357" s="578">
        <v>0.27219496096464901</v>
      </c>
      <c r="S4357" s="578">
        <v>7.0928074535913696E-2</v>
      </c>
      <c r="T4357" s="578">
        <v>2.3597657525290975E-2</v>
      </c>
      <c r="U4357" s="578">
        <v>2.6656359086949375</v>
      </c>
      <c r="V4357" s="578">
        <v>2716.0732727050722</v>
      </c>
      <c r="W4357" s="578">
        <v>0.27223918175635176</v>
      </c>
      <c r="X4357" s="578">
        <v>7.0189001038670498E-2</v>
      </c>
      <c r="Y4357" s="578">
        <v>2.3385858027419652E-2</v>
      </c>
    </row>
    <row r="4358" spans="1:25" x14ac:dyDescent="0.3">
      <c r="A4358" s="61" t="s">
        <v>6525</v>
      </c>
      <c r="B4358" s="61" t="s">
        <v>2195</v>
      </c>
      <c r="C4358" s="61" t="s">
        <v>39</v>
      </c>
      <c r="D4358" s="36">
        <v>4</v>
      </c>
      <c r="E4358" s="36">
        <v>2030</v>
      </c>
      <c r="F4358" s="578">
        <v>2.2209649344185074</v>
      </c>
      <c r="G4358" s="578">
        <v>2437.6087366739898</v>
      </c>
      <c r="H4358" s="578">
        <v>0.20032543504081876</v>
      </c>
      <c r="I4358" s="578">
        <v>6.2619769654702354E-2</v>
      </c>
      <c r="J4358" s="578">
        <v>2.0988342856677847E-2</v>
      </c>
      <c r="K4358" s="578">
        <v>2.1904419048470651</v>
      </c>
      <c r="L4358" s="578">
        <v>2387.6418279012</v>
      </c>
      <c r="M4358" s="578">
        <v>0.19956708175868626</v>
      </c>
      <c r="N4358" s="578">
        <v>6.1318938387557802E-2</v>
      </c>
      <c r="O4358" s="578">
        <v>2.0558154385071199E-2</v>
      </c>
      <c r="P4358" s="578">
        <v>2.2209646761004151</v>
      </c>
      <c r="Q4358" s="578">
        <v>2437.6087366739898</v>
      </c>
      <c r="R4358" s="578">
        <v>0.20032543448693674</v>
      </c>
      <c r="S4358" s="578">
        <v>6.261977175017816E-2</v>
      </c>
      <c r="T4358" s="578">
        <v>2.0988342856677847E-2</v>
      </c>
      <c r="U4358" s="578">
        <v>2.1904419570065876</v>
      </c>
      <c r="V4358" s="578">
        <v>2387.6418279012</v>
      </c>
      <c r="W4358" s="578">
        <v>0.19956708173807125</v>
      </c>
      <c r="X4358" s="578">
        <v>6.1318931577261482E-2</v>
      </c>
      <c r="Y4358" s="578">
        <v>2.0558154385071199E-2</v>
      </c>
    </row>
    <row r="4359" spans="1:25" x14ac:dyDescent="0.3">
      <c r="A4359" s="61" t="s">
        <v>6526</v>
      </c>
      <c r="B4359" s="61" t="s">
        <v>2195</v>
      </c>
      <c r="C4359" s="61" t="s">
        <v>39</v>
      </c>
      <c r="D4359" s="36">
        <v>5</v>
      </c>
      <c r="E4359" s="36">
        <v>2030</v>
      </c>
      <c r="F4359" s="578">
        <v>1.891923863017605</v>
      </c>
      <c r="G4359" s="578">
        <v>2136.674552917475</v>
      </c>
      <c r="H4359" s="578">
        <v>0.15998076068353825</v>
      </c>
      <c r="I4359" s="578">
        <v>5.6061001494526801E-2</v>
      </c>
      <c r="J4359" s="578">
        <v>1.8397339425670574E-2</v>
      </c>
      <c r="K4359" s="578">
        <v>1.8708623883254201</v>
      </c>
      <c r="L4359" s="578">
        <v>2099.3434168497674</v>
      </c>
      <c r="M4359" s="578">
        <v>0.15959766911328124</v>
      </c>
      <c r="N4359" s="578">
        <v>5.4918298497796003E-2</v>
      </c>
      <c r="O4359" s="578">
        <v>1.807587877071145E-2</v>
      </c>
      <c r="P4359" s="578">
        <v>1.8919240194851024</v>
      </c>
      <c r="Q4359" s="578">
        <v>2136.674552917475</v>
      </c>
      <c r="R4359" s="578">
        <v>0.159980755261737</v>
      </c>
      <c r="S4359" s="578">
        <v>5.6061001494526801E-2</v>
      </c>
      <c r="T4359" s="578">
        <v>1.8397339425670574E-2</v>
      </c>
      <c r="U4359" s="578">
        <v>1.8708623883306523</v>
      </c>
      <c r="V4359" s="578">
        <v>2099.3434168497674</v>
      </c>
      <c r="W4359" s="578">
        <v>0.15959766650363824</v>
      </c>
      <c r="X4359" s="578">
        <v>5.4918298497796003E-2</v>
      </c>
      <c r="Y4359" s="578">
        <v>1.807587877071145E-2</v>
      </c>
    </row>
    <row r="4360" spans="1:25" x14ac:dyDescent="0.3">
      <c r="A4360" s="61" t="s">
        <v>6527</v>
      </c>
      <c r="B4360" s="61" t="s">
        <v>2195</v>
      </c>
      <c r="C4360" s="61" t="s">
        <v>39</v>
      </c>
      <c r="D4360" s="36">
        <v>6</v>
      </c>
      <c r="E4360" s="36">
        <v>2030</v>
      </c>
      <c r="F4360" s="578">
        <v>1.6953866031740226</v>
      </c>
      <c r="G4360" s="578">
        <v>1985.8873723347924</v>
      </c>
      <c r="H4360" s="578">
        <v>0.14065995955085425</v>
      </c>
      <c r="I4360" s="578">
        <v>5.1446398720145198E-2</v>
      </c>
      <c r="J4360" s="578">
        <v>1.7099060467444326E-2</v>
      </c>
      <c r="K4360" s="578">
        <v>1.6834007237647048</v>
      </c>
      <c r="L4360" s="578">
        <v>1960.6352195739701</v>
      </c>
      <c r="M4360" s="578">
        <v>0.14021695010796925</v>
      </c>
      <c r="N4360" s="578">
        <v>5.0558699294924701E-2</v>
      </c>
      <c r="O4360" s="578">
        <v>1.6881629300769349E-2</v>
      </c>
      <c r="P4360" s="578">
        <v>1.6953866553177077</v>
      </c>
      <c r="Q4360" s="578">
        <v>1985.8873202005975</v>
      </c>
      <c r="R4360" s="578">
        <v>0.140659960603746</v>
      </c>
      <c r="S4360" s="578">
        <v>5.1446398720145198E-2</v>
      </c>
      <c r="T4360" s="578">
        <v>1.7099059943575374E-2</v>
      </c>
      <c r="U4360" s="578">
        <v>1.6834007237487125</v>
      </c>
      <c r="V4360" s="578">
        <v>1960.6352195739701</v>
      </c>
      <c r="W4360" s="578">
        <v>0.14021695362377226</v>
      </c>
      <c r="X4360" s="578">
        <v>5.0558698771055753E-2</v>
      </c>
      <c r="Y4360" s="578">
        <v>1.6881629300769349E-2</v>
      </c>
    </row>
    <row r="4361" spans="1:25" x14ac:dyDescent="0.3">
      <c r="A4361" s="61" t="s">
        <v>6528</v>
      </c>
      <c r="B4361" s="61" t="s">
        <v>2195</v>
      </c>
      <c r="C4361" s="61" t="s">
        <v>39</v>
      </c>
      <c r="D4361" s="36">
        <v>7</v>
      </c>
      <c r="E4361" s="36">
        <v>2030</v>
      </c>
      <c r="F4361" s="578">
        <v>1.6111778243563626</v>
      </c>
      <c r="G4361" s="578">
        <v>1942.3583196004174</v>
      </c>
      <c r="H4361" s="578">
        <v>0.12725235864687973</v>
      </c>
      <c r="I4361" s="578">
        <v>4.8543500597588697E-2</v>
      </c>
      <c r="J4361" s="578">
        <v>1.6724302336418327E-2</v>
      </c>
      <c r="K4361" s="578">
        <v>1.6030136934349775</v>
      </c>
      <c r="L4361" s="578">
        <v>1924.4411595662375</v>
      </c>
      <c r="M4361" s="578">
        <v>0.12688228964968049</v>
      </c>
      <c r="N4361" s="578">
        <v>4.7919698990881401E-2</v>
      </c>
      <c r="O4361" s="578">
        <v>1.6569991634848149E-2</v>
      </c>
      <c r="P4361" s="578">
        <v>1.6111778243875901</v>
      </c>
      <c r="Q4361" s="578">
        <v>1942.3583196004174</v>
      </c>
      <c r="R4361" s="578">
        <v>0.12725235863111523</v>
      </c>
      <c r="S4361" s="578">
        <v>4.8543501645326601E-2</v>
      </c>
      <c r="T4361" s="578">
        <v>1.6724302336418327E-2</v>
      </c>
      <c r="U4361" s="578">
        <v>1.6030137455993501</v>
      </c>
      <c r="V4361" s="578">
        <v>1924.4411595662375</v>
      </c>
      <c r="W4361" s="578">
        <v>0.12688228961845452</v>
      </c>
      <c r="X4361" s="578">
        <v>4.7919698990881401E-2</v>
      </c>
      <c r="Y4361" s="578">
        <v>1.6569991634848149E-2</v>
      </c>
    </row>
    <row r="4362" spans="1:25" x14ac:dyDescent="0.3">
      <c r="A4362" s="61" t="s">
        <v>6529</v>
      </c>
      <c r="B4362" s="61" t="s">
        <v>2195</v>
      </c>
      <c r="C4362" s="61" t="s">
        <v>39</v>
      </c>
      <c r="D4362" s="36">
        <v>8</v>
      </c>
      <c r="E4362" s="36">
        <v>2030</v>
      </c>
      <c r="F4362" s="578">
        <v>1.3785973474080349</v>
      </c>
      <c r="G4362" s="578">
        <v>1620.9820760091102</v>
      </c>
      <c r="H4362" s="578">
        <v>0.1107181327341395</v>
      </c>
      <c r="I4362" s="578">
        <v>3.7748400121927199E-2</v>
      </c>
      <c r="J4362" s="578">
        <v>1.395730503524335E-2</v>
      </c>
      <c r="K4362" s="578">
        <v>1.3888503626389999</v>
      </c>
      <c r="L4362" s="578">
        <v>1636.227790832515</v>
      </c>
      <c r="M4362" s="578">
        <v>0.11108821722063975</v>
      </c>
      <c r="N4362" s="578">
        <v>3.8171200081705998E-2</v>
      </c>
      <c r="O4362" s="578">
        <v>1.4088492665905476E-2</v>
      </c>
      <c r="P4362" s="578">
        <v>1.3785973473975002</v>
      </c>
      <c r="Q4362" s="578">
        <v>1620.9820760091102</v>
      </c>
      <c r="R4362" s="578">
        <v>0.11071813066973775</v>
      </c>
      <c r="S4362" s="578">
        <v>3.7748400121927199E-2</v>
      </c>
      <c r="T4362" s="578">
        <v>1.395730503524335E-2</v>
      </c>
      <c r="U4362" s="578">
        <v>1.388850310448555</v>
      </c>
      <c r="V4362" s="578">
        <v>1636.227790832515</v>
      </c>
      <c r="W4362" s="578">
        <v>0.111088217199418</v>
      </c>
      <c r="X4362" s="578">
        <v>3.8171200081705998E-2</v>
      </c>
      <c r="Y4362" s="578">
        <v>1.4088492665905476E-2</v>
      </c>
    </row>
    <row r="4363" spans="1:25" x14ac:dyDescent="0.3">
      <c r="A4363" s="61" t="s">
        <v>6530</v>
      </c>
      <c r="B4363" s="61" t="s">
        <v>2195</v>
      </c>
      <c r="C4363" s="61" t="s">
        <v>39</v>
      </c>
      <c r="D4363" s="36">
        <v>9</v>
      </c>
      <c r="E4363" s="36">
        <v>2030</v>
      </c>
      <c r="F4363" s="578">
        <v>1.3111494404002575</v>
      </c>
      <c r="G4363" s="578">
        <v>1571.2911707560174</v>
      </c>
      <c r="H4363" s="578">
        <v>0.1025946296304025</v>
      </c>
      <c r="I4363" s="578">
        <v>3.4769400022923898E-2</v>
      </c>
      <c r="J4363" s="578">
        <v>1.3529491513812225E-2</v>
      </c>
      <c r="K4363" s="578">
        <v>1.3276074203375825</v>
      </c>
      <c r="L4363" s="578">
        <v>1600.9694239298451</v>
      </c>
      <c r="M4363" s="578">
        <v>0.103338769680097</v>
      </c>
      <c r="N4363" s="578">
        <v>3.5763889318332021E-2</v>
      </c>
      <c r="O4363" s="578">
        <v>1.3784994953311949E-2</v>
      </c>
      <c r="P4363" s="578">
        <v>1.3111493876044675</v>
      </c>
      <c r="Q4363" s="578">
        <v>1571.2911707560174</v>
      </c>
      <c r="R4363" s="578">
        <v>0.10259462857932924</v>
      </c>
      <c r="S4363" s="578">
        <v>3.4769400022923898E-2</v>
      </c>
      <c r="T4363" s="578">
        <v>1.3529491513812225E-2</v>
      </c>
      <c r="U4363" s="578">
        <v>1.3276073682042826</v>
      </c>
      <c r="V4363" s="578">
        <v>1600.9695803324325</v>
      </c>
      <c r="W4363" s="578">
        <v>0.10333877540551775</v>
      </c>
      <c r="X4363" s="578">
        <v>3.5763889318332E-2</v>
      </c>
      <c r="Y4363" s="578">
        <v>1.3784994953311949E-2</v>
      </c>
    </row>
    <row r="4364" spans="1:25" x14ac:dyDescent="0.3">
      <c r="A4364" s="61" t="s">
        <v>6531</v>
      </c>
      <c r="B4364" s="61" t="s">
        <v>2195</v>
      </c>
      <c r="C4364" s="61" t="s">
        <v>39</v>
      </c>
      <c r="D4364" s="36">
        <v>10</v>
      </c>
      <c r="E4364" s="36">
        <v>2030</v>
      </c>
      <c r="F4364" s="578">
        <v>1.2586848041062175</v>
      </c>
      <c r="G4364" s="578">
        <v>1532.6384328206325</v>
      </c>
      <c r="H4364" s="578">
        <v>9.6276117425077176E-2</v>
      </c>
      <c r="I4364" s="578">
        <v>3.2452400773763601E-2</v>
      </c>
      <c r="J4364" s="578">
        <v>1.3196737515196776E-2</v>
      </c>
      <c r="K4364" s="578">
        <v>1.2807248155526501</v>
      </c>
      <c r="L4364" s="578">
        <v>1573.9760157267201</v>
      </c>
      <c r="M4364" s="578">
        <v>9.7391056067560045E-2</v>
      </c>
      <c r="N4364" s="578">
        <v>3.3827900886535603E-2</v>
      </c>
      <c r="O4364" s="578">
        <v>1.3552637499136176E-2</v>
      </c>
      <c r="P4364" s="578">
        <v>1.2586849084353025</v>
      </c>
      <c r="Q4364" s="578">
        <v>1532.63832855224</v>
      </c>
      <c r="R4364" s="578">
        <v>9.6276115879239343E-2</v>
      </c>
      <c r="S4364" s="578">
        <v>3.2452400773763601E-2</v>
      </c>
      <c r="T4364" s="578">
        <v>1.3196737515196776E-2</v>
      </c>
      <c r="U4364" s="578">
        <v>1.2807248155216151</v>
      </c>
      <c r="V4364" s="578">
        <v>1573.9760157267201</v>
      </c>
      <c r="W4364" s="578">
        <v>9.739105606240625E-2</v>
      </c>
      <c r="X4364" s="578">
        <v>3.3827900886535603E-2</v>
      </c>
      <c r="Y4364" s="578">
        <v>1.3552637499136176E-2</v>
      </c>
    </row>
    <row r="4365" spans="1:25" x14ac:dyDescent="0.3">
      <c r="A4365" s="61" t="s">
        <v>6532</v>
      </c>
      <c r="B4365" s="61" t="s">
        <v>2195</v>
      </c>
      <c r="C4365" s="61" t="s">
        <v>39</v>
      </c>
      <c r="D4365" s="36">
        <v>11</v>
      </c>
      <c r="E4365" s="36">
        <v>2030</v>
      </c>
      <c r="F4365" s="578">
        <v>1.1957554197532125</v>
      </c>
      <c r="G4365" s="578">
        <v>1459.2977218627875</v>
      </c>
      <c r="H4365" s="578">
        <v>9.0006579801411093E-2</v>
      </c>
      <c r="I4365" s="578">
        <v>2.8621102479519253E-2</v>
      </c>
      <c r="J4365" s="578">
        <v>1.2565277196699726E-2</v>
      </c>
      <c r="K4365" s="578">
        <v>1.2245171780048849</v>
      </c>
      <c r="L4365" s="578">
        <v>1513.4066441853799</v>
      </c>
      <c r="M4365" s="578">
        <v>9.1517182712171477E-2</v>
      </c>
      <c r="N4365" s="578">
        <v>3.0448671507959522E-2</v>
      </c>
      <c r="O4365" s="578">
        <v>1.3031185614333149E-2</v>
      </c>
      <c r="P4365" s="578">
        <v>1.1957552123631825</v>
      </c>
      <c r="Q4365" s="578">
        <v>1459.2977218627875</v>
      </c>
      <c r="R4365" s="578">
        <v>9.0006579801411107E-2</v>
      </c>
      <c r="S4365" s="578">
        <v>2.8621104536189948E-2</v>
      </c>
      <c r="T4365" s="578">
        <v>1.2565277196699726E-2</v>
      </c>
      <c r="U4365" s="578">
        <v>1.2245171779995476</v>
      </c>
      <c r="V4365" s="578">
        <v>1513.4066441853799</v>
      </c>
      <c r="W4365" s="578">
        <v>9.1517182670941041E-2</v>
      </c>
      <c r="X4365" s="578">
        <v>3.0448671604972277E-2</v>
      </c>
      <c r="Y4365" s="578">
        <v>1.3031185614333149E-2</v>
      </c>
    </row>
    <row r="4366" spans="1:25" x14ac:dyDescent="0.3">
      <c r="A4366" s="61" t="s">
        <v>6533</v>
      </c>
      <c r="B4366" s="61" t="s">
        <v>2195</v>
      </c>
      <c r="C4366" s="61" t="s">
        <v>39</v>
      </c>
      <c r="D4366" s="36">
        <v>12</v>
      </c>
      <c r="E4366" s="36">
        <v>2030</v>
      </c>
      <c r="F4366" s="578">
        <v>1.14252887804419</v>
      </c>
      <c r="G4366" s="578">
        <v>1387.7287292480398</v>
      </c>
      <c r="H4366" s="578">
        <v>8.4451605945711578E-2</v>
      </c>
      <c r="I4366" s="578">
        <v>2.4490140378475099E-2</v>
      </c>
      <c r="J4366" s="578">
        <v>1.1949099930158476E-2</v>
      </c>
      <c r="K4366" s="578">
        <v>1.1746670931197076</v>
      </c>
      <c r="L4366" s="578">
        <v>1449.5317713419527</v>
      </c>
      <c r="M4366" s="578">
        <v>8.6188688731453994E-2</v>
      </c>
      <c r="N4366" s="578">
        <v>2.6675989851355501E-2</v>
      </c>
      <c r="O4366" s="578">
        <v>1.248118448226395E-2</v>
      </c>
      <c r="P4366" s="578">
        <v>1.1425289823834275</v>
      </c>
      <c r="Q4366" s="578">
        <v>1387.7287292480398</v>
      </c>
      <c r="R4366" s="578">
        <v>8.4451606464275131E-2</v>
      </c>
      <c r="S4366" s="578">
        <v>2.4490140378475099E-2</v>
      </c>
      <c r="T4366" s="578">
        <v>1.1949099930158476E-2</v>
      </c>
      <c r="U4366" s="578">
        <v>1.1746668850618052</v>
      </c>
      <c r="V4366" s="578">
        <v>1449.5317713419527</v>
      </c>
      <c r="W4366" s="578">
        <v>8.618868874176161E-2</v>
      </c>
      <c r="X4366" s="578">
        <v>2.6675989851355501E-2</v>
      </c>
      <c r="Y4366" s="578">
        <v>1.248118448226395E-2</v>
      </c>
    </row>
    <row r="4367" spans="1:25" x14ac:dyDescent="0.3">
      <c r="A4367" s="61" t="s">
        <v>6534</v>
      </c>
      <c r="B4367" s="61" t="s">
        <v>2195</v>
      </c>
      <c r="C4367" s="61" t="s">
        <v>39</v>
      </c>
      <c r="D4367" s="36">
        <v>13</v>
      </c>
      <c r="E4367" s="36">
        <v>2030</v>
      </c>
      <c r="F4367" s="578">
        <v>1.162207941035295</v>
      </c>
      <c r="G4367" s="578">
        <v>1417.3339564005475</v>
      </c>
      <c r="H4367" s="578">
        <v>8.1913852586543073E-2</v>
      </c>
      <c r="I4367" s="578">
        <v>2.2786868042506524E-2</v>
      </c>
      <c r="J4367" s="578">
        <v>1.2203905207570575E-2</v>
      </c>
      <c r="K4367" s="578">
        <v>1.1914034747116251</v>
      </c>
      <c r="L4367" s="578">
        <v>1476.95250956217</v>
      </c>
      <c r="M4367" s="578">
        <v>8.3656514604626808E-2</v>
      </c>
      <c r="N4367" s="578">
        <v>2.5035750120878199E-2</v>
      </c>
      <c r="O4367" s="578">
        <v>1.2717191537376452E-2</v>
      </c>
      <c r="P4367" s="578">
        <v>1.1622079410456023</v>
      </c>
      <c r="Q4367" s="578">
        <v>1417.3339564005475</v>
      </c>
      <c r="R4367" s="578">
        <v>8.1913852044938978E-2</v>
      </c>
      <c r="S4367" s="578">
        <v>2.27868696674704E-2</v>
      </c>
      <c r="T4367" s="578">
        <v>1.2203905207570575E-2</v>
      </c>
      <c r="U4367" s="578">
        <v>1.1914034747222375</v>
      </c>
      <c r="V4367" s="578">
        <v>1476.95250956217</v>
      </c>
      <c r="W4367" s="578">
        <v>8.3656508827819623E-2</v>
      </c>
      <c r="X4367" s="578">
        <v>2.5035750120878199E-2</v>
      </c>
      <c r="Y4367" s="578">
        <v>1.2717191537376452E-2</v>
      </c>
    </row>
    <row r="4368" spans="1:25" x14ac:dyDescent="0.3">
      <c r="A4368" s="61" t="s">
        <v>6535</v>
      </c>
      <c r="B4368" s="61" t="s">
        <v>2195</v>
      </c>
      <c r="C4368" s="61" t="s">
        <v>39</v>
      </c>
      <c r="D4368" s="36">
        <v>14</v>
      </c>
      <c r="E4368" s="36">
        <v>2030</v>
      </c>
      <c r="F4368" s="578">
        <v>1.2193152521285775</v>
      </c>
      <c r="G4368" s="578">
        <v>1513.4910418192501</v>
      </c>
      <c r="H4368" s="578">
        <v>8.1739008018151524E-2</v>
      </c>
      <c r="I4368" s="578">
        <v>2.3162160534411599E-2</v>
      </c>
      <c r="J4368" s="578">
        <v>1.303198430105105E-2</v>
      </c>
      <c r="K4368" s="578">
        <v>1.241951738788615</v>
      </c>
      <c r="L4368" s="578">
        <v>1564.0591799418075</v>
      </c>
      <c r="M4368" s="578">
        <v>8.326426700250518E-2</v>
      </c>
      <c r="N4368" s="578">
        <v>2.5261137440490203E-2</v>
      </c>
      <c r="O4368" s="578">
        <v>1.3467367214616326E-2</v>
      </c>
      <c r="P4368" s="578">
        <v>1.21931519997974</v>
      </c>
      <c r="Q4368" s="578">
        <v>1513.4910418192501</v>
      </c>
      <c r="R4368" s="578">
        <v>8.1739008012997702E-2</v>
      </c>
      <c r="S4368" s="578">
        <v>2.3162160534411599E-2</v>
      </c>
      <c r="T4368" s="578">
        <v>1.303198430105105E-2</v>
      </c>
      <c r="U4368" s="578">
        <v>1.2419517387780825</v>
      </c>
      <c r="V4368" s="578">
        <v>1564.0590756734177</v>
      </c>
      <c r="W4368" s="578">
        <v>8.3264267039642875E-2</v>
      </c>
      <c r="X4368" s="578">
        <v>2.5261137227062101E-2</v>
      </c>
      <c r="Y4368" s="578">
        <v>1.3467367214616326E-2</v>
      </c>
    </row>
    <row r="4369" spans="1:25" x14ac:dyDescent="0.3">
      <c r="A4369" s="61" t="s">
        <v>6536</v>
      </c>
      <c r="B4369" s="61" t="s">
        <v>2195</v>
      </c>
      <c r="C4369" s="61" t="s">
        <v>39</v>
      </c>
      <c r="D4369" s="36">
        <v>15</v>
      </c>
      <c r="E4369" s="36">
        <v>2030</v>
      </c>
      <c r="F4369" s="578">
        <v>1.26826454045764</v>
      </c>
      <c r="G4369" s="578">
        <v>1595.9057184855076</v>
      </c>
      <c r="H4369" s="578">
        <v>8.1589095858968563E-2</v>
      </c>
      <c r="I4369" s="578">
        <v>2.3483810480684E-2</v>
      </c>
      <c r="J4369" s="578">
        <v>1.3741765156737501E-2</v>
      </c>
      <c r="K4369" s="578">
        <v>1.28551880033076</v>
      </c>
      <c r="L4369" s="578">
        <v>1638.64820861816</v>
      </c>
      <c r="M4369" s="578">
        <v>8.2928951717046062E-2</v>
      </c>
      <c r="N4369" s="578">
        <v>2.5353492470458101E-2</v>
      </c>
      <c r="O4369" s="578">
        <v>1.4109730196651024E-2</v>
      </c>
      <c r="P4369" s="578">
        <v>1.2682645404211099</v>
      </c>
      <c r="Q4369" s="578">
        <v>1595.9057184855076</v>
      </c>
      <c r="R4369" s="578">
        <v>8.1589096387991319E-2</v>
      </c>
      <c r="S4369" s="578">
        <v>2.3483810480684E-2</v>
      </c>
      <c r="T4369" s="578">
        <v>1.3741765156737501E-2</v>
      </c>
      <c r="U4369" s="578">
        <v>1.28551890402847</v>
      </c>
      <c r="V4369" s="578">
        <v>1638.64820861816</v>
      </c>
      <c r="W4369" s="578">
        <v>8.2928950660364792E-2</v>
      </c>
      <c r="X4369" s="578">
        <v>2.5353488279506498E-2</v>
      </c>
      <c r="Y4369" s="578">
        <v>1.4109730196651024E-2</v>
      </c>
    </row>
    <row r="4370" spans="1:25" x14ac:dyDescent="0.3">
      <c r="A4370" s="580" t="s">
        <v>6537</v>
      </c>
      <c r="B4370" s="580" t="s">
        <v>2195</v>
      </c>
      <c r="C4370" s="580" t="s">
        <v>39</v>
      </c>
      <c r="D4370" s="581">
        <v>16</v>
      </c>
      <c r="E4370" s="581">
        <v>2030</v>
      </c>
      <c r="F4370" s="582">
        <v>1.3368074457209749</v>
      </c>
      <c r="G4370" s="582">
        <v>1710.9514706929499</v>
      </c>
      <c r="H4370" s="582">
        <v>8.3001687487618797E-2</v>
      </c>
      <c r="I4370" s="582">
        <v>2.4345810117665651E-2</v>
      </c>
      <c r="J4370" s="582">
        <v>1.4732406115702625E-2</v>
      </c>
      <c r="K4370" s="582">
        <v>1.3468206855849649</v>
      </c>
      <c r="L4370" s="582">
        <v>1743.005015055335</v>
      </c>
      <c r="M4370" s="582">
        <v>8.4059674720568453E-2</v>
      </c>
      <c r="N4370" s="582">
        <v>2.6019979268312399E-2</v>
      </c>
      <c r="O4370" s="582">
        <v>1.500831147617035E-2</v>
      </c>
      <c r="P4370" s="582">
        <v>1.3368073935462175</v>
      </c>
      <c r="Q4370" s="582">
        <v>1710.9513664245574</v>
      </c>
      <c r="R4370" s="582">
        <v>8.3001687487618797E-2</v>
      </c>
      <c r="S4370" s="582">
        <v>2.4345809593796699E-2</v>
      </c>
      <c r="T4370" s="582">
        <v>1.4732406115702625E-2</v>
      </c>
      <c r="U4370" s="582">
        <v>1.3468206334154376</v>
      </c>
      <c r="V4370" s="582">
        <v>1743.005015055335</v>
      </c>
      <c r="W4370" s="582">
        <v>8.4059674202004914E-2</v>
      </c>
      <c r="X4370" s="582">
        <v>2.6019979268312399E-2</v>
      </c>
      <c r="Y4370" s="582">
        <v>1.500831147617035E-2</v>
      </c>
    </row>
    <row r="4371" spans="1:25" x14ac:dyDescent="0.3">
      <c r="A4371" s="61" t="s">
        <v>6538</v>
      </c>
      <c r="B4371" s="61" t="s">
        <v>2194</v>
      </c>
      <c r="C4371" s="61" t="s">
        <v>39</v>
      </c>
      <c r="D4371" s="36">
        <v>1</v>
      </c>
      <c r="E4371" s="36">
        <v>2012</v>
      </c>
      <c r="F4371" s="578">
        <v>30.800065909078178</v>
      </c>
      <c r="G4371" s="578">
        <v>6560.6471888224251</v>
      </c>
      <c r="H4371" s="578">
        <v>32.186621842828202</v>
      </c>
      <c r="I4371" s="578">
        <v>0.3992837465363358</v>
      </c>
      <c r="J4371" s="578">
        <v>0.13074839844678751</v>
      </c>
      <c r="K4371" s="578">
        <v>31.214034261979826</v>
      </c>
      <c r="L4371" s="578">
        <v>6628.715270996091</v>
      </c>
      <c r="M4371" s="578">
        <v>32.482271828028949</v>
      </c>
      <c r="N4371" s="578">
        <v>0.40593875649210476</v>
      </c>
      <c r="O4371" s="578">
        <v>0.13210488297045175</v>
      </c>
      <c r="P4371" s="578">
        <v>30.800064349423302</v>
      </c>
      <c r="Q4371" s="578">
        <v>6560.6471888224251</v>
      </c>
      <c r="R4371" s="578">
        <v>32.186624825738022</v>
      </c>
      <c r="S4371" s="578">
        <v>0.39928375693610424</v>
      </c>
      <c r="T4371" s="578">
        <v>0.13074839844678751</v>
      </c>
      <c r="U4371" s="578">
        <v>31.214034788487524</v>
      </c>
      <c r="V4371" s="578">
        <v>6628.715270996091</v>
      </c>
      <c r="W4371" s="578">
        <v>32.482274852809454</v>
      </c>
      <c r="X4371" s="578">
        <v>0.40593878288200325</v>
      </c>
      <c r="Y4371" s="578">
        <v>0.13210488297045175</v>
      </c>
    </row>
    <row r="4372" spans="1:25" x14ac:dyDescent="0.3">
      <c r="A4372" s="61" t="s">
        <v>6539</v>
      </c>
      <c r="B4372" s="61" t="s">
        <v>2194</v>
      </c>
      <c r="C4372" s="61" t="s">
        <v>39</v>
      </c>
      <c r="D4372" s="36">
        <v>2</v>
      </c>
      <c r="E4372" s="36">
        <v>2012</v>
      </c>
      <c r="F4372" s="578">
        <v>20.044165792257701</v>
      </c>
      <c r="G4372" s="578">
        <v>3953.7196172078425</v>
      </c>
      <c r="H4372" s="578">
        <v>19.505094574706099</v>
      </c>
      <c r="I4372" s="578">
        <v>0.29381263835603</v>
      </c>
      <c r="J4372" s="578">
        <v>7.8794449800625402E-2</v>
      </c>
      <c r="K4372" s="578">
        <v>20.311761425866223</v>
      </c>
      <c r="L4372" s="578">
        <v>3993.0544865926076</v>
      </c>
      <c r="M4372" s="578">
        <v>19.572255005186825</v>
      </c>
      <c r="N4372" s="578">
        <v>0.29319243307448495</v>
      </c>
      <c r="O4372" s="578">
        <v>7.9578354450253089E-2</v>
      </c>
      <c r="P4372" s="578">
        <v>20.044166318775673</v>
      </c>
      <c r="Q4372" s="578">
        <v>3953.7196693420374</v>
      </c>
      <c r="R4372" s="578">
        <v>19.505094329399647</v>
      </c>
      <c r="S4372" s="578">
        <v>0.29381262769796451</v>
      </c>
      <c r="T4372" s="578">
        <v>7.8794449257353905E-2</v>
      </c>
      <c r="U4372" s="578">
        <v>20.311761435799728</v>
      </c>
      <c r="V4372" s="578">
        <v>3993.0544865926076</v>
      </c>
      <c r="W4372" s="578">
        <v>19.572255882725525</v>
      </c>
      <c r="X4372" s="578">
        <v>0.29319244368404351</v>
      </c>
      <c r="Y4372" s="578">
        <v>7.9578353945786717E-2</v>
      </c>
    </row>
    <row r="4373" spans="1:25" x14ac:dyDescent="0.3">
      <c r="A4373" s="61" t="s">
        <v>6540</v>
      </c>
      <c r="B4373" s="61" t="s">
        <v>2194</v>
      </c>
      <c r="C4373" s="61" t="s">
        <v>39</v>
      </c>
      <c r="D4373" s="36">
        <v>3</v>
      </c>
      <c r="E4373" s="36">
        <v>2012</v>
      </c>
      <c r="F4373" s="578">
        <v>15.383758527099376</v>
      </c>
      <c r="G4373" s="578">
        <v>2775.9575373331677</v>
      </c>
      <c r="H4373" s="578">
        <v>13.187357913644499</v>
      </c>
      <c r="I4373" s="578">
        <v>0.23169455720684048</v>
      </c>
      <c r="J4373" s="578">
        <v>5.5322585743851904E-2</v>
      </c>
      <c r="K4373" s="578">
        <v>14.96344226469585</v>
      </c>
      <c r="L4373" s="578">
        <v>2711.7359504699652</v>
      </c>
      <c r="M4373" s="578">
        <v>12.864191012001026</v>
      </c>
      <c r="N4373" s="578">
        <v>0.22284069376109902</v>
      </c>
      <c r="O4373" s="578">
        <v>5.4042722971644225E-2</v>
      </c>
      <c r="P4373" s="578">
        <v>15.383759560231073</v>
      </c>
      <c r="Q4373" s="578">
        <v>2775.9575373331677</v>
      </c>
      <c r="R4373" s="578">
        <v>13.18735814887135</v>
      </c>
      <c r="S4373" s="578">
        <v>0.23169457301385826</v>
      </c>
      <c r="T4373" s="578">
        <v>5.5322585743851904E-2</v>
      </c>
      <c r="U4373" s="578">
        <v>14.96344278622075</v>
      </c>
      <c r="V4373" s="578">
        <v>2711.7358983357699</v>
      </c>
      <c r="W4373" s="578">
        <v>12.8641912241097</v>
      </c>
      <c r="X4373" s="578">
        <v>0.22284069901312797</v>
      </c>
      <c r="Y4373" s="578">
        <v>5.404272349551318E-2</v>
      </c>
    </row>
    <row r="4374" spans="1:25" x14ac:dyDescent="0.3">
      <c r="A4374" s="61" t="s">
        <v>6541</v>
      </c>
      <c r="B4374" s="61" t="s">
        <v>2194</v>
      </c>
      <c r="C4374" s="61" t="s">
        <v>39</v>
      </c>
      <c r="D4374" s="36">
        <v>4</v>
      </c>
      <c r="E4374" s="36">
        <v>2012</v>
      </c>
      <c r="F4374" s="578">
        <v>15.332233014243325</v>
      </c>
      <c r="G4374" s="578">
        <v>2658.8575693766247</v>
      </c>
      <c r="H4374" s="578">
        <v>11.8066977577885</v>
      </c>
      <c r="I4374" s="578">
        <v>0.35476093066608849</v>
      </c>
      <c r="J4374" s="578">
        <v>5.2988851268310051E-2</v>
      </c>
      <c r="K4374" s="578">
        <v>14.84564383874015</v>
      </c>
      <c r="L4374" s="578">
        <v>2579.98243204752</v>
      </c>
      <c r="M4374" s="578">
        <v>11.4907572168255</v>
      </c>
      <c r="N4374" s="578">
        <v>0.33657648494045078</v>
      </c>
      <c r="O4374" s="578">
        <v>5.1416931596274175E-2</v>
      </c>
      <c r="P4374" s="578">
        <v>15.332233535763351</v>
      </c>
      <c r="Q4374" s="578">
        <v>2658.8575693766247</v>
      </c>
      <c r="R4374" s="578">
        <v>11.806697760640676</v>
      </c>
      <c r="S4374" s="578">
        <v>0.35476092569903445</v>
      </c>
      <c r="T4374" s="578">
        <v>5.2988851268310051E-2</v>
      </c>
      <c r="U4374" s="578">
        <v>14.845643838724401</v>
      </c>
      <c r="V4374" s="578">
        <v>2579.9822756449325</v>
      </c>
      <c r="W4374" s="578">
        <v>11.490757610270474</v>
      </c>
      <c r="X4374" s="578">
        <v>0.33657648483737501</v>
      </c>
      <c r="Y4374" s="578">
        <v>5.1416931596274175E-2</v>
      </c>
    </row>
    <row r="4375" spans="1:25" x14ac:dyDescent="0.3">
      <c r="A4375" s="61" t="s">
        <v>6542</v>
      </c>
      <c r="B4375" s="61" t="s">
        <v>2194</v>
      </c>
      <c r="C4375" s="61" t="s">
        <v>39</v>
      </c>
      <c r="D4375" s="36">
        <v>5</v>
      </c>
      <c r="E4375" s="36">
        <v>2012</v>
      </c>
      <c r="F4375" s="578">
        <v>12.840239118087625</v>
      </c>
      <c r="G4375" s="578">
        <v>2261.3322474161728</v>
      </c>
      <c r="H4375" s="578">
        <v>9.3462017189109794</v>
      </c>
      <c r="I4375" s="578">
        <v>0.24282348166949849</v>
      </c>
      <c r="J4375" s="578">
        <v>4.5066546066664125E-2</v>
      </c>
      <c r="K4375" s="578">
        <v>12.668658278276151</v>
      </c>
      <c r="L4375" s="578">
        <v>2224.5856119791647</v>
      </c>
      <c r="M4375" s="578">
        <v>9.2747308480757003</v>
      </c>
      <c r="N4375" s="578">
        <v>0.23646031002560075</v>
      </c>
      <c r="O4375" s="578">
        <v>4.4334134863068621E-2</v>
      </c>
      <c r="P4375" s="578">
        <v>12.840237553497374</v>
      </c>
      <c r="Q4375" s="578">
        <v>2261.3322474161728</v>
      </c>
      <c r="R4375" s="578">
        <v>9.346201826871642</v>
      </c>
      <c r="S4375" s="578">
        <v>0.2428234924318525</v>
      </c>
      <c r="T4375" s="578">
        <v>4.5066546066664125E-2</v>
      </c>
      <c r="U4375" s="578">
        <v>12.668656192123875</v>
      </c>
      <c r="V4375" s="578">
        <v>2224.5856119791647</v>
      </c>
      <c r="W4375" s="578">
        <v>9.2747306711195598</v>
      </c>
      <c r="X4375" s="578">
        <v>0.23646032011614146</v>
      </c>
      <c r="Y4375" s="578">
        <v>4.4334134863068621E-2</v>
      </c>
    </row>
    <row r="4376" spans="1:25" x14ac:dyDescent="0.3">
      <c r="A4376" s="61" t="s">
        <v>6543</v>
      </c>
      <c r="B4376" s="61" t="s">
        <v>2194</v>
      </c>
      <c r="C4376" s="61" t="s">
        <v>39</v>
      </c>
      <c r="D4376" s="36">
        <v>6</v>
      </c>
      <c r="E4376" s="36">
        <v>2012</v>
      </c>
      <c r="F4376" s="578">
        <v>12.217165696879349</v>
      </c>
      <c r="G4376" s="578">
        <v>2136.9264678955024</v>
      </c>
      <c r="H4376" s="578">
        <v>8.5365304834558611</v>
      </c>
      <c r="I4376" s="578">
        <v>0.2650487251072865</v>
      </c>
      <c r="J4376" s="578">
        <v>4.25872282745937E-2</v>
      </c>
      <c r="K4376" s="578">
        <v>12.210475861268876</v>
      </c>
      <c r="L4376" s="578">
        <v>2125.1982612609827</v>
      </c>
      <c r="M4376" s="578">
        <v>8.5845103760705825</v>
      </c>
      <c r="N4376" s="578">
        <v>0.26062435254667998</v>
      </c>
      <c r="O4376" s="578">
        <v>4.2353529715910498E-2</v>
      </c>
      <c r="P4376" s="578">
        <v>12.217165175349024</v>
      </c>
      <c r="Q4376" s="578">
        <v>2136.9264678955024</v>
      </c>
      <c r="R4376" s="578">
        <v>8.5365303962219752</v>
      </c>
      <c r="S4376" s="578">
        <v>0.2650487355591995</v>
      </c>
      <c r="T4376" s="578">
        <v>4.25872282745937E-2</v>
      </c>
      <c r="U4376" s="578">
        <v>12.210475339712451</v>
      </c>
      <c r="V4376" s="578">
        <v>2125.1982612609827</v>
      </c>
      <c r="W4376" s="578">
        <v>8.5845105060385904</v>
      </c>
      <c r="X4376" s="578">
        <v>0.26062434721704125</v>
      </c>
      <c r="Y4376" s="578">
        <v>4.2353529715910498E-2</v>
      </c>
    </row>
    <row r="4377" spans="1:25" x14ac:dyDescent="0.3">
      <c r="A4377" s="61" t="s">
        <v>6544</v>
      </c>
      <c r="B4377" s="61" t="s">
        <v>2194</v>
      </c>
      <c r="C4377" s="61" t="s">
        <v>39</v>
      </c>
      <c r="D4377" s="36">
        <v>7</v>
      </c>
      <c r="E4377" s="36">
        <v>2012</v>
      </c>
      <c r="F4377" s="578">
        <v>11.971283593020525</v>
      </c>
      <c r="G4377" s="578">
        <v>2062.9334093729599</v>
      </c>
      <c r="H4377" s="578">
        <v>7.6431307669408826</v>
      </c>
      <c r="I4377" s="578">
        <v>0.28804884146423576</v>
      </c>
      <c r="J4377" s="578">
        <v>4.1112623216273826E-2</v>
      </c>
      <c r="K4377" s="578">
        <v>12.061682480556824</v>
      </c>
      <c r="L4377" s="578">
        <v>2069.1023139953577</v>
      </c>
      <c r="M4377" s="578">
        <v>7.794574942803588</v>
      </c>
      <c r="N4377" s="578">
        <v>0.28727875452871826</v>
      </c>
      <c r="O4377" s="578">
        <v>4.1235577586727801E-2</v>
      </c>
      <c r="P4377" s="578">
        <v>11.971284114576775</v>
      </c>
      <c r="Q4377" s="578">
        <v>2062.9334093729599</v>
      </c>
      <c r="R4377" s="578">
        <v>7.6431310745635175</v>
      </c>
      <c r="S4377" s="578">
        <v>0.28804886788141904</v>
      </c>
      <c r="T4377" s="578">
        <v>4.1112622692404871E-2</v>
      </c>
      <c r="U4377" s="578">
        <v>12.061682480551676</v>
      </c>
      <c r="V4377" s="578">
        <v>2069.1023139953577</v>
      </c>
      <c r="W4377" s="578">
        <v>7.7945749766950012</v>
      </c>
      <c r="X4377" s="578">
        <v>0.28727874407680498</v>
      </c>
      <c r="Y4377" s="578">
        <v>4.1235578110596749E-2</v>
      </c>
    </row>
    <row r="4378" spans="1:25" x14ac:dyDescent="0.3">
      <c r="A4378" s="61" t="s">
        <v>6545</v>
      </c>
      <c r="B4378" s="61" t="s">
        <v>2194</v>
      </c>
      <c r="C4378" s="61" t="s">
        <v>39</v>
      </c>
      <c r="D4378" s="36">
        <v>8</v>
      </c>
      <c r="E4378" s="36">
        <v>2012</v>
      </c>
      <c r="F4378" s="578">
        <v>10.316159642617226</v>
      </c>
      <c r="G4378" s="578">
        <v>1674.0787226359</v>
      </c>
      <c r="H4378" s="578">
        <v>5.6994792170347202</v>
      </c>
      <c r="I4378" s="578">
        <v>0.17586524702346601</v>
      </c>
      <c r="J4378" s="578">
        <v>3.3363034172604472E-2</v>
      </c>
      <c r="K4378" s="578">
        <v>10.569490235867713</v>
      </c>
      <c r="L4378" s="578">
        <v>1718.9021670023526</v>
      </c>
      <c r="M4378" s="578">
        <v>6.0037385551210374</v>
      </c>
      <c r="N4378" s="578">
        <v>0.19342383811211475</v>
      </c>
      <c r="O4378" s="578">
        <v>3.4256339073181104E-2</v>
      </c>
      <c r="P4378" s="578">
        <v>10.316159637650314</v>
      </c>
      <c r="Q4378" s="578">
        <v>1674.0788269042926</v>
      </c>
      <c r="R4378" s="578">
        <v>5.6994792453673</v>
      </c>
      <c r="S4378" s="578">
        <v>0.17586526782421649</v>
      </c>
      <c r="T4378" s="578">
        <v>3.3363034677070851E-2</v>
      </c>
      <c r="U4378" s="578">
        <v>10.569490280565894</v>
      </c>
      <c r="V4378" s="578">
        <v>1718.9021670023526</v>
      </c>
      <c r="W4378" s="578">
        <v>6.0037387035505727</v>
      </c>
      <c r="X4378" s="578">
        <v>0.1934238277390245</v>
      </c>
      <c r="Y4378" s="578">
        <v>3.4256339073181104E-2</v>
      </c>
    </row>
    <row r="4379" spans="1:25" x14ac:dyDescent="0.3">
      <c r="A4379" s="61" t="s">
        <v>6546</v>
      </c>
      <c r="B4379" s="61" t="s">
        <v>2194</v>
      </c>
      <c r="C4379" s="61" t="s">
        <v>39</v>
      </c>
      <c r="D4379" s="36">
        <v>9</v>
      </c>
      <c r="E4379" s="36">
        <v>2012</v>
      </c>
      <c r="F4379" s="578">
        <v>10.393720219126978</v>
      </c>
      <c r="G4379" s="578">
        <v>1626.0834630330348</v>
      </c>
      <c r="H4379" s="578">
        <v>5.1199731353408353</v>
      </c>
      <c r="I4379" s="578">
        <v>0.19123541142471298</v>
      </c>
      <c r="J4379" s="578">
        <v>3.2406555682731125E-2</v>
      </c>
      <c r="K4379" s="578">
        <v>10.673956913825599</v>
      </c>
      <c r="L4379" s="578">
        <v>1683.6330312093023</v>
      </c>
      <c r="M4379" s="578">
        <v>5.4726110451811047</v>
      </c>
      <c r="N4379" s="578">
        <v>0.22563551101059851</v>
      </c>
      <c r="O4379" s="578">
        <v>3.3553489367477554E-2</v>
      </c>
      <c r="P4379" s="578">
        <v>10.393719647926126</v>
      </c>
      <c r="Q4379" s="578">
        <v>1626.0834630330348</v>
      </c>
      <c r="R4379" s="578">
        <v>5.1199731426313484</v>
      </c>
      <c r="S4379" s="578">
        <v>0.19123542746516775</v>
      </c>
      <c r="T4379" s="578">
        <v>3.2406555682731125E-2</v>
      </c>
      <c r="U4379" s="578">
        <v>10.673957008179016</v>
      </c>
      <c r="V4379" s="578">
        <v>1683.6330312093023</v>
      </c>
      <c r="W4379" s="578">
        <v>5.4726111272490581</v>
      </c>
      <c r="X4379" s="578">
        <v>0.22563550593986226</v>
      </c>
      <c r="Y4379" s="578">
        <v>3.3553489367477554E-2</v>
      </c>
    </row>
    <row r="4380" spans="1:25" x14ac:dyDescent="0.3">
      <c r="A4380" s="61" t="s">
        <v>6547</v>
      </c>
      <c r="B4380" s="61" t="s">
        <v>2194</v>
      </c>
      <c r="C4380" s="61" t="s">
        <v>39</v>
      </c>
      <c r="D4380" s="36">
        <v>10</v>
      </c>
      <c r="E4380" s="36">
        <v>2012</v>
      </c>
      <c r="F4380" s="578">
        <v>10.454002377456856</v>
      </c>
      <c r="G4380" s="578">
        <v>1588.7529093424423</v>
      </c>
      <c r="H4380" s="578">
        <v>4.6692447920649975</v>
      </c>
      <c r="I4380" s="578">
        <v>0.2031900061059175</v>
      </c>
      <c r="J4380" s="578">
        <v>3.1662617130981098E-2</v>
      </c>
      <c r="K4380" s="578">
        <v>10.761569540216254</v>
      </c>
      <c r="L4380" s="578">
        <v>1655.455821990965</v>
      </c>
      <c r="M4380" s="578">
        <v>5.05127944841903</v>
      </c>
      <c r="N4380" s="578">
        <v>0.25207723027415274</v>
      </c>
      <c r="O4380" s="578">
        <v>3.2991840872758346E-2</v>
      </c>
      <c r="P4380" s="578">
        <v>10.454002432099612</v>
      </c>
      <c r="Q4380" s="578">
        <v>1588.7529093424423</v>
      </c>
      <c r="R4380" s="578">
        <v>4.6692448466904626</v>
      </c>
      <c r="S4380" s="578">
        <v>0.20318999562732576</v>
      </c>
      <c r="T4380" s="578">
        <v>3.1662617130981098E-2</v>
      </c>
      <c r="U4380" s="578">
        <v>10.761569540221547</v>
      </c>
      <c r="V4380" s="578">
        <v>1655.455821990965</v>
      </c>
      <c r="W4380" s="578">
        <v>5.0512795539980218</v>
      </c>
      <c r="X4380" s="578">
        <v>0.25207724584712748</v>
      </c>
      <c r="Y4380" s="578">
        <v>3.2991840872758346E-2</v>
      </c>
    </row>
    <row r="4381" spans="1:25" x14ac:dyDescent="0.3">
      <c r="A4381" s="61" t="s">
        <v>6548</v>
      </c>
      <c r="B4381" s="61" t="s">
        <v>2194</v>
      </c>
      <c r="C4381" s="61" t="s">
        <v>39</v>
      </c>
      <c r="D4381" s="36">
        <v>11</v>
      </c>
      <c r="E4381" s="36">
        <v>2012</v>
      </c>
      <c r="F4381" s="578">
        <v>10.333001747649767</v>
      </c>
      <c r="G4381" s="578">
        <v>1501.7592798868777</v>
      </c>
      <c r="H4381" s="578">
        <v>4.0700470853043926</v>
      </c>
      <c r="I4381" s="578">
        <v>0.18987390595672499</v>
      </c>
      <c r="J4381" s="578">
        <v>2.9928820033092027E-2</v>
      </c>
      <c r="K4381" s="578">
        <v>10.66826043410291</v>
      </c>
      <c r="L4381" s="578">
        <v>1578.68397903442</v>
      </c>
      <c r="M4381" s="578">
        <v>4.4832041642803198</v>
      </c>
      <c r="N4381" s="578">
        <v>0.25104646765006056</v>
      </c>
      <c r="O4381" s="578">
        <v>3.1461889622732948E-2</v>
      </c>
      <c r="P4381" s="578">
        <v>10.333001270817755</v>
      </c>
      <c r="Q4381" s="578">
        <v>1501.7592798868777</v>
      </c>
      <c r="R4381" s="578">
        <v>4.0700470356872103</v>
      </c>
      <c r="S4381" s="578">
        <v>0.18987391115782223</v>
      </c>
      <c r="T4381" s="578">
        <v>2.9928820033092027E-2</v>
      </c>
      <c r="U4381" s="578">
        <v>10.668260439080562</v>
      </c>
      <c r="V4381" s="578">
        <v>1578.68397903442</v>
      </c>
      <c r="W4381" s="578">
        <v>4.4832042484437471</v>
      </c>
      <c r="X4381" s="578">
        <v>0.2510464674693742</v>
      </c>
      <c r="Y4381" s="578">
        <v>3.1461889622732948E-2</v>
      </c>
    </row>
    <row r="4382" spans="1:25" x14ac:dyDescent="0.3">
      <c r="A4382" s="61" t="s">
        <v>6549</v>
      </c>
      <c r="B4382" s="61" t="s">
        <v>2194</v>
      </c>
      <c r="C4382" s="61" t="s">
        <v>39</v>
      </c>
      <c r="D4382" s="36">
        <v>12</v>
      </c>
      <c r="E4382" s="36">
        <v>2012</v>
      </c>
      <c r="F4382" s="578">
        <v>10.175676063109641</v>
      </c>
      <c r="G4382" s="578">
        <v>1405.5283012390125</v>
      </c>
      <c r="H4382" s="578">
        <v>3.4748141558399421</v>
      </c>
      <c r="I4382" s="578">
        <v>0.16771959952408577</v>
      </c>
      <c r="J4382" s="578">
        <v>2.8011041188922951E-2</v>
      </c>
      <c r="K4382" s="578">
        <v>10.517994844534295</v>
      </c>
      <c r="L4382" s="578">
        <v>1489.2421010335249</v>
      </c>
      <c r="M4382" s="578">
        <v>3.9126882108345495</v>
      </c>
      <c r="N4382" s="578">
        <v>0.23937026137961426</v>
      </c>
      <c r="O4382" s="578">
        <v>2.9679395180816425E-2</v>
      </c>
      <c r="P4382" s="578">
        <v>10.175676584661044</v>
      </c>
      <c r="Q4382" s="578">
        <v>1405.5283012390125</v>
      </c>
      <c r="R4382" s="578">
        <v>3.47481409029084</v>
      </c>
      <c r="S4382" s="578">
        <v>0.16771962071167401</v>
      </c>
      <c r="T4382" s="578">
        <v>2.8011040665053999E-2</v>
      </c>
      <c r="U4382" s="578">
        <v>10.51799484452912</v>
      </c>
      <c r="V4382" s="578">
        <v>1489.2421010335249</v>
      </c>
      <c r="W4382" s="578">
        <v>3.9126882551014752</v>
      </c>
      <c r="X4382" s="578">
        <v>0.23937027164962826</v>
      </c>
      <c r="Y4382" s="578">
        <v>2.9679395180816425E-2</v>
      </c>
    </row>
    <row r="4383" spans="1:25" x14ac:dyDescent="0.3">
      <c r="A4383" s="61" t="s">
        <v>6550</v>
      </c>
      <c r="B4383" s="61" t="s">
        <v>2194</v>
      </c>
      <c r="C4383" s="61" t="s">
        <v>39</v>
      </c>
      <c r="D4383" s="36">
        <v>13</v>
      </c>
      <c r="E4383" s="36">
        <v>2012</v>
      </c>
      <c r="F4383" s="578">
        <v>10.368415207527947</v>
      </c>
      <c r="G4383" s="578">
        <v>1399.6967519124273</v>
      </c>
      <c r="H4383" s="578">
        <v>3.2858373538426</v>
      </c>
      <c r="I4383" s="578">
        <v>0.17297448746830874</v>
      </c>
      <c r="J4383" s="578">
        <v>2.78948461442875E-2</v>
      </c>
      <c r="K4383" s="578">
        <v>10.688703727732866</v>
      </c>
      <c r="L4383" s="578">
        <v>1481.3228022257449</v>
      </c>
      <c r="M4383" s="578">
        <v>3.7114657656032497</v>
      </c>
      <c r="N4383" s="578">
        <v>0.24610473483213902</v>
      </c>
      <c r="O4383" s="578">
        <v>2.9521587382381129E-2</v>
      </c>
      <c r="P4383" s="578">
        <v>10.368414586661672</v>
      </c>
      <c r="Q4383" s="578">
        <v>1399.6967519124273</v>
      </c>
      <c r="R4383" s="578">
        <v>3.2858377311155524</v>
      </c>
      <c r="S4383" s="578">
        <v>0.17297447683449674</v>
      </c>
      <c r="T4383" s="578">
        <v>2.78948461442875E-2</v>
      </c>
      <c r="U4383" s="578">
        <v>10.688704293982449</v>
      </c>
      <c r="V4383" s="578">
        <v>1481.3228022257449</v>
      </c>
      <c r="W4383" s="578">
        <v>3.7114658140320254</v>
      </c>
      <c r="X4383" s="578">
        <v>0.24610475063794451</v>
      </c>
      <c r="Y4383" s="578">
        <v>2.9521585849579399E-2</v>
      </c>
    </row>
    <row r="4384" spans="1:25" x14ac:dyDescent="0.3">
      <c r="A4384" s="61" t="s">
        <v>6551</v>
      </c>
      <c r="B4384" s="61" t="s">
        <v>2194</v>
      </c>
      <c r="C4384" s="61" t="s">
        <v>39</v>
      </c>
      <c r="D4384" s="36">
        <v>14</v>
      </c>
      <c r="E4384" s="36">
        <v>2012</v>
      </c>
      <c r="F4384" s="578">
        <v>10.994948667625611</v>
      </c>
      <c r="G4384" s="578">
        <v>1488.9194895426376</v>
      </c>
      <c r="H4384" s="578">
        <v>3.5066616794186549</v>
      </c>
      <c r="I4384" s="578">
        <v>0.21409337756267627</v>
      </c>
      <c r="J4384" s="578">
        <v>2.9672956986663203E-2</v>
      </c>
      <c r="K4384" s="578">
        <v>11.246547488082737</v>
      </c>
      <c r="L4384" s="578">
        <v>1558.5218989054299</v>
      </c>
      <c r="M4384" s="578">
        <v>3.8787250015059973</v>
      </c>
      <c r="N4384" s="578">
        <v>0.2832965570984618</v>
      </c>
      <c r="O4384" s="578">
        <v>3.1060108449310023E-2</v>
      </c>
      <c r="P4384" s="578">
        <v>10.99494881166004</v>
      </c>
      <c r="Q4384" s="578">
        <v>1488.9194895426376</v>
      </c>
      <c r="R4384" s="578">
        <v>3.5066616619927373</v>
      </c>
      <c r="S4384" s="578">
        <v>0.21409342454232175</v>
      </c>
      <c r="T4384" s="578">
        <v>2.9672956986663203E-2</v>
      </c>
      <c r="U4384" s="578">
        <v>11.246547329152815</v>
      </c>
      <c r="V4384" s="578">
        <v>1558.5219510396275</v>
      </c>
      <c r="W4384" s="578">
        <v>3.8787251222771921</v>
      </c>
      <c r="X4384" s="578">
        <v>0.2832965519774005</v>
      </c>
      <c r="Y4384" s="578">
        <v>3.1060107925441074E-2</v>
      </c>
    </row>
    <row r="4385" spans="1:25" x14ac:dyDescent="0.3">
      <c r="A4385" s="61" t="s">
        <v>6552</v>
      </c>
      <c r="B4385" s="61" t="s">
        <v>2194</v>
      </c>
      <c r="C4385" s="61" t="s">
        <v>39</v>
      </c>
      <c r="D4385" s="36">
        <v>15</v>
      </c>
      <c r="E4385" s="36">
        <v>2012</v>
      </c>
      <c r="F4385" s="578">
        <v>11.531900541993409</v>
      </c>
      <c r="G4385" s="578">
        <v>1565.39133071899</v>
      </c>
      <c r="H4385" s="578">
        <v>3.6959341077599626</v>
      </c>
      <c r="I4385" s="578">
        <v>0.24933764234810898</v>
      </c>
      <c r="J4385" s="578">
        <v>3.1196968688163851E-2</v>
      </c>
      <c r="K4385" s="578">
        <v>11.732487766427276</v>
      </c>
      <c r="L4385" s="578">
        <v>1623.6530443827276</v>
      </c>
      <c r="M4385" s="578">
        <v>4.0130241840476275</v>
      </c>
      <c r="N4385" s="578">
        <v>0.31157685459280982</v>
      </c>
      <c r="O4385" s="578">
        <v>3.235805380002902E-2</v>
      </c>
      <c r="P4385" s="578">
        <v>11.531900070138319</v>
      </c>
      <c r="Q4385" s="578">
        <v>1565.39133071899</v>
      </c>
      <c r="R4385" s="578">
        <v>3.6959340744130373</v>
      </c>
      <c r="S4385" s="578">
        <v>0.24933764741823874</v>
      </c>
      <c r="T4385" s="578">
        <v>3.1196968688163851E-2</v>
      </c>
      <c r="U4385" s="578">
        <v>11.732487716767505</v>
      </c>
      <c r="V4385" s="578">
        <v>1623.6530443827276</v>
      </c>
      <c r="W4385" s="578">
        <v>4.0130241534995195</v>
      </c>
      <c r="X4385" s="578">
        <v>0.31157687125717776</v>
      </c>
      <c r="Y4385" s="578">
        <v>3.235805380002902E-2</v>
      </c>
    </row>
    <row r="4386" spans="1:25" x14ac:dyDescent="0.3">
      <c r="A4386" s="580" t="s">
        <v>6553</v>
      </c>
      <c r="B4386" s="580" t="s">
        <v>2194</v>
      </c>
      <c r="C4386" s="580" t="s">
        <v>39</v>
      </c>
      <c r="D4386" s="581">
        <v>16</v>
      </c>
      <c r="E4386" s="581">
        <v>2012</v>
      </c>
      <c r="F4386" s="582">
        <v>12.328033732846</v>
      </c>
      <c r="G4386" s="582">
        <v>1676.0947405497175</v>
      </c>
      <c r="H4386" s="582">
        <v>3.9557552650755148</v>
      </c>
      <c r="I4386" s="582">
        <v>0.29769844170489973</v>
      </c>
      <c r="J4386" s="582">
        <v>3.3403248487350802E-2</v>
      </c>
      <c r="K4386" s="582">
        <v>12.450256345987601</v>
      </c>
      <c r="L4386" s="582">
        <v>1721.0269749959248</v>
      </c>
      <c r="M4386" s="582">
        <v>4.2206887930769845</v>
      </c>
      <c r="N4386" s="582">
        <v>0.3546903896531145</v>
      </c>
      <c r="O4386" s="582">
        <v>3.4298696361171624E-2</v>
      </c>
      <c r="P4386" s="582">
        <v>12.328033211300498</v>
      </c>
      <c r="Q4386" s="582">
        <v>1676.0946884155198</v>
      </c>
      <c r="R4386" s="582">
        <v>3.9557554682760299</v>
      </c>
      <c r="S4386" s="582">
        <v>0.29769846803780298</v>
      </c>
      <c r="T4386" s="582">
        <v>3.3403245868006054E-2</v>
      </c>
      <c r="U4386" s="582">
        <v>12.450255829424751</v>
      </c>
      <c r="V4386" s="582">
        <v>1721.0269749959248</v>
      </c>
      <c r="W4386" s="582">
        <v>4.2206888733441321</v>
      </c>
      <c r="X4386" s="582">
        <v>0.35469038406760423</v>
      </c>
      <c r="Y4386" s="582">
        <v>3.4298695837302676E-2</v>
      </c>
    </row>
    <row r="4387" spans="1:25" x14ac:dyDescent="0.3">
      <c r="A4387" s="61" t="s">
        <v>6554</v>
      </c>
      <c r="B4387" s="61" t="s">
        <v>2194</v>
      </c>
      <c r="C4387" s="61" t="s">
        <v>39</v>
      </c>
      <c r="D4387" s="36">
        <v>1</v>
      </c>
      <c r="E4387" s="36">
        <v>2020</v>
      </c>
      <c r="F4387" s="578">
        <v>25.419905384229676</v>
      </c>
      <c r="G4387" s="578">
        <v>6604.8931121826126</v>
      </c>
      <c r="H4387" s="578">
        <v>24.962485052878002</v>
      </c>
      <c r="I4387" s="578">
        <v>0.3349129955859092</v>
      </c>
      <c r="J4387" s="578">
        <v>4.3944243749137926E-2</v>
      </c>
      <c r="K4387" s="578">
        <v>25.76104652409985</v>
      </c>
      <c r="L4387" s="578">
        <v>6673.2974446614553</v>
      </c>
      <c r="M4387" s="578">
        <v>25.112669712436976</v>
      </c>
      <c r="N4387" s="578">
        <v>0.33720262243635502</v>
      </c>
      <c r="O4387" s="578">
        <v>4.4399356818757896E-2</v>
      </c>
      <c r="P4387" s="578">
        <v>25.419902761635626</v>
      </c>
      <c r="Q4387" s="578">
        <v>6604.8930079142228</v>
      </c>
      <c r="R4387" s="578">
        <v>24.962488227252173</v>
      </c>
      <c r="S4387" s="578">
        <v>0.33491300102104948</v>
      </c>
      <c r="T4387" s="578">
        <v>4.3944243749137926E-2</v>
      </c>
      <c r="U4387" s="578">
        <v>25.761046524099825</v>
      </c>
      <c r="V4387" s="578">
        <v>6673.2974446614553</v>
      </c>
      <c r="W4387" s="578">
        <v>25.112669408786974</v>
      </c>
      <c r="X4387" s="578">
        <v>0.3372025763868195</v>
      </c>
      <c r="Y4387" s="578">
        <v>4.4399357866495799E-2</v>
      </c>
    </row>
    <row r="4388" spans="1:25" x14ac:dyDescent="0.3">
      <c r="A4388" s="61" t="s">
        <v>6555</v>
      </c>
      <c r="B4388" s="61" t="s">
        <v>2194</v>
      </c>
      <c r="C4388" s="61" t="s">
        <v>39</v>
      </c>
      <c r="D4388" s="36">
        <v>2</v>
      </c>
      <c r="E4388" s="36">
        <v>2020</v>
      </c>
      <c r="F4388" s="578">
        <v>16.490453846146874</v>
      </c>
      <c r="G4388" s="578">
        <v>3978.2496999104778</v>
      </c>
      <c r="H4388" s="578">
        <v>14.5904558337254</v>
      </c>
      <c r="I4388" s="578">
        <v>0.25344254143419626</v>
      </c>
      <c r="J4388" s="578">
        <v>2.6468437960526552E-2</v>
      </c>
      <c r="K4388" s="578">
        <v>16.730857721155473</v>
      </c>
      <c r="L4388" s="578">
        <v>4017.8601531982399</v>
      </c>
      <c r="M4388" s="578">
        <v>14.676551758913124</v>
      </c>
      <c r="N4388" s="578">
        <v>0.25308059928162596</v>
      </c>
      <c r="O4388" s="578">
        <v>2.6731998368632E-2</v>
      </c>
      <c r="P4388" s="578">
        <v>16.4904528129894</v>
      </c>
      <c r="Q4388" s="578">
        <v>3978.2496999104778</v>
      </c>
      <c r="R4388" s="578">
        <v>14.590455832638899</v>
      </c>
      <c r="S4388" s="578">
        <v>0.25344256797931503</v>
      </c>
      <c r="T4388" s="578">
        <v>2.64684384843955E-2</v>
      </c>
      <c r="U4388" s="578">
        <v>16.730856683014526</v>
      </c>
      <c r="V4388" s="578">
        <v>4017.8601531982399</v>
      </c>
      <c r="W4388" s="578">
        <v>14.676552074224023</v>
      </c>
      <c r="X4388" s="578">
        <v>0.25308059434125074</v>
      </c>
      <c r="Y4388" s="578">
        <v>2.6731998368632E-2</v>
      </c>
    </row>
    <row r="4389" spans="1:25" x14ac:dyDescent="0.3">
      <c r="A4389" s="61" t="s">
        <v>6556</v>
      </c>
      <c r="B4389" s="61" t="s">
        <v>2194</v>
      </c>
      <c r="C4389" s="61" t="s">
        <v>39</v>
      </c>
      <c r="D4389" s="36">
        <v>3</v>
      </c>
      <c r="E4389" s="36">
        <v>2020</v>
      </c>
      <c r="F4389" s="578">
        <v>12.6649216430393</v>
      </c>
      <c r="G4389" s="578">
        <v>2791.2042503356924</v>
      </c>
      <c r="H4389" s="578">
        <v>9.3915407907818995</v>
      </c>
      <c r="I4389" s="578">
        <v>0.17649887374439699</v>
      </c>
      <c r="J4389" s="578">
        <v>1.8570686234549272E-2</v>
      </c>
      <c r="K4389" s="578">
        <v>12.327183801085326</v>
      </c>
      <c r="L4389" s="578">
        <v>2726.7854792276949</v>
      </c>
      <c r="M4389" s="578">
        <v>9.2232419843882418</v>
      </c>
      <c r="N4389" s="578">
        <v>0.17186021856711353</v>
      </c>
      <c r="O4389" s="578">
        <v>1.8142116818732224E-2</v>
      </c>
      <c r="P4389" s="578">
        <v>12.664921121498649</v>
      </c>
      <c r="Q4389" s="578">
        <v>2791.2042503356924</v>
      </c>
      <c r="R4389" s="578">
        <v>9.39154093258548</v>
      </c>
      <c r="S4389" s="578">
        <v>0.17649886854633176</v>
      </c>
      <c r="T4389" s="578">
        <v>1.8570686234549272E-2</v>
      </c>
      <c r="U4389" s="578">
        <v>12.327183279560451</v>
      </c>
      <c r="V4389" s="578">
        <v>2726.7854792276949</v>
      </c>
      <c r="W4389" s="578">
        <v>9.2232418385295443</v>
      </c>
      <c r="X4389" s="578">
        <v>0.17186019787247125</v>
      </c>
      <c r="Y4389" s="578">
        <v>1.8142116818732224E-2</v>
      </c>
    </row>
    <row r="4390" spans="1:25" x14ac:dyDescent="0.3">
      <c r="A4390" s="61" t="s">
        <v>6557</v>
      </c>
      <c r="B4390" s="61" t="s">
        <v>2194</v>
      </c>
      <c r="C4390" s="61" t="s">
        <v>39</v>
      </c>
      <c r="D4390" s="36">
        <v>4</v>
      </c>
      <c r="E4390" s="36">
        <v>2020</v>
      </c>
      <c r="F4390" s="578">
        <v>12.648894460522525</v>
      </c>
      <c r="G4390" s="578">
        <v>2671.7210032145149</v>
      </c>
      <c r="H4390" s="578">
        <v>8.2676309324257673</v>
      </c>
      <c r="I4390" s="578">
        <v>0.30436212765319653</v>
      </c>
      <c r="J4390" s="578">
        <v>1.777570168875775E-2</v>
      </c>
      <c r="K4390" s="578">
        <v>12.250702519103726</v>
      </c>
      <c r="L4390" s="578">
        <v>2592.6029485066674</v>
      </c>
      <c r="M4390" s="578">
        <v>8.0689497277974898</v>
      </c>
      <c r="N4390" s="578">
        <v>0.28856595219379649</v>
      </c>
      <c r="O4390" s="578">
        <v>1.7249326124632078E-2</v>
      </c>
      <c r="P4390" s="578">
        <v>12.648894460527975</v>
      </c>
      <c r="Q4390" s="578">
        <v>2671.7210032145149</v>
      </c>
      <c r="R4390" s="578">
        <v>8.2676305931527097</v>
      </c>
      <c r="S4390" s="578">
        <v>0.30436212747008479</v>
      </c>
      <c r="T4390" s="578">
        <v>1.777570168875775E-2</v>
      </c>
      <c r="U4390" s="578">
        <v>12.2507030406548</v>
      </c>
      <c r="V4390" s="578">
        <v>2592.6029485066679</v>
      </c>
      <c r="W4390" s="578">
        <v>8.0689495335197172</v>
      </c>
      <c r="X4390" s="578">
        <v>0.288565951985219</v>
      </c>
      <c r="Y4390" s="578">
        <v>1.7249326124632078E-2</v>
      </c>
    </row>
    <row r="4391" spans="1:25" x14ac:dyDescent="0.3">
      <c r="A4391" s="61" t="s">
        <v>6558</v>
      </c>
      <c r="B4391" s="61" t="s">
        <v>2194</v>
      </c>
      <c r="C4391" s="61" t="s">
        <v>39</v>
      </c>
      <c r="D4391" s="36">
        <v>5</v>
      </c>
      <c r="E4391" s="36">
        <v>2020</v>
      </c>
      <c r="F4391" s="578">
        <v>10.598392477203827</v>
      </c>
      <c r="G4391" s="578">
        <v>2271.9319254557249</v>
      </c>
      <c r="H4391" s="578">
        <v>6.8312677549838501</v>
      </c>
      <c r="I4391" s="578">
        <v>0.16553021607857399</v>
      </c>
      <c r="J4391" s="578">
        <v>1.51158125857667E-2</v>
      </c>
      <c r="K4391" s="578">
        <v>10.458335877746283</v>
      </c>
      <c r="L4391" s="578">
        <v>2235.0810317993123</v>
      </c>
      <c r="M4391" s="578">
        <v>6.7438276198663445</v>
      </c>
      <c r="N4391" s="578">
        <v>0.16212697167793477</v>
      </c>
      <c r="O4391" s="578">
        <v>1.4870645274640925E-2</v>
      </c>
      <c r="P4391" s="578">
        <v>10.598393048399405</v>
      </c>
      <c r="Q4391" s="578">
        <v>2271.9319254557249</v>
      </c>
      <c r="R4391" s="578">
        <v>6.8312680748494978</v>
      </c>
      <c r="S4391" s="578">
        <v>0.16553022159011224</v>
      </c>
      <c r="T4391" s="578">
        <v>1.51158125857667E-2</v>
      </c>
      <c r="U4391" s="578">
        <v>10.458335927432731</v>
      </c>
      <c r="V4391" s="578">
        <v>2235.0810317993123</v>
      </c>
      <c r="W4391" s="578">
        <v>6.7438275656410598</v>
      </c>
      <c r="X4391" s="578">
        <v>0.16212697674806451</v>
      </c>
      <c r="Y4391" s="578">
        <v>1.48706457888086E-2</v>
      </c>
    </row>
    <row r="4392" spans="1:25" x14ac:dyDescent="0.3">
      <c r="A4392" s="61" t="s">
        <v>6559</v>
      </c>
      <c r="B4392" s="61" t="s">
        <v>2194</v>
      </c>
      <c r="C4392" s="61" t="s">
        <v>39</v>
      </c>
      <c r="D4392" s="36">
        <v>6</v>
      </c>
      <c r="E4392" s="36">
        <v>2020</v>
      </c>
      <c r="F4392" s="578">
        <v>10.113898349929798</v>
      </c>
      <c r="G4392" s="578">
        <v>2146.5505193074523</v>
      </c>
      <c r="H4392" s="578">
        <v>6.3114530804984179</v>
      </c>
      <c r="I4392" s="578">
        <v>0.19613464778497747</v>
      </c>
      <c r="J4392" s="578">
        <v>1.4281630089196001E-2</v>
      </c>
      <c r="K4392" s="578">
        <v>10.107788555085161</v>
      </c>
      <c r="L4392" s="578">
        <v>2134.7896703084275</v>
      </c>
      <c r="M4392" s="578">
        <v>6.2870042135667301</v>
      </c>
      <c r="N4392" s="578">
        <v>0.19322576509633374</v>
      </c>
      <c r="O4392" s="578">
        <v>1.420339901233085E-2</v>
      </c>
      <c r="P4392" s="578">
        <v>10.113898970795749</v>
      </c>
      <c r="Q4392" s="578">
        <v>2146.5505193074523</v>
      </c>
      <c r="R4392" s="578">
        <v>6.3114532749217052</v>
      </c>
      <c r="S4392" s="578">
        <v>0.19613465314008227</v>
      </c>
      <c r="T4392" s="578">
        <v>1.4281630089196001E-2</v>
      </c>
      <c r="U4392" s="578">
        <v>10.10778907662581</v>
      </c>
      <c r="V4392" s="578">
        <v>2134.7896703084275</v>
      </c>
      <c r="W4392" s="578">
        <v>6.2870041468510518</v>
      </c>
      <c r="X4392" s="578">
        <v>0.1932257491086295</v>
      </c>
      <c r="Y4392" s="578">
        <v>1.420339901233085E-2</v>
      </c>
    </row>
    <row r="4393" spans="1:25" x14ac:dyDescent="0.3">
      <c r="A4393" s="61" t="s">
        <v>6560</v>
      </c>
      <c r="B4393" s="61" t="s">
        <v>2194</v>
      </c>
      <c r="C4393" s="61" t="s">
        <v>39</v>
      </c>
      <c r="D4393" s="36">
        <v>7</v>
      </c>
      <c r="E4393" s="36">
        <v>2020</v>
      </c>
      <c r="F4393" s="578">
        <v>9.8060319546005204</v>
      </c>
      <c r="G4393" s="578">
        <v>2071.8339373270628</v>
      </c>
      <c r="H4393" s="578">
        <v>5.8541830175333045</v>
      </c>
      <c r="I4393" s="578">
        <v>0.21287493284277503</v>
      </c>
      <c r="J4393" s="578">
        <v>1.3784518814645676E-2</v>
      </c>
      <c r="K4393" s="578">
        <v>9.8893462137993886</v>
      </c>
      <c r="L4393" s="578">
        <v>2078.0186576843198</v>
      </c>
      <c r="M4393" s="578">
        <v>5.8863216880902929</v>
      </c>
      <c r="N4393" s="578">
        <v>0.21386233582234099</v>
      </c>
      <c r="O4393" s="578">
        <v>1.3825648939624976E-2</v>
      </c>
      <c r="P4393" s="578">
        <v>9.8060319049351374</v>
      </c>
      <c r="Q4393" s="578">
        <v>2071.8339373270628</v>
      </c>
      <c r="R4393" s="578">
        <v>5.85418313663103</v>
      </c>
      <c r="S4393" s="578">
        <v>0.21287493804265928</v>
      </c>
      <c r="T4393" s="578">
        <v>1.3784518814645676E-2</v>
      </c>
      <c r="U4393" s="578">
        <v>9.8893461641236975</v>
      </c>
      <c r="V4393" s="578">
        <v>2078.0186576843198</v>
      </c>
      <c r="W4393" s="578">
        <v>5.8863216109699916</v>
      </c>
      <c r="X4393" s="578">
        <v>0.21386233587448522</v>
      </c>
      <c r="Y4393" s="578">
        <v>1.3825648420606676E-2</v>
      </c>
    </row>
    <row r="4394" spans="1:25" x14ac:dyDescent="0.3">
      <c r="A4394" s="61" t="s">
        <v>6561</v>
      </c>
      <c r="B4394" s="61" t="s">
        <v>2194</v>
      </c>
      <c r="C4394" s="61" t="s">
        <v>39</v>
      </c>
      <c r="D4394" s="36">
        <v>8</v>
      </c>
      <c r="E4394" s="36">
        <v>2020</v>
      </c>
      <c r="F4394" s="578">
        <v>8.1992066283576861</v>
      </c>
      <c r="G4394" s="578">
        <v>1681.4908459981223</v>
      </c>
      <c r="H4394" s="578">
        <v>4.5091896738255475</v>
      </c>
      <c r="I4394" s="578">
        <v>0.1019962565957635</v>
      </c>
      <c r="J4394" s="578">
        <v>1.11874583138463E-2</v>
      </c>
      <c r="K4394" s="578">
        <v>8.43848873911368</v>
      </c>
      <c r="L4394" s="578">
        <v>1726.4349835713649</v>
      </c>
      <c r="M4394" s="578">
        <v>4.6606189138061946</v>
      </c>
      <c r="N4394" s="578">
        <v>0.12219944998772267</v>
      </c>
      <c r="O4394" s="578">
        <v>1.1486454013114124E-2</v>
      </c>
      <c r="P4394" s="578">
        <v>8.1992065762089279</v>
      </c>
      <c r="Q4394" s="578">
        <v>1681.4907938639274</v>
      </c>
      <c r="R4394" s="578">
        <v>4.5091897498690079</v>
      </c>
      <c r="S4394" s="578">
        <v>0.1019962555249851</v>
      </c>
      <c r="T4394" s="578">
        <v>1.11874583138463E-2</v>
      </c>
      <c r="U4394" s="578">
        <v>8.4384889626101813</v>
      </c>
      <c r="V4394" s="578">
        <v>1726.4349835713649</v>
      </c>
      <c r="W4394" s="578">
        <v>4.6606188110357145</v>
      </c>
      <c r="X4394" s="578">
        <v>0.12219943909379494</v>
      </c>
      <c r="Y4394" s="578">
        <v>1.1486454013114124E-2</v>
      </c>
    </row>
    <row r="4395" spans="1:25" x14ac:dyDescent="0.3">
      <c r="A4395" s="61" t="s">
        <v>6562</v>
      </c>
      <c r="B4395" s="61" t="s">
        <v>2194</v>
      </c>
      <c r="C4395" s="61" t="s">
        <v>39</v>
      </c>
      <c r="D4395" s="36">
        <v>9</v>
      </c>
      <c r="E4395" s="36">
        <v>2020</v>
      </c>
      <c r="F4395" s="578">
        <v>8.106353602637677</v>
      </c>
      <c r="G4395" s="578">
        <v>1633.0776831308949</v>
      </c>
      <c r="H4395" s="578">
        <v>4.1550446956510552</v>
      </c>
      <c r="I4395" s="578">
        <v>0.11529190832970888</v>
      </c>
      <c r="J4395" s="578">
        <v>1.086532538465685E-2</v>
      </c>
      <c r="K4395" s="578">
        <v>8.3832583091204125</v>
      </c>
      <c r="L4395" s="578">
        <v>1690.782816569005</v>
      </c>
      <c r="M4395" s="578">
        <v>4.3524587496164377</v>
      </c>
      <c r="N4395" s="578">
        <v>0.15692394656556</v>
      </c>
      <c r="O4395" s="578">
        <v>1.1249255156144449E-2</v>
      </c>
      <c r="P4395" s="578">
        <v>8.1063536547814383</v>
      </c>
      <c r="Q4395" s="578">
        <v>1633.0776309967</v>
      </c>
      <c r="R4395" s="578">
        <v>4.1550447520979397</v>
      </c>
      <c r="S4395" s="578">
        <v>0.11529190832940571</v>
      </c>
      <c r="T4395" s="578">
        <v>1.086532538465685E-2</v>
      </c>
      <c r="U4395" s="578">
        <v>8.3832584134126211</v>
      </c>
      <c r="V4395" s="578">
        <v>1690.782816569005</v>
      </c>
      <c r="W4395" s="578">
        <v>4.3524584561334123</v>
      </c>
      <c r="X4395" s="578">
        <v>0.1569239466073965</v>
      </c>
      <c r="Y4395" s="578">
        <v>1.1249255156144449E-2</v>
      </c>
    </row>
    <row r="4396" spans="1:25" x14ac:dyDescent="0.3">
      <c r="A4396" s="61" t="s">
        <v>6563</v>
      </c>
      <c r="B4396" s="61" t="s">
        <v>2194</v>
      </c>
      <c r="C4396" s="61" t="s">
        <v>39</v>
      </c>
      <c r="D4396" s="36">
        <v>10</v>
      </c>
      <c r="E4396" s="36">
        <v>2020</v>
      </c>
      <c r="F4396" s="578">
        <v>8.0341350798865552</v>
      </c>
      <c r="G4396" s="578">
        <v>1595.421653747555</v>
      </c>
      <c r="H4396" s="578">
        <v>3.8795910641856572</v>
      </c>
      <c r="I4396" s="578">
        <v>0.1256328780173131</v>
      </c>
      <c r="J4396" s="578">
        <v>1.0614817719518476E-2</v>
      </c>
      <c r="K4396" s="578">
        <v>8.3411508805785708</v>
      </c>
      <c r="L4396" s="578">
        <v>1662.3052431742299</v>
      </c>
      <c r="M4396" s="578">
        <v>4.1070627901256831</v>
      </c>
      <c r="N4396" s="578">
        <v>0.18722133099072324</v>
      </c>
      <c r="O4396" s="578">
        <v>1.1059804014318275E-2</v>
      </c>
      <c r="P4396" s="578">
        <v>8.0341350252542707</v>
      </c>
      <c r="Q4396" s="578">
        <v>1595.421653747555</v>
      </c>
      <c r="R4396" s="578">
        <v>3.8795908568063102</v>
      </c>
      <c r="S4396" s="578">
        <v>0.1256328780121593</v>
      </c>
      <c r="T4396" s="578">
        <v>1.0614817719518476E-2</v>
      </c>
      <c r="U4396" s="578">
        <v>8.3411509898536025</v>
      </c>
      <c r="V4396" s="578">
        <v>1662.3053474426224</v>
      </c>
      <c r="W4396" s="578">
        <v>4.1070628107166396</v>
      </c>
      <c r="X4396" s="578">
        <v>0.18722132579083878</v>
      </c>
      <c r="Y4396" s="578">
        <v>1.1059804014318275E-2</v>
      </c>
    </row>
    <row r="4397" spans="1:25" x14ac:dyDescent="0.3">
      <c r="A4397" s="61" t="s">
        <v>6564</v>
      </c>
      <c r="B4397" s="61" t="s">
        <v>2194</v>
      </c>
      <c r="C4397" s="61" t="s">
        <v>39</v>
      </c>
      <c r="D4397" s="36">
        <v>11</v>
      </c>
      <c r="E4397" s="36">
        <v>2020</v>
      </c>
      <c r="F4397" s="578">
        <v>7.7864228490022125</v>
      </c>
      <c r="G4397" s="578">
        <v>1508.0073026021275</v>
      </c>
      <c r="H4397" s="578">
        <v>3.4615625383084945</v>
      </c>
      <c r="I4397" s="578">
        <v>0.11002111234787035</v>
      </c>
      <c r="J4397" s="578">
        <v>1.0033206757119212E-2</v>
      </c>
      <c r="K4397" s="578">
        <v>8.1254118077499644</v>
      </c>
      <c r="L4397" s="578">
        <v>1585.1427319844499</v>
      </c>
      <c r="M4397" s="578">
        <v>3.7227934964224252</v>
      </c>
      <c r="N4397" s="578">
        <v>0.18873206521917923</v>
      </c>
      <c r="O4397" s="578">
        <v>1.0546436562435625E-2</v>
      </c>
      <c r="P4397" s="578">
        <v>7.7864229011562776</v>
      </c>
      <c r="Q4397" s="578">
        <v>1508.0073026021275</v>
      </c>
      <c r="R4397" s="578">
        <v>3.4615625477914924</v>
      </c>
      <c r="S4397" s="578">
        <v>0.11002111284202895</v>
      </c>
      <c r="T4397" s="578">
        <v>1.0033206757119212E-2</v>
      </c>
      <c r="U4397" s="578">
        <v>8.1254117009687672</v>
      </c>
      <c r="V4397" s="578">
        <v>1585.1427841186476</v>
      </c>
      <c r="W4397" s="578">
        <v>3.7227935445577351</v>
      </c>
      <c r="X4397" s="578">
        <v>0.18873205994047201</v>
      </c>
      <c r="Y4397" s="578">
        <v>1.0546436562435625E-2</v>
      </c>
    </row>
    <row r="4398" spans="1:25" x14ac:dyDescent="0.3">
      <c r="A4398" s="61" t="s">
        <v>6565</v>
      </c>
      <c r="B4398" s="61" t="s">
        <v>2194</v>
      </c>
      <c r="C4398" s="61" t="s">
        <v>39</v>
      </c>
      <c r="D4398" s="36">
        <v>12</v>
      </c>
      <c r="E4398" s="36">
        <v>2020</v>
      </c>
      <c r="F4398" s="578">
        <v>7.5122860843687942</v>
      </c>
      <c r="G4398" s="578">
        <v>1411.3576825459775</v>
      </c>
      <c r="H4398" s="578">
        <v>3.0301475574111998</v>
      </c>
      <c r="I4398" s="578">
        <v>8.3920755494848953E-2</v>
      </c>
      <c r="J4398" s="578">
        <v>9.390169099788178E-3</v>
      </c>
      <c r="K4398" s="578">
        <v>7.8666761308765327</v>
      </c>
      <c r="L4398" s="578">
        <v>1495.3021965026799</v>
      </c>
      <c r="M4398" s="578">
        <v>3.3173773715849721</v>
      </c>
      <c r="N4398" s="578">
        <v>0.17675806167365676</v>
      </c>
      <c r="O4398" s="578">
        <v>9.948671640207362E-3</v>
      </c>
      <c r="P4398" s="578">
        <v>7.5122860843634918</v>
      </c>
      <c r="Q4398" s="578">
        <v>1411.3576825459775</v>
      </c>
      <c r="R4398" s="578">
        <v>3.0301475679055572</v>
      </c>
      <c r="S4398" s="578">
        <v>8.3920754914894563E-2</v>
      </c>
      <c r="T4398" s="578">
        <v>9.3901690464311561E-3</v>
      </c>
      <c r="U4398" s="578">
        <v>7.8666758701062101</v>
      </c>
      <c r="V4398" s="578">
        <v>1495.3021965026799</v>
      </c>
      <c r="W4398" s="578">
        <v>3.3173773486147748</v>
      </c>
      <c r="X4398" s="578">
        <v>0.17675806167365676</v>
      </c>
      <c r="Y4398" s="578">
        <v>9.9486719603494971E-3</v>
      </c>
    </row>
    <row r="4399" spans="1:25" x14ac:dyDescent="0.3">
      <c r="A4399" s="61" t="s">
        <v>6566</v>
      </c>
      <c r="B4399" s="61" t="s">
        <v>2194</v>
      </c>
      <c r="C4399" s="61" t="s">
        <v>39</v>
      </c>
      <c r="D4399" s="36">
        <v>13</v>
      </c>
      <c r="E4399" s="36">
        <v>2020</v>
      </c>
      <c r="F4399" s="578">
        <v>7.6064660395104466</v>
      </c>
      <c r="G4399" s="578">
        <v>1405.367178599035</v>
      </c>
      <c r="H4399" s="578">
        <v>2.9083657687321298</v>
      </c>
      <c r="I4399" s="578">
        <v>7.8284293418012726E-2</v>
      </c>
      <c r="J4399" s="578">
        <v>9.3503261741716363E-3</v>
      </c>
      <c r="K4399" s="578">
        <v>7.94342836180991</v>
      </c>
      <c r="L4399" s="578">
        <v>1487.2210362752226</v>
      </c>
      <c r="M4399" s="578">
        <v>3.1911460101303648</v>
      </c>
      <c r="N4399" s="578">
        <v>0.17456737372049197</v>
      </c>
      <c r="O4399" s="578">
        <v>9.8949218227062114E-3</v>
      </c>
      <c r="P4399" s="578">
        <v>7.6064659873460769</v>
      </c>
      <c r="Q4399" s="578">
        <v>1405.367178599035</v>
      </c>
      <c r="R4399" s="578">
        <v>2.9083657104226024</v>
      </c>
      <c r="S4399" s="578">
        <v>7.8284288275426425E-2</v>
      </c>
      <c r="T4399" s="578">
        <v>9.3503261741716363E-3</v>
      </c>
      <c r="U4399" s="578">
        <v>7.9434282053374119</v>
      </c>
      <c r="V4399" s="578">
        <v>1487.2210362752226</v>
      </c>
      <c r="W4399" s="578">
        <v>3.1911460007225525</v>
      </c>
      <c r="X4399" s="578">
        <v>0.17456737881608747</v>
      </c>
      <c r="Y4399" s="578">
        <v>9.8949218227062114E-3</v>
      </c>
    </row>
    <row r="4400" spans="1:25" x14ac:dyDescent="0.3">
      <c r="A4400" s="61" t="s">
        <v>6567</v>
      </c>
      <c r="B4400" s="61" t="s">
        <v>2194</v>
      </c>
      <c r="C4400" s="61" t="s">
        <v>39</v>
      </c>
      <c r="D4400" s="36">
        <v>14</v>
      </c>
      <c r="E4400" s="36">
        <v>2020</v>
      </c>
      <c r="F4400" s="578">
        <v>8.1251751428967456</v>
      </c>
      <c r="G4400" s="578">
        <v>1494.7359517415325</v>
      </c>
      <c r="H4400" s="578">
        <v>3.0872576183974099</v>
      </c>
      <c r="I4400" s="578">
        <v>0.10453040927162253</v>
      </c>
      <c r="J4400" s="578">
        <v>9.944901617321476E-3</v>
      </c>
      <c r="K4400" s="578">
        <v>8.3999924534388484</v>
      </c>
      <c r="L4400" s="578">
        <v>1564.5339330037402</v>
      </c>
      <c r="M4400" s="578">
        <v>3.3353256483217826</v>
      </c>
      <c r="N4400" s="578">
        <v>0.19845639804528473</v>
      </c>
      <c r="O4400" s="578">
        <v>1.0409287046058976E-2</v>
      </c>
      <c r="P4400" s="578">
        <v>8.1251750311433426</v>
      </c>
      <c r="Q4400" s="578">
        <v>1494.7359517415325</v>
      </c>
      <c r="R4400" s="578">
        <v>3.0872576896920947</v>
      </c>
      <c r="S4400" s="578">
        <v>0.10453041355928377</v>
      </c>
      <c r="T4400" s="578">
        <v>9.944901617321476E-3</v>
      </c>
      <c r="U4400" s="578">
        <v>8.3999923441636657</v>
      </c>
      <c r="V4400" s="578">
        <v>1564.5338287353477</v>
      </c>
      <c r="W4400" s="578">
        <v>3.335325647843995</v>
      </c>
      <c r="X4400" s="578">
        <v>0.19845639276779001</v>
      </c>
      <c r="Y4400" s="578">
        <v>1.0409287046058976E-2</v>
      </c>
    </row>
    <row r="4401" spans="1:25" x14ac:dyDescent="0.3">
      <c r="A4401" s="61" t="s">
        <v>6568</v>
      </c>
      <c r="B4401" s="61" t="s">
        <v>2194</v>
      </c>
      <c r="C4401" s="61" t="s">
        <v>39</v>
      </c>
      <c r="D4401" s="36">
        <v>15</v>
      </c>
      <c r="E4401" s="36">
        <v>2020</v>
      </c>
      <c r="F4401" s="578">
        <v>8.5697735655809648</v>
      </c>
      <c r="G4401" s="578">
        <v>1571.3331985473601</v>
      </c>
      <c r="H4401" s="578">
        <v>3.240587577398395</v>
      </c>
      <c r="I4401" s="578">
        <v>0.12702673287094463</v>
      </c>
      <c r="J4401" s="578">
        <v>1.0454511376641025E-2</v>
      </c>
      <c r="K4401" s="578">
        <v>8.7932869248558383</v>
      </c>
      <c r="L4401" s="578">
        <v>1629.7620048522899</v>
      </c>
      <c r="M4401" s="578">
        <v>3.4516077184307452</v>
      </c>
      <c r="N4401" s="578">
        <v>0.21373231837787851</v>
      </c>
      <c r="O4401" s="578">
        <v>1.0843283118447249E-2</v>
      </c>
      <c r="P4401" s="578">
        <v>8.5697735134372088</v>
      </c>
      <c r="Q4401" s="578">
        <v>1571.3331985473601</v>
      </c>
      <c r="R4401" s="578">
        <v>3.2405874777881101</v>
      </c>
      <c r="S4401" s="578">
        <v>0.12702672294199119</v>
      </c>
      <c r="T4401" s="578">
        <v>1.0454511376641025E-2</v>
      </c>
      <c r="U4401" s="578">
        <v>8.7932868205528472</v>
      </c>
      <c r="V4401" s="578">
        <v>1629.7620048522899</v>
      </c>
      <c r="W4401" s="578">
        <v>3.4516076937240197</v>
      </c>
      <c r="X4401" s="578">
        <v>0.21373231837787876</v>
      </c>
      <c r="Y4401" s="578">
        <v>1.0843283118447249E-2</v>
      </c>
    </row>
    <row r="4402" spans="1:25" x14ac:dyDescent="0.3">
      <c r="A4402" s="580" t="s">
        <v>6569</v>
      </c>
      <c r="B4402" s="580" t="s">
        <v>2194</v>
      </c>
      <c r="C4402" s="580" t="s">
        <v>39</v>
      </c>
      <c r="D4402" s="581">
        <v>16</v>
      </c>
      <c r="E4402" s="581">
        <v>2020</v>
      </c>
      <c r="F4402" s="582">
        <v>9.1974622695188231</v>
      </c>
      <c r="G4402" s="582">
        <v>1682.2915712992301</v>
      </c>
      <c r="H4402" s="582">
        <v>3.4568165254640877</v>
      </c>
      <c r="I4402" s="582">
        <v>0.16244479595358477</v>
      </c>
      <c r="J4402" s="582">
        <v>1.1192771300557026E-2</v>
      </c>
      <c r="K4402" s="582">
        <v>9.3533677446551469</v>
      </c>
      <c r="L4402" s="582">
        <v>1727.3543179829876</v>
      </c>
      <c r="M4402" s="582">
        <v>3.6318147633355649</v>
      </c>
      <c r="N4402" s="582">
        <v>0.24474072581627576</v>
      </c>
      <c r="O4402" s="582">
        <v>1.14926019935713E-2</v>
      </c>
      <c r="P4402" s="582">
        <v>9.1974620609128657</v>
      </c>
      <c r="Q4402" s="582">
        <v>1682.2915712992301</v>
      </c>
      <c r="R4402" s="582">
        <v>3.4568164954738001</v>
      </c>
      <c r="S4402" s="582">
        <v>0.16244479075370052</v>
      </c>
      <c r="T4402" s="582">
        <v>1.1192771300557026E-2</v>
      </c>
      <c r="U4402" s="582">
        <v>9.3533678514363459</v>
      </c>
      <c r="V4402" s="582">
        <v>1727.35426584879</v>
      </c>
      <c r="W4402" s="582">
        <v>3.6318148078583601</v>
      </c>
      <c r="X4402" s="582">
        <v>0.24474073112044875</v>
      </c>
      <c r="Y4402" s="582">
        <v>1.1492601469702352E-2</v>
      </c>
    </row>
    <row r="4403" spans="1:25" x14ac:dyDescent="0.3">
      <c r="A4403" s="61" t="s">
        <v>6570</v>
      </c>
      <c r="B4403" s="61" t="s">
        <v>2194</v>
      </c>
      <c r="C4403" s="61" t="s">
        <v>39</v>
      </c>
      <c r="D4403" s="36">
        <v>1</v>
      </c>
      <c r="E4403" s="36">
        <v>2030</v>
      </c>
      <c r="F4403" s="578">
        <v>8.5708427045597055</v>
      </c>
      <c r="G4403" s="578">
        <v>6637.6015624999945</v>
      </c>
      <c r="H4403" s="578">
        <v>13.345441484915924</v>
      </c>
      <c r="I4403" s="578">
        <v>6.3626047971107796E-2</v>
      </c>
      <c r="J4403" s="578">
        <v>4.4256843548888924E-2</v>
      </c>
      <c r="K4403" s="578">
        <v>8.6559964865829553</v>
      </c>
      <c r="L4403" s="578">
        <v>6706.2559051513626</v>
      </c>
      <c r="M4403" s="578">
        <v>13.46764786890215</v>
      </c>
      <c r="N4403" s="578">
        <v>6.3826992776284813E-2</v>
      </c>
      <c r="O4403" s="578">
        <v>4.4714562691903326E-2</v>
      </c>
      <c r="P4403" s="578">
        <v>8.5708427964553522</v>
      </c>
      <c r="Q4403" s="578">
        <v>6637.6015624999945</v>
      </c>
      <c r="R4403" s="578">
        <v>13.3454411775698</v>
      </c>
      <c r="S4403" s="578">
        <v>6.3626050494349273E-2</v>
      </c>
      <c r="T4403" s="578">
        <v>4.4256843548888924E-2</v>
      </c>
      <c r="U4403" s="578">
        <v>8.6559962580883276</v>
      </c>
      <c r="V4403" s="578">
        <v>6706.2559051513626</v>
      </c>
      <c r="W4403" s="578">
        <v>13.467647313147575</v>
      </c>
      <c r="X4403" s="578">
        <v>6.382699749095383E-2</v>
      </c>
      <c r="Y4403" s="578">
        <v>4.4714563215772274E-2</v>
      </c>
    </row>
    <row r="4404" spans="1:25" x14ac:dyDescent="0.3">
      <c r="A4404" s="61" t="s">
        <v>6571</v>
      </c>
      <c r="B4404" s="61" t="s">
        <v>2194</v>
      </c>
      <c r="C4404" s="61" t="s">
        <v>39</v>
      </c>
      <c r="D4404" s="36">
        <v>2</v>
      </c>
      <c r="E4404" s="36">
        <v>2030</v>
      </c>
      <c r="F4404" s="578">
        <v>5.7100679983742122</v>
      </c>
      <c r="G4404" s="578">
        <v>3996.3837585449173</v>
      </c>
      <c r="H4404" s="578">
        <v>8.3675810256560599</v>
      </c>
      <c r="I4404" s="578">
        <v>4.5436728302017074E-2</v>
      </c>
      <c r="J4404" s="578">
        <v>2.6646263111615526E-2</v>
      </c>
      <c r="K4404" s="578">
        <v>5.7351254323195855</v>
      </c>
      <c r="L4404" s="578">
        <v>4036.1985740661603</v>
      </c>
      <c r="M4404" s="578">
        <v>8.4287016214523902</v>
      </c>
      <c r="N4404" s="578">
        <v>4.5014259783025951E-2</v>
      </c>
      <c r="O4404" s="578">
        <v>2.6911733982463597E-2</v>
      </c>
      <c r="P4404" s="578">
        <v>5.7100681001727427</v>
      </c>
      <c r="Q4404" s="578">
        <v>3996.3836517333948</v>
      </c>
      <c r="R4404" s="578">
        <v>8.3675811756123295</v>
      </c>
      <c r="S4404" s="578">
        <v>4.5436727751621171E-2</v>
      </c>
      <c r="T4404" s="578">
        <v>2.6646262597447852E-2</v>
      </c>
      <c r="U4404" s="578">
        <v>5.7351251690451965</v>
      </c>
      <c r="V4404" s="578">
        <v>4036.1985740661603</v>
      </c>
      <c r="W4404" s="578">
        <v>8.4287013956042394</v>
      </c>
      <c r="X4404" s="578">
        <v>4.5014263952755998E-2</v>
      </c>
      <c r="Y4404" s="578">
        <v>2.6911733982463597E-2</v>
      </c>
    </row>
    <row r="4405" spans="1:25" x14ac:dyDescent="0.3">
      <c r="A4405" s="61" t="s">
        <v>6572</v>
      </c>
      <c r="B4405" s="61" t="s">
        <v>2194</v>
      </c>
      <c r="C4405" s="61" t="s">
        <v>39</v>
      </c>
      <c r="D4405" s="36">
        <v>3</v>
      </c>
      <c r="E4405" s="36">
        <v>2030</v>
      </c>
      <c r="F4405" s="578">
        <v>4.1645603086590146</v>
      </c>
      <c r="G4405" s="578">
        <v>2802.4762878417951</v>
      </c>
      <c r="H4405" s="578">
        <v>5.6828780994740828</v>
      </c>
      <c r="I4405" s="578">
        <v>3.3983231380110071E-2</v>
      </c>
      <c r="J4405" s="578">
        <v>1.86857522348873E-2</v>
      </c>
      <c r="K4405" s="578">
        <v>4.0504693433025851</v>
      </c>
      <c r="L4405" s="578">
        <v>2737.9110679626424</v>
      </c>
      <c r="M4405" s="578">
        <v>5.5598886599564104</v>
      </c>
      <c r="N4405" s="578">
        <v>3.270769820149623E-2</v>
      </c>
      <c r="O4405" s="578">
        <v>1.8255286840333874E-2</v>
      </c>
      <c r="P4405" s="578">
        <v>4.1645603608234625</v>
      </c>
      <c r="Q4405" s="578">
        <v>2802.47633997599</v>
      </c>
      <c r="R4405" s="578">
        <v>5.6828782562230682</v>
      </c>
      <c r="S4405" s="578">
        <v>3.3983232927160573E-2</v>
      </c>
      <c r="T4405" s="578">
        <v>1.86857522348873E-2</v>
      </c>
      <c r="U4405" s="578">
        <v>4.0504688738950874</v>
      </c>
      <c r="V4405" s="578">
        <v>2737.9110679626424</v>
      </c>
      <c r="W4405" s="578">
        <v>5.5598887478948447</v>
      </c>
      <c r="X4405" s="578">
        <v>3.2707697721586201E-2</v>
      </c>
      <c r="Y4405" s="578">
        <v>1.82552868306326E-2</v>
      </c>
    </row>
    <row r="4406" spans="1:25" x14ac:dyDescent="0.3">
      <c r="A4406" s="61" t="s">
        <v>6573</v>
      </c>
      <c r="B4406" s="61" t="s">
        <v>2194</v>
      </c>
      <c r="C4406" s="61" t="s">
        <v>39</v>
      </c>
      <c r="D4406" s="36">
        <v>4</v>
      </c>
      <c r="E4406" s="36">
        <v>2030</v>
      </c>
      <c r="F4406" s="578">
        <v>4.0294375321094869</v>
      </c>
      <c r="G4406" s="578">
        <v>2681.2308909098274</v>
      </c>
      <c r="H4406" s="578">
        <v>4.9388768467348747</v>
      </c>
      <c r="I4406" s="578">
        <v>0.13786702304484275</v>
      </c>
      <c r="J4406" s="578">
        <v>1.7877358147719201E-2</v>
      </c>
      <c r="K4406" s="578">
        <v>3.9018294435186296</v>
      </c>
      <c r="L4406" s="578">
        <v>2601.9332656860274</v>
      </c>
      <c r="M4406" s="578">
        <v>4.8277827351442557</v>
      </c>
      <c r="N4406" s="578">
        <v>0.12809793105043299</v>
      </c>
      <c r="O4406" s="578">
        <v>1.7348603423063901E-2</v>
      </c>
      <c r="P4406" s="578">
        <v>4.0294375842843984</v>
      </c>
      <c r="Q4406" s="578">
        <v>2681.2308909098274</v>
      </c>
      <c r="R4406" s="578">
        <v>4.938876802141138</v>
      </c>
      <c r="S4406" s="578">
        <v>0.13786701782040175</v>
      </c>
      <c r="T4406" s="578">
        <v>1.7877358147719201E-2</v>
      </c>
      <c r="U4406" s="578">
        <v>3.9018294435132503</v>
      </c>
      <c r="V4406" s="578">
        <v>2601.9332656860274</v>
      </c>
      <c r="W4406" s="578">
        <v>4.8277827049035569</v>
      </c>
      <c r="X4406" s="578">
        <v>0.12809795181540976</v>
      </c>
      <c r="Y4406" s="578">
        <v>1.7348603423063901E-2</v>
      </c>
    </row>
    <row r="4407" spans="1:25" x14ac:dyDescent="0.3">
      <c r="A4407" s="61" t="s">
        <v>6574</v>
      </c>
      <c r="B4407" s="61" t="s">
        <v>2194</v>
      </c>
      <c r="C4407" s="61" t="s">
        <v>39</v>
      </c>
      <c r="D4407" s="36">
        <v>5</v>
      </c>
      <c r="E4407" s="36">
        <v>2030</v>
      </c>
      <c r="F4407" s="578">
        <v>3.4694359003569049</v>
      </c>
      <c r="G4407" s="578">
        <v>2279.7681732177698</v>
      </c>
      <c r="H4407" s="578">
        <v>3.7026374642916022</v>
      </c>
      <c r="I4407" s="578">
        <v>7.724627493644215E-2</v>
      </c>
      <c r="J4407" s="578">
        <v>1.52005449441882E-2</v>
      </c>
      <c r="K4407" s="578">
        <v>3.4079965710966427</v>
      </c>
      <c r="L4407" s="578">
        <v>2242.8403956095349</v>
      </c>
      <c r="M4407" s="578">
        <v>3.7122644430564775</v>
      </c>
      <c r="N4407" s="578">
        <v>7.2853519512136644E-2</v>
      </c>
      <c r="O4407" s="578">
        <v>1.4954336424125324E-2</v>
      </c>
      <c r="P4407" s="578">
        <v>3.4694362132812873</v>
      </c>
      <c r="Q4407" s="578">
        <v>2279.7681732177698</v>
      </c>
      <c r="R4407" s="578">
        <v>3.7026375231919948</v>
      </c>
      <c r="S4407" s="578">
        <v>7.7246278102999555E-2</v>
      </c>
      <c r="T4407" s="578">
        <v>1.52005449441882E-2</v>
      </c>
      <c r="U4407" s="578">
        <v>3.4079963103106325</v>
      </c>
      <c r="V4407" s="578">
        <v>2242.8403956095349</v>
      </c>
      <c r="W4407" s="578">
        <v>3.7122643171354199</v>
      </c>
      <c r="X4407" s="578">
        <v>7.285351589841102E-2</v>
      </c>
      <c r="Y4407" s="578">
        <v>1.4954336424125324E-2</v>
      </c>
    </row>
    <row r="4408" spans="1:25" x14ac:dyDescent="0.3">
      <c r="A4408" s="61" t="s">
        <v>6575</v>
      </c>
      <c r="B4408" s="61" t="s">
        <v>2194</v>
      </c>
      <c r="C4408" s="61" t="s">
        <v>39</v>
      </c>
      <c r="D4408" s="36">
        <v>6</v>
      </c>
      <c r="E4408" s="36">
        <v>2030</v>
      </c>
      <c r="F4408" s="578">
        <v>3.2852982911338824</v>
      </c>
      <c r="G4408" s="578">
        <v>2153.6658401489226</v>
      </c>
      <c r="H4408" s="578">
        <v>3.3090132625211455</v>
      </c>
      <c r="I4408" s="578">
        <v>0.10327616824785441</v>
      </c>
      <c r="J4408" s="578">
        <v>1.435976572489985E-2</v>
      </c>
      <c r="K4408" s="578">
        <v>3.2646432808441301</v>
      </c>
      <c r="L4408" s="578">
        <v>2141.87987263997</v>
      </c>
      <c r="M4408" s="578">
        <v>3.3720852750902801</v>
      </c>
      <c r="N4408" s="578">
        <v>9.8617827359703147E-2</v>
      </c>
      <c r="O4408" s="578">
        <v>1.4281192813844676E-2</v>
      </c>
      <c r="P4408" s="578">
        <v>3.2852985519094724</v>
      </c>
      <c r="Q4408" s="578">
        <v>2153.6658401489226</v>
      </c>
      <c r="R4408" s="578">
        <v>3.3090132753477501</v>
      </c>
      <c r="S4408" s="578">
        <v>0.10327616982552462</v>
      </c>
      <c r="T4408" s="578">
        <v>1.435976572489985E-2</v>
      </c>
      <c r="U4408" s="578">
        <v>3.2646435937737097</v>
      </c>
      <c r="V4408" s="578">
        <v>2141.87987263997</v>
      </c>
      <c r="W4408" s="578">
        <v>3.3720852946347124</v>
      </c>
      <c r="X4408" s="578">
        <v>9.8617826076102949E-2</v>
      </c>
      <c r="Y4408" s="578">
        <v>1.4281192813844676E-2</v>
      </c>
    </row>
    <row r="4409" spans="1:25" x14ac:dyDescent="0.3">
      <c r="A4409" s="61" t="s">
        <v>6576</v>
      </c>
      <c r="B4409" s="61" t="s">
        <v>2194</v>
      </c>
      <c r="C4409" s="61" t="s">
        <v>39</v>
      </c>
      <c r="D4409" s="36">
        <v>7</v>
      </c>
      <c r="E4409" s="36">
        <v>2030</v>
      </c>
      <c r="F4409" s="578">
        <v>3.249066202034895</v>
      </c>
      <c r="G4409" s="578">
        <v>2078.4132067362425</v>
      </c>
      <c r="H4409" s="578">
        <v>2.8917787679183622</v>
      </c>
      <c r="I4409" s="578">
        <v>0.11667179279114201</v>
      </c>
      <c r="J4409" s="578">
        <v>1.3858015784838499E-2</v>
      </c>
      <c r="K4409" s="578">
        <v>3.2521090426967727</v>
      </c>
      <c r="L4409" s="578">
        <v>2084.6112518310501</v>
      </c>
      <c r="M4409" s="578">
        <v>2.9983701690140698</v>
      </c>
      <c r="N4409" s="578">
        <v>0.11492134565105475</v>
      </c>
      <c r="O4409" s="578">
        <v>1.3899364251604575E-2</v>
      </c>
      <c r="P4409" s="578">
        <v>3.2490665671184202</v>
      </c>
      <c r="Q4409" s="578">
        <v>2078.4132067362425</v>
      </c>
      <c r="R4409" s="578">
        <v>2.8917788573723202</v>
      </c>
      <c r="S4409" s="578">
        <v>0.1166717929569735</v>
      </c>
      <c r="T4409" s="578">
        <v>1.3858015784838499E-2</v>
      </c>
      <c r="U4409" s="578">
        <v>3.2521088887387974</v>
      </c>
      <c r="V4409" s="578">
        <v>2084.6112518310501</v>
      </c>
      <c r="W4409" s="578">
        <v>2.9983701893740196</v>
      </c>
      <c r="X4409" s="578">
        <v>0.1149213456080055</v>
      </c>
      <c r="Y4409" s="578">
        <v>1.3899364770622874E-2</v>
      </c>
    </row>
    <row r="4410" spans="1:25" x14ac:dyDescent="0.3">
      <c r="A4410" s="61" t="s">
        <v>6577</v>
      </c>
      <c r="B4410" s="61" t="s">
        <v>2194</v>
      </c>
      <c r="C4410" s="61" t="s">
        <v>39</v>
      </c>
      <c r="D4410" s="36">
        <v>8</v>
      </c>
      <c r="E4410" s="36">
        <v>2030</v>
      </c>
      <c r="F4410" s="578">
        <v>2.7474402582845752</v>
      </c>
      <c r="G4410" s="578">
        <v>1686.9709002176876</v>
      </c>
      <c r="H4410" s="578">
        <v>2.1575754354395578</v>
      </c>
      <c r="I4410" s="578">
        <v>4.6518827626490095E-2</v>
      </c>
      <c r="J4410" s="578">
        <v>1.1248010307705598E-2</v>
      </c>
      <c r="K4410" s="578">
        <v>2.80389533707682</v>
      </c>
      <c r="L4410" s="578">
        <v>1732.0046704610127</v>
      </c>
      <c r="M4410" s="578">
        <v>2.3128602686953501</v>
      </c>
      <c r="N4410" s="578">
        <v>5.7600560981124198E-2</v>
      </c>
      <c r="O4410" s="578">
        <v>1.1548277039158426E-2</v>
      </c>
      <c r="P4410" s="578">
        <v>2.7474401018255299</v>
      </c>
      <c r="Q4410" s="578">
        <v>1686.9708480834902</v>
      </c>
      <c r="R4410" s="578">
        <v>2.1575754221594199</v>
      </c>
      <c r="S4410" s="578">
        <v>4.6518828610411775E-2</v>
      </c>
      <c r="T4410" s="578">
        <v>1.1248010307705598E-2</v>
      </c>
      <c r="U4410" s="578">
        <v>2.8038951806032175</v>
      </c>
      <c r="V4410" s="578">
        <v>1732.0046704610127</v>
      </c>
      <c r="W4410" s="578">
        <v>2.3128602492221626</v>
      </c>
      <c r="X4410" s="578">
        <v>5.7600560921249128E-2</v>
      </c>
      <c r="Y4410" s="578">
        <v>1.1548277039158426E-2</v>
      </c>
    </row>
    <row r="4411" spans="1:25" x14ac:dyDescent="0.3">
      <c r="A4411" s="61" t="s">
        <v>6578</v>
      </c>
      <c r="B4411" s="61" t="s">
        <v>2194</v>
      </c>
      <c r="C4411" s="61" t="s">
        <v>39</v>
      </c>
      <c r="D4411" s="36">
        <v>9</v>
      </c>
      <c r="E4411" s="36">
        <v>2030</v>
      </c>
      <c r="F4411" s="578">
        <v>2.7598759038545824</v>
      </c>
      <c r="G4411" s="578">
        <v>1638.2483062744077</v>
      </c>
      <c r="H4411" s="578">
        <v>1.9113794126521124</v>
      </c>
      <c r="I4411" s="578">
        <v>5.8703346671639595E-2</v>
      </c>
      <c r="J4411" s="578">
        <v>1.09231530320054E-2</v>
      </c>
      <c r="K4411" s="578">
        <v>2.8305113781227975</v>
      </c>
      <c r="L4411" s="578">
        <v>1696.06813303629</v>
      </c>
      <c r="M4411" s="578">
        <v>2.0788514235946374</v>
      </c>
      <c r="N4411" s="578">
        <v>8.4932815416019866E-2</v>
      </c>
      <c r="O4411" s="578">
        <v>1.1308714339975226E-2</v>
      </c>
      <c r="P4411" s="578">
        <v>2.75987616587076</v>
      </c>
      <c r="Q4411" s="578">
        <v>1638.2483062744077</v>
      </c>
      <c r="R4411" s="578">
        <v>1.9113794557022874</v>
      </c>
      <c r="S4411" s="578">
        <v>5.8703345735314792E-2</v>
      </c>
      <c r="T4411" s="578">
        <v>1.09231530320054E-2</v>
      </c>
      <c r="U4411" s="578">
        <v>2.8305114327385601</v>
      </c>
      <c r="V4411" s="578">
        <v>1696.0681851704876</v>
      </c>
      <c r="W4411" s="578">
        <v>2.0788513887180926</v>
      </c>
      <c r="X4411" s="578">
        <v>8.4932805581956844E-2</v>
      </c>
      <c r="Y4411" s="578">
        <v>1.1308714339975226E-2</v>
      </c>
    </row>
    <row r="4412" spans="1:25" x14ac:dyDescent="0.3">
      <c r="A4412" s="61" t="s">
        <v>6579</v>
      </c>
      <c r="B4412" s="61" t="s">
        <v>2194</v>
      </c>
      <c r="C4412" s="61" t="s">
        <v>39</v>
      </c>
      <c r="D4412" s="36">
        <v>10</v>
      </c>
      <c r="E4412" s="36">
        <v>2030</v>
      </c>
      <c r="F4412" s="578">
        <v>2.7695551439888151</v>
      </c>
      <c r="G4412" s="578">
        <v>1600.3522885640398</v>
      </c>
      <c r="H4412" s="578">
        <v>1.7198952435182899</v>
      </c>
      <c r="I4412" s="578">
        <v>6.818017442719787E-2</v>
      </c>
      <c r="J4412" s="578">
        <v>1.0670511391557076E-2</v>
      </c>
      <c r="K4412" s="578">
        <v>2.8514154961170499</v>
      </c>
      <c r="L4412" s="578">
        <v>1667.3688392639149</v>
      </c>
      <c r="M4412" s="578">
        <v>1.8945500206873425</v>
      </c>
      <c r="N4412" s="578">
        <v>0.10944548481499269</v>
      </c>
      <c r="O4412" s="578">
        <v>1.1117319906285575E-2</v>
      </c>
      <c r="P4412" s="578">
        <v>2.7695549875444323</v>
      </c>
      <c r="Q4412" s="578">
        <v>1600.3522885640398</v>
      </c>
      <c r="R4412" s="578">
        <v>1.7198952665615526</v>
      </c>
      <c r="S4412" s="578">
        <v>6.8180178649223877E-2</v>
      </c>
      <c r="T4412" s="578">
        <v>1.0670511391557076E-2</v>
      </c>
      <c r="U4412" s="578">
        <v>2.8514155482616776</v>
      </c>
      <c r="V4412" s="578">
        <v>1667.3688392639149</v>
      </c>
      <c r="W4412" s="578">
        <v>1.8945499581836827</v>
      </c>
      <c r="X4412" s="578">
        <v>0.10944549925837491</v>
      </c>
      <c r="Y4412" s="578">
        <v>1.1117319906285575E-2</v>
      </c>
    </row>
    <row r="4413" spans="1:25" x14ac:dyDescent="0.3">
      <c r="A4413" s="61" t="s">
        <v>6580</v>
      </c>
      <c r="B4413" s="61" t="s">
        <v>2194</v>
      </c>
      <c r="C4413" s="61" t="s">
        <v>39</v>
      </c>
      <c r="D4413" s="36">
        <v>11</v>
      </c>
      <c r="E4413" s="36">
        <v>2030</v>
      </c>
      <c r="F4413" s="578">
        <v>2.6952729042199777</v>
      </c>
      <c r="G4413" s="578">
        <v>1512.626363118485</v>
      </c>
      <c r="H4413" s="578">
        <v>1.4945525807649225</v>
      </c>
      <c r="I4413" s="578">
        <v>6.1955059008293199E-2</v>
      </c>
      <c r="J4413" s="578">
        <v>1.0085571993840853E-2</v>
      </c>
      <c r="K4413" s="578">
        <v>2.7895516953943402</v>
      </c>
      <c r="L4413" s="578">
        <v>1589.9180488586376</v>
      </c>
      <c r="M4413" s="578">
        <v>1.6750460098420823</v>
      </c>
      <c r="N4413" s="578">
        <v>0.11530633592428749</v>
      </c>
      <c r="O4413" s="578">
        <v>1.0600908300451276E-2</v>
      </c>
      <c r="P4413" s="578">
        <v>2.6952730085281025</v>
      </c>
      <c r="Q4413" s="578">
        <v>1512.626363118485</v>
      </c>
      <c r="R4413" s="578">
        <v>1.4945525676225726</v>
      </c>
      <c r="S4413" s="578">
        <v>6.1955058038165547E-2</v>
      </c>
      <c r="T4413" s="578">
        <v>1.0085572410995751E-2</v>
      </c>
      <c r="U4413" s="578">
        <v>2.7895514346061301</v>
      </c>
      <c r="V4413" s="578">
        <v>1589.9181009928352</v>
      </c>
      <c r="W4413" s="578">
        <v>1.6750460079289577</v>
      </c>
      <c r="X4413" s="578">
        <v>0.11530632914642974</v>
      </c>
      <c r="Y4413" s="578">
        <v>1.0600908300451276E-2</v>
      </c>
    </row>
    <row r="4414" spans="1:25" x14ac:dyDescent="0.3">
      <c r="A4414" s="61" t="s">
        <v>6581</v>
      </c>
      <c r="B4414" s="61" t="s">
        <v>2194</v>
      </c>
      <c r="C4414" s="61" t="s">
        <v>39</v>
      </c>
      <c r="D4414" s="36">
        <v>12</v>
      </c>
      <c r="E4414" s="36">
        <v>2030</v>
      </c>
      <c r="F4414" s="578">
        <v>2.5924188523506424</v>
      </c>
      <c r="G4414" s="578">
        <v>1415.667007446285</v>
      </c>
      <c r="H4414" s="578">
        <v>1.2796482190695575</v>
      </c>
      <c r="I4414" s="578">
        <v>4.9024336145672899E-2</v>
      </c>
      <c r="J4414" s="578">
        <v>9.439088190750523E-3</v>
      </c>
      <c r="K4414" s="578">
        <v>2.6943589932089127</v>
      </c>
      <c r="L4414" s="578">
        <v>1499.7821960449173</v>
      </c>
      <c r="M4414" s="578">
        <v>1.4645575538765976</v>
      </c>
      <c r="N4414" s="578">
        <v>0.115285747221302</v>
      </c>
      <c r="O4414" s="578">
        <v>9.9999382509849723E-3</v>
      </c>
      <c r="P4414" s="578">
        <v>2.5924188511030799</v>
      </c>
      <c r="Q4414" s="578">
        <v>1415.6669553120876</v>
      </c>
      <c r="R4414" s="578">
        <v>1.2796482078668574</v>
      </c>
      <c r="S4414" s="578">
        <v>4.9024337241159274E-2</v>
      </c>
      <c r="T4414" s="578">
        <v>9.4390881373935028E-3</v>
      </c>
      <c r="U4414" s="578">
        <v>2.6943592552146676</v>
      </c>
      <c r="V4414" s="578">
        <v>1499.7821960449173</v>
      </c>
      <c r="W4414" s="578">
        <v>1.464557477564685</v>
      </c>
      <c r="X4414" s="578">
        <v>0.115285758829486</v>
      </c>
      <c r="Y4414" s="578">
        <v>9.9999382509849723E-3</v>
      </c>
    </row>
    <row r="4415" spans="1:25" x14ac:dyDescent="0.3">
      <c r="A4415" s="61" t="s">
        <v>6582</v>
      </c>
      <c r="B4415" s="61" t="s">
        <v>2194</v>
      </c>
      <c r="C4415" s="61" t="s">
        <v>39</v>
      </c>
      <c r="D4415" s="36">
        <v>13</v>
      </c>
      <c r="E4415" s="36">
        <v>2030</v>
      </c>
      <c r="F4415" s="578">
        <v>2.5769292630605651</v>
      </c>
      <c r="G4415" s="578">
        <v>1409.55836741129</v>
      </c>
      <c r="H4415" s="578">
        <v>1.20136927996251</v>
      </c>
      <c r="I4415" s="578">
        <v>4.579492114953608E-2</v>
      </c>
      <c r="J4415" s="578">
        <v>9.3983719319415543E-3</v>
      </c>
      <c r="K4415" s="578">
        <v>2.6771646937440075</v>
      </c>
      <c r="L4415" s="578">
        <v>1491.5808232625275</v>
      </c>
      <c r="M4415" s="578">
        <v>1.3791394914619499</v>
      </c>
      <c r="N4415" s="578">
        <v>0.114991153888998</v>
      </c>
      <c r="O4415" s="578">
        <v>9.9452661961549824E-3</v>
      </c>
      <c r="P4415" s="578">
        <v>2.5769294716753075</v>
      </c>
      <c r="Q4415" s="578">
        <v>1409.55836741129</v>
      </c>
      <c r="R4415" s="578">
        <v>1.2013692751446126</v>
      </c>
      <c r="S4415" s="578">
        <v>4.579492011725958E-2</v>
      </c>
      <c r="T4415" s="578">
        <v>9.3983718785845306E-3</v>
      </c>
      <c r="U4415" s="578">
        <v>2.677164796840005</v>
      </c>
      <c r="V4415" s="578">
        <v>1491.5808232625275</v>
      </c>
      <c r="W4415" s="578">
        <v>1.379139500407135</v>
      </c>
      <c r="X4415" s="578">
        <v>0.11499114957859949</v>
      </c>
      <c r="Y4415" s="578">
        <v>9.9452663028690279E-3</v>
      </c>
    </row>
    <row r="4416" spans="1:25" x14ac:dyDescent="0.3">
      <c r="A4416" s="61" t="s">
        <v>6583</v>
      </c>
      <c r="B4416" s="61" t="s">
        <v>2194</v>
      </c>
      <c r="C4416" s="61" t="s">
        <v>39</v>
      </c>
      <c r="D4416" s="36">
        <v>14</v>
      </c>
      <c r="E4416" s="36">
        <v>2030</v>
      </c>
      <c r="F4416" s="578">
        <v>2.6511835296161776</v>
      </c>
      <c r="G4416" s="578">
        <v>1499.0357894897425</v>
      </c>
      <c r="H4416" s="578">
        <v>1.2645541245369649</v>
      </c>
      <c r="I4416" s="578">
        <v>5.3368637195793128E-2</v>
      </c>
      <c r="J4416" s="578">
        <v>9.994953249891577E-3</v>
      </c>
      <c r="K4416" s="578">
        <v>2.7390474892415124</v>
      </c>
      <c r="L4416" s="578">
        <v>1568.9787712097125</v>
      </c>
      <c r="M4416" s="578">
        <v>1.4204721225811776</v>
      </c>
      <c r="N4416" s="578">
        <v>0.12129975425432299</v>
      </c>
      <c r="O4416" s="578">
        <v>1.0461335516689926E-2</v>
      </c>
      <c r="P4416" s="578">
        <v>2.6511834774819674</v>
      </c>
      <c r="Q4416" s="578">
        <v>1499.0358416239374</v>
      </c>
      <c r="R4416" s="578">
        <v>1.2645541804284501</v>
      </c>
      <c r="S4416" s="578">
        <v>5.3368636613564925E-2</v>
      </c>
      <c r="T4416" s="578">
        <v>9.9949532062358262E-3</v>
      </c>
      <c r="U4416" s="578">
        <v>2.7390473327854599</v>
      </c>
      <c r="V4416" s="578">
        <v>1568.9788754781</v>
      </c>
      <c r="W4416" s="578">
        <v>1.4204721700927276</v>
      </c>
      <c r="X4416" s="578">
        <v>0.12129975936568324</v>
      </c>
      <c r="Y4416" s="578">
        <v>1.0461335516689926E-2</v>
      </c>
    </row>
    <row r="4417" spans="1:25" x14ac:dyDescent="0.3">
      <c r="A4417" s="61" t="s">
        <v>6584</v>
      </c>
      <c r="B4417" s="61" t="s">
        <v>2194</v>
      </c>
      <c r="C4417" s="61" t="s">
        <v>39</v>
      </c>
      <c r="D4417" s="36">
        <v>15</v>
      </c>
      <c r="E4417" s="36">
        <v>2030</v>
      </c>
      <c r="F4417" s="578">
        <v>2.7148218887534701</v>
      </c>
      <c r="G4417" s="578">
        <v>1575.7266387939426</v>
      </c>
      <c r="H4417" s="578">
        <v>1.3187106795894523</v>
      </c>
      <c r="I4417" s="578">
        <v>5.9860259848392106E-2</v>
      </c>
      <c r="J4417" s="578">
        <v>1.0506307521912527E-2</v>
      </c>
      <c r="K4417" s="578">
        <v>2.7907206326737652</v>
      </c>
      <c r="L4417" s="578">
        <v>1634.2783533732049</v>
      </c>
      <c r="M4417" s="578">
        <v>1.4523040848107427</v>
      </c>
      <c r="N4417" s="578">
        <v>0.12231227359673774</v>
      </c>
      <c r="O4417" s="578">
        <v>1.08966862317174E-2</v>
      </c>
      <c r="P4417" s="578">
        <v>2.7148217844704674</v>
      </c>
      <c r="Q4417" s="578">
        <v>1575.7266387939426</v>
      </c>
      <c r="R4417" s="578">
        <v>1.3187106400196125</v>
      </c>
      <c r="S4417" s="578">
        <v>5.9860263051026125E-2</v>
      </c>
      <c r="T4417" s="578">
        <v>1.0506307521912527E-2</v>
      </c>
      <c r="U4417" s="578">
        <v>2.7907204749809149</v>
      </c>
      <c r="V4417" s="578">
        <v>1634.2783533732049</v>
      </c>
      <c r="W4417" s="578">
        <v>1.4523041130108401</v>
      </c>
      <c r="X4417" s="578">
        <v>0.12231222663740425</v>
      </c>
      <c r="Y4417" s="578">
        <v>1.08966862317174E-2</v>
      </c>
    </row>
    <row r="4418" spans="1:25" x14ac:dyDescent="0.3">
      <c r="A4418" s="580" t="s">
        <v>6585</v>
      </c>
      <c r="B4418" s="580" t="s">
        <v>2194</v>
      </c>
      <c r="C4418" s="580" t="s">
        <v>39</v>
      </c>
      <c r="D4418" s="581">
        <v>16</v>
      </c>
      <c r="E4418" s="581">
        <v>2030</v>
      </c>
      <c r="F4418" s="582">
        <v>2.8525855609709225</v>
      </c>
      <c r="G4418" s="582">
        <v>1686.8732872009223</v>
      </c>
      <c r="H4418" s="582">
        <v>1.400977601989625</v>
      </c>
      <c r="I4418" s="582">
        <v>7.0894101109236829E-2</v>
      </c>
      <c r="J4418" s="582">
        <v>1.1247388611081951E-2</v>
      </c>
      <c r="K4418" s="582">
        <v>2.9112675497329552</v>
      </c>
      <c r="L4418" s="582">
        <v>1732.0316607157351</v>
      </c>
      <c r="M4418" s="582">
        <v>1.5134011329694899</v>
      </c>
      <c r="N4418" s="582">
        <v>0.13096660543184599</v>
      </c>
      <c r="O4418" s="582">
        <v>1.1548481057009926E-2</v>
      </c>
      <c r="P4418" s="582">
        <v>2.8525856652832173</v>
      </c>
      <c r="Q4418" s="582">
        <v>1686.8733393351176</v>
      </c>
      <c r="R4418" s="582">
        <v>1.4009775829539</v>
      </c>
      <c r="S4418" s="582">
        <v>7.0894101222317304E-2</v>
      </c>
      <c r="T4418" s="582">
        <v>1.1247388611081951E-2</v>
      </c>
      <c r="U4418" s="582">
        <v>2.9112674975798774</v>
      </c>
      <c r="V4418" s="582">
        <v>1732.0316607157351</v>
      </c>
      <c r="W4418" s="582">
        <v>1.5134011447181899</v>
      </c>
      <c r="X4418" s="582">
        <v>0.13096660027349524</v>
      </c>
      <c r="Y4418" s="582">
        <v>1.1548481057009926E-2</v>
      </c>
    </row>
    <row r="4419" spans="1:25" x14ac:dyDescent="0.3">
      <c r="A4419" s="61" t="s">
        <v>6586</v>
      </c>
      <c r="B4419" s="61" t="s">
        <v>2193</v>
      </c>
      <c r="C4419" s="61" t="s">
        <v>39</v>
      </c>
      <c r="D4419" s="36">
        <v>1</v>
      </c>
      <c r="E4419" s="36">
        <v>2012</v>
      </c>
      <c r="F4419" s="578">
        <v>45.860745587114508</v>
      </c>
      <c r="G4419" s="578">
        <v>8027.444941202798</v>
      </c>
      <c r="H4419" s="578">
        <v>8.1901339474134094</v>
      </c>
      <c r="I4419" s="578">
        <v>3.3399701118469198</v>
      </c>
      <c r="J4419" s="578">
        <v>6.8476404684285258E-2</v>
      </c>
      <c r="K4419" s="578">
        <v>46.292509207598975</v>
      </c>
      <c r="L4419" s="578">
        <v>8097.8922704060851</v>
      </c>
      <c r="M4419" s="578">
        <v>8.2061131889931787</v>
      </c>
      <c r="N4419" s="578">
        <v>3.3562599420547401</v>
      </c>
      <c r="O4419" s="578">
        <v>6.9077352061867672E-2</v>
      </c>
      <c r="P4419" s="578">
        <v>45.860745047025027</v>
      </c>
      <c r="Q4419" s="578">
        <v>8027.4449920654279</v>
      </c>
      <c r="R4419" s="578">
        <v>8.1901339003816229</v>
      </c>
      <c r="S4419" s="578">
        <v>3.3399701118469198</v>
      </c>
      <c r="T4419" s="578">
        <v>6.8476404684285258E-2</v>
      </c>
      <c r="U4419" s="578">
        <v>46.292509209170603</v>
      </c>
      <c r="V4419" s="578">
        <v>8097.8922170003225</v>
      </c>
      <c r="W4419" s="578">
        <v>8.2061129966750723</v>
      </c>
      <c r="X4419" s="578">
        <v>3.3562599420547401</v>
      </c>
      <c r="Y4419" s="578">
        <v>6.9077352061867672E-2</v>
      </c>
    </row>
    <row r="4420" spans="1:25" x14ac:dyDescent="0.3">
      <c r="A4420" s="61" t="s">
        <v>6587</v>
      </c>
      <c r="B4420" s="61" t="s">
        <v>2193</v>
      </c>
      <c r="C4420" s="61" t="s">
        <v>39</v>
      </c>
      <c r="D4420" s="36">
        <v>2</v>
      </c>
      <c r="E4420" s="36">
        <v>2012</v>
      </c>
      <c r="F4420" s="578">
        <v>21.242318373464474</v>
      </c>
      <c r="G4420" s="578">
        <v>3869.7754821777298</v>
      </c>
      <c r="H4420" s="578">
        <v>4.4061597532126999</v>
      </c>
      <c r="I4420" s="578">
        <v>1.6463986765593224</v>
      </c>
      <c r="J4420" s="578">
        <v>3.3010273027078527E-2</v>
      </c>
      <c r="K4420" s="578">
        <v>21.785138970095375</v>
      </c>
      <c r="L4420" s="578">
        <v>3959.7351837158149</v>
      </c>
      <c r="M4420" s="578">
        <v>4.4336596813518527</v>
      </c>
      <c r="N4420" s="578">
        <v>1.6665930797656325</v>
      </c>
      <c r="O4420" s="578">
        <v>3.3777688358289475E-2</v>
      </c>
      <c r="P4420" s="578">
        <v>21.242319434308776</v>
      </c>
      <c r="Q4420" s="578">
        <v>3869.7754821777298</v>
      </c>
      <c r="R4420" s="578">
        <v>4.4061598157665358</v>
      </c>
      <c r="S4420" s="578">
        <v>1.6463986396168624</v>
      </c>
      <c r="T4420" s="578">
        <v>3.3010272542014649E-2</v>
      </c>
      <c r="U4420" s="578">
        <v>21.785138970085701</v>
      </c>
      <c r="V4420" s="578">
        <v>3959.7351837158149</v>
      </c>
      <c r="W4420" s="578">
        <v>4.4336594737833295</v>
      </c>
      <c r="X4420" s="578">
        <v>1.6665930639331501</v>
      </c>
      <c r="Y4420" s="578">
        <v>3.3777688358289475E-2</v>
      </c>
    </row>
    <row r="4421" spans="1:25" x14ac:dyDescent="0.3">
      <c r="A4421" s="61" t="s">
        <v>6588</v>
      </c>
      <c r="B4421" s="61" t="s">
        <v>2193</v>
      </c>
      <c r="C4421" s="61" t="s">
        <v>39</v>
      </c>
      <c r="D4421" s="36">
        <v>3</v>
      </c>
      <c r="E4421" s="36">
        <v>2012</v>
      </c>
      <c r="F4421" s="578">
        <v>11.8128018003238</v>
      </c>
      <c r="G4421" s="578">
        <v>2201.2633539835547</v>
      </c>
      <c r="H4421" s="578">
        <v>2.3277594849738876</v>
      </c>
      <c r="I4421" s="578">
        <v>0.88130173909788267</v>
      </c>
      <c r="J4421" s="578">
        <v>1.8777442999028875E-2</v>
      </c>
      <c r="K4421" s="578">
        <v>12.004504542846275</v>
      </c>
      <c r="L4421" s="578">
        <v>2230.5831832885724</v>
      </c>
      <c r="M4421" s="578">
        <v>2.3409851279187297</v>
      </c>
      <c r="N4421" s="578">
        <v>0.88870607254405776</v>
      </c>
      <c r="O4421" s="578">
        <v>1.9027524045668501E-2</v>
      </c>
      <c r="P4421" s="578">
        <v>11.812802323382675</v>
      </c>
      <c r="Q4421" s="578">
        <v>2201.2633539835547</v>
      </c>
      <c r="R4421" s="578">
        <v>2.3277594844306151</v>
      </c>
      <c r="S4421" s="578">
        <v>0.88130168244242624</v>
      </c>
      <c r="T4421" s="578">
        <v>1.8777442999028875E-2</v>
      </c>
      <c r="U4421" s="578">
        <v>12.0045045415948</v>
      </c>
      <c r="V4421" s="578">
        <v>2230.5831832885724</v>
      </c>
      <c r="W4421" s="578">
        <v>2.340985126327717</v>
      </c>
      <c r="X4421" s="578">
        <v>0.88870605143407921</v>
      </c>
      <c r="Y4421" s="578">
        <v>1.9027524045668501E-2</v>
      </c>
    </row>
    <row r="4422" spans="1:25" x14ac:dyDescent="0.3">
      <c r="A4422" s="61" t="s">
        <v>6589</v>
      </c>
      <c r="B4422" s="61" t="s">
        <v>2193</v>
      </c>
      <c r="C4422" s="61" t="s">
        <v>39</v>
      </c>
      <c r="D4422" s="36">
        <v>4</v>
      </c>
      <c r="E4422" s="36">
        <v>2012</v>
      </c>
      <c r="F4422" s="578">
        <v>9.0302494640078876</v>
      </c>
      <c r="G4422" s="578">
        <v>1721.0339787801076</v>
      </c>
      <c r="H4422" s="578">
        <v>1.692579693587805</v>
      </c>
      <c r="I4422" s="578">
        <v>0.64971102960407701</v>
      </c>
      <c r="J4422" s="578">
        <v>1.4680966560263126E-2</v>
      </c>
      <c r="K4422" s="578">
        <v>9.2126513321369696</v>
      </c>
      <c r="L4422" s="578">
        <v>1752.2709579467723</v>
      </c>
      <c r="M4422" s="578">
        <v>1.7044601123973975</v>
      </c>
      <c r="N4422" s="578">
        <v>0.66168599265317096</v>
      </c>
      <c r="O4422" s="578">
        <v>1.4947441275580751E-2</v>
      </c>
      <c r="P4422" s="578">
        <v>9.0302493047978043</v>
      </c>
      <c r="Q4422" s="578">
        <v>1721.0339787801076</v>
      </c>
      <c r="R4422" s="578">
        <v>1.6925797399793074</v>
      </c>
      <c r="S4422" s="578">
        <v>0.64971102432658201</v>
      </c>
      <c r="T4422" s="578">
        <v>1.4680966560263126E-2</v>
      </c>
      <c r="U4422" s="578">
        <v>9.2126510782399968</v>
      </c>
      <c r="V4422" s="578">
        <v>1752.2709579467723</v>
      </c>
      <c r="W4422" s="578">
        <v>1.704460319965915</v>
      </c>
      <c r="X4422" s="578">
        <v>0.66168596626569776</v>
      </c>
      <c r="Y4422" s="578">
        <v>1.4947441275580751E-2</v>
      </c>
    </row>
    <row r="4423" spans="1:25" x14ac:dyDescent="0.3">
      <c r="A4423" s="61" t="s">
        <v>6590</v>
      </c>
      <c r="B4423" s="61" t="s">
        <v>2193</v>
      </c>
      <c r="C4423" s="61" t="s">
        <v>39</v>
      </c>
      <c r="D4423" s="36">
        <v>5</v>
      </c>
      <c r="E4423" s="36">
        <v>2012</v>
      </c>
      <c r="F4423" s="578">
        <v>7.4677381676932129</v>
      </c>
      <c r="G4423" s="578">
        <v>1451.9658126831</v>
      </c>
      <c r="H4423" s="578">
        <v>1.355019137302095</v>
      </c>
      <c r="I4423" s="578">
        <v>0.53227406678100375</v>
      </c>
      <c r="J4423" s="578">
        <v>1.238573218385375E-2</v>
      </c>
      <c r="K4423" s="578">
        <v>7.7164485360384152</v>
      </c>
      <c r="L4423" s="578">
        <v>1500.2922032674101</v>
      </c>
      <c r="M4423" s="578">
        <v>1.3664597699923076</v>
      </c>
      <c r="N4423" s="578">
        <v>0.54564899726149929</v>
      </c>
      <c r="O4423" s="578">
        <v>1.2798006054557175E-2</v>
      </c>
      <c r="P4423" s="578">
        <v>7.4677382122827076</v>
      </c>
      <c r="Q4423" s="578">
        <v>1451.9658126831</v>
      </c>
      <c r="R4423" s="578">
        <v>1.3550185651789999</v>
      </c>
      <c r="S4423" s="578">
        <v>0.53227405622601442</v>
      </c>
      <c r="T4423" s="578">
        <v>1.238573218385375E-2</v>
      </c>
      <c r="U4423" s="578">
        <v>7.7164484313640624</v>
      </c>
      <c r="V4423" s="578">
        <v>1500.2922032674101</v>
      </c>
      <c r="W4423" s="578">
        <v>1.3664597715639148</v>
      </c>
      <c r="X4423" s="578">
        <v>0.54564899726149929</v>
      </c>
      <c r="Y4423" s="578">
        <v>1.2798006054557175E-2</v>
      </c>
    </row>
    <row r="4424" spans="1:25" x14ac:dyDescent="0.3">
      <c r="A4424" s="61" t="s">
        <v>6591</v>
      </c>
      <c r="B4424" s="61" t="s">
        <v>2193</v>
      </c>
      <c r="C4424" s="61" t="s">
        <v>39</v>
      </c>
      <c r="D4424" s="36">
        <v>6</v>
      </c>
      <c r="E4424" s="36">
        <v>2012</v>
      </c>
      <c r="F4424" s="578">
        <v>6.5550714392132505</v>
      </c>
      <c r="G4424" s="578">
        <v>1288.5827267964626</v>
      </c>
      <c r="H4424" s="578">
        <v>1.1215338873638101</v>
      </c>
      <c r="I4424" s="578">
        <v>0.45937516889534852</v>
      </c>
      <c r="J4424" s="578">
        <v>1.09920916923632E-2</v>
      </c>
      <c r="K4424" s="578">
        <v>6.8722479155306502</v>
      </c>
      <c r="L4424" s="578">
        <v>1355.0744959513299</v>
      </c>
      <c r="M4424" s="578">
        <v>1.13174283789703</v>
      </c>
      <c r="N4424" s="578">
        <v>0.4735236350291715</v>
      </c>
      <c r="O4424" s="578">
        <v>1.1559246651207375E-2</v>
      </c>
      <c r="P4424" s="578">
        <v>6.5550718038333153</v>
      </c>
      <c r="Q4424" s="578">
        <v>1288.58277893066</v>
      </c>
      <c r="R4424" s="578">
        <v>1.1215338883921451</v>
      </c>
      <c r="S4424" s="578">
        <v>0.45937512163072775</v>
      </c>
      <c r="T4424" s="578">
        <v>1.09920916923632E-2</v>
      </c>
      <c r="U4424" s="578">
        <v>6.8722478608833599</v>
      </c>
      <c r="V4424" s="578">
        <v>1355.0744959513299</v>
      </c>
      <c r="W4424" s="578">
        <v>1.1317428394686375</v>
      </c>
      <c r="X4424" s="578">
        <v>0.47352358823021223</v>
      </c>
      <c r="Y4424" s="578">
        <v>1.1559246651207375E-2</v>
      </c>
    </row>
    <row r="4425" spans="1:25" x14ac:dyDescent="0.3">
      <c r="A4425" s="61" t="s">
        <v>6592</v>
      </c>
      <c r="B4425" s="61" t="s">
        <v>2193</v>
      </c>
      <c r="C4425" s="61" t="s">
        <v>39</v>
      </c>
      <c r="D4425" s="36">
        <v>7</v>
      </c>
      <c r="E4425" s="36">
        <v>2012</v>
      </c>
      <c r="F4425" s="578">
        <v>5.9831925264855528</v>
      </c>
      <c r="G4425" s="578">
        <v>1187.48667399088</v>
      </c>
      <c r="H4425" s="578">
        <v>0.97527474353167509</v>
      </c>
      <c r="I4425" s="578">
        <v>0.41382873927553421</v>
      </c>
      <c r="J4425" s="578">
        <v>1.0129687803176508E-2</v>
      </c>
      <c r="K4425" s="578">
        <v>6.415273005370782</v>
      </c>
      <c r="L4425" s="578">
        <v>1281.9356168111124</v>
      </c>
      <c r="M4425" s="578">
        <v>0.98325848841341146</v>
      </c>
      <c r="N4425" s="578">
        <v>0.42990900576114599</v>
      </c>
      <c r="O4425" s="578">
        <v>1.0935365532835275E-2</v>
      </c>
      <c r="P4425" s="578">
        <v>5.9831923725650951</v>
      </c>
      <c r="Q4425" s="578">
        <v>1187.48667399088</v>
      </c>
      <c r="R4425" s="578">
        <v>0.97527477395487894</v>
      </c>
      <c r="S4425" s="578">
        <v>0.41382871288806122</v>
      </c>
      <c r="T4425" s="578">
        <v>1.0129687803176508E-2</v>
      </c>
      <c r="U4425" s="578">
        <v>6.4152728984287624</v>
      </c>
      <c r="V4425" s="578">
        <v>1281.9356168111124</v>
      </c>
      <c r="W4425" s="578">
        <v>0.98325849264316822</v>
      </c>
      <c r="X4425" s="578">
        <v>0.42990900576114599</v>
      </c>
      <c r="Y4425" s="578">
        <v>1.0935365532835275E-2</v>
      </c>
    </row>
    <row r="4426" spans="1:25" x14ac:dyDescent="0.3">
      <c r="A4426" s="61" t="s">
        <v>6593</v>
      </c>
      <c r="B4426" s="61" t="s">
        <v>2193</v>
      </c>
      <c r="C4426" s="61" t="s">
        <v>39</v>
      </c>
      <c r="D4426" s="36">
        <v>8</v>
      </c>
      <c r="E4426" s="36">
        <v>2012</v>
      </c>
      <c r="F4426" s="578">
        <v>5.1594598050348024</v>
      </c>
      <c r="G4426" s="578">
        <v>1024.1492799123066</v>
      </c>
      <c r="H4426" s="578">
        <v>0.87642947676552729</v>
      </c>
      <c r="I4426" s="578">
        <v>0.36313814033443703</v>
      </c>
      <c r="J4426" s="578">
        <v>8.7363527272827871E-3</v>
      </c>
      <c r="K4426" s="578">
        <v>5.7143609209233528</v>
      </c>
      <c r="L4426" s="578">
        <v>1149.5735282897926</v>
      </c>
      <c r="M4426" s="578">
        <v>0.88284597631233397</v>
      </c>
      <c r="N4426" s="578">
        <v>0.38374975207261702</v>
      </c>
      <c r="O4426" s="578">
        <v>9.8062708178379646E-3</v>
      </c>
      <c r="P4426" s="578">
        <v>5.1594596510585626</v>
      </c>
      <c r="Q4426" s="578">
        <v>1024.1492799123066</v>
      </c>
      <c r="R4426" s="578">
        <v>0.87642948194600923</v>
      </c>
      <c r="S4426" s="578">
        <v>0.3631381247347838</v>
      </c>
      <c r="T4426" s="578">
        <v>8.7363526205687433E-3</v>
      </c>
      <c r="U4426" s="578">
        <v>5.7143607123095208</v>
      </c>
      <c r="V4426" s="578">
        <v>1149.5735282897926</v>
      </c>
      <c r="W4426" s="578">
        <v>0.88284598190026953</v>
      </c>
      <c r="X4426" s="578">
        <v>0.38374971008549097</v>
      </c>
      <c r="Y4426" s="578">
        <v>9.8062708178379646E-3</v>
      </c>
    </row>
    <row r="4427" spans="1:25" x14ac:dyDescent="0.3">
      <c r="A4427" s="61" t="s">
        <v>6594</v>
      </c>
      <c r="B4427" s="61" t="s">
        <v>2193</v>
      </c>
      <c r="C4427" s="61" t="s">
        <v>39</v>
      </c>
      <c r="D4427" s="36">
        <v>9</v>
      </c>
      <c r="E4427" s="36">
        <v>2012</v>
      </c>
      <c r="F4427" s="578">
        <v>4.6853512478422346</v>
      </c>
      <c r="G4427" s="578">
        <v>937.19867070515897</v>
      </c>
      <c r="H4427" s="578">
        <v>0.79748825721132199</v>
      </c>
      <c r="I4427" s="578">
        <v>0.3352319554736215</v>
      </c>
      <c r="J4427" s="578">
        <v>7.9946443438529934E-3</v>
      </c>
      <c r="K4427" s="578">
        <v>5.34863864524959</v>
      </c>
      <c r="L4427" s="578">
        <v>1089.5230077107701</v>
      </c>
      <c r="M4427" s="578">
        <v>0.80405412953890198</v>
      </c>
      <c r="N4427" s="578">
        <v>0.3595239883288735</v>
      </c>
      <c r="O4427" s="578">
        <v>9.2940555526486862E-3</v>
      </c>
      <c r="P4427" s="578">
        <v>4.685351091268477</v>
      </c>
      <c r="Q4427" s="578">
        <v>937.19867070515897</v>
      </c>
      <c r="R4427" s="578">
        <v>0.79748826875584178</v>
      </c>
      <c r="S4427" s="578">
        <v>0.3352319554736215</v>
      </c>
      <c r="T4427" s="578">
        <v>7.9946442904959714E-3</v>
      </c>
      <c r="U4427" s="578">
        <v>5.3486384936550149</v>
      </c>
      <c r="V4427" s="578">
        <v>1089.5230077107701</v>
      </c>
      <c r="W4427" s="578">
        <v>0.80405411855705655</v>
      </c>
      <c r="X4427" s="578">
        <v>0.35952395666390624</v>
      </c>
      <c r="Y4427" s="578">
        <v>9.2940556060057064E-3</v>
      </c>
    </row>
    <row r="4428" spans="1:25" x14ac:dyDescent="0.3">
      <c r="A4428" s="61" t="s">
        <v>6595</v>
      </c>
      <c r="B4428" s="61" t="s">
        <v>2193</v>
      </c>
      <c r="C4428" s="61" t="s">
        <v>39</v>
      </c>
      <c r="D4428" s="36">
        <v>10</v>
      </c>
      <c r="E4428" s="36">
        <v>2012</v>
      </c>
      <c r="F4428" s="578">
        <v>4.3068055568449646</v>
      </c>
      <c r="G4428" s="578">
        <v>867.569946924845</v>
      </c>
      <c r="H4428" s="578">
        <v>0.7353338859393258</v>
      </c>
      <c r="I4428" s="578">
        <v>0.31322997443688372</v>
      </c>
      <c r="J4428" s="578">
        <v>7.4006890451225101E-3</v>
      </c>
      <c r="K4428" s="578">
        <v>5.0293114796210503</v>
      </c>
      <c r="L4428" s="578">
        <v>1035.3297824859583</v>
      </c>
      <c r="M4428" s="578">
        <v>0.74205755735359424</v>
      </c>
      <c r="N4428" s="578">
        <v>0.33981709248231073</v>
      </c>
      <c r="O4428" s="578">
        <v>8.8317641348112323E-3</v>
      </c>
      <c r="P4428" s="578">
        <v>4.306805452852128</v>
      </c>
      <c r="Q4428" s="578">
        <v>867.56993611653604</v>
      </c>
      <c r="R4428" s="578">
        <v>0.73533390704930401</v>
      </c>
      <c r="S4428" s="578">
        <v>0.31322998483665254</v>
      </c>
      <c r="T4428" s="578">
        <v>7.4006890451225101E-3</v>
      </c>
      <c r="U4428" s="578">
        <v>5.0293116883415925</v>
      </c>
      <c r="V4428" s="578">
        <v>1035.3297824859583</v>
      </c>
      <c r="W4428" s="578">
        <v>0.74205754152111059</v>
      </c>
      <c r="X4428" s="578">
        <v>0.33981708483770445</v>
      </c>
      <c r="Y4428" s="578">
        <v>8.831764134811234E-3</v>
      </c>
    </row>
    <row r="4429" spans="1:25" x14ac:dyDescent="0.3">
      <c r="A4429" s="61" t="s">
        <v>6596</v>
      </c>
      <c r="B4429" s="61" t="s">
        <v>2193</v>
      </c>
      <c r="C4429" s="61" t="s">
        <v>39</v>
      </c>
      <c r="D4429" s="36">
        <v>11</v>
      </c>
      <c r="E4429" s="36">
        <v>2012</v>
      </c>
      <c r="F4429" s="578">
        <v>3.9247089362155099</v>
      </c>
      <c r="G4429" s="578">
        <v>795.62051709492948</v>
      </c>
      <c r="H4429" s="578">
        <v>0.67948237129409428</v>
      </c>
      <c r="I4429" s="578">
        <v>0.29323488353596322</v>
      </c>
      <c r="J4429" s="578">
        <v>6.7869411044133143E-3</v>
      </c>
      <c r="K4429" s="578">
        <v>4.6945673733498525</v>
      </c>
      <c r="L4429" s="578">
        <v>972.94420242309525</v>
      </c>
      <c r="M4429" s="578">
        <v>0.68637910328106899</v>
      </c>
      <c r="N4429" s="578">
        <v>0.31992253870703224</v>
      </c>
      <c r="O4429" s="578">
        <v>8.2995931055241529E-3</v>
      </c>
      <c r="P4429" s="578">
        <v>3.9247088330448552</v>
      </c>
      <c r="Q4429" s="578">
        <v>795.62051709492948</v>
      </c>
      <c r="R4429" s="578">
        <v>0.67948238817431594</v>
      </c>
      <c r="S4429" s="578">
        <v>0.293234885592634</v>
      </c>
      <c r="T4429" s="578">
        <v>6.7869411044133143E-3</v>
      </c>
      <c r="U4429" s="578">
        <v>4.6945673730794244</v>
      </c>
      <c r="V4429" s="578">
        <v>972.94420242309525</v>
      </c>
      <c r="W4429" s="578">
        <v>0.68637906106111224</v>
      </c>
      <c r="X4429" s="578">
        <v>0.3199225371936335</v>
      </c>
      <c r="Y4429" s="578">
        <v>8.2995930521671292E-3</v>
      </c>
    </row>
    <row r="4430" spans="1:25" x14ac:dyDescent="0.3">
      <c r="A4430" s="61" t="s">
        <v>6597</v>
      </c>
      <c r="B4430" s="61" t="s">
        <v>2193</v>
      </c>
      <c r="C4430" s="61" t="s">
        <v>39</v>
      </c>
      <c r="D4430" s="36">
        <v>12</v>
      </c>
      <c r="E4430" s="36">
        <v>2012</v>
      </c>
      <c r="F4430" s="578">
        <v>3.6120865360656627</v>
      </c>
      <c r="G4430" s="578">
        <v>736.76061693827273</v>
      </c>
      <c r="H4430" s="578">
        <v>0.63378694756344522</v>
      </c>
      <c r="I4430" s="578">
        <v>0.27687590165684606</v>
      </c>
      <c r="J4430" s="578">
        <v>6.2848480883985723E-3</v>
      </c>
      <c r="K4430" s="578">
        <v>4.418108044945253</v>
      </c>
      <c r="L4430" s="578">
        <v>918.50047238667776</v>
      </c>
      <c r="M4430" s="578">
        <v>0.64069228314716931</v>
      </c>
      <c r="N4430" s="578">
        <v>0.30173361980511448</v>
      </c>
      <c r="O4430" s="578">
        <v>7.835174944678629E-3</v>
      </c>
      <c r="P4430" s="578">
        <v>3.6120865358061498</v>
      </c>
      <c r="Q4430" s="578">
        <v>736.76061185200979</v>
      </c>
      <c r="R4430" s="578">
        <v>0.63378696298847548</v>
      </c>
      <c r="S4430" s="578">
        <v>0.27687590057030298</v>
      </c>
      <c r="T4430" s="578">
        <v>6.2848480883985723E-3</v>
      </c>
      <c r="U4430" s="578">
        <v>4.4181080969950273</v>
      </c>
      <c r="V4430" s="578">
        <v>918.50047238667776</v>
      </c>
      <c r="W4430" s="578">
        <v>0.6406923108928213</v>
      </c>
      <c r="X4430" s="578">
        <v>0.301733617787249</v>
      </c>
      <c r="Y4430" s="578">
        <v>7.8351750465420339E-3</v>
      </c>
    </row>
    <row r="4431" spans="1:25" x14ac:dyDescent="0.3">
      <c r="A4431" s="61" t="s">
        <v>6598</v>
      </c>
      <c r="B4431" s="61" t="s">
        <v>2193</v>
      </c>
      <c r="C4431" s="61" t="s">
        <v>39</v>
      </c>
      <c r="D4431" s="36">
        <v>13</v>
      </c>
      <c r="E4431" s="36">
        <v>2012</v>
      </c>
      <c r="F4431" s="578">
        <v>3.3093684124081149</v>
      </c>
      <c r="G4431" s="578">
        <v>677.18340237935342</v>
      </c>
      <c r="H4431" s="578">
        <v>0.58752871055427591</v>
      </c>
      <c r="I4431" s="578">
        <v>0.25593220004035699</v>
      </c>
      <c r="J4431" s="578">
        <v>5.77662765863351E-3</v>
      </c>
      <c r="K4431" s="578">
        <v>4.1349017642823975</v>
      </c>
      <c r="L4431" s="578">
        <v>860.01890818277957</v>
      </c>
      <c r="M4431" s="578">
        <v>0.5945177842125603</v>
      </c>
      <c r="N4431" s="578">
        <v>0.27901807450689353</v>
      </c>
      <c r="O4431" s="578">
        <v>7.3363032279303254E-3</v>
      </c>
      <c r="P4431" s="578">
        <v>3.30936830820428</v>
      </c>
      <c r="Q4431" s="578">
        <v>677.18340237935342</v>
      </c>
      <c r="R4431" s="578">
        <v>0.58752872110926502</v>
      </c>
      <c r="S4431" s="578">
        <v>0.255932201088095</v>
      </c>
      <c r="T4431" s="578">
        <v>5.7766276052764872E-3</v>
      </c>
      <c r="U4431" s="578">
        <v>4.13490166116389</v>
      </c>
      <c r="V4431" s="578">
        <v>860.01890818277957</v>
      </c>
      <c r="W4431" s="578">
        <v>0.59451780460464421</v>
      </c>
      <c r="X4431" s="578">
        <v>0.27901806108032651</v>
      </c>
      <c r="Y4431" s="578">
        <v>7.3363033322190498E-3</v>
      </c>
    </row>
    <row r="4432" spans="1:25" x14ac:dyDescent="0.3">
      <c r="A4432" s="61" t="s">
        <v>6599</v>
      </c>
      <c r="B4432" s="61" t="s">
        <v>2193</v>
      </c>
      <c r="C4432" s="61" t="s">
        <v>39</v>
      </c>
      <c r="D4432" s="36">
        <v>14</v>
      </c>
      <c r="E4432" s="36">
        <v>2012</v>
      </c>
      <c r="F4432" s="578">
        <v>3.3692002269878349</v>
      </c>
      <c r="G4432" s="578">
        <v>682.42506154378225</v>
      </c>
      <c r="H4432" s="578">
        <v>0.54530987188142355</v>
      </c>
      <c r="I4432" s="578">
        <v>0.239673985633999</v>
      </c>
      <c r="J4432" s="578">
        <v>5.821353222321096E-3</v>
      </c>
      <c r="K4432" s="578">
        <v>4.1690475028335596</v>
      </c>
      <c r="L4432" s="578">
        <v>858.22661908467558</v>
      </c>
      <c r="M4432" s="578">
        <v>0.55260912121351147</v>
      </c>
      <c r="N4432" s="578">
        <v>0.26090127757439974</v>
      </c>
      <c r="O4432" s="578">
        <v>7.3210211072970745E-3</v>
      </c>
      <c r="P4432" s="578">
        <v>3.3692002279688746</v>
      </c>
      <c r="Q4432" s="578">
        <v>682.42506154378225</v>
      </c>
      <c r="R4432" s="578">
        <v>0.54530986142344728</v>
      </c>
      <c r="S4432" s="578">
        <v>0.23967398672054196</v>
      </c>
      <c r="T4432" s="578">
        <v>5.821353222321096E-3</v>
      </c>
      <c r="U4432" s="578">
        <v>4.1690472420608131</v>
      </c>
      <c r="V4432" s="578">
        <v>858.22661908467558</v>
      </c>
      <c r="W4432" s="578">
        <v>0.55260912121351147</v>
      </c>
      <c r="X4432" s="578">
        <v>0.26090126088820326</v>
      </c>
      <c r="Y4432" s="578">
        <v>7.3210211072970745E-3</v>
      </c>
    </row>
    <row r="4433" spans="1:25" x14ac:dyDescent="0.3">
      <c r="A4433" s="61" t="s">
        <v>6600</v>
      </c>
      <c r="B4433" s="61" t="s">
        <v>2193</v>
      </c>
      <c r="C4433" s="61" t="s">
        <v>39</v>
      </c>
      <c r="D4433" s="36">
        <v>15</v>
      </c>
      <c r="E4433" s="36">
        <v>2012</v>
      </c>
      <c r="F4433" s="578">
        <v>3.4462754964285178</v>
      </c>
      <c r="G4433" s="578">
        <v>691.48038419087675</v>
      </c>
      <c r="H4433" s="578">
        <v>0.50892742125627866</v>
      </c>
      <c r="I4433" s="578">
        <v>0.2259031534582995</v>
      </c>
      <c r="J4433" s="578">
        <v>5.8985998475691252E-3</v>
      </c>
      <c r="K4433" s="578">
        <v>4.2151224108250327</v>
      </c>
      <c r="L4433" s="578">
        <v>859.86784998575786</v>
      </c>
      <c r="M4433" s="578">
        <v>0.5162384458138447</v>
      </c>
      <c r="N4433" s="578">
        <v>0.24567512079374823</v>
      </c>
      <c r="O4433" s="578">
        <v>7.3350261858043525E-3</v>
      </c>
      <c r="P4433" s="578">
        <v>3.4462754439627998</v>
      </c>
      <c r="Q4433" s="578">
        <v>691.48038927713981</v>
      </c>
      <c r="R4433" s="578">
        <v>0.50892742125627877</v>
      </c>
      <c r="S4433" s="578">
        <v>0.22590314406746323</v>
      </c>
      <c r="T4433" s="578">
        <v>5.8985997942121024E-3</v>
      </c>
      <c r="U4433" s="578">
        <v>4.2151224654614099</v>
      </c>
      <c r="V4433" s="578">
        <v>859.86784998575786</v>
      </c>
      <c r="W4433" s="578">
        <v>0.51623841918383973</v>
      </c>
      <c r="X4433" s="578">
        <v>0.24567511869827224</v>
      </c>
      <c r="Y4433" s="578">
        <v>7.3350261324473297E-3</v>
      </c>
    </row>
    <row r="4434" spans="1:25" x14ac:dyDescent="0.3">
      <c r="A4434" s="580" t="s">
        <v>6601</v>
      </c>
      <c r="B4434" s="580" t="s">
        <v>2193</v>
      </c>
      <c r="C4434" s="580" t="s">
        <v>39</v>
      </c>
      <c r="D4434" s="581">
        <v>16</v>
      </c>
      <c r="E4434" s="581">
        <v>2012</v>
      </c>
      <c r="F4434" s="582">
        <v>3.655453385986517</v>
      </c>
      <c r="G4434" s="582">
        <v>724.89918454488077</v>
      </c>
      <c r="H4434" s="582">
        <v>0.47740578538893352</v>
      </c>
      <c r="I4434" s="582">
        <v>0.21479475661180847</v>
      </c>
      <c r="J4434" s="582">
        <v>6.1836834114122469E-3</v>
      </c>
      <c r="K4434" s="582">
        <v>4.3872742685537824</v>
      </c>
      <c r="L4434" s="582">
        <v>885.12275950113894</v>
      </c>
      <c r="M4434" s="582">
        <v>0.48478256955665178</v>
      </c>
      <c r="N4434" s="582">
        <v>0.23332400032086248</v>
      </c>
      <c r="O4434" s="582">
        <v>7.5504622363950996E-3</v>
      </c>
      <c r="P4434" s="582">
        <v>3.6554528122396679</v>
      </c>
      <c r="Q4434" s="582">
        <v>724.89918454488077</v>
      </c>
      <c r="R4434" s="582">
        <v>0.47740579594392274</v>
      </c>
      <c r="S4434" s="582">
        <v>0.21479475055821173</v>
      </c>
      <c r="T4434" s="582">
        <v>6.1836834647692705E-3</v>
      </c>
      <c r="U4434" s="582">
        <v>4.3872744759840572</v>
      </c>
      <c r="V4434" s="582">
        <v>885.12275950113894</v>
      </c>
      <c r="W4434" s="582">
        <v>0.48478257980119976</v>
      </c>
      <c r="X4434" s="582">
        <v>0.23332400189246927</v>
      </c>
      <c r="Y4434" s="582">
        <v>7.5504622897521224E-3</v>
      </c>
    </row>
    <row r="4435" spans="1:25" x14ac:dyDescent="0.3">
      <c r="A4435" s="61" t="s">
        <v>6602</v>
      </c>
      <c r="B4435" s="61" t="s">
        <v>2193</v>
      </c>
      <c r="C4435" s="61" t="s">
        <v>39</v>
      </c>
      <c r="D4435" s="36">
        <v>1</v>
      </c>
      <c r="E4435" s="36">
        <v>2020</v>
      </c>
      <c r="F4435" s="578">
        <v>13.548790329749526</v>
      </c>
      <c r="G4435" s="578">
        <v>7611.0701980590775</v>
      </c>
      <c r="H4435" s="578">
        <v>1.9836297714112576</v>
      </c>
      <c r="I4435" s="578">
        <v>0.67555700335651603</v>
      </c>
      <c r="J4435" s="578">
        <v>6.6004663356579799E-2</v>
      </c>
      <c r="K4435" s="578">
        <v>13.681710641367875</v>
      </c>
      <c r="L4435" s="578">
        <v>7677.882425944008</v>
      </c>
      <c r="M4435" s="578">
        <v>1.9891284253292976</v>
      </c>
      <c r="N4435" s="578">
        <v>0.67884798813611247</v>
      </c>
      <c r="O4435" s="578">
        <v>6.6584096600611986E-2</v>
      </c>
      <c r="P4435" s="578">
        <v>13.54879086053305</v>
      </c>
      <c r="Q4435" s="578">
        <v>7611.0701446533176</v>
      </c>
      <c r="R4435" s="578">
        <v>1.9836297713530524</v>
      </c>
      <c r="S4435" s="578">
        <v>0.67555699807902136</v>
      </c>
      <c r="T4435" s="578">
        <v>6.6004662852113399E-2</v>
      </c>
      <c r="U4435" s="578">
        <v>13.681710114389675</v>
      </c>
      <c r="V4435" s="578">
        <v>7677.882425944008</v>
      </c>
      <c r="W4435" s="578">
        <v>1.9891284039282802</v>
      </c>
      <c r="X4435" s="578">
        <v>0.67884798813611247</v>
      </c>
      <c r="Y4435" s="578">
        <v>6.6584097143883469E-2</v>
      </c>
    </row>
    <row r="4436" spans="1:25" x14ac:dyDescent="0.3">
      <c r="A4436" s="61" t="s">
        <v>6603</v>
      </c>
      <c r="B4436" s="61" t="s">
        <v>2193</v>
      </c>
      <c r="C4436" s="61" t="s">
        <v>39</v>
      </c>
      <c r="D4436" s="36">
        <v>2</v>
      </c>
      <c r="E4436" s="36">
        <v>2020</v>
      </c>
      <c r="F4436" s="578">
        <v>6.2900180806476129</v>
      </c>
      <c r="G4436" s="578">
        <v>3669.0570246378547</v>
      </c>
      <c r="H4436" s="578">
        <v>1.05684000589341</v>
      </c>
      <c r="I4436" s="578">
        <v>0.33139000833034499</v>
      </c>
      <c r="J4436" s="578">
        <v>3.1818766302118648E-2</v>
      </c>
      <c r="K4436" s="578">
        <v>6.4579385844287227</v>
      </c>
      <c r="L4436" s="578">
        <v>3754.3382746378552</v>
      </c>
      <c r="M4436" s="578">
        <v>1.0656410865873673</v>
      </c>
      <c r="N4436" s="578">
        <v>0.33540900051593697</v>
      </c>
      <c r="O4436" s="578">
        <v>3.2558342247890878E-2</v>
      </c>
      <c r="P4436" s="578">
        <v>6.2900179735952371</v>
      </c>
      <c r="Q4436" s="578">
        <v>3669.0572331746371</v>
      </c>
      <c r="R4436" s="578">
        <v>1.0568399562034725</v>
      </c>
      <c r="S4436" s="578">
        <v>0.33139000833034499</v>
      </c>
      <c r="T4436" s="578">
        <v>3.1818766825987603E-2</v>
      </c>
      <c r="U4436" s="578">
        <v>6.4579380599376766</v>
      </c>
      <c r="V4436" s="578">
        <v>3754.3382746378552</v>
      </c>
      <c r="W4436" s="578">
        <v>1.065641034840755</v>
      </c>
      <c r="X4436" s="578">
        <v>0.33540900051593697</v>
      </c>
      <c r="Y4436" s="578">
        <v>3.2558342752357278E-2</v>
      </c>
    </row>
    <row r="4437" spans="1:25" x14ac:dyDescent="0.3">
      <c r="A4437" s="61" t="s">
        <v>6604</v>
      </c>
      <c r="B4437" s="61" t="s">
        <v>2193</v>
      </c>
      <c r="C4437" s="61" t="s">
        <v>39</v>
      </c>
      <c r="D4437" s="36">
        <v>3</v>
      </c>
      <c r="E4437" s="36">
        <v>2020</v>
      </c>
      <c r="F4437" s="578">
        <v>3.5246303028076573</v>
      </c>
      <c r="G4437" s="578">
        <v>2087.0245793660451</v>
      </c>
      <c r="H4437" s="578">
        <v>0.55913364449709924</v>
      </c>
      <c r="I4437" s="578">
        <v>0.17725657931684174</v>
      </c>
      <c r="J4437" s="578">
        <v>1.80990977872473E-2</v>
      </c>
      <c r="K4437" s="578">
        <v>3.5833970885935997</v>
      </c>
      <c r="L4437" s="578">
        <v>2114.8151855468723</v>
      </c>
      <c r="M4437" s="578">
        <v>0.56333597654399115</v>
      </c>
      <c r="N4437" s="578">
        <v>0.17870002426207027</v>
      </c>
      <c r="O4437" s="578">
        <v>1.8340090658360425E-2</v>
      </c>
      <c r="P4437" s="578">
        <v>3.5246301462399625</v>
      </c>
      <c r="Q4437" s="578">
        <v>2087.0245793660451</v>
      </c>
      <c r="R4437" s="578">
        <v>0.55913365013839145</v>
      </c>
      <c r="S4437" s="578">
        <v>0.17725658098546149</v>
      </c>
      <c r="T4437" s="578">
        <v>1.80990977872473E-2</v>
      </c>
      <c r="U4437" s="578">
        <v>3.5833969856315253</v>
      </c>
      <c r="V4437" s="578">
        <v>2114.8151855468723</v>
      </c>
      <c r="W4437" s="578">
        <v>0.56333595799514968</v>
      </c>
      <c r="X4437" s="578">
        <v>0.17870002123527173</v>
      </c>
      <c r="Y4437" s="578">
        <v>1.8340090658360425E-2</v>
      </c>
    </row>
    <row r="4438" spans="1:25" x14ac:dyDescent="0.3">
      <c r="A4438" s="61" t="s">
        <v>6605</v>
      </c>
      <c r="B4438" s="61" t="s">
        <v>2193</v>
      </c>
      <c r="C4438" s="61" t="s">
        <v>39</v>
      </c>
      <c r="D4438" s="36">
        <v>4</v>
      </c>
      <c r="E4438" s="36">
        <v>2020</v>
      </c>
      <c r="F4438" s="578">
        <v>2.69979672113974</v>
      </c>
      <c r="G4438" s="578">
        <v>1628.0287488301551</v>
      </c>
      <c r="H4438" s="578">
        <v>0.40726227114403901</v>
      </c>
      <c r="I4438" s="578">
        <v>0.130022467676705</v>
      </c>
      <c r="J4438" s="578">
        <v>1.4118870739669775E-2</v>
      </c>
      <c r="K4438" s="578">
        <v>2.754426692369325</v>
      </c>
      <c r="L4438" s="578">
        <v>1657.9248161315877</v>
      </c>
      <c r="M4438" s="578">
        <v>0.41072738871055903</v>
      </c>
      <c r="N4438" s="578">
        <v>0.13254180649528252</v>
      </c>
      <c r="O4438" s="578">
        <v>1.437810947148435E-2</v>
      </c>
      <c r="P4438" s="578">
        <v>2.6997965123676546</v>
      </c>
      <c r="Q4438" s="578">
        <v>1628.0287488301551</v>
      </c>
      <c r="R4438" s="578">
        <v>0.4072622757909502</v>
      </c>
      <c r="S4438" s="578">
        <v>0.13002245962464498</v>
      </c>
      <c r="T4438" s="578">
        <v>1.4118870739669774E-2</v>
      </c>
      <c r="U4438" s="578">
        <v>2.7544264291682299</v>
      </c>
      <c r="V4438" s="578">
        <v>1657.9248161315877</v>
      </c>
      <c r="W4438" s="578">
        <v>0.41072739814990172</v>
      </c>
      <c r="X4438" s="578">
        <v>0.13254179110905726</v>
      </c>
      <c r="Y4438" s="578">
        <v>1.437810947148435E-2</v>
      </c>
    </row>
    <row r="4439" spans="1:25" x14ac:dyDescent="0.3">
      <c r="A4439" s="61" t="s">
        <v>6606</v>
      </c>
      <c r="B4439" s="61" t="s">
        <v>2193</v>
      </c>
      <c r="C4439" s="61" t="s">
        <v>39</v>
      </c>
      <c r="D4439" s="36">
        <v>5</v>
      </c>
      <c r="E4439" s="36">
        <v>2020</v>
      </c>
      <c r="F4439" s="578">
        <v>2.2177373194936054</v>
      </c>
      <c r="G4439" s="578">
        <v>1372.88967132568</v>
      </c>
      <c r="H4439" s="578">
        <v>0.32608189879101651</v>
      </c>
      <c r="I4439" s="578">
        <v>0.10620730806840525</v>
      </c>
      <c r="J4439" s="578">
        <v>1.1906246868117375E-2</v>
      </c>
      <c r="K4439" s="578">
        <v>2.2920885610977426</v>
      </c>
      <c r="L4439" s="578">
        <v>1418.9760773976625</v>
      </c>
      <c r="M4439" s="578">
        <v>0.32956688405344375</v>
      </c>
      <c r="N4439" s="578">
        <v>0.10910276304154301</v>
      </c>
      <c r="O4439" s="578">
        <v>1.2305883802279451E-2</v>
      </c>
      <c r="P4439" s="578">
        <v>2.2177369543636174</v>
      </c>
      <c r="Q4439" s="578">
        <v>1372.88967132568</v>
      </c>
      <c r="R4439" s="578">
        <v>0.32608187259271848</v>
      </c>
      <c r="S4439" s="578">
        <v>0.1062073023252495</v>
      </c>
      <c r="T4439" s="578">
        <v>1.1906246868117375E-2</v>
      </c>
      <c r="U4439" s="578">
        <v>2.2920882494151198</v>
      </c>
      <c r="V4439" s="578">
        <v>1418.9761288960751</v>
      </c>
      <c r="W4439" s="578">
        <v>0.32956688909325721</v>
      </c>
      <c r="X4439" s="578">
        <v>0.10910275202089251</v>
      </c>
      <c r="Y4439" s="578">
        <v>1.2305884321297776E-2</v>
      </c>
    </row>
    <row r="4440" spans="1:25" x14ac:dyDescent="0.3">
      <c r="A4440" s="61" t="s">
        <v>6607</v>
      </c>
      <c r="B4440" s="61" t="s">
        <v>2193</v>
      </c>
      <c r="C4440" s="61" t="s">
        <v>39</v>
      </c>
      <c r="D4440" s="36">
        <v>6</v>
      </c>
      <c r="E4440" s="36">
        <v>2020</v>
      </c>
      <c r="F4440" s="578">
        <v>1.9383568165506675</v>
      </c>
      <c r="G4440" s="578">
        <v>1220.1385472615525</v>
      </c>
      <c r="H4440" s="578">
        <v>0.27054604172493124</v>
      </c>
      <c r="I4440" s="578">
        <v>9.16321550030261E-2</v>
      </c>
      <c r="J4440" s="578">
        <v>1.058145853069915E-2</v>
      </c>
      <c r="K4440" s="578">
        <v>2.0311622048181199</v>
      </c>
      <c r="L4440" s="578">
        <v>1283.2645619710249</v>
      </c>
      <c r="M4440" s="578">
        <v>0.27397980953780099</v>
      </c>
      <c r="N4440" s="578">
        <v>9.4748025042160053E-2</v>
      </c>
      <c r="O4440" s="578">
        <v>1.1128882217841776E-2</v>
      </c>
      <c r="P4440" s="578">
        <v>1.9383566074059924</v>
      </c>
      <c r="Q4440" s="578">
        <v>1220.1385472615525</v>
      </c>
      <c r="R4440" s="578">
        <v>0.27054604628210599</v>
      </c>
      <c r="S4440" s="578">
        <v>9.1632146310682061E-2</v>
      </c>
      <c r="T4440" s="578">
        <v>1.058145853069915E-2</v>
      </c>
      <c r="U4440" s="578">
        <v>2.03116210103174</v>
      </c>
      <c r="V4440" s="578">
        <v>1283.2645619710249</v>
      </c>
      <c r="W4440" s="578">
        <v>0.27397980979245951</v>
      </c>
      <c r="X4440" s="578">
        <v>9.4748008530586902E-2</v>
      </c>
      <c r="Y4440" s="578">
        <v>1.1128882217841776E-2</v>
      </c>
    </row>
    <row r="4441" spans="1:25" x14ac:dyDescent="0.3">
      <c r="A4441" s="61" t="s">
        <v>6608</v>
      </c>
      <c r="B4441" s="61" t="s">
        <v>2193</v>
      </c>
      <c r="C4441" s="61" t="s">
        <v>39</v>
      </c>
      <c r="D4441" s="36">
        <v>7</v>
      </c>
      <c r="E4441" s="36">
        <v>2020</v>
      </c>
      <c r="F4441" s="578">
        <v>1.766429437643025</v>
      </c>
      <c r="G4441" s="578">
        <v>1122.9057490030875</v>
      </c>
      <c r="H4441" s="578">
        <v>0.23598384031599023</v>
      </c>
      <c r="I4441" s="578">
        <v>8.271259866887698E-2</v>
      </c>
      <c r="J4441" s="578">
        <v>9.7382946793610654E-3</v>
      </c>
      <c r="K4441" s="578">
        <v>1.8877123097296675</v>
      </c>
      <c r="L4441" s="578">
        <v>1212.63989257812</v>
      </c>
      <c r="M4441" s="578">
        <v>0.23937938114249802</v>
      </c>
      <c r="N4441" s="578">
        <v>8.6294514825567575E-2</v>
      </c>
      <c r="O4441" s="578">
        <v>1.0516461353593775E-2</v>
      </c>
      <c r="P4441" s="578">
        <v>1.7664296461840976</v>
      </c>
      <c r="Q4441" s="578">
        <v>1122.9057490030875</v>
      </c>
      <c r="R4441" s="578">
        <v>0.23598377652281899</v>
      </c>
      <c r="S4441" s="578">
        <v>8.2712597097270149E-2</v>
      </c>
      <c r="T4441" s="578">
        <v>9.7382946260040435E-3</v>
      </c>
      <c r="U4441" s="578">
        <v>1.8877123101941176</v>
      </c>
      <c r="V4441" s="578">
        <v>1212.63989257812</v>
      </c>
      <c r="W4441" s="578">
        <v>0.23937938138988074</v>
      </c>
      <c r="X4441" s="578">
        <v>8.6294519016519119E-2</v>
      </c>
      <c r="Y4441" s="578">
        <v>1.0516461353593775E-2</v>
      </c>
    </row>
    <row r="4442" spans="1:25" x14ac:dyDescent="0.3">
      <c r="A4442" s="61" t="s">
        <v>6609</v>
      </c>
      <c r="B4442" s="61" t="s">
        <v>2193</v>
      </c>
      <c r="C4442" s="61" t="s">
        <v>39</v>
      </c>
      <c r="D4442" s="36">
        <v>8</v>
      </c>
      <c r="E4442" s="36">
        <v>2020</v>
      </c>
      <c r="F4442" s="578">
        <v>1.5359833039501549</v>
      </c>
      <c r="G4442" s="578">
        <v>968.12795893351097</v>
      </c>
      <c r="H4442" s="578">
        <v>0.21224014154480075</v>
      </c>
      <c r="I4442" s="578">
        <v>7.2281970176845733E-2</v>
      </c>
      <c r="J4442" s="578">
        <v>8.3960208091108691E-3</v>
      </c>
      <c r="K4442" s="578">
        <v>1.6869281884816352</v>
      </c>
      <c r="L4442" s="578">
        <v>1087.2094930012975</v>
      </c>
      <c r="M4442" s="578">
        <v>0.21571216574132701</v>
      </c>
      <c r="N4442" s="578">
        <v>7.6864100915069303E-2</v>
      </c>
      <c r="O4442" s="578">
        <v>9.4287203100975551E-3</v>
      </c>
      <c r="P4442" s="578">
        <v>1.5359830431228401</v>
      </c>
      <c r="Q4442" s="578">
        <v>968.12795893351097</v>
      </c>
      <c r="R4442" s="578">
        <v>0.21224013055810498</v>
      </c>
      <c r="S4442" s="578">
        <v>7.2281967033632044E-2</v>
      </c>
      <c r="T4442" s="578">
        <v>8.3960207557538472E-3</v>
      </c>
      <c r="U4442" s="578">
        <v>1.6869281884388898</v>
      </c>
      <c r="V4442" s="578">
        <v>1087.2094930012975</v>
      </c>
      <c r="W4442" s="578">
        <v>0.21571207680487203</v>
      </c>
      <c r="X4442" s="578">
        <v>7.686410036209658E-2</v>
      </c>
      <c r="Y4442" s="578">
        <v>9.4287202615911721E-3</v>
      </c>
    </row>
    <row r="4443" spans="1:25" x14ac:dyDescent="0.3">
      <c r="A4443" s="61" t="s">
        <v>6610</v>
      </c>
      <c r="B4443" s="61" t="s">
        <v>2193</v>
      </c>
      <c r="C4443" s="61" t="s">
        <v>39</v>
      </c>
      <c r="D4443" s="36">
        <v>9</v>
      </c>
      <c r="E4443" s="36">
        <v>2020</v>
      </c>
      <c r="F4443" s="578">
        <v>1.4015114941412277</v>
      </c>
      <c r="G4443" s="578">
        <v>886.31978829701711</v>
      </c>
      <c r="H4443" s="578">
        <v>0.1928829140524605</v>
      </c>
      <c r="I4443" s="578">
        <v>6.6644130041822722E-2</v>
      </c>
      <c r="J4443" s="578">
        <v>7.686518850581095E-3</v>
      </c>
      <c r="K4443" s="578">
        <v>1.5790592694341525</v>
      </c>
      <c r="L4443" s="578">
        <v>1030.8417085011763</v>
      </c>
      <c r="M4443" s="578">
        <v>0.19689346497761975</v>
      </c>
      <c r="N4443" s="578">
        <v>7.2021914937067749E-2</v>
      </c>
      <c r="O4443" s="578">
        <v>8.9398463702915799E-3</v>
      </c>
      <c r="P4443" s="578">
        <v>1.4015115462625476</v>
      </c>
      <c r="Q4443" s="578">
        <v>886.31979338328006</v>
      </c>
      <c r="R4443" s="578">
        <v>0.19288292885175851</v>
      </c>
      <c r="S4443" s="578">
        <v>6.6644115897361147E-2</v>
      </c>
      <c r="T4443" s="578">
        <v>7.6865188990874796E-3</v>
      </c>
      <c r="U4443" s="578">
        <v>1.5790590620257074</v>
      </c>
      <c r="V4443" s="578">
        <v>1030.8416706720952</v>
      </c>
      <c r="W4443" s="578">
        <v>0.19689346591621798</v>
      </c>
      <c r="X4443" s="578">
        <v>7.2021917032543556E-2</v>
      </c>
      <c r="Y4443" s="578">
        <v>8.9398463702915799E-3</v>
      </c>
    </row>
    <row r="4444" spans="1:25" x14ac:dyDescent="0.3">
      <c r="A4444" s="61" t="s">
        <v>6611</v>
      </c>
      <c r="B4444" s="61" t="s">
        <v>2193</v>
      </c>
      <c r="C4444" s="61" t="s">
        <v>39</v>
      </c>
      <c r="D4444" s="36">
        <v>10</v>
      </c>
      <c r="E4444" s="36">
        <v>2020</v>
      </c>
      <c r="F4444" s="578">
        <v>1.2945620505649125</v>
      </c>
      <c r="G4444" s="578">
        <v>820.74731572469022</v>
      </c>
      <c r="H4444" s="578">
        <v>0.17762565659359053</v>
      </c>
      <c r="I4444" s="578">
        <v>6.2207958137150826E-2</v>
      </c>
      <c r="J4444" s="578">
        <v>7.1178337287468177E-3</v>
      </c>
      <c r="K4444" s="578">
        <v>1.4863527983995126</v>
      </c>
      <c r="L4444" s="578">
        <v>979.86522992451933</v>
      </c>
      <c r="M4444" s="578">
        <v>0.18197403424710451</v>
      </c>
      <c r="N4444" s="578">
        <v>6.8070992419961771E-2</v>
      </c>
      <c r="O4444" s="578">
        <v>8.4977387547648144E-3</v>
      </c>
      <c r="P4444" s="578">
        <v>1.2945620505133726</v>
      </c>
      <c r="Q4444" s="578">
        <v>820.74731572469022</v>
      </c>
      <c r="R4444" s="578">
        <v>0.1776256564407955</v>
      </c>
      <c r="S4444" s="578">
        <v>6.220794765977182E-2</v>
      </c>
      <c r="T4444" s="578">
        <v>7.1178337796785202E-3</v>
      </c>
      <c r="U4444" s="578">
        <v>1.4863526412324626</v>
      </c>
      <c r="V4444" s="578">
        <v>979.86522992451933</v>
      </c>
      <c r="W4444" s="578">
        <v>0.18197403334003498</v>
      </c>
      <c r="X4444" s="578">
        <v>6.8070988229010226E-2</v>
      </c>
      <c r="Y4444" s="578">
        <v>8.4977387547648144E-3</v>
      </c>
    </row>
    <row r="4445" spans="1:25" x14ac:dyDescent="0.3">
      <c r="A4445" s="61" t="s">
        <v>6612</v>
      </c>
      <c r="B4445" s="61" t="s">
        <v>2193</v>
      </c>
      <c r="C4445" s="61" t="s">
        <v>39</v>
      </c>
      <c r="D4445" s="36">
        <v>11</v>
      </c>
      <c r="E4445" s="36">
        <v>2020</v>
      </c>
      <c r="F4445" s="578">
        <v>1.1899052731544799</v>
      </c>
      <c r="G4445" s="578">
        <v>752.54460144042923</v>
      </c>
      <c r="H4445" s="578">
        <v>0.16378690024187825</v>
      </c>
      <c r="I4445" s="578">
        <v>5.8247499167919103E-2</v>
      </c>
      <c r="J4445" s="578">
        <v>6.5263645980545883E-3</v>
      </c>
      <c r="K4445" s="578">
        <v>1.3927178923743924</v>
      </c>
      <c r="L4445" s="578">
        <v>920.72525660196902</v>
      </c>
      <c r="M4445" s="578">
        <v>0.16836727181119651</v>
      </c>
      <c r="N4445" s="578">
        <v>6.4117204863577998E-2</v>
      </c>
      <c r="O4445" s="578">
        <v>7.9848656265918746E-3</v>
      </c>
      <c r="P4445" s="578">
        <v>1.1899052737392823</v>
      </c>
      <c r="Q4445" s="578">
        <v>752.54460144042923</v>
      </c>
      <c r="R4445" s="578">
        <v>0.163786900239453</v>
      </c>
      <c r="S4445" s="578">
        <v>5.8247499167919103E-2</v>
      </c>
      <c r="T4445" s="578">
        <v>6.5263646004799086E-3</v>
      </c>
      <c r="U4445" s="578">
        <v>1.3927178929531325</v>
      </c>
      <c r="V4445" s="578">
        <v>920.72525660196902</v>
      </c>
      <c r="W4445" s="578">
        <v>0.16836727243692873</v>
      </c>
      <c r="X4445" s="578">
        <v>6.4117208530660635E-2</v>
      </c>
      <c r="Y4445" s="578">
        <v>7.9848656799488965E-3</v>
      </c>
    </row>
    <row r="4446" spans="1:25" x14ac:dyDescent="0.3">
      <c r="A4446" s="61" t="s">
        <v>6613</v>
      </c>
      <c r="B4446" s="61" t="s">
        <v>2193</v>
      </c>
      <c r="C4446" s="61" t="s">
        <v>39</v>
      </c>
      <c r="D4446" s="36">
        <v>12</v>
      </c>
      <c r="E4446" s="36">
        <v>2020</v>
      </c>
      <c r="F4446" s="578">
        <v>1.1042780785804382</v>
      </c>
      <c r="G4446" s="578">
        <v>696.74406242370583</v>
      </c>
      <c r="H4446" s="578">
        <v>0.15246544670541551</v>
      </c>
      <c r="I4446" s="578">
        <v>5.5007195798680124E-2</v>
      </c>
      <c r="J4446" s="578">
        <v>6.0424494877224753E-3</v>
      </c>
      <c r="K4446" s="578">
        <v>1.3153131093370849</v>
      </c>
      <c r="L4446" s="578">
        <v>869.11228307088174</v>
      </c>
      <c r="M4446" s="578">
        <v>0.15715621962711601</v>
      </c>
      <c r="N4446" s="578">
        <v>6.0461895598564241E-2</v>
      </c>
      <c r="O4446" s="578">
        <v>7.5372646970208682E-3</v>
      </c>
      <c r="P4446" s="578">
        <v>1.1042779279691743</v>
      </c>
      <c r="Q4446" s="578">
        <v>696.74406274159696</v>
      </c>
      <c r="R4446" s="578">
        <v>0.15246544581896126</v>
      </c>
      <c r="S4446" s="578">
        <v>5.5007196807612901E-2</v>
      </c>
      <c r="T4446" s="578">
        <v>6.0424494877224753E-3</v>
      </c>
      <c r="U4446" s="578">
        <v>1.3153132135815475</v>
      </c>
      <c r="V4446" s="578">
        <v>869.11228307088174</v>
      </c>
      <c r="W4446" s="578">
        <v>0.157156223966012</v>
      </c>
      <c r="X4446" s="578">
        <v>6.0461891931481604E-2</v>
      </c>
      <c r="Y4446" s="578">
        <v>7.5372646970208682E-3</v>
      </c>
    </row>
    <row r="4447" spans="1:25" x14ac:dyDescent="0.3">
      <c r="A4447" s="61" t="s">
        <v>6614</v>
      </c>
      <c r="B4447" s="61" t="s">
        <v>2193</v>
      </c>
      <c r="C4447" s="61" t="s">
        <v>39</v>
      </c>
      <c r="D4447" s="36">
        <v>13</v>
      </c>
      <c r="E4447" s="36">
        <v>2020</v>
      </c>
      <c r="F4447" s="578">
        <v>1.0157867035709363</v>
      </c>
      <c r="G4447" s="578">
        <v>640.04549471537223</v>
      </c>
      <c r="H4447" s="578">
        <v>0.14110673813532498</v>
      </c>
      <c r="I4447" s="578">
        <v>5.08355045458301E-2</v>
      </c>
      <c r="J4447" s="578">
        <v>5.550763931144803E-3</v>
      </c>
      <c r="K4447" s="578">
        <v>1.2314168092464826</v>
      </c>
      <c r="L4447" s="578">
        <v>813.46954790751101</v>
      </c>
      <c r="M4447" s="578">
        <v>0.14585929966293951</v>
      </c>
      <c r="N4447" s="578">
        <v>5.5887196581655446E-2</v>
      </c>
      <c r="O4447" s="578">
        <v>7.0547349047653026E-3</v>
      </c>
      <c r="P4447" s="578">
        <v>1.0157866613256643</v>
      </c>
      <c r="Q4447" s="578">
        <v>640.04550488789823</v>
      </c>
      <c r="R4447" s="578">
        <v>0.14110673782245875</v>
      </c>
      <c r="S4447" s="578">
        <v>5.0835502974223304E-2</v>
      </c>
      <c r="T4447" s="578">
        <v>5.5507639311448021E-3</v>
      </c>
      <c r="U4447" s="578">
        <v>1.2314166527418475</v>
      </c>
      <c r="V4447" s="578">
        <v>813.46954282124807</v>
      </c>
      <c r="W4447" s="578">
        <v>0.14585930018438326</v>
      </c>
      <c r="X4447" s="578">
        <v>5.58871945443873E-2</v>
      </c>
      <c r="Y4447" s="578">
        <v>7.0547349047653026E-3</v>
      </c>
    </row>
    <row r="4448" spans="1:25" x14ac:dyDescent="0.3">
      <c r="A4448" s="61" t="s">
        <v>6615</v>
      </c>
      <c r="B4448" s="61" t="s">
        <v>2193</v>
      </c>
      <c r="C4448" s="61" t="s">
        <v>39</v>
      </c>
      <c r="D4448" s="36">
        <v>14</v>
      </c>
      <c r="E4448" s="36">
        <v>2020</v>
      </c>
      <c r="F4448" s="578">
        <v>1.0196673796782867</v>
      </c>
      <c r="G4448" s="578">
        <v>644.12922286987282</v>
      </c>
      <c r="H4448" s="578">
        <v>0.13179301337246749</v>
      </c>
      <c r="I4448" s="578">
        <v>4.7780461143702199E-2</v>
      </c>
      <c r="J4448" s="578">
        <v>5.5862431957696846E-3</v>
      </c>
      <c r="K4448" s="578">
        <v>1.2284128243121151</v>
      </c>
      <c r="L4448" s="578">
        <v>810.95884577433219</v>
      </c>
      <c r="M4448" s="578">
        <v>0.13651845374624774</v>
      </c>
      <c r="N4448" s="578">
        <v>5.2399685431737418E-2</v>
      </c>
      <c r="O4448" s="578">
        <v>7.033019360581717E-3</v>
      </c>
      <c r="P4448" s="578">
        <v>1.0196671825234813</v>
      </c>
      <c r="Q4448" s="578">
        <v>644.12922286987282</v>
      </c>
      <c r="R4448" s="578">
        <v>0.131792949934606</v>
      </c>
      <c r="S4448" s="578">
        <v>4.7780451714061166E-2</v>
      </c>
      <c r="T4448" s="578">
        <v>5.5862432491267074E-3</v>
      </c>
      <c r="U4448" s="578">
        <v>1.2284127727225449</v>
      </c>
      <c r="V4448" s="578">
        <v>810.95884577433219</v>
      </c>
      <c r="W4448" s="578">
        <v>0.13651845385053651</v>
      </c>
      <c r="X4448" s="578">
        <v>5.2399679669178995E-2</v>
      </c>
      <c r="Y4448" s="578">
        <v>7.0330194139387398E-3</v>
      </c>
    </row>
    <row r="4449" spans="1:25" x14ac:dyDescent="0.3">
      <c r="A4449" s="61" t="s">
        <v>6616</v>
      </c>
      <c r="B4449" s="61" t="s">
        <v>2193</v>
      </c>
      <c r="C4449" s="61" t="s">
        <v>39</v>
      </c>
      <c r="D4449" s="36">
        <v>15</v>
      </c>
      <c r="E4449" s="36">
        <v>2020</v>
      </c>
      <c r="F4449" s="578">
        <v>1.0294647855618342</v>
      </c>
      <c r="G4449" s="578">
        <v>651.89924558003702</v>
      </c>
      <c r="H4449" s="578">
        <v>0.12384584666021126</v>
      </c>
      <c r="I4449" s="578">
        <v>4.5209800164836098E-2</v>
      </c>
      <c r="J4449" s="578">
        <v>5.6536845634885379E-3</v>
      </c>
      <c r="K4449" s="578">
        <v>1.2300548537053424</v>
      </c>
      <c r="L4449" s="578">
        <v>811.76719315846708</v>
      </c>
      <c r="M4449" s="578">
        <v>0.12845830019068627</v>
      </c>
      <c r="N4449" s="578">
        <v>4.9493099970277343E-2</v>
      </c>
      <c r="O4449" s="578">
        <v>7.0400857002823544E-3</v>
      </c>
      <c r="P4449" s="578">
        <v>1.0294646656980113</v>
      </c>
      <c r="Q4449" s="578">
        <v>651.89922014872207</v>
      </c>
      <c r="R4449" s="578">
        <v>0.12384584650377825</v>
      </c>
      <c r="S4449" s="578">
        <v>4.5209800708107595E-2</v>
      </c>
      <c r="T4449" s="578">
        <v>5.6536845634885379E-3</v>
      </c>
      <c r="U4449" s="578">
        <v>1.2300547493802347</v>
      </c>
      <c r="V4449" s="578">
        <v>811.76719315846708</v>
      </c>
      <c r="W4449" s="578">
        <v>0.12845831626206375</v>
      </c>
      <c r="X4449" s="578">
        <v>4.9493100494146298E-2</v>
      </c>
      <c r="Y4449" s="578">
        <v>7.0400857002823544E-3</v>
      </c>
    </row>
    <row r="4450" spans="1:25" x14ac:dyDescent="0.3">
      <c r="A4450" s="580" t="s">
        <v>6617</v>
      </c>
      <c r="B4450" s="580" t="s">
        <v>2193</v>
      </c>
      <c r="C4450" s="580" t="s">
        <v>39</v>
      </c>
      <c r="D4450" s="581">
        <v>16</v>
      </c>
      <c r="E4450" s="581">
        <v>2020</v>
      </c>
      <c r="F4450" s="582">
        <v>1.0744105374778852</v>
      </c>
      <c r="G4450" s="582">
        <v>682.66559092203715</v>
      </c>
      <c r="H4450" s="582">
        <v>0.117371721744954</v>
      </c>
      <c r="I4450" s="582">
        <v>4.3229701511639455E-2</v>
      </c>
      <c r="J4450" s="582">
        <v>5.9205650177318551E-3</v>
      </c>
      <c r="K4450" s="582">
        <v>1.2651553046201376</v>
      </c>
      <c r="L4450" s="582">
        <v>834.86981360117557</v>
      </c>
      <c r="M4450" s="582">
        <v>0.12187133123491825</v>
      </c>
      <c r="N4450" s="582">
        <v>4.7218703606631551E-2</v>
      </c>
      <c r="O4450" s="582">
        <v>7.2404943202855022E-3</v>
      </c>
      <c r="P4450" s="582">
        <v>1.0744104064245488</v>
      </c>
      <c r="Q4450" s="582">
        <v>682.66559092203715</v>
      </c>
      <c r="R4450" s="582">
        <v>0.11737171031563726</v>
      </c>
      <c r="S4450" s="582">
        <v>4.3229700997471802E-2</v>
      </c>
      <c r="T4450" s="582">
        <v>5.9205650177318551E-3</v>
      </c>
      <c r="U4450" s="582">
        <v>1.26515520026138</v>
      </c>
      <c r="V4450" s="582">
        <v>834.86981900532999</v>
      </c>
      <c r="W4450" s="582">
        <v>0.12187132321802552</v>
      </c>
      <c r="X4450" s="582">
        <v>4.7218707797583151E-2</v>
      </c>
      <c r="Y4450" s="582">
        <v>7.2404944245742283E-3</v>
      </c>
    </row>
    <row r="4451" spans="1:25" x14ac:dyDescent="0.3">
      <c r="A4451" s="61" t="s">
        <v>6618</v>
      </c>
      <c r="B4451" s="61" t="s">
        <v>2193</v>
      </c>
      <c r="C4451" s="61" t="s">
        <v>39</v>
      </c>
      <c r="D4451" s="36">
        <v>1</v>
      </c>
      <c r="E4451" s="36">
        <v>2030</v>
      </c>
      <c r="F4451" s="578">
        <v>6.3422002434087155</v>
      </c>
      <c r="G4451" s="578">
        <v>7375.7756144205669</v>
      </c>
      <c r="H4451" s="578">
        <v>0.79297752491644702</v>
      </c>
      <c r="I4451" s="578">
        <v>0.16420910134911501</v>
      </c>
      <c r="J4451" s="578">
        <v>6.3489613123238031E-2</v>
      </c>
      <c r="K4451" s="578">
        <v>6.4075218243862428</v>
      </c>
      <c r="L4451" s="578">
        <v>7440.5351384480773</v>
      </c>
      <c r="M4451" s="578">
        <v>0.79645393883523197</v>
      </c>
      <c r="N4451" s="578">
        <v>0.16500043349030052</v>
      </c>
      <c r="O4451" s="578">
        <v>6.4047072664834503E-2</v>
      </c>
      <c r="P4451" s="578">
        <v>6.3422002956097705</v>
      </c>
      <c r="Q4451" s="578">
        <v>7375.7756144205669</v>
      </c>
      <c r="R4451" s="578">
        <v>0.79297752568042257</v>
      </c>
      <c r="S4451" s="578">
        <v>0.16420910134911501</v>
      </c>
      <c r="T4451" s="578">
        <v>6.3489613123238031E-2</v>
      </c>
      <c r="U4451" s="578">
        <v>6.4075220330334215</v>
      </c>
      <c r="V4451" s="578">
        <v>7440.5350850423147</v>
      </c>
      <c r="W4451" s="578">
        <v>0.79645393966954181</v>
      </c>
      <c r="X4451" s="578">
        <v>0.1650004334903005</v>
      </c>
      <c r="Y4451" s="578">
        <v>6.4047072664834503E-2</v>
      </c>
    </row>
    <row r="4452" spans="1:25" x14ac:dyDescent="0.3">
      <c r="A4452" s="61" t="s">
        <v>6619</v>
      </c>
      <c r="B4452" s="61" t="s">
        <v>2193</v>
      </c>
      <c r="C4452" s="61" t="s">
        <v>39</v>
      </c>
      <c r="D4452" s="36">
        <v>2</v>
      </c>
      <c r="E4452" s="36">
        <v>2030</v>
      </c>
      <c r="F4452" s="578">
        <v>2.9526981526197025</v>
      </c>
      <c r="G4452" s="578">
        <v>3555.6296488443977</v>
      </c>
      <c r="H4452" s="578">
        <v>0.41458597561722826</v>
      </c>
      <c r="I4452" s="578">
        <v>7.8368599119130453E-2</v>
      </c>
      <c r="J4452" s="578">
        <v>3.0606337279702175E-2</v>
      </c>
      <c r="K4452" s="578">
        <v>3.0355835281460801</v>
      </c>
      <c r="L4452" s="578">
        <v>3638.2735341389953</v>
      </c>
      <c r="M4452" s="578">
        <v>0.41980882113178525</v>
      </c>
      <c r="N4452" s="578">
        <v>7.9235799610614693E-2</v>
      </c>
      <c r="O4452" s="578">
        <v>3.1317751447204452E-2</v>
      </c>
      <c r="P4452" s="578">
        <v>2.9526981004656401</v>
      </c>
      <c r="Q4452" s="578">
        <v>3555.6297009785926</v>
      </c>
      <c r="R4452" s="578">
        <v>0.41458597566937277</v>
      </c>
      <c r="S4452" s="578">
        <v>7.8368598595261504E-2</v>
      </c>
      <c r="T4452" s="578">
        <v>3.0606338308037523E-2</v>
      </c>
      <c r="U4452" s="578">
        <v>3.0355835281303203</v>
      </c>
      <c r="V4452" s="578">
        <v>3638.2735850016252</v>
      </c>
      <c r="W4452" s="578">
        <v>0.41980883168677452</v>
      </c>
      <c r="X4452" s="578">
        <v>7.9235799610614693E-2</v>
      </c>
      <c r="Y4452" s="578">
        <v>3.1317751447204452E-2</v>
      </c>
    </row>
    <row r="4453" spans="1:25" x14ac:dyDescent="0.3">
      <c r="A4453" s="61" t="s">
        <v>6620</v>
      </c>
      <c r="B4453" s="61" t="s">
        <v>2193</v>
      </c>
      <c r="C4453" s="61" t="s">
        <v>39</v>
      </c>
      <c r="D4453" s="36">
        <v>3</v>
      </c>
      <c r="E4453" s="36">
        <v>2030</v>
      </c>
      <c r="F4453" s="578">
        <v>1.6724699237245926</v>
      </c>
      <c r="G4453" s="578">
        <v>2022.4967524210601</v>
      </c>
      <c r="H4453" s="578">
        <v>0.21976850686284377</v>
      </c>
      <c r="I4453" s="578">
        <v>4.2471900582313503E-2</v>
      </c>
      <c r="J4453" s="578">
        <v>1.7409368165923873E-2</v>
      </c>
      <c r="K4453" s="578">
        <v>1.7009391799216775</v>
      </c>
      <c r="L4453" s="578">
        <v>2049.4352022806775</v>
      </c>
      <c r="M4453" s="578">
        <v>0.22226735604150802</v>
      </c>
      <c r="N4453" s="578">
        <v>4.2677599936723702E-2</v>
      </c>
      <c r="O4453" s="578">
        <v>1.7641232737029548E-2</v>
      </c>
      <c r="P4453" s="578">
        <v>1.6724699759048025</v>
      </c>
      <c r="Q4453" s="578">
        <v>2022.4967524210601</v>
      </c>
      <c r="R4453" s="578">
        <v>0.21976849646307497</v>
      </c>
      <c r="S4453" s="578">
        <v>4.2471900582313503E-2</v>
      </c>
      <c r="T4453" s="578">
        <v>1.7409368165923873E-2</v>
      </c>
      <c r="U4453" s="578">
        <v>1.7009393885430524</v>
      </c>
      <c r="V4453" s="578">
        <v>2049.4352022806775</v>
      </c>
      <c r="W4453" s="578">
        <v>0.22226734564173903</v>
      </c>
      <c r="X4453" s="578">
        <v>4.2677599936723702E-2</v>
      </c>
      <c r="Y4453" s="578">
        <v>1.7641232737029548E-2</v>
      </c>
    </row>
    <row r="4454" spans="1:25" x14ac:dyDescent="0.3">
      <c r="A4454" s="61" t="s">
        <v>6621</v>
      </c>
      <c r="B4454" s="61" t="s">
        <v>2193</v>
      </c>
      <c r="C4454" s="61" t="s">
        <v>39</v>
      </c>
      <c r="D4454" s="36">
        <v>4</v>
      </c>
      <c r="E4454" s="36">
        <v>2030</v>
      </c>
      <c r="F4454" s="578">
        <v>1.2839528646016976</v>
      </c>
      <c r="G4454" s="578">
        <v>1576.3063748677525</v>
      </c>
      <c r="H4454" s="578">
        <v>0.16045890864461348</v>
      </c>
      <c r="I4454" s="578">
        <v>3.1537800095975399E-2</v>
      </c>
      <c r="J4454" s="578">
        <v>1.356867504849405E-2</v>
      </c>
      <c r="K4454" s="578">
        <v>1.3098795170355126</v>
      </c>
      <c r="L4454" s="578">
        <v>1605.38574727376</v>
      </c>
      <c r="M4454" s="578">
        <v>0.16231082442421474</v>
      </c>
      <c r="N4454" s="578">
        <v>3.2142897311132353E-2</v>
      </c>
      <c r="O4454" s="578">
        <v>1.3818995842787701E-2</v>
      </c>
      <c r="P4454" s="578">
        <v>1.2839528646124201</v>
      </c>
      <c r="Q4454" s="578">
        <v>1576.3063748677525</v>
      </c>
      <c r="R4454" s="578">
        <v>0.16045890867038251</v>
      </c>
      <c r="S4454" s="578">
        <v>3.1537800095975399E-2</v>
      </c>
      <c r="T4454" s="578">
        <v>1.356867504849405E-2</v>
      </c>
      <c r="U4454" s="578">
        <v>1.30987951703582</v>
      </c>
      <c r="V4454" s="578">
        <v>1605.38574727376</v>
      </c>
      <c r="W4454" s="578">
        <v>0.16231082442421424</v>
      </c>
      <c r="X4454" s="578">
        <v>3.2142898882739204E-2</v>
      </c>
      <c r="Y4454" s="578">
        <v>1.3818995842787701E-2</v>
      </c>
    </row>
    <row r="4455" spans="1:25" x14ac:dyDescent="0.3">
      <c r="A4455" s="61" t="s">
        <v>6622</v>
      </c>
      <c r="B4455" s="61" t="s">
        <v>2193</v>
      </c>
      <c r="C4455" s="61" t="s">
        <v>39</v>
      </c>
      <c r="D4455" s="36">
        <v>5</v>
      </c>
      <c r="E4455" s="36">
        <v>2030</v>
      </c>
      <c r="F4455" s="578">
        <v>1.046109235137727</v>
      </c>
      <c r="G4455" s="578">
        <v>1329.0528907775824</v>
      </c>
      <c r="H4455" s="578">
        <v>0.12837978729142624</v>
      </c>
      <c r="I4455" s="578">
        <v>2.6223098912547923E-2</v>
      </c>
      <c r="J4455" s="578">
        <v>1.1440363450674274E-2</v>
      </c>
      <c r="K4455" s="578">
        <v>1.0813854212213578</v>
      </c>
      <c r="L4455" s="578">
        <v>1373.8249155680276</v>
      </c>
      <c r="M4455" s="578">
        <v>0.13031462189913576</v>
      </c>
      <c r="N4455" s="578">
        <v>2.69884001463651E-2</v>
      </c>
      <c r="O4455" s="578">
        <v>1.1825690628029375E-2</v>
      </c>
      <c r="P4455" s="578">
        <v>1.0461091730567917</v>
      </c>
      <c r="Q4455" s="578">
        <v>1329.0528907775824</v>
      </c>
      <c r="R4455" s="578">
        <v>0.1283797873062815</v>
      </c>
      <c r="S4455" s="578">
        <v>2.6223098965904947E-2</v>
      </c>
      <c r="T4455" s="578">
        <v>1.1440363450674274E-2</v>
      </c>
      <c r="U4455" s="578">
        <v>1.0813854212212783</v>
      </c>
      <c r="V4455" s="578">
        <v>1373.8249155680276</v>
      </c>
      <c r="W4455" s="578">
        <v>0.13031462194551974</v>
      </c>
      <c r="X4455" s="578">
        <v>2.69884001463651E-2</v>
      </c>
      <c r="Y4455" s="578">
        <v>1.1825691151898325E-2</v>
      </c>
    </row>
    <row r="4456" spans="1:25" x14ac:dyDescent="0.3">
      <c r="A4456" s="61" t="s">
        <v>6623</v>
      </c>
      <c r="B4456" s="61" t="s">
        <v>2193</v>
      </c>
      <c r="C4456" s="61" t="s">
        <v>39</v>
      </c>
      <c r="D4456" s="36">
        <v>6</v>
      </c>
      <c r="E4456" s="36">
        <v>2030</v>
      </c>
      <c r="F4456" s="578">
        <v>0.91022542602517298</v>
      </c>
      <c r="G4456" s="578">
        <v>1181.8559443155875</v>
      </c>
      <c r="H4456" s="578">
        <v>0.10692552522232225</v>
      </c>
      <c r="I4456" s="578">
        <v>2.3139729804825E-2</v>
      </c>
      <c r="J4456" s="578">
        <v>1.0173243324970795E-2</v>
      </c>
      <c r="K4456" s="578">
        <v>0.95299075652693754</v>
      </c>
      <c r="L4456" s="578">
        <v>1243.0677947997976</v>
      </c>
      <c r="M4456" s="578">
        <v>0.10901406305614075</v>
      </c>
      <c r="N4456" s="578">
        <v>2.3978028213605226E-2</v>
      </c>
      <c r="O4456" s="578">
        <v>1.0700172409997249E-2</v>
      </c>
      <c r="P4456" s="578">
        <v>0.91022541081828923</v>
      </c>
      <c r="Q4456" s="578">
        <v>1181.8559443155875</v>
      </c>
      <c r="R4456" s="578">
        <v>0.10692552884605225</v>
      </c>
      <c r="S4456" s="578">
        <v>2.313972961079945E-2</v>
      </c>
      <c r="T4456" s="578">
        <v>1.0173243324970795E-2</v>
      </c>
      <c r="U4456" s="578">
        <v>0.9529907726772886</v>
      </c>
      <c r="V4456" s="578">
        <v>1243.0677947997976</v>
      </c>
      <c r="W4456" s="578">
        <v>0.10901406308888249</v>
      </c>
      <c r="X4456" s="578">
        <v>2.3978028359124399E-2</v>
      </c>
      <c r="Y4456" s="578">
        <v>1.0700172409997249E-2</v>
      </c>
    </row>
    <row r="4457" spans="1:25" x14ac:dyDescent="0.3">
      <c r="A4457" s="61" t="s">
        <v>6624</v>
      </c>
      <c r="B4457" s="61" t="s">
        <v>2193</v>
      </c>
      <c r="C4457" s="61" t="s">
        <v>39</v>
      </c>
      <c r="D4457" s="36">
        <v>7</v>
      </c>
      <c r="E4457" s="36">
        <v>2030</v>
      </c>
      <c r="F4457" s="578">
        <v>0.82713901065432072</v>
      </c>
      <c r="G4457" s="578">
        <v>1087.1060447692826</v>
      </c>
      <c r="H4457" s="578">
        <v>9.3748906082358446E-2</v>
      </c>
      <c r="I4457" s="578">
        <v>2.1268781022323872E-2</v>
      </c>
      <c r="J4457" s="578">
        <v>9.3576764047611453E-3</v>
      </c>
      <c r="K4457" s="578">
        <v>0.88014546187154452</v>
      </c>
      <c r="L4457" s="578">
        <v>1174.1433601379349</v>
      </c>
      <c r="M4457" s="578">
        <v>9.619318743504357E-2</v>
      </c>
      <c r="N4457" s="578">
        <v>2.23251096904277E-2</v>
      </c>
      <c r="O4457" s="578">
        <v>1.0106885116935378E-2</v>
      </c>
      <c r="P4457" s="578">
        <v>0.82713901034458059</v>
      </c>
      <c r="Q4457" s="578">
        <v>1087.1060447692826</v>
      </c>
      <c r="R4457" s="578">
        <v>9.3748906140717667E-2</v>
      </c>
      <c r="S4457" s="578">
        <v>2.1268781167843E-2</v>
      </c>
      <c r="T4457" s="578">
        <v>9.3576764047611453E-3</v>
      </c>
      <c r="U4457" s="578">
        <v>0.88014546249710623</v>
      </c>
      <c r="V4457" s="578">
        <v>1174.1433601379349</v>
      </c>
      <c r="W4457" s="578">
        <v>9.6193185921644345E-2</v>
      </c>
      <c r="X4457" s="578">
        <v>2.23251096904277E-2</v>
      </c>
      <c r="Y4457" s="578">
        <v>1.0106885116935378E-2</v>
      </c>
    </row>
    <row r="4458" spans="1:25" x14ac:dyDescent="0.3">
      <c r="A4458" s="61" t="s">
        <v>6625</v>
      </c>
      <c r="B4458" s="61" t="s">
        <v>2193</v>
      </c>
      <c r="C4458" s="61" t="s">
        <v>39</v>
      </c>
      <c r="D4458" s="36">
        <v>8</v>
      </c>
      <c r="E4458" s="36">
        <v>2030</v>
      </c>
      <c r="F4458" s="578">
        <v>0.7251984297177495</v>
      </c>
      <c r="G4458" s="578">
        <v>937.13874244689896</v>
      </c>
      <c r="H4458" s="578">
        <v>8.4529354519569666E-2</v>
      </c>
      <c r="I4458" s="578">
        <v>1.8498450464297378E-2</v>
      </c>
      <c r="J4458" s="578">
        <v>8.0667815345805104E-3</v>
      </c>
      <c r="K4458" s="578">
        <v>0.78836776030493605</v>
      </c>
      <c r="L4458" s="578">
        <v>1052.6176077524776</v>
      </c>
      <c r="M4458" s="578">
        <v>8.7333661244125851E-2</v>
      </c>
      <c r="N4458" s="578">
        <v>1.9905380135848302E-2</v>
      </c>
      <c r="O4458" s="578">
        <v>9.0608144382713328E-3</v>
      </c>
      <c r="P4458" s="578">
        <v>0.72519841916276051</v>
      </c>
      <c r="Q4458" s="578">
        <v>937.13874244689896</v>
      </c>
      <c r="R4458" s="578">
        <v>8.4529353502754562E-2</v>
      </c>
      <c r="S4458" s="578">
        <v>1.8498450410940351E-2</v>
      </c>
      <c r="T4458" s="578">
        <v>8.0667815345805104E-3</v>
      </c>
      <c r="U4458" s="578">
        <v>0.78836776062198943</v>
      </c>
      <c r="V4458" s="578">
        <v>1052.6176077524776</v>
      </c>
      <c r="W4458" s="578">
        <v>8.7333661313095903E-2</v>
      </c>
      <c r="X4458" s="578">
        <v>1.9905379769625101E-2</v>
      </c>
      <c r="Y4458" s="578">
        <v>9.0608144916283547E-3</v>
      </c>
    </row>
    <row r="4459" spans="1:25" x14ac:dyDescent="0.3">
      <c r="A4459" s="61" t="s">
        <v>6626</v>
      </c>
      <c r="B4459" s="61" t="s">
        <v>2193</v>
      </c>
      <c r="C4459" s="61" t="s">
        <v>39</v>
      </c>
      <c r="D4459" s="36">
        <v>9</v>
      </c>
      <c r="E4459" s="36">
        <v>2030</v>
      </c>
      <c r="F4459" s="578">
        <v>0.66492747431774002</v>
      </c>
      <c r="G4459" s="578">
        <v>858.10111427307083</v>
      </c>
      <c r="H4459" s="578">
        <v>7.6596049062118199E-2</v>
      </c>
      <c r="I4459" s="578">
        <v>1.7385169863700801E-2</v>
      </c>
      <c r="J4459" s="578">
        <v>7.3864295942864021E-3</v>
      </c>
      <c r="K4459" s="578">
        <v>0.73746586638086797</v>
      </c>
      <c r="L4459" s="578">
        <v>998.21094767252328</v>
      </c>
      <c r="M4459" s="578">
        <v>7.999488964272429E-2</v>
      </c>
      <c r="N4459" s="578">
        <v>1.9037029759298624E-2</v>
      </c>
      <c r="O4459" s="578">
        <v>8.5924753705815676E-3</v>
      </c>
      <c r="P4459" s="578">
        <v>0.66492748083855169</v>
      </c>
      <c r="Q4459" s="578">
        <v>858.10111935933401</v>
      </c>
      <c r="R4459" s="578">
        <v>7.6596049083339751E-2</v>
      </c>
      <c r="S4459" s="578">
        <v>1.7385169863700801E-2</v>
      </c>
      <c r="T4459" s="578">
        <v>7.3864295942864021E-3</v>
      </c>
      <c r="U4459" s="578">
        <v>0.73746588656323753</v>
      </c>
      <c r="V4459" s="578">
        <v>998.21094767252328</v>
      </c>
      <c r="W4459" s="578">
        <v>7.9994891743657079E-2</v>
      </c>
      <c r="X4459" s="578">
        <v>1.9037029705941601E-2</v>
      </c>
      <c r="Y4459" s="578">
        <v>8.5924754239385913E-3</v>
      </c>
    </row>
    <row r="4460" spans="1:25" x14ac:dyDescent="0.3">
      <c r="A4460" s="61" t="s">
        <v>6627</v>
      </c>
      <c r="B4460" s="61" t="s">
        <v>2193</v>
      </c>
      <c r="C4460" s="61" t="s">
        <v>39</v>
      </c>
      <c r="D4460" s="36">
        <v>10</v>
      </c>
      <c r="E4460" s="36">
        <v>2030</v>
      </c>
      <c r="F4460" s="578">
        <v>0.61723609869659379</v>
      </c>
      <c r="G4460" s="578">
        <v>794.72382164001397</v>
      </c>
      <c r="H4460" s="578">
        <v>7.0331274831308549E-2</v>
      </c>
      <c r="I4460" s="578">
        <v>1.6509181999329749E-2</v>
      </c>
      <c r="J4460" s="578">
        <v>6.8408890704934749E-3</v>
      </c>
      <c r="K4460" s="578">
        <v>0.69458533371478803</v>
      </c>
      <c r="L4460" s="578">
        <v>948.96695137023903</v>
      </c>
      <c r="M4460" s="578">
        <v>7.4092269647432291E-2</v>
      </c>
      <c r="N4460" s="578">
        <v>1.8286633513829025E-2</v>
      </c>
      <c r="O4460" s="578">
        <v>8.168589993147176E-3</v>
      </c>
      <c r="P4460" s="578">
        <v>0.61723611484162177</v>
      </c>
      <c r="Q4460" s="578">
        <v>794.72382164001397</v>
      </c>
      <c r="R4460" s="578">
        <v>7.0331274872538943E-2</v>
      </c>
      <c r="S4460" s="578">
        <v>1.650918221275785E-2</v>
      </c>
      <c r="T4460" s="578">
        <v>6.8408890704934749E-3</v>
      </c>
      <c r="U4460" s="578">
        <v>0.69458534985970244</v>
      </c>
      <c r="V4460" s="578">
        <v>948.96695137023903</v>
      </c>
      <c r="W4460" s="578">
        <v>7.409226969381652E-2</v>
      </c>
      <c r="X4460" s="578">
        <v>1.8286633673900075E-2</v>
      </c>
      <c r="Y4460" s="578">
        <v>8.168589993147176E-3</v>
      </c>
    </row>
    <row r="4461" spans="1:25" x14ac:dyDescent="0.3">
      <c r="A4461" s="61" t="s">
        <v>6628</v>
      </c>
      <c r="B4461" s="61" t="s">
        <v>2193</v>
      </c>
      <c r="C4461" s="61" t="s">
        <v>39</v>
      </c>
      <c r="D4461" s="36">
        <v>11</v>
      </c>
      <c r="E4461" s="36">
        <v>2030</v>
      </c>
      <c r="F4461" s="578">
        <v>0.57250311246915875</v>
      </c>
      <c r="G4461" s="578">
        <v>728.63463528950979</v>
      </c>
      <c r="H4461" s="578">
        <v>6.455599466395745E-2</v>
      </c>
      <c r="I4461" s="578">
        <v>1.5726479706548425E-2</v>
      </c>
      <c r="J4461" s="578">
        <v>6.2719984319604283E-3</v>
      </c>
      <c r="K4461" s="578">
        <v>0.65332536413202003</v>
      </c>
      <c r="L4461" s="578">
        <v>891.65874608357717</v>
      </c>
      <c r="M4461" s="578">
        <v>6.8553212344037648E-2</v>
      </c>
      <c r="N4461" s="578">
        <v>1.7494670062054175E-2</v>
      </c>
      <c r="O4461" s="578">
        <v>7.6752878861346546E-3</v>
      </c>
      <c r="P4461" s="578">
        <v>0.57250312830418171</v>
      </c>
      <c r="Q4461" s="578">
        <v>728.63463528950979</v>
      </c>
      <c r="R4461" s="578">
        <v>6.4555994669111258E-2</v>
      </c>
      <c r="S4461" s="578">
        <v>1.5726479658042025E-2</v>
      </c>
      <c r="T4461" s="578">
        <v>6.2719984319604283E-3</v>
      </c>
      <c r="U4461" s="578">
        <v>0.6533253641325697</v>
      </c>
      <c r="V4461" s="578">
        <v>891.65876197814919</v>
      </c>
      <c r="W4461" s="578">
        <v>6.855321235434525E-2</v>
      </c>
      <c r="X4461" s="578">
        <v>1.7494670115411198E-2</v>
      </c>
      <c r="Y4461" s="578">
        <v>7.6752879346410376E-3</v>
      </c>
    </row>
    <row r="4462" spans="1:25" x14ac:dyDescent="0.3">
      <c r="A4462" s="61" t="s">
        <v>6629</v>
      </c>
      <c r="B4462" s="61" t="s">
        <v>2193</v>
      </c>
      <c r="C4462" s="61" t="s">
        <v>39</v>
      </c>
      <c r="D4462" s="36">
        <v>12</v>
      </c>
      <c r="E4462" s="36">
        <v>2030</v>
      </c>
      <c r="F4462" s="578">
        <v>0.53590345810982798</v>
      </c>
      <c r="G4462" s="578">
        <v>674.56087684631325</v>
      </c>
      <c r="H4462" s="578">
        <v>5.9830739817395277E-2</v>
      </c>
      <c r="I4462" s="578">
        <v>1.50861396056522E-2</v>
      </c>
      <c r="J4462" s="578">
        <v>5.8065403815514022E-3</v>
      </c>
      <c r="K4462" s="578">
        <v>0.61915553873391582</v>
      </c>
      <c r="L4462" s="578">
        <v>841.64337412516215</v>
      </c>
      <c r="M4462" s="578">
        <v>6.3955103948652878E-2</v>
      </c>
      <c r="N4462" s="578">
        <v>1.6717585138394449E-2</v>
      </c>
      <c r="O4462" s="578">
        <v>7.2447648805488499E-3</v>
      </c>
      <c r="P4462" s="578">
        <v>0.535903421944946</v>
      </c>
      <c r="Q4462" s="578">
        <v>674.56087684631325</v>
      </c>
      <c r="R4462" s="578">
        <v>5.9830739812241449E-2</v>
      </c>
      <c r="S4462" s="578">
        <v>1.5086139605652199E-2</v>
      </c>
      <c r="T4462" s="578">
        <v>5.8065406483365153E-3</v>
      </c>
      <c r="U4462" s="578">
        <v>0.6191555129653159</v>
      </c>
      <c r="V4462" s="578">
        <v>841.64337412516215</v>
      </c>
      <c r="W4462" s="578">
        <v>6.3955103938042129E-2</v>
      </c>
      <c r="X4462" s="578">
        <v>1.6717586004233401E-2</v>
      </c>
      <c r="Y4462" s="578">
        <v>7.2447648805488499E-3</v>
      </c>
    </row>
    <row r="4463" spans="1:25" x14ac:dyDescent="0.3">
      <c r="A4463" s="61" t="s">
        <v>6630</v>
      </c>
      <c r="B4463" s="61" t="s">
        <v>2193</v>
      </c>
      <c r="C4463" s="61" t="s">
        <v>39</v>
      </c>
      <c r="D4463" s="36">
        <v>13</v>
      </c>
      <c r="E4463" s="36">
        <v>2030</v>
      </c>
      <c r="F4463" s="578">
        <v>0.49483953789221324</v>
      </c>
      <c r="G4463" s="578">
        <v>619.53235308329192</v>
      </c>
      <c r="H4463" s="578">
        <v>5.5180364627934346E-2</v>
      </c>
      <c r="I4463" s="578">
        <v>1.4054999434544349E-2</v>
      </c>
      <c r="J4463" s="578">
        <v>5.3328667321087117E-3</v>
      </c>
      <c r="K4463" s="578">
        <v>0.57955950824314528</v>
      </c>
      <c r="L4463" s="578">
        <v>787.6438859303787</v>
      </c>
      <c r="M4463" s="578">
        <v>5.9361775568049745E-2</v>
      </c>
      <c r="N4463" s="578">
        <v>1.5559809748083299E-2</v>
      </c>
      <c r="O4463" s="578">
        <v>6.7799435394893682E-3</v>
      </c>
      <c r="P4463" s="578">
        <v>0.49483951694313977</v>
      </c>
      <c r="Q4463" s="578">
        <v>619.5323476791375</v>
      </c>
      <c r="R4463" s="578">
        <v>5.5180364633088147E-2</v>
      </c>
      <c r="S4463" s="578">
        <v>1.4054998971308373E-2</v>
      </c>
      <c r="T4463" s="578">
        <v>5.3328667321087117E-3</v>
      </c>
      <c r="U4463" s="578">
        <v>0.57955950296890957</v>
      </c>
      <c r="V4463" s="578">
        <v>787.6438859303787</v>
      </c>
      <c r="W4463" s="578">
        <v>5.9361775557438948E-2</v>
      </c>
      <c r="X4463" s="578">
        <v>1.5559809748083299E-2</v>
      </c>
      <c r="Y4463" s="578">
        <v>6.7799435394893682E-3</v>
      </c>
    </row>
    <row r="4464" spans="1:25" x14ac:dyDescent="0.3">
      <c r="A4464" s="61" t="s">
        <v>6631</v>
      </c>
      <c r="B4464" s="61" t="s">
        <v>2193</v>
      </c>
      <c r="C4464" s="61" t="s">
        <v>39</v>
      </c>
      <c r="D4464" s="36">
        <v>14</v>
      </c>
      <c r="E4464" s="36">
        <v>2030</v>
      </c>
      <c r="F4464" s="578">
        <v>0.48855736236276875</v>
      </c>
      <c r="G4464" s="578">
        <v>623.15603701273551</v>
      </c>
      <c r="H4464" s="578">
        <v>5.2146465175534659E-2</v>
      </c>
      <c r="I4464" s="578">
        <v>1.3290939658569725E-2</v>
      </c>
      <c r="J4464" s="578">
        <v>5.364067037589842E-3</v>
      </c>
      <c r="K4464" s="578">
        <v>0.57044983008212968</v>
      </c>
      <c r="L4464" s="578">
        <v>784.90441322326603</v>
      </c>
      <c r="M4464" s="578">
        <v>5.6242623014971543E-2</v>
      </c>
      <c r="N4464" s="578">
        <v>1.4661632463685174E-2</v>
      </c>
      <c r="O4464" s="578">
        <v>6.7563704263496477E-3</v>
      </c>
      <c r="P4464" s="578">
        <v>0.48855736189822552</v>
      </c>
      <c r="Q4464" s="578">
        <v>623.15603701273551</v>
      </c>
      <c r="R4464" s="578">
        <v>5.2146465185993848E-2</v>
      </c>
      <c r="S4464" s="578">
        <v>1.3290939561556974E-2</v>
      </c>
      <c r="T4464" s="578">
        <v>5.364067037589842E-3</v>
      </c>
      <c r="U4464" s="578">
        <v>0.57044983039882347</v>
      </c>
      <c r="V4464" s="578">
        <v>784.90441322326603</v>
      </c>
      <c r="W4464" s="578">
        <v>5.6242622480643406E-2</v>
      </c>
      <c r="X4464" s="578">
        <v>1.4661632085335399E-2</v>
      </c>
      <c r="Y4464" s="578">
        <v>6.7563704263496477E-3</v>
      </c>
    </row>
    <row r="4465" spans="1:25" x14ac:dyDescent="0.3">
      <c r="A4465" s="61" t="s">
        <v>6632</v>
      </c>
      <c r="B4465" s="61" t="s">
        <v>2193</v>
      </c>
      <c r="C4465" s="61" t="s">
        <v>39</v>
      </c>
      <c r="D4465" s="36">
        <v>15</v>
      </c>
      <c r="E4465" s="36">
        <v>2030</v>
      </c>
      <c r="F4465" s="578">
        <v>0.48553940103190923</v>
      </c>
      <c r="G4465" s="578">
        <v>630.37877972920694</v>
      </c>
      <c r="H4465" s="578">
        <v>4.962333997415648E-2</v>
      </c>
      <c r="I4465" s="578">
        <v>1.2647982647952876E-2</v>
      </c>
      <c r="J4465" s="578">
        <v>5.4262431367533247E-3</v>
      </c>
      <c r="K4465" s="578">
        <v>0.56419530086532155</v>
      </c>
      <c r="L4465" s="578">
        <v>785.40622011820437</v>
      </c>
      <c r="M4465" s="578">
        <v>5.35890672265395E-2</v>
      </c>
      <c r="N4465" s="578">
        <v>1.391810959709495E-2</v>
      </c>
      <c r="O4465" s="578">
        <v>6.760693771260165E-3</v>
      </c>
      <c r="P4465" s="578">
        <v>0.48553940569468024</v>
      </c>
      <c r="Q4465" s="578">
        <v>630.37877972920694</v>
      </c>
      <c r="R4465" s="578">
        <v>4.962333950258345E-2</v>
      </c>
      <c r="S4465" s="578">
        <v>1.2647982914737999E-2</v>
      </c>
      <c r="T4465" s="578">
        <v>5.4262431367533247E-3</v>
      </c>
      <c r="U4465" s="578">
        <v>0.56419534696955953</v>
      </c>
      <c r="V4465" s="578">
        <v>785.40622011820437</v>
      </c>
      <c r="W4465" s="578">
        <v>5.35890672265395E-2</v>
      </c>
      <c r="X4465" s="578">
        <v>1.3918109703809E-2</v>
      </c>
      <c r="Y4465" s="578">
        <v>6.760693771260165E-3</v>
      </c>
    </row>
    <row r="4466" spans="1:25" x14ac:dyDescent="0.3">
      <c r="A4466" s="580" t="s">
        <v>6633</v>
      </c>
      <c r="B4466" s="580" t="s">
        <v>2193</v>
      </c>
      <c r="C4466" s="580" t="s">
        <v>39</v>
      </c>
      <c r="D4466" s="581">
        <v>16</v>
      </c>
      <c r="E4466" s="581">
        <v>2030</v>
      </c>
      <c r="F4466" s="582">
        <v>0.49668543168723928</v>
      </c>
      <c r="G4466" s="582">
        <v>659.84928194681765</v>
      </c>
      <c r="H4466" s="582">
        <v>4.7904115497582646E-2</v>
      </c>
      <c r="I4466" s="582">
        <v>1.2182149769311377E-2</v>
      </c>
      <c r="J4466" s="582">
        <v>5.6799293500565274E-3</v>
      </c>
      <c r="K4466" s="582">
        <v>0.57137138770610796</v>
      </c>
      <c r="L4466" s="582">
        <v>807.4784501393633</v>
      </c>
      <c r="M4466" s="582">
        <v>5.1729656406678232E-2</v>
      </c>
      <c r="N4466" s="582">
        <v>1.3363437634931525E-2</v>
      </c>
      <c r="O4466" s="582">
        <v>6.9506970321526734E-3</v>
      </c>
      <c r="P4466" s="582">
        <v>0.49668543696469603</v>
      </c>
      <c r="Q4466" s="582">
        <v>659.84928194681765</v>
      </c>
      <c r="R4466" s="582">
        <v>4.7904115549878605E-2</v>
      </c>
      <c r="S4466" s="582">
        <v>1.21821495025263E-2</v>
      </c>
      <c r="T4466" s="582">
        <v>5.6799293500565274E-3</v>
      </c>
      <c r="U4466" s="582">
        <v>0.57137138801867082</v>
      </c>
      <c r="V4466" s="582">
        <v>807.4784501393633</v>
      </c>
      <c r="W4466" s="582">
        <v>5.1729656406678232E-2</v>
      </c>
      <c r="X4466" s="582">
        <v>1.3363438081190251E-2</v>
      </c>
      <c r="Y4466" s="582">
        <v>6.9506970855096953E-3</v>
      </c>
    </row>
    <row r="4467" spans="1:25" x14ac:dyDescent="0.3">
      <c r="A4467" s="61" t="s">
        <v>6634</v>
      </c>
      <c r="B4467" s="61" t="s">
        <v>2192</v>
      </c>
      <c r="C4467" s="61" t="s">
        <v>39</v>
      </c>
      <c r="D4467" s="36">
        <v>1</v>
      </c>
      <c r="E4467" s="36">
        <v>2012</v>
      </c>
      <c r="F4467" s="578">
        <v>17.217308414672502</v>
      </c>
      <c r="G4467" s="578">
        <v>6135.4125366210901</v>
      </c>
      <c r="H4467" s="578">
        <v>17.096955646227126</v>
      </c>
      <c r="I4467" s="578">
        <v>8.4418047761573564E-2</v>
      </c>
      <c r="J4467" s="578">
        <v>0.12227391738754949</v>
      </c>
      <c r="K4467" s="578">
        <v>17.342804144575524</v>
      </c>
      <c r="L4467" s="578">
        <v>6178.409561157222</v>
      </c>
      <c r="M4467" s="578">
        <v>17.191084698017175</v>
      </c>
      <c r="N4467" s="578">
        <v>8.4749992494835016E-2</v>
      </c>
      <c r="O4467" s="578">
        <v>0.1231306558474895</v>
      </c>
      <c r="P4467" s="578">
        <v>17.217310510747652</v>
      </c>
      <c r="Q4467" s="578">
        <v>6135.4126892089798</v>
      </c>
      <c r="R4467" s="578">
        <v>17.096954686062674</v>
      </c>
      <c r="S4467" s="578">
        <v>8.4418045827684501E-2</v>
      </c>
      <c r="T4467" s="578">
        <v>0.12227391738754949</v>
      </c>
      <c r="U4467" s="578">
        <v>17.342806245608024</v>
      </c>
      <c r="V4467" s="578">
        <v>6178.409561157222</v>
      </c>
      <c r="W4467" s="578">
        <v>17.1910848819922</v>
      </c>
      <c r="X4467" s="578">
        <v>8.4749978359771577E-2</v>
      </c>
      <c r="Y4467" s="578">
        <v>0.1231306558474895</v>
      </c>
    </row>
    <row r="4468" spans="1:25" x14ac:dyDescent="0.3">
      <c r="A4468" s="61" t="s">
        <v>6635</v>
      </c>
      <c r="B4468" s="61" t="s">
        <v>2192</v>
      </c>
      <c r="C4468" s="61" t="s">
        <v>39</v>
      </c>
      <c r="D4468" s="36">
        <v>2</v>
      </c>
      <c r="E4468" s="36">
        <v>2012</v>
      </c>
      <c r="F4468" s="578">
        <v>9.0705828072912507</v>
      </c>
      <c r="G4468" s="578">
        <v>3059.9760907491027</v>
      </c>
      <c r="H4468" s="578">
        <v>8.9100665332953177</v>
      </c>
      <c r="I4468" s="578">
        <v>4.7228131730813978E-2</v>
      </c>
      <c r="J4468" s="578">
        <v>6.0982866484361346E-2</v>
      </c>
      <c r="K4468" s="578">
        <v>9.2249694978169448</v>
      </c>
      <c r="L4468" s="578">
        <v>3111.8892135620072</v>
      </c>
      <c r="M4468" s="578">
        <v>9.0282024057717774</v>
      </c>
      <c r="N4468" s="578">
        <v>4.7624895072506952E-2</v>
      </c>
      <c r="O4468" s="578">
        <v>6.2017415572578678E-2</v>
      </c>
      <c r="P4468" s="578">
        <v>9.0705827501493665</v>
      </c>
      <c r="Q4468" s="578">
        <v>3059.9760907491027</v>
      </c>
      <c r="R4468" s="578">
        <v>8.9100662884932955</v>
      </c>
      <c r="S4468" s="578">
        <v>4.7228126878659731E-2</v>
      </c>
      <c r="T4468" s="578">
        <v>6.0982865941089849E-2</v>
      </c>
      <c r="U4468" s="578">
        <v>9.2249692842024054</v>
      </c>
      <c r="V4468" s="578">
        <v>3111.8892135620072</v>
      </c>
      <c r="W4468" s="578">
        <v>9.028202228776836</v>
      </c>
      <c r="X4468" s="578">
        <v>4.7624897736720073E-2</v>
      </c>
      <c r="Y4468" s="578">
        <v>6.2017415572578678E-2</v>
      </c>
    </row>
    <row r="4469" spans="1:25" x14ac:dyDescent="0.3">
      <c r="A4469" s="61" t="s">
        <v>6636</v>
      </c>
      <c r="B4469" s="61" t="s">
        <v>2192</v>
      </c>
      <c r="C4469" s="61" t="s">
        <v>39</v>
      </c>
      <c r="D4469" s="36">
        <v>3</v>
      </c>
      <c r="E4469" s="36">
        <v>2012</v>
      </c>
      <c r="F4469" s="578">
        <v>5.379905919185525</v>
      </c>
      <c r="G4469" s="578">
        <v>1739.4197044372524</v>
      </c>
      <c r="H4469" s="578">
        <v>4.8901162728410128</v>
      </c>
      <c r="I4469" s="578">
        <v>2.5837441913229925E-2</v>
      </c>
      <c r="J4469" s="578">
        <v>3.4665257475959728E-2</v>
      </c>
      <c r="K4469" s="578">
        <v>5.4247728600321299</v>
      </c>
      <c r="L4469" s="578">
        <v>1755.9008522033648</v>
      </c>
      <c r="M4469" s="578">
        <v>4.9422056082306227</v>
      </c>
      <c r="N4469" s="578">
        <v>2.6095445643401601E-2</v>
      </c>
      <c r="O4469" s="578">
        <v>3.4993718921517272E-2</v>
      </c>
      <c r="P4469" s="578">
        <v>5.3799060234727332</v>
      </c>
      <c r="Q4469" s="578">
        <v>1739.4197044372524</v>
      </c>
      <c r="R4469" s="578">
        <v>4.8901156538825754</v>
      </c>
      <c r="S4469" s="578">
        <v>2.5837441430060875E-2</v>
      </c>
      <c r="T4469" s="578">
        <v>3.466525695209078E-2</v>
      </c>
      <c r="U4469" s="578">
        <v>5.4247729097183575</v>
      </c>
      <c r="V4469" s="578">
        <v>1755.9008522033648</v>
      </c>
      <c r="W4469" s="578">
        <v>4.9422054127814246</v>
      </c>
      <c r="X4469" s="578">
        <v>2.6095443012536596E-2</v>
      </c>
      <c r="Y4469" s="578">
        <v>3.4993719445386227E-2</v>
      </c>
    </row>
    <row r="4470" spans="1:25" x14ac:dyDescent="0.3">
      <c r="A4470" s="61" t="s">
        <v>6637</v>
      </c>
      <c r="B4470" s="61" t="s">
        <v>2192</v>
      </c>
      <c r="C4470" s="61" t="s">
        <v>39</v>
      </c>
      <c r="D4470" s="36">
        <v>4</v>
      </c>
      <c r="E4470" s="36">
        <v>2012</v>
      </c>
      <c r="F4470" s="578">
        <v>4.517294951346833</v>
      </c>
      <c r="G4470" s="578">
        <v>1377.9235369364374</v>
      </c>
      <c r="H4470" s="578">
        <v>3.7053939238467102</v>
      </c>
      <c r="I4470" s="578">
        <v>1.9195184462470601E-2</v>
      </c>
      <c r="J4470" s="578">
        <v>2.7460895129479398E-2</v>
      </c>
      <c r="K4470" s="578">
        <v>4.6794880862661676</v>
      </c>
      <c r="L4470" s="578">
        <v>1423.8690414428652</v>
      </c>
      <c r="M4470" s="578">
        <v>3.8679091486628732</v>
      </c>
      <c r="N4470" s="578">
        <v>2.0613981619438396E-2</v>
      </c>
      <c r="O4470" s="578">
        <v>2.8376609067587752E-2</v>
      </c>
      <c r="P4470" s="578">
        <v>4.5172949016816002</v>
      </c>
      <c r="Q4470" s="578">
        <v>1377.9235369364374</v>
      </c>
      <c r="R4470" s="578">
        <v>3.7053932027083576</v>
      </c>
      <c r="S4470" s="578">
        <v>1.9195184955265124E-2</v>
      </c>
      <c r="T4470" s="578">
        <v>2.746089565334835E-2</v>
      </c>
      <c r="U4470" s="578">
        <v>4.6794877733627027</v>
      </c>
      <c r="V4470" s="578">
        <v>1423.8696670532174</v>
      </c>
      <c r="W4470" s="578">
        <v>3.8679090990311402</v>
      </c>
      <c r="X4470" s="578">
        <v>2.0613977478887976E-2</v>
      </c>
      <c r="Y4470" s="578">
        <v>2.8376608019849849E-2</v>
      </c>
    </row>
    <row r="4471" spans="1:25" x14ac:dyDescent="0.3">
      <c r="A4471" s="61" t="s">
        <v>6638</v>
      </c>
      <c r="B4471" s="61" t="s">
        <v>2192</v>
      </c>
      <c r="C4471" s="61" t="s">
        <v>39</v>
      </c>
      <c r="D4471" s="36">
        <v>5</v>
      </c>
      <c r="E4471" s="36">
        <v>2012</v>
      </c>
      <c r="F4471" s="578">
        <v>4.070359587941077</v>
      </c>
      <c r="G4471" s="578">
        <v>1202.5301094055126</v>
      </c>
      <c r="H4471" s="578">
        <v>3.0453340623680498</v>
      </c>
      <c r="I4471" s="578">
        <v>1.5880596331082051E-2</v>
      </c>
      <c r="J4471" s="578">
        <v>2.3965431280278875E-2</v>
      </c>
      <c r="K4471" s="578">
        <v>4.379878468914205</v>
      </c>
      <c r="L4471" s="578">
        <v>1287.5522689819275</v>
      </c>
      <c r="M4471" s="578">
        <v>3.3388915638424748</v>
      </c>
      <c r="N4471" s="578">
        <v>1.8600718172403177E-2</v>
      </c>
      <c r="O4471" s="578">
        <v>2.56598950363695E-2</v>
      </c>
      <c r="P4471" s="578">
        <v>4.0703594314944249</v>
      </c>
      <c r="Q4471" s="578">
        <v>1202.5301094055126</v>
      </c>
      <c r="R4471" s="578">
        <v>3.0453340666851196</v>
      </c>
      <c r="S4471" s="578">
        <v>1.588059319506855E-2</v>
      </c>
      <c r="T4471" s="578">
        <v>2.3965431280278875E-2</v>
      </c>
      <c r="U4471" s="578">
        <v>4.3798784167601399</v>
      </c>
      <c r="V4471" s="578">
        <v>1287.5522689819275</v>
      </c>
      <c r="W4471" s="578">
        <v>3.3388916012045176</v>
      </c>
      <c r="X4471" s="578">
        <v>1.8600717631253802E-2</v>
      </c>
      <c r="Y4471" s="578">
        <v>2.56598950363695E-2</v>
      </c>
    </row>
    <row r="4472" spans="1:25" x14ac:dyDescent="0.3">
      <c r="A4472" s="61" t="s">
        <v>6639</v>
      </c>
      <c r="B4472" s="61" t="s">
        <v>2192</v>
      </c>
      <c r="C4472" s="61" t="s">
        <v>39</v>
      </c>
      <c r="D4472" s="36">
        <v>6</v>
      </c>
      <c r="E4472" s="36">
        <v>2012</v>
      </c>
      <c r="F4472" s="578">
        <v>3.711411953169315</v>
      </c>
      <c r="G4472" s="578">
        <v>1081.4610290527298</v>
      </c>
      <c r="H4472" s="578">
        <v>2.5500061334417552</v>
      </c>
      <c r="I4472" s="578">
        <v>1.2600562308648448E-2</v>
      </c>
      <c r="J4472" s="578">
        <v>2.15526777901686E-2</v>
      </c>
      <c r="K4472" s="578">
        <v>4.1443867442983402</v>
      </c>
      <c r="L4472" s="578">
        <v>1200.3004290262825</v>
      </c>
      <c r="M4472" s="578">
        <v>2.9444045251705799</v>
      </c>
      <c r="N4472" s="578">
        <v>1.7162572785120227E-2</v>
      </c>
      <c r="O4472" s="578">
        <v>2.3921051237266448E-2</v>
      </c>
      <c r="P4472" s="578">
        <v>3.711411953169315</v>
      </c>
      <c r="Q4472" s="578">
        <v>1081.4610290527298</v>
      </c>
      <c r="R4472" s="578">
        <v>2.55000612331605</v>
      </c>
      <c r="S4472" s="578">
        <v>1.260056166256613E-2</v>
      </c>
      <c r="T4472" s="578">
        <v>2.1552678314037552E-2</v>
      </c>
      <c r="U4472" s="578">
        <v>4.1443864835487103</v>
      </c>
      <c r="V4472" s="578">
        <v>1200.3003775278676</v>
      </c>
      <c r="W4472" s="578">
        <v>2.9444045225736724</v>
      </c>
      <c r="X4472" s="578">
        <v>1.7162574306401723E-2</v>
      </c>
      <c r="Y4472" s="578">
        <v>2.3921051237266448E-2</v>
      </c>
    </row>
    <row r="4473" spans="1:25" x14ac:dyDescent="0.3">
      <c r="A4473" s="61" t="s">
        <v>6640</v>
      </c>
      <c r="B4473" s="61" t="s">
        <v>2192</v>
      </c>
      <c r="C4473" s="61" t="s">
        <v>39</v>
      </c>
      <c r="D4473" s="36">
        <v>7</v>
      </c>
      <c r="E4473" s="36">
        <v>2012</v>
      </c>
      <c r="F4473" s="578">
        <v>3.7309271206093628</v>
      </c>
      <c r="G4473" s="578">
        <v>1044.8976090749049</v>
      </c>
      <c r="H4473" s="578">
        <v>2.2951032504764299</v>
      </c>
      <c r="I4473" s="578">
        <v>1.27500773065018E-2</v>
      </c>
      <c r="J4473" s="578">
        <v>2.0824010251089903E-2</v>
      </c>
      <c r="K4473" s="578">
        <v>4.2194752287955399</v>
      </c>
      <c r="L4473" s="578">
        <v>1183.6339467366474</v>
      </c>
      <c r="M4473" s="578">
        <v>2.70177291879493</v>
      </c>
      <c r="N4473" s="578">
        <v>2.7345779292318149E-2</v>
      </c>
      <c r="O4473" s="578">
        <v>2.3588877501121347E-2</v>
      </c>
      <c r="P4473" s="578">
        <v>3.7309270684447648</v>
      </c>
      <c r="Q4473" s="578">
        <v>1044.8976090749049</v>
      </c>
      <c r="R4473" s="578">
        <v>2.2951032459137974</v>
      </c>
      <c r="S4473" s="578">
        <v>1.2750077541492483E-2</v>
      </c>
      <c r="T4473" s="578">
        <v>2.0824010251089903E-2</v>
      </c>
      <c r="U4473" s="578">
        <v>4.2194749158816149</v>
      </c>
      <c r="V4473" s="578">
        <v>1183.6339467366474</v>
      </c>
      <c r="W4473" s="578">
        <v>2.7017729250061722</v>
      </c>
      <c r="X4473" s="578">
        <v>2.7345780884085451E-2</v>
      </c>
      <c r="Y4473" s="578">
        <v>2.3588877501121347E-2</v>
      </c>
    </row>
    <row r="4474" spans="1:25" x14ac:dyDescent="0.3">
      <c r="A4474" s="61" t="s">
        <v>6641</v>
      </c>
      <c r="B4474" s="61" t="s">
        <v>2192</v>
      </c>
      <c r="C4474" s="61" t="s">
        <v>39</v>
      </c>
      <c r="D4474" s="36">
        <v>8</v>
      </c>
      <c r="E4474" s="36">
        <v>2012</v>
      </c>
      <c r="F4474" s="578">
        <v>3.5947792522294573</v>
      </c>
      <c r="G4474" s="578">
        <v>926.56934293111146</v>
      </c>
      <c r="H4474" s="578">
        <v>1.8604522268881976</v>
      </c>
      <c r="I4474" s="578">
        <v>1.1982482450510631E-2</v>
      </c>
      <c r="J4474" s="578">
        <v>1.8465759446068299E-2</v>
      </c>
      <c r="K4474" s="578">
        <v>4.1303784517717723</v>
      </c>
      <c r="L4474" s="578">
        <v>1086.285303751625</v>
      </c>
      <c r="M4474" s="578">
        <v>2.2843033145612299</v>
      </c>
      <c r="N4474" s="578">
        <v>4.8198510958021225E-2</v>
      </c>
      <c r="O4474" s="578">
        <v>2.1648793132044326E-2</v>
      </c>
      <c r="P4474" s="578">
        <v>3.5947793565167796</v>
      </c>
      <c r="Q4474" s="578">
        <v>926.56934769948271</v>
      </c>
      <c r="R4474" s="578">
        <v>1.8604521903507651</v>
      </c>
      <c r="S4474" s="578">
        <v>1.1982482018349059E-2</v>
      </c>
      <c r="T4474" s="578">
        <v>1.8465759446068299E-2</v>
      </c>
      <c r="U4474" s="578">
        <v>4.130378451776922</v>
      </c>
      <c r="V4474" s="578">
        <v>1086.285303751625</v>
      </c>
      <c r="W4474" s="578">
        <v>2.2843033295836523</v>
      </c>
      <c r="X4474" s="578">
        <v>4.8198509866021255E-2</v>
      </c>
      <c r="Y4474" s="578">
        <v>2.1648793132044326E-2</v>
      </c>
    </row>
    <row r="4475" spans="1:25" x14ac:dyDescent="0.3">
      <c r="A4475" s="61" t="s">
        <v>6642</v>
      </c>
      <c r="B4475" s="61" t="s">
        <v>2192</v>
      </c>
      <c r="C4475" s="61" t="s">
        <v>39</v>
      </c>
      <c r="D4475" s="36">
        <v>9</v>
      </c>
      <c r="E4475" s="36">
        <v>2012</v>
      </c>
      <c r="F4475" s="578">
        <v>3.671493761705503</v>
      </c>
      <c r="G4475" s="578">
        <v>886.62230555216399</v>
      </c>
      <c r="H4475" s="578">
        <v>1.6066891014712901</v>
      </c>
      <c r="I4475" s="578">
        <v>1.1903683973703923E-2</v>
      </c>
      <c r="J4475" s="578">
        <v>1.7669678277646476E-2</v>
      </c>
      <c r="K4475" s="578">
        <v>4.238385218472704</v>
      </c>
      <c r="L4475" s="578">
        <v>1061.813233693435</v>
      </c>
      <c r="M4475" s="578">
        <v>2.0380332614943923</v>
      </c>
      <c r="N4475" s="578">
        <v>8.5128972243182818E-2</v>
      </c>
      <c r="O4475" s="578">
        <v>2.1161041571758625E-2</v>
      </c>
      <c r="P4475" s="578">
        <v>3.6714937145028004</v>
      </c>
      <c r="Q4475" s="578">
        <v>886.62230555216399</v>
      </c>
      <c r="R4475" s="578">
        <v>1.6066890418423974</v>
      </c>
      <c r="S4475" s="578">
        <v>1.1903681542169838E-2</v>
      </c>
      <c r="T4475" s="578">
        <v>1.7669678277646476E-2</v>
      </c>
      <c r="U4475" s="578">
        <v>4.2383849576763133</v>
      </c>
      <c r="V4475" s="578">
        <v>1061.813233693435</v>
      </c>
      <c r="W4475" s="578">
        <v>2.0380332656386551</v>
      </c>
      <c r="X4475" s="578">
        <v>8.5128971538324355E-2</v>
      </c>
      <c r="Y4475" s="578">
        <v>2.1161041571758625E-2</v>
      </c>
    </row>
    <row r="4476" spans="1:25" x14ac:dyDescent="0.3">
      <c r="A4476" s="61" t="s">
        <v>6643</v>
      </c>
      <c r="B4476" s="61" t="s">
        <v>2192</v>
      </c>
      <c r="C4476" s="61" t="s">
        <v>39</v>
      </c>
      <c r="D4476" s="36">
        <v>10</v>
      </c>
      <c r="E4476" s="36">
        <v>2012</v>
      </c>
      <c r="F4476" s="578">
        <v>3.7355109806245879</v>
      </c>
      <c r="G4476" s="578">
        <v>855.61593627929642</v>
      </c>
      <c r="H4476" s="578">
        <v>1.4077167540817701</v>
      </c>
      <c r="I4476" s="578">
        <v>1.1863596050488874E-2</v>
      </c>
      <c r="J4476" s="578">
        <v>1.7051723708088176E-2</v>
      </c>
      <c r="K4476" s="578">
        <v>4.317482680531378</v>
      </c>
      <c r="L4476" s="578">
        <v>1039.8149038950551</v>
      </c>
      <c r="M4476" s="578">
        <v>1.8500510149630449</v>
      </c>
      <c r="N4476" s="578">
        <v>0.11627496107727542</v>
      </c>
      <c r="O4476" s="578">
        <v>2.0722617434027278E-2</v>
      </c>
      <c r="P4476" s="578">
        <v>3.7355107720135572</v>
      </c>
      <c r="Q4476" s="578">
        <v>855.61594708760526</v>
      </c>
      <c r="R4476" s="578">
        <v>1.4077166356873874</v>
      </c>
      <c r="S4476" s="578">
        <v>1.1863594406046677E-2</v>
      </c>
      <c r="T4476" s="578">
        <v>1.7051723708088176E-2</v>
      </c>
      <c r="U4476" s="578">
        <v>4.3174828916363932</v>
      </c>
      <c r="V4476" s="578">
        <v>1039.8149038950551</v>
      </c>
      <c r="W4476" s="578">
        <v>1.8500510367866798</v>
      </c>
      <c r="X4476" s="578">
        <v>0.11627495948414412</v>
      </c>
      <c r="Y4476" s="578">
        <v>2.0722617434027278E-2</v>
      </c>
    </row>
    <row r="4477" spans="1:25" x14ac:dyDescent="0.3">
      <c r="A4477" s="61" t="s">
        <v>6644</v>
      </c>
      <c r="B4477" s="61" t="s">
        <v>2192</v>
      </c>
      <c r="C4477" s="61" t="s">
        <v>39</v>
      </c>
      <c r="D4477" s="36">
        <v>11</v>
      </c>
      <c r="E4477" s="36">
        <v>2012</v>
      </c>
      <c r="F4477" s="578">
        <v>3.8220091941595125</v>
      </c>
      <c r="G4477" s="578">
        <v>831.29276371002152</v>
      </c>
      <c r="H4477" s="578">
        <v>1.235579139754305</v>
      </c>
      <c r="I4477" s="578">
        <v>1.200344401600729E-2</v>
      </c>
      <c r="J4477" s="578">
        <v>1.6566976904869024E-2</v>
      </c>
      <c r="K4477" s="578">
        <v>4.3925373553192877</v>
      </c>
      <c r="L4477" s="578">
        <v>1015.1250648498493</v>
      </c>
      <c r="M4477" s="578">
        <v>1.6612201332045475</v>
      </c>
      <c r="N4477" s="578">
        <v>0.12781226924471378</v>
      </c>
      <c r="O4477" s="578">
        <v>2.0230606178908227E-2</v>
      </c>
      <c r="P4477" s="578">
        <v>3.8220092984468725</v>
      </c>
      <c r="Q4477" s="578">
        <v>831.29276371002152</v>
      </c>
      <c r="R4477" s="578">
        <v>1.2355790277879299</v>
      </c>
      <c r="S4477" s="578">
        <v>1.2003443959580754E-2</v>
      </c>
      <c r="T4477" s="578">
        <v>1.6566976904869024E-2</v>
      </c>
      <c r="U4477" s="578">
        <v>4.3925375639250852</v>
      </c>
      <c r="V4477" s="578">
        <v>1015.1250648498493</v>
      </c>
      <c r="W4477" s="578">
        <v>1.6612201127333375</v>
      </c>
      <c r="X4477" s="578">
        <v>0.12781226401360329</v>
      </c>
      <c r="Y4477" s="578">
        <v>2.0230606178908227E-2</v>
      </c>
    </row>
    <row r="4478" spans="1:25" x14ac:dyDescent="0.3">
      <c r="A4478" s="61" t="s">
        <v>6645</v>
      </c>
      <c r="B4478" s="61" t="s">
        <v>2192</v>
      </c>
      <c r="C4478" s="61" t="s">
        <v>39</v>
      </c>
      <c r="D4478" s="36">
        <v>12</v>
      </c>
      <c r="E4478" s="36">
        <v>2012</v>
      </c>
      <c r="F4478" s="578">
        <v>3.8927809102030926</v>
      </c>
      <c r="G4478" s="578">
        <v>811.39533996581986</v>
      </c>
      <c r="H4478" s="578">
        <v>1.0947420294751251</v>
      </c>
      <c r="I4478" s="578">
        <v>1.2117873976838656E-2</v>
      </c>
      <c r="J4478" s="578">
        <v>1.6170432965736777E-2</v>
      </c>
      <c r="K4478" s="578">
        <v>4.4445911057265803</v>
      </c>
      <c r="L4478" s="578">
        <v>989.90260887145848</v>
      </c>
      <c r="M4478" s="578">
        <v>1.4899405619644277</v>
      </c>
      <c r="N4478" s="578">
        <v>0.1220229654612312</v>
      </c>
      <c r="O4478" s="578">
        <v>1.97279626736417E-2</v>
      </c>
      <c r="P4478" s="578">
        <v>3.892780858043877</v>
      </c>
      <c r="Q4478" s="578">
        <v>811.39533996581986</v>
      </c>
      <c r="R4478" s="578">
        <v>1.0947420104542525</v>
      </c>
      <c r="S4478" s="578">
        <v>1.2117875797950203E-2</v>
      </c>
      <c r="T4478" s="578">
        <v>1.6170432441867826E-2</v>
      </c>
      <c r="U4478" s="578">
        <v>4.4445912100399401</v>
      </c>
      <c r="V4478" s="578">
        <v>989.90255673726267</v>
      </c>
      <c r="W4478" s="578">
        <v>1.4899405272108126</v>
      </c>
      <c r="X4478" s="578">
        <v>0.12202296968401506</v>
      </c>
      <c r="Y4478" s="578">
        <v>1.97279626736417E-2</v>
      </c>
    </row>
    <row r="4479" spans="1:25" x14ac:dyDescent="0.3">
      <c r="A4479" s="61" t="s">
        <v>6646</v>
      </c>
      <c r="B4479" s="61" t="s">
        <v>2192</v>
      </c>
      <c r="C4479" s="61" t="s">
        <v>39</v>
      </c>
      <c r="D4479" s="36">
        <v>13</v>
      </c>
      <c r="E4479" s="36">
        <v>2012</v>
      </c>
      <c r="F4479" s="578">
        <v>3.7686410590125226</v>
      </c>
      <c r="G4479" s="578">
        <v>765.19015375773074</v>
      </c>
      <c r="H4479" s="578">
        <v>0.9718700879927068</v>
      </c>
      <c r="I4479" s="578">
        <v>1.2063543158357457E-2</v>
      </c>
      <c r="J4479" s="578">
        <v>1.5249626031921501E-2</v>
      </c>
      <c r="K4479" s="578">
        <v>4.3114013179919422</v>
      </c>
      <c r="L4479" s="578">
        <v>939.11073398590077</v>
      </c>
      <c r="M4479" s="578">
        <v>1.3415599645832075</v>
      </c>
      <c r="N4479" s="578">
        <v>0.11159024419733485</v>
      </c>
      <c r="O4479" s="578">
        <v>1.871572987874965E-2</v>
      </c>
      <c r="P4479" s="578">
        <v>3.7686410068532301</v>
      </c>
      <c r="Q4479" s="578">
        <v>765.19015375773074</v>
      </c>
      <c r="R4479" s="578">
        <v>0.97186999499111248</v>
      </c>
      <c r="S4479" s="578">
        <v>1.2063544666337554E-2</v>
      </c>
      <c r="T4479" s="578">
        <v>1.5249626031921501E-2</v>
      </c>
      <c r="U4479" s="578">
        <v>4.311401370140775</v>
      </c>
      <c r="V4479" s="578">
        <v>939.11072921752896</v>
      </c>
      <c r="W4479" s="578">
        <v>1.3415599373214075</v>
      </c>
      <c r="X4479" s="578">
        <v>0.11159024939752225</v>
      </c>
      <c r="Y4479" s="578">
        <v>1.871572987874965E-2</v>
      </c>
    </row>
    <row r="4480" spans="1:25" x14ac:dyDescent="0.3">
      <c r="A4480" s="61" t="s">
        <v>6647</v>
      </c>
      <c r="B4480" s="61" t="s">
        <v>2192</v>
      </c>
      <c r="C4480" s="61" t="s">
        <v>39</v>
      </c>
      <c r="D4480" s="36">
        <v>14</v>
      </c>
      <c r="E4480" s="36">
        <v>2012</v>
      </c>
      <c r="F4480" s="578">
        <v>3.6245413869302503</v>
      </c>
      <c r="G4480" s="578">
        <v>747.43481572469022</v>
      </c>
      <c r="H4480" s="578">
        <v>0.94017139422976304</v>
      </c>
      <c r="I4480" s="578">
        <v>1.3418637522856099E-2</v>
      </c>
      <c r="J4480" s="578">
        <v>1.4895793836330926E-2</v>
      </c>
      <c r="K4480" s="578">
        <v>4.1509586627815471</v>
      </c>
      <c r="L4480" s="578">
        <v>912.59242757161428</v>
      </c>
      <c r="M4480" s="578">
        <v>1.27746319469376</v>
      </c>
      <c r="N4480" s="578">
        <v>0.10116758491676578</v>
      </c>
      <c r="O4480" s="578">
        <v>1.8187205637029025E-2</v>
      </c>
      <c r="P4480" s="578">
        <v>3.6245413869302525</v>
      </c>
      <c r="Q4480" s="578">
        <v>747.43480046590116</v>
      </c>
      <c r="R4480" s="578">
        <v>0.94017133585445123</v>
      </c>
      <c r="S4480" s="578">
        <v>1.3418636505207325E-2</v>
      </c>
      <c r="T4480" s="578">
        <v>1.4895793836330926E-2</v>
      </c>
      <c r="U4480" s="578">
        <v>4.1509582455334204</v>
      </c>
      <c r="V4480" s="578">
        <v>912.59242757161428</v>
      </c>
      <c r="W4480" s="578">
        <v>1.2774631687194975</v>
      </c>
      <c r="X4480" s="578">
        <v>0.10116758340366983</v>
      </c>
      <c r="Y4480" s="578">
        <v>1.8187205637029025E-2</v>
      </c>
    </row>
    <row r="4481" spans="1:25" x14ac:dyDescent="0.3">
      <c r="A4481" s="61" t="s">
        <v>6648</v>
      </c>
      <c r="B4481" s="61" t="s">
        <v>2192</v>
      </c>
      <c r="C4481" s="61" t="s">
        <v>39</v>
      </c>
      <c r="D4481" s="36">
        <v>15</v>
      </c>
      <c r="E4481" s="36">
        <v>2012</v>
      </c>
      <c r="F4481" s="578">
        <v>3.4990617771331149</v>
      </c>
      <c r="G4481" s="578">
        <v>734.13090833028093</v>
      </c>
      <c r="H4481" s="578">
        <v>0.91887268127144595</v>
      </c>
      <c r="I4481" s="578">
        <v>1.46942751418161E-2</v>
      </c>
      <c r="J4481" s="578">
        <v>1.463065507899345E-2</v>
      </c>
      <c r="K4481" s="578">
        <v>4.0064371863913895</v>
      </c>
      <c r="L4481" s="578">
        <v>890.89519119262638</v>
      </c>
      <c r="M4481" s="578">
        <v>1.2285844451631975</v>
      </c>
      <c r="N4481" s="578">
        <v>9.4043175618632166E-2</v>
      </c>
      <c r="O4481" s="578">
        <v>1.775483998547615E-2</v>
      </c>
      <c r="P4481" s="578">
        <v>3.4990617262156571</v>
      </c>
      <c r="Q4481" s="578">
        <v>734.13090833028093</v>
      </c>
      <c r="R4481" s="578">
        <v>0.91887264070858832</v>
      </c>
      <c r="S4481" s="578">
        <v>1.469427254664875E-2</v>
      </c>
      <c r="T4481" s="578">
        <v>1.463065507899345E-2</v>
      </c>
      <c r="U4481" s="578">
        <v>4.0064370299135081</v>
      </c>
      <c r="V4481" s="578">
        <v>890.89520645141545</v>
      </c>
      <c r="W4481" s="578">
        <v>1.2285844007046725</v>
      </c>
      <c r="X4481" s="578">
        <v>9.4043174537849245E-2</v>
      </c>
      <c r="Y4481" s="578">
        <v>1.775483998547615E-2</v>
      </c>
    </row>
    <row r="4482" spans="1:25" x14ac:dyDescent="0.3">
      <c r="A4482" s="580" t="s">
        <v>6649</v>
      </c>
      <c r="B4482" s="580" t="s">
        <v>2192</v>
      </c>
      <c r="C4482" s="580" t="s">
        <v>39</v>
      </c>
      <c r="D4482" s="581">
        <v>16</v>
      </c>
      <c r="E4482" s="581">
        <v>2012</v>
      </c>
      <c r="F4482" s="582">
        <v>3.4262113690589651</v>
      </c>
      <c r="G4482" s="582">
        <v>737.81785202026322</v>
      </c>
      <c r="H4482" s="582">
        <v>0.92360305386712893</v>
      </c>
      <c r="I4482" s="582">
        <v>1.6785817398954322E-2</v>
      </c>
      <c r="J4482" s="582">
        <v>1.4704131336960274E-2</v>
      </c>
      <c r="K4482" s="582">
        <v>3.9121814880927523</v>
      </c>
      <c r="L4482" s="582">
        <v>885.63604291280092</v>
      </c>
      <c r="M4482" s="582">
        <v>1.20384847004788</v>
      </c>
      <c r="N4482" s="582">
        <v>8.953076303017321E-2</v>
      </c>
      <c r="O4482" s="582">
        <v>1.7650015167115826E-2</v>
      </c>
      <c r="P4482" s="582">
        <v>3.4262112647508376</v>
      </c>
      <c r="Q4482" s="582">
        <v>737.81784693400027</v>
      </c>
      <c r="R4482" s="582">
        <v>0.92360299376438426</v>
      </c>
      <c r="S4482" s="582">
        <v>1.6785818950059626E-2</v>
      </c>
      <c r="T4482" s="582">
        <v>1.4704131336960274E-2</v>
      </c>
      <c r="U4482" s="582">
        <v>3.9121811739265251</v>
      </c>
      <c r="V4482" s="582">
        <v>885.63605880737282</v>
      </c>
      <c r="W4482" s="582">
        <v>1.203848485668455</v>
      </c>
      <c r="X4482" s="582">
        <v>8.95307641655258E-2</v>
      </c>
      <c r="Y4482" s="582">
        <v>1.7650015690984774E-2</v>
      </c>
    </row>
    <row r="4483" spans="1:25" x14ac:dyDescent="0.3">
      <c r="A4483" s="61" t="s">
        <v>6650</v>
      </c>
      <c r="B4483" s="61" t="s">
        <v>2192</v>
      </c>
      <c r="C4483" s="61" t="s">
        <v>39</v>
      </c>
      <c r="D4483" s="36">
        <v>1</v>
      </c>
      <c r="E4483" s="36">
        <v>2020</v>
      </c>
      <c r="F4483" s="578">
        <v>15.920416444364175</v>
      </c>
      <c r="G4483" s="578">
        <v>6133.9957580566352</v>
      </c>
      <c r="H4483" s="578">
        <v>16.925054646776175</v>
      </c>
      <c r="I4483" s="578">
        <v>9.0672124011083016E-2</v>
      </c>
      <c r="J4483" s="578">
        <v>4.0811239353691471E-2</v>
      </c>
      <c r="K4483" s="578">
        <v>16.036255945064351</v>
      </c>
      <c r="L4483" s="578">
        <v>6176.984644571935</v>
      </c>
      <c r="M4483" s="578">
        <v>17.016165636518625</v>
      </c>
      <c r="N4483" s="578">
        <v>9.110173592853224E-2</v>
      </c>
      <c r="O4483" s="578">
        <v>4.1097270421838972E-2</v>
      </c>
      <c r="P4483" s="578">
        <v>15.920416444380502</v>
      </c>
      <c r="Q4483" s="578">
        <v>6133.9957580566352</v>
      </c>
      <c r="R4483" s="578">
        <v>16.925054297394375</v>
      </c>
      <c r="S4483" s="578">
        <v>9.067210792212177E-2</v>
      </c>
      <c r="T4483" s="578">
        <v>4.0811239353691471E-2</v>
      </c>
      <c r="U4483" s="578">
        <v>16.03625749476965</v>
      </c>
      <c r="V4483" s="578">
        <v>6176.9845886230423</v>
      </c>
      <c r="W4483" s="578">
        <v>17.01616573238665</v>
      </c>
      <c r="X4483" s="578">
        <v>9.1101742211624759E-2</v>
      </c>
      <c r="Y4483" s="578">
        <v>4.1097269897970024E-2</v>
      </c>
    </row>
    <row r="4484" spans="1:25" x14ac:dyDescent="0.3">
      <c r="A4484" s="61" t="s">
        <v>6651</v>
      </c>
      <c r="B4484" s="61" t="s">
        <v>2192</v>
      </c>
      <c r="C4484" s="61" t="s">
        <v>39</v>
      </c>
      <c r="D4484" s="36">
        <v>2</v>
      </c>
      <c r="E4484" s="36">
        <v>2020</v>
      </c>
      <c r="F4484" s="578">
        <v>8.3920940203067076</v>
      </c>
      <c r="G4484" s="578">
        <v>3059.2780125935851</v>
      </c>
      <c r="H4484" s="578">
        <v>8.7664345918262043</v>
      </c>
      <c r="I4484" s="578">
        <v>5.0888044668378471E-2</v>
      </c>
      <c r="J4484" s="578">
        <v>2.0354267539611653E-2</v>
      </c>
      <c r="K4484" s="578">
        <v>8.5349737030023718</v>
      </c>
      <c r="L4484" s="578">
        <v>3111.1806322733528</v>
      </c>
      <c r="M4484" s="578">
        <v>8.8824776878900558</v>
      </c>
      <c r="N4484" s="578">
        <v>5.1503154118866676E-2</v>
      </c>
      <c r="O4484" s="578">
        <v>2.0699573253902249E-2</v>
      </c>
      <c r="P4484" s="578">
        <v>8.3920941842143257</v>
      </c>
      <c r="Q4484" s="578">
        <v>3059.2779604593879</v>
      </c>
      <c r="R4484" s="578">
        <v>8.7664342181912271</v>
      </c>
      <c r="S4484" s="578">
        <v>5.0888047791128543E-2</v>
      </c>
      <c r="T4484" s="578">
        <v>2.0354267539611653E-2</v>
      </c>
      <c r="U4484" s="578">
        <v>8.5349737005391582</v>
      </c>
      <c r="V4484" s="578">
        <v>3111.1806322733528</v>
      </c>
      <c r="W4484" s="578">
        <v>8.8824775554724766</v>
      </c>
      <c r="X4484" s="578">
        <v>5.1503155148717797E-2</v>
      </c>
      <c r="Y4484" s="578">
        <v>2.0699573253902249E-2</v>
      </c>
    </row>
    <row r="4485" spans="1:25" x14ac:dyDescent="0.3">
      <c r="A4485" s="61" t="s">
        <v>6652</v>
      </c>
      <c r="B4485" s="61" t="s">
        <v>2192</v>
      </c>
      <c r="C4485" s="61" t="s">
        <v>39</v>
      </c>
      <c r="D4485" s="36">
        <v>3</v>
      </c>
      <c r="E4485" s="36">
        <v>2020</v>
      </c>
      <c r="F4485" s="578">
        <v>4.971131316002805</v>
      </c>
      <c r="G4485" s="578">
        <v>1739.0410588582299</v>
      </c>
      <c r="H4485" s="578">
        <v>4.7785974520205201</v>
      </c>
      <c r="I4485" s="578">
        <v>2.7282953028740502E-2</v>
      </c>
      <c r="J4485" s="578">
        <v>1.1570345959626076E-2</v>
      </c>
      <c r="K4485" s="578">
        <v>5.0132078605980297</v>
      </c>
      <c r="L4485" s="578">
        <v>1755.5185139973926</v>
      </c>
      <c r="M4485" s="578">
        <v>4.8300288961351372</v>
      </c>
      <c r="N4485" s="578">
        <v>2.7688865581391477E-2</v>
      </c>
      <c r="O4485" s="578">
        <v>1.168000096610435E-2</v>
      </c>
      <c r="P4485" s="578">
        <v>4.971131313540047</v>
      </c>
      <c r="Q4485" s="578">
        <v>1739.0410588582299</v>
      </c>
      <c r="R4485" s="578">
        <v>4.7785975193207042</v>
      </c>
      <c r="S4485" s="578">
        <v>2.7282948821569574E-2</v>
      </c>
      <c r="T4485" s="578">
        <v>1.1570345959626076E-2</v>
      </c>
      <c r="U4485" s="578">
        <v>5.0132079127520921</v>
      </c>
      <c r="V4485" s="578">
        <v>1755.5185661315877</v>
      </c>
      <c r="W4485" s="578">
        <v>4.8300287987173425</v>
      </c>
      <c r="X4485" s="578">
        <v>2.7688867169066073E-2</v>
      </c>
      <c r="Y4485" s="578">
        <v>1.168000096610435E-2</v>
      </c>
    </row>
    <row r="4486" spans="1:25" x14ac:dyDescent="0.3">
      <c r="A4486" s="61" t="s">
        <v>6653</v>
      </c>
      <c r="B4486" s="61" t="s">
        <v>2192</v>
      </c>
      <c r="C4486" s="61" t="s">
        <v>39</v>
      </c>
      <c r="D4486" s="36">
        <v>4</v>
      </c>
      <c r="E4486" s="36">
        <v>2020</v>
      </c>
      <c r="F4486" s="578">
        <v>4.1625398240874603</v>
      </c>
      <c r="G4486" s="578">
        <v>1377.6402002970326</v>
      </c>
      <c r="H4486" s="578">
        <v>3.5901003709016797</v>
      </c>
      <c r="I4486" s="578">
        <v>1.9759568986197927E-2</v>
      </c>
      <c r="J4486" s="578">
        <v>9.1658348052684798E-3</v>
      </c>
      <c r="K4486" s="578">
        <v>4.3128032008508619</v>
      </c>
      <c r="L4486" s="578">
        <v>1423.5785179138124</v>
      </c>
      <c r="M4486" s="578">
        <v>3.7334508541837996</v>
      </c>
      <c r="N4486" s="578">
        <v>2.0994641382382377E-2</v>
      </c>
      <c r="O4486" s="578">
        <v>9.471492444087435E-3</v>
      </c>
      <c r="P4486" s="578">
        <v>4.1625397719230879</v>
      </c>
      <c r="Q4486" s="578">
        <v>1377.6402002970326</v>
      </c>
      <c r="R4486" s="578">
        <v>3.5901003677366403</v>
      </c>
      <c r="S4486" s="578">
        <v>1.9759565821914252E-2</v>
      </c>
      <c r="T4486" s="578">
        <v>9.1658347519114579E-3</v>
      </c>
      <c r="U4486" s="578">
        <v>4.3128032008457104</v>
      </c>
      <c r="V4486" s="578">
        <v>1423.5785179138124</v>
      </c>
      <c r="W4486" s="578">
        <v>3.7334509497632054</v>
      </c>
      <c r="X4486" s="578">
        <v>2.0994642456116649E-2</v>
      </c>
      <c r="Y4486" s="578">
        <v>9.4714929679563849E-3</v>
      </c>
    </row>
    <row r="4487" spans="1:25" x14ac:dyDescent="0.3">
      <c r="A4487" s="61" t="s">
        <v>6654</v>
      </c>
      <c r="B4487" s="61" t="s">
        <v>2192</v>
      </c>
      <c r="C4487" s="61" t="s">
        <v>39</v>
      </c>
      <c r="D4487" s="36">
        <v>5</v>
      </c>
      <c r="E4487" s="36">
        <v>2020</v>
      </c>
      <c r="F4487" s="578">
        <v>3.7457696682421675</v>
      </c>
      <c r="G4487" s="578">
        <v>1202.2952156066849</v>
      </c>
      <c r="H4487" s="578">
        <v>2.9304021795517903</v>
      </c>
      <c r="I4487" s="578">
        <v>1.5919730116100497E-2</v>
      </c>
      <c r="J4487" s="578">
        <v>7.9992148384917475E-3</v>
      </c>
      <c r="K4487" s="578">
        <v>4.0316276743828849</v>
      </c>
      <c r="L4487" s="578">
        <v>1287.3070576985651</v>
      </c>
      <c r="M4487" s="578">
        <v>3.1871615741147172</v>
      </c>
      <c r="N4487" s="578">
        <v>1.8477639471787623E-2</v>
      </c>
      <c r="O4487" s="578">
        <v>8.5648333382171843E-3</v>
      </c>
      <c r="P4487" s="578">
        <v>3.7457697725658301</v>
      </c>
      <c r="Q4487" s="578">
        <v>1202.2952156066849</v>
      </c>
      <c r="R4487" s="578">
        <v>2.9304021384729451</v>
      </c>
      <c r="S4487" s="578">
        <v>1.5919731670692223E-2</v>
      </c>
      <c r="T4487" s="578">
        <v>7.999214731777702E-3</v>
      </c>
      <c r="U4487" s="578">
        <v>4.0316276222339722</v>
      </c>
      <c r="V4487" s="578">
        <v>1287.3070576985651</v>
      </c>
      <c r="W4487" s="578">
        <v>3.1871617362533722</v>
      </c>
      <c r="X4487" s="578">
        <v>1.8477639451324E-2</v>
      </c>
      <c r="Y4487" s="578">
        <v>8.5648333382171843E-3</v>
      </c>
    </row>
    <row r="4488" spans="1:25" x14ac:dyDescent="0.3">
      <c r="A4488" s="61" t="s">
        <v>6655</v>
      </c>
      <c r="B4488" s="61" t="s">
        <v>2192</v>
      </c>
      <c r="C4488" s="61" t="s">
        <v>39</v>
      </c>
      <c r="D4488" s="36">
        <v>6</v>
      </c>
      <c r="E4488" s="36">
        <v>2020</v>
      </c>
      <c r="F4488" s="578">
        <v>3.4101407750328723</v>
      </c>
      <c r="G4488" s="578">
        <v>1081.2580121358201</v>
      </c>
      <c r="H4488" s="578">
        <v>2.4454409194937976</v>
      </c>
      <c r="I4488" s="578">
        <v>1.2299964705675813E-2</v>
      </c>
      <c r="J4488" s="578">
        <v>7.1939329403297326E-3</v>
      </c>
      <c r="K4488" s="578">
        <v>3.8101048968798401</v>
      </c>
      <c r="L4488" s="578">
        <v>1200.0832405090275</v>
      </c>
      <c r="M4488" s="578">
        <v>2.7912054830909803</v>
      </c>
      <c r="N4488" s="578">
        <v>1.7371890918942225E-2</v>
      </c>
      <c r="O4488" s="578">
        <v>7.9845120587075727E-3</v>
      </c>
      <c r="P4488" s="578">
        <v>3.410140775022525</v>
      </c>
      <c r="Q4488" s="578">
        <v>1081.2580121358201</v>
      </c>
      <c r="R4488" s="578">
        <v>2.4454409753088777</v>
      </c>
      <c r="S4488" s="578">
        <v>1.2299963057595613E-2</v>
      </c>
      <c r="T4488" s="578">
        <v>7.1939329403297326E-3</v>
      </c>
      <c r="U4488" s="578">
        <v>3.8101047950605427</v>
      </c>
      <c r="V4488" s="578">
        <v>1200.0832405090275</v>
      </c>
      <c r="W4488" s="578">
        <v>2.7912053612308174</v>
      </c>
      <c r="X4488" s="578">
        <v>1.7371895110879103E-2</v>
      </c>
      <c r="Y4488" s="578">
        <v>7.9845120587075727E-3</v>
      </c>
    </row>
    <row r="4489" spans="1:25" x14ac:dyDescent="0.3">
      <c r="A4489" s="61" t="s">
        <v>6656</v>
      </c>
      <c r="B4489" s="61" t="s">
        <v>2192</v>
      </c>
      <c r="C4489" s="61" t="s">
        <v>39</v>
      </c>
      <c r="D4489" s="36">
        <v>7</v>
      </c>
      <c r="E4489" s="36">
        <v>2020</v>
      </c>
      <c r="F4489" s="578">
        <v>3.4214322164730921</v>
      </c>
      <c r="G4489" s="578">
        <v>1044.7093772888124</v>
      </c>
      <c r="H4489" s="578">
        <v>2.1956287022858278</v>
      </c>
      <c r="I4489" s="578">
        <v>1.2558045770674608E-2</v>
      </c>
      <c r="J4489" s="578">
        <v>6.9507575584187419E-3</v>
      </c>
      <c r="K4489" s="578">
        <v>3.8744609779389472</v>
      </c>
      <c r="L4489" s="578">
        <v>1183.431658426915</v>
      </c>
      <c r="M4489" s="578">
        <v>2.555543397318</v>
      </c>
      <c r="N4489" s="578">
        <v>3.322615240555625E-2</v>
      </c>
      <c r="O4489" s="578">
        <v>7.8737111374114904E-3</v>
      </c>
      <c r="P4489" s="578">
        <v>3.42143200786199</v>
      </c>
      <c r="Q4489" s="578">
        <v>1044.70932547251</v>
      </c>
      <c r="R4489" s="578">
        <v>2.1956289610958826</v>
      </c>
      <c r="S4489" s="578">
        <v>1.2558046980946792E-2</v>
      </c>
      <c r="T4489" s="578">
        <v>6.9507575584187419E-3</v>
      </c>
      <c r="U4489" s="578">
        <v>3.8744608736308197</v>
      </c>
      <c r="V4489" s="578">
        <v>1183.4315541585224</v>
      </c>
      <c r="W4489" s="578">
        <v>2.5555433754167676</v>
      </c>
      <c r="X4489" s="578">
        <v>3.3226152429354699E-2</v>
      </c>
      <c r="Y4489" s="578">
        <v>7.8737111374114904E-3</v>
      </c>
    </row>
    <row r="4490" spans="1:25" x14ac:dyDescent="0.3">
      <c r="A4490" s="61" t="s">
        <v>6657</v>
      </c>
      <c r="B4490" s="61" t="s">
        <v>2192</v>
      </c>
      <c r="C4490" s="61" t="s">
        <v>39</v>
      </c>
      <c r="D4490" s="36">
        <v>8</v>
      </c>
      <c r="E4490" s="36">
        <v>2020</v>
      </c>
      <c r="F4490" s="578">
        <v>3.2788775684675002</v>
      </c>
      <c r="G4490" s="578">
        <v>926.4018472035724</v>
      </c>
      <c r="H4490" s="578">
        <v>1.8042851804445124</v>
      </c>
      <c r="I4490" s="578">
        <v>1.2739382941541968E-2</v>
      </c>
      <c r="J4490" s="578">
        <v>6.1636185419047225E-3</v>
      </c>
      <c r="K4490" s="578">
        <v>3.7779088567853378</v>
      </c>
      <c r="L4490" s="578">
        <v>1086.1024945576926</v>
      </c>
      <c r="M4490" s="578">
        <v>2.1819058882689748</v>
      </c>
      <c r="N4490" s="578">
        <v>6.8066753627742047E-2</v>
      </c>
      <c r="O4490" s="578">
        <v>7.2261553044275645E-3</v>
      </c>
      <c r="P4490" s="578">
        <v>3.2788777745899198</v>
      </c>
      <c r="Q4490" s="578">
        <v>926.40184211730946</v>
      </c>
      <c r="R4490" s="578">
        <v>1.80428521704622</v>
      </c>
      <c r="S4490" s="578">
        <v>1.2739385307213486E-2</v>
      </c>
      <c r="T4490" s="578">
        <v>6.1636185419047225E-3</v>
      </c>
      <c r="U4490" s="578">
        <v>3.7779088567748751</v>
      </c>
      <c r="V4490" s="578">
        <v>1086.1024945576926</v>
      </c>
      <c r="W4490" s="578">
        <v>2.1819058916595724</v>
      </c>
      <c r="X4490" s="578">
        <v>6.8066752599709873E-2</v>
      </c>
      <c r="Y4490" s="578">
        <v>7.2261553044275645E-3</v>
      </c>
    </row>
    <row r="4491" spans="1:25" x14ac:dyDescent="0.3">
      <c r="A4491" s="61" t="s">
        <v>6658</v>
      </c>
      <c r="B4491" s="61" t="s">
        <v>2192</v>
      </c>
      <c r="C4491" s="61" t="s">
        <v>39</v>
      </c>
      <c r="D4491" s="36">
        <v>9</v>
      </c>
      <c r="E4491" s="36">
        <v>2020</v>
      </c>
      <c r="F4491" s="578">
        <v>3.3353542921496775</v>
      </c>
      <c r="G4491" s="578">
        <v>886.46604220072402</v>
      </c>
      <c r="H4491" s="578">
        <v>1.569273317615925</v>
      </c>
      <c r="I4491" s="578">
        <v>1.3000074825489051E-2</v>
      </c>
      <c r="J4491" s="578">
        <v>5.8979169601419273E-3</v>
      </c>
      <c r="K4491" s="578">
        <v>3.8655914955499249</v>
      </c>
      <c r="L4491" s="578">
        <v>1061.640112558995</v>
      </c>
      <c r="M4491" s="578">
        <v>1.9565695617451002</v>
      </c>
      <c r="N4491" s="578">
        <v>0.129107912794097</v>
      </c>
      <c r="O4491" s="578">
        <v>7.0633890136377825E-3</v>
      </c>
      <c r="P4491" s="578">
        <v>3.3353543443036675</v>
      </c>
      <c r="Q4491" s="578">
        <v>886.46604728698696</v>
      </c>
      <c r="R4491" s="578">
        <v>1.5692733312480374</v>
      </c>
      <c r="S4491" s="578">
        <v>1.3000073788892451E-2</v>
      </c>
      <c r="T4491" s="578">
        <v>5.8979169601419273E-3</v>
      </c>
      <c r="U4491" s="578">
        <v>3.865591337840665</v>
      </c>
      <c r="V4491" s="578">
        <v>1061.640112558995</v>
      </c>
      <c r="W4491" s="578">
        <v>1.9565695534207999</v>
      </c>
      <c r="X4491" s="578">
        <v>0.12910791794274648</v>
      </c>
      <c r="Y4491" s="578">
        <v>7.0633890136377825E-3</v>
      </c>
    </row>
    <row r="4492" spans="1:25" x14ac:dyDescent="0.3">
      <c r="A4492" s="61" t="s">
        <v>6659</v>
      </c>
      <c r="B4492" s="61" t="s">
        <v>2192</v>
      </c>
      <c r="C4492" s="61" t="s">
        <v>39</v>
      </c>
      <c r="D4492" s="36">
        <v>10</v>
      </c>
      <c r="E4492" s="36">
        <v>2020</v>
      </c>
      <c r="F4492" s="578">
        <v>3.3829939482709475</v>
      </c>
      <c r="G4492" s="578">
        <v>855.46798229217472</v>
      </c>
      <c r="H4492" s="578">
        <v>1.3850238657693474</v>
      </c>
      <c r="I4492" s="578">
        <v>1.3234569625410524E-2</v>
      </c>
      <c r="J4492" s="578">
        <v>5.6916725807241103E-3</v>
      </c>
      <c r="K4492" s="578">
        <v>3.9286819877687149</v>
      </c>
      <c r="L4492" s="578">
        <v>1039.64980189005</v>
      </c>
      <c r="M4492" s="578">
        <v>1.7835000302511574</v>
      </c>
      <c r="N4492" s="578">
        <v>0.18090332730328823</v>
      </c>
      <c r="O4492" s="578">
        <v>6.9170769032401306E-3</v>
      </c>
      <c r="P4492" s="578">
        <v>3.3829941047331378</v>
      </c>
      <c r="Q4492" s="578">
        <v>855.46796576181976</v>
      </c>
      <c r="R4492" s="578">
        <v>1.38502384735511</v>
      </c>
      <c r="S4492" s="578">
        <v>1.3234569092484525E-2</v>
      </c>
      <c r="T4492" s="578">
        <v>5.6916726340811323E-3</v>
      </c>
      <c r="U4492" s="578">
        <v>3.9286817791419972</v>
      </c>
      <c r="V4492" s="578">
        <v>1039.64980189005</v>
      </c>
      <c r="W4492" s="578">
        <v>1.7834999920814822</v>
      </c>
      <c r="X4492" s="578">
        <v>0.18090332738089848</v>
      </c>
      <c r="Y4492" s="578">
        <v>6.917076954171833E-3</v>
      </c>
    </row>
    <row r="4493" spans="1:25" x14ac:dyDescent="0.3">
      <c r="A4493" s="61" t="s">
        <v>6660</v>
      </c>
      <c r="B4493" s="61" t="s">
        <v>2192</v>
      </c>
      <c r="C4493" s="61" t="s">
        <v>39</v>
      </c>
      <c r="D4493" s="36">
        <v>11</v>
      </c>
      <c r="E4493" s="36">
        <v>2020</v>
      </c>
      <c r="F4493" s="578">
        <v>3.4511955980927524</v>
      </c>
      <c r="G4493" s="578">
        <v>831.15090179443325</v>
      </c>
      <c r="H4493" s="578">
        <v>1.2257880749518</v>
      </c>
      <c r="I4493" s="578">
        <v>1.3679228246436002E-2</v>
      </c>
      <c r="J4493" s="578">
        <v>5.529888391417135E-3</v>
      </c>
      <c r="K4493" s="578">
        <v>3.9863220444496275</v>
      </c>
      <c r="L4493" s="578">
        <v>1014.9656785329142</v>
      </c>
      <c r="M4493" s="578">
        <v>1.6104093492109874</v>
      </c>
      <c r="N4493" s="578">
        <v>0.2004078390370215</v>
      </c>
      <c r="O4493" s="578">
        <v>6.7528582828041746E-3</v>
      </c>
      <c r="P4493" s="578">
        <v>3.4511955980822946</v>
      </c>
      <c r="Q4493" s="578">
        <v>831.15091196695892</v>
      </c>
      <c r="R4493" s="578">
        <v>1.2257880308807174</v>
      </c>
      <c r="S4493" s="578">
        <v>1.3679227727986101E-2</v>
      </c>
      <c r="T4493" s="578">
        <v>5.529888391417135E-3</v>
      </c>
      <c r="U4493" s="578">
        <v>3.9863219401362668</v>
      </c>
      <c r="V4493" s="578">
        <v>1014.9656785329142</v>
      </c>
      <c r="W4493" s="578">
        <v>1.6104093228059324</v>
      </c>
      <c r="X4493" s="578">
        <v>0.20040783893273273</v>
      </c>
      <c r="Y4493" s="578">
        <v>6.7528582828041746E-3</v>
      </c>
    </row>
    <row r="4494" spans="1:25" x14ac:dyDescent="0.3">
      <c r="A4494" s="61" t="s">
        <v>6661</v>
      </c>
      <c r="B4494" s="61" t="s">
        <v>2192</v>
      </c>
      <c r="C4494" s="61" t="s">
        <v>39</v>
      </c>
      <c r="D4494" s="36">
        <v>12</v>
      </c>
      <c r="E4494" s="36">
        <v>2020</v>
      </c>
      <c r="F4494" s="578">
        <v>3.5069973564823127</v>
      </c>
      <c r="G4494" s="578">
        <v>811.25822989145843</v>
      </c>
      <c r="H4494" s="578">
        <v>1.0955074179031075</v>
      </c>
      <c r="I4494" s="578">
        <v>1.4043031186664199E-2</v>
      </c>
      <c r="J4494" s="578">
        <v>5.3975352833125047E-3</v>
      </c>
      <c r="K4494" s="578">
        <v>4.0230161985256574</v>
      </c>
      <c r="L4494" s="578">
        <v>989.74878088633068</v>
      </c>
      <c r="M4494" s="578">
        <v>1.4533397236924976</v>
      </c>
      <c r="N4494" s="578">
        <v>0.19136914021388876</v>
      </c>
      <c r="O4494" s="578">
        <v>6.5850814377578547E-3</v>
      </c>
      <c r="P4494" s="578">
        <v>3.506997356482465</v>
      </c>
      <c r="Q4494" s="578">
        <v>811.25822512308707</v>
      </c>
      <c r="R4494" s="578">
        <v>1.095507458604815</v>
      </c>
      <c r="S4494" s="578">
        <v>1.4043031197085476E-2</v>
      </c>
      <c r="T4494" s="578">
        <v>5.3975353342442097E-3</v>
      </c>
      <c r="U4494" s="578">
        <v>4.0230164071366854</v>
      </c>
      <c r="V4494" s="578">
        <v>989.74878629048521</v>
      </c>
      <c r="W4494" s="578">
        <v>1.4533397213884449</v>
      </c>
      <c r="X4494" s="578">
        <v>0.19136913984887802</v>
      </c>
      <c r="Y4494" s="578">
        <v>6.5850814377578547E-3</v>
      </c>
    </row>
    <row r="4495" spans="1:25" x14ac:dyDescent="0.3">
      <c r="A4495" s="61" t="s">
        <v>6662</v>
      </c>
      <c r="B4495" s="61" t="s">
        <v>2192</v>
      </c>
      <c r="C4495" s="61" t="s">
        <v>39</v>
      </c>
      <c r="D4495" s="36">
        <v>13</v>
      </c>
      <c r="E4495" s="36">
        <v>2020</v>
      </c>
      <c r="F4495" s="578">
        <v>3.3902992045394296</v>
      </c>
      <c r="G4495" s="578">
        <v>765.06213315327932</v>
      </c>
      <c r="H4495" s="578">
        <v>0.98003974390333615</v>
      </c>
      <c r="I4495" s="578">
        <v>1.4098319176431024E-2</v>
      </c>
      <c r="J4495" s="578">
        <v>5.0901794990446973E-3</v>
      </c>
      <c r="K4495" s="578">
        <v>3.8957393088504975</v>
      </c>
      <c r="L4495" s="578">
        <v>938.96557744344022</v>
      </c>
      <c r="M4495" s="578">
        <v>1.31505852573233</v>
      </c>
      <c r="N4495" s="578">
        <v>0.17455738280356503</v>
      </c>
      <c r="O4495" s="578">
        <v>6.2472086065099549E-3</v>
      </c>
      <c r="P4495" s="578">
        <v>3.39029925669342</v>
      </c>
      <c r="Q4495" s="578">
        <v>765.06213315327932</v>
      </c>
      <c r="R4495" s="578">
        <v>0.98003970102248106</v>
      </c>
      <c r="S4495" s="578">
        <v>1.40983202313312E-2</v>
      </c>
      <c r="T4495" s="578">
        <v>5.0901794990446973E-3</v>
      </c>
      <c r="U4495" s="578">
        <v>3.8957391523986122</v>
      </c>
      <c r="V4495" s="578">
        <v>938.96557744344022</v>
      </c>
      <c r="W4495" s="578">
        <v>1.315058575435305</v>
      </c>
      <c r="X4495" s="578">
        <v>0.17455736210831624</v>
      </c>
      <c r="Y4495" s="578">
        <v>6.2472085046465474E-3</v>
      </c>
    </row>
    <row r="4496" spans="1:25" x14ac:dyDescent="0.3">
      <c r="A4496" s="61" t="s">
        <v>6663</v>
      </c>
      <c r="B4496" s="61" t="s">
        <v>2192</v>
      </c>
      <c r="C4496" s="61" t="s">
        <v>39</v>
      </c>
      <c r="D4496" s="36">
        <v>14</v>
      </c>
      <c r="E4496" s="36">
        <v>2020</v>
      </c>
      <c r="F4496" s="578">
        <v>3.2603914667299652</v>
      </c>
      <c r="G4496" s="578">
        <v>747.3124294280999</v>
      </c>
      <c r="H4496" s="578">
        <v>0.94531607890015246</v>
      </c>
      <c r="I4496" s="578">
        <v>1.5335242631219098E-2</v>
      </c>
      <c r="J4496" s="578">
        <v>4.9720844787467825E-3</v>
      </c>
      <c r="K4496" s="578">
        <v>3.7487125466686799</v>
      </c>
      <c r="L4496" s="578">
        <v>912.45375887552859</v>
      </c>
      <c r="M4496" s="578">
        <v>1.2514720657424376</v>
      </c>
      <c r="N4496" s="578">
        <v>0.15661610473277149</v>
      </c>
      <c r="O4496" s="578">
        <v>6.0708169039571606E-3</v>
      </c>
      <c r="P4496" s="578">
        <v>3.260391362421835</v>
      </c>
      <c r="Q4496" s="578">
        <v>747.31244532267203</v>
      </c>
      <c r="R4496" s="578">
        <v>0.94531607891106528</v>
      </c>
      <c r="S4496" s="578">
        <v>1.5335243155656448E-2</v>
      </c>
      <c r="T4496" s="578">
        <v>4.9720843768833777E-3</v>
      </c>
      <c r="U4496" s="578">
        <v>3.7487124423500924</v>
      </c>
      <c r="V4496" s="578">
        <v>912.4537642796829</v>
      </c>
      <c r="W4496" s="578">
        <v>1.2514720698982225</v>
      </c>
      <c r="X4496" s="578">
        <v>0.15661609433300275</v>
      </c>
      <c r="Y4496" s="578">
        <v>6.0708169039571606E-3</v>
      </c>
    </row>
    <row r="4497" spans="1:25" x14ac:dyDescent="0.3">
      <c r="A4497" s="61" t="s">
        <v>6664</v>
      </c>
      <c r="B4497" s="61" t="s">
        <v>2192</v>
      </c>
      <c r="C4497" s="61" t="s">
        <v>39</v>
      </c>
      <c r="D4497" s="36">
        <v>15</v>
      </c>
      <c r="E4497" s="36">
        <v>2020</v>
      </c>
      <c r="F4497" s="578">
        <v>3.1475851096993925</v>
      </c>
      <c r="G4497" s="578">
        <v>734.01348114013626</v>
      </c>
      <c r="H4497" s="578">
        <v>0.92068362807549253</v>
      </c>
      <c r="I4497" s="578">
        <v>1.6493153544843098E-2</v>
      </c>
      <c r="J4497" s="578">
        <v>4.8836048517841794E-3</v>
      </c>
      <c r="K4497" s="578">
        <v>3.6170644054192627</v>
      </c>
      <c r="L4497" s="578">
        <v>890.76209068298328</v>
      </c>
      <c r="M4497" s="578">
        <v>1.2022945037509325</v>
      </c>
      <c r="N4497" s="578">
        <v>0.14421110582891999</v>
      </c>
      <c r="O4497" s="578">
        <v>5.9264973194027909E-3</v>
      </c>
      <c r="P4497" s="578">
        <v>3.147585109699393</v>
      </c>
      <c r="Q4497" s="578">
        <v>734.01347605387332</v>
      </c>
      <c r="R4497" s="578">
        <v>0.92068360521443482</v>
      </c>
      <c r="S4497" s="578">
        <v>1.6493153011272875E-2</v>
      </c>
      <c r="T4497" s="578">
        <v>4.8836049051412022E-3</v>
      </c>
      <c r="U4497" s="578">
        <v>3.61706414464371</v>
      </c>
      <c r="V4497" s="578">
        <v>890.76209068298328</v>
      </c>
      <c r="W4497" s="578">
        <v>1.2022945006492549</v>
      </c>
      <c r="X4497" s="578">
        <v>0.14421109002675275</v>
      </c>
      <c r="Y4497" s="578">
        <v>5.9264973194027909E-3</v>
      </c>
    </row>
    <row r="4498" spans="1:25" x14ac:dyDescent="0.3">
      <c r="A4498" s="580" t="s">
        <v>6665</v>
      </c>
      <c r="B4498" s="580" t="s">
        <v>2192</v>
      </c>
      <c r="C4498" s="580" t="s">
        <v>39</v>
      </c>
      <c r="D4498" s="581">
        <v>16</v>
      </c>
      <c r="E4498" s="581">
        <v>2020</v>
      </c>
      <c r="F4498" s="582">
        <v>3.0825805960995427</v>
      </c>
      <c r="G4498" s="582">
        <v>737.70317204793253</v>
      </c>
      <c r="H4498" s="582">
        <v>0.92045509165200101</v>
      </c>
      <c r="I4498" s="582">
        <v>1.84754577044259E-2</v>
      </c>
      <c r="J4498" s="582">
        <v>4.9081539521769876E-3</v>
      </c>
      <c r="K4498" s="582">
        <v>3.5312397662045529</v>
      </c>
      <c r="L4498" s="582">
        <v>885.50657971700025</v>
      </c>
      <c r="M4498" s="582">
        <v>1.1759375485707926</v>
      </c>
      <c r="N4498" s="582">
        <v>0.13554457870244074</v>
      </c>
      <c r="O4498" s="582">
        <v>5.8915277356087793E-3</v>
      </c>
      <c r="P4498" s="582">
        <v>3.0825804396216974</v>
      </c>
      <c r="Q4498" s="582">
        <v>737.70317204793253</v>
      </c>
      <c r="R4498" s="582">
        <v>0.92045510487180948</v>
      </c>
      <c r="S4498" s="582">
        <v>1.8475458244135202E-2</v>
      </c>
      <c r="T4498" s="582">
        <v>4.9081539521769876E-3</v>
      </c>
      <c r="U4498" s="582">
        <v>3.5312398705332972</v>
      </c>
      <c r="V4498" s="582">
        <v>885.50657463073708</v>
      </c>
      <c r="W4498" s="582">
        <v>1.1759375336735749</v>
      </c>
      <c r="X4498" s="582">
        <v>0.13554457355470076</v>
      </c>
      <c r="Y4498" s="582">
        <v>5.8915276846770769E-3</v>
      </c>
    </row>
    <row r="4499" spans="1:25" x14ac:dyDescent="0.3">
      <c r="A4499" s="61" t="s">
        <v>6666</v>
      </c>
      <c r="B4499" s="61" t="s">
        <v>2192</v>
      </c>
      <c r="C4499" s="61" t="s">
        <v>39</v>
      </c>
      <c r="D4499" s="36">
        <v>1</v>
      </c>
      <c r="E4499" s="36">
        <v>2030</v>
      </c>
      <c r="F4499" s="578">
        <v>13.230814568021675</v>
      </c>
      <c r="G4499" s="578">
        <v>6141.8265991210919</v>
      </c>
      <c r="H4499" s="578">
        <v>14.583522325257899</v>
      </c>
      <c r="I4499" s="578">
        <v>2.5146384971624927E-2</v>
      </c>
      <c r="J4499" s="578">
        <v>4.0951173131664548E-2</v>
      </c>
      <c r="K4499" s="578">
        <v>13.287580437763701</v>
      </c>
      <c r="L4499" s="578">
        <v>6184.8594563802071</v>
      </c>
      <c r="M4499" s="578">
        <v>14.6711822661527</v>
      </c>
      <c r="N4499" s="578">
        <v>2.5381777408711025E-2</v>
      </c>
      <c r="O4499" s="578">
        <v>4.1238108203591126E-2</v>
      </c>
      <c r="P4499" s="578">
        <v>13.230814577950325</v>
      </c>
      <c r="Q4499" s="578">
        <v>6141.8265991210919</v>
      </c>
      <c r="R4499" s="578">
        <v>14.583522855910475</v>
      </c>
      <c r="S4499" s="578">
        <v>2.5146384442450598E-2</v>
      </c>
      <c r="T4499" s="578">
        <v>4.0951173131664548E-2</v>
      </c>
      <c r="U4499" s="578">
        <v>13.287580437753224</v>
      </c>
      <c r="V4499" s="578">
        <v>6184.8593495686828</v>
      </c>
      <c r="W4499" s="578">
        <v>14.671182268953924</v>
      </c>
      <c r="X4499" s="578">
        <v>2.5381777918407025E-2</v>
      </c>
      <c r="Y4499" s="578">
        <v>4.1238108203591126E-2</v>
      </c>
    </row>
    <row r="4500" spans="1:25" x14ac:dyDescent="0.3">
      <c r="A4500" s="61" t="s">
        <v>6667</v>
      </c>
      <c r="B4500" s="61" t="s">
        <v>2192</v>
      </c>
      <c r="C4500" s="61" t="s">
        <v>39</v>
      </c>
      <c r="D4500" s="36">
        <v>2</v>
      </c>
      <c r="E4500" s="36">
        <v>2030</v>
      </c>
      <c r="F4500" s="578">
        <v>7.2681875195747345</v>
      </c>
      <c r="G4500" s="578">
        <v>3063.1383310953725</v>
      </c>
      <c r="H4500" s="578">
        <v>7.5845837119692652</v>
      </c>
      <c r="I4500" s="578">
        <v>1.2376266913558198E-2</v>
      </c>
      <c r="J4500" s="578">
        <v>2.042377421942845E-2</v>
      </c>
      <c r="K4500" s="578">
        <v>7.3383787699944998</v>
      </c>
      <c r="L4500" s="578">
        <v>3115.0951042175225</v>
      </c>
      <c r="M4500" s="578">
        <v>7.6969156078606176</v>
      </c>
      <c r="N4500" s="578">
        <v>1.2662677910839179E-2</v>
      </c>
      <c r="O4500" s="578">
        <v>2.0770172937773126E-2</v>
      </c>
      <c r="P4500" s="578">
        <v>7.2681875220528074</v>
      </c>
      <c r="Q4500" s="578">
        <v>3063.1382268269799</v>
      </c>
      <c r="R4500" s="578">
        <v>7.5845841580436755</v>
      </c>
      <c r="S4500" s="578">
        <v>1.2376265868169822E-2</v>
      </c>
      <c r="T4500" s="578">
        <v>2.042377421942845E-2</v>
      </c>
      <c r="U4500" s="578">
        <v>7.3383788768069254</v>
      </c>
      <c r="V4500" s="578">
        <v>3115.0951563517197</v>
      </c>
      <c r="W4500" s="578">
        <v>7.69691577289995</v>
      </c>
      <c r="X4500" s="578">
        <v>1.2662679997674731E-2</v>
      </c>
      <c r="Y4500" s="578">
        <v>2.0770172937773126E-2</v>
      </c>
    </row>
    <row r="4501" spans="1:25" x14ac:dyDescent="0.3">
      <c r="A4501" s="61" t="s">
        <v>6668</v>
      </c>
      <c r="B4501" s="61" t="s">
        <v>2192</v>
      </c>
      <c r="C4501" s="61" t="s">
        <v>39</v>
      </c>
      <c r="D4501" s="36">
        <v>3</v>
      </c>
      <c r="E4501" s="36">
        <v>2030</v>
      </c>
      <c r="F4501" s="578">
        <v>4.2626367628357276</v>
      </c>
      <c r="G4501" s="578">
        <v>1741.1343383789049</v>
      </c>
      <c r="H4501" s="578">
        <v>4.1179947567998125</v>
      </c>
      <c r="I4501" s="578">
        <v>7.3789664348092969E-3</v>
      </c>
      <c r="J4501" s="578">
        <v>1.1609187543702576E-2</v>
      </c>
      <c r="K4501" s="578">
        <v>4.2757932586226399</v>
      </c>
      <c r="L4501" s="578">
        <v>1757.6304397582949</v>
      </c>
      <c r="M4501" s="578">
        <v>4.173075685702007</v>
      </c>
      <c r="N4501" s="578">
        <v>7.45926592935575E-3</v>
      </c>
      <c r="O4501" s="578">
        <v>1.171915326267475E-2</v>
      </c>
      <c r="P4501" s="578">
        <v>4.2626368149898646</v>
      </c>
      <c r="Q4501" s="578">
        <v>1741.1342862447075</v>
      </c>
      <c r="R4501" s="578">
        <v>4.1179948002106004</v>
      </c>
      <c r="S4501" s="578">
        <v>7.3789660143574794E-3</v>
      </c>
      <c r="T4501" s="578">
        <v>1.1609186495964676E-2</v>
      </c>
      <c r="U4501" s="578">
        <v>4.2757932586121798</v>
      </c>
      <c r="V4501" s="578">
        <v>1757.6304397582949</v>
      </c>
      <c r="W4501" s="578">
        <v>4.1730756372508004</v>
      </c>
      <c r="X4501" s="578">
        <v>7.4592670212609803E-3</v>
      </c>
      <c r="Y4501" s="578">
        <v>1.171915326267475E-2</v>
      </c>
    </row>
    <row r="4502" spans="1:25" x14ac:dyDescent="0.3">
      <c r="A4502" s="61" t="s">
        <v>6669</v>
      </c>
      <c r="B4502" s="61" t="s">
        <v>2192</v>
      </c>
      <c r="C4502" s="61" t="s">
        <v>39</v>
      </c>
      <c r="D4502" s="36">
        <v>4</v>
      </c>
      <c r="E4502" s="36">
        <v>2030</v>
      </c>
      <c r="F4502" s="578">
        <v>3.5455508774051978</v>
      </c>
      <c r="G4502" s="578">
        <v>1379.20582580566</v>
      </c>
      <c r="H4502" s="578">
        <v>3.0955660358052475</v>
      </c>
      <c r="I4502" s="578">
        <v>6.4107166086652453E-3</v>
      </c>
      <c r="J4502" s="578">
        <v>9.1959755372954498E-3</v>
      </c>
      <c r="K4502" s="578">
        <v>3.6449656348428681</v>
      </c>
      <c r="L4502" s="578">
        <v>1425.181386311845</v>
      </c>
      <c r="M4502" s="578">
        <v>3.2454698810582401</v>
      </c>
      <c r="N4502" s="578">
        <v>6.6295847915019534E-3</v>
      </c>
      <c r="O4502" s="578">
        <v>9.5025298942346022E-3</v>
      </c>
      <c r="P4502" s="578">
        <v>3.5455507209481603</v>
      </c>
      <c r="Q4502" s="578">
        <v>1379.20582580566</v>
      </c>
      <c r="R4502" s="578">
        <v>3.0955660452142748</v>
      </c>
      <c r="S4502" s="578">
        <v>6.4107167643972672E-3</v>
      </c>
      <c r="T4502" s="578">
        <v>9.1959753772243823E-3</v>
      </c>
      <c r="U4502" s="578">
        <v>3.6449657900632948</v>
      </c>
      <c r="V4502" s="578">
        <v>1425.1813341776474</v>
      </c>
      <c r="W4502" s="578">
        <v>3.2454698869041727</v>
      </c>
      <c r="X4502" s="578">
        <v>6.6295848424336567E-3</v>
      </c>
      <c r="Y4502" s="578">
        <v>9.5025298942346022E-3</v>
      </c>
    </row>
    <row r="4503" spans="1:25" x14ac:dyDescent="0.3">
      <c r="A4503" s="61" t="s">
        <v>6670</v>
      </c>
      <c r="B4503" s="61" t="s">
        <v>2192</v>
      </c>
      <c r="C4503" s="61" t="s">
        <v>39</v>
      </c>
      <c r="D4503" s="36">
        <v>5</v>
      </c>
      <c r="E4503" s="36">
        <v>2030</v>
      </c>
      <c r="F4503" s="578">
        <v>3.1753328573924224</v>
      </c>
      <c r="G4503" s="578">
        <v>1203.5916760762475</v>
      </c>
      <c r="H4503" s="578">
        <v>2.49935893462861</v>
      </c>
      <c r="I4503" s="578">
        <v>6.1276614896617777E-3</v>
      </c>
      <c r="J4503" s="578">
        <v>8.0250551303227696E-3</v>
      </c>
      <c r="K4503" s="578">
        <v>3.3795239685713678</v>
      </c>
      <c r="L4503" s="578">
        <v>1288.6620648701976</v>
      </c>
      <c r="M4503" s="578">
        <v>2.7639300443336898</v>
      </c>
      <c r="N4503" s="578">
        <v>7.1620450285839223E-3</v>
      </c>
      <c r="O4503" s="578">
        <v>8.5922775227421228E-3</v>
      </c>
      <c r="P4503" s="578">
        <v>3.1753329616953998</v>
      </c>
      <c r="Q4503" s="578">
        <v>1203.5916760762475</v>
      </c>
      <c r="R4503" s="578">
        <v>2.499358907568717</v>
      </c>
      <c r="S4503" s="578">
        <v>6.1276614363047549E-3</v>
      </c>
      <c r="T4503" s="578">
        <v>8.0250551303227696E-3</v>
      </c>
      <c r="U4503" s="578">
        <v>3.3795236556469801</v>
      </c>
      <c r="V4503" s="578">
        <v>1288.6621691385876</v>
      </c>
      <c r="W4503" s="578">
        <v>2.7639300483115177</v>
      </c>
      <c r="X4503" s="578">
        <v>7.1620451838043456E-3</v>
      </c>
      <c r="Y4503" s="578">
        <v>8.5922775712485074E-3</v>
      </c>
    </row>
    <row r="4504" spans="1:25" x14ac:dyDescent="0.3">
      <c r="A4504" s="61" t="s">
        <v>6671</v>
      </c>
      <c r="B4504" s="61" t="s">
        <v>2192</v>
      </c>
      <c r="C4504" s="61" t="s">
        <v>39</v>
      </c>
      <c r="D4504" s="36">
        <v>6</v>
      </c>
      <c r="E4504" s="36">
        <v>2030</v>
      </c>
      <c r="F4504" s="578">
        <v>2.8530215231285503</v>
      </c>
      <c r="G4504" s="578">
        <v>1082.3816566467249</v>
      </c>
      <c r="H4504" s="578">
        <v>2.0620771339384452</v>
      </c>
      <c r="I4504" s="578">
        <v>5.4093066571188776E-3</v>
      </c>
      <c r="J4504" s="578">
        <v>7.2168875825203305E-3</v>
      </c>
      <c r="K4504" s="578">
        <v>3.1485108342648447</v>
      </c>
      <c r="L4504" s="578">
        <v>1201.2804323832124</v>
      </c>
      <c r="M4504" s="578">
        <v>2.4116378162026773</v>
      </c>
      <c r="N4504" s="578">
        <v>8.5260570582855986E-3</v>
      </c>
      <c r="O4504" s="578">
        <v>8.0096583017924151E-3</v>
      </c>
      <c r="P4504" s="578">
        <v>2.85302152312806</v>
      </c>
      <c r="Q4504" s="578">
        <v>1082.3816566467249</v>
      </c>
      <c r="R4504" s="578">
        <v>2.0620771974906025</v>
      </c>
      <c r="S4504" s="578">
        <v>5.4093066565883375E-3</v>
      </c>
      <c r="T4504" s="578">
        <v>7.2168876843837354E-3</v>
      </c>
      <c r="U4504" s="578">
        <v>3.1485104692020851</v>
      </c>
      <c r="V4504" s="578">
        <v>1201.2804323832124</v>
      </c>
      <c r="W4504" s="578">
        <v>2.4116378454063998</v>
      </c>
      <c r="X4504" s="578">
        <v>8.5260570054212191E-3</v>
      </c>
      <c r="Y4504" s="578">
        <v>8.0096583502987997E-3</v>
      </c>
    </row>
    <row r="4505" spans="1:25" x14ac:dyDescent="0.3">
      <c r="A4505" s="61" t="s">
        <v>6672</v>
      </c>
      <c r="B4505" s="61" t="s">
        <v>2192</v>
      </c>
      <c r="C4505" s="61" t="s">
        <v>39</v>
      </c>
      <c r="D4505" s="36">
        <v>7</v>
      </c>
      <c r="E4505" s="36">
        <v>2030</v>
      </c>
      <c r="F4505" s="578">
        <v>2.866491991368695</v>
      </c>
      <c r="G4505" s="578">
        <v>1045.7494799296023</v>
      </c>
      <c r="H4505" s="578">
        <v>1.8347569231993126</v>
      </c>
      <c r="I4505" s="578">
        <v>6.700717910708435E-3</v>
      </c>
      <c r="J4505" s="578">
        <v>6.9726375077152607E-3</v>
      </c>
      <c r="K4505" s="578">
        <v>3.2117712227921649</v>
      </c>
      <c r="L4505" s="578">
        <v>1184.5498873392676</v>
      </c>
      <c r="M4505" s="578">
        <v>2.1823134963889625</v>
      </c>
      <c r="N4505" s="578">
        <v>2.416248220485305E-2</v>
      </c>
      <c r="O4505" s="578">
        <v>7.898095476169445E-3</v>
      </c>
      <c r="P4505" s="578">
        <v>2.8664919404615503</v>
      </c>
      <c r="Q4505" s="578">
        <v>1045.7494799296023</v>
      </c>
      <c r="R4505" s="578">
        <v>1.83475684604324</v>
      </c>
      <c r="S4505" s="578">
        <v>6.7007180704573895E-3</v>
      </c>
      <c r="T4505" s="578">
        <v>6.9726375077152607E-3</v>
      </c>
      <c r="U4505" s="578">
        <v>3.2117711184893452</v>
      </c>
      <c r="V4505" s="578">
        <v>1184.5498873392676</v>
      </c>
      <c r="W4505" s="578">
        <v>2.1823134981993126</v>
      </c>
      <c r="X4505" s="578">
        <v>2.4162481690685373E-2</v>
      </c>
      <c r="Y4505" s="578">
        <v>7.8980955295264669E-3</v>
      </c>
    </row>
    <row r="4506" spans="1:25" x14ac:dyDescent="0.3">
      <c r="A4506" s="61" t="s">
        <v>6673</v>
      </c>
      <c r="B4506" s="61" t="s">
        <v>2192</v>
      </c>
      <c r="C4506" s="61" t="s">
        <v>39</v>
      </c>
      <c r="D4506" s="36">
        <v>8</v>
      </c>
      <c r="E4506" s="36">
        <v>2030</v>
      </c>
      <c r="F4506" s="578">
        <v>2.8293762268630149</v>
      </c>
      <c r="G4506" s="578">
        <v>927.32498772938993</v>
      </c>
      <c r="H4506" s="578">
        <v>1.5006003749890602</v>
      </c>
      <c r="I4506" s="578">
        <v>8.2374713128198322E-3</v>
      </c>
      <c r="J4506" s="578">
        <v>6.1830238895102651E-3</v>
      </c>
      <c r="K4506" s="578">
        <v>3.2133987902329801</v>
      </c>
      <c r="L4506" s="578">
        <v>1087.1119702657024</v>
      </c>
      <c r="M4506" s="578">
        <v>1.8483459264648401</v>
      </c>
      <c r="N4506" s="578">
        <v>5.7889381500899575E-2</v>
      </c>
      <c r="O4506" s="578">
        <v>7.2484202949756995E-3</v>
      </c>
      <c r="P4506" s="578">
        <v>2.8293762268625224</v>
      </c>
      <c r="Q4506" s="578">
        <v>927.32502492268839</v>
      </c>
      <c r="R4506" s="578">
        <v>1.5006004116471501</v>
      </c>
      <c r="S4506" s="578">
        <v>8.2374716312756183E-3</v>
      </c>
      <c r="T4506" s="578">
        <v>6.1830237876468602E-3</v>
      </c>
      <c r="U4506" s="578">
        <v>3.2133985816167225</v>
      </c>
      <c r="V4506" s="578">
        <v>1087.1119702657024</v>
      </c>
      <c r="W4506" s="578">
        <v>1.8483459588487601</v>
      </c>
      <c r="X4506" s="578">
        <v>5.7889381500899575E-2</v>
      </c>
      <c r="Y4506" s="578">
        <v>7.2484203992644247E-3</v>
      </c>
    </row>
    <row r="4507" spans="1:25" x14ac:dyDescent="0.3">
      <c r="A4507" s="61" t="s">
        <v>6674</v>
      </c>
      <c r="B4507" s="61" t="s">
        <v>2192</v>
      </c>
      <c r="C4507" s="61" t="s">
        <v>39</v>
      </c>
      <c r="D4507" s="36">
        <v>9</v>
      </c>
      <c r="E4507" s="36">
        <v>2030</v>
      </c>
      <c r="F4507" s="578">
        <v>2.9336931730450297</v>
      </c>
      <c r="G4507" s="578">
        <v>887.32942326863576</v>
      </c>
      <c r="H4507" s="578">
        <v>1.29204648600504</v>
      </c>
      <c r="I4507" s="578">
        <v>9.838687818273675E-3</v>
      </c>
      <c r="J4507" s="578">
        <v>5.916350103992345E-3</v>
      </c>
      <c r="K4507" s="578">
        <v>3.3446438811877175</v>
      </c>
      <c r="L4507" s="578">
        <v>1062.5970929463626</v>
      </c>
      <c r="M4507" s="578">
        <v>1.6349048779390274</v>
      </c>
      <c r="N4507" s="578">
        <v>0.12052440626030106</v>
      </c>
      <c r="O4507" s="578">
        <v>7.0849520537497749E-3</v>
      </c>
      <c r="P4507" s="578">
        <v>2.9336931718183874</v>
      </c>
      <c r="Q4507" s="578">
        <v>887.32942326863576</v>
      </c>
      <c r="R4507" s="578">
        <v>1.2920464437634049</v>
      </c>
      <c r="S4507" s="578">
        <v>9.8386873078387168E-3</v>
      </c>
      <c r="T4507" s="578">
        <v>5.9163500506353231E-3</v>
      </c>
      <c r="U4507" s="578">
        <v>3.344644037655065</v>
      </c>
      <c r="V4507" s="578">
        <v>1062.5970929463626</v>
      </c>
      <c r="W4507" s="578">
        <v>1.634904862121245</v>
      </c>
      <c r="X4507" s="578">
        <v>0.12052440622149607</v>
      </c>
      <c r="Y4507" s="578">
        <v>7.0849520028180716E-3</v>
      </c>
    </row>
    <row r="4508" spans="1:25" x14ac:dyDescent="0.3">
      <c r="A4508" s="61" t="s">
        <v>6675</v>
      </c>
      <c r="B4508" s="61" t="s">
        <v>2192</v>
      </c>
      <c r="C4508" s="61" t="s">
        <v>39</v>
      </c>
      <c r="D4508" s="36">
        <v>10</v>
      </c>
      <c r="E4508" s="36">
        <v>2030</v>
      </c>
      <c r="F4508" s="578">
        <v>3.0185298419467377</v>
      </c>
      <c r="G4508" s="578">
        <v>856.28551737467399</v>
      </c>
      <c r="H4508" s="578">
        <v>1.1287964601083276</v>
      </c>
      <c r="I4508" s="578">
        <v>1.1112090472655219E-2</v>
      </c>
      <c r="J4508" s="578">
        <v>5.7093603099929117E-3</v>
      </c>
      <c r="K4508" s="578">
        <v>3.4410584591246298</v>
      </c>
      <c r="L4508" s="578">
        <v>1040.5650094350151</v>
      </c>
      <c r="M4508" s="578">
        <v>1.4753709759430975</v>
      </c>
      <c r="N4508" s="578">
        <v>0.17424102490015952</v>
      </c>
      <c r="O4508" s="578">
        <v>6.9380453714984426E-3</v>
      </c>
      <c r="P4508" s="578">
        <v>3.0185298940940899</v>
      </c>
      <c r="Q4508" s="578">
        <v>856.28551737467399</v>
      </c>
      <c r="R4508" s="578">
        <v>1.1287964692163124</v>
      </c>
      <c r="S4508" s="578">
        <v>1.1112090199048876E-2</v>
      </c>
      <c r="T4508" s="578">
        <v>5.7093603099929117E-3</v>
      </c>
      <c r="U4508" s="578">
        <v>3.4410584069601051</v>
      </c>
      <c r="V4508" s="578">
        <v>1040.5650094350151</v>
      </c>
      <c r="W4508" s="578">
        <v>1.47537099567595</v>
      </c>
      <c r="X4508" s="578">
        <v>0.17424103004789926</v>
      </c>
      <c r="Y4508" s="578">
        <v>6.9380452672097173E-3</v>
      </c>
    </row>
    <row r="4509" spans="1:25" x14ac:dyDescent="0.3">
      <c r="A4509" s="61" t="s">
        <v>6676</v>
      </c>
      <c r="B4509" s="61" t="s">
        <v>2192</v>
      </c>
      <c r="C4509" s="61" t="s">
        <v>39</v>
      </c>
      <c r="D4509" s="36">
        <v>11</v>
      </c>
      <c r="E4509" s="36">
        <v>2030</v>
      </c>
      <c r="F4509" s="578">
        <v>3.1164052343144677</v>
      </c>
      <c r="G4509" s="578">
        <v>831.9342514673865</v>
      </c>
      <c r="H4509" s="578">
        <v>0.98974657712809133</v>
      </c>
      <c r="I4509" s="578">
        <v>1.2357688244681687E-2</v>
      </c>
      <c r="J4509" s="578">
        <v>5.5469949099157603E-3</v>
      </c>
      <c r="K4509" s="578">
        <v>3.5279049267745251</v>
      </c>
      <c r="L4509" s="578">
        <v>1015.8464488983118</v>
      </c>
      <c r="M4509" s="578">
        <v>1.3182823387080524</v>
      </c>
      <c r="N4509" s="578">
        <v>0.19665467982728499</v>
      </c>
      <c r="O4509" s="578">
        <v>6.7732491467419652E-3</v>
      </c>
      <c r="P4509" s="578">
        <v>3.1164051300063402</v>
      </c>
      <c r="Q4509" s="578">
        <v>831.9342514673865</v>
      </c>
      <c r="R4509" s="578">
        <v>0.98974662184112505</v>
      </c>
      <c r="S4509" s="578">
        <v>1.2357687591853954E-2</v>
      </c>
      <c r="T4509" s="578">
        <v>5.5469949099157603E-3</v>
      </c>
      <c r="U4509" s="578">
        <v>3.527905083257485</v>
      </c>
      <c r="V4509" s="578">
        <v>1015.8464488983118</v>
      </c>
      <c r="W4509" s="578">
        <v>1.3182823849754874</v>
      </c>
      <c r="X4509" s="578">
        <v>0.19665467977514051</v>
      </c>
      <c r="Y4509" s="578">
        <v>6.7732490958102602E-3</v>
      </c>
    </row>
    <row r="4510" spans="1:25" x14ac:dyDescent="0.3">
      <c r="A4510" s="61" t="s">
        <v>6677</v>
      </c>
      <c r="B4510" s="61" t="s">
        <v>2192</v>
      </c>
      <c r="C4510" s="61" t="s">
        <v>39</v>
      </c>
      <c r="D4510" s="36">
        <v>12</v>
      </c>
      <c r="E4510" s="36">
        <v>2030</v>
      </c>
      <c r="F4510" s="578">
        <v>3.1964874937107126</v>
      </c>
      <c r="G4510" s="578">
        <v>812.01385815938306</v>
      </c>
      <c r="H4510" s="578">
        <v>0.87598093728744653</v>
      </c>
      <c r="I4510" s="578">
        <v>1.33768308792999E-2</v>
      </c>
      <c r="J4510" s="578">
        <v>5.4141744961573998E-3</v>
      </c>
      <c r="K4510" s="578">
        <v>3.5875872046609172</v>
      </c>
      <c r="L4510" s="578">
        <v>990.59866428375051</v>
      </c>
      <c r="M4510" s="578">
        <v>1.177415747887145</v>
      </c>
      <c r="N4510" s="578">
        <v>0.189230251734746</v>
      </c>
      <c r="O4510" s="578">
        <v>6.6049054682177123E-3</v>
      </c>
      <c r="P4510" s="578">
        <v>3.1964877544965322</v>
      </c>
      <c r="Q4510" s="578">
        <v>812.01386324564601</v>
      </c>
      <c r="R4510" s="578">
        <v>0.87598099174594246</v>
      </c>
      <c r="S4510" s="578">
        <v>1.3376829831145149E-2</v>
      </c>
      <c r="T4510" s="578">
        <v>5.4141745980208072E-3</v>
      </c>
      <c r="U4510" s="578">
        <v>3.5875873089690473</v>
      </c>
      <c r="V4510" s="578">
        <v>990.59865887959552</v>
      </c>
      <c r="W4510" s="578">
        <v>1.1774157524128699</v>
      </c>
      <c r="X4510" s="578">
        <v>0.18923025178689024</v>
      </c>
      <c r="Y4510" s="578">
        <v>6.6049054682177123E-3</v>
      </c>
    </row>
    <row r="4511" spans="1:25" x14ac:dyDescent="0.3">
      <c r="A4511" s="61" t="s">
        <v>6678</v>
      </c>
      <c r="B4511" s="61" t="s">
        <v>2192</v>
      </c>
      <c r="C4511" s="61" t="s">
        <v>39</v>
      </c>
      <c r="D4511" s="36">
        <v>13</v>
      </c>
      <c r="E4511" s="36">
        <v>2030</v>
      </c>
      <c r="F4511" s="578">
        <v>3.1138365910802173</v>
      </c>
      <c r="G4511" s="578">
        <v>765.76951217651322</v>
      </c>
      <c r="H4511" s="578">
        <v>0.77715748628156622</v>
      </c>
      <c r="I4511" s="578">
        <v>1.3674174239251075E-2</v>
      </c>
      <c r="J4511" s="578">
        <v>5.1058370930453095E-3</v>
      </c>
      <c r="K4511" s="578">
        <v>3.4922708228446728</v>
      </c>
      <c r="L4511" s="578">
        <v>939.76665306091286</v>
      </c>
      <c r="M4511" s="578">
        <v>1.0573561803493363</v>
      </c>
      <c r="N4511" s="578">
        <v>0.17364286618491526</v>
      </c>
      <c r="O4511" s="578">
        <v>6.2659793135632375E-3</v>
      </c>
      <c r="P4511" s="578">
        <v>3.1138366432239351</v>
      </c>
      <c r="Q4511" s="578">
        <v>765.76951726277628</v>
      </c>
      <c r="R4511" s="578">
        <v>0.77715746840514499</v>
      </c>
      <c r="S4511" s="578">
        <v>1.3674173212469474E-2</v>
      </c>
      <c r="T4511" s="578">
        <v>5.1058370421136071E-3</v>
      </c>
      <c r="U4511" s="578">
        <v>3.4922708240915901</v>
      </c>
      <c r="V4511" s="578">
        <v>939.76665306091286</v>
      </c>
      <c r="W4511" s="578">
        <v>1.0573561948011319</v>
      </c>
      <c r="X4511" s="578">
        <v>0.17364286608062673</v>
      </c>
      <c r="Y4511" s="578">
        <v>6.2659793135632375E-3</v>
      </c>
    </row>
    <row r="4512" spans="1:25" x14ac:dyDescent="0.3">
      <c r="A4512" s="61" t="s">
        <v>6679</v>
      </c>
      <c r="B4512" s="61" t="s">
        <v>2192</v>
      </c>
      <c r="C4512" s="61" t="s">
        <v>39</v>
      </c>
      <c r="D4512" s="36">
        <v>14</v>
      </c>
      <c r="E4512" s="36">
        <v>2030</v>
      </c>
      <c r="F4512" s="578">
        <v>2.9640145448047379</v>
      </c>
      <c r="G4512" s="578">
        <v>747.988230705261</v>
      </c>
      <c r="H4512" s="578">
        <v>0.74447672321677238</v>
      </c>
      <c r="I4512" s="578">
        <v>1.4082886270557475E-2</v>
      </c>
      <c r="J4512" s="578">
        <v>4.987278943493335E-3</v>
      </c>
      <c r="K4512" s="578">
        <v>3.3301642385911974</v>
      </c>
      <c r="L4512" s="578">
        <v>913.21929359436001</v>
      </c>
      <c r="M4512" s="578">
        <v>0.99889768471113127</v>
      </c>
      <c r="N4512" s="578">
        <v>0.15487272558675549</v>
      </c>
      <c r="O4512" s="578">
        <v>6.0889715993349995E-3</v>
      </c>
      <c r="P4512" s="578">
        <v>2.9640143361832498</v>
      </c>
      <c r="Q4512" s="578">
        <v>747.98820527394582</v>
      </c>
      <c r="R4512" s="578">
        <v>0.74447671806812288</v>
      </c>
      <c r="S4512" s="578">
        <v>1.4082886261159375E-2</v>
      </c>
      <c r="T4512" s="578">
        <v>4.987278943493335E-3</v>
      </c>
      <c r="U4512" s="578">
        <v>3.3301642907400275</v>
      </c>
      <c r="V4512" s="578">
        <v>913.21930376688601</v>
      </c>
      <c r="W4512" s="578">
        <v>0.99889771541430861</v>
      </c>
      <c r="X4512" s="578">
        <v>0.15487272555522649</v>
      </c>
      <c r="Y4512" s="578">
        <v>6.0889715993350003E-3</v>
      </c>
    </row>
    <row r="4513" spans="1:25" x14ac:dyDescent="0.3">
      <c r="A4513" s="61" t="s">
        <v>6680</v>
      </c>
      <c r="B4513" s="61" t="s">
        <v>2192</v>
      </c>
      <c r="C4513" s="61" t="s">
        <v>39</v>
      </c>
      <c r="D4513" s="36">
        <v>15</v>
      </c>
      <c r="E4513" s="36">
        <v>2030</v>
      </c>
      <c r="F4513" s="578">
        <v>2.8301118545532478</v>
      </c>
      <c r="G4513" s="578">
        <v>734.66249815622893</v>
      </c>
      <c r="H4513" s="578">
        <v>0.72060336890149279</v>
      </c>
      <c r="I4513" s="578">
        <v>1.4449509371577974E-2</v>
      </c>
      <c r="J4513" s="578">
        <v>4.89843083293332E-3</v>
      </c>
      <c r="K4513" s="578">
        <v>3.1834497699928725</v>
      </c>
      <c r="L4513" s="578">
        <v>891.497178395589</v>
      </c>
      <c r="M4513" s="578">
        <v>0.95295019674100823</v>
      </c>
      <c r="N4513" s="578">
        <v>0.14191991129852449</v>
      </c>
      <c r="O4513" s="578">
        <v>5.9441407793201445E-3</v>
      </c>
      <c r="P4513" s="578">
        <v>2.8301118545578325</v>
      </c>
      <c r="Q4513" s="578">
        <v>734.66250864664653</v>
      </c>
      <c r="R4513" s="578">
        <v>0.72060337844792777</v>
      </c>
      <c r="S4513" s="578">
        <v>1.4449506755984901E-2</v>
      </c>
      <c r="T4513" s="578">
        <v>4.8984308329333174E-3</v>
      </c>
      <c r="U4513" s="578">
        <v>3.1834496656949773</v>
      </c>
      <c r="V4513" s="578">
        <v>891.49716313679983</v>
      </c>
      <c r="W4513" s="578">
        <v>0.95295022605220248</v>
      </c>
      <c r="X4513" s="578">
        <v>0.14191991128791351</v>
      </c>
      <c r="Y4513" s="578">
        <v>5.9441407793201445E-3</v>
      </c>
    </row>
    <row r="4514" spans="1:25" x14ac:dyDescent="0.3">
      <c r="A4514" s="580" t="s">
        <v>6681</v>
      </c>
      <c r="B4514" s="580" t="s">
        <v>2192</v>
      </c>
      <c r="C4514" s="580" t="s">
        <v>39</v>
      </c>
      <c r="D4514" s="581">
        <v>16</v>
      </c>
      <c r="E4514" s="581">
        <v>2030</v>
      </c>
      <c r="F4514" s="582">
        <v>2.7274135544953375</v>
      </c>
      <c r="G4514" s="582">
        <v>738.33682092030801</v>
      </c>
      <c r="H4514" s="582">
        <v>0.71489582298916754</v>
      </c>
      <c r="I4514" s="582">
        <v>1.5284762955767851E-2</v>
      </c>
      <c r="J4514" s="582">
        <v>4.9229292611319827E-3</v>
      </c>
      <c r="K4514" s="582">
        <v>3.0672714384165025</v>
      </c>
      <c r="L4514" s="582">
        <v>886.22212791442826</v>
      </c>
      <c r="M4514" s="582">
        <v>0.92322455575701001</v>
      </c>
      <c r="N4514" s="582">
        <v>0.13236125699646975</v>
      </c>
      <c r="O4514" s="582">
        <v>5.9089674711382606E-3</v>
      </c>
      <c r="P4514" s="582">
        <v>2.7274136600462899</v>
      </c>
      <c r="Q4514" s="582">
        <v>738.33682632446255</v>
      </c>
      <c r="R4514" s="582">
        <v>0.71489583137175294</v>
      </c>
      <c r="S4514" s="582">
        <v>1.5284763492748675E-2</v>
      </c>
      <c r="T4514" s="582">
        <v>4.922929154417938E-3</v>
      </c>
      <c r="U4514" s="582">
        <v>3.067271334097915</v>
      </c>
      <c r="V4514" s="582">
        <v>886.22212791442826</v>
      </c>
      <c r="W4514" s="582">
        <v>0.92322455284897731</v>
      </c>
      <c r="X4514" s="582">
        <v>0.13236125699646975</v>
      </c>
      <c r="Y4514" s="582">
        <v>5.9089674711382606E-3</v>
      </c>
    </row>
    <row r="4515" spans="1:25" x14ac:dyDescent="0.3">
      <c r="A4515" s="61" t="s">
        <v>6682</v>
      </c>
      <c r="B4515" s="61" t="s">
        <v>2191</v>
      </c>
      <c r="C4515" s="61" t="s">
        <v>39</v>
      </c>
      <c r="D4515" s="36">
        <v>1</v>
      </c>
      <c r="E4515" s="36">
        <v>2012</v>
      </c>
      <c r="F4515" s="578">
        <v>46.904260139175022</v>
      </c>
      <c r="G4515" s="578">
        <v>8046.6895701090452</v>
      </c>
      <c r="H4515" s="578">
        <v>8.0290488006236611</v>
      </c>
      <c r="I4515" s="578">
        <v>3.4855599403381299</v>
      </c>
      <c r="J4515" s="578">
        <v>6.8666404966885794E-2</v>
      </c>
      <c r="K4515" s="578">
        <v>47.312534824615128</v>
      </c>
      <c r="L4515" s="578">
        <v>8110.2262700398733</v>
      </c>
      <c r="M4515" s="578">
        <v>8.0452103437079696</v>
      </c>
      <c r="N4515" s="578">
        <v>3.50034467875957</v>
      </c>
      <c r="O4515" s="578">
        <v>6.9208563926319244E-2</v>
      </c>
      <c r="P4515" s="578">
        <v>46.904261687809225</v>
      </c>
      <c r="Q4515" s="578">
        <v>8046.6895701090452</v>
      </c>
      <c r="R4515" s="578">
        <v>8.029049196746195</v>
      </c>
      <c r="S4515" s="578">
        <v>3.4855599403381299</v>
      </c>
      <c r="T4515" s="578">
        <v>6.8666404462419395E-2</v>
      </c>
      <c r="U4515" s="578">
        <v>47.312531208600021</v>
      </c>
      <c r="V4515" s="578">
        <v>8110.2262700398733</v>
      </c>
      <c r="W4515" s="578">
        <v>8.0452101767683981</v>
      </c>
      <c r="X4515" s="578">
        <v>3.5003443658351849</v>
      </c>
      <c r="Y4515" s="578">
        <v>6.9208563926319244E-2</v>
      </c>
    </row>
    <row r="4516" spans="1:25" x14ac:dyDescent="0.3">
      <c r="A4516" s="61" t="s">
        <v>6683</v>
      </c>
      <c r="B4516" s="61" t="s">
        <v>2191</v>
      </c>
      <c r="C4516" s="61" t="s">
        <v>39</v>
      </c>
      <c r="D4516" s="36">
        <v>2</v>
      </c>
      <c r="E4516" s="36">
        <v>2012</v>
      </c>
      <c r="F4516" s="578">
        <v>21.938503628567528</v>
      </c>
      <c r="G4516" s="578">
        <v>3922.7641626993754</v>
      </c>
      <c r="H4516" s="578">
        <v>4.3266515824943728</v>
      </c>
      <c r="I4516" s="578">
        <v>1.7482911090676949</v>
      </c>
      <c r="J4516" s="578">
        <v>3.347489625836407E-2</v>
      </c>
      <c r="K4516" s="578">
        <v>22.464329404416802</v>
      </c>
      <c r="L4516" s="578">
        <v>4004.96266428629</v>
      </c>
      <c r="M4516" s="578">
        <v>4.3536936413341474</v>
      </c>
      <c r="N4516" s="578">
        <v>1.7666499471912724</v>
      </c>
      <c r="O4516" s="578">
        <v>3.4176320652477422E-2</v>
      </c>
      <c r="P4516" s="578">
        <v>21.938504653361903</v>
      </c>
      <c r="Q4516" s="578">
        <v>3922.7641626993754</v>
      </c>
      <c r="R4516" s="578">
        <v>4.3266517400431068</v>
      </c>
      <c r="S4516" s="578">
        <v>1.7482911671201351</v>
      </c>
      <c r="T4516" s="578">
        <v>3.347489625836407E-2</v>
      </c>
      <c r="U4516" s="578">
        <v>22.464329408578674</v>
      </c>
      <c r="V4516" s="578">
        <v>4004.9626108805278</v>
      </c>
      <c r="W4516" s="578">
        <v>4.3536936413341474</v>
      </c>
      <c r="X4516" s="578">
        <v>1.7666499313587902</v>
      </c>
      <c r="Y4516" s="578">
        <v>3.4176320652477422E-2</v>
      </c>
    </row>
    <row r="4517" spans="1:25" x14ac:dyDescent="0.3">
      <c r="A4517" s="61" t="s">
        <v>6684</v>
      </c>
      <c r="B4517" s="61" t="s">
        <v>2191</v>
      </c>
      <c r="C4517" s="61" t="s">
        <v>39</v>
      </c>
      <c r="D4517" s="36">
        <v>3</v>
      </c>
      <c r="E4517" s="36">
        <v>2012</v>
      </c>
      <c r="F4517" s="578">
        <v>12.719731597186151</v>
      </c>
      <c r="G4517" s="578">
        <v>2328.3280054728148</v>
      </c>
      <c r="H4517" s="578">
        <v>2.3123018392167625</v>
      </c>
      <c r="I4517" s="578">
        <v>0.9722386216744775</v>
      </c>
      <c r="J4517" s="578">
        <v>1.98688418992484E-2</v>
      </c>
      <c r="K4517" s="578">
        <v>12.853124800438874</v>
      </c>
      <c r="L4517" s="578">
        <v>2344.7443466186478</v>
      </c>
      <c r="M4517" s="578">
        <v>2.3230365129420472</v>
      </c>
      <c r="N4517" s="578">
        <v>0.97562009142711714</v>
      </c>
      <c r="O4517" s="578">
        <v>2.0008926745504099E-2</v>
      </c>
      <c r="P4517" s="578">
        <v>12.719731097177501</v>
      </c>
      <c r="Q4517" s="578">
        <v>2328.3280054728148</v>
      </c>
      <c r="R4517" s="578">
        <v>2.3123018391779597</v>
      </c>
      <c r="S4517" s="578">
        <v>0.97223867972691824</v>
      </c>
      <c r="T4517" s="578">
        <v>1.98688418992484E-2</v>
      </c>
      <c r="U4517" s="578">
        <v>12.853124800075074</v>
      </c>
      <c r="V4517" s="578">
        <v>2344.7443466186478</v>
      </c>
      <c r="W4517" s="578">
        <v>2.3230365135047224</v>
      </c>
      <c r="X4517" s="578">
        <v>0.97562005976214972</v>
      </c>
      <c r="Y4517" s="578">
        <v>2.0008926745504099E-2</v>
      </c>
    </row>
    <row r="4518" spans="1:25" x14ac:dyDescent="0.3">
      <c r="A4518" s="61" t="s">
        <v>6685</v>
      </c>
      <c r="B4518" s="61" t="s">
        <v>2191</v>
      </c>
      <c r="C4518" s="61" t="s">
        <v>39</v>
      </c>
      <c r="D4518" s="36">
        <v>4</v>
      </c>
      <c r="E4518" s="36">
        <v>2012</v>
      </c>
      <c r="F4518" s="578">
        <v>9.886188174074011</v>
      </c>
      <c r="G4518" s="578">
        <v>1845.9856338500949</v>
      </c>
      <c r="H4518" s="578">
        <v>1.6698434477051052</v>
      </c>
      <c r="I4518" s="578">
        <v>0.71886907750740603</v>
      </c>
      <c r="J4518" s="578">
        <v>1.5752815049684874E-2</v>
      </c>
      <c r="K4518" s="578">
        <v>10.002208804832932</v>
      </c>
      <c r="L4518" s="578">
        <v>1863.768437703445</v>
      </c>
      <c r="M4518" s="578">
        <v>1.6792209285777049</v>
      </c>
      <c r="N4518" s="578">
        <v>0.72743901610374395</v>
      </c>
      <c r="O4518" s="578">
        <v>1.5904545735490175E-2</v>
      </c>
      <c r="P4518" s="578">
        <v>9.886188433299413</v>
      </c>
      <c r="Q4518" s="578">
        <v>1845.9856338500949</v>
      </c>
      <c r="R4518" s="578">
        <v>1.669843448228975</v>
      </c>
      <c r="S4518" s="578">
        <v>0.71886911848559953</v>
      </c>
      <c r="T4518" s="578">
        <v>1.5752815049684874E-2</v>
      </c>
      <c r="U4518" s="578">
        <v>10.002210468514601</v>
      </c>
      <c r="V4518" s="578">
        <v>1863.768437703445</v>
      </c>
      <c r="W4518" s="578">
        <v>1.679220925434485</v>
      </c>
      <c r="X4518" s="578">
        <v>0.72743902122601822</v>
      </c>
      <c r="Y4518" s="578">
        <v>1.5904546259359123E-2</v>
      </c>
    </row>
    <row r="4519" spans="1:25" x14ac:dyDescent="0.3">
      <c r="A4519" s="61" t="s">
        <v>6686</v>
      </c>
      <c r="B4519" s="61" t="s">
        <v>2191</v>
      </c>
      <c r="C4519" s="61" t="s">
        <v>39</v>
      </c>
      <c r="D4519" s="36">
        <v>5</v>
      </c>
      <c r="E4519" s="36">
        <v>2012</v>
      </c>
      <c r="F4519" s="578">
        <v>8.2108885356986576</v>
      </c>
      <c r="G4519" s="578">
        <v>1559.927736918125</v>
      </c>
      <c r="H4519" s="578">
        <v>1.329384714093365</v>
      </c>
      <c r="I4519" s="578">
        <v>0.58534103383620528</v>
      </c>
      <c r="J4519" s="578">
        <v>1.3311707191557224E-2</v>
      </c>
      <c r="K4519" s="578">
        <v>8.399427230455327</v>
      </c>
      <c r="L4519" s="578">
        <v>1596.3458328247025</v>
      </c>
      <c r="M4519" s="578">
        <v>1.3388501502146599</v>
      </c>
      <c r="N4519" s="578">
        <v>0.59673598408699002</v>
      </c>
      <c r="O4519" s="578">
        <v>1.3622502156067575E-2</v>
      </c>
      <c r="P4519" s="578">
        <v>8.2108889031514956</v>
      </c>
      <c r="Q4519" s="578">
        <v>1559.927736918125</v>
      </c>
      <c r="R4519" s="578">
        <v>1.329384714093365</v>
      </c>
      <c r="S4519" s="578">
        <v>0.58534103911370006</v>
      </c>
      <c r="T4519" s="578">
        <v>1.3311707191557224E-2</v>
      </c>
      <c r="U4519" s="578">
        <v>8.3994274860015103</v>
      </c>
      <c r="V4519" s="578">
        <v>1596.3458328247025</v>
      </c>
      <c r="W4519" s="578">
        <v>1.338850152775795</v>
      </c>
      <c r="X4519" s="578">
        <v>0.59673598408699002</v>
      </c>
      <c r="Y4519" s="578">
        <v>1.3622502156067575E-2</v>
      </c>
    </row>
    <row r="4520" spans="1:25" x14ac:dyDescent="0.3">
      <c r="A4520" s="61" t="s">
        <v>6687</v>
      </c>
      <c r="B4520" s="61" t="s">
        <v>2191</v>
      </c>
      <c r="C4520" s="61" t="s">
        <v>39</v>
      </c>
      <c r="D4520" s="36">
        <v>6</v>
      </c>
      <c r="E4520" s="36">
        <v>2012</v>
      </c>
      <c r="F4520" s="578">
        <v>7.0889135935164269</v>
      </c>
      <c r="G4520" s="578">
        <v>1357.6381022135399</v>
      </c>
      <c r="H4520" s="578">
        <v>1.0916184876114099</v>
      </c>
      <c r="I4520" s="578">
        <v>0.49365299940109197</v>
      </c>
      <c r="J4520" s="578">
        <v>1.1585451245385476E-2</v>
      </c>
      <c r="K4520" s="578">
        <v>7.3715428296175833</v>
      </c>
      <c r="L4520" s="578">
        <v>1417.4505030314076</v>
      </c>
      <c r="M4520" s="578">
        <v>1.1033673514223901</v>
      </c>
      <c r="N4520" s="578">
        <v>0.50854501128196705</v>
      </c>
      <c r="O4520" s="578">
        <v>1.2095869761348325E-2</v>
      </c>
      <c r="P4520" s="578">
        <v>7.0889138545462593</v>
      </c>
      <c r="Q4520" s="578">
        <v>1357.6381022135399</v>
      </c>
      <c r="R4520" s="578">
        <v>1.0916184876114099</v>
      </c>
      <c r="S4520" s="578">
        <v>0.49365299940109197</v>
      </c>
      <c r="T4520" s="578">
        <v>1.1585451245385476E-2</v>
      </c>
      <c r="U4520" s="578">
        <v>7.3715430353283047</v>
      </c>
      <c r="V4520" s="578">
        <v>1417.4505030314076</v>
      </c>
      <c r="W4520" s="578">
        <v>1.1033673519268574</v>
      </c>
      <c r="X4520" s="578">
        <v>0.50854501128196705</v>
      </c>
      <c r="Y4520" s="578">
        <v>1.2095869761348325E-2</v>
      </c>
    </row>
    <row r="4521" spans="1:25" x14ac:dyDescent="0.3">
      <c r="A4521" s="61" t="s">
        <v>6688</v>
      </c>
      <c r="B4521" s="61" t="s">
        <v>2191</v>
      </c>
      <c r="C4521" s="61" t="s">
        <v>39</v>
      </c>
      <c r="D4521" s="36">
        <v>7</v>
      </c>
      <c r="E4521" s="36">
        <v>2012</v>
      </c>
      <c r="F4521" s="578">
        <v>6.6353817460064075</v>
      </c>
      <c r="G4521" s="578">
        <v>1282.7274068196575</v>
      </c>
      <c r="H4521" s="578">
        <v>0.95237206974221966</v>
      </c>
      <c r="I4521" s="578">
        <v>0.44977417588233898</v>
      </c>
      <c r="J4521" s="578">
        <v>1.09462581943565E-2</v>
      </c>
      <c r="K4521" s="578">
        <v>7.0031102010567903</v>
      </c>
      <c r="L4521" s="578">
        <v>1363.9082425435324</v>
      </c>
      <c r="M4521" s="578">
        <v>0.95878796409427458</v>
      </c>
      <c r="N4521" s="578">
        <v>0.46447421951840279</v>
      </c>
      <c r="O4521" s="578">
        <v>1.1639005426938274E-2</v>
      </c>
      <c r="P4521" s="578">
        <v>6.6353817986382566</v>
      </c>
      <c r="Q4521" s="578">
        <v>1282.7273546854624</v>
      </c>
      <c r="R4521" s="578">
        <v>0.95237213834964951</v>
      </c>
      <c r="S4521" s="578">
        <v>0.44977423734962901</v>
      </c>
      <c r="T4521" s="578">
        <v>1.09462581943565E-2</v>
      </c>
      <c r="U4521" s="578">
        <v>7.0031100027457152</v>
      </c>
      <c r="V4521" s="578">
        <v>1363.9082425435324</v>
      </c>
      <c r="W4521" s="578">
        <v>0.95878791411329622</v>
      </c>
      <c r="X4521" s="578">
        <v>0.4644741931309298</v>
      </c>
      <c r="Y4521" s="578">
        <v>1.1639005426938274E-2</v>
      </c>
    </row>
    <row r="4522" spans="1:25" x14ac:dyDescent="0.3">
      <c r="A4522" s="61" t="s">
        <v>6689</v>
      </c>
      <c r="B4522" s="61" t="s">
        <v>2191</v>
      </c>
      <c r="C4522" s="61" t="s">
        <v>39</v>
      </c>
      <c r="D4522" s="36">
        <v>8</v>
      </c>
      <c r="E4522" s="36">
        <v>2012</v>
      </c>
      <c r="F4522" s="578">
        <v>5.621705420203698</v>
      </c>
      <c r="G4522" s="578">
        <v>1084.9817568461074</v>
      </c>
      <c r="H4522" s="578">
        <v>0.85645204031607103</v>
      </c>
      <c r="I4522" s="578">
        <v>0.38995001340905777</v>
      </c>
      <c r="J4522" s="578">
        <v>9.2587677936535311E-3</v>
      </c>
      <c r="K4522" s="578">
        <v>6.1290087863308091</v>
      </c>
      <c r="L4522" s="578">
        <v>1199.7283083597774</v>
      </c>
      <c r="M4522" s="578">
        <v>0.86108934487371347</v>
      </c>
      <c r="N4522" s="578">
        <v>0.40949101001024202</v>
      </c>
      <c r="O4522" s="578">
        <v>1.0237963753752372E-2</v>
      </c>
      <c r="P4522" s="578">
        <v>5.6217054203079826</v>
      </c>
      <c r="Q4522" s="578">
        <v>1084.9817568461074</v>
      </c>
      <c r="R4522" s="578">
        <v>0.85645210364600599</v>
      </c>
      <c r="S4522" s="578">
        <v>0.38995003451903598</v>
      </c>
      <c r="T4522" s="578">
        <v>9.2587677936535311E-3</v>
      </c>
      <c r="U4522" s="578">
        <v>6.1290092013199029</v>
      </c>
      <c r="V4522" s="578">
        <v>1199.7283083597774</v>
      </c>
      <c r="W4522" s="578">
        <v>0.86108935035493506</v>
      </c>
      <c r="X4522" s="578">
        <v>0.40949101001024202</v>
      </c>
      <c r="Y4522" s="578">
        <v>1.0237963753752372E-2</v>
      </c>
    </row>
    <row r="4523" spans="1:25" x14ac:dyDescent="0.3">
      <c r="A4523" s="61" t="s">
        <v>6690</v>
      </c>
      <c r="B4523" s="61" t="s">
        <v>2191</v>
      </c>
      <c r="C4523" s="61" t="s">
        <v>39</v>
      </c>
      <c r="D4523" s="36">
        <v>9</v>
      </c>
      <c r="E4523" s="36">
        <v>2012</v>
      </c>
      <c r="F4523" s="578">
        <v>5.1396746800540578</v>
      </c>
      <c r="G4523" s="578">
        <v>998.23732439676655</v>
      </c>
      <c r="H4523" s="578">
        <v>0.77853841536367852</v>
      </c>
      <c r="I4523" s="578">
        <v>0.35755299776792498</v>
      </c>
      <c r="J4523" s="578">
        <v>8.5185297745435165E-3</v>
      </c>
      <c r="K4523" s="578">
        <v>5.7543380869416634</v>
      </c>
      <c r="L4523" s="578">
        <v>1138.958855946855</v>
      </c>
      <c r="M4523" s="578">
        <v>0.78342480909001644</v>
      </c>
      <c r="N4523" s="578">
        <v>0.38081798702478398</v>
      </c>
      <c r="O4523" s="578">
        <v>9.7194045859699332E-3</v>
      </c>
      <c r="P4523" s="578">
        <v>5.1396746800589082</v>
      </c>
      <c r="Q4523" s="578">
        <v>998.23732439676655</v>
      </c>
      <c r="R4523" s="578">
        <v>0.778538477015293</v>
      </c>
      <c r="S4523" s="578">
        <v>0.35755299776792498</v>
      </c>
      <c r="T4523" s="578">
        <v>8.5185297745435148E-3</v>
      </c>
      <c r="U4523" s="578">
        <v>5.75433756539132</v>
      </c>
      <c r="V4523" s="578">
        <v>1138.958855946855</v>
      </c>
      <c r="W4523" s="578">
        <v>0.78342484075498398</v>
      </c>
      <c r="X4523" s="578">
        <v>0.38081798702478398</v>
      </c>
      <c r="Y4523" s="578">
        <v>9.7194045859699332E-3</v>
      </c>
    </row>
    <row r="4524" spans="1:25" x14ac:dyDescent="0.3">
      <c r="A4524" s="61" t="s">
        <v>6691</v>
      </c>
      <c r="B4524" s="61" t="s">
        <v>2191</v>
      </c>
      <c r="C4524" s="61" t="s">
        <v>39</v>
      </c>
      <c r="D4524" s="36">
        <v>10</v>
      </c>
      <c r="E4524" s="36">
        <v>2012</v>
      </c>
      <c r="F4524" s="578">
        <v>4.7548136218950559</v>
      </c>
      <c r="G4524" s="578">
        <v>928.7934894561763</v>
      </c>
      <c r="H4524" s="578">
        <v>0.71730336471227862</v>
      </c>
      <c r="I4524" s="578">
        <v>0.33210600687501246</v>
      </c>
      <c r="J4524" s="578">
        <v>7.9259305396893326E-3</v>
      </c>
      <c r="K4524" s="578">
        <v>5.4287759428479996</v>
      </c>
      <c r="L4524" s="578">
        <v>1084.7885169982874</v>
      </c>
      <c r="M4524" s="578">
        <v>0.72226298064924721</v>
      </c>
      <c r="N4524" s="578">
        <v>0.35765961650758948</v>
      </c>
      <c r="O4524" s="578">
        <v>9.2571349911546932E-3</v>
      </c>
      <c r="P4524" s="578">
        <v>4.7548136194624604</v>
      </c>
      <c r="Q4524" s="578">
        <v>928.7934894561763</v>
      </c>
      <c r="R4524" s="578">
        <v>0.71730341220973015</v>
      </c>
      <c r="S4524" s="578">
        <v>0.33210600687501246</v>
      </c>
      <c r="T4524" s="578">
        <v>7.9259305396893326E-3</v>
      </c>
      <c r="U4524" s="578">
        <v>5.4287761015366396</v>
      </c>
      <c r="V4524" s="578">
        <v>1084.7885169982874</v>
      </c>
      <c r="W4524" s="578">
        <v>0.72226298064924754</v>
      </c>
      <c r="X4524" s="578">
        <v>0.35765964724123428</v>
      </c>
      <c r="Y4524" s="578">
        <v>9.2571351900308692E-3</v>
      </c>
    </row>
    <row r="4525" spans="1:25" x14ac:dyDescent="0.3">
      <c r="A4525" s="61" t="s">
        <v>6692</v>
      </c>
      <c r="B4525" s="61" t="s">
        <v>2191</v>
      </c>
      <c r="C4525" s="61" t="s">
        <v>39</v>
      </c>
      <c r="D4525" s="36">
        <v>11</v>
      </c>
      <c r="E4525" s="36">
        <v>2012</v>
      </c>
      <c r="F4525" s="578">
        <v>4.3663266226552224</v>
      </c>
      <c r="G4525" s="578">
        <v>857.23139381408657</v>
      </c>
      <c r="H4525" s="578">
        <v>0.66318657778901935</v>
      </c>
      <c r="I4525" s="578">
        <v>0.30973486687677548</v>
      </c>
      <c r="J4525" s="578">
        <v>7.3152564727934025E-3</v>
      </c>
      <c r="K4525" s="578">
        <v>5.0888675230392675</v>
      </c>
      <c r="L4525" s="578">
        <v>1023.1016845703111</v>
      </c>
      <c r="M4525" s="578">
        <v>0.66834043843361224</v>
      </c>
      <c r="N4525" s="578">
        <v>0.33551673940382848</v>
      </c>
      <c r="O4525" s="578">
        <v>8.7307419647307399E-3</v>
      </c>
      <c r="P4525" s="578">
        <v>4.3663266747025729</v>
      </c>
      <c r="Q4525" s="578">
        <v>857.23139381408657</v>
      </c>
      <c r="R4525" s="578">
        <v>0.66318658302770861</v>
      </c>
      <c r="S4525" s="578">
        <v>0.30973486850659004</v>
      </c>
      <c r="T4525" s="578">
        <v>7.3152564727934025E-3</v>
      </c>
      <c r="U4525" s="578">
        <v>5.0888675747664776</v>
      </c>
      <c r="V4525" s="578">
        <v>1023.1016845703111</v>
      </c>
      <c r="W4525" s="578">
        <v>0.66834043843361224</v>
      </c>
      <c r="X4525" s="578">
        <v>0.33551673723074249</v>
      </c>
      <c r="Y4525" s="578">
        <v>8.730741911373718E-3</v>
      </c>
    </row>
    <row r="4526" spans="1:25" x14ac:dyDescent="0.3">
      <c r="A4526" s="61" t="s">
        <v>6693</v>
      </c>
      <c r="B4526" s="61" t="s">
        <v>2191</v>
      </c>
      <c r="C4526" s="61" t="s">
        <v>39</v>
      </c>
      <c r="D4526" s="36">
        <v>12</v>
      </c>
      <c r="E4526" s="36">
        <v>2012</v>
      </c>
      <c r="F4526" s="578">
        <v>4.0484699465826699</v>
      </c>
      <c r="G4526" s="578">
        <v>798.67765172322527</v>
      </c>
      <c r="H4526" s="578">
        <v>0.61890743798964298</v>
      </c>
      <c r="I4526" s="578">
        <v>0.29143149948989305</v>
      </c>
      <c r="J4526" s="578">
        <v>6.8155874493337799E-3</v>
      </c>
      <c r="K4526" s="578">
        <v>4.8106762098517049</v>
      </c>
      <c r="L4526" s="578">
        <v>970.23711649576694</v>
      </c>
      <c r="M4526" s="578">
        <v>0.62438348127761834</v>
      </c>
      <c r="N4526" s="578">
        <v>0.31569674975859574</v>
      </c>
      <c r="O4526" s="578">
        <v>8.2796200197966102E-3</v>
      </c>
      <c r="P4526" s="578">
        <v>4.0484702077180019</v>
      </c>
      <c r="Q4526" s="578">
        <v>798.67765712737969</v>
      </c>
      <c r="R4526" s="578">
        <v>0.61890746486217996</v>
      </c>
      <c r="S4526" s="578">
        <v>0.29143149894662146</v>
      </c>
      <c r="T4526" s="578">
        <v>6.8155873959767571E-3</v>
      </c>
      <c r="U4526" s="578">
        <v>4.8106759514557726</v>
      </c>
      <c r="V4526" s="578">
        <v>970.23711649576694</v>
      </c>
      <c r="W4526" s="578">
        <v>0.62438347704786146</v>
      </c>
      <c r="X4526" s="578">
        <v>0.31569673784542751</v>
      </c>
      <c r="Y4526" s="578">
        <v>8.2796200197966102E-3</v>
      </c>
    </row>
    <row r="4527" spans="1:25" x14ac:dyDescent="0.3">
      <c r="A4527" s="61" t="s">
        <v>6694</v>
      </c>
      <c r="B4527" s="61" t="s">
        <v>2191</v>
      </c>
      <c r="C4527" s="61" t="s">
        <v>39</v>
      </c>
      <c r="D4527" s="36">
        <v>13</v>
      </c>
      <c r="E4527" s="36">
        <v>2012</v>
      </c>
      <c r="F4527" s="578">
        <v>3.6613349629806127</v>
      </c>
      <c r="G4527" s="578">
        <v>725.64246559143021</v>
      </c>
      <c r="H4527" s="578">
        <v>0.57364555275610896</v>
      </c>
      <c r="I4527" s="578">
        <v>0.26726074687515655</v>
      </c>
      <c r="J4527" s="578">
        <v>6.1923364410176856E-3</v>
      </c>
      <c r="K4527" s="578">
        <v>4.4488502195636075</v>
      </c>
      <c r="L4527" s="578">
        <v>899.56922086079874</v>
      </c>
      <c r="M4527" s="578">
        <v>0.57948684442089848</v>
      </c>
      <c r="N4527" s="578">
        <v>0.28995499705585248</v>
      </c>
      <c r="O4527" s="578">
        <v>7.6765676106636677E-3</v>
      </c>
      <c r="P4527" s="578">
        <v>3.6613350151346751</v>
      </c>
      <c r="Q4527" s="578">
        <v>725.64246559143021</v>
      </c>
      <c r="R4527" s="578">
        <v>0.57364555275610896</v>
      </c>
      <c r="S4527" s="578">
        <v>0.26726075191982052</v>
      </c>
      <c r="T4527" s="578">
        <v>6.1923364410176856E-3</v>
      </c>
      <c r="U4527" s="578">
        <v>4.4488501175813573</v>
      </c>
      <c r="V4527" s="578">
        <v>899.56922086079874</v>
      </c>
      <c r="W4527" s="578">
        <v>0.57948684420747032</v>
      </c>
      <c r="X4527" s="578">
        <v>0.28995499756031901</v>
      </c>
      <c r="Y4527" s="578">
        <v>7.6765676106636677E-3</v>
      </c>
    </row>
    <row r="4528" spans="1:25" x14ac:dyDescent="0.3">
      <c r="A4528" s="61" t="s">
        <v>6695</v>
      </c>
      <c r="B4528" s="61" t="s">
        <v>2191</v>
      </c>
      <c r="C4528" s="61" t="s">
        <v>39</v>
      </c>
      <c r="D4528" s="36">
        <v>14</v>
      </c>
      <c r="E4528" s="36">
        <v>2012</v>
      </c>
      <c r="F4528" s="578">
        <v>3.8321028436451599</v>
      </c>
      <c r="G4528" s="578">
        <v>749.72471682230582</v>
      </c>
      <c r="H4528" s="578">
        <v>0.53263346107754173</v>
      </c>
      <c r="I4528" s="578">
        <v>0.25144295735905531</v>
      </c>
      <c r="J4528" s="578">
        <v>6.39784733842437E-3</v>
      </c>
      <c r="K4528" s="578">
        <v>4.5861767731269776</v>
      </c>
      <c r="L4528" s="578">
        <v>915.56709162394145</v>
      </c>
      <c r="M4528" s="578">
        <v>0.53891578691157782</v>
      </c>
      <c r="N4528" s="578">
        <v>0.27217858979323251</v>
      </c>
      <c r="O4528" s="578">
        <v>7.8130949793072998E-3</v>
      </c>
      <c r="P4528" s="578">
        <v>3.8321029454697602</v>
      </c>
      <c r="Q4528" s="578">
        <v>749.72471682230582</v>
      </c>
      <c r="R4528" s="578">
        <v>0.53263346107754173</v>
      </c>
      <c r="S4528" s="578">
        <v>0.25144297016474076</v>
      </c>
      <c r="T4528" s="578">
        <v>6.39784733842437E-3</v>
      </c>
      <c r="U4528" s="578">
        <v>4.5861765647193025</v>
      </c>
      <c r="V4528" s="578">
        <v>915.56709162394145</v>
      </c>
      <c r="W4528" s="578">
        <v>0.53891578089678593</v>
      </c>
      <c r="X4528" s="578">
        <v>0.27217858979323251</v>
      </c>
      <c r="Y4528" s="578">
        <v>7.8130949793072998E-3</v>
      </c>
    </row>
    <row r="4529" spans="1:25" x14ac:dyDescent="0.3">
      <c r="A4529" s="61" t="s">
        <v>6696</v>
      </c>
      <c r="B4529" s="61" t="s">
        <v>2191</v>
      </c>
      <c r="C4529" s="61" t="s">
        <v>39</v>
      </c>
      <c r="D4529" s="36">
        <v>15</v>
      </c>
      <c r="E4529" s="36">
        <v>2012</v>
      </c>
      <c r="F4529" s="578">
        <v>4.0195049102803697</v>
      </c>
      <c r="G4529" s="578">
        <v>777.45986938476528</v>
      </c>
      <c r="H4529" s="578">
        <v>0.49731580158307448</v>
      </c>
      <c r="I4529" s="578">
        <v>0.23831630331308851</v>
      </c>
      <c r="J4529" s="578">
        <v>6.6345351418324993E-3</v>
      </c>
      <c r="K4529" s="578">
        <v>4.7310564850158672</v>
      </c>
      <c r="L4529" s="578">
        <v>934.18796348571755</v>
      </c>
      <c r="M4529" s="578">
        <v>0.50362402408306151</v>
      </c>
      <c r="N4529" s="578">
        <v>0.25744870089692951</v>
      </c>
      <c r="O4529" s="578">
        <v>7.9720046681662389E-3</v>
      </c>
      <c r="P4529" s="578">
        <v>4.0195047021867696</v>
      </c>
      <c r="Q4529" s="578">
        <v>777.45986429850223</v>
      </c>
      <c r="R4529" s="578">
        <v>0.49731580158307448</v>
      </c>
      <c r="S4529" s="578">
        <v>0.23831631875752099</v>
      </c>
      <c r="T4529" s="578">
        <v>6.6345352485465449E-3</v>
      </c>
      <c r="U4529" s="578">
        <v>4.7310563285003173</v>
      </c>
      <c r="V4529" s="578">
        <v>934.18796348571755</v>
      </c>
      <c r="W4529" s="578">
        <v>0.50362403040829373</v>
      </c>
      <c r="X4529" s="578">
        <v>0.25744870142079823</v>
      </c>
      <c r="Y4529" s="578">
        <v>7.9720046148092152E-3</v>
      </c>
    </row>
    <row r="4530" spans="1:25" x14ac:dyDescent="0.3">
      <c r="A4530" s="580" t="s">
        <v>6697</v>
      </c>
      <c r="B4530" s="580" t="s">
        <v>2191</v>
      </c>
      <c r="C4530" s="580" t="s">
        <v>39</v>
      </c>
      <c r="D4530" s="581">
        <v>16</v>
      </c>
      <c r="E4530" s="581">
        <v>2012</v>
      </c>
      <c r="F4530" s="582">
        <v>4.3343407255366948</v>
      </c>
      <c r="G4530" s="582">
        <v>827.91499328613259</v>
      </c>
      <c r="H4530" s="582">
        <v>0.46657855480831673</v>
      </c>
      <c r="I4530" s="582">
        <v>0.22797820233972699</v>
      </c>
      <c r="J4530" s="582">
        <v>7.0651070491294351E-3</v>
      </c>
      <c r="K4530" s="582">
        <v>5.0055480611141876</v>
      </c>
      <c r="L4530" s="582">
        <v>976.40383148193234</v>
      </c>
      <c r="M4530" s="582">
        <v>0.47314946566863569</v>
      </c>
      <c r="N4530" s="582">
        <v>0.24587778089335152</v>
      </c>
      <c r="O4530" s="582">
        <v>8.3322586045445207E-3</v>
      </c>
      <c r="P4530" s="582">
        <v>4.33434056939101</v>
      </c>
      <c r="Q4530" s="582">
        <v>827.91499328613259</v>
      </c>
      <c r="R4530" s="582">
        <v>0.46657855480831673</v>
      </c>
      <c r="S4530" s="582">
        <v>0.227978203911334</v>
      </c>
      <c r="T4530" s="582">
        <v>7.0651071000611401E-3</v>
      </c>
      <c r="U4530" s="582">
        <v>5.0055482171616514</v>
      </c>
      <c r="V4530" s="582">
        <v>976.40383148193234</v>
      </c>
      <c r="W4530" s="582">
        <v>0.47314946566863547</v>
      </c>
      <c r="X4530" s="582">
        <v>0.2458777814172205</v>
      </c>
      <c r="Y4530" s="582">
        <v>8.3322585511874971E-3</v>
      </c>
    </row>
    <row r="4531" spans="1:25" x14ac:dyDescent="0.3">
      <c r="A4531" s="61" t="s">
        <v>6698</v>
      </c>
      <c r="B4531" s="61" t="s">
        <v>2191</v>
      </c>
      <c r="C4531" s="61" t="s">
        <v>39</v>
      </c>
      <c r="D4531" s="36">
        <v>1</v>
      </c>
      <c r="E4531" s="36">
        <v>2020</v>
      </c>
      <c r="F4531" s="578">
        <v>15.271554612780101</v>
      </c>
      <c r="G4531" s="578">
        <v>7644.1887105305959</v>
      </c>
      <c r="H4531" s="578">
        <v>2.2420855124946648</v>
      </c>
      <c r="I4531" s="578">
        <v>0.81898375569532278</v>
      </c>
      <c r="J4531" s="578">
        <v>6.6428912958751071E-2</v>
      </c>
      <c r="K4531" s="578">
        <v>15.408839093084625</v>
      </c>
      <c r="L4531" s="578">
        <v>7704.5422032674105</v>
      </c>
      <c r="M4531" s="578">
        <v>2.2480014217435351</v>
      </c>
      <c r="N4531" s="578">
        <v>0.82243473300089409</v>
      </c>
      <c r="O4531" s="578">
        <v>6.6953354049473945E-2</v>
      </c>
      <c r="P4531" s="578">
        <v>15.271555123865198</v>
      </c>
      <c r="Q4531" s="578">
        <v>7644.1886596679651</v>
      </c>
      <c r="R4531" s="578">
        <v>2.2420855166468101</v>
      </c>
      <c r="S4531" s="578">
        <v>0.81898372806608633</v>
      </c>
      <c r="T4531" s="578">
        <v>6.6428911445351874E-2</v>
      </c>
      <c r="U4531" s="578">
        <v>15.408839610206323</v>
      </c>
      <c r="V4531" s="578">
        <v>7704.5419362386028</v>
      </c>
      <c r="W4531" s="578">
        <v>2.2480013748281573</v>
      </c>
      <c r="X4531" s="578">
        <v>0.82243476218233447</v>
      </c>
      <c r="Y4531" s="578">
        <v>6.6953354553940359E-2</v>
      </c>
    </row>
    <row r="4532" spans="1:25" x14ac:dyDescent="0.3">
      <c r="A4532" s="61" t="s">
        <v>6699</v>
      </c>
      <c r="B4532" s="61" t="s">
        <v>2191</v>
      </c>
      <c r="C4532" s="61" t="s">
        <v>39</v>
      </c>
      <c r="D4532" s="36">
        <v>2</v>
      </c>
      <c r="E4532" s="36">
        <v>2020</v>
      </c>
      <c r="F4532" s="578">
        <v>7.1530420055739006</v>
      </c>
      <c r="G4532" s="578">
        <v>3725.9660975138277</v>
      </c>
      <c r="H4532" s="578">
        <v>1.1996603084650475</v>
      </c>
      <c r="I4532" s="578">
        <v>0.40619692307275973</v>
      </c>
      <c r="J4532" s="578">
        <v>3.2379138438651901E-2</v>
      </c>
      <c r="K4532" s="578">
        <v>7.3306477452460914</v>
      </c>
      <c r="L4532" s="578">
        <v>3804.0897827148397</v>
      </c>
      <c r="M4532" s="578">
        <v>1.2091865819335526</v>
      </c>
      <c r="N4532" s="578">
        <v>0.41033901786431626</v>
      </c>
      <c r="O4532" s="578">
        <v>3.3058072129885326E-2</v>
      </c>
      <c r="P4532" s="578">
        <v>7.1530418490122649</v>
      </c>
      <c r="Q4532" s="578">
        <v>3725.9660975138277</v>
      </c>
      <c r="R4532" s="578">
        <v>1.1996603068934375</v>
      </c>
      <c r="S4532" s="578">
        <v>0.40619693347252872</v>
      </c>
      <c r="T4532" s="578">
        <v>3.2379139486389805E-2</v>
      </c>
      <c r="U4532" s="578">
        <v>7.330647591427498</v>
      </c>
      <c r="V4532" s="578">
        <v>3804.0897318522075</v>
      </c>
      <c r="W4532" s="578">
        <v>1.2091865814193874</v>
      </c>
      <c r="X4532" s="578">
        <v>0.41033901274204199</v>
      </c>
      <c r="Y4532" s="578">
        <v>3.3058072129885326E-2</v>
      </c>
    </row>
    <row r="4533" spans="1:25" x14ac:dyDescent="0.3">
      <c r="A4533" s="61" t="s">
        <v>6700</v>
      </c>
      <c r="B4533" s="61" t="s">
        <v>2191</v>
      </c>
      <c r="C4533" s="61" t="s">
        <v>39</v>
      </c>
      <c r="D4533" s="36">
        <v>3</v>
      </c>
      <c r="E4533" s="36">
        <v>2020</v>
      </c>
      <c r="F4533" s="578">
        <v>4.1641656135628455</v>
      </c>
      <c r="G4533" s="578">
        <v>2208.0159759521453</v>
      </c>
      <c r="H4533" s="578">
        <v>0.64161629625596051</v>
      </c>
      <c r="I4533" s="578">
        <v>0.22582868389629998</v>
      </c>
      <c r="J4533" s="578">
        <v>1.9188312774834501E-2</v>
      </c>
      <c r="K4533" s="578">
        <v>4.2097801056928148</v>
      </c>
      <c r="L4533" s="578">
        <v>2223.91115824381</v>
      </c>
      <c r="M4533" s="578">
        <v>0.64556946655890546</v>
      </c>
      <c r="N4533" s="578">
        <v>0.22644414217211273</v>
      </c>
      <c r="O4533" s="578">
        <v>1.9326381142794398E-2</v>
      </c>
      <c r="P4533" s="578">
        <v>4.1641654009084323</v>
      </c>
      <c r="Q4533" s="578">
        <v>2208.0159759521453</v>
      </c>
      <c r="R4533" s="578">
        <v>0.64161628185926589</v>
      </c>
      <c r="S4533" s="578">
        <v>0.22582868882454898</v>
      </c>
      <c r="T4533" s="578">
        <v>1.9188312774834501E-2</v>
      </c>
      <c r="U4533" s="578">
        <v>4.2097800016987676</v>
      </c>
      <c r="V4533" s="578">
        <v>2223.91115824381</v>
      </c>
      <c r="W4533" s="578">
        <v>0.64556947742433546</v>
      </c>
      <c r="X4533" s="578">
        <v>0.22644414985552402</v>
      </c>
      <c r="Y4533" s="578">
        <v>1.9326381142794398E-2</v>
      </c>
    </row>
    <row r="4534" spans="1:25" x14ac:dyDescent="0.3">
      <c r="A4534" s="61" t="s">
        <v>6701</v>
      </c>
      <c r="B4534" s="61" t="s">
        <v>2191</v>
      </c>
      <c r="C4534" s="61" t="s">
        <v>39</v>
      </c>
      <c r="D4534" s="36">
        <v>4</v>
      </c>
      <c r="E4534" s="36">
        <v>2020</v>
      </c>
      <c r="F4534" s="578">
        <v>3.2312470371398327</v>
      </c>
      <c r="G4534" s="578">
        <v>1749.3573163350375</v>
      </c>
      <c r="H4534" s="578">
        <v>0.46455464673150904</v>
      </c>
      <c r="I4534" s="578">
        <v>0.16602094665480099</v>
      </c>
      <c r="J4534" s="578">
        <v>1.52025239464516E-2</v>
      </c>
      <c r="K4534" s="578">
        <v>3.2715134231366374</v>
      </c>
      <c r="L4534" s="578">
        <v>1766.5730056762648</v>
      </c>
      <c r="M4534" s="578">
        <v>0.46764689508321045</v>
      </c>
      <c r="N4534" s="578">
        <v>0.16804413299541876</v>
      </c>
      <c r="O4534" s="578">
        <v>1.5352127035536426E-2</v>
      </c>
      <c r="P4534" s="578">
        <v>3.2312470906405548</v>
      </c>
      <c r="Q4534" s="578">
        <v>1749.3573163350375</v>
      </c>
      <c r="R4534" s="578">
        <v>0.46455464109021649</v>
      </c>
      <c r="S4534" s="578">
        <v>0.16602094717867</v>
      </c>
      <c r="T4534" s="578">
        <v>1.52025239464516E-2</v>
      </c>
      <c r="U4534" s="578">
        <v>3.2715132666732298</v>
      </c>
      <c r="V4534" s="578">
        <v>1766.5730056762648</v>
      </c>
      <c r="W4534" s="578">
        <v>0.46764691039667572</v>
      </c>
      <c r="X4534" s="578">
        <v>0.16804415899484051</v>
      </c>
      <c r="Y4534" s="578">
        <v>1.5352127035536426E-2</v>
      </c>
    </row>
    <row r="4535" spans="1:25" x14ac:dyDescent="0.3">
      <c r="A4535" s="61" t="s">
        <v>6702</v>
      </c>
      <c r="B4535" s="61" t="s">
        <v>2191</v>
      </c>
      <c r="C4535" s="61" t="s">
        <v>39</v>
      </c>
      <c r="D4535" s="36">
        <v>5</v>
      </c>
      <c r="E4535" s="36">
        <v>2020</v>
      </c>
      <c r="F4535" s="578">
        <v>2.6634419431253797</v>
      </c>
      <c r="G4535" s="578">
        <v>1478.7325007120726</v>
      </c>
      <c r="H4535" s="578">
        <v>0.36999398537833827</v>
      </c>
      <c r="I4535" s="578">
        <v>0.13462145001782699</v>
      </c>
      <c r="J4535" s="578">
        <v>1.2850636693959399E-2</v>
      </c>
      <c r="K4535" s="578">
        <v>2.7286198675689421</v>
      </c>
      <c r="L4535" s="578">
        <v>1513.5559298197375</v>
      </c>
      <c r="M4535" s="578">
        <v>0.37316437436675148</v>
      </c>
      <c r="N4535" s="578">
        <v>0.13735585067964426</v>
      </c>
      <c r="O4535" s="578">
        <v>1.315325424851225E-2</v>
      </c>
      <c r="P4535" s="578">
        <v>2.6634418899896728</v>
      </c>
      <c r="Q4535" s="578">
        <v>1478.7325007120726</v>
      </c>
      <c r="R4535" s="578">
        <v>0.36999398503879377</v>
      </c>
      <c r="S4535" s="578">
        <v>0.13462144229561049</v>
      </c>
      <c r="T4535" s="578">
        <v>1.2850636693959399E-2</v>
      </c>
      <c r="U4535" s="578">
        <v>2.7286197633651001</v>
      </c>
      <c r="V4535" s="578">
        <v>1513.5559298197375</v>
      </c>
      <c r="W4535" s="578">
        <v>0.37316440578918697</v>
      </c>
      <c r="X4535" s="578">
        <v>0.13735585166917424</v>
      </c>
      <c r="Y4535" s="578">
        <v>1.315325424851225E-2</v>
      </c>
    </row>
    <row r="4536" spans="1:25" x14ac:dyDescent="0.3">
      <c r="A4536" s="61" t="s">
        <v>6703</v>
      </c>
      <c r="B4536" s="61" t="s">
        <v>2191</v>
      </c>
      <c r="C4536" s="61" t="s">
        <v>39</v>
      </c>
      <c r="D4536" s="36">
        <v>6</v>
      </c>
      <c r="E4536" s="36">
        <v>2020</v>
      </c>
      <c r="F4536" s="578">
        <v>2.2871303019195048</v>
      </c>
      <c r="G4536" s="578">
        <v>1285.9955151875749</v>
      </c>
      <c r="H4536" s="578">
        <v>0.30404747586241349</v>
      </c>
      <c r="I4536" s="578">
        <v>0.1134375236385185</v>
      </c>
      <c r="J4536" s="578">
        <v>1.1175798950716799E-2</v>
      </c>
      <c r="K4536" s="578">
        <v>2.3816520682321349</v>
      </c>
      <c r="L4536" s="578">
        <v>1343.0784161885524</v>
      </c>
      <c r="M4536" s="578">
        <v>0.3080334973128625</v>
      </c>
      <c r="N4536" s="578">
        <v>0.11696046681997001</v>
      </c>
      <c r="O4536" s="578">
        <v>1.1671813457117675E-2</v>
      </c>
      <c r="P4536" s="578">
        <v>2.28713045853813</v>
      </c>
      <c r="Q4536" s="578">
        <v>1285.9955151875749</v>
      </c>
      <c r="R4536" s="578">
        <v>0.30404744931244398</v>
      </c>
      <c r="S4536" s="578">
        <v>0.11343752210571699</v>
      </c>
      <c r="T4536" s="578">
        <v>1.1175798950716799E-2</v>
      </c>
      <c r="U4536" s="578">
        <v>2.381651859668025</v>
      </c>
      <c r="V4536" s="578">
        <v>1343.0784161885524</v>
      </c>
      <c r="W4536" s="578">
        <v>0.30803356456938946</v>
      </c>
      <c r="X4536" s="578">
        <v>0.11696047355265624</v>
      </c>
      <c r="Y4536" s="578">
        <v>1.1671813457117675E-2</v>
      </c>
    </row>
    <row r="4537" spans="1:25" x14ac:dyDescent="0.3">
      <c r="A4537" s="61" t="s">
        <v>6704</v>
      </c>
      <c r="B4537" s="61" t="s">
        <v>2191</v>
      </c>
      <c r="C4537" s="61" t="s">
        <v>39</v>
      </c>
      <c r="D4537" s="36">
        <v>7</v>
      </c>
      <c r="E4537" s="36">
        <v>2020</v>
      </c>
      <c r="F4537" s="578">
        <v>2.1406871643848677</v>
      </c>
      <c r="G4537" s="578">
        <v>1216.66469319661</v>
      </c>
      <c r="H4537" s="578">
        <v>0.26615286973052749</v>
      </c>
      <c r="I4537" s="578">
        <v>0.10380148949722399</v>
      </c>
      <c r="J4537" s="578">
        <v>1.0573177190963149E-2</v>
      </c>
      <c r="K4537" s="578">
        <v>2.2566767668771073</v>
      </c>
      <c r="L4537" s="578">
        <v>1293.8920186360624</v>
      </c>
      <c r="M4537" s="578">
        <v>0.26902145853091453</v>
      </c>
      <c r="N4537" s="578">
        <v>0.10727267780263525</v>
      </c>
      <c r="O4537" s="578">
        <v>1.124427814890315E-2</v>
      </c>
      <c r="P4537" s="578">
        <v>2.1406871654192647</v>
      </c>
      <c r="Q4537" s="578">
        <v>1216.66469319661</v>
      </c>
      <c r="R4537" s="578">
        <v>0.26615287005066973</v>
      </c>
      <c r="S4537" s="578">
        <v>0.10380148899275775</v>
      </c>
      <c r="T4537" s="578">
        <v>1.0573177190963149E-2</v>
      </c>
      <c r="U4537" s="578">
        <v>2.2566766624646899</v>
      </c>
      <c r="V4537" s="578">
        <v>1293.8920707702575</v>
      </c>
      <c r="W4537" s="578">
        <v>0.26902150115832474</v>
      </c>
      <c r="X4537" s="578">
        <v>0.10727267931603451</v>
      </c>
      <c r="Y4537" s="578">
        <v>1.124427814890315E-2</v>
      </c>
    </row>
    <row r="4538" spans="1:25" x14ac:dyDescent="0.3">
      <c r="A4538" s="61" t="s">
        <v>6705</v>
      </c>
      <c r="B4538" s="61" t="s">
        <v>2191</v>
      </c>
      <c r="C4538" s="61" t="s">
        <v>39</v>
      </c>
      <c r="D4538" s="36">
        <v>8</v>
      </c>
      <c r="E4538" s="36">
        <v>2020</v>
      </c>
      <c r="F4538" s="578">
        <v>1.8330014238314676</v>
      </c>
      <c r="G4538" s="578">
        <v>1029.2250423431365</v>
      </c>
      <c r="H4538" s="578">
        <v>0.23931411258915075</v>
      </c>
      <c r="I4538" s="578">
        <v>8.9654571434948538E-2</v>
      </c>
      <c r="J4538" s="578">
        <v>8.9442416550203491E-3</v>
      </c>
      <c r="K4538" s="578">
        <v>1.986315656809585</v>
      </c>
      <c r="L4538" s="578">
        <v>1138.2856012980101</v>
      </c>
      <c r="M4538" s="578">
        <v>0.24208185939884624</v>
      </c>
      <c r="N4538" s="578">
        <v>9.424663139119123E-2</v>
      </c>
      <c r="O4538" s="578">
        <v>9.8920161156759844E-3</v>
      </c>
      <c r="P4538" s="578">
        <v>1.8330010065831901</v>
      </c>
      <c r="Q4538" s="578">
        <v>1029.225020726519</v>
      </c>
      <c r="R4538" s="578">
        <v>0.23931413791190875</v>
      </c>
      <c r="S4538" s="578">
        <v>8.9654573006555396E-2</v>
      </c>
      <c r="T4538" s="578">
        <v>8.9442417083773727E-3</v>
      </c>
      <c r="U4538" s="578">
        <v>1.9863157623788801</v>
      </c>
      <c r="V4538" s="578">
        <v>1138.2856012980101</v>
      </c>
      <c r="W4538" s="578">
        <v>0.24208187560240374</v>
      </c>
      <c r="X4538" s="578">
        <v>9.424663086732224E-2</v>
      </c>
      <c r="Y4538" s="578">
        <v>9.8920160574683131E-3</v>
      </c>
    </row>
    <row r="4539" spans="1:25" x14ac:dyDescent="0.3">
      <c r="A4539" s="61" t="s">
        <v>6706</v>
      </c>
      <c r="B4539" s="61" t="s">
        <v>2191</v>
      </c>
      <c r="C4539" s="61" t="s">
        <v>39</v>
      </c>
      <c r="D4539" s="36">
        <v>9</v>
      </c>
      <c r="E4539" s="36">
        <v>2020</v>
      </c>
      <c r="F4539" s="578">
        <v>1.6833123167822701</v>
      </c>
      <c r="G4539" s="578">
        <v>945.95685354868544</v>
      </c>
      <c r="H4539" s="578">
        <v>0.21721870001783775</v>
      </c>
      <c r="I4539" s="578">
        <v>8.229954897736505E-2</v>
      </c>
      <c r="J4539" s="578">
        <v>8.220712183780652E-3</v>
      </c>
      <c r="K4539" s="578">
        <v>1.8653923885782751</v>
      </c>
      <c r="L4539" s="578">
        <v>1079.7553138732849</v>
      </c>
      <c r="M4539" s="578">
        <v>0.22046722746987699</v>
      </c>
      <c r="N4539" s="578">
        <v>8.7689021544065243E-2</v>
      </c>
      <c r="O4539" s="578">
        <v>9.3834511693178958E-3</v>
      </c>
      <c r="P4539" s="578">
        <v>1.6833124211698276</v>
      </c>
      <c r="Q4539" s="578">
        <v>945.95684814453102</v>
      </c>
      <c r="R4539" s="578">
        <v>0.21721869991597448</v>
      </c>
      <c r="S4539" s="578">
        <v>8.2299548957962501E-2</v>
      </c>
      <c r="T4539" s="578">
        <v>8.220712183780652E-3</v>
      </c>
      <c r="U4539" s="578">
        <v>1.8653925449155648</v>
      </c>
      <c r="V4539" s="578">
        <v>1079.7553138732849</v>
      </c>
      <c r="W4539" s="578">
        <v>0.22046723285166026</v>
      </c>
      <c r="X4539" s="578">
        <v>8.7689022591803181E-2</v>
      </c>
      <c r="Y4539" s="578">
        <v>9.3834512614800261E-3</v>
      </c>
    </row>
    <row r="4540" spans="1:25" x14ac:dyDescent="0.3">
      <c r="A4540" s="61" t="s">
        <v>6707</v>
      </c>
      <c r="B4540" s="61" t="s">
        <v>2191</v>
      </c>
      <c r="C4540" s="61" t="s">
        <v>39</v>
      </c>
      <c r="D4540" s="36">
        <v>10</v>
      </c>
      <c r="E4540" s="36">
        <v>2020</v>
      </c>
      <c r="F4540" s="578">
        <v>1.5645403861478027</v>
      </c>
      <c r="G4540" s="578">
        <v>879.36784394582071</v>
      </c>
      <c r="H4540" s="578">
        <v>0.19983788684961173</v>
      </c>
      <c r="I4540" s="578">
        <v>7.6549621764570419E-2</v>
      </c>
      <c r="J4540" s="578">
        <v>7.6420983411177625E-3</v>
      </c>
      <c r="K4540" s="578">
        <v>1.7620120933209624</v>
      </c>
      <c r="L4540" s="578">
        <v>1027.7207997639939</v>
      </c>
      <c r="M4540" s="578">
        <v>0.20337109270621978</v>
      </c>
      <c r="N4540" s="578">
        <v>8.2402743224520208E-2</v>
      </c>
      <c r="O4540" s="578">
        <v>8.9312959074353132E-3</v>
      </c>
      <c r="P4540" s="578">
        <v>1.5645404898189801</v>
      </c>
      <c r="Q4540" s="578">
        <v>879.36783854166617</v>
      </c>
      <c r="R4540" s="578">
        <v>0.1998378865828265</v>
      </c>
      <c r="S4540" s="578">
        <v>7.6549619145225678E-2</v>
      </c>
      <c r="T4540" s="578">
        <v>7.6420982853354219E-3</v>
      </c>
      <c r="U4540" s="578">
        <v>1.762011728105485</v>
      </c>
      <c r="V4540" s="578">
        <v>1027.7207997639939</v>
      </c>
      <c r="W4540" s="578">
        <v>0.20337109280565777</v>
      </c>
      <c r="X4540" s="578">
        <v>8.2402744796127025E-2</v>
      </c>
      <c r="Y4540" s="578">
        <v>8.9312959074353132E-3</v>
      </c>
    </row>
    <row r="4541" spans="1:25" x14ac:dyDescent="0.3">
      <c r="A4541" s="61" t="s">
        <v>6708</v>
      </c>
      <c r="B4541" s="61" t="s">
        <v>2191</v>
      </c>
      <c r="C4541" s="61" t="s">
        <v>39</v>
      </c>
      <c r="D4541" s="36">
        <v>11</v>
      </c>
      <c r="E4541" s="36">
        <v>2020</v>
      </c>
      <c r="F4541" s="578">
        <v>1.4505110271569075</v>
      </c>
      <c r="G4541" s="578">
        <v>811.3304176330563</v>
      </c>
      <c r="H4541" s="578">
        <v>0.18434825057920501</v>
      </c>
      <c r="I4541" s="578">
        <v>7.1712908102199407E-2</v>
      </c>
      <c r="J4541" s="578">
        <v>7.0508483355903656E-3</v>
      </c>
      <c r="K4541" s="578">
        <v>1.6601900343193825</v>
      </c>
      <c r="L4541" s="578">
        <v>969.06924120584927</v>
      </c>
      <c r="M4541" s="578">
        <v>0.18810689585370649</v>
      </c>
      <c r="N4541" s="578">
        <v>7.7561286918353248E-2</v>
      </c>
      <c r="O4541" s="578">
        <v>8.4216165463052023E-3</v>
      </c>
      <c r="P4541" s="578">
        <v>1.4505109756025025</v>
      </c>
      <c r="Q4541" s="578">
        <v>811.33042271931924</v>
      </c>
      <c r="R4541" s="578">
        <v>0.18434825027361473</v>
      </c>
      <c r="S4541" s="578">
        <v>7.1712907578330459E-2</v>
      </c>
      <c r="T4541" s="578">
        <v>7.0508482846586605E-3</v>
      </c>
      <c r="U4541" s="578">
        <v>1.6601899301009875</v>
      </c>
      <c r="V4541" s="578">
        <v>969.06923611958678</v>
      </c>
      <c r="W4541" s="578">
        <v>0.18810689596284599</v>
      </c>
      <c r="X4541" s="578">
        <v>7.7561290061566951E-2</v>
      </c>
      <c r="Y4541" s="578">
        <v>8.4216165996622242E-3</v>
      </c>
    </row>
    <row r="4542" spans="1:25" x14ac:dyDescent="0.3">
      <c r="A4542" s="61" t="s">
        <v>6709</v>
      </c>
      <c r="B4542" s="61" t="s">
        <v>2191</v>
      </c>
      <c r="C4542" s="61" t="s">
        <v>39</v>
      </c>
      <c r="D4542" s="36">
        <v>12</v>
      </c>
      <c r="E4542" s="36">
        <v>2020</v>
      </c>
      <c r="F4542" s="578">
        <v>1.3572124379097625</v>
      </c>
      <c r="G4542" s="578">
        <v>755.66360346476176</v>
      </c>
      <c r="H4542" s="578">
        <v>0.17167457295969701</v>
      </c>
      <c r="I4542" s="578">
        <v>6.7755637341178912E-2</v>
      </c>
      <c r="J4542" s="578">
        <v>6.5671032401344977E-3</v>
      </c>
      <c r="K4542" s="578">
        <v>1.5769900496279625</v>
      </c>
      <c r="L4542" s="578">
        <v>918.8117987314854</v>
      </c>
      <c r="M4542" s="578">
        <v>0.17562500155569624</v>
      </c>
      <c r="N4542" s="578">
        <v>7.320258393883701E-2</v>
      </c>
      <c r="O4542" s="578">
        <v>7.9848744207993132E-3</v>
      </c>
      <c r="P4542" s="578">
        <v>1.3572125943607376</v>
      </c>
      <c r="Q4542" s="578">
        <v>755.66360346476176</v>
      </c>
      <c r="R4542" s="578">
        <v>0.17167457258619773</v>
      </c>
      <c r="S4542" s="578">
        <v>6.7755634197965195E-2</v>
      </c>
      <c r="T4542" s="578">
        <v>6.5671032401344977E-3</v>
      </c>
      <c r="U4542" s="578">
        <v>1.5769898932233697</v>
      </c>
      <c r="V4542" s="578">
        <v>918.8117987314854</v>
      </c>
      <c r="W4542" s="578">
        <v>0.17562500155569649</v>
      </c>
      <c r="X4542" s="578">
        <v>7.3202591273002299E-2</v>
      </c>
      <c r="Y4542" s="578">
        <v>7.9848744207993132E-3</v>
      </c>
    </row>
    <row r="4543" spans="1:25" x14ac:dyDescent="0.3">
      <c r="A4543" s="61" t="s">
        <v>6710</v>
      </c>
      <c r="B4543" s="61" t="s">
        <v>2191</v>
      </c>
      <c r="C4543" s="61" t="s">
        <v>39</v>
      </c>
      <c r="D4543" s="36">
        <v>13</v>
      </c>
      <c r="E4543" s="36">
        <v>2020</v>
      </c>
      <c r="F4543" s="578">
        <v>1.2368034730849675</v>
      </c>
      <c r="G4543" s="578">
        <v>687.14638137817326</v>
      </c>
      <c r="H4543" s="578">
        <v>0.15875550993223375</v>
      </c>
      <c r="I4543" s="578">
        <v>6.2185486254747895E-2</v>
      </c>
      <c r="J4543" s="578">
        <v>5.9715999959735148E-3</v>
      </c>
      <c r="K4543" s="578">
        <v>1.4635013304386972</v>
      </c>
      <c r="L4543" s="578">
        <v>852.47407722473122</v>
      </c>
      <c r="M4543" s="578">
        <v>0.16284347432034874</v>
      </c>
      <c r="N4543" s="578">
        <v>6.7254200053866953E-2</v>
      </c>
      <c r="O4543" s="578">
        <v>7.4083183765954594E-3</v>
      </c>
      <c r="P4543" s="578">
        <v>1.2368032644872025</v>
      </c>
      <c r="Q4543" s="578">
        <v>687.1463864644362</v>
      </c>
      <c r="R4543" s="578">
        <v>0.15875550457955423</v>
      </c>
      <c r="S4543" s="578">
        <v>6.2185485207010005E-2</v>
      </c>
      <c r="T4543" s="578">
        <v>5.9716000469052172E-3</v>
      </c>
      <c r="U4543" s="578">
        <v>1.4635014354150027</v>
      </c>
      <c r="V4543" s="578">
        <v>852.4739964803058</v>
      </c>
      <c r="W4543" s="578">
        <v>0.16284347967545376</v>
      </c>
      <c r="X4543" s="578">
        <v>6.7254200577735901E-2</v>
      </c>
      <c r="Y4543" s="578">
        <v>7.4083183765954594E-3</v>
      </c>
    </row>
    <row r="4544" spans="1:25" x14ac:dyDescent="0.3">
      <c r="A4544" s="61" t="s">
        <v>6711</v>
      </c>
      <c r="B4544" s="61" t="s">
        <v>2191</v>
      </c>
      <c r="C4544" s="61" t="s">
        <v>39</v>
      </c>
      <c r="D4544" s="36">
        <v>14</v>
      </c>
      <c r="E4544" s="36">
        <v>2020</v>
      </c>
      <c r="F4544" s="578">
        <v>1.27025444548386</v>
      </c>
      <c r="G4544" s="578">
        <v>708.60860125223769</v>
      </c>
      <c r="H4544" s="578">
        <v>0.14834572066926399</v>
      </c>
      <c r="I4544" s="578">
        <v>5.8646865062958825E-2</v>
      </c>
      <c r="J4544" s="578">
        <v>6.1582389801818193E-3</v>
      </c>
      <c r="K4544" s="578">
        <v>1.487591252306625</v>
      </c>
      <c r="L4544" s="578">
        <v>866.3734909693394</v>
      </c>
      <c r="M4544" s="578">
        <v>0.15244845172249624</v>
      </c>
      <c r="N4544" s="578">
        <v>6.3247697718907092E-2</v>
      </c>
      <c r="O4544" s="578">
        <v>7.5292250597461374E-3</v>
      </c>
      <c r="P4544" s="578">
        <v>1.2702543411241976</v>
      </c>
      <c r="Q4544" s="578">
        <v>708.60861746470096</v>
      </c>
      <c r="R4544" s="578">
        <v>0.14834572092998549</v>
      </c>
      <c r="S4544" s="578">
        <v>5.8646859329504197E-2</v>
      </c>
      <c r="T4544" s="578">
        <v>6.1582389801818193E-3</v>
      </c>
      <c r="U4544" s="578">
        <v>1.4875915137138975</v>
      </c>
      <c r="V4544" s="578">
        <v>866.3734909693394</v>
      </c>
      <c r="W4544" s="578">
        <v>0.15244848827812024</v>
      </c>
      <c r="X4544" s="578">
        <v>6.3247698766644975E-2</v>
      </c>
      <c r="Y4544" s="578">
        <v>7.5292250597461374E-3</v>
      </c>
    </row>
    <row r="4545" spans="1:25" x14ac:dyDescent="0.3">
      <c r="A4545" s="61" t="s">
        <v>6712</v>
      </c>
      <c r="B4545" s="61" t="s">
        <v>2191</v>
      </c>
      <c r="C4545" s="61" t="s">
        <v>39</v>
      </c>
      <c r="D4545" s="36">
        <v>15</v>
      </c>
      <c r="E4545" s="36">
        <v>2020</v>
      </c>
      <c r="F4545" s="578">
        <v>1.3101325838673126</v>
      </c>
      <c r="G4545" s="578">
        <v>733.56303819020525</v>
      </c>
      <c r="H4545" s="578">
        <v>0.13948080005259975</v>
      </c>
      <c r="I4545" s="578">
        <v>5.5723134544678005E-2</v>
      </c>
      <c r="J4545" s="578">
        <v>6.3752203665596099E-3</v>
      </c>
      <c r="K4545" s="578">
        <v>1.5153677848753975</v>
      </c>
      <c r="L4545" s="578">
        <v>882.78213119506802</v>
      </c>
      <c r="M4545" s="578">
        <v>0.14346951151431575</v>
      </c>
      <c r="N4545" s="578">
        <v>5.9943095455916251E-2</v>
      </c>
      <c r="O4545" s="578">
        <v>7.6719354207549833E-3</v>
      </c>
      <c r="P4545" s="578">
        <v>1.3101324274114901</v>
      </c>
      <c r="Q4545" s="578">
        <v>733.56303819020525</v>
      </c>
      <c r="R4545" s="578">
        <v>0.13948080000045524</v>
      </c>
      <c r="S4545" s="578">
        <v>5.5723130877595346E-2</v>
      </c>
      <c r="T4545" s="578">
        <v>6.3752203665596099E-3</v>
      </c>
      <c r="U4545" s="578">
        <v>1.5153680959098523</v>
      </c>
      <c r="V4545" s="578">
        <v>882.78212610880507</v>
      </c>
      <c r="W4545" s="578">
        <v>0.14346957437858951</v>
      </c>
      <c r="X4545" s="578">
        <v>5.9943095974934552E-2</v>
      </c>
      <c r="Y4545" s="578">
        <v>7.6719354207549833E-3</v>
      </c>
    </row>
    <row r="4546" spans="1:25" x14ac:dyDescent="0.3">
      <c r="A4546" s="580" t="s">
        <v>6713</v>
      </c>
      <c r="B4546" s="580" t="s">
        <v>2191</v>
      </c>
      <c r="C4546" s="580" t="s">
        <v>39</v>
      </c>
      <c r="D4546" s="581">
        <v>16</v>
      </c>
      <c r="E4546" s="581">
        <v>2020</v>
      </c>
      <c r="F4546" s="582">
        <v>1.3877763491970301</v>
      </c>
      <c r="G4546" s="582">
        <v>781.2275114059446</v>
      </c>
      <c r="H4546" s="582">
        <v>0.1321332892778925</v>
      </c>
      <c r="I4546" s="582">
        <v>5.3477997134905253E-2</v>
      </c>
      <c r="J4546" s="582">
        <v>6.7894601088482826E-3</v>
      </c>
      <c r="K4546" s="582">
        <v>1.5815094644343199</v>
      </c>
      <c r="L4546" s="582">
        <v>922.63982741037955</v>
      </c>
      <c r="M4546" s="582">
        <v>0.13607899926258399</v>
      </c>
      <c r="N4546" s="582">
        <v>5.739700291693825E-2</v>
      </c>
      <c r="O4546" s="582">
        <v>8.0183264508377691E-3</v>
      </c>
      <c r="P4546" s="582">
        <v>1.3877760883815349</v>
      </c>
      <c r="Q4546" s="582">
        <v>781.22750600179006</v>
      </c>
      <c r="R4546" s="582">
        <v>0.1321332893821815</v>
      </c>
      <c r="S4546" s="582">
        <v>5.3477999230381053E-2</v>
      </c>
      <c r="T4546" s="582">
        <v>6.7894601088482826E-3</v>
      </c>
      <c r="U4546" s="582">
        <v>1.58150930800305</v>
      </c>
      <c r="V4546" s="582">
        <v>922.63982232411649</v>
      </c>
      <c r="W4546" s="582">
        <v>0.13607899873750251</v>
      </c>
      <c r="X4546" s="582">
        <v>5.7397003945273598E-2</v>
      </c>
      <c r="Y4546" s="582">
        <v>8.0183263974807472E-3</v>
      </c>
    </row>
    <row r="4547" spans="1:25" x14ac:dyDescent="0.3">
      <c r="A4547" s="61" t="s">
        <v>6714</v>
      </c>
      <c r="B4547" s="61" t="s">
        <v>2191</v>
      </c>
      <c r="C4547" s="61" t="s">
        <v>39</v>
      </c>
      <c r="D4547" s="36">
        <v>1</v>
      </c>
      <c r="E4547" s="36">
        <v>2030</v>
      </c>
      <c r="F4547" s="578">
        <v>6.1951410953847681</v>
      </c>
      <c r="G4547" s="578">
        <v>7375.6142476399727</v>
      </c>
      <c r="H4547" s="578">
        <v>0.77763717693111745</v>
      </c>
      <c r="I4547" s="578">
        <v>0.16051020923380999</v>
      </c>
      <c r="J4547" s="578">
        <v>6.3490211148746284E-2</v>
      </c>
      <c r="K4547" s="578">
        <v>6.2536723617902927</v>
      </c>
      <c r="L4547" s="578">
        <v>7433.8504180908149</v>
      </c>
      <c r="M4547" s="578">
        <v>0.7808151395486973</v>
      </c>
      <c r="N4547" s="578">
        <v>0.16113914363086176</v>
      </c>
      <c r="O4547" s="578">
        <v>6.3991458271630053E-2</v>
      </c>
      <c r="P4547" s="578">
        <v>6.1951411475708129</v>
      </c>
      <c r="Q4547" s="578">
        <v>7375.6142476399727</v>
      </c>
      <c r="R4547" s="578">
        <v>0.77763719250287899</v>
      </c>
      <c r="S4547" s="578">
        <v>0.1605102086905385</v>
      </c>
      <c r="T4547" s="578">
        <v>6.3490211148746284E-2</v>
      </c>
      <c r="U4547" s="578">
        <v>6.2536723096100078</v>
      </c>
      <c r="V4547" s="578">
        <v>7433.8504180908149</v>
      </c>
      <c r="W4547" s="578">
        <v>0.78081513934011992</v>
      </c>
      <c r="X4547" s="578">
        <v>0.16113913074756625</v>
      </c>
      <c r="Y4547" s="578">
        <v>6.3991458271630053E-2</v>
      </c>
    </row>
    <row r="4548" spans="1:25" x14ac:dyDescent="0.3">
      <c r="A4548" s="61" t="s">
        <v>6715</v>
      </c>
      <c r="B4548" s="61" t="s">
        <v>2191</v>
      </c>
      <c r="C4548" s="61" t="s">
        <v>39</v>
      </c>
      <c r="D4548" s="36">
        <v>2</v>
      </c>
      <c r="E4548" s="36">
        <v>2030</v>
      </c>
      <c r="F4548" s="578">
        <v>2.9069784761126449</v>
      </c>
      <c r="G4548" s="578">
        <v>3594.7838058471648</v>
      </c>
      <c r="H4548" s="578">
        <v>0.40874384475561426</v>
      </c>
      <c r="I4548" s="578">
        <v>7.7445703636233973E-2</v>
      </c>
      <c r="J4548" s="578">
        <v>3.0944355045600423E-2</v>
      </c>
      <c r="K4548" s="578">
        <v>2.9831951712937976</v>
      </c>
      <c r="L4548" s="578">
        <v>3670.1864827473923</v>
      </c>
      <c r="M4548" s="578">
        <v>0.41359916221820869</v>
      </c>
      <c r="N4548" s="578">
        <v>7.8086527180857901E-2</v>
      </c>
      <c r="O4548" s="578">
        <v>3.1593413557857226E-2</v>
      </c>
      <c r="P4548" s="578">
        <v>2.9069783717842048</v>
      </c>
      <c r="Q4548" s="578">
        <v>3594.7838058471648</v>
      </c>
      <c r="R4548" s="578">
        <v>0.40874383994378072</v>
      </c>
      <c r="S4548" s="578">
        <v>7.7445705654099528E-2</v>
      </c>
      <c r="T4548" s="578">
        <v>3.0944355045600423E-2</v>
      </c>
      <c r="U4548" s="578">
        <v>2.9831951191190424</v>
      </c>
      <c r="V4548" s="578">
        <v>3670.1864827473923</v>
      </c>
      <c r="W4548" s="578">
        <v>0.41359916164462102</v>
      </c>
      <c r="X4548" s="578">
        <v>7.8086518798954729E-2</v>
      </c>
      <c r="Y4548" s="578">
        <v>3.1593413043689553E-2</v>
      </c>
    </row>
    <row r="4549" spans="1:25" x14ac:dyDescent="0.3">
      <c r="A4549" s="61" t="s">
        <v>6716</v>
      </c>
      <c r="B4549" s="61" t="s">
        <v>2191</v>
      </c>
      <c r="C4549" s="61" t="s">
        <v>39</v>
      </c>
      <c r="D4549" s="36">
        <v>3</v>
      </c>
      <c r="E4549" s="36">
        <v>2030</v>
      </c>
      <c r="F4549" s="578">
        <v>1.7041693371773226</v>
      </c>
      <c r="G4549" s="578">
        <v>2128.6111615498799</v>
      </c>
      <c r="H4549" s="578">
        <v>0.21930989184329475</v>
      </c>
      <c r="I4549" s="578">
        <v>4.39531002193689E-2</v>
      </c>
      <c r="J4549" s="578">
        <v>1.8323411815799752E-2</v>
      </c>
      <c r="K4549" s="578">
        <v>1.72400379645019</v>
      </c>
      <c r="L4549" s="578">
        <v>2144.0944175720174</v>
      </c>
      <c r="M4549" s="578">
        <v>0.22139624923389978</v>
      </c>
      <c r="N4549" s="578">
        <v>4.38652001321315E-2</v>
      </c>
      <c r="O4549" s="578">
        <v>1.8456678779330049E-2</v>
      </c>
      <c r="P4549" s="578">
        <v>1.7041693887158877</v>
      </c>
      <c r="Q4549" s="578">
        <v>2128.6111615498799</v>
      </c>
      <c r="R4549" s="578">
        <v>0.21930989132185097</v>
      </c>
      <c r="S4549" s="578">
        <v>4.39531002193689E-2</v>
      </c>
      <c r="T4549" s="578">
        <v>1.8323411815799752E-2</v>
      </c>
      <c r="U4549" s="578">
        <v>1.7240037970557252</v>
      </c>
      <c r="V4549" s="578">
        <v>2144.0947303771923</v>
      </c>
      <c r="W4549" s="578">
        <v>0.22139624923389978</v>
      </c>
      <c r="X4549" s="578">
        <v>4.38652001321315E-2</v>
      </c>
      <c r="Y4549" s="578">
        <v>1.8456678779330049E-2</v>
      </c>
    </row>
    <row r="4550" spans="1:25" x14ac:dyDescent="0.3">
      <c r="A4550" s="61" t="s">
        <v>6717</v>
      </c>
      <c r="B4550" s="61" t="s">
        <v>2191</v>
      </c>
      <c r="C4550" s="61" t="s">
        <v>39</v>
      </c>
      <c r="D4550" s="36">
        <v>4</v>
      </c>
      <c r="E4550" s="36">
        <v>2030</v>
      </c>
      <c r="F4550" s="578">
        <v>1.3226568815078525</v>
      </c>
      <c r="G4550" s="578">
        <v>1685.8705482482874</v>
      </c>
      <c r="H4550" s="578">
        <v>0.15994926724579225</v>
      </c>
      <c r="I4550" s="578">
        <v>3.2619500532746301E-2</v>
      </c>
      <c r="J4550" s="578">
        <v>1.4512195717543325E-2</v>
      </c>
      <c r="K4550" s="578">
        <v>1.3400466652466299</v>
      </c>
      <c r="L4550" s="578">
        <v>1702.6367899576776</v>
      </c>
      <c r="M4550" s="578">
        <v>0.16138685572392752</v>
      </c>
      <c r="N4550" s="578">
        <v>3.2968736079055774E-2</v>
      </c>
      <c r="O4550" s="578">
        <v>1.4656556081414775E-2</v>
      </c>
      <c r="P4550" s="578">
        <v>1.32265688210638</v>
      </c>
      <c r="Q4550" s="578">
        <v>1685.8705482482874</v>
      </c>
      <c r="R4550" s="578">
        <v>0.15994926676285048</v>
      </c>
      <c r="S4550" s="578">
        <v>3.2619500532746301E-2</v>
      </c>
      <c r="T4550" s="578">
        <v>1.4512195717543325E-2</v>
      </c>
      <c r="U4550" s="578">
        <v>1.3400466646345373</v>
      </c>
      <c r="V4550" s="578">
        <v>1702.6367899576776</v>
      </c>
      <c r="W4550" s="578">
        <v>0.16138685569785574</v>
      </c>
      <c r="X4550" s="578">
        <v>3.2968733459711026E-2</v>
      </c>
      <c r="Y4550" s="578">
        <v>1.4656556081414775E-2</v>
      </c>
    </row>
    <row r="4551" spans="1:25" x14ac:dyDescent="0.3">
      <c r="A4551" s="61" t="s">
        <v>6718</v>
      </c>
      <c r="B4551" s="61" t="s">
        <v>2191</v>
      </c>
      <c r="C4551" s="61" t="s">
        <v>39</v>
      </c>
      <c r="D4551" s="36">
        <v>5</v>
      </c>
      <c r="E4551" s="36">
        <v>2030</v>
      </c>
      <c r="F4551" s="578">
        <v>1.0811479900256262</v>
      </c>
      <c r="G4551" s="578">
        <v>1425.2977205912225</v>
      </c>
      <c r="H4551" s="578">
        <v>0.1276671326401505</v>
      </c>
      <c r="I4551" s="578">
        <v>2.686673474090635E-2</v>
      </c>
      <c r="J4551" s="578">
        <v>1.2269152231359175E-2</v>
      </c>
      <c r="K4551" s="578">
        <v>1.1089924608912316</v>
      </c>
      <c r="L4551" s="578">
        <v>1459.01466242472</v>
      </c>
      <c r="M4551" s="578">
        <v>0.12920563228211251</v>
      </c>
      <c r="N4551" s="578">
        <v>2.7431099675595701E-2</v>
      </c>
      <c r="O4551" s="578">
        <v>1.25593907044579E-2</v>
      </c>
      <c r="P4551" s="578">
        <v>1.0811482039197584</v>
      </c>
      <c r="Q4551" s="578">
        <v>1425.2977205912225</v>
      </c>
      <c r="R4551" s="578">
        <v>0.12766713259891949</v>
      </c>
      <c r="S4551" s="578">
        <v>2.6866736312513226E-2</v>
      </c>
      <c r="T4551" s="578">
        <v>1.2269152231359175E-2</v>
      </c>
      <c r="U4551" s="578">
        <v>1.1089925487444792</v>
      </c>
      <c r="V4551" s="578">
        <v>1459.01466242472</v>
      </c>
      <c r="W4551" s="578">
        <v>0.12920563076355951</v>
      </c>
      <c r="X4551" s="578">
        <v>2.7431099675595701E-2</v>
      </c>
      <c r="Y4551" s="578">
        <v>1.25593907044579E-2</v>
      </c>
    </row>
    <row r="4552" spans="1:25" x14ac:dyDescent="0.3">
      <c r="A4552" s="61" t="s">
        <v>6719</v>
      </c>
      <c r="B4552" s="61" t="s">
        <v>2191</v>
      </c>
      <c r="C4552" s="61" t="s">
        <v>39</v>
      </c>
      <c r="D4552" s="36">
        <v>6</v>
      </c>
      <c r="E4552" s="36">
        <v>2030</v>
      </c>
      <c r="F4552" s="578">
        <v>0.92250605556190002</v>
      </c>
      <c r="G4552" s="578">
        <v>1239.0582249959275</v>
      </c>
      <c r="H4552" s="578">
        <v>0.10519516153484124</v>
      </c>
      <c r="I4552" s="578">
        <v>2.2988458639398777E-2</v>
      </c>
      <c r="J4552" s="578">
        <v>1.0666024162977275E-2</v>
      </c>
      <c r="K4552" s="578">
        <v>0.9614007872537117</v>
      </c>
      <c r="L4552" s="578">
        <v>1294.2670733133925</v>
      </c>
      <c r="M4552" s="578">
        <v>0.10719095869808323</v>
      </c>
      <c r="N4552" s="578">
        <v>2.3721309378743099E-2</v>
      </c>
      <c r="O4552" s="578">
        <v>1.1141235290172774E-2</v>
      </c>
      <c r="P4552" s="578">
        <v>0.92250608690953029</v>
      </c>
      <c r="Q4552" s="578">
        <v>1239.0582249959275</v>
      </c>
      <c r="R4552" s="578">
        <v>0.10519516160578225</v>
      </c>
      <c r="S4552" s="578">
        <v>2.2988458906183902E-2</v>
      </c>
      <c r="T4552" s="578">
        <v>1.0666024162977275E-2</v>
      </c>
      <c r="U4552" s="578">
        <v>0.96140080277730744</v>
      </c>
      <c r="V4552" s="578">
        <v>1294.2670733133925</v>
      </c>
      <c r="W4552" s="578">
        <v>0.10719095868807874</v>
      </c>
      <c r="X4552" s="578">
        <v>2.3721309378743099E-2</v>
      </c>
      <c r="Y4552" s="578">
        <v>1.1141235290172774E-2</v>
      </c>
    </row>
    <row r="4553" spans="1:25" x14ac:dyDescent="0.3">
      <c r="A4553" s="61" t="s">
        <v>6720</v>
      </c>
      <c r="B4553" s="61" t="s">
        <v>2191</v>
      </c>
      <c r="C4553" s="61" t="s">
        <v>39</v>
      </c>
      <c r="D4553" s="36">
        <v>7</v>
      </c>
      <c r="E4553" s="36">
        <v>2030</v>
      </c>
      <c r="F4553" s="578">
        <v>0.86297683323471097</v>
      </c>
      <c r="G4553" s="578">
        <v>1173.0577074686626</v>
      </c>
      <c r="H4553" s="578">
        <v>9.2972327093169327E-2</v>
      </c>
      <c r="I4553" s="578">
        <v>2.1663473492177773E-2</v>
      </c>
      <c r="J4553" s="578">
        <v>1.0097862395923564E-2</v>
      </c>
      <c r="K4553" s="578">
        <v>0.90755579222400162</v>
      </c>
      <c r="L4553" s="578">
        <v>1247.634789784745</v>
      </c>
      <c r="M4553" s="578">
        <v>9.4903728945306853E-2</v>
      </c>
      <c r="N4553" s="578">
        <v>2.24363695015199E-2</v>
      </c>
      <c r="O4553" s="578">
        <v>1.0739817710903751E-2</v>
      </c>
      <c r="P4553" s="578">
        <v>0.86297686024552878</v>
      </c>
      <c r="Q4553" s="578">
        <v>1173.0577074686626</v>
      </c>
      <c r="R4553" s="578">
        <v>9.2972327124092147E-2</v>
      </c>
      <c r="S4553" s="578">
        <v>2.1663473395165028E-2</v>
      </c>
      <c r="T4553" s="578">
        <v>1.0097862395923564E-2</v>
      </c>
      <c r="U4553" s="578">
        <v>0.90755582854512751</v>
      </c>
      <c r="V4553" s="578">
        <v>1247.634789784745</v>
      </c>
      <c r="W4553" s="578">
        <v>9.4903728960768249E-2</v>
      </c>
      <c r="X4553" s="578">
        <v>2.2436369714947998E-2</v>
      </c>
      <c r="Y4553" s="578">
        <v>1.0739817710903751E-2</v>
      </c>
    </row>
    <row r="4554" spans="1:25" x14ac:dyDescent="0.3">
      <c r="A4554" s="61" t="s">
        <v>6721</v>
      </c>
      <c r="B4554" s="61" t="s">
        <v>2191</v>
      </c>
      <c r="C4554" s="61" t="s">
        <v>39</v>
      </c>
      <c r="D4554" s="36">
        <v>8</v>
      </c>
      <c r="E4554" s="36">
        <v>2030</v>
      </c>
      <c r="F4554" s="578">
        <v>0.74701044236940084</v>
      </c>
      <c r="G4554" s="578">
        <v>992.39541943867721</v>
      </c>
      <c r="H4554" s="578">
        <v>8.3499989242075828E-2</v>
      </c>
      <c r="I4554" s="578">
        <v>1.8639628280652652E-2</v>
      </c>
      <c r="J4554" s="578">
        <v>8.5426736720061527E-3</v>
      </c>
      <c r="K4554" s="578">
        <v>0.80294525618285184</v>
      </c>
      <c r="L4554" s="578">
        <v>1097.6679166158001</v>
      </c>
      <c r="M4554" s="578">
        <v>8.5753439673529386E-2</v>
      </c>
      <c r="N4554" s="578">
        <v>1.97049998678267E-2</v>
      </c>
      <c r="O4554" s="578">
        <v>9.4488798834693882E-3</v>
      </c>
      <c r="P4554" s="578">
        <v>0.74701047962647205</v>
      </c>
      <c r="Q4554" s="578">
        <v>992.39541943867721</v>
      </c>
      <c r="R4554" s="578">
        <v>8.3499989247078049E-2</v>
      </c>
      <c r="S4554" s="578">
        <v>1.8639628331584349E-2</v>
      </c>
      <c r="T4554" s="578">
        <v>8.5426736720061527E-3</v>
      </c>
      <c r="U4554" s="578">
        <v>0.80294525586826127</v>
      </c>
      <c r="V4554" s="578">
        <v>1097.6679166158001</v>
      </c>
      <c r="W4554" s="578">
        <v>8.5753440650629814E-2</v>
      </c>
      <c r="X4554" s="578">
        <v>1.97049998678267E-2</v>
      </c>
      <c r="Y4554" s="578">
        <v>9.4488798834693882E-3</v>
      </c>
    </row>
    <row r="4555" spans="1:25" x14ac:dyDescent="0.3">
      <c r="A4555" s="61" t="s">
        <v>6722</v>
      </c>
      <c r="B4555" s="61" t="s">
        <v>2191</v>
      </c>
      <c r="C4555" s="61" t="s">
        <v>39</v>
      </c>
      <c r="D4555" s="36">
        <v>9</v>
      </c>
      <c r="E4555" s="36">
        <v>2030</v>
      </c>
      <c r="F4555" s="578">
        <v>0.68813541953231039</v>
      </c>
      <c r="G4555" s="578">
        <v>911.63664690653445</v>
      </c>
      <c r="H4555" s="578">
        <v>7.5616444964301338E-2</v>
      </c>
      <c r="I4555" s="578">
        <v>1.7505394052325998E-2</v>
      </c>
      <c r="J4555" s="578">
        <v>7.8475014985694199E-3</v>
      </c>
      <c r="K4555" s="578">
        <v>0.75294601014599016</v>
      </c>
      <c r="L4555" s="578">
        <v>1040.8085435231451</v>
      </c>
      <c r="M4555" s="578">
        <v>7.8387943239552726E-2</v>
      </c>
      <c r="N4555" s="578">
        <v>1.8733890916337224E-2</v>
      </c>
      <c r="O4555" s="578">
        <v>8.9594342474204752E-3</v>
      </c>
      <c r="P4555" s="578">
        <v>0.68813540897514214</v>
      </c>
      <c r="Q4555" s="578">
        <v>911.63665199279751</v>
      </c>
      <c r="R4555" s="578">
        <v>7.561644346120977E-2</v>
      </c>
      <c r="S4555" s="578">
        <v>1.7505394479182201E-2</v>
      </c>
      <c r="T4555" s="578">
        <v>7.847501445212398E-3</v>
      </c>
      <c r="U4555" s="578">
        <v>0.75294601604849698</v>
      </c>
      <c r="V4555" s="578">
        <v>1040.8085435231451</v>
      </c>
      <c r="W4555" s="578">
        <v>7.8387943244706521E-2</v>
      </c>
      <c r="X4555" s="578">
        <v>1.8733890559815298E-2</v>
      </c>
      <c r="Y4555" s="578">
        <v>8.9594342474204752E-3</v>
      </c>
    </row>
    <row r="4556" spans="1:25" x14ac:dyDescent="0.3">
      <c r="A4556" s="61" t="s">
        <v>6723</v>
      </c>
      <c r="B4556" s="61" t="s">
        <v>2191</v>
      </c>
      <c r="C4556" s="61" t="s">
        <v>39</v>
      </c>
      <c r="D4556" s="36">
        <v>10</v>
      </c>
      <c r="E4556" s="36">
        <v>2030</v>
      </c>
      <c r="F4556" s="578">
        <v>0.64180468288013026</v>
      </c>
      <c r="G4556" s="578">
        <v>847.08664830525697</v>
      </c>
      <c r="H4556" s="578">
        <v>6.9402646777689328E-2</v>
      </c>
      <c r="I4556" s="578">
        <v>1.6629188248771173E-2</v>
      </c>
      <c r="J4556" s="578">
        <v>7.2918545920401777E-3</v>
      </c>
      <c r="K4556" s="578">
        <v>0.71109392650913583</v>
      </c>
      <c r="L4556" s="578">
        <v>990.32442029316951</v>
      </c>
      <c r="M4556" s="578">
        <v>7.2495319208428499E-2</v>
      </c>
      <c r="N4556" s="578">
        <v>1.7928190063685099E-2</v>
      </c>
      <c r="O4556" s="578">
        <v>8.5248666825160982E-3</v>
      </c>
      <c r="P4556" s="578">
        <v>0.64180466766890698</v>
      </c>
      <c r="Q4556" s="578">
        <v>847.08665339152003</v>
      </c>
      <c r="R4556" s="578">
        <v>6.9402646777386168E-2</v>
      </c>
      <c r="S4556" s="578">
        <v>1.6629188095976098E-2</v>
      </c>
      <c r="T4556" s="578">
        <v>7.2918545920401777E-3</v>
      </c>
      <c r="U4556" s="578">
        <v>0.71109387931445123</v>
      </c>
      <c r="V4556" s="578">
        <v>990.32442029316951</v>
      </c>
      <c r="W4556" s="578">
        <v>7.2495319203274705E-2</v>
      </c>
      <c r="X4556" s="578">
        <v>1.7928190063685099E-2</v>
      </c>
      <c r="Y4556" s="578">
        <v>8.5248666291590745E-3</v>
      </c>
    </row>
    <row r="4557" spans="1:25" x14ac:dyDescent="0.3">
      <c r="A4557" s="61" t="s">
        <v>6724</v>
      </c>
      <c r="B4557" s="61" t="s">
        <v>2191</v>
      </c>
      <c r="C4557" s="61" t="s">
        <v>39</v>
      </c>
      <c r="D4557" s="36">
        <v>11</v>
      </c>
      <c r="E4557" s="36">
        <v>2030</v>
      </c>
      <c r="F4557" s="578">
        <v>0.60038022853588724</v>
      </c>
      <c r="G4557" s="578">
        <v>781.4115746815994</v>
      </c>
      <c r="H4557" s="578">
        <v>6.3767965475411317E-2</v>
      </c>
      <c r="I4557" s="578">
        <v>1.5976460383778073E-2</v>
      </c>
      <c r="J4557" s="578">
        <v>6.7265160614624576E-3</v>
      </c>
      <c r="K4557" s="578">
        <v>0.67291241010455305</v>
      </c>
      <c r="L4557" s="578">
        <v>933.70898119608501</v>
      </c>
      <c r="M4557" s="578">
        <v>6.7083433895731959E-2</v>
      </c>
      <c r="N4557" s="578">
        <v>1.7249392360099525E-2</v>
      </c>
      <c r="O4557" s="578">
        <v>8.0375072138849629E-3</v>
      </c>
      <c r="P4557" s="578">
        <v>0.60038021332470226</v>
      </c>
      <c r="Q4557" s="578">
        <v>781.4115746815994</v>
      </c>
      <c r="R4557" s="578">
        <v>6.3767965485718892E-2</v>
      </c>
      <c r="S4557" s="578">
        <v>1.5976460277064026E-2</v>
      </c>
      <c r="T4557" s="578">
        <v>6.7265160614624576E-3</v>
      </c>
      <c r="U4557" s="578">
        <v>0.67291238898841699</v>
      </c>
      <c r="V4557" s="578">
        <v>933.70898119608501</v>
      </c>
      <c r="W4557" s="578">
        <v>6.7083433879815801E-2</v>
      </c>
      <c r="X4557" s="578">
        <v>1.7249391697987376E-2</v>
      </c>
      <c r="Y4557" s="578">
        <v>8.0375071605279392E-3</v>
      </c>
    </row>
    <row r="4558" spans="1:25" x14ac:dyDescent="0.3">
      <c r="A4558" s="61" t="s">
        <v>6725</v>
      </c>
      <c r="B4558" s="61" t="s">
        <v>2191</v>
      </c>
      <c r="C4558" s="61" t="s">
        <v>39</v>
      </c>
      <c r="D4558" s="36">
        <v>12</v>
      </c>
      <c r="E4558" s="36">
        <v>2030</v>
      </c>
      <c r="F4558" s="578">
        <v>0.56648675625715772</v>
      </c>
      <c r="G4558" s="578">
        <v>727.68038622538211</v>
      </c>
      <c r="H4558" s="578">
        <v>5.9157749098327828E-2</v>
      </c>
      <c r="I4558" s="578">
        <v>1.5442263967997825E-2</v>
      </c>
      <c r="J4558" s="578">
        <v>6.2639916189558128E-3</v>
      </c>
      <c r="K4558" s="578">
        <v>0.64167218824409578</v>
      </c>
      <c r="L4558" s="578">
        <v>885.19915644327773</v>
      </c>
      <c r="M4558" s="578">
        <v>6.2627741075781701E-2</v>
      </c>
      <c r="N4558" s="578">
        <v>1.660741626983505E-2</v>
      </c>
      <c r="O4558" s="578">
        <v>7.6199320271067876E-3</v>
      </c>
      <c r="P4558" s="578">
        <v>0.56648676153406508</v>
      </c>
      <c r="Q4558" s="578">
        <v>727.68038622538211</v>
      </c>
      <c r="R4558" s="578">
        <v>5.9157749098327821E-2</v>
      </c>
      <c r="S4558" s="578">
        <v>1.5442264904171027E-2</v>
      </c>
      <c r="T4558" s="578">
        <v>6.2639916189558128E-3</v>
      </c>
      <c r="U4558" s="578">
        <v>0.64167217799636422</v>
      </c>
      <c r="V4558" s="578">
        <v>885.19915644327773</v>
      </c>
      <c r="W4558" s="578">
        <v>6.2627741070476334E-2</v>
      </c>
      <c r="X4558" s="578">
        <v>1.6607415709586272E-2</v>
      </c>
      <c r="Y4558" s="578">
        <v>7.6199320271067876E-3</v>
      </c>
    </row>
    <row r="4559" spans="1:25" x14ac:dyDescent="0.3">
      <c r="A4559" s="61" t="s">
        <v>6726</v>
      </c>
      <c r="B4559" s="61" t="s">
        <v>2191</v>
      </c>
      <c r="C4559" s="61" t="s">
        <v>39</v>
      </c>
      <c r="D4559" s="36">
        <v>13</v>
      </c>
      <c r="E4559" s="36">
        <v>2030</v>
      </c>
      <c r="F4559" s="578">
        <v>0.5200679137537535</v>
      </c>
      <c r="G4559" s="578">
        <v>661.98485501607229</v>
      </c>
      <c r="H4559" s="578">
        <v>5.4437697203563049E-2</v>
      </c>
      <c r="I4559" s="578">
        <v>1.4326770469779074E-2</v>
      </c>
      <c r="J4559" s="578">
        <v>5.6984679443606422E-3</v>
      </c>
      <c r="K4559" s="578">
        <v>0.59728873835501828</v>
      </c>
      <c r="L4559" s="578">
        <v>821.57150204976358</v>
      </c>
      <c r="M4559" s="578">
        <v>5.7989580370758596E-2</v>
      </c>
      <c r="N4559" s="578">
        <v>1.5405685597215724E-2</v>
      </c>
      <c r="O4559" s="578">
        <v>7.0722113572022193E-3</v>
      </c>
      <c r="P4559" s="578">
        <v>0.52006788737054377</v>
      </c>
      <c r="Q4559" s="578">
        <v>661.98485501607229</v>
      </c>
      <c r="R4559" s="578">
        <v>5.443769720871685E-2</v>
      </c>
      <c r="S4559" s="578">
        <v>1.4326770615298249E-2</v>
      </c>
      <c r="T4559" s="578">
        <v>5.6984679443606422E-3</v>
      </c>
      <c r="U4559" s="578">
        <v>0.59728877995259622</v>
      </c>
      <c r="V4559" s="578">
        <v>821.57150204976358</v>
      </c>
      <c r="W4559" s="578">
        <v>5.7989577222239498E-2</v>
      </c>
      <c r="X4559" s="578">
        <v>1.5405685386212949E-2</v>
      </c>
      <c r="Y4559" s="578">
        <v>7.0722113547769016E-3</v>
      </c>
    </row>
    <row r="4560" spans="1:25" x14ac:dyDescent="0.3">
      <c r="A4560" s="61" t="s">
        <v>6727</v>
      </c>
      <c r="B4560" s="61" t="s">
        <v>2191</v>
      </c>
      <c r="C4560" s="61" t="s">
        <v>39</v>
      </c>
      <c r="D4560" s="36">
        <v>14</v>
      </c>
      <c r="E4560" s="36">
        <v>2030</v>
      </c>
      <c r="F4560" s="578">
        <v>0.52234365135219196</v>
      </c>
      <c r="G4560" s="578">
        <v>682.01391347249319</v>
      </c>
      <c r="H4560" s="578">
        <v>5.1706751788742553E-2</v>
      </c>
      <c r="I4560" s="578">
        <v>1.3593028740918525E-2</v>
      </c>
      <c r="J4560" s="578">
        <v>5.8708967068620624E-3</v>
      </c>
      <c r="K4560" s="578">
        <v>0.59643945464915704</v>
      </c>
      <c r="L4560" s="578">
        <v>834.35964647928802</v>
      </c>
      <c r="M4560" s="578">
        <v>5.5172445975282799E-2</v>
      </c>
      <c r="N4560" s="578">
        <v>1.4570034293380199E-2</v>
      </c>
      <c r="O4560" s="578">
        <v>7.1823048589673508E-3</v>
      </c>
      <c r="P4560" s="578">
        <v>0.52234365134701899</v>
      </c>
      <c r="Q4560" s="578">
        <v>682.01391347249319</v>
      </c>
      <c r="R4560" s="578">
        <v>5.1706751259644024E-2</v>
      </c>
      <c r="S4560" s="578">
        <v>1.3593028900989575E-2</v>
      </c>
      <c r="T4560" s="578">
        <v>5.8708967068620624E-3</v>
      </c>
      <c r="U4560" s="578">
        <v>0.59643942825694751</v>
      </c>
      <c r="V4560" s="578">
        <v>834.35962104797295</v>
      </c>
      <c r="W4560" s="578">
        <v>5.5172445975282799E-2</v>
      </c>
      <c r="X4560" s="578">
        <v>1.4570033813167E-2</v>
      </c>
      <c r="Y4560" s="578">
        <v>7.1823048056103272E-3</v>
      </c>
    </row>
    <row r="4561" spans="1:25" x14ac:dyDescent="0.3">
      <c r="A4561" s="61" t="s">
        <v>6728</v>
      </c>
      <c r="B4561" s="61" t="s">
        <v>2191</v>
      </c>
      <c r="C4561" s="61" t="s">
        <v>39</v>
      </c>
      <c r="D4561" s="36">
        <v>15</v>
      </c>
      <c r="E4561" s="36">
        <v>2030</v>
      </c>
      <c r="F4561" s="578">
        <v>0.52776828989828994</v>
      </c>
      <c r="G4561" s="578">
        <v>705.42365264892533</v>
      </c>
      <c r="H4561" s="578">
        <v>4.9473574089157972E-2</v>
      </c>
      <c r="I4561" s="578">
        <v>1.2985420001011E-2</v>
      </c>
      <c r="J4561" s="578">
        <v>6.0724210537349155E-3</v>
      </c>
      <c r="K4561" s="578">
        <v>0.59779252372345515</v>
      </c>
      <c r="L4561" s="578">
        <v>849.57658259073855</v>
      </c>
      <c r="M4561" s="578">
        <v>5.2796260327643972E-2</v>
      </c>
      <c r="N4561" s="578">
        <v>1.3880922599734375E-2</v>
      </c>
      <c r="O4561" s="578">
        <v>7.3133071418851553E-3</v>
      </c>
      <c r="P4561" s="578">
        <v>0.52776828539439624</v>
      </c>
      <c r="Q4561" s="578">
        <v>705.42365773518827</v>
      </c>
      <c r="R4561" s="578">
        <v>4.9473574089157972E-2</v>
      </c>
      <c r="S4561" s="578">
        <v>1.2985420161082025E-2</v>
      </c>
      <c r="T4561" s="578">
        <v>6.0724210537349155E-3</v>
      </c>
      <c r="U4561" s="578">
        <v>0.59779250727003297</v>
      </c>
      <c r="V4561" s="578">
        <v>849.57659339904751</v>
      </c>
      <c r="W4561" s="578">
        <v>5.2796260327643972E-2</v>
      </c>
      <c r="X4561" s="578">
        <v>1.3880921852736049E-2</v>
      </c>
      <c r="Y4561" s="578">
        <v>7.3133071418851553E-3</v>
      </c>
    </row>
    <row r="4562" spans="1:25" x14ac:dyDescent="0.3">
      <c r="A4562" s="580" t="s">
        <v>6729</v>
      </c>
      <c r="B4562" s="580" t="s">
        <v>2191</v>
      </c>
      <c r="C4562" s="580" t="s">
        <v>39</v>
      </c>
      <c r="D4562" s="581">
        <v>16</v>
      </c>
      <c r="E4562" s="581">
        <v>2030</v>
      </c>
      <c r="F4562" s="582">
        <v>0.54698677360227022</v>
      </c>
      <c r="G4562" s="582">
        <v>751.29136594136526</v>
      </c>
      <c r="H4562" s="582">
        <v>4.7983373639226494E-2</v>
      </c>
      <c r="I4562" s="582">
        <v>1.2543200917813576E-2</v>
      </c>
      <c r="J4562" s="582">
        <v>6.467261574774355E-3</v>
      </c>
      <c r="K4562" s="582">
        <v>0.6131115766459625</v>
      </c>
      <c r="L4562" s="582">
        <v>887.92169888814249</v>
      </c>
      <c r="M4562" s="582">
        <v>5.1192164138001255E-2</v>
      </c>
      <c r="N4562" s="582">
        <v>1.3373760749042627E-2</v>
      </c>
      <c r="O4562" s="582">
        <v>7.643387056305068E-3</v>
      </c>
      <c r="P4562" s="582">
        <v>0.546986747677768</v>
      </c>
      <c r="Q4562" s="582">
        <v>751.29136594136526</v>
      </c>
      <c r="R4562" s="582">
        <v>4.7983374184013848E-2</v>
      </c>
      <c r="S4562" s="582">
        <v>1.2543201184598675E-2</v>
      </c>
      <c r="T4562" s="582">
        <v>6.467261574774355E-3</v>
      </c>
      <c r="U4562" s="582">
        <v>0.6131115713657963</v>
      </c>
      <c r="V4562" s="582">
        <v>887.92169888814249</v>
      </c>
      <c r="W4562" s="582">
        <v>5.1192160444770679E-2</v>
      </c>
      <c r="X4562" s="582">
        <v>1.3373760535614525E-2</v>
      </c>
      <c r="Y4562" s="582">
        <v>7.643387056305068E-3</v>
      </c>
    </row>
    <row r="4563" spans="1:25" x14ac:dyDescent="0.3">
      <c r="A4563" s="61" t="s">
        <v>6730</v>
      </c>
      <c r="B4563" s="61" t="s">
        <v>2190</v>
      </c>
      <c r="C4563" s="61" t="s">
        <v>39</v>
      </c>
      <c r="D4563" s="36">
        <v>1</v>
      </c>
      <c r="E4563" s="36">
        <v>2012</v>
      </c>
      <c r="F4563" s="578">
        <v>12.280082873099625</v>
      </c>
      <c r="G4563" s="578">
        <v>6177.1987024943028</v>
      </c>
      <c r="H4563" s="578">
        <v>10.57437941088086</v>
      </c>
      <c r="I4563" s="578">
        <v>5.2925489888063226E-2</v>
      </c>
      <c r="J4563" s="578">
        <v>0.12310651138735276</v>
      </c>
      <c r="K4563" s="578">
        <v>12.3545243930196</v>
      </c>
      <c r="L4563" s="578">
        <v>6214.2572174072229</v>
      </c>
      <c r="M4563" s="578">
        <v>10.625540609122199</v>
      </c>
      <c r="N4563" s="578">
        <v>5.3125306864634049E-2</v>
      </c>
      <c r="O4563" s="578">
        <v>0.12384507269598501</v>
      </c>
      <c r="P4563" s="578">
        <v>12.280082351579725</v>
      </c>
      <c r="Q4563" s="578">
        <v>6177.1987559000627</v>
      </c>
      <c r="R4563" s="578">
        <v>10.574379508635777</v>
      </c>
      <c r="S4563" s="578">
        <v>5.2925489906556274E-2</v>
      </c>
      <c r="T4563" s="578">
        <v>0.12310651138735276</v>
      </c>
      <c r="U4563" s="578">
        <v>12.3545264791814</v>
      </c>
      <c r="V4563" s="578">
        <v>6214.2572708129846</v>
      </c>
      <c r="W4563" s="578">
        <v>10.625540786786575</v>
      </c>
      <c r="X4563" s="578">
        <v>5.3125305238912277E-2</v>
      </c>
      <c r="Y4563" s="578">
        <v>0.12384507269598501</v>
      </c>
    </row>
    <row r="4564" spans="1:25" x14ac:dyDescent="0.3">
      <c r="A4564" s="61" t="s">
        <v>6731</v>
      </c>
      <c r="B4564" s="61" t="s">
        <v>2190</v>
      </c>
      <c r="C4564" s="61" t="s">
        <v>39</v>
      </c>
      <c r="D4564" s="36">
        <v>2</v>
      </c>
      <c r="E4564" s="36">
        <v>2012</v>
      </c>
      <c r="F4564" s="578">
        <v>6.6683563120619329</v>
      </c>
      <c r="G4564" s="578">
        <v>3149.9468015034945</v>
      </c>
      <c r="H4564" s="578">
        <v>5.6444355289131565</v>
      </c>
      <c r="I4564" s="578">
        <v>2.90889237721027E-2</v>
      </c>
      <c r="J4564" s="578">
        <v>6.277588933395839E-2</v>
      </c>
      <c r="K4564" s="578">
        <v>6.7532824944951191</v>
      </c>
      <c r="L4564" s="578">
        <v>3192.8739878336546</v>
      </c>
      <c r="M4564" s="578">
        <v>5.7048126168422932</v>
      </c>
      <c r="N4564" s="578">
        <v>2.9285915251724224E-2</v>
      </c>
      <c r="O4564" s="578">
        <v>6.3631392937774423E-2</v>
      </c>
      <c r="P4564" s="578">
        <v>6.6683562077378857</v>
      </c>
      <c r="Q4564" s="578">
        <v>3149.9468015034945</v>
      </c>
      <c r="R4564" s="578">
        <v>5.6444354560080647</v>
      </c>
      <c r="S4564" s="578">
        <v>2.9088923278171301E-2</v>
      </c>
      <c r="T4564" s="578">
        <v>6.277588933395839E-2</v>
      </c>
      <c r="U4564" s="578">
        <v>6.7532827552604395</v>
      </c>
      <c r="V4564" s="578">
        <v>3192.8739878336546</v>
      </c>
      <c r="W4564" s="578">
        <v>5.7048126312220067</v>
      </c>
      <c r="X4564" s="578">
        <v>2.928591471762345E-2</v>
      </c>
      <c r="Y4564" s="578">
        <v>6.3631392937774423E-2</v>
      </c>
    </row>
    <row r="4565" spans="1:25" x14ac:dyDescent="0.3">
      <c r="A4565" s="61" t="s">
        <v>6732</v>
      </c>
      <c r="B4565" s="61" t="s">
        <v>2190</v>
      </c>
      <c r="C4565" s="61" t="s">
        <v>39</v>
      </c>
      <c r="D4565" s="36">
        <v>3</v>
      </c>
      <c r="E4565" s="36">
        <v>2012</v>
      </c>
      <c r="F4565" s="578">
        <v>4.3608256806851324</v>
      </c>
      <c r="G4565" s="578">
        <v>1932.3120905558201</v>
      </c>
      <c r="H4565" s="578">
        <v>3.3739600264076772</v>
      </c>
      <c r="I4565" s="578">
        <v>1.8096055173676451E-2</v>
      </c>
      <c r="J4565" s="578">
        <v>3.8509351278965626E-2</v>
      </c>
      <c r="K4565" s="578">
        <v>4.3443921146985396</v>
      </c>
      <c r="L4565" s="578">
        <v>1931.6770769754999</v>
      </c>
      <c r="M4565" s="578">
        <v>3.376385874452045</v>
      </c>
      <c r="N4565" s="578">
        <v>1.8009285046597677E-2</v>
      </c>
      <c r="O4565" s="578">
        <v>3.8496715579337072E-2</v>
      </c>
      <c r="P4565" s="578">
        <v>4.3608257328495794</v>
      </c>
      <c r="Q4565" s="578">
        <v>1932.3120384216252</v>
      </c>
      <c r="R4565" s="578">
        <v>3.3739600230049551</v>
      </c>
      <c r="S4565" s="578">
        <v>1.8096054664738376E-2</v>
      </c>
      <c r="T4565" s="578">
        <v>3.8509351802834574E-2</v>
      </c>
      <c r="U4565" s="578">
        <v>4.3443921643690002</v>
      </c>
      <c r="V4565" s="578">
        <v>1931.6770769754999</v>
      </c>
      <c r="W4565" s="578">
        <v>3.3763858584316004</v>
      </c>
      <c r="X4565" s="578">
        <v>1.8009285575772027E-2</v>
      </c>
      <c r="Y4565" s="578">
        <v>3.8496716103206027E-2</v>
      </c>
    </row>
    <row r="4566" spans="1:25" x14ac:dyDescent="0.3">
      <c r="A4566" s="61" t="s">
        <v>6733</v>
      </c>
      <c r="B4566" s="61" t="s">
        <v>2190</v>
      </c>
      <c r="C4566" s="61" t="s">
        <v>39</v>
      </c>
      <c r="D4566" s="36">
        <v>4</v>
      </c>
      <c r="E4566" s="36">
        <v>2012</v>
      </c>
      <c r="F4566" s="578">
        <v>3.6829476620585648</v>
      </c>
      <c r="G4566" s="578">
        <v>1577.6289800008076</v>
      </c>
      <c r="H4566" s="578">
        <v>2.5927533579730699</v>
      </c>
      <c r="I4566" s="578">
        <v>1.4010211974171649E-2</v>
      </c>
      <c r="J4566" s="578">
        <v>3.1440905334117475E-2</v>
      </c>
      <c r="K4566" s="578">
        <v>3.7482840914396975</v>
      </c>
      <c r="L4566" s="578">
        <v>1603.5054575602148</v>
      </c>
      <c r="M4566" s="578">
        <v>2.6631439443450824</v>
      </c>
      <c r="N4566" s="578">
        <v>1.4429834494497574E-2</v>
      </c>
      <c r="O4566" s="578">
        <v>3.1956557572508801E-2</v>
      </c>
      <c r="P4566" s="578">
        <v>3.6829478185156077</v>
      </c>
      <c r="Q4566" s="578">
        <v>1577.6289800008076</v>
      </c>
      <c r="R4566" s="578">
        <v>2.5927533600267099</v>
      </c>
      <c r="S4566" s="578">
        <v>1.4010209866228199E-2</v>
      </c>
      <c r="T4566" s="578">
        <v>3.1440905334117475E-2</v>
      </c>
      <c r="U4566" s="578">
        <v>3.7482840914135473</v>
      </c>
      <c r="V4566" s="578">
        <v>1603.50550969441</v>
      </c>
      <c r="W4566" s="578">
        <v>2.6631438912863774</v>
      </c>
      <c r="X4566" s="578">
        <v>1.4429835532875249E-2</v>
      </c>
      <c r="Y4566" s="578">
        <v>3.1956557572508801E-2</v>
      </c>
    </row>
    <row r="4567" spans="1:25" x14ac:dyDescent="0.3">
      <c r="A4567" s="61" t="s">
        <v>6734</v>
      </c>
      <c r="B4567" s="61" t="s">
        <v>2190</v>
      </c>
      <c r="C4567" s="61" t="s">
        <v>39</v>
      </c>
      <c r="D4567" s="36">
        <v>5</v>
      </c>
      <c r="E4567" s="36">
        <v>2012</v>
      </c>
      <c r="F4567" s="578">
        <v>3.280319015518895</v>
      </c>
      <c r="G4567" s="578">
        <v>1371.6658592224101</v>
      </c>
      <c r="H4567" s="578">
        <v>2.122876943265505</v>
      </c>
      <c r="I4567" s="578">
        <v>1.2013365377849026E-2</v>
      </c>
      <c r="J4567" s="578">
        <v>2.7336193074006525E-2</v>
      </c>
      <c r="K4567" s="578">
        <v>3.4548679374458926</v>
      </c>
      <c r="L4567" s="578">
        <v>1438.2576039632099</v>
      </c>
      <c r="M4567" s="578">
        <v>2.2786086524501976</v>
      </c>
      <c r="N4567" s="578">
        <v>1.3150572157049525E-2</v>
      </c>
      <c r="O4567" s="578">
        <v>2.8663305022443276E-2</v>
      </c>
      <c r="P4567" s="578">
        <v>3.2803193805973798</v>
      </c>
      <c r="Q4567" s="578">
        <v>1371.6658592224101</v>
      </c>
      <c r="R4567" s="578">
        <v>2.1228769343651899</v>
      </c>
      <c r="S4567" s="578">
        <v>1.2013365380122751E-2</v>
      </c>
      <c r="T4567" s="578">
        <v>2.7336193074006525E-2</v>
      </c>
      <c r="U4567" s="578">
        <v>3.4548679933148625</v>
      </c>
      <c r="V4567" s="578">
        <v>1438.2576039632099</v>
      </c>
      <c r="W4567" s="578">
        <v>2.2786086565805177</v>
      </c>
      <c r="X4567" s="578">
        <v>1.315057060219255E-2</v>
      </c>
      <c r="Y4567" s="578">
        <v>2.8663305022443276E-2</v>
      </c>
    </row>
    <row r="4568" spans="1:25" x14ac:dyDescent="0.3">
      <c r="A4568" s="61" t="s">
        <v>6735</v>
      </c>
      <c r="B4568" s="61" t="s">
        <v>2190</v>
      </c>
      <c r="C4568" s="61" t="s">
        <v>39</v>
      </c>
      <c r="D4568" s="36">
        <v>6</v>
      </c>
      <c r="E4568" s="36">
        <v>2012</v>
      </c>
      <c r="F4568" s="578">
        <v>2.8720193611480473</v>
      </c>
      <c r="G4568" s="578">
        <v>1188.2205251057899</v>
      </c>
      <c r="H4568" s="578">
        <v>1.719107642804975</v>
      </c>
      <c r="I4568" s="578">
        <v>9.6099287538511935E-3</v>
      </c>
      <c r="J4568" s="578">
        <v>2.3680280001523547E-2</v>
      </c>
      <c r="K4568" s="578">
        <v>3.1493401854277527</v>
      </c>
      <c r="L4568" s="578">
        <v>1294.2597707112577</v>
      </c>
      <c r="M4568" s="578">
        <v>1.9463755598038275</v>
      </c>
      <c r="N4568" s="578">
        <v>1.2010254793343177E-2</v>
      </c>
      <c r="O4568" s="578">
        <v>2.5793569046072627E-2</v>
      </c>
      <c r="P4568" s="578">
        <v>2.8720192568398826</v>
      </c>
      <c r="Q4568" s="578">
        <v>1188.2205251057899</v>
      </c>
      <c r="R4568" s="578">
        <v>1.7191076770601827</v>
      </c>
      <c r="S4568" s="578">
        <v>9.6099292922341532E-3</v>
      </c>
      <c r="T4568" s="578">
        <v>2.3680280001523547E-2</v>
      </c>
      <c r="U4568" s="578">
        <v>3.1493403418745576</v>
      </c>
      <c r="V4568" s="578">
        <v>1294.2597707112577</v>
      </c>
      <c r="W4568" s="578">
        <v>1.9463755345332101</v>
      </c>
      <c r="X4568" s="578">
        <v>1.2010256868961702E-2</v>
      </c>
      <c r="Y4568" s="578">
        <v>2.5793569046072627E-2</v>
      </c>
    </row>
    <row r="4569" spans="1:25" x14ac:dyDescent="0.3">
      <c r="A4569" s="61" t="s">
        <v>6736</v>
      </c>
      <c r="B4569" s="61" t="s">
        <v>2190</v>
      </c>
      <c r="C4569" s="61" t="s">
        <v>39</v>
      </c>
      <c r="D4569" s="36">
        <v>7</v>
      </c>
      <c r="E4569" s="36">
        <v>2012</v>
      </c>
      <c r="F4569" s="578">
        <v>2.9274006900329397</v>
      </c>
      <c r="G4569" s="578">
        <v>1155.6262524922649</v>
      </c>
      <c r="H4569" s="578">
        <v>1.5683929906814775</v>
      </c>
      <c r="I4569" s="578">
        <v>1.0649005682012075E-2</v>
      </c>
      <c r="J4569" s="578">
        <v>2.3030686599668074E-2</v>
      </c>
      <c r="K4569" s="578">
        <v>3.2386470536487524</v>
      </c>
      <c r="L4569" s="578">
        <v>1279.0062255859348</v>
      </c>
      <c r="M4569" s="578">
        <v>1.8031432794326301</v>
      </c>
      <c r="N4569" s="578">
        <v>1.8075968135803977E-2</v>
      </c>
      <c r="O4569" s="578">
        <v>2.5489606021437752E-2</v>
      </c>
      <c r="P4569" s="578">
        <v>2.9274005857398926</v>
      </c>
      <c r="Q4569" s="578">
        <v>1155.6262524922649</v>
      </c>
      <c r="R4569" s="578">
        <v>1.5683929706744124</v>
      </c>
      <c r="S4569" s="578">
        <v>1.0649007086233991E-2</v>
      </c>
      <c r="T4569" s="578">
        <v>2.3030686599668074E-2</v>
      </c>
      <c r="U4569" s="578">
        <v>3.2386468475004078</v>
      </c>
      <c r="V4569" s="578">
        <v>1279.0062255859348</v>
      </c>
      <c r="W4569" s="578">
        <v>1.8031432514417198</v>
      </c>
      <c r="X4569" s="578">
        <v>1.8075968141109375E-2</v>
      </c>
      <c r="Y4569" s="578">
        <v>2.5489606021437752E-2</v>
      </c>
    </row>
    <row r="4570" spans="1:25" x14ac:dyDescent="0.3">
      <c r="A4570" s="61" t="s">
        <v>6737</v>
      </c>
      <c r="B4570" s="61" t="s">
        <v>2190</v>
      </c>
      <c r="C4570" s="61" t="s">
        <v>39</v>
      </c>
      <c r="D4570" s="36">
        <v>8</v>
      </c>
      <c r="E4570" s="36">
        <v>2012</v>
      </c>
      <c r="F4570" s="578">
        <v>2.7244537637685973</v>
      </c>
      <c r="G4570" s="578">
        <v>1000.3426399230933</v>
      </c>
      <c r="H4570" s="578">
        <v>1.2466619752012724</v>
      </c>
      <c r="I4570" s="578">
        <v>9.9440364473366502E-3</v>
      </c>
      <c r="J4570" s="578">
        <v>1.9935998774599228E-2</v>
      </c>
      <c r="K4570" s="578">
        <v>3.0826103213577154</v>
      </c>
      <c r="L4570" s="578">
        <v>1147.88595962524</v>
      </c>
      <c r="M4570" s="578">
        <v>1.4992790576003825</v>
      </c>
      <c r="N4570" s="578">
        <v>2.7065659570704701E-2</v>
      </c>
      <c r="O4570" s="578">
        <v>2.2876480594277351E-2</v>
      </c>
      <c r="P4570" s="578">
        <v>2.7244538680777497</v>
      </c>
      <c r="Q4570" s="578">
        <v>1000.3426399230933</v>
      </c>
      <c r="R4570" s="578">
        <v>1.2466619352168524</v>
      </c>
      <c r="S4570" s="578">
        <v>9.9440364951609052E-3</v>
      </c>
      <c r="T4570" s="578">
        <v>1.9935998774599228E-2</v>
      </c>
      <c r="U4570" s="578">
        <v>3.0826106342613726</v>
      </c>
      <c r="V4570" s="578">
        <v>1147.88595962524</v>
      </c>
      <c r="W4570" s="578">
        <v>1.4992790383870001</v>
      </c>
      <c r="X4570" s="578">
        <v>2.7065660095255774E-2</v>
      </c>
      <c r="Y4570" s="578">
        <v>2.2876480594277351E-2</v>
      </c>
    </row>
    <row r="4571" spans="1:25" x14ac:dyDescent="0.3">
      <c r="A4571" s="61" t="s">
        <v>6738</v>
      </c>
      <c r="B4571" s="61" t="s">
        <v>2190</v>
      </c>
      <c r="C4571" s="61" t="s">
        <v>39</v>
      </c>
      <c r="D4571" s="36">
        <v>9</v>
      </c>
      <c r="E4571" s="36">
        <v>2012</v>
      </c>
      <c r="F4571" s="578">
        <v>2.7572087177997702</v>
      </c>
      <c r="G4571" s="578">
        <v>952.52221425374125</v>
      </c>
      <c r="H4571" s="578">
        <v>1.0749743535819349</v>
      </c>
      <c r="I4571" s="578">
        <v>1.0618966879784818E-2</v>
      </c>
      <c r="J4571" s="578">
        <v>1.8982974579557749E-2</v>
      </c>
      <c r="K4571" s="578">
        <v>3.1417628666365474</v>
      </c>
      <c r="L4571" s="578">
        <v>1115.8193982442176</v>
      </c>
      <c r="M4571" s="578">
        <v>1.3346765216786749</v>
      </c>
      <c r="N4571" s="578">
        <v>4.39086620281159E-2</v>
      </c>
      <c r="O4571" s="578">
        <v>2.2237357916310374E-2</v>
      </c>
      <c r="P4571" s="578">
        <v>2.7572090816503625</v>
      </c>
      <c r="Q4571" s="578">
        <v>952.52221425374125</v>
      </c>
      <c r="R4571" s="578">
        <v>1.0749743251814474</v>
      </c>
      <c r="S4571" s="578">
        <v>1.0618967758015657E-2</v>
      </c>
      <c r="T4571" s="578">
        <v>1.8982974579557749E-2</v>
      </c>
      <c r="U4571" s="578">
        <v>3.1417626580305997</v>
      </c>
      <c r="V4571" s="578">
        <v>1115.8193982442176</v>
      </c>
      <c r="W4571" s="578">
        <v>1.3346764496291099</v>
      </c>
      <c r="X4571" s="578">
        <v>4.3908661990523422E-2</v>
      </c>
      <c r="Y4571" s="578">
        <v>2.2237357916310374E-2</v>
      </c>
    </row>
    <row r="4572" spans="1:25" x14ac:dyDescent="0.3">
      <c r="A4572" s="61" t="s">
        <v>6739</v>
      </c>
      <c r="B4572" s="61" t="s">
        <v>2190</v>
      </c>
      <c r="C4572" s="61" t="s">
        <v>39</v>
      </c>
      <c r="D4572" s="36">
        <v>10</v>
      </c>
      <c r="E4572" s="36">
        <v>2012</v>
      </c>
      <c r="F4572" s="578">
        <v>2.7854244326863351</v>
      </c>
      <c r="G4572" s="578">
        <v>915.1800511678058</v>
      </c>
      <c r="H4572" s="578">
        <v>0.94024144549469479</v>
      </c>
      <c r="I4572" s="578">
        <v>1.1132792970632459E-2</v>
      </c>
      <c r="J4572" s="578">
        <v>1.8238782591652077E-2</v>
      </c>
      <c r="K4572" s="578">
        <v>3.18364044788912</v>
      </c>
      <c r="L4572" s="578">
        <v>1087.8452275594025</v>
      </c>
      <c r="M4572" s="578">
        <v>1.2082736828263698</v>
      </c>
      <c r="N4572" s="578">
        <v>5.8021186924330899E-2</v>
      </c>
      <c r="O4572" s="578">
        <v>2.1679874703598476E-2</v>
      </c>
      <c r="P4572" s="578">
        <v>2.7854247456069676</v>
      </c>
      <c r="Q4572" s="578">
        <v>915.1800511678058</v>
      </c>
      <c r="R4572" s="578">
        <v>0.94024149284359582</v>
      </c>
      <c r="S4572" s="578">
        <v>1.1132793289751405E-2</v>
      </c>
      <c r="T4572" s="578">
        <v>1.8238782591652077E-2</v>
      </c>
      <c r="U4572" s="578">
        <v>3.1836403435860672</v>
      </c>
      <c r="V4572" s="578">
        <v>1087.8452275594025</v>
      </c>
      <c r="W4572" s="578">
        <v>1.2082736828848826</v>
      </c>
      <c r="X4572" s="578">
        <v>5.8021186832623528E-2</v>
      </c>
      <c r="Y4572" s="578">
        <v>2.1679874703598476E-2</v>
      </c>
    </row>
    <row r="4573" spans="1:25" x14ac:dyDescent="0.3">
      <c r="A4573" s="61" t="s">
        <v>6740</v>
      </c>
      <c r="B4573" s="61" t="s">
        <v>2190</v>
      </c>
      <c r="C4573" s="61" t="s">
        <v>39</v>
      </c>
      <c r="D4573" s="36">
        <v>11</v>
      </c>
      <c r="E4573" s="36">
        <v>2012</v>
      </c>
      <c r="F4573" s="578">
        <v>2.8301434612368026</v>
      </c>
      <c r="G4573" s="578">
        <v>884.15978240966751</v>
      </c>
      <c r="H4573" s="578">
        <v>0.82276734887394265</v>
      </c>
      <c r="I4573" s="578">
        <v>1.1453827440391199E-2</v>
      </c>
      <c r="J4573" s="578">
        <v>1.7620606968800176E-2</v>
      </c>
      <c r="K4573" s="578">
        <v>3.2219061599521748</v>
      </c>
      <c r="L4573" s="578">
        <v>1057.4766769409125</v>
      </c>
      <c r="M4573" s="578">
        <v>1.0818640326109075</v>
      </c>
      <c r="N4573" s="578">
        <v>6.3604408370034976E-2</v>
      </c>
      <c r="O4573" s="578">
        <v>2.1074685403921899E-2</v>
      </c>
      <c r="P4573" s="578">
        <v>2.8301435133804826</v>
      </c>
      <c r="Q4573" s="578">
        <v>884.15977732340457</v>
      </c>
      <c r="R4573" s="578">
        <v>0.82276732619933035</v>
      </c>
      <c r="S4573" s="578">
        <v>1.1453828490061775E-2</v>
      </c>
      <c r="T4573" s="578">
        <v>1.7620606968800176E-2</v>
      </c>
      <c r="U4573" s="578">
        <v>3.2219060568753877</v>
      </c>
      <c r="V4573" s="578">
        <v>1057.4766769409125</v>
      </c>
      <c r="W4573" s="578">
        <v>1.0818640212737549</v>
      </c>
      <c r="X4573" s="578">
        <v>6.3604412649055947E-2</v>
      </c>
      <c r="Y4573" s="578">
        <v>2.1074685403921899E-2</v>
      </c>
    </row>
    <row r="4574" spans="1:25" x14ac:dyDescent="0.3">
      <c r="A4574" s="61" t="s">
        <v>6741</v>
      </c>
      <c r="B4574" s="61" t="s">
        <v>2190</v>
      </c>
      <c r="C4574" s="61" t="s">
        <v>39</v>
      </c>
      <c r="D4574" s="36">
        <v>12</v>
      </c>
      <c r="E4574" s="36">
        <v>2012</v>
      </c>
      <c r="F4574" s="578">
        <v>2.8667331440233998</v>
      </c>
      <c r="G4574" s="578">
        <v>858.77746073404899</v>
      </c>
      <c r="H4574" s="578">
        <v>0.72665119054484684</v>
      </c>
      <c r="I4574" s="578">
        <v>1.1716485202517351E-2</v>
      </c>
      <c r="J4574" s="578">
        <v>1.7114743085888475E-2</v>
      </c>
      <c r="K4574" s="578">
        <v>3.2474790320563844</v>
      </c>
      <c r="L4574" s="578">
        <v>1028.5051873524958</v>
      </c>
      <c r="M4574" s="578">
        <v>0.96905262910422429</v>
      </c>
      <c r="N4574" s="578">
        <v>6.1858376409872948E-2</v>
      </c>
      <c r="O4574" s="578">
        <v>2.0497286808677E-2</v>
      </c>
      <c r="P4574" s="578">
        <v>2.8667331973973251</v>
      </c>
      <c r="Q4574" s="578">
        <v>858.77746073404899</v>
      </c>
      <c r="R4574" s="578">
        <v>0.72665118520914485</v>
      </c>
      <c r="S4574" s="578">
        <v>1.1716484467456149E-2</v>
      </c>
      <c r="T4574" s="578">
        <v>1.7114743085888475E-2</v>
      </c>
      <c r="U4574" s="578">
        <v>3.2474789277481801</v>
      </c>
      <c r="V4574" s="578">
        <v>1028.5051873524958</v>
      </c>
      <c r="W4574" s="578">
        <v>0.96905267589196697</v>
      </c>
      <c r="X4574" s="578">
        <v>6.1858381129998898E-2</v>
      </c>
      <c r="Y4574" s="578">
        <v>2.0497286808677E-2</v>
      </c>
    </row>
    <row r="4575" spans="1:25" x14ac:dyDescent="0.3">
      <c r="A4575" s="61" t="s">
        <v>6742</v>
      </c>
      <c r="B4575" s="61" t="s">
        <v>2190</v>
      </c>
      <c r="C4575" s="61" t="s">
        <v>39</v>
      </c>
      <c r="D4575" s="36">
        <v>13</v>
      </c>
      <c r="E4575" s="36">
        <v>2012</v>
      </c>
      <c r="F4575" s="578">
        <v>2.7524888642866427</v>
      </c>
      <c r="G4575" s="578">
        <v>799.92142422993948</v>
      </c>
      <c r="H4575" s="578">
        <v>0.63616424319752629</v>
      </c>
      <c r="I4575" s="578">
        <v>1.1569025671709176E-2</v>
      </c>
      <c r="J4575" s="578">
        <v>1.5941777698268753E-2</v>
      </c>
      <c r="K4575" s="578">
        <v>3.1270754338203925</v>
      </c>
      <c r="L4575" s="578">
        <v>966.40912787119373</v>
      </c>
      <c r="M4575" s="578">
        <v>0.86353995960522856</v>
      </c>
      <c r="N4575" s="578">
        <v>5.7590207926599121E-2</v>
      </c>
      <c r="O4575" s="578">
        <v>1.9259775736524376E-2</v>
      </c>
      <c r="P4575" s="578">
        <v>2.7524888121457276</v>
      </c>
      <c r="Q4575" s="578">
        <v>799.92142931620242</v>
      </c>
      <c r="R4575" s="578">
        <v>0.63616431035749521</v>
      </c>
      <c r="S4575" s="578">
        <v>1.156902680334795E-2</v>
      </c>
      <c r="T4575" s="578">
        <v>1.5941777698268753E-2</v>
      </c>
      <c r="U4575" s="578">
        <v>3.12707533075926</v>
      </c>
      <c r="V4575" s="578">
        <v>966.40913327534827</v>
      </c>
      <c r="W4575" s="578">
        <v>0.8635399724542665</v>
      </c>
      <c r="X4575" s="578">
        <v>5.7590210074977173E-2</v>
      </c>
      <c r="Y4575" s="578">
        <v>1.9259775736524376E-2</v>
      </c>
    </row>
    <row r="4576" spans="1:25" x14ac:dyDescent="0.3">
      <c r="A4576" s="61" t="s">
        <v>6743</v>
      </c>
      <c r="B4576" s="61" t="s">
        <v>2190</v>
      </c>
      <c r="C4576" s="61" t="s">
        <v>39</v>
      </c>
      <c r="D4576" s="36">
        <v>14</v>
      </c>
      <c r="E4576" s="36">
        <v>2012</v>
      </c>
      <c r="F4576" s="578">
        <v>2.6704577158530252</v>
      </c>
      <c r="G4576" s="578">
        <v>793.90822410583451</v>
      </c>
      <c r="H4576" s="578">
        <v>0.62593353453091027</v>
      </c>
      <c r="I4576" s="578">
        <v>1.2904869973719174E-2</v>
      </c>
      <c r="J4576" s="578">
        <v>1.5821930253878201E-2</v>
      </c>
      <c r="K4576" s="578">
        <v>3.0310273372402845</v>
      </c>
      <c r="L4576" s="578">
        <v>951.32155227661065</v>
      </c>
      <c r="M4576" s="578">
        <v>0.83298891764585847</v>
      </c>
      <c r="N4576" s="578">
        <v>5.3182324255279398E-2</v>
      </c>
      <c r="O4576" s="578">
        <v>1.8959068673817997E-2</v>
      </c>
      <c r="P4576" s="578">
        <v>2.6704576115589149</v>
      </c>
      <c r="Q4576" s="578">
        <v>793.90822950998904</v>
      </c>
      <c r="R4576" s="578">
        <v>0.62593353878886104</v>
      </c>
      <c r="S4576" s="578">
        <v>1.2904868408099849E-2</v>
      </c>
      <c r="T4576" s="578">
        <v>1.5821930253878201E-2</v>
      </c>
      <c r="U4576" s="578">
        <v>3.03102738939431</v>
      </c>
      <c r="V4576" s="578">
        <v>951.32155227661065</v>
      </c>
      <c r="W4576" s="578">
        <v>0.83298890028981953</v>
      </c>
      <c r="X4576" s="578">
        <v>5.318232379355925E-2</v>
      </c>
      <c r="Y4576" s="578">
        <v>1.8959068673817997E-2</v>
      </c>
    </row>
    <row r="4577" spans="1:25" x14ac:dyDescent="0.3">
      <c r="A4577" s="61" t="s">
        <v>6744</v>
      </c>
      <c r="B4577" s="61" t="s">
        <v>2190</v>
      </c>
      <c r="C4577" s="61" t="s">
        <v>39</v>
      </c>
      <c r="D4577" s="36">
        <v>15</v>
      </c>
      <c r="E4577" s="36">
        <v>2012</v>
      </c>
      <c r="F4577" s="578">
        <v>2.6022623695056351</v>
      </c>
      <c r="G4577" s="578">
        <v>792.52712186177519</v>
      </c>
      <c r="H4577" s="578">
        <v>0.62258362770520126</v>
      </c>
      <c r="I4577" s="578">
        <v>1.4170183745666948E-2</v>
      </c>
      <c r="J4577" s="578">
        <v>1.5794423884168823E-2</v>
      </c>
      <c r="K4577" s="578">
        <v>2.9461130389990577</v>
      </c>
      <c r="L4577" s="578">
        <v>940.5604228973383</v>
      </c>
      <c r="M4577" s="578">
        <v>0.81148351159875609</v>
      </c>
      <c r="N4577" s="578">
        <v>5.0533879506777624E-2</v>
      </c>
      <c r="O4577" s="578">
        <v>1.8744619931870377E-2</v>
      </c>
      <c r="P4577" s="578">
        <v>2.6022624738185751</v>
      </c>
      <c r="Q4577" s="578">
        <v>792.52711645762065</v>
      </c>
      <c r="R4577" s="578">
        <v>0.62258365628501089</v>
      </c>
      <c r="S4577" s="578">
        <v>1.4170184783779353E-2</v>
      </c>
      <c r="T4577" s="578">
        <v>1.5794423884168823E-2</v>
      </c>
      <c r="U4577" s="578">
        <v>2.9461130389991697</v>
      </c>
      <c r="V4577" s="578">
        <v>940.5604228973383</v>
      </c>
      <c r="W4577" s="578">
        <v>0.81148349630120675</v>
      </c>
      <c r="X4577" s="578">
        <v>5.0533879473732599E-2</v>
      </c>
      <c r="Y4577" s="578">
        <v>1.8744619931870377E-2</v>
      </c>
    </row>
    <row r="4578" spans="1:25" x14ac:dyDescent="0.3">
      <c r="A4578" s="580" t="s">
        <v>6745</v>
      </c>
      <c r="B4578" s="580" t="s">
        <v>2190</v>
      </c>
      <c r="C4578" s="580" t="s">
        <v>39</v>
      </c>
      <c r="D4578" s="581">
        <v>16</v>
      </c>
      <c r="E4578" s="581">
        <v>2012</v>
      </c>
      <c r="F4578" s="582">
        <v>2.5683140430575802</v>
      </c>
      <c r="G4578" s="582">
        <v>807.16654777526821</v>
      </c>
      <c r="H4578" s="582">
        <v>0.63483701667564629</v>
      </c>
      <c r="I4578" s="582">
        <v>1.5883740493109099E-2</v>
      </c>
      <c r="J4578" s="582">
        <v>1.6086156266586174E-2</v>
      </c>
      <c r="K4578" s="582">
        <v>2.8974198509263225</v>
      </c>
      <c r="L4578" s="582">
        <v>946.48247273762968</v>
      </c>
      <c r="M4578" s="582">
        <v>0.80551387896548454</v>
      </c>
      <c r="N4578" s="582">
        <v>4.9530680869186924E-2</v>
      </c>
      <c r="O4578" s="582">
        <v>1.886261654241625E-2</v>
      </c>
      <c r="P4578" s="582">
        <v>2.5683142504196099</v>
      </c>
      <c r="Q4578" s="582">
        <v>807.16654777526821</v>
      </c>
      <c r="R4578" s="582">
        <v>0.63483701667049253</v>
      </c>
      <c r="S4578" s="582">
        <v>1.5883743092217573E-2</v>
      </c>
      <c r="T4578" s="582">
        <v>1.6086156266586174E-2</v>
      </c>
      <c r="U4578" s="582">
        <v>2.8974199030755323</v>
      </c>
      <c r="V4578" s="582">
        <v>946.4824829101558</v>
      </c>
      <c r="W4578" s="582">
        <v>0.80551387263570429</v>
      </c>
      <c r="X4578" s="582">
        <v>4.9530682371217424E-2</v>
      </c>
      <c r="Y4578" s="582">
        <v>1.886261654241625E-2</v>
      </c>
    </row>
    <row r="4579" spans="1:25" x14ac:dyDescent="0.3">
      <c r="A4579" s="61" t="s">
        <v>6746</v>
      </c>
      <c r="B4579" s="61" t="s">
        <v>2190</v>
      </c>
      <c r="C4579" s="61" t="s">
        <v>39</v>
      </c>
      <c r="D4579" s="36">
        <v>1</v>
      </c>
      <c r="E4579" s="36">
        <v>2020</v>
      </c>
      <c r="F4579" s="578">
        <v>2.8235952813043128</v>
      </c>
      <c r="G4579" s="578">
        <v>6026.2246754964153</v>
      </c>
      <c r="H4579" s="578">
        <v>4.0756702325040006</v>
      </c>
      <c r="I4579" s="578">
        <v>3.1676157813384002E-2</v>
      </c>
      <c r="J4579" s="578">
        <v>4.0094202888819049E-2</v>
      </c>
      <c r="K4579" s="578">
        <v>2.839963172812185</v>
      </c>
      <c r="L4579" s="578">
        <v>6062.3638483683226</v>
      </c>
      <c r="M4579" s="578">
        <v>4.0970666028636753</v>
      </c>
      <c r="N4579" s="578">
        <v>3.18722043446844E-2</v>
      </c>
      <c r="O4579" s="578">
        <v>4.0334633551537928E-2</v>
      </c>
      <c r="P4579" s="578">
        <v>2.8235953346917251</v>
      </c>
      <c r="Q4579" s="578">
        <v>6026.2246754964153</v>
      </c>
      <c r="R4579" s="578">
        <v>4.0756699788277393</v>
      </c>
      <c r="S4579" s="578">
        <v>3.1676158327627449E-2</v>
      </c>
      <c r="T4579" s="578">
        <v>4.0094202888819049E-2</v>
      </c>
      <c r="U4579" s="578">
        <v>2.8399633814383698</v>
      </c>
      <c r="V4579" s="578">
        <v>6062.3638483683226</v>
      </c>
      <c r="W4579" s="578">
        <v>4.0970666283780375</v>
      </c>
      <c r="X4579" s="578">
        <v>3.1872200182836673E-2</v>
      </c>
      <c r="Y4579" s="578">
        <v>4.0334633551537928E-2</v>
      </c>
    </row>
    <row r="4580" spans="1:25" x14ac:dyDescent="0.3">
      <c r="A4580" s="61" t="s">
        <v>6747</v>
      </c>
      <c r="B4580" s="61" t="s">
        <v>2190</v>
      </c>
      <c r="C4580" s="61" t="s">
        <v>39</v>
      </c>
      <c r="D4580" s="36">
        <v>2</v>
      </c>
      <c r="E4580" s="36">
        <v>2020</v>
      </c>
      <c r="F4580" s="578">
        <v>1.5401474369205574</v>
      </c>
      <c r="G4580" s="578">
        <v>3072.4985885620099</v>
      </c>
      <c r="H4580" s="578">
        <v>2.1447453933469625</v>
      </c>
      <c r="I4580" s="578">
        <v>1.6109214928064802E-2</v>
      </c>
      <c r="J4580" s="578">
        <v>2.0442214173575175E-2</v>
      </c>
      <c r="K4580" s="578">
        <v>1.5586770816395425</v>
      </c>
      <c r="L4580" s="578">
        <v>3114.4016418456999</v>
      </c>
      <c r="M4580" s="578">
        <v>2.170264953558215</v>
      </c>
      <c r="N4580" s="578">
        <v>1.6357774443880098E-2</v>
      </c>
      <c r="O4580" s="578">
        <v>2.0720993731326076E-2</v>
      </c>
      <c r="P4580" s="578">
        <v>1.5401473847666274</v>
      </c>
      <c r="Q4580" s="578">
        <v>3072.4985885620099</v>
      </c>
      <c r="R4580" s="578">
        <v>2.14474527206281</v>
      </c>
      <c r="S4580" s="578">
        <v>1.610921545185795E-2</v>
      </c>
      <c r="T4580" s="578">
        <v>2.0442214173575175E-2</v>
      </c>
      <c r="U4580" s="578">
        <v>1.5586771859491702</v>
      </c>
      <c r="V4580" s="578">
        <v>3114.401589711505</v>
      </c>
      <c r="W4580" s="578">
        <v>2.1702649509231047</v>
      </c>
      <c r="X4580" s="578">
        <v>1.6357774443880098E-2</v>
      </c>
      <c r="Y4580" s="578">
        <v>2.0720993731326076E-2</v>
      </c>
    </row>
    <row r="4581" spans="1:25" x14ac:dyDescent="0.3">
      <c r="A4581" s="61" t="s">
        <v>6748</v>
      </c>
      <c r="B4581" s="61" t="s">
        <v>2190</v>
      </c>
      <c r="C4581" s="61" t="s">
        <v>39</v>
      </c>
      <c r="D4581" s="36">
        <v>3</v>
      </c>
      <c r="E4581" s="36">
        <v>2020</v>
      </c>
      <c r="F4581" s="578">
        <v>1.0084015187924413</v>
      </c>
      <c r="G4581" s="578">
        <v>1882.3086649576801</v>
      </c>
      <c r="H4581" s="578">
        <v>1.2820016278734876</v>
      </c>
      <c r="I4581" s="578">
        <v>9.2951458058981445E-3</v>
      </c>
      <c r="J4581" s="578">
        <v>1.2523519990888075E-2</v>
      </c>
      <c r="K4581" s="578">
        <v>1.003993546718519</v>
      </c>
      <c r="L4581" s="578">
        <v>1881.9021822611448</v>
      </c>
      <c r="M4581" s="578">
        <v>1.2837292145722974</v>
      </c>
      <c r="N4581" s="578">
        <v>9.3536583760851447E-3</v>
      </c>
      <c r="O4581" s="578">
        <v>1.2520830370097675E-2</v>
      </c>
      <c r="P4581" s="578">
        <v>1.0084016165776346</v>
      </c>
      <c r="Q4581" s="578">
        <v>1882.3086649576801</v>
      </c>
      <c r="R4581" s="578">
        <v>1.2820015589895726</v>
      </c>
      <c r="S4581" s="578">
        <v>9.2951458990834547E-3</v>
      </c>
      <c r="T4581" s="578">
        <v>1.2523519990888075E-2</v>
      </c>
      <c r="U4581" s="578">
        <v>1.003993583352625</v>
      </c>
      <c r="V4581" s="578">
        <v>1881.9022343953402</v>
      </c>
      <c r="W4581" s="578">
        <v>1.2837291822549224</v>
      </c>
      <c r="X4581" s="578">
        <v>9.3536582067675501E-3</v>
      </c>
      <c r="Y4581" s="578">
        <v>1.2520830370097675E-2</v>
      </c>
    </row>
    <row r="4582" spans="1:25" x14ac:dyDescent="0.3">
      <c r="A4582" s="61" t="s">
        <v>6749</v>
      </c>
      <c r="B4582" s="61" t="s">
        <v>2190</v>
      </c>
      <c r="C4582" s="61" t="s">
        <v>39</v>
      </c>
      <c r="D4582" s="36">
        <v>4</v>
      </c>
      <c r="E4582" s="36">
        <v>2020</v>
      </c>
      <c r="F4582" s="578">
        <v>0.84868274429197732</v>
      </c>
      <c r="G4582" s="578">
        <v>1533.6454353332449</v>
      </c>
      <c r="H4582" s="578">
        <v>0.99290070294288502</v>
      </c>
      <c r="I4582" s="578">
        <v>7.043457044536198E-3</v>
      </c>
      <c r="J4582" s="578">
        <v>1.0203787319672567E-2</v>
      </c>
      <c r="K4582" s="578">
        <v>0.86331504113333746</v>
      </c>
      <c r="L4582" s="578">
        <v>1559.2876332600849</v>
      </c>
      <c r="M4582" s="578">
        <v>1.017839161734019</v>
      </c>
      <c r="N4582" s="578">
        <v>7.2234735183277074E-3</v>
      </c>
      <c r="O4582" s="578">
        <v>1.0374401666922431E-2</v>
      </c>
      <c r="P4582" s="578">
        <v>0.84868267723360624</v>
      </c>
      <c r="Q4582" s="578">
        <v>1533.6454353332449</v>
      </c>
      <c r="R4582" s="578">
        <v>0.99290068233100526</v>
      </c>
      <c r="S4582" s="578">
        <v>7.0434572428818322E-3</v>
      </c>
      <c r="T4582" s="578">
        <v>1.0203787319672567E-2</v>
      </c>
      <c r="U4582" s="578">
        <v>0.86331500388249982</v>
      </c>
      <c r="V4582" s="578">
        <v>1559.2876332600849</v>
      </c>
      <c r="W4582" s="578">
        <v>1.0178391705958321</v>
      </c>
      <c r="X4582" s="578">
        <v>7.2234736145067729E-3</v>
      </c>
      <c r="Y4582" s="578">
        <v>1.0374401666922431E-2</v>
      </c>
    </row>
    <row r="4583" spans="1:25" x14ac:dyDescent="0.3">
      <c r="A4583" s="61" t="s">
        <v>6750</v>
      </c>
      <c r="B4583" s="61" t="s">
        <v>2190</v>
      </c>
      <c r="C4583" s="61" t="s">
        <v>39</v>
      </c>
      <c r="D4583" s="36">
        <v>5</v>
      </c>
      <c r="E4583" s="36">
        <v>2020</v>
      </c>
      <c r="F4583" s="578">
        <v>0.75680360057751217</v>
      </c>
      <c r="G4583" s="578">
        <v>1333.3269894917751</v>
      </c>
      <c r="H4583" s="578">
        <v>0.82142296923757319</v>
      </c>
      <c r="I4583" s="578">
        <v>5.864645213686492E-3</v>
      </c>
      <c r="J4583" s="578">
        <v>8.8710034615360166E-3</v>
      </c>
      <c r="K4583" s="578">
        <v>0.79634981502687152</v>
      </c>
      <c r="L4583" s="578">
        <v>1398.6103159586551</v>
      </c>
      <c r="M4583" s="578">
        <v>0.87682206272014174</v>
      </c>
      <c r="N4583" s="578">
        <v>6.3884405297092847E-3</v>
      </c>
      <c r="O4583" s="578">
        <v>9.3053593445802055E-3</v>
      </c>
      <c r="P4583" s="578">
        <v>0.75680357419056032</v>
      </c>
      <c r="Q4583" s="578">
        <v>1333.3269894917751</v>
      </c>
      <c r="R4583" s="578">
        <v>0.82142296175819218</v>
      </c>
      <c r="S4583" s="578">
        <v>5.8646453189984005E-3</v>
      </c>
      <c r="T4583" s="578">
        <v>8.8710033063155863E-3</v>
      </c>
      <c r="U4583" s="578">
        <v>0.79634980943630229</v>
      </c>
      <c r="V4583" s="578">
        <v>1398.61036809285</v>
      </c>
      <c r="W4583" s="578">
        <v>0.87682208850310372</v>
      </c>
      <c r="X4583" s="578">
        <v>6.3884409894778031E-3</v>
      </c>
      <c r="Y4583" s="578">
        <v>9.3053593979372275E-3</v>
      </c>
    </row>
    <row r="4584" spans="1:25" x14ac:dyDescent="0.3">
      <c r="A4584" s="61" t="s">
        <v>6751</v>
      </c>
      <c r="B4584" s="61" t="s">
        <v>2190</v>
      </c>
      <c r="C4584" s="61" t="s">
        <v>39</v>
      </c>
      <c r="D4584" s="36">
        <v>6</v>
      </c>
      <c r="E4584" s="36">
        <v>2020</v>
      </c>
      <c r="F4584" s="578">
        <v>0.66182545949290672</v>
      </c>
      <c r="G4584" s="578">
        <v>1157.0101153055773</v>
      </c>
      <c r="H4584" s="578">
        <v>0.676374937599727</v>
      </c>
      <c r="I4584" s="578">
        <v>4.7005113803493224E-3</v>
      </c>
      <c r="J4584" s="578">
        <v>7.6979216828476603E-3</v>
      </c>
      <c r="K4584" s="578">
        <v>0.72515924812844845</v>
      </c>
      <c r="L4584" s="578">
        <v>1260.5412241617801</v>
      </c>
      <c r="M4584" s="578">
        <v>0.75803421457051878</v>
      </c>
      <c r="N4584" s="578">
        <v>5.9913059878529823E-3</v>
      </c>
      <c r="O4584" s="578">
        <v>8.3867528592236323E-3</v>
      </c>
      <c r="P4584" s="578">
        <v>0.66182544334841897</v>
      </c>
      <c r="Q4584" s="578">
        <v>1157.0101153055773</v>
      </c>
      <c r="R4584" s="578">
        <v>0.676374980970043</v>
      </c>
      <c r="S4584" s="578">
        <v>4.7005115908783949E-3</v>
      </c>
      <c r="T4584" s="578">
        <v>7.6979216828476603E-3</v>
      </c>
      <c r="U4584" s="578">
        <v>0.72515926489122218</v>
      </c>
      <c r="V4584" s="578">
        <v>1260.5412241617801</v>
      </c>
      <c r="W4584" s="578">
        <v>0.75803423841368045</v>
      </c>
      <c r="X4584" s="578">
        <v>5.9913060961396978E-3</v>
      </c>
      <c r="Y4584" s="578">
        <v>8.3867528592236323E-3</v>
      </c>
    </row>
    <row r="4585" spans="1:25" x14ac:dyDescent="0.3">
      <c r="A4585" s="61" t="s">
        <v>6752</v>
      </c>
      <c r="B4585" s="61" t="s">
        <v>2190</v>
      </c>
      <c r="C4585" s="61" t="s">
        <v>39</v>
      </c>
      <c r="D4585" s="36">
        <v>7</v>
      </c>
      <c r="E4585" s="36">
        <v>2020</v>
      </c>
      <c r="F4585" s="578">
        <v>0.67766537424895956</v>
      </c>
      <c r="G4585" s="578">
        <v>1126.1854146321575</v>
      </c>
      <c r="H4585" s="578">
        <v>0.62898259423506375</v>
      </c>
      <c r="I4585" s="578">
        <v>5.4516642070628445E-3</v>
      </c>
      <c r="J4585" s="578">
        <v>7.4928431422449579E-3</v>
      </c>
      <c r="K4585" s="578">
        <v>0.74978030770322768</v>
      </c>
      <c r="L4585" s="578">
        <v>1246.5388641357374</v>
      </c>
      <c r="M4585" s="578">
        <v>0.71517811499976802</v>
      </c>
      <c r="N4585" s="578">
        <v>9.5660117196226923E-3</v>
      </c>
      <c r="O4585" s="578">
        <v>8.2935718722486236E-3</v>
      </c>
      <c r="P4585" s="578">
        <v>0.67766537393954196</v>
      </c>
      <c r="Q4585" s="578">
        <v>1126.1854146321575</v>
      </c>
      <c r="R4585" s="578">
        <v>0.62898260447567078</v>
      </c>
      <c r="S4585" s="578">
        <v>5.4516640591183753E-3</v>
      </c>
      <c r="T4585" s="578">
        <v>7.4928431422449579E-3</v>
      </c>
      <c r="U4585" s="578">
        <v>0.74978029156184756</v>
      </c>
      <c r="V4585" s="578">
        <v>1246.5388641357374</v>
      </c>
      <c r="W4585" s="578">
        <v>0.71517811022325295</v>
      </c>
      <c r="X4585" s="578">
        <v>9.5660114155483034E-3</v>
      </c>
      <c r="Y4585" s="578">
        <v>8.2935718673979864E-3</v>
      </c>
    </row>
    <row r="4586" spans="1:25" x14ac:dyDescent="0.3">
      <c r="A4586" s="61" t="s">
        <v>6753</v>
      </c>
      <c r="B4586" s="61" t="s">
        <v>2190</v>
      </c>
      <c r="C4586" s="61" t="s">
        <v>39</v>
      </c>
      <c r="D4586" s="36">
        <v>8</v>
      </c>
      <c r="E4586" s="36">
        <v>2020</v>
      </c>
      <c r="F4586" s="578">
        <v>0.62921456851026347</v>
      </c>
      <c r="G4586" s="578">
        <v>974.47995503743437</v>
      </c>
      <c r="H4586" s="578">
        <v>0.51571884864354878</v>
      </c>
      <c r="I4586" s="578">
        <v>5.8566318335427523E-3</v>
      </c>
      <c r="J4586" s="578">
        <v>6.4834974715874145E-3</v>
      </c>
      <c r="K4586" s="578">
        <v>0.71368525952505957</v>
      </c>
      <c r="L4586" s="578">
        <v>1118.39759699503</v>
      </c>
      <c r="M4586" s="578">
        <v>0.61049270348106144</v>
      </c>
      <c r="N4586" s="578">
        <v>1.5180318432347399E-2</v>
      </c>
      <c r="O4586" s="578">
        <v>7.4410348752280628E-3</v>
      </c>
      <c r="P4586" s="578">
        <v>0.62921458868944025</v>
      </c>
      <c r="Q4586" s="578">
        <v>974.47995503743437</v>
      </c>
      <c r="R4586" s="578">
        <v>0.51571884894807773</v>
      </c>
      <c r="S4586" s="578">
        <v>5.8566321448362624E-3</v>
      </c>
      <c r="T4586" s="578">
        <v>6.4834974715874145E-3</v>
      </c>
      <c r="U4586" s="578">
        <v>0.71368526449474701</v>
      </c>
      <c r="V4586" s="578">
        <v>1118.39759699503</v>
      </c>
      <c r="W4586" s="578">
        <v>0.61049265647049267</v>
      </c>
      <c r="X4586" s="578">
        <v>1.5180319475613574E-2</v>
      </c>
      <c r="Y4586" s="578">
        <v>7.4410348752280628E-3</v>
      </c>
    </row>
    <row r="4587" spans="1:25" x14ac:dyDescent="0.3">
      <c r="A4587" s="61" t="s">
        <v>6754</v>
      </c>
      <c r="B4587" s="61" t="s">
        <v>2190</v>
      </c>
      <c r="C4587" s="61" t="s">
        <v>39</v>
      </c>
      <c r="D4587" s="36">
        <v>9</v>
      </c>
      <c r="E4587" s="36">
        <v>2020</v>
      </c>
      <c r="F4587" s="578">
        <v>0.63675162865242352</v>
      </c>
      <c r="G4587" s="578">
        <v>926.88747819264722</v>
      </c>
      <c r="H4587" s="578">
        <v>0.45978833935941976</v>
      </c>
      <c r="I4587" s="578">
        <v>6.6630608933261632E-3</v>
      </c>
      <c r="J4587" s="578">
        <v>6.1668529645733799E-3</v>
      </c>
      <c r="K4587" s="578">
        <v>0.72854793534972329</v>
      </c>
      <c r="L4587" s="578">
        <v>1086.2384630839001</v>
      </c>
      <c r="M4587" s="578">
        <v>0.55893931750930825</v>
      </c>
      <c r="N4587" s="578">
        <v>2.4406018708229227E-2</v>
      </c>
      <c r="O4587" s="578">
        <v>7.2270576638402374E-3</v>
      </c>
      <c r="P4587" s="578">
        <v>0.63675166031843355</v>
      </c>
      <c r="Q4587" s="578">
        <v>926.88747819264722</v>
      </c>
      <c r="R4587" s="578">
        <v>0.45978835583521949</v>
      </c>
      <c r="S4587" s="578">
        <v>6.6630605295282842E-3</v>
      </c>
      <c r="T4587" s="578">
        <v>6.1668529621480596E-3</v>
      </c>
      <c r="U4587" s="578">
        <v>0.72854795056074717</v>
      </c>
      <c r="V4587" s="578">
        <v>1086.2384630839001</v>
      </c>
      <c r="W4587" s="578">
        <v>0.55893930063757535</v>
      </c>
      <c r="X4587" s="578">
        <v>2.4406020799991251E-2</v>
      </c>
      <c r="Y4587" s="578">
        <v>7.2270576638402374E-3</v>
      </c>
    </row>
    <row r="4588" spans="1:25" x14ac:dyDescent="0.3">
      <c r="A4588" s="61" t="s">
        <v>6755</v>
      </c>
      <c r="B4588" s="61" t="s">
        <v>2190</v>
      </c>
      <c r="C4588" s="61" t="s">
        <v>39</v>
      </c>
      <c r="D4588" s="36">
        <v>10</v>
      </c>
      <c r="E4588" s="36">
        <v>2020</v>
      </c>
      <c r="F4588" s="578">
        <v>0.64322530001200529</v>
      </c>
      <c r="G4588" s="578">
        <v>889.83558400471952</v>
      </c>
      <c r="H4588" s="578">
        <v>0.41600184925679601</v>
      </c>
      <c r="I4588" s="578">
        <v>7.2977087088285453E-3</v>
      </c>
      <c r="J4588" s="578">
        <v>5.9203330723297124E-3</v>
      </c>
      <c r="K4588" s="578">
        <v>0.7388966118629503</v>
      </c>
      <c r="L4588" s="578">
        <v>1058.368427276605</v>
      </c>
      <c r="M4588" s="578">
        <v>0.51893720941643473</v>
      </c>
      <c r="N4588" s="578">
        <v>3.232299474818013E-2</v>
      </c>
      <c r="O4588" s="578">
        <v>7.0416372691397494E-3</v>
      </c>
      <c r="P4588" s="578">
        <v>0.64322531553613227</v>
      </c>
      <c r="Q4588" s="578">
        <v>889.83558400471952</v>
      </c>
      <c r="R4588" s="578">
        <v>0.41600182361510896</v>
      </c>
      <c r="S4588" s="578">
        <v>7.2977086019060701E-3</v>
      </c>
      <c r="T4588" s="578">
        <v>5.9203330213980099E-3</v>
      </c>
      <c r="U4588" s="578">
        <v>0.73889662179600601</v>
      </c>
      <c r="V4588" s="578">
        <v>1058.3685315449975</v>
      </c>
      <c r="W4588" s="578">
        <v>0.51893717335815326</v>
      </c>
      <c r="X4588" s="578">
        <v>3.2322997325384899E-2</v>
      </c>
      <c r="Y4588" s="578">
        <v>7.0416373200714545E-3</v>
      </c>
    </row>
    <row r="4589" spans="1:25" x14ac:dyDescent="0.3">
      <c r="A4589" s="61" t="s">
        <v>6756</v>
      </c>
      <c r="B4589" s="61" t="s">
        <v>2190</v>
      </c>
      <c r="C4589" s="61" t="s">
        <v>39</v>
      </c>
      <c r="D4589" s="36">
        <v>11</v>
      </c>
      <c r="E4589" s="36">
        <v>2020</v>
      </c>
      <c r="F4589" s="578">
        <v>0.65335352519872403</v>
      </c>
      <c r="G4589" s="578">
        <v>859.92062250773074</v>
      </c>
      <c r="H4589" s="578">
        <v>0.37866985445020829</v>
      </c>
      <c r="I4589" s="578">
        <v>7.8655818719729036E-3</v>
      </c>
      <c r="J4589" s="578">
        <v>5.7213016601356925E-3</v>
      </c>
      <c r="K4589" s="578">
        <v>0.74756410377896465</v>
      </c>
      <c r="L4589" s="578">
        <v>1029.0630652109744</v>
      </c>
      <c r="M4589" s="578">
        <v>0.47901564883113623</v>
      </c>
      <c r="N4589" s="578">
        <v>3.5656403298313877E-2</v>
      </c>
      <c r="O4589" s="578">
        <v>6.8466542919243924E-3</v>
      </c>
      <c r="P4589" s="578">
        <v>0.65335355127627748</v>
      </c>
      <c r="Q4589" s="578">
        <v>859.92062759399369</v>
      </c>
      <c r="R4589" s="578">
        <v>0.37866983774423052</v>
      </c>
      <c r="S4589" s="578">
        <v>7.8655817523554071E-3</v>
      </c>
      <c r="T4589" s="578">
        <v>5.7213016601356925E-3</v>
      </c>
      <c r="U4589" s="578">
        <v>0.7475640879475135</v>
      </c>
      <c r="V4589" s="578">
        <v>1029.0631173451695</v>
      </c>
      <c r="W4589" s="578">
        <v>0.47901566754368674</v>
      </c>
      <c r="X4589" s="578">
        <v>3.5656403827336626E-2</v>
      </c>
      <c r="Y4589" s="578">
        <v>6.84665424099269E-3</v>
      </c>
    </row>
    <row r="4590" spans="1:25" x14ac:dyDescent="0.3">
      <c r="A4590" s="61" t="s">
        <v>6757</v>
      </c>
      <c r="B4590" s="61" t="s">
        <v>2190</v>
      </c>
      <c r="C4590" s="61" t="s">
        <v>39</v>
      </c>
      <c r="D4590" s="36">
        <v>12</v>
      </c>
      <c r="E4590" s="36">
        <v>2020</v>
      </c>
      <c r="F4590" s="578">
        <v>0.66164022661671573</v>
      </c>
      <c r="G4590" s="578">
        <v>835.44463253021195</v>
      </c>
      <c r="H4590" s="578">
        <v>0.34812507251801073</v>
      </c>
      <c r="I4590" s="578">
        <v>8.3302035075500137E-3</v>
      </c>
      <c r="J4590" s="578">
        <v>5.558455447802162E-3</v>
      </c>
      <c r="K4590" s="578">
        <v>0.75271566143718793</v>
      </c>
      <c r="L4590" s="578">
        <v>1001.0676682790115</v>
      </c>
      <c r="M4590" s="578">
        <v>0.44301519311920801</v>
      </c>
      <c r="N4590" s="578">
        <v>3.4899828136985826E-2</v>
      </c>
      <c r="O4590" s="578">
        <v>6.6603916299451706E-3</v>
      </c>
      <c r="P4590" s="578">
        <v>0.66164019495175741</v>
      </c>
      <c r="Q4590" s="578">
        <v>835.44462140401174</v>
      </c>
      <c r="R4590" s="578">
        <v>0.34812507452473501</v>
      </c>
      <c r="S4590" s="578">
        <v>8.3302036094134238E-3</v>
      </c>
      <c r="T4590" s="578">
        <v>5.5584552440753471E-3</v>
      </c>
      <c r="U4590" s="578">
        <v>0.75271564560421145</v>
      </c>
      <c r="V4590" s="578">
        <v>1001.0676682790117</v>
      </c>
      <c r="W4590" s="578">
        <v>0.44301519307744724</v>
      </c>
      <c r="X4590" s="578">
        <v>3.4899827073634947E-2</v>
      </c>
      <c r="Y4590" s="578">
        <v>6.6603916299451706E-3</v>
      </c>
    </row>
    <row r="4591" spans="1:25" x14ac:dyDescent="0.3">
      <c r="A4591" s="61" t="s">
        <v>6758</v>
      </c>
      <c r="B4591" s="61" t="s">
        <v>2190</v>
      </c>
      <c r="C4591" s="61" t="s">
        <v>39</v>
      </c>
      <c r="D4591" s="36">
        <v>13</v>
      </c>
      <c r="E4591" s="36">
        <v>2020</v>
      </c>
      <c r="F4591" s="578">
        <v>0.63545305164732668</v>
      </c>
      <c r="G4591" s="578">
        <v>778.4796307881669</v>
      </c>
      <c r="H4591" s="578">
        <v>0.31349491836597976</v>
      </c>
      <c r="I4591" s="578">
        <v>8.3172452033295451E-3</v>
      </c>
      <c r="J4591" s="578">
        <v>5.1794492804522873E-3</v>
      </c>
      <c r="K4591" s="578">
        <v>0.72432658853502518</v>
      </c>
      <c r="L4591" s="578">
        <v>940.90848668416288</v>
      </c>
      <c r="M4591" s="578">
        <v>0.40347983811132754</v>
      </c>
      <c r="N4591" s="578">
        <v>3.2642728793310448E-2</v>
      </c>
      <c r="O4591" s="578">
        <v>6.2601338383198347E-3</v>
      </c>
      <c r="P4591" s="578">
        <v>0.63545306127151424</v>
      </c>
      <c r="Q4591" s="578">
        <v>778.47963587443007</v>
      </c>
      <c r="R4591" s="578">
        <v>0.31349492178719573</v>
      </c>
      <c r="S4591" s="578">
        <v>8.3172454081174348E-3</v>
      </c>
      <c r="T4591" s="578">
        <v>5.1794493871663329E-3</v>
      </c>
      <c r="U4591" s="578">
        <v>0.72432660343665101</v>
      </c>
      <c r="V4591" s="578">
        <v>940.90848668416288</v>
      </c>
      <c r="W4591" s="578">
        <v>0.40347983195798953</v>
      </c>
      <c r="X4591" s="578">
        <v>3.2642731394086348E-2</v>
      </c>
      <c r="Y4591" s="578">
        <v>6.2601338383198347E-3</v>
      </c>
    </row>
    <row r="4592" spans="1:25" x14ac:dyDescent="0.3">
      <c r="A4592" s="61" t="s">
        <v>6759</v>
      </c>
      <c r="B4592" s="61" t="s">
        <v>2190</v>
      </c>
      <c r="C4592" s="61" t="s">
        <v>39</v>
      </c>
      <c r="D4592" s="36">
        <v>14</v>
      </c>
      <c r="E4592" s="36">
        <v>2020</v>
      </c>
      <c r="F4592" s="578">
        <v>0.61463787881802945</v>
      </c>
      <c r="G4592" s="578">
        <v>771.74859809875443</v>
      </c>
      <c r="H4592" s="578">
        <v>0.30832175870060924</v>
      </c>
      <c r="I4592" s="578">
        <v>8.9800201291533668E-3</v>
      </c>
      <c r="J4592" s="578">
        <v>5.1346679198710828E-3</v>
      </c>
      <c r="K4592" s="578">
        <v>0.69979018148999672</v>
      </c>
      <c r="L4592" s="578">
        <v>925.40006955464651</v>
      </c>
      <c r="M4592" s="578">
        <v>0.39115552837347378</v>
      </c>
      <c r="N4592" s="578">
        <v>3.0183202656341203E-2</v>
      </c>
      <c r="O4592" s="578">
        <v>6.1569537162237424E-3</v>
      </c>
      <c r="P4592" s="578">
        <v>0.61463785770700896</v>
      </c>
      <c r="Q4592" s="578">
        <v>771.74859809875454</v>
      </c>
      <c r="R4592" s="578">
        <v>0.30832175216513202</v>
      </c>
      <c r="S4592" s="578">
        <v>8.9800203517521916E-3</v>
      </c>
      <c r="T4592" s="578">
        <v>5.1346679174457651E-3</v>
      </c>
      <c r="U4592" s="578">
        <v>0.69979020756861077</v>
      </c>
      <c r="V4592" s="578">
        <v>925.40006955464651</v>
      </c>
      <c r="W4592" s="578">
        <v>0.39115552477551274</v>
      </c>
      <c r="X4592" s="578">
        <v>3.0183204731808098E-2</v>
      </c>
      <c r="Y4592" s="578">
        <v>6.1569537162237424E-3</v>
      </c>
    </row>
    <row r="4593" spans="1:25" x14ac:dyDescent="0.3">
      <c r="A4593" s="61" t="s">
        <v>6760</v>
      </c>
      <c r="B4593" s="61" t="s">
        <v>2190</v>
      </c>
      <c r="C4593" s="61" t="s">
        <v>39</v>
      </c>
      <c r="D4593" s="36">
        <v>15</v>
      </c>
      <c r="E4593" s="36">
        <v>2020</v>
      </c>
      <c r="F4593" s="578">
        <v>0.59711899053354456</v>
      </c>
      <c r="G4593" s="578">
        <v>769.56265068054154</v>
      </c>
      <c r="H4593" s="578">
        <v>0.30589462459427802</v>
      </c>
      <c r="I4593" s="578">
        <v>9.6051154759682587E-3</v>
      </c>
      <c r="J4593" s="578">
        <v>5.1201231108279847E-3</v>
      </c>
      <c r="K4593" s="578">
        <v>0.67818286664007099</v>
      </c>
      <c r="L4593" s="578">
        <v>914.13650639851846</v>
      </c>
      <c r="M4593" s="578">
        <v>0.38215968299914449</v>
      </c>
      <c r="N4593" s="578">
        <v>2.8671079230207324E-2</v>
      </c>
      <c r="O4593" s="578">
        <v>6.0820163441045808E-3</v>
      </c>
      <c r="P4593" s="578">
        <v>0.59711901629857278</v>
      </c>
      <c r="Q4593" s="578">
        <v>769.56265068054154</v>
      </c>
      <c r="R4593" s="578">
        <v>0.30589459993673951</v>
      </c>
      <c r="S4593" s="578">
        <v>9.6051148411030671E-3</v>
      </c>
      <c r="T4593" s="578">
        <v>5.1201231108279847E-3</v>
      </c>
      <c r="U4593" s="578">
        <v>0.67818288278299543</v>
      </c>
      <c r="V4593" s="578">
        <v>914.13652261098196</v>
      </c>
      <c r="W4593" s="578">
        <v>0.38215969166405223</v>
      </c>
      <c r="X4593" s="578">
        <v>2.8671078710961674E-2</v>
      </c>
      <c r="Y4593" s="578">
        <v>6.0820162398158538E-3</v>
      </c>
    </row>
    <row r="4594" spans="1:25" x14ac:dyDescent="0.3">
      <c r="A4594" s="580" t="s">
        <v>6761</v>
      </c>
      <c r="B4594" s="580" t="s">
        <v>2190</v>
      </c>
      <c r="C4594" s="580" t="s">
        <v>39</v>
      </c>
      <c r="D4594" s="581">
        <v>16</v>
      </c>
      <c r="E4594" s="581">
        <v>2020</v>
      </c>
      <c r="F4594" s="582">
        <v>0.58717754738980399</v>
      </c>
      <c r="G4594" s="582">
        <v>783.57379436492852</v>
      </c>
      <c r="H4594" s="582">
        <v>0.31045079923728697</v>
      </c>
      <c r="I4594" s="582">
        <v>1.0504093215445175E-2</v>
      </c>
      <c r="J4594" s="582">
        <v>5.2133448965226556E-3</v>
      </c>
      <c r="K4594" s="582">
        <v>0.66474620236417992</v>
      </c>
      <c r="L4594" s="582">
        <v>919.66325410207071</v>
      </c>
      <c r="M4594" s="582">
        <v>0.38023284032101323</v>
      </c>
      <c r="N4594" s="582">
        <v>2.8087941286685198E-2</v>
      </c>
      <c r="O4594" s="582">
        <v>6.118784760474223E-3</v>
      </c>
      <c r="P4594" s="582">
        <v>0.58717754210918294</v>
      </c>
      <c r="Q4594" s="582">
        <v>783.57379436492852</v>
      </c>
      <c r="R4594" s="582">
        <v>0.31045080653499674</v>
      </c>
      <c r="S4594" s="582">
        <v>1.0504094319495951E-2</v>
      </c>
      <c r="T4594" s="582">
        <v>5.2133449498796775E-3</v>
      </c>
      <c r="U4594" s="582">
        <v>0.66474620143283825</v>
      </c>
      <c r="V4594" s="582">
        <v>919.66324361165323</v>
      </c>
      <c r="W4594" s="582">
        <v>0.38023283724623946</v>
      </c>
      <c r="X4594" s="582">
        <v>2.80879423448065E-2</v>
      </c>
      <c r="Y4594" s="582">
        <v>6.118784760474223E-3</v>
      </c>
    </row>
    <row r="4595" spans="1:25" x14ac:dyDescent="0.3">
      <c r="A4595" s="61" t="s">
        <v>6762</v>
      </c>
      <c r="B4595" s="61" t="s">
        <v>2190</v>
      </c>
      <c r="C4595" s="61" t="s">
        <v>39</v>
      </c>
      <c r="D4595" s="36">
        <v>1</v>
      </c>
      <c r="E4595" s="36">
        <v>2030</v>
      </c>
      <c r="F4595" s="578">
        <v>1.2549267080940625</v>
      </c>
      <c r="G4595" s="578">
        <v>5895.7886759440071</v>
      </c>
      <c r="H4595" s="578">
        <v>2.764356551420855</v>
      </c>
      <c r="I4595" s="578">
        <v>3.1077521324277727E-2</v>
      </c>
      <c r="J4595" s="578">
        <v>3.9310718032841828E-2</v>
      </c>
      <c r="K4595" s="578">
        <v>1.2610020005730325</v>
      </c>
      <c r="L4595" s="578">
        <v>5931.1465403238899</v>
      </c>
      <c r="M4595" s="578">
        <v>2.7793280176131949</v>
      </c>
      <c r="N4595" s="578">
        <v>3.1286022778203873E-2</v>
      </c>
      <c r="O4595" s="578">
        <v>3.954645556708173E-2</v>
      </c>
      <c r="P4595" s="578">
        <v>1.2549266559374026</v>
      </c>
      <c r="Q4595" s="578">
        <v>5895.7886759440071</v>
      </c>
      <c r="R4595" s="578">
        <v>2.7643566639629427</v>
      </c>
      <c r="S4595" s="578">
        <v>3.10775208054868E-2</v>
      </c>
      <c r="T4595" s="578">
        <v>3.9310718032841828E-2</v>
      </c>
      <c r="U4595" s="578">
        <v>1.261001948419445</v>
      </c>
      <c r="V4595" s="578">
        <v>5931.1465403238899</v>
      </c>
      <c r="W4595" s="578">
        <v>2.7793280160197624</v>
      </c>
      <c r="X4595" s="578">
        <v>3.1286023266147774E-2</v>
      </c>
      <c r="Y4595" s="578">
        <v>3.954645556708173E-2</v>
      </c>
    </row>
    <row r="4596" spans="1:25" x14ac:dyDescent="0.3">
      <c r="A4596" s="61" t="s">
        <v>6763</v>
      </c>
      <c r="B4596" s="61" t="s">
        <v>2190</v>
      </c>
      <c r="C4596" s="61" t="s">
        <v>39</v>
      </c>
      <c r="D4596" s="36">
        <v>2</v>
      </c>
      <c r="E4596" s="36">
        <v>2030</v>
      </c>
      <c r="F4596" s="578">
        <v>0.69431919504419626</v>
      </c>
      <c r="G4596" s="578">
        <v>3005.8258056640598</v>
      </c>
      <c r="H4596" s="578">
        <v>1.442919088917425</v>
      </c>
      <c r="I4596" s="578">
        <v>1.5456103742735624E-2</v>
      </c>
      <c r="J4596" s="578">
        <v>2.0041625810942224E-2</v>
      </c>
      <c r="K4596" s="578">
        <v>0.70099063879979384</v>
      </c>
      <c r="L4596" s="578">
        <v>3046.8289210001572</v>
      </c>
      <c r="M4596" s="578">
        <v>1.4606528967921424</v>
      </c>
      <c r="N4596" s="578">
        <v>1.5724204556666576E-2</v>
      </c>
      <c r="O4596" s="578">
        <v>2.0315017114626223E-2</v>
      </c>
      <c r="P4596" s="578">
        <v>0.69431920591014751</v>
      </c>
      <c r="Q4596" s="578">
        <v>3005.8258056640598</v>
      </c>
      <c r="R4596" s="578">
        <v>1.4429190424246623</v>
      </c>
      <c r="S4596" s="578">
        <v>1.5456102170749799E-2</v>
      </c>
      <c r="T4596" s="578">
        <v>2.0041625810942224E-2</v>
      </c>
      <c r="U4596" s="578">
        <v>0.70099064376683806</v>
      </c>
      <c r="V4596" s="578">
        <v>3046.8289210001572</v>
      </c>
      <c r="W4596" s="578">
        <v>1.460652883554145</v>
      </c>
      <c r="X4596" s="578">
        <v>1.57242045565908E-2</v>
      </c>
      <c r="Y4596" s="578">
        <v>2.0315016600458549E-2</v>
      </c>
    </row>
    <row r="4597" spans="1:25" x14ac:dyDescent="0.3">
      <c r="A4597" s="61" t="s">
        <v>6764</v>
      </c>
      <c r="B4597" s="61" t="s">
        <v>2190</v>
      </c>
      <c r="C4597" s="61" t="s">
        <v>39</v>
      </c>
      <c r="D4597" s="36">
        <v>3</v>
      </c>
      <c r="E4597" s="36">
        <v>2030</v>
      </c>
      <c r="F4597" s="578">
        <v>0.45379785512079651</v>
      </c>
      <c r="G4597" s="578">
        <v>1840.4252141316676</v>
      </c>
      <c r="H4597" s="578">
        <v>0.86481274200059421</v>
      </c>
      <c r="I4597" s="578">
        <v>8.7674477129742884E-3</v>
      </c>
      <c r="J4597" s="578">
        <v>1.227119217704355E-2</v>
      </c>
      <c r="K4597" s="578">
        <v>0.45106318522428474</v>
      </c>
      <c r="L4597" s="578">
        <v>1840.1184666951476</v>
      </c>
      <c r="M4597" s="578">
        <v>0.8658701691692835</v>
      </c>
      <c r="N4597" s="578">
        <v>8.8441104396679241E-3</v>
      </c>
      <c r="O4597" s="578">
        <v>1.2269178182274673E-2</v>
      </c>
      <c r="P4597" s="578">
        <v>0.45379784999852257</v>
      </c>
      <c r="Q4597" s="578">
        <v>1840.4252141316676</v>
      </c>
      <c r="R4597" s="578">
        <v>0.86481273972276496</v>
      </c>
      <c r="S4597" s="578">
        <v>8.7674477604195947E-3</v>
      </c>
      <c r="T4597" s="578">
        <v>1.227119217704355E-2</v>
      </c>
      <c r="U4597" s="578">
        <v>0.45106320121042598</v>
      </c>
      <c r="V4597" s="578">
        <v>1840.1184666951476</v>
      </c>
      <c r="W4597" s="578">
        <v>0.86587017531398147</v>
      </c>
      <c r="X4597" s="578">
        <v>8.844110339396135E-3</v>
      </c>
      <c r="Y4597" s="578">
        <v>1.2269178182274673E-2</v>
      </c>
    </row>
    <row r="4598" spans="1:25" x14ac:dyDescent="0.3">
      <c r="A4598" s="61" t="s">
        <v>6765</v>
      </c>
      <c r="B4598" s="61" t="s">
        <v>2190</v>
      </c>
      <c r="C4598" s="61" t="s">
        <v>39</v>
      </c>
      <c r="D4598" s="36">
        <v>4</v>
      </c>
      <c r="E4598" s="36">
        <v>2030</v>
      </c>
      <c r="F4598" s="578">
        <v>0.37850307682427298</v>
      </c>
      <c r="G4598" s="578">
        <v>1498.1657562255828</v>
      </c>
      <c r="H4598" s="578">
        <v>0.67507914940642855</v>
      </c>
      <c r="I4598" s="578">
        <v>6.6048744494651094E-3</v>
      </c>
      <c r="J4598" s="578">
        <v>9.9891469290014356E-3</v>
      </c>
      <c r="K4598" s="578">
        <v>0.38442589852243653</v>
      </c>
      <c r="L4598" s="578">
        <v>1523.4345715840625</v>
      </c>
      <c r="M4598" s="578">
        <v>0.69126581923910602</v>
      </c>
      <c r="N4598" s="578">
        <v>6.7696329417496247E-3</v>
      </c>
      <c r="O4598" s="578">
        <v>1.0157630972874622E-2</v>
      </c>
      <c r="P4598" s="578">
        <v>0.37850308179236902</v>
      </c>
      <c r="Q4598" s="578">
        <v>1498.1657562255828</v>
      </c>
      <c r="R4598" s="578">
        <v>0.67507913034902778</v>
      </c>
      <c r="S4598" s="578">
        <v>6.604874394213308E-3</v>
      </c>
      <c r="T4598" s="578">
        <v>9.9891464099831108E-3</v>
      </c>
      <c r="U4598" s="578">
        <v>0.38442588812370998</v>
      </c>
      <c r="V4598" s="578">
        <v>1523.4345715840625</v>
      </c>
      <c r="W4598" s="578">
        <v>0.69126580833077778</v>
      </c>
      <c r="X4598" s="578">
        <v>6.7696331464806719E-3</v>
      </c>
      <c r="Y4598" s="578">
        <v>1.0157630972874622E-2</v>
      </c>
    </row>
    <row r="4599" spans="1:25" x14ac:dyDescent="0.3">
      <c r="A4599" s="61" t="s">
        <v>6766</v>
      </c>
      <c r="B4599" s="61" t="s">
        <v>2190</v>
      </c>
      <c r="C4599" s="61" t="s">
        <v>39</v>
      </c>
      <c r="D4599" s="36">
        <v>5</v>
      </c>
      <c r="E4599" s="36">
        <v>2030</v>
      </c>
      <c r="F4599" s="578">
        <v>0.33765195322840175</v>
      </c>
      <c r="G4599" s="578">
        <v>1302.460329691565</v>
      </c>
      <c r="H4599" s="578">
        <v>0.5635436199545435</v>
      </c>
      <c r="I4599" s="578">
        <v>5.4412760217890802E-3</v>
      </c>
      <c r="J4599" s="578">
        <v>8.6842705107604418E-3</v>
      </c>
      <c r="K4599" s="578">
        <v>0.35438571200132629</v>
      </c>
      <c r="L4599" s="578">
        <v>1366.4844029744399</v>
      </c>
      <c r="M4599" s="578">
        <v>0.5999231981115063</v>
      </c>
      <c r="N4599" s="578">
        <v>5.9191391253724072E-3</v>
      </c>
      <c r="O4599" s="578">
        <v>9.1111620907516483E-3</v>
      </c>
      <c r="P4599" s="578">
        <v>0.33765194810664845</v>
      </c>
      <c r="Q4599" s="578">
        <v>1302.460329691565</v>
      </c>
      <c r="R4599" s="578">
        <v>0.56354362978269479</v>
      </c>
      <c r="S4599" s="578">
        <v>5.441275922502575E-3</v>
      </c>
      <c r="T4599" s="578">
        <v>8.6842705107604418E-3</v>
      </c>
      <c r="U4599" s="578">
        <v>0.35438570144737902</v>
      </c>
      <c r="V4599" s="578">
        <v>1366.4844029744399</v>
      </c>
      <c r="W4599" s="578">
        <v>0.59992319755512302</v>
      </c>
      <c r="X4599" s="578">
        <v>5.9191389762342245E-3</v>
      </c>
      <c r="Y4599" s="578">
        <v>9.1111620907516483E-3</v>
      </c>
    </row>
    <row r="4600" spans="1:25" x14ac:dyDescent="0.3">
      <c r="A4600" s="61" t="s">
        <v>6767</v>
      </c>
      <c r="B4600" s="61" t="s">
        <v>2190</v>
      </c>
      <c r="C4600" s="61" t="s">
        <v>39</v>
      </c>
      <c r="D4600" s="36">
        <v>6</v>
      </c>
      <c r="E4600" s="36">
        <v>2030</v>
      </c>
      <c r="F4600" s="578">
        <v>0.29478120733345226</v>
      </c>
      <c r="G4600" s="578">
        <v>1131.1213811238549</v>
      </c>
      <c r="H4600" s="578">
        <v>0.4698217674122887</v>
      </c>
      <c r="I4600" s="578">
        <v>4.3754271904579822E-3</v>
      </c>
      <c r="J4600" s="578">
        <v>7.5418485115127006E-3</v>
      </c>
      <c r="K4600" s="578">
        <v>0.32206056376492076</v>
      </c>
      <c r="L4600" s="578">
        <v>1232.4732208251901</v>
      </c>
      <c r="M4600" s="578">
        <v>0.5238006964696823</v>
      </c>
      <c r="N4600" s="578">
        <v>5.5615372589083228E-3</v>
      </c>
      <c r="O4600" s="578">
        <v>8.2176214879533874E-3</v>
      </c>
      <c r="P4600" s="578">
        <v>0.29478119708895578</v>
      </c>
      <c r="Q4600" s="578">
        <v>1131.1213811238549</v>
      </c>
      <c r="R4600" s="578">
        <v>0.46982176974362672</v>
      </c>
      <c r="S4600" s="578">
        <v>4.3754271915001103E-3</v>
      </c>
      <c r="T4600" s="578">
        <v>7.5418485115127006E-3</v>
      </c>
      <c r="U4600" s="578">
        <v>0.32206055367507175</v>
      </c>
      <c r="V4600" s="578">
        <v>1232.4732208251901</v>
      </c>
      <c r="W4600" s="578">
        <v>0.52380069692784026</v>
      </c>
      <c r="X4600" s="578">
        <v>5.5615372885237432E-3</v>
      </c>
      <c r="Y4600" s="578">
        <v>8.2176214879533874E-3</v>
      </c>
    </row>
    <row r="4601" spans="1:25" x14ac:dyDescent="0.3">
      <c r="A4601" s="61" t="s">
        <v>6768</v>
      </c>
      <c r="B4601" s="61" t="s">
        <v>2190</v>
      </c>
      <c r="C4601" s="61" t="s">
        <v>39</v>
      </c>
      <c r="D4601" s="36">
        <v>7</v>
      </c>
      <c r="E4601" s="36">
        <v>2030</v>
      </c>
      <c r="F4601" s="578">
        <v>0.30470475953273002</v>
      </c>
      <c r="G4601" s="578">
        <v>1101.4087295532149</v>
      </c>
      <c r="H4601" s="578">
        <v>0.44193021291797124</v>
      </c>
      <c r="I4601" s="578">
        <v>5.0863200409215353E-3</v>
      </c>
      <c r="J4601" s="578">
        <v>7.3437452641276898E-3</v>
      </c>
      <c r="K4601" s="578">
        <v>0.33686320848398499</v>
      </c>
      <c r="L4601" s="578">
        <v>1219.1757062276149</v>
      </c>
      <c r="M4601" s="578">
        <v>0.49968594711208381</v>
      </c>
      <c r="N4601" s="578">
        <v>8.5229799077524097E-3</v>
      </c>
      <c r="O4601" s="578">
        <v>8.1289718897702735E-3</v>
      </c>
      <c r="P4601" s="578">
        <v>0.30470474913296097</v>
      </c>
      <c r="Q4601" s="578">
        <v>1101.4087295532149</v>
      </c>
      <c r="R4601" s="578">
        <v>0.44193021232558727</v>
      </c>
      <c r="S4601" s="578">
        <v>5.0863200968744079E-3</v>
      </c>
      <c r="T4601" s="578">
        <v>7.3437452665530093E-3</v>
      </c>
      <c r="U4601" s="578">
        <v>0.33686318271635179</v>
      </c>
      <c r="V4601" s="578">
        <v>1219.1757062276149</v>
      </c>
      <c r="W4601" s="578">
        <v>0.49968594458785698</v>
      </c>
      <c r="X4601" s="578">
        <v>8.5229800074936614E-3</v>
      </c>
      <c r="Y4601" s="578">
        <v>8.1289719431272972E-3</v>
      </c>
    </row>
    <row r="4602" spans="1:25" x14ac:dyDescent="0.3">
      <c r="A4602" s="61" t="s">
        <v>6769</v>
      </c>
      <c r="B4602" s="61" t="s">
        <v>2190</v>
      </c>
      <c r="C4602" s="61" t="s">
        <v>39</v>
      </c>
      <c r="D4602" s="36">
        <v>8</v>
      </c>
      <c r="E4602" s="36">
        <v>2030</v>
      </c>
      <c r="F4602" s="578">
        <v>0.28499433073369523</v>
      </c>
      <c r="G4602" s="578">
        <v>952.86830012003429</v>
      </c>
      <c r="H4602" s="578">
        <v>0.36836036931924748</v>
      </c>
      <c r="I4602" s="578">
        <v>5.6122339306246671E-3</v>
      </c>
      <c r="J4602" s="578">
        <v>6.3533331970878227E-3</v>
      </c>
      <c r="K4602" s="578">
        <v>0.32435560264771801</v>
      </c>
      <c r="L4602" s="578">
        <v>1093.7015584309852</v>
      </c>
      <c r="M4602" s="578">
        <v>0.43271358242217572</v>
      </c>
      <c r="N4602" s="578">
        <v>1.2967920892075775E-2</v>
      </c>
      <c r="O4602" s="578">
        <v>7.292348396731538E-3</v>
      </c>
      <c r="P4602" s="578">
        <v>0.28499434113226524</v>
      </c>
      <c r="Q4602" s="578">
        <v>952.86830012003429</v>
      </c>
      <c r="R4602" s="578">
        <v>0.36836037056032878</v>
      </c>
      <c r="S4602" s="578">
        <v>5.6122339290709472E-3</v>
      </c>
      <c r="T4602" s="578">
        <v>6.3533331437308008E-3</v>
      </c>
      <c r="U4602" s="578">
        <v>0.32435560776842898</v>
      </c>
      <c r="V4602" s="578">
        <v>1093.7015584309852</v>
      </c>
      <c r="W4602" s="578">
        <v>0.4327135847159595</v>
      </c>
      <c r="X4602" s="578">
        <v>1.2967920363810925E-2</v>
      </c>
      <c r="Y4602" s="578">
        <v>7.292348396731538E-3</v>
      </c>
    </row>
    <row r="4603" spans="1:25" x14ac:dyDescent="0.3">
      <c r="A4603" s="61" t="s">
        <v>6770</v>
      </c>
      <c r="B4603" s="61" t="s">
        <v>2190</v>
      </c>
      <c r="C4603" s="61" t="s">
        <v>39</v>
      </c>
      <c r="D4603" s="36">
        <v>9</v>
      </c>
      <c r="E4603" s="36">
        <v>2030</v>
      </c>
      <c r="F4603" s="578">
        <v>0.29059160343773699</v>
      </c>
      <c r="G4603" s="578">
        <v>905.89339383443144</v>
      </c>
      <c r="H4603" s="578">
        <v>0.33454720652468878</v>
      </c>
      <c r="I4603" s="578">
        <v>6.4332916678419318E-3</v>
      </c>
      <c r="J4603" s="578">
        <v>6.0401244166617529E-3</v>
      </c>
      <c r="K4603" s="578">
        <v>0.3347235961698225</v>
      </c>
      <c r="L4603" s="578">
        <v>1061.8583450317324</v>
      </c>
      <c r="M4603" s="578">
        <v>0.40258659010271425</v>
      </c>
      <c r="N4603" s="578">
        <v>1.971353163700465E-2</v>
      </c>
      <c r="O4603" s="578">
        <v>7.0800289977341847E-3</v>
      </c>
      <c r="P4603" s="578">
        <v>0.29059161383698473</v>
      </c>
      <c r="Q4603" s="578">
        <v>905.89339383443144</v>
      </c>
      <c r="R4603" s="578">
        <v>0.3345472061378888</v>
      </c>
      <c r="S4603" s="578">
        <v>6.4332918705266176E-3</v>
      </c>
      <c r="T4603" s="578">
        <v>6.0401244166617529E-3</v>
      </c>
      <c r="U4603" s="578">
        <v>0.33472358577005401</v>
      </c>
      <c r="V4603" s="578">
        <v>1061.8583450317324</v>
      </c>
      <c r="W4603" s="578">
        <v>0.40258658781609247</v>
      </c>
      <c r="X4603" s="578">
        <v>1.9713532689972099E-2</v>
      </c>
      <c r="Y4603" s="578">
        <v>7.0800290510912075E-3</v>
      </c>
    </row>
    <row r="4604" spans="1:25" x14ac:dyDescent="0.3">
      <c r="A4604" s="61" t="s">
        <v>6771</v>
      </c>
      <c r="B4604" s="61" t="s">
        <v>2190</v>
      </c>
      <c r="C4604" s="61" t="s">
        <v>39</v>
      </c>
      <c r="D4604" s="36">
        <v>10</v>
      </c>
      <c r="E4604" s="36">
        <v>2030</v>
      </c>
      <c r="F4604" s="578">
        <v>0.29524059591652874</v>
      </c>
      <c r="G4604" s="578">
        <v>869.37166150410917</v>
      </c>
      <c r="H4604" s="578">
        <v>0.30815031490017902</v>
      </c>
      <c r="I4604" s="578">
        <v>7.0831803240404625E-3</v>
      </c>
      <c r="J4604" s="578">
        <v>5.7966146074856281E-3</v>
      </c>
      <c r="K4604" s="578">
        <v>0.34211279813011153</v>
      </c>
      <c r="L4604" s="578">
        <v>1034.3409258524553</v>
      </c>
      <c r="M4604" s="578">
        <v>0.37907274912432321</v>
      </c>
      <c r="N4604" s="578">
        <v>2.560942516614275E-2</v>
      </c>
      <c r="O4604" s="578">
        <v>6.8965580915876928E-3</v>
      </c>
      <c r="P4604" s="578">
        <v>0.29524056471722299</v>
      </c>
      <c r="Q4604" s="578">
        <v>869.37166659037223</v>
      </c>
      <c r="R4604" s="578">
        <v>0.30815031205887949</v>
      </c>
      <c r="S4604" s="578">
        <v>7.0831803846734404E-3</v>
      </c>
      <c r="T4604" s="578">
        <v>5.7966146074856281E-3</v>
      </c>
      <c r="U4604" s="578">
        <v>0.34211279813114903</v>
      </c>
      <c r="V4604" s="578">
        <v>1034.3409258524553</v>
      </c>
      <c r="W4604" s="578">
        <v>0.37907275272190527</v>
      </c>
      <c r="X4604" s="578">
        <v>2.5609424646745475E-2</v>
      </c>
      <c r="Y4604" s="578">
        <v>6.8965580915876928E-3</v>
      </c>
    </row>
    <row r="4605" spans="1:25" x14ac:dyDescent="0.3">
      <c r="A4605" s="61" t="s">
        <v>6772</v>
      </c>
      <c r="B4605" s="61" t="s">
        <v>2190</v>
      </c>
      <c r="C4605" s="61" t="s">
        <v>39</v>
      </c>
      <c r="D4605" s="36">
        <v>11</v>
      </c>
      <c r="E4605" s="36">
        <v>2030</v>
      </c>
      <c r="F4605" s="578">
        <v>0.30135644209274376</v>
      </c>
      <c r="G4605" s="578">
        <v>840.25631936391153</v>
      </c>
      <c r="H4605" s="578">
        <v>0.28623669399030349</v>
      </c>
      <c r="I4605" s="578">
        <v>7.6945433046754826E-3</v>
      </c>
      <c r="J4605" s="578">
        <v>5.6024878528357133E-3</v>
      </c>
      <c r="K4605" s="578">
        <v>0.34796396535081875</v>
      </c>
      <c r="L4605" s="578">
        <v>1005.8085873921685</v>
      </c>
      <c r="M4605" s="578">
        <v>0.35577437856155275</v>
      </c>
      <c r="N4605" s="578">
        <v>2.8159208979711026E-2</v>
      </c>
      <c r="O4605" s="578">
        <v>6.7063193758561523E-3</v>
      </c>
      <c r="P4605" s="578">
        <v>0.30135644721345473</v>
      </c>
      <c r="Q4605" s="578">
        <v>840.25632445017459</v>
      </c>
      <c r="R4605" s="578">
        <v>0.28623669230770077</v>
      </c>
      <c r="S4605" s="578">
        <v>7.694543139223237E-3</v>
      </c>
      <c r="T4605" s="578">
        <v>5.6024878528357133E-3</v>
      </c>
      <c r="U4605" s="578">
        <v>0.34796396022854448</v>
      </c>
      <c r="V4605" s="578">
        <v>1005.8085873921685</v>
      </c>
      <c r="W4605" s="578">
        <v>0.35577438267352979</v>
      </c>
      <c r="X4605" s="578">
        <v>2.8159208959550552E-2</v>
      </c>
      <c r="Y4605" s="578">
        <v>6.7063193758561523E-3</v>
      </c>
    </row>
    <row r="4606" spans="1:25" x14ac:dyDescent="0.3">
      <c r="A4606" s="61" t="s">
        <v>6773</v>
      </c>
      <c r="B4606" s="61" t="s">
        <v>2190</v>
      </c>
      <c r="C4606" s="61" t="s">
        <v>39</v>
      </c>
      <c r="D4606" s="36">
        <v>12</v>
      </c>
      <c r="E4606" s="36">
        <v>2030</v>
      </c>
      <c r="F4606" s="578">
        <v>0.30635946896321253</v>
      </c>
      <c r="G4606" s="578">
        <v>816.43607521057072</v>
      </c>
      <c r="H4606" s="578">
        <v>0.26830765394223899</v>
      </c>
      <c r="I4606" s="578">
        <v>8.1947462949377298E-3</v>
      </c>
      <c r="J4606" s="578">
        <v>5.4436640057247071E-3</v>
      </c>
      <c r="K4606" s="578">
        <v>0.35148964738042748</v>
      </c>
      <c r="L4606" s="578">
        <v>978.53715387979901</v>
      </c>
      <c r="M4606" s="578">
        <v>0.33455884015893328</v>
      </c>
      <c r="N4606" s="578">
        <v>2.767008944101685E-2</v>
      </c>
      <c r="O4606" s="578">
        <v>6.5244848907847547E-3</v>
      </c>
      <c r="P4606" s="578">
        <v>0.30635945313124974</v>
      </c>
      <c r="Q4606" s="578">
        <v>816.43607521057072</v>
      </c>
      <c r="R4606" s="578">
        <v>0.26830766090074498</v>
      </c>
      <c r="S4606" s="578">
        <v>8.1947466038627646E-3</v>
      </c>
      <c r="T4606" s="578">
        <v>5.4436640590817291E-3</v>
      </c>
      <c r="U4606" s="578">
        <v>0.35148964241337399</v>
      </c>
      <c r="V4606" s="578">
        <v>978.53715896606195</v>
      </c>
      <c r="W4606" s="578">
        <v>0.33455884047210271</v>
      </c>
      <c r="X4606" s="578">
        <v>2.7670090479053475E-2</v>
      </c>
      <c r="Y4606" s="578">
        <v>6.5244848907847547E-3</v>
      </c>
    </row>
    <row r="4607" spans="1:25" x14ac:dyDescent="0.3">
      <c r="A4607" s="61" t="s">
        <v>6774</v>
      </c>
      <c r="B4607" s="61" t="s">
        <v>2190</v>
      </c>
      <c r="C4607" s="61" t="s">
        <v>39</v>
      </c>
      <c r="D4607" s="36">
        <v>13</v>
      </c>
      <c r="E4607" s="36">
        <v>2030</v>
      </c>
      <c r="F4607" s="578">
        <v>0.29550675977368179</v>
      </c>
      <c r="G4607" s="578">
        <v>760.89790217081668</v>
      </c>
      <c r="H4607" s="578">
        <v>0.24468702397181574</v>
      </c>
      <c r="I4607" s="578">
        <v>8.1844511292198732E-3</v>
      </c>
      <c r="J4607" s="578">
        <v>5.0733549918125648E-3</v>
      </c>
      <c r="K4607" s="578">
        <v>0.33932525337996799</v>
      </c>
      <c r="L4607" s="578">
        <v>919.85752169291152</v>
      </c>
      <c r="M4607" s="578">
        <v>0.30801966354014548</v>
      </c>
      <c r="N4607" s="578">
        <v>2.6000680177124449E-2</v>
      </c>
      <c r="O4607" s="578">
        <v>6.1332337597074568E-3</v>
      </c>
      <c r="P4607" s="578">
        <v>0.29550675977472401</v>
      </c>
      <c r="Q4607" s="578">
        <v>760.89790217081668</v>
      </c>
      <c r="R4607" s="578">
        <v>0.24468702835224526</v>
      </c>
      <c r="S4607" s="578">
        <v>8.1844514949883269E-3</v>
      </c>
      <c r="T4607" s="578">
        <v>5.0733549918125648E-3</v>
      </c>
      <c r="U4607" s="578">
        <v>0.33932526905775201</v>
      </c>
      <c r="V4607" s="578">
        <v>919.85752169291152</v>
      </c>
      <c r="W4607" s="578">
        <v>0.30801966398629027</v>
      </c>
      <c r="X4607" s="578">
        <v>2.6000677598024824E-2</v>
      </c>
      <c r="Y4607" s="578">
        <v>6.1332337597074568E-3</v>
      </c>
    </row>
    <row r="4608" spans="1:25" x14ac:dyDescent="0.3">
      <c r="A4608" s="61" t="s">
        <v>6775</v>
      </c>
      <c r="B4608" s="61" t="s">
        <v>2190</v>
      </c>
      <c r="C4608" s="61" t="s">
        <v>39</v>
      </c>
      <c r="D4608" s="36">
        <v>14</v>
      </c>
      <c r="E4608" s="36">
        <v>2030</v>
      </c>
      <c r="F4608" s="578">
        <v>0.28413263949060252</v>
      </c>
      <c r="G4608" s="578">
        <v>753.93619918823197</v>
      </c>
      <c r="H4608" s="578">
        <v>0.24073048046087275</v>
      </c>
      <c r="I4608" s="578">
        <v>8.7655288559365819E-3</v>
      </c>
      <c r="J4608" s="578">
        <v>5.0269386022894907E-3</v>
      </c>
      <c r="K4608" s="578">
        <v>0.32614659113975547</v>
      </c>
      <c r="L4608" s="578">
        <v>904.34095128377248</v>
      </c>
      <c r="M4608" s="578">
        <v>0.29946459959957827</v>
      </c>
      <c r="N4608" s="578">
        <v>2.4279896134506349E-2</v>
      </c>
      <c r="O4608" s="578">
        <v>6.0297746094875003E-3</v>
      </c>
      <c r="P4608" s="578">
        <v>0.28413262924490773</v>
      </c>
      <c r="Q4608" s="578">
        <v>753.93619918823197</v>
      </c>
      <c r="R4608" s="578">
        <v>0.2407304904496825</v>
      </c>
      <c r="S4608" s="578">
        <v>8.7655289082704188E-3</v>
      </c>
      <c r="T4608" s="578">
        <v>5.0269386022894907E-3</v>
      </c>
      <c r="U4608" s="578">
        <v>0.32614661224712849</v>
      </c>
      <c r="V4608" s="578">
        <v>904.3409614562986</v>
      </c>
      <c r="W4608" s="578">
        <v>0.29946460142546427</v>
      </c>
      <c r="X4608" s="578">
        <v>2.4279898235135974E-2</v>
      </c>
      <c r="Y4608" s="578">
        <v>6.0297746094875003E-3</v>
      </c>
    </row>
    <row r="4609" spans="1:25" x14ac:dyDescent="0.3">
      <c r="A4609" s="61" t="s">
        <v>6776</v>
      </c>
      <c r="B4609" s="61" t="s">
        <v>2190</v>
      </c>
      <c r="C4609" s="61" t="s">
        <v>39</v>
      </c>
      <c r="D4609" s="36">
        <v>15</v>
      </c>
      <c r="E4609" s="36">
        <v>2030</v>
      </c>
      <c r="F4609" s="578">
        <v>0.27430445124750702</v>
      </c>
      <c r="G4609" s="578">
        <v>751.43549156188919</v>
      </c>
      <c r="H4609" s="578">
        <v>0.23869051309293302</v>
      </c>
      <c r="I4609" s="578">
        <v>9.3140149527168072E-3</v>
      </c>
      <c r="J4609" s="578">
        <v>5.0102651293855126E-3</v>
      </c>
      <c r="K4609" s="578">
        <v>0.31446725461358871</v>
      </c>
      <c r="L4609" s="578">
        <v>892.98783016204777</v>
      </c>
      <c r="M4609" s="578">
        <v>0.29309410646370271</v>
      </c>
      <c r="N4609" s="578">
        <v>2.3242153002911374E-2</v>
      </c>
      <c r="O4609" s="578">
        <v>5.9540776856010728E-3</v>
      </c>
      <c r="P4609" s="578">
        <v>0.27430444612486798</v>
      </c>
      <c r="Q4609" s="578">
        <v>751.43548647562625</v>
      </c>
      <c r="R4609" s="578">
        <v>0.238690512255535</v>
      </c>
      <c r="S4609" s="578">
        <v>9.3140149510493944E-3</v>
      </c>
      <c r="T4609" s="578">
        <v>5.0102651293855126E-3</v>
      </c>
      <c r="U4609" s="578">
        <v>0.31446725461254676</v>
      </c>
      <c r="V4609" s="578">
        <v>892.98782475789324</v>
      </c>
      <c r="W4609" s="578">
        <v>0.29309410836257599</v>
      </c>
      <c r="X4609" s="578">
        <v>2.3242153008140976E-2</v>
      </c>
      <c r="Y4609" s="578">
        <v>5.9540777389580947E-3</v>
      </c>
    </row>
    <row r="4610" spans="1:25" x14ac:dyDescent="0.3">
      <c r="A4610" s="580" t="s">
        <v>6777</v>
      </c>
      <c r="B4610" s="580" t="s">
        <v>2190</v>
      </c>
      <c r="C4610" s="580" t="s">
        <v>39</v>
      </c>
      <c r="D4610" s="581">
        <v>16</v>
      </c>
      <c r="E4610" s="581">
        <v>2030</v>
      </c>
      <c r="F4610" s="582">
        <v>0.26753279495480753</v>
      </c>
      <c r="G4610" s="582">
        <v>765.03433100382449</v>
      </c>
      <c r="H4610" s="582">
        <v>0.2419528508607785</v>
      </c>
      <c r="I4610" s="582">
        <v>1.0135406079749963E-2</v>
      </c>
      <c r="J4610" s="582">
        <v>5.1009355568870226E-3</v>
      </c>
      <c r="K4610" s="582">
        <v>0.3062536349782945</v>
      </c>
      <c r="L4610" s="582">
        <v>898.29104105631473</v>
      </c>
      <c r="M4610" s="582">
        <v>0.29211886369430778</v>
      </c>
      <c r="N4610" s="582">
        <v>2.2950485261086749E-2</v>
      </c>
      <c r="O4610" s="582">
        <v>5.9894353616982646E-3</v>
      </c>
      <c r="P4610" s="582">
        <v>0.26753279503247002</v>
      </c>
      <c r="Q4610" s="582">
        <v>765.03433100382449</v>
      </c>
      <c r="R4610" s="582">
        <v>0.241952847316762</v>
      </c>
      <c r="S4610" s="582">
        <v>1.0135406249219155E-2</v>
      </c>
      <c r="T4610" s="582">
        <v>5.1009355568870226E-3</v>
      </c>
      <c r="U4610" s="582">
        <v>0.30625365065660004</v>
      </c>
      <c r="V4610" s="582">
        <v>898.29104646046926</v>
      </c>
      <c r="W4610" s="582">
        <v>0.29211885734764526</v>
      </c>
      <c r="X4610" s="582">
        <v>2.2950485240168374E-2</v>
      </c>
      <c r="Y4610" s="582">
        <v>5.9894354684123102E-3</v>
      </c>
    </row>
    <row r="4611" spans="1:25" x14ac:dyDescent="0.3">
      <c r="A4611" s="61" t="s">
        <v>549</v>
      </c>
      <c r="B4611" s="61" t="s">
        <v>48</v>
      </c>
      <c r="C4611" s="61" t="s">
        <v>39</v>
      </c>
      <c r="D4611" s="36">
        <v>1</v>
      </c>
      <c r="E4611" s="36">
        <v>2012</v>
      </c>
      <c r="F4611" s="578">
        <v>83.597015348301852</v>
      </c>
      <c r="G4611" s="578">
        <v>7776.960306803383</v>
      </c>
      <c r="H4611" s="578">
        <v>8.2925643700485399</v>
      </c>
      <c r="I4611" s="578">
        <v>4.4754806011915154</v>
      </c>
      <c r="J4611" s="578">
        <v>6.6685840254649478E-2</v>
      </c>
      <c r="K4611" s="578">
        <v>86.959274814619334</v>
      </c>
      <c r="L4611" s="578">
        <v>8237.7813924153597</v>
      </c>
      <c r="M4611" s="578">
        <v>8.7898605559797307</v>
      </c>
      <c r="N4611" s="578">
        <v>4.6970900967717153</v>
      </c>
      <c r="O4611" s="578">
        <v>7.06372063917418E-2</v>
      </c>
      <c r="P4611" s="578">
        <v>83.597016977844703</v>
      </c>
      <c r="Q4611" s="578">
        <v>7776.960357666012</v>
      </c>
      <c r="R4611" s="578">
        <v>8.2925642606181356</v>
      </c>
      <c r="S4611" s="578">
        <v>4.4754806011915154</v>
      </c>
      <c r="T4611" s="578">
        <v>6.6685840254649478E-2</v>
      </c>
      <c r="U4611" s="578">
        <v>86.959275887386553</v>
      </c>
      <c r="V4611" s="578">
        <v>8237.7813924153597</v>
      </c>
      <c r="W4611" s="578">
        <v>8.7898606602102447</v>
      </c>
      <c r="X4611" s="578">
        <v>4.6970901489257804</v>
      </c>
      <c r="Y4611" s="578">
        <v>7.0637206896208199E-2</v>
      </c>
    </row>
    <row r="4612" spans="1:25" x14ac:dyDescent="0.3">
      <c r="A4612" s="61" t="s">
        <v>550</v>
      </c>
      <c r="B4612" s="61" t="s">
        <v>48</v>
      </c>
      <c r="C4612" s="61" t="s">
        <v>39</v>
      </c>
      <c r="D4612" s="36">
        <v>2</v>
      </c>
      <c r="E4612" s="36">
        <v>2012</v>
      </c>
      <c r="F4612" s="578">
        <v>40.22648377371172</v>
      </c>
      <c r="G4612" s="578">
        <v>3930.413172403968</v>
      </c>
      <c r="H4612" s="578">
        <v>4.0093705263764852</v>
      </c>
      <c r="I4612" s="578">
        <v>2.2728981822729075</v>
      </c>
      <c r="J4612" s="578">
        <v>3.3702674360635322E-2</v>
      </c>
      <c r="K4612" s="578">
        <v>42.571188406281422</v>
      </c>
      <c r="L4612" s="578">
        <v>4436.4230448404924</v>
      </c>
      <c r="M4612" s="578">
        <v>4.6448651479246674</v>
      </c>
      <c r="N4612" s="578">
        <v>2.5126037572820952</v>
      </c>
      <c r="O4612" s="578">
        <v>3.8041529847153727E-2</v>
      </c>
      <c r="P4612" s="578">
        <v>40.226480672717997</v>
      </c>
      <c r="Q4612" s="578">
        <v>3930.413172403968</v>
      </c>
      <c r="R4612" s="578">
        <v>4.0093704742224201</v>
      </c>
      <c r="S4612" s="578">
        <v>2.272898231943445</v>
      </c>
      <c r="T4612" s="578">
        <v>3.3702674360635322E-2</v>
      </c>
      <c r="U4612" s="578">
        <v>42.571187871430681</v>
      </c>
      <c r="V4612" s="578">
        <v>4436.4230448404924</v>
      </c>
      <c r="W4612" s="578">
        <v>4.6448649393084125</v>
      </c>
      <c r="X4612" s="578">
        <v>2.5126038069526353</v>
      </c>
      <c r="Y4612" s="578">
        <v>3.8041529342687327E-2</v>
      </c>
    </row>
    <row r="4613" spans="1:25" x14ac:dyDescent="0.3">
      <c r="A4613" s="61" t="s">
        <v>551</v>
      </c>
      <c r="B4613" s="61" t="s">
        <v>48</v>
      </c>
      <c r="C4613" s="61" t="s">
        <v>39</v>
      </c>
      <c r="D4613" s="36">
        <v>3</v>
      </c>
      <c r="E4613" s="36">
        <v>2012</v>
      </c>
      <c r="F4613" s="578">
        <v>21.736964450780402</v>
      </c>
      <c r="G4613" s="578">
        <v>2216.5497029622325</v>
      </c>
      <c r="H4613" s="578">
        <v>2.1391500174843974</v>
      </c>
      <c r="I4613" s="578">
        <v>1.2582529447972726</v>
      </c>
      <c r="J4613" s="578">
        <v>1.9006539989883678E-2</v>
      </c>
      <c r="K4613" s="578">
        <v>24.747742309593924</v>
      </c>
      <c r="L4613" s="578">
        <v>2855.2064107259075</v>
      </c>
      <c r="M4613" s="578">
        <v>2.4528932525621072</v>
      </c>
      <c r="N4613" s="578">
        <v>1.5245180130004801</v>
      </c>
      <c r="O4613" s="578">
        <v>2.4483030642537974E-2</v>
      </c>
      <c r="P4613" s="578">
        <v>21.736965514758253</v>
      </c>
      <c r="Q4613" s="578">
        <v>2216.5497029622325</v>
      </c>
      <c r="R4613" s="578">
        <v>2.1391500706473949</v>
      </c>
      <c r="S4613" s="578">
        <v>1.2582529553522626</v>
      </c>
      <c r="T4613" s="578">
        <v>1.9006539989883678E-2</v>
      </c>
      <c r="U4613" s="578">
        <v>24.747741777343101</v>
      </c>
      <c r="V4613" s="578">
        <v>2855.2064107259075</v>
      </c>
      <c r="W4613" s="578">
        <v>2.4528933052206376</v>
      </c>
      <c r="X4613" s="578">
        <v>1.5245180182779752</v>
      </c>
      <c r="Y4613" s="578">
        <v>2.4483030642537974E-2</v>
      </c>
    </row>
    <row r="4614" spans="1:25" x14ac:dyDescent="0.3">
      <c r="A4614" s="61" t="s">
        <v>552</v>
      </c>
      <c r="B4614" s="61" t="s">
        <v>48</v>
      </c>
      <c r="C4614" s="61" t="s">
        <v>39</v>
      </c>
      <c r="D4614" s="36">
        <v>4</v>
      </c>
      <c r="E4614" s="36">
        <v>2012</v>
      </c>
      <c r="F4614" s="578">
        <v>12.185872002262176</v>
      </c>
      <c r="G4614" s="578">
        <v>1099.243409474685</v>
      </c>
      <c r="H4614" s="578">
        <v>1.2792513370901923</v>
      </c>
      <c r="I4614" s="578">
        <v>0.65731099247932401</v>
      </c>
      <c r="J4614" s="578">
        <v>9.4257809493380178E-3</v>
      </c>
      <c r="K4614" s="578">
        <v>19.326532593210324</v>
      </c>
      <c r="L4614" s="578">
        <v>2355.2134984334248</v>
      </c>
      <c r="M4614" s="578">
        <v>1.7447543139375374</v>
      </c>
      <c r="N4614" s="578">
        <v>1.2210691453268101</v>
      </c>
      <c r="O4614" s="578">
        <v>2.0195744776477377E-2</v>
      </c>
      <c r="P4614" s="578">
        <v>12.185871480144302</v>
      </c>
      <c r="Q4614" s="578">
        <v>1099.243409474685</v>
      </c>
      <c r="R4614" s="578">
        <v>1.2792513365663225</v>
      </c>
      <c r="S4614" s="578">
        <v>0.65731099247932401</v>
      </c>
      <c r="T4614" s="578">
        <v>9.4257809493380178E-3</v>
      </c>
      <c r="U4614" s="578">
        <v>19.326533634720001</v>
      </c>
      <c r="V4614" s="578">
        <v>2355.2134984334248</v>
      </c>
      <c r="W4614" s="578">
        <v>1.7447547843912574</v>
      </c>
      <c r="X4614" s="578">
        <v>1.2210691136618401</v>
      </c>
      <c r="Y4614" s="578">
        <v>2.0195744776477377E-2</v>
      </c>
    </row>
    <row r="4615" spans="1:25" x14ac:dyDescent="0.3">
      <c r="A4615" s="61" t="s">
        <v>553</v>
      </c>
      <c r="B4615" s="61" t="s">
        <v>48</v>
      </c>
      <c r="C4615" s="61" t="s">
        <v>39</v>
      </c>
      <c r="D4615" s="36">
        <v>5</v>
      </c>
      <c r="E4615" s="36">
        <v>2012</v>
      </c>
      <c r="F4615" s="578">
        <v>10.977546962118691</v>
      </c>
      <c r="G4615" s="578">
        <v>1133.4347063700325</v>
      </c>
      <c r="H4615" s="578">
        <v>1.0341560769981351</v>
      </c>
      <c r="I4615" s="578">
        <v>0.62804397319753924</v>
      </c>
      <c r="J4615" s="578">
        <v>9.7190499024387925E-3</v>
      </c>
      <c r="K4615" s="578">
        <v>16.735967855638549</v>
      </c>
      <c r="L4615" s="578">
        <v>2081.2748616536428</v>
      </c>
      <c r="M4615" s="578">
        <v>1.3748285036999677</v>
      </c>
      <c r="N4615" s="578">
        <v>1.0808774987235601</v>
      </c>
      <c r="O4615" s="578">
        <v>1.7846803161470776E-2</v>
      </c>
      <c r="P4615" s="578">
        <v>10.977547016649563</v>
      </c>
      <c r="Q4615" s="578">
        <v>1133.4347063700325</v>
      </c>
      <c r="R4615" s="578">
        <v>1.0341560712937825</v>
      </c>
      <c r="S4615" s="578">
        <v>0.62804396264255002</v>
      </c>
      <c r="T4615" s="578">
        <v>9.7190499557958145E-3</v>
      </c>
      <c r="U4615" s="578">
        <v>16.735966786674251</v>
      </c>
      <c r="V4615" s="578">
        <v>2081.2748616536428</v>
      </c>
      <c r="W4615" s="578">
        <v>1.3748285036999677</v>
      </c>
      <c r="X4615" s="578">
        <v>1.0808774987235625</v>
      </c>
      <c r="Y4615" s="578">
        <v>1.7846803161470776E-2</v>
      </c>
    </row>
    <row r="4616" spans="1:25" x14ac:dyDescent="0.3">
      <c r="A4616" s="61" t="s">
        <v>554</v>
      </c>
      <c r="B4616" s="61" t="s">
        <v>48</v>
      </c>
      <c r="C4616" s="61" t="s">
        <v>39</v>
      </c>
      <c r="D4616" s="36">
        <v>6</v>
      </c>
      <c r="E4616" s="36">
        <v>2012</v>
      </c>
      <c r="F4616" s="578">
        <v>10.252539607788357</v>
      </c>
      <c r="G4616" s="578">
        <v>1153.9478950500425</v>
      </c>
      <c r="H4616" s="578">
        <v>0.88709922488002668</v>
      </c>
      <c r="I4616" s="578">
        <v>0.61048301076516431</v>
      </c>
      <c r="J4616" s="578">
        <v>9.8949828825425218E-3</v>
      </c>
      <c r="K4616" s="578">
        <v>15.11958998662395</v>
      </c>
      <c r="L4616" s="578">
        <v>1915.2289708455373</v>
      </c>
      <c r="M4616" s="578">
        <v>1.1289720042841451</v>
      </c>
      <c r="N4616" s="578">
        <v>0.97856437166531829</v>
      </c>
      <c r="O4616" s="578">
        <v>1.642303118327005E-2</v>
      </c>
      <c r="P4616" s="578">
        <v>10.25253954804791</v>
      </c>
      <c r="Q4616" s="578">
        <v>1153.9478950500425</v>
      </c>
      <c r="R4616" s="578">
        <v>0.88709923015752123</v>
      </c>
      <c r="S4616" s="578">
        <v>0.61048300564289004</v>
      </c>
      <c r="T4616" s="578">
        <v>9.8949828825425218E-3</v>
      </c>
      <c r="U4616" s="578">
        <v>15.119592600860974</v>
      </c>
      <c r="V4616" s="578">
        <v>1915.2289708455373</v>
      </c>
      <c r="W4616" s="578">
        <v>1.1289720116377149</v>
      </c>
      <c r="X4616" s="578">
        <v>0.97856439153353325</v>
      </c>
      <c r="Y4616" s="578">
        <v>1.642303118327005E-2</v>
      </c>
    </row>
    <row r="4617" spans="1:25" x14ac:dyDescent="0.3">
      <c r="A4617" s="61" t="s">
        <v>555</v>
      </c>
      <c r="B4617" s="61" t="s">
        <v>48</v>
      </c>
      <c r="C4617" s="61" t="s">
        <v>39</v>
      </c>
      <c r="D4617" s="36">
        <v>7</v>
      </c>
      <c r="E4617" s="36">
        <v>2012</v>
      </c>
      <c r="F4617" s="578">
        <v>9.7692184177236694</v>
      </c>
      <c r="G4617" s="578">
        <v>1167.6262588500924</v>
      </c>
      <c r="H4617" s="578">
        <v>0.78905861595800697</v>
      </c>
      <c r="I4617" s="578">
        <v>0.59877614863216821</v>
      </c>
      <c r="J4617" s="578">
        <v>1.0012316381713987E-2</v>
      </c>
      <c r="K4617" s="578">
        <v>14.610085373657</v>
      </c>
      <c r="L4617" s="578">
        <v>1875.3012377421001</v>
      </c>
      <c r="M4617" s="578">
        <v>1.0037687119135275</v>
      </c>
      <c r="N4617" s="578">
        <v>0.94225573974351018</v>
      </c>
      <c r="O4617" s="578">
        <v>1.6080698832714249E-2</v>
      </c>
      <c r="P4617" s="578">
        <v>9.7692182035776707</v>
      </c>
      <c r="Q4617" s="578">
        <v>1167.6262588500924</v>
      </c>
      <c r="R4617" s="578">
        <v>0.78905861068051242</v>
      </c>
      <c r="S4617" s="578">
        <v>0.59877619612961952</v>
      </c>
      <c r="T4617" s="578">
        <v>1.0012316381713987E-2</v>
      </c>
      <c r="U4617" s="578">
        <v>14.610086933311898</v>
      </c>
      <c r="V4617" s="578">
        <v>1875.3012377421001</v>
      </c>
      <c r="W4617" s="578">
        <v>1.0037687388248724</v>
      </c>
      <c r="X4617" s="578">
        <v>0.94225583473841323</v>
      </c>
      <c r="Y4617" s="578">
        <v>1.6080698832714249E-2</v>
      </c>
    </row>
    <row r="4618" spans="1:25" x14ac:dyDescent="0.3">
      <c r="A4618" s="61" t="s">
        <v>556</v>
      </c>
      <c r="B4618" s="61" t="s">
        <v>48</v>
      </c>
      <c r="C4618" s="61" t="s">
        <v>39</v>
      </c>
      <c r="D4618" s="36">
        <v>8</v>
      </c>
      <c r="E4618" s="36">
        <v>2012</v>
      </c>
      <c r="F4618" s="578">
        <v>9.2866037717394541</v>
      </c>
      <c r="G4618" s="578">
        <v>1123.233150482175</v>
      </c>
      <c r="H4618" s="578">
        <v>0.69860947038978272</v>
      </c>
      <c r="I4618" s="578">
        <v>0.5929027292877429</v>
      </c>
      <c r="J4618" s="578">
        <v>9.6316604273548826E-3</v>
      </c>
      <c r="K4618" s="578">
        <v>12.707069266529249</v>
      </c>
      <c r="L4618" s="578">
        <v>1606.7533480326301</v>
      </c>
      <c r="M4618" s="578">
        <v>0.93899745690093006</v>
      </c>
      <c r="N4618" s="578">
        <v>0.77595701813697804</v>
      </c>
      <c r="O4618" s="578">
        <v>1.3777917629340625E-2</v>
      </c>
      <c r="P4618" s="578">
        <v>9.2866036571309927</v>
      </c>
      <c r="Q4618" s="578">
        <v>1123.233150482175</v>
      </c>
      <c r="R4618" s="578">
        <v>0.69860946594659801</v>
      </c>
      <c r="S4618" s="578">
        <v>0.59290274977683954</v>
      </c>
      <c r="T4618" s="578">
        <v>9.6316604758612655E-3</v>
      </c>
      <c r="U4618" s="578">
        <v>12.707067709988475</v>
      </c>
      <c r="V4618" s="578">
        <v>1606.7533480326301</v>
      </c>
      <c r="W4618" s="578">
        <v>0.93899746316795496</v>
      </c>
      <c r="X4618" s="578">
        <v>0.77595701813697804</v>
      </c>
      <c r="Y4618" s="578">
        <v>1.3777917629340625E-2</v>
      </c>
    </row>
    <row r="4619" spans="1:25" x14ac:dyDescent="0.3">
      <c r="A4619" s="61" t="s">
        <v>557</v>
      </c>
      <c r="B4619" s="61" t="s">
        <v>48</v>
      </c>
      <c r="C4619" s="61" t="s">
        <v>39</v>
      </c>
      <c r="D4619" s="36">
        <v>9</v>
      </c>
      <c r="E4619" s="36">
        <v>2012</v>
      </c>
      <c r="F4619" s="578">
        <v>8.9246467479800522</v>
      </c>
      <c r="G4619" s="578">
        <v>1089.9442736307724</v>
      </c>
      <c r="H4619" s="578">
        <v>0.63077200479650219</v>
      </c>
      <c r="I4619" s="578">
        <v>0.58849801123142198</v>
      </c>
      <c r="J4619" s="578">
        <v>9.3462389340857027E-3</v>
      </c>
      <c r="K4619" s="578">
        <v>12.35981592233775</v>
      </c>
      <c r="L4619" s="578">
        <v>1566.2536443074523</v>
      </c>
      <c r="M4619" s="578">
        <v>0.88772118258445176</v>
      </c>
      <c r="N4619" s="578">
        <v>0.72822363550464253</v>
      </c>
      <c r="O4619" s="578">
        <v>1.34306311665568E-2</v>
      </c>
      <c r="P4619" s="578">
        <v>8.9246465891943991</v>
      </c>
      <c r="Q4619" s="578">
        <v>1089.9442736307724</v>
      </c>
      <c r="R4619" s="578">
        <v>0.63077201007399675</v>
      </c>
      <c r="S4619" s="578">
        <v>0.58849801123142198</v>
      </c>
      <c r="T4619" s="578">
        <v>9.3462389437869772E-3</v>
      </c>
      <c r="U4619" s="578">
        <v>12.35981592285675</v>
      </c>
      <c r="V4619" s="578">
        <v>1566.2536443074523</v>
      </c>
      <c r="W4619" s="578">
        <v>0.88772118755150531</v>
      </c>
      <c r="X4619" s="578">
        <v>0.72822365661462074</v>
      </c>
      <c r="Y4619" s="578">
        <v>1.34306311665568E-2</v>
      </c>
    </row>
    <row r="4620" spans="1:25" x14ac:dyDescent="0.3">
      <c r="A4620" s="61" t="s">
        <v>558</v>
      </c>
      <c r="B4620" s="61" t="s">
        <v>48</v>
      </c>
      <c r="C4620" s="61" t="s">
        <v>39</v>
      </c>
      <c r="D4620" s="36">
        <v>10</v>
      </c>
      <c r="E4620" s="36">
        <v>2012</v>
      </c>
      <c r="F4620" s="578">
        <v>8.6431074160645913</v>
      </c>
      <c r="G4620" s="578">
        <v>1064.0504570007299</v>
      </c>
      <c r="H4620" s="578">
        <v>0.57800849779353725</v>
      </c>
      <c r="I4620" s="578">
        <v>0.58507000437627177</v>
      </c>
      <c r="J4620" s="578">
        <v>9.1241937964999398E-3</v>
      </c>
      <c r="K4620" s="578">
        <v>12.07347075820625</v>
      </c>
      <c r="L4620" s="578">
        <v>1533.5294876098576</v>
      </c>
      <c r="M4620" s="578">
        <v>0.84981806277452632</v>
      </c>
      <c r="N4620" s="578">
        <v>0.68489295989274968</v>
      </c>
      <c r="O4620" s="578">
        <v>1.3150055858811025E-2</v>
      </c>
      <c r="P4620" s="578">
        <v>8.6431077958817042</v>
      </c>
      <c r="Q4620" s="578">
        <v>1064.0505091349251</v>
      </c>
      <c r="R4620" s="578">
        <v>0.57800845029608594</v>
      </c>
      <c r="S4620" s="578">
        <v>0.58506999909877699</v>
      </c>
      <c r="T4620" s="578">
        <v>9.1241939420190921E-3</v>
      </c>
      <c r="U4620" s="578">
        <v>12.073469194641774</v>
      </c>
      <c r="V4620" s="578">
        <v>1533.5294354756625</v>
      </c>
      <c r="W4620" s="578">
        <v>0.84981806857588948</v>
      </c>
      <c r="X4620" s="578">
        <v>0.68489295492569602</v>
      </c>
      <c r="Y4620" s="578">
        <v>1.31500553397927E-2</v>
      </c>
    </row>
    <row r="4621" spans="1:25" x14ac:dyDescent="0.3">
      <c r="A4621" s="61" t="s">
        <v>559</v>
      </c>
      <c r="B4621" s="61" t="s">
        <v>48</v>
      </c>
      <c r="C4621" s="61" t="s">
        <v>39</v>
      </c>
      <c r="D4621" s="36">
        <v>11</v>
      </c>
      <c r="E4621" s="36">
        <v>2012</v>
      </c>
      <c r="F4621" s="578">
        <v>9.8421953559784932</v>
      </c>
      <c r="G4621" s="578">
        <v>1240.7864303588824</v>
      </c>
      <c r="H4621" s="578">
        <v>0.69939848265494176</v>
      </c>
      <c r="I4621" s="578">
        <v>0.546765292063355</v>
      </c>
      <c r="J4621" s="578">
        <v>1.0639725951477825E-2</v>
      </c>
      <c r="K4621" s="578">
        <v>11.781696227185074</v>
      </c>
      <c r="L4621" s="578">
        <v>1507.202978769935</v>
      </c>
      <c r="M4621" s="578">
        <v>0.82321039064360424</v>
      </c>
      <c r="N4621" s="578">
        <v>0.63136601463581077</v>
      </c>
      <c r="O4621" s="578">
        <v>1.2924273032694999E-2</v>
      </c>
      <c r="P4621" s="578">
        <v>9.8421950727012284</v>
      </c>
      <c r="Q4621" s="578">
        <v>1240.7864303588824</v>
      </c>
      <c r="R4621" s="578">
        <v>0.69939847158578505</v>
      </c>
      <c r="S4621" s="578">
        <v>0.54676528096509458</v>
      </c>
      <c r="T4621" s="578">
        <v>1.0639725951477825E-2</v>
      </c>
      <c r="U4621" s="578">
        <v>11.78169622775745</v>
      </c>
      <c r="V4621" s="578">
        <v>1507.202978769935</v>
      </c>
      <c r="W4621" s="578">
        <v>0.82321040749472219</v>
      </c>
      <c r="X4621" s="578">
        <v>0.63136601991330521</v>
      </c>
      <c r="Y4621" s="578">
        <v>1.2924273032694999E-2</v>
      </c>
    </row>
    <row r="4622" spans="1:25" x14ac:dyDescent="0.3">
      <c r="A4622" s="61" t="s">
        <v>560</v>
      </c>
      <c r="B4622" s="61" t="s">
        <v>48</v>
      </c>
      <c r="C4622" s="61" t="s">
        <v>39</v>
      </c>
      <c r="D4622" s="36">
        <v>12</v>
      </c>
      <c r="E4622" s="36">
        <v>2012</v>
      </c>
      <c r="F4622" s="578">
        <v>10.823275103980706</v>
      </c>
      <c r="G4622" s="578">
        <v>1385.3906211852977</v>
      </c>
      <c r="H4622" s="578">
        <v>0.79871716158231676</v>
      </c>
      <c r="I4622" s="578">
        <v>0.51542348981214048</v>
      </c>
      <c r="J4622" s="578">
        <v>1.187976989119E-2</v>
      </c>
      <c r="K4622" s="578">
        <v>11.5333750233209</v>
      </c>
      <c r="L4622" s="578">
        <v>1484.7506014505975</v>
      </c>
      <c r="M4622" s="578">
        <v>0.80164499491608343</v>
      </c>
      <c r="N4622" s="578">
        <v>0.58557736470053545</v>
      </c>
      <c r="O4622" s="578">
        <v>1.273176649313725E-2</v>
      </c>
      <c r="P4622" s="578">
        <v>10.823274000397413</v>
      </c>
      <c r="Q4622" s="578">
        <v>1385.3906211852977</v>
      </c>
      <c r="R4622" s="578">
        <v>0.79871716978959695</v>
      </c>
      <c r="S4622" s="578">
        <v>0.51542348763905455</v>
      </c>
      <c r="T4622" s="578">
        <v>1.187976989119E-2</v>
      </c>
      <c r="U4622" s="578">
        <v>11.533374503385801</v>
      </c>
      <c r="V4622" s="578">
        <v>1484.7506535847924</v>
      </c>
      <c r="W4622" s="578">
        <v>0.80164498480735302</v>
      </c>
      <c r="X4622" s="578">
        <v>0.58557737451822778</v>
      </c>
      <c r="Y4622" s="578">
        <v>1.27317659692683E-2</v>
      </c>
    </row>
    <row r="4623" spans="1:25" x14ac:dyDescent="0.3">
      <c r="A4623" s="61" t="s">
        <v>561</v>
      </c>
      <c r="B4623" s="61" t="s">
        <v>48</v>
      </c>
      <c r="C4623" s="61" t="s">
        <v>39</v>
      </c>
      <c r="D4623" s="36">
        <v>13</v>
      </c>
      <c r="E4623" s="36">
        <v>2012</v>
      </c>
      <c r="F4623" s="578">
        <v>10.696040873173196</v>
      </c>
      <c r="G4623" s="578">
        <v>1385.0984230041449</v>
      </c>
      <c r="H4623" s="578">
        <v>0.77216454218917796</v>
      </c>
      <c r="I4623" s="578">
        <v>0.47179433645214824</v>
      </c>
      <c r="J4623" s="578">
        <v>1.1877265710305999E-2</v>
      </c>
      <c r="K4623" s="578">
        <v>11.3387260599944</v>
      </c>
      <c r="L4623" s="578">
        <v>1472.3762474060022</v>
      </c>
      <c r="M4623" s="578">
        <v>0.76793692652912116</v>
      </c>
      <c r="N4623" s="578">
        <v>0.54309280713399199</v>
      </c>
      <c r="O4623" s="578">
        <v>1.2625700343050925E-2</v>
      </c>
      <c r="P4623" s="578">
        <v>10.696041866690654</v>
      </c>
      <c r="Q4623" s="578">
        <v>1385.0985272725375</v>
      </c>
      <c r="R4623" s="578">
        <v>0.77216453194462975</v>
      </c>
      <c r="S4623" s="578">
        <v>0.47179431961073176</v>
      </c>
      <c r="T4623" s="578">
        <v>1.1877265710305999E-2</v>
      </c>
      <c r="U4623" s="578">
        <v>11.338726114161476</v>
      </c>
      <c r="V4623" s="578">
        <v>1472.3762474060022</v>
      </c>
      <c r="W4623" s="578">
        <v>0.76793695340165846</v>
      </c>
      <c r="X4623" s="578">
        <v>0.54309288396810451</v>
      </c>
      <c r="Y4623" s="578">
        <v>1.2625700862069249E-2</v>
      </c>
    </row>
    <row r="4624" spans="1:25" x14ac:dyDescent="0.3">
      <c r="A4624" s="61" t="s">
        <v>562</v>
      </c>
      <c r="B4624" s="61" t="s">
        <v>48</v>
      </c>
      <c r="C4624" s="61" t="s">
        <v>39</v>
      </c>
      <c r="D4624" s="36">
        <v>14</v>
      </c>
      <c r="E4624" s="36">
        <v>2012</v>
      </c>
      <c r="F4624" s="578">
        <v>11.535729976729826</v>
      </c>
      <c r="G4624" s="578">
        <v>1484.5039761861124</v>
      </c>
      <c r="H4624" s="578">
        <v>0.73912339013380268</v>
      </c>
      <c r="I4624" s="578">
        <v>0.47081660518112245</v>
      </c>
      <c r="J4624" s="578">
        <v>1.272970018908375E-2</v>
      </c>
      <c r="K4624" s="578">
        <v>12.119704301924948</v>
      </c>
      <c r="L4624" s="578">
        <v>1562.8848762512152</v>
      </c>
      <c r="M4624" s="578">
        <v>0.73679952707607255</v>
      </c>
      <c r="N4624" s="578">
        <v>0.54054441838525202</v>
      </c>
      <c r="O4624" s="578">
        <v>1.3401835458353099E-2</v>
      </c>
      <c r="P4624" s="578">
        <v>11.535731025816176</v>
      </c>
      <c r="Q4624" s="578">
        <v>1484.5039761861124</v>
      </c>
      <c r="R4624" s="578">
        <v>0.73912337492220059</v>
      </c>
      <c r="S4624" s="578">
        <v>0.47081660409457948</v>
      </c>
      <c r="T4624" s="578">
        <v>1.272970018908375E-2</v>
      </c>
      <c r="U4624" s="578">
        <v>12.11970325942575</v>
      </c>
      <c r="V4624" s="578">
        <v>1562.8848762512152</v>
      </c>
      <c r="W4624" s="578">
        <v>0.73679960881903106</v>
      </c>
      <c r="X4624" s="578">
        <v>0.54054442994917407</v>
      </c>
      <c r="Y4624" s="578">
        <v>1.34018359773714E-2</v>
      </c>
    </row>
    <row r="4625" spans="1:25" x14ac:dyDescent="0.3">
      <c r="A4625" s="61" t="s">
        <v>563</v>
      </c>
      <c r="B4625" s="61" t="s">
        <v>48</v>
      </c>
      <c r="C4625" s="61" t="s">
        <v>39</v>
      </c>
      <c r="D4625" s="36">
        <v>15</v>
      </c>
      <c r="E4625" s="36">
        <v>2012</v>
      </c>
      <c r="F4625" s="578">
        <v>12.338097181782301</v>
      </c>
      <c r="G4625" s="578">
        <v>1578.5298843383725</v>
      </c>
      <c r="H4625" s="578">
        <v>0.71066233876626905</v>
      </c>
      <c r="I4625" s="578">
        <v>0.4729947093292135</v>
      </c>
      <c r="J4625" s="578">
        <v>1.3535982172470498E-2</v>
      </c>
      <c r="K4625" s="578">
        <v>12.859841116291701</v>
      </c>
      <c r="L4625" s="578">
        <v>1647.6520004272402</v>
      </c>
      <c r="M4625" s="578">
        <v>0.71121641496817189</v>
      </c>
      <c r="N4625" s="578">
        <v>0.53699680790305104</v>
      </c>
      <c r="O4625" s="578">
        <v>1.4128688412407974E-2</v>
      </c>
      <c r="P4625" s="578">
        <v>12.338097182306175</v>
      </c>
      <c r="Q4625" s="578">
        <v>1578.5298843383725</v>
      </c>
      <c r="R4625" s="578">
        <v>0.7106623334887745</v>
      </c>
      <c r="S4625" s="578">
        <v>0.47299471643054802</v>
      </c>
      <c r="T4625" s="578">
        <v>1.3535982172470498E-2</v>
      </c>
      <c r="U4625" s="578">
        <v>12.859841122820651</v>
      </c>
      <c r="V4625" s="578">
        <v>1647.6520004272402</v>
      </c>
      <c r="W4625" s="578">
        <v>0.71121643080065622</v>
      </c>
      <c r="X4625" s="578">
        <v>0.53699680790305104</v>
      </c>
      <c r="Y4625" s="578">
        <v>1.4128688412407974E-2</v>
      </c>
    </row>
    <row r="4626" spans="1:25" x14ac:dyDescent="0.3">
      <c r="A4626" s="580" t="s">
        <v>564</v>
      </c>
      <c r="B4626" s="580" t="s">
        <v>48</v>
      </c>
      <c r="C4626" s="580" t="s">
        <v>39</v>
      </c>
      <c r="D4626" s="581">
        <v>16</v>
      </c>
      <c r="E4626" s="581">
        <v>2012</v>
      </c>
      <c r="F4626" s="582">
        <v>13.38465899221285</v>
      </c>
      <c r="G4626" s="582">
        <v>1687.6341501871725</v>
      </c>
      <c r="H4626" s="582">
        <v>0.69434027579457747</v>
      </c>
      <c r="I4626" s="582">
        <v>0.48657667217776152</v>
      </c>
      <c r="J4626" s="582">
        <v>1.4471589568226251E-2</v>
      </c>
      <c r="K4626" s="582">
        <v>13.820919412818773</v>
      </c>
      <c r="L4626" s="582">
        <v>1746.171989440915</v>
      </c>
      <c r="M4626" s="582">
        <v>0.69582032226026014</v>
      </c>
      <c r="N4626" s="582">
        <v>0.54674863312781408</v>
      </c>
      <c r="O4626" s="582">
        <v>1.49735791201237E-2</v>
      </c>
      <c r="P4626" s="582">
        <v>13.384657953579598</v>
      </c>
      <c r="Q4626" s="582">
        <v>1687.6342023213676</v>
      </c>
      <c r="R4626" s="582">
        <v>0.69434025996209425</v>
      </c>
      <c r="S4626" s="582">
        <v>0.48657666193321325</v>
      </c>
      <c r="T4626" s="582">
        <v>1.4471589568226251E-2</v>
      </c>
      <c r="U4626" s="582">
        <v>13.820920961501475</v>
      </c>
      <c r="V4626" s="582">
        <v>1746.171989440915</v>
      </c>
      <c r="W4626" s="582">
        <v>0.6958203180305037</v>
      </c>
      <c r="X4626" s="582">
        <v>0.54674863312781408</v>
      </c>
      <c r="Y4626" s="582">
        <v>1.49735791201237E-2</v>
      </c>
    </row>
    <row r="4627" spans="1:25" x14ac:dyDescent="0.3">
      <c r="A4627" s="61" t="s">
        <v>565</v>
      </c>
      <c r="B4627" s="61" t="s">
        <v>48</v>
      </c>
      <c r="C4627" s="61" t="s">
        <v>39</v>
      </c>
      <c r="D4627" s="36">
        <v>1</v>
      </c>
      <c r="E4627" s="36">
        <v>2020</v>
      </c>
      <c r="F4627" s="578">
        <v>37.673384963214573</v>
      </c>
      <c r="G4627" s="578">
        <v>7461.6648813883403</v>
      </c>
      <c r="H4627" s="578">
        <v>4.0967931964745077</v>
      </c>
      <c r="I4627" s="578">
        <v>1.974288883929445</v>
      </c>
      <c r="J4627" s="578">
        <v>6.5639679475376952E-2</v>
      </c>
      <c r="K4627" s="578">
        <v>39.108906166492126</v>
      </c>
      <c r="L4627" s="578">
        <v>7900.1732482910102</v>
      </c>
      <c r="M4627" s="578">
        <v>4.3863086329462595</v>
      </c>
      <c r="N4627" s="578">
        <v>2.0589430738861303</v>
      </c>
      <c r="O4627" s="578">
        <v>6.9497890033138221E-2</v>
      </c>
      <c r="P4627" s="578">
        <v>37.673387568026797</v>
      </c>
      <c r="Q4627" s="578">
        <v>7461.6649881998655</v>
      </c>
      <c r="R4627" s="578">
        <v>4.0967931964745077</v>
      </c>
      <c r="S4627" s="578">
        <v>1.9742889155944123</v>
      </c>
      <c r="T4627" s="578">
        <v>6.5639679475376952E-2</v>
      </c>
      <c r="U4627" s="578">
        <v>39.10890616803465</v>
      </c>
      <c r="V4627" s="578">
        <v>7900.173085530595</v>
      </c>
      <c r="W4627" s="578">
        <v>4.3863085807921953</v>
      </c>
      <c r="X4627" s="578">
        <v>2.0589431213835825</v>
      </c>
      <c r="Y4627" s="578">
        <v>6.949788952867185E-2</v>
      </c>
    </row>
    <row r="4628" spans="1:25" x14ac:dyDescent="0.3">
      <c r="A4628" s="61" t="s">
        <v>566</v>
      </c>
      <c r="B4628" s="61" t="s">
        <v>48</v>
      </c>
      <c r="C4628" s="61" t="s">
        <v>39</v>
      </c>
      <c r="D4628" s="36">
        <v>2</v>
      </c>
      <c r="E4628" s="36">
        <v>2020</v>
      </c>
      <c r="F4628" s="578">
        <v>18.300524945467799</v>
      </c>
      <c r="G4628" s="578">
        <v>3778.487571716305</v>
      </c>
      <c r="H4628" s="578">
        <v>1.9644968954768598</v>
      </c>
      <c r="I4628" s="578">
        <v>0.99052721510330799</v>
      </c>
      <c r="J4628" s="578">
        <v>3.323760553030293E-2</v>
      </c>
      <c r="K4628" s="578">
        <v>19.3810535164084</v>
      </c>
      <c r="L4628" s="578">
        <v>4259.5518519083626</v>
      </c>
      <c r="M4628" s="578">
        <v>2.3356204992160152</v>
      </c>
      <c r="N4628" s="578">
        <v>1.0680365495694151</v>
      </c>
      <c r="O4628" s="578">
        <v>3.7470420919513928E-2</v>
      </c>
      <c r="P4628" s="578">
        <v>18.300524954892598</v>
      </c>
      <c r="Q4628" s="578">
        <v>3778.4876238505003</v>
      </c>
      <c r="R4628" s="578">
        <v>1.9644968990081249</v>
      </c>
      <c r="S4628" s="578">
        <v>0.99052730482071571</v>
      </c>
      <c r="T4628" s="578">
        <v>3.3237606054171878E-2</v>
      </c>
      <c r="U4628" s="578">
        <v>19.381056626317577</v>
      </c>
      <c r="V4628" s="578">
        <v>4259.5518519083626</v>
      </c>
      <c r="W4628" s="578">
        <v>2.3356206638272825</v>
      </c>
      <c r="X4628" s="578">
        <v>1.0680365706793924</v>
      </c>
      <c r="Y4628" s="578">
        <v>3.7470420395644979E-2</v>
      </c>
    </row>
    <row r="4629" spans="1:25" x14ac:dyDescent="0.3">
      <c r="A4629" s="61" t="s">
        <v>567</v>
      </c>
      <c r="B4629" s="61" t="s">
        <v>48</v>
      </c>
      <c r="C4629" s="61" t="s">
        <v>39</v>
      </c>
      <c r="D4629" s="36">
        <v>3</v>
      </c>
      <c r="E4629" s="36">
        <v>2020</v>
      </c>
      <c r="F4629" s="578">
        <v>9.860539207584198</v>
      </c>
      <c r="G4629" s="578">
        <v>2129.9838727315228</v>
      </c>
      <c r="H4629" s="578">
        <v>1.0588451598305224</v>
      </c>
      <c r="I4629" s="578">
        <v>0.54443798338373472</v>
      </c>
      <c r="J4629" s="578">
        <v>1.8736704349672999E-2</v>
      </c>
      <c r="K4629" s="578">
        <v>11.2992540835063</v>
      </c>
      <c r="L4629" s="578">
        <v>2735.821675618482</v>
      </c>
      <c r="M4629" s="578">
        <v>1.241074588925885</v>
      </c>
      <c r="N4629" s="578">
        <v>0.64103438798338153</v>
      </c>
      <c r="O4629" s="578">
        <v>2.4067582407345349E-2</v>
      </c>
      <c r="P4629" s="578">
        <v>9.860540146922455</v>
      </c>
      <c r="Q4629" s="578">
        <v>2129.9838727315228</v>
      </c>
      <c r="R4629" s="578">
        <v>1.0588452495479275</v>
      </c>
      <c r="S4629" s="578">
        <v>0.54443800449371305</v>
      </c>
      <c r="T4629" s="578">
        <v>1.873670487354195E-2</v>
      </c>
      <c r="U4629" s="578">
        <v>11.299256548348499</v>
      </c>
      <c r="V4629" s="578">
        <v>2735.821675618482</v>
      </c>
      <c r="W4629" s="578">
        <v>1.241074588925885</v>
      </c>
      <c r="X4629" s="578">
        <v>0.64103444075832727</v>
      </c>
      <c r="Y4629" s="578">
        <v>2.4067582407345349E-2</v>
      </c>
    </row>
    <row r="4630" spans="1:25" x14ac:dyDescent="0.3">
      <c r="A4630" s="61" t="s">
        <v>568</v>
      </c>
      <c r="B4630" s="61" t="s">
        <v>48</v>
      </c>
      <c r="C4630" s="61" t="s">
        <v>39</v>
      </c>
      <c r="D4630" s="36">
        <v>4</v>
      </c>
      <c r="E4630" s="36">
        <v>2020</v>
      </c>
      <c r="F4630" s="578">
        <v>5.5421750109162451</v>
      </c>
      <c r="G4630" s="578">
        <v>1057.1656087239551</v>
      </c>
      <c r="H4630" s="578">
        <v>0.62171183214134806</v>
      </c>
      <c r="I4630" s="578">
        <v>0.28973823180422148</v>
      </c>
      <c r="J4630" s="578">
        <v>9.2993088910588977E-3</v>
      </c>
      <c r="K4630" s="578">
        <v>8.8043895325342056</v>
      </c>
      <c r="L4630" s="578">
        <v>2260.8830388386978</v>
      </c>
      <c r="M4630" s="578">
        <v>0.88794479992551067</v>
      </c>
      <c r="N4630" s="578">
        <v>0.5079136774875217</v>
      </c>
      <c r="O4630" s="578">
        <v>1.98886103656453E-2</v>
      </c>
      <c r="P4630" s="578">
        <v>5.5421756843134027</v>
      </c>
      <c r="Q4630" s="578">
        <v>1057.1656087239551</v>
      </c>
      <c r="R4630" s="578">
        <v>0.62171181683273302</v>
      </c>
      <c r="S4630" s="578">
        <v>0.28973821216883722</v>
      </c>
      <c r="T4630" s="578">
        <v>9.2993088377018758E-3</v>
      </c>
      <c r="U4630" s="578">
        <v>8.8043892920613835</v>
      </c>
      <c r="V4630" s="578">
        <v>2260.8830388386978</v>
      </c>
      <c r="W4630" s="578">
        <v>0.88794474715056493</v>
      </c>
      <c r="X4630" s="578">
        <v>0.50791361602023199</v>
      </c>
      <c r="Y4630" s="578">
        <v>1.98886103656453E-2</v>
      </c>
    </row>
    <row r="4631" spans="1:25" x14ac:dyDescent="0.3">
      <c r="A4631" s="61" t="s">
        <v>569</v>
      </c>
      <c r="B4631" s="61" t="s">
        <v>48</v>
      </c>
      <c r="C4631" s="61" t="s">
        <v>39</v>
      </c>
      <c r="D4631" s="36">
        <v>5</v>
      </c>
      <c r="E4631" s="36">
        <v>2020</v>
      </c>
      <c r="F4631" s="578">
        <v>4.9974362367417253</v>
      </c>
      <c r="G4631" s="578">
        <v>1089.8499107360774</v>
      </c>
      <c r="H4631" s="578">
        <v>0.50898011139361143</v>
      </c>
      <c r="I4631" s="578">
        <v>0.27169952479501502</v>
      </c>
      <c r="J4631" s="578">
        <v>9.5868850912665705E-3</v>
      </c>
      <c r="K4631" s="578">
        <v>7.6123059720969923</v>
      </c>
      <c r="L4631" s="578">
        <v>1996.9894892374625</v>
      </c>
      <c r="M4631" s="578">
        <v>0.70199780041972748</v>
      </c>
      <c r="N4631" s="578">
        <v>0.44582976373688576</v>
      </c>
      <c r="O4631" s="578">
        <v>1.75674309721216E-2</v>
      </c>
      <c r="P4631" s="578">
        <v>4.9974366018771699</v>
      </c>
      <c r="Q4631" s="578">
        <v>1089.8499107360774</v>
      </c>
      <c r="R4631" s="578">
        <v>0.50898011191748005</v>
      </c>
      <c r="S4631" s="578">
        <v>0.27169953077100151</v>
      </c>
      <c r="T4631" s="578">
        <v>9.5868850912665705E-3</v>
      </c>
      <c r="U4631" s="578">
        <v>7.6123066059080848</v>
      </c>
      <c r="V4631" s="578">
        <v>1996.9894892374625</v>
      </c>
      <c r="W4631" s="578">
        <v>0.70199780519275601</v>
      </c>
      <c r="X4631" s="578">
        <v>0.44582980071815304</v>
      </c>
      <c r="Y4631" s="578">
        <v>1.75674309721216E-2</v>
      </c>
    </row>
    <row r="4632" spans="1:25" x14ac:dyDescent="0.3">
      <c r="A4632" s="61" t="s">
        <v>570</v>
      </c>
      <c r="B4632" s="61" t="s">
        <v>48</v>
      </c>
      <c r="C4632" s="61" t="s">
        <v>39</v>
      </c>
      <c r="D4632" s="36">
        <v>6</v>
      </c>
      <c r="E4632" s="36">
        <v>2020</v>
      </c>
      <c r="F4632" s="578">
        <v>4.6705902049276702</v>
      </c>
      <c r="G4632" s="578">
        <v>1109.4613609313924</v>
      </c>
      <c r="H4632" s="578">
        <v>0.44134187057109825</v>
      </c>
      <c r="I4632" s="578">
        <v>0.26087627625868925</v>
      </c>
      <c r="J4632" s="578">
        <v>9.7594165708869418E-3</v>
      </c>
      <c r="K4632" s="578">
        <v>6.8547310911502128</v>
      </c>
      <c r="L4632" s="578">
        <v>1839.1613915761277</v>
      </c>
      <c r="M4632" s="578">
        <v>0.57761534836996897</v>
      </c>
      <c r="N4632" s="578">
        <v>0.404154504377705</v>
      </c>
      <c r="O4632" s="578">
        <v>1.6178689800047601E-2</v>
      </c>
      <c r="P4632" s="578">
        <v>4.670590413386277</v>
      </c>
      <c r="Q4632" s="578">
        <v>1109.4613609313924</v>
      </c>
      <c r="R4632" s="578">
        <v>0.44134186596299152</v>
      </c>
      <c r="S4632" s="578">
        <v>0.26087628130335327</v>
      </c>
      <c r="T4632" s="578">
        <v>9.7594167746137585E-3</v>
      </c>
      <c r="U4632" s="578">
        <v>6.8547317202537599</v>
      </c>
      <c r="V4632" s="578">
        <v>1839.1613400777123</v>
      </c>
      <c r="W4632" s="578">
        <v>0.57761544499468676</v>
      </c>
      <c r="X4632" s="578">
        <v>0.40415449642265799</v>
      </c>
      <c r="Y4632" s="578">
        <v>1.6178690323916549E-2</v>
      </c>
    </row>
    <row r="4633" spans="1:25" x14ac:dyDescent="0.3">
      <c r="A4633" s="61" t="s">
        <v>571</v>
      </c>
      <c r="B4633" s="61" t="s">
        <v>48</v>
      </c>
      <c r="C4633" s="61" t="s">
        <v>39</v>
      </c>
      <c r="D4633" s="36">
        <v>7</v>
      </c>
      <c r="E4633" s="36">
        <v>2020</v>
      </c>
      <c r="F4633" s="578">
        <v>4.4526989238644648</v>
      </c>
      <c r="G4633" s="578">
        <v>1122.539047241205</v>
      </c>
      <c r="H4633" s="578">
        <v>0.39624835310193324</v>
      </c>
      <c r="I4633" s="578">
        <v>0.25366047098456501</v>
      </c>
      <c r="J4633" s="578">
        <v>9.8744549516898757E-3</v>
      </c>
      <c r="K4633" s="578">
        <v>6.6359727188804074</v>
      </c>
      <c r="L4633" s="578">
        <v>1799.1543540954551</v>
      </c>
      <c r="M4633" s="578">
        <v>0.51314201204028553</v>
      </c>
      <c r="N4633" s="578">
        <v>0.38824483992842251</v>
      </c>
      <c r="O4633" s="578">
        <v>1.582715678766055E-2</v>
      </c>
      <c r="P4633" s="578">
        <v>4.4526990758810472</v>
      </c>
      <c r="Q4633" s="578">
        <v>1122.539047241205</v>
      </c>
      <c r="R4633" s="578">
        <v>0.39624834254694424</v>
      </c>
      <c r="S4633" s="578">
        <v>0.25366054745002925</v>
      </c>
      <c r="T4633" s="578">
        <v>9.8744549516898723E-3</v>
      </c>
      <c r="U4633" s="578">
        <v>6.6359731287642054</v>
      </c>
      <c r="V4633" s="578">
        <v>1799.1544062296525</v>
      </c>
      <c r="W4633" s="578">
        <v>0.51314203730241026</v>
      </c>
      <c r="X4633" s="578">
        <v>0.38824484536113757</v>
      </c>
      <c r="Y4633" s="578">
        <v>1.5827157311529502E-2</v>
      </c>
    </row>
    <row r="4634" spans="1:25" x14ac:dyDescent="0.3">
      <c r="A4634" s="61" t="s">
        <v>572</v>
      </c>
      <c r="B4634" s="61" t="s">
        <v>48</v>
      </c>
      <c r="C4634" s="61" t="s">
        <v>39</v>
      </c>
      <c r="D4634" s="36">
        <v>8</v>
      </c>
      <c r="E4634" s="36">
        <v>2020</v>
      </c>
      <c r="F4634" s="578">
        <v>4.2252069442971871</v>
      </c>
      <c r="G4634" s="578">
        <v>1078.5950762430775</v>
      </c>
      <c r="H4634" s="578">
        <v>0.3523000252122675</v>
      </c>
      <c r="I4634" s="578">
        <v>0.25051918032113374</v>
      </c>
      <c r="J4634" s="578">
        <v>9.4881685702906254E-3</v>
      </c>
      <c r="K4634" s="578">
        <v>5.7628465049735125</v>
      </c>
      <c r="L4634" s="578">
        <v>1541.897069295245</v>
      </c>
      <c r="M4634" s="578">
        <v>0.47554398516270574</v>
      </c>
      <c r="N4634" s="578">
        <v>0.31503610109211827</v>
      </c>
      <c r="O4634" s="578">
        <v>1.3563967775553425E-2</v>
      </c>
      <c r="P4634" s="578">
        <v>4.2252071530662416</v>
      </c>
      <c r="Q4634" s="578">
        <v>1078.5950762430775</v>
      </c>
      <c r="R4634" s="578">
        <v>0.3523000252122675</v>
      </c>
      <c r="S4634" s="578">
        <v>0.25051919743418599</v>
      </c>
      <c r="T4634" s="578">
        <v>9.4881685702906254E-3</v>
      </c>
      <c r="U4634" s="578">
        <v>5.7628464531274677</v>
      </c>
      <c r="V4634" s="578">
        <v>1541.897069295245</v>
      </c>
      <c r="W4634" s="578">
        <v>0.47554398040908025</v>
      </c>
      <c r="X4634" s="578">
        <v>0.31503610056824921</v>
      </c>
      <c r="Y4634" s="578">
        <v>1.3563967775553425E-2</v>
      </c>
    </row>
    <row r="4635" spans="1:25" x14ac:dyDescent="0.3">
      <c r="A4635" s="61" t="s">
        <v>573</v>
      </c>
      <c r="B4635" s="61" t="s">
        <v>48</v>
      </c>
      <c r="C4635" s="61" t="s">
        <v>39</v>
      </c>
      <c r="D4635" s="36">
        <v>9</v>
      </c>
      <c r="E4635" s="36">
        <v>2020</v>
      </c>
      <c r="F4635" s="578">
        <v>4.0545858844258547</v>
      </c>
      <c r="G4635" s="578">
        <v>1045.6420758565225</v>
      </c>
      <c r="H4635" s="578">
        <v>0.31933789008568625</v>
      </c>
      <c r="I4635" s="578">
        <v>0.24816299282247178</v>
      </c>
      <c r="J4635" s="578">
        <v>9.1984866836961957E-3</v>
      </c>
      <c r="K4635" s="578">
        <v>5.5953531349223296</v>
      </c>
      <c r="L4635" s="578">
        <v>1502.22584279378</v>
      </c>
      <c r="M4635" s="578">
        <v>0.44634555881687726</v>
      </c>
      <c r="N4635" s="578">
        <v>0.29315609484910898</v>
      </c>
      <c r="O4635" s="578">
        <v>1.32151164968187E-2</v>
      </c>
      <c r="P4635" s="578">
        <v>4.0545865612912095</v>
      </c>
      <c r="Q4635" s="578">
        <v>1045.6420758565225</v>
      </c>
      <c r="R4635" s="578">
        <v>0.31933788605965624</v>
      </c>
      <c r="S4635" s="578">
        <v>0.24816299334634079</v>
      </c>
      <c r="T4635" s="578">
        <v>9.1984866836961957E-3</v>
      </c>
      <c r="U4635" s="578">
        <v>5.5953529741285184</v>
      </c>
      <c r="V4635" s="578">
        <v>1502.22584279378</v>
      </c>
      <c r="W4635" s="578">
        <v>0.44634555369460299</v>
      </c>
      <c r="X4635" s="578">
        <v>0.29315609484910898</v>
      </c>
      <c r="Y4635" s="578">
        <v>1.32151164968187E-2</v>
      </c>
    </row>
    <row r="4636" spans="1:25" x14ac:dyDescent="0.3">
      <c r="A4636" s="61" t="s">
        <v>574</v>
      </c>
      <c r="B4636" s="61" t="s">
        <v>48</v>
      </c>
      <c r="C4636" s="61" t="s">
        <v>39</v>
      </c>
      <c r="D4636" s="36">
        <v>10</v>
      </c>
      <c r="E4636" s="36">
        <v>2020</v>
      </c>
      <c r="F4636" s="578">
        <v>3.92187741427187</v>
      </c>
      <c r="G4636" s="578">
        <v>1020.0085544586169</v>
      </c>
      <c r="H4636" s="578">
        <v>0.29370035315514498</v>
      </c>
      <c r="I4636" s="578">
        <v>0.24633040651679</v>
      </c>
      <c r="J4636" s="578">
        <v>8.9731474630146569E-3</v>
      </c>
      <c r="K4636" s="578">
        <v>5.457611013972679</v>
      </c>
      <c r="L4636" s="578">
        <v>1470.26220321655</v>
      </c>
      <c r="M4636" s="578">
        <v>0.42440064051091453</v>
      </c>
      <c r="N4636" s="578">
        <v>0.27345892693847373</v>
      </c>
      <c r="O4636" s="578">
        <v>1.293407184615105E-2</v>
      </c>
      <c r="P4636" s="578">
        <v>3.9218775711002851</v>
      </c>
      <c r="Q4636" s="578">
        <v>1020.0085544586169</v>
      </c>
      <c r="R4636" s="578">
        <v>0.29370034819294172</v>
      </c>
      <c r="S4636" s="578">
        <v>0.24633040651679</v>
      </c>
      <c r="T4636" s="578">
        <v>8.9731474145082757E-3</v>
      </c>
      <c r="U4636" s="578">
        <v>5.4576107533430305</v>
      </c>
      <c r="V4636" s="578">
        <v>1470.2621510823524</v>
      </c>
      <c r="W4636" s="578">
        <v>0.42440074346571477</v>
      </c>
      <c r="X4636" s="578">
        <v>0.27345893516515651</v>
      </c>
      <c r="Y4636" s="578">
        <v>1.293407184615105E-2</v>
      </c>
    </row>
    <row r="4637" spans="1:25" x14ac:dyDescent="0.3">
      <c r="A4637" s="61" t="s">
        <v>575</v>
      </c>
      <c r="B4637" s="61" t="s">
        <v>48</v>
      </c>
      <c r="C4637" s="61" t="s">
        <v>39</v>
      </c>
      <c r="D4637" s="36">
        <v>11</v>
      </c>
      <c r="E4637" s="36">
        <v>2020</v>
      </c>
      <c r="F4637" s="578">
        <v>4.4476820739837351</v>
      </c>
      <c r="G4637" s="578">
        <v>1189.4211616516077</v>
      </c>
      <c r="H4637" s="578">
        <v>0.34711076165937449</v>
      </c>
      <c r="I4637" s="578">
        <v>0.2206480171686655</v>
      </c>
      <c r="J4637" s="578">
        <v>1.0463475938498324E-2</v>
      </c>
      <c r="K4637" s="578">
        <v>5.323723404925353</v>
      </c>
      <c r="L4637" s="578">
        <v>1445.16171518961</v>
      </c>
      <c r="M4637" s="578">
        <v>0.40778195390400096</v>
      </c>
      <c r="N4637" s="578">
        <v>0.249906405806541</v>
      </c>
      <c r="O4637" s="578">
        <v>1.2713235191767975E-2</v>
      </c>
      <c r="P4637" s="578">
        <v>4.4476820741389602</v>
      </c>
      <c r="Q4637" s="578">
        <v>1189.4211616516077</v>
      </c>
      <c r="R4637" s="578">
        <v>0.34711078624240999</v>
      </c>
      <c r="S4637" s="578">
        <v>0.22064811596646852</v>
      </c>
      <c r="T4637" s="578">
        <v>1.0463475938498324E-2</v>
      </c>
      <c r="U4637" s="578">
        <v>5.3237233527688623</v>
      </c>
      <c r="V4637" s="578">
        <v>1445.16171518961</v>
      </c>
      <c r="W4637" s="578">
        <v>0.40778195390400096</v>
      </c>
      <c r="X4637" s="578">
        <v>0.249906405806541</v>
      </c>
      <c r="Y4637" s="578">
        <v>1.2713235191767975E-2</v>
      </c>
    </row>
    <row r="4638" spans="1:25" x14ac:dyDescent="0.3">
      <c r="A4638" s="61" t="s">
        <v>576</v>
      </c>
      <c r="B4638" s="61" t="s">
        <v>48</v>
      </c>
      <c r="C4638" s="61" t="s">
        <v>39</v>
      </c>
      <c r="D4638" s="36">
        <v>12</v>
      </c>
      <c r="E4638" s="36">
        <v>2020</v>
      </c>
      <c r="F4638" s="578">
        <v>4.8778889444923417</v>
      </c>
      <c r="G4638" s="578">
        <v>1328.0327059427873</v>
      </c>
      <c r="H4638" s="578">
        <v>0.3908097107584273</v>
      </c>
      <c r="I4638" s="578">
        <v>0.19963443271505302</v>
      </c>
      <c r="J4638" s="578">
        <v>1.1682883467680399E-2</v>
      </c>
      <c r="K4638" s="578">
        <v>5.2096963993377896</v>
      </c>
      <c r="L4638" s="578">
        <v>1423.7535171508725</v>
      </c>
      <c r="M4638" s="578">
        <v>0.39425576222129127</v>
      </c>
      <c r="N4638" s="578">
        <v>0.22977669857209498</v>
      </c>
      <c r="O4638" s="578">
        <v>1.2524843623395975E-2</v>
      </c>
      <c r="P4638" s="578">
        <v>4.8778893622462975</v>
      </c>
      <c r="Q4638" s="578">
        <v>1328.0327059427873</v>
      </c>
      <c r="R4638" s="578">
        <v>0.39080973186840579</v>
      </c>
      <c r="S4638" s="578">
        <v>0.19963441711539978</v>
      </c>
      <c r="T4638" s="578">
        <v>1.1682882948662102E-2</v>
      </c>
      <c r="U4638" s="578">
        <v>5.209696242724017</v>
      </c>
      <c r="V4638" s="578">
        <v>1423.7535171508725</v>
      </c>
      <c r="W4638" s="578">
        <v>0.39425576837190052</v>
      </c>
      <c r="X4638" s="578">
        <v>0.22977669857209498</v>
      </c>
      <c r="Y4638" s="578">
        <v>1.2524843623395975E-2</v>
      </c>
    </row>
    <row r="4639" spans="1:25" x14ac:dyDescent="0.3">
      <c r="A4639" s="61" t="s">
        <v>577</v>
      </c>
      <c r="B4639" s="61" t="s">
        <v>48</v>
      </c>
      <c r="C4639" s="61" t="s">
        <v>39</v>
      </c>
      <c r="D4639" s="36">
        <v>13</v>
      </c>
      <c r="E4639" s="36">
        <v>2020</v>
      </c>
      <c r="F4639" s="578">
        <v>4.8116839852227677</v>
      </c>
      <c r="G4639" s="578">
        <v>1328.4387588500949</v>
      </c>
      <c r="H4639" s="578">
        <v>0.37641885868894498</v>
      </c>
      <c r="I4639" s="578">
        <v>0.18085932512379527</v>
      </c>
      <c r="J4639" s="578">
        <v>1.1686324103114475E-2</v>
      </c>
      <c r="K4639" s="578">
        <v>5.1136492477125977</v>
      </c>
      <c r="L4639" s="578">
        <v>1412.5272839864051</v>
      </c>
      <c r="M4639" s="578">
        <v>0.37643185332126372</v>
      </c>
      <c r="N4639" s="578">
        <v>0.21189750930837625</v>
      </c>
      <c r="O4639" s="578">
        <v>1.2425993675909274E-2</v>
      </c>
      <c r="P4639" s="578">
        <v>4.8116843528841819</v>
      </c>
      <c r="Q4639" s="578">
        <v>1328.4387588500949</v>
      </c>
      <c r="R4639" s="578">
        <v>0.37641885253833551</v>
      </c>
      <c r="S4639" s="578">
        <v>0.18085947236977476</v>
      </c>
      <c r="T4639" s="578">
        <v>1.1686324103114475E-2</v>
      </c>
      <c r="U4639" s="578">
        <v>5.1136491436639773</v>
      </c>
      <c r="V4639" s="578">
        <v>1412.5272839864051</v>
      </c>
      <c r="W4639" s="578">
        <v>0.376431928671081</v>
      </c>
      <c r="X4639" s="578">
        <v>0.21189750878450725</v>
      </c>
      <c r="Y4639" s="578">
        <v>1.2425994194927575E-2</v>
      </c>
    </row>
    <row r="4640" spans="1:25" x14ac:dyDescent="0.3">
      <c r="A4640" s="61" t="s">
        <v>578</v>
      </c>
      <c r="B4640" s="61" t="s">
        <v>48</v>
      </c>
      <c r="C4640" s="61" t="s">
        <v>39</v>
      </c>
      <c r="D4640" s="36">
        <v>14</v>
      </c>
      <c r="E4640" s="36">
        <v>2020</v>
      </c>
      <c r="F4640" s="578">
        <v>5.1823305883129498</v>
      </c>
      <c r="G4640" s="578">
        <v>1422.7668927510524</v>
      </c>
      <c r="H4640" s="578">
        <v>0.36126458179205623</v>
      </c>
      <c r="I4640" s="578">
        <v>0.18126120232045601</v>
      </c>
      <c r="J4640" s="578">
        <v>1.2516359546376976E-2</v>
      </c>
      <c r="K4640" s="578">
        <v>5.4574026057040665</v>
      </c>
      <c r="L4640" s="578">
        <v>1498.4021822611448</v>
      </c>
      <c r="M4640" s="578">
        <v>0.36193680208331525</v>
      </c>
      <c r="N4640" s="578">
        <v>0.21149749495089001</v>
      </c>
      <c r="O4640" s="578">
        <v>1.318161663948555E-2</v>
      </c>
      <c r="P4640" s="578">
        <v>5.1823308441174305</v>
      </c>
      <c r="Q4640" s="578">
        <v>1422.7669448852498</v>
      </c>
      <c r="R4640" s="578">
        <v>0.36126458231592495</v>
      </c>
      <c r="S4640" s="578">
        <v>0.18126120232045601</v>
      </c>
      <c r="T4640" s="578">
        <v>1.2516359546376976E-2</v>
      </c>
      <c r="U4640" s="578">
        <v>5.4574026627305949</v>
      </c>
      <c r="V4640" s="578">
        <v>1498.4021822611448</v>
      </c>
      <c r="W4640" s="578">
        <v>0.36193680208331525</v>
      </c>
      <c r="X4640" s="578">
        <v>0.21149749495089001</v>
      </c>
      <c r="Y4640" s="578">
        <v>1.318161663948555E-2</v>
      </c>
    </row>
    <row r="4641" spans="1:25" x14ac:dyDescent="0.3">
      <c r="A4641" s="61" t="s">
        <v>579</v>
      </c>
      <c r="B4641" s="61" t="s">
        <v>48</v>
      </c>
      <c r="C4641" s="61" t="s">
        <v>39</v>
      </c>
      <c r="D4641" s="36">
        <v>15</v>
      </c>
      <c r="E4641" s="36">
        <v>2020</v>
      </c>
      <c r="F4641" s="578">
        <v>5.5372392487406579</v>
      </c>
      <c r="G4641" s="578">
        <v>1511.9535675048776</v>
      </c>
      <c r="H4641" s="578">
        <v>0.34836649923818147</v>
      </c>
      <c r="I4641" s="578">
        <v>0.18292943155392949</v>
      </c>
      <c r="J4641" s="578">
        <v>1.330113028719395E-2</v>
      </c>
      <c r="K4641" s="578">
        <v>5.78324330833129</v>
      </c>
      <c r="L4641" s="578">
        <v>1578.7781155904077</v>
      </c>
      <c r="M4641" s="578">
        <v>0.3500665996689345</v>
      </c>
      <c r="N4641" s="578">
        <v>0.21052581388115199</v>
      </c>
      <c r="O4641" s="578">
        <v>1.3888869793542299E-2</v>
      </c>
      <c r="P4641" s="578">
        <v>5.5372392493130302</v>
      </c>
      <c r="Q4641" s="578">
        <v>1511.9535675048776</v>
      </c>
      <c r="R4641" s="578">
        <v>0.34836650473395475</v>
      </c>
      <c r="S4641" s="578">
        <v>0.18292941075439176</v>
      </c>
      <c r="T4641" s="578">
        <v>1.330113028719395E-2</v>
      </c>
      <c r="U4641" s="578">
        <v>5.7832437774632073</v>
      </c>
      <c r="V4641" s="578">
        <v>1578.7781155904077</v>
      </c>
      <c r="W4641" s="578">
        <v>0.35006659915961752</v>
      </c>
      <c r="X4641" s="578">
        <v>0.21052581496769526</v>
      </c>
      <c r="Y4641" s="578">
        <v>1.3888869793542299E-2</v>
      </c>
    </row>
    <row r="4642" spans="1:25" x14ac:dyDescent="0.3">
      <c r="A4642" s="580" t="s">
        <v>580</v>
      </c>
      <c r="B4642" s="580" t="s">
        <v>48</v>
      </c>
      <c r="C4642" s="580" t="s">
        <v>39</v>
      </c>
      <c r="D4642" s="581">
        <v>16</v>
      </c>
      <c r="E4642" s="581">
        <v>2020</v>
      </c>
      <c r="F4642" s="582">
        <v>6.0060214849630302</v>
      </c>
      <c r="G4642" s="582">
        <v>1615.6633059183725</v>
      </c>
      <c r="H4642" s="582">
        <v>0.34106875507374396</v>
      </c>
      <c r="I4642" s="582">
        <v>0.188903948447356</v>
      </c>
      <c r="J4642" s="582">
        <v>1.4213656385739598E-2</v>
      </c>
      <c r="K4642" s="582">
        <v>6.2127726665227447</v>
      </c>
      <c r="L4642" s="582">
        <v>1672.413936614985</v>
      </c>
      <c r="M4642" s="582">
        <v>0.34299882315584251</v>
      </c>
      <c r="N4642" s="582">
        <v>0.2147777321612615</v>
      </c>
      <c r="O4642" s="582">
        <v>1.4712767753129149E-2</v>
      </c>
      <c r="P4642" s="582">
        <v>6.0060216891943101</v>
      </c>
      <c r="Q4642" s="582">
        <v>1615.6633574167852</v>
      </c>
      <c r="R4642" s="582">
        <v>0.34106881170009695</v>
      </c>
      <c r="S4642" s="582">
        <v>0.18890397964666253</v>
      </c>
      <c r="T4642" s="582">
        <v>1.4213656385739598E-2</v>
      </c>
      <c r="U4642" s="582">
        <v>6.2127725102764053</v>
      </c>
      <c r="V4642" s="582">
        <v>1672.413936614985</v>
      </c>
      <c r="W4642" s="582">
        <v>0.34299882364090645</v>
      </c>
      <c r="X4642" s="582">
        <v>0.21477773576043499</v>
      </c>
      <c r="Y4642" s="582">
        <v>1.4712767753129149E-2</v>
      </c>
    </row>
    <row r="4643" spans="1:25" x14ac:dyDescent="0.3">
      <c r="A4643" s="61" t="s">
        <v>581</v>
      </c>
      <c r="B4643" s="61" t="s">
        <v>48</v>
      </c>
      <c r="C4643" s="61" t="s">
        <v>39</v>
      </c>
      <c r="D4643" s="36">
        <v>1</v>
      </c>
      <c r="E4643" s="36">
        <v>2030</v>
      </c>
      <c r="F4643" s="578">
        <v>12.005756117364649</v>
      </c>
      <c r="G4643" s="578">
        <v>7146.9917704264299</v>
      </c>
      <c r="H4643" s="578">
        <v>1.2580668307588525</v>
      </c>
      <c r="I4643" s="578">
        <v>0.46076401610237827</v>
      </c>
      <c r="J4643" s="578">
        <v>6.1734169643993149E-2</v>
      </c>
      <c r="K4643" s="578">
        <v>12.42782283367335</v>
      </c>
      <c r="L4643" s="578">
        <v>7563.78464253743</v>
      </c>
      <c r="M4643" s="578">
        <v>1.3759750216753024</v>
      </c>
      <c r="N4643" s="578">
        <v>0.47625785134732701</v>
      </c>
      <c r="O4643" s="578">
        <v>6.533462208850925E-2</v>
      </c>
      <c r="P4643" s="578">
        <v>12.005755601146351</v>
      </c>
      <c r="Q4643" s="578">
        <v>7146.9917704264299</v>
      </c>
      <c r="R4643" s="578">
        <v>1.2580668415563752</v>
      </c>
      <c r="S4643" s="578">
        <v>0.46076400562499897</v>
      </c>
      <c r="T4643" s="578">
        <v>6.1734169643993149E-2</v>
      </c>
      <c r="U4643" s="578">
        <v>12.427823349475675</v>
      </c>
      <c r="V4643" s="578">
        <v>7563.78464253743</v>
      </c>
      <c r="W4643" s="578">
        <v>1.3759750170477925</v>
      </c>
      <c r="X4643" s="578">
        <v>0.47625779345010677</v>
      </c>
      <c r="Y4643" s="578">
        <v>6.5334621545237753E-2</v>
      </c>
    </row>
    <row r="4644" spans="1:25" x14ac:dyDescent="0.3">
      <c r="A4644" s="61" t="s">
        <v>582</v>
      </c>
      <c r="B4644" s="61" t="s">
        <v>48</v>
      </c>
      <c r="C4644" s="61" t="s">
        <v>39</v>
      </c>
      <c r="D4644" s="36">
        <v>2</v>
      </c>
      <c r="E4644" s="36">
        <v>2030</v>
      </c>
      <c r="F4644" s="578">
        <v>5.9626654517887721</v>
      </c>
      <c r="G4644" s="578">
        <v>3625.7425384521448</v>
      </c>
      <c r="H4644" s="578">
        <v>0.59434107999550156</v>
      </c>
      <c r="I4644" s="578">
        <v>0.23419104279794975</v>
      </c>
      <c r="J4644" s="578">
        <v>3.131787577876817E-2</v>
      </c>
      <c r="K4644" s="578">
        <v>6.3544563275815218</v>
      </c>
      <c r="L4644" s="578">
        <v>4082.6312001546171</v>
      </c>
      <c r="M4644" s="578">
        <v>0.74533281692614106</v>
      </c>
      <c r="N4644" s="578">
        <v>0.24682747405798425</v>
      </c>
      <c r="O4644" s="578">
        <v>3.5264716638872977E-2</v>
      </c>
      <c r="P4644" s="578">
        <v>5.9626654515801976</v>
      </c>
      <c r="Q4644" s="578">
        <v>3625.7424863179504</v>
      </c>
      <c r="R4644" s="578">
        <v>0.59434108595693602</v>
      </c>
      <c r="S4644" s="578">
        <v>0.23419103674435301</v>
      </c>
      <c r="T4644" s="578">
        <v>3.131787577876817E-2</v>
      </c>
      <c r="U4644" s="578">
        <v>6.3544557536794528</v>
      </c>
      <c r="V4644" s="578">
        <v>4082.6312001546171</v>
      </c>
      <c r="W4644" s="578">
        <v>0.74533279601988955</v>
      </c>
      <c r="X4644" s="578">
        <v>0.24682746924615101</v>
      </c>
      <c r="Y4644" s="578">
        <v>3.5264716638872977E-2</v>
      </c>
    </row>
    <row r="4645" spans="1:25" x14ac:dyDescent="0.3">
      <c r="A4645" s="61" t="s">
        <v>583</v>
      </c>
      <c r="B4645" s="61" t="s">
        <v>48</v>
      </c>
      <c r="C4645" s="61" t="s">
        <v>39</v>
      </c>
      <c r="D4645" s="36">
        <v>3</v>
      </c>
      <c r="E4645" s="36">
        <v>2030</v>
      </c>
      <c r="F4645" s="578">
        <v>3.20149675600593</v>
      </c>
      <c r="G4645" s="578">
        <v>2043.1435330708775</v>
      </c>
      <c r="H4645" s="578">
        <v>0.32866697616797502</v>
      </c>
      <c r="I4645" s="578">
        <v>0.12814703172383152</v>
      </c>
      <c r="J4645" s="578">
        <v>1.7648011135558223E-2</v>
      </c>
      <c r="K4645" s="578">
        <v>3.7099271544696673</v>
      </c>
      <c r="L4645" s="578">
        <v>2617.6495119730603</v>
      </c>
      <c r="M4645" s="578">
        <v>0.40588475417947201</v>
      </c>
      <c r="N4645" s="578">
        <v>0.14894240027448749</v>
      </c>
      <c r="O4645" s="578">
        <v>2.2610903698174849E-2</v>
      </c>
      <c r="P4645" s="578">
        <v>3.2014969122950152</v>
      </c>
      <c r="Q4645" s="578">
        <v>2043.1435852050724</v>
      </c>
      <c r="R4645" s="578">
        <v>0.32866697717933324</v>
      </c>
      <c r="S4645" s="578">
        <v>0.12814704115347247</v>
      </c>
      <c r="T4645" s="578">
        <v>1.7648011659427178E-2</v>
      </c>
      <c r="U4645" s="578">
        <v>3.70992678913171</v>
      </c>
      <c r="V4645" s="578">
        <v>2617.6495641072552</v>
      </c>
      <c r="W4645" s="578">
        <v>0.40588475361194698</v>
      </c>
      <c r="X4645" s="578">
        <v>0.14894239922674948</v>
      </c>
      <c r="Y4645" s="578">
        <v>2.2610904222043798E-2</v>
      </c>
    </row>
    <row r="4646" spans="1:25" x14ac:dyDescent="0.3">
      <c r="A4646" s="61" t="s">
        <v>584</v>
      </c>
      <c r="B4646" s="61" t="s">
        <v>48</v>
      </c>
      <c r="C4646" s="61" t="s">
        <v>39</v>
      </c>
      <c r="D4646" s="36">
        <v>4</v>
      </c>
      <c r="E4646" s="36">
        <v>2030</v>
      </c>
      <c r="F4646" s="578">
        <v>1.8104189052801249</v>
      </c>
      <c r="G4646" s="578">
        <v>1014.7268409728958</v>
      </c>
      <c r="H4646" s="578">
        <v>0.18316980430487648</v>
      </c>
      <c r="I4646" s="578">
        <v>6.8752650695387219E-2</v>
      </c>
      <c r="J4646" s="578">
        <v>8.7648280799233619E-3</v>
      </c>
      <c r="K4646" s="578">
        <v>2.8812794645888626</v>
      </c>
      <c r="L4646" s="578">
        <v>2166.9047063191674</v>
      </c>
      <c r="M4646" s="578">
        <v>0.29703441137341202</v>
      </c>
      <c r="N4646" s="578">
        <v>0.11880562415656901</v>
      </c>
      <c r="O4646" s="578">
        <v>1.871716357224305E-2</v>
      </c>
      <c r="P4646" s="578">
        <v>1.8104189568233124</v>
      </c>
      <c r="Q4646" s="578">
        <v>1014.7268358866328</v>
      </c>
      <c r="R4646" s="578">
        <v>0.18316980451345399</v>
      </c>
      <c r="S4646" s="578">
        <v>6.8752657505683587E-2</v>
      </c>
      <c r="T4646" s="578">
        <v>8.76482802656634E-3</v>
      </c>
      <c r="U4646" s="578">
        <v>2.8812792034504975</v>
      </c>
      <c r="V4646" s="578">
        <v>2166.9047063191674</v>
      </c>
      <c r="W4646" s="578">
        <v>0.29703441155288574</v>
      </c>
      <c r="X4646" s="578">
        <v>0.11880561495975875</v>
      </c>
      <c r="Y4646" s="578">
        <v>1.871716357224305E-2</v>
      </c>
    </row>
    <row r="4647" spans="1:25" x14ac:dyDescent="0.3">
      <c r="A4647" s="61" t="s">
        <v>585</v>
      </c>
      <c r="B4647" s="61" t="s">
        <v>48</v>
      </c>
      <c r="C4647" s="61" t="s">
        <v>39</v>
      </c>
      <c r="D4647" s="36">
        <v>5</v>
      </c>
      <c r="E4647" s="36">
        <v>2030</v>
      </c>
      <c r="F4647" s="578">
        <v>1.6296311367632352</v>
      </c>
      <c r="G4647" s="578">
        <v>1046.038222630815</v>
      </c>
      <c r="H4647" s="578">
        <v>0.156689508545241</v>
      </c>
      <c r="I4647" s="578">
        <v>6.3868299922129737E-2</v>
      </c>
      <c r="J4647" s="578">
        <v>9.0352978149894573E-3</v>
      </c>
      <c r="K4647" s="578">
        <v>2.4751461542403623</v>
      </c>
      <c r="L4647" s="578">
        <v>1913.271862030025</v>
      </c>
      <c r="M4647" s="578">
        <v>0.23847918615016725</v>
      </c>
      <c r="N4647" s="578">
        <v>0.10411510965786824</v>
      </c>
      <c r="O4647" s="578">
        <v>1.6526401780235227E-2</v>
      </c>
      <c r="P4647" s="578">
        <v>1.6296311361960101</v>
      </c>
      <c r="Q4647" s="578">
        <v>1046.038222630815</v>
      </c>
      <c r="R4647" s="578">
        <v>0.15668950859738523</v>
      </c>
      <c r="S4647" s="578">
        <v>6.3868300426596109E-2</v>
      </c>
      <c r="T4647" s="578">
        <v>9.035297868346481E-3</v>
      </c>
      <c r="U4647" s="578">
        <v>2.4751458411449923</v>
      </c>
      <c r="V4647" s="578">
        <v>1913.271862030025</v>
      </c>
      <c r="W4647" s="578">
        <v>0.23847918515942451</v>
      </c>
      <c r="X4647" s="578">
        <v>0.10411510302219501</v>
      </c>
      <c r="Y4647" s="578">
        <v>1.6526401780235227E-2</v>
      </c>
    </row>
    <row r="4648" spans="1:25" x14ac:dyDescent="0.3">
      <c r="A4648" s="61" t="s">
        <v>586</v>
      </c>
      <c r="B4648" s="61" t="s">
        <v>48</v>
      </c>
      <c r="C4648" s="61" t="s">
        <v>39</v>
      </c>
      <c r="D4648" s="36">
        <v>6</v>
      </c>
      <c r="E4648" s="36">
        <v>2030</v>
      </c>
      <c r="F4648" s="578">
        <v>1.5211596257856024</v>
      </c>
      <c r="G4648" s="578">
        <v>1064.8272972106902</v>
      </c>
      <c r="H4648" s="578">
        <v>0.14080194867832024</v>
      </c>
      <c r="I4648" s="578">
        <v>6.0937617206945953E-2</v>
      </c>
      <c r="J4648" s="578">
        <v>9.1975725129789937E-3</v>
      </c>
      <c r="K4648" s="578">
        <v>2.2104639439266953</v>
      </c>
      <c r="L4648" s="578">
        <v>1763.3857014973926</v>
      </c>
      <c r="M4648" s="578">
        <v>0.19901484767251498</v>
      </c>
      <c r="N4648" s="578">
        <v>9.5070494183649601E-2</v>
      </c>
      <c r="O4648" s="578">
        <v>1.5231614592873127E-2</v>
      </c>
      <c r="P4648" s="578">
        <v>1.5211593650812203</v>
      </c>
      <c r="Q4648" s="578">
        <v>1064.8272972106902</v>
      </c>
      <c r="R4648" s="578">
        <v>0.1408019480501625</v>
      </c>
      <c r="S4648" s="578">
        <v>6.0937619729277949E-2</v>
      </c>
      <c r="T4648" s="578">
        <v>9.1975725129789937E-3</v>
      </c>
      <c r="U4648" s="578">
        <v>2.2104639426015602</v>
      </c>
      <c r="V4648" s="578">
        <v>1763.3856493631949</v>
      </c>
      <c r="W4648" s="578">
        <v>0.19901484751608176</v>
      </c>
      <c r="X4648" s="578">
        <v>9.5070488130052852E-2</v>
      </c>
      <c r="Y4648" s="578">
        <v>1.5231614592873127E-2</v>
      </c>
    </row>
    <row r="4649" spans="1:25" x14ac:dyDescent="0.3">
      <c r="A4649" s="61" t="s">
        <v>587</v>
      </c>
      <c r="B4649" s="61" t="s">
        <v>48</v>
      </c>
      <c r="C4649" s="61" t="s">
        <v>39</v>
      </c>
      <c r="D4649" s="36">
        <v>7</v>
      </c>
      <c r="E4649" s="36">
        <v>2030</v>
      </c>
      <c r="F4649" s="578">
        <v>1.4488451222138452</v>
      </c>
      <c r="G4649" s="578">
        <v>1077.3511670430476</v>
      </c>
      <c r="H4649" s="578">
        <v>0.1302098472175805</v>
      </c>
      <c r="I4649" s="578">
        <v>5.8983820024877724E-2</v>
      </c>
      <c r="J4649" s="578">
        <v>9.3057662306819111E-3</v>
      </c>
      <c r="K4649" s="578">
        <v>2.1242750514165825</v>
      </c>
      <c r="L4649" s="578">
        <v>1723.6712328592873</v>
      </c>
      <c r="M4649" s="578">
        <v>0.17819134065090647</v>
      </c>
      <c r="N4649" s="578">
        <v>9.0439198926712025E-2</v>
      </c>
      <c r="O4649" s="578">
        <v>1.4888694800902123E-2</v>
      </c>
      <c r="P4649" s="578">
        <v>1.4488451743719999</v>
      </c>
      <c r="Q4649" s="578">
        <v>1077.3511670430476</v>
      </c>
      <c r="R4649" s="578">
        <v>0.13020985583231423</v>
      </c>
      <c r="S4649" s="578">
        <v>5.8983826835174051E-2</v>
      </c>
      <c r="T4649" s="578">
        <v>9.3057662306819111E-3</v>
      </c>
      <c r="U4649" s="578">
        <v>2.1242748426329801</v>
      </c>
      <c r="V4649" s="578">
        <v>1723.6712328592873</v>
      </c>
      <c r="W4649" s="578">
        <v>0.17819132327349474</v>
      </c>
      <c r="X4649" s="578">
        <v>9.0439194192488956E-2</v>
      </c>
      <c r="Y4649" s="578">
        <v>1.4888694800902123E-2</v>
      </c>
    </row>
    <row r="4650" spans="1:25" x14ac:dyDescent="0.3">
      <c r="A4650" s="61" t="s">
        <v>588</v>
      </c>
      <c r="B4650" s="61" t="s">
        <v>48</v>
      </c>
      <c r="C4650" s="61" t="s">
        <v>39</v>
      </c>
      <c r="D4650" s="36">
        <v>8</v>
      </c>
      <c r="E4650" s="36">
        <v>2030</v>
      </c>
      <c r="F4650" s="578">
        <v>1.3602934447852275</v>
      </c>
      <c r="G4650" s="578">
        <v>1034.1188602447451</v>
      </c>
      <c r="H4650" s="578">
        <v>0.11756446538493001</v>
      </c>
      <c r="I4650" s="578">
        <v>5.8207594498526249E-2</v>
      </c>
      <c r="J4650" s="578">
        <v>8.9324235062425272E-3</v>
      </c>
      <c r="K4650" s="578">
        <v>1.8474276084031425</v>
      </c>
      <c r="L4650" s="578">
        <v>1477.5303942362425</v>
      </c>
      <c r="M4650" s="578">
        <v>0.16090390799945375</v>
      </c>
      <c r="N4650" s="578">
        <v>7.2996467584744054E-2</v>
      </c>
      <c r="O4650" s="578">
        <v>1.2762538671571075E-2</v>
      </c>
      <c r="P4650" s="578">
        <v>1.36029334052409</v>
      </c>
      <c r="Q4650" s="578">
        <v>1034.1188602447451</v>
      </c>
      <c r="R4650" s="578">
        <v>0.11756445983579976</v>
      </c>
      <c r="S4650" s="578">
        <v>5.8207589259836746E-2</v>
      </c>
      <c r="T4650" s="578">
        <v>8.9324235547489136E-3</v>
      </c>
      <c r="U4650" s="578">
        <v>1.8474276604201774</v>
      </c>
      <c r="V4650" s="578">
        <v>1477.5303942362425</v>
      </c>
      <c r="W4650" s="578">
        <v>0.16090390789516523</v>
      </c>
      <c r="X4650" s="578">
        <v>7.2996451868675594E-2</v>
      </c>
      <c r="Y4650" s="578">
        <v>1.2762538671571075E-2</v>
      </c>
    </row>
    <row r="4651" spans="1:25" x14ac:dyDescent="0.3">
      <c r="A4651" s="61" t="s">
        <v>589</v>
      </c>
      <c r="B4651" s="61" t="s">
        <v>48</v>
      </c>
      <c r="C4651" s="61" t="s">
        <v>39</v>
      </c>
      <c r="D4651" s="36">
        <v>9</v>
      </c>
      <c r="E4651" s="36">
        <v>2030</v>
      </c>
      <c r="F4651" s="578">
        <v>1.2938808450629276</v>
      </c>
      <c r="G4651" s="578">
        <v>1001.69829559326</v>
      </c>
      <c r="H4651" s="578">
        <v>0.10808055687690825</v>
      </c>
      <c r="I4651" s="578">
        <v>5.7625403569545548E-2</v>
      </c>
      <c r="J4651" s="578">
        <v>8.6524480720981921E-3</v>
      </c>
      <c r="K4651" s="578">
        <v>1.7824290651533325</v>
      </c>
      <c r="L4651" s="578">
        <v>1438.84606170654</v>
      </c>
      <c r="M4651" s="578">
        <v>0.14941631855132625</v>
      </c>
      <c r="N4651" s="578">
        <v>6.7371231911238255E-2</v>
      </c>
      <c r="O4651" s="578">
        <v>1.2428445663923952E-2</v>
      </c>
      <c r="P4651" s="578">
        <v>1.2938807923192099</v>
      </c>
      <c r="Q4651" s="578">
        <v>1001.69829559326</v>
      </c>
      <c r="R4651" s="578">
        <v>0.10808055788584126</v>
      </c>
      <c r="S4651" s="578">
        <v>5.76254051411524E-2</v>
      </c>
      <c r="T4651" s="578">
        <v>8.6524482176173461E-3</v>
      </c>
      <c r="U4651" s="578">
        <v>1.7824290135094927</v>
      </c>
      <c r="V4651" s="578">
        <v>1438.8460095723449</v>
      </c>
      <c r="W4651" s="578">
        <v>0.14941631844703751</v>
      </c>
      <c r="X4651" s="578">
        <v>6.7371225100941901E-2</v>
      </c>
      <c r="Y4651" s="578">
        <v>1.2428445663923952E-2</v>
      </c>
    </row>
    <row r="4652" spans="1:25" x14ac:dyDescent="0.3">
      <c r="A4652" s="61" t="s">
        <v>590</v>
      </c>
      <c r="B4652" s="61" t="s">
        <v>48</v>
      </c>
      <c r="C4652" s="61" t="s">
        <v>39</v>
      </c>
      <c r="D4652" s="36">
        <v>10</v>
      </c>
      <c r="E4652" s="36">
        <v>2030</v>
      </c>
      <c r="F4652" s="578">
        <v>1.2422248084070175</v>
      </c>
      <c r="G4652" s="578">
        <v>976.47918478647716</v>
      </c>
      <c r="H4652" s="578">
        <v>0.10070392701588056</v>
      </c>
      <c r="I4652" s="578">
        <v>5.7172536675352548E-2</v>
      </c>
      <c r="J4652" s="578">
        <v>8.4346597189626921E-3</v>
      </c>
      <c r="K4652" s="578">
        <v>1.7295466360746949</v>
      </c>
      <c r="L4652" s="578">
        <v>1407.761975606275</v>
      </c>
      <c r="M4652" s="578">
        <v>0.14054839049155476</v>
      </c>
      <c r="N4652" s="578">
        <v>6.2450833502225502E-2</v>
      </c>
      <c r="O4652" s="578">
        <v>1.2160006318784576E-2</v>
      </c>
      <c r="P4652" s="578">
        <v>1.2422248605297026</v>
      </c>
      <c r="Q4652" s="578">
        <v>976.4791847864775</v>
      </c>
      <c r="R4652" s="578">
        <v>0.10070392640166823</v>
      </c>
      <c r="S4652" s="578">
        <v>5.717254610499365E-2</v>
      </c>
      <c r="T4652" s="578">
        <v>8.4346597189626921E-3</v>
      </c>
      <c r="U4652" s="578">
        <v>1.72954689674255</v>
      </c>
      <c r="V4652" s="578">
        <v>1407.761975606275</v>
      </c>
      <c r="W4652" s="578">
        <v>0.14054838276933823</v>
      </c>
      <c r="X4652" s="578">
        <v>6.245082669192923E-2</v>
      </c>
      <c r="Y4652" s="578">
        <v>1.2160006318784576E-2</v>
      </c>
    </row>
    <row r="4653" spans="1:25" x14ac:dyDescent="0.3">
      <c r="A4653" s="61" t="s">
        <v>591</v>
      </c>
      <c r="B4653" s="61" t="s">
        <v>48</v>
      </c>
      <c r="C4653" s="61" t="s">
        <v>39</v>
      </c>
      <c r="D4653" s="36">
        <v>11</v>
      </c>
      <c r="E4653" s="36">
        <v>2030</v>
      </c>
      <c r="F4653" s="578">
        <v>1.4076225637403024</v>
      </c>
      <c r="G4653" s="578">
        <v>1138.6983273824001</v>
      </c>
      <c r="H4653" s="578">
        <v>0.11335354433928499</v>
      </c>
      <c r="I4653" s="578">
        <v>5.1323592895641895E-2</v>
      </c>
      <c r="J4653" s="578">
        <v>9.835882975797473E-3</v>
      </c>
      <c r="K4653" s="578">
        <v>1.6841415318517599</v>
      </c>
      <c r="L4653" s="578">
        <v>1383.875616709385</v>
      </c>
      <c r="M4653" s="578">
        <v>0.13312779743379574</v>
      </c>
      <c r="N4653" s="578">
        <v>5.6896944506054994E-2</v>
      </c>
      <c r="O4653" s="578">
        <v>1.1953640564267152E-2</v>
      </c>
      <c r="P4653" s="578">
        <v>1.4076224594638549</v>
      </c>
      <c r="Q4653" s="578">
        <v>1138.6983273824001</v>
      </c>
      <c r="R4653" s="578">
        <v>0.11335354244026025</v>
      </c>
      <c r="S4653" s="578">
        <v>5.1323587656952406E-2</v>
      </c>
      <c r="T4653" s="578">
        <v>9.8358830291544949E-3</v>
      </c>
      <c r="U4653" s="578">
        <v>1.68414158514815</v>
      </c>
      <c r="V4653" s="578">
        <v>1383.875616709385</v>
      </c>
      <c r="W4653" s="578">
        <v>0.13312779029244326</v>
      </c>
      <c r="X4653" s="578">
        <v>5.6896933233171354E-2</v>
      </c>
      <c r="Y4653" s="578">
        <v>1.1953640564267152E-2</v>
      </c>
    </row>
    <row r="4654" spans="1:25" x14ac:dyDescent="0.3">
      <c r="A4654" s="61" t="s">
        <v>592</v>
      </c>
      <c r="B4654" s="61" t="s">
        <v>48</v>
      </c>
      <c r="C4654" s="61" t="s">
        <v>39</v>
      </c>
      <c r="D4654" s="36">
        <v>12</v>
      </c>
      <c r="E4654" s="36">
        <v>2030</v>
      </c>
      <c r="F4654" s="578">
        <v>1.5429510406820501</v>
      </c>
      <c r="G4654" s="578">
        <v>1271.422840118405</v>
      </c>
      <c r="H4654" s="578">
        <v>0.12370317396198476</v>
      </c>
      <c r="I4654" s="578">
        <v>4.6537899931233001E-2</v>
      </c>
      <c r="J4654" s="578">
        <v>1.098231437693655E-2</v>
      </c>
      <c r="K4654" s="578">
        <v>1.6455217084063976</v>
      </c>
      <c r="L4654" s="578">
        <v>1363.4871966044052</v>
      </c>
      <c r="M4654" s="578">
        <v>0.12704732055620574</v>
      </c>
      <c r="N4654" s="578">
        <v>5.2183695079293047E-2</v>
      </c>
      <c r="O4654" s="578">
        <v>1.177754257999665E-2</v>
      </c>
      <c r="P4654" s="578">
        <v>1.5429510928565775</v>
      </c>
      <c r="Q4654" s="578">
        <v>1271.4227886199901</v>
      </c>
      <c r="R4654" s="578">
        <v>0.12370318213773601</v>
      </c>
      <c r="S4654" s="578">
        <v>4.6537900455101949E-2</v>
      </c>
      <c r="T4654" s="578">
        <v>1.09823138530676E-2</v>
      </c>
      <c r="U4654" s="578">
        <v>1.6455216573958702</v>
      </c>
      <c r="V4654" s="578">
        <v>1363.4870923360127</v>
      </c>
      <c r="W4654" s="578">
        <v>0.127047314502609</v>
      </c>
      <c r="X4654" s="578">
        <v>5.218369403155515E-2</v>
      </c>
      <c r="Y4654" s="578">
        <v>1.177754257999665E-2</v>
      </c>
    </row>
    <row r="4655" spans="1:25" x14ac:dyDescent="0.3">
      <c r="A4655" s="61" t="s">
        <v>593</v>
      </c>
      <c r="B4655" s="61" t="s">
        <v>48</v>
      </c>
      <c r="C4655" s="61" t="s">
        <v>39</v>
      </c>
      <c r="D4655" s="36">
        <v>13</v>
      </c>
      <c r="E4655" s="36">
        <v>2030</v>
      </c>
      <c r="F4655" s="578">
        <v>1.5138929183091574</v>
      </c>
      <c r="G4655" s="578">
        <v>1272.4218775431275</v>
      </c>
      <c r="H4655" s="578">
        <v>0.118695348295053</v>
      </c>
      <c r="I4655" s="578">
        <v>4.2314802005421343E-2</v>
      </c>
      <c r="J4655" s="578">
        <v>1.0990925831720198E-2</v>
      </c>
      <c r="K4655" s="578">
        <v>1.6066999015561074</v>
      </c>
      <c r="L4655" s="578">
        <v>1353.304448445635</v>
      </c>
      <c r="M4655" s="578">
        <v>0.12099990205994424</v>
      </c>
      <c r="N4655" s="578">
        <v>4.8088801617268445E-2</v>
      </c>
      <c r="O4655" s="578">
        <v>1.1689547992621799E-2</v>
      </c>
      <c r="P4655" s="578">
        <v>1.5138928146476798</v>
      </c>
      <c r="Q4655" s="578">
        <v>1272.4218775431275</v>
      </c>
      <c r="R4655" s="578">
        <v>0.118695349320963</v>
      </c>
      <c r="S4655" s="578">
        <v>4.2314801481552394E-2</v>
      </c>
      <c r="T4655" s="578">
        <v>1.0990925831720198E-2</v>
      </c>
      <c r="U4655" s="578">
        <v>1.6066998492853251</v>
      </c>
      <c r="V4655" s="578">
        <v>1353.3045005798301</v>
      </c>
      <c r="W4655" s="578">
        <v>0.1209998947645845</v>
      </c>
      <c r="X4655" s="578">
        <v>4.8088801093399497E-2</v>
      </c>
      <c r="Y4655" s="578">
        <v>1.1689547473603502E-2</v>
      </c>
    </row>
    <row r="4656" spans="1:25" x14ac:dyDescent="0.3">
      <c r="A4656" s="61" t="s">
        <v>594</v>
      </c>
      <c r="B4656" s="61" t="s">
        <v>48</v>
      </c>
      <c r="C4656" s="61" t="s">
        <v>39</v>
      </c>
      <c r="D4656" s="36">
        <v>14</v>
      </c>
      <c r="E4656" s="36">
        <v>2030</v>
      </c>
      <c r="F4656" s="578">
        <v>1.6073192367619651</v>
      </c>
      <c r="G4656" s="578">
        <v>1361.9264666239376</v>
      </c>
      <c r="H4656" s="578">
        <v>0.11606770183425349</v>
      </c>
      <c r="I4656" s="578">
        <v>4.242194821805842E-2</v>
      </c>
      <c r="J4656" s="578">
        <v>1.1764113781585626E-2</v>
      </c>
      <c r="K4656" s="578">
        <v>1.6925800658955228</v>
      </c>
      <c r="L4656" s="578">
        <v>1434.7794659932399</v>
      </c>
      <c r="M4656" s="578">
        <v>0.1182849473940825</v>
      </c>
      <c r="N4656" s="578">
        <v>4.7957079135812777E-2</v>
      </c>
      <c r="O4656" s="578">
        <v>1.2393356038955925E-2</v>
      </c>
      <c r="P4656" s="578">
        <v>1.6073191324905225</v>
      </c>
      <c r="Q4656" s="578">
        <v>1361.9264666239376</v>
      </c>
      <c r="R4656" s="578">
        <v>0.11606770179544851</v>
      </c>
      <c r="S4656" s="578">
        <v>4.2421947490462672E-2</v>
      </c>
      <c r="T4656" s="578">
        <v>1.1764113257716676E-2</v>
      </c>
      <c r="U4656" s="578">
        <v>1.6925798056945451</v>
      </c>
      <c r="V4656" s="578">
        <v>1434.77930959065</v>
      </c>
      <c r="W4656" s="578">
        <v>0.11828493907523725</v>
      </c>
      <c r="X4656" s="578">
        <v>4.7957074944861178E-2</v>
      </c>
      <c r="Y4656" s="578">
        <v>1.2393355515086975E-2</v>
      </c>
    </row>
    <row r="4657" spans="1:25" x14ac:dyDescent="0.3">
      <c r="A4657" s="61" t="s">
        <v>595</v>
      </c>
      <c r="B4657" s="61" t="s">
        <v>48</v>
      </c>
      <c r="C4657" s="61" t="s">
        <v>39</v>
      </c>
      <c r="D4657" s="36">
        <v>15</v>
      </c>
      <c r="E4657" s="36">
        <v>2030</v>
      </c>
      <c r="F4657" s="578">
        <v>1.6978441381952427</v>
      </c>
      <c r="G4657" s="578">
        <v>1446.51343663533</v>
      </c>
      <c r="H4657" s="578">
        <v>0.11403399663079901</v>
      </c>
      <c r="I4657" s="578">
        <v>4.2812481765091975E-2</v>
      </c>
      <c r="J4657" s="578">
        <v>1.24948270095046E-2</v>
      </c>
      <c r="K4657" s="578">
        <v>1.7746339531637749</v>
      </c>
      <c r="L4657" s="578">
        <v>1510.990713755285</v>
      </c>
      <c r="M4657" s="578">
        <v>0.1161900841204135</v>
      </c>
      <c r="N4657" s="578">
        <v>4.7791634346746471E-2</v>
      </c>
      <c r="O4657" s="578">
        <v>1.30517259725214E-2</v>
      </c>
      <c r="P4657" s="578">
        <v>1.6978440860672526</v>
      </c>
      <c r="Q4657" s="578">
        <v>1446.51343663533</v>
      </c>
      <c r="R4657" s="578">
        <v>0.114033996282766</v>
      </c>
      <c r="S4657" s="578">
        <v>4.2812478049502951E-2</v>
      </c>
      <c r="T4657" s="578">
        <v>1.24948270095046E-2</v>
      </c>
      <c r="U4657" s="578">
        <v>1.7746337444165525</v>
      </c>
      <c r="V4657" s="578">
        <v>1510.990713755285</v>
      </c>
      <c r="W4657" s="578">
        <v>0.11619007520251476</v>
      </c>
      <c r="X4657" s="578">
        <v>4.7791626333491828E-2</v>
      </c>
      <c r="Y4657" s="578">
        <v>1.30517259725214E-2</v>
      </c>
    </row>
    <row r="4658" spans="1:25" x14ac:dyDescent="0.3">
      <c r="A4658" s="580" t="s">
        <v>596</v>
      </c>
      <c r="B4658" s="580" t="s">
        <v>48</v>
      </c>
      <c r="C4658" s="580" t="s">
        <v>39</v>
      </c>
      <c r="D4658" s="581">
        <v>16</v>
      </c>
      <c r="E4658" s="581">
        <v>2030</v>
      </c>
      <c r="F4658" s="582">
        <v>1.8230823730970425</v>
      </c>
      <c r="G4658" s="582">
        <v>1545.0731417338</v>
      </c>
      <c r="H4658" s="582">
        <v>0.11349243092505851</v>
      </c>
      <c r="I4658" s="582">
        <v>4.3961877876426948E-2</v>
      </c>
      <c r="J4658" s="582">
        <v>1.334621059747095E-2</v>
      </c>
      <c r="K4658" s="582">
        <v>1.8885882255753998</v>
      </c>
      <c r="L4658" s="582">
        <v>1599.9635327656999</v>
      </c>
      <c r="M4658" s="582">
        <v>0.11545760069323725</v>
      </c>
      <c r="N4658" s="582">
        <v>4.8563589628126125E-2</v>
      </c>
      <c r="O4658" s="582">
        <v>1.38203312332431E-2</v>
      </c>
      <c r="P4658" s="582">
        <v>1.823082425308405</v>
      </c>
      <c r="Q4658" s="582">
        <v>1545.0731417338</v>
      </c>
      <c r="R4658" s="582">
        <v>0.11349243090565575</v>
      </c>
      <c r="S4658" s="582">
        <v>4.3961875431705252E-2</v>
      </c>
      <c r="T4658" s="582">
        <v>1.334621059747095E-2</v>
      </c>
      <c r="U4658" s="582">
        <v>1.8885882254347299</v>
      </c>
      <c r="V4658" s="582">
        <v>1599.9635327656999</v>
      </c>
      <c r="W4658" s="582">
        <v>0.11545759458628349</v>
      </c>
      <c r="X4658" s="582">
        <v>4.8563580819366778E-2</v>
      </c>
      <c r="Y4658" s="582">
        <v>1.38203312332431E-2</v>
      </c>
    </row>
    <row r="4659" spans="1:25" x14ac:dyDescent="0.3">
      <c r="A4659" s="61" t="s">
        <v>597</v>
      </c>
      <c r="B4659" s="61" t="s">
        <v>191</v>
      </c>
      <c r="C4659" s="61" t="s">
        <v>39</v>
      </c>
      <c r="D4659" s="36">
        <v>1</v>
      </c>
      <c r="E4659" s="36">
        <v>2012</v>
      </c>
      <c r="F4659" s="578">
        <v>22.994521106954</v>
      </c>
      <c r="G4659" s="578">
        <v>6678.9070460001603</v>
      </c>
      <c r="H4659" s="578">
        <v>6.5415947636744596</v>
      </c>
      <c r="I4659" s="578">
        <v>0.17370951300836124</v>
      </c>
      <c r="J4659" s="578">
        <v>3.5361400766608556E-2</v>
      </c>
      <c r="K4659" s="578">
        <v>22.522100500284623</v>
      </c>
      <c r="L4659" s="578">
        <v>6516.6560465494749</v>
      </c>
      <c r="M4659" s="578">
        <v>6.4744503375065179</v>
      </c>
      <c r="N4659" s="578">
        <v>0.15413226571399699</v>
      </c>
      <c r="O4659" s="578">
        <v>3.4502361939909493E-2</v>
      </c>
      <c r="P4659" s="578">
        <v>22.994520590380425</v>
      </c>
      <c r="Q4659" s="578">
        <v>6678.907101949053</v>
      </c>
      <c r="R4659" s="578">
        <v>6.5415949211455819</v>
      </c>
      <c r="S4659" s="578">
        <v>0.17370951789537925</v>
      </c>
      <c r="T4659" s="578">
        <v>3.5361400766608556E-2</v>
      </c>
      <c r="U4659" s="578">
        <v>22.522101026890525</v>
      </c>
      <c r="V4659" s="578">
        <v>6516.6556879679329</v>
      </c>
      <c r="W4659" s="578">
        <v>6.4744498669945925</v>
      </c>
      <c r="X4659" s="578">
        <v>0.15413226571399699</v>
      </c>
      <c r="Y4659" s="578">
        <v>3.4502361416040545E-2</v>
      </c>
    </row>
    <row r="4660" spans="1:25" x14ac:dyDescent="0.3">
      <c r="A4660" s="61" t="s">
        <v>598</v>
      </c>
      <c r="B4660" s="61" t="s">
        <v>191</v>
      </c>
      <c r="C4660" s="61" t="s">
        <v>39</v>
      </c>
      <c r="D4660" s="36">
        <v>2</v>
      </c>
      <c r="E4660" s="36">
        <v>2012</v>
      </c>
      <c r="F4660" s="578">
        <v>14.26817076436625</v>
      </c>
      <c r="G4660" s="578">
        <v>3928.7321879068977</v>
      </c>
      <c r="H4660" s="578">
        <v>3.8567654180806072</v>
      </c>
      <c r="I4660" s="578">
        <v>0.1007478864239595</v>
      </c>
      <c r="J4660" s="578">
        <v>2.0800631881381024E-2</v>
      </c>
      <c r="K4660" s="578">
        <v>14.553162190380075</v>
      </c>
      <c r="L4660" s="578">
        <v>3889.8295338948528</v>
      </c>
      <c r="M4660" s="578">
        <v>4.028047470841555</v>
      </c>
      <c r="N4660" s="578">
        <v>8.0711150484906541E-2</v>
      </c>
      <c r="O4660" s="578">
        <v>2.059468524142475E-2</v>
      </c>
      <c r="P4660" s="578">
        <v>14.268170764386875</v>
      </c>
      <c r="Q4660" s="578">
        <v>3928.7322387695276</v>
      </c>
      <c r="R4660" s="578">
        <v>3.8567654196522172</v>
      </c>
      <c r="S4660" s="578">
        <v>0.1007478872779755</v>
      </c>
      <c r="T4660" s="578">
        <v>2.0800630833643124E-2</v>
      </c>
      <c r="U4660" s="578">
        <v>14.553168448862625</v>
      </c>
      <c r="V4660" s="578">
        <v>3889.8295338948528</v>
      </c>
      <c r="W4660" s="578">
        <v>4.0280474683192198</v>
      </c>
      <c r="X4660" s="578">
        <v>8.0711150021670605E-2</v>
      </c>
      <c r="Y4660" s="578">
        <v>2.059468524142475E-2</v>
      </c>
    </row>
    <row r="4661" spans="1:25" x14ac:dyDescent="0.3">
      <c r="A4661" s="61" t="s">
        <v>599</v>
      </c>
      <c r="B4661" s="61" t="s">
        <v>191</v>
      </c>
      <c r="C4661" s="61" t="s">
        <v>39</v>
      </c>
      <c r="D4661" s="36">
        <v>3</v>
      </c>
      <c r="E4661" s="36">
        <v>2012</v>
      </c>
      <c r="F4661" s="578">
        <v>7.767024854282222</v>
      </c>
      <c r="G4661" s="578">
        <v>2081.5305302937777</v>
      </c>
      <c r="H4661" s="578">
        <v>2.0401895860559223</v>
      </c>
      <c r="I4661" s="578">
        <v>4.5526849813237825E-2</v>
      </c>
      <c r="J4661" s="578">
        <v>1.1020659284743725E-2</v>
      </c>
      <c r="K4661" s="578">
        <v>10.96143888146945</v>
      </c>
      <c r="L4661" s="578">
        <v>2720.3967157999623</v>
      </c>
      <c r="M4661" s="578">
        <v>2.7483256012201251</v>
      </c>
      <c r="N4661" s="578">
        <v>4.7753213970887921E-2</v>
      </c>
      <c r="O4661" s="578">
        <v>1.4403076580492724E-2</v>
      </c>
      <c r="P4661" s="578">
        <v>7.767024437092152</v>
      </c>
      <c r="Q4661" s="578">
        <v>2081.5305302937777</v>
      </c>
      <c r="R4661" s="578">
        <v>2.0401895855320524</v>
      </c>
      <c r="S4661" s="578">
        <v>4.5526846323203522E-2</v>
      </c>
      <c r="T4661" s="578">
        <v>1.1020659284743725E-2</v>
      </c>
      <c r="U4661" s="578">
        <v>10.961438881479749</v>
      </c>
      <c r="V4661" s="578">
        <v>2720.3967157999623</v>
      </c>
      <c r="W4661" s="578">
        <v>2.7483252882957401</v>
      </c>
      <c r="X4661" s="578">
        <v>4.7753209774630954E-2</v>
      </c>
      <c r="Y4661" s="578">
        <v>1.4403076066325049E-2</v>
      </c>
    </row>
    <row r="4662" spans="1:25" x14ac:dyDescent="0.3">
      <c r="A4662" s="61" t="s">
        <v>600</v>
      </c>
      <c r="B4662" s="61" t="s">
        <v>191</v>
      </c>
      <c r="C4662" s="61" t="s">
        <v>39</v>
      </c>
      <c r="D4662" s="36">
        <v>4</v>
      </c>
      <c r="E4662" s="36">
        <v>2012</v>
      </c>
      <c r="F4662" s="578">
        <v>3.8576853853689155</v>
      </c>
      <c r="G4662" s="578">
        <v>1117.4034411112425</v>
      </c>
      <c r="H4662" s="578">
        <v>1.1063130788340101</v>
      </c>
      <c r="I4662" s="578">
        <v>3.0083055953430877E-2</v>
      </c>
      <c r="J4662" s="578">
        <v>5.9160682382450079E-3</v>
      </c>
      <c r="K4662" s="578">
        <v>9.5442804179231917</v>
      </c>
      <c r="L4662" s="578">
        <v>2290.1697896321548</v>
      </c>
      <c r="M4662" s="578">
        <v>2.2361325848614753</v>
      </c>
      <c r="N4662" s="578">
        <v>3.784606925728435E-2</v>
      </c>
      <c r="O4662" s="578">
        <v>1.2125287631837E-2</v>
      </c>
      <c r="P4662" s="578">
        <v>3.8576854871935149</v>
      </c>
      <c r="Q4662" s="578">
        <v>1117.4034411112425</v>
      </c>
      <c r="R4662" s="578">
        <v>1.1063130788340125</v>
      </c>
      <c r="S4662" s="578">
        <v>3.008305539742645E-2</v>
      </c>
      <c r="T4662" s="578">
        <v>5.9160682382450079E-3</v>
      </c>
      <c r="U4662" s="578">
        <v>9.5442804030220305</v>
      </c>
      <c r="V4662" s="578">
        <v>2290.1697896321548</v>
      </c>
      <c r="W4662" s="578">
        <v>2.2361324795056077</v>
      </c>
      <c r="X4662" s="578">
        <v>3.7846066103763051E-2</v>
      </c>
      <c r="Y4662" s="578">
        <v>1.2125288155705925E-2</v>
      </c>
    </row>
    <row r="4663" spans="1:25" x14ac:dyDescent="0.3">
      <c r="A4663" s="61" t="s">
        <v>601</v>
      </c>
      <c r="B4663" s="61" t="s">
        <v>191</v>
      </c>
      <c r="C4663" s="61" t="s">
        <v>39</v>
      </c>
      <c r="D4663" s="36">
        <v>5</v>
      </c>
      <c r="E4663" s="36">
        <v>2012</v>
      </c>
      <c r="F4663" s="578">
        <v>4.3923752638947855</v>
      </c>
      <c r="G4663" s="578">
        <v>1157.7941538492801</v>
      </c>
      <c r="H4663" s="578">
        <v>1.1248344170453426</v>
      </c>
      <c r="I4663" s="578">
        <v>3.2430430492846996E-2</v>
      </c>
      <c r="J4663" s="578">
        <v>6.1299303100289127E-3</v>
      </c>
      <c r="K4663" s="578">
        <v>8.6445064143640558</v>
      </c>
      <c r="L4663" s="578">
        <v>2049.7753321329728</v>
      </c>
      <c r="M4663" s="578">
        <v>1.9324228924233424</v>
      </c>
      <c r="N4663" s="578">
        <v>3.5161594436127971E-2</v>
      </c>
      <c r="O4663" s="578">
        <v>1.085252516592535E-2</v>
      </c>
      <c r="P4663" s="578">
        <v>4.3923752117407222</v>
      </c>
      <c r="Q4663" s="578">
        <v>1157.7941538492801</v>
      </c>
      <c r="R4663" s="578">
        <v>1.1248344165263249</v>
      </c>
      <c r="S4663" s="578">
        <v>3.2430423698012072E-2</v>
      </c>
      <c r="T4663" s="578">
        <v>6.1299303100289127E-3</v>
      </c>
      <c r="U4663" s="578">
        <v>8.6445061262537166</v>
      </c>
      <c r="V4663" s="578">
        <v>2049.7752799987775</v>
      </c>
      <c r="W4663" s="578">
        <v>1.9324236178654202</v>
      </c>
      <c r="X4663" s="578">
        <v>3.5161592309729373E-2</v>
      </c>
      <c r="Y4663" s="578">
        <v>1.085252516592535E-2</v>
      </c>
    </row>
    <row r="4664" spans="1:25" x14ac:dyDescent="0.3">
      <c r="A4664" s="61" t="s">
        <v>602</v>
      </c>
      <c r="B4664" s="61" t="s">
        <v>191</v>
      </c>
      <c r="C4664" s="61" t="s">
        <v>39</v>
      </c>
      <c r="D4664" s="36">
        <v>6</v>
      </c>
      <c r="E4664" s="36">
        <v>2012</v>
      </c>
      <c r="F4664" s="578">
        <v>4.7131973633659046</v>
      </c>
      <c r="G4664" s="578">
        <v>1182.034072875975</v>
      </c>
      <c r="H4664" s="578">
        <v>1.135939885862165</v>
      </c>
      <c r="I4664" s="578">
        <v>3.3838794159237247E-2</v>
      </c>
      <c r="J4664" s="578">
        <v>6.2582602258771597E-3</v>
      </c>
      <c r="K4664" s="578">
        <v>7.9279072058094799</v>
      </c>
      <c r="L4664" s="578">
        <v>1872.4881261189701</v>
      </c>
      <c r="M4664" s="578">
        <v>1.6881736123468676</v>
      </c>
      <c r="N4664" s="578">
        <v>3.2613635798649399E-2</v>
      </c>
      <c r="O4664" s="578">
        <v>9.9138601265925143E-3</v>
      </c>
      <c r="P4664" s="578">
        <v>4.7131975719821622</v>
      </c>
      <c r="Q4664" s="578">
        <v>1182.034072875975</v>
      </c>
      <c r="R4664" s="578">
        <v>1.1359400423243575</v>
      </c>
      <c r="S4664" s="578">
        <v>3.3838791016023551E-2</v>
      </c>
      <c r="T4664" s="578">
        <v>6.2582603277405672E-3</v>
      </c>
      <c r="U4664" s="578">
        <v>7.927907049378212</v>
      </c>
      <c r="V4664" s="578">
        <v>1872.4881261189701</v>
      </c>
      <c r="W4664" s="578">
        <v>1.68817361444234</v>
      </c>
      <c r="X4664" s="578">
        <v>3.261363627219295E-2</v>
      </c>
      <c r="Y4664" s="578">
        <v>9.9138600344303753E-3</v>
      </c>
    </row>
    <row r="4665" spans="1:25" x14ac:dyDescent="0.3">
      <c r="A4665" s="61" t="s">
        <v>603</v>
      </c>
      <c r="B4665" s="61" t="s">
        <v>191</v>
      </c>
      <c r="C4665" s="61" t="s">
        <v>39</v>
      </c>
      <c r="D4665" s="36">
        <v>7</v>
      </c>
      <c r="E4665" s="36">
        <v>2012</v>
      </c>
      <c r="F4665" s="578">
        <v>4.9270669442339496</v>
      </c>
      <c r="G4665" s="578">
        <v>1198.1923764546673</v>
      </c>
      <c r="H4665" s="578">
        <v>1.1433553891256376</v>
      </c>
      <c r="I4665" s="578">
        <v>3.4777676363925474E-2</v>
      </c>
      <c r="J4665" s="578">
        <v>6.3438141854324651E-3</v>
      </c>
      <c r="K4665" s="578">
        <v>7.9305126662366048</v>
      </c>
      <c r="L4665" s="578">
        <v>1839.995110829665</v>
      </c>
      <c r="M4665" s="578">
        <v>1.5968031752854499</v>
      </c>
      <c r="N4665" s="578">
        <v>4.534415956277367E-2</v>
      </c>
      <c r="O4665" s="578">
        <v>9.7418397975464598E-3</v>
      </c>
      <c r="P4665" s="578">
        <v>4.9270669442339496</v>
      </c>
      <c r="Q4665" s="578">
        <v>1198.1923764546673</v>
      </c>
      <c r="R4665" s="578">
        <v>1.1433554412797025</v>
      </c>
      <c r="S4665" s="578">
        <v>3.4777673204795627E-2</v>
      </c>
      <c r="T4665" s="578">
        <v>6.3438141854324651E-3</v>
      </c>
      <c r="U4665" s="578">
        <v>7.9305131356231824</v>
      </c>
      <c r="V4665" s="578">
        <v>1839.995110829665</v>
      </c>
      <c r="W4665" s="578">
        <v>1.5968031752854499</v>
      </c>
      <c r="X4665" s="578">
        <v>4.5344162679460426E-2</v>
      </c>
      <c r="Y4665" s="578">
        <v>9.7418397975464598E-3</v>
      </c>
    </row>
    <row r="4666" spans="1:25" x14ac:dyDescent="0.3">
      <c r="A4666" s="61" t="s">
        <v>604</v>
      </c>
      <c r="B4666" s="61" t="s">
        <v>191</v>
      </c>
      <c r="C4666" s="61" t="s">
        <v>39</v>
      </c>
      <c r="D4666" s="36">
        <v>8</v>
      </c>
      <c r="E4666" s="36">
        <v>2012</v>
      </c>
      <c r="F4666" s="578">
        <v>4.6107844708167223</v>
      </c>
      <c r="G4666" s="578">
        <v>1119.0535176594999</v>
      </c>
      <c r="H4666" s="578">
        <v>1.0415594838559601</v>
      </c>
      <c r="I4666" s="578">
        <v>3.0287303111056901E-2</v>
      </c>
      <c r="J4666" s="578">
        <v>5.9248089964967152E-3</v>
      </c>
      <c r="K4666" s="578">
        <v>6.8553002449625602</v>
      </c>
      <c r="L4666" s="578">
        <v>1545.2534586588474</v>
      </c>
      <c r="M4666" s="578">
        <v>1.2380525954067676</v>
      </c>
      <c r="N4666" s="578">
        <v>4.9177279644330399E-2</v>
      </c>
      <c r="O4666" s="578">
        <v>8.1813204888021521E-3</v>
      </c>
      <c r="P4666" s="578">
        <v>4.6107844186626599</v>
      </c>
      <c r="Q4666" s="578">
        <v>1119.0535176594999</v>
      </c>
      <c r="R4666" s="578">
        <v>1.0415594838559601</v>
      </c>
      <c r="S4666" s="578">
        <v>3.0287300026050873E-2</v>
      </c>
      <c r="T4666" s="578">
        <v>5.9248090498537371E-3</v>
      </c>
      <c r="U4666" s="578">
        <v>6.8553007665032029</v>
      </c>
      <c r="V4666" s="578">
        <v>1545.2534586588474</v>
      </c>
      <c r="W4666" s="578">
        <v>1.2380526997148951</v>
      </c>
      <c r="X4666" s="578">
        <v>4.9177282782390301E-2</v>
      </c>
      <c r="Y4666" s="578">
        <v>8.1813205955161977E-3</v>
      </c>
    </row>
    <row r="4667" spans="1:25" x14ac:dyDescent="0.3">
      <c r="A4667" s="61" t="s">
        <v>605</v>
      </c>
      <c r="B4667" s="61" t="s">
        <v>191</v>
      </c>
      <c r="C4667" s="61" t="s">
        <v>39</v>
      </c>
      <c r="D4667" s="36">
        <v>9</v>
      </c>
      <c r="E4667" s="36">
        <v>2012</v>
      </c>
      <c r="F4667" s="578">
        <v>4.3735944503035427</v>
      </c>
      <c r="G4667" s="578">
        <v>1059.6982103983526</v>
      </c>
      <c r="H4667" s="578">
        <v>0.96521823666989748</v>
      </c>
      <c r="I4667" s="578">
        <v>2.6919648793409499E-2</v>
      </c>
      <c r="J4667" s="578">
        <v>5.6105724264246676E-3</v>
      </c>
      <c r="K4667" s="578">
        <v>6.7969239371886898</v>
      </c>
      <c r="L4667" s="578">
        <v>1497.9134343465125</v>
      </c>
      <c r="M4667" s="578">
        <v>1.1049553339301652</v>
      </c>
      <c r="N4667" s="578">
        <v>6.2454966435628451E-2</v>
      </c>
      <c r="O4667" s="578">
        <v>7.9306795184190051E-3</v>
      </c>
      <c r="P4667" s="578">
        <v>4.3735944999740797</v>
      </c>
      <c r="Q4667" s="578">
        <v>1059.6982103983526</v>
      </c>
      <c r="R4667" s="578">
        <v>0.96521818917244651</v>
      </c>
      <c r="S4667" s="578">
        <v>2.6919648793409499E-2</v>
      </c>
      <c r="T4667" s="578">
        <v>5.6105724264246676E-3</v>
      </c>
      <c r="U4667" s="578">
        <v>6.79692430226714</v>
      </c>
      <c r="V4667" s="578">
        <v>1497.9134343465125</v>
      </c>
      <c r="W4667" s="578">
        <v>1.1049553401583851</v>
      </c>
      <c r="X4667" s="578">
        <v>6.2454965878714533E-2</v>
      </c>
      <c r="Y4667" s="578">
        <v>7.9306795135683644E-3</v>
      </c>
    </row>
    <row r="4668" spans="1:25" x14ac:dyDescent="0.3">
      <c r="A4668" s="61" t="s">
        <v>606</v>
      </c>
      <c r="B4668" s="61" t="s">
        <v>191</v>
      </c>
      <c r="C4668" s="61" t="s">
        <v>39</v>
      </c>
      <c r="D4668" s="36">
        <v>10</v>
      </c>
      <c r="E4668" s="36">
        <v>2012</v>
      </c>
      <c r="F4668" s="578">
        <v>4.1891053626504746</v>
      </c>
      <c r="G4668" s="578">
        <v>1013.536084492997</v>
      </c>
      <c r="H4668" s="578">
        <v>0.90583717326323177</v>
      </c>
      <c r="I4668" s="578">
        <v>2.4300259344575598E-2</v>
      </c>
      <c r="J4668" s="578">
        <v>5.3661550385489401E-3</v>
      </c>
      <c r="K4668" s="578">
        <v>6.7477782395726473</v>
      </c>
      <c r="L4668" s="578">
        <v>1458.2818679809525</v>
      </c>
      <c r="M4668" s="578">
        <v>0.99572103749960628</v>
      </c>
      <c r="N4668" s="578">
        <v>7.2351625192519906E-2</v>
      </c>
      <c r="O4668" s="578">
        <v>7.7208717993926196E-3</v>
      </c>
      <c r="P4668" s="578">
        <v>4.1891056234312529</v>
      </c>
      <c r="Q4668" s="578">
        <v>1013.536084492997</v>
      </c>
      <c r="R4668" s="578">
        <v>0.90583714159826401</v>
      </c>
      <c r="S4668" s="578">
        <v>2.4300259339421801E-2</v>
      </c>
      <c r="T4668" s="578">
        <v>5.3661550919059629E-3</v>
      </c>
      <c r="U4668" s="578">
        <v>6.7477786046511001</v>
      </c>
      <c r="V4668" s="578">
        <v>1458.2818679809525</v>
      </c>
      <c r="W4668" s="578">
        <v>0.99572108468661646</v>
      </c>
      <c r="X4668" s="578">
        <v>7.2351620598055819E-2</v>
      </c>
      <c r="Y4668" s="578">
        <v>7.7208717460356003E-3</v>
      </c>
    </row>
    <row r="4669" spans="1:25" x14ac:dyDescent="0.3">
      <c r="A4669" s="61" t="s">
        <v>607</v>
      </c>
      <c r="B4669" s="61" t="s">
        <v>191</v>
      </c>
      <c r="C4669" s="61" t="s">
        <v>39</v>
      </c>
      <c r="D4669" s="36">
        <v>11</v>
      </c>
      <c r="E4669" s="36">
        <v>2012</v>
      </c>
      <c r="F4669" s="578">
        <v>5.2920313572103579</v>
      </c>
      <c r="G4669" s="578">
        <v>1155.2445856730099</v>
      </c>
      <c r="H4669" s="578">
        <v>0.78316251064340225</v>
      </c>
      <c r="I4669" s="578">
        <v>4.8331567325779604E-2</v>
      </c>
      <c r="J4669" s="578">
        <v>6.1164323560660679E-3</v>
      </c>
      <c r="K4669" s="578">
        <v>6.7133600836917395</v>
      </c>
      <c r="L4669" s="578">
        <v>1420.7097892761201</v>
      </c>
      <c r="M4669" s="578">
        <v>0.89437816695620576</v>
      </c>
      <c r="N4669" s="578">
        <v>8.1308823705815728E-2</v>
      </c>
      <c r="O4669" s="578">
        <v>7.5219429199933048E-3</v>
      </c>
      <c r="P4669" s="578">
        <v>5.2920313572103579</v>
      </c>
      <c r="Q4669" s="578">
        <v>1155.2445856730099</v>
      </c>
      <c r="R4669" s="578">
        <v>0.78316247370093994</v>
      </c>
      <c r="S4669" s="578">
        <v>4.8331567829033348E-2</v>
      </c>
      <c r="T4669" s="578">
        <v>6.1164323560660679E-3</v>
      </c>
      <c r="U4669" s="578">
        <v>6.7133599272347002</v>
      </c>
      <c r="V4669" s="578">
        <v>1420.7097892761201</v>
      </c>
      <c r="W4669" s="578">
        <v>0.89437811945875423</v>
      </c>
      <c r="X4669" s="578">
        <v>8.1308818565654875E-2</v>
      </c>
      <c r="Y4669" s="578">
        <v>7.5219428690615998E-3</v>
      </c>
    </row>
    <row r="4670" spans="1:25" x14ac:dyDescent="0.3">
      <c r="A4670" s="61" t="s">
        <v>608</v>
      </c>
      <c r="B4670" s="61" t="s">
        <v>191</v>
      </c>
      <c r="C4670" s="61" t="s">
        <v>39</v>
      </c>
      <c r="D4670" s="36">
        <v>12</v>
      </c>
      <c r="E4670" s="36">
        <v>2012</v>
      </c>
      <c r="F4670" s="578">
        <v>6.194418547471285</v>
      </c>
      <c r="G4670" s="578">
        <v>1271.1945838928175</v>
      </c>
      <c r="H4670" s="578">
        <v>0.68279552590683978</v>
      </c>
      <c r="I4670" s="578">
        <v>6.7993517514878449E-2</v>
      </c>
      <c r="J4670" s="578">
        <v>6.730328372213986E-3</v>
      </c>
      <c r="K4670" s="578">
        <v>6.683124186674827</v>
      </c>
      <c r="L4670" s="578">
        <v>1389.0544586181575</v>
      </c>
      <c r="M4670" s="578">
        <v>0.81049647927284196</v>
      </c>
      <c r="N4670" s="578">
        <v>8.8582279015705895E-2</v>
      </c>
      <c r="O4670" s="578">
        <v>7.3543398733211954E-3</v>
      </c>
      <c r="P4670" s="578">
        <v>6.1944187560875399</v>
      </c>
      <c r="Q4670" s="578">
        <v>1271.1945838928175</v>
      </c>
      <c r="R4670" s="578">
        <v>0.68279553145597038</v>
      </c>
      <c r="S4670" s="578">
        <v>6.7993517470919501E-2</v>
      </c>
      <c r="T4670" s="578">
        <v>6.7303283722139852E-3</v>
      </c>
      <c r="U4670" s="578">
        <v>6.6831250732939198</v>
      </c>
      <c r="V4670" s="578">
        <v>1389.0544586181575</v>
      </c>
      <c r="W4670" s="578">
        <v>0.81049646871785241</v>
      </c>
      <c r="X4670" s="578">
        <v>8.8582278004347814E-2</v>
      </c>
      <c r="Y4670" s="578">
        <v>7.3543399266782182E-3</v>
      </c>
    </row>
    <row r="4671" spans="1:25" x14ac:dyDescent="0.3">
      <c r="A4671" s="61" t="s">
        <v>609</v>
      </c>
      <c r="B4671" s="61" t="s">
        <v>191</v>
      </c>
      <c r="C4671" s="61" t="s">
        <v>39</v>
      </c>
      <c r="D4671" s="36">
        <v>13</v>
      </c>
      <c r="E4671" s="36">
        <v>2012</v>
      </c>
      <c r="F4671" s="578">
        <v>6.1323621838406899</v>
      </c>
      <c r="G4671" s="578">
        <v>1245.0212631225527</v>
      </c>
      <c r="H4671" s="578">
        <v>0.62379514371665767</v>
      </c>
      <c r="I4671" s="578">
        <v>6.9234676170405351E-2</v>
      </c>
      <c r="J4671" s="578">
        <v>6.5917482764537693E-3</v>
      </c>
      <c r="K4671" s="578">
        <v>6.5511338021024077</v>
      </c>
      <c r="L4671" s="578">
        <v>1351.466776529945</v>
      </c>
      <c r="M4671" s="578">
        <v>0.74993533996166617</v>
      </c>
      <c r="N4671" s="578">
        <v>8.9191185920147548E-2</v>
      </c>
      <c r="O4671" s="578">
        <v>7.1553389061591527E-3</v>
      </c>
      <c r="P4671" s="578">
        <v>6.1323621838355349</v>
      </c>
      <c r="Q4671" s="578">
        <v>1245.0212631225527</v>
      </c>
      <c r="R4671" s="578">
        <v>0.62379511165393775</v>
      </c>
      <c r="S4671" s="578">
        <v>6.9234674597585838E-2</v>
      </c>
      <c r="T4671" s="578">
        <v>6.5917482230967474E-3</v>
      </c>
      <c r="U4671" s="578">
        <v>6.5511335934861528</v>
      </c>
      <c r="V4671" s="578">
        <v>1351.466776529945</v>
      </c>
      <c r="W4671" s="578">
        <v>0.74993532897982096</v>
      </c>
      <c r="X4671" s="578">
        <v>8.9191180096349826E-2</v>
      </c>
      <c r="Y4671" s="578">
        <v>7.155338903733835E-3</v>
      </c>
    </row>
    <row r="4672" spans="1:25" x14ac:dyDescent="0.3">
      <c r="A4672" s="61" t="s">
        <v>610</v>
      </c>
      <c r="B4672" s="61" t="s">
        <v>191</v>
      </c>
      <c r="C4672" s="61" t="s">
        <v>39</v>
      </c>
      <c r="D4672" s="36">
        <v>14</v>
      </c>
      <c r="E4672" s="36">
        <v>2012</v>
      </c>
      <c r="F4672" s="578">
        <v>6.397925647033837</v>
      </c>
      <c r="G4672" s="578">
        <v>1307.8129170735624</v>
      </c>
      <c r="H4672" s="578">
        <v>0.65824341846746326</v>
      </c>
      <c r="I4672" s="578">
        <v>6.8049263708720234E-2</v>
      </c>
      <c r="J4672" s="578">
        <v>6.9242087386858922E-3</v>
      </c>
      <c r="K4672" s="578">
        <v>6.7787521307181962</v>
      </c>
      <c r="L4672" s="578">
        <v>1404.7221832275375</v>
      </c>
      <c r="M4672" s="578">
        <v>0.77302001168330459</v>
      </c>
      <c r="N4672" s="578">
        <v>8.7990444024399012E-2</v>
      </c>
      <c r="O4672" s="578">
        <v>7.4372815773434253E-3</v>
      </c>
      <c r="P4672" s="578">
        <v>6.3979255948797729</v>
      </c>
      <c r="Q4672" s="578">
        <v>1307.8129170735624</v>
      </c>
      <c r="R4672" s="578">
        <v>0.65824343728794077</v>
      </c>
      <c r="S4672" s="578">
        <v>6.8049261082099549E-2</v>
      </c>
      <c r="T4672" s="578">
        <v>6.9242086319718475E-3</v>
      </c>
      <c r="U4672" s="578">
        <v>6.7787516613367753</v>
      </c>
      <c r="V4672" s="578">
        <v>1404.7221832275375</v>
      </c>
      <c r="W4672" s="578">
        <v>0.77301999057332627</v>
      </c>
      <c r="X4672" s="578">
        <v>8.7990439740375792E-2</v>
      </c>
      <c r="Y4672" s="578">
        <v>7.4372815239864016E-3</v>
      </c>
    </row>
    <row r="4673" spans="1:25" x14ac:dyDescent="0.3">
      <c r="A4673" s="61" t="s">
        <v>611</v>
      </c>
      <c r="B4673" s="61" t="s">
        <v>191</v>
      </c>
      <c r="C4673" s="61" t="s">
        <v>39</v>
      </c>
      <c r="D4673" s="36">
        <v>15</v>
      </c>
      <c r="E4673" s="36">
        <v>2012</v>
      </c>
      <c r="F4673" s="578">
        <v>6.6565344527452854</v>
      </c>
      <c r="G4673" s="578">
        <v>1369.2877209981223</v>
      </c>
      <c r="H4673" s="578">
        <v>0.6944224013083532</v>
      </c>
      <c r="I4673" s="578">
        <v>6.695113179860826E-2</v>
      </c>
      <c r="J4673" s="578">
        <v>7.2496877837693275E-3</v>
      </c>
      <c r="K4673" s="578">
        <v>6.9984447668636323</v>
      </c>
      <c r="L4673" s="578">
        <v>1455.4816627502373</v>
      </c>
      <c r="M4673" s="578">
        <v>0.79498729016631775</v>
      </c>
      <c r="N4673" s="578">
        <v>8.507271571913097E-2</v>
      </c>
      <c r="O4673" s="578">
        <v>7.7060372326134968E-3</v>
      </c>
      <c r="P4673" s="578">
        <v>6.6565347656749783</v>
      </c>
      <c r="Q4673" s="578">
        <v>1369.2877209981223</v>
      </c>
      <c r="R4673" s="578">
        <v>0.6944223273555199</v>
      </c>
      <c r="S4673" s="578">
        <v>6.6951132375531075E-2</v>
      </c>
      <c r="T4673" s="578">
        <v>7.2496876770552819E-3</v>
      </c>
      <c r="U4673" s="578">
        <v>6.9984446625967358</v>
      </c>
      <c r="V4673" s="578">
        <v>1455.4816627502373</v>
      </c>
      <c r="W4673" s="578">
        <v>0.79498726377884499</v>
      </c>
      <c r="X4673" s="578">
        <v>8.5072717191299746E-2</v>
      </c>
      <c r="Y4673" s="578">
        <v>7.7060372835451993E-3</v>
      </c>
    </row>
    <row r="4674" spans="1:25" x14ac:dyDescent="0.3">
      <c r="A4674" s="580" t="s">
        <v>612</v>
      </c>
      <c r="B4674" s="580" t="s">
        <v>191</v>
      </c>
      <c r="C4674" s="580" t="s">
        <v>39</v>
      </c>
      <c r="D4674" s="581">
        <v>16</v>
      </c>
      <c r="E4674" s="581">
        <v>2012</v>
      </c>
      <c r="F4674" s="582">
        <v>7.0392827938776428</v>
      </c>
      <c r="G4674" s="582">
        <v>1454.6221033732049</v>
      </c>
      <c r="H4674" s="582">
        <v>0.74295734959984294</v>
      </c>
      <c r="I4674" s="582">
        <v>6.6751046691933824E-2</v>
      </c>
      <c r="J4674" s="582">
        <v>7.7014857767304969E-3</v>
      </c>
      <c r="K4674" s="582">
        <v>7.3329187686031201</v>
      </c>
      <c r="L4674" s="582">
        <v>1529.2532475789351</v>
      </c>
      <c r="M4674" s="582">
        <v>0.83180360402426801</v>
      </c>
      <c r="N4674" s="582">
        <v>8.3958268228343472E-2</v>
      </c>
      <c r="O4674" s="582">
        <v>8.0966258489449158E-3</v>
      </c>
      <c r="P4674" s="582">
        <v>7.0392831589560902</v>
      </c>
      <c r="Q4674" s="582">
        <v>1454.6221033732049</v>
      </c>
      <c r="R4674" s="582">
        <v>0.74295735482883118</v>
      </c>
      <c r="S4674" s="582">
        <v>6.6751046184738982E-2</v>
      </c>
      <c r="T4674" s="582">
        <v>7.7014859368015661E-3</v>
      </c>
      <c r="U4674" s="582">
        <v>7.332919237989695</v>
      </c>
      <c r="V4674" s="582">
        <v>1529.2532475789351</v>
      </c>
      <c r="W4674" s="582">
        <v>0.83180364324653022</v>
      </c>
      <c r="X4674" s="582">
        <v>8.3958266238975399E-2</v>
      </c>
      <c r="Y4674" s="582">
        <v>8.0966258586461937E-3</v>
      </c>
    </row>
    <row r="4675" spans="1:25" x14ac:dyDescent="0.3">
      <c r="A4675" s="61" t="s">
        <v>613</v>
      </c>
      <c r="B4675" s="61" t="s">
        <v>191</v>
      </c>
      <c r="C4675" s="61" t="s">
        <v>39</v>
      </c>
      <c r="D4675" s="36">
        <v>1</v>
      </c>
      <c r="E4675" s="36">
        <v>2020</v>
      </c>
      <c r="F4675" s="578">
        <v>12.233835960156224</v>
      </c>
      <c r="G4675" s="578">
        <v>6461.646606445308</v>
      </c>
      <c r="H4675" s="578">
        <v>3.1638183780014502</v>
      </c>
      <c r="I4675" s="578">
        <v>9.8820592704214449E-2</v>
      </c>
      <c r="J4675" s="578">
        <v>3.4211132364968422E-2</v>
      </c>
      <c r="K4675" s="578">
        <v>11.906976123660501</v>
      </c>
      <c r="L4675" s="578">
        <v>6300.8708343505805</v>
      </c>
      <c r="M4675" s="578">
        <v>3.1362286201522922</v>
      </c>
      <c r="N4675" s="578">
        <v>8.8003658752313599E-2</v>
      </c>
      <c r="O4675" s="578">
        <v>3.3359908848069574E-2</v>
      </c>
      <c r="P4675" s="578">
        <v>12.233843261725225</v>
      </c>
      <c r="Q4675" s="578">
        <v>6461.646606445308</v>
      </c>
      <c r="R4675" s="578">
        <v>3.1638183780014502</v>
      </c>
      <c r="S4675" s="578">
        <v>9.882060593918135E-2</v>
      </c>
      <c r="T4675" s="578">
        <v>3.4211132364968422E-2</v>
      </c>
      <c r="U4675" s="578">
        <v>11.906976123660501</v>
      </c>
      <c r="V4675" s="578">
        <v>6300.8708343505805</v>
      </c>
      <c r="W4675" s="578">
        <v>3.1362287851904176</v>
      </c>
      <c r="X4675" s="578">
        <v>8.8003666368422245E-2</v>
      </c>
      <c r="Y4675" s="578">
        <v>3.3359908848069574E-2</v>
      </c>
    </row>
    <row r="4676" spans="1:25" x14ac:dyDescent="0.3">
      <c r="A4676" s="61" t="s">
        <v>614</v>
      </c>
      <c r="B4676" s="61" t="s">
        <v>191</v>
      </c>
      <c r="C4676" s="61" t="s">
        <v>39</v>
      </c>
      <c r="D4676" s="36">
        <v>2</v>
      </c>
      <c r="E4676" s="36">
        <v>2020</v>
      </c>
      <c r="F4676" s="578">
        <v>7.6665509333251922</v>
      </c>
      <c r="G4676" s="578">
        <v>3807.6967875162727</v>
      </c>
      <c r="H4676" s="578">
        <v>1.8737209402024699</v>
      </c>
      <c r="I4676" s="578">
        <v>5.7147816323322276E-2</v>
      </c>
      <c r="J4676" s="578">
        <v>2.0159826769183022E-2</v>
      </c>
      <c r="K4676" s="578">
        <v>7.7437044610269297</v>
      </c>
      <c r="L4676" s="578">
        <v>3764.2055282592728</v>
      </c>
      <c r="M4676" s="578">
        <v>1.9790835722815174</v>
      </c>
      <c r="N4676" s="578">
        <v>4.6176979793017325E-2</v>
      </c>
      <c r="O4676" s="578">
        <v>1.9929551073194725E-2</v>
      </c>
      <c r="P4676" s="578">
        <v>7.6665517156361567</v>
      </c>
      <c r="Q4676" s="578">
        <v>3807.6967875162727</v>
      </c>
      <c r="R4676" s="578">
        <v>1.8737209402024699</v>
      </c>
      <c r="S4676" s="578">
        <v>5.7147823683408178E-2</v>
      </c>
      <c r="T4676" s="578">
        <v>2.0159827283350699E-2</v>
      </c>
      <c r="U4676" s="578">
        <v>7.7437049304135073</v>
      </c>
      <c r="V4676" s="578">
        <v>3764.2055282592728</v>
      </c>
      <c r="W4676" s="578">
        <v>1.9790835675667</v>
      </c>
      <c r="X4676" s="578">
        <v>4.6176980812257698E-2</v>
      </c>
      <c r="Y4676" s="578">
        <v>1.9929552101530076E-2</v>
      </c>
    </row>
    <row r="4677" spans="1:25" x14ac:dyDescent="0.3">
      <c r="A4677" s="61" t="s">
        <v>615</v>
      </c>
      <c r="B4677" s="61" t="s">
        <v>191</v>
      </c>
      <c r="C4677" s="61" t="s">
        <v>39</v>
      </c>
      <c r="D4677" s="36">
        <v>3</v>
      </c>
      <c r="E4677" s="36">
        <v>2020</v>
      </c>
      <c r="F4677" s="578">
        <v>4.1544690447190025</v>
      </c>
      <c r="G4677" s="578">
        <v>2016.7584953308051</v>
      </c>
      <c r="H4677" s="578">
        <v>0.989361103313664</v>
      </c>
      <c r="I4677" s="578">
        <v>2.5868808646919199E-2</v>
      </c>
      <c r="J4677" s="578">
        <v>1.0677710291929526E-2</v>
      </c>
      <c r="K4677" s="578">
        <v>5.7827348452847147</v>
      </c>
      <c r="L4677" s="578">
        <v>2619.2361831664998</v>
      </c>
      <c r="M4677" s="578">
        <v>1.3487983327358899</v>
      </c>
      <c r="N4677" s="578">
        <v>2.7304791504548075E-2</v>
      </c>
      <c r="O4677" s="578">
        <v>1.3867534493328974E-2</v>
      </c>
      <c r="P4677" s="578">
        <v>4.1544696705677726</v>
      </c>
      <c r="Q4677" s="578">
        <v>2016.758547465</v>
      </c>
      <c r="R4677" s="578">
        <v>0.98936119272063117</v>
      </c>
      <c r="S4677" s="578">
        <v>2.5868809161086852E-2</v>
      </c>
      <c r="T4677" s="578">
        <v>1.0677710291929526E-2</v>
      </c>
      <c r="U4677" s="578">
        <v>5.7827354189794224</v>
      </c>
      <c r="V4677" s="578">
        <v>2619.2361831664998</v>
      </c>
      <c r="W4677" s="578">
        <v>1.3487981762737</v>
      </c>
      <c r="X4677" s="578">
        <v>2.7304787858383778E-2</v>
      </c>
      <c r="Y4677" s="578">
        <v>1.3867534493328974E-2</v>
      </c>
    </row>
    <row r="4678" spans="1:25" x14ac:dyDescent="0.3">
      <c r="A4678" s="61" t="s">
        <v>616</v>
      </c>
      <c r="B4678" s="61" t="s">
        <v>191</v>
      </c>
      <c r="C4678" s="61" t="s">
        <v>39</v>
      </c>
      <c r="D4678" s="36">
        <v>4</v>
      </c>
      <c r="E4678" s="36">
        <v>2020</v>
      </c>
      <c r="F4678" s="578">
        <v>2.0823133802604126</v>
      </c>
      <c r="G4678" s="578">
        <v>1083.2214673360122</v>
      </c>
      <c r="H4678" s="578">
        <v>0.54052612650654375</v>
      </c>
      <c r="I4678" s="578">
        <v>1.70438699278747E-2</v>
      </c>
      <c r="J4678" s="578">
        <v>5.7351006204650395E-3</v>
      </c>
      <c r="K4678" s="578">
        <v>5.0289858805492642</v>
      </c>
      <c r="L4678" s="578">
        <v>2216.8357340494749</v>
      </c>
      <c r="M4678" s="578">
        <v>1.08766012099901</v>
      </c>
      <c r="N4678" s="578">
        <v>2.1592771828863898E-2</v>
      </c>
      <c r="O4678" s="578">
        <v>1.1737009345476175E-2</v>
      </c>
      <c r="P4678" s="578">
        <v>2.082313380268785</v>
      </c>
      <c r="Q4678" s="578">
        <v>1083.2215194702098</v>
      </c>
      <c r="R4678" s="578">
        <v>0.54052620108510974</v>
      </c>
      <c r="S4678" s="578">
        <v>1.70438699278747E-2</v>
      </c>
      <c r="T4678" s="578">
        <v>5.7351006713967428E-3</v>
      </c>
      <c r="U4678" s="578">
        <v>5.028986245638178</v>
      </c>
      <c r="V4678" s="578">
        <v>2216.8357340494749</v>
      </c>
      <c r="W4678" s="578">
        <v>1.0876601225560649</v>
      </c>
      <c r="X4678" s="578">
        <v>2.1592771828863901E-2</v>
      </c>
      <c r="Y4678" s="578">
        <v>1.1737009345476175E-2</v>
      </c>
    </row>
    <row r="4679" spans="1:25" x14ac:dyDescent="0.3">
      <c r="A4679" s="61" t="s">
        <v>617</v>
      </c>
      <c r="B4679" s="61" t="s">
        <v>191</v>
      </c>
      <c r="C4679" s="61" t="s">
        <v>39</v>
      </c>
      <c r="D4679" s="36">
        <v>5</v>
      </c>
      <c r="E4679" s="36">
        <v>2020</v>
      </c>
      <c r="F4679" s="578">
        <v>2.3443036777633321</v>
      </c>
      <c r="G4679" s="578">
        <v>1122.3519846598251</v>
      </c>
      <c r="H4679" s="578">
        <v>0.5470540014745584</v>
      </c>
      <c r="I4679" s="578">
        <v>1.8340566355618624E-2</v>
      </c>
      <c r="J4679" s="578">
        <v>5.9422815829748253E-3</v>
      </c>
      <c r="K4679" s="578">
        <v>4.5585534393030622</v>
      </c>
      <c r="L4679" s="578">
        <v>1983.792833964025</v>
      </c>
      <c r="M4679" s="578">
        <v>0.92504335846751895</v>
      </c>
      <c r="N4679" s="578">
        <v>1.9991865280947676E-2</v>
      </c>
      <c r="O4679" s="578">
        <v>1.0503180257122302E-2</v>
      </c>
      <c r="P4679" s="578">
        <v>2.3443036777675799</v>
      </c>
      <c r="Q4679" s="578">
        <v>1122.3519846598251</v>
      </c>
      <c r="R4679" s="578">
        <v>0.54705403905730499</v>
      </c>
      <c r="S4679" s="578">
        <v>1.8340570033160426E-2</v>
      </c>
      <c r="T4679" s="578">
        <v>5.9422815829748253E-3</v>
      </c>
      <c r="U4679" s="578">
        <v>4.5585542216140249</v>
      </c>
      <c r="V4679" s="578">
        <v>1983.792833964025</v>
      </c>
      <c r="W4679" s="578">
        <v>0.92504332152505697</v>
      </c>
      <c r="X4679" s="578">
        <v>1.99918652809477E-2</v>
      </c>
      <c r="Y4679" s="578">
        <v>1.0503180257122302E-2</v>
      </c>
    </row>
    <row r="4680" spans="1:25" x14ac:dyDescent="0.3">
      <c r="A4680" s="61" t="s">
        <v>618</v>
      </c>
      <c r="B4680" s="61" t="s">
        <v>191</v>
      </c>
      <c r="C4680" s="61" t="s">
        <v>39</v>
      </c>
      <c r="D4680" s="36">
        <v>6</v>
      </c>
      <c r="E4680" s="36">
        <v>2020</v>
      </c>
      <c r="F4680" s="578">
        <v>2.5015000498969999</v>
      </c>
      <c r="G4680" s="578">
        <v>1145.834467569985</v>
      </c>
      <c r="H4680" s="578">
        <v>0.55096914105039652</v>
      </c>
      <c r="I4680" s="578">
        <v>1.9118534484505227E-2</v>
      </c>
      <c r="J4680" s="578">
        <v>6.0666093704639899E-3</v>
      </c>
      <c r="K4680" s="578">
        <v>4.1834873784682696</v>
      </c>
      <c r="L4680" s="578">
        <v>1813.9776891072524</v>
      </c>
      <c r="M4680" s="578">
        <v>0.79525510718425041</v>
      </c>
      <c r="N4680" s="578">
        <v>1.8495791315217499E-2</v>
      </c>
      <c r="O4680" s="578">
        <v>9.6040940358458615E-3</v>
      </c>
      <c r="P4680" s="578">
        <v>2.5015000498969999</v>
      </c>
      <c r="Q4680" s="578">
        <v>1145.834467569985</v>
      </c>
      <c r="R4680" s="578">
        <v>0.55096916282248731</v>
      </c>
      <c r="S4680" s="578">
        <v>1.9118535065899726E-2</v>
      </c>
      <c r="T4680" s="578">
        <v>6.0666093195322858E-3</v>
      </c>
      <c r="U4680" s="578">
        <v>4.1834873784682696</v>
      </c>
      <c r="V4680" s="578">
        <v>1813.9776891072524</v>
      </c>
      <c r="W4680" s="578">
        <v>0.79525515468170194</v>
      </c>
      <c r="X4680" s="578">
        <v>1.8495791315217499E-2</v>
      </c>
      <c r="Y4680" s="578">
        <v>9.6040940358458615E-3</v>
      </c>
    </row>
    <row r="4681" spans="1:25" x14ac:dyDescent="0.3">
      <c r="A4681" s="61" t="s">
        <v>619</v>
      </c>
      <c r="B4681" s="61" t="s">
        <v>191</v>
      </c>
      <c r="C4681" s="61" t="s">
        <v>39</v>
      </c>
      <c r="D4681" s="36">
        <v>7</v>
      </c>
      <c r="E4681" s="36">
        <v>2020</v>
      </c>
      <c r="F4681" s="578">
        <v>2.6062942142016201</v>
      </c>
      <c r="G4681" s="578">
        <v>1161.4906781514424</v>
      </c>
      <c r="H4681" s="578">
        <v>0.55358005487748074</v>
      </c>
      <c r="I4681" s="578">
        <v>1.9637251025415001E-2</v>
      </c>
      <c r="J4681" s="578">
        <v>6.1494961798113403E-3</v>
      </c>
      <c r="K4681" s="578">
        <v>4.2094985592411795</v>
      </c>
      <c r="L4681" s="578">
        <v>1780.5524902343675</v>
      </c>
      <c r="M4681" s="578">
        <v>0.74493396691104818</v>
      </c>
      <c r="N4681" s="578">
        <v>2.5532742249197299E-2</v>
      </c>
      <c r="O4681" s="578">
        <v>9.4271154618278726E-3</v>
      </c>
      <c r="P4681" s="578">
        <v>2.6062942142016201</v>
      </c>
      <c r="Q4681" s="578">
        <v>1161.4906260172475</v>
      </c>
      <c r="R4681" s="578">
        <v>0.55358006623040024</v>
      </c>
      <c r="S4681" s="578">
        <v>1.9637251025415001E-2</v>
      </c>
      <c r="T4681" s="578">
        <v>6.1494963835381552E-3</v>
      </c>
      <c r="U4681" s="578">
        <v>4.2094985592411795</v>
      </c>
      <c r="V4681" s="578">
        <v>1780.5524902343675</v>
      </c>
      <c r="W4681" s="578">
        <v>0.7449339303954422</v>
      </c>
      <c r="X4681" s="578">
        <v>2.5532742773066251E-2</v>
      </c>
      <c r="Y4681" s="578">
        <v>9.4271154133214879E-3</v>
      </c>
    </row>
    <row r="4682" spans="1:25" x14ac:dyDescent="0.3">
      <c r="A4682" s="61" t="s">
        <v>620</v>
      </c>
      <c r="B4682" s="61" t="s">
        <v>191</v>
      </c>
      <c r="C4682" s="61" t="s">
        <v>39</v>
      </c>
      <c r="D4682" s="36">
        <v>8</v>
      </c>
      <c r="E4682" s="36">
        <v>2020</v>
      </c>
      <c r="F4682" s="578">
        <v>2.45286768814162</v>
      </c>
      <c r="G4682" s="578">
        <v>1083.2389755248973</v>
      </c>
      <c r="H4682" s="578">
        <v>0.49642755778040676</v>
      </c>
      <c r="I4682" s="578">
        <v>1.7110900225816201E-2</v>
      </c>
      <c r="J4682" s="578">
        <v>5.7352036237716623E-3</v>
      </c>
      <c r="K4682" s="578">
        <v>3.646125618465395</v>
      </c>
      <c r="L4682" s="578">
        <v>1495.4890848795524</v>
      </c>
      <c r="M4682" s="578">
        <v>0.57223211586824574</v>
      </c>
      <c r="N4682" s="578">
        <v>2.7499251543758797E-2</v>
      </c>
      <c r="O4682" s="578">
        <v>7.9178454470820673E-3</v>
      </c>
      <c r="P4682" s="578">
        <v>2.4528681053820875</v>
      </c>
      <c r="Q4682" s="578">
        <v>1083.2389755248973</v>
      </c>
      <c r="R4682" s="578">
        <v>0.49642756855852549</v>
      </c>
      <c r="S4682" s="578">
        <v>1.7110900225816201E-2</v>
      </c>
      <c r="T4682" s="578">
        <v>5.7352036237716623E-3</v>
      </c>
      <c r="U4682" s="578">
        <v>3.646125618465395</v>
      </c>
      <c r="V4682" s="578">
        <v>1495.4891878763774</v>
      </c>
      <c r="W4682" s="578">
        <v>0.57223214086116025</v>
      </c>
      <c r="X4682" s="578">
        <v>2.7499252596726302E-2</v>
      </c>
      <c r="Y4682" s="578">
        <v>7.9178454470820673E-3</v>
      </c>
    </row>
    <row r="4683" spans="1:25" x14ac:dyDescent="0.3">
      <c r="A4683" s="61" t="s">
        <v>621</v>
      </c>
      <c r="B4683" s="61" t="s">
        <v>191</v>
      </c>
      <c r="C4683" s="61" t="s">
        <v>39</v>
      </c>
      <c r="D4683" s="36">
        <v>9</v>
      </c>
      <c r="E4683" s="36">
        <v>2020</v>
      </c>
      <c r="F4683" s="578">
        <v>2.3377990831296875</v>
      </c>
      <c r="G4683" s="578">
        <v>1024.556804021194</v>
      </c>
      <c r="H4683" s="578">
        <v>0.45356415316200527</v>
      </c>
      <c r="I4683" s="578">
        <v>1.5216062322224326E-2</v>
      </c>
      <c r="J4683" s="578">
        <v>5.4245032709635127E-3</v>
      </c>
      <c r="K4683" s="578">
        <v>3.6166846166588549</v>
      </c>
      <c r="L4683" s="578">
        <v>1448.78893788655</v>
      </c>
      <c r="M4683" s="578">
        <v>0.50291090337122979</v>
      </c>
      <c r="N4683" s="578">
        <v>3.4825796271737298E-2</v>
      </c>
      <c r="O4683" s="578">
        <v>7.6705904454380854E-3</v>
      </c>
      <c r="P4683" s="578">
        <v>2.3377999175952429</v>
      </c>
      <c r="Q4683" s="578">
        <v>1024.556804021194</v>
      </c>
      <c r="R4683" s="578">
        <v>0.45356418487790451</v>
      </c>
      <c r="S4683" s="578">
        <v>1.5216062400099799E-2</v>
      </c>
      <c r="T4683" s="578">
        <v>5.4245032200318103E-3</v>
      </c>
      <c r="U4683" s="578">
        <v>3.6166846167006899</v>
      </c>
      <c r="V4683" s="578">
        <v>1448.78893788655</v>
      </c>
      <c r="W4683" s="578">
        <v>0.50291091853432557</v>
      </c>
      <c r="X4683" s="578">
        <v>3.4825796292352523E-2</v>
      </c>
      <c r="Y4683" s="578">
        <v>7.6705903387240398E-3</v>
      </c>
    </row>
    <row r="4684" spans="1:25" x14ac:dyDescent="0.3">
      <c r="A4684" s="61" t="s">
        <v>622</v>
      </c>
      <c r="B4684" s="61" t="s">
        <v>191</v>
      </c>
      <c r="C4684" s="61" t="s">
        <v>39</v>
      </c>
      <c r="D4684" s="36">
        <v>10</v>
      </c>
      <c r="E4684" s="36">
        <v>2020</v>
      </c>
      <c r="F4684" s="578">
        <v>2.2482998817014597</v>
      </c>
      <c r="G4684" s="578">
        <v>978.91107177734102</v>
      </c>
      <c r="H4684" s="578">
        <v>0.42022470979524401</v>
      </c>
      <c r="I4684" s="578">
        <v>1.3742365718333798E-2</v>
      </c>
      <c r="J4684" s="578">
        <v>5.1828332167739646E-3</v>
      </c>
      <c r="K4684" s="578">
        <v>3.5914732871897224</v>
      </c>
      <c r="L4684" s="578">
        <v>1409.8507207234652</v>
      </c>
      <c r="M4684" s="578">
        <v>0.44642166188471727</v>
      </c>
      <c r="N4684" s="578">
        <v>4.0276253498329098E-2</v>
      </c>
      <c r="O4684" s="578">
        <v>7.4644506967160825E-3</v>
      </c>
      <c r="P4684" s="578">
        <v>2.2482998817073003</v>
      </c>
      <c r="Q4684" s="578">
        <v>978.91107177734102</v>
      </c>
      <c r="R4684" s="578">
        <v>0.42022470995288974</v>
      </c>
      <c r="S4684" s="578">
        <v>1.37423657702508E-2</v>
      </c>
      <c r="T4684" s="578">
        <v>5.1828332167739646E-3</v>
      </c>
      <c r="U4684" s="578">
        <v>3.5914732871897224</v>
      </c>
      <c r="V4684" s="578">
        <v>1409.8507207234652</v>
      </c>
      <c r="W4684" s="578">
        <v>0.44642164715817928</v>
      </c>
      <c r="X4684" s="578">
        <v>4.0276255069935929E-2</v>
      </c>
      <c r="Y4684" s="578">
        <v>7.4644506967160825E-3</v>
      </c>
    </row>
    <row r="4685" spans="1:25" x14ac:dyDescent="0.3">
      <c r="A4685" s="61" t="s">
        <v>623</v>
      </c>
      <c r="B4685" s="61" t="s">
        <v>191</v>
      </c>
      <c r="C4685" s="61" t="s">
        <v>39</v>
      </c>
      <c r="D4685" s="36">
        <v>11</v>
      </c>
      <c r="E4685" s="36">
        <v>2020</v>
      </c>
      <c r="F4685" s="578">
        <v>2.830811688341778</v>
      </c>
      <c r="G4685" s="578">
        <v>1116.5483118693001</v>
      </c>
      <c r="H4685" s="578">
        <v>0.34919228508078903</v>
      </c>
      <c r="I4685" s="578">
        <v>2.6861587350140301E-2</v>
      </c>
      <c r="J4685" s="578">
        <v>5.9115422748921703E-3</v>
      </c>
      <c r="K4685" s="578">
        <v>3.5775130233669099</v>
      </c>
      <c r="L4685" s="578">
        <v>1373.9220568339001</v>
      </c>
      <c r="M4685" s="578">
        <v>0.39522196850157276</v>
      </c>
      <c r="N4685" s="578">
        <v>4.5189907940160354E-2</v>
      </c>
      <c r="O4685" s="578">
        <v>7.2742239159803469E-3</v>
      </c>
      <c r="P4685" s="578">
        <v>2.8308120012661648</v>
      </c>
      <c r="Q4685" s="578">
        <v>1116.5483118693001</v>
      </c>
      <c r="R4685" s="578">
        <v>0.349192285614359</v>
      </c>
      <c r="S4685" s="578">
        <v>2.6861587360599501E-2</v>
      </c>
      <c r="T4685" s="578">
        <v>5.9115421706034434E-3</v>
      </c>
      <c r="U4685" s="578">
        <v>3.5775130233669099</v>
      </c>
      <c r="V4685" s="578">
        <v>1373.9221611022924</v>
      </c>
      <c r="W4685" s="578">
        <v>0.3952219642912187</v>
      </c>
      <c r="X4685" s="578">
        <v>4.5189910467797696E-2</v>
      </c>
      <c r="Y4685" s="578">
        <v>7.274223862623325E-3</v>
      </c>
    </row>
    <row r="4686" spans="1:25" x14ac:dyDescent="0.3">
      <c r="A4686" s="61" t="s">
        <v>624</v>
      </c>
      <c r="B4686" s="61" t="s">
        <v>191</v>
      </c>
      <c r="C4686" s="61" t="s">
        <v>39</v>
      </c>
      <c r="D4686" s="36">
        <v>12</v>
      </c>
      <c r="E4686" s="36">
        <v>2020</v>
      </c>
      <c r="F4686" s="578">
        <v>3.3074123546248302</v>
      </c>
      <c r="G4686" s="578">
        <v>1229.1618499755823</v>
      </c>
      <c r="H4686" s="578">
        <v>0.29107613602294147</v>
      </c>
      <c r="I4686" s="578">
        <v>3.7595476828149246E-2</v>
      </c>
      <c r="J4686" s="578">
        <v>6.5077921996513945E-3</v>
      </c>
      <c r="K4686" s="578">
        <v>3.5647129503340627</v>
      </c>
      <c r="L4686" s="578">
        <v>1343.6368535359647</v>
      </c>
      <c r="M4686" s="578">
        <v>0.35300785087747477</v>
      </c>
      <c r="N4686" s="578">
        <v>4.9177532055485501E-2</v>
      </c>
      <c r="O4686" s="578">
        <v>7.1138777129817702E-3</v>
      </c>
      <c r="P4686" s="578">
        <v>3.3074123546248302</v>
      </c>
      <c r="Q4686" s="578">
        <v>1229.1618499755823</v>
      </c>
      <c r="R4686" s="578">
        <v>0.29107613649224079</v>
      </c>
      <c r="S4686" s="578">
        <v>3.7595478410366846E-2</v>
      </c>
      <c r="T4686" s="578">
        <v>6.5077921996513945E-3</v>
      </c>
      <c r="U4686" s="578">
        <v>3.5647131589503225</v>
      </c>
      <c r="V4686" s="578">
        <v>1343.6369056701601</v>
      </c>
      <c r="W4686" s="578">
        <v>0.35300781604018949</v>
      </c>
      <c r="X4686" s="578">
        <v>4.9177538865630255E-2</v>
      </c>
      <c r="Y4686" s="578">
        <v>7.1138777105564498E-3</v>
      </c>
    </row>
    <row r="4687" spans="1:25" x14ac:dyDescent="0.3">
      <c r="A4687" s="61" t="s">
        <v>625</v>
      </c>
      <c r="B4687" s="61" t="s">
        <v>191</v>
      </c>
      <c r="C4687" s="61" t="s">
        <v>39</v>
      </c>
      <c r="D4687" s="36">
        <v>13</v>
      </c>
      <c r="E4687" s="36">
        <v>2020</v>
      </c>
      <c r="F4687" s="578">
        <v>3.25910069412202</v>
      </c>
      <c r="G4687" s="578">
        <v>1204.2463811238574</v>
      </c>
      <c r="H4687" s="578">
        <v>0.26110367872752221</v>
      </c>
      <c r="I4687" s="578">
        <v>3.8274994760286001E-2</v>
      </c>
      <c r="J4687" s="578">
        <v>6.3758810768680006E-3</v>
      </c>
      <c r="K4687" s="578">
        <v>3.4806992866192523</v>
      </c>
      <c r="L4687" s="578">
        <v>1307.6403325398701</v>
      </c>
      <c r="M4687" s="578">
        <v>0.32252695176672774</v>
      </c>
      <c r="N4687" s="578">
        <v>4.9514845448356874E-2</v>
      </c>
      <c r="O4687" s="578">
        <v>6.9232769844044598E-3</v>
      </c>
      <c r="P4687" s="578">
        <v>3.2591005376598297</v>
      </c>
      <c r="Q4687" s="578">
        <v>1204.2463811238574</v>
      </c>
      <c r="R4687" s="578">
        <v>0.26110369461215022</v>
      </c>
      <c r="S4687" s="578">
        <v>3.82750010467134E-2</v>
      </c>
      <c r="T4687" s="578">
        <v>6.3758811277997022E-3</v>
      </c>
      <c r="U4687" s="578">
        <v>3.4806992866715474</v>
      </c>
      <c r="V4687" s="578">
        <v>1307.6403325398701</v>
      </c>
      <c r="W4687" s="578">
        <v>0.32252697348303577</v>
      </c>
      <c r="X4687" s="578">
        <v>4.9514841786428079E-2</v>
      </c>
      <c r="Y4687" s="578">
        <v>6.9232770911185054E-3</v>
      </c>
    </row>
    <row r="4688" spans="1:25" x14ac:dyDescent="0.3">
      <c r="A4688" s="61" t="s">
        <v>626</v>
      </c>
      <c r="B4688" s="61" t="s">
        <v>191</v>
      </c>
      <c r="C4688" s="61" t="s">
        <v>39</v>
      </c>
      <c r="D4688" s="36">
        <v>14</v>
      </c>
      <c r="E4688" s="36">
        <v>2020</v>
      </c>
      <c r="F4688" s="578">
        <v>3.3740459502747973</v>
      </c>
      <c r="G4688" s="578">
        <v>1263.9355468749923</v>
      </c>
      <c r="H4688" s="578">
        <v>0.27411629789882325</v>
      </c>
      <c r="I4688" s="578">
        <v>3.7631752620654831E-2</v>
      </c>
      <c r="J4688" s="578">
        <v>6.6918913556340423E-3</v>
      </c>
      <c r="K4688" s="578">
        <v>3.5772331089537999</v>
      </c>
      <c r="L4688" s="578">
        <v>1358.172367095945</v>
      </c>
      <c r="M4688" s="578">
        <v>0.32987159519689124</v>
      </c>
      <c r="N4688" s="578">
        <v>4.8859282269859174E-2</v>
      </c>
      <c r="O4688" s="578">
        <v>7.1908335667103494E-3</v>
      </c>
      <c r="P4688" s="578">
        <v>3.3740463675485404</v>
      </c>
      <c r="Q4688" s="578">
        <v>1263.9355990091899</v>
      </c>
      <c r="R4688" s="578">
        <v>0.27411634405143503</v>
      </c>
      <c r="S4688" s="578">
        <v>3.7631757371551972E-2</v>
      </c>
      <c r="T4688" s="578">
        <v>6.6918912004136129E-3</v>
      </c>
      <c r="U4688" s="578">
        <v>3.5772331089537999</v>
      </c>
      <c r="V4688" s="578">
        <v>1358.172367095945</v>
      </c>
      <c r="W4688" s="578">
        <v>0.32987159034140201</v>
      </c>
      <c r="X4688" s="578">
        <v>4.8859285942247227E-2</v>
      </c>
      <c r="Y4688" s="578">
        <v>7.1908335133533275E-3</v>
      </c>
    </row>
    <row r="4689" spans="1:25" x14ac:dyDescent="0.3">
      <c r="A4689" s="61" t="s">
        <v>627</v>
      </c>
      <c r="B4689" s="61" t="s">
        <v>191</v>
      </c>
      <c r="C4689" s="61" t="s">
        <v>39</v>
      </c>
      <c r="D4689" s="36">
        <v>15</v>
      </c>
      <c r="E4689" s="36">
        <v>2020</v>
      </c>
      <c r="F4689" s="578">
        <v>3.4880495483875995</v>
      </c>
      <c r="G4689" s="578">
        <v>1322.3830273946076</v>
      </c>
      <c r="H4689" s="578">
        <v>0.28824862207572177</v>
      </c>
      <c r="I4689" s="578">
        <v>3.7035532430915397E-2</v>
      </c>
      <c r="J4689" s="578">
        <v>7.0013492271148881E-3</v>
      </c>
      <c r="K4689" s="578">
        <v>3.6713769267371301</v>
      </c>
      <c r="L4689" s="578">
        <v>1406.3253199259375</v>
      </c>
      <c r="M4689" s="578">
        <v>0.33704103929630924</v>
      </c>
      <c r="N4689" s="578">
        <v>4.7239310244852527E-2</v>
      </c>
      <c r="O4689" s="578">
        <v>7.4457754283988173E-3</v>
      </c>
      <c r="P4689" s="578">
        <v>3.4880495484236778</v>
      </c>
      <c r="Q4689" s="578">
        <v>1322.3830273946076</v>
      </c>
      <c r="R4689" s="578">
        <v>0.28824871236671801</v>
      </c>
      <c r="S4689" s="578">
        <v>3.7035533488960895E-2</v>
      </c>
      <c r="T4689" s="578">
        <v>7.0013492271148881E-3</v>
      </c>
      <c r="U4689" s="578">
        <v>3.6713769267371301</v>
      </c>
      <c r="V4689" s="578">
        <v>1406.3253199259375</v>
      </c>
      <c r="W4689" s="578">
        <v>0.33704107617086249</v>
      </c>
      <c r="X4689" s="578">
        <v>4.7239307650215751E-2</v>
      </c>
      <c r="Y4689" s="578">
        <v>7.4457753774671148E-3</v>
      </c>
    </row>
    <row r="4690" spans="1:25" x14ac:dyDescent="0.3">
      <c r="A4690" s="580" t="s">
        <v>628</v>
      </c>
      <c r="B4690" s="580" t="s">
        <v>191</v>
      </c>
      <c r="C4690" s="580" t="s">
        <v>39</v>
      </c>
      <c r="D4690" s="581">
        <v>16</v>
      </c>
      <c r="E4690" s="581">
        <v>2020</v>
      </c>
      <c r="F4690" s="582">
        <v>3.671386940997305</v>
      </c>
      <c r="G4690" s="582">
        <v>1403.7539062499977</v>
      </c>
      <c r="H4690" s="582">
        <v>0.307807126601498</v>
      </c>
      <c r="I4690" s="582">
        <v>3.6922113007676623E-2</v>
      </c>
      <c r="J4690" s="582">
        <v>7.4321599725711424E-3</v>
      </c>
      <c r="K4690" s="582">
        <v>3.8303828937059698</v>
      </c>
      <c r="L4690" s="582">
        <v>1476.5946846008251</v>
      </c>
      <c r="M4690" s="582">
        <v>0.35093596113438202</v>
      </c>
      <c r="N4690" s="582">
        <v>4.6611796450633805E-2</v>
      </c>
      <c r="O4690" s="582">
        <v>7.8178220622551926E-3</v>
      </c>
      <c r="P4690" s="582">
        <v>3.6713869410757476</v>
      </c>
      <c r="Q4690" s="582">
        <v>1403.7539583841926</v>
      </c>
      <c r="R4690" s="582">
        <v>0.30780713183048625</v>
      </c>
      <c r="S4690" s="582">
        <v>3.692211468235955E-2</v>
      </c>
      <c r="T4690" s="582">
        <v>7.4321598707077349E-3</v>
      </c>
      <c r="U4690" s="582">
        <v>3.8303829980140973</v>
      </c>
      <c r="V4690" s="582">
        <v>1476.5946846008251</v>
      </c>
      <c r="W4690" s="582">
        <v>0.35093597153900175</v>
      </c>
      <c r="X4690" s="582">
        <v>4.6611799080589329E-2</v>
      </c>
      <c r="Y4690" s="582">
        <v>7.8178220622551892E-3</v>
      </c>
    </row>
    <row r="4691" spans="1:25" x14ac:dyDescent="0.3">
      <c r="A4691" s="61" t="s">
        <v>629</v>
      </c>
      <c r="B4691" s="61" t="s">
        <v>191</v>
      </c>
      <c r="C4691" s="61" t="s">
        <v>39</v>
      </c>
      <c r="D4691" s="36">
        <v>1</v>
      </c>
      <c r="E4691" s="36">
        <v>2030</v>
      </c>
      <c r="F4691" s="578">
        <v>6.3546042640227798</v>
      </c>
      <c r="G4691" s="578">
        <v>6339.8991648356077</v>
      </c>
      <c r="H4691" s="578">
        <v>1.32216518558561</v>
      </c>
      <c r="I4691" s="578">
        <v>1.7788881461456123E-2</v>
      </c>
      <c r="J4691" s="578">
        <v>3.3566517949414704E-2</v>
      </c>
      <c r="K4691" s="578">
        <v>6.1053643870400203</v>
      </c>
      <c r="L4691" s="578">
        <v>6179.5286458333303</v>
      </c>
      <c r="M4691" s="578">
        <v>1.3161873593926401</v>
      </c>
      <c r="N4691" s="578">
        <v>1.6397337065427502E-2</v>
      </c>
      <c r="O4691" s="578">
        <v>3.2717454480007249E-2</v>
      </c>
      <c r="P4691" s="578">
        <v>6.3546042640227798</v>
      </c>
      <c r="Q4691" s="578">
        <v>6339.8991648356077</v>
      </c>
      <c r="R4691" s="578">
        <v>1.32216518558561</v>
      </c>
      <c r="S4691" s="578">
        <v>1.7788881461456151E-2</v>
      </c>
      <c r="T4691" s="578">
        <v>3.3566517949414704E-2</v>
      </c>
      <c r="U4691" s="578">
        <v>6.1053643870400203</v>
      </c>
      <c r="V4691" s="578">
        <v>6179.5286966959593</v>
      </c>
      <c r="W4691" s="578">
        <v>1.3161873593926401</v>
      </c>
      <c r="X4691" s="578">
        <v>1.6397337065427502E-2</v>
      </c>
      <c r="Y4691" s="578">
        <v>3.2717454480007249E-2</v>
      </c>
    </row>
    <row r="4692" spans="1:25" x14ac:dyDescent="0.3">
      <c r="A4692" s="61" t="s">
        <v>630</v>
      </c>
      <c r="B4692" s="61" t="s">
        <v>191</v>
      </c>
      <c r="C4692" s="61" t="s">
        <v>39</v>
      </c>
      <c r="D4692" s="36">
        <v>2</v>
      </c>
      <c r="E4692" s="36">
        <v>2030</v>
      </c>
      <c r="F4692" s="578">
        <v>4.0607126348622797</v>
      </c>
      <c r="G4692" s="578">
        <v>3740.6256179809525</v>
      </c>
      <c r="H4692" s="578">
        <v>0.79364159858475103</v>
      </c>
      <c r="I4692" s="578">
        <v>9.9987249338179575E-3</v>
      </c>
      <c r="J4692" s="578">
        <v>1.9804687452657725E-2</v>
      </c>
      <c r="K4692" s="578">
        <v>4.0229007972218298</v>
      </c>
      <c r="L4692" s="578">
        <v>3693.9126523335722</v>
      </c>
      <c r="M4692" s="578">
        <v>0.86402313193927205</v>
      </c>
      <c r="N4692" s="578">
        <v>8.7664133504858875E-3</v>
      </c>
      <c r="O4692" s="578">
        <v>1.9557385084529647E-2</v>
      </c>
      <c r="P4692" s="578">
        <v>4.0607126348622797</v>
      </c>
      <c r="Q4692" s="578">
        <v>3740.6256179809525</v>
      </c>
      <c r="R4692" s="578">
        <v>0.79364160386224547</v>
      </c>
      <c r="S4692" s="578">
        <v>9.998724536596143E-3</v>
      </c>
      <c r="T4692" s="578">
        <v>1.9804687452657725E-2</v>
      </c>
      <c r="U4692" s="578">
        <v>4.0229007972166002</v>
      </c>
      <c r="V4692" s="578">
        <v>3693.9126523335722</v>
      </c>
      <c r="W4692" s="578">
        <v>0.86402313721676627</v>
      </c>
      <c r="X4692" s="578">
        <v>8.7664128686810675E-3</v>
      </c>
      <c r="Y4692" s="578">
        <v>1.9557385084529647E-2</v>
      </c>
    </row>
    <row r="4693" spans="1:25" x14ac:dyDescent="0.3">
      <c r="A4693" s="61" t="s">
        <v>631</v>
      </c>
      <c r="B4693" s="61" t="s">
        <v>191</v>
      </c>
      <c r="C4693" s="61" t="s">
        <v>39</v>
      </c>
      <c r="D4693" s="36">
        <v>3</v>
      </c>
      <c r="E4693" s="36">
        <v>2030</v>
      </c>
      <c r="F4693" s="578">
        <v>2.180047680420095</v>
      </c>
      <c r="G4693" s="578">
        <v>1980.7836494445751</v>
      </c>
      <c r="H4693" s="578">
        <v>0.41683454468632825</v>
      </c>
      <c r="I4693" s="578">
        <v>4.6032435197957949E-3</v>
      </c>
      <c r="J4693" s="578">
        <v>1.0487214143116302E-2</v>
      </c>
      <c r="K4693" s="578">
        <v>2.9465177831370899</v>
      </c>
      <c r="L4693" s="578">
        <v>2561.1108996073372</v>
      </c>
      <c r="M4693" s="578">
        <v>0.58513518475956472</v>
      </c>
      <c r="N4693" s="578">
        <v>5.1548673266665849E-3</v>
      </c>
      <c r="O4693" s="578">
        <v>1.35597875535798E-2</v>
      </c>
      <c r="P4693" s="578">
        <v>2.1800476804200972</v>
      </c>
      <c r="Q4693" s="578">
        <v>1980.7836494445751</v>
      </c>
      <c r="R4693" s="578">
        <v>0.41683454468632852</v>
      </c>
      <c r="S4693" s="578">
        <v>4.603243569192725E-3</v>
      </c>
      <c r="T4693" s="578">
        <v>1.0487214662134627E-2</v>
      </c>
      <c r="U4693" s="578">
        <v>2.9465177831370899</v>
      </c>
      <c r="V4693" s="578">
        <v>2561.1109517415325</v>
      </c>
      <c r="W4693" s="578">
        <v>0.58513517917648006</v>
      </c>
      <c r="X4693" s="578">
        <v>5.1548668178611427E-3</v>
      </c>
      <c r="Y4693" s="578">
        <v>1.35597875535798E-2</v>
      </c>
    </row>
    <row r="4694" spans="1:25" x14ac:dyDescent="0.3">
      <c r="A4694" s="61" t="s">
        <v>632</v>
      </c>
      <c r="B4694" s="61" t="s">
        <v>191</v>
      </c>
      <c r="C4694" s="61" t="s">
        <v>39</v>
      </c>
      <c r="D4694" s="36">
        <v>4</v>
      </c>
      <c r="E4694" s="36">
        <v>2030</v>
      </c>
      <c r="F4694" s="578">
        <v>1.1136345456616199</v>
      </c>
      <c r="G4694" s="578">
        <v>1064.3107236226351</v>
      </c>
      <c r="H4694" s="578">
        <v>0.232626673476867</v>
      </c>
      <c r="I4694" s="578">
        <v>2.94658550774329E-3</v>
      </c>
      <c r="J4694" s="578">
        <v>5.6349796165401679E-3</v>
      </c>
      <c r="K4694" s="578">
        <v>2.55577224996523</v>
      </c>
      <c r="L4694" s="578">
        <v>2175.8582305908126</v>
      </c>
      <c r="M4694" s="578">
        <v>0.46199665355864705</v>
      </c>
      <c r="N4694" s="578">
        <v>3.9955904690790025E-3</v>
      </c>
      <c r="O4694" s="578">
        <v>1.1520053434651324E-2</v>
      </c>
      <c r="P4694" s="578">
        <v>1.1136345456616199</v>
      </c>
      <c r="Q4694" s="578">
        <v>1064.3107236226351</v>
      </c>
      <c r="R4694" s="578">
        <v>0.23262667305971199</v>
      </c>
      <c r="S4694" s="578">
        <v>2.94658550774329E-3</v>
      </c>
      <c r="T4694" s="578">
        <v>5.6349796165401679E-3</v>
      </c>
      <c r="U4694" s="578">
        <v>2.55577224996523</v>
      </c>
      <c r="V4694" s="578">
        <v>2175.8582305908126</v>
      </c>
      <c r="W4694" s="578">
        <v>0.46199666390020822</v>
      </c>
      <c r="X4694" s="578">
        <v>3.9955902648216544E-3</v>
      </c>
      <c r="Y4694" s="578">
        <v>1.1520052910782374E-2</v>
      </c>
    </row>
    <row r="4695" spans="1:25" x14ac:dyDescent="0.3">
      <c r="A4695" s="61" t="s">
        <v>633</v>
      </c>
      <c r="B4695" s="61" t="s">
        <v>191</v>
      </c>
      <c r="C4695" s="61" t="s">
        <v>39</v>
      </c>
      <c r="D4695" s="36">
        <v>5</v>
      </c>
      <c r="E4695" s="36">
        <v>2030</v>
      </c>
      <c r="F4695" s="578">
        <v>1.2244390055057</v>
      </c>
      <c r="G4695" s="578">
        <v>1102.7354240417449</v>
      </c>
      <c r="H4695" s="578">
        <v>0.23240379911536901</v>
      </c>
      <c r="I4695" s="578">
        <v>3.11297625499188E-3</v>
      </c>
      <c r="J4695" s="578">
        <v>5.8384348327914851E-3</v>
      </c>
      <c r="K4695" s="578">
        <v>2.3194628059801072</v>
      </c>
      <c r="L4695" s="578">
        <v>1946.8797581990498</v>
      </c>
      <c r="M4695" s="578">
        <v>0.37517621880397123</v>
      </c>
      <c r="N4695" s="578">
        <v>3.5791205258040725E-3</v>
      </c>
      <c r="O4695" s="578">
        <v>1.0307741506646047E-2</v>
      </c>
      <c r="P4695" s="578">
        <v>1.2244390055057</v>
      </c>
      <c r="Q4695" s="578">
        <v>1102.7354240417449</v>
      </c>
      <c r="R4695" s="578">
        <v>0.23240380951513798</v>
      </c>
      <c r="S4695" s="578">
        <v>3.1129762555129501E-3</v>
      </c>
      <c r="T4695" s="578">
        <v>5.8384348327914851E-3</v>
      </c>
      <c r="U4695" s="578">
        <v>2.31946280597215</v>
      </c>
      <c r="V4695" s="578">
        <v>1946.8798103332451</v>
      </c>
      <c r="W4695" s="578">
        <v>0.37517620845755972</v>
      </c>
      <c r="X4695" s="578">
        <v>3.5791197957829898E-3</v>
      </c>
      <c r="Y4695" s="578">
        <v>1.0307741506646047E-2</v>
      </c>
    </row>
    <row r="4696" spans="1:25" x14ac:dyDescent="0.3">
      <c r="A4696" s="61" t="s">
        <v>634</v>
      </c>
      <c r="B4696" s="61" t="s">
        <v>191</v>
      </c>
      <c r="C4696" s="61" t="s">
        <v>39</v>
      </c>
      <c r="D4696" s="36">
        <v>6</v>
      </c>
      <c r="E4696" s="36">
        <v>2030</v>
      </c>
      <c r="F4696" s="578">
        <v>1.2909215860490799</v>
      </c>
      <c r="G4696" s="578">
        <v>1125.7964731852176</v>
      </c>
      <c r="H4696" s="578">
        <v>0.23227103178699751</v>
      </c>
      <c r="I4696" s="578">
        <v>3.2128084491963201E-3</v>
      </c>
      <c r="J4696" s="578">
        <v>5.9605238250999976E-3</v>
      </c>
      <c r="K4696" s="578">
        <v>2.1311451273280997</v>
      </c>
      <c r="L4696" s="578">
        <v>1781.4519564310649</v>
      </c>
      <c r="M4696" s="578">
        <v>0.30713436518271853</v>
      </c>
      <c r="N4696" s="578">
        <v>3.2294394272014354E-3</v>
      </c>
      <c r="O4696" s="578">
        <v>9.4318745347360729E-3</v>
      </c>
      <c r="P4696" s="578">
        <v>1.2909215860490799</v>
      </c>
      <c r="Q4696" s="578">
        <v>1125.7964731852176</v>
      </c>
      <c r="R4696" s="578">
        <v>0.23227103706449201</v>
      </c>
      <c r="S4696" s="578">
        <v>3.2128084491963201E-3</v>
      </c>
      <c r="T4696" s="578">
        <v>5.9605237232365927E-3</v>
      </c>
      <c r="U4696" s="578">
        <v>2.1311451273270401</v>
      </c>
      <c r="V4696" s="578">
        <v>1781.4519564310649</v>
      </c>
      <c r="W4696" s="578">
        <v>0.30713436477526501</v>
      </c>
      <c r="X4696" s="578">
        <v>3.2294390590645074E-3</v>
      </c>
      <c r="Y4696" s="578">
        <v>9.4318745347360729E-3</v>
      </c>
    </row>
    <row r="4697" spans="1:25" x14ac:dyDescent="0.3">
      <c r="A4697" s="61" t="s">
        <v>635</v>
      </c>
      <c r="B4697" s="61" t="s">
        <v>191</v>
      </c>
      <c r="C4697" s="61" t="s">
        <v>39</v>
      </c>
      <c r="D4697" s="36">
        <v>7</v>
      </c>
      <c r="E4697" s="36">
        <v>2030</v>
      </c>
      <c r="F4697" s="578">
        <v>1.3352434654552701</v>
      </c>
      <c r="G4697" s="578">
        <v>1141.1731300353952</v>
      </c>
      <c r="H4697" s="578">
        <v>0.23218187084421499</v>
      </c>
      <c r="I4697" s="578">
        <v>3.27936672329087E-3</v>
      </c>
      <c r="J4697" s="578">
        <v>6.0419210009664878E-3</v>
      </c>
      <c r="K4697" s="578">
        <v>2.1703768047861201</v>
      </c>
      <c r="L4697" s="578">
        <v>1747.2701237996375</v>
      </c>
      <c r="M4697" s="578">
        <v>0.278665453894063</v>
      </c>
      <c r="N4697" s="578">
        <v>4.1396853621904423E-3</v>
      </c>
      <c r="O4697" s="578">
        <v>9.2509160167537578E-3</v>
      </c>
      <c r="P4697" s="578">
        <v>1.33524346545474</v>
      </c>
      <c r="Q4697" s="578">
        <v>1141.1731300353952</v>
      </c>
      <c r="R4697" s="578">
        <v>0.23218187084421499</v>
      </c>
      <c r="S4697" s="578">
        <v>3.27936672329087E-3</v>
      </c>
      <c r="T4697" s="578">
        <v>6.0419210543235097E-3</v>
      </c>
      <c r="U4697" s="578">
        <v>2.17037680478506</v>
      </c>
      <c r="V4697" s="578">
        <v>1747.2701237996375</v>
      </c>
      <c r="W4697" s="578">
        <v>0.278665453894063</v>
      </c>
      <c r="X4697" s="578">
        <v>4.139685090289425E-3</v>
      </c>
      <c r="Y4697" s="578">
        <v>9.2509159633967341E-3</v>
      </c>
    </row>
    <row r="4698" spans="1:25" x14ac:dyDescent="0.3">
      <c r="A4698" s="61" t="s">
        <v>636</v>
      </c>
      <c r="B4698" s="61" t="s">
        <v>191</v>
      </c>
      <c r="C4698" s="61" t="s">
        <v>39</v>
      </c>
      <c r="D4698" s="36">
        <v>8</v>
      </c>
      <c r="E4698" s="36">
        <v>2030</v>
      </c>
      <c r="F4698" s="578">
        <v>1.2708708545287599</v>
      </c>
      <c r="G4698" s="578">
        <v>1063.2297719319599</v>
      </c>
      <c r="H4698" s="578">
        <v>0.19871890265494499</v>
      </c>
      <c r="I4698" s="578">
        <v>2.872782010636375E-3</v>
      </c>
      <c r="J4698" s="578">
        <v>5.6292606289692496E-3</v>
      </c>
      <c r="K4698" s="578">
        <v>1.8887155917182099</v>
      </c>
      <c r="L4698" s="578">
        <v>1467.6454340616824</v>
      </c>
      <c r="M4698" s="578">
        <v>0.20750741349911528</v>
      </c>
      <c r="N4698" s="578">
        <v>4.1219120039386273E-3</v>
      </c>
      <c r="O4698" s="578">
        <v>7.7704350745382974E-3</v>
      </c>
      <c r="P4698" s="578">
        <v>1.2708708545287599</v>
      </c>
      <c r="Q4698" s="578">
        <v>1063.2297719319599</v>
      </c>
      <c r="R4698" s="578">
        <v>0.19871890265494499</v>
      </c>
      <c r="S4698" s="578">
        <v>2.872782167069465E-3</v>
      </c>
      <c r="T4698" s="578">
        <v>5.6292605780375472E-3</v>
      </c>
      <c r="U4698" s="578">
        <v>1.8887155917182099</v>
      </c>
      <c r="V4698" s="578">
        <v>1467.6454340616824</v>
      </c>
      <c r="W4698" s="578">
        <v>0.20750741334632</v>
      </c>
      <c r="X4698" s="578">
        <v>4.1219115434311428E-3</v>
      </c>
      <c r="Y4698" s="578">
        <v>7.7704350745382974E-3</v>
      </c>
    </row>
    <row r="4699" spans="1:25" x14ac:dyDescent="0.3">
      <c r="A4699" s="61" t="s">
        <v>637</v>
      </c>
      <c r="B4699" s="61" t="s">
        <v>191</v>
      </c>
      <c r="C4699" s="61" t="s">
        <v>39</v>
      </c>
      <c r="D4699" s="36">
        <v>9</v>
      </c>
      <c r="E4699" s="36">
        <v>2030</v>
      </c>
      <c r="F4699" s="578">
        <v>1.22259893652153</v>
      </c>
      <c r="G4699" s="578">
        <v>1004.7784843444795</v>
      </c>
      <c r="H4699" s="578">
        <v>0.173621950903907</v>
      </c>
      <c r="I4699" s="578">
        <v>2.5678493103858547E-3</v>
      </c>
      <c r="J4699" s="578">
        <v>5.3197933351232926E-3</v>
      </c>
      <c r="K4699" s="578">
        <v>1.87545505431626</v>
      </c>
      <c r="L4699" s="578">
        <v>1421.19997278849</v>
      </c>
      <c r="M4699" s="578">
        <v>0.17261585243977601</v>
      </c>
      <c r="N4699" s="578">
        <v>5.0467431671563628E-3</v>
      </c>
      <c r="O4699" s="578">
        <v>7.5245395904251647E-3</v>
      </c>
      <c r="P4699" s="578">
        <v>1.22259893652153</v>
      </c>
      <c r="Q4699" s="578">
        <v>1004.7784843444795</v>
      </c>
      <c r="R4699" s="578">
        <v>0.173621950903907</v>
      </c>
      <c r="S4699" s="578">
        <v>2.5678493103858547E-3</v>
      </c>
      <c r="T4699" s="578">
        <v>5.3197933351232926E-3</v>
      </c>
      <c r="U4699" s="578">
        <v>1.87545505431626</v>
      </c>
      <c r="V4699" s="578">
        <v>1421.19997278849</v>
      </c>
      <c r="W4699" s="578">
        <v>0.17261585243977601</v>
      </c>
      <c r="X4699" s="578">
        <v>5.0467427416833726E-3</v>
      </c>
      <c r="Y4699" s="578">
        <v>7.5245395904251647E-3</v>
      </c>
    </row>
    <row r="4700" spans="1:25" x14ac:dyDescent="0.3">
      <c r="A4700" s="61" t="s">
        <v>638</v>
      </c>
      <c r="B4700" s="61" t="s">
        <v>191</v>
      </c>
      <c r="C4700" s="61" t="s">
        <v>39</v>
      </c>
      <c r="D4700" s="36">
        <v>10</v>
      </c>
      <c r="E4700" s="36">
        <v>2030</v>
      </c>
      <c r="F4700" s="578">
        <v>1.1850473429708426</v>
      </c>
      <c r="G4700" s="578">
        <v>959.31309000651004</v>
      </c>
      <c r="H4700" s="578">
        <v>0.15410164650529601</v>
      </c>
      <c r="I4700" s="578">
        <v>2.3306772873183902E-3</v>
      </c>
      <c r="J4700" s="578">
        <v>5.079070285622338E-3</v>
      </c>
      <c r="K4700" s="578">
        <v>1.8636545318762101</v>
      </c>
      <c r="L4700" s="578">
        <v>1382.5876108805301</v>
      </c>
      <c r="M4700" s="578">
        <v>0.14464340674385248</v>
      </c>
      <c r="N4700" s="578">
        <v>5.7160463752552373E-3</v>
      </c>
      <c r="O4700" s="578">
        <v>7.3200980599115902E-3</v>
      </c>
      <c r="P4700" s="578">
        <v>1.1850473429676576</v>
      </c>
      <c r="Q4700" s="578">
        <v>959.31309000651004</v>
      </c>
      <c r="R4700" s="578">
        <v>0.15410164650529601</v>
      </c>
      <c r="S4700" s="578">
        <v>2.3306772363866878E-3</v>
      </c>
      <c r="T4700" s="578">
        <v>5.079070285622338E-3</v>
      </c>
      <c r="U4700" s="578">
        <v>1.8636545318740851</v>
      </c>
      <c r="V4700" s="578">
        <v>1382.5876108805301</v>
      </c>
      <c r="W4700" s="578">
        <v>0.14464340648313073</v>
      </c>
      <c r="X4700" s="578">
        <v>5.7160461613724048E-3</v>
      </c>
      <c r="Y4700" s="578">
        <v>7.3200980599115902E-3</v>
      </c>
    </row>
    <row r="4701" spans="1:25" x14ac:dyDescent="0.3">
      <c r="A4701" s="61" t="s">
        <v>639</v>
      </c>
      <c r="B4701" s="61" t="s">
        <v>191</v>
      </c>
      <c r="C4701" s="61" t="s">
        <v>39</v>
      </c>
      <c r="D4701" s="36">
        <v>11</v>
      </c>
      <c r="E4701" s="36">
        <v>2030</v>
      </c>
      <c r="F4701" s="578">
        <v>1.4839793350402</v>
      </c>
      <c r="G4701" s="578">
        <v>1094.724496205645</v>
      </c>
      <c r="H4701" s="578">
        <v>0.110668791690841</v>
      </c>
      <c r="I4701" s="578">
        <v>3.734791808843355E-3</v>
      </c>
      <c r="J4701" s="578">
        <v>5.796006521753343E-3</v>
      </c>
      <c r="K4701" s="578">
        <v>1.8615045063283175</v>
      </c>
      <c r="L4701" s="578">
        <v>1347.6275189717576</v>
      </c>
      <c r="M4701" s="578">
        <v>0.12072277820940699</v>
      </c>
      <c r="N4701" s="578">
        <v>6.284606009292773E-3</v>
      </c>
      <c r="O4701" s="578">
        <v>7.1349949964011651E-3</v>
      </c>
      <c r="P4701" s="578">
        <v>1.4839793350402</v>
      </c>
      <c r="Q4701" s="578">
        <v>1094.724496205645</v>
      </c>
      <c r="R4701" s="578">
        <v>0.110668791690841</v>
      </c>
      <c r="S4701" s="578">
        <v>3.734791809885485E-3</v>
      </c>
      <c r="T4701" s="578">
        <v>5.796006521753343E-3</v>
      </c>
      <c r="U4701" s="578">
        <v>1.8615045063240774</v>
      </c>
      <c r="V4701" s="578">
        <v>1347.6275189717576</v>
      </c>
      <c r="W4701" s="578">
        <v>0.12072277805297375</v>
      </c>
      <c r="X4701" s="578">
        <v>6.2846057417876421E-3</v>
      </c>
      <c r="Y4701" s="578">
        <v>7.1349949964011651E-3</v>
      </c>
    </row>
    <row r="4702" spans="1:25" x14ac:dyDescent="0.3">
      <c r="A4702" s="61" t="s">
        <v>640</v>
      </c>
      <c r="B4702" s="61" t="s">
        <v>191</v>
      </c>
      <c r="C4702" s="61" t="s">
        <v>39</v>
      </c>
      <c r="D4702" s="36">
        <v>12</v>
      </c>
      <c r="E4702" s="36">
        <v>2030</v>
      </c>
      <c r="F4702" s="578">
        <v>1.7285691485813</v>
      </c>
      <c r="G4702" s="578">
        <v>1205.5219828287727</v>
      </c>
      <c r="H4702" s="578">
        <v>7.5132541661635771E-2</v>
      </c>
      <c r="I4702" s="578">
        <v>4.8836185257717527E-3</v>
      </c>
      <c r="J4702" s="578">
        <v>6.382618502054049E-3</v>
      </c>
      <c r="K4702" s="578">
        <v>1.8587643710213775</v>
      </c>
      <c r="L4702" s="578">
        <v>1318.1471112569125</v>
      </c>
      <c r="M4702" s="578">
        <v>0.10118950426112824</v>
      </c>
      <c r="N4702" s="578">
        <v>6.7419580587587281E-3</v>
      </c>
      <c r="O4702" s="578">
        <v>6.9789160188520275E-3</v>
      </c>
      <c r="P4702" s="578">
        <v>1.7285691485813</v>
      </c>
      <c r="Q4702" s="578">
        <v>1205.5219828287727</v>
      </c>
      <c r="R4702" s="578">
        <v>7.5132544921264782E-2</v>
      </c>
      <c r="S4702" s="578">
        <v>4.8836184145860271E-3</v>
      </c>
      <c r="T4702" s="578">
        <v>6.382618502054049E-3</v>
      </c>
      <c r="U4702" s="578">
        <v>1.8587643710197801</v>
      </c>
      <c r="V4702" s="578">
        <v>1318.1470591227176</v>
      </c>
      <c r="W4702" s="578">
        <v>0.10118950220445774</v>
      </c>
      <c r="X4702" s="578">
        <v>6.7419576471176345E-3</v>
      </c>
      <c r="Y4702" s="578">
        <v>6.9789160188520275E-3</v>
      </c>
    </row>
    <row r="4703" spans="1:25" x14ac:dyDescent="0.3">
      <c r="A4703" s="61" t="s">
        <v>641</v>
      </c>
      <c r="B4703" s="61" t="s">
        <v>191</v>
      </c>
      <c r="C4703" s="61" t="s">
        <v>39</v>
      </c>
      <c r="D4703" s="36">
        <v>13</v>
      </c>
      <c r="E4703" s="36">
        <v>2030</v>
      </c>
      <c r="F4703" s="578">
        <v>1.68754747213824</v>
      </c>
      <c r="G4703" s="578">
        <v>1181.3603083292601</v>
      </c>
      <c r="H4703" s="578">
        <v>6.0948862726642447E-2</v>
      </c>
      <c r="I4703" s="578">
        <v>4.9601080779666474E-3</v>
      </c>
      <c r="J4703" s="578">
        <v>6.2546899571316247E-3</v>
      </c>
      <c r="K4703" s="578">
        <v>1.8007620825913602</v>
      </c>
      <c r="L4703" s="578">
        <v>1283.0804977416949</v>
      </c>
      <c r="M4703" s="578">
        <v>8.7078564722711804E-2</v>
      </c>
      <c r="N4703" s="578">
        <v>6.7870162314420633E-3</v>
      </c>
      <c r="O4703" s="578">
        <v>6.7932477128730727E-3</v>
      </c>
      <c r="P4703" s="578">
        <v>1.68754747213824</v>
      </c>
      <c r="Q4703" s="578">
        <v>1181.3603083292601</v>
      </c>
      <c r="R4703" s="578">
        <v>6.09488643034031E-2</v>
      </c>
      <c r="S4703" s="578">
        <v>4.9601081315510422E-3</v>
      </c>
      <c r="T4703" s="578">
        <v>6.2546898552682181E-3</v>
      </c>
      <c r="U4703" s="578">
        <v>1.8007620825887101</v>
      </c>
      <c r="V4703" s="578">
        <v>1283.0804977416949</v>
      </c>
      <c r="W4703" s="578">
        <v>8.7078561579498087E-2</v>
      </c>
      <c r="X4703" s="578">
        <v>6.7870160138265049E-3</v>
      </c>
      <c r="Y4703" s="578">
        <v>6.7932476619413703E-3</v>
      </c>
    </row>
    <row r="4704" spans="1:25" x14ac:dyDescent="0.3">
      <c r="A4704" s="61" t="s">
        <v>642</v>
      </c>
      <c r="B4704" s="61" t="s">
        <v>191</v>
      </c>
      <c r="C4704" s="61" t="s">
        <v>39</v>
      </c>
      <c r="D4704" s="36">
        <v>14</v>
      </c>
      <c r="E4704" s="36">
        <v>2030</v>
      </c>
      <c r="F4704" s="578">
        <v>1.7188487920382101</v>
      </c>
      <c r="G4704" s="578">
        <v>1239.1814689636199</v>
      </c>
      <c r="H4704" s="578">
        <v>6.2046033739837449E-2</v>
      </c>
      <c r="I4704" s="578">
        <v>4.8979025016630297E-3</v>
      </c>
      <c r="J4704" s="578">
        <v>6.5608374570729176E-3</v>
      </c>
      <c r="K4704" s="578">
        <v>1.8244530154713603</v>
      </c>
      <c r="L4704" s="578">
        <v>1331.9797782897899</v>
      </c>
      <c r="M4704" s="578">
        <v>8.5603228459755557E-2</v>
      </c>
      <c r="N4704" s="578">
        <v>6.7165314071454879E-3</v>
      </c>
      <c r="O4704" s="578">
        <v>7.0521435724610095E-3</v>
      </c>
      <c r="P4704" s="578">
        <v>1.7188487920344975</v>
      </c>
      <c r="Q4704" s="578">
        <v>1239.1814689636199</v>
      </c>
      <c r="R4704" s="578">
        <v>6.2046031125646502E-2</v>
      </c>
      <c r="S4704" s="578">
        <v>4.8979025078021198E-3</v>
      </c>
      <c r="T4704" s="578">
        <v>6.5608374570729176E-3</v>
      </c>
      <c r="U4704" s="578">
        <v>1.82445301546977</v>
      </c>
      <c r="V4704" s="578">
        <v>1331.9797782897899</v>
      </c>
      <c r="W4704" s="578">
        <v>8.5603224928490804E-2</v>
      </c>
      <c r="X4704" s="578">
        <v>6.7165306914678952E-3</v>
      </c>
      <c r="Y4704" s="578">
        <v>7.0521436233927145E-3</v>
      </c>
    </row>
    <row r="4705" spans="1:25" x14ac:dyDescent="0.3">
      <c r="A4705" s="61" t="s">
        <v>643</v>
      </c>
      <c r="B4705" s="61" t="s">
        <v>191</v>
      </c>
      <c r="C4705" s="61" t="s">
        <v>39</v>
      </c>
      <c r="D4705" s="36">
        <v>15</v>
      </c>
      <c r="E4705" s="36">
        <v>2030</v>
      </c>
      <c r="F4705" s="578">
        <v>1.7525900660709774</v>
      </c>
      <c r="G4705" s="578">
        <v>1295.8203303019175</v>
      </c>
      <c r="H4705" s="578">
        <v>6.3943890413914503E-2</v>
      </c>
      <c r="I4705" s="578">
        <v>4.8400359453542752E-3</v>
      </c>
      <c r="J4705" s="578">
        <v>6.8607032056509807E-3</v>
      </c>
      <c r="K4705" s="578">
        <v>1.8488839097978225</v>
      </c>
      <c r="L4705" s="578">
        <v>1378.5583254496223</v>
      </c>
      <c r="M4705" s="578">
        <v>8.4492067640288326E-2</v>
      </c>
      <c r="N4705" s="578">
        <v>6.4939629876903347E-3</v>
      </c>
      <c r="O4705" s="578">
        <v>7.2987683961400693E-3</v>
      </c>
      <c r="P4705" s="578">
        <v>1.752590066070445</v>
      </c>
      <c r="Q4705" s="578">
        <v>1295.8203303019175</v>
      </c>
      <c r="R4705" s="578">
        <v>6.3943893684154277E-2</v>
      </c>
      <c r="S4705" s="578">
        <v>4.8400365328120599E-3</v>
      </c>
      <c r="T4705" s="578">
        <v>6.8607033584460872E-3</v>
      </c>
      <c r="U4705" s="578">
        <v>1.8488839097935799</v>
      </c>
      <c r="V4705" s="578">
        <v>1378.5583254496223</v>
      </c>
      <c r="W4705" s="578">
        <v>8.4492064158742594E-2</v>
      </c>
      <c r="X4705" s="578">
        <v>6.4939626795232127E-3</v>
      </c>
      <c r="Y4705" s="578">
        <v>7.2987683961400693E-3</v>
      </c>
    </row>
    <row r="4706" spans="1:25" x14ac:dyDescent="0.3">
      <c r="A4706" s="580" t="s">
        <v>644</v>
      </c>
      <c r="B4706" s="580" t="s">
        <v>191</v>
      </c>
      <c r="C4706" s="580" t="s">
        <v>39</v>
      </c>
      <c r="D4706" s="581">
        <v>16</v>
      </c>
      <c r="E4706" s="581">
        <v>2030</v>
      </c>
      <c r="F4706" s="582">
        <v>1.8256830661193799</v>
      </c>
      <c r="G4706" s="582">
        <v>1374.83019383748</v>
      </c>
      <c r="H4706" s="582">
        <v>6.7452366694548474E-2</v>
      </c>
      <c r="I4706" s="582">
        <v>4.8202058822729025E-3</v>
      </c>
      <c r="J4706" s="582">
        <v>7.2790283059778905E-3</v>
      </c>
      <c r="K4706" s="582">
        <v>1.9108464895325501</v>
      </c>
      <c r="L4706" s="582">
        <v>1446.74230321248</v>
      </c>
      <c r="M4706" s="582">
        <v>8.564063429366793E-2</v>
      </c>
      <c r="N4706" s="582">
        <v>6.3921388948528996E-3</v>
      </c>
      <c r="O4706" s="582">
        <v>7.6597632432822095E-3</v>
      </c>
      <c r="P4706" s="582">
        <v>1.8256830661193799</v>
      </c>
      <c r="Q4706" s="582">
        <v>1374.83019383748</v>
      </c>
      <c r="R4706" s="582">
        <v>6.7452366699702268E-2</v>
      </c>
      <c r="S4706" s="582">
        <v>4.8202058817423624E-3</v>
      </c>
      <c r="T4706" s="582">
        <v>7.279028204114483E-3</v>
      </c>
      <c r="U4706" s="582">
        <v>1.9108464895325501</v>
      </c>
      <c r="V4706" s="582">
        <v>1446.74230321248</v>
      </c>
      <c r="W4706" s="582">
        <v>8.5640629249004008E-2</v>
      </c>
      <c r="X4706" s="582">
        <v>6.3921385327224238E-3</v>
      </c>
      <c r="Y4706" s="582">
        <v>7.6597631899251875E-3</v>
      </c>
    </row>
    <row r="4707" spans="1:25" x14ac:dyDescent="0.3">
      <c r="A4707" s="61" t="s">
        <v>1794</v>
      </c>
      <c r="B4707" s="61" t="s">
        <v>1697</v>
      </c>
      <c r="C4707" s="61" t="s">
        <v>39</v>
      </c>
      <c r="D4707" s="36">
        <v>1</v>
      </c>
      <c r="E4707" s="36">
        <v>2012</v>
      </c>
      <c r="F4707" s="578">
        <v>11.808421746693298</v>
      </c>
      <c r="G4707" s="578">
        <v>6706.9005025227825</v>
      </c>
      <c r="H4707" s="578">
        <v>11.736927929751451</v>
      </c>
      <c r="I4707" s="578">
        <v>8.2808713324690475E-2</v>
      </c>
      <c r="J4707" s="578">
        <v>0.13366308544451949</v>
      </c>
      <c r="K4707" s="578">
        <v>11.461269813947137</v>
      </c>
      <c r="L4707" s="578">
        <v>6543.7476196289026</v>
      </c>
      <c r="M4707" s="578">
        <v>11.490046809141225</v>
      </c>
      <c r="N4707" s="578">
        <v>6.3627472140827479E-2</v>
      </c>
      <c r="O4707" s="578">
        <v>0.13041142676956902</v>
      </c>
      <c r="P4707" s="578">
        <v>11.80842366399725</v>
      </c>
      <c r="Q4707" s="578">
        <v>6706.9005025227825</v>
      </c>
      <c r="R4707" s="578">
        <v>11.736927450522925</v>
      </c>
      <c r="S4707" s="578">
        <v>8.2808714943894079E-2</v>
      </c>
      <c r="T4707" s="578">
        <v>0.13366308544451949</v>
      </c>
      <c r="U4707" s="578">
        <v>11.461269809011183</v>
      </c>
      <c r="V4707" s="578">
        <v>6543.7476196289026</v>
      </c>
      <c r="W4707" s="578">
        <v>11.490047538376501</v>
      </c>
      <c r="X4707" s="578">
        <v>6.3627473730775777E-2</v>
      </c>
      <c r="Y4707" s="578">
        <v>0.13041142676956902</v>
      </c>
    </row>
    <row r="4708" spans="1:25" x14ac:dyDescent="0.3">
      <c r="A4708" s="61" t="s">
        <v>1795</v>
      </c>
      <c r="B4708" s="61" t="s">
        <v>1697</v>
      </c>
      <c r="C4708" s="61" t="s">
        <v>39</v>
      </c>
      <c r="D4708" s="36">
        <v>2</v>
      </c>
      <c r="E4708" s="36">
        <v>2012</v>
      </c>
      <c r="F4708" s="578">
        <v>7.4264803604499567</v>
      </c>
      <c r="G4708" s="578">
        <v>3945.5070292154924</v>
      </c>
      <c r="H4708" s="578">
        <v>6.9312657578266172</v>
      </c>
      <c r="I4708" s="578">
        <v>5.924439532888448E-2</v>
      </c>
      <c r="J4708" s="578">
        <v>7.8630773816257674E-2</v>
      </c>
      <c r="K4708" s="578">
        <v>7.4692455574837924</v>
      </c>
      <c r="L4708" s="578">
        <v>3906.2479934692324</v>
      </c>
      <c r="M4708" s="578">
        <v>7.0669997324463649</v>
      </c>
      <c r="N4708" s="578">
        <v>4.2841590841059402E-2</v>
      </c>
      <c r="O4708" s="578">
        <v>7.7848410815931801E-2</v>
      </c>
      <c r="P4708" s="578">
        <v>7.4264809465988302</v>
      </c>
      <c r="Q4708" s="578">
        <v>3945.5070292154924</v>
      </c>
      <c r="R4708" s="578">
        <v>6.9312656662320133</v>
      </c>
      <c r="S4708" s="578">
        <v>5.9244397421177028E-2</v>
      </c>
      <c r="T4708" s="578">
        <v>7.8630773816257674E-2</v>
      </c>
      <c r="U4708" s="578">
        <v>7.4692457611173841</v>
      </c>
      <c r="V4708" s="578">
        <v>3906.2479934692324</v>
      </c>
      <c r="W4708" s="578">
        <v>7.0669996609067276</v>
      </c>
      <c r="X4708" s="578">
        <v>4.2841597139764973E-2</v>
      </c>
      <c r="Y4708" s="578">
        <v>7.7848410272660276E-2</v>
      </c>
    </row>
    <row r="4709" spans="1:25" x14ac:dyDescent="0.3">
      <c r="A4709" s="61" t="s">
        <v>1796</v>
      </c>
      <c r="B4709" s="61" t="s">
        <v>1697</v>
      </c>
      <c r="C4709" s="61" t="s">
        <v>39</v>
      </c>
      <c r="D4709" s="36">
        <v>3</v>
      </c>
      <c r="E4709" s="36">
        <v>2012</v>
      </c>
      <c r="F4709" s="578">
        <v>4.0181223397530603</v>
      </c>
      <c r="G4709" s="578">
        <v>2090.4067891438749</v>
      </c>
      <c r="H4709" s="578">
        <v>3.6272619183813073</v>
      </c>
      <c r="I4709" s="578">
        <v>2.5276832229489274E-2</v>
      </c>
      <c r="J4709" s="578">
        <v>4.1660071156608497E-2</v>
      </c>
      <c r="K4709" s="578">
        <v>5.5807711185022946</v>
      </c>
      <c r="L4709" s="578">
        <v>2732.1266123453725</v>
      </c>
      <c r="M4709" s="578">
        <v>4.7850613945144325</v>
      </c>
      <c r="N4709" s="578">
        <v>3.4900054117391173E-2</v>
      </c>
      <c r="O4709" s="578">
        <v>5.4449077462777426E-2</v>
      </c>
      <c r="P4709" s="578">
        <v>4.0181222851103122</v>
      </c>
      <c r="Q4709" s="578">
        <v>2090.4067891438749</v>
      </c>
      <c r="R4709" s="578">
        <v>3.6272619102819545</v>
      </c>
      <c r="S4709" s="578">
        <v>2.5276832213648924E-2</v>
      </c>
      <c r="T4709" s="578">
        <v>4.1660071156608497E-2</v>
      </c>
      <c r="U4709" s="578">
        <v>5.5807712774531675</v>
      </c>
      <c r="V4709" s="578">
        <v>2732.1266123453725</v>
      </c>
      <c r="W4709" s="578">
        <v>4.7850608669383874</v>
      </c>
      <c r="X4709" s="578">
        <v>3.490005567929675E-2</v>
      </c>
      <c r="Y4709" s="578">
        <v>5.4449077462777426E-2</v>
      </c>
    </row>
    <row r="4710" spans="1:25" x14ac:dyDescent="0.3">
      <c r="A4710" s="61" t="s">
        <v>1797</v>
      </c>
      <c r="B4710" s="61" t="s">
        <v>1697</v>
      </c>
      <c r="C4710" s="61" t="s">
        <v>39</v>
      </c>
      <c r="D4710" s="36">
        <v>4</v>
      </c>
      <c r="E4710" s="36">
        <v>2012</v>
      </c>
      <c r="F4710" s="578">
        <v>2.0211731852701451</v>
      </c>
      <c r="G4710" s="578">
        <v>1122.1246070861775</v>
      </c>
      <c r="H4710" s="578">
        <v>2.0298234782882525</v>
      </c>
      <c r="I4710" s="578">
        <v>1.4510866076193424E-2</v>
      </c>
      <c r="J4710" s="578">
        <v>2.2363010328262999E-2</v>
      </c>
      <c r="K4710" s="578">
        <v>4.8408371980440226</v>
      </c>
      <c r="L4710" s="578">
        <v>2300.1382141113227</v>
      </c>
      <c r="M4710" s="578">
        <v>3.8612113478144821</v>
      </c>
      <c r="N4710" s="578">
        <v>2.927535261763595E-2</v>
      </c>
      <c r="O4710" s="578">
        <v>4.5839891225720401E-2</v>
      </c>
      <c r="P4710" s="578">
        <v>2.021173185271735</v>
      </c>
      <c r="Q4710" s="578">
        <v>1122.1246070861775</v>
      </c>
      <c r="R4710" s="578">
        <v>2.0298234300522977</v>
      </c>
      <c r="S4710" s="578">
        <v>1.4510868138889474E-2</v>
      </c>
      <c r="T4710" s="578">
        <v>2.2363010328262999E-2</v>
      </c>
      <c r="U4710" s="578">
        <v>4.8408371458951871</v>
      </c>
      <c r="V4710" s="578">
        <v>2300.1382141113227</v>
      </c>
      <c r="W4710" s="578">
        <v>3.8612113027484121</v>
      </c>
      <c r="X4710" s="578">
        <v>2.9275357750293503E-2</v>
      </c>
      <c r="Y4710" s="578">
        <v>4.5839891225720401E-2</v>
      </c>
    </row>
    <row r="4711" spans="1:25" x14ac:dyDescent="0.3">
      <c r="A4711" s="61" t="s">
        <v>1798</v>
      </c>
      <c r="B4711" s="61" t="s">
        <v>1697</v>
      </c>
      <c r="C4711" s="61" t="s">
        <v>39</v>
      </c>
      <c r="D4711" s="36">
        <v>5</v>
      </c>
      <c r="E4711" s="36">
        <v>2012</v>
      </c>
      <c r="F4711" s="578">
        <v>2.2653238863440048</v>
      </c>
      <c r="G4711" s="578">
        <v>1162.7791684468548</v>
      </c>
      <c r="H4711" s="578">
        <v>2.00917224839516</v>
      </c>
      <c r="I4711" s="578">
        <v>2.552013754196495E-2</v>
      </c>
      <c r="J4711" s="578">
        <v>2.3173237762724327E-2</v>
      </c>
      <c r="K4711" s="578">
        <v>4.3889999413854577</v>
      </c>
      <c r="L4711" s="578">
        <v>2058.7515602111748</v>
      </c>
      <c r="M4711" s="578">
        <v>3.2987552974670149</v>
      </c>
      <c r="N4711" s="578">
        <v>3.0499535810804404E-2</v>
      </c>
      <c r="O4711" s="578">
        <v>4.1029241750948076E-2</v>
      </c>
      <c r="P4711" s="578">
        <v>2.2653238317184297</v>
      </c>
      <c r="Q4711" s="578">
        <v>1162.7791684468548</v>
      </c>
      <c r="R4711" s="578">
        <v>2.00917216407833</v>
      </c>
      <c r="S4711" s="578">
        <v>2.5520136532350024E-2</v>
      </c>
      <c r="T4711" s="578">
        <v>2.3173237762724327E-2</v>
      </c>
      <c r="U4711" s="578">
        <v>4.3889997824395879</v>
      </c>
      <c r="V4711" s="578">
        <v>2058.7515602111748</v>
      </c>
      <c r="W4711" s="578">
        <v>3.2987553226879101</v>
      </c>
      <c r="X4711" s="578">
        <v>3.0499535801178927E-2</v>
      </c>
      <c r="Y4711" s="578">
        <v>4.1029241750948076E-2</v>
      </c>
    </row>
    <row r="4712" spans="1:25" x14ac:dyDescent="0.3">
      <c r="A4712" s="61" t="s">
        <v>1799</v>
      </c>
      <c r="B4712" s="61" t="s">
        <v>1697</v>
      </c>
      <c r="C4712" s="61" t="s">
        <v>39</v>
      </c>
      <c r="D4712" s="36">
        <v>6</v>
      </c>
      <c r="E4712" s="36">
        <v>2012</v>
      </c>
      <c r="F4712" s="578">
        <v>2.4118151626308046</v>
      </c>
      <c r="G4712" s="578">
        <v>1187.1764793395951</v>
      </c>
      <c r="H4712" s="578">
        <v>1.99678304955341</v>
      </c>
      <c r="I4712" s="578">
        <v>3.2125809725357578E-2</v>
      </c>
      <c r="J4712" s="578">
        <v>2.3659503960516248E-2</v>
      </c>
      <c r="K4712" s="578">
        <v>4.025598404843012</v>
      </c>
      <c r="L4712" s="578">
        <v>1880.7308222452752</v>
      </c>
      <c r="M4712" s="578">
        <v>2.8664830588368151</v>
      </c>
      <c r="N4712" s="578">
        <v>2.7028165814196325E-2</v>
      </c>
      <c r="O4712" s="578">
        <v>3.7481378802719172E-2</v>
      </c>
      <c r="P4712" s="578">
        <v>2.4118147453980301</v>
      </c>
      <c r="Q4712" s="578">
        <v>1187.1764793395951</v>
      </c>
      <c r="R4712" s="578">
        <v>1.9967828595381374</v>
      </c>
      <c r="S4712" s="578">
        <v>3.2125809200806502E-2</v>
      </c>
      <c r="T4712" s="578">
        <v>2.3659503960516248E-2</v>
      </c>
      <c r="U4712" s="578">
        <v>4.0255985612842871</v>
      </c>
      <c r="V4712" s="578">
        <v>1880.7308222452752</v>
      </c>
      <c r="W4712" s="578">
        <v>2.8664831072292101</v>
      </c>
      <c r="X4712" s="578">
        <v>2.7028164237890402E-2</v>
      </c>
      <c r="Y4712" s="578">
        <v>3.7481378802719172E-2</v>
      </c>
    </row>
    <row r="4713" spans="1:25" x14ac:dyDescent="0.3">
      <c r="A4713" s="61" t="s">
        <v>1800</v>
      </c>
      <c r="B4713" s="61" t="s">
        <v>1697</v>
      </c>
      <c r="C4713" s="61" t="s">
        <v>39</v>
      </c>
      <c r="D4713" s="36">
        <v>7</v>
      </c>
      <c r="E4713" s="36">
        <v>2012</v>
      </c>
      <c r="F4713" s="578">
        <v>2.5094728290397725</v>
      </c>
      <c r="G4713" s="578">
        <v>1203.4416440327925</v>
      </c>
      <c r="H4713" s="578">
        <v>1.9885173055245051</v>
      </c>
      <c r="I4713" s="578">
        <v>3.6529471185531251E-2</v>
      </c>
      <c r="J4713" s="578">
        <v>2.3983634659089127E-2</v>
      </c>
      <c r="K4713" s="578">
        <v>4.0676678189659725</v>
      </c>
      <c r="L4713" s="578">
        <v>1848.1570816039975</v>
      </c>
      <c r="M4713" s="578">
        <v>2.7041029523049125</v>
      </c>
      <c r="N4713" s="578">
        <v>4.1530394005803779E-2</v>
      </c>
      <c r="O4713" s="578">
        <v>3.6832273510905573E-2</v>
      </c>
      <c r="P4713" s="578">
        <v>2.5094731432038353</v>
      </c>
      <c r="Q4713" s="578">
        <v>1203.4416440327925</v>
      </c>
      <c r="R4713" s="578">
        <v>1.9885173112737249</v>
      </c>
      <c r="S4713" s="578">
        <v>3.6529473257511748E-2</v>
      </c>
      <c r="T4713" s="578">
        <v>2.3983634659089127E-2</v>
      </c>
      <c r="U4713" s="578">
        <v>4.0676677668223693</v>
      </c>
      <c r="V4713" s="578">
        <v>1848.1570816039975</v>
      </c>
      <c r="W4713" s="578">
        <v>2.7041030867694578</v>
      </c>
      <c r="X4713" s="578">
        <v>4.1530395002609952E-2</v>
      </c>
      <c r="Y4713" s="578">
        <v>3.6832273510905573E-2</v>
      </c>
    </row>
    <row r="4714" spans="1:25" x14ac:dyDescent="0.3">
      <c r="A4714" s="61" t="s">
        <v>1801</v>
      </c>
      <c r="B4714" s="61" t="s">
        <v>1697</v>
      </c>
      <c r="C4714" s="61" t="s">
        <v>39</v>
      </c>
      <c r="D4714" s="36">
        <v>8</v>
      </c>
      <c r="E4714" s="36">
        <v>2012</v>
      </c>
      <c r="F4714" s="578">
        <v>2.3674029730724775</v>
      </c>
      <c r="G4714" s="578">
        <v>1123.97996775309</v>
      </c>
      <c r="H4714" s="578">
        <v>1.783723410720385</v>
      </c>
      <c r="I4714" s="578">
        <v>3.2105945384955675E-2</v>
      </c>
      <c r="J4714" s="578">
        <v>2.2400005526530226E-2</v>
      </c>
      <c r="K4714" s="578">
        <v>3.5414851849950475</v>
      </c>
      <c r="L4714" s="578">
        <v>1552.0876884460399</v>
      </c>
      <c r="M4714" s="578">
        <v>2.150595784059377</v>
      </c>
      <c r="N4714" s="578">
        <v>3.5310840249924952E-2</v>
      </c>
      <c r="O4714" s="578">
        <v>3.09318705112673E-2</v>
      </c>
      <c r="P4714" s="578">
        <v>2.3674026079928177</v>
      </c>
      <c r="Q4714" s="578">
        <v>1123.97996775309</v>
      </c>
      <c r="R4714" s="578">
        <v>1.7837234322002224</v>
      </c>
      <c r="S4714" s="578">
        <v>3.2105945499173026E-2</v>
      </c>
      <c r="T4714" s="578">
        <v>2.2400005526530226E-2</v>
      </c>
      <c r="U4714" s="578">
        <v>3.5414850297743925</v>
      </c>
      <c r="V4714" s="578">
        <v>1552.0876884460399</v>
      </c>
      <c r="W4714" s="578">
        <v>2.1505963662442178</v>
      </c>
      <c r="X4714" s="578">
        <v>3.5310844872431774E-2</v>
      </c>
      <c r="Y4714" s="578">
        <v>3.09318705112673E-2</v>
      </c>
    </row>
    <row r="4715" spans="1:25" x14ac:dyDescent="0.3">
      <c r="A4715" s="61" t="s">
        <v>1802</v>
      </c>
      <c r="B4715" s="61" t="s">
        <v>1697</v>
      </c>
      <c r="C4715" s="61" t="s">
        <v>39</v>
      </c>
      <c r="D4715" s="36">
        <v>9</v>
      </c>
      <c r="E4715" s="36">
        <v>2012</v>
      </c>
      <c r="F4715" s="578">
        <v>2.2608487619758799</v>
      </c>
      <c r="G4715" s="578">
        <v>1064.3772112528425</v>
      </c>
      <c r="H4715" s="578">
        <v>1.6301241835893301</v>
      </c>
      <c r="I4715" s="578">
        <v>2.8788305512989575E-2</v>
      </c>
      <c r="J4715" s="578">
        <v>2.1212215341317099E-2</v>
      </c>
      <c r="K4715" s="578">
        <v>3.5261072098153323</v>
      </c>
      <c r="L4715" s="578">
        <v>1504.5597139994252</v>
      </c>
      <c r="M4715" s="578">
        <v>1.9582280873028075</v>
      </c>
      <c r="N4715" s="578">
        <v>4.6300029803205647E-2</v>
      </c>
      <c r="O4715" s="578">
        <v>2.9984643139565927E-2</v>
      </c>
      <c r="P4715" s="578">
        <v>2.2608487073397674</v>
      </c>
      <c r="Q4715" s="578">
        <v>1064.3772112528425</v>
      </c>
      <c r="R4715" s="578">
        <v>1.6301242352534799</v>
      </c>
      <c r="S4715" s="578">
        <v>2.8788308117327625E-2</v>
      </c>
      <c r="T4715" s="578">
        <v>2.1212215341317099E-2</v>
      </c>
      <c r="U4715" s="578">
        <v>3.5261073128973099</v>
      </c>
      <c r="V4715" s="578">
        <v>1504.5597139994252</v>
      </c>
      <c r="W4715" s="578">
        <v>1.9582281012256575</v>
      </c>
      <c r="X4715" s="578">
        <v>4.6300026757611051E-2</v>
      </c>
      <c r="Y4715" s="578">
        <v>2.9984643139565927E-2</v>
      </c>
    </row>
    <row r="4716" spans="1:25" x14ac:dyDescent="0.3">
      <c r="A4716" s="61" t="s">
        <v>1803</v>
      </c>
      <c r="B4716" s="61" t="s">
        <v>1697</v>
      </c>
      <c r="C4716" s="61" t="s">
        <v>39</v>
      </c>
      <c r="D4716" s="36">
        <v>10</v>
      </c>
      <c r="E4716" s="36">
        <v>2012</v>
      </c>
      <c r="F4716" s="578">
        <v>2.1779733643227952</v>
      </c>
      <c r="G4716" s="578">
        <v>1018.01918729146</v>
      </c>
      <c r="H4716" s="578">
        <v>1.5106542802241101</v>
      </c>
      <c r="I4716" s="578">
        <v>2.6207830536501751E-2</v>
      </c>
      <c r="J4716" s="578">
        <v>2.0288292920061651E-2</v>
      </c>
      <c r="K4716" s="578">
        <v>3.5125676781514477</v>
      </c>
      <c r="L4716" s="578">
        <v>1464.770622253415</v>
      </c>
      <c r="M4716" s="578">
        <v>1.8020192541349926</v>
      </c>
      <c r="N4716" s="578">
        <v>5.352726633706572E-2</v>
      </c>
      <c r="O4716" s="578">
        <v>2.91917454451322E-2</v>
      </c>
      <c r="P4716" s="578">
        <v>2.1779730513936726</v>
      </c>
      <c r="Q4716" s="578">
        <v>1018.01918729146</v>
      </c>
      <c r="R4716" s="578">
        <v>1.5106542795871627</v>
      </c>
      <c r="S4716" s="578">
        <v>2.6207831574386803E-2</v>
      </c>
      <c r="T4716" s="578">
        <v>2.0288292920061651E-2</v>
      </c>
      <c r="U4716" s="578">
        <v>3.5125675750694678</v>
      </c>
      <c r="V4716" s="578">
        <v>1464.770622253415</v>
      </c>
      <c r="W4716" s="578">
        <v>1.8020193179239199</v>
      </c>
      <c r="X4716" s="578">
        <v>5.3527268898505974E-2</v>
      </c>
      <c r="Y4716" s="578">
        <v>2.91917454451322E-2</v>
      </c>
    </row>
    <row r="4717" spans="1:25" x14ac:dyDescent="0.3">
      <c r="A4717" s="61" t="s">
        <v>1804</v>
      </c>
      <c r="B4717" s="61" t="s">
        <v>1697</v>
      </c>
      <c r="C4717" s="61" t="s">
        <v>39</v>
      </c>
      <c r="D4717" s="36">
        <v>11</v>
      </c>
      <c r="E4717" s="36">
        <v>2012</v>
      </c>
      <c r="F4717" s="578">
        <v>2.7759430629379973</v>
      </c>
      <c r="G4717" s="578">
        <v>1160.37914530436</v>
      </c>
      <c r="H4717" s="578">
        <v>1.4196600910108799</v>
      </c>
      <c r="I4717" s="578">
        <v>2.8404781951394349E-2</v>
      </c>
      <c r="J4717" s="578">
        <v>2.3125412272444551E-2</v>
      </c>
      <c r="K4717" s="578">
        <v>3.5108655459521225</v>
      </c>
      <c r="L4717" s="578">
        <v>1427.0431124369247</v>
      </c>
      <c r="M4717" s="578">
        <v>1.6615083448635475</v>
      </c>
      <c r="N4717" s="578">
        <v>5.8394409723708379E-2</v>
      </c>
      <c r="O4717" s="578">
        <v>2.8439866514721201E-2</v>
      </c>
      <c r="P4717" s="578">
        <v>2.7759426457054475</v>
      </c>
      <c r="Q4717" s="578">
        <v>1160.37914530436</v>
      </c>
      <c r="R4717" s="578">
        <v>1.4196600494769849</v>
      </c>
      <c r="S4717" s="578">
        <v>2.8404782975030626E-2</v>
      </c>
      <c r="T4717" s="578">
        <v>2.3125412786612225E-2</v>
      </c>
      <c r="U4717" s="578">
        <v>3.5108659110774125</v>
      </c>
      <c r="V4717" s="578">
        <v>1427.0431124369247</v>
      </c>
      <c r="W4717" s="578">
        <v>1.6615083324416673</v>
      </c>
      <c r="X4717" s="578">
        <v>5.8394409615781677E-2</v>
      </c>
      <c r="Y4717" s="578">
        <v>2.8439866514721201E-2</v>
      </c>
    </row>
    <row r="4718" spans="1:25" x14ac:dyDescent="0.3">
      <c r="A4718" s="61" t="s">
        <v>1805</v>
      </c>
      <c r="B4718" s="61" t="s">
        <v>1697</v>
      </c>
      <c r="C4718" s="61" t="s">
        <v>39</v>
      </c>
      <c r="D4718" s="36">
        <v>12</v>
      </c>
      <c r="E4718" s="36">
        <v>2012</v>
      </c>
      <c r="F4718" s="578">
        <v>3.265183039808405</v>
      </c>
      <c r="G4718" s="578">
        <v>1276.8561426798424</v>
      </c>
      <c r="H4718" s="578">
        <v>1.3452107132261475</v>
      </c>
      <c r="I4718" s="578">
        <v>3.0202266588730653E-2</v>
      </c>
      <c r="J4718" s="578">
        <v>2.5446687204142376E-2</v>
      </c>
      <c r="K4718" s="578">
        <v>3.5082351697835721</v>
      </c>
      <c r="L4718" s="578">
        <v>1395.2586542765248</v>
      </c>
      <c r="M4718" s="578">
        <v>1.5457169188472653</v>
      </c>
      <c r="N4718" s="578">
        <v>6.2058297346538845E-2</v>
      </c>
      <c r="O4718" s="578">
        <v>2.7806419355329074E-2</v>
      </c>
      <c r="P4718" s="578">
        <v>3.2651832981212325</v>
      </c>
      <c r="Q4718" s="578">
        <v>1276.8561426798424</v>
      </c>
      <c r="R4718" s="578">
        <v>1.3452107361605725</v>
      </c>
      <c r="S4718" s="578">
        <v>3.0202266604192077E-2</v>
      </c>
      <c r="T4718" s="578">
        <v>2.5446687204142376E-2</v>
      </c>
      <c r="U4718" s="578">
        <v>3.5082355870110078</v>
      </c>
      <c r="V4718" s="578">
        <v>1395.2586542765248</v>
      </c>
      <c r="W4718" s="578">
        <v>1.5457169584581876</v>
      </c>
      <c r="X4718" s="578">
        <v>6.2058298533126277E-2</v>
      </c>
      <c r="Y4718" s="578">
        <v>2.7806419355329074E-2</v>
      </c>
    </row>
    <row r="4719" spans="1:25" x14ac:dyDescent="0.3">
      <c r="A4719" s="61" t="s">
        <v>1806</v>
      </c>
      <c r="B4719" s="61" t="s">
        <v>1697</v>
      </c>
      <c r="C4719" s="61" t="s">
        <v>39</v>
      </c>
      <c r="D4719" s="36">
        <v>13</v>
      </c>
      <c r="E4719" s="36">
        <v>2012</v>
      </c>
      <c r="F4719" s="578">
        <v>3.2194224803420903</v>
      </c>
      <c r="G4719" s="578">
        <v>1250.582300821935</v>
      </c>
      <c r="H4719" s="578">
        <v>1.2616394950233927</v>
      </c>
      <c r="I4719" s="578">
        <v>3.1066971707180799E-2</v>
      </c>
      <c r="J4719" s="578">
        <v>2.4923089445413351E-2</v>
      </c>
      <c r="K4719" s="578">
        <v>3.4270696679590529</v>
      </c>
      <c r="L4719" s="578">
        <v>1357.5202217101998</v>
      </c>
      <c r="M4719" s="578">
        <v>1.4543871105494528</v>
      </c>
      <c r="N4719" s="578">
        <v>6.3353129032293468E-2</v>
      </c>
      <c r="O4719" s="578">
        <v>2.7054331459415423E-2</v>
      </c>
      <c r="P4719" s="578">
        <v>3.2194224790846753</v>
      </c>
      <c r="Q4719" s="578">
        <v>1250.582300821935</v>
      </c>
      <c r="R4719" s="578">
        <v>1.26163948989536</v>
      </c>
      <c r="S4719" s="578">
        <v>3.1066974317278999E-2</v>
      </c>
      <c r="T4719" s="578">
        <v>2.4923089445413351E-2</v>
      </c>
      <c r="U4719" s="578">
        <v>3.4270698765962271</v>
      </c>
      <c r="V4719" s="578">
        <v>1357.5202217101998</v>
      </c>
      <c r="W4719" s="578">
        <v>1.454387088429935</v>
      </c>
      <c r="X4719" s="578">
        <v>6.3353127353517821E-2</v>
      </c>
      <c r="Y4719" s="578">
        <v>2.7054331459415423E-2</v>
      </c>
    </row>
    <row r="4720" spans="1:25" x14ac:dyDescent="0.3">
      <c r="A4720" s="61" t="s">
        <v>1807</v>
      </c>
      <c r="B4720" s="61" t="s">
        <v>1697</v>
      </c>
      <c r="C4720" s="61" t="s">
        <v>39</v>
      </c>
      <c r="D4720" s="36">
        <v>14</v>
      </c>
      <c r="E4720" s="36">
        <v>2012</v>
      </c>
      <c r="F4720" s="578">
        <v>3.3256021798854301</v>
      </c>
      <c r="G4720" s="578">
        <v>1313.675646464025</v>
      </c>
      <c r="H4720" s="578">
        <v>1.317313657592265</v>
      </c>
      <c r="I4720" s="578">
        <v>3.5615940851130248E-2</v>
      </c>
      <c r="J4720" s="578">
        <v>2.6180502686959949E-2</v>
      </c>
      <c r="K4720" s="578">
        <v>3.5163132794596801</v>
      </c>
      <c r="L4720" s="578">
        <v>1411.0330225626576</v>
      </c>
      <c r="M4720" s="578">
        <v>1.4919453445362052</v>
      </c>
      <c r="N4720" s="578">
        <v>6.7445480832854274E-2</v>
      </c>
      <c r="O4720" s="578">
        <v>2.8120740898884802E-2</v>
      </c>
      <c r="P4720" s="578">
        <v>3.3256021277261749</v>
      </c>
      <c r="Q4720" s="578">
        <v>1313.675646464025</v>
      </c>
      <c r="R4720" s="578">
        <v>1.31731370803375</v>
      </c>
      <c r="S4720" s="578">
        <v>3.5615938792413204E-2</v>
      </c>
      <c r="T4720" s="578">
        <v>2.6180502163091E-2</v>
      </c>
      <c r="U4720" s="578">
        <v>3.5163133316242048</v>
      </c>
      <c r="V4720" s="578">
        <v>1411.0330225626576</v>
      </c>
      <c r="W4720" s="578">
        <v>1.4919453345360076</v>
      </c>
      <c r="X4720" s="578">
        <v>6.7445481234547772E-2</v>
      </c>
      <c r="Y4720" s="578">
        <v>2.8120740898884802E-2</v>
      </c>
    </row>
    <row r="4721" spans="1:25" x14ac:dyDescent="0.3">
      <c r="A4721" s="61" t="s">
        <v>1808</v>
      </c>
      <c r="B4721" s="61" t="s">
        <v>1697</v>
      </c>
      <c r="C4721" s="61" t="s">
        <v>39</v>
      </c>
      <c r="D4721" s="36">
        <v>15</v>
      </c>
      <c r="E4721" s="36">
        <v>2012</v>
      </c>
      <c r="F4721" s="578">
        <v>3.4312642382224046</v>
      </c>
      <c r="G4721" s="578">
        <v>1375.4452120463</v>
      </c>
      <c r="H4721" s="578">
        <v>1.3753813805604551</v>
      </c>
      <c r="I4721" s="578">
        <v>3.9827502962756001E-2</v>
      </c>
      <c r="J4721" s="578">
        <v>2.7411540601557677E-2</v>
      </c>
      <c r="K4721" s="578">
        <v>3.6038241344686677</v>
      </c>
      <c r="L4721" s="578">
        <v>1462.0387598673451</v>
      </c>
      <c r="M4721" s="578">
        <v>1.5289074450773377</v>
      </c>
      <c r="N4721" s="578">
        <v>6.8505063516871176E-2</v>
      </c>
      <c r="O4721" s="578">
        <v>2.9137280905464E-2</v>
      </c>
      <c r="P4721" s="578">
        <v>3.4312642891188676</v>
      </c>
      <c r="Q4721" s="578">
        <v>1375.4452120463</v>
      </c>
      <c r="R4721" s="578">
        <v>1.3753813619270323</v>
      </c>
      <c r="S4721" s="578">
        <v>3.9827503996396701E-2</v>
      </c>
      <c r="T4721" s="578">
        <v>2.7411541125426625E-2</v>
      </c>
      <c r="U4721" s="578">
        <v>3.6038243430951571</v>
      </c>
      <c r="V4721" s="578">
        <v>1462.0387598673451</v>
      </c>
      <c r="W4721" s="578">
        <v>1.5289074299669927</v>
      </c>
      <c r="X4721" s="578">
        <v>6.8505066171534595E-2</v>
      </c>
      <c r="Y4721" s="578">
        <v>2.9137280905464E-2</v>
      </c>
    </row>
    <row r="4722" spans="1:25" x14ac:dyDescent="0.3">
      <c r="A4722" s="580" t="s">
        <v>1809</v>
      </c>
      <c r="B4722" s="580" t="s">
        <v>1697</v>
      </c>
      <c r="C4722" s="580" t="s">
        <v>39</v>
      </c>
      <c r="D4722" s="581">
        <v>16</v>
      </c>
      <c r="E4722" s="581">
        <v>2012</v>
      </c>
      <c r="F4722" s="582">
        <v>3.6069500512581527</v>
      </c>
      <c r="G4722" s="582">
        <v>1461.1860224405848</v>
      </c>
      <c r="H4722" s="582">
        <v>1.4584353513788875</v>
      </c>
      <c r="I4722" s="582">
        <v>4.5334378113996772E-2</v>
      </c>
      <c r="J4722" s="582">
        <v>2.9120284404295153E-2</v>
      </c>
      <c r="K4722" s="582">
        <v>3.7565490703565629</v>
      </c>
      <c r="L4722" s="582">
        <v>1536.1669527689573</v>
      </c>
      <c r="M4722" s="582">
        <v>1.59305211540519</v>
      </c>
      <c r="N4722" s="582">
        <v>7.2242287078097406E-2</v>
      </c>
      <c r="O4722" s="582">
        <v>3.0614529290081276E-2</v>
      </c>
      <c r="P4722" s="582">
        <v>3.6069501034331353</v>
      </c>
      <c r="Q4722" s="582">
        <v>1461.1860224405848</v>
      </c>
      <c r="R4722" s="582">
        <v>1.4584353444771849</v>
      </c>
      <c r="S4722" s="582">
        <v>4.5334376994560402E-2</v>
      </c>
      <c r="T4722" s="582">
        <v>2.9120284404295153E-2</v>
      </c>
      <c r="U4722" s="582">
        <v>3.7565492267979121</v>
      </c>
      <c r="V4722" s="582">
        <v>1536.1669527689573</v>
      </c>
      <c r="W4722" s="582">
        <v>1.5930521476892199</v>
      </c>
      <c r="X4722" s="582">
        <v>7.2242284459813733E-2</v>
      </c>
      <c r="Y4722" s="582">
        <v>3.0614529290081276E-2</v>
      </c>
    </row>
    <row r="4723" spans="1:25" x14ac:dyDescent="0.3">
      <c r="A4723" s="61" t="s">
        <v>1810</v>
      </c>
      <c r="B4723" s="61" t="s">
        <v>1697</v>
      </c>
      <c r="C4723" s="61" t="s">
        <v>39</v>
      </c>
      <c r="D4723" s="36">
        <v>1</v>
      </c>
      <c r="E4723" s="36">
        <v>2020</v>
      </c>
      <c r="F4723" s="578">
        <v>3.5739258646832051</v>
      </c>
      <c r="G4723" s="578">
        <v>6546.4621429443323</v>
      </c>
      <c r="H4723" s="578">
        <v>6.8657280397843925</v>
      </c>
      <c r="I4723" s="578">
        <v>4.8893557467029752E-2</v>
      </c>
      <c r="J4723" s="578">
        <v>4.3555521600258801E-2</v>
      </c>
      <c r="K4723" s="578">
        <v>3.4593535712933723</v>
      </c>
      <c r="L4723" s="578">
        <v>6383.0326105753547</v>
      </c>
      <c r="M4723" s="578">
        <v>6.7529078082249381</v>
      </c>
      <c r="N4723" s="578">
        <v>3.7020270372674177E-2</v>
      </c>
      <c r="O4723" s="578">
        <v>4.2468171624932397E-2</v>
      </c>
      <c r="P4723" s="578">
        <v>3.5739261775868978</v>
      </c>
      <c r="Q4723" s="578">
        <v>6546.4621429443323</v>
      </c>
      <c r="R4723" s="578">
        <v>6.8657283273714675</v>
      </c>
      <c r="S4723" s="578">
        <v>4.8893558525226831E-2</v>
      </c>
      <c r="T4723" s="578">
        <v>4.3555521600258801E-2</v>
      </c>
      <c r="U4723" s="578">
        <v>3.459353573792435</v>
      </c>
      <c r="V4723" s="578">
        <v>6383.0326639811174</v>
      </c>
      <c r="W4723" s="578">
        <v>6.7529077689565948</v>
      </c>
      <c r="X4723" s="578">
        <v>3.7020270342964026E-2</v>
      </c>
      <c r="Y4723" s="578">
        <v>4.2468171101063448E-2</v>
      </c>
    </row>
    <row r="4724" spans="1:25" x14ac:dyDescent="0.3">
      <c r="A4724" s="61" t="s">
        <v>1811</v>
      </c>
      <c r="B4724" s="61" t="s">
        <v>1697</v>
      </c>
      <c r="C4724" s="61" t="s">
        <v>39</v>
      </c>
      <c r="D4724" s="36">
        <v>2</v>
      </c>
      <c r="E4724" s="36">
        <v>2020</v>
      </c>
      <c r="F4724" s="578">
        <v>2.2583063110837349</v>
      </c>
      <c r="G4724" s="578">
        <v>3858.6278203328397</v>
      </c>
      <c r="H4724" s="578">
        <v>4.0217286945201751</v>
      </c>
      <c r="I4724" s="578">
        <v>3.3001881843574624E-2</v>
      </c>
      <c r="J4724" s="578">
        <v>2.5672560654735777E-2</v>
      </c>
      <c r="K4724" s="578">
        <v>2.2623713838146351</v>
      </c>
      <c r="L4724" s="578">
        <v>3813.72800191243</v>
      </c>
      <c r="M4724" s="578">
        <v>4.1065329247830924</v>
      </c>
      <c r="N4724" s="578">
        <v>2.2470340990973125E-2</v>
      </c>
      <c r="O4724" s="578">
        <v>2.5373849668540026E-2</v>
      </c>
      <c r="P4724" s="578">
        <v>2.25830667616628</v>
      </c>
      <c r="Q4724" s="578">
        <v>3858.6278203328397</v>
      </c>
      <c r="R4724" s="578">
        <v>4.0217287213151049</v>
      </c>
      <c r="S4724" s="578">
        <v>3.3001882367443579E-2</v>
      </c>
      <c r="T4724" s="578">
        <v>2.5672560654735777E-2</v>
      </c>
      <c r="U4724" s="578">
        <v>2.2623715377926175</v>
      </c>
      <c r="V4724" s="578">
        <v>3813.72800191243</v>
      </c>
      <c r="W4724" s="578">
        <v>4.1065329924203926</v>
      </c>
      <c r="X4724" s="578">
        <v>2.2470340996202726E-2</v>
      </c>
      <c r="Y4724" s="578">
        <v>2.5373849668540026E-2</v>
      </c>
    </row>
    <row r="4725" spans="1:25" x14ac:dyDescent="0.3">
      <c r="A4725" s="61" t="s">
        <v>1812</v>
      </c>
      <c r="B4725" s="61" t="s">
        <v>1697</v>
      </c>
      <c r="C4725" s="61" t="s">
        <v>39</v>
      </c>
      <c r="D4725" s="36">
        <v>3</v>
      </c>
      <c r="E4725" s="36">
        <v>2020</v>
      </c>
      <c r="F4725" s="578">
        <v>1.2189180751929574</v>
      </c>
      <c r="G4725" s="578">
        <v>2043.6413281758576</v>
      </c>
      <c r="H4725" s="578">
        <v>2.1184191188155301</v>
      </c>
      <c r="I4725" s="578">
        <v>1.2835209434797375E-2</v>
      </c>
      <c r="J4725" s="578">
        <v>1.3596920868925074E-2</v>
      </c>
      <c r="K4725" s="578">
        <v>1.6779817993610351</v>
      </c>
      <c r="L4725" s="578">
        <v>2651.6724446614548</v>
      </c>
      <c r="M4725" s="578">
        <v>2.7866337969856674</v>
      </c>
      <c r="N4725" s="578">
        <v>1.8075359194881402E-2</v>
      </c>
      <c r="O4725" s="578">
        <v>1.7642334433427651E-2</v>
      </c>
      <c r="P4725" s="578">
        <v>1.2189180751939026</v>
      </c>
      <c r="Q4725" s="578">
        <v>2043.6413281758576</v>
      </c>
      <c r="R4725" s="578">
        <v>2.1184191291952899</v>
      </c>
      <c r="S4725" s="578">
        <v>1.2835208396647075E-2</v>
      </c>
      <c r="T4725" s="578">
        <v>1.359692034990675E-2</v>
      </c>
      <c r="U4725" s="578">
        <v>1.6779818515121252</v>
      </c>
      <c r="V4725" s="578">
        <v>2651.6724446614548</v>
      </c>
      <c r="W4725" s="578">
        <v>2.7866338047533574</v>
      </c>
      <c r="X4725" s="578">
        <v>1.8075360268464097E-2</v>
      </c>
      <c r="Y4725" s="578">
        <v>1.7642334433427651E-2</v>
      </c>
    </row>
    <row r="4726" spans="1:25" x14ac:dyDescent="0.3">
      <c r="A4726" s="61" t="s">
        <v>1813</v>
      </c>
      <c r="B4726" s="61" t="s">
        <v>1697</v>
      </c>
      <c r="C4726" s="61" t="s">
        <v>39</v>
      </c>
      <c r="D4726" s="36">
        <v>4</v>
      </c>
      <c r="E4726" s="36">
        <v>2020</v>
      </c>
      <c r="F4726" s="578">
        <v>0.61587749423178617</v>
      </c>
      <c r="G4726" s="578">
        <v>1097.7546869913699</v>
      </c>
      <c r="H4726" s="578">
        <v>1.1658117739498224</v>
      </c>
      <c r="I4726" s="578">
        <v>7.5553166933180595E-3</v>
      </c>
      <c r="J4726" s="578">
        <v>7.3036799197628401E-3</v>
      </c>
      <c r="K4726" s="578">
        <v>1.4561093389854101</v>
      </c>
      <c r="L4726" s="578">
        <v>2246.0460942586224</v>
      </c>
      <c r="M4726" s="578">
        <v>2.2820937030228325</v>
      </c>
      <c r="N4726" s="578">
        <v>1.48275347223337E-2</v>
      </c>
      <c r="O4726" s="578">
        <v>1.49435853042329E-2</v>
      </c>
      <c r="P4726" s="578">
        <v>0.61587752993300571</v>
      </c>
      <c r="Q4726" s="578">
        <v>1097.7546869913699</v>
      </c>
      <c r="R4726" s="578">
        <v>1.1658118303733576</v>
      </c>
      <c r="S4726" s="578">
        <v>7.5553168024763747E-3</v>
      </c>
      <c r="T4726" s="578">
        <v>7.3036798664058173E-3</v>
      </c>
      <c r="U4726" s="578">
        <v>1.4561094960705876</v>
      </c>
      <c r="V4726" s="578">
        <v>2246.0460942586224</v>
      </c>
      <c r="W4726" s="578">
        <v>2.2820936769051774</v>
      </c>
      <c r="X4726" s="578">
        <v>1.4827536288748848E-2</v>
      </c>
      <c r="Y4726" s="578">
        <v>1.494358582810185E-2</v>
      </c>
    </row>
    <row r="4727" spans="1:25" x14ac:dyDescent="0.3">
      <c r="A4727" s="61" t="s">
        <v>1814</v>
      </c>
      <c r="B4727" s="61" t="s">
        <v>1697</v>
      </c>
      <c r="C4727" s="61" t="s">
        <v>39</v>
      </c>
      <c r="D4727" s="36">
        <v>5</v>
      </c>
      <c r="E4727" s="36">
        <v>2020</v>
      </c>
      <c r="F4727" s="578">
        <v>0.6864029801804743</v>
      </c>
      <c r="G4727" s="578">
        <v>1137.3925221761024</v>
      </c>
      <c r="H4727" s="578">
        <v>1.1717241516383425</v>
      </c>
      <c r="I4727" s="578">
        <v>1.45008779146943E-2</v>
      </c>
      <c r="J4727" s="578">
        <v>7.5674060523548727E-3</v>
      </c>
      <c r="K4727" s="578">
        <v>1.3208282418179702</v>
      </c>
      <c r="L4727" s="578">
        <v>2009.871117909745</v>
      </c>
      <c r="M4727" s="578">
        <v>1.9727364192995025</v>
      </c>
      <c r="N4727" s="578">
        <v>1.5647913054939001E-2</v>
      </c>
      <c r="O4727" s="578">
        <v>1.3372259350338275E-2</v>
      </c>
      <c r="P4727" s="578">
        <v>0.68640298576631598</v>
      </c>
      <c r="Q4727" s="578">
        <v>1137.3925221761024</v>
      </c>
      <c r="R4727" s="578">
        <v>1.17172419988431</v>
      </c>
      <c r="S4727" s="578">
        <v>1.450087843879065E-2</v>
      </c>
      <c r="T4727" s="578">
        <v>7.5674059989978525E-3</v>
      </c>
      <c r="U4727" s="578">
        <v>1.3208282939756899</v>
      </c>
      <c r="V4727" s="578">
        <v>2009.871117909745</v>
      </c>
      <c r="W4727" s="578">
        <v>1.97273642556016</v>
      </c>
      <c r="X4727" s="578">
        <v>1.56479140982052E-2</v>
      </c>
      <c r="Y4727" s="578">
        <v>1.3372259350338275E-2</v>
      </c>
    </row>
    <row r="4728" spans="1:25" x14ac:dyDescent="0.3">
      <c r="A4728" s="61" t="s">
        <v>1815</v>
      </c>
      <c r="B4728" s="61" t="s">
        <v>1697</v>
      </c>
      <c r="C4728" s="61" t="s">
        <v>39</v>
      </c>
      <c r="D4728" s="36">
        <v>6</v>
      </c>
      <c r="E4728" s="36">
        <v>2020</v>
      </c>
      <c r="F4728" s="578">
        <v>0.72871848068800182</v>
      </c>
      <c r="G4728" s="578">
        <v>1161.1770744323674</v>
      </c>
      <c r="H4728" s="578">
        <v>1.1752724288010801</v>
      </c>
      <c r="I4728" s="578">
        <v>1.8668268445783974E-2</v>
      </c>
      <c r="J4728" s="578">
        <v>7.7256556639137327E-3</v>
      </c>
      <c r="K4728" s="578">
        <v>1.2125050101938624</v>
      </c>
      <c r="L4728" s="578">
        <v>1838.0839703877725</v>
      </c>
      <c r="M4728" s="578">
        <v>1.7412502664007299</v>
      </c>
      <c r="N4728" s="578">
        <v>1.431786206679435E-2</v>
      </c>
      <c r="O4728" s="578">
        <v>1.2229303945787199E-2</v>
      </c>
      <c r="P4728" s="578">
        <v>0.72871848534307015</v>
      </c>
      <c r="Q4728" s="578">
        <v>1161.1770744323674</v>
      </c>
      <c r="R4728" s="578">
        <v>1.1752724898136226</v>
      </c>
      <c r="S4728" s="578">
        <v>1.8668270522008798E-2</v>
      </c>
      <c r="T4728" s="578">
        <v>7.7256556639137327E-3</v>
      </c>
      <c r="U4728" s="578">
        <v>1.2125050089541425</v>
      </c>
      <c r="V4728" s="578">
        <v>1838.0839703877725</v>
      </c>
      <c r="W4728" s="578">
        <v>1.7412502677273825</v>
      </c>
      <c r="X4728" s="578">
        <v>1.4317862616432276E-2</v>
      </c>
      <c r="Y4728" s="578">
        <v>1.2229303945787199E-2</v>
      </c>
    </row>
    <row r="4729" spans="1:25" x14ac:dyDescent="0.3">
      <c r="A4729" s="61" t="s">
        <v>1816</v>
      </c>
      <c r="B4729" s="61" t="s">
        <v>1697</v>
      </c>
      <c r="C4729" s="61" t="s">
        <v>39</v>
      </c>
      <c r="D4729" s="36">
        <v>7</v>
      </c>
      <c r="E4729" s="36">
        <v>2020</v>
      </c>
      <c r="F4729" s="578">
        <v>0.75692809762819957</v>
      </c>
      <c r="G4729" s="578">
        <v>1177.0385945637977</v>
      </c>
      <c r="H4729" s="578">
        <v>1.1776397424384051</v>
      </c>
      <c r="I4729" s="578">
        <v>2.1446446728001875E-2</v>
      </c>
      <c r="J4729" s="578">
        <v>7.8311749530257622E-3</v>
      </c>
      <c r="K4729" s="578">
        <v>1.2267496869027699</v>
      </c>
      <c r="L4729" s="578">
        <v>1803.9135437011676</v>
      </c>
      <c r="M4729" s="578">
        <v>1.6658136489268098</v>
      </c>
      <c r="N4729" s="578">
        <v>2.4425713900579123E-2</v>
      </c>
      <c r="O4729" s="578">
        <v>1.200198130876135E-2</v>
      </c>
      <c r="P4729" s="578">
        <v>0.75692813488316746</v>
      </c>
      <c r="Q4729" s="578">
        <v>1177.0385424296026</v>
      </c>
      <c r="R4729" s="578">
        <v>1.1776397572596826</v>
      </c>
      <c r="S4729" s="578">
        <v>2.1446445706260375E-2</v>
      </c>
      <c r="T4729" s="578">
        <v>7.8311748511623556E-3</v>
      </c>
      <c r="U4729" s="578">
        <v>1.2267497390589699</v>
      </c>
      <c r="V4729" s="578">
        <v>1803.913595835365</v>
      </c>
      <c r="W4729" s="578">
        <v>1.6658136626785225</v>
      </c>
      <c r="X4729" s="578">
        <v>2.4425714972949174E-2</v>
      </c>
      <c r="Y4729" s="578">
        <v>1.200198130876135E-2</v>
      </c>
    </row>
    <row r="4730" spans="1:25" x14ac:dyDescent="0.3">
      <c r="A4730" s="61" t="s">
        <v>1817</v>
      </c>
      <c r="B4730" s="61" t="s">
        <v>1697</v>
      </c>
      <c r="C4730" s="61" t="s">
        <v>39</v>
      </c>
      <c r="D4730" s="36">
        <v>8</v>
      </c>
      <c r="E4730" s="36">
        <v>2020</v>
      </c>
      <c r="F4730" s="578">
        <v>0.71619030576302567</v>
      </c>
      <c r="G4730" s="578">
        <v>1097.51356506347</v>
      </c>
      <c r="H4730" s="578">
        <v>1.068906305240636</v>
      </c>
      <c r="I4730" s="578">
        <v>1.8862366376955174E-2</v>
      </c>
      <c r="J4730" s="578">
        <v>7.3020664082529604E-3</v>
      </c>
      <c r="K4730" s="578">
        <v>1.064480422626024</v>
      </c>
      <c r="L4730" s="578">
        <v>1515.1337458292601</v>
      </c>
      <c r="M4730" s="578">
        <v>1.3553452208023626</v>
      </c>
      <c r="N4730" s="578">
        <v>2.1414893336896001E-2</v>
      </c>
      <c r="O4730" s="578">
        <v>1.0080620437899286E-2</v>
      </c>
      <c r="P4730" s="578">
        <v>0.71619034239711188</v>
      </c>
      <c r="Q4730" s="578">
        <v>1097.51356506347</v>
      </c>
      <c r="R4730" s="578">
        <v>1.0689063068222471</v>
      </c>
      <c r="S4730" s="578">
        <v>1.8862366391886026E-2</v>
      </c>
      <c r="T4730" s="578">
        <v>7.3020663548959376E-3</v>
      </c>
      <c r="U4730" s="578">
        <v>1.064480391586107</v>
      </c>
      <c r="V4730" s="578">
        <v>1515.1337458292601</v>
      </c>
      <c r="W4730" s="578">
        <v>1.35534522142961</v>
      </c>
      <c r="X4730" s="578">
        <v>2.1414893850305775E-2</v>
      </c>
      <c r="Y4730" s="578">
        <v>1.008062049125631E-2</v>
      </c>
    </row>
    <row r="4731" spans="1:25" x14ac:dyDescent="0.3">
      <c r="A4731" s="61" t="s">
        <v>1818</v>
      </c>
      <c r="B4731" s="61" t="s">
        <v>1697</v>
      </c>
      <c r="C4731" s="61" t="s">
        <v>39</v>
      </c>
      <c r="D4731" s="36">
        <v>9</v>
      </c>
      <c r="E4731" s="36">
        <v>2020</v>
      </c>
      <c r="F4731" s="578">
        <v>0.68563629780640123</v>
      </c>
      <c r="G4731" s="578">
        <v>1037.8616816202725</v>
      </c>
      <c r="H4731" s="578">
        <v>0.98735352546100275</v>
      </c>
      <c r="I4731" s="578">
        <v>1.6924336819480773E-2</v>
      </c>
      <c r="J4731" s="578">
        <v>6.9052056496730022E-3</v>
      </c>
      <c r="K4731" s="578">
        <v>1.0564199382332775</v>
      </c>
      <c r="L4731" s="578">
        <v>1467.68518956502</v>
      </c>
      <c r="M4731" s="578">
        <v>1.2633426079758725</v>
      </c>
      <c r="N4731" s="578">
        <v>2.8981092623098399E-2</v>
      </c>
      <c r="O4731" s="578">
        <v>9.7649278565465035E-3</v>
      </c>
      <c r="P4731" s="578">
        <v>0.68563635958465308</v>
      </c>
      <c r="Q4731" s="578">
        <v>1037.8617337544699</v>
      </c>
      <c r="R4731" s="578">
        <v>0.98735355557422011</v>
      </c>
      <c r="S4731" s="578">
        <v>1.6924336824710375E-2</v>
      </c>
      <c r="T4731" s="578">
        <v>6.9052056496730022E-3</v>
      </c>
      <c r="U4731" s="578">
        <v>1.0564197761831493</v>
      </c>
      <c r="V4731" s="578">
        <v>1467.6852416992149</v>
      </c>
      <c r="W4731" s="578">
        <v>1.2633425994698251</v>
      </c>
      <c r="X4731" s="578">
        <v>2.8981096279721848E-2</v>
      </c>
      <c r="Y4731" s="578">
        <v>9.7649279050528778E-3</v>
      </c>
    </row>
    <row r="4732" spans="1:25" x14ac:dyDescent="0.3">
      <c r="A4732" s="61" t="s">
        <v>1819</v>
      </c>
      <c r="B4732" s="61" t="s">
        <v>1697</v>
      </c>
      <c r="C4732" s="61" t="s">
        <v>39</v>
      </c>
      <c r="D4732" s="36">
        <v>10</v>
      </c>
      <c r="E4732" s="36">
        <v>2020</v>
      </c>
      <c r="F4732" s="578">
        <v>0.66187226405979949</v>
      </c>
      <c r="G4732" s="578">
        <v>991.47020467122275</v>
      </c>
      <c r="H4732" s="578">
        <v>0.9239236614121159</v>
      </c>
      <c r="I4732" s="578">
        <v>1.5416937818827098E-2</v>
      </c>
      <c r="J4732" s="578">
        <v>6.59653928353994E-3</v>
      </c>
      <c r="K4732" s="578">
        <v>1.049379019691778</v>
      </c>
      <c r="L4732" s="578">
        <v>1428.1465822855575</v>
      </c>
      <c r="M4732" s="578">
        <v>1.1885376250609849</v>
      </c>
      <c r="N4732" s="578">
        <v>3.4063090774907302E-2</v>
      </c>
      <c r="O4732" s="578">
        <v>9.5018796855583718E-3</v>
      </c>
      <c r="P4732" s="578">
        <v>0.66187229541276305</v>
      </c>
      <c r="Q4732" s="578">
        <v>991.47016270955305</v>
      </c>
      <c r="R4732" s="578">
        <v>0.92392365584191727</v>
      </c>
      <c r="S4732" s="578">
        <v>1.541693729495815E-2</v>
      </c>
      <c r="T4732" s="578">
        <v>6.5965393344716424E-3</v>
      </c>
      <c r="U4732" s="578">
        <v>1.0493792127874855</v>
      </c>
      <c r="V4732" s="578">
        <v>1428.1465822855575</v>
      </c>
      <c r="W4732" s="578">
        <v>1.1885376321010823</v>
      </c>
      <c r="X4732" s="578">
        <v>3.4063090765660775E-2</v>
      </c>
      <c r="Y4732" s="578">
        <v>9.5018797389153954E-3</v>
      </c>
    </row>
    <row r="4733" spans="1:25" x14ac:dyDescent="0.3">
      <c r="A4733" s="61" t="s">
        <v>1820</v>
      </c>
      <c r="B4733" s="61" t="s">
        <v>1697</v>
      </c>
      <c r="C4733" s="61" t="s">
        <v>39</v>
      </c>
      <c r="D4733" s="36">
        <v>11</v>
      </c>
      <c r="E4733" s="36">
        <v>2020</v>
      </c>
      <c r="F4733" s="578">
        <v>0.83087656781871477</v>
      </c>
      <c r="G4733" s="578">
        <v>1130.9911206563274</v>
      </c>
      <c r="H4733" s="578">
        <v>0.9382959851041035</v>
      </c>
      <c r="I4733" s="578">
        <v>1.7699033119394348E-2</v>
      </c>
      <c r="J4733" s="578">
        <v>7.5248005208171254E-3</v>
      </c>
      <c r="K4733" s="578">
        <v>1.0464002198972147</v>
      </c>
      <c r="L4733" s="578">
        <v>1391.8067741393975</v>
      </c>
      <c r="M4733" s="578">
        <v>1.1223897206624875</v>
      </c>
      <c r="N4733" s="578">
        <v>3.7782769093458499E-2</v>
      </c>
      <c r="O4733" s="578">
        <v>9.2600932111963595E-3</v>
      </c>
      <c r="P4733" s="578">
        <v>0.83087658862243974</v>
      </c>
      <c r="Q4733" s="578">
        <v>1130.9911206563274</v>
      </c>
      <c r="R4733" s="578">
        <v>0.93829598850940399</v>
      </c>
      <c r="S4733" s="578">
        <v>1.7699035205168873E-2</v>
      </c>
      <c r="T4733" s="578">
        <v>7.5248005208171254E-3</v>
      </c>
      <c r="U4733" s="578">
        <v>1.0464002512522912</v>
      </c>
      <c r="V4733" s="578">
        <v>1391.8067741393975</v>
      </c>
      <c r="W4733" s="578">
        <v>1.1223897115451076</v>
      </c>
      <c r="X4733" s="578">
        <v>3.7782766997831105E-2</v>
      </c>
      <c r="Y4733" s="578">
        <v>9.2600932111963595E-3</v>
      </c>
    </row>
    <row r="4734" spans="1:25" x14ac:dyDescent="0.3">
      <c r="A4734" s="61" t="s">
        <v>1821</v>
      </c>
      <c r="B4734" s="61" t="s">
        <v>1697</v>
      </c>
      <c r="C4734" s="61" t="s">
        <v>39</v>
      </c>
      <c r="D4734" s="36">
        <v>12</v>
      </c>
      <c r="E4734" s="36">
        <v>2020</v>
      </c>
      <c r="F4734" s="578">
        <v>0.96915308058568761</v>
      </c>
      <c r="G4734" s="578">
        <v>1245.1383527119924</v>
      </c>
      <c r="H4734" s="578">
        <v>0.95005341627104867</v>
      </c>
      <c r="I4734" s="578">
        <v>1.9566192316763851E-2</v>
      </c>
      <c r="J4734" s="578">
        <v>8.2842668149775475E-3</v>
      </c>
      <c r="K4734" s="578">
        <v>1.0434940568406201</v>
      </c>
      <c r="L4734" s="578">
        <v>1361.1749750773051</v>
      </c>
      <c r="M4734" s="578">
        <v>1.067686872863151</v>
      </c>
      <c r="N4734" s="578">
        <v>4.0680221430951229E-2</v>
      </c>
      <c r="O4734" s="578">
        <v>9.0562894377702197E-3</v>
      </c>
      <c r="P4734" s="578">
        <v>0.9691531066669048</v>
      </c>
      <c r="Q4734" s="578">
        <v>1245.1383527119924</v>
      </c>
      <c r="R4734" s="578">
        <v>0.95005340381082193</v>
      </c>
      <c r="S4734" s="578">
        <v>1.9566193883141101E-2</v>
      </c>
      <c r="T4734" s="578">
        <v>8.2842668683345694E-3</v>
      </c>
      <c r="U4734" s="578">
        <v>1.0434941192361054</v>
      </c>
      <c r="V4734" s="578">
        <v>1361.1749750773051</v>
      </c>
      <c r="W4734" s="578">
        <v>1.0676868644709385</v>
      </c>
      <c r="X4734" s="578">
        <v>4.068022513183675E-2</v>
      </c>
      <c r="Y4734" s="578">
        <v>9.0562894377702197E-3</v>
      </c>
    </row>
    <row r="4735" spans="1:25" x14ac:dyDescent="0.3">
      <c r="A4735" s="61" t="s">
        <v>1822</v>
      </c>
      <c r="B4735" s="61" t="s">
        <v>1697</v>
      </c>
      <c r="C4735" s="61" t="s">
        <v>39</v>
      </c>
      <c r="D4735" s="36">
        <v>13</v>
      </c>
      <c r="E4735" s="36">
        <v>2020</v>
      </c>
      <c r="F4735" s="578">
        <v>0.95106450307739698</v>
      </c>
      <c r="G4735" s="578">
        <v>1219.9617360432926</v>
      </c>
      <c r="H4735" s="578">
        <v>0.90847820759070719</v>
      </c>
      <c r="I4735" s="578">
        <v>2.0366546705872651E-2</v>
      </c>
      <c r="J4735" s="578">
        <v>8.1167660149124733E-3</v>
      </c>
      <c r="K4735" s="578">
        <v>1.015365445874824</v>
      </c>
      <c r="L4735" s="578">
        <v>1324.762823740635</v>
      </c>
      <c r="M4735" s="578">
        <v>1.0191293107109214</v>
      </c>
      <c r="N4735" s="578">
        <v>4.1710878409958199E-2</v>
      </c>
      <c r="O4735" s="578">
        <v>8.8140191801357962E-3</v>
      </c>
      <c r="P4735" s="578">
        <v>0.95106459807389176</v>
      </c>
      <c r="Q4735" s="578">
        <v>1219.9618924458773</v>
      </c>
      <c r="R4735" s="578">
        <v>0.90847820665279233</v>
      </c>
      <c r="S4735" s="578">
        <v>2.0366545143967074E-2</v>
      </c>
      <c r="T4735" s="578">
        <v>8.1167658645426785E-3</v>
      </c>
      <c r="U4735" s="578">
        <v>1.0153655560854964</v>
      </c>
      <c r="V4735" s="578">
        <v>1324.762823740635</v>
      </c>
      <c r="W4735" s="578">
        <v>1.0191293010141149</v>
      </c>
      <c r="X4735" s="578">
        <v>4.1710880045532826E-2</v>
      </c>
      <c r="Y4735" s="578">
        <v>8.8140191801357962E-3</v>
      </c>
    </row>
    <row r="4736" spans="1:25" x14ac:dyDescent="0.3">
      <c r="A4736" s="61" t="s">
        <v>1823</v>
      </c>
      <c r="B4736" s="61" t="s">
        <v>1697</v>
      </c>
      <c r="C4736" s="61" t="s">
        <v>39</v>
      </c>
      <c r="D4736" s="36">
        <v>14</v>
      </c>
      <c r="E4736" s="36">
        <v>2020</v>
      </c>
      <c r="F4736" s="578">
        <v>0.97794835319020323</v>
      </c>
      <c r="G4736" s="578">
        <v>1280.2634607950799</v>
      </c>
      <c r="H4736" s="578">
        <v>0.94850492312714918</v>
      </c>
      <c r="I4736" s="578">
        <v>2.220646879194035E-2</v>
      </c>
      <c r="J4736" s="578">
        <v>8.5179611196508579E-3</v>
      </c>
      <c r="K4736" s="578">
        <v>1.0373243496517408</v>
      </c>
      <c r="L4736" s="578">
        <v>1375.8032569885227</v>
      </c>
      <c r="M4736" s="578">
        <v>1.0489991109680687</v>
      </c>
      <c r="N4736" s="578">
        <v>4.3272202477964997E-2</v>
      </c>
      <c r="O4736" s="578">
        <v>9.1536122005588059E-3</v>
      </c>
      <c r="P4736" s="578">
        <v>0.97794829669417072</v>
      </c>
      <c r="Q4736" s="578">
        <v>1280.2634607950799</v>
      </c>
      <c r="R4736" s="578">
        <v>0.94850490656767594</v>
      </c>
      <c r="S4736" s="578">
        <v>2.2206469829294848E-2</v>
      </c>
      <c r="T4736" s="578">
        <v>8.5179610662938342E-3</v>
      </c>
      <c r="U4736" s="578">
        <v>1.0373241997098686</v>
      </c>
      <c r="V4736" s="578">
        <v>1375.8032569885227</v>
      </c>
      <c r="W4736" s="578">
        <v>1.0489991037746516</v>
      </c>
      <c r="X4736" s="578">
        <v>4.3272205068660627E-2</v>
      </c>
      <c r="Y4736" s="578">
        <v>9.1536121472017822E-3</v>
      </c>
    </row>
    <row r="4737" spans="1:25" x14ac:dyDescent="0.3">
      <c r="A4737" s="61" t="s">
        <v>1824</v>
      </c>
      <c r="B4737" s="61" t="s">
        <v>1697</v>
      </c>
      <c r="C4737" s="61" t="s">
        <v>39</v>
      </c>
      <c r="D4737" s="36">
        <v>15</v>
      </c>
      <c r="E4737" s="36">
        <v>2020</v>
      </c>
      <c r="F4737" s="578">
        <v>1.0052617492709108</v>
      </c>
      <c r="G4737" s="578">
        <v>1339.3235257466599</v>
      </c>
      <c r="H4737" s="578">
        <v>0.98922144379844179</v>
      </c>
      <c r="I4737" s="578">
        <v>2.3882302093094599E-2</v>
      </c>
      <c r="J4737" s="578">
        <v>8.9108956938919893E-3</v>
      </c>
      <c r="K4737" s="578">
        <v>1.0590536031014197</v>
      </c>
      <c r="L4737" s="578">
        <v>1424.4421831766724</v>
      </c>
      <c r="M4737" s="578">
        <v>1.0780171831108822</v>
      </c>
      <c r="N4737" s="578">
        <v>4.2901856221760619E-2</v>
      </c>
      <c r="O4737" s="578">
        <v>9.4772290661542923E-3</v>
      </c>
      <c r="P4737" s="578">
        <v>1.0052618157057478</v>
      </c>
      <c r="Q4737" s="578">
        <v>1339.3235257466599</v>
      </c>
      <c r="R4737" s="578">
        <v>0.98922143954246122</v>
      </c>
      <c r="S4737" s="578">
        <v>2.3882302073692047E-2</v>
      </c>
      <c r="T4737" s="578">
        <v>8.9108957423983722E-3</v>
      </c>
      <c r="U4737" s="578">
        <v>1.059053712382819</v>
      </c>
      <c r="V4737" s="578">
        <v>1424.4421831766724</v>
      </c>
      <c r="W4737" s="578">
        <v>1.0780171610133449</v>
      </c>
      <c r="X4737" s="578">
        <v>4.2901856771398572E-2</v>
      </c>
      <c r="Y4737" s="578">
        <v>9.477228799369181E-3</v>
      </c>
    </row>
    <row r="4738" spans="1:25" x14ac:dyDescent="0.3">
      <c r="A4738" s="580" t="s">
        <v>1825</v>
      </c>
      <c r="B4738" s="580" t="s">
        <v>1697</v>
      </c>
      <c r="C4738" s="580" t="s">
        <v>39</v>
      </c>
      <c r="D4738" s="581">
        <v>16</v>
      </c>
      <c r="E4738" s="581">
        <v>2020</v>
      </c>
      <c r="F4738" s="582">
        <v>1.0537373953152511</v>
      </c>
      <c r="G4738" s="582">
        <v>1421.575075785315</v>
      </c>
      <c r="H4738" s="582">
        <v>1.0476702147368511</v>
      </c>
      <c r="I4738" s="582">
        <v>2.5995056249181876E-2</v>
      </c>
      <c r="J4738" s="582">
        <v>9.4581601976339372E-3</v>
      </c>
      <c r="K4738" s="582">
        <v>1.1007629739984446</v>
      </c>
      <c r="L4738" s="582">
        <v>1495.4676882425902</v>
      </c>
      <c r="M4738" s="582">
        <v>1.1253504573522399</v>
      </c>
      <c r="N4738" s="582">
        <v>4.3906557271839078E-2</v>
      </c>
      <c r="O4738" s="582">
        <v>9.9497721918547968E-3</v>
      </c>
      <c r="P4738" s="582">
        <v>1.0537374105257573</v>
      </c>
      <c r="Q4738" s="582">
        <v>1421.575075785315</v>
      </c>
      <c r="R4738" s="582">
        <v>1.0476702258486785</v>
      </c>
      <c r="S4738" s="582">
        <v>2.5995056253805125E-2</v>
      </c>
      <c r="T4738" s="582">
        <v>9.4581604547177723E-3</v>
      </c>
      <c r="U4738" s="582">
        <v>1.1007629541333714</v>
      </c>
      <c r="V4738" s="582">
        <v>1495.4676882425902</v>
      </c>
      <c r="W4738" s="582">
        <v>1.1253504513682202</v>
      </c>
      <c r="X4738" s="582">
        <v>4.3906556752972357E-2</v>
      </c>
      <c r="Y4738" s="582">
        <v>9.9497721918547968E-3</v>
      </c>
    </row>
    <row r="4739" spans="1:25" x14ac:dyDescent="0.3">
      <c r="A4739" s="61" t="s">
        <v>1826</v>
      </c>
      <c r="B4739" s="61" t="s">
        <v>1697</v>
      </c>
      <c r="C4739" s="61" t="s">
        <v>39</v>
      </c>
      <c r="D4739" s="36">
        <v>1</v>
      </c>
      <c r="E4739" s="36">
        <v>2030</v>
      </c>
      <c r="F4739" s="578">
        <v>2.0915999182364673</v>
      </c>
      <c r="G4739" s="578">
        <v>6407.3090260823528</v>
      </c>
      <c r="H4739" s="578">
        <v>5.7798298682331097</v>
      </c>
      <c r="I4739" s="578">
        <v>4.776412636783782E-2</v>
      </c>
      <c r="J4739" s="578">
        <v>4.2721322349583049E-2</v>
      </c>
      <c r="K4739" s="578">
        <v>2.0059653409825051</v>
      </c>
      <c r="L4739" s="578">
        <v>6245.0653177897102</v>
      </c>
      <c r="M4739" s="578">
        <v>5.6748481848244356</v>
      </c>
      <c r="N4739" s="578">
        <v>3.6546380577571272E-2</v>
      </c>
      <c r="O4739" s="578">
        <v>4.1639560794768202E-2</v>
      </c>
      <c r="P4739" s="578">
        <v>2.0915998660824049</v>
      </c>
      <c r="Q4739" s="578">
        <v>6407.3090260823528</v>
      </c>
      <c r="R4739" s="578">
        <v>5.779829870540798</v>
      </c>
      <c r="S4739" s="578">
        <v>4.77641247496952E-2</v>
      </c>
      <c r="T4739" s="578">
        <v>4.2721322349583049E-2</v>
      </c>
      <c r="U4739" s="578">
        <v>2.00596518452137</v>
      </c>
      <c r="V4739" s="578">
        <v>6245.0653177897102</v>
      </c>
      <c r="W4739" s="578">
        <v>5.67484823767942</v>
      </c>
      <c r="X4739" s="578">
        <v>3.6546381107200376E-2</v>
      </c>
      <c r="Y4739" s="578">
        <v>4.1639560794768202E-2</v>
      </c>
    </row>
    <row r="4740" spans="1:25" x14ac:dyDescent="0.3">
      <c r="A4740" s="61" t="s">
        <v>1827</v>
      </c>
      <c r="B4740" s="61" t="s">
        <v>1697</v>
      </c>
      <c r="C4740" s="61" t="s">
        <v>39</v>
      </c>
      <c r="D4740" s="36">
        <v>2</v>
      </c>
      <c r="E4740" s="36">
        <v>2030</v>
      </c>
      <c r="F4740" s="578">
        <v>1.3402710090387175</v>
      </c>
      <c r="G4740" s="578">
        <v>3780.6429481506325</v>
      </c>
      <c r="H4740" s="578">
        <v>3.3953340480553953</v>
      </c>
      <c r="I4740" s="578">
        <v>3.150072988326727E-2</v>
      </c>
      <c r="J4740" s="578">
        <v>2.5207759831876727E-2</v>
      </c>
      <c r="K4740" s="578">
        <v>1.3240351433941875</v>
      </c>
      <c r="L4740" s="578">
        <v>3733.2122942606575</v>
      </c>
      <c r="M4740" s="578">
        <v>3.4499095253201295</v>
      </c>
      <c r="N4740" s="578">
        <v>2.1356963725111151E-2</v>
      </c>
      <c r="O4740" s="578">
        <v>2.4891535673911325E-2</v>
      </c>
      <c r="P4740" s="578">
        <v>1.3402710090387</v>
      </c>
      <c r="Q4740" s="578">
        <v>3780.6429481506325</v>
      </c>
      <c r="R4740" s="578">
        <v>3.3953340191792423</v>
      </c>
      <c r="S4740" s="578">
        <v>3.150072988334305E-2</v>
      </c>
      <c r="T4740" s="578">
        <v>2.5207759308007775E-2</v>
      </c>
      <c r="U4740" s="578">
        <v>1.3240350912402001</v>
      </c>
      <c r="V4740" s="578">
        <v>3733.2122421264603</v>
      </c>
      <c r="W4740" s="578">
        <v>3.4499095136552524</v>
      </c>
      <c r="X4740" s="578">
        <v>2.1356965810885677E-2</v>
      </c>
      <c r="Y4740" s="578">
        <v>2.4891535673911325E-2</v>
      </c>
    </row>
    <row r="4741" spans="1:25" x14ac:dyDescent="0.3">
      <c r="A4741" s="61" t="s">
        <v>1828</v>
      </c>
      <c r="B4741" s="61" t="s">
        <v>1697</v>
      </c>
      <c r="C4741" s="61" t="s">
        <v>39</v>
      </c>
      <c r="D4741" s="36">
        <v>3</v>
      </c>
      <c r="E4741" s="36">
        <v>2030</v>
      </c>
      <c r="F4741" s="578">
        <v>0.71882412709538779</v>
      </c>
      <c r="G4741" s="578">
        <v>2001.9536310831677</v>
      </c>
      <c r="H4741" s="578">
        <v>1.7888737678925526</v>
      </c>
      <c r="I4741" s="578">
        <v>1.2178608870650899E-2</v>
      </c>
      <c r="J4741" s="578">
        <v>1.3348178268643051E-2</v>
      </c>
      <c r="K4741" s="578">
        <v>0.96784708932443353</v>
      </c>
      <c r="L4741" s="578">
        <v>2587.8157602945898</v>
      </c>
      <c r="M4741" s="578">
        <v>2.3417033221796002</v>
      </c>
      <c r="N4741" s="578">
        <v>1.69608998717194E-2</v>
      </c>
      <c r="O4741" s="578">
        <v>1.7254493800767975E-2</v>
      </c>
      <c r="P4741" s="578">
        <v>0.71882414292734087</v>
      </c>
      <c r="Q4741" s="578">
        <v>2001.9536310831677</v>
      </c>
      <c r="R4741" s="578">
        <v>1.7888737386104627</v>
      </c>
      <c r="S4741" s="578">
        <v>1.217860886860455E-2</v>
      </c>
      <c r="T4741" s="578">
        <v>1.3348178268643051E-2</v>
      </c>
      <c r="U4741" s="578">
        <v>0.96784709460139817</v>
      </c>
      <c r="V4741" s="578">
        <v>2587.8157602945898</v>
      </c>
      <c r="W4741" s="578">
        <v>2.3417033043049975</v>
      </c>
      <c r="X4741" s="578">
        <v>1.6960897252374672E-2</v>
      </c>
      <c r="Y4741" s="578">
        <v>1.7254493800767975E-2</v>
      </c>
    </row>
    <row r="4742" spans="1:25" x14ac:dyDescent="0.3">
      <c r="A4742" s="61" t="s">
        <v>1829</v>
      </c>
      <c r="B4742" s="61" t="s">
        <v>1697</v>
      </c>
      <c r="C4742" s="61" t="s">
        <v>39</v>
      </c>
      <c r="D4742" s="36">
        <v>4</v>
      </c>
      <c r="E4742" s="36">
        <v>2030</v>
      </c>
      <c r="F4742" s="578">
        <v>0.36783256505492501</v>
      </c>
      <c r="G4742" s="578">
        <v>1075.7092844645149</v>
      </c>
      <c r="H4742" s="578">
        <v>0.98277289895637743</v>
      </c>
      <c r="I4742" s="578">
        <v>7.2377879743801971E-3</v>
      </c>
      <c r="J4742" s="578">
        <v>7.1723869987181353E-3</v>
      </c>
      <c r="K4742" s="578">
        <v>0.83965533581882279</v>
      </c>
      <c r="L4742" s="578">
        <v>2199.0211410522425</v>
      </c>
      <c r="M4742" s="578">
        <v>1.9329086443412924</v>
      </c>
      <c r="N4742" s="578">
        <v>1.3839767791106749E-2</v>
      </c>
      <c r="O4742" s="578">
        <v>1.4662162614210149E-2</v>
      </c>
      <c r="P4742" s="578">
        <v>0.36783254937766174</v>
      </c>
      <c r="Q4742" s="578">
        <v>1075.7092844645149</v>
      </c>
      <c r="R4742" s="578">
        <v>0.982772906286146</v>
      </c>
      <c r="S4742" s="578">
        <v>7.2377876690173501E-3</v>
      </c>
      <c r="T4742" s="578">
        <v>7.1723871005815402E-3</v>
      </c>
      <c r="U4742" s="578">
        <v>0.83965534078587645</v>
      </c>
      <c r="V4742" s="578">
        <v>2199.0211410522425</v>
      </c>
      <c r="W4742" s="578">
        <v>1.9329086433957223</v>
      </c>
      <c r="X4742" s="578">
        <v>1.3839768320584251E-2</v>
      </c>
      <c r="Y4742" s="578">
        <v>1.4662162614210149E-2</v>
      </c>
    </row>
    <row r="4743" spans="1:25" x14ac:dyDescent="0.3">
      <c r="A4743" s="61" t="s">
        <v>1830</v>
      </c>
      <c r="B4743" s="61" t="s">
        <v>1697</v>
      </c>
      <c r="C4743" s="61" t="s">
        <v>39</v>
      </c>
      <c r="D4743" s="36">
        <v>5</v>
      </c>
      <c r="E4743" s="36">
        <v>2030</v>
      </c>
      <c r="F4743" s="578">
        <v>0.40354783249021353</v>
      </c>
      <c r="G4743" s="578">
        <v>1114.5471661885524</v>
      </c>
      <c r="H4743" s="578">
        <v>0.99159647699737608</v>
      </c>
      <c r="I4743" s="578">
        <v>1.2496430459805124E-2</v>
      </c>
      <c r="J4743" s="578">
        <v>7.4313316678550657E-3</v>
      </c>
      <c r="K4743" s="578">
        <v>0.76241000705322359</v>
      </c>
      <c r="L4743" s="578">
        <v>1967.5923728942826</v>
      </c>
      <c r="M4743" s="578">
        <v>1.6753661055963625</v>
      </c>
      <c r="N4743" s="578">
        <v>1.3995518392637924E-2</v>
      </c>
      <c r="O4743" s="578">
        <v>1.3119107335417799E-2</v>
      </c>
      <c r="P4743" s="578">
        <v>0.40354783248865023</v>
      </c>
      <c r="Q4743" s="578">
        <v>1114.5471661885524</v>
      </c>
      <c r="R4743" s="578">
        <v>0.99159646836111703</v>
      </c>
      <c r="S4743" s="578">
        <v>1.2496429411688301E-2</v>
      </c>
      <c r="T4743" s="578">
        <v>7.4313316678550657E-3</v>
      </c>
      <c r="U4743" s="578">
        <v>0.76241000736368347</v>
      </c>
      <c r="V4743" s="578">
        <v>1967.5923728942826</v>
      </c>
      <c r="W4743" s="578">
        <v>1.6753661081418851</v>
      </c>
      <c r="X4743" s="578">
        <v>1.399551733967045E-2</v>
      </c>
      <c r="Y4743" s="578">
        <v>1.3119107335417799E-2</v>
      </c>
    </row>
    <row r="4744" spans="1:25" x14ac:dyDescent="0.3">
      <c r="A4744" s="61" t="s">
        <v>1831</v>
      </c>
      <c r="B4744" s="61" t="s">
        <v>1697</v>
      </c>
      <c r="C4744" s="61" t="s">
        <v>39</v>
      </c>
      <c r="D4744" s="36">
        <v>6</v>
      </c>
      <c r="E4744" s="36">
        <v>2030</v>
      </c>
      <c r="F4744" s="578">
        <v>0.42497703454164493</v>
      </c>
      <c r="G4744" s="578">
        <v>1137.84800847371</v>
      </c>
      <c r="H4744" s="578">
        <v>0.99689108444893471</v>
      </c>
      <c r="I4744" s="578">
        <v>1.5651597394253175E-2</v>
      </c>
      <c r="J4744" s="578">
        <v>7.5867003518699924E-3</v>
      </c>
      <c r="K4744" s="578">
        <v>0.70082117446031555</v>
      </c>
      <c r="L4744" s="578">
        <v>1800.4691696166951</v>
      </c>
      <c r="M4744" s="578">
        <v>1.4851997306140352</v>
      </c>
      <c r="N4744" s="578">
        <v>1.3205620131922474E-2</v>
      </c>
      <c r="O4744" s="578">
        <v>1.2004819912059825E-2</v>
      </c>
      <c r="P4744" s="578">
        <v>0.42497702926467146</v>
      </c>
      <c r="Q4744" s="578">
        <v>1137.84800847371</v>
      </c>
      <c r="R4744" s="578">
        <v>0.99689106662526461</v>
      </c>
      <c r="S4744" s="578">
        <v>1.56515984427111E-2</v>
      </c>
      <c r="T4744" s="578">
        <v>7.5867003518699924E-3</v>
      </c>
      <c r="U4744" s="578">
        <v>0.70082116887186852</v>
      </c>
      <c r="V4744" s="578">
        <v>1800.4691696166951</v>
      </c>
      <c r="W4744" s="578">
        <v>1.4851997365340877</v>
      </c>
      <c r="X4744" s="578">
        <v>1.3205619084222475E-2</v>
      </c>
      <c r="Y4744" s="578">
        <v>1.2004819912059825E-2</v>
      </c>
    </row>
    <row r="4745" spans="1:25" x14ac:dyDescent="0.3">
      <c r="A4745" s="61" t="s">
        <v>1832</v>
      </c>
      <c r="B4745" s="61" t="s">
        <v>1697</v>
      </c>
      <c r="C4745" s="61" t="s">
        <v>39</v>
      </c>
      <c r="D4745" s="36">
        <v>7</v>
      </c>
      <c r="E4745" s="36">
        <v>2030</v>
      </c>
      <c r="F4745" s="578">
        <v>0.43926307880402227</v>
      </c>
      <c r="G4745" s="578">
        <v>1153.3888613382926</v>
      </c>
      <c r="H4745" s="578">
        <v>1.0004243985477665</v>
      </c>
      <c r="I4745" s="578">
        <v>1.7755019364509825E-2</v>
      </c>
      <c r="J4745" s="578">
        <v>7.6903249961712055E-3</v>
      </c>
      <c r="K4745" s="578">
        <v>0.71492349154557133</v>
      </c>
      <c r="L4745" s="578">
        <v>1765.8472798665325</v>
      </c>
      <c r="M4745" s="578">
        <v>1.4248722410164425</v>
      </c>
      <c r="N4745" s="578">
        <v>2.2034737434220551E-2</v>
      </c>
      <c r="O4745" s="578">
        <v>1.1773936372871149E-2</v>
      </c>
      <c r="P4745" s="578">
        <v>0.43926309929311874</v>
      </c>
      <c r="Q4745" s="578">
        <v>1153.3888613382926</v>
      </c>
      <c r="R4745" s="578">
        <v>1.0004244043036556</v>
      </c>
      <c r="S4745" s="578">
        <v>1.7755019359280252E-2</v>
      </c>
      <c r="T4745" s="578">
        <v>7.6903249961712055E-3</v>
      </c>
      <c r="U4745" s="578">
        <v>0.71492348099058223</v>
      </c>
      <c r="V4745" s="578">
        <v>1765.8472798665325</v>
      </c>
      <c r="W4745" s="578">
        <v>1.4248722510547651</v>
      </c>
      <c r="X4745" s="578">
        <v>2.2034737968548698E-2</v>
      </c>
      <c r="Y4745" s="578">
        <v>1.1773936372871149E-2</v>
      </c>
    </row>
    <row r="4746" spans="1:25" x14ac:dyDescent="0.3">
      <c r="A4746" s="61" t="s">
        <v>1833</v>
      </c>
      <c r="B4746" s="61" t="s">
        <v>1697</v>
      </c>
      <c r="C4746" s="61" t="s">
        <v>39</v>
      </c>
      <c r="D4746" s="36">
        <v>8</v>
      </c>
      <c r="E4746" s="36">
        <v>2030</v>
      </c>
      <c r="F4746" s="578">
        <v>0.41882095983542372</v>
      </c>
      <c r="G4746" s="578">
        <v>1074.5508155822699</v>
      </c>
      <c r="H4746" s="578">
        <v>0.90858619433409427</v>
      </c>
      <c r="I4746" s="578">
        <v>1.598377970958605E-2</v>
      </c>
      <c r="J4746" s="578">
        <v>7.1646662496884003E-3</v>
      </c>
      <c r="K4746" s="578">
        <v>0.62229633395606676</v>
      </c>
      <c r="L4746" s="578">
        <v>1483.2508201599076</v>
      </c>
      <c r="M4746" s="578">
        <v>1.1672251880899349</v>
      </c>
      <c r="N4746" s="578">
        <v>1.9582440008434749E-2</v>
      </c>
      <c r="O4746" s="578">
        <v>9.889724111417298E-3</v>
      </c>
      <c r="P4746" s="578">
        <v>0.41882095471367076</v>
      </c>
      <c r="Q4746" s="578">
        <v>1074.5508155822699</v>
      </c>
      <c r="R4746" s="578">
        <v>0.90858620423205094</v>
      </c>
      <c r="S4746" s="578">
        <v>1.5983779185262375E-2</v>
      </c>
      <c r="T4746" s="578">
        <v>7.1646663006201053E-3</v>
      </c>
      <c r="U4746" s="578">
        <v>0.62229632867753026</v>
      </c>
      <c r="V4746" s="578">
        <v>1483.2508201599076</v>
      </c>
      <c r="W4746" s="578">
        <v>1.1672251931859825</v>
      </c>
      <c r="X4746" s="578">
        <v>1.9582440542004975E-2</v>
      </c>
      <c r="Y4746" s="578">
        <v>9.889724111417298E-3</v>
      </c>
    </row>
    <row r="4747" spans="1:25" x14ac:dyDescent="0.3">
      <c r="A4747" s="61" t="s">
        <v>1834</v>
      </c>
      <c r="B4747" s="61" t="s">
        <v>1697</v>
      </c>
      <c r="C4747" s="61" t="s">
        <v>39</v>
      </c>
      <c r="D4747" s="36">
        <v>9</v>
      </c>
      <c r="E4747" s="36">
        <v>2030</v>
      </c>
      <c r="F4747" s="578">
        <v>0.4034898010020902</v>
      </c>
      <c r="G4747" s="578">
        <v>1015.4212411244663</v>
      </c>
      <c r="H4747" s="578">
        <v>0.83970615630679846</v>
      </c>
      <c r="I4747" s="578">
        <v>1.4655361000412325E-2</v>
      </c>
      <c r="J4747" s="578">
        <v>6.7704125976888428E-3</v>
      </c>
      <c r="K4747" s="578">
        <v>0.61791383301045677</v>
      </c>
      <c r="L4747" s="578">
        <v>1436.2801017761201</v>
      </c>
      <c r="M4747" s="578">
        <v>1.0952577525184739</v>
      </c>
      <c r="N4747" s="578">
        <v>2.5538875028890549E-2</v>
      </c>
      <c r="O4747" s="578">
        <v>9.5765320487165104E-3</v>
      </c>
      <c r="P4747" s="578">
        <v>0.40348980084686947</v>
      </c>
      <c r="Q4747" s="578">
        <v>1015.4212411244663</v>
      </c>
      <c r="R4747" s="578">
        <v>0.83970615409521021</v>
      </c>
      <c r="S4747" s="578">
        <v>1.4655360481735075E-2</v>
      </c>
      <c r="T4747" s="578">
        <v>6.7704125976888428E-3</v>
      </c>
      <c r="U4747" s="578">
        <v>0.61791384387536608</v>
      </c>
      <c r="V4747" s="578">
        <v>1436.2801017761201</v>
      </c>
      <c r="W4747" s="578">
        <v>1.0952577555824503</v>
      </c>
      <c r="X4747" s="578">
        <v>2.5538874485543251E-2</v>
      </c>
      <c r="Y4747" s="578">
        <v>9.5765320487165104E-3</v>
      </c>
    </row>
    <row r="4748" spans="1:25" x14ac:dyDescent="0.3">
      <c r="A4748" s="61" t="s">
        <v>1835</v>
      </c>
      <c r="B4748" s="61" t="s">
        <v>1697</v>
      </c>
      <c r="C4748" s="61" t="s">
        <v>39</v>
      </c>
      <c r="D4748" s="36">
        <v>10</v>
      </c>
      <c r="E4748" s="36">
        <v>2030</v>
      </c>
      <c r="F4748" s="578">
        <v>0.39156529813485896</v>
      </c>
      <c r="G4748" s="578">
        <v>969.43145179748319</v>
      </c>
      <c r="H4748" s="578">
        <v>0.78613326224043056</v>
      </c>
      <c r="I4748" s="578">
        <v>1.3622110780033775E-2</v>
      </c>
      <c r="J4748" s="578">
        <v>6.4637696826442426E-3</v>
      </c>
      <c r="K4748" s="578">
        <v>0.61398923358349999</v>
      </c>
      <c r="L4748" s="578">
        <v>1397.2315826415975</v>
      </c>
      <c r="M4748" s="578">
        <v>1.036844017843197</v>
      </c>
      <c r="N4748" s="578">
        <v>2.9584973032039323E-2</v>
      </c>
      <c r="O4748" s="578">
        <v>9.3161615756495487E-3</v>
      </c>
      <c r="P4748" s="578">
        <v>0.39156530341026952</v>
      </c>
      <c r="Q4748" s="578">
        <v>969.4314463933282</v>
      </c>
      <c r="R4748" s="578">
        <v>0.78613326084458346</v>
      </c>
      <c r="S4748" s="578">
        <v>1.3622110785225475E-2</v>
      </c>
      <c r="T4748" s="578">
        <v>6.4637697893582874E-3</v>
      </c>
      <c r="U4748" s="578">
        <v>0.61398923886047352</v>
      </c>
      <c r="V4748" s="578">
        <v>1397.2315826415975</v>
      </c>
      <c r="W4748" s="578">
        <v>1.0368440190584702</v>
      </c>
      <c r="X4748" s="578">
        <v>2.9584973032039323E-2</v>
      </c>
      <c r="Y4748" s="578">
        <v>9.3161615271431658E-3</v>
      </c>
    </row>
    <row r="4749" spans="1:25" x14ac:dyDescent="0.3">
      <c r="A4749" s="61" t="s">
        <v>1836</v>
      </c>
      <c r="B4749" s="61" t="s">
        <v>1697</v>
      </c>
      <c r="C4749" s="61" t="s">
        <v>39</v>
      </c>
      <c r="D4749" s="36">
        <v>11</v>
      </c>
      <c r="E4749" s="36">
        <v>2030</v>
      </c>
      <c r="F4749" s="578">
        <v>0.489541979347412</v>
      </c>
      <c r="G4749" s="578">
        <v>1106.3113479614224</v>
      </c>
      <c r="H4749" s="578">
        <v>0.81834738127448214</v>
      </c>
      <c r="I4749" s="578">
        <v>1.65052366929406E-2</v>
      </c>
      <c r="J4749" s="578">
        <v>7.3764211119851045E-3</v>
      </c>
      <c r="K4749" s="578">
        <v>0.61339490679026176</v>
      </c>
      <c r="L4749" s="578">
        <v>1361.9136327107701</v>
      </c>
      <c r="M4749" s="578">
        <v>0.98605142319183803</v>
      </c>
      <c r="N4749" s="578">
        <v>3.2853362379986067E-2</v>
      </c>
      <c r="O4749" s="578">
        <v>9.0806787969389246E-3</v>
      </c>
      <c r="P4749" s="578">
        <v>0.48954198462542753</v>
      </c>
      <c r="Q4749" s="578">
        <v>1106.3113479614224</v>
      </c>
      <c r="R4749" s="578">
        <v>0.81834737785425149</v>
      </c>
      <c r="S4749" s="578">
        <v>1.650523206535575E-2</v>
      </c>
      <c r="T4749" s="578">
        <v>7.3764211119851045E-3</v>
      </c>
      <c r="U4749" s="578">
        <v>0.61339491703480997</v>
      </c>
      <c r="V4749" s="578">
        <v>1361.9136327107701</v>
      </c>
      <c r="W4749" s="578">
        <v>0.98605140633742361</v>
      </c>
      <c r="X4749" s="578">
        <v>3.2853359785197669E-2</v>
      </c>
      <c r="Y4749" s="578">
        <v>9.0806787969389246E-3</v>
      </c>
    </row>
    <row r="4750" spans="1:25" x14ac:dyDescent="0.3">
      <c r="A4750" s="61" t="s">
        <v>1837</v>
      </c>
      <c r="B4750" s="61" t="s">
        <v>1697</v>
      </c>
      <c r="C4750" s="61" t="s">
        <v>39</v>
      </c>
      <c r="D4750" s="36">
        <v>12</v>
      </c>
      <c r="E4750" s="36">
        <v>2030</v>
      </c>
      <c r="F4750" s="578">
        <v>0.56970474339259602</v>
      </c>
      <c r="G4750" s="578">
        <v>1218.2936337788851</v>
      </c>
      <c r="H4750" s="578">
        <v>0.84470130178237879</v>
      </c>
      <c r="I4750" s="578">
        <v>1.8864194681706602E-2</v>
      </c>
      <c r="J4750" s="578">
        <v>8.1230946525465662E-3</v>
      </c>
      <c r="K4750" s="578">
        <v>0.61256814085406042</v>
      </c>
      <c r="L4750" s="578">
        <v>1332.1337407429974</v>
      </c>
      <c r="M4750" s="578">
        <v>0.94402020926827324</v>
      </c>
      <c r="N4750" s="578">
        <v>3.546104526230915E-2</v>
      </c>
      <c r="O4750" s="578">
        <v>8.8821222210147665E-3</v>
      </c>
      <c r="P4750" s="578">
        <v>0.56970474370355795</v>
      </c>
      <c r="Q4750" s="578">
        <v>1218.2936337788851</v>
      </c>
      <c r="R4750" s="578">
        <v>0.84470130213655104</v>
      </c>
      <c r="S4750" s="578">
        <v>1.8864193110857699E-2</v>
      </c>
      <c r="T4750" s="578">
        <v>8.1230946525465662E-3</v>
      </c>
      <c r="U4750" s="578">
        <v>0.61256814675347904</v>
      </c>
      <c r="V4750" s="578">
        <v>1332.1337407429974</v>
      </c>
      <c r="W4750" s="578">
        <v>0.94402020578233004</v>
      </c>
      <c r="X4750" s="578">
        <v>3.5461045257155349E-2</v>
      </c>
      <c r="Y4750" s="578">
        <v>8.8821221676577446E-3</v>
      </c>
    </row>
    <row r="4751" spans="1:25" x14ac:dyDescent="0.3">
      <c r="A4751" s="61" t="s">
        <v>1838</v>
      </c>
      <c r="B4751" s="61" t="s">
        <v>1697</v>
      </c>
      <c r="C4751" s="61" t="s">
        <v>39</v>
      </c>
      <c r="D4751" s="36">
        <v>13</v>
      </c>
      <c r="E4751" s="36">
        <v>2030</v>
      </c>
      <c r="F4751" s="578">
        <v>0.5554149212311843</v>
      </c>
      <c r="G4751" s="578">
        <v>1193.8952992757099</v>
      </c>
      <c r="H4751" s="578">
        <v>0.81222397845158378</v>
      </c>
      <c r="I4751" s="578">
        <v>1.9803197492516675E-2</v>
      </c>
      <c r="J4751" s="578">
        <v>7.9604090084709807E-3</v>
      </c>
      <c r="K4751" s="578">
        <v>0.59276425808297928</v>
      </c>
      <c r="L4751" s="578">
        <v>1296.7113609313901</v>
      </c>
      <c r="M4751" s="578">
        <v>0.90484942629988407</v>
      </c>
      <c r="N4751" s="578">
        <v>3.6484300818453094E-2</v>
      </c>
      <c r="O4751" s="578">
        <v>8.6459403585953006E-3</v>
      </c>
      <c r="P4751" s="578">
        <v>0.55541494265160396</v>
      </c>
      <c r="Q4751" s="578">
        <v>1193.8952992757099</v>
      </c>
      <c r="R4751" s="578">
        <v>0.81222397810752955</v>
      </c>
      <c r="S4751" s="578">
        <v>1.9803196439624974E-2</v>
      </c>
      <c r="T4751" s="578">
        <v>7.9604090084709807E-3</v>
      </c>
      <c r="U4751" s="578">
        <v>0.59276423759388275</v>
      </c>
      <c r="V4751" s="578">
        <v>1296.7113609313901</v>
      </c>
      <c r="W4751" s="578">
        <v>0.90484943084038372</v>
      </c>
      <c r="X4751" s="578">
        <v>3.6484298209112802E-2</v>
      </c>
      <c r="Y4751" s="578">
        <v>8.6459403585953006E-3</v>
      </c>
    </row>
    <row r="4752" spans="1:25" x14ac:dyDescent="0.3">
      <c r="A4752" s="61" t="s">
        <v>1839</v>
      </c>
      <c r="B4752" s="61" t="s">
        <v>1697</v>
      </c>
      <c r="C4752" s="61" t="s">
        <v>39</v>
      </c>
      <c r="D4752" s="36">
        <v>14</v>
      </c>
      <c r="E4752" s="36">
        <v>2030</v>
      </c>
      <c r="F4752" s="578">
        <v>0.56449778256109029</v>
      </c>
      <c r="G4752" s="578">
        <v>1252.2868588765425</v>
      </c>
      <c r="H4752" s="578">
        <v>0.84757481067598872</v>
      </c>
      <c r="I4752" s="578">
        <v>2.0981684384954197E-2</v>
      </c>
      <c r="J4752" s="578">
        <v>8.3497291392025802E-3</v>
      </c>
      <c r="K4752" s="578">
        <v>0.59941472109374117</v>
      </c>
      <c r="L4752" s="578">
        <v>1346.0829238891549</v>
      </c>
      <c r="M4752" s="578">
        <v>0.93173894257017598</v>
      </c>
      <c r="N4752" s="578">
        <v>3.7390590854708201E-2</v>
      </c>
      <c r="O4752" s="578">
        <v>8.9751396250600576E-3</v>
      </c>
      <c r="P4752" s="578">
        <v>0.56449778225117075</v>
      </c>
      <c r="Q4752" s="578">
        <v>1252.2868588765425</v>
      </c>
      <c r="R4752" s="578">
        <v>0.84757481182001904</v>
      </c>
      <c r="S4752" s="578">
        <v>2.0981682777194949E-2</v>
      </c>
      <c r="T4752" s="578">
        <v>8.3497294059876916E-3</v>
      </c>
      <c r="U4752" s="578">
        <v>0.59941470588109724</v>
      </c>
      <c r="V4752" s="578">
        <v>1346.0829238891549</v>
      </c>
      <c r="W4752" s="578">
        <v>0.93173894665407353</v>
      </c>
      <c r="X4752" s="578">
        <v>3.7390590320531651E-2</v>
      </c>
      <c r="Y4752" s="578">
        <v>8.9751396250600576E-3</v>
      </c>
    </row>
    <row r="4753" spans="1:25" x14ac:dyDescent="0.3">
      <c r="A4753" s="61" t="s">
        <v>1840</v>
      </c>
      <c r="B4753" s="61" t="s">
        <v>1697</v>
      </c>
      <c r="C4753" s="61" t="s">
        <v>39</v>
      </c>
      <c r="D4753" s="36">
        <v>15</v>
      </c>
      <c r="E4753" s="36">
        <v>2030</v>
      </c>
      <c r="F4753" s="578">
        <v>0.57451710353339502</v>
      </c>
      <c r="G4753" s="578">
        <v>1309.4849090576149</v>
      </c>
      <c r="H4753" s="578">
        <v>0.88330614889487802</v>
      </c>
      <c r="I4753" s="578">
        <v>2.2029454780901351E-2</v>
      </c>
      <c r="J4753" s="578">
        <v>8.7311212749530825E-3</v>
      </c>
      <c r="K4753" s="578">
        <v>0.60639051121706644</v>
      </c>
      <c r="L4753" s="578">
        <v>1393.1285413106225</v>
      </c>
      <c r="M4753" s="578">
        <v>0.95784036832912856</v>
      </c>
      <c r="N4753" s="578">
        <v>3.6841141492762519E-2</v>
      </c>
      <c r="O4753" s="578">
        <v>9.2888091749045981E-3</v>
      </c>
      <c r="P4753" s="578">
        <v>0.57451710881193152</v>
      </c>
      <c r="Q4753" s="578">
        <v>1309.4849090576149</v>
      </c>
      <c r="R4753" s="578">
        <v>0.88330614423811371</v>
      </c>
      <c r="S4753" s="578">
        <v>2.2029454765364151E-2</v>
      </c>
      <c r="T4753" s="578">
        <v>8.7311213283101062E-3</v>
      </c>
      <c r="U4753" s="578">
        <v>0.60639054257211422</v>
      </c>
      <c r="V4753" s="578">
        <v>1393.1285413106225</v>
      </c>
      <c r="W4753" s="578">
        <v>0.95784037153774848</v>
      </c>
      <c r="X4753" s="578">
        <v>3.6841140450178472E-2</v>
      </c>
      <c r="Y4753" s="578">
        <v>9.2888091749045981E-3</v>
      </c>
    </row>
    <row r="4754" spans="1:25" x14ac:dyDescent="0.3">
      <c r="A4754" s="580" t="s">
        <v>1841</v>
      </c>
      <c r="B4754" s="580" t="s">
        <v>1697</v>
      </c>
      <c r="C4754" s="580" t="s">
        <v>39</v>
      </c>
      <c r="D4754" s="581">
        <v>16</v>
      </c>
      <c r="E4754" s="581">
        <v>2030</v>
      </c>
      <c r="F4754" s="582">
        <v>0.59763249981249511</v>
      </c>
      <c r="G4754" s="582">
        <v>1389.2914505004824</v>
      </c>
      <c r="H4754" s="582">
        <v>0.93481948355235778</v>
      </c>
      <c r="I4754" s="582">
        <v>2.3209506347332775E-2</v>
      </c>
      <c r="J4754" s="582">
        <v>9.2632176044086575E-3</v>
      </c>
      <c r="K4754" s="582">
        <v>0.62590006967632372</v>
      </c>
      <c r="L4754" s="582">
        <v>1461.9922803242948</v>
      </c>
      <c r="M4754" s="582">
        <v>0.99997433445950223</v>
      </c>
      <c r="N4754" s="582">
        <v>3.7138568369300601E-2</v>
      </c>
      <c r="O4754" s="582">
        <v>9.7479536731649753E-3</v>
      </c>
      <c r="P4754" s="582">
        <v>0.59763248956691428</v>
      </c>
      <c r="Q4754" s="582">
        <v>1389.2914505004824</v>
      </c>
      <c r="R4754" s="582">
        <v>0.93481948158748907</v>
      </c>
      <c r="S4754" s="582">
        <v>2.3209507375668126E-2</v>
      </c>
      <c r="T4754" s="582">
        <v>9.2632176044086575E-3</v>
      </c>
      <c r="U4754" s="582">
        <v>0.62590007464129327</v>
      </c>
      <c r="V4754" s="582">
        <v>1461.9922803242948</v>
      </c>
      <c r="W4754" s="582">
        <v>0.99997439094709872</v>
      </c>
      <c r="X4754" s="582">
        <v>3.7138565827566077E-2</v>
      </c>
      <c r="Y4754" s="582">
        <v>9.7479536683143381E-3</v>
      </c>
    </row>
    <row r="4755" spans="1:25" x14ac:dyDescent="0.3">
      <c r="A4755" s="61" t="s">
        <v>645</v>
      </c>
      <c r="B4755" s="61" t="s">
        <v>7</v>
      </c>
      <c r="C4755" s="61" t="s">
        <v>40</v>
      </c>
      <c r="D4755" s="36">
        <v>1</v>
      </c>
      <c r="E4755" s="36">
        <v>2012</v>
      </c>
      <c r="F4755" s="578">
        <v>1.3582969836054923</v>
      </c>
      <c r="G4755" s="578">
        <v>2006.3515586852975</v>
      </c>
      <c r="H4755" s="578">
        <v>1.9902796489380574</v>
      </c>
      <c r="I4755" s="578">
        <v>2.1119540118282449E-2</v>
      </c>
      <c r="J4755" s="578">
        <v>3.9984929685791301E-2</v>
      </c>
      <c r="K4755" s="578">
        <v>1.4150550902867052</v>
      </c>
      <c r="L4755" s="578">
        <v>2074.1341997782351</v>
      </c>
      <c r="M4755" s="578">
        <v>2.0164441506203676</v>
      </c>
      <c r="N4755" s="578">
        <v>2.1561294574818552E-2</v>
      </c>
      <c r="O4755" s="578">
        <v>4.1335799653703924E-2</v>
      </c>
      <c r="P4755" s="578">
        <v>1.3582966179098601</v>
      </c>
      <c r="Q4755" s="578">
        <v>2006.3515586852975</v>
      </c>
      <c r="R4755" s="578">
        <v>1.9902794722147452</v>
      </c>
      <c r="S4755" s="578">
        <v>2.1119540670497323E-2</v>
      </c>
      <c r="T4755" s="578">
        <v>3.9984929685791301E-2</v>
      </c>
      <c r="U4755" s="578">
        <v>1.4150550902835026</v>
      </c>
      <c r="V4755" s="578">
        <v>2074.1341997782351</v>
      </c>
      <c r="W4755" s="578">
        <v>2.01644393643558</v>
      </c>
      <c r="X4755" s="578">
        <v>2.1561294051555952E-2</v>
      </c>
      <c r="Y4755" s="578">
        <v>4.1335799129834976E-2</v>
      </c>
    </row>
    <row r="4756" spans="1:25" x14ac:dyDescent="0.3">
      <c r="A4756" s="61" t="s">
        <v>646</v>
      </c>
      <c r="B4756" s="61" t="s">
        <v>7</v>
      </c>
      <c r="C4756" s="61" t="s">
        <v>40</v>
      </c>
      <c r="D4756" s="36">
        <v>2</v>
      </c>
      <c r="E4756" s="36">
        <v>2012</v>
      </c>
      <c r="F4756" s="578">
        <v>0.94437598407677048</v>
      </c>
      <c r="G4756" s="578">
        <v>1126.5667800903275</v>
      </c>
      <c r="H4756" s="578">
        <v>1.0562425859825399</v>
      </c>
      <c r="I4756" s="578">
        <v>1.4283016643579024E-2</v>
      </c>
      <c r="J4756" s="578">
        <v>2.2451547847595024E-2</v>
      </c>
      <c r="K4756" s="578">
        <v>0.96021445306312503</v>
      </c>
      <c r="L4756" s="578">
        <v>1140.9551226297974</v>
      </c>
      <c r="M4756" s="578">
        <v>1.0649752578271199</v>
      </c>
      <c r="N4756" s="578">
        <v>1.3535054885399675E-2</v>
      </c>
      <c r="O4756" s="578">
        <v>2.2738285517940854E-2</v>
      </c>
      <c r="P4756" s="578">
        <v>0.94437593502461281</v>
      </c>
      <c r="Q4756" s="578">
        <v>1126.5667800903275</v>
      </c>
      <c r="R4756" s="578">
        <v>1.0562425704410949</v>
      </c>
      <c r="S4756" s="578">
        <v>1.4283022930006398E-2</v>
      </c>
      <c r="T4756" s="578">
        <v>2.2451547847595024E-2</v>
      </c>
      <c r="U4756" s="578">
        <v>0.96021444219714602</v>
      </c>
      <c r="V4756" s="578">
        <v>1140.9550704956025</v>
      </c>
      <c r="W4756" s="578">
        <v>1.0649751732101576</v>
      </c>
      <c r="X4756" s="578">
        <v>1.3535054356111652E-2</v>
      </c>
      <c r="Y4756" s="578">
        <v>2.2738285517940854E-2</v>
      </c>
    </row>
    <row r="4757" spans="1:25" x14ac:dyDescent="0.3">
      <c r="A4757" s="61" t="s">
        <v>647</v>
      </c>
      <c r="B4757" s="61" t="s">
        <v>7</v>
      </c>
      <c r="C4757" s="61" t="s">
        <v>40</v>
      </c>
      <c r="D4757" s="36">
        <v>3</v>
      </c>
      <c r="E4757" s="36">
        <v>2012</v>
      </c>
      <c r="F4757" s="578">
        <v>0.73741543306848178</v>
      </c>
      <c r="G4757" s="578">
        <v>686.67406400044717</v>
      </c>
      <c r="H4757" s="578">
        <v>0.58922397601903231</v>
      </c>
      <c r="I4757" s="578">
        <v>1.0864749235262603E-2</v>
      </c>
      <c r="J4757" s="578">
        <v>1.3684862341809351E-2</v>
      </c>
      <c r="K4757" s="578">
        <v>0.69946846807729879</v>
      </c>
      <c r="L4757" s="578">
        <v>668.81084887186626</v>
      </c>
      <c r="M4757" s="578">
        <v>0.58232830266327495</v>
      </c>
      <c r="N4757" s="578">
        <v>8.8270468721323731E-3</v>
      </c>
      <c r="O4757" s="578">
        <v>1.3328863550365552E-2</v>
      </c>
      <c r="P4757" s="578">
        <v>0.7374153905381029</v>
      </c>
      <c r="Q4757" s="578">
        <v>686.67406400044717</v>
      </c>
      <c r="R4757" s="578">
        <v>0.5892239264115533</v>
      </c>
      <c r="S4757" s="578">
        <v>1.0864748402051774E-2</v>
      </c>
      <c r="T4757" s="578">
        <v>1.3684862341809351E-2</v>
      </c>
      <c r="U4757" s="578">
        <v>0.69946849353183871</v>
      </c>
      <c r="V4757" s="578">
        <v>668.8108437856032</v>
      </c>
      <c r="W4757" s="578">
        <v>0.58232825808105781</v>
      </c>
      <c r="X4757" s="578">
        <v>8.8270476010923801E-3</v>
      </c>
      <c r="Y4757" s="578">
        <v>1.3328863550365552E-2</v>
      </c>
    </row>
    <row r="4758" spans="1:25" x14ac:dyDescent="0.3">
      <c r="A4758" s="61" t="s">
        <v>648</v>
      </c>
      <c r="B4758" s="61" t="s">
        <v>7</v>
      </c>
      <c r="C4758" s="61" t="s">
        <v>40</v>
      </c>
      <c r="D4758" s="36">
        <v>4</v>
      </c>
      <c r="E4758" s="36">
        <v>2012</v>
      </c>
      <c r="F4758" s="578">
        <v>0.66842723568069506</v>
      </c>
      <c r="G4758" s="578">
        <v>540.0433972676592</v>
      </c>
      <c r="H4758" s="578">
        <v>0.43355120617403953</v>
      </c>
      <c r="I4758" s="578">
        <v>9.7253269055196708E-3</v>
      </c>
      <c r="J4758" s="578">
        <v>1.0762625121666699E-2</v>
      </c>
      <c r="K4758" s="578">
        <v>0.57219432316440999</v>
      </c>
      <c r="L4758" s="578">
        <v>526.98161156972196</v>
      </c>
      <c r="M4758" s="578">
        <v>0.41916236278120722</v>
      </c>
      <c r="N4758" s="578">
        <v>6.102656668304003E-3</v>
      </c>
      <c r="O4758" s="578">
        <v>1.0502306356405176E-2</v>
      </c>
      <c r="P4758" s="578">
        <v>0.66842719408057816</v>
      </c>
      <c r="Q4758" s="578">
        <v>540.04338645935024</v>
      </c>
      <c r="R4758" s="578">
        <v>0.43355117178422553</v>
      </c>
      <c r="S4758" s="578">
        <v>9.725326809909042E-3</v>
      </c>
      <c r="T4758" s="578">
        <v>1.0762625121666699E-2</v>
      </c>
      <c r="U4758" s="578">
        <v>0.57219431975059354</v>
      </c>
      <c r="V4758" s="578">
        <v>526.98161156972196</v>
      </c>
      <c r="W4758" s="578">
        <v>0.41916239701640701</v>
      </c>
      <c r="X4758" s="578">
        <v>6.1026565747586848E-3</v>
      </c>
      <c r="Y4758" s="578">
        <v>1.0502306356405176E-2</v>
      </c>
    </row>
    <row r="4759" spans="1:25" x14ac:dyDescent="0.3">
      <c r="A4759" s="61" t="s">
        <v>649</v>
      </c>
      <c r="B4759" s="61" t="s">
        <v>7</v>
      </c>
      <c r="C4759" s="61" t="s">
        <v>40</v>
      </c>
      <c r="D4759" s="36">
        <v>5</v>
      </c>
      <c r="E4759" s="36">
        <v>2012</v>
      </c>
      <c r="F4759" s="578">
        <v>0.62902599732497722</v>
      </c>
      <c r="G4759" s="578">
        <v>463.62340291341076</v>
      </c>
      <c r="H4759" s="578">
        <v>0.35281938554605052</v>
      </c>
      <c r="I4759" s="578">
        <v>8.5349008741672887E-3</v>
      </c>
      <c r="J4759" s="578">
        <v>9.2396440741140361E-3</v>
      </c>
      <c r="K4759" s="578">
        <v>0.49968565454994002</v>
      </c>
      <c r="L4759" s="578">
        <v>439.87095197041799</v>
      </c>
      <c r="M4759" s="578">
        <v>0.32759531653876628</v>
      </c>
      <c r="N4759" s="578">
        <v>5.0602238263005896E-3</v>
      </c>
      <c r="O4759" s="578">
        <v>8.7662737496430002E-3</v>
      </c>
      <c r="P4759" s="578">
        <v>0.62902596596886851</v>
      </c>
      <c r="Q4759" s="578">
        <v>463.62340815861955</v>
      </c>
      <c r="R4759" s="578">
        <v>0.35281935449650775</v>
      </c>
      <c r="S4759" s="578">
        <v>8.5349007231153781E-3</v>
      </c>
      <c r="T4759" s="578">
        <v>9.2396440692633953E-3</v>
      </c>
      <c r="U4759" s="578">
        <v>0.49968562319749721</v>
      </c>
      <c r="V4759" s="578">
        <v>439.87094688415499</v>
      </c>
      <c r="W4759" s="578">
        <v>0.32759531478162224</v>
      </c>
      <c r="X4759" s="578">
        <v>5.0602234674670347E-3</v>
      </c>
      <c r="Y4759" s="578">
        <v>8.7662737011366173E-3</v>
      </c>
    </row>
    <row r="4760" spans="1:25" x14ac:dyDescent="0.3">
      <c r="A4760" s="61" t="s">
        <v>650</v>
      </c>
      <c r="B4760" s="61" t="s">
        <v>7</v>
      </c>
      <c r="C4760" s="61" t="s">
        <v>40</v>
      </c>
      <c r="D4760" s="36">
        <v>6</v>
      </c>
      <c r="E4760" s="36">
        <v>2012</v>
      </c>
      <c r="F4760" s="578">
        <v>0.595503253837809</v>
      </c>
      <c r="G4760" s="578">
        <v>411.52174488703321</v>
      </c>
      <c r="H4760" s="578">
        <v>0.29855151763634502</v>
      </c>
      <c r="I4760" s="578">
        <v>6.5710004290432692E-3</v>
      </c>
      <c r="J4760" s="578">
        <v>8.2012954953825049E-3</v>
      </c>
      <c r="K4760" s="578">
        <v>0.49047608652676855</v>
      </c>
      <c r="L4760" s="578">
        <v>391.9714361826575</v>
      </c>
      <c r="M4760" s="578">
        <v>0.27869383609443776</v>
      </c>
      <c r="N4760" s="578">
        <v>5.2414612264897126E-3</v>
      </c>
      <c r="O4760" s="578">
        <v>7.8116747026797349E-3</v>
      </c>
      <c r="P4760" s="578">
        <v>0.59550318616222309</v>
      </c>
      <c r="Q4760" s="578">
        <v>411.521750132242</v>
      </c>
      <c r="R4760" s="578">
        <v>0.29855149353412896</v>
      </c>
      <c r="S4760" s="578">
        <v>6.5709991802880971E-3</v>
      </c>
      <c r="T4760" s="578">
        <v>8.2012955487395286E-3</v>
      </c>
      <c r="U4760" s="578">
        <v>0.49047606091748197</v>
      </c>
      <c r="V4760" s="578">
        <v>391.9714361826575</v>
      </c>
      <c r="W4760" s="578">
        <v>0.27869383776063172</v>
      </c>
      <c r="X4760" s="578">
        <v>5.2414611747432557E-3</v>
      </c>
      <c r="Y4760" s="578">
        <v>7.8116747026797349E-3</v>
      </c>
    </row>
    <row r="4761" spans="1:25" x14ac:dyDescent="0.3">
      <c r="A4761" s="61" t="s">
        <v>651</v>
      </c>
      <c r="B4761" s="61" t="s">
        <v>7</v>
      </c>
      <c r="C4761" s="61" t="s">
        <v>40</v>
      </c>
      <c r="D4761" s="36">
        <v>7</v>
      </c>
      <c r="E4761" s="36">
        <v>2012</v>
      </c>
      <c r="F4761" s="578">
        <v>0.5338444609151336</v>
      </c>
      <c r="G4761" s="578">
        <v>367.4847205479935</v>
      </c>
      <c r="H4761" s="578">
        <v>0.25837874301972324</v>
      </c>
      <c r="I4761" s="578">
        <v>6.1263409289722378E-3</v>
      </c>
      <c r="J4761" s="578">
        <v>7.3236774575586071E-3</v>
      </c>
      <c r="K4761" s="578">
        <v>0.49593850244433674</v>
      </c>
      <c r="L4761" s="578">
        <v>363.83831246693876</v>
      </c>
      <c r="M4761" s="578">
        <v>0.24952665692277701</v>
      </c>
      <c r="N4761" s="578">
        <v>6.1407587792624901E-3</v>
      </c>
      <c r="O4761" s="578">
        <v>7.2510016446661451E-3</v>
      </c>
      <c r="P4761" s="578">
        <v>0.533844439493672</v>
      </c>
      <c r="Q4761" s="578">
        <v>367.4847205479935</v>
      </c>
      <c r="R4761" s="578">
        <v>0.25837873023374347</v>
      </c>
      <c r="S4761" s="578">
        <v>6.126340925201622E-3</v>
      </c>
      <c r="T4761" s="578">
        <v>7.3236774066269047E-3</v>
      </c>
      <c r="U4761" s="578">
        <v>0.49593851113668025</v>
      </c>
      <c r="V4761" s="578">
        <v>363.83831246693876</v>
      </c>
      <c r="W4761" s="578">
        <v>0.24952664923633425</v>
      </c>
      <c r="X4761" s="578">
        <v>6.1407588180865426E-3</v>
      </c>
      <c r="Y4761" s="578">
        <v>7.2510016446661451E-3</v>
      </c>
    </row>
    <row r="4762" spans="1:25" x14ac:dyDescent="0.3">
      <c r="A4762" s="61" t="s">
        <v>652</v>
      </c>
      <c r="B4762" s="61" t="s">
        <v>7</v>
      </c>
      <c r="C4762" s="61" t="s">
        <v>40</v>
      </c>
      <c r="D4762" s="36">
        <v>8</v>
      </c>
      <c r="E4762" s="36">
        <v>2012</v>
      </c>
      <c r="F4762" s="578">
        <v>0.50962145241674228</v>
      </c>
      <c r="G4762" s="578">
        <v>345.58796564737872</v>
      </c>
      <c r="H4762" s="578">
        <v>0.229918974661207</v>
      </c>
      <c r="I4762" s="578">
        <v>5.7970818628708251E-3</v>
      </c>
      <c r="J4762" s="578">
        <v>6.8872853056139577E-3</v>
      </c>
      <c r="K4762" s="578">
        <v>0.52174188809655608</v>
      </c>
      <c r="L4762" s="578">
        <v>354.83685429890926</v>
      </c>
      <c r="M4762" s="578">
        <v>0.23384116852290951</v>
      </c>
      <c r="N4762" s="578">
        <v>8.1210542570033586E-3</v>
      </c>
      <c r="O4762" s="578">
        <v>7.0716141975329522E-3</v>
      </c>
      <c r="P4762" s="578">
        <v>0.51862596402734551</v>
      </c>
      <c r="Q4762" s="578">
        <v>346.73208745320602</v>
      </c>
      <c r="R4762" s="578">
        <v>0.23142002500207998</v>
      </c>
      <c r="S4762" s="578">
        <v>6.0170790015945351E-3</v>
      </c>
      <c r="T4762" s="578">
        <v>6.9100891851121525E-3</v>
      </c>
      <c r="U4762" s="578">
        <v>0.5217418936818865</v>
      </c>
      <c r="V4762" s="578">
        <v>354.83684396743752</v>
      </c>
      <c r="W4762" s="578">
        <v>0.23384114202144649</v>
      </c>
      <c r="X4762" s="578">
        <v>8.1210544290873394E-3</v>
      </c>
      <c r="Y4762" s="578">
        <v>7.0716141466012497E-3</v>
      </c>
    </row>
    <row r="4763" spans="1:25" x14ac:dyDescent="0.3">
      <c r="A4763" s="61" t="s">
        <v>653</v>
      </c>
      <c r="B4763" s="61" t="s">
        <v>7</v>
      </c>
      <c r="C4763" s="61" t="s">
        <v>40</v>
      </c>
      <c r="D4763" s="36">
        <v>9</v>
      </c>
      <c r="E4763" s="36">
        <v>2012</v>
      </c>
      <c r="F4763" s="578">
        <v>0.49653681421264628</v>
      </c>
      <c r="G4763" s="578">
        <v>331.46411895751874</v>
      </c>
      <c r="H4763" s="578">
        <v>0.20869046575444322</v>
      </c>
      <c r="I4763" s="578">
        <v>5.533835778426993E-3</v>
      </c>
      <c r="J4763" s="578">
        <v>6.6058074395793157E-3</v>
      </c>
      <c r="K4763" s="578">
        <v>0.54020289714432523</v>
      </c>
      <c r="L4763" s="578">
        <v>347.96493752797397</v>
      </c>
      <c r="M4763" s="578">
        <v>0.22171941258147798</v>
      </c>
      <c r="N4763" s="578">
        <v>9.673950931945282E-3</v>
      </c>
      <c r="O4763" s="578">
        <v>6.9346600575954627E-3</v>
      </c>
      <c r="P4763" s="578">
        <v>0.51432346705070098</v>
      </c>
      <c r="Q4763" s="578">
        <v>333.72432072957298</v>
      </c>
      <c r="R4763" s="578">
        <v>0.211654989662444</v>
      </c>
      <c r="S4763" s="578">
        <v>5.9683575675724817E-3</v>
      </c>
      <c r="T4763" s="578">
        <v>6.6508566451375321E-3</v>
      </c>
      <c r="U4763" s="578">
        <v>0.54020292337449383</v>
      </c>
      <c r="V4763" s="578">
        <v>347.96493752797397</v>
      </c>
      <c r="W4763" s="578">
        <v>0.221719389039814</v>
      </c>
      <c r="X4763" s="578">
        <v>9.6739497503222048E-3</v>
      </c>
      <c r="Y4763" s="578">
        <v>6.9346599533067349E-3</v>
      </c>
    </row>
    <row r="4764" spans="1:25" x14ac:dyDescent="0.3">
      <c r="A4764" s="61" t="s">
        <v>654</v>
      </c>
      <c r="B4764" s="61" t="s">
        <v>7</v>
      </c>
      <c r="C4764" s="61" t="s">
        <v>40</v>
      </c>
      <c r="D4764" s="36">
        <v>10</v>
      </c>
      <c r="E4764" s="36">
        <v>2012</v>
      </c>
      <c r="F4764" s="578">
        <v>0.49173065382994174</v>
      </c>
      <c r="G4764" s="578">
        <v>321.11063067118323</v>
      </c>
      <c r="H4764" s="578">
        <v>0.193273403473843</v>
      </c>
      <c r="I4764" s="578">
        <v>5.4190144777711124E-3</v>
      </c>
      <c r="J4764" s="578">
        <v>6.3994781909665647E-3</v>
      </c>
      <c r="K4764" s="578">
        <v>0.5516588409617682</v>
      </c>
      <c r="L4764" s="578">
        <v>341.62170664469346</v>
      </c>
      <c r="M4764" s="578">
        <v>0.21153169364576199</v>
      </c>
      <c r="N4764" s="578">
        <v>1.0625123238658761E-2</v>
      </c>
      <c r="O4764" s="578">
        <v>6.8082441624331518E-3</v>
      </c>
      <c r="P4764" s="578">
        <v>0.51097659555620045</v>
      </c>
      <c r="Q4764" s="578">
        <v>323.60727278391477</v>
      </c>
      <c r="R4764" s="578">
        <v>0.19628199677602676</v>
      </c>
      <c r="S4764" s="578">
        <v>5.9304556783293522E-3</v>
      </c>
      <c r="T4764" s="578">
        <v>6.4492313322261881E-3</v>
      </c>
      <c r="U4764" s="578">
        <v>0.55165885152040506</v>
      </c>
      <c r="V4764" s="578">
        <v>341.62170664469346</v>
      </c>
      <c r="W4764" s="578">
        <v>0.21153165948999175</v>
      </c>
      <c r="X4764" s="578">
        <v>1.0625124090969006E-2</v>
      </c>
      <c r="Y4764" s="578">
        <v>6.8082441624331518E-3</v>
      </c>
    </row>
    <row r="4765" spans="1:25" x14ac:dyDescent="0.3">
      <c r="A4765" s="61" t="s">
        <v>655</v>
      </c>
      <c r="B4765" s="61" t="s">
        <v>7</v>
      </c>
      <c r="C4765" s="61" t="s">
        <v>40</v>
      </c>
      <c r="D4765" s="36">
        <v>11</v>
      </c>
      <c r="E4765" s="36">
        <v>2012</v>
      </c>
      <c r="F4765" s="578">
        <v>0.49698926555768674</v>
      </c>
      <c r="G4765" s="578">
        <v>313.89999485015824</v>
      </c>
      <c r="H4765" s="578">
        <v>0.18279525257275925</v>
      </c>
      <c r="I4765" s="578">
        <v>5.4796254739054922E-3</v>
      </c>
      <c r="J4765" s="578">
        <v>6.2557699323709378E-3</v>
      </c>
      <c r="K4765" s="578">
        <v>0.55172656463541125</v>
      </c>
      <c r="L4765" s="578">
        <v>332.14070161183599</v>
      </c>
      <c r="M4765" s="578">
        <v>0.20077087865896176</v>
      </c>
      <c r="N4765" s="578">
        <v>1.0604376878177361E-2</v>
      </c>
      <c r="O4765" s="578">
        <v>6.6192969582819653E-3</v>
      </c>
      <c r="P4765" s="578">
        <v>0.50994965569615602</v>
      </c>
      <c r="Q4765" s="578">
        <v>316.06592877705828</v>
      </c>
      <c r="R4765" s="578">
        <v>0.18451347831432902</v>
      </c>
      <c r="S4765" s="578">
        <v>5.891574620610145E-3</v>
      </c>
      <c r="T4765" s="578">
        <v>6.2989370053401147E-3</v>
      </c>
      <c r="U4765" s="578">
        <v>0.55172655811458959</v>
      </c>
      <c r="V4765" s="578">
        <v>332.14070161183599</v>
      </c>
      <c r="W4765" s="578">
        <v>0.20077088366451751</v>
      </c>
      <c r="X4765" s="578">
        <v>1.0604375983651437E-2</v>
      </c>
      <c r="Y4765" s="578">
        <v>6.6192970116389872E-3</v>
      </c>
    </row>
    <row r="4766" spans="1:25" x14ac:dyDescent="0.3">
      <c r="A4766" s="61" t="s">
        <v>656</v>
      </c>
      <c r="B4766" s="61" t="s">
        <v>7</v>
      </c>
      <c r="C4766" s="61" t="s">
        <v>40</v>
      </c>
      <c r="D4766" s="36">
        <v>12</v>
      </c>
      <c r="E4766" s="36">
        <v>2012</v>
      </c>
      <c r="F4766" s="578">
        <v>0.50509075442982954</v>
      </c>
      <c r="G4766" s="578">
        <v>309.56286398569671</v>
      </c>
      <c r="H4766" s="578">
        <v>0.17520069795985627</v>
      </c>
      <c r="I4766" s="578">
        <v>5.5615009509324348E-3</v>
      </c>
      <c r="J4766" s="578">
        <v>6.1693363944262548E-3</v>
      </c>
      <c r="K4766" s="578">
        <v>0.55008383403520544</v>
      </c>
      <c r="L4766" s="578">
        <v>324.81282011667827</v>
      </c>
      <c r="M4766" s="578">
        <v>0.19085582471537502</v>
      </c>
      <c r="N4766" s="578">
        <v>9.7355245441500659E-3</v>
      </c>
      <c r="O4766" s="578">
        <v>6.4732568595597144E-3</v>
      </c>
      <c r="P4766" s="578">
        <v>0.51569137649526375</v>
      </c>
      <c r="Q4766" s="578">
        <v>312.09970792134573</v>
      </c>
      <c r="R4766" s="578">
        <v>0.1769975383946675</v>
      </c>
      <c r="S4766" s="578">
        <v>5.825539191391723E-3</v>
      </c>
      <c r="T4766" s="578">
        <v>6.2198973804091376E-3</v>
      </c>
      <c r="U4766" s="578">
        <v>0.55008384397035526</v>
      </c>
      <c r="V4766" s="578">
        <v>324.81281487146947</v>
      </c>
      <c r="W4766" s="578">
        <v>0.19085581653750175</v>
      </c>
      <c r="X4766" s="578">
        <v>9.7355251198223327E-3</v>
      </c>
      <c r="Y4766" s="578">
        <v>6.4732568595597144E-3</v>
      </c>
    </row>
    <row r="4767" spans="1:25" x14ac:dyDescent="0.3">
      <c r="A4767" s="61" t="s">
        <v>657</v>
      </c>
      <c r="B4767" s="61" t="s">
        <v>7</v>
      </c>
      <c r="C4767" s="61" t="s">
        <v>40</v>
      </c>
      <c r="D4767" s="36">
        <v>13</v>
      </c>
      <c r="E4767" s="36">
        <v>2012</v>
      </c>
      <c r="F4767" s="578">
        <v>0.5163699570428637</v>
      </c>
      <c r="G4767" s="578">
        <v>307.81205050150498</v>
      </c>
      <c r="H4767" s="578">
        <v>0.17003836607697498</v>
      </c>
      <c r="I4767" s="578">
        <v>5.6682288676104947E-3</v>
      </c>
      <c r="J4767" s="578">
        <v>6.1344432372910235E-3</v>
      </c>
      <c r="K4767" s="578">
        <v>0.55111246632140809</v>
      </c>
      <c r="L4767" s="578">
        <v>319.61057599385526</v>
      </c>
      <c r="M4767" s="578">
        <v>0.18334218866933299</v>
      </c>
      <c r="N4767" s="578">
        <v>9.2027728327366137E-3</v>
      </c>
      <c r="O4767" s="578">
        <v>6.3695839829354794E-3</v>
      </c>
      <c r="P4767" s="578">
        <v>0.5204779392018859</v>
      </c>
      <c r="Q4767" s="578">
        <v>308.79476610819472</v>
      </c>
      <c r="R4767" s="578">
        <v>0.17073459692088927</v>
      </c>
      <c r="S4767" s="578">
        <v>5.7705264579794796E-3</v>
      </c>
      <c r="T4767" s="578">
        <v>6.154030973751402E-3</v>
      </c>
      <c r="U4767" s="578">
        <v>0.5511125029549927</v>
      </c>
      <c r="V4767" s="578">
        <v>319.61057074864652</v>
      </c>
      <c r="W4767" s="578">
        <v>0.18334218184236273</v>
      </c>
      <c r="X4767" s="578">
        <v>9.2027718269112602E-3</v>
      </c>
      <c r="Y4767" s="578">
        <v>6.3695839320037769E-3</v>
      </c>
    </row>
    <row r="4768" spans="1:25" x14ac:dyDescent="0.3">
      <c r="A4768" s="61" t="s">
        <v>658</v>
      </c>
      <c r="B4768" s="61" t="s">
        <v>7</v>
      </c>
      <c r="C4768" s="61" t="s">
        <v>40</v>
      </c>
      <c r="D4768" s="36">
        <v>14</v>
      </c>
      <c r="E4768" s="36">
        <v>2012</v>
      </c>
      <c r="F4768" s="578">
        <v>0.53587877352926627</v>
      </c>
      <c r="G4768" s="578">
        <v>309.484114646911</v>
      </c>
      <c r="H4768" s="578">
        <v>0.16829304986443525</v>
      </c>
      <c r="I4768" s="578">
        <v>5.8716556573206839E-3</v>
      </c>
      <c r="J4768" s="578">
        <v>6.167764232183493E-3</v>
      </c>
      <c r="K4768" s="578">
        <v>0.56925791824378691</v>
      </c>
      <c r="L4768" s="578">
        <v>321.49014997482277</v>
      </c>
      <c r="M4768" s="578">
        <v>0.18061179529725699</v>
      </c>
      <c r="N4768" s="578">
        <v>8.9707683971482592E-3</v>
      </c>
      <c r="O4768" s="578">
        <v>6.4070415537571474E-3</v>
      </c>
      <c r="P4768" s="578">
        <v>0.53587878392955623</v>
      </c>
      <c r="Q4768" s="578">
        <v>309.484114646911</v>
      </c>
      <c r="R4768" s="578">
        <v>0.16829304800633751</v>
      </c>
      <c r="S4768" s="578">
        <v>5.8716559076970026E-3</v>
      </c>
      <c r="T4768" s="578">
        <v>6.167764232183493E-3</v>
      </c>
      <c r="U4768" s="578">
        <v>0.56925792476460846</v>
      </c>
      <c r="V4768" s="578">
        <v>321.49014472961403</v>
      </c>
      <c r="W4768" s="578">
        <v>0.18061178353233651</v>
      </c>
      <c r="X4768" s="578">
        <v>8.9707688992651177E-3</v>
      </c>
      <c r="Y4768" s="578">
        <v>6.4070415537571474E-3</v>
      </c>
    </row>
    <row r="4769" spans="1:25" x14ac:dyDescent="0.3">
      <c r="A4769" s="61" t="s">
        <v>659</v>
      </c>
      <c r="B4769" s="61" t="s">
        <v>7</v>
      </c>
      <c r="C4769" s="61" t="s">
        <v>40</v>
      </c>
      <c r="D4769" s="36">
        <v>15</v>
      </c>
      <c r="E4769" s="36">
        <v>2012</v>
      </c>
      <c r="F4769" s="578">
        <v>0.57787097622248929</v>
      </c>
      <c r="G4769" s="578">
        <v>318.91648928324349</v>
      </c>
      <c r="H4769" s="578">
        <v>0.17344947760132778</v>
      </c>
      <c r="I4769" s="578">
        <v>6.3328951077513285E-3</v>
      </c>
      <c r="J4769" s="578">
        <v>6.3557451746116033E-3</v>
      </c>
      <c r="K4769" s="578">
        <v>0.60767296668725101</v>
      </c>
      <c r="L4769" s="578">
        <v>329.99144109090128</v>
      </c>
      <c r="M4769" s="578">
        <v>0.18483327644556327</v>
      </c>
      <c r="N4769" s="578">
        <v>8.9051779701018359E-3</v>
      </c>
      <c r="O4769" s="578">
        <v>6.5764603253531534E-3</v>
      </c>
      <c r="P4769" s="578">
        <v>0.577870970635596</v>
      </c>
      <c r="Q4769" s="578">
        <v>318.91648928324349</v>
      </c>
      <c r="R4769" s="578">
        <v>0.17344946927763227</v>
      </c>
      <c r="S4769" s="578">
        <v>6.3328948947590372E-3</v>
      </c>
      <c r="T4769" s="578">
        <v>6.3557452789003276E-3</v>
      </c>
      <c r="U4769" s="578">
        <v>0.60767297103446505</v>
      </c>
      <c r="V4769" s="578">
        <v>329.99144109090128</v>
      </c>
      <c r="W4769" s="578">
        <v>0.18483328301590474</v>
      </c>
      <c r="X4769" s="578">
        <v>8.9051787061104355E-3</v>
      </c>
      <c r="Y4769" s="578">
        <v>6.5764603253531534E-3</v>
      </c>
    </row>
    <row r="4770" spans="1:25" x14ac:dyDescent="0.3">
      <c r="A4770" s="580" t="s">
        <v>660</v>
      </c>
      <c r="B4770" s="580" t="s">
        <v>7</v>
      </c>
      <c r="C4770" s="580" t="s">
        <v>40</v>
      </c>
      <c r="D4770" s="581">
        <v>16</v>
      </c>
      <c r="E4770" s="581">
        <v>2012</v>
      </c>
      <c r="F4770" s="582">
        <v>0.63554424326481218</v>
      </c>
      <c r="G4770" s="582">
        <v>336.091308752695</v>
      </c>
      <c r="H4770" s="582">
        <v>0.18683738076864098</v>
      </c>
      <c r="I4770" s="582">
        <v>7.445585470425912E-3</v>
      </c>
      <c r="J4770" s="582">
        <v>6.6980286161803272E-3</v>
      </c>
      <c r="K4770" s="582">
        <v>0.65933953997034644</v>
      </c>
      <c r="L4770" s="582">
        <v>344.45851898193325</v>
      </c>
      <c r="M4770" s="582">
        <v>0.19624881750784526</v>
      </c>
      <c r="N4770" s="582">
        <v>9.5391042428521425E-3</v>
      </c>
      <c r="O4770" s="582">
        <v>6.8647830509386623E-3</v>
      </c>
      <c r="P4770" s="582">
        <v>0.63554420662965527</v>
      </c>
      <c r="Q4770" s="582">
        <v>336.091308752695</v>
      </c>
      <c r="R4770" s="582">
        <v>0.18683736477987575</v>
      </c>
      <c r="S4770" s="582">
        <v>7.445583852529576E-3</v>
      </c>
      <c r="T4770" s="582">
        <v>6.6980286161803272E-3</v>
      </c>
      <c r="U4770" s="582">
        <v>0.65933948781680352</v>
      </c>
      <c r="V4770" s="582">
        <v>344.45851898193325</v>
      </c>
      <c r="W4770" s="582">
        <v>0.19624882486141301</v>
      </c>
      <c r="X4770" s="582">
        <v>9.5391049328175659E-3</v>
      </c>
      <c r="Y4770" s="582">
        <v>6.8647831018703647E-3</v>
      </c>
    </row>
    <row r="4771" spans="1:25" x14ac:dyDescent="0.3">
      <c r="A4771" s="61" t="s">
        <v>661</v>
      </c>
      <c r="B4771" s="61" t="s">
        <v>7</v>
      </c>
      <c r="C4771" s="61" t="s">
        <v>40</v>
      </c>
      <c r="D4771" s="36">
        <v>1</v>
      </c>
      <c r="E4771" s="36">
        <v>2020</v>
      </c>
      <c r="F4771" s="578">
        <v>0.22136289619097174</v>
      </c>
      <c r="G4771" s="578">
        <v>1720.4286282857227</v>
      </c>
      <c r="H4771" s="578">
        <v>0.50566171870680843</v>
      </c>
      <c r="I4771" s="578">
        <v>1.6050959421666698E-2</v>
      </c>
      <c r="J4771" s="578">
        <v>1.1446516514600524E-2</v>
      </c>
      <c r="K4771" s="578">
        <v>0.23142197590230701</v>
      </c>
      <c r="L4771" s="578">
        <v>1779.1589927673301</v>
      </c>
      <c r="M4771" s="578">
        <v>0.51076563944419173</v>
      </c>
      <c r="N4771" s="578">
        <v>1.6268666378133824E-2</v>
      </c>
      <c r="O4771" s="578">
        <v>1.1837259507349951E-2</v>
      </c>
      <c r="P4771" s="578">
        <v>0.22136290162389549</v>
      </c>
      <c r="Q4771" s="578">
        <v>1720.428576151525</v>
      </c>
      <c r="R4771" s="578">
        <v>0.50566165690785603</v>
      </c>
      <c r="S4771" s="578">
        <v>1.6050959940609198E-2</v>
      </c>
      <c r="T4771" s="578">
        <v>1.1446516514600524E-2</v>
      </c>
      <c r="U4771" s="578">
        <v>0.23142197551248425</v>
      </c>
      <c r="V4771" s="578">
        <v>1779.1589927673301</v>
      </c>
      <c r="W4771" s="578">
        <v>0.510765715137798</v>
      </c>
      <c r="X4771" s="578">
        <v>1.6268662716280774E-2</v>
      </c>
      <c r="Y4771" s="578">
        <v>1.1837259507349951E-2</v>
      </c>
    </row>
    <row r="4772" spans="1:25" x14ac:dyDescent="0.3">
      <c r="A4772" s="61" t="s">
        <v>662</v>
      </c>
      <c r="B4772" s="61" t="s">
        <v>7</v>
      </c>
      <c r="C4772" s="61" t="s">
        <v>40</v>
      </c>
      <c r="D4772" s="36">
        <v>2</v>
      </c>
      <c r="E4772" s="36">
        <v>2020</v>
      </c>
      <c r="F4772" s="578">
        <v>0.16496044696779649</v>
      </c>
      <c r="G4772" s="578">
        <v>963.39929008483648</v>
      </c>
      <c r="H4772" s="578">
        <v>0.26687358333765526</v>
      </c>
      <c r="I4772" s="578">
        <v>9.6973717744124974E-3</v>
      </c>
      <c r="J4772" s="578">
        <v>6.4097755845674877E-3</v>
      </c>
      <c r="K4772" s="578">
        <v>0.1668477459059825</v>
      </c>
      <c r="L4772" s="578">
        <v>975.18685181935552</v>
      </c>
      <c r="M4772" s="578">
        <v>0.26801368571462525</v>
      </c>
      <c r="N4772" s="578">
        <v>9.4981713712437923E-3</v>
      </c>
      <c r="O4772" s="578">
        <v>6.4881991080862119E-3</v>
      </c>
      <c r="P4772" s="578">
        <v>0.16496045201334597</v>
      </c>
      <c r="Q4772" s="578">
        <v>963.39929008483693</v>
      </c>
      <c r="R4772" s="578">
        <v>0.26687362204605297</v>
      </c>
      <c r="S4772" s="578">
        <v>9.6973716772102495E-3</v>
      </c>
      <c r="T4772" s="578">
        <v>6.4097756354991918E-3</v>
      </c>
      <c r="U4772" s="578">
        <v>0.166847735584397</v>
      </c>
      <c r="V4772" s="578">
        <v>975.18685213724723</v>
      </c>
      <c r="W4772" s="578">
        <v>0.26801366581700298</v>
      </c>
      <c r="X4772" s="578">
        <v>9.4981717704361764E-3</v>
      </c>
      <c r="Y4772" s="578">
        <v>6.488199105660895E-3</v>
      </c>
    </row>
    <row r="4773" spans="1:25" x14ac:dyDescent="0.3">
      <c r="A4773" s="61" t="s">
        <v>663</v>
      </c>
      <c r="B4773" s="61" t="s">
        <v>7</v>
      </c>
      <c r="C4773" s="61" t="s">
        <v>40</v>
      </c>
      <c r="D4773" s="36">
        <v>3</v>
      </c>
      <c r="E4773" s="36">
        <v>2020</v>
      </c>
      <c r="F4773" s="578">
        <v>0.13675928285720301</v>
      </c>
      <c r="G4773" s="578">
        <v>584.88444932301809</v>
      </c>
      <c r="H4773" s="578">
        <v>0.14747963812897</v>
      </c>
      <c r="I4773" s="578">
        <v>6.5205730976269126E-3</v>
      </c>
      <c r="J4773" s="578">
        <v>3.891408037209955E-3</v>
      </c>
      <c r="K4773" s="578">
        <v>0.12712584548848749</v>
      </c>
      <c r="L4773" s="578">
        <v>568.7588046391802</v>
      </c>
      <c r="M4773" s="578">
        <v>0.14499509657071</v>
      </c>
      <c r="N4773" s="578">
        <v>5.7503162078281368E-3</v>
      </c>
      <c r="O4773" s="578">
        <v>3.7841162908686453E-3</v>
      </c>
      <c r="P4773" s="578">
        <v>0.13675927765716225</v>
      </c>
      <c r="Q4773" s="578">
        <v>584.88444391886355</v>
      </c>
      <c r="R4773" s="578">
        <v>0.14747966294119824</v>
      </c>
      <c r="S4773" s="578">
        <v>6.5205732558410948E-3</v>
      </c>
      <c r="T4773" s="578">
        <v>3.89140798627825E-3</v>
      </c>
      <c r="U4773" s="578">
        <v>0.12712588212009199</v>
      </c>
      <c r="V4773" s="578">
        <v>568.75882053375221</v>
      </c>
      <c r="W4773" s="578">
        <v>0.14499511448320773</v>
      </c>
      <c r="X4773" s="578">
        <v>5.750316512565707E-3</v>
      </c>
      <c r="Y4773" s="578">
        <v>3.7841162387242827E-3</v>
      </c>
    </row>
    <row r="4774" spans="1:25" x14ac:dyDescent="0.3">
      <c r="A4774" s="61" t="s">
        <v>664</v>
      </c>
      <c r="B4774" s="61" t="s">
        <v>7</v>
      </c>
      <c r="C4774" s="61" t="s">
        <v>40</v>
      </c>
      <c r="D4774" s="36">
        <v>4</v>
      </c>
      <c r="E4774" s="36">
        <v>2020</v>
      </c>
      <c r="F4774" s="578">
        <v>0.1273588911964175</v>
      </c>
      <c r="G4774" s="578">
        <v>458.71315320332803</v>
      </c>
      <c r="H4774" s="578">
        <v>0.10768157924697601</v>
      </c>
      <c r="I4774" s="578">
        <v>5.4616422454121932E-3</v>
      </c>
      <c r="J4774" s="578">
        <v>3.0519509697721002E-3</v>
      </c>
      <c r="K4774" s="578">
        <v>0.10380188305341857</v>
      </c>
      <c r="L4774" s="578">
        <v>447.30008856455447</v>
      </c>
      <c r="M4774" s="578">
        <v>0.10295111355511199</v>
      </c>
      <c r="N4774" s="578">
        <v>3.9003821212683426E-3</v>
      </c>
      <c r="O4774" s="578">
        <v>2.9760180514131172E-3</v>
      </c>
      <c r="P4774" s="578">
        <v>0.12735891731235649</v>
      </c>
      <c r="Q4774" s="578">
        <v>458.71314795811929</v>
      </c>
      <c r="R4774" s="578">
        <v>0.10768159517586624</v>
      </c>
      <c r="S4774" s="578">
        <v>5.4616424553728324E-3</v>
      </c>
      <c r="T4774" s="578">
        <v>3.05195112499253E-3</v>
      </c>
      <c r="U4774" s="578">
        <v>0.10380189124124407</v>
      </c>
      <c r="V4774" s="578">
        <v>447.30008300145425</v>
      </c>
      <c r="W4774" s="578">
        <v>0.10295112772125001</v>
      </c>
      <c r="X4774" s="578">
        <v>3.9003819157793821E-3</v>
      </c>
      <c r="Y4774" s="578">
        <v>2.9760182575652504E-3</v>
      </c>
    </row>
    <row r="4775" spans="1:25" x14ac:dyDescent="0.3">
      <c r="A4775" s="61" t="s">
        <v>665</v>
      </c>
      <c r="B4775" s="61" t="s">
        <v>7</v>
      </c>
      <c r="C4775" s="61" t="s">
        <v>40</v>
      </c>
      <c r="D4775" s="36">
        <v>5</v>
      </c>
      <c r="E4775" s="36">
        <v>2020</v>
      </c>
      <c r="F4775" s="578">
        <v>0.121311695862445</v>
      </c>
      <c r="G4775" s="578">
        <v>393.24369796117094</v>
      </c>
      <c r="H4775" s="578">
        <v>8.7022198887401175E-2</v>
      </c>
      <c r="I4775" s="578">
        <v>4.7119410363810222E-3</v>
      </c>
      <c r="J4775" s="578">
        <v>2.6163629833414774E-3</v>
      </c>
      <c r="K4775" s="578">
        <v>9.2004212528474683E-2</v>
      </c>
      <c r="L4775" s="578">
        <v>374.53935384750304</v>
      </c>
      <c r="M4775" s="578">
        <v>8.0602495512114972E-2</v>
      </c>
      <c r="N4775" s="578">
        <v>3.2102857005990347E-3</v>
      </c>
      <c r="O4775" s="578">
        <v>2.4919209148113876E-3</v>
      </c>
      <c r="P4775" s="578">
        <v>0.12131172193999575</v>
      </c>
      <c r="Q4775" s="578">
        <v>393.24368778864493</v>
      </c>
      <c r="R4775" s="578">
        <v>8.7022197979422303E-2</v>
      </c>
      <c r="S4775" s="578">
        <v>4.7119412495248928E-3</v>
      </c>
      <c r="T4775" s="578">
        <v>2.6163630354858404E-3</v>
      </c>
      <c r="U4775" s="578">
        <v>9.2004215555220925E-2</v>
      </c>
      <c r="V4775" s="578">
        <v>374.53935909271178</v>
      </c>
      <c r="W4775" s="578">
        <v>8.0602505844884292E-2</v>
      </c>
      <c r="X4775" s="578">
        <v>3.2102857005990373E-3</v>
      </c>
      <c r="Y4775" s="578">
        <v>2.491921071244475E-3</v>
      </c>
    </row>
    <row r="4776" spans="1:25" x14ac:dyDescent="0.3">
      <c r="A4776" s="61" t="s">
        <v>666</v>
      </c>
      <c r="B4776" s="61" t="s">
        <v>7</v>
      </c>
      <c r="C4776" s="61" t="s">
        <v>40</v>
      </c>
      <c r="D4776" s="36">
        <v>6</v>
      </c>
      <c r="E4776" s="36">
        <v>2020</v>
      </c>
      <c r="F4776" s="578">
        <v>0.11497107258884351</v>
      </c>
      <c r="G4776" s="578">
        <v>349.16296895344999</v>
      </c>
      <c r="H4776" s="578">
        <v>7.3095628210012323E-2</v>
      </c>
      <c r="I4776" s="578">
        <v>3.8187249455650801E-3</v>
      </c>
      <c r="J4776" s="578">
        <v>2.3230834679755651E-3</v>
      </c>
      <c r="K4776" s="578">
        <v>9.2363257368511129E-2</v>
      </c>
      <c r="L4776" s="578">
        <v>333.52678521474149</v>
      </c>
      <c r="M4776" s="578">
        <v>6.834379919443255E-2</v>
      </c>
      <c r="N4776" s="578">
        <v>3.1317877817874226E-3</v>
      </c>
      <c r="O4776" s="578">
        <v>2.2190489010730074E-3</v>
      </c>
      <c r="P4776" s="578">
        <v>0.11497107778914474</v>
      </c>
      <c r="Q4776" s="578">
        <v>349.16296370824125</v>
      </c>
      <c r="R4776" s="578">
        <v>7.3095620040172976E-2</v>
      </c>
      <c r="S4776" s="578">
        <v>3.81872484109635E-3</v>
      </c>
      <c r="T4776" s="578">
        <v>2.3230836765530177E-3</v>
      </c>
      <c r="U4776" s="578">
        <v>9.2363241186625047E-2</v>
      </c>
      <c r="V4776" s="578">
        <v>333.52679045995023</v>
      </c>
      <c r="W4776" s="578">
        <v>6.8343803311715079E-2</v>
      </c>
      <c r="X4776" s="578">
        <v>3.1317879392626403E-3</v>
      </c>
      <c r="Y4776" s="578">
        <v>2.2190489010730074E-3</v>
      </c>
    </row>
    <row r="4777" spans="1:25" x14ac:dyDescent="0.3">
      <c r="A4777" s="61" t="s">
        <v>667</v>
      </c>
      <c r="B4777" s="61" t="s">
        <v>7</v>
      </c>
      <c r="C4777" s="61" t="s">
        <v>40</v>
      </c>
      <c r="D4777" s="36">
        <v>7</v>
      </c>
      <c r="E4777" s="36">
        <v>2020</v>
      </c>
      <c r="F4777" s="578">
        <v>0.1051358818823184</v>
      </c>
      <c r="G4777" s="578">
        <v>311.99305804570474</v>
      </c>
      <c r="H4777" s="578">
        <v>6.3617248591375075E-2</v>
      </c>
      <c r="I4777" s="578">
        <v>3.4955531754784826E-3</v>
      </c>
      <c r="J4777" s="578">
        <v>2.0757785750902197E-3</v>
      </c>
      <c r="K4777" s="578">
        <v>9.5969145507917547E-2</v>
      </c>
      <c r="L4777" s="578">
        <v>309.42875862121576</v>
      </c>
      <c r="M4777" s="578">
        <v>6.1284039022060151E-2</v>
      </c>
      <c r="N4777" s="578">
        <v>3.4258225381620325E-3</v>
      </c>
      <c r="O4777" s="578">
        <v>2.0587211523282575E-3</v>
      </c>
      <c r="P4777" s="578">
        <v>0.10513588859601922</v>
      </c>
      <c r="Q4777" s="578">
        <v>311.99304787317851</v>
      </c>
      <c r="R4777" s="578">
        <v>6.3617253201755347E-2</v>
      </c>
      <c r="S4777" s="578">
        <v>3.49555322137007E-3</v>
      </c>
      <c r="T4777" s="578">
        <v>2.0757786272345823E-3</v>
      </c>
      <c r="U4777" s="578">
        <v>9.5969131305143951E-2</v>
      </c>
      <c r="V4777" s="578">
        <v>309.42875337600697</v>
      </c>
      <c r="W4777" s="578">
        <v>6.1284044723379304E-2</v>
      </c>
      <c r="X4777" s="578">
        <v>3.4258226415791598E-3</v>
      </c>
      <c r="Y4777" s="578">
        <v>2.0587212044726228E-3</v>
      </c>
    </row>
    <row r="4778" spans="1:25" x14ac:dyDescent="0.3">
      <c r="A4778" s="61" t="s">
        <v>668</v>
      </c>
      <c r="B4778" s="61" t="s">
        <v>7</v>
      </c>
      <c r="C4778" s="61" t="s">
        <v>40</v>
      </c>
      <c r="D4778" s="36">
        <v>8</v>
      </c>
      <c r="E4778" s="36">
        <v>2020</v>
      </c>
      <c r="F4778" s="578">
        <v>0.10153132031068177</v>
      </c>
      <c r="G4778" s="578">
        <v>293.90030924479095</v>
      </c>
      <c r="H4778" s="578">
        <v>5.6769370287687054E-2</v>
      </c>
      <c r="I4778" s="578">
        <v>3.2510270782874248E-3</v>
      </c>
      <c r="J4778" s="578">
        <v>1.9554028306932448E-3</v>
      </c>
      <c r="K4778" s="578">
        <v>0.10516074038070124</v>
      </c>
      <c r="L4778" s="578">
        <v>302.09338887532499</v>
      </c>
      <c r="M4778" s="578">
        <v>5.8206509968082729E-2</v>
      </c>
      <c r="N4778" s="578">
        <v>4.1151028132351978E-3</v>
      </c>
      <c r="O4778" s="578">
        <v>2.00991471865563E-3</v>
      </c>
      <c r="P4778" s="578">
        <v>0.10376391636457272</v>
      </c>
      <c r="Q4778" s="578">
        <v>294.76199054717949</v>
      </c>
      <c r="R4778" s="578">
        <v>5.724114869311353E-2</v>
      </c>
      <c r="S4778" s="578">
        <v>3.3419441082192651E-3</v>
      </c>
      <c r="T4778" s="578">
        <v>1.9611376750011253E-3</v>
      </c>
      <c r="U4778" s="578">
        <v>0.10516073677193064</v>
      </c>
      <c r="V4778" s="578">
        <v>302.09337838490751</v>
      </c>
      <c r="W4778" s="578">
        <v>5.8206515651211974E-2</v>
      </c>
      <c r="X4778" s="578">
        <v>4.1151029125122297E-3</v>
      </c>
      <c r="Y4778" s="578">
        <v>2.00991471865563E-3</v>
      </c>
    </row>
    <row r="4779" spans="1:25" x14ac:dyDescent="0.3">
      <c r="A4779" s="61" t="s">
        <v>669</v>
      </c>
      <c r="B4779" s="61" t="s">
        <v>7</v>
      </c>
      <c r="C4779" s="61" t="s">
        <v>40</v>
      </c>
      <c r="D4779" s="36">
        <v>9</v>
      </c>
      <c r="E4779" s="36">
        <v>2020</v>
      </c>
      <c r="F4779" s="578">
        <v>9.9686441164187706E-2</v>
      </c>
      <c r="G4779" s="578">
        <v>282.35792732238724</v>
      </c>
      <c r="H4779" s="578">
        <v>5.1619053247198551E-2</v>
      </c>
      <c r="I4779" s="578">
        <v>3.0602433835250952E-3</v>
      </c>
      <c r="J4779" s="578">
        <v>1.8786100942331E-3</v>
      </c>
      <c r="K4779" s="578">
        <v>0.11182089757274075</v>
      </c>
      <c r="L4779" s="578">
        <v>296.49863640467277</v>
      </c>
      <c r="M4779" s="578">
        <v>5.5771162130440602E-2</v>
      </c>
      <c r="N4779" s="578">
        <v>4.6690363080680647E-3</v>
      </c>
      <c r="O4779" s="578">
        <v>1.9726921103331973E-3</v>
      </c>
      <c r="P4779" s="578">
        <v>0.10409647701997884</v>
      </c>
      <c r="Q4779" s="578">
        <v>284.06002553303978</v>
      </c>
      <c r="R4779" s="578">
        <v>5.2550903404001731E-2</v>
      </c>
      <c r="S4779" s="578">
        <v>3.23980875036037E-3</v>
      </c>
      <c r="T4779" s="578">
        <v>1.8899337974289648E-3</v>
      </c>
      <c r="U4779" s="578">
        <v>0.11182092574514475</v>
      </c>
      <c r="V4779" s="578">
        <v>296.49863115946403</v>
      </c>
      <c r="W4779" s="578">
        <v>5.5771169942090595E-2</v>
      </c>
      <c r="X4779" s="578">
        <v>4.6690365667056196E-3</v>
      </c>
      <c r="Y4779" s="578">
        <v>1.9726921103331973E-3</v>
      </c>
    </row>
    <row r="4780" spans="1:25" x14ac:dyDescent="0.3">
      <c r="A4780" s="61" t="s">
        <v>670</v>
      </c>
      <c r="B4780" s="61" t="s">
        <v>7</v>
      </c>
      <c r="C4780" s="61" t="s">
        <v>40</v>
      </c>
      <c r="D4780" s="36">
        <v>10</v>
      </c>
      <c r="E4780" s="36">
        <v>2020</v>
      </c>
      <c r="F4780" s="578">
        <v>9.9601966632088326E-2</v>
      </c>
      <c r="G4780" s="578">
        <v>273.85108168919828</v>
      </c>
      <c r="H4780" s="578">
        <v>4.7930893504523377E-2</v>
      </c>
      <c r="I4780" s="578">
        <v>2.9600274174773197E-3</v>
      </c>
      <c r="J4780" s="578">
        <v>1.82201105902398E-3</v>
      </c>
      <c r="K4780" s="578">
        <v>0.1161255355106425</v>
      </c>
      <c r="L4780" s="578">
        <v>291.31336339314726</v>
      </c>
      <c r="M4780" s="578">
        <v>5.3641086770691453E-2</v>
      </c>
      <c r="N4780" s="578">
        <v>4.9728676807868953E-3</v>
      </c>
      <c r="O4780" s="578">
        <v>1.9381888050702348E-3</v>
      </c>
      <c r="P4780" s="578">
        <v>0.10435488171597244</v>
      </c>
      <c r="Q4780" s="578">
        <v>275.73661438624026</v>
      </c>
      <c r="R4780" s="578">
        <v>4.8902941305262418E-2</v>
      </c>
      <c r="S4780" s="578">
        <v>3.1603729275483678E-3</v>
      </c>
      <c r="T4780" s="578">
        <v>1.8345556381973399E-3</v>
      </c>
      <c r="U4780" s="578">
        <v>0.11612553547142077</v>
      </c>
      <c r="V4780" s="578">
        <v>291.31336847941031</v>
      </c>
      <c r="W4780" s="578">
        <v>5.3641091759042518E-2</v>
      </c>
      <c r="X4780" s="578">
        <v>4.9728678885306446E-3</v>
      </c>
      <c r="Y4780" s="578">
        <v>1.9381888050702327E-3</v>
      </c>
    </row>
    <row r="4781" spans="1:25" x14ac:dyDescent="0.3">
      <c r="A4781" s="61" t="s">
        <v>671</v>
      </c>
      <c r="B4781" s="61" t="s">
        <v>7</v>
      </c>
      <c r="C4781" s="61" t="s">
        <v>40</v>
      </c>
      <c r="D4781" s="36">
        <v>11</v>
      </c>
      <c r="E4781" s="36">
        <v>2020</v>
      </c>
      <c r="F4781" s="578">
        <v>0.10182296488997833</v>
      </c>
      <c r="G4781" s="578">
        <v>267.84339825312247</v>
      </c>
      <c r="H4781" s="578">
        <v>4.5518896599408706E-2</v>
      </c>
      <c r="I4781" s="578">
        <v>2.9615321341699002E-3</v>
      </c>
      <c r="J4781" s="578">
        <v>1.7820416069298474E-3</v>
      </c>
      <c r="K4781" s="578">
        <v>0.11726034123056625</v>
      </c>
      <c r="L4781" s="578">
        <v>283.3265978495275</v>
      </c>
      <c r="M4781" s="578">
        <v>5.1177625018605455E-2</v>
      </c>
      <c r="N4781" s="578">
        <v>4.9258523112219576E-3</v>
      </c>
      <c r="O4781" s="578">
        <v>1.8850550829180625E-3</v>
      </c>
      <c r="P4781" s="578">
        <v>0.10502537099518573</v>
      </c>
      <c r="Q4781" s="578">
        <v>269.54726123809752</v>
      </c>
      <c r="R4781" s="578">
        <v>4.6121210583502575E-2</v>
      </c>
      <c r="S4781" s="578">
        <v>3.0994306629281675E-3</v>
      </c>
      <c r="T4781" s="578">
        <v>1.793378037594565E-3</v>
      </c>
      <c r="U4781" s="578">
        <v>0.11726034126921502</v>
      </c>
      <c r="V4781" s="578">
        <v>283.32659260431876</v>
      </c>
      <c r="W4781" s="578">
        <v>5.1177624318446094E-2</v>
      </c>
      <c r="X4781" s="578">
        <v>4.9258525192878225E-3</v>
      </c>
      <c r="Y4781" s="578">
        <v>1.8850551350624251E-3</v>
      </c>
    </row>
    <row r="4782" spans="1:25" x14ac:dyDescent="0.3">
      <c r="A4782" s="61" t="s">
        <v>672</v>
      </c>
      <c r="B4782" s="61" t="s">
        <v>7</v>
      </c>
      <c r="C4782" s="61" t="s">
        <v>40</v>
      </c>
      <c r="D4782" s="36">
        <v>12</v>
      </c>
      <c r="E4782" s="36">
        <v>2020</v>
      </c>
      <c r="F4782" s="578">
        <v>0.1047015967111657</v>
      </c>
      <c r="G4782" s="578">
        <v>264.26908032099351</v>
      </c>
      <c r="H4782" s="578">
        <v>4.3818288002209223E-2</v>
      </c>
      <c r="I4782" s="578">
        <v>2.9724711237217099E-3</v>
      </c>
      <c r="J4782" s="578">
        <v>1.7582578026728349E-3</v>
      </c>
      <c r="K4782" s="578">
        <v>0.11725476242362701</v>
      </c>
      <c r="L4782" s="578">
        <v>277.17648490269949</v>
      </c>
      <c r="M4782" s="578">
        <v>4.8589323329906578E-2</v>
      </c>
      <c r="N4782" s="578">
        <v>4.5839919050839201E-3</v>
      </c>
      <c r="O4782" s="578">
        <v>1.8441356260154799E-3</v>
      </c>
      <c r="P4782" s="578">
        <v>0.10742205084090475</v>
      </c>
      <c r="Q4782" s="578">
        <v>266.35588773091575</v>
      </c>
      <c r="R4782" s="578">
        <v>4.4390379093404847E-2</v>
      </c>
      <c r="S4782" s="578">
        <v>3.0599463864954572E-3</v>
      </c>
      <c r="T4782" s="578">
        <v>1.7721453647633648E-3</v>
      </c>
      <c r="U4782" s="578">
        <v>0.11725474154663774</v>
      </c>
      <c r="V4782" s="578">
        <v>277.17649014790823</v>
      </c>
      <c r="W4782" s="578">
        <v>4.8589327652355921E-2</v>
      </c>
      <c r="X4782" s="578">
        <v>4.5839917978203852E-3</v>
      </c>
      <c r="Y4782" s="578">
        <v>1.8441357303042099E-3</v>
      </c>
    </row>
    <row r="4783" spans="1:25" x14ac:dyDescent="0.3">
      <c r="A4783" s="61" t="s">
        <v>673</v>
      </c>
      <c r="B4783" s="61" t="s">
        <v>7</v>
      </c>
      <c r="C4783" s="61" t="s">
        <v>40</v>
      </c>
      <c r="D4783" s="36">
        <v>13</v>
      </c>
      <c r="E4783" s="36">
        <v>2020</v>
      </c>
      <c r="F4783" s="578">
        <v>0.10836561159874675</v>
      </c>
      <c r="G4783" s="578">
        <v>262.8880698680872</v>
      </c>
      <c r="H4783" s="578">
        <v>4.2726378838400053E-2</v>
      </c>
      <c r="I4783" s="578">
        <v>2.9931639177978729E-3</v>
      </c>
      <c r="J4783" s="578">
        <v>1.7490722057118499E-3</v>
      </c>
      <c r="K4783" s="578">
        <v>0.1181337299626645</v>
      </c>
      <c r="L4783" s="578">
        <v>272.83935801188102</v>
      </c>
      <c r="M4783" s="578">
        <v>4.6735762640840471E-2</v>
      </c>
      <c r="N4783" s="578">
        <v>4.3444721150459904E-3</v>
      </c>
      <c r="O4783" s="578">
        <v>1.81527935637859E-3</v>
      </c>
      <c r="P4783" s="578">
        <v>0.109419635163926</v>
      </c>
      <c r="Q4783" s="578">
        <v>263.69684425989749</v>
      </c>
      <c r="R4783" s="578">
        <v>4.2948052751474522E-2</v>
      </c>
      <c r="S4783" s="578">
        <v>3.0270546147808776E-3</v>
      </c>
      <c r="T4783" s="578">
        <v>1.7544508446007926E-3</v>
      </c>
      <c r="U4783" s="578">
        <v>0.11813372476272775</v>
      </c>
      <c r="V4783" s="578">
        <v>272.83935801188102</v>
      </c>
      <c r="W4783" s="578">
        <v>4.6735761367168949E-2</v>
      </c>
      <c r="X4783" s="578">
        <v>4.3444722678411055E-3</v>
      </c>
      <c r="Y4783" s="578">
        <v>1.81527935637859E-3</v>
      </c>
    </row>
    <row r="4784" spans="1:25" x14ac:dyDescent="0.3">
      <c r="A4784" s="61" t="s">
        <v>674</v>
      </c>
      <c r="B4784" s="61" t="s">
        <v>7</v>
      </c>
      <c r="C4784" s="61" t="s">
        <v>40</v>
      </c>
      <c r="D4784" s="36">
        <v>14</v>
      </c>
      <c r="E4784" s="36">
        <v>2020</v>
      </c>
      <c r="F4784" s="578">
        <v>0.11471415080824425</v>
      </c>
      <c r="G4784" s="578">
        <v>264.41837819417276</v>
      </c>
      <c r="H4784" s="578">
        <v>4.2719642255178727E-2</v>
      </c>
      <c r="I4784" s="578">
        <v>3.0825728459925924E-3</v>
      </c>
      <c r="J4784" s="578">
        <v>1.7592520792580474E-3</v>
      </c>
      <c r="K4784" s="578">
        <v>0.124634422480184</v>
      </c>
      <c r="L4784" s="578">
        <v>274.61286640167197</v>
      </c>
      <c r="M4784" s="578">
        <v>4.6537566313114995E-2</v>
      </c>
      <c r="N4784" s="578">
        <v>4.2891972307567451E-3</v>
      </c>
      <c r="O4784" s="578">
        <v>1.8270781559597974E-3</v>
      </c>
      <c r="P4784" s="578">
        <v>0.11471414037019126</v>
      </c>
      <c r="Q4784" s="578">
        <v>264.41837819417276</v>
      </c>
      <c r="R4784" s="578">
        <v>4.2719646341235248E-2</v>
      </c>
      <c r="S4784" s="578">
        <v>3.0825726906016327E-3</v>
      </c>
      <c r="T4784" s="578">
        <v>1.7592520792580474E-3</v>
      </c>
      <c r="U4784" s="578">
        <v>0.12463443287964024</v>
      </c>
      <c r="V4784" s="578">
        <v>274.6128770510353</v>
      </c>
      <c r="W4784" s="578">
        <v>4.6537569154679576E-2</v>
      </c>
      <c r="X4784" s="578">
        <v>4.2891973869814103E-3</v>
      </c>
      <c r="Y4784" s="578">
        <v>1.8270781038154352E-3</v>
      </c>
    </row>
    <row r="4785" spans="1:25" x14ac:dyDescent="0.3">
      <c r="A4785" s="61" t="s">
        <v>675</v>
      </c>
      <c r="B4785" s="61" t="s">
        <v>7</v>
      </c>
      <c r="C4785" s="61" t="s">
        <v>40</v>
      </c>
      <c r="D4785" s="36">
        <v>15</v>
      </c>
      <c r="E4785" s="36">
        <v>2020</v>
      </c>
      <c r="F4785" s="578">
        <v>0.12839380209470574</v>
      </c>
      <c r="G4785" s="578">
        <v>272.57459656397424</v>
      </c>
      <c r="H4785" s="578">
        <v>4.5039935227957024E-2</v>
      </c>
      <c r="I4785" s="578">
        <v>3.3415607035559899E-3</v>
      </c>
      <c r="J4785" s="578">
        <v>1.8135189044793702E-3</v>
      </c>
      <c r="K4785" s="578">
        <v>0.13733063411691598</v>
      </c>
      <c r="L4785" s="578">
        <v>282.00247144699051</v>
      </c>
      <c r="M4785" s="578">
        <v>4.843543936597898E-2</v>
      </c>
      <c r="N4785" s="578">
        <v>4.35342726071515E-3</v>
      </c>
      <c r="O4785" s="578">
        <v>1.876243376803655E-3</v>
      </c>
      <c r="P4785" s="578">
        <v>0.12839380209507026</v>
      </c>
      <c r="Q4785" s="578">
        <v>272.57461198170927</v>
      </c>
      <c r="R4785" s="578">
        <v>4.503993621400082E-2</v>
      </c>
      <c r="S4785" s="578">
        <v>3.3415608605101427E-3</v>
      </c>
      <c r="T4785" s="578">
        <v>1.8135187480462825E-3</v>
      </c>
      <c r="U4785" s="578">
        <v>0.13733062883946878</v>
      </c>
      <c r="V4785" s="578">
        <v>282.00248193740799</v>
      </c>
      <c r="W4785" s="578">
        <v>4.8435438959283247E-2</v>
      </c>
      <c r="X4785" s="578">
        <v>4.3534274185503749E-3</v>
      </c>
      <c r="Y4785" s="578">
        <v>1.876243376803655E-3</v>
      </c>
    </row>
    <row r="4786" spans="1:25" x14ac:dyDescent="0.3">
      <c r="A4786" s="580" t="s">
        <v>676</v>
      </c>
      <c r="B4786" s="580" t="s">
        <v>7</v>
      </c>
      <c r="C4786" s="580" t="s">
        <v>40</v>
      </c>
      <c r="D4786" s="581">
        <v>16</v>
      </c>
      <c r="E4786" s="581">
        <v>2020</v>
      </c>
      <c r="F4786" s="582">
        <v>0.14792766144889377</v>
      </c>
      <c r="G4786" s="582">
        <v>287.37450504302927</v>
      </c>
      <c r="H4786" s="582">
        <v>4.9519537311653004E-2</v>
      </c>
      <c r="I4786" s="582">
        <v>3.9400552327037951E-3</v>
      </c>
      <c r="J4786" s="582">
        <v>1.9119850270120226E-3</v>
      </c>
      <c r="K4786" s="582">
        <v>0.155063650260122</v>
      </c>
      <c r="L4786" s="582">
        <v>294.49378045399948</v>
      </c>
      <c r="M4786" s="582">
        <v>5.2253283738915926E-2</v>
      </c>
      <c r="N4786" s="582">
        <v>4.7746349395083546E-3</v>
      </c>
      <c r="O4786" s="582">
        <v>1.959353225781035E-3</v>
      </c>
      <c r="P4786" s="582">
        <v>0.14792766664892976</v>
      </c>
      <c r="Q4786" s="582">
        <v>287.37451028823801</v>
      </c>
      <c r="R4786" s="582">
        <v>4.9519534923471498E-2</v>
      </c>
      <c r="S4786" s="582">
        <v>3.9400552886756151E-3</v>
      </c>
      <c r="T4786" s="582">
        <v>1.9119849748676602E-3</v>
      </c>
      <c r="U4786" s="582">
        <v>0.15506367105997226</v>
      </c>
      <c r="V4786" s="582">
        <v>294.49378045399953</v>
      </c>
      <c r="W4786" s="582">
        <v>5.2253284938160477E-2</v>
      </c>
      <c r="X4786" s="582">
        <v>4.7746350529488729E-3</v>
      </c>
      <c r="Y4786" s="582">
        <v>1.9593532257810324E-3</v>
      </c>
    </row>
    <row r="4787" spans="1:25" x14ac:dyDescent="0.3">
      <c r="A4787" s="61" t="s">
        <v>677</v>
      </c>
      <c r="B4787" s="61" t="s">
        <v>7</v>
      </c>
      <c r="C4787" s="61" t="s">
        <v>40</v>
      </c>
      <c r="D4787" s="36">
        <v>1</v>
      </c>
      <c r="E4787" s="36">
        <v>2030</v>
      </c>
      <c r="F4787" s="578">
        <v>2.4325050105719077E-2</v>
      </c>
      <c r="G4787" s="578">
        <v>1223.06032053629</v>
      </c>
      <c r="H4787" s="578">
        <v>0.23277919487948801</v>
      </c>
      <c r="I4787" s="578">
        <v>1.0585784409765075E-2</v>
      </c>
      <c r="J4787" s="578">
        <v>8.1548620752679747E-3</v>
      </c>
      <c r="K4787" s="578">
        <v>2.5612521388252575E-2</v>
      </c>
      <c r="L4787" s="578">
        <v>1264.8682238260849</v>
      </c>
      <c r="M4787" s="578">
        <v>0.23451059757060899</v>
      </c>
      <c r="N4787" s="578">
        <v>1.0711547827099776E-2</v>
      </c>
      <c r="O4787" s="578">
        <v>8.4336300108892176E-3</v>
      </c>
      <c r="P4787" s="578">
        <v>2.43250516480575E-2</v>
      </c>
      <c r="Q4787" s="578">
        <v>1223.06032053629</v>
      </c>
      <c r="R4787" s="578">
        <v>0.23277922187480699</v>
      </c>
      <c r="S4787" s="578">
        <v>1.0585784934505625E-2</v>
      </c>
      <c r="T4787" s="578">
        <v>8.1548620752679764E-3</v>
      </c>
      <c r="U4787" s="578">
        <v>2.5612522950075201E-2</v>
      </c>
      <c r="V4787" s="578">
        <v>1264.8682238260849</v>
      </c>
      <c r="W4787" s="578">
        <v>0.23451061710011273</v>
      </c>
      <c r="X4787" s="578">
        <v>1.0711547824447099E-2</v>
      </c>
      <c r="Y4787" s="578">
        <v>8.4336300642462395E-3</v>
      </c>
    </row>
    <row r="4788" spans="1:25" x14ac:dyDescent="0.3">
      <c r="A4788" s="61" t="s">
        <v>678</v>
      </c>
      <c r="B4788" s="61" t="s">
        <v>7</v>
      </c>
      <c r="C4788" s="61" t="s">
        <v>40</v>
      </c>
      <c r="D4788" s="36">
        <v>2</v>
      </c>
      <c r="E4788" s="36">
        <v>2030</v>
      </c>
      <c r="F4788" s="578">
        <v>2.5180213474453227E-2</v>
      </c>
      <c r="G4788" s="578">
        <v>684.53965155283561</v>
      </c>
      <c r="H4788" s="578">
        <v>0.122088668634281</v>
      </c>
      <c r="I4788" s="578">
        <v>6.1740138950388684E-3</v>
      </c>
      <c r="J4788" s="578">
        <v>4.5642314653377928E-3</v>
      </c>
      <c r="K4788" s="578">
        <v>2.4484079282129749E-2</v>
      </c>
      <c r="L4788" s="578">
        <v>692.85457897186257</v>
      </c>
      <c r="M4788" s="578">
        <v>0.12218118535884023</v>
      </c>
      <c r="N4788" s="578">
        <v>6.1465199642611844E-3</v>
      </c>
      <c r="O4788" s="578">
        <v>4.6196696809298922E-3</v>
      </c>
      <c r="P4788" s="578">
        <v>2.518021348411335E-2</v>
      </c>
      <c r="Q4788" s="578">
        <v>684.53967221577909</v>
      </c>
      <c r="R4788" s="578">
        <v>0.12208868630220075</v>
      </c>
      <c r="S4788" s="578">
        <v>6.1740144295754302E-3</v>
      </c>
      <c r="T4788" s="578">
        <v>4.56423141198077E-3</v>
      </c>
      <c r="U4788" s="578">
        <v>2.4484079291730326E-2</v>
      </c>
      <c r="V4788" s="578">
        <v>692.85457897186257</v>
      </c>
      <c r="W4788" s="578">
        <v>0.12218119123804125</v>
      </c>
      <c r="X4788" s="578">
        <v>6.1465197043730751E-3</v>
      </c>
      <c r="Y4788" s="578">
        <v>4.6196695717905323E-3</v>
      </c>
    </row>
    <row r="4789" spans="1:25" x14ac:dyDescent="0.3">
      <c r="A4789" s="61" t="s">
        <v>679</v>
      </c>
      <c r="B4789" s="61" t="s">
        <v>7</v>
      </c>
      <c r="C4789" s="61" t="s">
        <v>40</v>
      </c>
      <c r="D4789" s="36">
        <v>3</v>
      </c>
      <c r="E4789" s="36">
        <v>2030</v>
      </c>
      <c r="F4789" s="578">
        <v>2.5607780048642725E-2</v>
      </c>
      <c r="G4789" s="578">
        <v>415.27823575337675</v>
      </c>
      <c r="H4789" s="578">
        <v>6.6743354165358371E-2</v>
      </c>
      <c r="I4789" s="578">
        <v>3.9681255024201249E-3</v>
      </c>
      <c r="J4789" s="578">
        <v>2.768905117894363E-3</v>
      </c>
      <c r="K4789" s="578">
        <v>2.13666915268498E-2</v>
      </c>
      <c r="L4789" s="578">
        <v>403.72703075408901</v>
      </c>
      <c r="M4789" s="578">
        <v>6.5341514484316521E-2</v>
      </c>
      <c r="N4789" s="578">
        <v>3.6571642580156502E-3</v>
      </c>
      <c r="O4789" s="578">
        <v>2.6918846924672774E-3</v>
      </c>
      <c r="P4789" s="578">
        <v>2.5607777992007572E-2</v>
      </c>
      <c r="Q4789" s="578">
        <v>415.27823575337675</v>
      </c>
      <c r="R4789" s="578">
        <v>6.6743343998003454E-2</v>
      </c>
      <c r="S4789" s="578">
        <v>3.9681253998461782E-3</v>
      </c>
      <c r="T4789" s="578">
        <v>2.76890522218309E-3</v>
      </c>
      <c r="U4789" s="578">
        <v>2.1366692584297874E-2</v>
      </c>
      <c r="V4789" s="578">
        <v>403.72701501846279</v>
      </c>
      <c r="W4789" s="578">
        <v>6.5341514116539628E-2</v>
      </c>
      <c r="X4789" s="578">
        <v>3.6571645199501221E-3</v>
      </c>
      <c r="Y4789" s="578">
        <v>2.69188474461164E-3</v>
      </c>
    </row>
    <row r="4790" spans="1:25" x14ac:dyDescent="0.3">
      <c r="A4790" s="61" t="s">
        <v>680</v>
      </c>
      <c r="B4790" s="61" t="s">
        <v>7</v>
      </c>
      <c r="C4790" s="61" t="s">
        <v>40</v>
      </c>
      <c r="D4790" s="36">
        <v>4</v>
      </c>
      <c r="E4790" s="36">
        <v>2030</v>
      </c>
      <c r="F4790" s="578">
        <v>2.5750287241356352E-2</v>
      </c>
      <c r="G4790" s="578">
        <v>325.52444664637204</v>
      </c>
      <c r="H4790" s="578">
        <v>4.8294906181771027E-2</v>
      </c>
      <c r="I4790" s="578">
        <v>3.2328347593022452E-3</v>
      </c>
      <c r="J4790" s="578">
        <v>2.1704647879232626E-3</v>
      </c>
      <c r="K4790" s="578">
        <v>1.5951221915083275E-2</v>
      </c>
      <c r="L4790" s="578">
        <v>317.39396842320701</v>
      </c>
      <c r="M4790" s="578">
        <v>4.5804675816346646E-2</v>
      </c>
      <c r="N4790" s="578">
        <v>2.487294763615938E-3</v>
      </c>
      <c r="O4790" s="578">
        <v>2.11625468121686E-3</v>
      </c>
      <c r="P4790" s="578">
        <v>2.5750285689177851E-2</v>
      </c>
      <c r="Q4790" s="578">
        <v>325.52445697784378</v>
      </c>
      <c r="R4790" s="578">
        <v>4.8294909674003322E-2</v>
      </c>
      <c r="S4790" s="578">
        <v>3.2328348651541653E-3</v>
      </c>
      <c r="T4790" s="578">
        <v>2.1704647357789E-3</v>
      </c>
      <c r="U4790" s="578">
        <v>1.5951220367697951E-2</v>
      </c>
      <c r="V4790" s="578">
        <v>317.3939682642615</v>
      </c>
      <c r="W4790" s="578">
        <v>4.5804679352121E-2</v>
      </c>
      <c r="X4790" s="578">
        <v>2.4872947604895473E-3</v>
      </c>
      <c r="Y4790" s="578">
        <v>2.11625468121686E-3</v>
      </c>
    </row>
    <row r="4791" spans="1:25" x14ac:dyDescent="0.3">
      <c r="A4791" s="61" t="s">
        <v>681</v>
      </c>
      <c r="B4791" s="61" t="s">
        <v>7</v>
      </c>
      <c r="C4791" s="61" t="s">
        <v>40</v>
      </c>
      <c r="D4791" s="36">
        <v>5</v>
      </c>
      <c r="E4791" s="36">
        <v>2030</v>
      </c>
      <c r="F4791" s="578">
        <v>2.5179460790004226E-2</v>
      </c>
      <c r="G4791" s="578">
        <v>278.98758268356249</v>
      </c>
      <c r="H4791" s="578">
        <v>3.8745210502194476E-2</v>
      </c>
      <c r="I4791" s="578">
        <v>2.7831434087014803E-3</v>
      </c>
      <c r="J4791" s="578">
        <v>1.8601753933277551E-3</v>
      </c>
      <c r="K4791" s="578">
        <v>1.5454540563669125E-2</v>
      </c>
      <c r="L4791" s="578">
        <v>265.89762258529601</v>
      </c>
      <c r="M4791" s="578">
        <v>3.595585592300185E-2</v>
      </c>
      <c r="N4791" s="578">
        <v>2.0506702457510025E-3</v>
      </c>
      <c r="O4791" s="578">
        <v>1.7728972804131099E-3</v>
      </c>
      <c r="P4791" s="578">
        <v>2.5179461294565053E-2</v>
      </c>
      <c r="Q4791" s="578">
        <v>278.98758792877123</v>
      </c>
      <c r="R4791" s="578">
        <v>3.8745216131132999E-2</v>
      </c>
      <c r="S4791" s="578">
        <v>2.7831429986614775E-3</v>
      </c>
      <c r="T4791" s="578">
        <v>1.8601753933277551E-3</v>
      </c>
      <c r="U4791" s="578">
        <v>1.5454538987192099E-2</v>
      </c>
      <c r="V4791" s="578">
        <v>265.89761209487853</v>
      </c>
      <c r="W4791" s="578">
        <v>3.5955856050160599E-2</v>
      </c>
      <c r="X4791" s="578">
        <v>2.0506703517734525E-3</v>
      </c>
      <c r="Y4791" s="578">
        <v>1.7728972804131099E-3</v>
      </c>
    </row>
    <row r="4792" spans="1:25" x14ac:dyDescent="0.3">
      <c r="A4792" s="61" t="s">
        <v>682</v>
      </c>
      <c r="B4792" s="61" t="s">
        <v>7</v>
      </c>
      <c r="C4792" s="61" t="s">
        <v>40</v>
      </c>
      <c r="D4792" s="36">
        <v>6</v>
      </c>
      <c r="E4792" s="36">
        <v>2030</v>
      </c>
      <c r="F4792" s="578">
        <v>2.3544320956199575E-2</v>
      </c>
      <c r="G4792" s="578">
        <v>247.72226333618099</v>
      </c>
      <c r="H4792" s="578">
        <v>3.2360083579608977E-2</v>
      </c>
      <c r="I4792" s="578">
        <v>2.3481634329224677E-3</v>
      </c>
      <c r="J4792" s="578">
        <v>1.6517120166099574E-3</v>
      </c>
      <c r="K4792" s="578">
        <v>1.6987697699798649E-2</v>
      </c>
      <c r="L4792" s="578">
        <v>236.75116697947149</v>
      </c>
      <c r="M4792" s="578">
        <v>3.0362594269509626E-2</v>
      </c>
      <c r="N4792" s="578">
        <v>1.9657296791895798E-3</v>
      </c>
      <c r="O4792" s="578">
        <v>1.5785601741905876E-3</v>
      </c>
      <c r="P4792" s="578">
        <v>2.3544322508412447E-2</v>
      </c>
      <c r="Q4792" s="578">
        <v>247.72227875391573</v>
      </c>
      <c r="R4792" s="578">
        <v>3.2360087506579725E-2</v>
      </c>
      <c r="S4792" s="578">
        <v>2.3481640070315227E-3</v>
      </c>
      <c r="T4792" s="578">
        <v>1.6517119644655952E-3</v>
      </c>
      <c r="U4792" s="578">
        <v>1.6987697704634173E-2</v>
      </c>
      <c r="V4792" s="578">
        <v>236.75116697947149</v>
      </c>
      <c r="W4792" s="578">
        <v>3.03625954389493E-2</v>
      </c>
      <c r="X4792" s="578">
        <v>1.9657295748108498E-3</v>
      </c>
      <c r="Y4792" s="578">
        <v>1.5785601741905876E-3</v>
      </c>
    </row>
    <row r="4793" spans="1:25" x14ac:dyDescent="0.3">
      <c r="A4793" s="61" t="s">
        <v>683</v>
      </c>
      <c r="B4793" s="61" t="s">
        <v>7</v>
      </c>
      <c r="C4793" s="61" t="s">
        <v>40</v>
      </c>
      <c r="D4793" s="36">
        <v>7</v>
      </c>
      <c r="E4793" s="36">
        <v>2030</v>
      </c>
      <c r="F4793" s="578">
        <v>2.3808660123557975E-2</v>
      </c>
      <c r="G4793" s="578">
        <v>221.37306467691997</v>
      </c>
      <c r="H4793" s="578">
        <v>2.8327155415392175E-2</v>
      </c>
      <c r="I4793" s="578">
        <v>2.1398426042367126E-3</v>
      </c>
      <c r="J4793" s="578">
        <v>1.4760277287374824E-3</v>
      </c>
      <c r="K4793" s="578">
        <v>1.9933440001051801E-2</v>
      </c>
      <c r="L4793" s="578">
        <v>219.62380822499551</v>
      </c>
      <c r="M4793" s="578">
        <v>2.7203841434697926E-2</v>
      </c>
      <c r="N4793" s="578">
        <v>2.0849631155404752E-3</v>
      </c>
      <c r="O4793" s="578">
        <v>1.4643621276870002E-3</v>
      </c>
      <c r="P4793" s="578">
        <v>2.3808661190535874E-2</v>
      </c>
      <c r="Q4793" s="578">
        <v>221.37305434544822</v>
      </c>
      <c r="R4793" s="578">
        <v>2.8327159209349351E-2</v>
      </c>
      <c r="S4793" s="578">
        <v>2.1398425539871299E-3</v>
      </c>
      <c r="T4793" s="578">
        <v>1.4760277808818451E-3</v>
      </c>
      <c r="U4793" s="578">
        <v>1.9933439981649849E-2</v>
      </c>
      <c r="V4793" s="578">
        <v>219.62380297978677</v>
      </c>
      <c r="W4793" s="578">
        <v>2.7203844772391926E-2</v>
      </c>
      <c r="X4793" s="578">
        <v>2.0849631666427101E-3</v>
      </c>
      <c r="Y4793" s="578">
        <v>1.4643620755426376E-3</v>
      </c>
    </row>
    <row r="4794" spans="1:25" x14ac:dyDescent="0.3">
      <c r="A4794" s="61" t="s">
        <v>684</v>
      </c>
      <c r="B4794" s="61" t="s">
        <v>7</v>
      </c>
      <c r="C4794" s="61" t="s">
        <v>40</v>
      </c>
      <c r="D4794" s="36">
        <v>8</v>
      </c>
      <c r="E4794" s="36">
        <v>2030</v>
      </c>
      <c r="F4794" s="578">
        <v>2.4314998618149126E-2</v>
      </c>
      <c r="G4794" s="578">
        <v>208.59810400009101</v>
      </c>
      <c r="H4794" s="578">
        <v>2.5329101945241374E-2</v>
      </c>
      <c r="I4794" s="578">
        <v>2.005397567046428E-3</v>
      </c>
      <c r="J4794" s="578">
        <v>1.3908461429915976E-3</v>
      </c>
      <c r="K4794" s="578">
        <v>2.6294897008870728E-2</v>
      </c>
      <c r="L4794" s="578">
        <v>214.45429134368851</v>
      </c>
      <c r="M4794" s="578">
        <v>2.6054626112416625E-2</v>
      </c>
      <c r="N4794" s="578">
        <v>2.3668495489819873E-3</v>
      </c>
      <c r="O4794" s="578">
        <v>1.4298945861810301E-3</v>
      </c>
      <c r="P4794" s="578">
        <v>2.5275016804896674E-2</v>
      </c>
      <c r="Q4794" s="578">
        <v>209.19691403706798</v>
      </c>
      <c r="R4794" s="578">
        <v>2.5573270849576973E-2</v>
      </c>
      <c r="S4794" s="578">
        <v>2.048380295633475E-3</v>
      </c>
      <c r="T4794" s="578">
        <v>1.39483998524762E-3</v>
      </c>
      <c r="U4794" s="578">
        <v>2.6294897018535875E-2</v>
      </c>
      <c r="V4794" s="578">
        <v>214.45429126421575</v>
      </c>
      <c r="W4794" s="578">
        <v>2.60546273133286E-2</v>
      </c>
      <c r="X4794" s="578">
        <v>2.3668494942323051E-3</v>
      </c>
      <c r="Y4794" s="578">
        <v>1.4298945861810301E-3</v>
      </c>
    </row>
    <row r="4795" spans="1:25" x14ac:dyDescent="0.3">
      <c r="A4795" s="61" t="s">
        <v>685</v>
      </c>
      <c r="B4795" s="61" t="s">
        <v>7</v>
      </c>
      <c r="C4795" s="61" t="s">
        <v>40</v>
      </c>
      <c r="D4795" s="36">
        <v>9</v>
      </c>
      <c r="E4795" s="36">
        <v>2030</v>
      </c>
      <c r="F4795" s="578">
        <v>2.4744786155357426E-2</v>
      </c>
      <c r="G4795" s="578">
        <v>200.46472930908152</v>
      </c>
      <c r="H4795" s="578">
        <v>2.3050599700544152E-2</v>
      </c>
      <c r="I4795" s="578">
        <v>1.9065022680232798E-3</v>
      </c>
      <c r="J4795" s="578">
        <v>1.3366162396171875E-3</v>
      </c>
      <c r="K4795" s="578">
        <v>3.0873371840920975E-2</v>
      </c>
      <c r="L4795" s="578">
        <v>210.51171112060476</v>
      </c>
      <c r="M4795" s="578">
        <v>2.5118084930568274E-2</v>
      </c>
      <c r="N4795" s="578">
        <v>2.6008965910004128E-3</v>
      </c>
      <c r="O4795" s="578">
        <v>1.4036056757807526E-3</v>
      </c>
      <c r="P4795" s="578">
        <v>2.6640905703241374E-2</v>
      </c>
      <c r="Q4795" s="578">
        <v>201.64754835764501</v>
      </c>
      <c r="R4795" s="578">
        <v>2.3532852172896378E-2</v>
      </c>
      <c r="S4795" s="578">
        <v>1.9914010703985198E-3</v>
      </c>
      <c r="T4795" s="578">
        <v>1.3445005776399376E-3</v>
      </c>
      <c r="U4795" s="578">
        <v>3.0873371840973073E-2</v>
      </c>
      <c r="V4795" s="578">
        <v>210.51171112060476</v>
      </c>
      <c r="W4795" s="578">
        <v>2.5118082219819302E-2</v>
      </c>
      <c r="X4795" s="578">
        <v>2.6008964867116824E-3</v>
      </c>
      <c r="Y4795" s="578">
        <v>1.4036056757807526E-3</v>
      </c>
    </row>
    <row r="4796" spans="1:25" x14ac:dyDescent="0.3">
      <c r="A4796" s="61" t="s">
        <v>686</v>
      </c>
      <c r="B4796" s="61" t="s">
        <v>7</v>
      </c>
      <c r="C4796" s="61" t="s">
        <v>40</v>
      </c>
      <c r="D4796" s="36">
        <v>10</v>
      </c>
      <c r="E4796" s="36">
        <v>2030</v>
      </c>
      <c r="F4796" s="578">
        <v>2.5671561209554349E-2</v>
      </c>
      <c r="G4796" s="578">
        <v>194.4645961125685</v>
      </c>
      <c r="H4796" s="578">
        <v>2.1434158956139926E-2</v>
      </c>
      <c r="I4796" s="578">
        <v>1.8551131849354325E-3</v>
      </c>
      <c r="J4796" s="578">
        <v>1.2966103252741298E-3</v>
      </c>
      <c r="K4796" s="578">
        <v>3.40222310989979E-2</v>
      </c>
      <c r="L4796" s="578">
        <v>206.85593589146902</v>
      </c>
      <c r="M4796" s="578">
        <v>2.4275436259396554E-2</v>
      </c>
      <c r="N4796" s="578">
        <v>2.71329310691233E-3</v>
      </c>
      <c r="O4796" s="578">
        <v>1.379231682221865E-3</v>
      </c>
      <c r="P4796" s="578">
        <v>2.77032846520626E-2</v>
      </c>
      <c r="Q4796" s="578">
        <v>195.77564477920475</v>
      </c>
      <c r="R4796" s="578">
        <v>2.194586218949245E-2</v>
      </c>
      <c r="S4796" s="578">
        <v>1.9470812018766925E-3</v>
      </c>
      <c r="T4796" s="578">
        <v>1.30535249021098E-3</v>
      </c>
      <c r="U4796" s="578">
        <v>3.4022227431967374E-2</v>
      </c>
      <c r="V4796" s="578">
        <v>206.85593064626025</v>
      </c>
      <c r="W4796" s="578">
        <v>2.4275439698991801E-2</v>
      </c>
      <c r="X4796" s="578">
        <v>2.7132931076133998E-3</v>
      </c>
      <c r="Y4796" s="578">
        <v>1.379231682221865E-3</v>
      </c>
    </row>
    <row r="4797" spans="1:25" x14ac:dyDescent="0.3">
      <c r="A4797" s="61" t="s">
        <v>687</v>
      </c>
      <c r="B4797" s="61" t="s">
        <v>7</v>
      </c>
      <c r="C4797" s="61" t="s">
        <v>40</v>
      </c>
      <c r="D4797" s="36">
        <v>11</v>
      </c>
      <c r="E4797" s="36">
        <v>2030</v>
      </c>
      <c r="F4797" s="578">
        <v>2.7417546144463349E-2</v>
      </c>
      <c r="G4797" s="578">
        <v>190.216784079869</v>
      </c>
      <c r="H4797" s="578">
        <v>2.0405078771811202E-2</v>
      </c>
      <c r="I4797" s="578">
        <v>1.8572935244899648E-3</v>
      </c>
      <c r="J4797" s="578">
        <v>1.2682888324585851E-3</v>
      </c>
      <c r="K4797" s="578">
        <v>3.5493402056659996E-2</v>
      </c>
      <c r="L4797" s="578">
        <v>201.19632450739473</v>
      </c>
      <c r="M4797" s="578">
        <v>2.3225144701882475E-2</v>
      </c>
      <c r="N4797" s="578">
        <v>2.6785454281158098E-3</v>
      </c>
      <c r="O4797" s="578">
        <v>1.3414952093929299E-3</v>
      </c>
      <c r="P4797" s="578">
        <v>2.8811669099455352E-2</v>
      </c>
      <c r="Q4797" s="578">
        <v>191.41088358561151</v>
      </c>
      <c r="R4797" s="578">
        <v>2.0738589433146101E-2</v>
      </c>
      <c r="S4797" s="578">
        <v>1.9145203734562176E-3</v>
      </c>
      <c r="T4797" s="578">
        <v>1.27624794307242E-3</v>
      </c>
      <c r="U4797" s="578">
        <v>3.5493403589461126E-2</v>
      </c>
      <c r="V4797" s="578">
        <v>201.1963297526035</v>
      </c>
      <c r="W4797" s="578">
        <v>2.3225144586869303E-2</v>
      </c>
      <c r="X4797" s="578">
        <v>2.6785453782262373E-3</v>
      </c>
      <c r="Y4797" s="578">
        <v>1.3414951572485651E-3</v>
      </c>
    </row>
    <row r="4798" spans="1:25" x14ac:dyDescent="0.3">
      <c r="A4798" s="61" t="s">
        <v>688</v>
      </c>
      <c r="B4798" s="61" t="s">
        <v>7</v>
      </c>
      <c r="C4798" s="61" t="s">
        <v>40</v>
      </c>
      <c r="D4798" s="36">
        <v>12</v>
      </c>
      <c r="E4798" s="36">
        <v>2030</v>
      </c>
      <c r="F4798" s="578">
        <v>2.9449175316033825E-2</v>
      </c>
      <c r="G4798" s="578">
        <v>187.69358078638652</v>
      </c>
      <c r="H4798" s="578">
        <v>1.9696948529826779E-2</v>
      </c>
      <c r="I4798" s="578">
        <v>1.8631141097766074E-3</v>
      </c>
      <c r="J4798" s="578">
        <v>1.251465108604555E-3</v>
      </c>
      <c r="K4798" s="578">
        <v>3.5905761795307328E-2</v>
      </c>
      <c r="L4798" s="578">
        <v>196.84095446268674</v>
      </c>
      <c r="M4798" s="578">
        <v>2.2031429488871827E-2</v>
      </c>
      <c r="N4798" s="578">
        <v>2.537721784563015E-3</v>
      </c>
      <c r="O4798" s="578">
        <v>1.3124550981350024E-3</v>
      </c>
      <c r="P4798" s="578">
        <v>3.0749826387777277E-2</v>
      </c>
      <c r="Q4798" s="578">
        <v>189.16709899902276</v>
      </c>
      <c r="R4798" s="578">
        <v>1.9999501340445577E-2</v>
      </c>
      <c r="S4798" s="578">
        <v>1.8994216441967577E-3</v>
      </c>
      <c r="T4798" s="578">
        <v>1.261289139317035E-3</v>
      </c>
      <c r="U4798" s="578">
        <v>3.5905758147574518E-2</v>
      </c>
      <c r="V4798" s="578">
        <v>196.84095970789548</v>
      </c>
      <c r="W4798" s="578">
        <v>2.2031429091991052E-2</v>
      </c>
      <c r="X4798" s="578">
        <v>2.537721782990345E-3</v>
      </c>
      <c r="Y4798" s="578">
        <v>1.3124550981350024E-3</v>
      </c>
    </row>
    <row r="4799" spans="1:25" x14ac:dyDescent="0.3">
      <c r="A4799" s="61" t="s">
        <v>689</v>
      </c>
      <c r="B4799" s="61" t="s">
        <v>7</v>
      </c>
      <c r="C4799" s="61" t="s">
        <v>40</v>
      </c>
      <c r="D4799" s="36">
        <v>13</v>
      </c>
      <c r="E4799" s="36">
        <v>2030</v>
      </c>
      <c r="F4799" s="578">
        <v>3.186102133914475E-2</v>
      </c>
      <c r="G4799" s="578">
        <v>186.726233800252</v>
      </c>
      <c r="H4799" s="578">
        <v>1.9266379516731498E-2</v>
      </c>
      <c r="I4799" s="578">
        <v>1.87277621612717E-3</v>
      </c>
      <c r="J4799" s="578">
        <v>1.2450137328414675E-3</v>
      </c>
      <c r="K4799" s="578">
        <v>3.6947904390502773E-2</v>
      </c>
      <c r="L4799" s="578">
        <v>193.77348208427401</v>
      </c>
      <c r="M4799" s="578">
        <v>2.1208675383964697E-2</v>
      </c>
      <c r="N4799" s="578">
        <v>2.4265639746090476E-3</v>
      </c>
      <c r="O4799" s="578">
        <v>1.2920024892082377E-3</v>
      </c>
      <c r="P4799" s="578">
        <v>3.2364993666709752E-2</v>
      </c>
      <c r="Q4799" s="578">
        <v>187.29700724283799</v>
      </c>
      <c r="R4799" s="578">
        <v>1.9383604671304476E-2</v>
      </c>
      <c r="S4799" s="578">
        <v>1.8868454265259476E-3</v>
      </c>
      <c r="T4799" s="578">
        <v>1.2488205065892474E-3</v>
      </c>
      <c r="U4799" s="578">
        <v>3.6947900723420177E-2</v>
      </c>
      <c r="V4799" s="578">
        <v>193.77348725000977</v>
      </c>
      <c r="W4799" s="578">
        <v>2.1208677383299297E-2</v>
      </c>
      <c r="X4799" s="578">
        <v>2.4265637144082978E-3</v>
      </c>
      <c r="Y4799" s="578">
        <v>1.2920024892082377E-3</v>
      </c>
    </row>
    <row r="4800" spans="1:25" x14ac:dyDescent="0.3">
      <c r="A4800" s="61" t="s">
        <v>690</v>
      </c>
      <c r="B4800" s="61" t="s">
        <v>7</v>
      </c>
      <c r="C4800" s="61" t="s">
        <v>40</v>
      </c>
      <c r="D4800" s="36">
        <v>14</v>
      </c>
      <c r="E4800" s="36">
        <v>2030</v>
      </c>
      <c r="F4800" s="578">
        <v>3.6137106899747799E-2</v>
      </c>
      <c r="G4800" s="578">
        <v>187.82382655143698</v>
      </c>
      <c r="H4800" s="578">
        <v>1.9384005848716326E-2</v>
      </c>
      <c r="I4800" s="578">
        <v>1.9277207392936601E-3</v>
      </c>
      <c r="J4800" s="578">
        <v>1.2523314180725676E-3</v>
      </c>
      <c r="K4800" s="578">
        <v>4.1743008696840847E-2</v>
      </c>
      <c r="L4800" s="578">
        <v>195.05288958549477</v>
      </c>
      <c r="M4800" s="578">
        <v>2.1282154278594551E-2</v>
      </c>
      <c r="N4800" s="578">
        <v>2.4423771351488677E-3</v>
      </c>
      <c r="O4800" s="578">
        <v>1.3005320773421124E-3</v>
      </c>
      <c r="P4800" s="578">
        <v>3.6137103252171898E-2</v>
      </c>
      <c r="Q4800" s="578">
        <v>187.82382138570102</v>
      </c>
      <c r="R4800" s="578">
        <v>1.9384007057984272E-2</v>
      </c>
      <c r="S4800" s="578">
        <v>1.9277207387725949E-3</v>
      </c>
      <c r="T4800" s="578">
        <v>1.25233147021693E-3</v>
      </c>
      <c r="U4800" s="578">
        <v>4.1743007629856728E-2</v>
      </c>
      <c r="V4800" s="578">
        <v>195.05288441975875</v>
      </c>
      <c r="W4800" s="578">
        <v>2.1282155315949049E-2</v>
      </c>
      <c r="X4800" s="578">
        <v>2.4423772394375925E-3</v>
      </c>
      <c r="Y4800" s="578">
        <v>1.3005320773421124E-3</v>
      </c>
    </row>
    <row r="4801" spans="1:25" x14ac:dyDescent="0.3">
      <c r="A4801" s="61" t="s">
        <v>691</v>
      </c>
      <c r="B4801" s="61" t="s">
        <v>7</v>
      </c>
      <c r="C4801" s="61" t="s">
        <v>40</v>
      </c>
      <c r="D4801" s="36">
        <v>15</v>
      </c>
      <c r="E4801" s="36">
        <v>2030</v>
      </c>
      <c r="F4801" s="578">
        <v>4.5471086471943978E-2</v>
      </c>
      <c r="G4801" s="578">
        <v>193.62541349728849</v>
      </c>
      <c r="H4801" s="578">
        <v>2.0707076857187649E-2</v>
      </c>
      <c r="I4801" s="578">
        <v>2.0934289487494527E-3</v>
      </c>
      <c r="J4801" s="578">
        <v>1.2910121004097099E-3</v>
      </c>
      <c r="K4801" s="578">
        <v>5.0600373860336299E-2</v>
      </c>
      <c r="L4801" s="578">
        <v>200.31261459986325</v>
      </c>
      <c r="M4801" s="578">
        <v>2.2391938844104148E-2</v>
      </c>
      <c r="N4801" s="578">
        <v>2.5320361783277177E-3</v>
      </c>
      <c r="O4801" s="578">
        <v>1.33560291700026E-3</v>
      </c>
      <c r="P4801" s="578">
        <v>4.5471086957006628E-2</v>
      </c>
      <c r="Q4801" s="578">
        <v>193.62541349728849</v>
      </c>
      <c r="R4801" s="578">
        <v>2.0707077415484752E-2</v>
      </c>
      <c r="S4801" s="578">
        <v>2.0934289996811552E-3</v>
      </c>
      <c r="T4801" s="578">
        <v>1.2910121004097099E-3</v>
      </c>
      <c r="U4801" s="578">
        <v>5.0600374908178446E-2</v>
      </c>
      <c r="V4801" s="578">
        <v>200.31261984507199</v>
      </c>
      <c r="W4801" s="578">
        <v>2.2391938565400851E-2</v>
      </c>
      <c r="X4801" s="578">
        <v>2.5320361261833525E-3</v>
      </c>
      <c r="Y4801" s="578">
        <v>1.33560291700026E-3</v>
      </c>
    </row>
    <row r="4802" spans="1:25" x14ac:dyDescent="0.3">
      <c r="A4802" s="580" t="s">
        <v>692</v>
      </c>
      <c r="B4802" s="580" t="s">
        <v>7</v>
      </c>
      <c r="C4802" s="580" t="s">
        <v>40</v>
      </c>
      <c r="D4802" s="581">
        <v>16</v>
      </c>
      <c r="E4802" s="581">
        <v>2030</v>
      </c>
      <c r="F4802" s="582">
        <v>5.9120047451216323E-2</v>
      </c>
      <c r="G4802" s="582">
        <v>204.14487743377651</v>
      </c>
      <c r="H4802" s="582">
        <v>2.3128289060252823E-2</v>
      </c>
      <c r="I4802" s="582">
        <v>2.4686250544902976E-3</v>
      </c>
      <c r="J4802" s="582">
        <v>1.3611543860558074E-3</v>
      </c>
      <c r="K4802" s="582">
        <v>6.3202429172754593E-2</v>
      </c>
      <c r="L4802" s="582">
        <v>209.19365437825451</v>
      </c>
      <c r="M4802" s="582">
        <v>2.4480357769789352E-2</v>
      </c>
      <c r="N4802" s="582">
        <v>2.8361479293626648E-3</v>
      </c>
      <c r="O4802" s="582">
        <v>1.3948191541809699E-3</v>
      </c>
      <c r="P4802" s="582">
        <v>5.9120048052903898E-2</v>
      </c>
      <c r="Q4802" s="582">
        <v>204.14487743377651</v>
      </c>
      <c r="R4802" s="582">
        <v>2.3128291325955726E-2</v>
      </c>
      <c r="S4802" s="582">
        <v>2.4686251055925303E-3</v>
      </c>
      <c r="T4802" s="582">
        <v>1.36115443820017E-3</v>
      </c>
      <c r="U4802" s="582">
        <v>6.3202427620758755E-2</v>
      </c>
      <c r="V4802" s="582">
        <v>209.19365437825451</v>
      </c>
      <c r="W4802" s="582">
        <v>2.4480355519756299E-2</v>
      </c>
      <c r="X4802" s="582">
        <v>2.8361478751340449E-3</v>
      </c>
      <c r="Y4802" s="582">
        <v>1.3948192063253325E-3</v>
      </c>
    </row>
    <row r="4803" spans="1:25" x14ac:dyDescent="0.3">
      <c r="A4803" s="61" t="s">
        <v>6778</v>
      </c>
      <c r="B4803" s="61" t="s">
        <v>2196</v>
      </c>
      <c r="C4803" s="61" t="s">
        <v>40</v>
      </c>
      <c r="D4803" s="36">
        <v>1</v>
      </c>
      <c r="E4803" s="36">
        <v>2012</v>
      </c>
      <c r="F4803" s="578">
        <v>52.242243606112076</v>
      </c>
      <c r="G4803" s="578">
        <v>8535.290451049801</v>
      </c>
      <c r="H4803" s="578">
        <v>5.7446788417485823</v>
      </c>
      <c r="I4803" s="578">
        <v>3.4871900081634499</v>
      </c>
      <c r="J4803" s="578">
        <v>7.2711089819980118E-2</v>
      </c>
      <c r="K4803" s="578">
        <v>52.593782345764303</v>
      </c>
      <c r="L4803" s="578">
        <v>8591.762232462559</v>
      </c>
      <c r="M4803" s="578">
        <v>5.7587479179104122</v>
      </c>
      <c r="N4803" s="578">
        <v>3.5095067918300549</v>
      </c>
      <c r="O4803" s="578">
        <v>7.3192199381689194E-2</v>
      </c>
      <c r="P4803" s="578">
        <v>52.24224366734655</v>
      </c>
      <c r="Q4803" s="578">
        <v>8535.2904561360647</v>
      </c>
      <c r="R4803" s="578">
        <v>5.7446788470260746</v>
      </c>
      <c r="S4803" s="578">
        <v>3.4871900081634499</v>
      </c>
      <c r="T4803" s="578">
        <v>7.2711091333379302E-2</v>
      </c>
      <c r="U4803" s="578">
        <v>52.593784433944727</v>
      </c>
      <c r="V4803" s="578">
        <v>8591.762232462559</v>
      </c>
      <c r="W4803" s="578">
        <v>5.7587479179104122</v>
      </c>
      <c r="X4803" s="578">
        <v>3.5095077306032123</v>
      </c>
      <c r="Y4803" s="578">
        <v>7.3192199381689194E-2</v>
      </c>
    </row>
    <row r="4804" spans="1:25" x14ac:dyDescent="0.3">
      <c r="A4804" s="61" t="s">
        <v>6779</v>
      </c>
      <c r="B4804" s="61" t="s">
        <v>2196</v>
      </c>
      <c r="C4804" s="61" t="s">
        <v>40</v>
      </c>
      <c r="D4804" s="36">
        <v>2</v>
      </c>
      <c r="E4804" s="36">
        <v>2012</v>
      </c>
      <c r="F4804" s="578">
        <v>27.614577962007949</v>
      </c>
      <c r="G4804" s="578">
        <v>4741.9919942220031</v>
      </c>
      <c r="H4804" s="578">
        <v>3.1912882789038073</v>
      </c>
      <c r="I4804" s="578">
        <v>1.8236130317673049</v>
      </c>
      <c r="J4804" s="578">
        <v>4.0396506548859124E-2</v>
      </c>
      <c r="K4804" s="578">
        <v>28.121397208257449</v>
      </c>
      <c r="L4804" s="578">
        <v>4820.662231445307</v>
      </c>
      <c r="M4804" s="578">
        <v>3.2190508050067925</v>
      </c>
      <c r="N4804" s="578">
        <v>1.8505025720223749</v>
      </c>
      <c r="O4804" s="578">
        <v>4.1066682102003378E-2</v>
      </c>
      <c r="P4804" s="578">
        <v>27.614580045037002</v>
      </c>
      <c r="Q4804" s="578">
        <v>4741.9919942220031</v>
      </c>
      <c r="R4804" s="578">
        <v>3.1912882789038073</v>
      </c>
      <c r="S4804" s="578">
        <v>1.8236130264898101</v>
      </c>
      <c r="T4804" s="578">
        <v>4.0396506548859124E-2</v>
      </c>
      <c r="U4804" s="578">
        <v>28.121397725878801</v>
      </c>
      <c r="V4804" s="578">
        <v>4820.6622823079379</v>
      </c>
      <c r="W4804" s="578">
        <v>3.2190507946070226</v>
      </c>
      <c r="X4804" s="578">
        <v>1.8505026564622875</v>
      </c>
      <c r="Y4804" s="578">
        <v>4.1066682625872326E-2</v>
      </c>
    </row>
    <row r="4805" spans="1:25" x14ac:dyDescent="0.3">
      <c r="A4805" s="61" t="s">
        <v>6780</v>
      </c>
      <c r="B4805" s="61" t="s">
        <v>2196</v>
      </c>
      <c r="C4805" s="61" t="s">
        <v>40</v>
      </c>
      <c r="D4805" s="36">
        <v>3</v>
      </c>
      <c r="E4805" s="36">
        <v>2012</v>
      </c>
      <c r="F4805" s="578">
        <v>16.81768097689195</v>
      </c>
      <c r="G4805" s="578">
        <v>3053.8599573771075</v>
      </c>
      <c r="H4805" s="578">
        <v>1.7133971097646223</v>
      </c>
      <c r="I4805" s="578">
        <v>1.0867332157989276</v>
      </c>
      <c r="J4805" s="578">
        <v>2.6015568951455202E-2</v>
      </c>
      <c r="K4805" s="578">
        <v>16.711787857920424</v>
      </c>
      <c r="L4805" s="578">
        <v>3019.0791422525999</v>
      </c>
      <c r="M4805" s="578">
        <v>1.7158049153707249</v>
      </c>
      <c r="N4805" s="578">
        <v>1.0796278007328475</v>
      </c>
      <c r="O4805" s="578">
        <v>2.5719265104271451E-2</v>
      </c>
      <c r="P4805" s="578">
        <v>16.817680971920076</v>
      </c>
      <c r="Q4805" s="578">
        <v>3053.8599065144776</v>
      </c>
      <c r="R4805" s="578">
        <v>1.71339711028849</v>
      </c>
      <c r="S4805" s="578">
        <v>1.0867331999664449</v>
      </c>
      <c r="T4805" s="578">
        <v>2.6015568951455202E-2</v>
      </c>
      <c r="U4805" s="578">
        <v>16.711787837528352</v>
      </c>
      <c r="V4805" s="578">
        <v>3019.0791422525999</v>
      </c>
      <c r="W4805" s="578">
        <v>1.7158049253048324</v>
      </c>
      <c r="X4805" s="578">
        <v>1.079627890450255</v>
      </c>
      <c r="Y4805" s="578">
        <v>2.5719265628140399E-2</v>
      </c>
    </row>
    <row r="4806" spans="1:25" x14ac:dyDescent="0.3">
      <c r="A4806" s="61" t="s">
        <v>6781</v>
      </c>
      <c r="B4806" s="61" t="s">
        <v>2196</v>
      </c>
      <c r="C4806" s="61" t="s">
        <v>40</v>
      </c>
      <c r="D4806" s="36">
        <v>4</v>
      </c>
      <c r="E4806" s="36">
        <v>2012</v>
      </c>
      <c r="F4806" s="578">
        <v>14.215582149796875</v>
      </c>
      <c r="G4806" s="578">
        <v>2747.6708577473928</v>
      </c>
      <c r="H4806" s="578">
        <v>1.1878294625009049</v>
      </c>
      <c r="I4806" s="578">
        <v>0.93381491613884726</v>
      </c>
      <c r="J4806" s="578">
        <v>2.3407219870326373E-2</v>
      </c>
      <c r="K4806" s="578">
        <v>13.970013532404325</v>
      </c>
      <c r="L4806" s="578">
        <v>2683.6636759440071</v>
      </c>
      <c r="M4806" s="578">
        <v>1.1886490943725176</v>
      </c>
      <c r="N4806" s="578">
        <v>0.91589287451157908</v>
      </c>
      <c r="O4806" s="578">
        <v>2.2861947615941302E-2</v>
      </c>
      <c r="P4806" s="578">
        <v>14.215580065463</v>
      </c>
      <c r="Q4806" s="578">
        <v>2747.6708056131952</v>
      </c>
      <c r="R4806" s="578">
        <v>1.1878294619576324</v>
      </c>
      <c r="S4806" s="578">
        <v>0.93381495308130946</v>
      </c>
      <c r="T4806" s="578">
        <v>2.3407219870326373E-2</v>
      </c>
      <c r="U4806" s="578">
        <v>13.970011977061651</v>
      </c>
      <c r="V4806" s="578">
        <v>2683.6636759440071</v>
      </c>
      <c r="W4806" s="578">
        <v>1.18864909384865</v>
      </c>
      <c r="X4806" s="578">
        <v>0.915892913937568</v>
      </c>
      <c r="Y4806" s="578">
        <v>2.2861947615941302E-2</v>
      </c>
    </row>
    <row r="4807" spans="1:25" x14ac:dyDescent="0.3">
      <c r="A4807" s="61" t="s">
        <v>6782</v>
      </c>
      <c r="B4807" s="61" t="s">
        <v>2196</v>
      </c>
      <c r="C4807" s="61" t="s">
        <v>40</v>
      </c>
      <c r="D4807" s="36">
        <v>5</v>
      </c>
      <c r="E4807" s="36">
        <v>2012</v>
      </c>
      <c r="F4807" s="578">
        <v>12.413053345526924</v>
      </c>
      <c r="G4807" s="578">
        <v>2430.1922200520776</v>
      </c>
      <c r="H4807" s="578">
        <v>0.91377158820008209</v>
      </c>
      <c r="I4807" s="578">
        <v>0.82422377790013901</v>
      </c>
      <c r="J4807" s="578">
        <v>2.0702634724633125E-2</v>
      </c>
      <c r="K4807" s="578">
        <v>12.203103927982699</v>
      </c>
      <c r="L4807" s="578">
        <v>2379.1925938924096</v>
      </c>
      <c r="M4807" s="578">
        <v>0.91570034700756253</v>
      </c>
      <c r="N4807" s="578">
        <v>0.80633222560087781</v>
      </c>
      <c r="O4807" s="578">
        <v>2.0268201944418199E-2</v>
      </c>
      <c r="P4807" s="578">
        <v>12.413055427222051</v>
      </c>
      <c r="Q4807" s="578">
        <v>2430.1922200520776</v>
      </c>
      <c r="R4807" s="578">
        <v>0.91377159114927009</v>
      </c>
      <c r="S4807" s="578">
        <v>0.82422370455848615</v>
      </c>
      <c r="T4807" s="578">
        <v>2.0702634724633125E-2</v>
      </c>
      <c r="U4807" s="578">
        <v>12.203103406330499</v>
      </c>
      <c r="V4807" s="578">
        <v>2379.1925938924096</v>
      </c>
      <c r="W4807" s="578">
        <v>0.91570034592101923</v>
      </c>
      <c r="X4807" s="578">
        <v>0.80633220573266273</v>
      </c>
      <c r="Y4807" s="578">
        <v>2.0268201944418199E-2</v>
      </c>
    </row>
    <row r="4808" spans="1:25" x14ac:dyDescent="0.3">
      <c r="A4808" s="61" t="s">
        <v>6783</v>
      </c>
      <c r="B4808" s="61" t="s">
        <v>2196</v>
      </c>
      <c r="C4808" s="61" t="s">
        <v>40</v>
      </c>
      <c r="D4808" s="36">
        <v>6</v>
      </c>
      <c r="E4808" s="36">
        <v>2012</v>
      </c>
      <c r="F4808" s="578">
        <v>11.253204330683051</v>
      </c>
      <c r="G4808" s="578">
        <v>2258.0023778279551</v>
      </c>
      <c r="H4808" s="578">
        <v>0.77765528974123233</v>
      </c>
      <c r="I4808" s="578">
        <v>0.75195749197155148</v>
      </c>
      <c r="J4808" s="578">
        <v>1.9235820878141824E-2</v>
      </c>
      <c r="K4808" s="578">
        <v>11.100457281223465</v>
      </c>
      <c r="L4808" s="578">
        <v>2220.5008926391552</v>
      </c>
      <c r="M4808" s="578">
        <v>0.77746889022334098</v>
      </c>
      <c r="N4808" s="578">
        <v>0.73645331462224273</v>
      </c>
      <c r="O4808" s="578">
        <v>1.8916326051112223E-2</v>
      </c>
      <c r="P4808" s="578">
        <v>11.253203287708525</v>
      </c>
      <c r="Q4808" s="578">
        <v>2258.0023778279551</v>
      </c>
      <c r="R4808" s="578">
        <v>0.77765527037748394</v>
      </c>
      <c r="S4808" s="578">
        <v>0.75195750252654125</v>
      </c>
      <c r="T4808" s="578">
        <v>1.9235820878141824E-2</v>
      </c>
      <c r="U4808" s="578">
        <v>11.100456412202481</v>
      </c>
      <c r="V4808" s="578">
        <v>2220.5008926391552</v>
      </c>
      <c r="W4808" s="578">
        <v>0.77746885595843152</v>
      </c>
      <c r="X4808" s="578">
        <v>0.73645329475402743</v>
      </c>
      <c r="Y4808" s="578">
        <v>1.8916326051112223E-2</v>
      </c>
    </row>
    <row r="4809" spans="1:25" x14ac:dyDescent="0.3">
      <c r="A4809" s="61" t="s">
        <v>6784</v>
      </c>
      <c r="B4809" s="61" t="s">
        <v>2196</v>
      </c>
      <c r="C4809" s="61" t="s">
        <v>40</v>
      </c>
      <c r="D4809" s="36">
        <v>7</v>
      </c>
      <c r="E4809" s="36">
        <v>2012</v>
      </c>
      <c r="F4809" s="578">
        <v>10.920686897329372</v>
      </c>
      <c r="G4809" s="578">
        <v>2219.3016179402603</v>
      </c>
      <c r="H4809" s="578">
        <v>0.68323580951740304</v>
      </c>
      <c r="I4809" s="578">
        <v>0.70452788708886693</v>
      </c>
      <c r="J4809" s="578">
        <v>1.890610928724825E-2</v>
      </c>
      <c r="K4809" s="578">
        <v>10.788858895876405</v>
      </c>
      <c r="L4809" s="578">
        <v>2189.1550038655578</v>
      </c>
      <c r="M4809" s="578">
        <v>0.68175633011075321</v>
      </c>
      <c r="N4809" s="578">
        <v>0.69265408720821087</v>
      </c>
      <c r="O4809" s="578">
        <v>1.8649306924392751E-2</v>
      </c>
      <c r="P4809" s="578">
        <v>10.920687155824684</v>
      </c>
      <c r="Q4809" s="578">
        <v>2219.3016179402603</v>
      </c>
      <c r="R4809" s="578">
        <v>0.68323581479489781</v>
      </c>
      <c r="S4809" s="578">
        <v>0.70452791347634003</v>
      </c>
      <c r="T4809" s="578">
        <v>1.890610928724825E-2</v>
      </c>
      <c r="U4809" s="578">
        <v>10.78885780778845</v>
      </c>
      <c r="V4809" s="578">
        <v>2189.1550038655578</v>
      </c>
      <c r="W4809" s="578">
        <v>0.68175631905129774</v>
      </c>
      <c r="X4809" s="578">
        <v>0.69265406609823255</v>
      </c>
      <c r="Y4809" s="578">
        <v>1.8649306924392751E-2</v>
      </c>
    </row>
    <row r="4810" spans="1:25" x14ac:dyDescent="0.3">
      <c r="A4810" s="61" t="s">
        <v>6785</v>
      </c>
      <c r="B4810" s="61" t="s">
        <v>2196</v>
      </c>
      <c r="C4810" s="61" t="s">
        <v>40</v>
      </c>
      <c r="D4810" s="36">
        <v>8</v>
      </c>
      <c r="E4810" s="36">
        <v>2012</v>
      </c>
      <c r="F4810" s="578">
        <v>9.5008484673404947</v>
      </c>
      <c r="G4810" s="578">
        <v>1876.188218434645</v>
      </c>
      <c r="H4810" s="578">
        <v>0.62012392798593818</v>
      </c>
      <c r="I4810" s="578">
        <v>0.54867299669422154</v>
      </c>
      <c r="J4810" s="578">
        <v>1.5983145713107626E-2</v>
      </c>
      <c r="K4810" s="578">
        <v>9.4954428340473225</v>
      </c>
      <c r="L4810" s="578">
        <v>1881.5152613321898</v>
      </c>
      <c r="M4810" s="578">
        <v>0.61745786422397897</v>
      </c>
      <c r="N4810" s="578">
        <v>0.55202837622103529</v>
      </c>
      <c r="O4810" s="578">
        <v>1.602852281454635E-2</v>
      </c>
      <c r="P4810" s="578">
        <v>9.5008487011145775</v>
      </c>
      <c r="Q4810" s="578">
        <v>1876.188218434645</v>
      </c>
      <c r="R4810" s="578">
        <v>0.620123902102932</v>
      </c>
      <c r="S4810" s="578">
        <v>0.54867299141672699</v>
      </c>
      <c r="T4810" s="578">
        <v>1.5983145713107626E-2</v>
      </c>
      <c r="U4810" s="578">
        <v>9.4954425905913453</v>
      </c>
      <c r="V4810" s="578">
        <v>1881.5153134663851</v>
      </c>
      <c r="W4810" s="578">
        <v>0.6174578637195125</v>
      </c>
      <c r="X4810" s="578">
        <v>0.55202844575978771</v>
      </c>
      <c r="Y4810" s="578">
        <v>1.602852281454635E-2</v>
      </c>
    </row>
    <row r="4811" spans="1:25" x14ac:dyDescent="0.3">
      <c r="A4811" s="61" t="s">
        <v>6786</v>
      </c>
      <c r="B4811" s="61" t="s">
        <v>2196</v>
      </c>
      <c r="C4811" s="61" t="s">
        <v>40</v>
      </c>
      <c r="D4811" s="36">
        <v>9</v>
      </c>
      <c r="E4811" s="36">
        <v>2012</v>
      </c>
      <c r="F4811" s="578">
        <v>9.2369236238979759</v>
      </c>
      <c r="G4811" s="578">
        <v>1837.1151873270626</v>
      </c>
      <c r="H4811" s="578">
        <v>0.574053368065506</v>
      </c>
      <c r="I4811" s="578">
        <v>0.5030918136471878</v>
      </c>
      <c r="J4811" s="578">
        <v>1.5650287493675273E-2</v>
      </c>
      <c r="K4811" s="578">
        <v>9.270074940536368</v>
      </c>
      <c r="L4811" s="578">
        <v>1856.2746810913027</v>
      </c>
      <c r="M4811" s="578">
        <v>0.570673393240819</v>
      </c>
      <c r="N4811" s="578">
        <v>0.51521938332977357</v>
      </c>
      <c r="O4811" s="578">
        <v>1.5813505005401823E-2</v>
      </c>
      <c r="P4811" s="578">
        <v>9.2369233956123757</v>
      </c>
      <c r="Q4811" s="578">
        <v>1837.1151873270626</v>
      </c>
      <c r="R4811" s="578">
        <v>0.57405336806550555</v>
      </c>
      <c r="S4811" s="578">
        <v>0.50309181314272156</v>
      </c>
      <c r="T4811" s="578">
        <v>1.5650287493675273E-2</v>
      </c>
      <c r="U4811" s="578">
        <v>9.2700746728199377</v>
      </c>
      <c r="V4811" s="578">
        <v>1856.2746810913027</v>
      </c>
      <c r="W4811" s="578">
        <v>0.57067347927174172</v>
      </c>
      <c r="X4811" s="578">
        <v>0.51521938821921698</v>
      </c>
      <c r="Y4811" s="578">
        <v>1.5813505005401823E-2</v>
      </c>
    </row>
    <row r="4812" spans="1:25" x14ac:dyDescent="0.3">
      <c r="A4812" s="61" t="s">
        <v>6787</v>
      </c>
      <c r="B4812" s="61" t="s">
        <v>2196</v>
      </c>
      <c r="C4812" s="61" t="s">
        <v>40</v>
      </c>
      <c r="D4812" s="36">
        <v>10</v>
      </c>
      <c r="E4812" s="36">
        <v>2012</v>
      </c>
      <c r="F4812" s="578">
        <v>9.0316504344106399</v>
      </c>
      <c r="G4812" s="578">
        <v>1806.7178306579551</v>
      </c>
      <c r="H4812" s="578">
        <v>0.53822011446269835</v>
      </c>
      <c r="I4812" s="578">
        <v>0.46764019279119823</v>
      </c>
      <c r="J4812" s="578">
        <v>1.5391357369177652E-2</v>
      </c>
      <c r="K4812" s="578">
        <v>9.1046284361873369</v>
      </c>
      <c r="L4812" s="578">
        <v>1838.4617513020776</v>
      </c>
      <c r="M4812" s="578">
        <v>0.53527448535896804</v>
      </c>
      <c r="N4812" s="578">
        <v>0.4864064628879225</v>
      </c>
      <c r="O4812" s="578">
        <v>1.566179172368715E-2</v>
      </c>
      <c r="P4812" s="578">
        <v>9.031650241100575</v>
      </c>
      <c r="Q4812" s="578">
        <v>1806.7178306579551</v>
      </c>
      <c r="R4812" s="578">
        <v>0.53822010918520369</v>
      </c>
      <c r="S4812" s="578">
        <v>0.46764018002431773</v>
      </c>
      <c r="T4812" s="578">
        <v>1.5391357369177652E-2</v>
      </c>
      <c r="U4812" s="578">
        <v>9.1046280294685804</v>
      </c>
      <c r="V4812" s="578">
        <v>1838.4617513020776</v>
      </c>
      <c r="W4812" s="578">
        <v>0.53527446486987129</v>
      </c>
      <c r="X4812" s="578">
        <v>0.48640647266680948</v>
      </c>
      <c r="Y4812" s="578">
        <v>1.5661791199818198E-2</v>
      </c>
    </row>
    <row r="4813" spans="1:25" x14ac:dyDescent="0.3">
      <c r="A4813" s="61" t="s">
        <v>6788</v>
      </c>
      <c r="B4813" s="61" t="s">
        <v>2196</v>
      </c>
      <c r="C4813" s="61" t="s">
        <v>40</v>
      </c>
      <c r="D4813" s="36">
        <v>11</v>
      </c>
      <c r="E4813" s="36">
        <v>2012</v>
      </c>
      <c r="F4813" s="578">
        <v>8.7764835955143337</v>
      </c>
      <c r="G4813" s="578">
        <v>1740.877052307125</v>
      </c>
      <c r="H4813" s="578">
        <v>0.50958925235317998</v>
      </c>
      <c r="I4813" s="578">
        <v>0.40871139906812398</v>
      </c>
      <c r="J4813" s="578">
        <v>1.48304591906101E-2</v>
      </c>
      <c r="K4813" s="578">
        <v>8.8793721266532248</v>
      </c>
      <c r="L4813" s="578">
        <v>1783.7804997761998</v>
      </c>
      <c r="M4813" s="578">
        <v>0.5067093277126935</v>
      </c>
      <c r="N4813" s="578">
        <v>0.43444764299783828</v>
      </c>
      <c r="O4813" s="578">
        <v>1.5195934325068525E-2</v>
      </c>
      <c r="P4813" s="578">
        <v>8.7764830361993482</v>
      </c>
      <c r="Q4813" s="578">
        <v>1740.8771044413199</v>
      </c>
      <c r="R4813" s="578">
        <v>0.50958925340091743</v>
      </c>
      <c r="S4813" s="578">
        <v>0.40871139906812426</v>
      </c>
      <c r="T4813" s="578">
        <v>1.48304591906101E-2</v>
      </c>
      <c r="U4813" s="578">
        <v>8.8793722732880216</v>
      </c>
      <c r="V4813" s="578">
        <v>1783.7804997761998</v>
      </c>
      <c r="W4813" s="578">
        <v>0.50670932719367534</v>
      </c>
      <c r="X4813" s="578">
        <v>0.43444763985462426</v>
      </c>
      <c r="Y4813" s="578">
        <v>1.5195933801199575E-2</v>
      </c>
    </row>
    <row r="4814" spans="1:25" x14ac:dyDescent="0.3">
      <c r="A4814" s="61" t="s">
        <v>6789</v>
      </c>
      <c r="B4814" s="61" t="s">
        <v>2196</v>
      </c>
      <c r="C4814" s="61" t="s">
        <v>40</v>
      </c>
      <c r="D4814" s="36">
        <v>12</v>
      </c>
      <c r="E4814" s="36">
        <v>2012</v>
      </c>
      <c r="F4814" s="578">
        <v>8.513296422943915</v>
      </c>
      <c r="G4814" s="578">
        <v>1663.1341463724725</v>
      </c>
      <c r="H4814" s="578">
        <v>0.48528344824444453</v>
      </c>
      <c r="I4814" s="578">
        <v>0.343508267309516</v>
      </c>
      <c r="J4814" s="578">
        <v>1.416818633636765E-2</v>
      </c>
      <c r="K4814" s="578">
        <v>8.6386572847817025</v>
      </c>
      <c r="L4814" s="578">
        <v>1715.031141916905</v>
      </c>
      <c r="M4814" s="578">
        <v>0.48246995423687578</v>
      </c>
      <c r="N4814" s="578">
        <v>0.37546846020268221</v>
      </c>
      <c r="O4814" s="578">
        <v>1.4610266007366549E-2</v>
      </c>
      <c r="P4814" s="578">
        <v>8.5132960503202977</v>
      </c>
      <c r="Q4814" s="578">
        <v>1663.1341463724725</v>
      </c>
      <c r="R4814" s="578">
        <v>0.48528343799989626</v>
      </c>
      <c r="S4814" s="578">
        <v>0.34350823145359727</v>
      </c>
      <c r="T4814" s="578">
        <v>1.416818633636765E-2</v>
      </c>
      <c r="U4814" s="578">
        <v>8.6386574339509572</v>
      </c>
      <c r="V4814" s="578">
        <v>1715.0309855143175</v>
      </c>
      <c r="W4814" s="578">
        <v>0.48246995899050127</v>
      </c>
      <c r="X4814" s="578">
        <v>0.37546846439363396</v>
      </c>
      <c r="Y4814" s="578">
        <v>1.4610266526384849E-2</v>
      </c>
    </row>
    <row r="4815" spans="1:25" x14ac:dyDescent="0.3">
      <c r="A4815" s="61" t="s">
        <v>6790</v>
      </c>
      <c r="B4815" s="61" t="s">
        <v>2196</v>
      </c>
      <c r="C4815" s="61" t="s">
        <v>40</v>
      </c>
      <c r="D4815" s="36">
        <v>13</v>
      </c>
      <c r="E4815" s="36">
        <v>2012</v>
      </c>
      <c r="F4815" s="578">
        <v>8.4128289706568431</v>
      </c>
      <c r="G4815" s="578">
        <v>1637.2851219177201</v>
      </c>
      <c r="H4815" s="578">
        <v>0.46094503090716854</v>
      </c>
      <c r="I4815" s="578">
        <v>0.30967245280044126</v>
      </c>
      <c r="J4815" s="578">
        <v>1.394795297528615E-2</v>
      </c>
      <c r="K4815" s="578">
        <v>8.540886222928135</v>
      </c>
      <c r="L4815" s="578">
        <v>1691.299433390295</v>
      </c>
      <c r="M4815" s="578">
        <v>0.45874843199271648</v>
      </c>
      <c r="N4815" s="578">
        <v>0.34348847841223029</v>
      </c>
      <c r="O4815" s="578">
        <v>1.44081220593458E-2</v>
      </c>
      <c r="P4815" s="578">
        <v>8.4128290946173294</v>
      </c>
      <c r="Q4815" s="578">
        <v>1637.2851219177201</v>
      </c>
      <c r="R4815" s="578">
        <v>0.46094502578489449</v>
      </c>
      <c r="S4815" s="578">
        <v>0.30967245280044126</v>
      </c>
      <c r="T4815" s="578">
        <v>1.394795297528615E-2</v>
      </c>
      <c r="U4815" s="578">
        <v>8.5408862822805496</v>
      </c>
      <c r="V4815" s="578">
        <v>1691.2993812561001</v>
      </c>
      <c r="W4815" s="578">
        <v>0.45874842671522198</v>
      </c>
      <c r="X4815" s="578">
        <v>0.3434884678572413</v>
      </c>
      <c r="Y4815" s="578">
        <v>1.44081220593458E-2</v>
      </c>
    </row>
    <row r="4816" spans="1:25" x14ac:dyDescent="0.3">
      <c r="A4816" s="61" t="s">
        <v>6791</v>
      </c>
      <c r="B4816" s="61" t="s">
        <v>2196</v>
      </c>
      <c r="C4816" s="61" t="s">
        <v>40</v>
      </c>
      <c r="D4816" s="36">
        <v>14</v>
      </c>
      <c r="E4816" s="36">
        <v>2012</v>
      </c>
      <c r="F4816" s="578">
        <v>8.954879491352278</v>
      </c>
      <c r="G4816" s="578">
        <v>1766.1094919840448</v>
      </c>
      <c r="H4816" s="578">
        <v>0.4421935918314065</v>
      </c>
      <c r="I4816" s="578">
        <v>0.31771555187879075</v>
      </c>
      <c r="J4816" s="578">
        <v>1.5045423778550001E-2</v>
      </c>
      <c r="K4816" s="578">
        <v>9.0293245447925656</v>
      </c>
      <c r="L4816" s="578">
        <v>1808.3845392862875</v>
      </c>
      <c r="M4816" s="578">
        <v>0.44025499783068223</v>
      </c>
      <c r="N4816" s="578">
        <v>0.34939024696359372</v>
      </c>
      <c r="O4816" s="578">
        <v>1.540558123573035E-2</v>
      </c>
      <c r="P4816" s="578">
        <v>8.9548796901193146</v>
      </c>
      <c r="Q4816" s="578">
        <v>1766.1094919840448</v>
      </c>
      <c r="R4816" s="578">
        <v>0.4421935918314065</v>
      </c>
      <c r="S4816" s="578">
        <v>0.31771555292652875</v>
      </c>
      <c r="T4816" s="578">
        <v>1.5045423778550001E-2</v>
      </c>
      <c r="U4816" s="578">
        <v>9.0293240557099708</v>
      </c>
      <c r="V4816" s="578">
        <v>1808.3844350178974</v>
      </c>
      <c r="W4816" s="578">
        <v>0.44025502858372978</v>
      </c>
      <c r="X4816" s="578">
        <v>0.34939021099125922</v>
      </c>
      <c r="Y4816" s="578">
        <v>1.540558123573035E-2</v>
      </c>
    </row>
    <row r="4817" spans="1:25" x14ac:dyDescent="0.3">
      <c r="A4817" s="61" t="s">
        <v>6792</v>
      </c>
      <c r="B4817" s="61" t="s">
        <v>2196</v>
      </c>
      <c r="C4817" s="61" t="s">
        <v>40</v>
      </c>
      <c r="D4817" s="36">
        <v>15</v>
      </c>
      <c r="E4817" s="36">
        <v>2012</v>
      </c>
      <c r="F4817" s="578">
        <v>9.4195080143569108</v>
      </c>
      <c r="G4817" s="578">
        <v>1876.5289471944125</v>
      </c>
      <c r="H4817" s="578">
        <v>0.42612076480872851</v>
      </c>
      <c r="I4817" s="578">
        <v>0.32461058802436993</v>
      </c>
      <c r="J4817" s="578">
        <v>1.5986081222460251E-2</v>
      </c>
      <c r="K4817" s="578">
        <v>9.4511263889992776</v>
      </c>
      <c r="L4817" s="578">
        <v>1908.784069061275</v>
      </c>
      <c r="M4817" s="578">
        <v>0.4247537006158375</v>
      </c>
      <c r="N4817" s="578">
        <v>0.35288110328838174</v>
      </c>
      <c r="O4817" s="578">
        <v>1.6260877794896527E-2</v>
      </c>
      <c r="P4817" s="578">
        <v>9.4195074773863894</v>
      </c>
      <c r="Q4817" s="578">
        <v>1876.5289471944125</v>
      </c>
      <c r="R4817" s="578">
        <v>0.42612076480872851</v>
      </c>
      <c r="S4817" s="578">
        <v>0.3246106139073765</v>
      </c>
      <c r="T4817" s="578">
        <v>1.5986081222460251E-2</v>
      </c>
      <c r="U4817" s="578">
        <v>9.4511264885537969</v>
      </c>
      <c r="V4817" s="578">
        <v>1908.784069061275</v>
      </c>
      <c r="W4817" s="578">
        <v>0.42475370112030403</v>
      </c>
      <c r="X4817" s="578">
        <v>0.35288111353293028</v>
      </c>
      <c r="Y4817" s="578">
        <v>1.6260877794896527E-2</v>
      </c>
    </row>
    <row r="4818" spans="1:25" x14ac:dyDescent="0.3">
      <c r="A4818" s="580" t="s">
        <v>6793</v>
      </c>
      <c r="B4818" s="580" t="s">
        <v>2196</v>
      </c>
      <c r="C4818" s="580" t="s">
        <v>40</v>
      </c>
      <c r="D4818" s="581">
        <v>16</v>
      </c>
      <c r="E4818" s="581">
        <v>2012</v>
      </c>
      <c r="F4818" s="582">
        <v>9.9559773085129457</v>
      </c>
      <c r="G4818" s="582">
        <v>2015.4496739705351</v>
      </c>
      <c r="H4818" s="582">
        <v>0.4191227731741185</v>
      </c>
      <c r="I4818" s="582">
        <v>0.34024468890856874</v>
      </c>
      <c r="J4818" s="582">
        <v>1.7169546471753401E-2</v>
      </c>
      <c r="K4818" s="582">
        <v>9.9357624734014216</v>
      </c>
      <c r="L4818" s="582">
        <v>2035.0833562215098</v>
      </c>
      <c r="M4818" s="582">
        <v>0.41760873101884455</v>
      </c>
      <c r="N4818" s="582">
        <v>0.36559675214812126</v>
      </c>
      <c r="O4818" s="582">
        <v>1.7336790430514726E-2</v>
      </c>
      <c r="P4818" s="582">
        <v>9.9559765438995189</v>
      </c>
      <c r="Q4818" s="582">
        <v>2015.4496739705351</v>
      </c>
      <c r="R4818" s="582">
        <v>0.41912276292957001</v>
      </c>
      <c r="S4818" s="582">
        <v>0.34024468681309322</v>
      </c>
      <c r="T4818" s="582">
        <v>1.7169545957585724E-2</v>
      </c>
      <c r="U4818" s="582">
        <v>9.9357624831536313</v>
      </c>
      <c r="V4818" s="582">
        <v>2035.0833562215098</v>
      </c>
      <c r="W4818" s="582">
        <v>0.41760873049497554</v>
      </c>
      <c r="X4818" s="582">
        <v>0.36559673678129878</v>
      </c>
      <c r="Y4818" s="582">
        <v>1.7336790430514726E-2</v>
      </c>
    </row>
    <row r="4819" spans="1:25" x14ac:dyDescent="0.3">
      <c r="A4819" s="61" t="s">
        <v>6794</v>
      </c>
      <c r="B4819" s="61" t="s">
        <v>2196</v>
      </c>
      <c r="C4819" s="61" t="s">
        <v>40</v>
      </c>
      <c r="D4819" s="36">
        <v>1</v>
      </c>
      <c r="E4819" s="36">
        <v>2020</v>
      </c>
      <c r="F4819" s="578">
        <v>25.985058758883152</v>
      </c>
      <c r="G4819" s="578">
        <v>8258.0343068440743</v>
      </c>
      <c r="H4819" s="578">
        <v>2.7286965618065175</v>
      </c>
      <c r="I4819" s="578">
        <v>1.4492640967170374</v>
      </c>
      <c r="J4819" s="578">
        <v>7.2287769173271926E-2</v>
      </c>
      <c r="K4819" s="578">
        <v>26.159208067537552</v>
      </c>
      <c r="L4819" s="578">
        <v>8314.8581186930296</v>
      </c>
      <c r="M4819" s="578">
        <v>2.73543543492754</v>
      </c>
      <c r="N4819" s="578">
        <v>1.4588495915134698</v>
      </c>
      <c r="O4819" s="578">
        <v>7.2784873036046804E-2</v>
      </c>
      <c r="P4819" s="578">
        <v>25.985058737472428</v>
      </c>
      <c r="Q4819" s="578">
        <v>8258.0342000325472</v>
      </c>
      <c r="R4819" s="578">
        <v>2.7286967242446978</v>
      </c>
      <c r="S4819" s="578">
        <v>1.4492640883351324</v>
      </c>
      <c r="T4819" s="578">
        <v>7.2287769173271926E-2</v>
      </c>
      <c r="U4819" s="578">
        <v>26.159209111157249</v>
      </c>
      <c r="V4819" s="578">
        <v>8314.8581186930296</v>
      </c>
      <c r="W4819" s="578">
        <v>2.7354354354320076</v>
      </c>
      <c r="X4819" s="578">
        <v>1.4588496160382973</v>
      </c>
      <c r="Y4819" s="578">
        <v>7.2784872492775307E-2</v>
      </c>
    </row>
    <row r="4820" spans="1:25" x14ac:dyDescent="0.3">
      <c r="A4820" s="61" t="s">
        <v>6795</v>
      </c>
      <c r="B4820" s="61" t="s">
        <v>2196</v>
      </c>
      <c r="C4820" s="61" t="s">
        <v>40</v>
      </c>
      <c r="D4820" s="36">
        <v>2</v>
      </c>
      <c r="E4820" s="36">
        <v>2020</v>
      </c>
      <c r="F4820" s="578">
        <v>13.798155762776576</v>
      </c>
      <c r="G4820" s="578">
        <v>4599.0124715169222</v>
      </c>
      <c r="H4820" s="578">
        <v>1.5245443422269651</v>
      </c>
      <c r="I4820" s="578">
        <v>0.75819506915286172</v>
      </c>
      <c r="J4820" s="578">
        <v>4.0256474477549348E-2</v>
      </c>
      <c r="K4820" s="578">
        <v>14.052769523700849</v>
      </c>
      <c r="L4820" s="578">
        <v>4675.6120834350522</v>
      </c>
      <c r="M4820" s="578">
        <v>1.5386567191841625</v>
      </c>
      <c r="N4820" s="578">
        <v>0.769370871285597</v>
      </c>
      <c r="O4820" s="578">
        <v>4.0926879950954224E-2</v>
      </c>
      <c r="P4820" s="578">
        <v>13.798157327665301</v>
      </c>
      <c r="Q4820" s="578">
        <v>4599.0124206542932</v>
      </c>
      <c r="R4820" s="578">
        <v>1.5245442873759476</v>
      </c>
      <c r="S4820" s="578">
        <v>0.75819508358836152</v>
      </c>
      <c r="T4820" s="578">
        <v>4.0256473429811451E-2</v>
      </c>
      <c r="U4820" s="578">
        <v>14.052771082950676</v>
      </c>
      <c r="V4820" s="578">
        <v>4675.6120834350522</v>
      </c>
      <c r="W4820" s="578">
        <v>1.538656511732065</v>
      </c>
      <c r="X4820" s="578">
        <v>0.76937082425380676</v>
      </c>
      <c r="Y4820" s="578">
        <v>4.0926879427085276E-2</v>
      </c>
    </row>
    <row r="4821" spans="1:25" x14ac:dyDescent="0.3">
      <c r="A4821" s="61" t="s">
        <v>6796</v>
      </c>
      <c r="B4821" s="61" t="s">
        <v>2196</v>
      </c>
      <c r="C4821" s="61" t="s">
        <v>40</v>
      </c>
      <c r="D4821" s="36">
        <v>3</v>
      </c>
      <c r="E4821" s="36">
        <v>2020</v>
      </c>
      <c r="F4821" s="578">
        <v>8.4024990714193901</v>
      </c>
      <c r="G4821" s="578">
        <v>2941.730968475335</v>
      </c>
      <c r="H4821" s="578">
        <v>0.82611692471740095</v>
      </c>
      <c r="I4821" s="578">
        <v>0.45371601078659279</v>
      </c>
      <c r="J4821" s="578">
        <v>2.5752927234861948E-2</v>
      </c>
      <c r="K4821" s="578">
        <v>8.3505682633646394</v>
      </c>
      <c r="L4821" s="578">
        <v>2909.7405064900649</v>
      </c>
      <c r="M4821" s="578">
        <v>0.82702506611046056</v>
      </c>
      <c r="N4821" s="578">
        <v>0.45051993103697852</v>
      </c>
      <c r="O4821" s="578">
        <v>2.5472602302518951E-2</v>
      </c>
      <c r="P4821" s="578">
        <v>8.4024984955006676</v>
      </c>
      <c r="Q4821" s="578">
        <v>2941.7310206095326</v>
      </c>
      <c r="R4821" s="578">
        <v>0.82611693474852133</v>
      </c>
      <c r="S4821" s="578">
        <v>0.45371604245156</v>
      </c>
      <c r="T4821" s="578">
        <v>2.5752927234861948E-2</v>
      </c>
      <c r="U4821" s="578">
        <v>8.3505680051966866</v>
      </c>
      <c r="V4821" s="578">
        <v>2909.7405064900649</v>
      </c>
      <c r="W4821" s="578">
        <v>0.82702506038670665</v>
      </c>
      <c r="X4821" s="578">
        <v>0.4505198788829145</v>
      </c>
      <c r="Y4821" s="578">
        <v>2.5472602302518951E-2</v>
      </c>
    </row>
    <row r="4822" spans="1:25" x14ac:dyDescent="0.3">
      <c r="A4822" s="61" t="s">
        <v>6797</v>
      </c>
      <c r="B4822" s="61" t="s">
        <v>2196</v>
      </c>
      <c r="C4822" s="61" t="s">
        <v>40</v>
      </c>
      <c r="D4822" s="36">
        <v>4</v>
      </c>
      <c r="E4822" s="36">
        <v>2020</v>
      </c>
      <c r="F4822" s="578">
        <v>7.0623528881224029</v>
      </c>
      <c r="G4822" s="578">
        <v>2640.5677871704024</v>
      </c>
      <c r="H4822" s="578">
        <v>0.58106333546553868</v>
      </c>
      <c r="I4822" s="578">
        <v>0.39121311076451049</v>
      </c>
      <c r="J4822" s="578">
        <v>2.3117453170319349E-2</v>
      </c>
      <c r="K4822" s="578">
        <v>6.9442980518676096</v>
      </c>
      <c r="L4822" s="578">
        <v>2580.5295257568323</v>
      </c>
      <c r="M4822" s="578">
        <v>0.58078140926469701</v>
      </c>
      <c r="N4822" s="578">
        <v>0.38356076541822376</v>
      </c>
      <c r="O4822" s="578">
        <v>2.2591582577054646E-2</v>
      </c>
      <c r="P4822" s="578">
        <v>7.0623530992270354</v>
      </c>
      <c r="Q4822" s="578">
        <v>2640.5677871704024</v>
      </c>
      <c r="R4822" s="578">
        <v>0.58106330674005779</v>
      </c>
      <c r="S4822" s="578">
        <v>0.39121313781167022</v>
      </c>
      <c r="T4822" s="578">
        <v>2.3117453170319349E-2</v>
      </c>
      <c r="U4822" s="578">
        <v>6.9442977387867906</v>
      </c>
      <c r="V4822" s="578">
        <v>2580.5295257568323</v>
      </c>
      <c r="W4822" s="578">
        <v>0.58078140028131453</v>
      </c>
      <c r="X4822" s="578">
        <v>0.3835607397680475</v>
      </c>
      <c r="Y4822" s="578">
        <v>2.2591582577054646E-2</v>
      </c>
    </row>
    <row r="4823" spans="1:25" x14ac:dyDescent="0.3">
      <c r="A4823" s="61" t="s">
        <v>6798</v>
      </c>
      <c r="B4823" s="61" t="s">
        <v>2196</v>
      </c>
      <c r="C4823" s="61" t="s">
        <v>40</v>
      </c>
      <c r="D4823" s="36">
        <v>5</v>
      </c>
      <c r="E4823" s="36">
        <v>2020</v>
      </c>
      <c r="F4823" s="578">
        <v>6.1238883319492698</v>
      </c>
      <c r="G4823" s="578">
        <v>2322.5431925455678</v>
      </c>
      <c r="H4823" s="578">
        <v>0.45068265065977597</v>
      </c>
      <c r="I4823" s="578">
        <v>0.34609370290612101</v>
      </c>
      <c r="J4823" s="578">
        <v>2.0335220576574376E-2</v>
      </c>
      <c r="K4823" s="578">
        <v>6.0271238076699429</v>
      </c>
      <c r="L4823" s="578">
        <v>2275.9247182210229</v>
      </c>
      <c r="M4823" s="578">
        <v>0.45109459183489226</v>
      </c>
      <c r="N4823" s="578">
        <v>0.33853121369611427</v>
      </c>
      <c r="O4823" s="578">
        <v>1.9926719716750023E-2</v>
      </c>
      <c r="P4823" s="578">
        <v>6.1238882279042901</v>
      </c>
      <c r="Q4823" s="578">
        <v>2322.5431925455678</v>
      </c>
      <c r="R4823" s="578">
        <v>0.45068261220876527</v>
      </c>
      <c r="S4823" s="578">
        <v>0.34609370573889425</v>
      </c>
      <c r="T4823" s="578">
        <v>2.0335220576574376E-2</v>
      </c>
      <c r="U4823" s="578">
        <v>6.0271237500831649</v>
      </c>
      <c r="V4823" s="578">
        <v>2275.9247182210229</v>
      </c>
      <c r="W4823" s="578">
        <v>0.45109457072491393</v>
      </c>
      <c r="X4823" s="578">
        <v>0.33853121264837649</v>
      </c>
      <c r="Y4823" s="578">
        <v>1.9926720240618975E-2</v>
      </c>
    </row>
    <row r="4824" spans="1:25" x14ac:dyDescent="0.3">
      <c r="A4824" s="61" t="s">
        <v>6799</v>
      </c>
      <c r="B4824" s="61" t="s">
        <v>2196</v>
      </c>
      <c r="C4824" s="61" t="s">
        <v>40</v>
      </c>
      <c r="D4824" s="36">
        <v>6</v>
      </c>
      <c r="E4824" s="36">
        <v>2020</v>
      </c>
      <c r="F4824" s="578">
        <v>5.5342882594522917</v>
      </c>
      <c r="G4824" s="578">
        <v>2163.3381271362277</v>
      </c>
      <c r="H4824" s="578">
        <v>0.38688979667494972</v>
      </c>
      <c r="I4824" s="578">
        <v>0.31602847428681902</v>
      </c>
      <c r="J4824" s="578">
        <v>1.8940515486368249E-2</v>
      </c>
      <c r="K4824" s="578">
        <v>5.466216716269015</v>
      </c>
      <c r="L4824" s="578">
        <v>2129.1920750935824</v>
      </c>
      <c r="M4824" s="578">
        <v>0.38643319086501476</v>
      </c>
      <c r="N4824" s="578">
        <v>0.3095280485576945</v>
      </c>
      <c r="O4824" s="578">
        <v>1.8641242757439551E-2</v>
      </c>
      <c r="P4824" s="578">
        <v>5.5342882073503725</v>
      </c>
      <c r="Q4824" s="578">
        <v>2163.3380750020297</v>
      </c>
      <c r="R4824" s="578">
        <v>0.38688977470640823</v>
      </c>
      <c r="S4824" s="578">
        <v>0.31602845108136474</v>
      </c>
      <c r="T4824" s="578">
        <v>1.8940515486368249E-2</v>
      </c>
      <c r="U4824" s="578">
        <v>5.4662165078577001</v>
      </c>
      <c r="V4824" s="578">
        <v>2129.1920750935824</v>
      </c>
      <c r="W4824" s="578">
        <v>0.38643319117060504</v>
      </c>
      <c r="X4824" s="578">
        <v>0.30952802702086002</v>
      </c>
      <c r="Y4824" s="578">
        <v>1.8641242757439551E-2</v>
      </c>
    </row>
    <row r="4825" spans="1:25" x14ac:dyDescent="0.3">
      <c r="A4825" s="61" t="s">
        <v>6800</v>
      </c>
      <c r="B4825" s="61" t="s">
        <v>2196</v>
      </c>
      <c r="C4825" s="61" t="s">
        <v>40</v>
      </c>
      <c r="D4825" s="36">
        <v>7</v>
      </c>
      <c r="E4825" s="36">
        <v>2020</v>
      </c>
      <c r="F4825" s="578">
        <v>5.3397650101057126</v>
      </c>
      <c r="G4825" s="578">
        <v>2121.9421081542923</v>
      </c>
      <c r="H4825" s="578">
        <v>0.34223307713303525</v>
      </c>
      <c r="I4825" s="578">
        <v>0.29634958682193674</v>
      </c>
      <c r="J4825" s="578">
        <v>1.8578773946501249E-2</v>
      </c>
      <c r="K4825" s="578">
        <v>5.2827788736261301</v>
      </c>
      <c r="L4825" s="578">
        <v>2095.2441469828273</v>
      </c>
      <c r="M4825" s="578">
        <v>0.34136026239624023</v>
      </c>
      <c r="N4825" s="578">
        <v>0.29140002546288646</v>
      </c>
      <c r="O4825" s="578">
        <v>1.8344676859366353E-2</v>
      </c>
      <c r="P4825" s="578">
        <v>5.3397646968175305</v>
      </c>
      <c r="Q4825" s="578">
        <v>2121.9421081542923</v>
      </c>
      <c r="R4825" s="578">
        <v>0.34223307739982023</v>
      </c>
      <c r="S4825" s="578">
        <v>0.29634957227002168</v>
      </c>
      <c r="T4825" s="578">
        <v>1.8578773946501249E-2</v>
      </c>
      <c r="U4825" s="578">
        <v>5.2827787643497341</v>
      </c>
      <c r="V4825" s="578">
        <v>2095.2441469828273</v>
      </c>
      <c r="W4825" s="578">
        <v>0.34136026684912651</v>
      </c>
      <c r="X4825" s="578">
        <v>0.29139997499684422</v>
      </c>
      <c r="Y4825" s="578">
        <v>1.8344676859366353E-2</v>
      </c>
    </row>
    <row r="4826" spans="1:25" x14ac:dyDescent="0.3">
      <c r="A4826" s="61" t="s">
        <v>6801</v>
      </c>
      <c r="B4826" s="61" t="s">
        <v>2196</v>
      </c>
      <c r="C4826" s="61" t="s">
        <v>40</v>
      </c>
      <c r="D4826" s="36">
        <v>8</v>
      </c>
      <c r="E4826" s="36">
        <v>2020</v>
      </c>
      <c r="F4826" s="578">
        <v>4.6274223988257255</v>
      </c>
      <c r="G4826" s="578">
        <v>1781.5810038248626</v>
      </c>
      <c r="H4826" s="578">
        <v>0.30704427061573297</v>
      </c>
      <c r="I4826" s="578">
        <v>0.23049980617361102</v>
      </c>
      <c r="J4826" s="578">
        <v>1.5600584185449351E-2</v>
      </c>
      <c r="K4826" s="578">
        <v>4.6313011094631849</v>
      </c>
      <c r="L4826" s="578">
        <v>1789.9002990722624</v>
      </c>
      <c r="M4826" s="578">
        <v>0.30625312037106223</v>
      </c>
      <c r="N4826" s="578">
        <v>0.23198277887422553</v>
      </c>
      <c r="O4826" s="578">
        <v>1.5672936434081401E-2</v>
      </c>
      <c r="P4826" s="578">
        <v>4.6274217212400446</v>
      </c>
      <c r="Q4826" s="578">
        <v>1781.5810038248626</v>
      </c>
      <c r="R4826" s="578">
        <v>0.30704425507671301</v>
      </c>
      <c r="S4826" s="578">
        <v>0.2304997871979135</v>
      </c>
      <c r="T4826" s="578">
        <v>1.5600584185449351E-2</v>
      </c>
      <c r="U4826" s="578">
        <v>4.6313014692629251</v>
      </c>
      <c r="V4826" s="578">
        <v>1789.900246938065</v>
      </c>
      <c r="W4826" s="578">
        <v>0.306253120797919</v>
      </c>
      <c r="X4826" s="578">
        <v>0.2319827788742255</v>
      </c>
      <c r="Y4826" s="578">
        <v>1.5672935386343526E-2</v>
      </c>
    </row>
    <row r="4827" spans="1:25" x14ac:dyDescent="0.3">
      <c r="A4827" s="61" t="s">
        <v>6802</v>
      </c>
      <c r="B4827" s="61" t="s">
        <v>2196</v>
      </c>
      <c r="C4827" s="61" t="s">
        <v>40</v>
      </c>
      <c r="D4827" s="36">
        <v>9</v>
      </c>
      <c r="E4827" s="36">
        <v>2020</v>
      </c>
      <c r="F4827" s="578">
        <v>4.4722632366162198</v>
      </c>
      <c r="G4827" s="578">
        <v>1734.4761988321875</v>
      </c>
      <c r="H4827" s="578">
        <v>0.2839728602993995</v>
      </c>
      <c r="I4827" s="578">
        <v>0.21124599449103626</v>
      </c>
      <c r="J4827" s="578">
        <v>1.5189665699532826E-2</v>
      </c>
      <c r="K4827" s="578">
        <v>4.4947250281220423</v>
      </c>
      <c r="L4827" s="578">
        <v>1756.9481175740525</v>
      </c>
      <c r="M4827" s="578">
        <v>0.28317863832974821</v>
      </c>
      <c r="N4827" s="578">
        <v>0.21639199927449199</v>
      </c>
      <c r="O4827" s="578">
        <v>1.5385791688458925E-2</v>
      </c>
      <c r="P4827" s="578">
        <v>4.4722631319430803</v>
      </c>
      <c r="Q4827" s="578">
        <v>1734.4761466979924</v>
      </c>
      <c r="R4827" s="578">
        <v>0.28397282899337928</v>
      </c>
      <c r="S4827" s="578">
        <v>0.21124599134782301</v>
      </c>
      <c r="T4827" s="578">
        <v>1.5189666223401774E-2</v>
      </c>
      <c r="U4827" s="578">
        <v>4.4947253933059947</v>
      </c>
      <c r="V4827" s="578">
        <v>1756.9481175740525</v>
      </c>
      <c r="W4827" s="578">
        <v>0.283178636343412</v>
      </c>
      <c r="X4827" s="578">
        <v>0.21639199927449199</v>
      </c>
      <c r="Y4827" s="578">
        <v>1.5385791688458925E-2</v>
      </c>
    </row>
    <row r="4828" spans="1:25" x14ac:dyDescent="0.3">
      <c r="A4828" s="61" t="s">
        <v>6803</v>
      </c>
      <c r="B4828" s="61" t="s">
        <v>2196</v>
      </c>
      <c r="C4828" s="61" t="s">
        <v>40</v>
      </c>
      <c r="D4828" s="36">
        <v>10</v>
      </c>
      <c r="E4828" s="36">
        <v>2020</v>
      </c>
      <c r="F4828" s="578">
        <v>4.3515823507671723</v>
      </c>
      <c r="G4828" s="578">
        <v>1697.8318099975525</v>
      </c>
      <c r="H4828" s="578">
        <v>0.26602769297217727</v>
      </c>
      <c r="I4828" s="578">
        <v>0.196271104117234</v>
      </c>
      <c r="J4828" s="578">
        <v>1.4869985364687874E-2</v>
      </c>
      <c r="K4828" s="578">
        <v>4.3932478463417821</v>
      </c>
      <c r="L4828" s="578">
        <v>1733.0957374572724</v>
      </c>
      <c r="M4828" s="578">
        <v>0.26568503758850626</v>
      </c>
      <c r="N4828" s="578">
        <v>0.20416793417340726</v>
      </c>
      <c r="O4828" s="578">
        <v>1.5178012516116675E-2</v>
      </c>
      <c r="P4828" s="578">
        <v>4.3515825034543578</v>
      </c>
      <c r="Q4828" s="578">
        <v>1697.8317578633576</v>
      </c>
      <c r="R4828" s="578">
        <v>0.26602769471840748</v>
      </c>
      <c r="S4828" s="578">
        <v>0.19627109936360851</v>
      </c>
      <c r="T4828" s="578">
        <v>1.4869985888556826E-2</v>
      </c>
      <c r="U4828" s="578">
        <v>4.3932482634178651</v>
      </c>
      <c r="V4828" s="578">
        <v>1733.0957374572724</v>
      </c>
      <c r="W4828" s="578">
        <v>0.26568506760910726</v>
      </c>
      <c r="X4828" s="578">
        <v>0.20416789305939601</v>
      </c>
      <c r="Y4828" s="578">
        <v>1.5178011992247723E-2</v>
      </c>
    </row>
    <row r="4829" spans="1:25" x14ac:dyDescent="0.3">
      <c r="A4829" s="61" t="s">
        <v>6804</v>
      </c>
      <c r="B4829" s="61" t="s">
        <v>2196</v>
      </c>
      <c r="C4829" s="61" t="s">
        <v>40</v>
      </c>
      <c r="D4829" s="36">
        <v>11</v>
      </c>
      <c r="E4829" s="36">
        <v>2020</v>
      </c>
      <c r="F4829" s="578">
        <v>4.2035226596041531</v>
      </c>
      <c r="G4829" s="578">
        <v>1621.8107948303175</v>
      </c>
      <c r="H4829" s="578">
        <v>0.25068877687347851</v>
      </c>
      <c r="I4829" s="578">
        <v>0.171408802270889</v>
      </c>
      <c r="J4829" s="578">
        <v>1.4206455060047975E-2</v>
      </c>
      <c r="K4829" s="578">
        <v>4.2604042538089999</v>
      </c>
      <c r="L4829" s="578">
        <v>1668.8788452148399</v>
      </c>
      <c r="M4829" s="578">
        <v>0.25061578740618001</v>
      </c>
      <c r="N4829" s="578">
        <v>0.18220552301499948</v>
      </c>
      <c r="O4829" s="578">
        <v>1.4617570734117125E-2</v>
      </c>
      <c r="P4829" s="578">
        <v>4.2035224536278575</v>
      </c>
      <c r="Q4829" s="578">
        <v>1621.8107948303175</v>
      </c>
      <c r="R4829" s="578">
        <v>0.25068877741432449</v>
      </c>
      <c r="S4829" s="578">
        <v>0.17140880747077325</v>
      </c>
      <c r="T4829" s="578">
        <v>1.4206455060047975E-2</v>
      </c>
      <c r="U4829" s="578">
        <v>4.2604037868028746</v>
      </c>
      <c r="V4829" s="578">
        <v>1668.8788452148399</v>
      </c>
      <c r="W4829" s="578">
        <v>0.25061578651608774</v>
      </c>
      <c r="X4829" s="578">
        <v>0.182205517252441</v>
      </c>
      <c r="Y4829" s="578">
        <v>1.4617570734117125E-2</v>
      </c>
    </row>
    <row r="4830" spans="1:25" x14ac:dyDescent="0.3">
      <c r="A4830" s="61" t="s">
        <v>6805</v>
      </c>
      <c r="B4830" s="61" t="s">
        <v>2196</v>
      </c>
      <c r="C4830" s="61" t="s">
        <v>40</v>
      </c>
      <c r="D4830" s="36">
        <v>12</v>
      </c>
      <c r="E4830" s="36">
        <v>2020</v>
      </c>
      <c r="F4830" s="578">
        <v>4.0576453165825379</v>
      </c>
      <c r="G4830" s="578">
        <v>1540.6111551920524</v>
      </c>
      <c r="H4830" s="578">
        <v>0.23742853844790501</v>
      </c>
      <c r="I4830" s="578">
        <v>0.143978497013449</v>
      </c>
      <c r="J4830" s="578">
        <v>1.3496530106446351E-2</v>
      </c>
      <c r="K4830" s="578">
        <v>4.1259729877650253</v>
      </c>
      <c r="L4830" s="578">
        <v>1596.8615837097125</v>
      </c>
      <c r="M4830" s="578">
        <v>0.2375772748685745</v>
      </c>
      <c r="N4830" s="578">
        <v>0.15736260451376399</v>
      </c>
      <c r="O4830" s="578">
        <v>1.3988000942238874E-2</v>
      </c>
      <c r="P4830" s="578">
        <v>4.0576454210992425</v>
      </c>
      <c r="Q4830" s="578">
        <v>1540.6111551920524</v>
      </c>
      <c r="R4830" s="578">
        <v>0.23742857572021075</v>
      </c>
      <c r="S4830" s="578">
        <v>0.143978497013449</v>
      </c>
      <c r="T4830" s="578">
        <v>1.3496530106446351E-2</v>
      </c>
      <c r="U4830" s="578">
        <v>4.1259729875564455</v>
      </c>
      <c r="V4830" s="578">
        <v>1596.8615837097125</v>
      </c>
      <c r="W4830" s="578">
        <v>0.23757727376262899</v>
      </c>
      <c r="X4830" s="578">
        <v>0.15736260451376399</v>
      </c>
      <c r="Y4830" s="578">
        <v>1.3988000942238874E-2</v>
      </c>
    </row>
    <row r="4831" spans="1:25" x14ac:dyDescent="0.3">
      <c r="A4831" s="61" t="s">
        <v>6806</v>
      </c>
      <c r="B4831" s="61" t="s">
        <v>2196</v>
      </c>
      <c r="C4831" s="61" t="s">
        <v>40</v>
      </c>
      <c r="D4831" s="36">
        <v>13</v>
      </c>
      <c r="E4831" s="36">
        <v>2020</v>
      </c>
      <c r="F4831" s="578">
        <v>4.0204640210965055</v>
      </c>
      <c r="G4831" s="578">
        <v>1544.8273061116474</v>
      </c>
      <c r="H4831" s="578">
        <v>0.22639475967540951</v>
      </c>
      <c r="I4831" s="578">
        <v>0.13005409948527799</v>
      </c>
      <c r="J4831" s="578">
        <v>1.3528999644525599E-2</v>
      </c>
      <c r="K4831" s="578">
        <v>4.0883595607422922</v>
      </c>
      <c r="L4831" s="578">
        <v>1600.7885398864698</v>
      </c>
      <c r="M4831" s="578">
        <v>0.22678301262203576</v>
      </c>
      <c r="N4831" s="578">
        <v>0.14417540485737801</v>
      </c>
      <c r="O4831" s="578">
        <v>1.4018327046263275E-2</v>
      </c>
      <c r="P4831" s="578">
        <v>4.02046396878601</v>
      </c>
      <c r="Q4831" s="578">
        <v>1544.8273061116474</v>
      </c>
      <c r="R4831" s="578">
        <v>0.22639484466102</v>
      </c>
      <c r="S4831" s="578">
        <v>0.13005409948527799</v>
      </c>
      <c r="T4831" s="578">
        <v>1.35290001635439E-2</v>
      </c>
      <c r="U4831" s="578">
        <v>4.0883596165173568</v>
      </c>
      <c r="V4831" s="578">
        <v>1600.7885398864698</v>
      </c>
      <c r="W4831" s="578">
        <v>0.22678300747308275</v>
      </c>
      <c r="X4831" s="578">
        <v>0.14417540590511602</v>
      </c>
      <c r="Y4831" s="578">
        <v>1.4018327046263275E-2</v>
      </c>
    </row>
    <row r="4832" spans="1:25" x14ac:dyDescent="0.3">
      <c r="A4832" s="61" t="s">
        <v>6807</v>
      </c>
      <c r="B4832" s="61" t="s">
        <v>2196</v>
      </c>
      <c r="C4832" s="61" t="s">
        <v>40</v>
      </c>
      <c r="D4832" s="36">
        <v>14</v>
      </c>
      <c r="E4832" s="36">
        <v>2020</v>
      </c>
      <c r="F4832" s="578">
        <v>4.2612992135521655</v>
      </c>
      <c r="G4832" s="578">
        <v>1652.3641713460227</v>
      </c>
      <c r="H4832" s="578">
        <v>0.21922719347154826</v>
      </c>
      <c r="I4832" s="578">
        <v>0.133422495797276</v>
      </c>
      <c r="J4832" s="578">
        <v>1.447294538472E-2</v>
      </c>
      <c r="K4832" s="578">
        <v>4.3043061495057646</v>
      </c>
      <c r="L4832" s="578">
        <v>1698.3346277872674</v>
      </c>
      <c r="M4832" s="578">
        <v>0.21955595450708598</v>
      </c>
      <c r="N4832" s="578">
        <v>0.14663240686058901</v>
      </c>
      <c r="O4832" s="578">
        <v>1.487457624170925E-2</v>
      </c>
      <c r="P4832" s="578">
        <v>4.261298796631305</v>
      </c>
      <c r="Q4832" s="578">
        <v>1652.3641192118275</v>
      </c>
      <c r="R4832" s="578">
        <v>0.21922718875187702</v>
      </c>
      <c r="S4832" s="578">
        <v>0.133422495797276</v>
      </c>
      <c r="T4832" s="578">
        <v>1.44729459037383E-2</v>
      </c>
      <c r="U4832" s="578">
        <v>4.3043060448859798</v>
      </c>
      <c r="V4832" s="578">
        <v>1698.3345750172875</v>
      </c>
      <c r="W4832" s="578">
        <v>0.21955595966088901</v>
      </c>
      <c r="X4832" s="578">
        <v>0.14663240686058901</v>
      </c>
      <c r="Y4832" s="578">
        <v>1.4874575203672625E-2</v>
      </c>
    </row>
    <row r="4833" spans="1:25" x14ac:dyDescent="0.3">
      <c r="A4833" s="61" t="s">
        <v>6808</v>
      </c>
      <c r="B4833" s="61" t="s">
        <v>2196</v>
      </c>
      <c r="C4833" s="61" t="s">
        <v>40</v>
      </c>
      <c r="D4833" s="36">
        <v>15</v>
      </c>
      <c r="E4833" s="36">
        <v>2020</v>
      </c>
      <c r="F4833" s="578">
        <v>4.4677369753941658</v>
      </c>
      <c r="G4833" s="578">
        <v>1744.5357335408476</v>
      </c>
      <c r="H4833" s="578">
        <v>0.21308284900927252</v>
      </c>
      <c r="I4833" s="578">
        <v>0.136309817821408</v>
      </c>
      <c r="J4833" s="578">
        <v>1.5282033438173399E-2</v>
      </c>
      <c r="K4833" s="578">
        <v>4.4907766437451402</v>
      </c>
      <c r="L4833" s="578">
        <v>1781.9811503092424</v>
      </c>
      <c r="M4833" s="578">
        <v>0.2134874794307195</v>
      </c>
      <c r="N4833" s="578">
        <v>0.14808500371873301</v>
      </c>
      <c r="O4833" s="578">
        <v>1.5608854077678749E-2</v>
      </c>
      <c r="P4833" s="578">
        <v>4.46773749693602</v>
      </c>
      <c r="Q4833" s="578">
        <v>1744.5357335408476</v>
      </c>
      <c r="R4833" s="578">
        <v>0.21308284770687602</v>
      </c>
      <c r="S4833" s="578">
        <v>0.1363098687725135</v>
      </c>
      <c r="T4833" s="578">
        <v>1.5282033438173399E-2</v>
      </c>
      <c r="U4833" s="578">
        <v>4.4907763801262828</v>
      </c>
      <c r="V4833" s="578">
        <v>1781.9811503092424</v>
      </c>
      <c r="W4833" s="578">
        <v>0.21348747973630977</v>
      </c>
      <c r="X4833" s="578">
        <v>0.14808500371873301</v>
      </c>
      <c r="Y4833" s="578">
        <v>1.5608854077678749E-2</v>
      </c>
    </row>
    <row r="4834" spans="1:25" x14ac:dyDescent="0.3">
      <c r="A4834" s="580" t="s">
        <v>6809</v>
      </c>
      <c r="B4834" s="580" t="s">
        <v>2196</v>
      </c>
      <c r="C4834" s="580" t="s">
        <v>40</v>
      </c>
      <c r="D4834" s="581">
        <v>16</v>
      </c>
      <c r="E4834" s="581">
        <v>2020</v>
      </c>
      <c r="F4834" s="582">
        <v>4.7134654293113227</v>
      </c>
      <c r="G4834" s="582">
        <v>1865.5763333638452</v>
      </c>
      <c r="H4834" s="582">
        <v>0.21120638640665301</v>
      </c>
      <c r="I4834" s="582">
        <v>0.14274015013749378</v>
      </c>
      <c r="J4834" s="582">
        <v>1.6343657975085024E-2</v>
      </c>
      <c r="K4834" s="582">
        <v>4.7119849400951299</v>
      </c>
      <c r="L4834" s="582">
        <v>1891.8742853800422</v>
      </c>
      <c r="M4834" s="582">
        <v>0.21137161472627899</v>
      </c>
      <c r="N4834" s="582">
        <v>0.15329160541296</v>
      </c>
      <c r="O4834" s="582">
        <v>1.6572758691230125E-2</v>
      </c>
      <c r="P4834" s="582">
        <v>4.7134655340875371</v>
      </c>
      <c r="Q4834" s="582">
        <v>1865.5763333638452</v>
      </c>
      <c r="R4834" s="582">
        <v>0.21120635462527027</v>
      </c>
      <c r="S4834" s="582">
        <v>0.14274019693645273</v>
      </c>
      <c r="T4834" s="582">
        <v>1.6343657975085024E-2</v>
      </c>
      <c r="U4834" s="582">
        <v>4.7119846820169125</v>
      </c>
      <c r="V4834" s="582">
        <v>1891.8742332458451</v>
      </c>
      <c r="W4834" s="582">
        <v>0.21137158210816123</v>
      </c>
      <c r="X4834" s="582">
        <v>0.15329160541296</v>
      </c>
      <c r="Y4834" s="582">
        <v>1.6572758691230125E-2</v>
      </c>
    </row>
    <row r="4835" spans="1:25" x14ac:dyDescent="0.3">
      <c r="A4835" s="61" t="s">
        <v>6810</v>
      </c>
      <c r="B4835" s="61" t="s">
        <v>2196</v>
      </c>
      <c r="C4835" s="61" t="s">
        <v>40</v>
      </c>
      <c r="D4835" s="36">
        <v>1</v>
      </c>
      <c r="E4835" s="36">
        <v>2030</v>
      </c>
      <c r="F4835" s="578">
        <v>10.21052736100923</v>
      </c>
      <c r="G4835" s="578">
        <v>7995.9497273762954</v>
      </c>
      <c r="H4835" s="578">
        <v>1.0533445199641049</v>
      </c>
      <c r="I4835" s="578">
        <v>0.34916299061539247</v>
      </c>
      <c r="J4835" s="578">
        <v>6.8962119752541143E-2</v>
      </c>
      <c r="K4835" s="578">
        <v>10.279502125350168</v>
      </c>
      <c r="L4835" s="578">
        <v>8052.8220265706332</v>
      </c>
      <c r="M4835" s="578">
        <v>1.0561545082988801</v>
      </c>
      <c r="N4835" s="578">
        <v>0.35184646428873073</v>
      </c>
      <c r="O4835" s="578">
        <v>6.9452528376132208E-2</v>
      </c>
      <c r="P4835" s="578">
        <v>10.210527480372509</v>
      </c>
      <c r="Q4835" s="578">
        <v>7995.9497273762954</v>
      </c>
      <c r="R4835" s="578">
        <v>1.0533445000958899</v>
      </c>
      <c r="S4835" s="578">
        <v>0.34916297501573923</v>
      </c>
      <c r="T4835" s="578">
        <v>6.8962119752541143E-2</v>
      </c>
      <c r="U4835" s="578">
        <v>10.279501852317463</v>
      </c>
      <c r="V4835" s="578">
        <v>8052.8219223022415</v>
      </c>
      <c r="W4835" s="578">
        <v>1.0561545081436576</v>
      </c>
      <c r="X4835" s="578">
        <v>0.35184651178618231</v>
      </c>
      <c r="Y4835" s="578">
        <v>6.9452527871665823E-2</v>
      </c>
    </row>
    <row r="4836" spans="1:25" x14ac:dyDescent="0.3">
      <c r="A4836" s="61" t="s">
        <v>6811</v>
      </c>
      <c r="B4836" s="61" t="s">
        <v>2196</v>
      </c>
      <c r="C4836" s="61" t="s">
        <v>40</v>
      </c>
      <c r="D4836" s="36">
        <v>2</v>
      </c>
      <c r="E4836" s="36">
        <v>2030</v>
      </c>
      <c r="F4836" s="578">
        <v>5.4834560806032906</v>
      </c>
      <c r="G4836" s="578">
        <v>4462.3012695312455</v>
      </c>
      <c r="H4836" s="578">
        <v>0.59645069326991917</v>
      </c>
      <c r="I4836" s="578">
        <v>0.18515190439453949</v>
      </c>
      <c r="J4836" s="578">
        <v>3.8485267975678028E-2</v>
      </c>
      <c r="K4836" s="578">
        <v>5.5877073307671372</v>
      </c>
      <c r="L4836" s="578">
        <v>4536.875363667802</v>
      </c>
      <c r="M4836" s="578">
        <v>0.60286315014188052</v>
      </c>
      <c r="N4836" s="578">
        <v>0.18781489506363824</v>
      </c>
      <c r="O4836" s="578">
        <v>3.9128411794081275E-2</v>
      </c>
      <c r="P4836" s="578">
        <v>5.483456077983945</v>
      </c>
      <c r="Q4836" s="578">
        <v>4462.3012695312455</v>
      </c>
      <c r="R4836" s="578">
        <v>0.59645069274605078</v>
      </c>
      <c r="S4836" s="578">
        <v>0.18515190284233524</v>
      </c>
      <c r="T4836" s="578">
        <v>3.8485267975678028E-2</v>
      </c>
      <c r="U4836" s="578">
        <v>5.5877072266102825</v>
      </c>
      <c r="V4836" s="578">
        <v>4536.8753102620394</v>
      </c>
      <c r="W4836" s="578">
        <v>0.60286315034318205</v>
      </c>
      <c r="X4836" s="578">
        <v>0.18781492160633173</v>
      </c>
      <c r="Y4836" s="578">
        <v>3.9128411794081275E-2</v>
      </c>
    </row>
    <row r="4837" spans="1:25" x14ac:dyDescent="0.3">
      <c r="A4837" s="61" t="s">
        <v>6812</v>
      </c>
      <c r="B4837" s="61" t="s">
        <v>2196</v>
      </c>
      <c r="C4837" s="61" t="s">
        <v>40</v>
      </c>
      <c r="D4837" s="36">
        <v>3</v>
      </c>
      <c r="E4837" s="36">
        <v>2030</v>
      </c>
      <c r="F4837" s="578">
        <v>3.3353639453462103</v>
      </c>
      <c r="G4837" s="578">
        <v>2837.3031209309852</v>
      </c>
      <c r="H4837" s="578">
        <v>0.33128026531509602</v>
      </c>
      <c r="I4837" s="578">
        <v>0.11372289564072401</v>
      </c>
      <c r="J4837" s="578">
        <v>2.4471275372585848E-2</v>
      </c>
      <c r="K4837" s="578">
        <v>3.3163708272677423</v>
      </c>
      <c r="L4837" s="578">
        <v>2807.7351481119754</v>
      </c>
      <c r="M4837" s="578">
        <v>0.33132256939522103</v>
      </c>
      <c r="N4837" s="578">
        <v>0.112590480576424</v>
      </c>
      <c r="O4837" s="578">
        <v>2.42161512918149E-2</v>
      </c>
      <c r="P4837" s="578">
        <v>3.3353642061019801</v>
      </c>
      <c r="Q4837" s="578">
        <v>2837.3031209309852</v>
      </c>
      <c r="R4837" s="578">
        <v>0.331280265210807</v>
      </c>
      <c r="S4837" s="578">
        <v>0.113722896164593</v>
      </c>
      <c r="T4837" s="578">
        <v>2.44712758964548E-2</v>
      </c>
      <c r="U4837" s="578">
        <v>3.3163708794263527</v>
      </c>
      <c r="V4837" s="578">
        <v>2807.7351481119754</v>
      </c>
      <c r="W4837" s="578">
        <v>0.33132261619418024</v>
      </c>
      <c r="X4837" s="578">
        <v>0.11259048379724801</v>
      </c>
      <c r="Y4837" s="578">
        <v>2.42161512918149E-2</v>
      </c>
    </row>
    <row r="4838" spans="1:25" x14ac:dyDescent="0.3">
      <c r="A4838" s="61" t="s">
        <v>6813</v>
      </c>
      <c r="B4838" s="61" t="s">
        <v>2196</v>
      </c>
      <c r="C4838" s="61" t="s">
        <v>40</v>
      </c>
      <c r="D4838" s="36">
        <v>4</v>
      </c>
      <c r="E4838" s="36">
        <v>2030</v>
      </c>
      <c r="F4838" s="578">
        <v>2.7772273482047778</v>
      </c>
      <c r="G4838" s="578">
        <v>2541.4571202595976</v>
      </c>
      <c r="H4838" s="578">
        <v>0.24233160096749323</v>
      </c>
      <c r="I4838" s="578">
        <v>0.100308111538955</v>
      </c>
      <c r="J4838" s="578">
        <v>2.1919893062052574E-2</v>
      </c>
      <c r="K4838" s="578">
        <v>2.73437751899746</v>
      </c>
      <c r="L4838" s="578">
        <v>2484.935073852535</v>
      </c>
      <c r="M4838" s="578">
        <v>0.241437801497037</v>
      </c>
      <c r="N4838" s="578">
        <v>9.8128868596783478E-2</v>
      </c>
      <c r="O4838" s="578">
        <v>2.1432358655147227E-2</v>
      </c>
      <c r="P4838" s="578">
        <v>2.7772275046274073</v>
      </c>
      <c r="Q4838" s="578">
        <v>2541.4571202595976</v>
      </c>
      <c r="R4838" s="578">
        <v>0.24233160136767073</v>
      </c>
      <c r="S4838" s="578">
        <v>0.10030810474806075</v>
      </c>
      <c r="T4838" s="578">
        <v>2.1919893062052574E-2</v>
      </c>
      <c r="U4838" s="578">
        <v>2.7343776755271025</v>
      </c>
      <c r="V4838" s="578">
        <v>2484.935073852535</v>
      </c>
      <c r="W4838" s="578">
        <v>0.24143784432938725</v>
      </c>
      <c r="X4838" s="578">
        <v>9.8128875271261948E-2</v>
      </c>
      <c r="Y4838" s="578">
        <v>2.1432358655147227E-2</v>
      </c>
    </row>
    <row r="4839" spans="1:25" x14ac:dyDescent="0.3">
      <c r="A4839" s="61" t="s">
        <v>6814</v>
      </c>
      <c r="B4839" s="61" t="s">
        <v>2196</v>
      </c>
      <c r="C4839" s="61" t="s">
        <v>40</v>
      </c>
      <c r="D4839" s="36">
        <v>5</v>
      </c>
      <c r="E4839" s="36">
        <v>2030</v>
      </c>
      <c r="F4839" s="578">
        <v>2.3700865344729474</v>
      </c>
      <c r="G4839" s="578">
        <v>2224.3625844319577</v>
      </c>
      <c r="H4839" s="578">
        <v>0.19197483026679626</v>
      </c>
      <c r="I4839" s="578">
        <v>8.9661161696615893E-2</v>
      </c>
      <c r="J4839" s="578">
        <v>1.918555747640005E-2</v>
      </c>
      <c r="K4839" s="578">
        <v>2.338830040835695</v>
      </c>
      <c r="L4839" s="578">
        <v>2181.531598409013</v>
      </c>
      <c r="M4839" s="578">
        <v>0.19154857188307928</v>
      </c>
      <c r="N4839" s="578">
        <v>8.7641207384876879E-2</v>
      </c>
      <c r="O4839" s="578">
        <v>1.8816042400430825E-2</v>
      </c>
      <c r="P4839" s="578">
        <v>2.3700865866115475</v>
      </c>
      <c r="Q4839" s="578">
        <v>2224.3625844319577</v>
      </c>
      <c r="R4839" s="578">
        <v>0.19197482485833423</v>
      </c>
      <c r="S4839" s="578">
        <v>8.9661158592207302E-2</v>
      </c>
      <c r="T4839" s="578">
        <v>1.918555747640005E-2</v>
      </c>
      <c r="U4839" s="578">
        <v>2.3388302494687774</v>
      </c>
      <c r="V4839" s="578">
        <v>2181.5317026774051</v>
      </c>
      <c r="W4839" s="578">
        <v>0.191548572465156</v>
      </c>
      <c r="X4839" s="578">
        <v>8.7641212099697399E-2</v>
      </c>
      <c r="Y4839" s="578">
        <v>1.8816042400430825E-2</v>
      </c>
    </row>
    <row r="4840" spans="1:25" x14ac:dyDescent="0.3">
      <c r="A4840" s="61" t="s">
        <v>6815</v>
      </c>
      <c r="B4840" s="61" t="s">
        <v>2196</v>
      </c>
      <c r="C4840" s="61" t="s">
        <v>40</v>
      </c>
      <c r="D4840" s="36">
        <v>6</v>
      </c>
      <c r="E4840" s="36">
        <v>2030</v>
      </c>
      <c r="F4840" s="578">
        <v>2.1272502785897474</v>
      </c>
      <c r="G4840" s="578">
        <v>2076.4364522298124</v>
      </c>
      <c r="H4840" s="578">
        <v>0.16834970167837976</v>
      </c>
      <c r="I4840" s="578">
        <v>8.2606866664718781E-2</v>
      </c>
      <c r="J4840" s="578">
        <v>1.79094487490753E-2</v>
      </c>
      <c r="K4840" s="578">
        <v>2.1073474769197325</v>
      </c>
      <c r="L4840" s="578">
        <v>2045.1835454304951</v>
      </c>
      <c r="M4840" s="578">
        <v>0.167756686530386</v>
      </c>
      <c r="N4840" s="578">
        <v>8.0926390539389048E-2</v>
      </c>
      <c r="O4840" s="578">
        <v>1.7639796133153099E-2</v>
      </c>
      <c r="P4840" s="578">
        <v>2.1272503294970475</v>
      </c>
      <c r="Q4840" s="578">
        <v>2076.4364000956175</v>
      </c>
      <c r="R4840" s="578">
        <v>0.16834970167837976</v>
      </c>
      <c r="S4840" s="578">
        <v>8.2606863521505078E-2</v>
      </c>
      <c r="T4840" s="578">
        <v>1.79094487490753E-2</v>
      </c>
      <c r="U4840" s="578">
        <v>2.1073476321610771</v>
      </c>
      <c r="V4840" s="578">
        <v>2045.1835454304951</v>
      </c>
      <c r="W4840" s="578">
        <v>0.167756686530386</v>
      </c>
      <c r="X4840" s="578">
        <v>8.0926391587126945E-2</v>
      </c>
      <c r="Y4840" s="578">
        <v>1.7639796133153099E-2</v>
      </c>
    </row>
    <row r="4841" spans="1:25" x14ac:dyDescent="0.3">
      <c r="A4841" s="61" t="s">
        <v>6816</v>
      </c>
      <c r="B4841" s="61" t="s">
        <v>2196</v>
      </c>
      <c r="C4841" s="61" t="s">
        <v>40</v>
      </c>
      <c r="D4841" s="36">
        <v>7</v>
      </c>
      <c r="E4841" s="36">
        <v>2030</v>
      </c>
      <c r="F4841" s="578">
        <v>2.0242921317618903</v>
      </c>
      <c r="G4841" s="578">
        <v>2033.0016746520951</v>
      </c>
      <c r="H4841" s="578">
        <v>0.15158044566245074</v>
      </c>
      <c r="I4841" s="578">
        <v>7.7973396691959324E-2</v>
      </c>
      <c r="J4841" s="578">
        <v>1.75349979544989E-2</v>
      </c>
      <c r="K4841" s="578">
        <v>2.0093858229515673</v>
      </c>
      <c r="L4841" s="578">
        <v>2009.2347361246675</v>
      </c>
      <c r="M4841" s="578">
        <v>0.1510386304180425</v>
      </c>
      <c r="N4841" s="578">
        <v>7.672800981284425E-2</v>
      </c>
      <c r="O4841" s="578">
        <v>1.7329901340417526E-2</v>
      </c>
      <c r="P4841" s="578">
        <v>2.024292289423705</v>
      </c>
      <c r="Q4841" s="578">
        <v>2033.0016746520951</v>
      </c>
      <c r="R4841" s="578">
        <v>0.15158044461471276</v>
      </c>
      <c r="S4841" s="578">
        <v>7.7973395120352479E-2</v>
      </c>
      <c r="T4841" s="578">
        <v>1.75349979544989E-2</v>
      </c>
      <c r="U4841" s="578">
        <v>2.0093857186481401</v>
      </c>
      <c r="V4841" s="578">
        <v>2009.2347361246675</v>
      </c>
      <c r="W4841" s="578">
        <v>0.15103863053567024</v>
      </c>
      <c r="X4841" s="578">
        <v>7.6728013867977951E-2</v>
      </c>
      <c r="Y4841" s="578">
        <v>1.7329901864286474E-2</v>
      </c>
    </row>
    <row r="4842" spans="1:25" x14ac:dyDescent="0.3">
      <c r="A4842" s="61" t="s">
        <v>6817</v>
      </c>
      <c r="B4842" s="61" t="s">
        <v>2196</v>
      </c>
      <c r="C4842" s="61" t="s">
        <v>40</v>
      </c>
      <c r="D4842" s="36">
        <v>8</v>
      </c>
      <c r="E4842" s="36">
        <v>2030</v>
      </c>
      <c r="F4842" s="578">
        <v>1.7314156566159551</v>
      </c>
      <c r="G4842" s="578">
        <v>1696.4113184610949</v>
      </c>
      <c r="H4842" s="578">
        <v>0.13236967763320176</v>
      </c>
      <c r="I4842" s="578">
        <v>6.024381858878762E-2</v>
      </c>
      <c r="J4842" s="578">
        <v>1.4632374125843201E-2</v>
      </c>
      <c r="K4842" s="578">
        <v>1.7396092568871251</v>
      </c>
      <c r="L4842" s="578">
        <v>1707.1310183207124</v>
      </c>
      <c r="M4842" s="578">
        <v>0.1325734019434695</v>
      </c>
      <c r="N4842" s="578">
        <v>6.0748368734493796E-2</v>
      </c>
      <c r="O4842" s="578">
        <v>1.4724670705618274E-2</v>
      </c>
      <c r="P4842" s="578">
        <v>1.7314155007334151</v>
      </c>
      <c r="Q4842" s="578">
        <v>1696.4110577901149</v>
      </c>
      <c r="R4842" s="578">
        <v>0.13236967656606152</v>
      </c>
      <c r="S4842" s="578">
        <v>6.0243817036583332E-2</v>
      </c>
      <c r="T4842" s="578">
        <v>1.4632374125843201E-2</v>
      </c>
      <c r="U4842" s="578">
        <v>1.7396092569127426</v>
      </c>
      <c r="V4842" s="578">
        <v>1707.1310183207124</v>
      </c>
      <c r="W4842" s="578">
        <v>0.13257340547473423</v>
      </c>
      <c r="X4842" s="578">
        <v>6.0748374497052254E-2</v>
      </c>
      <c r="Y4842" s="578">
        <v>1.4724670705618274E-2</v>
      </c>
    </row>
    <row r="4843" spans="1:25" x14ac:dyDescent="0.3">
      <c r="A4843" s="61" t="s">
        <v>6818</v>
      </c>
      <c r="B4843" s="61" t="s">
        <v>2196</v>
      </c>
      <c r="C4843" s="61" t="s">
        <v>40</v>
      </c>
      <c r="D4843" s="36">
        <v>9</v>
      </c>
      <c r="E4843" s="36">
        <v>2030</v>
      </c>
      <c r="F4843" s="578">
        <v>1.6452833511196576</v>
      </c>
      <c r="G4843" s="578">
        <v>1642.9380798339798</v>
      </c>
      <c r="H4843" s="578">
        <v>0.12237476116145699</v>
      </c>
      <c r="I4843" s="578">
        <v>5.5248826334718545E-2</v>
      </c>
      <c r="J4843" s="578">
        <v>1.4171559305395875E-2</v>
      </c>
      <c r="K4843" s="578">
        <v>1.6610141816366424</v>
      </c>
      <c r="L4843" s="578">
        <v>1668.0201263427675</v>
      </c>
      <c r="M4843" s="578">
        <v>0.12293857694415476</v>
      </c>
      <c r="N4843" s="578">
        <v>5.67021984606981E-2</v>
      </c>
      <c r="O4843" s="578">
        <v>1.4387709428168149E-2</v>
      </c>
      <c r="P4843" s="578">
        <v>1.6452834547905351</v>
      </c>
      <c r="Q4843" s="578">
        <v>1642.9380798339798</v>
      </c>
      <c r="R4843" s="578">
        <v>0.12237475907113524</v>
      </c>
      <c r="S4843" s="578">
        <v>5.5248827382456442E-2</v>
      </c>
      <c r="T4843" s="578">
        <v>1.4171559305395875E-2</v>
      </c>
      <c r="U4843" s="578">
        <v>1.6610142853707326</v>
      </c>
      <c r="V4843" s="578">
        <v>1668.0201263427675</v>
      </c>
      <c r="W4843" s="578">
        <v>0.12293857700266575</v>
      </c>
      <c r="X4843" s="578">
        <v>5.67021984606981E-2</v>
      </c>
      <c r="Y4843" s="578">
        <v>1.4387709428168149E-2</v>
      </c>
    </row>
    <row r="4844" spans="1:25" x14ac:dyDescent="0.3">
      <c r="A4844" s="61" t="s">
        <v>6819</v>
      </c>
      <c r="B4844" s="61" t="s">
        <v>2196</v>
      </c>
      <c r="C4844" s="61" t="s">
        <v>40</v>
      </c>
      <c r="D4844" s="36">
        <v>10</v>
      </c>
      <c r="E4844" s="36">
        <v>2030</v>
      </c>
      <c r="F4844" s="578">
        <v>1.5782903881316348</v>
      </c>
      <c r="G4844" s="578">
        <v>1601.3456166585249</v>
      </c>
      <c r="H4844" s="578">
        <v>0.11460086204867001</v>
      </c>
      <c r="I4844" s="578">
        <v>5.1363816368393572E-2</v>
      </c>
      <c r="J4844" s="578">
        <v>1.3813152123475374E-2</v>
      </c>
      <c r="K4844" s="578">
        <v>1.6016750311045975</v>
      </c>
      <c r="L4844" s="578">
        <v>1639.3205426533975</v>
      </c>
      <c r="M4844" s="578">
        <v>0.1156070390325105</v>
      </c>
      <c r="N4844" s="578">
        <v>5.3512398852035348E-2</v>
      </c>
      <c r="O4844" s="578">
        <v>1.4140504208626149E-2</v>
      </c>
      <c r="P4844" s="578">
        <v>1.5782902316797474</v>
      </c>
      <c r="Q4844" s="578">
        <v>1601.3456166585249</v>
      </c>
      <c r="R4844" s="578">
        <v>0.11460086042795074</v>
      </c>
      <c r="S4844" s="578">
        <v>5.1363814796786748E-2</v>
      </c>
      <c r="T4844" s="578">
        <v>1.3813152123475374E-2</v>
      </c>
      <c r="U4844" s="578">
        <v>1.6016748746839424</v>
      </c>
      <c r="V4844" s="578">
        <v>1639.3205426533975</v>
      </c>
      <c r="W4844" s="578">
        <v>0.11560704517372225</v>
      </c>
      <c r="X4844" s="578">
        <v>5.351239832816642E-2</v>
      </c>
      <c r="Y4844" s="578">
        <v>1.4140504208626149E-2</v>
      </c>
    </row>
    <row r="4845" spans="1:25" x14ac:dyDescent="0.3">
      <c r="A4845" s="61" t="s">
        <v>6820</v>
      </c>
      <c r="B4845" s="61" t="s">
        <v>2196</v>
      </c>
      <c r="C4845" s="61" t="s">
        <v>40</v>
      </c>
      <c r="D4845" s="36">
        <v>11</v>
      </c>
      <c r="E4845" s="36">
        <v>2030</v>
      </c>
      <c r="F4845" s="578">
        <v>1.4962022416158649</v>
      </c>
      <c r="G4845" s="578">
        <v>1517.35032399495</v>
      </c>
      <c r="H4845" s="578">
        <v>0.10687105734329275</v>
      </c>
      <c r="I4845" s="578">
        <v>4.4787201215512995E-2</v>
      </c>
      <c r="J4845" s="578">
        <v>1.30892720771953E-2</v>
      </c>
      <c r="K4845" s="578">
        <v>1.5266405874882925</v>
      </c>
      <c r="L4845" s="578">
        <v>1567.6041501363075</v>
      </c>
      <c r="M4845" s="578">
        <v>0.108246482724401</v>
      </c>
      <c r="N4845" s="578">
        <v>4.7680303803644998E-2</v>
      </c>
      <c r="O4845" s="578">
        <v>1.3522442566075625E-2</v>
      </c>
      <c r="P4845" s="578">
        <v>1.4962022937706876</v>
      </c>
      <c r="Q4845" s="578">
        <v>1517.35032399495</v>
      </c>
      <c r="R4845" s="578">
        <v>0.106871056220067</v>
      </c>
      <c r="S4845" s="578">
        <v>4.4787200691644047E-2</v>
      </c>
      <c r="T4845" s="578">
        <v>1.30892720771953E-2</v>
      </c>
      <c r="U4845" s="578">
        <v>1.5266407439563974</v>
      </c>
      <c r="V4845" s="578">
        <v>1567.6041501363075</v>
      </c>
      <c r="W4845" s="578">
        <v>0.10824648227996125</v>
      </c>
      <c r="X4845" s="578">
        <v>4.7680305899120798E-2</v>
      </c>
      <c r="Y4845" s="578">
        <v>1.3522442566075625E-2</v>
      </c>
    </row>
    <row r="4846" spans="1:25" x14ac:dyDescent="0.3">
      <c r="A4846" s="61" t="s">
        <v>6821</v>
      </c>
      <c r="B4846" s="61" t="s">
        <v>2196</v>
      </c>
      <c r="C4846" s="61" t="s">
        <v>40</v>
      </c>
      <c r="D4846" s="36">
        <v>12</v>
      </c>
      <c r="E4846" s="36">
        <v>2030</v>
      </c>
      <c r="F4846" s="578">
        <v>1.4232357254039274</v>
      </c>
      <c r="G4846" s="578">
        <v>1433.6910502115825</v>
      </c>
      <c r="H4846" s="578">
        <v>9.9997630049680528E-2</v>
      </c>
      <c r="I4846" s="578">
        <v>3.7608500570058802E-2</v>
      </c>
      <c r="J4846" s="578">
        <v>1.2367971707135401E-2</v>
      </c>
      <c r="K4846" s="578">
        <v>1.45887986206677</v>
      </c>
      <c r="L4846" s="578">
        <v>1493.236448923745</v>
      </c>
      <c r="M4846" s="578">
        <v>0.101664951772666</v>
      </c>
      <c r="N4846" s="578">
        <v>4.1159110599740673E-2</v>
      </c>
      <c r="O4846" s="578">
        <v>1.2881282435652449E-2</v>
      </c>
      <c r="P4846" s="578">
        <v>1.423235623563105</v>
      </c>
      <c r="Q4846" s="578">
        <v>1433.691154479975</v>
      </c>
      <c r="R4846" s="578">
        <v>9.9997628505055433E-2</v>
      </c>
      <c r="S4846" s="578">
        <v>3.7608500570058802E-2</v>
      </c>
      <c r="T4846" s="578">
        <v>1.2367971707135401E-2</v>
      </c>
      <c r="U4846" s="578">
        <v>1.4588800179452175</v>
      </c>
      <c r="V4846" s="578">
        <v>1493.236448923745</v>
      </c>
      <c r="W4846" s="578">
        <v>0.10166495181025875</v>
      </c>
      <c r="X4846" s="578">
        <v>4.1159112127691778E-2</v>
      </c>
      <c r="Y4846" s="578">
        <v>1.2881282435652449E-2</v>
      </c>
    </row>
    <row r="4847" spans="1:25" x14ac:dyDescent="0.3">
      <c r="A4847" s="61" t="s">
        <v>6822</v>
      </c>
      <c r="B4847" s="61" t="s">
        <v>2196</v>
      </c>
      <c r="C4847" s="61" t="s">
        <v>40</v>
      </c>
      <c r="D4847" s="36">
        <v>13</v>
      </c>
      <c r="E4847" s="36">
        <v>2030</v>
      </c>
      <c r="F4847" s="578">
        <v>1.4334688449084698</v>
      </c>
      <c r="G4847" s="578">
        <v>1462.4239807128849</v>
      </c>
      <c r="H4847" s="578">
        <v>9.6683790908173223E-2</v>
      </c>
      <c r="I4847" s="578">
        <v>3.4481180778432874E-2</v>
      </c>
      <c r="J4847" s="578">
        <v>1.2614539746815876E-2</v>
      </c>
      <c r="K4847" s="578">
        <v>1.4664331205227974</v>
      </c>
      <c r="L4847" s="578">
        <v>1519.7244580586703</v>
      </c>
      <c r="M4847" s="578">
        <v>9.8365359137460348E-2</v>
      </c>
      <c r="N4847" s="578">
        <v>3.8171858924518597E-2</v>
      </c>
      <c r="O4847" s="578">
        <v>1.3108581275446301E-2</v>
      </c>
      <c r="P4847" s="578">
        <v>1.4334690528670124</v>
      </c>
      <c r="Q4847" s="578">
        <v>1462.4239807128849</v>
      </c>
      <c r="R4847" s="578">
        <v>9.6683790860576324E-2</v>
      </c>
      <c r="S4847" s="578">
        <v>3.44811805650048E-2</v>
      </c>
      <c r="T4847" s="578">
        <v>1.2614539746815876E-2</v>
      </c>
      <c r="U4847" s="578">
        <v>1.4664330683791924</v>
      </c>
      <c r="V4847" s="578">
        <v>1519.7244580586703</v>
      </c>
      <c r="W4847" s="578">
        <v>9.8365360217333775E-2</v>
      </c>
      <c r="X4847" s="578">
        <v>3.8171864633720028E-2</v>
      </c>
      <c r="Y4847" s="578">
        <v>1.3108581275446301E-2</v>
      </c>
    </row>
    <row r="4848" spans="1:25" x14ac:dyDescent="0.3">
      <c r="A4848" s="61" t="s">
        <v>6823</v>
      </c>
      <c r="B4848" s="61" t="s">
        <v>2196</v>
      </c>
      <c r="C4848" s="61" t="s">
        <v>40</v>
      </c>
      <c r="D4848" s="36">
        <v>14</v>
      </c>
      <c r="E4848" s="36">
        <v>2030</v>
      </c>
      <c r="F4848" s="578">
        <v>1.5008221281216949</v>
      </c>
      <c r="G4848" s="578">
        <v>1552.091328938795</v>
      </c>
      <c r="H4848" s="578">
        <v>9.57072811027804E-2</v>
      </c>
      <c r="I4848" s="578">
        <v>3.5338137880898998E-2</v>
      </c>
      <c r="J4848" s="578">
        <v>1.33886291199208E-2</v>
      </c>
      <c r="K4848" s="578">
        <v>1.5258698821944525</v>
      </c>
      <c r="L4848" s="578">
        <v>1600.8647956848076</v>
      </c>
      <c r="M4848" s="578">
        <v>9.7185971578558822E-2</v>
      </c>
      <c r="N4848" s="578">
        <v>3.8783470168709699E-2</v>
      </c>
      <c r="O4848" s="578">
        <v>1.3809062492024699E-2</v>
      </c>
      <c r="P4848" s="578">
        <v>1.5008222324290674</v>
      </c>
      <c r="Q4848" s="578">
        <v>1552.091328938795</v>
      </c>
      <c r="R4848" s="578">
        <v>9.5707281513265657E-2</v>
      </c>
      <c r="S4848" s="578">
        <v>3.533813730852365E-2</v>
      </c>
      <c r="T4848" s="578">
        <v>1.33886291199208E-2</v>
      </c>
      <c r="U4848" s="578">
        <v>1.5258699343482125</v>
      </c>
      <c r="V4848" s="578">
        <v>1600.8647956848076</v>
      </c>
      <c r="W4848" s="578">
        <v>9.7185971594323406E-2</v>
      </c>
      <c r="X4848" s="578">
        <v>3.8783470168709699E-2</v>
      </c>
      <c r="Y4848" s="578">
        <v>1.3809062492024699E-2</v>
      </c>
    </row>
    <row r="4849" spans="1:25" x14ac:dyDescent="0.3">
      <c r="A4849" s="61" t="s">
        <v>6824</v>
      </c>
      <c r="B4849" s="61" t="s">
        <v>2196</v>
      </c>
      <c r="C4849" s="61" t="s">
        <v>40</v>
      </c>
      <c r="D4849" s="36">
        <v>15</v>
      </c>
      <c r="E4849" s="36">
        <v>2030</v>
      </c>
      <c r="F4849" s="578">
        <v>1.55855631145065</v>
      </c>
      <c r="G4849" s="578">
        <v>1628.939318339025</v>
      </c>
      <c r="H4849" s="578">
        <v>9.4870097559578398E-2</v>
      </c>
      <c r="I4849" s="578">
        <v>3.6072671495882447E-2</v>
      </c>
      <c r="J4849" s="578">
        <v>1.4052024935760176E-2</v>
      </c>
      <c r="K4849" s="578">
        <v>1.5771974616760973</v>
      </c>
      <c r="L4849" s="578">
        <v>1670.4524777730248</v>
      </c>
      <c r="M4849" s="578">
        <v>9.6186391970149943E-2</v>
      </c>
      <c r="N4849" s="578">
        <v>3.9141670776492249E-2</v>
      </c>
      <c r="O4849" s="578">
        <v>1.4409780065761825E-2</v>
      </c>
      <c r="P4849" s="578">
        <v>1.5585562598957901</v>
      </c>
      <c r="Q4849" s="578">
        <v>1628.9393704732202</v>
      </c>
      <c r="R4849" s="578">
        <v>9.4870097538963166E-2</v>
      </c>
      <c r="S4849" s="578">
        <v>3.6072671442525454E-2</v>
      </c>
      <c r="T4849" s="578">
        <v>1.4052024935760176E-2</v>
      </c>
      <c r="U4849" s="578">
        <v>1.5771973567890725</v>
      </c>
      <c r="V4849" s="578">
        <v>1670.4524777730248</v>
      </c>
      <c r="W4849" s="578">
        <v>9.618639625387003E-2</v>
      </c>
      <c r="X4849" s="578">
        <v>3.9141670936563303E-2</v>
      </c>
      <c r="Y4849" s="578">
        <v>1.4409780065761825E-2</v>
      </c>
    </row>
    <row r="4850" spans="1:25" x14ac:dyDescent="0.3">
      <c r="A4850" s="580" t="s">
        <v>6825</v>
      </c>
      <c r="B4850" s="580" t="s">
        <v>2196</v>
      </c>
      <c r="C4850" s="580" t="s">
        <v>40</v>
      </c>
      <c r="D4850" s="581">
        <v>16</v>
      </c>
      <c r="E4850" s="581">
        <v>2030</v>
      </c>
      <c r="F4850" s="582">
        <v>1.6363803851772876</v>
      </c>
      <c r="G4850" s="582">
        <v>1734.8373031616175</v>
      </c>
      <c r="H4850" s="582">
        <v>9.5690991153181373E-2</v>
      </c>
      <c r="I4850" s="582">
        <v>3.7626704458186055E-2</v>
      </c>
      <c r="J4850" s="582">
        <v>1.4965923338119524E-2</v>
      </c>
      <c r="K4850" s="582">
        <v>1.6465891471498224</v>
      </c>
      <c r="L4850" s="582">
        <v>1766.4552243550575</v>
      </c>
      <c r="M4850" s="582">
        <v>9.6742969602322093E-2</v>
      </c>
      <c r="N4850" s="582">
        <v>4.0380087846036326E-2</v>
      </c>
      <c r="O4850" s="582">
        <v>1.5238339372444874E-2</v>
      </c>
      <c r="P4850" s="582">
        <v>1.6363803857725499</v>
      </c>
      <c r="Q4850" s="582">
        <v>1734.8373031616175</v>
      </c>
      <c r="R4850" s="582">
        <v>9.5690990593235825E-2</v>
      </c>
      <c r="S4850" s="582">
        <v>3.7626704831685204E-2</v>
      </c>
      <c r="T4850" s="582">
        <v>1.4965923338119524E-2</v>
      </c>
      <c r="U4850" s="582">
        <v>1.6465892514424876</v>
      </c>
      <c r="V4850" s="582">
        <v>1766.4552243550575</v>
      </c>
      <c r="W4850" s="582">
        <v>9.6742974337757859E-2</v>
      </c>
      <c r="X4850" s="582">
        <v>4.0380087554998001E-2</v>
      </c>
      <c r="Y4850" s="582">
        <v>1.5238339372444874E-2</v>
      </c>
    </row>
    <row r="4851" spans="1:25" x14ac:dyDescent="0.3">
      <c r="A4851" s="61" t="s">
        <v>6826</v>
      </c>
      <c r="B4851" s="61" t="s">
        <v>2195</v>
      </c>
      <c r="C4851" s="61" t="s">
        <v>40</v>
      </c>
      <c r="D4851" s="36">
        <v>1</v>
      </c>
      <c r="E4851" s="36">
        <v>2012</v>
      </c>
      <c r="F4851" s="578">
        <v>59.165144521723597</v>
      </c>
      <c r="G4851" s="578">
        <v>8511.6372985839807</v>
      </c>
      <c r="H4851" s="578">
        <v>6.4776203283884852</v>
      </c>
      <c r="I4851" s="578">
        <v>3.8445800915360402</v>
      </c>
      <c r="J4851" s="578">
        <v>7.2692181294163022E-2</v>
      </c>
      <c r="K4851" s="578">
        <v>59.523110621337096</v>
      </c>
      <c r="L4851" s="578">
        <v>8561.6284790039008</v>
      </c>
      <c r="M4851" s="578">
        <v>6.4932012044203749</v>
      </c>
      <c r="N4851" s="578">
        <v>3.8671100139617902</v>
      </c>
      <c r="O4851" s="578">
        <v>7.3119137591371897E-2</v>
      </c>
      <c r="P4851" s="578">
        <v>59.16514247943023</v>
      </c>
      <c r="Q4851" s="578">
        <v>8511.6372451782172</v>
      </c>
      <c r="R4851" s="578">
        <v>6.4776203283884852</v>
      </c>
      <c r="S4851" s="578">
        <v>3.8445799872279123</v>
      </c>
      <c r="T4851" s="578">
        <v>7.2692180750891525E-2</v>
      </c>
      <c r="U4851" s="578">
        <v>59.523111042799371</v>
      </c>
      <c r="V4851" s="578">
        <v>8561.6284790039008</v>
      </c>
      <c r="W4851" s="578">
        <v>6.4932016738069507</v>
      </c>
      <c r="X4851" s="578">
        <v>3.8671100139617902</v>
      </c>
      <c r="Y4851" s="578">
        <v>7.3119137591371897E-2</v>
      </c>
    </row>
    <row r="4852" spans="1:25" x14ac:dyDescent="0.3">
      <c r="A4852" s="61" t="s">
        <v>6827</v>
      </c>
      <c r="B4852" s="61" t="s">
        <v>2195</v>
      </c>
      <c r="C4852" s="61" t="s">
        <v>40</v>
      </c>
      <c r="D4852" s="36">
        <v>2</v>
      </c>
      <c r="E4852" s="36">
        <v>2012</v>
      </c>
      <c r="F4852" s="578">
        <v>31.13243413073355</v>
      </c>
      <c r="G4852" s="578">
        <v>4719.4487965901626</v>
      </c>
      <c r="H4852" s="578">
        <v>3.5871318873638849</v>
      </c>
      <c r="I4852" s="578">
        <v>2.0596894233797949</v>
      </c>
      <c r="J4852" s="578">
        <v>4.0305740219385648E-2</v>
      </c>
      <c r="K4852" s="578">
        <v>31.713929042297671</v>
      </c>
      <c r="L4852" s="578">
        <v>4795.671017964677</v>
      </c>
      <c r="M4852" s="578">
        <v>3.6149525043244131</v>
      </c>
      <c r="N4852" s="578">
        <v>2.0872751275698249</v>
      </c>
      <c r="O4852" s="578">
        <v>4.0956744051072698E-2</v>
      </c>
      <c r="P4852" s="578">
        <v>31.132437274092773</v>
      </c>
      <c r="Q4852" s="578">
        <v>4719.4487965901626</v>
      </c>
      <c r="R4852" s="578">
        <v>3.58713193951795</v>
      </c>
      <c r="S4852" s="578">
        <v>2.0596894761547375</v>
      </c>
      <c r="T4852" s="578">
        <v>4.03057396955167E-2</v>
      </c>
      <c r="U4852" s="578">
        <v>31.713927486261348</v>
      </c>
      <c r="V4852" s="578">
        <v>4795.6709645589171</v>
      </c>
      <c r="W4852" s="578">
        <v>3.6149525043244131</v>
      </c>
      <c r="X4852" s="578">
        <v>2.0872751871744724</v>
      </c>
      <c r="Y4852" s="578">
        <v>4.0956744574941646E-2</v>
      </c>
    </row>
    <row r="4853" spans="1:25" x14ac:dyDescent="0.3">
      <c r="A4853" s="61" t="s">
        <v>6828</v>
      </c>
      <c r="B4853" s="61" t="s">
        <v>2195</v>
      </c>
      <c r="C4853" s="61" t="s">
        <v>40</v>
      </c>
      <c r="D4853" s="36">
        <v>3</v>
      </c>
      <c r="E4853" s="36">
        <v>2012</v>
      </c>
      <c r="F4853" s="578">
        <v>18.705305106093824</v>
      </c>
      <c r="G4853" s="578">
        <v>2969.2435557047502</v>
      </c>
      <c r="H4853" s="578">
        <v>1.9309260279405827</v>
      </c>
      <c r="I4853" s="578">
        <v>1.2191728856414525</v>
      </c>
      <c r="J4853" s="578">
        <v>2.5358520613129525E-2</v>
      </c>
      <c r="K4853" s="578">
        <v>18.621303420009347</v>
      </c>
      <c r="L4853" s="578">
        <v>2941.2545725504501</v>
      </c>
      <c r="M4853" s="578">
        <v>1.9316550612760026</v>
      </c>
      <c r="N4853" s="578">
        <v>1.2116858040292999</v>
      </c>
      <c r="O4853" s="578">
        <v>2.5119438195057797E-2</v>
      </c>
      <c r="P4853" s="578">
        <v>18.705304601540099</v>
      </c>
      <c r="Q4853" s="578">
        <v>2969.24365997314</v>
      </c>
      <c r="R4853" s="578">
        <v>1.9309260289107075</v>
      </c>
      <c r="S4853" s="578">
        <v>1.2191729107871601</v>
      </c>
      <c r="T4853" s="578">
        <v>2.5358520098961852E-2</v>
      </c>
      <c r="U4853" s="578">
        <v>18.621307105572924</v>
      </c>
      <c r="V4853" s="578">
        <v>2941.2545204162552</v>
      </c>
      <c r="W4853" s="578">
        <v>1.9316550703563975</v>
      </c>
      <c r="X4853" s="578">
        <v>1.2116858831917177</v>
      </c>
      <c r="Y4853" s="578">
        <v>2.5119438718926752E-2</v>
      </c>
    </row>
    <row r="4854" spans="1:25" x14ac:dyDescent="0.3">
      <c r="A4854" s="61" t="s">
        <v>6829</v>
      </c>
      <c r="B4854" s="61" t="s">
        <v>2195</v>
      </c>
      <c r="C4854" s="61" t="s">
        <v>40</v>
      </c>
      <c r="D4854" s="36">
        <v>4</v>
      </c>
      <c r="E4854" s="36">
        <v>2012</v>
      </c>
      <c r="F4854" s="578">
        <v>16.013059082984249</v>
      </c>
      <c r="G4854" s="578">
        <v>2653.4922231038354</v>
      </c>
      <c r="H4854" s="578">
        <v>1.3455196390083599</v>
      </c>
      <c r="I4854" s="578">
        <v>1.0437147952616175</v>
      </c>
      <c r="J4854" s="578">
        <v>2.2661995569554397E-2</v>
      </c>
      <c r="K4854" s="578">
        <v>15.747959219477076</v>
      </c>
      <c r="L4854" s="578">
        <v>2597.3243789672802</v>
      </c>
      <c r="M4854" s="578">
        <v>1.3452126097787751</v>
      </c>
      <c r="N4854" s="578">
        <v>1.0253621370841999</v>
      </c>
      <c r="O4854" s="578">
        <v>2.2182273988922398E-2</v>
      </c>
      <c r="P4854" s="578">
        <v>16.013061158683975</v>
      </c>
      <c r="Q4854" s="578">
        <v>2653.4922231038354</v>
      </c>
      <c r="R4854" s="578">
        <v>1.3455196390083599</v>
      </c>
      <c r="S4854" s="578">
        <v>1.0437148110940975</v>
      </c>
      <c r="T4854" s="578">
        <v>2.2661995569554397E-2</v>
      </c>
      <c r="U4854" s="578">
        <v>15.747959751465977</v>
      </c>
      <c r="V4854" s="578">
        <v>2597.3243789672802</v>
      </c>
      <c r="W4854" s="578">
        <v>1.3452126134458573</v>
      </c>
      <c r="X4854" s="578">
        <v>1.0253622056916303</v>
      </c>
      <c r="Y4854" s="578">
        <v>2.2182273988922398E-2</v>
      </c>
    </row>
    <row r="4855" spans="1:25" x14ac:dyDescent="0.3">
      <c r="A4855" s="61" t="s">
        <v>6830</v>
      </c>
      <c r="B4855" s="61" t="s">
        <v>2195</v>
      </c>
      <c r="C4855" s="61" t="s">
        <v>40</v>
      </c>
      <c r="D4855" s="36">
        <v>5</v>
      </c>
      <c r="E4855" s="36">
        <v>2012</v>
      </c>
      <c r="F4855" s="578">
        <v>14.0921870626625</v>
      </c>
      <c r="G4855" s="578">
        <v>2335.5275548299101</v>
      </c>
      <c r="H4855" s="578">
        <v>1.0446872054599174</v>
      </c>
      <c r="I4855" s="578">
        <v>0.91032038939495818</v>
      </c>
      <c r="J4855" s="578">
        <v>1.9946477841585826E-2</v>
      </c>
      <c r="K4855" s="578">
        <v>13.856891813261075</v>
      </c>
      <c r="L4855" s="578">
        <v>2292.4346796671498</v>
      </c>
      <c r="M4855" s="578">
        <v>1.0457396671990802</v>
      </c>
      <c r="N4855" s="578">
        <v>0.89344450777086071</v>
      </c>
      <c r="O4855" s="578">
        <v>1.9578403308211451E-2</v>
      </c>
      <c r="P4855" s="578">
        <v>14.0921886183932</v>
      </c>
      <c r="Q4855" s="578">
        <v>2335.5275548299101</v>
      </c>
      <c r="R4855" s="578">
        <v>1.04468722137001</v>
      </c>
      <c r="S4855" s="578">
        <v>0.91032041578243128</v>
      </c>
      <c r="T4855" s="578">
        <v>1.9946477841585826E-2</v>
      </c>
      <c r="U4855" s="578">
        <v>13.856891808294026</v>
      </c>
      <c r="V4855" s="578">
        <v>2292.4346796671498</v>
      </c>
      <c r="W4855" s="578">
        <v>1.0457396922477775</v>
      </c>
      <c r="X4855" s="578">
        <v>0.89344470784999397</v>
      </c>
      <c r="Y4855" s="578">
        <v>1.9578403308211451E-2</v>
      </c>
    </row>
    <row r="4856" spans="1:25" x14ac:dyDescent="0.3">
      <c r="A4856" s="61" t="s">
        <v>6831</v>
      </c>
      <c r="B4856" s="61" t="s">
        <v>2195</v>
      </c>
      <c r="C4856" s="61" t="s">
        <v>40</v>
      </c>
      <c r="D4856" s="36">
        <v>6</v>
      </c>
      <c r="E4856" s="36">
        <v>2012</v>
      </c>
      <c r="F4856" s="578">
        <v>12.949450886352299</v>
      </c>
      <c r="G4856" s="578">
        <v>2178.0106074015252</v>
      </c>
      <c r="H4856" s="578">
        <v>0.89047795638907667</v>
      </c>
      <c r="I4856" s="578">
        <v>0.83372135390527491</v>
      </c>
      <c r="J4856" s="578">
        <v>1.8601226232324977E-2</v>
      </c>
      <c r="K4856" s="578">
        <v>12.768841963751225</v>
      </c>
      <c r="L4856" s="578">
        <v>2147.4878743489548</v>
      </c>
      <c r="M4856" s="578">
        <v>0.88970180841473201</v>
      </c>
      <c r="N4856" s="578">
        <v>0.81934186816215449</v>
      </c>
      <c r="O4856" s="578">
        <v>1.8340570716342552E-2</v>
      </c>
      <c r="P4856" s="578">
        <v>12.94945141348575</v>
      </c>
      <c r="Q4856" s="578">
        <v>2178.0105552673276</v>
      </c>
      <c r="R4856" s="578">
        <v>0.89047797270662432</v>
      </c>
      <c r="S4856" s="578">
        <v>0.83372137447198202</v>
      </c>
      <c r="T4856" s="578">
        <v>1.8601226756193925E-2</v>
      </c>
      <c r="U4856" s="578">
        <v>12.768840925375073</v>
      </c>
      <c r="V4856" s="578">
        <v>2147.4879264831502</v>
      </c>
      <c r="W4856" s="578">
        <v>0.88970182211293469</v>
      </c>
      <c r="X4856" s="578">
        <v>0.81934190293153064</v>
      </c>
      <c r="Y4856" s="578">
        <v>1.8340570716342552E-2</v>
      </c>
    </row>
    <row r="4857" spans="1:25" x14ac:dyDescent="0.3">
      <c r="A4857" s="61" t="s">
        <v>6832</v>
      </c>
      <c r="B4857" s="61" t="s">
        <v>2195</v>
      </c>
      <c r="C4857" s="61" t="s">
        <v>40</v>
      </c>
      <c r="D4857" s="36">
        <v>7</v>
      </c>
      <c r="E4857" s="36">
        <v>2012</v>
      </c>
      <c r="F4857" s="578">
        <v>12.608437407601675</v>
      </c>
      <c r="G4857" s="578">
        <v>2131.0303064982022</v>
      </c>
      <c r="H4857" s="578">
        <v>0.78401606266076307</v>
      </c>
      <c r="I4857" s="578">
        <v>0.7793182854851084</v>
      </c>
      <c r="J4857" s="578">
        <v>1.8200063806337576E-2</v>
      </c>
      <c r="K4857" s="578">
        <v>12.4546868356119</v>
      </c>
      <c r="L4857" s="578">
        <v>2108.379133860265</v>
      </c>
      <c r="M4857" s="578">
        <v>0.78197497428239582</v>
      </c>
      <c r="N4857" s="578">
        <v>0.76890305926402336</v>
      </c>
      <c r="O4857" s="578">
        <v>1.800659570532535E-2</v>
      </c>
      <c r="P4857" s="578">
        <v>12.608438445720775</v>
      </c>
      <c r="Q4857" s="578">
        <v>2131.0303064982022</v>
      </c>
      <c r="R4857" s="578">
        <v>0.78401603784489693</v>
      </c>
      <c r="S4857" s="578">
        <v>0.77931825382014075</v>
      </c>
      <c r="T4857" s="578">
        <v>1.8200063806337576E-2</v>
      </c>
      <c r="U4857" s="578">
        <v>12.454685792894399</v>
      </c>
      <c r="V4857" s="578">
        <v>2108.379133860265</v>
      </c>
      <c r="W4857" s="578">
        <v>0.7819749848373847</v>
      </c>
      <c r="X4857" s="578">
        <v>0.76890309403339951</v>
      </c>
      <c r="Y4857" s="578">
        <v>1.800659570532535E-2</v>
      </c>
    </row>
    <row r="4858" spans="1:25" x14ac:dyDescent="0.3">
      <c r="A4858" s="61" t="s">
        <v>6833</v>
      </c>
      <c r="B4858" s="61" t="s">
        <v>2195</v>
      </c>
      <c r="C4858" s="61" t="s">
        <v>40</v>
      </c>
      <c r="D4858" s="36">
        <v>8</v>
      </c>
      <c r="E4858" s="36">
        <v>2012</v>
      </c>
      <c r="F4858" s="578">
        <v>10.921848058904256</v>
      </c>
      <c r="G4858" s="578">
        <v>1796.3377939859947</v>
      </c>
      <c r="H4858" s="578">
        <v>0.71058685747751316</v>
      </c>
      <c r="I4858" s="578">
        <v>0.60985799366608195</v>
      </c>
      <c r="J4858" s="578">
        <v>1.5341581291674251E-2</v>
      </c>
      <c r="K4858" s="578">
        <v>10.932252385149033</v>
      </c>
      <c r="L4858" s="578">
        <v>1808.4241485595649</v>
      </c>
      <c r="M4858" s="578">
        <v>0.70750823630563286</v>
      </c>
      <c r="N4858" s="578">
        <v>0.61589996019999127</v>
      </c>
      <c r="O4858" s="578">
        <v>1.54448240840186E-2</v>
      </c>
      <c r="P4858" s="578">
        <v>10.921848743678577</v>
      </c>
      <c r="Q4858" s="578">
        <v>1796.3377939859947</v>
      </c>
      <c r="R4858" s="578">
        <v>0.71058687383386576</v>
      </c>
      <c r="S4858" s="578">
        <v>0.60985799366608195</v>
      </c>
      <c r="T4858" s="578">
        <v>1.5341581291674251E-2</v>
      </c>
      <c r="U4858" s="578">
        <v>10.932252589157192</v>
      </c>
      <c r="V4858" s="578">
        <v>1808.4242528279574</v>
      </c>
      <c r="W4858" s="578">
        <v>0.70750830543693111</v>
      </c>
      <c r="X4858" s="578">
        <v>0.61589996019999127</v>
      </c>
      <c r="Y4858" s="578">
        <v>1.54448240840186E-2</v>
      </c>
    </row>
    <row r="4859" spans="1:25" x14ac:dyDescent="0.3">
      <c r="A4859" s="61" t="s">
        <v>6834</v>
      </c>
      <c r="B4859" s="61" t="s">
        <v>2195</v>
      </c>
      <c r="C4859" s="61" t="s">
        <v>40</v>
      </c>
      <c r="D4859" s="36">
        <v>9</v>
      </c>
      <c r="E4859" s="36">
        <v>2012</v>
      </c>
      <c r="F4859" s="578">
        <v>10.612177442152904</v>
      </c>
      <c r="G4859" s="578">
        <v>1749.3531201680451</v>
      </c>
      <c r="H4859" s="578">
        <v>0.65983538269453323</v>
      </c>
      <c r="I4859" s="578">
        <v>0.56202301755547501</v>
      </c>
      <c r="J4859" s="578">
        <v>1.4940341740536125E-2</v>
      </c>
      <c r="K4859" s="578">
        <v>10.687836378424699</v>
      </c>
      <c r="L4859" s="578">
        <v>1776.4294700622524</v>
      </c>
      <c r="M4859" s="578">
        <v>0.6559428907930851</v>
      </c>
      <c r="N4859" s="578">
        <v>0.57830388867296201</v>
      </c>
      <c r="O4859" s="578">
        <v>1.517161455315845E-2</v>
      </c>
      <c r="P4859" s="578">
        <v>10.612178530694354</v>
      </c>
      <c r="Q4859" s="578">
        <v>1749.3531201680451</v>
      </c>
      <c r="R4859" s="578">
        <v>0.65983538269453323</v>
      </c>
      <c r="S4859" s="578">
        <v>0.56202302283296957</v>
      </c>
      <c r="T4859" s="578">
        <v>1.4940341740536125E-2</v>
      </c>
      <c r="U4859" s="578">
        <v>10.687837620765361</v>
      </c>
      <c r="V4859" s="578">
        <v>1776.4294700622524</v>
      </c>
      <c r="W4859" s="578">
        <v>0.65594289079308477</v>
      </c>
      <c r="X4859" s="578">
        <v>0.5783038840939595</v>
      </c>
      <c r="Y4859" s="578">
        <v>1.517161455315845E-2</v>
      </c>
    </row>
    <row r="4860" spans="1:25" x14ac:dyDescent="0.3">
      <c r="A4860" s="61" t="s">
        <v>6835</v>
      </c>
      <c r="B4860" s="61" t="s">
        <v>2195</v>
      </c>
      <c r="C4860" s="61" t="s">
        <v>40</v>
      </c>
      <c r="D4860" s="36">
        <v>10</v>
      </c>
      <c r="E4860" s="36">
        <v>2012</v>
      </c>
      <c r="F4860" s="578">
        <v>10.37131389094669</v>
      </c>
      <c r="G4860" s="578">
        <v>1712.8012326558373</v>
      </c>
      <c r="H4860" s="578">
        <v>0.62036203408691382</v>
      </c>
      <c r="I4860" s="578">
        <v>0.52481794465954101</v>
      </c>
      <c r="J4860" s="578">
        <v>1.46282144414726E-2</v>
      </c>
      <c r="K4860" s="578">
        <v>10.50368949329032</v>
      </c>
      <c r="L4860" s="578">
        <v>1752.0031382242773</v>
      </c>
      <c r="M4860" s="578">
        <v>0.61669533684228828</v>
      </c>
      <c r="N4860" s="578">
        <v>0.54846335997960172</v>
      </c>
      <c r="O4860" s="578">
        <v>1.4962980203563299E-2</v>
      </c>
      <c r="P4860" s="578">
        <v>10.371313161357319</v>
      </c>
      <c r="Q4860" s="578">
        <v>1712.8012326558373</v>
      </c>
      <c r="R4860" s="578">
        <v>0.62036203957783653</v>
      </c>
      <c r="S4860" s="578">
        <v>0.52481795009225607</v>
      </c>
      <c r="T4860" s="578">
        <v>1.46282144414726E-2</v>
      </c>
      <c r="U4860" s="578">
        <v>10.50368808311757</v>
      </c>
      <c r="V4860" s="578">
        <v>1752.0031382242773</v>
      </c>
      <c r="W4860" s="578">
        <v>0.61669533156479384</v>
      </c>
      <c r="X4860" s="578">
        <v>0.548463388928212</v>
      </c>
      <c r="Y4860" s="578">
        <v>1.4962980203563299E-2</v>
      </c>
    </row>
    <row r="4861" spans="1:25" x14ac:dyDescent="0.3">
      <c r="A4861" s="61" t="s">
        <v>6836</v>
      </c>
      <c r="B4861" s="61" t="s">
        <v>2195</v>
      </c>
      <c r="C4861" s="61" t="s">
        <v>40</v>
      </c>
      <c r="D4861" s="36">
        <v>11</v>
      </c>
      <c r="E4861" s="36">
        <v>2012</v>
      </c>
      <c r="F4861" s="578">
        <v>10.02870458541774</v>
      </c>
      <c r="G4861" s="578">
        <v>1638.6369857788025</v>
      </c>
      <c r="H4861" s="578">
        <v>0.58887263936533873</v>
      </c>
      <c r="I4861" s="578">
        <v>0.46305916349713949</v>
      </c>
      <c r="J4861" s="578">
        <v>1.3994811481097675E-2</v>
      </c>
      <c r="K4861" s="578">
        <v>10.221268277785052</v>
      </c>
      <c r="L4861" s="578">
        <v>1691.1844584147102</v>
      </c>
      <c r="M4861" s="578">
        <v>0.58557857200503305</v>
      </c>
      <c r="N4861" s="578">
        <v>0.494998499751091</v>
      </c>
      <c r="O4861" s="578">
        <v>1.4443584339460327E-2</v>
      </c>
      <c r="P4861" s="578">
        <v>10.028704839516019</v>
      </c>
      <c r="Q4861" s="578">
        <v>1638.6369857788025</v>
      </c>
      <c r="R4861" s="578">
        <v>0.58887268738665877</v>
      </c>
      <c r="S4861" s="578">
        <v>0.46305916986117701</v>
      </c>
      <c r="T4861" s="578">
        <v>1.3994811481097675E-2</v>
      </c>
      <c r="U4861" s="578">
        <v>10.22126835757804</v>
      </c>
      <c r="V4861" s="578">
        <v>1691.1844584147102</v>
      </c>
      <c r="W4861" s="578">
        <v>0.58557857200503305</v>
      </c>
      <c r="X4861" s="578">
        <v>0.49499849866454776</v>
      </c>
      <c r="Y4861" s="578">
        <v>1.4443584339460327E-2</v>
      </c>
    </row>
    <row r="4862" spans="1:25" x14ac:dyDescent="0.3">
      <c r="A4862" s="61" t="s">
        <v>6837</v>
      </c>
      <c r="B4862" s="61" t="s">
        <v>2195</v>
      </c>
      <c r="C4862" s="61" t="s">
        <v>40</v>
      </c>
      <c r="D4862" s="36">
        <v>12</v>
      </c>
      <c r="E4862" s="36">
        <v>2012</v>
      </c>
      <c r="F4862" s="578">
        <v>9.7333596521663139</v>
      </c>
      <c r="G4862" s="578">
        <v>1562.3710289001399</v>
      </c>
      <c r="H4862" s="578">
        <v>0.56217685167211973</v>
      </c>
      <c r="I4862" s="578">
        <v>0.39518494252115421</v>
      </c>
      <c r="J4862" s="578">
        <v>1.3343454241597323E-2</v>
      </c>
      <c r="K4862" s="578">
        <v>9.9551071374371478</v>
      </c>
      <c r="L4862" s="578">
        <v>1623.1271006266225</v>
      </c>
      <c r="M4862" s="578">
        <v>0.55877218820387453</v>
      </c>
      <c r="N4862" s="578">
        <v>0.43380437950448425</v>
      </c>
      <c r="O4862" s="578">
        <v>1.3862321036867726E-2</v>
      </c>
      <c r="P4862" s="578">
        <v>9.7333591854815573</v>
      </c>
      <c r="Q4862" s="578">
        <v>1562.3710289001399</v>
      </c>
      <c r="R4862" s="578">
        <v>0.56217688333708726</v>
      </c>
      <c r="S4862" s="578">
        <v>0.395184944150969</v>
      </c>
      <c r="T4862" s="578">
        <v>1.3343454241597323E-2</v>
      </c>
      <c r="U4862" s="578">
        <v>9.9551083343369839</v>
      </c>
      <c r="V4862" s="578">
        <v>1623.1271006266225</v>
      </c>
      <c r="W4862" s="578">
        <v>0.55877218872774348</v>
      </c>
      <c r="X4862" s="578">
        <v>0.43380445726991873</v>
      </c>
      <c r="Y4862" s="578">
        <v>1.3862321036867726E-2</v>
      </c>
    </row>
    <row r="4863" spans="1:25" x14ac:dyDescent="0.3">
      <c r="A4863" s="61" t="s">
        <v>6838</v>
      </c>
      <c r="B4863" s="61" t="s">
        <v>2195</v>
      </c>
      <c r="C4863" s="61" t="s">
        <v>40</v>
      </c>
      <c r="D4863" s="36">
        <v>13</v>
      </c>
      <c r="E4863" s="36">
        <v>2012</v>
      </c>
      <c r="F4863" s="578">
        <v>9.9685887435528535</v>
      </c>
      <c r="G4863" s="578">
        <v>1582.0376917521126</v>
      </c>
      <c r="H4863" s="578">
        <v>0.53506818867754147</v>
      </c>
      <c r="I4863" s="578">
        <v>0.36161958693992302</v>
      </c>
      <c r="J4863" s="578">
        <v>1.3511432131053824E-2</v>
      </c>
      <c r="K4863" s="578">
        <v>10.171513218345343</v>
      </c>
      <c r="L4863" s="578">
        <v>1641.4089686075802</v>
      </c>
      <c r="M4863" s="578">
        <v>0.53231822348122093</v>
      </c>
      <c r="N4863" s="578">
        <v>0.40220185357611549</v>
      </c>
      <c r="O4863" s="578">
        <v>1.401847797872805E-2</v>
      </c>
      <c r="P4863" s="578">
        <v>9.9685881722495289</v>
      </c>
      <c r="Q4863" s="578">
        <v>1582.0376917521126</v>
      </c>
      <c r="R4863" s="578">
        <v>0.5350682347780088</v>
      </c>
      <c r="S4863" s="578">
        <v>0.36161958641605396</v>
      </c>
      <c r="T4863" s="578">
        <v>1.351143316909045E-2</v>
      </c>
      <c r="U4863" s="578">
        <v>10.171514649298206</v>
      </c>
      <c r="V4863" s="578">
        <v>1641.4089686075802</v>
      </c>
      <c r="W4863" s="578">
        <v>0.53231822400509021</v>
      </c>
      <c r="X4863" s="578">
        <v>0.40220186981605327</v>
      </c>
      <c r="Y4863" s="578">
        <v>1.4018478497746348E-2</v>
      </c>
    </row>
    <row r="4864" spans="1:25" x14ac:dyDescent="0.3">
      <c r="A4864" s="61" t="s">
        <v>6839</v>
      </c>
      <c r="B4864" s="61" t="s">
        <v>2195</v>
      </c>
      <c r="C4864" s="61" t="s">
        <v>40</v>
      </c>
      <c r="D4864" s="36">
        <v>14</v>
      </c>
      <c r="E4864" s="36">
        <v>2012</v>
      </c>
      <c r="F4864" s="578">
        <v>10.700620966861599</v>
      </c>
      <c r="G4864" s="578">
        <v>1706.0660298665325</v>
      </c>
      <c r="H4864" s="578">
        <v>0.51147981787410846</v>
      </c>
      <c r="I4864" s="578">
        <v>0.3677681439245738</v>
      </c>
      <c r="J4864" s="578">
        <v>1.4570706329929274E-2</v>
      </c>
      <c r="K4864" s="578">
        <v>10.837588737762395</v>
      </c>
      <c r="L4864" s="578">
        <v>1754.0550206502251</v>
      </c>
      <c r="M4864" s="578">
        <v>0.50923752893383278</v>
      </c>
      <c r="N4864" s="578">
        <v>0.40619950469893651</v>
      </c>
      <c r="O4864" s="578">
        <v>1.4980567609503226E-2</v>
      </c>
      <c r="P4864" s="578">
        <v>10.700620817529824</v>
      </c>
      <c r="Q4864" s="578">
        <v>1706.0660298665325</v>
      </c>
      <c r="R4864" s="578">
        <v>0.51147981787410846</v>
      </c>
      <c r="S4864" s="578">
        <v>0.36776815975705746</v>
      </c>
      <c r="T4864" s="578">
        <v>1.4570706329929274E-2</v>
      </c>
      <c r="U4864" s="578">
        <v>10.837587987902197</v>
      </c>
      <c r="V4864" s="578">
        <v>1754.0550206502251</v>
      </c>
      <c r="W4864" s="578">
        <v>0.50923752943829925</v>
      </c>
      <c r="X4864" s="578">
        <v>0.40619950621233575</v>
      </c>
      <c r="Y4864" s="578">
        <v>1.4980567609503226E-2</v>
      </c>
    </row>
    <row r="4865" spans="1:25" x14ac:dyDescent="0.3">
      <c r="A4865" s="61" t="s">
        <v>6840</v>
      </c>
      <c r="B4865" s="61" t="s">
        <v>2195</v>
      </c>
      <c r="C4865" s="61" t="s">
        <v>40</v>
      </c>
      <c r="D4865" s="36">
        <v>15</v>
      </c>
      <c r="E4865" s="36">
        <v>2012</v>
      </c>
      <c r="F4865" s="578">
        <v>11.328053718781975</v>
      </c>
      <c r="G4865" s="578">
        <v>1812.38624064127</v>
      </c>
      <c r="H4865" s="578">
        <v>0.49126065310944445</v>
      </c>
      <c r="I4865" s="578">
        <v>0.37303641842057256</v>
      </c>
      <c r="J4865" s="578">
        <v>1.5478717851995774E-2</v>
      </c>
      <c r="K4865" s="578">
        <v>11.411385297013675</v>
      </c>
      <c r="L4865" s="578">
        <v>1850.5392862955675</v>
      </c>
      <c r="M4865" s="578">
        <v>0.48986986694702223</v>
      </c>
      <c r="N4865" s="578">
        <v>0.40778077203625152</v>
      </c>
      <c r="O4865" s="578">
        <v>1.5804587378321799E-2</v>
      </c>
      <c r="P4865" s="578">
        <v>11.328053719140925</v>
      </c>
      <c r="Q4865" s="578">
        <v>1812.38624064127</v>
      </c>
      <c r="R4865" s="578">
        <v>0.49126065310459399</v>
      </c>
      <c r="S4865" s="578">
        <v>0.37303642369806722</v>
      </c>
      <c r="T4865" s="578">
        <v>1.5478717851995774E-2</v>
      </c>
      <c r="U4865" s="578">
        <v>11.411385297935301</v>
      </c>
      <c r="V4865" s="578">
        <v>1850.5392862955675</v>
      </c>
      <c r="W4865" s="578">
        <v>0.48986986130087906</v>
      </c>
      <c r="X4865" s="578">
        <v>0.40778082840066998</v>
      </c>
      <c r="Y4865" s="578">
        <v>1.5804587378321799E-2</v>
      </c>
    </row>
    <row r="4866" spans="1:25" x14ac:dyDescent="0.3">
      <c r="A4866" s="580" t="s">
        <v>6841</v>
      </c>
      <c r="B4866" s="580" t="s">
        <v>2195</v>
      </c>
      <c r="C4866" s="580" t="s">
        <v>40</v>
      </c>
      <c r="D4866" s="581">
        <v>16</v>
      </c>
      <c r="E4866" s="581">
        <v>2012</v>
      </c>
      <c r="F4866" s="582">
        <v>12.055312571731776</v>
      </c>
      <c r="G4866" s="582">
        <v>1948.69871393839</v>
      </c>
      <c r="H4866" s="582">
        <v>0.48126879687091129</v>
      </c>
      <c r="I4866" s="582">
        <v>0.38891767531943777</v>
      </c>
      <c r="J4866" s="582">
        <v>1.6642948302129874E-2</v>
      </c>
      <c r="K4866" s="582">
        <v>12.073292087579174</v>
      </c>
      <c r="L4866" s="582">
        <v>1974.352189381915</v>
      </c>
      <c r="M4866" s="582">
        <v>0.47988284155144301</v>
      </c>
      <c r="N4866" s="582">
        <v>0.42053020217766324</v>
      </c>
      <c r="O4866" s="582">
        <v>1.6862045857123975E-2</v>
      </c>
      <c r="P4866" s="582">
        <v>12.0553130940679</v>
      </c>
      <c r="Q4866" s="582">
        <v>1948.69871393839</v>
      </c>
      <c r="R4866" s="582">
        <v>0.48126879226765551</v>
      </c>
      <c r="S4866" s="582">
        <v>0.38891767689104451</v>
      </c>
      <c r="T4866" s="582">
        <v>1.6642948302129874E-2</v>
      </c>
      <c r="U4866" s="582">
        <v>12.073291044192299</v>
      </c>
      <c r="V4866" s="582">
        <v>1974.352189381915</v>
      </c>
      <c r="W4866" s="582">
        <v>0.47988284362751621</v>
      </c>
      <c r="X4866" s="582">
        <v>0.42053019162267402</v>
      </c>
      <c r="Y4866" s="582">
        <v>1.6862045857123975E-2</v>
      </c>
    </row>
    <row r="4867" spans="1:25" x14ac:dyDescent="0.3">
      <c r="A4867" s="61" t="s">
        <v>6842</v>
      </c>
      <c r="B4867" s="61" t="s">
        <v>2195</v>
      </c>
      <c r="C4867" s="61" t="s">
        <v>40</v>
      </c>
      <c r="D4867" s="36">
        <v>1</v>
      </c>
      <c r="E4867" s="36">
        <v>2020</v>
      </c>
      <c r="F4867" s="578">
        <v>18.718016436861902</v>
      </c>
      <c r="G4867" s="578">
        <v>8114.7355295817024</v>
      </c>
      <c r="H4867" s="578">
        <v>1.9510550018167101</v>
      </c>
      <c r="I4867" s="578">
        <v>0.91080930239210467</v>
      </c>
      <c r="J4867" s="578">
        <v>7.0508180574203466E-2</v>
      </c>
      <c r="K4867" s="578">
        <v>18.832139168802875</v>
      </c>
      <c r="L4867" s="578">
        <v>8167.1646270751935</v>
      </c>
      <c r="M4867" s="578">
        <v>1.9558325103910874</v>
      </c>
      <c r="N4867" s="578">
        <v>0.91667713193843725</v>
      </c>
      <c r="O4867" s="578">
        <v>7.0963311009108951E-2</v>
      </c>
      <c r="P4867" s="578">
        <v>18.718016465349699</v>
      </c>
      <c r="Q4867" s="578">
        <v>8114.7356363932249</v>
      </c>
      <c r="R4867" s="578">
        <v>1.9510548919594475</v>
      </c>
      <c r="S4867" s="578">
        <v>0.91080935516705097</v>
      </c>
      <c r="T4867" s="578">
        <v>7.0508180574203466E-2</v>
      </c>
      <c r="U4867" s="578">
        <v>18.832139159445976</v>
      </c>
      <c r="V4867" s="578">
        <v>8167.1646270751935</v>
      </c>
      <c r="W4867" s="578">
        <v>1.9558325089358977</v>
      </c>
      <c r="X4867" s="578">
        <v>0.91667720582336154</v>
      </c>
      <c r="Y4867" s="578">
        <v>7.0963310000176194E-2</v>
      </c>
    </row>
    <row r="4868" spans="1:25" x14ac:dyDescent="0.3">
      <c r="A4868" s="61" t="s">
        <v>6843</v>
      </c>
      <c r="B4868" s="61" t="s">
        <v>2195</v>
      </c>
      <c r="C4868" s="61" t="s">
        <v>40</v>
      </c>
      <c r="D4868" s="36">
        <v>2</v>
      </c>
      <c r="E4868" s="36">
        <v>2020</v>
      </c>
      <c r="F4868" s="578">
        <v>9.9227503511210458</v>
      </c>
      <c r="G4868" s="578">
        <v>4513.4340057373029</v>
      </c>
      <c r="H4868" s="578">
        <v>1.0885740328424873</v>
      </c>
      <c r="I4868" s="578">
        <v>0.48376399278640703</v>
      </c>
      <c r="J4868" s="578">
        <v>3.921560380452617E-2</v>
      </c>
      <c r="K4868" s="578">
        <v>10.110480445226109</v>
      </c>
      <c r="L4868" s="578">
        <v>4587.9226938883403</v>
      </c>
      <c r="M4868" s="578">
        <v>1.0982317690116601</v>
      </c>
      <c r="N4868" s="578">
        <v>0.49045300483703602</v>
      </c>
      <c r="O4868" s="578">
        <v>3.9862681878730606E-2</v>
      </c>
      <c r="P4868" s="578">
        <v>9.9227511955322818</v>
      </c>
      <c r="Q4868" s="578">
        <v>4513.4337514241524</v>
      </c>
      <c r="R4868" s="578">
        <v>1.0885740641970125</v>
      </c>
      <c r="S4868" s="578">
        <v>0.48376399278640703</v>
      </c>
      <c r="T4868" s="578">
        <v>3.921560380452617E-2</v>
      </c>
      <c r="U4868" s="578">
        <v>10.110481359847933</v>
      </c>
      <c r="V4868" s="578">
        <v>4587.9226938883403</v>
      </c>
      <c r="W4868" s="578">
        <v>1.0982317950886924</v>
      </c>
      <c r="X4868" s="578">
        <v>0.49045300483703602</v>
      </c>
      <c r="Y4868" s="578">
        <v>3.9862681878730606E-2</v>
      </c>
    </row>
    <row r="4869" spans="1:25" x14ac:dyDescent="0.3">
      <c r="A4869" s="61" t="s">
        <v>6844</v>
      </c>
      <c r="B4869" s="61" t="s">
        <v>2195</v>
      </c>
      <c r="C4869" s="61" t="s">
        <v>40</v>
      </c>
      <c r="D4869" s="36">
        <v>3</v>
      </c>
      <c r="E4869" s="36">
        <v>2020</v>
      </c>
      <c r="F4869" s="578">
        <v>5.9696754347023626</v>
      </c>
      <c r="G4869" s="578">
        <v>2836.7769571940053</v>
      </c>
      <c r="H4869" s="578">
        <v>0.59382683442284601</v>
      </c>
      <c r="I4869" s="578">
        <v>0.28738514190384451</v>
      </c>
      <c r="J4869" s="578">
        <v>2.4648034285443474E-2</v>
      </c>
      <c r="K4869" s="578">
        <v>5.943648522559668</v>
      </c>
      <c r="L4869" s="578">
        <v>2810.9813245137498</v>
      </c>
      <c r="M4869" s="578">
        <v>0.59395555142934076</v>
      </c>
      <c r="N4869" s="578">
        <v>0.28546305575097575</v>
      </c>
      <c r="O4869" s="578">
        <v>2.4423790552342877E-2</v>
      </c>
      <c r="P4869" s="578">
        <v>5.9696757448303552</v>
      </c>
      <c r="Q4869" s="578">
        <v>2836.7769571940053</v>
      </c>
      <c r="R4869" s="578">
        <v>0.59382683376315948</v>
      </c>
      <c r="S4869" s="578">
        <v>0.28738519169079701</v>
      </c>
      <c r="T4869" s="578">
        <v>2.4648034285443474E-2</v>
      </c>
      <c r="U4869" s="578">
        <v>5.9436488334698234</v>
      </c>
      <c r="V4869" s="578">
        <v>2810.9813766479447</v>
      </c>
      <c r="W4869" s="578">
        <v>0.59395555193380722</v>
      </c>
      <c r="X4869" s="578">
        <v>0.2854630633179715</v>
      </c>
      <c r="Y4869" s="578">
        <v>2.44237900381752E-2</v>
      </c>
    </row>
    <row r="4870" spans="1:25" x14ac:dyDescent="0.3">
      <c r="A4870" s="61" t="s">
        <v>6845</v>
      </c>
      <c r="B4870" s="61" t="s">
        <v>2195</v>
      </c>
      <c r="C4870" s="61" t="s">
        <v>40</v>
      </c>
      <c r="D4870" s="36">
        <v>4</v>
      </c>
      <c r="E4870" s="36">
        <v>2020</v>
      </c>
      <c r="F4870" s="578">
        <v>5.0477021991100584</v>
      </c>
      <c r="G4870" s="578">
        <v>2525.9898401896098</v>
      </c>
      <c r="H4870" s="578">
        <v>0.42303194413155576</v>
      </c>
      <c r="I4870" s="578">
        <v>0.24817482909808503</v>
      </c>
      <c r="J4870" s="578">
        <v>2.1948519822520475E-2</v>
      </c>
      <c r="K4870" s="578">
        <v>4.9695628319459448</v>
      </c>
      <c r="L4870" s="578">
        <v>2473.7457046508775</v>
      </c>
      <c r="M4870" s="578">
        <v>0.42228730524948277</v>
      </c>
      <c r="N4870" s="578">
        <v>0.24364528894269177</v>
      </c>
      <c r="O4870" s="578">
        <v>2.1494450241637677E-2</v>
      </c>
      <c r="P4870" s="578">
        <v>5.0477022514726997</v>
      </c>
      <c r="Q4870" s="578">
        <v>2525.9898401896098</v>
      </c>
      <c r="R4870" s="578">
        <v>0.42303196529489095</v>
      </c>
      <c r="S4870" s="578">
        <v>0.2481748321248835</v>
      </c>
      <c r="T4870" s="578">
        <v>2.1948519822520475E-2</v>
      </c>
      <c r="U4870" s="578">
        <v>4.96956304098057</v>
      </c>
      <c r="V4870" s="578">
        <v>2473.7457046508775</v>
      </c>
      <c r="W4870" s="578">
        <v>0.42228734195911427</v>
      </c>
      <c r="X4870" s="578">
        <v>0.24364529146502401</v>
      </c>
      <c r="Y4870" s="578">
        <v>2.1494450755805351E-2</v>
      </c>
    </row>
    <row r="4871" spans="1:25" x14ac:dyDescent="0.3">
      <c r="A4871" s="61" t="s">
        <v>6846</v>
      </c>
      <c r="B4871" s="61" t="s">
        <v>2195</v>
      </c>
      <c r="C4871" s="61" t="s">
        <v>40</v>
      </c>
      <c r="D4871" s="36">
        <v>5</v>
      </c>
      <c r="E4871" s="36">
        <v>2020</v>
      </c>
      <c r="F4871" s="578">
        <v>4.3893612524225283</v>
      </c>
      <c r="G4871" s="578">
        <v>2216.7923405965103</v>
      </c>
      <c r="H4871" s="578">
        <v>0.33235183583262029</v>
      </c>
      <c r="I4871" s="578">
        <v>0.21689987469774952</v>
      </c>
      <c r="J4871" s="578">
        <v>1.9262472536259598E-2</v>
      </c>
      <c r="K4871" s="578">
        <v>4.3249637335259896</v>
      </c>
      <c r="L4871" s="578">
        <v>2177.4028422037727</v>
      </c>
      <c r="M4871" s="578">
        <v>0.33218272919960579</v>
      </c>
      <c r="N4871" s="578">
        <v>0.21281213385130548</v>
      </c>
      <c r="O4871" s="578">
        <v>1.8920055086103525E-2</v>
      </c>
      <c r="P4871" s="578">
        <v>4.3893610994249022</v>
      </c>
      <c r="Q4871" s="578">
        <v>2216.7923405965103</v>
      </c>
      <c r="R4871" s="578">
        <v>0.33235181565396432</v>
      </c>
      <c r="S4871" s="578">
        <v>0.21689987888870074</v>
      </c>
      <c r="T4871" s="578">
        <v>1.9262472536259598E-2</v>
      </c>
      <c r="U4871" s="578">
        <v>4.3249634229808427</v>
      </c>
      <c r="V4871" s="578">
        <v>2177.4028422037727</v>
      </c>
      <c r="W4871" s="578">
        <v>0.33218272908076524</v>
      </c>
      <c r="X4871" s="578">
        <v>0.21281215158523925</v>
      </c>
      <c r="Y4871" s="578">
        <v>1.8920055086103525E-2</v>
      </c>
    </row>
    <row r="4872" spans="1:25" x14ac:dyDescent="0.3">
      <c r="A4872" s="61" t="s">
        <v>6847</v>
      </c>
      <c r="B4872" s="61" t="s">
        <v>2195</v>
      </c>
      <c r="C4872" s="61" t="s">
        <v>40</v>
      </c>
      <c r="D4872" s="36">
        <v>6</v>
      </c>
      <c r="E4872" s="36">
        <v>2020</v>
      </c>
      <c r="F4872" s="578">
        <v>3.9995507959611101</v>
      </c>
      <c r="G4872" s="578">
        <v>2062.3285878499273</v>
      </c>
      <c r="H4872" s="578">
        <v>0.28692765974362022</v>
      </c>
      <c r="I4872" s="578">
        <v>0.19871580280596302</v>
      </c>
      <c r="J4872" s="578">
        <v>1.79207030838976E-2</v>
      </c>
      <c r="K4872" s="578">
        <v>3.9534798351730025</v>
      </c>
      <c r="L4872" s="578">
        <v>2035.2575810750277</v>
      </c>
      <c r="M4872" s="578">
        <v>0.28637460548634353</v>
      </c>
      <c r="N4872" s="578">
        <v>0.19529716268880251</v>
      </c>
      <c r="O4872" s="578">
        <v>1.7685298749711323E-2</v>
      </c>
      <c r="P4872" s="578">
        <v>3.9995506396577749</v>
      </c>
      <c r="Q4872" s="578">
        <v>2062.3285878499273</v>
      </c>
      <c r="R4872" s="578">
        <v>0.28692765832723399</v>
      </c>
      <c r="S4872" s="578">
        <v>0.19871580280596302</v>
      </c>
      <c r="T4872" s="578">
        <v>1.79207041316355E-2</v>
      </c>
      <c r="U4872" s="578">
        <v>3.95348014690898</v>
      </c>
      <c r="V4872" s="578">
        <v>2035.2575810750277</v>
      </c>
      <c r="W4872" s="578">
        <v>0.28637463762909926</v>
      </c>
      <c r="X4872" s="578">
        <v>0.19529717933619326</v>
      </c>
      <c r="Y4872" s="578">
        <v>1.7685298749711323E-2</v>
      </c>
    </row>
    <row r="4873" spans="1:25" x14ac:dyDescent="0.3">
      <c r="A4873" s="61" t="s">
        <v>6848</v>
      </c>
      <c r="B4873" s="61" t="s">
        <v>2195</v>
      </c>
      <c r="C4873" s="61" t="s">
        <v>40</v>
      </c>
      <c r="D4873" s="36">
        <v>7</v>
      </c>
      <c r="E4873" s="36">
        <v>2020</v>
      </c>
      <c r="F4873" s="578">
        <v>3.8604824553112826</v>
      </c>
      <c r="G4873" s="578">
        <v>2017.0822219848576</v>
      </c>
      <c r="H4873" s="578">
        <v>0.25564050928369375</v>
      </c>
      <c r="I4873" s="578">
        <v>0.186317604035139</v>
      </c>
      <c r="J4873" s="578">
        <v>1.75276153022423E-2</v>
      </c>
      <c r="K4873" s="578">
        <v>3.8230002802398877</v>
      </c>
      <c r="L4873" s="578">
        <v>1997.5613034566175</v>
      </c>
      <c r="M4873" s="578">
        <v>0.25490700214383299</v>
      </c>
      <c r="N4873" s="578">
        <v>0.18387155461823523</v>
      </c>
      <c r="O4873" s="578">
        <v>1.7357828852254824E-2</v>
      </c>
      <c r="P4873" s="578">
        <v>3.8604825062757255</v>
      </c>
      <c r="Q4873" s="578">
        <v>2017.0822219848576</v>
      </c>
      <c r="R4873" s="578">
        <v>0.255640509606261</v>
      </c>
      <c r="S4873" s="578">
        <v>0.186317604035139</v>
      </c>
      <c r="T4873" s="578">
        <v>1.75276153022423E-2</v>
      </c>
      <c r="U4873" s="578">
        <v>3.8230008525897525</v>
      </c>
      <c r="V4873" s="578">
        <v>1997.5612513224225</v>
      </c>
      <c r="W4873" s="578">
        <v>0.25490700468556748</v>
      </c>
      <c r="X4873" s="578">
        <v>0.18387156300013824</v>
      </c>
      <c r="Y4873" s="578">
        <v>1.7357829366422498E-2</v>
      </c>
    </row>
    <row r="4874" spans="1:25" x14ac:dyDescent="0.3">
      <c r="A4874" s="61" t="s">
        <v>6849</v>
      </c>
      <c r="B4874" s="61" t="s">
        <v>2195</v>
      </c>
      <c r="C4874" s="61" t="s">
        <v>40</v>
      </c>
      <c r="D4874" s="36">
        <v>8</v>
      </c>
      <c r="E4874" s="36">
        <v>2020</v>
      </c>
      <c r="F4874" s="578">
        <v>3.3325849840839474</v>
      </c>
      <c r="G4874" s="578">
        <v>1688.9623069763124</v>
      </c>
      <c r="H4874" s="578">
        <v>0.22796437547609999</v>
      </c>
      <c r="I4874" s="578">
        <v>0.14441039785742699</v>
      </c>
      <c r="J4874" s="578">
        <v>1.4677375205792452E-2</v>
      </c>
      <c r="K4874" s="578">
        <v>3.3428490314630173</v>
      </c>
      <c r="L4874" s="578">
        <v>1703.3313585917099</v>
      </c>
      <c r="M4874" s="578">
        <v>0.227653181709077</v>
      </c>
      <c r="N4874" s="578">
        <v>0.146092504262924</v>
      </c>
      <c r="O4874" s="578">
        <v>1.4802010293351426E-2</v>
      </c>
      <c r="P4874" s="578">
        <v>3.3325848809126852</v>
      </c>
      <c r="Q4874" s="578">
        <v>1688.9623069763124</v>
      </c>
      <c r="R4874" s="578">
        <v>0.22796437415672649</v>
      </c>
      <c r="S4874" s="578">
        <v>0.14441039785742699</v>
      </c>
      <c r="T4874" s="578">
        <v>1.4677375205792452E-2</v>
      </c>
      <c r="U4874" s="578">
        <v>3.3428491361367647</v>
      </c>
      <c r="V4874" s="578">
        <v>1703.3313585917099</v>
      </c>
      <c r="W4874" s="578">
        <v>0.22765318238574123</v>
      </c>
      <c r="X4874" s="578">
        <v>0.146092504262924</v>
      </c>
      <c r="Y4874" s="578">
        <v>1.4802010293351426E-2</v>
      </c>
    </row>
    <row r="4875" spans="1:25" x14ac:dyDescent="0.3">
      <c r="A4875" s="61" t="s">
        <v>6850</v>
      </c>
      <c r="B4875" s="61" t="s">
        <v>2195</v>
      </c>
      <c r="C4875" s="61" t="s">
        <v>40</v>
      </c>
      <c r="D4875" s="36">
        <v>9</v>
      </c>
      <c r="E4875" s="36">
        <v>2020</v>
      </c>
      <c r="F4875" s="578">
        <v>3.2151240925183275</v>
      </c>
      <c r="G4875" s="578">
        <v>1639.5289675394649</v>
      </c>
      <c r="H4875" s="578">
        <v>0.21169731594030325</v>
      </c>
      <c r="I4875" s="578">
        <v>0.132783003151416</v>
      </c>
      <c r="J4875" s="578">
        <v>1.4248283473231451E-2</v>
      </c>
      <c r="K4875" s="578">
        <v>3.2434412266654022</v>
      </c>
      <c r="L4875" s="578">
        <v>1668.6173254648802</v>
      </c>
      <c r="M4875" s="578">
        <v>0.21153882517197978</v>
      </c>
      <c r="N4875" s="578">
        <v>0.13702929718419876</v>
      </c>
      <c r="O4875" s="578">
        <v>1.45007280564944E-2</v>
      </c>
      <c r="P4875" s="578">
        <v>3.2151240926747624</v>
      </c>
      <c r="Q4875" s="578">
        <v>1639.529071807855</v>
      </c>
      <c r="R4875" s="578">
        <v>0.21169731556922924</v>
      </c>
      <c r="S4875" s="578">
        <v>0.132783003151416</v>
      </c>
      <c r="T4875" s="578">
        <v>1.4248283473231451E-2</v>
      </c>
      <c r="U4875" s="578">
        <v>3.243441174460405</v>
      </c>
      <c r="V4875" s="578">
        <v>1668.6172733306851</v>
      </c>
      <c r="W4875" s="578">
        <v>0.21153882525929102</v>
      </c>
      <c r="X4875" s="578">
        <v>0.13702929770806777</v>
      </c>
      <c r="Y4875" s="578">
        <v>1.45007280564944E-2</v>
      </c>
    </row>
    <row r="4876" spans="1:25" x14ac:dyDescent="0.3">
      <c r="A4876" s="61" t="s">
        <v>6851</v>
      </c>
      <c r="B4876" s="61" t="s">
        <v>2195</v>
      </c>
      <c r="C4876" s="61" t="s">
        <v>40</v>
      </c>
      <c r="D4876" s="36">
        <v>10</v>
      </c>
      <c r="E4876" s="36">
        <v>2020</v>
      </c>
      <c r="F4876" s="578">
        <v>3.123761352523915</v>
      </c>
      <c r="G4876" s="578">
        <v>1601.0788523356075</v>
      </c>
      <c r="H4876" s="578">
        <v>0.19904554283129924</v>
      </c>
      <c r="I4876" s="578">
        <v>0.12373956960315449</v>
      </c>
      <c r="J4876" s="578">
        <v>1.3914504301889424E-2</v>
      </c>
      <c r="K4876" s="578">
        <v>3.1679663184974398</v>
      </c>
      <c r="L4876" s="578">
        <v>1642.0604248046825</v>
      </c>
      <c r="M4876" s="578">
        <v>0.19923626478703177</v>
      </c>
      <c r="N4876" s="578">
        <v>0.1298124757595355</v>
      </c>
      <c r="O4876" s="578">
        <v>1.42702978046145E-2</v>
      </c>
      <c r="P4876" s="578">
        <v>3.1237610433769651</v>
      </c>
      <c r="Q4876" s="578">
        <v>1601.0788523356075</v>
      </c>
      <c r="R4876" s="578">
        <v>0.1990455425451115</v>
      </c>
      <c r="S4876" s="578">
        <v>0.1237395640928295</v>
      </c>
      <c r="T4876" s="578">
        <v>1.3914504301889424E-2</v>
      </c>
      <c r="U4876" s="578">
        <v>3.1679664750633125</v>
      </c>
      <c r="V4876" s="578">
        <v>1642.0604248046825</v>
      </c>
      <c r="W4876" s="578">
        <v>0.19923626456875299</v>
      </c>
      <c r="X4876" s="578">
        <v>0.12981250389323826</v>
      </c>
      <c r="Y4876" s="578">
        <v>1.42702978046145E-2</v>
      </c>
    </row>
    <row r="4877" spans="1:25" x14ac:dyDescent="0.3">
      <c r="A4877" s="61" t="s">
        <v>6852</v>
      </c>
      <c r="B4877" s="61" t="s">
        <v>2195</v>
      </c>
      <c r="C4877" s="61" t="s">
        <v>40</v>
      </c>
      <c r="D4877" s="36">
        <v>11</v>
      </c>
      <c r="E4877" s="36">
        <v>2020</v>
      </c>
      <c r="F4877" s="578">
        <v>3.0036700596889747</v>
      </c>
      <c r="G4877" s="578">
        <v>1526.8184242248474</v>
      </c>
      <c r="H4877" s="578">
        <v>0.18793428100737652</v>
      </c>
      <c r="I4877" s="578">
        <v>0.10858914699444175</v>
      </c>
      <c r="J4877" s="578">
        <v>1.3269569588980276E-2</v>
      </c>
      <c r="K4877" s="578">
        <v>3.06536390908028</v>
      </c>
      <c r="L4877" s="578">
        <v>1580.8536745707149</v>
      </c>
      <c r="M4877" s="578">
        <v>0.18852475573536701</v>
      </c>
      <c r="N4877" s="578">
        <v>0.11672020431918376</v>
      </c>
      <c r="O4877" s="578">
        <v>1.3738747967484675E-2</v>
      </c>
      <c r="P4877" s="578">
        <v>3.0036700612436027</v>
      </c>
      <c r="Q4877" s="578">
        <v>1526.8184242248474</v>
      </c>
      <c r="R4877" s="578">
        <v>0.18793428173982277</v>
      </c>
      <c r="S4877" s="578">
        <v>0.10858913966027675</v>
      </c>
      <c r="T4877" s="578">
        <v>1.3269569588980276E-2</v>
      </c>
      <c r="U4877" s="578">
        <v>3.0653639613901724</v>
      </c>
      <c r="V4877" s="578">
        <v>1580.8536224365198</v>
      </c>
      <c r="W4877" s="578">
        <v>0.18852481839470125</v>
      </c>
      <c r="X4877" s="578">
        <v>0.11672020905340651</v>
      </c>
      <c r="Y4877" s="578">
        <v>1.3738747967484675E-2</v>
      </c>
    </row>
    <row r="4878" spans="1:25" x14ac:dyDescent="0.3">
      <c r="A4878" s="61" t="s">
        <v>6853</v>
      </c>
      <c r="B4878" s="61" t="s">
        <v>2195</v>
      </c>
      <c r="C4878" s="61" t="s">
        <v>40</v>
      </c>
      <c r="D4878" s="36">
        <v>12</v>
      </c>
      <c r="E4878" s="36">
        <v>2020</v>
      </c>
      <c r="F4878" s="578">
        <v>2.9005475006803501</v>
      </c>
      <c r="G4878" s="578">
        <v>1453.1798464457124</v>
      </c>
      <c r="H4878" s="578">
        <v>0.17830290111790675</v>
      </c>
      <c r="I4878" s="578">
        <v>9.1976784829360697E-2</v>
      </c>
      <c r="J4878" s="578">
        <v>1.26297959456375E-2</v>
      </c>
      <c r="K4878" s="578">
        <v>2.9708048455528702</v>
      </c>
      <c r="L4878" s="578">
        <v>1515.1252950032476</v>
      </c>
      <c r="M4878" s="578">
        <v>0.17905970711217326</v>
      </c>
      <c r="N4878" s="578">
        <v>0.101765306239637</v>
      </c>
      <c r="O4878" s="578">
        <v>1.316771051885245E-2</v>
      </c>
      <c r="P4878" s="578">
        <v>2.9005473962679349</v>
      </c>
      <c r="Q4878" s="578">
        <v>1453.1797943115175</v>
      </c>
      <c r="R4878" s="578">
        <v>0.1783028961266</v>
      </c>
      <c r="S4878" s="578">
        <v>9.1976784751750501E-2</v>
      </c>
      <c r="T4878" s="578">
        <v>1.26297959456375E-2</v>
      </c>
      <c r="U4878" s="578">
        <v>2.9708047934515549</v>
      </c>
      <c r="V4878" s="578">
        <v>1515.1252950032476</v>
      </c>
      <c r="W4878" s="578">
        <v>0.17905970799862775</v>
      </c>
      <c r="X4878" s="578">
        <v>0.10176531105147026</v>
      </c>
      <c r="Y4878" s="578">
        <v>1.316771051885245E-2</v>
      </c>
    </row>
    <row r="4879" spans="1:25" x14ac:dyDescent="0.3">
      <c r="A4879" s="61" t="s">
        <v>6854</v>
      </c>
      <c r="B4879" s="61" t="s">
        <v>2195</v>
      </c>
      <c r="C4879" s="61" t="s">
        <v>40</v>
      </c>
      <c r="D4879" s="36">
        <v>13</v>
      </c>
      <c r="E4879" s="36">
        <v>2020</v>
      </c>
      <c r="F4879" s="578">
        <v>2.9612326453595053</v>
      </c>
      <c r="G4879" s="578">
        <v>1479.8750623067174</v>
      </c>
      <c r="H4879" s="578">
        <v>0.17105051849284722</v>
      </c>
      <c r="I4879" s="578">
        <v>8.4163271206004198E-2</v>
      </c>
      <c r="J4879" s="578">
        <v>1.286110104410905E-2</v>
      </c>
      <c r="K4879" s="578">
        <v>3.0254602751689701</v>
      </c>
      <c r="L4879" s="578">
        <v>1539.8688748677523</v>
      </c>
      <c r="M4879" s="578">
        <v>0.17193959025704875</v>
      </c>
      <c r="N4879" s="578">
        <v>9.4396263904248601E-2</v>
      </c>
      <c r="O4879" s="578">
        <v>1.3382035317287426E-2</v>
      </c>
      <c r="P4879" s="578">
        <v>2.9612327000510601</v>
      </c>
      <c r="Q4879" s="578">
        <v>1479.8750623067176</v>
      </c>
      <c r="R4879" s="578">
        <v>0.17105051817755576</v>
      </c>
      <c r="S4879" s="578">
        <v>8.4163270672433954E-2</v>
      </c>
      <c r="T4879" s="578">
        <v>1.286110104410905E-2</v>
      </c>
      <c r="U4879" s="578">
        <v>3.0254603273757876</v>
      </c>
      <c r="V4879" s="578">
        <v>1539.8688748677523</v>
      </c>
      <c r="W4879" s="578">
        <v>0.17193958994175726</v>
      </c>
      <c r="X4879" s="578">
        <v>9.4396270423506651E-2</v>
      </c>
      <c r="Y4879" s="578">
        <v>1.3382035317287426E-2</v>
      </c>
    </row>
    <row r="4880" spans="1:25" x14ac:dyDescent="0.3">
      <c r="A4880" s="61" t="s">
        <v>6855</v>
      </c>
      <c r="B4880" s="61" t="s">
        <v>2195</v>
      </c>
      <c r="C4880" s="61" t="s">
        <v>40</v>
      </c>
      <c r="D4880" s="36">
        <v>14</v>
      </c>
      <c r="E4880" s="36">
        <v>2020</v>
      </c>
      <c r="F4880" s="578">
        <v>3.1554361588108177</v>
      </c>
      <c r="G4880" s="578">
        <v>1585.3199844360299</v>
      </c>
      <c r="H4880" s="578">
        <v>0.16654957523011599</v>
      </c>
      <c r="I4880" s="578">
        <v>8.5975421199691412E-2</v>
      </c>
      <c r="J4880" s="578">
        <v>1.3778422891239876E-2</v>
      </c>
      <c r="K4880" s="578">
        <v>3.2009579233187324</v>
      </c>
      <c r="L4880" s="578">
        <v>1635.4757232665975</v>
      </c>
      <c r="M4880" s="578">
        <v>0.16734841925790503</v>
      </c>
      <c r="N4880" s="578">
        <v>9.5650026962781909E-2</v>
      </c>
      <c r="O4880" s="578">
        <v>1.4213855261914375E-2</v>
      </c>
      <c r="P4880" s="578">
        <v>3.1554365227008576</v>
      </c>
      <c r="Q4880" s="578">
        <v>1585.3199323018348</v>
      </c>
      <c r="R4880" s="578">
        <v>0.1665495736257675</v>
      </c>
      <c r="S4880" s="578">
        <v>8.5975416552779849E-2</v>
      </c>
      <c r="T4880" s="578">
        <v>1.3778422891239876E-2</v>
      </c>
      <c r="U4880" s="578">
        <v>3.2009581309011925</v>
      </c>
      <c r="V4880" s="578">
        <v>1635.4757232665975</v>
      </c>
      <c r="W4880" s="578">
        <v>0.16734841821016702</v>
      </c>
      <c r="X4880" s="578">
        <v>9.565003293876842E-2</v>
      </c>
      <c r="Y4880" s="578">
        <v>1.4213855261914375E-2</v>
      </c>
    </row>
    <row r="4881" spans="1:25" x14ac:dyDescent="0.3">
      <c r="A4881" s="61" t="s">
        <v>6856</v>
      </c>
      <c r="B4881" s="61" t="s">
        <v>2195</v>
      </c>
      <c r="C4881" s="61" t="s">
        <v>40</v>
      </c>
      <c r="D4881" s="36">
        <v>15</v>
      </c>
      <c r="E4881" s="36">
        <v>2020</v>
      </c>
      <c r="F4881" s="578">
        <v>3.3218959500827574</v>
      </c>
      <c r="G4881" s="578">
        <v>1675.7042643229124</v>
      </c>
      <c r="H4881" s="578">
        <v>0.16269203622141426</v>
      </c>
      <c r="I4881" s="578">
        <v>8.7528480100445408E-2</v>
      </c>
      <c r="J4881" s="578">
        <v>1.4564705013375074E-2</v>
      </c>
      <c r="K4881" s="578">
        <v>3.3521478731672651</v>
      </c>
      <c r="L4881" s="578">
        <v>1717.3525721232049</v>
      </c>
      <c r="M4881" s="578">
        <v>0.16349645470957774</v>
      </c>
      <c r="N4881" s="578">
        <v>9.6254102808112849E-2</v>
      </c>
      <c r="O4881" s="578">
        <v>1.4926157329076224E-2</v>
      </c>
      <c r="P4881" s="578">
        <v>3.3218961573014227</v>
      </c>
      <c r="Q4881" s="578">
        <v>1675.7042643229124</v>
      </c>
      <c r="R4881" s="578">
        <v>0.16269202587379025</v>
      </c>
      <c r="S4881" s="578">
        <v>8.7528480100445394E-2</v>
      </c>
      <c r="T4881" s="578">
        <v>1.4564704494356775E-2</v>
      </c>
      <c r="U4881" s="578">
        <v>3.3521479264588026</v>
      </c>
      <c r="V4881" s="578">
        <v>1717.35251998901</v>
      </c>
      <c r="W4881" s="578">
        <v>0.16349653306315248</v>
      </c>
      <c r="X4881" s="578">
        <v>9.6254107542335918E-2</v>
      </c>
      <c r="Y4881" s="578">
        <v>1.4926156281338348E-2</v>
      </c>
    </row>
    <row r="4882" spans="1:25" x14ac:dyDescent="0.3">
      <c r="A4882" s="580" t="s">
        <v>6857</v>
      </c>
      <c r="B4882" s="580" t="s">
        <v>2195</v>
      </c>
      <c r="C4882" s="580" t="s">
        <v>40</v>
      </c>
      <c r="D4882" s="581">
        <v>16</v>
      </c>
      <c r="E4882" s="581">
        <v>2020</v>
      </c>
      <c r="F4882" s="582">
        <v>3.5235095257448803</v>
      </c>
      <c r="G4882" s="582">
        <v>1798.161378224685</v>
      </c>
      <c r="H4882" s="582">
        <v>0.16209504010960948</v>
      </c>
      <c r="I4882" s="582">
        <v>9.151020766391102E-2</v>
      </c>
      <c r="J4882" s="582">
        <v>1.5629398917856877E-2</v>
      </c>
      <c r="K4882" s="582">
        <v>3.5347340636702276</v>
      </c>
      <c r="L4882" s="582">
        <v>1828.48122406005</v>
      </c>
      <c r="M4882" s="582">
        <v>0.1626601324751385</v>
      </c>
      <c r="N4882" s="582">
        <v>9.9445626566496928E-2</v>
      </c>
      <c r="O4882" s="582">
        <v>1.58923393658672E-2</v>
      </c>
      <c r="P4882" s="582">
        <v>3.5235094738515347</v>
      </c>
      <c r="Q4882" s="582">
        <v>1798.1614303588824</v>
      </c>
      <c r="R4882" s="582">
        <v>0.16209503892847901</v>
      </c>
      <c r="S4882" s="582">
        <v>9.1510208866869391E-2</v>
      </c>
      <c r="T4882" s="582">
        <v>1.5629398917856877E-2</v>
      </c>
      <c r="U4882" s="582">
        <v>3.5347344811125301</v>
      </c>
      <c r="V4882" s="582">
        <v>1828.48122406005</v>
      </c>
      <c r="W4882" s="582">
        <v>0.16266013845718824</v>
      </c>
      <c r="X4882" s="582">
        <v>9.9445631999211956E-2</v>
      </c>
      <c r="Y4882" s="582">
        <v>1.58923393658672E-2</v>
      </c>
    </row>
    <row r="4883" spans="1:25" x14ac:dyDescent="0.3">
      <c r="A4883" s="61" t="s">
        <v>6858</v>
      </c>
      <c r="B4883" s="61" t="s">
        <v>2195</v>
      </c>
      <c r="C4883" s="61" t="s">
        <v>40</v>
      </c>
      <c r="D4883" s="36">
        <v>1</v>
      </c>
      <c r="E4883" s="36">
        <v>2030</v>
      </c>
      <c r="F4883" s="578">
        <v>8.2107312415819198</v>
      </c>
      <c r="G4883" s="578">
        <v>7867.8610661824496</v>
      </c>
      <c r="H4883" s="578">
        <v>0.86368392748166378</v>
      </c>
      <c r="I4883" s="578">
        <v>0.21830739119710951</v>
      </c>
      <c r="J4883" s="578">
        <v>6.7743939347565119E-2</v>
      </c>
      <c r="K4883" s="578">
        <v>8.2634944026876802</v>
      </c>
      <c r="L4883" s="578">
        <v>7920.9069213867151</v>
      </c>
      <c r="M4883" s="578">
        <v>0.86582592813889858</v>
      </c>
      <c r="N4883" s="578">
        <v>0.22015448993382272</v>
      </c>
      <c r="O4883" s="578">
        <v>6.8200578874287474E-2</v>
      </c>
      <c r="P4883" s="578">
        <v>8.2107309409848277</v>
      </c>
      <c r="Q4883" s="578">
        <v>7867.8610661824496</v>
      </c>
      <c r="R4883" s="578">
        <v>0.86368392774844882</v>
      </c>
      <c r="S4883" s="578">
        <v>0.21830738463904675</v>
      </c>
      <c r="T4883" s="578">
        <v>6.7743939347565119E-2</v>
      </c>
      <c r="U4883" s="578">
        <v>8.2634944622814093</v>
      </c>
      <c r="V4883" s="578">
        <v>7920.9069213867151</v>
      </c>
      <c r="W4883" s="578">
        <v>0.86582592778237621</v>
      </c>
      <c r="X4883" s="578">
        <v>0.22015446859101398</v>
      </c>
      <c r="Y4883" s="578">
        <v>6.8200578369821074E-2</v>
      </c>
    </row>
    <row r="4884" spans="1:25" x14ac:dyDescent="0.3">
      <c r="A4884" s="61" t="s">
        <v>6859</v>
      </c>
      <c r="B4884" s="61" t="s">
        <v>2195</v>
      </c>
      <c r="C4884" s="61" t="s">
        <v>40</v>
      </c>
      <c r="D4884" s="36">
        <v>2</v>
      </c>
      <c r="E4884" s="36">
        <v>2030</v>
      </c>
      <c r="F4884" s="578">
        <v>4.4065366553633432</v>
      </c>
      <c r="G4884" s="578">
        <v>4382.7197570800727</v>
      </c>
      <c r="H4884" s="578">
        <v>0.4891035743057725</v>
      </c>
      <c r="I4884" s="578">
        <v>0.11567374173318901</v>
      </c>
      <c r="J4884" s="578">
        <v>3.7735947174951406E-2</v>
      </c>
      <c r="K4884" s="578">
        <v>4.4926396427860373</v>
      </c>
      <c r="L4884" s="578">
        <v>4455.7865193684856</v>
      </c>
      <c r="M4884" s="578">
        <v>0.49439043238574676</v>
      </c>
      <c r="N4884" s="578">
        <v>0.117288110215061</v>
      </c>
      <c r="O4884" s="578">
        <v>3.836505052944017E-2</v>
      </c>
      <c r="P4884" s="578">
        <v>4.406536397029563</v>
      </c>
      <c r="Q4884" s="578">
        <v>4382.7197570800727</v>
      </c>
      <c r="R4884" s="578">
        <v>0.48910357430577228</v>
      </c>
      <c r="S4884" s="578">
        <v>0.11567373810491149</v>
      </c>
      <c r="T4884" s="578">
        <v>3.7735947174951406E-2</v>
      </c>
      <c r="U4884" s="578">
        <v>4.4926394887969128</v>
      </c>
      <c r="V4884" s="578">
        <v>4455.7865193684856</v>
      </c>
      <c r="W4884" s="578">
        <v>0.49439043238574676</v>
      </c>
      <c r="X4884" s="578">
        <v>0.11728811023446351</v>
      </c>
      <c r="Y4884" s="578">
        <v>3.836505052944017E-2</v>
      </c>
    </row>
    <row r="4885" spans="1:25" x14ac:dyDescent="0.3">
      <c r="A4885" s="61" t="s">
        <v>6860</v>
      </c>
      <c r="B4885" s="61" t="s">
        <v>2195</v>
      </c>
      <c r="C4885" s="61" t="s">
        <v>40</v>
      </c>
      <c r="D4885" s="36">
        <v>3</v>
      </c>
      <c r="E4885" s="36">
        <v>2030</v>
      </c>
      <c r="F4885" s="578">
        <v>2.6594267980672877</v>
      </c>
      <c r="G4885" s="578">
        <v>2753.3845342000277</v>
      </c>
      <c r="H4885" s="578">
        <v>0.27258313126245975</v>
      </c>
      <c r="I4885" s="578">
        <v>7.0928076107520555E-2</v>
      </c>
      <c r="J4885" s="578">
        <v>2.3707131408930996E-2</v>
      </c>
      <c r="K4885" s="578">
        <v>2.6482720512818352</v>
      </c>
      <c r="L4885" s="578">
        <v>2728.7758967081627</v>
      </c>
      <c r="M4885" s="578">
        <v>0.27262700418941621</v>
      </c>
      <c r="N4885" s="578">
        <v>7.0189001038670498E-2</v>
      </c>
      <c r="O4885" s="578">
        <v>2.3495234102786776E-2</v>
      </c>
      <c r="P4885" s="578">
        <v>2.6594267458980676</v>
      </c>
      <c r="Q4885" s="578">
        <v>2753.3845342000277</v>
      </c>
      <c r="R4885" s="578">
        <v>0.27258313115817129</v>
      </c>
      <c r="S4885" s="578">
        <v>7.0928064582403749E-2</v>
      </c>
      <c r="T4885" s="578">
        <v>2.370713089476335E-2</v>
      </c>
      <c r="U4885" s="578">
        <v>2.6482721034158176</v>
      </c>
      <c r="V4885" s="578">
        <v>2728.7758967081627</v>
      </c>
      <c r="W4885" s="578">
        <v>0.27262700527595923</v>
      </c>
      <c r="X4885" s="578">
        <v>7.0189001038670498E-2</v>
      </c>
      <c r="Y4885" s="578">
        <v>2.3495234626655724E-2</v>
      </c>
    </row>
    <row r="4886" spans="1:25" x14ac:dyDescent="0.3">
      <c r="A4886" s="61" t="s">
        <v>6861</v>
      </c>
      <c r="B4886" s="61" t="s">
        <v>2195</v>
      </c>
      <c r="C4886" s="61" t="s">
        <v>40</v>
      </c>
      <c r="D4886" s="36">
        <v>4</v>
      </c>
      <c r="E4886" s="36">
        <v>2030</v>
      </c>
      <c r="F4886" s="578">
        <v>2.2064974383022951</v>
      </c>
      <c r="G4886" s="578">
        <v>2447.5954106648724</v>
      </c>
      <c r="H4886" s="578">
        <v>0.2006303377441625</v>
      </c>
      <c r="I4886" s="578">
        <v>6.2619771226309198E-2</v>
      </c>
      <c r="J4886" s="578">
        <v>2.1074338680288376E-2</v>
      </c>
      <c r="K4886" s="578">
        <v>2.1761725563049623</v>
      </c>
      <c r="L4886" s="578">
        <v>2397.5326512654601</v>
      </c>
      <c r="M4886" s="578">
        <v>0.19986904618963275</v>
      </c>
      <c r="N4886" s="578">
        <v>6.1318933672737254E-2</v>
      </c>
      <c r="O4886" s="578">
        <v>2.0643307439361977E-2</v>
      </c>
      <c r="P4886" s="578">
        <v>2.2064973861999926</v>
      </c>
      <c r="Q4886" s="578">
        <v>2447.5954106648724</v>
      </c>
      <c r="R4886" s="578">
        <v>0.20063033818314524</v>
      </c>
      <c r="S4886" s="578">
        <v>6.2619762844406027E-2</v>
      </c>
      <c r="T4886" s="578">
        <v>2.1074338680288376E-2</v>
      </c>
      <c r="U4886" s="578">
        <v>2.1761725563204224</v>
      </c>
      <c r="V4886" s="578">
        <v>2397.532703399655</v>
      </c>
      <c r="W4886" s="578">
        <v>0.19986904558966925</v>
      </c>
      <c r="X4886" s="578">
        <v>6.1318934196606202E-2</v>
      </c>
      <c r="Y4886" s="578">
        <v>2.0643306915493029E-2</v>
      </c>
    </row>
    <row r="4887" spans="1:25" x14ac:dyDescent="0.3">
      <c r="A4887" s="61" t="s">
        <v>6862</v>
      </c>
      <c r="B4887" s="61" t="s">
        <v>2195</v>
      </c>
      <c r="C4887" s="61" t="s">
        <v>40</v>
      </c>
      <c r="D4887" s="36">
        <v>5</v>
      </c>
      <c r="E4887" s="36">
        <v>2030</v>
      </c>
      <c r="F4887" s="578">
        <v>1.8795995598698725</v>
      </c>
      <c r="G4887" s="578">
        <v>2144.9962132771775</v>
      </c>
      <c r="H4887" s="578">
        <v>0.16023479968043799</v>
      </c>
      <c r="I4887" s="578">
        <v>5.6061000970657852E-2</v>
      </c>
      <c r="J4887" s="578">
        <v>1.8468989447380048E-2</v>
      </c>
      <c r="K4887" s="578">
        <v>1.8586746166522476</v>
      </c>
      <c r="L4887" s="578">
        <v>2107.5839411417601</v>
      </c>
      <c r="M4887" s="578">
        <v>0.15984922977562099</v>
      </c>
      <c r="N4887" s="578">
        <v>5.4918298497796003E-2</v>
      </c>
      <c r="O4887" s="578">
        <v>1.8146830261684926E-2</v>
      </c>
      <c r="P4887" s="578">
        <v>1.8795995077056524</v>
      </c>
      <c r="Q4887" s="578">
        <v>2144.9962132771775</v>
      </c>
      <c r="R4887" s="578">
        <v>0.160234801837153</v>
      </c>
      <c r="S4887" s="578">
        <v>5.6061000970657845E-2</v>
      </c>
      <c r="T4887" s="578">
        <v>1.8468989447380048E-2</v>
      </c>
      <c r="U4887" s="578">
        <v>1.8586747731302022</v>
      </c>
      <c r="V4887" s="578">
        <v>2107.5839411417601</v>
      </c>
      <c r="W4887" s="578">
        <v>0.159849230773943</v>
      </c>
      <c r="X4887" s="578">
        <v>5.4918298497796003E-2</v>
      </c>
      <c r="Y4887" s="578">
        <v>1.8146830261684926E-2</v>
      </c>
    </row>
    <row r="4888" spans="1:25" x14ac:dyDescent="0.3">
      <c r="A4888" s="61" t="s">
        <v>6863</v>
      </c>
      <c r="B4888" s="61" t="s">
        <v>2195</v>
      </c>
      <c r="C4888" s="61" t="s">
        <v>40</v>
      </c>
      <c r="D4888" s="36">
        <v>6</v>
      </c>
      <c r="E4888" s="36">
        <v>2030</v>
      </c>
      <c r="F4888" s="578">
        <v>1.6843421590604775</v>
      </c>
      <c r="G4888" s="578">
        <v>1993.2521616617798</v>
      </c>
      <c r="H4888" s="578">
        <v>0.14088480801880526</v>
      </c>
      <c r="I4888" s="578">
        <v>5.1446398720145198E-2</v>
      </c>
      <c r="J4888" s="578">
        <v>1.7162476103597574E-2</v>
      </c>
      <c r="K4888" s="578">
        <v>1.67243425702296</v>
      </c>
      <c r="L4888" s="578">
        <v>1967.9380302429151</v>
      </c>
      <c r="M4888" s="578">
        <v>0.14043990894181901</v>
      </c>
      <c r="N4888" s="578">
        <v>5.0558699294924701E-2</v>
      </c>
      <c r="O4888" s="578">
        <v>1.6944501160954376E-2</v>
      </c>
      <c r="P4888" s="578">
        <v>1.6843421590238699</v>
      </c>
      <c r="Q4888" s="578">
        <v>1993.2521616617798</v>
      </c>
      <c r="R4888" s="578">
        <v>0.14088480742793724</v>
      </c>
      <c r="S4888" s="578">
        <v>5.1446398720145198E-2</v>
      </c>
      <c r="T4888" s="578">
        <v>1.7162476103597574E-2</v>
      </c>
      <c r="U4888" s="578">
        <v>1.6724342048325924</v>
      </c>
      <c r="V4888" s="578">
        <v>1967.9380302429151</v>
      </c>
      <c r="W4888" s="578">
        <v>0.140439904360391</v>
      </c>
      <c r="X4888" s="578">
        <v>5.0558698247186805E-2</v>
      </c>
      <c r="Y4888" s="578">
        <v>1.6944501160954376E-2</v>
      </c>
    </row>
    <row r="4889" spans="1:25" x14ac:dyDescent="0.3">
      <c r="A4889" s="61" t="s">
        <v>6864</v>
      </c>
      <c r="B4889" s="61" t="s">
        <v>2195</v>
      </c>
      <c r="C4889" s="61" t="s">
        <v>40</v>
      </c>
      <c r="D4889" s="36">
        <v>7</v>
      </c>
      <c r="E4889" s="36">
        <v>2030</v>
      </c>
      <c r="F4889" s="578">
        <v>1.6006820158025474</v>
      </c>
      <c r="G4889" s="578">
        <v>1949.188949584955</v>
      </c>
      <c r="H4889" s="578">
        <v>0.12746088871820849</v>
      </c>
      <c r="I4889" s="578">
        <v>4.8543501121457652E-2</v>
      </c>
      <c r="J4889" s="578">
        <v>1.67831084885013E-2</v>
      </c>
      <c r="K4889" s="578">
        <v>1.59257127809534</v>
      </c>
      <c r="L4889" s="578">
        <v>1931.2210019429449</v>
      </c>
      <c r="M4889" s="578">
        <v>0.12708926455373576</v>
      </c>
      <c r="N4889" s="578">
        <v>4.7919698990881401E-2</v>
      </c>
      <c r="O4889" s="578">
        <v>1.6628365575646325E-2</v>
      </c>
      <c r="P4889" s="578">
        <v>1.6006821194584926</v>
      </c>
      <c r="Q4889" s="578">
        <v>1949.188949584955</v>
      </c>
      <c r="R4889" s="578">
        <v>0.12746088875413347</v>
      </c>
      <c r="S4889" s="578">
        <v>4.8543500597588697E-2</v>
      </c>
      <c r="T4889" s="578">
        <v>1.67831084885013E-2</v>
      </c>
      <c r="U4889" s="578">
        <v>1.5925712259206626</v>
      </c>
      <c r="V4889" s="578">
        <v>1931.2210019429449</v>
      </c>
      <c r="W4889" s="578">
        <v>0.12708926456389175</v>
      </c>
      <c r="X4889" s="578">
        <v>4.7919698990881401E-2</v>
      </c>
      <c r="Y4889" s="578">
        <v>1.6628365575646325E-2</v>
      </c>
    </row>
    <row r="4890" spans="1:25" x14ac:dyDescent="0.3">
      <c r="A4890" s="61" t="s">
        <v>6865</v>
      </c>
      <c r="B4890" s="61" t="s">
        <v>2195</v>
      </c>
      <c r="C4890" s="61" t="s">
        <v>40</v>
      </c>
      <c r="D4890" s="36">
        <v>8</v>
      </c>
      <c r="E4890" s="36">
        <v>2030</v>
      </c>
      <c r="F4890" s="578">
        <v>1.3696170756198425</v>
      </c>
      <c r="G4890" s="578">
        <v>1626.8086458841899</v>
      </c>
      <c r="H4890" s="578">
        <v>0.110895991628846</v>
      </c>
      <c r="I4890" s="578">
        <v>3.7748400121927199E-2</v>
      </c>
      <c r="J4890" s="578">
        <v>1.4007465448230475E-2</v>
      </c>
      <c r="K4890" s="578">
        <v>1.379802908339415</v>
      </c>
      <c r="L4890" s="578">
        <v>1642.0703964233353</v>
      </c>
      <c r="M4890" s="578">
        <v>0.1112666055793545</v>
      </c>
      <c r="N4890" s="578">
        <v>3.8171200081705998E-2</v>
      </c>
      <c r="O4890" s="578">
        <v>1.4138805214315601E-2</v>
      </c>
      <c r="P4890" s="578">
        <v>1.3696170756147275</v>
      </c>
      <c r="Q4890" s="578">
        <v>1626.8086458841899</v>
      </c>
      <c r="R4890" s="578">
        <v>0.1108959931645275</v>
      </c>
      <c r="S4890" s="578">
        <v>3.7748400121927199E-2</v>
      </c>
      <c r="T4890" s="578">
        <v>1.4007465448230475E-2</v>
      </c>
      <c r="U4890" s="578">
        <v>1.3798029083289927</v>
      </c>
      <c r="V4890" s="578">
        <v>1642.0703964233353</v>
      </c>
      <c r="W4890" s="578">
        <v>0.11126660555813275</v>
      </c>
      <c r="X4890" s="578">
        <v>3.8171200081705998E-2</v>
      </c>
      <c r="Y4890" s="578">
        <v>1.4138805214315601E-2</v>
      </c>
    </row>
    <row r="4891" spans="1:25" x14ac:dyDescent="0.3">
      <c r="A4891" s="61" t="s">
        <v>6866</v>
      </c>
      <c r="B4891" s="61" t="s">
        <v>2195</v>
      </c>
      <c r="C4891" s="61" t="s">
        <v>40</v>
      </c>
      <c r="D4891" s="36">
        <v>9</v>
      </c>
      <c r="E4891" s="36">
        <v>2030</v>
      </c>
      <c r="F4891" s="578">
        <v>1.3026077441034674</v>
      </c>
      <c r="G4891" s="578">
        <v>1576.7378323872849</v>
      </c>
      <c r="H4891" s="578">
        <v>0.10276089958294125</v>
      </c>
      <c r="I4891" s="578">
        <v>3.4769400022923898E-2</v>
      </c>
      <c r="J4891" s="578">
        <v>1.3576386350905476E-2</v>
      </c>
      <c r="K4891" s="578">
        <v>1.3189596749715451</v>
      </c>
      <c r="L4891" s="578">
        <v>1606.4686444600375</v>
      </c>
      <c r="M4891" s="578">
        <v>0.10350666699499275</v>
      </c>
      <c r="N4891" s="578">
        <v>3.5763886175118303E-2</v>
      </c>
      <c r="O4891" s="578">
        <v>1.3832343897471774E-2</v>
      </c>
      <c r="P4891" s="578">
        <v>1.3026078484221324</v>
      </c>
      <c r="Q4891" s="578">
        <v>1576.7378323872849</v>
      </c>
      <c r="R4891" s="578">
        <v>0.10276090001661875</v>
      </c>
      <c r="S4891" s="578">
        <v>3.4769400022923898E-2</v>
      </c>
      <c r="T4891" s="578">
        <v>1.3576386350905476E-2</v>
      </c>
      <c r="U4891" s="578">
        <v>1.3189596228176725</v>
      </c>
      <c r="V4891" s="578">
        <v>1606.4686444600375</v>
      </c>
      <c r="W4891" s="578">
        <v>0.10350665971206251</v>
      </c>
      <c r="X4891" s="578">
        <v>3.576388303190467E-2</v>
      </c>
      <c r="Y4891" s="578">
        <v>1.3832343897471774E-2</v>
      </c>
    </row>
    <row r="4892" spans="1:25" x14ac:dyDescent="0.3">
      <c r="A4892" s="61" t="s">
        <v>6867</v>
      </c>
      <c r="B4892" s="61" t="s">
        <v>2195</v>
      </c>
      <c r="C4892" s="61" t="s">
        <v>40</v>
      </c>
      <c r="D4892" s="36">
        <v>10</v>
      </c>
      <c r="E4892" s="36">
        <v>2030</v>
      </c>
      <c r="F4892" s="578">
        <v>1.25048563283136</v>
      </c>
      <c r="G4892" s="578">
        <v>1537.7897911071725</v>
      </c>
      <c r="H4892" s="578">
        <v>9.6433384548011702E-2</v>
      </c>
      <c r="I4892" s="578">
        <v>3.2452400249894653E-2</v>
      </c>
      <c r="J4892" s="578">
        <v>1.3241092732641801E-2</v>
      </c>
      <c r="K4892" s="578">
        <v>1.2723814217331</v>
      </c>
      <c r="L4892" s="578">
        <v>1579.2105992635024</v>
      </c>
      <c r="M4892" s="578">
        <v>9.755086168343037E-2</v>
      </c>
      <c r="N4892" s="578">
        <v>3.3827900886535603E-2</v>
      </c>
      <c r="O4892" s="578">
        <v>1.3597702093344774E-2</v>
      </c>
      <c r="P4892" s="578">
        <v>1.250485580682565</v>
      </c>
      <c r="Q4892" s="578">
        <v>1537.7897911071725</v>
      </c>
      <c r="R4892" s="578">
        <v>9.6433379745576475E-2</v>
      </c>
      <c r="S4892" s="578">
        <v>3.2452400249894653E-2</v>
      </c>
      <c r="T4892" s="578">
        <v>1.3241092732641801E-2</v>
      </c>
      <c r="U4892" s="578">
        <v>1.2723813696049975</v>
      </c>
      <c r="V4892" s="578">
        <v>1579.2105992635024</v>
      </c>
      <c r="W4892" s="578">
        <v>9.7550861122726901E-2</v>
      </c>
      <c r="X4892" s="578">
        <v>3.3827900886535603E-2</v>
      </c>
      <c r="Y4892" s="578">
        <v>1.3597702093344774E-2</v>
      </c>
    </row>
    <row r="4893" spans="1:25" x14ac:dyDescent="0.3">
      <c r="A4893" s="61" t="s">
        <v>6868</v>
      </c>
      <c r="B4893" s="61" t="s">
        <v>2195</v>
      </c>
      <c r="C4893" s="61" t="s">
        <v>40</v>
      </c>
      <c r="D4893" s="36">
        <v>11</v>
      </c>
      <c r="E4893" s="36">
        <v>2030</v>
      </c>
      <c r="F4893" s="578">
        <v>1.1879661170906526</v>
      </c>
      <c r="G4893" s="578">
        <v>1464.13636652628</v>
      </c>
      <c r="H4893" s="578">
        <v>9.0154319449538875E-2</v>
      </c>
      <c r="I4893" s="578">
        <v>2.8621106592860626E-2</v>
      </c>
      <c r="J4893" s="578">
        <v>1.2606940678476E-2</v>
      </c>
      <c r="K4893" s="578">
        <v>1.21654009968771</v>
      </c>
      <c r="L4893" s="578">
        <v>1518.3623669942174</v>
      </c>
      <c r="M4893" s="578">
        <v>9.1668473123111924E-2</v>
      </c>
      <c r="N4893" s="578">
        <v>3.0448671459453153E-2</v>
      </c>
      <c r="O4893" s="578">
        <v>1.3073851664861001E-2</v>
      </c>
      <c r="P4893" s="578">
        <v>1.1879660648898249</v>
      </c>
      <c r="Q4893" s="578">
        <v>1464.13636652628</v>
      </c>
      <c r="R4893" s="578">
        <v>9.0154319495923077E-2</v>
      </c>
      <c r="S4893" s="578">
        <v>2.8621101397826927E-2</v>
      </c>
      <c r="T4893" s="578">
        <v>1.2606940678476E-2</v>
      </c>
      <c r="U4893" s="578">
        <v>1.21654015183677</v>
      </c>
      <c r="V4893" s="578">
        <v>1518.3623669942174</v>
      </c>
      <c r="W4893" s="578">
        <v>9.1668473143727142E-2</v>
      </c>
      <c r="X4893" s="578">
        <v>3.0448671798997823E-2</v>
      </c>
      <c r="Y4893" s="578">
        <v>1.3073851664861001E-2</v>
      </c>
    </row>
    <row r="4894" spans="1:25" x14ac:dyDescent="0.3">
      <c r="A4894" s="61" t="s">
        <v>6869</v>
      </c>
      <c r="B4894" s="61" t="s">
        <v>2195</v>
      </c>
      <c r="C4894" s="61" t="s">
        <v>40</v>
      </c>
      <c r="D4894" s="36">
        <v>12</v>
      </c>
      <c r="E4894" s="36">
        <v>2030</v>
      </c>
      <c r="F4894" s="578">
        <v>1.1350863745294599</v>
      </c>
      <c r="G4894" s="578">
        <v>1392.2997652689576</v>
      </c>
      <c r="H4894" s="578">
        <v>8.4591132426794446E-2</v>
      </c>
      <c r="I4894" s="578">
        <v>2.4490140378475099E-2</v>
      </c>
      <c r="J4894" s="578">
        <v>1.1988448891012551E-2</v>
      </c>
      <c r="K4894" s="578">
        <v>1.1670157786075999</v>
      </c>
      <c r="L4894" s="578">
        <v>1454.2381248474076</v>
      </c>
      <c r="M4894" s="578">
        <v>8.6332371067328453E-2</v>
      </c>
      <c r="N4894" s="578">
        <v>2.6675989851355501E-2</v>
      </c>
      <c r="O4894" s="578">
        <v>1.2521702136533901E-2</v>
      </c>
      <c r="P4894" s="578">
        <v>1.1350864788272825</v>
      </c>
      <c r="Q4894" s="578">
        <v>1392.2997652689576</v>
      </c>
      <c r="R4894" s="578">
        <v>8.4591132458626775E-2</v>
      </c>
      <c r="S4894" s="578">
        <v>2.4490140378475099E-2</v>
      </c>
      <c r="T4894" s="578">
        <v>1.1988448891012551E-2</v>
      </c>
      <c r="U4894" s="578">
        <v>1.167015778607565</v>
      </c>
      <c r="V4894" s="578">
        <v>1454.2381769816025</v>
      </c>
      <c r="W4894" s="578">
        <v>8.6332370557708246E-2</v>
      </c>
      <c r="X4894" s="578">
        <v>2.6675989851355501E-2</v>
      </c>
      <c r="Y4894" s="578">
        <v>1.2521702136533901E-2</v>
      </c>
    </row>
    <row r="4895" spans="1:25" x14ac:dyDescent="0.3">
      <c r="A4895" s="61" t="s">
        <v>6870</v>
      </c>
      <c r="B4895" s="61" t="s">
        <v>2195</v>
      </c>
      <c r="C4895" s="61" t="s">
        <v>40</v>
      </c>
      <c r="D4895" s="36">
        <v>13</v>
      </c>
      <c r="E4895" s="36">
        <v>2030</v>
      </c>
      <c r="F4895" s="578">
        <v>1.1546371910153499</v>
      </c>
      <c r="G4895" s="578">
        <v>1421.8827056884727</v>
      </c>
      <c r="H4895" s="578">
        <v>8.2052736786711905E-2</v>
      </c>
      <c r="I4895" s="578">
        <v>2.2786872233458128E-2</v>
      </c>
      <c r="J4895" s="578">
        <v>1.2243078138756825E-2</v>
      </c>
      <c r="K4895" s="578">
        <v>1.1836420279928801</v>
      </c>
      <c r="L4895" s="578">
        <v>1481.6334368387825</v>
      </c>
      <c r="M4895" s="578">
        <v>8.3799423869095294E-2</v>
      </c>
      <c r="N4895" s="578">
        <v>2.5035750120878199E-2</v>
      </c>
      <c r="O4895" s="578">
        <v>1.2757495724751249E-2</v>
      </c>
      <c r="P4895" s="578">
        <v>1.15463708671245</v>
      </c>
      <c r="Q4895" s="578">
        <v>1421.8827056884727</v>
      </c>
      <c r="R4895" s="578">
        <v>8.2052738395456459E-2</v>
      </c>
      <c r="S4895" s="578">
        <v>2.2786860654984226E-2</v>
      </c>
      <c r="T4895" s="578">
        <v>1.2243078138756825E-2</v>
      </c>
      <c r="U4895" s="578">
        <v>1.1836420279616175</v>
      </c>
      <c r="V4895" s="578">
        <v>1481.6334368387825</v>
      </c>
      <c r="W4895" s="578">
        <v>8.3799425394317895E-2</v>
      </c>
      <c r="X4895" s="578">
        <v>2.5035750120878199E-2</v>
      </c>
      <c r="Y4895" s="578">
        <v>1.2757495724751249E-2</v>
      </c>
    </row>
    <row r="4896" spans="1:25" x14ac:dyDescent="0.3">
      <c r="A4896" s="61" t="s">
        <v>6871</v>
      </c>
      <c r="B4896" s="61" t="s">
        <v>2195</v>
      </c>
      <c r="C4896" s="61" t="s">
        <v>40</v>
      </c>
      <c r="D4896" s="36">
        <v>14</v>
      </c>
      <c r="E4896" s="36">
        <v>2030</v>
      </c>
      <c r="F4896" s="578">
        <v>1.21137169193775</v>
      </c>
      <c r="G4896" s="578">
        <v>1518.2059389750152</v>
      </c>
      <c r="H4896" s="578">
        <v>8.1882951804952073E-2</v>
      </c>
      <c r="I4896" s="578">
        <v>2.3162160534411599E-2</v>
      </c>
      <c r="J4896" s="578">
        <v>1.3072578081240224E-2</v>
      </c>
      <c r="K4896" s="578">
        <v>1.2338619610568426</v>
      </c>
      <c r="L4896" s="578">
        <v>1568.8859469095798</v>
      </c>
      <c r="M4896" s="578">
        <v>8.3411627831082968E-2</v>
      </c>
      <c r="N4896" s="578">
        <v>2.5261137120348054E-2</v>
      </c>
      <c r="O4896" s="578">
        <v>1.3508929172530725E-2</v>
      </c>
      <c r="P4896" s="578">
        <v>1.2113716398201424</v>
      </c>
      <c r="Q4896" s="578">
        <v>1518.2059389750152</v>
      </c>
      <c r="R4896" s="578">
        <v>8.1882947084826171E-2</v>
      </c>
      <c r="S4896" s="578">
        <v>2.3162160534411599E-2</v>
      </c>
      <c r="T4896" s="578">
        <v>1.3072578081240224E-2</v>
      </c>
      <c r="U4896" s="578">
        <v>1.2338620132004474</v>
      </c>
      <c r="V4896" s="578">
        <v>1568.8859469095798</v>
      </c>
      <c r="W4896" s="578">
        <v>8.341162780986143E-2</v>
      </c>
      <c r="X4896" s="578">
        <v>2.5261137227062073E-2</v>
      </c>
      <c r="Y4896" s="578">
        <v>1.3508929172530725E-2</v>
      </c>
    </row>
    <row r="4897" spans="1:25" x14ac:dyDescent="0.3">
      <c r="A4897" s="61" t="s">
        <v>6872</v>
      </c>
      <c r="B4897" s="61" t="s">
        <v>2195</v>
      </c>
      <c r="C4897" s="61" t="s">
        <v>40</v>
      </c>
      <c r="D4897" s="36">
        <v>15</v>
      </c>
      <c r="E4897" s="36">
        <v>2030</v>
      </c>
      <c r="F4897" s="578">
        <v>1.2600028590067374</v>
      </c>
      <c r="G4897" s="578">
        <v>1600.7629038492773</v>
      </c>
      <c r="H4897" s="578">
        <v>8.1737380849214433E-2</v>
      </c>
      <c r="I4897" s="578">
        <v>2.3483810429752301E-2</v>
      </c>
      <c r="J4897" s="578">
        <v>1.378358238919945E-2</v>
      </c>
      <c r="K4897" s="578">
        <v>1.2771449286821375</v>
      </c>
      <c r="L4897" s="578">
        <v>1643.6016489664651</v>
      </c>
      <c r="M4897" s="578">
        <v>8.3080187583012291E-2</v>
      </c>
      <c r="N4897" s="578">
        <v>2.535348985111335E-2</v>
      </c>
      <c r="O4897" s="578">
        <v>1.41523770774559E-2</v>
      </c>
      <c r="P4897" s="578">
        <v>1.2600029111350302</v>
      </c>
      <c r="Q4897" s="578">
        <v>1600.7629038492773</v>
      </c>
      <c r="R4897" s="578">
        <v>8.1737380335653087E-2</v>
      </c>
      <c r="S4897" s="578">
        <v>2.3483810429752301E-2</v>
      </c>
      <c r="T4897" s="578">
        <v>1.378358238919945E-2</v>
      </c>
      <c r="U4897" s="578">
        <v>1.2771448765123876</v>
      </c>
      <c r="V4897" s="578">
        <v>1643.6016489664651</v>
      </c>
      <c r="W4897" s="578">
        <v>8.3080187611206627E-2</v>
      </c>
      <c r="X4897" s="578">
        <v>2.535349089885125E-2</v>
      </c>
      <c r="Y4897" s="578">
        <v>1.41523770774559E-2</v>
      </c>
    </row>
    <row r="4898" spans="1:25" x14ac:dyDescent="0.3">
      <c r="A4898" s="580" t="s">
        <v>6873</v>
      </c>
      <c r="B4898" s="580" t="s">
        <v>2195</v>
      </c>
      <c r="C4898" s="580" t="s">
        <v>40</v>
      </c>
      <c r="D4898" s="581">
        <v>16</v>
      </c>
      <c r="E4898" s="581">
        <v>2030</v>
      </c>
      <c r="F4898" s="582">
        <v>1.32809909202387</v>
      </c>
      <c r="G4898" s="582">
        <v>1716.0379295349101</v>
      </c>
      <c r="H4898" s="582">
        <v>8.315697857566795E-2</v>
      </c>
      <c r="I4898" s="582">
        <v>2.4345809593796699E-2</v>
      </c>
      <c r="J4898" s="582">
        <v>1.477620191872115E-2</v>
      </c>
      <c r="K4898" s="582">
        <v>1.33804734390006</v>
      </c>
      <c r="L4898" s="582">
        <v>1748.164285024</v>
      </c>
      <c r="M4898" s="582">
        <v>8.4217192009873515E-2</v>
      </c>
      <c r="N4898" s="582">
        <v>2.6019979268312399E-2</v>
      </c>
      <c r="O4898" s="582">
        <v>1.5052735931628026E-2</v>
      </c>
      <c r="P4898" s="582">
        <v>1.328099144151865</v>
      </c>
      <c r="Q4898" s="582">
        <v>1716.0378252665175</v>
      </c>
      <c r="R4898" s="582">
        <v>8.3156978071201551E-2</v>
      </c>
      <c r="S4898" s="582">
        <v>2.4345809593796699E-2</v>
      </c>
      <c r="T4898" s="582">
        <v>1.477620191872115E-2</v>
      </c>
      <c r="U4898" s="582">
        <v>1.338047396043895</v>
      </c>
      <c r="V4898" s="582">
        <v>1748.164285024</v>
      </c>
      <c r="W4898" s="582">
        <v>8.4217190965622024E-2</v>
      </c>
      <c r="X4898" s="582">
        <v>2.6019979268312399E-2</v>
      </c>
      <c r="Y4898" s="582">
        <v>1.5052735931628026E-2</v>
      </c>
    </row>
    <row r="4899" spans="1:25" x14ac:dyDescent="0.3">
      <c r="A4899" s="61" t="s">
        <v>6874</v>
      </c>
      <c r="B4899" s="61" t="s">
        <v>2194</v>
      </c>
      <c r="C4899" s="61" t="s">
        <v>40</v>
      </c>
      <c r="D4899" s="36">
        <v>1</v>
      </c>
      <c r="E4899" s="36">
        <v>2012</v>
      </c>
      <c r="F4899" s="578">
        <v>30.505427480877753</v>
      </c>
      <c r="G4899" s="578">
        <v>6586.6395314534475</v>
      </c>
      <c r="H4899" s="578">
        <v>32.345495789428199</v>
      </c>
      <c r="I4899" s="578">
        <v>0.38994100547400473</v>
      </c>
      <c r="J4899" s="578">
        <v>0.13126643995443923</v>
      </c>
      <c r="K4899" s="578">
        <v>30.915434430065272</v>
      </c>
      <c r="L4899" s="578">
        <v>6654.9053446451808</v>
      </c>
      <c r="M4899" s="578">
        <v>32.642302577306125</v>
      </c>
      <c r="N4899" s="578">
        <v>0.39644021071944668</v>
      </c>
      <c r="O4899" s="578">
        <v>0.13262681057676651</v>
      </c>
      <c r="P4899" s="578">
        <v>30.505426954162701</v>
      </c>
      <c r="Q4899" s="578">
        <v>6586.6396331787073</v>
      </c>
      <c r="R4899" s="578">
        <v>32.34550191675465</v>
      </c>
      <c r="S4899" s="578">
        <v>0.38994100495498629</v>
      </c>
      <c r="T4899" s="578">
        <v>0.13126643995443923</v>
      </c>
      <c r="U4899" s="578">
        <v>30.915435453278945</v>
      </c>
      <c r="V4899" s="578">
        <v>6654.9053446451808</v>
      </c>
      <c r="W4899" s="578">
        <v>32.64229898430245</v>
      </c>
      <c r="X4899" s="578">
        <v>0.39644022649857347</v>
      </c>
      <c r="Y4899" s="578">
        <v>0.13262681057676651</v>
      </c>
    </row>
    <row r="4900" spans="1:25" x14ac:dyDescent="0.3">
      <c r="A4900" s="61" t="s">
        <v>6875</v>
      </c>
      <c r="B4900" s="61" t="s">
        <v>2194</v>
      </c>
      <c r="C4900" s="61" t="s">
        <v>40</v>
      </c>
      <c r="D4900" s="36">
        <v>2</v>
      </c>
      <c r="E4900" s="36">
        <v>2012</v>
      </c>
      <c r="F4900" s="578">
        <v>19.852419487283072</v>
      </c>
      <c r="G4900" s="578">
        <v>3968.1299209594649</v>
      </c>
      <c r="H4900" s="578">
        <v>19.595512217046501</v>
      </c>
      <c r="I4900" s="578">
        <v>0.28693688221028374</v>
      </c>
      <c r="J4900" s="578">
        <v>7.9081631187970403E-2</v>
      </c>
      <c r="K4900" s="578">
        <v>20.117452048501899</v>
      </c>
      <c r="L4900" s="578">
        <v>4007.6270370483353</v>
      </c>
      <c r="M4900" s="578">
        <v>19.663375777735652</v>
      </c>
      <c r="N4900" s="578">
        <v>0.28633117734473923</v>
      </c>
      <c r="O4900" s="578">
        <v>7.9868769661212896E-2</v>
      </c>
      <c r="P4900" s="578">
        <v>19.85241948728855</v>
      </c>
      <c r="Q4900" s="578">
        <v>3968.1300226847252</v>
      </c>
      <c r="R4900" s="578">
        <v>19.595512894622452</v>
      </c>
      <c r="S4900" s="578">
        <v>0.28693685615871772</v>
      </c>
      <c r="T4900" s="578">
        <v>7.90816317312419E-2</v>
      </c>
      <c r="U4900" s="578">
        <v>20.117452048481276</v>
      </c>
      <c r="V4900" s="578">
        <v>4007.6270370483353</v>
      </c>
      <c r="W4900" s="578">
        <v>19.663376282182625</v>
      </c>
      <c r="X4900" s="578">
        <v>0.28633116769560674</v>
      </c>
      <c r="Y4900" s="578">
        <v>7.9868769661212896E-2</v>
      </c>
    </row>
    <row r="4901" spans="1:25" x14ac:dyDescent="0.3">
      <c r="A4901" s="61" t="s">
        <v>6876</v>
      </c>
      <c r="B4901" s="61" t="s">
        <v>2194</v>
      </c>
      <c r="C4901" s="61" t="s">
        <v>40</v>
      </c>
      <c r="D4901" s="36">
        <v>3</v>
      </c>
      <c r="E4901" s="36">
        <v>2012</v>
      </c>
      <c r="F4901" s="578">
        <v>15.236589607145074</v>
      </c>
      <c r="G4901" s="578">
        <v>2784.914457956942</v>
      </c>
      <c r="H4901" s="578">
        <v>13.245653642176499</v>
      </c>
      <c r="I4901" s="578">
        <v>0.22627184785172424</v>
      </c>
      <c r="J4901" s="578">
        <v>5.5501098240104768E-2</v>
      </c>
      <c r="K4901" s="578">
        <v>14.820298036013449</v>
      </c>
      <c r="L4901" s="578">
        <v>2720.5774714151949</v>
      </c>
      <c r="M4901" s="578">
        <v>12.921453626380124</v>
      </c>
      <c r="N4901" s="578">
        <v>0.21762536508443453</v>
      </c>
      <c r="O4901" s="578">
        <v>5.4218918085098225E-2</v>
      </c>
      <c r="P4901" s="578">
        <v>15.236589607149298</v>
      </c>
      <c r="Q4901" s="578">
        <v>2784.9145100911401</v>
      </c>
      <c r="R4901" s="578">
        <v>13.245653852548699</v>
      </c>
      <c r="S4901" s="578">
        <v>0.22627185307768102</v>
      </c>
      <c r="T4901" s="578">
        <v>5.5501098240104768E-2</v>
      </c>
      <c r="U4901" s="578">
        <v>14.820298036013451</v>
      </c>
      <c r="V4901" s="578">
        <v>2720.5774714151949</v>
      </c>
      <c r="W4901" s="578">
        <v>12.921453397032225</v>
      </c>
      <c r="X4901" s="578">
        <v>0.21762535468587824</v>
      </c>
      <c r="Y4901" s="578">
        <v>5.4218918085098225E-2</v>
      </c>
    </row>
    <row r="4902" spans="1:25" x14ac:dyDescent="0.3">
      <c r="A4902" s="61" t="s">
        <v>6877</v>
      </c>
      <c r="B4902" s="61" t="s">
        <v>2194</v>
      </c>
      <c r="C4902" s="61" t="s">
        <v>40</v>
      </c>
      <c r="D4902" s="36">
        <v>4</v>
      </c>
      <c r="E4902" s="36">
        <v>2012</v>
      </c>
      <c r="F4902" s="578">
        <v>15.185562120822349</v>
      </c>
      <c r="G4902" s="578">
        <v>2666.4141387939426</v>
      </c>
      <c r="H4902" s="578">
        <v>11.858655183479</v>
      </c>
      <c r="I4902" s="578">
        <v>0.34646244934143977</v>
      </c>
      <c r="J4902" s="578">
        <v>5.3139451813573602E-2</v>
      </c>
      <c r="K4902" s="578">
        <v>14.703626704443749</v>
      </c>
      <c r="L4902" s="578">
        <v>2587.3962834676076</v>
      </c>
      <c r="M4902" s="578">
        <v>11.5414464178223</v>
      </c>
      <c r="N4902" s="578">
        <v>0.32870326034875025</v>
      </c>
      <c r="O4902" s="578">
        <v>5.1564695003131975E-2</v>
      </c>
      <c r="P4902" s="578">
        <v>15.185561604248775</v>
      </c>
      <c r="Q4902" s="578">
        <v>2666.4141387939426</v>
      </c>
      <c r="R4902" s="578">
        <v>11.85865522882275</v>
      </c>
      <c r="S4902" s="578">
        <v>0.34646247531660823</v>
      </c>
      <c r="T4902" s="578">
        <v>5.3139451813573602E-2</v>
      </c>
      <c r="U4902" s="578">
        <v>14.703625139832125</v>
      </c>
      <c r="V4902" s="578">
        <v>2587.3962834676076</v>
      </c>
      <c r="W4902" s="578">
        <v>11.541446344170174</v>
      </c>
      <c r="X4902" s="578">
        <v>0.32870326541645478</v>
      </c>
      <c r="Y4902" s="578">
        <v>5.1564695003131975E-2</v>
      </c>
    </row>
    <row r="4903" spans="1:25" x14ac:dyDescent="0.3">
      <c r="A4903" s="61" t="s">
        <v>6878</v>
      </c>
      <c r="B4903" s="61" t="s">
        <v>2194</v>
      </c>
      <c r="C4903" s="61" t="s">
        <v>40</v>
      </c>
      <c r="D4903" s="36">
        <v>5</v>
      </c>
      <c r="E4903" s="36">
        <v>2012</v>
      </c>
      <c r="F4903" s="578">
        <v>12.717403953129274</v>
      </c>
      <c r="G4903" s="578">
        <v>2267.5590209960874</v>
      </c>
      <c r="H4903" s="578">
        <v>9.389525425872602</v>
      </c>
      <c r="I4903" s="578">
        <v>0.23714275554326947</v>
      </c>
      <c r="J4903" s="578">
        <v>4.5190637853617426E-2</v>
      </c>
      <c r="K4903" s="578">
        <v>12.54746384645625</v>
      </c>
      <c r="L4903" s="578">
        <v>2230.7509231567351</v>
      </c>
      <c r="M4903" s="578">
        <v>9.3174672313325519</v>
      </c>
      <c r="N4903" s="578">
        <v>0.23092828005853003</v>
      </c>
      <c r="O4903" s="578">
        <v>4.445701963656265E-2</v>
      </c>
      <c r="P4903" s="578">
        <v>12.717403953128951</v>
      </c>
      <c r="Q4903" s="578">
        <v>2267.5590209960874</v>
      </c>
      <c r="R4903" s="578">
        <v>9.3895254161373725</v>
      </c>
      <c r="S4903" s="578">
        <v>0.23714275567302398</v>
      </c>
      <c r="T4903" s="578">
        <v>4.5190637853617426E-2</v>
      </c>
      <c r="U4903" s="578">
        <v>12.547463846445925</v>
      </c>
      <c r="V4903" s="578">
        <v>2230.7509231567351</v>
      </c>
      <c r="W4903" s="578">
        <v>9.3174678055753795</v>
      </c>
      <c r="X4903" s="578">
        <v>0.23092825907830603</v>
      </c>
      <c r="Y4903" s="578">
        <v>4.445701963656265E-2</v>
      </c>
    </row>
    <row r="4904" spans="1:25" x14ac:dyDescent="0.3">
      <c r="A4904" s="61" t="s">
        <v>6879</v>
      </c>
      <c r="B4904" s="61" t="s">
        <v>2194</v>
      </c>
      <c r="C4904" s="61" t="s">
        <v>40</v>
      </c>
      <c r="D4904" s="36">
        <v>6</v>
      </c>
      <c r="E4904" s="36">
        <v>2012</v>
      </c>
      <c r="F4904" s="578">
        <v>12.10029075290665</v>
      </c>
      <c r="G4904" s="578">
        <v>2142.5805358886673</v>
      </c>
      <c r="H4904" s="578">
        <v>8.576522733924012</v>
      </c>
      <c r="I4904" s="578">
        <v>0.25884911009052247</v>
      </c>
      <c r="J4904" s="578">
        <v>4.2699904724334624E-2</v>
      </c>
      <c r="K4904" s="578">
        <v>12.0936618407998</v>
      </c>
      <c r="L4904" s="578">
        <v>2130.8332188924101</v>
      </c>
      <c r="M4904" s="578">
        <v>8.6243154592812026</v>
      </c>
      <c r="N4904" s="578">
        <v>0.25452804216062397</v>
      </c>
      <c r="O4904" s="578">
        <v>4.2465820171249329E-2</v>
      </c>
      <c r="P4904" s="578">
        <v>12.1002917959673</v>
      </c>
      <c r="Q4904" s="578">
        <v>2142.5805358886673</v>
      </c>
      <c r="R4904" s="578">
        <v>8.5765225258558786</v>
      </c>
      <c r="S4904" s="578">
        <v>0.25884909961314351</v>
      </c>
      <c r="T4904" s="578">
        <v>4.2699904724334624E-2</v>
      </c>
      <c r="U4904" s="578">
        <v>12.09366184080525</v>
      </c>
      <c r="V4904" s="578">
        <v>2130.8332188924101</v>
      </c>
      <c r="W4904" s="578">
        <v>8.6243154222320246</v>
      </c>
      <c r="X4904" s="578">
        <v>0.25452804205754798</v>
      </c>
      <c r="Y4904" s="578">
        <v>4.2465819647380373E-2</v>
      </c>
    </row>
    <row r="4905" spans="1:25" x14ac:dyDescent="0.3">
      <c r="A4905" s="61" t="s">
        <v>6880</v>
      </c>
      <c r="B4905" s="61" t="s">
        <v>2194</v>
      </c>
      <c r="C4905" s="61" t="s">
        <v>40</v>
      </c>
      <c r="D4905" s="36">
        <v>7</v>
      </c>
      <c r="E4905" s="36">
        <v>2012</v>
      </c>
      <c r="F4905" s="578">
        <v>11.856761065293501</v>
      </c>
      <c r="G4905" s="578">
        <v>2068.1624234517349</v>
      </c>
      <c r="H4905" s="578">
        <v>7.6810019251909818</v>
      </c>
      <c r="I4905" s="578">
        <v>0.28131170745412676</v>
      </c>
      <c r="J4905" s="578">
        <v>4.1216824921624054E-2</v>
      </c>
      <c r="K4905" s="578">
        <v>11.946295799911201</v>
      </c>
      <c r="L4905" s="578">
        <v>2074.3408495585099</v>
      </c>
      <c r="M4905" s="578">
        <v>7.8325440033513551</v>
      </c>
      <c r="N4905" s="578">
        <v>0.28055954282899576</v>
      </c>
      <c r="O4905" s="578">
        <v>4.1339970077387926E-2</v>
      </c>
      <c r="P4905" s="578">
        <v>11.856761065293801</v>
      </c>
      <c r="Q4905" s="578">
        <v>2068.1624755859325</v>
      </c>
      <c r="R4905" s="578">
        <v>7.6810019845191446</v>
      </c>
      <c r="S4905" s="578">
        <v>0.28131170685931722</v>
      </c>
      <c r="T4905" s="578">
        <v>4.121682596936195E-2</v>
      </c>
      <c r="U4905" s="578">
        <v>11.946296316484776</v>
      </c>
      <c r="V4905" s="578">
        <v>2074.3408495585099</v>
      </c>
      <c r="W4905" s="578">
        <v>7.8325440454936999</v>
      </c>
      <c r="X4905" s="578">
        <v>0.28055954251612947</v>
      </c>
      <c r="Y4905" s="578">
        <v>4.1339970077387926E-2</v>
      </c>
    </row>
    <row r="4906" spans="1:25" x14ac:dyDescent="0.3">
      <c r="A4906" s="61" t="s">
        <v>6881</v>
      </c>
      <c r="B4906" s="61" t="s">
        <v>2194</v>
      </c>
      <c r="C4906" s="61" t="s">
        <v>40</v>
      </c>
      <c r="D4906" s="36">
        <v>8</v>
      </c>
      <c r="E4906" s="36">
        <v>2012</v>
      </c>
      <c r="F4906" s="578">
        <v>10.217471503551803</v>
      </c>
      <c r="G4906" s="578">
        <v>1678.4331410725849</v>
      </c>
      <c r="H4906" s="578">
        <v>5.7304585442325298</v>
      </c>
      <c r="I4906" s="578">
        <v>0.17175097418112226</v>
      </c>
      <c r="J4906" s="578">
        <v>3.3449811046011697E-2</v>
      </c>
      <c r="K4906" s="578">
        <v>10.468377004725536</v>
      </c>
      <c r="L4906" s="578">
        <v>1723.3275858561149</v>
      </c>
      <c r="M4906" s="578">
        <v>6.0354308681805016</v>
      </c>
      <c r="N4906" s="578">
        <v>0.188898993156423</v>
      </c>
      <c r="O4906" s="578">
        <v>3.4344532313601378E-2</v>
      </c>
      <c r="P4906" s="578">
        <v>10.217471230348234</v>
      </c>
      <c r="Q4906" s="578">
        <v>1678.4331410725849</v>
      </c>
      <c r="R4906" s="578">
        <v>5.7304586739531524</v>
      </c>
      <c r="S4906" s="578">
        <v>0.17175092743370127</v>
      </c>
      <c r="T4906" s="578">
        <v>3.3449811046011697E-2</v>
      </c>
      <c r="U4906" s="578">
        <v>10.468376955044093</v>
      </c>
      <c r="V4906" s="578">
        <v>1723.3275858561149</v>
      </c>
      <c r="W4906" s="578">
        <v>6.0354309404307624</v>
      </c>
      <c r="X4906" s="578">
        <v>0.18889898798200425</v>
      </c>
      <c r="Y4906" s="578">
        <v>3.4344532837470326E-2</v>
      </c>
    </row>
    <row r="4907" spans="1:25" x14ac:dyDescent="0.3">
      <c r="A4907" s="61" t="s">
        <v>6882</v>
      </c>
      <c r="B4907" s="61" t="s">
        <v>2194</v>
      </c>
      <c r="C4907" s="61" t="s">
        <v>40</v>
      </c>
      <c r="D4907" s="36">
        <v>9</v>
      </c>
      <c r="E4907" s="36">
        <v>2012</v>
      </c>
      <c r="F4907" s="578">
        <v>10.29428748404899</v>
      </c>
      <c r="G4907" s="578">
        <v>1630.1924171447724</v>
      </c>
      <c r="H4907" s="578">
        <v>5.1496792501032651</v>
      </c>
      <c r="I4907" s="578">
        <v>0.18676202284526203</v>
      </c>
      <c r="J4907" s="578">
        <v>3.2488434847133825E-2</v>
      </c>
      <c r="K4907" s="578">
        <v>10.571847758354087</v>
      </c>
      <c r="L4907" s="578">
        <v>1687.8329238891552</v>
      </c>
      <c r="M4907" s="578">
        <v>5.503232270464645</v>
      </c>
      <c r="N4907" s="578">
        <v>0.22035800096030728</v>
      </c>
      <c r="O4907" s="578">
        <v>3.3637187598893975E-2</v>
      </c>
      <c r="P4907" s="578">
        <v>10.294287796968232</v>
      </c>
      <c r="Q4907" s="578">
        <v>1630.1924171447724</v>
      </c>
      <c r="R4907" s="578">
        <v>5.1496792742958224</v>
      </c>
      <c r="S4907" s="578">
        <v>0.1867620438266985</v>
      </c>
      <c r="T4907" s="578">
        <v>3.2488434847133825E-2</v>
      </c>
      <c r="U4907" s="578">
        <v>10.571847231846077</v>
      </c>
      <c r="V4907" s="578">
        <v>1687.8329238891552</v>
      </c>
      <c r="W4907" s="578">
        <v>5.5032324015070699</v>
      </c>
      <c r="X4907" s="578">
        <v>0.22035799058600453</v>
      </c>
      <c r="Y4907" s="578">
        <v>3.3637187598893975E-2</v>
      </c>
    </row>
    <row r="4908" spans="1:25" x14ac:dyDescent="0.3">
      <c r="A4908" s="61" t="s">
        <v>6883</v>
      </c>
      <c r="B4908" s="61" t="s">
        <v>2194</v>
      </c>
      <c r="C4908" s="61" t="s">
        <v>40</v>
      </c>
      <c r="D4908" s="36">
        <v>10</v>
      </c>
      <c r="E4908" s="36">
        <v>2012</v>
      </c>
      <c r="F4908" s="578">
        <v>10.35399655543684</v>
      </c>
      <c r="G4908" s="578">
        <v>1592.6707305908176</v>
      </c>
      <c r="H4908" s="578">
        <v>4.6979603094975246</v>
      </c>
      <c r="I4908" s="578">
        <v>0.19843728589936852</v>
      </c>
      <c r="J4908" s="578">
        <v>3.1740693472480951E-2</v>
      </c>
      <c r="K4908" s="578">
        <v>10.658616662488633</v>
      </c>
      <c r="L4908" s="578">
        <v>1659.479258219395</v>
      </c>
      <c r="M4908" s="578">
        <v>5.0810573527075231</v>
      </c>
      <c r="N4908" s="578">
        <v>0.24618194367212676</v>
      </c>
      <c r="O4908" s="578">
        <v>3.307203610893332E-2</v>
      </c>
      <c r="P4908" s="578">
        <v>10.353996610074603</v>
      </c>
      <c r="Q4908" s="578">
        <v>1592.6707305908176</v>
      </c>
      <c r="R4908" s="578">
        <v>4.6979602898669901</v>
      </c>
      <c r="S4908" s="578">
        <v>0.19843729104832128</v>
      </c>
      <c r="T4908" s="578">
        <v>3.1740692948612002E-2</v>
      </c>
      <c r="U4908" s="578">
        <v>10.658615783278762</v>
      </c>
      <c r="V4908" s="578">
        <v>1659.479258219395</v>
      </c>
      <c r="W4908" s="578">
        <v>5.0810574384910625</v>
      </c>
      <c r="X4908" s="578">
        <v>0.24618192274283451</v>
      </c>
      <c r="Y4908" s="578">
        <v>3.307203610893332E-2</v>
      </c>
    </row>
    <row r="4909" spans="1:25" x14ac:dyDescent="0.3">
      <c r="A4909" s="61" t="s">
        <v>6884</v>
      </c>
      <c r="B4909" s="61" t="s">
        <v>2194</v>
      </c>
      <c r="C4909" s="61" t="s">
        <v>40</v>
      </c>
      <c r="D4909" s="36">
        <v>11</v>
      </c>
      <c r="E4909" s="36">
        <v>2012</v>
      </c>
      <c r="F4909" s="578">
        <v>10.234153091752553</v>
      </c>
      <c r="G4909" s="578">
        <v>1505.4294904073026</v>
      </c>
      <c r="H4909" s="578">
        <v>4.0970586996384819</v>
      </c>
      <c r="I4909" s="578">
        <v>0.18543286197139675</v>
      </c>
      <c r="J4909" s="578">
        <v>3.0001972142296503E-2</v>
      </c>
      <c r="K4909" s="578">
        <v>10.566208541040501</v>
      </c>
      <c r="L4909" s="578">
        <v>1582.4786707560152</v>
      </c>
      <c r="M4909" s="578">
        <v>4.5114417371926976</v>
      </c>
      <c r="N4909" s="578">
        <v>0.24517574026079525</v>
      </c>
      <c r="O4909" s="578">
        <v>3.1537510512862299E-2</v>
      </c>
      <c r="P4909" s="578">
        <v>10.234152480799322</v>
      </c>
      <c r="Q4909" s="578">
        <v>1505.4294904073026</v>
      </c>
      <c r="R4909" s="578">
        <v>4.0970587645036449</v>
      </c>
      <c r="S4909" s="578">
        <v>0.18543287270949751</v>
      </c>
      <c r="T4909" s="578">
        <v>3.0001972142296503E-2</v>
      </c>
      <c r="U4909" s="578">
        <v>10.566208541024901</v>
      </c>
      <c r="V4909" s="578">
        <v>1582.4787750244072</v>
      </c>
      <c r="W4909" s="578">
        <v>4.5114417658599697</v>
      </c>
      <c r="X4909" s="578">
        <v>0.24517570916456521</v>
      </c>
      <c r="Y4909" s="578">
        <v>3.1537510512862299E-2</v>
      </c>
    </row>
    <row r="4910" spans="1:25" x14ac:dyDescent="0.3">
      <c r="A4910" s="61" t="s">
        <v>6885</v>
      </c>
      <c r="B4910" s="61" t="s">
        <v>2194</v>
      </c>
      <c r="C4910" s="61" t="s">
        <v>40</v>
      </c>
      <c r="D4910" s="36">
        <v>12</v>
      </c>
      <c r="E4910" s="36">
        <v>2012</v>
      </c>
      <c r="F4910" s="578">
        <v>10.078332986398692</v>
      </c>
      <c r="G4910" s="578">
        <v>1408.9530436197876</v>
      </c>
      <c r="H4910" s="578">
        <v>3.5000292696568027</v>
      </c>
      <c r="I4910" s="578">
        <v>0.16379677891867025</v>
      </c>
      <c r="J4910" s="578">
        <v>2.8079285538600098E-2</v>
      </c>
      <c r="K4910" s="578">
        <v>10.417376028820346</v>
      </c>
      <c r="L4910" s="578">
        <v>1492.8022003173774</v>
      </c>
      <c r="M4910" s="578">
        <v>3.9392385560276977</v>
      </c>
      <c r="N4910" s="578">
        <v>0.23377309358208201</v>
      </c>
      <c r="O4910" s="578">
        <v>2.9750346147920874E-2</v>
      </c>
      <c r="P4910" s="578">
        <v>10.078334034462653</v>
      </c>
      <c r="Q4910" s="578">
        <v>1408.9530436197874</v>
      </c>
      <c r="R4910" s="578">
        <v>3.5000292626888596</v>
      </c>
      <c r="S4910" s="578">
        <v>0.1637967789186705</v>
      </c>
      <c r="T4910" s="578">
        <v>2.8079285014731149E-2</v>
      </c>
      <c r="U4910" s="578">
        <v>10.417376033777085</v>
      </c>
      <c r="V4910" s="578">
        <v>1492.8021481831825</v>
      </c>
      <c r="W4910" s="578">
        <v>3.9392385949443698</v>
      </c>
      <c r="X4910" s="578">
        <v>0.23377310408371424</v>
      </c>
      <c r="Y4910" s="578">
        <v>2.9750346147920874E-2</v>
      </c>
    </row>
    <row r="4911" spans="1:25" x14ac:dyDescent="0.3">
      <c r="A4911" s="61" t="s">
        <v>6886</v>
      </c>
      <c r="B4911" s="61" t="s">
        <v>2194</v>
      </c>
      <c r="C4911" s="61" t="s">
        <v>40</v>
      </c>
      <c r="D4911" s="36">
        <v>13</v>
      </c>
      <c r="E4911" s="36">
        <v>2012</v>
      </c>
      <c r="F4911" s="578">
        <v>10.269226543286537</v>
      </c>
      <c r="G4911" s="578">
        <v>1403.0280113220174</v>
      </c>
      <c r="H4911" s="578">
        <v>3.310734147218068</v>
      </c>
      <c r="I4911" s="578">
        <v>0.16892849142823199</v>
      </c>
      <c r="J4911" s="578">
        <v>2.7961227431660476E-2</v>
      </c>
      <c r="K4911" s="578">
        <v>10.586459154878403</v>
      </c>
      <c r="L4911" s="578">
        <v>1484.7881151835077</v>
      </c>
      <c r="M4911" s="578">
        <v>3.7376654588248699</v>
      </c>
      <c r="N4911" s="578">
        <v>0.24034985184637925</v>
      </c>
      <c r="O4911" s="578">
        <v>2.9590633736612849E-2</v>
      </c>
      <c r="P4911" s="578">
        <v>10.269225654178452</v>
      </c>
      <c r="Q4911" s="578">
        <v>1403.0280113220174</v>
      </c>
      <c r="R4911" s="578">
        <v>3.3107342378304225</v>
      </c>
      <c r="S4911" s="578">
        <v>0.16892851251274452</v>
      </c>
      <c r="T4911" s="578">
        <v>2.7961227945828154E-2</v>
      </c>
      <c r="U4911" s="578">
        <v>10.586459209521431</v>
      </c>
      <c r="V4911" s="578">
        <v>1484.7881151835077</v>
      </c>
      <c r="W4911" s="578">
        <v>3.737665524524342</v>
      </c>
      <c r="X4911" s="578">
        <v>0.24034983653109449</v>
      </c>
      <c r="Y4911" s="578">
        <v>2.9590635793283526E-2</v>
      </c>
    </row>
    <row r="4912" spans="1:25" x14ac:dyDescent="0.3">
      <c r="A4912" s="61" t="s">
        <v>6887</v>
      </c>
      <c r="B4912" s="61" t="s">
        <v>2194</v>
      </c>
      <c r="C4912" s="61" t="s">
        <v>40</v>
      </c>
      <c r="D4912" s="36">
        <v>14</v>
      </c>
      <c r="E4912" s="36">
        <v>2012</v>
      </c>
      <c r="F4912" s="578">
        <v>10.889763129091657</v>
      </c>
      <c r="G4912" s="578">
        <v>1492.3361574808725</v>
      </c>
      <c r="H4912" s="578">
        <v>3.5328002201252522</v>
      </c>
      <c r="I4912" s="578">
        <v>0.20908476702849527</v>
      </c>
      <c r="J4912" s="578">
        <v>2.9741058679064673E-2</v>
      </c>
      <c r="K4912" s="578">
        <v>11.138958588974932</v>
      </c>
      <c r="L4912" s="578">
        <v>1562.0540402730253</v>
      </c>
      <c r="M4912" s="578">
        <v>3.905974485875042</v>
      </c>
      <c r="N4912" s="578">
        <v>0.27667094596108621</v>
      </c>
      <c r="O4912" s="578">
        <v>3.1130495364777674E-2</v>
      </c>
      <c r="P4912" s="578">
        <v>10.88976277642038</v>
      </c>
      <c r="Q4912" s="578">
        <v>1492.3361574808725</v>
      </c>
      <c r="R4912" s="578">
        <v>3.5328001359957799</v>
      </c>
      <c r="S4912" s="578">
        <v>0.20908479284601775</v>
      </c>
      <c r="T4912" s="578">
        <v>2.9741058669363402E-2</v>
      </c>
      <c r="U4912" s="578">
        <v>11.138957958148822</v>
      </c>
      <c r="V4912" s="578">
        <v>1562.0540402730253</v>
      </c>
      <c r="W4912" s="578">
        <v>3.9059745631311622</v>
      </c>
      <c r="X4912" s="578">
        <v>0.27667094588347602</v>
      </c>
      <c r="Y4912" s="578">
        <v>3.1130494840908726E-2</v>
      </c>
    </row>
    <row r="4913" spans="1:25" x14ac:dyDescent="0.3">
      <c r="A4913" s="61" t="s">
        <v>6888</v>
      </c>
      <c r="B4913" s="61" t="s">
        <v>2194</v>
      </c>
      <c r="C4913" s="61" t="s">
        <v>40</v>
      </c>
      <c r="D4913" s="36">
        <v>15</v>
      </c>
      <c r="E4913" s="36">
        <v>2012</v>
      </c>
      <c r="F4913" s="578">
        <v>11.421580096262879</v>
      </c>
      <c r="G4913" s="578">
        <v>1568.8820069630901</v>
      </c>
      <c r="H4913" s="578">
        <v>3.7231368810001446</v>
      </c>
      <c r="I4913" s="578">
        <v>0.243503980085127</v>
      </c>
      <c r="J4913" s="578">
        <v>3.1266536330804173E-2</v>
      </c>
      <c r="K4913" s="578">
        <v>11.620245381664029</v>
      </c>
      <c r="L4913" s="578">
        <v>1627.2421061197874</v>
      </c>
      <c r="M4913" s="578">
        <v>4.0411584882846547</v>
      </c>
      <c r="N4913" s="578">
        <v>0.30428886945810452</v>
      </c>
      <c r="O4913" s="578">
        <v>3.2429575648469204E-2</v>
      </c>
      <c r="P4913" s="578">
        <v>11.421579251874187</v>
      </c>
      <c r="Q4913" s="578">
        <v>1568.881954828895</v>
      </c>
      <c r="R4913" s="578">
        <v>3.7231368994980549</v>
      </c>
      <c r="S4913" s="578">
        <v>0.24350398541597873</v>
      </c>
      <c r="T4913" s="578">
        <v>3.1266536330804173E-2</v>
      </c>
      <c r="U4913" s="578">
        <v>11.620245431319093</v>
      </c>
      <c r="V4913" s="578">
        <v>1627.2421061197874</v>
      </c>
      <c r="W4913" s="578">
        <v>4.0411584620160221</v>
      </c>
      <c r="X4913" s="578">
        <v>0.30428886444011927</v>
      </c>
      <c r="Y4913" s="578">
        <v>3.2429575648469204E-2</v>
      </c>
    </row>
    <row r="4914" spans="1:25" x14ac:dyDescent="0.3">
      <c r="A4914" s="580" t="s">
        <v>6889</v>
      </c>
      <c r="B4914" s="580" t="s">
        <v>2194</v>
      </c>
      <c r="C4914" s="580" t="s">
        <v>40</v>
      </c>
      <c r="D4914" s="581">
        <v>16</v>
      </c>
      <c r="E4914" s="581">
        <v>2012</v>
      </c>
      <c r="F4914" s="582">
        <v>12.210094659527925</v>
      </c>
      <c r="G4914" s="582">
        <v>1679.7351074218725</v>
      </c>
      <c r="H4914" s="582">
        <v>3.9845988463481801</v>
      </c>
      <c r="I4914" s="582">
        <v>0.29073272125970073</v>
      </c>
      <c r="J4914" s="582">
        <v>3.3475799117392499E-2</v>
      </c>
      <c r="K4914" s="582">
        <v>12.3311526256593</v>
      </c>
      <c r="L4914" s="582">
        <v>1724.7440592447874</v>
      </c>
      <c r="M4914" s="582">
        <v>4.250251574046457</v>
      </c>
      <c r="N4914" s="582">
        <v>0.346393204833778</v>
      </c>
      <c r="O4914" s="582">
        <v>3.4372768811105375E-2</v>
      </c>
      <c r="P4914" s="582">
        <v>12.210094659517624</v>
      </c>
      <c r="Q4914" s="582">
        <v>1679.7351074218725</v>
      </c>
      <c r="R4914" s="582">
        <v>3.9845989490834928</v>
      </c>
      <c r="S4914" s="582">
        <v>0.29073272658933946</v>
      </c>
      <c r="T4914" s="582">
        <v>3.3475801212868278E-2</v>
      </c>
      <c r="U4914" s="582">
        <v>12.33115366875605</v>
      </c>
      <c r="V4914" s="582">
        <v>1724.7440592447874</v>
      </c>
      <c r="W4914" s="582">
        <v>4.250251627442287</v>
      </c>
      <c r="X4914" s="582">
        <v>0.34639319991523071</v>
      </c>
      <c r="Y4914" s="582">
        <v>3.4372768287236427E-2</v>
      </c>
    </row>
    <row r="4915" spans="1:25" x14ac:dyDescent="0.3">
      <c r="A4915" s="61" t="s">
        <v>6890</v>
      </c>
      <c r="B4915" s="61" t="s">
        <v>2194</v>
      </c>
      <c r="C4915" s="61" t="s">
        <v>40</v>
      </c>
      <c r="D4915" s="36">
        <v>1</v>
      </c>
      <c r="E4915" s="36">
        <v>2020</v>
      </c>
      <c r="F4915" s="578">
        <v>25.176708089858899</v>
      </c>
      <c r="G4915" s="578">
        <v>6635.6817626953107</v>
      </c>
      <c r="H4915" s="578">
        <v>25.125119643829127</v>
      </c>
      <c r="I4915" s="578">
        <v>0.32709550537280496</v>
      </c>
      <c r="J4915" s="578">
        <v>4.4149094222423899E-2</v>
      </c>
      <c r="K4915" s="578">
        <v>25.514598639960475</v>
      </c>
      <c r="L4915" s="578">
        <v>6704.320871988928</v>
      </c>
      <c r="M4915" s="578">
        <v>25.276477322952449</v>
      </c>
      <c r="N4915" s="578">
        <v>0.32933159814031826</v>
      </c>
      <c r="O4915" s="578">
        <v>4.4605766384241449E-2</v>
      </c>
      <c r="P4915" s="578">
        <v>25.176708089801625</v>
      </c>
      <c r="Q4915" s="578">
        <v>6635.6817626953107</v>
      </c>
      <c r="R4915" s="578">
        <v>25.125120399558547</v>
      </c>
      <c r="S4915" s="578">
        <v>0.32709551034470952</v>
      </c>
      <c r="T4915" s="578">
        <v>4.4149094726890277E-2</v>
      </c>
      <c r="U4915" s="578">
        <v>25.514598639965627</v>
      </c>
      <c r="V4915" s="578">
        <v>6704.3208211262972</v>
      </c>
      <c r="W4915" s="578">
        <v>25.276475572066001</v>
      </c>
      <c r="X4915" s="578">
        <v>0.329331640000115</v>
      </c>
      <c r="Y4915" s="578">
        <v>4.4605766384241421E-2</v>
      </c>
    </row>
    <row r="4916" spans="1:25" x14ac:dyDescent="0.3">
      <c r="A4916" s="61" t="s">
        <v>6891</v>
      </c>
      <c r="B4916" s="61" t="s">
        <v>2194</v>
      </c>
      <c r="C4916" s="61" t="s">
        <v>40</v>
      </c>
      <c r="D4916" s="36">
        <v>2</v>
      </c>
      <c r="E4916" s="36">
        <v>2020</v>
      </c>
      <c r="F4916" s="578">
        <v>16.332693939166276</v>
      </c>
      <c r="G4916" s="578">
        <v>3995.3191706339476</v>
      </c>
      <c r="H4916" s="578">
        <v>14.682872686845526</v>
      </c>
      <c r="I4916" s="578">
        <v>0.24752372418455074</v>
      </c>
      <c r="J4916" s="578">
        <v>2.6582007238175651E-2</v>
      </c>
      <c r="K4916" s="578">
        <v>16.5707992329747</v>
      </c>
      <c r="L4916" s="578">
        <v>4035.1215159098251</v>
      </c>
      <c r="M4916" s="578">
        <v>14.769689841913774</v>
      </c>
      <c r="N4916" s="578">
        <v>0.24717015095666248</v>
      </c>
      <c r="O4916" s="578">
        <v>2.684684146273255E-2</v>
      </c>
      <c r="P4916" s="578">
        <v>16.332693939160826</v>
      </c>
      <c r="Q4916" s="578">
        <v>3995.3191706339476</v>
      </c>
      <c r="R4916" s="578">
        <v>14.682873026487201</v>
      </c>
      <c r="S4916" s="578">
        <v>0.2475237346122105</v>
      </c>
      <c r="T4916" s="578">
        <v>2.6582007238175651E-2</v>
      </c>
      <c r="U4916" s="578">
        <v>16.5707987114289</v>
      </c>
      <c r="V4916" s="578">
        <v>4035.1215159098251</v>
      </c>
      <c r="W4916" s="578">
        <v>14.769690836799125</v>
      </c>
      <c r="X4916" s="578">
        <v>0.24717023464836474</v>
      </c>
      <c r="Y4916" s="578">
        <v>2.684684146273255E-2</v>
      </c>
    </row>
    <row r="4917" spans="1:25" x14ac:dyDescent="0.3">
      <c r="A4917" s="61" t="s">
        <v>6892</v>
      </c>
      <c r="B4917" s="61" t="s">
        <v>2194</v>
      </c>
      <c r="C4917" s="61" t="s">
        <v>40</v>
      </c>
      <c r="D4917" s="36">
        <v>3</v>
      </c>
      <c r="E4917" s="36">
        <v>2020</v>
      </c>
      <c r="F4917" s="578">
        <v>12.543760049526025</v>
      </c>
      <c r="G4917" s="578">
        <v>2801.8143005371048</v>
      </c>
      <c r="H4917" s="578">
        <v>9.4509908087784265</v>
      </c>
      <c r="I4917" s="578">
        <v>0.1723771359593225</v>
      </c>
      <c r="J4917" s="578">
        <v>1.8641279893927228E-2</v>
      </c>
      <c r="K4917" s="578">
        <v>12.209252441606575</v>
      </c>
      <c r="L4917" s="578">
        <v>2737.258040110265</v>
      </c>
      <c r="M4917" s="578">
        <v>9.2816500603027308</v>
      </c>
      <c r="N4917" s="578">
        <v>0.16784675598076551</v>
      </c>
      <c r="O4917" s="578">
        <v>1.8211795443979377E-2</v>
      </c>
      <c r="P4917" s="578">
        <v>12.54375952799055</v>
      </c>
      <c r="Q4917" s="578">
        <v>2801.8143005371048</v>
      </c>
      <c r="R4917" s="578">
        <v>9.4509905970480546</v>
      </c>
      <c r="S4917" s="578">
        <v>0.17237712608160349</v>
      </c>
      <c r="T4917" s="578">
        <v>1.8641280417796176E-2</v>
      </c>
      <c r="U4917" s="578">
        <v>12.20925295816985</v>
      </c>
      <c r="V4917" s="578">
        <v>2737.258040110265</v>
      </c>
      <c r="W4917" s="578">
        <v>9.2816500815000182</v>
      </c>
      <c r="X4917" s="578">
        <v>0.16784676695291001</v>
      </c>
      <c r="Y4917" s="578">
        <v>1.8211794920110425E-2</v>
      </c>
    </row>
    <row r="4918" spans="1:25" x14ac:dyDescent="0.3">
      <c r="A4918" s="61" t="s">
        <v>6893</v>
      </c>
      <c r="B4918" s="61" t="s">
        <v>2194</v>
      </c>
      <c r="C4918" s="61" t="s">
        <v>40</v>
      </c>
      <c r="D4918" s="36">
        <v>4</v>
      </c>
      <c r="E4918" s="36">
        <v>2020</v>
      </c>
      <c r="F4918" s="578">
        <v>12.52788494442645</v>
      </c>
      <c r="G4918" s="578">
        <v>2680.6722590128525</v>
      </c>
      <c r="H4918" s="578">
        <v>8.3204839802541102</v>
      </c>
      <c r="I4918" s="578">
        <v>0.2972635930661145</v>
      </c>
      <c r="J4918" s="578">
        <v>1.7835264288199402E-2</v>
      </c>
      <c r="K4918" s="578">
        <v>12.133506119109324</v>
      </c>
      <c r="L4918" s="578">
        <v>2601.3853975931752</v>
      </c>
      <c r="M4918" s="578">
        <v>8.1205240465836397</v>
      </c>
      <c r="N4918" s="578">
        <v>0.28183548760716748</v>
      </c>
      <c r="O4918" s="578">
        <v>1.7307754179152327E-2</v>
      </c>
      <c r="P4918" s="578">
        <v>12.527883901371123</v>
      </c>
      <c r="Q4918" s="578">
        <v>2680.6722590128525</v>
      </c>
      <c r="R4918" s="578">
        <v>8.3204844425975626</v>
      </c>
      <c r="S4918" s="578">
        <v>0.29726358778862</v>
      </c>
      <c r="T4918" s="578">
        <v>1.7835264802367076E-2</v>
      </c>
      <c r="U4918" s="578">
        <v>12.133506119114475</v>
      </c>
      <c r="V4918" s="578">
        <v>2601.3853454589798</v>
      </c>
      <c r="W4918" s="578">
        <v>8.1205240683436024</v>
      </c>
      <c r="X4918" s="578">
        <v>0.28183548739980252</v>
      </c>
      <c r="Y4918" s="578">
        <v>1.7307754179152327E-2</v>
      </c>
    </row>
    <row r="4919" spans="1:25" x14ac:dyDescent="0.3">
      <c r="A4919" s="61" t="s">
        <v>6894</v>
      </c>
      <c r="B4919" s="61" t="s">
        <v>2194</v>
      </c>
      <c r="C4919" s="61" t="s">
        <v>40</v>
      </c>
      <c r="D4919" s="36">
        <v>5</v>
      </c>
      <c r="E4919" s="36">
        <v>2020</v>
      </c>
      <c r="F4919" s="578">
        <v>10.496998288251653</v>
      </c>
      <c r="G4919" s="578">
        <v>2279.3076604207299</v>
      </c>
      <c r="H4919" s="578">
        <v>6.87531102104791</v>
      </c>
      <c r="I4919" s="578">
        <v>0.16167224338884451</v>
      </c>
      <c r="J4919" s="578">
        <v>1.51648876005007E-2</v>
      </c>
      <c r="K4919" s="578">
        <v>10.358282096896769</v>
      </c>
      <c r="L4919" s="578">
        <v>2242.3847185770624</v>
      </c>
      <c r="M4919" s="578">
        <v>6.7872796052009381</v>
      </c>
      <c r="N4919" s="578">
        <v>0.1583477798048985</v>
      </c>
      <c r="O4919" s="578">
        <v>1.4919235448663401E-2</v>
      </c>
      <c r="P4919" s="578">
        <v>10.4969977716729</v>
      </c>
      <c r="Q4919" s="578">
        <v>2279.3076604207299</v>
      </c>
      <c r="R4919" s="578">
        <v>6.8753107850789048</v>
      </c>
      <c r="S4919" s="578">
        <v>0.16167225883327724</v>
      </c>
      <c r="T4919" s="578">
        <v>1.51648876005007E-2</v>
      </c>
      <c r="U4919" s="578">
        <v>10.358282300535519</v>
      </c>
      <c r="V4919" s="578">
        <v>2242.3849271138452</v>
      </c>
      <c r="W4919" s="578">
        <v>6.7872796213535622</v>
      </c>
      <c r="X4919" s="578">
        <v>0.1583477900227685</v>
      </c>
      <c r="Y4919" s="578">
        <v>1.4919235448663401E-2</v>
      </c>
    </row>
    <row r="4920" spans="1:25" x14ac:dyDescent="0.3">
      <c r="A4920" s="61" t="s">
        <v>6895</v>
      </c>
      <c r="B4920" s="61" t="s">
        <v>2194</v>
      </c>
      <c r="C4920" s="61" t="s">
        <v>40</v>
      </c>
      <c r="D4920" s="36">
        <v>6</v>
      </c>
      <c r="E4920" s="36">
        <v>2020</v>
      </c>
      <c r="F4920" s="578">
        <v>10.017140102629684</v>
      </c>
      <c r="G4920" s="578">
        <v>2153.2482401529901</v>
      </c>
      <c r="H4920" s="578">
        <v>6.3520775004678045</v>
      </c>
      <c r="I4920" s="578">
        <v>0.19156427010481475</v>
      </c>
      <c r="J4920" s="578">
        <v>1.4326190488645776E-2</v>
      </c>
      <c r="K4920" s="578">
        <v>10.011094325496588</v>
      </c>
      <c r="L4920" s="578">
        <v>2141.463846842445</v>
      </c>
      <c r="M4920" s="578">
        <v>6.3274405324967375</v>
      </c>
      <c r="N4920" s="578">
        <v>0.18872269882922349</v>
      </c>
      <c r="O4920" s="578">
        <v>1.4247808333796701E-2</v>
      </c>
      <c r="P4920" s="578">
        <v>10.017140003309537</v>
      </c>
      <c r="Q4920" s="578">
        <v>2153.2480837504022</v>
      </c>
      <c r="R4920" s="578">
        <v>6.3520775631235002</v>
      </c>
      <c r="S4920" s="578">
        <v>0.19156427002720477</v>
      </c>
      <c r="T4920" s="578">
        <v>1.4326190488645776E-2</v>
      </c>
      <c r="U4920" s="578">
        <v>10.011094419865261</v>
      </c>
      <c r="V4920" s="578">
        <v>2141.463846842445</v>
      </c>
      <c r="W4920" s="578">
        <v>6.3274402718088778</v>
      </c>
      <c r="X4920" s="578">
        <v>0.18872269882922374</v>
      </c>
      <c r="Y4920" s="578">
        <v>1.4247808333796701E-2</v>
      </c>
    </row>
    <row r="4921" spans="1:25" x14ac:dyDescent="0.3">
      <c r="A4921" s="61" t="s">
        <v>6896</v>
      </c>
      <c r="B4921" s="61" t="s">
        <v>2194</v>
      </c>
      <c r="C4921" s="61" t="s">
        <v>40</v>
      </c>
      <c r="D4921" s="36">
        <v>7</v>
      </c>
      <c r="E4921" s="36">
        <v>2020</v>
      </c>
      <c r="F4921" s="578">
        <v>9.7122230777511689</v>
      </c>
      <c r="G4921" s="578">
        <v>2078.0274836222247</v>
      </c>
      <c r="H4921" s="578">
        <v>5.8926183366662928</v>
      </c>
      <c r="I4921" s="578">
        <v>0.20791576587119648</v>
      </c>
      <c r="J4921" s="578">
        <v>1.3825727122214875E-2</v>
      </c>
      <c r="K4921" s="578">
        <v>9.7947347683840675</v>
      </c>
      <c r="L4921" s="578">
        <v>2084.2239201863549</v>
      </c>
      <c r="M4921" s="578">
        <v>5.924856002660813</v>
      </c>
      <c r="N4921" s="578">
        <v>0.208879770076843</v>
      </c>
      <c r="O4921" s="578">
        <v>1.3866931267936349E-2</v>
      </c>
      <c r="P4921" s="578">
        <v>9.7122229734431773</v>
      </c>
      <c r="Q4921" s="578">
        <v>2078.0274836222247</v>
      </c>
      <c r="R4921" s="578">
        <v>5.89261827646017</v>
      </c>
      <c r="S4921" s="578">
        <v>0.20791576587119648</v>
      </c>
      <c r="T4921" s="578">
        <v>1.3825727122214875E-2</v>
      </c>
      <c r="U4921" s="578">
        <v>9.7947348677039052</v>
      </c>
      <c r="V4921" s="578">
        <v>2084.2239723205498</v>
      </c>
      <c r="W4921" s="578">
        <v>5.9248559240998731</v>
      </c>
      <c r="X4921" s="578">
        <v>0.20887976485149276</v>
      </c>
      <c r="Y4921" s="578">
        <v>1.3866931267936349E-2</v>
      </c>
    </row>
    <row r="4922" spans="1:25" x14ac:dyDescent="0.3">
      <c r="A4922" s="61" t="s">
        <v>6897</v>
      </c>
      <c r="B4922" s="61" t="s">
        <v>2194</v>
      </c>
      <c r="C4922" s="61" t="s">
        <v>40</v>
      </c>
      <c r="D4922" s="36">
        <v>8</v>
      </c>
      <c r="E4922" s="36">
        <v>2020</v>
      </c>
      <c r="F4922" s="578">
        <v>8.1207656186055175</v>
      </c>
      <c r="G4922" s="578">
        <v>1686.6492335001574</v>
      </c>
      <c r="H4922" s="578">
        <v>4.5406471004292417</v>
      </c>
      <c r="I4922" s="578">
        <v>9.9620968884967645E-2</v>
      </c>
      <c r="J4922" s="578">
        <v>1.1221779190236651E-2</v>
      </c>
      <c r="K4922" s="578">
        <v>8.3577574261409282</v>
      </c>
      <c r="L4922" s="578">
        <v>1731.6772753397574</v>
      </c>
      <c r="M4922" s="578">
        <v>4.6927935638329155</v>
      </c>
      <c r="N4922" s="578">
        <v>0.11935302495142693</v>
      </c>
      <c r="O4922" s="578">
        <v>1.1521330064473026E-2</v>
      </c>
      <c r="P4922" s="578">
        <v>8.1207657825336028</v>
      </c>
      <c r="Q4922" s="578">
        <v>1686.649285634355</v>
      </c>
      <c r="R4922" s="578">
        <v>4.5406470403831873</v>
      </c>
      <c r="S4922" s="578">
        <v>9.9620973536426904E-2</v>
      </c>
      <c r="T4922" s="578">
        <v>1.1221779190236651E-2</v>
      </c>
      <c r="U4922" s="578">
        <v>8.3577573292833769</v>
      </c>
      <c r="V4922" s="578">
        <v>1731.67722320556</v>
      </c>
      <c r="W4922" s="578">
        <v>4.6927935974720905</v>
      </c>
      <c r="X4922" s="578">
        <v>0.11935303546276041</v>
      </c>
      <c r="Y4922" s="578">
        <v>1.1521330064473026E-2</v>
      </c>
    </row>
    <row r="4923" spans="1:25" x14ac:dyDescent="0.3">
      <c r="A4923" s="61" t="s">
        <v>6898</v>
      </c>
      <c r="B4923" s="61" t="s">
        <v>2194</v>
      </c>
      <c r="C4923" s="61" t="s">
        <v>40</v>
      </c>
      <c r="D4923" s="36">
        <v>9</v>
      </c>
      <c r="E4923" s="36">
        <v>2020</v>
      </c>
      <c r="F4923" s="578">
        <v>8.028800452013602</v>
      </c>
      <c r="G4923" s="578">
        <v>1637.9447123209602</v>
      </c>
      <c r="H4923" s="578">
        <v>4.1851916180870177</v>
      </c>
      <c r="I4923" s="578">
        <v>0.11260772657048307</v>
      </c>
      <c r="J4923" s="578">
        <v>1.0897709789181399E-2</v>
      </c>
      <c r="K4923" s="578">
        <v>8.3030563512102091</v>
      </c>
      <c r="L4923" s="578">
        <v>1695.7582855224575</v>
      </c>
      <c r="M4923" s="578">
        <v>4.3835274571514002</v>
      </c>
      <c r="N4923" s="578">
        <v>0.15326913875408801</v>
      </c>
      <c r="O4923" s="578">
        <v>1.1282356174585026E-2</v>
      </c>
      <c r="P4923" s="578">
        <v>8.0288004470412435</v>
      </c>
      <c r="Q4923" s="578">
        <v>1637.9447644551551</v>
      </c>
      <c r="R4923" s="578">
        <v>4.1851917380651322</v>
      </c>
      <c r="S4923" s="578">
        <v>0.11260772711375441</v>
      </c>
      <c r="T4923" s="578">
        <v>1.08977103081997E-2</v>
      </c>
      <c r="U4923" s="578">
        <v>8.3030560954069443</v>
      </c>
      <c r="V4923" s="578">
        <v>1695.7582855224575</v>
      </c>
      <c r="W4923" s="578">
        <v>4.3835274227967549</v>
      </c>
      <c r="X4923" s="578">
        <v>0.153269138774703</v>
      </c>
      <c r="Y4923" s="578">
        <v>1.1282356174585026E-2</v>
      </c>
    </row>
    <row r="4924" spans="1:25" x14ac:dyDescent="0.3">
      <c r="A4924" s="61" t="s">
        <v>6899</v>
      </c>
      <c r="B4924" s="61" t="s">
        <v>2194</v>
      </c>
      <c r="C4924" s="61" t="s">
        <v>40</v>
      </c>
      <c r="D4924" s="36">
        <v>10</v>
      </c>
      <c r="E4924" s="36">
        <v>2020</v>
      </c>
      <c r="F4924" s="578">
        <v>7.9572737955152899</v>
      </c>
      <c r="G4924" s="578">
        <v>1600.06259409586</v>
      </c>
      <c r="H4924" s="578">
        <v>3.9087183621595578</v>
      </c>
      <c r="I4924" s="578">
        <v>0.12270848276784775</v>
      </c>
      <c r="J4924" s="578">
        <v>1.0645691683748701E-2</v>
      </c>
      <c r="K4924" s="578">
        <v>8.2613519083482316</v>
      </c>
      <c r="L4924" s="578">
        <v>1667.0712903340625</v>
      </c>
      <c r="M4924" s="578">
        <v>4.1372582500116497</v>
      </c>
      <c r="N4924" s="578">
        <v>0.18286104842991274</v>
      </c>
      <c r="O4924" s="578">
        <v>1.1091511866349374E-2</v>
      </c>
      <c r="P4924" s="578">
        <v>7.9572735893928694</v>
      </c>
      <c r="Q4924" s="578">
        <v>1600.06259409586</v>
      </c>
      <c r="R4924" s="578">
        <v>3.908718475950685</v>
      </c>
      <c r="S4924" s="578">
        <v>0.12270848274723284</v>
      </c>
      <c r="T4924" s="578">
        <v>1.0645691683748701E-2</v>
      </c>
      <c r="U4924" s="578">
        <v>8.2613518065442459</v>
      </c>
      <c r="V4924" s="578">
        <v>1667.0712381998651</v>
      </c>
      <c r="W4924" s="578">
        <v>4.1372582699938523</v>
      </c>
      <c r="X4924" s="578">
        <v>0.18286105355218699</v>
      </c>
      <c r="Y4924" s="578">
        <v>1.1091511866349374E-2</v>
      </c>
    </row>
    <row r="4925" spans="1:25" x14ac:dyDescent="0.3">
      <c r="A4925" s="61" t="s">
        <v>6900</v>
      </c>
      <c r="B4925" s="61" t="s">
        <v>2194</v>
      </c>
      <c r="C4925" s="61" t="s">
        <v>40</v>
      </c>
      <c r="D4925" s="36">
        <v>11</v>
      </c>
      <c r="E4925" s="36">
        <v>2020</v>
      </c>
      <c r="F4925" s="578">
        <v>7.7119306235726954</v>
      </c>
      <c r="G4925" s="578">
        <v>1512.3556327819774</v>
      </c>
      <c r="H4925" s="578">
        <v>3.4889567734838476</v>
      </c>
      <c r="I4925" s="578">
        <v>0.1074617129312776</v>
      </c>
      <c r="J4925" s="578">
        <v>1.0062132748619938E-2</v>
      </c>
      <c r="K4925" s="578">
        <v>8.0476764731529276</v>
      </c>
      <c r="L4925" s="578">
        <v>1589.6375211079876</v>
      </c>
      <c r="M4925" s="578">
        <v>3.7514204668914273</v>
      </c>
      <c r="N4925" s="578">
        <v>0.18433744265833651</v>
      </c>
      <c r="O4925" s="578">
        <v>1.0576342775796799E-2</v>
      </c>
      <c r="P4925" s="578">
        <v>7.711930514302817</v>
      </c>
      <c r="Q4925" s="578">
        <v>1512.3556327819774</v>
      </c>
      <c r="R4925" s="578">
        <v>3.48895674312128</v>
      </c>
      <c r="S4925" s="578">
        <v>0.10746171299372974</v>
      </c>
      <c r="T4925" s="578">
        <v>1.0062132748619938E-2</v>
      </c>
      <c r="U4925" s="578">
        <v>8.0476765724838497</v>
      </c>
      <c r="V4925" s="578">
        <v>1589.6375211079876</v>
      </c>
      <c r="W4925" s="578">
        <v>3.7514205582701798</v>
      </c>
      <c r="X4925" s="578">
        <v>0.18433743738084174</v>
      </c>
      <c r="Y4925" s="578">
        <v>1.0576342775796799E-2</v>
      </c>
    </row>
    <row r="4926" spans="1:25" x14ac:dyDescent="0.3">
      <c r="A4926" s="61" t="s">
        <v>6901</v>
      </c>
      <c r="B4926" s="61" t="s">
        <v>2194</v>
      </c>
      <c r="C4926" s="61" t="s">
        <v>40</v>
      </c>
      <c r="D4926" s="36">
        <v>12</v>
      </c>
      <c r="E4926" s="36">
        <v>2020</v>
      </c>
      <c r="F4926" s="578">
        <v>7.4404162628012855</v>
      </c>
      <c r="G4926" s="578">
        <v>1415.4143549601199</v>
      </c>
      <c r="H4926" s="578">
        <v>3.0557178991900047</v>
      </c>
      <c r="I4926" s="578">
        <v>8.197089986879276E-2</v>
      </c>
      <c r="J4926" s="578">
        <v>9.4171575231787995E-3</v>
      </c>
      <c r="K4926" s="578">
        <v>7.7914162637868323</v>
      </c>
      <c r="L4926" s="578">
        <v>1499.5192794799752</v>
      </c>
      <c r="M4926" s="578">
        <v>3.3442910368830727</v>
      </c>
      <c r="N4926" s="578">
        <v>0.17264395075593075</v>
      </c>
      <c r="O4926" s="578">
        <v>9.9767363523521058E-3</v>
      </c>
      <c r="P4926" s="578">
        <v>7.44041647390622</v>
      </c>
      <c r="Q4926" s="578">
        <v>1415.4143549601199</v>
      </c>
      <c r="R4926" s="578">
        <v>3.0557178694749925</v>
      </c>
      <c r="S4926" s="578">
        <v>8.197089883166564E-2</v>
      </c>
      <c r="T4926" s="578">
        <v>9.4171575231787995E-3</v>
      </c>
      <c r="U4926" s="578">
        <v>7.7914163656114326</v>
      </c>
      <c r="V4926" s="578">
        <v>1499.5192794799752</v>
      </c>
      <c r="W4926" s="578">
        <v>3.3442909853329148</v>
      </c>
      <c r="X4926" s="578">
        <v>0.17264395075593075</v>
      </c>
      <c r="Y4926" s="578">
        <v>9.9767355083410225E-3</v>
      </c>
    </row>
    <row r="4927" spans="1:25" x14ac:dyDescent="0.3">
      <c r="A4927" s="61" t="s">
        <v>6902</v>
      </c>
      <c r="B4927" s="61" t="s">
        <v>2194</v>
      </c>
      <c r="C4927" s="61" t="s">
        <v>40</v>
      </c>
      <c r="D4927" s="36">
        <v>13</v>
      </c>
      <c r="E4927" s="36">
        <v>2020</v>
      </c>
      <c r="F4927" s="578">
        <v>7.5336950342393649</v>
      </c>
      <c r="G4927" s="578">
        <v>1409.3121757507249</v>
      </c>
      <c r="H4927" s="578">
        <v>2.9336010728123503</v>
      </c>
      <c r="I4927" s="578">
        <v>7.6466151640488284E-2</v>
      </c>
      <c r="J4927" s="578">
        <v>9.3765732647928673E-3</v>
      </c>
      <c r="K4927" s="578">
        <v>7.8674334730823485</v>
      </c>
      <c r="L4927" s="578">
        <v>1491.3256200154576</v>
      </c>
      <c r="M4927" s="578">
        <v>3.2176925997337049</v>
      </c>
      <c r="N4927" s="578">
        <v>0.17050468179998698</v>
      </c>
      <c r="O4927" s="578">
        <v>9.9222264495134899E-3</v>
      </c>
      <c r="P4927" s="578">
        <v>7.5336950789428521</v>
      </c>
      <c r="Q4927" s="578">
        <v>1409.3121757507249</v>
      </c>
      <c r="R4927" s="578">
        <v>2.9336010435120725</v>
      </c>
      <c r="S4927" s="578">
        <v>7.6466151655949902E-2</v>
      </c>
      <c r="T4927" s="578">
        <v>9.3765731629294607E-3</v>
      </c>
      <c r="U4927" s="578">
        <v>7.8674334159718402</v>
      </c>
      <c r="V4927" s="578">
        <v>1491.3255678812625</v>
      </c>
      <c r="W4927" s="578">
        <v>3.2176926119403375</v>
      </c>
      <c r="X4927" s="578">
        <v>0.17050467652249249</v>
      </c>
      <c r="Y4927" s="578">
        <v>9.9222263476500833E-3</v>
      </c>
    </row>
    <row r="4928" spans="1:25" x14ac:dyDescent="0.3">
      <c r="A4928" s="61" t="s">
        <v>6903</v>
      </c>
      <c r="B4928" s="61" t="s">
        <v>2194</v>
      </c>
      <c r="C4928" s="61" t="s">
        <v>40</v>
      </c>
      <c r="D4928" s="36">
        <v>14</v>
      </c>
      <c r="E4928" s="36">
        <v>2020</v>
      </c>
      <c r="F4928" s="578">
        <v>8.0474425502970863</v>
      </c>
      <c r="G4928" s="578">
        <v>1498.7834498087525</v>
      </c>
      <c r="H4928" s="578">
        <v>3.1137320822769299</v>
      </c>
      <c r="I4928" s="578">
        <v>0.10209907752232517</v>
      </c>
      <c r="J4928" s="578">
        <v>9.9718353982704185E-3</v>
      </c>
      <c r="K4928" s="578">
        <v>8.3196301154587946</v>
      </c>
      <c r="L4928" s="578">
        <v>1568.7181549072197</v>
      </c>
      <c r="M4928" s="578">
        <v>3.3629185085373998</v>
      </c>
      <c r="N4928" s="578">
        <v>0.19383540098351598</v>
      </c>
      <c r="O4928" s="578">
        <v>1.0437120887218002E-2</v>
      </c>
      <c r="P4928" s="578">
        <v>8.0474424435054317</v>
      </c>
      <c r="Q4928" s="578">
        <v>1498.7834498087525</v>
      </c>
      <c r="R4928" s="578">
        <v>3.113732083989202</v>
      </c>
      <c r="S4928" s="578">
        <v>0.10209908003647163</v>
      </c>
      <c r="T4928" s="578">
        <v>9.9718353982704185E-3</v>
      </c>
      <c r="U4928" s="578">
        <v>8.3196301154534886</v>
      </c>
      <c r="V4928" s="578">
        <v>1568.71825917561</v>
      </c>
      <c r="W4928" s="578">
        <v>3.3629185024086201</v>
      </c>
      <c r="X4928" s="578">
        <v>0.19383539058374724</v>
      </c>
      <c r="Y4928" s="578">
        <v>1.0437120887218002E-2</v>
      </c>
    </row>
    <row r="4929" spans="1:25" x14ac:dyDescent="0.3">
      <c r="A4929" s="61" t="s">
        <v>6904</v>
      </c>
      <c r="B4929" s="61" t="s">
        <v>2194</v>
      </c>
      <c r="C4929" s="61" t="s">
        <v>40</v>
      </c>
      <c r="D4929" s="36">
        <v>15</v>
      </c>
      <c r="E4929" s="36">
        <v>2020</v>
      </c>
      <c r="F4929" s="578">
        <v>8.4877867945049985</v>
      </c>
      <c r="G4929" s="578">
        <v>1575.4686711629174</v>
      </c>
      <c r="H4929" s="578">
        <v>3.2681234402528649</v>
      </c>
      <c r="I4929" s="578">
        <v>0.12406984531723189</v>
      </c>
      <c r="J4929" s="578">
        <v>1.0482023877557301E-2</v>
      </c>
      <c r="K4929" s="578">
        <v>8.7091620248014152</v>
      </c>
      <c r="L4929" s="578">
        <v>1634.0129369099875</v>
      </c>
      <c r="M4929" s="578">
        <v>3.4800822530645101</v>
      </c>
      <c r="N4929" s="578">
        <v>0.20875400021395724</v>
      </c>
      <c r="O4929" s="578">
        <v>1.0871566473118299E-2</v>
      </c>
      <c r="P4929" s="578">
        <v>8.4877868988182801</v>
      </c>
      <c r="Q4929" s="578">
        <v>1575.4688262939426</v>
      </c>
      <c r="R4929" s="578">
        <v>3.2681234870081699</v>
      </c>
      <c r="S4929" s="578">
        <v>0.1240698504965012</v>
      </c>
      <c r="T4929" s="578">
        <v>1.0482023877557301E-2</v>
      </c>
      <c r="U4929" s="578">
        <v>8.7091620272640071</v>
      </c>
      <c r="V4929" s="578">
        <v>1634.0129369099875</v>
      </c>
      <c r="W4929" s="578">
        <v>3.4800822173638104</v>
      </c>
      <c r="X4929" s="578">
        <v>0.208754010716802</v>
      </c>
      <c r="Y4929" s="578">
        <v>1.0871566473118299E-2</v>
      </c>
    </row>
    <row r="4930" spans="1:25" x14ac:dyDescent="0.3">
      <c r="A4930" s="580" t="s">
        <v>6905</v>
      </c>
      <c r="B4930" s="580" t="s">
        <v>2194</v>
      </c>
      <c r="C4930" s="580" t="s">
        <v>40</v>
      </c>
      <c r="D4930" s="581">
        <v>16</v>
      </c>
      <c r="E4930" s="581">
        <v>2020</v>
      </c>
      <c r="F4930" s="582">
        <v>9.1094681953081604</v>
      </c>
      <c r="G4930" s="582">
        <v>1686.6041692097926</v>
      </c>
      <c r="H4930" s="582">
        <v>3.4859985488365024</v>
      </c>
      <c r="I4930" s="582">
        <v>0.15866049094741602</v>
      </c>
      <c r="J4930" s="582">
        <v>1.1221465615866051E-2</v>
      </c>
      <c r="K4930" s="582">
        <v>9.2638861545078655</v>
      </c>
      <c r="L4930" s="582">
        <v>1731.75708007812</v>
      </c>
      <c r="M4930" s="582">
        <v>3.6617214177701123</v>
      </c>
      <c r="N4930" s="582">
        <v>0.23903786613664099</v>
      </c>
      <c r="O4930" s="582">
        <v>1.152189577502815E-2</v>
      </c>
      <c r="P4930" s="582">
        <v>9.1094684014563452</v>
      </c>
      <c r="Q4930" s="582">
        <v>1686.6041692097926</v>
      </c>
      <c r="R4930" s="582">
        <v>3.4859985558117197</v>
      </c>
      <c r="S4930" s="582">
        <v>0.15866049086980602</v>
      </c>
      <c r="T4930" s="582">
        <v>1.1221465615866051E-2</v>
      </c>
      <c r="U4930" s="582">
        <v>9.2638861023641077</v>
      </c>
      <c r="V4930" s="582">
        <v>1731.75708007812</v>
      </c>
      <c r="W4930" s="582">
        <v>3.6617213833887901</v>
      </c>
      <c r="X4930" s="582">
        <v>0.23903787643212099</v>
      </c>
      <c r="Y4930" s="582">
        <v>1.152189577502815E-2</v>
      </c>
    </row>
    <row r="4931" spans="1:25" x14ac:dyDescent="0.3">
      <c r="A4931" s="61" t="s">
        <v>6906</v>
      </c>
      <c r="B4931" s="61" t="s">
        <v>2194</v>
      </c>
      <c r="C4931" s="61" t="s">
        <v>40</v>
      </c>
      <c r="D4931" s="36">
        <v>1</v>
      </c>
      <c r="E4931" s="36">
        <v>2030</v>
      </c>
      <c r="F4931" s="578">
        <v>8.4888293983481127</v>
      </c>
      <c r="G4931" s="578">
        <v>6671.9360148111946</v>
      </c>
      <c r="H4931" s="578">
        <v>13.465545726488875</v>
      </c>
      <c r="I4931" s="578">
        <v>6.3198508542579121E-2</v>
      </c>
      <c r="J4931" s="578">
        <v>4.4485764791412877E-2</v>
      </c>
      <c r="K4931" s="578">
        <v>8.573168747189051</v>
      </c>
      <c r="L4931" s="578">
        <v>6740.851816813145</v>
      </c>
      <c r="M4931" s="578">
        <v>13.588903031893949</v>
      </c>
      <c r="N4931" s="578">
        <v>6.3399758693928249E-2</v>
      </c>
      <c r="O4931" s="578">
        <v>4.494524036999787E-2</v>
      </c>
      <c r="P4931" s="578">
        <v>8.4888299322907752</v>
      </c>
      <c r="Q4931" s="578">
        <v>6671.9360148111946</v>
      </c>
      <c r="R4931" s="578">
        <v>13.465546547299375</v>
      </c>
      <c r="S4931" s="578">
        <v>6.3198504790458715E-2</v>
      </c>
      <c r="T4931" s="578">
        <v>4.4485764791412877E-2</v>
      </c>
      <c r="U4931" s="578">
        <v>8.5731684317600667</v>
      </c>
      <c r="V4931" s="578">
        <v>6740.851816813145</v>
      </c>
      <c r="W4931" s="578">
        <v>13.588903136662875</v>
      </c>
      <c r="X4931" s="578">
        <v>6.3399751751755176E-2</v>
      </c>
      <c r="Y4931" s="578">
        <v>4.494523984612895E-2</v>
      </c>
    </row>
    <row r="4932" spans="1:25" x14ac:dyDescent="0.3">
      <c r="A4932" s="61" t="s">
        <v>6907</v>
      </c>
      <c r="B4932" s="61" t="s">
        <v>2194</v>
      </c>
      <c r="C4932" s="61" t="s">
        <v>40</v>
      </c>
      <c r="D4932" s="36">
        <v>2</v>
      </c>
      <c r="E4932" s="36">
        <v>2030</v>
      </c>
      <c r="F4932" s="578">
        <v>5.6554293791641577</v>
      </c>
      <c r="G4932" s="578">
        <v>4015.4192301432249</v>
      </c>
      <c r="H4932" s="578">
        <v>8.4384645372435099</v>
      </c>
      <c r="I4932" s="578">
        <v>4.5061492961849553E-2</v>
      </c>
      <c r="J4932" s="578">
        <v>2.6773182345399001E-2</v>
      </c>
      <c r="K4932" s="578">
        <v>5.6802466067366923</v>
      </c>
      <c r="L4932" s="578">
        <v>4055.4480590820276</v>
      </c>
      <c r="M4932" s="578">
        <v>8.5002979132259462</v>
      </c>
      <c r="N4932" s="578">
        <v>4.4648542048586579E-2</v>
      </c>
      <c r="O4932" s="578">
        <v>2.7040077742033923E-2</v>
      </c>
      <c r="P4932" s="578">
        <v>5.6554292227228835</v>
      </c>
      <c r="Q4932" s="578">
        <v>4015.4192314147922</v>
      </c>
      <c r="R4932" s="578">
        <v>8.4384646464798863</v>
      </c>
      <c r="S4932" s="578">
        <v>4.5061491849234352E-2</v>
      </c>
      <c r="T4932" s="578">
        <v>2.6773180773792149E-2</v>
      </c>
      <c r="U4932" s="578">
        <v>5.6802463509231185</v>
      </c>
      <c r="V4932" s="578">
        <v>4055.448111216223</v>
      </c>
      <c r="W4932" s="578">
        <v>8.5002977537296776</v>
      </c>
      <c r="X4932" s="578">
        <v>4.46485367813996E-2</v>
      </c>
      <c r="Y4932" s="578">
        <v>2.7040077742033923E-2</v>
      </c>
    </row>
    <row r="4933" spans="1:25" x14ac:dyDescent="0.3">
      <c r="A4933" s="61" t="s">
        <v>6908</v>
      </c>
      <c r="B4933" s="61" t="s">
        <v>2194</v>
      </c>
      <c r="C4933" s="61" t="s">
        <v>40</v>
      </c>
      <c r="D4933" s="36">
        <v>3</v>
      </c>
      <c r="E4933" s="36">
        <v>2030</v>
      </c>
      <c r="F4933" s="578">
        <v>4.1247105783165754</v>
      </c>
      <c r="G4933" s="578">
        <v>2814.3083178202278</v>
      </c>
      <c r="H4933" s="578">
        <v>5.7312470150476003</v>
      </c>
      <c r="I4933" s="578">
        <v>3.3673539565218805E-2</v>
      </c>
      <c r="J4933" s="578">
        <v>1.8764645452999152E-2</v>
      </c>
      <c r="K4933" s="578">
        <v>4.011711087196387</v>
      </c>
      <c r="L4933" s="578">
        <v>2749.5900179545051</v>
      </c>
      <c r="M4933" s="578">
        <v>5.6072437378509949</v>
      </c>
      <c r="N4933" s="578">
        <v>3.241395077050882E-2</v>
      </c>
      <c r="O4933" s="578">
        <v>1.8333160279629074E-2</v>
      </c>
      <c r="P4933" s="578">
        <v>4.1247104740085252</v>
      </c>
      <c r="Q4933" s="578">
        <v>2814.3082656860324</v>
      </c>
      <c r="R4933" s="578">
        <v>5.7312469953236898</v>
      </c>
      <c r="S4933" s="578">
        <v>3.3673539579619147E-2</v>
      </c>
      <c r="T4933" s="578">
        <v>1.8764645967166801E-2</v>
      </c>
      <c r="U4933" s="578">
        <v>4.01171092825067</v>
      </c>
      <c r="V4933" s="578">
        <v>2749.5901222228949</v>
      </c>
      <c r="W4933" s="578">
        <v>5.6072436019045746</v>
      </c>
      <c r="X4933" s="578">
        <v>3.2413950222083501E-2</v>
      </c>
      <c r="Y4933" s="578">
        <v>1.8333159251293727E-2</v>
      </c>
    </row>
    <row r="4934" spans="1:25" x14ac:dyDescent="0.3">
      <c r="A4934" s="61" t="s">
        <v>6909</v>
      </c>
      <c r="B4934" s="61" t="s">
        <v>2194</v>
      </c>
      <c r="C4934" s="61" t="s">
        <v>40</v>
      </c>
      <c r="D4934" s="36">
        <v>4</v>
      </c>
      <c r="E4934" s="36">
        <v>2030</v>
      </c>
      <c r="F4934" s="578">
        <v>3.9908802473497951</v>
      </c>
      <c r="G4934" s="578">
        <v>2691.2126744588149</v>
      </c>
      <c r="H4934" s="578">
        <v>4.9840101724257648</v>
      </c>
      <c r="I4934" s="578">
        <v>0.13580806340390425</v>
      </c>
      <c r="J4934" s="578">
        <v>1.7943918530363576E-2</v>
      </c>
      <c r="K4934" s="578">
        <v>3.8644932223108546</v>
      </c>
      <c r="L4934" s="578">
        <v>2611.7269655863402</v>
      </c>
      <c r="M4934" s="578">
        <v>4.8716705046620774</v>
      </c>
      <c r="N4934" s="578">
        <v>0.1261947162389935</v>
      </c>
      <c r="O4934" s="578">
        <v>1.7413906520232499E-2</v>
      </c>
      <c r="P4934" s="578">
        <v>3.9908801989210225</v>
      </c>
      <c r="Q4934" s="578">
        <v>2691.21262232462</v>
      </c>
      <c r="R4934" s="578">
        <v>4.984010124524497</v>
      </c>
      <c r="S4934" s="578">
        <v>0.13580805310903027</v>
      </c>
      <c r="T4934" s="578">
        <v>1.7943918530363576E-2</v>
      </c>
      <c r="U4934" s="578">
        <v>3.8644935873996897</v>
      </c>
      <c r="V4934" s="578">
        <v>2611.7269134521448</v>
      </c>
      <c r="W4934" s="578">
        <v>4.8716706005852721</v>
      </c>
      <c r="X4934" s="578">
        <v>0.12619470070967451</v>
      </c>
      <c r="Y4934" s="578">
        <v>1.741390650082995E-2</v>
      </c>
    </row>
    <row r="4935" spans="1:25" x14ac:dyDescent="0.3">
      <c r="A4935" s="61" t="s">
        <v>6910</v>
      </c>
      <c r="B4935" s="61" t="s">
        <v>2194</v>
      </c>
      <c r="C4935" s="61" t="s">
        <v>40</v>
      </c>
      <c r="D4935" s="36">
        <v>5</v>
      </c>
      <c r="E4935" s="36">
        <v>2030</v>
      </c>
      <c r="F4935" s="578">
        <v>3.4362381765505798</v>
      </c>
      <c r="G4935" s="578">
        <v>2287.9939117431572</v>
      </c>
      <c r="H4935" s="578">
        <v>3.7407837870729628</v>
      </c>
      <c r="I4935" s="578">
        <v>7.6173062833125429E-2</v>
      </c>
      <c r="J4935" s="578">
        <v>1.5255391791773302E-2</v>
      </c>
      <c r="K4935" s="578">
        <v>3.3753856884785898</v>
      </c>
      <c r="L4935" s="578">
        <v>2250.9847793579074</v>
      </c>
      <c r="M4935" s="578">
        <v>3.7498354009512651</v>
      </c>
      <c r="N4935" s="578">
        <v>7.1849490194836052E-2</v>
      </c>
      <c r="O4935" s="578">
        <v>1.5008642173294551E-2</v>
      </c>
      <c r="P4935" s="578">
        <v>3.4362380201040752</v>
      </c>
      <c r="Q4935" s="578">
        <v>2287.9939117431572</v>
      </c>
      <c r="R4935" s="578">
        <v>3.7407838384848775</v>
      </c>
      <c r="S4935" s="578">
        <v>7.6173071081939228E-2</v>
      </c>
      <c r="T4935" s="578">
        <v>1.5255392315642251E-2</v>
      </c>
      <c r="U4935" s="578">
        <v>3.3753854810988697</v>
      </c>
      <c r="V4935" s="578">
        <v>2250.9847793579074</v>
      </c>
      <c r="W4935" s="578">
        <v>3.7498354155413773</v>
      </c>
      <c r="X4935" s="578">
        <v>7.1849491463884321E-2</v>
      </c>
      <c r="Y4935" s="578">
        <v>1.5008642173294551E-2</v>
      </c>
    </row>
    <row r="4936" spans="1:25" x14ac:dyDescent="0.3">
      <c r="A4936" s="61" t="s">
        <v>6911</v>
      </c>
      <c r="B4936" s="61" t="s">
        <v>2194</v>
      </c>
      <c r="C4936" s="61" t="s">
        <v>40</v>
      </c>
      <c r="D4936" s="36">
        <v>6</v>
      </c>
      <c r="E4936" s="36">
        <v>2030</v>
      </c>
      <c r="F4936" s="578">
        <v>3.2538612112541552</v>
      </c>
      <c r="G4936" s="578">
        <v>2161.1348978678325</v>
      </c>
      <c r="H4936" s="578">
        <v>3.3447869824161227</v>
      </c>
      <c r="I4936" s="578">
        <v>0.10176196242082346</v>
      </c>
      <c r="J4936" s="578">
        <v>1.4409563630275976E-2</v>
      </c>
      <c r="K4936" s="578">
        <v>3.2334043694120229</v>
      </c>
      <c r="L4936" s="578">
        <v>2149.323008219395</v>
      </c>
      <c r="M4936" s="578">
        <v>3.4076759196119926</v>
      </c>
      <c r="N4936" s="578">
        <v>9.7180256764052661E-2</v>
      </c>
      <c r="O4936" s="578">
        <v>1.4330818831998176E-2</v>
      </c>
      <c r="P4936" s="578">
        <v>3.2538615241733875</v>
      </c>
      <c r="Q4936" s="578">
        <v>2161.1348978678325</v>
      </c>
      <c r="R4936" s="578">
        <v>3.3447870662021097</v>
      </c>
      <c r="S4936" s="578">
        <v>0.1017619754387243</v>
      </c>
      <c r="T4936" s="578">
        <v>1.44095651873309E-2</v>
      </c>
      <c r="U4936" s="578">
        <v>3.2334045233750777</v>
      </c>
      <c r="V4936" s="578">
        <v>2149.3230603535926</v>
      </c>
      <c r="W4936" s="578">
        <v>3.4076759036091322</v>
      </c>
      <c r="X4936" s="578">
        <v>9.7180246540119475E-2</v>
      </c>
      <c r="Y4936" s="578">
        <v>1.4330818831998176E-2</v>
      </c>
    </row>
    <row r="4937" spans="1:25" x14ac:dyDescent="0.3">
      <c r="A4937" s="61" t="s">
        <v>6912</v>
      </c>
      <c r="B4937" s="61" t="s">
        <v>2194</v>
      </c>
      <c r="C4937" s="61" t="s">
        <v>40</v>
      </c>
      <c r="D4937" s="36">
        <v>7</v>
      </c>
      <c r="E4937" s="36">
        <v>2030</v>
      </c>
      <c r="F4937" s="578">
        <v>3.2179771924547778</v>
      </c>
      <c r="G4937" s="578">
        <v>2085.3204943339001</v>
      </c>
      <c r="H4937" s="578">
        <v>2.926053022980335</v>
      </c>
      <c r="I4937" s="578">
        <v>0.11497033009921576</v>
      </c>
      <c r="J4937" s="578">
        <v>1.3904066785471451E-2</v>
      </c>
      <c r="K4937" s="578">
        <v>3.2209899476995725</v>
      </c>
      <c r="L4937" s="578">
        <v>2091.5307312011673</v>
      </c>
      <c r="M4937" s="578">
        <v>3.0327405543548549</v>
      </c>
      <c r="N4937" s="578">
        <v>0.11324913939400424</v>
      </c>
      <c r="O4937" s="578">
        <v>1.3945497019449225E-2</v>
      </c>
      <c r="P4937" s="578">
        <v>3.2179771936860826</v>
      </c>
      <c r="Q4937" s="578">
        <v>2085.3204943339001</v>
      </c>
      <c r="R4937" s="578">
        <v>2.9260530684617398</v>
      </c>
      <c r="S4937" s="578">
        <v>0.11497034734475099</v>
      </c>
      <c r="T4937" s="578">
        <v>1.3904066785471451E-2</v>
      </c>
      <c r="U4937" s="578">
        <v>3.2209902084593924</v>
      </c>
      <c r="V4937" s="578">
        <v>2091.5307312011673</v>
      </c>
      <c r="W4937" s="578">
        <v>3.0327405493062498</v>
      </c>
      <c r="X4937" s="578">
        <v>0.1132491013586325</v>
      </c>
      <c r="Y4937" s="578">
        <v>1.3945497019449225E-2</v>
      </c>
    </row>
    <row r="4938" spans="1:25" x14ac:dyDescent="0.3">
      <c r="A4938" s="61" t="s">
        <v>6913</v>
      </c>
      <c r="B4938" s="61" t="s">
        <v>2194</v>
      </c>
      <c r="C4938" s="61" t="s">
        <v>40</v>
      </c>
      <c r="D4938" s="36">
        <v>8</v>
      </c>
      <c r="E4938" s="36">
        <v>2030</v>
      </c>
      <c r="F4938" s="578">
        <v>2.7211504601826424</v>
      </c>
      <c r="G4938" s="578">
        <v>1692.7232449849428</v>
      </c>
      <c r="H4938" s="578">
        <v>2.1855096255900754</v>
      </c>
      <c r="I4938" s="578">
        <v>4.5956855028028522E-2</v>
      </c>
      <c r="J4938" s="578">
        <v>1.1286370766659549E-2</v>
      </c>
      <c r="K4938" s="578">
        <v>2.7770648945817853</v>
      </c>
      <c r="L4938" s="578">
        <v>1737.8499819437625</v>
      </c>
      <c r="M4938" s="578">
        <v>2.3414929348973548</v>
      </c>
      <c r="N4938" s="578">
        <v>5.6857661827962105E-2</v>
      </c>
      <c r="O4938" s="578">
        <v>1.1587249963971124E-2</v>
      </c>
      <c r="P4938" s="578">
        <v>2.7211504614338775</v>
      </c>
      <c r="Q4938" s="578">
        <v>1692.7232449849428</v>
      </c>
      <c r="R4938" s="578">
        <v>2.18550960933498</v>
      </c>
      <c r="S4938" s="578">
        <v>4.5956856094562647E-2</v>
      </c>
      <c r="T4938" s="578">
        <v>1.1286370766659549E-2</v>
      </c>
      <c r="U4938" s="578">
        <v>2.7770649467093955</v>
      </c>
      <c r="V4938" s="578">
        <v>1737.8499819437625</v>
      </c>
      <c r="W4938" s="578">
        <v>2.3414929088661025</v>
      </c>
      <c r="X4938" s="578">
        <v>5.6857662358500677E-2</v>
      </c>
      <c r="Y4938" s="578">
        <v>1.1587249968821775E-2</v>
      </c>
    </row>
    <row r="4939" spans="1:25" x14ac:dyDescent="0.3">
      <c r="A4939" s="61" t="s">
        <v>6914</v>
      </c>
      <c r="B4939" s="61" t="s">
        <v>2194</v>
      </c>
      <c r="C4939" s="61" t="s">
        <v>40</v>
      </c>
      <c r="D4939" s="36">
        <v>9</v>
      </c>
      <c r="E4939" s="36">
        <v>2030</v>
      </c>
      <c r="F4939" s="578">
        <v>2.7334676653790249</v>
      </c>
      <c r="G4939" s="578">
        <v>1643.6759618123324</v>
      </c>
      <c r="H4939" s="578">
        <v>1.9383757573183726</v>
      </c>
      <c r="I4939" s="578">
        <v>5.7951919197572879E-2</v>
      </c>
      <c r="J4939" s="578">
        <v>1.0959347807026124E-2</v>
      </c>
      <c r="K4939" s="578">
        <v>2.8034262298463801</v>
      </c>
      <c r="L4939" s="578">
        <v>1701.615736007685</v>
      </c>
      <c r="M4939" s="578">
        <v>2.1067438744645748</v>
      </c>
      <c r="N4939" s="578">
        <v>8.3739128266946017E-2</v>
      </c>
      <c r="O4939" s="578">
        <v>1.13457028928678E-2</v>
      </c>
      <c r="P4939" s="578">
        <v>2.7334676653858452</v>
      </c>
      <c r="Q4939" s="578">
        <v>1643.6759618123324</v>
      </c>
      <c r="R4939" s="578">
        <v>1.9383758165222349</v>
      </c>
      <c r="S4939" s="578">
        <v>5.79519224588693E-2</v>
      </c>
      <c r="T4939" s="578">
        <v>1.0959347807026124E-2</v>
      </c>
      <c r="U4939" s="578">
        <v>2.8034263862964073</v>
      </c>
      <c r="V4939" s="578">
        <v>1701.6156838734898</v>
      </c>
      <c r="W4939" s="578">
        <v>2.1067438104652525</v>
      </c>
      <c r="X4939" s="578">
        <v>8.3739132008000927E-2</v>
      </c>
      <c r="Y4939" s="578">
        <v>1.13457028928678E-2</v>
      </c>
    </row>
    <row r="4940" spans="1:25" x14ac:dyDescent="0.3">
      <c r="A4940" s="61" t="s">
        <v>6915</v>
      </c>
      <c r="B4940" s="61" t="s">
        <v>2194</v>
      </c>
      <c r="C4940" s="61" t="s">
        <v>40</v>
      </c>
      <c r="D4940" s="36">
        <v>10</v>
      </c>
      <c r="E4940" s="36">
        <v>2030</v>
      </c>
      <c r="F4940" s="578">
        <v>2.7430531561459048</v>
      </c>
      <c r="G4940" s="578">
        <v>1605.5274906158375</v>
      </c>
      <c r="H4940" s="578">
        <v>1.7461621197877875</v>
      </c>
      <c r="I4940" s="578">
        <v>6.728139251724008E-2</v>
      </c>
      <c r="J4940" s="578">
        <v>1.0705014554938875E-2</v>
      </c>
      <c r="K4940" s="578">
        <v>2.8241304904239501</v>
      </c>
      <c r="L4940" s="578">
        <v>1672.6835199991801</v>
      </c>
      <c r="M4940" s="578">
        <v>1.9218553282230397</v>
      </c>
      <c r="N4940" s="578">
        <v>0.10783508521459798</v>
      </c>
      <c r="O4940" s="578">
        <v>1.1152759466009798E-2</v>
      </c>
      <c r="P4940" s="578">
        <v>2.7430532083068648</v>
      </c>
      <c r="Q4940" s="578">
        <v>1605.5275942484473</v>
      </c>
      <c r="R4940" s="578">
        <v>1.7461621551111977</v>
      </c>
      <c r="S4940" s="578">
        <v>6.7281392028235104E-2</v>
      </c>
      <c r="T4940" s="578">
        <v>1.0705014554938875E-2</v>
      </c>
      <c r="U4940" s="578">
        <v>2.8241302818052647</v>
      </c>
      <c r="V4940" s="578">
        <v>1672.6835199991801</v>
      </c>
      <c r="W4940" s="578">
        <v>1.921855266254165</v>
      </c>
      <c r="X4940" s="578">
        <v>0.10783508908843889</v>
      </c>
      <c r="Y4940" s="578">
        <v>1.1152759466009798E-2</v>
      </c>
    </row>
    <row r="4941" spans="1:25" x14ac:dyDescent="0.3">
      <c r="A4941" s="61" t="s">
        <v>6916</v>
      </c>
      <c r="B4941" s="61" t="s">
        <v>2194</v>
      </c>
      <c r="C4941" s="61" t="s">
        <v>40</v>
      </c>
      <c r="D4941" s="36">
        <v>11</v>
      </c>
      <c r="E4941" s="36">
        <v>2030</v>
      </c>
      <c r="F4941" s="578">
        <v>2.6694815029071175</v>
      </c>
      <c r="G4941" s="578">
        <v>1517.47521845499</v>
      </c>
      <c r="H4941" s="578">
        <v>1.519342212734645</v>
      </c>
      <c r="I4941" s="578">
        <v>6.1176494139999649E-2</v>
      </c>
      <c r="J4941" s="578">
        <v>1.0117898200405723E-2</v>
      </c>
      <c r="K4941" s="578">
        <v>2.7628592157558698</v>
      </c>
      <c r="L4941" s="578">
        <v>1594.9303881327251</v>
      </c>
      <c r="M4941" s="578">
        <v>1.7010357034667574</v>
      </c>
      <c r="N4941" s="578">
        <v>0.11359734335019275</v>
      </c>
      <c r="O4941" s="578">
        <v>1.0634331236360551E-2</v>
      </c>
      <c r="P4941" s="578">
        <v>2.6694816072224476</v>
      </c>
      <c r="Q4941" s="578">
        <v>1517.47521845499</v>
      </c>
      <c r="R4941" s="578">
        <v>1.5193421577614525</v>
      </c>
      <c r="S4941" s="578">
        <v>6.1176496221378301E-2</v>
      </c>
      <c r="T4941" s="578">
        <v>1.0117898248912103E-2</v>
      </c>
      <c r="U4941" s="578">
        <v>2.7628591139375622</v>
      </c>
      <c r="V4941" s="578">
        <v>1594.9304402669225</v>
      </c>
      <c r="W4941" s="578">
        <v>1.701035682417565</v>
      </c>
      <c r="X4941" s="578">
        <v>0.11359735526912074</v>
      </c>
      <c r="Y4941" s="578">
        <v>1.0634331236360551E-2</v>
      </c>
    </row>
    <row r="4942" spans="1:25" x14ac:dyDescent="0.3">
      <c r="A4942" s="61" t="s">
        <v>6917</v>
      </c>
      <c r="B4942" s="61" t="s">
        <v>2194</v>
      </c>
      <c r="C4942" s="61" t="s">
        <v>40</v>
      </c>
      <c r="D4942" s="36">
        <v>12</v>
      </c>
      <c r="E4942" s="36">
        <v>2030</v>
      </c>
      <c r="F4942" s="578">
        <v>2.5676129202847298</v>
      </c>
      <c r="G4942" s="578">
        <v>1420.1903928120898</v>
      </c>
      <c r="H4942" s="578">
        <v>1.3028352437184625</v>
      </c>
      <c r="I4942" s="578">
        <v>4.8479357095857198E-2</v>
      </c>
      <c r="J4942" s="578">
        <v>9.4692492324005145E-3</v>
      </c>
      <c r="K4942" s="578">
        <v>2.6685772780135677</v>
      </c>
      <c r="L4942" s="578">
        <v>1504.4856351216577</v>
      </c>
      <c r="M4942" s="578">
        <v>1.4890508951278452</v>
      </c>
      <c r="N4942" s="578">
        <v>0.11357727375040325</v>
      </c>
      <c r="O4942" s="578">
        <v>1.0031293301532641E-2</v>
      </c>
      <c r="P4942" s="578">
        <v>2.5676129724517924</v>
      </c>
      <c r="Q4942" s="578">
        <v>1420.1903928120898</v>
      </c>
      <c r="R4942" s="578">
        <v>1.302835239604365</v>
      </c>
      <c r="S4942" s="578">
        <v>4.8479360720345199E-2</v>
      </c>
      <c r="T4942" s="578">
        <v>9.4692491790434926E-3</v>
      </c>
      <c r="U4942" s="578">
        <v>2.6685768607679425</v>
      </c>
      <c r="V4942" s="578">
        <v>1504.4856351216577</v>
      </c>
      <c r="W4942" s="578">
        <v>1.4890509753166299</v>
      </c>
      <c r="X4942" s="578">
        <v>0.11357727431216776</v>
      </c>
      <c r="Y4942" s="578">
        <v>1.0031293301532641E-2</v>
      </c>
    </row>
    <row r="4943" spans="1:25" x14ac:dyDescent="0.3">
      <c r="A4943" s="61" t="s">
        <v>6918</v>
      </c>
      <c r="B4943" s="61" t="s">
        <v>2194</v>
      </c>
      <c r="C4943" s="61" t="s">
        <v>40</v>
      </c>
      <c r="D4943" s="36">
        <v>13</v>
      </c>
      <c r="E4943" s="36">
        <v>2030</v>
      </c>
      <c r="F4943" s="578">
        <v>2.5522709341430501</v>
      </c>
      <c r="G4943" s="578">
        <v>1413.9586270650175</v>
      </c>
      <c r="H4943" s="578">
        <v>1.2243718078219226</v>
      </c>
      <c r="I4943" s="578">
        <v>4.5315677541717947E-2</v>
      </c>
      <c r="J4943" s="578">
        <v>9.4277094516049403E-3</v>
      </c>
      <c r="K4943" s="578">
        <v>2.65154735611944</v>
      </c>
      <c r="L4943" s="578">
        <v>1496.1575978596952</v>
      </c>
      <c r="M4943" s="578">
        <v>1.4034178094311724</v>
      </c>
      <c r="N4943" s="578">
        <v>0.11329354406067624</v>
      </c>
      <c r="O4943" s="578">
        <v>9.9757793553483902E-3</v>
      </c>
      <c r="P4943" s="578">
        <v>2.5522707801533526</v>
      </c>
      <c r="Q4943" s="578">
        <v>1413.9586270650175</v>
      </c>
      <c r="R4943" s="578">
        <v>1.2243717921998349</v>
      </c>
      <c r="S4943" s="578">
        <v>4.53156780248112E-2</v>
      </c>
      <c r="T4943" s="578">
        <v>9.4277094516049403E-3</v>
      </c>
      <c r="U4943" s="578">
        <v>2.6515470431924824</v>
      </c>
      <c r="V4943" s="578">
        <v>1496.1575978596952</v>
      </c>
      <c r="W4943" s="578">
        <v>1.4034178279897127</v>
      </c>
      <c r="X4943" s="578">
        <v>0.11329354940577675</v>
      </c>
      <c r="Y4943" s="578">
        <v>9.9757793019913683E-3</v>
      </c>
    </row>
    <row r="4944" spans="1:25" x14ac:dyDescent="0.3">
      <c r="A4944" s="61" t="s">
        <v>6919</v>
      </c>
      <c r="B4944" s="61" t="s">
        <v>2194</v>
      </c>
      <c r="C4944" s="61" t="s">
        <v>40</v>
      </c>
      <c r="D4944" s="36">
        <v>14</v>
      </c>
      <c r="E4944" s="36">
        <v>2030</v>
      </c>
      <c r="F4944" s="578">
        <v>2.6258139883681153</v>
      </c>
      <c r="G4944" s="578">
        <v>1503.5491765340125</v>
      </c>
      <c r="H4944" s="578">
        <v>1.2888832842174076</v>
      </c>
      <c r="I4944" s="578">
        <v>5.2773132518268498E-2</v>
      </c>
      <c r="J4944" s="578">
        <v>1.0025047270270673E-2</v>
      </c>
      <c r="K4944" s="578">
        <v>2.7128377322175372</v>
      </c>
      <c r="L4944" s="578">
        <v>1573.6442426045701</v>
      </c>
      <c r="M4944" s="578">
        <v>1.4458885727415951</v>
      </c>
      <c r="N4944" s="578">
        <v>0.1195046851938355</v>
      </c>
      <c r="O4944" s="578">
        <v>1.0492437587041974E-2</v>
      </c>
      <c r="P4944" s="578">
        <v>2.6258137809874071</v>
      </c>
      <c r="Q4944" s="578">
        <v>1503.5491765340125</v>
      </c>
      <c r="R4944" s="578">
        <v>1.2888832564567549</v>
      </c>
      <c r="S4944" s="578">
        <v>5.2773131978938126E-2</v>
      </c>
      <c r="T4944" s="578">
        <v>1.0025047270270673E-2</v>
      </c>
      <c r="U4944" s="578">
        <v>2.7128375235984024</v>
      </c>
      <c r="V4944" s="578">
        <v>1573.6442947387675</v>
      </c>
      <c r="W4944" s="578">
        <v>1.4458885765604126</v>
      </c>
      <c r="X4944" s="578">
        <v>0.11950468524052327</v>
      </c>
      <c r="Y4944" s="578">
        <v>1.0492437587041974E-2</v>
      </c>
    </row>
    <row r="4945" spans="1:25" x14ac:dyDescent="0.3">
      <c r="A4945" s="61" t="s">
        <v>6920</v>
      </c>
      <c r="B4945" s="61" t="s">
        <v>2194</v>
      </c>
      <c r="C4945" s="61" t="s">
        <v>40</v>
      </c>
      <c r="D4945" s="36">
        <v>15</v>
      </c>
      <c r="E4945" s="36">
        <v>2030</v>
      </c>
      <c r="F4945" s="578">
        <v>2.6888437672202228</v>
      </c>
      <c r="G4945" s="578">
        <v>1580.3377901713</v>
      </c>
      <c r="H4945" s="578">
        <v>1.3441760968425975</v>
      </c>
      <c r="I4945" s="578">
        <v>5.91650949672839E-2</v>
      </c>
      <c r="J4945" s="578">
        <v>1.0537051217397625E-2</v>
      </c>
      <c r="K4945" s="578">
        <v>2.7640160268086125</v>
      </c>
      <c r="L4945" s="578">
        <v>1639.018561045325</v>
      </c>
      <c r="M4945" s="578">
        <v>1.4786818432456401</v>
      </c>
      <c r="N4945" s="578">
        <v>0.12051208614078199</v>
      </c>
      <c r="O4945" s="578">
        <v>1.0928287355151575E-2</v>
      </c>
      <c r="P4945" s="578">
        <v>2.6888438181397625</v>
      </c>
      <c r="Q4945" s="578">
        <v>1580.3377901713</v>
      </c>
      <c r="R4945" s="578">
        <v>1.3441761479589251</v>
      </c>
      <c r="S4945" s="578">
        <v>5.9165095006392172E-2</v>
      </c>
      <c r="T4945" s="578">
        <v>1.0537051217397625E-2</v>
      </c>
      <c r="U4945" s="578">
        <v>2.7640160801981448</v>
      </c>
      <c r="V4945" s="578">
        <v>1639.018561045325</v>
      </c>
      <c r="W4945" s="578">
        <v>1.4786817989295999</v>
      </c>
      <c r="X4945" s="578">
        <v>0.12051210177590552</v>
      </c>
      <c r="Y4945" s="578">
        <v>1.0928287355151575E-2</v>
      </c>
    </row>
    <row r="4946" spans="1:25" x14ac:dyDescent="0.3">
      <c r="A4946" s="580" t="s">
        <v>6921</v>
      </c>
      <c r="B4946" s="580" t="s">
        <v>2194</v>
      </c>
      <c r="C4946" s="580" t="s">
        <v>40</v>
      </c>
      <c r="D4946" s="581">
        <v>16</v>
      </c>
      <c r="E4946" s="581">
        <v>2030</v>
      </c>
      <c r="F4946" s="582">
        <v>2.8252898383668672</v>
      </c>
      <c r="G4946" s="582">
        <v>1691.6822446187273</v>
      </c>
      <c r="H4946" s="582">
        <v>1.4281349206586675</v>
      </c>
      <c r="I4946" s="582">
        <v>7.002422235351935E-2</v>
      </c>
      <c r="J4946" s="582">
        <v>1.1279445859448326E-2</v>
      </c>
      <c r="K4946" s="582">
        <v>2.883410115300415</v>
      </c>
      <c r="L4946" s="582">
        <v>1736.9418703714948</v>
      </c>
      <c r="M4946" s="582">
        <v>1.54126320930481</v>
      </c>
      <c r="N4946" s="582">
        <v>0.129031413777738</v>
      </c>
      <c r="O4946" s="582">
        <v>1.1581219635748576E-2</v>
      </c>
      <c r="P4946" s="582">
        <v>2.8252897899396476</v>
      </c>
      <c r="Q4946" s="582">
        <v>1691.6822446187273</v>
      </c>
      <c r="R4946" s="582">
        <v>1.4281349105464525</v>
      </c>
      <c r="S4946" s="582">
        <v>7.0024220948046903E-2</v>
      </c>
      <c r="T4946" s="582">
        <v>1.1279445859448326E-2</v>
      </c>
      <c r="U4946" s="582">
        <v>2.8834101152873424</v>
      </c>
      <c r="V4946" s="582">
        <v>1736.9418182372974</v>
      </c>
      <c r="W4946" s="582">
        <v>1.5412632121962475</v>
      </c>
      <c r="X4946" s="582">
        <v>0.12903140317484901</v>
      </c>
      <c r="Y4946" s="582">
        <v>1.1581219635748576E-2</v>
      </c>
    </row>
    <row r="4947" spans="1:25" x14ac:dyDescent="0.3">
      <c r="A4947" s="61" t="s">
        <v>6922</v>
      </c>
      <c r="B4947" s="61" t="s">
        <v>2193</v>
      </c>
      <c r="C4947" s="61" t="s">
        <v>40</v>
      </c>
      <c r="D4947" s="36">
        <v>1</v>
      </c>
      <c r="E4947" s="36">
        <v>2012</v>
      </c>
      <c r="F4947" s="578">
        <v>45.561998501187148</v>
      </c>
      <c r="G4947" s="578">
        <v>8070.8217875162727</v>
      </c>
      <c r="H4947" s="578">
        <v>8.1911811294654981</v>
      </c>
      <c r="I4947" s="578">
        <v>3.3399701118469198</v>
      </c>
      <c r="J4947" s="578">
        <v>6.884614832233632E-2</v>
      </c>
      <c r="K4947" s="578">
        <v>45.990949064027504</v>
      </c>
      <c r="L4947" s="578">
        <v>8141.5789184570276</v>
      </c>
      <c r="M4947" s="578">
        <v>8.2071671110267417</v>
      </c>
      <c r="N4947" s="578">
        <v>3.3562599420547401</v>
      </c>
      <c r="O4947" s="578">
        <v>6.9449727850345228E-2</v>
      </c>
      <c r="P4947" s="578">
        <v>45.561994368540219</v>
      </c>
      <c r="Q4947" s="578">
        <v>8070.8217875162727</v>
      </c>
      <c r="R4947" s="578">
        <v>8.1911809259715156</v>
      </c>
      <c r="S4947" s="578">
        <v>3.3399701118469198</v>
      </c>
      <c r="T4947" s="578">
        <v>6.884614832233632E-2</v>
      </c>
      <c r="U4947" s="578">
        <v>45.990949084943431</v>
      </c>
      <c r="V4947" s="578">
        <v>8141.5789184570276</v>
      </c>
      <c r="W4947" s="578">
        <v>8.2071668041559498</v>
      </c>
      <c r="X4947" s="578">
        <v>3.3562599420547401</v>
      </c>
      <c r="Y4947" s="578">
        <v>6.9449728393616753E-2</v>
      </c>
    </row>
    <row r="4948" spans="1:25" x14ac:dyDescent="0.3">
      <c r="A4948" s="61" t="s">
        <v>6923</v>
      </c>
      <c r="B4948" s="61" t="s">
        <v>2193</v>
      </c>
      <c r="C4948" s="61" t="s">
        <v>40</v>
      </c>
      <c r="D4948" s="36">
        <v>2</v>
      </c>
      <c r="E4948" s="36">
        <v>2012</v>
      </c>
      <c r="F4948" s="578">
        <v>21.103942723401474</v>
      </c>
      <c r="G4948" s="578">
        <v>3890.6549631754497</v>
      </c>
      <c r="H4948" s="578">
        <v>4.4066632932517624</v>
      </c>
      <c r="I4948" s="578">
        <v>1.6463986871143126</v>
      </c>
      <c r="J4948" s="578">
        <v>3.3188251623262929E-2</v>
      </c>
      <c r="K4948" s="578">
        <v>21.64322646489985</v>
      </c>
      <c r="L4948" s="578">
        <v>3981.0143407185851</v>
      </c>
      <c r="M4948" s="578">
        <v>4.4341726792820975</v>
      </c>
      <c r="N4948" s="578">
        <v>1.6665930639331499</v>
      </c>
      <c r="O4948" s="578">
        <v>3.3959076487614426E-2</v>
      </c>
      <c r="P4948" s="578">
        <v>21.103940654526575</v>
      </c>
      <c r="Q4948" s="578">
        <v>3890.6549631754497</v>
      </c>
      <c r="R4948" s="578">
        <v>4.4066632979083744</v>
      </c>
      <c r="S4948" s="578">
        <v>1.6463986818368199</v>
      </c>
      <c r="T4948" s="578">
        <v>3.3188251623262929E-2</v>
      </c>
      <c r="U4948" s="578">
        <v>21.643224388681102</v>
      </c>
      <c r="V4948" s="578">
        <v>3981.0143407185851</v>
      </c>
      <c r="W4948" s="578">
        <v>4.4341723669009854</v>
      </c>
      <c r="X4948" s="578">
        <v>1.6665930695210849</v>
      </c>
      <c r="Y4948" s="578">
        <v>3.3959077011483374E-2</v>
      </c>
    </row>
    <row r="4949" spans="1:25" x14ac:dyDescent="0.3">
      <c r="A4949" s="61" t="s">
        <v>6924</v>
      </c>
      <c r="B4949" s="61" t="s">
        <v>2193</v>
      </c>
      <c r="C4949" s="61" t="s">
        <v>40</v>
      </c>
      <c r="D4949" s="36">
        <v>3</v>
      </c>
      <c r="E4949" s="36">
        <v>2012</v>
      </c>
      <c r="F4949" s="578">
        <v>11.735848298616451</v>
      </c>
      <c r="G4949" s="578">
        <v>2212.6956481933526</v>
      </c>
      <c r="H4949" s="578">
        <v>2.3280354311767302</v>
      </c>
      <c r="I4949" s="578">
        <v>0.88130170448372724</v>
      </c>
      <c r="J4949" s="578">
        <v>1.8874892984361624E-2</v>
      </c>
      <c r="K4949" s="578">
        <v>11.92630099378095</v>
      </c>
      <c r="L4949" s="578">
        <v>2242.1509908040302</v>
      </c>
      <c r="M4949" s="578">
        <v>2.3412643491368099</v>
      </c>
      <c r="N4949" s="578">
        <v>0.88870599865913324</v>
      </c>
      <c r="O4949" s="578">
        <v>1.91261328873224E-2</v>
      </c>
      <c r="P4949" s="578">
        <v>11.735848818910474</v>
      </c>
      <c r="Q4949" s="578">
        <v>2212.6956481933526</v>
      </c>
      <c r="R4949" s="578">
        <v>2.3280354311379252</v>
      </c>
      <c r="S4949" s="578">
        <v>0.88130165714149622</v>
      </c>
      <c r="T4949" s="578">
        <v>1.8874892984361624E-2</v>
      </c>
      <c r="U4949" s="578">
        <v>11.92630256869105</v>
      </c>
      <c r="V4949" s="578">
        <v>2242.1509908040302</v>
      </c>
      <c r="W4949" s="578">
        <v>2.3412643492144176</v>
      </c>
      <c r="X4949" s="578">
        <v>0.88870599338163903</v>
      </c>
      <c r="Y4949" s="578">
        <v>1.91261328873224E-2</v>
      </c>
    </row>
    <row r="4950" spans="1:25" x14ac:dyDescent="0.3">
      <c r="A4950" s="61" t="s">
        <v>6925</v>
      </c>
      <c r="B4950" s="61" t="s">
        <v>2193</v>
      </c>
      <c r="C4950" s="61" t="s">
        <v>40</v>
      </c>
      <c r="D4950" s="36">
        <v>4</v>
      </c>
      <c r="E4950" s="36">
        <v>2012</v>
      </c>
      <c r="F4950" s="578">
        <v>8.9714248333208726</v>
      </c>
      <c r="G4950" s="578">
        <v>1729.52918243408</v>
      </c>
      <c r="H4950" s="578">
        <v>1.6927847457118301</v>
      </c>
      <c r="I4950" s="578">
        <v>0.64971102432658245</v>
      </c>
      <c r="J4950" s="578">
        <v>1.4753377055361176E-2</v>
      </c>
      <c r="K4950" s="578">
        <v>9.1526390566529123</v>
      </c>
      <c r="L4950" s="578">
        <v>1760.8600184122649</v>
      </c>
      <c r="M4950" s="578">
        <v>1.704667266885125</v>
      </c>
      <c r="N4950" s="578">
        <v>0.66168596626569776</v>
      </c>
      <c r="O4950" s="578">
        <v>1.5020654265147875E-2</v>
      </c>
      <c r="P4950" s="578">
        <v>8.9714246196939058</v>
      </c>
      <c r="Q4950" s="578">
        <v>1729.52918243408</v>
      </c>
      <c r="R4950" s="578">
        <v>1.6927847357583174</v>
      </c>
      <c r="S4950" s="578">
        <v>0.64971102432658223</v>
      </c>
      <c r="T4950" s="578">
        <v>1.4753377055361176E-2</v>
      </c>
      <c r="U4950" s="578">
        <v>9.1526384753451389</v>
      </c>
      <c r="V4950" s="578">
        <v>1760.8600184122649</v>
      </c>
      <c r="W4950" s="578">
        <v>1.7046665862629475</v>
      </c>
      <c r="X4950" s="578">
        <v>0.66168598209818175</v>
      </c>
      <c r="Y4950" s="578">
        <v>1.5020654265147875E-2</v>
      </c>
    </row>
    <row r="4951" spans="1:25" x14ac:dyDescent="0.3">
      <c r="A4951" s="61" t="s">
        <v>6926</v>
      </c>
      <c r="B4951" s="61" t="s">
        <v>2193</v>
      </c>
      <c r="C4951" s="61" t="s">
        <v>40</v>
      </c>
      <c r="D4951" s="36">
        <v>5</v>
      </c>
      <c r="E4951" s="36">
        <v>2012</v>
      </c>
      <c r="F4951" s="578">
        <v>7.4190918616344126</v>
      </c>
      <c r="G4951" s="578">
        <v>1458.7698796590098</v>
      </c>
      <c r="H4951" s="578">
        <v>1.3551830017434701</v>
      </c>
      <c r="I4951" s="578">
        <v>0.53227406150350953</v>
      </c>
      <c r="J4951" s="578">
        <v>1.2443731150900274E-2</v>
      </c>
      <c r="K4951" s="578">
        <v>7.6661816967947072</v>
      </c>
      <c r="L4951" s="578">
        <v>1507.2169901529901</v>
      </c>
      <c r="M4951" s="578">
        <v>1.3666269288320649</v>
      </c>
      <c r="N4951" s="578">
        <v>0.54564899726149929</v>
      </c>
      <c r="O4951" s="578">
        <v>1.285703627703085E-2</v>
      </c>
      <c r="P4951" s="578">
        <v>7.4190909768173361</v>
      </c>
      <c r="Q4951" s="578">
        <v>1458.7698796590098</v>
      </c>
      <c r="R4951" s="578">
        <v>1.3551825307852825</v>
      </c>
      <c r="S4951" s="578">
        <v>0.53227405622601476</v>
      </c>
      <c r="T4951" s="578">
        <v>1.2443731150900274E-2</v>
      </c>
      <c r="U4951" s="578">
        <v>7.6661817560331293</v>
      </c>
      <c r="V4951" s="578">
        <v>1507.2169901529901</v>
      </c>
      <c r="W4951" s="578">
        <v>1.3666269272604599</v>
      </c>
      <c r="X4951" s="578">
        <v>0.54564899206161499</v>
      </c>
      <c r="Y4951" s="578">
        <v>1.285703575801255E-2</v>
      </c>
    </row>
    <row r="4952" spans="1:25" x14ac:dyDescent="0.3">
      <c r="A4952" s="61" t="s">
        <v>6927</v>
      </c>
      <c r="B4952" s="61" t="s">
        <v>2193</v>
      </c>
      <c r="C4952" s="61" t="s">
        <v>40</v>
      </c>
      <c r="D4952" s="36">
        <v>6</v>
      </c>
      <c r="E4952" s="36">
        <v>2012</v>
      </c>
      <c r="F4952" s="578">
        <v>6.5123706007822495</v>
      </c>
      <c r="G4952" s="578">
        <v>1294.4144948323501</v>
      </c>
      <c r="H4952" s="578">
        <v>1.1216746326535925</v>
      </c>
      <c r="I4952" s="578">
        <v>0.45937512124267671</v>
      </c>
      <c r="J4952" s="578">
        <v>1.1041791178286051E-2</v>
      </c>
      <c r="K4952" s="578">
        <v>6.8274798068766005</v>
      </c>
      <c r="L4952" s="578">
        <v>1361.0537694295199</v>
      </c>
      <c r="M4952" s="578">
        <v>1.1318871623758802</v>
      </c>
      <c r="N4952" s="578">
        <v>0.47352357263055928</v>
      </c>
      <c r="O4952" s="578">
        <v>1.1610215413384075E-2</v>
      </c>
      <c r="P4952" s="578">
        <v>6.51237039169306</v>
      </c>
      <c r="Q4952" s="578">
        <v>1294.4143384297599</v>
      </c>
      <c r="R4952" s="578">
        <v>1.1216746305581125</v>
      </c>
      <c r="S4952" s="578">
        <v>0.45937510021030875</v>
      </c>
      <c r="T4952" s="578">
        <v>1.10417906544171E-2</v>
      </c>
      <c r="U4952" s="578">
        <v>6.8274800677439371</v>
      </c>
      <c r="V4952" s="578">
        <v>1361.0537172953223</v>
      </c>
      <c r="W4952" s="578">
        <v>1.1318871603386125</v>
      </c>
      <c r="X4952" s="578">
        <v>0.47352350503206225</v>
      </c>
      <c r="Y4952" s="578">
        <v>1.16102159324024E-2</v>
      </c>
    </row>
    <row r="4953" spans="1:25" x14ac:dyDescent="0.3">
      <c r="A4953" s="61" t="s">
        <v>6928</v>
      </c>
      <c r="B4953" s="61" t="s">
        <v>2193</v>
      </c>
      <c r="C4953" s="61" t="s">
        <v>40</v>
      </c>
      <c r="D4953" s="36">
        <v>7</v>
      </c>
      <c r="E4953" s="36">
        <v>2012</v>
      </c>
      <c r="F4953" s="578">
        <v>5.9442168932703954</v>
      </c>
      <c r="G4953" s="578">
        <v>1192.6464614868125</v>
      </c>
      <c r="H4953" s="578">
        <v>0.97539931266025293</v>
      </c>
      <c r="I4953" s="578">
        <v>0.41382876038551253</v>
      </c>
      <c r="J4953" s="578">
        <v>1.0173671131875938E-2</v>
      </c>
      <c r="K4953" s="578">
        <v>6.3734824993734893</v>
      </c>
      <c r="L4953" s="578">
        <v>1287.295410156245</v>
      </c>
      <c r="M4953" s="578">
        <v>0.98338785140852736</v>
      </c>
      <c r="N4953" s="578">
        <v>0.42990900576114599</v>
      </c>
      <c r="O4953" s="578">
        <v>1.09810592839494E-2</v>
      </c>
      <c r="P4953" s="578">
        <v>5.9442169454802398</v>
      </c>
      <c r="Q4953" s="578">
        <v>1192.6464614868125</v>
      </c>
      <c r="R4953" s="578">
        <v>0.97539930167840727</v>
      </c>
      <c r="S4953" s="578">
        <v>0.41382874455302926</v>
      </c>
      <c r="T4953" s="578">
        <v>1.0173671180382314E-2</v>
      </c>
      <c r="U4953" s="578">
        <v>6.3734819750655598</v>
      </c>
      <c r="V4953" s="578">
        <v>1287.295410156245</v>
      </c>
      <c r="W4953" s="578">
        <v>0.98338784985632244</v>
      </c>
      <c r="X4953" s="578">
        <v>0.42990900576114599</v>
      </c>
      <c r="Y4953" s="578">
        <v>1.09810592839494E-2</v>
      </c>
    </row>
    <row r="4954" spans="1:25" x14ac:dyDescent="0.3">
      <c r="A4954" s="61" t="s">
        <v>6929</v>
      </c>
      <c r="B4954" s="61" t="s">
        <v>2193</v>
      </c>
      <c r="C4954" s="61" t="s">
        <v>40</v>
      </c>
      <c r="D4954" s="36">
        <v>8</v>
      </c>
      <c r="E4954" s="36">
        <v>2012</v>
      </c>
      <c r="F4954" s="578">
        <v>5.1258497806496299</v>
      </c>
      <c r="G4954" s="578">
        <v>1028.5784950256307</v>
      </c>
      <c r="H4954" s="578">
        <v>0.87653641458988751</v>
      </c>
      <c r="I4954" s="578">
        <v>0.36313811433501525</v>
      </c>
      <c r="J4954" s="578">
        <v>8.7741113578279767E-3</v>
      </c>
      <c r="K4954" s="578">
        <v>5.6771358374171497</v>
      </c>
      <c r="L4954" s="578">
        <v>1154.274045308425</v>
      </c>
      <c r="M4954" s="578">
        <v>0.88295940181706056</v>
      </c>
      <c r="N4954" s="578">
        <v>0.38374972580155925</v>
      </c>
      <c r="O4954" s="578">
        <v>9.8463476169854281E-3</v>
      </c>
      <c r="P4954" s="578">
        <v>5.125849728185127</v>
      </c>
      <c r="Q4954" s="578">
        <v>1028.5784950256307</v>
      </c>
      <c r="R4954" s="578">
        <v>0.876536402890148</v>
      </c>
      <c r="S4954" s="578">
        <v>0.36313811433501531</v>
      </c>
      <c r="T4954" s="578">
        <v>8.7741114063343631E-3</v>
      </c>
      <c r="U4954" s="578">
        <v>5.6771356290701025</v>
      </c>
      <c r="V4954" s="578">
        <v>1154.274045308425</v>
      </c>
      <c r="W4954" s="578">
        <v>0.8829594024476437</v>
      </c>
      <c r="X4954" s="578">
        <v>0.38374966301489555</v>
      </c>
      <c r="Y4954" s="578">
        <v>9.8463476169854281E-3</v>
      </c>
    </row>
    <row r="4955" spans="1:25" x14ac:dyDescent="0.3">
      <c r="A4955" s="61" t="s">
        <v>6930</v>
      </c>
      <c r="B4955" s="61" t="s">
        <v>2193</v>
      </c>
      <c r="C4955" s="61" t="s">
        <v>40</v>
      </c>
      <c r="D4955" s="36">
        <v>9</v>
      </c>
      <c r="E4955" s="36">
        <v>2012</v>
      </c>
      <c r="F4955" s="578">
        <v>4.6548296383795424</v>
      </c>
      <c r="G4955" s="578">
        <v>941.14863840738872</v>
      </c>
      <c r="H4955" s="578">
        <v>0.79758358717663147</v>
      </c>
      <c r="I4955" s="578">
        <v>0.33523196587338999</v>
      </c>
      <c r="J4955" s="578">
        <v>8.0283118295483274E-3</v>
      </c>
      <c r="K4955" s="578">
        <v>5.3137959996359605</v>
      </c>
      <c r="L4955" s="578">
        <v>1093.8106117248474</v>
      </c>
      <c r="M4955" s="578">
        <v>0.8041575438498203</v>
      </c>
      <c r="N4955" s="578">
        <v>0.3595239302764332</v>
      </c>
      <c r="O4955" s="578">
        <v>9.3306022851417422E-3</v>
      </c>
      <c r="P4955" s="578">
        <v>4.6548293202807427</v>
      </c>
      <c r="Q4955" s="578">
        <v>941.14863840738872</v>
      </c>
      <c r="R4955" s="578">
        <v>0.797583596063001</v>
      </c>
      <c r="S4955" s="578">
        <v>0.33523195547362122</v>
      </c>
      <c r="T4955" s="578">
        <v>8.0283118295483274E-3</v>
      </c>
      <c r="U4955" s="578">
        <v>5.3137962082570631</v>
      </c>
      <c r="V4955" s="578">
        <v>1093.8107159932399</v>
      </c>
      <c r="W4955" s="578">
        <v>0.80415753052026573</v>
      </c>
      <c r="X4955" s="578">
        <v>0.35952396194140102</v>
      </c>
      <c r="Y4955" s="578">
        <v>9.3306022851417422E-3</v>
      </c>
    </row>
    <row r="4956" spans="1:25" x14ac:dyDescent="0.3">
      <c r="A4956" s="61" t="s">
        <v>6931</v>
      </c>
      <c r="B4956" s="61" t="s">
        <v>2193</v>
      </c>
      <c r="C4956" s="61" t="s">
        <v>40</v>
      </c>
      <c r="D4956" s="36">
        <v>10</v>
      </c>
      <c r="E4956" s="36">
        <v>2012</v>
      </c>
      <c r="F4956" s="578">
        <v>4.2787501256158631</v>
      </c>
      <c r="G4956" s="578">
        <v>871.13997014363576</v>
      </c>
      <c r="H4956" s="578">
        <v>0.73542007997942394</v>
      </c>
      <c r="I4956" s="578">
        <v>0.31322999003653701</v>
      </c>
      <c r="J4956" s="578">
        <v>7.431119719209768E-3</v>
      </c>
      <c r="K4956" s="578">
        <v>4.9965496309741821</v>
      </c>
      <c r="L4956" s="578">
        <v>1039.2805747985815</v>
      </c>
      <c r="M4956" s="578">
        <v>0.74215288524283052</v>
      </c>
      <c r="N4956" s="578">
        <v>0.33981708177210068</v>
      </c>
      <c r="O4956" s="578">
        <v>8.8654340943321534E-3</v>
      </c>
      <c r="P4956" s="578">
        <v>4.2787495519720871</v>
      </c>
      <c r="Q4956" s="578">
        <v>871.13997014363576</v>
      </c>
      <c r="R4956" s="578">
        <v>0.73542007365419149</v>
      </c>
      <c r="S4956" s="578">
        <v>0.31322998483665276</v>
      </c>
      <c r="T4956" s="578">
        <v>7.4311196658527453E-3</v>
      </c>
      <c r="U4956" s="578">
        <v>4.9965497869658622</v>
      </c>
      <c r="V4956" s="578">
        <v>1039.2805747985815</v>
      </c>
      <c r="W4956" s="578">
        <v>0.74215289052032496</v>
      </c>
      <c r="X4956" s="578">
        <v>0.33981708887343598</v>
      </c>
      <c r="Y4956" s="578">
        <v>8.8654340943321551E-3</v>
      </c>
    </row>
    <row r="4957" spans="1:25" x14ac:dyDescent="0.3">
      <c r="A4957" s="61" t="s">
        <v>6932</v>
      </c>
      <c r="B4957" s="61" t="s">
        <v>2193</v>
      </c>
      <c r="C4957" s="61" t="s">
        <v>40</v>
      </c>
      <c r="D4957" s="36">
        <v>11</v>
      </c>
      <c r="E4957" s="36">
        <v>2012</v>
      </c>
      <c r="F4957" s="578">
        <v>3.8991416295939354</v>
      </c>
      <c r="G4957" s="578">
        <v>798.83355077107706</v>
      </c>
      <c r="H4957" s="578">
        <v>0.67955994068567271</v>
      </c>
      <c r="I4957" s="578">
        <v>0.29323488904628875</v>
      </c>
      <c r="J4957" s="578">
        <v>6.8143292058569652E-3</v>
      </c>
      <c r="K4957" s="578">
        <v>4.6639857112786531</v>
      </c>
      <c r="L4957" s="578">
        <v>976.5694866180404</v>
      </c>
      <c r="M4957" s="578">
        <v>0.68646652478491843</v>
      </c>
      <c r="N4957" s="578">
        <v>0.31992253315790176</v>
      </c>
      <c r="O4957" s="578">
        <v>8.3304936997592414E-3</v>
      </c>
      <c r="P4957" s="578">
        <v>3.8991416298037276</v>
      </c>
      <c r="Q4957" s="578">
        <v>798.83355077107706</v>
      </c>
      <c r="R4957" s="578">
        <v>0.67955994439156076</v>
      </c>
      <c r="S4957" s="578">
        <v>0.29323488753288923</v>
      </c>
      <c r="T4957" s="578">
        <v>6.8143292058569652E-3</v>
      </c>
      <c r="U4957" s="578">
        <v>4.6639859200998499</v>
      </c>
      <c r="V4957" s="578">
        <v>976.56942939758153</v>
      </c>
      <c r="W4957" s="578">
        <v>0.6864664899767372</v>
      </c>
      <c r="X4957" s="578">
        <v>0.31992252357304052</v>
      </c>
      <c r="Y4957" s="578">
        <v>8.3304936997592414E-3</v>
      </c>
    </row>
    <row r="4958" spans="1:25" x14ac:dyDescent="0.3">
      <c r="A4958" s="61" t="s">
        <v>6933</v>
      </c>
      <c r="B4958" s="61" t="s">
        <v>2193</v>
      </c>
      <c r="C4958" s="61" t="s">
        <v>40</v>
      </c>
      <c r="D4958" s="36">
        <v>12</v>
      </c>
      <c r="E4958" s="36">
        <v>2012</v>
      </c>
      <c r="F4958" s="578">
        <v>3.5885567138999828</v>
      </c>
      <c r="G4958" s="578">
        <v>739.68164698282828</v>
      </c>
      <c r="H4958" s="578">
        <v>0.63385746703715973</v>
      </c>
      <c r="I4958" s="578">
        <v>0.2768759000270315</v>
      </c>
      <c r="J4958" s="578">
        <v>6.3097464032277079E-3</v>
      </c>
      <c r="K4958" s="578">
        <v>4.3893268078888124</v>
      </c>
      <c r="L4958" s="578">
        <v>921.85433260599746</v>
      </c>
      <c r="M4958" s="578">
        <v>0.6407731631382676</v>
      </c>
      <c r="N4958" s="578">
        <v>0.30173361476045074</v>
      </c>
      <c r="O4958" s="578">
        <v>7.8637625992996583E-3</v>
      </c>
      <c r="P4958" s="578">
        <v>3.5885569224119473</v>
      </c>
      <c r="Q4958" s="578">
        <v>739.68164698282828</v>
      </c>
      <c r="R4958" s="578">
        <v>0.63385746280740296</v>
      </c>
      <c r="S4958" s="578">
        <v>0.27687590060910799</v>
      </c>
      <c r="T4958" s="578">
        <v>6.3097465050911145E-3</v>
      </c>
      <c r="U4958" s="578">
        <v>4.3893268596257204</v>
      </c>
      <c r="V4958" s="578">
        <v>921.85432751973417</v>
      </c>
      <c r="W4958" s="578">
        <v>0.64077312271304732</v>
      </c>
      <c r="X4958" s="578">
        <v>0.30173361022025302</v>
      </c>
      <c r="Y4958" s="578">
        <v>7.8637627060137022E-3</v>
      </c>
    </row>
    <row r="4959" spans="1:25" x14ac:dyDescent="0.3">
      <c r="A4959" s="61" t="s">
        <v>6934</v>
      </c>
      <c r="B4959" s="61" t="s">
        <v>2193</v>
      </c>
      <c r="C4959" s="61" t="s">
        <v>40</v>
      </c>
      <c r="D4959" s="36">
        <v>13</v>
      </c>
      <c r="E4959" s="36">
        <v>2012</v>
      </c>
      <c r="F4959" s="578">
        <v>3.2878102296429725</v>
      </c>
      <c r="G4959" s="578">
        <v>679.8368301391597</v>
      </c>
      <c r="H4959" s="578">
        <v>0.58759275631746222</v>
      </c>
      <c r="I4959" s="578">
        <v>0.255932202252248</v>
      </c>
      <c r="J4959" s="578">
        <v>5.7992456931970048E-3</v>
      </c>
      <c r="K4959" s="578">
        <v>4.1079659715044974</v>
      </c>
      <c r="L4959" s="578">
        <v>863.11699740091956</v>
      </c>
      <c r="M4959" s="578">
        <v>0.59459256623328305</v>
      </c>
      <c r="N4959" s="578">
        <v>0.27901804815822551</v>
      </c>
      <c r="O4959" s="578">
        <v>7.3627117235446279E-3</v>
      </c>
      <c r="P4959" s="578">
        <v>3.2878102813798802</v>
      </c>
      <c r="Q4959" s="578">
        <v>679.8368301391597</v>
      </c>
      <c r="R4959" s="578">
        <v>0.58759275526972443</v>
      </c>
      <c r="S4959" s="578">
        <v>0.25593219899261899</v>
      </c>
      <c r="T4959" s="578">
        <v>5.7992456422653023E-3</v>
      </c>
      <c r="U4959" s="578">
        <v>4.107965762939175</v>
      </c>
      <c r="V4959" s="578">
        <v>863.11699231465627</v>
      </c>
      <c r="W4959" s="578">
        <v>0.59459254322185451</v>
      </c>
      <c r="X4959" s="578">
        <v>0.27901806492203152</v>
      </c>
      <c r="Y4959" s="578">
        <v>7.3627118254080354E-3</v>
      </c>
    </row>
    <row r="4960" spans="1:25" x14ac:dyDescent="0.3">
      <c r="A4960" s="61" t="s">
        <v>6935</v>
      </c>
      <c r="B4960" s="61" t="s">
        <v>2193</v>
      </c>
      <c r="C4960" s="61" t="s">
        <v>40</v>
      </c>
      <c r="D4960" s="36">
        <v>14</v>
      </c>
      <c r="E4960" s="36">
        <v>2012</v>
      </c>
      <c r="F4960" s="578">
        <v>3.3472522002605976</v>
      </c>
      <c r="G4960" s="578">
        <v>685.02063433329226</v>
      </c>
      <c r="H4960" s="578">
        <v>0.54537251801229969</v>
      </c>
      <c r="I4960" s="578">
        <v>0.239673991066714</v>
      </c>
      <c r="J4960" s="578">
        <v>5.8434777189783392E-3</v>
      </c>
      <c r="K4960" s="578">
        <v>4.141889064788602</v>
      </c>
      <c r="L4960" s="578">
        <v>861.25401624043729</v>
      </c>
      <c r="M4960" s="578">
        <v>0.55268216726835784</v>
      </c>
      <c r="N4960" s="578">
        <v>0.26090121245942927</v>
      </c>
      <c r="O4960" s="578">
        <v>7.3468267316153853E-3</v>
      </c>
      <c r="P4960" s="578">
        <v>3.3472520441634201</v>
      </c>
      <c r="Q4960" s="578">
        <v>685.02063433329226</v>
      </c>
      <c r="R4960" s="578">
        <v>0.54537251304524603</v>
      </c>
      <c r="S4960" s="578">
        <v>0.23967398478028648</v>
      </c>
      <c r="T4960" s="578">
        <v>5.8434776146896123E-3</v>
      </c>
      <c r="U4960" s="578">
        <v>4.1418887024022553</v>
      </c>
      <c r="V4960" s="578">
        <v>861.25401624043729</v>
      </c>
      <c r="W4960" s="578">
        <v>0.55268221693889497</v>
      </c>
      <c r="X4960" s="578">
        <v>0.26090120997590249</v>
      </c>
      <c r="Y4960" s="578">
        <v>7.3468267316153853E-3</v>
      </c>
    </row>
    <row r="4961" spans="1:25" x14ac:dyDescent="0.3">
      <c r="A4961" s="61" t="s">
        <v>6936</v>
      </c>
      <c r="B4961" s="61" t="s">
        <v>2193</v>
      </c>
      <c r="C4961" s="61" t="s">
        <v>40</v>
      </c>
      <c r="D4961" s="36">
        <v>15</v>
      </c>
      <c r="E4961" s="36">
        <v>2012</v>
      </c>
      <c r="F4961" s="578">
        <v>3.4238251719070774</v>
      </c>
      <c r="G4961" s="578">
        <v>694.04013506571391</v>
      </c>
      <c r="H4961" s="578">
        <v>0.5089892220761002</v>
      </c>
      <c r="I4961" s="578">
        <v>0.22590312225899301</v>
      </c>
      <c r="J4961" s="578">
        <v>5.9204185430038071E-3</v>
      </c>
      <c r="K4961" s="578">
        <v>4.1876641169352853</v>
      </c>
      <c r="L4961" s="578">
        <v>862.84370422363224</v>
      </c>
      <c r="M4961" s="578">
        <v>0.51631023544662902</v>
      </c>
      <c r="N4961" s="578">
        <v>0.24567511450732074</v>
      </c>
      <c r="O4961" s="578">
        <v>7.3603910592889071E-3</v>
      </c>
      <c r="P4961" s="578">
        <v>3.4238252238004221</v>
      </c>
      <c r="Q4961" s="578">
        <v>694.04014523824003</v>
      </c>
      <c r="R4961" s="578">
        <v>0.50898921183155199</v>
      </c>
      <c r="S4961" s="578">
        <v>0.22590311705910848</v>
      </c>
      <c r="T4961" s="578">
        <v>5.9204185963608299E-3</v>
      </c>
      <c r="U4961" s="578">
        <v>4.1876636994929832</v>
      </c>
      <c r="V4961" s="578">
        <v>862.84370422363224</v>
      </c>
      <c r="W4961" s="578">
        <v>0.5163102426061712</v>
      </c>
      <c r="X4961" s="578">
        <v>0.24567511398345176</v>
      </c>
      <c r="Y4961" s="578">
        <v>7.3603910059318843E-3</v>
      </c>
    </row>
    <row r="4962" spans="1:25" x14ac:dyDescent="0.3">
      <c r="A4962" s="580" t="s">
        <v>6937</v>
      </c>
      <c r="B4962" s="580" t="s">
        <v>2193</v>
      </c>
      <c r="C4962" s="580" t="s">
        <v>40</v>
      </c>
      <c r="D4962" s="581">
        <v>16</v>
      </c>
      <c r="E4962" s="581">
        <v>2012</v>
      </c>
      <c r="F4962" s="582">
        <v>3.6316408525199173</v>
      </c>
      <c r="G4962" s="582">
        <v>727.49568748474076</v>
      </c>
      <c r="H4962" s="582">
        <v>0.47746848689469779</v>
      </c>
      <c r="I4962" s="582">
        <v>0.214794759638607</v>
      </c>
      <c r="J4962" s="582">
        <v>6.2058153926045582E-3</v>
      </c>
      <c r="K4962" s="582">
        <v>4.3586947495192918</v>
      </c>
      <c r="L4962" s="582">
        <v>888.11731084187772</v>
      </c>
      <c r="M4962" s="582">
        <v>0.48485483143788999</v>
      </c>
      <c r="N4962" s="582">
        <v>0.23332400084473126</v>
      </c>
      <c r="O4962" s="582">
        <v>7.5759877363452653E-3</v>
      </c>
      <c r="P4962" s="582">
        <v>3.6316405394924574</v>
      </c>
      <c r="Q4962" s="582">
        <v>727.49568748474076</v>
      </c>
      <c r="R4962" s="582">
        <v>0.47746848689469751</v>
      </c>
      <c r="S4962" s="582">
        <v>0.2147947525760775</v>
      </c>
      <c r="T4962" s="582">
        <v>6.2058154435362632E-3</v>
      </c>
      <c r="U4962" s="582">
        <v>4.3586949585527046</v>
      </c>
      <c r="V4962" s="582">
        <v>888.11731084187772</v>
      </c>
      <c r="W4962" s="582">
        <v>0.48485478533742277</v>
      </c>
      <c r="X4962" s="582">
        <v>0.2333239997969935</v>
      </c>
      <c r="Y4962" s="582">
        <v>7.5759876829882434E-3</v>
      </c>
    </row>
    <row r="4963" spans="1:25" x14ac:dyDescent="0.3">
      <c r="A4963" s="61" t="s">
        <v>6938</v>
      </c>
      <c r="B4963" s="61" t="s">
        <v>2193</v>
      </c>
      <c r="C4963" s="61" t="s">
        <v>40</v>
      </c>
      <c r="D4963" s="36">
        <v>1</v>
      </c>
      <c r="E4963" s="36">
        <v>2020</v>
      </c>
      <c r="F4963" s="578">
        <v>13.46053385382155</v>
      </c>
      <c r="G4963" s="578">
        <v>7652.8280639648401</v>
      </c>
      <c r="H4963" s="578">
        <v>1.9846766950407326</v>
      </c>
      <c r="I4963" s="578">
        <v>0.67555696641405405</v>
      </c>
      <c r="J4963" s="578">
        <v>6.6366658235589626E-2</v>
      </c>
      <c r="K4963" s="578">
        <v>13.592582367489076</v>
      </c>
      <c r="L4963" s="578">
        <v>7719.9390614827425</v>
      </c>
      <c r="M4963" s="578">
        <v>1.9901829828352926</v>
      </c>
      <c r="N4963" s="578">
        <v>0.67884797292451027</v>
      </c>
      <c r="O4963" s="578">
        <v>6.6948672523722025E-2</v>
      </c>
      <c r="P4963" s="578">
        <v>13.4605343748383</v>
      </c>
      <c r="Q4963" s="578">
        <v>7652.8280639648401</v>
      </c>
      <c r="R4963" s="578">
        <v>1.9846766965541327</v>
      </c>
      <c r="S4963" s="578">
        <v>0.67555700863401058</v>
      </c>
      <c r="T4963" s="578">
        <v>6.6366658235589626E-2</v>
      </c>
      <c r="U4963" s="578">
        <v>13.592583411094225</v>
      </c>
      <c r="V4963" s="578">
        <v>7719.9390614827425</v>
      </c>
      <c r="W4963" s="578">
        <v>1.9901829729205875</v>
      </c>
      <c r="X4963" s="578">
        <v>0.67884796749179521</v>
      </c>
      <c r="Y4963" s="578">
        <v>6.6948671437179003E-2</v>
      </c>
    </row>
    <row r="4964" spans="1:25" x14ac:dyDescent="0.3">
      <c r="A4964" s="61" t="s">
        <v>6939</v>
      </c>
      <c r="B4964" s="61" t="s">
        <v>2193</v>
      </c>
      <c r="C4964" s="61" t="s">
        <v>40</v>
      </c>
      <c r="D4964" s="36">
        <v>2</v>
      </c>
      <c r="E4964" s="36">
        <v>2020</v>
      </c>
      <c r="F4964" s="578">
        <v>6.2490428611963553</v>
      </c>
      <c r="G4964" s="578">
        <v>3689.1576512654578</v>
      </c>
      <c r="H4964" s="578">
        <v>1.0573439983418174</v>
      </c>
      <c r="I4964" s="578">
        <v>0.33139000833034499</v>
      </c>
      <c r="J4964" s="578">
        <v>3.1993017764762002E-2</v>
      </c>
      <c r="K4964" s="578">
        <v>6.4158694302726218</v>
      </c>
      <c r="L4964" s="578">
        <v>3774.82348632812</v>
      </c>
      <c r="M4964" s="578">
        <v>1.066154616128185</v>
      </c>
      <c r="N4964" s="578">
        <v>0.33540900051593697</v>
      </c>
      <c r="O4964" s="578">
        <v>3.2735929145322425E-2</v>
      </c>
      <c r="P4964" s="578">
        <v>6.2490434894231477</v>
      </c>
      <c r="Q4964" s="578">
        <v>3689.1578598022402</v>
      </c>
      <c r="R4964" s="578">
        <v>1.0573439797735724</v>
      </c>
      <c r="S4964" s="578">
        <v>0.33139000833034499</v>
      </c>
      <c r="T4964" s="578">
        <v>3.1993017764762002E-2</v>
      </c>
      <c r="U4964" s="578">
        <v>6.4158695869931126</v>
      </c>
      <c r="V4964" s="578">
        <v>3774.82348632812</v>
      </c>
      <c r="W4964" s="578">
        <v>1.0661546957950649</v>
      </c>
      <c r="X4964" s="578">
        <v>0.33540900051593697</v>
      </c>
      <c r="Y4964" s="578">
        <v>3.2735929145322425E-2</v>
      </c>
    </row>
    <row r="4965" spans="1:25" x14ac:dyDescent="0.3">
      <c r="A4965" s="61" t="s">
        <v>6940</v>
      </c>
      <c r="B4965" s="61" t="s">
        <v>2193</v>
      </c>
      <c r="C4965" s="61" t="s">
        <v>40</v>
      </c>
      <c r="D4965" s="36">
        <v>3</v>
      </c>
      <c r="E4965" s="36">
        <v>2020</v>
      </c>
      <c r="F4965" s="578">
        <v>3.5016696008375798</v>
      </c>
      <c r="G4965" s="578">
        <v>2098.0307210286401</v>
      </c>
      <c r="H4965" s="578">
        <v>0.55940960904505677</v>
      </c>
      <c r="I4965" s="578">
        <v>0.17725658374062397</v>
      </c>
      <c r="J4965" s="578">
        <v>1.8194510252214927E-2</v>
      </c>
      <c r="K4965" s="578">
        <v>3.5600537980959976</v>
      </c>
      <c r="L4965" s="578">
        <v>2125.9517466227153</v>
      </c>
      <c r="M4965" s="578">
        <v>0.56361518328776528</v>
      </c>
      <c r="N4965" s="578">
        <v>0.17870001619060799</v>
      </c>
      <c r="O4965" s="578">
        <v>1.8436643702443651E-2</v>
      </c>
      <c r="P4965" s="578">
        <v>3.5016694967368149</v>
      </c>
      <c r="Q4965" s="578">
        <v>2098.0307210286401</v>
      </c>
      <c r="R4965" s="578">
        <v>0.5594096106021117</v>
      </c>
      <c r="S4965" s="578">
        <v>0.17725657877357026</v>
      </c>
      <c r="T4965" s="578">
        <v>1.8194510252214927E-2</v>
      </c>
      <c r="U4965" s="578">
        <v>3.5600536400797824</v>
      </c>
      <c r="V4965" s="578">
        <v>2125.9517466227153</v>
      </c>
      <c r="W4965" s="578">
        <v>0.5636151738969295</v>
      </c>
      <c r="X4965" s="578">
        <v>0.17870002678440222</v>
      </c>
      <c r="Y4965" s="578">
        <v>1.8436643702443651E-2</v>
      </c>
    </row>
    <row r="4966" spans="1:25" x14ac:dyDescent="0.3">
      <c r="A4966" s="61" t="s">
        <v>6941</v>
      </c>
      <c r="B4966" s="61" t="s">
        <v>2193</v>
      </c>
      <c r="C4966" s="61" t="s">
        <v>40</v>
      </c>
      <c r="D4966" s="36">
        <v>4</v>
      </c>
      <c r="E4966" s="36">
        <v>2020</v>
      </c>
      <c r="F4966" s="578">
        <v>2.6822090860381</v>
      </c>
      <c r="G4966" s="578">
        <v>1636.1897900899176</v>
      </c>
      <c r="H4966" s="578">
        <v>0.4074668974887265</v>
      </c>
      <c r="I4966" s="578">
        <v>0.13002246593047501</v>
      </c>
      <c r="J4966" s="578">
        <v>1.418961974559345E-2</v>
      </c>
      <c r="K4966" s="578">
        <v>2.7364833458777822</v>
      </c>
      <c r="L4966" s="578">
        <v>1666.1784528096478</v>
      </c>
      <c r="M4966" s="578">
        <v>0.41093434710637627</v>
      </c>
      <c r="N4966" s="578">
        <v>0.13254179213739251</v>
      </c>
      <c r="O4966" s="578">
        <v>1.4449656349218725E-2</v>
      </c>
      <c r="P4966" s="578">
        <v>2.682209086246675</v>
      </c>
      <c r="Q4966" s="578">
        <v>1636.1897900899176</v>
      </c>
      <c r="R4966" s="578">
        <v>0.40746690339195324</v>
      </c>
      <c r="S4966" s="578">
        <v>0.13002246757969227</v>
      </c>
      <c r="T4966" s="578">
        <v>1.418961922657515E-2</v>
      </c>
      <c r="U4966" s="578">
        <v>2.7364836065450251</v>
      </c>
      <c r="V4966" s="578">
        <v>1666.1784528096478</v>
      </c>
      <c r="W4966" s="578">
        <v>0.41093433786590999</v>
      </c>
      <c r="X4966" s="578">
        <v>0.13254179244783351</v>
      </c>
      <c r="Y4966" s="578">
        <v>1.4449656349218725E-2</v>
      </c>
    </row>
    <row r="4967" spans="1:25" x14ac:dyDescent="0.3">
      <c r="A4967" s="61" t="s">
        <v>6942</v>
      </c>
      <c r="B4967" s="61" t="s">
        <v>2193</v>
      </c>
      <c r="C4967" s="61" t="s">
        <v>40</v>
      </c>
      <c r="D4967" s="36">
        <v>5</v>
      </c>
      <c r="E4967" s="36">
        <v>2020</v>
      </c>
      <c r="F4967" s="578">
        <v>2.2032904590438722</v>
      </c>
      <c r="G4967" s="578">
        <v>1379.4265518188424</v>
      </c>
      <c r="H4967" s="578">
        <v>0.32624580065021225</v>
      </c>
      <c r="I4967" s="578">
        <v>0.10620729861936148</v>
      </c>
      <c r="J4967" s="578">
        <v>1.1962916653525651E-2</v>
      </c>
      <c r="K4967" s="578">
        <v>2.2771579639938802</v>
      </c>
      <c r="L4967" s="578">
        <v>1425.6305605570449</v>
      </c>
      <c r="M4967" s="578">
        <v>0.32973374461774529</v>
      </c>
      <c r="N4967" s="578">
        <v>0.10910275446561425</v>
      </c>
      <c r="O4967" s="578">
        <v>1.2363571275879275E-2</v>
      </c>
      <c r="P4967" s="578">
        <v>2.2032905620326275</v>
      </c>
      <c r="Q4967" s="578">
        <v>1379.4265518188424</v>
      </c>
      <c r="R4967" s="578">
        <v>0.32624578544831179</v>
      </c>
      <c r="S4967" s="578">
        <v>0.10620730378044101</v>
      </c>
      <c r="T4967" s="578">
        <v>1.1962916653525651E-2</v>
      </c>
      <c r="U4967" s="578">
        <v>2.2771575469171927</v>
      </c>
      <c r="V4967" s="578">
        <v>1425.6305605570449</v>
      </c>
      <c r="W4967" s="578">
        <v>0.32973373391238603</v>
      </c>
      <c r="X4967" s="578">
        <v>0.109102741310683</v>
      </c>
      <c r="Y4967" s="578">
        <v>1.2363570752010325E-2</v>
      </c>
    </row>
    <row r="4968" spans="1:25" x14ac:dyDescent="0.3">
      <c r="A4968" s="61" t="s">
        <v>6943</v>
      </c>
      <c r="B4968" s="61" t="s">
        <v>2193</v>
      </c>
      <c r="C4968" s="61" t="s">
        <v>40</v>
      </c>
      <c r="D4968" s="36">
        <v>6</v>
      </c>
      <c r="E4968" s="36">
        <v>2020</v>
      </c>
      <c r="F4968" s="578">
        <v>1.92572999225861</v>
      </c>
      <c r="G4968" s="578">
        <v>1225.7485491434675</v>
      </c>
      <c r="H4968" s="578">
        <v>0.27068668328138251</v>
      </c>
      <c r="I4968" s="578">
        <v>9.1632152849342619E-2</v>
      </c>
      <c r="J4968" s="578">
        <v>1.063008039879295E-2</v>
      </c>
      <c r="K4968" s="578">
        <v>2.0179301773787275</v>
      </c>
      <c r="L4968" s="578">
        <v>1289.0167465209902</v>
      </c>
      <c r="M4968" s="578">
        <v>0.27412404005250751</v>
      </c>
      <c r="N4968" s="578">
        <v>9.47480137304713E-2</v>
      </c>
      <c r="O4968" s="578">
        <v>1.1178740523367425E-2</v>
      </c>
      <c r="P4968" s="578">
        <v>1.9257300959410077</v>
      </c>
      <c r="Q4968" s="578">
        <v>1225.7485491434675</v>
      </c>
      <c r="R4968" s="578">
        <v>0.27068669882282825</v>
      </c>
      <c r="S4968" s="578">
        <v>9.1632155022428649E-2</v>
      </c>
      <c r="T4968" s="578">
        <v>1.063008039879295E-2</v>
      </c>
      <c r="U4968" s="578">
        <v>2.0179304383697527</v>
      </c>
      <c r="V4968" s="578">
        <v>1289.0167465209902</v>
      </c>
      <c r="W4968" s="578">
        <v>0.27412404535425572</v>
      </c>
      <c r="X4968" s="578">
        <v>9.4748012896161499E-2</v>
      </c>
      <c r="Y4968" s="578">
        <v>1.1178740523367425E-2</v>
      </c>
    </row>
    <row r="4969" spans="1:25" x14ac:dyDescent="0.3">
      <c r="A4969" s="61" t="s">
        <v>6944</v>
      </c>
      <c r="B4969" s="61" t="s">
        <v>2193</v>
      </c>
      <c r="C4969" s="61" t="s">
        <v>40</v>
      </c>
      <c r="D4969" s="36">
        <v>7</v>
      </c>
      <c r="E4969" s="36">
        <v>2020</v>
      </c>
      <c r="F4969" s="578">
        <v>1.7549230699414649</v>
      </c>
      <c r="G4969" s="578">
        <v>1127.8637173970501</v>
      </c>
      <c r="H4969" s="578">
        <v>0.23610817809094375</v>
      </c>
      <c r="I4969" s="578">
        <v>8.2712593430187525E-2</v>
      </c>
      <c r="J4969" s="578">
        <v>9.7812750949136038E-3</v>
      </c>
      <c r="K4969" s="578">
        <v>1.87541530165799</v>
      </c>
      <c r="L4969" s="578">
        <v>1217.79104105631</v>
      </c>
      <c r="M4969" s="578">
        <v>0.23950855128350626</v>
      </c>
      <c r="N4969" s="578">
        <v>8.6294510634615976E-2</v>
      </c>
      <c r="O4969" s="578">
        <v>1.0561120744872175E-2</v>
      </c>
      <c r="P4969" s="578">
        <v>1.7549230190143075</v>
      </c>
      <c r="Q4969" s="578">
        <v>1127.863769531245</v>
      </c>
      <c r="R4969" s="578">
        <v>0.23610808852633125</v>
      </c>
      <c r="S4969" s="578">
        <v>8.2712597097270177E-2</v>
      </c>
      <c r="T4969" s="578">
        <v>9.7812749881995547E-3</v>
      </c>
      <c r="U4969" s="578">
        <v>1.8754151972313249</v>
      </c>
      <c r="V4969" s="578">
        <v>1217.79104105631</v>
      </c>
      <c r="W4969" s="578">
        <v>0.23950855143630151</v>
      </c>
      <c r="X4969" s="578">
        <v>8.629451692104334E-2</v>
      </c>
      <c r="Y4969" s="578">
        <v>1.0561120744872175E-2</v>
      </c>
    </row>
    <row r="4970" spans="1:25" x14ac:dyDescent="0.3">
      <c r="A4970" s="61" t="s">
        <v>6945</v>
      </c>
      <c r="B4970" s="61" t="s">
        <v>2193</v>
      </c>
      <c r="C4970" s="61" t="s">
        <v>40</v>
      </c>
      <c r="D4970" s="36">
        <v>8</v>
      </c>
      <c r="E4970" s="36">
        <v>2020</v>
      </c>
      <c r="F4970" s="578">
        <v>1.5259780173409974</v>
      </c>
      <c r="G4970" s="578">
        <v>972.38503964742006</v>
      </c>
      <c r="H4970" s="578">
        <v>0.21234689150393601</v>
      </c>
      <c r="I4970" s="578">
        <v>7.228197280589177E-2</v>
      </c>
      <c r="J4970" s="578">
        <v>8.4329207699435395E-3</v>
      </c>
      <c r="K4970" s="578">
        <v>1.675939165433185</v>
      </c>
      <c r="L4970" s="578">
        <v>1091.7276140848751</v>
      </c>
      <c r="M4970" s="578">
        <v>0.21582541055249699</v>
      </c>
      <c r="N4970" s="578">
        <v>7.6864092668984058E-2</v>
      </c>
      <c r="O4970" s="578">
        <v>9.4678894917402927E-3</v>
      </c>
      <c r="P4970" s="578">
        <v>1.525977965212705</v>
      </c>
      <c r="Q4970" s="578">
        <v>972.38503456115495</v>
      </c>
      <c r="R4970" s="578">
        <v>0.21234687563264704</v>
      </c>
      <c r="S4970" s="578">
        <v>7.2281968605238889E-2</v>
      </c>
      <c r="T4970" s="578">
        <v>8.4329207165865176E-3</v>
      </c>
      <c r="U4970" s="578">
        <v>1.6759390610935301</v>
      </c>
      <c r="V4970" s="578">
        <v>1091.7276140848751</v>
      </c>
      <c r="W4970" s="578">
        <v>0.21582539649049651</v>
      </c>
      <c r="X4970" s="578">
        <v>7.6864093707020686E-2</v>
      </c>
      <c r="Y4970" s="578">
        <v>9.467889593603708E-3</v>
      </c>
    </row>
    <row r="4971" spans="1:25" x14ac:dyDescent="0.3">
      <c r="A4971" s="61" t="s">
        <v>6946</v>
      </c>
      <c r="B4971" s="61" t="s">
        <v>2193</v>
      </c>
      <c r="C4971" s="61" t="s">
        <v>40</v>
      </c>
      <c r="D4971" s="36">
        <v>9</v>
      </c>
      <c r="E4971" s="36">
        <v>2020</v>
      </c>
      <c r="F4971" s="578">
        <v>1.3923820395054127</v>
      </c>
      <c r="G4971" s="578">
        <v>890.11602401733376</v>
      </c>
      <c r="H4971" s="578">
        <v>0.19297808404371553</v>
      </c>
      <c r="I4971" s="578">
        <v>6.6644134756643297E-2</v>
      </c>
      <c r="J4971" s="578">
        <v>7.7194288023747452E-3</v>
      </c>
      <c r="K4971" s="578">
        <v>1.5687723746956725</v>
      </c>
      <c r="L4971" s="578">
        <v>1034.9636160532602</v>
      </c>
      <c r="M4971" s="578">
        <v>0.19699681777759276</v>
      </c>
      <c r="N4971" s="578">
        <v>7.2021908650640343E-2</v>
      </c>
      <c r="O4971" s="578">
        <v>8.9755774194297065E-3</v>
      </c>
      <c r="P4971" s="578">
        <v>1.392382039491465</v>
      </c>
      <c r="Q4971" s="578">
        <v>890.1160291035967</v>
      </c>
      <c r="R4971" s="578">
        <v>0.192978094021479</v>
      </c>
      <c r="S4971" s="578">
        <v>6.6644125327002229E-2</v>
      </c>
      <c r="T4971" s="578">
        <v>7.7194287490177232E-3</v>
      </c>
      <c r="U4971" s="578">
        <v>1.5687723747211402</v>
      </c>
      <c r="V4971" s="578">
        <v>1034.9636322657238</v>
      </c>
      <c r="W4971" s="578">
        <v>0.196996818092884</v>
      </c>
      <c r="X4971" s="578">
        <v>7.2021915984805646E-2</v>
      </c>
      <c r="Y4971" s="578">
        <v>8.9755774727867284E-3</v>
      </c>
    </row>
    <row r="4972" spans="1:25" x14ac:dyDescent="0.3">
      <c r="A4972" s="61" t="s">
        <v>6947</v>
      </c>
      <c r="B4972" s="61" t="s">
        <v>2193</v>
      </c>
      <c r="C4972" s="61" t="s">
        <v>40</v>
      </c>
      <c r="D4972" s="36">
        <v>10</v>
      </c>
      <c r="E4972" s="36">
        <v>2020</v>
      </c>
      <c r="F4972" s="578">
        <v>1.2861291763207725</v>
      </c>
      <c r="G4972" s="578">
        <v>824.1791152954097</v>
      </c>
      <c r="H4972" s="578">
        <v>0.17771170987301299</v>
      </c>
      <c r="I4972" s="578">
        <v>6.2207954993937158E-2</v>
      </c>
      <c r="J4972" s="578">
        <v>7.1475839698299072E-3</v>
      </c>
      <c r="K4972" s="578">
        <v>1.4766706105868499</v>
      </c>
      <c r="L4972" s="578">
        <v>983.66350173949968</v>
      </c>
      <c r="M4972" s="578">
        <v>0.18206926349860875</v>
      </c>
      <c r="N4972" s="578">
        <v>6.8070985085796523E-2</v>
      </c>
      <c r="O4972" s="578">
        <v>8.5306643595686148E-3</v>
      </c>
      <c r="P4972" s="578">
        <v>1.2861292284445227</v>
      </c>
      <c r="Q4972" s="578">
        <v>824.1791152954097</v>
      </c>
      <c r="R4972" s="578">
        <v>0.177711714760031</v>
      </c>
      <c r="S4972" s="578">
        <v>6.2207958137150826E-2</v>
      </c>
      <c r="T4972" s="578">
        <v>7.1475841250503366E-3</v>
      </c>
      <c r="U4972" s="578">
        <v>1.4766706124661702</v>
      </c>
      <c r="V4972" s="578">
        <v>983.66350173949968</v>
      </c>
      <c r="W4972" s="578">
        <v>0.18206926403217899</v>
      </c>
      <c r="X4972" s="578">
        <v>6.8070983514189692E-2</v>
      </c>
      <c r="Y4972" s="578">
        <v>8.5306643595686148E-3</v>
      </c>
    </row>
    <row r="4973" spans="1:25" x14ac:dyDescent="0.3">
      <c r="A4973" s="61" t="s">
        <v>6948</v>
      </c>
      <c r="B4973" s="61" t="s">
        <v>2193</v>
      </c>
      <c r="C4973" s="61" t="s">
        <v>40</v>
      </c>
      <c r="D4973" s="36">
        <v>11</v>
      </c>
      <c r="E4973" s="36">
        <v>2020</v>
      </c>
      <c r="F4973" s="578">
        <v>1.1821548667306399</v>
      </c>
      <c r="G4973" s="578">
        <v>755.63305918375613</v>
      </c>
      <c r="H4973" s="578">
        <v>0.16386434263161626</v>
      </c>
      <c r="I4973" s="578">
        <v>5.8247497072443297E-2</v>
      </c>
      <c r="J4973" s="578">
        <v>6.5531378495506899E-3</v>
      </c>
      <c r="K4973" s="578">
        <v>1.3836454502691826</v>
      </c>
      <c r="L4973" s="578">
        <v>924.21068700154569</v>
      </c>
      <c r="M4973" s="578">
        <v>0.16845466853070901</v>
      </c>
      <c r="N4973" s="578">
        <v>6.4117203815840129E-2</v>
      </c>
      <c r="O4973" s="578">
        <v>8.0150808644248121E-3</v>
      </c>
      <c r="P4973" s="578">
        <v>1.1821548145541425</v>
      </c>
      <c r="Q4973" s="578">
        <v>755.63305918375613</v>
      </c>
      <c r="R4973" s="578">
        <v>0.16386434268254801</v>
      </c>
      <c r="S4973" s="578">
        <v>5.8247498644050155E-2</v>
      </c>
      <c r="T4973" s="578">
        <v>6.5531379029077127E-3</v>
      </c>
      <c r="U4973" s="578">
        <v>1.3836454502979851</v>
      </c>
      <c r="V4973" s="578">
        <v>924.21068700154569</v>
      </c>
      <c r="W4973" s="578">
        <v>0.16845466744416576</v>
      </c>
      <c r="X4973" s="578">
        <v>6.4117204863577998E-2</v>
      </c>
      <c r="Y4973" s="578">
        <v>8.0150809662882204E-3</v>
      </c>
    </row>
    <row r="4974" spans="1:25" x14ac:dyDescent="0.3">
      <c r="A4974" s="61" t="s">
        <v>6949</v>
      </c>
      <c r="B4974" s="61" t="s">
        <v>2193</v>
      </c>
      <c r="C4974" s="61" t="s">
        <v>40</v>
      </c>
      <c r="D4974" s="36">
        <v>12</v>
      </c>
      <c r="E4974" s="36">
        <v>2020</v>
      </c>
      <c r="F4974" s="578">
        <v>1.0970839038042524</v>
      </c>
      <c r="G4974" s="578">
        <v>699.55157407124807</v>
      </c>
      <c r="H4974" s="578">
        <v>0.15253584203916601</v>
      </c>
      <c r="I4974" s="578">
        <v>5.500719376141202E-2</v>
      </c>
      <c r="J4974" s="578">
        <v>6.0667872991568058E-3</v>
      </c>
      <c r="K4974" s="578">
        <v>1.3067449584868824</v>
      </c>
      <c r="L4974" s="578">
        <v>872.33675765991165</v>
      </c>
      <c r="M4974" s="578">
        <v>0.1572370512440095</v>
      </c>
      <c r="N4974" s="578">
        <v>6.0461887740529997E-2</v>
      </c>
      <c r="O4974" s="578">
        <v>7.565217337590485E-3</v>
      </c>
      <c r="P4974" s="578">
        <v>1.0970838373389862</v>
      </c>
      <c r="Q4974" s="578">
        <v>699.55157407124807</v>
      </c>
      <c r="R4974" s="578">
        <v>0.15253584074283275</v>
      </c>
      <c r="S4974" s="578">
        <v>5.5007195294213725E-2</v>
      </c>
      <c r="T4974" s="578">
        <v>6.0667873500885074E-3</v>
      </c>
      <c r="U4974" s="578">
        <v>1.3067449584595998</v>
      </c>
      <c r="V4974" s="578">
        <v>872.33676274617471</v>
      </c>
      <c r="W4974" s="578">
        <v>0.15723705093114376</v>
      </c>
      <c r="X4974" s="578">
        <v>6.0461888264398973E-2</v>
      </c>
      <c r="Y4974" s="578">
        <v>7.5652172333017581E-3</v>
      </c>
    </row>
    <row r="4975" spans="1:25" x14ac:dyDescent="0.3">
      <c r="A4975" s="61" t="s">
        <v>6950</v>
      </c>
      <c r="B4975" s="61" t="s">
        <v>2193</v>
      </c>
      <c r="C4975" s="61" t="s">
        <v>40</v>
      </c>
      <c r="D4975" s="36">
        <v>13</v>
      </c>
      <c r="E4975" s="36">
        <v>2020</v>
      </c>
      <c r="F4975" s="578">
        <v>1.0091698092569432</v>
      </c>
      <c r="G4975" s="578">
        <v>642.59471130371048</v>
      </c>
      <c r="H4975" s="578">
        <v>0.14117065767277326</v>
      </c>
      <c r="I4975" s="578">
        <v>5.0835499831009649E-2</v>
      </c>
      <c r="J4975" s="578">
        <v>5.5728626418082598E-3</v>
      </c>
      <c r="K4975" s="578">
        <v>1.22339517673056</v>
      </c>
      <c r="L4975" s="578">
        <v>816.44729741414346</v>
      </c>
      <c r="M4975" s="578">
        <v>0.14593396478691473</v>
      </c>
      <c r="N4975" s="578">
        <v>5.5887191517588947E-2</v>
      </c>
      <c r="O4975" s="578">
        <v>7.0805490346780645E-3</v>
      </c>
      <c r="P4975" s="578">
        <v>1.0091697254539804</v>
      </c>
      <c r="Q4975" s="578">
        <v>642.59470621744754</v>
      </c>
      <c r="R4975" s="578">
        <v>0.14117065808992801</v>
      </c>
      <c r="S4975" s="578">
        <v>5.0835505069699069E-2</v>
      </c>
      <c r="T4975" s="578">
        <v>5.5728626418082598E-3</v>
      </c>
      <c r="U4975" s="578">
        <v>1.2233950196580974</v>
      </c>
      <c r="V4975" s="578">
        <v>816.44729232788052</v>
      </c>
      <c r="W4975" s="578">
        <v>0.14593396427274724</v>
      </c>
      <c r="X4975" s="578">
        <v>5.5887193535454523E-2</v>
      </c>
      <c r="Y4975" s="578">
        <v>7.0805490346780645E-3</v>
      </c>
    </row>
    <row r="4976" spans="1:25" x14ac:dyDescent="0.3">
      <c r="A4976" s="61" t="s">
        <v>6951</v>
      </c>
      <c r="B4976" s="61" t="s">
        <v>2193</v>
      </c>
      <c r="C4976" s="61" t="s">
        <v>40</v>
      </c>
      <c r="D4976" s="36">
        <v>14</v>
      </c>
      <c r="E4976" s="36">
        <v>2020</v>
      </c>
      <c r="F4976" s="578">
        <v>1.0130246955903479</v>
      </c>
      <c r="G4976" s="578">
        <v>646.62049357096305</v>
      </c>
      <c r="H4976" s="578">
        <v>0.13185550174603075</v>
      </c>
      <c r="I4976" s="578">
        <v>4.7780462715309051E-2</v>
      </c>
      <c r="J4976" s="578">
        <v>5.6078404595609702E-3</v>
      </c>
      <c r="K4976" s="578">
        <v>1.22041051427792</v>
      </c>
      <c r="L4976" s="578">
        <v>813.86646525065032</v>
      </c>
      <c r="M4976" s="578">
        <v>0.13659135888034699</v>
      </c>
      <c r="N4976" s="578">
        <v>5.2399681240785825E-2</v>
      </c>
      <c r="O4976" s="578">
        <v>7.0582256303168799E-3</v>
      </c>
      <c r="P4976" s="578">
        <v>1.0130247629144802</v>
      </c>
      <c r="Q4976" s="578">
        <v>646.62049357096305</v>
      </c>
      <c r="R4976" s="578">
        <v>0.13185546481448249</v>
      </c>
      <c r="S4976" s="578">
        <v>4.7780459048226399E-2</v>
      </c>
      <c r="T4976" s="578">
        <v>5.6078404595609702E-3</v>
      </c>
      <c r="U4976" s="578">
        <v>1.220410775673975</v>
      </c>
      <c r="V4976" s="578">
        <v>813.86646525065032</v>
      </c>
      <c r="W4976" s="578">
        <v>0.13659135877605824</v>
      </c>
      <c r="X4976" s="578">
        <v>5.2399672335013699E-2</v>
      </c>
      <c r="Y4976" s="578">
        <v>7.0582256303168799E-3</v>
      </c>
    </row>
    <row r="4977" spans="1:25" x14ac:dyDescent="0.3">
      <c r="A4977" s="61" t="s">
        <v>6952</v>
      </c>
      <c r="B4977" s="61" t="s">
        <v>2193</v>
      </c>
      <c r="C4977" s="61" t="s">
        <v>40</v>
      </c>
      <c r="D4977" s="36">
        <v>15</v>
      </c>
      <c r="E4977" s="36">
        <v>2020</v>
      </c>
      <c r="F4977" s="578">
        <v>1.022758980805516</v>
      </c>
      <c r="G4977" s="578">
        <v>654.35398674011174</v>
      </c>
      <c r="H4977" s="578">
        <v>0.123907396396437</v>
      </c>
      <c r="I4977" s="578">
        <v>4.5209797564893892E-2</v>
      </c>
      <c r="J4977" s="578">
        <v>5.6749649520497726E-3</v>
      </c>
      <c r="K4977" s="578">
        <v>1.22204112227791</v>
      </c>
      <c r="L4977" s="578">
        <v>814.6232782999673</v>
      </c>
      <c r="M4977" s="578">
        <v>0.12852985731781949</v>
      </c>
      <c r="N4977" s="578">
        <v>4.9493098398670499E-2</v>
      </c>
      <c r="O4977" s="578">
        <v>7.0648453814404349E-3</v>
      </c>
      <c r="P4977" s="578">
        <v>1.0227589652786215</v>
      </c>
      <c r="Q4977" s="578">
        <v>654.35399182637479</v>
      </c>
      <c r="R4977" s="578">
        <v>0.12390739644858151</v>
      </c>
      <c r="S4977" s="578">
        <v>4.5209799660369698E-2</v>
      </c>
      <c r="T4977" s="578">
        <v>5.6749649520497726E-3</v>
      </c>
      <c r="U4977" s="578">
        <v>1.2220413830242824</v>
      </c>
      <c r="V4977" s="578">
        <v>814.62327321370412</v>
      </c>
      <c r="W4977" s="578">
        <v>0.12852990936880751</v>
      </c>
      <c r="X4977" s="578">
        <v>4.9493098922539447E-2</v>
      </c>
      <c r="Y4977" s="578">
        <v>7.0648453305087325E-3</v>
      </c>
    </row>
    <row r="4978" spans="1:25" x14ac:dyDescent="0.3">
      <c r="A4978" s="580" t="s">
        <v>6953</v>
      </c>
      <c r="B4978" s="580" t="s">
        <v>2193</v>
      </c>
      <c r="C4978" s="580" t="s">
        <v>40</v>
      </c>
      <c r="D4978" s="581">
        <v>16</v>
      </c>
      <c r="E4978" s="581">
        <v>2020</v>
      </c>
      <c r="F4978" s="582">
        <v>1.0674122913548343</v>
      </c>
      <c r="G4978" s="582">
        <v>685.15326627095499</v>
      </c>
      <c r="H4978" s="582">
        <v>0.11743409724779925</v>
      </c>
      <c r="I4978" s="582">
        <v>4.3229700473602854E-2</v>
      </c>
      <c r="J4978" s="582">
        <v>5.9421310264345523E-3</v>
      </c>
      <c r="K4978" s="582">
        <v>1.2569139850180924</v>
      </c>
      <c r="L4978" s="582">
        <v>837.74168332417753</v>
      </c>
      <c r="M4978" s="582">
        <v>0.12194332997872376</v>
      </c>
      <c r="N4978" s="582">
        <v>4.7218703606631551E-2</v>
      </c>
      <c r="O4978" s="582">
        <v>7.2653915703995101E-3</v>
      </c>
      <c r="P4978" s="582">
        <v>1.0674124518429042</v>
      </c>
      <c r="Q4978" s="582">
        <v>685.15326627095499</v>
      </c>
      <c r="R4978" s="582">
        <v>0.11743409275974601</v>
      </c>
      <c r="S4978" s="582">
        <v>4.3229700997471802E-2</v>
      </c>
      <c r="T4978" s="582">
        <v>5.9421310773662547E-3</v>
      </c>
      <c r="U4978" s="582">
        <v>1.2569141935931176</v>
      </c>
      <c r="V4978" s="582">
        <v>837.74168332417753</v>
      </c>
      <c r="W4978" s="582">
        <v>0.12194333974427174</v>
      </c>
      <c r="X4978" s="582">
        <v>4.7218703606631551E-2</v>
      </c>
      <c r="Y4978" s="582">
        <v>7.2653916189058957E-3</v>
      </c>
    </row>
    <row r="4979" spans="1:25" x14ac:dyDescent="0.3">
      <c r="A4979" s="61" t="s">
        <v>6954</v>
      </c>
      <c r="B4979" s="61" t="s">
        <v>2193</v>
      </c>
      <c r="C4979" s="61" t="s">
        <v>40</v>
      </c>
      <c r="D4979" s="36">
        <v>1</v>
      </c>
      <c r="E4979" s="36">
        <v>2030</v>
      </c>
      <c r="F4979" s="578">
        <v>6.3008854893641875</v>
      </c>
      <c r="G4979" s="578">
        <v>7416.303929646805</v>
      </c>
      <c r="H4979" s="578">
        <v>0.79399058729177308</v>
      </c>
      <c r="I4979" s="578">
        <v>0.16420910134911501</v>
      </c>
      <c r="J4979" s="578">
        <v>6.3838468709339638E-2</v>
      </c>
      <c r="K4979" s="578">
        <v>6.3657817209527776</v>
      </c>
      <c r="L4979" s="578">
        <v>7481.3521652221625</v>
      </c>
      <c r="M4979" s="578">
        <v>0.79747427167724971</v>
      </c>
      <c r="N4979" s="578">
        <v>0.165000425341228</v>
      </c>
      <c r="O4979" s="578">
        <v>6.4398413252395842E-2</v>
      </c>
      <c r="P4979" s="578">
        <v>6.3008852807639997</v>
      </c>
      <c r="Q4979" s="578">
        <v>7416.303929646805</v>
      </c>
      <c r="R4979" s="578">
        <v>0.79399058703711456</v>
      </c>
      <c r="S4979" s="578">
        <v>0.16420910134911501</v>
      </c>
      <c r="T4979" s="578">
        <v>6.3838469213806051E-2</v>
      </c>
      <c r="U4979" s="578">
        <v>6.3657817732059749</v>
      </c>
      <c r="V4979" s="578">
        <v>7481.3521652221625</v>
      </c>
      <c r="W4979" s="578">
        <v>0.79747427266799276</v>
      </c>
      <c r="X4979" s="578">
        <v>0.16500043131721448</v>
      </c>
      <c r="Y4979" s="578">
        <v>6.4398413252395842E-2</v>
      </c>
    </row>
    <row r="4980" spans="1:25" x14ac:dyDescent="0.3">
      <c r="A4980" s="61" t="s">
        <v>6955</v>
      </c>
      <c r="B4980" s="61" t="s">
        <v>2193</v>
      </c>
      <c r="C4980" s="61" t="s">
        <v>40</v>
      </c>
      <c r="D4980" s="36">
        <v>2</v>
      </c>
      <c r="E4980" s="36">
        <v>2030</v>
      </c>
      <c r="F4980" s="578">
        <v>2.9334630245283853</v>
      </c>
      <c r="G4980" s="578">
        <v>3575.1386159261028</v>
      </c>
      <c r="H4980" s="578">
        <v>0.41507362621875099</v>
      </c>
      <c r="I4980" s="578">
        <v>7.8368599642999401E-2</v>
      </c>
      <c r="J4980" s="578">
        <v>3.0774265450114951E-2</v>
      </c>
      <c r="K4980" s="578">
        <v>3.0158087785690251</v>
      </c>
      <c r="L4980" s="578">
        <v>3658.1557820637972</v>
      </c>
      <c r="M4980" s="578">
        <v>0.42030583593683879</v>
      </c>
      <c r="N4980" s="578">
        <v>7.9235799610614693E-2</v>
      </c>
      <c r="O4980" s="578">
        <v>3.1488889847726853E-2</v>
      </c>
      <c r="P4980" s="578">
        <v>2.9334628680817274</v>
      </c>
      <c r="Q4980" s="578">
        <v>3575.1386159261028</v>
      </c>
      <c r="R4980" s="578">
        <v>0.41507362566214046</v>
      </c>
      <c r="S4980" s="578">
        <v>7.8368598071392556E-2</v>
      </c>
      <c r="T4980" s="578">
        <v>3.0774265450114951E-2</v>
      </c>
      <c r="U4980" s="578">
        <v>3.0158087785948702</v>
      </c>
      <c r="V4980" s="578">
        <v>3658.1557820637972</v>
      </c>
      <c r="W4980" s="578">
        <v>0.42030584121433351</v>
      </c>
      <c r="X4980" s="578">
        <v>7.9235799610614693E-2</v>
      </c>
      <c r="Y4980" s="578">
        <v>3.1488889847726853E-2</v>
      </c>
    </row>
    <row r="4981" spans="1:25" x14ac:dyDescent="0.3">
      <c r="A4981" s="61" t="s">
        <v>6956</v>
      </c>
      <c r="B4981" s="61" t="s">
        <v>2193</v>
      </c>
      <c r="C4981" s="61" t="s">
        <v>40</v>
      </c>
      <c r="D4981" s="36">
        <v>3</v>
      </c>
      <c r="E4981" s="36">
        <v>2030</v>
      </c>
      <c r="F4981" s="578">
        <v>1.6615756577688925</v>
      </c>
      <c r="G4981" s="578">
        <v>2033.1790491739876</v>
      </c>
      <c r="H4981" s="578">
        <v>0.22003551537636651</v>
      </c>
      <c r="I4981" s="578">
        <v>4.2471900582313503E-2</v>
      </c>
      <c r="J4981" s="578">
        <v>1.750131289009E-2</v>
      </c>
      <c r="K4981" s="578">
        <v>1.6898587990228826</v>
      </c>
      <c r="L4981" s="578">
        <v>2060.2435328165648</v>
      </c>
      <c r="M4981" s="578">
        <v>0.22253753722179651</v>
      </c>
      <c r="N4981" s="578">
        <v>4.2677599936723702E-2</v>
      </c>
      <c r="O4981" s="578">
        <v>1.7734267981722899E-2</v>
      </c>
      <c r="P4981" s="578">
        <v>1.6615757620927099</v>
      </c>
      <c r="Q4981" s="578">
        <v>2033.1790491739876</v>
      </c>
      <c r="R4981" s="578">
        <v>0.220035525776135</v>
      </c>
      <c r="S4981" s="578">
        <v>4.2471900582313503E-2</v>
      </c>
      <c r="T4981" s="578">
        <v>1.750131289009E-2</v>
      </c>
      <c r="U4981" s="578">
        <v>1.6898587990385674</v>
      </c>
      <c r="V4981" s="578">
        <v>2060.2435328165648</v>
      </c>
      <c r="W4981" s="578">
        <v>0.2225375788208715</v>
      </c>
      <c r="X4981" s="578">
        <v>4.2677599936723702E-2</v>
      </c>
      <c r="Y4981" s="578">
        <v>1.7734267981722899E-2</v>
      </c>
    </row>
    <row r="4982" spans="1:25" x14ac:dyDescent="0.3">
      <c r="A4982" s="61" t="s">
        <v>6957</v>
      </c>
      <c r="B4982" s="61" t="s">
        <v>2193</v>
      </c>
      <c r="C4982" s="61" t="s">
        <v>40</v>
      </c>
      <c r="D4982" s="36">
        <v>4</v>
      </c>
      <c r="E4982" s="36">
        <v>2030</v>
      </c>
      <c r="F4982" s="578">
        <v>1.2755886989522525</v>
      </c>
      <c r="G4982" s="578">
        <v>1584.221683502195</v>
      </c>
      <c r="H4982" s="578">
        <v>0.16065677000127176</v>
      </c>
      <c r="I4982" s="578">
        <v>3.1537800095975399E-2</v>
      </c>
      <c r="J4982" s="578">
        <v>1.3636805223844299E-2</v>
      </c>
      <c r="K4982" s="578">
        <v>1.301346793358785</v>
      </c>
      <c r="L4982" s="578">
        <v>1613.3909556070926</v>
      </c>
      <c r="M4982" s="578">
        <v>0.16251092010437124</v>
      </c>
      <c r="N4982" s="578">
        <v>3.2142896263394449E-2</v>
      </c>
      <c r="O4982" s="578">
        <v>1.38879021008809E-2</v>
      </c>
      <c r="P4982" s="578">
        <v>1.275588698344635</v>
      </c>
      <c r="Q4982" s="578">
        <v>1584.221683502195</v>
      </c>
      <c r="R4982" s="578">
        <v>0.16065676998065651</v>
      </c>
      <c r="S4982" s="578">
        <v>3.1537800095975399E-2</v>
      </c>
      <c r="T4982" s="578">
        <v>1.3636805223844299E-2</v>
      </c>
      <c r="U4982" s="578">
        <v>1.3013467933625</v>
      </c>
      <c r="V4982" s="578">
        <v>1613.3909556070926</v>
      </c>
      <c r="W4982" s="578">
        <v>0.16251092127064676</v>
      </c>
      <c r="X4982" s="578">
        <v>3.2142896787263397E-2</v>
      </c>
      <c r="Y4982" s="578">
        <v>1.38879021008809E-2</v>
      </c>
    </row>
    <row r="4983" spans="1:25" x14ac:dyDescent="0.3">
      <c r="A4983" s="61" t="s">
        <v>6958</v>
      </c>
      <c r="B4983" s="61" t="s">
        <v>2193</v>
      </c>
      <c r="C4983" s="61" t="s">
        <v>40</v>
      </c>
      <c r="D4983" s="36">
        <v>5</v>
      </c>
      <c r="E4983" s="36">
        <v>2030</v>
      </c>
      <c r="F4983" s="578">
        <v>1.0392953050634295</v>
      </c>
      <c r="G4983" s="578">
        <v>1335.3922691345174</v>
      </c>
      <c r="H4983" s="578">
        <v>0.12853826088242651</v>
      </c>
      <c r="I4983" s="578">
        <v>2.622309896590495E-2</v>
      </c>
      <c r="J4983" s="578">
        <v>1.1494922781518299E-2</v>
      </c>
      <c r="K4983" s="578">
        <v>1.074340960777777</v>
      </c>
      <c r="L4983" s="578">
        <v>1380.2791837056425</v>
      </c>
      <c r="M4983" s="578">
        <v>0.13047595843757601</v>
      </c>
      <c r="N4983" s="578">
        <v>2.69884001463651E-2</v>
      </c>
      <c r="O4983" s="578">
        <v>1.1881246871780575E-2</v>
      </c>
      <c r="P4983" s="578">
        <v>1.0392952426633</v>
      </c>
      <c r="Q4983" s="578">
        <v>1335.3922691345174</v>
      </c>
      <c r="R4983" s="578">
        <v>0.12853826086211451</v>
      </c>
      <c r="S4983" s="578">
        <v>2.6223098912547923E-2</v>
      </c>
      <c r="T4983" s="578">
        <v>1.1494922781518299E-2</v>
      </c>
      <c r="U4983" s="578">
        <v>1.0743409716539309</v>
      </c>
      <c r="V4983" s="578">
        <v>1380.2791837056425</v>
      </c>
      <c r="W4983" s="578">
        <v>0.13047595901298301</v>
      </c>
      <c r="X4983" s="578">
        <v>2.69884001463651E-2</v>
      </c>
      <c r="Y4983" s="578">
        <v>1.1881246871780575E-2</v>
      </c>
    </row>
    <row r="4984" spans="1:25" x14ac:dyDescent="0.3">
      <c r="A4984" s="61" t="s">
        <v>6959</v>
      </c>
      <c r="B4984" s="61" t="s">
        <v>2193</v>
      </c>
      <c r="C4984" s="61" t="s">
        <v>40</v>
      </c>
      <c r="D4984" s="36">
        <v>6</v>
      </c>
      <c r="E4984" s="36">
        <v>2030</v>
      </c>
      <c r="F4984" s="578">
        <v>0.904296094623532</v>
      </c>
      <c r="G4984" s="578">
        <v>1187.2982889811124</v>
      </c>
      <c r="H4984" s="578">
        <v>0.10706158550146899</v>
      </c>
      <c r="I4984" s="578">
        <v>2.3139729562293074E-2</v>
      </c>
      <c r="J4984" s="578">
        <v>1.0220092420543817E-2</v>
      </c>
      <c r="K4984" s="578">
        <v>0.94678277420291401</v>
      </c>
      <c r="L4984" s="578">
        <v>1248.6493619283001</v>
      </c>
      <c r="M4984" s="578">
        <v>0.10915358068996249</v>
      </c>
      <c r="N4984" s="578">
        <v>2.3978027728541372E-2</v>
      </c>
      <c r="O4984" s="578">
        <v>1.0748212545877251E-2</v>
      </c>
      <c r="P4984" s="578">
        <v>0.90429608902727887</v>
      </c>
      <c r="Q4984" s="578">
        <v>1187.2982368469175</v>
      </c>
      <c r="R4984" s="578">
        <v>0.1070615809121585</v>
      </c>
      <c r="S4984" s="578">
        <v>2.3139729416773926E-2</v>
      </c>
      <c r="T4984" s="578">
        <v>1.0220092420543817E-2</v>
      </c>
      <c r="U4984" s="578">
        <v>0.9467827956349284</v>
      </c>
      <c r="V4984" s="578">
        <v>1248.6493619283001</v>
      </c>
      <c r="W4984" s="578">
        <v>0.10915358080455875</v>
      </c>
      <c r="X4984" s="578">
        <v>2.3978027874060552E-2</v>
      </c>
      <c r="Y4984" s="578">
        <v>1.0748212545877251E-2</v>
      </c>
    </row>
    <row r="4985" spans="1:25" x14ac:dyDescent="0.3">
      <c r="A4985" s="61" t="s">
        <v>6960</v>
      </c>
      <c r="B4985" s="61" t="s">
        <v>2193</v>
      </c>
      <c r="C4985" s="61" t="s">
        <v>40</v>
      </c>
      <c r="D4985" s="36">
        <v>7</v>
      </c>
      <c r="E4985" s="36">
        <v>2030</v>
      </c>
      <c r="F4985" s="578">
        <v>0.82175085991455377</v>
      </c>
      <c r="G4985" s="578">
        <v>1091.9145812988199</v>
      </c>
      <c r="H4985" s="578">
        <v>9.3869099890980523E-2</v>
      </c>
      <c r="I4985" s="578">
        <v>2.1268781119336652E-2</v>
      </c>
      <c r="J4985" s="578">
        <v>9.3990669556660526E-3</v>
      </c>
      <c r="K4985" s="578">
        <v>0.87441202239043925</v>
      </c>
      <c r="L4985" s="578">
        <v>1179.14038467407</v>
      </c>
      <c r="M4985" s="578">
        <v>9.6318091726364644E-2</v>
      </c>
      <c r="N4985" s="578">
        <v>2.2325109797141751E-2</v>
      </c>
      <c r="O4985" s="578">
        <v>1.0149896164269482E-2</v>
      </c>
      <c r="P4985" s="578">
        <v>0.82175084904618678</v>
      </c>
      <c r="Q4985" s="578">
        <v>1091.9145812988199</v>
      </c>
      <c r="R4985" s="578">
        <v>9.3869099880369747E-2</v>
      </c>
      <c r="S4985" s="578">
        <v>2.1268781070830245E-2</v>
      </c>
      <c r="T4985" s="578">
        <v>9.3990664366477416E-3</v>
      </c>
      <c r="U4985" s="578">
        <v>0.87441201805783408</v>
      </c>
      <c r="V4985" s="578">
        <v>1179.1403325398726</v>
      </c>
      <c r="W4985" s="578">
        <v>9.6318098855893625E-2</v>
      </c>
      <c r="X4985" s="578">
        <v>2.2325109743784724E-2</v>
      </c>
      <c r="Y4985" s="578">
        <v>1.0149896164269482E-2</v>
      </c>
    </row>
    <row r="4986" spans="1:25" x14ac:dyDescent="0.3">
      <c r="A4986" s="61" t="s">
        <v>6961</v>
      </c>
      <c r="B4986" s="61" t="s">
        <v>2193</v>
      </c>
      <c r="C4986" s="61" t="s">
        <v>40</v>
      </c>
      <c r="D4986" s="36">
        <v>8</v>
      </c>
      <c r="E4986" s="36">
        <v>2030</v>
      </c>
      <c r="F4986" s="578">
        <v>0.72047429651049277</v>
      </c>
      <c r="G4986" s="578">
        <v>941.26683616638138</v>
      </c>
      <c r="H4986" s="578">
        <v>8.4632542576097536E-2</v>
      </c>
      <c r="I4986" s="578">
        <v>1.8498450410940351E-2</v>
      </c>
      <c r="J4986" s="578">
        <v>8.1023161668175147E-3</v>
      </c>
      <c r="K4986" s="578">
        <v>0.78323213955004145</v>
      </c>
      <c r="L4986" s="578">
        <v>1057.0002129872573</v>
      </c>
      <c r="M4986" s="578">
        <v>8.7443210128943349E-2</v>
      </c>
      <c r="N4986" s="578">
        <v>1.9905380451139799E-2</v>
      </c>
      <c r="O4986" s="578">
        <v>9.0985359371794951E-3</v>
      </c>
      <c r="P4986" s="578">
        <v>0.72047428595345708</v>
      </c>
      <c r="Q4986" s="578">
        <v>941.26683616638138</v>
      </c>
      <c r="R4986" s="578">
        <v>8.463254257609755E-2</v>
      </c>
      <c r="S4986" s="578">
        <v>1.8498450464297378E-2</v>
      </c>
      <c r="T4986" s="578">
        <v>8.1023161668175147E-3</v>
      </c>
      <c r="U4986" s="578">
        <v>0.78323219667722299</v>
      </c>
      <c r="V4986" s="578">
        <v>1057.0002129872573</v>
      </c>
      <c r="W4986" s="578">
        <v>8.7443210235051014E-2</v>
      </c>
      <c r="X4986" s="578">
        <v>1.9905379830258099E-2</v>
      </c>
      <c r="Y4986" s="578">
        <v>9.0985360438935407E-3</v>
      </c>
    </row>
    <row r="4987" spans="1:25" x14ac:dyDescent="0.3">
      <c r="A4987" s="61" t="s">
        <v>6962</v>
      </c>
      <c r="B4987" s="61" t="s">
        <v>2193</v>
      </c>
      <c r="C4987" s="61" t="s">
        <v>40</v>
      </c>
      <c r="D4987" s="36">
        <v>9</v>
      </c>
      <c r="E4987" s="36">
        <v>2030</v>
      </c>
      <c r="F4987" s="578">
        <v>0.66059600636371318</v>
      </c>
      <c r="G4987" s="578">
        <v>861.78320185343375</v>
      </c>
      <c r="H4987" s="578">
        <v>7.6688095871910819E-2</v>
      </c>
      <c r="I4987" s="578">
        <v>1.7385169863700801E-2</v>
      </c>
      <c r="J4987" s="578">
        <v>7.4181245921257225E-3</v>
      </c>
      <c r="K4987" s="578">
        <v>0.73266186151668422</v>
      </c>
      <c r="L4987" s="578">
        <v>1002.2092666625967</v>
      </c>
      <c r="M4987" s="578">
        <v>8.0094832468148483E-2</v>
      </c>
      <c r="N4987" s="578">
        <v>1.9037030336524603E-2</v>
      </c>
      <c r="O4987" s="578">
        <v>8.6268916008217823E-3</v>
      </c>
      <c r="P4987" s="578">
        <v>0.66059599052097873</v>
      </c>
      <c r="Q4987" s="578">
        <v>861.78320185343375</v>
      </c>
      <c r="R4987" s="578">
        <v>7.6688095850840882E-2</v>
      </c>
      <c r="S4987" s="578">
        <v>1.7385169863700801E-2</v>
      </c>
      <c r="T4987" s="578">
        <v>7.4181244854116778E-3</v>
      </c>
      <c r="U4987" s="578">
        <v>0.73266188201299975</v>
      </c>
      <c r="V4987" s="578">
        <v>1002.2092666625967</v>
      </c>
      <c r="W4987" s="578">
        <v>8.0094831949433287E-2</v>
      </c>
      <c r="X4987" s="578">
        <v>1.9037029812655648E-2</v>
      </c>
      <c r="Y4987" s="578">
        <v>8.6268916008217823E-3</v>
      </c>
    </row>
    <row r="4988" spans="1:25" x14ac:dyDescent="0.3">
      <c r="A4988" s="61" t="s">
        <v>6963</v>
      </c>
      <c r="B4988" s="61" t="s">
        <v>2193</v>
      </c>
      <c r="C4988" s="61" t="s">
        <v>40</v>
      </c>
      <c r="D4988" s="36">
        <v>10</v>
      </c>
      <c r="E4988" s="36">
        <v>2030</v>
      </c>
      <c r="F4988" s="578">
        <v>0.61321531668083151</v>
      </c>
      <c r="G4988" s="578">
        <v>798.05275662739996</v>
      </c>
      <c r="H4988" s="578">
        <v>7.0414488352071175E-2</v>
      </c>
      <c r="I4988" s="578">
        <v>1.6509181892615726E-2</v>
      </c>
      <c r="J4988" s="578">
        <v>6.8695423785053791E-3</v>
      </c>
      <c r="K4988" s="578">
        <v>0.69006067180403807</v>
      </c>
      <c r="L4988" s="578">
        <v>952.6514498392728</v>
      </c>
      <c r="M4988" s="578">
        <v>7.4184369599909858E-2</v>
      </c>
      <c r="N4988" s="578">
        <v>1.8286632446688551E-2</v>
      </c>
      <c r="O4988" s="578">
        <v>8.2003056886605884E-3</v>
      </c>
      <c r="P4988" s="578">
        <v>0.613215290291653</v>
      </c>
      <c r="Q4988" s="578">
        <v>798.05275662739996</v>
      </c>
      <c r="R4988" s="578">
        <v>7.0414488336609751E-2</v>
      </c>
      <c r="S4988" s="578">
        <v>1.6509181465759526E-2</v>
      </c>
      <c r="T4988" s="578">
        <v>6.8695423785053791E-3</v>
      </c>
      <c r="U4988" s="578">
        <v>0.69006068671175469</v>
      </c>
      <c r="V4988" s="578">
        <v>952.6514498392728</v>
      </c>
      <c r="W4988" s="578">
        <v>7.4184369630832692E-2</v>
      </c>
      <c r="X4988" s="578">
        <v>1.8286633033615801E-2</v>
      </c>
      <c r="Y4988" s="578">
        <v>8.2003056886605884E-3</v>
      </c>
    </row>
    <row r="4989" spans="1:25" x14ac:dyDescent="0.3">
      <c r="A4989" s="61" t="s">
        <v>6964</v>
      </c>
      <c r="B4989" s="61" t="s">
        <v>2193</v>
      </c>
      <c r="C4989" s="61" t="s">
        <v>40</v>
      </c>
      <c r="D4989" s="36">
        <v>11</v>
      </c>
      <c r="E4989" s="36">
        <v>2030</v>
      </c>
      <c r="F4989" s="578">
        <v>0.568773711563475</v>
      </c>
      <c r="G4989" s="578">
        <v>731.63036473592103</v>
      </c>
      <c r="H4989" s="578">
        <v>6.4630880031775875E-2</v>
      </c>
      <c r="I4989" s="578">
        <v>1.5726479658042025E-2</v>
      </c>
      <c r="J4989" s="578">
        <v>6.2977851921459599E-3</v>
      </c>
      <c r="K4989" s="578">
        <v>0.64906946494653472</v>
      </c>
      <c r="L4989" s="578">
        <v>895.04005940755201</v>
      </c>
      <c r="M4989" s="578">
        <v>6.8637733592974287E-2</v>
      </c>
      <c r="N4989" s="578">
        <v>1.7494670008697151E-2</v>
      </c>
      <c r="O4989" s="578">
        <v>7.7043922307590568E-3</v>
      </c>
      <c r="P4989" s="578">
        <v>0.56877368672619799</v>
      </c>
      <c r="Q4989" s="578">
        <v>731.63035964965798</v>
      </c>
      <c r="R4989" s="578">
        <v>6.4630881049803593E-2</v>
      </c>
      <c r="S4989" s="578">
        <v>1.5726479653191398E-2</v>
      </c>
      <c r="T4989" s="578">
        <v>6.2977851921459599E-3</v>
      </c>
      <c r="U4989" s="578">
        <v>0.64906944943099099</v>
      </c>
      <c r="V4989" s="578">
        <v>895.04006449381495</v>
      </c>
      <c r="W4989" s="578">
        <v>6.8637733602675596E-2</v>
      </c>
      <c r="X4989" s="578">
        <v>1.7494670115411198E-2</v>
      </c>
      <c r="Y4989" s="578">
        <v>7.7043922307590568E-3</v>
      </c>
    </row>
    <row r="4990" spans="1:25" x14ac:dyDescent="0.3">
      <c r="A4990" s="61" t="s">
        <v>6965</v>
      </c>
      <c r="B4990" s="61" t="s">
        <v>2193</v>
      </c>
      <c r="C4990" s="61" t="s">
        <v>40</v>
      </c>
      <c r="D4990" s="36">
        <v>12</v>
      </c>
      <c r="E4990" s="36">
        <v>2030</v>
      </c>
      <c r="F4990" s="578">
        <v>0.53241245973068374</v>
      </c>
      <c r="G4990" s="578">
        <v>677.28400230407703</v>
      </c>
      <c r="H4990" s="578">
        <v>5.9898810567271178E-2</v>
      </c>
      <c r="I4990" s="578">
        <v>1.50861396590092E-2</v>
      </c>
      <c r="J4990" s="578">
        <v>5.8299797674408148E-3</v>
      </c>
      <c r="K4990" s="578">
        <v>0.61512217431536897</v>
      </c>
      <c r="L4990" s="578">
        <v>844.77136548360124</v>
      </c>
      <c r="M4990" s="578">
        <v>6.4033293440540207E-2</v>
      </c>
      <c r="N4990" s="578">
        <v>1.6717584323487203E-2</v>
      </c>
      <c r="O4990" s="578">
        <v>7.27168923185672E-3</v>
      </c>
      <c r="P4990" s="578">
        <v>0.53241245429755168</v>
      </c>
      <c r="Q4990" s="578">
        <v>677.28400230407703</v>
      </c>
      <c r="R4990" s="578">
        <v>5.989881056211737E-2</v>
      </c>
      <c r="S4990" s="578">
        <v>1.5086139552295199E-2</v>
      </c>
      <c r="T4990" s="578">
        <v>5.8299797140837929E-3</v>
      </c>
      <c r="U4990" s="578">
        <v>0.61512217990904572</v>
      </c>
      <c r="V4990" s="578">
        <v>844.77136548360124</v>
      </c>
      <c r="W4990" s="578">
        <v>6.4033293472372507E-2</v>
      </c>
      <c r="X4990" s="578">
        <v>1.6717585342121248E-2</v>
      </c>
      <c r="Y4990" s="578">
        <v>7.2716891809250167E-3</v>
      </c>
    </row>
    <row r="4991" spans="1:25" x14ac:dyDescent="0.3">
      <c r="A4991" s="61" t="s">
        <v>6966</v>
      </c>
      <c r="B4991" s="61" t="s">
        <v>2193</v>
      </c>
      <c r="C4991" s="61" t="s">
        <v>40</v>
      </c>
      <c r="D4991" s="36">
        <v>13</v>
      </c>
      <c r="E4991" s="36">
        <v>2030</v>
      </c>
      <c r="F4991" s="578">
        <v>0.49161605166100675</v>
      </c>
      <c r="G4991" s="578">
        <v>622.00455665588299</v>
      </c>
      <c r="H4991" s="578">
        <v>5.5242164623147454E-2</v>
      </c>
      <c r="I4991" s="578">
        <v>1.4054998818513274E-2</v>
      </c>
      <c r="J4991" s="578">
        <v>5.3541468975405772E-3</v>
      </c>
      <c r="K4991" s="578">
        <v>0.57578415578912678</v>
      </c>
      <c r="L4991" s="578">
        <v>790.53215726216604</v>
      </c>
      <c r="M4991" s="578">
        <v>5.9433972440122745E-2</v>
      </c>
      <c r="N4991" s="578">
        <v>1.5559809801440325E-2</v>
      </c>
      <c r="O4991" s="578">
        <v>6.8048048682006349E-3</v>
      </c>
      <c r="P4991" s="578">
        <v>0.49161601533470822</v>
      </c>
      <c r="Q4991" s="578">
        <v>622.00455665588299</v>
      </c>
      <c r="R4991" s="578">
        <v>5.524216462299588E-2</v>
      </c>
      <c r="S4991" s="578">
        <v>1.405499907802245E-2</v>
      </c>
      <c r="T4991" s="578">
        <v>5.3541468466088721E-3</v>
      </c>
      <c r="U4991" s="578">
        <v>0.57578417101171886</v>
      </c>
      <c r="V4991" s="578">
        <v>790.53215726216604</v>
      </c>
      <c r="W4991" s="578">
        <v>5.9433972471955046E-2</v>
      </c>
      <c r="X4991" s="578">
        <v>1.5559809748083299E-2</v>
      </c>
      <c r="Y4991" s="578">
        <v>6.8048049191323373E-3</v>
      </c>
    </row>
    <row r="4992" spans="1:25" x14ac:dyDescent="0.3">
      <c r="A4992" s="61" t="s">
        <v>6967</v>
      </c>
      <c r="B4992" s="61" t="s">
        <v>2193</v>
      </c>
      <c r="C4992" s="61" t="s">
        <v>40</v>
      </c>
      <c r="D4992" s="36">
        <v>14</v>
      </c>
      <c r="E4992" s="36">
        <v>2030</v>
      </c>
      <c r="F4992" s="578">
        <v>0.48537481057869974</v>
      </c>
      <c r="G4992" s="578">
        <v>625.57120323181073</v>
      </c>
      <c r="H4992" s="578">
        <v>5.2206846338852551E-2</v>
      </c>
      <c r="I4992" s="578">
        <v>1.329093961006335E-2</v>
      </c>
      <c r="J4992" s="578">
        <v>5.3848558794318954E-3</v>
      </c>
      <c r="K4992" s="578">
        <v>0.56673380178976129</v>
      </c>
      <c r="L4992" s="578">
        <v>787.72387440999296</v>
      </c>
      <c r="M4992" s="578">
        <v>5.631310520220717E-2</v>
      </c>
      <c r="N4992" s="578">
        <v>1.4661631437775175E-2</v>
      </c>
      <c r="O4992" s="578">
        <v>6.7806391743943043E-3</v>
      </c>
      <c r="P4992" s="578">
        <v>0.48537479458779326</v>
      </c>
      <c r="Q4992" s="578">
        <v>625.57121340433673</v>
      </c>
      <c r="R4992" s="578">
        <v>5.2206846323163775E-2</v>
      </c>
      <c r="S4992" s="578">
        <v>1.3290939416037824E-2</v>
      </c>
      <c r="T4992" s="578">
        <v>5.3848558794318954E-3</v>
      </c>
      <c r="U4992" s="578">
        <v>0.56673380241428095</v>
      </c>
      <c r="V4992" s="578">
        <v>787.72387440999296</v>
      </c>
      <c r="W4992" s="578">
        <v>5.6313105233584751E-2</v>
      </c>
      <c r="X4992" s="578">
        <v>1.4661632323016675E-2</v>
      </c>
      <c r="Y4992" s="578">
        <v>6.7806391743943043E-3</v>
      </c>
    </row>
    <row r="4993" spans="1:25" x14ac:dyDescent="0.3">
      <c r="A4993" s="61" t="s">
        <v>6968</v>
      </c>
      <c r="B4993" s="61" t="s">
        <v>2193</v>
      </c>
      <c r="C4993" s="61" t="s">
        <v>40</v>
      </c>
      <c r="D4993" s="36">
        <v>15</v>
      </c>
      <c r="E4993" s="36">
        <v>2030</v>
      </c>
      <c r="F4993" s="578">
        <v>0.48237644806143426</v>
      </c>
      <c r="G4993" s="578">
        <v>632.7576554616287</v>
      </c>
      <c r="H4993" s="578">
        <v>4.9682807134634702E-2</v>
      </c>
      <c r="I4993" s="578">
        <v>1.2647982701309899E-2</v>
      </c>
      <c r="J4993" s="578">
        <v>5.4467200534418199E-3</v>
      </c>
      <c r="K4993" s="578">
        <v>0.56051999119527296</v>
      </c>
      <c r="L4993" s="578">
        <v>788.17496109008744</v>
      </c>
      <c r="M4993" s="578">
        <v>5.36582785859991E-2</v>
      </c>
      <c r="N4993" s="578">
        <v>1.3918109597094951E-2</v>
      </c>
      <c r="O4993" s="578">
        <v>6.7845264905675596E-3</v>
      </c>
      <c r="P4993" s="578">
        <v>0.48237643781377881</v>
      </c>
      <c r="Q4993" s="578">
        <v>632.7576554616287</v>
      </c>
      <c r="R4993" s="578">
        <v>4.968280712417552E-2</v>
      </c>
      <c r="S4993" s="578">
        <v>1.264798217259035E-2</v>
      </c>
      <c r="T4993" s="578">
        <v>5.4467201067988419E-3</v>
      </c>
      <c r="U4993" s="578">
        <v>0.56052000144037073</v>
      </c>
      <c r="V4993" s="578">
        <v>788.17496109008744</v>
      </c>
      <c r="W4993" s="578">
        <v>5.3658278627835884E-2</v>
      </c>
      <c r="X4993" s="578">
        <v>1.3918109757166026E-2</v>
      </c>
      <c r="Y4993" s="578">
        <v>6.7845264905675596E-3</v>
      </c>
    </row>
    <row r="4994" spans="1:25" x14ac:dyDescent="0.3">
      <c r="A4994" s="580" t="s">
        <v>6969</v>
      </c>
      <c r="B4994" s="580" t="s">
        <v>2193</v>
      </c>
      <c r="C4994" s="580" t="s">
        <v>40</v>
      </c>
      <c r="D4994" s="581">
        <v>16</v>
      </c>
      <c r="E4994" s="581">
        <v>2030</v>
      </c>
      <c r="F4994" s="582">
        <v>0.4934499167842995</v>
      </c>
      <c r="G4994" s="582">
        <v>662.25924173990848</v>
      </c>
      <c r="H4994" s="582">
        <v>4.7964352999163823E-2</v>
      </c>
      <c r="I4994" s="582">
        <v>1.21821495025263E-2</v>
      </c>
      <c r="J4994" s="582">
        <v>5.7006733744249952E-3</v>
      </c>
      <c r="K4994" s="582">
        <v>0.56764935176031828</v>
      </c>
      <c r="L4994" s="582">
        <v>810.26171684265069</v>
      </c>
      <c r="M4994" s="582">
        <v>5.1799230335745933E-2</v>
      </c>
      <c r="N4994" s="582">
        <v>1.3363436749689999E-2</v>
      </c>
      <c r="O4994" s="582">
        <v>6.9746546262952781E-3</v>
      </c>
      <c r="P4994" s="582">
        <v>0.49344993230545175</v>
      </c>
      <c r="Q4994" s="582">
        <v>662.25924173990848</v>
      </c>
      <c r="R4994" s="582">
        <v>4.7964352973015857E-2</v>
      </c>
      <c r="S4994" s="582">
        <v>1.2182149235741199E-2</v>
      </c>
      <c r="T4994" s="582">
        <v>5.7006733744249952E-3</v>
      </c>
      <c r="U4994" s="582">
        <v>0.56764936760053253</v>
      </c>
      <c r="V4994" s="582">
        <v>810.26171143849626</v>
      </c>
      <c r="W4994" s="582">
        <v>5.1799231373782548E-2</v>
      </c>
      <c r="X4994" s="582">
        <v>1.3363437193523425E-2</v>
      </c>
      <c r="Y4994" s="582">
        <v>6.9746546262952781E-3</v>
      </c>
    </row>
    <row r="4995" spans="1:25" x14ac:dyDescent="0.3">
      <c r="A4995" s="61" t="s">
        <v>6970</v>
      </c>
      <c r="B4995" s="61" t="s">
        <v>2192</v>
      </c>
      <c r="C4995" s="61" t="s">
        <v>40</v>
      </c>
      <c r="D4995" s="36">
        <v>1</v>
      </c>
      <c r="E4995" s="36">
        <v>2012</v>
      </c>
      <c r="F4995" s="578">
        <v>17.05259571550895</v>
      </c>
      <c r="G4995" s="578">
        <v>6167.5114390055296</v>
      </c>
      <c r="H4995" s="578">
        <v>17.22446597475205</v>
      </c>
      <c r="I4995" s="578">
        <v>8.2440842764299249E-2</v>
      </c>
      <c r="J4995" s="578">
        <v>0.12291362633307751</v>
      </c>
      <c r="K4995" s="578">
        <v>17.176900064501375</v>
      </c>
      <c r="L4995" s="578">
        <v>6210.6861165364553</v>
      </c>
      <c r="M4995" s="578">
        <v>17.31935896244245</v>
      </c>
      <c r="N4995" s="578">
        <v>8.2765030654627425E-2</v>
      </c>
      <c r="O4995" s="578">
        <v>0.1237739479014025</v>
      </c>
      <c r="P4995" s="578">
        <v>17.05259572548945</v>
      </c>
      <c r="Q4995" s="578">
        <v>6167.5114898681604</v>
      </c>
      <c r="R4995" s="578">
        <v>17.224465389338224</v>
      </c>
      <c r="S4995" s="578">
        <v>8.2440849470003491E-2</v>
      </c>
      <c r="T4995" s="578">
        <v>0.12291361593330877</v>
      </c>
      <c r="U4995" s="578">
        <v>17.1769005860208</v>
      </c>
      <c r="V4995" s="578">
        <v>6210.6861165364553</v>
      </c>
      <c r="W4995" s="578">
        <v>17.319358870454927</v>
      </c>
      <c r="X4995" s="578">
        <v>8.2765029286747366E-2</v>
      </c>
      <c r="Y4995" s="578">
        <v>0.1237739479014025</v>
      </c>
    </row>
    <row r="4996" spans="1:25" x14ac:dyDescent="0.3">
      <c r="A4996" s="61" t="s">
        <v>6971</v>
      </c>
      <c r="B4996" s="61" t="s">
        <v>2192</v>
      </c>
      <c r="C4996" s="61" t="s">
        <v>40</v>
      </c>
      <c r="D4996" s="36">
        <v>2</v>
      </c>
      <c r="E4996" s="36">
        <v>2012</v>
      </c>
      <c r="F4996" s="578">
        <v>8.9838082679698275</v>
      </c>
      <c r="G4996" s="578">
        <v>3075.8007253011024</v>
      </c>
      <c r="H4996" s="578">
        <v>8.9735397642992467</v>
      </c>
      <c r="I4996" s="578">
        <v>4.6121952363591803E-2</v>
      </c>
      <c r="J4996" s="578">
        <v>6.1298239510506378E-2</v>
      </c>
      <c r="K4996" s="578">
        <v>9.1367172977975244</v>
      </c>
      <c r="L4996" s="578">
        <v>3127.9330202738374</v>
      </c>
      <c r="M4996" s="578">
        <v>9.0926018695317872</v>
      </c>
      <c r="N4996" s="578">
        <v>4.6509435516175729E-2</v>
      </c>
      <c r="O4996" s="578">
        <v>6.2337162011923873E-2</v>
      </c>
      <c r="P4996" s="578">
        <v>8.983808787022225</v>
      </c>
      <c r="Q4996" s="578">
        <v>3075.8007253011024</v>
      </c>
      <c r="R4996" s="578">
        <v>8.9735393638159877</v>
      </c>
      <c r="S4996" s="578">
        <v>4.6121957061889825E-2</v>
      </c>
      <c r="T4996" s="578">
        <v>6.1298239510506378E-2</v>
      </c>
      <c r="U4996" s="578">
        <v>9.1367177051010664</v>
      </c>
      <c r="V4996" s="578">
        <v>3127.9330202738374</v>
      </c>
      <c r="W4996" s="578">
        <v>9.0926021225653404</v>
      </c>
      <c r="X4996" s="578">
        <v>4.6509440297540949E-2</v>
      </c>
      <c r="Y4996" s="578">
        <v>6.2337163583530725E-2</v>
      </c>
    </row>
    <row r="4997" spans="1:25" x14ac:dyDescent="0.3">
      <c r="A4997" s="61" t="s">
        <v>6972</v>
      </c>
      <c r="B4997" s="61" t="s">
        <v>2192</v>
      </c>
      <c r="C4997" s="61" t="s">
        <v>40</v>
      </c>
      <c r="D4997" s="36">
        <v>3</v>
      </c>
      <c r="E4997" s="36">
        <v>2012</v>
      </c>
      <c r="F4997" s="578">
        <v>5.3284385157025973</v>
      </c>
      <c r="G4997" s="578">
        <v>1747.9979387919075</v>
      </c>
      <c r="H4997" s="578">
        <v>4.9254258167638856</v>
      </c>
      <c r="I4997" s="578">
        <v>2.5232291665436848E-2</v>
      </c>
      <c r="J4997" s="578">
        <v>3.4836208777657376E-2</v>
      </c>
      <c r="K4997" s="578">
        <v>5.3728761294674579</v>
      </c>
      <c r="L4997" s="578">
        <v>1764.5571568806927</v>
      </c>
      <c r="M4997" s="578">
        <v>4.9778149791236448</v>
      </c>
      <c r="N4997" s="578">
        <v>2.5484253300722497E-2</v>
      </c>
      <c r="O4997" s="578">
        <v>3.5166229548243125E-2</v>
      </c>
      <c r="P4997" s="578">
        <v>5.3284386199951124</v>
      </c>
      <c r="Q4997" s="578">
        <v>1747.9979387919075</v>
      </c>
      <c r="R4997" s="578">
        <v>4.9254258758398128</v>
      </c>
      <c r="S4997" s="578">
        <v>2.5232293248336601E-2</v>
      </c>
      <c r="T4997" s="578">
        <v>3.4836209301526304E-2</v>
      </c>
      <c r="U4997" s="578">
        <v>5.372876131951136</v>
      </c>
      <c r="V4997" s="578">
        <v>1764.5571568806927</v>
      </c>
      <c r="W4997" s="578">
        <v>4.9778151628609777</v>
      </c>
      <c r="X4997" s="578">
        <v>2.5484252776550375E-2</v>
      </c>
      <c r="Y4997" s="578">
        <v>3.5166229548243125E-2</v>
      </c>
    </row>
    <row r="4998" spans="1:25" x14ac:dyDescent="0.3">
      <c r="A4998" s="61" t="s">
        <v>6973</v>
      </c>
      <c r="B4998" s="61" t="s">
        <v>2192</v>
      </c>
      <c r="C4998" s="61" t="s">
        <v>40</v>
      </c>
      <c r="D4998" s="36">
        <v>4</v>
      </c>
      <c r="E4998" s="36">
        <v>2012</v>
      </c>
      <c r="F4998" s="578">
        <v>4.4740789066362705</v>
      </c>
      <c r="G4998" s="578">
        <v>1384.3393656412727</v>
      </c>
      <c r="H4998" s="578">
        <v>3.7326596011929079</v>
      </c>
      <c r="I4998" s="578">
        <v>1.87456321102672E-2</v>
      </c>
      <c r="J4998" s="578">
        <v>2.7588755028167052E-2</v>
      </c>
      <c r="K4998" s="578">
        <v>4.6347213993765273</v>
      </c>
      <c r="L4998" s="578">
        <v>1430.432482401525</v>
      </c>
      <c r="M4998" s="578">
        <v>3.89595989341493</v>
      </c>
      <c r="N4998" s="578">
        <v>2.0131194785941824E-2</v>
      </c>
      <c r="O4998" s="578">
        <v>2.8507414797786602E-2</v>
      </c>
      <c r="P4998" s="578">
        <v>4.4740790630932343</v>
      </c>
      <c r="Q4998" s="578">
        <v>1384.3393656412727</v>
      </c>
      <c r="R4998" s="578">
        <v>3.7326596750826826</v>
      </c>
      <c r="S4998" s="578">
        <v>1.8745634747915525E-2</v>
      </c>
      <c r="T4998" s="578">
        <v>2.7588755552036E-2</v>
      </c>
      <c r="U4998" s="578">
        <v>4.6347214515307424</v>
      </c>
      <c r="V4998" s="578">
        <v>1430.4327430725025</v>
      </c>
      <c r="W4998" s="578">
        <v>3.8959599575161175</v>
      </c>
      <c r="X4998" s="578">
        <v>2.0131194791247226E-2</v>
      </c>
      <c r="Y4998" s="578">
        <v>2.8507414797786602E-2</v>
      </c>
    </row>
    <row r="4999" spans="1:25" x14ac:dyDescent="0.3">
      <c r="A4999" s="61" t="s">
        <v>6974</v>
      </c>
      <c r="B4999" s="61" t="s">
        <v>2192</v>
      </c>
      <c r="C4999" s="61" t="s">
        <v>40</v>
      </c>
      <c r="D4999" s="36">
        <v>5</v>
      </c>
      <c r="E4999" s="36">
        <v>2012</v>
      </c>
      <c r="F4999" s="578">
        <v>4.0314203251558975</v>
      </c>
      <c r="G4999" s="578">
        <v>1207.843650817865</v>
      </c>
      <c r="H4999" s="578">
        <v>3.0686414222800451</v>
      </c>
      <c r="I4999" s="578">
        <v>1.5508693665689527E-2</v>
      </c>
      <c r="J4999" s="578">
        <v>2.4071342758058223E-2</v>
      </c>
      <c r="K4999" s="578">
        <v>4.3379787683677424</v>
      </c>
      <c r="L4999" s="578">
        <v>1293.1059188842726</v>
      </c>
      <c r="M4999" s="578">
        <v>3.3636264435093173</v>
      </c>
      <c r="N4999" s="578">
        <v>1.816511471554345E-2</v>
      </c>
      <c r="O4999" s="578">
        <v>2.577058037665355E-2</v>
      </c>
      <c r="P4999" s="578">
        <v>4.031420739904882</v>
      </c>
      <c r="Q4999" s="578">
        <v>1207.843650817865</v>
      </c>
      <c r="R4999" s="578">
        <v>3.0686413328039572</v>
      </c>
      <c r="S4999" s="578">
        <v>1.5508693157888274E-2</v>
      </c>
      <c r="T4999" s="578">
        <v>2.4071342758058223E-2</v>
      </c>
      <c r="U4999" s="578">
        <v>4.3379788726809503</v>
      </c>
      <c r="V4999" s="578">
        <v>1293.1059188842726</v>
      </c>
      <c r="W4999" s="578">
        <v>3.3636264325784051</v>
      </c>
      <c r="X4999" s="578">
        <v>1.8165114694662976E-2</v>
      </c>
      <c r="Y4999" s="578">
        <v>2.577058037665355E-2</v>
      </c>
    </row>
    <row r="5000" spans="1:25" x14ac:dyDescent="0.3">
      <c r="A5000" s="61" t="s">
        <v>6975</v>
      </c>
      <c r="B5000" s="61" t="s">
        <v>2192</v>
      </c>
      <c r="C5000" s="61" t="s">
        <v>40</v>
      </c>
      <c r="D5000" s="36">
        <v>6</v>
      </c>
      <c r="E5000" s="36">
        <v>2012</v>
      </c>
      <c r="F5000" s="578">
        <v>3.6759064825437173</v>
      </c>
      <c r="G5000" s="578">
        <v>1086.0664494832299</v>
      </c>
      <c r="H5000" s="578">
        <v>2.5706701633631952</v>
      </c>
      <c r="I5000" s="578">
        <v>1.2305492419538147E-2</v>
      </c>
      <c r="J5000" s="578">
        <v>2.1644453207651723E-2</v>
      </c>
      <c r="K5000" s="578">
        <v>4.1047386273209296</v>
      </c>
      <c r="L5000" s="578">
        <v>1205.2079315185524</v>
      </c>
      <c r="M5000" s="578">
        <v>2.9670391866420651</v>
      </c>
      <c r="N5000" s="578">
        <v>1.6760706281161178E-2</v>
      </c>
      <c r="O5000" s="578">
        <v>2.401884493883695E-2</v>
      </c>
      <c r="P5000" s="578">
        <v>3.6759064825489505</v>
      </c>
      <c r="Q5000" s="578">
        <v>1086.0664494832299</v>
      </c>
      <c r="R5000" s="578">
        <v>2.5706701137751171</v>
      </c>
      <c r="S5000" s="578">
        <v>1.2305493530751182E-2</v>
      </c>
      <c r="T5000" s="578">
        <v>2.1644454255389599E-2</v>
      </c>
      <c r="U5000" s="578">
        <v>4.1047388359424177</v>
      </c>
      <c r="V5000" s="578">
        <v>1205.2079315185524</v>
      </c>
      <c r="W5000" s="578">
        <v>2.9670391981235253</v>
      </c>
      <c r="X5000" s="578">
        <v>1.6760708321347274E-2</v>
      </c>
      <c r="Y5000" s="578">
        <v>2.401884493883695E-2</v>
      </c>
    </row>
    <row r="5001" spans="1:25" x14ac:dyDescent="0.3">
      <c r="A5001" s="61" t="s">
        <v>6976</v>
      </c>
      <c r="B5001" s="61" t="s">
        <v>2192</v>
      </c>
      <c r="C5001" s="61" t="s">
        <v>40</v>
      </c>
      <c r="D5001" s="36">
        <v>7</v>
      </c>
      <c r="E5001" s="36">
        <v>2012</v>
      </c>
      <c r="F5001" s="578">
        <v>3.6952353083726499</v>
      </c>
      <c r="G5001" s="578">
        <v>1049.16115379333</v>
      </c>
      <c r="H5001" s="578">
        <v>2.3147508341608001</v>
      </c>
      <c r="I5001" s="578">
        <v>1.2451576674417665E-2</v>
      </c>
      <c r="J5001" s="578">
        <v>2.0908966660499548E-2</v>
      </c>
      <c r="K5001" s="578">
        <v>4.1791084447665172</v>
      </c>
      <c r="L5001" s="578">
        <v>1188.2180112202925</v>
      </c>
      <c r="M5001" s="578">
        <v>2.7236970901400674</v>
      </c>
      <c r="N5001" s="578">
        <v>2.6705737478020297E-2</v>
      </c>
      <c r="O5001" s="578">
        <v>2.3680224937076326E-2</v>
      </c>
      <c r="P5001" s="578">
        <v>3.6952354648400725</v>
      </c>
      <c r="Q5001" s="578">
        <v>1049.16115379333</v>
      </c>
      <c r="R5001" s="578">
        <v>2.31475080729372</v>
      </c>
      <c r="S5001" s="578">
        <v>1.2451574535778772E-2</v>
      </c>
      <c r="T5001" s="578">
        <v>2.0908966660499548E-2</v>
      </c>
      <c r="U5001" s="578">
        <v>4.1791087055473</v>
      </c>
      <c r="V5001" s="578">
        <v>1188.2180112202925</v>
      </c>
      <c r="W5001" s="578">
        <v>2.7236970690422178</v>
      </c>
      <c r="X5001" s="578">
        <v>2.6705738076998324E-2</v>
      </c>
      <c r="Y5001" s="578">
        <v>2.3680224937076326E-2</v>
      </c>
    </row>
    <row r="5002" spans="1:25" x14ac:dyDescent="0.3">
      <c r="A5002" s="61" t="s">
        <v>6977</v>
      </c>
      <c r="B5002" s="61" t="s">
        <v>2192</v>
      </c>
      <c r="C5002" s="61" t="s">
        <v>40</v>
      </c>
      <c r="D5002" s="36">
        <v>8</v>
      </c>
      <c r="E5002" s="36">
        <v>2012</v>
      </c>
      <c r="F5002" s="578">
        <v>3.5603907923062872</v>
      </c>
      <c r="G5002" s="578">
        <v>930.35175736745157</v>
      </c>
      <c r="H5002" s="578">
        <v>1.8778431541201475</v>
      </c>
      <c r="I5002" s="578">
        <v>1.1702089917851766E-2</v>
      </c>
      <c r="J5002" s="578">
        <v>1.85411396475198E-2</v>
      </c>
      <c r="K5002" s="578">
        <v>4.0908653447054331</v>
      </c>
      <c r="L5002" s="578">
        <v>1090.4232241312625</v>
      </c>
      <c r="M5002" s="578">
        <v>2.3043052953416874</v>
      </c>
      <c r="N5002" s="578">
        <v>4.7070804919106445E-2</v>
      </c>
      <c r="O5002" s="578">
        <v>2.1731271156265053E-2</v>
      </c>
      <c r="P5002" s="578">
        <v>3.5603906358387527</v>
      </c>
      <c r="Q5002" s="578">
        <v>930.35177326202347</v>
      </c>
      <c r="R5002" s="578">
        <v>1.8778431110919525</v>
      </c>
      <c r="S5002" s="578">
        <v>1.1702089873248616E-2</v>
      </c>
      <c r="T5002" s="578">
        <v>1.85411396475198E-2</v>
      </c>
      <c r="U5002" s="578">
        <v>4.0908651336263375</v>
      </c>
      <c r="V5002" s="578">
        <v>1090.4232241312625</v>
      </c>
      <c r="W5002" s="578">
        <v>2.3043053226592702</v>
      </c>
      <c r="X5002" s="578">
        <v>4.7070802853643977E-2</v>
      </c>
      <c r="Y5002" s="578">
        <v>2.1731271156265053E-2</v>
      </c>
    </row>
    <row r="5003" spans="1:25" x14ac:dyDescent="0.3">
      <c r="A5003" s="61" t="s">
        <v>6978</v>
      </c>
      <c r="B5003" s="61" t="s">
        <v>2192</v>
      </c>
      <c r="C5003" s="61" t="s">
        <v>40</v>
      </c>
      <c r="D5003" s="36">
        <v>9</v>
      </c>
      <c r="E5003" s="36">
        <v>2012</v>
      </c>
      <c r="F5003" s="578">
        <v>3.6363696766578224</v>
      </c>
      <c r="G5003" s="578">
        <v>890.16126187642374</v>
      </c>
      <c r="H5003" s="578">
        <v>1.6231915754487951</v>
      </c>
      <c r="I5003" s="578">
        <v>1.1625228204896566E-2</v>
      </c>
      <c r="J5003" s="578">
        <v>1.7740208674998276E-2</v>
      </c>
      <c r="K5003" s="578">
        <v>4.1978386347545849</v>
      </c>
      <c r="L5003" s="578">
        <v>1065.7341702779077</v>
      </c>
      <c r="M5003" s="578">
        <v>2.057393839647065</v>
      </c>
      <c r="N5003" s="578">
        <v>8.3137604338238025E-2</v>
      </c>
      <c r="O5003" s="578">
        <v>2.1239200994993199E-2</v>
      </c>
      <c r="P5003" s="578">
        <v>3.6363697809555653</v>
      </c>
      <c r="Q5003" s="578">
        <v>890.16125679016079</v>
      </c>
      <c r="R5003" s="578">
        <v>1.6231915841847953</v>
      </c>
      <c r="S5003" s="578">
        <v>1.1625229286892101E-2</v>
      </c>
      <c r="T5003" s="578">
        <v>1.7740208674998276E-2</v>
      </c>
      <c r="U5003" s="578">
        <v>4.1978388955145949</v>
      </c>
      <c r="V5003" s="578">
        <v>1065.7341702779077</v>
      </c>
      <c r="W5003" s="578">
        <v>2.0573938211455176</v>
      </c>
      <c r="X5003" s="578">
        <v>8.3137605911360629E-2</v>
      </c>
      <c r="Y5003" s="578">
        <v>2.1239200994993199E-2</v>
      </c>
    </row>
    <row r="5004" spans="1:25" x14ac:dyDescent="0.3">
      <c r="A5004" s="61" t="s">
        <v>6979</v>
      </c>
      <c r="B5004" s="61" t="s">
        <v>2192</v>
      </c>
      <c r="C5004" s="61" t="s">
        <v>40</v>
      </c>
      <c r="D5004" s="36">
        <v>10</v>
      </c>
      <c r="E5004" s="36">
        <v>2012</v>
      </c>
      <c r="F5004" s="578">
        <v>3.699774880361165</v>
      </c>
      <c r="G5004" s="578">
        <v>858.96680068969704</v>
      </c>
      <c r="H5004" s="578">
        <v>1.423530059853265</v>
      </c>
      <c r="I5004" s="578">
        <v>1.1586166992515204E-2</v>
      </c>
      <c r="J5004" s="578">
        <v>1.7118499216545926E-2</v>
      </c>
      <c r="K5004" s="578">
        <v>4.2761795345788824</v>
      </c>
      <c r="L5004" s="578">
        <v>1043.566046396885</v>
      </c>
      <c r="M5004" s="578">
        <v>1.8688682852195249</v>
      </c>
      <c r="N5004" s="578">
        <v>0.11355529763750342</v>
      </c>
      <c r="O5004" s="578">
        <v>2.079738313720245E-2</v>
      </c>
      <c r="P5004" s="578">
        <v>3.6997746195803876</v>
      </c>
      <c r="Q5004" s="578">
        <v>858.96680577595998</v>
      </c>
      <c r="R5004" s="578">
        <v>1.4235300861218951</v>
      </c>
      <c r="S5004" s="578">
        <v>1.1586165225291208E-2</v>
      </c>
      <c r="T5004" s="578">
        <v>1.71184997307136E-2</v>
      </c>
      <c r="U5004" s="578">
        <v>4.2761794824300496</v>
      </c>
      <c r="V5004" s="578">
        <v>1043.566046396885</v>
      </c>
      <c r="W5004" s="578">
        <v>1.868868303832635</v>
      </c>
      <c r="X5004" s="578">
        <v>0.11355529643393883</v>
      </c>
      <c r="Y5004" s="578">
        <v>2.079738313720245E-2</v>
      </c>
    </row>
    <row r="5005" spans="1:25" x14ac:dyDescent="0.3">
      <c r="A5005" s="61" t="s">
        <v>6980</v>
      </c>
      <c r="B5005" s="61" t="s">
        <v>2192</v>
      </c>
      <c r="C5005" s="61" t="s">
        <v>40</v>
      </c>
      <c r="D5005" s="36">
        <v>11</v>
      </c>
      <c r="E5005" s="36">
        <v>2012</v>
      </c>
      <c r="F5005" s="578">
        <v>3.7854463655291148</v>
      </c>
      <c r="G5005" s="578">
        <v>834.5029551188145</v>
      </c>
      <c r="H5005" s="578">
        <v>1.2508556510110749</v>
      </c>
      <c r="I5005" s="578">
        <v>1.1722824002428399E-2</v>
      </c>
      <c r="J5005" s="578">
        <v>1.6630957116528074E-2</v>
      </c>
      <c r="K5005" s="578">
        <v>4.3505157137791048</v>
      </c>
      <c r="L5005" s="578">
        <v>1018.7348232269255</v>
      </c>
      <c r="M5005" s="578">
        <v>1.6794941249881901</v>
      </c>
      <c r="N5005" s="578">
        <v>0.1248228687691148</v>
      </c>
      <c r="O5005" s="578">
        <v>2.0302541592779173E-2</v>
      </c>
      <c r="P5005" s="578">
        <v>3.7854461569025499</v>
      </c>
      <c r="Q5005" s="578">
        <v>834.50294971465996</v>
      </c>
      <c r="R5005" s="578">
        <v>1.2508556334911727</v>
      </c>
      <c r="S5005" s="578">
        <v>1.1722824967970719E-2</v>
      </c>
      <c r="T5005" s="578">
        <v>1.6630957116528074E-2</v>
      </c>
      <c r="U5005" s="578">
        <v>4.3505155573169123</v>
      </c>
      <c r="V5005" s="578">
        <v>1018.7348232269255</v>
      </c>
      <c r="W5005" s="578">
        <v>1.6794941746102225</v>
      </c>
      <c r="X5005" s="578">
        <v>0.12482287396414854</v>
      </c>
      <c r="Y5005" s="578">
        <v>2.0302541592779173E-2</v>
      </c>
    </row>
    <row r="5006" spans="1:25" x14ac:dyDescent="0.3">
      <c r="A5006" s="61" t="s">
        <v>6981</v>
      </c>
      <c r="B5006" s="61" t="s">
        <v>2192</v>
      </c>
      <c r="C5006" s="61" t="s">
        <v>40</v>
      </c>
      <c r="D5006" s="36">
        <v>12</v>
      </c>
      <c r="E5006" s="36">
        <v>2012</v>
      </c>
      <c r="F5006" s="578">
        <v>3.8555407879909973</v>
      </c>
      <c r="G5006" s="578">
        <v>814.49049123128202</v>
      </c>
      <c r="H5006" s="578">
        <v>1.1095793885964025</v>
      </c>
      <c r="I5006" s="578">
        <v>1.1834642326599903E-2</v>
      </c>
      <c r="J5006" s="578">
        <v>1.6232116749354899E-2</v>
      </c>
      <c r="K5006" s="578">
        <v>4.4020712872121077</v>
      </c>
      <c r="L5006" s="578">
        <v>993.38701152801275</v>
      </c>
      <c r="M5006" s="578">
        <v>1.5076896734584153</v>
      </c>
      <c r="N5006" s="578">
        <v>0.11916900550931996</v>
      </c>
      <c r="O5006" s="578">
        <v>1.97974063145617E-2</v>
      </c>
      <c r="P5006" s="578">
        <v>3.8555409444531898</v>
      </c>
      <c r="Q5006" s="578">
        <v>814.49049631754497</v>
      </c>
      <c r="R5006" s="578">
        <v>1.1095793942558823</v>
      </c>
      <c r="S5006" s="578">
        <v>1.1834642158267614E-2</v>
      </c>
      <c r="T5006" s="578">
        <v>1.6232116749354899E-2</v>
      </c>
      <c r="U5006" s="578">
        <v>4.4020714945657566</v>
      </c>
      <c r="V5006" s="578">
        <v>993.38700612385776</v>
      </c>
      <c r="W5006" s="578">
        <v>1.507689668291575</v>
      </c>
      <c r="X5006" s="578">
        <v>0.11916900757690464</v>
      </c>
      <c r="Y5006" s="578">
        <v>1.97974063145617E-2</v>
      </c>
    </row>
    <row r="5007" spans="1:25" x14ac:dyDescent="0.3">
      <c r="A5007" s="61" t="s">
        <v>6982</v>
      </c>
      <c r="B5007" s="61" t="s">
        <v>2192</v>
      </c>
      <c r="C5007" s="61" t="s">
        <v>40</v>
      </c>
      <c r="D5007" s="36">
        <v>13</v>
      </c>
      <c r="E5007" s="36">
        <v>2012</v>
      </c>
      <c r="F5007" s="578">
        <v>3.7325875662402974</v>
      </c>
      <c r="G5007" s="578">
        <v>768.08956909179631</v>
      </c>
      <c r="H5007" s="578">
        <v>0.98583181768086781</v>
      </c>
      <c r="I5007" s="578">
        <v>1.1781598635479857E-2</v>
      </c>
      <c r="J5007" s="578">
        <v>1.5307405216541701E-2</v>
      </c>
      <c r="K5007" s="578">
        <v>4.2701559089161876</v>
      </c>
      <c r="L5007" s="578">
        <v>942.39365005493119</v>
      </c>
      <c r="M5007" s="578">
        <v>1.3583618734043372</v>
      </c>
      <c r="N5007" s="578">
        <v>0.10898030517485782</v>
      </c>
      <c r="O5007" s="578">
        <v>1.8781155541849552E-2</v>
      </c>
      <c r="P5007" s="578">
        <v>3.732587826995005</v>
      </c>
      <c r="Q5007" s="578">
        <v>768.08956909179631</v>
      </c>
      <c r="R5007" s="578">
        <v>0.98583179925723363</v>
      </c>
      <c r="S5007" s="578">
        <v>1.1781599487486907E-2</v>
      </c>
      <c r="T5007" s="578">
        <v>1.5307405216541701E-2</v>
      </c>
      <c r="U5007" s="578">
        <v>4.2701558021140773</v>
      </c>
      <c r="V5007" s="578">
        <v>942.39365005493119</v>
      </c>
      <c r="W5007" s="578">
        <v>1.358361879901465</v>
      </c>
      <c r="X5007" s="578">
        <v>0.10898030576966736</v>
      </c>
      <c r="Y5007" s="578">
        <v>1.87811560657185E-2</v>
      </c>
    </row>
    <row r="5008" spans="1:25" x14ac:dyDescent="0.3">
      <c r="A5008" s="61" t="s">
        <v>6983</v>
      </c>
      <c r="B5008" s="61" t="s">
        <v>2192</v>
      </c>
      <c r="C5008" s="61" t="s">
        <v>40</v>
      </c>
      <c r="D5008" s="36">
        <v>14</v>
      </c>
      <c r="E5008" s="36">
        <v>2012</v>
      </c>
      <c r="F5008" s="578">
        <v>3.5898670318672403</v>
      </c>
      <c r="G5008" s="578">
        <v>750.20369561513246</v>
      </c>
      <c r="H5008" s="578">
        <v>0.95373185551670481</v>
      </c>
      <c r="I5008" s="578">
        <v>1.3104916417508576E-2</v>
      </c>
      <c r="J5008" s="578">
        <v>1.4950973525022424E-2</v>
      </c>
      <c r="K5008" s="578">
        <v>4.1112484898490003</v>
      </c>
      <c r="L5008" s="578">
        <v>915.72976048787382</v>
      </c>
      <c r="M5008" s="578">
        <v>1.2937238440241901</v>
      </c>
      <c r="N5008" s="578">
        <v>9.8801223332278143E-2</v>
      </c>
      <c r="O5008" s="578">
        <v>1.8249731549682676E-2</v>
      </c>
      <c r="P5008" s="578">
        <v>3.5898668754050473</v>
      </c>
      <c r="Q5008" s="578">
        <v>750.20368067423419</v>
      </c>
      <c r="R5008" s="578">
        <v>0.95373181940006446</v>
      </c>
      <c r="S5008" s="578">
        <v>1.3104916955474701E-2</v>
      </c>
      <c r="T5008" s="578">
        <v>1.4950973001153474E-2</v>
      </c>
      <c r="U5008" s="578">
        <v>4.1112485941780452</v>
      </c>
      <c r="V5008" s="578">
        <v>915.72976048787382</v>
      </c>
      <c r="W5008" s="578">
        <v>1.2937238801056674</v>
      </c>
      <c r="X5008" s="578">
        <v>9.8801227451076348E-2</v>
      </c>
      <c r="Y5008" s="578">
        <v>1.8249731549682676E-2</v>
      </c>
    </row>
    <row r="5009" spans="1:25" x14ac:dyDescent="0.3">
      <c r="A5009" s="61" t="s">
        <v>6984</v>
      </c>
      <c r="B5009" s="61" t="s">
        <v>2192</v>
      </c>
      <c r="C5009" s="61" t="s">
        <v>40</v>
      </c>
      <c r="D5009" s="36">
        <v>15</v>
      </c>
      <c r="E5009" s="36">
        <v>2012</v>
      </c>
      <c r="F5009" s="578">
        <v>3.4655869651628524</v>
      </c>
      <c r="G5009" s="578">
        <v>736.79129282633426</v>
      </c>
      <c r="H5009" s="578">
        <v>0.93211972938085064</v>
      </c>
      <c r="I5009" s="578">
        <v>1.4350638443678024E-2</v>
      </c>
      <c r="J5009" s="578">
        <v>1.4683670723267475E-2</v>
      </c>
      <c r="K5009" s="578">
        <v>3.9681097698654222</v>
      </c>
      <c r="L5009" s="578">
        <v>893.90789190928126</v>
      </c>
      <c r="M5009" s="578">
        <v>1.2443964195290349</v>
      </c>
      <c r="N5009" s="578">
        <v>9.1843362256743666E-2</v>
      </c>
      <c r="O5009" s="578">
        <v>1.7814877326600226E-2</v>
      </c>
      <c r="P5009" s="578">
        <v>3.4655871737738777</v>
      </c>
      <c r="Q5009" s="578">
        <v>736.79128774007131</v>
      </c>
      <c r="R5009" s="578">
        <v>0.93211971228568646</v>
      </c>
      <c r="S5009" s="578">
        <v>1.435064105040355E-2</v>
      </c>
      <c r="T5009" s="578">
        <v>1.4683670723267475E-2</v>
      </c>
      <c r="U5009" s="578">
        <v>3.9681099288059096</v>
      </c>
      <c r="V5009" s="578">
        <v>893.90789190928126</v>
      </c>
      <c r="W5009" s="578">
        <v>1.24439638808659</v>
      </c>
      <c r="X5009" s="578">
        <v>9.1843362789101435E-2</v>
      </c>
      <c r="Y5009" s="578">
        <v>1.7814877326600226E-2</v>
      </c>
    </row>
    <row r="5010" spans="1:25" x14ac:dyDescent="0.3">
      <c r="A5010" s="580" t="s">
        <v>6985</v>
      </c>
      <c r="B5010" s="580" t="s">
        <v>2192</v>
      </c>
      <c r="C5010" s="580" t="s">
        <v>40</v>
      </c>
      <c r="D5010" s="581">
        <v>16</v>
      </c>
      <c r="E5010" s="581">
        <v>2012</v>
      </c>
      <c r="F5010" s="582">
        <v>3.3934341741445797</v>
      </c>
      <c r="G5010" s="582">
        <v>740.41500790913847</v>
      </c>
      <c r="H5010" s="582">
        <v>0.93682495517987152</v>
      </c>
      <c r="I5010" s="582">
        <v>1.6393153606562273E-2</v>
      </c>
      <c r="J5010" s="582">
        <v>1.475589071439265E-2</v>
      </c>
      <c r="K5010" s="582">
        <v>3.87475531498277</v>
      </c>
      <c r="L5010" s="582">
        <v>888.56864992777469</v>
      </c>
      <c r="M5010" s="582">
        <v>1.2194913848600926</v>
      </c>
      <c r="N5010" s="582">
        <v>8.743636362335841E-2</v>
      </c>
      <c r="O5010" s="582">
        <v>1.7708463167461174E-2</v>
      </c>
      <c r="P5010" s="582">
        <v>3.3934340710834427</v>
      </c>
      <c r="Q5010" s="582">
        <v>740.41500282287552</v>
      </c>
      <c r="R5010" s="582">
        <v>0.93682496894295175</v>
      </c>
      <c r="S5010" s="582">
        <v>1.6393156216205722E-2</v>
      </c>
      <c r="T5010" s="582">
        <v>1.475589071439265E-2</v>
      </c>
      <c r="U5010" s="582">
        <v>3.8747552106798699</v>
      </c>
      <c r="V5010" s="582">
        <v>888.56865501403763</v>
      </c>
      <c r="W5010" s="582">
        <v>1.2194913916309751</v>
      </c>
      <c r="X5010" s="582">
        <v>8.7436366215418351E-2</v>
      </c>
      <c r="Y5010" s="582">
        <v>1.7708463167461174E-2</v>
      </c>
    </row>
    <row r="5011" spans="1:25" x14ac:dyDescent="0.3">
      <c r="A5011" s="61" t="s">
        <v>6986</v>
      </c>
      <c r="B5011" s="61" t="s">
        <v>2192</v>
      </c>
      <c r="C5011" s="61" t="s">
        <v>40</v>
      </c>
      <c r="D5011" s="36">
        <v>1</v>
      </c>
      <c r="E5011" s="36">
        <v>2020</v>
      </c>
      <c r="F5011" s="578">
        <v>15.768110426570848</v>
      </c>
      <c r="G5011" s="578">
        <v>6165.9409128824827</v>
      </c>
      <c r="H5011" s="578">
        <v>17.051790586856974</v>
      </c>
      <c r="I5011" s="578">
        <v>8.8548508794095371E-2</v>
      </c>
      <c r="J5011" s="578">
        <v>4.1023782027574826E-2</v>
      </c>
      <c r="K5011" s="578">
        <v>15.882844668735723</v>
      </c>
      <c r="L5011" s="578">
        <v>6209.1064707438127</v>
      </c>
      <c r="M5011" s="578">
        <v>17.143658260979727</v>
      </c>
      <c r="N5011" s="578">
        <v>8.8968046385161759E-2</v>
      </c>
      <c r="O5011" s="578">
        <v>4.1310985495025848E-2</v>
      </c>
      <c r="P5011" s="578">
        <v>15.768110948137549</v>
      </c>
      <c r="Q5011" s="578">
        <v>6165.9409637451126</v>
      </c>
      <c r="R5011" s="578">
        <v>17.0517907654284</v>
      </c>
      <c r="S5011" s="578">
        <v>8.8548518697583178E-2</v>
      </c>
      <c r="T5011" s="578">
        <v>4.1023781503705878E-2</v>
      </c>
      <c r="U5011" s="578">
        <v>15.882843123961376</v>
      </c>
      <c r="V5011" s="578">
        <v>6209.1064198811819</v>
      </c>
      <c r="W5011" s="578">
        <v>17.143658603153447</v>
      </c>
      <c r="X5011" s="578">
        <v>8.8968056883155816E-2</v>
      </c>
      <c r="Y5011" s="578">
        <v>4.1310985495025848E-2</v>
      </c>
    </row>
    <row r="5012" spans="1:25" x14ac:dyDescent="0.3">
      <c r="A5012" s="61" t="s">
        <v>6987</v>
      </c>
      <c r="B5012" s="61" t="s">
        <v>2192</v>
      </c>
      <c r="C5012" s="61" t="s">
        <v>40</v>
      </c>
      <c r="D5012" s="36">
        <v>2</v>
      </c>
      <c r="E5012" s="36">
        <v>2020</v>
      </c>
      <c r="F5012" s="578">
        <v>8.3118071348870473</v>
      </c>
      <c r="G5012" s="578">
        <v>3075.0266647338804</v>
      </c>
      <c r="H5012" s="578">
        <v>8.8295228757779078</v>
      </c>
      <c r="I5012" s="578">
        <v>4.9696182593227847E-2</v>
      </c>
      <c r="J5012" s="578">
        <v>2.0459050933519948E-2</v>
      </c>
      <c r="K5012" s="578">
        <v>8.4533199415191049</v>
      </c>
      <c r="L5012" s="578">
        <v>3127.1478780110651</v>
      </c>
      <c r="M5012" s="578">
        <v>8.9464837852816927</v>
      </c>
      <c r="N5012" s="578">
        <v>5.0296888228179598E-2</v>
      </c>
      <c r="O5012" s="578">
        <v>2.08058143422628E-2</v>
      </c>
      <c r="P5012" s="578">
        <v>8.3118073882324062</v>
      </c>
      <c r="Q5012" s="578">
        <v>3075.0266647338804</v>
      </c>
      <c r="R5012" s="578">
        <v>8.8295229456125455</v>
      </c>
      <c r="S5012" s="578">
        <v>4.9696184357344395E-2</v>
      </c>
      <c r="T5012" s="578">
        <v>2.0459050933519948E-2</v>
      </c>
      <c r="U5012" s="578">
        <v>8.4533197229429788</v>
      </c>
      <c r="V5012" s="578">
        <v>3127.1478780110651</v>
      </c>
      <c r="W5012" s="578">
        <v>8.9464837584334074</v>
      </c>
      <c r="X5012" s="578">
        <v>5.0296890257110698E-2</v>
      </c>
      <c r="Y5012" s="578">
        <v>2.0805813818393849E-2</v>
      </c>
    </row>
    <row r="5013" spans="1:25" x14ac:dyDescent="0.3">
      <c r="A5013" s="61" t="s">
        <v>6988</v>
      </c>
      <c r="B5013" s="61" t="s">
        <v>2192</v>
      </c>
      <c r="C5013" s="61" t="s">
        <v>40</v>
      </c>
      <c r="D5013" s="36">
        <v>3</v>
      </c>
      <c r="E5013" s="36">
        <v>2020</v>
      </c>
      <c r="F5013" s="578">
        <v>4.9235727352418754</v>
      </c>
      <c r="G5013" s="578">
        <v>1747.57824961344</v>
      </c>
      <c r="H5013" s="578">
        <v>4.8136790739323825</v>
      </c>
      <c r="I5013" s="578">
        <v>2.6643963535055548E-2</v>
      </c>
      <c r="J5013" s="578">
        <v>1.1627141735516426E-2</v>
      </c>
      <c r="K5013" s="578">
        <v>4.9652465921787199</v>
      </c>
      <c r="L5013" s="578">
        <v>1764.1338768005351</v>
      </c>
      <c r="M5013" s="578">
        <v>4.86540777544481</v>
      </c>
      <c r="N5013" s="578">
        <v>2.7040382849084652E-2</v>
      </c>
      <c r="O5013" s="578">
        <v>1.1737310327589451E-2</v>
      </c>
      <c r="P5013" s="578">
        <v>4.9235729960174277</v>
      </c>
      <c r="Q5013" s="578">
        <v>1747.57824961344</v>
      </c>
      <c r="R5013" s="578">
        <v>4.8136790165202274</v>
      </c>
      <c r="S5013" s="578">
        <v>2.6643966621501602E-2</v>
      </c>
      <c r="T5013" s="578">
        <v>1.1627141735516426E-2</v>
      </c>
      <c r="U5013" s="578">
        <v>4.9652466964919277</v>
      </c>
      <c r="V5013" s="578">
        <v>1764.1338768005351</v>
      </c>
      <c r="W5013" s="578">
        <v>4.8654079364763021</v>
      </c>
      <c r="X5013" s="578">
        <v>2.7040379705719351E-2</v>
      </c>
      <c r="Y5013" s="578">
        <v>1.1737310327589451E-2</v>
      </c>
    </row>
    <row r="5014" spans="1:25" x14ac:dyDescent="0.3">
      <c r="A5014" s="61" t="s">
        <v>6989</v>
      </c>
      <c r="B5014" s="61" t="s">
        <v>2192</v>
      </c>
      <c r="C5014" s="61" t="s">
        <v>40</v>
      </c>
      <c r="D5014" s="36">
        <v>4</v>
      </c>
      <c r="E5014" s="36">
        <v>2020</v>
      </c>
      <c r="F5014" s="578">
        <v>4.1227176570300754</v>
      </c>
      <c r="G5014" s="578">
        <v>1384.0256182352678</v>
      </c>
      <c r="H5014" s="578">
        <v>3.6171785870343776</v>
      </c>
      <c r="I5014" s="578">
        <v>1.9296818816580175E-2</v>
      </c>
      <c r="J5014" s="578">
        <v>9.208319049018119E-3</v>
      </c>
      <c r="K5014" s="578">
        <v>4.2715427757565596</v>
      </c>
      <c r="L5014" s="578">
        <v>1430.1107101440375</v>
      </c>
      <c r="M5014" s="578">
        <v>3.7613059188054905</v>
      </c>
      <c r="N5014" s="578">
        <v>2.0502970374309325E-2</v>
      </c>
      <c r="O5014" s="578">
        <v>9.514954629897444E-3</v>
      </c>
      <c r="P5014" s="578">
        <v>4.1227175005678829</v>
      </c>
      <c r="Q5014" s="578">
        <v>1384.0256182352678</v>
      </c>
      <c r="R5014" s="578">
        <v>3.61717857137167</v>
      </c>
      <c r="S5014" s="578">
        <v>1.92968214056842E-2</v>
      </c>
      <c r="T5014" s="578">
        <v>9.208318995661097E-3</v>
      </c>
      <c r="U5014" s="578">
        <v>4.2715429843728971</v>
      </c>
      <c r="V5014" s="578">
        <v>1430.1107101440375</v>
      </c>
      <c r="W5014" s="578">
        <v>3.7613060086950973</v>
      </c>
      <c r="X5014" s="578">
        <v>2.0502969831113601E-2</v>
      </c>
      <c r="Y5014" s="578">
        <v>9.514954629897444E-3</v>
      </c>
    </row>
    <row r="5015" spans="1:25" x14ac:dyDescent="0.3">
      <c r="A5015" s="61" t="s">
        <v>6990</v>
      </c>
      <c r="B5015" s="61" t="s">
        <v>2192</v>
      </c>
      <c r="C5015" s="61" t="s">
        <v>40</v>
      </c>
      <c r="D5015" s="36">
        <v>5</v>
      </c>
      <c r="E5015" s="36">
        <v>2020</v>
      </c>
      <c r="F5015" s="578">
        <v>3.7099341633256677</v>
      </c>
      <c r="G5015" s="578">
        <v>1207.583962758375</v>
      </c>
      <c r="H5015" s="578">
        <v>2.9535402807474926</v>
      </c>
      <c r="I5015" s="578">
        <v>1.5546944382056874E-2</v>
      </c>
      <c r="J5015" s="578">
        <v>8.0344014956305349E-3</v>
      </c>
      <c r="K5015" s="578">
        <v>3.9930572190360869</v>
      </c>
      <c r="L5015" s="578">
        <v>1292.83424631754</v>
      </c>
      <c r="M5015" s="578">
        <v>3.2117128880284573</v>
      </c>
      <c r="N5015" s="578">
        <v>1.8044951241828675E-2</v>
      </c>
      <c r="O5015" s="578">
        <v>8.6016071873018483E-3</v>
      </c>
      <c r="P5015" s="578">
        <v>3.7099339547146375</v>
      </c>
      <c r="Q5015" s="578">
        <v>1207.583962758375</v>
      </c>
      <c r="R5015" s="578">
        <v>2.9535402577603178</v>
      </c>
      <c r="S5015" s="578">
        <v>1.5546940803763599E-2</v>
      </c>
      <c r="T5015" s="578">
        <v>8.0344014956305349E-3</v>
      </c>
      <c r="U5015" s="578">
        <v>3.9930572711645347</v>
      </c>
      <c r="V5015" s="578">
        <v>1292.83424631754</v>
      </c>
      <c r="W5015" s="578">
        <v>3.2117129583869675</v>
      </c>
      <c r="X5015" s="578">
        <v>1.8044951770889328E-2</v>
      </c>
      <c r="Y5015" s="578">
        <v>8.601607080587801E-3</v>
      </c>
    </row>
    <row r="5016" spans="1:25" x14ac:dyDescent="0.3">
      <c r="A5016" s="61" t="s">
        <v>6991</v>
      </c>
      <c r="B5016" s="61" t="s">
        <v>2192</v>
      </c>
      <c r="C5016" s="61" t="s">
        <v>40</v>
      </c>
      <c r="D5016" s="36">
        <v>6</v>
      </c>
      <c r="E5016" s="36">
        <v>2020</v>
      </c>
      <c r="F5016" s="578">
        <v>3.3775159257539396</v>
      </c>
      <c r="G5016" s="578">
        <v>1085.8406206766726</v>
      </c>
      <c r="H5016" s="578">
        <v>2.4659495488910226</v>
      </c>
      <c r="I5016" s="578">
        <v>1.2011961437262152E-2</v>
      </c>
      <c r="J5016" s="578">
        <v>7.2244247833926504E-3</v>
      </c>
      <c r="K5016" s="578">
        <v>3.773653667558615</v>
      </c>
      <c r="L5016" s="578">
        <v>1204.9675127665175</v>
      </c>
      <c r="M5016" s="578">
        <v>2.8136650193385577</v>
      </c>
      <c r="N5016" s="578">
        <v>1.6965169648832025E-2</v>
      </c>
      <c r="O5016" s="578">
        <v>8.017005578343131E-3</v>
      </c>
      <c r="P5016" s="578">
        <v>3.377516134375425</v>
      </c>
      <c r="Q5016" s="578">
        <v>1085.8406206766726</v>
      </c>
      <c r="R5016" s="578">
        <v>2.465949596720745</v>
      </c>
      <c r="S5016" s="578">
        <v>1.2011962553363722E-2</v>
      </c>
      <c r="T5016" s="578">
        <v>7.2244248343243554E-3</v>
      </c>
      <c r="U5016" s="578">
        <v>3.7736537197231375</v>
      </c>
      <c r="V5016" s="578">
        <v>1204.9675127665175</v>
      </c>
      <c r="W5016" s="578">
        <v>2.8136650447510498</v>
      </c>
      <c r="X5016" s="578">
        <v>1.6965163926518725E-2</v>
      </c>
      <c r="Y5016" s="578">
        <v>8.017005578343131E-3</v>
      </c>
    </row>
    <row r="5017" spans="1:25" x14ac:dyDescent="0.3">
      <c r="A5017" s="61" t="s">
        <v>6992</v>
      </c>
      <c r="B5017" s="61" t="s">
        <v>2192</v>
      </c>
      <c r="C5017" s="61" t="s">
        <v>40</v>
      </c>
      <c r="D5017" s="36">
        <v>7</v>
      </c>
      <c r="E5017" s="36">
        <v>2020</v>
      </c>
      <c r="F5017" s="578">
        <v>3.3886995567227829</v>
      </c>
      <c r="G5017" s="578">
        <v>1048.9521334965975</v>
      </c>
      <c r="H5017" s="578">
        <v>2.2151233364547775</v>
      </c>
      <c r="I5017" s="578">
        <v>1.2264091759561748E-2</v>
      </c>
      <c r="J5017" s="578">
        <v>6.97898651803067E-3</v>
      </c>
      <c r="K5017" s="578">
        <v>3.8373941271693903</v>
      </c>
      <c r="L5017" s="578">
        <v>1187.9932200113876</v>
      </c>
      <c r="M5017" s="578">
        <v>2.577291508493845</v>
      </c>
      <c r="N5017" s="578">
        <v>3.2448497086382574E-2</v>
      </c>
      <c r="O5017" s="578">
        <v>7.9040627169888432E-3</v>
      </c>
      <c r="P5017" s="578">
        <v>3.3886996076298548</v>
      </c>
      <c r="Q5017" s="578">
        <v>1048.9521334965975</v>
      </c>
      <c r="R5017" s="578">
        <v>2.2151230258259549</v>
      </c>
      <c r="S5017" s="578">
        <v>1.226408820669648E-2</v>
      </c>
      <c r="T5017" s="578">
        <v>6.97898651803067E-3</v>
      </c>
      <c r="U5017" s="578">
        <v>3.8373939707071978</v>
      </c>
      <c r="V5017" s="578">
        <v>1187.9932200113876</v>
      </c>
      <c r="W5017" s="578">
        <v>2.5772915346897176</v>
      </c>
      <c r="X5017" s="578">
        <v>3.2448497582966654E-2</v>
      </c>
      <c r="Y5017" s="578">
        <v>7.9040627169888432E-3</v>
      </c>
    </row>
    <row r="5018" spans="1:25" x14ac:dyDescent="0.3">
      <c r="A5018" s="61" t="s">
        <v>6993</v>
      </c>
      <c r="B5018" s="61" t="s">
        <v>2192</v>
      </c>
      <c r="C5018" s="61" t="s">
        <v>40</v>
      </c>
      <c r="D5018" s="36">
        <v>8</v>
      </c>
      <c r="E5018" s="36">
        <v>2020</v>
      </c>
      <c r="F5018" s="578">
        <v>3.2475093322401873</v>
      </c>
      <c r="G5018" s="578">
        <v>930.16605567932072</v>
      </c>
      <c r="H5018" s="578">
        <v>1.8215395565669725</v>
      </c>
      <c r="I5018" s="578">
        <v>1.2441336797867991E-2</v>
      </c>
      <c r="J5018" s="578">
        <v>6.1886633363125504E-3</v>
      </c>
      <c r="K5018" s="578">
        <v>3.7417657100337047</v>
      </c>
      <c r="L5018" s="578">
        <v>1090.2211888631125</v>
      </c>
      <c r="M5018" s="578">
        <v>2.2017448620645128</v>
      </c>
      <c r="N5018" s="578">
        <v>6.6473961665603043E-2</v>
      </c>
      <c r="O5018" s="578">
        <v>7.2535575357808996E-3</v>
      </c>
      <c r="P5018" s="578">
        <v>3.2475091236395448</v>
      </c>
      <c r="Q5018" s="578">
        <v>930.16605567932072</v>
      </c>
      <c r="R5018" s="578">
        <v>1.8215395705422699</v>
      </c>
      <c r="S5018" s="578">
        <v>1.2441335409789584E-2</v>
      </c>
      <c r="T5018" s="578">
        <v>6.1886633387378698E-3</v>
      </c>
      <c r="U5018" s="578">
        <v>3.7417656578693332</v>
      </c>
      <c r="V5018" s="578">
        <v>1090.2211888631125</v>
      </c>
      <c r="W5018" s="578">
        <v>2.2017448611065076</v>
      </c>
      <c r="X5018" s="578">
        <v>6.6473959125232768E-2</v>
      </c>
      <c r="Y5018" s="578">
        <v>7.2535575891379224E-3</v>
      </c>
    </row>
    <row r="5019" spans="1:25" x14ac:dyDescent="0.3">
      <c r="A5019" s="61" t="s">
        <v>6994</v>
      </c>
      <c r="B5019" s="61" t="s">
        <v>2192</v>
      </c>
      <c r="C5019" s="61" t="s">
        <v>40</v>
      </c>
      <c r="D5019" s="36">
        <v>9</v>
      </c>
      <c r="E5019" s="36">
        <v>2020</v>
      </c>
      <c r="F5019" s="578">
        <v>3.3034458298668552</v>
      </c>
      <c r="G5019" s="578">
        <v>889.98806095123246</v>
      </c>
      <c r="H5019" s="578">
        <v>1.5856435601957197</v>
      </c>
      <c r="I5019" s="578">
        <v>1.2696042026163899E-2</v>
      </c>
      <c r="J5019" s="578">
        <v>5.9213496472996898E-3</v>
      </c>
      <c r="K5019" s="578">
        <v>3.8286096096135149</v>
      </c>
      <c r="L5019" s="578">
        <v>1065.5426139831475</v>
      </c>
      <c r="M5019" s="578">
        <v>1.9757691574735223</v>
      </c>
      <c r="N5019" s="578">
        <v>0.1260870606602105</v>
      </c>
      <c r="O5019" s="578">
        <v>7.0893551601329749E-3</v>
      </c>
      <c r="P5019" s="578">
        <v>3.3034458298668579</v>
      </c>
      <c r="Q5019" s="578">
        <v>889.98805586496951</v>
      </c>
      <c r="R5019" s="578">
        <v>1.5856436297544825</v>
      </c>
      <c r="S5019" s="578">
        <v>1.2696042036509377E-2</v>
      </c>
      <c r="T5019" s="578">
        <v>5.9213496472996898E-3</v>
      </c>
      <c r="U5019" s="578">
        <v>3.8286093488275101</v>
      </c>
      <c r="V5019" s="578">
        <v>1065.5426139831475</v>
      </c>
      <c r="W5019" s="578">
        <v>1.9757692167198249</v>
      </c>
      <c r="X5019" s="578">
        <v>0.12608706166974976</v>
      </c>
      <c r="Y5019" s="578">
        <v>7.0893550558442505E-3</v>
      </c>
    </row>
    <row r="5020" spans="1:25" x14ac:dyDescent="0.3">
      <c r="A5020" s="61" t="s">
        <v>6995</v>
      </c>
      <c r="B5020" s="61" t="s">
        <v>2192</v>
      </c>
      <c r="C5020" s="61" t="s">
        <v>40</v>
      </c>
      <c r="D5020" s="36">
        <v>10</v>
      </c>
      <c r="E5020" s="36">
        <v>2020</v>
      </c>
      <c r="F5020" s="578">
        <v>3.3506290105164322</v>
      </c>
      <c r="G5020" s="578">
        <v>858.8027950922642</v>
      </c>
      <c r="H5020" s="578">
        <v>1.4007084827498999</v>
      </c>
      <c r="I5020" s="578">
        <v>1.29251394475507E-2</v>
      </c>
      <c r="J5020" s="578">
        <v>5.7138607153319702E-3</v>
      </c>
      <c r="K5020" s="578">
        <v>3.8910961075824404</v>
      </c>
      <c r="L5020" s="578">
        <v>1043.3827203114774</v>
      </c>
      <c r="M5020" s="578">
        <v>1.8021581231720676</v>
      </c>
      <c r="N5020" s="578">
        <v>0.17667074566997998</v>
      </c>
      <c r="O5020" s="578">
        <v>6.9419176337153932E-3</v>
      </c>
      <c r="P5020" s="578">
        <v>3.3506288540542397</v>
      </c>
      <c r="Q5020" s="578">
        <v>858.80279000600126</v>
      </c>
      <c r="R5020" s="578">
        <v>1.4007084654986026</v>
      </c>
      <c r="S5020" s="578">
        <v>1.2925138927168149E-2</v>
      </c>
      <c r="T5020" s="578">
        <v>5.7138607153319702E-3</v>
      </c>
      <c r="U5020" s="578">
        <v>3.8910961075876722</v>
      </c>
      <c r="V5020" s="578">
        <v>1043.3827203114774</v>
      </c>
      <c r="W5020" s="578">
        <v>1.8021581010810475</v>
      </c>
      <c r="X5020" s="578">
        <v>0.176670745721518</v>
      </c>
      <c r="Y5020" s="578">
        <v>6.9419175270013476E-3</v>
      </c>
    </row>
    <row r="5021" spans="1:25" x14ac:dyDescent="0.3">
      <c r="A5021" s="61" t="s">
        <v>6996</v>
      </c>
      <c r="B5021" s="61" t="s">
        <v>2192</v>
      </c>
      <c r="C5021" s="61" t="s">
        <v>40</v>
      </c>
      <c r="D5021" s="36">
        <v>11</v>
      </c>
      <c r="E5021" s="36">
        <v>2020</v>
      </c>
      <c r="F5021" s="578">
        <v>3.4181783011334375</v>
      </c>
      <c r="G5021" s="578">
        <v>834.34575970967569</v>
      </c>
      <c r="H5021" s="578">
        <v>1.2409385316841475</v>
      </c>
      <c r="I5021" s="578">
        <v>1.3359496921376951E-2</v>
      </c>
      <c r="J5021" s="578">
        <v>5.551144524361E-3</v>
      </c>
      <c r="K5021" s="578">
        <v>3.9481851145974298</v>
      </c>
      <c r="L5021" s="578">
        <v>1018.5580641428592</v>
      </c>
      <c r="M5021" s="578">
        <v>1.6285270784816577</v>
      </c>
      <c r="N5021" s="578">
        <v>0.19571905325089201</v>
      </c>
      <c r="O5021" s="578">
        <v>6.7767588746695129E-3</v>
      </c>
      <c r="P5021" s="578">
        <v>3.4181783011335125</v>
      </c>
      <c r="Q5021" s="578">
        <v>834.34571901957156</v>
      </c>
      <c r="R5021" s="578">
        <v>1.2409385335752852</v>
      </c>
      <c r="S5021" s="578">
        <v>1.3359495872577976E-2</v>
      </c>
      <c r="T5021" s="578">
        <v>5.551144524361E-3</v>
      </c>
      <c r="U5021" s="578">
        <v>3.94818521890556</v>
      </c>
      <c r="V5021" s="578">
        <v>1018.5580641428592</v>
      </c>
      <c r="W5021" s="578">
        <v>1.6285271152737499</v>
      </c>
      <c r="X5021" s="578">
        <v>0.1957190585283865</v>
      </c>
      <c r="Y5021" s="578">
        <v>6.7767588746695129E-3</v>
      </c>
    </row>
    <row r="5022" spans="1:25" x14ac:dyDescent="0.3">
      <c r="A5022" s="61" t="s">
        <v>6997</v>
      </c>
      <c r="B5022" s="61" t="s">
        <v>2192</v>
      </c>
      <c r="C5022" s="61" t="s">
        <v>40</v>
      </c>
      <c r="D5022" s="36">
        <v>12</v>
      </c>
      <c r="E5022" s="36">
        <v>2020</v>
      </c>
      <c r="F5022" s="578">
        <v>3.4734460401151974</v>
      </c>
      <c r="G5022" s="578">
        <v>814.33862145741728</v>
      </c>
      <c r="H5022" s="578">
        <v>1.11022075060706</v>
      </c>
      <c r="I5022" s="578">
        <v>1.3714863146863775E-2</v>
      </c>
      <c r="J5022" s="578">
        <v>5.4180300697529021E-3</v>
      </c>
      <c r="K5022" s="578">
        <v>3.9845279572900774</v>
      </c>
      <c r="L5022" s="578">
        <v>993.21605682372808</v>
      </c>
      <c r="M5022" s="578">
        <v>1.4709354117045774</v>
      </c>
      <c r="N5022" s="578">
        <v>0.18689181812199676</v>
      </c>
      <c r="O5022" s="578">
        <v>6.608153441144772E-3</v>
      </c>
      <c r="P5022" s="578">
        <v>3.4734463008855174</v>
      </c>
      <c r="Q5022" s="578">
        <v>814.33861064910832</v>
      </c>
      <c r="R5022" s="578">
        <v>1.1102207847846599</v>
      </c>
      <c r="S5022" s="578">
        <v>1.3714862624510651E-2</v>
      </c>
      <c r="T5022" s="578">
        <v>5.4180300697529021E-3</v>
      </c>
      <c r="U5022" s="578">
        <v>3.9845279101135276</v>
      </c>
      <c r="V5022" s="578">
        <v>993.2160043716425</v>
      </c>
      <c r="W5022" s="578">
        <v>1.4709354884835149</v>
      </c>
      <c r="X5022" s="578">
        <v>0.1868917970617375</v>
      </c>
      <c r="Y5022" s="578">
        <v>6.6081533877877501E-3</v>
      </c>
    </row>
    <row r="5023" spans="1:25" x14ac:dyDescent="0.3">
      <c r="A5023" s="61" t="s">
        <v>6998</v>
      </c>
      <c r="B5023" s="61" t="s">
        <v>2192</v>
      </c>
      <c r="C5023" s="61" t="s">
        <v>40</v>
      </c>
      <c r="D5023" s="36">
        <v>13</v>
      </c>
      <c r="E5023" s="36">
        <v>2020</v>
      </c>
      <c r="F5023" s="578">
        <v>3.3578645240289275</v>
      </c>
      <c r="G5023" s="578">
        <v>767.94766553242948</v>
      </c>
      <c r="H5023" s="578">
        <v>0.99388425048345852</v>
      </c>
      <c r="I5023" s="578">
        <v>1.3768876431943924E-2</v>
      </c>
      <c r="J5023" s="578">
        <v>5.1093775255139891E-3</v>
      </c>
      <c r="K5023" s="578">
        <v>3.8584690180756098</v>
      </c>
      <c r="L5023" s="578">
        <v>942.23260116577103</v>
      </c>
      <c r="M5023" s="578">
        <v>1.3317147885421274</v>
      </c>
      <c r="N5023" s="578">
        <v>0.17047340257340626</v>
      </c>
      <c r="O5023" s="578">
        <v>6.2689471136157674E-3</v>
      </c>
      <c r="P5023" s="578">
        <v>3.3578645761829926</v>
      </c>
      <c r="Q5023" s="578">
        <v>767.94766012827529</v>
      </c>
      <c r="R5023" s="578">
        <v>0.99388430919103976</v>
      </c>
      <c r="S5023" s="578">
        <v>1.3768876434066074E-2</v>
      </c>
      <c r="T5023" s="578">
        <v>5.1093775255139891E-3</v>
      </c>
      <c r="U5023" s="578">
        <v>3.8584689137727874</v>
      </c>
      <c r="V5023" s="578">
        <v>942.23260116577103</v>
      </c>
      <c r="W5023" s="578">
        <v>1.3317147278382098</v>
      </c>
      <c r="X5023" s="578">
        <v>0.17047339734805625</v>
      </c>
      <c r="Y5023" s="578">
        <v>6.2689470117523599E-3</v>
      </c>
    </row>
    <row r="5024" spans="1:25" x14ac:dyDescent="0.3">
      <c r="A5024" s="61" t="s">
        <v>6999</v>
      </c>
      <c r="B5024" s="61" t="s">
        <v>2192</v>
      </c>
      <c r="C5024" s="61" t="s">
        <v>40</v>
      </c>
      <c r="D5024" s="36">
        <v>14</v>
      </c>
      <c r="E5024" s="36">
        <v>2020</v>
      </c>
      <c r="F5024" s="578">
        <v>3.2291991233326249</v>
      </c>
      <c r="G5024" s="578">
        <v>750.06807581583575</v>
      </c>
      <c r="H5024" s="578">
        <v>0.9587615292642403</v>
      </c>
      <c r="I5024" s="578">
        <v>1.497678263520655E-2</v>
      </c>
      <c r="J5024" s="578">
        <v>4.9904190163942925E-3</v>
      </c>
      <c r="K5024" s="578">
        <v>3.7128477722365703</v>
      </c>
      <c r="L5024" s="578">
        <v>915.57624657948759</v>
      </c>
      <c r="M5024" s="578">
        <v>1.2675906990022325</v>
      </c>
      <c r="N5024" s="578">
        <v>0.15295171549708625</v>
      </c>
      <c r="O5024" s="578">
        <v>6.0915911696307933E-3</v>
      </c>
      <c r="P5024" s="578">
        <v>3.2291991233429727</v>
      </c>
      <c r="Q5024" s="578">
        <v>750.06807581583575</v>
      </c>
      <c r="R5024" s="578">
        <v>0.95876154173917283</v>
      </c>
      <c r="S5024" s="578">
        <v>1.4976783677828525E-2</v>
      </c>
      <c r="T5024" s="578">
        <v>4.9904189630372697E-3</v>
      </c>
      <c r="U5024" s="578">
        <v>3.7128478765656179</v>
      </c>
      <c r="V5024" s="578">
        <v>915.5762519836419</v>
      </c>
      <c r="W5024" s="578">
        <v>1.26759071433722</v>
      </c>
      <c r="X5024" s="578">
        <v>0.15295171024505724</v>
      </c>
      <c r="Y5024" s="578">
        <v>6.0915911696307933E-3</v>
      </c>
    </row>
    <row r="5025" spans="1:25" x14ac:dyDescent="0.3">
      <c r="A5025" s="61" t="s">
        <v>7000</v>
      </c>
      <c r="B5025" s="61" t="s">
        <v>2192</v>
      </c>
      <c r="C5025" s="61" t="s">
        <v>40</v>
      </c>
      <c r="D5025" s="36">
        <v>15</v>
      </c>
      <c r="E5025" s="36">
        <v>2020</v>
      </c>
      <c r="F5025" s="578">
        <v>3.1174719939180373</v>
      </c>
      <c r="G5025" s="578">
        <v>736.66107908884624</v>
      </c>
      <c r="H5025" s="578">
        <v>0.93381735331846927</v>
      </c>
      <c r="I5025" s="578">
        <v>1.6107525225076302E-2</v>
      </c>
      <c r="J5025" s="578">
        <v>4.9012204156800429E-3</v>
      </c>
      <c r="K5025" s="578">
        <v>3.5824594206191374</v>
      </c>
      <c r="L5025" s="578">
        <v>893.76037597656205</v>
      </c>
      <c r="M5025" s="578">
        <v>1.2179673704774026</v>
      </c>
      <c r="N5025" s="578">
        <v>0.14083687319271077</v>
      </c>
      <c r="O5025" s="578">
        <v>5.9464461252597724E-3</v>
      </c>
      <c r="P5025" s="578">
        <v>3.1174718386923748</v>
      </c>
      <c r="Q5025" s="578">
        <v>736.66107432047477</v>
      </c>
      <c r="R5025" s="578">
        <v>0.93381740461063356</v>
      </c>
      <c r="S5025" s="578">
        <v>1.6107525734014375E-2</v>
      </c>
      <c r="T5025" s="578">
        <v>4.9012204156800429E-3</v>
      </c>
      <c r="U5025" s="578">
        <v>3.5824595770760999</v>
      </c>
      <c r="V5025" s="578">
        <v>893.76039155324247</v>
      </c>
      <c r="W5025" s="578">
        <v>1.2179674016330526</v>
      </c>
      <c r="X5025" s="578">
        <v>0.14083686799312925</v>
      </c>
      <c r="Y5025" s="578">
        <v>5.9464461761914774E-3</v>
      </c>
    </row>
    <row r="5026" spans="1:25" x14ac:dyDescent="0.3">
      <c r="A5026" s="580" t="s">
        <v>7001</v>
      </c>
      <c r="B5026" s="580" t="s">
        <v>2192</v>
      </c>
      <c r="C5026" s="580" t="s">
        <v>40</v>
      </c>
      <c r="D5026" s="581">
        <v>16</v>
      </c>
      <c r="E5026" s="581">
        <v>2020</v>
      </c>
      <c r="F5026" s="582">
        <v>3.0530892076571923</v>
      </c>
      <c r="G5026" s="582">
        <v>740.28789615631069</v>
      </c>
      <c r="H5026" s="582">
        <v>0.93356254779822179</v>
      </c>
      <c r="I5026" s="582">
        <v>1.8043350100394123E-2</v>
      </c>
      <c r="J5026" s="582">
        <v>4.9253510223934401E-3</v>
      </c>
      <c r="K5026" s="582">
        <v>3.4974566926988047</v>
      </c>
      <c r="L5026" s="582">
        <v>888.42510859171512</v>
      </c>
      <c r="M5026" s="582">
        <v>1.1914416992428074</v>
      </c>
      <c r="N5026" s="582">
        <v>0.13237306913166877</v>
      </c>
      <c r="O5026" s="582">
        <v>5.9109465704144243E-3</v>
      </c>
      <c r="P5026" s="582">
        <v>3.053089155503125</v>
      </c>
      <c r="Q5026" s="582">
        <v>740.28790156046523</v>
      </c>
      <c r="R5026" s="582">
        <v>0.9335625876744108</v>
      </c>
      <c r="S5026" s="582">
        <v>1.8043350095619304E-2</v>
      </c>
      <c r="T5026" s="582">
        <v>4.9253510223934401E-3</v>
      </c>
      <c r="U5026" s="582">
        <v>3.4974565883854476</v>
      </c>
      <c r="V5026" s="582">
        <v>888.42509778340604</v>
      </c>
      <c r="W5026" s="582">
        <v>1.191441717518495</v>
      </c>
      <c r="X5026" s="582">
        <v>0.13237306913682251</v>
      </c>
      <c r="Y5026" s="582">
        <v>5.9109465704144243E-3</v>
      </c>
    </row>
    <row r="5027" spans="1:25" x14ac:dyDescent="0.3">
      <c r="A5027" s="61" t="s">
        <v>7002</v>
      </c>
      <c r="B5027" s="61" t="s">
        <v>2192</v>
      </c>
      <c r="C5027" s="61" t="s">
        <v>40</v>
      </c>
      <c r="D5027" s="36">
        <v>1</v>
      </c>
      <c r="E5027" s="36">
        <v>2030</v>
      </c>
      <c r="F5027" s="578">
        <v>13.104248643646748</v>
      </c>
      <c r="G5027" s="578">
        <v>6174.6213989257776</v>
      </c>
      <c r="H5027" s="578">
        <v>14.699866670101326</v>
      </c>
      <c r="I5027" s="578">
        <v>2.4558725791848625E-2</v>
      </c>
      <c r="J5027" s="578">
        <v>4.1169836535118499E-2</v>
      </c>
      <c r="K5027" s="578">
        <v>13.160464882133299</v>
      </c>
      <c r="L5027" s="578">
        <v>6217.835179646805</v>
      </c>
      <c r="M5027" s="578">
        <v>14.788282770646475</v>
      </c>
      <c r="N5027" s="578">
        <v>2.4788617232691927E-2</v>
      </c>
      <c r="O5027" s="578">
        <v>4.1457974837006348E-2</v>
      </c>
      <c r="P5027" s="578">
        <v>13.104248643636248</v>
      </c>
      <c r="Q5027" s="578">
        <v>6174.6213480631486</v>
      </c>
      <c r="R5027" s="578">
        <v>14.699866417058075</v>
      </c>
      <c r="S5027" s="578">
        <v>2.4558724224637698E-2</v>
      </c>
      <c r="T5027" s="578">
        <v>4.11698360306521E-2</v>
      </c>
      <c r="U5027" s="578">
        <v>13.160464360587525</v>
      </c>
      <c r="V5027" s="578">
        <v>6217.835179646805</v>
      </c>
      <c r="W5027" s="578">
        <v>14.788283697588923</v>
      </c>
      <c r="X5027" s="578">
        <v>2.4788617232616127E-2</v>
      </c>
      <c r="Y5027" s="578">
        <v>4.1457974837006348E-2</v>
      </c>
    </row>
    <row r="5028" spans="1:25" x14ac:dyDescent="0.3">
      <c r="A5028" s="61" t="s">
        <v>7003</v>
      </c>
      <c r="B5028" s="61" t="s">
        <v>2192</v>
      </c>
      <c r="C5028" s="61" t="s">
        <v>40</v>
      </c>
      <c r="D5028" s="36">
        <v>2</v>
      </c>
      <c r="E5028" s="36">
        <v>2030</v>
      </c>
      <c r="F5028" s="578">
        <v>7.1986584188219505</v>
      </c>
      <c r="G5028" s="578">
        <v>3079.30614471435</v>
      </c>
      <c r="H5028" s="578">
        <v>7.6424720317881976</v>
      </c>
      <c r="I5028" s="578">
        <v>1.2087036096242272E-2</v>
      </c>
      <c r="J5028" s="578">
        <v>2.0531567938936204E-2</v>
      </c>
      <c r="K5028" s="578">
        <v>7.2681783301618408</v>
      </c>
      <c r="L5028" s="578">
        <v>3131.4865264892551</v>
      </c>
      <c r="M5028" s="578">
        <v>7.7557223025796649</v>
      </c>
      <c r="N5028" s="578">
        <v>1.2366749731048279E-2</v>
      </c>
      <c r="O5028" s="578">
        <v>2.0879461488220827E-2</v>
      </c>
      <c r="P5028" s="578">
        <v>7.1986582623806754</v>
      </c>
      <c r="Q5028" s="578">
        <v>3079.30614471435</v>
      </c>
      <c r="R5028" s="578">
        <v>7.6424719989008674</v>
      </c>
      <c r="S5028" s="578">
        <v>1.2087036097303373E-2</v>
      </c>
      <c r="T5028" s="578">
        <v>2.0531567938936204E-2</v>
      </c>
      <c r="U5028" s="578">
        <v>7.2681782854583572</v>
      </c>
      <c r="V5028" s="578">
        <v>3131.4866307576449</v>
      </c>
      <c r="W5028" s="578">
        <v>7.7557228759166374</v>
      </c>
      <c r="X5028" s="578">
        <v>1.2366750362161779E-2</v>
      </c>
      <c r="Y5028" s="578">
        <v>2.0879461488220827E-2</v>
      </c>
    </row>
    <row r="5029" spans="1:25" x14ac:dyDescent="0.3">
      <c r="A5029" s="61" t="s">
        <v>7004</v>
      </c>
      <c r="B5029" s="61" t="s">
        <v>2192</v>
      </c>
      <c r="C5029" s="61" t="s">
        <v>40</v>
      </c>
      <c r="D5029" s="36">
        <v>3</v>
      </c>
      <c r="E5029" s="36">
        <v>2030</v>
      </c>
      <c r="F5029" s="578">
        <v>4.2218590678892225</v>
      </c>
      <c r="G5029" s="578">
        <v>1749.8976682027123</v>
      </c>
      <c r="H5029" s="578">
        <v>4.1504763006711629</v>
      </c>
      <c r="I5029" s="578">
        <v>7.2065339146547506E-3</v>
      </c>
      <c r="J5029" s="578">
        <v>1.1667619323513125E-2</v>
      </c>
      <c r="K5029" s="578">
        <v>4.234890222473795</v>
      </c>
      <c r="L5029" s="578">
        <v>1766.4741872151651</v>
      </c>
      <c r="M5029" s="578">
        <v>4.2058551461510998</v>
      </c>
      <c r="N5029" s="578">
        <v>7.2849582853677826E-3</v>
      </c>
      <c r="O5029" s="578">
        <v>1.1778123046193851E-2</v>
      </c>
      <c r="P5029" s="578">
        <v>4.2218589114166445</v>
      </c>
      <c r="Q5029" s="578">
        <v>1749.8976682027123</v>
      </c>
      <c r="R5029" s="578">
        <v>4.1504763363882331</v>
      </c>
      <c r="S5029" s="578">
        <v>7.2065339696033856E-3</v>
      </c>
      <c r="T5029" s="578">
        <v>1.1667617228037349E-2</v>
      </c>
      <c r="U5029" s="578">
        <v>4.2348903267819251</v>
      </c>
      <c r="V5029" s="578">
        <v>1766.4741872151651</v>
      </c>
      <c r="W5029" s="578">
        <v>4.2058553717173055</v>
      </c>
      <c r="X5029" s="578">
        <v>7.2849581791842744E-3</v>
      </c>
      <c r="Y5029" s="578">
        <v>1.1778123046193851E-2</v>
      </c>
    </row>
    <row r="5030" spans="1:25" x14ac:dyDescent="0.3">
      <c r="A5030" s="61" t="s">
        <v>7005</v>
      </c>
      <c r="B5030" s="61" t="s">
        <v>2192</v>
      </c>
      <c r="C5030" s="61" t="s">
        <v>40</v>
      </c>
      <c r="D5030" s="36">
        <v>4</v>
      </c>
      <c r="E5030" s="36">
        <v>2030</v>
      </c>
      <c r="F5030" s="578">
        <v>3.5116332709258078</v>
      </c>
      <c r="G5030" s="578">
        <v>1385.7604090372674</v>
      </c>
      <c r="H5030" s="578">
        <v>3.1209104394189704</v>
      </c>
      <c r="I5030" s="578">
        <v>6.2609590446906279E-3</v>
      </c>
      <c r="J5030" s="578">
        <v>9.2396795856378323E-3</v>
      </c>
      <c r="K5030" s="578">
        <v>3.6100969423550024</v>
      </c>
      <c r="L5030" s="578">
        <v>1431.8867479960099</v>
      </c>
      <c r="M5030" s="578">
        <v>3.2715914477924599</v>
      </c>
      <c r="N5030" s="578">
        <v>6.4747053047919147E-3</v>
      </c>
      <c r="O5030" s="578">
        <v>9.5472409254095131E-3</v>
      </c>
      <c r="P5030" s="578">
        <v>3.5116333230694901</v>
      </c>
      <c r="Q5030" s="578">
        <v>1385.7604090372674</v>
      </c>
      <c r="R5030" s="578">
        <v>3.1209104364388573</v>
      </c>
      <c r="S5030" s="578">
        <v>6.2609590991276748E-3</v>
      </c>
      <c r="T5030" s="578">
        <v>9.2396798427216674E-3</v>
      </c>
      <c r="U5030" s="578">
        <v>3.6100972031304801</v>
      </c>
      <c r="V5030" s="578">
        <v>1431.8871129353777</v>
      </c>
      <c r="W5030" s="578">
        <v>3.2715916356510149</v>
      </c>
      <c r="X5030" s="578">
        <v>6.4747053532982993E-3</v>
      </c>
      <c r="Y5030" s="578">
        <v>9.5472409787665351E-3</v>
      </c>
    </row>
    <row r="5031" spans="1:25" x14ac:dyDescent="0.3">
      <c r="A5031" s="61" t="s">
        <v>7006</v>
      </c>
      <c r="B5031" s="61" t="s">
        <v>2192</v>
      </c>
      <c r="C5031" s="61" t="s">
        <v>40</v>
      </c>
      <c r="D5031" s="36">
        <v>5</v>
      </c>
      <c r="E5031" s="36">
        <v>2030</v>
      </c>
      <c r="F5031" s="578">
        <v>3.1449566882115452</v>
      </c>
      <c r="G5031" s="578">
        <v>1209.0204213460224</v>
      </c>
      <c r="H5031" s="578">
        <v>2.5211962753161625</v>
      </c>
      <c r="I5031" s="578">
        <v>5.9845585033144674E-3</v>
      </c>
      <c r="J5031" s="578">
        <v>8.0612544212878331E-3</v>
      </c>
      <c r="K5031" s="578">
        <v>3.3471940846745776</v>
      </c>
      <c r="L5031" s="578">
        <v>1294.3362312316826</v>
      </c>
      <c r="M5031" s="578">
        <v>2.7871805227235456</v>
      </c>
      <c r="N5031" s="578">
        <v>6.99477518782032E-3</v>
      </c>
      <c r="O5031" s="578">
        <v>8.6301101594775248E-3</v>
      </c>
      <c r="P5031" s="578">
        <v>3.1449568446685827</v>
      </c>
      <c r="Q5031" s="578">
        <v>1209.0204734802176</v>
      </c>
      <c r="R5031" s="578">
        <v>2.5211963619752424</v>
      </c>
      <c r="S5031" s="578">
        <v>5.9845585030870955E-3</v>
      </c>
      <c r="T5031" s="578">
        <v>8.0612544746448567E-3</v>
      </c>
      <c r="U5031" s="578">
        <v>3.3471940846745776</v>
      </c>
      <c r="V5031" s="578">
        <v>1294.3362312316826</v>
      </c>
      <c r="W5031" s="578">
        <v>2.7871806052983903</v>
      </c>
      <c r="X5031" s="578">
        <v>6.9947751349938346E-3</v>
      </c>
      <c r="Y5031" s="578">
        <v>8.6301102128345485E-3</v>
      </c>
    </row>
    <row r="5032" spans="1:25" x14ac:dyDescent="0.3">
      <c r="A5032" s="61" t="s">
        <v>7007</v>
      </c>
      <c r="B5032" s="61" t="s">
        <v>2192</v>
      </c>
      <c r="C5032" s="61" t="s">
        <v>40</v>
      </c>
      <c r="D5032" s="36">
        <v>6</v>
      </c>
      <c r="E5032" s="36">
        <v>2030</v>
      </c>
      <c r="F5032" s="578">
        <v>2.8257291633393549</v>
      </c>
      <c r="G5032" s="578">
        <v>1087.0863469441674</v>
      </c>
      <c r="H5032" s="578">
        <v>2.0815447669428924</v>
      </c>
      <c r="I5032" s="578">
        <v>5.2830026183983102E-3</v>
      </c>
      <c r="J5032" s="578">
        <v>7.2482569036461993E-3</v>
      </c>
      <c r="K5032" s="578">
        <v>3.1183916584024725</v>
      </c>
      <c r="L5032" s="578">
        <v>1206.2947018941177</v>
      </c>
      <c r="M5032" s="578">
        <v>2.4330550730143474</v>
      </c>
      <c r="N5032" s="578">
        <v>8.3270056185256094E-3</v>
      </c>
      <c r="O5032" s="578">
        <v>8.0430873107009849E-3</v>
      </c>
      <c r="P5032" s="578">
        <v>2.8257292154934199</v>
      </c>
      <c r="Q5032" s="578">
        <v>1087.0863469441674</v>
      </c>
      <c r="R5032" s="578">
        <v>2.0815447205971651</v>
      </c>
      <c r="S5032" s="578">
        <v>5.2830025122148055E-3</v>
      </c>
      <c r="T5032" s="578">
        <v>7.2482569036461993E-3</v>
      </c>
      <c r="U5032" s="578">
        <v>3.1183918148750873</v>
      </c>
      <c r="V5032" s="578">
        <v>1206.2945976257276</v>
      </c>
      <c r="W5032" s="578">
        <v>2.4330551871774597</v>
      </c>
      <c r="X5032" s="578">
        <v>8.3270061364828351E-3</v>
      </c>
      <c r="Y5032" s="578">
        <v>8.043087257343963E-3</v>
      </c>
    </row>
    <row r="5033" spans="1:25" x14ac:dyDescent="0.3">
      <c r="A5033" s="61" t="s">
        <v>7008</v>
      </c>
      <c r="B5033" s="61" t="s">
        <v>2192</v>
      </c>
      <c r="C5033" s="61" t="s">
        <v>40</v>
      </c>
      <c r="D5033" s="36">
        <v>7</v>
      </c>
      <c r="E5033" s="36">
        <v>2030</v>
      </c>
      <c r="F5033" s="578">
        <v>2.8390704781065352</v>
      </c>
      <c r="G5033" s="578">
        <v>1050.10484695434</v>
      </c>
      <c r="H5033" s="578">
        <v>1.8533830848852275</v>
      </c>
      <c r="I5033" s="578">
        <v>6.5444348227288122E-3</v>
      </c>
      <c r="J5033" s="578">
        <v>7.0016786485211854E-3</v>
      </c>
      <c r="K5033" s="578">
        <v>3.1810463103458879</v>
      </c>
      <c r="L5033" s="578">
        <v>1189.2324905395426</v>
      </c>
      <c r="M5033" s="578">
        <v>2.2031910364128899</v>
      </c>
      <c r="N5033" s="578">
        <v>2.3598547735218699E-2</v>
      </c>
      <c r="O5033" s="578">
        <v>7.9293201270047523E-3</v>
      </c>
      <c r="P5033" s="578">
        <v>2.83907042596763</v>
      </c>
      <c r="Q5033" s="578">
        <v>1050.10484695434</v>
      </c>
      <c r="R5033" s="578">
        <v>1.8533830730308725</v>
      </c>
      <c r="S5033" s="578">
        <v>6.5444348779427203E-3</v>
      </c>
      <c r="T5033" s="578">
        <v>7.0016786485211854E-3</v>
      </c>
      <c r="U5033" s="578">
        <v>3.1810465698640602</v>
      </c>
      <c r="V5033" s="578">
        <v>1189.2324905395426</v>
      </c>
      <c r="W5033" s="578">
        <v>2.2031911503207349</v>
      </c>
      <c r="X5033" s="578">
        <v>2.3598545678548001E-2</v>
      </c>
      <c r="Y5033" s="578">
        <v>7.9293201270047523E-3</v>
      </c>
    </row>
    <row r="5034" spans="1:25" x14ac:dyDescent="0.3">
      <c r="A5034" s="61" t="s">
        <v>7009</v>
      </c>
      <c r="B5034" s="61" t="s">
        <v>2192</v>
      </c>
      <c r="C5034" s="61" t="s">
        <v>40</v>
      </c>
      <c r="D5034" s="36">
        <v>8</v>
      </c>
      <c r="E5034" s="36">
        <v>2030</v>
      </c>
      <c r="F5034" s="578">
        <v>2.8023096262158953</v>
      </c>
      <c r="G5034" s="578">
        <v>931.18923409779825</v>
      </c>
      <c r="H5034" s="578">
        <v>1.5171111859140125</v>
      </c>
      <c r="I5034" s="578">
        <v>8.0456483725583772E-3</v>
      </c>
      <c r="J5034" s="578">
        <v>6.2087889212610447E-3</v>
      </c>
      <c r="K5034" s="578">
        <v>3.1826586158258925</v>
      </c>
      <c r="L5034" s="578">
        <v>1091.3404057820599</v>
      </c>
      <c r="M5034" s="578">
        <v>1.8674385635055499</v>
      </c>
      <c r="N5034" s="578">
        <v>5.6538438070068225E-2</v>
      </c>
      <c r="O5034" s="578">
        <v>7.2766108836124915E-3</v>
      </c>
      <c r="P5034" s="578">
        <v>2.8023096262164278</v>
      </c>
      <c r="Q5034" s="578">
        <v>931.18921756744328</v>
      </c>
      <c r="R5034" s="578">
        <v>1.5171113049500451</v>
      </c>
      <c r="S5034" s="578">
        <v>8.0456483710804345E-3</v>
      </c>
      <c r="T5034" s="578">
        <v>6.2087888703293431E-3</v>
      </c>
      <c r="U5034" s="578">
        <v>3.1826588244473775</v>
      </c>
      <c r="V5034" s="578">
        <v>1091.3404057820599</v>
      </c>
      <c r="W5034" s="578">
        <v>1.8674386436209676</v>
      </c>
      <c r="X5034" s="578">
        <v>5.653843697821985E-2</v>
      </c>
      <c r="Y5034" s="578">
        <v>7.2766108836124915E-3</v>
      </c>
    </row>
    <row r="5035" spans="1:25" x14ac:dyDescent="0.3">
      <c r="A5035" s="61" t="s">
        <v>7010</v>
      </c>
      <c r="B5035" s="61" t="s">
        <v>2192</v>
      </c>
      <c r="C5035" s="61" t="s">
        <v>40</v>
      </c>
      <c r="D5035" s="36">
        <v>9</v>
      </c>
      <c r="E5035" s="36">
        <v>2030</v>
      </c>
      <c r="F5035" s="578">
        <v>2.9056287024264922</v>
      </c>
      <c r="G5035" s="578">
        <v>890.94505755106547</v>
      </c>
      <c r="H5035" s="578">
        <v>1.3077660021038602</v>
      </c>
      <c r="I5035" s="578">
        <v>9.6097241588874224E-3</v>
      </c>
      <c r="J5035" s="578">
        <v>5.9404572093626458E-3</v>
      </c>
      <c r="K5035" s="578">
        <v>3.3126481754046924</v>
      </c>
      <c r="L5035" s="578">
        <v>1066.603652954095</v>
      </c>
      <c r="M5035" s="578">
        <v>1.6534501769750301</v>
      </c>
      <c r="N5035" s="578">
        <v>0.11771180816018957</v>
      </c>
      <c r="O5035" s="578">
        <v>7.1116655502313046E-3</v>
      </c>
      <c r="P5035" s="578">
        <v>2.9056285459730926</v>
      </c>
      <c r="Q5035" s="578">
        <v>890.94505755106582</v>
      </c>
      <c r="R5035" s="578">
        <v>1.3077660033136427</v>
      </c>
      <c r="S5035" s="578">
        <v>9.6097236403049069E-3</v>
      </c>
      <c r="T5035" s="578">
        <v>5.9404572093626458E-3</v>
      </c>
      <c r="U5035" s="578">
        <v>3.31264812325063</v>
      </c>
      <c r="V5035" s="578">
        <v>1066.603652954095</v>
      </c>
      <c r="W5035" s="578">
        <v>1.6534502474143327</v>
      </c>
      <c r="X5035" s="578">
        <v>0.11771180766057382</v>
      </c>
      <c r="Y5035" s="578">
        <v>7.1116655502313046E-3</v>
      </c>
    </row>
    <row r="5036" spans="1:25" x14ac:dyDescent="0.3">
      <c r="A5036" s="61" t="s">
        <v>7011</v>
      </c>
      <c r="B5036" s="61" t="s">
        <v>2192</v>
      </c>
      <c r="C5036" s="61" t="s">
        <v>40</v>
      </c>
      <c r="D5036" s="36">
        <v>10</v>
      </c>
      <c r="E5036" s="36">
        <v>2030</v>
      </c>
      <c r="F5036" s="578">
        <v>2.9896539619054052</v>
      </c>
      <c r="G5036" s="578">
        <v>859.70891729990581</v>
      </c>
      <c r="H5036" s="578">
        <v>1.1439024110131826</v>
      </c>
      <c r="I5036" s="578">
        <v>1.0853605062190233E-2</v>
      </c>
      <c r="J5036" s="578">
        <v>5.732186395713745E-3</v>
      </c>
      <c r="K5036" s="578">
        <v>3.4081406387529096</v>
      </c>
      <c r="L5036" s="578">
        <v>1044.3970902760775</v>
      </c>
      <c r="M5036" s="578">
        <v>1.49344703863365</v>
      </c>
      <c r="N5036" s="578">
        <v>0.1701749425713685</v>
      </c>
      <c r="O5036" s="578">
        <v>6.9636017263595279E-3</v>
      </c>
      <c r="P5036" s="578">
        <v>2.9896538588290746</v>
      </c>
      <c r="Q5036" s="578">
        <v>859.70891761779717</v>
      </c>
      <c r="R5036" s="578">
        <v>1.14390245892612</v>
      </c>
      <c r="S5036" s="578">
        <v>1.0853603506196409E-2</v>
      </c>
      <c r="T5036" s="578">
        <v>5.732186395713745E-3</v>
      </c>
      <c r="U5036" s="578">
        <v>3.4081408473743173</v>
      </c>
      <c r="V5036" s="578">
        <v>1044.3970902760775</v>
      </c>
      <c r="W5036" s="578">
        <v>1.4934471213720475</v>
      </c>
      <c r="X5036" s="578">
        <v>0.17017495824863177</v>
      </c>
      <c r="Y5036" s="578">
        <v>6.9636017239342101E-3</v>
      </c>
    </row>
    <row r="5037" spans="1:25" x14ac:dyDescent="0.3">
      <c r="A5037" s="61" t="s">
        <v>7012</v>
      </c>
      <c r="B5037" s="61" t="s">
        <v>2192</v>
      </c>
      <c r="C5037" s="61" t="s">
        <v>40</v>
      </c>
      <c r="D5037" s="36">
        <v>11</v>
      </c>
      <c r="E5037" s="36">
        <v>2030</v>
      </c>
      <c r="F5037" s="578">
        <v>3.0865933090051354</v>
      </c>
      <c r="G5037" s="578">
        <v>835.21391836802127</v>
      </c>
      <c r="H5037" s="578">
        <v>1.0043761721829763</v>
      </c>
      <c r="I5037" s="578">
        <v>1.207034650800168E-2</v>
      </c>
      <c r="J5037" s="578">
        <v>5.5688635984552023E-3</v>
      </c>
      <c r="K5037" s="578">
        <v>3.4941573641482702</v>
      </c>
      <c r="L5037" s="578">
        <v>1019.5344893137591</v>
      </c>
      <c r="M5037" s="578">
        <v>1.3358756245402175</v>
      </c>
      <c r="N5037" s="578">
        <v>0.19206552352989054</v>
      </c>
      <c r="O5037" s="578">
        <v>6.7978378622986623E-3</v>
      </c>
      <c r="P5037" s="578">
        <v>3.0865933089999427</v>
      </c>
      <c r="Q5037" s="578">
        <v>835.21392377217569</v>
      </c>
      <c r="R5037" s="578">
        <v>1.004376151247014</v>
      </c>
      <c r="S5037" s="578">
        <v>1.2070346305714913E-2</v>
      </c>
      <c r="T5037" s="578">
        <v>5.5688635984552049E-3</v>
      </c>
      <c r="U5037" s="578">
        <v>3.4941572598452924</v>
      </c>
      <c r="V5037" s="578">
        <v>1019.5344893137591</v>
      </c>
      <c r="W5037" s="578">
        <v>1.3358757430572301</v>
      </c>
      <c r="X5037" s="578">
        <v>0.19206552358203499</v>
      </c>
      <c r="Y5037" s="578">
        <v>6.7978377580099388E-3</v>
      </c>
    </row>
    <row r="5038" spans="1:25" x14ac:dyDescent="0.3">
      <c r="A5038" s="61" t="s">
        <v>7013</v>
      </c>
      <c r="B5038" s="61" t="s">
        <v>2192</v>
      </c>
      <c r="C5038" s="61" t="s">
        <v>40</v>
      </c>
      <c r="D5038" s="36">
        <v>12</v>
      </c>
      <c r="E5038" s="36">
        <v>2030</v>
      </c>
      <c r="F5038" s="578">
        <v>3.165909080416057</v>
      </c>
      <c r="G5038" s="578">
        <v>815.17598915100041</v>
      </c>
      <c r="H5038" s="578">
        <v>0.89022082551014092</v>
      </c>
      <c r="I5038" s="578">
        <v>1.3065881230848651E-2</v>
      </c>
      <c r="J5038" s="578">
        <v>5.4352582471134695E-3</v>
      </c>
      <c r="K5038" s="578">
        <v>3.5532674357104899</v>
      </c>
      <c r="L5038" s="578">
        <v>994.15885416666549</v>
      </c>
      <c r="M5038" s="578">
        <v>1.1945346104091599</v>
      </c>
      <c r="N5038" s="578">
        <v>0.18481441799061299</v>
      </c>
      <c r="O5038" s="578">
        <v>6.6286411602049997E-3</v>
      </c>
      <c r="P5038" s="578">
        <v>3.1659091325753526</v>
      </c>
      <c r="Q5038" s="578">
        <v>815.17599455515472</v>
      </c>
      <c r="R5038" s="578">
        <v>0.89022080309594576</v>
      </c>
      <c r="S5038" s="578">
        <v>1.3065880696520499E-2</v>
      </c>
      <c r="T5038" s="578">
        <v>5.4352582471134695E-3</v>
      </c>
      <c r="U5038" s="578">
        <v>3.5532676430797174</v>
      </c>
      <c r="V5038" s="578">
        <v>994.15886942545455</v>
      </c>
      <c r="W5038" s="578">
        <v>1.1945346788283999</v>
      </c>
      <c r="X5038" s="578">
        <v>0.18481440759084425</v>
      </c>
      <c r="Y5038" s="578">
        <v>6.6286412135620225E-3</v>
      </c>
    </row>
    <row r="5039" spans="1:25" x14ac:dyDescent="0.3">
      <c r="A5039" s="61" t="s">
        <v>7014</v>
      </c>
      <c r="B5039" s="61" t="s">
        <v>2192</v>
      </c>
      <c r="C5039" s="61" t="s">
        <v>40</v>
      </c>
      <c r="D5039" s="36">
        <v>13</v>
      </c>
      <c r="E5039" s="36">
        <v>2030</v>
      </c>
      <c r="F5039" s="578">
        <v>3.08404888242042</v>
      </c>
      <c r="G5039" s="578">
        <v>768.73177401224734</v>
      </c>
      <c r="H5039" s="578">
        <v>0.7905678432361275</v>
      </c>
      <c r="I5039" s="578">
        <v>1.3356317723264425E-2</v>
      </c>
      <c r="J5039" s="578">
        <v>5.1255877284953951E-3</v>
      </c>
      <c r="K5039" s="578">
        <v>3.4588623784145822</v>
      </c>
      <c r="L5039" s="578">
        <v>943.12075487772563</v>
      </c>
      <c r="M5039" s="578">
        <v>1.0735749679598294</v>
      </c>
      <c r="N5039" s="578">
        <v>0.16959055977349602</v>
      </c>
      <c r="O5039" s="578">
        <v>6.2883434778389802E-3</v>
      </c>
      <c r="P5039" s="578">
        <v>3.0840488824151899</v>
      </c>
      <c r="Q5039" s="578">
        <v>768.73176860809281</v>
      </c>
      <c r="R5039" s="578">
        <v>0.79056787359134673</v>
      </c>
      <c r="S5039" s="578">
        <v>1.3356317206178825E-2</v>
      </c>
      <c r="T5039" s="578">
        <v>5.1255877284953951E-3</v>
      </c>
      <c r="U5039" s="578">
        <v>3.4588624827331698</v>
      </c>
      <c r="V5039" s="578">
        <v>943.12075487772563</v>
      </c>
      <c r="W5039" s="578">
        <v>1.0735750094216487</v>
      </c>
      <c r="X5039" s="578">
        <v>0.16959055985110627</v>
      </c>
      <c r="Y5039" s="578">
        <v>6.2883434778389802E-3</v>
      </c>
    </row>
    <row r="5040" spans="1:25" x14ac:dyDescent="0.3">
      <c r="A5040" s="61" t="s">
        <v>7015</v>
      </c>
      <c r="B5040" s="61" t="s">
        <v>2192</v>
      </c>
      <c r="C5040" s="61" t="s">
        <v>40</v>
      </c>
      <c r="D5040" s="36">
        <v>14</v>
      </c>
      <c r="E5040" s="36">
        <v>2030</v>
      </c>
      <c r="F5040" s="578">
        <v>2.9356590738324599</v>
      </c>
      <c r="G5040" s="578">
        <v>750.81703313191667</v>
      </c>
      <c r="H5040" s="578">
        <v>0.75752079483224077</v>
      </c>
      <c r="I5040" s="578">
        <v>1.37553225470886E-2</v>
      </c>
      <c r="J5040" s="578">
        <v>5.0061411263110705E-3</v>
      </c>
      <c r="K5040" s="578">
        <v>3.2983072296392448</v>
      </c>
      <c r="L5040" s="578">
        <v>916.42464288075712</v>
      </c>
      <c r="M5040" s="578">
        <v>1.0146118332403737</v>
      </c>
      <c r="N5040" s="578">
        <v>0.15125825214878752</v>
      </c>
      <c r="O5040" s="578">
        <v>6.1103437255951524E-3</v>
      </c>
      <c r="P5040" s="578">
        <v>2.9356589720027424</v>
      </c>
      <c r="Q5040" s="578">
        <v>750.81698671976676</v>
      </c>
      <c r="R5040" s="578">
        <v>0.75752079878687506</v>
      </c>
      <c r="S5040" s="578">
        <v>1.3755322011813075E-2</v>
      </c>
      <c r="T5040" s="578">
        <v>5.0061410729540477E-3</v>
      </c>
      <c r="U5040" s="578">
        <v>3.2983074891729576</v>
      </c>
      <c r="V5040" s="578">
        <v>916.42464288075712</v>
      </c>
      <c r="W5040" s="578">
        <v>1.014611834322444</v>
      </c>
      <c r="X5040" s="578">
        <v>0.15125825220093175</v>
      </c>
      <c r="Y5040" s="578">
        <v>6.1103437280204728E-3</v>
      </c>
    </row>
    <row r="5041" spans="1:25" x14ac:dyDescent="0.3">
      <c r="A5041" s="61" t="s">
        <v>7016</v>
      </c>
      <c r="B5041" s="61" t="s">
        <v>2192</v>
      </c>
      <c r="C5041" s="61" t="s">
        <v>40</v>
      </c>
      <c r="D5041" s="36">
        <v>15</v>
      </c>
      <c r="E5041" s="36">
        <v>2030</v>
      </c>
      <c r="F5041" s="578">
        <v>2.8030381557873576</v>
      </c>
      <c r="G5041" s="578">
        <v>737.38054211934354</v>
      </c>
      <c r="H5041" s="578">
        <v>0.73336361295021801</v>
      </c>
      <c r="I5041" s="578">
        <v>1.4113234777899625E-2</v>
      </c>
      <c r="J5041" s="578">
        <v>4.9165530363097752E-3</v>
      </c>
      <c r="K5041" s="578">
        <v>3.1529962693946301</v>
      </c>
      <c r="L5041" s="578">
        <v>894.57512919108035</v>
      </c>
      <c r="M5041" s="578">
        <v>0.96824678511385531</v>
      </c>
      <c r="N5041" s="578">
        <v>0.138607517404125</v>
      </c>
      <c r="O5041" s="578">
        <v>5.9646638498331052E-3</v>
      </c>
      <c r="P5041" s="578">
        <v>2.8030380514724076</v>
      </c>
      <c r="Q5041" s="578">
        <v>737.3805370330806</v>
      </c>
      <c r="R5041" s="578">
        <v>0.73336360724745919</v>
      </c>
      <c r="S5041" s="578">
        <v>1.4113233214629824E-2</v>
      </c>
      <c r="T5041" s="578">
        <v>4.9165529853780728E-3</v>
      </c>
      <c r="U5041" s="578">
        <v>3.1529962706416201</v>
      </c>
      <c r="V5041" s="578">
        <v>894.5751342773433</v>
      </c>
      <c r="W5041" s="578">
        <v>0.96824678920067164</v>
      </c>
      <c r="X5041" s="578">
        <v>0.13860751740412475</v>
      </c>
      <c r="Y5041" s="578">
        <v>5.9646638498331052E-3</v>
      </c>
    </row>
    <row r="5042" spans="1:25" x14ac:dyDescent="0.3">
      <c r="A5042" s="580" t="s">
        <v>7017</v>
      </c>
      <c r="B5042" s="580" t="s">
        <v>2192</v>
      </c>
      <c r="C5042" s="580" t="s">
        <v>40</v>
      </c>
      <c r="D5042" s="581">
        <v>16</v>
      </c>
      <c r="E5042" s="581">
        <v>2030</v>
      </c>
      <c r="F5042" s="582">
        <v>2.7013227221726326</v>
      </c>
      <c r="G5042" s="582">
        <v>740.99026870727482</v>
      </c>
      <c r="H5042" s="582">
        <v>0.72765360946126134</v>
      </c>
      <c r="I5042" s="582">
        <v>1.492881453714285E-2</v>
      </c>
      <c r="J5042" s="582">
        <v>4.940621079488965E-3</v>
      </c>
      <c r="K5042" s="582">
        <v>3.0379287434394229</v>
      </c>
      <c r="L5042" s="582">
        <v>889.21823374430289</v>
      </c>
      <c r="M5042" s="582">
        <v>0.93837646545398201</v>
      </c>
      <c r="N5042" s="582">
        <v>0.12927169505504302</v>
      </c>
      <c r="O5042" s="582">
        <v>5.9289438164948135E-3</v>
      </c>
      <c r="P5042" s="582">
        <v>2.7013228786342975</v>
      </c>
      <c r="Q5042" s="582">
        <v>740.99025821685723</v>
      </c>
      <c r="R5042" s="582">
        <v>0.72765361257620453</v>
      </c>
      <c r="S5042" s="582">
        <v>1.492881505426635E-2</v>
      </c>
      <c r="T5042" s="582">
        <v>4.940621079488965E-3</v>
      </c>
      <c r="U5042" s="582">
        <v>3.0379287956037175</v>
      </c>
      <c r="V5042" s="582">
        <v>889.21823883056629</v>
      </c>
      <c r="W5042" s="582">
        <v>0.93837647406128977</v>
      </c>
      <c r="X5042" s="582">
        <v>0.12927169505504302</v>
      </c>
      <c r="Y5042" s="582">
        <v>5.9289438164948135E-3</v>
      </c>
    </row>
    <row r="5043" spans="1:25" x14ac:dyDescent="0.3">
      <c r="A5043" s="61" t="s">
        <v>7018</v>
      </c>
      <c r="B5043" s="61" t="s">
        <v>2191</v>
      </c>
      <c r="C5043" s="61" t="s">
        <v>40</v>
      </c>
      <c r="D5043" s="36">
        <v>1</v>
      </c>
      <c r="E5043" s="36">
        <v>2012</v>
      </c>
      <c r="F5043" s="578">
        <v>46.5987173825269</v>
      </c>
      <c r="G5043" s="578">
        <v>8090.1296590169222</v>
      </c>
      <c r="H5043" s="578">
        <v>8.0300088205064295</v>
      </c>
      <c r="I5043" s="578">
        <v>3.4855599403381299</v>
      </c>
      <c r="J5043" s="578">
        <v>6.9036834950869222E-2</v>
      </c>
      <c r="K5043" s="578">
        <v>47.004331012023577</v>
      </c>
      <c r="L5043" s="578">
        <v>8153.949452718095</v>
      </c>
      <c r="M5043" s="578">
        <v>8.0461770679491202</v>
      </c>
      <c r="N5043" s="578">
        <v>3.5003440529107999</v>
      </c>
      <c r="O5043" s="578">
        <v>6.9581411352070618E-2</v>
      </c>
      <c r="P5043" s="578">
        <v>46.598716332674151</v>
      </c>
      <c r="Q5043" s="578">
        <v>8090.1296590169222</v>
      </c>
      <c r="R5043" s="578">
        <v>8.0300092746814045</v>
      </c>
      <c r="S5043" s="578">
        <v>3.4855599403381299</v>
      </c>
      <c r="T5043" s="578">
        <v>6.9036834950869222E-2</v>
      </c>
      <c r="U5043" s="578">
        <v>47.004329941235426</v>
      </c>
      <c r="V5043" s="578">
        <v>8153.949452718095</v>
      </c>
      <c r="W5043" s="578">
        <v>8.0461769636409919</v>
      </c>
      <c r="X5043" s="578">
        <v>3.5003437921404799</v>
      </c>
      <c r="Y5043" s="578">
        <v>6.958141139087573E-2</v>
      </c>
    </row>
    <row r="5044" spans="1:25" x14ac:dyDescent="0.3">
      <c r="A5044" s="61" t="s">
        <v>7019</v>
      </c>
      <c r="B5044" s="61" t="s">
        <v>2191</v>
      </c>
      <c r="C5044" s="61" t="s">
        <v>40</v>
      </c>
      <c r="D5044" s="36">
        <v>2</v>
      </c>
      <c r="E5044" s="36">
        <v>2012</v>
      </c>
      <c r="F5044" s="578">
        <v>21.795599383340772</v>
      </c>
      <c r="G5044" s="578">
        <v>3943.769780476885</v>
      </c>
      <c r="H5044" s="578">
        <v>4.3271161571222629</v>
      </c>
      <c r="I5044" s="578">
        <v>1.7482910932352098</v>
      </c>
      <c r="J5044" s="578">
        <v>3.3654030276617626E-2</v>
      </c>
      <c r="K5044" s="578">
        <v>22.317992124105</v>
      </c>
      <c r="L5044" s="578">
        <v>4026.34352366129</v>
      </c>
      <c r="M5044" s="578">
        <v>4.3541662842035249</v>
      </c>
      <c r="N5044" s="578">
        <v>1.7666499155263049</v>
      </c>
      <c r="O5044" s="578">
        <v>3.4358651920532127E-2</v>
      </c>
      <c r="P5044" s="578">
        <v>21.79560093306155</v>
      </c>
      <c r="Q5044" s="578">
        <v>3943.769780476885</v>
      </c>
      <c r="R5044" s="578">
        <v>4.3271161054726672</v>
      </c>
      <c r="S5044" s="578">
        <v>1.74829114073266</v>
      </c>
      <c r="T5044" s="578">
        <v>3.3654030276617626E-2</v>
      </c>
      <c r="U5044" s="578">
        <v>22.31799159445405</v>
      </c>
      <c r="V5044" s="578">
        <v>4026.34352366129</v>
      </c>
      <c r="W5044" s="578">
        <v>4.3541662836990573</v>
      </c>
      <c r="X5044" s="578">
        <v>1.7666499049713149</v>
      </c>
      <c r="Y5044" s="578">
        <v>3.4358651920532127E-2</v>
      </c>
    </row>
    <row r="5045" spans="1:25" x14ac:dyDescent="0.3">
      <c r="A5045" s="61" t="s">
        <v>7020</v>
      </c>
      <c r="B5045" s="61" t="s">
        <v>2191</v>
      </c>
      <c r="C5045" s="61" t="s">
        <v>40</v>
      </c>
      <c r="D5045" s="36">
        <v>3</v>
      </c>
      <c r="E5045" s="36">
        <v>2012</v>
      </c>
      <c r="F5045" s="578">
        <v>12.636875059586551</v>
      </c>
      <c r="G5045" s="578">
        <v>2340.0499801635697</v>
      </c>
      <c r="H5045" s="578">
        <v>2.3125609393464379</v>
      </c>
      <c r="I5045" s="578">
        <v>0.97223857417702642</v>
      </c>
      <c r="J5045" s="578">
        <v>1.9968793921483E-2</v>
      </c>
      <c r="K5045" s="578">
        <v>12.76940241283345</v>
      </c>
      <c r="L5045" s="578">
        <v>2356.5675659179624</v>
      </c>
      <c r="M5045" s="578">
        <v>2.3232978727901301</v>
      </c>
      <c r="N5045" s="578">
        <v>0.9756201123818754</v>
      </c>
      <c r="O5045" s="578">
        <v>2.0109748661828498E-2</v>
      </c>
      <c r="P5045" s="578">
        <v>12.636872452674025</v>
      </c>
      <c r="Q5045" s="578">
        <v>2340.0499801635697</v>
      </c>
      <c r="R5045" s="578">
        <v>2.3125609458850978</v>
      </c>
      <c r="S5045" s="578">
        <v>0.97223867444942325</v>
      </c>
      <c r="T5045" s="578">
        <v>1.9968793921483E-2</v>
      </c>
      <c r="U5045" s="578">
        <v>12.769401890312974</v>
      </c>
      <c r="V5045" s="578">
        <v>2356.5675659179624</v>
      </c>
      <c r="W5045" s="578">
        <v>2.3232978728289351</v>
      </c>
      <c r="X5045" s="578">
        <v>0.9756200859944022</v>
      </c>
      <c r="Y5045" s="578">
        <v>2.0109748661828498E-2</v>
      </c>
    </row>
    <row r="5046" spans="1:25" x14ac:dyDescent="0.3">
      <c r="A5046" s="61" t="s">
        <v>7021</v>
      </c>
      <c r="B5046" s="61" t="s">
        <v>2191</v>
      </c>
      <c r="C5046" s="61" t="s">
        <v>40</v>
      </c>
      <c r="D5046" s="36">
        <v>4</v>
      </c>
      <c r="E5046" s="36">
        <v>2012</v>
      </c>
      <c r="F5046" s="578">
        <v>9.8217873435981495</v>
      </c>
      <c r="G5046" s="578">
        <v>1854.7757339477498</v>
      </c>
      <c r="H5046" s="578">
        <v>1.6700377456921425</v>
      </c>
      <c r="I5046" s="578">
        <v>0.71886906726285771</v>
      </c>
      <c r="J5046" s="578">
        <v>1.5827766115156277E-2</v>
      </c>
      <c r="K5046" s="578">
        <v>9.9370532714722799</v>
      </c>
      <c r="L5046" s="578">
        <v>1872.6184438069627</v>
      </c>
      <c r="M5046" s="578">
        <v>1.67941656627226</v>
      </c>
      <c r="N5046" s="578">
        <v>0.72743901610374395</v>
      </c>
      <c r="O5046" s="578">
        <v>1.5980008232872902E-2</v>
      </c>
      <c r="P5046" s="578">
        <v>9.8217887397331509</v>
      </c>
      <c r="Q5046" s="578">
        <v>1854.7757339477498</v>
      </c>
      <c r="R5046" s="578">
        <v>1.6700377462160125</v>
      </c>
      <c r="S5046" s="578">
        <v>0.71886907750740603</v>
      </c>
      <c r="T5046" s="578">
        <v>1.5827766639025201E-2</v>
      </c>
      <c r="U5046" s="578">
        <v>9.9370528197395824</v>
      </c>
      <c r="V5046" s="578">
        <v>1872.6184438069627</v>
      </c>
      <c r="W5046" s="578">
        <v>1.6794165652245225</v>
      </c>
      <c r="X5046" s="578">
        <v>0.72743901610374395</v>
      </c>
      <c r="Y5046" s="578">
        <v>1.5980008232872902E-2</v>
      </c>
    </row>
    <row r="5047" spans="1:25" x14ac:dyDescent="0.3">
      <c r="A5047" s="61" t="s">
        <v>7022</v>
      </c>
      <c r="B5047" s="61" t="s">
        <v>2191</v>
      </c>
      <c r="C5047" s="61" t="s">
        <v>40</v>
      </c>
      <c r="D5047" s="36">
        <v>5</v>
      </c>
      <c r="E5047" s="36">
        <v>2012</v>
      </c>
      <c r="F5047" s="578">
        <v>8.1574010375091603</v>
      </c>
      <c r="G5047" s="578">
        <v>1566.9874165852825</v>
      </c>
      <c r="H5047" s="578">
        <v>1.3295406613033225</v>
      </c>
      <c r="I5047" s="578">
        <v>0.58534103383620528</v>
      </c>
      <c r="J5047" s="578">
        <v>1.3371903051544551E-2</v>
      </c>
      <c r="K5047" s="578">
        <v>8.3447117119212599</v>
      </c>
      <c r="L5047" s="578">
        <v>1603.497912089025</v>
      </c>
      <c r="M5047" s="578">
        <v>1.3390082524274425</v>
      </c>
      <c r="N5047" s="578">
        <v>0.59673598408699002</v>
      </c>
      <c r="O5047" s="578">
        <v>1.3683495887865549E-2</v>
      </c>
      <c r="P5047" s="578">
        <v>8.157400905727016</v>
      </c>
      <c r="Q5047" s="578">
        <v>1566.9874165852825</v>
      </c>
      <c r="R5047" s="578">
        <v>1.3295406613033225</v>
      </c>
      <c r="S5047" s="578">
        <v>0.58534103911369995</v>
      </c>
      <c r="T5047" s="578">
        <v>1.3371903051544551E-2</v>
      </c>
      <c r="U5047" s="578">
        <v>8.3447115605158579</v>
      </c>
      <c r="V5047" s="578">
        <v>1603.497912089025</v>
      </c>
      <c r="W5047" s="578">
        <v>1.3390082524468425</v>
      </c>
      <c r="X5047" s="578">
        <v>0.59673598408699002</v>
      </c>
      <c r="Y5047" s="578">
        <v>1.3683495887865549E-2</v>
      </c>
    </row>
    <row r="5048" spans="1:25" x14ac:dyDescent="0.3">
      <c r="A5048" s="61" t="s">
        <v>7023</v>
      </c>
      <c r="B5048" s="61" t="s">
        <v>2191</v>
      </c>
      <c r="C5048" s="61" t="s">
        <v>40</v>
      </c>
      <c r="D5048" s="36">
        <v>6</v>
      </c>
      <c r="E5048" s="36">
        <v>2012</v>
      </c>
      <c r="F5048" s="578">
        <v>7.0427344139946673</v>
      </c>
      <c r="G5048" s="578">
        <v>1363.6349817911751</v>
      </c>
      <c r="H5048" s="578">
        <v>1.0917510533860524</v>
      </c>
      <c r="I5048" s="578">
        <v>0.49365299940109197</v>
      </c>
      <c r="J5048" s="578">
        <v>1.16365980841995E-2</v>
      </c>
      <c r="K5048" s="578">
        <v>7.3235229591543076</v>
      </c>
      <c r="L5048" s="578">
        <v>1423.5870666503874</v>
      </c>
      <c r="M5048" s="578">
        <v>1.1035030080432326</v>
      </c>
      <c r="N5048" s="578">
        <v>0.50854501128196705</v>
      </c>
      <c r="O5048" s="578">
        <v>1.2148205171494401E-2</v>
      </c>
      <c r="P5048" s="578">
        <v>7.0427345710389373</v>
      </c>
      <c r="Q5048" s="578">
        <v>1363.6349817911751</v>
      </c>
      <c r="R5048" s="578">
        <v>1.0917510528621825</v>
      </c>
      <c r="S5048" s="578">
        <v>0.49365299940109197</v>
      </c>
      <c r="T5048" s="578">
        <v>1.16365980841995E-2</v>
      </c>
      <c r="U5048" s="578">
        <v>7.3235230183903024</v>
      </c>
      <c r="V5048" s="578">
        <v>1423.5870666503874</v>
      </c>
      <c r="W5048" s="578">
        <v>1.1035030070343002</v>
      </c>
      <c r="X5048" s="578">
        <v>0.50854501128196705</v>
      </c>
      <c r="Y5048" s="578">
        <v>1.2148205171494401E-2</v>
      </c>
    </row>
    <row r="5049" spans="1:25" x14ac:dyDescent="0.3">
      <c r="A5049" s="61" t="s">
        <v>7024</v>
      </c>
      <c r="B5049" s="61" t="s">
        <v>2191</v>
      </c>
      <c r="C5049" s="61" t="s">
        <v>40</v>
      </c>
      <c r="D5049" s="36">
        <v>7</v>
      </c>
      <c r="E5049" s="36">
        <v>2012</v>
      </c>
      <c r="F5049" s="578">
        <v>6.5921571937360497</v>
      </c>
      <c r="G5049" s="578">
        <v>1288.114383697505</v>
      </c>
      <c r="H5049" s="578">
        <v>0.95249116828199443</v>
      </c>
      <c r="I5049" s="578">
        <v>0.44977417588233903</v>
      </c>
      <c r="J5049" s="578">
        <v>1.0992194671416575E-2</v>
      </c>
      <c r="K5049" s="578">
        <v>6.9574904367036634</v>
      </c>
      <c r="L5049" s="578">
        <v>1369.4652201334575</v>
      </c>
      <c r="M5049" s="578">
        <v>0.9589107972569757</v>
      </c>
      <c r="N5049" s="578">
        <v>0.46447417729844598</v>
      </c>
      <c r="O5049" s="578">
        <v>1.168639394260625E-2</v>
      </c>
      <c r="P5049" s="578">
        <v>6.592157293489433</v>
      </c>
      <c r="Q5049" s="578">
        <v>1288.114383697505</v>
      </c>
      <c r="R5049" s="578">
        <v>0.95249119994696196</v>
      </c>
      <c r="S5049" s="578">
        <v>0.44977422710508075</v>
      </c>
      <c r="T5049" s="578">
        <v>1.0992194671416575E-2</v>
      </c>
      <c r="U5049" s="578">
        <v>6.9574899648893371</v>
      </c>
      <c r="V5049" s="578">
        <v>1369.4652201334575</v>
      </c>
      <c r="W5049" s="578">
        <v>0.95891077738876074</v>
      </c>
      <c r="X5049" s="578">
        <v>0.46447421424090796</v>
      </c>
      <c r="Y5049" s="578">
        <v>1.168639394260625E-2</v>
      </c>
    </row>
    <row r="5050" spans="1:25" x14ac:dyDescent="0.3">
      <c r="A5050" s="61" t="s">
        <v>7025</v>
      </c>
      <c r="B5050" s="61" t="s">
        <v>2191</v>
      </c>
      <c r="C5050" s="61" t="s">
        <v>40</v>
      </c>
      <c r="D5050" s="36">
        <v>8</v>
      </c>
      <c r="E5050" s="36">
        <v>2012</v>
      </c>
      <c r="F5050" s="578">
        <v>5.5850840900481291</v>
      </c>
      <c r="G5050" s="578">
        <v>1089.5641530354751</v>
      </c>
      <c r="H5050" s="578">
        <v>0.85655334935290695</v>
      </c>
      <c r="I5050" s="578">
        <v>0.38995002396404699</v>
      </c>
      <c r="J5050" s="578">
        <v>9.2978448810754292E-3</v>
      </c>
      <c r="K5050" s="578">
        <v>6.0890832054671247</v>
      </c>
      <c r="L5050" s="578">
        <v>1204.5561230977326</v>
      </c>
      <c r="M5050" s="578">
        <v>0.86119603502447672</v>
      </c>
      <c r="N5050" s="578">
        <v>0.40949101001024202</v>
      </c>
      <c r="O5050" s="578">
        <v>1.0279136768076545E-2</v>
      </c>
      <c r="P5050" s="578">
        <v>5.5850842964864533</v>
      </c>
      <c r="Q5050" s="578">
        <v>1089.5641530354751</v>
      </c>
      <c r="R5050" s="578">
        <v>0.85655337574038004</v>
      </c>
      <c r="S5050" s="578">
        <v>0.38995002404165702</v>
      </c>
      <c r="T5050" s="578">
        <v>9.2978448277184073E-3</v>
      </c>
      <c r="U5050" s="578">
        <v>6.0890830488472849</v>
      </c>
      <c r="V5050" s="578">
        <v>1204.5561230977326</v>
      </c>
      <c r="W5050" s="578">
        <v>0.86119606825134976</v>
      </c>
      <c r="X5050" s="578">
        <v>0.40949101001024202</v>
      </c>
      <c r="Y5050" s="578">
        <v>1.0279136768076545E-2</v>
      </c>
    </row>
    <row r="5051" spans="1:25" x14ac:dyDescent="0.3">
      <c r="A5051" s="61" t="s">
        <v>7026</v>
      </c>
      <c r="B5051" s="61" t="s">
        <v>2191</v>
      </c>
      <c r="C5051" s="61" t="s">
        <v>40</v>
      </c>
      <c r="D5051" s="36">
        <v>9</v>
      </c>
      <c r="E5051" s="36">
        <v>2012</v>
      </c>
      <c r="F5051" s="578">
        <v>5.1061930763898928</v>
      </c>
      <c r="G5051" s="578">
        <v>1002.3404038747143</v>
      </c>
      <c r="H5051" s="578">
        <v>0.77862906142642352</v>
      </c>
      <c r="I5051" s="578">
        <v>0.35755300816769353</v>
      </c>
      <c r="J5051" s="578">
        <v>8.5535189185369093E-3</v>
      </c>
      <c r="K5051" s="578">
        <v>5.7168524836185153</v>
      </c>
      <c r="L5051" s="578">
        <v>1143.3723996480251</v>
      </c>
      <c r="M5051" s="578">
        <v>0.78352235374040824</v>
      </c>
      <c r="N5051" s="578">
        <v>0.38081798702478398</v>
      </c>
      <c r="O5051" s="578">
        <v>9.757038045790957E-3</v>
      </c>
      <c r="P5051" s="578">
        <v>5.1061931808508199</v>
      </c>
      <c r="Q5051" s="578">
        <v>1002.3404038747143</v>
      </c>
      <c r="R5051" s="578">
        <v>0.77862913633968356</v>
      </c>
      <c r="S5051" s="578">
        <v>0.35755299776792498</v>
      </c>
      <c r="T5051" s="578">
        <v>8.5535190204003159E-3</v>
      </c>
      <c r="U5051" s="578">
        <v>5.7168525879775753</v>
      </c>
      <c r="V5051" s="578">
        <v>1143.3723996480251</v>
      </c>
      <c r="W5051" s="578">
        <v>0.78352232207544104</v>
      </c>
      <c r="X5051" s="578">
        <v>0.38081798702478398</v>
      </c>
      <c r="Y5051" s="578">
        <v>9.7570380991479806E-3</v>
      </c>
    </row>
    <row r="5052" spans="1:25" x14ac:dyDescent="0.3">
      <c r="A5052" s="61" t="s">
        <v>7027</v>
      </c>
      <c r="B5052" s="61" t="s">
        <v>2191</v>
      </c>
      <c r="C5052" s="61" t="s">
        <v>40</v>
      </c>
      <c r="D5052" s="36">
        <v>10</v>
      </c>
      <c r="E5052" s="36">
        <v>2012</v>
      </c>
      <c r="F5052" s="578">
        <v>4.7238392625476946</v>
      </c>
      <c r="G5052" s="578">
        <v>932.51754506429006</v>
      </c>
      <c r="H5052" s="578">
        <v>0.71738560014637121</v>
      </c>
      <c r="I5052" s="578">
        <v>0.33210602247466597</v>
      </c>
      <c r="J5052" s="578">
        <v>7.957686524605375E-3</v>
      </c>
      <c r="K5052" s="578">
        <v>5.393412015648205</v>
      </c>
      <c r="L5052" s="578">
        <v>1088.8632087707451</v>
      </c>
      <c r="M5052" s="578">
        <v>0.72235306398943022</v>
      </c>
      <c r="N5052" s="578">
        <v>0.35765961138531555</v>
      </c>
      <c r="O5052" s="578">
        <v>9.2918838927289419E-3</v>
      </c>
      <c r="P5052" s="578">
        <v>4.7238394191129629</v>
      </c>
      <c r="Q5052" s="578">
        <v>932.51754506429006</v>
      </c>
      <c r="R5052" s="578">
        <v>0.71738569514127426</v>
      </c>
      <c r="S5052" s="578">
        <v>0.33210603287443452</v>
      </c>
      <c r="T5052" s="578">
        <v>7.9576865755370783E-3</v>
      </c>
      <c r="U5052" s="578">
        <v>5.3934121718557373</v>
      </c>
      <c r="V5052" s="578">
        <v>1088.8632087707451</v>
      </c>
      <c r="W5052" s="578">
        <v>0.72235305922610293</v>
      </c>
      <c r="X5052" s="578">
        <v>0.35765960626304105</v>
      </c>
      <c r="Y5052" s="578">
        <v>9.29188383937192E-3</v>
      </c>
    </row>
    <row r="5053" spans="1:25" x14ac:dyDescent="0.3">
      <c r="A5053" s="61" t="s">
        <v>7028</v>
      </c>
      <c r="B5053" s="61" t="s">
        <v>2191</v>
      </c>
      <c r="C5053" s="61" t="s">
        <v>40</v>
      </c>
      <c r="D5053" s="36">
        <v>11</v>
      </c>
      <c r="E5053" s="36">
        <v>2012</v>
      </c>
      <c r="F5053" s="578">
        <v>4.3378834657317649</v>
      </c>
      <c r="G5053" s="578">
        <v>860.60195668538358</v>
      </c>
      <c r="H5053" s="578">
        <v>0.66326106931470918</v>
      </c>
      <c r="I5053" s="578">
        <v>0.30973486307387499</v>
      </c>
      <c r="J5053" s="578">
        <v>7.3439989452405473E-3</v>
      </c>
      <c r="K5053" s="578">
        <v>5.0557171142427224</v>
      </c>
      <c r="L5053" s="578">
        <v>1026.8568611144985</v>
      </c>
      <c r="M5053" s="578">
        <v>0.66842344211181604</v>
      </c>
      <c r="N5053" s="578">
        <v>0.33551673451438496</v>
      </c>
      <c r="O5053" s="578">
        <v>8.7627580069238268E-3</v>
      </c>
      <c r="P5053" s="578">
        <v>4.3378834609199295</v>
      </c>
      <c r="Q5053" s="578">
        <v>860.60195668538358</v>
      </c>
      <c r="R5053" s="578">
        <v>0.66326107983089355</v>
      </c>
      <c r="S5053" s="578">
        <v>0.309734866333504</v>
      </c>
      <c r="T5053" s="578">
        <v>7.3439988918835245E-3</v>
      </c>
      <c r="U5053" s="578">
        <v>5.0557170669975022</v>
      </c>
      <c r="V5053" s="578">
        <v>1026.8568611144985</v>
      </c>
      <c r="W5053" s="578">
        <v>0.66842343155682671</v>
      </c>
      <c r="X5053" s="578">
        <v>0.33551673505765645</v>
      </c>
      <c r="Y5053" s="578">
        <v>8.7627581572936181E-3</v>
      </c>
    </row>
    <row r="5054" spans="1:25" x14ac:dyDescent="0.3">
      <c r="A5054" s="61" t="s">
        <v>7029</v>
      </c>
      <c r="B5054" s="61" t="s">
        <v>2191</v>
      </c>
      <c r="C5054" s="61" t="s">
        <v>40</v>
      </c>
      <c r="D5054" s="36">
        <v>12</v>
      </c>
      <c r="E5054" s="36">
        <v>2012</v>
      </c>
      <c r="F5054" s="578">
        <v>4.0220972356012927</v>
      </c>
      <c r="G5054" s="578">
        <v>801.75904846191372</v>
      </c>
      <c r="H5054" s="578">
        <v>0.61897554351404893</v>
      </c>
      <c r="I5054" s="578">
        <v>0.29143150057643602</v>
      </c>
      <c r="J5054" s="578">
        <v>6.841863389126953E-3</v>
      </c>
      <c r="K5054" s="578">
        <v>4.7793384835143371</v>
      </c>
      <c r="L5054" s="578">
        <v>973.72631327311001</v>
      </c>
      <c r="M5054" s="578">
        <v>0.62446061991310331</v>
      </c>
      <c r="N5054" s="578">
        <v>0.3156967196070275</v>
      </c>
      <c r="O5054" s="578">
        <v>8.3093716142078229E-3</v>
      </c>
      <c r="P5054" s="578">
        <v>4.0220972355491469</v>
      </c>
      <c r="Q5054" s="578">
        <v>801.75904846191372</v>
      </c>
      <c r="R5054" s="578">
        <v>0.618975561965877</v>
      </c>
      <c r="S5054" s="578">
        <v>0.291431501701784</v>
      </c>
      <c r="T5054" s="578">
        <v>6.8418634424839749E-3</v>
      </c>
      <c r="U5054" s="578">
        <v>4.7793385358199822</v>
      </c>
      <c r="V5054" s="578">
        <v>973.72631327311001</v>
      </c>
      <c r="W5054" s="578">
        <v>0.62446059880312499</v>
      </c>
      <c r="X5054" s="578">
        <v>0.31569672275024102</v>
      </c>
      <c r="Y5054" s="578">
        <v>8.3093715608507975E-3</v>
      </c>
    </row>
    <row r="5055" spans="1:25" x14ac:dyDescent="0.3">
      <c r="A5055" s="61" t="s">
        <v>7030</v>
      </c>
      <c r="B5055" s="61" t="s">
        <v>2191</v>
      </c>
      <c r="C5055" s="61" t="s">
        <v>40</v>
      </c>
      <c r="D5055" s="36">
        <v>13</v>
      </c>
      <c r="E5055" s="36">
        <v>2012</v>
      </c>
      <c r="F5055" s="578">
        <v>3.6374840534432797</v>
      </c>
      <c r="G5055" s="578">
        <v>728.4219862620032</v>
      </c>
      <c r="H5055" s="578">
        <v>0.573706989710141</v>
      </c>
      <c r="I5055" s="578">
        <v>0.26726074838855551</v>
      </c>
      <c r="J5055" s="578">
        <v>6.216038115477808E-3</v>
      </c>
      <c r="K5055" s="578">
        <v>4.4198690824183897</v>
      </c>
      <c r="L5055" s="578">
        <v>902.77109654744402</v>
      </c>
      <c r="M5055" s="578">
        <v>0.57955762367540298</v>
      </c>
      <c r="N5055" s="578">
        <v>0.28995499810359049</v>
      </c>
      <c r="O5055" s="578">
        <v>7.7038721550100747E-3</v>
      </c>
      <c r="P5055" s="578">
        <v>3.6374841058568501</v>
      </c>
      <c r="Q5055" s="578">
        <v>728.4219862620032</v>
      </c>
      <c r="R5055" s="578">
        <v>0.57370699467719477</v>
      </c>
      <c r="S5055" s="578">
        <v>0.26726074838855546</v>
      </c>
      <c r="T5055" s="578">
        <v>6.216038064546103E-3</v>
      </c>
      <c r="U5055" s="578">
        <v>4.4198696015240095</v>
      </c>
      <c r="V5055" s="578">
        <v>902.77109146118096</v>
      </c>
      <c r="W5055" s="578">
        <v>0.57955762262766497</v>
      </c>
      <c r="X5055" s="578">
        <v>0.28995499705585248</v>
      </c>
      <c r="Y5055" s="578">
        <v>7.70387204829603E-3</v>
      </c>
    </row>
    <row r="5056" spans="1:25" x14ac:dyDescent="0.3">
      <c r="A5056" s="61" t="s">
        <v>7031</v>
      </c>
      <c r="B5056" s="61" t="s">
        <v>2191</v>
      </c>
      <c r="C5056" s="61" t="s">
        <v>40</v>
      </c>
      <c r="D5056" s="36">
        <v>14</v>
      </c>
      <c r="E5056" s="36">
        <v>2012</v>
      </c>
      <c r="F5056" s="578">
        <v>3.8071389224144978</v>
      </c>
      <c r="G5056" s="578">
        <v>752.49590110778774</v>
      </c>
      <c r="H5056" s="578">
        <v>0.53269471827661574</v>
      </c>
      <c r="I5056" s="578">
        <v>0.25144296310221126</v>
      </c>
      <c r="J5056" s="578">
        <v>6.4214778491683876E-3</v>
      </c>
      <c r="K5056" s="578">
        <v>4.5563016015609374</v>
      </c>
      <c r="L5056" s="578">
        <v>918.744922637939</v>
      </c>
      <c r="M5056" s="578">
        <v>0.53898604287921104</v>
      </c>
      <c r="N5056" s="578">
        <v>0.27217859029769897</v>
      </c>
      <c r="O5056" s="578">
        <v>7.8401935218910916E-3</v>
      </c>
      <c r="P5056" s="578">
        <v>3.8071396004173299</v>
      </c>
      <c r="Q5056" s="578">
        <v>752.4959061940508</v>
      </c>
      <c r="R5056" s="578">
        <v>0.53269471827661574</v>
      </c>
      <c r="S5056" s="578">
        <v>0.25144298933446374</v>
      </c>
      <c r="T5056" s="578">
        <v>6.4214778491683876E-3</v>
      </c>
      <c r="U5056" s="578">
        <v>4.5563014991033253</v>
      </c>
      <c r="V5056" s="578">
        <v>918.74492804209353</v>
      </c>
      <c r="W5056" s="578">
        <v>0.53898604078373502</v>
      </c>
      <c r="X5056" s="578">
        <v>0.27217858878429946</v>
      </c>
      <c r="Y5056" s="578">
        <v>7.8401935218910916E-3</v>
      </c>
    </row>
    <row r="5057" spans="1:25" x14ac:dyDescent="0.3">
      <c r="A5057" s="61" t="s">
        <v>7032</v>
      </c>
      <c r="B5057" s="61" t="s">
        <v>2191</v>
      </c>
      <c r="C5057" s="61" t="s">
        <v>40</v>
      </c>
      <c r="D5057" s="36">
        <v>15</v>
      </c>
      <c r="E5057" s="36">
        <v>2012</v>
      </c>
      <c r="F5057" s="578">
        <v>3.9933200102168427</v>
      </c>
      <c r="G5057" s="578">
        <v>780.24423344929971</v>
      </c>
      <c r="H5057" s="578">
        <v>0.49737735102341124</v>
      </c>
      <c r="I5057" s="578">
        <v>0.23831630533095399</v>
      </c>
      <c r="J5057" s="578">
        <v>6.6582783280561353E-3</v>
      </c>
      <c r="K5057" s="578">
        <v>4.70023727874407</v>
      </c>
      <c r="L5057" s="578">
        <v>937.35896968841496</v>
      </c>
      <c r="M5057" s="578">
        <v>0.50369411994082181</v>
      </c>
      <c r="N5057" s="578">
        <v>0.25744870142079845</v>
      </c>
      <c r="O5057" s="578">
        <v>7.999044018409519E-3</v>
      </c>
      <c r="P5057" s="578">
        <v>3.9933204252786951</v>
      </c>
      <c r="Q5057" s="578">
        <v>780.24423853556277</v>
      </c>
      <c r="R5057" s="578">
        <v>0.49737735102341124</v>
      </c>
      <c r="S5057" s="578">
        <v>0.23831631673965553</v>
      </c>
      <c r="T5057" s="578">
        <v>6.6582782746991134E-3</v>
      </c>
      <c r="U5057" s="578">
        <v>4.7002371273592853</v>
      </c>
      <c r="V5057" s="578">
        <v>937.35896428426076</v>
      </c>
      <c r="W5057" s="578">
        <v>0.50369411941695319</v>
      </c>
      <c r="X5057" s="578">
        <v>0.25744870037306078</v>
      </c>
      <c r="Y5057" s="578">
        <v>7.9990440717665427E-3</v>
      </c>
    </row>
    <row r="5058" spans="1:25" x14ac:dyDescent="0.3">
      <c r="A5058" s="580" t="s">
        <v>7033</v>
      </c>
      <c r="B5058" s="580" t="s">
        <v>2191</v>
      </c>
      <c r="C5058" s="580" t="s">
        <v>40</v>
      </c>
      <c r="D5058" s="581">
        <v>16</v>
      </c>
      <c r="E5058" s="581">
        <v>2012</v>
      </c>
      <c r="F5058" s="582">
        <v>4.3061059730583375</v>
      </c>
      <c r="G5058" s="582">
        <v>830.78080431620219</v>
      </c>
      <c r="H5058" s="582">
        <v>0.46664189865502198</v>
      </c>
      <c r="I5058" s="582">
        <v>0.22797820233972702</v>
      </c>
      <c r="J5058" s="582">
        <v>7.0895443738360521E-3</v>
      </c>
      <c r="K5058" s="582">
        <v>4.9729409847253274</v>
      </c>
      <c r="L5058" s="582">
        <v>979.63758087157953</v>
      </c>
      <c r="M5058" s="582">
        <v>0.47322093265635523</v>
      </c>
      <c r="N5058" s="582">
        <v>0.2458777814172205</v>
      </c>
      <c r="O5058" s="582">
        <v>8.3598337272026875E-3</v>
      </c>
      <c r="P5058" s="582">
        <v>4.3061062863440922</v>
      </c>
      <c r="Q5058" s="582">
        <v>830.78080431620219</v>
      </c>
      <c r="R5058" s="582">
        <v>0.46664189865502176</v>
      </c>
      <c r="S5058" s="582">
        <v>0.22797820600680951</v>
      </c>
      <c r="T5058" s="582">
        <v>7.0895443738360521E-3</v>
      </c>
      <c r="U5058" s="582">
        <v>4.9729408778875923</v>
      </c>
      <c r="V5058" s="582">
        <v>979.63758087157953</v>
      </c>
      <c r="W5058" s="582">
        <v>0.473220948488839</v>
      </c>
      <c r="X5058" s="582">
        <v>0.24587777984561349</v>
      </c>
      <c r="Y5058" s="582">
        <v>8.3598337805597112E-3</v>
      </c>
    </row>
    <row r="5059" spans="1:25" x14ac:dyDescent="0.3">
      <c r="A5059" s="61" t="s">
        <v>7034</v>
      </c>
      <c r="B5059" s="61" t="s">
        <v>2191</v>
      </c>
      <c r="C5059" s="61" t="s">
        <v>40</v>
      </c>
      <c r="D5059" s="36">
        <v>1</v>
      </c>
      <c r="E5059" s="36">
        <v>2020</v>
      </c>
      <c r="F5059" s="578">
        <v>15.172078700328651</v>
      </c>
      <c r="G5059" s="578">
        <v>7686.0157877604124</v>
      </c>
      <c r="H5059" s="578">
        <v>2.2430317944575351</v>
      </c>
      <c r="I5059" s="578">
        <v>0.81898377959926882</v>
      </c>
      <c r="J5059" s="578">
        <v>6.6792249136293849E-2</v>
      </c>
      <c r="K5059" s="578">
        <v>15.308463673017549</v>
      </c>
      <c r="L5059" s="578">
        <v>7746.6412226358998</v>
      </c>
      <c r="M5059" s="578">
        <v>2.2489538712155324</v>
      </c>
      <c r="N5059" s="578">
        <v>0.82243473750228646</v>
      </c>
      <c r="O5059" s="578">
        <v>6.7319056523653331E-2</v>
      </c>
      <c r="P5059" s="578">
        <v>15.172080250881326</v>
      </c>
      <c r="Q5059" s="578">
        <v>7686.0156834920199</v>
      </c>
      <c r="R5059" s="578">
        <v>2.2430317969410649</v>
      </c>
      <c r="S5059" s="578">
        <v>0.81898385627816095</v>
      </c>
      <c r="T5059" s="578">
        <v>6.6792249640760248E-2</v>
      </c>
      <c r="U5059" s="578">
        <v>15.3084641891885</v>
      </c>
      <c r="V5059" s="578">
        <v>7746.6406351725254</v>
      </c>
      <c r="W5059" s="578">
        <v>2.2489538706528602</v>
      </c>
      <c r="X5059" s="578">
        <v>0.82243475255866771</v>
      </c>
      <c r="Y5059" s="578">
        <v>6.7319054932643924E-2</v>
      </c>
    </row>
    <row r="5060" spans="1:25" x14ac:dyDescent="0.3">
      <c r="A5060" s="61" t="s">
        <v>7035</v>
      </c>
      <c r="B5060" s="61" t="s">
        <v>2191</v>
      </c>
      <c r="C5060" s="61" t="s">
        <v>40</v>
      </c>
      <c r="D5060" s="36">
        <v>2</v>
      </c>
      <c r="E5060" s="36">
        <v>2020</v>
      </c>
      <c r="F5060" s="578">
        <v>7.1064457251450168</v>
      </c>
      <c r="G5060" s="578">
        <v>3746.1900634765552</v>
      </c>
      <c r="H5060" s="578">
        <v>1.2001178649564523</v>
      </c>
      <c r="I5060" s="578">
        <v>0.40619691787287526</v>
      </c>
      <c r="J5060" s="578">
        <v>3.2554814941249725E-2</v>
      </c>
      <c r="K5060" s="578">
        <v>7.282894347921677</v>
      </c>
      <c r="L5060" s="578">
        <v>3824.675186157222</v>
      </c>
      <c r="M5060" s="578">
        <v>1.2096523200743774</v>
      </c>
      <c r="N5060" s="578">
        <v>0.41033901274204199</v>
      </c>
      <c r="O5060" s="578">
        <v>3.3236887732831101E-2</v>
      </c>
      <c r="P5060" s="578">
        <v>7.1064455686246166</v>
      </c>
      <c r="Q5060" s="578">
        <v>3746.1900126139253</v>
      </c>
      <c r="R5060" s="578">
        <v>1.2001178717279448</v>
      </c>
      <c r="S5060" s="578">
        <v>0.40619689707333795</v>
      </c>
      <c r="T5060" s="578">
        <v>3.2554815465118674E-2</v>
      </c>
      <c r="U5060" s="578">
        <v>7.2828941340800721</v>
      </c>
      <c r="V5060" s="578">
        <v>3824.6751340230276</v>
      </c>
      <c r="W5060" s="578">
        <v>1.2096523205691425</v>
      </c>
      <c r="X5060" s="578">
        <v>0.41033901274204199</v>
      </c>
      <c r="Y5060" s="578">
        <v>3.3236887732831101E-2</v>
      </c>
    </row>
    <row r="5061" spans="1:25" x14ac:dyDescent="0.3">
      <c r="A5061" s="61" t="s">
        <v>7036</v>
      </c>
      <c r="B5061" s="61" t="s">
        <v>2191</v>
      </c>
      <c r="C5061" s="61" t="s">
        <v>40</v>
      </c>
      <c r="D5061" s="36">
        <v>3</v>
      </c>
      <c r="E5061" s="36">
        <v>2020</v>
      </c>
      <c r="F5061" s="578">
        <v>4.1370394626974276</v>
      </c>
      <c r="G5061" s="578">
        <v>2219.2852528889925</v>
      </c>
      <c r="H5061" s="578">
        <v>0.64187127539965605</v>
      </c>
      <c r="I5061" s="578">
        <v>0.22582868552611474</v>
      </c>
      <c r="J5061" s="578">
        <v>1.9286199162403674E-2</v>
      </c>
      <c r="K5061" s="578">
        <v>4.1823567149876855</v>
      </c>
      <c r="L5061" s="578">
        <v>2235.2796885172475</v>
      </c>
      <c r="M5061" s="578">
        <v>0.6458266939346986</v>
      </c>
      <c r="N5061" s="578">
        <v>0.22644415490018774</v>
      </c>
      <c r="O5061" s="578">
        <v>1.9425139975889249E-2</v>
      </c>
      <c r="P5061" s="578">
        <v>4.1370395682485297</v>
      </c>
      <c r="Q5061" s="578">
        <v>2219.2852528889925</v>
      </c>
      <c r="R5061" s="578">
        <v>0.6418713192494272</v>
      </c>
      <c r="S5061" s="578">
        <v>0.22582869064838876</v>
      </c>
      <c r="T5061" s="578">
        <v>1.9286199162403674E-2</v>
      </c>
      <c r="U5061" s="578">
        <v>4.1823568713977348</v>
      </c>
      <c r="V5061" s="578">
        <v>2235.2796885172475</v>
      </c>
      <c r="W5061" s="578">
        <v>0.64582668369015006</v>
      </c>
      <c r="X5061" s="578">
        <v>0.22644415338678853</v>
      </c>
      <c r="Y5061" s="578">
        <v>1.9425139975889249E-2</v>
      </c>
    </row>
    <row r="5062" spans="1:25" x14ac:dyDescent="0.3">
      <c r="A5062" s="61" t="s">
        <v>7037</v>
      </c>
      <c r="B5062" s="61" t="s">
        <v>2191</v>
      </c>
      <c r="C5062" s="61" t="s">
        <v>40</v>
      </c>
      <c r="D5062" s="36">
        <v>4</v>
      </c>
      <c r="E5062" s="36">
        <v>2020</v>
      </c>
      <c r="F5062" s="578">
        <v>3.2101973942001951</v>
      </c>
      <c r="G5062" s="578">
        <v>1757.806161244705</v>
      </c>
      <c r="H5062" s="578">
        <v>0.46474581619258948</v>
      </c>
      <c r="I5062" s="578">
        <v>0.16602097628250051</v>
      </c>
      <c r="J5062" s="578">
        <v>1.5275913620522798E-2</v>
      </c>
      <c r="K5062" s="578">
        <v>3.2502016818483099</v>
      </c>
      <c r="L5062" s="578">
        <v>1775.0811347961401</v>
      </c>
      <c r="M5062" s="578">
        <v>0.46783941579148275</v>
      </c>
      <c r="N5062" s="578">
        <v>0.16804412676719876</v>
      </c>
      <c r="O5062" s="578">
        <v>1.5426035378671526E-2</v>
      </c>
      <c r="P5062" s="578">
        <v>3.2101977594866149</v>
      </c>
      <c r="Q5062" s="578">
        <v>1757.806161244705</v>
      </c>
      <c r="R5062" s="578">
        <v>0.46474584744525249</v>
      </c>
      <c r="S5062" s="578">
        <v>0.16602100852954452</v>
      </c>
      <c r="T5062" s="578">
        <v>1.5275913620522798E-2</v>
      </c>
      <c r="U5062" s="578">
        <v>3.2502016323863501</v>
      </c>
      <c r="V5062" s="578">
        <v>1775.081186930335</v>
      </c>
      <c r="W5062" s="578">
        <v>0.46783941060129974</v>
      </c>
      <c r="X5062" s="578">
        <v>0.16804417507955771</v>
      </c>
      <c r="Y5062" s="578">
        <v>1.5426035378671526E-2</v>
      </c>
    </row>
    <row r="5063" spans="1:25" x14ac:dyDescent="0.3">
      <c r="A5063" s="61" t="s">
        <v>7038</v>
      </c>
      <c r="B5063" s="61" t="s">
        <v>2191</v>
      </c>
      <c r="C5063" s="61" t="s">
        <v>40</v>
      </c>
      <c r="D5063" s="36">
        <v>5</v>
      </c>
      <c r="E5063" s="36">
        <v>2020</v>
      </c>
      <c r="F5063" s="578">
        <v>2.6460914368035398</v>
      </c>
      <c r="G5063" s="578">
        <v>1485.5201009114551</v>
      </c>
      <c r="H5063" s="578">
        <v>0.37014755931644022</v>
      </c>
      <c r="I5063" s="578">
        <v>0.13462145001782677</v>
      </c>
      <c r="J5063" s="578">
        <v>1.2909601714151574E-2</v>
      </c>
      <c r="K5063" s="578">
        <v>2.7108451750069973</v>
      </c>
      <c r="L5063" s="578">
        <v>1520.433330535885</v>
      </c>
      <c r="M5063" s="578">
        <v>0.37332005866240497</v>
      </c>
      <c r="N5063" s="578">
        <v>0.13735585671383826</v>
      </c>
      <c r="O5063" s="578">
        <v>1.3213007400433199E-2</v>
      </c>
      <c r="P5063" s="578">
        <v>2.6460914367507922</v>
      </c>
      <c r="Q5063" s="578">
        <v>1485.5200487772599</v>
      </c>
      <c r="R5063" s="578">
        <v>0.37014756532638127</v>
      </c>
      <c r="S5063" s="578">
        <v>0.13462145512069826</v>
      </c>
      <c r="T5063" s="578">
        <v>1.2909602238020526E-2</v>
      </c>
      <c r="U5063" s="578">
        <v>2.7108451241474478</v>
      </c>
      <c r="V5063" s="578">
        <v>1520.433330535885</v>
      </c>
      <c r="W5063" s="578">
        <v>0.37331998695056673</v>
      </c>
      <c r="X5063" s="578">
        <v>0.13735585469597278</v>
      </c>
      <c r="Y5063" s="578">
        <v>1.3213007400433199E-2</v>
      </c>
    </row>
    <row r="5064" spans="1:25" x14ac:dyDescent="0.3">
      <c r="A5064" s="61" t="s">
        <v>7039</v>
      </c>
      <c r="B5064" s="61" t="s">
        <v>2191</v>
      </c>
      <c r="C5064" s="61" t="s">
        <v>40</v>
      </c>
      <c r="D5064" s="36">
        <v>6</v>
      </c>
      <c r="E5064" s="36">
        <v>2020</v>
      </c>
      <c r="F5064" s="578">
        <v>2.2722317426844976</v>
      </c>
      <c r="G5064" s="578">
        <v>1291.7542661031025</v>
      </c>
      <c r="H5064" s="578">
        <v>0.30417778807653373</v>
      </c>
      <c r="I5064" s="578">
        <v>0.11343752371612875</v>
      </c>
      <c r="J5064" s="578">
        <v>1.1225829172568974E-2</v>
      </c>
      <c r="K5064" s="578">
        <v>2.3661378288367452</v>
      </c>
      <c r="L5064" s="578">
        <v>1348.9734662373801</v>
      </c>
      <c r="M5064" s="578">
        <v>0.30816695583780473</v>
      </c>
      <c r="N5064" s="578">
        <v>0.1169604683721745</v>
      </c>
      <c r="O5064" s="578">
        <v>1.1723020783392674E-2</v>
      </c>
      <c r="P5064" s="578">
        <v>2.2722317945772321</v>
      </c>
      <c r="Q5064" s="578">
        <v>1291.7542661031025</v>
      </c>
      <c r="R5064" s="578">
        <v>0.30417778964329001</v>
      </c>
      <c r="S5064" s="578">
        <v>0.11343752843094926</v>
      </c>
      <c r="T5064" s="578">
        <v>1.1225829172568974E-2</v>
      </c>
      <c r="U5064" s="578">
        <v>2.366137881251535</v>
      </c>
      <c r="V5064" s="578">
        <v>1348.9734141031824</v>
      </c>
      <c r="W5064" s="578">
        <v>0.30816688863220953</v>
      </c>
      <c r="X5064" s="578">
        <v>0.11696047151538801</v>
      </c>
      <c r="Y5064" s="578">
        <v>1.1723020783392674E-2</v>
      </c>
    </row>
    <row r="5065" spans="1:25" x14ac:dyDescent="0.3">
      <c r="A5065" s="61" t="s">
        <v>7040</v>
      </c>
      <c r="B5065" s="61" t="s">
        <v>2191</v>
      </c>
      <c r="C5065" s="61" t="s">
        <v>40</v>
      </c>
      <c r="D5065" s="36">
        <v>7</v>
      </c>
      <c r="E5065" s="36">
        <v>2020</v>
      </c>
      <c r="F5065" s="578">
        <v>2.1267421785366074</v>
      </c>
      <c r="G5065" s="578">
        <v>1221.8451093037875</v>
      </c>
      <c r="H5065" s="578">
        <v>0.26627007538627323</v>
      </c>
      <c r="I5065" s="578">
        <v>0.10380148961363925</v>
      </c>
      <c r="J5065" s="578">
        <v>1.0618169869606651E-2</v>
      </c>
      <c r="K5065" s="578">
        <v>2.2419766105006849</v>
      </c>
      <c r="L5065" s="578">
        <v>1299.2358296712175</v>
      </c>
      <c r="M5065" s="578">
        <v>0.26914237550954501</v>
      </c>
      <c r="N5065" s="578">
        <v>0.10727269167546151</v>
      </c>
      <c r="O5065" s="578">
        <v>1.1290696905537776E-2</v>
      </c>
      <c r="P5065" s="578">
        <v>2.1267422830011702</v>
      </c>
      <c r="Q5065" s="578">
        <v>1221.8451093037875</v>
      </c>
      <c r="R5065" s="578">
        <v>0.26627007523105295</v>
      </c>
      <c r="S5065" s="578">
        <v>0.10380149075839001</v>
      </c>
      <c r="T5065" s="578">
        <v>1.0618169869606651E-2</v>
      </c>
      <c r="U5065" s="578">
        <v>2.2419764019365727</v>
      </c>
      <c r="V5065" s="578">
        <v>1299.2358296712175</v>
      </c>
      <c r="W5065" s="578">
        <v>0.26914237579088229</v>
      </c>
      <c r="X5065" s="578">
        <v>0.10727268686362801</v>
      </c>
      <c r="Y5065" s="578">
        <v>1.1290696905537776E-2</v>
      </c>
    </row>
    <row r="5066" spans="1:25" x14ac:dyDescent="0.3">
      <c r="A5066" s="61" t="s">
        <v>7041</v>
      </c>
      <c r="B5066" s="61" t="s">
        <v>2191</v>
      </c>
      <c r="C5066" s="61" t="s">
        <v>40</v>
      </c>
      <c r="D5066" s="36">
        <v>8</v>
      </c>
      <c r="E5066" s="36">
        <v>2020</v>
      </c>
      <c r="F5066" s="578">
        <v>1.8210603848019651</v>
      </c>
      <c r="G5066" s="578">
        <v>1033.6318963368676</v>
      </c>
      <c r="H5066" s="578">
        <v>0.23941383609053377</v>
      </c>
      <c r="I5066" s="578">
        <v>8.9654574054293293E-2</v>
      </c>
      <c r="J5066" s="578">
        <v>8.9825260705159327E-3</v>
      </c>
      <c r="K5066" s="578">
        <v>1.9733760798423301</v>
      </c>
      <c r="L5066" s="578">
        <v>1142.9305953979424</v>
      </c>
      <c r="M5066" s="578">
        <v>0.24218694387430575</v>
      </c>
      <c r="N5066" s="578">
        <v>9.4246637386580262E-2</v>
      </c>
      <c r="O5066" s="578">
        <v>9.9323600200780845E-3</v>
      </c>
      <c r="P5066" s="578">
        <v>1.8210603320415699</v>
      </c>
      <c r="Q5066" s="578">
        <v>1033.6318801244051</v>
      </c>
      <c r="R5066" s="578">
        <v>0.23941383624575452</v>
      </c>
      <c r="S5066" s="578">
        <v>8.9654574578162255E-2</v>
      </c>
      <c r="T5066" s="578">
        <v>8.9825261238729547E-3</v>
      </c>
      <c r="U5066" s="578">
        <v>1.9733760797738149</v>
      </c>
      <c r="V5066" s="578">
        <v>1142.9305953979424</v>
      </c>
      <c r="W5066" s="578">
        <v>0.24218693870837599</v>
      </c>
      <c r="X5066" s="578">
        <v>9.424663467022279E-2</v>
      </c>
      <c r="Y5066" s="578">
        <v>9.9323600734351099E-3</v>
      </c>
    </row>
    <row r="5067" spans="1:25" x14ac:dyDescent="0.3">
      <c r="A5067" s="61" t="s">
        <v>7042</v>
      </c>
      <c r="B5067" s="61" t="s">
        <v>2191</v>
      </c>
      <c r="C5067" s="61" t="s">
        <v>40</v>
      </c>
      <c r="D5067" s="36">
        <v>9</v>
      </c>
      <c r="E5067" s="36">
        <v>2020</v>
      </c>
      <c r="F5067" s="578">
        <v>1.6723464316022076</v>
      </c>
      <c r="G5067" s="578">
        <v>949.89999071756802</v>
      </c>
      <c r="H5067" s="578">
        <v>0.21730791583346776</v>
      </c>
      <c r="I5067" s="578">
        <v>8.229955049076422E-2</v>
      </c>
      <c r="J5067" s="578">
        <v>8.254965582940102E-3</v>
      </c>
      <c r="K5067" s="578">
        <v>1.8532406580846574</v>
      </c>
      <c r="L5067" s="578">
        <v>1083.9979159037225</v>
      </c>
      <c r="M5067" s="578">
        <v>0.22056321560376024</v>
      </c>
      <c r="N5067" s="578">
        <v>8.7689027830492663E-2</v>
      </c>
      <c r="O5067" s="578">
        <v>9.4203019398264518E-3</v>
      </c>
      <c r="P5067" s="578">
        <v>1.6723466408702676</v>
      </c>
      <c r="Q5067" s="578">
        <v>949.89998563130553</v>
      </c>
      <c r="R5067" s="578">
        <v>0.21730791604447075</v>
      </c>
      <c r="S5067" s="578">
        <v>8.229955196535832E-2</v>
      </c>
      <c r="T5067" s="578">
        <v>8.2549654228690345E-3</v>
      </c>
      <c r="U5067" s="578">
        <v>1.8532407608217876</v>
      </c>
      <c r="V5067" s="578">
        <v>1083.9979159037225</v>
      </c>
      <c r="W5067" s="578">
        <v>0.22056320495175852</v>
      </c>
      <c r="X5067" s="578">
        <v>8.7689027830492663E-2</v>
      </c>
      <c r="Y5067" s="578">
        <v>9.4203018864694281E-3</v>
      </c>
    </row>
    <row r="5068" spans="1:25" x14ac:dyDescent="0.3">
      <c r="A5068" s="61" t="s">
        <v>7043</v>
      </c>
      <c r="B5068" s="61" t="s">
        <v>2191</v>
      </c>
      <c r="C5068" s="61" t="s">
        <v>40</v>
      </c>
      <c r="D5068" s="36">
        <v>10</v>
      </c>
      <c r="E5068" s="36">
        <v>2020</v>
      </c>
      <c r="F5068" s="578">
        <v>1.5543481110986828</v>
      </c>
      <c r="G5068" s="578">
        <v>882.94422976175895</v>
      </c>
      <c r="H5068" s="578">
        <v>0.19991879934483775</v>
      </c>
      <c r="I5068" s="578">
        <v>7.6549623860046212E-2</v>
      </c>
      <c r="J5068" s="578">
        <v>7.6731660180181854E-3</v>
      </c>
      <c r="K5068" s="578">
        <v>1.750533666967685</v>
      </c>
      <c r="L5068" s="578">
        <v>1031.6356334686245</v>
      </c>
      <c r="M5068" s="578">
        <v>0.20345967430572875</v>
      </c>
      <c r="N5068" s="578">
        <v>8.2402746891602832E-2</v>
      </c>
      <c r="O5068" s="578">
        <v>8.9653053825410681E-3</v>
      </c>
      <c r="P5068" s="578">
        <v>1.5543480595803574</v>
      </c>
      <c r="Q5068" s="578">
        <v>882.94422976175895</v>
      </c>
      <c r="R5068" s="578">
        <v>0.19991879993176501</v>
      </c>
      <c r="S5068" s="578">
        <v>7.6549627003259901E-2</v>
      </c>
      <c r="T5068" s="578">
        <v>7.6731660204435032E-3</v>
      </c>
      <c r="U5068" s="578">
        <v>1.7505338754438775</v>
      </c>
      <c r="V5068" s="578">
        <v>1031.6355813344294</v>
      </c>
      <c r="W5068" s="578">
        <v>0.20345967379641125</v>
      </c>
      <c r="X5068" s="578">
        <v>8.240274741547178E-2</v>
      </c>
      <c r="Y5068" s="578">
        <v>8.9653053291840461E-3</v>
      </c>
    </row>
    <row r="5069" spans="1:25" x14ac:dyDescent="0.3">
      <c r="A5069" s="61" t="s">
        <v>7044</v>
      </c>
      <c r="B5069" s="61" t="s">
        <v>2191</v>
      </c>
      <c r="C5069" s="61" t="s">
        <v>40</v>
      </c>
      <c r="D5069" s="36">
        <v>11</v>
      </c>
      <c r="E5069" s="36">
        <v>2020</v>
      </c>
      <c r="F5069" s="578">
        <v>1.44106186048308</v>
      </c>
      <c r="G5069" s="578">
        <v>814.56720288594533</v>
      </c>
      <c r="H5069" s="578">
        <v>0.18442148590111124</v>
      </c>
      <c r="I5069" s="578">
        <v>7.1712910721544135E-2</v>
      </c>
      <c r="J5069" s="578">
        <v>7.0789661452484573E-3</v>
      </c>
      <c r="K5069" s="578">
        <v>1.6493749085863425</v>
      </c>
      <c r="L5069" s="578">
        <v>972.67640940348224</v>
      </c>
      <c r="M5069" s="578">
        <v>0.188188509913743</v>
      </c>
      <c r="N5069" s="578">
        <v>7.7561288489960092E-2</v>
      </c>
      <c r="O5069" s="578">
        <v>8.4529519566179535E-3</v>
      </c>
      <c r="P5069" s="578">
        <v>1.4410616519292749</v>
      </c>
      <c r="Q5069" s="578">
        <v>814.56719779968228</v>
      </c>
      <c r="R5069" s="578">
        <v>0.18442148656322324</v>
      </c>
      <c r="S5069" s="578">
        <v>7.1712913340888904E-2</v>
      </c>
      <c r="T5069" s="578">
        <v>7.0789662495371851E-3</v>
      </c>
      <c r="U5069" s="578">
        <v>1.6493748557531875</v>
      </c>
      <c r="V5069" s="578">
        <v>972.67640431721725</v>
      </c>
      <c r="W5069" s="578">
        <v>0.18818851048126775</v>
      </c>
      <c r="X5069" s="578">
        <v>7.7561291109304847E-2</v>
      </c>
      <c r="Y5069" s="578">
        <v>8.4529519566179535E-3</v>
      </c>
    </row>
    <row r="5070" spans="1:25" x14ac:dyDescent="0.3">
      <c r="A5070" s="61" t="s">
        <v>7045</v>
      </c>
      <c r="B5070" s="61" t="s">
        <v>2191</v>
      </c>
      <c r="C5070" s="61" t="s">
        <v>40</v>
      </c>
      <c r="D5070" s="36">
        <v>12</v>
      </c>
      <c r="E5070" s="36">
        <v>2020</v>
      </c>
      <c r="F5070" s="578">
        <v>1.3483708339545</v>
      </c>
      <c r="G5070" s="578">
        <v>758.62265904744436</v>
      </c>
      <c r="H5070" s="578">
        <v>0.1717415156066025</v>
      </c>
      <c r="I5070" s="578">
        <v>6.775563681730995E-2</v>
      </c>
      <c r="J5070" s="578">
        <v>6.5928078208041E-3</v>
      </c>
      <c r="K5070" s="578">
        <v>1.5667175907668276</v>
      </c>
      <c r="L5070" s="578">
        <v>922.16412226359023</v>
      </c>
      <c r="M5070" s="578">
        <v>0.17570085001352651</v>
      </c>
      <c r="N5070" s="578">
        <v>7.3202597035560701E-2</v>
      </c>
      <c r="O5070" s="578">
        <v>8.0139935550202247E-3</v>
      </c>
      <c r="P5070" s="578">
        <v>1.3483708339787499</v>
      </c>
      <c r="Q5070" s="578">
        <v>758.62265904744436</v>
      </c>
      <c r="R5070" s="578">
        <v>0.17174151576667376</v>
      </c>
      <c r="S5070" s="578">
        <v>6.7755640484392587E-2</v>
      </c>
      <c r="T5070" s="578">
        <v>6.5928078208041E-3</v>
      </c>
      <c r="U5070" s="578">
        <v>1.5667174864368725</v>
      </c>
      <c r="V5070" s="578">
        <v>922.16412226359023</v>
      </c>
      <c r="W5070" s="578">
        <v>0.17570084990681251</v>
      </c>
      <c r="X5070" s="578">
        <v>7.3202588653657544E-2</v>
      </c>
      <c r="Y5070" s="578">
        <v>8.0139936568836313E-3</v>
      </c>
    </row>
    <row r="5071" spans="1:25" x14ac:dyDescent="0.3">
      <c r="A5071" s="61" t="s">
        <v>7046</v>
      </c>
      <c r="B5071" s="61" t="s">
        <v>2191</v>
      </c>
      <c r="C5071" s="61" t="s">
        <v>40</v>
      </c>
      <c r="D5071" s="36">
        <v>13</v>
      </c>
      <c r="E5071" s="36">
        <v>2020</v>
      </c>
      <c r="F5071" s="578">
        <v>1.2287464333464075</v>
      </c>
      <c r="G5071" s="578">
        <v>689.81732400258352</v>
      </c>
      <c r="H5071" s="578">
        <v>0.158815941336797</v>
      </c>
      <c r="I5071" s="578">
        <v>6.2185485798787896E-2</v>
      </c>
      <c r="J5071" s="578">
        <v>5.9948020013204425E-3</v>
      </c>
      <c r="K5071" s="578">
        <v>1.4539676768141925</v>
      </c>
      <c r="L5071" s="578">
        <v>855.55213896433474</v>
      </c>
      <c r="M5071" s="578">
        <v>0.1629131222992625</v>
      </c>
      <c r="N5071" s="578">
        <v>6.7254200577735901E-2</v>
      </c>
      <c r="O5071" s="578">
        <v>7.4350573777337524E-3</v>
      </c>
      <c r="P5071" s="578">
        <v>1.2287463303055048</v>
      </c>
      <c r="Q5071" s="578">
        <v>689.81732908884646</v>
      </c>
      <c r="R5071" s="578">
        <v>0.15881593134448199</v>
      </c>
      <c r="S5071" s="578">
        <v>6.2185492531473999E-2</v>
      </c>
      <c r="T5071" s="578">
        <v>5.9948020013204425E-3</v>
      </c>
      <c r="U5071" s="578">
        <v>1.4539676246334501</v>
      </c>
      <c r="V5071" s="578">
        <v>855.55214436848951</v>
      </c>
      <c r="W5071" s="578">
        <v>0.1629131222531815</v>
      </c>
      <c r="X5071" s="578">
        <v>6.7254200577735901E-2</v>
      </c>
      <c r="Y5071" s="578">
        <v>7.4350574820224776E-3</v>
      </c>
    </row>
    <row r="5072" spans="1:25" x14ac:dyDescent="0.3">
      <c r="A5072" s="61" t="s">
        <v>7047</v>
      </c>
      <c r="B5072" s="61" t="s">
        <v>2191</v>
      </c>
      <c r="C5072" s="61" t="s">
        <v>40</v>
      </c>
      <c r="D5072" s="36">
        <v>14</v>
      </c>
      <c r="E5072" s="36">
        <v>2020</v>
      </c>
      <c r="F5072" s="578">
        <v>1.2619803596668699</v>
      </c>
      <c r="G5072" s="578">
        <v>711.26765537261917</v>
      </c>
      <c r="H5072" s="578">
        <v>0.14840587809036726</v>
      </c>
      <c r="I5072" s="578">
        <v>5.8646861454083876E-2</v>
      </c>
      <c r="J5072" s="578">
        <v>6.1813380962121248E-3</v>
      </c>
      <c r="K5072" s="578">
        <v>1.47790100944924</v>
      </c>
      <c r="L5072" s="578">
        <v>869.42485872904444</v>
      </c>
      <c r="M5072" s="578">
        <v>0.15251756343301723</v>
      </c>
      <c r="N5072" s="578">
        <v>6.324769824277604E-2</v>
      </c>
      <c r="O5072" s="578">
        <v>7.5557315479575921E-3</v>
      </c>
      <c r="P5072" s="578">
        <v>1.2619803075710125</v>
      </c>
      <c r="Q5072" s="578">
        <v>711.2676013310745</v>
      </c>
      <c r="R5072" s="578">
        <v>0.14840587814251149</v>
      </c>
      <c r="S5072" s="578">
        <v>5.8646864073428576E-2</v>
      </c>
      <c r="T5072" s="578">
        <v>6.1813381495691468E-3</v>
      </c>
      <c r="U5072" s="578">
        <v>1.4779005921597348</v>
      </c>
      <c r="V5072" s="578">
        <v>869.42485872904444</v>
      </c>
      <c r="W5072" s="578">
        <v>0.15251749525850702</v>
      </c>
      <c r="X5072" s="578">
        <v>6.324769824277604E-2</v>
      </c>
      <c r="Y5072" s="578">
        <v>7.5557315479575921E-3</v>
      </c>
    </row>
    <row r="5073" spans="1:25" x14ac:dyDescent="0.3">
      <c r="A5073" s="61" t="s">
        <v>7048</v>
      </c>
      <c r="B5073" s="61" t="s">
        <v>2191</v>
      </c>
      <c r="C5073" s="61" t="s">
        <v>40</v>
      </c>
      <c r="D5073" s="36">
        <v>15</v>
      </c>
      <c r="E5073" s="36">
        <v>2020</v>
      </c>
      <c r="F5073" s="578">
        <v>1.3015978572478426</v>
      </c>
      <c r="G5073" s="578">
        <v>736.23105112711573</v>
      </c>
      <c r="H5073" s="578">
        <v>0.139541158611488</v>
      </c>
      <c r="I5073" s="578">
        <v>5.5723135068546925E-2</v>
      </c>
      <c r="J5073" s="578">
        <v>6.3983975705923452E-3</v>
      </c>
      <c r="K5073" s="578">
        <v>1.5054964754463001</v>
      </c>
      <c r="L5073" s="578">
        <v>885.82325267791703</v>
      </c>
      <c r="M5073" s="578">
        <v>0.14353839854811623</v>
      </c>
      <c r="N5073" s="578">
        <v>5.9943094932047275E-2</v>
      </c>
      <c r="O5073" s="578">
        <v>7.6983529603846003E-3</v>
      </c>
      <c r="P5073" s="578">
        <v>1.3015979609657073</v>
      </c>
      <c r="Q5073" s="578">
        <v>736.23105112711573</v>
      </c>
      <c r="R5073" s="578">
        <v>0.13954115861148775</v>
      </c>
      <c r="S5073" s="578">
        <v>5.5723137687891673E-2</v>
      </c>
      <c r="T5073" s="578">
        <v>6.3983975705923452E-3</v>
      </c>
      <c r="U5073" s="578">
        <v>1.50549647607749</v>
      </c>
      <c r="V5073" s="578">
        <v>885.82326285044292</v>
      </c>
      <c r="W5073" s="578">
        <v>0.14353832525860777</v>
      </c>
      <c r="X5073" s="578">
        <v>5.9943096493952852E-2</v>
      </c>
      <c r="Y5073" s="578">
        <v>7.6983528027388523E-3</v>
      </c>
    </row>
    <row r="5074" spans="1:25" x14ac:dyDescent="0.3">
      <c r="A5074" s="580" t="s">
        <v>7049</v>
      </c>
      <c r="B5074" s="580" t="s">
        <v>2191</v>
      </c>
      <c r="C5074" s="580" t="s">
        <v>40</v>
      </c>
      <c r="D5074" s="581">
        <v>16</v>
      </c>
      <c r="E5074" s="581">
        <v>2020</v>
      </c>
      <c r="F5074" s="582">
        <v>1.3787357681503576</v>
      </c>
      <c r="G5074" s="582">
        <v>783.97325579325332</v>
      </c>
      <c r="H5074" s="582">
        <v>0.13219540921879</v>
      </c>
      <c r="I5074" s="582">
        <v>5.3477999230381053E-2</v>
      </c>
      <c r="J5074" s="582">
        <v>6.8133129243506041E-3</v>
      </c>
      <c r="K5074" s="582">
        <v>1.5712068837274225</v>
      </c>
      <c r="L5074" s="582">
        <v>925.74090385436966</v>
      </c>
      <c r="M5074" s="582">
        <v>0.13614916894099749</v>
      </c>
      <c r="N5074" s="582">
        <v>5.7397005963139174E-2</v>
      </c>
      <c r="O5074" s="582">
        <v>8.045265868228544E-3</v>
      </c>
      <c r="P5074" s="582">
        <v>1.378735611077895</v>
      </c>
      <c r="Q5074" s="582">
        <v>783.97325070699026</v>
      </c>
      <c r="R5074" s="582">
        <v>0.13219540963837001</v>
      </c>
      <c r="S5074" s="582">
        <v>5.3477998182643149E-2</v>
      </c>
      <c r="T5074" s="582">
        <v>6.8133128734189025E-3</v>
      </c>
      <c r="U5074" s="582">
        <v>1.5712068836843724</v>
      </c>
      <c r="V5074" s="582">
        <v>925.74091974894179</v>
      </c>
      <c r="W5074" s="582">
        <v>0.13614916851899225</v>
      </c>
      <c r="X5074" s="582">
        <v>5.7397002936340799E-2</v>
      </c>
      <c r="Y5074" s="582">
        <v>8.0452658148715221E-3</v>
      </c>
    </row>
    <row r="5075" spans="1:25" x14ac:dyDescent="0.3">
      <c r="A5075" s="61" t="s">
        <v>7050</v>
      </c>
      <c r="B5075" s="61" t="s">
        <v>2191</v>
      </c>
      <c r="C5075" s="61" t="s">
        <v>40</v>
      </c>
      <c r="D5075" s="36">
        <v>1</v>
      </c>
      <c r="E5075" s="36">
        <v>2030</v>
      </c>
      <c r="F5075" s="578">
        <v>6.1547848979766933</v>
      </c>
      <c r="G5075" s="578">
        <v>7416.0687357584575</v>
      </c>
      <c r="H5075" s="578">
        <v>0.77854650489825816</v>
      </c>
      <c r="I5075" s="578">
        <v>0.16051020923381001</v>
      </c>
      <c r="J5075" s="578">
        <v>6.3838438130915096E-2</v>
      </c>
      <c r="K5075" s="578">
        <v>6.2129345665675801</v>
      </c>
      <c r="L5075" s="578">
        <v>7474.5670674641879</v>
      </c>
      <c r="M5075" s="578">
        <v>0.78173037755550456</v>
      </c>
      <c r="N5075" s="578">
        <v>0.16113912791479323</v>
      </c>
      <c r="O5075" s="578">
        <v>6.4341947863188836E-2</v>
      </c>
      <c r="P5075" s="578">
        <v>6.1547850544237281</v>
      </c>
      <c r="Q5075" s="578">
        <v>7416.0687357584575</v>
      </c>
      <c r="R5075" s="578">
        <v>0.77854652018262005</v>
      </c>
      <c r="S5075" s="578">
        <v>0.1605102097770815</v>
      </c>
      <c r="T5075" s="578">
        <v>6.3838438674186607E-2</v>
      </c>
      <c r="U5075" s="578">
        <v>6.2129344622552045</v>
      </c>
      <c r="V5075" s="578">
        <v>7474.5670674641879</v>
      </c>
      <c r="W5075" s="578">
        <v>0.78173038218180046</v>
      </c>
      <c r="X5075" s="578">
        <v>0.161139124499944</v>
      </c>
      <c r="Y5075" s="578">
        <v>6.4341947863188836E-2</v>
      </c>
    </row>
    <row r="5076" spans="1:25" x14ac:dyDescent="0.3">
      <c r="A5076" s="61" t="s">
        <v>7051</v>
      </c>
      <c r="B5076" s="61" t="s">
        <v>2191</v>
      </c>
      <c r="C5076" s="61" t="s">
        <v>40</v>
      </c>
      <c r="D5076" s="36">
        <v>2</v>
      </c>
      <c r="E5076" s="36">
        <v>2030</v>
      </c>
      <c r="F5076" s="578">
        <v>2.8880420882347426</v>
      </c>
      <c r="G5076" s="578">
        <v>3614.3425420125277</v>
      </c>
      <c r="H5076" s="578">
        <v>0.40918349598844772</v>
      </c>
      <c r="I5076" s="578">
        <v>7.7445703131767588E-2</v>
      </c>
      <c r="J5076" s="578">
        <v>3.1112715698933799E-2</v>
      </c>
      <c r="K5076" s="578">
        <v>2.9637618798168748</v>
      </c>
      <c r="L5076" s="578">
        <v>3690.0947087605755</v>
      </c>
      <c r="M5076" s="578">
        <v>0.41404665630761828</v>
      </c>
      <c r="N5076" s="578">
        <v>7.8086519322823678E-2</v>
      </c>
      <c r="O5076" s="578">
        <v>3.1764785584527951E-2</v>
      </c>
      <c r="P5076" s="578">
        <v>2.888042192542565</v>
      </c>
      <c r="Q5076" s="578">
        <v>3614.3425420125277</v>
      </c>
      <c r="R5076" s="578">
        <v>0.4091835002570095</v>
      </c>
      <c r="S5076" s="578">
        <v>7.7445705149633101E-2</v>
      </c>
      <c r="T5076" s="578">
        <v>3.1112715698933799E-2</v>
      </c>
      <c r="U5076" s="578">
        <v>2.9637618276365871</v>
      </c>
      <c r="V5076" s="578">
        <v>3690.0947087605755</v>
      </c>
      <c r="W5076" s="578">
        <v>0.41404665589046352</v>
      </c>
      <c r="X5076" s="578">
        <v>7.8086515131872106E-2</v>
      </c>
      <c r="Y5076" s="578">
        <v>3.1764785060659023E-2</v>
      </c>
    </row>
    <row r="5077" spans="1:25" x14ac:dyDescent="0.3">
      <c r="A5077" s="61" t="s">
        <v>7052</v>
      </c>
      <c r="B5077" s="61" t="s">
        <v>2191</v>
      </c>
      <c r="C5077" s="61" t="s">
        <v>40</v>
      </c>
      <c r="D5077" s="36">
        <v>3</v>
      </c>
      <c r="E5077" s="36">
        <v>2030</v>
      </c>
      <c r="F5077" s="578">
        <v>1.6930670082801522</v>
      </c>
      <c r="G5077" s="578">
        <v>2139.5028101603125</v>
      </c>
      <c r="H5077" s="578">
        <v>0.21955470892620077</v>
      </c>
      <c r="I5077" s="578">
        <v>4.39531002193689E-2</v>
      </c>
      <c r="J5077" s="578">
        <v>1.8417163965447451E-2</v>
      </c>
      <c r="K5077" s="578">
        <v>1.7127734419268501</v>
      </c>
      <c r="L5077" s="578">
        <v>2155.082756042475</v>
      </c>
      <c r="M5077" s="578">
        <v>0.22164323405983477</v>
      </c>
      <c r="N5077" s="578">
        <v>4.38652001321315E-2</v>
      </c>
      <c r="O5077" s="578">
        <v>1.85512589911619E-2</v>
      </c>
      <c r="P5077" s="578">
        <v>1.693067164095355</v>
      </c>
      <c r="Q5077" s="578">
        <v>2139.5028101603125</v>
      </c>
      <c r="R5077" s="578">
        <v>0.21955470903048951</v>
      </c>
      <c r="S5077" s="578">
        <v>4.39531002193689E-2</v>
      </c>
      <c r="T5077" s="578">
        <v>1.8417163965447451E-2</v>
      </c>
      <c r="U5077" s="578">
        <v>1.7127735971575524</v>
      </c>
      <c r="V5077" s="578">
        <v>2155.0825475056899</v>
      </c>
      <c r="W5077" s="578">
        <v>0.22164323405983477</v>
      </c>
      <c r="X5077" s="578">
        <v>4.38652001321315E-2</v>
      </c>
      <c r="Y5077" s="578">
        <v>1.85512589911619E-2</v>
      </c>
    </row>
    <row r="5078" spans="1:25" x14ac:dyDescent="0.3">
      <c r="A5078" s="61" t="s">
        <v>7053</v>
      </c>
      <c r="B5078" s="61" t="s">
        <v>2191</v>
      </c>
      <c r="C5078" s="61" t="s">
        <v>40</v>
      </c>
      <c r="D5078" s="36">
        <v>4</v>
      </c>
      <c r="E5078" s="36">
        <v>2030</v>
      </c>
      <c r="F5078" s="578">
        <v>1.3140403772164975</v>
      </c>
      <c r="G5078" s="578">
        <v>1694.0340868631949</v>
      </c>
      <c r="H5078" s="578">
        <v>0.16013278965480451</v>
      </c>
      <c r="I5078" s="578">
        <v>3.2619500532746301E-2</v>
      </c>
      <c r="J5078" s="578">
        <v>1.4582473833191476E-2</v>
      </c>
      <c r="K5078" s="578">
        <v>1.3313170249796575</v>
      </c>
      <c r="L5078" s="578">
        <v>1710.8591842651326</v>
      </c>
      <c r="M5078" s="578">
        <v>0.16157167217776625</v>
      </c>
      <c r="N5078" s="578">
        <v>3.2968727697152603E-2</v>
      </c>
      <c r="O5078" s="578">
        <v>1.4727337373187726E-2</v>
      </c>
      <c r="P5078" s="578">
        <v>1.3140403772102851</v>
      </c>
      <c r="Q5078" s="578">
        <v>1694.0340868631949</v>
      </c>
      <c r="R5078" s="578">
        <v>0.16013278961205851</v>
      </c>
      <c r="S5078" s="578">
        <v>3.2619500532746301E-2</v>
      </c>
      <c r="T5078" s="578">
        <v>1.4582473833191476E-2</v>
      </c>
      <c r="U5078" s="578">
        <v>1.3313170249516124</v>
      </c>
      <c r="V5078" s="578">
        <v>1710.8591842651326</v>
      </c>
      <c r="W5078" s="578">
        <v>0.16157167217291574</v>
      </c>
      <c r="X5078" s="578">
        <v>3.2968727697152603E-2</v>
      </c>
      <c r="Y5078" s="578">
        <v>1.4727337373187726E-2</v>
      </c>
    </row>
    <row r="5079" spans="1:25" x14ac:dyDescent="0.3">
      <c r="A5079" s="61" t="s">
        <v>7054</v>
      </c>
      <c r="B5079" s="61" t="s">
        <v>2191</v>
      </c>
      <c r="C5079" s="61" t="s">
        <v>40</v>
      </c>
      <c r="D5079" s="36">
        <v>5</v>
      </c>
      <c r="E5079" s="36">
        <v>2030</v>
      </c>
      <c r="F5079" s="578">
        <v>1.0741051315870485</v>
      </c>
      <c r="G5079" s="578">
        <v>1431.8584454854276</v>
      </c>
      <c r="H5079" s="578">
        <v>0.12781460134980627</v>
      </c>
      <c r="I5079" s="578">
        <v>2.6866735371489349E-2</v>
      </c>
      <c r="J5079" s="578">
        <v>1.2325626147988525E-2</v>
      </c>
      <c r="K5079" s="578">
        <v>1.1017686238892503</v>
      </c>
      <c r="L5079" s="578">
        <v>1465.6622721354099</v>
      </c>
      <c r="M5079" s="578">
        <v>0.12935506185385723</v>
      </c>
      <c r="N5079" s="578">
        <v>2.7431099675595701E-2</v>
      </c>
      <c r="O5079" s="578">
        <v>1.2616620903524198E-2</v>
      </c>
      <c r="P5079" s="578">
        <v>1.0741052358897547</v>
      </c>
      <c r="Q5079" s="578">
        <v>1431.8584454854276</v>
      </c>
      <c r="R5079" s="578">
        <v>0.12781460139103698</v>
      </c>
      <c r="S5079" s="578">
        <v>2.6866732014847572E-2</v>
      </c>
      <c r="T5079" s="578">
        <v>1.2325626147988525E-2</v>
      </c>
      <c r="U5079" s="578">
        <v>1.1017685922253873</v>
      </c>
      <c r="V5079" s="578">
        <v>1465.6622721354099</v>
      </c>
      <c r="W5079" s="578">
        <v>0.1293550628627895</v>
      </c>
      <c r="X5079" s="578">
        <v>2.7431099675595701E-2</v>
      </c>
      <c r="Y5079" s="578">
        <v>1.2616620384505874E-2</v>
      </c>
    </row>
    <row r="5080" spans="1:25" x14ac:dyDescent="0.3">
      <c r="A5080" s="61" t="s">
        <v>7055</v>
      </c>
      <c r="B5080" s="61" t="s">
        <v>2191</v>
      </c>
      <c r="C5080" s="61" t="s">
        <v>40</v>
      </c>
      <c r="D5080" s="36">
        <v>6</v>
      </c>
      <c r="E5080" s="36">
        <v>2030</v>
      </c>
      <c r="F5080" s="578">
        <v>0.9164966780615843</v>
      </c>
      <c r="G5080" s="578">
        <v>1244.6214485168425</v>
      </c>
      <c r="H5080" s="578">
        <v>0.10532020737324849</v>
      </c>
      <c r="I5080" s="578">
        <v>2.2988458692755828E-2</v>
      </c>
      <c r="J5080" s="578">
        <v>1.0713907463165575E-2</v>
      </c>
      <c r="K5080" s="578">
        <v>0.95513745495114921</v>
      </c>
      <c r="L5080" s="578">
        <v>1299.96218236287</v>
      </c>
      <c r="M5080" s="578">
        <v>0.10731897330333549</v>
      </c>
      <c r="N5080" s="578">
        <v>2.3721309165315001E-2</v>
      </c>
      <c r="O5080" s="578">
        <v>1.1190264466373823E-2</v>
      </c>
      <c r="P5080" s="578">
        <v>0.91649667805972723</v>
      </c>
      <c r="Q5080" s="578">
        <v>1244.6214485168425</v>
      </c>
      <c r="R5080" s="578">
        <v>0.10532020738446549</v>
      </c>
      <c r="S5080" s="578">
        <v>2.2988458319256676E-2</v>
      </c>
      <c r="T5080" s="578">
        <v>1.0713907463165575E-2</v>
      </c>
      <c r="U5080" s="578">
        <v>0.9551375179727668</v>
      </c>
      <c r="V5080" s="578">
        <v>1299.96218236287</v>
      </c>
      <c r="W5080" s="578">
        <v>0.10731897331303676</v>
      </c>
      <c r="X5080" s="578">
        <v>2.3721309378743099E-2</v>
      </c>
      <c r="Y5080" s="578">
        <v>1.1190264466373823E-2</v>
      </c>
    </row>
    <row r="5081" spans="1:25" x14ac:dyDescent="0.3">
      <c r="A5081" s="61" t="s">
        <v>7056</v>
      </c>
      <c r="B5081" s="61" t="s">
        <v>2191</v>
      </c>
      <c r="C5081" s="61" t="s">
        <v>40</v>
      </c>
      <c r="D5081" s="36">
        <v>7</v>
      </c>
      <c r="E5081" s="36">
        <v>2030</v>
      </c>
      <c r="F5081" s="578">
        <v>0.85735518562076574</v>
      </c>
      <c r="G5081" s="578">
        <v>1178.0645853678325</v>
      </c>
      <c r="H5081" s="578">
        <v>9.3084869321197972E-2</v>
      </c>
      <c r="I5081" s="578">
        <v>2.1663473201139476E-2</v>
      </c>
      <c r="J5081" s="578">
        <v>1.0140958717480881E-2</v>
      </c>
      <c r="K5081" s="578">
        <v>0.90164388679443119</v>
      </c>
      <c r="L5081" s="578">
        <v>1252.7998911539676</v>
      </c>
      <c r="M5081" s="578">
        <v>9.5019834144598761E-2</v>
      </c>
      <c r="N5081" s="578">
        <v>2.2436369394805852E-2</v>
      </c>
      <c r="O5081" s="578">
        <v>1.0784279186433749E-2</v>
      </c>
      <c r="P5081" s="578">
        <v>0.85735518064736449</v>
      </c>
      <c r="Q5081" s="578">
        <v>1178.0645853678325</v>
      </c>
      <c r="R5081" s="578">
        <v>9.3084868762465051E-2</v>
      </c>
      <c r="S5081" s="578">
        <v>2.1663473395165E-2</v>
      </c>
      <c r="T5081" s="578">
        <v>1.0140958717480881E-2</v>
      </c>
      <c r="U5081" s="578">
        <v>0.90164388555217501</v>
      </c>
      <c r="V5081" s="578">
        <v>1252.7998911539676</v>
      </c>
      <c r="W5081" s="578">
        <v>9.5019834144598719E-2</v>
      </c>
      <c r="X5081" s="578">
        <v>2.2436369661590974E-2</v>
      </c>
      <c r="Y5081" s="578">
        <v>1.0784279186433749E-2</v>
      </c>
    </row>
    <row r="5082" spans="1:25" x14ac:dyDescent="0.3">
      <c r="A5082" s="61" t="s">
        <v>7057</v>
      </c>
      <c r="B5082" s="61" t="s">
        <v>2191</v>
      </c>
      <c r="C5082" s="61" t="s">
        <v>40</v>
      </c>
      <c r="D5082" s="36">
        <v>8</v>
      </c>
      <c r="E5082" s="36">
        <v>2030</v>
      </c>
      <c r="F5082" s="578">
        <v>0.74214429540116522</v>
      </c>
      <c r="G5082" s="578">
        <v>996.65530840555641</v>
      </c>
      <c r="H5082" s="578">
        <v>8.3595753747128257E-2</v>
      </c>
      <c r="I5082" s="578">
        <v>1.8639628178789225E-2</v>
      </c>
      <c r="J5082" s="578">
        <v>8.5793459875276278E-3</v>
      </c>
      <c r="K5082" s="578">
        <v>0.79771472923077102</v>
      </c>
      <c r="L5082" s="578">
        <v>1102.1578114827425</v>
      </c>
      <c r="M5082" s="578">
        <v>8.5854357291888492E-2</v>
      </c>
      <c r="N5082" s="578">
        <v>1.97049998678267E-2</v>
      </c>
      <c r="O5082" s="578">
        <v>9.4875270345558677E-3</v>
      </c>
      <c r="P5082" s="578">
        <v>0.7421442801889192</v>
      </c>
      <c r="Q5082" s="578">
        <v>996.65530840555641</v>
      </c>
      <c r="R5082" s="578">
        <v>8.3595753741822848E-2</v>
      </c>
      <c r="S5082" s="578">
        <v>1.8639627924130701E-2</v>
      </c>
      <c r="T5082" s="578">
        <v>8.5793460408846497E-3</v>
      </c>
      <c r="U5082" s="578">
        <v>0.79771473481811928</v>
      </c>
      <c r="V5082" s="578">
        <v>1102.1578114827425</v>
      </c>
      <c r="W5082" s="578">
        <v>8.5854355205962393E-2</v>
      </c>
      <c r="X5082" s="578">
        <v>1.97049998678267E-2</v>
      </c>
      <c r="Y5082" s="578">
        <v>9.487526986049483E-3</v>
      </c>
    </row>
    <row r="5083" spans="1:25" x14ac:dyDescent="0.3">
      <c r="A5083" s="61" t="s">
        <v>7058</v>
      </c>
      <c r="B5083" s="61" t="s">
        <v>2191</v>
      </c>
      <c r="C5083" s="61" t="s">
        <v>40</v>
      </c>
      <c r="D5083" s="36">
        <v>9</v>
      </c>
      <c r="E5083" s="36">
        <v>2030</v>
      </c>
      <c r="F5083" s="578">
        <v>0.68365273835375195</v>
      </c>
      <c r="G5083" s="578">
        <v>915.44676589965786</v>
      </c>
      <c r="H5083" s="578">
        <v>7.5702084654039908E-2</v>
      </c>
      <c r="I5083" s="578">
        <v>1.7505394105683025E-2</v>
      </c>
      <c r="J5083" s="578">
        <v>7.8802989155519719E-3</v>
      </c>
      <c r="K5083" s="578">
        <v>0.74804109748153724</v>
      </c>
      <c r="L5083" s="578">
        <v>1044.908330917355</v>
      </c>
      <c r="M5083" s="578">
        <v>7.8480098440195378E-2</v>
      </c>
      <c r="N5083" s="578">
        <v>1.8733890152361651E-2</v>
      </c>
      <c r="O5083" s="578">
        <v>8.9947238448075898E-3</v>
      </c>
      <c r="P5083" s="578">
        <v>0.68365274332179093</v>
      </c>
      <c r="Q5083" s="578">
        <v>915.44676589965786</v>
      </c>
      <c r="R5083" s="578">
        <v>7.5702084638426925E-2</v>
      </c>
      <c r="S5083" s="578">
        <v>1.7505394105683025E-2</v>
      </c>
      <c r="T5083" s="578">
        <v>7.8802989155519719E-3</v>
      </c>
      <c r="U5083" s="578">
        <v>0.74804110275694746</v>
      </c>
      <c r="V5083" s="578">
        <v>1044.908330917355</v>
      </c>
      <c r="W5083" s="578">
        <v>7.8480098424733996E-2</v>
      </c>
      <c r="X5083" s="578">
        <v>1.8733890407020198E-2</v>
      </c>
      <c r="Y5083" s="578">
        <v>8.9947238448075898E-3</v>
      </c>
    </row>
    <row r="5084" spans="1:25" x14ac:dyDescent="0.3">
      <c r="A5084" s="61" t="s">
        <v>7059</v>
      </c>
      <c r="B5084" s="61" t="s">
        <v>2191</v>
      </c>
      <c r="C5084" s="61" t="s">
        <v>40</v>
      </c>
      <c r="D5084" s="36">
        <v>10</v>
      </c>
      <c r="E5084" s="36">
        <v>2030</v>
      </c>
      <c r="F5084" s="578">
        <v>0.63762390288962878</v>
      </c>
      <c r="G5084" s="578">
        <v>850.54131635030092</v>
      </c>
      <c r="H5084" s="578">
        <v>6.9480303009944025E-2</v>
      </c>
      <c r="I5084" s="578">
        <v>1.6629188248771201E-2</v>
      </c>
      <c r="J5084" s="578">
        <v>7.3215914283840276E-3</v>
      </c>
      <c r="K5084" s="578">
        <v>0.70646175416290635</v>
      </c>
      <c r="L5084" s="578">
        <v>994.10723940531216</v>
      </c>
      <c r="M5084" s="578">
        <v>7.2580344311972952E-2</v>
      </c>
      <c r="N5084" s="578">
        <v>1.7928190063685099E-2</v>
      </c>
      <c r="O5084" s="578">
        <v>8.5574265443331826E-3</v>
      </c>
      <c r="P5084" s="578">
        <v>0.63762388147286675</v>
      </c>
      <c r="Q5084" s="578">
        <v>850.54131635030092</v>
      </c>
      <c r="R5084" s="578">
        <v>6.948030300979248E-2</v>
      </c>
      <c r="S5084" s="578">
        <v>1.6629187637590748E-2</v>
      </c>
      <c r="T5084" s="578">
        <v>7.3215914283840276E-3</v>
      </c>
      <c r="U5084" s="578">
        <v>0.70646172808325924</v>
      </c>
      <c r="V5084" s="578">
        <v>994.10723940531216</v>
      </c>
      <c r="W5084" s="578">
        <v>7.258034431197298E-2</v>
      </c>
      <c r="X5084" s="578">
        <v>1.7928190063685099E-2</v>
      </c>
      <c r="Y5084" s="578">
        <v>8.557426437619137E-3</v>
      </c>
    </row>
    <row r="5085" spans="1:25" x14ac:dyDescent="0.3">
      <c r="A5085" s="61" t="s">
        <v>7060</v>
      </c>
      <c r="B5085" s="61" t="s">
        <v>2191</v>
      </c>
      <c r="C5085" s="61" t="s">
        <v>40</v>
      </c>
      <c r="D5085" s="36">
        <v>11</v>
      </c>
      <c r="E5085" s="36">
        <v>2030</v>
      </c>
      <c r="F5085" s="578">
        <v>0.59646921659600571</v>
      </c>
      <c r="G5085" s="578">
        <v>784.53809420267669</v>
      </c>
      <c r="H5085" s="578">
        <v>6.3838246608308183E-2</v>
      </c>
      <c r="I5085" s="578">
        <v>1.59764604371351E-2</v>
      </c>
      <c r="J5085" s="578">
        <v>6.7534289798156025E-3</v>
      </c>
      <c r="K5085" s="578">
        <v>0.66852891509089774</v>
      </c>
      <c r="L5085" s="578">
        <v>937.19409942626896</v>
      </c>
      <c r="M5085" s="578">
        <v>6.7161775533501583E-2</v>
      </c>
      <c r="N5085" s="578">
        <v>1.7249391647055676E-2</v>
      </c>
      <c r="O5085" s="578">
        <v>8.0675070639699628E-3</v>
      </c>
      <c r="P5085" s="578">
        <v>0.5964692321144105</v>
      </c>
      <c r="Q5085" s="578">
        <v>784.53809420267669</v>
      </c>
      <c r="R5085" s="578">
        <v>6.383824660815661E-2</v>
      </c>
      <c r="S5085" s="578">
        <v>1.5976460170349975E-2</v>
      </c>
      <c r="T5085" s="578">
        <v>6.7534289264585797E-3</v>
      </c>
      <c r="U5085" s="578">
        <v>0.66852893030401561</v>
      </c>
      <c r="V5085" s="578">
        <v>937.19409434000602</v>
      </c>
      <c r="W5085" s="578">
        <v>6.7161775475142266E-2</v>
      </c>
      <c r="X5085" s="578">
        <v>1.7249391392397177E-2</v>
      </c>
      <c r="Y5085" s="578">
        <v>8.0675070639699628E-3</v>
      </c>
    </row>
    <row r="5086" spans="1:25" x14ac:dyDescent="0.3">
      <c r="A5086" s="61" t="s">
        <v>7061</v>
      </c>
      <c r="B5086" s="61" t="s">
        <v>2191</v>
      </c>
      <c r="C5086" s="61" t="s">
        <v>40</v>
      </c>
      <c r="D5086" s="36">
        <v>12</v>
      </c>
      <c r="E5086" s="36">
        <v>2030</v>
      </c>
      <c r="F5086" s="578">
        <v>0.562796537371544</v>
      </c>
      <c r="G5086" s="578">
        <v>730.53856341044082</v>
      </c>
      <c r="H5086" s="578">
        <v>5.9221993332812375E-2</v>
      </c>
      <c r="I5086" s="578">
        <v>1.5442263754569724E-2</v>
      </c>
      <c r="J5086" s="578">
        <v>6.288594217039643E-3</v>
      </c>
      <c r="K5086" s="578">
        <v>0.63749222354941004</v>
      </c>
      <c r="L5086" s="578">
        <v>888.43782361348417</v>
      </c>
      <c r="M5086" s="578">
        <v>6.2700541037429447E-2</v>
      </c>
      <c r="N5086" s="578">
        <v>1.6607408324489353E-2</v>
      </c>
      <c r="O5086" s="578">
        <v>7.6478100672829853E-3</v>
      </c>
      <c r="P5086" s="578">
        <v>0.56279652184855378</v>
      </c>
      <c r="Q5086" s="578">
        <v>730.53856341044082</v>
      </c>
      <c r="R5086" s="578">
        <v>5.9221993893819026E-2</v>
      </c>
      <c r="S5086" s="578">
        <v>1.5442264120792925E-2</v>
      </c>
      <c r="T5086" s="578">
        <v>6.288594217039643E-3</v>
      </c>
      <c r="U5086" s="578">
        <v>0.63749222851604692</v>
      </c>
      <c r="V5086" s="578">
        <v>888.43782361348417</v>
      </c>
      <c r="W5086" s="578">
        <v>6.2700541037429447E-2</v>
      </c>
      <c r="X5086" s="578">
        <v>1.6607409015705274E-2</v>
      </c>
      <c r="Y5086" s="578">
        <v>7.6478100672829853E-3</v>
      </c>
    </row>
    <row r="5087" spans="1:25" x14ac:dyDescent="0.3">
      <c r="A5087" s="61" t="s">
        <v>7062</v>
      </c>
      <c r="B5087" s="61" t="s">
        <v>2191</v>
      </c>
      <c r="C5087" s="61" t="s">
        <v>40</v>
      </c>
      <c r="D5087" s="36">
        <v>13</v>
      </c>
      <c r="E5087" s="36">
        <v>2030</v>
      </c>
      <c r="F5087" s="578">
        <v>0.51668006949917777</v>
      </c>
      <c r="G5087" s="578">
        <v>664.56572214762298</v>
      </c>
      <c r="H5087" s="578">
        <v>5.4495703475064716E-2</v>
      </c>
      <c r="I5087" s="578">
        <v>1.43267703727663E-2</v>
      </c>
      <c r="J5087" s="578">
        <v>5.72068357238701E-3</v>
      </c>
      <c r="K5087" s="578">
        <v>0.59339783448461902</v>
      </c>
      <c r="L5087" s="578">
        <v>824.54631710052445</v>
      </c>
      <c r="M5087" s="578">
        <v>5.8056443286811026E-2</v>
      </c>
      <c r="N5087" s="578">
        <v>1.5405684641639975E-2</v>
      </c>
      <c r="O5087" s="578">
        <v>7.0978175644995601E-3</v>
      </c>
      <c r="P5087" s="578">
        <v>0.51668004372853171</v>
      </c>
      <c r="Q5087" s="578">
        <v>664.56572214762298</v>
      </c>
      <c r="R5087" s="578">
        <v>5.4495703475064723E-2</v>
      </c>
      <c r="S5087" s="578">
        <v>1.4326770615298249E-2</v>
      </c>
      <c r="T5087" s="578">
        <v>5.72068357238701E-3</v>
      </c>
      <c r="U5087" s="578">
        <v>0.59339783975796423</v>
      </c>
      <c r="V5087" s="578">
        <v>824.54631169636991</v>
      </c>
      <c r="W5087" s="578">
        <v>5.80564375189472E-2</v>
      </c>
      <c r="X5087" s="578">
        <v>1.5405684585857624E-2</v>
      </c>
      <c r="Y5087" s="578">
        <v>7.0978176178565829E-3</v>
      </c>
    </row>
    <row r="5088" spans="1:25" x14ac:dyDescent="0.3">
      <c r="A5088" s="61" t="s">
        <v>7063</v>
      </c>
      <c r="B5088" s="61" t="s">
        <v>2191</v>
      </c>
      <c r="C5088" s="61" t="s">
        <v>40</v>
      </c>
      <c r="D5088" s="36">
        <v>14</v>
      </c>
      <c r="E5088" s="36">
        <v>2030</v>
      </c>
      <c r="F5088" s="578">
        <v>0.51894103785451728</v>
      </c>
      <c r="G5088" s="578">
        <v>684.58137957254996</v>
      </c>
      <c r="H5088" s="578">
        <v>5.1764463283082748E-2</v>
      </c>
      <c r="I5088" s="578">
        <v>1.359302843047765E-2</v>
      </c>
      <c r="J5088" s="578">
        <v>5.8929973553555675E-3</v>
      </c>
      <c r="K5088" s="578">
        <v>0.59255412048884148</v>
      </c>
      <c r="L5088" s="578">
        <v>837.30688603719057</v>
      </c>
      <c r="M5088" s="578">
        <v>5.5238692812660348E-2</v>
      </c>
      <c r="N5088" s="578">
        <v>1.4570033386310825E-2</v>
      </c>
      <c r="O5088" s="578">
        <v>7.207673896724975E-3</v>
      </c>
      <c r="P5088" s="578">
        <v>0.51894105368711452</v>
      </c>
      <c r="Q5088" s="578">
        <v>684.58137957254996</v>
      </c>
      <c r="R5088" s="578">
        <v>5.1764457515294703E-2</v>
      </c>
      <c r="S5088" s="578">
        <v>1.3593028132163426E-2</v>
      </c>
      <c r="T5088" s="578">
        <v>5.8929973553555675E-3</v>
      </c>
      <c r="U5088" s="578">
        <v>0.59255410372770678</v>
      </c>
      <c r="V5088" s="578">
        <v>837.30687077840128</v>
      </c>
      <c r="W5088" s="578">
        <v>5.5238692807430753E-2</v>
      </c>
      <c r="X5088" s="578">
        <v>1.45700333329538E-2</v>
      </c>
      <c r="Y5088" s="578">
        <v>7.2076739985883816E-3</v>
      </c>
    </row>
    <row r="5089" spans="1:25" x14ac:dyDescent="0.3">
      <c r="A5089" s="61" t="s">
        <v>7064</v>
      </c>
      <c r="B5089" s="61" t="s">
        <v>2191</v>
      </c>
      <c r="C5089" s="61" t="s">
        <v>40</v>
      </c>
      <c r="D5089" s="36">
        <v>15</v>
      </c>
      <c r="E5089" s="36">
        <v>2030</v>
      </c>
      <c r="F5089" s="578">
        <v>0.52433028671587523</v>
      </c>
      <c r="G5089" s="578">
        <v>707.99791018168094</v>
      </c>
      <c r="H5089" s="578">
        <v>4.95314408569053E-2</v>
      </c>
      <c r="I5089" s="578">
        <v>1.2985419947654E-2</v>
      </c>
      <c r="J5089" s="578">
        <v>6.0945807005433955E-3</v>
      </c>
      <c r="K5089" s="578">
        <v>0.5938984101787238</v>
      </c>
      <c r="L5089" s="578">
        <v>852.51230494181277</v>
      </c>
      <c r="M5089" s="578">
        <v>5.2862246224018805E-2</v>
      </c>
      <c r="N5089" s="578">
        <v>1.3880921906093075E-2</v>
      </c>
      <c r="O5089" s="578">
        <v>7.3385773672877477E-3</v>
      </c>
      <c r="P5089" s="578">
        <v>0.52433027585044478</v>
      </c>
      <c r="Q5089" s="578">
        <v>707.99791526794399</v>
      </c>
      <c r="R5089" s="578">
        <v>4.95314408569053E-2</v>
      </c>
      <c r="S5089" s="578">
        <v>1.2985420054368001E-2</v>
      </c>
      <c r="T5089" s="578">
        <v>6.0945807005433955E-3</v>
      </c>
      <c r="U5089" s="578">
        <v>0.59389839962629254</v>
      </c>
      <c r="V5089" s="578">
        <v>852.51230494181277</v>
      </c>
      <c r="W5089" s="578">
        <v>5.2862246758195355E-2</v>
      </c>
      <c r="X5089" s="578">
        <v>1.3880921425879876E-2</v>
      </c>
      <c r="Y5089" s="578">
        <v>7.3385773672877477E-3</v>
      </c>
    </row>
    <row r="5090" spans="1:25" x14ac:dyDescent="0.3">
      <c r="A5090" s="580" t="s">
        <v>7065</v>
      </c>
      <c r="B5090" s="580" t="s">
        <v>2191</v>
      </c>
      <c r="C5090" s="580" t="s">
        <v>40</v>
      </c>
      <c r="D5090" s="581">
        <v>16</v>
      </c>
      <c r="E5090" s="581">
        <v>2030</v>
      </c>
      <c r="F5090" s="582">
        <v>0.54342353257023479</v>
      </c>
      <c r="G5090" s="582">
        <v>753.94063631693462</v>
      </c>
      <c r="H5090" s="582">
        <v>4.8042922558352026E-2</v>
      </c>
      <c r="I5090" s="582">
        <v>1.2543200864456525E-2</v>
      </c>
      <c r="J5090" s="582">
        <v>6.4900662594785247E-3</v>
      </c>
      <c r="K5090" s="582">
        <v>0.60911761260462027</v>
      </c>
      <c r="L5090" s="582">
        <v>890.91513824462857</v>
      </c>
      <c r="M5090" s="582">
        <v>5.125944431203297E-2</v>
      </c>
      <c r="N5090" s="582">
        <v>1.3373760055401324E-2</v>
      </c>
      <c r="O5090" s="582">
        <v>7.6691545400535653E-3</v>
      </c>
      <c r="P5090" s="582">
        <v>0.54342354840281326</v>
      </c>
      <c r="Q5090" s="582">
        <v>753.94063631693462</v>
      </c>
      <c r="R5090" s="582">
        <v>4.8042922594959202E-2</v>
      </c>
      <c r="S5090" s="582">
        <v>1.2543200917813552E-2</v>
      </c>
      <c r="T5090" s="582">
        <v>6.4900662085468196E-3</v>
      </c>
      <c r="U5090" s="582">
        <v>0.60911760794624525</v>
      </c>
      <c r="V5090" s="582">
        <v>890.91513824462857</v>
      </c>
      <c r="W5090" s="582">
        <v>5.1259443259065493E-2</v>
      </c>
      <c r="X5090" s="582">
        <v>1.3373760215472374E-2</v>
      </c>
      <c r="Y5090" s="582">
        <v>7.6691545400535653E-3</v>
      </c>
    </row>
    <row r="5091" spans="1:25" x14ac:dyDescent="0.3">
      <c r="A5091" s="61" t="s">
        <v>7066</v>
      </c>
      <c r="B5091" s="61" t="s">
        <v>2190</v>
      </c>
      <c r="C5091" s="61" t="s">
        <v>40</v>
      </c>
      <c r="D5091" s="36">
        <v>1</v>
      </c>
      <c r="E5091" s="36">
        <v>2012</v>
      </c>
      <c r="F5091" s="578">
        <v>12.162562549173</v>
      </c>
      <c r="G5091" s="578">
        <v>6210.4752044677698</v>
      </c>
      <c r="H5091" s="578">
        <v>10.653886952122125</v>
      </c>
      <c r="I5091" s="578">
        <v>5.2064660974338005E-2</v>
      </c>
      <c r="J5091" s="578">
        <v>0.12376966754284975</v>
      </c>
      <c r="K5091" s="578">
        <v>12.236293607838675</v>
      </c>
      <c r="L5091" s="578">
        <v>6247.6940816243468</v>
      </c>
      <c r="M5091" s="578">
        <v>10.705469797476901</v>
      </c>
      <c r="N5091" s="578">
        <v>5.2262335244298179E-2</v>
      </c>
      <c r="O5091" s="578">
        <v>0.12451149973397374</v>
      </c>
      <c r="P5091" s="578">
        <v>12.162563587281324</v>
      </c>
      <c r="Q5091" s="578">
        <v>6210.4752044677698</v>
      </c>
      <c r="R5091" s="578">
        <v>10.653887215065525</v>
      </c>
      <c r="S5091" s="578">
        <v>5.2064663665381247E-2</v>
      </c>
      <c r="T5091" s="578">
        <v>0.12376966754284975</v>
      </c>
      <c r="U5091" s="578">
        <v>12.236294655891399</v>
      </c>
      <c r="V5091" s="578">
        <v>6247.6940816243468</v>
      </c>
      <c r="W5091" s="578">
        <v>10.70546919024485</v>
      </c>
      <c r="X5091" s="578">
        <v>5.2262334734071644E-2</v>
      </c>
      <c r="Y5091" s="578">
        <v>0.12451150501146849</v>
      </c>
    </row>
    <row r="5092" spans="1:25" x14ac:dyDescent="0.3">
      <c r="A5092" s="61" t="s">
        <v>7067</v>
      </c>
      <c r="B5092" s="61" t="s">
        <v>2190</v>
      </c>
      <c r="C5092" s="61" t="s">
        <v>40</v>
      </c>
      <c r="D5092" s="36">
        <v>2</v>
      </c>
      <c r="E5092" s="36">
        <v>2012</v>
      </c>
      <c r="F5092" s="578">
        <v>6.6045430385940218</v>
      </c>
      <c r="G5092" s="578">
        <v>3166.5583585103304</v>
      </c>
      <c r="H5092" s="578">
        <v>5.684748860951605</v>
      </c>
      <c r="I5092" s="578">
        <v>2.8596031803620726E-2</v>
      </c>
      <c r="J5092" s="578">
        <v>6.3106949673965559E-2</v>
      </c>
      <c r="K5092" s="578">
        <v>6.6886574949697426</v>
      </c>
      <c r="L5092" s="578">
        <v>3209.6827239990175</v>
      </c>
      <c r="M5092" s="578">
        <v>5.7456188646174224</v>
      </c>
      <c r="N5092" s="578">
        <v>2.879167334079585E-2</v>
      </c>
      <c r="O5092" s="578">
        <v>6.3966375271168829E-2</v>
      </c>
      <c r="P5092" s="578">
        <v>6.6045432993591877</v>
      </c>
      <c r="Q5092" s="578">
        <v>3166.5583585103304</v>
      </c>
      <c r="R5092" s="578">
        <v>5.684749196038557</v>
      </c>
      <c r="S5092" s="578">
        <v>2.8596031798694278E-2</v>
      </c>
      <c r="T5092" s="578">
        <v>6.3106949673965559E-2</v>
      </c>
      <c r="U5092" s="578">
        <v>6.6886575471186571</v>
      </c>
      <c r="V5092" s="578">
        <v>3209.6827239990175</v>
      </c>
      <c r="W5092" s="578">
        <v>5.7456185585809427</v>
      </c>
      <c r="X5092" s="578">
        <v>2.8791673330942978E-2</v>
      </c>
      <c r="Y5092" s="578">
        <v>6.3966375271168829E-2</v>
      </c>
    </row>
    <row r="5093" spans="1:25" x14ac:dyDescent="0.3">
      <c r="A5093" s="61" t="s">
        <v>7068</v>
      </c>
      <c r="B5093" s="61" t="s">
        <v>2190</v>
      </c>
      <c r="C5093" s="61" t="s">
        <v>40</v>
      </c>
      <c r="D5093" s="36">
        <v>3</v>
      </c>
      <c r="E5093" s="36">
        <v>2012</v>
      </c>
      <c r="F5093" s="578">
        <v>4.3190948940854605</v>
      </c>
      <c r="G5093" s="578">
        <v>1941.7347971598249</v>
      </c>
      <c r="H5093" s="578">
        <v>3.3979771132398975</v>
      </c>
      <c r="I5093" s="578">
        <v>1.7779323272103874E-2</v>
      </c>
      <c r="J5093" s="578">
        <v>3.8697147159837152E-2</v>
      </c>
      <c r="K5093" s="578">
        <v>4.3028179915704605</v>
      </c>
      <c r="L5093" s="578">
        <v>1941.1287447611451</v>
      </c>
      <c r="M5093" s="578">
        <v>3.4004108317203627</v>
      </c>
      <c r="N5093" s="578">
        <v>1.7695500946274426E-2</v>
      </c>
      <c r="O5093" s="578">
        <v>3.868508470865583E-2</v>
      </c>
      <c r="P5093" s="578">
        <v>4.3190947376127298</v>
      </c>
      <c r="Q5093" s="578">
        <v>1941.7347971598249</v>
      </c>
      <c r="R5093" s="578">
        <v>3.3979769727338796</v>
      </c>
      <c r="S5093" s="578">
        <v>1.7779322747628574E-2</v>
      </c>
      <c r="T5093" s="578">
        <v>3.8697147159837152E-2</v>
      </c>
      <c r="U5093" s="578">
        <v>4.30281794191038</v>
      </c>
      <c r="V5093" s="578">
        <v>1941.1286926269477</v>
      </c>
      <c r="W5093" s="578">
        <v>3.4004108128501653</v>
      </c>
      <c r="X5093" s="578">
        <v>1.7695501444677526E-2</v>
      </c>
      <c r="Y5093" s="578">
        <v>3.868508470865583E-2</v>
      </c>
    </row>
    <row r="5094" spans="1:25" x14ac:dyDescent="0.3">
      <c r="A5094" s="61" t="s">
        <v>7069</v>
      </c>
      <c r="B5094" s="61" t="s">
        <v>2190</v>
      </c>
      <c r="C5094" s="61" t="s">
        <v>40</v>
      </c>
      <c r="D5094" s="36">
        <v>4</v>
      </c>
      <c r="E5094" s="36">
        <v>2012</v>
      </c>
      <c r="F5094" s="578">
        <v>3.6477035507439224</v>
      </c>
      <c r="G5094" s="578">
        <v>1584.8592427571577</v>
      </c>
      <c r="H5094" s="578">
        <v>2.6119122832193726</v>
      </c>
      <c r="I5094" s="578">
        <v>1.3762896518187476E-2</v>
      </c>
      <c r="J5094" s="578">
        <v>3.1584999136005806E-2</v>
      </c>
      <c r="K5094" s="578">
        <v>3.7124145285586825</v>
      </c>
      <c r="L5094" s="578">
        <v>1610.8269615173326</v>
      </c>
      <c r="M5094" s="578">
        <v>2.6825870508376526</v>
      </c>
      <c r="N5094" s="578">
        <v>1.4174682404700375E-2</v>
      </c>
      <c r="O5094" s="578">
        <v>3.2102461671456653E-2</v>
      </c>
      <c r="P5094" s="578">
        <v>3.6477034998524624</v>
      </c>
      <c r="Q5094" s="578">
        <v>1584.8592427571577</v>
      </c>
      <c r="R5094" s="578">
        <v>2.6119122163387698</v>
      </c>
      <c r="S5094" s="578">
        <v>1.3762897053121925E-2</v>
      </c>
      <c r="T5094" s="578">
        <v>3.1584999136005806E-2</v>
      </c>
      <c r="U5094" s="578">
        <v>3.7124144763943105</v>
      </c>
      <c r="V5094" s="578">
        <v>1610.8269615173326</v>
      </c>
      <c r="W5094" s="578">
        <v>2.6825870858944301</v>
      </c>
      <c r="X5094" s="578">
        <v>1.4174682939331676E-2</v>
      </c>
      <c r="Y5094" s="578">
        <v>3.2102461671456653E-2</v>
      </c>
    </row>
    <row r="5095" spans="1:25" x14ac:dyDescent="0.3">
      <c r="A5095" s="61" t="s">
        <v>7070</v>
      </c>
      <c r="B5095" s="61" t="s">
        <v>2190</v>
      </c>
      <c r="C5095" s="61" t="s">
        <v>40</v>
      </c>
      <c r="D5095" s="36">
        <v>5</v>
      </c>
      <c r="E5095" s="36">
        <v>2012</v>
      </c>
      <c r="F5095" s="578">
        <v>3.2489286364697474</v>
      </c>
      <c r="G5095" s="578">
        <v>1377.6663792928025</v>
      </c>
      <c r="H5095" s="578">
        <v>2.1392766650781874</v>
      </c>
      <c r="I5095" s="578">
        <v>1.1798575558865751E-2</v>
      </c>
      <c r="J5095" s="578">
        <v>2.7455781644675825E-2</v>
      </c>
      <c r="K5095" s="578">
        <v>3.4218073930317074</v>
      </c>
      <c r="L5095" s="578">
        <v>1444.4513537088951</v>
      </c>
      <c r="M5095" s="578">
        <v>2.2957208074882702</v>
      </c>
      <c r="N5095" s="578">
        <v>1.2914975237852826E-2</v>
      </c>
      <c r="O5095" s="578">
        <v>2.878674779397742E-2</v>
      </c>
      <c r="P5095" s="578">
        <v>3.2489285830687651</v>
      </c>
      <c r="Q5095" s="578">
        <v>1377.6663792928025</v>
      </c>
      <c r="R5095" s="578">
        <v>2.1392765841367947</v>
      </c>
      <c r="S5095" s="578">
        <v>1.1798577580217724E-2</v>
      </c>
      <c r="T5095" s="578">
        <v>2.7455781644675825E-2</v>
      </c>
      <c r="U5095" s="578">
        <v>3.4218071322718475</v>
      </c>
      <c r="V5095" s="578">
        <v>1444.4514058430923</v>
      </c>
      <c r="W5095" s="578">
        <v>2.2957207679773926</v>
      </c>
      <c r="X5095" s="578">
        <v>1.2914975746563549E-2</v>
      </c>
      <c r="Y5095" s="578">
        <v>2.878674779397742E-2</v>
      </c>
    </row>
    <row r="5096" spans="1:25" x14ac:dyDescent="0.3">
      <c r="A5096" s="61" t="s">
        <v>7071</v>
      </c>
      <c r="B5096" s="61" t="s">
        <v>2190</v>
      </c>
      <c r="C5096" s="61" t="s">
        <v>40</v>
      </c>
      <c r="D5096" s="36">
        <v>6</v>
      </c>
      <c r="E5096" s="36">
        <v>2012</v>
      </c>
      <c r="F5096" s="578">
        <v>2.8445362625605677</v>
      </c>
      <c r="G5096" s="578">
        <v>1193.2983347574825</v>
      </c>
      <c r="H5096" s="578">
        <v>1.7332061054094048</v>
      </c>
      <c r="I5096" s="578">
        <v>9.4382761793288562E-3</v>
      </c>
      <c r="J5096" s="578">
        <v>2.378147793933745E-2</v>
      </c>
      <c r="K5096" s="578">
        <v>3.1192033223834725</v>
      </c>
      <c r="L5096" s="578">
        <v>1299.6195589701274</v>
      </c>
      <c r="M5096" s="578">
        <v>1.9615960624135624</v>
      </c>
      <c r="N5096" s="578">
        <v>1.1796876874465475E-2</v>
      </c>
      <c r="O5096" s="578">
        <v>2.5900376844219825E-2</v>
      </c>
      <c r="P5096" s="578">
        <v>2.8445362091699327</v>
      </c>
      <c r="Q5096" s="578">
        <v>1193.2983347574825</v>
      </c>
      <c r="R5096" s="578">
        <v>1.73320605442313</v>
      </c>
      <c r="S5096" s="578">
        <v>9.4382759197439124E-3</v>
      </c>
      <c r="T5096" s="578">
        <v>2.378147793933745E-2</v>
      </c>
      <c r="U5096" s="578">
        <v>3.1192032702294101</v>
      </c>
      <c r="V5096" s="578">
        <v>1299.619611104325</v>
      </c>
      <c r="W5096" s="578">
        <v>1.9615958988706477</v>
      </c>
      <c r="X5096" s="578">
        <v>1.1796876236076E-2</v>
      </c>
      <c r="Y5096" s="578">
        <v>2.5900376320350877E-2</v>
      </c>
    </row>
    <row r="5097" spans="1:25" x14ac:dyDescent="0.3">
      <c r="A5097" s="61" t="s">
        <v>7072</v>
      </c>
      <c r="B5097" s="61" t="s">
        <v>2190</v>
      </c>
      <c r="C5097" s="61" t="s">
        <v>40</v>
      </c>
      <c r="D5097" s="36">
        <v>7</v>
      </c>
      <c r="E5097" s="36">
        <v>2012</v>
      </c>
      <c r="F5097" s="578">
        <v>2.8993869623144102</v>
      </c>
      <c r="G5097" s="578">
        <v>1160.32802200317</v>
      </c>
      <c r="H5097" s="578">
        <v>1.5819066264096624</v>
      </c>
      <c r="I5097" s="578">
        <v>1.04616645843786E-2</v>
      </c>
      <c r="J5097" s="578">
        <v>2.3124377728284601E-2</v>
      </c>
      <c r="K5097" s="578">
        <v>3.2076544558992302</v>
      </c>
      <c r="L5097" s="578">
        <v>1283.9996668497674</v>
      </c>
      <c r="M5097" s="578">
        <v>1.8179455484926876</v>
      </c>
      <c r="N5097" s="578">
        <v>1.7756697799124223E-2</v>
      </c>
      <c r="O5097" s="578">
        <v>2.5589125812984951E-2</v>
      </c>
      <c r="P5097" s="578">
        <v>2.8993872230868925</v>
      </c>
      <c r="Q5097" s="578">
        <v>1160.32802200317</v>
      </c>
      <c r="R5097" s="578">
        <v>1.5819065903863949</v>
      </c>
      <c r="S5097" s="578">
        <v>1.0461664124098498E-2</v>
      </c>
      <c r="T5097" s="578">
        <v>2.3124377728284601E-2</v>
      </c>
      <c r="U5097" s="578">
        <v>3.2076544558993052</v>
      </c>
      <c r="V5097" s="578">
        <v>1283.9996668497674</v>
      </c>
      <c r="W5097" s="578">
        <v>1.817945570382405</v>
      </c>
      <c r="X5097" s="578">
        <v>1.7756698878732349E-2</v>
      </c>
      <c r="Y5097" s="578">
        <v>2.5589125812984951E-2</v>
      </c>
    </row>
    <row r="5098" spans="1:25" x14ac:dyDescent="0.3">
      <c r="A5098" s="61" t="s">
        <v>7073</v>
      </c>
      <c r="B5098" s="61" t="s">
        <v>2190</v>
      </c>
      <c r="C5098" s="61" t="s">
        <v>40</v>
      </c>
      <c r="D5098" s="36">
        <v>8</v>
      </c>
      <c r="E5098" s="36">
        <v>2012</v>
      </c>
      <c r="F5098" s="578">
        <v>2.6983820616079552</v>
      </c>
      <c r="G5098" s="578">
        <v>1004.4602222442584</v>
      </c>
      <c r="H5098" s="578">
        <v>1.2583780222118175</v>
      </c>
      <c r="I5098" s="578">
        <v>9.7796936915604486E-3</v>
      </c>
      <c r="J5098" s="578">
        <v>2.0018065406475147E-2</v>
      </c>
      <c r="K5098" s="578">
        <v>3.0531112871072925</v>
      </c>
      <c r="L5098" s="578">
        <v>1152.3404350280725</v>
      </c>
      <c r="M5098" s="578">
        <v>1.5125299268953873</v>
      </c>
      <c r="N5098" s="578">
        <v>2.659029575071745E-2</v>
      </c>
      <c r="O5098" s="578">
        <v>2.2965240990742975E-2</v>
      </c>
      <c r="P5098" s="578">
        <v>2.6983820094633648</v>
      </c>
      <c r="Q5098" s="578">
        <v>1004.4602222442584</v>
      </c>
      <c r="R5098" s="578">
        <v>1.2583780008641601</v>
      </c>
      <c r="S5098" s="578">
        <v>9.7796931257410659E-3</v>
      </c>
      <c r="T5098" s="578">
        <v>2.0018065406475147E-2</v>
      </c>
      <c r="U5098" s="578">
        <v>3.0531111306294498</v>
      </c>
      <c r="V5098" s="578">
        <v>1152.3404350280725</v>
      </c>
      <c r="W5098" s="578">
        <v>1.5125299240047099</v>
      </c>
      <c r="X5098" s="578">
        <v>2.6590295751172201E-2</v>
      </c>
      <c r="Y5098" s="578">
        <v>2.2965239962407649E-2</v>
      </c>
    </row>
    <row r="5099" spans="1:25" x14ac:dyDescent="0.3">
      <c r="A5099" s="61" t="s">
        <v>7074</v>
      </c>
      <c r="B5099" s="61" t="s">
        <v>2190</v>
      </c>
      <c r="C5099" s="61" t="s">
        <v>40</v>
      </c>
      <c r="D5099" s="36">
        <v>9</v>
      </c>
      <c r="E5099" s="36">
        <v>2012</v>
      </c>
      <c r="F5099" s="578">
        <v>2.7308240761821749</v>
      </c>
      <c r="G5099" s="578">
        <v>956.35839462280205</v>
      </c>
      <c r="H5099" s="578">
        <v>1.08605642593041</v>
      </c>
      <c r="I5099" s="578">
        <v>1.0449016355626835E-2</v>
      </c>
      <c r="J5099" s="578">
        <v>1.9059436027115802E-2</v>
      </c>
      <c r="K5099" s="578">
        <v>3.1116975978384249</v>
      </c>
      <c r="L5099" s="578">
        <v>1120.0209592183376</v>
      </c>
      <c r="M5099" s="578">
        <v>1.3474539990723575</v>
      </c>
      <c r="N5099" s="578">
        <v>4.3121656699289176E-2</v>
      </c>
      <c r="O5099" s="578">
        <v>2.2321097572178823E-2</v>
      </c>
      <c r="P5099" s="578">
        <v>2.7308239718761302</v>
      </c>
      <c r="Q5099" s="578">
        <v>956.35839462280205</v>
      </c>
      <c r="R5099" s="578">
        <v>1.0860564223048574</v>
      </c>
      <c r="S5099" s="578">
        <v>1.0449016196313684E-2</v>
      </c>
      <c r="T5099" s="578">
        <v>1.9059436027115802E-2</v>
      </c>
      <c r="U5099" s="578">
        <v>3.1116975456790952</v>
      </c>
      <c r="V5099" s="578">
        <v>1120.0209592183376</v>
      </c>
      <c r="W5099" s="578">
        <v>1.3474539776270773</v>
      </c>
      <c r="X5099" s="578">
        <v>4.3121656722784452E-2</v>
      </c>
      <c r="Y5099" s="578">
        <v>2.2321097572178823E-2</v>
      </c>
    </row>
    <row r="5100" spans="1:25" x14ac:dyDescent="0.3">
      <c r="A5100" s="61" t="s">
        <v>7075</v>
      </c>
      <c r="B5100" s="61" t="s">
        <v>2190</v>
      </c>
      <c r="C5100" s="61" t="s">
        <v>40</v>
      </c>
      <c r="D5100" s="36">
        <v>10</v>
      </c>
      <c r="E5100" s="36">
        <v>2012</v>
      </c>
      <c r="F5100" s="578">
        <v>2.7587696234919901</v>
      </c>
      <c r="G5100" s="578">
        <v>918.79830996195426</v>
      </c>
      <c r="H5100" s="578">
        <v>0.95082930724402026</v>
      </c>
      <c r="I5100" s="578">
        <v>1.0958889527652572E-2</v>
      </c>
      <c r="J5100" s="578">
        <v>1.8310889873343152E-2</v>
      </c>
      <c r="K5100" s="578">
        <v>3.153174563941012</v>
      </c>
      <c r="L5100" s="578">
        <v>1091.8477223714149</v>
      </c>
      <c r="M5100" s="578">
        <v>1.2206535173712199</v>
      </c>
      <c r="N5100" s="578">
        <v>5.6976055584527723E-2</v>
      </c>
      <c r="O5100" s="578">
        <v>2.1759646120093099E-2</v>
      </c>
      <c r="P5100" s="578">
        <v>2.7587696234924826</v>
      </c>
      <c r="Q5100" s="578">
        <v>918.79830996195426</v>
      </c>
      <c r="R5100" s="578">
        <v>0.9508293467909702</v>
      </c>
      <c r="S5100" s="578">
        <v>1.0958890231033039E-2</v>
      </c>
      <c r="T5100" s="578">
        <v>1.8310889873343152E-2</v>
      </c>
      <c r="U5100" s="578">
        <v>3.1531749290194599</v>
      </c>
      <c r="V5100" s="578">
        <v>1091.8477223714149</v>
      </c>
      <c r="W5100" s="578">
        <v>1.2206535078394074</v>
      </c>
      <c r="X5100" s="578">
        <v>5.6976053488142456E-2</v>
      </c>
      <c r="Y5100" s="578">
        <v>2.1759645605925425E-2</v>
      </c>
    </row>
    <row r="5101" spans="1:25" x14ac:dyDescent="0.3">
      <c r="A5101" s="61" t="s">
        <v>7076</v>
      </c>
      <c r="B5101" s="61" t="s">
        <v>2190</v>
      </c>
      <c r="C5101" s="61" t="s">
        <v>40</v>
      </c>
      <c r="D5101" s="36">
        <v>11</v>
      </c>
      <c r="E5101" s="36">
        <v>2012</v>
      </c>
      <c r="F5101" s="578">
        <v>2.8030601867862175</v>
      </c>
      <c r="G5101" s="578">
        <v>887.60856501261333</v>
      </c>
      <c r="H5101" s="578">
        <v>0.83295161527166739</v>
      </c>
      <c r="I5101" s="578">
        <v>1.1280065094486676E-2</v>
      </c>
      <c r="J5101" s="578">
        <v>1.7689339292701275E-2</v>
      </c>
      <c r="K5101" s="578">
        <v>3.1910736779090372</v>
      </c>
      <c r="L5101" s="578">
        <v>1061.31261380513</v>
      </c>
      <c r="M5101" s="578">
        <v>1.0938473314211725</v>
      </c>
      <c r="N5101" s="578">
        <v>6.2459929482277673E-2</v>
      </c>
      <c r="O5101" s="578">
        <v>2.1151133386107725E-2</v>
      </c>
      <c r="P5101" s="578">
        <v>2.8030601855486577</v>
      </c>
      <c r="Q5101" s="578">
        <v>887.60856501261333</v>
      </c>
      <c r="R5101" s="578">
        <v>0.83295161216786495</v>
      </c>
      <c r="S5101" s="578">
        <v>1.1280065726850776E-2</v>
      </c>
      <c r="T5101" s="578">
        <v>1.7689339292701275E-2</v>
      </c>
      <c r="U5101" s="578">
        <v>3.1910735227042952</v>
      </c>
      <c r="V5101" s="578">
        <v>1061.31261380513</v>
      </c>
      <c r="W5101" s="578">
        <v>1.0938473077148925</v>
      </c>
      <c r="X5101" s="578">
        <v>6.2459924718192832E-2</v>
      </c>
      <c r="Y5101" s="578">
        <v>2.1151133386107725E-2</v>
      </c>
    </row>
    <row r="5102" spans="1:25" x14ac:dyDescent="0.3">
      <c r="A5102" s="61" t="s">
        <v>7077</v>
      </c>
      <c r="B5102" s="61" t="s">
        <v>2190</v>
      </c>
      <c r="C5102" s="61" t="s">
        <v>40</v>
      </c>
      <c r="D5102" s="36">
        <v>12</v>
      </c>
      <c r="E5102" s="36">
        <v>2012</v>
      </c>
      <c r="F5102" s="578">
        <v>2.8392993963758046</v>
      </c>
      <c r="G5102" s="578">
        <v>862.0876585642493</v>
      </c>
      <c r="H5102" s="578">
        <v>0.73650516920406495</v>
      </c>
      <c r="I5102" s="578">
        <v>1.1542843163624576E-2</v>
      </c>
      <c r="J5102" s="578">
        <v>1.718071169064685E-2</v>
      </c>
      <c r="K5102" s="578">
        <v>3.216401937591395</v>
      </c>
      <c r="L5102" s="578">
        <v>1032.19654210408</v>
      </c>
      <c r="M5102" s="578">
        <v>0.98066945732959054</v>
      </c>
      <c r="N5102" s="578">
        <v>6.0748916566505273E-2</v>
      </c>
      <c r="O5102" s="578">
        <v>2.0570851435574349E-2</v>
      </c>
      <c r="P5102" s="578">
        <v>2.8392997614489901</v>
      </c>
      <c r="Q5102" s="578">
        <v>862.0876585642493</v>
      </c>
      <c r="R5102" s="578">
        <v>0.73650516154581613</v>
      </c>
      <c r="S5102" s="578">
        <v>1.15428421216847E-2</v>
      </c>
      <c r="T5102" s="578">
        <v>1.718071169064685E-2</v>
      </c>
      <c r="U5102" s="578">
        <v>3.21640193634448</v>
      </c>
      <c r="V5102" s="578">
        <v>1032.196537017817</v>
      </c>
      <c r="W5102" s="578">
        <v>0.9806694302578749</v>
      </c>
      <c r="X5102" s="578">
        <v>6.0748916529215977E-2</v>
      </c>
      <c r="Y5102" s="578">
        <v>2.05708509117054E-2</v>
      </c>
    </row>
    <row r="5103" spans="1:25" x14ac:dyDescent="0.3">
      <c r="A5103" s="61" t="s">
        <v>7078</v>
      </c>
      <c r="B5103" s="61" t="s">
        <v>2190</v>
      </c>
      <c r="C5103" s="61" t="s">
        <v>40</v>
      </c>
      <c r="D5103" s="36">
        <v>13</v>
      </c>
      <c r="E5103" s="36">
        <v>2012</v>
      </c>
      <c r="F5103" s="578">
        <v>2.7261482164686801</v>
      </c>
      <c r="G5103" s="578">
        <v>802.99516741434672</v>
      </c>
      <c r="H5103" s="578">
        <v>0.64533422145116925</v>
      </c>
      <c r="I5103" s="578">
        <v>1.13984876205677E-2</v>
      </c>
      <c r="J5103" s="578">
        <v>1.6003035513373648E-2</v>
      </c>
      <c r="K5103" s="578">
        <v>3.0971509556397447</v>
      </c>
      <c r="L5103" s="578">
        <v>969.86166763305619</v>
      </c>
      <c r="M5103" s="578">
        <v>0.87444144266252444</v>
      </c>
      <c r="N5103" s="578">
        <v>5.6560038515423579E-2</v>
      </c>
      <c r="O5103" s="578">
        <v>1.9328585088563398E-2</v>
      </c>
      <c r="P5103" s="578">
        <v>2.7261481109093952</v>
      </c>
      <c r="Q5103" s="578">
        <v>802.99516741434672</v>
      </c>
      <c r="R5103" s="578">
        <v>0.64533422189409351</v>
      </c>
      <c r="S5103" s="578">
        <v>1.1398488082098351E-2</v>
      </c>
      <c r="T5103" s="578">
        <v>1.6003034994355323E-2</v>
      </c>
      <c r="U5103" s="578">
        <v>3.0971510065362851</v>
      </c>
      <c r="V5103" s="578">
        <v>969.86166763305619</v>
      </c>
      <c r="W5103" s="578">
        <v>0.87444140799440573</v>
      </c>
      <c r="X5103" s="578">
        <v>5.6560039062181475E-2</v>
      </c>
      <c r="Y5103" s="578">
        <v>1.9328585088563398E-2</v>
      </c>
    </row>
    <row r="5104" spans="1:25" x14ac:dyDescent="0.3">
      <c r="A5104" s="61" t="s">
        <v>7079</v>
      </c>
      <c r="B5104" s="61" t="s">
        <v>2190</v>
      </c>
      <c r="C5104" s="61" t="s">
        <v>40</v>
      </c>
      <c r="D5104" s="36">
        <v>14</v>
      </c>
      <c r="E5104" s="36">
        <v>2012</v>
      </c>
      <c r="F5104" s="578">
        <v>2.6449030325885947</v>
      </c>
      <c r="G5104" s="578">
        <v>796.87234560648551</v>
      </c>
      <c r="H5104" s="578">
        <v>0.634975730009955</v>
      </c>
      <c r="I5104" s="578">
        <v>1.2710468753122425E-2</v>
      </c>
      <c r="J5104" s="578">
        <v>1.5881004267915423E-2</v>
      </c>
      <c r="K5104" s="578">
        <v>3.0020218454223251</v>
      </c>
      <c r="L5104" s="578">
        <v>954.64820798238065</v>
      </c>
      <c r="M5104" s="578">
        <v>0.8436704842174545</v>
      </c>
      <c r="N5104" s="578">
        <v>5.2234554223711357E-2</v>
      </c>
      <c r="O5104" s="578">
        <v>1.90253686353874E-2</v>
      </c>
      <c r="P5104" s="578">
        <v>2.6449029804283146</v>
      </c>
      <c r="Q5104" s="578">
        <v>796.87234560648551</v>
      </c>
      <c r="R5104" s="578">
        <v>0.6349757046535458</v>
      </c>
      <c r="S5104" s="578">
        <v>1.2710469815488002E-2</v>
      </c>
      <c r="T5104" s="578">
        <v>1.5881004267915423E-2</v>
      </c>
      <c r="U5104" s="578">
        <v>3.002021846653665</v>
      </c>
      <c r="V5104" s="578">
        <v>954.64820798238065</v>
      </c>
      <c r="W5104" s="578">
        <v>0.84367043455540547</v>
      </c>
      <c r="X5104" s="578">
        <v>5.2234556899596343E-2</v>
      </c>
      <c r="Y5104" s="578">
        <v>1.90253686353874E-2</v>
      </c>
    </row>
    <row r="5105" spans="1:25" x14ac:dyDescent="0.3">
      <c r="A5105" s="61" t="s">
        <v>7080</v>
      </c>
      <c r="B5105" s="61" t="s">
        <v>2190</v>
      </c>
      <c r="C5105" s="61" t="s">
        <v>40</v>
      </c>
      <c r="D5105" s="36">
        <v>15</v>
      </c>
      <c r="E5105" s="36">
        <v>2012</v>
      </c>
      <c r="F5105" s="578">
        <v>2.5773597548920799</v>
      </c>
      <c r="G5105" s="578">
        <v>795.40532175699821</v>
      </c>
      <c r="H5105" s="578">
        <v>0.63155537887966251</v>
      </c>
      <c r="I5105" s="578">
        <v>1.3953170835369125E-2</v>
      </c>
      <c r="J5105" s="578">
        <v>1.585178640865095E-2</v>
      </c>
      <c r="K5105" s="578">
        <v>2.9179201511150601</v>
      </c>
      <c r="L5105" s="578">
        <v>943.78214772542253</v>
      </c>
      <c r="M5105" s="578">
        <v>0.8219981763825972</v>
      </c>
      <c r="N5105" s="578">
        <v>4.9635687292872377E-2</v>
      </c>
      <c r="O5105" s="578">
        <v>1.8808831324956025E-2</v>
      </c>
      <c r="P5105" s="578">
        <v>2.5773597549091729</v>
      </c>
      <c r="Q5105" s="578">
        <v>795.40532175699821</v>
      </c>
      <c r="R5105" s="578">
        <v>0.63155538821153301</v>
      </c>
      <c r="S5105" s="578">
        <v>1.3953171365604523E-2</v>
      </c>
      <c r="T5105" s="578">
        <v>1.585178640865095E-2</v>
      </c>
      <c r="U5105" s="578">
        <v>2.9179202032466898</v>
      </c>
      <c r="V5105" s="578">
        <v>943.78214772542253</v>
      </c>
      <c r="W5105" s="578">
        <v>0.82199814220712097</v>
      </c>
      <c r="X5105" s="578">
        <v>4.9635686774308824E-2</v>
      </c>
      <c r="Y5105" s="578">
        <v>1.8808831324956025E-2</v>
      </c>
    </row>
    <row r="5106" spans="1:25" x14ac:dyDescent="0.3">
      <c r="A5106" s="580" t="s">
        <v>7081</v>
      </c>
      <c r="B5106" s="580" t="s">
        <v>2190</v>
      </c>
      <c r="C5106" s="580" t="s">
        <v>40</v>
      </c>
      <c r="D5106" s="581">
        <v>16</v>
      </c>
      <c r="E5106" s="581">
        <v>2012</v>
      </c>
      <c r="F5106" s="582">
        <v>2.543736594669435</v>
      </c>
      <c r="G5106" s="582">
        <v>810.00349299112895</v>
      </c>
      <c r="H5106" s="582">
        <v>0.64391102356300145</v>
      </c>
      <c r="I5106" s="582">
        <v>1.5636655502741299E-2</v>
      </c>
      <c r="J5106" s="582">
        <v>1.614269378478635E-2</v>
      </c>
      <c r="K5106" s="582">
        <v>2.8696930105509475</v>
      </c>
      <c r="L5106" s="582">
        <v>949.64613087971952</v>
      </c>
      <c r="M5106" s="582">
        <v>0.81604138718618391</v>
      </c>
      <c r="N5106" s="582">
        <v>4.8652392594097621E-2</v>
      </c>
      <c r="O5106" s="582">
        <v>1.8925665567318548E-2</v>
      </c>
      <c r="P5106" s="582">
        <v>2.5437368032747774</v>
      </c>
      <c r="Q5106" s="582">
        <v>810.00349299112895</v>
      </c>
      <c r="R5106" s="582">
        <v>0.64391103800365523</v>
      </c>
      <c r="S5106" s="582">
        <v>1.5636656022138574E-2</v>
      </c>
      <c r="T5106" s="582">
        <v>1.614269378478635E-2</v>
      </c>
      <c r="U5106" s="582">
        <v>2.8696930105551202</v>
      </c>
      <c r="V5106" s="582">
        <v>949.64613087971952</v>
      </c>
      <c r="W5106" s="582">
        <v>0.81604139083416705</v>
      </c>
      <c r="X5106" s="582">
        <v>4.865239107554465E-2</v>
      </c>
      <c r="Y5106" s="582">
        <v>1.8925665567318548E-2</v>
      </c>
    </row>
    <row r="5107" spans="1:25" x14ac:dyDescent="0.3">
      <c r="A5107" s="61" t="s">
        <v>7082</v>
      </c>
      <c r="B5107" s="61" t="s">
        <v>2190</v>
      </c>
      <c r="C5107" s="61" t="s">
        <v>40</v>
      </c>
      <c r="D5107" s="36">
        <v>1</v>
      </c>
      <c r="E5107" s="36">
        <v>2020</v>
      </c>
      <c r="F5107" s="578">
        <v>2.7965757777290352</v>
      </c>
      <c r="G5107" s="578">
        <v>6059.4793395996048</v>
      </c>
      <c r="H5107" s="578">
        <v>4.1303668637628954</v>
      </c>
      <c r="I5107" s="578">
        <v>3.1540673790156355E-2</v>
      </c>
      <c r="J5107" s="578">
        <v>4.0315456998844895E-2</v>
      </c>
      <c r="K5107" s="578">
        <v>2.8127872007935322</v>
      </c>
      <c r="L5107" s="578">
        <v>6095.7806701660129</v>
      </c>
      <c r="M5107" s="578">
        <v>4.1520646724165973</v>
      </c>
      <c r="N5107" s="578">
        <v>3.17361901079493E-2</v>
      </c>
      <c r="O5107" s="578">
        <v>4.0556969004683148E-2</v>
      </c>
      <c r="P5107" s="578">
        <v>2.7965758808165102</v>
      </c>
      <c r="Q5107" s="578">
        <v>6059.4793395996048</v>
      </c>
      <c r="R5107" s="578">
        <v>4.130366924888218</v>
      </c>
      <c r="S5107" s="578">
        <v>3.1540677428059348E-2</v>
      </c>
      <c r="T5107" s="578">
        <v>4.031545752271385E-2</v>
      </c>
      <c r="U5107" s="578">
        <v>2.8127867835704525</v>
      </c>
      <c r="V5107" s="578">
        <v>6095.7806701660129</v>
      </c>
      <c r="W5107" s="578">
        <v>4.1520645732016375</v>
      </c>
      <c r="X5107" s="578">
        <v>3.1736193208568325E-2</v>
      </c>
      <c r="Y5107" s="578">
        <v>4.0556969004683148E-2</v>
      </c>
    </row>
    <row r="5108" spans="1:25" x14ac:dyDescent="0.3">
      <c r="A5108" s="61" t="s">
        <v>7083</v>
      </c>
      <c r="B5108" s="61" t="s">
        <v>2190</v>
      </c>
      <c r="C5108" s="61" t="s">
        <v>40</v>
      </c>
      <c r="D5108" s="36">
        <v>2</v>
      </c>
      <c r="E5108" s="36">
        <v>2020</v>
      </c>
      <c r="F5108" s="578">
        <v>1.5254091364603601</v>
      </c>
      <c r="G5108" s="578">
        <v>3089.0984204610154</v>
      </c>
      <c r="H5108" s="578">
        <v>2.1724852409279221</v>
      </c>
      <c r="I5108" s="578">
        <v>1.6033492544465802E-2</v>
      </c>
      <c r="J5108" s="578">
        <v>2.0552659019206925E-2</v>
      </c>
      <c r="K5108" s="578">
        <v>1.5437618010608924</v>
      </c>
      <c r="L5108" s="578">
        <v>3131.1981048583948</v>
      </c>
      <c r="M5108" s="578">
        <v>2.1983580980910675</v>
      </c>
      <c r="N5108" s="578">
        <v>1.6281458902767526E-2</v>
      </c>
      <c r="O5108" s="578">
        <v>2.083274950079305E-2</v>
      </c>
      <c r="P5108" s="578">
        <v>1.52540903152826</v>
      </c>
      <c r="Q5108" s="578">
        <v>3089.0984204610154</v>
      </c>
      <c r="R5108" s="578">
        <v>2.1724852425929049</v>
      </c>
      <c r="S5108" s="578">
        <v>1.6033493058633476E-2</v>
      </c>
      <c r="T5108" s="578">
        <v>2.0552659019206925E-2</v>
      </c>
      <c r="U5108" s="578">
        <v>1.5437618532129476</v>
      </c>
      <c r="V5108" s="578">
        <v>3131.1981569925897</v>
      </c>
      <c r="W5108" s="578">
        <v>2.1983581238346175</v>
      </c>
      <c r="X5108" s="578">
        <v>1.6281459401625373E-2</v>
      </c>
      <c r="Y5108" s="578">
        <v>2.0832748986625377E-2</v>
      </c>
    </row>
    <row r="5109" spans="1:25" x14ac:dyDescent="0.3">
      <c r="A5109" s="61" t="s">
        <v>7084</v>
      </c>
      <c r="B5109" s="61" t="s">
        <v>2190</v>
      </c>
      <c r="C5109" s="61" t="s">
        <v>40</v>
      </c>
      <c r="D5109" s="36">
        <v>3</v>
      </c>
      <c r="E5109" s="36">
        <v>2020</v>
      </c>
      <c r="F5109" s="578">
        <v>0.99875189738476589</v>
      </c>
      <c r="G5109" s="578">
        <v>1891.7147076924603</v>
      </c>
      <c r="H5109" s="578">
        <v>1.2986088495466226</v>
      </c>
      <c r="I5109" s="578">
        <v>9.2485558773963278E-3</v>
      </c>
      <c r="J5109" s="578">
        <v>1.258609912474635E-2</v>
      </c>
      <c r="K5109" s="578">
        <v>0.99438652631586733</v>
      </c>
      <c r="L5109" s="578">
        <v>1891.3380699157651</v>
      </c>
      <c r="M5109" s="578">
        <v>1.3003442417812001</v>
      </c>
      <c r="N5109" s="578">
        <v>9.3071871327765586E-3</v>
      </c>
      <c r="O5109" s="578">
        <v>1.25836094860763E-2</v>
      </c>
      <c r="P5109" s="578">
        <v>0.99875193463565892</v>
      </c>
      <c r="Q5109" s="578">
        <v>1891.7147076924603</v>
      </c>
      <c r="R5109" s="578">
        <v>1.2986089020796452</v>
      </c>
      <c r="S5109" s="578">
        <v>9.2485558736067671E-3</v>
      </c>
      <c r="T5109" s="578">
        <v>1.258609912474635E-2</v>
      </c>
      <c r="U5109" s="578">
        <v>0.99438645832982975</v>
      </c>
      <c r="V5109" s="578">
        <v>1891.3380699157651</v>
      </c>
      <c r="W5109" s="578">
        <v>1.3003442443089874</v>
      </c>
      <c r="X5109" s="578">
        <v>9.3071872357010435E-3</v>
      </c>
      <c r="Y5109" s="578">
        <v>1.2583610524112925E-2</v>
      </c>
    </row>
    <row r="5110" spans="1:25" x14ac:dyDescent="0.3">
      <c r="A5110" s="61" t="s">
        <v>7085</v>
      </c>
      <c r="B5110" s="61" t="s">
        <v>2190</v>
      </c>
      <c r="C5110" s="61" t="s">
        <v>40</v>
      </c>
      <c r="D5110" s="36">
        <v>4</v>
      </c>
      <c r="E5110" s="36">
        <v>2020</v>
      </c>
      <c r="F5110" s="578">
        <v>0.8405615865029763</v>
      </c>
      <c r="G5110" s="578">
        <v>1540.85292943318</v>
      </c>
      <c r="H5110" s="578">
        <v>1.0061945940157455</v>
      </c>
      <c r="I5110" s="578">
        <v>7.0074300585360998E-3</v>
      </c>
      <c r="J5110" s="578">
        <v>1.0251741254857383E-2</v>
      </c>
      <c r="K5110" s="578">
        <v>0.8550540284779985</v>
      </c>
      <c r="L5110" s="578">
        <v>1566.58763758341</v>
      </c>
      <c r="M5110" s="578">
        <v>1.0313390818509998</v>
      </c>
      <c r="N5110" s="578">
        <v>7.1864277764651218E-3</v>
      </c>
      <c r="O5110" s="578">
        <v>1.0422966947468585E-2</v>
      </c>
      <c r="P5110" s="578">
        <v>0.84056163399837147</v>
      </c>
      <c r="Q5110" s="578">
        <v>1540.85292943318</v>
      </c>
      <c r="R5110" s="578">
        <v>1.0061946544662186</v>
      </c>
      <c r="S5110" s="578">
        <v>7.007429956805325E-3</v>
      </c>
      <c r="T5110" s="578">
        <v>1.0251741254857383E-2</v>
      </c>
      <c r="U5110" s="578">
        <v>0.85505402381979367</v>
      </c>
      <c r="V5110" s="578">
        <v>1566.5876897176049</v>
      </c>
      <c r="W5110" s="578">
        <v>1.0313390929137887</v>
      </c>
      <c r="X5110" s="578">
        <v>7.1864278329485326E-3</v>
      </c>
      <c r="Y5110" s="578">
        <v>1.0422966947468585E-2</v>
      </c>
    </row>
    <row r="5111" spans="1:25" x14ac:dyDescent="0.3">
      <c r="A5111" s="61" t="s">
        <v>7086</v>
      </c>
      <c r="B5111" s="61" t="s">
        <v>2190</v>
      </c>
      <c r="C5111" s="61" t="s">
        <v>40</v>
      </c>
      <c r="D5111" s="36">
        <v>5</v>
      </c>
      <c r="E5111" s="36">
        <v>2020</v>
      </c>
      <c r="F5111" s="578">
        <v>0.74956168091767927</v>
      </c>
      <c r="G5111" s="578">
        <v>1339.3082402547125</v>
      </c>
      <c r="H5111" s="578">
        <v>0.83283786383374969</v>
      </c>
      <c r="I5111" s="578">
        <v>5.8334704916849899E-3</v>
      </c>
      <c r="J5111" s="578">
        <v>8.9108003254902198E-3</v>
      </c>
      <c r="K5111" s="578">
        <v>0.78872954409178875</v>
      </c>
      <c r="L5111" s="578">
        <v>1404.7861518859825</v>
      </c>
      <c r="M5111" s="578">
        <v>0.88874773501659798</v>
      </c>
      <c r="N5111" s="578">
        <v>6.3542829184560345E-3</v>
      </c>
      <c r="O5111" s="578">
        <v>9.3464493935850098E-3</v>
      </c>
      <c r="P5111" s="578">
        <v>0.74956169675063644</v>
      </c>
      <c r="Q5111" s="578">
        <v>1339.3082402547125</v>
      </c>
      <c r="R5111" s="578">
        <v>0.83283785095954899</v>
      </c>
      <c r="S5111" s="578">
        <v>5.8334704868154043E-3</v>
      </c>
      <c r="T5111" s="578">
        <v>8.9108003254902198E-3</v>
      </c>
      <c r="U5111" s="578">
        <v>0.78872952360110049</v>
      </c>
      <c r="V5111" s="578">
        <v>1404.7861518859825</v>
      </c>
      <c r="W5111" s="578">
        <v>0.88874771568134703</v>
      </c>
      <c r="X5111" s="578">
        <v>6.3542828240580624E-3</v>
      </c>
      <c r="Y5111" s="578">
        <v>9.3464493935850098E-3</v>
      </c>
    </row>
    <row r="5112" spans="1:25" x14ac:dyDescent="0.3">
      <c r="A5112" s="61" t="s">
        <v>7087</v>
      </c>
      <c r="B5112" s="61" t="s">
        <v>2190</v>
      </c>
      <c r="C5112" s="61" t="s">
        <v>40</v>
      </c>
      <c r="D5112" s="36">
        <v>6</v>
      </c>
      <c r="E5112" s="36">
        <v>2020</v>
      </c>
      <c r="F5112" s="578">
        <v>0.65549238434836798</v>
      </c>
      <c r="G5112" s="578">
        <v>1162.0781300862575</v>
      </c>
      <c r="H5112" s="578">
        <v>0.68621775382810757</v>
      </c>
      <c r="I5112" s="578">
        <v>4.6757355189773319E-3</v>
      </c>
      <c r="J5112" s="578">
        <v>7.7316407453811974E-3</v>
      </c>
      <c r="K5112" s="578">
        <v>0.7182201970528197</v>
      </c>
      <c r="L5112" s="578">
        <v>1265.8913281758576</v>
      </c>
      <c r="M5112" s="578">
        <v>0.76867769148323783</v>
      </c>
      <c r="N5112" s="578">
        <v>5.9593520104309948E-3</v>
      </c>
      <c r="O5112" s="578">
        <v>8.4223468729760446E-3</v>
      </c>
      <c r="P5112" s="578">
        <v>0.65549237876407029</v>
      </c>
      <c r="Q5112" s="578">
        <v>1162.0781300862575</v>
      </c>
      <c r="R5112" s="578">
        <v>0.68621773949416753</v>
      </c>
      <c r="S5112" s="578">
        <v>4.6757356163501101E-3</v>
      </c>
      <c r="T5112" s="578">
        <v>7.7316407453811974E-3</v>
      </c>
      <c r="U5112" s="578">
        <v>0.71822020295221911</v>
      </c>
      <c r="V5112" s="578">
        <v>1265.8913281758576</v>
      </c>
      <c r="W5112" s="578">
        <v>0.76867772290279346</v>
      </c>
      <c r="X5112" s="578">
        <v>5.9593520127047325E-3</v>
      </c>
      <c r="Y5112" s="578">
        <v>8.4223469214824275E-3</v>
      </c>
    </row>
    <row r="5113" spans="1:25" x14ac:dyDescent="0.3">
      <c r="A5113" s="61" t="s">
        <v>7088</v>
      </c>
      <c r="B5113" s="61" t="s">
        <v>2190</v>
      </c>
      <c r="C5113" s="61" t="s">
        <v>40</v>
      </c>
      <c r="D5113" s="36">
        <v>7</v>
      </c>
      <c r="E5113" s="36">
        <v>2020</v>
      </c>
      <c r="F5113" s="578">
        <v>0.67118073953813906</v>
      </c>
      <c r="G5113" s="578">
        <v>1130.8815587361601</v>
      </c>
      <c r="H5113" s="578">
        <v>0.63844867259209948</v>
      </c>
      <c r="I5113" s="578">
        <v>5.4230906767429553E-3</v>
      </c>
      <c r="J5113" s="578">
        <v>7.5240837274274429E-3</v>
      </c>
      <c r="K5113" s="578">
        <v>0.74260569151682376</v>
      </c>
      <c r="L5113" s="578">
        <v>1251.5261535644474</v>
      </c>
      <c r="M5113" s="578">
        <v>0.72556240778173198</v>
      </c>
      <c r="N5113" s="578">
        <v>9.5076920083935323E-3</v>
      </c>
      <c r="O5113" s="578">
        <v>8.3267570492656234E-3</v>
      </c>
      <c r="P5113" s="578">
        <v>0.671180745435492</v>
      </c>
      <c r="Q5113" s="578">
        <v>1130.8815066019624</v>
      </c>
      <c r="R5113" s="578">
        <v>0.6384486504659127</v>
      </c>
      <c r="S5113" s="578">
        <v>5.4230907263104148E-3</v>
      </c>
      <c r="T5113" s="578">
        <v>7.5240837274274429E-3</v>
      </c>
      <c r="U5113" s="578">
        <v>0.74260564370892201</v>
      </c>
      <c r="V5113" s="578">
        <v>1251.5261535644474</v>
      </c>
      <c r="W5113" s="578">
        <v>0.725562393764145</v>
      </c>
      <c r="X5113" s="578">
        <v>9.507691748543318E-3</v>
      </c>
      <c r="Y5113" s="578">
        <v>8.3267570492656234E-3</v>
      </c>
    </row>
    <row r="5114" spans="1:25" x14ac:dyDescent="0.3">
      <c r="A5114" s="61" t="s">
        <v>7089</v>
      </c>
      <c r="B5114" s="61" t="s">
        <v>2190</v>
      </c>
      <c r="C5114" s="61" t="s">
        <v>40</v>
      </c>
      <c r="D5114" s="36">
        <v>8</v>
      </c>
      <c r="E5114" s="36">
        <v>2020</v>
      </c>
      <c r="F5114" s="578">
        <v>0.62319356441088225</v>
      </c>
      <c r="G5114" s="578">
        <v>978.59130414326819</v>
      </c>
      <c r="H5114" s="578">
        <v>0.5239260275920965</v>
      </c>
      <c r="I5114" s="578">
        <v>5.8288590178676653E-3</v>
      </c>
      <c r="J5114" s="578">
        <v>6.5108502749353595E-3</v>
      </c>
      <c r="K5114" s="578">
        <v>0.70685595400384627</v>
      </c>
      <c r="L5114" s="578">
        <v>1122.8448956807399</v>
      </c>
      <c r="M5114" s="578">
        <v>0.61979307622671775</v>
      </c>
      <c r="N5114" s="578">
        <v>1.5076481280251125E-2</v>
      </c>
      <c r="O5114" s="578">
        <v>7.4706246135368276E-3</v>
      </c>
      <c r="P5114" s="578">
        <v>0.62319358055275531</v>
      </c>
      <c r="Q5114" s="578">
        <v>978.59130414326819</v>
      </c>
      <c r="R5114" s="578">
        <v>0.52392602998770554</v>
      </c>
      <c r="S5114" s="578">
        <v>5.8288589707065777E-3</v>
      </c>
      <c r="T5114" s="578">
        <v>6.5108502240036571E-3</v>
      </c>
      <c r="U5114" s="578">
        <v>0.70685592358119198</v>
      </c>
      <c r="V5114" s="578">
        <v>1122.8448956807399</v>
      </c>
      <c r="W5114" s="578">
        <v>0.61979303310105582</v>
      </c>
      <c r="X5114" s="578">
        <v>1.5076481804461125E-2</v>
      </c>
      <c r="Y5114" s="578">
        <v>7.4706245601798057E-3</v>
      </c>
    </row>
    <row r="5115" spans="1:25" x14ac:dyDescent="0.3">
      <c r="A5115" s="61" t="s">
        <v>7090</v>
      </c>
      <c r="B5115" s="61" t="s">
        <v>2190</v>
      </c>
      <c r="C5115" s="61" t="s">
        <v>40</v>
      </c>
      <c r="D5115" s="36">
        <v>9</v>
      </c>
      <c r="E5115" s="36">
        <v>2020</v>
      </c>
      <c r="F5115" s="578">
        <v>0.630658540094856</v>
      </c>
      <c r="G5115" s="578">
        <v>930.71467812855997</v>
      </c>
      <c r="H5115" s="578">
        <v>0.46755437630705848</v>
      </c>
      <c r="I5115" s="578">
        <v>6.6324656944895298E-3</v>
      </c>
      <c r="J5115" s="578">
        <v>6.19231534559124E-3</v>
      </c>
      <c r="K5115" s="578">
        <v>0.72157641831822128</v>
      </c>
      <c r="L5115" s="578">
        <v>1090.4311676025325</v>
      </c>
      <c r="M5115" s="578">
        <v>0.56791332552196128</v>
      </c>
      <c r="N5115" s="578">
        <v>2.4216196446635224E-2</v>
      </c>
      <c r="O5115" s="578">
        <v>7.2549545196428228E-3</v>
      </c>
      <c r="P5115" s="578">
        <v>0.63065852954142998</v>
      </c>
      <c r="Q5115" s="578">
        <v>930.71467812855997</v>
      </c>
      <c r="R5115" s="578">
        <v>0.46755438729663429</v>
      </c>
      <c r="S5115" s="578">
        <v>6.6324655985378397E-3</v>
      </c>
      <c r="T5115" s="578">
        <v>6.1923153989482628E-3</v>
      </c>
      <c r="U5115" s="578">
        <v>0.72157641366057557</v>
      </c>
      <c r="V5115" s="578">
        <v>1090.4311676025325</v>
      </c>
      <c r="W5115" s="578">
        <v>0.5679133314126068</v>
      </c>
      <c r="X5115" s="578">
        <v>2.4216197499602701E-2</v>
      </c>
      <c r="Y5115" s="578">
        <v>7.2549544129287772E-3</v>
      </c>
    </row>
    <row r="5116" spans="1:25" x14ac:dyDescent="0.3">
      <c r="A5116" s="61" t="s">
        <v>7091</v>
      </c>
      <c r="B5116" s="61" t="s">
        <v>2190</v>
      </c>
      <c r="C5116" s="61" t="s">
        <v>40</v>
      </c>
      <c r="D5116" s="36">
        <v>10</v>
      </c>
      <c r="E5116" s="36">
        <v>2020</v>
      </c>
      <c r="F5116" s="578">
        <v>0.63707017855402093</v>
      </c>
      <c r="G5116" s="578">
        <v>893.44290415445926</v>
      </c>
      <c r="H5116" s="578">
        <v>0.42342484486349902</v>
      </c>
      <c r="I5116" s="578">
        <v>7.2649733318902046E-3</v>
      </c>
      <c r="J5116" s="578">
        <v>5.9443326269198772E-3</v>
      </c>
      <c r="K5116" s="578">
        <v>0.73182604875462176</v>
      </c>
      <c r="L5116" s="578">
        <v>1062.3608283996525</v>
      </c>
      <c r="M5116" s="578">
        <v>0.52763712311980249</v>
      </c>
      <c r="N5116" s="578">
        <v>3.2061434914036555E-2</v>
      </c>
      <c r="O5116" s="578">
        <v>7.0681994063003552E-3</v>
      </c>
      <c r="P5116" s="578">
        <v>0.63707017824253798</v>
      </c>
      <c r="Q5116" s="578">
        <v>893.44290415445926</v>
      </c>
      <c r="R5116" s="578">
        <v>0.42342490087336621</v>
      </c>
      <c r="S5116" s="578">
        <v>7.2649734321998923E-3</v>
      </c>
      <c r="T5116" s="578">
        <v>5.9443326269198772E-3</v>
      </c>
      <c r="U5116" s="578">
        <v>0.73182604875465007</v>
      </c>
      <c r="V5116" s="578">
        <v>1062.3608283996525</v>
      </c>
      <c r="W5116" s="578">
        <v>0.5276371019068995</v>
      </c>
      <c r="X5116" s="578">
        <v>3.2061432402239576E-2</v>
      </c>
      <c r="Y5116" s="578">
        <v>7.0681994063003552E-3</v>
      </c>
    </row>
    <row r="5117" spans="1:25" x14ac:dyDescent="0.3">
      <c r="A5117" s="61" t="s">
        <v>7092</v>
      </c>
      <c r="B5117" s="61" t="s">
        <v>2190</v>
      </c>
      <c r="C5117" s="61" t="s">
        <v>40</v>
      </c>
      <c r="D5117" s="36">
        <v>11</v>
      </c>
      <c r="E5117" s="36">
        <v>2020</v>
      </c>
      <c r="F5117" s="578">
        <v>0.64710151281928974</v>
      </c>
      <c r="G5117" s="578">
        <v>863.36074511210063</v>
      </c>
      <c r="H5117" s="578">
        <v>0.38581910167340472</v>
      </c>
      <c r="I5117" s="578">
        <v>7.8315622012799652E-3</v>
      </c>
      <c r="J5117" s="578">
        <v>5.744189785521785E-3</v>
      </c>
      <c r="K5117" s="578">
        <v>0.74041060338646469</v>
      </c>
      <c r="L5117" s="578">
        <v>1032.8907496134395</v>
      </c>
      <c r="M5117" s="578">
        <v>0.48744673730948224</v>
      </c>
      <c r="N5117" s="578">
        <v>3.5366023128214352E-2</v>
      </c>
      <c r="O5117" s="578">
        <v>6.8721192801604021E-3</v>
      </c>
      <c r="P5117" s="578">
        <v>0.64710151220205558</v>
      </c>
      <c r="Q5117" s="578">
        <v>863.36074511210063</v>
      </c>
      <c r="R5117" s="578">
        <v>0.3858191145033435</v>
      </c>
      <c r="S5117" s="578">
        <v>7.8315627302269243E-3</v>
      </c>
      <c r="T5117" s="578">
        <v>5.74418973459008E-3</v>
      </c>
      <c r="U5117" s="578">
        <v>0.74041060773159451</v>
      </c>
      <c r="V5117" s="578">
        <v>1032.890645345047</v>
      </c>
      <c r="W5117" s="578">
        <v>0.48744674581742647</v>
      </c>
      <c r="X5117" s="578">
        <v>3.5366023652234874E-2</v>
      </c>
      <c r="Y5117" s="578">
        <v>6.8721193310921046E-3</v>
      </c>
    </row>
    <row r="5118" spans="1:25" x14ac:dyDescent="0.3">
      <c r="A5118" s="61" t="s">
        <v>7093</v>
      </c>
      <c r="B5118" s="61" t="s">
        <v>2190</v>
      </c>
      <c r="C5118" s="61" t="s">
        <v>40</v>
      </c>
      <c r="D5118" s="36">
        <v>12</v>
      </c>
      <c r="E5118" s="36">
        <v>2020</v>
      </c>
      <c r="F5118" s="578">
        <v>0.65530887666062598</v>
      </c>
      <c r="G5118" s="578">
        <v>838.74800618489553</v>
      </c>
      <c r="H5118" s="578">
        <v>0.35505032136294729</v>
      </c>
      <c r="I5118" s="578">
        <v>8.2951337562917615E-3</v>
      </c>
      <c r="J5118" s="578">
        <v>5.5804330962321977E-3</v>
      </c>
      <c r="K5118" s="578">
        <v>0.74551286944176742</v>
      </c>
      <c r="L5118" s="578">
        <v>1004.7520771026584</v>
      </c>
      <c r="M5118" s="578">
        <v>0.45119639099872655</v>
      </c>
      <c r="N5118" s="578">
        <v>3.4617851124039548E-2</v>
      </c>
      <c r="O5118" s="578">
        <v>6.6849060046176075E-3</v>
      </c>
      <c r="P5118" s="578">
        <v>0.6553089176341298</v>
      </c>
      <c r="Q5118" s="578">
        <v>838.74799029032351</v>
      </c>
      <c r="R5118" s="578">
        <v>0.35505033290610277</v>
      </c>
      <c r="S5118" s="578">
        <v>8.2951335035659178E-3</v>
      </c>
      <c r="T5118" s="578">
        <v>5.5804328900800676E-3</v>
      </c>
      <c r="U5118" s="578">
        <v>0.74551284988399347</v>
      </c>
      <c r="V5118" s="578">
        <v>1004.7520771026584</v>
      </c>
      <c r="W5118" s="578">
        <v>0.45119639609129047</v>
      </c>
      <c r="X5118" s="578">
        <v>3.4617850574098427E-2</v>
      </c>
      <c r="Y5118" s="578">
        <v>6.6849059003288823E-3</v>
      </c>
    </row>
    <row r="5119" spans="1:25" x14ac:dyDescent="0.3">
      <c r="A5119" s="61" t="s">
        <v>7094</v>
      </c>
      <c r="B5119" s="61" t="s">
        <v>2190</v>
      </c>
      <c r="C5119" s="61" t="s">
        <v>40</v>
      </c>
      <c r="D5119" s="36">
        <v>13</v>
      </c>
      <c r="E5119" s="36">
        <v>2020</v>
      </c>
      <c r="F5119" s="578">
        <v>0.62937234365822747</v>
      </c>
      <c r="G5119" s="578">
        <v>781.54765319824173</v>
      </c>
      <c r="H5119" s="578">
        <v>0.31994285671786771</v>
      </c>
      <c r="I5119" s="578">
        <v>8.2821364731368377E-3</v>
      </c>
      <c r="J5119" s="578">
        <v>5.1998624937065526E-3</v>
      </c>
      <c r="K5119" s="578">
        <v>0.71739550927907147</v>
      </c>
      <c r="L5119" s="578">
        <v>944.35544363657573</v>
      </c>
      <c r="M5119" s="578">
        <v>0.41116134094007328</v>
      </c>
      <c r="N5119" s="578">
        <v>3.2381271878572628E-2</v>
      </c>
      <c r="O5119" s="578">
        <v>6.2830673026231399E-3</v>
      </c>
      <c r="P5119" s="578">
        <v>0.62937235949227421</v>
      </c>
      <c r="Q5119" s="578">
        <v>781.54764811197879</v>
      </c>
      <c r="R5119" s="578">
        <v>0.31994286604473576</v>
      </c>
      <c r="S5119" s="578">
        <v>8.2821365605241174E-3</v>
      </c>
      <c r="T5119" s="578">
        <v>5.1998624937065526E-3</v>
      </c>
      <c r="U5119" s="578">
        <v>0.71739544253427767</v>
      </c>
      <c r="V5119" s="578">
        <v>944.35544363657573</v>
      </c>
      <c r="W5119" s="578">
        <v>0.41116135458908754</v>
      </c>
      <c r="X5119" s="578">
        <v>3.2381271328631528E-2</v>
      </c>
      <c r="Y5119" s="578">
        <v>6.283067249266118E-3</v>
      </c>
    </row>
    <row r="5120" spans="1:25" x14ac:dyDescent="0.3">
      <c r="A5120" s="61" t="s">
        <v>7095</v>
      </c>
      <c r="B5120" s="61" t="s">
        <v>2190</v>
      </c>
      <c r="C5120" s="61" t="s">
        <v>40</v>
      </c>
      <c r="D5120" s="36">
        <v>14</v>
      </c>
      <c r="E5120" s="36">
        <v>2020</v>
      </c>
      <c r="F5120" s="578">
        <v>0.60875632939643221</v>
      </c>
      <c r="G5120" s="578">
        <v>774.70520496368374</v>
      </c>
      <c r="H5120" s="578">
        <v>0.3146781973520465</v>
      </c>
      <c r="I5120" s="578">
        <v>8.9409354022033424E-3</v>
      </c>
      <c r="J5120" s="578">
        <v>5.1543385925469877E-3</v>
      </c>
      <c r="K5120" s="578">
        <v>0.69309380150641176</v>
      </c>
      <c r="L5120" s="578">
        <v>928.71960735320999</v>
      </c>
      <c r="M5120" s="578">
        <v>0.39868034938998131</v>
      </c>
      <c r="N5120" s="578">
        <v>2.9946519639452128E-2</v>
      </c>
      <c r="O5120" s="578">
        <v>6.1790389299858309E-3</v>
      </c>
      <c r="P5120" s="578">
        <v>0.60875631946232478</v>
      </c>
      <c r="Q5120" s="578">
        <v>774.70519955952921</v>
      </c>
      <c r="R5120" s="578">
        <v>0.31467820215993875</v>
      </c>
      <c r="S5120" s="578">
        <v>8.9409354598046723E-3</v>
      </c>
      <c r="T5120" s="578">
        <v>5.1543385925469877E-3</v>
      </c>
      <c r="U5120" s="578">
        <v>0.69309379063837617</v>
      </c>
      <c r="V5120" s="578">
        <v>928.71961275736419</v>
      </c>
      <c r="W5120" s="578">
        <v>0.39868033823176974</v>
      </c>
      <c r="X5120" s="578">
        <v>2.994652118271305E-2</v>
      </c>
      <c r="Y5120" s="578">
        <v>6.1790389299858309E-3</v>
      </c>
    </row>
    <row r="5121" spans="1:25" x14ac:dyDescent="0.3">
      <c r="A5121" s="61" t="s">
        <v>7096</v>
      </c>
      <c r="B5121" s="61" t="s">
        <v>2190</v>
      </c>
      <c r="C5121" s="61" t="s">
        <v>40</v>
      </c>
      <c r="D5121" s="36">
        <v>15</v>
      </c>
      <c r="E5121" s="36">
        <v>2020</v>
      </c>
      <c r="F5121" s="578">
        <v>0.59140508526132796</v>
      </c>
      <c r="G5121" s="578">
        <v>772.43170928955021</v>
      </c>
      <c r="H5121" s="578">
        <v>0.31219968547990573</v>
      </c>
      <c r="I5121" s="578">
        <v>9.5622991797957441E-3</v>
      </c>
      <c r="J5121" s="578">
        <v>5.1392119639785908E-3</v>
      </c>
      <c r="K5121" s="578">
        <v>0.67169329602960626</v>
      </c>
      <c r="L5121" s="578">
        <v>917.34974288940384</v>
      </c>
      <c r="M5121" s="578">
        <v>0.38956513134750498</v>
      </c>
      <c r="N5121" s="578">
        <v>2.8450131980359047E-2</v>
      </c>
      <c r="O5121" s="578">
        <v>6.1033945433640177E-3</v>
      </c>
      <c r="P5121" s="578">
        <v>0.59140510606399199</v>
      </c>
      <c r="Q5121" s="578">
        <v>772.43170388539579</v>
      </c>
      <c r="R5121" s="578">
        <v>0.31219968793046327</v>
      </c>
      <c r="S5121" s="578">
        <v>9.5622988137241283E-3</v>
      </c>
      <c r="T5121" s="578">
        <v>5.1392119639785908E-3</v>
      </c>
      <c r="U5121" s="578">
        <v>0.67169329633849351</v>
      </c>
      <c r="V5121" s="578">
        <v>917.34974288940373</v>
      </c>
      <c r="W5121" s="578">
        <v>0.38956513802084652</v>
      </c>
      <c r="X5121" s="578">
        <v>2.8450131461037573E-2</v>
      </c>
      <c r="Y5121" s="578">
        <v>6.1033945942957227E-3</v>
      </c>
    </row>
    <row r="5122" spans="1:25" x14ac:dyDescent="0.3">
      <c r="A5122" s="580" t="s">
        <v>7097</v>
      </c>
      <c r="B5122" s="580" t="s">
        <v>2190</v>
      </c>
      <c r="C5122" s="580" t="s">
        <v>40</v>
      </c>
      <c r="D5122" s="581">
        <v>16</v>
      </c>
      <c r="E5122" s="581">
        <v>2020</v>
      </c>
      <c r="F5122" s="582">
        <v>0.58155878968579999</v>
      </c>
      <c r="G5122" s="582">
        <v>786.40098412831549</v>
      </c>
      <c r="H5122" s="582">
        <v>0.31683086473481048</v>
      </c>
      <c r="I5122" s="582">
        <v>1.0456295286303376E-2</v>
      </c>
      <c r="J5122" s="582">
        <v>5.2321547555038671E-3</v>
      </c>
      <c r="K5122" s="582">
        <v>0.65838523174176056</v>
      </c>
      <c r="L5122" s="582">
        <v>922.8176104227698</v>
      </c>
      <c r="M5122" s="582">
        <v>0.38764976317467348</v>
      </c>
      <c r="N5122" s="582">
        <v>2.7875250776560247E-2</v>
      </c>
      <c r="O5122" s="582">
        <v>6.139771682986365E-3</v>
      </c>
      <c r="P5122" s="582">
        <v>0.58155879108174202</v>
      </c>
      <c r="Q5122" s="582">
        <v>786.40099493662456</v>
      </c>
      <c r="R5122" s="582">
        <v>0.31683087289585826</v>
      </c>
      <c r="S5122" s="582">
        <v>1.0456293339643674E-2</v>
      </c>
      <c r="T5122" s="582">
        <v>5.2321548088608899E-3</v>
      </c>
      <c r="U5122" s="582">
        <v>0.65838517555403975</v>
      </c>
      <c r="V5122" s="582">
        <v>922.8176161448157</v>
      </c>
      <c r="W5122" s="582">
        <v>0.38764976086266223</v>
      </c>
      <c r="X5122" s="582">
        <v>2.7875250766176848E-2</v>
      </c>
      <c r="Y5122" s="582">
        <v>6.1397717848497724E-3</v>
      </c>
    </row>
    <row r="5123" spans="1:25" x14ac:dyDescent="0.3">
      <c r="A5123" s="61" t="s">
        <v>7098</v>
      </c>
      <c r="B5123" s="61" t="s">
        <v>2190</v>
      </c>
      <c r="C5123" s="61" t="s">
        <v>40</v>
      </c>
      <c r="D5123" s="36">
        <v>1</v>
      </c>
      <c r="E5123" s="36">
        <v>2030</v>
      </c>
      <c r="F5123" s="578">
        <v>1.2429166442941324</v>
      </c>
      <c r="G5123" s="578">
        <v>5928.3961486816352</v>
      </c>
      <c r="H5123" s="578">
        <v>2.8126042216475327</v>
      </c>
      <c r="I5123" s="578">
        <v>3.1074539909089524E-2</v>
      </c>
      <c r="J5123" s="578">
        <v>3.9528130747688253E-2</v>
      </c>
      <c r="K5123" s="578">
        <v>1.2489343290328976</v>
      </c>
      <c r="L5123" s="578">
        <v>5963.91163126627</v>
      </c>
      <c r="M5123" s="578">
        <v>2.8278481833446323</v>
      </c>
      <c r="N5123" s="578">
        <v>3.1283023995229052E-2</v>
      </c>
      <c r="O5123" s="578">
        <v>3.9764920055555777E-2</v>
      </c>
      <c r="P5123" s="578">
        <v>1.2429166442951551</v>
      </c>
      <c r="Q5123" s="578">
        <v>5928.3961486816352</v>
      </c>
      <c r="R5123" s="578">
        <v>2.8126042967329905</v>
      </c>
      <c r="S5123" s="578">
        <v>3.1074539380066747E-2</v>
      </c>
      <c r="T5123" s="578">
        <v>3.9528130747688253E-2</v>
      </c>
      <c r="U5123" s="578">
        <v>1.2489342253466724</v>
      </c>
      <c r="V5123" s="578">
        <v>5963.9115295410102</v>
      </c>
      <c r="W5123" s="578">
        <v>2.8278480918452202</v>
      </c>
      <c r="X5123" s="578">
        <v>3.1283023973704298E-2</v>
      </c>
      <c r="Y5123" s="578">
        <v>3.9764920055555777E-2</v>
      </c>
    </row>
    <row r="5124" spans="1:25" x14ac:dyDescent="0.3">
      <c r="A5124" s="61" t="s">
        <v>7099</v>
      </c>
      <c r="B5124" s="61" t="s">
        <v>2190</v>
      </c>
      <c r="C5124" s="61" t="s">
        <v>40</v>
      </c>
      <c r="D5124" s="36">
        <v>2</v>
      </c>
      <c r="E5124" s="36">
        <v>2030</v>
      </c>
      <c r="F5124" s="578">
        <v>0.68767433229788755</v>
      </c>
      <c r="G5124" s="578">
        <v>3022.1011199951126</v>
      </c>
      <c r="H5124" s="578">
        <v>1.4673923521110375</v>
      </c>
      <c r="I5124" s="578">
        <v>1.545456654086285E-2</v>
      </c>
      <c r="J5124" s="578">
        <v>2.0150143536739024E-2</v>
      </c>
      <c r="K5124" s="578">
        <v>0.69428189283168684</v>
      </c>
      <c r="L5124" s="578">
        <v>3063.2975616455051</v>
      </c>
      <c r="M5124" s="578">
        <v>1.4854449874689299</v>
      </c>
      <c r="N5124" s="578">
        <v>1.5722649468216301E-2</v>
      </c>
      <c r="O5124" s="578">
        <v>2.0424823936385374E-2</v>
      </c>
      <c r="P5124" s="578">
        <v>0.68767433136656497</v>
      </c>
      <c r="Q5124" s="578">
        <v>3022.1011199951126</v>
      </c>
      <c r="R5124" s="578">
        <v>1.4673923359256724</v>
      </c>
      <c r="S5124" s="578">
        <v>1.5454566052805249E-2</v>
      </c>
      <c r="T5124" s="578">
        <v>2.0150143536739024E-2</v>
      </c>
      <c r="U5124" s="578">
        <v>0.69428186644422318</v>
      </c>
      <c r="V5124" s="578">
        <v>3063.2975616455051</v>
      </c>
      <c r="W5124" s="578">
        <v>1.4854450347759924</v>
      </c>
      <c r="X5124" s="578">
        <v>1.572265051110355E-2</v>
      </c>
      <c r="Y5124" s="578">
        <v>2.0424823936385374E-2</v>
      </c>
    </row>
    <row r="5125" spans="1:25" x14ac:dyDescent="0.3">
      <c r="A5125" s="61" t="s">
        <v>7100</v>
      </c>
      <c r="B5125" s="61" t="s">
        <v>2190</v>
      </c>
      <c r="C5125" s="61" t="s">
        <v>40</v>
      </c>
      <c r="D5125" s="36">
        <v>3</v>
      </c>
      <c r="E5125" s="36">
        <v>2030</v>
      </c>
      <c r="F5125" s="578">
        <v>0.44945486292870823</v>
      </c>
      <c r="G5125" s="578">
        <v>1849.6433372497499</v>
      </c>
      <c r="H5125" s="578">
        <v>0.87949978923916128</v>
      </c>
      <c r="I5125" s="578">
        <v>8.7664659916223721E-3</v>
      </c>
      <c r="J5125" s="578">
        <v>1.2332652045491402E-2</v>
      </c>
      <c r="K5125" s="578">
        <v>0.44674629455514953</v>
      </c>
      <c r="L5125" s="578">
        <v>1849.36658350626</v>
      </c>
      <c r="M5125" s="578">
        <v>0.88056519005885847</v>
      </c>
      <c r="N5125" s="578">
        <v>8.8431315328989478E-3</v>
      </c>
      <c r="O5125" s="578">
        <v>1.2330840729797827E-2</v>
      </c>
      <c r="P5125" s="578">
        <v>0.4494548474066653</v>
      </c>
      <c r="Q5125" s="578">
        <v>1849.6433372497499</v>
      </c>
      <c r="R5125" s="578">
        <v>0.87949980965549679</v>
      </c>
      <c r="S5125" s="578">
        <v>8.7664658514843979E-3</v>
      </c>
      <c r="T5125" s="578">
        <v>1.2332652045491402E-2</v>
      </c>
      <c r="U5125" s="578">
        <v>0.44674630992197173</v>
      </c>
      <c r="V5125" s="578">
        <v>1849.36658350626</v>
      </c>
      <c r="W5125" s="578">
        <v>0.88056524149169424</v>
      </c>
      <c r="X5125" s="578">
        <v>8.8431318151454691E-3</v>
      </c>
      <c r="Y5125" s="578">
        <v>1.2330840729797827E-2</v>
      </c>
    </row>
    <row r="5126" spans="1:25" x14ac:dyDescent="0.3">
      <c r="A5126" s="61" t="s">
        <v>7101</v>
      </c>
      <c r="B5126" s="61" t="s">
        <v>2190</v>
      </c>
      <c r="C5126" s="61" t="s">
        <v>40</v>
      </c>
      <c r="D5126" s="36">
        <v>4</v>
      </c>
      <c r="E5126" s="36">
        <v>2030</v>
      </c>
      <c r="F5126" s="578">
        <v>0.37488062620049756</v>
      </c>
      <c r="G5126" s="578">
        <v>1505.2243944803822</v>
      </c>
      <c r="H5126" s="578">
        <v>0.686854695481391</v>
      </c>
      <c r="I5126" s="578">
        <v>6.60407765089606E-3</v>
      </c>
      <c r="J5126" s="578">
        <v>1.0036217596886351E-2</v>
      </c>
      <c r="K5126" s="578">
        <v>0.38074683333181225</v>
      </c>
      <c r="L5126" s="578">
        <v>1530.5844739278127</v>
      </c>
      <c r="M5126" s="578">
        <v>0.70322826332630872</v>
      </c>
      <c r="N5126" s="578">
        <v>6.7688133779408056E-3</v>
      </c>
      <c r="O5126" s="578">
        <v>1.0205305734416414E-2</v>
      </c>
      <c r="P5126" s="578">
        <v>0.37488062619997653</v>
      </c>
      <c r="Q5126" s="578">
        <v>1505.2243944803822</v>
      </c>
      <c r="R5126" s="578">
        <v>0.68685467426454694</v>
      </c>
      <c r="S5126" s="578">
        <v>6.6040776455338302E-3</v>
      </c>
      <c r="T5126" s="578">
        <v>1.0036217596886351E-2</v>
      </c>
      <c r="U5126" s="578">
        <v>0.38074681222131274</v>
      </c>
      <c r="V5126" s="578">
        <v>1530.5844739278127</v>
      </c>
      <c r="W5126" s="578">
        <v>0.70322826478635125</v>
      </c>
      <c r="X5126" s="578">
        <v>6.7688133232195425E-3</v>
      </c>
      <c r="Y5126" s="578">
        <v>1.0205305734416414E-2</v>
      </c>
    </row>
    <row r="5127" spans="1:25" x14ac:dyDescent="0.3">
      <c r="A5127" s="61" t="s">
        <v>7102</v>
      </c>
      <c r="B5127" s="61" t="s">
        <v>2190</v>
      </c>
      <c r="C5127" s="61" t="s">
        <v>40</v>
      </c>
      <c r="D5127" s="36">
        <v>5</v>
      </c>
      <c r="E5127" s="36">
        <v>2030</v>
      </c>
      <c r="F5127" s="578">
        <v>0.33442056909704321</v>
      </c>
      <c r="G5127" s="578">
        <v>1308.3187675476051</v>
      </c>
      <c r="H5127" s="578">
        <v>0.57367080254834923</v>
      </c>
      <c r="I5127" s="578">
        <v>5.4405663058976926E-3</v>
      </c>
      <c r="J5127" s="578">
        <v>8.7233312757840978E-3</v>
      </c>
      <c r="K5127" s="578">
        <v>0.35099409192344871</v>
      </c>
      <c r="L5127" s="578">
        <v>1372.5337753295826</v>
      </c>
      <c r="M5127" s="578">
        <v>0.61051058285079274</v>
      </c>
      <c r="N5127" s="578">
        <v>5.9183356263853648E-3</v>
      </c>
      <c r="O5127" s="578">
        <v>9.1514984427097518E-3</v>
      </c>
      <c r="P5127" s="578">
        <v>0.334420553420822</v>
      </c>
      <c r="Q5127" s="578">
        <v>1308.3187675476051</v>
      </c>
      <c r="R5127" s="578">
        <v>0.57367078714484376</v>
      </c>
      <c r="S5127" s="578">
        <v>5.4405666104268323E-3</v>
      </c>
      <c r="T5127" s="578">
        <v>8.7233312757840978E-3</v>
      </c>
      <c r="U5127" s="578">
        <v>0.3509940764008847</v>
      </c>
      <c r="V5127" s="578">
        <v>1372.5337753295826</v>
      </c>
      <c r="W5127" s="578">
        <v>0.61051057834470102</v>
      </c>
      <c r="X5127" s="578">
        <v>5.9183355764957897E-3</v>
      </c>
      <c r="Y5127" s="578">
        <v>9.1514983893527298E-3</v>
      </c>
    </row>
    <row r="5128" spans="1:25" x14ac:dyDescent="0.3">
      <c r="A5128" s="61" t="s">
        <v>7103</v>
      </c>
      <c r="B5128" s="61" t="s">
        <v>2190</v>
      </c>
      <c r="C5128" s="61" t="s">
        <v>40</v>
      </c>
      <c r="D5128" s="36">
        <v>6</v>
      </c>
      <c r="E5128" s="36">
        <v>2030</v>
      </c>
      <c r="F5128" s="578">
        <v>0.29196011624556151</v>
      </c>
      <c r="G5128" s="578">
        <v>1136.0876248677525</v>
      </c>
      <c r="H5128" s="578">
        <v>0.47856887917153723</v>
      </c>
      <c r="I5128" s="578">
        <v>4.3748543059412707E-3</v>
      </c>
      <c r="J5128" s="578">
        <v>7.5749612224171835E-3</v>
      </c>
      <c r="K5128" s="578">
        <v>0.31897836687537001</v>
      </c>
      <c r="L5128" s="578">
        <v>1237.7161331176701</v>
      </c>
      <c r="M5128" s="578">
        <v>0.53326756995140023</v>
      </c>
      <c r="N5128" s="578">
        <v>5.5607098804368073E-3</v>
      </c>
      <c r="O5128" s="578">
        <v>8.2525795102507456E-3</v>
      </c>
      <c r="P5128" s="578">
        <v>0.2919601160903933</v>
      </c>
      <c r="Q5128" s="578">
        <v>1136.0875727335574</v>
      </c>
      <c r="R5128" s="578">
        <v>0.47856888971114081</v>
      </c>
      <c r="S5128" s="578">
        <v>4.3748541517440228E-3</v>
      </c>
      <c r="T5128" s="578">
        <v>7.5749612248425038E-3</v>
      </c>
      <c r="U5128" s="578">
        <v>0.31897837696521902</v>
      </c>
      <c r="V5128" s="578">
        <v>1237.7161331176701</v>
      </c>
      <c r="W5128" s="578">
        <v>0.53326756536057429</v>
      </c>
      <c r="X5128" s="578">
        <v>5.5607103620710953E-3</v>
      </c>
      <c r="Y5128" s="578">
        <v>8.2525795636077676E-3</v>
      </c>
    </row>
    <row r="5129" spans="1:25" x14ac:dyDescent="0.3">
      <c r="A5129" s="61" t="s">
        <v>7104</v>
      </c>
      <c r="B5129" s="61" t="s">
        <v>2190</v>
      </c>
      <c r="C5129" s="61" t="s">
        <v>40</v>
      </c>
      <c r="D5129" s="36">
        <v>7</v>
      </c>
      <c r="E5129" s="36">
        <v>2030</v>
      </c>
      <c r="F5129" s="578">
        <v>0.30178866042675101</v>
      </c>
      <c r="G5129" s="578">
        <v>1106.0116488138797</v>
      </c>
      <c r="H5129" s="578">
        <v>0.45035759867293224</v>
      </c>
      <c r="I5129" s="578">
        <v>5.0855966039951702E-3</v>
      </c>
      <c r="J5129" s="578">
        <v>7.3744346518651496E-3</v>
      </c>
      <c r="K5129" s="578">
        <v>0.333639276640184</v>
      </c>
      <c r="L5129" s="578">
        <v>1224.0647176106727</v>
      </c>
      <c r="M5129" s="578">
        <v>0.50893822067132499</v>
      </c>
      <c r="N5129" s="578">
        <v>8.521242575360093E-3</v>
      </c>
      <c r="O5129" s="578">
        <v>8.1615730256695863E-3</v>
      </c>
      <c r="P5129" s="578">
        <v>0.30178864987176202</v>
      </c>
      <c r="Q5129" s="578">
        <v>1106.0116488138797</v>
      </c>
      <c r="R5129" s="578">
        <v>0.45035759695641248</v>
      </c>
      <c r="S5129" s="578">
        <v>5.085596552381345E-3</v>
      </c>
      <c r="T5129" s="578">
        <v>7.3744346518651496E-3</v>
      </c>
      <c r="U5129" s="578">
        <v>0.33363928688525324</v>
      </c>
      <c r="V5129" s="578">
        <v>1224.0646654764773</v>
      </c>
      <c r="W5129" s="578">
        <v>0.50893822151806445</v>
      </c>
      <c r="X5129" s="578">
        <v>8.5212427262225249E-3</v>
      </c>
      <c r="Y5129" s="578">
        <v>8.1615729723125644E-3</v>
      </c>
    </row>
    <row r="5130" spans="1:25" x14ac:dyDescent="0.3">
      <c r="A5130" s="61" t="s">
        <v>7105</v>
      </c>
      <c r="B5130" s="61" t="s">
        <v>2190</v>
      </c>
      <c r="C5130" s="61" t="s">
        <v>40</v>
      </c>
      <c r="D5130" s="36">
        <v>8</v>
      </c>
      <c r="E5130" s="36">
        <v>2030</v>
      </c>
      <c r="F5130" s="578">
        <v>0.2822668676054475</v>
      </c>
      <c r="G5130" s="578">
        <v>956.89790884653598</v>
      </c>
      <c r="H5130" s="578">
        <v>0.375666410097096</v>
      </c>
      <c r="I5130" s="578">
        <v>5.6114483710037596E-3</v>
      </c>
      <c r="J5130" s="578">
        <v>6.38020008045714E-3</v>
      </c>
      <c r="K5130" s="578">
        <v>0.3212514256658015</v>
      </c>
      <c r="L5130" s="578">
        <v>1098.0606231689399</v>
      </c>
      <c r="M5130" s="578">
        <v>0.44100170040379255</v>
      </c>
      <c r="N5130" s="578">
        <v>1.2964559803852575E-2</v>
      </c>
      <c r="O5130" s="578">
        <v>7.3214135287950404E-3</v>
      </c>
      <c r="P5130" s="578">
        <v>0.28226685712765176</v>
      </c>
      <c r="Q5130" s="578">
        <v>956.89791425069052</v>
      </c>
      <c r="R5130" s="578">
        <v>0.37566640489118652</v>
      </c>
      <c r="S5130" s="578">
        <v>5.6114485265841979E-3</v>
      </c>
      <c r="T5130" s="578">
        <v>6.380200029525435E-3</v>
      </c>
      <c r="U5130" s="578">
        <v>0.32125140983331324</v>
      </c>
      <c r="V5130" s="578">
        <v>1098.0606231689399</v>
      </c>
      <c r="W5130" s="578">
        <v>0.44100170012685125</v>
      </c>
      <c r="X5130" s="578">
        <v>1.29645597934313E-2</v>
      </c>
      <c r="Y5130" s="578">
        <v>7.3214135287950404E-3</v>
      </c>
    </row>
    <row r="5131" spans="1:25" x14ac:dyDescent="0.3">
      <c r="A5131" s="61" t="s">
        <v>7106</v>
      </c>
      <c r="B5131" s="61" t="s">
        <v>2190</v>
      </c>
      <c r="C5131" s="61" t="s">
        <v>40</v>
      </c>
      <c r="D5131" s="36">
        <v>9</v>
      </c>
      <c r="E5131" s="36">
        <v>2030</v>
      </c>
      <c r="F5131" s="578">
        <v>0.28781057587778452</v>
      </c>
      <c r="G5131" s="578">
        <v>909.6431652704872</v>
      </c>
      <c r="H5131" s="578">
        <v>0.34146142781416167</v>
      </c>
      <c r="I5131" s="578">
        <v>6.4323519717769725E-3</v>
      </c>
      <c r="J5131" s="578">
        <v>6.0651254752883653E-3</v>
      </c>
      <c r="K5131" s="578">
        <v>0.33152015673064672</v>
      </c>
      <c r="L5131" s="578">
        <v>1065.9663639068576</v>
      </c>
      <c r="M5131" s="578">
        <v>0.41058623394466498</v>
      </c>
      <c r="N5131" s="578">
        <v>1.9707031044011527E-2</v>
      </c>
      <c r="O5131" s="578">
        <v>7.1074227113664731E-3</v>
      </c>
      <c r="P5131" s="578">
        <v>0.28781058092244827</v>
      </c>
      <c r="Q5131" s="578">
        <v>909.64318116505899</v>
      </c>
      <c r="R5131" s="578">
        <v>0.34146143262940576</v>
      </c>
      <c r="S5131" s="578">
        <v>6.4323518653850408E-3</v>
      </c>
      <c r="T5131" s="578">
        <v>6.0651255262200677E-3</v>
      </c>
      <c r="U5131" s="578">
        <v>0.33152015688586728</v>
      </c>
      <c r="V5131" s="578">
        <v>1065.9663639068576</v>
      </c>
      <c r="W5131" s="578">
        <v>0.41058625390561027</v>
      </c>
      <c r="X5131" s="578">
        <v>1.9707031053712798E-2</v>
      </c>
      <c r="Y5131" s="578">
        <v>7.1074227113664731E-3</v>
      </c>
    </row>
    <row r="5132" spans="1:25" x14ac:dyDescent="0.3">
      <c r="A5132" s="61" t="s">
        <v>7107</v>
      </c>
      <c r="B5132" s="61" t="s">
        <v>2190</v>
      </c>
      <c r="C5132" s="61" t="s">
        <v>40</v>
      </c>
      <c r="D5132" s="36">
        <v>10</v>
      </c>
      <c r="E5132" s="36">
        <v>2030</v>
      </c>
      <c r="F5132" s="578">
        <v>0.29241503072995945</v>
      </c>
      <c r="G5132" s="578">
        <v>872.90492884317973</v>
      </c>
      <c r="H5132" s="578">
        <v>0.31476012342723853</v>
      </c>
      <c r="I5132" s="578">
        <v>7.0821217372743651E-3</v>
      </c>
      <c r="J5132" s="578">
        <v>5.8201721985824371E-3</v>
      </c>
      <c r="K5132" s="578">
        <v>0.33883859784827025</v>
      </c>
      <c r="L5132" s="578">
        <v>1038.2516015370657</v>
      </c>
      <c r="M5132" s="578">
        <v>0.38683016182479402</v>
      </c>
      <c r="N5132" s="578">
        <v>2.5600155247957401E-2</v>
      </c>
      <c r="O5132" s="578">
        <v>6.9226358318701352E-3</v>
      </c>
      <c r="P5132" s="578">
        <v>0.29241500993042202</v>
      </c>
      <c r="Q5132" s="578">
        <v>872.90493392944302</v>
      </c>
      <c r="R5132" s="578">
        <v>0.31476012423115618</v>
      </c>
      <c r="S5132" s="578">
        <v>7.0821215245852401E-3</v>
      </c>
      <c r="T5132" s="578">
        <v>5.8201721985824371E-3</v>
      </c>
      <c r="U5132" s="578">
        <v>0.3388385978487865</v>
      </c>
      <c r="V5132" s="578">
        <v>1038.2516015370657</v>
      </c>
      <c r="W5132" s="578">
        <v>0.38683015967812151</v>
      </c>
      <c r="X5132" s="578">
        <v>2.5600155237649799E-2</v>
      </c>
      <c r="Y5132" s="578">
        <v>6.9226358318701352E-3</v>
      </c>
    </row>
    <row r="5133" spans="1:25" x14ac:dyDescent="0.3">
      <c r="A5133" s="61" t="s">
        <v>7108</v>
      </c>
      <c r="B5133" s="61" t="s">
        <v>2190</v>
      </c>
      <c r="C5133" s="61" t="s">
        <v>40</v>
      </c>
      <c r="D5133" s="36">
        <v>11</v>
      </c>
      <c r="E5133" s="36">
        <v>2030</v>
      </c>
      <c r="F5133" s="578">
        <v>0.29847236422576329</v>
      </c>
      <c r="G5133" s="578">
        <v>843.6265859603875</v>
      </c>
      <c r="H5133" s="578">
        <v>0.29260709517643524</v>
      </c>
      <c r="I5133" s="578">
        <v>7.6933922055294054E-3</v>
      </c>
      <c r="J5133" s="578">
        <v>5.6249592162202974E-3</v>
      </c>
      <c r="K5133" s="578">
        <v>0.34463390473657274</v>
      </c>
      <c r="L5133" s="578">
        <v>1009.5584208170565</v>
      </c>
      <c r="M5133" s="578">
        <v>0.36329657813625199</v>
      </c>
      <c r="N5133" s="578">
        <v>2.8148774174572552E-2</v>
      </c>
      <c r="O5133" s="578">
        <v>6.7313242664871079E-3</v>
      </c>
      <c r="P5133" s="578">
        <v>0.298472379904069</v>
      </c>
      <c r="Q5133" s="578">
        <v>843.62658627827898</v>
      </c>
      <c r="R5133" s="578">
        <v>0.29260709787903671</v>
      </c>
      <c r="S5133" s="578">
        <v>7.6933922129948451E-3</v>
      </c>
      <c r="T5133" s="578">
        <v>5.6249592162202974E-3</v>
      </c>
      <c r="U5133" s="578">
        <v>0.34463388890461</v>
      </c>
      <c r="V5133" s="578">
        <v>1009.5584208170565</v>
      </c>
      <c r="W5133" s="578">
        <v>0.36329657988630926</v>
      </c>
      <c r="X5133" s="578">
        <v>2.8148775193206625E-2</v>
      </c>
      <c r="Y5133" s="578">
        <v>6.7313242664871079E-3</v>
      </c>
    </row>
    <row r="5134" spans="1:25" x14ac:dyDescent="0.3">
      <c r="A5134" s="61" t="s">
        <v>7109</v>
      </c>
      <c r="B5134" s="61" t="s">
        <v>2190</v>
      </c>
      <c r="C5134" s="61" t="s">
        <v>40</v>
      </c>
      <c r="D5134" s="36">
        <v>12</v>
      </c>
      <c r="E5134" s="36">
        <v>2030</v>
      </c>
      <c r="F5134" s="578">
        <v>0.30342750755348369</v>
      </c>
      <c r="G5134" s="578">
        <v>819.672999064127</v>
      </c>
      <c r="H5134" s="578">
        <v>0.27448218748914577</v>
      </c>
      <c r="I5134" s="578">
        <v>8.1935198892703395E-3</v>
      </c>
      <c r="J5134" s="578">
        <v>5.4652459803037302E-3</v>
      </c>
      <c r="K5134" s="578">
        <v>0.34812580448580799</v>
      </c>
      <c r="L5134" s="578">
        <v>982.1479593912743</v>
      </c>
      <c r="M5134" s="578">
        <v>0.34186173651153201</v>
      </c>
      <c r="N5134" s="578">
        <v>2.76599364844969E-2</v>
      </c>
      <c r="O5134" s="578">
        <v>6.5485594774751573E-3</v>
      </c>
      <c r="P5134" s="578">
        <v>0.30342749684327397</v>
      </c>
      <c r="Q5134" s="578">
        <v>819.672999064127</v>
      </c>
      <c r="R5134" s="578">
        <v>0.27448218727446727</v>
      </c>
      <c r="S5134" s="578">
        <v>8.1935197994577377E-3</v>
      </c>
      <c r="T5134" s="578">
        <v>5.4652459803037302E-3</v>
      </c>
      <c r="U5134" s="578">
        <v>0.34812579905205104</v>
      </c>
      <c r="V5134" s="578">
        <v>982.1479593912743</v>
      </c>
      <c r="W5134" s="578">
        <v>0.34186173665140474</v>
      </c>
      <c r="X5134" s="578">
        <v>2.765993596585755E-2</v>
      </c>
      <c r="Y5134" s="578">
        <v>6.5485595308321801E-3</v>
      </c>
    </row>
    <row r="5135" spans="1:25" x14ac:dyDescent="0.3">
      <c r="A5135" s="61" t="s">
        <v>7110</v>
      </c>
      <c r="B5135" s="61" t="s">
        <v>2190</v>
      </c>
      <c r="C5135" s="61" t="s">
        <v>40</v>
      </c>
      <c r="D5135" s="36">
        <v>13</v>
      </c>
      <c r="E5135" s="36">
        <v>2030</v>
      </c>
      <c r="F5135" s="578">
        <v>0.29267867556613625</v>
      </c>
      <c r="G5135" s="578">
        <v>763.90454037984159</v>
      </c>
      <c r="H5135" s="578">
        <v>0.25043746579418247</v>
      </c>
      <c r="I5135" s="578">
        <v>8.1832049814162568E-3</v>
      </c>
      <c r="J5135" s="578">
        <v>5.093401773289462E-3</v>
      </c>
      <c r="K5135" s="578">
        <v>0.33607781447470075</v>
      </c>
      <c r="L5135" s="578">
        <v>923.23575846354129</v>
      </c>
      <c r="M5135" s="578">
        <v>0.31487841255545773</v>
      </c>
      <c r="N5135" s="578">
        <v>2.5991238573396847E-2</v>
      </c>
      <c r="O5135" s="578">
        <v>6.1557583928030547E-3</v>
      </c>
      <c r="P5135" s="578">
        <v>0.292678665710629</v>
      </c>
      <c r="Q5135" s="578">
        <v>763.90454037984159</v>
      </c>
      <c r="R5135" s="578">
        <v>0.25043746245489673</v>
      </c>
      <c r="S5135" s="578">
        <v>8.18320551960975E-3</v>
      </c>
      <c r="T5135" s="578">
        <v>5.093401773289462E-3</v>
      </c>
      <c r="U5135" s="578">
        <v>0.33607781447417978</v>
      </c>
      <c r="V5135" s="578">
        <v>923.23576354980423</v>
      </c>
      <c r="W5135" s="578">
        <v>0.31487840882539297</v>
      </c>
      <c r="X5135" s="578">
        <v>2.5991238054757525E-2</v>
      </c>
      <c r="Y5135" s="578">
        <v>6.1557583928030547E-3</v>
      </c>
    </row>
    <row r="5136" spans="1:25" x14ac:dyDescent="0.3">
      <c r="A5136" s="61" t="s">
        <v>7111</v>
      </c>
      <c r="B5136" s="61" t="s">
        <v>2190</v>
      </c>
      <c r="C5136" s="61" t="s">
        <v>40</v>
      </c>
      <c r="D5136" s="36">
        <v>14</v>
      </c>
      <c r="E5136" s="36">
        <v>2030</v>
      </c>
      <c r="F5136" s="578">
        <v>0.28141342853249729</v>
      </c>
      <c r="G5136" s="578">
        <v>756.83284441630008</v>
      </c>
      <c r="H5136" s="578">
        <v>0.24639839173327427</v>
      </c>
      <c r="I5136" s="578">
        <v>8.7642357872634094E-3</v>
      </c>
      <c r="J5136" s="578">
        <v>5.0462521176086669E-3</v>
      </c>
      <c r="K5136" s="578">
        <v>0.32302520992547051</v>
      </c>
      <c r="L5136" s="578">
        <v>907.59352238972917</v>
      </c>
      <c r="M5136" s="578">
        <v>0.306182515248205</v>
      </c>
      <c r="N5136" s="578">
        <v>2.4271487807254702E-2</v>
      </c>
      <c r="O5136" s="578">
        <v>6.0514620903025628E-3</v>
      </c>
      <c r="P5136" s="578">
        <v>0.28141343908587102</v>
      </c>
      <c r="Q5136" s="578">
        <v>756.83284441630008</v>
      </c>
      <c r="R5136" s="578">
        <v>0.24639839253614998</v>
      </c>
      <c r="S5136" s="578">
        <v>8.7642360438167036E-3</v>
      </c>
      <c r="T5136" s="578">
        <v>5.0462521176086669E-3</v>
      </c>
      <c r="U5136" s="578">
        <v>0.32302520464744999</v>
      </c>
      <c r="V5136" s="578">
        <v>907.59352238972917</v>
      </c>
      <c r="W5136" s="578">
        <v>0.30618251638670246</v>
      </c>
      <c r="X5136" s="578">
        <v>2.4271483087204573E-2</v>
      </c>
      <c r="Y5136" s="578">
        <v>6.0514620369455391E-3</v>
      </c>
    </row>
    <row r="5137" spans="1:25" x14ac:dyDescent="0.3">
      <c r="A5137" s="61" t="s">
        <v>7112</v>
      </c>
      <c r="B5137" s="61" t="s">
        <v>2190</v>
      </c>
      <c r="C5137" s="61" t="s">
        <v>40</v>
      </c>
      <c r="D5137" s="36">
        <v>15</v>
      </c>
      <c r="E5137" s="36">
        <v>2030</v>
      </c>
      <c r="F5137" s="578">
        <v>0.27167926812702048</v>
      </c>
      <c r="G5137" s="578">
        <v>754.24541155497207</v>
      </c>
      <c r="H5137" s="578">
        <v>0.24431169315954476</v>
      </c>
      <c r="I5137" s="578">
        <v>9.3126798526554644E-3</v>
      </c>
      <c r="J5137" s="578">
        <v>5.0290008803131024E-3</v>
      </c>
      <c r="K5137" s="578">
        <v>0.3114577127970598</v>
      </c>
      <c r="L5137" s="578">
        <v>896.13547388712493</v>
      </c>
      <c r="M5137" s="578">
        <v>0.29970444747927572</v>
      </c>
      <c r="N5137" s="578">
        <v>2.3234441279707075E-2</v>
      </c>
      <c r="O5137" s="578">
        <v>5.9750650689238648E-3</v>
      </c>
      <c r="P5137" s="578">
        <v>0.27167926812649945</v>
      </c>
      <c r="Q5137" s="578">
        <v>754.24541155497207</v>
      </c>
      <c r="R5137" s="578">
        <v>0.24431169556610599</v>
      </c>
      <c r="S5137" s="578">
        <v>9.3126798476532453E-3</v>
      </c>
      <c r="T5137" s="578">
        <v>5.0290009336701252E-3</v>
      </c>
      <c r="U5137" s="578">
        <v>0.31145772863006449</v>
      </c>
      <c r="V5137" s="578">
        <v>896.13546848297051</v>
      </c>
      <c r="W5137" s="578">
        <v>0.29970444539755625</v>
      </c>
      <c r="X5137" s="578">
        <v>2.3234441768484677E-2</v>
      </c>
      <c r="Y5137" s="578">
        <v>5.9750650689238648E-3</v>
      </c>
    </row>
    <row r="5138" spans="1:25" x14ac:dyDescent="0.3">
      <c r="A5138" s="580" t="s">
        <v>7113</v>
      </c>
      <c r="B5138" s="580" t="s">
        <v>2190</v>
      </c>
      <c r="C5138" s="580" t="s">
        <v>40</v>
      </c>
      <c r="D5138" s="581">
        <v>16</v>
      </c>
      <c r="E5138" s="581">
        <v>2030</v>
      </c>
      <c r="F5138" s="582">
        <v>0.26497240095166275</v>
      </c>
      <c r="G5138" s="582">
        <v>767.80292765299441</v>
      </c>
      <c r="H5138" s="582">
        <v>0.24764233143192349</v>
      </c>
      <c r="I5138" s="582">
        <v>1.0134006834164192E-2</v>
      </c>
      <c r="J5138" s="582">
        <v>5.1193952725346482E-3</v>
      </c>
      <c r="K5138" s="582">
        <v>0.30332268440773147</v>
      </c>
      <c r="L5138" s="582">
        <v>901.38071886698344</v>
      </c>
      <c r="M5138" s="582">
        <v>0.29874057349470201</v>
      </c>
      <c r="N5138" s="582">
        <v>2.2943194620893274E-2</v>
      </c>
      <c r="O5138" s="582">
        <v>6.0100363480159969E-3</v>
      </c>
      <c r="P5138" s="582">
        <v>0.26497241142919803</v>
      </c>
      <c r="Q5138" s="582">
        <v>767.80292765299441</v>
      </c>
      <c r="R5138" s="582">
        <v>0.247642333918482</v>
      </c>
      <c r="S5138" s="582">
        <v>1.0134006622858269E-2</v>
      </c>
      <c r="T5138" s="582">
        <v>5.1193952725346482E-3</v>
      </c>
      <c r="U5138" s="582">
        <v>0.30332267928441548</v>
      </c>
      <c r="V5138" s="582">
        <v>901.38071886698344</v>
      </c>
      <c r="W5138" s="582">
        <v>0.29874056368489199</v>
      </c>
      <c r="X5138" s="582">
        <v>2.2943196223119824E-2</v>
      </c>
      <c r="Y5138" s="582">
        <v>6.0100364013730206E-3</v>
      </c>
    </row>
    <row r="5139" spans="1:25" x14ac:dyDescent="0.3">
      <c r="A5139" s="61" t="s">
        <v>693</v>
      </c>
      <c r="B5139" s="61" t="s">
        <v>48</v>
      </c>
      <c r="C5139" s="61" t="s">
        <v>40</v>
      </c>
      <c r="D5139" s="36">
        <v>1</v>
      </c>
      <c r="E5139" s="36">
        <v>2012</v>
      </c>
      <c r="F5139" s="578">
        <v>83.052447356400052</v>
      </c>
      <c r="G5139" s="578">
        <v>7816.3847300211519</v>
      </c>
      <c r="H5139" s="578">
        <v>8.2937566620918552</v>
      </c>
      <c r="I5139" s="578">
        <v>4.4754806533455804</v>
      </c>
      <c r="J5139" s="578">
        <v>6.7023391796586368E-2</v>
      </c>
      <c r="K5139" s="578">
        <v>86.392799905966939</v>
      </c>
      <c r="L5139" s="578">
        <v>8280.1635640462173</v>
      </c>
      <c r="M5139" s="578">
        <v>8.7911426112987048</v>
      </c>
      <c r="N5139" s="578">
        <v>4.6970901489257804</v>
      </c>
      <c r="O5139" s="578">
        <v>7.1000082107881654E-2</v>
      </c>
      <c r="P5139" s="578">
        <v>83.052444776132035</v>
      </c>
      <c r="Q5139" s="578">
        <v>7816.3846791585229</v>
      </c>
      <c r="R5139" s="578">
        <v>8.293756662091857</v>
      </c>
      <c r="S5139" s="578">
        <v>4.4754803404211927</v>
      </c>
      <c r="T5139" s="578">
        <v>6.702339078765357E-2</v>
      </c>
      <c r="U5139" s="578">
        <v>86.392799433631154</v>
      </c>
      <c r="V5139" s="578">
        <v>8280.1635640462173</v>
      </c>
      <c r="W5139" s="578">
        <v>8.7911425936035776</v>
      </c>
      <c r="X5139" s="578">
        <v>4.6970901489257804</v>
      </c>
      <c r="Y5139" s="578">
        <v>7.1000082107881654E-2</v>
      </c>
    </row>
    <row r="5140" spans="1:25" x14ac:dyDescent="0.3">
      <c r="A5140" s="61" t="s">
        <v>694</v>
      </c>
      <c r="B5140" s="61" t="s">
        <v>48</v>
      </c>
      <c r="C5140" s="61" t="s">
        <v>40</v>
      </c>
      <c r="D5140" s="36">
        <v>2</v>
      </c>
      <c r="E5140" s="36">
        <v>2012</v>
      </c>
      <c r="F5140" s="578">
        <v>39.964428560342597</v>
      </c>
      <c r="G5140" s="578">
        <v>3948.9836730957004</v>
      </c>
      <c r="H5140" s="578">
        <v>4.0099321411301627</v>
      </c>
      <c r="I5140" s="578">
        <v>2.2728982369104975</v>
      </c>
      <c r="J5140" s="578">
        <v>3.3861670216234971E-2</v>
      </c>
      <c r="K5140" s="578">
        <v>42.293876718613248</v>
      </c>
      <c r="L5140" s="578">
        <v>4458.0594889322847</v>
      </c>
      <c r="M5140" s="578">
        <v>4.6455195492599071</v>
      </c>
      <c r="N5140" s="578">
        <v>2.512603782117365</v>
      </c>
      <c r="O5140" s="578">
        <v>3.8226768316235324E-2</v>
      </c>
      <c r="P5140" s="578">
        <v>39.964431140067319</v>
      </c>
      <c r="Q5140" s="578">
        <v>3948.9836730957004</v>
      </c>
      <c r="R5140" s="578">
        <v>4.0099321411301627</v>
      </c>
      <c r="S5140" s="578">
        <v>2.2728981624046924</v>
      </c>
      <c r="T5140" s="578">
        <v>3.3861669692366023E-2</v>
      </c>
      <c r="U5140" s="578">
        <v>42.293875128671004</v>
      </c>
      <c r="V5140" s="578">
        <v>4458.0594355265248</v>
      </c>
      <c r="W5140" s="578">
        <v>4.6455195962140898</v>
      </c>
      <c r="X5140" s="578">
        <v>2.5126038491725877</v>
      </c>
      <c r="Y5140" s="578">
        <v>3.8226768296832775E-2</v>
      </c>
    </row>
    <row r="5141" spans="1:25" x14ac:dyDescent="0.3">
      <c r="A5141" s="61" t="s">
        <v>695</v>
      </c>
      <c r="B5141" s="61" t="s">
        <v>48</v>
      </c>
      <c r="C5141" s="61" t="s">
        <v>40</v>
      </c>
      <c r="D5141" s="36">
        <v>3</v>
      </c>
      <c r="E5141" s="36">
        <v>2012</v>
      </c>
      <c r="F5141" s="578">
        <v>21.595360572915496</v>
      </c>
      <c r="G5141" s="578">
        <v>2226.9067713419527</v>
      </c>
      <c r="H5141" s="578">
        <v>2.13946305828479</v>
      </c>
      <c r="I5141" s="578">
        <v>1.2582529659072499</v>
      </c>
      <c r="J5141" s="578">
        <v>1.9095219186662349E-2</v>
      </c>
      <c r="K5141" s="578">
        <v>24.586532050006348</v>
      </c>
      <c r="L5141" s="578">
        <v>2867.7089576721146</v>
      </c>
      <c r="M5141" s="578">
        <v>2.4532714599044949</v>
      </c>
      <c r="N5141" s="578">
        <v>1.5245180130004801</v>
      </c>
      <c r="O5141" s="578">
        <v>2.4590087879914773E-2</v>
      </c>
      <c r="P5141" s="578">
        <v>21.5953605907076</v>
      </c>
      <c r="Q5141" s="578">
        <v>2226.9067713419527</v>
      </c>
      <c r="R5141" s="578">
        <v>2.1394626415567428</v>
      </c>
      <c r="S5141" s="578">
        <v>1.258252950074765</v>
      </c>
      <c r="T5141" s="578">
        <v>1.9095219186662349E-2</v>
      </c>
      <c r="U5141" s="578">
        <v>24.586531521936774</v>
      </c>
      <c r="V5141" s="578">
        <v>2867.7089576721146</v>
      </c>
      <c r="W5141" s="578">
        <v>2.4532714098847124</v>
      </c>
      <c r="X5141" s="578">
        <v>1.5245180130004801</v>
      </c>
      <c r="Y5141" s="578">
        <v>2.4590087879914773E-2</v>
      </c>
    </row>
    <row r="5142" spans="1:25" x14ac:dyDescent="0.3">
      <c r="A5142" s="61" t="s">
        <v>696</v>
      </c>
      <c r="B5142" s="61" t="s">
        <v>48</v>
      </c>
      <c r="C5142" s="61" t="s">
        <v>40</v>
      </c>
      <c r="D5142" s="36">
        <v>4</v>
      </c>
      <c r="E5142" s="36">
        <v>2012</v>
      </c>
      <c r="F5142" s="578">
        <v>12.106491836432975</v>
      </c>
      <c r="G5142" s="578">
        <v>1104.7778956095326</v>
      </c>
      <c r="H5142" s="578">
        <v>1.279418726121845</v>
      </c>
      <c r="I5142" s="578">
        <v>0.65731099247932401</v>
      </c>
      <c r="J5142" s="578">
        <v>9.4731683396579031E-3</v>
      </c>
      <c r="K5142" s="578">
        <v>19.200637046334975</v>
      </c>
      <c r="L5142" s="578">
        <v>2364.8402760823524</v>
      </c>
      <c r="M5142" s="578">
        <v>1.74504569128233</v>
      </c>
      <c r="N5142" s="578">
        <v>1.221069118939335</v>
      </c>
      <c r="O5142" s="578">
        <v>2.0278171946605E-2</v>
      </c>
      <c r="P5142" s="578">
        <v>12.106491314955376</v>
      </c>
      <c r="Q5142" s="578">
        <v>1104.7778956095326</v>
      </c>
      <c r="R5142" s="578">
        <v>1.2794187235025025</v>
      </c>
      <c r="S5142" s="578">
        <v>0.65731099247932401</v>
      </c>
      <c r="T5142" s="578">
        <v>9.4731678206395956E-3</v>
      </c>
      <c r="U5142" s="578">
        <v>19.200634960162724</v>
      </c>
      <c r="V5142" s="578">
        <v>2364.8402760823524</v>
      </c>
      <c r="W5142" s="578">
        <v>1.7450454399416475</v>
      </c>
      <c r="X5142" s="578">
        <v>1.2210691558817999</v>
      </c>
      <c r="Y5142" s="578">
        <v>2.0278171946605E-2</v>
      </c>
    </row>
    <row r="5143" spans="1:25" x14ac:dyDescent="0.3">
      <c r="A5143" s="61" t="s">
        <v>697</v>
      </c>
      <c r="B5143" s="61" t="s">
        <v>48</v>
      </c>
      <c r="C5143" s="61" t="s">
        <v>40</v>
      </c>
      <c r="D5143" s="36">
        <v>5</v>
      </c>
      <c r="E5143" s="36">
        <v>2012</v>
      </c>
      <c r="F5143" s="578">
        <v>10.906037851513199</v>
      </c>
      <c r="G5143" s="578">
        <v>1138.4911613464324</v>
      </c>
      <c r="H5143" s="578">
        <v>1.034309008585595</v>
      </c>
      <c r="I5143" s="578">
        <v>0.62804398375252846</v>
      </c>
      <c r="J5143" s="578">
        <v>9.7623470937832982E-3</v>
      </c>
      <c r="K5143" s="578">
        <v>16.626944080683874</v>
      </c>
      <c r="L5143" s="578">
        <v>2089.2793515523199</v>
      </c>
      <c r="M5143" s="578">
        <v>1.3750705910303276</v>
      </c>
      <c r="N5143" s="578">
        <v>1.0808775092785501</v>
      </c>
      <c r="O5143" s="578">
        <v>1.7915335348031126E-2</v>
      </c>
      <c r="P5143" s="578">
        <v>10.906038495789565</v>
      </c>
      <c r="Q5143" s="578">
        <v>1138.4911613464324</v>
      </c>
      <c r="R5143" s="578">
        <v>1.0343089827219902</v>
      </c>
      <c r="S5143" s="578">
        <v>0.62804397319753924</v>
      </c>
      <c r="T5143" s="578">
        <v>9.7623476613079973E-3</v>
      </c>
      <c r="U5143" s="578">
        <v>16.626944602229376</v>
      </c>
      <c r="V5143" s="578">
        <v>2089.2793515523199</v>
      </c>
      <c r="W5143" s="578">
        <v>1.3750705905258602</v>
      </c>
      <c r="X5143" s="578">
        <v>1.0808775198335399</v>
      </c>
      <c r="Y5143" s="578">
        <v>1.7915335348031126E-2</v>
      </c>
    </row>
    <row r="5144" spans="1:25" x14ac:dyDescent="0.3">
      <c r="A5144" s="61" t="s">
        <v>698</v>
      </c>
      <c r="B5144" s="61" t="s">
        <v>48</v>
      </c>
      <c r="C5144" s="61" t="s">
        <v>40</v>
      </c>
      <c r="D5144" s="36">
        <v>6</v>
      </c>
      <c r="E5144" s="36">
        <v>2012</v>
      </c>
      <c r="F5144" s="578">
        <v>10.18575480483311</v>
      </c>
      <c r="G5144" s="578">
        <v>1158.7176895141549</v>
      </c>
      <c r="H5144" s="578">
        <v>0.88724350213306002</v>
      </c>
      <c r="I5144" s="578">
        <v>0.61048300564289004</v>
      </c>
      <c r="J5144" s="578">
        <v>9.9358255198846081E-3</v>
      </c>
      <c r="K5144" s="578">
        <v>15.021094865301425</v>
      </c>
      <c r="L5144" s="578">
        <v>1922.3109499613399</v>
      </c>
      <c r="M5144" s="578">
        <v>1.1291862048092249</v>
      </c>
      <c r="N5144" s="578">
        <v>0.97856440146764101</v>
      </c>
      <c r="O5144" s="578">
        <v>1.6483663949960176E-2</v>
      </c>
      <c r="P5144" s="578">
        <v>10.185753856072512</v>
      </c>
      <c r="Q5144" s="578">
        <v>1158.7176895141549</v>
      </c>
      <c r="R5144" s="578">
        <v>0.8872434330211636</v>
      </c>
      <c r="S5144" s="578">
        <v>0.61048300564289004</v>
      </c>
      <c r="T5144" s="578">
        <v>9.9358255683909911E-3</v>
      </c>
      <c r="U5144" s="578">
        <v>15.021092774181501</v>
      </c>
      <c r="V5144" s="578">
        <v>1922.3109499613399</v>
      </c>
      <c r="W5144" s="578">
        <v>1.1291862037614875</v>
      </c>
      <c r="X5144" s="578">
        <v>0.9785644263029093</v>
      </c>
      <c r="Y5144" s="578">
        <v>1.6483663426091227E-2</v>
      </c>
    </row>
    <row r="5145" spans="1:25" x14ac:dyDescent="0.3">
      <c r="A5145" s="61" t="s">
        <v>699</v>
      </c>
      <c r="B5145" s="61" t="s">
        <v>48</v>
      </c>
      <c r="C5145" s="61" t="s">
        <v>40</v>
      </c>
      <c r="D5145" s="36">
        <v>7</v>
      </c>
      <c r="E5145" s="36">
        <v>2012</v>
      </c>
      <c r="F5145" s="578">
        <v>9.7055812741018457</v>
      </c>
      <c r="G5145" s="578">
        <v>1172.2047971089626</v>
      </c>
      <c r="H5145" s="578">
        <v>0.78919709306986352</v>
      </c>
      <c r="I5145" s="578">
        <v>0.5987762225170925</v>
      </c>
      <c r="J5145" s="578">
        <v>1.0051517863757889E-2</v>
      </c>
      <c r="K5145" s="578">
        <v>14.514905626929199</v>
      </c>
      <c r="L5145" s="578">
        <v>1881.7998873392723</v>
      </c>
      <c r="M5145" s="578">
        <v>1.0039653049122177</v>
      </c>
      <c r="N5145" s="578">
        <v>0.94225581890592935</v>
      </c>
      <c r="O5145" s="578">
        <v>1.6136341446932947E-2</v>
      </c>
      <c r="P5145" s="578">
        <v>9.705580544032248</v>
      </c>
      <c r="Q5145" s="578">
        <v>1172.2047971089626</v>
      </c>
      <c r="R5145" s="578">
        <v>0.78919708779236875</v>
      </c>
      <c r="S5145" s="578">
        <v>0.598776138077179</v>
      </c>
      <c r="T5145" s="578">
        <v>1.0051517863757889E-2</v>
      </c>
      <c r="U5145" s="578">
        <v>14.514905110889201</v>
      </c>
      <c r="V5145" s="578">
        <v>1881.7998873392723</v>
      </c>
      <c r="W5145" s="578">
        <v>1.0039653001585926</v>
      </c>
      <c r="X5145" s="578">
        <v>0.94225578724096182</v>
      </c>
      <c r="Y5145" s="578">
        <v>1.6136341446932947E-2</v>
      </c>
    </row>
    <row r="5146" spans="1:25" x14ac:dyDescent="0.3">
      <c r="A5146" s="61" t="s">
        <v>700</v>
      </c>
      <c r="B5146" s="61" t="s">
        <v>48</v>
      </c>
      <c r="C5146" s="61" t="s">
        <v>40</v>
      </c>
      <c r="D5146" s="36">
        <v>8</v>
      </c>
      <c r="E5146" s="36">
        <v>2012</v>
      </c>
      <c r="F5146" s="578">
        <v>9.2261094203179841</v>
      </c>
      <c r="G5146" s="578">
        <v>1127.4676233927353</v>
      </c>
      <c r="H5146" s="578">
        <v>0.69873754858660153</v>
      </c>
      <c r="I5146" s="578">
        <v>0.59290273953229145</v>
      </c>
      <c r="J5146" s="578">
        <v>9.667921869549876E-3</v>
      </c>
      <c r="K5146" s="578">
        <v>12.62428744750885</v>
      </c>
      <c r="L5146" s="578">
        <v>1612.3614679972275</v>
      </c>
      <c r="M5146" s="578">
        <v>0.93916709707506596</v>
      </c>
      <c r="N5146" s="578">
        <v>0.77595701813697804</v>
      </c>
      <c r="O5146" s="578">
        <v>1.3825926987919901E-2</v>
      </c>
      <c r="P5146" s="578">
        <v>9.2261083769311121</v>
      </c>
      <c r="Q5146" s="578">
        <v>1127.4676233927353</v>
      </c>
      <c r="R5146" s="578">
        <v>0.69873754361954776</v>
      </c>
      <c r="S5146" s="578">
        <v>0.59290273441001728</v>
      </c>
      <c r="T5146" s="578">
        <v>9.6679212923239007E-3</v>
      </c>
      <c r="U5146" s="578">
        <v>12.624286413318824</v>
      </c>
      <c r="V5146" s="578">
        <v>1612.3614679972275</v>
      </c>
      <c r="W5146" s="578">
        <v>0.93916708269777316</v>
      </c>
      <c r="X5146" s="578">
        <v>0.77595701813697804</v>
      </c>
      <c r="Y5146" s="578">
        <v>1.3825926987919901E-2</v>
      </c>
    </row>
    <row r="5147" spans="1:25" x14ac:dyDescent="0.3">
      <c r="A5147" s="61" t="s">
        <v>701</v>
      </c>
      <c r="B5147" s="61" t="s">
        <v>48</v>
      </c>
      <c r="C5147" s="61" t="s">
        <v>40</v>
      </c>
      <c r="D5147" s="36">
        <v>9</v>
      </c>
      <c r="E5147" s="36">
        <v>2012</v>
      </c>
      <c r="F5147" s="578">
        <v>8.8665095943700436</v>
      </c>
      <c r="G5147" s="578">
        <v>1093.9210484822552</v>
      </c>
      <c r="H5147" s="578">
        <v>0.63089226710144408</v>
      </c>
      <c r="I5147" s="578">
        <v>0.58849801123142198</v>
      </c>
      <c r="J5147" s="578">
        <v>9.3802890284374954E-3</v>
      </c>
      <c r="K5147" s="578">
        <v>12.279300796285174</v>
      </c>
      <c r="L5147" s="578">
        <v>1571.53895314534</v>
      </c>
      <c r="M5147" s="578">
        <v>0.88788104398796908</v>
      </c>
      <c r="N5147" s="578">
        <v>0.72822365133712674</v>
      </c>
      <c r="O5147" s="578">
        <v>1.3475886400556126E-2</v>
      </c>
      <c r="P5147" s="578">
        <v>8.8665094123619657</v>
      </c>
      <c r="Q5147" s="578">
        <v>1093.9210484822552</v>
      </c>
      <c r="R5147" s="578">
        <v>0.630892224881487</v>
      </c>
      <c r="S5147" s="578">
        <v>0.58849801123142198</v>
      </c>
      <c r="T5147" s="578">
        <v>9.3802890284374954E-3</v>
      </c>
      <c r="U5147" s="578">
        <v>12.27930027838735</v>
      </c>
      <c r="V5147" s="578">
        <v>1571.53895314534</v>
      </c>
      <c r="W5147" s="578">
        <v>0.8878810390209152</v>
      </c>
      <c r="X5147" s="578">
        <v>0.7282237516095238</v>
      </c>
      <c r="Y5147" s="578">
        <v>1.3475886400556126E-2</v>
      </c>
    </row>
    <row r="5148" spans="1:25" x14ac:dyDescent="0.3">
      <c r="A5148" s="61" t="s">
        <v>702</v>
      </c>
      <c r="B5148" s="61" t="s">
        <v>48</v>
      </c>
      <c r="C5148" s="61" t="s">
        <v>40</v>
      </c>
      <c r="D5148" s="36">
        <v>10</v>
      </c>
      <c r="E5148" s="36">
        <v>2012</v>
      </c>
      <c r="F5148" s="578">
        <v>8.5868040558076792</v>
      </c>
      <c r="G5148" s="578">
        <v>1067.82675425211</v>
      </c>
      <c r="H5148" s="578">
        <v>0.57812269862430721</v>
      </c>
      <c r="I5148" s="578">
        <v>0.58506999909877699</v>
      </c>
      <c r="J5148" s="578">
        <v>9.1565241940164271E-3</v>
      </c>
      <c r="K5148" s="578">
        <v>11.994816108538824</v>
      </c>
      <c r="L5148" s="578">
        <v>1538.5592714945426</v>
      </c>
      <c r="M5148" s="578">
        <v>0.84997020754963115</v>
      </c>
      <c r="N5148" s="578">
        <v>0.68489294995864225</v>
      </c>
      <c r="O5148" s="578">
        <v>1.3193115727820701E-2</v>
      </c>
      <c r="P5148" s="578">
        <v>8.5868043263035325</v>
      </c>
      <c r="Q5148" s="578">
        <v>1067.82675425211</v>
      </c>
      <c r="R5148" s="578">
        <v>0.57812265112685624</v>
      </c>
      <c r="S5148" s="578">
        <v>0.58506999909877699</v>
      </c>
      <c r="T5148" s="578">
        <v>9.1565241455100407E-3</v>
      </c>
      <c r="U5148" s="578">
        <v>11.994816109329451</v>
      </c>
      <c r="V5148" s="578">
        <v>1538.55932362874</v>
      </c>
      <c r="W5148" s="578">
        <v>0.84997021282712604</v>
      </c>
      <c r="X5148" s="578">
        <v>0.68489296485980344</v>
      </c>
      <c r="Y5148" s="578">
        <v>1.3193115208802376E-2</v>
      </c>
    </row>
    <row r="5149" spans="1:25" x14ac:dyDescent="0.3">
      <c r="A5149" s="61" t="s">
        <v>703</v>
      </c>
      <c r="B5149" s="61" t="s">
        <v>48</v>
      </c>
      <c r="C5149" s="61" t="s">
        <v>40</v>
      </c>
      <c r="D5149" s="36">
        <v>11</v>
      </c>
      <c r="E5149" s="36">
        <v>2012</v>
      </c>
      <c r="F5149" s="578">
        <v>9.7780820075713155</v>
      </c>
      <c r="G5149" s="578">
        <v>1244.9169540405201</v>
      </c>
      <c r="H5149" s="578">
        <v>0.69952339388934526</v>
      </c>
      <c r="I5149" s="578">
        <v>0.54676528205163755</v>
      </c>
      <c r="J5149" s="578">
        <v>1.0675093624740801E-2</v>
      </c>
      <c r="K5149" s="578">
        <v>11.704948036291125</v>
      </c>
      <c r="L5149" s="578">
        <v>1512.0195960998476</v>
      </c>
      <c r="M5149" s="578">
        <v>0.82335609727306225</v>
      </c>
      <c r="N5149" s="578">
        <v>0.63136602503557948</v>
      </c>
      <c r="O5149" s="578">
        <v>1.2965517807363776E-2</v>
      </c>
      <c r="P5149" s="578">
        <v>9.7780832646045823</v>
      </c>
      <c r="Q5149" s="578">
        <v>1244.9169540405201</v>
      </c>
      <c r="R5149" s="578">
        <v>0.69952338809768277</v>
      </c>
      <c r="S5149" s="578">
        <v>0.54676528624258902</v>
      </c>
      <c r="T5149" s="578">
        <v>1.0675093624740801E-2</v>
      </c>
      <c r="U5149" s="578">
        <v>11.704948036431775</v>
      </c>
      <c r="V5149" s="578">
        <v>1512.0195960998476</v>
      </c>
      <c r="W5149" s="578">
        <v>0.82335610306472451</v>
      </c>
      <c r="X5149" s="578">
        <v>0.63136602511318973</v>
      </c>
      <c r="Y5149" s="578">
        <v>1.2965517807363776E-2</v>
      </c>
    </row>
    <row r="5150" spans="1:25" x14ac:dyDescent="0.3">
      <c r="A5150" s="61" t="s">
        <v>704</v>
      </c>
      <c r="B5150" s="61" t="s">
        <v>48</v>
      </c>
      <c r="C5150" s="61" t="s">
        <v>40</v>
      </c>
      <c r="D5150" s="36">
        <v>12</v>
      </c>
      <c r="E5150" s="36">
        <v>2012</v>
      </c>
      <c r="F5150" s="578">
        <v>10.752765155145108</v>
      </c>
      <c r="G5150" s="578">
        <v>1389.8107261657651</v>
      </c>
      <c r="H5150" s="578">
        <v>0.7988508523364235</v>
      </c>
      <c r="I5150" s="578">
        <v>0.51542348872559751</v>
      </c>
      <c r="J5150" s="578">
        <v>1.1917613572829026E-2</v>
      </c>
      <c r="K5150" s="578">
        <v>11.458248539667624</v>
      </c>
      <c r="L5150" s="578">
        <v>1489.3918546040825</v>
      </c>
      <c r="M5150" s="578">
        <v>0.80178538106459452</v>
      </c>
      <c r="N5150" s="578">
        <v>0.58557737502269425</v>
      </c>
      <c r="O5150" s="578">
        <v>1.2771506105006299E-2</v>
      </c>
      <c r="P5150" s="578">
        <v>10.752763222495522</v>
      </c>
      <c r="Q5150" s="578">
        <v>1389.8107261657651</v>
      </c>
      <c r="R5150" s="578">
        <v>0.79885083968595849</v>
      </c>
      <c r="S5150" s="578">
        <v>0.51542348981214048</v>
      </c>
      <c r="T5150" s="578">
        <v>1.1917613572829026E-2</v>
      </c>
      <c r="U5150" s="578">
        <v>11.458248013320024</v>
      </c>
      <c r="V5150" s="578">
        <v>1489.3918546040825</v>
      </c>
      <c r="W5150" s="578">
        <v>0.80178538323768056</v>
      </c>
      <c r="X5150" s="578">
        <v>0.5855774061831952</v>
      </c>
      <c r="Y5150" s="578">
        <v>1.2771506105006299E-2</v>
      </c>
    </row>
    <row r="5151" spans="1:25" x14ac:dyDescent="0.3">
      <c r="A5151" s="61" t="s">
        <v>705</v>
      </c>
      <c r="B5151" s="61" t="s">
        <v>48</v>
      </c>
      <c r="C5151" s="61" t="s">
        <v>40</v>
      </c>
      <c r="D5151" s="36">
        <v>13</v>
      </c>
      <c r="E5151" s="36">
        <v>2012</v>
      </c>
      <c r="F5151" s="578">
        <v>10.626366286160149</v>
      </c>
      <c r="G5151" s="578">
        <v>1389.4352951049775</v>
      </c>
      <c r="H5151" s="578">
        <v>0.77229572650200329</v>
      </c>
      <c r="I5151" s="578">
        <v>0.47179428165933701</v>
      </c>
      <c r="J5151" s="578">
        <v>1.1914399025651249E-2</v>
      </c>
      <c r="K5151" s="578">
        <v>11.26486321400925</v>
      </c>
      <c r="L5151" s="578">
        <v>1476.90260314941</v>
      </c>
      <c r="M5151" s="578">
        <v>0.76807385081580482</v>
      </c>
      <c r="N5151" s="578">
        <v>0.54309287884583024</v>
      </c>
      <c r="O5151" s="578">
        <v>1.2664459209190626E-2</v>
      </c>
      <c r="P5151" s="578">
        <v>10.626366976522396</v>
      </c>
      <c r="Q5151" s="578">
        <v>1389.4356600443475</v>
      </c>
      <c r="R5151" s="578">
        <v>0.77229572153494952</v>
      </c>
      <c r="S5151" s="578">
        <v>0.47179423590811548</v>
      </c>
      <c r="T5151" s="578">
        <v>1.1914399025651249E-2</v>
      </c>
      <c r="U5151" s="578">
        <v>11.26486164970745</v>
      </c>
      <c r="V5151" s="578">
        <v>1476.90260314941</v>
      </c>
      <c r="W5151" s="578">
        <v>0.76807385184414034</v>
      </c>
      <c r="X5151" s="578">
        <v>0.54309285474785873</v>
      </c>
      <c r="Y5151" s="578">
        <v>1.2664459209190626E-2</v>
      </c>
    </row>
    <row r="5152" spans="1:25" x14ac:dyDescent="0.3">
      <c r="A5152" s="61" t="s">
        <v>706</v>
      </c>
      <c r="B5152" s="61" t="s">
        <v>48</v>
      </c>
      <c r="C5152" s="61" t="s">
        <v>40</v>
      </c>
      <c r="D5152" s="36">
        <v>14</v>
      </c>
      <c r="E5152" s="36">
        <v>2012</v>
      </c>
      <c r="F5152" s="578">
        <v>11.460588281091324</v>
      </c>
      <c r="G5152" s="578">
        <v>1489.0000648498476</v>
      </c>
      <c r="H5152" s="578">
        <v>0.73925935810742249</v>
      </c>
      <c r="I5152" s="578">
        <v>0.47081660572439399</v>
      </c>
      <c r="J5152" s="578">
        <v>1.2768188714592975E-2</v>
      </c>
      <c r="K5152" s="578">
        <v>12.0407533512625</v>
      </c>
      <c r="L5152" s="578">
        <v>1567.5525881449325</v>
      </c>
      <c r="M5152" s="578">
        <v>0.73694075448050456</v>
      </c>
      <c r="N5152" s="578">
        <v>0.54054448699268176</v>
      </c>
      <c r="O5152" s="578">
        <v>1.3441789124044524E-2</v>
      </c>
      <c r="P5152" s="578">
        <v>11.46058879818395</v>
      </c>
      <c r="Q5152" s="578">
        <v>1489.0000127156502</v>
      </c>
      <c r="R5152" s="578">
        <v>0.73925935810742249</v>
      </c>
      <c r="S5152" s="578">
        <v>0.47081660463785102</v>
      </c>
      <c r="T5152" s="578">
        <v>1.2768188714592975E-2</v>
      </c>
      <c r="U5152" s="578">
        <v>12.04075335063675</v>
      </c>
      <c r="V5152" s="578">
        <v>1567.5525881449325</v>
      </c>
      <c r="W5152" s="578">
        <v>0.73694074392551512</v>
      </c>
      <c r="X5152" s="578">
        <v>0.54054446161414149</v>
      </c>
      <c r="Y5152" s="578">
        <v>1.3441788605026223E-2</v>
      </c>
    </row>
    <row r="5153" spans="1:25" x14ac:dyDescent="0.3">
      <c r="A5153" s="61" t="s">
        <v>707</v>
      </c>
      <c r="B5153" s="61" t="s">
        <v>48</v>
      </c>
      <c r="C5153" s="61" t="s">
        <v>40</v>
      </c>
      <c r="D5153" s="36">
        <v>15</v>
      </c>
      <c r="E5153" s="36">
        <v>2012</v>
      </c>
      <c r="F5153" s="578">
        <v>12.257724973867825</v>
      </c>
      <c r="G5153" s="578">
        <v>1583.1825955708775</v>
      </c>
      <c r="H5153" s="578">
        <v>0.71080303335717532</v>
      </c>
      <c r="I5153" s="578">
        <v>0.47299470420693951</v>
      </c>
      <c r="J5153" s="578">
        <v>1.3575818622484749E-2</v>
      </c>
      <c r="K5153" s="578">
        <v>12.776073568932249</v>
      </c>
      <c r="L5153" s="578">
        <v>1652.4591890970823</v>
      </c>
      <c r="M5153" s="578">
        <v>0.71136181937375376</v>
      </c>
      <c r="N5153" s="578">
        <v>0.53699680790305104</v>
      </c>
      <c r="O5153" s="578">
        <v>1.4169849882212725E-2</v>
      </c>
      <c r="P5153" s="578">
        <v>12.257723930267526</v>
      </c>
      <c r="Q5153" s="578">
        <v>1583.1825955708775</v>
      </c>
      <c r="R5153" s="578">
        <v>0.71080299113721868</v>
      </c>
      <c r="S5153" s="578">
        <v>0.47299470013240297</v>
      </c>
      <c r="T5153" s="578">
        <v>1.3575818622484749E-2</v>
      </c>
      <c r="U5153" s="578">
        <v>12.776075128063225</v>
      </c>
      <c r="V5153" s="578">
        <v>1652.4591890970823</v>
      </c>
      <c r="W5153" s="578">
        <v>0.71136181884988448</v>
      </c>
      <c r="X5153" s="578">
        <v>0.53699680790305104</v>
      </c>
      <c r="Y5153" s="578">
        <v>1.4169849882212725E-2</v>
      </c>
    </row>
    <row r="5154" spans="1:25" x14ac:dyDescent="0.3">
      <c r="A5154" s="580" t="s">
        <v>708</v>
      </c>
      <c r="B5154" s="580" t="s">
        <v>48</v>
      </c>
      <c r="C5154" s="580" t="s">
        <v>40</v>
      </c>
      <c r="D5154" s="581">
        <v>16</v>
      </c>
      <c r="E5154" s="581">
        <v>2012</v>
      </c>
      <c r="F5154" s="582">
        <v>13.29746880810605</v>
      </c>
      <c r="G5154" s="582">
        <v>1692.4773286183624</v>
      </c>
      <c r="H5154" s="582">
        <v>0.69448674020046974</v>
      </c>
      <c r="I5154" s="582">
        <v>0.4865766670554873</v>
      </c>
      <c r="J5154" s="582">
        <v>1.4513053116388574E-2</v>
      </c>
      <c r="K5154" s="582">
        <v>13.730888561583274</v>
      </c>
      <c r="L5154" s="582">
        <v>1751.1481310526476</v>
      </c>
      <c r="M5154" s="582">
        <v>0.69597081909887426</v>
      </c>
      <c r="N5154" s="582">
        <v>0.54674862837418858</v>
      </c>
      <c r="O5154" s="582">
        <v>1.5016177048285751E-2</v>
      </c>
      <c r="P5154" s="582">
        <v>13.297469850673149</v>
      </c>
      <c r="Q5154" s="582">
        <v>1692.4773286183624</v>
      </c>
      <c r="R5154" s="582">
        <v>0.69448670325800732</v>
      </c>
      <c r="S5154" s="582">
        <v>0.48657667217776152</v>
      </c>
      <c r="T5154" s="582">
        <v>1.4513053116388574E-2</v>
      </c>
      <c r="U5154" s="582">
        <v>13.730890126729049</v>
      </c>
      <c r="V5154" s="582">
        <v>1751.1481310526476</v>
      </c>
      <c r="W5154" s="582">
        <v>0.69597081962274343</v>
      </c>
      <c r="X5154" s="582">
        <v>0.54674863365168302</v>
      </c>
      <c r="Y5154" s="582">
        <v>1.5016177048285751E-2</v>
      </c>
    </row>
    <row r="5155" spans="1:25" x14ac:dyDescent="0.3">
      <c r="A5155" s="61" t="s">
        <v>709</v>
      </c>
      <c r="B5155" s="61" t="s">
        <v>48</v>
      </c>
      <c r="C5155" s="61" t="s">
        <v>40</v>
      </c>
      <c r="D5155" s="36">
        <v>1</v>
      </c>
      <c r="E5155" s="36">
        <v>2020</v>
      </c>
      <c r="F5155" s="578">
        <v>37.427978610076579</v>
      </c>
      <c r="G5155" s="578">
        <v>7500.7344385782799</v>
      </c>
      <c r="H5155" s="578">
        <v>4.0980370709051623</v>
      </c>
      <c r="I5155" s="578">
        <v>1.9742888997619299</v>
      </c>
      <c r="J5155" s="578">
        <v>6.5983030440596169E-2</v>
      </c>
      <c r="K5155" s="578">
        <v>38.854141933562097</v>
      </c>
      <c r="L5155" s="578">
        <v>7942.1576944986937</v>
      </c>
      <c r="M5155" s="578">
        <v>4.3876454293106946</v>
      </c>
      <c r="N5155" s="578">
        <v>2.0589431372160671</v>
      </c>
      <c r="O5155" s="578">
        <v>6.986687301347648E-2</v>
      </c>
      <c r="P5155" s="578">
        <v>37.427978633543951</v>
      </c>
      <c r="Q5155" s="578">
        <v>7500.7344868977807</v>
      </c>
      <c r="R5155" s="578">
        <v>4.0980370709051623</v>
      </c>
      <c r="S5155" s="578">
        <v>1.9742889050394252</v>
      </c>
      <c r="T5155" s="578">
        <v>6.5983029897324671E-2</v>
      </c>
      <c r="U5155" s="578">
        <v>38.854141948715501</v>
      </c>
      <c r="V5155" s="578">
        <v>7942.1575419108003</v>
      </c>
      <c r="W5155" s="578">
        <v>4.3876454344329678</v>
      </c>
      <c r="X5155" s="578">
        <v>2.0589431161060872</v>
      </c>
      <c r="Y5155" s="578">
        <v>6.986687301347648E-2</v>
      </c>
    </row>
    <row r="5156" spans="1:25" x14ac:dyDescent="0.3">
      <c r="A5156" s="61" t="s">
        <v>710</v>
      </c>
      <c r="B5156" s="61" t="s">
        <v>48</v>
      </c>
      <c r="C5156" s="61" t="s">
        <v>40</v>
      </c>
      <c r="D5156" s="36">
        <v>2</v>
      </c>
      <c r="E5156" s="36">
        <v>2020</v>
      </c>
      <c r="F5156" s="578">
        <v>18.181315694964702</v>
      </c>
      <c r="G5156" s="578">
        <v>3796.9224650065021</v>
      </c>
      <c r="H5156" s="578">
        <v>1.9650838642458677</v>
      </c>
      <c r="I5156" s="578">
        <v>0.99052736287315646</v>
      </c>
      <c r="J5156" s="578">
        <v>3.3399622596334597E-2</v>
      </c>
      <c r="K5156" s="578">
        <v>19.2548014832573</v>
      </c>
      <c r="L5156" s="578">
        <v>4281.008872985838</v>
      </c>
      <c r="M5156" s="578">
        <v>2.3363040721354351</v>
      </c>
      <c r="N5156" s="578">
        <v>1.0680366076218526</v>
      </c>
      <c r="O5156" s="578">
        <v>3.76589796893919E-2</v>
      </c>
      <c r="P5156" s="578">
        <v>18.181316204204098</v>
      </c>
      <c r="Q5156" s="578">
        <v>3796.9224650065021</v>
      </c>
      <c r="R5156" s="578">
        <v>1.9650839184177999</v>
      </c>
      <c r="S5156" s="578">
        <v>0.99052731537570526</v>
      </c>
      <c r="T5156" s="578">
        <v>3.3399619996392453E-2</v>
      </c>
      <c r="U5156" s="578">
        <v>19.2548009792032</v>
      </c>
      <c r="V5156" s="578">
        <v>4281.0089263915979</v>
      </c>
      <c r="W5156" s="578">
        <v>2.3363041226596821</v>
      </c>
      <c r="X5156" s="578">
        <v>1.0680366082427351</v>
      </c>
      <c r="Y5156" s="578">
        <v>3.7658978641654003E-2</v>
      </c>
    </row>
    <row r="5157" spans="1:25" x14ac:dyDescent="0.3">
      <c r="A5157" s="61" t="s">
        <v>711</v>
      </c>
      <c r="B5157" s="61" t="s">
        <v>48</v>
      </c>
      <c r="C5157" s="61" t="s">
        <v>40</v>
      </c>
      <c r="D5157" s="36">
        <v>3</v>
      </c>
      <c r="E5157" s="36">
        <v>2020</v>
      </c>
      <c r="F5157" s="578">
        <v>9.7963083739231962</v>
      </c>
      <c r="G5157" s="578">
        <v>2140.2622044881127</v>
      </c>
      <c r="H5157" s="578">
        <v>1.0591724707046475</v>
      </c>
      <c r="I5157" s="578">
        <v>0.54443799921621849</v>
      </c>
      <c r="J5157" s="578">
        <v>1.88270289024027E-2</v>
      </c>
      <c r="K5157" s="578">
        <v>11.225651319982649</v>
      </c>
      <c r="L5157" s="578">
        <v>2748.2132835388152</v>
      </c>
      <c r="M5157" s="578">
        <v>1.2414691146695951</v>
      </c>
      <c r="N5157" s="578">
        <v>0.64103448297828391</v>
      </c>
      <c r="O5157" s="578">
        <v>2.4176481412723626E-2</v>
      </c>
      <c r="P5157" s="578">
        <v>9.7963089399078243</v>
      </c>
      <c r="Q5157" s="578">
        <v>2140.2622044881127</v>
      </c>
      <c r="R5157" s="578">
        <v>1.0591724812596375</v>
      </c>
      <c r="S5157" s="578">
        <v>0.54443799921621849</v>
      </c>
      <c r="T5157" s="578">
        <v>1.88270289024027E-2</v>
      </c>
      <c r="U5157" s="578">
        <v>11.225652412089374</v>
      </c>
      <c r="V5157" s="578">
        <v>2748.2132835388152</v>
      </c>
      <c r="W5157" s="578">
        <v>1.2414691162606024</v>
      </c>
      <c r="X5157" s="578">
        <v>0.64103450408826246</v>
      </c>
      <c r="Y5157" s="578">
        <v>2.4176481412723626E-2</v>
      </c>
    </row>
    <row r="5158" spans="1:25" x14ac:dyDescent="0.3">
      <c r="A5158" s="61" t="s">
        <v>712</v>
      </c>
      <c r="B5158" s="61" t="s">
        <v>48</v>
      </c>
      <c r="C5158" s="61" t="s">
        <v>40</v>
      </c>
      <c r="D5158" s="36">
        <v>4</v>
      </c>
      <c r="E5158" s="36">
        <v>2020</v>
      </c>
      <c r="F5158" s="578">
        <v>5.5060727658395319</v>
      </c>
      <c r="G5158" s="578">
        <v>1062.6613394419301</v>
      </c>
      <c r="H5158" s="578">
        <v>0.62188681378029231</v>
      </c>
      <c r="I5158" s="578">
        <v>0.28973824274726173</v>
      </c>
      <c r="J5158" s="578">
        <v>9.3476072555252407E-3</v>
      </c>
      <c r="K5158" s="578">
        <v>8.7470359423459705</v>
      </c>
      <c r="L5158" s="578">
        <v>2270.4314778645776</v>
      </c>
      <c r="M5158" s="578">
        <v>0.88824872827778201</v>
      </c>
      <c r="N5158" s="578">
        <v>0.50791358963275923</v>
      </c>
      <c r="O5158" s="578">
        <v>1.9972534908447373E-2</v>
      </c>
      <c r="P5158" s="578">
        <v>5.506072818139117</v>
      </c>
      <c r="Q5158" s="578">
        <v>1062.6613394419301</v>
      </c>
      <c r="R5158" s="578">
        <v>0.62188685600024929</v>
      </c>
      <c r="S5158" s="578">
        <v>0.2897382879552115</v>
      </c>
      <c r="T5158" s="578">
        <v>9.3476072021682188E-3</v>
      </c>
      <c r="U5158" s="578">
        <v>8.7470356220752947</v>
      </c>
      <c r="V5158" s="578">
        <v>2270.4314778645776</v>
      </c>
      <c r="W5158" s="578">
        <v>0.88824876157256416</v>
      </c>
      <c r="X5158" s="578">
        <v>0.50791367205480675</v>
      </c>
      <c r="Y5158" s="578">
        <v>1.9972534384578425E-2</v>
      </c>
    </row>
    <row r="5159" spans="1:25" x14ac:dyDescent="0.3">
      <c r="A5159" s="61" t="s">
        <v>713</v>
      </c>
      <c r="B5159" s="61" t="s">
        <v>48</v>
      </c>
      <c r="C5159" s="61" t="s">
        <v>40</v>
      </c>
      <c r="D5159" s="36">
        <v>5</v>
      </c>
      <c r="E5159" s="36">
        <v>2020</v>
      </c>
      <c r="F5159" s="578">
        <v>4.9648823287279749</v>
      </c>
      <c r="G5159" s="578">
        <v>1094.8710517883226</v>
      </c>
      <c r="H5159" s="578">
        <v>0.50914001433799627</v>
      </c>
      <c r="I5159" s="578">
        <v>0.27169953566044502</v>
      </c>
      <c r="J5159" s="578">
        <v>9.6310127846663696E-3</v>
      </c>
      <c r="K5159" s="578">
        <v>7.5627181393186476</v>
      </c>
      <c r="L5159" s="578">
        <v>2004.926781972245</v>
      </c>
      <c r="M5159" s="578">
        <v>0.70225051282128881</v>
      </c>
      <c r="N5159" s="578">
        <v>0.44582982392360726</v>
      </c>
      <c r="O5159" s="578">
        <v>1.7637182512165298E-2</v>
      </c>
      <c r="P5159" s="578">
        <v>4.9648819116518954</v>
      </c>
      <c r="Q5159" s="578">
        <v>1094.8710517883226</v>
      </c>
      <c r="R5159" s="578">
        <v>0.50914000712024599</v>
      </c>
      <c r="S5159" s="578">
        <v>0.27169953348735898</v>
      </c>
      <c r="T5159" s="578">
        <v>9.6310127846663696E-3</v>
      </c>
      <c r="U5159" s="578">
        <v>7.5627178158295729</v>
      </c>
      <c r="V5159" s="578">
        <v>2004.926781972245</v>
      </c>
      <c r="W5159" s="578">
        <v>0.70225049171131049</v>
      </c>
      <c r="X5159" s="578">
        <v>0.44582986757935272</v>
      </c>
      <c r="Y5159" s="578">
        <v>1.7637183036034253E-2</v>
      </c>
    </row>
    <row r="5160" spans="1:25" x14ac:dyDescent="0.3">
      <c r="A5160" s="61" t="s">
        <v>714</v>
      </c>
      <c r="B5160" s="61" t="s">
        <v>48</v>
      </c>
      <c r="C5160" s="61" t="s">
        <v>40</v>
      </c>
      <c r="D5160" s="36">
        <v>6</v>
      </c>
      <c r="E5160" s="36">
        <v>2020</v>
      </c>
      <c r="F5160" s="578">
        <v>4.6401652897123569</v>
      </c>
      <c r="G5160" s="578">
        <v>1114.1980794270776</v>
      </c>
      <c r="H5160" s="578">
        <v>0.44149266433669221</v>
      </c>
      <c r="I5160" s="578">
        <v>0.26087627928548779</v>
      </c>
      <c r="J5160" s="578">
        <v>9.8010370275005577E-3</v>
      </c>
      <c r="K5160" s="578">
        <v>6.8100788493077999</v>
      </c>
      <c r="L5160" s="578">
        <v>1846.1871732075924</v>
      </c>
      <c r="M5160" s="578">
        <v>0.57783913711318702</v>
      </c>
      <c r="N5160" s="578">
        <v>0.40415451427300725</v>
      </c>
      <c r="O5160" s="578">
        <v>1.6240441841849376E-2</v>
      </c>
      <c r="P5160" s="578">
        <v>4.640165237295145</v>
      </c>
      <c r="Q5160" s="578">
        <v>1114.1980794270776</v>
      </c>
      <c r="R5160" s="578">
        <v>0.44149266998283526</v>
      </c>
      <c r="S5160" s="578">
        <v>0.26087628079888703</v>
      </c>
      <c r="T5160" s="578">
        <v>9.8010368771307647E-3</v>
      </c>
      <c r="U5160" s="578">
        <v>6.8100787426713651</v>
      </c>
      <c r="V5160" s="578">
        <v>1846.1871732075924</v>
      </c>
      <c r="W5160" s="578">
        <v>0.5778391138689275</v>
      </c>
      <c r="X5160" s="578">
        <v>0.404154525798124</v>
      </c>
      <c r="Y5160" s="578">
        <v>1.6240441841849376E-2</v>
      </c>
    </row>
    <row r="5161" spans="1:25" x14ac:dyDescent="0.3">
      <c r="A5161" s="61" t="s">
        <v>715</v>
      </c>
      <c r="B5161" s="61" t="s">
        <v>48</v>
      </c>
      <c r="C5161" s="61" t="s">
        <v>40</v>
      </c>
      <c r="D5161" s="36">
        <v>7</v>
      </c>
      <c r="E5161" s="36">
        <v>2020</v>
      </c>
      <c r="F5161" s="578">
        <v>4.4236931338212573</v>
      </c>
      <c r="G5161" s="578">
        <v>1127.0849939982024</v>
      </c>
      <c r="H5161" s="578">
        <v>0.3963931071727223</v>
      </c>
      <c r="I5161" s="578">
        <v>0.25366053338317779</v>
      </c>
      <c r="J5161" s="578">
        <v>9.9144126385605422E-3</v>
      </c>
      <c r="K5161" s="578">
        <v>6.5927451219055566</v>
      </c>
      <c r="L5161" s="578">
        <v>1805.59863026936</v>
      </c>
      <c r="M5161" s="578">
        <v>0.51334722992032722</v>
      </c>
      <c r="N5161" s="578">
        <v>0.38824484807749499</v>
      </c>
      <c r="O5161" s="578">
        <v>1.58837843337096E-2</v>
      </c>
      <c r="P5161" s="578">
        <v>4.4236935512102047</v>
      </c>
      <c r="Q5161" s="578">
        <v>1127.0849939982024</v>
      </c>
      <c r="R5161" s="578">
        <v>0.39639312300520602</v>
      </c>
      <c r="S5161" s="578">
        <v>0.25366054535455329</v>
      </c>
      <c r="T5161" s="578">
        <v>9.9144126385605422E-3</v>
      </c>
      <c r="U5161" s="578">
        <v>6.5927450172700102</v>
      </c>
      <c r="V5161" s="578">
        <v>1805.59863026936</v>
      </c>
      <c r="W5161" s="578">
        <v>0.51334722569057045</v>
      </c>
      <c r="X5161" s="578">
        <v>0.38824484916403801</v>
      </c>
      <c r="Y5161" s="578">
        <v>1.58837832859717E-2</v>
      </c>
    </row>
    <row r="5162" spans="1:25" x14ac:dyDescent="0.3">
      <c r="A5162" s="61" t="s">
        <v>716</v>
      </c>
      <c r="B5162" s="61" t="s">
        <v>48</v>
      </c>
      <c r="C5162" s="61" t="s">
        <v>40</v>
      </c>
      <c r="D5162" s="36">
        <v>8</v>
      </c>
      <c r="E5162" s="36">
        <v>2020</v>
      </c>
      <c r="F5162" s="578">
        <v>4.1976834501862523</v>
      </c>
      <c r="G5162" s="578">
        <v>1082.7987353006924</v>
      </c>
      <c r="H5162" s="578">
        <v>0.35243386045719122</v>
      </c>
      <c r="I5162" s="578">
        <v>0.25051919743418599</v>
      </c>
      <c r="J5162" s="578">
        <v>9.5251118618762051E-3</v>
      </c>
      <c r="K5162" s="578">
        <v>5.7253063254684076</v>
      </c>
      <c r="L5162" s="578">
        <v>1547.459467569985</v>
      </c>
      <c r="M5162" s="578">
        <v>0.47572106499380046</v>
      </c>
      <c r="N5162" s="578">
        <v>0.31503609847277375</v>
      </c>
      <c r="O5162" s="578">
        <v>1.3612846921508475E-2</v>
      </c>
      <c r="P5162" s="578">
        <v>4.1976833432915228</v>
      </c>
      <c r="Q5162" s="578">
        <v>1082.7987353006924</v>
      </c>
      <c r="R5162" s="578">
        <v>0.35243386045719122</v>
      </c>
      <c r="S5162" s="578">
        <v>0.25051919743418599</v>
      </c>
      <c r="T5162" s="578">
        <v>9.5251118085191849E-3</v>
      </c>
      <c r="U5162" s="578">
        <v>5.7253063253616903</v>
      </c>
      <c r="V5162" s="578">
        <v>1547.459467569985</v>
      </c>
      <c r="W5162" s="578">
        <v>0.47572104440769125</v>
      </c>
      <c r="X5162" s="578">
        <v>0.31503609899664275</v>
      </c>
      <c r="Y5162" s="578">
        <v>1.3612846921508475E-2</v>
      </c>
    </row>
    <row r="5163" spans="1:25" x14ac:dyDescent="0.3">
      <c r="A5163" s="61" t="s">
        <v>717</v>
      </c>
      <c r="B5163" s="61" t="s">
        <v>48</v>
      </c>
      <c r="C5163" s="61" t="s">
        <v>40</v>
      </c>
      <c r="D5163" s="36">
        <v>9</v>
      </c>
      <c r="E5163" s="36">
        <v>2020</v>
      </c>
      <c r="F5163" s="578">
        <v>4.0281739729555994</v>
      </c>
      <c r="G5163" s="578">
        <v>1049.5877602895025</v>
      </c>
      <c r="H5163" s="578">
        <v>0.3194635247394515</v>
      </c>
      <c r="I5163" s="578">
        <v>0.24816299282247173</v>
      </c>
      <c r="J5163" s="578">
        <v>9.2331659349535258E-3</v>
      </c>
      <c r="K5163" s="578">
        <v>5.558903219074022</v>
      </c>
      <c r="L5163" s="578">
        <v>1507.4645945231052</v>
      </c>
      <c r="M5163" s="578">
        <v>0.44651235896162622</v>
      </c>
      <c r="N5163" s="578">
        <v>0.29315609484910898</v>
      </c>
      <c r="O5163" s="578">
        <v>1.3261156593216548E-2</v>
      </c>
      <c r="P5163" s="578">
        <v>4.0281740771085071</v>
      </c>
      <c r="Q5163" s="578">
        <v>1049.5878124236974</v>
      </c>
      <c r="R5163" s="578">
        <v>0.31946353001209526</v>
      </c>
      <c r="S5163" s="578">
        <v>0.24816299334634073</v>
      </c>
      <c r="T5163" s="578">
        <v>9.2331659398041648E-3</v>
      </c>
      <c r="U5163" s="578">
        <v>5.5589034276272251</v>
      </c>
      <c r="V5163" s="578">
        <v>1507.4645945231052</v>
      </c>
      <c r="W5163" s="578">
        <v>0.4465123435948038</v>
      </c>
      <c r="X5163" s="578">
        <v>0.29315609327750197</v>
      </c>
      <c r="Y5163" s="578">
        <v>1.32611560693476E-2</v>
      </c>
    </row>
    <row r="5164" spans="1:25" x14ac:dyDescent="0.3">
      <c r="A5164" s="61" t="s">
        <v>718</v>
      </c>
      <c r="B5164" s="61" t="s">
        <v>48</v>
      </c>
      <c r="C5164" s="61" t="s">
        <v>40</v>
      </c>
      <c r="D5164" s="36">
        <v>10</v>
      </c>
      <c r="E5164" s="36">
        <v>2020</v>
      </c>
      <c r="F5164" s="578">
        <v>3.8963294083150628</v>
      </c>
      <c r="G5164" s="578">
        <v>1023.7544848124147</v>
      </c>
      <c r="H5164" s="578">
        <v>0.29381961716959826</v>
      </c>
      <c r="I5164" s="578">
        <v>0.24633040651679</v>
      </c>
      <c r="J5164" s="578">
        <v>9.006067911589824E-3</v>
      </c>
      <c r="K5164" s="578">
        <v>5.4220590814414447</v>
      </c>
      <c r="L5164" s="578">
        <v>1475.24636205037</v>
      </c>
      <c r="M5164" s="578">
        <v>0.42455941611357628</v>
      </c>
      <c r="N5164" s="578">
        <v>0.27345896469584302</v>
      </c>
      <c r="O5164" s="578">
        <v>1.2977880173517926E-2</v>
      </c>
      <c r="P5164" s="578">
        <v>3.8963295112237848</v>
      </c>
      <c r="Q5164" s="578">
        <v>1023.7544848124147</v>
      </c>
      <c r="R5164" s="578">
        <v>0.2938196173830262</v>
      </c>
      <c r="S5164" s="578">
        <v>0.24633040651679</v>
      </c>
      <c r="T5164" s="578">
        <v>9.0060677612200345E-3</v>
      </c>
      <c r="U5164" s="578">
        <v>5.4220585646592792</v>
      </c>
      <c r="V5164" s="578">
        <v>1475.24636205037</v>
      </c>
      <c r="W5164" s="578">
        <v>0.42455942658610452</v>
      </c>
      <c r="X5164" s="578">
        <v>0.27345897307774625</v>
      </c>
      <c r="Y5164" s="578">
        <v>1.2977880173517926E-2</v>
      </c>
    </row>
    <row r="5165" spans="1:25" x14ac:dyDescent="0.3">
      <c r="A5165" s="61" t="s">
        <v>719</v>
      </c>
      <c r="B5165" s="61" t="s">
        <v>48</v>
      </c>
      <c r="C5165" s="61" t="s">
        <v>40</v>
      </c>
      <c r="D5165" s="36">
        <v>11</v>
      </c>
      <c r="E5165" s="36">
        <v>2020</v>
      </c>
      <c r="F5165" s="578">
        <v>4.4187093010696081</v>
      </c>
      <c r="G5165" s="578">
        <v>1193.5158971150674</v>
      </c>
      <c r="H5165" s="578">
        <v>0.34724115254357424</v>
      </c>
      <c r="I5165" s="578">
        <v>0.220648079567278</v>
      </c>
      <c r="J5165" s="578">
        <v>1.049946341663595E-2</v>
      </c>
      <c r="K5165" s="578">
        <v>5.2890437968805255</v>
      </c>
      <c r="L5165" s="578">
        <v>1449.9360923767026</v>
      </c>
      <c r="M5165" s="578">
        <v>0.407933952325644</v>
      </c>
      <c r="N5165" s="578">
        <v>0.249906405806541</v>
      </c>
      <c r="O5165" s="578">
        <v>1.2755187296230923E-2</v>
      </c>
      <c r="P5165" s="578">
        <v>4.4187091942185326</v>
      </c>
      <c r="Q5165" s="578">
        <v>1193.51584498087</v>
      </c>
      <c r="R5165" s="578">
        <v>0.34724115766584823</v>
      </c>
      <c r="S5165" s="578">
        <v>0.22064812116635277</v>
      </c>
      <c r="T5165" s="578">
        <v>1.049946341663595E-2</v>
      </c>
      <c r="U5165" s="578">
        <v>5.2890443703654402</v>
      </c>
      <c r="V5165" s="578">
        <v>1449.9360402425073</v>
      </c>
      <c r="W5165" s="578">
        <v>0.40793394260496474</v>
      </c>
      <c r="X5165" s="578">
        <v>0.24990640475880299</v>
      </c>
      <c r="Y5165" s="578">
        <v>1.2755187296230923E-2</v>
      </c>
    </row>
    <row r="5166" spans="1:25" x14ac:dyDescent="0.3">
      <c r="A5166" s="61" t="s">
        <v>720</v>
      </c>
      <c r="B5166" s="61" t="s">
        <v>48</v>
      </c>
      <c r="C5166" s="61" t="s">
        <v>40</v>
      </c>
      <c r="D5166" s="36">
        <v>12</v>
      </c>
      <c r="E5166" s="36">
        <v>2020</v>
      </c>
      <c r="F5166" s="578">
        <v>4.8461139261586705</v>
      </c>
      <c r="G5166" s="578">
        <v>1332.41281509399</v>
      </c>
      <c r="H5166" s="578">
        <v>0.39094918062134276</v>
      </c>
      <c r="I5166" s="578">
        <v>0.19963443271505299</v>
      </c>
      <c r="J5166" s="578">
        <v>1.1721378231110625E-2</v>
      </c>
      <c r="K5166" s="578">
        <v>5.175759163195222</v>
      </c>
      <c r="L5166" s="578">
        <v>1428.3537267049126</v>
      </c>
      <c r="M5166" s="578">
        <v>0.39440220404261078</v>
      </c>
      <c r="N5166" s="578">
        <v>0.22977669909596399</v>
      </c>
      <c r="O5166" s="578">
        <v>1.2565271763984674E-2</v>
      </c>
      <c r="P5166" s="578">
        <v>4.8461137175375599</v>
      </c>
      <c r="Q5166" s="578">
        <v>1332.41281509399</v>
      </c>
      <c r="R5166" s="578">
        <v>0.39094919645382675</v>
      </c>
      <c r="S5166" s="578">
        <v>0.19963443791493751</v>
      </c>
      <c r="T5166" s="578">
        <v>1.1721378231110625E-2</v>
      </c>
      <c r="U5166" s="578">
        <v>5.1757593196525651</v>
      </c>
      <c r="V5166" s="578">
        <v>1428.3537267049126</v>
      </c>
      <c r="W5166" s="578">
        <v>0.39440219892033629</v>
      </c>
      <c r="X5166" s="578">
        <v>0.229776697000488</v>
      </c>
      <c r="Y5166" s="578">
        <v>1.2565271763984674E-2</v>
      </c>
    </row>
    <row r="5167" spans="1:25" x14ac:dyDescent="0.3">
      <c r="A5167" s="61" t="s">
        <v>721</v>
      </c>
      <c r="B5167" s="61" t="s">
        <v>48</v>
      </c>
      <c r="C5167" s="61" t="s">
        <v>40</v>
      </c>
      <c r="D5167" s="36">
        <v>13</v>
      </c>
      <c r="E5167" s="36">
        <v>2020</v>
      </c>
      <c r="F5167" s="578">
        <v>4.7803397569211148</v>
      </c>
      <c r="G5167" s="578">
        <v>1332.7389678955049</v>
      </c>
      <c r="H5167" s="578">
        <v>0.37655576506707145</v>
      </c>
      <c r="I5167" s="578">
        <v>0.18085940997116229</v>
      </c>
      <c r="J5167" s="578">
        <v>1.1724121475708626E-2</v>
      </c>
      <c r="K5167" s="578">
        <v>5.0803377742425528</v>
      </c>
      <c r="L5167" s="578">
        <v>1417.0162480672175</v>
      </c>
      <c r="M5167" s="578">
        <v>0.37657481967471529</v>
      </c>
      <c r="N5167" s="578">
        <v>0.21189751970814499</v>
      </c>
      <c r="O5167" s="578">
        <v>1.2465443646457625E-2</v>
      </c>
      <c r="P5167" s="578">
        <v>4.7803398068026528</v>
      </c>
      <c r="Q5167" s="578">
        <v>1332.7389678955049</v>
      </c>
      <c r="R5167" s="578">
        <v>0.37655577069381196</v>
      </c>
      <c r="S5167" s="578">
        <v>0.18085947188471074</v>
      </c>
      <c r="T5167" s="578">
        <v>1.1724121994726925E-2</v>
      </c>
      <c r="U5167" s="578">
        <v>5.0803383005404577</v>
      </c>
      <c r="V5167" s="578">
        <v>1417.0163523356075</v>
      </c>
      <c r="W5167" s="578">
        <v>0.37657483303337302</v>
      </c>
      <c r="X5167" s="578">
        <v>0.21189754155542026</v>
      </c>
      <c r="Y5167" s="578">
        <v>1.2465443646457625E-2</v>
      </c>
    </row>
    <row r="5168" spans="1:25" x14ac:dyDescent="0.3">
      <c r="A5168" s="61" t="s">
        <v>722</v>
      </c>
      <c r="B5168" s="61" t="s">
        <v>48</v>
      </c>
      <c r="C5168" s="61" t="s">
        <v>40</v>
      </c>
      <c r="D5168" s="36">
        <v>14</v>
      </c>
      <c r="E5168" s="36">
        <v>2020</v>
      </c>
      <c r="F5168" s="578">
        <v>5.1485719832065353</v>
      </c>
      <c r="G5168" s="578">
        <v>1427.2223091125452</v>
      </c>
      <c r="H5168" s="578">
        <v>0.3614064220261447</v>
      </c>
      <c r="I5168" s="578">
        <v>0.18126120232045601</v>
      </c>
      <c r="J5168" s="578">
        <v>1.25555095437448E-2</v>
      </c>
      <c r="K5168" s="578">
        <v>5.4218523415765922</v>
      </c>
      <c r="L5168" s="578">
        <v>1503.0282173156697</v>
      </c>
      <c r="M5168" s="578">
        <v>0.36208408531577596</v>
      </c>
      <c r="N5168" s="578">
        <v>0.21149749495089001</v>
      </c>
      <c r="O5168" s="578">
        <v>1.3222274981671875E-2</v>
      </c>
      <c r="P5168" s="578">
        <v>5.1485720327715754</v>
      </c>
      <c r="Q5168" s="578">
        <v>1427.2223612467401</v>
      </c>
      <c r="R5168" s="578">
        <v>0.36140642152167823</v>
      </c>
      <c r="S5168" s="578">
        <v>0.18126120232045601</v>
      </c>
      <c r="T5168" s="578">
        <v>1.25555095437448E-2</v>
      </c>
      <c r="U5168" s="578">
        <v>5.4218522372708877</v>
      </c>
      <c r="V5168" s="578">
        <v>1503.0282173156697</v>
      </c>
      <c r="W5168" s="578">
        <v>0.36208408531577596</v>
      </c>
      <c r="X5168" s="578">
        <v>0.21149749495089001</v>
      </c>
      <c r="Y5168" s="578">
        <v>1.3222274981671875E-2</v>
      </c>
    </row>
    <row r="5169" spans="1:25" x14ac:dyDescent="0.3">
      <c r="A5169" s="61" t="s">
        <v>723</v>
      </c>
      <c r="B5169" s="61" t="s">
        <v>48</v>
      </c>
      <c r="C5169" s="61" t="s">
        <v>40</v>
      </c>
      <c r="D5169" s="36">
        <v>15</v>
      </c>
      <c r="E5169" s="36">
        <v>2020</v>
      </c>
      <c r="F5169" s="578">
        <v>5.50116858423522</v>
      </c>
      <c r="G5169" s="578">
        <v>1516.5611279805451</v>
      </c>
      <c r="H5169" s="578">
        <v>0.34851320224212579</v>
      </c>
      <c r="I5169" s="578">
        <v>0.18292944715358272</v>
      </c>
      <c r="J5169" s="578">
        <v>1.334162610388975E-2</v>
      </c>
      <c r="K5169" s="578">
        <v>5.7455703912904301</v>
      </c>
      <c r="L5169" s="578">
        <v>1583.5403010050427</v>
      </c>
      <c r="M5169" s="578">
        <v>0.35021821170812423</v>
      </c>
      <c r="N5169" s="578">
        <v>0.210525816539302</v>
      </c>
      <c r="O5169" s="578">
        <v>1.3930719733859051E-2</v>
      </c>
      <c r="P5169" s="578">
        <v>5.5011687928563298</v>
      </c>
      <c r="Q5169" s="578">
        <v>1516.5611279805451</v>
      </c>
      <c r="R5169" s="578">
        <v>0.34851320256226825</v>
      </c>
      <c r="S5169" s="578">
        <v>0.182929478352889</v>
      </c>
      <c r="T5169" s="578">
        <v>1.334162610388975E-2</v>
      </c>
      <c r="U5169" s="578">
        <v>5.7455704456685073</v>
      </c>
      <c r="V5169" s="578">
        <v>1583.5404052734325</v>
      </c>
      <c r="W5169" s="578">
        <v>0.35021821092232075</v>
      </c>
      <c r="X5169" s="578">
        <v>0.21052581859597275</v>
      </c>
      <c r="Y5169" s="578">
        <v>1.3930719733859051E-2</v>
      </c>
    </row>
    <row r="5170" spans="1:25" x14ac:dyDescent="0.3">
      <c r="A5170" s="580" t="s">
        <v>724</v>
      </c>
      <c r="B5170" s="580" t="s">
        <v>48</v>
      </c>
      <c r="C5170" s="580" t="s">
        <v>40</v>
      </c>
      <c r="D5170" s="581">
        <v>16</v>
      </c>
      <c r="E5170" s="581">
        <v>2020</v>
      </c>
      <c r="F5170" s="582">
        <v>5.9668969183840046</v>
      </c>
      <c r="G5170" s="582">
        <v>1620.4573669433523</v>
      </c>
      <c r="H5170" s="582">
        <v>0.34122142674944622</v>
      </c>
      <c r="I5170" s="582">
        <v>0.18890398484654677</v>
      </c>
      <c r="J5170" s="582">
        <v>1.4255791757022901E-2</v>
      </c>
      <c r="K5170" s="582">
        <v>6.1723011797439504</v>
      </c>
      <c r="L5170" s="582">
        <v>1677.3413899739551</v>
      </c>
      <c r="M5170" s="582">
        <v>0.34315570524874256</v>
      </c>
      <c r="N5170" s="582">
        <v>0.21477773884544124</v>
      </c>
      <c r="O5170" s="582">
        <v>1.475607295287765E-2</v>
      </c>
      <c r="P5170" s="582">
        <v>5.9668966071452143</v>
      </c>
      <c r="Q5170" s="582">
        <v>1620.4573669433523</v>
      </c>
      <c r="R5170" s="582">
        <v>0.34122142208798278</v>
      </c>
      <c r="S5170" s="582">
        <v>0.18890398484654652</v>
      </c>
      <c r="T5170" s="582">
        <v>1.4255791757022901E-2</v>
      </c>
      <c r="U5170" s="582">
        <v>6.1723012272414</v>
      </c>
      <c r="V5170" s="582">
        <v>1677.3412857055625</v>
      </c>
      <c r="W5170" s="582">
        <v>0.34315567925902202</v>
      </c>
      <c r="X5170" s="582">
        <v>0.21477773987377624</v>
      </c>
      <c r="Y5170" s="582">
        <v>1.475607295287765E-2</v>
      </c>
    </row>
    <row r="5171" spans="1:25" x14ac:dyDescent="0.3">
      <c r="A5171" s="61" t="s">
        <v>725</v>
      </c>
      <c r="B5171" s="61" t="s">
        <v>48</v>
      </c>
      <c r="C5171" s="61" t="s">
        <v>40</v>
      </c>
      <c r="D5171" s="36">
        <v>1</v>
      </c>
      <c r="E5171" s="36">
        <v>2030</v>
      </c>
      <c r="F5171" s="578">
        <v>11.927548640808951</v>
      </c>
      <c r="G5171" s="578">
        <v>7184.8206812540629</v>
      </c>
      <c r="H5171" s="578">
        <v>1.2592712003679425</v>
      </c>
      <c r="I5171" s="578">
        <v>0.4607640005027252</v>
      </c>
      <c r="J5171" s="578">
        <v>6.2060893629677552E-2</v>
      </c>
      <c r="K5171" s="578">
        <v>12.3468599279052</v>
      </c>
      <c r="L5171" s="578">
        <v>7604.4241434732994</v>
      </c>
      <c r="M5171" s="578">
        <v>1.37726885772038</v>
      </c>
      <c r="N5171" s="578">
        <v>0.476257861902316</v>
      </c>
      <c r="O5171" s="578">
        <v>6.5685614400232809E-2</v>
      </c>
      <c r="P5171" s="578">
        <v>11.927549689524273</v>
      </c>
      <c r="Q5171" s="578">
        <v>7184.8206812540629</v>
      </c>
      <c r="R5171" s="578">
        <v>1.2592712019104451</v>
      </c>
      <c r="S5171" s="578">
        <v>0.46076400578021998</v>
      </c>
      <c r="T5171" s="578">
        <v>6.2060893105808604E-2</v>
      </c>
      <c r="U5171" s="578">
        <v>12.34685940563935</v>
      </c>
      <c r="V5171" s="578">
        <v>7604.424194335932</v>
      </c>
      <c r="W5171" s="578">
        <v>1.3772689056543901</v>
      </c>
      <c r="X5171" s="578">
        <v>0.47625784094755796</v>
      </c>
      <c r="Y5171" s="578">
        <v>6.5685614400232809E-2</v>
      </c>
    </row>
    <row r="5172" spans="1:25" x14ac:dyDescent="0.3">
      <c r="A5172" s="61" t="s">
        <v>726</v>
      </c>
      <c r="B5172" s="61" t="s">
        <v>48</v>
      </c>
      <c r="C5172" s="61" t="s">
        <v>40</v>
      </c>
      <c r="D5172" s="36">
        <v>2</v>
      </c>
      <c r="E5172" s="36">
        <v>2030</v>
      </c>
      <c r="F5172" s="578">
        <v>5.9238233203080446</v>
      </c>
      <c r="G5172" s="578">
        <v>3643.6201349894154</v>
      </c>
      <c r="H5172" s="578">
        <v>0.59491027270754127</v>
      </c>
      <c r="I5172" s="578">
        <v>0.234191022619294</v>
      </c>
      <c r="J5172" s="578">
        <v>3.1472275305228899E-2</v>
      </c>
      <c r="K5172" s="578">
        <v>6.3130619257268901</v>
      </c>
      <c r="L5172" s="578">
        <v>4103.4203160603802</v>
      </c>
      <c r="M5172" s="578">
        <v>0.74599474365822904</v>
      </c>
      <c r="N5172" s="578">
        <v>0.2468274777444695</v>
      </c>
      <c r="O5172" s="578">
        <v>3.5444261389784473E-2</v>
      </c>
      <c r="P5172" s="578">
        <v>5.9238237376448497</v>
      </c>
      <c r="Q5172" s="578">
        <v>3643.6201349894154</v>
      </c>
      <c r="R5172" s="578">
        <v>0.59491027299857924</v>
      </c>
      <c r="S5172" s="578">
        <v>0.23419102521923624</v>
      </c>
      <c r="T5172" s="578">
        <v>3.1472275829097854E-2</v>
      </c>
      <c r="U5172" s="578">
        <v>6.3130615155290144</v>
      </c>
      <c r="V5172" s="578">
        <v>4103.4202626546175</v>
      </c>
      <c r="W5172" s="578">
        <v>0.7459947274085903</v>
      </c>
      <c r="X5172" s="578">
        <v>0.246827474368425</v>
      </c>
      <c r="Y5172" s="578">
        <v>3.5444261389784473E-2</v>
      </c>
    </row>
    <row r="5173" spans="1:25" x14ac:dyDescent="0.3">
      <c r="A5173" s="61" t="s">
        <v>727</v>
      </c>
      <c r="B5173" s="61" t="s">
        <v>48</v>
      </c>
      <c r="C5173" s="61" t="s">
        <v>40</v>
      </c>
      <c r="D5173" s="36">
        <v>3</v>
      </c>
      <c r="E5173" s="36">
        <v>2030</v>
      </c>
      <c r="F5173" s="578">
        <v>3.1806411032166553</v>
      </c>
      <c r="G5173" s="578">
        <v>2053.1078020731547</v>
      </c>
      <c r="H5173" s="578">
        <v>0.32898420663210903</v>
      </c>
      <c r="I5173" s="578">
        <v>0.12814703176263675</v>
      </c>
      <c r="J5173" s="578">
        <v>1.773406687425445E-2</v>
      </c>
      <c r="K5173" s="578">
        <v>3.6857600017507699</v>
      </c>
      <c r="L5173" s="578">
        <v>2629.6490478515602</v>
      </c>
      <c r="M5173" s="578">
        <v>0.40626679021806877</v>
      </c>
      <c r="N5173" s="578">
        <v>0.14894240128342023</v>
      </c>
      <c r="O5173" s="578">
        <v>2.2714537568390324E-2</v>
      </c>
      <c r="P5173" s="578">
        <v>3.1806411554707621</v>
      </c>
      <c r="Q5173" s="578">
        <v>2053.1078020731547</v>
      </c>
      <c r="R5173" s="578">
        <v>0.328984206949826</v>
      </c>
      <c r="S5173" s="578">
        <v>0.12814703281037476</v>
      </c>
      <c r="T5173" s="578">
        <v>1.773406687425445E-2</v>
      </c>
      <c r="U5173" s="578">
        <v>3.6857603642947603</v>
      </c>
      <c r="V5173" s="578">
        <v>2629.6490478515602</v>
      </c>
      <c r="W5173" s="578">
        <v>0.40626678954868078</v>
      </c>
      <c r="X5173" s="578">
        <v>0.14894240023568223</v>
      </c>
      <c r="Y5173" s="578">
        <v>2.2714537568390324E-2</v>
      </c>
    </row>
    <row r="5174" spans="1:25" x14ac:dyDescent="0.3">
      <c r="A5174" s="61" t="s">
        <v>728</v>
      </c>
      <c r="B5174" s="61" t="s">
        <v>48</v>
      </c>
      <c r="C5174" s="61" t="s">
        <v>40</v>
      </c>
      <c r="D5174" s="36">
        <v>4</v>
      </c>
      <c r="E5174" s="36">
        <v>2030</v>
      </c>
      <c r="F5174" s="578">
        <v>1.7986248653005477</v>
      </c>
      <c r="G5174" s="578">
        <v>1020.0573978424025</v>
      </c>
      <c r="H5174" s="578">
        <v>0.18333952643661125</v>
      </c>
      <c r="I5174" s="578">
        <v>6.8752653314732015E-2</v>
      </c>
      <c r="J5174" s="578">
        <v>8.8108687972029021E-3</v>
      </c>
      <c r="K5174" s="578">
        <v>2.8625100517998923</v>
      </c>
      <c r="L5174" s="578">
        <v>2176.1573130289676</v>
      </c>
      <c r="M5174" s="578">
        <v>0.29732899866212348</v>
      </c>
      <c r="N5174" s="578">
        <v>0.11880562341927176</v>
      </c>
      <c r="O5174" s="578">
        <v>1.8797075026668525E-2</v>
      </c>
      <c r="P5174" s="578">
        <v>1.7986248131764977</v>
      </c>
      <c r="Q5174" s="578">
        <v>1020.0574499766001</v>
      </c>
      <c r="R5174" s="578">
        <v>0.183339526173464</v>
      </c>
      <c r="S5174" s="578">
        <v>6.8752657505683545E-2</v>
      </c>
      <c r="T5174" s="578">
        <v>8.8108689572739679E-3</v>
      </c>
      <c r="U5174" s="578">
        <v>2.8625099474387099</v>
      </c>
      <c r="V5174" s="578">
        <v>2176.1573130289676</v>
      </c>
      <c r="W5174" s="578">
        <v>0.29732899845112054</v>
      </c>
      <c r="X5174" s="578">
        <v>0.11880562035366825</v>
      </c>
      <c r="Y5174" s="578">
        <v>1.8797075026668525E-2</v>
      </c>
    </row>
    <row r="5175" spans="1:25" x14ac:dyDescent="0.3">
      <c r="A5175" s="61" t="s">
        <v>729</v>
      </c>
      <c r="B5175" s="61" t="s">
        <v>48</v>
      </c>
      <c r="C5175" s="61" t="s">
        <v>40</v>
      </c>
      <c r="D5175" s="36">
        <v>5</v>
      </c>
      <c r="E5175" s="36">
        <v>2030</v>
      </c>
      <c r="F5175" s="578">
        <v>1.6190152548667001</v>
      </c>
      <c r="G5175" s="578">
        <v>1050.9087460835724</v>
      </c>
      <c r="H5175" s="578">
        <v>0.156844572401799</v>
      </c>
      <c r="I5175" s="578">
        <v>6.3868298369925441E-2</v>
      </c>
      <c r="J5175" s="578">
        <v>9.0773596117893797E-3</v>
      </c>
      <c r="K5175" s="578">
        <v>2.45902184928915</v>
      </c>
      <c r="L5175" s="578">
        <v>1920.9610290527303</v>
      </c>
      <c r="M5175" s="578">
        <v>0.23872400801822802</v>
      </c>
      <c r="N5175" s="578">
        <v>0.10411510992950374</v>
      </c>
      <c r="O5175" s="578">
        <v>1.6592813287085475E-2</v>
      </c>
      <c r="P5175" s="578">
        <v>1.6190150462919775</v>
      </c>
      <c r="Q5175" s="578">
        <v>1050.9087460835724</v>
      </c>
      <c r="R5175" s="578">
        <v>0.15684457198221902</v>
      </c>
      <c r="S5175" s="578">
        <v>6.38682999415323E-2</v>
      </c>
      <c r="T5175" s="578">
        <v>9.0773596602957644E-3</v>
      </c>
      <c r="U5175" s="578">
        <v>2.45902179708688</v>
      </c>
      <c r="V5175" s="578">
        <v>1920.9609769185349</v>
      </c>
      <c r="W5175" s="578">
        <v>0.23872400749435876</v>
      </c>
      <c r="X5175" s="578">
        <v>0.10411510682509525</v>
      </c>
      <c r="Y5175" s="578">
        <v>1.6592813287085475E-2</v>
      </c>
    </row>
    <row r="5176" spans="1:25" x14ac:dyDescent="0.3">
      <c r="A5176" s="61" t="s">
        <v>730</v>
      </c>
      <c r="B5176" s="61" t="s">
        <v>48</v>
      </c>
      <c r="C5176" s="61" t="s">
        <v>40</v>
      </c>
      <c r="D5176" s="36">
        <v>6</v>
      </c>
      <c r="E5176" s="36">
        <v>2030</v>
      </c>
      <c r="F5176" s="578">
        <v>1.5112501241707474</v>
      </c>
      <c r="G5176" s="578">
        <v>1069.4210478464727</v>
      </c>
      <c r="H5176" s="578">
        <v>0.14094821374722674</v>
      </c>
      <c r="I5176" s="578">
        <v>6.0937618720345144E-2</v>
      </c>
      <c r="J5176" s="578">
        <v>9.2372510892649445E-3</v>
      </c>
      <c r="K5176" s="578">
        <v>2.1960633184444251</v>
      </c>
      <c r="L5176" s="578">
        <v>1770.1956024169876</v>
      </c>
      <c r="M5176" s="578">
        <v>0.19923165138728349</v>
      </c>
      <c r="N5176" s="578">
        <v>9.5070496822396877E-2</v>
      </c>
      <c r="O5176" s="578">
        <v>1.5290424984414075E-2</v>
      </c>
      <c r="P5176" s="578">
        <v>1.5112502285414799</v>
      </c>
      <c r="Q5176" s="578">
        <v>1069.4210478464727</v>
      </c>
      <c r="R5176" s="578">
        <v>0.14094821322335752</v>
      </c>
      <c r="S5176" s="578">
        <v>6.0937616702479575E-2</v>
      </c>
      <c r="T5176" s="578">
        <v>9.237250982550899E-3</v>
      </c>
      <c r="U5176" s="578">
        <v>2.1960633705005677</v>
      </c>
      <c r="V5176" s="578">
        <v>1770.1956024169876</v>
      </c>
      <c r="W5176" s="578">
        <v>0.199231651282995</v>
      </c>
      <c r="X5176" s="578">
        <v>9.5070494765726196E-2</v>
      </c>
      <c r="Y5176" s="578">
        <v>1.5290424984414075E-2</v>
      </c>
    </row>
    <row r="5177" spans="1:25" x14ac:dyDescent="0.3">
      <c r="A5177" s="61" t="s">
        <v>731</v>
      </c>
      <c r="B5177" s="61" t="s">
        <v>48</v>
      </c>
      <c r="C5177" s="61" t="s">
        <v>40</v>
      </c>
      <c r="D5177" s="36">
        <v>7</v>
      </c>
      <c r="E5177" s="36">
        <v>2030</v>
      </c>
      <c r="F5177" s="578">
        <v>1.4394068763584351</v>
      </c>
      <c r="G5177" s="578">
        <v>1081.7608553568475</v>
      </c>
      <c r="H5177" s="578">
        <v>0.13035026281916801</v>
      </c>
      <c r="I5177" s="578">
        <v>5.8983823168091434E-2</v>
      </c>
      <c r="J5177" s="578">
        <v>9.3438533270576336E-3</v>
      </c>
      <c r="K5177" s="578">
        <v>2.1104374245357249</v>
      </c>
      <c r="L5177" s="578">
        <v>1729.9137382507274</v>
      </c>
      <c r="M5177" s="578">
        <v>0.17839008838078926</v>
      </c>
      <c r="N5177" s="578">
        <v>9.0439201487849119E-2</v>
      </c>
      <c r="O5177" s="578">
        <v>1.4942604146199225E-2</v>
      </c>
      <c r="P5177" s="578">
        <v>1.4394065640502325</v>
      </c>
      <c r="Q5177" s="578">
        <v>1081.7608553568475</v>
      </c>
      <c r="R5177" s="578">
        <v>0.13035026181023499</v>
      </c>
      <c r="S5177" s="578">
        <v>5.89838210726156E-2</v>
      </c>
      <c r="T5177" s="578">
        <v>9.3438532785512472E-3</v>
      </c>
      <c r="U5177" s="578">
        <v>2.1104375288280846</v>
      </c>
      <c r="V5177" s="578">
        <v>1729.9137382507274</v>
      </c>
      <c r="W5177" s="578">
        <v>0.17839007288542474</v>
      </c>
      <c r="X5177" s="578">
        <v>9.0439198267025192E-2</v>
      </c>
      <c r="Y5177" s="578">
        <v>1.4942604146199225E-2</v>
      </c>
    </row>
    <row r="5178" spans="1:25" x14ac:dyDescent="0.3">
      <c r="A5178" s="61" t="s">
        <v>732</v>
      </c>
      <c r="B5178" s="61" t="s">
        <v>48</v>
      </c>
      <c r="C5178" s="61" t="s">
        <v>40</v>
      </c>
      <c r="D5178" s="36">
        <v>8</v>
      </c>
      <c r="E5178" s="36">
        <v>2030</v>
      </c>
      <c r="F5178" s="578">
        <v>1.3514314528454876</v>
      </c>
      <c r="G5178" s="578">
        <v>1038.1946436564072</v>
      </c>
      <c r="H5178" s="578">
        <v>0.11769423335014451</v>
      </c>
      <c r="I5178" s="578">
        <v>5.8207592403050443E-2</v>
      </c>
      <c r="J5178" s="578">
        <v>8.9676250451399594E-3</v>
      </c>
      <c r="K5178" s="578">
        <v>1.8353928113077249</v>
      </c>
      <c r="L5178" s="578">
        <v>1482.9191462198851</v>
      </c>
      <c r="M5178" s="578">
        <v>0.16107548174962449</v>
      </c>
      <c r="N5178" s="578">
        <v>7.2996455011889297E-2</v>
      </c>
      <c r="O5178" s="578">
        <v>1.2809083457492876E-2</v>
      </c>
      <c r="P5178" s="578">
        <v>1.3514312442355976</v>
      </c>
      <c r="Q5178" s="578">
        <v>1038.1946436564072</v>
      </c>
      <c r="R5178" s="578">
        <v>0.11769423839480876</v>
      </c>
      <c r="S5178" s="578">
        <v>5.8207596594002049E-2</v>
      </c>
      <c r="T5178" s="578">
        <v>8.9676250451399594E-3</v>
      </c>
      <c r="U5178" s="578">
        <v>1.8353926548515975</v>
      </c>
      <c r="V5178" s="578">
        <v>1482.9191462198851</v>
      </c>
      <c r="W5178" s="578">
        <v>0.161075481121467</v>
      </c>
      <c r="X5178" s="578">
        <v>7.2996450820937697E-2</v>
      </c>
      <c r="Y5178" s="578">
        <v>1.2809083457492876E-2</v>
      </c>
    </row>
    <row r="5179" spans="1:25" x14ac:dyDescent="0.3">
      <c r="A5179" s="61" t="s">
        <v>733</v>
      </c>
      <c r="B5179" s="61" t="s">
        <v>48</v>
      </c>
      <c r="C5179" s="61" t="s">
        <v>40</v>
      </c>
      <c r="D5179" s="36">
        <v>9</v>
      </c>
      <c r="E5179" s="36">
        <v>2030</v>
      </c>
      <c r="F5179" s="578">
        <v>1.2854527203321551</v>
      </c>
      <c r="G5179" s="578">
        <v>1005.5238196055064</v>
      </c>
      <c r="H5179" s="578">
        <v>0.10820234288985325</v>
      </c>
      <c r="I5179" s="578">
        <v>5.7625404093414503E-2</v>
      </c>
      <c r="J5179" s="578">
        <v>8.6854859788824419E-3</v>
      </c>
      <c r="K5179" s="578">
        <v>1.7708181932542426</v>
      </c>
      <c r="L5179" s="578">
        <v>1443.9205385843852</v>
      </c>
      <c r="M5179" s="578">
        <v>0.14957787426343749</v>
      </c>
      <c r="N5179" s="578">
        <v>6.7371223005466108E-2</v>
      </c>
      <c r="O5179" s="578">
        <v>1.2472274849036024E-2</v>
      </c>
      <c r="P5179" s="578">
        <v>1.2854527203060824</v>
      </c>
      <c r="Q5179" s="578">
        <v>1005.5238196055064</v>
      </c>
      <c r="R5179" s="578">
        <v>0.10820234271401774</v>
      </c>
      <c r="S5179" s="578">
        <v>5.7625401997938697E-2</v>
      </c>
      <c r="T5179" s="578">
        <v>8.6854859303760606E-3</v>
      </c>
      <c r="U5179" s="578">
        <v>1.7708180367047399</v>
      </c>
      <c r="V5179" s="578">
        <v>1443.9205385843852</v>
      </c>
      <c r="W5179" s="578">
        <v>0.1495778736546825</v>
      </c>
      <c r="X5179" s="578">
        <v>6.7371224577072952E-2</v>
      </c>
      <c r="Y5179" s="578">
        <v>1.2472274849036024E-2</v>
      </c>
    </row>
    <row r="5180" spans="1:25" x14ac:dyDescent="0.3">
      <c r="A5180" s="61" t="s">
        <v>734</v>
      </c>
      <c r="B5180" s="61" t="s">
        <v>48</v>
      </c>
      <c r="C5180" s="61" t="s">
        <v>40</v>
      </c>
      <c r="D5180" s="36">
        <v>10</v>
      </c>
      <c r="E5180" s="36">
        <v>2030</v>
      </c>
      <c r="F5180" s="578">
        <v>1.2341323406905427</v>
      </c>
      <c r="G5180" s="578">
        <v>980.10902722676553</v>
      </c>
      <c r="H5180" s="578">
        <v>0.10081950837714693</v>
      </c>
      <c r="I5180" s="578">
        <v>5.7172540342435199E-2</v>
      </c>
      <c r="J5180" s="578">
        <v>8.4660135520001224E-3</v>
      </c>
      <c r="K5180" s="578">
        <v>1.7182802362224976</v>
      </c>
      <c r="L5180" s="578">
        <v>1412.588854471835</v>
      </c>
      <c r="M5180" s="578">
        <v>0.14070204418385349</v>
      </c>
      <c r="N5180" s="578">
        <v>6.2450824072584475E-2</v>
      </c>
      <c r="O5180" s="578">
        <v>1.2201688630739151E-2</v>
      </c>
      <c r="P5180" s="578">
        <v>1.2341322364133351</v>
      </c>
      <c r="Q5180" s="578">
        <v>980.10903263092007</v>
      </c>
      <c r="R5180" s="578">
        <v>0.10081951220248148</v>
      </c>
      <c r="S5180" s="578">
        <v>5.7172542437910992E-2</v>
      </c>
      <c r="T5180" s="578">
        <v>8.4660135520001224E-3</v>
      </c>
      <c r="U5180" s="578">
        <v>1.7182802374433401</v>
      </c>
      <c r="V5180" s="578">
        <v>1412.588854471835</v>
      </c>
      <c r="W5180" s="578">
        <v>0.14070204264498851</v>
      </c>
      <c r="X5180" s="578">
        <v>6.2450826168060247E-2</v>
      </c>
      <c r="Y5180" s="578">
        <v>1.2201688630739151E-2</v>
      </c>
    </row>
    <row r="5181" spans="1:25" x14ac:dyDescent="0.3">
      <c r="A5181" s="61" t="s">
        <v>735</v>
      </c>
      <c r="B5181" s="61" t="s">
        <v>48</v>
      </c>
      <c r="C5181" s="61" t="s">
        <v>40</v>
      </c>
      <c r="D5181" s="36">
        <v>11</v>
      </c>
      <c r="E5181" s="36">
        <v>2030</v>
      </c>
      <c r="F5181" s="578">
        <v>1.398452879364255</v>
      </c>
      <c r="G5181" s="578">
        <v>1142.6649945576924</v>
      </c>
      <c r="H5181" s="578">
        <v>0.1134798166761655</v>
      </c>
      <c r="I5181" s="578">
        <v>5.1323591324035057E-2</v>
      </c>
      <c r="J5181" s="578">
        <v>9.8701423751966326E-3</v>
      </c>
      <c r="K5181" s="578">
        <v>1.673170329111745</v>
      </c>
      <c r="L5181" s="578">
        <v>1388.4987386067673</v>
      </c>
      <c r="M5181" s="578">
        <v>0.13327499432489226</v>
      </c>
      <c r="N5181" s="578">
        <v>5.6896933664878177E-2</v>
      </c>
      <c r="O5181" s="578">
        <v>1.19935676727133E-2</v>
      </c>
      <c r="P5181" s="578">
        <v>1.3984528272571826</v>
      </c>
      <c r="Q5181" s="578">
        <v>1142.6649945576924</v>
      </c>
      <c r="R5181" s="578">
        <v>0.11347982047906574</v>
      </c>
      <c r="S5181" s="578">
        <v>5.132359551498665E-2</v>
      </c>
      <c r="T5181" s="578">
        <v>9.8701423751966326E-3</v>
      </c>
      <c r="U5181" s="578">
        <v>1.673170694789095</v>
      </c>
      <c r="V5181" s="578">
        <v>1388.4987386067673</v>
      </c>
      <c r="W5181" s="578">
        <v>0.13327499103858476</v>
      </c>
      <c r="X5181" s="578">
        <v>5.6896931171650025E-2</v>
      </c>
      <c r="Y5181" s="578">
        <v>1.19935676727133E-2</v>
      </c>
    </row>
    <row r="5182" spans="1:25" x14ac:dyDescent="0.3">
      <c r="A5182" s="61" t="s">
        <v>736</v>
      </c>
      <c r="B5182" s="61" t="s">
        <v>48</v>
      </c>
      <c r="C5182" s="61" t="s">
        <v>40</v>
      </c>
      <c r="D5182" s="36">
        <v>12</v>
      </c>
      <c r="E5182" s="36">
        <v>2030</v>
      </c>
      <c r="F5182" s="578">
        <v>1.532899916988445</v>
      </c>
      <c r="G5182" s="578">
        <v>1275.663669586175</v>
      </c>
      <c r="H5182" s="578">
        <v>0.12383821202335299</v>
      </c>
      <c r="I5182" s="578">
        <v>4.6537899412214701E-2</v>
      </c>
      <c r="J5182" s="578">
        <v>1.1018940402815699E-2</v>
      </c>
      <c r="K5182" s="578">
        <v>1.6348016797922627</v>
      </c>
      <c r="L5182" s="578">
        <v>1367.9425048828075</v>
      </c>
      <c r="M5182" s="578">
        <v>0.12718915526056623</v>
      </c>
      <c r="N5182" s="578">
        <v>5.2183698222506757E-2</v>
      </c>
      <c r="O5182" s="578">
        <v>1.1816017562523425E-2</v>
      </c>
      <c r="P5182" s="578">
        <v>1.53289970832641</v>
      </c>
      <c r="Q5182" s="578">
        <v>1275.663669586175</v>
      </c>
      <c r="R5182" s="578">
        <v>0.1238382128758525</v>
      </c>
      <c r="S5182" s="578">
        <v>4.6537899412214701E-2</v>
      </c>
      <c r="T5182" s="578">
        <v>1.1018940402815699E-2</v>
      </c>
      <c r="U5182" s="578">
        <v>1.6348016276280426</v>
      </c>
      <c r="V5182" s="578">
        <v>1367.9425048828075</v>
      </c>
      <c r="W5182" s="578">
        <v>0.12718915170989875</v>
      </c>
      <c r="X5182" s="578">
        <v>5.218369612703095E-2</v>
      </c>
      <c r="Y5182" s="578">
        <v>1.1816017562523425E-2</v>
      </c>
    </row>
    <row r="5183" spans="1:25" x14ac:dyDescent="0.3">
      <c r="A5183" s="61" t="s">
        <v>737</v>
      </c>
      <c r="B5183" s="61" t="s">
        <v>48</v>
      </c>
      <c r="C5183" s="61" t="s">
        <v>40</v>
      </c>
      <c r="D5183" s="36">
        <v>13</v>
      </c>
      <c r="E5183" s="36">
        <v>2030</v>
      </c>
      <c r="F5183" s="578">
        <v>1.5040305085803924</v>
      </c>
      <c r="G5183" s="578">
        <v>1276.5869789123499</v>
      </c>
      <c r="H5183" s="578">
        <v>0.11882795930553824</v>
      </c>
      <c r="I5183" s="578">
        <v>4.2314800433814498E-2</v>
      </c>
      <c r="J5183" s="578">
        <v>1.1026892529722875E-2</v>
      </c>
      <c r="K5183" s="578">
        <v>1.5962336007820899</v>
      </c>
      <c r="L5183" s="578">
        <v>1357.653203328445</v>
      </c>
      <c r="M5183" s="578">
        <v>0.12113834933067301</v>
      </c>
      <c r="N5183" s="578">
        <v>4.8088801093399497E-2</v>
      </c>
      <c r="O5183" s="578">
        <v>1.1727101062812474E-2</v>
      </c>
      <c r="P5183" s="578">
        <v>1.5040306116945075</v>
      </c>
      <c r="Q5183" s="578">
        <v>1276.5869789123499</v>
      </c>
      <c r="R5183" s="578">
        <v>0.11882796273372725</v>
      </c>
      <c r="S5183" s="578">
        <v>4.2314800433814498E-2</v>
      </c>
      <c r="T5183" s="578">
        <v>1.1026892529722875E-2</v>
      </c>
      <c r="U5183" s="578">
        <v>1.5962335485917976</v>
      </c>
      <c r="V5183" s="578">
        <v>1357.653203328445</v>
      </c>
      <c r="W5183" s="578">
        <v>0.12113834462919175</v>
      </c>
      <c r="X5183" s="578">
        <v>4.8088801617268445E-2</v>
      </c>
      <c r="Y5183" s="578">
        <v>1.1727101062812474E-2</v>
      </c>
    </row>
    <row r="5184" spans="1:25" x14ac:dyDescent="0.3">
      <c r="A5184" s="61" t="s">
        <v>738</v>
      </c>
      <c r="B5184" s="61" t="s">
        <v>48</v>
      </c>
      <c r="C5184" s="61" t="s">
        <v>40</v>
      </c>
      <c r="D5184" s="36">
        <v>14</v>
      </c>
      <c r="E5184" s="36">
        <v>2030</v>
      </c>
      <c r="F5184" s="578">
        <v>1.5968484196726649</v>
      </c>
      <c r="G5184" s="578">
        <v>1366.239275614415</v>
      </c>
      <c r="H5184" s="578">
        <v>0.11620501593764176</v>
      </c>
      <c r="I5184" s="578">
        <v>4.2421946229296681E-2</v>
      </c>
      <c r="J5184" s="578">
        <v>1.1801365811455326E-2</v>
      </c>
      <c r="K5184" s="578">
        <v>1.681554436717605</v>
      </c>
      <c r="L5184" s="578">
        <v>1439.2588946024523</v>
      </c>
      <c r="M5184" s="578">
        <v>0.1184275656317665</v>
      </c>
      <c r="N5184" s="578">
        <v>4.7957082279026481E-2</v>
      </c>
      <c r="O5184" s="578">
        <v>1.243204773830555E-2</v>
      </c>
      <c r="P5184" s="578">
        <v>1.5968484718096052</v>
      </c>
      <c r="Q5184" s="578">
        <v>1366.239275614415</v>
      </c>
      <c r="R5184" s="578">
        <v>0.116205017664469</v>
      </c>
      <c r="S5184" s="578">
        <v>4.2421949843022305E-2</v>
      </c>
      <c r="T5184" s="578">
        <v>1.1801365811455326E-2</v>
      </c>
      <c r="U5184" s="578">
        <v>1.6815543851510748</v>
      </c>
      <c r="V5184" s="578">
        <v>1439.2588946024525</v>
      </c>
      <c r="W5184" s="578">
        <v>0.11842756199621324</v>
      </c>
      <c r="X5184" s="578">
        <v>4.795707651646805E-2</v>
      </c>
      <c r="Y5184" s="578">
        <v>1.243204773830555E-2</v>
      </c>
    </row>
    <row r="5185" spans="1:25" x14ac:dyDescent="0.3">
      <c r="A5185" s="61" t="s">
        <v>739</v>
      </c>
      <c r="B5185" s="61" t="s">
        <v>48</v>
      </c>
      <c r="C5185" s="61" t="s">
        <v>40</v>
      </c>
      <c r="D5185" s="36">
        <v>15</v>
      </c>
      <c r="E5185" s="36">
        <v>2030</v>
      </c>
      <c r="F5185" s="578">
        <v>1.6867841372932124</v>
      </c>
      <c r="G5185" s="578">
        <v>1450.9723968505828</v>
      </c>
      <c r="H5185" s="578">
        <v>0.11417595007151174</v>
      </c>
      <c r="I5185" s="578">
        <v>4.2812480620341327E-2</v>
      </c>
      <c r="J5185" s="578">
        <v>1.2533338468832225E-2</v>
      </c>
      <c r="K5185" s="578">
        <v>1.7630733912289174</v>
      </c>
      <c r="L5185" s="578">
        <v>1515.5998827616324</v>
      </c>
      <c r="M5185" s="578">
        <v>0.116336825491695</v>
      </c>
      <c r="N5185" s="578">
        <v>4.779163029161277E-2</v>
      </c>
      <c r="O5185" s="578">
        <v>1.30915333187052E-2</v>
      </c>
      <c r="P5185" s="578">
        <v>1.6867840336271849</v>
      </c>
      <c r="Q5185" s="578">
        <v>1450.9723968505828</v>
      </c>
      <c r="R5185" s="578">
        <v>0.11417595214637249</v>
      </c>
      <c r="S5185" s="578">
        <v>4.2812484811292927E-2</v>
      </c>
      <c r="T5185" s="578">
        <v>1.2533338468832225E-2</v>
      </c>
      <c r="U5185" s="578">
        <v>1.7630732869110874</v>
      </c>
      <c r="V5185" s="578">
        <v>1515.5998827616324</v>
      </c>
      <c r="W5185" s="578">
        <v>0.1163368241832355</v>
      </c>
      <c r="X5185" s="578">
        <v>4.7791626381998228E-2</v>
      </c>
      <c r="Y5185" s="578">
        <v>1.30915333187052E-2</v>
      </c>
    </row>
    <row r="5186" spans="1:25" x14ac:dyDescent="0.3">
      <c r="A5186" s="580" t="s">
        <v>740</v>
      </c>
      <c r="B5186" s="580" t="s">
        <v>48</v>
      </c>
      <c r="C5186" s="580" t="s">
        <v>40</v>
      </c>
      <c r="D5186" s="581">
        <v>16</v>
      </c>
      <c r="E5186" s="581">
        <v>2030</v>
      </c>
      <c r="F5186" s="582">
        <v>1.8112061326143323</v>
      </c>
      <c r="G5186" s="582">
        <v>1549.7112617492598</v>
      </c>
      <c r="H5186" s="582">
        <v>0.11364007942999375</v>
      </c>
      <c r="I5186" s="582">
        <v>4.3961876343625222E-2</v>
      </c>
      <c r="J5186" s="582">
        <v>1.3386266839612825E-2</v>
      </c>
      <c r="K5186" s="582">
        <v>1.8762857172250726</v>
      </c>
      <c r="L5186" s="582">
        <v>1604.7313423156675</v>
      </c>
      <c r="M5186" s="582">
        <v>0.11560938809998299</v>
      </c>
      <c r="N5186" s="582">
        <v>4.8563585073376672E-2</v>
      </c>
      <c r="O5186" s="582">
        <v>1.3861506745646051E-2</v>
      </c>
      <c r="P5186" s="582">
        <v>1.8112063412821302</v>
      </c>
      <c r="Q5186" s="582">
        <v>1549.7112617492598</v>
      </c>
      <c r="R5186" s="582">
        <v>0.11364007954640901</v>
      </c>
      <c r="S5186" s="582">
        <v>4.3961879729370851E-2</v>
      </c>
      <c r="T5186" s="582">
        <v>1.3386266839612825E-2</v>
      </c>
      <c r="U5186" s="582">
        <v>1.8762857693215325</v>
      </c>
      <c r="V5186" s="582">
        <v>1604.7313423156675</v>
      </c>
      <c r="W5186" s="582">
        <v>0.11560938582260824</v>
      </c>
      <c r="X5186" s="582">
        <v>4.8563582400674876E-2</v>
      </c>
      <c r="Y5186" s="582">
        <v>1.3861507264664376E-2</v>
      </c>
    </row>
    <row r="5187" spans="1:25" x14ac:dyDescent="0.3">
      <c r="A5187" s="61" t="s">
        <v>741</v>
      </c>
      <c r="B5187" s="61" t="s">
        <v>191</v>
      </c>
      <c r="C5187" s="61" t="s">
        <v>40</v>
      </c>
      <c r="D5187" s="36">
        <v>1</v>
      </c>
      <c r="E5187" s="36">
        <v>2012</v>
      </c>
      <c r="F5187" s="578">
        <v>22.994520590401024</v>
      </c>
      <c r="G5187" s="578">
        <v>6712.9015248616479</v>
      </c>
      <c r="H5187" s="578">
        <v>6.5415947120248603</v>
      </c>
      <c r="I5187" s="578">
        <v>0.17370952288668651</v>
      </c>
      <c r="J5187" s="578">
        <v>3.5541380095916453E-2</v>
      </c>
      <c r="K5187" s="578">
        <v>22.522101026835674</v>
      </c>
      <c r="L5187" s="578">
        <v>6551.3112284342424</v>
      </c>
      <c r="M5187" s="578">
        <v>6.4744503933858706</v>
      </c>
      <c r="N5187" s="578">
        <v>0.15413226571399699</v>
      </c>
      <c r="O5187" s="578">
        <v>3.4685842188385579E-2</v>
      </c>
      <c r="P5187" s="578">
        <v>22.994520590364949</v>
      </c>
      <c r="Q5187" s="578">
        <v>6712.9016265869104</v>
      </c>
      <c r="R5187" s="578">
        <v>6.5415947105114629</v>
      </c>
      <c r="S5187" s="578">
        <v>0.17370947634844874</v>
      </c>
      <c r="T5187" s="578">
        <v>3.5541380095916453E-2</v>
      </c>
      <c r="U5187" s="578">
        <v>22.522101026835973</v>
      </c>
      <c r="V5187" s="578">
        <v>6551.3110758463499</v>
      </c>
      <c r="W5187" s="578">
        <v>6.4744507541569547</v>
      </c>
      <c r="X5187" s="578">
        <v>0.15413226571399699</v>
      </c>
      <c r="Y5187" s="578">
        <v>3.4685841664516631E-2</v>
      </c>
    </row>
    <row r="5188" spans="1:25" x14ac:dyDescent="0.3">
      <c r="A5188" s="61" t="s">
        <v>742</v>
      </c>
      <c r="B5188" s="61" t="s">
        <v>191</v>
      </c>
      <c r="C5188" s="61" t="s">
        <v>40</v>
      </c>
      <c r="D5188" s="36">
        <v>2</v>
      </c>
      <c r="E5188" s="36">
        <v>2012</v>
      </c>
      <c r="F5188" s="578">
        <v>14.268170764376549</v>
      </c>
      <c r="G5188" s="578">
        <v>3946.7365137735974</v>
      </c>
      <c r="H5188" s="578">
        <v>3.8567654702346723</v>
      </c>
      <c r="I5188" s="578">
        <v>0.10074788643457025</v>
      </c>
      <c r="J5188" s="578">
        <v>2.0895951117078402E-2</v>
      </c>
      <c r="K5188" s="578">
        <v>14.553163233461349</v>
      </c>
      <c r="L5188" s="578">
        <v>3908.863548278805</v>
      </c>
      <c r="M5188" s="578">
        <v>4.0280475214822173</v>
      </c>
      <c r="N5188" s="578">
        <v>8.0711153583858178E-2</v>
      </c>
      <c r="O5188" s="578">
        <v>2.0695454033557277E-2</v>
      </c>
      <c r="P5188" s="578">
        <v>14.268170764361098</v>
      </c>
      <c r="Q5188" s="578">
        <v>3946.736460367837</v>
      </c>
      <c r="R5188" s="578">
        <v>3.8567652610945444</v>
      </c>
      <c r="S5188" s="578">
        <v>0.10074788414234075</v>
      </c>
      <c r="T5188" s="578">
        <v>2.0895951640947354E-2</v>
      </c>
      <c r="U5188" s="578">
        <v>14.553164276537499</v>
      </c>
      <c r="V5188" s="578">
        <v>3908.863548278805</v>
      </c>
      <c r="W5188" s="578">
        <v>4.0280474718504848</v>
      </c>
      <c r="X5188" s="578">
        <v>8.0711148976661151E-2</v>
      </c>
      <c r="Y5188" s="578">
        <v>2.0695454033557277E-2</v>
      </c>
    </row>
    <row r="5189" spans="1:25" x14ac:dyDescent="0.3">
      <c r="A5189" s="61" t="s">
        <v>743</v>
      </c>
      <c r="B5189" s="61" t="s">
        <v>191</v>
      </c>
      <c r="C5189" s="61" t="s">
        <v>40</v>
      </c>
      <c r="D5189" s="36">
        <v>3</v>
      </c>
      <c r="E5189" s="36">
        <v>2012</v>
      </c>
      <c r="F5189" s="578">
        <v>7.7670244370656247</v>
      </c>
      <c r="G5189" s="578">
        <v>2091.1676012674898</v>
      </c>
      <c r="H5189" s="578">
        <v>2.0401895860559227</v>
      </c>
      <c r="I5189" s="578">
        <v>4.5526843265482321E-2</v>
      </c>
      <c r="J5189" s="578">
        <v>1.1071679065935276E-2</v>
      </c>
      <c r="K5189" s="578">
        <v>10.961438881484899</v>
      </c>
      <c r="L5189" s="578">
        <v>2732.1050567626899</v>
      </c>
      <c r="M5189" s="578">
        <v>2.7483254452818024</v>
      </c>
      <c r="N5189" s="578">
        <v>4.7753217124560828E-2</v>
      </c>
      <c r="O5189" s="578">
        <v>1.4465073443716326E-2</v>
      </c>
      <c r="P5189" s="578">
        <v>7.7670241241147151</v>
      </c>
      <c r="Q5189" s="578">
        <v>2091.1676534016851</v>
      </c>
      <c r="R5189" s="578">
        <v>2.0401895860559223</v>
      </c>
      <c r="S5189" s="578">
        <v>4.552684783144887E-2</v>
      </c>
      <c r="T5189" s="578">
        <v>1.1071679589804225E-2</v>
      </c>
      <c r="U5189" s="578">
        <v>10.9614388814952</v>
      </c>
      <c r="V5189" s="578">
        <v>2732.1050567626899</v>
      </c>
      <c r="W5189" s="578">
        <v>2.7483256012201274</v>
      </c>
      <c r="X5189" s="578">
        <v>4.7753217648581321E-2</v>
      </c>
      <c r="Y5189" s="578">
        <v>1.4465073443716326E-2</v>
      </c>
    </row>
    <row r="5190" spans="1:25" x14ac:dyDescent="0.3">
      <c r="A5190" s="61" t="s">
        <v>744</v>
      </c>
      <c r="B5190" s="61" t="s">
        <v>191</v>
      </c>
      <c r="C5190" s="61" t="s">
        <v>40</v>
      </c>
      <c r="D5190" s="36">
        <v>4</v>
      </c>
      <c r="E5190" s="36">
        <v>2012</v>
      </c>
      <c r="F5190" s="578">
        <v>3.8576854871935171</v>
      </c>
      <c r="G5190" s="578">
        <v>1122.83896128336</v>
      </c>
      <c r="H5190" s="578">
        <v>1.1063130809100825</v>
      </c>
      <c r="I5190" s="578">
        <v>3.0083055979578874E-2</v>
      </c>
      <c r="J5190" s="578">
        <v>5.9448495400526219E-3</v>
      </c>
      <c r="K5190" s="578">
        <v>9.5442807606498992</v>
      </c>
      <c r="L5190" s="578">
        <v>2299.4288113911898</v>
      </c>
      <c r="M5190" s="578">
        <v>2.2361324852681674</v>
      </c>
      <c r="N5190" s="578">
        <v>3.7846068738569202E-2</v>
      </c>
      <c r="O5190" s="578">
        <v>1.21743053362782E-2</v>
      </c>
      <c r="P5190" s="578">
        <v>3.85768518171971</v>
      </c>
      <c r="Q5190" s="578">
        <v>1122.8390655517526</v>
      </c>
      <c r="R5190" s="578">
        <v>1.1063130772769549</v>
      </c>
      <c r="S5190" s="578">
        <v>3.0083055895905351E-2</v>
      </c>
      <c r="T5190" s="578">
        <v>5.9448495909843252E-3</v>
      </c>
      <c r="U5190" s="578">
        <v>9.5442804626266735</v>
      </c>
      <c r="V5190" s="578">
        <v>2299.4286549886028</v>
      </c>
      <c r="W5190" s="578">
        <v>2.2361325400415772</v>
      </c>
      <c r="X5190" s="578">
        <v>3.7846069770845703E-2</v>
      </c>
      <c r="Y5190" s="578">
        <v>1.2174305336278201E-2</v>
      </c>
    </row>
    <row r="5191" spans="1:25" x14ac:dyDescent="0.3">
      <c r="A5191" s="61" t="s">
        <v>745</v>
      </c>
      <c r="B5191" s="61" t="s">
        <v>191</v>
      </c>
      <c r="C5191" s="61" t="s">
        <v>40</v>
      </c>
      <c r="D5191" s="36">
        <v>5</v>
      </c>
      <c r="E5191" s="36">
        <v>2012</v>
      </c>
      <c r="F5191" s="578">
        <v>4.3923754725110422</v>
      </c>
      <c r="G5191" s="578">
        <v>1162.814570109045</v>
      </c>
      <c r="H5191" s="578">
        <v>1.1248344186023975</v>
      </c>
      <c r="I5191" s="578">
        <v>3.2430428921240151E-2</v>
      </c>
      <c r="J5191" s="578">
        <v>6.156512490027426E-3</v>
      </c>
      <c r="K5191" s="578">
        <v>8.6445063746488486</v>
      </c>
      <c r="L5191" s="578">
        <v>2057.6758969624775</v>
      </c>
      <c r="M5191" s="578">
        <v>1.9324232048238574</v>
      </c>
      <c r="N5191" s="578">
        <v>3.5161598113518225E-2</v>
      </c>
      <c r="O5191" s="578">
        <v>1.0894350173960701E-2</v>
      </c>
      <c r="P5191" s="578">
        <v>4.392375159586658</v>
      </c>
      <c r="Q5191" s="578">
        <v>1162.814570109045</v>
      </c>
      <c r="R5191" s="578">
        <v>1.124834417045345</v>
      </c>
      <c r="S5191" s="578">
        <v>3.2430427365094723E-2</v>
      </c>
      <c r="T5191" s="578">
        <v>6.156512490027426E-3</v>
      </c>
      <c r="U5191" s="578">
        <v>8.6445066826539279</v>
      </c>
      <c r="V5191" s="578">
        <v>2057.6759490966724</v>
      </c>
      <c r="W5191" s="578">
        <v>1.9324230520287473</v>
      </c>
      <c r="X5191" s="578">
        <v>3.5161595519942496E-2</v>
      </c>
      <c r="Y5191" s="578">
        <v>1.0894350173960701E-2</v>
      </c>
    </row>
    <row r="5192" spans="1:25" x14ac:dyDescent="0.3">
      <c r="A5192" s="61" t="s">
        <v>746</v>
      </c>
      <c r="B5192" s="61" t="s">
        <v>191</v>
      </c>
      <c r="C5192" s="61" t="s">
        <v>40</v>
      </c>
      <c r="D5192" s="36">
        <v>6</v>
      </c>
      <c r="E5192" s="36">
        <v>2012</v>
      </c>
      <c r="F5192" s="578">
        <v>4.7131976241362246</v>
      </c>
      <c r="G5192" s="578">
        <v>1186.8052190144799</v>
      </c>
      <c r="H5192" s="578">
        <v>1.1359398337080999</v>
      </c>
      <c r="I5192" s="578">
        <v>3.3838788920547751E-2</v>
      </c>
      <c r="J5192" s="578">
        <v>6.2835235148668228E-3</v>
      </c>
      <c r="K5192" s="578">
        <v>7.9279071015116571</v>
      </c>
      <c r="L5192" s="578">
        <v>1879.4655227661074</v>
      </c>
      <c r="M5192" s="578">
        <v>1.68817361444234</v>
      </c>
      <c r="N5192" s="578">
        <v>3.2613636863061353E-2</v>
      </c>
      <c r="O5192" s="578">
        <v>9.950808259115226E-3</v>
      </c>
      <c r="P5192" s="578">
        <v>4.713197415519967</v>
      </c>
      <c r="Q5192" s="578">
        <v>1186.8052190144799</v>
      </c>
      <c r="R5192" s="578">
        <v>1.1359398337081024</v>
      </c>
      <c r="S5192" s="578">
        <v>3.3838792587630395E-2</v>
      </c>
      <c r="T5192" s="578">
        <v>6.2835234130034171E-3</v>
      </c>
      <c r="U5192" s="578">
        <v>7.9279073101279174</v>
      </c>
      <c r="V5192" s="578">
        <v>1879.4655227661074</v>
      </c>
      <c r="W5192" s="578">
        <v>1.68817361444234</v>
      </c>
      <c r="X5192" s="578">
        <v>3.2613636344346199E-2</v>
      </c>
      <c r="Y5192" s="578">
        <v>9.950808259115226E-3</v>
      </c>
    </row>
    <row r="5193" spans="1:25" x14ac:dyDescent="0.3">
      <c r="A5193" s="61" t="s">
        <v>747</v>
      </c>
      <c r="B5193" s="61" t="s">
        <v>191</v>
      </c>
      <c r="C5193" s="61" t="s">
        <v>40</v>
      </c>
      <c r="D5193" s="36">
        <v>7</v>
      </c>
      <c r="E5193" s="36">
        <v>2012</v>
      </c>
      <c r="F5193" s="578">
        <v>4.9270669442339496</v>
      </c>
      <c r="G5193" s="578">
        <v>1202.7973798116</v>
      </c>
      <c r="H5193" s="578">
        <v>1.1433555455878326</v>
      </c>
      <c r="I5193" s="578">
        <v>3.4777678983270201E-2</v>
      </c>
      <c r="J5193" s="578">
        <v>6.3681972630244346E-3</v>
      </c>
      <c r="K5193" s="578">
        <v>7.9305131356231824</v>
      </c>
      <c r="L5193" s="578">
        <v>1846.44277064005</v>
      </c>
      <c r="M5193" s="578">
        <v>1.59680317580932</v>
      </c>
      <c r="N5193" s="578">
        <v>4.5344161123769725E-2</v>
      </c>
      <c r="O5193" s="578">
        <v>9.7759720617128874E-3</v>
      </c>
      <c r="P5193" s="578">
        <v>4.9270669442339496</v>
      </c>
      <c r="Q5193" s="578">
        <v>1202.7973798116</v>
      </c>
      <c r="R5193" s="578">
        <v>1.1433554412797025</v>
      </c>
      <c r="S5193" s="578">
        <v>3.477767269684285E-2</v>
      </c>
      <c r="T5193" s="578">
        <v>6.3681971563103908E-3</v>
      </c>
      <c r="U5193" s="578">
        <v>7.9305129270069274</v>
      </c>
      <c r="V5193" s="578">
        <v>1846.4427185058548</v>
      </c>
      <c r="W5193" s="578">
        <v>1.5968031752854499</v>
      </c>
      <c r="X5193" s="578">
        <v>4.5344158525646522E-2</v>
      </c>
      <c r="Y5193" s="578">
        <v>9.7759720617128874E-3</v>
      </c>
    </row>
    <row r="5194" spans="1:25" x14ac:dyDescent="0.3">
      <c r="A5194" s="61" t="s">
        <v>748</v>
      </c>
      <c r="B5194" s="61" t="s">
        <v>191</v>
      </c>
      <c r="C5194" s="61" t="s">
        <v>40</v>
      </c>
      <c r="D5194" s="36">
        <v>8</v>
      </c>
      <c r="E5194" s="36">
        <v>2012</v>
      </c>
      <c r="F5194" s="578">
        <v>4.6107844186626599</v>
      </c>
      <c r="G5194" s="578">
        <v>1123.2251879374126</v>
      </c>
      <c r="H5194" s="578">
        <v>1.0415594838559601</v>
      </c>
      <c r="I5194" s="578">
        <v>3.0287297990298549E-2</v>
      </c>
      <c r="J5194" s="578">
        <v>5.9468974383586675E-3</v>
      </c>
      <c r="K5194" s="578">
        <v>6.8553006621950754</v>
      </c>
      <c r="L5194" s="578">
        <v>1550.7653249104776</v>
      </c>
      <c r="M5194" s="578">
        <v>1.2380527518689575</v>
      </c>
      <c r="N5194" s="578">
        <v>4.9177282773295347E-2</v>
      </c>
      <c r="O5194" s="578">
        <v>8.2105031663862321E-3</v>
      </c>
      <c r="P5194" s="578">
        <v>4.6107844186626599</v>
      </c>
      <c r="Q5194" s="578">
        <v>1123.2251879374126</v>
      </c>
      <c r="R5194" s="578">
        <v>1.0415594838559601</v>
      </c>
      <c r="S5194" s="578">
        <v>3.0287300498381801E-2</v>
      </c>
      <c r="T5194" s="578">
        <v>5.9468975426473928E-3</v>
      </c>
      <c r="U5194" s="578">
        <v>6.8553001928084951</v>
      </c>
      <c r="V5194" s="578">
        <v>1550.7653249104776</v>
      </c>
      <c r="W5194" s="578">
        <v>1.2380528561770876</v>
      </c>
      <c r="X5194" s="578">
        <v>4.9177277538547025E-2</v>
      </c>
      <c r="Y5194" s="578">
        <v>8.2105031663862321E-3</v>
      </c>
    </row>
    <row r="5195" spans="1:25" x14ac:dyDescent="0.3">
      <c r="A5195" s="61" t="s">
        <v>749</v>
      </c>
      <c r="B5195" s="61" t="s">
        <v>191</v>
      </c>
      <c r="C5195" s="61" t="s">
        <v>40</v>
      </c>
      <c r="D5195" s="36">
        <v>9</v>
      </c>
      <c r="E5195" s="36">
        <v>2012</v>
      </c>
      <c r="F5195" s="578">
        <v>4.3735945496446176</v>
      </c>
      <c r="G5195" s="578">
        <v>1063.5456085205024</v>
      </c>
      <c r="H5195" s="578">
        <v>0.96521818358451072</v>
      </c>
      <c r="I5195" s="578">
        <v>2.6919648793409499E-2</v>
      </c>
      <c r="J5195" s="578">
        <v>5.6309396289482977E-3</v>
      </c>
      <c r="K5195" s="578">
        <v>6.7969245630374626</v>
      </c>
      <c r="L5195" s="578">
        <v>1503.1227073669374</v>
      </c>
      <c r="M5195" s="578">
        <v>1.1049553391203475</v>
      </c>
      <c r="N5195" s="578">
        <v>6.245496698647908E-2</v>
      </c>
      <c r="O5195" s="578">
        <v>7.9582609905628453E-3</v>
      </c>
      <c r="P5195" s="578">
        <v>4.3735944503035418</v>
      </c>
      <c r="Q5195" s="578">
        <v>1063.5456085205024</v>
      </c>
      <c r="R5195" s="578">
        <v>0.96521818358451072</v>
      </c>
      <c r="S5195" s="578">
        <v>2.6919648793409499E-2</v>
      </c>
      <c r="T5195" s="578">
        <v>5.630939522234253E-3</v>
      </c>
      <c r="U5195" s="578">
        <v>6.7969249802699752</v>
      </c>
      <c r="V5195" s="578">
        <v>1503.1227595011324</v>
      </c>
      <c r="W5195" s="578">
        <v>1.1049553349682024</v>
      </c>
      <c r="X5195" s="578">
        <v>6.2454966473524068E-2</v>
      </c>
      <c r="Y5195" s="578">
        <v>7.9582610972768909E-3</v>
      </c>
    </row>
    <row r="5196" spans="1:25" x14ac:dyDescent="0.3">
      <c r="A5196" s="61" t="s">
        <v>750</v>
      </c>
      <c r="B5196" s="61" t="s">
        <v>191</v>
      </c>
      <c r="C5196" s="61" t="s">
        <v>40</v>
      </c>
      <c r="D5196" s="36">
        <v>10</v>
      </c>
      <c r="E5196" s="36">
        <v>2012</v>
      </c>
      <c r="F5196" s="578">
        <v>4.1891055712824201</v>
      </c>
      <c r="G5196" s="578">
        <v>1017.1298793156905</v>
      </c>
      <c r="H5196" s="578">
        <v>0.90583717854072621</v>
      </c>
      <c r="I5196" s="578">
        <v>2.4300259339421801E-2</v>
      </c>
      <c r="J5196" s="578">
        <v>5.3851842458243421E-3</v>
      </c>
      <c r="K5196" s="578">
        <v>6.747778396040145</v>
      </c>
      <c r="L5196" s="578">
        <v>1463.2465540567975</v>
      </c>
      <c r="M5196" s="578">
        <v>0.99572108996411124</v>
      </c>
      <c r="N5196" s="578">
        <v>7.2351626835067337E-2</v>
      </c>
      <c r="O5196" s="578">
        <v>7.7471584979017828E-3</v>
      </c>
      <c r="P5196" s="578">
        <v>4.1891052061621323</v>
      </c>
      <c r="Q5196" s="578">
        <v>1017.1298847198456</v>
      </c>
      <c r="R5196" s="578">
        <v>0.905837157430748</v>
      </c>
      <c r="S5196" s="578">
        <v>2.4300259339421801E-2</v>
      </c>
      <c r="T5196" s="578">
        <v>5.3851842458243421E-3</v>
      </c>
      <c r="U5196" s="578">
        <v>6.7477785003429673</v>
      </c>
      <c r="V5196" s="578">
        <v>1463.246606190995</v>
      </c>
      <c r="W5196" s="578">
        <v>0.99572105829914381</v>
      </c>
      <c r="X5196" s="578">
        <v>7.2351626708344427E-2</v>
      </c>
      <c r="Y5196" s="578">
        <v>7.7471583426813526E-3</v>
      </c>
    </row>
    <row r="5197" spans="1:25" x14ac:dyDescent="0.3">
      <c r="A5197" s="61" t="s">
        <v>751</v>
      </c>
      <c r="B5197" s="61" t="s">
        <v>191</v>
      </c>
      <c r="C5197" s="61" t="s">
        <v>40</v>
      </c>
      <c r="D5197" s="36">
        <v>11</v>
      </c>
      <c r="E5197" s="36">
        <v>2012</v>
      </c>
      <c r="F5197" s="578">
        <v>5.2920315658266155</v>
      </c>
      <c r="G5197" s="578">
        <v>1159.2133394877076</v>
      </c>
      <c r="H5197" s="578">
        <v>0.78316245786845651</v>
      </c>
      <c r="I5197" s="578">
        <v>4.8331567320625803E-2</v>
      </c>
      <c r="J5197" s="578">
        <v>6.137446672558622E-3</v>
      </c>
      <c r="K5197" s="578">
        <v>6.7133602923131503</v>
      </c>
      <c r="L5197" s="578">
        <v>1425.4483362833603</v>
      </c>
      <c r="M5197" s="578">
        <v>0.89437821942071083</v>
      </c>
      <c r="N5197" s="578">
        <v>8.1308827863116023E-2</v>
      </c>
      <c r="O5197" s="578">
        <v>7.5470300507731675E-3</v>
      </c>
      <c r="P5197" s="578">
        <v>5.2920314615184854</v>
      </c>
      <c r="Q5197" s="578">
        <v>1159.2133394877076</v>
      </c>
      <c r="R5197" s="578">
        <v>0.78316246314595073</v>
      </c>
      <c r="S5197" s="578">
        <v>4.8331563663850774E-2</v>
      </c>
      <c r="T5197" s="578">
        <v>6.1374468277790523E-3</v>
      </c>
      <c r="U5197" s="578">
        <v>6.7133608138537904</v>
      </c>
      <c r="V5197" s="578">
        <v>1425.4484405517524</v>
      </c>
      <c r="W5197" s="578">
        <v>0.8943782197311515</v>
      </c>
      <c r="X5197" s="578">
        <v>8.1308826753229327E-2</v>
      </c>
      <c r="Y5197" s="578">
        <v>7.5470300022667846E-3</v>
      </c>
    </row>
    <row r="5198" spans="1:25" x14ac:dyDescent="0.3">
      <c r="A5198" s="61" t="s">
        <v>752</v>
      </c>
      <c r="B5198" s="61" t="s">
        <v>191</v>
      </c>
      <c r="C5198" s="61" t="s">
        <v>40</v>
      </c>
      <c r="D5198" s="36">
        <v>12</v>
      </c>
      <c r="E5198" s="36">
        <v>2012</v>
      </c>
      <c r="F5198" s="578">
        <v>6.1944187039334775</v>
      </c>
      <c r="G5198" s="578">
        <v>1275.470937093095</v>
      </c>
      <c r="H5198" s="578">
        <v>0.68279554163746026</v>
      </c>
      <c r="I5198" s="578">
        <v>6.799351912650306E-2</v>
      </c>
      <c r="J5198" s="578">
        <v>6.752967528882433E-3</v>
      </c>
      <c r="K5198" s="578">
        <v>6.6831244474451523</v>
      </c>
      <c r="L5198" s="578">
        <v>1393.60487747192</v>
      </c>
      <c r="M5198" s="578">
        <v>0.81049652118235782</v>
      </c>
      <c r="N5198" s="578">
        <v>8.8582286189496942E-2</v>
      </c>
      <c r="O5198" s="578">
        <v>7.37843132325603E-3</v>
      </c>
      <c r="P5198" s="578">
        <v>6.1944182345468981</v>
      </c>
      <c r="Q5198" s="578">
        <v>1275.470937093095</v>
      </c>
      <c r="R5198" s="578">
        <v>0.68279550506849696</v>
      </c>
      <c r="S5198" s="578">
        <v>6.7993513517952381E-2</v>
      </c>
      <c r="T5198" s="578">
        <v>6.7529674755254093E-3</v>
      </c>
      <c r="U5198" s="578">
        <v>6.683124447445147</v>
      </c>
      <c r="V5198" s="578">
        <v>1393.60487747192</v>
      </c>
      <c r="W5198" s="578">
        <v>0.81049652677029327</v>
      </c>
      <c r="X5198" s="578">
        <v>8.8582284642446482E-2</v>
      </c>
      <c r="Y5198" s="578">
        <v>7.3784312238179455E-3</v>
      </c>
    </row>
    <row r="5199" spans="1:25" x14ac:dyDescent="0.3">
      <c r="A5199" s="61" t="s">
        <v>753</v>
      </c>
      <c r="B5199" s="61" t="s">
        <v>191</v>
      </c>
      <c r="C5199" s="61" t="s">
        <v>40</v>
      </c>
      <c r="D5199" s="36">
        <v>13</v>
      </c>
      <c r="E5199" s="36">
        <v>2012</v>
      </c>
      <c r="F5199" s="578">
        <v>6.1323620795583302</v>
      </c>
      <c r="G5199" s="578">
        <v>1249.1396967569926</v>
      </c>
      <c r="H5199" s="578">
        <v>0.62379510096798152</v>
      </c>
      <c r="I5199" s="578">
        <v>6.9234677272409756E-2</v>
      </c>
      <c r="J5199" s="578">
        <v>6.6135544620919921E-3</v>
      </c>
      <c r="K5199" s="578">
        <v>6.5511340107186653</v>
      </c>
      <c r="L5199" s="578">
        <v>1355.8253186543725</v>
      </c>
      <c r="M5199" s="578">
        <v>0.74993541949273346</v>
      </c>
      <c r="N5199" s="578">
        <v>8.9191189241622199E-2</v>
      </c>
      <c r="O5199" s="578">
        <v>7.1784142055548675E-3</v>
      </c>
      <c r="P5199" s="578">
        <v>6.1323618187519324</v>
      </c>
      <c r="Q5199" s="578">
        <v>1249.1396967569926</v>
      </c>
      <c r="R5199" s="578">
        <v>0.62379511150356803</v>
      </c>
      <c r="S5199" s="578">
        <v>6.9234677166605196E-2</v>
      </c>
      <c r="T5199" s="578">
        <v>6.6135544620919921E-3</v>
      </c>
      <c r="U5199" s="578">
        <v>6.5511344801052429</v>
      </c>
      <c r="V5199" s="578">
        <v>1355.8253186543725</v>
      </c>
      <c r="W5199" s="578">
        <v>0.74993539844096302</v>
      </c>
      <c r="X5199" s="578">
        <v>8.919118445070727E-2</v>
      </c>
      <c r="Y5199" s="578">
        <v>7.1784142055548675E-3</v>
      </c>
    </row>
    <row r="5200" spans="1:25" x14ac:dyDescent="0.3">
      <c r="A5200" s="61" t="s">
        <v>754</v>
      </c>
      <c r="B5200" s="61" t="s">
        <v>191</v>
      </c>
      <c r="C5200" s="61" t="s">
        <v>40</v>
      </c>
      <c r="D5200" s="36">
        <v>14</v>
      </c>
      <c r="E5200" s="36">
        <v>2012</v>
      </c>
      <c r="F5200" s="578">
        <v>6.3979255427257105</v>
      </c>
      <c r="G5200" s="578">
        <v>1311.9812978108675</v>
      </c>
      <c r="H5200" s="578">
        <v>0.65824343221417303</v>
      </c>
      <c r="I5200" s="578">
        <v>6.8049264746150556E-2</v>
      </c>
      <c r="J5200" s="578">
        <v>6.9462779210880321E-3</v>
      </c>
      <c r="K5200" s="578">
        <v>6.7787520785692905</v>
      </c>
      <c r="L5200" s="578">
        <v>1409.1119702657024</v>
      </c>
      <c r="M5200" s="578">
        <v>0.77302006973574522</v>
      </c>
      <c r="N5200" s="578">
        <v>8.7990448298114601E-2</v>
      </c>
      <c r="O5200" s="578">
        <v>7.4605234040063745E-3</v>
      </c>
      <c r="P5200" s="578">
        <v>6.3979255948797746</v>
      </c>
      <c r="Q5200" s="578">
        <v>1311.9812978108675</v>
      </c>
      <c r="R5200" s="578">
        <v>0.65824338745733235</v>
      </c>
      <c r="S5200" s="578">
        <v>6.8049263204860169E-2</v>
      </c>
      <c r="T5200" s="578">
        <v>6.9462778677310127E-3</v>
      </c>
      <c r="U5200" s="578">
        <v>6.7787521828722621</v>
      </c>
      <c r="V5200" s="578">
        <v>1409.1119702657024</v>
      </c>
      <c r="W5200" s="578">
        <v>0.77302008556822877</v>
      </c>
      <c r="X5200" s="578">
        <v>8.7990446769253994E-2</v>
      </c>
      <c r="Y5200" s="578">
        <v>7.4605235616521225E-3</v>
      </c>
    </row>
    <row r="5201" spans="1:25" x14ac:dyDescent="0.3">
      <c r="A5201" s="61" t="s">
        <v>755</v>
      </c>
      <c r="B5201" s="61" t="s">
        <v>191</v>
      </c>
      <c r="C5201" s="61" t="s">
        <v>40</v>
      </c>
      <c r="D5201" s="36">
        <v>15</v>
      </c>
      <c r="E5201" s="36">
        <v>2012</v>
      </c>
      <c r="F5201" s="578">
        <v>6.6565345570693299</v>
      </c>
      <c r="G5201" s="578">
        <v>1373.5162671407024</v>
      </c>
      <c r="H5201" s="578">
        <v>0.69442232208287602</v>
      </c>
      <c r="I5201" s="578">
        <v>6.6951131314757106E-2</v>
      </c>
      <c r="J5201" s="578">
        <v>7.2720751146941104E-3</v>
      </c>
      <c r="K5201" s="578">
        <v>6.9984449233515917</v>
      </c>
      <c r="L5201" s="578">
        <v>1459.9114634195926</v>
      </c>
      <c r="M5201" s="578">
        <v>0.79498735877374749</v>
      </c>
      <c r="N5201" s="578">
        <v>8.5072721387101952E-2</v>
      </c>
      <c r="O5201" s="578">
        <v>7.7294899480572525E-3</v>
      </c>
      <c r="P5201" s="578">
        <v>6.6565343484424631</v>
      </c>
      <c r="Q5201" s="578">
        <v>1373.5163192748973</v>
      </c>
      <c r="R5201" s="578">
        <v>0.69442235312696199</v>
      </c>
      <c r="S5201" s="578">
        <v>6.6951130223060276E-2</v>
      </c>
      <c r="T5201" s="578">
        <v>7.2720751171194298E-3</v>
      </c>
      <c r="U5201" s="578">
        <v>6.9984448190434625</v>
      </c>
      <c r="V5201" s="578">
        <v>1459.9114634195926</v>
      </c>
      <c r="W5201" s="578">
        <v>0.79498732183128562</v>
      </c>
      <c r="X5201" s="578">
        <v>8.5072719837626154E-2</v>
      </c>
      <c r="Y5201" s="578">
        <v>7.7294898947002305E-3</v>
      </c>
    </row>
    <row r="5202" spans="1:25" x14ac:dyDescent="0.3">
      <c r="A5202" s="580" t="s">
        <v>756</v>
      </c>
      <c r="B5202" s="580" t="s">
        <v>191</v>
      </c>
      <c r="C5202" s="580" t="s">
        <v>40</v>
      </c>
      <c r="D5202" s="581">
        <v>16</v>
      </c>
      <c r="E5202" s="581">
        <v>2012</v>
      </c>
      <c r="F5202" s="582">
        <v>7.0392830024939004</v>
      </c>
      <c r="G5202" s="582">
        <v>1458.9805399576776</v>
      </c>
      <c r="H5202" s="582">
        <v>0.7429573428623063</v>
      </c>
      <c r="I5202" s="582">
        <v>6.6751047201554045E-2</v>
      </c>
      <c r="J5202" s="582">
        <v>7.7245594729902171E-3</v>
      </c>
      <c r="K5202" s="582">
        <v>7.332919237989695</v>
      </c>
      <c r="L5202" s="582">
        <v>1533.7877273559525</v>
      </c>
      <c r="M5202" s="582">
        <v>0.83180365338921525</v>
      </c>
      <c r="N5202" s="582">
        <v>8.3958273922083479E-2</v>
      </c>
      <c r="O5202" s="582">
        <v>8.1206350635814745E-3</v>
      </c>
      <c r="P5202" s="582">
        <v>7.0392827417235777</v>
      </c>
      <c r="Q5202" s="582">
        <v>1458.9805399576776</v>
      </c>
      <c r="R5202" s="582">
        <v>0.74295736009662472</v>
      </c>
      <c r="S5202" s="582">
        <v>6.6751046728010452E-2</v>
      </c>
      <c r="T5202" s="582">
        <v>7.7245594729902179E-3</v>
      </c>
      <c r="U5202" s="582">
        <v>7.3329190815275025</v>
      </c>
      <c r="V5202" s="582">
        <v>1533.7877273559525</v>
      </c>
      <c r="W5202" s="582">
        <v>0.83180358954026179</v>
      </c>
      <c r="X5202" s="582">
        <v>8.3958271912100174E-2</v>
      </c>
      <c r="Y5202" s="582">
        <v>8.1206350684321117E-3</v>
      </c>
    </row>
    <row r="5203" spans="1:25" x14ac:dyDescent="0.3">
      <c r="A5203" s="61" t="s">
        <v>757</v>
      </c>
      <c r="B5203" s="61" t="s">
        <v>191</v>
      </c>
      <c r="C5203" s="61" t="s">
        <v>40</v>
      </c>
      <c r="D5203" s="36">
        <v>1</v>
      </c>
      <c r="E5203" s="36">
        <v>2020</v>
      </c>
      <c r="F5203" s="578">
        <v>12.233846390969074</v>
      </c>
      <c r="G5203" s="578">
        <v>6494.6884307861274</v>
      </c>
      <c r="H5203" s="578">
        <v>3.1638183780014502</v>
      </c>
      <c r="I5203" s="578">
        <v>9.8820605556284066E-2</v>
      </c>
      <c r="J5203" s="578">
        <v>3.4386066099007878E-2</v>
      </c>
      <c r="K5203" s="578">
        <v>11.9069761236658</v>
      </c>
      <c r="L5203" s="578">
        <v>6334.540939331051</v>
      </c>
      <c r="M5203" s="578">
        <v>3.1362287801457525</v>
      </c>
      <c r="N5203" s="578">
        <v>8.8003661833378474E-2</v>
      </c>
      <c r="O5203" s="578">
        <v>3.3538175552772949E-2</v>
      </c>
      <c r="P5203" s="578">
        <v>12.2338432617252</v>
      </c>
      <c r="Q5203" s="578">
        <v>6494.6885325113872</v>
      </c>
      <c r="R5203" s="578">
        <v>3.1638183780014502</v>
      </c>
      <c r="S5203" s="578">
        <v>9.8820602774746136E-2</v>
      </c>
      <c r="T5203" s="578">
        <v>3.4386066099007878E-2</v>
      </c>
      <c r="U5203" s="578">
        <v>11.906976123660501</v>
      </c>
      <c r="V5203" s="578">
        <v>6334.540939331051</v>
      </c>
      <c r="W5203" s="578">
        <v>3.1362284717615623</v>
      </c>
      <c r="X5203" s="578">
        <v>8.8003658718662309E-2</v>
      </c>
      <c r="Y5203" s="578">
        <v>3.3538175028903994E-2</v>
      </c>
    </row>
    <row r="5204" spans="1:25" x14ac:dyDescent="0.3">
      <c r="A5204" s="61" t="s">
        <v>758</v>
      </c>
      <c r="B5204" s="61" t="s">
        <v>191</v>
      </c>
      <c r="C5204" s="61" t="s">
        <v>40</v>
      </c>
      <c r="D5204" s="36">
        <v>2</v>
      </c>
      <c r="E5204" s="36">
        <v>2020</v>
      </c>
      <c r="F5204" s="578">
        <v>7.6665521328686719</v>
      </c>
      <c r="G5204" s="578">
        <v>3825.2223002115852</v>
      </c>
      <c r="H5204" s="578">
        <v>1.8737209402024699</v>
      </c>
      <c r="I5204" s="578">
        <v>5.7147819507918002E-2</v>
      </c>
      <c r="J5204" s="578">
        <v>2.0252615853678376E-2</v>
      </c>
      <c r="K5204" s="578">
        <v>7.7437055562622801</v>
      </c>
      <c r="L5204" s="578">
        <v>3782.7120742797802</v>
      </c>
      <c r="M5204" s="578">
        <v>1.9790835691383051</v>
      </c>
      <c r="N5204" s="578">
        <v>4.6176980817563072E-2</v>
      </c>
      <c r="O5204" s="578">
        <v>2.0027534948894674E-2</v>
      </c>
      <c r="P5204" s="578">
        <v>7.6665517156361549</v>
      </c>
      <c r="Q5204" s="578">
        <v>3825.2223002115852</v>
      </c>
      <c r="R5204" s="578">
        <v>1.8737209402024699</v>
      </c>
      <c r="S5204" s="578">
        <v>5.7147822095885176E-2</v>
      </c>
      <c r="T5204" s="578">
        <v>2.0252616377547324E-2</v>
      </c>
      <c r="U5204" s="578">
        <v>7.7437054519541526</v>
      </c>
      <c r="V5204" s="578">
        <v>3782.7120742797802</v>
      </c>
      <c r="W5204" s="578">
        <v>1.9790835696621751</v>
      </c>
      <c r="X5204" s="578">
        <v>4.6176978225351627E-2</v>
      </c>
      <c r="Y5204" s="578">
        <v>2.0027534948894674E-2</v>
      </c>
    </row>
    <row r="5205" spans="1:25" x14ac:dyDescent="0.3">
      <c r="A5205" s="61" t="s">
        <v>759</v>
      </c>
      <c r="B5205" s="61" t="s">
        <v>191</v>
      </c>
      <c r="C5205" s="61" t="s">
        <v>40</v>
      </c>
      <c r="D5205" s="36">
        <v>3</v>
      </c>
      <c r="E5205" s="36">
        <v>2020</v>
      </c>
      <c r="F5205" s="578">
        <v>4.1544697227218368</v>
      </c>
      <c r="G5205" s="578">
        <v>2026.1357307434025</v>
      </c>
      <c r="H5205" s="578">
        <v>0.98936115050067452</v>
      </c>
      <c r="I5205" s="578">
        <v>2.5868808646919199E-2</v>
      </c>
      <c r="J5205" s="578">
        <v>1.0727360359548225E-2</v>
      </c>
      <c r="K5205" s="578">
        <v>5.7827354189794224</v>
      </c>
      <c r="L5205" s="578">
        <v>2630.5803451538027</v>
      </c>
      <c r="M5205" s="578">
        <v>1.3487984891980851</v>
      </c>
      <c r="N5205" s="578">
        <v>2.7304788963647252E-2</v>
      </c>
      <c r="O5205" s="578">
        <v>1.3927596921954876E-2</v>
      </c>
      <c r="P5205" s="578">
        <v>4.1544694097974526</v>
      </c>
      <c r="Q5205" s="578">
        <v>2026.1357307434025</v>
      </c>
      <c r="R5205" s="578">
        <v>0.98936116105566374</v>
      </c>
      <c r="S5205" s="578">
        <v>2.5868808646919199E-2</v>
      </c>
      <c r="T5205" s="578">
        <v>1.0727360359548225E-2</v>
      </c>
      <c r="U5205" s="578">
        <v>5.7827356797497416</v>
      </c>
      <c r="V5205" s="578">
        <v>2630.5803451538027</v>
      </c>
      <c r="W5205" s="578">
        <v>1.3487986456602723</v>
      </c>
      <c r="X5205" s="578">
        <v>2.7304787329285273E-2</v>
      </c>
      <c r="Y5205" s="578">
        <v>1.3927596921954876E-2</v>
      </c>
    </row>
    <row r="5206" spans="1:25" x14ac:dyDescent="0.3">
      <c r="A5206" s="61" t="s">
        <v>760</v>
      </c>
      <c r="B5206" s="61" t="s">
        <v>191</v>
      </c>
      <c r="C5206" s="61" t="s">
        <v>40</v>
      </c>
      <c r="D5206" s="36">
        <v>4</v>
      </c>
      <c r="E5206" s="36">
        <v>2020</v>
      </c>
      <c r="F5206" s="578">
        <v>2.082313380268785</v>
      </c>
      <c r="G5206" s="578">
        <v>1088.5139668782501</v>
      </c>
      <c r="H5206" s="578">
        <v>0.54052621180016969</v>
      </c>
      <c r="I5206" s="578">
        <v>1.70438699278747E-2</v>
      </c>
      <c r="J5206" s="578">
        <v>5.7631225160245433E-3</v>
      </c>
      <c r="K5206" s="578">
        <v>5.0289868714869472</v>
      </c>
      <c r="L5206" s="578">
        <v>2225.8410517374623</v>
      </c>
      <c r="M5206" s="578">
        <v>1.0876601230750824</v>
      </c>
      <c r="N5206" s="578">
        <v>2.1592771834093499E-2</v>
      </c>
      <c r="O5206" s="578">
        <v>1.17846812063362E-2</v>
      </c>
      <c r="P5206" s="578">
        <v>2.08231338026977</v>
      </c>
      <c r="Q5206" s="578">
        <v>1088.5138626098601</v>
      </c>
      <c r="R5206" s="578">
        <v>0.54052616915335694</v>
      </c>
      <c r="S5206" s="578">
        <v>1.7043869917415501E-2</v>
      </c>
      <c r="T5206" s="578">
        <v>5.7631225160245433E-3</v>
      </c>
      <c r="U5206" s="578">
        <v>5.0289868193328822</v>
      </c>
      <c r="V5206" s="578">
        <v>2225.8410517374623</v>
      </c>
      <c r="W5206" s="578">
        <v>1.0876601194419551</v>
      </c>
      <c r="X5206" s="578">
        <v>2.15927718236343E-2</v>
      </c>
      <c r="Y5206" s="578">
        <v>1.17846812063362E-2</v>
      </c>
    </row>
    <row r="5207" spans="1:25" x14ac:dyDescent="0.3">
      <c r="A5207" s="61" t="s">
        <v>761</v>
      </c>
      <c r="B5207" s="61" t="s">
        <v>191</v>
      </c>
      <c r="C5207" s="61" t="s">
        <v>40</v>
      </c>
      <c r="D5207" s="36">
        <v>5</v>
      </c>
      <c r="E5207" s="36">
        <v>2020</v>
      </c>
      <c r="F5207" s="578">
        <v>2.3443036777686399</v>
      </c>
      <c r="G5207" s="578">
        <v>1127.2400016784625</v>
      </c>
      <c r="H5207" s="578">
        <v>0.54705401810739751</v>
      </c>
      <c r="I5207" s="578">
        <v>1.83405710756687E-2</v>
      </c>
      <c r="J5207" s="578">
        <v>5.9681624309935906E-3</v>
      </c>
      <c r="K5207" s="578">
        <v>4.5585539086896372</v>
      </c>
      <c r="L5207" s="578">
        <v>1991.4761517842524</v>
      </c>
      <c r="M5207" s="578">
        <v>0.92504332680255152</v>
      </c>
      <c r="N5207" s="578">
        <v>1.9991865311870499E-2</v>
      </c>
      <c r="O5207" s="578">
        <v>1.0543855275803501E-2</v>
      </c>
      <c r="P5207" s="578">
        <v>2.3443036777649251</v>
      </c>
      <c r="Q5207" s="578">
        <v>1127.2400016784625</v>
      </c>
      <c r="R5207" s="578">
        <v>0.54705399102628327</v>
      </c>
      <c r="S5207" s="578">
        <v>1.8340570022701223E-2</v>
      </c>
      <c r="T5207" s="578">
        <v>5.9681624309935906E-3</v>
      </c>
      <c r="U5207" s="578">
        <v>4.5585540129977673</v>
      </c>
      <c r="V5207" s="578">
        <v>1991.4761517842524</v>
      </c>
      <c r="W5207" s="578">
        <v>0.9250433268025513</v>
      </c>
      <c r="X5207" s="578">
        <v>1.9991865306716702E-2</v>
      </c>
      <c r="Y5207" s="578">
        <v>1.0543855275803501E-2</v>
      </c>
    </row>
    <row r="5208" spans="1:25" x14ac:dyDescent="0.3">
      <c r="A5208" s="61" t="s">
        <v>762</v>
      </c>
      <c r="B5208" s="61" t="s">
        <v>191</v>
      </c>
      <c r="C5208" s="61" t="s">
        <v>40</v>
      </c>
      <c r="D5208" s="36">
        <v>6</v>
      </c>
      <c r="E5208" s="36">
        <v>2020</v>
      </c>
      <c r="F5208" s="578">
        <v>2.5015000498969999</v>
      </c>
      <c r="G5208" s="578">
        <v>1150.479993184405</v>
      </c>
      <c r="H5208" s="578">
        <v>0.5509691998668127</v>
      </c>
      <c r="I5208" s="578">
        <v>1.9118534542030777E-2</v>
      </c>
      <c r="J5208" s="578">
        <v>6.0912062714730047E-3</v>
      </c>
      <c r="K5208" s="578">
        <v>4.1834873784682696</v>
      </c>
      <c r="L5208" s="578">
        <v>1820.7687339782674</v>
      </c>
      <c r="M5208" s="578">
        <v>0.79525517051418604</v>
      </c>
      <c r="N5208" s="578">
        <v>1.8495791315217499E-2</v>
      </c>
      <c r="O5208" s="578">
        <v>9.6400503049759723E-3</v>
      </c>
      <c r="P5208" s="578">
        <v>2.5015000498969999</v>
      </c>
      <c r="Q5208" s="578">
        <v>1150.479993184405</v>
      </c>
      <c r="R5208" s="578">
        <v>0.55096916297528253</v>
      </c>
      <c r="S5208" s="578">
        <v>1.91185345368012E-2</v>
      </c>
      <c r="T5208" s="578">
        <v>6.0912061162525753E-3</v>
      </c>
      <c r="U5208" s="578">
        <v>4.1834872741601394</v>
      </c>
      <c r="V5208" s="578">
        <v>1820.7687339782674</v>
      </c>
      <c r="W5208" s="578">
        <v>0.79525518106917503</v>
      </c>
      <c r="X5208" s="578">
        <v>1.8495791315217499E-2</v>
      </c>
      <c r="Y5208" s="578">
        <v>9.6400503583329959E-3</v>
      </c>
    </row>
    <row r="5209" spans="1:25" x14ac:dyDescent="0.3">
      <c r="A5209" s="61" t="s">
        <v>763</v>
      </c>
      <c r="B5209" s="61" t="s">
        <v>191</v>
      </c>
      <c r="C5209" s="61" t="s">
        <v>40</v>
      </c>
      <c r="D5209" s="36">
        <v>7</v>
      </c>
      <c r="E5209" s="36">
        <v>2020</v>
      </c>
      <c r="F5209" s="578">
        <v>2.6062942142016201</v>
      </c>
      <c r="G5209" s="578">
        <v>1165.9741694132451</v>
      </c>
      <c r="H5209" s="578">
        <v>0.55358006068854548</v>
      </c>
      <c r="I5209" s="578">
        <v>1.9637251025415001E-2</v>
      </c>
      <c r="J5209" s="578">
        <v>6.173235846896807E-3</v>
      </c>
      <c r="K5209" s="578">
        <v>4.2094986635493052</v>
      </c>
      <c r="L5209" s="578">
        <v>1786.82155100504</v>
      </c>
      <c r="M5209" s="578">
        <v>0.74493393513936645</v>
      </c>
      <c r="N5209" s="578">
        <v>2.5532742249197299E-2</v>
      </c>
      <c r="O5209" s="578">
        <v>9.460307793536531E-3</v>
      </c>
      <c r="P5209" s="578">
        <v>2.6062942142016201</v>
      </c>
      <c r="Q5209" s="578">
        <v>1165.9741694132451</v>
      </c>
      <c r="R5209" s="578">
        <v>0.55358006063518816</v>
      </c>
      <c r="S5209" s="578">
        <v>1.9637251025415001E-2</v>
      </c>
      <c r="T5209" s="578">
        <v>6.1732357959651046E-3</v>
      </c>
      <c r="U5209" s="578">
        <v>4.2094986113952446</v>
      </c>
      <c r="V5209" s="578">
        <v>1786.82155100504</v>
      </c>
      <c r="W5209" s="578">
        <v>0.74493395102520754</v>
      </c>
      <c r="X5209" s="578">
        <v>2.5532741201459399E-2</v>
      </c>
      <c r="Y5209" s="578">
        <v>9.460307793536531E-3</v>
      </c>
    </row>
    <row r="5210" spans="1:25" x14ac:dyDescent="0.3">
      <c r="A5210" s="61" t="s">
        <v>764</v>
      </c>
      <c r="B5210" s="61" t="s">
        <v>191</v>
      </c>
      <c r="C5210" s="61" t="s">
        <v>40</v>
      </c>
      <c r="D5210" s="36">
        <v>8</v>
      </c>
      <c r="E5210" s="36">
        <v>2020</v>
      </c>
      <c r="F5210" s="578">
        <v>2.4528680532312102</v>
      </c>
      <c r="G5210" s="578">
        <v>1087.29834747314</v>
      </c>
      <c r="H5210" s="578">
        <v>0.49642760414765952</v>
      </c>
      <c r="I5210" s="578">
        <v>1.7110900225816201E-2</v>
      </c>
      <c r="J5210" s="578">
        <v>5.7566961186239444E-3</v>
      </c>
      <c r="K5210" s="578">
        <v>3.6461257202900001</v>
      </c>
      <c r="L5210" s="578">
        <v>1500.8498115539501</v>
      </c>
      <c r="M5210" s="578">
        <v>0.57223212570291526</v>
      </c>
      <c r="N5210" s="578">
        <v>2.7499250496020901E-2</v>
      </c>
      <c r="O5210" s="578">
        <v>7.9462281767822135E-3</v>
      </c>
      <c r="P5210" s="578">
        <v>2.4528678967642428</v>
      </c>
      <c r="Q5210" s="578">
        <v>1087.2984517415325</v>
      </c>
      <c r="R5210" s="578">
        <v>0.49642759422325322</v>
      </c>
      <c r="S5210" s="578">
        <v>1.7110900225816201E-2</v>
      </c>
      <c r="T5210" s="578">
        <v>5.7566961186239444E-3</v>
      </c>
      <c r="U5210" s="578">
        <v>3.6461254657284927</v>
      </c>
      <c r="V5210" s="578">
        <v>1500.8498630523627</v>
      </c>
      <c r="W5210" s="578">
        <v>0.57223212580720406</v>
      </c>
      <c r="X5210" s="578">
        <v>2.7499250485561726E-2</v>
      </c>
      <c r="Y5210" s="578">
        <v>7.9462281767822135E-3</v>
      </c>
    </row>
    <row r="5211" spans="1:25" x14ac:dyDescent="0.3">
      <c r="A5211" s="61" t="s">
        <v>765</v>
      </c>
      <c r="B5211" s="61" t="s">
        <v>191</v>
      </c>
      <c r="C5211" s="61" t="s">
        <v>40</v>
      </c>
      <c r="D5211" s="36">
        <v>9</v>
      </c>
      <c r="E5211" s="36">
        <v>2020</v>
      </c>
      <c r="F5211" s="578">
        <v>2.3377999697498373</v>
      </c>
      <c r="G5211" s="578">
        <v>1028.297695795691</v>
      </c>
      <c r="H5211" s="578">
        <v>0.45356422192708079</v>
      </c>
      <c r="I5211" s="578">
        <v>1.52160624260583E-2</v>
      </c>
      <c r="J5211" s="578">
        <v>5.444311430134496E-3</v>
      </c>
      <c r="K5211" s="578">
        <v>3.6166846167425248</v>
      </c>
      <c r="L5211" s="578">
        <v>1453.85279846191</v>
      </c>
      <c r="M5211" s="578">
        <v>0.50291092370753099</v>
      </c>
      <c r="N5211" s="578">
        <v>3.4825796282044949E-2</v>
      </c>
      <c r="O5211" s="578">
        <v>7.6974007048799305E-3</v>
      </c>
      <c r="P5211" s="578">
        <v>2.3378000740574376</v>
      </c>
      <c r="Q5211" s="578">
        <v>1028.297695795691</v>
      </c>
      <c r="R5211" s="578">
        <v>0.45356417432291529</v>
      </c>
      <c r="S5211" s="578">
        <v>1.52160623949081E-2</v>
      </c>
      <c r="T5211" s="578">
        <v>5.4443112749140675E-3</v>
      </c>
      <c r="U5211" s="578">
        <v>3.61668451242917</v>
      </c>
      <c r="V5211" s="578">
        <v>1453.85279846191</v>
      </c>
      <c r="W5211" s="578">
        <v>0.5029108878516122</v>
      </c>
      <c r="X5211" s="578">
        <v>3.4825794715591926E-2</v>
      </c>
      <c r="Y5211" s="578">
        <v>7.6974007582369525E-3</v>
      </c>
    </row>
    <row r="5212" spans="1:25" x14ac:dyDescent="0.3">
      <c r="A5212" s="61" t="s">
        <v>766</v>
      </c>
      <c r="B5212" s="61" t="s">
        <v>191</v>
      </c>
      <c r="C5212" s="61" t="s">
        <v>40</v>
      </c>
      <c r="D5212" s="36">
        <v>10</v>
      </c>
      <c r="E5212" s="36">
        <v>2020</v>
      </c>
      <c r="F5212" s="578">
        <v>2.2482998817057052</v>
      </c>
      <c r="G5212" s="578">
        <v>982.40497398376283</v>
      </c>
      <c r="H5212" s="578">
        <v>0.42022470990195798</v>
      </c>
      <c r="I5212" s="578">
        <v>1.3742365791017574E-2</v>
      </c>
      <c r="J5212" s="578">
        <v>5.2013310705660799E-3</v>
      </c>
      <c r="K5212" s="578">
        <v>3.5914731307275325</v>
      </c>
      <c r="L5212" s="578">
        <v>1414.67541122436</v>
      </c>
      <c r="M5212" s="578">
        <v>0.44642167244940772</v>
      </c>
      <c r="N5212" s="578">
        <v>4.0276254556374597E-2</v>
      </c>
      <c r="O5212" s="578">
        <v>7.4899912627491433E-3</v>
      </c>
      <c r="P5212" s="578">
        <v>2.2482998817030526</v>
      </c>
      <c r="Q5212" s="578">
        <v>982.404979070026</v>
      </c>
      <c r="R5212" s="578">
        <v>0.42022470974188703</v>
      </c>
      <c r="S5212" s="578">
        <v>1.3742365759867399E-2</v>
      </c>
      <c r="T5212" s="578">
        <v>5.2013310705660799E-3</v>
      </c>
      <c r="U5212" s="578">
        <v>3.5914731828815922</v>
      </c>
      <c r="V5212" s="578">
        <v>1414.67541122436</v>
      </c>
      <c r="W5212" s="578">
        <v>0.44642169261836273</v>
      </c>
      <c r="X5212" s="578">
        <v>4.0276252953844946E-2</v>
      </c>
      <c r="Y5212" s="578">
        <v>7.4899912093921205E-3</v>
      </c>
    </row>
    <row r="5213" spans="1:25" x14ac:dyDescent="0.3">
      <c r="A5213" s="61" t="s">
        <v>767</v>
      </c>
      <c r="B5213" s="61" t="s">
        <v>191</v>
      </c>
      <c r="C5213" s="61" t="s">
        <v>40</v>
      </c>
      <c r="D5213" s="36">
        <v>11</v>
      </c>
      <c r="E5213" s="36">
        <v>2020</v>
      </c>
      <c r="F5213" s="578">
        <v>2.8308116361877151</v>
      </c>
      <c r="G5213" s="578">
        <v>1120.4064394632924</v>
      </c>
      <c r="H5213" s="578">
        <v>0.34919228524086005</v>
      </c>
      <c r="I5213" s="578">
        <v>2.6861587355369899E-2</v>
      </c>
      <c r="J5213" s="578">
        <v>5.9319697999550601E-3</v>
      </c>
      <c r="K5213" s="578">
        <v>3.5775130233669099</v>
      </c>
      <c r="L5213" s="578">
        <v>1378.52747472127</v>
      </c>
      <c r="M5213" s="578">
        <v>0.39522196914185725</v>
      </c>
      <c r="N5213" s="578">
        <v>4.5189913489290676E-2</v>
      </c>
      <c r="O5213" s="578">
        <v>7.298605904603993E-3</v>
      </c>
      <c r="P5213" s="578">
        <v>2.8308119491120975</v>
      </c>
      <c r="Q5213" s="578">
        <v>1120.4064394632924</v>
      </c>
      <c r="R5213" s="578">
        <v>0.34919228556100201</v>
      </c>
      <c r="S5213" s="578">
        <v>2.6861587350140301E-2</v>
      </c>
      <c r="T5213" s="578">
        <v>5.9319697465980373E-3</v>
      </c>
      <c r="U5213" s="578">
        <v>3.5775130233669099</v>
      </c>
      <c r="V5213" s="578">
        <v>1378.52747472127</v>
      </c>
      <c r="W5213" s="578">
        <v>0.39522196349086325</v>
      </c>
      <c r="X5213" s="578">
        <v>4.5189909947415119E-2</v>
      </c>
      <c r="Y5213" s="578">
        <v>7.2986058512469702E-3</v>
      </c>
    </row>
    <row r="5214" spans="1:25" x14ac:dyDescent="0.3">
      <c r="A5214" s="61" t="s">
        <v>768</v>
      </c>
      <c r="B5214" s="61" t="s">
        <v>191</v>
      </c>
      <c r="C5214" s="61" t="s">
        <v>40</v>
      </c>
      <c r="D5214" s="36">
        <v>12</v>
      </c>
      <c r="E5214" s="36">
        <v>2020</v>
      </c>
      <c r="F5214" s="578">
        <v>3.3074123546248302</v>
      </c>
      <c r="G5214" s="578">
        <v>1233.3183123270601</v>
      </c>
      <c r="H5214" s="578">
        <v>0.29107613633580776</v>
      </c>
      <c r="I5214" s="578">
        <v>3.7595477886497898E-2</v>
      </c>
      <c r="J5214" s="578">
        <v>6.5297975840318571E-3</v>
      </c>
      <c r="K5214" s="578">
        <v>3.564713315412515</v>
      </c>
      <c r="L5214" s="578">
        <v>1348.0613365173276</v>
      </c>
      <c r="M5214" s="578">
        <v>0.35300782603007924</v>
      </c>
      <c r="N5214" s="578">
        <v>4.9177540971565251E-2</v>
      </c>
      <c r="O5214" s="578">
        <v>7.1372989623341649E-3</v>
      </c>
      <c r="P5214" s="578">
        <v>3.3074123546248302</v>
      </c>
      <c r="Q5214" s="578">
        <v>1233.3183123270601</v>
      </c>
      <c r="R5214" s="578">
        <v>0.29107613628366347</v>
      </c>
      <c r="S5214" s="578">
        <v>3.7595477870581748E-2</v>
      </c>
      <c r="T5214" s="578">
        <v>6.5297975331001547E-3</v>
      </c>
      <c r="U5214" s="578">
        <v>3.5647131067962552</v>
      </c>
      <c r="V5214" s="578">
        <v>1348.0613365173276</v>
      </c>
      <c r="W5214" s="578">
        <v>0.35300781020487149</v>
      </c>
      <c r="X5214" s="578">
        <v>4.9177533595866366E-2</v>
      </c>
      <c r="Y5214" s="578">
        <v>7.1372990156911877E-3</v>
      </c>
    </row>
    <row r="5215" spans="1:25" x14ac:dyDescent="0.3">
      <c r="A5215" s="61" t="s">
        <v>769</v>
      </c>
      <c r="B5215" s="61" t="s">
        <v>191</v>
      </c>
      <c r="C5215" s="61" t="s">
        <v>40</v>
      </c>
      <c r="D5215" s="36">
        <v>13</v>
      </c>
      <c r="E5215" s="36">
        <v>2020</v>
      </c>
      <c r="F5215" s="578">
        <v>3.2591006941220222</v>
      </c>
      <c r="G5215" s="578">
        <v>1208.2509600321425</v>
      </c>
      <c r="H5215" s="578">
        <v>0.26110370511499503</v>
      </c>
      <c r="I5215" s="578">
        <v>3.8275002618320224E-2</v>
      </c>
      <c r="J5215" s="578">
        <v>6.3970799334735259E-3</v>
      </c>
      <c r="K5215" s="578">
        <v>3.4806993388046923</v>
      </c>
      <c r="L5215" s="578">
        <v>1311.8783543904574</v>
      </c>
      <c r="M5215" s="578">
        <v>0.32252696825404775</v>
      </c>
      <c r="N5215" s="578">
        <v>4.9514844416231975E-2</v>
      </c>
      <c r="O5215" s="578">
        <v>6.9457148201763578E-3</v>
      </c>
      <c r="P5215" s="578">
        <v>3.25910069412202</v>
      </c>
      <c r="Q5215" s="578">
        <v>1208.2509600321425</v>
      </c>
      <c r="R5215" s="578">
        <v>0.26110368928251126</v>
      </c>
      <c r="S5215" s="578">
        <v>3.8275001559971572E-2</v>
      </c>
      <c r="T5215" s="578">
        <v>6.3970798801165031E-3</v>
      </c>
      <c r="U5215" s="578">
        <v>3.4806992866872402</v>
      </c>
      <c r="V5215" s="578">
        <v>1311.8783543904574</v>
      </c>
      <c r="W5215" s="578">
        <v>0.32252695758264299</v>
      </c>
      <c r="X5215" s="578">
        <v>4.9514842818704573E-2</v>
      </c>
      <c r="Y5215" s="578">
        <v>6.9457148201763578E-3</v>
      </c>
    </row>
    <row r="5216" spans="1:25" x14ac:dyDescent="0.3">
      <c r="A5216" s="61" t="s">
        <v>770</v>
      </c>
      <c r="B5216" s="61" t="s">
        <v>191</v>
      </c>
      <c r="C5216" s="61" t="s">
        <v>40</v>
      </c>
      <c r="D5216" s="36">
        <v>14</v>
      </c>
      <c r="E5216" s="36">
        <v>2020</v>
      </c>
      <c r="F5216" s="578">
        <v>3.3740466283033999</v>
      </c>
      <c r="G5216" s="578">
        <v>1267.984982808425</v>
      </c>
      <c r="H5216" s="578">
        <v>0.27411636966280595</v>
      </c>
      <c r="I5216" s="578">
        <v>3.7631755286383822E-2</v>
      </c>
      <c r="J5216" s="578">
        <v>6.7133321305542851E-3</v>
      </c>
      <c r="K5216" s="578">
        <v>3.5772331089537999</v>
      </c>
      <c r="L5216" s="578">
        <v>1362.4379920959425</v>
      </c>
      <c r="M5216" s="578">
        <v>0.32987159509017727</v>
      </c>
      <c r="N5216" s="578">
        <v>4.885928173537947E-2</v>
      </c>
      <c r="O5216" s="578">
        <v>7.2134186145073375E-3</v>
      </c>
      <c r="P5216" s="578">
        <v>3.3740465239746524</v>
      </c>
      <c r="Q5216" s="578">
        <v>1267.984982808425</v>
      </c>
      <c r="R5216" s="578">
        <v>0.27411634906942051</v>
      </c>
      <c r="S5216" s="578">
        <v>3.7631756313506501E-2</v>
      </c>
      <c r="T5216" s="578">
        <v>6.7133321305542851E-3</v>
      </c>
      <c r="U5216" s="578">
        <v>3.5772331089537999</v>
      </c>
      <c r="V5216" s="578">
        <v>1362.4379920959425</v>
      </c>
      <c r="W5216" s="578">
        <v>0.32987159012797396</v>
      </c>
      <c r="X5216" s="578">
        <v>4.8859280163772625E-2</v>
      </c>
      <c r="Y5216" s="578">
        <v>7.2134186654390399E-3</v>
      </c>
    </row>
    <row r="5217" spans="1:25" x14ac:dyDescent="0.3">
      <c r="A5217" s="61" t="s">
        <v>771</v>
      </c>
      <c r="B5217" s="61" t="s">
        <v>191</v>
      </c>
      <c r="C5217" s="61" t="s">
        <v>40</v>
      </c>
      <c r="D5217" s="36">
        <v>15</v>
      </c>
      <c r="E5217" s="36">
        <v>2020</v>
      </c>
      <c r="F5217" s="578">
        <v>3.4880495484494496</v>
      </c>
      <c r="G5217" s="578">
        <v>1326.4888572692826</v>
      </c>
      <c r="H5217" s="578">
        <v>0.28824871774850147</v>
      </c>
      <c r="I5217" s="578">
        <v>3.7035532959938153E-2</v>
      </c>
      <c r="J5217" s="578">
        <v>7.0230856799753357E-3</v>
      </c>
      <c r="K5217" s="578">
        <v>3.6713769267371301</v>
      </c>
      <c r="L5217" s="578">
        <v>1410.6278699239049</v>
      </c>
      <c r="M5217" s="578">
        <v>0.33704105015203778</v>
      </c>
      <c r="N5217" s="578">
        <v>4.7239309202420005E-2</v>
      </c>
      <c r="O5217" s="578">
        <v>7.4685533230270523E-3</v>
      </c>
      <c r="P5217" s="578">
        <v>3.4880495484391396</v>
      </c>
      <c r="Q5217" s="578">
        <v>1326.4888572692826</v>
      </c>
      <c r="R5217" s="578">
        <v>0.28824868571852325</v>
      </c>
      <c r="S5217" s="578">
        <v>3.7035531901892647E-2</v>
      </c>
      <c r="T5217" s="578">
        <v>7.0230856799753357E-3</v>
      </c>
      <c r="U5217" s="578">
        <v>3.6713769267371301</v>
      </c>
      <c r="V5217" s="578">
        <v>1410.6278699239049</v>
      </c>
      <c r="W5217" s="578">
        <v>0.33704103955096754</v>
      </c>
      <c r="X5217" s="578">
        <v>4.7239307624143551E-2</v>
      </c>
      <c r="Y5217" s="578">
        <v>7.4685533230270523E-3</v>
      </c>
    </row>
    <row r="5218" spans="1:25" x14ac:dyDescent="0.3">
      <c r="A5218" s="580" t="s">
        <v>772</v>
      </c>
      <c r="B5218" s="580" t="s">
        <v>191</v>
      </c>
      <c r="C5218" s="580" t="s">
        <v>40</v>
      </c>
      <c r="D5218" s="581">
        <v>16</v>
      </c>
      <c r="E5218" s="581">
        <v>2020</v>
      </c>
      <c r="F5218" s="582">
        <v>3.6713869410705149</v>
      </c>
      <c r="G5218" s="582">
        <v>1407.9827092488549</v>
      </c>
      <c r="H5218" s="582">
        <v>0.30780712665485499</v>
      </c>
      <c r="I5218" s="582">
        <v>3.6922112576576148E-2</v>
      </c>
      <c r="J5218" s="582">
        <v>7.4545467311205897E-3</v>
      </c>
      <c r="K5218" s="582">
        <v>3.8303827893978402</v>
      </c>
      <c r="L5218" s="582">
        <v>1480.9961433410599</v>
      </c>
      <c r="M5218" s="582">
        <v>0.35093597148564454</v>
      </c>
      <c r="N5218" s="582">
        <v>4.661180171569862E-2</v>
      </c>
      <c r="O5218" s="582">
        <v>7.8411264936827704E-3</v>
      </c>
      <c r="P5218" s="582">
        <v>3.6713869410705198</v>
      </c>
      <c r="Q5218" s="582">
        <v>1407.98276138305</v>
      </c>
      <c r="R5218" s="582">
        <v>0.30780712665485499</v>
      </c>
      <c r="S5218" s="582">
        <v>3.6922113608852627E-2</v>
      </c>
      <c r="T5218" s="582">
        <v>7.4545467311205897E-3</v>
      </c>
      <c r="U5218" s="582">
        <v>3.8303827372437773</v>
      </c>
      <c r="V5218" s="582">
        <v>1480.9961433410599</v>
      </c>
      <c r="W5218" s="582">
        <v>0.35093595083647677</v>
      </c>
      <c r="X5218" s="582">
        <v>4.6611801678712525E-2</v>
      </c>
      <c r="Y5218" s="582">
        <v>7.841126391819362E-3</v>
      </c>
    </row>
    <row r="5219" spans="1:25" x14ac:dyDescent="0.3">
      <c r="A5219" s="61" t="s">
        <v>773</v>
      </c>
      <c r="B5219" s="61" t="s">
        <v>191</v>
      </c>
      <c r="C5219" s="61" t="s">
        <v>40</v>
      </c>
      <c r="D5219" s="36">
        <v>1</v>
      </c>
      <c r="E5219" s="36">
        <v>2030</v>
      </c>
      <c r="F5219" s="578">
        <v>6.3546042640227798</v>
      </c>
      <c r="G5219" s="578">
        <v>6372.4418640136673</v>
      </c>
      <c r="H5219" s="578">
        <v>1.32216518558561</v>
      </c>
      <c r="I5219" s="578">
        <v>1.7788881471915326E-2</v>
      </c>
      <c r="J5219" s="578">
        <v>3.3738815594309274E-2</v>
      </c>
      <c r="K5219" s="578">
        <v>6.1053643870400203</v>
      </c>
      <c r="L5219" s="578">
        <v>6212.681742350258</v>
      </c>
      <c r="M5219" s="578">
        <v>1.3161873593926401</v>
      </c>
      <c r="N5219" s="578">
        <v>1.6397337065427502E-2</v>
      </c>
      <c r="O5219" s="578">
        <v>3.289298061281435E-2</v>
      </c>
      <c r="P5219" s="578">
        <v>6.3546042640227798</v>
      </c>
      <c r="Q5219" s="578">
        <v>6372.4419174194309</v>
      </c>
      <c r="R5219" s="578">
        <v>1.32216518558561</v>
      </c>
      <c r="S5219" s="578">
        <v>1.7788881440537748E-2</v>
      </c>
      <c r="T5219" s="578">
        <v>3.3738815594309274E-2</v>
      </c>
      <c r="U5219" s="578">
        <v>6.1053643870400203</v>
      </c>
      <c r="V5219" s="578">
        <v>6212.6817957560179</v>
      </c>
      <c r="W5219" s="578">
        <v>1.3161873593926401</v>
      </c>
      <c r="X5219" s="578">
        <v>1.639733758929645E-2</v>
      </c>
      <c r="Y5219" s="578">
        <v>3.289298061281435E-2</v>
      </c>
    </row>
    <row r="5220" spans="1:25" x14ac:dyDescent="0.3">
      <c r="A5220" s="61" t="s">
        <v>774</v>
      </c>
      <c r="B5220" s="61" t="s">
        <v>191</v>
      </c>
      <c r="C5220" s="61" t="s">
        <v>40</v>
      </c>
      <c r="D5220" s="36">
        <v>2</v>
      </c>
      <c r="E5220" s="36">
        <v>2030</v>
      </c>
      <c r="F5220" s="578">
        <v>4.0607126348622797</v>
      </c>
      <c r="G5220" s="578">
        <v>3757.9039077758725</v>
      </c>
      <c r="H5220" s="578">
        <v>0.79364160386224547</v>
      </c>
      <c r="I5220" s="578">
        <v>9.9987243943360192E-3</v>
      </c>
      <c r="J5220" s="578">
        <v>1.9896165021539926E-2</v>
      </c>
      <c r="K5220" s="578">
        <v>4.0229007972375204</v>
      </c>
      <c r="L5220" s="578">
        <v>3712.1431096394799</v>
      </c>
      <c r="M5220" s="578">
        <v>0.86402313193927172</v>
      </c>
      <c r="N5220" s="578">
        <v>8.7664138877698826E-3</v>
      </c>
      <c r="O5220" s="578">
        <v>1.9653904989051275E-2</v>
      </c>
      <c r="P5220" s="578">
        <v>4.0607126348622797</v>
      </c>
      <c r="Q5220" s="578">
        <v>3757.9038543701099</v>
      </c>
      <c r="R5220" s="578">
        <v>0.79364160913974002</v>
      </c>
      <c r="S5220" s="578">
        <v>9.9987248535550535E-3</v>
      </c>
      <c r="T5220" s="578">
        <v>1.9896164497670975E-2</v>
      </c>
      <c r="U5220" s="578">
        <v>4.0229007972270603</v>
      </c>
      <c r="V5220" s="578">
        <v>3712.1431096394799</v>
      </c>
      <c r="W5220" s="578">
        <v>0.86402314777175548</v>
      </c>
      <c r="X5220" s="578">
        <v>8.766413404903986E-3</v>
      </c>
      <c r="Y5220" s="578">
        <v>1.9653904989051275E-2</v>
      </c>
    </row>
    <row r="5221" spans="1:25" x14ac:dyDescent="0.3">
      <c r="A5221" s="61" t="s">
        <v>775</v>
      </c>
      <c r="B5221" s="61" t="s">
        <v>191</v>
      </c>
      <c r="C5221" s="61" t="s">
        <v>40</v>
      </c>
      <c r="D5221" s="36">
        <v>3</v>
      </c>
      <c r="E5221" s="36">
        <v>2030</v>
      </c>
      <c r="F5221" s="578">
        <v>2.1800475761119671</v>
      </c>
      <c r="G5221" s="578">
        <v>1990.0278104146248</v>
      </c>
      <c r="H5221" s="578">
        <v>0.41683454452625696</v>
      </c>
      <c r="I5221" s="578">
        <v>4.6032433109530705E-3</v>
      </c>
      <c r="J5221" s="578">
        <v>1.0536159446928576E-2</v>
      </c>
      <c r="K5221" s="578">
        <v>2.9465177831370899</v>
      </c>
      <c r="L5221" s="578">
        <v>2572.2593765258753</v>
      </c>
      <c r="M5221" s="578">
        <v>0.58513518511608653</v>
      </c>
      <c r="N5221" s="578">
        <v>5.1548670236343172E-3</v>
      </c>
      <c r="O5221" s="578">
        <v>1.361880732777835E-2</v>
      </c>
      <c r="P5221" s="578">
        <v>2.1800475239579051</v>
      </c>
      <c r="Q5221" s="578">
        <v>1990.0278104146248</v>
      </c>
      <c r="R5221" s="578">
        <v>0.41683454441954326</v>
      </c>
      <c r="S5221" s="578">
        <v>4.6032436746372678E-3</v>
      </c>
      <c r="T5221" s="578">
        <v>1.0536159446928576E-2</v>
      </c>
      <c r="U5221" s="578">
        <v>2.9465177831370899</v>
      </c>
      <c r="V5221" s="578">
        <v>2572.2594286600697</v>
      </c>
      <c r="W5221" s="578">
        <v>0.58513517958393346</v>
      </c>
      <c r="X5221" s="578">
        <v>5.1548670720080693E-3</v>
      </c>
      <c r="Y5221" s="578">
        <v>1.361880732777835E-2</v>
      </c>
    </row>
    <row r="5222" spans="1:25" x14ac:dyDescent="0.3">
      <c r="A5222" s="61" t="s">
        <v>776</v>
      </c>
      <c r="B5222" s="61" t="s">
        <v>191</v>
      </c>
      <c r="C5222" s="61" t="s">
        <v>40</v>
      </c>
      <c r="D5222" s="36">
        <v>4</v>
      </c>
      <c r="E5222" s="36">
        <v>2030</v>
      </c>
      <c r="F5222" s="578">
        <v>1.1136345456616199</v>
      </c>
      <c r="G5222" s="578">
        <v>1069.5294742584174</v>
      </c>
      <c r="H5222" s="578">
        <v>0.23262667342472276</v>
      </c>
      <c r="I5222" s="578">
        <v>2.94658550774329E-3</v>
      </c>
      <c r="J5222" s="578">
        <v>5.6626101674434378E-3</v>
      </c>
      <c r="K5222" s="578">
        <v>2.55577224996523</v>
      </c>
      <c r="L5222" s="578">
        <v>2184.7307306925404</v>
      </c>
      <c r="M5222" s="578">
        <v>0.46199667994612026</v>
      </c>
      <c r="N5222" s="578">
        <v>3.9955906733363574E-3</v>
      </c>
      <c r="O5222" s="578">
        <v>1.1567030034105575E-2</v>
      </c>
      <c r="P5222" s="578">
        <v>1.1136345456616199</v>
      </c>
      <c r="Q5222" s="578">
        <v>1069.5294742584174</v>
      </c>
      <c r="R5222" s="578">
        <v>0.2326266736333</v>
      </c>
      <c r="S5222" s="578">
        <v>2.94658550774329E-3</v>
      </c>
      <c r="T5222" s="578">
        <v>5.6626101674434378E-3</v>
      </c>
      <c r="U5222" s="578">
        <v>2.55577224996523</v>
      </c>
      <c r="V5222" s="578">
        <v>2184.7307306925404</v>
      </c>
      <c r="W5222" s="578">
        <v>0.46199666891091751</v>
      </c>
      <c r="X5222" s="578">
        <v>3.9955904186778426E-3</v>
      </c>
      <c r="Y5222" s="578">
        <v>1.1567030034105575E-2</v>
      </c>
    </row>
    <row r="5223" spans="1:25" x14ac:dyDescent="0.3">
      <c r="A5223" s="61" t="s">
        <v>777</v>
      </c>
      <c r="B5223" s="61" t="s">
        <v>191</v>
      </c>
      <c r="C5223" s="61" t="s">
        <v>40</v>
      </c>
      <c r="D5223" s="36">
        <v>5</v>
      </c>
      <c r="E5223" s="36">
        <v>2030</v>
      </c>
      <c r="F5223" s="578">
        <v>1.2244390055057</v>
      </c>
      <c r="G5223" s="578">
        <v>1107.5556322733473</v>
      </c>
      <c r="H5223" s="578">
        <v>0.23240379911536924</v>
      </c>
      <c r="I5223" s="578">
        <v>3.1129762544708176E-3</v>
      </c>
      <c r="J5223" s="578">
        <v>5.8639542063853353E-3</v>
      </c>
      <c r="K5223" s="578">
        <v>2.3194628059737452</v>
      </c>
      <c r="L5223" s="578">
        <v>1954.4513702392524</v>
      </c>
      <c r="M5223" s="578">
        <v>0.37517620855942324</v>
      </c>
      <c r="N5223" s="578">
        <v>3.579120266124385E-3</v>
      </c>
      <c r="O5223" s="578">
        <v>1.0347833221506585E-2</v>
      </c>
      <c r="P5223" s="578">
        <v>1.2244390055057</v>
      </c>
      <c r="Q5223" s="578">
        <v>1107.5556322733473</v>
      </c>
      <c r="R5223" s="578">
        <v>0.23240380431525326</v>
      </c>
      <c r="S5223" s="578">
        <v>3.1129762596814655E-3</v>
      </c>
      <c r="T5223" s="578">
        <v>5.8639540996712897E-3</v>
      </c>
      <c r="U5223" s="578">
        <v>2.3194628059716198</v>
      </c>
      <c r="V5223" s="578">
        <v>1954.4513702392524</v>
      </c>
      <c r="W5223" s="578">
        <v>0.37517618289712074</v>
      </c>
      <c r="X5223" s="578">
        <v>3.579120213980025E-3</v>
      </c>
      <c r="Y5223" s="578">
        <v>1.0347833270012961E-2</v>
      </c>
    </row>
    <row r="5224" spans="1:25" x14ac:dyDescent="0.3">
      <c r="A5224" s="61" t="s">
        <v>778</v>
      </c>
      <c r="B5224" s="61" t="s">
        <v>191</v>
      </c>
      <c r="C5224" s="61" t="s">
        <v>40</v>
      </c>
      <c r="D5224" s="36">
        <v>6</v>
      </c>
      <c r="E5224" s="36">
        <v>2030</v>
      </c>
      <c r="F5224" s="578">
        <v>1.2909215860490799</v>
      </c>
      <c r="G5224" s="578">
        <v>1130.3775126139276</v>
      </c>
      <c r="H5224" s="578">
        <v>0.23227103706449201</v>
      </c>
      <c r="I5224" s="578">
        <v>3.2128084460699303E-3</v>
      </c>
      <c r="J5224" s="578">
        <v>5.9847767018557756E-3</v>
      </c>
      <c r="K5224" s="578">
        <v>2.1311451273286299</v>
      </c>
      <c r="L5224" s="578">
        <v>1788.1465403238874</v>
      </c>
      <c r="M5224" s="578">
        <v>0.30713436502992375</v>
      </c>
      <c r="N5224" s="578">
        <v>3.2294397395465505E-3</v>
      </c>
      <c r="O5224" s="578">
        <v>9.4673177712441669E-3</v>
      </c>
      <c r="P5224" s="578">
        <v>1.2909215860490799</v>
      </c>
      <c r="Q5224" s="578">
        <v>1130.3775647481248</v>
      </c>
      <c r="R5224" s="578">
        <v>0.23227103706449201</v>
      </c>
      <c r="S5224" s="578">
        <v>3.2128084507595149E-3</v>
      </c>
      <c r="T5224" s="578">
        <v>5.9847766484987519E-3</v>
      </c>
      <c r="U5224" s="578">
        <v>2.1311451273275699</v>
      </c>
      <c r="V5224" s="578">
        <v>1788.1465403238874</v>
      </c>
      <c r="W5224" s="578">
        <v>0.30713436462247001</v>
      </c>
      <c r="X5224" s="578">
        <v>3.2294392170607901E-3</v>
      </c>
      <c r="Y5224" s="578">
        <v>9.4673177712441669E-3</v>
      </c>
    </row>
    <row r="5225" spans="1:25" x14ac:dyDescent="0.3">
      <c r="A5225" s="61" t="s">
        <v>779</v>
      </c>
      <c r="B5225" s="61" t="s">
        <v>191</v>
      </c>
      <c r="C5225" s="61" t="s">
        <v>40</v>
      </c>
      <c r="D5225" s="36">
        <v>7</v>
      </c>
      <c r="E5225" s="36">
        <v>2030</v>
      </c>
      <c r="F5225" s="578">
        <v>1.3352434654552701</v>
      </c>
      <c r="G5225" s="578">
        <v>1145.5937550862575</v>
      </c>
      <c r="H5225" s="578">
        <v>0.23218187084421499</v>
      </c>
      <c r="I5225" s="578">
        <v>3.27936672329087E-3</v>
      </c>
      <c r="J5225" s="578">
        <v>6.0653292263547556E-3</v>
      </c>
      <c r="K5225" s="578">
        <v>2.1703768047882401</v>
      </c>
      <c r="L5225" s="578">
        <v>1753.447002410885</v>
      </c>
      <c r="M5225" s="578">
        <v>0.278665453894063</v>
      </c>
      <c r="N5225" s="578">
        <v>4.1396852590575347E-3</v>
      </c>
      <c r="O5225" s="578">
        <v>9.2836195641818088E-3</v>
      </c>
      <c r="P5225" s="578">
        <v>1.3352434654552701</v>
      </c>
      <c r="Q5225" s="578">
        <v>1145.5937550862575</v>
      </c>
      <c r="R5225" s="578">
        <v>0.23218187084421499</v>
      </c>
      <c r="S5225" s="578">
        <v>3.27936672329087E-3</v>
      </c>
      <c r="T5225" s="578">
        <v>6.0653292263547556E-3</v>
      </c>
      <c r="U5225" s="578">
        <v>2.1703768047866503</v>
      </c>
      <c r="V5225" s="578">
        <v>1753.447002410885</v>
      </c>
      <c r="W5225" s="578">
        <v>0.278665453894063</v>
      </c>
      <c r="X5225" s="578">
        <v>4.1396850405135402E-3</v>
      </c>
      <c r="Y5225" s="578">
        <v>9.2836195641818088E-3</v>
      </c>
    </row>
    <row r="5226" spans="1:25" x14ac:dyDescent="0.3">
      <c r="A5226" s="61" t="s">
        <v>780</v>
      </c>
      <c r="B5226" s="61" t="s">
        <v>191</v>
      </c>
      <c r="C5226" s="61" t="s">
        <v>40</v>
      </c>
      <c r="D5226" s="36">
        <v>8</v>
      </c>
      <c r="E5226" s="36">
        <v>2030</v>
      </c>
      <c r="F5226" s="578">
        <v>1.2708708545287599</v>
      </c>
      <c r="G5226" s="578">
        <v>1067.230808258055</v>
      </c>
      <c r="H5226" s="578">
        <v>0.19871890265494499</v>
      </c>
      <c r="I5226" s="578">
        <v>2.8727816440626422E-3</v>
      </c>
      <c r="J5226" s="578">
        <v>5.6504454478272176E-3</v>
      </c>
      <c r="K5226" s="578">
        <v>1.8887155917182099</v>
      </c>
      <c r="L5226" s="578">
        <v>1472.9269968668575</v>
      </c>
      <c r="M5226" s="578">
        <v>0.20750741355004676</v>
      </c>
      <c r="N5226" s="578">
        <v>4.1219124140449452E-3</v>
      </c>
      <c r="O5226" s="578">
        <v>7.7984013429765256E-3</v>
      </c>
      <c r="P5226" s="578">
        <v>1.2708708545287599</v>
      </c>
      <c r="Q5226" s="578">
        <v>1067.230808258055</v>
      </c>
      <c r="R5226" s="578">
        <v>0.19871890265494499</v>
      </c>
      <c r="S5226" s="578">
        <v>2.8727814375694473E-3</v>
      </c>
      <c r="T5226" s="578">
        <v>5.6504454454018973E-3</v>
      </c>
      <c r="U5226" s="578">
        <v>1.8887155917187399</v>
      </c>
      <c r="V5226" s="578">
        <v>1472.9269968668575</v>
      </c>
      <c r="W5226" s="578">
        <v>0.20750741349911525</v>
      </c>
      <c r="X5226" s="578">
        <v>4.1219117471579551E-3</v>
      </c>
      <c r="Y5226" s="578">
        <v>7.7984013963335475E-3</v>
      </c>
    </row>
    <row r="5227" spans="1:25" x14ac:dyDescent="0.3">
      <c r="A5227" s="61" t="s">
        <v>781</v>
      </c>
      <c r="B5227" s="61" t="s">
        <v>191</v>
      </c>
      <c r="C5227" s="61" t="s">
        <v>40</v>
      </c>
      <c r="D5227" s="36">
        <v>9</v>
      </c>
      <c r="E5227" s="36">
        <v>2030</v>
      </c>
      <c r="F5227" s="578">
        <v>1.22259893652153</v>
      </c>
      <c r="G5227" s="578">
        <v>1008.4648571014354</v>
      </c>
      <c r="H5227" s="578">
        <v>0.173621950903907</v>
      </c>
      <c r="I5227" s="578">
        <v>2.567848946938507E-3</v>
      </c>
      <c r="J5227" s="578">
        <v>5.3393096192545855E-3</v>
      </c>
      <c r="K5227" s="578">
        <v>1.87545505431626</v>
      </c>
      <c r="L5227" s="578">
        <v>1426.1880989074675</v>
      </c>
      <c r="M5227" s="578">
        <v>0.17261585243977601</v>
      </c>
      <c r="N5227" s="578">
        <v>5.0467432746093693E-3</v>
      </c>
      <c r="O5227" s="578">
        <v>7.5509456995253724E-3</v>
      </c>
      <c r="P5227" s="578">
        <v>1.22259893652153</v>
      </c>
      <c r="Q5227" s="578">
        <v>1008.4648571014354</v>
      </c>
      <c r="R5227" s="578">
        <v>0.173621950903907</v>
      </c>
      <c r="S5227" s="578">
        <v>2.5678494662978776E-3</v>
      </c>
      <c r="T5227" s="578">
        <v>5.339309670186288E-3</v>
      </c>
      <c r="U5227" s="578">
        <v>1.87545505431626</v>
      </c>
      <c r="V5227" s="578">
        <v>1426.1880989074675</v>
      </c>
      <c r="W5227" s="578">
        <v>0.17261585243977601</v>
      </c>
      <c r="X5227" s="578">
        <v>5.0467428466921156E-3</v>
      </c>
      <c r="Y5227" s="578">
        <v>7.5509456995253724E-3</v>
      </c>
    </row>
    <row r="5228" spans="1:25" x14ac:dyDescent="0.3">
      <c r="A5228" s="61" t="s">
        <v>782</v>
      </c>
      <c r="B5228" s="61" t="s">
        <v>191</v>
      </c>
      <c r="C5228" s="61" t="s">
        <v>40</v>
      </c>
      <c r="D5228" s="36">
        <v>10</v>
      </c>
      <c r="E5228" s="36">
        <v>2030</v>
      </c>
      <c r="F5228" s="578">
        <v>1.1850473429708426</v>
      </c>
      <c r="G5228" s="578">
        <v>962.75411160786894</v>
      </c>
      <c r="H5228" s="578">
        <v>0.15410164650529601</v>
      </c>
      <c r="I5228" s="578">
        <v>2.3306772873183902E-3</v>
      </c>
      <c r="J5228" s="578">
        <v>5.0972903069729548E-3</v>
      </c>
      <c r="K5228" s="578">
        <v>1.86365453188045</v>
      </c>
      <c r="L5228" s="578">
        <v>1387.3371938069599</v>
      </c>
      <c r="M5228" s="578">
        <v>0.14464340648313076</v>
      </c>
      <c r="N5228" s="578">
        <v>5.7160465870159244E-3</v>
      </c>
      <c r="O5228" s="578">
        <v>7.3452472473339425E-3</v>
      </c>
      <c r="P5228" s="578">
        <v>1.1850473429729651</v>
      </c>
      <c r="Q5228" s="578">
        <v>962.75411160786894</v>
      </c>
      <c r="R5228" s="578">
        <v>0.15410164650529601</v>
      </c>
      <c r="S5228" s="578">
        <v>2.3306772873183902E-3</v>
      </c>
      <c r="T5228" s="578">
        <v>5.0972903069729548E-3</v>
      </c>
      <c r="U5228" s="578">
        <v>1.8636545318772701</v>
      </c>
      <c r="V5228" s="578">
        <v>1387.3371938069599</v>
      </c>
      <c r="W5228" s="578">
        <v>0.14464340637884199</v>
      </c>
      <c r="X5228" s="578">
        <v>5.716046323793E-3</v>
      </c>
      <c r="Y5228" s="578">
        <v>7.3452472473339425E-3</v>
      </c>
    </row>
    <row r="5229" spans="1:25" x14ac:dyDescent="0.3">
      <c r="A5229" s="61" t="s">
        <v>783</v>
      </c>
      <c r="B5229" s="61" t="s">
        <v>191</v>
      </c>
      <c r="C5229" s="61" t="s">
        <v>40</v>
      </c>
      <c r="D5229" s="36">
        <v>11</v>
      </c>
      <c r="E5229" s="36">
        <v>2030</v>
      </c>
      <c r="F5229" s="578">
        <v>1.4839793350402</v>
      </c>
      <c r="G5229" s="578">
        <v>1098.5240783691349</v>
      </c>
      <c r="H5229" s="578">
        <v>0.110668791690841</v>
      </c>
      <c r="I5229" s="578">
        <v>3.7347918635930377E-3</v>
      </c>
      <c r="J5229" s="578">
        <v>5.8161264169029848E-3</v>
      </c>
      <c r="K5229" s="578">
        <v>1.86150450632885</v>
      </c>
      <c r="L5229" s="578">
        <v>1352.1628303527775</v>
      </c>
      <c r="M5229" s="578">
        <v>0.12072277815726301</v>
      </c>
      <c r="N5229" s="578">
        <v>6.2846067548889498E-3</v>
      </c>
      <c r="O5229" s="578">
        <v>7.1590082613207972E-3</v>
      </c>
      <c r="P5229" s="578">
        <v>1.4839793350402</v>
      </c>
      <c r="Q5229" s="578">
        <v>1098.5240783691349</v>
      </c>
      <c r="R5229" s="578">
        <v>0.110668791690841</v>
      </c>
      <c r="S5229" s="578">
        <v>3.7347915481215398E-3</v>
      </c>
      <c r="T5229" s="578">
        <v>5.8161264169029848E-3</v>
      </c>
      <c r="U5229" s="578">
        <v>1.8615045063272575</v>
      </c>
      <c r="V5229" s="578">
        <v>1352.1628303527775</v>
      </c>
      <c r="W5229" s="578">
        <v>0.12072277820940701</v>
      </c>
      <c r="X5229" s="578">
        <v>6.284605951918815E-3</v>
      </c>
      <c r="Y5229" s="578">
        <v>7.1590082103890921E-3</v>
      </c>
    </row>
    <row r="5230" spans="1:25" x14ac:dyDescent="0.3">
      <c r="A5230" s="61" t="s">
        <v>784</v>
      </c>
      <c r="B5230" s="61" t="s">
        <v>191</v>
      </c>
      <c r="C5230" s="61" t="s">
        <v>40</v>
      </c>
      <c r="D5230" s="36">
        <v>12</v>
      </c>
      <c r="E5230" s="36">
        <v>2030</v>
      </c>
      <c r="F5230" s="578">
        <v>1.7285691485813</v>
      </c>
      <c r="G5230" s="578">
        <v>1209.615731557205</v>
      </c>
      <c r="H5230" s="578">
        <v>7.5132542753635748E-2</v>
      </c>
      <c r="I5230" s="578">
        <v>4.8836181428176398E-3</v>
      </c>
      <c r="J5230" s="578">
        <v>6.4042923622764604E-3</v>
      </c>
      <c r="K5230" s="578">
        <v>1.858764371021375</v>
      </c>
      <c r="L5230" s="578">
        <v>1322.50466283162</v>
      </c>
      <c r="M5230" s="578">
        <v>0.10118950585213751</v>
      </c>
      <c r="N5230" s="578">
        <v>6.7419581621569052E-3</v>
      </c>
      <c r="O5230" s="578">
        <v>7.001987061812538E-3</v>
      </c>
      <c r="P5230" s="578">
        <v>1.7285691485813</v>
      </c>
      <c r="Q5230" s="578">
        <v>1209.615731557205</v>
      </c>
      <c r="R5230" s="578">
        <v>7.5132537831450394E-2</v>
      </c>
      <c r="S5230" s="578">
        <v>4.8836189004267247E-3</v>
      </c>
      <c r="T5230" s="578">
        <v>6.4042923622764604E-3</v>
      </c>
      <c r="U5230" s="578">
        <v>1.858764371021375</v>
      </c>
      <c r="V5230" s="578">
        <v>1322.50466283162</v>
      </c>
      <c r="W5230" s="578">
        <v>0.10118950480439975</v>
      </c>
      <c r="X5230" s="578">
        <v>6.7419578025085976E-3</v>
      </c>
      <c r="Y5230" s="578">
        <v>7.001987061812538E-3</v>
      </c>
    </row>
    <row r="5231" spans="1:25" x14ac:dyDescent="0.3">
      <c r="A5231" s="61" t="s">
        <v>785</v>
      </c>
      <c r="B5231" s="61" t="s">
        <v>191</v>
      </c>
      <c r="C5231" s="61" t="s">
        <v>40</v>
      </c>
      <c r="D5231" s="36">
        <v>13</v>
      </c>
      <c r="E5231" s="36">
        <v>2030</v>
      </c>
      <c r="F5231" s="578">
        <v>1.68754747213824</v>
      </c>
      <c r="G5231" s="578">
        <v>1185.3045730590775</v>
      </c>
      <c r="H5231" s="578">
        <v>6.0948859557659753E-2</v>
      </c>
      <c r="I5231" s="578">
        <v>4.960107618520242E-3</v>
      </c>
      <c r="J5231" s="578">
        <v>6.275571666871347E-3</v>
      </c>
      <c r="K5231" s="578">
        <v>1.8007620825945452</v>
      </c>
      <c r="L5231" s="578">
        <v>1287.2558161417576</v>
      </c>
      <c r="M5231" s="578">
        <v>8.7078564722711804E-2</v>
      </c>
      <c r="N5231" s="578">
        <v>6.7870165442703474E-3</v>
      </c>
      <c r="O5231" s="578">
        <v>6.8153524650066749E-3</v>
      </c>
      <c r="P5231" s="578">
        <v>1.68754747213824</v>
      </c>
      <c r="Q5231" s="578">
        <v>1185.3045730590775</v>
      </c>
      <c r="R5231" s="578">
        <v>6.0948856984699248E-2</v>
      </c>
      <c r="S5231" s="578">
        <v>4.9601073612090298E-3</v>
      </c>
      <c r="T5231" s="578">
        <v>6.275571717803052E-3</v>
      </c>
      <c r="U5231" s="578">
        <v>1.8007620825924227</v>
      </c>
      <c r="V5231" s="578">
        <v>1287.2558161417576</v>
      </c>
      <c r="W5231" s="578">
        <v>8.7078563209312607E-2</v>
      </c>
      <c r="X5231" s="578">
        <v>6.7870162797210726E-3</v>
      </c>
      <c r="Y5231" s="578">
        <v>6.8153524650066749E-3</v>
      </c>
    </row>
    <row r="5232" spans="1:25" x14ac:dyDescent="0.3">
      <c r="A5232" s="61" t="s">
        <v>786</v>
      </c>
      <c r="B5232" s="61" t="s">
        <v>191</v>
      </c>
      <c r="C5232" s="61" t="s">
        <v>40</v>
      </c>
      <c r="D5232" s="36">
        <v>14</v>
      </c>
      <c r="E5232" s="36">
        <v>2030</v>
      </c>
      <c r="F5232" s="578">
        <v>1.7188487920360875</v>
      </c>
      <c r="G5232" s="578">
        <v>1243.1688626607224</v>
      </c>
      <c r="H5232" s="578">
        <v>6.2046030083062399E-2</v>
      </c>
      <c r="I5232" s="578">
        <v>4.8979021967170341E-3</v>
      </c>
      <c r="J5232" s="578">
        <v>6.5819477701249173E-3</v>
      </c>
      <c r="K5232" s="578">
        <v>1.8244530154713599</v>
      </c>
      <c r="L5232" s="578">
        <v>1336.180928548175</v>
      </c>
      <c r="M5232" s="578">
        <v>8.5603231991020295E-2</v>
      </c>
      <c r="N5232" s="578">
        <v>6.7165314655426266E-3</v>
      </c>
      <c r="O5232" s="578">
        <v>7.0743854012107425E-3</v>
      </c>
      <c r="P5232" s="578">
        <v>1.7188487920403326</v>
      </c>
      <c r="Q5232" s="578">
        <v>1243.1688626607224</v>
      </c>
      <c r="R5232" s="578">
        <v>6.2046034227629748E-2</v>
      </c>
      <c r="S5232" s="578">
        <v>4.8979022832516678E-3</v>
      </c>
      <c r="T5232" s="578">
        <v>6.5819477701249173E-3</v>
      </c>
      <c r="U5232" s="578">
        <v>1.8244530154708301</v>
      </c>
      <c r="V5232" s="578">
        <v>1336.180928548175</v>
      </c>
      <c r="W5232" s="578">
        <v>8.5603228498560655E-2</v>
      </c>
      <c r="X5232" s="578">
        <v>6.7165312087809001E-3</v>
      </c>
      <c r="Y5232" s="578">
        <v>7.0743854012107425E-3</v>
      </c>
    </row>
    <row r="5233" spans="1:25" x14ac:dyDescent="0.3">
      <c r="A5233" s="61" t="s">
        <v>787</v>
      </c>
      <c r="B5233" s="61" t="s">
        <v>191</v>
      </c>
      <c r="C5233" s="61" t="s">
        <v>40</v>
      </c>
      <c r="D5233" s="36">
        <v>15</v>
      </c>
      <c r="E5233" s="36">
        <v>2030</v>
      </c>
      <c r="F5233" s="578">
        <v>1.7525900660693801</v>
      </c>
      <c r="G5233" s="578">
        <v>1299.8607495625774</v>
      </c>
      <c r="H5233" s="578">
        <v>6.3943889860032188E-2</v>
      </c>
      <c r="I5233" s="578">
        <v>4.8400362634879405E-3</v>
      </c>
      <c r="J5233" s="578">
        <v>6.8820952462071219E-3</v>
      </c>
      <c r="K5233" s="578">
        <v>1.848883909799945</v>
      </c>
      <c r="L5233" s="578">
        <v>1382.7933273315375</v>
      </c>
      <c r="M5233" s="578">
        <v>8.4492069387730767E-2</v>
      </c>
      <c r="N5233" s="578">
        <v>6.4939636116984377E-3</v>
      </c>
      <c r="O5233" s="578">
        <v>7.3211905692005478E-3</v>
      </c>
      <c r="P5233" s="578">
        <v>1.7525900660693801</v>
      </c>
      <c r="Q5233" s="578">
        <v>1299.8606974283823</v>
      </c>
      <c r="R5233" s="578">
        <v>6.3943887675122782E-2</v>
      </c>
      <c r="S5233" s="578">
        <v>4.8400354128261798E-3</v>
      </c>
      <c r="T5233" s="578">
        <v>6.8820953480705303E-3</v>
      </c>
      <c r="U5233" s="578">
        <v>1.8488839097978225</v>
      </c>
      <c r="V5233" s="578">
        <v>1382.7933273315375</v>
      </c>
      <c r="W5233" s="578">
        <v>8.4492066967262219E-2</v>
      </c>
      <c r="X5233" s="578">
        <v>6.4939632536227922E-3</v>
      </c>
      <c r="Y5233" s="578">
        <v>7.3211906201322494E-3</v>
      </c>
    </row>
    <row r="5234" spans="1:25" x14ac:dyDescent="0.3">
      <c r="A5234" s="580" t="s">
        <v>788</v>
      </c>
      <c r="B5234" s="580" t="s">
        <v>191</v>
      </c>
      <c r="C5234" s="580" t="s">
        <v>40</v>
      </c>
      <c r="D5234" s="581">
        <v>16</v>
      </c>
      <c r="E5234" s="581">
        <v>2030</v>
      </c>
      <c r="F5234" s="582">
        <v>1.8256830661193799</v>
      </c>
      <c r="G5234" s="582">
        <v>1378.9897766113227</v>
      </c>
      <c r="H5234" s="582">
        <v>6.7452364640606249E-2</v>
      </c>
      <c r="I5234" s="582">
        <v>4.820205472090792E-3</v>
      </c>
      <c r="J5234" s="582">
        <v>7.3010504905444817E-3</v>
      </c>
      <c r="K5234" s="582">
        <v>1.9108464895325501</v>
      </c>
      <c r="L5234" s="582">
        <v>1451.0732498168925</v>
      </c>
      <c r="M5234" s="582">
        <v>8.5640634293667958E-2</v>
      </c>
      <c r="N5234" s="582">
        <v>6.392139559390362E-3</v>
      </c>
      <c r="O5234" s="582">
        <v>7.6826942434611994E-3</v>
      </c>
      <c r="P5234" s="582">
        <v>1.8256830661193799</v>
      </c>
      <c r="Q5234" s="582">
        <v>1378.9897766113227</v>
      </c>
      <c r="R5234" s="582">
        <v>6.7452368151255826E-2</v>
      </c>
      <c r="S5234" s="582">
        <v>4.8202056125319298E-3</v>
      </c>
      <c r="T5234" s="582">
        <v>7.3010505972585273E-3</v>
      </c>
      <c r="U5234" s="582">
        <v>1.9108464895325501</v>
      </c>
      <c r="V5234" s="582">
        <v>1451.0732498168925</v>
      </c>
      <c r="W5234" s="582">
        <v>8.5640632275802375E-2</v>
      </c>
      <c r="X5234" s="582">
        <v>6.3921389492520523E-3</v>
      </c>
      <c r="Y5234" s="582">
        <v>7.6826942434611994E-3</v>
      </c>
    </row>
    <row r="5235" spans="1:25" x14ac:dyDescent="0.3">
      <c r="A5235" s="61" t="s">
        <v>1842</v>
      </c>
      <c r="B5235" s="61" t="s">
        <v>1697</v>
      </c>
      <c r="C5235" s="61" t="s">
        <v>40</v>
      </c>
      <c r="D5235" s="36">
        <v>1</v>
      </c>
      <c r="E5235" s="36">
        <v>2012</v>
      </c>
      <c r="F5235" s="578">
        <v>11.695424801205389</v>
      </c>
      <c r="G5235" s="578">
        <v>6740.5010121663381</v>
      </c>
      <c r="H5235" s="578">
        <v>11.8678365278125</v>
      </c>
      <c r="I5235" s="578">
        <v>8.1395501117185493E-2</v>
      </c>
      <c r="J5235" s="578">
        <v>0.13433272112160877</v>
      </c>
      <c r="K5235" s="578">
        <v>11.351595632390502</v>
      </c>
      <c r="L5235" s="578">
        <v>6578.0012715657494</v>
      </c>
      <c r="M5235" s="578">
        <v>11.619046712871377</v>
      </c>
      <c r="N5235" s="578">
        <v>6.2541755512180872E-2</v>
      </c>
      <c r="O5235" s="578">
        <v>0.13109407286780525</v>
      </c>
      <c r="P5235" s="578">
        <v>11.695424329313919</v>
      </c>
      <c r="Q5235" s="578">
        <v>6740.5010121663381</v>
      </c>
      <c r="R5235" s="578">
        <v>11.867836545376674</v>
      </c>
      <c r="S5235" s="578">
        <v>8.1395497971546493E-2</v>
      </c>
      <c r="T5235" s="578">
        <v>0.13433272112160877</v>
      </c>
      <c r="U5235" s="578">
        <v>11.35159479798202</v>
      </c>
      <c r="V5235" s="578">
        <v>6578.0012715657494</v>
      </c>
      <c r="W5235" s="578">
        <v>11.619046675162526</v>
      </c>
      <c r="X5235" s="578">
        <v>6.2541757506551152E-2</v>
      </c>
      <c r="Y5235" s="578">
        <v>0.13109407286780525</v>
      </c>
    </row>
    <row r="5236" spans="1:25" x14ac:dyDescent="0.3">
      <c r="A5236" s="61" t="s">
        <v>1843</v>
      </c>
      <c r="B5236" s="61" t="s">
        <v>1697</v>
      </c>
      <c r="C5236" s="61" t="s">
        <v>40</v>
      </c>
      <c r="D5236" s="36">
        <v>2</v>
      </c>
      <c r="E5236" s="36">
        <v>2012</v>
      </c>
      <c r="F5236" s="578">
        <v>7.3554145309215802</v>
      </c>
      <c r="G5236" s="578">
        <v>3963.3023325602153</v>
      </c>
      <c r="H5236" s="578">
        <v>7.0061952481895124</v>
      </c>
      <c r="I5236" s="578">
        <v>5.8202325033410732E-2</v>
      </c>
      <c r="J5236" s="578">
        <v>7.8985421685501905E-2</v>
      </c>
      <c r="K5236" s="578">
        <v>7.3977701432219503</v>
      </c>
      <c r="L5236" s="578">
        <v>3925.06153361002</v>
      </c>
      <c r="M5236" s="578">
        <v>7.1421212243561323</v>
      </c>
      <c r="N5236" s="578">
        <v>4.2073889676430498E-2</v>
      </c>
      <c r="O5236" s="578">
        <v>7.8223342774435836E-2</v>
      </c>
      <c r="P5236" s="578">
        <v>7.3554143197644972</v>
      </c>
      <c r="Q5236" s="578">
        <v>3963.3023859659779</v>
      </c>
      <c r="R5236" s="578">
        <v>7.0061949774438554</v>
      </c>
      <c r="S5236" s="578">
        <v>5.8202323376462979E-2</v>
      </c>
      <c r="T5236" s="578">
        <v>7.8985421685501905E-2</v>
      </c>
      <c r="U5236" s="578">
        <v>7.3977703915640305</v>
      </c>
      <c r="V5236" s="578">
        <v>3925.06153361002</v>
      </c>
      <c r="W5236" s="578">
        <v>7.1421213318487045</v>
      </c>
      <c r="X5236" s="578">
        <v>4.2073888504243422E-2</v>
      </c>
      <c r="Y5236" s="578">
        <v>7.8223342774435836E-2</v>
      </c>
    </row>
    <row r="5237" spans="1:25" x14ac:dyDescent="0.3">
      <c r="A5237" s="61" t="s">
        <v>1844</v>
      </c>
      <c r="B5237" s="61" t="s">
        <v>1697</v>
      </c>
      <c r="C5237" s="61" t="s">
        <v>40</v>
      </c>
      <c r="D5237" s="36">
        <v>3</v>
      </c>
      <c r="E5237" s="36">
        <v>2012</v>
      </c>
      <c r="F5237" s="578">
        <v>3.9796713144458646</v>
      </c>
      <c r="G5237" s="578">
        <v>2099.9318923950123</v>
      </c>
      <c r="H5237" s="578">
        <v>3.6669347736703122</v>
      </c>
      <c r="I5237" s="578">
        <v>2.4818729380134102E-2</v>
      </c>
      <c r="J5237" s="578">
        <v>4.1849903451899623E-2</v>
      </c>
      <c r="K5237" s="578">
        <v>5.5273676960365075</v>
      </c>
      <c r="L5237" s="578">
        <v>2743.7002563476526</v>
      </c>
      <c r="M5237" s="578">
        <v>4.8357376789220581</v>
      </c>
      <c r="N5237" s="578">
        <v>3.4270167956340879E-2</v>
      </c>
      <c r="O5237" s="578">
        <v>5.4679721361026126E-2</v>
      </c>
      <c r="P5237" s="578">
        <v>3.9796710549122323</v>
      </c>
      <c r="Q5237" s="578">
        <v>2099.9318923950123</v>
      </c>
      <c r="R5237" s="578">
        <v>3.6669346961947027</v>
      </c>
      <c r="S5237" s="578">
        <v>2.481872570774607E-2</v>
      </c>
      <c r="T5237" s="578">
        <v>4.1849903956366022E-2</v>
      </c>
      <c r="U5237" s="578">
        <v>5.5273676463660451</v>
      </c>
      <c r="V5237" s="578">
        <v>2743.7002563476526</v>
      </c>
      <c r="W5237" s="578">
        <v>4.8357374119198777</v>
      </c>
      <c r="X5237" s="578">
        <v>3.4270170036734222E-2</v>
      </c>
      <c r="Y5237" s="578">
        <v>5.4679720313288223E-2</v>
      </c>
    </row>
    <row r="5238" spans="1:25" x14ac:dyDescent="0.3">
      <c r="A5238" s="61" t="s">
        <v>1845</v>
      </c>
      <c r="B5238" s="61" t="s">
        <v>1697</v>
      </c>
      <c r="C5238" s="61" t="s">
        <v>40</v>
      </c>
      <c r="D5238" s="36">
        <v>4</v>
      </c>
      <c r="E5238" s="36">
        <v>2012</v>
      </c>
      <c r="F5238" s="578">
        <v>2.0018315786199925</v>
      </c>
      <c r="G5238" s="578">
        <v>1127.4982515970826</v>
      </c>
      <c r="H5238" s="578">
        <v>2.0515332049386998</v>
      </c>
      <c r="I5238" s="578">
        <v>1.42504650668039E-2</v>
      </c>
      <c r="J5238" s="578">
        <v>2.2470097872428575E-2</v>
      </c>
      <c r="K5238" s="578">
        <v>4.79451464358241</v>
      </c>
      <c r="L5238" s="578">
        <v>2309.2897796630796</v>
      </c>
      <c r="M5238" s="578">
        <v>3.9031343425582796</v>
      </c>
      <c r="N5238" s="578">
        <v>2.8741823384128347E-2</v>
      </c>
      <c r="O5238" s="578">
        <v>4.6022275540356802E-2</v>
      </c>
      <c r="P5238" s="578">
        <v>2.0018316307740176</v>
      </c>
      <c r="Q5238" s="578">
        <v>1127.4982515970826</v>
      </c>
      <c r="R5238" s="578">
        <v>2.051533158171265</v>
      </c>
      <c r="S5238" s="578">
        <v>1.4250463480645174E-2</v>
      </c>
      <c r="T5238" s="578">
        <v>2.2470097872428575E-2</v>
      </c>
      <c r="U5238" s="578">
        <v>4.7945148000238325</v>
      </c>
      <c r="V5238" s="578">
        <v>2309.2897796630796</v>
      </c>
      <c r="W5238" s="578">
        <v>3.9031343264274803</v>
      </c>
      <c r="X5238" s="578">
        <v>2.8741824922008101E-2</v>
      </c>
      <c r="Y5238" s="578">
        <v>4.6022275540356802E-2</v>
      </c>
    </row>
    <row r="5239" spans="1:25" x14ac:dyDescent="0.3">
      <c r="A5239" s="61" t="s">
        <v>1846</v>
      </c>
      <c r="B5239" s="61" t="s">
        <v>1697</v>
      </c>
      <c r="C5239" s="61" t="s">
        <v>40</v>
      </c>
      <c r="D5239" s="36">
        <v>5</v>
      </c>
      <c r="E5239" s="36">
        <v>2012</v>
      </c>
      <c r="F5239" s="578">
        <v>2.2436465161776273</v>
      </c>
      <c r="G5239" s="578">
        <v>1167.7416699727326</v>
      </c>
      <c r="H5239" s="578">
        <v>2.0308917400683</v>
      </c>
      <c r="I5239" s="578">
        <v>2.5058044743521621E-2</v>
      </c>
      <c r="J5239" s="578">
        <v>2.3272140902311802E-2</v>
      </c>
      <c r="K5239" s="578">
        <v>4.3470002699452053</v>
      </c>
      <c r="L5239" s="578">
        <v>2066.5604108174603</v>
      </c>
      <c r="M5239" s="578">
        <v>3.3358281980393523</v>
      </c>
      <c r="N5239" s="578">
        <v>2.9939100929974878E-2</v>
      </c>
      <c r="O5239" s="578">
        <v>4.1184867887447227E-2</v>
      </c>
      <c r="P5239" s="578">
        <v>2.2436464640189748</v>
      </c>
      <c r="Q5239" s="578">
        <v>1167.7416699727326</v>
      </c>
      <c r="R5239" s="578">
        <v>2.03089178849768</v>
      </c>
      <c r="S5239" s="578">
        <v>2.5058042677073875E-2</v>
      </c>
      <c r="T5239" s="578">
        <v>2.3272141930647125E-2</v>
      </c>
      <c r="U5239" s="578">
        <v>4.3470004264074706</v>
      </c>
      <c r="V5239" s="578">
        <v>2066.5604108174603</v>
      </c>
      <c r="W5239" s="578">
        <v>3.33582829773998</v>
      </c>
      <c r="X5239" s="578">
        <v>2.9939100421112551E-2</v>
      </c>
      <c r="Y5239" s="578">
        <v>4.1184867887447227E-2</v>
      </c>
    </row>
    <row r="5240" spans="1:25" x14ac:dyDescent="0.3">
      <c r="A5240" s="61" t="s">
        <v>1847</v>
      </c>
      <c r="B5240" s="61" t="s">
        <v>1697</v>
      </c>
      <c r="C5240" s="61" t="s">
        <v>40</v>
      </c>
      <c r="D5240" s="36">
        <v>6</v>
      </c>
      <c r="E5240" s="36">
        <v>2012</v>
      </c>
      <c r="F5240" s="578">
        <v>2.3887361653984227</v>
      </c>
      <c r="G5240" s="578">
        <v>1191.892725626625</v>
      </c>
      <c r="H5240" s="578">
        <v>2.0185086668740602</v>
      </c>
      <c r="I5240" s="578">
        <v>3.1542696490381147E-2</v>
      </c>
      <c r="J5240" s="578">
        <v>2.3753493054149026E-2</v>
      </c>
      <c r="K5240" s="578">
        <v>3.9870762199428373</v>
      </c>
      <c r="L5240" s="578">
        <v>1887.6269721984825</v>
      </c>
      <c r="M5240" s="578">
        <v>2.9000769280052401</v>
      </c>
      <c r="N5240" s="578">
        <v>2.6539779319818949E-2</v>
      </c>
      <c r="O5240" s="578">
        <v>3.7618838134221677E-2</v>
      </c>
      <c r="P5240" s="578">
        <v>2.3887361132386724</v>
      </c>
      <c r="Q5240" s="578">
        <v>1191.892725626625</v>
      </c>
      <c r="R5240" s="578">
        <v>2.0185087201965204</v>
      </c>
      <c r="S5240" s="578">
        <v>3.1542693346636903E-2</v>
      </c>
      <c r="T5240" s="578">
        <v>2.3753492530280074E-2</v>
      </c>
      <c r="U5240" s="578">
        <v>3.987076065953862</v>
      </c>
      <c r="V5240" s="578">
        <v>1887.6269721984825</v>
      </c>
      <c r="W5240" s="578">
        <v>2.9000771081767449</v>
      </c>
      <c r="X5240" s="578">
        <v>2.6539778770711526E-2</v>
      </c>
      <c r="Y5240" s="578">
        <v>3.7618838658090625E-2</v>
      </c>
    </row>
    <row r="5241" spans="1:25" x14ac:dyDescent="0.3">
      <c r="A5241" s="61" t="s">
        <v>1848</v>
      </c>
      <c r="B5241" s="61" t="s">
        <v>1697</v>
      </c>
      <c r="C5241" s="61" t="s">
        <v>40</v>
      </c>
      <c r="D5241" s="36">
        <v>7</v>
      </c>
      <c r="E5241" s="36">
        <v>2012</v>
      </c>
      <c r="F5241" s="578">
        <v>2.4854590980379099</v>
      </c>
      <c r="G5241" s="578">
        <v>1207.9937324523901</v>
      </c>
      <c r="H5241" s="578">
        <v>2.0102468903927075</v>
      </c>
      <c r="I5241" s="578">
        <v>3.5865684708066149E-2</v>
      </c>
      <c r="J5241" s="578">
        <v>2.4074352346360652E-2</v>
      </c>
      <c r="K5241" s="578">
        <v>4.0287435448242324</v>
      </c>
      <c r="L5241" s="578">
        <v>1854.52979024251</v>
      </c>
      <c r="M5241" s="578">
        <v>2.7367083681231872</v>
      </c>
      <c r="N5241" s="578">
        <v>4.0798269324568502E-2</v>
      </c>
      <c r="O5241" s="578">
        <v>3.6959273430208321E-2</v>
      </c>
      <c r="P5241" s="578">
        <v>2.4854589428122473</v>
      </c>
      <c r="Q5241" s="578">
        <v>1207.9937324523901</v>
      </c>
      <c r="R5241" s="578">
        <v>2.0102468726611997</v>
      </c>
      <c r="S5241" s="578">
        <v>3.5865679972933578E-2</v>
      </c>
      <c r="T5241" s="578">
        <v>2.4074352346360652E-2</v>
      </c>
      <c r="U5241" s="578">
        <v>4.0287431797562423</v>
      </c>
      <c r="V5241" s="578">
        <v>1854.52979024251</v>
      </c>
      <c r="W5241" s="578">
        <v>2.7367082778916125</v>
      </c>
      <c r="X5241" s="578">
        <v>4.0798268251061601E-2</v>
      </c>
      <c r="Y5241" s="578">
        <v>3.6959273934674727E-2</v>
      </c>
    </row>
    <row r="5242" spans="1:25" x14ac:dyDescent="0.3">
      <c r="A5242" s="61" t="s">
        <v>1849</v>
      </c>
      <c r="B5242" s="61" t="s">
        <v>1697</v>
      </c>
      <c r="C5242" s="61" t="s">
        <v>40</v>
      </c>
      <c r="D5242" s="36">
        <v>8</v>
      </c>
      <c r="E5242" s="36">
        <v>2012</v>
      </c>
      <c r="F5242" s="578">
        <v>2.344748353742065</v>
      </c>
      <c r="G5242" s="578">
        <v>1128.1037216186473</v>
      </c>
      <c r="H5242" s="578">
        <v>1.80387883754065</v>
      </c>
      <c r="I5242" s="578">
        <v>3.1528122071904301E-2</v>
      </c>
      <c r="J5242" s="578">
        <v>2.2482190416970551E-2</v>
      </c>
      <c r="K5242" s="578">
        <v>3.50759619357442</v>
      </c>
      <c r="L5242" s="578">
        <v>1557.5358695983828</v>
      </c>
      <c r="M5242" s="578">
        <v>2.1780613779301299</v>
      </c>
      <c r="N5242" s="578">
        <v>3.4698288501507073E-2</v>
      </c>
      <c r="O5242" s="578">
        <v>3.10404486760186E-2</v>
      </c>
      <c r="P5242" s="578">
        <v>2.3447483537399822</v>
      </c>
      <c r="Q5242" s="578">
        <v>1128.1037216186473</v>
      </c>
      <c r="R5242" s="578">
        <v>1.8038788152725775</v>
      </c>
      <c r="S5242" s="578">
        <v>3.1528123638433145E-2</v>
      </c>
      <c r="T5242" s="578">
        <v>2.2482190416970551E-2</v>
      </c>
      <c r="U5242" s="578">
        <v>3.5075963500364598</v>
      </c>
      <c r="V5242" s="578">
        <v>1557.5358174641874</v>
      </c>
      <c r="W5242" s="578">
        <v>2.1780609493562175</v>
      </c>
      <c r="X5242" s="578">
        <v>3.4698286920198954E-2</v>
      </c>
      <c r="Y5242" s="578">
        <v>3.10404486760186E-2</v>
      </c>
    </row>
    <row r="5243" spans="1:25" x14ac:dyDescent="0.3">
      <c r="A5243" s="61" t="s">
        <v>1850</v>
      </c>
      <c r="B5243" s="61" t="s">
        <v>1697</v>
      </c>
      <c r="C5243" s="61" t="s">
        <v>40</v>
      </c>
      <c r="D5243" s="36">
        <v>9</v>
      </c>
      <c r="E5243" s="36">
        <v>2012</v>
      </c>
      <c r="F5243" s="578">
        <v>2.2392136904862001</v>
      </c>
      <c r="G5243" s="578">
        <v>1068.1791852315225</v>
      </c>
      <c r="H5243" s="578">
        <v>1.64909884749431</v>
      </c>
      <c r="I5243" s="578">
        <v>2.8274958903390698E-2</v>
      </c>
      <c r="J5243" s="578">
        <v>2.1287990365332576E-2</v>
      </c>
      <c r="K5243" s="578">
        <v>3.4923649063218001</v>
      </c>
      <c r="L5243" s="578">
        <v>1509.7092984517349</v>
      </c>
      <c r="M5243" s="578">
        <v>1.98470645648679</v>
      </c>
      <c r="N5243" s="578">
        <v>4.5493855058490781E-2</v>
      </c>
      <c r="O5243" s="578">
        <v>3.0087263439781926E-2</v>
      </c>
      <c r="P5243" s="578">
        <v>2.2392136879999822</v>
      </c>
      <c r="Q5243" s="578">
        <v>1068.1791852315225</v>
      </c>
      <c r="R5243" s="578">
        <v>1.6490988116511249</v>
      </c>
      <c r="S5243" s="578">
        <v>2.8274956298976826E-2</v>
      </c>
      <c r="T5243" s="578">
        <v>2.1287990365332576E-2</v>
      </c>
      <c r="U5243" s="578">
        <v>3.4923646467775522</v>
      </c>
      <c r="V5243" s="578">
        <v>1509.7092984517349</v>
      </c>
      <c r="W5243" s="578">
        <v>1.9847064822445899</v>
      </c>
      <c r="X5243" s="578">
        <v>4.5493857721642848E-2</v>
      </c>
      <c r="Y5243" s="578">
        <v>3.0087263439781926E-2</v>
      </c>
    </row>
    <row r="5244" spans="1:25" x14ac:dyDescent="0.3">
      <c r="A5244" s="61" t="s">
        <v>1851</v>
      </c>
      <c r="B5244" s="61" t="s">
        <v>1697</v>
      </c>
      <c r="C5244" s="61" t="s">
        <v>40</v>
      </c>
      <c r="D5244" s="36">
        <v>10</v>
      </c>
      <c r="E5244" s="36">
        <v>2012</v>
      </c>
      <c r="F5244" s="578">
        <v>2.1571316002448326</v>
      </c>
      <c r="G5244" s="578">
        <v>1021.5714874267533</v>
      </c>
      <c r="H5244" s="578">
        <v>1.5287105561534751</v>
      </c>
      <c r="I5244" s="578">
        <v>2.5744629716048902E-2</v>
      </c>
      <c r="J5244" s="578">
        <v>2.0359087696609376E-2</v>
      </c>
      <c r="K5244" s="578">
        <v>3.4789550335507675</v>
      </c>
      <c r="L5244" s="578">
        <v>1469.6781234741175</v>
      </c>
      <c r="M5244" s="578">
        <v>1.8276819367971799</v>
      </c>
      <c r="N5244" s="578">
        <v>5.259509440384133E-2</v>
      </c>
      <c r="O5244" s="578">
        <v>2.9289539360130776E-2</v>
      </c>
      <c r="P5244" s="578">
        <v>2.1571317567049801</v>
      </c>
      <c r="Q5244" s="578">
        <v>1021.5714874267533</v>
      </c>
      <c r="R5244" s="578">
        <v>1.5287104629651325</v>
      </c>
      <c r="S5244" s="578">
        <v>2.5744629706499201E-2</v>
      </c>
      <c r="T5244" s="578">
        <v>2.0359086648871476E-2</v>
      </c>
      <c r="U5244" s="578">
        <v>3.47895508571006</v>
      </c>
      <c r="V5244" s="578">
        <v>1469.6781234741175</v>
      </c>
      <c r="W5244" s="578">
        <v>1.8276819010607099</v>
      </c>
      <c r="X5244" s="578">
        <v>5.259509686766245E-2</v>
      </c>
      <c r="Y5244" s="578">
        <v>2.9289539360130776E-2</v>
      </c>
    </row>
    <row r="5245" spans="1:25" x14ac:dyDescent="0.3">
      <c r="A5245" s="61" t="s">
        <v>1852</v>
      </c>
      <c r="B5245" s="61" t="s">
        <v>1697</v>
      </c>
      <c r="C5245" s="61" t="s">
        <v>40</v>
      </c>
      <c r="D5245" s="36">
        <v>11</v>
      </c>
      <c r="E5245" s="36">
        <v>2012</v>
      </c>
      <c r="F5245" s="578">
        <v>2.7493789346898398</v>
      </c>
      <c r="G5245" s="578">
        <v>1164.3019072214702</v>
      </c>
      <c r="H5245" s="578">
        <v>1.4400567452303177</v>
      </c>
      <c r="I5245" s="578">
        <v>2.7921379362320871E-2</v>
      </c>
      <c r="J5245" s="578">
        <v>2.3203600818912123E-2</v>
      </c>
      <c r="K5245" s="578">
        <v>3.4772690983797876</v>
      </c>
      <c r="L5245" s="578">
        <v>1431.7273826599098</v>
      </c>
      <c r="M5245" s="578">
        <v>1.6864089142609324</v>
      </c>
      <c r="N5245" s="578">
        <v>5.7383389264638575E-2</v>
      </c>
      <c r="O5245" s="578">
        <v>2.8533203003462376E-2</v>
      </c>
      <c r="P5245" s="578">
        <v>2.7493792476141876</v>
      </c>
      <c r="Q5245" s="578">
        <v>1164.3019587198824</v>
      </c>
      <c r="R5245" s="578">
        <v>1.4400567318746902</v>
      </c>
      <c r="S5245" s="578">
        <v>2.7921378296620426E-2</v>
      </c>
      <c r="T5245" s="578">
        <v>2.3203600818912123E-2</v>
      </c>
      <c r="U5245" s="578">
        <v>3.4772692014149627</v>
      </c>
      <c r="V5245" s="578">
        <v>1431.7273826599098</v>
      </c>
      <c r="W5245" s="578">
        <v>1.68640891835184</v>
      </c>
      <c r="X5245" s="578">
        <v>5.7383391821682922E-2</v>
      </c>
      <c r="Y5245" s="578">
        <v>2.8533203003462376E-2</v>
      </c>
    </row>
    <row r="5246" spans="1:25" x14ac:dyDescent="0.3">
      <c r="A5246" s="61" t="s">
        <v>1853</v>
      </c>
      <c r="B5246" s="61" t="s">
        <v>1697</v>
      </c>
      <c r="C5246" s="61" t="s">
        <v>40</v>
      </c>
      <c r="D5246" s="36">
        <v>12</v>
      </c>
      <c r="E5246" s="36">
        <v>2012</v>
      </c>
      <c r="F5246" s="578">
        <v>3.2339375692366303</v>
      </c>
      <c r="G5246" s="578">
        <v>1281.0828094482376</v>
      </c>
      <c r="H5246" s="578">
        <v>1.3675224317242576</v>
      </c>
      <c r="I5246" s="578">
        <v>2.9702338647060324E-2</v>
      </c>
      <c r="J5246" s="578">
        <v>2.5530911128347076E-2</v>
      </c>
      <c r="K5246" s="578">
        <v>3.4746637633646298</v>
      </c>
      <c r="L5246" s="578">
        <v>1399.756570180255</v>
      </c>
      <c r="M5246" s="578">
        <v>1.56997821916835</v>
      </c>
      <c r="N5246" s="578">
        <v>6.0989508145212243E-2</v>
      </c>
      <c r="O5246" s="578">
        <v>2.789604650267085E-2</v>
      </c>
      <c r="P5246" s="578">
        <v>3.2339374649232724</v>
      </c>
      <c r="Q5246" s="578">
        <v>1281.0828094482376</v>
      </c>
      <c r="R5246" s="578">
        <v>1.3675224515936826</v>
      </c>
      <c r="S5246" s="578">
        <v>2.9702338687987551E-2</v>
      </c>
      <c r="T5246" s="578">
        <v>2.5530911128347076E-2</v>
      </c>
      <c r="U5246" s="578">
        <v>3.4746638676518398</v>
      </c>
      <c r="V5246" s="578">
        <v>1399.756570180255</v>
      </c>
      <c r="W5246" s="578">
        <v>1.5699782043314625</v>
      </c>
      <c r="X5246" s="578">
        <v>6.0989505548908071E-2</v>
      </c>
      <c r="Y5246" s="578">
        <v>2.789604650267085E-2</v>
      </c>
    </row>
    <row r="5247" spans="1:25" x14ac:dyDescent="0.3">
      <c r="A5247" s="61" t="s">
        <v>1854</v>
      </c>
      <c r="B5247" s="61" t="s">
        <v>1697</v>
      </c>
      <c r="C5247" s="61" t="s">
        <v>40</v>
      </c>
      <c r="D5247" s="36">
        <v>13</v>
      </c>
      <c r="E5247" s="36">
        <v>2012</v>
      </c>
      <c r="F5247" s="578">
        <v>3.1886149327129498</v>
      </c>
      <c r="G5247" s="578">
        <v>1254.65334574381</v>
      </c>
      <c r="H5247" s="578">
        <v>1.2834212542244723</v>
      </c>
      <c r="I5247" s="578">
        <v>3.05570834305702E-2</v>
      </c>
      <c r="J5247" s="578">
        <v>2.5004215422086373E-2</v>
      </c>
      <c r="K5247" s="578">
        <v>3.3942749125687097</v>
      </c>
      <c r="L5247" s="578">
        <v>1361.8284492492626</v>
      </c>
      <c r="M5247" s="578">
        <v>1.4779236087457901</v>
      </c>
      <c r="N5247" s="578">
        <v>6.226513548654105E-2</v>
      </c>
      <c r="O5247" s="578">
        <v>2.714017953258005E-2</v>
      </c>
      <c r="P5247" s="578">
        <v>3.1886148284100551</v>
      </c>
      <c r="Q5247" s="578">
        <v>1254.65334574381</v>
      </c>
      <c r="R5247" s="578">
        <v>1.2834212521887176</v>
      </c>
      <c r="S5247" s="578">
        <v>3.0557079270238249E-2</v>
      </c>
      <c r="T5247" s="578">
        <v>2.5004215422086373E-2</v>
      </c>
      <c r="U5247" s="578">
        <v>3.394275015640305</v>
      </c>
      <c r="V5247" s="578">
        <v>1361.8284492492626</v>
      </c>
      <c r="W5247" s="578">
        <v>1.4779236010502499</v>
      </c>
      <c r="X5247" s="578">
        <v>6.2265135460165724E-2</v>
      </c>
      <c r="Y5247" s="578">
        <v>2.714017953258005E-2</v>
      </c>
    </row>
    <row r="5248" spans="1:25" x14ac:dyDescent="0.3">
      <c r="A5248" s="61" t="s">
        <v>1855</v>
      </c>
      <c r="B5248" s="61" t="s">
        <v>1697</v>
      </c>
      <c r="C5248" s="61" t="s">
        <v>40</v>
      </c>
      <c r="D5248" s="36">
        <v>14</v>
      </c>
      <c r="E5248" s="36">
        <v>2012</v>
      </c>
      <c r="F5248" s="578">
        <v>3.2937796560693124</v>
      </c>
      <c r="G5248" s="578">
        <v>1317.795538584385</v>
      </c>
      <c r="H5248" s="578">
        <v>1.3400408284878649</v>
      </c>
      <c r="I5248" s="578">
        <v>3.5012609951536378E-2</v>
      </c>
      <c r="J5248" s="578">
        <v>2.6262605310572874E-2</v>
      </c>
      <c r="K5248" s="578">
        <v>3.4826654071127852</v>
      </c>
      <c r="L5248" s="578">
        <v>1415.3718795776299</v>
      </c>
      <c r="M5248" s="578">
        <v>1.5162722547402125</v>
      </c>
      <c r="N5248" s="578">
        <v>6.6271751787098723E-2</v>
      </c>
      <c r="O5248" s="578">
        <v>2.8207208670210052E-2</v>
      </c>
      <c r="P5248" s="578">
        <v>3.2937794474635176</v>
      </c>
      <c r="Q5248" s="578">
        <v>1317.795538584385</v>
      </c>
      <c r="R5248" s="578">
        <v>1.34004076162788</v>
      </c>
      <c r="S5248" s="578">
        <v>3.5012608394178302E-2</v>
      </c>
      <c r="T5248" s="578">
        <v>2.6262605310572874E-2</v>
      </c>
      <c r="U5248" s="578">
        <v>3.482665042034415</v>
      </c>
      <c r="V5248" s="578">
        <v>1415.3718795776299</v>
      </c>
      <c r="W5248" s="578">
        <v>1.5162722431229301</v>
      </c>
      <c r="X5248" s="578">
        <v>6.6271751370398549E-2</v>
      </c>
      <c r="Y5248" s="578">
        <v>2.8207208670210052E-2</v>
      </c>
    </row>
    <row r="5249" spans="1:25" x14ac:dyDescent="0.3">
      <c r="A5249" s="61" t="s">
        <v>1856</v>
      </c>
      <c r="B5249" s="61" t="s">
        <v>1697</v>
      </c>
      <c r="C5249" s="61" t="s">
        <v>40</v>
      </c>
      <c r="D5249" s="36">
        <v>15</v>
      </c>
      <c r="E5249" s="36">
        <v>2012</v>
      </c>
      <c r="F5249" s="578">
        <v>3.3984297398940599</v>
      </c>
      <c r="G5249" s="578">
        <v>1379.6247990926051</v>
      </c>
      <c r="H5249" s="578">
        <v>1.39904477111167</v>
      </c>
      <c r="I5249" s="578">
        <v>3.9137190983031624E-2</v>
      </c>
      <c r="J5249" s="578">
        <v>2.7494836443414251E-2</v>
      </c>
      <c r="K5249" s="578">
        <v>3.5693384332156799</v>
      </c>
      <c r="L5249" s="578">
        <v>1466.4171969095798</v>
      </c>
      <c r="M5249" s="578">
        <v>1.5539969960786901</v>
      </c>
      <c r="N5249" s="578">
        <v>6.7301071110402177E-2</v>
      </c>
      <c r="O5249" s="578">
        <v>2.9224531938477051E-2</v>
      </c>
      <c r="P5249" s="578">
        <v>3.3984296355860453</v>
      </c>
      <c r="Q5249" s="578">
        <v>1379.6247469584075</v>
      </c>
      <c r="R5249" s="578">
        <v>1.3990447598718325</v>
      </c>
      <c r="S5249" s="578">
        <v>3.9137189420368125E-2</v>
      </c>
      <c r="T5249" s="578">
        <v>2.7494836443414251E-2</v>
      </c>
      <c r="U5249" s="578">
        <v>3.5693381202862176</v>
      </c>
      <c r="V5249" s="578">
        <v>1466.4171969095798</v>
      </c>
      <c r="W5249" s="578">
        <v>1.5539969998291425</v>
      </c>
      <c r="X5249" s="578">
        <v>6.7301069019170684E-2</v>
      </c>
      <c r="Y5249" s="578">
        <v>2.9224531938477051E-2</v>
      </c>
    </row>
    <row r="5250" spans="1:25" x14ac:dyDescent="0.3">
      <c r="A5250" s="580" t="s">
        <v>1857</v>
      </c>
      <c r="B5250" s="580" t="s">
        <v>1697</v>
      </c>
      <c r="C5250" s="580" t="s">
        <v>40</v>
      </c>
      <c r="D5250" s="581">
        <v>16</v>
      </c>
      <c r="E5250" s="581">
        <v>2012</v>
      </c>
      <c r="F5250" s="582">
        <v>3.5724350085104821</v>
      </c>
      <c r="G5250" s="582">
        <v>1465.4939384460374</v>
      </c>
      <c r="H5250" s="582">
        <v>1.4834430139470225</v>
      </c>
      <c r="I5250" s="582">
        <v>4.4527705921457973E-2</v>
      </c>
      <c r="J5250" s="582">
        <v>2.9206132322239328E-2</v>
      </c>
      <c r="K5250" s="582">
        <v>3.720602015901775</v>
      </c>
      <c r="L5250" s="582">
        <v>1540.6490402221625</v>
      </c>
      <c r="M5250" s="582">
        <v>1.6192964574521849</v>
      </c>
      <c r="N5250" s="582">
        <v>7.0953907206330741E-2</v>
      </c>
      <c r="O5250" s="582">
        <v>3.0703856357528474E-2</v>
      </c>
      <c r="P5250" s="582">
        <v>3.5724353735890078</v>
      </c>
      <c r="Q5250" s="582">
        <v>1465.4939384460374</v>
      </c>
      <c r="R5250" s="582">
        <v>1.4834429999646026</v>
      </c>
      <c r="S5250" s="582">
        <v>4.4527702757780625E-2</v>
      </c>
      <c r="T5250" s="582">
        <v>2.9206132322239328E-2</v>
      </c>
      <c r="U5250" s="582">
        <v>3.7206016508077902</v>
      </c>
      <c r="V5250" s="582">
        <v>1540.6490402221625</v>
      </c>
      <c r="W5250" s="582">
        <v>1.6192964685199775</v>
      </c>
      <c r="X5250" s="582">
        <v>7.0953903093140924E-2</v>
      </c>
      <c r="Y5250" s="582">
        <v>3.0703855833659546E-2</v>
      </c>
    </row>
    <row r="5251" spans="1:25" x14ac:dyDescent="0.3">
      <c r="A5251" s="61" t="s">
        <v>1858</v>
      </c>
      <c r="B5251" s="61" t="s">
        <v>1697</v>
      </c>
      <c r="C5251" s="61" t="s">
        <v>40</v>
      </c>
      <c r="D5251" s="36">
        <v>1</v>
      </c>
      <c r="E5251" s="36">
        <v>2020</v>
      </c>
      <c r="F5251" s="578">
        <v>3.539727114174255</v>
      </c>
      <c r="G5251" s="578">
        <v>6580.0458450317346</v>
      </c>
      <c r="H5251" s="578">
        <v>6.9891190830433771</v>
      </c>
      <c r="I5251" s="578">
        <v>4.8593527755353201E-2</v>
      </c>
      <c r="J5251" s="578">
        <v>4.3778956867754369E-2</v>
      </c>
      <c r="K5251" s="578">
        <v>3.4262512089126123</v>
      </c>
      <c r="L5251" s="578">
        <v>6417.251586914057</v>
      </c>
      <c r="M5251" s="578">
        <v>6.8743992133919729</v>
      </c>
      <c r="N5251" s="578">
        <v>3.6802956683156099E-2</v>
      </c>
      <c r="O5251" s="578">
        <v>4.2695845186244676E-2</v>
      </c>
      <c r="P5251" s="578">
        <v>3.5397270123548852</v>
      </c>
      <c r="Q5251" s="578">
        <v>6580.0460001627544</v>
      </c>
      <c r="R5251" s="578">
        <v>6.9891190857573076</v>
      </c>
      <c r="S5251" s="578">
        <v>4.8593527745045578E-2</v>
      </c>
      <c r="T5251" s="578">
        <v>4.3778956867754369E-2</v>
      </c>
      <c r="U5251" s="578">
        <v>3.4262511567377425</v>
      </c>
      <c r="V5251" s="578">
        <v>6417.251586914057</v>
      </c>
      <c r="W5251" s="578">
        <v>6.8743989440335973</v>
      </c>
      <c r="X5251" s="578">
        <v>3.6802957212330477E-2</v>
      </c>
      <c r="Y5251" s="578">
        <v>4.2695845186244676E-2</v>
      </c>
    </row>
    <row r="5252" spans="1:25" x14ac:dyDescent="0.3">
      <c r="A5252" s="61" t="s">
        <v>1859</v>
      </c>
      <c r="B5252" s="61" t="s">
        <v>1697</v>
      </c>
      <c r="C5252" s="61" t="s">
        <v>40</v>
      </c>
      <c r="D5252" s="36">
        <v>2</v>
      </c>
      <c r="E5252" s="36">
        <v>2020</v>
      </c>
      <c r="F5252" s="578">
        <v>2.2366976895187101</v>
      </c>
      <c r="G5252" s="578">
        <v>3876.4438629150327</v>
      </c>
      <c r="H5252" s="578">
        <v>4.0927297583281499</v>
      </c>
      <c r="I5252" s="578">
        <v>3.2784132371337649E-2</v>
      </c>
      <c r="J5252" s="578">
        <v>2.5791094948848049E-2</v>
      </c>
      <c r="K5252" s="578">
        <v>2.2407233775523201</v>
      </c>
      <c r="L5252" s="578">
        <v>3832.5378952026331</v>
      </c>
      <c r="M5252" s="578">
        <v>4.1776341566352695</v>
      </c>
      <c r="N5252" s="578">
        <v>2.2322871055924478E-2</v>
      </c>
      <c r="O5252" s="578">
        <v>2.5498992414213623E-2</v>
      </c>
      <c r="P5252" s="578">
        <v>2.2366975852104298</v>
      </c>
      <c r="Q5252" s="578">
        <v>3876.4438629150327</v>
      </c>
      <c r="R5252" s="578">
        <v>4.0927297497643504</v>
      </c>
      <c r="S5252" s="578">
        <v>3.2784132385434823E-2</v>
      </c>
      <c r="T5252" s="578">
        <v>2.5791095472716997E-2</v>
      </c>
      <c r="U5252" s="578">
        <v>2.2407230646278196</v>
      </c>
      <c r="V5252" s="578">
        <v>3832.5378952026331</v>
      </c>
      <c r="W5252" s="578">
        <v>4.1776339735006296</v>
      </c>
      <c r="X5252" s="578">
        <v>2.2322871050012801E-2</v>
      </c>
      <c r="Y5252" s="578">
        <v>2.5498992414213623E-2</v>
      </c>
    </row>
    <row r="5253" spans="1:25" x14ac:dyDescent="0.3">
      <c r="A5253" s="61" t="s">
        <v>1860</v>
      </c>
      <c r="B5253" s="61" t="s">
        <v>1697</v>
      </c>
      <c r="C5253" s="61" t="s">
        <v>40</v>
      </c>
      <c r="D5253" s="36">
        <v>3</v>
      </c>
      <c r="E5253" s="36">
        <v>2020</v>
      </c>
      <c r="F5253" s="578">
        <v>1.2072543300917524</v>
      </c>
      <c r="G5253" s="578">
        <v>2053.1745173136328</v>
      </c>
      <c r="H5253" s="578">
        <v>2.1560595122627975</v>
      </c>
      <c r="I5253" s="578">
        <v>1.2749896438966301E-2</v>
      </c>
      <c r="J5253" s="578">
        <v>1.3660348990621626E-2</v>
      </c>
      <c r="K5253" s="578">
        <v>1.6619253235868574</v>
      </c>
      <c r="L5253" s="578">
        <v>2663.1975034077923</v>
      </c>
      <c r="M5253" s="578">
        <v>2.8346427322588426</v>
      </c>
      <c r="N5253" s="578">
        <v>1.795224829379545E-2</v>
      </c>
      <c r="O5253" s="578">
        <v>1.7719018816327026E-2</v>
      </c>
      <c r="P5253" s="578">
        <v>1.2072543300933449</v>
      </c>
      <c r="Q5253" s="578">
        <v>2053.17456944783</v>
      </c>
      <c r="R5253" s="578">
        <v>2.1560594426440076</v>
      </c>
      <c r="S5253" s="578">
        <v>1.2749898520458649E-2</v>
      </c>
      <c r="T5253" s="578">
        <v>1.3660348990621626E-2</v>
      </c>
      <c r="U5253" s="578">
        <v>1.661925427894835</v>
      </c>
      <c r="V5253" s="578">
        <v>2663.1975034077923</v>
      </c>
      <c r="W5253" s="578">
        <v>2.8346427625268253</v>
      </c>
      <c r="X5253" s="578">
        <v>1.79522487924259E-2</v>
      </c>
      <c r="Y5253" s="578">
        <v>1.7719018816327026E-2</v>
      </c>
    </row>
    <row r="5254" spans="1:25" x14ac:dyDescent="0.3">
      <c r="A5254" s="61" t="s">
        <v>1861</v>
      </c>
      <c r="B5254" s="61" t="s">
        <v>1697</v>
      </c>
      <c r="C5254" s="61" t="s">
        <v>40</v>
      </c>
      <c r="D5254" s="36">
        <v>4</v>
      </c>
      <c r="E5254" s="36">
        <v>2020</v>
      </c>
      <c r="F5254" s="578">
        <v>0.60998417614621248</v>
      </c>
      <c r="G5254" s="578">
        <v>1103.134995778395</v>
      </c>
      <c r="H5254" s="578">
        <v>1.1863096855031423</v>
      </c>
      <c r="I5254" s="578">
        <v>7.506113864337742E-3</v>
      </c>
      <c r="J5254" s="578">
        <v>7.3394790476110422E-3</v>
      </c>
      <c r="K5254" s="578">
        <v>1.4421763331737076</v>
      </c>
      <c r="L5254" s="578">
        <v>2255.1993103027298</v>
      </c>
      <c r="M5254" s="578">
        <v>2.3221831408585123</v>
      </c>
      <c r="N5254" s="578">
        <v>1.47245097392669E-2</v>
      </c>
      <c r="O5254" s="578">
        <v>1.5004489532050927E-2</v>
      </c>
      <c r="P5254" s="578">
        <v>0.60998419229016987</v>
      </c>
      <c r="Q5254" s="578">
        <v>1103.1351000467876</v>
      </c>
      <c r="R5254" s="578">
        <v>1.18630971114483</v>
      </c>
      <c r="S5254" s="578">
        <v>7.5061140533042182E-3</v>
      </c>
      <c r="T5254" s="578">
        <v>7.339479100968065E-3</v>
      </c>
      <c r="U5254" s="578">
        <v>1.4421761767109476</v>
      </c>
      <c r="V5254" s="578">
        <v>2255.1993103027298</v>
      </c>
      <c r="W5254" s="578">
        <v>2.3221831559439998</v>
      </c>
      <c r="X5254" s="578">
        <v>1.4724508701571375E-2</v>
      </c>
      <c r="Y5254" s="578">
        <v>1.5004489532050927E-2</v>
      </c>
    </row>
    <row r="5255" spans="1:25" x14ac:dyDescent="0.3">
      <c r="A5255" s="61" t="s">
        <v>1862</v>
      </c>
      <c r="B5255" s="61" t="s">
        <v>1697</v>
      </c>
      <c r="C5255" s="61" t="s">
        <v>40</v>
      </c>
      <c r="D5255" s="36">
        <v>5</v>
      </c>
      <c r="E5255" s="36">
        <v>2020</v>
      </c>
      <c r="F5255" s="578">
        <v>0.6798349341184835</v>
      </c>
      <c r="G5255" s="578">
        <v>1142.3616841634048</v>
      </c>
      <c r="H5255" s="578">
        <v>1.19238200194164</v>
      </c>
      <c r="I5255" s="578">
        <v>1.4378339732578075E-2</v>
      </c>
      <c r="J5255" s="578">
        <v>7.6004686949696972E-3</v>
      </c>
      <c r="K5255" s="578">
        <v>1.308189245634815</v>
      </c>
      <c r="L5255" s="578">
        <v>2017.6817448933875</v>
      </c>
      <c r="M5255" s="578">
        <v>2.0082616200067251</v>
      </c>
      <c r="N5255" s="578">
        <v>1.5527817644472901E-2</v>
      </c>
      <c r="O5255" s="578">
        <v>1.3424232272275974E-2</v>
      </c>
      <c r="P5255" s="578">
        <v>0.67983490742213304</v>
      </c>
      <c r="Q5255" s="578">
        <v>1142.3616841634048</v>
      </c>
      <c r="R5255" s="578">
        <v>1.1923819578657127</v>
      </c>
      <c r="S5255" s="578">
        <v>1.437833972780325E-2</v>
      </c>
      <c r="T5255" s="578">
        <v>7.60046874832672E-3</v>
      </c>
      <c r="U5255" s="578">
        <v>1.308189558556115</v>
      </c>
      <c r="V5255" s="578">
        <v>2017.6817448933875</v>
      </c>
      <c r="W5255" s="578">
        <v>2.0082615972208502</v>
      </c>
      <c r="X5255" s="578">
        <v>1.5527817125454601E-2</v>
      </c>
      <c r="Y5255" s="578">
        <v>1.3424232272275974E-2</v>
      </c>
    </row>
    <row r="5256" spans="1:25" x14ac:dyDescent="0.3">
      <c r="A5256" s="61" t="s">
        <v>1863</v>
      </c>
      <c r="B5256" s="61" t="s">
        <v>1697</v>
      </c>
      <c r="C5256" s="61" t="s">
        <v>40</v>
      </c>
      <c r="D5256" s="36">
        <v>6</v>
      </c>
      <c r="E5256" s="36">
        <v>2020</v>
      </c>
      <c r="F5256" s="578">
        <v>0.721745438705928</v>
      </c>
      <c r="G5256" s="578">
        <v>1165.9003117879176</v>
      </c>
      <c r="H5256" s="578">
        <v>1.196026399000095</v>
      </c>
      <c r="I5256" s="578">
        <v>1.8501721816316249E-2</v>
      </c>
      <c r="J5256" s="578">
        <v>7.7570773961876151E-3</v>
      </c>
      <c r="K5256" s="578">
        <v>1.2009028832349575</v>
      </c>
      <c r="L5256" s="578">
        <v>1844.9875081380148</v>
      </c>
      <c r="M5256" s="578">
        <v>1.77352082023268</v>
      </c>
      <c r="N5256" s="578">
        <v>1.421480509717785E-2</v>
      </c>
      <c r="O5256" s="578">
        <v>1.2275240451951148E-2</v>
      </c>
      <c r="P5256" s="578">
        <v>0.72174541232049172</v>
      </c>
      <c r="Q5256" s="578">
        <v>1165.9003117879176</v>
      </c>
      <c r="R5256" s="578">
        <v>1.19602636725994</v>
      </c>
      <c r="S5256" s="578">
        <v>1.8501720764030876E-2</v>
      </c>
      <c r="T5256" s="578">
        <v>7.7570773476812304E-3</v>
      </c>
      <c r="U5256" s="578">
        <v>1.2009027795487501</v>
      </c>
      <c r="V5256" s="578">
        <v>1844.9875081380148</v>
      </c>
      <c r="W5256" s="578">
        <v>1.773520835541295</v>
      </c>
      <c r="X5256" s="578">
        <v>1.4214802477908925E-2</v>
      </c>
      <c r="Y5256" s="578">
        <v>1.2275240451951148E-2</v>
      </c>
    </row>
    <row r="5257" spans="1:25" x14ac:dyDescent="0.3">
      <c r="A5257" s="61" t="s">
        <v>1864</v>
      </c>
      <c r="B5257" s="61" t="s">
        <v>1697</v>
      </c>
      <c r="C5257" s="61" t="s">
        <v>40</v>
      </c>
      <c r="D5257" s="36">
        <v>7</v>
      </c>
      <c r="E5257" s="36">
        <v>2020</v>
      </c>
      <c r="F5257" s="578">
        <v>0.7496851761348462</v>
      </c>
      <c r="G5257" s="578">
        <v>1181.5969759623174</v>
      </c>
      <c r="H5257" s="578">
        <v>1.1984577743833098</v>
      </c>
      <c r="I5257" s="578">
        <v>2.1250558671529949E-2</v>
      </c>
      <c r="J5257" s="578">
        <v>7.8615034581162001E-3</v>
      </c>
      <c r="K5257" s="578">
        <v>1.2150110399844751</v>
      </c>
      <c r="L5257" s="578">
        <v>1810.286252339675</v>
      </c>
      <c r="M5257" s="578">
        <v>1.6971411954676374</v>
      </c>
      <c r="N5257" s="578">
        <v>2.4239232355512251E-2</v>
      </c>
      <c r="O5257" s="578">
        <v>1.2044378119753625E-2</v>
      </c>
      <c r="P5257" s="578">
        <v>0.74968516557877674</v>
      </c>
      <c r="Q5257" s="578">
        <v>1181.5969759623174</v>
      </c>
      <c r="R5257" s="578">
        <v>1.198457781983955</v>
      </c>
      <c r="S5257" s="578">
        <v>2.1250556579843725E-2</v>
      </c>
      <c r="T5257" s="578">
        <v>7.8615034581162001E-3</v>
      </c>
      <c r="U5257" s="578">
        <v>1.2150110399881151</v>
      </c>
      <c r="V5257" s="578">
        <v>1810.286252339675</v>
      </c>
      <c r="W5257" s="578">
        <v>1.6971411968685599</v>
      </c>
      <c r="X5257" s="578">
        <v>2.4239234441210976E-2</v>
      </c>
      <c r="Y5257" s="578">
        <v>1.2044378119753625E-2</v>
      </c>
    </row>
    <row r="5258" spans="1:25" x14ac:dyDescent="0.3">
      <c r="A5258" s="61" t="s">
        <v>1865</v>
      </c>
      <c r="B5258" s="61" t="s">
        <v>1697</v>
      </c>
      <c r="C5258" s="61" t="s">
        <v>40</v>
      </c>
      <c r="D5258" s="36">
        <v>8</v>
      </c>
      <c r="E5258" s="36">
        <v>2020</v>
      </c>
      <c r="F5258" s="578">
        <v>0.70933716238673128</v>
      </c>
      <c r="G5258" s="578">
        <v>1101.6401863098099</v>
      </c>
      <c r="H5258" s="578">
        <v>1.0882079201067705</v>
      </c>
      <c r="I5258" s="578">
        <v>1.8698395309684153E-2</v>
      </c>
      <c r="J5258" s="578">
        <v>7.3295219190185846E-3</v>
      </c>
      <c r="K5258" s="578">
        <v>1.0542949566706132</v>
      </c>
      <c r="L5258" s="578">
        <v>1520.583014170325</v>
      </c>
      <c r="M5258" s="578">
        <v>1.3817348263454101</v>
      </c>
      <c r="N5258" s="578">
        <v>2.1256670456826474E-2</v>
      </c>
      <c r="O5258" s="578">
        <v>1.011687039863314E-2</v>
      </c>
      <c r="P5258" s="578">
        <v>0.70933720367742104</v>
      </c>
      <c r="Q5258" s="578">
        <v>1101.6401863098099</v>
      </c>
      <c r="R5258" s="578">
        <v>1.0882079400501712</v>
      </c>
      <c r="S5258" s="578">
        <v>1.86983942417858E-2</v>
      </c>
      <c r="T5258" s="578">
        <v>7.3295219190185846E-3</v>
      </c>
      <c r="U5258" s="578">
        <v>1.0542947964836238</v>
      </c>
      <c r="V5258" s="578">
        <v>1520.583014170325</v>
      </c>
      <c r="W5258" s="578">
        <v>1.3817348153788749</v>
      </c>
      <c r="X5258" s="578">
        <v>2.1256669947736822E-2</v>
      </c>
      <c r="Y5258" s="578">
        <v>1.011687039863314E-2</v>
      </c>
    </row>
    <row r="5259" spans="1:25" x14ac:dyDescent="0.3">
      <c r="A5259" s="61" t="s">
        <v>1866</v>
      </c>
      <c r="B5259" s="61" t="s">
        <v>1697</v>
      </c>
      <c r="C5259" s="61" t="s">
        <v>40</v>
      </c>
      <c r="D5259" s="36">
        <v>9</v>
      </c>
      <c r="E5259" s="36">
        <v>2020</v>
      </c>
      <c r="F5259" s="578">
        <v>0.67907552722364972</v>
      </c>
      <c r="G5259" s="578">
        <v>1041.6646982828725</v>
      </c>
      <c r="H5259" s="578">
        <v>1.0055179410857509</v>
      </c>
      <c r="I5259" s="578">
        <v>1.6784288845125596E-2</v>
      </c>
      <c r="J5259" s="578">
        <v>6.9305070671058823E-3</v>
      </c>
      <c r="K5259" s="578">
        <v>1.046310755961916</v>
      </c>
      <c r="L5259" s="578">
        <v>1472.8320706685327</v>
      </c>
      <c r="M5259" s="578">
        <v>1.2887884104300849</v>
      </c>
      <c r="N5259" s="578">
        <v>2.8747251735164001E-2</v>
      </c>
      <c r="O5259" s="578">
        <v>9.7991700798350494E-3</v>
      </c>
      <c r="P5259" s="578">
        <v>0.67907553249906949</v>
      </c>
      <c r="Q5259" s="578">
        <v>1041.6646982828725</v>
      </c>
      <c r="R5259" s="578">
        <v>1.0055179376712045</v>
      </c>
      <c r="S5259" s="578">
        <v>1.6784289888467599E-2</v>
      </c>
      <c r="T5259" s="578">
        <v>6.9305071180375873E-3</v>
      </c>
      <c r="U5259" s="578">
        <v>1.0463107351602399</v>
      </c>
      <c r="V5259" s="578">
        <v>1472.8320706685327</v>
      </c>
      <c r="W5259" s="578">
        <v>1.28878838937286</v>
      </c>
      <c r="X5259" s="578">
        <v>2.8747249114455E-2</v>
      </c>
      <c r="Y5259" s="578">
        <v>9.7991701865490968E-3</v>
      </c>
    </row>
    <row r="5260" spans="1:25" x14ac:dyDescent="0.3">
      <c r="A5260" s="61" t="s">
        <v>1867</v>
      </c>
      <c r="B5260" s="61" t="s">
        <v>1697</v>
      </c>
      <c r="C5260" s="61" t="s">
        <v>40</v>
      </c>
      <c r="D5260" s="36">
        <v>10</v>
      </c>
      <c r="E5260" s="36">
        <v>2020</v>
      </c>
      <c r="F5260" s="578">
        <v>0.65553885920921995</v>
      </c>
      <c r="G5260" s="578">
        <v>995.02163759867256</v>
      </c>
      <c r="H5260" s="578">
        <v>0.94120340817289583</v>
      </c>
      <c r="I5260" s="578">
        <v>1.5295502678062149E-2</v>
      </c>
      <c r="J5260" s="578">
        <v>6.620165479641095E-3</v>
      </c>
      <c r="K5260" s="578">
        <v>1.0393373100804004</v>
      </c>
      <c r="L5260" s="578">
        <v>1433.0503323872799</v>
      </c>
      <c r="M5260" s="578">
        <v>1.21320492919888</v>
      </c>
      <c r="N5260" s="578">
        <v>3.3779147293747251E-2</v>
      </c>
      <c r="O5260" s="578">
        <v>9.5344998893172744E-3</v>
      </c>
      <c r="P5260" s="578">
        <v>0.65553885455312833</v>
      </c>
      <c r="Q5260" s="578">
        <v>995.02163251241006</v>
      </c>
      <c r="R5260" s="578">
        <v>0.94120340392509871</v>
      </c>
      <c r="S5260" s="578">
        <v>1.5295502672870449E-2</v>
      </c>
      <c r="T5260" s="578">
        <v>6.620165479641095E-3</v>
      </c>
      <c r="U5260" s="578">
        <v>1.0393371393399546</v>
      </c>
      <c r="V5260" s="578">
        <v>1433.0503323872799</v>
      </c>
      <c r="W5260" s="578">
        <v>1.2132049166452776</v>
      </c>
      <c r="X5260" s="578">
        <v>3.37791467998916E-2</v>
      </c>
      <c r="Y5260" s="578">
        <v>9.5344998893172744E-3</v>
      </c>
    </row>
    <row r="5261" spans="1:25" x14ac:dyDescent="0.3">
      <c r="A5261" s="61" t="s">
        <v>1868</v>
      </c>
      <c r="B5261" s="61" t="s">
        <v>1697</v>
      </c>
      <c r="C5261" s="61" t="s">
        <v>40</v>
      </c>
      <c r="D5261" s="36">
        <v>11</v>
      </c>
      <c r="E5261" s="36">
        <v>2020</v>
      </c>
      <c r="F5261" s="578">
        <v>0.82292597305122128</v>
      </c>
      <c r="G5261" s="578">
        <v>1134.9127909342374</v>
      </c>
      <c r="H5261" s="578">
        <v>0.95787532586943047</v>
      </c>
      <c r="I5261" s="578">
        <v>1.7575428321606475E-2</v>
      </c>
      <c r="J5261" s="578">
        <v>7.5508906981364456E-3</v>
      </c>
      <c r="K5261" s="578">
        <v>1.0363868037636943</v>
      </c>
      <c r="L5261" s="578">
        <v>1396.4870821634877</v>
      </c>
      <c r="M5261" s="578">
        <v>1.1463452918969699</v>
      </c>
      <c r="N5261" s="578">
        <v>3.746796496246433E-2</v>
      </c>
      <c r="O5261" s="578">
        <v>9.2912341691165513E-3</v>
      </c>
      <c r="P5261" s="578">
        <v>0.8229259534960246</v>
      </c>
      <c r="Q5261" s="578">
        <v>1134.9127909342374</v>
      </c>
      <c r="R5261" s="578">
        <v>0.95787532055297975</v>
      </c>
      <c r="S5261" s="578">
        <v>1.7575427782200323E-2</v>
      </c>
      <c r="T5261" s="578">
        <v>7.5508906447794219E-3</v>
      </c>
      <c r="U5261" s="578">
        <v>1.0363866895204186</v>
      </c>
      <c r="V5261" s="578">
        <v>1396.4870821634877</v>
      </c>
      <c r="W5261" s="578">
        <v>1.1463452766453524</v>
      </c>
      <c r="X5261" s="578">
        <v>3.7467964952156721E-2</v>
      </c>
      <c r="Y5261" s="578">
        <v>9.2912342224735732E-3</v>
      </c>
    </row>
    <row r="5262" spans="1:25" x14ac:dyDescent="0.3">
      <c r="A5262" s="61" t="s">
        <v>1869</v>
      </c>
      <c r="B5262" s="61" t="s">
        <v>1697</v>
      </c>
      <c r="C5262" s="61" t="s">
        <v>40</v>
      </c>
      <c r="D5262" s="36">
        <v>12</v>
      </c>
      <c r="E5262" s="36">
        <v>2020</v>
      </c>
      <c r="F5262" s="578">
        <v>0.95987978099422133</v>
      </c>
      <c r="G5262" s="578">
        <v>1249.3629341125452</v>
      </c>
      <c r="H5262" s="578">
        <v>0.97151414923003432</v>
      </c>
      <c r="I5262" s="578">
        <v>1.9440822818296476E-2</v>
      </c>
      <c r="J5262" s="578">
        <v>8.3123722482317391E-3</v>
      </c>
      <c r="K5262" s="578">
        <v>1.0335083707094872</v>
      </c>
      <c r="L5262" s="578">
        <v>1365.6708119710227</v>
      </c>
      <c r="M5262" s="578">
        <v>1.0910446299772012</v>
      </c>
      <c r="N5262" s="578">
        <v>4.0342445405713023E-2</v>
      </c>
      <c r="O5262" s="578">
        <v>9.0862038293077242E-3</v>
      </c>
      <c r="P5262" s="578">
        <v>0.95987977043925277</v>
      </c>
      <c r="Q5262" s="578">
        <v>1249.3629341125452</v>
      </c>
      <c r="R5262" s="578">
        <v>0.97151415392332996</v>
      </c>
      <c r="S5262" s="578">
        <v>1.9440822284726249E-2</v>
      </c>
      <c r="T5262" s="578">
        <v>8.3123723015887628E-3</v>
      </c>
      <c r="U5262" s="578">
        <v>1.0335085641125707</v>
      </c>
      <c r="V5262" s="578">
        <v>1365.6708119710227</v>
      </c>
      <c r="W5262" s="578">
        <v>1.091044640626778</v>
      </c>
      <c r="X5262" s="578">
        <v>4.0342446448297146E-2</v>
      </c>
      <c r="Y5262" s="578">
        <v>9.0862038293077242E-3</v>
      </c>
    </row>
    <row r="5263" spans="1:25" x14ac:dyDescent="0.3">
      <c r="A5263" s="61" t="s">
        <v>1870</v>
      </c>
      <c r="B5263" s="61" t="s">
        <v>1697</v>
      </c>
      <c r="C5263" s="61" t="s">
        <v>40</v>
      </c>
      <c r="D5263" s="36">
        <v>13</v>
      </c>
      <c r="E5263" s="36">
        <v>2020</v>
      </c>
      <c r="F5263" s="578">
        <v>0.94196406915585573</v>
      </c>
      <c r="G5263" s="578">
        <v>1224.0315831502248</v>
      </c>
      <c r="H5263" s="578">
        <v>0.92944513234093784</v>
      </c>
      <c r="I5263" s="578">
        <v>2.0239307226120173E-2</v>
      </c>
      <c r="J5263" s="578">
        <v>8.1438429867072629E-3</v>
      </c>
      <c r="K5263" s="578">
        <v>1.00564973702569</v>
      </c>
      <c r="L5263" s="578">
        <v>1329.0698026021275</v>
      </c>
      <c r="M5263" s="578">
        <v>1.0418034656907627</v>
      </c>
      <c r="N5263" s="578">
        <v>4.1367068515834597E-2</v>
      </c>
      <c r="O5263" s="578">
        <v>8.8426783671214527E-3</v>
      </c>
      <c r="P5263" s="578">
        <v>0.94196399247751328</v>
      </c>
      <c r="Q5263" s="578">
        <v>1224.0314788818323</v>
      </c>
      <c r="R5263" s="578">
        <v>0.92944514082985974</v>
      </c>
      <c r="S5263" s="578">
        <v>2.0239307739529949E-2</v>
      </c>
      <c r="T5263" s="578">
        <v>8.1438429915579001E-3</v>
      </c>
      <c r="U5263" s="578">
        <v>1.0056498196045109</v>
      </c>
      <c r="V5263" s="578">
        <v>1329.0698026021275</v>
      </c>
      <c r="W5263" s="578">
        <v>1.0418034577363247</v>
      </c>
      <c r="X5263" s="578">
        <v>4.1367066491905725E-2</v>
      </c>
      <c r="Y5263" s="578">
        <v>8.8426784204784746E-3</v>
      </c>
    </row>
    <row r="5264" spans="1:25" x14ac:dyDescent="0.3">
      <c r="A5264" s="61" t="s">
        <v>1871</v>
      </c>
      <c r="B5264" s="61" t="s">
        <v>1697</v>
      </c>
      <c r="C5264" s="61" t="s">
        <v>40</v>
      </c>
      <c r="D5264" s="36">
        <v>14</v>
      </c>
      <c r="E5264" s="36">
        <v>2020</v>
      </c>
      <c r="F5264" s="578">
        <v>0.96859043709214832</v>
      </c>
      <c r="G5264" s="578">
        <v>1284.3794962565048</v>
      </c>
      <c r="H5264" s="578">
        <v>0.97037732413021405</v>
      </c>
      <c r="I5264" s="578">
        <v>2.2056868475753274E-2</v>
      </c>
      <c r="J5264" s="578">
        <v>8.5453435992045874E-3</v>
      </c>
      <c r="K5264" s="578">
        <v>1.027398189196123</v>
      </c>
      <c r="L5264" s="578">
        <v>1380.1387723286898</v>
      </c>
      <c r="M5264" s="578">
        <v>1.072429965285282</v>
      </c>
      <c r="N5264" s="578">
        <v>4.290776281914075E-2</v>
      </c>
      <c r="O5264" s="578">
        <v>9.1824579236951271E-3</v>
      </c>
      <c r="P5264" s="578">
        <v>0.96859051532326235</v>
      </c>
      <c r="Q5264" s="578">
        <v>1284.3794962565048</v>
      </c>
      <c r="R5264" s="578">
        <v>0.97037733714819019</v>
      </c>
      <c r="S5264" s="578">
        <v>2.2056868470523676E-2</v>
      </c>
      <c r="T5264" s="578">
        <v>8.545343647710972E-3</v>
      </c>
      <c r="U5264" s="578">
        <v>1.0273982413470413</v>
      </c>
      <c r="V5264" s="578">
        <v>1380.1387723286898</v>
      </c>
      <c r="W5264" s="578">
        <v>1.0724299650973956</v>
      </c>
      <c r="X5264" s="578">
        <v>4.2907762808833128E-2</v>
      </c>
      <c r="Y5264" s="578">
        <v>9.1824580304091744E-3</v>
      </c>
    </row>
    <row r="5265" spans="1:25" x14ac:dyDescent="0.3">
      <c r="A5265" s="61" t="s">
        <v>1872</v>
      </c>
      <c r="B5265" s="61" t="s">
        <v>1697</v>
      </c>
      <c r="C5265" s="61" t="s">
        <v>40</v>
      </c>
      <c r="D5265" s="36">
        <v>15</v>
      </c>
      <c r="E5265" s="36">
        <v>2020</v>
      </c>
      <c r="F5265" s="578">
        <v>0.99564234738672464</v>
      </c>
      <c r="G5265" s="578">
        <v>1343.4953066507924</v>
      </c>
      <c r="H5265" s="578">
        <v>1.0119900981292906</v>
      </c>
      <c r="I5265" s="578">
        <v>2.3711866518093851E-2</v>
      </c>
      <c r="J5265" s="578">
        <v>8.9386530501845574E-3</v>
      </c>
      <c r="K5265" s="578">
        <v>1.0489194610032619</v>
      </c>
      <c r="L5265" s="578">
        <v>1428.8148905436151</v>
      </c>
      <c r="M5265" s="578">
        <v>1.102177536610039</v>
      </c>
      <c r="N5265" s="578">
        <v>4.2537328809430577E-2</v>
      </c>
      <c r="O5265" s="578">
        <v>9.506318267085586E-3</v>
      </c>
      <c r="P5265" s="578">
        <v>0.99564248460207294</v>
      </c>
      <c r="Q5265" s="578">
        <v>1343.4953066507924</v>
      </c>
      <c r="R5265" s="578">
        <v>1.0119900962639188</v>
      </c>
      <c r="S5265" s="578">
        <v>2.3711864467334875E-2</v>
      </c>
      <c r="T5265" s="578">
        <v>8.9386529968275355E-3</v>
      </c>
      <c r="U5265" s="578">
        <v>1.0489196745844693</v>
      </c>
      <c r="V5265" s="578">
        <v>1428.8148905436151</v>
      </c>
      <c r="W5265" s="578">
        <v>1.102177537395995</v>
      </c>
      <c r="X5265" s="578">
        <v>4.2537328285713202E-2</v>
      </c>
      <c r="Y5265" s="578">
        <v>9.5063185338706974E-3</v>
      </c>
    </row>
    <row r="5266" spans="1:25" x14ac:dyDescent="0.3">
      <c r="A5266" s="580" t="s">
        <v>1873</v>
      </c>
      <c r="B5266" s="580" t="s">
        <v>1697</v>
      </c>
      <c r="C5266" s="580" t="s">
        <v>40</v>
      </c>
      <c r="D5266" s="581">
        <v>16</v>
      </c>
      <c r="E5266" s="581">
        <v>2020</v>
      </c>
      <c r="F5266" s="582">
        <v>1.0436543919918941</v>
      </c>
      <c r="G5266" s="582">
        <v>1425.87185033162</v>
      </c>
      <c r="H5266" s="582">
        <v>1.0717254645830931</v>
      </c>
      <c r="I5266" s="582">
        <v>2.5795346783676551E-2</v>
      </c>
      <c r="J5266" s="582">
        <v>9.4867467705626023E-3</v>
      </c>
      <c r="K5266" s="582">
        <v>1.0902297085022266</v>
      </c>
      <c r="L5266" s="582">
        <v>1499.9406089782651</v>
      </c>
      <c r="M5266" s="582">
        <v>1.1506157668787425</v>
      </c>
      <c r="N5266" s="582">
        <v>4.352365276129902E-2</v>
      </c>
      <c r="O5266" s="582">
        <v>9.979528326463559E-3</v>
      </c>
      <c r="P5266" s="582">
        <v>1.0436542411176739</v>
      </c>
      <c r="Q5266" s="582">
        <v>1425.87185033162</v>
      </c>
      <c r="R5266" s="582">
        <v>1.0717255152721861</v>
      </c>
      <c r="S5266" s="582">
        <v>2.5795348849366399E-2</v>
      </c>
      <c r="T5266" s="582">
        <v>9.4867467705626023E-3</v>
      </c>
      <c r="U5266" s="582">
        <v>1.0902295827741502</v>
      </c>
      <c r="V5266" s="582">
        <v>1499.9406089782651</v>
      </c>
      <c r="W5266" s="582">
        <v>1.1506157228178224</v>
      </c>
      <c r="X5266" s="582">
        <v>4.3523656382452175E-2</v>
      </c>
      <c r="Y5266" s="582">
        <v>9.979528326463559E-3</v>
      </c>
    </row>
    <row r="5267" spans="1:25" x14ac:dyDescent="0.3">
      <c r="A5267" s="61" t="s">
        <v>1874</v>
      </c>
      <c r="B5267" s="61" t="s">
        <v>1697</v>
      </c>
      <c r="C5267" s="61" t="s">
        <v>40</v>
      </c>
      <c r="D5267" s="36">
        <v>1</v>
      </c>
      <c r="E5267" s="36">
        <v>2030</v>
      </c>
      <c r="F5267" s="578">
        <v>2.0715831725491727</v>
      </c>
      <c r="G5267" s="578">
        <v>6440.2222696940071</v>
      </c>
      <c r="H5267" s="578">
        <v>5.8991104361630242</v>
      </c>
      <c r="I5267" s="578">
        <v>4.7746697812120396E-2</v>
      </c>
      <c r="J5267" s="578">
        <v>4.2940772701209974E-2</v>
      </c>
      <c r="K5267" s="578">
        <v>1.9867671736889876</v>
      </c>
      <c r="L5267" s="578">
        <v>6278.5933736165298</v>
      </c>
      <c r="M5267" s="578">
        <v>5.7922329475149974</v>
      </c>
      <c r="N5267" s="578">
        <v>3.6536909214191796E-2</v>
      </c>
      <c r="O5267" s="578">
        <v>4.1863110770160923E-2</v>
      </c>
      <c r="P5267" s="578">
        <v>2.0715831203935524</v>
      </c>
      <c r="Q5267" s="578">
        <v>6440.2222696940071</v>
      </c>
      <c r="R5267" s="578">
        <v>5.8991105960861452</v>
      </c>
      <c r="S5267" s="578">
        <v>4.7746697812120396E-2</v>
      </c>
      <c r="T5267" s="578">
        <v>4.2940773225078929E-2</v>
      </c>
      <c r="U5267" s="578">
        <v>1.9867671736884951</v>
      </c>
      <c r="V5267" s="578">
        <v>6278.5933736165298</v>
      </c>
      <c r="W5267" s="578">
        <v>5.7922329809613649</v>
      </c>
      <c r="X5267" s="578">
        <v>3.6536909743366097E-2</v>
      </c>
      <c r="Y5267" s="578">
        <v>4.1863110770160923E-2</v>
      </c>
    </row>
    <row r="5268" spans="1:25" x14ac:dyDescent="0.3">
      <c r="A5268" s="61" t="s">
        <v>1875</v>
      </c>
      <c r="B5268" s="61" t="s">
        <v>1697</v>
      </c>
      <c r="C5268" s="61" t="s">
        <v>40</v>
      </c>
      <c r="D5268" s="36">
        <v>2</v>
      </c>
      <c r="E5268" s="36">
        <v>2030</v>
      </c>
      <c r="F5268" s="578">
        <v>1.327443987463325</v>
      </c>
      <c r="G5268" s="578">
        <v>3798.1180979410747</v>
      </c>
      <c r="H5268" s="578">
        <v>3.4641532634608003</v>
      </c>
      <c r="I5268" s="578">
        <v>3.1486828899232877E-2</v>
      </c>
      <c r="J5268" s="578">
        <v>2.5324277967835426E-2</v>
      </c>
      <c r="K5268" s="578">
        <v>1.3113629721976601</v>
      </c>
      <c r="L5268" s="578">
        <v>3751.6502609252875</v>
      </c>
      <c r="M5268" s="578">
        <v>3.51876883375401</v>
      </c>
      <c r="N5268" s="578">
        <v>2.1350497442654076E-2</v>
      </c>
      <c r="O5268" s="578">
        <v>2.5014476287954751E-2</v>
      </c>
      <c r="P5268" s="578">
        <v>1.3274439353081999</v>
      </c>
      <c r="Q5268" s="578">
        <v>3798.1180979410747</v>
      </c>
      <c r="R5268" s="578">
        <v>3.4641531670231376</v>
      </c>
      <c r="S5268" s="578">
        <v>3.1486828370058555E-2</v>
      </c>
      <c r="T5268" s="578">
        <v>2.5324278491704377E-2</v>
      </c>
      <c r="U5268" s="578">
        <v>1.3113629721991951</v>
      </c>
      <c r="V5268" s="578">
        <v>3751.6502609252875</v>
      </c>
      <c r="W5268" s="578">
        <v>3.5187687350253274</v>
      </c>
      <c r="X5268" s="578">
        <v>2.13504974426541E-2</v>
      </c>
      <c r="Y5268" s="578">
        <v>2.5014475259619397E-2</v>
      </c>
    </row>
    <row r="5269" spans="1:25" x14ac:dyDescent="0.3">
      <c r="A5269" s="61" t="s">
        <v>1876</v>
      </c>
      <c r="B5269" s="61" t="s">
        <v>1697</v>
      </c>
      <c r="C5269" s="61" t="s">
        <v>40</v>
      </c>
      <c r="D5269" s="36">
        <v>3</v>
      </c>
      <c r="E5269" s="36">
        <v>2030</v>
      </c>
      <c r="F5269" s="578">
        <v>0.71194481250255581</v>
      </c>
      <c r="G5269" s="578">
        <v>2011.303225199375</v>
      </c>
      <c r="H5269" s="578">
        <v>1.82537445726378</v>
      </c>
      <c r="I5269" s="578">
        <v>1.2174108031444975E-2</v>
      </c>
      <c r="J5269" s="578">
        <v>1.3410525115129175E-2</v>
      </c>
      <c r="K5269" s="578">
        <v>0.95858434144161864</v>
      </c>
      <c r="L5269" s="578">
        <v>2599.0894012451149</v>
      </c>
      <c r="M5269" s="578">
        <v>2.3881995909426497</v>
      </c>
      <c r="N5269" s="578">
        <v>1.6954207729971374E-2</v>
      </c>
      <c r="O5269" s="578">
        <v>1.7329668859019827E-2</v>
      </c>
      <c r="P5269" s="578">
        <v>0.71194481250203445</v>
      </c>
      <c r="Q5269" s="578">
        <v>2011.303225199375</v>
      </c>
      <c r="R5269" s="578">
        <v>1.8253744668659175</v>
      </c>
      <c r="S5269" s="578">
        <v>1.2174108552623325E-2</v>
      </c>
      <c r="T5269" s="578">
        <v>1.3410525115129175E-2</v>
      </c>
      <c r="U5269" s="578">
        <v>0.95858434144213112</v>
      </c>
      <c r="V5269" s="578">
        <v>2599.0893491109177</v>
      </c>
      <c r="W5269" s="578">
        <v>2.3881995757169472</v>
      </c>
      <c r="X5269" s="578">
        <v>1.6954207740278976E-2</v>
      </c>
      <c r="Y5269" s="578">
        <v>1.7329668859019827E-2</v>
      </c>
    </row>
    <row r="5270" spans="1:25" x14ac:dyDescent="0.3">
      <c r="A5270" s="61" t="s">
        <v>1877</v>
      </c>
      <c r="B5270" s="61" t="s">
        <v>1697</v>
      </c>
      <c r="C5270" s="61" t="s">
        <v>40</v>
      </c>
      <c r="D5270" s="36">
        <v>4</v>
      </c>
      <c r="E5270" s="36">
        <v>2030</v>
      </c>
      <c r="F5270" s="578">
        <v>0.36431229018783479</v>
      </c>
      <c r="G5270" s="578">
        <v>1080.9880256652775</v>
      </c>
      <c r="H5270" s="578">
        <v>1.0026097880219502</v>
      </c>
      <c r="I5270" s="578">
        <v>7.2348686688883321E-3</v>
      </c>
      <c r="J5270" s="578">
        <v>7.2075806771560204E-3</v>
      </c>
      <c r="K5270" s="578">
        <v>0.83161957005938758</v>
      </c>
      <c r="L5270" s="578">
        <v>2207.9956181844027</v>
      </c>
      <c r="M5270" s="578">
        <v>1.9719148246056901</v>
      </c>
      <c r="N5270" s="578">
        <v>1.3833910389469826E-2</v>
      </c>
      <c r="O5270" s="578">
        <v>1.47220011276658E-2</v>
      </c>
      <c r="P5270" s="578">
        <v>0.36431227994224424</v>
      </c>
      <c r="Q5270" s="578">
        <v>1080.9880256652775</v>
      </c>
      <c r="R5270" s="578">
        <v>1.0026097896034094</v>
      </c>
      <c r="S5270" s="578">
        <v>7.2348682536282098E-3</v>
      </c>
      <c r="T5270" s="578">
        <v>7.2075806771560204E-3</v>
      </c>
      <c r="U5270" s="578">
        <v>0.83161957533741271</v>
      </c>
      <c r="V5270" s="578">
        <v>2207.9956181844027</v>
      </c>
      <c r="W5270" s="578">
        <v>1.9719148786213352</v>
      </c>
      <c r="X5270" s="578">
        <v>1.383391091890945E-2</v>
      </c>
      <c r="Y5270" s="578">
        <v>1.47220011276658E-2</v>
      </c>
    </row>
    <row r="5271" spans="1:25" x14ac:dyDescent="0.3">
      <c r="A5271" s="61" t="s">
        <v>1878</v>
      </c>
      <c r="B5271" s="61" t="s">
        <v>1697</v>
      </c>
      <c r="C5271" s="61" t="s">
        <v>40</v>
      </c>
      <c r="D5271" s="36">
        <v>5</v>
      </c>
      <c r="E5271" s="36">
        <v>2030</v>
      </c>
      <c r="F5271" s="578">
        <v>0.39968581003100145</v>
      </c>
      <c r="G5271" s="578">
        <v>1119.4219080607049</v>
      </c>
      <c r="H5271" s="578">
        <v>1.0116531509589375</v>
      </c>
      <c r="I5271" s="578">
        <v>1.2486468598278025E-2</v>
      </c>
      <c r="J5271" s="578">
        <v>7.4638363100045001E-3</v>
      </c>
      <c r="K5271" s="578">
        <v>0.75511357396421364</v>
      </c>
      <c r="L5271" s="578">
        <v>1975.2502861022924</v>
      </c>
      <c r="M5271" s="578">
        <v>1.7099625054559775</v>
      </c>
      <c r="N5271" s="578">
        <v>1.3988356309899475E-2</v>
      </c>
      <c r="O5271" s="578">
        <v>1.3170163544903777E-2</v>
      </c>
      <c r="P5271" s="578">
        <v>0.3996858149980555</v>
      </c>
      <c r="Q5271" s="578">
        <v>1119.4218559265073</v>
      </c>
      <c r="R5271" s="578">
        <v>1.0116531552358363</v>
      </c>
      <c r="S5271" s="578">
        <v>1.248646911729635E-2</v>
      </c>
      <c r="T5271" s="578">
        <v>7.4638363100045001E-3</v>
      </c>
      <c r="U5271" s="578">
        <v>0.75511355844164929</v>
      </c>
      <c r="V5271" s="578">
        <v>1975.2502861022924</v>
      </c>
      <c r="W5271" s="578">
        <v>1.7099625116689599</v>
      </c>
      <c r="X5271" s="578">
        <v>1.3988356839339099E-2</v>
      </c>
      <c r="Y5271" s="578">
        <v>1.3170163544903777E-2</v>
      </c>
    </row>
    <row r="5272" spans="1:25" x14ac:dyDescent="0.3">
      <c r="A5272" s="61" t="s">
        <v>1879</v>
      </c>
      <c r="B5272" s="61" t="s">
        <v>1697</v>
      </c>
      <c r="C5272" s="61" t="s">
        <v>40</v>
      </c>
      <c r="D5272" s="36">
        <v>6</v>
      </c>
      <c r="E5272" s="36">
        <v>2030</v>
      </c>
      <c r="F5272" s="578">
        <v>0.42090984749805155</v>
      </c>
      <c r="G5272" s="578">
        <v>1142.4805107116649</v>
      </c>
      <c r="H5272" s="578">
        <v>1.0170797676576053</v>
      </c>
      <c r="I5272" s="578">
        <v>1.5637418215419474E-2</v>
      </c>
      <c r="J5272" s="578">
        <v>7.6175916183274205E-3</v>
      </c>
      <c r="K5272" s="578">
        <v>0.69411409935825419</v>
      </c>
      <c r="L5272" s="578">
        <v>1807.2407353719027</v>
      </c>
      <c r="M5272" s="578">
        <v>1.5166641653837925</v>
      </c>
      <c r="N5272" s="578">
        <v>1.3199103263180649E-2</v>
      </c>
      <c r="O5272" s="578">
        <v>1.20499584105952E-2</v>
      </c>
      <c r="P5272" s="578">
        <v>0.42090986317531504</v>
      </c>
      <c r="Q5272" s="578">
        <v>1142.4805107116649</v>
      </c>
      <c r="R5272" s="578">
        <v>1.0170797423700118</v>
      </c>
      <c r="S5272" s="578">
        <v>1.5637418215419474E-2</v>
      </c>
      <c r="T5272" s="578">
        <v>7.6175916183274205E-3</v>
      </c>
      <c r="U5272" s="578">
        <v>0.6941140838335963</v>
      </c>
      <c r="V5272" s="578">
        <v>1807.2407353719027</v>
      </c>
      <c r="W5272" s="578">
        <v>1.5166641671282</v>
      </c>
      <c r="X5272" s="578">
        <v>1.31991032731851E-2</v>
      </c>
      <c r="Y5272" s="578">
        <v>1.20499584105952E-2</v>
      </c>
    </row>
    <row r="5273" spans="1:25" x14ac:dyDescent="0.3">
      <c r="A5273" s="61" t="s">
        <v>1880</v>
      </c>
      <c r="B5273" s="61" t="s">
        <v>1697</v>
      </c>
      <c r="C5273" s="61" t="s">
        <v>40</v>
      </c>
      <c r="D5273" s="36">
        <v>7</v>
      </c>
      <c r="E5273" s="36">
        <v>2030</v>
      </c>
      <c r="F5273" s="578">
        <v>0.43505920305179252</v>
      </c>
      <c r="G5273" s="578">
        <v>1157.8606313069599</v>
      </c>
      <c r="H5273" s="578">
        <v>1.0207009028626974</v>
      </c>
      <c r="I5273" s="578">
        <v>1.7738026053696801E-2</v>
      </c>
      <c r="J5273" s="578">
        <v>7.7201403837534573E-3</v>
      </c>
      <c r="K5273" s="578">
        <v>0.70808147730475401</v>
      </c>
      <c r="L5273" s="578">
        <v>1772.0940500895126</v>
      </c>
      <c r="M5273" s="578">
        <v>1.4554189066187324</v>
      </c>
      <c r="N5273" s="578">
        <v>2.2020953074464427E-2</v>
      </c>
      <c r="O5273" s="578">
        <v>1.1815595760708624E-2</v>
      </c>
      <c r="P5273" s="578">
        <v>0.43505920832928702</v>
      </c>
      <c r="Q5273" s="578">
        <v>1157.8606313069599</v>
      </c>
      <c r="R5273" s="578">
        <v>1.0207008875850057</v>
      </c>
      <c r="S5273" s="578">
        <v>1.7738026064156E-2</v>
      </c>
      <c r="T5273" s="578">
        <v>7.7201404346851623E-3</v>
      </c>
      <c r="U5273" s="578">
        <v>0.70808146675028583</v>
      </c>
      <c r="V5273" s="578">
        <v>1772.0940500895126</v>
      </c>
      <c r="W5273" s="578">
        <v>1.4554189158021276</v>
      </c>
      <c r="X5273" s="578">
        <v>2.2020952021496926E-2</v>
      </c>
      <c r="Y5273" s="578">
        <v>1.1815595760708624E-2</v>
      </c>
    </row>
    <row r="5274" spans="1:25" x14ac:dyDescent="0.3">
      <c r="A5274" s="61" t="s">
        <v>1881</v>
      </c>
      <c r="B5274" s="61" t="s">
        <v>1697</v>
      </c>
      <c r="C5274" s="61" t="s">
        <v>40</v>
      </c>
      <c r="D5274" s="36">
        <v>8</v>
      </c>
      <c r="E5274" s="36">
        <v>2030</v>
      </c>
      <c r="F5274" s="578">
        <v>0.41481275409662954</v>
      </c>
      <c r="G5274" s="578">
        <v>1078.5979029337525</v>
      </c>
      <c r="H5274" s="578">
        <v>0.92738036142153046</v>
      </c>
      <c r="I5274" s="578">
        <v>1.5970535467431501E-2</v>
      </c>
      <c r="J5274" s="578">
        <v>7.1916495265516699E-3</v>
      </c>
      <c r="K5274" s="578">
        <v>0.61634076564380758</v>
      </c>
      <c r="L5274" s="578">
        <v>1488.5932184855099</v>
      </c>
      <c r="M5274" s="578">
        <v>1.192956386648875</v>
      </c>
      <c r="N5274" s="578">
        <v>1.9570692076968023E-2</v>
      </c>
      <c r="O5274" s="578">
        <v>9.9253435910213478E-3</v>
      </c>
      <c r="P5274" s="578">
        <v>0.41481274369633975</v>
      </c>
      <c r="Q5274" s="578">
        <v>1078.5979029337525</v>
      </c>
      <c r="R5274" s="578">
        <v>0.92738036867323448</v>
      </c>
      <c r="S5274" s="578">
        <v>1.5970535467431501E-2</v>
      </c>
      <c r="T5274" s="578">
        <v>7.191649473194648E-3</v>
      </c>
      <c r="U5274" s="578">
        <v>0.61634074981132358</v>
      </c>
      <c r="V5274" s="578">
        <v>1488.5932184855099</v>
      </c>
      <c r="W5274" s="578">
        <v>1.1929564010306375</v>
      </c>
      <c r="X5274" s="578">
        <v>1.9570693115004624E-2</v>
      </c>
      <c r="Y5274" s="578">
        <v>9.9253435910213478E-3</v>
      </c>
    </row>
    <row r="5275" spans="1:25" x14ac:dyDescent="0.3">
      <c r="A5275" s="61" t="s">
        <v>1882</v>
      </c>
      <c r="B5275" s="61" t="s">
        <v>1697</v>
      </c>
      <c r="C5275" s="61" t="s">
        <v>40</v>
      </c>
      <c r="D5275" s="36">
        <v>9</v>
      </c>
      <c r="E5275" s="36">
        <v>2030</v>
      </c>
      <c r="F5275" s="578">
        <v>0.39962832820498273</v>
      </c>
      <c r="G5275" s="578">
        <v>1019.1490402221661</v>
      </c>
      <c r="H5275" s="578">
        <v>0.85738851075450373</v>
      </c>
      <c r="I5275" s="578">
        <v>1.4644929171708976E-2</v>
      </c>
      <c r="J5275" s="578">
        <v>6.7952702520415135E-3</v>
      </c>
      <c r="K5275" s="578">
        <v>0.61200021874128607</v>
      </c>
      <c r="L5275" s="578">
        <v>1441.3243764241502</v>
      </c>
      <c r="M5275" s="578">
        <v>1.1200704265346875</v>
      </c>
      <c r="N5275" s="578">
        <v>2.5519747613164577E-2</v>
      </c>
      <c r="O5275" s="578">
        <v>9.610165046372755E-3</v>
      </c>
      <c r="P5275" s="578">
        <v>0.39962832292748779</v>
      </c>
      <c r="Q5275" s="578">
        <v>1019.1490402221661</v>
      </c>
      <c r="R5275" s="578">
        <v>0.85738850701276625</v>
      </c>
      <c r="S5275" s="578">
        <v>1.4644928663149851E-2</v>
      </c>
      <c r="T5275" s="578">
        <v>6.795270412112581E-3</v>
      </c>
      <c r="U5275" s="578">
        <v>0.6120002289858345</v>
      </c>
      <c r="V5275" s="578">
        <v>1441.3243764241502</v>
      </c>
      <c r="W5275" s="578">
        <v>1.1200704218193742</v>
      </c>
      <c r="X5275" s="578">
        <v>2.5519747623547976E-2</v>
      </c>
      <c r="Y5275" s="578">
        <v>9.6101651530868006E-3</v>
      </c>
    </row>
    <row r="5276" spans="1:25" x14ac:dyDescent="0.3">
      <c r="A5276" s="61" t="s">
        <v>1883</v>
      </c>
      <c r="B5276" s="61" t="s">
        <v>1697</v>
      </c>
      <c r="C5276" s="61" t="s">
        <v>40</v>
      </c>
      <c r="D5276" s="36">
        <v>10</v>
      </c>
      <c r="E5276" s="36">
        <v>2030</v>
      </c>
      <c r="F5276" s="578">
        <v>0.38781790869102345</v>
      </c>
      <c r="G5276" s="578">
        <v>972.91161410013603</v>
      </c>
      <c r="H5276" s="578">
        <v>0.80295085757381879</v>
      </c>
      <c r="I5276" s="578">
        <v>1.3613860468694774E-2</v>
      </c>
      <c r="J5276" s="578">
        <v>6.4869757867806223E-3</v>
      </c>
      <c r="K5276" s="578">
        <v>0.60811322886257779</v>
      </c>
      <c r="L5276" s="578">
        <v>1402.0354309081974</v>
      </c>
      <c r="M5276" s="578">
        <v>1.0608984329830533</v>
      </c>
      <c r="N5276" s="578">
        <v>2.9560737929614299E-2</v>
      </c>
      <c r="O5276" s="578">
        <v>9.3481919514791408E-3</v>
      </c>
      <c r="P5276" s="578">
        <v>0.38781789285853974</v>
      </c>
      <c r="Q5276" s="578">
        <v>972.91161410013603</v>
      </c>
      <c r="R5276" s="578">
        <v>0.80295087164449763</v>
      </c>
      <c r="S5276" s="578">
        <v>1.3613860987713075E-2</v>
      </c>
      <c r="T5276" s="578">
        <v>6.4869757843553028E-3</v>
      </c>
      <c r="U5276" s="578">
        <v>0.6081132186185505</v>
      </c>
      <c r="V5276" s="578">
        <v>1402.0354309081974</v>
      </c>
      <c r="W5276" s="578">
        <v>1.0608984308348264</v>
      </c>
      <c r="X5276" s="578">
        <v>2.9560738453559027E-2</v>
      </c>
      <c r="Y5276" s="578">
        <v>9.3481919514791408E-3</v>
      </c>
    </row>
    <row r="5277" spans="1:25" x14ac:dyDescent="0.3">
      <c r="A5277" s="61" t="s">
        <v>1884</v>
      </c>
      <c r="B5277" s="61" t="s">
        <v>1697</v>
      </c>
      <c r="C5277" s="61" t="s">
        <v>40</v>
      </c>
      <c r="D5277" s="36">
        <v>11</v>
      </c>
      <c r="E5277" s="36">
        <v>2030</v>
      </c>
      <c r="F5277" s="578">
        <v>0.48485695286643671</v>
      </c>
      <c r="G5277" s="578">
        <v>1110.154270172115</v>
      </c>
      <c r="H5277" s="578">
        <v>0.83742921233870926</v>
      </c>
      <c r="I5277" s="578">
        <v>1.6497050954740151E-2</v>
      </c>
      <c r="J5277" s="578">
        <v>7.4020460257694697E-3</v>
      </c>
      <c r="K5277" s="578">
        <v>0.60752447781278307</v>
      </c>
      <c r="L5277" s="578">
        <v>1366.5001996358176</v>
      </c>
      <c r="M5277" s="578">
        <v>1.0094215575041567</v>
      </c>
      <c r="N5277" s="578">
        <v>3.2825890792234171E-2</v>
      </c>
      <c r="O5277" s="578">
        <v>9.111263017985035E-3</v>
      </c>
      <c r="P5277" s="578">
        <v>0.48485696280002322</v>
      </c>
      <c r="Q5277" s="578">
        <v>1110.154270172115</v>
      </c>
      <c r="R5277" s="578">
        <v>0.83742921351567123</v>
      </c>
      <c r="S5277" s="578">
        <v>1.6497051463678226E-2</v>
      </c>
      <c r="T5277" s="578">
        <v>7.4020460257694697E-3</v>
      </c>
      <c r="U5277" s="578">
        <v>0.60752447781330399</v>
      </c>
      <c r="V5277" s="578">
        <v>1366.5001996358176</v>
      </c>
      <c r="W5277" s="578">
        <v>1.009421543709585</v>
      </c>
      <c r="X5277" s="578">
        <v>3.2825888176527422E-2</v>
      </c>
      <c r="Y5277" s="578">
        <v>9.1112629112709929E-3</v>
      </c>
    </row>
    <row r="5278" spans="1:25" x14ac:dyDescent="0.3">
      <c r="A5278" s="61" t="s">
        <v>1885</v>
      </c>
      <c r="B5278" s="61" t="s">
        <v>1697</v>
      </c>
      <c r="C5278" s="61" t="s">
        <v>40</v>
      </c>
      <c r="D5278" s="36">
        <v>12</v>
      </c>
      <c r="E5278" s="36">
        <v>2030</v>
      </c>
      <c r="F5278" s="578">
        <v>0.56425250180541253</v>
      </c>
      <c r="G5278" s="578">
        <v>1222.4337437947524</v>
      </c>
      <c r="H5278" s="578">
        <v>0.86563555482969723</v>
      </c>
      <c r="I5278" s="578">
        <v>1.8856052344441751E-2</v>
      </c>
      <c r="J5278" s="578">
        <v>8.1506994417092429E-3</v>
      </c>
      <c r="K5278" s="578">
        <v>0.60670564022880502</v>
      </c>
      <c r="L5278" s="578">
        <v>1336.5409266153949</v>
      </c>
      <c r="M5278" s="578">
        <v>0.96681528024449204</v>
      </c>
      <c r="N5278" s="578">
        <v>3.5430989498005702E-2</v>
      </c>
      <c r="O5278" s="578">
        <v>8.9115065929945524E-3</v>
      </c>
      <c r="P5278" s="578">
        <v>0.5642525126703215</v>
      </c>
      <c r="Q5278" s="578">
        <v>1222.4337437947524</v>
      </c>
      <c r="R5278" s="578">
        <v>0.86563556729943758</v>
      </c>
      <c r="S5278" s="578">
        <v>1.8856053401880925E-2</v>
      </c>
      <c r="T5278" s="578">
        <v>8.1506994417092429E-3</v>
      </c>
      <c r="U5278" s="578">
        <v>0.60670562967329467</v>
      </c>
      <c r="V5278" s="578">
        <v>1336.5409266153949</v>
      </c>
      <c r="W5278" s="578">
        <v>0.96681527756762298</v>
      </c>
      <c r="X5278" s="578">
        <v>3.5430988979290576E-2</v>
      </c>
      <c r="Y5278" s="578">
        <v>8.9115066415009388E-3</v>
      </c>
    </row>
    <row r="5279" spans="1:25" x14ac:dyDescent="0.3">
      <c r="A5279" s="61" t="s">
        <v>1886</v>
      </c>
      <c r="B5279" s="61" t="s">
        <v>1697</v>
      </c>
      <c r="C5279" s="61" t="s">
        <v>40</v>
      </c>
      <c r="D5279" s="36">
        <v>13</v>
      </c>
      <c r="E5279" s="36">
        <v>2030</v>
      </c>
      <c r="F5279" s="578">
        <v>0.550099473745992</v>
      </c>
      <c r="G5279" s="578">
        <v>1197.8846766153924</v>
      </c>
      <c r="H5279" s="578">
        <v>0.83268422192793357</v>
      </c>
      <c r="I5279" s="578">
        <v>1.9795277238396549E-2</v>
      </c>
      <c r="J5279" s="578">
        <v>7.9870052722981148E-3</v>
      </c>
      <c r="K5279" s="578">
        <v>0.58709135127520506</v>
      </c>
      <c r="L5279" s="578">
        <v>1300.93385569254</v>
      </c>
      <c r="M5279" s="578">
        <v>0.92698480985870768</v>
      </c>
      <c r="N5279" s="578">
        <v>3.6454036259177224E-2</v>
      </c>
      <c r="O5279" s="578">
        <v>8.6740941139093249E-3</v>
      </c>
      <c r="P5279" s="578">
        <v>0.55009946846901858</v>
      </c>
      <c r="Q5279" s="578">
        <v>1197.8846766153924</v>
      </c>
      <c r="R5279" s="578">
        <v>0.83268421894642075</v>
      </c>
      <c r="S5279" s="578">
        <v>1.9795277248855749E-2</v>
      </c>
      <c r="T5279" s="578">
        <v>7.9870052189410928E-3</v>
      </c>
      <c r="U5279" s="578">
        <v>0.58709134599771029</v>
      </c>
      <c r="V5279" s="578">
        <v>1300.93385569254</v>
      </c>
      <c r="W5279" s="578">
        <v>0.92698479683201473</v>
      </c>
      <c r="X5279" s="578">
        <v>3.6454035745464325E-2</v>
      </c>
      <c r="Y5279" s="578">
        <v>8.6740941139093249E-3</v>
      </c>
    </row>
    <row r="5280" spans="1:25" x14ac:dyDescent="0.3">
      <c r="A5280" s="61" t="s">
        <v>1887</v>
      </c>
      <c r="B5280" s="61" t="s">
        <v>1697</v>
      </c>
      <c r="C5280" s="61" t="s">
        <v>40</v>
      </c>
      <c r="D5280" s="36">
        <v>14</v>
      </c>
      <c r="E5280" s="36">
        <v>2030</v>
      </c>
      <c r="F5280" s="578">
        <v>0.55909536344369304</v>
      </c>
      <c r="G5280" s="578">
        <v>1256.3192571004199</v>
      </c>
      <c r="H5280" s="578">
        <v>0.86891572516928195</v>
      </c>
      <c r="I5280" s="578">
        <v>2.0972948898740126E-2</v>
      </c>
      <c r="J5280" s="578">
        <v>8.376615970822357E-3</v>
      </c>
      <c r="K5280" s="578">
        <v>0.59367814063318725</v>
      </c>
      <c r="L5280" s="578">
        <v>1350.3315226236925</v>
      </c>
      <c r="M5280" s="578">
        <v>0.95461038893487449</v>
      </c>
      <c r="N5280" s="578">
        <v>3.7359659226846448E-2</v>
      </c>
      <c r="O5280" s="578">
        <v>9.0034668100997788E-3</v>
      </c>
      <c r="P5280" s="578">
        <v>0.559095373998161</v>
      </c>
      <c r="Q5280" s="578">
        <v>1256.3192571004199</v>
      </c>
      <c r="R5280" s="578">
        <v>0.86891572348463142</v>
      </c>
      <c r="S5280" s="578">
        <v>2.0972949407753998E-2</v>
      </c>
      <c r="T5280" s="578">
        <v>8.3766157573942693E-3</v>
      </c>
      <c r="U5280" s="578">
        <v>0.59367812510749651</v>
      </c>
      <c r="V5280" s="578">
        <v>1350.3315226236925</v>
      </c>
      <c r="W5280" s="578">
        <v>0.95461038621851657</v>
      </c>
      <c r="X5280" s="578">
        <v>3.7359659720853651E-2</v>
      </c>
      <c r="Y5280" s="578">
        <v>9.0034668100997788E-3</v>
      </c>
    </row>
    <row r="5281" spans="1:25" x14ac:dyDescent="0.3">
      <c r="A5281" s="61" t="s">
        <v>1888</v>
      </c>
      <c r="B5281" s="61" t="s">
        <v>1697</v>
      </c>
      <c r="C5281" s="61" t="s">
        <v>40</v>
      </c>
      <c r="D5281" s="36">
        <v>15</v>
      </c>
      <c r="E5281" s="36">
        <v>2030</v>
      </c>
      <c r="F5281" s="578">
        <v>0.5690188664182565</v>
      </c>
      <c r="G5281" s="578">
        <v>1313.5711568196575</v>
      </c>
      <c r="H5281" s="578">
        <v>0.90551848468055507</v>
      </c>
      <c r="I5281" s="578">
        <v>2.2019941279722798E-2</v>
      </c>
      <c r="J5281" s="578">
        <v>8.758366059434284E-3</v>
      </c>
      <c r="K5281" s="578">
        <v>0.60058722333345282</v>
      </c>
      <c r="L5281" s="578">
        <v>1397.4117685953725</v>
      </c>
      <c r="M5281" s="578">
        <v>0.98142058105175245</v>
      </c>
      <c r="N5281" s="578">
        <v>3.6811535164209347E-2</v>
      </c>
      <c r="O5281" s="578">
        <v>9.3173671484692005E-3</v>
      </c>
      <c r="P5281" s="578">
        <v>0.56901887635340598</v>
      </c>
      <c r="Q5281" s="578">
        <v>1313.5711568196575</v>
      </c>
      <c r="R5281" s="578">
        <v>0.90551848157660098</v>
      </c>
      <c r="S5281" s="578">
        <v>2.2019941808897152E-2</v>
      </c>
      <c r="T5281" s="578">
        <v>8.758366059434284E-3</v>
      </c>
      <c r="U5281" s="578">
        <v>0.6005872441335115</v>
      </c>
      <c r="V5281" s="578">
        <v>1397.4117685953725</v>
      </c>
      <c r="W5281" s="578">
        <v>0.9814205818753009</v>
      </c>
      <c r="X5281" s="578">
        <v>3.6811533073887348E-2</v>
      </c>
      <c r="Y5281" s="578">
        <v>9.3173672018262224E-3</v>
      </c>
    </row>
    <row r="5282" spans="1:25" x14ac:dyDescent="0.3">
      <c r="A5282" s="580" t="s">
        <v>1889</v>
      </c>
      <c r="B5282" s="580" t="s">
        <v>1697</v>
      </c>
      <c r="C5282" s="580" t="s">
        <v>40</v>
      </c>
      <c r="D5282" s="581">
        <v>16</v>
      </c>
      <c r="E5282" s="581">
        <v>2030</v>
      </c>
      <c r="F5282" s="582">
        <v>0.59191298869129094</v>
      </c>
      <c r="G5282" s="582">
        <v>1393.4971834818475</v>
      </c>
      <c r="H5282" s="582">
        <v>0.95828322211154127</v>
      </c>
      <c r="I5282" s="582">
        <v>2.3198697119975475E-2</v>
      </c>
      <c r="J5282" s="582">
        <v>9.291262938252956E-3</v>
      </c>
      <c r="K5282" s="582">
        <v>0.61991003266977374</v>
      </c>
      <c r="L5282" s="582">
        <v>1466.3718617757127</v>
      </c>
      <c r="M5282" s="582">
        <v>1.0246293789806078</v>
      </c>
      <c r="N5282" s="582">
        <v>3.7108750034349151E-2</v>
      </c>
      <c r="O5282" s="582">
        <v>9.7771597890338457E-3</v>
      </c>
      <c r="P5282" s="582">
        <v>0.59191300421333382</v>
      </c>
      <c r="Q5282" s="582">
        <v>1393.4971834818475</v>
      </c>
      <c r="R5282" s="582">
        <v>0.95828322942596189</v>
      </c>
      <c r="S5282" s="582">
        <v>2.3198698661720574E-2</v>
      </c>
      <c r="T5282" s="582">
        <v>9.291262938252956E-3</v>
      </c>
      <c r="U5282" s="582">
        <v>0.61991001217963471</v>
      </c>
      <c r="V5282" s="582">
        <v>1466.3718617757127</v>
      </c>
      <c r="W5282" s="582">
        <v>1.0246293977835788</v>
      </c>
      <c r="X5282" s="582">
        <v>3.7108750505164274E-2</v>
      </c>
      <c r="Y5282" s="582">
        <v>9.7771598423908711E-3</v>
      </c>
    </row>
    <row r="5283" spans="1:25" x14ac:dyDescent="0.3">
      <c r="A5283" s="61" t="s">
        <v>789</v>
      </c>
      <c r="B5283" s="61" t="s">
        <v>7</v>
      </c>
      <c r="C5283" s="61" t="s">
        <v>41</v>
      </c>
      <c r="D5283" s="36">
        <v>1</v>
      </c>
      <c r="E5283" s="36">
        <v>2012</v>
      </c>
      <c r="F5283" s="578">
        <v>1.3539279591653475</v>
      </c>
      <c r="G5283" s="578">
        <v>2000.5460383097275</v>
      </c>
      <c r="H5283" s="578">
        <v>1.98179954110916</v>
      </c>
      <c r="I5283" s="578">
        <v>2.1666924133341977E-2</v>
      </c>
      <c r="J5283" s="578">
        <v>3.9869236992672051E-2</v>
      </c>
      <c r="K5283" s="578">
        <v>1.4115507837462702</v>
      </c>
      <c r="L5283" s="578">
        <v>2068.2182477315223</v>
      </c>
      <c r="M5283" s="578">
        <v>2.0077371749114952</v>
      </c>
      <c r="N5283" s="578">
        <v>2.2122456631526177E-2</v>
      </c>
      <c r="O5283" s="578">
        <v>4.1217895573936354E-2</v>
      </c>
      <c r="P5283" s="578">
        <v>1.3539278548519724</v>
      </c>
      <c r="Q5283" s="578">
        <v>2000.5459861755326</v>
      </c>
      <c r="R5283" s="578">
        <v>1.9817992142100849</v>
      </c>
      <c r="S5283" s="578">
        <v>2.1666924128036599E-2</v>
      </c>
      <c r="T5283" s="578">
        <v>3.9869236992672051E-2</v>
      </c>
      <c r="U5283" s="578">
        <v>1.4115507309685951</v>
      </c>
      <c r="V5283" s="578">
        <v>2068.2182477315223</v>
      </c>
      <c r="W5283" s="578">
        <v>2.0077371533552602</v>
      </c>
      <c r="X5283" s="578">
        <v>2.2122454535216649E-2</v>
      </c>
      <c r="Y5283" s="578">
        <v>4.1217895573936354E-2</v>
      </c>
    </row>
    <row r="5284" spans="1:25" x14ac:dyDescent="0.3">
      <c r="A5284" s="61" t="s">
        <v>790</v>
      </c>
      <c r="B5284" s="61" t="s">
        <v>7</v>
      </c>
      <c r="C5284" s="61" t="s">
        <v>41</v>
      </c>
      <c r="D5284" s="36">
        <v>2</v>
      </c>
      <c r="E5284" s="36">
        <v>2012</v>
      </c>
      <c r="F5284" s="578">
        <v>0.944449217509164</v>
      </c>
      <c r="G5284" s="578">
        <v>1123.5593884785924</v>
      </c>
      <c r="H5284" s="578">
        <v>1.051584434275957</v>
      </c>
      <c r="I5284" s="578">
        <v>1.46772186908492E-2</v>
      </c>
      <c r="J5284" s="578">
        <v>2.2391601019383676E-2</v>
      </c>
      <c r="K5284" s="578">
        <v>0.960412604194819</v>
      </c>
      <c r="L5284" s="578">
        <v>1137.9300193786576</v>
      </c>
      <c r="M5284" s="578">
        <v>1.0602802057959049</v>
      </c>
      <c r="N5284" s="578">
        <v>1.3901380004275125E-2</v>
      </c>
      <c r="O5284" s="578">
        <v>2.2677991791473024E-2</v>
      </c>
      <c r="P5284" s="578">
        <v>0.94444920974656832</v>
      </c>
      <c r="Q5284" s="578">
        <v>1123.5594927469824</v>
      </c>
      <c r="R5284" s="578">
        <v>1.0515842419481418</v>
      </c>
      <c r="S5284" s="578">
        <v>1.4677220267193002E-2</v>
      </c>
      <c r="T5284" s="578">
        <v>2.2391601019383676E-2</v>
      </c>
      <c r="U5284" s="578">
        <v>0.96041257284178849</v>
      </c>
      <c r="V5284" s="578">
        <v>1137.9300193786576</v>
      </c>
      <c r="W5284" s="578">
        <v>1.0602800742684175</v>
      </c>
      <c r="X5284" s="578">
        <v>1.39013789638132E-2</v>
      </c>
      <c r="Y5284" s="578">
        <v>2.2677991791473024E-2</v>
      </c>
    </row>
    <row r="5285" spans="1:25" x14ac:dyDescent="0.3">
      <c r="A5285" s="61" t="s">
        <v>791</v>
      </c>
      <c r="B5285" s="61" t="s">
        <v>7</v>
      </c>
      <c r="C5285" s="61" t="s">
        <v>41</v>
      </c>
      <c r="D5285" s="36">
        <v>3</v>
      </c>
      <c r="E5285" s="36">
        <v>2012</v>
      </c>
      <c r="F5285" s="578">
        <v>0.73970913296557184</v>
      </c>
      <c r="G5285" s="578">
        <v>685.06490071614553</v>
      </c>
      <c r="H5285" s="578">
        <v>0.58647665130896043</v>
      </c>
      <c r="I5285" s="578">
        <v>1.1182355192583249E-2</v>
      </c>
      <c r="J5285" s="578">
        <v>1.3652796163417675E-2</v>
      </c>
      <c r="K5285" s="578">
        <v>0.70150630138352643</v>
      </c>
      <c r="L5285" s="578">
        <v>667.23429584503151</v>
      </c>
      <c r="M5285" s="578">
        <v>0.57965353236431771</v>
      </c>
      <c r="N5285" s="578">
        <v>9.0745124992963368E-3</v>
      </c>
      <c r="O5285" s="578">
        <v>1.3297445315401973E-2</v>
      </c>
      <c r="P5285" s="578">
        <v>0.73970910316117477</v>
      </c>
      <c r="Q5285" s="578">
        <v>685.06490071614553</v>
      </c>
      <c r="R5285" s="578">
        <v>0.58647656586860297</v>
      </c>
      <c r="S5285" s="578">
        <v>1.1182353876847607E-2</v>
      </c>
      <c r="T5285" s="578">
        <v>1.365279564439935E-2</v>
      </c>
      <c r="U5285" s="578">
        <v>0.70150631162705146</v>
      </c>
      <c r="V5285" s="578">
        <v>667.23430124918605</v>
      </c>
      <c r="W5285" s="578">
        <v>0.57965358717168125</v>
      </c>
      <c r="X5285" s="578">
        <v>9.074512499864771E-3</v>
      </c>
      <c r="Y5285" s="578">
        <v>1.3297444791533025E-2</v>
      </c>
    </row>
    <row r="5286" spans="1:25" x14ac:dyDescent="0.3">
      <c r="A5286" s="61" t="s">
        <v>792</v>
      </c>
      <c r="B5286" s="61" t="s">
        <v>7</v>
      </c>
      <c r="C5286" s="61" t="s">
        <v>41</v>
      </c>
      <c r="D5286" s="36">
        <v>4</v>
      </c>
      <c r="E5286" s="36">
        <v>2012</v>
      </c>
      <c r="F5286" s="578">
        <v>0.67146118998684245</v>
      </c>
      <c r="G5286" s="578">
        <v>538.90044085184695</v>
      </c>
      <c r="H5286" s="578">
        <v>0.43144086492975431</v>
      </c>
      <c r="I5286" s="578">
        <v>1.00174030188024E-2</v>
      </c>
      <c r="J5286" s="578">
        <v>1.0739850132570849E-2</v>
      </c>
      <c r="K5286" s="578">
        <v>0.57512916153941251</v>
      </c>
      <c r="L5286" s="578">
        <v>525.84634939829448</v>
      </c>
      <c r="M5286" s="578">
        <v>0.41709994623245877</v>
      </c>
      <c r="N5286" s="578">
        <v>6.274758124789055E-3</v>
      </c>
      <c r="O5286" s="578">
        <v>1.0479676697286749E-2</v>
      </c>
      <c r="P5286" s="578">
        <v>0.67146115241933035</v>
      </c>
      <c r="Q5286" s="578">
        <v>538.90044085184695</v>
      </c>
      <c r="R5286" s="578">
        <v>0.43144081867164097</v>
      </c>
      <c r="S5286" s="578">
        <v>1.001740225566056E-2</v>
      </c>
      <c r="T5286" s="578">
        <v>1.0739850132570849E-2</v>
      </c>
      <c r="U5286" s="578">
        <v>0.57512914042891294</v>
      </c>
      <c r="V5286" s="578">
        <v>525.84634939829448</v>
      </c>
      <c r="W5286" s="578">
        <v>0.41709995027910352</v>
      </c>
      <c r="X5286" s="578">
        <v>6.2747579691707226E-3</v>
      </c>
      <c r="Y5286" s="578">
        <v>1.047967721630505E-2</v>
      </c>
    </row>
    <row r="5287" spans="1:25" x14ac:dyDescent="0.3">
      <c r="A5287" s="61" t="s">
        <v>793</v>
      </c>
      <c r="B5287" s="61" t="s">
        <v>7</v>
      </c>
      <c r="C5287" s="61" t="s">
        <v>41</v>
      </c>
      <c r="D5287" s="36">
        <v>5</v>
      </c>
      <c r="E5287" s="36">
        <v>2012</v>
      </c>
      <c r="F5287" s="578">
        <v>0.63236254485409849</v>
      </c>
      <c r="G5287" s="578">
        <v>462.71554946899374</v>
      </c>
      <c r="H5287" s="578">
        <v>0.35104218106971502</v>
      </c>
      <c r="I5287" s="578">
        <v>8.7925418645984875E-3</v>
      </c>
      <c r="J5287" s="578">
        <v>9.2215511152365509E-3</v>
      </c>
      <c r="K5287" s="578">
        <v>0.50256867998382349</v>
      </c>
      <c r="L5287" s="578">
        <v>438.95753526687577</v>
      </c>
      <c r="M5287" s="578">
        <v>0.32589730871344075</v>
      </c>
      <c r="N5287" s="578">
        <v>5.2032278108716376E-3</v>
      </c>
      <c r="O5287" s="578">
        <v>8.7480706667217075E-3</v>
      </c>
      <c r="P5287" s="578">
        <v>0.63236250977480246</v>
      </c>
      <c r="Q5287" s="578">
        <v>462.71554946899374</v>
      </c>
      <c r="R5287" s="578">
        <v>0.35104210914444844</v>
      </c>
      <c r="S5287" s="578">
        <v>8.7925409602954974E-3</v>
      </c>
      <c r="T5287" s="578">
        <v>9.2215511152365509E-3</v>
      </c>
      <c r="U5287" s="578">
        <v>0.50256866477224049</v>
      </c>
      <c r="V5287" s="578">
        <v>438.95754051208451</v>
      </c>
      <c r="W5287" s="578">
        <v>0.32589730755292551</v>
      </c>
      <c r="X5287" s="578">
        <v>5.2032278680182228E-3</v>
      </c>
      <c r="Y5287" s="578">
        <v>8.7480706667217075E-3</v>
      </c>
    </row>
    <row r="5288" spans="1:25" x14ac:dyDescent="0.3">
      <c r="A5288" s="61" t="s">
        <v>794</v>
      </c>
      <c r="B5288" s="61" t="s">
        <v>7</v>
      </c>
      <c r="C5288" s="61" t="s">
        <v>41</v>
      </c>
      <c r="D5288" s="36">
        <v>6</v>
      </c>
      <c r="E5288" s="36">
        <v>2012</v>
      </c>
      <c r="F5288" s="578">
        <v>0.59888534642116475</v>
      </c>
      <c r="G5288" s="578">
        <v>410.75881195068325</v>
      </c>
      <c r="H5288" s="578">
        <v>0.2970035349632475</v>
      </c>
      <c r="I5288" s="578">
        <v>6.7643585683375279E-3</v>
      </c>
      <c r="J5288" s="578">
        <v>8.1860915136833957E-3</v>
      </c>
      <c r="K5288" s="578">
        <v>0.49338400301959928</v>
      </c>
      <c r="L5288" s="578">
        <v>391.20557626088424</v>
      </c>
      <c r="M5288" s="578">
        <v>0.27720810537903129</v>
      </c>
      <c r="N5288" s="578">
        <v>5.3934500013307655E-3</v>
      </c>
      <c r="O5288" s="578">
        <v>7.7964124648133249E-3</v>
      </c>
      <c r="P5288" s="578">
        <v>0.59888530451163002</v>
      </c>
      <c r="Q5288" s="578">
        <v>410.75881195068325</v>
      </c>
      <c r="R5288" s="578">
        <v>0.29700348972983148</v>
      </c>
      <c r="S5288" s="578">
        <v>6.7643581128701601E-3</v>
      </c>
      <c r="T5288" s="578">
        <v>8.1860914603263703E-3</v>
      </c>
      <c r="U5288" s="578">
        <v>0.49338396654123473</v>
      </c>
      <c r="V5288" s="578">
        <v>391.20558134714724</v>
      </c>
      <c r="W5288" s="578">
        <v>0.27720809427167548</v>
      </c>
      <c r="X5288" s="578">
        <v>5.3934499494516751E-3</v>
      </c>
      <c r="Y5288" s="578">
        <v>7.7964125181703477E-3</v>
      </c>
    </row>
    <row r="5289" spans="1:25" x14ac:dyDescent="0.3">
      <c r="A5289" s="61" t="s">
        <v>795</v>
      </c>
      <c r="B5289" s="61" t="s">
        <v>7</v>
      </c>
      <c r="C5289" s="61" t="s">
        <v>41</v>
      </c>
      <c r="D5289" s="36">
        <v>7</v>
      </c>
      <c r="E5289" s="36">
        <v>2012</v>
      </c>
      <c r="F5289" s="578">
        <v>0.53699332950926226</v>
      </c>
      <c r="G5289" s="578">
        <v>366.81971041361419</v>
      </c>
      <c r="H5289" s="578">
        <v>0.25700536990370876</v>
      </c>
      <c r="I5289" s="578">
        <v>6.3078316639272646E-3</v>
      </c>
      <c r="J5289" s="578">
        <v>7.3104251059703468E-3</v>
      </c>
      <c r="K5289" s="578">
        <v>0.49892351349154707</v>
      </c>
      <c r="L5289" s="578">
        <v>363.16880782445219</v>
      </c>
      <c r="M5289" s="578">
        <v>0.24816934013354774</v>
      </c>
      <c r="N5289" s="578">
        <v>6.3241321522013953E-3</v>
      </c>
      <c r="O5289" s="578">
        <v>7.2376595004849725E-3</v>
      </c>
      <c r="P5289" s="578">
        <v>0.5369932924121007</v>
      </c>
      <c r="Q5289" s="578">
        <v>366.81971041361419</v>
      </c>
      <c r="R5289" s="578">
        <v>0.25700534737188674</v>
      </c>
      <c r="S5289" s="578">
        <v>6.3078306298128429E-3</v>
      </c>
      <c r="T5289" s="578">
        <v>7.3104250501880054E-3</v>
      </c>
      <c r="U5289" s="578">
        <v>0.49892349268992525</v>
      </c>
      <c r="V5289" s="578">
        <v>363.16880257924345</v>
      </c>
      <c r="W5289" s="578">
        <v>0.24816935745820926</v>
      </c>
      <c r="X5289" s="578">
        <v>6.3241318284402298E-3</v>
      </c>
      <c r="Y5289" s="578">
        <v>7.2376594471279497E-3</v>
      </c>
    </row>
    <row r="5290" spans="1:25" x14ac:dyDescent="0.3">
      <c r="A5290" s="61" t="s">
        <v>796</v>
      </c>
      <c r="B5290" s="61" t="s">
        <v>7</v>
      </c>
      <c r="C5290" s="61" t="s">
        <v>41</v>
      </c>
      <c r="D5290" s="36">
        <v>8</v>
      </c>
      <c r="E5290" s="36">
        <v>2012</v>
      </c>
      <c r="F5290" s="578">
        <v>0.51267812678262681</v>
      </c>
      <c r="G5290" s="578">
        <v>344.98436625798502</v>
      </c>
      <c r="H5290" s="578">
        <v>0.22864999506418773</v>
      </c>
      <c r="I5290" s="578">
        <v>5.9692973527489769E-3</v>
      </c>
      <c r="J5290" s="578">
        <v>6.8752564790580967E-3</v>
      </c>
      <c r="K5290" s="578">
        <v>0.52489517319629364</v>
      </c>
      <c r="L5290" s="578">
        <v>354.22040621439555</v>
      </c>
      <c r="M5290" s="578">
        <v>0.23253921177608025</v>
      </c>
      <c r="N5290" s="578">
        <v>8.373072800831452E-3</v>
      </c>
      <c r="O5290" s="578">
        <v>7.0593290098865148E-3</v>
      </c>
      <c r="P5290" s="578">
        <v>0.52170850195021945</v>
      </c>
      <c r="Q5290" s="578">
        <v>346.12999534606899</v>
      </c>
      <c r="R5290" s="578">
        <v>0.23014813940577927</v>
      </c>
      <c r="S5290" s="578">
        <v>6.196635526691802E-3</v>
      </c>
      <c r="T5290" s="578">
        <v>6.8980894405588754E-3</v>
      </c>
      <c r="U5290" s="578">
        <v>0.52489513128573573</v>
      </c>
      <c r="V5290" s="578">
        <v>354.22040621439555</v>
      </c>
      <c r="W5290" s="578">
        <v>0.23253918749408775</v>
      </c>
      <c r="X5290" s="578">
        <v>8.3730720204660495E-3</v>
      </c>
      <c r="Y5290" s="578">
        <v>7.0593290098865148E-3</v>
      </c>
    </row>
    <row r="5291" spans="1:25" x14ac:dyDescent="0.3">
      <c r="A5291" s="61" t="s">
        <v>797</v>
      </c>
      <c r="B5291" s="61" t="s">
        <v>7</v>
      </c>
      <c r="C5291" s="61" t="s">
        <v>41</v>
      </c>
      <c r="D5291" s="36">
        <v>9</v>
      </c>
      <c r="E5291" s="36">
        <v>2012</v>
      </c>
      <c r="F5291" s="578">
        <v>0.49954533929097</v>
      </c>
      <c r="G5291" s="578">
        <v>330.90464703241923</v>
      </c>
      <c r="H5291" s="578">
        <v>0.20749473185272374</v>
      </c>
      <c r="I5291" s="578">
        <v>5.6984267118878034E-3</v>
      </c>
      <c r="J5291" s="578">
        <v>6.5946569908798295E-3</v>
      </c>
      <c r="K5291" s="578">
        <v>0.54347490780481622</v>
      </c>
      <c r="L5291" s="578">
        <v>347.38831138610772</v>
      </c>
      <c r="M5291" s="578">
        <v>0.22045966493351399</v>
      </c>
      <c r="N5291" s="578">
        <v>9.9794751100716842E-3</v>
      </c>
      <c r="O5291" s="578">
        <v>6.9231680075366314E-3</v>
      </c>
      <c r="P5291" s="578">
        <v>0.51738318106749603</v>
      </c>
      <c r="Q5291" s="578">
        <v>333.16766357421824</v>
      </c>
      <c r="R5291" s="578">
        <v>0.21045360629826301</v>
      </c>
      <c r="S5291" s="578">
        <v>6.1474456962097622E-3</v>
      </c>
      <c r="T5291" s="578">
        <v>6.6397635940423525E-3</v>
      </c>
      <c r="U5291" s="578">
        <v>0.5434749022158385</v>
      </c>
      <c r="V5291" s="578">
        <v>347.38831138610772</v>
      </c>
      <c r="W5291" s="578">
        <v>0.22045969343556227</v>
      </c>
      <c r="X5291" s="578">
        <v>9.9794738511794351E-3</v>
      </c>
      <c r="Y5291" s="578">
        <v>6.9231679056732248E-3</v>
      </c>
    </row>
    <row r="5292" spans="1:25" x14ac:dyDescent="0.3">
      <c r="A5292" s="61" t="s">
        <v>798</v>
      </c>
      <c r="B5292" s="61" t="s">
        <v>7</v>
      </c>
      <c r="C5292" s="61" t="s">
        <v>41</v>
      </c>
      <c r="D5292" s="36">
        <v>10</v>
      </c>
      <c r="E5292" s="36">
        <v>2012</v>
      </c>
      <c r="F5292" s="578">
        <v>0.4947211268299343</v>
      </c>
      <c r="G5292" s="578">
        <v>320.58606878916379</v>
      </c>
      <c r="H5292" s="578">
        <v>0.192132417347844</v>
      </c>
      <c r="I5292" s="578">
        <v>5.5804827559313673E-3</v>
      </c>
      <c r="J5292" s="578">
        <v>6.3890246068088628E-3</v>
      </c>
      <c r="K5292" s="578">
        <v>0.55500672096615222</v>
      </c>
      <c r="L5292" s="578">
        <v>341.07703971862725</v>
      </c>
      <c r="M5292" s="578">
        <v>0.21030879071167849</v>
      </c>
      <c r="N5292" s="578">
        <v>1.0964183012447368E-2</v>
      </c>
      <c r="O5292" s="578">
        <v>6.7973893164889852E-3</v>
      </c>
      <c r="P5292" s="578">
        <v>0.51401842839255552</v>
      </c>
      <c r="Q5292" s="578">
        <v>323.08602492014529</v>
      </c>
      <c r="R5292" s="578">
        <v>0.19513558288417651</v>
      </c>
      <c r="S5292" s="578">
        <v>6.1091814044592196E-3</v>
      </c>
      <c r="T5292" s="578">
        <v>6.4388435615304208E-3</v>
      </c>
      <c r="U5292" s="578">
        <v>0.55500674192143096</v>
      </c>
      <c r="V5292" s="578">
        <v>341.07703971862725</v>
      </c>
      <c r="W5292" s="578">
        <v>0.21030878811870898</v>
      </c>
      <c r="X5292" s="578">
        <v>1.0964182945978451E-2</v>
      </c>
      <c r="Y5292" s="578">
        <v>6.7973893189143056E-3</v>
      </c>
    </row>
    <row r="5293" spans="1:25" x14ac:dyDescent="0.3">
      <c r="A5293" s="61" t="s">
        <v>799</v>
      </c>
      <c r="B5293" s="61" t="s">
        <v>7</v>
      </c>
      <c r="C5293" s="61" t="s">
        <v>41</v>
      </c>
      <c r="D5293" s="36">
        <v>11</v>
      </c>
      <c r="E5293" s="36">
        <v>2012</v>
      </c>
      <c r="F5293" s="578">
        <v>0.49999843296427526</v>
      </c>
      <c r="G5293" s="578">
        <v>313.40467166900578</v>
      </c>
      <c r="H5293" s="578">
        <v>0.18169414753538077</v>
      </c>
      <c r="I5293" s="578">
        <v>5.643357108472925E-3</v>
      </c>
      <c r="J5293" s="578">
        <v>6.2458972582438276E-3</v>
      </c>
      <c r="K5293" s="578">
        <v>0.55507552486400791</v>
      </c>
      <c r="L5293" s="578">
        <v>331.62641906738253</v>
      </c>
      <c r="M5293" s="578">
        <v>0.19959189921579876</v>
      </c>
      <c r="N5293" s="578">
        <v>1.0943492292805463E-2</v>
      </c>
      <c r="O5293" s="578">
        <v>6.6090480152827952E-3</v>
      </c>
      <c r="P5293" s="578">
        <v>0.512991983088814</v>
      </c>
      <c r="Q5293" s="578">
        <v>315.57221158345499</v>
      </c>
      <c r="R5293" s="578">
        <v>0.18340849169211002</v>
      </c>
      <c r="S5293" s="578">
        <v>6.0696126351634377E-3</v>
      </c>
      <c r="T5293" s="578">
        <v>6.2890976405469657E-3</v>
      </c>
      <c r="U5293" s="578">
        <v>0.5550754658802548</v>
      </c>
      <c r="V5293" s="578">
        <v>331.62641906738253</v>
      </c>
      <c r="W5293" s="578">
        <v>0.199591888579258</v>
      </c>
      <c r="X5293" s="578">
        <v>1.0943492347488832E-2</v>
      </c>
      <c r="Y5293" s="578">
        <v>6.6090480152827952E-3</v>
      </c>
    </row>
    <row r="5294" spans="1:25" x14ac:dyDescent="0.3">
      <c r="A5294" s="61" t="s">
        <v>800</v>
      </c>
      <c r="B5294" s="61" t="s">
        <v>7</v>
      </c>
      <c r="C5294" s="61" t="s">
        <v>41</v>
      </c>
      <c r="D5294" s="36">
        <v>12</v>
      </c>
      <c r="E5294" s="36">
        <v>2012</v>
      </c>
      <c r="F5294" s="578">
        <v>0.50814699323607648</v>
      </c>
      <c r="G5294" s="578">
        <v>309.08919572830172</v>
      </c>
      <c r="H5294" s="578">
        <v>0.17412656853199776</v>
      </c>
      <c r="I5294" s="578">
        <v>5.7282158574783601E-3</v>
      </c>
      <c r="J5294" s="578">
        <v>6.1598962468754773E-3</v>
      </c>
      <c r="K5294" s="578">
        <v>0.55342260720436753</v>
      </c>
      <c r="L5294" s="578">
        <v>324.32175731658873</v>
      </c>
      <c r="M5294" s="578">
        <v>0.18971431955863677</v>
      </c>
      <c r="N5294" s="578">
        <v>1.0044943292579456E-2</v>
      </c>
      <c r="O5294" s="578">
        <v>6.4634709779056651E-3</v>
      </c>
      <c r="P5294" s="578">
        <v>0.51879297655764822</v>
      </c>
      <c r="Q5294" s="578">
        <v>311.6252698898312</v>
      </c>
      <c r="R5294" s="578">
        <v>0.17591653796171103</v>
      </c>
      <c r="S5294" s="578">
        <v>6.0014329940448318E-3</v>
      </c>
      <c r="T5294" s="578">
        <v>6.2104417496205572E-3</v>
      </c>
      <c r="U5294" s="578">
        <v>0.55342260145963906</v>
      </c>
      <c r="V5294" s="578">
        <v>324.32175731658873</v>
      </c>
      <c r="W5294" s="578">
        <v>0.18971429966116624</v>
      </c>
      <c r="X5294" s="578">
        <v>1.0044942962736031E-2</v>
      </c>
      <c r="Y5294" s="578">
        <v>6.463471031262687E-3</v>
      </c>
    </row>
    <row r="5295" spans="1:25" x14ac:dyDescent="0.3">
      <c r="A5295" s="61" t="s">
        <v>801</v>
      </c>
      <c r="B5295" s="61" t="s">
        <v>7</v>
      </c>
      <c r="C5295" s="61" t="s">
        <v>41</v>
      </c>
      <c r="D5295" s="36">
        <v>13</v>
      </c>
      <c r="E5295" s="36">
        <v>2012</v>
      </c>
      <c r="F5295" s="578">
        <v>0.51950345167496881</v>
      </c>
      <c r="G5295" s="578">
        <v>307.35392538706401</v>
      </c>
      <c r="H5295" s="578">
        <v>0.16898001416211578</v>
      </c>
      <c r="I5295" s="578">
        <v>5.8387811188064572E-3</v>
      </c>
      <c r="J5295" s="578">
        <v>6.1253135233224933E-3</v>
      </c>
      <c r="K5295" s="578">
        <v>0.55445735635469329</v>
      </c>
      <c r="L5295" s="578">
        <v>319.13763713836602</v>
      </c>
      <c r="M5295" s="578">
        <v>0.18222859747553777</v>
      </c>
      <c r="N5295" s="578">
        <v>9.4945981120796771E-3</v>
      </c>
      <c r="O5295" s="578">
        <v>6.3601590906425028E-3</v>
      </c>
      <c r="P5295" s="578">
        <v>0.52362890662102224</v>
      </c>
      <c r="Q5295" s="578">
        <v>308.33633867899528</v>
      </c>
      <c r="R5295" s="578">
        <v>0.16967358680297601</v>
      </c>
      <c r="S5295" s="578">
        <v>5.9446346073173074E-3</v>
      </c>
      <c r="T5295" s="578">
        <v>6.1448949127225145E-3</v>
      </c>
      <c r="U5295" s="578">
        <v>0.55445738212128448</v>
      </c>
      <c r="V5295" s="578">
        <v>319.13763713836602</v>
      </c>
      <c r="W5295" s="578">
        <v>0.18222859071920475</v>
      </c>
      <c r="X5295" s="578">
        <v>9.4945964483675316E-3</v>
      </c>
      <c r="Y5295" s="578">
        <v>6.36015903728548E-3</v>
      </c>
    </row>
    <row r="5296" spans="1:25" x14ac:dyDescent="0.3">
      <c r="A5296" s="61" t="s">
        <v>802</v>
      </c>
      <c r="B5296" s="61" t="s">
        <v>7</v>
      </c>
      <c r="C5296" s="61" t="s">
        <v>41</v>
      </c>
      <c r="D5296" s="36">
        <v>14</v>
      </c>
      <c r="E5296" s="36">
        <v>2012</v>
      </c>
      <c r="F5296" s="578">
        <v>0.53913538104372549</v>
      </c>
      <c r="G5296" s="578">
        <v>309.03520743052127</v>
      </c>
      <c r="H5296" s="578">
        <v>0.16723521135842576</v>
      </c>
      <c r="I5296" s="578">
        <v>6.0486308709831321E-3</v>
      </c>
      <c r="J5296" s="578">
        <v>6.1588165311453197E-3</v>
      </c>
      <c r="K5296" s="578">
        <v>0.57271176651031852</v>
      </c>
      <c r="L5296" s="578">
        <v>321.02569103240921</v>
      </c>
      <c r="M5296" s="578">
        <v>0.1795010547240655</v>
      </c>
      <c r="N5296" s="578">
        <v>9.2533706385324772E-3</v>
      </c>
      <c r="O5296" s="578">
        <v>6.3977852017463423E-3</v>
      </c>
      <c r="P5296" s="578">
        <v>0.53913533913576295</v>
      </c>
      <c r="Q5296" s="578">
        <v>309.03520743052127</v>
      </c>
      <c r="R5296" s="578">
        <v>0.16723520117087251</v>
      </c>
      <c r="S5296" s="578">
        <v>6.0486309252117555E-3</v>
      </c>
      <c r="T5296" s="578">
        <v>6.1588165845023425E-3</v>
      </c>
      <c r="U5296" s="578">
        <v>0.57271175533443797</v>
      </c>
      <c r="V5296" s="578">
        <v>321.02569087346347</v>
      </c>
      <c r="W5296" s="578">
        <v>0.17950107146786301</v>
      </c>
      <c r="X5296" s="578">
        <v>9.2533707016665481E-3</v>
      </c>
      <c r="Y5296" s="578">
        <v>6.3977852017463423E-3</v>
      </c>
    </row>
    <row r="5297" spans="1:25" x14ac:dyDescent="0.3">
      <c r="A5297" s="61" t="s">
        <v>803</v>
      </c>
      <c r="B5297" s="61" t="s">
        <v>7</v>
      </c>
      <c r="C5297" s="61" t="s">
        <v>41</v>
      </c>
      <c r="D5297" s="36">
        <v>15</v>
      </c>
      <c r="E5297" s="36">
        <v>2012</v>
      </c>
      <c r="F5297" s="578">
        <v>0.58137986722588597</v>
      </c>
      <c r="G5297" s="578">
        <v>318.46522680918326</v>
      </c>
      <c r="H5297" s="578">
        <v>0.17235950571694003</v>
      </c>
      <c r="I5297" s="578">
        <v>6.5234310352100949E-3</v>
      </c>
      <c r="J5297" s="578">
        <v>6.3467514313136492E-3</v>
      </c>
      <c r="K5297" s="578">
        <v>0.61135816287015554</v>
      </c>
      <c r="L5297" s="578">
        <v>329.52502012252751</v>
      </c>
      <c r="M5297" s="578">
        <v>0.1836950791897225</v>
      </c>
      <c r="N5297" s="578">
        <v>9.1831086740133371E-3</v>
      </c>
      <c r="O5297" s="578">
        <v>6.5671652458452875E-3</v>
      </c>
      <c r="P5297" s="578">
        <v>0.58137978992559114</v>
      </c>
      <c r="Q5297" s="578">
        <v>318.46522680918326</v>
      </c>
      <c r="R5297" s="578">
        <v>0.17235947619610625</v>
      </c>
      <c r="S5297" s="578">
        <v>6.5234307209417778E-3</v>
      </c>
      <c r="T5297" s="578">
        <v>6.3467514313136492E-3</v>
      </c>
      <c r="U5297" s="578">
        <v>0.61135816255450426</v>
      </c>
      <c r="V5297" s="578">
        <v>329.52502536773625</v>
      </c>
      <c r="W5297" s="578">
        <v>0.18369508701031573</v>
      </c>
      <c r="X5297" s="578">
        <v>9.1831101441167805E-3</v>
      </c>
      <c r="Y5297" s="578">
        <v>6.5671652458452875E-3</v>
      </c>
    </row>
    <row r="5298" spans="1:25" x14ac:dyDescent="0.3">
      <c r="A5298" s="580" t="s">
        <v>804</v>
      </c>
      <c r="B5298" s="580" t="s">
        <v>7</v>
      </c>
      <c r="C5298" s="580" t="s">
        <v>41</v>
      </c>
      <c r="D5298" s="581">
        <v>16</v>
      </c>
      <c r="E5298" s="581">
        <v>2012</v>
      </c>
      <c r="F5298" s="582">
        <v>0.63940059016291151</v>
      </c>
      <c r="G5298" s="582">
        <v>335.62190850575723</v>
      </c>
      <c r="H5298" s="582">
        <v>0.1856814076269675</v>
      </c>
      <c r="I5298" s="582">
        <v>7.6694345248142625E-3</v>
      </c>
      <c r="J5298" s="582">
        <v>6.6886745068283401E-3</v>
      </c>
      <c r="K5298" s="582">
        <v>0.66333650326602811</v>
      </c>
      <c r="L5298" s="582">
        <v>343.97728856404598</v>
      </c>
      <c r="M5298" s="582">
        <v>0.19505522648144749</v>
      </c>
      <c r="N5298" s="582">
        <v>9.83382976342757E-3</v>
      </c>
      <c r="O5298" s="582">
        <v>6.8551923104678246E-3</v>
      </c>
      <c r="P5298" s="582">
        <v>0.63940054825287451</v>
      </c>
      <c r="Q5298" s="582">
        <v>335.62190850575723</v>
      </c>
      <c r="R5298" s="582">
        <v>0.1856813793877635</v>
      </c>
      <c r="S5298" s="582">
        <v>7.6694337964226846E-3</v>
      </c>
      <c r="T5298" s="582">
        <v>6.6886745577600425E-3</v>
      </c>
      <c r="U5298" s="582">
        <v>0.66333647128904671</v>
      </c>
      <c r="V5298" s="582">
        <v>343.97728856404598</v>
      </c>
      <c r="W5298" s="582">
        <v>0.195055248377381</v>
      </c>
      <c r="X5298" s="582">
        <v>9.8338289717882221E-3</v>
      </c>
      <c r="Y5298" s="582">
        <v>6.8551923104678246E-3</v>
      </c>
    </row>
    <row r="5299" spans="1:25" x14ac:dyDescent="0.3">
      <c r="A5299" s="61" t="s">
        <v>805</v>
      </c>
      <c r="B5299" s="61" t="s">
        <v>7</v>
      </c>
      <c r="C5299" s="61" t="s">
        <v>41</v>
      </c>
      <c r="D5299" s="36">
        <v>1</v>
      </c>
      <c r="E5299" s="36">
        <v>2020</v>
      </c>
      <c r="F5299" s="578">
        <v>0.22075773116644773</v>
      </c>
      <c r="G5299" s="578">
        <v>1715.3938306172627</v>
      </c>
      <c r="H5299" s="578">
        <v>0.50388677101970281</v>
      </c>
      <c r="I5299" s="578">
        <v>1.6176736666314574E-2</v>
      </c>
      <c r="J5299" s="578">
        <v>1.1413017569187351E-2</v>
      </c>
      <c r="K5299" s="578">
        <v>0.23095640557625974</v>
      </c>
      <c r="L5299" s="578">
        <v>1774.0265515645276</v>
      </c>
      <c r="M5299" s="578">
        <v>0.50894951909140174</v>
      </c>
      <c r="N5299" s="578">
        <v>1.6396971062780076E-2</v>
      </c>
      <c r="O5299" s="578">
        <v>1.1803112633060598E-2</v>
      </c>
      <c r="P5299" s="578">
        <v>0.22075770493310123</v>
      </c>
      <c r="Q5299" s="578">
        <v>1715.3937263488726</v>
      </c>
      <c r="R5299" s="578">
        <v>0.50388667625520567</v>
      </c>
      <c r="S5299" s="578">
        <v>1.61767361521469E-2</v>
      </c>
      <c r="T5299" s="578">
        <v>1.1413017569187351E-2</v>
      </c>
      <c r="U5299" s="578">
        <v>0.23095638982013575</v>
      </c>
      <c r="V5299" s="578">
        <v>1774.0265515645276</v>
      </c>
      <c r="W5299" s="578">
        <v>0.50894948227020576</v>
      </c>
      <c r="X5299" s="578">
        <v>1.6396969496402798E-2</v>
      </c>
      <c r="Y5299" s="578">
        <v>1.1803112633060598E-2</v>
      </c>
    </row>
    <row r="5300" spans="1:25" x14ac:dyDescent="0.3">
      <c r="A5300" s="61" t="s">
        <v>806</v>
      </c>
      <c r="B5300" s="61" t="s">
        <v>7</v>
      </c>
      <c r="C5300" s="61" t="s">
        <v>41</v>
      </c>
      <c r="D5300" s="36">
        <v>2</v>
      </c>
      <c r="E5300" s="36">
        <v>2020</v>
      </c>
      <c r="F5300" s="578">
        <v>0.16508182759999523</v>
      </c>
      <c r="G5300" s="578">
        <v>960.7947921752907</v>
      </c>
      <c r="H5300" s="578">
        <v>0.26590772390773026</v>
      </c>
      <c r="I5300" s="578">
        <v>9.783741766000267E-3</v>
      </c>
      <c r="J5300" s="578">
        <v>6.3924453740279745E-3</v>
      </c>
      <c r="K5300" s="578">
        <v>0.16698554408440175</v>
      </c>
      <c r="L5300" s="578">
        <v>972.5679944356267</v>
      </c>
      <c r="M5300" s="578">
        <v>0.26704235115448627</v>
      </c>
      <c r="N5300" s="578">
        <v>9.5780833749282944E-3</v>
      </c>
      <c r="O5300" s="578">
        <v>6.4707764492292538E-3</v>
      </c>
      <c r="P5300" s="578">
        <v>0.16508184839927473</v>
      </c>
      <c r="Q5300" s="578">
        <v>960.79478168487276</v>
      </c>
      <c r="R5300" s="578">
        <v>0.26590772156456849</v>
      </c>
      <c r="S5300" s="578">
        <v>9.7837424502434482E-3</v>
      </c>
      <c r="T5300" s="578">
        <v>6.3924451630252045E-3</v>
      </c>
      <c r="U5300" s="578">
        <v>0.16698552848417575</v>
      </c>
      <c r="V5300" s="578">
        <v>972.56793848673328</v>
      </c>
      <c r="W5300" s="578">
        <v>0.26704237296447225</v>
      </c>
      <c r="X5300" s="578">
        <v>9.5780830429627144E-3</v>
      </c>
      <c r="Y5300" s="578">
        <v>6.4707766505307475E-3</v>
      </c>
    </row>
    <row r="5301" spans="1:25" x14ac:dyDescent="0.3">
      <c r="A5301" s="61" t="s">
        <v>807</v>
      </c>
      <c r="B5301" s="61" t="s">
        <v>7</v>
      </c>
      <c r="C5301" s="61" t="s">
        <v>41</v>
      </c>
      <c r="D5301" s="36">
        <v>3</v>
      </c>
      <c r="E5301" s="36">
        <v>2020</v>
      </c>
      <c r="F5301" s="578">
        <v>0.13724388563549825</v>
      </c>
      <c r="G5301" s="578">
        <v>583.49462381998671</v>
      </c>
      <c r="H5301" s="578">
        <v>0.14691831560291227</v>
      </c>
      <c r="I5301" s="578">
        <v>6.5872408505166825E-3</v>
      </c>
      <c r="J5301" s="578">
        <v>3.8821613913266073E-3</v>
      </c>
      <c r="K5301" s="578">
        <v>0.12755011202019725</v>
      </c>
      <c r="L5301" s="578">
        <v>567.39921188354458</v>
      </c>
      <c r="M5301" s="578">
        <v>0.14444987872047901</v>
      </c>
      <c r="N5301" s="578">
        <v>5.801674177822248E-3</v>
      </c>
      <c r="O5301" s="578">
        <v>3.7750700345592675E-3</v>
      </c>
      <c r="P5301" s="578">
        <v>0.13724388035789975</v>
      </c>
      <c r="Q5301" s="578">
        <v>583.49463462829544</v>
      </c>
      <c r="R5301" s="578">
        <v>0.14691830377038625</v>
      </c>
      <c r="S5301" s="578">
        <v>6.5872408984356881E-3</v>
      </c>
      <c r="T5301" s="578">
        <v>3.8821613925392674E-3</v>
      </c>
      <c r="U5301" s="578">
        <v>0.12755010162042824</v>
      </c>
      <c r="V5301" s="578">
        <v>567.39920679728152</v>
      </c>
      <c r="W5301" s="578">
        <v>0.14444987086335426</v>
      </c>
      <c r="X5301" s="578">
        <v>5.8016741347349399E-3</v>
      </c>
      <c r="Y5301" s="578">
        <v>3.7750700333466078E-3</v>
      </c>
    </row>
    <row r="5302" spans="1:25" x14ac:dyDescent="0.3">
      <c r="A5302" s="61" t="s">
        <v>808</v>
      </c>
      <c r="B5302" s="61" t="s">
        <v>7</v>
      </c>
      <c r="C5302" s="61" t="s">
        <v>41</v>
      </c>
      <c r="D5302" s="36">
        <v>4</v>
      </c>
      <c r="E5302" s="36">
        <v>2020</v>
      </c>
      <c r="F5302" s="578">
        <v>0.12796456547483048</v>
      </c>
      <c r="G5302" s="578">
        <v>457.72828197479174</v>
      </c>
      <c r="H5302" s="578">
        <v>0.10725509461917625</v>
      </c>
      <c r="I5302" s="578">
        <v>5.5217430709717449E-3</v>
      </c>
      <c r="J5302" s="578">
        <v>3.0453984776007276E-3</v>
      </c>
      <c r="K5302" s="578">
        <v>0.10434198680845889</v>
      </c>
      <c r="L5302" s="578">
        <v>446.32236830393424</v>
      </c>
      <c r="M5302" s="578">
        <v>0.10253900910311092</v>
      </c>
      <c r="N5302" s="578">
        <v>3.9348799308906229E-3</v>
      </c>
      <c r="O5302" s="578">
        <v>2.9695132009995425E-3</v>
      </c>
      <c r="P5302" s="578">
        <v>0.12796456547462251</v>
      </c>
      <c r="Q5302" s="578">
        <v>457.72830295562676</v>
      </c>
      <c r="R5302" s="578">
        <v>0.107255090922535</v>
      </c>
      <c r="S5302" s="578">
        <v>5.5217430710854335E-3</v>
      </c>
      <c r="T5302" s="578">
        <v>3.0453984776007276E-3</v>
      </c>
      <c r="U5302" s="578">
        <v>0.10434199049483976</v>
      </c>
      <c r="V5302" s="578">
        <v>446.32237354914298</v>
      </c>
      <c r="W5302" s="578">
        <v>0.10253902269217442</v>
      </c>
      <c r="X5302" s="578">
        <v>3.9348800838088921E-3</v>
      </c>
      <c r="Y5302" s="578">
        <v>2.9695132009995425E-3</v>
      </c>
    </row>
    <row r="5303" spans="1:25" x14ac:dyDescent="0.3">
      <c r="A5303" s="61" t="s">
        <v>809</v>
      </c>
      <c r="B5303" s="61" t="s">
        <v>7</v>
      </c>
      <c r="C5303" s="61" t="s">
        <v>41</v>
      </c>
      <c r="D5303" s="36">
        <v>5</v>
      </c>
      <c r="E5303" s="36">
        <v>2020</v>
      </c>
      <c r="F5303" s="578">
        <v>0.12196406064493651</v>
      </c>
      <c r="G5303" s="578">
        <v>392.46248070398929</v>
      </c>
      <c r="H5303" s="578">
        <v>8.6666048100444898E-2</v>
      </c>
      <c r="I5303" s="578">
        <v>4.7640575107455573E-3</v>
      </c>
      <c r="J5303" s="578">
        <v>2.6111659996483098E-3</v>
      </c>
      <c r="K5303" s="578">
        <v>9.2531862525367076E-2</v>
      </c>
      <c r="L5303" s="578">
        <v>373.7504054705297</v>
      </c>
      <c r="M5303" s="578">
        <v>8.0264349767579277E-2</v>
      </c>
      <c r="N5303" s="578">
        <v>3.2385113323887974E-3</v>
      </c>
      <c r="O5303" s="578">
        <v>2.4866724731206526E-3</v>
      </c>
      <c r="P5303" s="578">
        <v>0.12196404496756875</v>
      </c>
      <c r="Q5303" s="578">
        <v>392.46248070398929</v>
      </c>
      <c r="R5303" s="578">
        <v>8.666603773114423E-2</v>
      </c>
      <c r="S5303" s="578">
        <v>4.7640576649428078E-3</v>
      </c>
      <c r="T5303" s="578">
        <v>2.6111657910708598E-3</v>
      </c>
      <c r="U5303" s="578">
        <v>9.2531861904433257E-2</v>
      </c>
      <c r="V5303" s="578">
        <v>373.7504054705297</v>
      </c>
      <c r="W5303" s="578">
        <v>8.0264355162701848E-2</v>
      </c>
      <c r="X5303" s="578">
        <v>3.2385113323887974E-3</v>
      </c>
      <c r="Y5303" s="578">
        <v>2.4866723688319273E-3</v>
      </c>
    </row>
    <row r="5304" spans="1:25" x14ac:dyDescent="0.3">
      <c r="A5304" s="61" t="s">
        <v>810</v>
      </c>
      <c r="B5304" s="61" t="s">
        <v>7</v>
      </c>
      <c r="C5304" s="61" t="s">
        <v>41</v>
      </c>
      <c r="D5304" s="36">
        <v>6</v>
      </c>
      <c r="E5304" s="36">
        <v>2020</v>
      </c>
      <c r="F5304" s="578">
        <v>0.1156235624830985</v>
      </c>
      <c r="G5304" s="578">
        <v>348.5063947041827</v>
      </c>
      <c r="H5304" s="578">
        <v>7.278753312433156E-2</v>
      </c>
      <c r="I5304" s="578">
        <v>3.8565872674212126E-3</v>
      </c>
      <c r="J5304" s="578">
        <v>2.318715759126155E-3</v>
      </c>
      <c r="K5304" s="578">
        <v>9.2905042419446901E-2</v>
      </c>
      <c r="L5304" s="578">
        <v>332.86578098932824</v>
      </c>
      <c r="M5304" s="578">
        <v>6.8049278853929196E-2</v>
      </c>
      <c r="N5304" s="578">
        <v>3.1609491195562522E-3</v>
      </c>
      <c r="O5304" s="578">
        <v>2.2146507811460926E-3</v>
      </c>
      <c r="P5304" s="578">
        <v>0.11562355724466951</v>
      </c>
      <c r="Q5304" s="578">
        <v>348.50638421376522</v>
      </c>
      <c r="R5304" s="578">
        <v>7.2787524793511651E-2</v>
      </c>
      <c r="S5304" s="578">
        <v>3.8565870562100178E-3</v>
      </c>
      <c r="T5304" s="578">
        <v>2.318715759126155E-3</v>
      </c>
      <c r="U5304" s="578">
        <v>9.2905034231357278E-2</v>
      </c>
      <c r="V5304" s="578">
        <v>332.86579163869152</v>
      </c>
      <c r="W5304" s="578">
        <v>6.8049280681861946E-2</v>
      </c>
      <c r="X5304" s="578">
        <v>3.1609490658486947E-3</v>
      </c>
      <c r="Y5304" s="578">
        <v>2.2146507811460926E-3</v>
      </c>
    </row>
    <row r="5305" spans="1:25" x14ac:dyDescent="0.3">
      <c r="A5305" s="61" t="s">
        <v>811</v>
      </c>
      <c r="B5305" s="61" t="s">
        <v>7</v>
      </c>
      <c r="C5305" s="61" t="s">
        <v>41</v>
      </c>
      <c r="D5305" s="36">
        <v>7</v>
      </c>
      <c r="E5305" s="36">
        <v>2020</v>
      </c>
      <c r="F5305" s="578">
        <v>0.10575048755187726</v>
      </c>
      <c r="G5305" s="578">
        <v>311.42058992385796</v>
      </c>
      <c r="H5305" s="578">
        <v>6.3343726420346955E-2</v>
      </c>
      <c r="I5305" s="578">
        <v>3.5306611247657776E-3</v>
      </c>
      <c r="J5305" s="578">
        <v>2.0719701969937852E-3</v>
      </c>
      <c r="K5305" s="578">
        <v>9.6538898867012252E-2</v>
      </c>
      <c r="L5305" s="578">
        <v>308.85133107503202</v>
      </c>
      <c r="M5305" s="578">
        <v>6.1015121795662652E-2</v>
      </c>
      <c r="N5305" s="578">
        <v>3.4607897984528751E-3</v>
      </c>
      <c r="O5305" s="578">
        <v>2.0548801136707523E-3</v>
      </c>
      <c r="P5305" s="578">
        <v>0.10575049442048559</v>
      </c>
      <c r="Q5305" s="578">
        <v>311.42058467864922</v>
      </c>
      <c r="R5305" s="578">
        <v>6.3343725432938855E-2</v>
      </c>
      <c r="S5305" s="578">
        <v>3.5306612257481099E-3</v>
      </c>
      <c r="T5305" s="578">
        <v>2.07197014484942E-3</v>
      </c>
      <c r="U5305" s="578">
        <v>9.6538911400699562E-2</v>
      </c>
      <c r="V5305" s="578">
        <v>308.85132582982322</v>
      </c>
      <c r="W5305" s="578">
        <v>6.1015117677622223E-2</v>
      </c>
      <c r="X5305" s="578">
        <v>3.4607900037428824E-3</v>
      </c>
      <c r="Y5305" s="578">
        <v>2.0548800615263901E-3</v>
      </c>
    </row>
    <row r="5306" spans="1:25" x14ac:dyDescent="0.3">
      <c r="A5306" s="61" t="s">
        <v>812</v>
      </c>
      <c r="B5306" s="61" t="s">
        <v>7</v>
      </c>
      <c r="C5306" s="61" t="s">
        <v>41</v>
      </c>
      <c r="D5306" s="36">
        <v>8</v>
      </c>
      <c r="E5306" s="36">
        <v>2020</v>
      </c>
      <c r="F5306" s="578">
        <v>0.1021321639353443</v>
      </c>
      <c r="G5306" s="578">
        <v>293.38001728057827</v>
      </c>
      <c r="H5306" s="578">
        <v>5.6517196225892477E-2</v>
      </c>
      <c r="I5306" s="578">
        <v>3.2829409257999474E-3</v>
      </c>
      <c r="J5306" s="578">
        <v>1.9519406438727525E-3</v>
      </c>
      <c r="K5306" s="578">
        <v>0.10578644964365659</v>
      </c>
      <c r="L5306" s="578">
        <v>301.56149260203</v>
      </c>
      <c r="M5306" s="578">
        <v>5.7946812408317727E-2</v>
      </c>
      <c r="N5306" s="578">
        <v>4.163579275295125E-3</v>
      </c>
      <c r="O5306" s="578">
        <v>2.0063761876372124E-3</v>
      </c>
      <c r="P5306" s="578">
        <v>0.10437368358204391</v>
      </c>
      <c r="Q5306" s="578">
        <v>294.24318854014001</v>
      </c>
      <c r="R5306" s="578">
        <v>5.6988035438280321E-2</v>
      </c>
      <c r="S5306" s="578">
        <v>3.3753666509520924E-3</v>
      </c>
      <c r="T5306" s="578">
        <v>1.9576862602358799E-3</v>
      </c>
      <c r="U5306" s="578">
        <v>0.10578645375673762</v>
      </c>
      <c r="V5306" s="578">
        <v>301.56149784723874</v>
      </c>
      <c r="W5306" s="578">
        <v>5.7946820355179271E-2</v>
      </c>
      <c r="X5306" s="578">
        <v>4.1635793330101452E-3</v>
      </c>
      <c r="Y5306" s="578">
        <v>2.0063761354928498E-3</v>
      </c>
    </row>
    <row r="5307" spans="1:25" x14ac:dyDescent="0.3">
      <c r="A5307" s="61" t="s">
        <v>813</v>
      </c>
      <c r="B5307" s="61" t="s">
        <v>7</v>
      </c>
      <c r="C5307" s="61" t="s">
        <v>41</v>
      </c>
      <c r="D5307" s="36">
        <v>9</v>
      </c>
      <c r="E5307" s="36">
        <v>2020</v>
      </c>
      <c r="F5307" s="578">
        <v>0.10028056933438928</v>
      </c>
      <c r="G5307" s="578">
        <v>281.87497043609574</v>
      </c>
      <c r="H5307" s="578">
        <v>5.1382083626701047E-2</v>
      </c>
      <c r="I5307" s="578">
        <v>3.0893776200192225E-3</v>
      </c>
      <c r="J5307" s="578">
        <v>1.8753972278015352E-3</v>
      </c>
      <c r="K5307" s="578">
        <v>0.11248681616299826</v>
      </c>
      <c r="L5307" s="578">
        <v>296.00079139073648</v>
      </c>
      <c r="M5307" s="578">
        <v>5.5518664510448873E-2</v>
      </c>
      <c r="N5307" s="578">
        <v>4.7280173366554303E-3</v>
      </c>
      <c r="O5307" s="578">
        <v>1.9693801890146726E-3</v>
      </c>
      <c r="P5307" s="578">
        <v>0.104708282050868</v>
      </c>
      <c r="Q5307" s="578">
        <v>283.58002567291226</v>
      </c>
      <c r="R5307" s="578">
        <v>5.2312076045761054E-2</v>
      </c>
      <c r="S5307" s="578">
        <v>3.2719245746003801E-3</v>
      </c>
      <c r="T5307" s="578">
        <v>1.88673993761767E-3</v>
      </c>
      <c r="U5307" s="578">
        <v>0.11248681872397925</v>
      </c>
      <c r="V5307" s="578">
        <v>296.00079139073654</v>
      </c>
      <c r="W5307" s="578">
        <v>5.5518658714314918E-2</v>
      </c>
      <c r="X5307" s="578">
        <v>4.7280173361248928E-3</v>
      </c>
      <c r="Y5307" s="578">
        <v>1.9693801890146726E-3</v>
      </c>
    </row>
    <row r="5308" spans="1:25" x14ac:dyDescent="0.3">
      <c r="A5308" s="61" t="s">
        <v>814</v>
      </c>
      <c r="B5308" s="61" t="s">
        <v>7</v>
      </c>
      <c r="C5308" s="61" t="s">
        <v>41</v>
      </c>
      <c r="D5308" s="36">
        <v>10</v>
      </c>
      <c r="E5308" s="36">
        <v>2020</v>
      </c>
      <c r="F5308" s="578">
        <v>0.10019687815501135</v>
      </c>
      <c r="G5308" s="578">
        <v>273.39791075388547</v>
      </c>
      <c r="H5308" s="578">
        <v>4.7705083148912267E-2</v>
      </c>
      <c r="I5308" s="578">
        <v>2.9876735453910827E-3</v>
      </c>
      <c r="J5308" s="578">
        <v>1.8189960646850475E-3</v>
      </c>
      <c r="K5308" s="578">
        <v>0.11681772469495799</v>
      </c>
      <c r="L5308" s="578">
        <v>290.84289932250925</v>
      </c>
      <c r="M5308" s="578">
        <v>5.3395098513268097E-2</v>
      </c>
      <c r="N5308" s="578">
        <v>5.03835992812658E-3</v>
      </c>
      <c r="O5308" s="578">
        <v>1.9350589670163224E-3</v>
      </c>
      <c r="P5308" s="578">
        <v>0.10496823827530195</v>
      </c>
      <c r="Q5308" s="578">
        <v>275.28677590688022</v>
      </c>
      <c r="R5308" s="578">
        <v>4.8675233572566805E-2</v>
      </c>
      <c r="S5308" s="578">
        <v>3.191472027187575E-3</v>
      </c>
      <c r="T5308" s="578">
        <v>1.8315629931748775E-3</v>
      </c>
      <c r="U5308" s="578">
        <v>0.11681770913400599</v>
      </c>
      <c r="V5308" s="578">
        <v>290.84289932250925</v>
      </c>
      <c r="W5308" s="578">
        <v>5.3395101658831323E-2</v>
      </c>
      <c r="X5308" s="578">
        <v>5.0383597699313479E-3</v>
      </c>
      <c r="Y5308" s="578">
        <v>1.9350589670163224E-3</v>
      </c>
    </row>
    <row r="5309" spans="1:25" x14ac:dyDescent="0.3">
      <c r="A5309" s="61" t="s">
        <v>815</v>
      </c>
      <c r="B5309" s="61" t="s">
        <v>7</v>
      </c>
      <c r="C5309" s="61" t="s">
        <v>41</v>
      </c>
      <c r="D5309" s="36">
        <v>11</v>
      </c>
      <c r="E5309" s="36">
        <v>2020</v>
      </c>
      <c r="F5309" s="578">
        <v>0.10242881232478371</v>
      </c>
      <c r="G5309" s="578">
        <v>267.41526269912674</v>
      </c>
      <c r="H5309" s="578">
        <v>4.5300860030844547E-2</v>
      </c>
      <c r="I5309" s="578">
        <v>2.9891285528549326E-3</v>
      </c>
      <c r="J5309" s="578">
        <v>1.7791933205444325E-3</v>
      </c>
      <c r="K5309" s="578">
        <v>0.11795915529323475</v>
      </c>
      <c r="L5309" s="578">
        <v>282.88225920995023</v>
      </c>
      <c r="M5309" s="578">
        <v>5.0940131480350148E-2</v>
      </c>
      <c r="N5309" s="578">
        <v>4.9911511370434375E-3</v>
      </c>
      <c r="O5309" s="578">
        <v>1.8820994058235826E-3</v>
      </c>
      <c r="P5309" s="578">
        <v>0.10564343573398083</v>
      </c>
      <c r="Q5309" s="578">
        <v>269.1208852132155</v>
      </c>
      <c r="R5309" s="578">
        <v>4.5901855626198057E-2</v>
      </c>
      <c r="S5309" s="578">
        <v>3.1296838813830098E-3</v>
      </c>
      <c r="T5309" s="578">
        <v>1.7905413733387799E-3</v>
      </c>
      <c r="U5309" s="578">
        <v>0.11795915537079302</v>
      </c>
      <c r="V5309" s="578">
        <v>282.88226970036771</v>
      </c>
      <c r="W5309" s="578">
        <v>5.0940132458587521E-2</v>
      </c>
      <c r="X5309" s="578">
        <v>4.9911508721341572E-3</v>
      </c>
      <c r="Y5309" s="578">
        <v>1.88209935367922E-3</v>
      </c>
    </row>
    <row r="5310" spans="1:25" x14ac:dyDescent="0.3">
      <c r="A5310" s="61" t="s">
        <v>816</v>
      </c>
      <c r="B5310" s="61" t="s">
        <v>7</v>
      </c>
      <c r="C5310" s="61" t="s">
        <v>41</v>
      </c>
      <c r="D5310" s="36">
        <v>12</v>
      </c>
      <c r="E5310" s="36">
        <v>2020</v>
      </c>
      <c r="F5310" s="578">
        <v>0.10532406243709322</v>
      </c>
      <c r="G5310" s="578">
        <v>263.85955286025978</v>
      </c>
      <c r="H5310" s="578">
        <v>4.3605377344571601E-2</v>
      </c>
      <c r="I5310" s="578">
        <v>3.0002148083857075E-3</v>
      </c>
      <c r="J5310" s="578">
        <v>1.7555335289216548E-3</v>
      </c>
      <c r="K5310" s="578">
        <v>0.11795337476816276</v>
      </c>
      <c r="L5310" s="578">
        <v>276.75219249725296</v>
      </c>
      <c r="M5310" s="578">
        <v>4.8359884373212425E-2</v>
      </c>
      <c r="N5310" s="578">
        <v>4.6426309792764152E-3</v>
      </c>
      <c r="O5310" s="578">
        <v>1.8413120378681876E-3</v>
      </c>
      <c r="P5310" s="578">
        <v>0.10805785313372651</v>
      </c>
      <c r="Q5310" s="578">
        <v>265.94590298334703</v>
      </c>
      <c r="R5310" s="578">
        <v>4.4175699631068675E-2</v>
      </c>
      <c r="S5310" s="578">
        <v>3.0893765846921376E-3</v>
      </c>
      <c r="T5310" s="578">
        <v>1.7694169752454974E-3</v>
      </c>
      <c r="U5310" s="578">
        <v>0.11795336956833274</v>
      </c>
      <c r="V5310" s="578">
        <v>276.75217692057254</v>
      </c>
      <c r="W5310" s="578">
        <v>4.8359886945718203E-2</v>
      </c>
      <c r="X5310" s="578">
        <v>4.6426311332841853E-3</v>
      </c>
      <c r="Y5310" s="578">
        <v>1.8413120378681876E-3</v>
      </c>
    </row>
    <row r="5311" spans="1:25" x14ac:dyDescent="0.3">
      <c r="A5311" s="61" t="s">
        <v>817</v>
      </c>
      <c r="B5311" s="61" t="s">
        <v>7</v>
      </c>
      <c r="C5311" s="61" t="s">
        <v>41</v>
      </c>
      <c r="D5311" s="36">
        <v>13</v>
      </c>
      <c r="E5311" s="36">
        <v>2020</v>
      </c>
      <c r="F5311" s="578">
        <v>0.10901104011672851</v>
      </c>
      <c r="G5311" s="578">
        <v>262.49186690648349</v>
      </c>
      <c r="H5311" s="578">
        <v>4.2516275104086718E-2</v>
      </c>
      <c r="I5311" s="578">
        <v>3.02125499189287E-3</v>
      </c>
      <c r="J5311" s="578">
        <v>1.7464362717873824E-3</v>
      </c>
      <c r="K5311" s="578">
        <v>0.118837316119562</v>
      </c>
      <c r="L5311" s="578">
        <v>272.430565198262</v>
      </c>
      <c r="M5311" s="578">
        <v>4.6512050799644024E-2</v>
      </c>
      <c r="N5311" s="578">
        <v>4.399032434946543E-3</v>
      </c>
      <c r="O5311" s="578">
        <v>1.8125590480243101E-3</v>
      </c>
      <c r="P5311" s="578">
        <v>0.11007023245756099</v>
      </c>
      <c r="Q5311" s="578">
        <v>263.30045398076351</v>
      </c>
      <c r="R5311" s="578">
        <v>4.2737263854936175E-2</v>
      </c>
      <c r="S5311" s="578">
        <v>3.0557989928846926E-3</v>
      </c>
      <c r="T5311" s="578">
        <v>1.7518134482088451E-3</v>
      </c>
      <c r="U5311" s="578">
        <v>0.11883731091978174</v>
      </c>
      <c r="V5311" s="578">
        <v>272.43055995305326</v>
      </c>
      <c r="W5311" s="578">
        <v>4.6512052740354123E-2</v>
      </c>
      <c r="X5311" s="578">
        <v>4.3990325349151675E-3</v>
      </c>
      <c r="Y5311" s="578">
        <v>1.8125590480243101E-3</v>
      </c>
    </row>
    <row r="5312" spans="1:25" x14ac:dyDescent="0.3">
      <c r="A5312" s="61" t="s">
        <v>818</v>
      </c>
      <c r="B5312" s="61" t="s">
        <v>7</v>
      </c>
      <c r="C5312" s="61" t="s">
        <v>41</v>
      </c>
      <c r="D5312" s="36">
        <v>14</v>
      </c>
      <c r="E5312" s="36">
        <v>2020</v>
      </c>
      <c r="F5312" s="578">
        <v>0.11539776694348775</v>
      </c>
      <c r="G5312" s="578">
        <v>264.0300297737117</v>
      </c>
      <c r="H5312" s="578">
        <v>4.2508602633688428E-2</v>
      </c>
      <c r="I5312" s="578">
        <v>3.1115512693512875E-3</v>
      </c>
      <c r="J5312" s="578">
        <v>1.7566682242128649E-3</v>
      </c>
      <c r="K5312" s="578">
        <v>0.1253761758400215</v>
      </c>
      <c r="L5312" s="578">
        <v>274.21113570531179</v>
      </c>
      <c r="M5312" s="578">
        <v>4.6313340080587254E-2</v>
      </c>
      <c r="N5312" s="578">
        <v>4.3408568716927151E-3</v>
      </c>
      <c r="O5312" s="578">
        <v>1.824404873332235E-3</v>
      </c>
      <c r="P5312" s="578">
        <v>0.1153977669439045</v>
      </c>
      <c r="Q5312" s="578">
        <v>264.03002452850296</v>
      </c>
      <c r="R5312" s="578">
        <v>4.2508601286120475E-2</v>
      </c>
      <c r="S5312" s="578">
        <v>3.1115511650625606E-3</v>
      </c>
      <c r="T5312" s="578">
        <v>1.7566682242128649E-3</v>
      </c>
      <c r="U5312" s="578">
        <v>0.12537616024078524</v>
      </c>
      <c r="V5312" s="578">
        <v>274.21110423405923</v>
      </c>
      <c r="W5312" s="578">
        <v>4.6313343986791176E-2</v>
      </c>
      <c r="X5312" s="578">
        <v>4.3408567134974804E-3</v>
      </c>
      <c r="Y5312" s="578">
        <v>1.8244048211878724E-3</v>
      </c>
    </row>
    <row r="5313" spans="1:25" x14ac:dyDescent="0.3">
      <c r="A5313" s="61" t="s">
        <v>819</v>
      </c>
      <c r="B5313" s="61" t="s">
        <v>7</v>
      </c>
      <c r="C5313" s="61" t="s">
        <v>41</v>
      </c>
      <c r="D5313" s="36">
        <v>15</v>
      </c>
      <c r="E5313" s="36">
        <v>2020</v>
      </c>
      <c r="F5313" s="578">
        <v>0.12915797809677049</v>
      </c>
      <c r="G5313" s="578">
        <v>272.18404833475699</v>
      </c>
      <c r="H5313" s="578">
        <v>4.4819674312369273E-2</v>
      </c>
      <c r="I5313" s="578">
        <v>3.3728080647866402E-3</v>
      </c>
      <c r="J5313" s="578">
        <v>1.8109197917510699E-3</v>
      </c>
      <c r="K5313" s="578">
        <v>0.13814706197106325</v>
      </c>
      <c r="L5313" s="578">
        <v>281.59888362884476</v>
      </c>
      <c r="M5313" s="578">
        <v>4.8203326694192548E-2</v>
      </c>
      <c r="N5313" s="578">
        <v>4.40336748473176E-3</v>
      </c>
      <c r="O5313" s="578">
        <v>1.8735582198132724E-3</v>
      </c>
      <c r="P5313" s="578">
        <v>0.12915797289672701</v>
      </c>
      <c r="Q5313" s="578">
        <v>272.18404833475699</v>
      </c>
      <c r="R5313" s="578">
        <v>4.4819676212076276E-2</v>
      </c>
      <c r="S5313" s="578">
        <v>3.3728080628823852E-3</v>
      </c>
      <c r="T5313" s="578">
        <v>1.8109197917510699E-3</v>
      </c>
      <c r="U5313" s="578">
        <v>0.13814706713177749</v>
      </c>
      <c r="V5313" s="578">
        <v>281.59887838363602</v>
      </c>
      <c r="W5313" s="578">
        <v>4.8203326857446847E-2</v>
      </c>
      <c r="X5313" s="578">
        <v>4.4033673416379272E-3</v>
      </c>
      <c r="Y5313" s="578">
        <v>1.8735582198132724E-3</v>
      </c>
    </row>
    <row r="5314" spans="1:25" x14ac:dyDescent="0.3">
      <c r="A5314" s="580" t="s">
        <v>820</v>
      </c>
      <c r="B5314" s="580" t="s">
        <v>7</v>
      </c>
      <c r="C5314" s="580" t="s">
        <v>41</v>
      </c>
      <c r="D5314" s="581">
        <v>16</v>
      </c>
      <c r="E5314" s="581">
        <v>2020</v>
      </c>
      <c r="F5314" s="582">
        <v>0.14880688903030576</v>
      </c>
      <c r="G5314" s="582">
        <v>286.96813599268575</v>
      </c>
      <c r="H5314" s="582">
        <v>4.92821906469013E-2</v>
      </c>
      <c r="I5314" s="582">
        <v>3.9769111113135552E-3</v>
      </c>
      <c r="J5314" s="582">
        <v>1.9092818026062175E-3</v>
      </c>
      <c r="K5314" s="582">
        <v>0.15598466656103874</v>
      </c>
      <c r="L5314" s="582">
        <v>294.07723776499404</v>
      </c>
      <c r="M5314" s="582">
        <v>5.2006668912857372E-2</v>
      </c>
      <c r="N5314" s="582">
        <v>4.8266397534083173E-3</v>
      </c>
      <c r="O5314" s="582">
        <v>1.95658166679398E-3</v>
      </c>
      <c r="P5314" s="582">
        <v>0.14880689935298552</v>
      </c>
      <c r="Q5314" s="582">
        <v>286.96813074747701</v>
      </c>
      <c r="R5314" s="582">
        <v>4.9282189223390505E-2</v>
      </c>
      <c r="S5314" s="582">
        <v>3.976911062428215E-3</v>
      </c>
      <c r="T5314" s="582">
        <v>1.9092818026062175E-3</v>
      </c>
      <c r="U5314" s="582">
        <v>0.15598466143860873</v>
      </c>
      <c r="V5314" s="582">
        <v>294.0772221883135</v>
      </c>
      <c r="W5314" s="582">
        <v>5.2006668668847525E-2</v>
      </c>
      <c r="X5314" s="582">
        <v>4.8266394845578927E-3</v>
      </c>
      <c r="Y5314" s="582">
        <v>1.95658166679398E-3</v>
      </c>
    </row>
    <row r="5315" spans="1:25" x14ac:dyDescent="0.3">
      <c r="A5315" s="61" t="s">
        <v>821</v>
      </c>
      <c r="B5315" s="61" t="s">
        <v>7</v>
      </c>
      <c r="C5315" s="61" t="s">
        <v>41</v>
      </c>
      <c r="D5315" s="36">
        <v>1</v>
      </c>
      <c r="E5315" s="36">
        <v>2030</v>
      </c>
      <c r="F5315" s="578">
        <v>2.429481607015125E-2</v>
      </c>
      <c r="G5315" s="578">
        <v>1219.4761517842576</v>
      </c>
      <c r="H5315" s="578">
        <v>0.23216882275808801</v>
      </c>
      <c r="I5315" s="578">
        <v>1.05889354877414E-2</v>
      </c>
      <c r="J5315" s="578">
        <v>8.1309649297812304E-3</v>
      </c>
      <c r="K5315" s="578">
        <v>2.5596941513621872E-2</v>
      </c>
      <c r="L5315" s="578">
        <v>1261.2138392130475</v>
      </c>
      <c r="M5315" s="578">
        <v>0.23388721183861549</v>
      </c>
      <c r="N5315" s="578">
        <v>1.0714740328883901E-2</v>
      </c>
      <c r="O5315" s="578">
        <v>8.4092675582117648E-3</v>
      </c>
      <c r="P5315" s="578">
        <v>2.4294814032880127E-2</v>
      </c>
      <c r="Q5315" s="578">
        <v>1219.4761517842576</v>
      </c>
      <c r="R5315" s="578">
        <v>0.2321688794919885</v>
      </c>
      <c r="S5315" s="578">
        <v>1.0588935487172976E-2</v>
      </c>
      <c r="T5315" s="578">
        <v>8.130964975862293E-3</v>
      </c>
      <c r="U5315" s="578">
        <v>2.5596943065805424E-2</v>
      </c>
      <c r="V5315" s="578">
        <v>1261.2137870788501</v>
      </c>
      <c r="W5315" s="578">
        <v>0.23388725719253925</v>
      </c>
      <c r="X5315" s="578">
        <v>1.0714739815095176E-2</v>
      </c>
      <c r="Y5315" s="578">
        <v>8.4092675000041056E-3</v>
      </c>
    </row>
    <row r="5316" spans="1:25" x14ac:dyDescent="0.3">
      <c r="A5316" s="61" t="s">
        <v>822</v>
      </c>
      <c r="B5316" s="61" t="s">
        <v>7</v>
      </c>
      <c r="C5316" s="61" t="s">
        <v>41</v>
      </c>
      <c r="D5316" s="36">
        <v>2</v>
      </c>
      <c r="E5316" s="36">
        <v>2030</v>
      </c>
      <c r="F5316" s="578">
        <v>2.5250570831110701E-2</v>
      </c>
      <c r="G5316" s="578">
        <v>682.68582534789971</v>
      </c>
      <c r="H5316" s="578">
        <v>0.12175734596644325</v>
      </c>
      <c r="I5316" s="578">
        <v>6.1760340957069549E-3</v>
      </c>
      <c r="J5316" s="578">
        <v>4.5518714493179326E-3</v>
      </c>
      <c r="K5316" s="578">
        <v>2.4551052348683898E-2</v>
      </c>
      <c r="L5316" s="578">
        <v>690.99115339914897</v>
      </c>
      <c r="M5316" s="578">
        <v>0.12184866171014574</v>
      </c>
      <c r="N5316" s="578">
        <v>6.1484122393267145E-3</v>
      </c>
      <c r="O5316" s="578">
        <v>4.6072445305374698E-3</v>
      </c>
      <c r="P5316" s="578">
        <v>2.5250571355074077E-2</v>
      </c>
      <c r="Q5316" s="578">
        <v>682.68582534789994</v>
      </c>
      <c r="R5316" s="578">
        <v>0.12175736237554649</v>
      </c>
      <c r="S5316" s="578">
        <v>6.1760346167905721E-3</v>
      </c>
      <c r="T5316" s="578">
        <v>4.551871289246865E-3</v>
      </c>
      <c r="U5316" s="578">
        <v>2.4551050777098675E-2</v>
      </c>
      <c r="V5316" s="578">
        <v>690.99115339914897</v>
      </c>
      <c r="W5316" s="578">
        <v>0.1218486921849635</v>
      </c>
      <c r="X5316" s="578">
        <v>6.1484128716718534E-3</v>
      </c>
      <c r="Y5316" s="578">
        <v>4.6072444747551301E-3</v>
      </c>
    </row>
    <row r="5317" spans="1:25" x14ac:dyDescent="0.3">
      <c r="A5317" s="61" t="s">
        <v>823</v>
      </c>
      <c r="B5317" s="61" t="s">
        <v>7</v>
      </c>
      <c r="C5317" s="61" t="s">
        <v>41</v>
      </c>
      <c r="D5317" s="36">
        <v>3</v>
      </c>
      <c r="E5317" s="36">
        <v>2030</v>
      </c>
      <c r="F5317" s="578">
        <v>2.5728434861975673E-2</v>
      </c>
      <c r="G5317" s="578">
        <v>414.28965679804423</v>
      </c>
      <c r="H5317" s="578">
        <v>6.6551532275601219E-2</v>
      </c>
      <c r="I5317" s="578">
        <v>3.9695806559052419E-3</v>
      </c>
      <c r="J5317" s="578">
        <v>2.7623131318250623E-3</v>
      </c>
      <c r="K5317" s="578">
        <v>2.1462554802684879E-2</v>
      </c>
      <c r="L5317" s="578">
        <v>402.76014550526872</v>
      </c>
      <c r="M5317" s="578">
        <v>6.5156199731632045E-2</v>
      </c>
      <c r="N5317" s="578">
        <v>3.6583159481816973E-3</v>
      </c>
      <c r="O5317" s="578">
        <v>2.6854378156713149E-3</v>
      </c>
      <c r="P5317" s="578">
        <v>2.5728435890398374E-2</v>
      </c>
      <c r="Q5317" s="578">
        <v>414.28965679804423</v>
      </c>
      <c r="R5317" s="578">
        <v>6.6551539264082693E-2</v>
      </c>
      <c r="S5317" s="578">
        <v>3.9695807085517202E-3</v>
      </c>
      <c r="T5317" s="578">
        <v>2.7623131839694249E-3</v>
      </c>
      <c r="U5317" s="578">
        <v>2.1462553260170297E-2</v>
      </c>
      <c r="V5317" s="578">
        <v>402.76014550526872</v>
      </c>
      <c r="W5317" s="578">
        <v>6.5156195108556803E-2</v>
      </c>
      <c r="X5317" s="578">
        <v>3.6583159973796776E-3</v>
      </c>
      <c r="Y5317" s="578">
        <v>2.6854378156713149E-3</v>
      </c>
    </row>
    <row r="5318" spans="1:25" x14ac:dyDescent="0.3">
      <c r="A5318" s="61" t="s">
        <v>824</v>
      </c>
      <c r="B5318" s="61" t="s">
        <v>7</v>
      </c>
      <c r="C5318" s="61" t="s">
        <v>41</v>
      </c>
      <c r="D5318" s="36">
        <v>4</v>
      </c>
      <c r="E5318" s="36">
        <v>2030</v>
      </c>
      <c r="F5318" s="578">
        <v>2.5887711964751675E-2</v>
      </c>
      <c r="G5318" s="578">
        <v>324.82421271006228</v>
      </c>
      <c r="H5318" s="578">
        <v>4.8149602695010126E-2</v>
      </c>
      <c r="I5318" s="578">
        <v>3.2341016002040571E-3</v>
      </c>
      <c r="J5318" s="578">
        <v>2.1657960933225652E-3</v>
      </c>
      <c r="K5318" s="578">
        <v>1.6038199266294073E-2</v>
      </c>
      <c r="L5318" s="578">
        <v>316.69887924194302</v>
      </c>
      <c r="M5318" s="578">
        <v>4.5666678965176226E-2</v>
      </c>
      <c r="N5318" s="578">
        <v>2.4880417269059702E-3</v>
      </c>
      <c r="O5318" s="578">
        <v>2.1116203533892951E-3</v>
      </c>
      <c r="P5318" s="578">
        <v>2.5887714040861324E-2</v>
      </c>
      <c r="Q5318" s="578">
        <v>324.824202537536</v>
      </c>
      <c r="R5318" s="578">
        <v>4.8149616800666623E-2</v>
      </c>
      <c r="S5318" s="578">
        <v>3.2341017050138473E-3</v>
      </c>
      <c r="T5318" s="578">
        <v>2.1657960411782026E-3</v>
      </c>
      <c r="U5318" s="578">
        <v>1.6038199280840975E-2</v>
      </c>
      <c r="V5318" s="578">
        <v>316.69887415568002</v>
      </c>
      <c r="W5318" s="578">
        <v>4.5666686596064182E-2</v>
      </c>
      <c r="X5318" s="578">
        <v>2.4880414673968151E-3</v>
      </c>
      <c r="Y5318" s="578">
        <v>2.1116203012449325E-3</v>
      </c>
    </row>
    <row r="5319" spans="1:25" x14ac:dyDescent="0.3">
      <c r="A5319" s="61" t="s">
        <v>825</v>
      </c>
      <c r="B5319" s="61" t="s">
        <v>7</v>
      </c>
      <c r="C5319" s="61" t="s">
        <v>41</v>
      </c>
      <c r="D5319" s="36">
        <v>5</v>
      </c>
      <c r="E5319" s="36">
        <v>2030</v>
      </c>
      <c r="F5319" s="578">
        <v>2.5320968556323774E-2</v>
      </c>
      <c r="G5319" s="578">
        <v>278.43230724334649</v>
      </c>
      <c r="H5319" s="578">
        <v>3.8624152622408744E-2</v>
      </c>
      <c r="I5319" s="578">
        <v>2.7842226105008125E-3</v>
      </c>
      <c r="J5319" s="578">
        <v>1.856472573611725E-3</v>
      </c>
      <c r="K5319" s="578">
        <v>1.55433884448716E-2</v>
      </c>
      <c r="L5319" s="578">
        <v>265.33644104003849</v>
      </c>
      <c r="M5319" s="578">
        <v>3.5842241891771175E-2</v>
      </c>
      <c r="N5319" s="578">
        <v>2.0512689106340024E-3</v>
      </c>
      <c r="O5319" s="578">
        <v>1.7691560254509825E-3</v>
      </c>
      <c r="P5319" s="578">
        <v>2.5320971670465899E-2</v>
      </c>
      <c r="Q5319" s="578">
        <v>278.43230724334649</v>
      </c>
      <c r="R5319" s="578">
        <v>3.8624153773487976E-2</v>
      </c>
      <c r="S5319" s="578">
        <v>2.7842225630460328E-3</v>
      </c>
      <c r="T5319" s="578">
        <v>1.856472573611725E-3</v>
      </c>
      <c r="U5319" s="578">
        <v>1.5543391588060101E-2</v>
      </c>
      <c r="V5319" s="578">
        <v>265.33644119898429</v>
      </c>
      <c r="W5319" s="578">
        <v>3.5842244611122426E-2</v>
      </c>
      <c r="X5319" s="578">
        <v>2.0512688590107052E-3</v>
      </c>
      <c r="Y5319" s="578">
        <v>1.7691560254509825E-3</v>
      </c>
    </row>
    <row r="5320" spans="1:25" x14ac:dyDescent="0.3">
      <c r="A5320" s="61" t="s">
        <v>826</v>
      </c>
      <c r="B5320" s="61" t="s">
        <v>7</v>
      </c>
      <c r="C5320" s="61" t="s">
        <v>41</v>
      </c>
      <c r="D5320" s="36">
        <v>6</v>
      </c>
      <c r="E5320" s="36">
        <v>2030</v>
      </c>
      <c r="F5320" s="578">
        <v>2.3679646704407451E-2</v>
      </c>
      <c r="G5320" s="578">
        <v>247.25560108820551</v>
      </c>
      <c r="H5320" s="578">
        <v>3.2255571900994498E-2</v>
      </c>
      <c r="I5320" s="578">
        <v>2.3489436894692474E-3</v>
      </c>
      <c r="J5320" s="578">
        <v>1.6486009165722201E-3</v>
      </c>
      <c r="K5320" s="578">
        <v>1.70865678615621E-2</v>
      </c>
      <c r="L5320" s="578">
        <v>236.28106880187951</v>
      </c>
      <c r="M5320" s="578">
        <v>3.0263534805764353E-2</v>
      </c>
      <c r="N5320" s="578">
        <v>1.9663244074952925E-3</v>
      </c>
      <c r="O5320" s="578">
        <v>1.5754260045165774E-3</v>
      </c>
      <c r="P5320" s="578">
        <v>2.3679646694855998E-2</v>
      </c>
      <c r="Q5320" s="578">
        <v>247.255590597788</v>
      </c>
      <c r="R5320" s="578">
        <v>3.2255577569458148E-2</v>
      </c>
      <c r="S5320" s="578">
        <v>2.3489438985677649E-3</v>
      </c>
      <c r="T5320" s="578">
        <v>1.6486009165722201E-3</v>
      </c>
      <c r="U5320" s="578">
        <v>1.7086568894753101E-2</v>
      </c>
      <c r="V5320" s="578">
        <v>236.28106880187951</v>
      </c>
      <c r="W5320" s="578">
        <v>3.0263539526742975E-2</v>
      </c>
      <c r="X5320" s="578">
        <v>1.9663247725058325E-3</v>
      </c>
      <c r="Y5320" s="578">
        <v>1.57542605666094E-3</v>
      </c>
    </row>
    <row r="5321" spans="1:25" x14ac:dyDescent="0.3">
      <c r="A5321" s="61" t="s">
        <v>827</v>
      </c>
      <c r="B5321" s="61" t="s">
        <v>7</v>
      </c>
      <c r="C5321" s="61" t="s">
        <v>41</v>
      </c>
      <c r="D5321" s="36">
        <v>7</v>
      </c>
      <c r="E5321" s="36">
        <v>2030</v>
      </c>
      <c r="F5321" s="578">
        <v>2.3947228663218974E-2</v>
      </c>
      <c r="G5321" s="578">
        <v>220.966133197148</v>
      </c>
      <c r="H5321" s="578">
        <v>2.8233809017441026E-2</v>
      </c>
      <c r="I5321" s="578">
        <v>2.1405562899587897E-3</v>
      </c>
      <c r="J5321" s="578">
        <v>1.4733146078166649E-3</v>
      </c>
      <c r="K5321" s="578">
        <v>2.0050117607392247E-2</v>
      </c>
      <c r="L5321" s="578">
        <v>219.21324626604678</v>
      </c>
      <c r="M5321" s="578">
        <v>2.7112860839300326E-2</v>
      </c>
      <c r="N5321" s="578">
        <v>2.0856569516164748E-3</v>
      </c>
      <c r="O5321" s="578">
        <v>1.46162395685678E-3</v>
      </c>
      <c r="P5321" s="578">
        <v>2.3947232310931349E-2</v>
      </c>
      <c r="Q5321" s="578">
        <v>220.96613836288401</v>
      </c>
      <c r="R5321" s="578">
        <v>2.8233812339218848E-2</v>
      </c>
      <c r="S5321" s="578">
        <v>2.1405561856700649E-3</v>
      </c>
      <c r="T5321" s="578">
        <v>1.4733146078166649E-3</v>
      </c>
      <c r="U5321" s="578">
        <v>2.005011655968485E-2</v>
      </c>
      <c r="V5321" s="578">
        <v>219.21325151125552</v>
      </c>
      <c r="W5321" s="578">
        <v>2.7112860246196101E-2</v>
      </c>
      <c r="X5321" s="578">
        <v>2.0856570058450977E-3</v>
      </c>
      <c r="Y5321" s="578">
        <v>1.46162395685678E-3</v>
      </c>
    </row>
    <row r="5322" spans="1:25" x14ac:dyDescent="0.3">
      <c r="A5322" s="61" t="s">
        <v>828</v>
      </c>
      <c r="B5322" s="61" t="s">
        <v>7</v>
      </c>
      <c r="C5322" s="61" t="s">
        <v>41</v>
      </c>
      <c r="D5322" s="36">
        <v>8</v>
      </c>
      <c r="E5322" s="36">
        <v>2030</v>
      </c>
      <c r="F5322" s="578">
        <v>2.4457099019607225E-2</v>
      </c>
      <c r="G5322" s="578">
        <v>208.2282080650325</v>
      </c>
      <c r="H5322" s="578">
        <v>2.5242797661424697E-2</v>
      </c>
      <c r="I5322" s="578">
        <v>2.0060226880218523E-3</v>
      </c>
      <c r="J5322" s="578">
        <v>1.3883790537268651E-3</v>
      </c>
      <c r="K5322" s="578">
        <v>2.6448814669403825E-2</v>
      </c>
      <c r="L5322" s="578">
        <v>214.07601602872151</v>
      </c>
      <c r="M5322" s="578">
        <v>2.5965311003839479E-2</v>
      </c>
      <c r="N5322" s="578">
        <v>2.3677923341457051E-3</v>
      </c>
      <c r="O5322" s="578">
        <v>1.4273723439449249E-3</v>
      </c>
      <c r="P5322" s="578">
        <v>2.5422362179158747E-2</v>
      </c>
      <c r="Q5322" s="578">
        <v>208.82807970046974</v>
      </c>
      <c r="R5322" s="578">
        <v>2.5486433288127303E-2</v>
      </c>
      <c r="S5322" s="578">
        <v>2.0490354903680901E-3</v>
      </c>
      <c r="T5322" s="578">
        <v>1.3923799815529422E-3</v>
      </c>
      <c r="U5322" s="578">
        <v>2.6448814659692177E-2</v>
      </c>
      <c r="V5322" s="578">
        <v>214.07602119445727</v>
      </c>
      <c r="W5322" s="578">
        <v>2.5965316483658726E-2</v>
      </c>
      <c r="X5322" s="578">
        <v>2.3677919665298398E-3</v>
      </c>
      <c r="Y5322" s="578">
        <v>1.4273723960892876E-3</v>
      </c>
    </row>
    <row r="5323" spans="1:25" x14ac:dyDescent="0.3">
      <c r="A5323" s="61" t="s">
        <v>829</v>
      </c>
      <c r="B5323" s="61" t="s">
        <v>7</v>
      </c>
      <c r="C5323" s="61" t="s">
        <v>41</v>
      </c>
      <c r="D5323" s="36">
        <v>9</v>
      </c>
      <c r="E5323" s="36">
        <v>2030</v>
      </c>
      <c r="F5323" s="578">
        <v>2.4889681005853675E-2</v>
      </c>
      <c r="G5323" s="578">
        <v>200.12128146489425</v>
      </c>
      <c r="H5323" s="578">
        <v>2.29693580021527E-2</v>
      </c>
      <c r="I5323" s="578">
        <v>1.9070492559573353E-3</v>
      </c>
      <c r="J5323" s="578">
        <v>1.3343258724489676E-3</v>
      </c>
      <c r="K5323" s="578">
        <v>3.105405769513795E-2</v>
      </c>
      <c r="L5323" s="578">
        <v>210.15769068399999</v>
      </c>
      <c r="M5323" s="578">
        <v>2.503019036479745E-2</v>
      </c>
      <c r="N5323" s="578">
        <v>2.60203204787027E-3</v>
      </c>
      <c r="O5323" s="578">
        <v>1.40124499497081E-3</v>
      </c>
      <c r="P5323" s="578">
        <v>2.6796169197978274E-2</v>
      </c>
      <c r="Q5323" s="578">
        <v>201.30630381902023</v>
      </c>
      <c r="R5323" s="578">
        <v>2.3450563994515478E-2</v>
      </c>
      <c r="S5323" s="578">
        <v>1.9920071288955349E-3</v>
      </c>
      <c r="T5323" s="578">
        <v>1.3422248484857774E-3</v>
      </c>
      <c r="U5323" s="578">
        <v>3.1054058219215325E-2</v>
      </c>
      <c r="V5323" s="578">
        <v>210.15769068399999</v>
      </c>
      <c r="W5323" s="578">
        <v>2.5030190464235526E-2</v>
      </c>
      <c r="X5323" s="578">
        <v>2.6020328289935854E-3</v>
      </c>
      <c r="Y5323" s="578">
        <v>1.4012449428264474E-3</v>
      </c>
    </row>
    <row r="5324" spans="1:25" x14ac:dyDescent="0.3">
      <c r="A5324" s="61" t="s">
        <v>830</v>
      </c>
      <c r="B5324" s="61" t="s">
        <v>7</v>
      </c>
      <c r="C5324" s="61" t="s">
        <v>41</v>
      </c>
      <c r="D5324" s="36">
        <v>10</v>
      </c>
      <c r="E5324" s="36">
        <v>2030</v>
      </c>
      <c r="F5324" s="578">
        <v>2.5821950034192853E-2</v>
      </c>
      <c r="G5324" s="578">
        <v>194.14227358500122</v>
      </c>
      <c r="H5324" s="578">
        <v>2.1356515201508296E-2</v>
      </c>
      <c r="I5324" s="578">
        <v>1.8556149362704323E-3</v>
      </c>
      <c r="J5324" s="578">
        <v>1.294461052263305E-3</v>
      </c>
      <c r="K5324" s="578">
        <v>3.4221335534597302E-2</v>
      </c>
      <c r="L5324" s="578">
        <v>206.521284739176</v>
      </c>
      <c r="M5324" s="578">
        <v>2.4189027286827924E-2</v>
      </c>
      <c r="N5324" s="578">
        <v>2.7145454931769499E-3</v>
      </c>
      <c r="O5324" s="578">
        <v>1.3770000150543601E-3</v>
      </c>
      <c r="P5324" s="578">
        <v>2.7864717202397402E-2</v>
      </c>
      <c r="Q5324" s="578">
        <v>195.45571215947425</v>
      </c>
      <c r="R5324" s="578">
        <v>2.1867113463940727E-2</v>
      </c>
      <c r="S5324" s="578">
        <v>1.9476490892505601E-3</v>
      </c>
      <c r="T5324" s="578">
        <v>1.30322009135852E-3</v>
      </c>
      <c r="U5324" s="578">
        <v>3.4221336582491525E-2</v>
      </c>
      <c r="V5324" s="578">
        <v>206.521284739176</v>
      </c>
      <c r="W5324" s="578">
        <v>2.4189025509599525E-2</v>
      </c>
      <c r="X5324" s="578">
        <v>2.7145453372649274E-3</v>
      </c>
      <c r="Y5324" s="578">
        <v>1.3770000150543601E-3</v>
      </c>
    </row>
    <row r="5325" spans="1:25" x14ac:dyDescent="0.3">
      <c r="A5325" s="61" t="s">
        <v>831</v>
      </c>
      <c r="B5325" s="61" t="s">
        <v>7</v>
      </c>
      <c r="C5325" s="61" t="s">
        <v>41</v>
      </c>
      <c r="D5325" s="36">
        <v>11</v>
      </c>
      <c r="E5325" s="36">
        <v>2030</v>
      </c>
      <c r="F5325" s="578">
        <v>2.7577900015460299E-2</v>
      </c>
      <c r="G5325" s="578">
        <v>189.91223224004077</v>
      </c>
      <c r="H5325" s="578">
        <v>2.032972580786915E-2</v>
      </c>
      <c r="I5325" s="578">
        <v>1.8577865477880048E-3</v>
      </c>
      <c r="J5325" s="578">
        <v>1.2662585213547499E-3</v>
      </c>
      <c r="K5325" s="578">
        <v>3.5701057665952073E-2</v>
      </c>
      <c r="L5325" s="578">
        <v>200.88036584854049</v>
      </c>
      <c r="M5325" s="578">
        <v>2.3141295765791797E-2</v>
      </c>
      <c r="N5325" s="578">
        <v>2.6797894595252522E-3</v>
      </c>
      <c r="O5325" s="578">
        <v>1.3393879683765825E-3</v>
      </c>
      <c r="P5325" s="578">
        <v>2.8979611806184601E-2</v>
      </c>
      <c r="Q5325" s="578">
        <v>191.10768032073923</v>
      </c>
      <c r="R5325" s="578">
        <v>2.0662459840764275E-2</v>
      </c>
      <c r="S5325" s="578">
        <v>1.9150587609052102E-3</v>
      </c>
      <c r="T5325" s="578">
        <v>1.2742257531499451E-3</v>
      </c>
      <c r="U5325" s="578">
        <v>3.5701057132538197E-2</v>
      </c>
      <c r="V5325" s="578">
        <v>200.88037109374926</v>
      </c>
      <c r="W5325" s="578">
        <v>2.3141298182319227E-2</v>
      </c>
      <c r="X5325" s="578">
        <v>2.6797895099358923E-3</v>
      </c>
      <c r="Y5325" s="578">
        <v>1.3393880205209475E-3</v>
      </c>
    </row>
    <row r="5326" spans="1:25" x14ac:dyDescent="0.3">
      <c r="A5326" s="61" t="s">
        <v>832</v>
      </c>
      <c r="B5326" s="61" t="s">
        <v>7</v>
      </c>
      <c r="C5326" s="61" t="s">
        <v>41</v>
      </c>
      <c r="D5326" s="36">
        <v>12</v>
      </c>
      <c r="E5326" s="36">
        <v>2030</v>
      </c>
      <c r="F5326" s="578">
        <v>2.9621344679185251E-2</v>
      </c>
      <c r="G5326" s="578">
        <v>187.40223209063174</v>
      </c>
      <c r="H5326" s="578">
        <v>1.9622974923511949E-2</v>
      </c>
      <c r="I5326" s="578">
        <v>1.8636035727297401E-3</v>
      </c>
      <c r="J5326" s="578">
        <v>1.2495227116839124E-3</v>
      </c>
      <c r="K5326" s="578">
        <v>3.61157810303313E-2</v>
      </c>
      <c r="L5326" s="578">
        <v>196.53916756312</v>
      </c>
      <c r="M5326" s="578">
        <v>2.1950364891874075E-2</v>
      </c>
      <c r="N5326" s="578">
        <v>2.5388314291584801E-3</v>
      </c>
      <c r="O5326" s="578">
        <v>1.3104431285076575E-3</v>
      </c>
      <c r="P5326" s="578">
        <v>3.0929361071378225E-2</v>
      </c>
      <c r="Q5326" s="578">
        <v>188.875484466552</v>
      </c>
      <c r="R5326" s="578">
        <v>1.9924672649475825E-2</v>
      </c>
      <c r="S5326" s="578">
        <v>1.8999403834622278E-3</v>
      </c>
      <c r="T5326" s="578">
        <v>1.2593453939189125E-3</v>
      </c>
      <c r="U5326" s="578">
        <v>3.6115784154298752E-2</v>
      </c>
      <c r="V5326" s="578">
        <v>196.53917280832877</v>
      </c>
      <c r="W5326" s="578">
        <v>2.1950365292771747E-2</v>
      </c>
      <c r="X5326" s="578">
        <v>2.5388319000209424E-3</v>
      </c>
      <c r="Y5326" s="578">
        <v>1.3104432327963825E-3</v>
      </c>
    </row>
    <row r="5327" spans="1:25" x14ac:dyDescent="0.3">
      <c r="A5327" s="61" t="s">
        <v>833</v>
      </c>
      <c r="B5327" s="61" t="s">
        <v>7</v>
      </c>
      <c r="C5327" s="61" t="s">
        <v>41</v>
      </c>
      <c r="D5327" s="36">
        <v>13</v>
      </c>
      <c r="E5327" s="36">
        <v>2030</v>
      </c>
      <c r="F5327" s="578">
        <v>3.2047378767155472E-2</v>
      </c>
      <c r="G5327" s="578">
        <v>186.444416205088</v>
      </c>
      <c r="H5327" s="578">
        <v>1.9192967541395451E-2</v>
      </c>
      <c r="I5327" s="578">
        <v>1.8732676179714226E-3</v>
      </c>
      <c r="J5327" s="578">
        <v>1.2431342523389751E-3</v>
      </c>
      <c r="K5327" s="578">
        <v>3.7163975039444325E-2</v>
      </c>
      <c r="L5327" s="578">
        <v>193.48267968495651</v>
      </c>
      <c r="M5327" s="578">
        <v>2.1129434645217725E-2</v>
      </c>
      <c r="N5327" s="578">
        <v>2.4275883036655875E-3</v>
      </c>
      <c r="O5327" s="578">
        <v>1.2900635338155527E-3</v>
      </c>
      <c r="P5327" s="578">
        <v>3.2554210921579327E-2</v>
      </c>
      <c r="Q5327" s="578">
        <v>187.0150533517195</v>
      </c>
      <c r="R5327" s="578">
        <v>1.9309861108581527E-2</v>
      </c>
      <c r="S5327" s="578">
        <v>1.8873487914087624E-3</v>
      </c>
      <c r="T5327" s="578">
        <v>1.2469407702155801E-3</v>
      </c>
      <c r="U5327" s="578">
        <v>3.7163976552895599E-2</v>
      </c>
      <c r="V5327" s="578">
        <v>193.48268493016525</v>
      </c>
      <c r="W5327" s="578">
        <v>2.1129434563439027E-2</v>
      </c>
      <c r="X5327" s="578">
        <v>2.4275887714016574E-3</v>
      </c>
      <c r="Y5327" s="578">
        <v>1.2900635338155527E-3</v>
      </c>
    </row>
    <row r="5328" spans="1:25" x14ac:dyDescent="0.3">
      <c r="A5328" s="61" t="s">
        <v>834</v>
      </c>
      <c r="B5328" s="61" t="s">
        <v>7</v>
      </c>
      <c r="C5328" s="61" t="s">
        <v>41</v>
      </c>
      <c r="D5328" s="36">
        <v>14</v>
      </c>
      <c r="E5328" s="36">
        <v>2030</v>
      </c>
      <c r="F5328" s="578">
        <v>3.6348466672561551E-2</v>
      </c>
      <c r="G5328" s="578">
        <v>187.54749854405674</v>
      </c>
      <c r="H5328" s="578">
        <v>1.9309577490370527E-2</v>
      </c>
      <c r="I5328" s="578">
        <v>1.9282271605523676E-3</v>
      </c>
      <c r="J5328" s="578">
        <v>1.2504892814225301E-3</v>
      </c>
      <c r="K5328" s="578">
        <v>4.1987036031620954E-2</v>
      </c>
      <c r="L5328" s="578">
        <v>194.76706123352</v>
      </c>
      <c r="M5328" s="578">
        <v>2.1201960594074348E-2</v>
      </c>
      <c r="N5328" s="578">
        <v>2.4433364220233949E-3</v>
      </c>
      <c r="O5328" s="578">
        <v>1.29862624210848E-3</v>
      </c>
      <c r="P5328" s="578">
        <v>3.6348465586226973E-2</v>
      </c>
      <c r="Q5328" s="578">
        <v>187.54749854405674</v>
      </c>
      <c r="R5328" s="578">
        <v>1.9309578861680124E-2</v>
      </c>
      <c r="S5328" s="578">
        <v>1.9282271574259774E-3</v>
      </c>
      <c r="T5328" s="578">
        <v>1.2504892814225301E-3</v>
      </c>
      <c r="U5328" s="578">
        <v>4.1987034479468777E-2</v>
      </c>
      <c r="V5328" s="578">
        <v>194.76707156499174</v>
      </c>
      <c r="W5328" s="578">
        <v>2.120195991375335E-2</v>
      </c>
      <c r="X5328" s="578">
        <v>2.4433362650692399E-3</v>
      </c>
      <c r="Y5328" s="578">
        <v>1.29862624210848E-3</v>
      </c>
    </row>
    <row r="5329" spans="1:25" x14ac:dyDescent="0.3">
      <c r="A5329" s="61" t="s">
        <v>835</v>
      </c>
      <c r="B5329" s="61" t="s">
        <v>7</v>
      </c>
      <c r="C5329" s="61" t="s">
        <v>41</v>
      </c>
      <c r="D5329" s="36">
        <v>15</v>
      </c>
      <c r="E5329" s="36">
        <v>2030</v>
      </c>
      <c r="F5329" s="578">
        <v>4.5736855897400078E-2</v>
      </c>
      <c r="G5329" s="578">
        <v>193.34756930669101</v>
      </c>
      <c r="H5329" s="578">
        <v>2.0627992552874702E-2</v>
      </c>
      <c r="I5329" s="578">
        <v>2.0939803092024502E-3</v>
      </c>
      <c r="J5329" s="578">
        <v>1.2891592305095325E-3</v>
      </c>
      <c r="K5329" s="578">
        <v>5.0896036132935252E-2</v>
      </c>
      <c r="L5329" s="578">
        <v>200.02553065617849</v>
      </c>
      <c r="M5329" s="578">
        <v>2.230768152128345E-2</v>
      </c>
      <c r="N5329" s="578">
        <v>2.53296426733603E-3</v>
      </c>
      <c r="O5329" s="578">
        <v>1.3336885361544125E-3</v>
      </c>
      <c r="P5329" s="578">
        <v>4.5736854810804979E-2</v>
      </c>
      <c r="Q5329" s="578">
        <v>193.34757455189975</v>
      </c>
      <c r="R5329" s="578">
        <v>2.0627995571298123E-2</v>
      </c>
      <c r="S5329" s="578">
        <v>2.0939802054347877E-3</v>
      </c>
      <c r="T5329" s="578">
        <v>1.2891592826538951E-3</v>
      </c>
      <c r="U5329" s="578">
        <v>5.0896036637453755E-2</v>
      </c>
      <c r="V5329" s="578">
        <v>200.0255254904425</v>
      </c>
      <c r="W5329" s="578">
        <v>2.2307682076416275E-2</v>
      </c>
      <c r="X5329" s="578">
        <v>2.5329644779977377E-3</v>
      </c>
      <c r="Y5329" s="578">
        <v>1.3336885361544125E-3</v>
      </c>
    </row>
    <row r="5330" spans="1:25" x14ac:dyDescent="0.3">
      <c r="A5330" s="580" t="s">
        <v>836</v>
      </c>
      <c r="B5330" s="580" t="s">
        <v>7</v>
      </c>
      <c r="C5330" s="580" t="s">
        <v>41</v>
      </c>
      <c r="D5330" s="581">
        <v>16</v>
      </c>
      <c r="E5330" s="581">
        <v>2030</v>
      </c>
      <c r="F5330" s="582">
        <v>5.9465413409784597E-2</v>
      </c>
      <c r="G5330" s="582">
        <v>203.85567498207075</v>
      </c>
      <c r="H5330" s="582">
        <v>2.30410969308915E-2</v>
      </c>
      <c r="I5330" s="582">
        <v>2.46929071185301E-3</v>
      </c>
      <c r="J5330" s="582">
        <v>1.3592263688527325E-3</v>
      </c>
      <c r="K5330" s="582">
        <v>6.3571595178759752E-2</v>
      </c>
      <c r="L5330" s="582">
        <v>208.89733155568402</v>
      </c>
      <c r="M5330" s="582">
        <v>2.4389088500489202E-2</v>
      </c>
      <c r="N5330" s="582">
        <v>2.8371199226360898E-3</v>
      </c>
      <c r="O5330" s="582">
        <v>1.3928432187337101E-3</v>
      </c>
      <c r="P5330" s="582">
        <v>5.9465415001002456E-2</v>
      </c>
      <c r="Q5330" s="582">
        <v>203.85567506154348</v>
      </c>
      <c r="R5330" s="582">
        <v>2.3041098832512277E-2</v>
      </c>
      <c r="S5330" s="582">
        <v>2.4692909720537598E-3</v>
      </c>
      <c r="T5330" s="582">
        <v>1.3592264209970951E-3</v>
      </c>
      <c r="U5330" s="582">
        <v>6.3571598826752479E-2</v>
      </c>
      <c r="V5330" s="582">
        <v>208.89733672142</v>
      </c>
      <c r="W5330" s="582">
        <v>2.4389087831972675E-2</v>
      </c>
      <c r="X5330" s="582">
        <v>2.8371198699706601E-3</v>
      </c>
      <c r="Y5330" s="582">
        <v>1.3928431150513102E-3</v>
      </c>
    </row>
    <row r="5331" spans="1:25" x14ac:dyDescent="0.3">
      <c r="A5331" s="61" t="s">
        <v>7114</v>
      </c>
      <c r="B5331" s="61" t="s">
        <v>2196</v>
      </c>
      <c r="C5331" s="61" t="s">
        <v>41</v>
      </c>
      <c r="D5331" s="36">
        <v>1</v>
      </c>
      <c r="E5331" s="36">
        <v>2012</v>
      </c>
      <c r="F5331" s="578">
        <v>52.588295188518977</v>
      </c>
      <c r="G5331" s="578">
        <v>8513.4689534505178</v>
      </c>
      <c r="H5331" s="578">
        <v>5.7440190142951879</v>
      </c>
      <c r="I5331" s="578">
        <v>3.4871900081634499</v>
      </c>
      <c r="J5331" s="578">
        <v>7.2525265704219508E-2</v>
      </c>
      <c r="K5331" s="578">
        <v>52.942170044950473</v>
      </c>
      <c r="L5331" s="578">
        <v>8569.836771647133</v>
      </c>
      <c r="M5331" s="578">
        <v>5.7580848025778879</v>
      </c>
      <c r="N5331" s="578">
        <v>3.509507417678825</v>
      </c>
      <c r="O5331" s="578">
        <v>7.3005487948345618E-2</v>
      </c>
      <c r="P5331" s="578">
        <v>52.588295190110003</v>
      </c>
      <c r="Q5331" s="578">
        <v>8513.4687499999964</v>
      </c>
      <c r="R5331" s="578">
        <v>5.7440189621411228</v>
      </c>
      <c r="S5331" s="578">
        <v>3.4871900081634499</v>
      </c>
      <c r="T5331" s="578">
        <v>7.2525266713152278E-2</v>
      </c>
      <c r="U5331" s="578">
        <v>52.942167920584275</v>
      </c>
      <c r="V5331" s="578">
        <v>8569.836771647133</v>
      </c>
      <c r="W5331" s="578">
        <v>5.7580848025778879</v>
      </c>
      <c r="X5331" s="578">
        <v>3.5095068439841226</v>
      </c>
      <c r="Y5331" s="578">
        <v>7.300548693941282E-2</v>
      </c>
    </row>
    <row r="5332" spans="1:25" x14ac:dyDescent="0.3">
      <c r="A5332" s="61" t="s">
        <v>7115</v>
      </c>
      <c r="B5332" s="61" t="s">
        <v>2196</v>
      </c>
      <c r="C5332" s="61" t="s">
        <v>41</v>
      </c>
      <c r="D5332" s="36">
        <v>2</v>
      </c>
      <c r="E5332" s="36">
        <v>2012</v>
      </c>
      <c r="F5332" s="578">
        <v>27.797496628772876</v>
      </c>
      <c r="G5332" s="578">
        <v>4730.4778289794876</v>
      </c>
      <c r="H5332" s="578">
        <v>3.190939987388747</v>
      </c>
      <c r="I5332" s="578">
        <v>1.82361304759979</v>
      </c>
      <c r="J5332" s="578">
        <v>4.0298458770848748E-2</v>
      </c>
      <c r="K5332" s="578">
        <v>28.307675358519127</v>
      </c>
      <c r="L5332" s="578">
        <v>4808.9635823567651</v>
      </c>
      <c r="M5332" s="578">
        <v>3.2186970290106975</v>
      </c>
      <c r="N5332" s="578">
        <v>1.8505025878548573</v>
      </c>
      <c r="O5332" s="578">
        <v>4.0967061650007928E-2</v>
      </c>
      <c r="P5332" s="578">
        <v>27.797497154737329</v>
      </c>
      <c r="Q5332" s="578">
        <v>4730.4778289794876</v>
      </c>
      <c r="R5332" s="578">
        <v>3.190939987388747</v>
      </c>
      <c r="S5332" s="578">
        <v>1.8236130317673049</v>
      </c>
      <c r="T5332" s="578">
        <v>4.0298458770848748E-2</v>
      </c>
      <c r="U5332" s="578">
        <v>28.307673797273274</v>
      </c>
      <c r="V5332" s="578">
        <v>4808.9635289510043</v>
      </c>
      <c r="W5332" s="578">
        <v>3.2186970290106975</v>
      </c>
      <c r="X5332" s="578">
        <v>1.8505025561898925</v>
      </c>
      <c r="Y5332" s="578">
        <v>4.0967061126138973E-2</v>
      </c>
    </row>
    <row r="5333" spans="1:25" x14ac:dyDescent="0.3">
      <c r="A5333" s="61" t="s">
        <v>7116</v>
      </c>
      <c r="B5333" s="61" t="s">
        <v>2196</v>
      </c>
      <c r="C5333" s="61" t="s">
        <v>41</v>
      </c>
      <c r="D5333" s="36">
        <v>3</v>
      </c>
      <c r="E5333" s="36">
        <v>2012</v>
      </c>
      <c r="F5333" s="578">
        <v>16.929083877766928</v>
      </c>
      <c r="G5333" s="578">
        <v>3047.2150573730396</v>
      </c>
      <c r="H5333" s="578">
        <v>1.713196141140845</v>
      </c>
      <c r="I5333" s="578">
        <v>1.0867331999664476</v>
      </c>
      <c r="J5333" s="578">
        <v>2.5958983635064152E-2</v>
      </c>
      <c r="K5333" s="578">
        <v>16.822492849620126</v>
      </c>
      <c r="L5333" s="578">
        <v>3012.4506022135374</v>
      </c>
      <c r="M5333" s="578">
        <v>1.7156044122724126</v>
      </c>
      <c r="N5333" s="578">
        <v>1.079627858785285</v>
      </c>
      <c r="O5333" s="578">
        <v>2.5662811434206824E-2</v>
      </c>
      <c r="P5333" s="578">
        <v>16.929084393302503</v>
      </c>
      <c r="Q5333" s="578">
        <v>3047.2150573730396</v>
      </c>
      <c r="R5333" s="578">
        <v>1.7131961395498325</v>
      </c>
      <c r="S5333" s="578">
        <v>1.0867331841339625</v>
      </c>
      <c r="T5333" s="578">
        <v>2.5958983635064152E-2</v>
      </c>
      <c r="U5333" s="578">
        <v>16.822494955636376</v>
      </c>
      <c r="V5333" s="578">
        <v>3012.4506022135374</v>
      </c>
      <c r="W5333" s="578">
        <v>1.715604408100865</v>
      </c>
      <c r="X5333" s="578">
        <v>1.0796278060103399</v>
      </c>
      <c r="Y5333" s="578">
        <v>2.5662811434206824E-2</v>
      </c>
    </row>
    <row r="5334" spans="1:25" x14ac:dyDescent="0.3">
      <c r="A5334" s="61" t="s">
        <v>7117</v>
      </c>
      <c r="B5334" s="61" t="s">
        <v>2196</v>
      </c>
      <c r="C5334" s="61" t="s">
        <v>41</v>
      </c>
      <c r="D5334" s="36">
        <v>4</v>
      </c>
      <c r="E5334" s="36">
        <v>2012</v>
      </c>
      <c r="F5334" s="578">
        <v>14.309747595010124</v>
      </c>
      <c r="G5334" s="578">
        <v>2742.4060541788672</v>
      </c>
      <c r="H5334" s="578">
        <v>1.1876702332713875</v>
      </c>
      <c r="I5334" s="578">
        <v>0.93381494780381447</v>
      </c>
      <c r="J5334" s="578">
        <v>2.336238450758775E-2</v>
      </c>
      <c r="K5334" s="578">
        <v>14.0625485250008</v>
      </c>
      <c r="L5334" s="578">
        <v>2678.4590911865175</v>
      </c>
      <c r="M5334" s="578">
        <v>1.1884917069886149</v>
      </c>
      <c r="N5334" s="578">
        <v>0.9158928990364068</v>
      </c>
      <c r="O5334" s="578">
        <v>2.2817635035607926E-2</v>
      </c>
      <c r="P5334" s="578">
        <v>14.309745516041074</v>
      </c>
      <c r="Q5334" s="578">
        <v>2742.4060020446723</v>
      </c>
      <c r="R5334" s="578">
        <v>1.1876702327669224</v>
      </c>
      <c r="S5334" s="578">
        <v>0.9338149478038148</v>
      </c>
      <c r="T5334" s="578">
        <v>2.336238450758775E-2</v>
      </c>
      <c r="U5334" s="578">
        <v>14.062549044421699</v>
      </c>
      <c r="V5334" s="578">
        <v>2678.4590911865175</v>
      </c>
      <c r="W5334" s="578">
        <v>1.188491707512485</v>
      </c>
      <c r="X5334" s="578">
        <v>0.91589288413524539</v>
      </c>
      <c r="Y5334" s="578">
        <v>2.2817635549775599E-2</v>
      </c>
    </row>
    <row r="5335" spans="1:25" x14ac:dyDescent="0.3">
      <c r="A5335" s="61" t="s">
        <v>7118</v>
      </c>
      <c r="B5335" s="61" t="s">
        <v>2196</v>
      </c>
      <c r="C5335" s="61" t="s">
        <v>41</v>
      </c>
      <c r="D5335" s="36">
        <v>5</v>
      </c>
      <c r="E5335" s="36">
        <v>2012</v>
      </c>
      <c r="F5335" s="578">
        <v>12.495277692491049</v>
      </c>
      <c r="G5335" s="578">
        <v>2425.7758738199827</v>
      </c>
      <c r="H5335" s="578">
        <v>0.91363802994601395</v>
      </c>
      <c r="I5335" s="578">
        <v>0.82422371511347559</v>
      </c>
      <c r="J5335" s="578">
        <v>2.0665024368402823E-2</v>
      </c>
      <c r="K5335" s="578">
        <v>12.283935944607874</v>
      </c>
      <c r="L5335" s="578">
        <v>2374.8302027384402</v>
      </c>
      <c r="M5335" s="578">
        <v>0.91556840467577127</v>
      </c>
      <c r="N5335" s="578">
        <v>0.80633220076560896</v>
      </c>
      <c r="O5335" s="578">
        <v>2.0231054067456428E-2</v>
      </c>
      <c r="P5335" s="578">
        <v>12.49527717245895</v>
      </c>
      <c r="Q5335" s="578">
        <v>2425.7758738199827</v>
      </c>
      <c r="R5335" s="578">
        <v>0.91363802047756781</v>
      </c>
      <c r="S5335" s="578">
        <v>0.8242236939258869</v>
      </c>
      <c r="T5335" s="578">
        <v>2.0665024368402823E-2</v>
      </c>
      <c r="U5335" s="578">
        <v>12.2839359442538</v>
      </c>
      <c r="V5335" s="578">
        <v>2374.8302027384402</v>
      </c>
      <c r="W5335" s="578">
        <v>0.91556836773330907</v>
      </c>
      <c r="X5335" s="578">
        <v>0.80633214612801829</v>
      </c>
      <c r="Y5335" s="578">
        <v>2.0231054067456428E-2</v>
      </c>
    </row>
    <row r="5336" spans="1:25" x14ac:dyDescent="0.3">
      <c r="A5336" s="61" t="s">
        <v>7119</v>
      </c>
      <c r="B5336" s="61" t="s">
        <v>2196</v>
      </c>
      <c r="C5336" s="61" t="s">
        <v>41</v>
      </c>
      <c r="D5336" s="36">
        <v>6</v>
      </c>
      <c r="E5336" s="36">
        <v>2012</v>
      </c>
      <c r="F5336" s="578">
        <v>11.32774252659145</v>
      </c>
      <c r="G5336" s="578">
        <v>2254.0822779337527</v>
      </c>
      <c r="H5336" s="578">
        <v>0.77753671181077699</v>
      </c>
      <c r="I5336" s="578">
        <v>0.75195743919660596</v>
      </c>
      <c r="J5336" s="578">
        <v>1.9202443751661677E-2</v>
      </c>
      <c r="K5336" s="578">
        <v>11.173982661809184</v>
      </c>
      <c r="L5336" s="578">
        <v>2216.6249516804974</v>
      </c>
      <c r="M5336" s="578">
        <v>0.77735164497668507</v>
      </c>
      <c r="N5336" s="578">
        <v>0.73645326495170538</v>
      </c>
      <c r="O5336" s="578">
        <v>1.8883317223905224E-2</v>
      </c>
      <c r="P5336" s="578">
        <v>11.32774241729685</v>
      </c>
      <c r="Q5336" s="578">
        <v>2254.0822779337527</v>
      </c>
      <c r="R5336" s="578">
        <v>0.77753671677783076</v>
      </c>
      <c r="S5336" s="578">
        <v>0.75195739169915488</v>
      </c>
      <c r="T5336" s="578">
        <v>1.9202443751661677E-2</v>
      </c>
      <c r="U5336" s="578">
        <v>11.173983600160332</v>
      </c>
      <c r="V5336" s="578">
        <v>2216.6249516804974</v>
      </c>
      <c r="W5336" s="578">
        <v>0.77735159530614784</v>
      </c>
      <c r="X5336" s="578">
        <v>0.73645320534706105</v>
      </c>
      <c r="Y5336" s="578">
        <v>1.8883316700036276E-2</v>
      </c>
    </row>
    <row r="5337" spans="1:25" x14ac:dyDescent="0.3">
      <c r="A5337" s="61" t="s">
        <v>7120</v>
      </c>
      <c r="B5337" s="61" t="s">
        <v>2196</v>
      </c>
      <c r="C5337" s="61" t="s">
        <v>41</v>
      </c>
      <c r="D5337" s="36">
        <v>7</v>
      </c>
      <c r="E5337" s="36">
        <v>2012</v>
      </c>
      <c r="F5337" s="578">
        <v>10.993018959020722</v>
      </c>
      <c r="G5337" s="578">
        <v>2215.6580810546852</v>
      </c>
      <c r="H5337" s="578">
        <v>0.68312562846889047</v>
      </c>
      <c r="I5337" s="578">
        <v>0.704527934392293</v>
      </c>
      <c r="J5337" s="578">
        <v>1.8875077929502923E-2</v>
      </c>
      <c r="K5337" s="578">
        <v>10.860321232447539</v>
      </c>
      <c r="L5337" s="578">
        <v>2185.5495961507099</v>
      </c>
      <c r="M5337" s="578">
        <v>0.6816472678134835</v>
      </c>
      <c r="N5337" s="578">
        <v>0.69265410304069475</v>
      </c>
      <c r="O5337" s="578">
        <v>1.8618598560957798E-2</v>
      </c>
      <c r="P5337" s="578">
        <v>10.993018333208312</v>
      </c>
      <c r="Q5337" s="578">
        <v>2215.6580810546852</v>
      </c>
      <c r="R5337" s="578">
        <v>0.68312562846889047</v>
      </c>
      <c r="S5337" s="578">
        <v>0.70452791867622411</v>
      </c>
      <c r="T5337" s="578">
        <v>1.8875078443670597E-2</v>
      </c>
      <c r="U5337" s="578">
        <v>10.860321286493338</v>
      </c>
      <c r="V5337" s="578">
        <v>2185.5495961507099</v>
      </c>
      <c r="W5337" s="578">
        <v>0.68164726680455079</v>
      </c>
      <c r="X5337" s="578">
        <v>0.69265404498825422</v>
      </c>
      <c r="Y5337" s="578">
        <v>1.8618598560957798E-2</v>
      </c>
    </row>
    <row r="5338" spans="1:25" x14ac:dyDescent="0.3">
      <c r="A5338" s="61" t="s">
        <v>7121</v>
      </c>
      <c r="B5338" s="61" t="s">
        <v>2196</v>
      </c>
      <c r="C5338" s="61" t="s">
        <v>41</v>
      </c>
      <c r="D5338" s="36">
        <v>8</v>
      </c>
      <c r="E5338" s="36">
        <v>2012</v>
      </c>
      <c r="F5338" s="578">
        <v>9.563781211831758</v>
      </c>
      <c r="G5338" s="578">
        <v>1873.0485293070426</v>
      </c>
      <c r="H5338" s="578">
        <v>0.62002893816679672</v>
      </c>
      <c r="I5338" s="578">
        <v>0.54867301516545242</v>
      </c>
      <c r="J5338" s="578">
        <v>1.5956409333739374E-2</v>
      </c>
      <c r="K5338" s="578">
        <v>9.5583369553884374</v>
      </c>
      <c r="L5338" s="578">
        <v>1878.378645579015</v>
      </c>
      <c r="M5338" s="578">
        <v>0.61736301313309605</v>
      </c>
      <c r="N5338" s="578">
        <v>0.55202839508031776</v>
      </c>
      <c r="O5338" s="578">
        <v>1.6001818585209524E-2</v>
      </c>
      <c r="P5338" s="578">
        <v>9.5637822598946336</v>
      </c>
      <c r="Q5338" s="578">
        <v>1873.0485293070426</v>
      </c>
      <c r="R5338" s="578">
        <v>0.62002890174820335</v>
      </c>
      <c r="S5338" s="578">
        <v>0.54867300612386249</v>
      </c>
      <c r="T5338" s="578">
        <v>1.5956409333739374E-2</v>
      </c>
      <c r="U5338" s="578">
        <v>9.5583367012780673</v>
      </c>
      <c r="V5338" s="578">
        <v>1878.378645579015</v>
      </c>
      <c r="W5338" s="578">
        <v>0.61736291286069855</v>
      </c>
      <c r="X5338" s="578">
        <v>0.55202835728414301</v>
      </c>
      <c r="Y5338" s="578">
        <v>1.6001818585209524E-2</v>
      </c>
    </row>
    <row r="5339" spans="1:25" x14ac:dyDescent="0.3">
      <c r="A5339" s="61" t="s">
        <v>7122</v>
      </c>
      <c r="B5339" s="61" t="s">
        <v>2196</v>
      </c>
      <c r="C5339" s="61" t="s">
        <v>41</v>
      </c>
      <c r="D5339" s="36">
        <v>9</v>
      </c>
      <c r="E5339" s="36">
        <v>2012</v>
      </c>
      <c r="F5339" s="578">
        <v>9.2981103920853023</v>
      </c>
      <c r="G5339" s="578">
        <v>1834.1490440368627</v>
      </c>
      <c r="H5339" s="578">
        <v>0.57396363234147407</v>
      </c>
      <c r="I5339" s="578">
        <v>0.50309181465612052</v>
      </c>
      <c r="J5339" s="578">
        <v>1.5625027018055872E-2</v>
      </c>
      <c r="K5339" s="578">
        <v>9.3314794853552581</v>
      </c>
      <c r="L5339" s="578">
        <v>1853.2961349487275</v>
      </c>
      <c r="M5339" s="578">
        <v>0.57058332140635026</v>
      </c>
      <c r="N5339" s="578">
        <v>0.51521939186689703</v>
      </c>
      <c r="O5339" s="578">
        <v>1.5788139358240423E-2</v>
      </c>
      <c r="P5339" s="578">
        <v>9.2981103277027781</v>
      </c>
      <c r="Q5339" s="578">
        <v>1834.1490440368627</v>
      </c>
      <c r="R5339" s="578">
        <v>0.57396358484402255</v>
      </c>
      <c r="S5339" s="578">
        <v>0.50309181263825531</v>
      </c>
      <c r="T5339" s="578">
        <v>1.5625027018055872E-2</v>
      </c>
      <c r="U5339" s="578">
        <v>9.3314787502846812</v>
      </c>
      <c r="V5339" s="578">
        <v>1853.2961349487275</v>
      </c>
      <c r="W5339" s="578">
        <v>0.57058328095202593</v>
      </c>
      <c r="X5339" s="578">
        <v>0.51521939279821949</v>
      </c>
      <c r="Y5339" s="578">
        <v>1.5788139882109375E-2</v>
      </c>
    </row>
    <row r="5340" spans="1:25" x14ac:dyDescent="0.3">
      <c r="A5340" s="61" t="s">
        <v>7123</v>
      </c>
      <c r="B5340" s="61" t="s">
        <v>2196</v>
      </c>
      <c r="C5340" s="61" t="s">
        <v>41</v>
      </c>
      <c r="D5340" s="36">
        <v>10</v>
      </c>
      <c r="E5340" s="36">
        <v>2012</v>
      </c>
      <c r="F5340" s="578">
        <v>9.0914768634441572</v>
      </c>
      <c r="G5340" s="578">
        <v>1803.8866882324176</v>
      </c>
      <c r="H5340" s="578">
        <v>0.53813448319366808</v>
      </c>
      <c r="I5340" s="578">
        <v>0.46764016566642802</v>
      </c>
      <c r="J5340" s="578">
        <v>1.5367242905388875E-2</v>
      </c>
      <c r="K5340" s="578">
        <v>9.1649371851138515</v>
      </c>
      <c r="L5340" s="578">
        <v>1835.6019579569449</v>
      </c>
      <c r="M5340" s="578">
        <v>0.53518799502247272</v>
      </c>
      <c r="N5340" s="578">
        <v>0.48640647088177474</v>
      </c>
      <c r="O5340" s="578">
        <v>1.5637446980690577E-2</v>
      </c>
      <c r="P5340" s="578">
        <v>9.0914766352143417</v>
      </c>
      <c r="Q5340" s="578">
        <v>1803.8866882324176</v>
      </c>
      <c r="R5340" s="578">
        <v>0.53813448319366775</v>
      </c>
      <c r="S5340" s="578">
        <v>0.46764014416839844</v>
      </c>
      <c r="T5340" s="578">
        <v>1.5367242905388875E-2</v>
      </c>
      <c r="U5340" s="578">
        <v>9.1649372342095941</v>
      </c>
      <c r="V5340" s="578">
        <v>1835.6019579569449</v>
      </c>
      <c r="W5340" s="578">
        <v>0.53518798990019856</v>
      </c>
      <c r="X5340" s="578">
        <v>0.486406471269826</v>
      </c>
      <c r="Y5340" s="578">
        <v>1.5637446980690577E-2</v>
      </c>
    </row>
    <row r="5341" spans="1:25" x14ac:dyDescent="0.3">
      <c r="A5341" s="61" t="s">
        <v>7124</v>
      </c>
      <c r="B5341" s="61" t="s">
        <v>2196</v>
      </c>
      <c r="C5341" s="61" t="s">
        <v>41</v>
      </c>
      <c r="D5341" s="36">
        <v>11</v>
      </c>
      <c r="E5341" s="36">
        <v>2012</v>
      </c>
      <c r="F5341" s="578">
        <v>8.8346186357448424</v>
      </c>
      <c r="G5341" s="578">
        <v>1738.1855456034275</v>
      </c>
      <c r="H5341" s="578">
        <v>0.50950785190798298</v>
      </c>
      <c r="I5341" s="578">
        <v>0.40871139959199299</v>
      </c>
      <c r="J5341" s="578">
        <v>1.4807541486031049E-2</v>
      </c>
      <c r="K5341" s="578">
        <v>8.9381898513044327</v>
      </c>
      <c r="L5341" s="578">
        <v>1781.0476824442476</v>
      </c>
      <c r="M5341" s="578">
        <v>0.50662668242875897</v>
      </c>
      <c r="N5341" s="578">
        <v>0.43444763775914852</v>
      </c>
      <c r="O5341" s="578">
        <v>1.5172659370970551E-2</v>
      </c>
      <c r="P5341" s="578">
        <v>8.8346189039705934</v>
      </c>
      <c r="Q5341" s="578">
        <v>1738.1855456034275</v>
      </c>
      <c r="R5341" s="578">
        <v>0.50950785190798298</v>
      </c>
      <c r="S5341" s="578">
        <v>0.40871139906812426</v>
      </c>
      <c r="T5341" s="578">
        <v>1.4807541486031049E-2</v>
      </c>
      <c r="U5341" s="578">
        <v>8.9381894704808129</v>
      </c>
      <c r="V5341" s="578">
        <v>1781.047734578445</v>
      </c>
      <c r="W5341" s="578">
        <v>0.50662668294777724</v>
      </c>
      <c r="X5341" s="578">
        <v>0.43444763147272125</v>
      </c>
      <c r="Y5341" s="578">
        <v>1.5172659370970551E-2</v>
      </c>
    </row>
    <row r="5342" spans="1:25" x14ac:dyDescent="0.3">
      <c r="A5342" s="61" t="s">
        <v>7125</v>
      </c>
      <c r="B5342" s="61" t="s">
        <v>2196</v>
      </c>
      <c r="C5342" s="61" t="s">
        <v>41</v>
      </c>
      <c r="D5342" s="36">
        <v>12</v>
      </c>
      <c r="E5342" s="36">
        <v>2012</v>
      </c>
      <c r="F5342" s="578">
        <v>8.5696885838187846</v>
      </c>
      <c r="G5342" s="578">
        <v>1660.5784098307249</v>
      </c>
      <c r="H5342" s="578">
        <v>0.48520614602602974</v>
      </c>
      <c r="I5342" s="578">
        <v>0.34350822120904878</v>
      </c>
      <c r="J5342" s="578">
        <v>1.4146421225935474E-2</v>
      </c>
      <c r="K5342" s="578">
        <v>8.6958798047635302</v>
      </c>
      <c r="L5342" s="578">
        <v>1712.4238548278749</v>
      </c>
      <c r="M5342" s="578">
        <v>0.48239109824256327</v>
      </c>
      <c r="N5342" s="578">
        <v>0.37546846386976501</v>
      </c>
      <c r="O5342" s="578">
        <v>1.4588068588636774E-2</v>
      </c>
      <c r="P5342" s="578">
        <v>8.5696890427498111</v>
      </c>
      <c r="Q5342" s="578">
        <v>1660.5784098307249</v>
      </c>
      <c r="R5342" s="578">
        <v>0.48520614037988674</v>
      </c>
      <c r="S5342" s="578">
        <v>0.34350818535312955</v>
      </c>
      <c r="T5342" s="578">
        <v>1.4146420702066526E-2</v>
      </c>
      <c r="U5342" s="578">
        <v>8.6958797126111023</v>
      </c>
      <c r="V5342" s="578">
        <v>1712.4237505594824</v>
      </c>
      <c r="W5342" s="578">
        <v>0.48239110402452401</v>
      </c>
      <c r="X5342" s="578">
        <v>0.37546845810720647</v>
      </c>
      <c r="Y5342" s="578">
        <v>1.4588068064767826E-2</v>
      </c>
    </row>
    <row r="5343" spans="1:25" x14ac:dyDescent="0.3">
      <c r="A5343" s="61" t="s">
        <v>7126</v>
      </c>
      <c r="B5343" s="61" t="s">
        <v>2196</v>
      </c>
      <c r="C5343" s="61" t="s">
        <v>41</v>
      </c>
      <c r="D5343" s="36">
        <v>13</v>
      </c>
      <c r="E5343" s="36">
        <v>2012</v>
      </c>
      <c r="F5343" s="578">
        <v>8.4685558264779139</v>
      </c>
      <c r="G5343" s="578">
        <v>1634.8151270548451</v>
      </c>
      <c r="H5343" s="578">
        <v>0.46087032560414276</v>
      </c>
      <c r="I5343" s="578">
        <v>0.30967247486114452</v>
      </c>
      <c r="J5343" s="578">
        <v>1.3926921722789573E-2</v>
      </c>
      <c r="K5343" s="578">
        <v>8.5974613188542772</v>
      </c>
      <c r="L5343" s="578">
        <v>1688.7740643819125</v>
      </c>
      <c r="M5343" s="578">
        <v>0.45867205387912652</v>
      </c>
      <c r="N5343" s="578">
        <v>0.34348847841223029</v>
      </c>
      <c r="O5343" s="578">
        <v>1.4386614736091926E-2</v>
      </c>
      <c r="P5343" s="578">
        <v>8.4685556771485881</v>
      </c>
      <c r="Q5343" s="578">
        <v>1634.8151270548451</v>
      </c>
      <c r="R5343" s="578">
        <v>0.46087032560414276</v>
      </c>
      <c r="S5343" s="578">
        <v>0.3096724665956565</v>
      </c>
      <c r="T5343" s="578">
        <v>1.3926920684752951E-2</v>
      </c>
      <c r="U5343" s="578">
        <v>8.5974614004977976</v>
      </c>
      <c r="V5343" s="578">
        <v>1688.7740643819125</v>
      </c>
      <c r="W5343" s="578">
        <v>0.45867206443411551</v>
      </c>
      <c r="X5343" s="578">
        <v>0.34348848896721951</v>
      </c>
      <c r="Y5343" s="578">
        <v>1.4386614217073625E-2</v>
      </c>
    </row>
    <row r="5344" spans="1:25" x14ac:dyDescent="0.3">
      <c r="A5344" s="61" t="s">
        <v>7127</v>
      </c>
      <c r="B5344" s="61" t="s">
        <v>2196</v>
      </c>
      <c r="C5344" s="61" t="s">
        <v>41</v>
      </c>
      <c r="D5344" s="36">
        <v>14</v>
      </c>
      <c r="E5344" s="36">
        <v>2012</v>
      </c>
      <c r="F5344" s="578">
        <v>9.0141979833157713</v>
      </c>
      <c r="G5344" s="578">
        <v>1763.5236562093048</v>
      </c>
      <c r="H5344" s="578">
        <v>0.44211538605547152</v>
      </c>
      <c r="I5344" s="578">
        <v>0.31771554664010127</v>
      </c>
      <c r="J5344" s="578">
        <v>1.5023403985348176E-2</v>
      </c>
      <c r="K5344" s="578">
        <v>9.089134126811885</v>
      </c>
      <c r="L5344" s="578">
        <v>1805.7555325825949</v>
      </c>
      <c r="M5344" s="578">
        <v>0.440175509623562</v>
      </c>
      <c r="N5344" s="578">
        <v>0.34939025156199877</v>
      </c>
      <c r="O5344" s="578">
        <v>1.5383197373012025E-2</v>
      </c>
      <c r="P5344" s="578">
        <v>9.0141977273572849</v>
      </c>
      <c r="Q5344" s="578">
        <v>1763.5236562093048</v>
      </c>
      <c r="R5344" s="578">
        <v>0.44211538553160251</v>
      </c>
      <c r="S5344" s="578">
        <v>0.31771554454462553</v>
      </c>
      <c r="T5344" s="578">
        <v>1.5023403985348176E-2</v>
      </c>
      <c r="U5344" s="578">
        <v>9.0891344764725819</v>
      </c>
      <c r="V5344" s="578">
        <v>1805.7554804483973</v>
      </c>
      <c r="W5344" s="578">
        <v>0.44017548913446525</v>
      </c>
      <c r="X5344" s="578">
        <v>0.34939017868600725</v>
      </c>
      <c r="Y5344" s="578">
        <v>1.5383197373012025E-2</v>
      </c>
    </row>
    <row r="5345" spans="1:25" x14ac:dyDescent="0.3">
      <c r="A5345" s="61" t="s">
        <v>7128</v>
      </c>
      <c r="B5345" s="61" t="s">
        <v>2196</v>
      </c>
      <c r="C5345" s="61" t="s">
        <v>41</v>
      </c>
      <c r="D5345" s="36">
        <v>15</v>
      </c>
      <c r="E5345" s="36">
        <v>2012</v>
      </c>
      <c r="F5345" s="578">
        <v>9.4819020614207297</v>
      </c>
      <c r="G5345" s="578">
        <v>1873.8434206644649</v>
      </c>
      <c r="H5345" s="578">
        <v>0.42603955183100495</v>
      </c>
      <c r="I5345" s="578">
        <v>0.32461060385685347</v>
      </c>
      <c r="J5345" s="578">
        <v>1.5963218174874748E-2</v>
      </c>
      <c r="K5345" s="578">
        <v>9.5137288796152681</v>
      </c>
      <c r="L5345" s="578">
        <v>1906.0656394958448</v>
      </c>
      <c r="M5345" s="578">
        <v>0.42467149238412549</v>
      </c>
      <c r="N5345" s="578">
        <v>0.35288113914430097</v>
      </c>
      <c r="O5345" s="578">
        <v>1.6237729461863599E-2</v>
      </c>
      <c r="P5345" s="578">
        <v>9.4819016935798501</v>
      </c>
      <c r="Q5345" s="578">
        <v>1873.8434206644649</v>
      </c>
      <c r="R5345" s="578">
        <v>0.42603955183100495</v>
      </c>
      <c r="S5345" s="578">
        <v>0.32461057696491452</v>
      </c>
      <c r="T5345" s="578">
        <v>1.59632176510058E-2</v>
      </c>
      <c r="U5345" s="578">
        <v>9.5137286658063953</v>
      </c>
      <c r="V5345" s="578">
        <v>1906.0656394958448</v>
      </c>
      <c r="W5345" s="578">
        <v>0.42467149238412549</v>
      </c>
      <c r="X5345" s="578">
        <v>0.35288105206564024</v>
      </c>
      <c r="Y5345" s="578">
        <v>1.623772998573255E-2</v>
      </c>
    </row>
    <row r="5346" spans="1:25" x14ac:dyDescent="0.3">
      <c r="A5346" s="580" t="s">
        <v>7129</v>
      </c>
      <c r="B5346" s="580" t="s">
        <v>2196</v>
      </c>
      <c r="C5346" s="580" t="s">
        <v>41</v>
      </c>
      <c r="D5346" s="581">
        <v>16</v>
      </c>
      <c r="E5346" s="581">
        <v>2012</v>
      </c>
      <c r="F5346" s="582">
        <v>10.021924308714571</v>
      </c>
      <c r="G5346" s="582">
        <v>2012.6269620259575</v>
      </c>
      <c r="H5346" s="582">
        <v>0.41903739494349124</v>
      </c>
      <c r="I5346" s="582">
        <v>0.34024468733696223</v>
      </c>
      <c r="J5346" s="582">
        <v>1.7145509511465151E-2</v>
      </c>
      <c r="K5346" s="582">
        <v>10.001571943529866</v>
      </c>
      <c r="L5346" s="582">
        <v>2032.2410138448024</v>
      </c>
      <c r="M5346" s="582">
        <v>0.41752275746936551</v>
      </c>
      <c r="N5346" s="582">
        <v>0.36559675727039553</v>
      </c>
      <c r="O5346" s="582">
        <v>1.7312586288122999E-2</v>
      </c>
      <c r="P5346" s="582">
        <v>10.021924254341355</v>
      </c>
      <c r="Q5346" s="582">
        <v>2012.6269620259575</v>
      </c>
      <c r="R5346" s="582">
        <v>0.41903737289733978</v>
      </c>
      <c r="S5346" s="582">
        <v>0.34024468786083123</v>
      </c>
      <c r="T5346" s="582">
        <v>1.7145509511465151E-2</v>
      </c>
      <c r="U5346" s="582">
        <v>10.001572524459304</v>
      </c>
      <c r="V5346" s="582">
        <v>2032.2410138448024</v>
      </c>
      <c r="W5346" s="582">
        <v>0.41752275746936551</v>
      </c>
      <c r="X5346" s="582">
        <v>0.36559674190357278</v>
      </c>
      <c r="Y5346" s="582">
        <v>1.7312586288122999E-2</v>
      </c>
    </row>
    <row r="5347" spans="1:25" x14ac:dyDescent="0.3">
      <c r="A5347" s="61" t="s">
        <v>7130</v>
      </c>
      <c r="B5347" s="61" t="s">
        <v>2196</v>
      </c>
      <c r="C5347" s="61" t="s">
        <v>41</v>
      </c>
      <c r="D5347" s="36">
        <v>1</v>
      </c>
      <c r="E5347" s="36">
        <v>2020</v>
      </c>
      <c r="F5347" s="578">
        <v>26.157190530609398</v>
      </c>
      <c r="G5347" s="578">
        <v>8236.9648437499945</v>
      </c>
      <c r="H5347" s="578">
        <v>2.7280257208816052</v>
      </c>
      <c r="I5347" s="578">
        <v>1.4492641026154101</v>
      </c>
      <c r="J5347" s="578">
        <v>7.21034300125514E-2</v>
      </c>
      <c r="K5347" s="578">
        <v>26.332489060606601</v>
      </c>
      <c r="L5347" s="578">
        <v>8293.6839141845649</v>
      </c>
      <c r="M5347" s="578">
        <v>2.7347612544350901</v>
      </c>
      <c r="N5347" s="578">
        <v>1.4588495635737926</v>
      </c>
      <c r="O5347" s="578">
        <v>7.2599607830246243E-2</v>
      </c>
      <c r="P5347" s="578">
        <v>26.157188461186347</v>
      </c>
      <c r="Q5347" s="578">
        <v>8236.9648996988872</v>
      </c>
      <c r="R5347" s="578">
        <v>2.7280257770325953</v>
      </c>
      <c r="S5347" s="578">
        <v>1.4492640992005628</v>
      </c>
      <c r="T5347" s="578">
        <v>7.2103429469279876E-2</v>
      </c>
      <c r="U5347" s="578">
        <v>26.332491643474523</v>
      </c>
      <c r="V5347" s="578">
        <v>8293.6840159098247</v>
      </c>
      <c r="W5347" s="578">
        <v>2.7347612549007501</v>
      </c>
      <c r="X5347" s="578">
        <v>1.4588495871672951</v>
      </c>
      <c r="Y5347" s="578">
        <v>7.2599608334712656E-2</v>
      </c>
    </row>
    <row r="5348" spans="1:25" x14ac:dyDescent="0.3">
      <c r="A5348" s="61" t="s">
        <v>7131</v>
      </c>
      <c r="B5348" s="61" t="s">
        <v>2196</v>
      </c>
      <c r="C5348" s="61" t="s">
        <v>41</v>
      </c>
      <c r="D5348" s="36">
        <v>2</v>
      </c>
      <c r="E5348" s="36">
        <v>2020</v>
      </c>
      <c r="F5348" s="578">
        <v>13.8895562930532</v>
      </c>
      <c r="G5348" s="578">
        <v>4587.8728942871076</v>
      </c>
      <c r="H5348" s="578">
        <v>1.5241896276323377</v>
      </c>
      <c r="I5348" s="578">
        <v>0.7581950430758293</v>
      </c>
      <c r="J5348" s="578">
        <v>4.0159013083514994E-2</v>
      </c>
      <c r="K5348" s="578">
        <v>14.145853917179876</v>
      </c>
      <c r="L5348" s="578">
        <v>4664.2937011718705</v>
      </c>
      <c r="M5348" s="578">
        <v>1.5382960390998002</v>
      </c>
      <c r="N5348" s="578">
        <v>0.7693708452085648</v>
      </c>
      <c r="O5348" s="578">
        <v>4.0827856515534174E-2</v>
      </c>
      <c r="P5348" s="578">
        <v>13.889557335773102</v>
      </c>
      <c r="Q5348" s="578">
        <v>4587.8728942871076</v>
      </c>
      <c r="R5348" s="578">
        <v>1.5241896306785399</v>
      </c>
      <c r="S5348" s="578">
        <v>0.75819509926562478</v>
      </c>
      <c r="T5348" s="578">
        <v>4.0159013083514994E-2</v>
      </c>
      <c r="U5348" s="578">
        <v>14.145854438579851</v>
      </c>
      <c r="V5348" s="578">
        <v>4664.2937011718705</v>
      </c>
      <c r="W5348" s="578">
        <v>1.538296037081935</v>
      </c>
      <c r="X5348" s="578">
        <v>0.76937083993107036</v>
      </c>
      <c r="Y5348" s="578">
        <v>4.0827856515534174E-2</v>
      </c>
    </row>
    <row r="5349" spans="1:25" x14ac:dyDescent="0.3">
      <c r="A5349" s="61" t="s">
        <v>7132</v>
      </c>
      <c r="B5349" s="61" t="s">
        <v>2196</v>
      </c>
      <c r="C5349" s="61" t="s">
        <v>41</v>
      </c>
      <c r="D5349" s="36">
        <v>3</v>
      </c>
      <c r="E5349" s="36">
        <v>2020</v>
      </c>
      <c r="F5349" s="578">
        <v>8.4581570889179858</v>
      </c>
      <c r="G5349" s="578">
        <v>2935.3296712239526</v>
      </c>
      <c r="H5349" s="578">
        <v>0.82591317052720059</v>
      </c>
      <c r="I5349" s="578">
        <v>0.45371601078659252</v>
      </c>
      <c r="J5349" s="578">
        <v>2.5696923044354926E-2</v>
      </c>
      <c r="K5349" s="578">
        <v>8.4058825774166746</v>
      </c>
      <c r="L5349" s="578">
        <v>2903.3519821166974</v>
      </c>
      <c r="M5349" s="578">
        <v>0.82682162205067733</v>
      </c>
      <c r="N5349" s="578">
        <v>0.45051991039266148</v>
      </c>
      <c r="O5349" s="578">
        <v>2.5416704515616052E-2</v>
      </c>
      <c r="P5349" s="578">
        <v>8.4581572976773352</v>
      </c>
      <c r="Q5349" s="578">
        <v>2935.3296712239526</v>
      </c>
      <c r="R5349" s="578">
        <v>0.82591315048436265</v>
      </c>
      <c r="S5349" s="578">
        <v>0.45371602134158173</v>
      </c>
      <c r="T5349" s="578">
        <v>2.5696922016019599E-2</v>
      </c>
      <c r="U5349" s="578">
        <v>8.4058826747374589</v>
      </c>
      <c r="V5349" s="578">
        <v>2903.3519821166974</v>
      </c>
      <c r="W5349" s="578">
        <v>0.82682159302445701</v>
      </c>
      <c r="X5349" s="578">
        <v>0.45051989983767227</v>
      </c>
      <c r="Y5349" s="578">
        <v>2.5416704515616052E-2</v>
      </c>
    </row>
    <row r="5350" spans="1:25" x14ac:dyDescent="0.3">
      <c r="A5350" s="61" t="s">
        <v>7133</v>
      </c>
      <c r="B5350" s="61" t="s">
        <v>2196</v>
      </c>
      <c r="C5350" s="61" t="s">
        <v>41</v>
      </c>
      <c r="D5350" s="36">
        <v>4</v>
      </c>
      <c r="E5350" s="36">
        <v>2020</v>
      </c>
      <c r="F5350" s="578">
        <v>7.1091342073765755</v>
      </c>
      <c r="G5350" s="578">
        <v>2635.5034675598099</v>
      </c>
      <c r="H5350" s="578">
        <v>0.58090209374010193</v>
      </c>
      <c r="I5350" s="578">
        <v>0.39121311429577499</v>
      </c>
      <c r="J5350" s="578">
        <v>2.30731369714097E-2</v>
      </c>
      <c r="K5350" s="578">
        <v>6.9902968657139901</v>
      </c>
      <c r="L5350" s="578">
        <v>2575.5211970011351</v>
      </c>
      <c r="M5350" s="578">
        <v>0.5806219444105708</v>
      </c>
      <c r="N5350" s="578">
        <v>0.38356076464212124</v>
      </c>
      <c r="O5350" s="578">
        <v>2.2547766934925027E-2</v>
      </c>
      <c r="P5350" s="578">
        <v>7.1091340560354457</v>
      </c>
      <c r="Q5350" s="578">
        <v>2635.5034154256127</v>
      </c>
      <c r="R5350" s="578">
        <v>0.58090203574586941</v>
      </c>
      <c r="S5350" s="578">
        <v>0.39121314790099804</v>
      </c>
      <c r="T5350" s="578">
        <v>2.30731380191476E-2</v>
      </c>
      <c r="U5350" s="578">
        <v>6.9902968630182505</v>
      </c>
      <c r="V5350" s="578">
        <v>2575.5211970011351</v>
      </c>
      <c r="W5350" s="578">
        <v>0.58062196425938306</v>
      </c>
      <c r="X5350" s="578">
        <v>0.38356074555000874</v>
      </c>
      <c r="Y5350" s="578">
        <v>2.2547766934925027E-2</v>
      </c>
    </row>
    <row r="5351" spans="1:25" x14ac:dyDescent="0.3">
      <c r="A5351" s="61" t="s">
        <v>7134</v>
      </c>
      <c r="B5351" s="61" t="s">
        <v>2196</v>
      </c>
      <c r="C5351" s="61" t="s">
        <v>41</v>
      </c>
      <c r="D5351" s="36">
        <v>5</v>
      </c>
      <c r="E5351" s="36">
        <v>2020</v>
      </c>
      <c r="F5351" s="578">
        <v>6.1644532647999997</v>
      </c>
      <c r="G5351" s="578">
        <v>2318.3121287027952</v>
      </c>
      <c r="H5351" s="578">
        <v>0.45054795776862477</v>
      </c>
      <c r="I5351" s="578">
        <v>0.34609370403146927</v>
      </c>
      <c r="J5351" s="578">
        <v>2.029819144324085E-2</v>
      </c>
      <c r="K5351" s="578">
        <v>6.0670477041906725</v>
      </c>
      <c r="L5351" s="578">
        <v>2271.7426350911446</v>
      </c>
      <c r="M5351" s="578">
        <v>0.45096140385915778</v>
      </c>
      <c r="N5351" s="578">
        <v>0.33853118754147177</v>
      </c>
      <c r="O5351" s="578">
        <v>1.9890120718628099E-2</v>
      </c>
      <c r="P5351" s="578">
        <v>6.1644528999361956</v>
      </c>
      <c r="Q5351" s="578">
        <v>2318.3121287027952</v>
      </c>
      <c r="R5351" s="578">
        <v>0.45054787678236524</v>
      </c>
      <c r="S5351" s="578">
        <v>0.3460937105507273</v>
      </c>
      <c r="T5351" s="578">
        <v>2.0298190395502951E-2</v>
      </c>
      <c r="U5351" s="578">
        <v>6.0670477612620699</v>
      </c>
      <c r="V5351" s="578">
        <v>2271.7426350911446</v>
      </c>
      <c r="W5351" s="578">
        <v>0.45096139858166351</v>
      </c>
      <c r="X5351" s="578">
        <v>0.33853118137145999</v>
      </c>
      <c r="Y5351" s="578">
        <v>1.9890120718628099E-2</v>
      </c>
    </row>
    <row r="5352" spans="1:25" x14ac:dyDescent="0.3">
      <c r="A5352" s="61" t="s">
        <v>7135</v>
      </c>
      <c r="B5352" s="61" t="s">
        <v>2196</v>
      </c>
      <c r="C5352" s="61" t="s">
        <v>41</v>
      </c>
      <c r="D5352" s="36">
        <v>6</v>
      </c>
      <c r="E5352" s="36">
        <v>2020</v>
      </c>
      <c r="F5352" s="578">
        <v>5.5709474144496154</v>
      </c>
      <c r="G5352" s="578">
        <v>2159.5817820231077</v>
      </c>
      <c r="H5352" s="578">
        <v>0.38677018597081725</v>
      </c>
      <c r="I5352" s="578">
        <v>0.31602845688272829</v>
      </c>
      <c r="J5352" s="578">
        <v>1.8907646706793402E-2</v>
      </c>
      <c r="K5352" s="578">
        <v>5.5024246086371251</v>
      </c>
      <c r="L5352" s="578">
        <v>2125.4746704101499</v>
      </c>
      <c r="M5352" s="578">
        <v>0.38631484446038156</v>
      </c>
      <c r="N5352" s="578">
        <v>0.30952805263223071</v>
      </c>
      <c r="O5352" s="578">
        <v>1.8608711524090375E-2</v>
      </c>
      <c r="P5352" s="578">
        <v>5.5709475191215425</v>
      </c>
      <c r="Q5352" s="578">
        <v>2159.5817820231077</v>
      </c>
      <c r="R5352" s="578">
        <v>0.38677018046049177</v>
      </c>
      <c r="S5352" s="578">
        <v>0.3160284152254455</v>
      </c>
      <c r="T5352" s="578">
        <v>1.890764723066235E-2</v>
      </c>
      <c r="U5352" s="578">
        <v>5.5024247652557534</v>
      </c>
      <c r="V5352" s="578">
        <v>2125.4747225443475</v>
      </c>
      <c r="W5352" s="578">
        <v>0.38631484402382399</v>
      </c>
      <c r="X5352" s="578">
        <v>0.30952804291155128</v>
      </c>
      <c r="Y5352" s="578">
        <v>1.8608712562127004E-2</v>
      </c>
    </row>
    <row r="5353" spans="1:25" x14ac:dyDescent="0.3">
      <c r="A5353" s="61" t="s">
        <v>7136</v>
      </c>
      <c r="B5353" s="61" t="s">
        <v>2196</v>
      </c>
      <c r="C5353" s="61" t="s">
        <v>41</v>
      </c>
      <c r="D5353" s="36">
        <v>7</v>
      </c>
      <c r="E5353" s="36">
        <v>2020</v>
      </c>
      <c r="F5353" s="578">
        <v>5.3751353850517827</v>
      </c>
      <c r="G5353" s="578">
        <v>2118.4538752237922</v>
      </c>
      <c r="H5353" s="578">
        <v>0.34212201394257069</v>
      </c>
      <c r="I5353" s="578">
        <v>0.296349659096449</v>
      </c>
      <c r="J5353" s="578">
        <v>1.8548252449060425E-2</v>
      </c>
      <c r="K5353" s="578">
        <v>5.3177724428205648</v>
      </c>
      <c r="L5353" s="578">
        <v>2091.7886212666776</v>
      </c>
      <c r="M5353" s="578">
        <v>0.34125026510446299</v>
      </c>
      <c r="N5353" s="578">
        <v>0.29139999736798849</v>
      </c>
      <c r="O5353" s="578">
        <v>1.8314447700201176E-2</v>
      </c>
      <c r="P5353" s="578">
        <v>5.3751351241771745</v>
      </c>
      <c r="Q5353" s="578">
        <v>2118.4539273579903</v>
      </c>
      <c r="R5353" s="578">
        <v>0.342122015218289</v>
      </c>
      <c r="S5353" s="578">
        <v>0.29634955094661525</v>
      </c>
      <c r="T5353" s="578">
        <v>1.8548252449060425E-2</v>
      </c>
      <c r="U5353" s="578">
        <v>5.3177719736425653</v>
      </c>
      <c r="V5353" s="578">
        <v>2091.7886212666776</v>
      </c>
      <c r="W5353" s="578">
        <v>0.34125021288734048</v>
      </c>
      <c r="X5353" s="578">
        <v>0.29139999942465955</v>
      </c>
      <c r="Y5353" s="578">
        <v>1.8314447700201176E-2</v>
      </c>
    </row>
    <row r="5354" spans="1:25" x14ac:dyDescent="0.3">
      <c r="A5354" s="61" t="s">
        <v>7137</v>
      </c>
      <c r="B5354" s="61" t="s">
        <v>2196</v>
      </c>
      <c r="C5354" s="61" t="s">
        <v>41</v>
      </c>
      <c r="D5354" s="36">
        <v>8</v>
      </c>
      <c r="E5354" s="36">
        <v>2020</v>
      </c>
      <c r="F5354" s="578">
        <v>4.6580743195227079</v>
      </c>
      <c r="G5354" s="578">
        <v>1778.5906448364224</v>
      </c>
      <c r="H5354" s="578">
        <v>0.30694905266379124</v>
      </c>
      <c r="I5354" s="578">
        <v>0.23049980037224749</v>
      </c>
      <c r="J5354" s="578">
        <v>1.557440603695185E-2</v>
      </c>
      <c r="K5354" s="578">
        <v>4.6619791973425828</v>
      </c>
      <c r="L5354" s="578">
        <v>1786.9091440836551</v>
      </c>
      <c r="M5354" s="578">
        <v>0.3061578933363</v>
      </c>
      <c r="N5354" s="578">
        <v>0.23198270865638373</v>
      </c>
      <c r="O5354" s="578">
        <v>1.564676248623675E-2</v>
      </c>
      <c r="P5354" s="578">
        <v>4.6580745302574798</v>
      </c>
      <c r="Q5354" s="578">
        <v>1778.5906448364224</v>
      </c>
      <c r="R5354" s="578">
        <v>0.30694899516189827</v>
      </c>
      <c r="S5354" s="578">
        <v>0.23049979775290252</v>
      </c>
      <c r="T5354" s="578">
        <v>1.557440603695185E-2</v>
      </c>
      <c r="U5354" s="578">
        <v>4.6619790927215892</v>
      </c>
      <c r="V5354" s="578">
        <v>1786.9091440836551</v>
      </c>
      <c r="W5354" s="578">
        <v>0.30615789248501302</v>
      </c>
      <c r="X5354" s="578">
        <v>0.23198273776021427</v>
      </c>
      <c r="Y5354" s="578">
        <v>1.564676248623675E-2</v>
      </c>
    </row>
    <row r="5355" spans="1:25" x14ac:dyDescent="0.3">
      <c r="A5355" s="61" t="s">
        <v>7138</v>
      </c>
      <c r="B5355" s="61" t="s">
        <v>2196</v>
      </c>
      <c r="C5355" s="61" t="s">
        <v>41</v>
      </c>
      <c r="D5355" s="36">
        <v>9</v>
      </c>
      <c r="E5355" s="36">
        <v>2020</v>
      </c>
      <c r="F5355" s="578">
        <v>4.5018876893688375</v>
      </c>
      <c r="G5355" s="578">
        <v>1731.6657320658351</v>
      </c>
      <c r="H5355" s="578">
        <v>0.28388337583843726</v>
      </c>
      <c r="I5355" s="578">
        <v>0.21124599344329875</v>
      </c>
      <c r="J5355" s="578">
        <v>1.5165061486186425E-2</v>
      </c>
      <c r="K5355" s="578">
        <v>4.5244985900414223</v>
      </c>
      <c r="L5355" s="578">
        <v>1754.12009811401</v>
      </c>
      <c r="M5355" s="578">
        <v>0.28308859729683378</v>
      </c>
      <c r="N5355" s="578">
        <v>0.21639199927449199</v>
      </c>
      <c r="O5355" s="578">
        <v>1.53610457394582E-2</v>
      </c>
      <c r="P5355" s="578">
        <v>4.5018874285475823</v>
      </c>
      <c r="Q5355" s="578">
        <v>1731.66562779744</v>
      </c>
      <c r="R5355" s="578">
        <v>0.2838833436859805</v>
      </c>
      <c r="S5355" s="578">
        <v>0.21124599291942978</v>
      </c>
      <c r="T5355" s="578">
        <v>1.5165061486186425E-2</v>
      </c>
      <c r="U5355" s="578">
        <v>4.5244985955796402</v>
      </c>
      <c r="V5355" s="578">
        <v>1754.12009811401</v>
      </c>
      <c r="W5355" s="578">
        <v>0.28308860737403524</v>
      </c>
      <c r="X5355" s="578">
        <v>0.21639199927449199</v>
      </c>
      <c r="Y5355" s="578">
        <v>1.53610457394582E-2</v>
      </c>
    </row>
    <row r="5356" spans="1:25" x14ac:dyDescent="0.3">
      <c r="A5356" s="61" t="s">
        <v>7139</v>
      </c>
      <c r="B5356" s="61" t="s">
        <v>2196</v>
      </c>
      <c r="C5356" s="61" t="s">
        <v>41</v>
      </c>
      <c r="D5356" s="36">
        <v>10</v>
      </c>
      <c r="E5356" s="36">
        <v>2020</v>
      </c>
      <c r="F5356" s="578">
        <v>4.3804075004166645</v>
      </c>
      <c r="G5356" s="578">
        <v>1695.161231994625</v>
      </c>
      <c r="H5356" s="578">
        <v>0.26594266154521951</v>
      </c>
      <c r="I5356" s="578">
        <v>0.19627116744716902</v>
      </c>
      <c r="J5356" s="578">
        <v>1.4846608901279925E-2</v>
      </c>
      <c r="K5356" s="578">
        <v>4.4223495142953926</v>
      </c>
      <c r="L5356" s="578">
        <v>1730.3927179972275</v>
      </c>
      <c r="M5356" s="578">
        <v>0.26559899171843376</v>
      </c>
      <c r="N5356" s="578">
        <v>0.20416794348663303</v>
      </c>
      <c r="O5356" s="578">
        <v>1.515434478642415E-2</v>
      </c>
      <c r="P5356" s="578">
        <v>4.3804076034842456</v>
      </c>
      <c r="Q5356" s="578">
        <v>1695.161231994625</v>
      </c>
      <c r="R5356" s="578">
        <v>0.26594266149913853</v>
      </c>
      <c r="S5356" s="578">
        <v>0.1962710618972775</v>
      </c>
      <c r="T5356" s="578">
        <v>1.48466083822616E-2</v>
      </c>
      <c r="U5356" s="578">
        <v>4.4223493578841273</v>
      </c>
      <c r="V5356" s="578">
        <v>1730.3927179972275</v>
      </c>
      <c r="W5356" s="578">
        <v>0.26559896494048452</v>
      </c>
      <c r="X5356" s="578">
        <v>0.20416789305939625</v>
      </c>
      <c r="Y5356" s="578">
        <v>1.515434478642415E-2</v>
      </c>
    </row>
    <row r="5357" spans="1:25" x14ac:dyDescent="0.3">
      <c r="A5357" s="61" t="s">
        <v>7140</v>
      </c>
      <c r="B5357" s="61" t="s">
        <v>2196</v>
      </c>
      <c r="C5357" s="61" t="s">
        <v>41</v>
      </c>
      <c r="D5357" s="36">
        <v>11</v>
      </c>
      <c r="E5357" s="36">
        <v>2020</v>
      </c>
      <c r="F5357" s="578">
        <v>4.2313670989957801</v>
      </c>
      <c r="G5357" s="578">
        <v>1619.2907371520951</v>
      </c>
      <c r="H5357" s="578">
        <v>0.25060856788816899</v>
      </c>
      <c r="I5357" s="578">
        <v>0.171408802270889</v>
      </c>
      <c r="J5357" s="578">
        <v>1.4184403951124549E-2</v>
      </c>
      <c r="K5357" s="578">
        <v>4.2886250269390622</v>
      </c>
      <c r="L5357" s="578">
        <v>1666.3126945495576</v>
      </c>
      <c r="M5357" s="578">
        <v>0.25053408396342947</v>
      </c>
      <c r="N5357" s="578">
        <v>0.1822055146330965</v>
      </c>
      <c r="O5357" s="578">
        <v>1.459510511873905E-2</v>
      </c>
      <c r="P5357" s="578">
        <v>4.231367359609667</v>
      </c>
      <c r="Q5357" s="578">
        <v>1619.2906328837025</v>
      </c>
      <c r="R5357" s="578">
        <v>0.25060856721635549</v>
      </c>
      <c r="S5357" s="578">
        <v>0.171408802270889</v>
      </c>
      <c r="T5357" s="578">
        <v>1.4184404470142874E-2</v>
      </c>
      <c r="U5357" s="578">
        <v>4.2886254400315575</v>
      </c>
      <c r="V5357" s="578">
        <v>1666.3126945495576</v>
      </c>
      <c r="W5357" s="578">
        <v>0.25053408389794596</v>
      </c>
      <c r="X5357" s="578">
        <v>0.18220551620470299</v>
      </c>
      <c r="Y5357" s="578">
        <v>1.459510511873905E-2</v>
      </c>
    </row>
    <row r="5358" spans="1:25" x14ac:dyDescent="0.3">
      <c r="A5358" s="61" t="s">
        <v>7141</v>
      </c>
      <c r="B5358" s="61" t="s">
        <v>2196</v>
      </c>
      <c r="C5358" s="61" t="s">
        <v>41</v>
      </c>
      <c r="D5358" s="36">
        <v>12</v>
      </c>
      <c r="E5358" s="36">
        <v>2020</v>
      </c>
      <c r="F5358" s="578">
        <v>4.0845235342518773</v>
      </c>
      <c r="G5358" s="578">
        <v>1538.2301667531274</v>
      </c>
      <c r="H5358" s="578">
        <v>0.23735272822280698</v>
      </c>
      <c r="I5358" s="578">
        <v>0.143978497013449</v>
      </c>
      <c r="J5358" s="578">
        <v>1.3475683217014426E-2</v>
      </c>
      <c r="K5358" s="578">
        <v>4.1533038385387</v>
      </c>
      <c r="L5358" s="578">
        <v>1594.4232495625749</v>
      </c>
      <c r="M5358" s="578">
        <v>0.23749964326755876</v>
      </c>
      <c r="N5358" s="578">
        <v>0.15736260398989499</v>
      </c>
      <c r="O5358" s="578">
        <v>1.3966652477392875E-2</v>
      </c>
      <c r="P5358" s="578">
        <v>4.0845237426061995</v>
      </c>
      <c r="Q5358" s="578">
        <v>1538.23011461893</v>
      </c>
      <c r="R5358" s="578">
        <v>0.23735276523075249</v>
      </c>
      <c r="S5358" s="578">
        <v>0.143978497013449</v>
      </c>
      <c r="T5358" s="578">
        <v>1.3475683217014426E-2</v>
      </c>
      <c r="U5358" s="578">
        <v>4.1533038382282577</v>
      </c>
      <c r="V5358" s="578">
        <v>1594.4232495625749</v>
      </c>
      <c r="W5358" s="578">
        <v>0.23749964268548227</v>
      </c>
      <c r="X5358" s="578">
        <v>0.15736260451376399</v>
      </c>
      <c r="Y5358" s="578">
        <v>1.3966651953523927E-2</v>
      </c>
    </row>
    <row r="5359" spans="1:25" x14ac:dyDescent="0.3">
      <c r="A5359" s="61" t="s">
        <v>7142</v>
      </c>
      <c r="B5359" s="61" t="s">
        <v>2196</v>
      </c>
      <c r="C5359" s="61" t="s">
        <v>41</v>
      </c>
      <c r="D5359" s="36">
        <v>13</v>
      </c>
      <c r="E5359" s="36">
        <v>2020</v>
      </c>
      <c r="F5359" s="578">
        <v>4.0470963601995473</v>
      </c>
      <c r="G5359" s="578">
        <v>1542.4900182088149</v>
      </c>
      <c r="H5359" s="578">
        <v>0.226320420047462</v>
      </c>
      <c r="I5359" s="578">
        <v>0.13005409948527799</v>
      </c>
      <c r="J5359" s="578">
        <v>1.350854497286485E-2</v>
      </c>
      <c r="K5359" s="578">
        <v>4.1154409908497929</v>
      </c>
      <c r="L5359" s="578">
        <v>1598.3926060994424</v>
      </c>
      <c r="M5359" s="578">
        <v>0.22670673221242948</v>
      </c>
      <c r="N5359" s="578">
        <v>0.14417540171416426</v>
      </c>
      <c r="O5359" s="578">
        <v>1.3997362499746126E-2</v>
      </c>
      <c r="P5359" s="578">
        <v>4.0470961533367982</v>
      </c>
      <c r="Q5359" s="578">
        <v>1542.4900182088149</v>
      </c>
      <c r="R5359" s="578">
        <v>0.22632039820018648</v>
      </c>
      <c r="S5359" s="578">
        <v>0.13005409948527799</v>
      </c>
      <c r="T5359" s="578">
        <v>1.350854497286485E-2</v>
      </c>
      <c r="U5359" s="578">
        <v>4.1154407823899675</v>
      </c>
      <c r="V5359" s="578">
        <v>1598.392710367835</v>
      </c>
      <c r="W5359" s="578">
        <v>0.22670672176172899</v>
      </c>
      <c r="X5359" s="578">
        <v>0.14417540538124701</v>
      </c>
      <c r="Y5359" s="578">
        <v>1.3997362499746126E-2</v>
      </c>
    </row>
    <row r="5360" spans="1:25" x14ac:dyDescent="0.3">
      <c r="A5360" s="61" t="s">
        <v>7143</v>
      </c>
      <c r="B5360" s="61" t="s">
        <v>2196</v>
      </c>
      <c r="C5360" s="61" t="s">
        <v>41</v>
      </c>
      <c r="D5360" s="36">
        <v>14</v>
      </c>
      <c r="E5360" s="36">
        <v>2020</v>
      </c>
      <c r="F5360" s="578">
        <v>4.2895265707835852</v>
      </c>
      <c r="G5360" s="578">
        <v>1649.93552144368</v>
      </c>
      <c r="H5360" s="578">
        <v>0.21914987705046424</v>
      </c>
      <c r="I5360" s="578">
        <v>0.133422495797276</v>
      </c>
      <c r="J5360" s="578">
        <v>1.4451685448875626E-2</v>
      </c>
      <c r="K5360" s="578">
        <v>4.3328176610775646</v>
      </c>
      <c r="L5360" s="578">
        <v>1695.858161926265</v>
      </c>
      <c r="M5360" s="578">
        <v>0.21947710906533724</v>
      </c>
      <c r="N5360" s="578">
        <v>0.14663240686058901</v>
      </c>
      <c r="O5360" s="578">
        <v>1.4852903249751125E-2</v>
      </c>
      <c r="P5360" s="578">
        <v>4.2895264677693623</v>
      </c>
      <c r="Q5360" s="578">
        <v>1649.93552144368</v>
      </c>
      <c r="R5360" s="578">
        <v>0.21914987583295426</v>
      </c>
      <c r="S5360" s="578">
        <v>0.133422495797276</v>
      </c>
      <c r="T5360" s="578">
        <v>1.4451685448875626E-2</v>
      </c>
      <c r="U5360" s="578">
        <v>4.3328178697981095</v>
      </c>
      <c r="V5360" s="578">
        <v>1695.8581097920699</v>
      </c>
      <c r="W5360" s="578">
        <v>0.21947711905280173</v>
      </c>
      <c r="X5360" s="578">
        <v>0.14663240686058901</v>
      </c>
      <c r="Y5360" s="578">
        <v>1.4852903249751125E-2</v>
      </c>
    </row>
    <row r="5361" spans="1:25" x14ac:dyDescent="0.3">
      <c r="A5361" s="61" t="s">
        <v>7144</v>
      </c>
      <c r="B5361" s="61" t="s">
        <v>2196</v>
      </c>
      <c r="C5361" s="61" t="s">
        <v>41</v>
      </c>
      <c r="D5361" s="36">
        <v>15</v>
      </c>
      <c r="E5361" s="36">
        <v>2020</v>
      </c>
      <c r="F5361" s="578">
        <v>4.4973318131439202</v>
      </c>
      <c r="G5361" s="578">
        <v>1742.0289700825977</v>
      </c>
      <c r="H5361" s="578">
        <v>0.21300304824156499</v>
      </c>
      <c r="I5361" s="578">
        <v>0.13630984329696075</v>
      </c>
      <c r="J5361" s="578">
        <v>1.5260085570237825E-2</v>
      </c>
      <c r="K5361" s="578">
        <v>4.5205232037903098</v>
      </c>
      <c r="L5361" s="578">
        <v>1779.4357299804624</v>
      </c>
      <c r="M5361" s="578">
        <v>0.21340642046076599</v>
      </c>
      <c r="N5361" s="578">
        <v>0.14808500371873301</v>
      </c>
      <c r="O5361" s="578">
        <v>1.5586564414358375E-2</v>
      </c>
      <c r="P5361" s="578">
        <v>4.4973319145525794</v>
      </c>
      <c r="Q5361" s="578">
        <v>1742.0289700825977</v>
      </c>
      <c r="R5361" s="578">
        <v>0.21300304897886174</v>
      </c>
      <c r="S5361" s="578">
        <v>0.13630989061978924</v>
      </c>
      <c r="T5361" s="578">
        <v>1.5260085570237825E-2</v>
      </c>
      <c r="U5361" s="578">
        <v>4.520523676077568</v>
      </c>
      <c r="V5361" s="578">
        <v>1779.4357299804624</v>
      </c>
      <c r="W5361" s="578">
        <v>0.2134064193111645</v>
      </c>
      <c r="X5361" s="578">
        <v>0.14808500371873301</v>
      </c>
      <c r="Y5361" s="578">
        <v>1.5586564414358375E-2</v>
      </c>
    </row>
    <row r="5362" spans="1:25" x14ac:dyDescent="0.3">
      <c r="A5362" s="580" t="s">
        <v>7145</v>
      </c>
      <c r="B5362" s="580" t="s">
        <v>2196</v>
      </c>
      <c r="C5362" s="580" t="s">
        <v>41</v>
      </c>
      <c r="D5362" s="581">
        <v>16</v>
      </c>
      <c r="E5362" s="581">
        <v>2020</v>
      </c>
      <c r="F5362" s="582">
        <v>4.7446876378550424</v>
      </c>
      <c r="G5362" s="582">
        <v>1862.9533131917274</v>
      </c>
      <c r="H5362" s="582">
        <v>0.21112286408121322</v>
      </c>
      <c r="I5362" s="582">
        <v>0.14274020733622172</v>
      </c>
      <c r="J5362" s="582">
        <v>1.6320689193283451E-2</v>
      </c>
      <c r="K5362" s="582">
        <v>4.7431970667797305</v>
      </c>
      <c r="L5362" s="582">
        <v>1889.2231407165475</v>
      </c>
      <c r="M5362" s="582">
        <v>0.21128717743704301</v>
      </c>
      <c r="N5362" s="582">
        <v>0.15329160013546525</v>
      </c>
      <c r="O5362" s="582">
        <v>1.6549554653465699E-2</v>
      </c>
      <c r="P5362" s="582">
        <v>4.7446877944190975</v>
      </c>
      <c r="Q5362" s="582">
        <v>1862.9533131917274</v>
      </c>
      <c r="R5362" s="582">
        <v>0.211122836609623</v>
      </c>
      <c r="S5362" s="582">
        <v>0.14274019693645298</v>
      </c>
      <c r="T5362" s="582">
        <v>1.6320689193283451E-2</v>
      </c>
      <c r="U5362" s="582">
        <v>4.7431970669870926</v>
      </c>
      <c r="V5362" s="582">
        <v>1889.2231407165475</v>
      </c>
      <c r="W5362" s="582">
        <v>0.21128715572315998</v>
      </c>
      <c r="X5362" s="582">
        <v>0.15329160541296</v>
      </c>
      <c r="Y5362" s="582">
        <v>1.6549555167633376E-2</v>
      </c>
    </row>
    <row r="5363" spans="1:25" x14ac:dyDescent="0.3">
      <c r="A5363" s="61" t="s">
        <v>7146</v>
      </c>
      <c r="B5363" s="61" t="s">
        <v>2196</v>
      </c>
      <c r="C5363" s="61" t="s">
        <v>41</v>
      </c>
      <c r="D5363" s="36">
        <v>1</v>
      </c>
      <c r="E5363" s="36">
        <v>2030</v>
      </c>
      <c r="F5363" s="578">
        <v>10.278162288535242</v>
      </c>
      <c r="G5363" s="578">
        <v>7975.4498189290325</v>
      </c>
      <c r="H5363" s="578">
        <v>1.0526918801478975</v>
      </c>
      <c r="I5363" s="578">
        <v>0.34916296981585476</v>
      </c>
      <c r="J5363" s="578">
        <v>6.8785332026891355E-2</v>
      </c>
      <c r="K5363" s="578">
        <v>10.347593261279414</v>
      </c>
      <c r="L5363" s="578">
        <v>8032.2161483764603</v>
      </c>
      <c r="M5363" s="578">
        <v>1.0554984020952025</v>
      </c>
      <c r="N5363" s="578">
        <v>0.35184649595369849</v>
      </c>
      <c r="O5363" s="578">
        <v>6.9274829428953424E-2</v>
      </c>
      <c r="P5363" s="578">
        <v>10.278162288170247</v>
      </c>
      <c r="Q5363" s="578">
        <v>7975.4498189290325</v>
      </c>
      <c r="R5363" s="578">
        <v>1.0526918950490598</v>
      </c>
      <c r="S5363" s="578">
        <v>0.349162985415508</v>
      </c>
      <c r="T5363" s="578">
        <v>6.8785331522424942E-2</v>
      </c>
      <c r="U5363" s="578">
        <v>10.34759278951239</v>
      </c>
      <c r="V5363" s="578">
        <v>8032.2162017822229</v>
      </c>
      <c r="W5363" s="578">
        <v>1.0554984139986676</v>
      </c>
      <c r="X5363" s="578">
        <v>0.35184656456112828</v>
      </c>
      <c r="Y5363" s="578">
        <v>6.9274830476691321E-2</v>
      </c>
    </row>
    <row r="5364" spans="1:25" x14ac:dyDescent="0.3">
      <c r="A5364" s="61" t="s">
        <v>7147</v>
      </c>
      <c r="B5364" s="61" t="s">
        <v>2196</v>
      </c>
      <c r="C5364" s="61" t="s">
        <v>41</v>
      </c>
      <c r="D5364" s="36">
        <v>2</v>
      </c>
      <c r="E5364" s="36">
        <v>2030</v>
      </c>
      <c r="F5364" s="578">
        <v>5.5197786316830326</v>
      </c>
      <c r="G5364" s="578">
        <v>4451.4440816243423</v>
      </c>
      <c r="H5364" s="578">
        <v>0.59610506335836022</v>
      </c>
      <c r="I5364" s="578">
        <v>0.18515190381246249</v>
      </c>
      <c r="J5364" s="578">
        <v>3.8391642738133627E-2</v>
      </c>
      <c r="K5364" s="578">
        <v>5.6247206064326702</v>
      </c>
      <c r="L5364" s="578">
        <v>4525.8435363769477</v>
      </c>
      <c r="M5364" s="578">
        <v>0.60251195232315946</v>
      </c>
      <c r="N5364" s="578">
        <v>0.18781491780343101</v>
      </c>
      <c r="O5364" s="578">
        <v>3.9033279152742247E-2</v>
      </c>
      <c r="P5364" s="578">
        <v>5.519778370975164</v>
      </c>
      <c r="Q5364" s="578">
        <v>4451.4440816243423</v>
      </c>
      <c r="R5364" s="578">
        <v>0.59610499466361899</v>
      </c>
      <c r="S5364" s="578">
        <v>0.18515189931107001</v>
      </c>
      <c r="T5364" s="578">
        <v>3.8391642738133627E-2</v>
      </c>
      <c r="U5364" s="578">
        <v>5.6247207110961082</v>
      </c>
      <c r="V5364" s="578">
        <v>4525.8435363769477</v>
      </c>
      <c r="W5364" s="578">
        <v>0.60251196200988422</v>
      </c>
      <c r="X5364" s="578">
        <v>0.18781493968951149</v>
      </c>
      <c r="Y5364" s="578">
        <v>3.9033279676611202E-2</v>
      </c>
    </row>
    <row r="5365" spans="1:25" x14ac:dyDescent="0.3">
      <c r="A5365" s="61" t="s">
        <v>7148</v>
      </c>
      <c r="B5365" s="61" t="s">
        <v>2196</v>
      </c>
      <c r="C5365" s="61" t="s">
        <v>41</v>
      </c>
      <c r="D5365" s="36">
        <v>3</v>
      </c>
      <c r="E5365" s="36">
        <v>2030</v>
      </c>
      <c r="F5365" s="578">
        <v>3.3574575883812896</v>
      </c>
      <c r="G5365" s="578">
        <v>2831.0882161458276</v>
      </c>
      <c r="H5365" s="578">
        <v>0.33108239171997378</v>
      </c>
      <c r="I5365" s="578">
        <v>0.1137228897035425</v>
      </c>
      <c r="J5365" s="578">
        <v>2.4417678030052476E-2</v>
      </c>
      <c r="K5365" s="578">
        <v>3.3383382732366305</v>
      </c>
      <c r="L5365" s="578">
        <v>2801.5304718017524</v>
      </c>
      <c r="M5365" s="578">
        <v>0.33112503982071401</v>
      </c>
      <c r="N5365" s="578">
        <v>0.11259048113909825</v>
      </c>
      <c r="O5365" s="578">
        <v>2.4162636060888525E-2</v>
      </c>
      <c r="P5365" s="578">
        <v>3.3574576417883351</v>
      </c>
      <c r="Q5365" s="578">
        <v>2831.0882161458276</v>
      </c>
      <c r="R5365" s="578">
        <v>0.33108238657223349</v>
      </c>
      <c r="S5365" s="578">
        <v>0.11372288978115326</v>
      </c>
      <c r="T5365" s="578">
        <v>2.4417678030052476E-2</v>
      </c>
      <c r="U5365" s="578">
        <v>3.3383383776226725</v>
      </c>
      <c r="V5365" s="578">
        <v>2801.5304718017524</v>
      </c>
      <c r="W5365" s="578">
        <v>0.33112504519037078</v>
      </c>
      <c r="X5365" s="578">
        <v>0.11259048164356425</v>
      </c>
      <c r="Y5365" s="578">
        <v>2.4162635537019573E-2</v>
      </c>
    </row>
    <row r="5366" spans="1:25" x14ac:dyDescent="0.3">
      <c r="A5366" s="61" t="s">
        <v>7149</v>
      </c>
      <c r="B5366" s="61" t="s">
        <v>2196</v>
      </c>
      <c r="C5366" s="61" t="s">
        <v>41</v>
      </c>
      <c r="D5366" s="36">
        <v>4</v>
      </c>
      <c r="E5366" s="36">
        <v>2030</v>
      </c>
      <c r="F5366" s="578">
        <v>2.7956238407332377</v>
      </c>
      <c r="G5366" s="578">
        <v>2536.5458679199173</v>
      </c>
      <c r="H5366" s="578">
        <v>0.2421752134214325</v>
      </c>
      <c r="I5366" s="578">
        <v>0.100308107871872</v>
      </c>
      <c r="J5366" s="578">
        <v>2.1877528439896748E-2</v>
      </c>
      <c r="K5366" s="578">
        <v>2.7524908111146575</v>
      </c>
      <c r="L5366" s="578">
        <v>2480.0755996704047</v>
      </c>
      <c r="M5366" s="578">
        <v>0.24128311747214526</v>
      </c>
      <c r="N5366" s="578">
        <v>9.8128871157920572E-2</v>
      </c>
      <c r="O5366" s="578">
        <v>2.1390453427253851E-2</v>
      </c>
      <c r="P5366" s="578">
        <v>2.7956237364561831</v>
      </c>
      <c r="Q5366" s="578">
        <v>2536.5458679199173</v>
      </c>
      <c r="R5366" s="578">
        <v>0.24217520682577701</v>
      </c>
      <c r="S5366" s="578">
        <v>0.1003081063390705</v>
      </c>
      <c r="T5366" s="578">
        <v>2.1877528439896748E-2</v>
      </c>
      <c r="U5366" s="578">
        <v>2.7524908111354276</v>
      </c>
      <c r="V5366" s="578">
        <v>2480.0755996704047</v>
      </c>
      <c r="W5366" s="578">
        <v>0.24128312802713425</v>
      </c>
      <c r="X5366" s="578">
        <v>9.8128868053511994E-2</v>
      </c>
      <c r="Y5366" s="578">
        <v>2.1390453427253851E-2</v>
      </c>
    </row>
    <row r="5367" spans="1:25" x14ac:dyDescent="0.3">
      <c r="A5367" s="61" t="s">
        <v>7150</v>
      </c>
      <c r="B5367" s="61" t="s">
        <v>2196</v>
      </c>
      <c r="C5367" s="61" t="s">
        <v>41</v>
      </c>
      <c r="D5367" s="36">
        <v>5</v>
      </c>
      <c r="E5367" s="36">
        <v>2030</v>
      </c>
      <c r="F5367" s="578">
        <v>2.3857864366401902</v>
      </c>
      <c r="G5367" s="578">
        <v>2220.272699991855</v>
      </c>
      <c r="H5367" s="578">
        <v>0.1918446216138055</v>
      </c>
      <c r="I5367" s="578">
        <v>8.9661159620542677E-2</v>
      </c>
      <c r="J5367" s="578">
        <v>1.9150287630812526E-2</v>
      </c>
      <c r="K5367" s="578">
        <v>2.3543222824385603</v>
      </c>
      <c r="L5367" s="578">
        <v>2177.4868113199827</v>
      </c>
      <c r="M5367" s="578">
        <v>0.19141979639728826</v>
      </c>
      <c r="N5367" s="578">
        <v>8.7641208432614803E-2</v>
      </c>
      <c r="O5367" s="578">
        <v>1.8781162255133148E-2</v>
      </c>
      <c r="P5367" s="578">
        <v>2.3857862292722176</v>
      </c>
      <c r="Q5367" s="578">
        <v>2220.272699991855</v>
      </c>
      <c r="R5367" s="578">
        <v>0.19184462182238299</v>
      </c>
      <c r="S5367" s="578">
        <v>8.9661157660884755E-2</v>
      </c>
      <c r="T5367" s="578">
        <v>1.9150287630812526E-2</v>
      </c>
      <c r="U5367" s="578">
        <v>2.35432243891773</v>
      </c>
      <c r="V5367" s="578">
        <v>2177.4868113199827</v>
      </c>
      <c r="W5367" s="578">
        <v>0.19141979639728826</v>
      </c>
      <c r="X5367" s="578">
        <v>8.7641207384876907E-2</v>
      </c>
      <c r="Y5367" s="578">
        <v>1.8781162255133148E-2</v>
      </c>
    </row>
    <row r="5368" spans="1:25" x14ac:dyDescent="0.3">
      <c r="A5368" s="61" t="s">
        <v>7151</v>
      </c>
      <c r="B5368" s="61" t="s">
        <v>2196</v>
      </c>
      <c r="C5368" s="61" t="s">
        <v>41</v>
      </c>
      <c r="D5368" s="36">
        <v>6</v>
      </c>
      <c r="E5368" s="36">
        <v>2030</v>
      </c>
      <c r="F5368" s="578">
        <v>2.141341751548675</v>
      </c>
      <c r="G5368" s="578">
        <v>2072.804693857825</v>
      </c>
      <c r="H5368" s="578">
        <v>0.16823407320771325</v>
      </c>
      <c r="I5368" s="578">
        <v>8.2606857235077699E-2</v>
      </c>
      <c r="J5368" s="578">
        <v>1.7878131009638275E-2</v>
      </c>
      <c r="K5368" s="578">
        <v>2.1213068762168952</v>
      </c>
      <c r="L5368" s="578">
        <v>2041.5875116984002</v>
      </c>
      <c r="M5368" s="578">
        <v>0.16764220087012827</v>
      </c>
      <c r="N5368" s="578">
        <v>8.0926388443913255E-2</v>
      </c>
      <c r="O5368" s="578">
        <v>1.7608785768970802E-2</v>
      </c>
      <c r="P5368" s="578">
        <v>2.1413418037291123</v>
      </c>
      <c r="Q5368" s="578">
        <v>2072.804693857825</v>
      </c>
      <c r="R5368" s="578">
        <v>0.16823407324651823</v>
      </c>
      <c r="S5368" s="578">
        <v>8.2606861426029299E-2</v>
      </c>
      <c r="T5368" s="578">
        <v>1.7878131009638275E-2</v>
      </c>
      <c r="U5368" s="578">
        <v>2.1213069805353326</v>
      </c>
      <c r="V5368" s="578">
        <v>2041.5875116984002</v>
      </c>
      <c r="W5368" s="578">
        <v>0.16764220137459476</v>
      </c>
      <c r="X5368" s="578">
        <v>8.0926388967782203E-2</v>
      </c>
      <c r="Y5368" s="578">
        <v>1.7608785768970802E-2</v>
      </c>
    </row>
    <row r="5369" spans="1:25" x14ac:dyDescent="0.3">
      <c r="A5369" s="61" t="s">
        <v>7152</v>
      </c>
      <c r="B5369" s="61" t="s">
        <v>2196</v>
      </c>
      <c r="C5369" s="61" t="s">
        <v>41</v>
      </c>
      <c r="D5369" s="36">
        <v>7</v>
      </c>
      <c r="E5369" s="36">
        <v>2030</v>
      </c>
      <c r="F5369" s="578">
        <v>2.0377009349332749</v>
      </c>
      <c r="G5369" s="578">
        <v>2029.6316808064726</v>
      </c>
      <c r="H5369" s="578">
        <v>0.15147314992888475</v>
      </c>
      <c r="I5369" s="578">
        <v>7.7973392501007752E-2</v>
      </c>
      <c r="J5369" s="578">
        <v>1.7505934364938448E-2</v>
      </c>
      <c r="K5369" s="578">
        <v>2.0226965196272078</v>
      </c>
      <c r="L5369" s="578">
        <v>2005.8943684895801</v>
      </c>
      <c r="M5369" s="578">
        <v>0.15093229256308349</v>
      </c>
      <c r="N5369" s="578">
        <v>7.6728014857508173E-2</v>
      </c>
      <c r="O5369" s="578">
        <v>1.7301099413695373E-2</v>
      </c>
      <c r="P5369" s="578">
        <v>2.0377009871076499</v>
      </c>
      <c r="Q5369" s="578">
        <v>2029.6316808064726</v>
      </c>
      <c r="R5369" s="578">
        <v>0.15147314534988199</v>
      </c>
      <c r="S5369" s="578">
        <v>7.7973395120352479E-2</v>
      </c>
      <c r="T5369" s="578">
        <v>1.7505933850770775E-2</v>
      </c>
      <c r="U5369" s="578">
        <v>2.0226966761051628</v>
      </c>
      <c r="V5369" s="578">
        <v>2005.8943684895801</v>
      </c>
      <c r="W5369" s="578">
        <v>0.150932294271721</v>
      </c>
      <c r="X5369" s="578">
        <v>7.6728009812844222E-2</v>
      </c>
      <c r="Y5369" s="578">
        <v>1.7301099413695373E-2</v>
      </c>
    </row>
    <row r="5370" spans="1:25" x14ac:dyDescent="0.3">
      <c r="A5370" s="61" t="s">
        <v>7153</v>
      </c>
      <c r="B5370" s="61" t="s">
        <v>2196</v>
      </c>
      <c r="C5370" s="61" t="s">
        <v>41</v>
      </c>
      <c r="D5370" s="36">
        <v>8</v>
      </c>
      <c r="E5370" s="36">
        <v>2030</v>
      </c>
      <c r="F5370" s="578">
        <v>1.7428844699811599</v>
      </c>
      <c r="G5370" s="578">
        <v>1693.5346056620224</v>
      </c>
      <c r="H5370" s="578">
        <v>0.13227810712608748</v>
      </c>
      <c r="I5370" s="578">
        <v>6.0243818035814849E-2</v>
      </c>
      <c r="J5370" s="578">
        <v>1.4607566855071674E-2</v>
      </c>
      <c r="K5370" s="578">
        <v>1.7511329797184749</v>
      </c>
      <c r="L5370" s="578">
        <v>1704.25206247965</v>
      </c>
      <c r="M5370" s="578">
        <v>0.13248171649562748</v>
      </c>
      <c r="N5370" s="578">
        <v>6.0748370306100648E-2</v>
      </c>
      <c r="O5370" s="578">
        <v>1.4699837367515975E-2</v>
      </c>
      <c r="P5370" s="578">
        <v>1.7428843656628752</v>
      </c>
      <c r="Q5370" s="578">
        <v>1693.5347099304149</v>
      </c>
      <c r="R5370" s="578">
        <v>0.1322781098230425</v>
      </c>
      <c r="S5370" s="578">
        <v>6.024381343740965E-2</v>
      </c>
      <c r="T5370" s="578">
        <v>1.4607566855071674E-2</v>
      </c>
      <c r="U5370" s="578">
        <v>1.7511330834172401</v>
      </c>
      <c r="V5370" s="578">
        <v>1704.25206247965</v>
      </c>
      <c r="W5370" s="578">
        <v>0.13248171750456025</v>
      </c>
      <c r="X5370" s="578">
        <v>6.0748374497052254E-2</v>
      </c>
      <c r="Y5370" s="578">
        <v>1.4699836319778075E-2</v>
      </c>
    </row>
    <row r="5371" spans="1:25" x14ac:dyDescent="0.3">
      <c r="A5371" s="61" t="s">
        <v>7154</v>
      </c>
      <c r="B5371" s="61" t="s">
        <v>2196</v>
      </c>
      <c r="C5371" s="61" t="s">
        <v>41</v>
      </c>
      <c r="D5371" s="36">
        <v>9</v>
      </c>
      <c r="E5371" s="36">
        <v>2030</v>
      </c>
      <c r="F5371" s="578">
        <v>1.6561821886070875</v>
      </c>
      <c r="G5371" s="578">
        <v>1640.2472966512</v>
      </c>
      <c r="H5371" s="578">
        <v>0.12228909187918624</v>
      </c>
      <c r="I5371" s="578">
        <v>5.5248826858587494E-2</v>
      </c>
      <c r="J5371" s="578">
        <v>1.41483556653838E-2</v>
      </c>
      <c r="K5371" s="578">
        <v>1.6720169452269098</v>
      </c>
      <c r="L5371" s="578">
        <v>1665.3092880248973</v>
      </c>
      <c r="M5371" s="578">
        <v>0.122852258165039</v>
      </c>
      <c r="N5371" s="578">
        <v>5.6702197412960204E-2</v>
      </c>
      <c r="O5371" s="578">
        <v>1.4364328177180075E-2</v>
      </c>
      <c r="P5371" s="578">
        <v>1.65618192785253</v>
      </c>
      <c r="Q5371" s="578">
        <v>1640.2472966512</v>
      </c>
      <c r="R5371" s="578">
        <v>0.12228909487869977</v>
      </c>
      <c r="S5371" s="578">
        <v>5.5248825286980649E-2</v>
      </c>
      <c r="T5371" s="578">
        <v>1.414835514151485E-2</v>
      </c>
      <c r="U5371" s="578">
        <v>1.6720171010832274</v>
      </c>
      <c r="V5371" s="578">
        <v>1665.3092880248973</v>
      </c>
      <c r="W5371" s="578">
        <v>0.12285226261337749</v>
      </c>
      <c r="X5371" s="578">
        <v>5.67021984606981E-2</v>
      </c>
      <c r="Y5371" s="578">
        <v>1.4364328177180075E-2</v>
      </c>
    </row>
    <row r="5372" spans="1:25" x14ac:dyDescent="0.3">
      <c r="A5372" s="61" t="s">
        <v>7155</v>
      </c>
      <c r="B5372" s="61" t="s">
        <v>2196</v>
      </c>
      <c r="C5372" s="61" t="s">
        <v>41</v>
      </c>
      <c r="D5372" s="36">
        <v>10</v>
      </c>
      <c r="E5372" s="36">
        <v>2030</v>
      </c>
      <c r="F5372" s="578">
        <v>1.5887449075682174</v>
      </c>
      <c r="G5372" s="578">
        <v>1598.7985293070399</v>
      </c>
      <c r="H5372" s="578">
        <v>0.11451978287520076</v>
      </c>
      <c r="I5372" s="578">
        <v>5.1363816892262465E-2</v>
      </c>
      <c r="J5372" s="578">
        <v>1.3791189645417E-2</v>
      </c>
      <c r="K5372" s="578">
        <v>1.6122841936727677</v>
      </c>
      <c r="L5372" s="578">
        <v>1636.7372131347624</v>
      </c>
      <c r="M5372" s="578">
        <v>0.11552480249883901</v>
      </c>
      <c r="N5372" s="578">
        <v>5.3512397280428552E-2</v>
      </c>
      <c r="O5372" s="578">
        <v>1.4118227147264375E-2</v>
      </c>
      <c r="P5372" s="578">
        <v>1.5887449597116701</v>
      </c>
      <c r="Q5372" s="578">
        <v>1598.7985293070399</v>
      </c>
      <c r="R5372" s="578">
        <v>0.11451977985204051</v>
      </c>
      <c r="S5372" s="578">
        <v>5.1363814272917779E-2</v>
      </c>
      <c r="T5372" s="578">
        <v>1.3791189645417E-2</v>
      </c>
      <c r="U5372" s="578">
        <v>1.6122841421605025</v>
      </c>
      <c r="V5372" s="578">
        <v>1636.7372131347624</v>
      </c>
      <c r="W5372" s="578">
        <v>0.11552480503147876</v>
      </c>
      <c r="X5372" s="578">
        <v>5.35123978042975E-2</v>
      </c>
      <c r="Y5372" s="578">
        <v>1.4118227147264375E-2</v>
      </c>
    </row>
    <row r="5373" spans="1:25" x14ac:dyDescent="0.3">
      <c r="A5373" s="61" t="s">
        <v>7156</v>
      </c>
      <c r="B5373" s="61" t="s">
        <v>2196</v>
      </c>
      <c r="C5373" s="61" t="s">
        <v>41</v>
      </c>
      <c r="D5373" s="36">
        <v>11</v>
      </c>
      <c r="E5373" s="36">
        <v>2030</v>
      </c>
      <c r="F5373" s="578">
        <v>1.5061126364257649</v>
      </c>
      <c r="G5373" s="578">
        <v>1514.9645957946725</v>
      </c>
      <c r="H5373" s="578">
        <v>0.10679510621897226</v>
      </c>
      <c r="I5373" s="578">
        <v>4.4787200691644047E-2</v>
      </c>
      <c r="J5373" s="578">
        <v>1.3068694980271725E-2</v>
      </c>
      <c r="K5373" s="578">
        <v>1.5367534470486401</v>
      </c>
      <c r="L5373" s="578">
        <v>1565.1669527689601</v>
      </c>
      <c r="M5373" s="578">
        <v>0.10816889166471749</v>
      </c>
      <c r="N5373" s="578">
        <v>4.7680302755907102E-2</v>
      </c>
      <c r="O5373" s="578">
        <v>1.3501423818524899E-2</v>
      </c>
      <c r="P5373" s="578">
        <v>1.5061126364313699</v>
      </c>
      <c r="Q5373" s="578">
        <v>1514.9645957946725</v>
      </c>
      <c r="R5373" s="578">
        <v>0.10679510199436899</v>
      </c>
      <c r="S5373" s="578">
        <v>4.4787200691644047E-2</v>
      </c>
      <c r="T5373" s="578">
        <v>1.3068694980271725E-2</v>
      </c>
      <c r="U5373" s="578">
        <v>1.5367536544640574</v>
      </c>
      <c r="V5373" s="578">
        <v>1565.1669527689601</v>
      </c>
      <c r="W5373" s="578">
        <v>0.10816889163106651</v>
      </c>
      <c r="X5373" s="578">
        <v>4.7680304327513953E-2</v>
      </c>
      <c r="Y5373" s="578">
        <v>1.3501423818524899E-2</v>
      </c>
    </row>
    <row r="5374" spans="1:25" x14ac:dyDescent="0.3">
      <c r="A5374" s="61" t="s">
        <v>7157</v>
      </c>
      <c r="B5374" s="61" t="s">
        <v>2196</v>
      </c>
      <c r="C5374" s="61" t="s">
        <v>41</v>
      </c>
      <c r="D5374" s="36">
        <v>12</v>
      </c>
      <c r="E5374" s="36">
        <v>2030</v>
      </c>
      <c r="F5374" s="578">
        <v>1.432663338743315</v>
      </c>
      <c r="G5374" s="578">
        <v>1431.4472910563102</v>
      </c>
      <c r="H5374" s="578">
        <v>9.9926178919910402E-2</v>
      </c>
      <c r="I5374" s="578">
        <v>3.7608500570058802E-2</v>
      </c>
      <c r="J5374" s="578">
        <v>1.2348611237636375E-2</v>
      </c>
      <c r="K5374" s="578">
        <v>1.4685436984538351</v>
      </c>
      <c r="L5374" s="578">
        <v>1490.9296735127723</v>
      </c>
      <c r="M5374" s="578">
        <v>0.10159150791181024</v>
      </c>
      <c r="N5374" s="578">
        <v>4.1159114698530126E-2</v>
      </c>
      <c r="O5374" s="578">
        <v>1.286138562136325E-2</v>
      </c>
      <c r="P5374" s="578">
        <v>1.4326633387069352</v>
      </c>
      <c r="Q5374" s="578">
        <v>1431.4472910563102</v>
      </c>
      <c r="R5374" s="578">
        <v>9.9926171872539021E-2</v>
      </c>
      <c r="S5374" s="578">
        <v>3.7608500570058802E-2</v>
      </c>
      <c r="T5374" s="578">
        <v>1.2348611237636375E-2</v>
      </c>
      <c r="U5374" s="578">
        <v>1.4685439071017701</v>
      </c>
      <c r="V5374" s="578">
        <v>1490.9296735127723</v>
      </c>
      <c r="W5374" s="578">
        <v>0.10159150896985551</v>
      </c>
      <c r="X5374" s="578">
        <v>4.1159110085572999E-2</v>
      </c>
      <c r="Y5374" s="578">
        <v>1.286138562136325E-2</v>
      </c>
    </row>
    <row r="5375" spans="1:25" x14ac:dyDescent="0.3">
      <c r="A5375" s="61" t="s">
        <v>7158</v>
      </c>
      <c r="B5375" s="61" t="s">
        <v>2196</v>
      </c>
      <c r="C5375" s="61" t="s">
        <v>41</v>
      </c>
      <c r="D5375" s="36">
        <v>13</v>
      </c>
      <c r="E5375" s="36">
        <v>2030</v>
      </c>
      <c r="F5375" s="578">
        <v>1.4429637210085524</v>
      </c>
      <c r="G5375" s="578">
        <v>1460.18846257527</v>
      </c>
      <c r="H5375" s="578">
        <v>9.6612626727922646E-2</v>
      </c>
      <c r="I5375" s="578">
        <v>3.4481180511647773E-2</v>
      </c>
      <c r="J5375" s="578">
        <v>1.2595262717998851E-2</v>
      </c>
      <c r="K5375" s="578">
        <v>1.4761473498548749</v>
      </c>
      <c r="L5375" s="578">
        <v>1517.4289881388277</v>
      </c>
      <c r="M5375" s="578">
        <v>9.8292280684290509E-2</v>
      </c>
      <c r="N5375" s="578">
        <v>3.8171860467021632E-2</v>
      </c>
      <c r="O5375" s="578">
        <v>1.3088781250795925E-2</v>
      </c>
      <c r="P5375" s="578">
        <v>1.44296372098263</v>
      </c>
      <c r="Q5375" s="578">
        <v>1460.18846257527</v>
      </c>
      <c r="R5375" s="578">
        <v>9.661262927086979E-2</v>
      </c>
      <c r="S5375" s="578">
        <v>3.4481180671718827E-2</v>
      </c>
      <c r="T5375" s="578">
        <v>1.2595262717998851E-2</v>
      </c>
      <c r="U5375" s="578">
        <v>1.4761475057218028</v>
      </c>
      <c r="V5375" s="578">
        <v>1517.4289881388277</v>
      </c>
      <c r="W5375" s="578">
        <v>9.8292281814489457E-2</v>
      </c>
      <c r="X5375" s="578">
        <v>3.8171863552027646E-2</v>
      </c>
      <c r="Y5375" s="578">
        <v>1.3088781250795925E-2</v>
      </c>
    </row>
    <row r="5376" spans="1:25" x14ac:dyDescent="0.3">
      <c r="A5376" s="61" t="s">
        <v>7159</v>
      </c>
      <c r="B5376" s="61" t="s">
        <v>2196</v>
      </c>
      <c r="C5376" s="61" t="s">
        <v>41</v>
      </c>
      <c r="D5376" s="36">
        <v>14</v>
      </c>
      <c r="E5376" s="36">
        <v>2030</v>
      </c>
      <c r="F5376" s="578">
        <v>1.51076297825587</v>
      </c>
      <c r="G5376" s="578">
        <v>1549.7849795023526</v>
      </c>
      <c r="H5376" s="578">
        <v>9.5633843882448319E-2</v>
      </c>
      <c r="I5376" s="578">
        <v>3.5338132642209502E-2</v>
      </c>
      <c r="J5376" s="578">
        <v>1.3368736428674274E-2</v>
      </c>
      <c r="K5376" s="578">
        <v>1.5359783501800499</v>
      </c>
      <c r="L5376" s="578">
        <v>1598.5070851643823</v>
      </c>
      <c r="M5376" s="578">
        <v>9.7110897455725778E-2</v>
      </c>
      <c r="N5376" s="578">
        <v>3.8783470168709699E-2</v>
      </c>
      <c r="O5376" s="578">
        <v>1.3788728121047176E-2</v>
      </c>
      <c r="P5376" s="578">
        <v>1.5107630825746075</v>
      </c>
      <c r="Q5376" s="578">
        <v>1549.7850316365475</v>
      </c>
      <c r="R5376" s="578">
        <v>9.5633845479824203E-2</v>
      </c>
      <c r="S5376" s="578">
        <v>3.5338134689178922E-2</v>
      </c>
      <c r="T5376" s="578">
        <v>1.3368736428674274E-2</v>
      </c>
      <c r="U5376" s="578">
        <v>1.5359782459239151</v>
      </c>
      <c r="V5376" s="578">
        <v>1598.5070851643823</v>
      </c>
      <c r="W5376" s="578">
        <v>9.7110897477553651E-2</v>
      </c>
      <c r="X5376" s="578">
        <v>3.8783470168709699E-2</v>
      </c>
      <c r="Y5376" s="578">
        <v>1.3788728121047176E-2</v>
      </c>
    </row>
    <row r="5377" spans="1:25" x14ac:dyDescent="0.3">
      <c r="A5377" s="61" t="s">
        <v>7160</v>
      </c>
      <c r="B5377" s="61" t="s">
        <v>2196</v>
      </c>
      <c r="C5377" s="61" t="s">
        <v>41</v>
      </c>
      <c r="D5377" s="36">
        <v>15</v>
      </c>
      <c r="E5377" s="36">
        <v>2030</v>
      </c>
      <c r="F5377" s="578">
        <v>1.56888004237392</v>
      </c>
      <c r="G5377" s="578">
        <v>1626.5713539123499</v>
      </c>
      <c r="H5377" s="578">
        <v>9.4794710093992735E-2</v>
      </c>
      <c r="I5377" s="578">
        <v>3.6072671549239453E-2</v>
      </c>
      <c r="J5377" s="578">
        <v>1.4031606173375575E-2</v>
      </c>
      <c r="K5377" s="578">
        <v>1.5876446862835052</v>
      </c>
      <c r="L5377" s="578">
        <v>1668.040646870925</v>
      </c>
      <c r="M5377" s="578">
        <v>9.6109590667462372E-2</v>
      </c>
      <c r="N5377" s="578">
        <v>3.9141669995539453E-2</v>
      </c>
      <c r="O5377" s="578">
        <v>1.4388972767240601E-2</v>
      </c>
      <c r="P5377" s="578">
        <v>1.5688798859471975</v>
      </c>
      <c r="Q5377" s="578">
        <v>1626.5713539123499</v>
      </c>
      <c r="R5377" s="578">
        <v>9.4794709030793428E-2</v>
      </c>
      <c r="S5377" s="578">
        <v>3.60726713358114E-2</v>
      </c>
      <c r="T5377" s="578">
        <v>1.4031606173375575E-2</v>
      </c>
      <c r="U5377" s="578">
        <v>1.5876446862786575</v>
      </c>
      <c r="V5377" s="578">
        <v>1668.040646870925</v>
      </c>
      <c r="W5377" s="578">
        <v>9.610959281963001E-2</v>
      </c>
      <c r="X5377" s="578">
        <v>3.9141670829849248E-2</v>
      </c>
      <c r="Y5377" s="578">
        <v>1.4388972767240601E-2</v>
      </c>
    </row>
    <row r="5378" spans="1:25" x14ac:dyDescent="0.3">
      <c r="A5378" s="580" t="s">
        <v>7161</v>
      </c>
      <c r="B5378" s="580" t="s">
        <v>2196</v>
      </c>
      <c r="C5378" s="580" t="s">
        <v>41</v>
      </c>
      <c r="D5378" s="581">
        <v>16</v>
      </c>
      <c r="E5378" s="581">
        <v>2030</v>
      </c>
      <c r="F5378" s="582">
        <v>1.647220333286435</v>
      </c>
      <c r="G5378" s="582">
        <v>1732.3694915771453</v>
      </c>
      <c r="H5378" s="582">
        <v>9.5612423531444279E-2</v>
      </c>
      <c r="I5378" s="582">
        <v>3.7626703100007278E-2</v>
      </c>
      <c r="J5378" s="582">
        <v>1.4944633207051024E-2</v>
      </c>
      <c r="K5378" s="582">
        <v>1.6574965361996825</v>
      </c>
      <c r="L5378" s="582">
        <v>1763.9534530639601</v>
      </c>
      <c r="M5378" s="582">
        <v>9.6663324773847564E-2</v>
      </c>
      <c r="N5378" s="582">
        <v>4.0380086798298423E-2</v>
      </c>
      <c r="O5378" s="582">
        <v>1.5216759182900776E-2</v>
      </c>
      <c r="P5378" s="582">
        <v>1.6472204375948676</v>
      </c>
      <c r="Q5378" s="582">
        <v>1732.3694915771453</v>
      </c>
      <c r="R5378" s="582">
        <v>9.5612424075928418E-2</v>
      </c>
      <c r="S5378" s="582">
        <v>3.7626704875340977E-2</v>
      </c>
      <c r="T5378" s="582">
        <v>1.4944633207051024E-2</v>
      </c>
      <c r="U5378" s="582">
        <v>1.6574965368107102</v>
      </c>
      <c r="V5378" s="582">
        <v>1763.9534530639601</v>
      </c>
      <c r="W5378" s="582">
        <v>9.6663321086149723E-2</v>
      </c>
      <c r="X5378" s="582">
        <v>4.0380087894542699E-2</v>
      </c>
      <c r="Y5378" s="582">
        <v>1.5216759182900776E-2</v>
      </c>
    </row>
    <row r="5379" spans="1:25" x14ac:dyDescent="0.3">
      <c r="A5379" s="61" t="s">
        <v>7162</v>
      </c>
      <c r="B5379" s="61" t="s">
        <v>2195</v>
      </c>
      <c r="C5379" s="61" t="s">
        <v>41</v>
      </c>
      <c r="D5379" s="36">
        <v>1</v>
      </c>
      <c r="E5379" s="36">
        <v>2012</v>
      </c>
      <c r="F5379" s="578">
        <v>59.557053404122847</v>
      </c>
      <c r="G5379" s="578">
        <v>8490.2492370605451</v>
      </c>
      <c r="H5379" s="578">
        <v>6.4769913125783152</v>
      </c>
      <c r="I5379" s="578">
        <v>3.8445799350738499</v>
      </c>
      <c r="J5379" s="578">
        <v>7.2509699501097147E-2</v>
      </c>
      <c r="K5379" s="578">
        <v>59.917406056231478</v>
      </c>
      <c r="L5379" s="578">
        <v>8540.1522827148401</v>
      </c>
      <c r="M5379" s="578">
        <v>6.4925696994954052</v>
      </c>
      <c r="N5379" s="578">
        <v>3.8671100139617902</v>
      </c>
      <c r="O5379" s="578">
        <v>7.2935903871742369E-2</v>
      </c>
      <c r="P5379" s="578">
        <v>59.557059106824425</v>
      </c>
      <c r="Q5379" s="578">
        <v>8490.2493387858049</v>
      </c>
      <c r="R5379" s="578">
        <v>6.4769914272862126</v>
      </c>
      <c r="S5379" s="578">
        <v>3.8445799350738499</v>
      </c>
      <c r="T5379" s="578">
        <v>7.2509699501097147E-2</v>
      </c>
      <c r="U5379" s="578">
        <v>59.917408621772928</v>
      </c>
      <c r="V5379" s="578">
        <v>8540.1522827148401</v>
      </c>
      <c r="W5379" s="578">
        <v>6.4925707373768056</v>
      </c>
      <c r="X5379" s="578">
        <v>3.8671100139617902</v>
      </c>
      <c r="Y5379" s="578">
        <v>7.293590336727597E-2</v>
      </c>
    </row>
    <row r="5380" spans="1:25" x14ac:dyDescent="0.3">
      <c r="A5380" s="61" t="s">
        <v>7163</v>
      </c>
      <c r="B5380" s="61" t="s">
        <v>2195</v>
      </c>
      <c r="C5380" s="61" t="s">
        <v>41</v>
      </c>
      <c r="D5380" s="36">
        <v>2</v>
      </c>
      <c r="E5380" s="36">
        <v>2012</v>
      </c>
      <c r="F5380" s="578">
        <v>31.33866514875745</v>
      </c>
      <c r="G5380" s="578">
        <v>4708.1848297119095</v>
      </c>
      <c r="H5380" s="578">
        <v>3.5868006055243251</v>
      </c>
      <c r="I5380" s="578">
        <v>2.0596894603222573</v>
      </c>
      <c r="J5380" s="578">
        <v>4.0209640341345179E-2</v>
      </c>
      <c r="K5380" s="578">
        <v>31.924003089322152</v>
      </c>
      <c r="L5380" s="578">
        <v>4784.2315775553325</v>
      </c>
      <c r="M5380" s="578">
        <v>3.6146161082821551</v>
      </c>
      <c r="N5380" s="578">
        <v>2.0872753659884076</v>
      </c>
      <c r="O5380" s="578">
        <v>4.0859142279562805E-2</v>
      </c>
      <c r="P5380" s="578">
        <v>31.338666182399372</v>
      </c>
      <c r="Q5380" s="578">
        <v>4708.1848297119095</v>
      </c>
      <c r="R5380" s="578">
        <v>3.5868007098324552</v>
      </c>
      <c r="S5380" s="578">
        <v>2.0596894286572871</v>
      </c>
      <c r="T5380" s="578">
        <v>4.0209640341345179E-2</v>
      </c>
      <c r="U5380" s="578">
        <v>31.924005170750451</v>
      </c>
      <c r="V5380" s="578">
        <v>4784.2315775553325</v>
      </c>
      <c r="W5380" s="578">
        <v>3.6146161082821551</v>
      </c>
      <c r="X5380" s="578">
        <v>2.0872754727800622</v>
      </c>
      <c r="Y5380" s="578">
        <v>4.0859142803431725E-2</v>
      </c>
    </row>
    <row r="5381" spans="1:25" x14ac:dyDescent="0.3">
      <c r="A5381" s="61" t="s">
        <v>7164</v>
      </c>
      <c r="B5381" s="61" t="s">
        <v>2195</v>
      </c>
      <c r="C5381" s="61" t="s">
        <v>41</v>
      </c>
      <c r="D5381" s="36">
        <v>3</v>
      </c>
      <c r="E5381" s="36">
        <v>2012</v>
      </c>
      <c r="F5381" s="578">
        <v>18.829205277307949</v>
      </c>
      <c r="G5381" s="578">
        <v>2962.8224703470801</v>
      </c>
      <c r="H5381" s="578">
        <v>1.9307371970498899</v>
      </c>
      <c r="I5381" s="578">
        <v>1.2191728257263625</v>
      </c>
      <c r="J5381" s="578">
        <v>2.5303739879745921E-2</v>
      </c>
      <c r="K5381" s="578">
        <v>18.744654174515698</v>
      </c>
      <c r="L5381" s="578">
        <v>2934.8420689900677</v>
      </c>
      <c r="M5381" s="578">
        <v>1.9314664685322551</v>
      </c>
      <c r="N5381" s="578">
        <v>1.2116859201341825</v>
      </c>
      <c r="O5381" s="578">
        <v>2.50647173573573E-2</v>
      </c>
      <c r="P5381" s="578">
        <v>18.829205803805898</v>
      </c>
      <c r="Q5381" s="578">
        <v>2962.8225224812777</v>
      </c>
      <c r="R5381" s="578">
        <v>1.9307372020945526</v>
      </c>
      <c r="S5381" s="578">
        <v>1.2191728752416799</v>
      </c>
      <c r="T5381" s="578">
        <v>2.5303739365578275E-2</v>
      </c>
      <c r="U5381" s="578">
        <v>18.744655727355401</v>
      </c>
      <c r="V5381" s="578">
        <v>2934.8420689900677</v>
      </c>
      <c r="W5381" s="578">
        <v>1.9314664740813825</v>
      </c>
      <c r="X5381" s="578">
        <v>1.2116859148566876</v>
      </c>
      <c r="Y5381" s="578">
        <v>2.5064717881226252E-2</v>
      </c>
    </row>
    <row r="5382" spans="1:25" x14ac:dyDescent="0.3">
      <c r="A5382" s="61" t="s">
        <v>7165</v>
      </c>
      <c r="B5382" s="61" t="s">
        <v>2195</v>
      </c>
      <c r="C5382" s="61" t="s">
        <v>41</v>
      </c>
      <c r="D5382" s="36">
        <v>4</v>
      </c>
      <c r="E5382" s="36">
        <v>2012</v>
      </c>
      <c r="F5382" s="578">
        <v>16.119128757418324</v>
      </c>
      <c r="G5382" s="578">
        <v>2648.4261830647724</v>
      </c>
      <c r="H5382" s="578">
        <v>1.34537067241035</v>
      </c>
      <c r="I5382" s="578">
        <v>1.0437147794291324</v>
      </c>
      <c r="J5382" s="578">
        <v>2.2618776846987477E-2</v>
      </c>
      <c r="K5382" s="578">
        <v>15.852270512341999</v>
      </c>
      <c r="L5382" s="578">
        <v>2592.3114725748651</v>
      </c>
      <c r="M5382" s="578">
        <v>1.3450651717721425</v>
      </c>
      <c r="N5382" s="578">
        <v>1.0253621950590301</v>
      </c>
      <c r="O5382" s="578">
        <v>2.2139496305802173E-2</v>
      </c>
      <c r="P5382" s="578">
        <v>16.119128760023127</v>
      </c>
      <c r="Q5382" s="578">
        <v>2648.4261830647724</v>
      </c>
      <c r="R5382" s="578">
        <v>1.3453706718670775</v>
      </c>
      <c r="S5382" s="578">
        <v>1.0437147952616173</v>
      </c>
      <c r="T5382" s="578">
        <v>2.2618776846987477E-2</v>
      </c>
      <c r="U5382" s="578">
        <v>15.852272089502801</v>
      </c>
      <c r="V5382" s="578">
        <v>2592.3114725748651</v>
      </c>
      <c r="W5382" s="578">
        <v>1.3450651780585701</v>
      </c>
      <c r="X5382" s="578">
        <v>1.0253622478339774</v>
      </c>
      <c r="Y5382" s="578">
        <v>2.2139495781933225E-2</v>
      </c>
    </row>
    <row r="5383" spans="1:25" x14ac:dyDescent="0.3">
      <c r="A5383" s="61" t="s">
        <v>7166</v>
      </c>
      <c r="B5383" s="61" t="s">
        <v>2195</v>
      </c>
      <c r="C5383" s="61" t="s">
        <v>41</v>
      </c>
      <c r="D5383" s="36">
        <v>5</v>
      </c>
      <c r="E5383" s="36">
        <v>2012</v>
      </c>
      <c r="F5383" s="578">
        <v>14.185535424747824</v>
      </c>
      <c r="G5383" s="578">
        <v>2331.2963994344022</v>
      </c>
      <c r="H5383" s="578">
        <v>1.0445627555406301</v>
      </c>
      <c r="I5383" s="578">
        <v>0.91032038939495818</v>
      </c>
      <c r="J5383" s="578">
        <v>1.9910374733929776E-2</v>
      </c>
      <c r="K5383" s="578">
        <v>13.948680403850876</v>
      </c>
      <c r="L5383" s="578">
        <v>2288.2480138142823</v>
      </c>
      <c r="M5383" s="578">
        <v>1.0456165700452351</v>
      </c>
      <c r="N5383" s="578">
        <v>0.89344468611913397</v>
      </c>
      <c r="O5383" s="578">
        <v>1.9542679384661175E-2</v>
      </c>
      <c r="P5383" s="578">
        <v>14.185535423695226</v>
      </c>
      <c r="Q5383" s="578">
        <v>2331.2963994344022</v>
      </c>
      <c r="R5383" s="578">
        <v>1.04456276609562</v>
      </c>
      <c r="S5383" s="578">
        <v>0.91032040522744206</v>
      </c>
      <c r="T5383" s="578">
        <v>1.991037524809745E-2</v>
      </c>
      <c r="U5383" s="578">
        <v>13.948682495509225</v>
      </c>
      <c r="V5383" s="578">
        <v>2288.2480138142823</v>
      </c>
      <c r="W5383" s="578">
        <v>1.0456165844613325</v>
      </c>
      <c r="X5383" s="578">
        <v>0.89344477001577571</v>
      </c>
      <c r="Y5383" s="578">
        <v>1.9542679384661175E-2</v>
      </c>
    </row>
    <row r="5384" spans="1:25" x14ac:dyDescent="0.3">
      <c r="A5384" s="61" t="s">
        <v>7167</v>
      </c>
      <c r="B5384" s="61" t="s">
        <v>2195</v>
      </c>
      <c r="C5384" s="61" t="s">
        <v>41</v>
      </c>
      <c r="D5384" s="36">
        <v>6</v>
      </c>
      <c r="E5384" s="36">
        <v>2012</v>
      </c>
      <c r="F5384" s="578">
        <v>13.035226358178326</v>
      </c>
      <c r="G5384" s="578">
        <v>2174.253402709955</v>
      </c>
      <c r="H5384" s="578">
        <v>0.89036742578415773</v>
      </c>
      <c r="I5384" s="578">
        <v>0.83372131797174576</v>
      </c>
      <c r="J5384" s="578">
        <v>1.8569166888482827E-2</v>
      </c>
      <c r="K5384" s="578">
        <v>12.853424096382923</v>
      </c>
      <c r="L5384" s="578">
        <v>2143.7660484313951</v>
      </c>
      <c r="M5384" s="578">
        <v>0.88959238761647874</v>
      </c>
      <c r="N5384" s="578">
        <v>0.81934190293153053</v>
      </c>
      <c r="O5384" s="578">
        <v>1.8308817088836749E-2</v>
      </c>
      <c r="P5384" s="578">
        <v>13.035226879762625</v>
      </c>
      <c r="Q5384" s="578">
        <v>2174.253402709955</v>
      </c>
      <c r="R5384" s="578">
        <v>0.89036749704973694</v>
      </c>
      <c r="S5384" s="578">
        <v>0.83372129763786929</v>
      </c>
      <c r="T5384" s="578">
        <v>1.8569167412351775E-2</v>
      </c>
      <c r="U5384" s="578">
        <v>12.853424619994801</v>
      </c>
      <c r="V5384" s="578">
        <v>2143.766202290848</v>
      </c>
      <c r="W5384" s="578">
        <v>0.88959239764759879</v>
      </c>
      <c r="X5384" s="578">
        <v>0.81934193273385292</v>
      </c>
      <c r="Y5384" s="578">
        <v>1.8308817603004426E-2</v>
      </c>
    </row>
    <row r="5385" spans="1:25" x14ac:dyDescent="0.3">
      <c r="A5385" s="61" t="s">
        <v>7168</v>
      </c>
      <c r="B5385" s="61" t="s">
        <v>2195</v>
      </c>
      <c r="C5385" s="61" t="s">
        <v>41</v>
      </c>
      <c r="D5385" s="36">
        <v>7</v>
      </c>
      <c r="E5385" s="36">
        <v>2012</v>
      </c>
      <c r="F5385" s="578">
        <v>12.691954029995575</v>
      </c>
      <c r="G5385" s="578">
        <v>2127.5452957153275</v>
      </c>
      <c r="H5385" s="578">
        <v>0.78391356314144345</v>
      </c>
      <c r="I5385" s="578">
        <v>0.77931822215517321</v>
      </c>
      <c r="J5385" s="578">
        <v>1.8170326404894327E-2</v>
      </c>
      <c r="K5385" s="578">
        <v>12.537181616945075</v>
      </c>
      <c r="L5385" s="578">
        <v>2104.9232076009075</v>
      </c>
      <c r="M5385" s="578">
        <v>0.78187337676839253</v>
      </c>
      <c r="N5385" s="578">
        <v>0.76890311390161448</v>
      </c>
      <c r="O5385" s="578">
        <v>1.7977113447462476E-2</v>
      </c>
      <c r="P5385" s="578">
        <v>12.691954029374724</v>
      </c>
      <c r="Q5385" s="578">
        <v>2127.5452957153275</v>
      </c>
      <c r="R5385" s="578">
        <v>0.78391351987374891</v>
      </c>
      <c r="S5385" s="578">
        <v>0.77931824854264609</v>
      </c>
      <c r="T5385" s="578">
        <v>1.8170326404894327E-2</v>
      </c>
      <c r="U5385" s="578">
        <v>12.53718213797155</v>
      </c>
      <c r="V5385" s="578">
        <v>2104.9232076009075</v>
      </c>
      <c r="W5385" s="578">
        <v>0.7818733767683923</v>
      </c>
      <c r="X5385" s="578">
        <v>0.76890317350625959</v>
      </c>
      <c r="Y5385" s="578">
        <v>1.7977113971331424E-2</v>
      </c>
    </row>
    <row r="5386" spans="1:25" x14ac:dyDescent="0.3">
      <c r="A5386" s="61" t="s">
        <v>7169</v>
      </c>
      <c r="B5386" s="61" t="s">
        <v>2195</v>
      </c>
      <c r="C5386" s="61" t="s">
        <v>41</v>
      </c>
      <c r="D5386" s="36">
        <v>8</v>
      </c>
      <c r="E5386" s="36">
        <v>2012</v>
      </c>
      <c r="F5386" s="578">
        <v>10.994192049295295</v>
      </c>
      <c r="G5386" s="578">
        <v>1793.3433125813774</v>
      </c>
      <c r="H5386" s="578">
        <v>0.7104987903924963</v>
      </c>
      <c r="I5386" s="578">
        <v>0.60985798854380802</v>
      </c>
      <c r="J5386" s="578">
        <v>1.53160292926865E-2</v>
      </c>
      <c r="K5386" s="578">
        <v>11.004663132839248</v>
      </c>
      <c r="L5386" s="578">
        <v>1805.4255053202248</v>
      </c>
      <c r="M5386" s="578">
        <v>0.70742013355872246</v>
      </c>
      <c r="N5386" s="578">
        <v>0.61589996516704504</v>
      </c>
      <c r="O5386" s="578">
        <v>1.5419240730504125E-2</v>
      </c>
      <c r="P5386" s="578">
        <v>10.994193191096775</v>
      </c>
      <c r="Q5386" s="578">
        <v>1793.3433125813774</v>
      </c>
      <c r="R5386" s="578">
        <v>0.71049878086584284</v>
      </c>
      <c r="S5386" s="578">
        <v>0.609857998788356</v>
      </c>
      <c r="T5386" s="578">
        <v>1.53160292926865E-2</v>
      </c>
      <c r="U5386" s="578">
        <v>11.004662825570694</v>
      </c>
      <c r="V5386" s="578">
        <v>1805.4255053202248</v>
      </c>
      <c r="W5386" s="578">
        <v>0.70742017735028573</v>
      </c>
      <c r="X5386" s="578">
        <v>0.61589997013409858</v>
      </c>
      <c r="Y5386" s="578">
        <v>1.5419240730504125E-2</v>
      </c>
    </row>
    <row r="5387" spans="1:25" x14ac:dyDescent="0.3">
      <c r="A5387" s="61" t="s">
        <v>7170</v>
      </c>
      <c r="B5387" s="61" t="s">
        <v>2195</v>
      </c>
      <c r="C5387" s="61" t="s">
        <v>41</v>
      </c>
      <c r="D5387" s="36">
        <v>9</v>
      </c>
      <c r="E5387" s="36">
        <v>2012</v>
      </c>
      <c r="F5387" s="578">
        <v>10.682472610540545</v>
      </c>
      <c r="G5387" s="578">
        <v>1746.54197565714</v>
      </c>
      <c r="H5387" s="578">
        <v>0.65975269830475203</v>
      </c>
      <c r="I5387" s="578">
        <v>0.56202301483911754</v>
      </c>
      <c r="J5387" s="578">
        <v>1.4916351666518725E-2</v>
      </c>
      <c r="K5387" s="578">
        <v>10.758631706907135</v>
      </c>
      <c r="L5387" s="578">
        <v>1773.5966657002725</v>
      </c>
      <c r="M5387" s="578">
        <v>0.6558595950094358</v>
      </c>
      <c r="N5387" s="578">
        <v>0.57830389573549146</v>
      </c>
      <c r="O5387" s="578">
        <v>1.514744685846375E-2</v>
      </c>
      <c r="P5387" s="578">
        <v>10.682473182275572</v>
      </c>
      <c r="Q5387" s="578">
        <v>1746.54197565714</v>
      </c>
      <c r="R5387" s="578">
        <v>0.65975270408671305</v>
      </c>
      <c r="S5387" s="578">
        <v>0.56202301375257446</v>
      </c>
      <c r="T5387" s="578">
        <v>1.4916351142649775E-2</v>
      </c>
      <c r="U5387" s="578">
        <v>10.758631756854189</v>
      </c>
      <c r="V5387" s="578">
        <v>1773.5966657002725</v>
      </c>
      <c r="W5387" s="578">
        <v>0.65585960028693024</v>
      </c>
      <c r="X5387" s="578">
        <v>0.57830388991472548</v>
      </c>
      <c r="Y5387" s="578">
        <v>1.514744685846375E-2</v>
      </c>
    </row>
    <row r="5388" spans="1:25" x14ac:dyDescent="0.3">
      <c r="A5388" s="61" t="s">
        <v>7171</v>
      </c>
      <c r="B5388" s="61" t="s">
        <v>2195</v>
      </c>
      <c r="C5388" s="61" t="s">
        <v>41</v>
      </c>
      <c r="D5388" s="36">
        <v>10</v>
      </c>
      <c r="E5388" s="36">
        <v>2012</v>
      </c>
      <c r="F5388" s="578">
        <v>10.440011902503679</v>
      </c>
      <c r="G5388" s="578">
        <v>1710.1321665445901</v>
      </c>
      <c r="H5388" s="578">
        <v>0.6202835246222087</v>
      </c>
      <c r="I5388" s="578">
        <v>0.52481794791917002</v>
      </c>
      <c r="J5388" s="578">
        <v>1.4605441450839824E-2</v>
      </c>
      <c r="K5388" s="578">
        <v>10.573264429636728</v>
      </c>
      <c r="L5388" s="578">
        <v>1749.2984504699673</v>
      </c>
      <c r="M5388" s="578">
        <v>0.61661579199911354</v>
      </c>
      <c r="N5388" s="578">
        <v>0.54846337406585577</v>
      </c>
      <c r="O5388" s="578">
        <v>1.4939901060036649E-2</v>
      </c>
      <c r="P5388" s="578">
        <v>10.44001387012149</v>
      </c>
      <c r="Q5388" s="578">
        <v>1710.1321665445901</v>
      </c>
      <c r="R5388" s="578">
        <v>0.62028353952337001</v>
      </c>
      <c r="S5388" s="578">
        <v>0.52481794791917002</v>
      </c>
      <c r="T5388" s="578">
        <v>1.4605441450839824E-2</v>
      </c>
      <c r="U5388" s="578">
        <v>10.57326542244113</v>
      </c>
      <c r="V5388" s="578">
        <v>1749.2984504699673</v>
      </c>
      <c r="W5388" s="578">
        <v>0.61661579250358001</v>
      </c>
      <c r="X5388" s="578">
        <v>0.54846342160211203</v>
      </c>
      <c r="Y5388" s="578">
        <v>1.4939901060036649E-2</v>
      </c>
    </row>
    <row r="5389" spans="1:25" x14ac:dyDescent="0.3">
      <c r="A5389" s="61" t="s">
        <v>7172</v>
      </c>
      <c r="B5389" s="61" t="s">
        <v>2195</v>
      </c>
      <c r="C5389" s="61" t="s">
        <v>41</v>
      </c>
      <c r="D5389" s="36">
        <v>11</v>
      </c>
      <c r="E5389" s="36">
        <v>2012</v>
      </c>
      <c r="F5389" s="578">
        <v>10.095134449921382</v>
      </c>
      <c r="G5389" s="578">
        <v>1636.1190681457474</v>
      </c>
      <c r="H5389" s="578">
        <v>0.58879860998907374</v>
      </c>
      <c r="I5389" s="578">
        <v>0.46305915713310175</v>
      </c>
      <c r="J5389" s="578">
        <v>1.3973328648717101E-2</v>
      </c>
      <c r="K5389" s="578">
        <v>10.288972737854484</v>
      </c>
      <c r="L5389" s="578">
        <v>1688.6149762471475</v>
      </c>
      <c r="M5389" s="578">
        <v>0.58550299917502902</v>
      </c>
      <c r="N5389" s="578">
        <v>0.49499849971228577</v>
      </c>
      <c r="O5389" s="578">
        <v>1.44216624612454E-2</v>
      </c>
      <c r="P5389" s="578">
        <v>10.095134554086439</v>
      </c>
      <c r="Q5389" s="578">
        <v>1636.1190681457474</v>
      </c>
      <c r="R5389" s="578">
        <v>0.58879857091233134</v>
      </c>
      <c r="S5389" s="578">
        <v>0.46305910816105672</v>
      </c>
      <c r="T5389" s="578">
        <v>1.3973328648717101E-2</v>
      </c>
      <c r="U5389" s="578">
        <v>10.288973254481427</v>
      </c>
      <c r="V5389" s="578">
        <v>1688.6149762471475</v>
      </c>
      <c r="W5389" s="578">
        <v>0.58550299917502902</v>
      </c>
      <c r="X5389" s="578">
        <v>0.49499850025555725</v>
      </c>
      <c r="Y5389" s="578">
        <v>1.44216624612454E-2</v>
      </c>
    </row>
    <row r="5390" spans="1:25" x14ac:dyDescent="0.3">
      <c r="A5390" s="61" t="s">
        <v>7173</v>
      </c>
      <c r="B5390" s="61" t="s">
        <v>2195</v>
      </c>
      <c r="C5390" s="61" t="s">
        <v>41</v>
      </c>
      <c r="D5390" s="36">
        <v>12</v>
      </c>
      <c r="E5390" s="36">
        <v>2012</v>
      </c>
      <c r="F5390" s="578">
        <v>9.7978343893749322</v>
      </c>
      <c r="G5390" s="578">
        <v>1559.9876950581825</v>
      </c>
      <c r="H5390" s="578">
        <v>0.56210674147587225</v>
      </c>
      <c r="I5390" s="578">
        <v>0.39518494143461125</v>
      </c>
      <c r="J5390" s="578">
        <v>1.3323116766211226E-2</v>
      </c>
      <c r="K5390" s="578">
        <v>10.021050603111972</v>
      </c>
      <c r="L5390" s="578">
        <v>1620.6820971171051</v>
      </c>
      <c r="M5390" s="578">
        <v>0.55870028598777277</v>
      </c>
      <c r="N5390" s="578">
        <v>0.43380447054126575</v>
      </c>
      <c r="O5390" s="578">
        <v>1.3841461661892575E-2</v>
      </c>
      <c r="P5390" s="578">
        <v>9.797833803422666</v>
      </c>
      <c r="Q5390" s="578">
        <v>1559.9876950581825</v>
      </c>
      <c r="R5390" s="578">
        <v>0.56210673619837781</v>
      </c>
      <c r="S5390" s="578">
        <v>0.39518496727881269</v>
      </c>
      <c r="T5390" s="578">
        <v>1.3323116766211226E-2</v>
      </c>
      <c r="U5390" s="578">
        <v>10.021052008887601</v>
      </c>
      <c r="V5390" s="578">
        <v>1620.6820971171051</v>
      </c>
      <c r="W5390" s="578">
        <v>0.55870028546390382</v>
      </c>
      <c r="X5390" s="578">
        <v>0.43380447927241472</v>
      </c>
      <c r="Y5390" s="578">
        <v>1.3841461661892575E-2</v>
      </c>
    </row>
    <row r="5391" spans="1:25" x14ac:dyDescent="0.3">
      <c r="A5391" s="61" t="s">
        <v>7174</v>
      </c>
      <c r="B5391" s="61" t="s">
        <v>2195</v>
      </c>
      <c r="C5391" s="61" t="s">
        <v>41</v>
      </c>
      <c r="D5391" s="36">
        <v>13</v>
      </c>
      <c r="E5391" s="36">
        <v>2012</v>
      </c>
      <c r="F5391" s="578">
        <v>10.03462068269191</v>
      </c>
      <c r="G5391" s="578">
        <v>1579.6807060241649</v>
      </c>
      <c r="H5391" s="578">
        <v>0.53499888007839469</v>
      </c>
      <c r="I5391" s="578">
        <v>0.36161958536831595</v>
      </c>
      <c r="J5391" s="578">
        <v>1.3491325817691725E-2</v>
      </c>
      <c r="K5391" s="578">
        <v>10.23889190021627</v>
      </c>
      <c r="L5391" s="578">
        <v>1638.9910545349076</v>
      </c>
      <c r="M5391" s="578">
        <v>0.53224711364600752</v>
      </c>
      <c r="N5391" s="578">
        <v>0.40220185933867403</v>
      </c>
      <c r="O5391" s="578">
        <v>1.3997846748679824E-2</v>
      </c>
      <c r="P5391" s="578">
        <v>10.034620588298495</v>
      </c>
      <c r="Q5391" s="578">
        <v>1579.6807060241649</v>
      </c>
      <c r="R5391" s="578">
        <v>0.53499884934474973</v>
      </c>
      <c r="S5391" s="578">
        <v>0.36161958746379197</v>
      </c>
      <c r="T5391" s="578">
        <v>1.3491325817691725E-2</v>
      </c>
      <c r="U5391" s="578">
        <v>10.23889048011914</v>
      </c>
      <c r="V5391" s="578">
        <v>1638.9910545349076</v>
      </c>
      <c r="W5391" s="578">
        <v>0.53224712947849151</v>
      </c>
      <c r="X5391" s="578">
        <v>0.40220186667283953</v>
      </c>
      <c r="Y5391" s="578">
        <v>1.3997846748679824E-2</v>
      </c>
    </row>
    <row r="5392" spans="1:25" x14ac:dyDescent="0.3">
      <c r="A5392" s="61" t="s">
        <v>7175</v>
      </c>
      <c r="B5392" s="61" t="s">
        <v>2195</v>
      </c>
      <c r="C5392" s="61" t="s">
        <v>41</v>
      </c>
      <c r="D5392" s="36">
        <v>14</v>
      </c>
      <c r="E5392" s="36">
        <v>2012</v>
      </c>
      <c r="F5392" s="578">
        <v>10.77149775423454</v>
      </c>
      <c r="G5392" s="578">
        <v>1703.6025975545176</v>
      </c>
      <c r="H5392" s="578">
        <v>0.51140737296858152</v>
      </c>
      <c r="I5392" s="578">
        <v>0.36776813864707875</v>
      </c>
      <c r="J5392" s="578">
        <v>1.4549690667384549E-2</v>
      </c>
      <c r="K5392" s="578">
        <v>10.90937734590741</v>
      </c>
      <c r="L5392" s="578">
        <v>1751.5432497660249</v>
      </c>
      <c r="M5392" s="578">
        <v>0.50916365180940626</v>
      </c>
      <c r="N5392" s="578">
        <v>0.40619950823020151</v>
      </c>
      <c r="O5392" s="578">
        <v>1.4959134219679924E-2</v>
      </c>
      <c r="P5392" s="578">
        <v>10.771498592691675</v>
      </c>
      <c r="Q5392" s="578">
        <v>1703.6025975545176</v>
      </c>
      <c r="R5392" s="578">
        <v>0.5114073740163193</v>
      </c>
      <c r="S5392" s="578">
        <v>0.36776817031204651</v>
      </c>
      <c r="T5392" s="578">
        <v>1.4549690667384549E-2</v>
      </c>
      <c r="U5392" s="578">
        <v>10.909375050803602</v>
      </c>
      <c r="V5392" s="578">
        <v>1751.5432497660249</v>
      </c>
      <c r="W5392" s="578">
        <v>0.50916365180940626</v>
      </c>
      <c r="X5392" s="578">
        <v>0.40619951176146629</v>
      </c>
      <c r="Y5392" s="578">
        <v>1.4959134219679924E-2</v>
      </c>
    </row>
    <row r="5393" spans="1:25" x14ac:dyDescent="0.3">
      <c r="A5393" s="61" t="s">
        <v>7176</v>
      </c>
      <c r="B5393" s="61" t="s">
        <v>2195</v>
      </c>
      <c r="C5393" s="61" t="s">
        <v>41</v>
      </c>
      <c r="D5393" s="36">
        <v>15</v>
      </c>
      <c r="E5393" s="36">
        <v>2012</v>
      </c>
      <c r="F5393" s="578">
        <v>11.403094477204474</v>
      </c>
      <c r="G5393" s="578">
        <v>1809.8327980041452</v>
      </c>
      <c r="H5393" s="578">
        <v>0.49118553587080249</v>
      </c>
      <c r="I5393" s="578">
        <v>0.37303640258808901</v>
      </c>
      <c r="J5393" s="578">
        <v>1.545692251723565E-2</v>
      </c>
      <c r="K5393" s="578">
        <v>11.486976063693824</v>
      </c>
      <c r="L5393" s="578">
        <v>1847.94481023152</v>
      </c>
      <c r="M5393" s="578">
        <v>0.48979358778645549</v>
      </c>
      <c r="N5393" s="578">
        <v>0.40778083427964346</v>
      </c>
      <c r="O5393" s="578">
        <v>1.5782456156254374E-2</v>
      </c>
      <c r="P5393" s="578">
        <v>11.403094478150351</v>
      </c>
      <c r="Q5393" s="578">
        <v>1809.8327980041452</v>
      </c>
      <c r="R5393" s="578">
        <v>0.49118553587080249</v>
      </c>
      <c r="S5393" s="578">
        <v>0.37303639731059457</v>
      </c>
      <c r="T5393" s="578">
        <v>1.54569219933667E-2</v>
      </c>
      <c r="U5393" s="578">
        <v>11.486976057742099</v>
      </c>
      <c r="V5393" s="578">
        <v>1847.94481023152</v>
      </c>
      <c r="W5393" s="578">
        <v>0.48979359290872954</v>
      </c>
      <c r="X5393" s="578">
        <v>0.4077808970080995</v>
      </c>
      <c r="Y5393" s="578">
        <v>1.5782456156254374E-2</v>
      </c>
    </row>
    <row r="5394" spans="1:25" x14ac:dyDescent="0.3">
      <c r="A5394" s="580" t="s">
        <v>7177</v>
      </c>
      <c r="B5394" s="580" t="s">
        <v>2195</v>
      </c>
      <c r="C5394" s="580" t="s">
        <v>41</v>
      </c>
      <c r="D5394" s="581">
        <v>16</v>
      </c>
      <c r="E5394" s="581">
        <v>2012</v>
      </c>
      <c r="F5394" s="582">
        <v>12.135161979633224</v>
      </c>
      <c r="G5394" s="582">
        <v>1946.0142300923599</v>
      </c>
      <c r="H5394" s="582">
        <v>0.48118984756486749</v>
      </c>
      <c r="I5394" s="582">
        <v>0.38891767112848624</v>
      </c>
      <c r="J5394" s="582">
        <v>1.6620044247247227E-2</v>
      </c>
      <c r="K5394" s="582">
        <v>12.153275356584274</v>
      </c>
      <c r="L5394" s="582">
        <v>1971.64161173502</v>
      </c>
      <c r="M5394" s="582">
        <v>0.47980312751315024</v>
      </c>
      <c r="N5394" s="582">
        <v>0.42053020217766329</v>
      </c>
      <c r="O5394" s="582">
        <v>1.6838921350426899E-2</v>
      </c>
      <c r="P5394" s="582">
        <v>12.135162501013776</v>
      </c>
      <c r="Q5394" s="582">
        <v>1946.0142822265575</v>
      </c>
      <c r="R5394" s="582">
        <v>0.48118985268714154</v>
      </c>
      <c r="S5394" s="582">
        <v>0.38891767374783071</v>
      </c>
      <c r="T5394" s="582">
        <v>1.6620044247247227E-2</v>
      </c>
      <c r="U5394" s="582">
        <v>12.153274841737549</v>
      </c>
      <c r="V5394" s="582">
        <v>1971.64161173502</v>
      </c>
      <c r="W5394" s="582">
        <v>0.4798031259560952</v>
      </c>
      <c r="X5394" s="582">
        <v>0.42053020217766324</v>
      </c>
      <c r="Y5394" s="582">
        <v>1.6838920826557947E-2</v>
      </c>
    </row>
    <row r="5395" spans="1:25" x14ac:dyDescent="0.3">
      <c r="A5395" s="61" t="s">
        <v>7178</v>
      </c>
      <c r="B5395" s="61" t="s">
        <v>2195</v>
      </c>
      <c r="C5395" s="61" t="s">
        <v>41</v>
      </c>
      <c r="D5395" s="36">
        <v>1</v>
      </c>
      <c r="E5395" s="36">
        <v>2020</v>
      </c>
      <c r="F5395" s="578">
        <v>18.842004351443951</v>
      </c>
      <c r="G5395" s="578">
        <v>8093.8891245524028</v>
      </c>
      <c r="H5395" s="578">
        <v>1.9504165235751576</v>
      </c>
      <c r="I5395" s="578">
        <v>0.91080942905197526</v>
      </c>
      <c r="J5395" s="578">
        <v>7.0327143417671267E-2</v>
      </c>
      <c r="K5395" s="578">
        <v>18.956881465724976</v>
      </c>
      <c r="L5395" s="578">
        <v>8146.2232004801372</v>
      </c>
      <c r="M5395" s="578">
        <v>1.95519128730908</v>
      </c>
      <c r="N5395" s="578">
        <v>0.91667713193843692</v>
      </c>
      <c r="O5395" s="578">
        <v>7.0781443888942364E-2</v>
      </c>
      <c r="P5395" s="578">
        <v>18.842002253149925</v>
      </c>
      <c r="Q5395" s="578">
        <v>8093.8891245524028</v>
      </c>
      <c r="R5395" s="578">
        <v>1.9504164673853601</v>
      </c>
      <c r="S5395" s="578">
        <v>0.91080937627702896</v>
      </c>
      <c r="T5395" s="578">
        <v>7.0327142408738497E-2</v>
      </c>
      <c r="U5395" s="578">
        <v>18.956879886779127</v>
      </c>
      <c r="V5395" s="578">
        <v>8146.2231496175082</v>
      </c>
      <c r="W5395" s="578">
        <v>1.955191290452295</v>
      </c>
      <c r="X5395" s="578">
        <v>0.91667718999087744</v>
      </c>
      <c r="Y5395" s="578">
        <v>7.0781444393408749E-2</v>
      </c>
    </row>
    <row r="5396" spans="1:25" x14ac:dyDescent="0.3">
      <c r="A5396" s="61" t="s">
        <v>7179</v>
      </c>
      <c r="B5396" s="61" t="s">
        <v>2195</v>
      </c>
      <c r="C5396" s="61" t="s">
        <v>41</v>
      </c>
      <c r="D5396" s="36">
        <v>2</v>
      </c>
      <c r="E5396" s="36">
        <v>2020</v>
      </c>
      <c r="F5396" s="578">
        <v>9.988479204808101</v>
      </c>
      <c r="G5396" s="578">
        <v>4502.4201227823824</v>
      </c>
      <c r="H5396" s="578">
        <v>1.0882368358628149</v>
      </c>
      <c r="I5396" s="578">
        <v>0.48376399278640703</v>
      </c>
      <c r="J5396" s="578">
        <v>3.9119952862771805E-2</v>
      </c>
      <c r="K5396" s="578">
        <v>10.177452150327216</v>
      </c>
      <c r="L5396" s="578">
        <v>4576.7344919840452</v>
      </c>
      <c r="M5396" s="578">
        <v>1.0978891205353001</v>
      </c>
      <c r="N5396" s="578">
        <v>0.49045300483703602</v>
      </c>
      <c r="O5396" s="578">
        <v>3.9765515054265593E-2</v>
      </c>
      <c r="P5396" s="578">
        <v>9.9884784594274976</v>
      </c>
      <c r="Q5396" s="578">
        <v>4502.4204305012972</v>
      </c>
      <c r="R5396" s="578">
        <v>1.0882367800804751</v>
      </c>
      <c r="S5396" s="578">
        <v>0.48376399278640703</v>
      </c>
      <c r="T5396" s="578">
        <v>3.9119952862771805E-2</v>
      </c>
      <c r="U5396" s="578">
        <v>10.177454654231621</v>
      </c>
      <c r="V5396" s="578">
        <v>4576.7346445719359</v>
      </c>
      <c r="W5396" s="578">
        <v>1.097889191626255</v>
      </c>
      <c r="X5396" s="578">
        <v>0.49045300995931007</v>
      </c>
      <c r="Y5396" s="578">
        <v>3.9765515578134548E-2</v>
      </c>
    </row>
    <row r="5397" spans="1:25" x14ac:dyDescent="0.3">
      <c r="A5397" s="61" t="s">
        <v>7180</v>
      </c>
      <c r="B5397" s="61" t="s">
        <v>2195</v>
      </c>
      <c r="C5397" s="61" t="s">
        <v>41</v>
      </c>
      <c r="D5397" s="36">
        <v>3</v>
      </c>
      <c r="E5397" s="36">
        <v>2020</v>
      </c>
      <c r="F5397" s="578">
        <v>6.0092188404729878</v>
      </c>
      <c r="G5397" s="578">
        <v>2830.503157297765</v>
      </c>
      <c r="H5397" s="578">
        <v>0.59363470921137651</v>
      </c>
      <c r="I5397" s="578">
        <v>0.28738522060060201</v>
      </c>
      <c r="J5397" s="578">
        <v>2.4593551953633577E-2</v>
      </c>
      <c r="K5397" s="578">
        <v>5.9830192251659629</v>
      </c>
      <c r="L5397" s="578">
        <v>2804.713762919102</v>
      </c>
      <c r="M5397" s="578">
        <v>0.59376364352647182</v>
      </c>
      <c r="N5397" s="578">
        <v>0.28546305272417727</v>
      </c>
      <c r="O5397" s="578">
        <v>2.4369351352409724E-2</v>
      </c>
      <c r="P5397" s="578">
        <v>6.0092187876458976</v>
      </c>
      <c r="Q5397" s="578">
        <v>2830.5031051635697</v>
      </c>
      <c r="R5397" s="578">
        <v>0.59363470971584276</v>
      </c>
      <c r="S5397" s="578">
        <v>0.28738519626979975</v>
      </c>
      <c r="T5397" s="578">
        <v>2.4593551953633577E-2</v>
      </c>
      <c r="U5397" s="578">
        <v>5.9830195408358104</v>
      </c>
      <c r="V5397" s="578">
        <v>2804.713762919102</v>
      </c>
      <c r="W5397" s="578">
        <v>0.59376366452003482</v>
      </c>
      <c r="X5397" s="578">
        <v>0.28546306192098747</v>
      </c>
      <c r="Y5397" s="578">
        <v>2.4369352904614026E-2</v>
      </c>
    </row>
    <row r="5398" spans="1:25" x14ac:dyDescent="0.3">
      <c r="A5398" s="61" t="s">
        <v>7181</v>
      </c>
      <c r="B5398" s="61" t="s">
        <v>2195</v>
      </c>
      <c r="C5398" s="61" t="s">
        <v>41</v>
      </c>
      <c r="D5398" s="36">
        <v>4</v>
      </c>
      <c r="E5398" s="36">
        <v>2020</v>
      </c>
      <c r="F5398" s="578">
        <v>5.0811388895199299</v>
      </c>
      <c r="G5398" s="578">
        <v>2521.0546417236274</v>
      </c>
      <c r="H5398" s="578">
        <v>0.42288086258728652</v>
      </c>
      <c r="I5398" s="578">
        <v>0.24817483515168176</v>
      </c>
      <c r="J5398" s="578">
        <v>2.1905665693338898E-2</v>
      </c>
      <c r="K5398" s="578">
        <v>5.0024809703924458</v>
      </c>
      <c r="L5398" s="578">
        <v>2468.8596496581977</v>
      </c>
      <c r="M5398" s="578">
        <v>0.42213768803533874</v>
      </c>
      <c r="N5398" s="578">
        <v>0.24364528742929251</v>
      </c>
      <c r="O5398" s="578">
        <v>2.1452018040387523E-2</v>
      </c>
      <c r="P5398" s="578">
        <v>5.0811380551082603</v>
      </c>
      <c r="Q5398" s="578">
        <v>2521.0546417236274</v>
      </c>
      <c r="R5398" s="578">
        <v>0.42288086127276325</v>
      </c>
      <c r="S5398" s="578">
        <v>0.24817483111595051</v>
      </c>
      <c r="T5398" s="578">
        <v>2.1905664645601002E-2</v>
      </c>
      <c r="U5398" s="578">
        <v>5.0024811760570893</v>
      </c>
      <c r="V5398" s="578">
        <v>2468.8596496581977</v>
      </c>
      <c r="W5398" s="578">
        <v>0.42213772530279403</v>
      </c>
      <c r="X5398" s="578">
        <v>0.24364528948596326</v>
      </c>
      <c r="Y5398" s="578">
        <v>2.1452018040387523E-2</v>
      </c>
    </row>
    <row r="5399" spans="1:25" x14ac:dyDescent="0.3">
      <c r="A5399" s="61" t="s">
        <v>7182</v>
      </c>
      <c r="B5399" s="61" t="s">
        <v>2195</v>
      </c>
      <c r="C5399" s="61" t="s">
        <v>41</v>
      </c>
      <c r="D5399" s="36">
        <v>5</v>
      </c>
      <c r="E5399" s="36">
        <v>2020</v>
      </c>
      <c r="F5399" s="578">
        <v>4.4184363106469347</v>
      </c>
      <c r="G5399" s="578">
        <v>2212.6767641703227</v>
      </c>
      <c r="H5399" s="578">
        <v>0.33222581847561072</v>
      </c>
      <c r="I5399" s="578">
        <v>0.21689989867930576</v>
      </c>
      <c r="J5399" s="578">
        <v>1.9226729792232278E-2</v>
      </c>
      <c r="K5399" s="578">
        <v>4.3536122922790401</v>
      </c>
      <c r="L5399" s="578">
        <v>2173.3294614156048</v>
      </c>
      <c r="M5399" s="578">
        <v>0.33205798472772552</v>
      </c>
      <c r="N5399" s="578">
        <v>0.21281214993602252</v>
      </c>
      <c r="O5399" s="578">
        <v>1.8884669678906549E-2</v>
      </c>
      <c r="P5399" s="578">
        <v>4.4184363128721671</v>
      </c>
      <c r="Q5399" s="578">
        <v>2212.6767641703227</v>
      </c>
      <c r="R5399" s="578">
        <v>0.33222580834020199</v>
      </c>
      <c r="S5399" s="578">
        <v>0.21689986953667023</v>
      </c>
      <c r="T5399" s="578">
        <v>1.9226729792232278E-2</v>
      </c>
      <c r="U5399" s="578">
        <v>4.3536121901937177</v>
      </c>
      <c r="V5399" s="578">
        <v>2173.3295135498029</v>
      </c>
      <c r="W5399" s="578">
        <v>0.33205798551352905</v>
      </c>
      <c r="X5399" s="578">
        <v>0.21281214687041874</v>
      </c>
      <c r="Y5399" s="578">
        <v>1.8884670193074223E-2</v>
      </c>
    </row>
    <row r="5400" spans="1:25" x14ac:dyDescent="0.3">
      <c r="A5400" s="61" t="s">
        <v>7183</v>
      </c>
      <c r="B5400" s="61" t="s">
        <v>2195</v>
      </c>
      <c r="C5400" s="61" t="s">
        <v>41</v>
      </c>
      <c r="D5400" s="36">
        <v>6</v>
      </c>
      <c r="E5400" s="36">
        <v>2020</v>
      </c>
      <c r="F5400" s="578">
        <v>4.0260435819727647</v>
      </c>
      <c r="G5400" s="578">
        <v>2058.6823781331327</v>
      </c>
      <c r="H5400" s="578">
        <v>0.28681601818000946</v>
      </c>
      <c r="I5400" s="578">
        <v>0.19871580332983202</v>
      </c>
      <c r="J5400" s="578">
        <v>1.7889041647625448E-2</v>
      </c>
      <c r="K5400" s="578">
        <v>3.9796678517232027</v>
      </c>
      <c r="L5400" s="578">
        <v>2031.6440366109148</v>
      </c>
      <c r="M5400" s="578">
        <v>0.28626394333696176</v>
      </c>
      <c r="N5400" s="578">
        <v>0.19529716998416252</v>
      </c>
      <c r="O5400" s="578">
        <v>1.7653909182020727E-2</v>
      </c>
      <c r="P5400" s="578">
        <v>4.0260433768732247</v>
      </c>
      <c r="Q5400" s="578">
        <v>2058.6823781331327</v>
      </c>
      <c r="R5400" s="578">
        <v>0.28681601889305297</v>
      </c>
      <c r="S5400" s="578">
        <v>0.19871580228209401</v>
      </c>
      <c r="T5400" s="578">
        <v>1.7889041647625448E-2</v>
      </c>
      <c r="U5400" s="578">
        <v>3.9796678017931577</v>
      </c>
      <c r="V5400" s="578">
        <v>2031.6440366109148</v>
      </c>
      <c r="W5400" s="578">
        <v>0.286263969712308</v>
      </c>
      <c r="X5400" s="578">
        <v>0.19529716373654027</v>
      </c>
      <c r="Y5400" s="578">
        <v>1.7653909182020727E-2</v>
      </c>
    </row>
    <row r="5401" spans="1:25" x14ac:dyDescent="0.3">
      <c r="A5401" s="61" t="s">
        <v>7184</v>
      </c>
      <c r="B5401" s="61" t="s">
        <v>2195</v>
      </c>
      <c r="C5401" s="61" t="s">
        <v>41</v>
      </c>
      <c r="D5401" s="36">
        <v>7</v>
      </c>
      <c r="E5401" s="36">
        <v>2020</v>
      </c>
      <c r="F5401" s="578">
        <v>3.8860543236332847</v>
      </c>
      <c r="G5401" s="578">
        <v>2013.7001914978</v>
      </c>
      <c r="H5401" s="578">
        <v>0.2555369719266305</v>
      </c>
      <c r="I5401" s="578">
        <v>0.186317604035139</v>
      </c>
      <c r="J5401" s="578">
        <v>1.7498243328494301E-2</v>
      </c>
      <c r="K5401" s="578">
        <v>3.8483239878805726</v>
      </c>
      <c r="L5401" s="578">
        <v>1994.2061932881625</v>
      </c>
      <c r="M5401" s="578">
        <v>0.25480427137275252</v>
      </c>
      <c r="N5401" s="578">
        <v>0.18387155147502177</v>
      </c>
      <c r="O5401" s="578">
        <v>1.7328687148013423E-2</v>
      </c>
      <c r="P5401" s="578">
        <v>3.8860545832649174</v>
      </c>
      <c r="Q5401" s="578">
        <v>2013.7001914978</v>
      </c>
      <c r="R5401" s="578">
        <v>0.25553697075520149</v>
      </c>
      <c r="S5401" s="578">
        <v>0.186317604035139</v>
      </c>
      <c r="T5401" s="578">
        <v>1.7498243328494301E-2</v>
      </c>
      <c r="U5401" s="578">
        <v>3.8483242486508944</v>
      </c>
      <c r="V5401" s="578">
        <v>1994.20629628499</v>
      </c>
      <c r="W5401" s="578">
        <v>0.254804276301001</v>
      </c>
      <c r="X5401" s="578">
        <v>0.18387155723758</v>
      </c>
      <c r="Y5401" s="578">
        <v>1.7328686119678076E-2</v>
      </c>
    </row>
    <row r="5402" spans="1:25" x14ac:dyDescent="0.3">
      <c r="A5402" s="61" t="s">
        <v>7185</v>
      </c>
      <c r="B5402" s="61" t="s">
        <v>2195</v>
      </c>
      <c r="C5402" s="61" t="s">
        <v>41</v>
      </c>
      <c r="D5402" s="36">
        <v>8</v>
      </c>
      <c r="E5402" s="36">
        <v>2020</v>
      </c>
      <c r="F5402" s="578">
        <v>3.3546604260688251</v>
      </c>
      <c r="G5402" s="578">
        <v>1686.0713666280053</v>
      </c>
      <c r="H5402" s="578">
        <v>0.22787585305923075</v>
      </c>
      <c r="I5402" s="578">
        <v>0.14441039785742699</v>
      </c>
      <c r="J5402" s="578">
        <v>1.4652269960303426E-2</v>
      </c>
      <c r="K5402" s="578">
        <v>3.3649924399554272</v>
      </c>
      <c r="L5402" s="578">
        <v>1700.4329210917101</v>
      </c>
      <c r="M5402" s="578">
        <v>0.22756445124832625</v>
      </c>
      <c r="N5402" s="578">
        <v>0.146092504262924</v>
      </c>
      <c r="O5402" s="578">
        <v>1.4776843580572525E-2</v>
      </c>
      <c r="P5402" s="578">
        <v>3.3546604259123898</v>
      </c>
      <c r="Q5402" s="578">
        <v>1686.0713666280053</v>
      </c>
      <c r="R5402" s="578">
        <v>0.22787585311016276</v>
      </c>
      <c r="S5402" s="578">
        <v>0.14441039785742699</v>
      </c>
      <c r="T5402" s="578">
        <v>1.4652269960303426E-2</v>
      </c>
      <c r="U5402" s="578">
        <v>3.3649925444684978</v>
      </c>
      <c r="V5402" s="578">
        <v>1700.4329210917101</v>
      </c>
      <c r="W5402" s="578">
        <v>0.22756445298485475</v>
      </c>
      <c r="X5402" s="578">
        <v>0.146092504262924</v>
      </c>
      <c r="Y5402" s="578">
        <v>1.4776844094740201E-2</v>
      </c>
    </row>
    <row r="5403" spans="1:25" x14ac:dyDescent="0.3">
      <c r="A5403" s="61" t="s">
        <v>7186</v>
      </c>
      <c r="B5403" s="61" t="s">
        <v>2195</v>
      </c>
      <c r="C5403" s="61" t="s">
        <v>41</v>
      </c>
      <c r="D5403" s="36">
        <v>9</v>
      </c>
      <c r="E5403" s="36">
        <v>2020</v>
      </c>
      <c r="F5403" s="578">
        <v>3.2364216048760328</v>
      </c>
      <c r="G5403" s="578">
        <v>1636.8225097656175</v>
      </c>
      <c r="H5403" s="578">
        <v>0.21161444825459752</v>
      </c>
      <c r="I5403" s="578">
        <v>0.132783003151416</v>
      </c>
      <c r="J5403" s="578">
        <v>1.4224779316767374E-2</v>
      </c>
      <c r="K5403" s="578">
        <v>3.2649257429190248</v>
      </c>
      <c r="L5403" s="578">
        <v>1665.8868560790952</v>
      </c>
      <c r="M5403" s="578">
        <v>0.21145520717982375</v>
      </c>
      <c r="N5403" s="578">
        <v>0.137029295088723</v>
      </c>
      <c r="O5403" s="578">
        <v>1.4477004093350799E-2</v>
      </c>
      <c r="P5403" s="578">
        <v>3.2364215525133928</v>
      </c>
      <c r="Q5403" s="578">
        <v>1636.8225618998149</v>
      </c>
      <c r="R5403" s="578">
        <v>0.21161444777923524</v>
      </c>
      <c r="S5403" s="578">
        <v>0.132783003151416</v>
      </c>
      <c r="T5403" s="578">
        <v>1.4224779316767374E-2</v>
      </c>
      <c r="U5403" s="578">
        <v>3.2649256896280896</v>
      </c>
      <c r="V5403" s="578">
        <v>1665.8868560790952</v>
      </c>
      <c r="W5403" s="578">
        <v>0.21145520851860022</v>
      </c>
      <c r="X5403" s="578">
        <v>0.137029296136461</v>
      </c>
      <c r="Y5403" s="578">
        <v>1.4477006712695549E-2</v>
      </c>
    </row>
    <row r="5404" spans="1:25" x14ac:dyDescent="0.3">
      <c r="A5404" s="61" t="s">
        <v>7187</v>
      </c>
      <c r="B5404" s="61" t="s">
        <v>2195</v>
      </c>
      <c r="C5404" s="61" t="s">
        <v>41</v>
      </c>
      <c r="D5404" s="36">
        <v>10</v>
      </c>
      <c r="E5404" s="36">
        <v>2020</v>
      </c>
      <c r="F5404" s="578">
        <v>3.1444536416274724</v>
      </c>
      <c r="G5404" s="578">
        <v>1598.5159365336074</v>
      </c>
      <c r="H5404" s="578">
        <v>0.19896707161872923</v>
      </c>
      <c r="I5404" s="578">
        <v>0.12373957379410599</v>
      </c>
      <c r="J5404" s="578">
        <v>1.3892247031132324E-2</v>
      </c>
      <c r="K5404" s="578">
        <v>3.1889510261086449</v>
      </c>
      <c r="L5404" s="578">
        <v>1639.4580281575475</v>
      </c>
      <c r="M5404" s="578">
        <v>0.19915658862737426</v>
      </c>
      <c r="N5404" s="578">
        <v>0.12981246326429075</v>
      </c>
      <c r="O5404" s="578">
        <v>1.4247695818388174E-2</v>
      </c>
      <c r="P5404" s="578">
        <v>3.1444534886298481</v>
      </c>
      <c r="Q5404" s="578">
        <v>1598.5159365336074</v>
      </c>
      <c r="R5404" s="578">
        <v>0.19896707141500247</v>
      </c>
      <c r="S5404" s="578">
        <v>0.12373957119416398</v>
      </c>
      <c r="T5404" s="578">
        <v>1.3892247031132324E-2</v>
      </c>
      <c r="U5404" s="578">
        <v>3.1889511306762826</v>
      </c>
      <c r="V5404" s="578">
        <v>1639.4580281575475</v>
      </c>
      <c r="W5404" s="578">
        <v>0.19915658945683348</v>
      </c>
      <c r="X5404" s="578">
        <v>0.12981250905431774</v>
      </c>
      <c r="Y5404" s="578">
        <v>1.4247695818388174E-2</v>
      </c>
    </row>
    <row r="5405" spans="1:25" x14ac:dyDescent="0.3">
      <c r="A5405" s="61" t="s">
        <v>7188</v>
      </c>
      <c r="B5405" s="61" t="s">
        <v>2195</v>
      </c>
      <c r="C5405" s="61" t="s">
        <v>41</v>
      </c>
      <c r="D5405" s="36">
        <v>11</v>
      </c>
      <c r="E5405" s="36">
        <v>2020</v>
      </c>
      <c r="F5405" s="578">
        <v>3.0235664916993548</v>
      </c>
      <c r="G5405" s="578">
        <v>1524.4077987670851</v>
      </c>
      <c r="H5405" s="578">
        <v>0.18786045984112776</v>
      </c>
      <c r="I5405" s="578">
        <v>0.1085891574524185</v>
      </c>
      <c r="J5405" s="578">
        <v>1.3248628985214301E-2</v>
      </c>
      <c r="K5405" s="578">
        <v>3.0856687320883727</v>
      </c>
      <c r="L5405" s="578">
        <v>1578.3876317342074</v>
      </c>
      <c r="M5405" s="578">
        <v>0.18844922186447824</v>
      </c>
      <c r="N5405" s="578">
        <v>0.11672020315503025</v>
      </c>
      <c r="O5405" s="578">
        <v>1.3717331302662625E-2</v>
      </c>
      <c r="P5405" s="578">
        <v>3.0235668555887925</v>
      </c>
      <c r="Q5405" s="578">
        <v>1524.4077987670851</v>
      </c>
      <c r="R5405" s="578">
        <v>0.18786045989327199</v>
      </c>
      <c r="S5405" s="578">
        <v>0.10858914852724351</v>
      </c>
      <c r="T5405" s="578">
        <v>1.3248628466196E-2</v>
      </c>
      <c r="U5405" s="578">
        <v>3.0856687319840876</v>
      </c>
      <c r="V5405" s="578">
        <v>1578.3875796000125</v>
      </c>
      <c r="W5405" s="578">
        <v>0.18844928389565474</v>
      </c>
      <c r="X5405" s="578">
        <v>0.11672020587138801</v>
      </c>
      <c r="Y5405" s="578">
        <v>1.3717331302662625E-2</v>
      </c>
    </row>
    <row r="5406" spans="1:25" x14ac:dyDescent="0.3">
      <c r="A5406" s="61" t="s">
        <v>7189</v>
      </c>
      <c r="B5406" s="61" t="s">
        <v>2195</v>
      </c>
      <c r="C5406" s="61" t="s">
        <v>41</v>
      </c>
      <c r="D5406" s="36">
        <v>12</v>
      </c>
      <c r="E5406" s="36">
        <v>2020</v>
      </c>
      <c r="F5406" s="578">
        <v>2.9197607687365204</v>
      </c>
      <c r="G5406" s="578">
        <v>1450.9013544718375</v>
      </c>
      <c r="H5406" s="578">
        <v>0.17823313040328947</v>
      </c>
      <c r="I5406" s="578">
        <v>9.1976788050184596E-2</v>
      </c>
      <c r="J5406" s="578">
        <v>1.2610002236518324E-2</v>
      </c>
      <c r="K5406" s="578">
        <v>2.9904836189853028</v>
      </c>
      <c r="L5406" s="578">
        <v>1512.7822736104276</v>
      </c>
      <c r="M5406" s="578">
        <v>0.17898795596314171</v>
      </c>
      <c r="N5406" s="578">
        <v>0.10176531043058824</v>
      </c>
      <c r="O5406" s="578">
        <v>1.31473573565017E-2</v>
      </c>
      <c r="P5406" s="578">
        <v>2.9197609799933399</v>
      </c>
      <c r="Q5406" s="578">
        <v>1450.9013544718375</v>
      </c>
      <c r="R5406" s="578">
        <v>0.17823313035114502</v>
      </c>
      <c r="S5406" s="578">
        <v>9.1976785915903692E-2</v>
      </c>
      <c r="T5406" s="578">
        <v>1.2610002236518324E-2</v>
      </c>
      <c r="U5406" s="578">
        <v>2.9904836187264001</v>
      </c>
      <c r="V5406" s="578">
        <v>1512.7822736104276</v>
      </c>
      <c r="W5406" s="578">
        <v>0.17898795632815226</v>
      </c>
      <c r="X5406" s="578">
        <v>0.1017653126812845</v>
      </c>
      <c r="Y5406" s="578">
        <v>1.31473573565017E-2</v>
      </c>
    </row>
    <row r="5407" spans="1:25" x14ac:dyDescent="0.3">
      <c r="A5407" s="61" t="s">
        <v>7190</v>
      </c>
      <c r="B5407" s="61" t="s">
        <v>2195</v>
      </c>
      <c r="C5407" s="61" t="s">
        <v>41</v>
      </c>
      <c r="D5407" s="36">
        <v>13</v>
      </c>
      <c r="E5407" s="36">
        <v>2020</v>
      </c>
      <c r="F5407" s="578">
        <v>2.9808484232041002</v>
      </c>
      <c r="G5407" s="578">
        <v>1477.6114705403577</v>
      </c>
      <c r="H5407" s="578">
        <v>0.1709812207603435</v>
      </c>
      <c r="I5407" s="578">
        <v>8.4163277346912396E-2</v>
      </c>
      <c r="J5407" s="578">
        <v>1.2841441139850401E-2</v>
      </c>
      <c r="K5407" s="578">
        <v>3.0455005143048703</v>
      </c>
      <c r="L5407" s="578">
        <v>1537.5421066284125</v>
      </c>
      <c r="M5407" s="578">
        <v>0.17186835557246574</v>
      </c>
      <c r="N5407" s="578">
        <v>9.4396256841719109E-2</v>
      </c>
      <c r="O5407" s="578">
        <v>1.3361830080005625E-2</v>
      </c>
      <c r="P5407" s="578">
        <v>2.9808483226212599</v>
      </c>
      <c r="Q5407" s="578">
        <v>1477.6114705403577</v>
      </c>
      <c r="R5407" s="578">
        <v>0.17098122028861873</v>
      </c>
      <c r="S5407" s="578">
        <v>8.4163273771991898E-2</v>
      </c>
      <c r="T5407" s="578">
        <v>1.2841441139850401E-2</v>
      </c>
      <c r="U5407" s="578">
        <v>3.0455005667705901</v>
      </c>
      <c r="V5407" s="578">
        <v>1537.5421066284125</v>
      </c>
      <c r="W5407" s="578">
        <v>0.17186835562461025</v>
      </c>
      <c r="X5407" s="578">
        <v>9.4396266484788299E-2</v>
      </c>
      <c r="Y5407" s="578">
        <v>1.3361830080005625E-2</v>
      </c>
    </row>
    <row r="5408" spans="1:25" x14ac:dyDescent="0.3">
      <c r="A5408" s="61" t="s">
        <v>7191</v>
      </c>
      <c r="B5408" s="61" t="s">
        <v>2195</v>
      </c>
      <c r="C5408" s="61" t="s">
        <v>41</v>
      </c>
      <c r="D5408" s="36">
        <v>14</v>
      </c>
      <c r="E5408" s="36">
        <v>2020</v>
      </c>
      <c r="F5408" s="578">
        <v>3.1763382612092101</v>
      </c>
      <c r="G5408" s="578">
        <v>1582.9682108561176</v>
      </c>
      <c r="H5408" s="578">
        <v>0.16647755376470699</v>
      </c>
      <c r="I5408" s="578">
        <v>8.5975426273459221E-2</v>
      </c>
      <c r="J5408" s="578">
        <v>1.3757992661946101E-2</v>
      </c>
      <c r="K5408" s="578">
        <v>3.2221608410375926</v>
      </c>
      <c r="L5408" s="578">
        <v>1633.0706189473424</v>
      </c>
      <c r="M5408" s="578">
        <v>0.16727478253111827</v>
      </c>
      <c r="N5408" s="578">
        <v>9.5650026341900202E-2</v>
      </c>
      <c r="O5408" s="578">
        <v>1.4192973991157449E-2</v>
      </c>
      <c r="P5408" s="578">
        <v>3.1763381556581072</v>
      </c>
      <c r="Q5408" s="578">
        <v>1582.9682108561176</v>
      </c>
      <c r="R5408" s="578">
        <v>0.16647755219310001</v>
      </c>
      <c r="S5408" s="578">
        <v>8.5975418143789284E-2</v>
      </c>
      <c r="T5408" s="578">
        <v>1.3757992661946101E-2</v>
      </c>
      <c r="U5408" s="578">
        <v>3.2221610498102824</v>
      </c>
      <c r="V5408" s="578">
        <v>1633.0706189473424</v>
      </c>
      <c r="W5408" s="578">
        <v>0.16727478263540702</v>
      </c>
      <c r="X5408" s="578">
        <v>9.5650030222410892E-2</v>
      </c>
      <c r="Y5408" s="578">
        <v>1.4192973991157449E-2</v>
      </c>
    </row>
    <row r="5409" spans="1:25" x14ac:dyDescent="0.3">
      <c r="A5409" s="61" t="s">
        <v>7192</v>
      </c>
      <c r="B5409" s="61" t="s">
        <v>2195</v>
      </c>
      <c r="C5409" s="61" t="s">
        <v>41</v>
      </c>
      <c r="D5409" s="36">
        <v>15</v>
      </c>
      <c r="E5409" s="36">
        <v>2020</v>
      </c>
      <c r="F5409" s="578">
        <v>3.3439004642617225</v>
      </c>
      <c r="G5409" s="578">
        <v>1673.2765617370551</v>
      </c>
      <c r="H5409" s="578">
        <v>0.16261772890356901</v>
      </c>
      <c r="I5409" s="578">
        <v>8.7528484136176546E-2</v>
      </c>
      <c r="J5409" s="578">
        <v>1.4543611837628525E-2</v>
      </c>
      <c r="K5409" s="578">
        <v>3.3743527554094399</v>
      </c>
      <c r="L5409" s="578">
        <v>1714.8790855407649</v>
      </c>
      <c r="M5409" s="578">
        <v>0.16342075032419673</v>
      </c>
      <c r="N5409" s="578">
        <v>9.6254104942393753E-2</v>
      </c>
      <c r="O5409" s="578">
        <v>1.4904673997079924E-2</v>
      </c>
      <c r="P5409" s="578">
        <v>3.3439000989225502</v>
      </c>
      <c r="Q5409" s="578">
        <v>1673.2765617370551</v>
      </c>
      <c r="R5409" s="578">
        <v>0.16261771845165623</v>
      </c>
      <c r="S5409" s="578">
        <v>8.7528481109378165E-2</v>
      </c>
      <c r="T5409" s="578">
        <v>1.4543611313759575E-2</v>
      </c>
      <c r="U5409" s="578">
        <v>3.3743527556180126</v>
      </c>
      <c r="V5409" s="578">
        <v>1714.8790855407674</v>
      </c>
      <c r="W5409" s="578">
        <v>0.1634207921269985</v>
      </c>
      <c r="X5409" s="578">
        <v>9.625410342899457E-2</v>
      </c>
      <c r="Y5409" s="578">
        <v>1.4904673997079924E-2</v>
      </c>
    </row>
    <row r="5410" spans="1:25" x14ac:dyDescent="0.3">
      <c r="A5410" s="580" t="s">
        <v>7193</v>
      </c>
      <c r="B5410" s="580" t="s">
        <v>2195</v>
      </c>
      <c r="C5410" s="580" t="s">
        <v>41</v>
      </c>
      <c r="D5410" s="581">
        <v>16</v>
      </c>
      <c r="E5410" s="581">
        <v>2020</v>
      </c>
      <c r="F5410" s="582">
        <v>3.5468492397133824</v>
      </c>
      <c r="G5410" s="582">
        <v>1795.6163304646752</v>
      </c>
      <c r="H5410" s="582">
        <v>0.16201709027760999</v>
      </c>
      <c r="I5410" s="582">
        <v>9.1510210535488967E-2</v>
      </c>
      <c r="J5410" s="582">
        <v>1.56072873990827E-2</v>
      </c>
      <c r="K5410" s="582">
        <v>3.5581478479555972</v>
      </c>
      <c r="L5410" s="582">
        <v>1825.9026845296178</v>
      </c>
      <c r="M5410" s="582">
        <v>0.16258118688710926</v>
      </c>
      <c r="N5410" s="582">
        <v>9.9445624859072199E-2</v>
      </c>
      <c r="O5410" s="582">
        <v>1.5869942454931573E-2</v>
      </c>
      <c r="P5410" s="582">
        <v>3.5468489788909174</v>
      </c>
      <c r="Q5410" s="582">
        <v>1795.6163304646752</v>
      </c>
      <c r="R5410" s="582">
        <v>0.16201708987015651</v>
      </c>
      <c r="S5410" s="582">
        <v>9.1510211078760506E-2</v>
      </c>
      <c r="T5410" s="582">
        <v>1.56072873990827E-2</v>
      </c>
      <c r="U5410" s="582">
        <v>3.5581479001084477</v>
      </c>
      <c r="V5410" s="582">
        <v>1825.9026845296178</v>
      </c>
      <c r="W5410" s="582">
        <v>0.16258117716521725</v>
      </c>
      <c r="X5410" s="582">
        <v>9.9445628700777861E-2</v>
      </c>
      <c r="Y5410" s="582">
        <v>1.5869942454931573E-2</v>
      </c>
    </row>
    <row r="5411" spans="1:25" x14ac:dyDescent="0.3">
      <c r="A5411" s="61" t="s">
        <v>7194</v>
      </c>
      <c r="B5411" s="61" t="s">
        <v>2195</v>
      </c>
      <c r="C5411" s="61" t="s">
        <v>41</v>
      </c>
      <c r="D5411" s="36">
        <v>1</v>
      </c>
      <c r="E5411" s="36">
        <v>2030</v>
      </c>
      <c r="F5411" s="578">
        <v>8.2651192405467828</v>
      </c>
      <c r="G5411" s="578">
        <v>7847.5582631429006</v>
      </c>
      <c r="H5411" s="578">
        <v>0.86306406304599126</v>
      </c>
      <c r="I5411" s="578">
        <v>0.21830738817031126</v>
      </c>
      <c r="J5411" s="578">
        <v>6.7569132195785572E-2</v>
      </c>
      <c r="K5411" s="578">
        <v>8.3182315953287471</v>
      </c>
      <c r="L5411" s="578">
        <v>7900.5074157714807</v>
      </c>
      <c r="M5411" s="578">
        <v>0.86520317756852172</v>
      </c>
      <c r="N5411" s="578">
        <v>0.22015449047709423</v>
      </c>
      <c r="O5411" s="578">
        <v>6.8024933338165228E-2</v>
      </c>
      <c r="P5411" s="578">
        <v>8.2651191809548674</v>
      </c>
      <c r="Q5411" s="578">
        <v>7847.5583750406859</v>
      </c>
      <c r="R5411" s="578">
        <v>0.8630640635189285</v>
      </c>
      <c r="S5411" s="578">
        <v>0.21830738615244577</v>
      </c>
      <c r="T5411" s="578">
        <v>6.7569132195785572E-2</v>
      </c>
      <c r="U5411" s="578">
        <v>8.318231289791882</v>
      </c>
      <c r="V5411" s="578">
        <v>7900.5073649088481</v>
      </c>
      <c r="W5411" s="578">
        <v>0.86520317751516485</v>
      </c>
      <c r="X5411" s="578">
        <v>0.22015448007732574</v>
      </c>
      <c r="Y5411" s="578">
        <v>6.8024933338165228E-2</v>
      </c>
    </row>
    <row r="5412" spans="1:25" x14ac:dyDescent="0.3">
      <c r="A5412" s="61" t="s">
        <v>7195</v>
      </c>
      <c r="B5412" s="61" t="s">
        <v>2195</v>
      </c>
      <c r="C5412" s="61" t="s">
        <v>41</v>
      </c>
      <c r="D5412" s="36">
        <v>2</v>
      </c>
      <c r="E5412" s="36">
        <v>2030</v>
      </c>
      <c r="F5412" s="578">
        <v>4.4357256588073124</v>
      </c>
      <c r="G5412" s="578">
        <v>4371.9763895670521</v>
      </c>
      <c r="H5412" s="578">
        <v>0.48877561082069049</v>
      </c>
      <c r="I5412" s="578">
        <v>0.115673746350997</v>
      </c>
      <c r="J5412" s="578">
        <v>3.7643446237780098E-2</v>
      </c>
      <c r="K5412" s="578">
        <v>4.5223985313859849</v>
      </c>
      <c r="L5412" s="578">
        <v>4444.8723500569622</v>
      </c>
      <c r="M5412" s="578">
        <v>0.49405724500926801</v>
      </c>
      <c r="N5412" s="578">
        <v>0.1172881096717895</v>
      </c>
      <c r="O5412" s="578">
        <v>3.8271082759213877E-2</v>
      </c>
      <c r="P5412" s="578">
        <v>4.43572545270505</v>
      </c>
      <c r="Q5412" s="578">
        <v>4371.9763895670521</v>
      </c>
      <c r="R5412" s="578">
        <v>0.48877562613536851</v>
      </c>
      <c r="S5412" s="578">
        <v>0.11567376076709424</v>
      </c>
      <c r="T5412" s="578">
        <v>3.7643446237780098E-2</v>
      </c>
      <c r="U5412" s="578">
        <v>4.5223987400017851</v>
      </c>
      <c r="V5412" s="578">
        <v>4444.8723500569622</v>
      </c>
      <c r="W5412" s="578">
        <v>0.49405724490497926</v>
      </c>
      <c r="X5412" s="578">
        <v>0.1172881074987035</v>
      </c>
      <c r="Y5412" s="578">
        <v>3.8271082759213877E-2</v>
      </c>
    </row>
    <row r="5413" spans="1:25" x14ac:dyDescent="0.3">
      <c r="A5413" s="61" t="s">
        <v>7196</v>
      </c>
      <c r="B5413" s="61" t="s">
        <v>2195</v>
      </c>
      <c r="C5413" s="61" t="s">
        <v>41</v>
      </c>
      <c r="D5413" s="36">
        <v>3</v>
      </c>
      <c r="E5413" s="36">
        <v>2030</v>
      </c>
      <c r="F5413" s="578">
        <v>2.6770432225953273</v>
      </c>
      <c r="G5413" s="578">
        <v>2747.2666193644172</v>
      </c>
      <c r="H5413" s="578">
        <v>0.27239636243272447</v>
      </c>
      <c r="I5413" s="578">
        <v>7.0928075583651606E-2</v>
      </c>
      <c r="J5413" s="578">
        <v>2.3654454426529477E-2</v>
      </c>
      <c r="K5413" s="578">
        <v>2.6658144112563251</v>
      </c>
      <c r="L5413" s="578">
        <v>2722.66406377156</v>
      </c>
      <c r="M5413" s="578">
        <v>0.27244040858931773</v>
      </c>
      <c r="N5413" s="578">
        <v>7.0189001038670498E-2</v>
      </c>
      <c r="O5413" s="578">
        <v>2.3442604385005873E-2</v>
      </c>
      <c r="P5413" s="578">
        <v>2.6770432225745573</v>
      </c>
      <c r="Q5413" s="578">
        <v>2747.2666193644172</v>
      </c>
      <c r="R5413" s="578">
        <v>0.27239636315910754</v>
      </c>
      <c r="S5413" s="578">
        <v>7.0928075059782658E-2</v>
      </c>
      <c r="T5413" s="578">
        <v>2.3654454426529477E-2</v>
      </c>
      <c r="U5413" s="578">
        <v>2.66581435908703</v>
      </c>
      <c r="V5413" s="578">
        <v>2722.6641159057554</v>
      </c>
      <c r="W5413" s="578">
        <v>0.27244040858931773</v>
      </c>
      <c r="X5413" s="578">
        <v>7.0189001038670498E-2</v>
      </c>
      <c r="Y5413" s="578">
        <v>2.3442604385005873E-2</v>
      </c>
    </row>
    <row r="5414" spans="1:25" x14ac:dyDescent="0.3">
      <c r="A5414" s="61" t="s">
        <v>7197</v>
      </c>
      <c r="B5414" s="61" t="s">
        <v>2195</v>
      </c>
      <c r="C5414" s="61" t="s">
        <v>41</v>
      </c>
      <c r="D5414" s="36">
        <v>4</v>
      </c>
      <c r="E5414" s="36">
        <v>2030</v>
      </c>
      <c r="F5414" s="578">
        <v>2.2211134974015696</v>
      </c>
      <c r="G5414" s="578">
        <v>2442.7905044555628</v>
      </c>
      <c r="H5414" s="578">
        <v>0.20048363119985824</v>
      </c>
      <c r="I5414" s="578">
        <v>6.2619772274047109E-2</v>
      </c>
      <c r="J5414" s="578">
        <v>2.1032961686917848E-2</v>
      </c>
      <c r="K5414" s="578">
        <v>2.1905874407811203</v>
      </c>
      <c r="L5414" s="578">
        <v>2392.7732823689748</v>
      </c>
      <c r="M5414" s="578">
        <v>0.1997237608147765</v>
      </c>
      <c r="N5414" s="578">
        <v>6.1318935244344133E-2</v>
      </c>
      <c r="O5414" s="578">
        <v>2.0602336075777772E-2</v>
      </c>
      <c r="P5414" s="578">
        <v>2.2211139611582973</v>
      </c>
      <c r="Q5414" s="578">
        <v>2442.7905044555628</v>
      </c>
      <c r="R5414" s="578">
        <v>0.20048363118409376</v>
      </c>
      <c r="S5414" s="578">
        <v>6.2619773845653953E-2</v>
      </c>
      <c r="T5414" s="578">
        <v>2.1032961686917848E-2</v>
      </c>
      <c r="U5414" s="578">
        <v>2.1905873885855223</v>
      </c>
      <c r="V5414" s="578">
        <v>2392.7732823689748</v>
      </c>
      <c r="W5414" s="578">
        <v>0.19972376133227901</v>
      </c>
      <c r="X5414" s="578">
        <v>6.1318939435295705E-2</v>
      </c>
      <c r="Y5414" s="578">
        <v>2.0602336599646727E-2</v>
      </c>
    </row>
    <row r="5415" spans="1:25" x14ac:dyDescent="0.3">
      <c r="A5415" s="61" t="s">
        <v>7198</v>
      </c>
      <c r="B5415" s="61" t="s">
        <v>2195</v>
      </c>
      <c r="C5415" s="61" t="s">
        <v>41</v>
      </c>
      <c r="D5415" s="36">
        <v>5</v>
      </c>
      <c r="E5415" s="36">
        <v>2030</v>
      </c>
      <c r="F5415" s="578">
        <v>1.8920501673309551</v>
      </c>
      <c r="G5415" s="578">
        <v>2140.9918212890575</v>
      </c>
      <c r="H5415" s="578">
        <v>0.16011257153210526</v>
      </c>
      <c r="I5415" s="578">
        <v>5.6061001494526801E-2</v>
      </c>
      <c r="J5415" s="578">
        <v>1.8434513340859326E-2</v>
      </c>
      <c r="K5415" s="578">
        <v>1.8709873537782149</v>
      </c>
      <c r="L5415" s="578">
        <v>2103.6188316345151</v>
      </c>
      <c r="M5415" s="578">
        <v>0.15972819155528348</v>
      </c>
      <c r="N5415" s="578">
        <v>5.4918298497796003E-2</v>
      </c>
      <c r="O5415" s="578">
        <v>1.8112691779000024E-2</v>
      </c>
      <c r="P5415" s="578">
        <v>1.8920502194903999</v>
      </c>
      <c r="Q5415" s="578">
        <v>2140.9918212890575</v>
      </c>
      <c r="R5415" s="578">
        <v>0.1601125732095165</v>
      </c>
      <c r="S5415" s="578">
        <v>5.6061001494526801E-2</v>
      </c>
      <c r="T5415" s="578">
        <v>1.8434513340859326E-2</v>
      </c>
      <c r="U5415" s="578">
        <v>1.8709873531516474</v>
      </c>
      <c r="V5415" s="578">
        <v>2103.6188316345151</v>
      </c>
      <c r="W5415" s="578">
        <v>0.1597281946042125</v>
      </c>
      <c r="X5415" s="578">
        <v>5.4918298497796003E-2</v>
      </c>
      <c r="Y5415" s="578">
        <v>1.8112691779000024E-2</v>
      </c>
    </row>
    <row r="5416" spans="1:25" x14ac:dyDescent="0.3">
      <c r="A5416" s="61" t="s">
        <v>7199</v>
      </c>
      <c r="B5416" s="61" t="s">
        <v>2195</v>
      </c>
      <c r="C5416" s="61" t="s">
        <v>41</v>
      </c>
      <c r="D5416" s="36">
        <v>6</v>
      </c>
      <c r="E5416" s="36">
        <v>2030</v>
      </c>
      <c r="F5416" s="578">
        <v>1.6954994269888126</v>
      </c>
      <c r="G5416" s="578">
        <v>1989.7083180745401</v>
      </c>
      <c r="H5416" s="578">
        <v>0.14077661840443975</v>
      </c>
      <c r="I5416" s="578">
        <v>5.1446398720145198E-2</v>
      </c>
      <c r="J5416" s="578">
        <v>1.7131959379184949E-2</v>
      </c>
      <c r="K5416" s="578">
        <v>1.6835126657767849</v>
      </c>
      <c r="L5416" s="578">
        <v>1964.4244448343852</v>
      </c>
      <c r="M5416" s="578">
        <v>0.14033263098614601</v>
      </c>
      <c r="N5416" s="578">
        <v>5.0558699294924701E-2</v>
      </c>
      <c r="O5416" s="578">
        <v>1.6914245944159675E-2</v>
      </c>
      <c r="P5416" s="578">
        <v>1.6954993226966</v>
      </c>
      <c r="Q5416" s="578">
        <v>1989.7083180745401</v>
      </c>
      <c r="R5416" s="578">
        <v>0.1407766184044395</v>
      </c>
      <c r="S5416" s="578">
        <v>5.1446398720145198E-2</v>
      </c>
      <c r="T5416" s="578">
        <v>1.7131958331447053E-2</v>
      </c>
      <c r="U5416" s="578">
        <v>1.683512822238975</v>
      </c>
      <c r="V5416" s="578">
        <v>1964.4244448343852</v>
      </c>
      <c r="W5416" s="578">
        <v>0.14033262745215275</v>
      </c>
      <c r="X5416" s="578">
        <v>5.0558698771055746E-2</v>
      </c>
      <c r="Y5416" s="578">
        <v>1.6914245944159675E-2</v>
      </c>
    </row>
    <row r="5417" spans="1:25" x14ac:dyDescent="0.3">
      <c r="A5417" s="61" t="s">
        <v>7200</v>
      </c>
      <c r="B5417" s="61" t="s">
        <v>2195</v>
      </c>
      <c r="C5417" s="61" t="s">
        <v>41</v>
      </c>
      <c r="D5417" s="36">
        <v>7</v>
      </c>
      <c r="E5417" s="36">
        <v>2030</v>
      </c>
      <c r="F5417" s="578">
        <v>1.6112851828262675</v>
      </c>
      <c r="G5417" s="578">
        <v>1945.90259424845</v>
      </c>
      <c r="H5417" s="578">
        <v>0.12736054918999151</v>
      </c>
      <c r="I5417" s="578">
        <v>4.8543501121457652E-2</v>
      </c>
      <c r="J5417" s="578">
        <v>1.675481279380615E-2</v>
      </c>
      <c r="K5417" s="578">
        <v>1.6031207332365849</v>
      </c>
      <c r="L5417" s="578">
        <v>1927.9588152567501</v>
      </c>
      <c r="M5417" s="578">
        <v>0.12698967402699601</v>
      </c>
      <c r="N5417" s="578">
        <v>4.7919698990881401E-2</v>
      </c>
      <c r="O5417" s="578">
        <v>1.6600275431604378E-2</v>
      </c>
      <c r="P5417" s="578">
        <v>1.6112852349904903</v>
      </c>
      <c r="Q5417" s="578">
        <v>1945.90259424845</v>
      </c>
      <c r="R5417" s="578">
        <v>0.12736054978176925</v>
      </c>
      <c r="S5417" s="578">
        <v>4.8543500597588704E-2</v>
      </c>
      <c r="T5417" s="578">
        <v>1.675481279380615E-2</v>
      </c>
      <c r="U5417" s="578">
        <v>1.60312068109313</v>
      </c>
      <c r="V5417" s="578">
        <v>1927.9588152567501</v>
      </c>
      <c r="W5417" s="578">
        <v>0.12698967458163626</v>
      </c>
      <c r="X5417" s="578">
        <v>4.7919698990881401E-2</v>
      </c>
      <c r="Y5417" s="578">
        <v>1.6600275955473327E-2</v>
      </c>
    </row>
    <row r="5418" spans="1:25" x14ac:dyDescent="0.3">
      <c r="A5418" s="61" t="s">
        <v>7201</v>
      </c>
      <c r="B5418" s="61" t="s">
        <v>2195</v>
      </c>
      <c r="C5418" s="61" t="s">
        <v>41</v>
      </c>
      <c r="D5418" s="36">
        <v>8</v>
      </c>
      <c r="E5418" s="36">
        <v>2030</v>
      </c>
      <c r="F5418" s="578">
        <v>1.3786898528775249</v>
      </c>
      <c r="G5418" s="578">
        <v>1624.0055236816352</v>
      </c>
      <c r="H5418" s="578">
        <v>0.11081041558069601</v>
      </c>
      <c r="I5418" s="578">
        <v>3.7748400121927199E-2</v>
      </c>
      <c r="J5418" s="578">
        <v>1.3983335229568149E-2</v>
      </c>
      <c r="K5418" s="578">
        <v>1.3889432332174803</v>
      </c>
      <c r="L5418" s="578">
        <v>1639.259253183995</v>
      </c>
      <c r="M5418" s="578">
        <v>0.111180776624678</v>
      </c>
      <c r="N5418" s="578">
        <v>3.8171200081705998E-2</v>
      </c>
      <c r="O5418" s="578">
        <v>1.4114596832465975E-2</v>
      </c>
      <c r="P5418" s="578">
        <v>1.3786896442978724</v>
      </c>
      <c r="Q5418" s="578">
        <v>1624.0055236816352</v>
      </c>
      <c r="R5418" s="578">
        <v>0.11081041503530249</v>
      </c>
      <c r="S5418" s="578">
        <v>3.7748400121927199E-2</v>
      </c>
      <c r="T5418" s="578">
        <v>1.3983335229568149E-2</v>
      </c>
      <c r="U5418" s="578">
        <v>1.3889430767554376</v>
      </c>
      <c r="V5418" s="578">
        <v>1639.259253183995</v>
      </c>
      <c r="W5418" s="578">
        <v>0.1111807766672725</v>
      </c>
      <c r="X5418" s="578">
        <v>3.8171200081705998E-2</v>
      </c>
      <c r="Y5418" s="578">
        <v>1.4114596832465975E-2</v>
      </c>
    </row>
    <row r="5419" spans="1:25" x14ac:dyDescent="0.3">
      <c r="A5419" s="61" t="s">
        <v>7202</v>
      </c>
      <c r="B5419" s="61" t="s">
        <v>2195</v>
      </c>
      <c r="C5419" s="61" t="s">
        <v>41</v>
      </c>
      <c r="D5419" s="36">
        <v>9</v>
      </c>
      <c r="E5419" s="36">
        <v>2030</v>
      </c>
      <c r="F5419" s="578">
        <v>1.311236470075295</v>
      </c>
      <c r="G5419" s="578">
        <v>1574.1171035766552</v>
      </c>
      <c r="H5419" s="578">
        <v>0.10268089727681651</v>
      </c>
      <c r="I5419" s="578">
        <v>3.4769400022923898E-2</v>
      </c>
      <c r="J5419" s="578">
        <v>1.355382596375415E-2</v>
      </c>
      <c r="K5419" s="578">
        <v>1.3276958626471049</v>
      </c>
      <c r="L5419" s="578">
        <v>1603.823014577225</v>
      </c>
      <c r="M5419" s="578">
        <v>0.10342587598415701</v>
      </c>
      <c r="N5419" s="578">
        <v>3.5763883555773597E-2</v>
      </c>
      <c r="O5419" s="578">
        <v>1.3809559546643851E-2</v>
      </c>
      <c r="P5419" s="578">
        <v>1.3112364700647601</v>
      </c>
      <c r="Q5419" s="578">
        <v>1574.1171035766552</v>
      </c>
      <c r="R5419" s="578">
        <v>0.10268089624514676</v>
      </c>
      <c r="S5419" s="578">
        <v>3.4769400022923898E-2</v>
      </c>
      <c r="T5419" s="578">
        <v>1.355382596375415E-2</v>
      </c>
      <c r="U5419" s="578">
        <v>1.3276959147595999</v>
      </c>
      <c r="V5419" s="578">
        <v>1603.823014577225</v>
      </c>
      <c r="W5419" s="578">
        <v>0.10342587495582199</v>
      </c>
      <c r="X5419" s="578">
        <v>3.5763885651249397E-2</v>
      </c>
      <c r="Y5419" s="578">
        <v>1.3809559546643851E-2</v>
      </c>
    </row>
    <row r="5420" spans="1:25" x14ac:dyDescent="0.3">
      <c r="A5420" s="61" t="s">
        <v>7203</v>
      </c>
      <c r="B5420" s="61" t="s">
        <v>2195</v>
      </c>
      <c r="C5420" s="61" t="s">
        <v>41</v>
      </c>
      <c r="D5420" s="36">
        <v>10</v>
      </c>
      <c r="E5420" s="36">
        <v>2030</v>
      </c>
      <c r="F5420" s="578">
        <v>1.2587686149724924</v>
      </c>
      <c r="G5420" s="578">
        <v>1535.3108266194627</v>
      </c>
      <c r="H5420" s="578">
        <v>9.635771436508847E-2</v>
      </c>
      <c r="I5420" s="578">
        <v>3.2452400773763601E-2</v>
      </c>
      <c r="J5420" s="578">
        <v>1.321975101988445E-2</v>
      </c>
      <c r="K5420" s="578">
        <v>1.28080914737669</v>
      </c>
      <c r="L5420" s="578">
        <v>1576.6922632853125</v>
      </c>
      <c r="M5420" s="578">
        <v>9.7473969132352026E-2</v>
      </c>
      <c r="N5420" s="578">
        <v>3.3827900886535603E-2</v>
      </c>
      <c r="O5420" s="578">
        <v>1.357601979786215E-2</v>
      </c>
      <c r="P5420" s="578">
        <v>1.2587686143517625</v>
      </c>
      <c r="Q5420" s="578">
        <v>1535.3108266194627</v>
      </c>
      <c r="R5420" s="578">
        <v>9.6357717020509853E-2</v>
      </c>
      <c r="S5420" s="578">
        <v>3.2452400773763601E-2</v>
      </c>
      <c r="T5420" s="578">
        <v>1.321975101988445E-2</v>
      </c>
      <c r="U5420" s="578">
        <v>1.2808090436997925</v>
      </c>
      <c r="V5420" s="578">
        <v>1576.6922632853125</v>
      </c>
      <c r="W5420" s="578">
        <v>9.7473969153421977E-2</v>
      </c>
      <c r="X5420" s="578">
        <v>3.3827900886535603E-2</v>
      </c>
      <c r="Y5420" s="578">
        <v>1.357601979786215E-2</v>
      </c>
    </row>
    <row r="5421" spans="1:25" x14ac:dyDescent="0.3">
      <c r="A5421" s="61" t="s">
        <v>7204</v>
      </c>
      <c r="B5421" s="61" t="s">
        <v>2195</v>
      </c>
      <c r="C5421" s="61" t="s">
        <v>41</v>
      </c>
      <c r="D5421" s="36">
        <v>11</v>
      </c>
      <c r="E5421" s="36">
        <v>2030</v>
      </c>
      <c r="F5421" s="578">
        <v>1.1958350567460501</v>
      </c>
      <c r="G5421" s="578">
        <v>1461.808611551915</v>
      </c>
      <c r="H5421" s="578">
        <v>9.0083232999252971E-2</v>
      </c>
      <c r="I5421" s="578">
        <v>2.8621105050357625E-2</v>
      </c>
      <c r="J5421" s="578">
        <v>1.2586889681794325E-2</v>
      </c>
      <c r="K5421" s="578">
        <v>1.2245986436603249</v>
      </c>
      <c r="L5421" s="578">
        <v>1515.9779942830376</v>
      </c>
      <c r="M5421" s="578">
        <v>9.1595679385439555E-2</v>
      </c>
      <c r="N5421" s="578">
        <v>3.0448671798997826E-2</v>
      </c>
      <c r="O5421" s="578">
        <v>1.3053325130992225E-2</v>
      </c>
      <c r="P5421" s="578">
        <v>1.1958351082637324</v>
      </c>
      <c r="Q5421" s="578">
        <v>1461.808611551915</v>
      </c>
      <c r="R5421" s="578">
        <v>9.0083232999252971E-2</v>
      </c>
      <c r="S5421" s="578">
        <v>2.8621105564525302E-2</v>
      </c>
      <c r="T5421" s="578">
        <v>1.2586889681794325E-2</v>
      </c>
      <c r="U5421" s="578">
        <v>1.2245985927271799</v>
      </c>
      <c r="V5421" s="578">
        <v>1515.9779942830376</v>
      </c>
      <c r="W5421" s="578">
        <v>9.1595679893847121E-2</v>
      </c>
      <c r="X5421" s="578">
        <v>3.0448671701985074E-2</v>
      </c>
      <c r="Y5421" s="578">
        <v>1.3053325130992225E-2</v>
      </c>
    </row>
    <row r="5422" spans="1:25" x14ac:dyDescent="0.3">
      <c r="A5422" s="61" t="s">
        <v>7205</v>
      </c>
      <c r="B5422" s="61" t="s">
        <v>2195</v>
      </c>
      <c r="C5422" s="61" t="s">
        <v>41</v>
      </c>
      <c r="D5422" s="36">
        <v>12</v>
      </c>
      <c r="E5422" s="36">
        <v>2030</v>
      </c>
      <c r="F5422" s="578">
        <v>1.1426053476746201</v>
      </c>
      <c r="G5422" s="578">
        <v>1390.1002883911074</v>
      </c>
      <c r="H5422" s="578">
        <v>8.4523997991557964E-2</v>
      </c>
      <c r="I5422" s="578">
        <v>2.4490140378475099E-2</v>
      </c>
      <c r="J5422" s="578">
        <v>1.1969512464323349E-2</v>
      </c>
      <c r="K5422" s="578">
        <v>1.1747456968354248</v>
      </c>
      <c r="L5422" s="578">
        <v>1451.9734853108648</v>
      </c>
      <c r="M5422" s="578">
        <v>8.6263230364844817E-2</v>
      </c>
      <c r="N5422" s="578">
        <v>2.6675989851355501E-2</v>
      </c>
      <c r="O5422" s="578">
        <v>1.25022073819612E-2</v>
      </c>
      <c r="P5422" s="578">
        <v>1.1426053476901976</v>
      </c>
      <c r="Q5422" s="578">
        <v>1390.1002883911074</v>
      </c>
      <c r="R5422" s="578">
        <v>8.4523997996863373E-2</v>
      </c>
      <c r="S5422" s="578">
        <v>2.4490140378475099E-2</v>
      </c>
      <c r="T5422" s="578">
        <v>1.1969512464323349E-2</v>
      </c>
      <c r="U5422" s="578">
        <v>1.1747456446971249</v>
      </c>
      <c r="V5422" s="578">
        <v>1451.9734853108648</v>
      </c>
      <c r="W5422" s="578">
        <v>8.6263230344229627E-2</v>
      </c>
      <c r="X5422" s="578">
        <v>2.6675989851355501E-2</v>
      </c>
      <c r="Y5422" s="578">
        <v>1.25022073819612E-2</v>
      </c>
    </row>
    <row r="5423" spans="1:25" x14ac:dyDescent="0.3">
      <c r="A5423" s="61" t="s">
        <v>7206</v>
      </c>
      <c r="B5423" s="61" t="s">
        <v>2195</v>
      </c>
      <c r="C5423" s="61" t="s">
        <v>41</v>
      </c>
      <c r="D5423" s="36">
        <v>13</v>
      </c>
      <c r="E5423" s="36">
        <v>2030</v>
      </c>
      <c r="F5423" s="578">
        <v>1.1622851919477899</v>
      </c>
      <c r="G5423" s="578">
        <v>1419.693847656245</v>
      </c>
      <c r="H5423" s="578">
        <v>8.1985909769021703E-2</v>
      </c>
      <c r="I5423" s="578">
        <v>2.2786870137982324E-2</v>
      </c>
      <c r="J5423" s="578">
        <v>1.2224230236218577E-2</v>
      </c>
      <c r="K5423" s="578">
        <v>1.1914822332030275</v>
      </c>
      <c r="L5423" s="578">
        <v>1479.3812548319474</v>
      </c>
      <c r="M5423" s="578">
        <v>8.3730664556242063E-2</v>
      </c>
      <c r="N5423" s="578">
        <v>2.5035750120878199E-2</v>
      </c>
      <c r="O5423" s="578">
        <v>1.2738101931366375E-2</v>
      </c>
      <c r="P5423" s="578">
        <v>1.1622852434913924</v>
      </c>
      <c r="Q5423" s="578">
        <v>1419.693847656245</v>
      </c>
      <c r="R5423" s="578">
        <v>8.1985909269860699E-2</v>
      </c>
      <c r="S5423" s="578">
        <v>2.2786870608494249E-2</v>
      </c>
      <c r="T5423" s="578">
        <v>1.2224230236218577E-2</v>
      </c>
      <c r="U5423" s="578">
        <v>1.1914822853156699</v>
      </c>
      <c r="V5423" s="578">
        <v>1479.3812548319474</v>
      </c>
      <c r="W5423" s="578">
        <v>8.3730667694301944E-2</v>
      </c>
      <c r="X5423" s="578">
        <v>2.5035750120878199E-2</v>
      </c>
      <c r="Y5423" s="578">
        <v>1.2738101931366375E-2</v>
      </c>
    </row>
    <row r="5424" spans="1:25" x14ac:dyDescent="0.3">
      <c r="A5424" s="61" t="s">
        <v>7207</v>
      </c>
      <c r="B5424" s="61" t="s">
        <v>2195</v>
      </c>
      <c r="C5424" s="61" t="s">
        <v>41</v>
      </c>
      <c r="D5424" s="36">
        <v>14</v>
      </c>
      <c r="E5424" s="36">
        <v>2030</v>
      </c>
      <c r="F5424" s="578">
        <v>1.2193963542962325</v>
      </c>
      <c r="G5424" s="578">
        <v>1515.9372914632099</v>
      </c>
      <c r="H5424" s="578">
        <v>8.181369071720225E-2</v>
      </c>
      <c r="I5424" s="578">
        <v>2.3162160534411599E-2</v>
      </c>
      <c r="J5424" s="578">
        <v>1.3053046820762824E-2</v>
      </c>
      <c r="K5424" s="578">
        <v>1.2420346173868548</v>
      </c>
      <c r="L5424" s="578">
        <v>1566.5633443196552</v>
      </c>
      <c r="M5424" s="578">
        <v>8.3340722100122833E-2</v>
      </c>
      <c r="N5424" s="578">
        <v>2.5261137013634003E-2</v>
      </c>
      <c r="O5424" s="578">
        <v>1.3488933327607776E-2</v>
      </c>
      <c r="P5424" s="578">
        <v>1.2193961456539399</v>
      </c>
      <c r="Q5424" s="578">
        <v>1515.9372914632099</v>
      </c>
      <c r="R5424" s="578">
        <v>8.1813693347309369E-2</v>
      </c>
      <c r="S5424" s="578">
        <v>2.3162160534411599E-2</v>
      </c>
      <c r="T5424" s="578">
        <v>1.3053046820762824E-2</v>
      </c>
      <c r="U5424" s="578">
        <v>1.2420346688991926</v>
      </c>
      <c r="V5424" s="578">
        <v>1566.5633443196552</v>
      </c>
      <c r="W5424" s="578">
        <v>8.3340721570948489E-2</v>
      </c>
      <c r="X5424" s="578">
        <v>2.5261136960276952E-2</v>
      </c>
      <c r="Y5424" s="578">
        <v>1.3488933327607776E-2</v>
      </c>
    </row>
    <row r="5425" spans="1:25" x14ac:dyDescent="0.3">
      <c r="A5425" s="61" t="s">
        <v>7208</v>
      </c>
      <c r="B5425" s="61" t="s">
        <v>2195</v>
      </c>
      <c r="C5425" s="61" t="s">
        <v>41</v>
      </c>
      <c r="D5425" s="36">
        <v>15</v>
      </c>
      <c r="E5425" s="36">
        <v>2030</v>
      </c>
      <c r="F5425" s="578">
        <v>1.2683492336105524</v>
      </c>
      <c r="G5425" s="578">
        <v>1598.4257164001401</v>
      </c>
      <c r="H5425" s="578">
        <v>8.1666029812974189E-2</v>
      </c>
      <c r="I5425" s="578">
        <v>2.3483810480684E-2</v>
      </c>
      <c r="J5425" s="578">
        <v>1.37634604858855E-2</v>
      </c>
      <c r="K5425" s="578">
        <v>1.2856047471189651</v>
      </c>
      <c r="L5425" s="578">
        <v>1641.2181027730248</v>
      </c>
      <c r="M5425" s="578">
        <v>8.3007419349845166E-2</v>
      </c>
      <c r="N5425" s="578">
        <v>2.5353489327244398E-2</v>
      </c>
      <c r="O5425" s="578">
        <v>1.4131861438120974E-2</v>
      </c>
      <c r="P5425" s="578">
        <v>1.2683492329739776</v>
      </c>
      <c r="Q5425" s="578">
        <v>1598.4257164001401</v>
      </c>
      <c r="R5425" s="578">
        <v>8.1666029802666601E-2</v>
      </c>
      <c r="S5425" s="578">
        <v>2.3483810378820601E-2</v>
      </c>
      <c r="T5425" s="578">
        <v>1.37634604858855E-2</v>
      </c>
      <c r="U5425" s="578">
        <v>1.2856046428263752</v>
      </c>
      <c r="V5425" s="578">
        <v>1641.2181027730248</v>
      </c>
      <c r="W5425" s="578">
        <v>8.300741784705673E-2</v>
      </c>
      <c r="X5425" s="578">
        <v>2.5353496661409673E-2</v>
      </c>
      <c r="Y5425" s="578">
        <v>1.4131861438120974E-2</v>
      </c>
    </row>
    <row r="5426" spans="1:25" x14ac:dyDescent="0.3">
      <c r="A5426" s="580" t="s">
        <v>7209</v>
      </c>
      <c r="B5426" s="580" t="s">
        <v>2195</v>
      </c>
      <c r="C5426" s="580" t="s">
        <v>41</v>
      </c>
      <c r="D5426" s="581">
        <v>16</v>
      </c>
      <c r="E5426" s="581">
        <v>2030</v>
      </c>
      <c r="F5426" s="582">
        <v>1.3368959982648549</v>
      </c>
      <c r="G5426" s="582">
        <v>1713.59105809529</v>
      </c>
      <c r="H5426" s="582">
        <v>8.3082253677275703E-2</v>
      </c>
      <c r="I5426" s="582">
        <v>2.4345810117665647E-2</v>
      </c>
      <c r="J5426" s="582">
        <v>1.4755132152155626E-2</v>
      </c>
      <c r="K5426" s="582">
        <v>1.3469106487039699</v>
      </c>
      <c r="L5426" s="582">
        <v>1745.6821022033623</v>
      </c>
      <c r="M5426" s="582">
        <v>8.4141402371339283E-2</v>
      </c>
      <c r="N5426" s="582">
        <v>2.6019979268312399E-2</v>
      </c>
      <c r="O5426" s="582">
        <v>1.5031366686647099E-2</v>
      </c>
      <c r="P5426" s="582">
        <v>1.3368959982960824</v>
      </c>
      <c r="Q5426" s="582">
        <v>1713.59105809529</v>
      </c>
      <c r="R5426" s="582">
        <v>8.3082253661814279E-2</v>
      </c>
      <c r="S5426" s="582">
        <v>2.4345809593796699E-2</v>
      </c>
      <c r="T5426" s="582">
        <v>1.4755132152155626E-2</v>
      </c>
      <c r="U5426" s="582">
        <v>1.34691054438</v>
      </c>
      <c r="V5426" s="582">
        <v>1745.6821022033623</v>
      </c>
      <c r="W5426" s="582">
        <v>8.4141401846560798E-2</v>
      </c>
      <c r="X5426" s="582">
        <v>2.6019979268312399E-2</v>
      </c>
      <c r="Y5426" s="582">
        <v>1.5031366686647099E-2</v>
      </c>
    </row>
    <row r="5427" spans="1:25" x14ac:dyDescent="0.3">
      <c r="A5427" s="61" t="s">
        <v>7210</v>
      </c>
      <c r="B5427" s="61" t="s">
        <v>2194</v>
      </c>
      <c r="C5427" s="61" t="s">
        <v>41</v>
      </c>
      <c r="D5427" s="36">
        <v>1</v>
      </c>
      <c r="E5427" s="36">
        <v>2012</v>
      </c>
      <c r="F5427" s="578">
        <v>30.802084471461601</v>
      </c>
      <c r="G5427" s="578">
        <v>6574.1333872477171</v>
      </c>
      <c r="H5427" s="578">
        <v>32.235501183546099</v>
      </c>
      <c r="I5427" s="578">
        <v>0.40478830831246626</v>
      </c>
      <c r="J5427" s="578">
        <v>0.131017127539962</v>
      </c>
      <c r="K5427" s="578">
        <v>31.216077144358348</v>
      </c>
      <c r="L5427" s="578">
        <v>6642.3037058512327</v>
      </c>
      <c r="M5427" s="578">
        <v>32.5314429037971</v>
      </c>
      <c r="N5427" s="578">
        <v>0.41153521015075922</v>
      </c>
      <c r="O5427" s="578">
        <v>0.13237565429881176</v>
      </c>
      <c r="P5427" s="578">
        <v>30.802082395285275</v>
      </c>
      <c r="Q5427" s="578">
        <v>6574.1333872477171</v>
      </c>
      <c r="R5427" s="578">
        <v>32.235498269088524</v>
      </c>
      <c r="S5427" s="578">
        <v>0.40478832900771505</v>
      </c>
      <c r="T5427" s="578">
        <v>0.131017127539962</v>
      </c>
      <c r="U5427" s="578">
        <v>31.216078177505498</v>
      </c>
      <c r="V5427" s="578">
        <v>6642.3037058512327</v>
      </c>
      <c r="W5427" s="578">
        <v>32.531444902492922</v>
      </c>
      <c r="X5427" s="578">
        <v>0.41153518396822553</v>
      </c>
      <c r="Y5427" s="578">
        <v>0.13237565429881176</v>
      </c>
    </row>
    <row r="5428" spans="1:25" x14ac:dyDescent="0.3">
      <c r="A5428" s="61" t="s">
        <v>7211</v>
      </c>
      <c r="B5428" s="61" t="s">
        <v>2194</v>
      </c>
      <c r="C5428" s="61" t="s">
        <v>41</v>
      </c>
      <c r="D5428" s="36">
        <v>2</v>
      </c>
      <c r="E5428" s="36">
        <v>2012</v>
      </c>
      <c r="F5428" s="578">
        <v>20.045475140288801</v>
      </c>
      <c r="G5428" s="578">
        <v>3961.1964276631625</v>
      </c>
      <c r="H5428" s="578">
        <v>19.532168988992101</v>
      </c>
      <c r="I5428" s="578">
        <v>0.29786372293771479</v>
      </c>
      <c r="J5428" s="578">
        <v>7.8943454582865003E-2</v>
      </c>
      <c r="K5428" s="578">
        <v>20.313089530123399</v>
      </c>
      <c r="L5428" s="578">
        <v>4000.6147486368777</v>
      </c>
      <c r="M5428" s="578">
        <v>19.599525894620424</v>
      </c>
      <c r="N5428" s="578">
        <v>0.29723500172137024</v>
      </c>
      <c r="O5428" s="578">
        <v>7.9729033401235869E-2</v>
      </c>
      <c r="P5428" s="578">
        <v>20.045475140273023</v>
      </c>
      <c r="Q5428" s="578">
        <v>3961.1964276631625</v>
      </c>
      <c r="R5428" s="578">
        <v>19.532168737748425</v>
      </c>
      <c r="S5428" s="578">
        <v>0.29786373289850077</v>
      </c>
      <c r="T5428" s="578">
        <v>7.8943454582865003E-2</v>
      </c>
      <c r="U5428" s="578">
        <v>20.313083331261275</v>
      </c>
      <c r="V5428" s="578">
        <v>4000.6147486368777</v>
      </c>
      <c r="W5428" s="578">
        <v>19.599525729252427</v>
      </c>
      <c r="X5428" s="578">
        <v>0.29723499634079975</v>
      </c>
      <c r="Y5428" s="578">
        <v>7.9729032857964371E-2</v>
      </c>
    </row>
    <row r="5429" spans="1:25" x14ac:dyDescent="0.3">
      <c r="A5429" s="61" t="s">
        <v>7212</v>
      </c>
      <c r="B5429" s="61" t="s">
        <v>2194</v>
      </c>
      <c r="C5429" s="61" t="s">
        <v>41</v>
      </c>
      <c r="D5429" s="36">
        <v>3</v>
      </c>
      <c r="E5429" s="36">
        <v>2012</v>
      </c>
      <c r="F5429" s="578">
        <v>15.384762687059826</v>
      </c>
      <c r="G5429" s="578">
        <v>2780.6046168009398</v>
      </c>
      <c r="H5429" s="578">
        <v>13.204063359463625</v>
      </c>
      <c r="I5429" s="578">
        <v>0.23488952831030427</v>
      </c>
      <c r="J5429" s="578">
        <v>5.5415204687354426E-2</v>
      </c>
      <c r="K5429" s="578">
        <v>14.964431433030398</v>
      </c>
      <c r="L5429" s="578">
        <v>2716.3228912353475</v>
      </c>
      <c r="M5429" s="578">
        <v>12.880653776820175</v>
      </c>
      <c r="N5429" s="578">
        <v>0.22591359162712799</v>
      </c>
      <c r="O5429" s="578">
        <v>5.4134142197047624E-2</v>
      </c>
      <c r="P5429" s="578">
        <v>15.3847621705017</v>
      </c>
      <c r="Q5429" s="578">
        <v>2780.6046689351351</v>
      </c>
      <c r="R5429" s="578">
        <v>13.204063419436926</v>
      </c>
      <c r="S5429" s="578">
        <v>0.23488951829858648</v>
      </c>
      <c r="T5429" s="578">
        <v>5.5415204687354426E-2</v>
      </c>
      <c r="U5429" s="578">
        <v>14.964431433009775</v>
      </c>
      <c r="V5429" s="578">
        <v>2716.3228912353475</v>
      </c>
      <c r="W5429" s="578">
        <v>12.880653858369101</v>
      </c>
      <c r="X5429" s="578">
        <v>0.22591359173020401</v>
      </c>
      <c r="Y5429" s="578">
        <v>5.4134142197047624E-2</v>
      </c>
    </row>
    <row r="5430" spans="1:25" x14ac:dyDescent="0.3">
      <c r="A5430" s="61" t="s">
        <v>7213</v>
      </c>
      <c r="B5430" s="61" t="s">
        <v>2194</v>
      </c>
      <c r="C5430" s="61" t="s">
        <v>41</v>
      </c>
      <c r="D5430" s="36">
        <v>4</v>
      </c>
      <c r="E5430" s="36">
        <v>2012</v>
      </c>
      <c r="F5430" s="578">
        <v>15.333236756916101</v>
      </c>
      <c r="G5430" s="578">
        <v>2662.7781359354599</v>
      </c>
      <c r="H5430" s="578">
        <v>11.820939308236051</v>
      </c>
      <c r="I5430" s="578">
        <v>0.35965043861263701</v>
      </c>
      <c r="J5430" s="578">
        <v>5.3066987874141547E-2</v>
      </c>
      <c r="K5430" s="578">
        <v>14.846616744613074</v>
      </c>
      <c r="L5430" s="578">
        <v>2583.8293520609477</v>
      </c>
      <c r="M5430" s="578">
        <v>11.504702224056576</v>
      </c>
      <c r="N5430" s="578">
        <v>0.34121546859266005</v>
      </c>
      <c r="O5430" s="578">
        <v>5.1493599273574824E-2</v>
      </c>
      <c r="P5430" s="578">
        <v>15.333236235391201</v>
      </c>
      <c r="Q5430" s="578">
        <v>2662.7781880696548</v>
      </c>
      <c r="R5430" s="578">
        <v>11.820939428367</v>
      </c>
      <c r="S5430" s="578">
        <v>0.35965044839031124</v>
      </c>
      <c r="T5430" s="578">
        <v>5.3066986826403643E-2</v>
      </c>
      <c r="U5430" s="578">
        <v>14.846616228039174</v>
      </c>
      <c r="V5430" s="578">
        <v>2583.8293520609477</v>
      </c>
      <c r="W5430" s="578">
        <v>11.50470211164785</v>
      </c>
      <c r="X5430" s="578">
        <v>0.34121545302089801</v>
      </c>
      <c r="Y5430" s="578">
        <v>5.1493599273574824E-2</v>
      </c>
    </row>
    <row r="5431" spans="1:25" x14ac:dyDescent="0.3">
      <c r="A5431" s="61" t="s">
        <v>7214</v>
      </c>
      <c r="B5431" s="61" t="s">
        <v>2194</v>
      </c>
      <c r="C5431" s="61" t="s">
        <v>41</v>
      </c>
      <c r="D5431" s="36">
        <v>5</v>
      </c>
      <c r="E5431" s="36">
        <v>2012</v>
      </c>
      <c r="F5431" s="578">
        <v>12.841084951587424</v>
      </c>
      <c r="G5431" s="578">
        <v>2264.5631790161101</v>
      </c>
      <c r="H5431" s="578">
        <v>9.3579270433644197</v>
      </c>
      <c r="I5431" s="578">
        <v>0.24617057226957151</v>
      </c>
      <c r="J5431" s="578">
        <v>4.5130933634936775E-2</v>
      </c>
      <c r="K5431" s="578">
        <v>12.669489567788874</v>
      </c>
      <c r="L5431" s="578">
        <v>2227.7844645182249</v>
      </c>
      <c r="M5431" s="578">
        <v>9.286321774959406</v>
      </c>
      <c r="N5431" s="578">
        <v>0.23971980887411773</v>
      </c>
      <c r="O5431" s="578">
        <v>4.4397895224392372E-2</v>
      </c>
      <c r="P5431" s="578">
        <v>12.8410849515612</v>
      </c>
      <c r="Q5431" s="578">
        <v>2264.5631790161101</v>
      </c>
      <c r="R5431" s="578">
        <v>9.3579269400894756</v>
      </c>
      <c r="S5431" s="578">
        <v>0.246170577651355</v>
      </c>
      <c r="T5431" s="578">
        <v>4.5130934682674671E-2</v>
      </c>
      <c r="U5431" s="578">
        <v>12.669488003182725</v>
      </c>
      <c r="V5431" s="578">
        <v>2227.7844645182249</v>
      </c>
      <c r="W5431" s="578">
        <v>9.2863212353986402</v>
      </c>
      <c r="X5431" s="578">
        <v>0.23971978740519201</v>
      </c>
      <c r="Y5431" s="578">
        <v>4.4397895748261321E-2</v>
      </c>
    </row>
    <row r="5432" spans="1:25" x14ac:dyDescent="0.3">
      <c r="A5432" s="61" t="s">
        <v>7215</v>
      </c>
      <c r="B5432" s="61" t="s">
        <v>2194</v>
      </c>
      <c r="C5432" s="61" t="s">
        <v>41</v>
      </c>
      <c r="D5432" s="36">
        <v>6</v>
      </c>
      <c r="E5432" s="36">
        <v>2012</v>
      </c>
      <c r="F5432" s="578">
        <v>12.217966755710501</v>
      </c>
      <c r="G5432" s="578">
        <v>2139.8598073323524</v>
      </c>
      <c r="H5432" s="578">
        <v>8.5471857753824789</v>
      </c>
      <c r="I5432" s="578">
        <v>0.26870160054750103</v>
      </c>
      <c r="J5432" s="578">
        <v>4.2645690186570023E-2</v>
      </c>
      <c r="K5432" s="578">
        <v>12.21127640850875</v>
      </c>
      <c r="L5432" s="578">
        <v>2128.1210301717051</v>
      </c>
      <c r="M5432" s="578">
        <v>8.5951227073382999</v>
      </c>
      <c r="N5432" s="578">
        <v>0.26421637580642648</v>
      </c>
      <c r="O5432" s="578">
        <v>4.2411793217373317E-2</v>
      </c>
      <c r="P5432" s="578">
        <v>12.217966750748577</v>
      </c>
      <c r="Q5432" s="578">
        <v>2139.8598073323524</v>
      </c>
      <c r="R5432" s="578">
        <v>8.5471859846584231</v>
      </c>
      <c r="S5432" s="578">
        <v>0.26870160054628844</v>
      </c>
      <c r="T5432" s="578">
        <v>4.2645690186570023E-2</v>
      </c>
      <c r="U5432" s="578">
        <v>12.211275886947174</v>
      </c>
      <c r="V5432" s="578">
        <v>2128.1210301717051</v>
      </c>
      <c r="W5432" s="578">
        <v>8.5951228018141848</v>
      </c>
      <c r="X5432" s="578">
        <v>0.26421635482620276</v>
      </c>
      <c r="Y5432" s="578">
        <v>4.2411793217373317E-2</v>
      </c>
    </row>
    <row r="5433" spans="1:25" x14ac:dyDescent="0.3">
      <c r="A5433" s="61" t="s">
        <v>7216</v>
      </c>
      <c r="B5433" s="61" t="s">
        <v>2194</v>
      </c>
      <c r="C5433" s="61" t="s">
        <v>41</v>
      </c>
      <c r="D5433" s="36">
        <v>7</v>
      </c>
      <c r="E5433" s="36">
        <v>2012</v>
      </c>
      <c r="F5433" s="578">
        <v>11.972070385859375</v>
      </c>
      <c r="G5433" s="578">
        <v>2065.6463292439726</v>
      </c>
      <c r="H5433" s="578">
        <v>7.6530756642459874</v>
      </c>
      <c r="I5433" s="578">
        <v>0.29201843960799978</v>
      </c>
      <c r="J5433" s="578">
        <v>4.1166683736567677E-2</v>
      </c>
      <c r="K5433" s="578">
        <v>12.062466949004776</v>
      </c>
      <c r="L5433" s="578">
        <v>2071.8203239440872</v>
      </c>
      <c r="M5433" s="578">
        <v>7.8045422592064471</v>
      </c>
      <c r="N5433" s="578">
        <v>0.29123778323143223</v>
      </c>
      <c r="O5433" s="578">
        <v>4.1289737467498769E-2</v>
      </c>
      <c r="P5433" s="578">
        <v>11.972070385838926</v>
      </c>
      <c r="Q5433" s="578">
        <v>2065.6463292439726</v>
      </c>
      <c r="R5433" s="578">
        <v>7.6530756065185379</v>
      </c>
      <c r="S5433" s="578">
        <v>0.29201842926098204</v>
      </c>
      <c r="T5433" s="578">
        <v>4.1166683736567677E-2</v>
      </c>
      <c r="U5433" s="578">
        <v>12.062467992090898</v>
      </c>
      <c r="V5433" s="578">
        <v>2071.8203239440872</v>
      </c>
      <c r="W5433" s="578">
        <v>7.8045417653483975</v>
      </c>
      <c r="X5433" s="578">
        <v>0.29123777350347724</v>
      </c>
      <c r="Y5433" s="578">
        <v>4.1289737991367724E-2</v>
      </c>
    </row>
    <row r="5434" spans="1:25" x14ac:dyDescent="0.3">
      <c r="A5434" s="61" t="s">
        <v>7217</v>
      </c>
      <c r="B5434" s="61" t="s">
        <v>2194</v>
      </c>
      <c r="C5434" s="61" t="s">
        <v>41</v>
      </c>
      <c r="D5434" s="36">
        <v>8</v>
      </c>
      <c r="E5434" s="36">
        <v>2012</v>
      </c>
      <c r="F5434" s="578">
        <v>10.3168368826624</v>
      </c>
      <c r="G5434" s="578">
        <v>1676.338138580315</v>
      </c>
      <c r="H5434" s="578">
        <v>5.7076720653446156</v>
      </c>
      <c r="I5434" s="578">
        <v>0.17828946668669174</v>
      </c>
      <c r="J5434" s="578">
        <v>3.3408060087822322E-2</v>
      </c>
      <c r="K5434" s="578">
        <v>10.570177162460624</v>
      </c>
      <c r="L5434" s="578">
        <v>1721.1982142130501</v>
      </c>
      <c r="M5434" s="578">
        <v>6.0120936837362589</v>
      </c>
      <c r="N5434" s="578">
        <v>0.19608989758004675</v>
      </c>
      <c r="O5434" s="578">
        <v>3.4302101024271274E-2</v>
      </c>
      <c r="P5434" s="578">
        <v>10.316837404213519</v>
      </c>
      <c r="Q5434" s="578">
        <v>1676.338138580315</v>
      </c>
      <c r="R5434" s="578">
        <v>5.7076718603590599</v>
      </c>
      <c r="S5434" s="578">
        <v>0.17828946148680752</v>
      </c>
      <c r="T5434" s="578">
        <v>3.3408060087822322E-2</v>
      </c>
      <c r="U5434" s="578">
        <v>10.570176640919836</v>
      </c>
      <c r="V5434" s="578">
        <v>1721.1982142130501</v>
      </c>
      <c r="W5434" s="578">
        <v>6.0120936940850953</v>
      </c>
      <c r="X5434" s="578">
        <v>0.19608989770980126</v>
      </c>
      <c r="Y5434" s="578">
        <v>3.4302101548140229E-2</v>
      </c>
    </row>
    <row r="5435" spans="1:25" x14ac:dyDescent="0.3">
      <c r="A5435" s="61" t="s">
        <v>7218</v>
      </c>
      <c r="B5435" s="61" t="s">
        <v>2194</v>
      </c>
      <c r="C5435" s="61" t="s">
        <v>41</v>
      </c>
      <c r="D5435" s="36">
        <v>9</v>
      </c>
      <c r="E5435" s="36">
        <v>2012</v>
      </c>
      <c r="F5435" s="578">
        <v>10.394394340150292</v>
      </c>
      <c r="G5435" s="578">
        <v>1628.21543884277</v>
      </c>
      <c r="H5435" s="578">
        <v>5.127751771993637</v>
      </c>
      <c r="I5435" s="578">
        <v>0.19387119506912551</v>
      </c>
      <c r="J5435" s="578">
        <v>3.2449041221601228E-2</v>
      </c>
      <c r="K5435" s="578">
        <v>10.674656680375792</v>
      </c>
      <c r="L5435" s="578">
        <v>1685.8126055399525</v>
      </c>
      <c r="M5435" s="578">
        <v>5.4805988551597649</v>
      </c>
      <c r="N5435" s="578">
        <v>0.2287450273724965</v>
      </c>
      <c r="O5435" s="578">
        <v>3.3596920858447725E-2</v>
      </c>
      <c r="P5435" s="578">
        <v>10.394393982527282</v>
      </c>
      <c r="Q5435" s="578">
        <v>1628.21543884277</v>
      </c>
      <c r="R5435" s="578">
        <v>5.1277516575840574</v>
      </c>
      <c r="S5435" s="578">
        <v>0.19387117944400648</v>
      </c>
      <c r="T5435" s="578">
        <v>3.2449041221601228E-2</v>
      </c>
      <c r="U5435" s="578">
        <v>10.674658572839046</v>
      </c>
      <c r="V5435" s="578">
        <v>1685.8126055399525</v>
      </c>
      <c r="W5435" s="578">
        <v>5.4805987290674176</v>
      </c>
      <c r="X5435" s="578">
        <v>0.22874503280521152</v>
      </c>
      <c r="Y5435" s="578">
        <v>3.3596919810709822E-2</v>
      </c>
    </row>
    <row r="5436" spans="1:25" x14ac:dyDescent="0.3">
      <c r="A5436" s="61" t="s">
        <v>7219</v>
      </c>
      <c r="B5436" s="61" t="s">
        <v>2194</v>
      </c>
      <c r="C5436" s="61" t="s">
        <v>41</v>
      </c>
      <c r="D5436" s="36">
        <v>10</v>
      </c>
      <c r="E5436" s="36">
        <v>2012</v>
      </c>
      <c r="F5436" s="578">
        <v>10.454687550335141</v>
      </c>
      <c r="G5436" s="578">
        <v>1590.7855148315402</v>
      </c>
      <c r="H5436" s="578">
        <v>4.6767016010732396</v>
      </c>
      <c r="I5436" s="578">
        <v>0.20599032440441029</v>
      </c>
      <c r="J5436" s="578">
        <v>3.1703129585366648E-2</v>
      </c>
      <c r="K5436" s="578">
        <v>10.762269371760002</v>
      </c>
      <c r="L5436" s="578">
        <v>1657.5435295104926</v>
      </c>
      <c r="M5436" s="578">
        <v>5.0589799061417526</v>
      </c>
      <c r="N5436" s="578">
        <v>0.25555077258589598</v>
      </c>
      <c r="O5436" s="578">
        <v>3.3033449784852523E-2</v>
      </c>
      <c r="P5436" s="578">
        <v>10.454687446026851</v>
      </c>
      <c r="Q5436" s="578">
        <v>1590.7855148315402</v>
      </c>
      <c r="R5436" s="578">
        <v>4.6767015966494547</v>
      </c>
      <c r="S5436" s="578">
        <v>0.20599031925667027</v>
      </c>
      <c r="T5436" s="578">
        <v>3.1703129585366648E-2</v>
      </c>
      <c r="U5436" s="578">
        <v>10.762269893280033</v>
      </c>
      <c r="V5436" s="578">
        <v>1657.5435295104926</v>
      </c>
      <c r="W5436" s="578">
        <v>5.0589798237779124</v>
      </c>
      <c r="X5436" s="578">
        <v>0.25555075696198976</v>
      </c>
      <c r="Y5436" s="578">
        <v>3.3033449784852523E-2</v>
      </c>
    </row>
    <row r="5437" spans="1:25" x14ac:dyDescent="0.3">
      <c r="A5437" s="61" t="s">
        <v>7220</v>
      </c>
      <c r="B5437" s="61" t="s">
        <v>2194</v>
      </c>
      <c r="C5437" s="61" t="s">
        <v>41</v>
      </c>
      <c r="D5437" s="36">
        <v>11</v>
      </c>
      <c r="E5437" s="36">
        <v>2012</v>
      </c>
      <c r="F5437" s="578">
        <v>10.333679186540955</v>
      </c>
      <c r="G5437" s="578">
        <v>1503.6636568705198</v>
      </c>
      <c r="H5437" s="578">
        <v>4.0770361076914252</v>
      </c>
      <c r="I5437" s="578">
        <v>0.1924905894569135</v>
      </c>
      <c r="J5437" s="578">
        <v>2.9966777326383875E-2</v>
      </c>
      <c r="K5437" s="578">
        <v>10.668961387817751</v>
      </c>
      <c r="L5437" s="578">
        <v>1580.6524213155049</v>
      </c>
      <c r="M5437" s="578">
        <v>4.4904747511560901</v>
      </c>
      <c r="N5437" s="578">
        <v>0.25450558853238625</v>
      </c>
      <c r="O5437" s="578">
        <v>3.1501130375545423E-2</v>
      </c>
      <c r="P5437" s="578">
        <v>10.333679087184281</v>
      </c>
      <c r="Q5437" s="578">
        <v>1503.6636568705198</v>
      </c>
      <c r="R5437" s="578">
        <v>4.0770360924676972</v>
      </c>
      <c r="S5437" s="578">
        <v>0.192490589794033</v>
      </c>
      <c r="T5437" s="578">
        <v>2.9966777326383875E-2</v>
      </c>
      <c r="U5437" s="578">
        <v>10.668962425926701</v>
      </c>
      <c r="V5437" s="578">
        <v>1580.6524213155049</v>
      </c>
      <c r="W5437" s="578">
        <v>4.4904747342685951</v>
      </c>
      <c r="X5437" s="578">
        <v>0.25450559360251601</v>
      </c>
      <c r="Y5437" s="578">
        <v>3.1501130375545423E-2</v>
      </c>
    </row>
    <row r="5438" spans="1:25" x14ac:dyDescent="0.3">
      <c r="A5438" s="61" t="s">
        <v>7221</v>
      </c>
      <c r="B5438" s="61" t="s">
        <v>2194</v>
      </c>
      <c r="C5438" s="61" t="s">
        <v>41</v>
      </c>
      <c r="D5438" s="36">
        <v>12</v>
      </c>
      <c r="E5438" s="36">
        <v>2012</v>
      </c>
      <c r="F5438" s="578">
        <v>10.176341754425831</v>
      </c>
      <c r="G5438" s="578">
        <v>1407.305182139075</v>
      </c>
      <c r="H5438" s="578">
        <v>3.4813270630474977</v>
      </c>
      <c r="I5438" s="578">
        <v>0.17003089086089501</v>
      </c>
      <c r="J5438" s="578">
        <v>2.8046452731359701E-2</v>
      </c>
      <c r="K5438" s="578">
        <v>10.518690438385697</v>
      </c>
      <c r="L5438" s="578">
        <v>1491.0891761779724</v>
      </c>
      <c r="M5438" s="578">
        <v>3.9195078547660724</v>
      </c>
      <c r="N5438" s="578">
        <v>0.24266824620766153</v>
      </c>
      <c r="O5438" s="578">
        <v>2.9716208635363672E-2</v>
      </c>
      <c r="P5438" s="578">
        <v>10.17634144150632</v>
      </c>
      <c r="Q5438" s="578">
        <v>1407.305182139075</v>
      </c>
      <c r="R5438" s="578">
        <v>3.4813270930195928</v>
      </c>
      <c r="S5438" s="578">
        <v>0.17003086493908351</v>
      </c>
      <c r="T5438" s="578">
        <v>2.8046452731359701E-2</v>
      </c>
      <c r="U5438" s="578">
        <v>10.518690488050895</v>
      </c>
      <c r="V5438" s="578">
        <v>1491.0891761779724</v>
      </c>
      <c r="W5438" s="578">
        <v>3.9195078281554698</v>
      </c>
      <c r="X5438" s="578">
        <v>0.24266823076444127</v>
      </c>
      <c r="Y5438" s="578">
        <v>2.9716208635363672E-2</v>
      </c>
    </row>
    <row r="5439" spans="1:25" x14ac:dyDescent="0.3">
      <c r="A5439" s="61" t="s">
        <v>7222</v>
      </c>
      <c r="B5439" s="61" t="s">
        <v>2194</v>
      </c>
      <c r="C5439" s="61" t="s">
        <v>41</v>
      </c>
      <c r="D5439" s="36">
        <v>13</v>
      </c>
      <c r="E5439" s="36">
        <v>2012</v>
      </c>
      <c r="F5439" s="578">
        <v>10.369093590169804</v>
      </c>
      <c r="G5439" s="578">
        <v>1401.425191243485</v>
      </c>
      <c r="H5439" s="578">
        <v>3.2922213536294249</v>
      </c>
      <c r="I5439" s="578">
        <v>0.17535836094854526</v>
      </c>
      <c r="J5439" s="578">
        <v>2.7929286802342752E-2</v>
      </c>
      <c r="K5439" s="578">
        <v>10.689408138616855</v>
      </c>
      <c r="L5439" s="578">
        <v>1483.1205113728799</v>
      </c>
      <c r="M5439" s="578">
        <v>3.7181497570685025</v>
      </c>
      <c r="N5439" s="578">
        <v>0.24949563033017749</v>
      </c>
      <c r="O5439" s="578">
        <v>2.9557407600805125E-2</v>
      </c>
      <c r="P5439" s="578">
        <v>10.369093540509414</v>
      </c>
      <c r="Q5439" s="578">
        <v>1401.425191243485</v>
      </c>
      <c r="R5439" s="578">
        <v>3.29222152129659</v>
      </c>
      <c r="S5439" s="578">
        <v>0.17535835075553474</v>
      </c>
      <c r="T5439" s="578">
        <v>2.7929286802342752E-2</v>
      </c>
      <c r="U5439" s="578">
        <v>10.689408660152022</v>
      </c>
      <c r="V5439" s="578">
        <v>1483.1205113728799</v>
      </c>
      <c r="W5439" s="578">
        <v>3.7181497196094453</v>
      </c>
      <c r="X5439" s="578">
        <v>0.24949565627745501</v>
      </c>
      <c r="Y5439" s="578">
        <v>2.9557408114972799E-2</v>
      </c>
    </row>
    <row r="5440" spans="1:25" x14ac:dyDescent="0.3">
      <c r="A5440" s="61" t="s">
        <v>7223</v>
      </c>
      <c r="B5440" s="61" t="s">
        <v>2194</v>
      </c>
      <c r="C5440" s="61" t="s">
        <v>41</v>
      </c>
      <c r="D5440" s="36">
        <v>14</v>
      </c>
      <c r="E5440" s="36">
        <v>2012</v>
      </c>
      <c r="F5440" s="578">
        <v>10.995668273518984</v>
      </c>
      <c r="G5440" s="578">
        <v>1490.6928265889451</v>
      </c>
      <c r="H5440" s="578">
        <v>3.5132875725588102</v>
      </c>
      <c r="I5440" s="578">
        <v>0.21704444536953776</v>
      </c>
      <c r="J5440" s="578">
        <v>2.9708294605370576E-2</v>
      </c>
      <c r="K5440" s="578">
        <v>11.247291438143709</v>
      </c>
      <c r="L5440" s="578">
        <v>1560.3545608520476</v>
      </c>
      <c r="M5440" s="578">
        <v>3.8856073191248726</v>
      </c>
      <c r="N5440" s="578">
        <v>0.28720047796135323</v>
      </c>
      <c r="O5440" s="578">
        <v>3.1096628731271822E-2</v>
      </c>
      <c r="P5440" s="578">
        <v>10.995667453959999</v>
      </c>
      <c r="Q5440" s="578">
        <v>1490.6928265889451</v>
      </c>
      <c r="R5440" s="578">
        <v>3.5132875265395924</v>
      </c>
      <c r="S5440" s="578">
        <v>0.21704439347498275</v>
      </c>
      <c r="T5440" s="578">
        <v>2.9708294605370576E-2</v>
      </c>
      <c r="U5440" s="578">
        <v>11.247291487818947</v>
      </c>
      <c r="V5440" s="578">
        <v>1560.3545608520476</v>
      </c>
      <c r="W5440" s="578">
        <v>3.8856073196366152</v>
      </c>
      <c r="X5440" s="578">
        <v>0.28720048835990925</v>
      </c>
      <c r="Y5440" s="578">
        <v>3.1096628207402874E-2</v>
      </c>
    </row>
    <row r="5441" spans="1:25" x14ac:dyDescent="0.3">
      <c r="A5441" s="61" t="s">
        <v>7224</v>
      </c>
      <c r="B5441" s="61" t="s">
        <v>2194</v>
      </c>
      <c r="C5441" s="61" t="s">
        <v>41</v>
      </c>
      <c r="D5441" s="36">
        <v>15</v>
      </c>
      <c r="E5441" s="36">
        <v>2012</v>
      </c>
      <c r="F5441" s="578">
        <v>11.532657417082017</v>
      </c>
      <c r="G5441" s="578">
        <v>1567.2022679646775</v>
      </c>
      <c r="H5441" s="578">
        <v>3.7027682365793777</v>
      </c>
      <c r="I5441" s="578">
        <v>0.25277486425814727</v>
      </c>
      <c r="J5441" s="578">
        <v>3.1233063530332027E-2</v>
      </c>
      <c r="K5441" s="578">
        <v>11.733262006906847</v>
      </c>
      <c r="L5441" s="578">
        <v>1625.515026092525</v>
      </c>
      <c r="M5441" s="578">
        <v>4.0200732509304773</v>
      </c>
      <c r="N5441" s="578">
        <v>0.31587093604442329</v>
      </c>
      <c r="O5441" s="578">
        <v>3.2395164133049527E-2</v>
      </c>
      <c r="P5441" s="578">
        <v>11.532657138906231</v>
      </c>
      <c r="Q5441" s="578">
        <v>1567.2022679646775</v>
      </c>
      <c r="R5441" s="578">
        <v>3.7027682123674177</v>
      </c>
      <c r="S5441" s="578">
        <v>0.25277484377147574</v>
      </c>
      <c r="T5441" s="578">
        <v>3.1233063530332027E-2</v>
      </c>
      <c r="U5441" s="578">
        <v>11.733262101264968</v>
      </c>
      <c r="V5441" s="578">
        <v>1625.515026092525</v>
      </c>
      <c r="W5441" s="578">
        <v>4.0200732305990305</v>
      </c>
      <c r="X5441" s="578">
        <v>0.31587093614992479</v>
      </c>
      <c r="Y5441" s="578">
        <v>3.2395164133049527E-2</v>
      </c>
    </row>
    <row r="5442" spans="1:25" x14ac:dyDescent="0.3">
      <c r="A5442" s="580" t="s">
        <v>7225</v>
      </c>
      <c r="B5442" s="580" t="s">
        <v>2194</v>
      </c>
      <c r="C5442" s="580" t="s">
        <v>41</v>
      </c>
      <c r="D5442" s="581">
        <v>16</v>
      </c>
      <c r="E5442" s="581">
        <v>2012</v>
      </c>
      <c r="F5442" s="582">
        <v>12.328841557097775</v>
      </c>
      <c r="G5442" s="582">
        <v>1677.9833869934023</v>
      </c>
      <c r="H5442" s="582">
        <v>3.9629393949859701</v>
      </c>
      <c r="I5442" s="582">
        <v>0.30180262448629896</v>
      </c>
      <c r="J5442" s="582">
        <v>3.3440889208577525E-2</v>
      </c>
      <c r="K5442" s="582">
        <v>12.45106940588775</v>
      </c>
      <c r="L5442" s="582">
        <v>1722.9559364318825</v>
      </c>
      <c r="M5442" s="582">
        <v>4.2280388454188698</v>
      </c>
      <c r="N5442" s="582">
        <v>0.35957918146110951</v>
      </c>
      <c r="O5442" s="582">
        <v>3.4337127775264251E-2</v>
      </c>
      <c r="P5442" s="582">
        <v>12.32884207865385</v>
      </c>
      <c r="Q5442" s="582">
        <v>1677.9834391275972</v>
      </c>
      <c r="R5442" s="582">
        <v>3.9629393944560372</v>
      </c>
      <c r="S5442" s="582">
        <v>0.30180262960736076</v>
      </c>
      <c r="T5442" s="582">
        <v>3.3440887636970673E-2</v>
      </c>
      <c r="U5442" s="582">
        <v>12.4510688843162</v>
      </c>
      <c r="V5442" s="582">
        <v>1722.9559364318825</v>
      </c>
      <c r="W5442" s="582">
        <v>4.2280388439309355</v>
      </c>
      <c r="X5442" s="582">
        <v>0.35957918720790327</v>
      </c>
      <c r="Y5442" s="582">
        <v>3.4337127775264251E-2</v>
      </c>
    </row>
    <row r="5443" spans="1:25" x14ac:dyDescent="0.3">
      <c r="A5443" s="61" t="s">
        <v>7226</v>
      </c>
      <c r="B5443" s="61" t="s">
        <v>2194</v>
      </c>
      <c r="C5443" s="61" t="s">
        <v>41</v>
      </c>
      <c r="D5443" s="36">
        <v>1</v>
      </c>
      <c r="E5443" s="36">
        <v>2020</v>
      </c>
      <c r="F5443" s="578">
        <v>25.421590753138773</v>
      </c>
      <c r="G5443" s="578">
        <v>6620.8675435384075</v>
      </c>
      <c r="H5443" s="578">
        <v>25.013060794289501</v>
      </c>
      <c r="I5443" s="578">
        <v>0.33951901019342245</v>
      </c>
      <c r="J5443" s="578">
        <v>4.4050528706672254E-2</v>
      </c>
      <c r="K5443" s="578">
        <v>25.762765302522823</v>
      </c>
      <c r="L5443" s="578">
        <v>6689.3942260742151</v>
      </c>
      <c r="M5443" s="578">
        <v>25.163555253491076</v>
      </c>
      <c r="N5443" s="578">
        <v>0.34184014024140147</v>
      </c>
      <c r="O5443" s="578">
        <v>4.4506452298567901E-2</v>
      </c>
      <c r="P5443" s="578">
        <v>25.421590753138773</v>
      </c>
      <c r="Q5443" s="578">
        <v>6620.8675435384075</v>
      </c>
      <c r="R5443" s="578">
        <v>25.013061095766375</v>
      </c>
      <c r="S5443" s="578">
        <v>0.33951901018978453</v>
      </c>
      <c r="T5443" s="578">
        <v>4.4050528706672254E-2</v>
      </c>
      <c r="U5443" s="578">
        <v>25.76276581909125</v>
      </c>
      <c r="V5443" s="578">
        <v>6689.3941192626899</v>
      </c>
      <c r="W5443" s="578">
        <v>25.163556509573603</v>
      </c>
      <c r="X5443" s="578">
        <v>0.34184015731807399</v>
      </c>
      <c r="Y5443" s="578">
        <v>4.4506453346305798E-2</v>
      </c>
    </row>
    <row r="5444" spans="1:25" x14ac:dyDescent="0.3">
      <c r="A5444" s="61" t="s">
        <v>7227</v>
      </c>
      <c r="B5444" s="61" t="s">
        <v>2194</v>
      </c>
      <c r="C5444" s="61" t="s">
        <v>41</v>
      </c>
      <c r="D5444" s="36">
        <v>2</v>
      </c>
      <c r="E5444" s="36">
        <v>2020</v>
      </c>
      <c r="F5444" s="578">
        <v>16.491556069391624</v>
      </c>
      <c r="G5444" s="578">
        <v>3987.1060040791799</v>
      </c>
      <c r="H5444" s="578">
        <v>14.618498358235176</v>
      </c>
      <c r="I5444" s="578">
        <v>0.25692989077773098</v>
      </c>
      <c r="J5444" s="578">
        <v>2.6527363477119502E-2</v>
      </c>
      <c r="K5444" s="578">
        <v>16.731971895709602</v>
      </c>
      <c r="L5444" s="578">
        <v>4026.8163401285747</v>
      </c>
      <c r="M5444" s="578">
        <v>14.704804963645625</v>
      </c>
      <c r="N5444" s="578">
        <v>0.25656298288959023</v>
      </c>
      <c r="O5444" s="578">
        <v>2.6791583203400152E-2</v>
      </c>
      <c r="P5444" s="578">
        <v>16.491556059452378</v>
      </c>
      <c r="Q5444" s="578">
        <v>3987.1060549418098</v>
      </c>
      <c r="R5444" s="578">
        <v>14.618497606813099</v>
      </c>
      <c r="S5444" s="578">
        <v>0.25692989636809149</v>
      </c>
      <c r="T5444" s="578">
        <v>2.6527363477119502E-2</v>
      </c>
      <c r="U5444" s="578">
        <v>16.731971369201624</v>
      </c>
      <c r="V5444" s="578">
        <v>4026.8162867228125</v>
      </c>
      <c r="W5444" s="578">
        <v>14.704805039334975</v>
      </c>
      <c r="X5444" s="578">
        <v>0.25656293076220449</v>
      </c>
      <c r="Y5444" s="578">
        <v>2.6791583203400152E-2</v>
      </c>
    </row>
    <row r="5445" spans="1:25" x14ac:dyDescent="0.3">
      <c r="A5445" s="61" t="s">
        <v>7228</v>
      </c>
      <c r="B5445" s="61" t="s">
        <v>2194</v>
      </c>
      <c r="C5445" s="61" t="s">
        <v>41</v>
      </c>
      <c r="D5445" s="36">
        <v>3</v>
      </c>
      <c r="E5445" s="36">
        <v>2020</v>
      </c>
      <c r="F5445" s="578">
        <v>12.665768539625125</v>
      </c>
      <c r="G5445" s="578">
        <v>2796.7098312377875</v>
      </c>
      <c r="H5445" s="578">
        <v>9.4088784810640487</v>
      </c>
      <c r="I5445" s="578">
        <v>0.17892735221782102</v>
      </c>
      <c r="J5445" s="578">
        <v>1.8607315374538223E-2</v>
      </c>
      <c r="K5445" s="578">
        <v>12.328008732353698</v>
      </c>
      <c r="L5445" s="578">
        <v>2732.2189229329351</v>
      </c>
      <c r="M5445" s="578">
        <v>9.2403286144932846</v>
      </c>
      <c r="N5445" s="578">
        <v>0.17422494394850199</v>
      </c>
      <c r="O5445" s="578">
        <v>1.8178266201478676E-2</v>
      </c>
      <c r="P5445" s="578">
        <v>12.665768018079</v>
      </c>
      <c r="Q5445" s="578">
        <v>2796.7098312377875</v>
      </c>
      <c r="R5445" s="578">
        <v>9.4088782801312032</v>
      </c>
      <c r="S5445" s="578">
        <v>0.17892734696457976</v>
      </c>
      <c r="T5445" s="578">
        <v>1.8607315374538223E-2</v>
      </c>
      <c r="U5445" s="578">
        <v>12.328009775440099</v>
      </c>
      <c r="V5445" s="578">
        <v>2732.2189229329351</v>
      </c>
      <c r="W5445" s="578">
        <v>9.2403287156873031</v>
      </c>
      <c r="X5445" s="578">
        <v>0.17422493856611226</v>
      </c>
      <c r="Y5445" s="578">
        <v>1.8178266725347624E-2</v>
      </c>
    </row>
    <row r="5446" spans="1:25" x14ac:dyDescent="0.3">
      <c r="A5446" s="61" t="s">
        <v>7229</v>
      </c>
      <c r="B5446" s="61" t="s">
        <v>2194</v>
      </c>
      <c r="C5446" s="61" t="s">
        <v>41</v>
      </c>
      <c r="D5446" s="36">
        <v>4</v>
      </c>
      <c r="E5446" s="36">
        <v>2020</v>
      </c>
      <c r="F5446" s="578">
        <v>12.649733573587225</v>
      </c>
      <c r="G5446" s="578">
        <v>2676.3653818766197</v>
      </c>
      <c r="H5446" s="578">
        <v>8.2824270006967691</v>
      </c>
      <c r="I5446" s="578">
        <v>0.30854489391519202</v>
      </c>
      <c r="J5446" s="578">
        <v>1.7806602874770726E-2</v>
      </c>
      <c r="K5446" s="578">
        <v>12.251522294441775</v>
      </c>
      <c r="L5446" s="578">
        <v>2597.1600392659448</v>
      </c>
      <c r="M5446" s="578">
        <v>8.0834367048034093</v>
      </c>
      <c r="N5446" s="578">
        <v>0.29253183256393278</v>
      </c>
      <c r="O5446" s="578">
        <v>1.7279643778844375E-2</v>
      </c>
      <c r="P5446" s="578">
        <v>12.649733573597576</v>
      </c>
      <c r="Q5446" s="578">
        <v>2676.3653818766197</v>
      </c>
      <c r="R5446" s="578">
        <v>8.2824265977251326</v>
      </c>
      <c r="S5446" s="578">
        <v>0.30854487810938702</v>
      </c>
      <c r="T5446" s="578">
        <v>1.7806602874770726E-2</v>
      </c>
      <c r="U5446" s="578">
        <v>12.251522294436301</v>
      </c>
      <c r="V5446" s="578">
        <v>2597.1600392659448</v>
      </c>
      <c r="W5446" s="578">
        <v>8.0834367281349806</v>
      </c>
      <c r="X5446" s="578">
        <v>0.292531816834525</v>
      </c>
      <c r="Y5446" s="578">
        <v>1.7279643254975423E-2</v>
      </c>
    </row>
    <row r="5447" spans="1:25" x14ac:dyDescent="0.3">
      <c r="A5447" s="61" t="s">
        <v>7230</v>
      </c>
      <c r="B5447" s="61" t="s">
        <v>2194</v>
      </c>
      <c r="C5447" s="61" t="s">
        <v>41</v>
      </c>
      <c r="D5447" s="36">
        <v>5</v>
      </c>
      <c r="E5447" s="36">
        <v>2020</v>
      </c>
      <c r="F5447" s="578">
        <v>10.599104721312393</v>
      </c>
      <c r="G5447" s="578">
        <v>2275.7588539123471</v>
      </c>
      <c r="H5447" s="578">
        <v>6.8434566072488998</v>
      </c>
      <c r="I5447" s="578">
        <v>0.16780351882092198</v>
      </c>
      <c r="J5447" s="578">
        <v>1.5141274003932824E-2</v>
      </c>
      <c r="K5447" s="578">
        <v>10.459036275073197</v>
      </c>
      <c r="L5447" s="578">
        <v>2238.8702328999752</v>
      </c>
      <c r="M5447" s="578">
        <v>6.7558760593092275</v>
      </c>
      <c r="N5447" s="578">
        <v>0.16435378515173676</v>
      </c>
      <c r="O5447" s="578">
        <v>1.489585517750425E-2</v>
      </c>
      <c r="P5447" s="578">
        <v>10.599104721312223</v>
      </c>
      <c r="Q5447" s="578">
        <v>2275.7588539123471</v>
      </c>
      <c r="R5447" s="578">
        <v>6.8434565879967177</v>
      </c>
      <c r="S5447" s="578">
        <v>0.1678035186911675</v>
      </c>
      <c r="T5447" s="578">
        <v>1.5141274003932824E-2</v>
      </c>
      <c r="U5447" s="578">
        <v>10.459036280051</v>
      </c>
      <c r="V5447" s="578">
        <v>2238.8702850341729</v>
      </c>
      <c r="W5447" s="578">
        <v>6.7558761967472156</v>
      </c>
      <c r="X5447" s="578">
        <v>0.16435379024793875</v>
      </c>
      <c r="Y5447" s="578">
        <v>1.489585517750425E-2</v>
      </c>
    </row>
    <row r="5448" spans="1:25" x14ac:dyDescent="0.3">
      <c r="A5448" s="61" t="s">
        <v>7231</v>
      </c>
      <c r="B5448" s="61" t="s">
        <v>2194</v>
      </c>
      <c r="C5448" s="61" t="s">
        <v>41</v>
      </c>
      <c r="D5448" s="36">
        <v>6</v>
      </c>
      <c r="E5448" s="36">
        <v>2020</v>
      </c>
      <c r="F5448" s="578">
        <v>10.114573925959995</v>
      </c>
      <c r="G5448" s="578">
        <v>2150.0254758199021</v>
      </c>
      <c r="H5448" s="578">
        <v>6.3225361744019457</v>
      </c>
      <c r="I5448" s="578">
        <v>0.19882769745042075</v>
      </c>
      <c r="J5448" s="578">
        <v>1.4304755100359475E-2</v>
      </c>
      <c r="K5448" s="578">
        <v>10.108465809892831</v>
      </c>
      <c r="L5448" s="578">
        <v>2138.2526957193977</v>
      </c>
      <c r="M5448" s="578">
        <v>6.2980424223496749</v>
      </c>
      <c r="N5448" s="578">
        <v>0.19587918846809724</v>
      </c>
      <c r="O5448" s="578">
        <v>1.4226443774532476E-2</v>
      </c>
      <c r="P5448" s="578">
        <v>10.114573354754135</v>
      </c>
      <c r="Q5448" s="578">
        <v>2150.0254758199021</v>
      </c>
      <c r="R5448" s="578">
        <v>6.3225361100145694</v>
      </c>
      <c r="S5448" s="578">
        <v>0.19882768172101301</v>
      </c>
      <c r="T5448" s="578">
        <v>1.4304755100359475E-2</v>
      </c>
      <c r="U5448" s="578">
        <v>10.108465809897824</v>
      </c>
      <c r="V5448" s="578">
        <v>2138.2527478535949</v>
      </c>
      <c r="W5448" s="578">
        <v>6.2980424701042104</v>
      </c>
      <c r="X5448" s="578">
        <v>0.19587918311177949</v>
      </c>
      <c r="Y5448" s="578">
        <v>1.4226443774532476E-2</v>
      </c>
    </row>
    <row r="5449" spans="1:25" x14ac:dyDescent="0.3">
      <c r="A5449" s="61" t="s">
        <v>7232</v>
      </c>
      <c r="B5449" s="61" t="s">
        <v>2194</v>
      </c>
      <c r="C5449" s="61" t="s">
        <v>41</v>
      </c>
      <c r="D5449" s="36">
        <v>7</v>
      </c>
      <c r="E5449" s="36">
        <v>2020</v>
      </c>
      <c r="F5449" s="578">
        <v>9.8066898023126985</v>
      </c>
      <c r="G5449" s="578">
        <v>2075.047363281245</v>
      </c>
      <c r="H5449" s="578">
        <v>5.8645258294806455</v>
      </c>
      <c r="I5449" s="578">
        <v>0.21579711864615053</v>
      </c>
      <c r="J5449" s="578">
        <v>1.3805901107843899E-2</v>
      </c>
      <c r="K5449" s="578">
        <v>9.8900044393545894</v>
      </c>
      <c r="L5449" s="578">
        <v>2081.2385508219322</v>
      </c>
      <c r="M5449" s="578">
        <v>5.8966876834844379</v>
      </c>
      <c r="N5449" s="578">
        <v>0.21679833999344972</v>
      </c>
      <c r="O5449" s="578">
        <v>1.38470645664104E-2</v>
      </c>
      <c r="P5449" s="578">
        <v>9.8066892807667418</v>
      </c>
      <c r="Q5449" s="578">
        <v>2075.047363281245</v>
      </c>
      <c r="R5449" s="578">
        <v>5.8645256598974749</v>
      </c>
      <c r="S5449" s="578">
        <v>0.21579711864615053</v>
      </c>
      <c r="T5449" s="578">
        <v>1.3805901107843899E-2</v>
      </c>
      <c r="U5449" s="578">
        <v>9.8900043400186899</v>
      </c>
      <c r="V5449" s="578">
        <v>2081.2385508219322</v>
      </c>
      <c r="W5449" s="578">
        <v>5.8966876844836671</v>
      </c>
      <c r="X5449" s="578">
        <v>0.21679832959368098</v>
      </c>
      <c r="Y5449" s="578">
        <v>1.38470640473921E-2</v>
      </c>
    </row>
    <row r="5450" spans="1:25" x14ac:dyDescent="0.3">
      <c r="A5450" s="61" t="s">
        <v>7233</v>
      </c>
      <c r="B5450" s="61" t="s">
        <v>2194</v>
      </c>
      <c r="C5450" s="61" t="s">
        <v>41</v>
      </c>
      <c r="D5450" s="36">
        <v>8</v>
      </c>
      <c r="E5450" s="36">
        <v>2020</v>
      </c>
      <c r="F5450" s="578">
        <v>8.1997531552701677</v>
      </c>
      <c r="G5450" s="578">
        <v>1684.167719523105</v>
      </c>
      <c r="H5450" s="578">
        <v>4.5177139975082001</v>
      </c>
      <c r="I5450" s="578">
        <v>0.10339584656351965</v>
      </c>
      <c r="J5450" s="578">
        <v>1.1205260389639626E-2</v>
      </c>
      <c r="K5450" s="578">
        <v>8.4390508234281043</v>
      </c>
      <c r="L5450" s="578">
        <v>1729.1549835205051</v>
      </c>
      <c r="M5450" s="578">
        <v>4.669311556024085</v>
      </c>
      <c r="N5450" s="578">
        <v>0.12387662340067092</v>
      </c>
      <c r="O5450" s="578">
        <v>1.1504548805532925E-2</v>
      </c>
      <c r="P5450" s="578">
        <v>8.1997531080778536</v>
      </c>
      <c r="Q5450" s="578">
        <v>1684.167719523105</v>
      </c>
      <c r="R5450" s="578">
        <v>4.5177137924377604</v>
      </c>
      <c r="S5450" s="578">
        <v>0.10339583933303699</v>
      </c>
      <c r="T5450" s="578">
        <v>1.1205260389639626E-2</v>
      </c>
      <c r="U5450" s="578">
        <v>8.4390507712843501</v>
      </c>
      <c r="V5450" s="578">
        <v>1729.1549835205051</v>
      </c>
      <c r="W5450" s="578">
        <v>4.6693116125995049</v>
      </c>
      <c r="X5450" s="578">
        <v>0.12387662330668991</v>
      </c>
      <c r="Y5450" s="578">
        <v>1.1504548805532925E-2</v>
      </c>
    </row>
    <row r="5451" spans="1:25" x14ac:dyDescent="0.3">
      <c r="A5451" s="61" t="s">
        <v>7234</v>
      </c>
      <c r="B5451" s="61" t="s">
        <v>2194</v>
      </c>
      <c r="C5451" s="61" t="s">
        <v>41</v>
      </c>
      <c r="D5451" s="36">
        <v>9</v>
      </c>
      <c r="E5451" s="36">
        <v>2020</v>
      </c>
      <c r="F5451" s="578">
        <v>8.1068927134527531</v>
      </c>
      <c r="G5451" s="578">
        <v>1635.60324478149</v>
      </c>
      <c r="H5451" s="578">
        <v>4.1631385852597278</v>
      </c>
      <c r="I5451" s="578">
        <v>0.11687352883200172</v>
      </c>
      <c r="J5451" s="578">
        <v>1.0882127991256575E-2</v>
      </c>
      <c r="K5451" s="578">
        <v>8.383816432078067</v>
      </c>
      <c r="L5451" s="578">
        <v>1693.3637542724573</v>
      </c>
      <c r="M5451" s="578">
        <v>4.3607691301634324</v>
      </c>
      <c r="N5451" s="578">
        <v>0.15907750818890476</v>
      </c>
      <c r="O5451" s="578">
        <v>1.1266430170508051E-2</v>
      </c>
      <c r="P5451" s="578">
        <v>8.1068927134475981</v>
      </c>
      <c r="Q5451" s="578">
        <v>1635.60324478149</v>
      </c>
      <c r="R5451" s="578">
        <v>4.1631385248862527</v>
      </c>
      <c r="S5451" s="578">
        <v>0.11687352883715547</v>
      </c>
      <c r="T5451" s="578">
        <v>1.0882127991256575E-2</v>
      </c>
      <c r="U5451" s="578">
        <v>8.3838164792650751</v>
      </c>
      <c r="V5451" s="578">
        <v>1693.3637542724573</v>
      </c>
      <c r="W5451" s="578">
        <v>4.3607689056928649</v>
      </c>
      <c r="X5451" s="578">
        <v>0.15907750820436625</v>
      </c>
      <c r="Y5451" s="578">
        <v>1.1266430170508051E-2</v>
      </c>
    </row>
    <row r="5452" spans="1:25" x14ac:dyDescent="0.3">
      <c r="A5452" s="61" t="s">
        <v>7235</v>
      </c>
      <c r="B5452" s="61" t="s">
        <v>2194</v>
      </c>
      <c r="C5452" s="61" t="s">
        <v>41</v>
      </c>
      <c r="D5452" s="36">
        <v>10</v>
      </c>
      <c r="E5452" s="36">
        <v>2020</v>
      </c>
      <c r="F5452" s="578">
        <v>8.0346704056623786</v>
      </c>
      <c r="G5452" s="578">
        <v>1597.8296763102176</v>
      </c>
      <c r="H5452" s="578">
        <v>3.8873495933973228</v>
      </c>
      <c r="I5452" s="578">
        <v>0.12735607058038978</v>
      </c>
      <c r="J5452" s="578">
        <v>1.0630835410362676E-2</v>
      </c>
      <c r="K5452" s="578">
        <v>8.3417058020519672</v>
      </c>
      <c r="L5452" s="578">
        <v>1664.7780011494874</v>
      </c>
      <c r="M5452" s="578">
        <v>4.115072677084143</v>
      </c>
      <c r="N5452" s="578">
        <v>0.189790659774492</v>
      </c>
      <c r="O5452" s="578">
        <v>1.1076257156673774E-2</v>
      </c>
      <c r="P5452" s="578">
        <v>8.0346704056519176</v>
      </c>
      <c r="Q5452" s="578">
        <v>1597.8296763102176</v>
      </c>
      <c r="R5452" s="578">
        <v>3.887349682081545</v>
      </c>
      <c r="S5452" s="578">
        <v>0.12735607065314933</v>
      </c>
      <c r="T5452" s="578">
        <v>1.0630835410362676E-2</v>
      </c>
      <c r="U5452" s="578">
        <v>8.3417059014188126</v>
      </c>
      <c r="V5452" s="578">
        <v>1664.7780011494874</v>
      </c>
      <c r="W5452" s="578">
        <v>4.1150727175942476</v>
      </c>
      <c r="X5452" s="578">
        <v>0.189790659774492</v>
      </c>
      <c r="Y5452" s="578">
        <v>1.1076257156673774E-2</v>
      </c>
    </row>
    <row r="5453" spans="1:25" x14ac:dyDescent="0.3">
      <c r="A5453" s="61" t="s">
        <v>7236</v>
      </c>
      <c r="B5453" s="61" t="s">
        <v>2194</v>
      </c>
      <c r="C5453" s="61" t="s">
        <v>41</v>
      </c>
      <c r="D5453" s="36">
        <v>11</v>
      </c>
      <c r="E5453" s="36">
        <v>2020</v>
      </c>
      <c r="F5453" s="578">
        <v>7.7869416685095167</v>
      </c>
      <c r="G5453" s="578">
        <v>1510.26344553629</v>
      </c>
      <c r="H5453" s="578">
        <v>3.4688356740395299</v>
      </c>
      <c r="I5453" s="578">
        <v>0.11152926700530451</v>
      </c>
      <c r="J5453" s="578">
        <v>1.0048214171547431E-2</v>
      </c>
      <c r="K5453" s="578">
        <v>8.1259521628547446</v>
      </c>
      <c r="L5453" s="578">
        <v>1587.4751319885199</v>
      </c>
      <c r="M5453" s="578">
        <v>3.7303572153105025</v>
      </c>
      <c r="N5453" s="578">
        <v>0.1913216274236515</v>
      </c>
      <c r="O5453" s="578">
        <v>1.0561954210667523E-2</v>
      </c>
      <c r="P5453" s="578">
        <v>7.7869417678557475</v>
      </c>
      <c r="Q5453" s="578">
        <v>1510.26344553629</v>
      </c>
      <c r="R5453" s="578">
        <v>3.4688356464030177</v>
      </c>
      <c r="S5453" s="578">
        <v>0.11152926700530455</v>
      </c>
      <c r="T5453" s="578">
        <v>1.0048214171547431E-2</v>
      </c>
      <c r="U5453" s="578">
        <v>8.1259523093881345</v>
      </c>
      <c r="V5453" s="578">
        <v>1587.4751319885199</v>
      </c>
      <c r="W5453" s="578">
        <v>3.7303571450126252</v>
      </c>
      <c r="X5453" s="578">
        <v>0.19132162235473449</v>
      </c>
      <c r="Y5453" s="578">
        <v>1.0561954210667523E-2</v>
      </c>
    </row>
    <row r="5454" spans="1:25" x14ac:dyDescent="0.3">
      <c r="A5454" s="61" t="s">
        <v>7237</v>
      </c>
      <c r="B5454" s="61" t="s">
        <v>2194</v>
      </c>
      <c r="C5454" s="61" t="s">
        <v>41</v>
      </c>
      <c r="D5454" s="36">
        <v>12</v>
      </c>
      <c r="E5454" s="36">
        <v>2020</v>
      </c>
      <c r="F5454" s="578">
        <v>7.5127864009576371</v>
      </c>
      <c r="G5454" s="578">
        <v>1413.4625778198176</v>
      </c>
      <c r="H5454" s="578">
        <v>3.0369259882791022</v>
      </c>
      <c r="I5454" s="578">
        <v>8.5069696876719725E-2</v>
      </c>
      <c r="J5454" s="578">
        <v>9.4041711320945326E-3</v>
      </c>
      <c r="K5454" s="578">
        <v>7.8671999748348691</v>
      </c>
      <c r="L5454" s="578">
        <v>1497.490216573075</v>
      </c>
      <c r="M5454" s="578">
        <v>3.3244733406026996</v>
      </c>
      <c r="N5454" s="578">
        <v>0.17918235369991875</v>
      </c>
      <c r="O5454" s="578">
        <v>9.9632339212499914E-3</v>
      </c>
      <c r="P5454" s="578">
        <v>7.5127863984638026</v>
      </c>
      <c r="Q5454" s="578">
        <v>1413.4625778198176</v>
      </c>
      <c r="R5454" s="578">
        <v>3.0369260094448625</v>
      </c>
      <c r="S5454" s="578">
        <v>8.5069697318734372E-2</v>
      </c>
      <c r="T5454" s="578">
        <v>9.4041710302311243E-3</v>
      </c>
      <c r="U5454" s="578">
        <v>7.8671998233448841</v>
      </c>
      <c r="V5454" s="578">
        <v>1497.490216573075</v>
      </c>
      <c r="W5454" s="578">
        <v>3.3244733216318552</v>
      </c>
      <c r="X5454" s="578">
        <v>0.17918235369991875</v>
      </c>
      <c r="Y5454" s="578">
        <v>9.9632337708802001E-3</v>
      </c>
    </row>
    <row r="5455" spans="1:25" x14ac:dyDescent="0.3">
      <c r="A5455" s="61" t="s">
        <v>7238</v>
      </c>
      <c r="B5455" s="61" t="s">
        <v>2194</v>
      </c>
      <c r="C5455" s="61" t="s">
        <v>41</v>
      </c>
      <c r="D5455" s="36">
        <v>13</v>
      </c>
      <c r="E5455" s="36">
        <v>2020</v>
      </c>
      <c r="F5455" s="578">
        <v>7.6069723516284249</v>
      </c>
      <c r="G5455" s="578">
        <v>1407.4141515096001</v>
      </c>
      <c r="H5455" s="578">
        <v>2.9150081469488174</v>
      </c>
      <c r="I5455" s="578">
        <v>7.9355558893136155E-2</v>
      </c>
      <c r="J5455" s="578">
        <v>9.3639440019614942E-3</v>
      </c>
      <c r="K5455" s="578">
        <v>7.9439578137471418</v>
      </c>
      <c r="L5455" s="578">
        <v>1489.3505147298124</v>
      </c>
      <c r="M5455" s="578">
        <v>3.1980990336984725</v>
      </c>
      <c r="N5455" s="578">
        <v>0.17696136801047577</v>
      </c>
      <c r="O5455" s="578">
        <v>9.9090890338023232E-3</v>
      </c>
      <c r="P5455" s="578">
        <v>7.6069722994692048</v>
      </c>
      <c r="Q5455" s="578">
        <v>1407.4141515096001</v>
      </c>
      <c r="R5455" s="578">
        <v>2.9150080292698997</v>
      </c>
      <c r="S5455" s="578">
        <v>7.9355563092273262E-2</v>
      </c>
      <c r="T5455" s="578">
        <v>9.3639441086755398E-3</v>
      </c>
      <c r="U5455" s="578">
        <v>7.9439576597684773</v>
      </c>
      <c r="V5455" s="578">
        <v>1489.3505147298124</v>
      </c>
      <c r="W5455" s="578">
        <v>3.1980990926652573</v>
      </c>
      <c r="X5455" s="578">
        <v>0.17696136281059149</v>
      </c>
      <c r="Y5455" s="578">
        <v>9.9090890338023232E-3</v>
      </c>
    </row>
    <row r="5456" spans="1:25" x14ac:dyDescent="0.3">
      <c r="A5456" s="61" t="s">
        <v>7239</v>
      </c>
      <c r="B5456" s="61" t="s">
        <v>2194</v>
      </c>
      <c r="C5456" s="61" t="s">
        <v>41</v>
      </c>
      <c r="D5456" s="36">
        <v>14</v>
      </c>
      <c r="E5456" s="36">
        <v>2020</v>
      </c>
      <c r="F5456" s="578">
        <v>8.1257166503920963</v>
      </c>
      <c r="G5456" s="578">
        <v>1496.8360570271775</v>
      </c>
      <c r="H5456" s="578">
        <v>3.0941504377769826</v>
      </c>
      <c r="I5456" s="578">
        <v>0.10596299772805637</v>
      </c>
      <c r="J5456" s="578">
        <v>9.9588751715297356E-3</v>
      </c>
      <c r="K5456" s="578">
        <v>8.4005516468923798</v>
      </c>
      <c r="L5456" s="578">
        <v>1566.7048708597777</v>
      </c>
      <c r="M5456" s="578">
        <v>3.3424834623171251</v>
      </c>
      <c r="N5456" s="578">
        <v>0.20117933269163224</v>
      </c>
      <c r="O5456" s="578">
        <v>1.0423728206660574E-2</v>
      </c>
      <c r="P5456" s="578">
        <v>8.1257164964237401</v>
      </c>
      <c r="Q5456" s="578">
        <v>1496.8360570271775</v>
      </c>
      <c r="R5456" s="578">
        <v>3.0941503903425902</v>
      </c>
      <c r="S5456" s="578">
        <v>0.10596299772259948</v>
      </c>
      <c r="T5456" s="578">
        <v>9.9588751715297356E-3</v>
      </c>
      <c r="U5456" s="578">
        <v>8.4005518530251102</v>
      </c>
      <c r="V5456" s="578">
        <v>1566.7048708597777</v>
      </c>
      <c r="W5456" s="578">
        <v>3.3424834404965273</v>
      </c>
      <c r="X5456" s="578">
        <v>0.20117932741413799</v>
      </c>
      <c r="Y5456" s="578">
        <v>1.0423728206660574E-2</v>
      </c>
    </row>
    <row r="5457" spans="1:25" x14ac:dyDescent="0.3">
      <c r="A5457" s="61" t="s">
        <v>7240</v>
      </c>
      <c r="B5457" s="61" t="s">
        <v>2194</v>
      </c>
      <c r="C5457" s="61" t="s">
        <v>41</v>
      </c>
      <c r="D5457" s="36">
        <v>15</v>
      </c>
      <c r="E5457" s="36">
        <v>2020</v>
      </c>
      <c r="F5457" s="578">
        <v>8.5703439328825208</v>
      </c>
      <c r="G5457" s="578">
        <v>1573.478875478105</v>
      </c>
      <c r="H5457" s="578">
        <v>3.2476945843397149</v>
      </c>
      <c r="I5457" s="578">
        <v>0.1287690144436052</v>
      </c>
      <c r="J5457" s="578">
        <v>1.04687832257089E-2</v>
      </c>
      <c r="K5457" s="578">
        <v>8.7938736516862051</v>
      </c>
      <c r="L5457" s="578">
        <v>1631.9677327473901</v>
      </c>
      <c r="M5457" s="578">
        <v>3.4589380628870701</v>
      </c>
      <c r="N5457" s="578">
        <v>0.21666582324178249</v>
      </c>
      <c r="O5457" s="578">
        <v>1.0857951885554874E-2</v>
      </c>
      <c r="P5457" s="578">
        <v>8.5703439850211236</v>
      </c>
      <c r="Q5457" s="578">
        <v>1573.4789276122999</v>
      </c>
      <c r="R5457" s="578">
        <v>3.2476946329867697</v>
      </c>
      <c r="S5457" s="578">
        <v>0.12876900406142003</v>
      </c>
      <c r="T5457" s="578">
        <v>1.04687832257089E-2</v>
      </c>
      <c r="U5457" s="578">
        <v>8.7938736516860594</v>
      </c>
      <c r="V5457" s="578">
        <v>1631.9677327473901</v>
      </c>
      <c r="W5457" s="578">
        <v>3.458937998959295</v>
      </c>
      <c r="X5457" s="578">
        <v>0.21666582313749375</v>
      </c>
      <c r="Y5457" s="578">
        <v>1.0857951885554874E-2</v>
      </c>
    </row>
    <row r="5458" spans="1:25" x14ac:dyDescent="0.3">
      <c r="A5458" s="580" t="s">
        <v>7241</v>
      </c>
      <c r="B5458" s="580" t="s">
        <v>2194</v>
      </c>
      <c r="C5458" s="580" t="s">
        <v>41</v>
      </c>
      <c r="D5458" s="581">
        <v>16</v>
      </c>
      <c r="E5458" s="581">
        <v>2020</v>
      </c>
      <c r="F5458" s="582">
        <v>9.1980713541313932</v>
      </c>
      <c r="G5458" s="582">
        <v>1684.5293757120726</v>
      </c>
      <c r="H5458" s="582">
        <v>3.4642861803840725</v>
      </c>
      <c r="I5458" s="582">
        <v>0.16467466535444375</v>
      </c>
      <c r="J5458" s="582">
        <v>1.120766352202425E-2</v>
      </c>
      <c r="K5458" s="582">
        <v>9.3539909038413427</v>
      </c>
      <c r="L5458" s="582">
        <v>1729.6387507120701</v>
      </c>
      <c r="M5458" s="582">
        <v>3.6394572312710727</v>
      </c>
      <c r="N5458" s="582">
        <v>0.24810117152931802</v>
      </c>
      <c r="O5458" s="582">
        <v>1.1507804049566949E-2</v>
      </c>
      <c r="P5458" s="582">
        <v>9.1980717688802347</v>
      </c>
      <c r="Q5458" s="582">
        <v>1684.5293757120726</v>
      </c>
      <c r="R5458" s="582">
        <v>3.4642861586447276</v>
      </c>
      <c r="S5458" s="582">
        <v>0.1646746497026465</v>
      </c>
      <c r="T5458" s="582">
        <v>1.120766352202425E-2</v>
      </c>
      <c r="U5458" s="582">
        <v>9.353990700207742</v>
      </c>
      <c r="V5458" s="582">
        <v>1729.6386985778752</v>
      </c>
      <c r="W5458" s="582">
        <v>3.6394572405357977</v>
      </c>
      <c r="X5458" s="582">
        <v>0.24810117688563527</v>
      </c>
      <c r="Y5458" s="582">
        <v>1.1507804049566949E-2</v>
      </c>
    </row>
    <row r="5459" spans="1:25" x14ac:dyDescent="0.3">
      <c r="A5459" s="61" t="s">
        <v>7242</v>
      </c>
      <c r="B5459" s="61" t="s">
        <v>2194</v>
      </c>
      <c r="C5459" s="61" t="s">
        <v>41</v>
      </c>
      <c r="D5459" s="36">
        <v>1</v>
      </c>
      <c r="E5459" s="36">
        <v>2030</v>
      </c>
      <c r="F5459" s="578">
        <v>8.5714601290223911</v>
      </c>
      <c r="G5459" s="578">
        <v>6655.4159418741801</v>
      </c>
      <c r="H5459" s="578">
        <v>13.380960716465751</v>
      </c>
      <c r="I5459" s="578">
        <v>6.3880266462395641E-2</v>
      </c>
      <c r="J5459" s="578">
        <v>4.4375619657027174E-2</v>
      </c>
      <c r="K5459" s="578">
        <v>8.656618692095277</v>
      </c>
      <c r="L5459" s="578">
        <v>6724.2058436075795</v>
      </c>
      <c r="M5459" s="578">
        <v>13.503482221933702</v>
      </c>
      <c r="N5459" s="578">
        <v>6.4081027296955029E-2</v>
      </c>
      <c r="O5459" s="578">
        <v>4.4834251631982597E-2</v>
      </c>
      <c r="P5459" s="578">
        <v>8.5714600793829288</v>
      </c>
      <c r="Q5459" s="578">
        <v>6655.41599527994</v>
      </c>
      <c r="R5459" s="578">
        <v>13.3809616268966</v>
      </c>
      <c r="S5459" s="578">
        <v>6.3880264956272428E-2</v>
      </c>
      <c r="T5459" s="578">
        <v>4.4375619657027174E-2</v>
      </c>
      <c r="U5459" s="578">
        <v>8.656617663899393</v>
      </c>
      <c r="V5459" s="578">
        <v>6724.2057952880805</v>
      </c>
      <c r="W5459" s="578">
        <v>13.503481280170149</v>
      </c>
      <c r="X5459" s="578">
        <v>6.40810247712882E-2</v>
      </c>
      <c r="Y5459" s="578">
        <v>4.4834251631982597E-2</v>
      </c>
    </row>
    <row r="5460" spans="1:25" x14ac:dyDescent="0.3">
      <c r="A5460" s="61" t="s">
        <v>7243</v>
      </c>
      <c r="B5460" s="61" t="s">
        <v>2194</v>
      </c>
      <c r="C5460" s="61" t="s">
        <v>41</v>
      </c>
      <c r="D5460" s="36">
        <v>2</v>
      </c>
      <c r="E5460" s="36">
        <v>2030</v>
      </c>
      <c r="F5460" s="578">
        <v>5.7104793985730149</v>
      </c>
      <c r="G5460" s="578">
        <v>4006.2600288391077</v>
      </c>
      <c r="H5460" s="578">
        <v>8.3880796925683789</v>
      </c>
      <c r="I5460" s="578">
        <v>4.5659893895693374E-2</v>
      </c>
      <c r="J5460" s="578">
        <v>2.6712117891292974E-2</v>
      </c>
      <c r="K5460" s="578">
        <v>5.7355382780809396</v>
      </c>
      <c r="L5460" s="578">
        <v>4046.1860783894826</v>
      </c>
      <c r="M5460" s="578">
        <v>8.4494143010451754</v>
      </c>
      <c r="N5460" s="578">
        <v>4.5231760876049479E-2</v>
      </c>
      <c r="O5460" s="578">
        <v>2.6978327756902801E-2</v>
      </c>
      <c r="P5460" s="578">
        <v>5.7104795575397294</v>
      </c>
      <c r="Q5460" s="578">
        <v>4006.2599754333451</v>
      </c>
      <c r="R5460" s="578">
        <v>8.3880793998990413</v>
      </c>
      <c r="S5460" s="578">
        <v>4.5659892800510152E-2</v>
      </c>
      <c r="T5460" s="578">
        <v>2.6712117891292974E-2</v>
      </c>
      <c r="U5460" s="578">
        <v>5.7355378608277325</v>
      </c>
      <c r="V5460" s="578">
        <v>4046.1860262552873</v>
      </c>
      <c r="W5460" s="578">
        <v>8.4494142369294405</v>
      </c>
      <c r="X5460" s="578">
        <v>4.5231762933932829E-2</v>
      </c>
      <c r="Y5460" s="578">
        <v>2.6978327756902801E-2</v>
      </c>
    </row>
    <row r="5461" spans="1:25" x14ac:dyDescent="0.3">
      <c r="A5461" s="61" t="s">
        <v>7244</v>
      </c>
      <c r="B5461" s="61" t="s">
        <v>2194</v>
      </c>
      <c r="C5461" s="61" t="s">
        <v>41</v>
      </c>
      <c r="D5461" s="36">
        <v>3</v>
      </c>
      <c r="E5461" s="36">
        <v>2030</v>
      </c>
      <c r="F5461" s="578">
        <v>4.1648598614009753</v>
      </c>
      <c r="G5461" s="578">
        <v>2808.6153513590425</v>
      </c>
      <c r="H5461" s="578">
        <v>5.6964275892690504</v>
      </c>
      <c r="I5461" s="578">
        <v>3.416738814939882E-2</v>
      </c>
      <c r="J5461" s="578">
        <v>1.8726690827558401E-2</v>
      </c>
      <c r="K5461" s="578">
        <v>4.0507613854123621</v>
      </c>
      <c r="L5461" s="578">
        <v>2743.9704895019504</v>
      </c>
      <c r="M5461" s="578">
        <v>5.5731891916426886</v>
      </c>
      <c r="N5461" s="578">
        <v>3.2882370885848354E-2</v>
      </c>
      <c r="O5461" s="578">
        <v>1.8295688380021526E-2</v>
      </c>
      <c r="P5461" s="578">
        <v>4.1648599656988745</v>
      </c>
      <c r="Q5461" s="578">
        <v>2808.6153004964126</v>
      </c>
      <c r="R5461" s="578">
        <v>5.6964276234230029</v>
      </c>
      <c r="S5461" s="578">
        <v>3.4167388684030145E-2</v>
      </c>
      <c r="T5461" s="578">
        <v>1.8726690827558401E-2</v>
      </c>
      <c r="U5461" s="578">
        <v>4.0507611246160469</v>
      </c>
      <c r="V5461" s="578">
        <v>2743.9705416361448</v>
      </c>
      <c r="W5461" s="578">
        <v>5.5731889696974823</v>
      </c>
      <c r="X5461" s="578">
        <v>3.2882369832880849E-2</v>
      </c>
      <c r="Y5461" s="578">
        <v>1.8295688380021526E-2</v>
      </c>
    </row>
    <row r="5462" spans="1:25" x14ac:dyDescent="0.3">
      <c r="A5462" s="61" t="s">
        <v>7245</v>
      </c>
      <c r="B5462" s="61" t="s">
        <v>2194</v>
      </c>
      <c r="C5462" s="61" t="s">
        <v>41</v>
      </c>
      <c r="D5462" s="36">
        <v>4</v>
      </c>
      <c r="E5462" s="36">
        <v>2030</v>
      </c>
      <c r="F5462" s="578">
        <v>4.0297281983236246</v>
      </c>
      <c r="G5462" s="578">
        <v>2686.4100036621026</v>
      </c>
      <c r="H5462" s="578">
        <v>4.9511215985579176</v>
      </c>
      <c r="I5462" s="578">
        <v>0.13909042475734101</v>
      </c>
      <c r="J5462" s="578">
        <v>1.7911887242613948E-2</v>
      </c>
      <c r="K5462" s="578">
        <v>3.9021107066932879</v>
      </c>
      <c r="L5462" s="578">
        <v>2607.0147819518997</v>
      </c>
      <c r="M5462" s="578">
        <v>4.8397216950961521</v>
      </c>
      <c r="N5462" s="578">
        <v>0.12922879705304974</v>
      </c>
      <c r="O5462" s="578">
        <v>1.7382482590619426E-2</v>
      </c>
      <c r="P5462" s="578">
        <v>4.0297278332243378</v>
      </c>
      <c r="Q5462" s="578">
        <v>2686.4100036621026</v>
      </c>
      <c r="R5462" s="578">
        <v>4.9511215096463248</v>
      </c>
      <c r="S5462" s="578">
        <v>0.13909044050675773</v>
      </c>
      <c r="T5462" s="578">
        <v>1.7911887242613948E-2</v>
      </c>
      <c r="U5462" s="578">
        <v>3.9021107041940724</v>
      </c>
      <c r="V5462" s="578">
        <v>2607.0148340860978</v>
      </c>
      <c r="W5462" s="578">
        <v>4.8397216358462121</v>
      </c>
      <c r="X5462" s="578">
        <v>0.12922880242391874</v>
      </c>
      <c r="Y5462" s="578">
        <v>1.7382482066750474E-2</v>
      </c>
    </row>
    <row r="5463" spans="1:25" x14ac:dyDescent="0.3">
      <c r="A5463" s="61" t="s">
        <v>7246</v>
      </c>
      <c r="B5463" s="61" t="s">
        <v>2194</v>
      </c>
      <c r="C5463" s="61" t="s">
        <v>41</v>
      </c>
      <c r="D5463" s="36">
        <v>5</v>
      </c>
      <c r="E5463" s="36">
        <v>2030</v>
      </c>
      <c r="F5463" s="578">
        <v>3.4696855595013827</v>
      </c>
      <c r="G5463" s="578">
        <v>2284.0360972086551</v>
      </c>
      <c r="H5463" s="578">
        <v>3.7129069279841702</v>
      </c>
      <c r="I5463" s="578">
        <v>7.7883892241516095E-2</v>
      </c>
      <c r="J5463" s="578">
        <v>1.522900071965215E-2</v>
      </c>
      <c r="K5463" s="578">
        <v>3.4082418391775824</v>
      </c>
      <c r="L5463" s="578">
        <v>2247.0652478535922</v>
      </c>
      <c r="M5463" s="578">
        <v>3.7223943833529676</v>
      </c>
      <c r="N5463" s="578">
        <v>7.345009487835337E-2</v>
      </c>
      <c r="O5463" s="578">
        <v>1.4982518691491926E-2</v>
      </c>
      <c r="P5463" s="578">
        <v>3.4696857159479602</v>
      </c>
      <c r="Q5463" s="578">
        <v>2284.0360972086551</v>
      </c>
      <c r="R5463" s="578">
        <v>3.7129068295886647</v>
      </c>
      <c r="S5463" s="578">
        <v>7.7883893808878613E-2</v>
      </c>
      <c r="T5463" s="578">
        <v>1.522900071965215E-2</v>
      </c>
      <c r="U5463" s="578">
        <v>3.4082417348384548</v>
      </c>
      <c r="V5463" s="578">
        <v>2247.0652478535922</v>
      </c>
      <c r="W5463" s="578">
        <v>3.7223942111477224</v>
      </c>
      <c r="X5463" s="578">
        <v>7.3450082369769576E-2</v>
      </c>
      <c r="Y5463" s="578">
        <v>1.4982518691491926E-2</v>
      </c>
    </row>
    <row r="5464" spans="1:25" x14ac:dyDescent="0.3">
      <c r="A5464" s="61" t="s">
        <v>7247</v>
      </c>
      <c r="B5464" s="61" t="s">
        <v>2194</v>
      </c>
      <c r="C5464" s="61" t="s">
        <v>41</v>
      </c>
      <c r="D5464" s="36">
        <v>6</v>
      </c>
      <c r="E5464" s="36">
        <v>2030</v>
      </c>
      <c r="F5464" s="578">
        <v>3.2855346479147953</v>
      </c>
      <c r="G5464" s="578">
        <v>2157.5408401489199</v>
      </c>
      <c r="H5464" s="578">
        <v>3.3185513591509599</v>
      </c>
      <c r="I5464" s="578">
        <v>0.10417576190351002</v>
      </c>
      <c r="J5464" s="578">
        <v>1.4385603174256724E-2</v>
      </c>
      <c r="K5464" s="578">
        <v>3.2648789073326325</v>
      </c>
      <c r="L5464" s="578">
        <v>2145.7417475382454</v>
      </c>
      <c r="M5464" s="578">
        <v>3.38157896877631</v>
      </c>
      <c r="N5464" s="578">
        <v>9.9471937916556619E-2</v>
      </c>
      <c r="O5464" s="578">
        <v>1.43069386152395E-2</v>
      </c>
      <c r="P5464" s="578">
        <v>3.2855347000792423</v>
      </c>
      <c r="Q5464" s="578">
        <v>2157.5408401489199</v>
      </c>
      <c r="R5464" s="578">
        <v>3.3185513308972023</v>
      </c>
      <c r="S5464" s="578">
        <v>0.1041757838077803</v>
      </c>
      <c r="T5464" s="578">
        <v>1.4385603174256724E-2</v>
      </c>
      <c r="U5464" s="578">
        <v>3.2648786465466202</v>
      </c>
      <c r="V5464" s="578">
        <v>2145.7417475382454</v>
      </c>
      <c r="W5464" s="578">
        <v>3.3815788656356673</v>
      </c>
      <c r="X5464" s="578">
        <v>9.9471944632265719E-2</v>
      </c>
      <c r="Y5464" s="578">
        <v>1.43069386152395E-2</v>
      </c>
    </row>
    <row r="5465" spans="1:25" x14ac:dyDescent="0.3">
      <c r="A5465" s="61" t="s">
        <v>7248</v>
      </c>
      <c r="B5465" s="61" t="s">
        <v>2194</v>
      </c>
      <c r="C5465" s="61" t="s">
        <v>41</v>
      </c>
      <c r="D5465" s="36">
        <v>7</v>
      </c>
      <c r="E5465" s="36">
        <v>2030</v>
      </c>
      <c r="F5465" s="578">
        <v>3.2493005334270748</v>
      </c>
      <c r="G5465" s="578">
        <v>2081.9973767598403</v>
      </c>
      <c r="H5465" s="578">
        <v>2.9008233300570825</v>
      </c>
      <c r="I5465" s="578">
        <v>0.11768249859778701</v>
      </c>
      <c r="J5465" s="578">
        <v>1.3881909515475825E-2</v>
      </c>
      <c r="K5465" s="578">
        <v>3.2523433790765104</v>
      </c>
      <c r="L5465" s="578">
        <v>2088.2011528015073</v>
      </c>
      <c r="M5465" s="578">
        <v>3.0074382820345451</v>
      </c>
      <c r="N5465" s="578">
        <v>0.115914728496136</v>
      </c>
      <c r="O5465" s="578">
        <v>1.39233053972323E-2</v>
      </c>
      <c r="P5465" s="578">
        <v>3.2493007941608654</v>
      </c>
      <c r="Q5465" s="578">
        <v>2081.9973767598403</v>
      </c>
      <c r="R5465" s="578">
        <v>2.9008232555521873</v>
      </c>
      <c r="S5465" s="578">
        <v>0.11768249590265101</v>
      </c>
      <c r="T5465" s="578">
        <v>1.3881909515475825E-2</v>
      </c>
      <c r="U5465" s="578">
        <v>3.2523431195375703</v>
      </c>
      <c r="V5465" s="578">
        <v>2088.2011528015073</v>
      </c>
      <c r="W5465" s="578">
        <v>3.0074382249304046</v>
      </c>
      <c r="X5465" s="578">
        <v>0.11591470125464751</v>
      </c>
      <c r="Y5465" s="578">
        <v>1.39233053972323E-2</v>
      </c>
    </row>
    <row r="5466" spans="1:25" x14ac:dyDescent="0.3">
      <c r="A5466" s="61" t="s">
        <v>7249</v>
      </c>
      <c r="B5466" s="61" t="s">
        <v>2194</v>
      </c>
      <c r="C5466" s="61" t="s">
        <v>41</v>
      </c>
      <c r="D5466" s="36">
        <v>8</v>
      </c>
      <c r="E5466" s="36">
        <v>2030</v>
      </c>
      <c r="F5466" s="578">
        <v>2.7476380679452101</v>
      </c>
      <c r="G5466" s="578">
        <v>1689.9556961059525</v>
      </c>
      <c r="H5466" s="578">
        <v>2.1649927335808226</v>
      </c>
      <c r="I5466" s="578">
        <v>4.6852741260105753E-2</v>
      </c>
      <c r="J5466" s="578">
        <v>1.126790826674545E-2</v>
      </c>
      <c r="K5466" s="578">
        <v>2.8040967058036177</v>
      </c>
      <c r="L5466" s="578">
        <v>1735.0372734069774</v>
      </c>
      <c r="M5466" s="578">
        <v>2.3204449286871074</v>
      </c>
      <c r="N5466" s="578">
        <v>5.8041991837853829E-2</v>
      </c>
      <c r="O5466" s="578">
        <v>1.15684936754405E-2</v>
      </c>
      <c r="P5466" s="578">
        <v>2.7476383287024202</v>
      </c>
      <c r="Q5466" s="578">
        <v>1689.9556439717551</v>
      </c>
      <c r="R5466" s="578">
        <v>2.1649927771938198</v>
      </c>
      <c r="S5466" s="578">
        <v>4.685274181004688E-2</v>
      </c>
      <c r="T5466" s="578">
        <v>1.126790826674545E-2</v>
      </c>
      <c r="U5466" s="578">
        <v>2.804096705800545</v>
      </c>
      <c r="V5466" s="578">
        <v>1735.03737767537</v>
      </c>
      <c r="W5466" s="578">
        <v>2.3204447896371927</v>
      </c>
      <c r="X5466" s="578">
        <v>5.8041987182756757E-2</v>
      </c>
      <c r="Y5466" s="578">
        <v>1.15684936754405E-2</v>
      </c>
    </row>
    <row r="5467" spans="1:25" x14ac:dyDescent="0.3">
      <c r="A5467" s="61" t="s">
        <v>7250</v>
      </c>
      <c r="B5467" s="61" t="s">
        <v>2194</v>
      </c>
      <c r="C5467" s="61" t="s">
        <v>41</v>
      </c>
      <c r="D5467" s="36">
        <v>9</v>
      </c>
      <c r="E5467" s="36">
        <v>2030</v>
      </c>
      <c r="F5467" s="578">
        <v>2.7600752247822102</v>
      </c>
      <c r="G5467" s="578">
        <v>1641.0644022623651</v>
      </c>
      <c r="H5467" s="578">
        <v>1.918498673742755</v>
      </c>
      <c r="I5467" s="578">
        <v>5.9149736051949675E-2</v>
      </c>
      <c r="J5467" s="578">
        <v>1.0941929057783725E-2</v>
      </c>
      <c r="K5467" s="578">
        <v>2.8307151348335475</v>
      </c>
      <c r="L5467" s="578">
        <v>1698.9468288421599</v>
      </c>
      <c r="M5467" s="578">
        <v>2.0861846471716428</v>
      </c>
      <c r="N5467" s="578">
        <v>8.5641990632211604E-2</v>
      </c>
      <c r="O5467" s="578">
        <v>1.13279023983826E-2</v>
      </c>
      <c r="P5467" s="578">
        <v>2.7600751726182926</v>
      </c>
      <c r="Q5467" s="578">
        <v>1641.0644022623651</v>
      </c>
      <c r="R5467" s="578">
        <v>1.9184985906441976</v>
      </c>
      <c r="S5467" s="578">
        <v>5.9149739731007324E-2</v>
      </c>
      <c r="T5467" s="578">
        <v>1.0941929057783725E-2</v>
      </c>
      <c r="U5467" s="578">
        <v>2.8307152391369748</v>
      </c>
      <c r="V5467" s="578">
        <v>1698.9468803405723</v>
      </c>
      <c r="W5467" s="578">
        <v>2.0861846709335574</v>
      </c>
      <c r="X5467" s="578">
        <v>8.5641984916946925E-2</v>
      </c>
      <c r="Y5467" s="578">
        <v>1.132790187451365E-2</v>
      </c>
    </row>
    <row r="5468" spans="1:25" x14ac:dyDescent="0.3">
      <c r="A5468" s="61" t="s">
        <v>7251</v>
      </c>
      <c r="B5468" s="61" t="s">
        <v>2194</v>
      </c>
      <c r="C5468" s="61" t="s">
        <v>41</v>
      </c>
      <c r="D5468" s="36">
        <v>10</v>
      </c>
      <c r="E5468" s="36">
        <v>2030</v>
      </c>
      <c r="F5468" s="578">
        <v>2.7697545903771053</v>
      </c>
      <c r="G5468" s="578">
        <v>1603.0371780395449</v>
      </c>
      <c r="H5468" s="578">
        <v>1.7267823909690625</v>
      </c>
      <c r="I5468" s="578">
        <v>6.8714054925294449E-2</v>
      </c>
      <c r="J5468" s="578">
        <v>1.068841038310585E-2</v>
      </c>
      <c r="K5468" s="578">
        <v>2.8516210311242149</v>
      </c>
      <c r="L5468" s="578">
        <v>1670.1264915466249</v>
      </c>
      <c r="M5468" s="578">
        <v>1.9016850406020775</v>
      </c>
      <c r="N5468" s="578">
        <v>0.11040224360840448</v>
      </c>
      <c r="O5468" s="578">
        <v>1.113570842426265E-2</v>
      </c>
      <c r="P5468" s="578">
        <v>2.769754642518703</v>
      </c>
      <c r="Q5468" s="578">
        <v>1603.0371780395449</v>
      </c>
      <c r="R5468" s="578">
        <v>1.7267823824878727</v>
      </c>
      <c r="S5468" s="578">
        <v>6.8714056009412106E-2</v>
      </c>
      <c r="T5468" s="578">
        <v>1.068841038310585E-2</v>
      </c>
      <c r="U5468" s="578">
        <v>2.8516207182139275</v>
      </c>
      <c r="V5468" s="578">
        <v>1670.1265436808226</v>
      </c>
      <c r="W5468" s="578">
        <v>1.9016850078546625</v>
      </c>
      <c r="X5468" s="578">
        <v>0.1104022269155388</v>
      </c>
      <c r="Y5468" s="578">
        <v>1.113570842426265E-2</v>
      </c>
    </row>
    <row r="5469" spans="1:25" x14ac:dyDescent="0.3">
      <c r="A5469" s="61" t="s">
        <v>7252</v>
      </c>
      <c r="B5469" s="61" t="s">
        <v>2194</v>
      </c>
      <c r="C5469" s="61" t="s">
        <v>41</v>
      </c>
      <c r="D5469" s="36">
        <v>11</v>
      </c>
      <c r="E5469" s="36">
        <v>2030</v>
      </c>
      <c r="F5469" s="578">
        <v>2.6954662943282925</v>
      </c>
      <c r="G5469" s="578">
        <v>1515.1425107320099</v>
      </c>
      <c r="H5469" s="578">
        <v>1.5010389569820224</v>
      </c>
      <c r="I5469" s="578">
        <v>6.2417508973794542E-2</v>
      </c>
      <c r="J5469" s="578">
        <v>1.0102342712343624E-2</v>
      </c>
      <c r="K5469" s="578">
        <v>2.7897525437958777</v>
      </c>
      <c r="L5469" s="578">
        <v>1592.5186691284125</v>
      </c>
      <c r="M5469" s="578">
        <v>1.6818200019268499</v>
      </c>
      <c r="N5469" s="578">
        <v>0.11632161596905125</v>
      </c>
      <c r="O5469" s="578">
        <v>1.0618256210970324E-2</v>
      </c>
      <c r="P5469" s="578">
        <v>2.69546618877105</v>
      </c>
      <c r="Q5469" s="578">
        <v>1515.1425107320099</v>
      </c>
      <c r="R5469" s="578">
        <v>1.5010389601995149</v>
      </c>
      <c r="S5469" s="578">
        <v>6.2417510546765649E-2</v>
      </c>
      <c r="T5469" s="578">
        <v>1.0102342246682352E-2</v>
      </c>
      <c r="U5469" s="578">
        <v>2.7897524916412477</v>
      </c>
      <c r="V5469" s="578">
        <v>1592.5186691284125</v>
      </c>
      <c r="W5469" s="578">
        <v>1.6818199741631625</v>
      </c>
      <c r="X5469" s="578">
        <v>0.1163216179459895</v>
      </c>
      <c r="Y5469" s="578">
        <v>1.0618256729988625E-2</v>
      </c>
    </row>
    <row r="5470" spans="1:25" x14ac:dyDescent="0.3">
      <c r="A5470" s="61" t="s">
        <v>7253</v>
      </c>
      <c r="B5470" s="61" t="s">
        <v>2194</v>
      </c>
      <c r="C5470" s="61" t="s">
        <v>41</v>
      </c>
      <c r="D5470" s="36">
        <v>12</v>
      </c>
      <c r="E5470" s="36">
        <v>2030</v>
      </c>
      <c r="F5470" s="578">
        <v>2.5926058445526552</v>
      </c>
      <c r="G5470" s="578">
        <v>1418.0142453511473</v>
      </c>
      <c r="H5470" s="578">
        <v>1.285710778937295</v>
      </c>
      <c r="I5470" s="578">
        <v>4.9348043596789126E-2</v>
      </c>
      <c r="J5470" s="578">
        <v>9.4547373591922189E-3</v>
      </c>
      <c r="K5470" s="578">
        <v>2.694553369201945</v>
      </c>
      <c r="L5470" s="578">
        <v>1502.2227160135876</v>
      </c>
      <c r="M5470" s="578">
        <v>1.4709334511309526</v>
      </c>
      <c r="N5470" s="578">
        <v>0.1163007207727175</v>
      </c>
      <c r="O5470" s="578">
        <v>1.0016207166093687E-2</v>
      </c>
      <c r="P5470" s="578">
        <v>2.5926058445563327</v>
      </c>
      <c r="Q5470" s="578">
        <v>1418.0142453511473</v>
      </c>
      <c r="R5470" s="578">
        <v>1.2857107679771276</v>
      </c>
      <c r="S5470" s="578">
        <v>4.9348042635604772E-2</v>
      </c>
      <c r="T5470" s="578">
        <v>9.4547378782105299E-3</v>
      </c>
      <c r="U5470" s="578">
        <v>2.69455305751345</v>
      </c>
      <c r="V5470" s="578">
        <v>1502.2227160135876</v>
      </c>
      <c r="W5470" s="578">
        <v>1.4709333834025502</v>
      </c>
      <c r="X5470" s="578">
        <v>0.1163006988341895</v>
      </c>
      <c r="Y5470" s="578">
        <v>1.0016207166093687E-2</v>
      </c>
    </row>
    <row r="5471" spans="1:25" x14ac:dyDescent="0.3">
      <c r="A5471" s="61" t="s">
        <v>7254</v>
      </c>
      <c r="B5471" s="61" t="s">
        <v>2194</v>
      </c>
      <c r="C5471" s="61" t="s">
        <v>41</v>
      </c>
      <c r="D5471" s="36">
        <v>13</v>
      </c>
      <c r="E5471" s="36">
        <v>2030</v>
      </c>
      <c r="F5471" s="578">
        <v>2.5771149513284723</v>
      </c>
      <c r="G5471" s="578">
        <v>1411.8413378397572</v>
      </c>
      <c r="H5471" s="578">
        <v>1.2073509386450425</v>
      </c>
      <c r="I5471" s="578">
        <v>4.6079603442497771E-2</v>
      </c>
      <c r="J5471" s="578">
        <v>9.4135942781576817E-3</v>
      </c>
      <c r="K5471" s="578">
        <v>2.6773576156255423</v>
      </c>
      <c r="L5471" s="578">
        <v>1493.9554074605273</v>
      </c>
      <c r="M5471" s="578">
        <v>1.3854277735043325</v>
      </c>
      <c r="N5471" s="578">
        <v>0.11599969524104325</v>
      </c>
      <c r="O5471" s="578">
        <v>9.9610987866374859E-3</v>
      </c>
      <c r="P5471" s="578">
        <v>2.5771149525734947</v>
      </c>
      <c r="Q5471" s="578">
        <v>1411.8413378397572</v>
      </c>
      <c r="R5471" s="578">
        <v>1.2073509138270575</v>
      </c>
      <c r="S5471" s="578">
        <v>4.6079602458424504E-2</v>
      </c>
      <c r="T5471" s="578">
        <v>9.4135941714436379E-3</v>
      </c>
      <c r="U5471" s="578">
        <v>2.6773573561088475</v>
      </c>
      <c r="V5471" s="578">
        <v>1493.9554074605273</v>
      </c>
      <c r="W5471" s="578">
        <v>1.3854277668174249</v>
      </c>
      <c r="X5471" s="578">
        <v>0.115999680158893</v>
      </c>
      <c r="Y5471" s="578">
        <v>9.9610987866374876E-3</v>
      </c>
    </row>
    <row r="5472" spans="1:25" x14ac:dyDescent="0.3">
      <c r="A5472" s="61" t="s">
        <v>7255</v>
      </c>
      <c r="B5472" s="61" t="s">
        <v>2194</v>
      </c>
      <c r="C5472" s="61" t="s">
        <v>41</v>
      </c>
      <c r="D5472" s="36">
        <v>14</v>
      </c>
      <c r="E5472" s="36">
        <v>2030</v>
      </c>
      <c r="F5472" s="578">
        <v>2.6513741206665173</v>
      </c>
      <c r="G5472" s="578">
        <v>1501.3778254191027</v>
      </c>
      <c r="H5472" s="578">
        <v>1.2708285070672549</v>
      </c>
      <c r="I5472" s="578">
        <v>5.3722187669336521E-2</v>
      </c>
      <c r="J5472" s="578">
        <v>1.0010570433223599E-2</v>
      </c>
      <c r="K5472" s="578">
        <v>2.7392445699560173</v>
      </c>
      <c r="L5472" s="578">
        <v>1571.3995628356899</v>
      </c>
      <c r="M5472" s="578">
        <v>1.4270083014069574</v>
      </c>
      <c r="N5472" s="578">
        <v>0.12236598238208224</v>
      </c>
      <c r="O5472" s="578">
        <v>1.0477470903424525E-2</v>
      </c>
      <c r="P5472" s="578">
        <v>2.6513740710001099</v>
      </c>
      <c r="Q5472" s="578">
        <v>1501.3778254191027</v>
      </c>
      <c r="R5472" s="578">
        <v>1.2708285114581426</v>
      </c>
      <c r="S5472" s="578">
        <v>5.3722190847414177E-2</v>
      </c>
      <c r="T5472" s="578">
        <v>1.0010570379866577E-2</v>
      </c>
      <c r="U5472" s="578">
        <v>2.7392444122415274</v>
      </c>
      <c r="V5472" s="578">
        <v>1571.3992500305123</v>
      </c>
      <c r="W5472" s="578">
        <v>1.4270083010471002</v>
      </c>
      <c r="X5472" s="578">
        <v>0.12236596672179625</v>
      </c>
      <c r="Y5472" s="578">
        <v>1.0477470903424525E-2</v>
      </c>
    </row>
    <row r="5473" spans="1:25" x14ac:dyDescent="0.3">
      <c r="A5473" s="61" t="s">
        <v>7256</v>
      </c>
      <c r="B5473" s="61" t="s">
        <v>2194</v>
      </c>
      <c r="C5473" s="61" t="s">
        <v>41</v>
      </c>
      <c r="D5473" s="36">
        <v>15</v>
      </c>
      <c r="E5473" s="36">
        <v>2030</v>
      </c>
      <c r="F5473" s="578">
        <v>2.7150173079815323</v>
      </c>
      <c r="G5473" s="578">
        <v>1578.1189371744724</v>
      </c>
      <c r="H5473" s="578">
        <v>1.3252358135749325</v>
      </c>
      <c r="I5473" s="578">
        <v>6.0272834944650272E-2</v>
      </c>
      <c r="J5473" s="578">
        <v>1.05222564695092E-2</v>
      </c>
      <c r="K5473" s="578">
        <v>2.7909215915596297</v>
      </c>
      <c r="L5473" s="578">
        <v>1636.7382469177201</v>
      </c>
      <c r="M5473" s="578">
        <v>1.4590493311752599</v>
      </c>
      <c r="N5473" s="578">
        <v>0.1233812577944865</v>
      </c>
      <c r="O5473" s="578">
        <v>1.0913081632073302E-2</v>
      </c>
      <c r="P5473" s="578">
        <v>2.7150174123099324</v>
      </c>
      <c r="Q5473" s="578">
        <v>1578.1189371744724</v>
      </c>
      <c r="R5473" s="578">
        <v>1.3252357941690449</v>
      </c>
      <c r="S5473" s="578">
        <v>6.0272838109237101E-2</v>
      </c>
      <c r="T5473" s="578">
        <v>1.05222564695092E-2</v>
      </c>
      <c r="U5473" s="578">
        <v>2.7909219044683597</v>
      </c>
      <c r="V5473" s="578">
        <v>1636.7382469177201</v>
      </c>
      <c r="W5473" s="578">
        <v>1.4590492997390299</v>
      </c>
      <c r="X5473" s="578">
        <v>0.1233812577687175</v>
      </c>
      <c r="Y5473" s="578">
        <v>1.0913081632073302E-2</v>
      </c>
    </row>
    <row r="5474" spans="1:25" x14ac:dyDescent="0.3">
      <c r="A5474" s="580" t="s">
        <v>7257</v>
      </c>
      <c r="B5474" s="580" t="s">
        <v>2194</v>
      </c>
      <c r="C5474" s="580" t="s">
        <v>41</v>
      </c>
      <c r="D5474" s="581">
        <v>16</v>
      </c>
      <c r="E5474" s="581">
        <v>2030</v>
      </c>
      <c r="F5474" s="582">
        <v>2.8527912921451803</v>
      </c>
      <c r="G5474" s="582">
        <v>1689.3681335449176</v>
      </c>
      <c r="H5474" s="582">
        <v>1.4078952790922152</v>
      </c>
      <c r="I5474" s="582">
        <v>7.1410198882707221E-2</v>
      </c>
      <c r="J5474" s="582">
        <v>1.12640218867454E-2</v>
      </c>
      <c r="K5474" s="582">
        <v>2.9114777215482524</v>
      </c>
      <c r="L5474" s="582">
        <v>1734.5794754028225</v>
      </c>
      <c r="M5474" s="582">
        <v>1.5204898629580501</v>
      </c>
      <c r="N5474" s="582">
        <v>0.13211549515563051</v>
      </c>
      <c r="O5474" s="582">
        <v>1.1565470641168425E-2</v>
      </c>
      <c r="P5474" s="582">
        <v>2.8527909804640372</v>
      </c>
      <c r="Q5474" s="582">
        <v>1689.3681335449176</v>
      </c>
      <c r="R5474" s="582">
        <v>1.4078952924548125</v>
      </c>
      <c r="S5474" s="582">
        <v>7.1410199408091998E-2</v>
      </c>
      <c r="T5474" s="582">
        <v>1.12640218867454E-2</v>
      </c>
      <c r="U5474" s="582">
        <v>2.9114773601925874</v>
      </c>
      <c r="V5474" s="582">
        <v>1734.5794754028225</v>
      </c>
      <c r="W5474" s="582">
        <v>1.5204898297614151</v>
      </c>
      <c r="X5474" s="582">
        <v>0.13211547955082351</v>
      </c>
      <c r="Y5474" s="582">
        <v>1.1565470641168425E-2</v>
      </c>
    </row>
    <row r="5475" spans="1:25" x14ac:dyDescent="0.3">
      <c r="A5475" s="61" t="s">
        <v>7258</v>
      </c>
      <c r="B5475" s="61" t="s">
        <v>2193</v>
      </c>
      <c r="C5475" s="61" t="s">
        <v>41</v>
      </c>
      <c r="D5475" s="36">
        <v>1</v>
      </c>
      <c r="E5475" s="36">
        <v>2012</v>
      </c>
      <c r="F5475" s="578">
        <v>45.863803267672928</v>
      </c>
      <c r="G5475" s="578">
        <v>8049.9511718749982</v>
      </c>
      <c r="H5475" s="578">
        <v>8.1906768165839132</v>
      </c>
      <c r="I5475" s="578">
        <v>3.3399701118469198</v>
      </c>
      <c r="J5475" s="578">
        <v>6.8668236606754321E-2</v>
      </c>
      <c r="K5475" s="578">
        <v>46.295593200620026</v>
      </c>
      <c r="L5475" s="578">
        <v>8120.5586903889925</v>
      </c>
      <c r="M5475" s="578">
        <v>8.206659469287839</v>
      </c>
      <c r="N5475" s="578">
        <v>3.3562599420547401</v>
      </c>
      <c r="O5475" s="578">
        <v>6.9270554929971653E-2</v>
      </c>
      <c r="P5475" s="578">
        <v>45.863802233982454</v>
      </c>
      <c r="Q5475" s="578">
        <v>8049.951273600258</v>
      </c>
      <c r="R5475" s="578">
        <v>8.1906765036595282</v>
      </c>
      <c r="S5475" s="578">
        <v>3.3399701118469198</v>
      </c>
      <c r="T5475" s="578">
        <v>6.8668236567949223E-2</v>
      </c>
      <c r="U5475" s="578">
        <v>46.295595344330607</v>
      </c>
      <c r="V5475" s="578">
        <v>8120.5587437947543</v>
      </c>
      <c r="W5475" s="578">
        <v>8.2066598557867074</v>
      </c>
      <c r="X5475" s="578">
        <v>3.3562599420547401</v>
      </c>
      <c r="Y5475" s="578">
        <v>6.9270554929971653E-2</v>
      </c>
    </row>
    <row r="5476" spans="1:25" x14ac:dyDescent="0.3">
      <c r="A5476" s="61" t="s">
        <v>7259</v>
      </c>
      <c r="B5476" s="61" t="s">
        <v>2193</v>
      </c>
      <c r="C5476" s="61" t="s">
        <v>41</v>
      </c>
      <c r="D5476" s="36">
        <v>2</v>
      </c>
      <c r="E5476" s="36">
        <v>2012</v>
      </c>
      <c r="F5476" s="578">
        <v>21.243732582622449</v>
      </c>
      <c r="G5476" s="578">
        <v>3880.6090189615829</v>
      </c>
      <c r="H5476" s="578">
        <v>4.4064208026975349</v>
      </c>
      <c r="I5476" s="578">
        <v>1.6463986290618751</v>
      </c>
      <c r="J5476" s="578">
        <v>3.3102618375172171E-2</v>
      </c>
      <c r="K5476" s="578">
        <v>21.786586043143547</v>
      </c>
      <c r="L5476" s="578">
        <v>3970.77612559</v>
      </c>
      <c r="M5476" s="578">
        <v>4.4339251506995998</v>
      </c>
      <c r="N5476" s="578">
        <v>1.6665930639331499</v>
      </c>
      <c r="O5476" s="578">
        <v>3.3871798814895202E-2</v>
      </c>
      <c r="P5476" s="578">
        <v>21.243733608435498</v>
      </c>
      <c r="Q5476" s="578">
        <v>3880.6090189615829</v>
      </c>
      <c r="R5476" s="578">
        <v>4.4064209539598433</v>
      </c>
      <c r="S5476" s="578">
        <v>1.6463986079518949</v>
      </c>
      <c r="T5476" s="578">
        <v>3.3102618375172171E-2</v>
      </c>
      <c r="U5476" s="578">
        <v>21.786583919291523</v>
      </c>
      <c r="V5476" s="578">
        <v>3970.77612559</v>
      </c>
      <c r="W5476" s="578">
        <v>4.4339257760439024</v>
      </c>
      <c r="X5476" s="578">
        <v>1.6665930589660951</v>
      </c>
      <c r="Y5476" s="578">
        <v>3.3871798814895202E-2</v>
      </c>
    </row>
    <row r="5477" spans="1:25" x14ac:dyDescent="0.3">
      <c r="A5477" s="61" t="s">
        <v>7260</v>
      </c>
      <c r="B5477" s="61" t="s">
        <v>2193</v>
      </c>
      <c r="C5477" s="61" t="s">
        <v>41</v>
      </c>
      <c r="D5477" s="36">
        <v>3</v>
      </c>
      <c r="E5477" s="36">
        <v>2012</v>
      </c>
      <c r="F5477" s="578">
        <v>11.8135852562166</v>
      </c>
      <c r="G5477" s="578">
        <v>2207.1949234008725</v>
      </c>
      <c r="H5477" s="578">
        <v>2.3279026603170925</v>
      </c>
      <c r="I5477" s="578">
        <v>0.88130158868928699</v>
      </c>
      <c r="J5477" s="578">
        <v>1.8828008653751224E-2</v>
      </c>
      <c r="K5477" s="578">
        <v>12.005299972316852</v>
      </c>
      <c r="L5477" s="578">
        <v>2236.5849533080973</v>
      </c>
      <c r="M5477" s="578">
        <v>2.3411299954944549</v>
      </c>
      <c r="N5477" s="578">
        <v>0.88870603560159556</v>
      </c>
      <c r="O5477" s="578">
        <v>1.9078688113950127E-2</v>
      </c>
      <c r="P5477" s="578">
        <v>11.813583697279626</v>
      </c>
      <c r="Q5477" s="578">
        <v>2207.1949234008725</v>
      </c>
      <c r="R5477" s="578">
        <v>2.3279026582216149</v>
      </c>
      <c r="S5477" s="578">
        <v>0.88130155733476023</v>
      </c>
      <c r="T5477" s="578">
        <v>1.8828008653751224E-2</v>
      </c>
      <c r="U5477" s="578">
        <v>12.005297885945724</v>
      </c>
      <c r="V5477" s="578">
        <v>2236.5849533080973</v>
      </c>
      <c r="W5477" s="578">
        <v>2.3411299969690527</v>
      </c>
      <c r="X5477" s="578">
        <v>0.88870602504660678</v>
      </c>
      <c r="Y5477" s="578">
        <v>1.9078688113950127E-2</v>
      </c>
    </row>
    <row r="5478" spans="1:25" x14ac:dyDescent="0.3">
      <c r="A5478" s="61" t="s">
        <v>7261</v>
      </c>
      <c r="B5478" s="61" t="s">
        <v>2193</v>
      </c>
      <c r="C5478" s="61" t="s">
        <v>41</v>
      </c>
      <c r="D5478" s="36">
        <v>4</v>
      </c>
      <c r="E5478" s="36">
        <v>2012</v>
      </c>
      <c r="F5478" s="578">
        <v>9.030851051866188</v>
      </c>
      <c r="G5478" s="578">
        <v>1725.4414774576774</v>
      </c>
      <c r="H5478" s="578">
        <v>1.6926860770521026</v>
      </c>
      <c r="I5478" s="578">
        <v>0.64971102432658201</v>
      </c>
      <c r="J5478" s="578">
        <v>1.4718530117534051E-2</v>
      </c>
      <c r="K5478" s="578">
        <v>9.2132670891539075</v>
      </c>
      <c r="L5478" s="578">
        <v>1756.727311452225</v>
      </c>
      <c r="M5478" s="578">
        <v>1.7045675613917326</v>
      </c>
      <c r="N5478" s="578">
        <v>0.66168597682068697</v>
      </c>
      <c r="O5478" s="578">
        <v>1.4985426164154551E-2</v>
      </c>
      <c r="P5478" s="578">
        <v>9.0308504333006532</v>
      </c>
      <c r="Q5478" s="578">
        <v>1725.4414774576774</v>
      </c>
      <c r="R5478" s="578">
        <v>1.6926861286822976</v>
      </c>
      <c r="S5478" s="578">
        <v>0.64971101377159302</v>
      </c>
      <c r="T5478" s="578">
        <v>1.4718530641403001E-2</v>
      </c>
      <c r="U5478" s="578">
        <v>9.2132659808678916</v>
      </c>
      <c r="V5478" s="578">
        <v>1756.727311452225</v>
      </c>
      <c r="W5478" s="578">
        <v>1.70456735801417</v>
      </c>
      <c r="X5478" s="578">
        <v>0.66168597154319242</v>
      </c>
      <c r="Y5478" s="578">
        <v>1.4985426164154551E-2</v>
      </c>
    </row>
    <row r="5479" spans="1:25" x14ac:dyDescent="0.3">
      <c r="A5479" s="61" t="s">
        <v>7262</v>
      </c>
      <c r="B5479" s="61" t="s">
        <v>2193</v>
      </c>
      <c r="C5479" s="61" t="s">
        <v>41</v>
      </c>
      <c r="D5479" s="36">
        <v>5</v>
      </c>
      <c r="E5479" s="36">
        <v>2012</v>
      </c>
      <c r="F5479" s="578">
        <v>7.4682359275029668</v>
      </c>
      <c r="G5479" s="578">
        <v>1455.4960161844851</v>
      </c>
      <c r="H5479" s="578">
        <v>1.3551033065887101</v>
      </c>
      <c r="I5479" s="578">
        <v>0.53227406678100375</v>
      </c>
      <c r="J5479" s="578">
        <v>1.2415824904261751E-2</v>
      </c>
      <c r="K5479" s="578">
        <v>7.7169628994864325</v>
      </c>
      <c r="L5479" s="578">
        <v>1503.8851178487075</v>
      </c>
      <c r="M5479" s="578">
        <v>1.3665465009010678</v>
      </c>
      <c r="N5479" s="578">
        <v>0.54564899726149929</v>
      </c>
      <c r="O5479" s="578">
        <v>1.2828633121292376E-2</v>
      </c>
      <c r="P5479" s="578">
        <v>7.4682357135122048</v>
      </c>
      <c r="Q5479" s="578">
        <v>1455.4960161844851</v>
      </c>
      <c r="R5479" s="578">
        <v>1.355103409325235</v>
      </c>
      <c r="S5479" s="578">
        <v>0.53227405094851998</v>
      </c>
      <c r="T5479" s="578">
        <v>1.2415824904261751E-2</v>
      </c>
      <c r="U5479" s="578">
        <v>7.7169625812384721</v>
      </c>
      <c r="V5479" s="578">
        <v>1503.8851178487075</v>
      </c>
      <c r="W5479" s="578">
        <v>1.3665465029965427</v>
      </c>
      <c r="X5479" s="578">
        <v>0.54564899206161499</v>
      </c>
      <c r="Y5479" s="578">
        <v>1.2828633121292376E-2</v>
      </c>
    </row>
    <row r="5480" spans="1:25" x14ac:dyDescent="0.3">
      <c r="A5480" s="61" t="s">
        <v>7263</v>
      </c>
      <c r="B5480" s="61" t="s">
        <v>2193</v>
      </c>
      <c r="C5480" s="61" t="s">
        <v>41</v>
      </c>
      <c r="D5480" s="36">
        <v>6</v>
      </c>
      <c r="E5480" s="36">
        <v>2012</v>
      </c>
      <c r="F5480" s="578">
        <v>6.5555086390692505</v>
      </c>
      <c r="G5480" s="578">
        <v>1291.6081428527775</v>
      </c>
      <c r="H5480" s="578">
        <v>1.1216069145399699</v>
      </c>
      <c r="I5480" s="578">
        <v>0.45937506357828706</v>
      </c>
      <c r="J5480" s="578">
        <v>1.1017876104839725E-2</v>
      </c>
      <c r="K5480" s="578">
        <v>6.8727058388879652</v>
      </c>
      <c r="L5480" s="578">
        <v>1358.1768938700275</v>
      </c>
      <c r="M5480" s="578">
        <v>1.1318177206558151</v>
      </c>
      <c r="N5480" s="578">
        <v>0.47352361422963429</v>
      </c>
      <c r="O5480" s="578">
        <v>1.1585694592213225E-2</v>
      </c>
      <c r="P5480" s="578">
        <v>6.5555085296946274</v>
      </c>
      <c r="Q5480" s="578">
        <v>1291.6081428527775</v>
      </c>
      <c r="R5480" s="578">
        <v>1.1216069134922351</v>
      </c>
      <c r="S5480" s="578">
        <v>0.45937506365589748</v>
      </c>
      <c r="T5480" s="578">
        <v>1.1017876104839725E-2</v>
      </c>
      <c r="U5480" s="578">
        <v>6.8727054785728452</v>
      </c>
      <c r="V5480" s="578">
        <v>1358.1768938700275</v>
      </c>
      <c r="W5480" s="578">
        <v>1.1318177191618175</v>
      </c>
      <c r="X5480" s="578">
        <v>0.47352352583159973</v>
      </c>
      <c r="Y5480" s="578">
        <v>1.1585694592213225E-2</v>
      </c>
    </row>
    <row r="5481" spans="1:25" x14ac:dyDescent="0.3">
      <c r="A5481" s="61" t="s">
        <v>7264</v>
      </c>
      <c r="B5481" s="61" t="s">
        <v>2193</v>
      </c>
      <c r="C5481" s="61" t="s">
        <v>41</v>
      </c>
      <c r="D5481" s="36">
        <v>7</v>
      </c>
      <c r="E5481" s="36">
        <v>2012</v>
      </c>
      <c r="F5481" s="578">
        <v>5.983591165459071</v>
      </c>
      <c r="G5481" s="578">
        <v>1190.1632359822574</v>
      </c>
      <c r="H5481" s="578">
        <v>0.97533937667806925</v>
      </c>
      <c r="I5481" s="578">
        <v>0.41382871288806145</v>
      </c>
      <c r="J5481" s="578">
        <v>1.0152506253992487E-2</v>
      </c>
      <c r="K5481" s="578">
        <v>6.4157004473187627</v>
      </c>
      <c r="L5481" s="578">
        <v>1284.7162475585876</v>
      </c>
      <c r="M5481" s="578">
        <v>0.98332564784989951</v>
      </c>
      <c r="N5481" s="578">
        <v>0.42990900576114599</v>
      </c>
      <c r="O5481" s="578">
        <v>1.0959073891475126E-2</v>
      </c>
      <c r="P5481" s="578">
        <v>5.9835912167933776</v>
      </c>
      <c r="Q5481" s="578">
        <v>1190.1632359822574</v>
      </c>
      <c r="R5481" s="578">
        <v>0.97533933672821127</v>
      </c>
      <c r="S5481" s="578">
        <v>0.41382868122309374</v>
      </c>
      <c r="T5481" s="578">
        <v>1.0152506253992487E-2</v>
      </c>
      <c r="U5481" s="578">
        <v>6.4157007083558657</v>
      </c>
      <c r="V5481" s="578">
        <v>1284.7162475585876</v>
      </c>
      <c r="W5481" s="578">
        <v>0.98332558770198319</v>
      </c>
      <c r="X5481" s="578">
        <v>0.42990900576114599</v>
      </c>
      <c r="Y5481" s="578">
        <v>1.0959073891475126E-2</v>
      </c>
    </row>
    <row r="5482" spans="1:25" x14ac:dyDescent="0.3">
      <c r="A5482" s="61" t="s">
        <v>7265</v>
      </c>
      <c r="B5482" s="61" t="s">
        <v>2193</v>
      </c>
      <c r="C5482" s="61" t="s">
        <v>41</v>
      </c>
      <c r="D5482" s="36">
        <v>8</v>
      </c>
      <c r="E5482" s="36">
        <v>2012</v>
      </c>
      <c r="F5482" s="578">
        <v>5.1598029678425483</v>
      </c>
      <c r="G5482" s="578">
        <v>1026.4478562672887</v>
      </c>
      <c r="H5482" s="578">
        <v>0.87648498336784497</v>
      </c>
      <c r="I5482" s="578">
        <v>0.36313809873536201</v>
      </c>
      <c r="J5482" s="578">
        <v>8.7559434517364264E-3</v>
      </c>
      <c r="K5482" s="578">
        <v>5.7147416316292903</v>
      </c>
      <c r="L5482" s="578">
        <v>1152.0122731526626</v>
      </c>
      <c r="M5482" s="578">
        <v>0.88290481739871463</v>
      </c>
      <c r="N5482" s="578">
        <v>0.38374975719489096</v>
      </c>
      <c r="O5482" s="578">
        <v>9.8270612555400698E-3</v>
      </c>
      <c r="P5482" s="578">
        <v>5.1598030668137591</v>
      </c>
      <c r="Q5482" s="578">
        <v>1026.4478562672887</v>
      </c>
      <c r="R5482" s="578">
        <v>0.87648493680171646</v>
      </c>
      <c r="S5482" s="578">
        <v>0.36313809873536201</v>
      </c>
      <c r="T5482" s="578">
        <v>8.7559434032300418E-3</v>
      </c>
      <c r="U5482" s="578">
        <v>5.7147414229693769</v>
      </c>
      <c r="V5482" s="578">
        <v>1152.0122731526626</v>
      </c>
      <c r="W5482" s="578">
        <v>0.88290484201085428</v>
      </c>
      <c r="X5482" s="578">
        <v>0.38374969436942252</v>
      </c>
      <c r="Y5482" s="578">
        <v>9.8270612555400698E-3</v>
      </c>
    </row>
    <row r="5483" spans="1:25" x14ac:dyDescent="0.3">
      <c r="A5483" s="61" t="s">
        <v>7266</v>
      </c>
      <c r="B5483" s="61" t="s">
        <v>2193</v>
      </c>
      <c r="C5483" s="61" t="s">
        <v>41</v>
      </c>
      <c r="D5483" s="36">
        <v>9</v>
      </c>
      <c r="E5483" s="36">
        <v>2012</v>
      </c>
      <c r="F5483" s="578">
        <v>4.6856629211445853</v>
      </c>
      <c r="G5483" s="578">
        <v>939.24819691975881</v>
      </c>
      <c r="H5483" s="578">
        <v>0.79753771839508125</v>
      </c>
      <c r="I5483" s="578">
        <v>0.33523196067350547</v>
      </c>
      <c r="J5483" s="578">
        <v>8.0121127151263211E-3</v>
      </c>
      <c r="K5483" s="578">
        <v>5.3489951681525145</v>
      </c>
      <c r="L5483" s="578">
        <v>1091.7474886576274</v>
      </c>
      <c r="M5483" s="578">
        <v>0.80410777830790381</v>
      </c>
      <c r="N5483" s="578">
        <v>0.35952396721889524</v>
      </c>
      <c r="O5483" s="578">
        <v>9.313017653767016E-3</v>
      </c>
      <c r="P5483" s="578">
        <v>4.6856628689408</v>
      </c>
      <c r="Q5483" s="578">
        <v>939.24819691975881</v>
      </c>
      <c r="R5483" s="578">
        <v>0.79753771003258078</v>
      </c>
      <c r="S5483" s="578">
        <v>0.33523195547362128</v>
      </c>
      <c r="T5483" s="578">
        <v>8.0121127151263211E-3</v>
      </c>
      <c r="U5483" s="578">
        <v>5.3489951162579565</v>
      </c>
      <c r="V5483" s="578">
        <v>1091.7474886576274</v>
      </c>
      <c r="W5483" s="578">
        <v>0.80410777907430453</v>
      </c>
      <c r="X5483" s="578">
        <v>0.3595239408314222</v>
      </c>
      <c r="Y5483" s="578">
        <v>9.313017707124038E-3</v>
      </c>
    </row>
    <row r="5484" spans="1:25" x14ac:dyDescent="0.3">
      <c r="A5484" s="61" t="s">
        <v>7267</v>
      </c>
      <c r="B5484" s="61" t="s">
        <v>2193</v>
      </c>
      <c r="C5484" s="61" t="s">
        <v>41</v>
      </c>
      <c r="D5484" s="36">
        <v>10</v>
      </c>
      <c r="E5484" s="36">
        <v>2012</v>
      </c>
      <c r="F5484" s="578">
        <v>4.3070922246782448</v>
      </c>
      <c r="G5484" s="578">
        <v>869.42227586110391</v>
      </c>
      <c r="H5484" s="578">
        <v>0.73537861479174627</v>
      </c>
      <c r="I5484" s="578">
        <v>0.31322999523642148</v>
      </c>
      <c r="J5484" s="578">
        <v>7.4164782126899757E-3</v>
      </c>
      <c r="K5484" s="578">
        <v>5.0296471724044096</v>
      </c>
      <c r="L5484" s="578">
        <v>1037.3798885345427</v>
      </c>
      <c r="M5484" s="578">
        <v>0.74210703984135695</v>
      </c>
      <c r="N5484" s="578">
        <v>0.33981709100771651</v>
      </c>
      <c r="O5484" s="578">
        <v>8.8492333355437297E-3</v>
      </c>
      <c r="P5484" s="578">
        <v>4.3070923811416471</v>
      </c>
      <c r="Q5484" s="578">
        <v>869.42227045694949</v>
      </c>
      <c r="R5484" s="578">
        <v>0.73537858840427317</v>
      </c>
      <c r="S5484" s="578">
        <v>0.31322997443688377</v>
      </c>
      <c r="T5484" s="578">
        <v>7.4164782126899757E-3</v>
      </c>
      <c r="U5484" s="578">
        <v>5.0296470679337872</v>
      </c>
      <c r="V5484" s="578">
        <v>1037.3798885345427</v>
      </c>
      <c r="W5484" s="578">
        <v>0.74210702928636807</v>
      </c>
      <c r="X5484" s="578">
        <v>0.33981708844657921</v>
      </c>
      <c r="Y5484" s="578">
        <v>8.8492333889007534E-3</v>
      </c>
    </row>
    <row r="5485" spans="1:25" x14ac:dyDescent="0.3">
      <c r="A5485" s="61" t="s">
        <v>7268</v>
      </c>
      <c r="B5485" s="61" t="s">
        <v>2193</v>
      </c>
      <c r="C5485" s="61" t="s">
        <v>41</v>
      </c>
      <c r="D5485" s="36">
        <v>11</v>
      </c>
      <c r="E5485" s="36">
        <v>2012</v>
      </c>
      <c r="F5485" s="578">
        <v>3.9249706343313475</v>
      </c>
      <c r="G5485" s="578">
        <v>797.28759129842069</v>
      </c>
      <c r="H5485" s="578">
        <v>0.67952262926458651</v>
      </c>
      <c r="I5485" s="578">
        <v>0.29323488656276175</v>
      </c>
      <c r="J5485" s="578">
        <v>6.8011510496338145E-3</v>
      </c>
      <c r="K5485" s="578">
        <v>4.6948804139137748</v>
      </c>
      <c r="L5485" s="578">
        <v>974.82504526773801</v>
      </c>
      <c r="M5485" s="578">
        <v>0.68642447494979308</v>
      </c>
      <c r="N5485" s="578">
        <v>0.31992253265343551</v>
      </c>
      <c r="O5485" s="578">
        <v>8.3156260370742495E-3</v>
      </c>
      <c r="P5485" s="578">
        <v>3.9249704777127228</v>
      </c>
      <c r="Q5485" s="578">
        <v>797.28759129842069</v>
      </c>
      <c r="R5485" s="578">
        <v>0.67952262189161594</v>
      </c>
      <c r="S5485" s="578">
        <v>0.29323488757169452</v>
      </c>
      <c r="T5485" s="578">
        <v>6.8011511005655195E-3</v>
      </c>
      <c r="U5485" s="578">
        <v>4.6948804114775395</v>
      </c>
      <c r="V5485" s="578">
        <v>974.82504526773801</v>
      </c>
      <c r="W5485" s="578">
        <v>0.6864244485235147</v>
      </c>
      <c r="X5485" s="578">
        <v>0.3199225301311035</v>
      </c>
      <c r="Y5485" s="578">
        <v>8.3156260370742495E-3</v>
      </c>
    </row>
    <row r="5486" spans="1:25" x14ac:dyDescent="0.3">
      <c r="A5486" s="61" t="s">
        <v>7269</v>
      </c>
      <c r="B5486" s="61" t="s">
        <v>2193</v>
      </c>
      <c r="C5486" s="61" t="s">
        <v>41</v>
      </c>
      <c r="D5486" s="36">
        <v>12</v>
      </c>
      <c r="E5486" s="36">
        <v>2012</v>
      </c>
      <c r="F5486" s="578">
        <v>3.61232718975831</v>
      </c>
      <c r="G5486" s="578">
        <v>738.2761853535967</v>
      </c>
      <c r="H5486" s="578">
        <v>0.63382353299918248</v>
      </c>
      <c r="I5486" s="578">
        <v>0.27687589952256503</v>
      </c>
      <c r="J5486" s="578">
        <v>6.2977666627072378E-3</v>
      </c>
      <c r="K5486" s="578">
        <v>4.4184020929533254</v>
      </c>
      <c r="L5486" s="578">
        <v>920.24076334635356</v>
      </c>
      <c r="M5486" s="578">
        <v>0.64073424111120381</v>
      </c>
      <c r="N5486" s="578">
        <v>0.30173360921132025</v>
      </c>
      <c r="O5486" s="578">
        <v>7.8500072850147193E-3</v>
      </c>
      <c r="P5486" s="578">
        <v>3.6123272943283724</v>
      </c>
      <c r="Q5486" s="578">
        <v>738.2761853535967</v>
      </c>
      <c r="R5486" s="578">
        <v>0.63382352531577124</v>
      </c>
      <c r="S5486" s="578">
        <v>0.27687589948376001</v>
      </c>
      <c r="T5486" s="578">
        <v>6.2977667160642598E-3</v>
      </c>
      <c r="U5486" s="578">
        <v>4.4184021454736095</v>
      </c>
      <c r="V5486" s="578">
        <v>920.24076875050798</v>
      </c>
      <c r="W5486" s="578">
        <v>0.640734249502808</v>
      </c>
      <c r="X5486" s="578">
        <v>0.30173361677831601</v>
      </c>
      <c r="Y5486" s="578">
        <v>7.8500072316576974E-3</v>
      </c>
    </row>
    <row r="5487" spans="1:25" x14ac:dyDescent="0.3">
      <c r="A5487" s="61" t="s">
        <v>7270</v>
      </c>
      <c r="B5487" s="61" t="s">
        <v>2193</v>
      </c>
      <c r="C5487" s="61" t="s">
        <v>41</v>
      </c>
      <c r="D5487" s="36">
        <v>13</v>
      </c>
      <c r="E5487" s="36">
        <v>2012</v>
      </c>
      <c r="F5487" s="578">
        <v>3.3095894420075602</v>
      </c>
      <c r="G5487" s="578">
        <v>678.56014378865495</v>
      </c>
      <c r="H5487" s="578">
        <v>0.58756194494587</v>
      </c>
      <c r="I5487" s="578">
        <v>0.2559322016701715</v>
      </c>
      <c r="J5487" s="578">
        <v>5.7883629294034648E-3</v>
      </c>
      <c r="K5487" s="578">
        <v>4.1351773390839828</v>
      </c>
      <c r="L5487" s="578">
        <v>861.62630526224734</v>
      </c>
      <c r="M5487" s="578">
        <v>0.5945565701113078</v>
      </c>
      <c r="N5487" s="578">
        <v>0.27901810904343877</v>
      </c>
      <c r="O5487" s="578">
        <v>7.3500050930306281E-3</v>
      </c>
      <c r="P5487" s="578">
        <v>3.3095893377527901</v>
      </c>
      <c r="Q5487" s="578">
        <v>678.56014378865495</v>
      </c>
      <c r="R5487" s="578">
        <v>0.58756193966837578</v>
      </c>
      <c r="S5487" s="578">
        <v>0.25593220058362853</v>
      </c>
      <c r="T5487" s="578">
        <v>5.7883629294034648E-3</v>
      </c>
      <c r="U5487" s="578">
        <v>4.1351771292259647</v>
      </c>
      <c r="V5487" s="578">
        <v>861.62630526224734</v>
      </c>
      <c r="W5487" s="578">
        <v>0.59455659913752801</v>
      </c>
      <c r="X5487" s="578">
        <v>0.27901805906246052</v>
      </c>
      <c r="Y5487" s="578">
        <v>7.3500050396736044E-3</v>
      </c>
    </row>
    <row r="5488" spans="1:25" x14ac:dyDescent="0.3">
      <c r="A5488" s="61" t="s">
        <v>7271</v>
      </c>
      <c r="B5488" s="61" t="s">
        <v>2193</v>
      </c>
      <c r="C5488" s="61" t="s">
        <v>41</v>
      </c>
      <c r="D5488" s="36">
        <v>14</v>
      </c>
      <c r="E5488" s="36">
        <v>2012</v>
      </c>
      <c r="F5488" s="578">
        <v>3.3694239497587297</v>
      </c>
      <c r="G5488" s="578">
        <v>683.77182070414165</v>
      </c>
      <c r="H5488" s="578">
        <v>0.54534237699893573</v>
      </c>
      <c r="I5488" s="578">
        <v>0.23967398260720049</v>
      </c>
      <c r="J5488" s="578">
        <v>5.8328323551298383E-3</v>
      </c>
      <c r="K5488" s="578">
        <v>4.1693251222168275</v>
      </c>
      <c r="L5488" s="578">
        <v>859.79736073811796</v>
      </c>
      <c r="M5488" s="578">
        <v>0.55264705962811844</v>
      </c>
      <c r="N5488" s="578">
        <v>0.26090119817914997</v>
      </c>
      <c r="O5488" s="578">
        <v>7.3344099558501803E-3</v>
      </c>
      <c r="P5488" s="578">
        <v>3.3694238972942276</v>
      </c>
      <c r="Q5488" s="578">
        <v>683.77182070414165</v>
      </c>
      <c r="R5488" s="578">
        <v>0.54534236209777465</v>
      </c>
      <c r="S5488" s="578">
        <v>0.23967398780708499</v>
      </c>
      <c r="T5488" s="578">
        <v>5.8328323017728147E-3</v>
      </c>
      <c r="U5488" s="578">
        <v>4.1693250183804249</v>
      </c>
      <c r="V5488" s="578">
        <v>859.79736073811796</v>
      </c>
      <c r="W5488" s="578">
        <v>0.55264701989168874</v>
      </c>
      <c r="X5488" s="578">
        <v>0.26090125568831901</v>
      </c>
      <c r="Y5488" s="578">
        <v>7.3344100067818828E-3</v>
      </c>
    </row>
    <row r="5489" spans="1:25" x14ac:dyDescent="0.3">
      <c r="A5489" s="61" t="s">
        <v>7272</v>
      </c>
      <c r="B5489" s="61" t="s">
        <v>2193</v>
      </c>
      <c r="C5489" s="61" t="s">
        <v>41</v>
      </c>
      <c r="D5489" s="36">
        <v>15</v>
      </c>
      <c r="E5489" s="36">
        <v>2012</v>
      </c>
      <c r="F5489" s="578">
        <v>3.4465047051501903</v>
      </c>
      <c r="G5489" s="578">
        <v>692.80851046244243</v>
      </c>
      <c r="H5489" s="578">
        <v>0.50895948162845595</v>
      </c>
      <c r="I5489" s="578">
        <v>0.22590310665933999</v>
      </c>
      <c r="J5489" s="578">
        <v>5.9099200152559154E-3</v>
      </c>
      <c r="K5489" s="578">
        <v>4.215403598031112</v>
      </c>
      <c r="L5489" s="578">
        <v>861.41188112894656</v>
      </c>
      <c r="M5489" s="578">
        <v>0.51627570434357006</v>
      </c>
      <c r="N5489" s="578">
        <v>0.24567511241184473</v>
      </c>
      <c r="O5489" s="578">
        <v>7.3481866032428355E-3</v>
      </c>
      <c r="P5489" s="578">
        <v>3.44650465257897</v>
      </c>
      <c r="Q5489" s="578">
        <v>692.8085155487056</v>
      </c>
      <c r="R5489" s="578">
        <v>0.50895947650618201</v>
      </c>
      <c r="S5489" s="578">
        <v>0.2259031014594555</v>
      </c>
      <c r="T5489" s="578">
        <v>5.9099200661876204E-3</v>
      </c>
      <c r="U5489" s="578">
        <v>4.2154036508072696</v>
      </c>
      <c r="V5489" s="578">
        <v>861.41188112894656</v>
      </c>
      <c r="W5489" s="578">
        <v>0.5162757002690338</v>
      </c>
      <c r="X5489" s="578">
        <v>0.24567511712666551</v>
      </c>
      <c r="Y5489" s="578">
        <v>7.3481866032428355E-3</v>
      </c>
    </row>
    <row r="5490" spans="1:25" x14ac:dyDescent="0.3">
      <c r="A5490" s="580" t="s">
        <v>7273</v>
      </c>
      <c r="B5490" s="580" t="s">
        <v>2193</v>
      </c>
      <c r="C5490" s="580" t="s">
        <v>41</v>
      </c>
      <c r="D5490" s="581">
        <v>16</v>
      </c>
      <c r="E5490" s="581">
        <v>2012</v>
      </c>
      <c r="F5490" s="582">
        <v>3.6556962607586052</v>
      </c>
      <c r="G5490" s="582">
        <v>726.24634170532181</v>
      </c>
      <c r="H5490" s="582">
        <v>0.47743831578797302</v>
      </c>
      <c r="I5490" s="582">
        <v>0.21479474601801424</v>
      </c>
      <c r="J5490" s="582">
        <v>6.1951665848027854E-3</v>
      </c>
      <c r="K5490" s="582">
        <v>4.3875674574543702</v>
      </c>
      <c r="L5490" s="582">
        <v>886.67648696899357</v>
      </c>
      <c r="M5490" s="582">
        <v>0.48482007579877923</v>
      </c>
      <c r="N5490" s="582">
        <v>0.23332400032086251</v>
      </c>
      <c r="O5490" s="582">
        <v>7.5637058907886924E-3</v>
      </c>
      <c r="P5490" s="582">
        <v>3.6556963142575025</v>
      </c>
      <c r="Q5490" s="582">
        <v>726.24634170532181</v>
      </c>
      <c r="R5490" s="582">
        <v>0.47743827884551071</v>
      </c>
      <c r="S5490" s="582">
        <v>0.21479474652248101</v>
      </c>
      <c r="T5490" s="582">
        <v>6.1951665848027854E-3</v>
      </c>
      <c r="U5490" s="582">
        <v>4.3875675118288182</v>
      </c>
      <c r="V5490" s="582">
        <v>886.67648696899357</v>
      </c>
      <c r="W5490" s="582">
        <v>0.48482006043195675</v>
      </c>
      <c r="X5490" s="582">
        <v>0.23332400084473151</v>
      </c>
      <c r="Y5490" s="582">
        <v>7.5637058907886924E-3</v>
      </c>
    </row>
    <row r="5491" spans="1:25" x14ac:dyDescent="0.3">
      <c r="A5491" s="61" t="s">
        <v>7274</v>
      </c>
      <c r="B5491" s="61" t="s">
        <v>2193</v>
      </c>
      <c r="C5491" s="61" t="s">
        <v>41</v>
      </c>
      <c r="D5491" s="36">
        <v>1</v>
      </c>
      <c r="E5491" s="36">
        <v>2020</v>
      </c>
      <c r="F5491" s="578">
        <v>13.549701211037801</v>
      </c>
      <c r="G5491" s="578">
        <v>7632.7364247639907</v>
      </c>
      <c r="H5491" s="578">
        <v>1.9841729855591699</v>
      </c>
      <c r="I5491" s="578">
        <v>0.67555697696904304</v>
      </c>
      <c r="J5491" s="578">
        <v>6.6192481433972675E-2</v>
      </c>
      <c r="K5491" s="578">
        <v>13.682618942992075</v>
      </c>
      <c r="L5491" s="578">
        <v>7699.703585306801</v>
      </c>
      <c r="M5491" s="578">
        <v>1.9896755436590501</v>
      </c>
      <c r="N5491" s="578">
        <v>0.67884798285861803</v>
      </c>
      <c r="O5491" s="578">
        <v>6.6773253027349669E-2</v>
      </c>
      <c r="P5491" s="578">
        <v>13.549701216312851</v>
      </c>
      <c r="Q5491" s="578">
        <v>7632.7364756266234</v>
      </c>
      <c r="R5491" s="578">
        <v>1.9841729897307201</v>
      </c>
      <c r="S5491" s="578">
        <v>0.67555698752403204</v>
      </c>
      <c r="T5491" s="578">
        <v>6.6192479416107078E-2</v>
      </c>
      <c r="U5491" s="578">
        <v>13.68261998703135</v>
      </c>
      <c r="V5491" s="578">
        <v>7699.7034784952757</v>
      </c>
      <c r="W5491" s="578">
        <v>1.989675612538115</v>
      </c>
      <c r="X5491" s="578">
        <v>0.67884797789156404</v>
      </c>
      <c r="Y5491" s="578">
        <v>6.6773253531816068E-2</v>
      </c>
    </row>
    <row r="5492" spans="1:25" x14ac:dyDescent="0.3">
      <c r="A5492" s="61" t="s">
        <v>7275</v>
      </c>
      <c r="B5492" s="61" t="s">
        <v>2193</v>
      </c>
      <c r="C5492" s="61" t="s">
        <v>41</v>
      </c>
      <c r="D5492" s="36">
        <v>2</v>
      </c>
      <c r="E5492" s="36">
        <v>2020</v>
      </c>
      <c r="F5492" s="578">
        <v>6.290436735409453</v>
      </c>
      <c r="G5492" s="578">
        <v>3679.4862035115502</v>
      </c>
      <c r="H5492" s="578">
        <v>1.0571014531888001</v>
      </c>
      <c r="I5492" s="578">
        <v>0.33139000833034499</v>
      </c>
      <c r="J5492" s="578">
        <v>3.1909176187279273E-2</v>
      </c>
      <c r="K5492" s="578">
        <v>6.4583682663069277</v>
      </c>
      <c r="L5492" s="578">
        <v>3764.9666188557903</v>
      </c>
      <c r="M5492" s="578">
        <v>1.06590754499969</v>
      </c>
      <c r="N5492" s="578">
        <v>0.33540899531605273</v>
      </c>
      <c r="O5492" s="578">
        <v>3.26504844318454E-2</v>
      </c>
      <c r="P5492" s="578">
        <v>6.2904368395623624</v>
      </c>
      <c r="Q5492" s="578">
        <v>3679.4859949747674</v>
      </c>
      <c r="R5492" s="578">
        <v>1.0571014744151976</v>
      </c>
      <c r="S5492" s="578">
        <v>0.33139000833034499</v>
      </c>
      <c r="T5492" s="578">
        <v>3.1909176187279273E-2</v>
      </c>
      <c r="U5492" s="578">
        <v>6.4583684251459355</v>
      </c>
      <c r="V5492" s="578">
        <v>3764.9666188557903</v>
      </c>
      <c r="W5492" s="578">
        <v>1.0659075964358573</v>
      </c>
      <c r="X5492" s="578">
        <v>0.33540900051593697</v>
      </c>
      <c r="Y5492" s="578">
        <v>3.26504844318454E-2</v>
      </c>
    </row>
    <row r="5493" spans="1:25" x14ac:dyDescent="0.3">
      <c r="A5493" s="61" t="s">
        <v>7276</v>
      </c>
      <c r="B5493" s="61" t="s">
        <v>2193</v>
      </c>
      <c r="C5493" s="61" t="s">
        <v>41</v>
      </c>
      <c r="D5493" s="36">
        <v>3</v>
      </c>
      <c r="E5493" s="36">
        <v>2020</v>
      </c>
      <c r="F5493" s="578">
        <v>3.5248641794199349</v>
      </c>
      <c r="G5493" s="578">
        <v>2092.7350985209077</v>
      </c>
      <c r="H5493" s="578">
        <v>0.55927685637531455</v>
      </c>
      <c r="I5493" s="578">
        <v>0.17725658641817649</v>
      </c>
      <c r="J5493" s="578">
        <v>1.814859773730855E-2</v>
      </c>
      <c r="K5493" s="578">
        <v>3.5836353281028952</v>
      </c>
      <c r="L5493" s="578">
        <v>2120.5933151245076</v>
      </c>
      <c r="M5493" s="578">
        <v>0.56348085269564696</v>
      </c>
      <c r="N5493" s="578">
        <v>0.1787000187129395</v>
      </c>
      <c r="O5493" s="578">
        <v>1.8390185393703452E-2</v>
      </c>
      <c r="P5493" s="578">
        <v>3.5248644899123303</v>
      </c>
      <c r="Q5493" s="578">
        <v>2092.7350985209077</v>
      </c>
      <c r="R5493" s="578">
        <v>0.5592768466497845</v>
      </c>
      <c r="S5493" s="578">
        <v>0.177256581528733</v>
      </c>
      <c r="T5493" s="578">
        <v>1.814859773730855E-2</v>
      </c>
      <c r="U5493" s="578">
        <v>3.5836357430077075</v>
      </c>
      <c r="V5493" s="578">
        <v>2120.5933151245076</v>
      </c>
      <c r="W5493" s="578">
        <v>0.56348084941661547</v>
      </c>
      <c r="X5493" s="578">
        <v>0.17870002430087525</v>
      </c>
      <c r="Y5493" s="578">
        <v>1.8390185393703452E-2</v>
      </c>
    </row>
    <row r="5494" spans="1:25" x14ac:dyDescent="0.3">
      <c r="A5494" s="61" t="s">
        <v>7277</v>
      </c>
      <c r="B5494" s="61" t="s">
        <v>2193</v>
      </c>
      <c r="C5494" s="61" t="s">
        <v>41</v>
      </c>
      <c r="D5494" s="36">
        <v>4</v>
      </c>
      <c r="E5494" s="36">
        <v>2020</v>
      </c>
      <c r="F5494" s="578">
        <v>2.6999758151571998</v>
      </c>
      <c r="G5494" s="578">
        <v>1632.2634849548301</v>
      </c>
      <c r="H5494" s="578">
        <v>0.40736845745899047</v>
      </c>
      <c r="I5494" s="578">
        <v>0.1300224629036765</v>
      </c>
      <c r="J5494" s="578">
        <v>1.4155574938437551E-2</v>
      </c>
      <c r="K5494" s="578">
        <v>2.7546103127909425</v>
      </c>
      <c r="L5494" s="578">
        <v>1662.20689137776</v>
      </c>
      <c r="M5494" s="578">
        <v>0.41083475867829555</v>
      </c>
      <c r="N5494" s="578">
        <v>0.1325417879270385</v>
      </c>
      <c r="O5494" s="578">
        <v>1.4415230310987626E-2</v>
      </c>
      <c r="P5494" s="578">
        <v>2.6999759197769855</v>
      </c>
      <c r="Q5494" s="578">
        <v>1632.2634849548301</v>
      </c>
      <c r="R5494" s="578">
        <v>0.407368452501638</v>
      </c>
      <c r="S5494" s="578">
        <v>0.13002246823937899</v>
      </c>
      <c r="T5494" s="578">
        <v>1.4155574938437551E-2</v>
      </c>
      <c r="U5494" s="578">
        <v>2.7546104171512176</v>
      </c>
      <c r="V5494" s="578">
        <v>1662.20689137776</v>
      </c>
      <c r="W5494" s="578">
        <v>0.41083477530628398</v>
      </c>
      <c r="X5494" s="578">
        <v>0.13254179757010776</v>
      </c>
      <c r="Y5494" s="578">
        <v>1.4415230310987626E-2</v>
      </c>
    </row>
    <row r="5495" spans="1:25" x14ac:dyDescent="0.3">
      <c r="A5495" s="61" t="s">
        <v>7278</v>
      </c>
      <c r="B5495" s="61" t="s">
        <v>2193</v>
      </c>
      <c r="C5495" s="61" t="s">
        <v>41</v>
      </c>
      <c r="D5495" s="36">
        <v>5</v>
      </c>
      <c r="E5495" s="36">
        <v>2020</v>
      </c>
      <c r="F5495" s="578">
        <v>2.2178849974055326</v>
      </c>
      <c r="G5495" s="578">
        <v>1376.2814420064276</v>
      </c>
      <c r="H5495" s="578">
        <v>0.32616695561349202</v>
      </c>
      <c r="I5495" s="578">
        <v>0.10620730335358475</v>
      </c>
      <c r="J5495" s="578">
        <v>1.193564894492735E-2</v>
      </c>
      <c r="K5495" s="578">
        <v>2.2922410355555822</v>
      </c>
      <c r="L5495" s="578">
        <v>1422.428947448725</v>
      </c>
      <c r="M5495" s="578">
        <v>0.32965345296057974</v>
      </c>
      <c r="N5495" s="578">
        <v>0.10910274530760899</v>
      </c>
      <c r="O5495" s="578">
        <v>1.2335813487879875E-2</v>
      </c>
      <c r="P5495" s="578">
        <v>2.2178847902135477</v>
      </c>
      <c r="Q5495" s="578">
        <v>1376.2814420064276</v>
      </c>
      <c r="R5495" s="578">
        <v>0.32616695045241251</v>
      </c>
      <c r="S5495" s="578">
        <v>0.10620730649679849</v>
      </c>
      <c r="T5495" s="578">
        <v>1.193564894492735E-2</v>
      </c>
      <c r="U5495" s="578">
        <v>2.2922412949283153</v>
      </c>
      <c r="V5495" s="578">
        <v>1422.428947448725</v>
      </c>
      <c r="W5495" s="578">
        <v>0.32965345940222751</v>
      </c>
      <c r="X5495" s="578">
        <v>0.10910275450441925</v>
      </c>
      <c r="Y5495" s="578">
        <v>1.2335813487879875E-2</v>
      </c>
    </row>
    <row r="5496" spans="1:25" x14ac:dyDescent="0.3">
      <c r="A5496" s="61" t="s">
        <v>7279</v>
      </c>
      <c r="B5496" s="61" t="s">
        <v>2193</v>
      </c>
      <c r="C5496" s="61" t="s">
        <v>41</v>
      </c>
      <c r="D5496" s="36">
        <v>6</v>
      </c>
      <c r="E5496" s="36">
        <v>2020</v>
      </c>
      <c r="F5496" s="578">
        <v>1.9384857374025124</v>
      </c>
      <c r="G5496" s="578">
        <v>1223.0491752624475</v>
      </c>
      <c r="H5496" s="578">
        <v>0.27061901534276872</v>
      </c>
      <c r="I5496" s="578">
        <v>9.1632151471761319E-2</v>
      </c>
      <c r="J5496" s="578">
        <v>1.060668350934665E-2</v>
      </c>
      <c r="K5496" s="578">
        <v>2.0312973702287547</v>
      </c>
      <c r="L5496" s="578">
        <v>1286.2484156290625</v>
      </c>
      <c r="M5496" s="578">
        <v>0.27405463852968076</v>
      </c>
      <c r="N5496" s="578">
        <v>9.474800955892225E-2</v>
      </c>
      <c r="O5496" s="578">
        <v>1.1154751982151774E-2</v>
      </c>
      <c r="P5496" s="578">
        <v>1.9384857895353549</v>
      </c>
      <c r="Q5496" s="578">
        <v>1223.0491752624475</v>
      </c>
      <c r="R5496" s="578">
        <v>0.27061902590018322</v>
      </c>
      <c r="S5496" s="578">
        <v>9.1632155565700119E-2</v>
      </c>
      <c r="T5496" s="578">
        <v>1.060668350934665E-2</v>
      </c>
      <c r="U5496" s="578">
        <v>2.0312974225850327</v>
      </c>
      <c r="V5496" s="578">
        <v>1286.2484156290625</v>
      </c>
      <c r="W5496" s="578">
        <v>0.27405464408851277</v>
      </c>
      <c r="X5496" s="578">
        <v>9.4748013206602352E-2</v>
      </c>
      <c r="Y5496" s="578">
        <v>1.1154751982151774E-2</v>
      </c>
    </row>
    <row r="5497" spans="1:25" x14ac:dyDescent="0.3">
      <c r="A5497" s="61" t="s">
        <v>7280</v>
      </c>
      <c r="B5497" s="61" t="s">
        <v>2193</v>
      </c>
      <c r="C5497" s="61" t="s">
        <v>41</v>
      </c>
      <c r="D5497" s="36">
        <v>7</v>
      </c>
      <c r="E5497" s="36">
        <v>2020</v>
      </c>
      <c r="F5497" s="578">
        <v>1.7665475731079452</v>
      </c>
      <c r="G5497" s="578">
        <v>1125.478144327795</v>
      </c>
      <c r="H5497" s="578">
        <v>0.23604832937417</v>
      </c>
      <c r="I5497" s="578">
        <v>8.2712598145008046E-2</v>
      </c>
      <c r="J5497" s="578">
        <v>9.7606008833584657E-3</v>
      </c>
      <c r="K5497" s="578">
        <v>1.8878379471761897</v>
      </c>
      <c r="L5497" s="578">
        <v>1215.3128064473424</v>
      </c>
      <c r="M5497" s="578">
        <v>0.2394463961900325</v>
      </c>
      <c r="N5497" s="578">
        <v>8.6294511158484966E-2</v>
      </c>
      <c r="O5497" s="578">
        <v>1.053963323162555E-2</v>
      </c>
      <c r="P5497" s="578">
        <v>1.7665476774151676</v>
      </c>
      <c r="Q5497" s="578">
        <v>1125.478144327795</v>
      </c>
      <c r="R5497" s="578">
        <v>0.23604835011307473</v>
      </c>
      <c r="S5497" s="578">
        <v>8.2712597097270149E-2</v>
      </c>
      <c r="T5497" s="578">
        <v>9.7606009367154876E-3</v>
      </c>
      <c r="U5497" s="578">
        <v>1.8878378435274452</v>
      </c>
      <c r="V5497" s="578">
        <v>1215.3128064473424</v>
      </c>
      <c r="W5497" s="578">
        <v>0.23944640179009427</v>
      </c>
      <c r="X5497" s="578">
        <v>8.6294519540388109E-2</v>
      </c>
      <c r="Y5497" s="578">
        <v>1.053963323162555E-2</v>
      </c>
    </row>
    <row r="5498" spans="1:25" x14ac:dyDescent="0.3">
      <c r="A5498" s="61" t="s">
        <v>7281</v>
      </c>
      <c r="B5498" s="61" t="s">
        <v>2193</v>
      </c>
      <c r="C5498" s="61" t="s">
        <v>41</v>
      </c>
      <c r="D5498" s="36">
        <v>8</v>
      </c>
      <c r="E5498" s="36">
        <v>2020</v>
      </c>
      <c r="F5498" s="578">
        <v>1.5360861212620824</v>
      </c>
      <c r="G5498" s="578">
        <v>970.33643213907851</v>
      </c>
      <c r="H5498" s="578">
        <v>0.2122955525167825</v>
      </c>
      <c r="I5498" s="578">
        <v>7.2281974367797333E-2</v>
      </c>
      <c r="J5498" s="578">
        <v>8.4151661382444801E-3</v>
      </c>
      <c r="K5498" s="578">
        <v>1.6870405363439749</v>
      </c>
      <c r="L5498" s="578">
        <v>1089.553240458165</v>
      </c>
      <c r="M5498" s="578">
        <v>0.215770782893135</v>
      </c>
      <c r="N5498" s="578">
        <v>7.686409836363356E-2</v>
      </c>
      <c r="O5498" s="578">
        <v>9.4490422634407826E-3</v>
      </c>
      <c r="P5498" s="578">
        <v>1.5360859126515849</v>
      </c>
      <c r="Q5498" s="578">
        <v>970.3364423116044</v>
      </c>
      <c r="R5498" s="578">
        <v>0.21229552626997772</v>
      </c>
      <c r="S5498" s="578">
        <v>7.2281971748452578E-2</v>
      </c>
      <c r="T5498" s="578">
        <v>8.4151660848874564E-3</v>
      </c>
      <c r="U5498" s="578">
        <v>1.6870406928628623</v>
      </c>
      <c r="V5498" s="578">
        <v>1089.553240458165</v>
      </c>
      <c r="W5498" s="578">
        <v>0.21577089861239002</v>
      </c>
      <c r="X5498" s="578">
        <v>7.6864099838227576E-2</v>
      </c>
      <c r="Y5498" s="578">
        <v>9.4490422634407826E-3</v>
      </c>
    </row>
    <row r="5499" spans="1:25" x14ac:dyDescent="0.3">
      <c r="A5499" s="61" t="s">
        <v>7282</v>
      </c>
      <c r="B5499" s="61" t="s">
        <v>2193</v>
      </c>
      <c r="C5499" s="61" t="s">
        <v>41</v>
      </c>
      <c r="D5499" s="36">
        <v>9</v>
      </c>
      <c r="E5499" s="36">
        <v>2020</v>
      </c>
      <c r="F5499" s="578">
        <v>1.4016052908761223</v>
      </c>
      <c r="G5499" s="578">
        <v>888.28949991861919</v>
      </c>
      <c r="H5499" s="578">
        <v>0.19293230384937449</v>
      </c>
      <c r="I5499" s="578">
        <v>6.6644130565691712E-2</v>
      </c>
      <c r="J5499" s="578">
        <v>7.7035941309683571E-3</v>
      </c>
      <c r="K5499" s="578">
        <v>1.5791648839094674</v>
      </c>
      <c r="L5499" s="578">
        <v>1032.980562210078</v>
      </c>
      <c r="M5499" s="578">
        <v>0.19694709478305072</v>
      </c>
      <c r="N5499" s="578">
        <v>7.2021911269985098E-2</v>
      </c>
      <c r="O5499" s="578">
        <v>8.9583847826967596E-3</v>
      </c>
      <c r="P5499" s="578">
        <v>1.401605134378765</v>
      </c>
      <c r="Q5499" s="578">
        <v>888.28948465983024</v>
      </c>
      <c r="R5499" s="578">
        <v>0.19293230936940103</v>
      </c>
      <c r="S5499" s="578">
        <v>6.6644131089560646E-2</v>
      </c>
      <c r="T5499" s="578">
        <v>7.7035942376824044E-3</v>
      </c>
      <c r="U5499" s="578">
        <v>1.57916467602808</v>
      </c>
      <c r="V5499" s="578">
        <v>1032.9805676142325</v>
      </c>
      <c r="W5499" s="578">
        <v>0.19694709908556698</v>
      </c>
      <c r="X5499" s="578">
        <v>7.2021919128019321E-2</v>
      </c>
      <c r="Y5499" s="578">
        <v>8.9583848312031443E-3</v>
      </c>
    </row>
    <row r="5500" spans="1:25" x14ac:dyDescent="0.3">
      <c r="A5500" s="61" t="s">
        <v>7283</v>
      </c>
      <c r="B5500" s="61" t="s">
        <v>2193</v>
      </c>
      <c r="C5500" s="61" t="s">
        <v>41</v>
      </c>
      <c r="D5500" s="36">
        <v>10</v>
      </c>
      <c r="E5500" s="36">
        <v>2020</v>
      </c>
      <c r="F5500" s="578">
        <v>1.2946481897873374</v>
      </c>
      <c r="G5500" s="578">
        <v>822.5279305775955</v>
      </c>
      <c r="H5500" s="578">
        <v>0.17767030854398977</v>
      </c>
      <c r="I5500" s="578">
        <v>6.2207950802985523E-2</v>
      </c>
      <c r="J5500" s="578">
        <v>7.1332696024910521E-3</v>
      </c>
      <c r="K5500" s="578">
        <v>1.4864521697463675</v>
      </c>
      <c r="L5500" s="578">
        <v>981.83602841695051</v>
      </c>
      <c r="M5500" s="578">
        <v>0.18202344758659147</v>
      </c>
      <c r="N5500" s="578">
        <v>6.8070987705141278E-2</v>
      </c>
      <c r="O5500" s="578">
        <v>8.5148219416926896E-3</v>
      </c>
      <c r="P5500" s="578">
        <v>1.2946482419414025</v>
      </c>
      <c r="Q5500" s="578">
        <v>822.5279305775955</v>
      </c>
      <c r="R5500" s="578">
        <v>0.17767030859977201</v>
      </c>
      <c r="S5500" s="578">
        <v>6.2207954993937123E-2</v>
      </c>
      <c r="T5500" s="578">
        <v>7.1332695467087107E-3</v>
      </c>
      <c r="U5500" s="578">
        <v>1.4864524821693177</v>
      </c>
      <c r="V5500" s="578">
        <v>981.83602841695051</v>
      </c>
      <c r="W5500" s="578">
        <v>0.1820234482778075</v>
      </c>
      <c r="X5500" s="578">
        <v>6.8070988752879175E-2</v>
      </c>
      <c r="Y5500" s="578">
        <v>8.5148219416926896E-3</v>
      </c>
    </row>
    <row r="5501" spans="1:25" x14ac:dyDescent="0.3">
      <c r="A5501" s="61" t="s">
        <v>7284</v>
      </c>
      <c r="B5501" s="61" t="s">
        <v>2193</v>
      </c>
      <c r="C5501" s="61" t="s">
        <v>41</v>
      </c>
      <c r="D5501" s="36">
        <v>11</v>
      </c>
      <c r="E5501" s="36">
        <v>2020</v>
      </c>
      <c r="F5501" s="578">
        <v>1.18998531017253</v>
      </c>
      <c r="G5501" s="578">
        <v>754.14703496297147</v>
      </c>
      <c r="H5501" s="578">
        <v>0.1638270825011805</v>
      </c>
      <c r="I5501" s="578">
        <v>5.8247498120181207E-2</v>
      </c>
      <c r="J5501" s="578">
        <v>6.5402554464526422E-3</v>
      </c>
      <c r="K5501" s="578">
        <v>1.3928102282410024</v>
      </c>
      <c r="L5501" s="578">
        <v>922.53362401326444</v>
      </c>
      <c r="M5501" s="578">
        <v>0.16841261857431727</v>
      </c>
      <c r="N5501" s="578">
        <v>6.4117204339709077E-2</v>
      </c>
      <c r="O5501" s="578">
        <v>8.0005431179112404E-3</v>
      </c>
      <c r="P5501" s="578">
        <v>1.1899852579723851</v>
      </c>
      <c r="Q5501" s="578">
        <v>754.14701970418253</v>
      </c>
      <c r="R5501" s="578">
        <v>0.16382708092957374</v>
      </c>
      <c r="S5501" s="578">
        <v>5.8247499167919103E-2</v>
      </c>
      <c r="T5501" s="578">
        <v>6.5402553955209372E-3</v>
      </c>
      <c r="U5501" s="578">
        <v>1.3928102810526326</v>
      </c>
      <c r="V5501" s="578">
        <v>922.53362401326444</v>
      </c>
      <c r="W5501" s="578">
        <v>0.16841261856946652</v>
      </c>
      <c r="X5501" s="578">
        <v>6.4117208530660649E-2</v>
      </c>
      <c r="Y5501" s="578">
        <v>8.0005430645542185E-3</v>
      </c>
    </row>
    <row r="5502" spans="1:25" x14ac:dyDescent="0.3">
      <c r="A5502" s="61" t="s">
        <v>7285</v>
      </c>
      <c r="B5502" s="61" t="s">
        <v>2193</v>
      </c>
      <c r="C5502" s="61" t="s">
        <v>41</v>
      </c>
      <c r="D5502" s="36">
        <v>12</v>
      </c>
      <c r="E5502" s="36">
        <v>2020</v>
      </c>
      <c r="F5502" s="578">
        <v>1.1043509303379599</v>
      </c>
      <c r="G5502" s="578">
        <v>698.20069185892669</v>
      </c>
      <c r="H5502" s="578">
        <v>0.1525019722939755</v>
      </c>
      <c r="I5502" s="578">
        <v>5.50071978165457E-2</v>
      </c>
      <c r="J5502" s="578">
        <v>6.0550769800708278E-3</v>
      </c>
      <c r="K5502" s="578">
        <v>1.3154016482197475</v>
      </c>
      <c r="L5502" s="578">
        <v>870.78528340657499</v>
      </c>
      <c r="M5502" s="578">
        <v>0.15719816717440427</v>
      </c>
      <c r="N5502" s="578">
        <v>6.0461893503088449E-2</v>
      </c>
      <c r="O5502" s="578">
        <v>7.5517680137030148E-3</v>
      </c>
      <c r="P5502" s="578">
        <v>1.1043508558401833</v>
      </c>
      <c r="Q5502" s="578">
        <v>698.20069185892669</v>
      </c>
      <c r="R5502" s="578">
        <v>0.1525019727111305</v>
      </c>
      <c r="S5502" s="578">
        <v>5.5007196807612901E-2</v>
      </c>
      <c r="T5502" s="578">
        <v>6.0550769800708296E-3</v>
      </c>
      <c r="U5502" s="578">
        <v>1.3154017525842625</v>
      </c>
      <c r="V5502" s="578">
        <v>870.78528340657499</v>
      </c>
      <c r="W5502" s="578">
        <v>0.15719816806085851</v>
      </c>
      <c r="X5502" s="578">
        <v>6.0461890883743701E-2</v>
      </c>
      <c r="Y5502" s="578">
        <v>7.5517680137030148E-3</v>
      </c>
    </row>
    <row r="5503" spans="1:25" x14ac:dyDescent="0.3">
      <c r="A5503" s="61" t="s">
        <v>7286</v>
      </c>
      <c r="B5503" s="61" t="s">
        <v>2193</v>
      </c>
      <c r="C5503" s="61" t="s">
        <v>41</v>
      </c>
      <c r="D5503" s="36">
        <v>13</v>
      </c>
      <c r="E5503" s="36">
        <v>2020</v>
      </c>
      <c r="F5503" s="578">
        <v>1.0158547029219891</v>
      </c>
      <c r="G5503" s="578">
        <v>641.36809921264603</v>
      </c>
      <c r="H5503" s="578">
        <v>0.14113990346474223</v>
      </c>
      <c r="I5503" s="578">
        <v>5.0835504545830149E-2</v>
      </c>
      <c r="J5503" s="578">
        <v>5.5622297707789876E-3</v>
      </c>
      <c r="K5503" s="578">
        <v>1.2314984094894752</v>
      </c>
      <c r="L5503" s="578">
        <v>815.01453208923294</v>
      </c>
      <c r="M5503" s="578">
        <v>0.14589804041922075</v>
      </c>
      <c r="N5503" s="578">
        <v>5.5887196562252897E-2</v>
      </c>
      <c r="O5503" s="578">
        <v>7.0681280655359464E-3</v>
      </c>
      <c r="P5503" s="578">
        <v>1.0158548488240406</v>
      </c>
      <c r="Q5503" s="578">
        <v>641.36810461680057</v>
      </c>
      <c r="R5503" s="578">
        <v>0.14113990367331949</v>
      </c>
      <c r="S5503" s="578">
        <v>5.0835504545830128E-2</v>
      </c>
      <c r="T5503" s="578">
        <v>5.5622298750677129E-3</v>
      </c>
      <c r="U5503" s="578">
        <v>1.2314986702955699</v>
      </c>
      <c r="V5503" s="578">
        <v>815.01453717549612</v>
      </c>
      <c r="W5503" s="578">
        <v>0.14589804067994278</v>
      </c>
      <c r="X5503" s="578">
        <v>5.5887195068256248E-2</v>
      </c>
      <c r="Y5503" s="578">
        <v>7.0681282231816953E-3</v>
      </c>
    </row>
    <row r="5504" spans="1:25" x14ac:dyDescent="0.3">
      <c r="A5504" s="61" t="s">
        <v>7287</v>
      </c>
      <c r="B5504" s="61" t="s">
        <v>2193</v>
      </c>
      <c r="C5504" s="61" t="s">
        <v>41</v>
      </c>
      <c r="D5504" s="36">
        <v>14</v>
      </c>
      <c r="E5504" s="36">
        <v>2020</v>
      </c>
      <c r="F5504" s="578">
        <v>1.019734946157917</v>
      </c>
      <c r="G5504" s="578">
        <v>645.42179616292242</v>
      </c>
      <c r="H5504" s="578">
        <v>0.13182538859837173</v>
      </c>
      <c r="I5504" s="578">
        <v>4.7780458524357472E-2</v>
      </c>
      <c r="J5504" s="578">
        <v>5.5974488835393698E-3</v>
      </c>
      <c r="K5504" s="578">
        <v>1.2284940606405099</v>
      </c>
      <c r="L5504" s="578">
        <v>812.46745745340922</v>
      </c>
      <c r="M5504" s="578">
        <v>0.1365562786619795</v>
      </c>
      <c r="N5504" s="578">
        <v>5.2399677049834247E-2</v>
      </c>
      <c r="O5504" s="578">
        <v>7.0460978531627855E-3</v>
      </c>
      <c r="P5504" s="578">
        <v>1.0197349781803156</v>
      </c>
      <c r="Q5504" s="578">
        <v>645.42179616292242</v>
      </c>
      <c r="R5504" s="578">
        <v>0.13182540452301775</v>
      </c>
      <c r="S5504" s="578">
        <v>4.7780460095964303E-2</v>
      </c>
      <c r="T5504" s="578">
        <v>5.5974488835393698E-3</v>
      </c>
      <c r="U5504" s="578">
        <v>1.2284941649947201</v>
      </c>
      <c r="V5504" s="578">
        <v>812.46745745340922</v>
      </c>
      <c r="W5504" s="578">
        <v>0.13655627923799302</v>
      </c>
      <c r="X5504" s="578">
        <v>5.2399681764654774E-2</v>
      </c>
      <c r="Y5504" s="578">
        <v>7.0460978022310822E-3</v>
      </c>
    </row>
    <row r="5505" spans="1:25" x14ac:dyDescent="0.3">
      <c r="A5505" s="61" t="s">
        <v>7288</v>
      </c>
      <c r="B5505" s="61" t="s">
        <v>2193</v>
      </c>
      <c r="C5505" s="61" t="s">
        <v>41</v>
      </c>
      <c r="D5505" s="36">
        <v>15</v>
      </c>
      <c r="E5505" s="36">
        <v>2020</v>
      </c>
      <c r="F5505" s="578">
        <v>1.0295332291270778</v>
      </c>
      <c r="G5505" s="578">
        <v>653.17287794748904</v>
      </c>
      <c r="H5505" s="578">
        <v>0.12387778185923951</v>
      </c>
      <c r="I5505" s="578">
        <v>4.5209800708107595E-2</v>
      </c>
      <c r="J5505" s="578">
        <v>5.6647258267427452E-3</v>
      </c>
      <c r="K5505" s="578">
        <v>1.2301365055209277</v>
      </c>
      <c r="L5505" s="578">
        <v>813.24907620747854</v>
      </c>
      <c r="M5505" s="578">
        <v>0.12849543462167851</v>
      </c>
      <c r="N5505" s="578">
        <v>4.9493099446408395E-2</v>
      </c>
      <c r="O5505" s="578">
        <v>7.0529322013802151E-3</v>
      </c>
      <c r="P5505" s="578">
        <v>1.0295333893353296</v>
      </c>
      <c r="Q5505" s="578">
        <v>653.17287826538018</v>
      </c>
      <c r="R5505" s="578">
        <v>0.12387778180709524</v>
      </c>
      <c r="S5505" s="578">
        <v>4.5209801231976543E-2</v>
      </c>
      <c r="T5505" s="578">
        <v>5.6647258800997672E-3</v>
      </c>
      <c r="U5505" s="578">
        <v>1.23013640064406</v>
      </c>
      <c r="V5505" s="578">
        <v>813.24907112121559</v>
      </c>
      <c r="W5505" s="578">
        <v>0.12849550216803074</v>
      </c>
      <c r="X5505" s="578">
        <v>4.9493099446408402E-2</v>
      </c>
      <c r="Y5505" s="578">
        <v>7.0529321504485126E-3</v>
      </c>
    </row>
    <row r="5506" spans="1:25" x14ac:dyDescent="0.3">
      <c r="A5506" s="580" t="s">
        <v>7289</v>
      </c>
      <c r="B5506" s="580" t="s">
        <v>2193</v>
      </c>
      <c r="C5506" s="580" t="s">
        <v>41</v>
      </c>
      <c r="D5506" s="581">
        <v>16</v>
      </c>
      <c r="E5506" s="581">
        <v>2020</v>
      </c>
      <c r="F5506" s="582">
        <v>1.0744824432185793</v>
      </c>
      <c r="G5506" s="582">
        <v>683.95627911885549</v>
      </c>
      <c r="H5506" s="582">
        <v>0.11740408085097399</v>
      </c>
      <c r="I5506" s="582">
        <v>4.3229700997471802E-2</v>
      </c>
      <c r="J5506" s="582">
        <v>5.9317541842271206E-3</v>
      </c>
      <c r="K5506" s="582">
        <v>1.2652399323663526</v>
      </c>
      <c r="L5506" s="582">
        <v>836.35989920298198</v>
      </c>
      <c r="M5506" s="582">
        <v>0.12190868397616775</v>
      </c>
      <c r="N5506" s="582">
        <v>4.7218702035024707E-2</v>
      </c>
      <c r="O5506" s="582">
        <v>7.2534122397579798E-3</v>
      </c>
      <c r="P5506" s="582">
        <v>1.0744824957297727</v>
      </c>
      <c r="Q5506" s="582">
        <v>683.95627911885549</v>
      </c>
      <c r="R5506" s="582">
        <v>0.11740408414940799</v>
      </c>
      <c r="S5506" s="582">
        <v>4.3229700997471802E-2</v>
      </c>
      <c r="T5506" s="582">
        <v>5.931754286090528E-3</v>
      </c>
      <c r="U5506" s="582">
        <v>1.2652398802750475</v>
      </c>
      <c r="V5506" s="582">
        <v>836.35989920298198</v>
      </c>
      <c r="W5506" s="582">
        <v>0.12190869075493474</v>
      </c>
      <c r="X5506" s="582">
        <v>4.7218706749845248E-2</v>
      </c>
      <c r="Y5506" s="582">
        <v>7.2534122906896849E-3</v>
      </c>
    </row>
    <row r="5507" spans="1:25" x14ac:dyDescent="0.3">
      <c r="A5507" s="61" t="s">
        <v>7290</v>
      </c>
      <c r="B5507" s="61" t="s">
        <v>2193</v>
      </c>
      <c r="C5507" s="61" t="s">
        <v>41</v>
      </c>
      <c r="D5507" s="36">
        <v>1</v>
      </c>
      <c r="E5507" s="36">
        <v>2030</v>
      </c>
      <c r="F5507" s="578">
        <v>6.3426230593454376</v>
      </c>
      <c r="G5507" s="578">
        <v>7396.8039499918541</v>
      </c>
      <c r="H5507" s="578">
        <v>0.79350318142921072</v>
      </c>
      <c r="I5507" s="578">
        <v>0.16420910134911501</v>
      </c>
      <c r="J5507" s="578">
        <v>6.3670612677621308E-2</v>
      </c>
      <c r="K5507" s="578">
        <v>6.4079484752047948</v>
      </c>
      <c r="L5507" s="578">
        <v>7461.7131296793541</v>
      </c>
      <c r="M5507" s="578">
        <v>0.79698334542626947</v>
      </c>
      <c r="N5507" s="578">
        <v>0.16500043131721451</v>
      </c>
      <c r="O5507" s="578">
        <v>6.4229363071111309E-2</v>
      </c>
      <c r="P5507" s="578">
        <v>6.3426229550429172</v>
      </c>
      <c r="Q5507" s="578">
        <v>7396.8039499918541</v>
      </c>
      <c r="R5507" s="578">
        <v>0.79350318097082551</v>
      </c>
      <c r="S5507" s="578">
        <v>0.16420910134911501</v>
      </c>
      <c r="T5507" s="578">
        <v>6.3670612677621308E-2</v>
      </c>
      <c r="U5507" s="578">
        <v>6.407949101017488</v>
      </c>
      <c r="V5507" s="578">
        <v>7461.7131296793541</v>
      </c>
      <c r="W5507" s="578">
        <v>0.79698334547841343</v>
      </c>
      <c r="X5507" s="578">
        <v>0.16500043457684349</v>
      </c>
      <c r="Y5507" s="578">
        <v>6.4229363071111309E-2</v>
      </c>
    </row>
    <row r="5508" spans="1:25" x14ac:dyDescent="0.3">
      <c r="A5508" s="61" t="s">
        <v>7291</v>
      </c>
      <c r="B5508" s="61" t="s">
        <v>2193</v>
      </c>
      <c r="C5508" s="61" t="s">
        <v>41</v>
      </c>
      <c r="D5508" s="36">
        <v>2</v>
      </c>
      <c r="E5508" s="36">
        <v>2030</v>
      </c>
      <c r="F5508" s="578">
        <v>2.9528949401296751</v>
      </c>
      <c r="G5508" s="578">
        <v>3565.7517496744749</v>
      </c>
      <c r="H5508" s="578">
        <v>0.41483899902717253</v>
      </c>
      <c r="I5508" s="578">
        <v>7.8368598071392542E-2</v>
      </c>
      <c r="J5508" s="578">
        <v>3.0693470539214673E-2</v>
      </c>
      <c r="K5508" s="578">
        <v>3.0357857884200654</v>
      </c>
      <c r="L5508" s="578">
        <v>3648.589444478348</v>
      </c>
      <c r="M5508" s="578">
        <v>0.42006672132386752</v>
      </c>
      <c r="N5508" s="578">
        <v>7.9235799610614693E-2</v>
      </c>
      <c r="O5508" s="578">
        <v>3.140654593395685E-2</v>
      </c>
      <c r="P5508" s="578">
        <v>2.9528948358163181</v>
      </c>
      <c r="Q5508" s="578">
        <v>3565.7517496744749</v>
      </c>
      <c r="R5508" s="578">
        <v>0.41483899862699475</v>
      </c>
      <c r="S5508" s="578">
        <v>7.8368598071392556E-2</v>
      </c>
      <c r="T5508" s="578">
        <v>3.0693470025047E-2</v>
      </c>
      <c r="U5508" s="578">
        <v>3.0357859436039649</v>
      </c>
      <c r="V5508" s="578">
        <v>3648.589444478348</v>
      </c>
      <c r="W5508" s="578">
        <v>0.42006672127172323</v>
      </c>
      <c r="X5508" s="578">
        <v>7.9235799610614693E-2</v>
      </c>
      <c r="Y5508" s="578">
        <v>3.140654593395685E-2</v>
      </c>
    </row>
    <row r="5509" spans="1:25" x14ac:dyDescent="0.3">
      <c r="A5509" s="61" t="s">
        <v>7292</v>
      </c>
      <c r="B5509" s="61" t="s">
        <v>2193</v>
      </c>
      <c r="C5509" s="61" t="s">
        <v>41</v>
      </c>
      <c r="D5509" s="36">
        <v>3</v>
      </c>
      <c r="E5509" s="36">
        <v>2030</v>
      </c>
      <c r="F5509" s="578">
        <v>1.6725819640752551</v>
      </c>
      <c r="G5509" s="578">
        <v>2028.0391413370726</v>
      </c>
      <c r="H5509" s="578">
        <v>0.21990705700591151</v>
      </c>
      <c r="I5509" s="578">
        <v>4.2471900582313503E-2</v>
      </c>
      <c r="J5509" s="578">
        <v>1.7457071284297798E-2</v>
      </c>
      <c r="K5509" s="578">
        <v>1.701052406280755</v>
      </c>
      <c r="L5509" s="578">
        <v>2055.0430056254027</v>
      </c>
      <c r="M5509" s="578">
        <v>0.22240753421404649</v>
      </c>
      <c r="N5509" s="578">
        <v>4.2677599936723702E-2</v>
      </c>
      <c r="O5509" s="578">
        <v>1.7689507668061776E-2</v>
      </c>
      <c r="P5509" s="578">
        <v>1.6725818597671249</v>
      </c>
      <c r="Q5509" s="578">
        <v>2028.0391413370726</v>
      </c>
      <c r="R5509" s="578">
        <v>0.21990696860787726</v>
      </c>
      <c r="S5509" s="578">
        <v>4.2471900582313503E-2</v>
      </c>
      <c r="T5509" s="578">
        <v>1.7457070770130124E-2</v>
      </c>
      <c r="U5509" s="578">
        <v>1.701052354142305</v>
      </c>
      <c r="V5509" s="578">
        <v>2055.0430056254027</v>
      </c>
      <c r="W5509" s="578">
        <v>0.22240756021346825</v>
      </c>
      <c r="X5509" s="578">
        <v>4.2677599936723702E-2</v>
      </c>
      <c r="Y5509" s="578">
        <v>1.7689507668061776E-2</v>
      </c>
    </row>
    <row r="5510" spans="1:25" x14ac:dyDescent="0.3">
      <c r="A5510" s="61" t="s">
        <v>7293</v>
      </c>
      <c r="B5510" s="61" t="s">
        <v>2193</v>
      </c>
      <c r="C5510" s="61" t="s">
        <v>41</v>
      </c>
      <c r="D5510" s="36">
        <v>4</v>
      </c>
      <c r="E5510" s="36">
        <v>2030</v>
      </c>
      <c r="F5510" s="578">
        <v>1.2840382981432825</v>
      </c>
      <c r="G5510" s="578">
        <v>1580.412834167475</v>
      </c>
      <c r="H5510" s="578">
        <v>0.16056156382061626</v>
      </c>
      <c r="I5510" s="578">
        <v>3.1537800095975399E-2</v>
      </c>
      <c r="J5510" s="578">
        <v>1.360402713180515E-2</v>
      </c>
      <c r="K5510" s="578">
        <v>1.3099667127437775</v>
      </c>
      <c r="L5510" s="578">
        <v>1609.5395024617476</v>
      </c>
      <c r="M5510" s="578">
        <v>0.162414639973576</v>
      </c>
      <c r="N5510" s="578">
        <v>3.2142896787263404E-2</v>
      </c>
      <c r="O5510" s="578">
        <v>1.3854745843370098E-2</v>
      </c>
      <c r="P5510" s="578">
        <v>1.2840381938108649</v>
      </c>
      <c r="Q5510" s="578">
        <v>1580.412834167475</v>
      </c>
      <c r="R5510" s="578">
        <v>0.16056156380000125</v>
      </c>
      <c r="S5510" s="578">
        <v>3.1537800095975399E-2</v>
      </c>
      <c r="T5510" s="578">
        <v>1.360402713180515E-2</v>
      </c>
      <c r="U5510" s="578">
        <v>1.3099666084354951</v>
      </c>
      <c r="V5510" s="578">
        <v>1609.5395024617476</v>
      </c>
      <c r="W5510" s="578">
        <v>0.16241463995781125</v>
      </c>
      <c r="X5510" s="578">
        <v>3.2142896263394449E-2</v>
      </c>
      <c r="Y5510" s="578">
        <v>1.3854745843370098E-2</v>
      </c>
    </row>
    <row r="5511" spans="1:25" x14ac:dyDescent="0.3">
      <c r="A5511" s="61" t="s">
        <v>7294</v>
      </c>
      <c r="B5511" s="61" t="s">
        <v>2193</v>
      </c>
      <c r="C5511" s="61" t="s">
        <v>41</v>
      </c>
      <c r="D5511" s="36">
        <v>5</v>
      </c>
      <c r="E5511" s="36">
        <v>2030</v>
      </c>
      <c r="F5511" s="578">
        <v>1.046179311244406</v>
      </c>
      <c r="G5511" s="578">
        <v>1332.3419545491499</v>
      </c>
      <c r="H5511" s="578">
        <v>0.12846200785224876</v>
      </c>
      <c r="I5511" s="578">
        <v>2.6223098815535174E-2</v>
      </c>
      <c r="J5511" s="578">
        <v>1.1468666566846225E-2</v>
      </c>
      <c r="K5511" s="578">
        <v>1.0814584057338414</v>
      </c>
      <c r="L5511" s="578">
        <v>1377.17334747314</v>
      </c>
      <c r="M5511" s="578">
        <v>0.13039832411444224</v>
      </c>
      <c r="N5511" s="578">
        <v>2.69884001463651E-2</v>
      </c>
      <c r="O5511" s="578">
        <v>1.1854518757900176E-2</v>
      </c>
      <c r="P5511" s="578">
        <v>1.0461794208315491</v>
      </c>
      <c r="Q5511" s="578">
        <v>1332.3419545491499</v>
      </c>
      <c r="R5511" s="578">
        <v>0.12846200786195</v>
      </c>
      <c r="S5511" s="578">
        <v>2.6223098864041547E-2</v>
      </c>
      <c r="T5511" s="578">
        <v>1.1468666566846225E-2</v>
      </c>
      <c r="U5511" s="578">
        <v>1.0814584057325536</v>
      </c>
      <c r="V5511" s="578">
        <v>1377.17334747314</v>
      </c>
      <c r="W5511" s="578">
        <v>0.13039832410413474</v>
      </c>
      <c r="X5511" s="578">
        <v>2.69884001463651E-2</v>
      </c>
      <c r="Y5511" s="578">
        <v>1.1854518757900176E-2</v>
      </c>
    </row>
    <row r="5512" spans="1:25" x14ac:dyDescent="0.3">
      <c r="A5512" s="61" t="s">
        <v>7295</v>
      </c>
      <c r="B5512" s="61" t="s">
        <v>2193</v>
      </c>
      <c r="C5512" s="61" t="s">
        <v>41</v>
      </c>
      <c r="D5512" s="36">
        <v>6</v>
      </c>
      <c r="E5512" s="36">
        <v>2030</v>
      </c>
      <c r="F5512" s="578">
        <v>0.9102860798854141</v>
      </c>
      <c r="G5512" s="578">
        <v>1184.6798985799101</v>
      </c>
      <c r="H5512" s="578">
        <v>0.10699611491842576</v>
      </c>
      <c r="I5512" s="578">
        <v>2.3139729271254749E-2</v>
      </c>
      <c r="J5512" s="578">
        <v>1.0197547681552007E-2</v>
      </c>
      <c r="K5512" s="578">
        <v>0.95305422447203481</v>
      </c>
      <c r="L5512" s="578">
        <v>1245.9633115132599</v>
      </c>
      <c r="M5512" s="578">
        <v>0.10908645174155575</v>
      </c>
      <c r="N5512" s="578">
        <v>2.3978028262111626E-2</v>
      </c>
      <c r="O5512" s="578">
        <v>1.072509798298895E-2</v>
      </c>
      <c r="P5512" s="578">
        <v>0.910286096334876</v>
      </c>
      <c r="Q5512" s="578">
        <v>1184.6798985799101</v>
      </c>
      <c r="R5512" s="578">
        <v>0.10699611537377925</v>
      </c>
      <c r="S5512" s="578">
        <v>2.3139729416773901E-2</v>
      </c>
      <c r="T5512" s="578">
        <v>1.0197547681552007E-2</v>
      </c>
      <c r="U5512" s="578">
        <v>0.95305425054660353</v>
      </c>
      <c r="V5512" s="578">
        <v>1245.9633115132599</v>
      </c>
      <c r="W5512" s="578">
        <v>0.10908645173640225</v>
      </c>
      <c r="X5512" s="578">
        <v>2.3978028019579701E-2</v>
      </c>
      <c r="Y5512" s="578">
        <v>1.072509798298895E-2</v>
      </c>
    </row>
    <row r="5513" spans="1:25" x14ac:dyDescent="0.3">
      <c r="A5513" s="61" t="s">
        <v>7296</v>
      </c>
      <c r="B5513" s="61" t="s">
        <v>2193</v>
      </c>
      <c r="C5513" s="61" t="s">
        <v>41</v>
      </c>
      <c r="D5513" s="36">
        <v>7</v>
      </c>
      <c r="E5513" s="36">
        <v>2030</v>
      </c>
      <c r="F5513" s="578">
        <v>0.82719415721605027</v>
      </c>
      <c r="G5513" s="578">
        <v>1089.6010424296001</v>
      </c>
      <c r="H5513" s="578">
        <v>9.3811267607634308E-2</v>
      </c>
      <c r="I5513" s="578">
        <v>2.1268780925311127E-2</v>
      </c>
      <c r="J5513" s="578">
        <v>9.3791529652662558E-3</v>
      </c>
      <c r="K5513" s="578">
        <v>0.88020406488362801</v>
      </c>
      <c r="L5513" s="578">
        <v>1176.7359542846625</v>
      </c>
      <c r="M5513" s="578">
        <v>9.6257995806202701E-2</v>
      </c>
      <c r="N5513" s="578">
        <v>2.2325109797141751E-2</v>
      </c>
      <c r="O5513" s="578">
        <v>1.0129203961696422E-2</v>
      </c>
      <c r="P5513" s="578">
        <v>0.82719416777098298</v>
      </c>
      <c r="Q5513" s="578">
        <v>1089.6010424296001</v>
      </c>
      <c r="R5513" s="578">
        <v>9.381126760232894E-2</v>
      </c>
      <c r="S5513" s="578">
        <v>2.1268781167843025E-2</v>
      </c>
      <c r="T5513" s="578">
        <v>9.3791529652662558E-3</v>
      </c>
      <c r="U5513" s="578">
        <v>0.88020410679354133</v>
      </c>
      <c r="V5513" s="578">
        <v>1176.7359542846625</v>
      </c>
      <c r="W5513" s="578">
        <v>9.6257995842279329E-2</v>
      </c>
      <c r="X5513" s="578">
        <v>2.23251096904277E-2</v>
      </c>
      <c r="Y5513" s="578">
        <v>1.0129203961696422E-2</v>
      </c>
    </row>
    <row r="5514" spans="1:25" x14ac:dyDescent="0.3">
      <c r="A5514" s="61" t="s">
        <v>7297</v>
      </c>
      <c r="B5514" s="61" t="s">
        <v>2193</v>
      </c>
      <c r="C5514" s="61" t="s">
        <v>41</v>
      </c>
      <c r="D5514" s="36">
        <v>8</v>
      </c>
      <c r="E5514" s="36">
        <v>2030</v>
      </c>
      <c r="F5514" s="578">
        <v>0.72524671593077938</v>
      </c>
      <c r="G5514" s="578">
        <v>939.28044191996207</v>
      </c>
      <c r="H5514" s="578">
        <v>8.4582892985963526E-2</v>
      </c>
      <c r="I5514" s="578">
        <v>1.8498450250869273E-2</v>
      </c>
      <c r="J5514" s="578">
        <v>8.0852181320854744E-3</v>
      </c>
      <c r="K5514" s="578">
        <v>0.78842029869817476</v>
      </c>
      <c r="L5514" s="578">
        <v>1054.8913548787373</v>
      </c>
      <c r="M5514" s="578">
        <v>8.7390502861126124E-2</v>
      </c>
      <c r="N5514" s="578">
        <v>1.9905380705798302E-2</v>
      </c>
      <c r="O5514" s="578">
        <v>9.0803861142679364E-3</v>
      </c>
      <c r="P5514" s="578">
        <v>0.7252467416946613</v>
      </c>
      <c r="Q5514" s="578">
        <v>939.28044732411649</v>
      </c>
      <c r="R5514" s="578">
        <v>8.4582894018239985E-2</v>
      </c>
      <c r="S5514" s="578">
        <v>1.8498450250869276E-2</v>
      </c>
      <c r="T5514" s="578">
        <v>8.08521823879952E-3</v>
      </c>
      <c r="U5514" s="578">
        <v>0.78842029807740677</v>
      </c>
      <c r="V5514" s="578">
        <v>1054.8913548787373</v>
      </c>
      <c r="W5514" s="578">
        <v>8.7390502866431519E-2</v>
      </c>
      <c r="X5514" s="578">
        <v>1.9905380033984878E-2</v>
      </c>
      <c r="Y5514" s="578">
        <v>9.080386220981982E-3</v>
      </c>
    </row>
    <row r="5515" spans="1:25" x14ac:dyDescent="0.3">
      <c r="A5515" s="61" t="s">
        <v>7298</v>
      </c>
      <c r="B5515" s="61" t="s">
        <v>2193</v>
      </c>
      <c r="C5515" s="61" t="s">
        <v>41</v>
      </c>
      <c r="D5515" s="36">
        <v>9</v>
      </c>
      <c r="E5515" s="36">
        <v>2030</v>
      </c>
      <c r="F5515" s="578">
        <v>0.66497178503508725</v>
      </c>
      <c r="G5515" s="578">
        <v>860.01154708862248</v>
      </c>
      <c r="H5515" s="578">
        <v>7.6643808371954905E-2</v>
      </c>
      <c r="I5515" s="578">
        <v>1.7385169863700801E-2</v>
      </c>
      <c r="J5515" s="578">
        <v>7.4028743377615048E-3</v>
      </c>
      <c r="K5515" s="578">
        <v>0.73751506914146547</v>
      </c>
      <c r="L5515" s="578">
        <v>1000.285199483233</v>
      </c>
      <c r="M5515" s="578">
        <v>8.0046752174591007E-2</v>
      </c>
      <c r="N5515" s="578">
        <v>1.9037030913750575E-2</v>
      </c>
      <c r="O5515" s="578">
        <v>8.6103324283612823E-3</v>
      </c>
      <c r="P5515" s="578">
        <v>0.66497177975656951</v>
      </c>
      <c r="Q5515" s="578">
        <v>860.01154708862248</v>
      </c>
      <c r="R5515" s="578">
        <v>7.664380838802265E-2</v>
      </c>
      <c r="S5515" s="578">
        <v>1.7385169863700801E-2</v>
      </c>
      <c r="T5515" s="578">
        <v>7.4028742868297998E-3</v>
      </c>
      <c r="U5515" s="578">
        <v>0.7375150585973147</v>
      </c>
      <c r="V5515" s="578">
        <v>1000.285209655759</v>
      </c>
      <c r="W5515" s="578">
        <v>8.004675060828953E-2</v>
      </c>
      <c r="X5515" s="578">
        <v>1.9037029759298624E-2</v>
      </c>
      <c r="Y5515" s="578">
        <v>8.6103324283612823E-3</v>
      </c>
    </row>
    <row r="5516" spans="1:25" x14ac:dyDescent="0.3">
      <c r="A5516" s="61" t="s">
        <v>7299</v>
      </c>
      <c r="B5516" s="61" t="s">
        <v>2193</v>
      </c>
      <c r="C5516" s="61" t="s">
        <v>41</v>
      </c>
      <c r="D5516" s="36">
        <v>10</v>
      </c>
      <c r="E5516" s="36">
        <v>2030</v>
      </c>
      <c r="F5516" s="578">
        <v>0.61727722839721799</v>
      </c>
      <c r="G5516" s="578">
        <v>796.45107650756813</v>
      </c>
      <c r="H5516" s="578">
        <v>7.0374450781855558E-2</v>
      </c>
      <c r="I5516" s="578">
        <v>1.650918151911655E-2</v>
      </c>
      <c r="J5516" s="578">
        <v>6.8557559376737675E-3</v>
      </c>
      <c r="K5516" s="578">
        <v>0.69463169729452012</v>
      </c>
      <c r="L5516" s="578">
        <v>950.87852287292424</v>
      </c>
      <c r="M5516" s="578">
        <v>7.4140062479273128E-2</v>
      </c>
      <c r="N5516" s="578">
        <v>1.8286633193686848E-2</v>
      </c>
      <c r="O5516" s="578">
        <v>8.1850459003665749E-3</v>
      </c>
      <c r="P5516" s="578">
        <v>0.61727720759661953</v>
      </c>
      <c r="Q5516" s="578">
        <v>796.45107650756813</v>
      </c>
      <c r="R5516" s="578">
        <v>7.0374450802470748E-2</v>
      </c>
      <c r="S5516" s="578">
        <v>1.65091816258306E-2</v>
      </c>
      <c r="T5516" s="578">
        <v>6.8557559376737675E-3</v>
      </c>
      <c r="U5516" s="578">
        <v>0.69463169233112354</v>
      </c>
      <c r="V5516" s="578">
        <v>950.87852287292424</v>
      </c>
      <c r="W5516" s="578">
        <v>7.4140062484426977E-2</v>
      </c>
      <c r="X5516" s="578">
        <v>1.8286633727257098E-2</v>
      </c>
      <c r="Y5516" s="578">
        <v>8.1850459488729578E-3</v>
      </c>
    </row>
    <row r="5517" spans="1:25" x14ac:dyDescent="0.3">
      <c r="A5517" s="61" t="s">
        <v>7300</v>
      </c>
      <c r="B5517" s="61" t="s">
        <v>2193</v>
      </c>
      <c r="C5517" s="61" t="s">
        <v>41</v>
      </c>
      <c r="D5517" s="36">
        <v>11</v>
      </c>
      <c r="E5517" s="36">
        <v>2030</v>
      </c>
      <c r="F5517" s="578">
        <v>0.57254126140204142</v>
      </c>
      <c r="G5517" s="578">
        <v>730.18894831339446</v>
      </c>
      <c r="H5517" s="578">
        <v>6.4594847263530597E-2</v>
      </c>
      <c r="I5517" s="578">
        <v>1.5726479561029225E-2</v>
      </c>
      <c r="J5517" s="578">
        <v>6.2853777975154373E-3</v>
      </c>
      <c r="K5517" s="578">
        <v>0.65336889815502697</v>
      </c>
      <c r="L5517" s="578">
        <v>893.4131139119462</v>
      </c>
      <c r="M5517" s="578">
        <v>6.8597062261536196E-2</v>
      </c>
      <c r="N5517" s="578">
        <v>1.7494670115411198E-2</v>
      </c>
      <c r="O5517" s="578">
        <v>7.6903885783394773E-3</v>
      </c>
      <c r="P5517" s="578">
        <v>0.57254125612392148</v>
      </c>
      <c r="Q5517" s="578">
        <v>730.18894831339446</v>
      </c>
      <c r="R5517" s="578">
        <v>6.4594846734507827E-2</v>
      </c>
      <c r="S5517" s="578">
        <v>1.5726479556178626E-2</v>
      </c>
      <c r="T5517" s="578">
        <v>6.2853777975154373E-3</v>
      </c>
      <c r="U5517" s="578">
        <v>0.65336889908528861</v>
      </c>
      <c r="V5517" s="578">
        <v>893.4131139119462</v>
      </c>
      <c r="W5517" s="578">
        <v>6.8597062261384623E-2</v>
      </c>
      <c r="X5517" s="578">
        <v>1.7494670062054175E-2</v>
      </c>
      <c r="Y5517" s="578">
        <v>7.6903885783394773E-3</v>
      </c>
    </row>
    <row r="5518" spans="1:25" x14ac:dyDescent="0.3">
      <c r="A5518" s="61" t="s">
        <v>7301</v>
      </c>
      <c r="B5518" s="61" t="s">
        <v>2193</v>
      </c>
      <c r="C5518" s="61" t="s">
        <v>41</v>
      </c>
      <c r="D5518" s="36">
        <v>12</v>
      </c>
      <c r="E5518" s="36">
        <v>2030</v>
      </c>
      <c r="F5518" s="578">
        <v>0.53593916229287175</v>
      </c>
      <c r="G5518" s="578">
        <v>675.97374153137162</v>
      </c>
      <c r="H5518" s="578">
        <v>5.9866057455413527E-2</v>
      </c>
      <c r="I5518" s="578">
        <v>1.50861395571458E-2</v>
      </c>
      <c r="J5518" s="578">
        <v>5.8187018973209553E-3</v>
      </c>
      <c r="K5518" s="578">
        <v>0.61919684517592533</v>
      </c>
      <c r="L5518" s="578">
        <v>843.26635138193706</v>
      </c>
      <c r="M5518" s="578">
        <v>6.39956757977415E-2</v>
      </c>
      <c r="N5518" s="578">
        <v>1.6717585087462749E-2</v>
      </c>
      <c r="O5518" s="578">
        <v>7.2587344038765825E-3</v>
      </c>
      <c r="P5518" s="578">
        <v>0.53593916291532628</v>
      </c>
      <c r="Q5518" s="578">
        <v>675.97374153137162</v>
      </c>
      <c r="R5518" s="578">
        <v>5.9866056931544606E-2</v>
      </c>
      <c r="S5518" s="578">
        <v>1.5086139557145798E-2</v>
      </c>
      <c r="T5518" s="578">
        <v>5.818701683892865E-3</v>
      </c>
      <c r="U5518" s="578">
        <v>0.61919681878432142</v>
      </c>
      <c r="V5518" s="578">
        <v>843.26635138193706</v>
      </c>
      <c r="W5518" s="578">
        <v>6.3995675824268433E-2</v>
      </c>
      <c r="X5518" s="578">
        <v>1.6717585291189552E-2</v>
      </c>
      <c r="Y5518" s="578">
        <v>7.2587345590970128E-3</v>
      </c>
    </row>
    <row r="5519" spans="1:25" x14ac:dyDescent="0.3">
      <c r="A5519" s="61" t="s">
        <v>7302</v>
      </c>
      <c r="B5519" s="61" t="s">
        <v>2193</v>
      </c>
      <c r="C5519" s="61" t="s">
        <v>41</v>
      </c>
      <c r="D5519" s="36">
        <v>13</v>
      </c>
      <c r="E5519" s="36">
        <v>2030</v>
      </c>
      <c r="F5519" s="578">
        <v>0.49487252567060525</v>
      </c>
      <c r="G5519" s="578">
        <v>620.81503740946403</v>
      </c>
      <c r="H5519" s="578">
        <v>5.5212432295471972E-2</v>
      </c>
      <c r="I5519" s="578">
        <v>1.4054998811237323E-2</v>
      </c>
      <c r="J5519" s="578">
        <v>5.3439078546944057E-3</v>
      </c>
      <c r="K5519" s="578">
        <v>0.57959820524452677</v>
      </c>
      <c r="L5519" s="578">
        <v>789.14245859781852</v>
      </c>
      <c r="M5519" s="578">
        <v>5.93992359901373E-2</v>
      </c>
      <c r="N5519" s="578">
        <v>1.5559809801440325E-2</v>
      </c>
      <c r="O5519" s="578">
        <v>6.7928428276597171E-3</v>
      </c>
      <c r="P5519" s="578">
        <v>0.49487249974506098</v>
      </c>
      <c r="Q5519" s="578">
        <v>620.81503740946403</v>
      </c>
      <c r="R5519" s="578">
        <v>5.5212432290166577E-2</v>
      </c>
      <c r="S5519" s="578">
        <v>1.405499876273095E-2</v>
      </c>
      <c r="T5519" s="578">
        <v>5.3439078546944057E-3</v>
      </c>
      <c r="U5519" s="578">
        <v>0.57959818444341649</v>
      </c>
      <c r="V5519" s="578">
        <v>789.14245859781852</v>
      </c>
      <c r="W5519" s="578">
        <v>5.9399235995442695E-2</v>
      </c>
      <c r="X5519" s="578">
        <v>1.5559809748083299E-2</v>
      </c>
      <c r="Y5519" s="578">
        <v>6.7928428276597171E-3</v>
      </c>
    </row>
    <row r="5520" spans="1:25" x14ac:dyDescent="0.3">
      <c r="A5520" s="61" t="s">
        <v>7303</v>
      </c>
      <c r="B5520" s="61" t="s">
        <v>2193</v>
      </c>
      <c r="C5520" s="61" t="s">
        <v>41</v>
      </c>
      <c r="D5520" s="36">
        <v>14</v>
      </c>
      <c r="E5520" s="36">
        <v>2030</v>
      </c>
      <c r="F5520" s="578">
        <v>0.48858991629369519</v>
      </c>
      <c r="G5520" s="578">
        <v>624.4091631571448</v>
      </c>
      <c r="H5520" s="578">
        <v>5.2177793224397293E-2</v>
      </c>
      <c r="I5520" s="578">
        <v>1.3290939270518675E-2</v>
      </c>
      <c r="J5520" s="578">
        <v>5.3748529802154082E-3</v>
      </c>
      <c r="K5520" s="578">
        <v>0.57048779412303874</v>
      </c>
      <c r="L5520" s="578">
        <v>786.36726888020803</v>
      </c>
      <c r="M5520" s="578">
        <v>5.6279193791321278E-2</v>
      </c>
      <c r="N5520" s="578">
        <v>1.4661631983472001E-2</v>
      </c>
      <c r="O5520" s="578">
        <v>6.7689624168754828E-3</v>
      </c>
      <c r="P5520" s="578">
        <v>0.48858993662973127</v>
      </c>
      <c r="Q5520" s="578">
        <v>624.4091631571448</v>
      </c>
      <c r="R5520" s="578">
        <v>5.2177793250545279E-2</v>
      </c>
      <c r="S5520" s="578">
        <v>1.3290939265668024E-2</v>
      </c>
      <c r="T5520" s="578">
        <v>5.3748529802154082E-3</v>
      </c>
      <c r="U5520" s="578">
        <v>0.57048780436751101</v>
      </c>
      <c r="V5520" s="578">
        <v>786.36726888020803</v>
      </c>
      <c r="W5520" s="578">
        <v>5.6279193812239628E-2</v>
      </c>
      <c r="X5520" s="578">
        <v>1.466163236909775E-2</v>
      </c>
      <c r="Y5520" s="578">
        <v>6.7689624168754828E-3</v>
      </c>
    </row>
    <row r="5521" spans="1:25" x14ac:dyDescent="0.3">
      <c r="A5521" s="61" t="s">
        <v>7304</v>
      </c>
      <c r="B5521" s="61" t="s">
        <v>2193</v>
      </c>
      <c r="C5521" s="61" t="s">
        <v>41</v>
      </c>
      <c r="D5521" s="36">
        <v>15</v>
      </c>
      <c r="E5521" s="36">
        <v>2030</v>
      </c>
      <c r="F5521" s="578">
        <v>0.48557176205302199</v>
      </c>
      <c r="G5521" s="578">
        <v>631.61306317647279</v>
      </c>
      <c r="H5521" s="578">
        <v>4.9654189400068049E-2</v>
      </c>
      <c r="I5521" s="578">
        <v>1.26479822210967E-2</v>
      </c>
      <c r="J5521" s="578">
        <v>5.4368674221526147E-3</v>
      </c>
      <c r="K5521" s="578">
        <v>0.5642329403337758</v>
      </c>
      <c r="L5521" s="578">
        <v>786.84278424580839</v>
      </c>
      <c r="M5521" s="578">
        <v>5.3624976619100054E-2</v>
      </c>
      <c r="N5521" s="578">
        <v>1.3918109810523049E-2</v>
      </c>
      <c r="O5521" s="578">
        <v>6.7730594504003677E-3</v>
      </c>
      <c r="P5521" s="578">
        <v>0.48557177772774629</v>
      </c>
      <c r="Q5521" s="578">
        <v>631.61306317647279</v>
      </c>
      <c r="R5521" s="578">
        <v>4.9654189420986428E-2</v>
      </c>
      <c r="S5521" s="578">
        <v>1.2647982225947374E-2</v>
      </c>
      <c r="T5521" s="578">
        <v>5.4368674221526147E-3</v>
      </c>
      <c r="U5521" s="578">
        <v>0.56423294561333592</v>
      </c>
      <c r="V5521" s="578">
        <v>786.84278424580839</v>
      </c>
      <c r="W5521" s="578">
        <v>5.3624976577263277E-2</v>
      </c>
      <c r="X5521" s="578">
        <v>1.39181099172371E-2</v>
      </c>
      <c r="Y5521" s="578">
        <v>6.7730593970433458E-3</v>
      </c>
    </row>
    <row r="5522" spans="1:25" x14ac:dyDescent="0.3">
      <c r="A5522" s="580" t="s">
        <v>7305</v>
      </c>
      <c r="B5522" s="580" t="s">
        <v>2193</v>
      </c>
      <c r="C5522" s="580" t="s">
        <v>41</v>
      </c>
      <c r="D5522" s="581">
        <v>16</v>
      </c>
      <c r="E5522" s="581">
        <v>2030</v>
      </c>
      <c r="F5522" s="582">
        <v>0.49671851085048452</v>
      </c>
      <c r="G5522" s="582">
        <v>661.099658966064</v>
      </c>
      <c r="H5522" s="582">
        <v>4.7935371165218947E-2</v>
      </c>
      <c r="I5522" s="582">
        <v>1.2182149129027174E-2</v>
      </c>
      <c r="J5522" s="582">
        <v>5.6906926426260381E-3</v>
      </c>
      <c r="K5522" s="582">
        <v>0.57140947723903845</v>
      </c>
      <c r="L5522" s="582">
        <v>808.92253526051798</v>
      </c>
      <c r="M5522" s="582">
        <v>5.176575850540148E-2</v>
      </c>
      <c r="N5522" s="582">
        <v>1.3363437343893225E-2</v>
      </c>
      <c r="O5522" s="582">
        <v>6.9631275497764929E-3</v>
      </c>
      <c r="P5522" s="582">
        <v>0.49671851069624928</v>
      </c>
      <c r="Q5522" s="582">
        <v>661.099658966064</v>
      </c>
      <c r="R5522" s="582">
        <v>4.7935371139070981E-2</v>
      </c>
      <c r="S5522" s="582">
        <v>1.2182149289098224E-2</v>
      </c>
      <c r="T5522" s="582">
        <v>5.6906925892690153E-3</v>
      </c>
      <c r="U5522" s="582">
        <v>0.57140947692909028</v>
      </c>
      <c r="V5522" s="582">
        <v>808.92254066467251</v>
      </c>
      <c r="W5522" s="582">
        <v>5.1765758500171878E-2</v>
      </c>
      <c r="X5522" s="582">
        <v>1.3363436999497873E-2</v>
      </c>
      <c r="Y5522" s="582">
        <v>6.9631275497764929E-3</v>
      </c>
    </row>
    <row r="5523" spans="1:25" x14ac:dyDescent="0.3">
      <c r="A5523" s="61" t="s">
        <v>7306</v>
      </c>
      <c r="B5523" s="61" t="s">
        <v>2192</v>
      </c>
      <c r="C5523" s="61" t="s">
        <v>41</v>
      </c>
      <c r="D5523" s="36">
        <v>1</v>
      </c>
      <c r="E5523" s="36">
        <v>2012</v>
      </c>
      <c r="F5523" s="578">
        <v>17.218442875303751</v>
      </c>
      <c r="G5523" s="578">
        <v>6152.0667470296175</v>
      </c>
      <c r="H5523" s="578">
        <v>17.136722256982448</v>
      </c>
      <c r="I5523" s="578">
        <v>8.5583085097217251E-2</v>
      </c>
      <c r="J5523" s="578">
        <v>0.1226058034226295</v>
      </c>
      <c r="K5523" s="578">
        <v>17.343942723271798</v>
      </c>
      <c r="L5523" s="578">
        <v>6195.1563110351544</v>
      </c>
      <c r="M5523" s="578">
        <v>17.231065207054247</v>
      </c>
      <c r="N5523" s="578">
        <v>8.5919614500198749E-2</v>
      </c>
      <c r="O5523" s="578">
        <v>0.12346445800115624</v>
      </c>
      <c r="P5523" s="578">
        <v>17.218442875299473</v>
      </c>
      <c r="Q5523" s="578">
        <v>6152.0667470296175</v>
      </c>
      <c r="R5523" s="578">
        <v>17.136721915235551</v>
      </c>
      <c r="S5523" s="578">
        <v>8.5583094060893775E-2</v>
      </c>
      <c r="T5523" s="578">
        <v>0.1226058034226295</v>
      </c>
      <c r="U5523" s="578">
        <v>17.343942728207949</v>
      </c>
      <c r="V5523" s="578">
        <v>6195.1563110351544</v>
      </c>
      <c r="W5523" s="578">
        <v>17.231064201643026</v>
      </c>
      <c r="X5523" s="578">
        <v>8.591959961055759E-2</v>
      </c>
      <c r="Y5523" s="578">
        <v>0.12346445800115624</v>
      </c>
    </row>
    <row r="5524" spans="1:25" x14ac:dyDescent="0.3">
      <c r="A5524" s="61" t="s">
        <v>7307</v>
      </c>
      <c r="B5524" s="61" t="s">
        <v>2192</v>
      </c>
      <c r="C5524" s="61" t="s">
        <v>41</v>
      </c>
      <c r="D5524" s="36">
        <v>2</v>
      </c>
      <c r="E5524" s="36">
        <v>2012</v>
      </c>
      <c r="F5524" s="578">
        <v>9.0711761208262782</v>
      </c>
      <c r="G5524" s="578">
        <v>3068.186770121255</v>
      </c>
      <c r="H5524" s="578">
        <v>8.9298116151621763</v>
      </c>
      <c r="I5524" s="578">
        <v>4.7879919696091101E-2</v>
      </c>
      <c r="J5524" s="578">
        <v>6.1146498812983424E-2</v>
      </c>
      <c r="K5524" s="578">
        <v>9.2255736076440122</v>
      </c>
      <c r="L5524" s="578">
        <v>3120.21338653564</v>
      </c>
      <c r="M5524" s="578">
        <v>9.0482070055392452</v>
      </c>
      <c r="N5524" s="578">
        <v>4.8282175521004875E-2</v>
      </c>
      <c r="O5524" s="578">
        <v>6.2183318038781424E-2</v>
      </c>
      <c r="P5524" s="578">
        <v>9.0711757557372064</v>
      </c>
      <c r="Q5524" s="578">
        <v>3068.186770121255</v>
      </c>
      <c r="R5524" s="578">
        <v>8.9298115706284662</v>
      </c>
      <c r="S5524" s="578">
        <v>4.7879919776278201E-2</v>
      </c>
      <c r="T5524" s="578">
        <v>6.1146498812983424E-2</v>
      </c>
      <c r="U5524" s="578">
        <v>9.2255734561279539</v>
      </c>
      <c r="V5524" s="578">
        <v>3120.21338653564</v>
      </c>
      <c r="W5524" s="578">
        <v>9.0482071508692226</v>
      </c>
      <c r="X5524" s="578">
        <v>4.8282166082723607E-2</v>
      </c>
      <c r="Y5524" s="578">
        <v>6.2183318582052921E-2</v>
      </c>
    </row>
    <row r="5525" spans="1:25" x14ac:dyDescent="0.3">
      <c r="A5525" s="61" t="s">
        <v>7308</v>
      </c>
      <c r="B5525" s="61" t="s">
        <v>2192</v>
      </c>
      <c r="C5525" s="61" t="s">
        <v>41</v>
      </c>
      <c r="D5525" s="36">
        <v>3</v>
      </c>
      <c r="E5525" s="36">
        <v>2012</v>
      </c>
      <c r="F5525" s="578">
        <v>5.3802587804266224</v>
      </c>
      <c r="G5525" s="578">
        <v>1743.870850880935</v>
      </c>
      <c r="H5525" s="578">
        <v>4.9009228905803504</v>
      </c>
      <c r="I5525" s="578">
        <v>2.6194020365968101E-2</v>
      </c>
      <c r="J5525" s="578">
        <v>3.4753958384195927E-2</v>
      </c>
      <c r="K5525" s="578">
        <v>5.4251295162121833</v>
      </c>
      <c r="L5525" s="578">
        <v>1760.3922093709275</v>
      </c>
      <c r="M5525" s="578">
        <v>4.9530980768855999</v>
      </c>
      <c r="N5525" s="578">
        <v>2.6455586175719227E-2</v>
      </c>
      <c r="O5525" s="578">
        <v>3.5083217779174378E-2</v>
      </c>
      <c r="P5525" s="578">
        <v>5.3802587282726373</v>
      </c>
      <c r="Q5525" s="578">
        <v>1743.870850880935</v>
      </c>
      <c r="R5525" s="578">
        <v>4.9009223080865869</v>
      </c>
      <c r="S5525" s="578">
        <v>2.6194022456820627E-2</v>
      </c>
      <c r="T5525" s="578">
        <v>3.4753958384195927E-2</v>
      </c>
      <c r="U5525" s="578">
        <v>5.4251294119091327</v>
      </c>
      <c r="V5525" s="578">
        <v>1760.3922093709275</v>
      </c>
      <c r="W5525" s="578">
        <v>4.9530978900875144</v>
      </c>
      <c r="X5525" s="578">
        <v>2.6455586118496851E-2</v>
      </c>
      <c r="Y5525" s="578">
        <v>3.5083217779174378E-2</v>
      </c>
    </row>
    <row r="5526" spans="1:25" x14ac:dyDescent="0.3">
      <c r="A5526" s="61" t="s">
        <v>7309</v>
      </c>
      <c r="B5526" s="61" t="s">
        <v>2192</v>
      </c>
      <c r="C5526" s="61" t="s">
        <v>41</v>
      </c>
      <c r="D5526" s="36">
        <v>4</v>
      </c>
      <c r="E5526" s="36">
        <v>2012</v>
      </c>
      <c r="F5526" s="578">
        <v>4.517591218132865</v>
      </c>
      <c r="G5526" s="578">
        <v>1381.25269826253</v>
      </c>
      <c r="H5526" s="578">
        <v>3.7135730846287744</v>
      </c>
      <c r="I5526" s="578">
        <v>1.9460088957165025E-2</v>
      </c>
      <c r="J5526" s="578">
        <v>2.7527235739398699E-2</v>
      </c>
      <c r="K5526" s="578">
        <v>4.679794977964697</v>
      </c>
      <c r="L5526" s="578">
        <v>1427.2752380371048</v>
      </c>
      <c r="M5526" s="578">
        <v>3.8762944339105099</v>
      </c>
      <c r="N5526" s="578">
        <v>2.0898468109559525E-2</v>
      </c>
      <c r="O5526" s="578">
        <v>2.8444472098878223E-2</v>
      </c>
      <c r="P5526" s="578">
        <v>4.5175912702973102</v>
      </c>
      <c r="Q5526" s="578">
        <v>1381.25269826253</v>
      </c>
      <c r="R5526" s="578">
        <v>3.7135730148656827</v>
      </c>
      <c r="S5526" s="578">
        <v>1.9460093628291923E-2</v>
      </c>
      <c r="T5526" s="578">
        <v>2.7527236263267651E-2</v>
      </c>
      <c r="U5526" s="578">
        <v>4.6797948686842048</v>
      </c>
      <c r="V5526" s="578">
        <v>1427.2751859029074</v>
      </c>
      <c r="W5526" s="578">
        <v>3.8762943850100124</v>
      </c>
      <c r="X5526" s="578">
        <v>2.0898466058118424E-2</v>
      </c>
      <c r="Y5526" s="578">
        <v>2.8444472098878223E-2</v>
      </c>
    </row>
    <row r="5527" spans="1:25" x14ac:dyDescent="0.3">
      <c r="A5527" s="61" t="s">
        <v>7310</v>
      </c>
      <c r="B5527" s="61" t="s">
        <v>2192</v>
      </c>
      <c r="C5527" s="61" t="s">
        <v>41</v>
      </c>
      <c r="D5527" s="36">
        <v>5</v>
      </c>
      <c r="E5527" s="36">
        <v>2012</v>
      </c>
      <c r="F5527" s="578">
        <v>4.0706267689874878</v>
      </c>
      <c r="G5527" s="578">
        <v>1205.2867774963352</v>
      </c>
      <c r="H5527" s="578">
        <v>3.0522042869197303</v>
      </c>
      <c r="I5527" s="578">
        <v>1.60997460595808E-2</v>
      </c>
      <c r="J5527" s="578">
        <v>2.4020385540400899E-2</v>
      </c>
      <c r="K5527" s="578">
        <v>4.3801661845939899</v>
      </c>
      <c r="L5527" s="578">
        <v>1290.4336229960077</v>
      </c>
      <c r="M5527" s="578">
        <v>3.3461252565672677</v>
      </c>
      <c r="N5527" s="578">
        <v>1.8857409617415451E-2</v>
      </c>
      <c r="O5527" s="578">
        <v>2.5717322035537348E-2</v>
      </c>
      <c r="P5527" s="578">
        <v>4.0706267193117229</v>
      </c>
      <c r="Q5527" s="578">
        <v>1205.2867774963352</v>
      </c>
      <c r="R5527" s="578">
        <v>3.0522042811268526</v>
      </c>
      <c r="S5527" s="578">
        <v>1.6099745019535726E-2</v>
      </c>
      <c r="T5527" s="578">
        <v>2.4020385540400899E-2</v>
      </c>
      <c r="U5527" s="578">
        <v>4.3801658716850653</v>
      </c>
      <c r="V5527" s="578">
        <v>1290.4336229960077</v>
      </c>
      <c r="W5527" s="578">
        <v>3.3461251651290977</v>
      </c>
      <c r="X5527" s="578">
        <v>1.8857406417699424E-2</v>
      </c>
      <c r="Y5527" s="578">
        <v>2.5717322035537348E-2</v>
      </c>
    </row>
    <row r="5528" spans="1:25" x14ac:dyDescent="0.3">
      <c r="A5528" s="61" t="s">
        <v>7311</v>
      </c>
      <c r="B5528" s="61" t="s">
        <v>2192</v>
      </c>
      <c r="C5528" s="61" t="s">
        <v>41</v>
      </c>
      <c r="D5528" s="36">
        <v>6</v>
      </c>
      <c r="E5528" s="36">
        <v>2012</v>
      </c>
      <c r="F5528" s="578">
        <v>3.7116553932817871</v>
      </c>
      <c r="G5528" s="578">
        <v>1083.850196838375</v>
      </c>
      <c r="H5528" s="578">
        <v>2.5560216117525325</v>
      </c>
      <c r="I5528" s="578">
        <v>1.2774446848273564E-2</v>
      </c>
      <c r="J5528" s="578">
        <v>2.1600298098443649E-2</v>
      </c>
      <c r="K5528" s="578">
        <v>4.1446591210762973</v>
      </c>
      <c r="L5528" s="578">
        <v>1202.8465779622325</v>
      </c>
      <c r="M5528" s="578">
        <v>2.9509107909537549</v>
      </c>
      <c r="N5528" s="578">
        <v>1.7399406059363749E-2</v>
      </c>
      <c r="O5528" s="578">
        <v>2.3971791844814978E-2</v>
      </c>
      <c r="P5528" s="578">
        <v>3.7116553411277229</v>
      </c>
      <c r="Q5528" s="578">
        <v>1083.850196838375</v>
      </c>
      <c r="R5528" s="578">
        <v>2.5560216324392924</v>
      </c>
      <c r="S5528" s="578">
        <v>1.2774447161367131E-2</v>
      </c>
      <c r="T5528" s="578">
        <v>2.1600297584276E-2</v>
      </c>
      <c r="U5528" s="578">
        <v>4.1446584430837667</v>
      </c>
      <c r="V5528" s="578">
        <v>1202.8465779622325</v>
      </c>
      <c r="W5528" s="578">
        <v>2.9509107384934952</v>
      </c>
      <c r="X5528" s="578">
        <v>1.7399401341359977E-2</v>
      </c>
      <c r="Y5528" s="578">
        <v>2.3971791844814978E-2</v>
      </c>
    </row>
    <row r="5529" spans="1:25" x14ac:dyDescent="0.3">
      <c r="A5529" s="61" t="s">
        <v>7312</v>
      </c>
      <c r="B5529" s="61" t="s">
        <v>2192</v>
      </c>
      <c r="C5529" s="61" t="s">
        <v>41</v>
      </c>
      <c r="D5529" s="36">
        <v>7</v>
      </c>
      <c r="E5529" s="36">
        <v>2012</v>
      </c>
      <c r="F5529" s="578">
        <v>3.7311727611368775</v>
      </c>
      <c r="G5529" s="578">
        <v>1047.10948435465</v>
      </c>
      <c r="H5529" s="578">
        <v>2.3007407195503475</v>
      </c>
      <c r="I5529" s="578">
        <v>1.292600360901963E-2</v>
      </c>
      <c r="J5529" s="578">
        <v>2.0868092697734601E-2</v>
      </c>
      <c r="K5529" s="578">
        <v>4.2197518650930999</v>
      </c>
      <c r="L5529" s="578">
        <v>1186.0116551717074</v>
      </c>
      <c r="M5529" s="578">
        <v>2.7079663577927278</v>
      </c>
      <c r="N5529" s="578">
        <v>2.7723067815941201E-2</v>
      </c>
      <c r="O5529" s="578">
        <v>2.3636271730841398E-2</v>
      </c>
      <c r="P5529" s="578">
        <v>3.731172604679915</v>
      </c>
      <c r="Q5529" s="578">
        <v>1047.10948435465</v>
      </c>
      <c r="R5529" s="578">
        <v>2.3007407222515477</v>
      </c>
      <c r="S5529" s="578">
        <v>1.2926006233935009E-2</v>
      </c>
      <c r="T5529" s="578">
        <v>2.0868092697734601E-2</v>
      </c>
      <c r="U5529" s="578">
        <v>4.219751867566095</v>
      </c>
      <c r="V5529" s="578">
        <v>1186.0116551717074</v>
      </c>
      <c r="W5529" s="578">
        <v>2.707966358664633</v>
      </c>
      <c r="X5529" s="578">
        <v>2.7723065189472075E-2</v>
      </c>
      <c r="Y5529" s="578">
        <v>2.3636271730841398E-2</v>
      </c>
    </row>
    <row r="5530" spans="1:25" x14ac:dyDescent="0.3">
      <c r="A5530" s="61" t="s">
        <v>7313</v>
      </c>
      <c r="B5530" s="61" t="s">
        <v>2192</v>
      </c>
      <c r="C5530" s="61" t="s">
        <v>41</v>
      </c>
      <c r="D5530" s="36">
        <v>8</v>
      </c>
      <c r="E5530" s="36">
        <v>2012</v>
      </c>
      <c r="F5530" s="578">
        <v>3.5950157095148776</v>
      </c>
      <c r="G5530" s="578">
        <v>928.53174527486135</v>
      </c>
      <c r="H5530" s="578">
        <v>1.8654378550224124</v>
      </c>
      <c r="I5530" s="578">
        <v>1.2147788952195974E-2</v>
      </c>
      <c r="J5530" s="578">
        <v>1.8504867795854751E-2</v>
      </c>
      <c r="K5530" s="578">
        <v>4.1306499642300825</v>
      </c>
      <c r="L5530" s="578">
        <v>1088.4323857625277</v>
      </c>
      <c r="M5530" s="578">
        <v>2.2899222567933353</v>
      </c>
      <c r="N5530" s="578">
        <v>4.8863404347078601E-2</v>
      </c>
      <c r="O5530" s="578">
        <v>2.1691585774533426E-2</v>
      </c>
      <c r="P5530" s="578">
        <v>3.5950157616845555</v>
      </c>
      <c r="Q5530" s="578">
        <v>928.53175608317031</v>
      </c>
      <c r="R5530" s="578">
        <v>1.8654378507271725</v>
      </c>
      <c r="S5530" s="578">
        <v>1.2147788638875019E-2</v>
      </c>
      <c r="T5530" s="578">
        <v>1.8504867271985803E-2</v>
      </c>
      <c r="U5530" s="578">
        <v>4.1306497034596852</v>
      </c>
      <c r="V5530" s="578">
        <v>1088.4323857625277</v>
      </c>
      <c r="W5530" s="578">
        <v>2.2899222117885025</v>
      </c>
      <c r="X5530" s="578">
        <v>4.8863403898242973E-2</v>
      </c>
      <c r="Y5530" s="578">
        <v>2.1691585774533426E-2</v>
      </c>
    </row>
    <row r="5531" spans="1:25" x14ac:dyDescent="0.3">
      <c r="A5531" s="61" t="s">
        <v>7314</v>
      </c>
      <c r="B5531" s="61" t="s">
        <v>2192</v>
      </c>
      <c r="C5531" s="61" t="s">
        <v>41</v>
      </c>
      <c r="D5531" s="36">
        <v>9</v>
      </c>
      <c r="E5531" s="36">
        <v>2012</v>
      </c>
      <c r="F5531" s="578">
        <v>3.6717345741052774</v>
      </c>
      <c r="G5531" s="578">
        <v>888.45843187967876</v>
      </c>
      <c r="H5531" s="578">
        <v>1.6113837313514474</v>
      </c>
      <c r="I5531" s="578">
        <v>1.2067877855353449E-2</v>
      </c>
      <c r="J5531" s="578">
        <v>1.770627415195725E-2</v>
      </c>
      <c r="K5531" s="578">
        <v>4.23866359820029</v>
      </c>
      <c r="L5531" s="578">
        <v>1063.8477210998476</v>
      </c>
      <c r="M5531" s="578">
        <v>2.0434185109843348</v>
      </c>
      <c r="N5531" s="578">
        <v>8.6303205581619552E-2</v>
      </c>
      <c r="O5531" s="578">
        <v>2.1201594053612348E-2</v>
      </c>
      <c r="P5531" s="578">
        <v>3.6717346784185603</v>
      </c>
      <c r="Q5531" s="578">
        <v>888.45843187967876</v>
      </c>
      <c r="R5531" s="578">
        <v>1.6113837616358024</v>
      </c>
      <c r="S5531" s="578">
        <v>1.2067875012689907E-2</v>
      </c>
      <c r="T5531" s="578">
        <v>1.770627415195725E-2</v>
      </c>
      <c r="U5531" s="578">
        <v>4.2386632331113798</v>
      </c>
      <c r="V5531" s="578">
        <v>1063.8477210998476</v>
      </c>
      <c r="W5531" s="578">
        <v>2.0434184780933675</v>
      </c>
      <c r="X5531" s="578">
        <v>8.6303204479615148E-2</v>
      </c>
      <c r="Y5531" s="578">
        <v>2.1201594577481296E-2</v>
      </c>
    </row>
    <row r="5532" spans="1:25" x14ac:dyDescent="0.3">
      <c r="A5532" s="61" t="s">
        <v>7315</v>
      </c>
      <c r="B5532" s="61" t="s">
        <v>2192</v>
      </c>
      <c r="C5532" s="61" t="s">
        <v>41</v>
      </c>
      <c r="D5532" s="36">
        <v>10</v>
      </c>
      <c r="E5532" s="36">
        <v>2012</v>
      </c>
      <c r="F5532" s="578">
        <v>3.7357557904283523</v>
      </c>
      <c r="G5532" s="578">
        <v>857.35452620188369</v>
      </c>
      <c r="H5532" s="578">
        <v>1.4121858974528201</v>
      </c>
      <c r="I5532" s="578">
        <v>1.2027215819216465E-2</v>
      </c>
      <c r="J5532" s="578">
        <v>1.7086369509343002E-2</v>
      </c>
      <c r="K5532" s="578">
        <v>4.317766514229632</v>
      </c>
      <c r="L5532" s="578">
        <v>1041.7611541747999</v>
      </c>
      <c r="M5532" s="578">
        <v>1.8552453578231474</v>
      </c>
      <c r="N5532" s="578">
        <v>0.11787876924760546</v>
      </c>
      <c r="O5532" s="578">
        <v>2.0761409153540876E-2</v>
      </c>
      <c r="P5532" s="578">
        <v>3.7357557370168375</v>
      </c>
      <c r="Q5532" s="578">
        <v>857.35453128814675</v>
      </c>
      <c r="R5532" s="578">
        <v>1.41218588788554</v>
      </c>
      <c r="S5532" s="578">
        <v>1.2027215868632337E-2</v>
      </c>
      <c r="T5532" s="578">
        <v>1.7086369509343002E-2</v>
      </c>
      <c r="U5532" s="578">
        <v>4.3177664074222903</v>
      </c>
      <c r="V5532" s="578">
        <v>1041.7611541747999</v>
      </c>
      <c r="W5532" s="578">
        <v>1.8552454008295127</v>
      </c>
      <c r="X5532" s="578">
        <v>0.1178787702277377</v>
      </c>
      <c r="Y5532" s="578">
        <v>2.0761409153540876E-2</v>
      </c>
    </row>
    <row r="5533" spans="1:25" x14ac:dyDescent="0.3">
      <c r="A5533" s="61" t="s">
        <v>7316</v>
      </c>
      <c r="B5533" s="61" t="s">
        <v>2192</v>
      </c>
      <c r="C5533" s="61" t="s">
        <v>41</v>
      </c>
      <c r="D5533" s="36">
        <v>11</v>
      </c>
      <c r="E5533" s="36">
        <v>2012</v>
      </c>
      <c r="F5533" s="578">
        <v>3.8222602365754001</v>
      </c>
      <c r="G5533" s="578">
        <v>832.9583199818926</v>
      </c>
      <c r="H5533" s="578">
        <v>1.2398744007001901</v>
      </c>
      <c r="I5533" s="578">
        <v>1.2168973533410534E-2</v>
      </c>
      <c r="J5533" s="578">
        <v>1.660017168615005E-2</v>
      </c>
      <c r="K5533" s="578">
        <v>4.3928258209990245</v>
      </c>
      <c r="L5533" s="578">
        <v>1016.9980195363303</v>
      </c>
      <c r="M5533" s="578">
        <v>1.6662388540529049</v>
      </c>
      <c r="N5533" s="578">
        <v>0.12957518428417306</v>
      </c>
      <c r="O5533" s="578">
        <v>2.0267931201184749E-2</v>
      </c>
      <c r="P5533" s="578">
        <v>3.8222602887294626</v>
      </c>
      <c r="Q5533" s="578">
        <v>832.95833047230985</v>
      </c>
      <c r="R5533" s="578">
        <v>1.2398744127667625</v>
      </c>
      <c r="S5533" s="578">
        <v>1.216897348964111E-2</v>
      </c>
      <c r="T5533" s="578">
        <v>1.660017168615005E-2</v>
      </c>
      <c r="U5533" s="578">
        <v>4.3928258209990974</v>
      </c>
      <c r="V5533" s="578">
        <v>1016.9980144500678</v>
      </c>
      <c r="W5533" s="578">
        <v>1.6662388614189076</v>
      </c>
      <c r="X5533" s="578">
        <v>0.1295751894313068</v>
      </c>
      <c r="Y5533" s="578">
        <v>2.0267931201184749E-2</v>
      </c>
    </row>
    <row r="5534" spans="1:25" x14ac:dyDescent="0.3">
      <c r="A5534" s="61" t="s">
        <v>7317</v>
      </c>
      <c r="B5534" s="61" t="s">
        <v>2192</v>
      </c>
      <c r="C5534" s="61" t="s">
        <v>41</v>
      </c>
      <c r="D5534" s="36">
        <v>12</v>
      </c>
      <c r="E5534" s="36">
        <v>2012</v>
      </c>
      <c r="F5534" s="578">
        <v>3.893036712539085</v>
      </c>
      <c r="G5534" s="578">
        <v>813.00126298268572</v>
      </c>
      <c r="H5534" s="578">
        <v>1.0988950890208149</v>
      </c>
      <c r="I5534" s="578">
        <v>1.2284965144090129E-2</v>
      </c>
      <c r="J5534" s="578">
        <v>1.6202436585444902E-2</v>
      </c>
      <c r="K5534" s="578">
        <v>4.444882981449755</v>
      </c>
      <c r="L5534" s="578">
        <v>991.71061897277798</v>
      </c>
      <c r="M5534" s="578">
        <v>1.4947969902932474</v>
      </c>
      <c r="N5534" s="578">
        <v>0.1237059992675611</v>
      </c>
      <c r="O5534" s="578">
        <v>1.9763990771025402E-2</v>
      </c>
      <c r="P5534" s="578">
        <v>3.8930364554887502</v>
      </c>
      <c r="Q5534" s="578">
        <v>813.00125757853118</v>
      </c>
      <c r="R5534" s="578">
        <v>1.0988950817575902</v>
      </c>
      <c r="S5534" s="578">
        <v>1.2284962946409857E-2</v>
      </c>
      <c r="T5534" s="578">
        <v>1.6202436585444902E-2</v>
      </c>
      <c r="U5534" s="578">
        <v>4.4448827206638981</v>
      </c>
      <c r="V5534" s="578">
        <v>991.71061897277798</v>
      </c>
      <c r="W5534" s="578">
        <v>1.49479689879505</v>
      </c>
      <c r="X5534" s="578">
        <v>0.12370599308542257</v>
      </c>
      <c r="Y5534" s="578">
        <v>1.9763990771025402E-2</v>
      </c>
    </row>
    <row r="5535" spans="1:25" x14ac:dyDescent="0.3">
      <c r="A5535" s="61" t="s">
        <v>7318</v>
      </c>
      <c r="B5535" s="61" t="s">
        <v>2192</v>
      </c>
      <c r="C5535" s="61" t="s">
        <v>41</v>
      </c>
      <c r="D5535" s="36">
        <v>13</v>
      </c>
      <c r="E5535" s="36">
        <v>2012</v>
      </c>
      <c r="F5535" s="578">
        <v>3.7688882319606174</v>
      </c>
      <c r="G5535" s="578">
        <v>766.69450696309366</v>
      </c>
      <c r="H5535" s="578">
        <v>0.9757694077679826</v>
      </c>
      <c r="I5535" s="578">
        <v>1.222988001734389E-2</v>
      </c>
      <c r="J5535" s="578">
        <v>1.5279605218286901E-2</v>
      </c>
      <c r="K5535" s="578">
        <v>4.3116845134605501</v>
      </c>
      <c r="L5535" s="578">
        <v>940.81381193796744</v>
      </c>
      <c r="M5535" s="578">
        <v>1.34614677548567</v>
      </c>
      <c r="N5535" s="578">
        <v>0.11312941140173843</v>
      </c>
      <c r="O5535" s="578">
        <v>1.8749679923833602E-2</v>
      </c>
      <c r="P5535" s="578">
        <v>3.7688882319553874</v>
      </c>
      <c r="Q5535" s="578">
        <v>766.69451204935672</v>
      </c>
      <c r="R5535" s="578">
        <v>0.9757693919000292</v>
      </c>
      <c r="S5535" s="578">
        <v>1.2229880991223246E-2</v>
      </c>
      <c r="T5535" s="578">
        <v>1.5279605218286901E-2</v>
      </c>
      <c r="U5535" s="578">
        <v>4.3116843048338351</v>
      </c>
      <c r="V5535" s="578">
        <v>940.81381734212198</v>
      </c>
      <c r="W5535" s="578">
        <v>1.34614674551115</v>
      </c>
      <c r="X5535" s="578">
        <v>0.11312940677362322</v>
      </c>
      <c r="Y5535" s="578">
        <v>1.8749679923833602E-2</v>
      </c>
    </row>
    <row r="5536" spans="1:25" x14ac:dyDescent="0.3">
      <c r="A5536" s="61" t="s">
        <v>7319</v>
      </c>
      <c r="B5536" s="61" t="s">
        <v>2192</v>
      </c>
      <c r="C5536" s="61" t="s">
        <v>41</v>
      </c>
      <c r="D5536" s="36">
        <v>14</v>
      </c>
      <c r="E5536" s="36">
        <v>2012</v>
      </c>
      <c r="F5536" s="578">
        <v>3.6247792736476123</v>
      </c>
      <c r="G5536" s="578">
        <v>748.87144025166776</v>
      </c>
      <c r="H5536" s="578">
        <v>0.94393427244752459</v>
      </c>
      <c r="I5536" s="578">
        <v>1.3603688957459724E-2</v>
      </c>
      <c r="J5536" s="578">
        <v>1.4924425020581077E-2</v>
      </c>
      <c r="K5536" s="578">
        <v>4.1512311687292005</v>
      </c>
      <c r="L5536" s="578">
        <v>914.2201983133948</v>
      </c>
      <c r="M5536" s="578">
        <v>1.2818811182296426</v>
      </c>
      <c r="N5536" s="578">
        <v>0.10256299338288928</v>
      </c>
      <c r="O5536" s="578">
        <v>1.8219648297720849E-2</v>
      </c>
      <c r="P5536" s="578">
        <v>3.6247791171750348</v>
      </c>
      <c r="Q5536" s="578">
        <v>748.87139956156352</v>
      </c>
      <c r="R5536" s="578">
        <v>0.94393429669707851</v>
      </c>
      <c r="S5536" s="578">
        <v>1.3603687390438251E-2</v>
      </c>
      <c r="T5536" s="578">
        <v>1.4924425020581077E-2</v>
      </c>
      <c r="U5536" s="578">
        <v>4.1512312705485748</v>
      </c>
      <c r="V5536" s="578">
        <v>914.2201983133948</v>
      </c>
      <c r="W5536" s="578">
        <v>1.2818810839116825</v>
      </c>
      <c r="X5536" s="578">
        <v>0.10256299495085827</v>
      </c>
      <c r="Y5536" s="578">
        <v>1.82196477835532E-2</v>
      </c>
    </row>
    <row r="5537" spans="1:25" x14ac:dyDescent="0.3">
      <c r="A5537" s="61" t="s">
        <v>7320</v>
      </c>
      <c r="B5537" s="61" t="s">
        <v>2192</v>
      </c>
      <c r="C5537" s="61" t="s">
        <v>41</v>
      </c>
      <c r="D5537" s="36">
        <v>15</v>
      </c>
      <c r="E5537" s="36">
        <v>2012</v>
      </c>
      <c r="F5537" s="578">
        <v>3.499291123866815</v>
      </c>
      <c r="G5537" s="578">
        <v>735.51130421956327</v>
      </c>
      <c r="H5537" s="578">
        <v>0.92252562463454368</v>
      </c>
      <c r="I5537" s="578">
        <v>1.4896933530205051E-2</v>
      </c>
      <c r="J5537" s="578">
        <v>1.4658164436696026E-2</v>
      </c>
      <c r="K5537" s="578">
        <v>4.0067002148671174</v>
      </c>
      <c r="L5537" s="578">
        <v>892.45827484130791</v>
      </c>
      <c r="M5537" s="578">
        <v>1.2328605017655676</v>
      </c>
      <c r="N5537" s="578">
        <v>9.5340349683586428E-2</v>
      </c>
      <c r="O5537" s="578">
        <v>1.7785990416693147E-2</v>
      </c>
      <c r="P5537" s="578">
        <v>3.4992911760104199</v>
      </c>
      <c r="Q5537" s="578">
        <v>735.51129404703727</v>
      </c>
      <c r="R5537" s="578">
        <v>0.92252561554353685</v>
      </c>
      <c r="S5537" s="578">
        <v>1.4896935586458875E-2</v>
      </c>
      <c r="T5537" s="578">
        <v>1.4658164436696026E-2</v>
      </c>
      <c r="U5537" s="578">
        <v>4.0067000074926273</v>
      </c>
      <c r="V5537" s="578">
        <v>892.45827452341655</v>
      </c>
      <c r="W5537" s="578">
        <v>1.2328604748381573</v>
      </c>
      <c r="X5537" s="578">
        <v>9.5340340864519396E-2</v>
      </c>
      <c r="Y5537" s="578">
        <v>1.7785989892824199E-2</v>
      </c>
    </row>
    <row r="5538" spans="1:25" x14ac:dyDescent="0.3">
      <c r="A5538" s="580" t="s">
        <v>7321</v>
      </c>
      <c r="B5538" s="580" t="s">
        <v>2192</v>
      </c>
      <c r="C5538" s="580" t="s">
        <v>41</v>
      </c>
      <c r="D5538" s="581">
        <v>16</v>
      </c>
      <c r="E5538" s="581">
        <v>2012</v>
      </c>
      <c r="F5538" s="582">
        <v>3.426436050301005</v>
      </c>
      <c r="G5538" s="582">
        <v>739.16539478301979</v>
      </c>
      <c r="H5538" s="582">
        <v>0.92721950580835022</v>
      </c>
      <c r="I5538" s="582">
        <v>1.7017356560017953E-2</v>
      </c>
      <c r="J5538" s="582">
        <v>1.4730987614408698E-2</v>
      </c>
      <c r="K5538" s="582">
        <v>3.9124381460456576</v>
      </c>
      <c r="L5538" s="582">
        <v>887.15761025746622</v>
      </c>
      <c r="M5538" s="582">
        <v>1.2080541785959775</v>
      </c>
      <c r="N5538" s="582">
        <v>9.0765695315288455E-2</v>
      </c>
      <c r="O5538" s="582">
        <v>1.7680344327042453E-2</v>
      </c>
      <c r="P5538" s="582">
        <v>3.4264359459928775</v>
      </c>
      <c r="Q5538" s="582">
        <v>739.16538937886526</v>
      </c>
      <c r="R5538" s="582">
        <v>0.92721951265199642</v>
      </c>
      <c r="S5538" s="582">
        <v>1.7017359184895449E-2</v>
      </c>
      <c r="T5538" s="582">
        <v>1.4730987614408698E-2</v>
      </c>
      <c r="U5538" s="582">
        <v>3.9124382515850931</v>
      </c>
      <c r="V5538" s="582">
        <v>887.15761566162075</v>
      </c>
      <c r="W5538" s="582">
        <v>1.2080541218741274</v>
      </c>
      <c r="X5538" s="582">
        <v>9.0765697415917945E-2</v>
      </c>
      <c r="Y5538" s="582">
        <v>1.7680344327042453E-2</v>
      </c>
    </row>
    <row r="5539" spans="1:25" x14ac:dyDescent="0.3">
      <c r="A5539" s="61" t="s">
        <v>7322</v>
      </c>
      <c r="B5539" s="61" t="s">
        <v>2192</v>
      </c>
      <c r="C5539" s="61" t="s">
        <v>41</v>
      </c>
      <c r="D5539" s="36">
        <v>1</v>
      </c>
      <c r="E5539" s="36">
        <v>2020</v>
      </c>
      <c r="F5539" s="578">
        <v>15.921483732834499</v>
      </c>
      <c r="G5539" s="578">
        <v>6150.570434570308</v>
      </c>
      <c r="H5539" s="578">
        <v>16.964129648898925</v>
      </c>
      <c r="I5539" s="578">
        <v>9.1923417531688673E-2</v>
      </c>
      <c r="J5539" s="578">
        <v>4.0921516367234248E-2</v>
      </c>
      <c r="K5539" s="578">
        <v>16.037338298911251</v>
      </c>
      <c r="L5539" s="578">
        <v>6193.6509908040325</v>
      </c>
      <c r="M5539" s="578">
        <v>17.055453477912401</v>
      </c>
      <c r="N5539" s="578">
        <v>9.2358957189389662E-2</v>
      </c>
      <c r="O5539" s="578">
        <v>4.1208155744243351E-2</v>
      </c>
      <c r="P5539" s="578">
        <v>15.921484765960724</v>
      </c>
      <c r="Q5539" s="578">
        <v>6150.570434570308</v>
      </c>
      <c r="R5539" s="578">
        <v>16.964128945536949</v>
      </c>
      <c r="S5539" s="578">
        <v>9.1923394140394299E-2</v>
      </c>
      <c r="T5539" s="578">
        <v>4.0921516367234248E-2</v>
      </c>
      <c r="U5539" s="578">
        <v>16.037337265732852</v>
      </c>
      <c r="V5539" s="578">
        <v>6193.6510416666652</v>
      </c>
      <c r="W5539" s="578">
        <v>17.055452517350147</v>
      </c>
      <c r="X5539" s="578">
        <v>9.235894376888594E-2</v>
      </c>
      <c r="Y5539" s="578">
        <v>4.1208156268112306E-2</v>
      </c>
    </row>
    <row r="5540" spans="1:25" x14ac:dyDescent="0.3">
      <c r="A5540" s="61" t="s">
        <v>7323</v>
      </c>
      <c r="B5540" s="61" t="s">
        <v>2192</v>
      </c>
      <c r="C5540" s="61" t="s">
        <v>41</v>
      </c>
      <c r="D5540" s="36">
        <v>2</v>
      </c>
      <c r="E5540" s="36">
        <v>2020</v>
      </c>
      <c r="F5540" s="578">
        <v>8.3926530274895068</v>
      </c>
      <c r="G5540" s="578">
        <v>3067.4490610758426</v>
      </c>
      <c r="H5540" s="578">
        <v>8.7858334442134893</v>
      </c>
      <c r="I5540" s="578">
        <v>5.1590331252100399E-2</v>
      </c>
      <c r="J5540" s="578">
        <v>2.0408634290409525E-2</v>
      </c>
      <c r="K5540" s="578">
        <v>8.5355431736676675</v>
      </c>
      <c r="L5540" s="578">
        <v>3119.4657376607202</v>
      </c>
      <c r="M5540" s="578">
        <v>8.9021345009872039</v>
      </c>
      <c r="N5540" s="578">
        <v>5.2213929713767898E-2</v>
      </c>
      <c r="O5540" s="578">
        <v>2.0754699284831625E-2</v>
      </c>
      <c r="P5540" s="578">
        <v>8.392652597834358</v>
      </c>
      <c r="Q5540" s="578">
        <v>3067.4490610758426</v>
      </c>
      <c r="R5540" s="578">
        <v>8.7858331257933333</v>
      </c>
      <c r="S5540" s="578">
        <v>5.1590326045849552E-2</v>
      </c>
      <c r="T5540" s="578">
        <v>2.0408634290409525E-2</v>
      </c>
      <c r="U5540" s="578">
        <v>8.5355430346113828</v>
      </c>
      <c r="V5540" s="578">
        <v>3119.4657376607229</v>
      </c>
      <c r="W5540" s="578">
        <v>8.902134455531872</v>
      </c>
      <c r="X5540" s="578">
        <v>5.2213930103183218E-2</v>
      </c>
      <c r="Y5540" s="578">
        <v>2.0754699284831625E-2</v>
      </c>
    </row>
    <row r="5541" spans="1:25" x14ac:dyDescent="0.3">
      <c r="A5541" s="61" t="s">
        <v>7324</v>
      </c>
      <c r="B5541" s="61" t="s">
        <v>2192</v>
      </c>
      <c r="C5541" s="61" t="s">
        <v>41</v>
      </c>
      <c r="D5541" s="36">
        <v>3</v>
      </c>
      <c r="E5541" s="36">
        <v>2020</v>
      </c>
      <c r="F5541" s="578">
        <v>4.9714630440237206</v>
      </c>
      <c r="G5541" s="578">
        <v>1743.4702262878375</v>
      </c>
      <c r="H5541" s="578">
        <v>4.7892225851004051</v>
      </c>
      <c r="I5541" s="578">
        <v>2.7659461442150698E-2</v>
      </c>
      <c r="J5541" s="578">
        <v>1.159981889456195E-2</v>
      </c>
      <c r="K5541" s="578">
        <v>5.0135423602706952</v>
      </c>
      <c r="L5541" s="578">
        <v>1759.9883537292424</v>
      </c>
      <c r="M5541" s="578">
        <v>4.840740035060052</v>
      </c>
      <c r="N5541" s="578">
        <v>2.8070986850404201E-2</v>
      </c>
      <c r="O5541" s="578">
        <v>1.1709739492895652E-2</v>
      </c>
      <c r="P5541" s="578">
        <v>4.9714628875666778</v>
      </c>
      <c r="Q5541" s="578">
        <v>1743.4702262878375</v>
      </c>
      <c r="R5541" s="578">
        <v>4.7892223916787753</v>
      </c>
      <c r="S5541" s="578">
        <v>2.7659457193900925E-2</v>
      </c>
      <c r="T5541" s="578">
        <v>1.159981889456195E-2</v>
      </c>
      <c r="U5541" s="578">
        <v>5.0135424124247603</v>
      </c>
      <c r="V5541" s="578">
        <v>1759.9883537292424</v>
      </c>
      <c r="W5541" s="578">
        <v>4.8407399796560595</v>
      </c>
      <c r="X5541" s="578">
        <v>2.8070989429276424E-2</v>
      </c>
      <c r="Y5541" s="578">
        <v>1.1709739492895652E-2</v>
      </c>
    </row>
    <row r="5542" spans="1:25" x14ac:dyDescent="0.3">
      <c r="A5542" s="61" t="s">
        <v>7325</v>
      </c>
      <c r="B5542" s="61" t="s">
        <v>2192</v>
      </c>
      <c r="C5542" s="61" t="s">
        <v>41</v>
      </c>
      <c r="D5542" s="36">
        <v>4</v>
      </c>
      <c r="E5542" s="36">
        <v>2020</v>
      </c>
      <c r="F5542" s="578">
        <v>4.1628186383647154</v>
      </c>
      <c r="G5542" s="578">
        <v>1380.9533284505151</v>
      </c>
      <c r="H5542" s="578">
        <v>3.5981500847386347</v>
      </c>
      <c r="I5542" s="578">
        <v>2.0032241476959173E-2</v>
      </c>
      <c r="J5542" s="578">
        <v>9.1878766785763767E-3</v>
      </c>
      <c r="K5542" s="578">
        <v>4.313091067968565</v>
      </c>
      <c r="L5542" s="578">
        <v>1426.9672686258903</v>
      </c>
      <c r="M5542" s="578">
        <v>3.7417043923172324</v>
      </c>
      <c r="N5542" s="578">
        <v>2.1284368328906501E-2</v>
      </c>
      <c r="O5542" s="578">
        <v>9.4940436247270311E-3</v>
      </c>
      <c r="P5542" s="578">
        <v>4.1628185340618176</v>
      </c>
      <c r="Q5542" s="578">
        <v>1380.9533284505151</v>
      </c>
      <c r="R5542" s="578">
        <v>3.5981499182635126</v>
      </c>
      <c r="S5542" s="578">
        <v>2.0032241940574097E-2</v>
      </c>
      <c r="T5542" s="578">
        <v>9.1878766785763767E-3</v>
      </c>
      <c r="U5542" s="578">
        <v>4.3130907028795074</v>
      </c>
      <c r="V5542" s="578">
        <v>1426.9672164916926</v>
      </c>
      <c r="W5542" s="578">
        <v>3.7417044023944328</v>
      </c>
      <c r="X5542" s="578">
        <v>2.1284366289970973E-2</v>
      </c>
      <c r="Y5542" s="578">
        <v>9.4940436247270311E-3</v>
      </c>
    </row>
    <row r="5543" spans="1:25" x14ac:dyDescent="0.3">
      <c r="A5543" s="61" t="s">
        <v>7326</v>
      </c>
      <c r="B5543" s="61" t="s">
        <v>2192</v>
      </c>
      <c r="C5543" s="61" t="s">
        <v>41</v>
      </c>
      <c r="D5543" s="36">
        <v>5</v>
      </c>
      <c r="E5543" s="36">
        <v>2020</v>
      </c>
      <c r="F5543" s="578">
        <v>3.7460196104521675</v>
      </c>
      <c r="G5543" s="578">
        <v>1205.0393816630001</v>
      </c>
      <c r="H5543" s="578">
        <v>2.9371679821718573</v>
      </c>
      <c r="I5543" s="578">
        <v>1.6139405397893776E-2</v>
      </c>
      <c r="J5543" s="578">
        <v>8.017471055306178E-3</v>
      </c>
      <c r="K5543" s="578">
        <v>4.0318966809877521</v>
      </c>
      <c r="L5543" s="578">
        <v>1290.1749254862425</v>
      </c>
      <c r="M5543" s="578">
        <v>3.1942872443469175</v>
      </c>
      <c r="N5543" s="578">
        <v>1.8732616217600126E-2</v>
      </c>
      <c r="O5543" s="578">
        <v>8.5839134990237601E-3</v>
      </c>
      <c r="P5543" s="578">
        <v>3.74601945399528</v>
      </c>
      <c r="Q5543" s="578">
        <v>1205.0393295288025</v>
      </c>
      <c r="R5543" s="578">
        <v>2.9371678312612173</v>
      </c>
      <c r="S5543" s="578">
        <v>1.6139404876791226E-2</v>
      </c>
      <c r="T5543" s="578">
        <v>8.017471055306178E-3</v>
      </c>
      <c r="U5543" s="578">
        <v>4.0318966809463701</v>
      </c>
      <c r="V5543" s="578">
        <v>1290.1748733520476</v>
      </c>
      <c r="W5543" s="578">
        <v>3.1942872052095423</v>
      </c>
      <c r="X5543" s="578">
        <v>1.8732617264655926E-2</v>
      </c>
      <c r="Y5543" s="578">
        <v>8.5839135475301448E-3</v>
      </c>
    </row>
    <row r="5544" spans="1:25" x14ac:dyDescent="0.3">
      <c r="A5544" s="61" t="s">
        <v>7327</v>
      </c>
      <c r="B5544" s="61" t="s">
        <v>2192</v>
      </c>
      <c r="C5544" s="61" t="s">
        <v>41</v>
      </c>
      <c r="D5544" s="36">
        <v>6</v>
      </c>
      <c r="E5544" s="36">
        <v>2020</v>
      </c>
      <c r="F5544" s="578">
        <v>3.4103678181659949</v>
      </c>
      <c r="G5544" s="578">
        <v>1083.635616302485</v>
      </c>
      <c r="H5544" s="578">
        <v>2.4513680623591974</v>
      </c>
      <c r="I5544" s="578">
        <v>1.2469688268727904E-2</v>
      </c>
      <c r="J5544" s="578">
        <v>7.2097534818264322E-3</v>
      </c>
      <c r="K5544" s="578">
        <v>3.810358523558075</v>
      </c>
      <c r="L5544" s="578">
        <v>1202.6176172892199</v>
      </c>
      <c r="M5544" s="578">
        <v>2.7976185674002951</v>
      </c>
      <c r="N5544" s="578">
        <v>1.7611587000904625E-2</v>
      </c>
      <c r="O5544" s="578">
        <v>8.0013709957711347E-3</v>
      </c>
      <c r="P5544" s="578">
        <v>3.4103680789467723</v>
      </c>
      <c r="Q5544" s="578">
        <v>1083.635616302485</v>
      </c>
      <c r="R5544" s="578">
        <v>2.4513680260436801</v>
      </c>
      <c r="S5544" s="578">
        <v>1.246968689057816E-2</v>
      </c>
      <c r="T5544" s="578">
        <v>7.2097534818264322E-3</v>
      </c>
      <c r="U5544" s="578">
        <v>3.8103582627825254</v>
      </c>
      <c r="V5544" s="578">
        <v>1202.6176172892199</v>
      </c>
      <c r="W5544" s="578">
        <v>2.7976183882698602</v>
      </c>
      <c r="X5544" s="578">
        <v>1.7611584870640649E-2</v>
      </c>
      <c r="Y5544" s="578">
        <v>8.0013710491281583E-3</v>
      </c>
    </row>
    <row r="5545" spans="1:25" x14ac:dyDescent="0.3">
      <c r="A5545" s="61" t="s">
        <v>7328</v>
      </c>
      <c r="B5545" s="61" t="s">
        <v>2192</v>
      </c>
      <c r="C5545" s="61" t="s">
        <v>41</v>
      </c>
      <c r="D5545" s="36">
        <v>7</v>
      </c>
      <c r="E5545" s="36">
        <v>2020</v>
      </c>
      <c r="F5545" s="578">
        <v>3.4216601375964397</v>
      </c>
      <c r="G5545" s="578">
        <v>1046.910419464105</v>
      </c>
      <c r="H5545" s="578">
        <v>2.2011870505242102</v>
      </c>
      <c r="I5545" s="578">
        <v>1.2731301306909342E-2</v>
      </c>
      <c r="J5545" s="578">
        <v>6.9654037069994896E-3</v>
      </c>
      <c r="K5545" s="578">
        <v>3.87471957556355</v>
      </c>
      <c r="L5545" s="578">
        <v>1185.7984288533476</v>
      </c>
      <c r="M5545" s="578">
        <v>2.5616520495877877</v>
      </c>
      <c r="N5545" s="578">
        <v>3.3684533743932321E-2</v>
      </c>
      <c r="O5545" s="578">
        <v>7.8894587156052316E-3</v>
      </c>
      <c r="P5545" s="578">
        <v>3.4216601388330474</v>
      </c>
      <c r="Q5545" s="578">
        <v>1046.910419464105</v>
      </c>
      <c r="R5545" s="578">
        <v>2.2011865723434272</v>
      </c>
      <c r="S5545" s="578">
        <v>1.2731299470942731E-2</v>
      </c>
      <c r="T5545" s="578">
        <v>6.9654037069994896E-3</v>
      </c>
      <c r="U5545" s="578">
        <v>3.874719471250192</v>
      </c>
      <c r="V5545" s="578">
        <v>1185.7984288533476</v>
      </c>
      <c r="W5545" s="578">
        <v>2.5616520151452251</v>
      </c>
      <c r="X5545" s="578">
        <v>3.3684530634218328E-2</v>
      </c>
      <c r="Y5545" s="578">
        <v>7.8894587156052316E-3</v>
      </c>
    </row>
    <row r="5546" spans="1:25" x14ac:dyDescent="0.3">
      <c r="A5546" s="61" t="s">
        <v>7329</v>
      </c>
      <c r="B5546" s="61" t="s">
        <v>2192</v>
      </c>
      <c r="C5546" s="61" t="s">
        <v>41</v>
      </c>
      <c r="D5546" s="36">
        <v>8</v>
      </c>
      <c r="E5546" s="36">
        <v>2020</v>
      </c>
      <c r="F5546" s="578">
        <v>3.2790970068336525</v>
      </c>
      <c r="G5546" s="578">
        <v>928.35491561889603</v>
      </c>
      <c r="H5546" s="578">
        <v>1.8092012606806098</v>
      </c>
      <c r="I5546" s="578">
        <v>1.2915096380197597E-2</v>
      </c>
      <c r="J5546" s="578">
        <v>6.1766129171398126E-3</v>
      </c>
      <c r="K5546" s="578">
        <v>3.7781610715047256</v>
      </c>
      <c r="L5546" s="578">
        <v>1088.23947525024</v>
      </c>
      <c r="M5546" s="578">
        <v>2.1874488826130425</v>
      </c>
      <c r="N5546" s="578">
        <v>6.9005688070622684E-2</v>
      </c>
      <c r="O5546" s="578">
        <v>7.2403727366084471E-3</v>
      </c>
      <c r="P5546" s="578">
        <v>3.2790970589877175</v>
      </c>
      <c r="Q5546" s="578">
        <v>928.35491021474149</v>
      </c>
      <c r="R5546" s="578">
        <v>1.8092011836591426</v>
      </c>
      <c r="S5546" s="578">
        <v>1.2915094238299649E-2</v>
      </c>
      <c r="T5546" s="578">
        <v>6.1766128662081102E-3</v>
      </c>
      <c r="U5546" s="578">
        <v>3.7781610193506623</v>
      </c>
      <c r="V5546" s="578">
        <v>1088.2394231160451</v>
      </c>
      <c r="W5546" s="578">
        <v>2.1874488705476876</v>
      </c>
      <c r="X5546" s="578">
        <v>6.9005675022708546E-2</v>
      </c>
      <c r="Y5546" s="578">
        <v>7.2403726347450422E-3</v>
      </c>
    </row>
    <row r="5547" spans="1:25" x14ac:dyDescent="0.3">
      <c r="A5547" s="61" t="s">
        <v>7330</v>
      </c>
      <c r="B5547" s="61" t="s">
        <v>2192</v>
      </c>
      <c r="C5547" s="61" t="s">
        <v>41</v>
      </c>
      <c r="D5547" s="36">
        <v>9</v>
      </c>
      <c r="E5547" s="36">
        <v>2020</v>
      </c>
      <c r="F5547" s="578">
        <v>3.3355779699374226</v>
      </c>
      <c r="G5547" s="578">
        <v>888.29343223571732</v>
      </c>
      <c r="H5547" s="578">
        <v>1.5739038833059225</v>
      </c>
      <c r="I5547" s="578">
        <v>1.3179350264143325E-2</v>
      </c>
      <c r="J5547" s="578">
        <v>5.9100750756139525E-3</v>
      </c>
      <c r="K5547" s="578">
        <v>3.8658489221329502</v>
      </c>
      <c r="L5547" s="578">
        <v>1063.6648012796975</v>
      </c>
      <c r="M5547" s="578">
        <v>1.9618838448617026</v>
      </c>
      <c r="N5547" s="578">
        <v>0.1308888022346455</v>
      </c>
      <c r="O5547" s="578">
        <v>7.0768616181642995E-3</v>
      </c>
      <c r="P5547" s="578">
        <v>3.3355779177885525</v>
      </c>
      <c r="Q5547" s="578">
        <v>888.29343732198026</v>
      </c>
      <c r="R5547" s="578">
        <v>1.5739038780059924</v>
      </c>
      <c r="S5547" s="578">
        <v>1.3179351293653427E-2</v>
      </c>
      <c r="T5547" s="578">
        <v>5.9100750756139525E-3</v>
      </c>
      <c r="U5547" s="578">
        <v>3.8658487656602976</v>
      </c>
      <c r="V5547" s="578">
        <v>1063.6648012796975</v>
      </c>
      <c r="W5547" s="578">
        <v>1.9618838398164324</v>
      </c>
      <c r="X5547" s="578">
        <v>0.13088880290494323</v>
      </c>
      <c r="Y5547" s="578">
        <v>7.0768616181642995E-3</v>
      </c>
    </row>
    <row r="5548" spans="1:25" x14ac:dyDescent="0.3">
      <c r="A5548" s="61" t="s">
        <v>7331</v>
      </c>
      <c r="B5548" s="61" t="s">
        <v>2192</v>
      </c>
      <c r="C5548" s="61" t="s">
        <v>41</v>
      </c>
      <c r="D5548" s="36">
        <v>10</v>
      </c>
      <c r="E5548" s="36">
        <v>2020</v>
      </c>
      <c r="F5548" s="578">
        <v>3.3832195832236076</v>
      </c>
      <c r="G5548" s="578">
        <v>857.19823392232229</v>
      </c>
      <c r="H5548" s="578">
        <v>1.3894334218748501</v>
      </c>
      <c r="I5548" s="578">
        <v>1.3417044975540152E-2</v>
      </c>
      <c r="J5548" s="578">
        <v>5.7031842200861577E-3</v>
      </c>
      <c r="K5548" s="578">
        <v>3.928943156004375</v>
      </c>
      <c r="L5548" s="578">
        <v>1041.5861593882223</v>
      </c>
      <c r="M5548" s="578">
        <v>1.7886274328708727</v>
      </c>
      <c r="N5548" s="578">
        <v>0.18339859977155926</v>
      </c>
      <c r="O5548" s="578">
        <v>6.9299655539604502E-3</v>
      </c>
      <c r="P5548" s="578">
        <v>3.3832195310643152</v>
      </c>
      <c r="Q5548" s="578">
        <v>857.19823900858523</v>
      </c>
      <c r="R5548" s="578">
        <v>1.3894333763182598</v>
      </c>
      <c r="S5548" s="578">
        <v>1.3417043412725101E-2</v>
      </c>
      <c r="T5548" s="578">
        <v>5.7031841691544552E-3</v>
      </c>
      <c r="U5548" s="578">
        <v>3.9289432093949723</v>
      </c>
      <c r="V5548" s="578">
        <v>1041.5861593882223</v>
      </c>
      <c r="W5548" s="578">
        <v>1.7886274107004225</v>
      </c>
      <c r="X5548" s="578">
        <v>0.18339859992799198</v>
      </c>
      <c r="Y5548" s="578">
        <v>6.9299654520970427E-3</v>
      </c>
    </row>
    <row r="5549" spans="1:25" x14ac:dyDescent="0.3">
      <c r="A5549" s="61" t="s">
        <v>7332</v>
      </c>
      <c r="B5549" s="61" t="s">
        <v>2192</v>
      </c>
      <c r="C5549" s="61" t="s">
        <v>41</v>
      </c>
      <c r="D5549" s="36">
        <v>11</v>
      </c>
      <c r="E5549" s="36">
        <v>2020</v>
      </c>
      <c r="F5549" s="578">
        <v>3.4514258128306174</v>
      </c>
      <c r="G5549" s="578">
        <v>832.80856704711846</v>
      </c>
      <c r="H5549" s="578">
        <v>1.2300270668862676</v>
      </c>
      <c r="I5549" s="578">
        <v>1.38678102644007E-2</v>
      </c>
      <c r="J5549" s="578">
        <v>5.5409172394623295E-3</v>
      </c>
      <c r="K5549" s="578">
        <v>3.9865884592394001</v>
      </c>
      <c r="L5549" s="578">
        <v>1016.8295284906962</v>
      </c>
      <c r="M5549" s="578">
        <v>1.6153646722602049</v>
      </c>
      <c r="N5549" s="578">
        <v>0.20317206911325475</v>
      </c>
      <c r="O5549" s="578">
        <v>6.7652588962422025E-3</v>
      </c>
      <c r="P5549" s="578">
        <v>3.4514258649846825</v>
      </c>
      <c r="Q5549" s="578">
        <v>832.80852127075127</v>
      </c>
      <c r="R5549" s="578">
        <v>1.2300270321702502</v>
      </c>
      <c r="S5549" s="578">
        <v>1.3867811308197451E-2</v>
      </c>
      <c r="T5549" s="578">
        <v>5.5409172394623295E-3</v>
      </c>
      <c r="U5549" s="578">
        <v>3.9865883549312726</v>
      </c>
      <c r="V5549" s="578">
        <v>1016.8295230865417</v>
      </c>
      <c r="W5549" s="578">
        <v>1.6153646324097823</v>
      </c>
      <c r="X5549" s="578">
        <v>0.20317206383576025</v>
      </c>
      <c r="Y5549" s="578">
        <v>6.765258947173905E-3</v>
      </c>
    </row>
    <row r="5550" spans="1:25" x14ac:dyDescent="0.3">
      <c r="A5550" s="61" t="s">
        <v>7333</v>
      </c>
      <c r="B5550" s="61" t="s">
        <v>2192</v>
      </c>
      <c r="C5550" s="61" t="s">
        <v>41</v>
      </c>
      <c r="D5550" s="36">
        <v>12</v>
      </c>
      <c r="E5550" s="36">
        <v>2020</v>
      </c>
      <c r="F5550" s="578">
        <v>3.5072315499814173</v>
      </c>
      <c r="G5550" s="578">
        <v>812.85644944508817</v>
      </c>
      <c r="H5550" s="578">
        <v>1.0996068399296375</v>
      </c>
      <c r="I5550" s="578">
        <v>1.4236608626333649E-2</v>
      </c>
      <c r="J5550" s="578">
        <v>5.4081689765249925E-3</v>
      </c>
      <c r="K5550" s="578">
        <v>4.0232841768643803</v>
      </c>
      <c r="L5550" s="578">
        <v>991.54749139149726</v>
      </c>
      <c r="M5550" s="578">
        <v>1.4581355023756202</v>
      </c>
      <c r="N5550" s="578">
        <v>0.19400869217558125</v>
      </c>
      <c r="O5550" s="578">
        <v>6.5970517462119425E-3</v>
      </c>
      <c r="P5550" s="578">
        <v>3.5072316021303274</v>
      </c>
      <c r="Q5550" s="578">
        <v>812.85643927256194</v>
      </c>
      <c r="R5550" s="578">
        <v>1.09960685164272</v>
      </c>
      <c r="S5550" s="578">
        <v>1.4236608102540502E-2</v>
      </c>
      <c r="T5550" s="578">
        <v>5.4081689765249925E-3</v>
      </c>
      <c r="U5550" s="578">
        <v>4.0232840725615571</v>
      </c>
      <c r="V5550" s="578">
        <v>991.54749139149726</v>
      </c>
      <c r="W5550" s="578">
        <v>1.4581354849318173</v>
      </c>
      <c r="X5550" s="578">
        <v>0.19400869706259927</v>
      </c>
      <c r="Y5550" s="578">
        <v>6.5970517462119425E-3</v>
      </c>
    </row>
    <row r="5551" spans="1:25" x14ac:dyDescent="0.3">
      <c r="A5551" s="61" t="s">
        <v>7334</v>
      </c>
      <c r="B5551" s="61" t="s">
        <v>2192</v>
      </c>
      <c r="C5551" s="61" t="s">
        <v>41</v>
      </c>
      <c r="D5551" s="36">
        <v>13</v>
      </c>
      <c r="E5551" s="36">
        <v>2020</v>
      </c>
      <c r="F5551" s="578">
        <v>3.390525415686545</v>
      </c>
      <c r="G5551" s="578">
        <v>766.55924733479776</v>
      </c>
      <c r="H5551" s="578">
        <v>0.98388914211166678</v>
      </c>
      <c r="I5551" s="578">
        <v>1.4292655318664976E-2</v>
      </c>
      <c r="J5551" s="578">
        <v>5.1001403019957526E-3</v>
      </c>
      <c r="K5551" s="578">
        <v>3.8959989447240901</v>
      </c>
      <c r="L5551" s="578">
        <v>940.66075070699003</v>
      </c>
      <c r="M5551" s="578">
        <v>1.3195886587063725</v>
      </c>
      <c r="N5551" s="578">
        <v>0.17696501218597377</v>
      </c>
      <c r="O5551" s="578">
        <v>6.2584875073904752E-3</v>
      </c>
      <c r="P5551" s="578">
        <v>3.39052546783542</v>
      </c>
      <c r="Q5551" s="578">
        <v>766.5592365264888</v>
      </c>
      <c r="R5551" s="578">
        <v>0.98388908712755818</v>
      </c>
      <c r="S5551" s="578">
        <v>1.4292654286047399E-2</v>
      </c>
      <c r="T5551" s="578">
        <v>5.100140352927455E-3</v>
      </c>
      <c r="U5551" s="578">
        <v>3.8959990490321426</v>
      </c>
      <c r="V5551" s="578">
        <v>940.66074562072697</v>
      </c>
      <c r="W5551" s="578">
        <v>1.3195886175353677</v>
      </c>
      <c r="X5551" s="578">
        <v>0.17696501234240675</v>
      </c>
      <c r="Y5551" s="578">
        <v>6.2584875073904752E-3</v>
      </c>
    </row>
    <row r="5552" spans="1:25" x14ac:dyDescent="0.3">
      <c r="A5552" s="61" t="s">
        <v>7335</v>
      </c>
      <c r="B5552" s="61" t="s">
        <v>2192</v>
      </c>
      <c r="C5552" s="61" t="s">
        <v>41</v>
      </c>
      <c r="D5552" s="36">
        <v>14</v>
      </c>
      <c r="E5552" s="36">
        <v>2020</v>
      </c>
      <c r="F5552" s="578">
        <v>3.2606091317114325</v>
      </c>
      <c r="G5552" s="578">
        <v>748.7422116597487</v>
      </c>
      <c r="H5552" s="578">
        <v>0.94903124442771292</v>
      </c>
      <c r="I5552" s="578">
        <v>1.5546663828672499E-2</v>
      </c>
      <c r="J5552" s="578">
        <v>4.9815971724456124E-3</v>
      </c>
      <c r="K5552" s="578">
        <v>3.7489619276016071</v>
      </c>
      <c r="L5552" s="578">
        <v>914.07390340169218</v>
      </c>
      <c r="M5552" s="578">
        <v>1.2558358059046999</v>
      </c>
      <c r="N5552" s="578">
        <v>0.15877633906044675</v>
      </c>
      <c r="O5552" s="578">
        <v>6.0815956482353269E-3</v>
      </c>
      <c r="P5552" s="578">
        <v>3.2606091317218926</v>
      </c>
      <c r="Q5552" s="578">
        <v>748.7422116597487</v>
      </c>
      <c r="R5552" s="578">
        <v>0.94903117742827003</v>
      </c>
      <c r="S5552" s="578">
        <v>1.5546665379815701E-2</v>
      </c>
      <c r="T5552" s="578">
        <v>4.9815971724456124E-3</v>
      </c>
      <c r="U5552" s="578">
        <v>3.7489619276016071</v>
      </c>
      <c r="V5552" s="578">
        <v>914.07389831542923</v>
      </c>
      <c r="W5552" s="578">
        <v>1.2558357998886975</v>
      </c>
      <c r="X5552" s="578">
        <v>0.15877633906044675</v>
      </c>
      <c r="Y5552" s="578">
        <v>6.0815956482353269E-3</v>
      </c>
    </row>
    <row r="5553" spans="1:25" x14ac:dyDescent="0.3">
      <c r="A5553" s="61" t="s">
        <v>7336</v>
      </c>
      <c r="B5553" s="61" t="s">
        <v>2192</v>
      </c>
      <c r="C5553" s="61" t="s">
        <v>41</v>
      </c>
      <c r="D5553" s="36">
        <v>15</v>
      </c>
      <c r="E5553" s="36">
        <v>2020</v>
      </c>
      <c r="F5553" s="578">
        <v>3.1477947650462976</v>
      </c>
      <c r="G5553" s="578">
        <v>735.38717683156267</v>
      </c>
      <c r="H5553" s="578">
        <v>0.92429068336089704</v>
      </c>
      <c r="I5553" s="578">
        <v>1.6720565134391976E-2</v>
      </c>
      <c r="J5553" s="578">
        <v>4.8927449776480546E-3</v>
      </c>
      <c r="K5553" s="578">
        <v>3.6173053445100578</v>
      </c>
      <c r="L5553" s="578">
        <v>892.31781800587896</v>
      </c>
      <c r="M5553" s="578">
        <v>1.2065184413337751</v>
      </c>
      <c r="N5553" s="578">
        <v>0.14620025737804077</v>
      </c>
      <c r="O5553" s="578">
        <v>5.9368481136819595E-3</v>
      </c>
      <c r="P5553" s="578">
        <v>3.1477946110676323</v>
      </c>
      <c r="Q5553" s="578">
        <v>735.38718191782573</v>
      </c>
      <c r="R5553" s="578">
        <v>0.92429066984580521</v>
      </c>
      <c r="S5553" s="578">
        <v>1.6720564096355351E-2</v>
      </c>
      <c r="T5553" s="578">
        <v>4.8927449776480546E-3</v>
      </c>
      <c r="U5553" s="578">
        <v>3.6173051358938002</v>
      </c>
      <c r="V5553" s="578">
        <v>892.31780751546148</v>
      </c>
      <c r="W5553" s="578">
        <v>1.20651842703561</v>
      </c>
      <c r="X5553" s="578">
        <v>0.14620025738834824</v>
      </c>
      <c r="Y5553" s="578">
        <v>5.9368482179706864E-3</v>
      </c>
    </row>
    <row r="5554" spans="1:25" x14ac:dyDescent="0.3">
      <c r="A5554" s="580" t="s">
        <v>7337</v>
      </c>
      <c r="B5554" s="580" t="s">
        <v>2192</v>
      </c>
      <c r="C5554" s="580" t="s">
        <v>41</v>
      </c>
      <c r="D5554" s="581">
        <v>16</v>
      </c>
      <c r="E5554" s="581">
        <v>2020</v>
      </c>
      <c r="F5554" s="582">
        <v>3.0827852344981799</v>
      </c>
      <c r="G5554" s="582">
        <v>739.04425493876079</v>
      </c>
      <c r="H5554" s="582">
        <v>0.92402668114360953</v>
      </c>
      <c r="I5554" s="582">
        <v>1.873023959448495E-2</v>
      </c>
      <c r="J5554" s="582">
        <v>4.9170765560120301E-3</v>
      </c>
      <c r="K5554" s="582">
        <v>3.5314750947016598</v>
      </c>
      <c r="L5554" s="582">
        <v>887.02084859212198</v>
      </c>
      <c r="M5554" s="582">
        <v>1.1800925319096902</v>
      </c>
      <c r="N5554" s="582">
        <v>0.13741425515369551</v>
      </c>
      <c r="O5554" s="582">
        <v>5.9016028875096974E-3</v>
      </c>
      <c r="P5554" s="582">
        <v>3.082785131421355</v>
      </c>
      <c r="Q5554" s="582">
        <v>739.04424985249784</v>
      </c>
      <c r="R5554" s="582">
        <v>0.92402666777949383</v>
      </c>
      <c r="S5554" s="582">
        <v>1.8730239066144329E-2</v>
      </c>
      <c r="T5554" s="582">
        <v>4.9170765560120301E-3</v>
      </c>
      <c r="U5554" s="582">
        <v>3.5314751468453425</v>
      </c>
      <c r="V5554" s="582">
        <v>887.02084859212198</v>
      </c>
      <c r="W5554" s="582">
        <v>1.1800924917667175</v>
      </c>
      <c r="X5554" s="582">
        <v>0.13741425511185876</v>
      </c>
      <c r="Y5554" s="582">
        <v>5.9016029408667193E-3</v>
      </c>
    </row>
    <row r="5555" spans="1:25" x14ac:dyDescent="0.3">
      <c r="A5555" s="61" t="s">
        <v>7338</v>
      </c>
      <c r="B5555" s="61" t="s">
        <v>2192</v>
      </c>
      <c r="C5555" s="61" t="s">
        <v>41</v>
      </c>
      <c r="D5555" s="36">
        <v>1</v>
      </c>
      <c r="E5555" s="36">
        <v>2030</v>
      </c>
      <c r="F5555" s="578">
        <v>13.231738064560849</v>
      </c>
      <c r="G5555" s="578">
        <v>6158.8423283894826</v>
      </c>
      <c r="H5555" s="578">
        <v>14.618617009582476</v>
      </c>
      <c r="I5555" s="578">
        <v>2.5492962780996626E-2</v>
      </c>
      <c r="J5555" s="578">
        <v>4.106462622682247E-2</v>
      </c>
      <c r="K5555" s="578">
        <v>13.288505489082976</v>
      </c>
      <c r="L5555" s="578">
        <v>6201.9682464599573</v>
      </c>
      <c r="M5555" s="578">
        <v>14.706487494591151</v>
      </c>
      <c r="N5555" s="578">
        <v>2.5731601719144199E-2</v>
      </c>
      <c r="O5555" s="578">
        <v>4.1352187399752403E-2</v>
      </c>
      <c r="P5555" s="578">
        <v>13.231738586106349</v>
      </c>
      <c r="Q5555" s="578">
        <v>6158.8422241210901</v>
      </c>
      <c r="R5555" s="578">
        <v>14.618617053264925</v>
      </c>
      <c r="S5555" s="578">
        <v>2.5492962776449149E-2</v>
      </c>
      <c r="T5555" s="578">
        <v>4.1064626750691426E-2</v>
      </c>
      <c r="U5555" s="578">
        <v>13.288505489098124</v>
      </c>
      <c r="V5555" s="578">
        <v>6201.9682464599573</v>
      </c>
      <c r="W5555" s="578">
        <v>14.706487942986573</v>
      </c>
      <c r="X5555" s="578">
        <v>2.573160223785935E-2</v>
      </c>
      <c r="Y5555" s="578">
        <v>4.1352186895286004E-2</v>
      </c>
    </row>
    <row r="5556" spans="1:25" x14ac:dyDescent="0.3">
      <c r="A5556" s="61" t="s">
        <v>7339</v>
      </c>
      <c r="B5556" s="61" t="s">
        <v>2192</v>
      </c>
      <c r="C5556" s="61" t="s">
        <v>41</v>
      </c>
      <c r="D5556" s="36">
        <v>2</v>
      </c>
      <c r="E5556" s="36">
        <v>2030</v>
      </c>
      <c r="F5556" s="578">
        <v>7.2686927413327158</v>
      </c>
      <c r="G5556" s="578">
        <v>3071.5270741780528</v>
      </c>
      <c r="H5556" s="578">
        <v>7.6019901935978806</v>
      </c>
      <c r="I5556" s="578">
        <v>1.2546839577453246E-2</v>
      </c>
      <c r="J5556" s="578">
        <v>2.0479704893659748E-2</v>
      </c>
      <c r="K5556" s="578">
        <v>7.3388892048257368</v>
      </c>
      <c r="L5556" s="578">
        <v>3123.5998903910277</v>
      </c>
      <c r="M5556" s="578">
        <v>7.71458115287047</v>
      </c>
      <c r="N5556" s="578">
        <v>1.283719582935793E-2</v>
      </c>
      <c r="O5556" s="578">
        <v>2.0826882333494674E-2</v>
      </c>
      <c r="P5556" s="578">
        <v>7.2686928481346804</v>
      </c>
      <c r="Q5556" s="578">
        <v>3071.5270741780528</v>
      </c>
      <c r="R5556" s="578">
        <v>7.6019903858686995</v>
      </c>
      <c r="S5556" s="578">
        <v>1.2546840104505422E-2</v>
      </c>
      <c r="T5556" s="578">
        <v>2.04797043697908E-2</v>
      </c>
      <c r="U5556" s="578">
        <v>7.3388894159202138</v>
      </c>
      <c r="V5556" s="578">
        <v>3123.5998382568323</v>
      </c>
      <c r="W5556" s="578">
        <v>7.7145815533500901</v>
      </c>
      <c r="X5556" s="578">
        <v>1.2837195934480381E-2</v>
      </c>
      <c r="Y5556" s="578">
        <v>2.0826882333494674E-2</v>
      </c>
    </row>
    <row r="5557" spans="1:25" x14ac:dyDescent="0.3">
      <c r="A5557" s="61" t="s">
        <v>7340</v>
      </c>
      <c r="B5557" s="61" t="s">
        <v>2192</v>
      </c>
      <c r="C5557" s="61" t="s">
        <v>41</v>
      </c>
      <c r="D5557" s="36">
        <v>3</v>
      </c>
      <c r="E5557" s="36">
        <v>2030</v>
      </c>
      <c r="F5557" s="578">
        <v>4.2629330247745303</v>
      </c>
      <c r="G5557" s="578">
        <v>1745.6810557047475</v>
      </c>
      <c r="H5557" s="578">
        <v>4.12762477864392</v>
      </c>
      <c r="I5557" s="578">
        <v>7.4806595884524445E-3</v>
      </c>
      <c r="J5557" s="578">
        <v>1.1639501065170975E-2</v>
      </c>
      <c r="K5557" s="578">
        <v>4.27609067784313</v>
      </c>
      <c r="L5557" s="578">
        <v>1762.2188822428325</v>
      </c>
      <c r="M5557" s="578">
        <v>4.182792285236542</v>
      </c>
      <c r="N5557" s="578">
        <v>7.5620716446185808E-3</v>
      </c>
      <c r="O5557" s="578">
        <v>1.174974600629255E-2</v>
      </c>
      <c r="P5557" s="578">
        <v>4.2629331265990578</v>
      </c>
      <c r="Q5557" s="578">
        <v>1745.6810557047475</v>
      </c>
      <c r="R5557" s="578">
        <v>4.1276247521630731</v>
      </c>
      <c r="S5557" s="578">
        <v>7.4806595860081627E-3</v>
      </c>
      <c r="T5557" s="578">
        <v>1.1639501589039924E-2</v>
      </c>
      <c r="U5557" s="578">
        <v>4.2760908914159828</v>
      </c>
      <c r="V5557" s="578">
        <v>1762.2188822428325</v>
      </c>
      <c r="W5557" s="578">
        <v>4.1827921946557227</v>
      </c>
      <c r="X5557" s="578">
        <v>7.5620716475744421E-3</v>
      </c>
      <c r="Y5557" s="578">
        <v>1.174974600629255E-2</v>
      </c>
    </row>
    <row r="5558" spans="1:25" x14ac:dyDescent="0.3">
      <c r="A5558" s="61" t="s">
        <v>7341</v>
      </c>
      <c r="B5558" s="61" t="s">
        <v>2192</v>
      </c>
      <c r="C5558" s="61" t="s">
        <v>41</v>
      </c>
      <c r="D5558" s="36">
        <v>4</v>
      </c>
      <c r="E5558" s="36">
        <v>2030</v>
      </c>
      <c r="F5558" s="578">
        <v>3.54579737485422</v>
      </c>
      <c r="G5558" s="578">
        <v>1382.6064491271925</v>
      </c>
      <c r="H5558" s="578">
        <v>3.1029540942511904</v>
      </c>
      <c r="I5558" s="578">
        <v>6.4990525101128044E-3</v>
      </c>
      <c r="J5558" s="578">
        <v>9.2186480032978562E-3</v>
      </c>
      <c r="K5558" s="578">
        <v>3.6452194465384702</v>
      </c>
      <c r="L5558" s="578">
        <v>1428.6610730489051</v>
      </c>
      <c r="M5558" s="578">
        <v>3.2530619395586902</v>
      </c>
      <c r="N5558" s="578">
        <v>6.7209427799449807E-3</v>
      </c>
      <c r="O5558" s="578">
        <v>9.5257287127120879E-3</v>
      </c>
      <c r="P5558" s="578">
        <v>3.5457974270135129</v>
      </c>
      <c r="Q5558" s="578">
        <v>1382.6064491271925</v>
      </c>
      <c r="R5558" s="578">
        <v>3.1029541506565321</v>
      </c>
      <c r="S5558" s="578">
        <v>6.4990524141232166E-3</v>
      </c>
      <c r="T5558" s="578">
        <v>9.2186479499408325E-3</v>
      </c>
      <c r="U5558" s="578">
        <v>3.6452198103803104</v>
      </c>
      <c r="V5558" s="578">
        <v>1428.6604474385526</v>
      </c>
      <c r="W5558" s="578">
        <v>3.2530621235482551</v>
      </c>
      <c r="X5558" s="578">
        <v>6.7209429316979624E-3</v>
      </c>
      <c r="Y5558" s="578">
        <v>9.5257287127120879E-3</v>
      </c>
    </row>
    <row r="5559" spans="1:25" x14ac:dyDescent="0.3">
      <c r="A5559" s="61" t="s">
        <v>7342</v>
      </c>
      <c r="B5559" s="61" t="s">
        <v>2192</v>
      </c>
      <c r="C5559" s="61" t="s">
        <v>41</v>
      </c>
      <c r="D5559" s="36">
        <v>5</v>
      </c>
      <c r="E5559" s="36">
        <v>2030</v>
      </c>
      <c r="F5559" s="578">
        <v>3.175553122710725</v>
      </c>
      <c r="G5559" s="578">
        <v>1206.4086519877076</v>
      </c>
      <c r="H5559" s="578">
        <v>2.5056295730716198</v>
      </c>
      <c r="I5559" s="578">
        <v>6.212086909689175E-3</v>
      </c>
      <c r="J5559" s="578">
        <v>8.0438367585884372E-3</v>
      </c>
      <c r="K5559" s="578">
        <v>3.3797584527421751</v>
      </c>
      <c r="L5559" s="578">
        <v>1291.6061261494899</v>
      </c>
      <c r="M5559" s="578">
        <v>2.7705608464242024</v>
      </c>
      <c r="N5559" s="578">
        <v>7.260726177226685E-3</v>
      </c>
      <c r="O5559" s="578">
        <v>8.6119070668549541E-3</v>
      </c>
      <c r="P5559" s="578">
        <v>3.1755530718191922</v>
      </c>
      <c r="Q5559" s="578">
        <v>1206.4086519877076</v>
      </c>
      <c r="R5559" s="578">
        <v>2.5056295786995726</v>
      </c>
      <c r="S5559" s="578">
        <v>6.2120869091586376E-3</v>
      </c>
      <c r="T5559" s="578">
        <v>8.0438367585884372E-3</v>
      </c>
      <c r="U5559" s="578">
        <v>3.3797586613636628</v>
      </c>
      <c r="V5559" s="578">
        <v>1291.6061261494899</v>
      </c>
      <c r="W5559" s="578">
        <v>2.7705608832772302</v>
      </c>
      <c r="X5559" s="578">
        <v>7.2607260700010296E-3</v>
      </c>
      <c r="Y5559" s="578">
        <v>8.6119070134979322E-3</v>
      </c>
    </row>
    <row r="5560" spans="1:25" x14ac:dyDescent="0.3">
      <c r="A5560" s="61" t="s">
        <v>7343</v>
      </c>
      <c r="B5560" s="61" t="s">
        <v>2192</v>
      </c>
      <c r="C5560" s="61" t="s">
        <v>41</v>
      </c>
      <c r="D5560" s="36">
        <v>6</v>
      </c>
      <c r="E5560" s="36">
        <v>2030</v>
      </c>
      <c r="F5560" s="578">
        <v>2.8532201733391926</v>
      </c>
      <c r="G5560" s="578">
        <v>1084.822490692135</v>
      </c>
      <c r="H5560" s="578">
        <v>2.0676084920126674</v>
      </c>
      <c r="I5560" s="578">
        <v>5.4838293967236452E-3</v>
      </c>
      <c r="J5560" s="578">
        <v>7.2331635359053799E-3</v>
      </c>
      <c r="K5560" s="578">
        <v>3.1487292245100549</v>
      </c>
      <c r="L5560" s="578">
        <v>1203.88209533691</v>
      </c>
      <c r="M5560" s="578">
        <v>2.4176553729231824</v>
      </c>
      <c r="N5560" s="578">
        <v>8.6435077596433707E-3</v>
      </c>
      <c r="O5560" s="578">
        <v>8.0270024579173552E-3</v>
      </c>
      <c r="P5560" s="578">
        <v>2.8532201733547273</v>
      </c>
      <c r="Q5560" s="578">
        <v>1084.822490692135</v>
      </c>
      <c r="R5560" s="578">
        <v>2.0676084921113498</v>
      </c>
      <c r="S5560" s="578">
        <v>5.4838294980565127E-3</v>
      </c>
      <c r="T5560" s="578">
        <v>7.2331635359053799E-3</v>
      </c>
      <c r="U5560" s="578">
        <v>3.1487294852699899</v>
      </c>
      <c r="V5560" s="578">
        <v>1203.8820432027151</v>
      </c>
      <c r="W5560" s="578">
        <v>2.4176554296362425</v>
      </c>
      <c r="X5560" s="578">
        <v>8.6435077596433707E-3</v>
      </c>
      <c r="Y5560" s="578">
        <v>8.0270025646314008E-3</v>
      </c>
    </row>
    <row r="5561" spans="1:25" x14ac:dyDescent="0.3">
      <c r="A5561" s="61" t="s">
        <v>7344</v>
      </c>
      <c r="B5561" s="61" t="s">
        <v>2192</v>
      </c>
      <c r="C5561" s="61" t="s">
        <v>41</v>
      </c>
      <c r="D5561" s="36">
        <v>7</v>
      </c>
      <c r="E5561" s="36">
        <v>2030</v>
      </c>
      <c r="F5561" s="578">
        <v>2.8666909596955699</v>
      </c>
      <c r="G5561" s="578">
        <v>1048.0090675353974</v>
      </c>
      <c r="H5561" s="578">
        <v>1.8399856954917249</v>
      </c>
      <c r="I5561" s="578">
        <v>6.7929766309286228E-3</v>
      </c>
      <c r="J5561" s="578">
        <v>6.9877049973001652E-3</v>
      </c>
      <c r="K5561" s="578">
        <v>3.2119947988341324</v>
      </c>
      <c r="L5561" s="578">
        <v>1186.9798838297475</v>
      </c>
      <c r="M5561" s="578">
        <v>2.1880925289196926</v>
      </c>
      <c r="N5561" s="578">
        <v>2.4495293987683849E-2</v>
      </c>
      <c r="O5561" s="578">
        <v>7.9142964968923445E-3</v>
      </c>
      <c r="P5561" s="578">
        <v>2.8666910118439124</v>
      </c>
      <c r="Q5561" s="578">
        <v>1048.0090675353974</v>
      </c>
      <c r="R5561" s="578">
        <v>1.8399857612766899</v>
      </c>
      <c r="S5561" s="578">
        <v>6.7929765250672337E-3</v>
      </c>
      <c r="T5561" s="578">
        <v>6.9877051040142099E-3</v>
      </c>
      <c r="U5561" s="578">
        <v>3.211995007440005</v>
      </c>
      <c r="V5561" s="578">
        <v>1186.9798838297475</v>
      </c>
      <c r="W5561" s="578">
        <v>2.1880925538684979</v>
      </c>
      <c r="X5561" s="578">
        <v>2.44952934585853E-2</v>
      </c>
      <c r="Y5561" s="578">
        <v>7.9142965502493664E-3</v>
      </c>
    </row>
    <row r="5562" spans="1:25" x14ac:dyDescent="0.3">
      <c r="A5562" s="61" t="s">
        <v>7345</v>
      </c>
      <c r="B5562" s="61" t="s">
        <v>2192</v>
      </c>
      <c r="C5562" s="61" t="s">
        <v>41</v>
      </c>
      <c r="D5562" s="36">
        <v>8</v>
      </c>
      <c r="E5562" s="36">
        <v>2030</v>
      </c>
      <c r="F5562" s="578">
        <v>2.8295729163974799</v>
      </c>
      <c r="G5562" s="578">
        <v>929.33002694447805</v>
      </c>
      <c r="H5562" s="578">
        <v>1.5052351393524002</v>
      </c>
      <c r="I5562" s="578">
        <v>8.3507932744547927E-3</v>
      </c>
      <c r="J5562" s="578">
        <v>6.1963921737818329E-3</v>
      </c>
      <c r="K5562" s="578">
        <v>3.2136219701782176</v>
      </c>
      <c r="L5562" s="578">
        <v>1089.3058293660449</v>
      </c>
      <c r="M5562" s="578">
        <v>1.853607098976525</v>
      </c>
      <c r="N5562" s="578">
        <v>5.8686712218332049E-2</v>
      </c>
      <c r="O5562" s="578">
        <v>7.2630468154481244E-3</v>
      </c>
      <c r="P5562" s="578">
        <v>2.8295731250127147</v>
      </c>
      <c r="Q5562" s="578">
        <v>929.33001041412331</v>
      </c>
      <c r="R5562" s="578">
        <v>1.5052352178248176</v>
      </c>
      <c r="S5562" s="578">
        <v>8.3507933811688261E-3</v>
      </c>
      <c r="T5562" s="578">
        <v>6.1963922247135345E-3</v>
      </c>
      <c r="U5562" s="578">
        <v>3.213621864638748</v>
      </c>
      <c r="V5562" s="578">
        <v>1089.3058293660449</v>
      </c>
      <c r="W5562" s="578">
        <v>1.85360711803559</v>
      </c>
      <c r="X5562" s="578">
        <v>5.8686711165288771E-2</v>
      </c>
      <c r="Y5562" s="578">
        <v>7.2630468154481244E-3</v>
      </c>
    </row>
    <row r="5563" spans="1:25" x14ac:dyDescent="0.3">
      <c r="A5563" s="61" t="s">
        <v>7346</v>
      </c>
      <c r="B5563" s="61" t="s">
        <v>2192</v>
      </c>
      <c r="C5563" s="61" t="s">
        <v>41</v>
      </c>
      <c r="D5563" s="36">
        <v>9</v>
      </c>
      <c r="E5563" s="36">
        <v>2030</v>
      </c>
      <c r="F5563" s="578">
        <v>2.9338971943436674</v>
      </c>
      <c r="G5563" s="578">
        <v>889.20536931355741</v>
      </c>
      <c r="H5563" s="578">
        <v>1.2964313414040525</v>
      </c>
      <c r="I5563" s="578">
        <v>9.9739867717781976E-3</v>
      </c>
      <c r="J5563" s="578">
        <v>5.9288581954509284E-3</v>
      </c>
      <c r="K5563" s="578">
        <v>3.3448761275963776</v>
      </c>
      <c r="L5563" s="578">
        <v>1064.675421396885</v>
      </c>
      <c r="M5563" s="578">
        <v>1.63997266419907</v>
      </c>
      <c r="N5563" s="578">
        <v>0.12218443395674182</v>
      </c>
      <c r="O5563" s="578">
        <v>7.0988120860420098E-3</v>
      </c>
      <c r="P5563" s="578">
        <v>2.9338973508052897</v>
      </c>
      <c r="Q5563" s="578">
        <v>889.20535882314016</v>
      </c>
      <c r="R5563" s="578">
        <v>1.2964313957506075</v>
      </c>
      <c r="S5563" s="578">
        <v>9.973986139565693E-3</v>
      </c>
      <c r="T5563" s="578">
        <v>5.9288580935875227E-3</v>
      </c>
      <c r="U5563" s="578">
        <v>3.3448760232882502</v>
      </c>
      <c r="V5563" s="578">
        <v>1064.675421396885</v>
      </c>
      <c r="W5563" s="578">
        <v>1.6399726978946325</v>
      </c>
      <c r="X5563" s="578">
        <v>0.12218443336132606</v>
      </c>
      <c r="Y5563" s="578">
        <v>7.0988120351103074E-3</v>
      </c>
    </row>
    <row r="5564" spans="1:25" x14ac:dyDescent="0.3">
      <c r="A5564" s="61" t="s">
        <v>7347</v>
      </c>
      <c r="B5564" s="61" t="s">
        <v>2192</v>
      </c>
      <c r="C5564" s="61" t="s">
        <v>41</v>
      </c>
      <c r="D5564" s="36">
        <v>10</v>
      </c>
      <c r="E5564" s="36">
        <v>2030</v>
      </c>
      <c r="F5564" s="578">
        <v>3.0187399021203474</v>
      </c>
      <c r="G5564" s="578">
        <v>858.06173706054653</v>
      </c>
      <c r="H5564" s="578">
        <v>1.1329878572531276</v>
      </c>
      <c r="I5564" s="578">
        <v>1.126487543922392E-2</v>
      </c>
      <c r="J5564" s="578">
        <v>5.7212031000138525E-3</v>
      </c>
      <c r="K5564" s="578">
        <v>3.4412972920805078</v>
      </c>
      <c r="L5564" s="578">
        <v>1042.5531349182049</v>
      </c>
      <c r="M5564" s="578">
        <v>1.4802797119217075</v>
      </c>
      <c r="N5564" s="578">
        <v>0.17664091038871724</v>
      </c>
      <c r="O5564" s="578">
        <v>6.951304996618995E-3</v>
      </c>
      <c r="P5564" s="578">
        <v>3.0187400064309351</v>
      </c>
      <c r="Q5564" s="578">
        <v>858.06174214680948</v>
      </c>
      <c r="R5564" s="578">
        <v>1.1329878511113101</v>
      </c>
      <c r="S5564" s="578">
        <v>1.1264873039901096E-2</v>
      </c>
      <c r="T5564" s="578">
        <v>5.7212031000138525E-3</v>
      </c>
      <c r="U5564" s="578">
        <v>3.44129723992106</v>
      </c>
      <c r="V5564" s="578">
        <v>1042.5531349182049</v>
      </c>
      <c r="W5564" s="578">
        <v>1.4802797324064101</v>
      </c>
      <c r="X5564" s="578">
        <v>0.17664090511122249</v>
      </c>
      <c r="Y5564" s="578">
        <v>6.9513050499760178E-3</v>
      </c>
    </row>
    <row r="5565" spans="1:25" x14ac:dyDescent="0.3">
      <c r="A5565" s="61" t="s">
        <v>7348</v>
      </c>
      <c r="B5565" s="61" t="s">
        <v>2192</v>
      </c>
      <c r="C5565" s="61" t="s">
        <v>41</v>
      </c>
      <c r="D5565" s="36">
        <v>11</v>
      </c>
      <c r="E5565" s="36">
        <v>2030</v>
      </c>
      <c r="F5565" s="578">
        <v>3.1166215978865126</v>
      </c>
      <c r="G5565" s="578">
        <v>833.63587824503554</v>
      </c>
      <c r="H5565" s="578">
        <v>0.99378972590473591</v>
      </c>
      <c r="I5565" s="578">
        <v>1.2527559540520369E-2</v>
      </c>
      <c r="J5565" s="578">
        <v>5.5583411691865524E-3</v>
      </c>
      <c r="K5565" s="578">
        <v>3.5281510838650121</v>
      </c>
      <c r="L5565" s="578">
        <v>1017.7599900563514</v>
      </c>
      <c r="M5565" s="578">
        <v>1.3230411441790348</v>
      </c>
      <c r="N5565" s="578">
        <v>0.19936327013298649</v>
      </c>
      <c r="O5565" s="578">
        <v>6.7860073807726904E-3</v>
      </c>
      <c r="P5565" s="578">
        <v>3.1166215978968972</v>
      </c>
      <c r="Q5565" s="578">
        <v>833.63587824503554</v>
      </c>
      <c r="R5565" s="578">
        <v>0.99378975639744227</v>
      </c>
      <c r="S5565" s="578">
        <v>1.2527559802189548E-2</v>
      </c>
      <c r="T5565" s="578">
        <v>5.5583412201182548E-3</v>
      </c>
      <c r="U5565" s="578">
        <v>3.5281512924761147</v>
      </c>
      <c r="V5565" s="578">
        <v>1017.7599379221538</v>
      </c>
      <c r="W5565" s="578">
        <v>1.3230411895961676</v>
      </c>
      <c r="X5565" s="578">
        <v>0.19936327013298649</v>
      </c>
      <c r="Y5565" s="578">
        <v>6.7860074341297106E-3</v>
      </c>
    </row>
    <row r="5566" spans="1:25" x14ac:dyDescent="0.3">
      <c r="A5566" s="61" t="s">
        <v>7349</v>
      </c>
      <c r="B5566" s="61" t="s">
        <v>2192</v>
      </c>
      <c r="C5566" s="61" t="s">
        <v>41</v>
      </c>
      <c r="D5566" s="36">
        <v>12</v>
      </c>
      <c r="E5566" s="36">
        <v>2030</v>
      </c>
      <c r="F5566" s="578">
        <v>3.1967096838868603</v>
      </c>
      <c r="G5566" s="578">
        <v>813.65458043416322</v>
      </c>
      <c r="H5566" s="578">
        <v>0.8799028851835824</v>
      </c>
      <c r="I5566" s="578">
        <v>1.3560683701939476E-2</v>
      </c>
      <c r="J5566" s="578">
        <v>5.4251139905924549E-3</v>
      </c>
      <c r="K5566" s="578">
        <v>3.5878361210961822</v>
      </c>
      <c r="L5566" s="578">
        <v>992.44545300801428</v>
      </c>
      <c r="M5566" s="578">
        <v>1.1820332454797848</v>
      </c>
      <c r="N5566" s="578">
        <v>0.1918366346775045</v>
      </c>
      <c r="O5566" s="578">
        <v>6.6172207928805876E-3</v>
      </c>
      <c r="P5566" s="578">
        <v>3.1967094243478451</v>
      </c>
      <c r="Q5566" s="578">
        <v>813.65458552042594</v>
      </c>
      <c r="R5566" s="578">
        <v>0.87990288613931</v>
      </c>
      <c r="S5566" s="578">
        <v>1.3560682151933151E-2</v>
      </c>
      <c r="T5566" s="578">
        <v>5.4251139905924549E-3</v>
      </c>
      <c r="U5566" s="578">
        <v>3.5878363297072848</v>
      </c>
      <c r="V5566" s="578">
        <v>992.44545809427677</v>
      </c>
      <c r="W5566" s="578">
        <v>1.182033260910575</v>
      </c>
      <c r="X5566" s="578">
        <v>0.19183665019954749</v>
      </c>
      <c r="Y5566" s="578">
        <v>6.6172207928805902E-3</v>
      </c>
    </row>
    <row r="5567" spans="1:25" x14ac:dyDescent="0.3">
      <c r="A5567" s="61" t="s">
        <v>7350</v>
      </c>
      <c r="B5567" s="61" t="s">
        <v>2192</v>
      </c>
      <c r="C5567" s="61" t="s">
        <v>41</v>
      </c>
      <c r="D5567" s="36">
        <v>13</v>
      </c>
      <c r="E5567" s="36">
        <v>2030</v>
      </c>
      <c r="F5567" s="578">
        <v>3.11405315210955</v>
      </c>
      <c r="G5567" s="578">
        <v>767.30642318725552</v>
      </c>
      <c r="H5567" s="578">
        <v>0.78084423884411036</v>
      </c>
      <c r="I5567" s="578">
        <v>1.3862112695354225E-2</v>
      </c>
      <c r="J5567" s="578">
        <v>5.1160844013793351E-3</v>
      </c>
      <c r="K5567" s="578">
        <v>3.4925139238825924</v>
      </c>
      <c r="L5567" s="578">
        <v>941.50676600138297</v>
      </c>
      <c r="M5567" s="578">
        <v>1.0617229310907175</v>
      </c>
      <c r="N5567" s="578">
        <v>0.17603450913035523</v>
      </c>
      <c r="O5567" s="578">
        <v>6.2775832629995377E-3</v>
      </c>
      <c r="P5567" s="578">
        <v>3.1140531520990899</v>
      </c>
      <c r="Q5567" s="578">
        <v>767.30641810099246</v>
      </c>
      <c r="R5567" s="578">
        <v>0.78084425083246289</v>
      </c>
      <c r="S5567" s="578">
        <v>1.3862109588747701E-2</v>
      </c>
      <c r="T5567" s="578">
        <v>5.1160844013793351E-3</v>
      </c>
      <c r="U5567" s="578">
        <v>3.4925140803447072</v>
      </c>
      <c r="V5567" s="578">
        <v>941.50676600138297</v>
      </c>
      <c r="W5567" s="578">
        <v>1.0617229295067592</v>
      </c>
      <c r="X5567" s="578">
        <v>0.17603450393047099</v>
      </c>
      <c r="Y5567" s="578">
        <v>6.2775832629995377E-3</v>
      </c>
    </row>
    <row r="5568" spans="1:25" x14ac:dyDescent="0.3">
      <c r="A5568" s="61" t="s">
        <v>7351</v>
      </c>
      <c r="B5568" s="61" t="s">
        <v>2192</v>
      </c>
      <c r="C5568" s="61" t="s">
        <v>41</v>
      </c>
      <c r="D5568" s="36">
        <v>14</v>
      </c>
      <c r="E5568" s="36">
        <v>2030</v>
      </c>
      <c r="F5568" s="578">
        <v>2.9642194414889178</v>
      </c>
      <c r="G5568" s="578">
        <v>749.45587825775078</v>
      </c>
      <c r="H5568" s="578">
        <v>0.74804155523346072</v>
      </c>
      <c r="I5568" s="578">
        <v>1.4276502079534674E-2</v>
      </c>
      <c r="J5568" s="578">
        <v>4.9970653102112276E-3</v>
      </c>
      <c r="K5568" s="578">
        <v>3.3303960726563351</v>
      </c>
      <c r="L5568" s="578">
        <v>914.88259506225552</v>
      </c>
      <c r="M5568" s="578">
        <v>1.0031105394126973</v>
      </c>
      <c r="N5568" s="578">
        <v>0.15700597360591872</v>
      </c>
      <c r="O5568" s="578">
        <v>6.1000601490377396E-3</v>
      </c>
      <c r="P5568" s="578">
        <v>2.9642200152095826</v>
      </c>
      <c r="Q5568" s="578">
        <v>749.45587348937954</v>
      </c>
      <c r="R5568" s="578">
        <v>0.74804156410436906</v>
      </c>
      <c r="S5568" s="578">
        <v>1.4276501555059402E-2</v>
      </c>
      <c r="T5568" s="578">
        <v>4.9970654120746324E-3</v>
      </c>
      <c r="U5568" s="578">
        <v>3.3303961248156275</v>
      </c>
      <c r="V5568" s="578">
        <v>914.88259506225552</v>
      </c>
      <c r="W5568" s="578">
        <v>1.0031105486218594</v>
      </c>
      <c r="X5568" s="578">
        <v>0.1570059737102075</v>
      </c>
      <c r="Y5568" s="578">
        <v>6.1000601490377396E-3</v>
      </c>
    </row>
    <row r="5569" spans="1:25" x14ac:dyDescent="0.3">
      <c r="A5569" s="61" t="s">
        <v>7352</v>
      </c>
      <c r="B5569" s="61" t="s">
        <v>2192</v>
      </c>
      <c r="C5569" s="61" t="s">
        <v>41</v>
      </c>
      <c r="D5569" s="36">
        <v>15</v>
      </c>
      <c r="E5569" s="36">
        <v>2030</v>
      </c>
      <c r="F5569" s="578">
        <v>2.8303086347614199</v>
      </c>
      <c r="G5569" s="578">
        <v>736.07278378804506</v>
      </c>
      <c r="H5569" s="578">
        <v>0.72407083530955119</v>
      </c>
      <c r="I5569" s="578">
        <v>1.4648221336339324E-2</v>
      </c>
      <c r="J5569" s="578">
        <v>4.9078337057532374E-3</v>
      </c>
      <c r="K5569" s="578">
        <v>3.1836708648658374</v>
      </c>
      <c r="L5569" s="578">
        <v>893.09418869018532</v>
      </c>
      <c r="M5569" s="578">
        <v>0.95703403572565349</v>
      </c>
      <c r="N5569" s="578">
        <v>0.14387475882510076</v>
      </c>
      <c r="O5569" s="578">
        <v>5.9547890826555224E-3</v>
      </c>
      <c r="P5569" s="578">
        <v>2.8303086869228347</v>
      </c>
      <c r="Q5569" s="578">
        <v>736.072788874308</v>
      </c>
      <c r="R5569" s="578">
        <v>0.72407085624392153</v>
      </c>
      <c r="S5569" s="578">
        <v>1.46482197899331E-2</v>
      </c>
      <c r="T5569" s="578">
        <v>4.9078337566849407E-3</v>
      </c>
      <c r="U5569" s="578">
        <v>3.1836707618307751</v>
      </c>
      <c r="V5569" s="578">
        <v>893.09419377644826</v>
      </c>
      <c r="W5569" s="578">
        <v>0.95703405775793682</v>
      </c>
      <c r="X5569" s="578">
        <v>0.14387475876264874</v>
      </c>
      <c r="Y5569" s="578">
        <v>5.9547889783667955E-3</v>
      </c>
    </row>
    <row r="5570" spans="1:25" x14ac:dyDescent="0.3">
      <c r="A5570" s="580" t="s">
        <v>7353</v>
      </c>
      <c r="B5570" s="580" t="s">
        <v>2192</v>
      </c>
      <c r="C5570" s="580" t="s">
        <v>41</v>
      </c>
      <c r="D5570" s="581">
        <v>16</v>
      </c>
      <c r="E5570" s="581">
        <v>2030</v>
      </c>
      <c r="F5570" s="582">
        <v>2.7276033147224226</v>
      </c>
      <c r="G5570" s="582">
        <v>739.71351496378554</v>
      </c>
      <c r="H5570" s="582">
        <v>0.71833668403117623</v>
      </c>
      <c r="I5570" s="582">
        <v>1.5495043795226551E-2</v>
      </c>
      <c r="J5570" s="582">
        <v>4.9321088881697471E-3</v>
      </c>
      <c r="K5570" s="582">
        <v>3.0674843510296324</v>
      </c>
      <c r="L5570" s="582">
        <v>887.77664057413699</v>
      </c>
      <c r="M5570" s="582">
        <v>0.92724853035360666</v>
      </c>
      <c r="N5570" s="582">
        <v>0.13418452955799326</v>
      </c>
      <c r="O5570" s="582">
        <v>5.919332358947327E-3</v>
      </c>
      <c r="P5570" s="582">
        <v>2.7276033147220402</v>
      </c>
      <c r="Q5570" s="582">
        <v>739.71351496378554</v>
      </c>
      <c r="R5570" s="582">
        <v>0.71833669059598471</v>
      </c>
      <c r="S5570" s="582">
        <v>1.5495042751581374E-2</v>
      </c>
      <c r="T5570" s="582">
        <v>4.932108990033152E-3</v>
      </c>
      <c r="U5570" s="582">
        <v>3.0674844019471603</v>
      </c>
      <c r="V5570" s="582">
        <v>887.77664566040005</v>
      </c>
      <c r="W5570" s="582">
        <v>0.92724854568147397</v>
      </c>
      <c r="X5570" s="582">
        <v>0.13418452961013749</v>
      </c>
      <c r="Y5570" s="582">
        <v>5.919332358947327E-3</v>
      </c>
    </row>
    <row r="5571" spans="1:25" x14ac:dyDescent="0.3">
      <c r="A5571" s="61" t="s">
        <v>7354</v>
      </c>
      <c r="B5571" s="61" t="s">
        <v>2191</v>
      </c>
      <c r="C5571" s="61" t="s">
        <v>41</v>
      </c>
      <c r="D5571" s="36">
        <v>1</v>
      </c>
      <c r="E5571" s="36">
        <v>2012</v>
      </c>
      <c r="F5571" s="578">
        <v>46.907389664537376</v>
      </c>
      <c r="G5571" s="578">
        <v>8069.2287394205687</v>
      </c>
      <c r="H5571" s="578">
        <v>8.0295460377819765</v>
      </c>
      <c r="I5571" s="578">
        <v>3.4855599403381299</v>
      </c>
      <c r="J5571" s="578">
        <v>6.8858600182769153E-2</v>
      </c>
      <c r="K5571" s="578">
        <v>47.315681456529973</v>
      </c>
      <c r="L5571" s="578">
        <v>8132.9117279052698</v>
      </c>
      <c r="M5571" s="578">
        <v>8.0457118389507105</v>
      </c>
      <c r="N5571" s="578">
        <v>3.50034441798925</v>
      </c>
      <c r="O5571" s="578">
        <v>6.9402016854534523E-2</v>
      </c>
      <c r="P5571" s="578">
        <v>46.907394378562401</v>
      </c>
      <c r="Q5571" s="578">
        <v>8069.2287394205687</v>
      </c>
      <c r="R5571" s="578">
        <v>8.0295473119088694</v>
      </c>
      <c r="S5571" s="578">
        <v>3.4855599403381299</v>
      </c>
      <c r="T5571" s="578">
        <v>6.8858601230507049E-2</v>
      </c>
      <c r="U5571" s="578">
        <v>47.315683026080123</v>
      </c>
      <c r="V5571" s="578">
        <v>8132.9117787679006</v>
      </c>
      <c r="W5571" s="578">
        <v>8.0457117867966481</v>
      </c>
      <c r="X5571" s="578">
        <v>3.5003438442945427</v>
      </c>
      <c r="Y5571" s="578">
        <v>6.9402016311263026E-2</v>
      </c>
    </row>
    <row r="5572" spans="1:25" x14ac:dyDescent="0.3">
      <c r="A5572" s="61" t="s">
        <v>7355</v>
      </c>
      <c r="B5572" s="61" t="s">
        <v>2191</v>
      </c>
      <c r="C5572" s="61" t="s">
        <v>41</v>
      </c>
      <c r="D5572" s="36">
        <v>2</v>
      </c>
      <c r="E5572" s="36">
        <v>2012</v>
      </c>
      <c r="F5572" s="578">
        <v>21.939970533829101</v>
      </c>
      <c r="G5572" s="578">
        <v>3933.6629104614226</v>
      </c>
      <c r="H5572" s="578">
        <v>4.3268925814578898</v>
      </c>
      <c r="I5572" s="578">
        <v>1.7482910774027252</v>
      </c>
      <c r="J5572" s="578">
        <v>3.3567839030486803E-2</v>
      </c>
      <c r="K5572" s="578">
        <v>22.465825023818326</v>
      </c>
      <c r="L5572" s="578">
        <v>4016.05592600504</v>
      </c>
      <c r="M5572" s="578">
        <v>4.353938876301978</v>
      </c>
      <c r="N5572" s="578">
        <v>1.7666498838613403</v>
      </c>
      <c r="O5572" s="578">
        <v>3.4270918462425429E-2</v>
      </c>
      <c r="P5572" s="578">
        <v>21.939972104475551</v>
      </c>
      <c r="Q5572" s="578">
        <v>3933.6629104614226</v>
      </c>
      <c r="R5572" s="578">
        <v>4.3268926847182794</v>
      </c>
      <c r="S5572" s="578">
        <v>1.7482911565651451</v>
      </c>
      <c r="T5572" s="578">
        <v>3.3567839030486803E-2</v>
      </c>
      <c r="U5572" s="578">
        <v>22.465822909919801</v>
      </c>
      <c r="V5572" s="578">
        <v>4016.05592600504</v>
      </c>
      <c r="W5572" s="578">
        <v>4.353938871606557</v>
      </c>
      <c r="X5572" s="578">
        <v>1.76664989969382</v>
      </c>
      <c r="Y5572" s="578">
        <v>3.4270918986294377E-2</v>
      </c>
    </row>
    <row r="5573" spans="1:25" x14ac:dyDescent="0.3">
      <c r="A5573" s="61" t="s">
        <v>7356</v>
      </c>
      <c r="B5573" s="61" t="s">
        <v>2191</v>
      </c>
      <c r="C5573" s="61" t="s">
        <v>41</v>
      </c>
      <c r="D5573" s="36">
        <v>3</v>
      </c>
      <c r="E5573" s="36">
        <v>2012</v>
      </c>
      <c r="F5573" s="578">
        <v>12.720581809902749</v>
      </c>
      <c r="G5573" s="578">
        <v>2334.409662882485</v>
      </c>
      <c r="H5573" s="578">
        <v>2.3124362692857749</v>
      </c>
      <c r="I5573" s="578">
        <v>0.97223847918212369</v>
      </c>
      <c r="J5573" s="578">
        <v>1.9920696989477876E-2</v>
      </c>
      <c r="K5573" s="578">
        <v>12.853984884670275</v>
      </c>
      <c r="L5573" s="578">
        <v>2350.87892659505</v>
      </c>
      <c r="M5573" s="578">
        <v>2.3231721707658477</v>
      </c>
      <c r="N5573" s="578">
        <v>0.97562009142711692</v>
      </c>
      <c r="O5573" s="578">
        <v>2.0061236146527002E-2</v>
      </c>
      <c r="P5573" s="578">
        <v>12.720582845911824</v>
      </c>
      <c r="Q5573" s="578">
        <v>2334.409662882485</v>
      </c>
      <c r="R5573" s="578">
        <v>2.3124362829063676</v>
      </c>
      <c r="S5573" s="578">
        <v>0.97223865861693948</v>
      </c>
      <c r="T5573" s="578">
        <v>1.9920696989477876E-2</v>
      </c>
      <c r="U5573" s="578">
        <v>12.853984884607225</v>
      </c>
      <c r="V5573" s="578">
        <v>2350.87892659505</v>
      </c>
      <c r="W5573" s="578">
        <v>2.3231721175640452</v>
      </c>
      <c r="X5573" s="578">
        <v>0.97562008071690776</v>
      </c>
      <c r="Y5573" s="578">
        <v>2.0061236146527002E-2</v>
      </c>
    </row>
    <row r="5574" spans="1:25" x14ac:dyDescent="0.3">
      <c r="A5574" s="61" t="s">
        <v>7357</v>
      </c>
      <c r="B5574" s="61" t="s">
        <v>2191</v>
      </c>
      <c r="C5574" s="61" t="s">
        <v>41</v>
      </c>
      <c r="D5574" s="36">
        <v>4</v>
      </c>
      <c r="E5574" s="36">
        <v>2012</v>
      </c>
      <c r="F5574" s="578">
        <v>9.8868502738720299</v>
      </c>
      <c r="G5574" s="578">
        <v>1850.5462086995399</v>
      </c>
      <c r="H5574" s="578">
        <v>1.6699442586977926</v>
      </c>
      <c r="I5574" s="578">
        <v>0.71886905189603545</v>
      </c>
      <c r="J5574" s="578">
        <v>1.5791699891754701E-2</v>
      </c>
      <c r="K5574" s="578">
        <v>10.002869942109058</v>
      </c>
      <c r="L5574" s="578">
        <v>1868.360579172765</v>
      </c>
      <c r="M5574" s="578">
        <v>1.67932243381316</v>
      </c>
      <c r="N5574" s="578">
        <v>0.72743903147056643</v>
      </c>
      <c r="O5574" s="578">
        <v>1.5943698924578024E-2</v>
      </c>
      <c r="P5574" s="578">
        <v>9.8868505924910686</v>
      </c>
      <c r="Q5574" s="578">
        <v>1850.5462086995399</v>
      </c>
      <c r="R5574" s="578">
        <v>1.6699442586977948</v>
      </c>
      <c r="S5574" s="578">
        <v>0.71886910824105077</v>
      </c>
      <c r="T5574" s="578">
        <v>1.5791700415623652E-2</v>
      </c>
      <c r="U5574" s="578">
        <v>10.002870840876577</v>
      </c>
      <c r="V5574" s="578">
        <v>1868.360579172765</v>
      </c>
      <c r="W5574" s="578">
        <v>1.6793224332892875</v>
      </c>
      <c r="X5574" s="578">
        <v>0.72743902122601822</v>
      </c>
      <c r="Y5574" s="578">
        <v>1.5943698924578024E-2</v>
      </c>
    </row>
    <row r="5575" spans="1:25" x14ac:dyDescent="0.3">
      <c r="A5575" s="61" t="s">
        <v>7358</v>
      </c>
      <c r="B5575" s="61" t="s">
        <v>2191</v>
      </c>
      <c r="C5575" s="61" t="s">
        <v>41</v>
      </c>
      <c r="D5575" s="36">
        <v>5</v>
      </c>
      <c r="E5575" s="36">
        <v>2012</v>
      </c>
      <c r="F5575" s="578">
        <v>8.211435397725527</v>
      </c>
      <c r="G5575" s="578">
        <v>1563.5907554626401</v>
      </c>
      <c r="H5575" s="578">
        <v>1.3294655748177249</v>
      </c>
      <c r="I5575" s="578">
        <v>0.58534101272622696</v>
      </c>
      <c r="J5575" s="578">
        <v>1.3342935868422475E-2</v>
      </c>
      <c r="K5575" s="578">
        <v>8.3999875218796625</v>
      </c>
      <c r="L5575" s="578">
        <v>1600.0567665100052</v>
      </c>
      <c r="M5575" s="578">
        <v>1.3389321749176175</v>
      </c>
      <c r="N5575" s="578">
        <v>0.59673598936448458</v>
      </c>
      <c r="O5575" s="578">
        <v>1.3654145868107025E-2</v>
      </c>
      <c r="P5575" s="578">
        <v>8.2114359868913471</v>
      </c>
      <c r="Q5575" s="578">
        <v>1563.5907554626401</v>
      </c>
      <c r="R5575" s="578">
        <v>1.3294655753415949</v>
      </c>
      <c r="S5575" s="578">
        <v>0.58534104966868927</v>
      </c>
      <c r="T5575" s="578">
        <v>1.3342936387440774E-2</v>
      </c>
      <c r="U5575" s="578">
        <v>8.3999872632411972</v>
      </c>
      <c r="V5575" s="578">
        <v>1600.0567665100052</v>
      </c>
      <c r="W5575" s="578">
        <v>1.3389321769354798</v>
      </c>
      <c r="X5575" s="578">
        <v>0.59673598408699002</v>
      </c>
      <c r="Y5575" s="578">
        <v>1.3654145868107025E-2</v>
      </c>
    </row>
    <row r="5576" spans="1:25" x14ac:dyDescent="0.3">
      <c r="A5576" s="61" t="s">
        <v>7359</v>
      </c>
      <c r="B5576" s="61" t="s">
        <v>2191</v>
      </c>
      <c r="C5576" s="61" t="s">
        <v>41</v>
      </c>
      <c r="D5576" s="36">
        <v>6</v>
      </c>
      <c r="E5576" s="36">
        <v>2012</v>
      </c>
      <c r="F5576" s="578">
        <v>7.0893855947918629</v>
      </c>
      <c r="G5576" s="578">
        <v>1360.749975840245</v>
      </c>
      <c r="H5576" s="578">
        <v>1.09168726646263</v>
      </c>
      <c r="I5576" s="578">
        <v>0.49365299940109197</v>
      </c>
      <c r="J5576" s="578">
        <v>1.16119877202436E-2</v>
      </c>
      <c r="K5576" s="578">
        <v>7.3720344186682825</v>
      </c>
      <c r="L5576" s="578">
        <v>1420.6345659891701</v>
      </c>
      <c r="M5576" s="578">
        <v>1.1034377440616123</v>
      </c>
      <c r="N5576" s="578">
        <v>0.50854501128196705</v>
      </c>
      <c r="O5576" s="578">
        <v>1.21230238776964E-2</v>
      </c>
      <c r="P5576" s="578">
        <v>7.089386012436683</v>
      </c>
      <c r="Q5576" s="578">
        <v>1360.749975840245</v>
      </c>
      <c r="R5576" s="578">
        <v>1.09168726646263</v>
      </c>
      <c r="S5576" s="578">
        <v>0.49365299940109197</v>
      </c>
      <c r="T5576" s="578">
        <v>1.16119877202436E-2</v>
      </c>
      <c r="U5576" s="578">
        <v>7.3720344134756735</v>
      </c>
      <c r="V5576" s="578">
        <v>1420.6345659891701</v>
      </c>
      <c r="W5576" s="578">
        <v>1.1034377430526801</v>
      </c>
      <c r="X5576" s="578">
        <v>0.50854501128196705</v>
      </c>
      <c r="Y5576" s="578">
        <v>1.21230238776964E-2</v>
      </c>
    </row>
    <row r="5577" spans="1:25" x14ac:dyDescent="0.3">
      <c r="A5577" s="61" t="s">
        <v>7360</v>
      </c>
      <c r="B5577" s="61" t="s">
        <v>2191</v>
      </c>
      <c r="C5577" s="61" t="s">
        <v>41</v>
      </c>
      <c r="D5577" s="36">
        <v>7</v>
      </c>
      <c r="E5577" s="36">
        <v>2012</v>
      </c>
      <c r="F5577" s="578">
        <v>6.6358237767296124</v>
      </c>
      <c r="G5577" s="578">
        <v>1285.5220921834275</v>
      </c>
      <c r="H5577" s="578">
        <v>0.95243382079449146</v>
      </c>
      <c r="I5577" s="578">
        <v>0.44977415027096801</v>
      </c>
      <c r="J5577" s="578">
        <v>1.0970087392100401E-2</v>
      </c>
      <c r="K5577" s="578">
        <v>7.0035764403097902</v>
      </c>
      <c r="L5577" s="578">
        <v>1366.7914708455351</v>
      </c>
      <c r="M5577" s="578">
        <v>0.95885170522766783</v>
      </c>
      <c r="N5577" s="578">
        <v>0.46447418257594097</v>
      </c>
      <c r="O5577" s="578">
        <v>1.1663591329124725E-2</v>
      </c>
      <c r="P5577" s="578">
        <v>6.6358238817119828</v>
      </c>
      <c r="Q5577" s="578">
        <v>1285.5220921834275</v>
      </c>
      <c r="R5577" s="578">
        <v>0.95243387884693176</v>
      </c>
      <c r="S5577" s="578">
        <v>0.44977420661598377</v>
      </c>
      <c r="T5577" s="578">
        <v>1.0970087911118701E-2</v>
      </c>
      <c r="U5577" s="578">
        <v>7.0035763885389279</v>
      </c>
      <c r="V5577" s="578">
        <v>1366.7914708455351</v>
      </c>
      <c r="W5577" s="578">
        <v>0.95885164562302294</v>
      </c>
      <c r="X5577" s="578">
        <v>0.4644741720209517</v>
      </c>
      <c r="Y5577" s="578">
        <v>1.1663590291088101E-2</v>
      </c>
    </row>
    <row r="5578" spans="1:25" x14ac:dyDescent="0.3">
      <c r="A5578" s="61" t="s">
        <v>7361</v>
      </c>
      <c r="B5578" s="61" t="s">
        <v>2191</v>
      </c>
      <c r="C5578" s="61" t="s">
        <v>41</v>
      </c>
      <c r="D5578" s="36">
        <v>8</v>
      </c>
      <c r="E5578" s="36">
        <v>2012</v>
      </c>
      <c r="F5578" s="578">
        <v>5.6220796618532951</v>
      </c>
      <c r="G5578" s="578">
        <v>1087.3593597412075</v>
      </c>
      <c r="H5578" s="578">
        <v>0.85650457135246427</v>
      </c>
      <c r="I5578" s="578">
        <v>0.38995001340905749</v>
      </c>
      <c r="J5578" s="578">
        <v>9.2790438890612368E-3</v>
      </c>
      <c r="K5578" s="578">
        <v>6.1294171388265823</v>
      </c>
      <c r="L5578" s="578">
        <v>1202.233515421545</v>
      </c>
      <c r="M5578" s="578">
        <v>0.86114468716550574</v>
      </c>
      <c r="N5578" s="578">
        <v>0.40949101001024202</v>
      </c>
      <c r="O5578" s="578">
        <v>1.0259323559390965E-2</v>
      </c>
      <c r="P5578" s="578">
        <v>5.6220800794568824</v>
      </c>
      <c r="Q5578" s="578">
        <v>1087.3593597412075</v>
      </c>
      <c r="R5578" s="578">
        <v>0.85650461409628953</v>
      </c>
      <c r="S5578" s="578">
        <v>0.38995003979653076</v>
      </c>
      <c r="T5578" s="578">
        <v>9.2790438890612368E-3</v>
      </c>
      <c r="U5578" s="578">
        <v>6.129416930464985</v>
      </c>
      <c r="V5578" s="578">
        <v>1202.233515421545</v>
      </c>
      <c r="W5578" s="578">
        <v>0.86114466730699224</v>
      </c>
      <c r="X5578" s="578">
        <v>0.40949101001024202</v>
      </c>
      <c r="Y5578" s="578">
        <v>1.0259323559390965E-2</v>
      </c>
    </row>
    <row r="5579" spans="1:25" x14ac:dyDescent="0.3">
      <c r="A5579" s="61" t="s">
        <v>7362</v>
      </c>
      <c r="B5579" s="61" t="s">
        <v>2191</v>
      </c>
      <c r="C5579" s="61" t="s">
        <v>41</v>
      </c>
      <c r="D5579" s="36">
        <v>9</v>
      </c>
      <c r="E5579" s="36">
        <v>2012</v>
      </c>
      <c r="F5579" s="578">
        <v>5.1400161975204002</v>
      </c>
      <c r="G5579" s="578">
        <v>1000.366500218707</v>
      </c>
      <c r="H5579" s="578">
        <v>0.77858536972780645</v>
      </c>
      <c r="I5579" s="578">
        <v>0.35755299776792498</v>
      </c>
      <c r="J5579" s="578">
        <v>8.5366834294594157E-3</v>
      </c>
      <c r="K5579" s="578">
        <v>5.7547210144233123</v>
      </c>
      <c r="L5579" s="578">
        <v>1141.2490641275999</v>
      </c>
      <c r="M5579" s="578">
        <v>0.78347537829540637</v>
      </c>
      <c r="N5579" s="578">
        <v>0.38081798702478398</v>
      </c>
      <c r="O5579" s="578">
        <v>9.7389301129927122E-3</v>
      </c>
      <c r="P5579" s="578">
        <v>5.1400168757318125</v>
      </c>
      <c r="Q5579" s="578">
        <v>1000.366500218707</v>
      </c>
      <c r="R5579" s="578">
        <v>0.77858551788570618</v>
      </c>
      <c r="S5579" s="578">
        <v>0.35755300296780929</v>
      </c>
      <c r="T5579" s="578">
        <v>8.5366833809530293E-3</v>
      </c>
      <c r="U5579" s="578">
        <v>5.7547206491290082</v>
      </c>
      <c r="V5579" s="578">
        <v>1141.2490641275999</v>
      </c>
      <c r="W5579" s="578">
        <v>0.78347540996037379</v>
      </c>
      <c r="X5579" s="578">
        <v>0.38081798702478398</v>
      </c>
      <c r="Y5579" s="578">
        <v>9.7389301129927122E-3</v>
      </c>
    </row>
    <row r="5580" spans="1:25" x14ac:dyDescent="0.3">
      <c r="A5580" s="61" t="s">
        <v>7363</v>
      </c>
      <c r="B5580" s="61" t="s">
        <v>2191</v>
      </c>
      <c r="C5580" s="61" t="s">
        <v>41</v>
      </c>
      <c r="D5580" s="36">
        <v>10</v>
      </c>
      <c r="E5580" s="36">
        <v>2012</v>
      </c>
      <c r="F5580" s="578">
        <v>4.7551303220182746</v>
      </c>
      <c r="G5580" s="578">
        <v>930.72557449340775</v>
      </c>
      <c r="H5580" s="578">
        <v>0.71734598325565435</v>
      </c>
      <c r="I5580" s="578">
        <v>0.33210601207489676</v>
      </c>
      <c r="J5580" s="578">
        <v>7.9424073483096401E-3</v>
      </c>
      <c r="K5580" s="578">
        <v>5.4291379345498418</v>
      </c>
      <c r="L5580" s="578">
        <v>1086.9028943379649</v>
      </c>
      <c r="M5580" s="578">
        <v>0.72230972387478654</v>
      </c>
      <c r="N5580" s="578">
        <v>0.3576595857739443</v>
      </c>
      <c r="O5580" s="578">
        <v>9.2751634656451625E-3</v>
      </c>
      <c r="P5580" s="578">
        <v>4.7551309009916878</v>
      </c>
      <c r="Q5580" s="578">
        <v>930.72557449340775</v>
      </c>
      <c r="R5580" s="578">
        <v>0.71734605766444748</v>
      </c>
      <c r="S5580" s="578">
        <v>0.33210602247466575</v>
      </c>
      <c r="T5580" s="578">
        <v>7.9424073483096401E-3</v>
      </c>
      <c r="U5580" s="578">
        <v>5.4291379343897708</v>
      </c>
      <c r="V5580" s="578">
        <v>1086.9028943379649</v>
      </c>
      <c r="W5580" s="578">
        <v>0.72230971911145947</v>
      </c>
      <c r="X5580" s="578">
        <v>0.35765955504029923</v>
      </c>
      <c r="Y5580" s="578">
        <v>9.2751635626579267E-3</v>
      </c>
    </row>
    <row r="5581" spans="1:25" x14ac:dyDescent="0.3">
      <c r="A5581" s="61" t="s">
        <v>7364</v>
      </c>
      <c r="B5581" s="61" t="s">
        <v>2191</v>
      </c>
      <c r="C5581" s="61" t="s">
        <v>41</v>
      </c>
      <c r="D5581" s="36">
        <v>11</v>
      </c>
      <c r="E5581" s="36">
        <v>2012</v>
      </c>
      <c r="F5581" s="578">
        <v>4.36661776872036</v>
      </c>
      <c r="G5581" s="578">
        <v>858.98024050394656</v>
      </c>
      <c r="H5581" s="578">
        <v>0.66322521655820277</v>
      </c>
      <c r="I5581" s="578">
        <v>0.30973485275171653</v>
      </c>
      <c r="J5581" s="578">
        <v>7.3301691930585822E-3</v>
      </c>
      <c r="K5581" s="578">
        <v>5.0892061303456977</v>
      </c>
      <c r="L5581" s="578">
        <v>1025.0500780741338</v>
      </c>
      <c r="M5581" s="578">
        <v>0.66838351413995634</v>
      </c>
      <c r="N5581" s="578">
        <v>0.33551673668747095</v>
      </c>
      <c r="O5581" s="578">
        <v>8.7473531942426526E-3</v>
      </c>
      <c r="P5581" s="578">
        <v>4.3666179777586223</v>
      </c>
      <c r="Q5581" s="578">
        <v>858.98024050394656</v>
      </c>
      <c r="R5581" s="578">
        <v>0.66322523017879531</v>
      </c>
      <c r="S5581" s="578">
        <v>0.30973486796331851</v>
      </c>
      <c r="T5581" s="578">
        <v>7.3301691930585822E-3</v>
      </c>
      <c r="U5581" s="578">
        <v>5.0892061822475254</v>
      </c>
      <c r="V5581" s="578">
        <v>1025.0500780741338</v>
      </c>
      <c r="W5581" s="578">
        <v>0.66838349830747257</v>
      </c>
      <c r="X5581" s="578">
        <v>0.33551673071148447</v>
      </c>
      <c r="Y5581" s="578">
        <v>8.7473532475996763E-3</v>
      </c>
    </row>
    <row r="5582" spans="1:25" x14ac:dyDescent="0.3">
      <c r="A5582" s="61" t="s">
        <v>7365</v>
      </c>
      <c r="B5582" s="61" t="s">
        <v>2191</v>
      </c>
      <c r="C5582" s="61" t="s">
        <v>41</v>
      </c>
      <c r="D5582" s="36">
        <v>12</v>
      </c>
      <c r="E5582" s="36">
        <v>2012</v>
      </c>
      <c r="F5582" s="578">
        <v>4.0487398552019478</v>
      </c>
      <c r="G5582" s="578">
        <v>800.2764301300042</v>
      </c>
      <c r="H5582" s="578">
        <v>0.61894273589132331</v>
      </c>
      <c r="I5582" s="578">
        <v>0.2914314973944172</v>
      </c>
      <c r="J5582" s="578">
        <v>6.8292203310799425E-3</v>
      </c>
      <c r="K5582" s="578">
        <v>4.8109971337483577</v>
      </c>
      <c r="L5582" s="578">
        <v>972.04745737711301</v>
      </c>
      <c r="M5582" s="578">
        <v>0.62442349764751248</v>
      </c>
      <c r="N5582" s="578">
        <v>0.31569667696021453</v>
      </c>
      <c r="O5582" s="578">
        <v>8.2950567399772482E-3</v>
      </c>
      <c r="P5582" s="578">
        <v>4.0487401176299747</v>
      </c>
      <c r="Q5582" s="578">
        <v>800.2764301300042</v>
      </c>
      <c r="R5582" s="578">
        <v>0.61894281130904927</v>
      </c>
      <c r="S5582" s="578">
        <v>0.29143150220625053</v>
      </c>
      <c r="T5582" s="578">
        <v>6.8292203844369645E-3</v>
      </c>
      <c r="U5582" s="578">
        <v>4.8109968728288823</v>
      </c>
      <c r="V5582" s="578">
        <v>972.0474519729587</v>
      </c>
      <c r="W5582" s="578">
        <v>0.62442349795795304</v>
      </c>
      <c r="X5582" s="578">
        <v>0.31569671281613348</v>
      </c>
      <c r="Y5582" s="578">
        <v>8.295056735126604E-3</v>
      </c>
    </row>
    <row r="5583" spans="1:25" x14ac:dyDescent="0.3">
      <c r="A5583" s="61" t="s">
        <v>7366</v>
      </c>
      <c r="B5583" s="61" t="s">
        <v>2191</v>
      </c>
      <c r="C5583" s="61" t="s">
        <v>41</v>
      </c>
      <c r="D5583" s="36">
        <v>13</v>
      </c>
      <c r="E5583" s="36">
        <v>2012</v>
      </c>
      <c r="F5583" s="578">
        <v>3.6615786012638001</v>
      </c>
      <c r="G5583" s="578">
        <v>727.0845781962073</v>
      </c>
      <c r="H5583" s="578">
        <v>0.57367742796001597</v>
      </c>
      <c r="I5583" s="578">
        <v>0.267260738803694</v>
      </c>
      <c r="J5583" s="578">
        <v>6.2046338425716351E-3</v>
      </c>
      <c r="K5583" s="578">
        <v>4.4491464558789904</v>
      </c>
      <c r="L5583" s="578">
        <v>901.23049704233767</v>
      </c>
      <c r="M5583" s="578">
        <v>0.5795235753175797</v>
      </c>
      <c r="N5583" s="578">
        <v>0.28995499911252354</v>
      </c>
      <c r="O5583" s="578">
        <v>7.6907342930401931E-3</v>
      </c>
      <c r="P5583" s="578">
        <v>3.6615789665508252</v>
      </c>
      <c r="Q5583" s="578">
        <v>727.0845781962073</v>
      </c>
      <c r="R5583" s="578">
        <v>0.57367743292706974</v>
      </c>
      <c r="S5583" s="578">
        <v>0.26726074838855551</v>
      </c>
      <c r="T5583" s="578">
        <v>6.2046338425716351E-3</v>
      </c>
      <c r="U5583" s="578">
        <v>4.4491464036182098</v>
      </c>
      <c r="V5583" s="578">
        <v>901.23049163818325</v>
      </c>
      <c r="W5583" s="578">
        <v>0.5795235621820507</v>
      </c>
      <c r="X5583" s="578">
        <v>0.28995499802598051</v>
      </c>
      <c r="Y5583" s="578">
        <v>7.6907342930401931E-3</v>
      </c>
    </row>
    <row r="5584" spans="1:25" x14ac:dyDescent="0.3">
      <c r="A5584" s="61" t="s">
        <v>7367</v>
      </c>
      <c r="B5584" s="61" t="s">
        <v>2191</v>
      </c>
      <c r="C5584" s="61" t="s">
        <v>41</v>
      </c>
      <c r="D5584" s="36">
        <v>14</v>
      </c>
      <c r="E5584" s="36">
        <v>2012</v>
      </c>
      <c r="F5584" s="578">
        <v>3.832358103444367</v>
      </c>
      <c r="G5584" s="578">
        <v>751.16255442301394</v>
      </c>
      <c r="H5584" s="578">
        <v>0.53266524430364326</v>
      </c>
      <c r="I5584" s="578">
        <v>0.25144294998608496</v>
      </c>
      <c r="J5584" s="578">
        <v>6.4101079527366222E-3</v>
      </c>
      <c r="K5584" s="578">
        <v>4.5864823647983295</v>
      </c>
      <c r="L5584" s="578">
        <v>917.21620432535758</v>
      </c>
      <c r="M5584" s="578">
        <v>0.53895224011891174</v>
      </c>
      <c r="N5584" s="578">
        <v>0.27217858983203747</v>
      </c>
      <c r="O5584" s="578">
        <v>7.8271549427881768E-3</v>
      </c>
      <c r="P5584" s="578">
        <v>3.8323581543057399</v>
      </c>
      <c r="Q5584" s="578">
        <v>751.162549336751</v>
      </c>
      <c r="R5584" s="578">
        <v>0.53266524430364326</v>
      </c>
      <c r="S5584" s="578">
        <v>0.25144300167448802</v>
      </c>
      <c r="T5584" s="578">
        <v>6.4101080036683246E-3</v>
      </c>
      <c r="U5584" s="578">
        <v>4.5864823125351251</v>
      </c>
      <c r="V5584" s="578">
        <v>917.21620432535758</v>
      </c>
      <c r="W5584" s="578">
        <v>0.53895223305638207</v>
      </c>
      <c r="X5584" s="578">
        <v>0.27217858928876598</v>
      </c>
      <c r="Y5584" s="578">
        <v>7.8271548942817938E-3</v>
      </c>
    </row>
    <row r="5585" spans="1:25" x14ac:dyDescent="0.3">
      <c r="A5585" s="61" t="s">
        <v>7368</v>
      </c>
      <c r="B5585" s="61" t="s">
        <v>2191</v>
      </c>
      <c r="C5585" s="61" t="s">
        <v>41</v>
      </c>
      <c r="D5585" s="36">
        <v>15</v>
      </c>
      <c r="E5585" s="36">
        <v>2012</v>
      </c>
      <c r="F5585" s="578">
        <v>4.0197726102608868</v>
      </c>
      <c r="G5585" s="578">
        <v>778.90453720092705</v>
      </c>
      <c r="H5585" s="578">
        <v>0.49734773589686126</v>
      </c>
      <c r="I5585" s="578">
        <v>0.23831628014643924</v>
      </c>
      <c r="J5585" s="578">
        <v>6.6468541966363129E-3</v>
      </c>
      <c r="K5585" s="578">
        <v>4.7313718017248849</v>
      </c>
      <c r="L5585" s="578">
        <v>935.83318265279092</v>
      </c>
      <c r="M5585" s="578">
        <v>0.50366039762351</v>
      </c>
      <c r="N5585" s="578">
        <v>0.25744870246853624</v>
      </c>
      <c r="O5585" s="578">
        <v>7.986033432340868E-3</v>
      </c>
      <c r="P5585" s="578">
        <v>4.0197725061613383</v>
      </c>
      <c r="Q5585" s="578">
        <v>778.90453211466399</v>
      </c>
      <c r="R5585" s="578">
        <v>0.49734773642073027</v>
      </c>
      <c r="S5585" s="578">
        <v>0.23831633334824176</v>
      </c>
      <c r="T5585" s="578">
        <v>6.6468542984997204E-3</v>
      </c>
      <c r="U5585" s="578">
        <v>4.7313716973136826</v>
      </c>
      <c r="V5585" s="578">
        <v>935.83318265279092</v>
      </c>
      <c r="W5585" s="578">
        <v>0.50366039601309831</v>
      </c>
      <c r="X5585" s="578">
        <v>0.25744870142079851</v>
      </c>
      <c r="Y5585" s="578">
        <v>7.9860333789838443E-3</v>
      </c>
    </row>
    <row r="5586" spans="1:25" x14ac:dyDescent="0.3">
      <c r="A5586" s="580" t="s">
        <v>7369</v>
      </c>
      <c r="B5586" s="580" t="s">
        <v>2191</v>
      </c>
      <c r="C5586" s="580" t="s">
        <v>41</v>
      </c>
      <c r="D5586" s="581">
        <v>16</v>
      </c>
      <c r="E5586" s="581">
        <v>2012</v>
      </c>
      <c r="F5586" s="582">
        <v>4.3346295800220052</v>
      </c>
      <c r="G5586" s="582">
        <v>829.4018580118809</v>
      </c>
      <c r="H5586" s="582">
        <v>0.46661142926313903</v>
      </c>
      <c r="I5586" s="582">
        <v>0.22797820286359599</v>
      </c>
      <c r="J5586" s="582">
        <v>7.0777867804281353E-3</v>
      </c>
      <c r="K5586" s="582">
        <v>5.0058816246576754</v>
      </c>
      <c r="L5586" s="582">
        <v>978.08135286966876</v>
      </c>
      <c r="M5586" s="582">
        <v>0.47318648715736278</v>
      </c>
      <c r="N5586" s="582">
        <v>0.24587777670239974</v>
      </c>
      <c r="O5586" s="582">
        <v>8.3465657759612972E-3</v>
      </c>
      <c r="P5586" s="582">
        <v>4.3346298413089199</v>
      </c>
      <c r="Q5586" s="582">
        <v>829.4018580118809</v>
      </c>
      <c r="R5586" s="582">
        <v>0.46661142874897121</v>
      </c>
      <c r="S5586" s="582">
        <v>0.22797820653067852</v>
      </c>
      <c r="T5586" s="582">
        <v>7.0777866737140897E-3</v>
      </c>
      <c r="U5586" s="582">
        <v>5.0058817290676672</v>
      </c>
      <c r="V5586" s="582">
        <v>978.08135286966876</v>
      </c>
      <c r="W5586" s="582">
        <v>0.47318653517868325</v>
      </c>
      <c r="X5586" s="582">
        <v>0.24587777984561376</v>
      </c>
      <c r="Y5586" s="582">
        <v>8.3465658293183208E-3</v>
      </c>
    </row>
    <row r="5587" spans="1:25" x14ac:dyDescent="0.3">
      <c r="A5587" s="61" t="s">
        <v>7370</v>
      </c>
      <c r="B5587" s="61" t="s">
        <v>2191</v>
      </c>
      <c r="C5587" s="61" t="s">
        <v>41</v>
      </c>
      <c r="D5587" s="36">
        <v>1</v>
      </c>
      <c r="E5587" s="36">
        <v>2020</v>
      </c>
      <c r="F5587" s="578">
        <v>15.27256612564325</v>
      </c>
      <c r="G5587" s="578">
        <v>7665.890502929682</v>
      </c>
      <c r="H5587" s="578">
        <v>2.2425764710642353</v>
      </c>
      <c r="I5587" s="578">
        <v>0.81898380101968804</v>
      </c>
      <c r="J5587" s="578">
        <v>6.6617426966937843E-2</v>
      </c>
      <c r="K5587" s="578">
        <v>15.409869868434374</v>
      </c>
      <c r="L5587" s="578">
        <v>7726.3848775227798</v>
      </c>
      <c r="M5587" s="578">
        <v>2.2484955707332075</v>
      </c>
      <c r="N5587" s="578">
        <v>0.82243473703662517</v>
      </c>
      <c r="O5587" s="578">
        <v>6.7143098684027749E-2</v>
      </c>
      <c r="P5587" s="578">
        <v>15.27256821723855</v>
      </c>
      <c r="Q5587" s="578">
        <v>7665.8904520670521</v>
      </c>
      <c r="R5587" s="578">
        <v>2.2425764777581176</v>
      </c>
      <c r="S5587" s="578">
        <v>0.81898378084103229</v>
      </c>
      <c r="T5587" s="578">
        <v>6.6617427471404228E-2</v>
      </c>
      <c r="U5587" s="578">
        <v>15.409867777037949</v>
      </c>
      <c r="V5587" s="578">
        <v>7726.3854649861596</v>
      </c>
      <c r="W5587" s="578">
        <v>2.2484955691615998</v>
      </c>
      <c r="X5587" s="578">
        <v>0.8224347322247918</v>
      </c>
      <c r="Y5587" s="578">
        <v>6.7143099227299247E-2</v>
      </c>
    </row>
    <row r="5588" spans="1:25" x14ac:dyDescent="0.3">
      <c r="A5588" s="61" t="s">
        <v>7371</v>
      </c>
      <c r="B5588" s="61" t="s">
        <v>2191</v>
      </c>
      <c r="C5588" s="61" t="s">
        <v>41</v>
      </c>
      <c r="D5588" s="36">
        <v>2</v>
      </c>
      <c r="E5588" s="36">
        <v>2020</v>
      </c>
      <c r="F5588" s="578">
        <v>7.1535191900717674</v>
      </c>
      <c r="G5588" s="578">
        <v>3736.4591369628874</v>
      </c>
      <c r="H5588" s="578">
        <v>1.1998977084876925</v>
      </c>
      <c r="I5588" s="578">
        <v>0.40619692827264398</v>
      </c>
      <c r="J5588" s="578">
        <v>3.2470285252202254E-2</v>
      </c>
      <c r="K5588" s="578">
        <v>7.3311359136884331</v>
      </c>
      <c r="L5588" s="578">
        <v>3814.7701899210574</v>
      </c>
      <c r="M5588" s="578">
        <v>1.2094280293385926</v>
      </c>
      <c r="N5588" s="578">
        <v>0.41033901274204199</v>
      </c>
      <c r="O5588" s="578">
        <v>3.3150847225139474E-2</v>
      </c>
      <c r="P5588" s="578">
        <v>7.1535185194637299</v>
      </c>
      <c r="Q5588" s="578">
        <v>3736.4591369628874</v>
      </c>
      <c r="R5588" s="578">
        <v>1.1998977116115024</v>
      </c>
      <c r="S5588" s="578">
        <v>0.40619696467183497</v>
      </c>
      <c r="T5588" s="578">
        <v>3.2470285776071202E-2</v>
      </c>
      <c r="U5588" s="578">
        <v>7.3311363134925998</v>
      </c>
      <c r="V5588" s="578">
        <v>3814.7701899210574</v>
      </c>
      <c r="W5588" s="578">
        <v>1.2094280809784901</v>
      </c>
      <c r="X5588" s="578">
        <v>0.41033901274204199</v>
      </c>
      <c r="Y5588" s="578">
        <v>3.3150847225139474E-2</v>
      </c>
    </row>
    <row r="5589" spans="1:25" x14ac:dyDescent="0.3">
      <c r="A5589" s="61" t="s">
        <v>7372</v>
      </c>
      <c r="B5589" s="61" t="s">
        <v>2191</v>
      </c>
      <c r="C5589" s="61" t="s">
        <v>41</v>
      </c>
      <c r="D5589" s="36">
        <v>3</v>
      </c>
      <c r="E5589" s="36">
        <v>2020</v>
      </c>
      <c r="F5589" s="578">
        <v>4.1644430547579123</v>
      </c>
      <c r="G5589" s="578">
        <v>2213.8628463745072</v>
      </c>
      <c r="H5589" s="578">
        <v>0.64174861715097542</v>
      </c>
      <c r="I5589" s="578">
        <v>0.22582869386921275</v>
      </c>
      <c r="J5589" s="578">
        <v>1.9239102858894776E-2</v>
      </c>
      <c r="K5589" s="578">
        <v>4.2100613024704172</v>
      </c>
      <c r="L5589" s="578">
        <v>2229.8096974690698</v>
      </c>
      <c r="M5589" s="578">
        <v>0.64570291579002448</v>
      </c>
      <c r="N5589" s="578">
        <v>0.22644414818690423</v>
      </c>
      <c r="O5589" s="578">
        <v>1.9377622190707624E-2</v>
      </c>
      <c r="P5589" s="578">
        <v>4.1644428533339379</v>
      </c>
      <c r="Q5589" s="578">
        <v>2213.8628463745072</v>
      </c>
      <c r="R5589" s="578">
        <v>0.64174861869347855</v>
      </c>
      <c r="S5589" s="578">
        <v>0.22582867722182173</v>
      </c>
      <c r="T5589" s="578">
        <v>1.9239103382763724E-2</v>
      </c>
      <c r="U5589" s="578">
        <v>4.2100610937510847</v>
      </c>
      <c r="V5589" s="578">
        <v>2229.8096974690698</v>
      </c>
      <c r="W5589" s="578">
        <v>0.64570291631389398</v>
      </c>
      <c r="X5589" s="578">
        <v>0.22644415035998999</v>
      </c>
      <c r="Y5589" s="578">
        <v>1.9377622190707624E-2</v>
      </c>
    </row>
    <row r="5590" spans="1:25" x14ac:dyDescent="0.3">
      <c r="A5590" s="61" t="s">
        <v>7373</v>
      </c>
      <c r="B5590" s="61" t="s">
        <v>2191</v>
      </c>
      <c r="C5590" s="61" t="s">
        <v>41</v>
      </c>
      <c r="D5590" s="36">
        <v>4</v>
      </c>
      <c r="E5590" s="36">
        <v>2020</v>
      </c>
      <c r="F5590" s="578">
        <v>3.2314617457959649</v>
      </c>
      <c r="G5590" s="578">
        <v>1753.7405904134075</v>
      </c>
      <c r="H5590" s="578">
        <v>0.46465382490229457</v>
      </c>
      <c r="I5590" s="578">
        <v>0.16602095237855424</v>
      </c>
      <c r="J5590" s="578">
        <v>1.5240604193725875E-2</v>
      </c>
      <c r="K5590" s="578">
        <v>3.2717309499372851</v>
      </c>
      <c r="L5590" s="578">
        <v>1770.9870669046975</v>
      </c>
      <c r="M5590" s="578">
        <v>0.46774678068565301</v>
      </c>
      <c r="N5590" s="578">
        <v>0.16804416217685925</v>
      </c>
      <c r="O5590" s="578">
        <v>1.53904781521608E-2</v>
      </c>
      <c r="P5590" s="578">
        <v>3.2314621108222674</v>
      </c>
      <c r="Q5590" s="578">
        <v>1753.7405382792101</v>
      </c>
      <c r="R5590" s="578">
        <v>0.46465383106260549</v>
      </c>
      <c r="S5590" s="578">
        <v>0.16602097628250076</v>
      </c>
      <c r="T5590" s="578">
        <v>1.5240604193725875E-2</v>
      </c>
      <c r="U5590" s="578">
        <v>3.271730896645745</v>
      </c>
      <c r="V5590" s="578">
        <v>1770.98717117309</v>
      </c>
      <c r="W5590" s="578">
        <v>0.46774676805459076</v>
      </c>
      <c r="X5590" s="578">
        <v>0.168044139281846</v>
      </c>
      <c r="Y5590" s="578">
        <v>1.53904781521608E-2</v>
      </c>
    </row>
    <row r="5591" spans="1:25" x14ac:dyDescent="0.3">
      <c r="A5591" s="61" t="s">
        <v>7374</v>
      </c>
      <c r="B5591" s="61" t="s">
        <v>2191</v>
      </c>
      <c r="C5591" s="61" t="s">
        <v>41</v>
      </c>
      <c r="D5591" s="36">
        <v>5</v>
      </c>
      <c r="E5591" s="36">
        <v>2020</v>
      </c>
      <c r="F5591" s="578">
        <v>2.6636193728754698</v>
      </c>
      <c r="G5591" s="578">
        <v>1482.254374186195</v>
      </c>
      <c r="H5591" s="578">
        <v>0.37007366783412426</v>
      </c>
      <c r="I5591" s="578">
        <v>0.13462144992081398</v>
      </c>
      <c r="J5591" s="578">
        <v>1.2881230417406124E-2</v>
      </c>
      <c r="K5591" s="578">
        <v>2.7288022665688878</v>
      </c>
      <c r="L5591" s="578">
        <v>1517.1239509582451</v>
      </c>
      <c r="M5591" s="578">
        <v>0.37324512594689901</v>
      </c>
      <c r="N5591" s="578">
        <v>0.13735585318257376</v>
      </c>
      <c r="O5591" s="578">
        <v>1.31842547561973E-2</v>
      </c>
      <c r="P5591" s="578">
        <v>2.6636191643628946</v>
      </c>
      <c r="Q5591" s="578">
        <v>1482.254374186195</v>
      </c>
      <c r="R5591" s="578">
        <v>0.37007367839396399</v>
      </c>
      <c r="S5591" s="578">
        <v>0.13462145508189327</v>
      </c>
      <c r="T5591" s="578">
        <v>1.2881230417406124E-2</v>
      </c>
      <c r="U5591" s="578">
        <v>2.7288022170020327</v>
      </c>
      <c r="V5591" s="578">
        <v>1517.1240030924423</v>
      </c>
      <c r="W5591" s="578">
        <v>0.37324513017180477</v>
      </c>
      <c r="X5591" s="578">
        <v>0.13735585128112326</v>
      </c>
      <c r="Y5591" s="578">
        <v>1.31842547561973E-2</v>
      </c>
    </row>
    <row r="5592" spans="1:25" x14ac:dyDescent="0.3">
      <c r="A5592" s="61" t="s">
        <v>7375</v>
      </c>
      <c r="B5592" s="61" t="s">
        <v>2191</v>
      </c>
      <c r="C5592" s="61" t="s">
        <v>41</v>
      </c>
      <c r="D5592" s="36">
        <v>6</v>
      </c>
      <c r="E5592" s="36">
        <v>2020</v>
      </c>
      <c r="F5592" s="578">
        <v>2.2872824795461626</v>
      </c>
      <c r="G5592" s="578">
        <v>1288.9837392171175</v>
      </c>
      <c r="H5592" s="578">
        <v>0.30411507474248806</v>
      </c>
      <c r="I5592" s="578">
        <v>0.11343752519072275</v>
      </c>
      <c r="J5592" s="578">
        <v>1.1201759344354825E-2</v>
      </c>
      <c r="K5592" s="578">
        <v>2.3818106297452024</v>
      </c>
      <c r="L5592" s="578">
        <v>1346.1371701558376</v>
      </c>
      <c r="M5592" s="578">
        <v>0.30810272908274722</v>
      </c>
      <c r="N5592" s="578">
        <v>0.11696047619140351</v>
      </c>
      <c r="O5592" s="578">
        <v>1.16983853222336E-2</v>
      </c>
      <c r="P5592" s="578">
        <v>2.2872822189844175</v>
      </c>
      <c r="Q5592" s="578">
        <v>1288.9837392171175</v>
      </c>
      <c r="R5592" s="578">
        <v>0.304115080602059</v>
      </c>
      <c r="S5592" s="578">
        <v>0.11343752218332724</v>
      </c>
      <c r="T5592" s="578">
        <v>1.1201759344354825E-2</v>
      </c>
      <c r="U5592" s="578">
        <v>2.3818107339484373</v>
      </c>
      <c r="V5592" s="578">
        <v>1346.1371701558376</v>
      </c>
      <c r="W5592" s="578">
        <v>0.30810273442087477</v>
      </c>
      <c r="X5592" s="578">
        <v>0.11696047209746474</v>
      </c>
      <c r="Y5592" s="578">
        <v>1.16983853222336E-2</v>
      </c>
    </row>
    <row r="5593" spans="1:25" x14ac:dyDescent="0.3">
      <c r="A5593" s="61" t="s">
        <v>7376</v>
      </c>
      <c r="B5593" s="61" t="s">
        <v>2191</v>
      </c>
      <c r="C5593" s="61" t="s">
        <v>41</v>
      </c>
      <c r="D5593" s="36">
        <v>7</v>
      </c>
      <c r="E5593" s="36">
        <v>2020</v>
      </c>
      <c r="F5593" s="578">
        <v>2.1408298470384226</v>
      </c>
      <c r="G5593" s="578">
        <v>1219.352298736565</v>
      </c>
      <c r="H5593" s="578">
        <v>0.26621367540549978</v>
      </c>
      <c r="I5593" s="578">
        <v>0.10380148848829127</v>
      </c>
      <c r="J5593" s="578">
        <v>1.0596521436430775E-2</v>
      </c>
      <c r="K5593" s="578">
        <v>2.2568271725546425</v>
      </c>
      <c r="L5593" s="578">
        <v>1296.6643638610774</v>
      </c>
      <c r="M5593" s="578">
        <v>0.26908421995661475</v>
      </c>
      <c r="N5593" s="578">
        <v>0.10727268637856426</v>
      </c>
      <c r="O5593" s="578">
        <v>1.1268360923471176E-2</v>
      </c>
      <c r="P5593" s="578">
        <v>2.1408299008465548</v>
      </c>
      <c r="Q5593" s="578">
        <v>1219.352298736565</v>
      </c>
      <c r="R5593" s="578">
        <v>0.26621367524300377</v>
      </c>
      <c r="S5593" s="578">
        <v>0.10380149256282725</v>
      </c>
      <c r="T5593" s="578">
        <v>1.0596520917412476E-2</v>
      </c>
      <c r="U5593" s="578">
        <v>2.2568273797733074</v>
      </c>
      <c r="V5593" s="578">
        <v>1296.6643638610774</v>
      </c>
      <c r="W5593" s="578">
        <v>0.2690842093531195</v>
      </c>
      <c r="X5593" s="578">
        <v>0.10727267890858125</v>
      </c>
      <c r="Y5593" s="578">
        <v>1.1268361442489501E-2</v>
      </c>
    </row>
    <row r="5594" spans="1:25" x14ac:dyDescent="0.3">
      <c r="A5594" s="61" t="s">
        <v>7377</v>
      </c>
      <c r="B5594" s="61" t="s">
        <v>2191</v>
      </c>
      <c r="C5594" s="61" t="s">
        <v>41</v>
      </c>
      <c r="D5594" s="36">
        <v>8</v>
      </c>
      <c r="E5594" s="36">
        <v>2020</v>
      </c>
      <c r="F5594" s="578">
        <v>1.83312310273989</v>
      </c>
      <c r="G5594" s="578">
        <v>1031.5112253824814</v>
      </c>
      <c r="H5594" s="578">
        <v>0.23936587049683977</v>
      </c>
      <c r="I5594" s="578">
        <v>8.9654575102031203E-2</v>
      </c>
      <c r="J5594" s="578">
        <v>8.9641064550960402E-3</v>
      </c>
      <c r="K5594" s="578">
        <v>1.9864477455694176</v>
      </c>
      <c r="L5594" s="578">
        <v>1140.6954968770274</v>
      </c>
      <c r="M5594" s="578">
        <v>0.24213637122253751</v>
      </c>
      <c r="N5594" s="578">
        <v>9.4246635756765729E-2</v>
      </c>
      <c r="O5594" s="578">
        <v>9.912945461110198E-3</v>
      </c>
      <c r="P5594" s="578">
        <v>1.8331231548718225</v>
      </c>
      <c r="Q5594" s="578">
        <v>1031.5113118489558</v>
      </c>
      <c r="R5594" s="578">
        <v>0.23936587564821776</v>
      </c>
      <c r="S5594" s="578">
        <v>8.9654571958817514E-2</v>
      </c>
      <c r="T5594" s="578">
        <v>8.9641064502454029E-3</v>
      </c>
      <c r="U5594" s="578">
        <v>1.9864478486563952</v>
      </c>
      <c r="V5594" s="578">
        <v>1140.6954968770274</v>
      </c>
      <c r="W5594" s="578">
        <v>0.24213636578254649</v>
      </c>
      <c r="X5594" s="578">
        <v>9.4246630324050729E-2</v>
      </c>
      <c r="Y5594" s="578">
        <v>9.9129449420918732E-3</v>
      </c>
    </row>
    <row r="5595" spans="1:25" x14ac:dyDescent="0.3">
      <c r="A5595" s="61" t="s">
        <v>7378</v>
      </c>
      <c r="B5595" s="61" t="s">
        <v>2191</v>
      </c>
      <c r="C5595" s="61" t="s">
        <v>41</v>
      </c>
      <c r="D5595" s="36">
        <v>9</v>
      </c>
      <c r="E5595" s="36">
        <v>2020</v>
      </c>
      <c r="F5595" s="578">
        <v>1.6834248305609973</v>
      </c>
      <c r="G5595" s="578">
        <v>948.00282732645405</v>
      </c>
      <c r="H5595" s="578">
        <v>0.21726498970140973</v>
      </c>
      <c r="I5595" s="578">
        <v>8.2299551984760883E-2</v>
      </c>
      <c r="J5595" s="578">
        <v>8.2384843359856533E-3</v>
      </c>
      <c r="K5595" s="578">
        <v>1.8655168754330524</v>
      </c>
      <c r="L5595" s="578">
        <v>1081.9564603169727</v>
      </c>
      <c r="M5595" s="578">
        <v>0.22051703859324273</v>
      </c>
      <c r="N5595" s="578">
        <v>8.7689025211147922E-2</v>
      </c>
      <c r="O5595" s="578">
        <v>9.4025737974637452E-3</v>
      </c>
      <c r="P5595" s="578">
        <v>1.6834248826992999</v>
      </c>
      <c r="Q5595" s="578">
        <v>948.00283813476278</v>
      </c>
      <c r="R5595" s="578">
        <v>0.21726498974991601</v>
      </c>
      <c r="S5595" s="578">
        <v>8.2299549986297849E-2</v>
      </c>
      <c r="T5595" s="578">
        <v>8.2384843844920362E-3</v>
      </c>
      <c r="U5595" s="578">
        <v>1.8655167709427252</v>
      </c>
      <c r="V5595" s="578">
        <v>1081.9564603169727</v>
      </c>
      <c r="W5595" s="578">
        <v>0.22051705437722025</v>
      </c>
      <c r="X5595" s="578">
        <v>8.7689024163410012E-2</v>
      </c>
      <c r="Y5595" s="578">
        <v>9.4025737974637452E-3</v>
      </c>
    </row>
    <row r="5596" spans="1:25" x14ac:dyDescent="0.3">
      <c r="A5596" s="61" t="s">
        <v>7379</v>
      </c>
      <c r="B5596" s="61" t="s">
        <v>2191</v>
      </c>
      <c r="C5596" s="61" t="s">
        <v>41</v>
      </c>
      <c r="D5596" s="36">
        <v>10</v>
      </c>
      <c r="E5596" s="36">
        <v>2020</v>
      </c>
      <c r="F5596" s="578">
        <v>1.5646440831339175</v>
      </c>
      <c r="G5596" s="578">
        <v>881.22345002492227</v>
      </c>
      <c r="H5596" s="578">
        <v>0.19987986622193876</v>
      </c>
      <c r="I5596" s="578">
        <v>7.6549624383915174E-2</v>
      </c>
      <c r="J5596" s="578">
        <v>7.6582176116062276E-3</v>
      </c>
      <c r="K5596" s="578">
        <v>1.7621290875243425</v>
      </c>
      <c r="L5596" s="578">
        <v>1029.7515048980679</v>
      </c>
      <c r="M5596" s="578">
        <v>0.20341705532094476</v>
      </c>
      <c r="N5596" s="578">
        <v>8.2402744272258077E-2</v>
      </c>
      <c r="O5596" s="578">
        <v>8.948941593795702E-3</v>
      </c>
      <c r="P5596" s="578">
        <v>1.5646440309728826</v>
      </c>
      <c r="Q5596" s="578">
        <v>881.22345002492216</v>
      </c>
      <c r="R5596" s="578">
        <v>0.19987986685009626</v>
      </c>
      <c r="S5596" s="578">
        <v>7.6549625431653043E-2</v>
      </c>
      <c r="T5596" s="578">
        <v>7.65821766253793E-3</v>
      </c>
      <c r="U5596" s="578">
        <v>1.762128983220155</v>
      </c>
      <c r="V5596" s="578">
        <v>1029.7515048980679</v>
      </c>
      <c r="W5596" s="578">
        <v>0.20341705527001325</v>
      </c>
      <c r="X5596" s="578">
        <v>8.2402743224520195E-2</v>
      </c>
      <c r="Y5596" s="578">
        <v>8.948941647152724E-3</v>
      </c>
    </row>
    <row r="5597" spans="1:25" x14ac:dyDescent="0.3">
      <c r="A5597" s="61" t="s">
        <v>7380</v>
      </c>
      <c r="B5597" s="61" t="s">
        <v>2191</v>
      </c>
      <c r="C5597" s="61" t="s">
        <v>41</v>
      </c>
      <c r="D5597" s="36">
        <v>11</v>
      </c>
      <c r="E5597" s="36">
        <v>2020</v>
      </c>
      <c r="F5597" s="578">
        <v>1.4506081542746549</v>
      </c>
      <c r="G5597" s="578">
        <v>813.00976053873637</v>
      </c>
      <c r="H5597" s="578">
        <v>0.18438624898408273</v>
      </c>
      <c r="I5597" s="578">
        <v>7.1712908626068356E-2</v>
      </c>
      <c r="J5597" s="578">
        <v>7.0654373848810749E-3</v>
      </c>
      <c r="K5597" s="578">
        <v>1.6603009792588599</v>
      </c>
      <c r="L5597" s="578">
        <v>970.94092114766295</v>
      </c>
      <c r="M5597" s="578">
        <v>0.18814924104177949</v>
      </c>
      <c r="N5597" s="578">
        <v>7.7561291633173796E-2</v>
      </c>
      <c r="O5597" s="578">
        <v>8.4378743194974924E-3</v>
      </c>
      <c r="P5597" s="578">
        <v>1.4506081027930049</v>
      </c>
      <c r="Q5597" s="578">
        <v>813.00977102915408</v>
      </c>
      <c r="R5597" s="578">
        <v>0.18438624961224026</v>
      </c>
      <c r="S5597" s="578">
        <v>7.1712911245413097E-2</v>
      </c>
      <c r="T5597" s="578">
        <v>7.06543728301767E-3</v>
      </c>
      <c r="U5597" s="578">
        <v>1.6603007191000225</v>
      </c>
      <c r="V5597" s="578">
        <v>970.94092114766295</v>
      </c>
      <c r="W5597" s="578">
        <v>0.188149241660236</v>
      </c>
      <c r="X5597" s="578">
        <v>7.7561288489960106E-2</v>
      </c>
      <c r="Y5597" s="578">
        <v>8.4378743194974924E-3</v>
      </c>
    </row>
    <row r="5598" spans="1:25" x14ac:dyDescent="0.3">
      <c r="A5598" s="61" t="s">
        <v>7381</v>
      </c>
      <c r="B5598" s="61" t="s">
        <v>2191</v>
      </c>
      <c r="C5598" s="61" t="s">
        <v>41</v>
      </c>
      <c r="D5598" s="36">
        <v>12</v>
      </c>
      <c r="E5598" s="36">
        <v>2020</v>
      </c>
      <c r="F5598" s="578">
        <v>1.3573028533013052</v>
      </c>
      <c r="G5598" s="578">
        <v>757.19889958699503</v>
      </c>
      <c r="H5598" s="578">
        <v>0.17170930728995326</v>
      </c>
      <c r="I5598" s="578">
        <v>6.7755637341178898E-2</v>
      </c>
      <c r="J5598" s="578">
        <v>6.5804400849932146E-3</v>
      </c>
      <c r="K5598" s="578">
        <v>1.5770960398037124</v>
      </c>
      <c r="L5598" s="578">
        <v>920.55112393697073</v>
      </c>
      <c r="M5598" s="578">
        <v>0.175664351576415</v>
      </c>
      <c r="N5598" s="578">
        <v>7.3202589177526506E-2</v>
      </c>
      <c r="O5598" s="578">
        <v>7.9999826848506858E-3</v>
      </c>
      <c r="P5598" s="578">
        <v>1.3573029060650348</v>
      </c>
      <c r="Q5598" s="578">
        <v>757.19889958699503</v>
      </c>
      <c r="R5598" s="578">
        <v>0.17170930745002472</v>
      </c>
      <c r="S5598" s="578">
        <v>6.7755638388916795E-2</v>
      </c>
      <c r="T5598" s="578">
        <v>6.5804401383502374E-3</v>
      </c>
      <c r="U5598" s="578">
        <v>1.5770959870348302</v>
      </c>
      <c r="V5598" s="578">
        <v>920.55111885070778</v>
      </c>
      <c r="W5598" s="578">
        <v>0.17566435173406048</v>
      </c>
      <c r="X5598" s="578">
        <v>7.3202588653657544E-2</v>
      </c>
      <c r="Y5598" s="578">
        <v>7.9999826848506893E-3</v>
      </c>
    </row>
    <row r="5599" spans="1:25" x14ac:dyDescent="0.3">
      <c r="A5599" s="61" t="s">
        <v>7382</v>
      </c>
      <c r="B5599" s="61" t="s">
        <v>2191</v>
      </c>
      <c r="C5599" s="61" t="s">
        <v>41</v>
      </c>
      <c r="D5599" s="36">
        <v>13</v>
      </c>
      <c r="E5599" s="36">
        <v>2020</v>
      </c>
      <c r="F5599" s="578">
        <v>1.2368859614516601</v>
      </c>
      <c r="G5599" s="578">
        <v>688.53221638997354</v>
      </c>
      <c r="H5599" s="578">
        <v>0.15878685077283625</v>
      </c>
      <c r="I5599" s="578">
        <v>6.2185485759982798E-2</v>
      </c>
      <c r="J5599" s="578">
        <v>5.9836387372342852E-3</v>
      </c>
      <c r="K5599" s="578">
        <v>1.4635988853621376</v>
      </c>
      <c r="L5599" s="578">
        <v>854.07110754648795</v>
      </c>
      <c r="M5599" s="578">
        <v>0.162879605668422</v>
      </c>
      <c r="N5599" s="578">
        <v>6.7254198482260108E-2</v>
      </c>
      <c r="O5599" s="578">
        <v>7.422191896087795E-3</v>
      </c>
      <c r="P5599" s="578">
        <v>1.236885857147775</v>
      </c>
      <c r="Q5599" s="578">
        <v>688.53222147623671</v>
      </c>
      <c r="R5599" s="578">
        <v>0.15878686168677275</v>
      </c>
      <c r="S5599" s="578">
        <v>6.2185486836824531E-2</v>
      </c>
      <c r="T5599" s="578">
        <v>5.9836388439483299E-3</v>
      </c>
      <c r="U5599" s="578">
        <v>1.4635988853727477</v>
      </c>
      <c r="V5599" s="578">
        <v>854.07109737396229</v>
      </c>
      <c r="W5599" s="578">
        <v>0.16287961107445825</v>
      </c>
      <c r="X5599" s="578">
        <v>6.7254200577735901E-2</v>
      </c>
      <c r="Y5599" s="578">
        <v>7.4221920003765202E-3</v>
      </c>
    </row>
    <row r="5600" spans="1:25" x14ac:dyDescent="0.3">
      <c r="A5600" s="61" t="s">
        <v>7383</v>
      </c>
      <c r="B5600" s="61" t="s">
        <v>2191</v>
      </c>
      <c r="C5600" s="61" t="s">
        <v>41</v>
      </c>
      <c r="D5600" s="36">
        <v>14</v>
      </c>
      <c r="E5600" s="36">
        <v>2020</v>
      </c>
      <c r="F5600" s="578">
        <v>1.2703400050228626</v>
      </c>
      <c r="G5600" s="578">
        <v>709.98825867970731</v>
      </c>
      <c r="H5600" s="578">
        <v>0.14837693758211826</v>
      </c>
      <c r="I5600" s="578">
        <v>5.8646864005519647E-2</v>
      </c>
      <c r="J5600" s="578">
        <v>6.1702240612551851E-3</v>
      </c>
      <c r="K5600" s="578">
        <v>1.4876911472332075</v>
      </c>
      <c r="L5600" s="578">
        <v>867.95671653747524</v>
      </c>
      <c r="M5600" s="578">
        <v>0.15248428830454874</v>
      </c>
      <c r="N5600" s="578">
        <v>6.3247696147300275E-2</v>
      </c>
      <c r="O5600" s="578">
        <v>7.5429778201699521E-3</v>
      </c>
      <c r="P5600" s="578">
        <v>1.2703396921339474</v>
      </c>
      <c r="Q5600" s="578">
        <v>709.98826408386185</v>
      </c>
      <c r="R5600" s="578">
        <v>0.148376937529974</v>
      </c>
      <c r="S5600" s="578">
        <v>5.8646861357071076E-2</v>
      </c>
      <c r="T5600" s="578">
        <v>6.1702240103234801E-3</v>
      </c>
      <c r="U5600" s="578">
        <v>1.4876909386275625</v>
      </c>
      <c r="V5600" s="578">
        <v>867.95671653747524</v>
      </c>
      <c r="W5600" s="578">
        <v>0.15248428300037575</v>
      </c>
      <c r="X5600" s="578">
        <v>6.3247696671169223E-2</v>
      </c>
      <c r="Y5600" s="578">
        <v>7.5429778201699521E-3</v>
      </c>
    </row>
    <row r="5601" spans="1:25" x14ac:dyDescent="0.3">
      <c r="A5601" s="61" t="s">
        <v>7384</v>
      </c>
      <c r="B5601" s="61" t="s">
        <v>2191</v>
      </c>
      <c r="C5601" s="61" t="s">
        <v>41</v>
      </c>
      <c r="D5601" s="36">
        <v>15</v>
      </c>
      <c r="E5601" s="36">
        <v>2020</v>
      </c>
      <c r="F5601" s="578">
        <v>1.310219602399225</v>
      </c>
      <c r="G5601" s="578">
        <v>734.94730250040629</v>
      </c>
      <c r="H5601" s="578">
        <v>0.13951211885311399</v>
      </c>
      <c r="I5601" s="578">
        <v>5.5723134544678005E-2</v>
      </c>
      <c r="J5601" s="578">
        <v>6.3872459965447553E-3</v>
      </c>
      <c r="K5601" s="578">
        <v>1.5154691432144274</v>
      </c>
      <c r="L5601" s="578">
        <v>884.36001332600881</v>
      </c>
      <c r="M5601" s="578">
        <v>0.14350525783690124</v>
      </c>
      <c r="N5601" s="578">
        <v>5.9943091803385529E-2</v>
      </c>
      <c r="O5601" s="578">
        <v>7.6856421655975221E-3</v>
      </c>
      <c r="P5601" s="578">
        <v>1.310219550806015</v>
      </c>
      <c r="Q5601" s="578">
        <v>734.94730758666924</v>
      </c>
      <c r="R5601" s="578">
        <v>0.13951211890525825</v>
      </c>
      <c r="S5601" s="578">
        <v>5.5723135592415901E-2</v>
      </c>
      <c r="T5601" s="578">
        <v>6.3872459965447553E-3</v>
      </c>
      <c r="U5601" s="578">
        <v>1.5154689867422326</v>
      </c>
      <c r="V5601" s="578">
        <v>884.36001841227176</v>
      </c>
      <c r="W5601" s="578">
        <v>0.14350523693428799</v>
      </c>
      <c r="X5601" s="578">
        <v>5.9943092846272771E-2</v>
      </c>
      <c r="Y5601" s="578">
        <v>7.6856422189545449E-3</v>
      </c>
    </row>
    <row r="5602" spans="1:25" x14ac:dyDescent="0.3">
      <c r="A5602" s="580" t="s">
        <v>7385</v>
      </c>
      <c r="B5602" s="580" t="s">
        <v>2191</v>
      </c>
      <c r="C5602" s="580" t="s">
        <v>41</v>
      </c>
      <c r="D5602" s="581">
        <v>16</v>
      </c>
      <c r="E5602" s="581">
        <v>2020</v>
      </c>
      <c r="F5602" s="582">
        <v>1.38786822628632</v>
      </c>
      <c r="G5602" s="582">
        <v>782.65213012695244</v>
      </c>
      <c r="H5602" s="582">
        <v>0.13216551751490074</v>
      </c>
      <c r="I5602" s="582">
        <v>5.3477998706512098E-2</v>
      </c>
      <c r="J5602" s="582">
        <v>6.8018361441014924E-3</v>
      </c>
      <c r="K5602" s="582">
        <v>1.5816147799972251</v>
      </c>
      <c r="L5602" s="582">
        <v>924.24865659077898</v>
      </c>
      <c r="M5602" s="582">
        <v>0.13611540801260424</v>
      </c>
      <c r="N5602" s="582">
        <v>5.7397006972071972E-2</v>
      </c>
      <c r="O5602" s="582">
        <v>8.0323039292124979E-3</v>
      </c>
      <c r="P5602" s="582">
        <v>1.3878681741534773</v>
      </c>
      <c r="Q5602" s="582">
        <v>782.65213012695244</v>
      </c>
      <c r="R5602" s="582">
        <v>0.13216551751490102</v>
      </c>
      <c r="S5602" s="582">
        <v>5.3477999230381046E-2</v>
      </c>
      <c r="T5602" s="582">
        <v>6.8018360931697891E-3</v>
      </c>
      <c r="U5602" s="582">
        <v>1.5816147284743498</v>
      </c>
      <c r="V5602" s="582">
        <v>924.24866167704192</v>
      </c>
      <c r="W5602" s="582">
        <v>0.136115408063536</v>
      </c>
      <c r="X5602" s="582">
        <v>5.739700798100475E-2</v>
      </c>
      <c r="Y5602" s="582">
        <v>8.0323038807061133E-3</v>
      </c>
    </row>
    <row r="5603" spans="1:25" x14ac:dyDescent="0.3">
      <c r="A5603" s="61" t="s">
        <v>7386</v>
      </c>
      <c r="B5603" s="61" t="s">
        <v>2191</v>
      </c>
      <c r="C5603" s="61" t="s">
        <v>41</v>
      </c>
      <c r="D5603" s="36">
        <v>1</v>
      </c>
      <c r="E5603" s="36">
        <v>2030</v>
      </c>
      <c r="F5603" s="578">
        <v>6.1955543945261145</v>
      </c>
      <c r="G5603" s="578">
        <v>7396.6039377848274</v>
      </c>
      <c r="H5603" s="578">
        <v>0.77810898422224728</v>
      </c>
      <c r="I5603" s="578">
        <v>0.1605102097770815</v>
      </c>
      <c r="J5603" s="578">
        <v>6.3670883692490493E-2</v>
      </c>
      <c r="K5603" s="578">
        <v>6.2540892969115349</v>
      </c>
      <c r="L5603" s="578">
        <v>7454.9763844807894</v>
      </c>
      <c r="M5603" s="578">
        <v>0.78129002355732702</v>
      </c>
      <c r="N5603" s="578">
        <v>0.16113911615684576</v>
      </c>
      <c r="O5603" s="578">
        <v>6.4173309636923123E-2</v>
      </c>
      <c r="P5603" s="578">
        <v>6.1955542901553882</v>
      </c>
      <c r="Q5603" s="578">
        <v>7396.6039911905882</v>
      </c>
      <c r="R5603" s="578">
        <v>0.77810897325010309</v>
      </c>
      <c r="S5603" s="578">
        <v>0.16051020651745251</v>
      </c>
      <c r="T5603" s="578">
        <v>6.3670883692490493E-2</v>
      </c>
      <c r="U5603" s="578">
        <v>6.2540894037924728</v>
      </c>
      <c r="V5603" s="578">
        <v>7454.9763844807894</v>
      </c>
      <c r="W5603" s="578">
        <v>0.78129002413091531</v>
      </c>
      <c r="X5603" s="578">
        <v>0.16113913528776375</v>
      </c>
      <c r="Y5603" s="578">
        <v>6.4173309636923123E-2</v>
      </c>
    </row>
    <row r="5604" spans="1:25" x14ac:dyDescent="0.3">
      <c r="A5604" s="61" t="s">
        <v>7387</v>
      </c>
      <c r="B5604" s="61" t="s">
        <v>2191</v>
      </c>
      <c r="C5604" s="61" t="s">
        <v>41</v>
      </c>
      <c r="D5604" s="36">
        <v>2</v>
      </c>
      <c r="E5604" s="36">
        <v>2030</v>
      </c>
      <c r="F5604" s="578">
        <v>2.9071723058091976</v>
      </c>
      <c r="G5604" s="578">
        <v>3604.9318084716729</v>
      </c>
      <c r="H5604" s="578">
        <v>0.40897195724149504</v>
      </c>
      <c r="I5604" s="578">
        <v>7.7445704140700358E-2</v>
      </c>
      <c r="J5604" s="578">
        <v>3.1031708989757975E-2</v>
      </c>
      <c r="K5604" s="578">
        <v>2.983394472576185</v>
      </c>
      <c r="L5604" s="578">
        <v>3680.5154418945253</v>
      </c>
      <c r="M5604" s="578">
        <v>0.4138313406013665</v>
      </c>
      <c r="N5604" s="578">
        <v>7.8086513036396327E-2</v>
      </c>
      <c r="O5604" s="578">
        <v>3.1682322907727149E-2</v>
      </c>
      <c r="P5604" s="578">
        <v>2.9071723579320352</v>
      </c>
      <c r="Q5604" s="578">
        <v>3604.9318084716729</v>
      </c>
      <c r="R5604" s="578">
        <v>0.40897192029903301</v>
      </c>
      <c r="S5604" s="578">
        <v>7.7445703636233959E-2</v>
      </c>
      <c r="T5604" s="578">
        <v>3.1031709513626923E-2</v>
      </c>
      <c r="U5604" s="578">
        <v>2.9833944726177926</v>
      </c>
      <c r="V5604" s="578">
        <v>3680.5154940287225</v>
      </c>
      <c r="W5604" s="578">
        <v>0.41383134182251502</v>
      </c>
      <c r="X5604" s="578">
        <v>7.8086523513775263E-2</v>
      </c>
      <c r="Y5604" s="578">
        <v>3.1682322907727149E-2</v>
      </c>
    </row>
    <row r="5605" spans="1:25" x14ac:dyDescent="0.3">
      <c r="A5605" s="61" t="s">
        <v>7388</v>
      </c>
      <c r="B5605" s="61" t="s">
        <v>2191</v>
      </c>
      <c r="C5605" s="61" t="s">
        <v>41</v>
      </c>
      <c r="D5605" s="36">
        <v>3</v>
      </c>
      <c r="E5605" s="36">
        <v>2030</v>
      </c>
      <c r="F5605" s="578">
        <v>1.7042827806825049</v>
      </c>
      <c r="G5605" s="578">
        <v>2134.2624969482376</v>
      </c>
      <c r="H5605" s="578">
        <v>0.21943690949531899</v>
      </c>
      <c r="I5605" s="578">
        <v>4.39531002193689E-2</v>
      </c>
      <c r="J5605" s="578">
        <v>1.8372058790797948E-2</v>
      </c>
      <c r="K5605" s="578">
        <v>1.7241188106767451</v>
      </c>
      <c r="L5605" s="578">
        <v>2149.7957712809202</v>
      </c>
      <c r="M5605" s="578">
        <v>0.22152439551427927</v>
      </c>
      <c r="N5605" s="578">
        <v>4.38652001321315E-2</v>
      </c>
      <c r="O5605" s="578">
        <v>1.8505751679185726E-2</v>
      </c>
      <c r="P5605" s="578">
        <v>1.7042828327998876</v>
      </c>
      <c r="Q5605" s="578">
        <v>2134.2624969482376</v>
      </c>
      <c r="R5605" s="578">
        <v>0.21943690944317451</v>
      </c>
      <c r="S5605" s="578">
        <v>4.39531002193689E-2</v>
      </c>
      <c r="T5605" s="578">
        <v>1.8372058790797948E-2</v>
      </c>
      <c r="U5605" s="578">
        <v>1.7241188622726475</v>
      </c>
      <c r="V5605" s="578">
        <v>2149.79566701253</v>
      </c>
      <c r="W5605" s="578">
        <v>0.22152439551427927</v>
      </c>
      <c r="X5605" s="578">
        <v>4.38652001321315E-2</v>
      </c>
      <c r="Y5605" s="578">
        <v>1.8505751679185726E-2</v>
      </c>
    </row>
    <row r="5606" spans="1:25" x14ac:dyDescent="0.3">
      <c r="A5606" s="61" t="s">
        <v>7389</v>
      </c>
      <c r="B5606" s="61" t="s">
        <v>2191</v>
      </c>
      <c r="C5606" s="61" t="s">
        <v>41</v>
      </c>
      <c r="D5606" s="36">
        <v>4</v>
      </c>
      <c r="E5606" s="36">
        <v>2030</v>
      </c>
      <c r="F5606" s="578">
        <v>1.3227457483718901</v>
      </c>
      <c r="G5606" s="578">
        <v>1690.1061706542901</v>
      </c>
      <c r="H5606" s="578">
        <v>0.16004448552666825</v>
      </c>
      <c r="I5606" s="578">
        <v>3.2619500532746301E-2</v>
      </c>
      <c r="J5606" s="578">
        <v>1.4548657170962501E-2</v>
      </c>
      <c r="K5606" s="578">
        <v>1.3401356358685499</v>
      </c>
      <c r="L5606" s="578">
        <v>1706.902828216545</v>
      </c>
      <c r="M5606" s="578">
        <v>0.16148274711000901</v>
      </c>
      <c r="N5606" s="578">
        <v>3.2968721934594152E-2</v>
      </c>
      <c r="O5606" s="578">
        <v>1.46932738037624E-2</v>
      </c>
      <c r="P5606" s="578">
        <v>1.3227456440203724</v>
      </c>
      <c r="Q5606" s="578">
        <v>1690.1061706542901</v>
      </c>
      <c r="R5606" s="578">
        <v>0.16004448494974549</v>
      </c>
      <c r="S5606" s="578">
        <v>3.2619500532746301E-2</v>
      </c>
      <c r="T5606" s="578">
        <v>1.4548657170962501E-2</v>
      </c>
      <c r="U5606" s="578">
        <v>1.3401356874313251</v>
      </c>
      <c r="V5606" s="578">
        <v>1706.902828216545</v>
      </c>
      <c r="W5606" s="578">
        <v>0.1614827472082345</v>
      </c>
      <c r="X5606" s="578">
        <v>3.2968730840366299E-2</v>
      </c>
      <c r="Y5606" s="578">
        <v>1.46932738037624E-2</v>
      </c>
    </row>
    <row r="5607" spans="1:25" x14ac:dyDescent="0.3">
      <c r="A5607" s="61" t="s">
        <v>7390</v>
      </c>
      <c r="B5607" s="61" t="s">
        <v>2191</v>
      </c>
      <c r="C5607" s="61" t="s">
        <v>41</v>
      </c>
      <c r="D5607" s="36">
        <v>5</v>
      </c>
      <c r="E5607" s="36">
        <v>2030</v>
      </c>
      <c r="F5607" s="578">
        <v>1.0812200719908489</v>
      </c>
      <c r="G5607" s="578">
        <v>1428.7019856770776</v>
      </c>
      <c r="H5607" s="578">
        <v>0.12774364397804</v>
      </c>
      <c r="I5607" s="578">
        <v>2.6866736943096197E-2</v>
      </c>
      <c r="J5607" s="578">
        <v>1.22984543074077E-2</v>
      </c>
      <c r="K5607" s="578">
        <v>1.1090666511904561</v>
      </c>
      <c r="L5607" s="578">
        <v>1462.4639320373476</v>
      </c>
      <c r="M5607" s="578">
        <v>0.12928315769507451</v>
      </c>
      <c r="N5607" s="578">
        <v>2.7431099675595701E-2</v>
      </c>
      <c r="O5607" s="578">
        <v>1.2589084440454151E-2</v>
      </c>
      <c r="P5607" s="578">
        <v>1.0812201446237433</v>
      </c>
      <c r="Q5607" s="578">
        <v>1428.7019856770776</v>
      </c>
      <c r="R5607" s="578">
        <v>0.12774364389557949</v>
      </c>
      <c r="S5607" s="578">
        <v>2.6866737990834097E-2</v>
      </c>
      <c r="T5607" s="578">
        <v>1.22984543074077E-2</v>
      </c>
      <c r="U5607" s="578">
        <v>1.1090666564755667</v>
      </c>
      <c r="V5607" s="578">
        <v>1462.4639320373476</v>
      </c>
      <c r="W5607" s="578">
        <v>0.12928316526722428</v>
      </c>
      <c r="X5607" s="578">
        <v>2.7431099675595701E-2</v>
      </c>
      <c r="Y5607" s="578">
        <v>1.2589084440454151E-2</v>
      </c>
    </row>
    <row r="5608" spans="1:25" x14ac:dyDescent="0.3">
      <c r="A5608" s="61" t="s">
        <v>7391</v>
      </c>
      <c r="B5608" s="61" t="s">
        <v>2191</v>
      </c>
      <c r="C5608" s="61" t="s">
        <v>41</v>
      </c>
      <c r="D5608" s="36">
        <v>6</v>
      </c>
      <c r="E5608" s="36">
        <v>2030</v>
      </c>
      <c r="F5608" s="578">
        <v>0.92256749199941346</v>
      </c>
      <c r="G5608" s="578">
        <v>1241.9446818033803</v>
      </c>
      <c r="H5608" s="578">
        <v>0.105260043908856</v>
      </c>
      <c r="I5608" s="578">
        <v>2.2988459226326027E-2</v>
      </c>
      <c r="J5608" s="578">
        <v>1.0690868938884976E-2</v>
      </c>
      <c r="K5608" s="578">
        <v>0.96146477881995751</v>
      </c>
      <c r="L5608" s="578">
        <v>1297.2220751444452</v>
      </c>
      <c r="M5608" s="578">
        <v>0.10725737631976949</v>
      </c>
      <c r="N5608" s="578">
        <v>2.3721309325386075E-2</v>
      </c>
      <c r="O5608" s="578">
        <v>1.11666748222584E-2</v>
      </c>
      <c r="P5608" s="578">
        <v>0.92256747088538105</v>
      </c>
      <c r="Q5608" s="578">
        <v>1241.9446818033803</v>
      </c>
      <c r="R5608" s="578">
        <v>0.105260043876114</v>
      </c>
      <c r="S5608" s="578">
        <v>2.2988458852826851E-2</v>
      </c>
      <c r="T5608" s="578">
        <v>1.0690868938884976E-2</v>
      </c>
      <c r="U5608" s="578">
        <v>0.9614647744825382</v>
      </c>
      <c r="V5608" s="578">
        <v>1297.2220751444452</v>
      </c>
      <c r="W5608" s="578">
        <v>0.10725737578771502</v>
      </c>
      <c r="X5608" s="578">
        <v>2.3721309218672028E-2</v>
      </c>
      <c r="Y5608" s="578">
        <v>1.11666748222584E-2</v>
      </c>
    </row>
    <row r="5609" spans="1:25" x14ac:dyDescent="0.3">
      <c r="A5609" s="61" t="s">
        <v>7392</v>
      </c>
      <c r="B5609" s="61" t="s">
        <v>2191</v>
      </c>
      <c r="C5609" s="61" t="s">
        <v>41</v>
      </c>
      <c r="D5609" s="36">
        <v>7</v>
      </c>
      <c r="E5609" s="36">
        <v>2030</v>
      </c>
      <c r="F5609" s="578">
        <v>0.86303438606559668</v>
      </c>
      <c r="G5609" s="578">
        <v>1175.655417124425</v>
      </c>
      <c r="H5609" s="578">
        <v>9.3030720865802566E-2</v>
      </c>
      <c r="I5609" s="578">
        <v>2.1663473831722478E-2</v>
      </c>
      <c r="J5609" s="578">
        <v>1.0120221433074502E-2</v>
      </c>
      <c r="K5609" s="578">
        <v>0.90761617123909333</v>
      </c>
      <c r="L5609" s="578">
        <v>1250.3147888183526</v>
      </c>
      <c r="M5609" s="578">
        <v>9.4963965403318626E-2</v>
      </c>
      <c r="N5609" s="578">
        <v>2.2436369394805852E-2</v>
      </c>
      <c r="O5609" s="578">
        <v>1.0762881783496849E-2</v>
      </c>
      <c r="P5609" s="578">
        <v>0.86303438047925329</v>
      </c>
      <c r="Q5609" s="578">
        <v>1175.655417124425</v>
      </c>
      <c r="R5609" s="578">
        <v>9.3030722420129025E-2</v>
      </c>
      <c r="S5609" s="578">
        <v>2.1663473492177773E-2</v>
      </c>
      <c r="T5609" s="578">
        <v>1.0120221952092803E-2</v>
      </c>
      <c r="U5609" s="578">
        <v>0.90761620229109929</v>
      </c>
      <c r="V5609" s="578">
        <v>1250.3147888183526</v>
      </c>
      <c r="W5609" s="578">
        <v>9.496396539301101E-2</v>
      </c>
      <c r="X5609" s="578">
        <v>2.2436369181377775E-2</v>
      </c>
      <c r="Y5609" s="578">
        <v>1.0762881264478549E-2</v>
      </c>
    </row>
    <row r="5610" spans="1:25" x14ac:dyDescent="0.3">
      <c r="A5610" s="61" t="s">
        <v>7393</v>
      </c>
      <c r="B5610" s="61" t="s">
        <v>2191</v>
      </c>
      <c r="C5610" s="61" t="s">
        <v>41</v>
      </c>
      <c r="D5610" s="36">
        <v>8</v>
      </c>
      <c r="E5610" s="36">
        <v>2030</v>
      </c>
      <c r="F5610" s="578">
        <v>0.74706025031351408</v>
      </c>
      <c r="G5610" s="578">
        <v>994.60548400878679</v>
      </c>
      <c r="H5610" s="578">
        <v>8.3549675685693076E-2</v>
      </c>
      <c r="I5610" s="578">
        <v>1.86396286371746E-2</v>
      </c>
      <c r="J5610" s="578">
        <v>8.5617014750217352E-3</v>
      </c>
      <c r="K5610" s="578">
        <v>0.80299885429235429</v>
      </c>
      <c r="L5610" s="578">
        <v>1099.9973920186326</v>
      </c>
      <c r="M5610" s="578">
        <v>8.5805794760138526E-2</v>
      </c>
      <c r="N5610" s="578">
        <v>1.97049998678267E-2</v>
      </c>
      <c r="O5610" s="578">
        <v>9.4689323838489693E-3</v>
      </c>
      <c r="P5610" s="578">
        <v>0.74706026086181476</v>
      </c>
      <c r="Q5610" s="578">
        <v>994.60548400878679</v>
      </c>
      <c r="R5610" s="578">
        <v>8.3549675665077844E-2</v>
      </c>
      <c r="S5610" s="578">
        <v>1.8639628280652649E-2</v>
      </c>
      <c r="T5610" s="578">
        <v>8.5617014750217352E-3</v>
      </c>
      <c r="U5610" s="578">
        <v>0.80299883349592427</v>
      </c>
      <c r="V5610" s="578">
        <v>1099.9974441528275</v>
      </c>
      <c r="W5610" s="578">
        <v>8.5805796337202325E-2</v>
      </c>
      <c r="X5610" s="578">
        <v>1.97049998678267E-2</v>
      </c>
      <c r="Y5610" s="578">
        <v>9.4689323353425864E-3</v>
      </c>
    </row>
    <row r="5611" spans="1:25" x14ac:dyDescent="0.3">
      <c r="A5611" s="61" t="s">
        <v>7394</v>
      </c>
      <c r="B5611" s="61" t="s">
        <v>2191</v>
      </c>
      <c r="C5611" s="61" t="s">
        <v>41</v>
      </c>
      <c r="D5611" s="36">
        <v>9</v>
      </c>
      <c r="E5611" s="36">
        <v>2030</v>
      </c>
      <c r="F5611" s="578">
        <v>0.68818130474894179</v>
      </c>
      <c r="G5611" s="578">
        <v>913.61353747049907</v>
      </c>
      <c r="H5611" s="578">
        <v>7.5660882953646508E-2</v>
      </c>
      <c r="I5611" s="578">
        <v>1.7505394639253252E-2</v>
      </c>
      <c r="J5611" s="578">
        <v>7.8645180813812898E-3</v>
      </c>
      <c r="K5611" s="578">
        <v>0.75299615591141356</v>
      </c>
      <c r="L5611" s="578">
        <v>1042.9358310699424</v>
      </c>
      <c r="M5611" s="578">
        <v>7.8435757758597874E-2</v>
      </c>
      <c r="N5611" s="578">
        <v>1.8733890101429975E-2</v>
      </c>
      <c r="O5611" s="578">
        <v>8.977745237643827E-3</v>
      </c>
      <c r="P5611" s="578">
        <v>0.68818131002063843</v>
      </c>
      <c r="Q5611" s="578">
        <v>913.61353747049907</v>
      </c>
      <c r="R5611" s="578">
        <v>7.5660879901079128E-2</v>
      </c>
      <c r="S5611" s="578">
        <v>1.7505394479182201E-2</v>
      </c>
      <c r="T5611" s="578">
        <v>7.8645180813812898E-3</v>
      </c>
      <c r="U5611" s="578">
        <v>0.75299617205958624</v>
      </c>
      <c r="V5611" s="578">
        <v>1042.9359353383325</v>
      </c>
      <c r="W5611" s="578">
        <v>7.8435757784366858E-2</v>
      </c>
      <c r="X5611" s="578">
        <v>1.8733890457951902E-2</v>
      </c>
      <c r="Y5611" s="578">
        <v>8.9777451842868033E-3</v>
      </c>
    </row>
    <row r="5612" spans="1:25" x14ac:dyDescent="0.3">
      <c r="A5612" s="61" t="s">
        <v>7395</v>
      </c>
      <c r="B5612" s="61" t="s">
        <v>2191</v>
      </c>
      <c r="C5612" s="61" t="s">
        <v>41</v>
      </c>
      <c r="D5612" s="36">
        <v>10</v>
      </c>
      <c r="E5612" s="36">
        <v>2030</v>
      </c>
      <c r="F5612" s="578">
        <v>0.64184750288004899</v>
      </c>
      <c r="G5612" s="578">
        <v>848.87909571329726</v>
      </c>
      <c r="H5612" s="578">
        <v>6.9442932124881396E-2</v>
      </c>
      <c r="I5612" s="578">
        <v>1.66291886052931E-2</v>
      </c>
      <c r="J5612" s="578">
        <v>7.3072836918678698E-3</v>
      </c>
      <c r="K5612" s="578">
        <v>0.7111412765400088</v>
      </c>
      <c r="L5612" s="578">
        <v>992.28684202829902</v>
      </c>
      <c r="M5612" s="578">
        <v>7.2539433851791998E-2</v>
      </c>
      <c r="N5612" s="578">
        <v>1.7928190063685099E-2</v>
      </c>
      <c r="O5612" s="578">
        <v>8.5417599426970484E-3</v>
      </c>
      <c r="P5612" s="578">
        <v>0.64184747679678322</v>
      </c>
      <c r="Q5612" s="578">
        <v>848.8790906270342</v>
      </c>
      <c r="R5612" s="578">
        <v>6.9442932130186777E-2</v>
      </c>
      <c r="S5612" s="578">
        <v>1.6629188452498E-2</v>
      </c>
      <c r="T5612" s="578">
        <v>7.3072836918678698E-3</v>
      </c>
      <c r="U5612" s="578">
        <v>0.71114130293125244</v>
      </c>
      <c r="V5612" s="578">
        <v>992.28684202829902</v>
      </c>
      <c r="W5612" s="578">
        <v>7.2539433872407202E-2</v>
      </c>
      <c r="X5612" s="578">
        <v>1.7928190063685099E-2</v>
      </c>
      <c r="Y5612" s="578">
        <v>8.5417598359830028E-3</v>
      </c>
    </row>
    <row r="5613" spans="1:25" x14ac:dyDescent="0.3">
      <c r="A5613" s="61" t="s">
        <v>7396</v>
      </c>
      <c r="B5613" s="61" t="s">
        <v>2191</v>
      </c>
      <c r="C5613" s="61" t="s">
        <v>41</v>
      </c>
      <c r="D5613" s="36">
        <v>11</v>
      </c>
      <c r="E5613" s="36">
        <v>2030</v>
      </c>
      <c r="F5613" s="578">
        <v>0.60042029657411844</v>
      </c>
      <c r="G5613" s="578">
        <v>783.03378550211517</v>
      </c>
      <c r="H5613" s="578">
        <v>6.3804430529368447E-2</v>
      </c>
      <c r="I5613" s="578">
        <v>1.5976460543849151E-2</v>
      </c>
      <c r="J5613" s="578">
        <v>6.7404799289458072E-3</v>
      </c>
      <c r="K5613" s="578">
        <v>0.67295720625607625</v>
      </c>
      <c r="L5613" s="578">
        <v>935.51703961690191</v>
      </c>
      <c r="M5613" s="578">
        <v>6.7124079638233469E-2</v>
      </c>
      <c r="N5613" s="578">
        <v>1.724939118867035E-2</v>
      </c>
      <c r="O5613" s="578">
        <v>8.0530729416447358E-3</v>
      </c>
      <c r="P5613" s="578">
        <v>0.60042028601223252</v>
      </c>
      <c r="Q5613" s="578">
        <v>783.03378550211517</v>
      </c>
      <c r="R5613" s="578">
        <v>6.3804430524214639E-2</v>
      </c>
      <c r="S5613" s="578">
        <v>1.5976460490492127E-2</v>
      </c>
      <c r="T5613" s="578">
        <v>6.7404798755887878E-3</v>
      </c>
      <c r="U5613" s="578">
        <v>0.67295719507815899</v>
      </c>
      <c r="V5613" s="578">
        <v>935.51703961690191</v>
      </c>
      <c r="W5613" s="578">
        <v>6.7124079717814283E-2</v>
      </c>
      <c r="X5613" s="578">
        <v>1.7249391952645902E-2</v>
      </c>
      <c r="Y5613" s="578">
        <v>8.0530729416447358E-3</v>
      </c>
    </row>
    <row r="5614" spans="1:25" x14ac:dyDescent="0.3">
      <c r="A5614" s="61" t="s">
        <v>7397</v>
      </c>
      <c r="B5614" s="61" t="s">
        <v>2191</v>
      </c>
      <c r="C5614" s="61" t="s">
        <v>41</v>
      </c>
      <c r="D5614" s="36">
        <v>12</v>
      </c>
      <c r="E5614" s="36">
        <v>2030</v>
      </c>
      <c r="F5614" s="578">
        <v>0.56652449953192696</v>
      </c>
      <c r="G5614" s="578">
        <v>729.16332530975308</v>
      </c>
      <c r="H5614" s="578">
        <v>5.9191083507509221E-2</v>
      </c>
      <c r="I5614" s="578">
        <v>1.5442264741674651E-2</v>
      </c>
      <c r="J5614" s="578">
        <v>6.276756617201798E-3</v>
      </c>
      <c r="K5614" s="578">
        <v>0.64171494991887779</v>
      </c>
      <c r="L5614" s="578">
        <v>886.8795204162592</v>
      </c>
      <c r="M5614" s="578">
        <v>6.2665513954774071E-2</v>
      </c>
      <c r="N5614" s="578">
        <v>1.6607409808784699E-2</v>
      </c>
      <c r="O5614" s="578">
        <v>7.6343962088382417E-3</v>
      </c>
      <c r="P5614" s="578">
        <v>0.56652449952724693</v>
      </c>
      <c r="Q5614" s="578">
        <v>729.16332530975308</v>
      </c>
      <c r="R5614" s="578">
        <v>5.9191083459760749E-2</v>
      </c>
      <c r="S5614" s="578">
        <v>1.5442264166873998E-2</v>
      </c>
      <c r="T5614" s="578">
        <v>6.276756617201798E-3</v>
      </c>
      <c r="U5614" s="578">
        <v>0.64171494402620499</v>
      </c>
      <c r="V5614" s="578">
        <v>886.87953090667679</v>
      </c>
      <c r="W5614" s="578">
        <v>6.2665513975995596E-2</v>
      </c>
      <c r="X5614" s="578">
        <v>1.660741868545295E-2</v>
      </c>
      <c r="Y5614" s="578">
        <v>7.6343962088382417E-3</v>
      </c>
    </row>
    <row r="5615" spans="1:25" x14ac:dyDescent="0.3">
      <c r="A5615" s="61" t="s">
        <v>7398</v>
      </c>
      <c r="B5615" s="61" t="s">
        <v>2191</v>
      </c>
      <c r="C5615" s="61" t="s">
        <v>41</v>
      </c>
      <c r="D5615" s="36">
        <v>13</v>
      </c>
      <c r="E5615" s="36">
        <v>2030</v>
      </c>
      <c r="F5615" s="578">
        <v>0.52010255702865926</v>
      </c>
      <c r="G5615" s="578">
        <v>663.32394790649369</v>
      </c>
      <c r="H5615" s="578">
        <v>5.4467791976094249E-2</v>
      </c>
      <c r="I5615" s="578">
        <v>1.4326770518285474E-2</v>
      </c>
      <c r="J5615" s="578">
        <v>5.7099945164130351E-3</v>
      </c>
      <c r="K5615" s="578">
        <v>0.59732851429036249</v>
      </c>
      <c r="L5615" s="578">
        <v>823.11497179667128</v>
      </c>
      <c r="M5615" s="578">
        <v>5.8024266284064596E-2</v>
      </c>
      <c r="N5615" s="578">
        <v>1.5405684054712725E-2</v>
      </c>
      <c r="O5615" s="578">
        <v>7.0854971903220997E-3</v>
      </c>
      <c r="P5615" s="578">
        <v>0.52010256230564256</v>
      </c>
      <c r="Q5615" s="578">
        <v>663.32394790649369</v>
      </c>
      <c r="R5615" s="578">
        <v>5.4467791950325251E-2</v>
      </c>
      <c r="S5615" s="578">
        <v>1.43267704212727E-2</v>
      </c>
      <c r="T5615" s="578">
        <v>5.7099945164130351E-3</v>
      </c>
      <c r="U5615" s="578">
        <v>0.59732851957088884</v>
      </c>
      <c r="V5615" s="578">
        <v>823.11497179667128</v>
      </c>
      <c r="W5615" s="578">
        <v>5.8024273639451424E-2</v>
      </c>
      <c r="X5615" s="578">
        <v>1.5405685492927E-2</v>
      </c>
      <c r="Y5615" s="578">
        <v>7.0854971903220997E-3</v>
      </c>
    </row>
    <row r="5616" spans="1:25" x14ac:dyDescent="0.3">
      <c r="A5616" s="61" t="s">
        <v>7399</v>
      </c>
      <c r="B5616" s="61" t="s">
        <v>2191</v>
      </c>
      <c r="C5616" s="61" t="s">
        <v>41</v>
      </c>
      <c r="D5616" s="36">
        <v>14</v>
      </c>
      <c r="E5616" s="36">
        <v>2030</v>
      </c>
      <c r="F5616" s="578">
        <v>0.52237851104384425</v>
      </c>
      <c r="G5616" s="578">
        <v>683.3460470835364</v>
      </c>
      <c r="H5616" s="578">
        <v>5.1736695570677171E-2</v>
      </c>
      <c r="I5616" s="578">
        <v>1.3593029172625349E-2</v>
      </c>
      <c r="J5616" s="578">
        <v>5.8823640186650003E-3</v>
      </c>
      <c r="K5616" s="578">
        <v>0.59647919832423157</v>
      </c>
      <c r="L5616" s="578">
        <v>835.88876724243107</v>
      </c>
      <c r="M5616" s="578">
        <v>5.5206819946761174E-2</v>
      </c>
      <c r="N5616" s="578">
        <v>1.45700323725274E-2</v>
      </c>
      <c r="O5616" s="578">
        <v>7.1954676386667372E-3</v>
      </c>
      <c r="P5616" s="578">
        <v>0.52237851631705678</v>
      </c>
      <c r="Q5616" s="578">
        <v>683.3460470835364</v>
      </c>
      <c r="R5616" s="578">
        <v>5.1736691379725544E-2</v>
      </c>
      <c r="S5616" s="578">
        <v>1.3593029364225524E-2</v>
      </c>
      <c r="T5616" s="578">
        <v>5.8823639653079766E-3</v>
      </c>
      <c r="U5616" s="578">
        <v>0.59647919926082182</v>
      </c>
      <c r="V5616" s="578">
        <v>835.88878250122036</v>
      </c>
      <c r="W5616" s="578">
        <v>5.5206819946761174E-2</v>
      </c>
      <c r="X5616" s="578">
        <v>1.45700335997389E-2</v>
      </c>
      <c r="Y5616" s="578">
        <v>7.1954676386667372E-3</v>
      </c>
    </row>
    <row r="5617" spans="1:25" x14ac:dyDescent="0.3">
      <c r="A5617" s="61" t="s">
        <v>7400</v>
      </c>
      <c r="B5617" s="61" t="s">
        <v>2191</v>
      </c>
      <c r="C5617" s="61" t="s">
        <v>41</v>
      </c>
      <c r="D5617" s="36">
        <v>15</v>
      </c>
      <c r="E5617" s="36">
        <v>2030</v>
      </c>
      <c r="F5617" s="578">
        <v>0.52780347949859152</v>
      </c>
      <c r="G5617" s="578">
        <v>706.75927098592081</v>
      </c>
      <c r="H5617" s="578">
        <v>4.9503598134227347E-2</v>
      </c>
      <c r="I5617" s="578">
        <v>1.2985419947654E-2</v>
      </c>
      <c r="J5617" s="578">
        <v>6.0839182018147123E-3</v>
      </c>
      <c r="K5617" s="578">
        <v>0.5978323465961537</v>
      </c>
      <c r="L5617" s="578">
        <v>851.09979883829726</v>
      </c>
      <c r="M5617" s="578">
        <v>5.2830496754419649E-2</v>
      </c>
      <c r="N5617" s="578">
        <v>1.3880920999023725E-2</v>
      </c>
      <c r="O5617" s="578">
        <v>7.3264181798246347E-3</v>
      </c>
      <c r="P5617" s="578">
        <v>0.52780347421844409</v>
      </c>
      <c r="Q5617" s="578">
        <v>706.75927639007523</v>
      </c>
      <c r="R5617" s="578">
        <v>4.9503598134227347E-2</v>
      </c>
      <c r="S5617" s="578">
        <v>1.2985420001011E-2</v>
      </c>
      <c r="T5617" s="578">
        <v>6.0839182018147123E-3</v>
      </c>
      <c r="U5617" s="578">
        <v>0.59783236212613577</v>
      </c>
      <c r="V5617" s="578">
        <v>851.09979343414273</v>
      </c>
      <c r="W5617" s="578">
        <v>5.28304962253969E-2</v>
      </c>
      <c r="X5617" s="578">
        <v>1.3880922172878174E-2</v>
      </c>
      <c r="Y5617" s="578">
        <v>7.3264181798246347E-3</v>
      </c>
    </row>
    <row r="5618" spans="1:25" x14ac:dyDescent="0.3">
      <c r="A5618" s="580" t="s">
        <v>7401</v>
      </c>
      <c r="B5618" s="580" t="s">
        <v>2191</v>
      </c>
      <c r="C5618" s="580" t="s">
        <v>41</v>
      </c>
      <c r="D5618" s="581">
        <v>16</v>
      </c>
      <c r="E5618" s="581">
        <v>2030</v>
      </c>
      <c r="F5618" s="582">
        <v>0.54702324840513905</v>
      </c>
      <c r="G5618" s="582">
        <v>752.66597493489553</v>
      </c>
      <c r="H5618" s="582">
        <v>4.8014270471639926E-2</v>
      </c>
      <c r="I5618" s="582">
        <v>1.2543200917813574E-2</v>
      </c>
      <c r="J5618" s="582">
        <v>6.4790940280848456E-3</v>
      </c>
      <c r="K5618" s="582">
        <v>0.613152412603028</v>
      </c>
      <c r="L5618" s="582">
        <v>889.47485796610476</v>
      </c>
      <c r="M5618" s="582">
        <v>5.1227065087232349E-2</v>
      </c>
      <c r="N5618" s="582">
        <v>1.337375989533025E-2</v>
      </c>
      <c r="O5618" s="582">
        <v>7.6567564295449576E-3</v>
      </c>
      <c r="P5618" s="582">
        <v>0.54702325399106577</v>
      </c>
      <c r="Q5618" s="582">
        <v>752.66597493489553</v>
      </c>
      <c r="R5618" s="582">
        <v>4.8014270424573575E-2</v>
      </c>
      <c r="S5618" s="582">
        <v>1.2543200757742498E-2</v>
      </c>
      <c r="T5618" s="582">
        <v>6.479093868013778E-3</v>
      </c>
      <c r="U5618" s="582">
        <v>0.61315242875065179</v>
      </c>
      <c r="V5618" s="582">
        <v>889.47485796610476</v>
      </c>
      <c r="W5618" s="582">
        <v>5.122706725069285E-2</v>
      </c>
      <c r="X5618" s="582">
        <v>1.3373760162115375E-2</v>
      </c>
      <c r="Y5618" s="582">
        <v>7.6567564295449576E-3</v>
      </c>
    </row>
    <row r="5619" spans="1:25" x14ac:dyDescent="0.3">
      <c r="A5619" s="61" t="s">
        <v>7402</v>
      </c>
      <c r="B5619" s="61" t="s">
        <v>2190</v>
      </c>
      <c r="C5619" s="61" t="s">
        <v>41</v>
      </c>
      <c r="D5619" s="36">
        <v>1</v>
      </c>
      <c r="E5619" s="36">
        <v>2012</v>
      </c>
      <c r="F5619" s="578">
        <v>12.280907943895999</v>
      </c>
      <c r="G5619" s="578">
        <v>6194.4642893473256</v>
      </c>
      <c r="H5619" s="578">
        <v>10.599425535372548</v>
      </c>
      <c r="I5619" s="578">
        <v>5.3433545733544925E-2</v>
      </c>
      <c r="J5619" s="578">
        <v>0.1234505839335415</v>
      </c>
      <c r="K5619" s="578">
        <v>12.35535986992025</v>
      </c>
      <c r="L5619" s="578">
        <v>6231.6056518554615</v>
      </c>
      <c r="M5619" s="578">
        <v>10.650704946669626</v>
      </c>
      <c r="N5619" s="578">
        <v>5.3634624995386994E-2</v>
      </c>
      <c r="O5619" s="578">
        <v>0.124190854063878</v>
      </c>
      <c r="P5619" s="578">
        <v>12.280911594653499</v>
      </c>
      <c r="Q5619" s="578">
        <v>6194.4642893473256</v>
      </c>
      <c r="R5619" s="578">
        <v>10.599426068103583</v>
      </c>
      <c r="S5619" s="578">
        <v>5.3433551020134418E-2</v>
      </c>
      <c r="T5619" s="578">
        <v>0.1234505839335415</v>
      </c>
      <c r="U5619" s="578">
        <v>12.355359874877426</v>
      </c>
      <c r="V5619" s="578">
        <v>6231.6056518554615</v>
      </c>
      <c r="W5619" s="578">
        <v>10.650705096544652</v>
      </c>
      <c r="X5619" s="578">
        <v>5.3634624511081072E-2</v>
      </c>
      <c r="Y5619" s="578">
        <v>0.124190854063878</v>
      </c>
    </row>
    <row r="5620" spans="1:25" x14ac:dyDescent="0.3">
      <c r="A5620" s="61" t="s">
        <v>7403</v>
      </c>
      <c r="B5620" s="61" t="s">
        <v>2190</v>
      </c>
      <c r="C5620" s="61" t="s">
        <v>41</v>
      </c>
      <c r="D5620" s="36">
        <v>2</v>
      </c>
      <c r="E5620" s="36">
        <v>2012</v>
      </c>
      <c r="F5620" s="578">
        <v>6.6688068567404972</v>
      </c>
      <c r="G5620" s="578">
        <v>3158.5657641092876</v>
      </c>
      <c r="H5620" s="578">
        <v>5.6570587980168003</v>
      </c>
      <c r="I5620" s="578">
        <v>2.9379776459033224E-2</v>
      </c>
      <c r="J5620" s="578">
        <v>6.2947658938355688E-2</v>
      </c>
      <c r="K5620" s="578">
        <v>6.7537397102361503</v>
      </c>
      <c r="L5620" s="578">
        <v>3201.5948232014925</v>
      </c>
      <c r="M5620" s="578">
        <v>5.7175765819605022</v>
      </c>
      <c r="N5620" s="578">
        <v>2.9577564177088726E-2</v>
      </c>
      <c r="O5620" s="578">
        <v>6.3805197016335982E-2</v>
      </c>
      <c r="P5620" s="578">
        <v>6.6688074304402072</v>
      </c>
      <c r="Q5620" s="578">
        <v>3158.5657641092876</v>
      </c>
      <c r="R5620" s="578">
        <v>5.6570594416480118</v>
      </c>
      <c r="S5620" s="578">
        <v>2.9379776484120101E-2</v>
      </c>
      <c r="T5620" s="578">
        <v>6.2947658938355688E-2</v>
      </c>
      <c r="U5620" s="578">
        <v>6.7537397599068401</v>
      </c>
      <c r="V5620" s="578">
        <v>3201.5948232014925</v>
      </c>
      <c r="W5620" s="578">
        <v>5.7175765884094227</v>
      </c>
      <c r="X5620" s="578">
        <v>2.9577564691786976E-2</v>
      </c>
      <c r="Y5620" s="578">
        <v>6.3805197016335982E-2</v>
      </c>
    </row>
    <row r="5621" spans="1:25" x14ac:dyDescent="0.3">
      <c r="A5621" s="61" t="s">
        <v>7404</v>
      </c>
      <c r="B5621" s="61" t="s">
        <v>2190</v>
      </c>
      <c r="C5621" s="61" t="s">
        <v>41</v>
      </c>
      <c r="D5621" s="36">
        <v>3</v>
      </c>
      <c r="E5621" s="36">
        <v>2012</v>
      </c>
      <c r="F5621" s="578">
        <v>4.3611202759951349</v>
      </c>
      <c r="G5621" s="578">
        <v>1937.2012532552048</v>
      </c>
      <c r="H5621" s="578">
        <v>3.3812758155981975</v>
      </c>
      <c r="I5621" s="578">
        <v>1.8282953660673177E-2</v>
      </c>
      <c r="J5621" s="578">
        <v>3.8606789894401979E-2</v>
      </c>
      <c r="K5621" s="578">
        <v>4.3446854309868232</v>
      </c>
      <c r="L5621" s="578">
        <v>1936.5810343424425</v>
      </c>
      <c r="M5621" s="578">
        <v>3.3837098637886776</v>
      </c>
      <c r="N5621" s="578">
        <v>1.8194445217583625E-2</v>
      </c>
      <c r="O5621" s="578">
        <v>3.8594449249406602E-2</v>
      </c>
      <c r="P5621" s="578">
        <v>4.3611209018386754</v>
      </c>
      <c r="Q5621" s="578">
        <v>1937.2011489868125</v>
      </c>
      <c r="R5621" s="578">
        <v>3.3812757467785501</v>
      </c>
      <c r="S5621" s="578">
        <v>1.8282955227808352E-2</v>
      </c>
      <c r="T5621" s="578">
        <v>3.8606789894401979E-2</v>
      </c>
      <c r="U5621" s="578">
        <v>4.3446855874490149</v>
      </c>
      <c r="V5621" s="578">
        <v>1936.5810343424425</v>
      </c>
      <c r="W5621" s="578">
        <v>3.3837099001466378</v>
      </c>
      <c r="X5621" s="578">
        <v>1.8194444145289351E-2</v>
      </c>
      <c r="Y5621" s="578">
        <v>3.8594449249406602E-2</v>
      </c>
    </row>
    <row r="5622" spans="1:25" x14ac:dyDescent="0.3">
      <c r="A5622" s="61" t="s">
        <v>7405</v>
      </c>
      <c r="B5622" s="61" t="s">
        <v>2190</v>
      </c>
      <c r="C5622" s="61" t="s">
        <v>41</v>
      </c>
      <c r="D5622" s="36">
        <v>4</v>
      </c>
      <c r="E5622" s="36">
        <v>2012</v>
      </c>
      <c r="F5622" s="578">
        <v>3.6831967411798447</v>
      </c>
      <c r="G5622" s="578">
        <v>1581.3800226847277</v>
      </c>
      <c r="H5622" s="578">
        <v>2.5984579961162351</v>
      </c>
      <c r="I5622" s="578">
        <v>1.415614839550015E-2</v>
      </c>
      <c r="J5622" s="578">
        <v>3.1515666885146204E-2</v>
      </c>
      <c r="K5622" s="578">
        <v>3.7485372673312747</v>
      </c>
      <c r="L5622" s="578">
        <v>1607.3042577107676</v>
      </c>
      <c r="M5622" s="578">
        <v>2.66892444148167</v>
      </c>
      <c r="N5622" s="578">
        <v>1.4580403955240649E-2</v>
      </c>
      <c r="O5622" s="578">
        <v>3.2032258110120851E-2</v>
      </c>
      <c r="P5622" s="578">
        <v>3.6831966381134076</v>
      </c>
      <c r="Q5622" s="578">
        <v>1581.3800226847277</v>
      </c>
      <c r="R5622" s="578">
        <v>2.5984579838914148</v>
      </c>
      <c r="S5622" s="578">
        <v>1.4156149966841674E-2</v>
      </c>
      <c r="T5622" s="578">
        <v>3.1515666885146204E-2</v>
      </c>
      <c r="U5622" s="578">
        <v>3.7485370586994051</v>
      </c>
      <c r="V5622" s="578">
        <v>1607.3042577107676</v>
      </c>
      <c r="W5622" s="578">
        <v>2.6689244492736153</v>
      </c>
      <c r="X5622" s="578">
        <v>1.4580404473917874E-2</v>
      </c>
      <c r="Y5622" s="578">
        <v>3.2032258110120851E-2</v>
      </c>
    </row>
    <row r="5623" spans="1:25" x14ac:dyDescent="0.3">
      <c r="A5623" s="61" t="s">
        <v>7406</v>
      </c>
      <c r="B5623" s="61" t="s">
        <v>2190</v>
      </c>
      <c r="C5623" s="61" t="s">
        <v>41</v>
      </c>
      <c r="D5623" s="36">
        <v>5</v>
      </c>
      <c r="E5623" s="36">
        <v>2012</v>
      </c>
      <c r="F5623" s="578">
        <v>3.2805410516231901</v>
      </c>
      <c r="G5623" s="578">
        <v>1374.7795079549123</v>
      </c>
      <c r="H5623" s="578">
        <v>2.1276811110753098</v>
      </c>
      <c r="I5623" s="578">
        <v>1.2140112474336624E-2</v>
      </c>
      <c r="J5623" s="578">
        <v>2.7398241024153877E-2</v>
      </c>
      <c r="K5623" s="578">
        <v>3.4551014355987824</v>
      </c>
      <c r="L5623" s="578">
        <v>1441.4710400899198</v>
      </c>
      <c r="M5623" s="578">
        <v>2.2835951095645797</v>
      </c>
      <c r="N5623" s="578">
        <v>1.328961315671975E-2</v>
      </c>
      <c r="O5623" s="578">
        <v>2.8727355005685198E-2</v>
      </c>
      <c r="P5623" s="578">
        <v>3.2805412080905723</v>
      </c>
      <c r="Q5623" s="578">
        <v>1374.7795079549123</v>
      </c>
      <c r="R5623" s="578">
        <v>2.1276811271630551</v>
      </c>
      <c r="S5623" s="578">
        <v>1.2140113107761825E-2</v>
      </c>
      <c r="T5623" s="578">
        <v>2.7398241024153877E-2</v>
      </c>
      <c r="U5623" s="578">
        <v>3.4551015399069849</v>
      </c>
      <c r="V5623" s="578">
        <v>1441.4710400899198</v>
      </c>
      <c r="W5623" s="578">
        <v>2.2835950795894524</v>
      </c>
      <c r="X5623" s="578">
        <v>1.3289613159940849E-2</v>
      </c>
      <c r="Y5623" s="578">
        <v>2.8727355005685198E-2</v>
      </c>
    </row>
    <row r="5624" spans="1:25" x14ac:dyDescent="0.3">
      <c r="A5624" s="61" t="s">
        <v>7407</v>
      </c>
      <c r="B5624" s="61" t="s">
        <v>2190</v>
      </c>
      <c r="C5624" s="61" t="s">
        <v>41</v>
      </c>
      <c r="D5624" s="36">
        <v>6</v>
      </c>
      <c r="E5624" s="36">
        <v>2012</v>
      </c>
      <c r="F5624" s="578">
        <v>2.8722133173999147</v>
      </c>
      <c r="G5624" s="578">
        <v>1190.8552118937125</v>
      </c>
      <c r="H5624" s="578">
        <v>1.7232040931503376</v>
      </c>
      <c r="I5624" s="578">
        <v>9.7112265293238364E-3</v>
      </c>
      <c r="J5624" s="578">
        <v>2.3732787347398622E-2</v>
      </c>
      <c r="K5624" s="578">
        <v>3.1495534407986225</v>
      </c>
      <c r="L5624" s="578">
        <v>1297.0407015482524</v>
      </c>
      <c r="M5624" s="578">
        <v>1.9507534532240201</v>
      </c>
      <c r="N5624" s="578">
        <v>1.2136211657813503E-2</v>
      </c>
      <c r="O5624" s="578">
        <v>2.5848988792858976E-2</v>
      </c>
      <c r="P5624" s="578">
        <v>2.8722135247694851</v>
      </c>
      <c r="Q5624" s="578">
        <v>1190.8552118937125</v>
      </c>
      <c r="R5624" s="578">
        <v>1.7232040646910376</v>
      </c>
      <c r="S5624" s="578">
        <v>9.7112268738328393E-3</v>
      </c>
      <c r="T5624" s="578">
        <v>2.3732787347398622E-2</v>
      </c>
      <c r="U5624" s="578">
        <v>3.1495534929578377</v>
      </c>
      <c r="V5624" s="578">
        <v>1297.0407015482524</v>
      </c>
      <c r="W5624" s="578">
        <v>1.950753233008675</v>
      </c>
      <c r="X5624" s="578">
        <v>1.2136212135980349E-2</v>
      </c>
      <c r="Y5624" s="578">
        <v>2.5848988792858976E-2</v>
      </c>
    </row>
    <row r="5625" spans="1:25" x14ac:dyDescent="0.3">
      <c r="A5625" s="61" t="s">
        <v>7408</v>
      </c>
      <c r="B5625" s="61" t="s">
        <v>2190</v>
      </c>
      <c r="C5625" s="61" t="s">
        <v>41</v>
      </c>
      <c r="D5625" s="36">
        <v>7</v>
      </c>
      <c r="E5625" s="36">
        <v>2012</v>
      </c>
      <c r="F5625" s="578">
        <v>2.9275985618027449</v>
      </c>
      <c r="G5625" s="578">
        <v>1158.0656318664501</v>
      </c>
      <c r="H5625" s="578">
        <v>1.5722558422782276</v>
      </c>
      <c r="I5625" s="578">
        <v>1.0759593011016462E-2</v>
      </c>
      <c r="J5625" s="578">
        <v>2.3079301715673226E-2</v>
      </c>
      <c r="K5625" s="578">
        <v>3.2388658685659522</v>
      </c>
      <c r="L5625" s="578">
        <v>1281.5970586140902</v>
      </c>
      <c r="M5625" s="578">
        <v>1.8073220148871725</v>
      </c>
      <c r="N5625" s="578">
        <v>1.8264558622301252E-2</v>
      </c>
      <c r="O5625" s="578">
        <v>2.5541242522497926E-2</v>
      </c>
      <c r="P5625" s="578">
        <v>2.9275985096519772</v>
      </c>
      <c r="Q5625" s="578">
        <v>1158.0656318664501</v>
      </c>
      <c r="R5625" s="578">
        <v>1.5722558478373623</v>
      </c>
      <c r="S5625" s="578">
        <v>1.0759593064449261E-2</v>
      </c>
      <c r="T5625" s="578">
        <v>2.3079301715673226E-2</v>
      </c>
      <c r="U5625" s="578">
        <v>3.2388661293258525</v>
      </c>
      <c r="V5625" s="578">
        <v>1281.5970586140902</v>
      </c>
      <c r="W5625" s="578">
        <v>1.80732196607853</v>
      </c>
      <c r="X5625" s="578">
        <v>1.8264558602368149E-2</v>
      </c>
      <c r="Y5625" s="578">
        <v>2.5541242522497926E-2</v>
      </c>
    </row>
    <row r="5626" spans="1:25" x14ac:dyDescent="0.3">
      <c r="A5626" s="61" t="s">
        <v>7409</v>
      </c>
      <c r="B5626" s="61" t="s">
        <v>2190</v>
      </c>
      <c r="C5626" s="61" t="s">
        <v>41</v>
      </c>
      <c r="D5626" s="36">
        <v>8</v>
      </c>
      <c r="E5626" s="36">
        <v>2012</v>
      </c>
      <c r="F5626" s="578">
        <v>2.7246385182236224</v>
      </c>
      <c r="G5626" s="578">
        <v>1002.4791927337635</v>
      </c>
      <c r="H5626" s="578">
        <v>1.2500193175531675</v>
      </c>
      <c r="I5626" s="578">
        <v>1.0041102729966625E-2</v>
      </c>
      <c r="J5626" s="578">
        <v>1.9978581015796651E-2</v>
      </c>
      <c r="K5626" s="578">
        <v>3.0828185138760325</v>
      </c>
      <c r="L5626" s="578">
        <v>1150.1971066792726</v>
      </c>
      <c r="M5626" s="578">
        <v>1.5030098270969225</v>
      </c>
      <c r="N5626" s="578">
        <v>2.7346647483151725E-2</v>
      </c>
      <c r="O5626" s="578">
        <v>2.2922530692691546E-2</v>
      </c>
      <c r="P5626" s="578">
        <v>2.7246384139212552</v>
      </c>
      <c r="Q5626" s="578">
        <v>1002.4791927337635</v>
      </c>
      <c r="R5626" s="578">
        <v>1.2500193343339498</v>
      </c>
      <c r="S5626" s="578">
        <v>1.004110253787378E-2</v>
      </c>
      <c r="T5626" s="578">
        <v>1.9978581015796651E-2</v>
      </c>
      <c r="U5626" s="578">
        <v>3.0828185138864952</v>
      </c>
      <c r="V5626" s="578">
        <v>1150.1971066792726</v>
      </c>
      <c r="W5626" s="578">
        <v>1.5030098009107524</v>
      </c>
      <c r="X5626" s="578">
        <v>2.7346644873735622E-2</v>
      </c>
      <c r="Y5626" s="578">
        <v>2.2922530178523873E-2</v>
      </c>
    </row>
    <row r="5627" spans="1:25" x14ac:dyDescent="0.3">
      <c r="A5627" s="61" t="s">
        <v>7410</v>
      </c>
      <c r="B5627" s="61" t="s">
        <v>2190</v>
      </c>
      <c r="C5627" s="61" t="s">
        <v>41</v>
      </c>
      <c r="D5627" s="36">
        <v>9</v>
      </c>
      <c r="E5627" s="36">
        <v>2012</v>
      </c>
      <c r="F5627" s="578">
        <v>2.7573954468052353</v>
      </c>
      <c r="G5627" s="578">
        <v>954.51273473103572</v>
      </c>
      <c r="H5627" s="578">
        <v>1.0781264217830475</v>
      </c>
      <c r="I5627" s="578">
        <v>1.0719386262242845E-2</v>
      </c>
      <c r="J5627" s="578">
        <v>1.9022649580923173E-2</v>
      </c>
      <c r="K5627" s="578">
        <v>3.1419749956601151</v>
      </c>
      <c r="L5627" s="578">
        <v>1117.9998219807899</v>
      </c>
      <c r="M5627" s="578">
        <v>1.33823951212434</v>
      </c>
      <c r="N5627" s="578">
        <v>4.4374074147375077E-2</v>
      </c>
      <c r="O5627" s="578">
        <v>2.2280804851713226E-2</v>
      </c>
      <c r="P5627" s="578">
        <v>2.7573958118723527</v>
      </c>
      <c r="Q5627" s="578">
        <v>954.51273473103572</v>
      </c>
      <c r="R5627" s="578">
        <v>1.0781264175429826</v>
      </c>
      <c r="S5627" s="578">
        <v>1.0719388137014578E-2</v>
      </c>
      <c r="T5627" s="578">
        <v>1.9022649580923173E-2</v>
      </c>
      <c r="U5627" s="578">
        <v>3.1419747895534575</v>
      </c>
      <c r="V5627" s="578">
        <v>1117.9998219807899</v>
      </c>
      <c r="W5627" s="578">
        <v>1.33823944942317</v>
      </c>
      <c r="X5627" s="578">
        <v>4.4374076232088493E-2</v>
      </c>
      <c r="Y5627" s="578">
        <v>2.2280804851713226E-2</v>
      </c>
    </row>
    <row r="5628" spans="1:25" x14ac:dyDescent="0.3">
      <c r="A5628" s="61" t="s">
        <v>7411</v>
      </c>
      <c r="B5628" s="61" t="s">
        <v>2190</v>
      </c>
      <c r="C5628" s="61" t="s">
        <v>41</v>
      </c>
      <c r="D5628" s="36">
        <v>10</v>
      </c>
      <c r="E5628" s="36">
        <v>2012</v>
      </c>
      <c r="F5628" s="578">
        <v>2.7856130963901098</v>
      </c>
      <c r="G5628" s="578">
        <v>917.05727831522597</v>
      </c>
      <c r="H5628" s="578">
        <v>0.94323361496571767</v>
      </c>
      <c r="I5628" s="578">
        <v>1.1235575690610204E-2</v>
      </c>
      <c r="J5628" s="578">
        <v>1.8276190909091324E-2</v>
      </c>
      <c r="K5628" s="578">
        <v>3.183856312250815</v>
      </c>
      <c r="L5628" s="578">
        <v>1089.9216906229626</v>
      </c>
      <c r="M5628" s="578">
        <v>1.2116999909254975</v>
      </c>
      <c r="N5628" s="578">
        <v>5.8639401748678183E-2</v>
      </c>
      <c r="O5628" s="578">
        <v>2.17212658123268E-2</v>
      </c>
      <c r="P5628" s="578">
        <v>2.7856130442339602</v>
      </c>
      <c r="Q5628" s="578">
        <v>917.05728371938017</v>
      </c>
      <c r="R5628" s="578">
        <v>0.9432337063177918</v>
      </c>
      <c r="S5628" s="578">
        <v>1.1235576273672106E-2</v>
      </c>
      <c r="T5628" s="578">
        <v>1.8276190909091324E-2</v>
      </c>
      <c r="U5628" s="578">
        <v>3.18385636439969</v>
      </c>
      <c r="V5628" s="578">
        <v>1089.9216906229626</v>
      </c>
      <c r="W5628" s="578">
        <v>1.2116999638328676</v>
      </c>
      <c r="X5628" s="578">
        <v>5.863939965077708E-2</v>
      </c>
      <c r="Y5628" s="578">
        <v>2.1721265298159122E-2</v>
      </c>
    </row>
    <row r="5629" spans="1:25" x14ac:dyDescent="0.3">
      <c r="A5629" s="61" t="s">
        <v>7412</v>
      </c>
      <c r="B5629" s="61" t="s">
        <v>2190</v>
      </c>
      <c r="C5629" s="61" t="s">
        <v>41</v>
      </c>
      <c r="D5629" s="36">
        <v>11</v>
      </c>
      <c r="E5629" s="36">
        <v>2012</v>
      </c>
      <c r="F5629" s="578">
        <v>2.8303348171813578</v>
      </c>
      <c r="G5629" s="578">
        <v>885.94917392730667</v>
      </c>
      <c r="H5629" s="578">
        <v>0.825631392424232</v>
      </c>
      <c r="I5629" s="578">
        <v>1.1556553817968001E-2</v>
      </c>
      <c r="J5629" s="578">
        <v>1.7656267387792399E-2</v>
      </c>
      <c r="K5629" s="578">
        <v>3.2221238659443099</v>
      </c>
      <c r="L5629" s="578">
        <v>1059.4668839772476</v>
      </c>
      <c r="M5629" s="578">
        <v>1.0851639539105176</v>
      </c>
      <c r="N5629" s="578">
        <v>6.4281449882552452E-2</v>
      </c>
      <c r="O5629" s="578">
        <v>2.1114352062189298E-2</v>
      </c>
      <c r="P5629" s="578">
        <v>2.8303353387188528</v>
      </c>
      <c r="Q5629" s="578">
        <v>885.94917392730667</v>
      </c>
      <c r="R5629" s="578">
        <v>0.82563146176198599</v>
      </c>
      <c r="S5629" s="578">
        <v>1.1556553302170824E-2</v>
      </c>
      <c r="T5629" s="578">
        <v>1.7656267387792399E-2</v>
      </c>
      <c r="U5629" s="578">
        <v>3.22212397025244</v>
      </c>
      <c r="V5629" s="578">
        <v>1059.4668839772476</v>
      </c>
      <c r="W5629" s="578">
        <v>1.0851639768128074</v>
      </c>
      <c r="X5629" s="578">
        <v>6.428144775782127E-2</v>
      </c>
      <c r="Y5629" s="578">
        <v>2.1114352062189298E-2</v>
      </c>
    </row>
    <row r="5630" spans="1:25" x14ac:dyDescent="0.3">
      <c r="A5630" s="61" t="s">
        <v>7413</v>
      </c>
      <c r="B5630" s="61" t="s">
        <v>2190</v>
      </c>
      <c r="C5630" s="61" t="s">
        <v>41</v>
      </c>
      <c r="D5630" s="36">
        <v>12</v>
      </c>
      <c r="E5630" s="36">
        <v>2012</v>
      </c>
      <c r="F5630" s="578">
        <v>2.8669271077814051</v>
      </c>
      <c r="G5630" s="578">
        <v>860.49494934081974</v>
      </c>
      <c r="H5630" s="578">
        <v>0.72941036923475577</v>
      </c>
      <c r="I5630" s="578">
        <v>1.1819168073391926E-2</v>
      </c>
      <c r="J5630" s="578">
        <v>1.7148976330645327E-2</v>
      </c>
      <c r="K5630" s="578">
        <v>3.2476985647437351</v>
      </c>
      <c r="L5630" s="578">
        <v>1030.4204667409222</v>
      </c>
      <c r="M5630" s="578">
        <v>0.97223948446874842</v>
      </c>
      <c r="N5630" s="578">
        <v>6.2514718367613825E-2</v>
      </c>
      <c r="O5630" s="578">
        <v>2.0535452485394901E-2</v>
      </c>
      <c r="P5630" s="578">
        <v>2.8669270034910097</v>
      </c>
      <c r="Q5630" s="578">
        <v>860.49495442708269</v>
      </c>
      <c r="R5630" s="578">
        <v>0.72941038416805259</v>
      </c>
      <c r="S5630" s="578">
        <v>1.1819168136033351E-2</v>
      </c>
      <c r="T5630" s="578">
        <v>1.7148976330645327E-2</v>
      </c>
      <c r="U5630" s="578">
        <v>3.2476986156456498</v>
      </c>
      <c r="V5630" s="578">
        <v>1030.4204616546592</v>
      </c>
      <c r="W5630" s="578">
        <v>0.97223944215511238</v>
      </c>
      <c r="X5630" s="578">
        <v>6.2514710582793925E-2</v>
      </c>
      <c r="Y5630" s="578">
        <v>2.0535452485394901E-2</v>
      </c>
    </row>
    <row r="5631" spans="1:25" x14ac:dyDescent="0.3">
      <c r="A5631" s="61" t="s">
        <v>7414</v>
      </c>
      <c r="B5631" s="61" t="s">
        <v>2190</v>
      </c>
      <c r="C5631" s="61" t="s">
        <v>41</v>
      </c>
      <c r="D5631" s="36">
        <v>13</v>
      </c>
      <c r="E5631" s="36">
        <v>2012</v>
      </c>
      <c r="F5631" s="578">
        <v>2.752674967442347</v>
      </c>
      <c r="G5631" s="578">
        <v>801.51623630523648</v>
      </c>
      <c r="H5631" s="578">
        <v>0.63872905559583104</v>
      </c>
      <c r="I5631" s="578">
        <v>1.1669887562675249E-2</v>
      </c>
      <c r="J5631" s="578">
        <v>1.5973556272607901E-2</v>
      </c>
      <c r="K5631" s="578">
        <v>3.1272874859591049</v>
      </c>
      <c r="L5631" s="578">
        <v>968.2003733317033</v>
      </c>
      <c r="M5631" s="578">
        <v>0.8665258793415278</v>
      </c>
      <c r="N5631" s="578">
        <v>5.8199641601731827E-2</v>
      </c>
      <c r="O5631" s="578">
        <v>1.9295477851604351E-2</v>
      </c>
      <c r="P5631" s="578">
        <v>2.7526751760496624</v>
      </c>
      <c r="Q5631" s="578">
        <v>801.51623090108205</v>
      </c>
      <c r="R5631" s="578">
        <v>0.63872905464389329</v>
      </c>
      <c r="S5631" s="578">
        <v>1.1669887881263651E-2</v>
      </c>
      <c r="T5631" s="578">
        <v>1.5973556272607901E-2</v>
      </c>
      <c r="U5631" s="578">
        <v>3.1272874859643354</v>
      </c>
      <c r="V5631" s="578">
        <v>968.2003733317033</v>
      </c>
      <c r="W5631" s="578">
        <v>0.86652581874720092</v>
      </c>
      <c r="X5631" s="578">
        <v>5.8199639903250451E-2</v>
      </c>
      <c r="Y5631" s="578">
        <v>1.9295477851604351E-2</v>
      </c>
    </row>
    <row r="5632" spans="1:25" x14ac:dyDescent="0.3">
      <c r="A5632" s="61" t="s">
        <v>7415</v>
      </c>
      <c r="B5632" s="61" t="s">
        <v>2190</v>
      </c>
      <c r="C5632" s="61" t="s">
        <v>41</v>
      </c>
      <c r="D5632" s="36">
        <v>14</v>
      </c>
      <c r="E5632" s="36">
        <v>2012</v>
      </c>
      <c r="F5632" s="578">
        <v>2.6706388590929397</v>
      </c>
      <c r="G5632" s="578">
        <v>795.44615205128935</v>
      </c>
      <c r="H5632" s="578">
        <v>0.62844157752927698</v>
      </c>
      <c r="I5632" s="578">
        <v>1.3019787330676949E-2</v>
      </c>
      <c r="J5632" s="578">
        <v>1.5852583378242927E-2</v>
      </c>
      <c r="K5632" s="578">
        <v>3.0312323332780822</v>
      </c>
      <c r="L5632" s="578">
        <v>953.04753812154104</v>
      </c>
      <c r="M5632" s="578">
        <v>0.83589664696804256</v>
      </c>
      <c r="N5632" s="578">
        <v>5.3742923931925625E-2</v>
      </c>
      <c r="O5632" s="578">
        <v>1.8993469731261273E-2</v>
      </c>
      <c r="P5632" s="578">
        <v>2.6706391198632251</v>
      </c>
      <c r="Q5632" s="578">
        <v>795.44615745544365</v>
      </c>
      <c r="R5632" s="578">
        <v>0.62844158378766202</v>
      </c>
      <c r="S5632" s="578">
        <v>1.301979098567085E-2</v>
      </c>
      <c r="T5632" s="578">
        <v>1.5852583378242927E-2</v>
      </c>
      <c r="U5632" s="578">
        <v>3.0312322811292471</v>
      </c>
      <c r="V5632" s="578">
        <v>953.04753812154104</v>
      </c>
      <c r="W5632" s="578">
        <v>0.83589663014799898</v>
      </c>
      <c r="X5632" s="578">
        <v>5.374292388660247E-2</v>
      </c>
      <c r="Y5632" s="578">
        <v>1.8993469731261273E-2</v>
      </c>
    </row>
    <row r="5633" spans="1:25" x14ac:dyDescent="0.3">
      <c r="A5633" s="61" t="s">
        <v>7416</v>
      </c>
      <c r="B5633" s="61" t="s">
        <v>2190</v>
      </c>
      <c r="C5633" s="61" t="s">
        <v>41</v>
      </c>
      <c r="D5633" s="36">
        <v>15</v>
      </c>
      <c r="E5633" s="36">
        <v>2012</v>
      </c>
      <c r="F5633" s="578">
        <v>2.6024383170428824</v>
      </c>
      <c r="G5633" s="578">
        <v>794.02049636840775</v>
      </c>
      <c r="H5633" s="578">
        <v>0.62505251673231466</v>
      </c>
      <c r="I5633" s="578">
        <v>1.4298430266990125E-2</v>
      </c>
      <c r="J5633" s="578">
        <v>1.5824186392516475E-2</v>
      </c>
      <c r="K5633" s="578">
        <v>2.9463124741631601</v>
      </c>
      <c r="L5633" s="578">
        <v>942.23191197713209</v>
      </c>
      <c r="M5633" s="578">
        <v>0.81432917765672108</v>
      </c>
      <c r="N5633" s="578">
        <v>5.106508629220715E-2</v>
      </c>
      <c r="O5633" s="578">
        <v>1.8777934989581448E-2</v>
      </c>
      <c r="P5633" s="578">
        <v>2.6024384213468803</v>
      </c>
      <c r="Q5633" s="578">
        <v>794.02049636840775</v>
      </c>
      <c r="R5633" s="578">
        <v>0.62505253401908079</v>
      </c>
      <c r="S5633" s="578">
        <v>1.4298431854437323E-2</v>
      </c>
      <c r="T5633" s="578">
        <v>1.5824186392516475E-2</v>
      </c>
      <c r="U5633" s="578">
        <v>2.9463125797015697</v>
      </c>
      <c r="V5633" s="578">
        <v>942.23191197713209</v>
      </c>
      <c r="W5633" s="578">
        <v>0.81432910427838534</v>
      </c>
      <c r="X5633" s="578">
        <v>5.1065082561308331E-2</v>
      </c>
      <c r="Y5633" s="578">
        <v>1.8777934989581448E-2</v>
      </c>
    </row>
    <row r="5634" spans="1:25" x14ac:dyDescent="0.3">
      <c r="A5634" s="580" t="s">
        <v>7417</v>
      </c>
      <c r="B5634" s="580" t="s">
        <v>2190</v>
      </c>
      <c r="C5634" s="580" t="s">
        <v>41</v>
      </c>
      <c r="D5634" s="581">
        <v>16</v>
      </c>
      <c r="E5634" s="581">
        <v>2012</v>
      </c>
      <c r="F5634" s="582">
        <v>2.56848768579626</v>
      </c>
      <c r="G5634" s="582">
        <v>808.63848368326785</v>
      </c>
      <c r="H5634" s="582">
        <v>0.63731098259677255</v>
      </c>
      <c r="I5634" s="582">
        <v>1.602972253234225E-2</v>
      </c>
      <c r="J5634" s="582">
        <v>1.6115492636648274E-2</v>
      </c>
      <c r="K5634" s="582">
        <v>2.8976151781776753</v>
      </c>
      <c r="L5634" s="582">
        <v>948.1238721211746</v>
      </c>
      <c r="M5634" s="582">
        <v>0.80834343387565799</v>
      </c>
      <c r="N5634" s="582">
        <v>5.0050042794434021E-2</v>
      </c>
      <c r="O5634" s="582">
        <v>1.8895334273111027E-2</v>
      </c>
      <c r="P5634" s="582">
        <v>2.5684879478092499</v>
      </c>
      <c r="Q5634" s="582">
        <v>808.63848368326785</v>
      </c>
      <c r="R5634" s="582">
        <v>0.63731103954993706</v>
      </c>
      <c r="S5634" s="582">
        <v>1.6029723590198323E-2</v>
      </c>
      <c r="T5634" s="582">
        <v>1.6115492636648274E-2</v>
      </c>
      <c r="U5634" s="582">
        <v>2.897615386794345</v>
      </c>
      <c r="V5634" s="582">
        <v>948.1238721211746</v>
      </c>
      <c r="W5634" s="582">
        <v>0.80834343000151376</v>
      </c>
      <c r="X5634" s="582">
        <v>5.0050040139012653E-2</v>
      </c>
      <c r="Y5634" s="582">
        <v>1.8895334273111027E-2</v>
      </c>
    </row>
    <row r="5635" spans="1:25" x14ac:dyDescent="0.3">
      <c r="A5635" s="61" t="s">
        <v>7418</v>
      </c>
      <c r="B5635" s="61" t="s">
        <v>2190</v>
      </c>
      <c r="C5635" s="61" t="s">
        <v>41</v>
      </c>
      <c r="D5635" s="36">
        <v>1</v>
      </c>
      <c r="E5635" s="36">
        <v>2020</v>
      </c>
      <c r="F5635" s="578">
        <v>2.8237977912733601</v>
      </c>
      <c r="G5635" s="578">
        <v>6043.4786783854106</v>
      </c>
      <c r="H5635" s="578">
        <v>4.0925509694837547</v>
      </c>
      <c r="I5635" s="578">
        <v>3.1756193005776326E-2</v>
      </c>
      <c r="J5635" s="578">
        <v>4.0209000852579828E-2</v>
      </c>
      <c r="K5635" s="578">
        <v>2.8401665098014002</v>
      </c>
      <c r="L5635" s="578">
        <v>6079.701929728184</v>
      </c>
      <c r="M5635" s="578">
        <v>4.1140332935707749</v>
      </c>
      <c r="N5635" s="578">
        <v>3.19525426621112E-2</v>
      </c>
      <c r="O5635" s="578">
        <v>4.0449988756639202E-2</v>
      </c>
      <c r="P5635" s="578">
        <v>2.8237975826456574</v>
      </c>
      <c r="Q5635" s="578">
        <v>6043.4786783854106</v>
      </c>
      <c r="R5635" s="578">
        <v>4.0925506233009656</v>
      </c>
      <c r="S5635" s="578">
        <v>3.1756196678012778E-2</v>
      </c>
      <c r="T5635" s="578">
        <v>4.0209000852579828E-2</v>
      </c>
      <c r="U5635" s="578">
        <v>2.8401666662651479</v>
      </c>
      <c r="V5635" s="578">
        <v>6079.701929728184</v>
      </c>
      <c r="W5635" s="578">
        <v>4.1140332546153005</v>
      </c>
      <c r="X5635" s="578">
        <v>3.195254941344193E-2</v>
      </c>
      <c r="Y5635" s="578">
        <v>4.044998928050815E-2</v>
      </c>
    </row>
    <row r="5636" spans="1:25" x14ac:dyDescent="0.3">
      <c r="A5636" s="61" t="s">
        <v>7419</v>
      </c>
      <c r="B5636" s="61" t="s">
        <v>2190</v>
      </c>
      <c r="C5636" s="61" t="s">
        <v>41</v>
      </c>
      <c r="D5636" s="36">
        <v>2</v>
      </c>
      <c r="E5636" s="36">
        <v>2020</v>
      </c>
      <c r="F5636" s="578">
        <v>1.5402575900997824</v>
      </c>
      <c r="G5636" s="578">
        <v>3081.1108881632449</v>
      </c>
      <c r="H5636" s="578">
        <v>2.153255087539335</v>
      </c>
      <c r="I5636" s="578">
        <v>1.6153942240748599E-2</v>
      </c>
      <c r="J5636" s="578">
        <v>2.0499517384450824E-2</v>
      </c>
      <c r="K5636" s="578">
        <v>1.5587890695715776</v>
      </c>
      <c r="L5636" s="578">
        <v>3123.1160697936975</v>
      </c>
      <c r="M5636" s="578">
        <v>2.1788773388119154</v>
      </c>
      <c r="N5636" s="578">
        <v>1.64028441728684E-2</v>
      </c>
      <c r="O5636" s="578">
        <v>2.07789813478787E-2</v>
      </c>
      <c r="P5636" s="578">
        <v>1.5402572256437874</v>
      </c>
      <c r="Q5636" s="578">
        <v>3081.1108881632449</v>
      </c>
      <c r="R5636" s="578">
        <v>2.15325505923101</v>
      </c>
      <c r="S5636" s="578">
        <v>1.6153943268401826E-2</v>
      </c>
      <c r="T5636" s="578">
        <v>2.0499517384450824E-2</v>
      </c>
      <c r="U5636" s="578">
        <v>1.5587888609584977</v>
      </c>
      <c r="V5636" s="578">
        <v>3123.1160176594999</v>
      </c>
      <c r="W5636" s="578">
        <v>2.1788773488260578</v>
      </c>
      <c r="X5636" s="578">
        <v>1.6402844686353949E-2</v>
      </c>
      <c r="Y5636" s="578">
        <v>2.07789813478787E-2</v>
      </c>
    </row>
    <row r="5637" spans="1:25" x14ac:dyDescent="0.3">
      <c r="A5637" s="61" t="s">
        <v>7420</v>
      </c>
      <c r="B5637" s="61" t="s">
        <v>2190</v>
      </c>
      <c r="C5637" s="61" t="s">
        <v>41</v>
      </c>
      <c r="D5637" s="36">
        <v>3</v>
      </c>
      <c r="E5637" s="36">
        <v>2020</v>
      </c>
      <c r="F5637" s="578">
        <v>1.0084737895151632</v>
      </c>
      <c r="G5637" s="578">
        <v>1887.1896057128852</v>
      </c>
      <c r="H5637" s="578">
        <v>1.2869771934971701</v>
      </c>
      <c r="I5637" s="578">
        <v>9.3226687335269728E-3</v>
      </c>
      <c r="J5637" s="578">
        <v>1.25559934385819E-2</v>
      </c>
      <c r="K5637" s="578">
        <v>1.0040651894146679</v>
      </c>
      <c r="L5637" s="578">
        <v>1886.7982152303</v>
      </c>
      <c r="M5637" s="578">
        <v>1.288711538027195</v>
      </c>
      <c r="N5637" s="578">
        <v>9.3811059259678534E-3</v>
      </c>
      <c r="O5637" s="578">
        <v>1.2553407941595575E-2</v>
      </c>
      <c r="P5637" s="578">
        <v>1.008473914312386</v>
      </c>
      <c r="Q5637" s="578">
        <v>1887.1896057128852</v>
      </c>
      <c r="R5637" s="578">
        <v>1.2869771879868426</v>
      </c>
      <c r="S5637" s="578">
        <v>9.3226688483506771E-3</v>
      </c>
      <c r="T5637" s="578">
        <v>1.2555993957600224E-2</v>
      </c>
      <c r="U5637" s="578">
        <v>1.0040651738868445</v>
      </c>
      <c r="V5637" s="578">
        <v>1886.7982673644951</v>
      </c>
      <c r="W5637" s="578">
        <v>1.28871151944258</v>
      </c>
      <c r="X5637" s="578">
        <v>9.3811065640162818E-3</v>
      </c>
      <c r="Y5637" s="578">
        <v>1.25534084606139E-2</v>
      </c>
    </row>
    <row r="5638" spans="1:25" x14ac:dyDescent="0.3">
      <c r="A5638" s="61" t="s">
        <v>7421</v>
      </c>
      <c r="B5638" s="61" t="s">
        <v>2190</v>
      </c>
      <c r="C5638" s="61" t="s">
        <v>41</v>
      </c>
      <c r="D5638" s="36">
        <v>4</v>
      </c>
      <c r="E5638" s="36">
        <v>2020</v>
      </c>
      <c r="F5638" s="578">
        <v>0.84874342579960627</v>
      </c>
      <c r="G5638" s="578">
        <v>1537.3852259317973</v>
      </c>
      <c r="H5638" s="578">
        <v>0.99680974021521163</v>
      </c>
      <c r="I5638" s="578">
        <v>7.064738376016063E-3</v>
      </c>
      <c r="J5638" s="578">
        <v>1.0228669726833024E-2</v>
      </c>
      <c r="K5638" s="578">
        <v>0.86337687845570998</v>
      </c>
      <c r="L5638" s="578">
        <v>1563.0749791463174</v>
      </c>
      <c r="M5638" s="578">
        <v>1.0218040275285563</v>
      </c>
      <c r="N5638" s="578">
        <v>7.2453564165850031E-3</v>
      </c>
      <c r="O5638" s="578">
        <v>1.039960075286213E-2</v>
      </c>
      <c r="P5638" s="578">
        <v>0.84874340996818343</v>
      </c>
      <c r="Q5638" s="578">
        <v>1537.3852259317973</v>
      </c>
      <c r="R5638" s="578">
        <v>0.99680974159248947</v>
      </c>
      <c r="S5638" s="578">
        <v>7.0647384767615479E-3</v>
      </c>
      <c r="T5638" s="578">
        <v>1.0228669726833024E-2</v>
      </c>
      <c r="U5638" s="578">
        <v>0.86337682164759089</v>
      </c>
      <c r="V5638" s="578">
        <v>1563.0749791463174</v>
      </c>
      <c r="W5638" s="578">
        <v>1.0218040109994018</v>
      </c>
      <c r="X5638" s="578">
        <v>7.2453565669926877E-3</v>
      </c>
      <c r="Y5638" s="578">
        <v>1.039960075286213E-2</v>
      </c>
    </row>
    <row r="5639" spans="1:25" x14ac:dyDescent="0.3">
      <c r="A5639" s="61" t="s">
        <v>7422</v>
      </c>
      <c r="B5639" s="61" t="s">
        <v>2190</v>
      </c>
      <c r="C5639" s="61" t="s">
        <v>41</v>
      </c>
      <c r="D5639" s="36">
        <v>5</v>
      </c>
      <c r="E5639" s="36">
        <v>2020</v>
      </c>
      <c r="F5639" s="578">
        <v>0.75685773090130648</v>
      </c>
      <c r="G5639" s="578">
        <v>1336.4302177429149</v>
      </c>
      <c r="H5639" s="578">
        <v>0.82473357676947923</v>
      </c>
      <c r="I5639" s="578">
        <v>5.8830612600596945E-3</v>
      </c>
      <c r="J5639" s="578">
        <v>8.8916512322612072E-3</v>
      </c>
      <c r="K5639" s="578">
        <v>0.79640682013963204</v>
      </c>
      <c r="L5639" s="578">
        <v>1401.8144887288374</v>
      </c>
      <c r="M5639" s="578">
        <v>0.88026495264724214</v>
      </c>
      <c r="N5639" s="578">
        <v>6.4086214832741427E-3</v>
      </c>
      <c r="O5639" s="578">
        <v>9.3266771388395321E-3</v>
      </c>
      <c r="P5639" s="578">
        <v>0.75685775169771741</v>
      </c>
      <c r="Q5639" s="578">
        <v>1336.4302177429149</v>
      </c>
      <c r="R5639" s="578">
        <v>0.82473354045305247</v>
      </c>
      <c r="S5639" s="578">
        <v>5.883061420452875E-3</v>
      </c>
      <c r="T5639" s="578">
        <v>8.8916512322612072E-3</v>
      </c>
      <c r="U5639" s="578">
        <v>0.79640681952035119</v>
      </c>
      <c r="V5639" s="578">
        <v>1401.8144887288374</v>
      </c>
      <c r="W5639" s="578">
        <v>0.88026489853624867</v>
      </c>
      <c r="X5639" s="578">
        <v>6.4086215875249729E-3</v>
      </c>
      <c r="Y5639" s="578">
        <v>9.3266771388395321E-3</v>
      </c>
    </row>
    <row r="5640" spans="1:25" x14ac:dyDescent="0.3">
      <c r="A5640" s="61" t="s">
        <v>7423</v>
      </c>
      <c r="B5640" s="61" t="s">
        <v>2190</v>
      </c>
      <c r="C5640" s="61" t="s">
        <v>41</v>
      </c>
      <c r="D5640" s="36">
        <v>6</v>
      </c>
      <c r="E5640" s="36">
        <v>2020</v>
      </c>
      <c r="F5640" s="578">
        <v>0.66187279523939879</v>
      </c>
      <c r="G5640" s="578">
        <v>1159.6394844055126</v>
      </c>
      <c r="H5640" s="578">
        <v>0.67920964215833568</v>
      </c>
      <c r="I5640" s="578">
        <v>4.7151481520775872E-3</v>
      </c>
      <c r="J5640" s="578">
        <v>7.7154166113662798E-3</v>
      </c>
      <c r="K5640" s="578">
        <v>0.72521113573717799</v>
      </c>
      <c r="L5640" s="578">
        <v>1263.31715393066</v>
      </c>
      <c r="M5640" s="578">
        <v>0.76107212938313695</v>
      </c>
      <c r="N5640" s="578">
        <v>6.0101899281714078E-3</v>
      </c>
      <c r="O5640" s="578">
        <v>8.4052208500603812E-3</v>
      </c>
      <c r="P5640" s="578">
        <v>0.66187281044890722</v>
      </c>
      <c r="Q5640" s="578">
        <v>1159.6394844055126</v>
      </c>
      <c r="R5640" s="578">
        <v>0.67920966547550632</v>
      </c>
      <c r="S5640" s="578">
        <v>4.7151484145047046E-3</v>
      </c>
      <c r="T5640" s="578">
        <v>7.7154166137915975E-3</v>
      </c>
      <c r="U5640" s="578">
        <v>0.72521115156970906</v>
      </c>
      <c r="V5640" s="578">
        <v>1263.31715393066</v>
      </c>
      <c r="W5640" s="578">
        <v>0.76107212792294321</v>
      </c>
      <c r="X5640" s="578">
        <v>6.0101899796147001E-3</v>
      </c>
      <c r="Y5640" s="578">
        <v>8.4052208500603812E-3</v>
      </c>
    </row>
    <row r="5641" spans="1:25" x14ac:dyDescent="0.3">
      <c r="A5641" s="61" t="s">
        <v>7424</v>
      </c>
      <c r="B5641" s="61" t="s">
        <v>2190</v>
      </c>
      <c r="C5641" s="61" t="s">
        <v>41</v>
      </c>
      <c r="D5641" s="36">
        <v>7</v>
      </c>
      <c r="E5641" s="36">
        <v>2020</v>
      </c>
      <c r="F5641" s="578">
        <v>0.67771387139083528</v>
      </c>
      <c r="G5641" s="578">
        <v>1128.6214027404749</v>
      </c>
      <c r="H5641" s="578">
        <v>0.63167052140685542</v>
      </c>
      <c r="I5641" s="578">
        <v>5.4685493427655222E-3</v>
      </c>
      <c r="J5641" s="578">
        <v>7.5090525400203926E-3</v>
      </c>
      <c r="K5641" s="578">
        <v>0.74983396334205987</v>
      </c>
      <c r="L5641" s="578">
        <v>1249.1261609395324</v>
      </c>
      <c r="M5641" s="578">
        <v>0.7180936151130477</v>
      </c>
      <c r="N5641" s="578">
        <v>9.6004911203711601E-3</v>
      </c>
      <c r="O5641" s="578">
        <v>8.3107903143779041E-3</v>
      </c>
      <c r="P5641" s="578">
        <v>0.67771389250184622</v>
      </c>
      <c r="Q5641" s="578">
        <v>1128.6214548746725</v>
      </c>
      <c r="R5641" s="578">
        <v>0.63167054932546274</v>
      </c>
      <c r="S5641" s="578">
        <v>5.4685495904322999E-3</v>
      </c>
      <c r="T5641" s="578">
        <v>7.5090524866633706E-3</v>
      </c>
      <c r="U5641" s="578">
        <v>0.74983397855779255</v>
      </c>
      <c r="V5641" s="578">
        <v>1249.1261609395324</v>
      </c>
      <c r="W5641" s="578">
        <v>0.71809359565941078</v>
      </c>
      <c r="X5641" s="578">
        <v>9.6004903852341464E-3</v>
      </c>
      <c r="Y5641" s="578">
        <v>8.3107905278059918E-3</v>
      </c>
    </row>
    <row r="5642" spans="1:25" x14ac:dyDescent="0.3">
      <c r="A5642" s="61" t="s">
        <v>7425</v>
      </c>
      <c r="B5642" s="61" t="s">
        <v>2190</v>
      </c>
      <c r="C5642" s="61" t="s">
        <v>41</v>
      </c>
      <c r="D5642" s="36">
        <v>8</v>
      </c>
      <c r="E5642" s="36">
        <v>2020</v>
      </c>
      <c r="F5642" s="578">
        <v>0.62925963793981954</v>
      </c>
      <c r="G5642" s="578">
        <v>976.61302566528195</v>
      </c>
      <c r="H5642" s="578">
        <v>0.51805607050588676</v>
      </c>
      <c r="I5642" s="578">
        <v>5.8730512458472078E-3</v>
      </c>
      <c r="J5642" s="578">
        <v>6.4976892123619675E-3</v>
      </c>
      <c r="K5642" s="578">
        <v>0.71373634772320749</v>
      </c>
      <c r="L5642" s="578">
        <v>1120.7058308919227</v>
      </c>
      <c r="M5642" s="578">
        <v>0.61309880522185223</v>
      </c>
      <c r="N5642" s="578">
        <v>1.52417124380311E-2</v>
      </c>
      <c r="O5642" s="578">
        <v>7.4563882226357202E-3</v>
      </c>
      <c r="P5642" s="578">
        <v>0.62925967364208146</v>
      </c>
      <c r="Q5642" s="578">
        <v>976.61302566528195</v>
      </c>
      <c r="R5642" s="578">
        <v>0.51805606887895272</v>
      </c>
      <c r="S5642" s="578">
        <v>5.8730513554223701E-3</v>
      </c>
      <c r="T5642" s="578">
        <v>6.4976892123619675E-3</v>
      </c>
      <c r="U5642" s="578">
        <v>0.71373636386563022</v>
      </c>
      <c r="V5642" s="578">
        <v>1120.7058308919227</v>
      </c>
      <c r="W5642" s="578">
        <v>0.61309878020286546</v>
      </c>
      <c r="X5642" s="578">
        <v>1.5241712946249149E-2</v>
      </c>
      <c r="Y5642" s="578">
        <v>7.4563882226357202E-3</v>
      </c>
    </row>
    <row r="5643" spans="1:25" x14ac:dyDescent="0.3">
      <c r="A5643" s="61" t="s">
        <v>7426</v>
      </c>
      <c r="B5643" s="61" t="s">
        <v>2190</v>
      </c>
      <c r="C5643" s="61" t="s">
        <v>41</v>
      </c>
      <c r="D5643" s="36">
        <v>9</v>
      </c>
      <c r="E5643" s="36">
        <v>2020</v>
      </c>
      <c r="F5643" s="578">
        <v>0.63679733451298604</v>
      </c>
      <c r="G5643" s="578">
        <v>928.87331358591655</v>
      </c>
      <c r="H5643" s="578">
        <v>0.46198620840080651</v>
      </c>
      <c r="I5643" s="578">
        <v>6.6811527198827481E-3</v>
      </c>
      <c r="J5643" s="578">
        <v>6.1800644616596349E-3</v>
      </c>
      <c r="K5643" s="578">
        <v>0.72860013434045801</v>
      </c>
      <c r="L5643" s="578">
        <v>1088.4138793945249</v>
      </c>
      <c r="M5643" s="578">
        <v>0.56143317949257177</v>
      </c>
      <c r="N5643" s="578">
        <v>2.4518271497223951E-2</v>
      </c>
      <c r="O5643" s="578">
        <v>7.2415320222110752E-3</v>
      </c>
      <c r="P5643" s="578">
        <v>0.6367973134045708</v>
      </c>
      <c r="Q5643" s="578">
        <v>928.87331358591655</v>
      </c>
      <c r="R5643" s="578">
        <v>0.46198623137449074</v>
      </c>
      <c r="S5643" s="578">
        <v>6.6811526753932978E-3</v>
      </c>
      <c r="T5643" s="578">
        <v>6.1800644616596349E-3</v>
      </c>
      <c r="U5643" s="578">
        <v>0.72860016010807227</v>
      </c>
      <c r="V5643" s="578">
        <v>1088.4138793945249</v>
      </c>
      <c r="W5643" s="578">
        <v>0.56143318202475678</v>
      </c>
      <c r="X5643" s="578">
        <v>2.4518270972672875E-2</v>
      </c>
      <c r="Y5643" s="578">
        <v>7.241532075568098E-3</v>
      </c>
    </row>
    <row r="5644" spans="1:25" x14ac:dyDescent="0.3">
      <c r="A5644" s="61" t="s">
        <v>7427</v>
      </c>
      <c r="B5644" s="61" t="s">
        <v>2190</v>
      </c>
      <c r="C5644" s="61" t="s">
        <v>41</v>
      </c>
      <c r="D5644" s="36">
        <v>10</v>
      </c>
      <c r="E5644" s="36">
        <v>2020</v>
      </c>
      <c r="F5644" s="578">
        <v>0.64327136755645076</v>
      </c>
      <c r="G5644" s="578">
        <v>891.70715077718057</v>
      </c>
      <c r="H5644" s="578">
        <v>0.41809155969031025</v>
      </c>
      <c r="I5644" s="578">
        <v>7.3170717097354948E-3</v>
      </c>
      <c r="J5644" s="578">
        <v>5.9327854348036136E-3</v>
      </c>
      <c r="K5644" s="578">
        <v>0.73894957550049822</v>
      </c>
      <c r="L5644" s="578">
        <v>1060.4400939941377</v>
      </c>
      <c r="M5644" s="578">
        <v>0.52133948663989271</v>
      </c>
      <c r="N5644" s="578">
        <v>3.2477682401198103E-2</v>
      </c>
      <c r="O5644" s="578">
        <v>7.0554191673484878E-3</v>
      </c>
      <c r="P5644" s="578">
        <v>0.64327138338997703</v>
      </c>
      <c r="Q5644" s="578">
        <v>891.70715586344352</v>
      </c>
      <c r="R5644" s="578">
        <v>0.41809152565747321</v>
      </c>
      <c r="S5644" s="578">
        <v>7.317071915830785E-3</v>
      </c>
      <c r="T5644" s="578">
        <v>5.9327854348036136E-3</v>
      </c>
      <c r="U5644" s="578">
        <v>0.73894963789858026</v>
      </c>
      <c r="V5644" s="578">
        <v>1060.4400939941377</v>
      </c>
      <c r="W5644" s="578">
        <v>0.52133947415950344</v>
      </c>
      <c r="X5644" s="578">
        <v>3.2477682409989876E-2</v>
      </c>
      <c r="Y5644" s="578">
        <v>7.0554192207055097E-3</v>
      </c>
    </row>
    <row r="5645" spans="1:25" x14ac:dyDescent="0.3">
      <c r="A5645" s="61" t="s">
        <v>7428</v>
      </c>
      <c r="B5645" s="61" t="s">
        <v>2190</v>
      </c>
      <c r="C5645" s="61" t="s">
        <v>41</v>
      </c>
      <c r="D5645" s="36">
        <v>11</v>
      </c>
      <c r="E5645" s="36">
        <v>2020</v>
      </c>
      <c r="F5645" s="578">
        <v>0.65340042257599817</v>
      </c>
      <c r="G5645" s="578">
        <v>861.70548184712675</v>
      </c>
      <c r="H5645" s="578">
        <v>0.38067460194626274</v>
      </c>
      <c r="I5645" s="578">
        <v>7.885708394307276E-3</v>
      </c>
      <c r="J5645" s="578">
        <v>5.7331769930897246E-3</v>
      </c>
      <c r="K5645" s="578">
        <v>0.74761777276889496</v>
      </c>
      <c r="L5645" s="578">
        <v>1031.0491027831986</v>
      </c>
      <c r="M5645" s="578">
        <v>0.48133440157107499</v>
      </c>
      <c r="N5645" s="578">
        <v>3.5828151733918845E-2</v>
      </c>
      <c r="O5645" s="578">
        <v>6.8598666791027975E-3</v>
      </c>
      <c r="P5645" s="578">
        <v>0.65340040643566955</v>
      </c>
      <c r="Q5645" s="578">
        <v>861.70548184712675</v>
      </c>
      <c r="R5645" s="578">
        <v>0.38067459901291478</v>
      </c>
      <c r="S5645" s="578">
        <v>7.8857085033140067E-3</v>
      </c>
      <c r="T5645" s="578">
        <v>5.7331769930897246E-3</v>
      </c>
      <c r="U5645" s="578">
        <v>0.74761777928868356</v>
      </c>
      <c r="V5645" s="578">
        <v>1031.0491027831986</v>
      </c>
      <c r="W5645" s="578">
        <v>0.48133438995114325</v>
      </c>
      <c r="X5645" s="578">
        <v>3.5828151225662901E-2</v>
      </c>
      <c r="Y5645" s="578">
        <v>6.8598667300345025E-3</v>
      </c>
    </row>
    <row r="5646" spans="1:25" x14ac:dyDescent="0.3">
      <c r="A5646" s="61" t="s">
        <v>7429</v>
      </c>
      <c r="B5646" s="61" t="s">
        <v>2190</v>
      </c>
      <c r="C5646" s="61" t="s">
        <v>41</v>
      </c>
      <c r="D5646" s="36">
        <v>12</v>
      </c>
      <c r="E5646" s="36">
        <v>2020</v>
      </c>
      <c r="F5646" s="578">
        <v>0.66168768188780724</v>
      </c>
      <c r="G5646" s="578">
        <v>837.15851402282669</v>
      </c>
      <c r="H5646" s="578">
        <v>0.35006037168212301</v>
      </c>
      <c r="I5646" s="578">
        <v>8.3509551335131001E-3</v>
      </c>
      <c r="J5646" s="578">
        <v>5.5698581030204199E-3</v>
      </c>
      <c r="K5646" s="578">
        <v>0.75276965236553373</v>
      </c>
      <c r="L5646" s="578">
        <v>1002.9793869654322</v>
      </c>
      <c r="M5646" s="578">
        <v>0.44525837240924626</v>
      </c>
      <c r="N5646" s="578">
        <v>3.5066597540511127E-2</v>
      </c>
      <c r="O5646" s="578">
        <v>6.6731111000990452E-3</v>
      </c>
      <c r="P5646" s="578">
        <v>0.66168767195424005</v>
      </c>
      <c r="Q5646" s="578">
        <v>837.15851402282669</v>
      </c>
      <c r="R5646" s="578">
        <v>0.35006037581433647</v>
      </c>
      <c r="S5646" s="578">
        <v>8.3509553356482923E-3</v>
      </c>
      <c r="T5646" s="578">
        <v>5.569858001157015E-3</v>
      </c>
      <c r="U5646" s="578">
        <v>0.75276964708909067</v>
      </c>
      <c r="V5646" s="578">
        <v>1002.9793815612779</v>
      </c>
      <c r="W5646" s="578">
        <v>0.44525837129579754</v>
      </c>
      <c r="X5646" s="578">
        <v>3.5066596448814324E-2</v>
      </c>
      <c r="Y5646" s="578">
        <v>6.6731111000990452E-3</v>
      </c>
    </row>
    <row r="5647" spans="1:25" x14ac:dyDescent="0.3">
      <c r="A5647" s="61" t="s">
        <v>7430</v>
      </c>
      <c r="B5647" s="61" t="s">
        <v>2190</v>
      </c>
      <c r="C5647" s="61" t="s">
        <v>41</v>
      </c>
      <c r="D5647" s="36">
        <v>13</v>
      </c>
      <c r="E5647" s="36">
        <v>2020</v>
      </c>
      <c r="F5647" s="578">
        <v>0.63549871187150075</v>
      </c>
      <c r="G5647" s="578">
        <v>780.07141939798942</v>
      </c>
      <c r="H5647" s="578">
        <v>0.31529514785347551</v>
      </c>
      <c r="I5647" s="578">
        <v>8.3380210242391169E-3</v>
      </c>
      <c r="J5647" s="578">
        <v>5.1900406833738054E-3</v>
      </c>
      <c r="K5647" s="578">
        <v>0.72437857175973797</v>
      </c>
      <c r="L5647" s="578">
        <v>942.6968453725176</v>
      </c>
      <c r="M5647" s="578">
        <v>0.40558333283797748</v>
      </c>
      <c r="N5647" s="578">
        <v>3.279735914452428E-2</v>
      </c>
      <c r="O5647" s="578">
        <v>6.2720330509667532E-3</v>
      </c>
      <c r="P5647" s="578">
        <v>0.63549871218610998</v>
      </c>
      <c r="Q5647" s="578">
        <v>780.07141939798942</v>
      </c>
      <c r="R5647" s="578">
        <v>0.31529515400476699</v>
      </c>
      <c r="S5647" s="578">
        <v>8.3380211887818679E-3</v>
      </c>
      <c r="T5647" s="578">
        <v>5.1900406833738054E-3</v>
      </c>
      <c r="U5647" s="578">
        <v>0.72437859162955376</v>
      </c>
      <c r="V5647" s="578">
        <v>942.6968453725176</v>
      </c>
      <c r="W5647" s="578">
        <v>0.40558333538698776</v>
      </c>
      <c r="X5647" s="578">
        <v>3.2797359639289377E-2</v>
      </c>
      <c r="Y5647" s="578">
        <v>6.2720329976097304E-3</v>
      </c>
    </row>
    <row r="5648" spans="1:25" x14ac:dyDescent="0.3">
      <c r="A5648" s="61" t="s">
        <v>7431</v>
      </c>
      <c r="B5648" s="61" t="s">
        <v>2190</v>
      </c>
      <c r="C5648" s="61" t="s">
        <v>41</v>
      </c>
      <c r="D5648" s="36">
        <v>14</v>
      </c>
      <c r="E5648" s="36">
        <v>2020</v>
      </c>
      <c r="F5648" s="578">
        <v>0.6146819594529227</v>
      </c>
      <c r="G5648" s="578">
        <v>773.28259976704874</v>
      </c>
      <c r="H5648" s="578">
        <v>0.31008305791268204</v>
      </c>
      <c r="I5648" s="578">
        <v>9.0031408177916657E-3</v>
      </c>
      <c r="J5648" s="578">
        <v>5.1448740559862901E-3</v>
      </c>
      <c r="K5648" s="578">
        <v>0.69984035384377719</v>
      </c>
      <c r="L5648" s="578">
        <v>927.12237866719522</v>
      </c>
      <c r="M5648" s="578">
        <v>0.39320470645391875</v>
      </c>
      <c r="N5648" s="578">
        <v>3.0323178709143826E-2</v>
      </c>
      <c r="O5648" s="578">
        <v>6.1684122629230799E-3</v>
      </c>
      <c r="P5648" s="578">
        <v>0.61468195883204124</v>
      </c>
      <c r="Q5648" s="578">
        <v>773.28259976704874</v>
      </c>
      <c r="R5648" s="578">
        <v>0.31008306806165775</v>
      </c>
      <c r="S5648" s="578">
        <v>9.0031407170272325E-3</v>
      </c>
      <c r="T5648" s="578">
        <v>5.1448741093433146E-3</v>
      </c>
      <c r="U5648" s="578">
        <v>0.6998403386326868</v>
      </c>
      <c r="V5648" s="578">
        <v>927.12237866719522</v>
      </c>
      <c r="W5648" s="578">
        <v>0.39320470954582198</v>
      </c>
      <c r="X5648" s="578">
        <v>3.0323179767113545E-2</v>
      </c>
      <c r="Y5648" s="578">
        <v>6.1684122629230799E-3</v>
      </c>
    </row>
    <row r="5649" spans="1:25" x14ac:dyDescent="0.3">
      <c r="A5649" s="61" t="s">
        <v>7432</v>
      </c>
      <c r="B5649" s="61" t="s">
        <v>2190</v>
      </c>
      <c r="C5649" s="61" t="s">
        <v>41</v>
      </c>
      <c r="D5649" s="36">
        <v>15</v>
      </c>
      <c r="E5649" s="36">
        <v>2020</v>
      </c>
      <c r="F5649" s="578">
        <v>0.59716180266192898</v>
      </c>
      <c r="G5649" s="578">
        <v>771.05119069417265</v>
      </c>
      <c r="H5649" s="578">
        <v>0.30762906649131999</v>
      </c>
      <c r="I5649" s="578">
        <v>9.6304334045574317E-3</v>
      </c>
      <c r="J5649" s="578">
        <v>5.1300274062668853E-3</v>
      </c>
      <c r="K5649" s="578">
        <v>0.67823152584384128</v>
      </c>
      <c r="L5649" s="578">
        <v>915.80374844868925</v>
      </c>
      <c r="M5649" s="578">
        <v>0.38416576281269899</v>
      </c>
      <c r="N5649" s="578">
        <v>2.8801735457212325E-2</v>
      </c>
      <c r="O5649" s="578">
        <v>6.0931083862669697E-3</v>
      </c>
      <c r="P5649" s="578">
        <v>0.59716184488188606</v>
      </c>
      <c r="Q5649" s="578">
        <v>771.05119609832695</v>
      </c>
      <c r="R5649" s="578">
        <v>0.30762906804079604</v>
      </c>
      <c r="S5649" s="578">
        <v>9.6304339806844372E-3</v>
      </c>
      <c r="T5649" s="578">
        <v>5.1300274062668853E-3</v>
      </c>
      <c r="U5649" s="578">
        <v>0.67823151063276021</v>
      </c>
      <c r="V5649" s="578">
        <v>915.80375353495231</v>
      </c>
      <c r="W5649" s="578">
        <v>0.38416575353752075</v>
      </c>
      <c r="X5649" s="578">
        <v>2.8801735487074077E-2</v>
      </c>
      <c r="Y5649" s="578">
        <v>6.0931083862669697E-3</v>
      </c>
    </row>
    <row r="5650" spans="1:25" x14ac:dyDescent="0.3">
      <c r="A5650" s="580" t="s">
        <v>7433</v>
      </c>
      <c r="B5650" s="580" t="s">
        <v>2190</v>
      </c>
      <c r="C5650" s="580" t="s">
        <v>41</v>
      </c>
      <c r="D5650" s="581">
        <v>16</v>
      </c>
      <c r="E5650" s="581">
        <v>2020</v>
      </c>
      <c r="F5650" s="582">
        <v>0.58721963833319946</v>
      </c>
      <c r="G5650" s="582">
        <v>785.04068565368573</v>
      </c>
      <c r="H5650" s="582">
        <v>0.312190891089206</v>
      </c>
      <c r="I5650" s="582">
        <v>1.0532348181110674E-2</v>
      </c>
      <c r="J5650" s="582">
        <v>5.2231041821263081E-3</v>
      </c>
      <c r="K5650" s="582">
        <v>0.66479381720420327</v>
      </c>
      <c r="L5650" s="582">
        <v>921.29992802937772</v>
      </c>
      <c r="M5650" s="582">
        <v>0.38222936204935321</v>
      </c>
      <c r="N5650" s="582">
        <v>2.8213704611592477E-2</v>
      </c>
      <c r="O5650" s="582">
        <v>6.1296737209583273E-3</v>
      </c>
      <c r="P5650" s="582">
        <v>0.58721967465477976</v>
      </c>
      <c r="Q5650" s="582">
        <v>785.04068565368573</v>
      </c>
      <c r="R5650" s="582">
        <v>0.31219088756082125</v>
      </c>
      <c r="S5650" s="582">
        <v>1.0532350165173376E-2</v>
      </c>
      <c r="T5650" s="582">
        <v>5.2231041821263081E-3</v>
      </c>
      <c r="U5650" s="582">
        <v>0.66479384359010352</v>
      </c>
      <c r="V5650" s="582">
        <v>921.29992802937772</v>
      </c>
      <c r="W5650" s="582">
        <v>0.38222936289177223</v>
      </c>
      <c r="X5650" s="582">
        <v>2.8213707190692074E-2</v>
      </c>
      <c r="Y5650" s="582">
        <v>6.1296736700266223E-3</v>
      </c>
    </row>
    <row r="5651" spans="1:25" x14ac:dyDescent="0.3">
      <c r="A5651" s="61" t="s">
        <v>7434</v>
      </c>
      <c r="B5651" s="61" t="s">
        <v>2190</v>
      </c>
      <c r="C5651" s="61" t="s">
        <v>41</v>
      </c>
      <c r="D5651" s="36">
        <v>1</v>
      </c>
      <c r="E5651" s="36">
        <v>2030</v>
      </c>
      <c r="F5651" s="578">
        <v>1.2550186370366925</v>
      </c>
      <c r="G5651" s="578">
        <v>5912.7066650390607</v>
      </c>
      <c r="H5651" s="578">
        <v>2.7792073202229655</v>
      </c>
      <c r="I5651" s="578">
        <v>3.1079298444258951E-2</v>
      </c>
      <c r="J5651" s="578">
        <v>3.9423515981373655E-2</v>
      </c>
      <c r="K5651" s="578">
        <v>1.2610948130461725</v>
      </c>
      <c r="L5651" s="578">
        <v>5948.1463165283149</v>
      </c>
      <c r="M5651" s="578">
        <v>2.7942566567908154</v>
      </c>
      <c r="N5651" s="578">
        <v>3.1287812573888574E-2</v>
      </c>
      <c r="O5651" s="578">
        <v>3.9659801366118047E-2</v>
      </c>
      <c r="P5651" s="578">
        <v>1.2550186370388001</v>
      </c>
      <c r="Q5651" s="578">
        <v>5912.7066650390607</v>
      </c>
      <c r="R5651" s="578">
        <v>2.7792072996980952</v>
      </c>
      <c r="S5651" s="578">
        <v>3.1079297940550477E-2</v>
      </c>
      <c r="T5651" s="578">
        <v>3.9423515981373655E-2</v>
      </c>
      <c r="U5651" s="578">
        <v>1.2610949167329075</v>
      </c>
      <c r="V5651" s="578">
        <v>5948.1463699340775</v>
      </c>
      <c r="W5651" s="578">
        <v>2.7942566897248353</v>
      </c>
      <c r="X5651" s="578">
        <v>3.1287815193233301E-2</v>
      </c>
      <c r="Y5651" s="578">
        <v>3.9659800842249099E-2</v>
      </c>
    </row>
    <row r="5652" spans="1:25" x14ac:dyDescent="0.3">
      <c r="A5652" s="61" t="s">
        <v>7435</v>
      </c>
      <c r="B5652" s="61" t="s">
        <v>2190</v>
      </c>
      <c r="C5652" s="61" t="s">
        <v>41</v>
      </c>
      <c r="D5652" s="36">
        <v>2</v>
      </c>
      <c r="E5652" s="36">
        <v>2030</v>
      </c>
      <c r="F5652" s="578">
        <v>0.69437018544293927</v>
      </c>
      <c r="G5652" s="578">
        <v>3014.2701276143353</v>
      </c>
      <c r="H5652" s="578">
        <v>1.4504062352195102</v>
      </c>
      <c r="I5652" s="578">
        <v>1.5457022475175077E-2</v>
      </c>
      <c r="J5652" s="578">
        <v>2.0097932021599225E-2</v>
      </c>
      <c r="K5652" s="578">
        <v>0.70104204706917472</v>
      </c>
      <c r="L5652" s="578">
        <v>3055.3737106323179</v>
      </c>
      <c r="M5652" s="578">
        <v>1.4682326335502349</v>
      </c>
      <c r="N5652" s="578">
        <v>1.572513282796225E-2</v>
      </c>
      <c r="O5652" s="578">
        <v>2.0371990608206603E-2</v>
      </c>
      <c r="P5652" s="578">
        <v>0.69437016464393198</v>
      </c>
      <c r="Q5652" s="578">
        <v>3014.2701276143353</v>
      </c>
      <c r="R5652" s="578">
        <v>1.4504062941202049</v>
      </c>
      <c r="S5652" s="578">
        <v>1.5457022469945476E-2</v>
      </c>
      <c r="T5652" s="578">
        <v>2.0097932021599225E-2</v>
      </c>
      <c r="U5652" s="578">
        <v>0.70104203154765266</v>
      </c>
      <c r="V5652" s="578">
        <v>3055.3737106323179</v>
      </c>
      <c r="W5652" s="578">
        <v>1.468232621671625</v>
      </c>
      <c r="X5652" s="578">
        <v>1.572513282796225E-2</v>
      </c>
      <c r="Y5652" s="578">
        <v>2.0371990608206603E-2</v>
      </c>
    </row>
    <row r="5653" spans="1:25" x14ac:dyDescent="0.3">
      <c r="A5653" s="61" t="s">
        <v>7436</v>
      </c>
      <c r="B5653" s="61" t="s">
        <v>2190</v>
      </c>
      <c r="C5653" s="61" t="s">
        <v>41</v>
      </c>
      <c r="D5653" s="36">
        <v>3</v>
      </c>
      <c r="E5653" s="36">
        <v>2030</v>
      </c>
      <c r="F5653" s="578">
        <v>0.4538311948567465</v>
      </c>
      <c r="G5653" s="578">
        <v>1845.2077153523726</v>
      </c>
      <c r="H5653" s="578">
        <v>0.86920031131876352</v>
      </c>
      <c r="I5653" s="578">
        <v>8.7680333539689528E-3</v>
      </c>
      <c r="J5653" s="578">
        <v>1.2303083310446977E-2</v>
      </c>
      <c r="K5653" s="578">
        <v>0.45109629258643175</v>
      </c>
      <c r="L5653" s="578">
        <v>1844.9169031778927</v>
      </c>
      <c r="M5653" s="578">
        <v>0.87026408630041829</v>
      </c>
      <c r="N5653" s="578">
        <v>8.8446941936126625E-3</v>
      </c>
      <c r="O5653" s="578">
        <v>1.230117713566865E-2</v>
      </c>
      <c r="P5653" s="578">
        <v>0.45383120525703652</v>
      </c>
      <c r="Q5653" s="578">
        <v>1845.2077153523726</v>
      </c>
      <c r="R5653" s="578">
        <v>0.86920032365287581</v>
      </c>
      <c r="S5653" s="578">
        <v>8.7680331954137075E-3</v>
      </c>
      <c r="T5653" s="578">
        <v>1.2303083310446977E-2</v>
      </c>
      <c r="U5653" s="578">
        <v>0.45109627132123326</v>
      </c>
      <c r="V5653" s="578">
        <v>1844.9169031778927</v>
      </c>
      <c r="W5653" s="578">
        <v>0.87026410682892619</v>
      </c>
      <c r="X5653" s="578">
        <v>8.8446939845046729E-3</v>
      </c>
      <c r="Y5653" s="578">
        <v>1.230117713566865E-2</v>
      </c>
    </row>
    <row r="5654" spans="1:25" x14ac:dyDescent="0.3">
      <c r="A5654" s="61" t="s">
        <v>7437</v>
      </c>
      <c r="B5654" s="61" t="s">
        <v>2190</v>
      </c>
      <c r="C5654" s="61" t="s">
        <v>41</v>
      </c>
      <c r="D5654" s="36">
        <v>4</v>
      </c>
      <c r="E5654" s="36">
        <v>2030</v>
      </c>
      <c r="F5654" s="578">
        <v>0.37853084392338521</v>
      </c>
      <c r="G5654" s="578">
        <v>1501.82762400309</v>
      </c>
      <c r="H5654" s="578">
        <v>0.67853201218720904</v>
      </c>
      <c r="I5654" s="578">
        <v>6.6053502979646775E-3</v>
      </c>
      <c r="J5654" s="578">
        <v>1.0013570989637314E-2</v>
      </c>
      <c r="K5654" s="578">
        <v>0.38445405897079804</v>
      </c>
      <c r="L5654" s="578">
        <v>1527.14452107747</v>
      </c>
      <c r="M5654" s="578">
        <v>0.69476930174664597</v>
      </c>
      <c r="N5654" s="578">
        <v>6.7701218370454274E-3</v>
      </c>
      <c r="O5654" s="578">
        <v>1.0182365619887867E-2</v>
      </c>
      <c r="P5654" s="578">
        <v>0.37853084376816498</v>
      </c>
      <c r="Q5654" s="578">
        <v>1501.82762400309</v>
      </c>
      <c r="R5654" s="578">
        <v>0.67853200478809061</v>
      </c>
      <c r="S5654" s="578">
        <v>6.6053502423907597E-3</v>
      </c>
      <c r="T5654" s="578">
        <v>1.0013570989637314E-2</v>
      </c>
      <c r="U5654" s="578">
        <v>0.3844540328953292</v>
      </c>
      <c r="V5654" s="578">
        <v>1527.1445732116649</v>
      </c>
      <c r="W5654" s="578">
        <v>0.69476930968607975</v>
      </c>
      <c r="X5654" s="578">
        <v>6.7701220437281009E-3</v>
      </c>
      <c r="Y5654" s="578">
        <v>1.0182365619887867E-2</v>
      </c>
    </row>
    <row r="5655" spans="1:25" x14ac:dyDescent="0.3">
      <c r="A5655" s="61" t="s">
        <v>7438</v>
      </c>
      <c r="B5655" s="61" t="s">
        <v>2190</v>
      </c>
      <c r="C5655" s="61" t="s">
        <v>41</v>
      </c>
      <c r="D5655" s="36">
        <v>5</v>
      </c>
      <c r="E5655" s="36">
        <v>2030</v>
      </c>
      <c r="F5655" s="578">
        <v>0.3376767562636942</v>
      </c>
      <c r="G5655" s="578">
        <v>1305.5000190734825</v>
      </c>
      <c r="H5655" s="578">
        <v>0.56647266008849306</v>
      </c>
      <c r="I5655" s="578">
        <v>5.4416992041221076E-3</v>
      </c>
      <c r="J5655" s="578">
        <v>8.704536822430475E-3</v>
      </c>
      <c r="K5655" s="578">
        <v>0.35441175236175526</v>
      </c>
      <c r="L5655" s="578">
        <v>1369.6232503255151</v>
      </c>
      <c r="M5655" s="578">
        <v>0.6029712644325772</v>
      </c>
      <c r="N5655" s="578">
        <v>5.9196179952512723E-3</v>
      </c>
      <c r="O5655" s="578">
        <v>9.1320910966411831E-3</v>
      </c>
      <c r="P5655" s="578">
        <v>0.33767674601914571</v>
      </c>
      <c r="Q5655" s="578">
        <v>1305.4999669392851</v>
      </c>
      <c r="R5655" s="578">
        <v>0.56647265685811954</v>
      </c>
      <c r="S5655" s="578">
        <v>5.441698997458385E-3</v>
      </c>
      <c r="T5655" s="578">
        <v>8.7045368757874986E-3</v>
      </c>
      <c r="U5655" s="578">
        <v>0.35441175267219599</v>
      </c>
      <c r="V5655" s="578">
        <v>1369.6232503255151</v>
      </c>
      <c r="W5655" s="578">
        <v>0.6029712623054968</v>
      </c>
      <c r="X5655" s="578">
        <v>5.9196179945123079E-3</v>
      </c>
      <c r="Y5655" s="578">
        <v>9.1320910966411831E-3</v>
      </c>
    </row>
    <row r="5656" spans="1:25" x14ac:dyDescent="0.3">
      <c r="A5656" s="61" t="s">
        <v>7439</v>
      </c>
      <c r="B5656" s="61" t="s">
        <v>2190</v>
      </c>
      <c r="C5656" s="61" t="s">
        <v>41</v>
      </c>
      <c r="D5656" s="36">
        <v>6</v>
      </c>
      <c r="E5656" s="36">
        <v>2030</v>
      </c>
      <c r="F5656" s="578">
        <v>0.29480290677792648</v>
      </c>
      <c r="G5656" s="578">
        <v>1133.6978378295848</v>
      </c>
      <c r="H5656" s="578">
        <v>0.47233378315915275</v>
      </c>
      <c r="I5656" s="578">
        <v>4.3757688917291128E-3</v>
      </c>
      <c r="J5656" s="578">
        <v>7.5590290119483426E-3</v>
      </c>
      <c r="K5656" s="578">
        <v>0.32208421533286397</v>
      </c>
      <c r="L5656" s="578">
        <v>1235.1934318542451</v>
      </c>
      <c r="M5656" s="578">
        <v>0.52649511516263625</v>
      </c>
      <c r="N5656" s="578">
        <v>5.5620305823443489E-3</v>
      </c>
      <c r="O5656" s="578">
        <v>8.2357592036714743E-3</v>
      </c>
      <c r="P5656" s="578">
        <v>0.29480289110061098</v>
      </c>
      <c r="Q5656" s="578">
        <v>1133.6978378295848</v>
      </c>
      <c r="R5656" s="578">
        <v>0.47233379179419849</v>
      </c>
      <c r="S5656" s="578">
        <v>4.3757687909078352E-3</v>
      </c>
      <c r="T5656" s="578">
        <v>7.5590290119483426E-3</v>
      </c>
      <c r="U5656" s="578">
        <v>0.32208423116534773</v>
      </c>
      <c r="V5656" s="578">
        <v>1235.1934318542451</v>
      </c>
      <c r="W5656" s="578">
        <v>0.5264951142347245</v>
      </c>
      <c r="X5656" s="578">
        <v>5.5620305863044398E-3</v>
      </c>
      <c r="Y5656" s="578">
        <v>8.2357592570284979E-3</v>
      </c>
    </row>
    <row r="5657" spans="1:25" x14ac:dyDescent="0.3">
      <c r="A5657" s="61" t="s">
        <v>7440</v>
      </c>
      <c r="B5657" s="61" t="s">
        <v>2190</v>
      </c>
      <c r="C5657" s="61" t="s">
        <v>41</v>
      </c>
      <c r="D5657" s="36">
        <v>7</v>
      </c>
      <c r="E5657" s="36">
        <v>2030</v>
      </c>
      <c r="F5657" s="578">
        <v>0.30472717224272522</v>
      </c>
      <c r="G5657" s="578">
        <v>1103.7972704569449</v>
      </c>
      <c r="H5657" s="578">
        <v>0.4443164641467845</v>
      </c>
      <c r="I5657" s="578">
        <v>5.0867518522560743E-3</v>
      </c>
      <c r="J5657" s="578">
        <v>7.3596681468188702E-3</v>
      </c>
      <c r="K5657" s="578">
        <v>0.33688787027970524</v>
      </c>
      <c r="L5657" s="578">
        <v>1221.7122675577748</v>
      </c>
      <c r="M5657" s="578">
        <v>0.50227623831904067</v>
      </c>
      <c r="N5657" s="578">
        <v>8.5240150179970407E-3</v>
      </c>
      <c r="O5657" s="578">
        <v>8.145887123343222E-3</v>
      </c>
      <c r="P5657" s="578">
        <v>0.304727166964189</v>
      </c>
      <c r="Q5657" s="578">
        <v>1103.7972704569449</v>
      </c>
      <c r="R5657" s="578">
        <v>0.4443164597988315</v>
      </c>
      <c r="S5657" s="578">
        <v>5.0867520627283095E-3</v>
      </c>
      <c r="T5657" s="578">
        <v>7.3596681468188702E-3</v>
      </c>
      <c r="U5657" s="578">
        <v>0.33688787555615773</v>
      </c>
      <c r="V5657" s="578">
        <v>1221.7122675577748</v>
      </c>
      <c r="W5657" s="578">
        <v>0.50227623206194449</v>
      </c>
      <c r="X5657" s="578">
        <v>8.5240152258923667E-3</v>
      </c>
      <c r="Y5657" s="578">
        <v>8.145887123343222E-3</v>
      </c>
    </row>
    <row r="5658" spans="1:25" x14ac:dyDescent="0.3">
      <c r="A5658" s="61" t="s">
        <v>7441</v>
      </c>
      <c r="B5658" s="61" t="s">
        <v>2190</v>
      </c>
      <c r="C5658" s="61" t="s">
        <v>41</v>
      </c>
      <c r="D5658" s="36">
        <v>8</v>
      </c>
      <c r="E5658" s="36">
        <v>2030</v>
      </c>
      <c r="F5658" s="578">
        <v>0.28501525931082927</v>
      </c>
      <c r="G5658" s="578">
        <v>954.95907592773176</v>
      </c>
      <c r="H5658" s="578">
        <v>0.37043540397852776</v>
      </c>
      <c r="I5658" s="578">
        <v>5.61270201522271E-3</v>
      </c>
      <c r="J5658" s="578">
        <v>6.3672727167916757E-3</v>
      </c>
      <c r="K5658" s="578">
        <v>0.32437941006957227</v>
      </c>
      <c r="L5658" s="578">
        <v>1095.9632199605276</v>
      </c>
      <c r="M5658" s="578">
        <v>0.43502955021328149</v>
      </c>
      <c r="N5658" s="578">
        <v>1.2969927897074676E-2</v>
      </c>
      <c r="O5658" s="578">
        <v>7.3074288423716355E-3</v>
      </c>
      <c r="P5658" s="578">
        <v>0.28501525931030802</v>
      </c>
      <c r="Q5658" s="578">
        <v>954.95908101399482</v>
      </c>
      <c r="R5658" s="578">
        <v>0.37043541205199848</v>
      </c>
      <c r="S5658" s="578">
        <v>5.6127020157343025E-3</v>
      </c>
      <c r="T5658" s="578">
        <v>6.3672727701486976E-3</v>
      </c>
      <c r="U5658" s="578">
        <v>0.32437941006905102</v>
      </c>
      <c r="V5658" s="578">
        <v>1095.9632199605276</v>
      </c>
      <c r="W5658" s="578">
        <v>0.43502955172080676</v>
      </c>
      <c r="X5658" s="578">
        <v>1.296992790238005E-2</v>
      </c>
      <c r="Y5658" s="578">
        <v>7.3074288423716355E-3</v>
      </c>
    </row>
    <row r="5659" spans="1:25" x14ac:dyDescent="0.3">
      <c r="A5659" s="61" t="s">
        <v>7442</v>
      </c>
      <c r="B5659" s="61" t="s">
        <v>2190</v>
      </c>
      <c r="C5659" s="61" t="s">
        <v>41</v>
      </c>
      <c r="D5659" s="36">
        <v>9</v>
      </c>
      <c r="E5659" s="36">
        <v>2030</v>
      </c>
      <c r="F5659" s="578">
        <v>0.29061293762781726</v>
      </c>
      <c r="G5659" s="578">
        <v>907.83900705973269</v>
      </c>
      <c r="H5659" s="578">
        <v>0.33649885641841548</v>
      </c>
      <c r="I5659" s="578">
        <v>6.433852159375416E-3</v>
      </c>
      <c r="J5659" s="578">
        <v>6.0530965565703775E-3</v>
      </c>
      <c r="K5659" s="578">
        <v>0.33474812881585525</v>
      </c>
      <c r="L5659" s="578">
        <v>1063.990110397335</v>
      </c>
      <c r="M5659" s="578">
        <v>0.40480362026316119</v>
      </c>
      <c r="N5659" s="578">
        <v>1.9717406212900301E-2</v>
      </c>
      <c r="O5659" s="578">
        <v>7.0942420158341141E-3</v>
      </c>
      <c r="P5659" s="578">
        <v>0.29061295330508075</v>
      </c>
      <c r="Q5659" s="578">
        <v>907.83901723225881</v>
      </c>
      <c r="R5659" s="578">
        <v>0.33649885584532024</v>
      </c>
      <c r="S5659" s="578">
        <v>6.4338523634432871E-3</v>
      </c>
      <c r="T5659" s="578">
        <v>6.0530965032133555E-3</v>
      </c>
      <c r="U5659" s="578">
        <v>0.33474813968128531</v>
      </c>
      <c r="V5659" s="578">
        <v>1063.990110397335</v>
      </c>
      <c r="W5659" s="578">
        <v>0.40480363337140551</v>
      </c>
      <c r="X5659" s="578">
        <v>1.9717405170316199E-2</v>
      </c>
      <c r="Y5659" s="578">
        <v>7.0942420158341141E-3</v>
      </c>
    </row>
    <row r="5660" spans="1:25" x14ac:dyDescent="0.3">
      <c r="A5660" s="61" t="s">
        <v>7443</v>
      </c>
      <c r="B5660" s="61" t="s">
        <v>2190</v>
      </c>
      <c r="C5660" s="61" t="s">
        <v>41</v>
      </c>
      <c r="D5660" s="36">
        <v>10</v>
      </c>
      <c r="E5660" s="36">
        <v>2030</v>
      </c>
      <c r="F5660" s="578">
        <v>0.29526221682165926</v>
      </c>
      <c r="G5660" s="578">
        <v>871.20488484700468</v>
      </c>
      <c r="H5660" s="578">
        <v>0.31000634541305727</v>
      </c>
      <c r="I5660" s="578">
        <v>7.0838115418041482E-3</v>
      </c>
      <c r="J5660" s="578">
        <v>5.8088374110714779E-3</v>
      </c>
      <c r="K5660" s="578">
        <v>0.34213789237823677</v>
      </c>
      <c r="L5660" s="578">
        <v>1036.3696924845356</v>
      </c>
      <c r="M5660" s="578">
        <v>0.38120913025882852</v>
      </c>
      <c r="N5660" s="578">
        <v>2.561494192984045E-2</v>
      </c>
      <c r="O5660" s="578">
        <v>6.9100885205746901E-3</v>
      </c>
      <c r="P5660" s="578">
        <v>0.29526221169990624</v>
      </c>
      <c r="Q5660" s="578">
        <v>871.20488484700468</v>
      </c>
      <c r="R5660" s="578">
        <v>0.31000634504327174</v>
      </c>
      <c r="S5660" s="578">
        <v>7.0838115917126708E-3</v>
      </c>
      <c r="T5660" s="578">
        <v>5.8088374110714779E-3</v>
      </c>
      <c r="U5660" s="578">
        <v>0.34213788197846801</v>
      </c>
      <c r="V5660" s="578">
        <v>1036.3696924845356</v>
      </c>
      <c r="W5660" s="578">
        <v>0.38120913188462602</v>
      </c>
      <c r="X5660" s="578">
        <v>2.56149414001356E-2</v>
      </c>
      <c r="Y5660" s="578">
        <v>6.9100885205746901E-3</v>
      </c>
    </row>
    <row r="5661" spans="1:25" x14ac:dyDescent="0.3">
      <c r="A5661" s="61" t="s">
        <v>7444</v>
      </c>
      <c r="B5661" s="61" t="s">
        <v>2190</v>
      </c>
      <c r="C5661" s="61" t="s">
        <v>41</v>
      </c>
      <c r="D5661" s="36">
        <v>11</v>
      </c>
      <c r="E5661" s="36">
        <v>2030</v>
      </c>
      <c r="F5661" s="578">
        <v>0.30137857865779849</v>
      </c>
      <c r="G5661" s="578">
        <v>842.00496959686222</v>
      </c>
      <c r="H5661" s="578">
        <v>0.28801863460391025</v>
      </c>
      <c r="I5661" s="578">
        <v>7.695230208090223E-3</v>
      </c>
      <c r="J5661" s="578">
        <v>5.6141471480562624E-3</v>
      </c>
      <c r="K5661" s="578">
        <v>0.34798955864824621</v>
      </c>
      <c r="L5661" s="578">
        <v>1007.7541529337532</v>
      </c>
      <c r="M5661" s="578">
        <v>0.35783786152614927</v>
      </c>
      <c r="N5661" s="578">
        <v>2.8165424515615649E-2</v>
      </c>
      <c r="O5661" s="578">
        <v>6.7192931067741749E-3</v>
      </c>
      <c r="P5661" s="578">
        <v>0.30137857850205724</v>
      </c>
      <c r="Q5661" s="578">
        <v>842.00496419270769</v>
      </c>
      <c r="R5661" s="578">
        <v>0.28801863890563073</v>
      </c>
      <c r="S5661" s="578">
        <v>7.695230208090223E-3</v>
      </c>
      <c r="T5661" s="578">
        <v>5.6141471480562624E-3</v>
      </c>
      <c r="U5661" s="578">
        <v>0.3479895690480147</v>
      </c>
      <c r="V5661" s="578">
        <v>1007.7541529337532</v>
      </c>
      <c r="W5661" s="578">
        <v>0.35783786615039948</v>
      </c>
      <c r="X5661" s="578">
        <v>2.8165424505156449E-2</v>
      </c>
      <c r="Y5661" s="578">
        <v>6.7192931067741749E-3</v>
      </c>
    </row>
    <row r="5662" spans="1:25" x14ac:dyDescent="0.3">
      <c r="A5662" s="61" t="s">
        <v>7445</v>
      </c>
      <c r="B5662" s="61" t="s">
        <v>2190</v>
      </c>
      <c r="C5662" s="61" t="s">
        <v>41</v>
      </c>
      <c r="D5662" s="36">
        <v>12</v>
      </c>
      <c r="E5662" s="36">
        <v>2030</v>
      </c>
      <c r="F5662" s="578">
        <v>0.306381970930175</v>
      </c>
      <c r="G5662" s="578">
        <v>818.11553319295228</v>
      </c>
      <c r="H5662" s="578">
        <v>0.27002905417316403</v>
      </c>
      <c r="I5662" s="578">
        <v>8.1954783223257693E-3</v>
      </c>
      <c r="J5662" s="578">
        <v>5.4548618063563429E-3</v>
      </c>
      <c r="K5662" s="578">
        <v>0.35151542432029675</v>
      </c>
      <c r="L5662" s="578">
        <v>980.41022936503032</v>
      </c>
      <c r="M5662" s="578">
        <v>0.33655625168826897</v>
      </c>
      <c r="N5662" s="578">
        <v>2.7676134224748204E-2</v>
      </c>
      <c r="O5662" s="578">
        <v>6.5369756387857053E-3</v>
      </c>
      <c r="P5662" s="578">
        <v>0.30638197620714852</v>
      </c>
      <c r="Q5662" s="578">
        <v>818.11553319295228</v>
      </c>
      <c r="R5662" s="578">
        <v>0.27002905252743348</v>
      </c>
      <c r="S5662" s="578">
        <v>8.1954782721519789E-3</v>
      </c>
      <c r="T5662" s="578">
        <v>5.4548618063563429E-3</v>
      </c>
      <c r="U5662" s="578">
        <v>0.35151542432029675</v>
      </c>
      <c r="V5662" s="578">
        <v>980.41022936503032</v>
      </c>
      <c r="W5662" s="578">
        <v>0.33655625442217224</v>
      </c>
      <c r="X5662" s="578">
        <v>2.7676134219594375E-2</v>
      </c>
      <c r="Y5662" s="578">
        <v>6.5369756387857053E-3</v>
      </c>
    </row>
    <row r="5663" spans="1:25" x14ac:dyDescent="0.3">
      <c r="A5663" s="61" t="s">
        <v>7446</v>
      </c>
      <c r="B5663" s="61" t="s">
        <v>2190</v>
      </c>
      <c r="C5663" s="61" t="s">
        <v>41</v>
      </c>
      <c r="D5663" s="36">
        <v>13</v>
      </c>
      <c r="E5663" s="36">
        <v>2030</v>
      </c>
      <c r="F5663" s="578">
        <v>0.29552845673174449</v>
      </c>
      <c r="G5663" s="578">
        <v>762.45791880289676</v>
      </c>
      <c r="H5663" s="578">
        <v>0.246288634661046</v>
      </c>
      <c r="I5663" s="578">
        <v>8.1851944551090093E-3</v>
      </c>
      <c r="J5663" s="578">
        <v>5.0837564582858798E-3</v>
      </c>
      <c r="K5663" s="578">
        <v>0.33935014070780722</v>
      </c>
      <c r="L5663" s="578">
        <v>921.610240300496</v>
      </c>
      <c r="M5663" s="578">
        <v>0.30989315393547123</v>
      </c>
      <c r="N5663" s="578">
        <v>2.6006303872236375E-2</v>
      </c>
      <c r="O5663" s="578">
        <v>6.1449208490860904E-3</v>
      </c>
      <c r="P5663" s="578">
        <v>0.29552845161098151</v>
      </c>
      <c r="Q5663" s="578">
        <v>762.45791339874222</v>
      </c>
      <c r="R5663" s="578">
        <v>0.24628863497419645</v>
      </c>
      <c r="S5663" s="578">
        <v>8.1851945033501201E-3</v>
      </c>
      <c r="T5663" s="578">
        <v>5.0837564582858798E-3</v>
      </c>
      <c r="U5663" s="578">
        <v>0.33935014086302751</v>
      </c>
      <c r="V5663" s="578">
        <v>921.61024538675906</v>
      </c>
      <c r="W5663" s="578">
        <v>0.30989315475212198</v>
      </c>
      <c r="X5663" s="578">
        <v>2.6006305387833523E-2</v>
      </c>
      <c r="Y5663" s="578">
        <v>6.1449209000177954E-3</v>
      </c>
    </row>
    <row r="5664" spans="1:25" x14ac:dyDescent="0.3">
      <c r="A5664" s="61" t="s">
        <v>7447</v>
      </c>
      <c r="B5664" s="61" t="s">
        <v>2190</v>
      </c>
      <c r="C5664" s="61" t="s">
        <v>41</v>
      </c>
      <c r="D5664" s="36">
        <v>14</v>
      </c>
      <c r="E5664" s="36">
        <v>2030</v>
      </c>
      <c r="F5664" s="578">
        <v>0.28415358561274173</v>
      </c>
      <c r="G5664" s="578">
        <v>755.43908373514751</v>
      </c>
      <c r="H5664" s="578">
        <v>0.24229727426533473</v>
      </c>
      <c r="I5664" s="578">
        <v>8.7662996191587138E-3</v>
      </c>
      <c r="J5664" s="578">
        <v>5.0369594149136249E-3</v>
      </c>
      <c r="K5664" s="578">
        <v>0.32617050939258674</v>
      </c>
      <c r="L5664" s="578">
        <v>906.02851994832304</v>
      </c>
      <c r="M5664" s="578">
        <v>0.30128954377893974</v>
      </c>
      <c r="N5664" s="578">
        <v>2.4284904704927574E-2</v>
      </c>
      <c r="O5664" s="578">
        <v>6.0410267857757055E-3</v>
      </c>
      <c r="P5664" s="578">
        <v>0.28415358041223199</v>
      </c>
      <c r="Q5664" s="578">
        <v>755.43908373514751</v>
      </c>
      <c r="R5664" s="578">
        <v>0.24229727459424974</v>
      </c>
      <c r="S5664" s="578">
        <v>8.7662995285882027E-3</v>
      </c>
      <c r="T5664" s="578">
        <v>5.0369594149136249E-3</v>
      </c>
      <c r="U5664" s="578">
        <v>0.32617051994705976</v>
      </c>
      <c r="V5664" s="578">
        <v>906.02851994832304</v>
      </c>
      <c r="W5664" s="578">
        <v>0.30128954248859396</v>
      </c>
      <c r="X5664" s="578">
        <v>2.4284903122861523E-2</v>
      </c>
      <c r="Y5664" s="578">
        <v>6.0410267857757055E-3</v>
      </c>
    </row>
    <row r="5665" spans="1:25" x14ac:dyDescent="0.3">
      <c r="A5665" s="61" t="s">
        <v>7448</v>
      </c>
      <c r="B5665" s="61" t="s">
        <v>2190</v>
      </c>
      <c r="C5665" s="61" t="s">
        <v>41</v>
      </c>
      <c r="D5665" s="36">
        <v>15</v>
      </c>
      <c r="E5665" s="36">
        <v>2030</v>
      </c>
      <c r="F5665" s="578">
        <v>0.27432456668105876</v>
      </c>
      <c r="G5665" s="578">
        <v>752.8933966954545</v>
      </c>
      <c r="H5665" s="578">
        <v>0.24023320235590953</v>
      </c>
      <c r="I5665" s="578">
        <v>9.3148114704793544E-3</v>
      </c>
      <c r="J5665" s="578">
        <v>5.0199862889712624E-3</v>
      </c>
      <c r="K5665" s="578">
        <v>0.31449037266921176</v>
      </c>
      <c r="L5665" s="578">
        <v>894.62093861897722</v>
      </c>
      <c r="M5665" s="578">
        <v>0.2948804959415075</v>
      </c>
      <c r="N5665" s="578">
        <v>2.3246748278173322E-2</v>
      </c>
      <c r="O5665" s="578">
        <v>5.9649670486881644E-3</v>
      </c>
      <c r="P5665" s="578">
        <v>0.27432457195959103</v>
      </c>
      <c r="Q5665" s="578">
        <v>752.8933966954545</v>
      </c>
      <c r="R5665" s="578">
        <v>0.24023320179579327</v>
      </c>
      <c r="S5665" s="578">
        <v>9.314811633695767E-3</v>
      </c>
      <c r="T5665" s="578">
        <v>5.0199862889712624E-3</v>
      </c>
      <c r="U5665" s="578">
        <v>0.31449038306898047</v>
      </c>
      <c r="V5665" s="578">
        <v>894.62093861897722</v>
      </c>
      <c r="W5665" s="578">
        <v>0.2948804988812595</v>
      </c>
      <c r="X5665" s="578">
        <v>2.3246748258012852E-2</v>
      </c>
      <c r="Y5665" s="578">
        <v>5.9649670486881644E-3</v>
      </c>
    </row>
    <row r="5666" spans="1:25" x14ac:dyDescent="0.3">
      <c r="A5666" s="580" t="s">
        <v>7449</v>
      </c>
      <c r="B5666" s="580" t="s">
        <v>2190</v>
      </c>
      <c r="C5666" s="580" t="s">
        <v>41</v>
      </c>
      <c r="D5666" s="581">
        <v>16</v>
      </c>
      <c r="E5666" s="581">
        <v>2030</v>
      </c>
      <c r="F5666" s="582">
        <v>0.26755243485356972</v>
      </c>
      <c r="G5666" s="582">
        <v>766.4708531697587</v>
      </c>
      <c r="H5666" s="582">
        <v>0.24350104593219124</v>
      </c>
      <c r="I5666" s="582">
        <v>1.013624140947892E-2</v>
      </c>
      <c r="J5666" s="582">
        <v>5.1105136808473573E-3</v>
      </c>
      <c r="K5666" s="582">
        <v>0.30627613198026854</v>
      </c>
      <c r="L5666" s="582">
        <v>899.89408111572209</v>
      </c>
      <c r="M5666" s="582">
        <v>0.29389705815581546</v>
      </c>
      <c r="N5666" s="582">
        <v>2.2954823854812848E-2</v>
      </c>
      <c r="O5666" s="582">
        <v>6.0001242818543627E-3</v>
      </c>
      <c r="P5666" s="582">
        <v>0.2675524296537895</v>
      </c>
      <c r="Q5666" s="582">
        <v>766.4708531697587</v>
      </c>
      <c r="R5666" s="582">
        <v>0.24350103575043602</v>
      </c>
      <c r="S5666" s="582">
        <v>1.0136241452642018E-2</v>
      </c>
      <c r="T5666" s="582">
        <v>5.1105136808473573E-3</v>
      </c>
      <c r="U5666" s="582">
        <v>0.30627613182609026</v>
      </c>
      <c r="V5666" s="582">
        <v>899.89408111572209</v>
      </c>
      <c r="W5666" s="582">
        <v>0.29389705841015223</v>
      </c>
      <c r="X5666" s="582">
        <v>2.2954823865272048E-2</v>
      </c>
      <c r="Y5666" s="582">
        <v>6.0001243352113855E-3</v>
      </c>
    </row>
    <row r="5667" spans="1:25" x14ac:dyDescent="0.3">
      <c r="A5667" s="61" t="s">
        <v>837</v>
      </c>
      <c r="B5667" s="61" t="s">
        <v>48</v>
      </c>
      <c r="C5667" s="61" t="s">
        <v>41</v>
      </c>
      <c r="D5667" s="36">
        <v>1</v>
      </c>
      <c r="E5667" s="36">
        <v>2012</v>
      </c>
      <c r="F5667" s="578">
        <v>83.602591002127099</v>
      </c>
      <c r="G5667" s="578">
        <v>7797.4155476887972</v>
      </c>
      <c r="H5667" s="578">
        <v>8.2931829481385595</v>
      </c>
      <c r="I5667" s="578">
        <v>4.4754809141159004</v>
      </c>
      <c r="J5667" s="578">
        <v>6.6860970963413507E-2</v>
      </c>
      <c r="K5667" s="578">
        <v>86.965063069753</v>
      </c>
      <c r="L5667" s="578">
        <v>8259.7715962727816</v>
      </c>
      <c r="M5667" s="578">
        <v>8.7905257417199465</v>
      </c>
      <c r="N5667" s="578">
        <v>4.6970901489257804</v>
      </c>
      <c r="O5667" s="578">
        <v>7.0825484697706956E-2</v>
      </c>
      <c r="P5667" s="578">
        <v>83.602591080164203</v>
      </c>
      <c r="Q5667" s="578">
        <v>7797.4155476887972</v>
      </c>
      <c r="R5667" s="578">
        <v>8.2931830524466896</v>
      </c>
      <c r="S5667" s="578">
        <v>4.4754804447293219</v>
      </c>
      <c r="T5667" s="578">
        <v>6.6860971506684991E-2</v>
      </c>
      <c r="U5667" s="578">
        <v>86.965068240766357</v>
      </c>
      <c r="V5667" s="578">
        <v>8259.7715962727816</v>
      </c>
      <c r="W5667" s="578">
        <v>8.7905258069125285</v>
      </c>
      <c r="X5667" s="578">
        <v>4.6970901489257804</v>
      </c>
      <c r="Y5667" s="578">
        <v>7.0825484697706956E-2</v>
      </c>
    </row>
    <row r="5668" spans="1:25" x14ac:dyDescent="0.3">
      <c r="A5668" s="61" t="s">
        <v>838</v>
      </c>
      <c r="B5668" s="61" t="s">
        <v>48</v>
      </c>
      <c r="C5668" s="61" t="s">
        <v>41</v>
      </c>
      <c r="D5668" s="36">
        <v>2</v>
      </c>
      <c r="E5668" s="36">
        <v>2012</v>
      </c>
      <c r="F5668" s="578">
        <v>40.229158681603899</v>
      </c>
      <c r="G5668" s="578">
        <v>3940.0483729044527</v>
      </c>
      <c r="H5668" s="578">
        <v>4.0096620161396732</v>
      </c>
      <c r="I5668" s="578">
        <v>2.2728982518116574</v>
      </c>
      <c r="J5668" s="578">
        <v>3.3785168197937303E-2</v>
      </c>
      <c r="K5668" s="578">
        <v>42.574027830715409</v>
      </c>
      <c r="L5668" s="578">
        <v>4447.6490936279251</v>
      </c>
      <c r="M5668" s="578">
        <v>4.6452046171762005</v>
      </c>
      <c r="N5668" s="578">
        <v>2.5126037423809349</v>
      </c>
      <c r="O5668" s="578">
        <v>3.8137640804052297E-2</v>
      </c>
      <c r="P5668" s="578">
        <v>40.229156630016654</v>
      </c>
      <c r="Q5668" s="578">
        <v>3940.0483729044527</v>
      </c>
      <c r="R5668" s="578">
        <v>4.0096619639856081</v>
      </c>
      <c r="S5668" s="578">
        <v>2.2728981971740674</v>
      </c>
      <c r="T5668" s="578">
        <v>3.3785167189004497E-2</v>
      </c>
      <c r="U5668" s="578">
        <v>42.574030868515003</v>
      </c>
      <c r="V5668" s="578">
        <v>4447.6490936279251</v>
      </c>
      <c r="W5668" s="578">
        <v>4.6452049301005847</v>
      </c>
      <c r="X5668" s="578">
        <v>2.5126038193702676</v>
      </c>
      <c r="Y5668" s="578">
        <v>3.8137640804052297E-2</v>
      </c>
    </row>
    <row r="5669" spans="1:25" x14ac:dyDescent="0.3">
      <c r="A5669" s="61" t="s">
        <v>839</v>
      </c>
      <c r="B5669" s="61" t="s">
        <v>48</v>
      </c>
      <c r="C5669" s="61" t="s">
        <v>41</v>
      </c>
      <c r="D5669" s="36">
        <v>3</v>
      </c>
      <c r="E5669" s="36">
        <v>2012</v>
      </c>
      <c r="F5669" s="578">
        <v>21.738414180581401</v>
      </c>
      <c r="G5669" s="578">
        <v>2221.9232432047475</v>
      </c>
      <c r="H5669" s="578">
        <v>2.1393129138353548</v>
      </c>
      <c r="I5669" s="578">
        <v>1.258252981739735</v>
      </c>
      <c r="J5669" s="578">
        <v>1.9052553495081725E-2</v>
      </c>
      <c r="K5669" s="578">
        <v>24.74939735226015</v>
      </c>
      <c r="L5669" s="578">
        <v>2861.69338480631</v>
      </c>
      <c r="M5669" s="578">
        <v>2.4530894621663375</v>
      </c>
      <c r="N5669" s="578">
        <v>1.5245180130004801</v>
      </c>
      <c r="O5669" s="578">
        <v>2.4538578581996224E-2</v>
      </c>
      <c r="P5669" s="578">
        <v>21.738414180571699</v>
      </c>
      <c r="Q5669" s="578">
        <v>2221.9232432047475</v>
      </c>
      <c r="R5669" s="578">
        <v>2.139312236336985</v>
      </c>
      <c r="S5669" s="578">
        <v>1.2582529553522601</v>
      </c>
      <c r="T5669" s="578">
        <v>1.9052553495081725E-2</v>
      </c>
      <c r="U5669" s="578">
        <v>24.749397878767876</v>
      </c>
      <c r="V5669" s="578">
        <v>2861.69338480631</v>
      </c>
      <c r="W5669" s="578">
        <v>2.4530896729556799</v>
      </c>
      <c r="X5669" s="578">
        <v>1.5245180235554701</v>
      </c>
      <c r="Y5669" s="578">
        <v>2.4538578581996224E-2</v>
      </c>
    </row>
    <row r="5670" spans="1:25" x14ac:dyDescent="0.3">
      <c r="A5670" s="61" t="s">
        <v>840</v>
      </c>
      <c r="B5670" s="61" t="s">
        <v>48</v>
      </c>
      <c r="C5670" s="61" t="s">
        <v>41</v>
      </c>
      <c r="D5670" s="36">
        <v>4</v>
      </c>
      <c r="E5670" s="36">
        <v>2012</v>
      </c>
      <c r="F5670" s="578">
        <v>12.186682560049352</v>
      </c>
      <c r="G5670" s="578">
        <v>1102.1147727966249</v>
      </c>
      <c r="H5670" s="578">
        <v>1.279338190293245</v>
      </c>
      <c r="I5670" s="578">
        <v>0.65731099247932401</v>
      </c>
      <c r="J5670" s="578">
        <v>9.4503708047947322E-3</v>
      </c>
      <c r="K5670" s="578">
        <v>19.327820733402948</v>
      </c>
      <c r="L5670" s="578">
        <v>2360.2086003621375</v>
      </c>
      <c r="M5670" s="578">
        <v>1.7449050762418925</v>
      </c>
      <c r="N5670" s="578">
        <v>1.221069140049315</v>
      </c>
      <c r="O5670" s="578">
        <v>2.0238514620965924E-2</v>
      </c>
      <c r="P5670" s="578">
        <v>12.186684640667675</v>
      </c>
      <c r="Q5670" s="578">
        <v>1102.1147727966249</v>
      </c>
      <c r="R5670" s="578">
        <v>1.2793381876739025</v>
      </c>
      <c r="S5670" s="578">
        <v>0.65731099247932401</v>
      </c>
      <c r="T5670" s="578">
        <v>9.4503712704560334E-3</v>
      </c>
      <c r="U5670" s="578">
        <v>19.327819185787348</v>
      </c>
      <c r="V5670" s="578">
        <v>2360.2086003621375</v>
      </c>
      <c r="W5670" s="578">
        <v>1.7449054945609452</v>
      </c>
      <c r="X5670" s="578">
        <v>1.2210691769917776</v>
      </c>
      <c r="Y5670" s="578">
        <v>2.0238514620965924E-2</v>
      </c>
    </row>
    <row r="5671" spans="1:25" x14ac:dyDescent="0.3">
      <c r="A5671" s="61" t="s">
        <v>841</v>
      </c>
      <c r="B5671" s="61" t="s">
        <v>48</v>
      </c>
      <c r="C5671" s="61" t="s">
        <v>41</v>
      </c>
      <c r="D5671" s="36">
        <v>5</v>
      </c>
      <c r="E5671" s="36">
        <v>2012</v>
      </c>
      <c r="F5671" s="578">
        <v>10.978274769993705</v>
      </c>
      <c r="G5671" s="578">
        <v>1136.0584513346303</v>
      </c>
      <c r="H5671" s="578">
        <v>1.0342354389528374</v>
      </c>
      <c r="I5671" s="578">
        <v>0.62804397319753902</v>
      </c>
      <c r="J5671" s="578">
        <v>9.7415143973193907E-3</v>
      </c>
      <c r="K5671" s="578">
        <v>16.737084479100247</v>
      </c>
      <c r="L5671" s="578">
        <v>2085.42799377441</v>
      </c>
      <c r="M5671" s="578">
        <v>1.3749541077607577</v>
      </c>
      <c r="N5671" s="578">
        <v>1.0808774723360874</v>
      </c>
      <c r="O5671" s="578">
        <v>1.7882360417085377E-2</v>
      </c>
      <c r="P5671" s="578">
        <v>10.978274168810437</v>
      </c>
      <c r="Q5671" s="578">
        <v>1136.0584513346303</v>
      </c>
      <c r="R5671" s="578">
        <v>1.0342354233337849</v>
      </c>
      <c r="S5671" s="578">
        <v>0.62804397319753924</v>
      </c>
      <c r="T5671" s="578">
        <v>9.7415143973193907E-3</v>
      </c>
      <c r="U5671" s="578">
        <v>16.737088146338099</v>
      </c>
      <c r="V5671" s="578">
        <v>2085.42799377441</v>
      </c>
      <c r="W5671" s="578">
        <v>1.3749541077607577</v>
      </c>
      <c r="X5671" s="578">
        <v>1.0808775198335401</v>
      </c>
      <c r="Y5671" s="578">
        <v>1.7882360417085377E-2</v>
      </c>
    </row>
    <row r="5672" spans="1:25" x14ac:dyDescent="0.3">
      <c r="A5672" s="61" t="s">
        <v>842</v>
      </c>
      <c r="B5672" s="61" t="s">
        <v>48</v>
      </c>
      <c r="C5672" s="61" t="s">
        <v>41</v>
      </c>
      <c r="D5672" s="36">
        <v>6</v>
      </c>
      <c r="E5672" s="36">
        <v>2012</v>
      </c>
      <c r="F5672" s="578">
        <v>10.253222177042778</v>
      </c>
      <c r="G5672" s="578">
        <v>1156.42237345377</v>
      </c>
      <c r="H5672" s="578">
        <v>0.88717411553564762</v>
      </c>
      <c r="I5672" s="578">
        <v>0.61048301588743858</v>
      </c>
      <c r="J5672" s="578">
        <v>9.9161763791926118E-3</v>
      </c>
      <c r="K5672" s="578">
        <v>15.120594122825375</v>
      </c>
      <c r="L5672" s="578">
        <v>1918.9034487406352</v>
      </c>
      <c r="M5672" s="578">
        <v>1.1290831376876027</v>
      </c>
      <c r="N5672" s="578">
        <v>0.97856436173121109</v>
      </c>
      <c r="O5672" s="578">
        <v>1.6454490600153752E-2</v>
      </c>
      <c r="P5672" s="578">
        <v>10.25322164562138</v>
      </c>
      <c r="Q5672" s="578">
        <v>1156.42237345377</v>
      </c>
      <c r="R5672" s="578">
        <v>0.88717405800707572</v>
      </c>
      <c r="S5672" s="578">
        <v>0.61048300564289004</v>
      </c>
      <c r="T5672" s="578">
        <v>9.9161762724785628E-3</v>
      </c>
      <c r="U5672" s="578">
        <v>15.12059568560405</v>
      </c>
      <c r="V5672" s="578">
        <v>1918.9034487406352</v>
      </c>
      <c r="W5672" s="578">
        <v>1.1290831387353402</v>
      </c>
      <c r="X5672" s="578">
        <v>0.97856441140174855</v>
      </c>
      <c r="Y5672" s="578">
        <v>1.6454490600153752E-2</v>
      </c>
    </row>
    <row r="5673" spans="1:25" x14ac:dyDescent="0.3">
      <c r="A5673" s="61" t="s">
        <v>843</v>
      </c>
      <c r="B5673" s="61" t="s">
        <v>48</v>
      </c>
      <c r="C5673" s="61" t="s">
        <v>41</v>
      </c>
      <c r="D5673" s="36">
        <v>7</v>
      </c>
      <c r="E5673" s="36">
        <v>2012</v>
      </c>
      <c r="F5673" s="578">
        <v>9.7698667726411212</v>
      </c>
      <c r="G5673" s="578">
        <v>1170.00146357218</v>
      </c>
      <c r="H5673" s="578">
        <v>0.78913047440194772</v>
      </c>
      <c r="I5673" s="578">
        <v>0.59877624890456571</v>
      </c>
      <c r="J5673" s="578">
        <v>1.0032655186175054E-2</v>
      </c>
      <c r="K5673" s="578">
        <v>14.611049828948973</v>
      </c>
      <c r="L5673" s="578">
        <v>1878.673114776605</v>
      </c>
      <c r="M5673" s="578">
        <v>1.0038707049291848</v>
      </c>
      <c r="N5673" s="578">
        <v>0.94225576085348883</v>
      </c>
      <c r="O5673" s="578">
        <v>1.6109566485586851E-2</v>
      </c>
      <c r="P5673" s="578">
        <v>9.7698672348584807</v>
      </c>
      <c r="Q5673" s="578">
        <v>1170.00146357218</v>
      </c>
      <c r="R5673" s="578">
        <v>0.78913047967944239</v>
      </c>
      <c r="S5673" s="578">
        <v>0.59877620140711418</v>
      </c>
      <c r="T5673" s="578">
        <v>1.0032655186175054E-2</v>
      </c>
      <c r="U5673" s="578">
        <v>14.611050356499575</v>
      </c>
      <c r="V5673" s="578">
        <v>1878.673114776605</v>
      </c>
      <c r="W5673" s="578">
        <v>1.0038707218094074</v>
      </c>
      <c r="X5673" s="578">
        <v>0.94225578196346738</v>
      </c>
      <c r="Y5673" s="578">
        <v>1.6109566485586851E-2</v>
      </c>
    </row>
    <row r="5674" spans="1:25" x14ac:dyDescent="0.3">
      <c r="A5674" s="61" t="s">
        <v>844</v>
      </c>
      <c r="B5674" s="61" t="s">
        <v>48</v>
      </c>
      <c r="C5674" s="61" t="s">
        <v>41</v>
      </c>
      <c r="D5674" s="36">
        <v>8</v>
      </c>
      <c r="E5674" s="36">
        <v>2012</v>
      </c>
      <c r="F5674" s="578">
        <v>9.2872240493913143</v>
      </c>
      <c r="G5674" s="578">
        <v>1125.4303830464601</v>
      </c>
      <c r="H5674" s="578">
        <v>0.69867594035652725</v>
      </c>
      <c r="I5674" s="578">
        <v>0.59290274977683977</v>
      </c>
      <c r="J5674" s="578">
        <v>9.6504776399039122E-3</v>
      </c>
      <c r="K5674" s="578">
        <v>12.707917953167101</v>
      </c>
      <c r="L5674" s="578">
        <v>1609.6632410685174</v>
      </c>
      <c r="M5674" s="578">
        <v>0.93908546325595366</v>
      </c>
      <c r="N5674" s="578">
        <v>0.77595701285948326</v>
      </c>
      <c r="O5674" s="578">
        <v>1.3802828014983448E-2</v>
      </c>
      <c r="P5674" s="578">
        <v>9.2872236268376458</v>
      </c>
      <c r="Q5674" s="578">
        <v>1125.4304351806575</v>
      </c>
      <c r="R5674" s="578">
        <v>0.69867592545536628</v>
      </c>
      <c r="S5674" s="578">
        <v>0.59290276514366225</v>
      </c>
      <c r="T5674" s="578">
        <v>9.6504776399039122E-3</v>
      </c>
      <c r="U5674" s="578">
        <v>12.7079179531768</v>
      </c>
      <c r="V5674" s="578">
        <v>1609.6632410685174</v>
      </c>
      <c r="W5674" s="578">
        <v>0.93908547084235194</v>
      </c>
      <c r="X5674" s="578">
        <v>0.77595701813697804</v>
      </c>
      <c r="Y5674" s="578">
        <v>1.3802828014983448E-2</v>
      </c>
    </row>
    <row r="5675" spans="1:25" x14ac:dyDescent="0.3">
      <c r="A5675" s="61" t="s">
        <v>845</v>
      </c>
      <c r="B5675" s="61" t="s">
        <v>48</v>
      </c>
      <c r="C5675" s="61" t="s">
        <v>41</v>
      </c>
      <c r="D5675" s="36">
        <v>9</v>
      </c>
      <c r="E5675" s="36">
        <v>2012</v>
      </c>
      <c r="F5675" s="578">
        <v>8.9252413539991977</v>
      </c>
      <c r="G5675" s="578">
        <v>1092.0074005126926</v>
      </c>
      <c r="H5675" s="578">
        <v>0.63083445738690547</v>
      </c>
      <c r="I5675" s="578">
        <v>0.58849801123142198</v>
      </c>
      <c r="J5675" s="578">
        <v>9.3639044789597357E-3</v>
      </c>
      <c r="K5675" s="578">
        <v>12.36063959126955</v>
      </c>
      <c r="L5675" s="578">
        <v>1568.9960416157976</v>
      </c>
      <c r="M5675" s="578">
        <v>0.88780412640577777</v>
      </c>
      <c r="N5675" s="578">
        <v>0.72822358800719145</v>
      </c>
      <c r="O5675" s="578">
        <v>1.3454108285562424E-2</v>
      </c>
      <c r="P5675" s="578">
        <v>8.9252415499528652</v>
      </c>
      <c r="Q5675" s="578">
        <v>1092.0074005126926</v>
      </c>
      <c r="R5675" s="578">
        <v>0.6308343940569705</v>
      </c>
      <c r="S5675" s="578">
        <v>0.58849801123142198</v>
      </c>
      <c r="T5675" s="578">
        <v>9.3639044789597357E-3</v>
      </c>
      <c r="U5675" s="578">
        <v>12.360640634350849</v>
      </c>
      <c r="V5675" s="578">
        <v>1568.9960416157976</v>
      </c>
      <c r="W5675" s="578">
        <v>0.88780413137283132</v>
      </c>
      <c r="X5675" s="578">
        <v>0.72822371994455626</v>
      </c>
      <c r="Y5675" s="578">
        <v>1.3454108285562424E-2</v>
      </c>
    </row>
    <row r="5676" spans="1:25" x14ac:dyDescent="0.3">
      <c r="A5676" s="61" t="s">
        <v>846</v>
      </c>
      <c r="B5676" s="61" t="s">
        <v>48</v>
      </c>
      <c r="C5676" s="61" t="s">
        <v>41</v>
      </c>
      <c r="D5676" s="36">
        <v>10</v>
      </c>
      <c r="E5676" s="36">
        <v>2012</v>
      </c>
      <c r="F5676" s="578">
        <v>8.6436837636550319</v>
      </c>
      <c r="G5676" s="578">
        <v>1066.0100364684999</v>
      </c>
      <c r="H5676" s="578">
        <v>0.57806778761247757</v>
      </c>
      <c r="I5676" s="578">
        <v>0.58507000965376643</v>
      </c>
      <c r="J5676" s="578">
        <v>9.1409681578321945E-3</v>
      </c>
      <c r="K5676" s="578">
        <v>12.0742782663437</v>
      </c>
      <c r="L5676" s="578">
        <v>1536.1387507120699</v>
      </c>
      <c r="M5676" s="578">
        <v>0.84989699403134422</v>
      </c>
      <c r="N5676" s="578">
        <v>0.68489294995864214</v>
      </c>
      <c r="O5676" s="578">
        <v>1.3172395963920251E-2</v>
      </c>
      <c r="P5676" s="578">
        <v>8.6436836240706363</v>
      </c>
      <c r="Q5676" s="578">
        <v>1066.0100886026949</v>
      </c>
      <c r="R5676" s="578">
        <v>0.57806776122500447</v>
      </c>
      <c r="S5676" s="578">
        <v>0.58506999909877699</v>
      </c>
      <c r="T5676" s="578">
        <v>9.1409681578321945E-3</v>
      </c>
      <c r="U5676" s="578">
        <v>12.074279305035175</v>
      </c>
      <c r="V5676" s="578">
        <v>1536.1387507120699</v>
      </c>
      <c r="W5676" s="578">
        <v>0.84989700458633322</v>
      </c>
      <c r="X5676" s="578">
        <v>0.68489295989274979</v>
      </c>
      <c r="Y5676" s="578">
        <v>1.3172396482938551E-2</v>
      </c>
    </row>
    <row r="5677" spans="1:25" x14ac:dyDescent="0.3">
      <c r="A5677" s="61" t="s">
        <v>847</v>
      </c>
      <c r="B5677" s="61" t="s">
        <v>48</v>
      </c>
      <c r="C5677" s="61" t="s">
        <v>41</v>
      </c>
      <c r="D5677" s="36">
        <v>11</v>
      </c>
      <c r="E5677" s="36">
        <v>2012</v>
      </c>
      <c r="F5677" s="578">
        <v>9.8428550872194744</v>
      </c>
      <c r="G5677" s="578">
        <v>1242.9299697875924</v>
      </c>
      <c r="H5677" s="578">
        <v>0.69946327798728181</v>
      </c>
      <c r="I5677" s="578">
        <v>0.54676528150836601</v>
      </c>
      <c r="J5677" s="578">
        <v>1.06580759068795E-2</v>
      </c>
      <c r="K5677" s="578">
        <v>11.7824845162055</v>
      </c>
      <c r="L5677" s="578">
        <v>1509.70240147908</v>
      </c>
      <c r="M5677" s="578">
        <v>0.82328599230580302</v>
      </c>
      <c r="N5677" s="578">
        <v>0.63136601983569496</v>
      </c>
      <c r="O5677" s="578">
        <v>1.2945669926314849E-2</v>
      </c>
      <c r="P5677" s="578">
        <v>9.8428559211945874</v>
      </c>
      <c r="Q5677" s="578">
        <v>1242.9299697875924</v>
      </c>
      <c r="R5677" s="578">
        <v>0.69946328326477625</v>
      </c>
      <c r="S5677" s="578">
        <v>0.54676528313818029</v>
      </c>
      <c r="T5677" s="578">
        <v>1.06580759068795E-2</v>
      </c>
      <c r="U5677" s="578">
        <v>11.782485561522924</v>
      </c>
      <c r="V5677" s="578">
        <v>1509.70240147908</v>
      </c>
      <c r="W5677" s="578">
        <v>0.82328599809746517</v>
      </c>
      <c r="X5677" s="578">
        <v>0.63136601471342102</v>
      </c>
      <c r="Y5677" s="578">
        <v>1.2945669926314849E-2</v>
      </c>
    </row>
    <row r="5678" spans="1:25" x14ac:dyDescent="0.3">
      <c r="A5678" s="61" t="s">
        <v>848</v>
      </c>
      <c r="B5678" s="61" t="s">
        <v>48</v>
      </c>
      <c r="C5678" s="61" t="s">
        <v>41</v>
      </c>
      <c r="D5678" s="36">
        <v>12</v>
      </c>
      <c r="E5678" s="36">
        <v>2012</v>
      </c>
      <c r="F5678" s="578">
        <v>10.823995614414617</v>
      </c>
      <c r="G5678" s="578">
        <v>1387.6841672261501</v>
      </c>
      <c r="H5678" s="578">
        <v>0.79878653228903773</v>
      </c>
      <c r="I5678" s="578">
        <v>0.51542348818232597</v>
      </c>
      <c r="J5678" s="578">
        <v>1.1899405226965075E-2</v>
      </c>
      <c r="K5678" s="578">
        <v>11.534141334472176</v>
      </c>
      <c r="L5678" s="578">
        <v>1487.1586736043248</v>
      </c>
      <c r="M5678" s="578">
        <v>0.80171782414739301</v>
      </c>
      <c r="N5678" s="578">
        <v>0.58557738355981725</v>
      </c>
      <c r="O5678" s="578">
        <v>1.2752384228709401E-2</v>
      </c>
      <c r="P5678" s="578">
        <v>10.823994993591086</v>
      </c>
      <c r="Q5678" s="578">
        <v>1387.6841672261501</v>
      </c>
      <c r="R5678" s="578">
        <v>0.79878653281290646</v>
      </c>
      <c r="S5678" s="578">
        <v>0.51542348926886905</v>
      </c>
      <c r="T5678" s="578">
        <v>1.1899405226965075E-2</v>
      </c>
      <c r="U5678" s="578">
        <v>11.534143933075574</v>
      </c>
      <c r="V5678" s="578">
        <v>1487.1587257385224</v>
      </c>
      <c r="W5678" s="578">
        <v>0.8017178388933337</v>
      </c>
      <c r="X5678" s="578">
        <v>0.58557744037049475</v>
      </c>
      <c r="Y5678" s="578">
        <v>1.2752384752578325E-2</v>
      </c>
    </row>
    <row r="5679" spans="1:25" x14ac:dyDescent="0.3">
      <c r="A5679" s="61" t="s">
        <v>849</v>
      </c>
      <c r="B5679" s="61" t="s">
        <v>48</v>
      </c>
      <c r="C5679" s="61" t="s">
        <v>41</v>
      </c>
      <c r="D5679" s="36">
        <v>13</v>
      </c>
      <c r="E5679" s="36">
        <v>2012</v>
      </c>
      <c r="F5679" s="578">
        <v>10.696759381433345</v>
      </c>
      <c r="G5679" s="578">
        <v>1387.3485310872325</v>
      </c>
      <c r="H5679" s="578">
        <v>0.77223259905197927</v>
      </c>
      <c r="I5679" s="578">
        <v>0.47179437894374071</v>
      </c>
      <c r="J5679" s="578">
        <v>1.18965323878607E-2</v>
      </c>
      <c r="K5679" s="578">
        <v>11.339474916104001</v>
      </c>
      <c r="L5679" s="578">
        <v>1474.7247390747025</v>
      </c>
      <c r="M5679" s="578">
        <v>0.76800792673990725</v>
      </c>
      <c r="N5679" s="578">
        <v>0.54309281788300701</v>
      </c>
      <c r="O5679" s="578">
        <v>1.264580708811985E-2</v>
      </c>
      <c r="P5679" s="578">
        <v>10.696757831183834</v>
      </c>
      <c r="Q5679" s="578">
        <v>1387.3487396240148</v>
      </c>
      <c r="R5679" s="578">
        <v>0.77223260960696827</v>
      </c>
      <c r="S5679" s="578">
        <v>0.47179437114391448</v>
      </c>
      <c r="T5679" s="578">
        <v>1.18965323878607E-2</v>
      </c>
      <c r="U5679" s="578">
        <v>11.339474916947974</v>
      </c>
      <c r="V5679" s="578">
        <v>1474.7246869405049</v>
      </c>
      <c r="W5679" s="578">
        <v>0.76800797528509601</v>
      </c>
      <c r="X5679" s="578">
        <v>0.54309285727019074</v>
      </c>
      <c r="Y5679" s="578">
        <v>1.2645806569101525E-2</v>
      </c>
    </row>
    <row r="5680" spans="1:25" x14ac:dyDescent="0.3">
      <c r="A5680" s="61" t="s">
        <v>850</v>
      </c>
      <c r="B5680" s="61" t="s">
        <v>48</v>
      </c>
      <c r="C5680" s="61" t="s">
        <v>41</v>
      </c>
      <c r="D5680" s="36">
        <v>14</v>
      </c>
      <c r="E5680" s="36">
        <v>2012</v>
      </c>
      <c r="F5680" s="578">
        <v>11.536508859018749</v>
      </c>
      <c r="G5680" s="578">
        <v>1486.8368911743123</v>
      </c>
      <c r="H5680" s="578">
        <v>0.73919392908768045</v>
      </c>
      <c r="I5680" s="578">
        <v>0.47081660681093696</v>
      </c>
      <c r="J5680" s="578">
        <v>1.2749673100188326E-2</v>
      </c>
      <c r="K5680" s="578">
        <v>12.1205113587299</v>
      </c>
      <c r="L5680" s="578">
        <v>1565.3071721394799</v>
      </c>
      <c r="M5680" s="578">
        <v>0.73687278407548196</v>
      </c>
      <c r="N5680" s="578">
        <v>0.54054441535845354</v>
      </c>
      <c r="O5680" s="578">
        <v>1.3422566669760199E-2</v>
      </c>
      <c r="P5680" s="578">
        <v>11.536509381000801</v>
      </c>
      <c r="Q5680" s="578">
        <v>1486.8368911743123</v>
      </c>
      <c r="R5680" s="578">
        <v>0.73919392908768045</v>
      </c>
      <c r="S5680" s="578">
        <v>0.47081660626766542</v>
      </c>
      <c r="T5680" s="578">
        <v>1.2749673100188326E-2</v>
      </c>
      <c r="U5680" s="578">
        <v>12.1205097941516</v>
      </c>
      <c r="V5680" s="578">
        <v>1565.3071721394799</v>
      </c>
      <c r="W5680" s="578">
        <v>0.73687277352049274</v>
      </c>
      <c r="X5680" s="578">
        <v>0.540544498052137</v>
      </c>
      <c r="Y5680" s="578">
        <v>1.3422566669760199E-2</v>
      </c>
    </row>
    <row r="5681" spans="1:25" x14ac:dyDescent="0.3">
      <c r="A5681" s="61" t="s">
        <v>851</v>
      </c>
      <c r="B5681" s="61" t="s">
        <v>48</v>
      </c>
      <c r="C5681" s="61" t="s">
        <v>41</v>
      </c>
      <c r="D5681" s="36">
        <v>15</v>
      </c>
      <c r="E5681" s="36">
        <v>2012</v>
      </c>
      <c r="F5681" s="578">
        <v>12.338916159011749</v>
      </c>
      <c r="G5681" s="578">
        <v>1580.94384638468</v>
      </c>
      <c r="H5681" s="578">
        <v>0.7107353445802187</v>
      </c>
      <c r="I5681" s="578">
        <v>0.47299472062149972</v>
      </c>
      <c r="J5681" s="578">
        <v>1.3556650917356149E-2</v>
      </c>
      <c r="K5681" s="578">
        <v>12.860693412779501</v>
      </c>
      <c r="L5681" s="578">
        <v>1650.14638137817</v>
      </c>
      <c r="M5681" s="578">
        <v>0.71129185900402525</v>
      </c>
      <c r="N5681" s="578">
        <v>0.5369968073791821</v>
      </c>
      <c r="O5681" s="578">
        <v>1.4150044686781826E-2</v>
      </c>
      <c r="P5681" s="578">
        <v>12.338916680552401</v>
      </c>
      <c r="Q5681" s="578">
        <v>1580.94384638468</v>
      </c>
      <c r="R5681" s="578">
        <v>0.71073531871661499</v>
      </c>
      <c r="S5681" s="578">
        <v>0.47299469960853402</v>
      </c>
      <c r="T5681" s="578">
        <v>1.3556650917356149E-2</v>
      </c>
      <c r="U5681" s="578">
        <v>12.860694458465598</v>
      </c>
      <c r="V5681" s="578">
        <v>1650.14638137817</v>
      </c>
      <c r="W5681" s="578">
        <v>0.7112918537265307</v>
      </c>
      <c r="X5681" s="578">
        <v>0.53699680790305104</v>
      </c>
      <c r="Y5681" s="578">
        <v>1.4150044686781826E-2</v>
      </c>
    </row>
    <row r="5682" spans="1:25" x14ac:dyDescent="0.3">
      <c r="A5682" s="580" t="s">
        <v>852</v>
      </c>
      <c r="B5682" s="580" t="s">
        <v>48</v>
      </c>
      <c r="C5682" s="580" t="s">
        <v>41</v>
      </c>
      <c r="D5682" s="581">
        <v>16</v>
      </c>
      <c r="E5682" s="581">
        <v>2012</v>
      </c>
      <c r="F5682" s="582">
        <v>13.385554007889924</v>
      </c>
      <c r="G5682" s="582">
        <v>1690.147068023675</v>
      </c>
      <c r="H5682" s="582">
        <v>0.69441630101452223</v>
      </c>
      <c r="I5682" s="582">
        <v>0.48657666705548702</v>
      </c>
      <c r="J5682" s="582">
        <v>1.4493103672672626E-2</v>
      </c>
      <c r="K5682" s="582">
        <v>13.821836869329326</v>
      </c>
      <c r="L5682" s="582">
        <v>1748.7538655598923</v>
      </c>
      <c r="M5682" s="582">
        <v>0.69589839865996805</v>
      </c>
      <c r="N5682" s="582">
        <v>0.54674863365168302</v>
      </c>
      <c r="O5682" s="582">
        <v>1.4995679162287426E-2</v>
      </c>
      <c r="P5682" s="582">
        <v>13.3855513991584</v>
      </c>
      <c r="Q5682" s="582">
        <v>1690.147068023675</v>
      </c>
      <c r="R5682" s="582">
        <v>0.69441624296208204</v>
      </c>
      <c r="S5682" s="582">
        <v>0.48657666705548724</v>
      </c>
      <c r="T5682" s="582">
        <v>1.4493103148803674E-2</v>
      </c>
      <c r="U5682" s="582">
        <v>13.821837905876801</v>
      </c>
      <c r="V5682" s="582">
        <v>1748.7538655598923</v>
      </c>
      <c r="W5682" s="582">
        <v>0.695898409738826</v>
      </c>
      <c r="X5682" s="582">
        <v>0.546748637318766</v>
      </c>
      <c r="Y5682" s="582">
        <v>1.4995679162287426E-2</v>
      </c>
    </row>
    <row r="5683" spans="1:25" x14ac:dyDescent="0.3">
      <c r="A5683" s="61" t="s">
        <v>853</v>
      </c>
      <c r="B5683" s="61" t="s">
        <v>48</v>
      </c>
      <c r="C5683" s="61" t="s">
        <v>41</v>
      </c>
      <c r="D5683" s="36">
        <v>1</v>
      </c>
      <c r="E5683" s="36">
        <v>2020</v>
      </c>
      <c r="F5683" s="578">
        <v>37.675895308464476</v>
      </c>
      <c r="G5683" s="578">
        <v>7481.9357884724895</v>
      </c>
      <c r="H5683" s="578">
        <v>4.0974385978964403</v>
      </c>
      <c r="I5683" s="578">
        <v>1.9742888786519526</v>
      </c>
      <c r="J5683" s="578">
        <v>6.5817822741034079E-2</v>
      </c>
      <c r="K5683" s="578">
        <v>39.111510432218523</v>
      </c>
      <c r="L5683" s="578">
        <v>7921.9567260742151</v>
      </c>
      <c r="M5683" s="578">
        <v>4.3870021846766232</v>
      </c>
      <c r="N5683" s="578">
        <v>2.0589431108285949</v>
      </c>
      <c r="O5683" s="578">
        <v>6.9689336776112443E-2</v>
      </c>
      <c r="P5683" s="578">
        <v>37.675897495530023</v>
      </c>
      <c r="Q5683" s="578">
        <v>7481.9358418782522</v>
      </c>
      <c r="R5683" s="578">
        <v>4.0974385979740529</v>
      </c>
      <c r="S5683" s="578">
        <v>1.9742889155944123</v>
      </c>
      <c r="T5683" s="578">
        <v>6.5817823245500479E-2</v>
      </c>
      <c r="U5683" s="578">
        <v>39.111509378659875</v>
      </c>
      <c r="V5683" s="578">
        <v>7921.9568837483675</v>
      </c>
      <c r="W5683" s="578">
        <v>4.3870022889847498</v>
      </c>
      <c r="X5683" s="578">
        <v>2.0589431108285927</v>
      </c>
      <c r="Y5683" s="578">
        <v>6.9689337319383954E-2</v>
      </c>
    </row>
    <row r="5684" spans="1:25" x14ac:dyDescent="0.3">
      <c r="A5684" s="61" t="s">
        <v>854</v>
      </c>
      <c r="B5684" s="61" t="s">
        <v>48</v>
      </c>
      <c r="C5684" s="61" t="s">
        <v>41</v>
      </c>
      <c r="D5684" s="36">
        <v>2</v>
      </c>
      <c r="E5684" s="36">
        <v>2020</v>
      </c>
      <c r="F5684" s="578">
        <v>18.301745272003799</v>
      </c>
      <c r="G5684" s="578">
        <v>3788.0527305603</v>
      </c>
      <c r="H5684" s="578">
        <v>1.9648013938373499</v>
      </c>
      <c r="I5684" s="578">
        <v>0.99052726787825374</v>
      </c>
      <c r="J5684" s="578">
        <v>3.3321667501392427E-2</v>
      </c>
      <c r="K5684" s="578">
        <v>19.382341085632348</v>
      </c>
      <c r="L5684" s="578">
        <v>4270.684641520178</v>
      </c>
      <c r="M5684" s="578">
        <v>2.335975182087465</v>
      </c>
      <c r="N5684" s="578">
        <v>1.0680365813896027</v>
      </c>
      <c r="O5684" s="578">
        <v>3.7568255948523623E-2</v>
      </c>
      <c r="P5684" s="578">
        <v>18.301745261555528</v>
      </c>
      <c r="Q5684" s="578">
        <v>3788.0526262919075</v>
      </c>
      <c r="R5684" s="578">
        <v>1.9648013973686176</v>
      </c>
      <c r="S5684" s="578">
        <v>0.99052731009821049</v>
      </c>
      <c r="T5684" s="578">
        <v>3.3321667501392427E-2</v>
      </c>
      <c r="U5684" s="578">
        <v>19.382343679996325</v>
      </c>
      <c r="V5684" s="578">
        <v>4270.684641520178</v>
      </c>
      <c r="W5684" s="578">
        <v>2.3359750305147173</v>
      </c>
      <c r="X5684" s="578">
        <v>1.068036608087515</v>
      </c>
      <c r="Y5684" s="578">
        <v>3.7568255948523623E-2</v>
      </c>
    </row>
    <row r="5685" spans="1:25" x14ac:dyDescent="0.3">
      <c r="A5685" s="61" t="s">
        <v>855</v>
      </c>
      <c r="B5685" s="61" t="s">
        <v>48</v>
      </c>
      <c r="C5685" s="61" t="s">
        <v>41</v>
      </c>
      <c r="D5685" s="36">
        <v>3</v>
      </c>
      <c r="E5685" s="36">
        <v>2020</v>
      </c>
      <c r="F5685" s="578">
        <v>9.8611945571974324</v>
      </c>
      <c r="G5685" s="578">
        <v>2135.3167889912875</v>
      </c>
      <c r="H5685" s="578">
        <v>1.0590149523535075</v>
      </c>
      <c r="I5685" s="578">
        <v>0.54443797810624028</v>
      </c>
      <c r="J5685" s="578">
        <v>1.8783570538895775E-2</v>
      </c>
      <c r="K5685" s="578">
        <v>11.300008446404975</v>
      </c>
      <c r="L5685" s="578">
        <v>2742.2506306966075</v>
      </c>
      <c r="M5685" s="578">
        <v>1.24127928668167</v>
      </c>
      <c r="N5685" s="578">
        <v>0.6410344407583275</v>
      </c>
      <c r="O5685" s="578">
        <v>2.4124082449513126E-2</v>
      </c>
      <c r="P5685" s="578">
        <v>9.8611941057412267</v>
      </c>
      <c r="Q5685" s="578">
        <v>2135.3167889912875</v>
      </c>
      <c r="R5685" s="578">
        <v>1.0590150473484099</v>
      </c>
      <c r="S5685" s="578">
        <v>0.54443797810624028</v>
      </c>
      <c r="T5685" s="578">
        <v>1.8783570538895775E-2</v>
      </c>
      <c r="U5685" s="578">
        <v>11.300007260414176</v>
      </c>
      <c r="V5685" s="578">
        <v>2742.2506306966075</v>
      </c>
      <c r="W5685" s="578">
        <v>1.24127928668167</v>
      </c>
      <c r="X5685" s="578">
        <v>0.64103445659081071</v>
      </c>
      <c r="Y5685" s="578">
        <v>2.4124082449513126E-2</v>
      </c>
    </row>
    <row r="5686" spans="1:25" x14ac:dyDescent="0.3">
      <c r="A5686" s="61" t="s">
        <v>856</v>
      </c>
      <c r="B5686" s="61" t="s">
        <v>48</v>
      </c>
      <c r="C5686" s="61" t="s">
        <v>41</v>
      </c>
      <c r="D5686" s="36">
        <v>4</v>
      </c>
      <c r="E5686" s="36">
        <v>2020</v>
      </c>
      <c r="F5686" s="578">
        <v>5.5425450997135997</v>
      </c>
      <c r="G5686" s="578">
        <v>1060.016964594515</v>
      </c>
      <c r="H5686" s="578">
        <v>0.62180260545574073</v>
      </c>
      <c r="I5686" s="578">
        <v>0.28973822342231825</v>
      </c>
      <c r="J5686" s="578">
        <v>9.3243682834630148E-3</v>
      </c>
      <c r="K5686" s="578">
        <v>8.8049766260010038</v>
      </c>
      <c r="L5686" s="578">
        <v>2265.8376261393196</v>
      </c>
      <c r="M5686" s="578">
        <v>0.88810251761848658</v>
      </c>
      <c r="N5686" s="578">
        <v>0.50791363154227476</v>
      </c>
      <c r="O5686" s="578">
        <v>1.9932149967644301E-2</v>
      </c>
      <c r="P5686" s="578">
        <v>5.5425450551774667</v>
      </c>
      <c r="Q5686" s="578">
        <v>1060.016964594515</v>
      </c>
      <c r="R5686" s="578">
        <v>0.62180261601073017</v>
      </c>
      <c r="S5686" s="578">
        <v>0.28973822877742295</v>
      </c>
      <c r="T5686" s="578">
        <v>9.3243683901770603E-3</v>
      </c>
      <c r="U5686" s="578">
        <v>8.8049766387848596</v>
      </c>
      <c r="V5686" s="578">
        <v>2265.8376261393196</v>
      </c>
      <c r="W5686" s="578">
        <v>0.88810252289598157</v>
      </c>
      <c r="X5686" s="578">
        <v>0.50791369797661845</v>
      </c>
      <c r="Y5686" s="578">
        <v>1.9932149967644301E-2</v>
      </c>
    </row>
    <row r="5687" spans="1:25" x14ac:dyDescent="0.3">
      <c r="A5687" s="61" t="s">
        <v>857</v>
      </c>
      <c r="B5687" s="61" t="s">
        <v>48</v>
      </c>
      <c r="C5687" s="61" t="s">
        <v>41</v>
      </c>
      <c r="D5687" s="36">
        <v>5</v>
      </c>
      <c r="E5687" s="36">
        <v>2020</v>
      </c>
      <c r="F5687" s="578">
        <v>4.9977694880568926</v>
      </c>
      <c r="G5687" s="578">
        <v>1092.4552243550575</v>
      </c>
      <c r="H5687" s="578">
        <v>0.50906305337169477</v>
      </c>
      <c r="I5687" s="578">
        <v>0.27169952592036328</v>
      </c>
      <c r="J5687" s="578">
        <v>9.6097792605481305E-3</v>
      </c>
      <c r="K5687" s="578">
        <v>7.6128137489843795</v>
      </c>
      <c r="L5687" s="578">
        <v>2001.1078198750752</v>
      </c>
      <c r="M5687" s="578">
        <v>0.70212892912483393</v>
      </c>
      <c r="N5687" s="578">
        <v>0.44582979315115701</v>
      </c>
      <c r="O5687" s="578">
        <v>1.7603623700172898E-2</v>
      </c>
      <c r="P5687" s="578">
        <v>4.9977693297939005</v>
      </c>
      <c r="Q5687" s="578">
        <v>1092.4552243550575</v>
      </c>
      <c r="R5687" s="578">
        <v>0.50906310680632749</v>
      </c>
      <c r="S5687" s="578">
        <v>0.27169953403063052</v>
      </c>
      <c r="T5687" s="578">
        <v>9.6097792120417441E-3</v>
      </c>
      <c r="U5687" s="578">
        <v>7.6128142827922849</v>
      </c>
      <c r="V5687" s="578">
        <v>2001.1078198750752</v>
      </c>
      <c r="W5687" s="578">
        <v>0.70212892384733971</v>
      </c>
      <c r="X5687" s="578">
        <v>0.44582984817679899</v>
      </c>
      <c r="Y5687" s="578">
        <v>1.7603623700172898E-2</v>
      </c>
    </row>
    <row r="5688" spans="1:25" x14ac:dyDescent="0.3">
      <c r="A5688" s="61" t="s">
        <v>858</v>
      </c>
      <c r="B5688" s="61" t="s">
        <v>48</v>
      </c>
      <c r="C5688" s="61" t="s">
        <v>41</v>
      </c>
      <c r="D5688" s="36">
        <v>6</v>
      </c>
      <c r="E5688" s="36">
        <v>2020</v>
      </c>
      <c r="F5688" s="578">
        <v>4.6709013852487224</v>
      </c>
      <c r="G5688" s="578">
        <v>1111.9190686543725</v>
      </c>
      <c r="H5688" s="578">
        <v>0.44142010851646724</v>
      </c>
      <c r="I5688" s="578">
        <v>0.26087627424082349</v>
      </c>
      <c r="J5688" s="578">
        <v>9.7810136163995025E-3</v>
      </c>
      <c r="K5688" s="578">
        <v>6.8551883632292876</v>
      </c>
      <c r="L5688" s="578">
        <v>1842.8068682352648</v>
      </c>
      <c r="M5688" s="578">
        <v>0.57773148367414195</v>
      </c>
      <c r="N5688" s="578">
        <v>0.40415450903431782</v>
      </c>
      <c r="O5688" s="578">
        <v>1.6210727257809251E-2</v>
      </c>
      <c r="P5688" s="578">
        <v>4.6709015914918028</v>
      </c>
      <c r="Q5688" s="578">
        <v>1111.9190686543725</v>
      </c>
      <c r="R5688" s="578">
        <v>0.44142011311972307</v>
      </c>
      <c r="S5688" s="578">
        <v>0.26087628281675224</v>
      </c>
      <c r="T5688" s="578">
        <v>9.7810136066982332E-3</v>
      </c>
      <c r="U5688" s="578">
        <v>6.8551888845152709</v>
      </c>
      <c r="V5688" s="578">
        <v>1842.8068682352648</v>
      </c>
      <c r="W5688" s="578">
        <v>0.57773151006161505</v>
      </c>
      <c r="X5688" s="578">
        <v>0.404154513768541</v>
      </c>
      <c r="Y5688" s="578">
        <v>1.6210727257809251E-2</v>
      </c>
    </row>
    <row r="5689" spans="1:25" x14ac:dyDescent="0.3">
      <c r="A5689" s="61" t="s">
        <v>859</v>
      </c>
      <c r="B5689" s="61" t="s">
        <v>48</v>
      </c>
      <c r="C5689" s="61" t="s">
        <v>41</v>
      </c>
      <c r="D5689" s="36">
        <v>7</v>
      </c>
      <c r="E5689" s="36">
        <v>2020</v>
      </c>
      <c r="F5689" s="578">
        <v>4.452995459476365</v>
      </c>
      <c r="G5689" s="578">
        <v>1124.8976936340275</v>
      </c>
      <c r="H5689" s="578">
        <v>0.39632345087981424</v>
      </c>
      <c r="I5689" s="578">
        <v>0.25366044861342096</v>
      </c>
      <c r="J5689" s="578">
        <v>9.8951881809625671E-3</v>
      </c>
      <c r="K5689" s="578">
        <v>6.6364151905897053</v>
      </c>
      <c r="L5689" s="578">
        <v>1802.4985758463476</v>
      </c>
      <c r="M5689" s="578">
        <v>0.51324850278130374</v>
      </c>
      <c r="N5689" s="578">
        <v>0.38824484481786603</v>
      </c>
      <c r="O5689" s="578">
        <v>1.585653954922835E-2</v>
      </c>
      <c r="P5689" s="578">
        <v>4.4529954599953827</v>
      </c>
      <c r="Q5689" s="578">
        <v>1124.8976936340275</v>
      </c>
      <c r="R5689" s="578">
        <v>0.39632345615730874</v>
      </c>
      <c r="S5689" s="578">
        <v>0.25366056147807525</v>
      </c>
      <c r="T5689" s="578">
        <v>9.8951881809625653E-3</v>
      </c>
      <c r="U5689" s="578">
        <v>6.6364153472531999</v>
      </c>
      <c r="V5689" s="578">
        <v>1802.4987843831325</v>
      </c>
      <c r="W5689" s="578">
        <v>0.5132484906159025</v>
      </c>
      <c r="X5689" s="578">
        <v>0.3882448475342235</v>
      </c>
      <c r="Y5689" s="578">
        <v>1.585653850149045E-2</v>
      </c>
    </row>
    <row r="5690" spans="1:25" x14ac:dyDescent="0.3">
      <c r="A5690" s="61" t="s">
        <v>860</v>
      </c>
      <c r="B5690" s="61" t="s">
        <v>48</v>
      </c>
      <c r="C5690" s="61" t="s">
        <v>41</v>
      </c>
      <c r="D5690" s="36">
        <v>8</v>
      </c>
      <c r="E5690" s="36">
        <v>2020</v>
      </c>
      <c r="F5690" s="578">
        <v>4.2254883739891103</v>
      </c>
      <c r="G5690" s="578">
        <v>1080.7760175069125</v>
      </c>
      <c r="H5690" s="578">
        <v>0.35236946163543775</v>
      </c>
      <c r="I5690" s="578">
        <v>0.25051918602548451</v>
      </c>
      <c r="J5690" s="578">
        <v>9.5073344952349183E-3</v>
      </c>
      <c r="K5690" s="578">
        <v>5.7632308598913324</v>
      </c>
      <c r="L5690" s="578">
        <v>1544.7827974955198</v>
      </c>
      <c r="M5690" s="578">
        <v>0.47563586287045173</v>
      </c>
      <c r="N5690" s="578">
        <v>0.31503610109211827</v>
      </c>
      <c r="O5690" s="578">
        <v>1.3589330260098549E-2</v>
      </c>
      <c r="P5690" s="578">
        <v>4.2254886346551404</v>
      </c>
      <c r="Q5690" s="578">
        <v>1080.7760175069125</v>
      </c>
      <c r="R5690" s="578">
        <v>0.35236946163543775</v>
      </c>
      <c r="S5690" s="578">
        <v>0.25051918552101826</v>
      </c>
      <c r="T5690" s="578">
        <v>9.5073344418778963E-3</v>
      </c>
      <c r="U5690" s="578">
        <v>5.76323070337821</v>
      </c>
      <c r="V5690" s="578">
        <v>1544.7827974955198</v>
      </c>
      <c r="W5690" s="578">
        <v>0.47563585231546246</v>
      </c>
      <c r="X5690" s="578">
        <v>0.31503610056824949</v>
      </c>
      <c r="Y5690" s="578">
        <v>1.3589330260098549E-2</v>
      </c>
    </row>
    <row r="5691" spans="1:25" x14ac:dyDescent="0.3">
      <c r="A5691" s="61" t="s">
        <v>861</v>
      </c>
      <c r="B5691" s="61" t="s">
        <v>48</v>
      </c>
      <c r="C5691" s="61" t="s">
        <v>41</v>
      </c>
      <c r="D5691" s="36">
        <v>9</v>
      </c>
      <c r="E5691" s="36">
        <v>2020</v>
      </c>
      <c r="F5691" s="578">
        <v>4.0548563255373029</v>
      </c>
      <c r="G5691" s="578">
        <v>1047.6892674763976</v>
      </c>
      <c r="H5691" s="578">
        <v>0.31940306840503224</v>
      </c>
      <c r="I5691" s="578">
        <v>0.24816299282247173</v>
      </c>
      <c r="J5691" s="578">
        <v>9.2164814850548213E-3</v>
      </c>
      <c r="K5691" s="578">
        <v>5.5957255407338344</v>
      </c>
      <c r="L5691" s="578">
        <v>1504.9439684549925</v>
      </c>
      <c r="M5691" s="578">
        <v>0.44643210165668246</v>
      </c>
      <c r="N5691" s="578">
        <v>0.29315609537297799</v>
      </c>
      <c r="O5691" s="578">
        <v>1.3239000865723875E-2</v>
      </c>
      <c r="P5691" s="578">
        <v>4.0548563782091698</v>
      </c>
      <c r="Q5691" s="578">
        <v>1047.6892674763976</v>
      </c>
      <c r="R5691" s="578">
        <v>0.31940306915203076</v>
      </c>
      <c r="S5691" s="578">
        <v>0.24816299282247173</v>
      </c>
      <c r="T5691" s="578">
        <v>9.2164814850548213E-3</v>
      </c>
      <c r="U5691" s="578">
        <v>5.5957260104793596</v>
      </c>
      <c r="V5691" s="578">
        <v>1504.9439163207974</v>
      </c>
      <c r="W5691" s="578">
        <v>0.44643209141213397</v>
      </c>
      <c r="X5691" s="578">
        <v>0.29315609484910898</v>
      </c>
      <c r="Y5691" s="578">
        <v>1.3239000865723875E-2</v>
      </c>
    </row>
    <row r="5692" spans="1:25" x14ac:dyDescent="0.3">
      <c r="A5692" s="61" t="s">
        <v>862</v>
      </c>
      <c r="B5692" s="61" t="s">
        <v>48</v>
      </c>
      <c r="C5692" s="61" t="s">
        <v>41</v>
      </c>
      <c r="D5692" s="36">
        <v>10</v>
      </c>
      <c r="E5692" s="36">
        <v>2020</v>
      </c>
      <c r="F5692" s="578">
        <v>3.9221389888989453</v>
      </c>
      <c r="G5692" s="578">
        <v>1021.9519500732376</v>
      </c>
      <c r="H5692" s="578">
        <v>0.29376223259411405</v>
      </c>
      <c r="I5692" s="578">
        <v>0.2463303950692835</v>
      </c>
      <c r="J5692" s="578">
        <v>8.9902277347088458E-3</v>
      </c>
      <c r="K5692" s="578">
        <v>5.4579741112599169</v>
      </c>
      <c r="L5692" s="578">
        <v>1472.8483428955024</v>
      </c>
      <c r="M5692" s="578">
        <v>0.42448303770894774</v>
      </c>
      <c r="N5692" s="578">
        <v>0.27345896267797748</v>
      </c>
      <c r="O5692" s="578">
        <v>1.2956804678348475E-2</v>
      </c>
      <c r="P5692" s="578">
        <v>3.9221390933137901</v>
      </c>
      <c r="Q5692" s="578">
        <v>1021.9519500732376</v>
      </c>
      <c r="R5692" s="578">
        <v>0.29376223291425602</v>
      </c>
      <c r="S5692" s="578">
        <v>0.246330405992921</v>
      </c>
      <c r="T5692" s="578">
        <v>8.9902278365722506E-3</v>
      </c>
      <c r="U5692" s="578">
        <v>5.4579747373269676</v>
      </c>
      <c r="V5692" s="578">
        <v>1472.8483428955024</v>
      </c>
      <c r="W5692" s="578">
        <v>0.42448308944585678</v>
      </c>
      <c r="X5692" s="578">
        <v>0.27345895697362671</v>
      </c>
      <c r="Y5692" s="578">
        <v>1.295680415933015E-2</v>
      </c>
    </row>
    <row r="5693" spans="1:25" x14ac:dyDescent="0.3">
      <c r="A5693" s="61" t="s">
        <v>863</v>
      </c>
      <c r="B5693" s="61" t="s">
        <v>48</v>
      </c>
      <c r="C5693" s="61" t="s">
        <v>41</v>
      </c>
      <c r="D5693" s="36">
        <v>11</v>
      </c>
      <c r="E5693" s="36">
        <v>2020</v>
      </c>
      <c r="F5693" s="578">
        <v>4.4479784895071681</v>
      </c>
      <c r="G5693" s="578">
        <v>1191.5458463032999</v>
      </c>
      <c r="H5693" s="578">
        <v>0.34717839463458677</v>
      </c>
      <c r="I5693" s="578">
        <v>0.22064801612092777</v>
      </c>
      <c r="J5693" s="578">
        <v>1.0482150944881101E-2</v>
      </c>
      <c r="K5693" s="578">
        <v>5.3240782552165884</v>
      </c>
      <c r="L5693" s="578">
        <v>1447.6388473510701</v>
      </c>
      <c r="M5693" s="578">
        <v>0.40786081857125522</v>
      </c>
      <c r="N5693" s="578">
        <v>0.249906405806541</v>
      </c>
      <c r="O5693" s="578">
        <v>1.2735004992767474E-2</v>
      </c>
      <c r="P5693" s="578">
        <v>4.4479787545242253</v>
      </c>
      <c r="Q5693" s="578">
        <v>1191.5458463032999</v>
      </c>
      <c r="R5693" s="578">
        <v>0.34717843561277972</v>
      </c>
      <c r="S5693" s="578">
        <v>0.22064806864364023</v>
      </c>
      <c r="T5693" s="578">
        <v>1.0482150944881101E-2</v>
      </c>
      <c r="U5693" s="578">
        <v>5.3240784116751421</v>
      </c>
      <c r="V5693" s="578">
        <v>1447.6388473510701</v>
      </c>
      <c r="W5693" s="578">
        <v>0.40786081344898101</v>
      </c>
      <c r="X5693" s="578">
        <v>0.249906405282672</v>
      </c>
      <c r="Y5693" s="578">
        <v>1.2735004992767474E-2</v>
      </c>
    </row>
    <row r="5694" spans="1:25" x14ac:dyDescent="0.3">
      <c r="A5694" s="61" t="s">
        <v>864</v>
      </c>
      <c r="B5694" s="61" t="s">
        <v>48</v>
      </c>
      <c r="C5694" s="61" t="s">
        <v>41</v>
      </c>
      <c r="D5694" s="36">
        <v>12</v>
      </c>
      <c r="E5694" s="36">
        <v>2020</v>
      </c>
      <c r="F5694" s="578">
        <v>4.8782142614436399</v>
      </c>
      <c r="G5694" s="578">
        <v>1330.3052113850874</v>
      </c>
      <c r="H5694" s="578">
        <v>0.39088202997421179</v>
      </c>
      <c r="I5694" s="578">
        <v>0.19963442231528425</v>
      </c>
      <c r="J5694" s="578">
        <v>1.17028527941632E-2</v>
      </c>
      <c r="K5694" s="578">
        <v>5.2100438793665145</v>
      </c>
      <c r="L5694" s="578">
        <v>1426.1405003865525</v>
      </c>
      <c r="M5694" s="578">
        <v>0.39433176078212728</v>
      </c>
      <c r="N5694" s="578">
        <v>0.22977669909596399</v>
      </c>
      <c r="O5694" s="578">
        <v>1.2545823847176474E-2</v>
      </c>
      <c r="P5694" s="578">
        <v>4.8782144203772324</v>
      </c>
      <c r="Q5694" s="578">
        <v>1330.3052113850874</v>
      </c>
      <c r="R5694" s="578">
        <v>0.390882086998317</v>
      </c>
      <c r="S5694" s="578">
        <v>0.19963443271505327</v>
      </c>
      <c r="T5694" s="578">
        <v>1.1702853313181499E-2</v>
      </c>
      <c r="U5694" s="578">
        <v>5.2100436735478652</v>
      </c>
      <c r="V5694" s="578">
        <v>1426.1405003865525</v>
      </c>
      <c r="W5694" s="578">
        <v>0.39433174593917353</v>
      </c>
      <c r="X5694" s="578">
        <v>0.22977669752435698</v>
      </c>
      <c r="Y5694" s="578">
        <v>1.2545823847176474E-2</v>
      </c>
    </row>
    <row r="5695" spans="1:25" x14ac:dyDescent="0.3">
      <c r="A5695" s="61" t="s">
        <v>865</v>
      </c>
      <c r="B5695" s="61" t="s">
        <v>48</v>
      </c>
      <c r="C5695" s="61" t="s">
        <v>41</v>
      </c>
      <c r="D5695" s="36">
        <v>13</v>
      </c>
      <c r="E5695" s="36">
        <v>2020</v>
      </c>
      <c r="F5695" s="578">
        <v>4.812004586862404</v>
      </c>
      <c r="G5695" s="578">
        <v>1330.6702232360799</v>
      </c>
      <c r="H5695" s="578">
        <v>0.37648988685881019</v>
      </c>
      <c r="I5695" s="578">
        <v>0.18085933346689326</v>
      </c>
      <c r="J5695" s="578">
        <v>1.1705934526010674E-2</v>
      </c>
      <c r="K5695" s="578">
        <v>5.1139903486352152</v>
      </c>
      <c r="L5695" s="578">
        <v>1414.8560892740825</v>
      </c>
      <c r="M5695" s="578">
        <v>0.37650602089706753</v>
      </c>
      <c r="N5695" s="578">
        <v>0.21189752543189802</v>
      </c>
      <c r="O5695" s="578">
        <v>1.2446463428204799E-2</v>
      </c>
      <c r="P5695" s="578">
        <v>4.8120047932570724</v>
      </c>
      <c r="Q5695" s="578">
        <v>1330.6702232360799</v>
      </c>
      <c r="R5695" s="578">
        <v>0.37648988633494124</v>
      </c>
      <c r="S5695" s="578">
        <v>0.18085940110419524</v>
      </c>
      <c r="T5695" s="578">
        <v>1.1705934526010674E-2</v>
      </c>
      <c r="U5695" s="578">
        <v>5.1139902447963879</v>
      </c>
      <c r="V5695" s="578">
        <v>1414.8561414082799</v>
      </c>
      <c r="W5695" s="578">
        <v>0.37650608651650397</v>
      </c>
      <c r="X5695" s="578">
        <v>0.21189752595576725</v>
      </c>
      <c r="Y5695" s="578">
        <v>1.2446463428204799E-2</v>
      </c>
    </row>
    <row r="5696" spans="1:25" x14ac:dyDescent="0.3">
      <c r="A5696" s="61" t="s">
        <v>866</v>
      </c>
      <c r="B5696" s="61" t="s">
        <v>48</v>
      </c>
      <c r="C5696" s="61" t="s">
        <v>41</v>
      </c>
      <c r="D5696" s="36">
        <v>14</v>
      </c>
      <c r="E5696" s="36">
        <v>2020</v>
      </c>
      <c r="F5696" s="578">
        <v>5.1826761806805672</v>
      </c>
      <c r="G5696" s="578">
        <v>1425.0784568786576</v>
      </c>
      <c r="H5696" s="578">
        <v>0.36133817301985427</v>
      </c>
      <c r="I5696" s="578">
        <v>0.18126120232045601</v>
      </c>
      <c r="J5696" s="578">
        <v>1.2536674126749801E-2</v>
      </c>
      <c r="K5696" s="578">
        <v>5.4577666741170052</v>
      </c>
      <c r="L5696" s="578">
        <v>1500.80222702026</v>
      </c>
      <c r="M5696" s="578">
        <v>0.3620132198169202</v>
      </c>
      <c r="N5696" s="578">
        <v>0.21149749495089001</v>
      </c>
      <c r="O5696" s="578">
        <v>1.3202712483083152E-2</v>
      </c>
      <c r="P5696" s="578">
        <v>5.1826761813584445</v>
      </c>
      <c r="Q5696" s="578">
        <v>1425.0784568786576</v>
      </c>
      <c r="R5696" s="578">
        <v>0.36133817301985427</v>
      </c>
      <c r="S5696" s="578">
        <v>0.18126120232045601</v>
      </c>
      <c r="T5696" s="578">
        <v>1.2536674126749801E-2</v>
      </c>
      <c r="U5696" s="578">
        <v>5.4577665173467969</v>
      </c>
      <c r="V5696" s="578">
        <v>1500.80222702026</v>
      </c>
      <c r="W5696" s="578">
        <v>0.3620132198169202</v>
      </c>
      <c r="X5696" s="578">
        <v>0.21149749495089001</v>
      </c>
      <c r="Y5696" s="578">
        <v>1.3202712483083152E-2</v>
      </c>
    </row>
    <row r="5697" spans="1:25" x14ac:dyDescent="0.3">
      <c r="A5697" s="61" t="s">
        <v>867</v>
      </c>
      <c r="B5697" s="61" t="s">
        <v>48</v>
      </c>
      <c r="C5697" s="61" t="s">
        <v>41</v>
      </c>
      <c r="D5697" s="36">
        <v>15</v>
      </c>
      <c r="E5697" s="36">
        <v>2020</v>
      </c>
      <c r="F5697" s="578">
        <v>5.5376083668476532</v>
      </c>
      <c r="G5697" s="578">
        <v>1514.3441454569474</v>
      </c>
      <c r="H5697" s="578">
        <v>0.34844260675405753</v>
      </c>
      <c r="I5697" s="578">
        <v>0.18292943155392949</v>
      </c>
      <c r="J5697" s="578">
        <v>1.3322140720750501E-2</v>
      </c>
      <c r="K5697" s="578">
        <v>5.7836290252428881</v>
      </c>
      <c r="L5697" s="578">
        <v>1581.2487360636324</v>
      </c>
      <c r="M5697" s="578">
        <v>0.35014526206941726</v>
      </c>
      <c r="N5697" s="578">
        <v>0.21052581807210349</v>
      </c>
      <c r="O5697" s="578">
        <v>1.3910580154818726E-2</v>
      </c>
      <c r="P5697" s="578">
        <v>5.5376079468721056</v>
      </c>
      <c r="Q5697" s="578">
        <v>1514.3441454569474</v>
      </c>
      <c r="R5697" s="578">
        <v>0.34844260137469951</v>
      </c>
      <c r="S5697" s="578">
        <v>0.18292944195369823</v>
      </c>
      <c r="T5697" s="578">
        <v>1.3322140720750501E-2</v>
      </c>
      <c r="U5697" s="578">
        <v>5.7836290797737657</v>
      </c>
      <c r="V5697" s="578">
        <v>1581.2487360636324</v>
      </c>
      <c r="W5697" s="578">
        <v>0.35014526176867822</v>
      </c>
      <c r="X5697" s="578">
        <v>0.21052581859597275</v>
      </c>
      <c r="Y5697" s="578">
        <v>1.3910580154818726E-2</v>
      </c>
    </row>
    <row r="5698" spans="1:25" x14ac:dyDescent="0.3">
      <c r="A5698" s="580" t="s">
        <v>868</v>
      </c>
      <c r="B5698" s="580" t="s">
        <v>48</v>
      </c>
      <c r="C5698" s="580" t="s">
        <v>41</v>
      </c>
      <c r="D5698" s="581">
        <v>16</v>
      </c>
      <c r="E5698" s="581">
        <v>2020</v>
      </c>
      <c r="F5698" s="582">
        <v>6.0064215799162977</v>
      </c>
      <c r="G5698" s="582">
        <v>1618.1515350341749</v>
      </c>
      <c r="H5698" s="582">
        <v>0.34114795760736599</v>
      </c>
      <c r="I5698" s="582">
        <v>0.18890396924689351</v>
      </c>
      <c r="J5698" s="582">
        <v>1.4235518833932726E-2</v>
      </c>
      <c r="K5698" s="582">
        <v>6.2131863894416348</v>
      </c>
      <c r="L5698" s="582">
        <v>1674.9702924092549</v>
      </c>
      <c r="M5698" s="582">
        <v>0.34308021113974951</v>
      </c>
      <c r="N5698" s="582">
        <v>0.21477773318959673</v>
      </c>
      <c r="O5698" s="582">
        <v>1.4735235502788151E-2</v>
      </c>
      <c r="P5698" s="582">
        <v>6.0064217838347105</v>
      </c>
      <c r="Q5698" s="582">
        <v>1618.1515350341749</v>
      </c>
      <c r="R5698" s="582">
        <v>0.34114798353887898</v>
      </c>
      <c r="S5698" s="582">
        <v>0.18890395884712477</v>
      </c>
      <c r="T5698" s="582">
        <v>1.4235518314914425E-2</v>
      </c>
      <c r="U5698" s="582">
        <v>6.2131866007087675</v>
      </c>
      <c r="V5698" s="582">
        <v>1674.9702924092549</v>
      </c>
      <c r="W5698" s="582">
        <v>0.3430802070700637</v>
      </c>
      <c r="X5698" s="582">
        <v>0.21477773833127323</v>
      </c>
      <c r="Y5698" s="582">
        <v>1.4735235502788151E-2</v>
      </c>
    </row>
    <row r="5699" spans="1:25" x14ac:dyDescent="0.3">
      <c r="A5699" s="61" t="s">
        <v>869</v>
      </c>
      <c r="B5699" s="61" t="s">
        <v>48</v>
      </c>
      <c r="C5699" s="61" t="s">
        <v>41</v>
      </c>
      <c r="D5699" s="36">
        <v>1</v>
      </c>
      <c r="E5699" s="36">
        <v>2030</v>
      </c>
      <c r="F5699" s="578">
        <v>12.006558520127575</v>
      </c>
      <c r="G5699" s="578">
        <v>7166.6192347208626</v>
      </c>
      <c r="H5699" s="578">
        <v>1.2586917460430351</v>
      </c>
      <c r="I5699" s="578">
        <v>0.46076401098010422</v>
      </c>
      <c r="J5699" s="578">
        <v>6.1903688668583798E-2</v>
      </c>
      <c r="K5699" s="578">
        <v>12.428648578810623</v>
      </c>
      <c r="L5699" s="578">
        <v>7584.8702036539653</v>
      </c>
      <c r="M5699" s="578">
        <v>1.3766463406888401</v>
      </c>
      <c r="N5699" s="578">
        <v>0.476257861902316</v>
      </c>
      <c r="O5699" s="578">
        <v>6.5516733952487444E-2</v>
      </c>
      <c r="P5699" s="578">
        <v>12.006557999155675</v>
      </c>
      <c r="Q5699" s="578">
        <v>7166.6191813150999</v>
      </c>
      <c r="R5699" s="578">
        <v>1.2586917542697198</v>
      </c>
      <c r="S5699" s="578">
        <v>0.4607640057026095</v>
      </c>
      <c r="T5699" s="578">
        <v>6.1903689192452746E-2</v>
      </c>
      <c r="U5699" s="578">
        <v>12.428649622146574</v>
      </c>
      <c r="V5699" s="578">
        <v>7584.8702036539653</v>
      </c>
      <c r="W5699" s="578">
        <v>1.3766463401746725</v>
      </c>
      <c r="X5699" s="578">
        <v>0.47625789884477798</v>
      </c>
      <c r="Y5699" s="578">
        <v>6.5516733952487444E-2</v>
      </c>
    </row>
    <row r="5700" spans="1:25" x14ac:dyDescent="0.3">
      <c r="A5700" s="61" t="s">
        <v>870</v>
      </c>
      <c r="B5700" s="61" t="s">
        <v>48</v>
      </c>
      <c r="C5700" s="61" t="s">
        <v>41</v>
      </c>
      <c r="D5700" s="36">
        <v>2</v>
      </c>
      <c r="E5700" s="36">
        <v>2030</v>
      </c>
      <c r="F5700" s="578">
        <v>5.9630629422651182</v>
      </c>
      <c r="G5700" s="578">
        <v>3635.0182647705051</v>
      </c>
      <c r="H5700" s="578">
        <v>0.59463645451372305</v>
      </c>
      <c r="I5700" s="578">
        <v>0.23419103344591899</v>
      </c>
      <c r="J5700" s="578">
        <v>3.1397988301856999E-2</v>
      </c>
      <c r="K5700" s="578">
        <v>6.3548793244978352</v>
      </c>
      <c r="L5700" s="578">
        <v>4093.4175465901649</v>
      </c>
      <c r="M5700" s="578">
        <v>0.74567624880000927</v>
      </c>
      <c r="N5700" s="578">
        <v>0.24682747681314726</v>
      </c>
      <c r="O5700" s="578">
        <v>3.5357871907763148E-2</v>
      </c>
      <c r="P5700" s="578">
        <v>5.9630633097234114</v>
      </c>
      <c r="Q5700" s="578">
        <v>3635.0182647705051</v>
      </c>
      <c r="R5700" s="578">
        <v>0.59463646599033326</v>
      </c>
      <c r="S5700" s="578">
        <v>0.23419106414075874</v>
      </c>
      <c r="T5700" s="578">
        <v>3.1397987254119124E-2</v>
      </c>
      <c r="U5700" s="578">
        <v>6.3548795824196205</v>
      </c>
      <c r="V5700" s="578">
        <v>4093.4175465901649</v>
      </c>
      <c r="W5700" s="578">
        <v>0.74567624414339595</v>
      </c>
      <c r="X5700" s="578">
        <v>0.24682747886981773</v>
      </c>
      <c r="Y5700" s="578">
        <v>3.5357871907763148E-2</v>
      </c>
    </row>
    <row r="5701" spans="1:25" x14ac:dyDescent="0.3">
      <c r="A5701" s="61" t="s">
        <v>871</v>
      </c>
      <c r="B5701" s="61" t="s">
        <v>48</v>
      </c>
      <c r="C5701" s="61" t="s">
        <v>41</v>
      </c>
      <c r="D5701" s="36">
        <v>3</v>
      </c>
      <c r="E5701" s="36">
        <v>2030</v>
      </c>
      <c r="F5701" s="578">
        <v>3.2017098224220377</v>
      </c>
      <c r="G5701" s="578">
        <v>2048.3136380513452</v>
      </c>
      <c r="H5701" s="578">
        <v>0.32883156998771745</v>
      </c>
      <c r="I5701" s="578">
        <v>0.12814703114175499</v>
      </c>
      <c r="J5701" s="578">
        <v>1.769266064123555E-2</v>
      </c>
      <c r="K5701" s="578">
        <v>3.7101745589328199</v>
      </c>
      <c r="L5701" s="578">
        <v>2623.8757069905528</v>
      </c>
      <c r="M5701" s="578">
        <v>0.40608296930683202</v>
      </c>
      <c r="N5701" s="578">
        <v>0.14894240077895374</v>
      </c>
      <c r="O5701" s="578">
        <v>2.2664673005541126E-2</v>
      </c>
      <c r="P5701" s="578">
        <v>3.2017100311104474</v>
      </c>
      <c r="Q5701" s="578">
        <v>2048.3136380513452</v>
      </c>
      <c r="R5701" s="578">
        <v>0.32883157127798701</v>
      </c>
      <c r="S5701" s="578">
        <v>0.12814703013282225</v>
      </c>
      <c r="T5701" s="578">
        <v>1.769266064123555E-2</v>
      </c>
      <c r="U5701" s="578">
        <v>3.7101744544682602</v>
      </c>
      <c r="V5701" s="578">
        <v>2623.8757069905528</v>
      </c>
      <c r="W5701" s="578">
        <v>0.40608296945962702</v>
      </c>
      <c r="X5701" s="578">
        <v>0.14894240128342051</v>
      </c>
      <c r="Y5701" s="578">
        <v>2.2664673005541126E-2</v>
      </c>
    </row>
    <row r="5702" spans="1:25" x14ac:dyDescent="0.3">
      <c r="A5702" s="61" t="s">
        <v>872</v>
      </c>
      <c r="B5702" s="61" t="s">
        <v>48</v>
      </c>
      <c r="C5702" s="61" t="s">
        <v>41</v>
      </c>
      <c r="D5702" s="36">
        <v>4</v>
      </c>
      <c r="E5702" s="36">
        <v>2030</v>
      </c>
      <c r="F5702" s="578">
        <v>1.810538791276785</v>
      </c>
      <c r="G5702" s="578">
        <v>1017.4928639729774</v>
      </c>
      <c r="H5702" s="578">
        <v>0.18325786186445175</v>
      </c>
      <c r="I5702" s="578">
        <v>6.8752645980566698E-2</v>
      </c>
      <c r="J5702" s="578">
        <v>8.788715606594142E-3</v>
      </c>
      <c r="K5702" s="578">
        <v>2.8814708641563476</v>
      </c>
      <c r="L5702" s="578">
        <v>2171.7055409749323</v>
      </c>
      <c r="M5702" s="578">
        <v>0.2971872558143025</v>
      </c>
      <c r="N5702" s="578">
        <v>0.11880562599981151</v>
      </c>
      <c r="O5702" s="578">
        <v>1.8758624966721926E-2</v>
      </c>
      <c r="P5702" s="578">
        <v>1.8105388434557077</v>
      </c>
      <c r="Q5702" s="578">
        <v>1017.4928639729774</v>
      </c>
      <c r="R5702" s="578">
        <v>0.183257862750906</v>
      </c>
      <c r="S5702" s="578">
        <v>6.8752656981814653E-2</v>
      </c>
      <c r="T5702" s="578">
        <v>8.7887156599511657E-3</v>
      </c>
      <c r="U5702" s="578">
        <v>2.8814710727920025</v>
      </c>
      <c r="V5702" s="578">
        <v>2171.7055409749323</v>
      </c>
      <c r="W5702" s="578">
        <v>0.29718725616112296</v>
      </c>
      <c r="X5702" s="578">
        <v>0.11880562291480549</v>
      </c>
      <c r="Y5702" s="578">
        <v>1.8758624966721926E-2</v>
      </c>
    </row>
    <row r="5703" spans="1:25" x14ac:dyDescent="0.3">
      <c r="A5703" s="61" t="s">
        <v>873</v>
      </c>
      <c r="B5703" s="61" t="s">
        <v>48</v>
      </c>
      <c r="C5703" s="61" t="s">
        <v>41</v>
      </c>
      <c r="D5703" s="36">
        <v>5</v>
      </c>
      <c r="E5703" s="36">
        <v>2030</v>
      </c>
      <c r="F5703" s="578">
        <v>1.6297389897551151</v>
      </c>
      <c r="G5703" s="578">
        <v>1048.5652039845727</v>
      </c>
      <c r="H5703" s="578">
        <v>0.156769963781698</v>
      </c>
      <c r="I5703" s="578">
        <v>6.3868299398260803E-2</v>
      </c>
      <c r="J5703" s="578">
        <v>9.0571224088004422E-3</v>
      </c>
      <c r="K5703" s="578">
        <v>2.4753111370012699</v>
      </c>
      <c r="L5703" s="578">
        <v>1917.2617111206</v>
      </c>
      <c r="M5703" s="578">
        <v>0.23860621509205224</v>
      </c>
      <c r="N5703" s="578">
        <v>0.10411510946384275</v>
      </c>
      <c r="O5703" s="578">
        <v>1.6560862228895176E-2</v>
      </c>
      <c r="P5703" s="578">
        <v>1.6297390941258474</v>
      </c>
      <c r="Q5703" s="578">
        <v>1048.5652039845727</v>
      </c>
      <c r="R5703" s="578">
        <v>0.15676996388598699</v>
      </c>
      <c r="S5703" s="578">
        <v>6.3868300445998671E-2</v>
      </c>
      <c r="T5703" s="578">
        <v>9.0571224088004422E-3</v>
      </c>
      <c r="U5703" s="578">
        <v>2.4753112425742025</v>
      </c>
      <c r="V5703" s="578">
        <v>1917.2616589864028</v>
      </c>
      <c r="W5703" s="578">
        <v>0.23860621477918625</v>
      </c>
      <c r="X5703" s="578">
        <v>0.10411510740717225</v>
      </c>
      <c r="Y5703" s="578">
        <v>1.6560862228895176E-2</v>
      </c>
    </row>
    <row r="5704" spans="1:25" x14ac:dyDescent="0.3">
      <c r="A5704" s="61" t="s">
        <v>874</v>
      </c>
      <c r="B5704" s="61" t="s">
        <v>48</v>
      </c>
      <c r="C5704" s="61" t="s">
        <v>41</v>
      </c>
      <c r="D5704" s="36">
        <v>6</v>
      </c>
      <c r="E5704" s="36">
        <v>2030</v>
      </c>
      <c r="F5704" s="578">
        <v>1.5212614767665373</v>
      </c>
      <c r="G5704" s="578">
        <v>1067.21094322204</v>
      </c>
      <c r="H5704" s="578">
        <v>0.1408778393342795</v>
      </c>
      <c r="I5704" s="578">
        <v>6.0937616198013175E-2</v>
      </c>
      <c r="J5704" s="578">
        <v>9.2181595779644923E-3</v>
      </c>
      <c r="K5704" s="578">
        <v>2.2106104958232451</v>
      </c>
      <c r="L5704" s="578">
        <v>1766.9192492167099</v>
      </c>
      <c r="M5704" s="578">
        <v>0.19912734005629251</v>
      </c>
      <c r="N5704" s="578">
        <v>9.5070499383533971E-2</v>
      </c>
      <c r="O5704" s="578">
        <v>1.526212964866615E-2</v>
      </c>
      <c r="P5704" s="578">
        <v>1.5212614240419124</v>
      </c>
      <c r="Q5704" s="578">
        <v>1067.21094322204</v>
      </c>
      <c r="R5704" s="578">
        <v>0.14087783938642401</v>
      </c>
      <c r="S5704" s="578">
        <v>6.0937616198013168E-2</v>
      </c>
      <c r="T5704" s="578">
        <v>9.2181595779644923E-3</v>
      </c>
      <c r="U5704" s="578">
        <v>2.2106103393252803</v>
      </c>
      <c r="V5704" s="578">
        <v>1766.9192492167099</v>
      </c>
      <c r="W5704" s="578">
        <v>0.19912734073659452</v>
      </c>
      <c r="X5704" s="578">
        <v>9.507049779252455E-2</v>
      </c>
      <c r="Y5704" s="578">
        <v>1.526212964866615E-2</v>
      </c>
    </row>
    <row r="5705" spans="1:25" x14ac:dyDescent="0.3">
      <c r="A5705" s="61" t="s">
        <v>875</v>
      </c>
      <c r="B5705" s="61" t="s">
        <v>48</v>
      </c>
      <c r="C5705" s="61" t="s">
        <v>41</v>
      </c>
      <c r="D5705" s="36">
        <v>7</v>
      </c>
      <c r="E5705" s="36">
        <v>2030</v>
      </c>
      <c r="F5705" s="578">
        <v>1.4489412513998974</v>
      </c>
      <c r="G5705" s="578">
        <v>1079.6395022074325</v>
      </c>
      <c r="H5705" s="578">
        <v>0.1302827014975865</v>
      </c>
      <c r="I5705" s="578">
        <v>5.8983820024877717E-2</v>
      </c>
      <c r="J5705" s="578">
        <v>9.3255264897985947E-3</v>
      </c>
      <c r="K5705" s="578">
        <v>2.1244163051360325</v>
      </c>
      <c r="L5705" s="578">
        <v>1726.9100875854426</v>
      </c>
      <c r="M5705" s="578">
        <v>0.178294467117666</v>
      </c>
      <c r="N5705" s="578">
        <v>9.0439202923638107E-2</v>
      </c>
      <c r="O5705" s="578">
        <v>1.4916663504360824E-2</v>
      </c>
      <c r="P5705" s="578">
        <v>1.4489412514574997</v>
      </c>
      <c r="Q5705" s="578">
        <v>1079.6395022074325</v>
      </c>
      <c r="R5705" s="578">
        <v>0.13028270502885153</v>
      </c>
      <c r="S5705" s="578">
        <v>5.8983822120353524E-2</v>
      </c>
      <c r="T5705" s="578">
        <v>9.3255265383049794E-3</v>
      </c>
      <c r="U5705" s="578">
        <v>2.1244164094274876</v>
      </c>
      <c r="V5705" s="578">
        <v>1726.9100875854426</v>
      </c>
      <c r="W5705" s="578">
        <v>0.17829446144848249</v>
      </c>
      <c r="X5705" s="578">
        <v>9.04392008281623E-2</v>
      </c>
      <c r="Y5705" s="578">
        <v>1.4916663504360824E-2</v>
      </c>
    </row>
    <row r="5706" spans="1:25" x14ac:dyDescent="0.3">
      <c r="A5706" s="61" t="s">
        <v>876</v>
      </c>
      <c r="B5706" s="61" t="s">
        <v>48</v>
      </c>
      <c r="C5706" s="61" t="s">
        <v>41</v>
      </c>
      <c r="D5706" s="36">
        <v>8</v>
      </c>
      <c r="E5706" s="36">
        <v>2030</v>
      </c>
      <c r="F5706" s="578">
        <v>1.3603835790774275</v>
      </c>
      <c r="G5706" s="578">
        <v>1036.2333939870182</v>
      </c>
      <c r="H5706" s="578">
        <v>0.11763179418630826</v>
      </c>
      <c r="I5706" s="578">
        <v>5.8207588735967798E-2</v>
      </c>
      <c r="J5706" s="578">
        <v>8.9506874452733101E-3</v>
      </c>
      <c r="K5706" s="578">
        <v>1.8475509295243024</v>
      </c>
      <c r="L5706" s="578">
        <v>1480.3263320922797</v>
      </c>
      <c r="M5706" s="578">
        <v>0.16099293540294876</v>
      </c>
      <c r="N5706" s="578">
        <v>7.2996457631234024E-2</v>
      </c>
      <c r="O5706" s="578">
        <v>1.278668449958785E-2</v>
      </c>
      <c r="P5706" s="578">
        <v>1.3603835269802049</v>
      </c>
      <c r="Q5706" s="578">
        <v>1036.2333939870182</v>
      </c>
      <c r="R5706" s="578">
        <v>0.11763179822203976</v>
      </c>
      <c r="S5706" s="578">
        <v>5.8207593450788353E-2</v>
      </c>
      <c r="T5706" s="578">
        <v>8.950687498630332E-3</v>
      </c>
      <c r="U5706" s="578">
        <v>1.8475509294776176</v>
      </c>
      <c r="V5706" s="578">
        <v>1480.3263320922797</v>
      </c>
      <c r="W5706" s="578">
        <v>0.16099293535080422</v>
      </c>
      <c r="X5706" s="578">
        <v>7.2996460774447727E-2</v>
      </c>
      <c r="Y5706" s="578">
        <v>1.278668449958785E-2</v>
      </c>
    </row>
    <row r="5707" spans="1:25" x14ac:dyDescent="0.3">
      <c r="A5707" s="61" t="s">
        <v>877</v>
      </c>
      <c r="B5707" s="61" t="s">
        <v>48</v>
      </c>
      <c r="C5707" s="61" t="s">
        <v>41</v>
      </c>
      <c r="D5707" s="36">
        <v>9</v>
      </c>
      <c r="E5707" s="36">
        <v>2030</v>
      </c>
      <c r="F5707" s="578">
        <v>1.2939671764091401</v>
      </c>
      <c r="G5707" s="578">
        <v>1003.6834081013981</v>
      </c>
      <c r="H5707" s="578">
        <v>0.1081437458912355</v>
      </c>
      <c r="I5707" s="578">
        <v>5.7625404617283452E-2</v>
      </c>
      <c r="J5707" s="578">
        <v>8.669590174880188E-3</v>
      </c>
      <c r="K5707" s="578">
        <v>1.7825474390528999</v>
      </c>
      <c r="L5707" s="578">
        <v>1441.4787712097127</v>
      </c>
      <c r="M5707" s="578">
        <v>0.14950013998895825</v>
      </c>
      <c r="N5707" s="578">
        <v>6.7371227720286642E-2</v>
      </c>
      <c r="O5707" s="578">
        <v>1.2451188866786301E-2</v>
      </c>
      <c r="P5707" s="578">
        <v>1.2939671764509775</v>
      </c>
      <c r="Q5707" s="578">
        <v>1003.6834081013981</v>
      </c>
      <c r="R5707" s="578">
        <v>0.10814374669522875</v>
      </c>
      <c r="S5707" s="578">
        <v>5.76254051411524E-2</v>
      </c>
      <c r="T5707" s="578">
        <v>8.6695900681661425E-3</v>
      </c>
      <c r="U5707" s="578">
        <v>1.7825474911721</v>
      </c>
      <c r="V5707" s="578">
        <v>1441.4787712097127</v>
      </c>
      <c r="W5707" s="578">
        <v>0.14950013998895825</v>
      </c>
      <c r="X5707" s="578">
        <v>6.7371225100941901E-2</v>
      </c>
      <c r="Y5707" s="578">
        <v>1.2451188347768E-2</v>
      </c>
    </row>
    <row r="5708" spans="1:25" x14ac:dyDescent="0.3">
      <c r="A5708" s="61" t="s">
        <v>878</v>
      </c>
      <c r="B5708" s="61" t="s">
        <v>48</v>
      </c>
      <c r="C5708" s="61" t="s">
        <v>41</v>
      </c>
      <c r="D5708" s="36">
        <v>10</v>
      </c>
      <c r="E5708" s="36">
        <v>2030</v>
      </c>
      <c r="F5708" s="578">
        <v>1.242307653123585</v>
      </c>
      <c r="G5708" s="578">
        <v>978.36248938242477</v>
      </c>
      <c r="H5708" s="578">
        <v>0.10076389349220914</v>
      </c>
      <c r="I5708" s="578">
        <v>5.7172534579876748E-2</v>
      </c>
      <c r="J5708" s="578">
        <v>8.4509273583535053E-3</v>
      </c>
      <c r="K5708" s="578">
        <v>1.7296622478482524</v>
      </c>
      <c r="L5708" s="578">
        <v>1410.2659352620401</v>
      </c>
      <c r="M5708" s="578">
        <v>0.14062811304271799</v>
      </c>
      <c r="N5708" s="578">
        <v>6.2450827215798178E-2</v>
      </c>
      <c r="O5708" s="578">
        <v>1.21816344520387E-2</v>
      </c>
      <c r="P5708" s="578">
        <v>1.2423074967129299</v>
      </c>
      <c r="Q5708" s="578">
        <v>978.3624947865793</v>
      </c>
      <c r="R5708" s="578">
        <v>0.10076390109800992</v>
      </c>
      <c r="S5708" s="578">
        <v>5.7172539818566251E-2</v>
      </c>
      <c r="T5708" s="578">
        <v>8.4509274602169119E-3</v>
      </c>
      <c r="U5708" s="578">
        <v>1.72966245646451</v>
      </c>
      <c r="V5708" s="578">
        <v>1410.2659352620401</v>
      </c>
      <c r="W5708" s="578">
        <v>0.14062810997711425</v>
      </c>
      <c r="X5708" s="578">
        <v>6.2450826168060247E-2</v>
      </c>
      <c r="Y5708" s="578">
        <v>1.21816344520387E-2</v>
      </c>
    </row>
    <row r="5709" spans="1:25" x14ac:dyDescent="0.3">
      <c r="A5709" s="61" t="s">
        <v>879</v>
      </c>
      <c r="B5709" s="61" t="s">
        <v>48</v>
      </c>
      <c r="C5709" s="61" t="s">
        <v>41</v>
      </c>
      <c r="D5709" s="36">
        <v>11</v>
      </c>
      <c r="E5709" s="36">
        <v>2030</v>
      </c>
      <c r="F5709" s="578">
        <v>1.4077160769729726</v>
      </c>
      <c r="G5709" s="578">
        <v>1140.7559343973749</v>
      </c>
      <c r="H5709" s="578">
        <v>0.113419055548244</v>
      </c>
      <c r="I5709" s="578">
        <v>5.1323588704690302E-2</v>
      </c>
      <c r="J5709" s="578">
        <v>9.8536583682289139E-3</v>
      </c>
      <c r="K5709" s="578">
        <v>1.6842536192128374</v>
      </c>
      <c r="L5709" s="578">
        <v>1386.2740542093875</v>
      </c>
      <c r="M5709" s="578">
        <v>0.13320416933856849</v>
      </c>
      <c r="N5709" s="578">
        <v>5.6896935755503301E-2</v>
      </c>
      <c r="O5709" s="578">
        <v>1.1974352004472151E-2</v>
      </c>
      <c r="P5709" s="578">
        <v>1.4077161813377901</v>
      </c>
      <c r="Q5709" s="578">
        <v>1140.7559343973749</v>
      </c>
      <c r="R5709" s="578">
        <v>0.11341905896430601</v>
      </c>
      <c r="S5709" s="578">
        <v>5.1323591847904006E-2</v>
      </c>
      <c r="T5709" s="578">
        <v>9.8536585282999883E-3</v>
      </c>
      <c r="U5709" s="578">
        <v>1.68425361921193</v>
      </c>
      <c r="V5709" s="578">
        <v>1386.2740542093875</v>
      </c>
      <c r="W5709" s="578">
        <v>0.13320416829083051</v>
      </c>
      <c r="X5709" s="578">
        <v>5.6896935294692669E-2</v>
      </c>
      <c r="Y5709" s="578">
        <v>1.1974352004472151E-2</v>
      </c>
    </row>
    <row r="5710" spans="1:25" x14ac:dyDescent="0.3">
      <c r="A5710" s="61" t="s">
        <v>880</v>
      </c>
      <c r="B5710" s="61" t="s">
        <v>48</v>
      </c>
      <c r="C5710" s="61" t="s">
        <v>41</v>
      </c>
      <c r="D5710" s="36">
        <v>12</v>
      </c>
      <c r="E5710" s="36">
        <v>2030</v>
      </c>
      <c r="F5710" s="578">
        <v>1.5430540937547075</v>
      </c>
      <c r="G5710" s="578">
        <v>1273.6228917439748</v>
      </c>
      <c r="H5710" s="578">
        <v>0.12377323138328625</v>
      </c>
      <c r="I5710" s="578">
        <v>4.6537900455101949E-2</v>
      </c>
      <c r="J5710" s="578">
        <v>1.1001314395495324E-2</v>
      </c>
      <c r="K5710" s="578">
        <v>1.6456307619719124</v>
      </c>
      <c r="L5710" s="578">
        <v>1365.7987581888801</v>
      </c>
      <c r="M5710" s="578">
        <v>0.12712091725552399</v>
      </c>
      <c r="N5710" s="578">
        <v>5.2183699270244653E-2</v>
      </c>
      <c r="O5710" s="578">
        <v>1.1797500910082151E-2</v>
      </c>
      <c r="P5710" s="578">
        <v>1.5430541465602774</v>
      </c>
      <c r="Q5710" s="578">
        <v>1273.6228396097799</v>
      </c>
      <c r="R5710" s="578">
        <v>0.12377323809778276</v>
      </c>
      <c r="S5710" s="578">
        <v>4.6537900455101949E-2</v>
      </c>
      <c r="T5710" s="578">
        <v>1.1001314395495324E-2</v>
      </c>
      <c r="U5710" s="578">
        <v>1.6456307098389176</v>
      </c>
      <c r="V5710" s="578">
        <v>1365.7987581888801</v>
      </c>
      <c r="W5710" s="578">
        <v>0.12712091677046025</v>
      </c>
      <c r="X5710" s="578">
        <v>5.2183698746375698E-2</v>
      </c>
      <c r="Y5710" s="578">
        <v>1.1797500910082151E-2</v>
      </c>
    </row>
    <row r="5711" spans="1:25" x14ac:dyDescent="0.3">
      <c r="A5711" s="61" t="s">
        <v>881</v>
      </c>
      <c r="B5711" s="61" t="s">
        <v>48</v>
      </c>
      <c r="C5711" s="61" t="s">
        <v>41</v>
      </c>
      <c r="D5711" s="36">
        <v>13</v>
      </c>
      <c r="E5711" s="36">
        <v>2030</v>
      </c>
      <c r="F5711" s="578">
        <v>1.5139923789743024</v>
      </c>
      <c r="G5711" s="578">
        <v>1274.58302434285</v>
      </c>
      <c r="H5711" s="578">
        <v>0.1187641492845915</v>
      </c>
      <c r="I5711" s="578">
        <v>4.2314800957683446E-2</v>
      </c>
      <c r="J5711" s="578">
        <v>1.1009587304821799E-2</v>
      </c>
      <c r="K5711" s="578">
        <v>1.6068070258593199</v>
      </c>
      <c r="L5711" s="578">
        <v>1355.56081263224</v>
      </c>
      <c r="M5711" s="578">
        <v>0.12107173473729375</v>
      </c>
      <c r="N5711" s="578">
        <v>4.8088801617268445E-2</v>
      </c>
      <c r="O5711" s="578">
        <v>1.17090271087363E-2</v>
      </c>
      <c r="P5711" s="578">
        <v>1.5139925876549825</v>
      </c>
      <c r="Q5711" s="578">
        <v>1274.58302434285</v>
      </c>
      <c r="R5711" s="578">
        <v>0.118764150850135</v>
      </c>
      <c r="S5711" s="578">
        <v>4.2314800957683446E-2</v>
      </c>
      <c r="T5711" s="578">
        <v>1.1009587304821799E-2</v>
      </c>
      <c r="U5711" s="578">
        <v>1.6068070245598074</v>
      </c>
      <c r="V5711" s="578">
        <v>1355.5607604980426</v>
      </c>
      <c r="W5711" s="578">
        <v>0.1210717336701535</v>
      </c>
      <c r="X5711" s="578">
        <v>4.8088801093399497E-2</v>
      </c>
      <c r="Y5711" s="578">
        <v>1.17090271087363E-2</v>
      </c>
    </row>
    <row r="5712" spans="1:25" x14ac:dyDescent="0.3">
      <c r="A5712" s="61" t="s">
        <v>882</v>
      </c>
      <c r="B5712" s="61" t="s">
        <v>48</v>
      </c>
      <c r="C5712" s="61" t="s">
        <v>41</v>
      </c>
      <c r="D5712" s="36">
        <v>14</v>
      </c>
      <c r="E5712" s="36">
        <v>2030</v>
      </c>
      <c r="F5712" s="578">
        <v>1.607426615920905</v>
      </c>
      <c r="G5712" s="578">
        <v>1364.16417185465</v>
      </c>
      <c r="H5712" s="578">
        <v>0.11613894657542251</v>
      </c>
      <c r="I5712" s="578">
        <v>4.2421945855797519E-2</v>
      </c>
      <c r="J5712" s="578">
        <v>1.178344397339965E-2</v>
      </c>
      <c r="K5712" s="578">
        <v>1.6926923405908347</v>
      </c>
      <c r="L5712" s="578">
        <v>1437.103995005285</v>
      </c>
      <c r="M5712" s="578">
        <v>0.11835893910999025</v>
      </c>
      <c r="N5712" s="578">
        <v>4.7957081231288598E-2</v>
      </c>
      <c r="O5712" s="578">
        <v>1.2413434199212699E-2</v>
      </c>
      <c r="P5712" s="578">
        <v>1.6074266675030475</v>
      </c>
      <c r="Q5712" s="578">
        <v>1364.16417185465</v>
      </c>
      <c r="R5712" s="578">
        <v>0.11613894808882175</v>
      </c>
      <c r="S5712" s="578">
        <v>4.2421947854260553E-2</v>
      </c>
      <c r="T5712" s="578">
        <v>1.178344397339965E-2</v>
      </c>
      <c r="U5712" s="578">
        <v>1.6926924455028676</v>
      </c>
      <c r="V5712" s="578">
        <v>1437.1038907368925</v>
      </c>
      <c r="W5712" s="578">
        <v>0.11835894671579125</v>
      </c>
      <c r="X5712" s="578">
        <v>4.7957082279026481E-2</v>
      </c>
      <c r="Y5712" s="578">
        <v>1.2413434199212699E-2</v>
      </c>
    </row>
    <row r="5713" spans="1:25" x14ac:dyDescent="0.3">
      <c r="A5713" s="61" t="s">
        <v>883</v>
      </c>
      <c r="B5713" s="61" t="s">
        <v>48</v>
      </c>
      <c r="C5713" s="61" t="s">
        <v>41</v>
      </c>
      <c r="D5713" s="36">
        <v>15</v>
      </c>
      <c r="E5713" s="36">
        <v>2030</v>
      </c>
      <c r="F5713" s="578">
        <v>1.6979579778583951</v>
      </c>
      <c r="G5713" s="578">
        <v>1448.8263562520299</v>
      </c>
      <c r="H5713" s="578">
        <v>0.11410764796892151</v>
      </c>
      <c r="I5713" s="578">
        <v>4.2812475905520772E-2</v>
      </c>
      <c r="J5713" s="578">
        <v>1.2514812377048625E-2</v>
      </c>
      <c r="K5713" s="578">
        <v>1.7747522175122825</v>
      </c>
      <c r="L5713" s="578">
        <v>1513.3822828928601</v>
      </c>
      <c r="M5713" s="578">
        <v>0.11626621738832849</v>
      </c>
      <c r="N5713" s="578">
        <v>4.7791633240800928E-2</v>
      </c>
      <c r="O5713" s="578">
        <v>1.30723822609676E-2</v>
      </c>
      <c r="P5713" s="578">
        <v>1.697957874234205</v>
      </c>
      <c r="Q5713" s="578">
        <v>1448.8263562520299</v>
      </c>
      <c r="R5713" s="578">
        <v>0.11410765088536774</v>
      </c>
      <c r="S5713" s="578">
        <v>4.2812482385973724E-2</v>
      </c>
      <c r="T5713" s="578">
        <v>1.2514812377048625E-2</v>
      </c>
      <c r="U5713" s="578">
        <v>1.7747522696560376</v>
      </c>
      <c r="V5713" s="578">
        <v>1513.3822307586624</v>
      </c>
      <c r="W5713" s="578">
        <v>0.1162662149702855</v>
      </c>
      <c r="X5713" s="578">
        <v>4.7791633192294521E-2</v>
      </c>
      <c r="Y5713" s="578">
        <v>1.30723822609676E-2</v>
      </c>
    </row>
    <row r="5714" spans="1:25" x14ac:dyDescent="0.3">
      <c r="A5714" s="580" t="s">
        <v>884</v>
      </c>
      <c r="B5714" s="580" t="s">
        <v>48</v>
      </c>
      <c r="C5714" s="580" t="s">
        <v>41</v>
      </c>
      <c r="D5714" s="581">
        <v>16</v>
      </c>
      <c r="E5714" s="581">
        <v>2030</v>
      </c>
      <c r="F5714" s="582">
        <v>1.8232033616259249</v>
      </c>
      <c r="G5714" s="582">
        <v>1547.4799105326274</v>
      </c>
      <c r="H5714" s="582">
        <v>0.1135690402394775</v>
      </c>
      <c r="I5714" s="582">
        <v>4.3961874345162223E-2</v>
      </c>
      <c r="J5714" s="582">
        <v>1.33669928569967E-2</v>
      </c>
      <c r="K5714" s="582">
        <v>1.8887144275843899</v>
      </c>
      <c r="L5714" s="582">
        <v>1602.43748982747</v>
      </c>
      <c r="M5714" s="582">
        <v>0.115536352606189</v>
      </c>
      <c r="N5714" s="582">
        <v>4.8563588900530329E-2</v>
      </c>
      <c r="O5714" s="582">
        <v>1.3841691169848951E-2</v>
      </c>
      <c r="P5714" s="582">
        <v>1.8232034138888225</v>
      </c>
      <c r="Q5714" s="582">
        <v>1547.4799105326274</v>
      </c>
      <c r="R5714" s="582">
        <v>0.11356904179168201</v>
      </c>
      <c r="S5714" s="582">
        <v>4.3961876702572449E-2</v>
      </c>
      <c r="T5714" s="582">
        <v>1.33669939047346E-2</v>
      </c>
      <c r="U5714" s="582">
        <v>1.8887145319116199</v>
      </c>
      <c r="V5714" s="582">
        <v>1602.43748982747</v>
      </c>
      <c r="W5714" s="582">
        <v>0.11553635043310324</v>
      </c>
      <c r="X5714" s="582">
        <v>4.8563587799435426E-2</v>
      </c>
      <c r="Y5714" s="582">
        <v>1.3841691169848951E-2</v>
      </c>
    </row>
    <row r="5715" spans="1:25" x14ac:dyDescent="0.3">
      <c r="A5715" s="61" t="s">
        <v>885</v>
      </c>
      <c r="B5715" s="61" t="s">
        <v>191</v>
      </c>
      <c r="C5715" s="61" t="s">
        <v>41</v>
      </c>
      <c r="D5715" s="36">
        <v>1</v>
      </c>
      <c r="E5715" s="36">
        <v>2012</v>
      </c>
      <c r="F5715" s="578">
        <v>22.994520590452574</v>
      </c>
      <c r="G5715" s="578">
        <v>6696.5451787312777</v>
      </c>
      <c r="H5715" s="578">
        <v>6.5415951869605671</v>
      </c>
      <c r="I5715" s="578">
        <v>0.17370952881659177</v>
      </c>
      <c r="J5715" s="578">
        <v>3.5454781105120931E-2</v>
      </c>
      <c r="K5715" s="578">
        <v>22.522101026792324</v>
      </c>
      <c r="L5715" s="578">
        <v>6534.6368153889925</v>
      </c>
      <c r="M5715" s="578">
        <v>6.4744503841890575</v>
      </c>
      <c r="N5715" s="578">
        <v>0.15413226571399699</v>
      </c>
      <c r="O5715" s="578">
        <v>3.4597563091665479E-2</v>
      </c>
      <c r="P5715" s="578">
        <v>22.994520590385573</v>
      </c>
      <c r="Q5715" s="578">
        <v>6696.5452321370403</v>
      </c>
      <c r="R5715" s="578">
        <v>6.5415947656923219</v>
      </c>
      <c r="S5715" s="578">
        <v>0.17370955413813674</v>
      </c>
      <c r="T5715" s="578">
        <v>3.5454780581251975E-2</v>
      </c>
      <c r="U5715" s="578">
        <v>22.522101026803224</v>
      </c>
      <c r="V5715" s="578">
        <v>6534.637069702143</v>
      </c>
      <c r="W5715" s="578">
        <v>6.4744504434056545</v>
      </c>
      <c r="X5715" s="578">
        <v>0.15413226571399699</v>
      </c>
      <c r="Y5715" s="578">
        <v>3.4597562567796523E-2</v>
      </c>
    </row>
    <row r="5716" spans="1:25" x14ac:dyDescent="0.3">
      <c r="A5716" s="61" t="s">
        <v>886</v>
      </c>
      <c r="B5716" s="61" t="s">
        <v>191</v>
      </c>
      <c r="C5716" s="61" t="s">
        <v>41</v>
      </c>
      <c r="D5716" s="36">
        <v>2</v>
      </c>
      <c r="E5716" s="36">
        <v>2012</v>
      </c>
      <c r="F5716" s="578">
        <v>14.268170764386849</v>
      </c>
      <c r="G5716" s="578">
        <v>3938.07372283935</v>
      </c>
      <c r="H5716" s="578">
        <v>3.8567655265796872</v>
      </c>
      <c r="I5716" s="578">
        <v>0.10074789112968525</v>
      </c>
      <c r="J5716" s="578">
        <v>2.0850088156294026E-2</v>
      </c>
      <c r="K5716" s="578">
        <v>14.553158539585274</v>
      </c>
      <c r="L5716" s="578">
        <v>3899.7055206298774</v>
      </c>
      <c r="M5716" s="578">
        <v>4.0280474703370848</v>
      </c>
      <c r="N5716" s="578">
        <v>8.0711147967728381E-2</v>
      </c>
      <c r="O5716" s="578">
        <v>2.064696596547335E-2</v>
      </c>
      <c r="P5716" s="578">
        <v>14.268170764417775</v>
      </c>
      <c r="Q5716" s="578">
        <v>3938.07372283935</v>
      </c>
      <c r="R5716" s="578">
        <v>3.8567656256491252</v>
      </c>
      <c r="S5716" s="578">
        <v>0.10074789077801399</v>
      </c>
      <c r="T5716" s="578">
        <v>2.0850088156294026E-2</v>
      </c>
      <c r="U5716" s="578">
        <v>14.553164276542674</v>
      </c>
      <c r="V5716" s="578">
        <v>3899.7055206298774</v>
      </c>
      <c r="W5716" s="578">
        <v>4.0280474713460199</v>
      </c>
      <c r="X5716" s="578">
        <v>8.0711150001055346E-2</v>
      </c>
      <c r="Y5716" s="578">
        <v>2.064696596547335E-2</v>
      </c>
    </row>
    <row r="5717" spans="1:25" x14ac:dyDescent="0.3">
      <c r="A5717" s="61" t="s">
        <v>887</v>
      </c>
      <c r="B5717" s="61" t="s">
        <v>191</v>
      </c>
      <c r="C5717" s="61" t="s">
        <v>41</v>
      </c>
      <c r="D5717" s="36">
        <v>3</v>
      </c>
      <c r="E5717" s="36">
        <v>2012</v>
      </c>
      <c r="F5717" s="578">
        <v>7.7670251672331343</v>
      </c>
      <c r="G5717" s="578">
        <v>2086.5305290222122</v>
      </c>
      <c r="H5717" s="578">
        <v>2.0401895860559223</v>
      </c>
      <c r="I5717" s="578">
        <v>4.5526852381954044E-2</v>
      </c>
      <c r="J5717" s="578">
        <v>1.1047133244574049E-2</v>
      </c>
      <c r="K5717" s="578">
        <v>10.961438881474599</v>
      </c>
      <c r="L5717" s="578">
        <v>2726.4711964925073</v>
      </c>
      <c r="M5717" s="578">
        <v>2.7483252882957401</v>
      </c>
      <c r="N5717" s="578">
        <v>4.7753215013320423E-2</v>
      </c>
      <c r="O5717" s="578">
        <v>1.4435240639916877E-2</v>
      </c>
      <c r="P5717" s="578">
        <v>7.7670246457243248</v>
      </c>
      <c r="Q5717" s="578">
        <v>2086.5305290222122</v>
      </c>
      <c r="R5717" s="578">
        <v>2.0401895865797899</v>
      </c>
      <c r="S5717" s="578">
        <v>4.552684427956892E-2</v>
      </c>
      <c r="T5717" s="578">
        <v>1.1047133244574049E-2</v>
      </c>
      <c r="U5717" s="578">
        <v>10.961438881490048</v>
      </c>
      <c r="V5717" s="578">
        <v>2726.4711964925073</v>
      </c>
      <c r="W5717" s="578">
        <v>2.7483254447579348</v>
      </c>
      <c r="X5717" s="578">
        <v>4.7753218691013843E-2</v>
      </c>
      <c r="Y5717" s="578">
        <v>1.4435240639916877E-2</v>
      </c>
    </row>
    <row r="5718" spans="1:25" x14ac:dyDescent="0.3">
      <c r="A5718" s="61" t="s">
        <v>888</v>
      </c>
      <c r="B5718" s="61" t="s">
        <v>191</v>
      </c>
      <c r="C5718" s="61" t="s">
        <v>41</v>
      </c>
      <c r="D5718" s="36">
        <v>4</v>
      </c>
      <c r="E5718" s="36">
        <v>2012</v>
      </c>
      <c r="F5718" s="578">
        <v>3.857686047228825</v>
      </c>
      <c r="G5718" s="578">
        <v>1120.2239634195926</v>
      </c>
      <c r="H5718" s="578">
        <v>1.1063130788340125</v>
      </c>
      <c r="I5718" s="578">
        <v>3.0083055979578849E-2</v>
      </c>
      <c r="J5718" s="578">
        <v>5.9310008461276676E-3</v>
      </c>
      <c r="K5718" s="578">
        <v>9.5442804030220305</v>
      </c>
      <c r="L5718" s="578">
        <v>2294.9735933939546</v>
      </c>
      <c r="M5718" s="578">
        <v>2.236132433114105</v>
      </c>
      <c r="N5718" s="578">
        <v>3.78460676599085E-2</v>
      </c>
      <c r="O5718" s="578">
        <v>1.2150721993142051E-2</v>
      </c>
      <c r="P5718" s="578">
        <v>3.8576854362812147</v>
      </c>
      <c r="Q5718" s="578">
        <v>1120.2239634195926</v>
      </c>
      <c r="R5718" s="578">
        <v>1.1063130824671399</v>
      </c>
      <c r="S5718" s="578">
        <v>3.008305596911965E-2</v>
      </c>
      <c r="T5718" s="578">
        <v>5.9310007927706422E-3</v>
      </c>
      <c r="U5718" s="578">
        <v>9.5442802589774729</v>
      </c>
      <c r="V5718" s="578">
        <v>2294.9735933939573</v>
      </c>
      <c r="W5718" s="578">
        <v>2.2361325389938402</v>
      </c>
      <c r="X5718" s="578">
        <v>3.78460676959851E-2</v>
      </c>
      <c r="Y5718" s="578">
        <v>1.2150721993142074E-2</v>
      </c>
    </row>
    <row r="5719" spans="1:25" x14ac:dyDescent="0.3">
      <c r="A5719" s="61" t="s">
        <v>889</v>
      </c>
      <c r="B5719" s="61" t="s">
        <v>191</v>
      </c>
      <c r="C5719" s="61" t="s">
        <v>41</v>
      </c>
      <c r="D5719" s="36">
        <v>5</v>
      </c>
      <c r="E5719" s="36">
        <v>2012</v>
      </c>
      <c r="F5719" s="578">
        <v>4.3923754203569771</v>
      </c>
      <c r="G5719" s="578">
        <v>1160.3987363179476</v>
      </c>
      <c r="H5719" s="578">
        <v>1.1248344186023975</v>
      </c>
      <c r="I5719" s="578">
        <v>3.24304352334365E-2</v>
      </c>
      <c r="J5719" s="578">
        <v>6.143722474613842E-3</v>
      </c>
      <c r="K5719" s="578">
        <v>8.644506464050508</v>
      </c>
      <c r="L5719" s="578">
        <v>2053.8750139872177</v>
      </c>
      <c r="M5719" s="578">
        <v>1.9324229988269448</v>
      </c>
      <c r="N5719" s="578">
        <v>3.5161596012888645E-2</v>
      </c>
      <c r="O5719" s="578">
        <v>1.0874228309451875E-2</v>
      </c>
      <c r="P5719" s="578">
        <v>4.3923754203569771</v>
      </c>
      <c r="Q5719" s="578">
        <v>1160.3987363179476</v>
      </c>
      <c r="R5719" s="578">
        <v>1.1248344196404325</v>
      </c>
      <c r="S5719" s="578">
        <v>3.2430429445109099E-2</v>
      </c>
      <c r="T5719" s="578">
        <v>6.1437224212568201E-3</v>
      </c>
      <c r="U5719" s="578">
        <v>8.6445068763424953</v>
      </c>
      <c r="V5719" s="578">
        <v>2053.8750139872177</v>
      </c>
      <c r="W5719" s="578">
        <v>1.93242325802566</v>
      </c>
      <c r="X5719" s="578">
        <v>3.5161597076087951E-2</v>
      </c>
      <c r="Y5719" s="578">
        <v>1.0874229357189749E-2</v>
      </c>
    </row>
    <row r="5720" spans="1:25" x14ac:dyDescent="0.3">
      <c r="A5720" s="61" t="s">
        <v>890</v>
      </c>
      <c r="B5720" s="61" t="s">
        <v>191</v>
      </c>
      <c r="C5720" s="61" t="s">
        <v>41</v>
      </c>
      <c r="D5720" s="36">
        <v>6</v>
      </c>
      <c r="E5720" s="36">
        <v>2012</v>
      </c>
      <c r="F5720" s="578">
        <v>4.7131976762902896</v>
      </c>
      <c r="G5720" s="578">
        <v>1184.5098012288349</v>
      </c>
      <c r="H5720" s="578">
        <v>1.135940355248745</v>
      </c>
      <c r="I5720" s="578">
        <v>3.383879730245095E-2</v>
      </c>
      <c r="J5720" s="578">
        <v>6.271368135154865E-3</v>
      </c>
      <c r="K5720" s="578">
        <v>7.9279068928799425</v>
      </c>
      <c r="L5720" s="578">
        <v>1876.1079635620076</v>
      </c>
      <c r="M5720" s="578">
        <v>1.6881736139184724</v>
      </c>
      <c r="N5720" s="578">
        <v>3.2613636308269571E-2</v>
      </c>
      <c r="O5720" s="578">
        <v>9.933031814095241E-3</v>
      </c>
      <c r="P5720" s="578">
        <v>4.7131977805984171</v>
      </c>
      <c r="Q5720" s="578">
        <v>1184.5098012288349</v>
      </c>
      <c r="R5720" s="578">
        <v>1.135939885862165</v>
      </c>
      <c r="S5720" s="578">
        <v>3.3838788396678823E-2</v>
      </c>
      <c r="T5720" s="578">
        <v>6.2713681860865674E-3</v>
      </c>
      <c r="U5720" s="578">
        <v>7.9279072579686982</v>
      </c>
      <c r="V5720" s="578">
        <v>1876.10791142781</v>
      </c>
      <c r="W5720" s="578">
        <v>1.68817361444234</v>
      </c>
      <c r="X5720" s="578">
        <v>3.2613636339192426E-2</v>
      </c>
      <c r="Y5720" s="578">
        <v>9.933031814095241E-3</v>
      </c>
    </row>
    <row r="5721" spans="1:25" x14ac:dyDescent="0.3">
      <c r="A5721" s="61" t="s">
        <v>891</v>
      </c>
      <c r="B5721" s="61" t="s">
        <v>191</v>
      </c>
      <c r="C5721" s="61" t="s">
        <v>41</v>
      </c>
      <c r="D5721" s="36">
        <v>7</v>
      </c>
      <c r="E5721" s="36">
        <v>2012</v>
      </c>
      <c r="F5721" s="578">
        <v>4.9270668920798872</v>
      </c>
      <c r="G5721" s="578">
        <v>1200.5819587707451</v>
      </c>
      <c r="H5721" s="578">
        <v>1.1433555455878301</v>
      </c>
      <c r="I5721" s="578">
        <v>3.4777680020397328E-2</v>
      </c>
      <c r="J5721" s="578">
        <v>6.3564655793015802E-3</v>
      </c>
      <c r="K5721" s="578">
        <v>7.9305126662366074</v>
      </c>
      <c r="L5721" s="578">
        <v>1843.3403244018523</v>
      </c>
      <c r="M5721" s="578">
        <v>1.5968031752854499</v>
      </c>
      <c r="N5721" s="578">
        <v>4.5344155879774847E-2</v>
      </c>
      <c r="O5721" s="578">
        <v>9.7595466553078176E-3</v>
      </c>
      <c r="P5721" s="578">
        <v>4.9270669442339496</v>
      </c>
      <c r="Q5721" s="578">
        <v>1200.5819587707451</v>
      </c>
      <c r="R5721" s="578">
        <v>1.1433555977418952</v>
      </c>
      <c r="S5721" s="578">
        <v>3.4777677930226902E-2</v>
      </c>
      <c r="T5721" s="578">
        <v>6.3564656350839225E-3</v>
      </c>
      <c r="U5721" s="578">
        <v>7.9305131356231824</v>
      </c>
      <c r="V5721" s="578">
        <v>1843.3403244018523</v>
      </c>
      <c r="W5721" s="578">
        <v>1.5968031752854499</v>
      </c>
      <c r="X5721" s="578">
        <v>4.5344160599900776E-2</v>
      </c>
      <c r="Y5721" s="578">
        <v>9.7595466553078176E-3</v>
      </c>
    </row>
    <row r="5722" spans="1:25" x14ac:dyDescent="0.3">
      <c r="A5722" s="61" t="s">
        <v>892</v>
      </c>
      <c r="B5722" s="61" t="s">
        <v>191</v>
      </c>
      <c r="C5722" s="61" t="s">
        <v>41</v>
      </c>
      <c r="D5722" s="36">
        <v>8</v>
      </c>
      <c r="E5722" s="36">
        <v>2012</v>
      </c>
      <c r="F5722" s="578">
        <v>4.6107844186626599</v>
      </c>
      <c r="G5722" s="578">
        <v>1121.2178942362425</v>
      </c>
      <c r="H5722" s="578">
        <v>1.0415594838559601</v>
      </c>
      <c r="I5722" s="578">
        <v>3.0287304170769826E-2</v>
      </c>
      <c r="J5722" s="578">
        <v>5.9362693185297096E-3</v>
      </c>
      <c r="K5722" s="578">
        <v>6.8553002449625602</v>
      </c>
      <c r="L5722" s="578">
        <v>1548.1131413777625</v>
      </c>
      <c r="M5722" s="578">
        <v>1.2380525432526976</v>
      </c>
      <c r="N5722" s="578">
        <v>4.9177278041800748E-2</v>
      </c>
      <c r="O5722" s="578">
        <v>8.1964614025006651E-3</v>
      </c>
      <c r="P5722" s="578">
        <v>4.6107844186626599</v>
      </c>
      <c r="Q5722" s="578">
        <v>1121.2178942362425</v>
      </c>
      <c r="R5722" s="578">
        <v>1.0415594838559601</v>
      </c>
      <c r="S5722" s="578">
        <v>3.0287298011216952E-2</v>
      </c>
      <c r="T5722" s="578">
        <v>5.9362693185297096E-3</v>
      </c>
      <c r="U5722" s="578">
        <v>6.8553007143491378</v>
      </c>
      <c r="V5722" s="578">
        <v>1548.1131413777625</v>
      </c>
      <c r="W5722" s="578">
        <v>1.2380529604852175</v>
      </c>
      <c r="X5722" s="578">
        <v>4.9177281724344796E-2</v>
      </c>
      <c r="Y5722" s="578">
        <v>8.1964615140653497E-3</v>
      </c>
    </row>
    <row r="5723" spans="1:25" x14ac:dyDescent="0.3">
      <c r="A5723" s="61" t="s">
        <v>893</v>
      </c>
      <c r="B5723" s="61" t="s">
        <v>191</v>
      </c>
      <c r="C5723" s="61" t="s">
        <v>41</v>
      </c>
      <c r="D5723" s="36">
        <v>9</v>
      </c>
      <c r="E5723" s="36">
        <v>2012</v>
      </c>
      <c r="F5723" s="578">
        <v>4.3735945993151546</v>
      </c>
      <c r="G5723" s="578">
        <v>1061.6941502888949</v>
      </c>
      <c r="H5723" s="578">
        <v>0.96521827857941367</v>
      </c>
      <c r="I5723" s="578">
        <v>2.6919648793409499E-2</v>
      </c>
      <c r="J5723" s="578">
        <v>5.6211404080386204E-3</v>
      </c>
      <c r="K5723" s="578">
        <v>6.7969244587293298</v>
      </c>
      <c r="L5723" s="578">
        <v>1500.6162993113151</v>
      </c>
      <c r="M5723" s="578">
        <v>1.1049553349682024</v>
      </c>
      <c r="N5723" s="578">
        <v>6.2454958058879101E-2</v>
      </c>
      <c r="O5723" s="578">
        <v>7.9449901289384145E-3</v>
      </c>
      <c r="P5723" s="578">
        <v>4.3735946489856925</v>
      </c>
      <c r="Q5723" s="578">
        <v>1061.6941502888949</v>
      </c>
      <c r="R5723" s="578">
        <v>0.96521819910655382</v>
      </c>
      <c r="S5723" s="578">
        <v>2.6919648793409499E-2</v>
      </c>
      <c r="T5723" s="578">
        <v>5.6211403546815976E-3</v>
      </c>
      <c r="U5723" s="578">
        <v>6.796924875961845</v>
      </c>
      <c r="V5723" s="578">
        <v>1500.6162478128999</v>
      </c>
      <c r="W5723" s="578">
        <v>1.1049553375632923</v>
      </c>
      <c r="X5723" s="578">
        <v>6.2454965409415246E-2</v>
      </c>
      <c r="Y5723" s="578">
        <v>7.9449901822954382E-3</v>
      </c>
    </row>
    <row r="5724" spans="1:25" x14ac:dyDescent="0.3">
      <c r="A5724" s="61" t="s">
        <v>894</v>
      </c>
      <c r="B5724" s="61" t="s">
        <v>191</v>
      </c>
      <c r="C5724" s="61" t="s">
        <v>41</v>
      </c>
      <c r="D5724" s="36">
        <v>10</v>
      </c>
      <c r="E5724" s="36">
        <v>2012</v>
      </c>
      <c r="F5724" s="578">
        <v>4.1891056756323852</v>
      </c>
      <c r="G5724" s="578">
        <v>1015.4008013407341</v>
      </c>
      <c r="H5724" s="578">
        <v>0.905837157430748</v>
      </c>
      <c r="I5724" s="578">
        <v>2.4300259339421801E-2</v>
      </c>
      <c r="J5724" s="578">
        <v>5.3760280085649922E-3</v>
      </c>
      <c r="K5724" s="578">
        <v>6.7477781352645199</v>
      </c>
      <c r="L5724" s="578">
        <v>1460.8579622904401</v>
      </c>
      <c r="M5724" s="578">
        <v>0.99572103191167072</v>
      </c>
      <c r="N5724" s="578">
        <v>7.2351624543140675E-2</v>
      </c>
      <c r="O5724" s="578">
        <v>7.7345098422180493E-3</v>
      </c>
      <c r="P5724" s="578">
        <v>4.1891057277184673</v>
      </c>
      <c r="Q5724" s="578">
        <v>1015.4008013407341</v>
      </c>
      <c r="R5724" s="578">
        <v>0.90583719965070475</v>
      </c>
      <c r="S5724" s="578">
        <v>2.4300259339421801E-2</v>
      </c>
      <c r="T5724" s="578">
        <v>5.3760282680741451E-3</v>
      </c>
      <c r="U5724" s="578">
        <v>6.7477783960348399</v>
      </c>
      <c r="V5724" s="578">
        <v>1460.857910156245</v>
      </c>
      <c r="W5724" s="578">
        <v>0.99572105302164893</v>
      </c>
      <c r="X5724" s="578">
        <v>7.2351626824759735E-2</v>
      </c>
      <c r="Y5724" s="578">
        <v>7.7345100507954997E-3</v>
      </c>
    </row>
    <row r="5725" spans="1:25" x14ac:dyDescent="0.3">
      <c r="A5725" s="61" t="s">
        <v>895</v>
      </c>
      <c r="B5725" s="61" t="s">
        <v>191</v>
      </c>
      <c r="C5725" s="61" t="s">
        <v>41</v>
      </c>
      <c r="D5725" s="36">
        <v>11</v>
      </c>
      <c r="E5725" s="36">
        <v>2012</v>
      </c>
      <c r="F5725" s="578">
        <v>5.2920315136725504</v>
      </c>
      <c r="G5725" s="578">
        <v>1157.3036473592101</v>
      </c>
      <c r="H5725" s="578">
        <v>0.78316253651185697</v>
      </c>
      <c r="I5725" s="578">
        <v>4.8331568388978896E-2</v>
      </c>
      <c r="J5725" s="578">
        <v>6.127335630784117E-3</v>
      </c>
      <c r="K5725" s="578">
        <v>6.7133602923131495</v>
      </c>
      <c r="L5725" s="578">
        <v>1423.168435414625</v>
      </c>
      <c r="M5725" s="578">
        <v>0.89437816167871098</v>
      </c>
      <c r="N5725" s="578">
        <v>8.1308820498027928E-2</v>
      </c>
      <c r="O5725" s="578">
        <v>7.5349590236631504E-3</v>
      </c>
      <c r="P5725" s="578">
        <v>5.2920316701347447</v>
      </c>
      <c r="Q5725" s="578">
        <v>1157.3036473592101</v>
      </c>
      <c r="R5725" s="578">
        <v>0.78316248425592938</v>
      </c>
      <c r="S5725" s="578">
        <v>4.8331571532192627E-2</v>
      </c>
      <c r="T5725" s="578">
        <v>6.1273356307841179E-3</v>
      </c>
      <c r="U5725" s="578">
        <v>6.7133603966212769</v>
      </c>
      <c r="V5725" s="578">
        <v>1423.168435414625</v>
      </c>
      <c r="W5725" s="578">
        <v>0.89437823556363549</v>
      </c>
      <c r="X5725" s="578">
        <v>8.1308827834618499E-2</v>
      </c>
      <c r="Y5725" s="578">
        <v>7.5349589703061284E-3</v>
      </c>
    </row>
    <row r="5726" spans="1:25" x14ac:dyDescent="0.3">
      <c r="A5726" s="61" t="s">
        <v>896</v>
      </c>
      <c r="B5726" s="61" t="s">
        <v>191</v>
      </c>
      <c r="C5726" s="61" t="s">
        <v>41</v>
      </c>
      <c r="D5726" s="36">
        <v>12</v>
      </c>
      <c r="E5726" s="36">
        <v>2012</v>
      </c>
      <c r="F5726" s="578">
        <v>6.1944192776281799</v>
      </c>
      <c r="G5726" s="578">
        <v>1273.4132270812925</v>
      </c>
      <c r="H5726" s="578">
        <v>0.68279556360115112</v>
      </c>
      <c r="I5726" s="578">
        <v>6.7993519043739029E-2</v>
      </c>
      <c r="J5726" s="578">
        <v>6.7420745593456798E-3</v>
      </c>
      <c r="K5726" s="578">
        <v>6.6831242909829545</v>
      </c>
      <c r="L5726" s="578">
        <v>1391.4158147176049</v>
      </c>
      <c r="M5726" s="578">
        <v>0.8104964845503364</v>
      </c>
      <c r="N5726" s="578">
        <v>8.8582277991311728E-2</v>
      </c>
      <c r="O5726" s="578">
        <v>7.3668397114185239E-3</v>
      </c>
      <c r="P5726" s="578">
        <v>6.1944185996253474</v>
      </c>
      <c r="Q5726" s="578">
        <v>1273.4132270812925</v>
      </c>
      <c r="R5726" s="578">
        <v>0.6827955261784755</v>
      </c>
      <c r="S5726" s="578">
        <v>6.7993520513179279E-2</v>
      </c>
      <c r="T5726" s="578">
        <v>6.7420744016999318E-3</v>
      </c>
      <c r="U5726" s="578">
        <v>6.6831243952910846</v>
      </c>
      <c r="V5726" s="578">
        <v>1391.4158147176049</v>
      </c>
      <c r="W5726" s="578">
        <v>0.81049652149279872</v>
      </c>
      <c r="X5726" s="578">
        <v>8.8582285141759073E-2</v>
      </c>
      <c r="Y5726" s="578">
        <v>7.3668397114185239E-3</v>
      </c>
    </row>
    <row r="5727" spans="1:25" x14ac:dyDescent="0.3">
      <c r="A5727" s="61" t="s">
        <v>897</v>
      </c>
      <c r="B5727" s="61" t="s">
        <v>191</v>
      </c>
      <c r="C5727" s="61" t="s">
        <v>41</v>
      </c>
      <c r="D5727" s="36">
        <v>13</v>
      </c>
      <c r="E5727" s="36">
        <v>2012</v>
      </c>
      <c r="F5727" s="578">
        <v>6.1323621317072394</v>
      </c>
      <c r="G5727" s="578">
        <v>1247.1581344604451</v>
      </c>
      <c r="H5727" s="578">
        <v>0.62379517577452703</v>
      </c>
      <c r="I5727" s="578">
        <v>6.9234679810203148E-2</v>
      </c>
      <c r="J5727" s="578">
        <v>6.6030625991212802E-3</v>
      </c>
      <c r="K5727" s="578">
        <v>6.5511340107186653</v>
      </c>
      <c r="L5727" s="578">
        <v>1353.7281252543075</v>
      </c>
      <c r="M5727" s="578">
        <v>0.74993537141320576</v>
      </c>
      <c r="N5727" s="578">
        <v>8.9191181816810627E-2</v>
      </c>
      <c r="O5727" s="578">
        <v>7.1673112979624351E-3</v>
      </c>
      <c r="P5727" s="578">
        <v>6.132362288174587</v>
      </c>
      <c r="Q5727" s="578">
        <v>1247.1581344604451</v>
      </c>
      <c r="R5727" s="578">
        <v>0.62379509041784309</v>
      </c>
      <c r="S5727" s="578">
        <v>6.9234677704419739E-2</v>
      </c>
      <c r="T5727" s="578">
        <v>6.6030625991212802E-3</v>
      </c>
      <c r="U5727" s="578">
        <v>6.5511342193349202</v>
      </c>
      <c r="V5727" s="578">
        <v>1353.7281252543075</v>
      </c>
      <c r="W5727" s="578">
        <v>0.74993541395330476</v>
      </c>
      <c r="X5727" s="578">
        <v>8.9191190296939213E-2</v>
      </c>
      <c r="Y5727" s="578">
        <v>7.1673112979624351E-3</v>
      </c>
    </row>
    <row r="5728" spans="1:25" x14ac:dyDescent="0.3">
      <c r="A5728" s="61" t="s">
        <v>898</v>
      </c>
      <c r="B5728" s="61" t="s">
        <v>191</v>
      </c>
      <c r="C5728" s="61" t="s">
        <v>41</v>
      </c>
      <c r="D5728" s="36">
        <v>14</v>
      </c>
      <c r="E5728" s="36">
        <v>2012</v>
      </c>
      <c r="F5728" s="578">
        <v>6.397925699187903</v>
      </c>
      <c r="G5728" s="578">
        <v>1309.9756228129027</v>
      </c>
      <c r="H5728" s="578">
        <v>0.65824343301452803</v>
      </c>
      <c r="I5728" s="578">
        <v>6.8049265271232118E-2</v>
      </c>
      <c r="J5728" s="578">
        <v>6.9356598881616521E-3</v>
      </c>
      <c r="K5728" s="578">
        <v>6.7787521307181997</v>
      </c>
      <c r="L5728" s="578">
        <v>1406.9996833801226</v>
      </c>
      <c r="M5728" s="578">
        <v>0.77302003279328269</v>
      </c>
      <c r="N5728" s="578">
        <v>8.799044142475998E-2</v>
      </c>
      <c r="O5728" s="578">
        <v>7.4493411132910518E-3</v>
      </c>
      <c r="P5728" s="578">
        <v>6.397925647033837</v>
      </c>
      <c r="Q5728" s="578">
        <v>1309.9757270812952</v>
      </c>
      <c r="R5728" s="578">
        <v>0.65824348203507999</v>
      </c>
      <c r="S5728" s="578">
        <v>6.8049265715671908E-2</v>
      </c>
      <c r="T5728" s="578">
        <v>6.9356598881616521E-3</v>
      </c>
      <c r="U5728" s="578">
        <v>6.7787522871803922</v>
      </c>
      <c r="V5728" s="578">
        <v>1406.9996833801226</v>
      </c>
      <c r="W5728" s="578">
        <v>0.77302008029073455</v>
      </c>
      <c r="X5728" s="578">
        <v>8.7990444629819295E-2</v>
      </c>
      <c r="Y5728" s="578">
        <v>7.4493411132910518E-3</v>
      </c>
    </row>
    <row r="5729" spans="1:25" x14ac:dyDescent="0.3">
      <c r="A5729" s="61" t="s">
        <v>899</v>
      </c>
      <c r="B5729" s="61" t="s">
        <v>191</v>
      </c>
      <c r="C5729" s="61" t="s">
        <v>41</v>
      </c>
      <c r="D5729" s="36">
        <v>15</v>
      </c>
      <c r="E5729" s="36">
        <v>2012</v>
      </c>
      <c r="F5729" s="578">
        <v>6.6565347135315225</v>
      </c>
      <c r="G5729" s="578">
        <v>1371.4814236958778</v>
      </c>
      <c r="H5729" s="578">
        <v>0.69442239105410364</v>
      </c>
      <c r="I5729" s="578">
        <v>6.6951135655775304E-2</v>
      </c>
      <c r="J5729" s="578">
        <v>7.2613030861248228E-3</v>
      </c>
      <c r="K5729" s="578">
        <v>6.9984441931586172</v>
      </c>
      <c r="L5729" s="578">
        <v>1457.7800025939875</v>
      </c>
      <c r="M5729" s="578">
        <v>0.79498728488882386</v>
      </c>
      <c r="N5729" s="578">
        <v>8.5072717134304754E-2</v>
      </c>
      <c r="O5729" s="578">
        <v>7.7182055902085215E-3</v>
      </c>
      <c r="P5729" s="578">
        <v>6.6565349743124553</v>
      </c>
      <c r="Q5729" s="578">
        <v>1371.4813715616801</v>
      </c>
      <c r="R5729" s="578">
        <v>0.69442234876623776</v>
      </c>
      <c r="S5729" s="578">
        <v>6.6951137251938478E-2</v>
      </c>
      <c r="T5729" s="578">
        <v>7.261302928479073E-3</v>
      </c>
      <c r="U5729" s="578">
        <v>6.9984449754953495</v>
      </c>
      <c r="V5729" s="578">
        <v>1457.7800025939875</v>
      </c>
      <c r="W5729" s="578">
        <v>0.79498732710878028</v>
      </c>
      <c r="X5729" s="578">
        <v>8.5072720794717754E-2</v>
      </c>
      <c r="Y5729" s="578">
        <v>7.7182056944972502E-3</v>
      </c>
    </row>
    <row r="5730" spans="1:25" x14ac:dyDescent="0.3">
      <c r="A5730" s="580" t="s">
        <v>900</v>
      </c>
      <c r="B5730" s="580" t="s">
        <v>191</v>
      </c>
      <c r="C5730" s="580" t="s">
        <v>41</v>
      </c>
      <c r="D5730" s="581">
        <v>16</v>
      </c>
      <c r="E5730" s="581">
        <v>2012</v>
      </c>
      <c r="F5730" s="582">
        <v>7.039283524034543</v>
      </c>
      <c r="G5730" s="582">
        <v>1456.8836657206148</v>
      </c>
      <c r="H5730" s="582">
        <v>0.742957417707657</v>
      </c>
      <c r="I5730" s="582">
        <v>6.6751050254121438E-2</v>
      </c>
      <c r="J5730" s="582">
        <v>7.7134575743305778E-3</v>
      </c>
      <c r="K5730" s="582">
        <v>7.332918716449055</v>
      </c>
      <c r="L5730" s="582">
        <v>1531.6062698364226</v>
      </c>
      <c r="M5730" s="582">
        <v>0.83180359419202399</v>
      </c>
      <c r="N5730" s="582">
        <v>8.3958270202250121E-2</v>
      </c>
      <c r="O5730" s="582">
        <v>8.1090835446957447E-3</v>
      </c>
      <c r="P5730" s="582">
        <v>7.0392829503398353</v>
      </c>
      <c r="Q5730" s="582">
        <v>1456.883665720615</v>
      </c>
      <c r="R5730" s="582">
        <v>0.74295736967178472</v>
      </c>
      <c r="S5730" s="582">
        <v>6.6751051746905377E-2</v>
      </c>
      <c r="T5730" s="582">
        <v>7.7134575743305752E-3</v>
      </c>
      <c r="U5730" s="582">
        <v>7.3329192901437601</v>
      </c>
      <c r="V5730" s="582">
        <v>1531.6062698364226</v>
      </c>
      <c r="W5730" s="582">
        <v>0.83180361675719405</v>
      </c>
      <c r="X5730" s="582">
        <v>8.3958273397001876E-2</v>
      </c>
      <c r="Y5730" s="582">
        <v>8.1090835446957447E-3</v>
      </c>
    </row>
    <row r="5731" spans="1:25" x14ac:dyDescent="0.3">
      <c r="A5731" s="61" t="s">
        <v>901</v>
      </c>
      <c r="B5731" s="61" t="s">
        <v>191</v>
      </c>
      <c r="C5731" s="61" t="s">
        <v>41</v>
      </c>
      <c r="D5731" s="36">
        <v>1</v>
      </c>
      <c r="E5731" s="36">
        <v>2020</v>
      </c>
      <c r="F5731" s="578">
        <v>12.233835960156249</v>
      </c>
      <c r="G5731" s="578">
        <v>6478.7901509602807</v>
      </c>
      <c r="H5731" s="578">
        <v>3.1638183253235148</v>
      </c>
      <c r="I5731" s="578">
        <v>9.8820597050386483E-2</v>
      </c>
      <c r="J5731" s="578">
        <v>3.4301897006419772E-2</v>
      </c>
      <c r="K5731" s="578">
        <v>11.906976123660501</v>
      </c>
      <c r="L5731" s="578">
        <v>6318.3407287597629</v>
      </c>
      <c r="M5731" s="578">
        <v>3.1362287766144874</v>
      </c>
      <c r="N5731" s="578">
        <v>8.8003658972108129E-2</v>
      </c>
      <c r="O5731" s="578">
        <v>3.3452401752583627E-2</v>
      </c>
      <c r="P5731" s="578">
        <v>12.233841697103301</v>
      </c>
      <c r="Q5731" s="578">
        <v>6478.7901509602807</v>
      </c>
      <c r="R5731" s="578">
        <v>3.1638183780014502</v>
      </c>
      <c r="S5731" s="578">
        <v>9.8820602498562921E-2</v>
      </c>
      <c r="T5731" s="578">
        <v>3.4301897006419772E-2</v>
      </c>
      <c r="U5731" s="578">
        <v>11.9069761236658</v>
      </c>
      <c r="V5731" s="578">
        <v>6318.3407287597629</v>
      </c>
      <c r="W5731" s="578">
        <v>3.1362286808822875</v>
      </c>
      <c r="X5731" s="578">
        <v>8.8003665395566061E-2</v>
      </c>
      <c r="Y5731" s="578">
        <v>3.3452401228714679E-2</v>
      </c>
    </row>
    <row r="5732" spans="1:25" x14ac:dyDescent="0.3">
      <c r="A5732" s="61" t="s">
        <v>902</v>
      </c>
      <c r="B5732" s="61" t="s">
        <v>191</v>
      </c>
      <c r="C5732" s="61" t="s">
        <v>41</v>
      </c>
      <c r="D5732" s="36">
        <v>2</v>
      </c>
      <c r="E5732" s="36">
        <v>2020</v>
      </c>
      <c r="F5732" s="578">
        <v>7.6665507768629997</v>
      </c>
      <c r="G5732" s="578">
        <v>3816.7897084553974</v>
      </c>
      <c r="H5732" s="578">
        <v>1.8737209402024699</v>
      </c>
      <c r="I5732" s="578">
        <v>5.7147809518179771E-2</v>
      </c>
      <c r="J5732" s="578">
        <v>2.0207969394201976E-2</v>
      </c>
      <c r="K5732" s="578">
        <v>7.7437050868757016</v>
      </c>
      <c r="L5732" s="578">
        <v>3773.8078180948851</v>
      </c>
      <c r="M5732" s="578">
        <v>1.97908357175765</v>
      </c>
      <c r="N5732" s="578">
        <v>4.6176982306254347E-2</v>
      </c>
      <c r="O5732" s="578">
        <v>1.9980388596498651E-2</v>
      </c>
      <c r="P5732" s="578">
        <v>7.6665515591739624</v>
      </c>
      <c r="Q5732" s="578">
        <v>3816.7897084553974</v>
      </c>
      <c r="R5732" s="578">
        <v>1.8737209402024699</v>
      </c>
      <c r="S5732" s="578">
        <v>5.7147817407288401E-2</v>
      </c>
      <c r="T5732" s="578">
        <v>2.0207969394201976E-2</v>
      </c>
      <c r="U5732" s="578">
        <v>7.7437054519541526</v>
      </c>
      <c r="V5732" s="578">
        <v>3773.8077646891225</v>
      </c>
      <c r="W5732" s="578">
        <v>1.9790835749008651</v>
      </c>
      <c r="X5732" s="578">
        <v>4.6176979768460948E-2</v>
      </c>
      <c r="Y5732" s="578">
        <v>1.9980388596498651E-2</v>
      </c>
    </row>
    <row r="5733" spans="1:25" x14ac:dyDescent="0.3">
      <c r="A5733" s="61" t="s">
        <v>903</v>
      </c>
      <c r="B5733" s="61" t="s">
        <v>191</v>
      </c>
      <c r="C5733" s="61" t="s">
        <v>41</v>
      </c>
      <c r="D5733" s="36">
        <v>3</v>
      </c>
      <c r="E5733" s="36">
        <v>2020</v>
      </c>
      <c r="F5733" s="578">
        <v>4.1544689925649374</v>
      </c>
      <c r="G5733" s="578">
        <v>2021.6236966450974</v>
      </c>
      <c r="H5733" s="578">
        <v>0.98936102384080449</v>
      </c>
      <c r="I5733" s="578">
        <v>2.5868808646919199E-2</v>
      </c>
      <c r="J5733" s="578">
        <v>1.0703471702678701E-2</v>
      </c>
      <c r="K5733" s="578">
        <v>5.7827350017469108</v>
      </c>
      <c r="L5733" s="578">
        <v>2625.1222279866502</v>
      </c>
      <c r="M5733" s="578">
        <v>1.348798384889955</v>
      </c>
      <c r="N5733" s="578">
        <v>2.7304790451580602E-2</v>
      </c>
      <c r="O5733" s="578">
        <v>1.3898698021269675E-2</v>
      </c>
      <c r="P5733" s="578">
        <v>4.1544696705677726</v>
      </c>
      <c r="Q5733" s="578">
        <v>2021.6236966450974</v>
      </c>
      <c r="R5733" s="578">
        <v>0.98936115577816897</v>
      </c>
      <c r="S5733" s="578">
        <v>2.5868809161086848E-2</v>
      </c>
      <c r="T5733" s="578">
        <v>1.0703471702678701E-2</v>
      </c>
      <c r="U5733" s="578">
        <v>5.78273536682536</v>
      </c>
      <c r="V5733" s="578">
        <v>2625.1222279866502</v>
      </c>
      <c r="W5733" s="578">
        <v>1.3487988542765352</v>
      </c>
      <c r="X5733" s="578">
        <v>2.7304792101631347E-2</v>
      </c>
      <c r="Y5733" s="578">
        <v>1.3898698021269675E-2</v>
      </c>
    </row>
    <row r="5734" spans="1:25" x14ac:dyDescent="0.3">
      <c r="A5734" s="61" t="s">
        <v>904</v>
      </c>
      <c r="B5734" s="61" t="s">
        <v>191</v>
      </c>
      <c r="C5734" s="61" t="s">
        <v>41</v>
      </c>
      <c r="D5734" s="36">
        <v>4</v>
      </c>
      <c r="E5734" s="36">
        <v>2020</v>
      </c>
      <c r="F5734" s="578">
        <v>2.0823133802584426</v>
      </c>
      <c r="G5734" s="578">
        <v>1085.9673016866</v>
      </c>
      <c r="H5734" s="578">
        <v>0.54052616910242501</v>
      </c>
      <c r="I5734" s="578">
        <v>1.7043869922645099E-2</v>
      </c>
      <c r="J5734" s="578">
        <v>5.7496395990407675E-3</v>
      </c>
      <c r="K5734" s="578">
        <v>5.0289863499463028</v>
      </c>
      <c r="L5734" s="578">
        <v>2221.5079269409125</v>
      </c>
      <c r="M5734" s="578">
        <v>1.0876601235940999</v>
      </c>
      <c r="N5734" s="578">
        <v>2.15927718236343E-2</v>
      </c>
      <c r="O5734" s="578">
        <v>1.1761740587341276E-2</v>
      </c>
      <c r="P5734" s="578">
        <v>2.0823133802678</v>
      </c>
      <c r="Q5734" s="578">
        <v>1085.9673016866</v>
      </c>
      <c r="R5734" s="578">
        <v>0.54052621707766424</v>
      </c>
      <c r="S5734" s="578">
        <v>1.70438699278747E-2</v>
      </c>
      <c r="T5734" s="578">
        <v>5.7496396499724699E-3</v>
      </c>
      <c r="U5734" s="578">
        <v>5.0289868714764872</v>
      </c>
      <c r="V5734" s="578">
        <v>2221.5079790751101</v>
      </c>
      <c r="W5734" s="578">
        <v>1.0876601225560625</v>
      </c>
      <c r="X5734" s="578">
        <v>2.1592771828863898E-2</v>
      </c>
      <c r="Y5734" s="578">
        <v>1.1761740587341276E-2</v>
      </c>
    </row>
    <row r="5735" spans="1:25" x14ac:dyDescent="0.3">
      <c r="A5735" s="61" t="s">
        <v>905</v>
      </c>
      <c r="B5735" s="61" t="s">
        <v>191</v>
      </c>
      <c r="C5735" s="61" t="s">
        <v>41</v>
      </c>
      <c r="D5735" s="36">
        <v>5</v>
      </c>
      <c r="E5735" s="36">
        <v>2020</v>
      </c>
      <c r="F5735" s="578">
        <v>2.3443036777612125</v>
      </c>
      <c r="G5735" s="578">
        <v>1124.88854471842</v>
      </c>
      <c r="H5735" s="578">
        <v>0.54705396975623399</v>
      </c>
      <c r="I5735" s="578">
        <v>1.8340565836979253E-2</v>
      </c>
      <c r="J5735" s="578">
        <v>5.9557097168484053E-3</v>
      </c>
      <c r="K5735" s="578">
        <v>4.5585535957652574</v>
      </c>
      <c r="L5735" s="578">
        <v>1987.7797546386648</v>
      </c>
      <c r="M5735" s="578">
        <v>0.92504334791252951</v>
      </c>
      <c r="N5735" s="578">
        <v>1.9991865301562901E-2</v>
      </c>
      <c r="O5735" s="578">
        <v>1.0524281310305575E-2</v>
      </c>
      <c r="P5735" s="578">
        <v>2.3443036777665172</v>
      </c>
      <c r="Q5735" s="578">
        <v>1124.88854471842</v>
      </c>
      <c r="R5735" s="578">
        <v>0.54705399667727705</v>
      </c>
      <c r="S5735" s="578">
        <v>1.83405710756687E-2</v>
      </c>
      <c r="T5735" s="578">
        <v>5.9557097168484053E-3</v>
      </c>
      <c r="U5735" s="578">
        <v>4.5585541694599598</v>
      </c>
      <c r="V5735" s="578">
        <v>1987.7797546386648</v>
      </c>
      <c r="W5735" s="578">
        <v>0.92504334263503496</v>
      </c>
      <c r="X5735" s="578">
        <v>1.9991865363408551E-2</v>
      </c>
      <c r="Y5735" s="578">
        <v>1.0524281310305575E-2</v>
      </c>
    </row>
    <row r="5736" spans="1:25" x14ac:dyDescent="0.3">
      <c r="A5736" s="61" t="s">
        <v>906</v>
      </c>
      <c r="B5736" s="61" t="s">
        <v>191</v>
      </c>
      <c r="C5736" s="61" t="s">
        <v>41</v>
      </c>
      <c r="D5736" s="36">
        <v>6</v>
      </c>
      <c r="E5736" s="36">
        <v>2020</v>
      </c>
      <c r="F5736" s="578">
        <v>2.5015000498969999</v>
      </c>
      <c r="G5736" s="578">
        <v>1148.2451960245701</v>
      </c>
      <c r="H5736" s="578">
        <v>0.55096916226223858</v>
      </c>
      <c r="I5736" s="578">
        <v>1.9118535013603753E-2</v>
      </c>
      <c r="J5736" s="578">
        <v>6.0793713152330949E-3</v>
      </c>
      <c r="K5736" s="578">
        <v>4.1834873784682696</v>
      </c>
      <c r="L5736" s="578">
        <v>1817.5011278788202</v>
      </c>
      <c r="M5736" s="578">
        <v>0.79525511246174552</v>
      </c>
      <c r="N5736" s="578">
        <v>1.8495791315217499E-2</v>
      </c>
      <c r="O5736" s="578">
        <v>9.6227496299737172E-3</v>
      </c>
      <c r="P5736" s="578">
        <v>2.5015000498969999</v>
      </c>
      <c r="Q5736" s="578">
        <v>1148.2451960245701</v>
      </c>
      <c r="R5736" s="578">
        <v>0.55096916799811824</v>
      </c>
      <c r="S5736" s="578">
        <v>1.9118535018833378E-2</v>
      </c>
      <c r="T5736" s="578">
        <v>6.0793713152330949E-3</v>
      </c>
      <c r="U5736" s="578">
        <v>4.1834873263142045</v>
      </c>
      <c r="V5736" s="578">
        <v>1817.5011278788202</v>
      </c>
      <c r="W5736" s="578">
        <v>0.79525518634666947</v>
      </c>
      <c r="X5736" s="578">
        <v>1.8495791315217499E-2</v>
      </c>
      <c r="Y5736" s="578">
        <v>9.6227496299737172E-3</v>
      </c>
    </row>
    <row r="5737" spans="1:25" x14ac:dyDescent="0.3">
      <c r="A5737" s="61" t="s">
        <v>907</v>
      </c>
      <c r="B5737" s="61" t="s">
        <v>191</v>
      </c>
      <c r="C5737" s="61" t="s">
        <v>41</v>
      </c>
      <c r="D5737" s="36">
        <v>7</v>
      </c>
      <c r="E5737" s="36">
        <v>2020</v>
      </c>
      <c r="F5737" s="578">
        <v>2.6062942142016201</v>
      </c>
      <c r="G5737" s="578">
        <v>1163.816879272455</v>
      </c>
      <c r="H5737" s="578">
        <v>0.55358004911977299</v>
      </c>
      <c r="I5737" s="578">
        <v>1.9637251025415001E-2</v>
      </c>
      <c r="J5737" s="578">
        <v>6.1618135805474551E-3</v>
      </c>
      <c r="K5737" s="578">
        <v>4.2094985070871154</v>
      </c>
      <c r="L5737" s="578">
        <v>1783.805196126295</v>
      </c>
      <c r="M5737" s="578">
        <v>0.74493396179362459</v>
      </c>
      <c r="N5737" s="578">
        <v>2.5532741725328351E-2</v>
      </c>
      <c r="O5737" s="578">
        <v>9.4443378766300105E-3</v>
      </c>
      <c r="P5737" s="578">
        <v>2.6062942142016201</v>
      </c>
      <c r="Q5737" s="578">
        <v>1163.816879272455</v>
      </c>
      <c r="R5737" s="578">
        <v>0.55358006058183151</v>
      </c>
      <c r="S5737" s="578">
        <v>1.9637251025415001E-2</v>
      </c>
      <c r="T5737" s="578">
        <v>6.16181368241086E-3</v>
      </c>
      <c r="U5737" s="578">
        <v>4.2094985592411795</v>
      </c>
      <c r="V5737" s="578">
        <v>1783.805196126295</v>
      </c>
      <c r="W5737" s="578">
        <v>0.74493395113192129</v>
      </c>
      <c r="X5737" s="578">
        <v>2.5532741725328351E-2</v>
      </c>
      <c r="Y5737" s="578">
        <v>9.4443379299870324E-3</v>
      </c>
    </row>
    <row r="5738" spans="1:25" x14ac:dyDescent="0.3">
      <c r="A5738" s="61" t="s">
        <v>908</v>
      </c>
      <c r="B5738" s="61" t="s">
        <v>191</v>
      </c>
      <c r="C5738" s="61" t="s">
        <v>41</v>
      </c>
      <c r="D5738" s="36">
        <v>8</v>
      </c>
      <c r="E5738" s="36">
        <v>2020</v>
      </c>
      <c r="F5738" s="578">
        <v>2.4528678446027499</v>
      </c>
      <c r="G5738" s="578">
        <v>1085.3452771504676</v>
      </c>
      <c r="H5738" s="578">
        <v>0.49642755185777726</v>
      </c>
      <c r="I5738" s="578">
        <v>1.7110900225816201E-2</v>
      </c>
      <c r="J5738" s="578">
        <v>5.7463549601379747E-3</v>
      </c>
      <c r="K5738" s="578">
        <v>3.6461257202900001</v>
      </c>
      <c r="L5738" s="578">
        <v>1498.2707455952925</v>
      </c>
      <c r="M5738" s="578">
        <v>0.5722321209371628</v>
      </c>
      <c r="N5738" s="578">
        <v>2.7499250490791299E-2</v>
      </c>
      <c r="O5738" s="578">
        <v>7.9325717524625326E-3</v>
      </c>
      <c r="P5738" s="578">
        <v>2.4528676881463949</v>
      </c>
      <c r="Q5738" s="578">
        <v>1085.34522501627</v>
      </c>
      <c r="R5738" s="578">
        <v>0.49642758862076575</v>
      </c>
      <c r="S5738" s="578">
        <v>1.7110900225816201E-2</v>
      </c>
      <c r="T5738" s="578">
        <v>5.7463549601379747E-3</v>
      </c>
      <c r="U5738" s="578">
        <v>3.6461256184653976</v>
      </c>
      <c r="V5738" s="578">
        <v>1498.2707455952925</v>
      </c>
      <c r="W5738" s="578">
        <v>0.57223213076698121</v>
      </c>
      <c r="X5738" s="578">
        <v>2.7499252586267127E-2</v>
      </c>
      <c r="Y5738" s="578">
        <v>7.9325718058195546E-3</v>
      </c>
    </row>
    <row r="5739" spans="1:25" x14ac:dyDescent="0.3">
      <c r="A5739" s="61" t="s">
        <v>909</v>
      </c>
      <c r="B5739" s="61" t="s">
        <v>191</v>
      </c>
      <c r="C5739" s="61" t="s">
        <v>41</v>
      </c>
      <c r="D5739" s="36">
        <v>9</v>
      </c>
      <c r="E5739" s="36">
        <v>2020</v>
      </c>
      <c r="F5739" s="578">
        <v>2.3377987180507049</v>
      </c>
      <c r="G5739" s="578">
        <v>1026.4974912007608</v>
      </c>
      <c r="H5739" s="578">
        <v>0.45356417949854672</v>
      </c>
      <c r="I5739" s="578">
        <v>1.52160623377994E-2</v>
      </c>
      <c r="J5739" s="578">
        <v>5.4347806896354644E-3</v>
      </c>
      <c r="K5739" s="578">
        <v>3.6166846167111499</v>
      </c>
      <c r="L5739" s="578">
        <v>1451.41612243652</v>
      </c>
      <c r="M5739" s="578">
        <v>0.50291092391125802</v>
      </c>
      <c r="N5739" s="578">
        <v>3.4825795223999423E-2</v>
      </c>
      <c r="O5739" s="578">
        <v>7.6845007667240327E-3</v>
      </c>
      <c r="P5739" s="578">
        <v>2.3377997611319903</v>
      </c>
      <c r="Q5739" s="578">
        <v>1026.4973882039333</v>
      </c>
      <c r="R5739" s="578">
        <v>0.453564195646322</v>
      </c>
      <c r="S5739" s="578">
        <v>1.52160623949081E-2</v>
      </c>
      <c r="T5739" s="578">
        <v>5.4347806896354644E-3</v>
      </c>
      <c r="U5739" s="578">
        <v>3.6166845646093826</v>
      </c>
      <c r="V5739" s="578">
        <v>1451.41612243652</v>
      </c>
      <c r="W5739" s="578">
        <v>0.50291091899513618</v>
      </c>
      <c r="X5739" s="578">
        <v>3.4825795234307025E-2</v>
      </c>
      <c r="Y5739" s="578">
        <v>7.6845007667240327E-3</v>
      </c>
    </row>
    <row r="5740" spans="1:25" x14ac:dyDescent="0.3">
      <c r="A5740" s="61" t="s">
        <v>910</v>
      </c>
      <c r="B5740" s="61" t="s">
        <v>191</v>
      </c>
      <c r="C5740" s="61" t="s">
        <v>41</v>
      </c>
      <c r="D5740" s="36">
        <v>10</v>
      </c>
      <c r="E5740" s="36">
        <v>2020</v>
      </c>
      <c r="F5740" s="578">
        <v>2.2482998817030526</v>
      </c>
      <c r="G5740" s="578">
        <v>980.72390937805051</v>
      </c>
      <c r="H5740" s="578">
        <v>0.42022470451774951</v>
      </c>
      <c r="I5740" s="578">
        <v>1.3742365744292299E-2</v>
      </c>
      <c r="J5740" s="578">
        <v>5.1924308257487849E-3</v>
      </c>
      <c r="K5740" s="578">
        <v>3.5914733914978525</v>
      </c>
      <c r="L5740" s="578">
        <v>1412.3540522257422</v>
      </c>
      <c r="M5740" s="578">
        <v>0.4464216924582915</v>
      </c>
      <c r="N5740" s="578">
        <v>4.0276253503482899E-2</v>
      </c>
      <c r="O5740" s="578">
        <v>7.4777024468251768E-3</v>
      </c>
      <c r="P5740" s="578">
        <v>2.2482998817030522</v>
      </c>
      <c r="Q5740" s="578">
        <v>980.72390937805051</v>
      </c>
      <c r="R5740" s="578">
        <v>0.42022470984617577</v>
      </c>
      <c r="S5740" s="578">
        <v>1.3742365765059101E-2</v>
      </c>
      <c r="T5740" s="578">
        <v>5.192430772391763E-3</v>
      </c>
      <c r="U5740" s="578">
        <v>3.5914731307275298</v>
      </c>
      <c r="V5740" s="578">
        <v>1412.3540522257422</v>
      </c>
      <c r="W5740" s="578">
        <v>0.44642171385445722</v>
      </c>
      <c r="X5740" s="578">
        <v>4.0276253493175297E-2</v>
      </c>
      <c r="Y5740" s="578">
        <v>7.4777023958934753E-3</v>
      </c>
    </row>
    <row r="5741" spans="1:25" x14ac:dyDescent="0.3">
      <c r="A5741" s="61" t="s">
        <v>911</v>
      </c>
      <c r="B5741" s="61" t="s">
        <v>191</v>
      </c>
      <c r="C5741" s="61" t="s">
        <v>41</v>
      </c>
      <c r="D5741" s="36">
        <v>11</v>
      </c>
      <c r="E5741" s="36">
        <v>2020</v>
      </c>
      <c r="F5741" s="578">
        <v>2.8308116883417775</v>
      </c>
      <c r="G5741" s="578">
        <v>1118.5499814351351</v>
      </c>
      <c r="H5741" s="578">
        <v>0.34919227974508704</v>
      </c>
      <c r="I5741" s="578">
        <v>2.6861587355369903E-2</v>
      </c>
      <c r="J5741" s="578">
        <v>5.9221409173915128E-3</v>
      </c>
      <c r="K5741" s="578">
        <v>3.5775130233669099</v>
      </c>
      <c r="L5741" s="578">
        <v>1376.3116416931102</v>
      </c>
      <c r="M5741" s="578">
        <v>0.39522196306400703</v>
      </c>
      <c r="N5741" s="578">
        <v>4.5189910961653298E-2</v>
      </c>
      <c r="O5741" s="578">
        <v>7.2868741650987997E-3</v>
      </c>
      <c r="P5741" s="578">
        <v>2.8308118969580351</v>
      </c>
      <c r="Q5741" s="578">
        <v>1118.5499814351351</v>
      </c>
      <c r="R5741" s="578">
        <v>0.34919228529421698</v>
      </c>
      <c r="S5741" s="578">
        <v>2.6861587869537552E-2</v>
      </c>
      <c r="T5741" s="578">
        <v>5.9221409173915128E-3</v>
      </c>
      <c r="U5741" s="578">
        <v>3.5775130233669099</v>
      </c>
      <c r="V5741" s="578">
        <v>1376.3116416931102</v>
      </c>
      <c r="W5741" s="578">
        <v>0.39522196951535649</v>
      </c>
      <c r="X5741" s="578">
        <v>4.5189915501850877E-2</v>
      </c>
      <c r="Y5741" s="578">
        <v>7.2868741650987997E-3</v>
      </c>
    </row>
    <row r="5742" spans="1:25" x14ac:dyDescent="0.3">
      <c r="A5742" s="61" t="s">
        <v>912</v>
      </c>
      <c r="B5742" s="61" t="s">
        <v>191</v>
      </c>
      <c r="C5742" s="61" t="s">
        <v>41</v>
      </c>
      <c r="D5742" s="36">
        <v>12</v>
      </c>
      <c r="E5742" s="36">
        <v>2020</v>
      </c>
      <c r="F5742" s="578">
        <v>3.3074123546248302</v>
      </c>
      <c r="G5742" s="578">
        <v>1231.3182042439751</v>
      </c>
      <c r="H5742" s="578">
        <v>0.29107613586650849</v>
      </c>
      <c r="I5742" s="578">
        <v>3.7595478394450696E-2</v>
      </c>
      <c r="J5742" s="578">
        <v>6.519209760881493E-3</v>
      </c>
      <c r="K5742" s="578">
        <v>3.5647131067962547</v>
      </c>
      <c r="L5742" s="578">
        <v>1345.9323285420674</v>
      </c>
      <c r="M5742" s="578">
        <v>0.35300785072467949</v>
      </c>
      <c r="N5742" s="578">
        <v>4.9177531007444458E-2</v>
      </c>
      <c r="O5742" s="578">
        <v>7.1260296632923723E-3</v>
      </c>
      <c r="P5742" s="578">
        <v>3.3074123546248302</v>
      </c>
      <c r="Q5742" s="578">
        <v>1231.3182042439751</v>
      </c>
      <c r="R5742" s="578">
        <v>0.29107613602294174</v>
      </c>
      <c r="S5742" s="578">
        <v>3.7595479976668331E-2</v>
      </c>
      <c r="T5742" s="578">
        <v>6.519209760881493E-3</v>
      </c>
      <c r="U5742" s="578">
        <v>3.5647131067962552</v>
      </c>
      <c r="V5742" s="578">
        <v>1345.9323806762623</v>
      </c>
      <c r="W5742" s="578">
        <v>0.35300784667197094</v>
      </c>
      <c r="X5742" s="578">
        <v>4.9177540426929477E-2</v>
      </c>
      <c r="Y5742" s="578">
        <v>7.1260296123606707E-3</v>
      </c>
    </row>
    <row r="5743" spans="1:25" x14ac:dyDescent="0.3">
      <c r="A5743" s="61" t="s">
        <v>913</v>
      </c>
      <c r="B5743" s="61" t="s">
        <v>191</v>
      </c>
      <c r="C5743" s="61" t="s">
        <v>41</v>
      </c>
      <c r="D5743" s="36">
        <v>13</v>
      </c>
      <c r="E5743" s="36">
        <v>2020</v>
      </c>
      <c r="F5743" s="578">
        <v>3.2591006941220222</v>
      </c>
      <c r="G5743" s="578">
        <v>1206.3241907755475</v>
      </c>
      <c r="H5743" s="578">
        <v>0.26110367872752172</v>
      </c>
      <c r="I5743" s="578">
        <v>3.8274996326587471E-2</v>
      </c>
      <c r="J5743" s="578">
        <v>6.3868802390061249E-3</v>
      </c>
      <c r="K5743" s="578">
        <v>3.4806992866453998</v>
      </c>
      <c r="L5743" s="578">
        <v>1309.8392944335899</v>
      </c>
      <c r="M5743" s="578">
        <v>0.32252695192679876</v>
      </c>
      <c r="N5743" s="578">
        <v>4.9514846521863803E-2</v>
      </c>
      <c r="O5743" s="578">
        <v>6.93491879307354E-3</v>
      </c>
      <c r="P5743" s="578">
        <v>3.259100746276085</v>
      </c>
      <c r="Q5743" s="578">
        <v>1206.3241907755475</v>
      </c>
      <c r="R5743" s="578">
        <v>0.26110370516713949</v>
      </c>
      <c r="S5743" s="578">
        <v>3.8275003147343001E-2</v>
      </c>
      <c r="T5743" s="578">
        <v>6.3868800789350574E-3</v>
      </c>
      <c r="U5743" s="578">
        <v>3.4806993388517573</v>
      </c>
      <c r="V5743" s="578">
        <v>1309.8392944335899</v>
      </c>
      <c r="W5743" s="578">
        <v>0.32252697332296471</v>
      </c>
      <c r="X5743" s="578">
        <v>4.9514848067701622E-2</v>
      </c>
      <c r="Y5743" s="578">
        <v>6.93491879307354E-3</v>
      </c>
    </row>
    <row r="5744" spans="1:25" x14ac:dyDescent="0.3">
      <c r="A5744" s="61" t="s">
        <v>914</v>
      </c>
      <c r="B5744" s="61" t="s">
        <v>191</v>
      </c>
      <c r="C5744" s="61" t="s">
        <v>41</v>
      </c>
      <c r="D5744" s="36">
        <v>14</v>
      </c>
      <c r="E5744" s="36">
        <v>2020</v>
      </c>
      <c r="F5744" s="578">
        <v>3.3740464718102849</v>
      </c>
      <c r="G5744" s="578">
        <v>1266.0363349914473</v>
      </c>
      <c r="H5744" s="578">
        <v>0.27411632345805004</v>
      </c>
      <c r="I5744" s="578">
        <v>3.7631752009171224E-2</v>
      </c>
      <c r="J5744" s="578">
        <v>6.7030153416756805E-3</v>
      </c>
      <c r="K5744" s="578">
        <v>3.5772331089537999</v>
      </c>
      <c r="L5744" s="578">
        <v>1360.3858032226499</v>
      </c>
      <c r="M5744" s="578">
        <v>0.32987159028804502</v>
      </c>
      <c r="N5744" s="578">
        <v>4.8859280692946976E-2</v>
      </c>
      <c r="O5744" s="578">
        <v>7.202551850544598E-3</v>
      </c>
      <c r="P5744" s="578">
        <v>3.3740465239798096</v>
      </c>
      <c r="Q5744" s="578">
        <v>1266.0363349914473</v>
      </c>
      <c r="R5744" s="578">
        <v>0.27411635429598347</v>
      </c>
      <c r="S5744" s="578">
        <v>3.7631753154831395E-2</v>
      </c>
      <c r="T5744" s="578">
        <v>6.7030153926073829E-3</v>
      </c>
      <c r="U5744" s="578">
        <v>3.5772331089537999</v>
      </c>
      <c r="V5744" s="578">
        <v>1360.3857517242375</v>
      </c>
      <c r="W5744" s="578">
        <v>0.32987159530360527</v>
      </c>
      <c r="X5744" s="578">
        <v>4.8859283852076822E-2</v>
      </c>
      <c r="Y5744" s="578">
        <v>7.202551850544598E-3</v>
      </c>
    </row>
    <row r="5745" spans="1:25" x14ac:dyDescent="0.3">
      <c r="A5745" s="61" t="s">
        <v>915</v>
      </c>
      <c r="B5745" s="61" t="s">
        <v>191</v>
      </c>
      <c r="C5745" s="61" t="s">
        <v>41</v>
      </c>
      <c r="D5745" s="36">
        <v>15</v>
      </c>
      <c r="E5745" s="36">
        <v>2020</v>
      </c>
      <c r="F5745" s="578">
        <v>3.4880495484339851</v>
      </c>
      <c r="G5745" s="578">
        <v>1324.51281865437</v>
      </c>
      <c r="H5745" s="578">
        <v>0.28824865394926702</v>
      </c>
      <c r="I5745" s="578">
        <v>3.7035532949630551E-2</v>
      </c>
      <c r="J5745" s="578">
        <v>7.0126268401509107E-3</v>
      </c>
      <c r="K5745" s="578">
        <v>3.6713769267371301</v>
      </c>
      <c r="L5745" s="578">
        <v>1408.55739720662</v>
      </c>
      <c r="M5745" s="578">
        <v>0.33704103919444572</v>
      </c>
      <c r="N5745" s="578">
        <v>4.7239309735080753E-2</v>
      </c>
      <c r="O5745" s="578">
        <v>7.4575937372477058E-3</v>
      </c>
      <c r="P5745" s="578">
        <v>3.4880495484391405</v>
      </c>
      <c r="Q5745" s="578">
        <v>1324.51281865437</v>
      </c>
      <c r="R5745" s="578">
        <v>0.28824872281741876</v>
      </c>
      <c r="S5745" s="578">
        <v>3.7035534002522255E-2</v>
      </c>
      <c r="T5745" s="578">
        <v>7.0126268401509107E-3</v>
      </c>
      <c r="U5745" s="578">
        <v>3.6713769267371301</v>
      </c>
      <c r="V5745" s="578">
        <v>1408.55739720662</v>
      </c>
      <c r="W5745" s="578">
        <v>0.33704105557990194</v>
      </c>
      <c r="X5745" s="578">
        <v>4.7239308138917552E-2</v>
      </c>
      <c r="Y5745" s="578">
        <v>7.4575937372477058E-3</v>
      </c>
    </row>
    <row r="5746" spans="1:25" x14ac:dyDescent="0.3">
      <c r="A5746" s="580" t="s">
        <v>916</v>
      </c>
      <c r="B5746" s="580" t="s">
        <v>191</v>
      </c>
      <c r="C5746" s="580" t="s">
        <v>41</v>
      </c>
      <c r="D5746" s="581">
        <v>16</v>
      </c>
      <c r="E5746" s="581">
        <v>2020</v>
      </c>
      <c r="F5746" s="582">
        <v>3.6713868888170929</v>
      </c>
      <c r="G5746" s="582">
        <v>1405.948120117185</v>
      </c>
      <c r="H5746" s="582">
        <v>0.30780712670821203</v>
      </c>
      <c r="I5746" s="582">
        <v>3.6922109350901601E-2</v>
      </c>
      <c r="J5746" s="582">
        <v>7.4437753743647247E-3</v>
      </c>
      <c r="K5746" s="582">
        <v>3.8303828937059672</v>
      </c>
      <c r="L5746" s="582">
        <v>1478.8781216939226</v>
      </c>
      <c r="M5746" s="582">
        <v>0.35093598674575277</v>
      </c>
      <c r="N5746" s="582">
        <v>4.6611801715850193E-2</v>
      </c>
      <c r="O5746" s="582">
        <v>7.8299135154035505E-3</v>
      </c>
      <c r="P5746" s="582">
        <v>3.6713869410548297</v>
      </c>
      <c r="Q5746" s="582">
        <v>1405.948120117185</v>
      </c>
      <c r="R5746" s="582">
        <v>0.30780713199055726</v>
      </c>
      <c r="S5746" s="582">
        <v>3.6922112530191897E-2</v>
      </c>
      <c r="T5746" s="582">
        <v>7.4437753743647247E-3</v>
      </c>
      <c r="U5746" s="582">
        <v>3.8303828937059676</v>
      </c>
      <c r="V5746" s="582">
        <v>1478.8781216939226</v>
      </c>
      <c r="W5746" s="582">
        <v>0.3509359715390013</v>
      </c>
      <c r="X5746" s="582">
        <v>4.6611805372322082E-2</v>
      </c>
      <c r="Y5746" s="582">
        <v>7.8299135154035505E-3</v>
      </c>
    </row>
    <row r="5747" spans="1:25" x14ac:dyDescent="0.3">
      <c r="A5747" s="61" t="s">
        <v>917</v>
      </c>
      <c r="B5747" s="61" t="s">
        <v>191</v>
      </c>
      <c r="C5747" s="61" t="s">
        <v>41</v>
      </c>
      <c r="D5747" s="36">
        <v>1</v>
      </c>
      <c r="E5747" s="36">
        <v>2030</v>
      </c>
      <c r="F5747" s="578">
        <v>6.3546042640227798</v>
      </c>
      <c r="G5747" s="578">
        <v>6356.7835439046175</v>
      </c>
      <c r="H5747" s="578">
        <v>1.32216518558561</v>
      </c>
      <c r="I5747" s="578">
        <v>1.7788881487604123E-2</v>
      </c>
      <c r="J5747" s="578">
        <v>3.3655913895927356E-2</v>
      </c>
      <c r="K5747" s="578">
        <v>6.1053643870400203</v>
      </c>
      <c r="L5747" s="578">
        <v>6196.7300440470326</v>
      </c>
      <c r="M5747" s="578">
        <v>1.3161873593926401</v>
      </c>
      <c r="N5747" s="578">
        <v>1.6397337065427502E-2</v>
      </c>
      <c r="O5747" s="578">
        <v>3.2808526380297978E-2</v>
      </c>
      <c r="P5747" s="578">
        <v>6.3546042640227798</v>
      </c>
      <c r="Q5747" s="578">
        <v>6356.7835973103793</v>
      </c>
      <c r="R5747" s="578">
        <v>1.32216518558561</v>
      </c>
      <c r="S5747" s="578">
        <v>1.7788881466685752E-2</v>
      </c>
      <c r="T5747" s="578">
        <v>3.3655913895927356E-2</v>
      </c>
      <c r="U5747" s="578">
        <v>6.1053643870400203</v>
      </c>
      <c r="V5747" s="578">
        <v>6196.7300974527952</v>
      </c>
      <c r="W5747" s="578">
        <v>1.3161873593926401</v>
      </c>
      <c r="X5747" s="578">
        <v>1.6397337065427502E-2</v>
      </c>
      <c r="Y5747" s="578">
        <v>3.2808526380297978E-2</v>
      </c>
    </row>
    <row r="5748" spans="1:25" x14ac:dyDescent="0.3">
      <c r="A5748" s="61" t="s">
        <v>918</v>
      </c>
      <c r="B5748" s="61" t="s">
        <v>191</v>
      </c>
      <c r="C5748" s="61" t="s">
        <v>41</v>
      </c>
      <c r="D5748" s="36">
        <v>2</v>
      </c>
      <c r="E5748" s="36">
        <v>2030</v>
      </c>
      <c r="F5748" s="578">
        <v>4.0607126348622797</v>
      </c>
      <c r="G5748" s="578">
        <v>3749.5909372965448</v>
      </c>
      <c r="H5748" s="578">
        <v>0.79364160913974002</v>
      </c>
      <c r="I5748" s="578">
        <v>9.9987244656176665E-3</v>
      </c>
      <c r="J5748" s="578">
        <v>1.9852151046507026E-2</v>
      </c>
      <c r="K5748" s="578">
        <v>4.0229007972375204</v>
      </c>
      <c r="L5748" s="578">
        <v>3703.3716583251926</v>
      </c>
      <c r="M5748" s="578">
        <v>0.86402308971931496</v>
      </c>
      <c r="N5748" s="578">
        <v>8.7664135116180299E-3</v>
      </c>
      <c r="O5748" s="578">
        <v>1.9607464239622126E-2</v>
      </c>
      <c r="P5748" s="578">
        <v>4.0607126348622797</v>
      </c>
      <c r="Q5748" s="578">
        <v>3749.5909372965448</v>
      </c>
      <c r="R5748" s="578">
        <v>0.79364160386224547</v>
      </c>
      <c r="S5748" s="578">
        <v>9.9987248400642131E-3</v>
      </c>
      <c r="T5748" s="578">
        <v>1.9852151046507026E-2</v>
      </c>
      <c r="U5748" s="578">
        <v>4.0229007972270603</v>
      </c>
      <c r="V5748" s="578">
        <v>3703.3716583251926</v>
      </c>
      <c r="W5748" s="578">
        <v>0.86402317943672302</v>
      </c>
      <c r="X5748" s="578">
        <v>8.7664139390047514E-3</v>
      </c>
      <c r="Y5748" s="578">
        <v>1.9607464239622126E-2</v>
      </c>
    </row>
    <row r="5749" spans="1:25" x14ac:dyDescent="0.3">
      <c r="A5749" s="61" t="s">
        <v>919</v>
      </c>
      <c r="B5749" s="61" t="s">
        <v>191</v>
      </c>
      <c r="C5749" s="61" t="s">
        <v>41</v>
      </c>
      <c r="D5749" s="36">
        <v>3</v>
      </c>
      <c r="E5749" s="36">
        <v>2030</v>
      </c>
      <c r="F5749" s="578">
        <v>2.1800477325741627</v>
      </c>
      <c r="G5749" s="578">
        <v>1985.5797971089626</v>
      </c>
      <c r="H5749" s="578">
        <v>0.41683454463297126</v>
      </c>
      <c r="I5749" s="578">
        <v>4.603243361373183E-3</v>
      </c>
      <c r="J5749" s="578">
        <v>1.05126032334131E-2</v>
      </c>
      <c r="K5749" s="578">
        <v>2.9465177831370899</v>
      </c>
      <c r="L5749" s="578">
        <v>2566.8952153523728</v>
      </c>
      <c r="M5749" s="578">
        <v>0.58513518475956472</v>
      </c>
      <c r="N5749" s="578">
        <v>5.1548666074836503E-3</v>
      </c>
      <c r="O5749" s="578">
        <v>1.3590408401796549E-2</v>
      </c>
      <c r="P5749" s="578">
        <v>2.1800477325741623</v>
      </c>
      <c r="Q5749" s="578">
        <v>1985.5797971089626</v>
      </c>
      <c r="R5749" s="578">
        <v>0.41683454511318474</v>
      </c>
      <c r="S5749" s="578">
        <v>4.6032434668177276E-3</v>
      </c>
      <c r="T5749" s="578">
        <v>1.05126032334131E-2</v>
      </c>
      <c r="U5749" s="578">
        <v>2.9465177831370899</v>
      </c>
      <c r="V5749" s="578">
        <v>2566.8952153523728</v>
      </c>
      <c r="W5749" s="578">
        <v>0.58513518511608675</v>
      </c>
      <c r="X5749" s="578">
        <v>5.1548672242915875E-3</v>
      </c>
      <c r="Y5749" s="578">
        <v>1.3590408401796549E-2</v>
      </c>
    </row>
    <row r="5750" spans="1:25" x14ac:dyDescent="0.3">
      <c r="A5750" s="61" t="s">
        <v>920</v>
      </c>
      <c r="B5750" s="61" t="s">
        <v>191</v>
      </c>
      <c r="C5750" s="61" t="s">
        <v>41</v>
      </c>
      <c r="D5750" s="36">
        <v>4</v>
      </c>
      <c r="E5750" s="36">
        <v>2030</v>
      </c>
      <c r="F5750" s="578">
        <v>1.1136345456616199</v>
      </c>
      <c r="G5750" s="578">
        <v>1067.01770273844</v>
      </c>
      <c r="H5750" s="578">
        <v>0.23262667316400101</v>
      </c>
      <c r="I5750" s="578">
        <v>2.9465854555989273E-3</v>
      </c>
      <c r="J5750" s="578">
        <v>5.6493155764959068E-3</v>
      </c>
      <c r="K5750" s="578">
        <v>2.55577224996523</v>
      </c>
      <c r="L5750" s="578">
        <v>2180.4614639282199</v>
      </c>
      <c r="M5750" s="578">
        <v>0.46199665851599969</v>
      </c>
      <c r="N5750" s="578">
        <v>3.9955903677461376E-3</v>
      </c>
      <c r="O5750" s="578">
        <v>1.1544427393043049E-2</v>
      </c>
      <c r="P5750" s="578">
        <v>1.1136345456616199</v>
      </c>
      <c r="Q5750" s="578">
        <v>1067.01770273844</v>
      </c>
      <c r="R5750" s="578">
        <v>0.232626673476867</v>
      </c>
      <c r="S5750" s="578">
        <v>2.94658550774329E-3</v>
      </c>
      <c r="T5750" s="578">
        <v>5.6493155764959068E-3</v>
      </c>
      <c r="U5750" s="578">
        <v>2.55577224996523</v>
      </c>
      <c r="V5750" s="578">
        <v>2180.4615160624153</v>
      </c>
      <c r="W5750" s="578">
        <v>0.46199669018096701</v>
      </c>
      <c r="X5750" s="578">
        <v>3.99559067280582E-3</v>
      </c>
      <c r="Y5750" s="578">
        <v>1.1544427393043049E-2</v>
      </c>
    </row>
    <row r="5751" spans="1:25" x14ac:dyDescent="0.3">
      <c r="A5751" s="61" t="s">
        <v>921</v>
      </c>
      <c r="B5751" s="61" t="s">
        <v>191</v>
      </c>
      <c r="C5751" s="61" t="s">
        <v>41</v>
      </c>
      <c r="D5751" s="36">
        <v>5</v>
      </c>
      <c r="E5751" s="36">
        <v>2030</v>
      </c>
      <c r="F5751" s="578">
        <v>1.2244390055057</v>
      </c>
      <c r="G5751" s="578">
        <v>1105.2362581888776</v>
      </c>
      <c r="H5751" s="578">
        <v>0.23240380431525326</v>
      </c>
      <c r="I5751" s="578">
        <v>3.1129761965947426E-3</v>
      </c>
      <c r="J5751" s="578">
        <v>5.8516754506854271E-3</v>
      </c>
      <c r="K5751" s="578">
        <v>2.31946280597215</v>
      </c>
      <c r="L5751" s="578">
        <v>1950.808341979975</v>
      </c>
      <c r="M5751" s="578">
        <v>0.37517615733668175</v>
      </c>
      <c r="N5751" s="578">
        <v>3.5791197963040578E-3</v>
      </c>
      <c r="O5751" s="578">
        <v>1.032854411945053E-2</v>
      </c>
      <c r="P5751" s="578">
        <v>1.2244390055057</v>
      </c>
      <c r="Q5751" s="578">
        <v>1105.2362581888776</v>
      </c>
      <c r="R5751" s="578">
        <v>0.23240380431525326</v>
      </c>
      <c r="S5751" s="578">
        <v>3.1129762534286877E-3</v>
      </c>
      <c r="T5751" s="578">
        <v>5.8516754506854271E-3</v>
      </c>
      <c r="U5751" s="578">
        <v>2.319462805973215</v>
      </c>
      <c r="V5751" s="578">
        <v>1950.808341979975</v>
      </c>
      <c r="W5751" s="578">
        <v>0.37517617782577828</v>
      </c>
      <c r="X5751" s="578">
        <v>3.5791198479273529E-3</v>
      </c>
      <c r="Y5751" s="578">
        <v>1.032854411945053E-2</v>
      </c>
    </row>
    <row r="5752" spans="1:25" x14ac:dyDescent="0.3">
      <c r="A5752" s="61" t="s">
        <v>922</v>
      </c>
      <c r="B5752" s="61" t="s">
        <v>191</v>
      </c>
      <c r="C5752" s="61" t="s">
        <v>41</v>
      </c>
      <c r="D5752" s="36">
        <v>6</v>
      </c>
      <c r="E5752" s="36">
        <v>2030</v>
      </c>
      <c r="F5752" s="578">
        <v>1.2909215860490799</v>
      </c>
      <c r="G5752" s="578">
        <v>1128.1736640930151</v>
      </c>
      <c r="H5752" s="578">
        <v>0.23227103706449201</v>
      </c>
      <c r="I5752" s="578">
        <v>3.2128083939255677E-3</v>
      </c>
      <c r="J5752" s="578">
        <v>5.9731072445477649E-3</v>
      </c>
      <c r="K5752" s="578">
        <v>2.1311451273286299</v>
      </c>
      <c r="L5752" s="578">
        <v>1784.9254480997674</v>
      </c>
      <c r="M5752" s="578">
        <v>0.30713436441874326</v>
      </c>
      <c r="N5752" s="578">
        <v>3.2294395773817498E-3</v>
      </c>
      <c r="O5752" s="578">
        <v>9.4502633922578134E-3</v>
      </c>
      <c r="P5752" s="578">
        <v>1.2909215860490799</v>
      </c>
      <c r="Q5752" s="578">
        <v>1128.1736640930151</v>
      </c>
      <c r="R5752" s="578">
        <v>0.23227103706449201</v>
      </c>
      <c r="S5752" s="578">
        <v>3.2128084476331252E-3</v>
      </c>
      <c r="T5752" s="578">
        <v>5.9731072445477649E-3</v>
      </c>
      <c r="U5752" s="578">
        <v>2.1311451273286299</v>
      </c>
      <c r="V5752" s="578">
        <v>1784.9255002339651</v>
      </c>
      <c r="W5752" s="578">
        <v>0.30713436482619672</v>
      </c>
      <c r="X5752" s="578">
        <v>3.2294397411097428E-3</v>
      </c>
      <c r="Y5752" s="578">
        <v>9.4502633922578134E-3</v>
      </c>
    </row>
    <row r="5753" spans="1:25" x14ac:dyDescent="0.3">
      <c r="A5753" s="61" t="s">
        <v>923</v>
      </c>
      <c r="B5753" s="61" t="s">
        <v>191</v>
      </c>
      <c r="C5753" s="61" t="s">
        <v>41</v>
      </c>
      <c r="D5753" s="36">
        <v>7</v>
      </c>
      <c r="E5753" s="36">
        <v>2030</v>
      </c>
      <c r="F5753" s="578">
        <v>1.3352434654552701</v>
      </c>
      <c r="G5753" s="578">
        <v>1143.4665158589623</v>
      </c>
      <c r="H5753" s="578">
        <v>0.23218187084421499</v>
      </c>
      <c r="I5753" s="578">
        <v>3.2793666711465079E-3</v>
      </c>
      <c r="J5753" s="578">
        <v>6.0540662088897027E-3</v>
      </c>
      <c r="K5753" s="578">
        <v>2.1703768047882401</v>
      </c>
      <c r="L5753" s="578">
        <v>1750.4750124613399</v>
      </c>
      <c r="M5753" s="578">
        <v>0.278665453894063</v>
      </c>
      <c r="N5753" s="578">
        <v>4.1396852021193774E-3</v>
      </c>
      <c r="O5753" s="578">
        <v>9.2678847528683602E-3</v>
      </c>
      <c r="P5753" s="578">
        <v>1.3352434654552701</v>
      </c>
      <c r="Q5753" s="578">
        <v>1143.4665158589623</v>
      </c>
      <c r="R5753" s="578">
        <v>0.23218187084421499</v>
      </c>
      <c r="S5753" s="578">
        <v>3.27936672329087E-3</v>
      </c>
      <c r="T5753" s="578">
        <v>6.0540662088897027E-3</v>
      </c>
      <c r="U5753" s="578">
        <v>2.1703768047871801</v>
      </c>
      <c r="V5753" s="578">
        <v>1750.4750124613399</v>
      </c>
      <c r="W5753" s="578">
        <v>0.278665453894063</v>
      </c>
      <c r="X5753" s="578">
        <v>4.1396852051889203E-3</v>
      </c>
      <c r="Y5753" s="578">
        <v>9.2678846461543146E-3</v>
      </c>
    </row>
    <row r="5754" spans="1:25" x14ac:dyDescent="0.3">
      <c r="A5754" s="61" t="s">
        <v>924</v>
      </c>
      <c r="B5754" s="61" t="s">
        <v>191</v>
      </c>
      <c r="C5754" s="61" t="s">
        <v>41</v>
      </c>
      <c r="D5754" s="36">
        <v>8</v>
      </c>
      <c r="E5754" s="36">
        <v>2030</v>
      </c>
      <c r="F5754" s="578">
        <v>1.2708708545287599</v>
      </c>
      <c r="G5754" s="578">
        <v>1065.3055000305151</v>
      </c>
      <c r="H5754" s="578">
        <v>0.19871890265494499</v>
      </c>
      <c r="I5754" s="578">
        <v>2.8727820106363771E-3</v>
      </c>
      <c r="J5754" s="578">
        <v>5.6402520761669878E-3</v>
      </c>
      <c r="K5754" s="578">
        <v>1.8887155917182099</v>
      </c>
      <c r="L5754" s="578">
        <v>1470.385748545325</v>
      </c>
      <c r="M5754" s="578">
        <v>0.20750741349911528</v>
      </c>
      <c r="N5754" s="578">
        <v>4.1219120039386273E-3</v>
      </c>
      <c r="O5754" s="578">
        <v>7.7849453276333646E-3</v>
      </c>
      <c r="P5754" s="578">
        <v>1.2708708545287599</v>
      </c>
      <c r="Q5754" s="578">
        <v>1065.3055000305151</v>
      </c>
      <c r="R5754" s="578">
        <v>0.19871890265494499</v>
      </c>
      <c r="S5754" s="578">
        <v>2.8727820106363776E-3</v>
      </c>
      <c r="T5754" s="578">
        <v>5.6402520761669878E-3</v>
      </c>
      <c r="U5754" s="578">
        <v>1.8887155917182099</v>
      </c>
      <c r="V5754" s="578">
        <v>1470.385748545325</v>
      </c>
      <c r="W5754" s="578">
        <v>0.20750741355004701</v>
      </c>
      <c r="X5754" s="578">
        <v>4.1219124639155728E-3</v>
      </c>
      <c r="Y5754" s="578">
        <v>7.7849453276333646E-3</v>
      </c>
    </row>
    <row r="5755" spans="1:25" x14ac:dyDescent="0.3">
      <c r="A5755" s="61" t="s">
        <v>925</v>
      </c>
      <c r="B5755" s="61" t="s">
        <v>191</v>
      </c>
      <c r="C5755" s="61" t="s">
        <v>41</v>
      </c>
      <c r="D5755" s="36">
        <v>9</v>
      </c>
      <c r="E5755" s="36">
        <v>2030</v>
      </c>
      <c r="F5755" s="578">
        <v>1.22259893652153</v>
      </c>
      <c r="G5755" s="578">
        <v>1006.6908448537158</v>
      </c>
      <c r="H5755" s="578">
        <v>0.173621950903907</v>
      </c>
      <c r="I5755" s="578">
        <v>2.5678489479806377E-3</v>
      </c>
      <c r="J5755" s="578">
        <v>5.3299193726464456E-3</v>
      </c>
      <c r="K5755" s="578">
        <v>1.87545505431626</v>
      </c>
      <c r="L5755" s="578">
        <v>1423.7882029215425</v>
      </c>
      <c r="M5755" s="578">
        <v>0.17261585243977601</v>
      </c>
      <c r="N5755" s="578">
        <v>5.0467430601202051E-3</v>
      </c>
      <c r="O5755" s="578">
        <v>7.5382402913722474E-3</v>
      </c>
      <c r="P5755" s="578">
        <v>1.22259893652153</v>
      </c>
      <c r="Q5755" s="578">
        <v>1006.6908448537158</v>
      </c>
      <c r="R5755" s="578">
        <v>0.173621950903907</v>
      </c>
      <c r="S5755" s="578">
        <v>2.5678490501851023E-3</v>
      </c>
      <c r="T5755" s="578">
        <v>5.3299193726464456E-3</v>
      </c>
      <c r="U5755" s="578">
        <v>1.87545505431626</v>
      </c>
      <c r="V5755" s="578">
        <v>1423.7882029215425</v>
      </c>
      <c r="W5755" s="578">
        <v>0.17261585243977601</v>
      </c>
      <c r="X5755" s="578">
        <v>5.0467432239808298E-3</v>
      </c>
      <c r="Y5755" s="578">
        <v>7.5382402913722474E-3</v>
      </c>
    </row>
    <row r="5756" spans="1:25" x14ac:dyDescent="0.3">
      <c r="A5756" s="61" t="s">
        <v>926</v>
      </c>
      <c r="B5756" s="61" t="s">
        <v>191</v>
      </c>
      <c r="C5756" s="61" t="s">
        <v>41</v>
      </c>
      <c r="D5756" s="36">
        <v>10</v>
      </c>
      <c r="E5756" s="36">
        <v>2030</v>
      </c>
      <c r="F5756" s="578">
        <v>1.1850473429660675</v>
      </c>
      <c r="G5756" s="578">
        <v>961.09827740986907</v>
      </c>
      <c r="H5756" s="578">
        <v>0.15410164650529601</v>
      </c>
      <c r="I5756" s="578">
        <v>2.3306772363866878E-3</v>
      </c>
      <c r="J5756" s="578">
        <v>5.0885239227985296E-3</v>
      </c>
      <c r="K5756" s="578">
        <v>1.86365453187992</v>
      </c>
      <c r="L5756" s="578">
        <v>1385.051778157545</v>
      </c>
      <c r="M5756" s="578">
        <v>0.14464340617026475</v>
      </c>
      <c r="N5756" s="578">
        <v>5.7160464728743402E-3</v>
      </c>
      <c r="O5756" s="578">
        <v>7.3331463014862149E-3</v>
      </c>
      <c r="P5756" s="578">
        <v>1.1850473429713724</v>
      </c>
      <c r="Q5756" s="578">
        <v>961.09827740986907</v>
      </c>
      <c r="R5756" s="578">
        <v>0.15410164650529601</v>
      </c>
      <c r="S5756" s="578">
        <v>2.3306772363866878E-3</v>
      </c>
      <c r="T5756" s="578">
        <v>5.0885239737302329E-3</v>
      </c>
      <c r="U5756" s="578">
        <v>1.86365453187939</v>
      </c>
      <c r="V5756" s="578">
        <v>1385.051778157545</v>
      </c>
      <c r="W5756" s="578">
        <v>0.14464340637884227</v>
      </c>
      <c r="X5756" s="578">
        <v>5.7160466395392417E-3</v>
      </c>
      <c r="Y5756" s="578">
        <v>7.3331463014862149E-3</v>
      </c>
    </row>
    <row r="5757" spans="1:25" x14ac:dyDescent="0.3">
      <c r="A5757" s="61" t="s">
        <v>927</v>
      </c>
      <c r="B5757" s="61" t="s">
        <v>191</v>
      </c>
      <c r="C5757" s="61" t="s">
        <v>41</v>
      </c>
      <c r="D5757" s="36">
        <v>11</v>
      </c>
      <c r="E5757" s="36">
        <v>2030</v>
      </c>
      <c r="F5757" s="578">
        <v>1.4839793350402</v>
      </c>
      <c r="G5757" s="578">
        <v>1096.6959546406999</v>
      </c>
      <c r="H5757" s="578">
        <v>0.110668791690841</v>
      </c>
      <c r="I5757" s="578">
        <v>3.7347920726915579E-3</v>
      </c>
      <c r="J5757" s="578">
        <v>5.8064456873883757E-3</v>
      </c>
      <c r="K5757" s="578">
        <v>1.86150450632832</v>
      </c>
      <c r="L5757" s="578">
        <v>1349.9803276061948</v>
      </c>
      <c r="M5757" s="578">
        <v>0.12072277815726276</v>
      </c>
      <c r="N5757" s="578">
        <v>6.28460611305096E-3</v>
      </c>
      <c r="O5757" s="578">
        <v>7.1474543122652277E-3</v>
      </c>
      <c r="P5757" s="578">
        <v>1.4839793350402</v>
      </c>
      <c r="Q5757" s="578">
        <v>1096.6959546406999</v>
      </c>
      <c r="R5757" s="578">
        <v>0.110668791690841</v>
      </c>
      <c r="S5757" s="578">
        <v>3.7347917572200574E-3</v>
      </c>
      <c r="T5757" s="578">
        <v>5.8064456873883757E-3</v>
      </c>
      <c r="U5757" s="578">
        <v>1.8615045063346851</v>
      </c>
      <c r="V5757" s="578">
        <v>1349.9803276061948</v>
      </c>
      <c r="W5757" s="578">
        <v>0.12072277815726273</v>
      </c>
      <c r="X5757" s="578">
        <v>6.2846065991379796E-3</v>
      </c>
      <c r="Y5757" s="578">
        <v>7.1474542613335227E-3</v>
      </c>
    </row>
    <row r="5758" spans="1:25" x14ac:dyDescent="0.3">
      <c r="A5758" s="61" t="s">
        <v>928</v>
      </c>
      <c r="B5758" s="61" t="s">
        <v>191</v>
      </c>
      <c r="C5758" s="61" t="s">
        <v>41</v>
      </c>
      <c r="D5758" s="36">
        <v>12</v>
      </c>
      <c r="E5758" s="36">
        <v>2030</v>
      </c>
      <c r="F5758" s="578">
        <v>1.7285691485813</v>
      </c>
      <c r="G5758" s="578">
        <v>1207.6458880106575</v>
      </c>
      <c r="H5758" s="578">
        <v>7.5132542753635748E-2</v>
      </c>
      <c r="I5758" s="578">
        <v>4.8836180870352984E-3</v>
      </c>
      <c r="J5758" s="578">
        <v>6.3938636715950717E-3</v>
      </c>
      <c r="K5758" s="578">
        <v>1.8587643710208426</v>
      </c>
      <c r="L5758" s="578">
        <v>1320.4082584381049</v>
      </c>
      <c r="M5758" s="578">
        <v>0.10118950635660401</v>
      </c>
      <c r="N5758" s="578">
        <v>6.7419579558531933E-3</v>
      </c>
      <c r="O5758" s="578">
        <v>6.9908860168652557E-3</v>
      </c>
      <c r="P5758" s="578">
        <v>1.7285691485813</v>
      </c>
      <c r="Q5758" s="578">
        <v>1207.6458358764626</v>
      </c>
      <c r="R5758" s="578">
        <v>7.5132543280536354E-2</v>
      </c>
      <c r="S5758" s="578">
        <v>4.883618464494548E-3</v>
      </c>
      <c r="T5758" s="578">
        <v>6.393863722526775E-3</v>
      </c>
      <c r="U5758" s="578">
        <v>1.858764371020845</v>
      </c>
      <c r="V5758" s="578">
        <v>1320.4082069396927</v>
      </c>
      <c r="W5758" s="578">
        <v>0.10118950635660401</v>
      </c>
      <c r="X5758" s="578">
        <v>6.7419582619171053E-3</v>
      </c>
      <c r="Y5758" s="578">
        <v>6.9908860168652557E-3</v>
      </c>
    </row>
    <row r="5759" spans="1:25" x14ac:dyDescent="0.3">
      <c r="A5759" s="61" t="s">
        <v>929</v>
      </c>
      <c r="B5759" s="61" t="s">
        <v>191</v>
      </c>
      <c r="C5759" s="61" t="s">
        <v>41</v>
      </c>
      <c r="D5759" s="36">
        <v>13</v>
      </c>
      <c r="E5759" s="36">
        <v>2030</v>
      </c>
      <c r="F5759" s="578">
        <v>1.68754747213824</v>
      </c>
      <c r="G5759" s="578">
        <v>1183.4068679809525</v>
      </c>
      <c r="H5759" s="578">
        <v>6.0948860096990097E-2</v>
      </c>
      <c r="I5759" s="578">
        <v>4.9601078712839747E-3</v>
      </c>
      <c r="J5759" s="578">
        <v>6.2655242678980923E-3</v>
      </c>
      <c r="K5759" s="578">
        <v>1.8007620825950776</v>
      </c>
      <c r="L5759" s="578">
        <v>1285.2473754882749</v>
      </c>
      <c r="M5759" s="578">
        <v>8.7078564218245405E-2</v>
      </c>
      <c r="N5759" s="578">
        <v>6.7870162284862047E-3</v>
      </c>
      <c r="O5759" s="578">
        <v>6.8047166908703077E-3</v>
      </c>
      <c r="P5759" s="578">
        <v>1.68754747213824</v>
      </c>
      <c r="Q5759" s="578">
        <v>1183.4068679809525</v>
      </c>
      <c r="R5759" s="578">
        <v>6.0948862721488653E-2</v>
      </c>
      <c r="S5759" s="578">
        <v>4.960107769193197E-3</v>
      </c>
      <c r="T5759" s="578">
        <v>6.2655243188297974E-3</v>
      </c>
      <c r="U5759" s="578">
        <v>1.8007620825934851</v>
      </c>
      <c r="V5759" s="578">
        <v>1285.2473754882749</v>
      </c>
      <c r="W5759" s="578">
        <v>8.7078564722711804E-2</v>
      </c>
      <c r="X5759" s="578">
        <v>6.7870164399816179E-3</v>
      </c>
      <c r="Y5759" s="578">
        <v>6.8047166399386053E-3</v>
      </c>
    </row>
    <row r="5760" spans="1:25" x14ac:dyDescent="0.3">
      <c r="A5760" s="61" t="s">
        <v>930</v>
      </c>
      <c r="B5760" s="61" t="s">
        <v>191</v>
      </c>
      <c r="C5760" s="61" t="s">
        <v>41</v>
      </c>
      <c r="D5760" s="36">
        <v>14</v>
      </c>
      <c r="E5760" s="36">
        <v>2030</v>
      </c>
      <c r="F5760" s="578">
        <v>1.7188487920350273</v>
      </c>
      <c r="G5760" s="578">
        <v>1241.25011571248</v>
      </c>
      <c r="H5760" s="578">
        <v>6.2046028516609376E-2</v>
      </c>
      <c r="I5760" s="578">
        <v>4.8979026686311001E-3</v>
      </c>
      <c r="J5760" s="578">
        <v>6.57179012584189E-3</v>
      </c>
      <c r="K5760" s="578">
        <v>1.8244530154708301</v>
      </c>
      <c r="L5760" s="578">
        <v>1334.1593678792276</v>
      </c>
      <c r="M5760" s="578">
        <v>8.5603231991020295E-2</v>
      </c>
      <c r="N5760" s="578">
        <v>6.7165306965080119E-3</v>
      </c>
      <c r="O5760" s="578">
        <v>7.0636833528017898E-3</v>
      </c>
      <c r="P5760" s="578">
        <v>1.7188487920371476</v>
      </c>
      <c r="Q5760" s="578">
        <v>1241.25011571248</v>
      </c>
      <c r="R5760" s="578">
        <v>6.2046030057293401E-2</v>
      </c>
      <c r="S5760" s="578">
        <v>4.8979022407517354E-3</v>
      </c>
      <c r="T5760" s="578">
        <v>6.57179012584189E-3</v>
      </c>
      <c r="U5760" s="578">
        <v>1.8244530154708301</v>
      </c>
      <c r="V5760" s="578">
        <v>1334.1593678792276</v>
      </c>
      <c r="W5760" s="578">
        <v>8.5603231486553924E-2</v>
      </c>
      <c r="X5760" s="578">
        <v>6.7165310527078203E-3</v>
      </c>
      <c r="Y5760" s="578">
        <v>7.0636833528017898E-3</v>
      </c>
    </row>
    <row r="5761" spans="1:25" x14ac:dyDescent="0.3">
      <c r="A5761" s="61" t="s">
        <v>931</v>
      </c>
      <c r="B5761" s="61" t="s">
        <v>191</v>
      </c>
      <c r="C5761" s="61" t="s">
        <v>41</v>
      </c>
      <c r="D5761" s="36">
        <v>15</v>
      </c>
      <c r="E5761" s="36">
        <v>2030</v>
      </c>
      <c r="F5761" s="578">
        <v>1.7525900660699125</v>
      </c>
      <c r="G5761" s="578">
        <v>1297.9164835611925</v>
      </c>
      <c r="H5761" s="578">
        <v>6.3943891511068274E-2</v>
      </c>
      <c r="I5761" s="578">
        <v>4.8400361084190973E-3</v>
      </c>
      <c r="J5761" s="578">
        <v>6.8718022715377868E-3</v>
      </c>
      <c r="K5761" s="578">
        <v>1.848883909798885</v>
      </c>
      <c r="L5761" s="578">
        <v>1380.7555173238075</v>
      </c>
      <c r="M5761" s="578">
        <v>8.4492068193261105E-2</v>
      </c>
      <c r="N5761" s="578">
        <v>6.4939624813670554E-3</v>
      </c>
      <c r="O5761" s="578">
        <v>7.3104018229059823E-3</v>
      </c>
      <c r="P5761" s="578">
        <v>1.7525900660693801</v>
      </c>
      <c r="Q5761" s="578">
        <v>1297.9164835611925</v>
      </c>
      <c r="R5761" s="578">
        <v>6.3943892043122674E-2</v>
      </c>
      <c r="S5761" s="578">
        <v>4.8400359443689853E-3</v>
      </c>
      <c r="T5761" s="578">
        <v>6.8718022715377868E-3</v>
      </c>
      <c r="U5761" s="578">
        <v>1.8488839098015375</v>
      </c>
      <c r="V5761" s="578">
        <v>1380.7555173238075</v>
      </c>
      <c r="W5761" s="578">
        <v>8.449206800529882E-2</v>
      </c>
      <c r="X5761" s="578">
        <v>6.4939628418111753E-3</v>
      </c>
      <c r="Y5761" s="578">
        <v>7.3104018229059823E-3</v>
      </c>
    </row>
    <row r="5762" spans="1:25" x14ac:dyDescent="0.3">
      <c r="A5762" s="580" t="s">
        <v>932</v>
      </c>
      <c r="B5762" s="580" t="s">
        <v>191</v>
      </c>
      <c r="C5762" s="580" t="s">
        <v>41</v>
      </c>
      <c r="D5762" s="581">
        <v>16</v>
      </c>
      <c r="E5762" s="581">
        <v>2030</v>
      </c>
      <c r="F5762" s="582">
        <v>1.8256830661193799</v>
      </c>
      <c r="G5762" s="582">
        <v>1376.98852793375</v>
      </c>
      <c r="H5762" s="582">
        <v>6.7452365654692856E-2</v>
      </c>
      <c r="I5762" s="582">
        <v>4.8202058892646421E-3</v>
      </c>
      <c r="J5762" s="582">
        <v>7.2904547851067002E-3</v>
      </c>
      <c r="K5762" s="582">
        <v>1.9108464895325501</v>
      </c>
      <c r="L5762" s="582">
        <v>1448.9890772501574</v>
      </c>
      <c r="M5762" s="582">
        <v>8.5640632780268761E-2</v>
      </c>
      <c r="N5762" s="582">
        <v>6.3921389418434595E-3</v>
      </c>
      <c r="O5762" s="582">
        <v>7.6716609328286705E-3</v>
      </c>
      <c r="P5762" s="582">
        <v>1.8256830661193799</v>
      </c>
      <c r="Q5762" s="582">
        <v>1376.98852793375</v>
      </c>
      <c r="R5762" s="582">
        <v>6.7452366704856048E-2</v>
      </c>
      <c r="S5762" s="582">
        <v>4.8202054117799228E-3</v>
      </c>
      <c r="T5762" s="582">
        <v>7.2904547851067002E-3</v>
      </c>
      <c r="U5762" s="582">
        <v>1.9108464895325501</v>
      </c>
      <c r="V5762" s="582">
        <v>1448.9890772501574</v>
      </c>
      <c r="W5762" s="582">
        <v>8.564063328473516E-2</v>
      </c>
      <c r="X5762" s="582">
        <v>6.3921394542679321E-3</v>
      </c>
      <c r="Y5762" s="582">
        <v>7.6716608843222858E-3</v>
      </c>
    </row>
    <row r="5763" spans="1:25" x14ac:dyDescent="0.3">
      <c r="A5763" s="61" t="s">
        <v>1890</v>
      </c>
      <c r="B5763" s="61" t="s">
        <v>1697</v>
      </c>
      <c r="C5763" s="61" t="s">
        <v>41</v>
      </c>
      <c r="D5763" s="36">
        <v>1</v>
      </c>
      <c r="E5763" s="36">
        <v>2012</v>
      </c>
      <c r="F5763" s="578">
        <v>11.8092183698736</v>
      </c>
      <c r="G5763" s="578">
        <v>6724.3340403238853</v>
      </c>
      <c r="H5763" s="578">
        <v>11.776613695852525</v>
      </c>
      <c r="I5763" s="578">
        <v>8.3642501927594398E-2</v>
      </c>
      <c r="J5763" s="578">
        <v>0.13401049220313574</v>
      </c>
      <c r="K5763" s="578">
        <v>11.462045112531362</v>
      </c>
      <c r="L5763" s="578">
        <v>6561.5202280680269</v>
      </c>
      <c r="M5763" s="578">
        <v>11.529617323971801</v>
      </c>
      <c r="N5763" s="578">
        <v>6.4267795770319894E-2</v>
      </c>
      <c r="O5763" s="578">
        <v>0.13076561441024076</v>
      </c>
      <c r="P5763" s="578">
        <v>11.809218618200175</v>
      </c>
      <c r="Q5763" s="578">
        <v>6724.3340403238853</v>
      </c>
      <c r="R5763" s="578">
        <v>11.776612586700701</v>
      </c>
      <c r="S5763" s="578">
        <v>8.3642488578637444E-2</v>
      </c>
      <c r="T5763" s="578">
        <v>0.13401049220313574</v>
      </c>
      <c r="U5763" s="578">
        <v>11.462044591026665</v>
      </c>
      <c r="V5763" s="578">
        <v>6561.5202280680269</v>
      </c>
      <c r="W5763" s="578">
        <v>11.529617325829602</v>
      </c>
      <c r="X5763" s="578">
        <v>6.426780371687825E-2</v>
      </c>
      <c r="Y5763" s="578">
        <v>0.13076561441024076</v>
      </c>
    </row>
    <row r="5764" spans="1:25" x14ac:dyDescent="0.3">
      <c r="A5764" s="61" t="s">
        <v>1891</v>
      </c>
      <c r="B5764" s="61" t="s">
        <v>1697</v>
      </c>
      <c r="C5764" s="61" t="s">
        <v>41</v>
      </c>
      <c r="D5764" s="36">
        <v>2</v>
      </c>
      <c r="E5764" s="36">
        <v>2012</v>
      </c>
      <c r="F5764" s="578">
        <v>7.4269826341681711</v>
      </c>
      <c r="G5764" s="578">
        <v>3954.7397206624273</v>
      </c>
      <c r="H5764" s="578">
        <v>6.9532986850293401</v>
      </c>
      <c r="I5764" s="578">
        <v>5.9859262014773131E-2</v>
      </c>
      <c r="J5764" s="578">
        <v>7.8814787169297504E-2</v>
      </c>
      <c r="K5764" s="578">
        <v>7.4697504165799984</v>
      </c>
      <c r="L5764" s="578">
        <v>3916.0088272094677</v>
      </c>
      <c r="M5764" s="578">
        <v>7.0894566297138155</v>
      </c>
      <c r="N5764" s="578">
        <v>4.3294339348903976E-2</v>
      </c>
      <c r="O5764" s="578">
        <v>7.8042940197822902E-2</v>
      </c>
      <c r="P5764" s="578">
        <v>7.4269824081414528</v>
      </c>
      <c r="Q5764" s="578">
        <v>3954.7397206624273</v>
      </c>
      <c r="R5764" s="578">
        <v>6.9532979561408803</v>
      </c>
      <c r="S5764" s="578">
        <v>5.9859259912172953E-2</v>
      </c>
      <c r="T5764" s="578">
        <v>7.8814787673763903E-2</v>
      </c>
      <c r="U5764" s="578">
        <v>7.4697501682277681</v>
      </c>
      <c r="V5764" s="578">
        <v>3916.0088272094677</v>
      </c>
      <c r="W5764" s="578">
        <v>7.0894566060111757</v>
      </c>
      <c r="X5764" s="578">
        <v>4.3294340904897824E-2</v>
      </c>
      <c r="Y5764" s="578">
        <v>7.804294019782293E-2</v>
      </c>
    </row>
    <row r="5765" spans="1:25" x14ac:dyDescent="0.3">
      <c r="A5765" s="61" t="s">
        <v>1892</v>
      </c>
      <c r="B5765" s="61" t="s">
        <v>1697</v>
      </c>
      <c r="C5765" s="61" t="s">
        <v>41</v>
      </c>
      <c r="D5765" s="36">
        <v>3</v>
      </c>
      <c r="E5765" s="36">
        <v>2012</v>
      </c>
      <c r="F5765" s="578">
        <v>4.0183939143509271</v>
      </c>
      <c r="G5765" s="578">
        <v>2095.3490765889451</v>
      </c>
      <c r="H5765" s="578">
        <v>3.6389393541588344</v>
      </c>
      <c r="I5765" s="578">
        <v>2.554702879744275E-2</v>
      </c>
      <c r="J5765" s="578">
        <v>4.1758560885985646E-2</v>
      </c>
      <c r="K5765" s="578">
        <v>5.5811481105913536</v>
      </c>
      <c r="L5765" s="578">
        <v>2738.1314112345349</v>
      </c>
      <c r="M5765" s="578">
        <v>4.7996215164615297</v>
      </c>
      <c r="N5765" s="578">
        <v>3.5271605991056228E-2</v>
      </c>
      <c r="O5765" s="578">
        <v>5.4568747291341375E-2</v>
      </c>
      <c r="P5765" s="578">
        <v>4.0183937578990427</v>
      </c>
      <c r="Q5765" s="578">
        <v>2095.3490765889451</v>
      </c>
      <c r="R5765" s="578">
        <v>3.6389393085021999</v>
      </c>
      <c r="S5765" s="578">
        <v>2.5547025628838996E-2</v>
      </c>
      <c r="T5765" s="578">
        <v>4.1758560885985646E-2</v>
      </c>
      <c r="U5765" s="578">
        <v>5.5811479020061725</v>
      </c>
      <c r="V5765" s="578">
        <v>2738.1314112345349</v>
      </c>
      <c r="W5765" s="578">
        <v>4.7996216460293528</v>
      </c>
      <c r="X5765" s="578">
        <v>3.5271605991207822E-2</v>
      </c>
      <c r="Y5765" s="578">
        <v>5.4568747291341375E-2</v>
      </c>
    </row>
    <row r="5766" spans="1:25" x14ac:dyDescent="0.3">
      <c r="A5766" s="61" t="s">
        <v>1893</v>
      </c>
      <c r="B5766" s="61" t="s">
        <v>1697</v>
      </c>
      <c r="C5766" s="61" t="s">
        <v>41</v>
      </c>
      <c r="D5766" s="36">
        <v>4</v>
      </c>
      <c r="E5766" s="36">
        <v>2012</v>
      </c>
      <c r="F5766" s="578">
        <v>2.021310382000705</v>
      </c>
      <c r="G5766" s="578">
        <v>1124.9131457010851</v>
      </c>
      <c r="H5766" s="578">
        <v>2.0363305729454875</v>
      </c>
      <c r="I5766" s="578">
        <v>1.4664482725720475E-2</v>
      </c>
      <c r="J5766" s="578">
        <v>2.2418570665953028E-2</v>
      </c>
      <c r="K5766" s="578">
        <v>4.841164306501538</v>
      </c>
      <c r="L5766" s="578">
        <v>2304.8860893249453</v>
      </c>
      <c r="M5766" s="578">
        <v>3.8730204935272852</v>
      </c>
      <c r="N5766" s="578">
        <v>2.9590084293507325E-2</v>
      </c>
      <c r="O5766" s="578">
        <v>4.59345178872657E-2</v>
      </c>
      <c r="P5766" s="578">
        <v>2.0213101733832701</v>
      </c>
      <c r="Q5766" s="578">
        <v>1124.9131457010851</v>
      </c>
      <c r="R5766" s="578">
        <v>2.0363302407446651</v>
      </c>
      <c r="S5766" s="578">
        <v>1.4664483224464625E-2</v>
      </c>
      <c r="T5766" s="578">
        <v>2.2418570665953028E-2</v>
      </c>
      <c r="U5766" s="578">
        <v>4.8411644629898056</v>
      </c>
      <c r="V5766" s="578">
        <v>2304.8861414591424</v>
      </c>
      <c r="W5766" s="578">
        <v>3.8730204936891748</v>
      </c>
      <c r="X5766" s="578">
        <v>2.959008993487558E-2</v>
      </c>
      <c r="Y5766" s="578">
        <v>4.5934517363396751E-2</v>
      </c>
    </row>
    <row r="5767" spans="1:25" x14ac:dyDescent="0.3">
      <c r="A5767" s="61" t="s">
        <v>1894</v>
      </c>
      <c r="B5767" s="61" t="s">
        <v>1697</v>
      </c>
      <c r="C5767" s="61" t="s">
        <v>41</v>
      </c>
      <c r="D5767" s="36">
        <v>5</v>
      </c>
      <c r="E5767" s="36">
        <v>2012</v>
      </c>
      <c r="F5767" s="578">
        <v>2.2654767113522927</v>
      </c>
      <c r="G5767" s="578">
        <v>1165.3537546793575</v>
      </c>
      <c r="H5767" s="578">
        <v>2.0154469555927723</v>
      </c>
      <c r="I5767" s="578">
        <v>2.5793012217188001E-2</v>
      </c>
      <c r="J5767" s="578">
        <v>2.3224550182931073E-2</v>
      </c>
      <c r="K5767" s="578">
        <v>4.3892955499738155</v>
      </c>
      <c r="L5767" s="578">
        <v>2062.8033205668075</v>
      </c>
      <c r="M5767" s="578">
        <v>3.3090478294434402</v>
      </c>
      <c r="N5767" s="578">
        <v>3.0830181458441026E-2</v>
      </c>
      <c r="O5767" s="578">
        <v>4.1109990638991151E-2</v>
      </c>
      <c r="P5767" s="578">
        <v>2.2654764493278923</v>
      </c>
      <c r="Q5767" s="578">
        <v>1165.3537546793575</v>
      </c>
      <c r="R5767" s="578">
        <v>2.0154466134281348</v>
      </c>
      <c r="S5767" s="578">
        <v>2.5793007501685349E-2</v>
      </c>
      <c r="T5767" s="578">
        <v>2.3224550182931073E-2</v>
      </c>
      <c r="U5767" s="578">
        <v>4.3892955499946549</v>
      </c>
      <c r="V5767" s="578">
        <v>2062.8034248351978</v>
      </c>
      <c r="W5767" s="578">
        <v>3.3090478140311426</v>
      </c>
      <c r="X5767" s="578">
        <v>3.0830180919034854E-2</v>
      </c>
      <c r="Y5767" s="578">
        <v>4.1109990638991151E-2</v>
      </c>
    </row>
    <row r="5768" spans="1:25" x14ac:dyDescent="0.3">
      <c r="A5768" s="61" t="s">
        <v>1895</v>
      </c>
      <c r="B5768" s="61" t="s">
        <v>1697</v>
      </c>
      <c r="C5768" s="61" t="s">
        <v>41</v>
      </c>
      <c r="D5768" s="36">
        <v>6</v>
      </c>
      <c r="E5768" s="36">
        <v>2012</v>
      </c>
      <c r="F5768" s="578">
        <v>2.4119780959383226</v>
      </c>
      <c r="G5768" s="578">
        <v>1189.6236648559525</v>
      </c>
      <c r="H5768" s="578">
        <v>2.0029179644613224</v>
      </c>
      <c r="I5768" s="578">
        <v>3.2470229785379424E-2</v>
      </c>
      <c r="J5768" s="578">
        <v>2.37082706104653E-2</v>
      </c>
      <c r="K5768" s="578">
        <v>4.025869899962113</v>
      </c>
      <c r="L5768" s="578">
        <v>1884.3088455200123</v>
      </c>
      <c r="M5768" s="578">
        <v>2.87571746751988</v>
      </c>
      <c r="N5768" s="578">
        <v>2.7316320817059599E-2</v>
      </c>
      <c r="O5768" s="578">
        <v>3.7552694557234603E-2</v>
      </c>
      <c r="P5768" s="578">
        <v>2.4119779916074551</v>
      </c>
      <c r="Q5768" s="578">
        <v>1189.6236648559525</v>
      </c>
      <c r="R5768" s="578">
        <v>2.0029180964053572</v>
      </c>
      <c r="S5768" s="578">
        <v>3.247022717490225E-2</v>
      </c>
      <c r="T5768" s="578">
        <v>2.37082706104653E-2</v>
      </c>
      <c r="U5768" s="578">
        <v>4.0258697944174475</v>
      </c>
      <c r="V5768" s="578">
        <v>1884.3088455200123</v>
      </c>
      <c r="W5768" s="578">
        <v>2.8757177029110554</v>
      </c>
      <c r="X5768" s="578">
        <v>2.7316320837220052E-2</v>
      </c>
      <c r="Y5768" s="578">
        <v>3.7552694557234603E-2</v>
      </c>
    </row>
    <row r="5769" spans="1:25" x14ac:dyDescent="0.3">
      <c r="A5769" s="61" t="s">
        <v>1896</v>
      </c>
      <c r="B5769" s="61" t="s">
        <v>1697</v>
      </c>
      <c r="C5769" s="61" t="s">
        <v>41</v>
      </c>
      <c r="D5769" s="36">
        <v>7</v>
      </c>
      <c r="E5769" s="36">
        <v>2012</v>
      </c>
      <c r="F5769" s="578">
        <v>2.5096430381537349</v>
      </c>
      <c r="G5769" s="578">
        <v>1205.8033142089798</v>
      </c>
      <c r="H5769" s="578">
        <v>1.9945594503521176</v>
      </c>
      <c r="I5769" s="578">
        <v>3.6921595693759898E-2</v>
      </c>
      <c r="J5769" s="578">
        <v>2.4030702324428853E-2</v>
      </c>
      <c r="K5769" s="578">
        <v>4.0679427165816051</v>
      </c>
      <c r="L5769" s="578">
        <v>1851.4636433919225</v>
      </c>
      <c r="M5769" s="578">
        <v>2.7129173104670654</v>
      </c>
      <c r="N5769" s="578">
        <v>4.1962584982835879E-2</v>
      </c>
      <c r="O5769" s="578">
        <v>3.6898168153129476E-2</v>
      </c>
      <c r="P5769" s="578">
        <v>2.5096429326028176</v>
      </c>
      <c r="Q5769" s="578">
        <v>1205.8033142089798</v>
      </c>
      <c r="R5769" s="578">
        <v>1.9945594616086324</v>
      </c>
      <c r="S5769" s="578">
        <v>3.6921592493854349E-2</v>
      </c>
      <c r="T5769" s="578">
        <v>2.4030702324428853E-2</v>
      </c>
      <c r="U5769" s="578">
        <v>4.0679427675198978</v>
      </c>
      <c r="V5769" s="578">
        <v>1851.4636433919225</v>
      </c>
      <c r="W5769" s="578">
        <v>2.7129174003251375</v>
      </c>
      <c r="X5769" s="578">
        <v>4.1962586511848074E-2</v>
      </c>
      <c r="Y5769" s="578">
        <v>3.6898168153129476E-2</v>
      </c>
    </row>
    <row r="5770" spans="1:25" x14ac:dyDescent="0.3">
      <c r="A5770" s="61" t="s">
        <v>1897</v>
      </c>
      <c r="B5770" s="61" t="s">
        <v>1697</v>
      </c>
      <c r="C5770" s="61" t="s">
        <v>41</v>
      </c>
      <c r="D5770" s="36">
        <v>8</v>
      </c>
      <c r="E5770" s="36">
        <v>2012</v>
      </c>
      <c r="F5770" s="578">
        <v>2.3675630371946723</v>
      </c>
      <c r="G5770" s="578">
        <v>1126.1195538838649</v>
      </c>
      <c r="H5770" s="578">
        <v>1.7892794695514225</v>
      </c>
      <c r="I5770" s="578">
        <v>3.2447193325348601E-2</v>
      </c>
      <c r="J5770" s="578">
        <v>2.2442643065005499E-2</v>
      </c>
      <c r="K5770" s="578">
        <v>3.5417242278046275</v>
      </c>
      <c r="L5770" s="578">
        <v>1554.91404342651</v>
      </c>
      <c r="M5770" s="578">
        <v>2.1580534185892826</v>
      </c>
      <c r="N5770" s="578">
        <v>3.5672464979294646E-2</v>
      </c>
      <c r="O5770" s="578">
        <v>3.0988201654205672E-2</v>
      </c>
      <c r="P5770" s="578">
        <v>2.3675627751868298</v>
      </c>
      <c r="Q5770" s="578">
        <v>1126.1195538838649</v>
      </c>
      <c r="R5770" s="578">
        <v>1.7892794646804702</v>
      </c>
      <c r="S5770" s="578">
        <v>3.2447191210546025E-2</v>
      </c>
      <c r="T5770" s="578">
        <v>2.2442643065005499E-2</v>
      </c>
      <c r="U5770" s="578">
        <v>3.5417242290464648</v>
      </c>
      <c r="V5770" s="578">
        <v>1554.9140955607049</v>
      </c>
      <c r="W5770" s="578">
        <v>2.1580539696718279</v>
      </c>
      <c r="X5770" s="578">
        <v>3.5672462398148676E-2</v>
      </c>
      <c r="Y5770" s="578">
        <v>3.0988201654205672E-2</v>
      </c>
    </row>
    <row r="5771" spans="1:25" x14ac:dyDescent="0.3">
      <c r="A5771" s="61" t="s">
        <v>1898</v>
      </c>
      <c r="B5771" s="61" t="s">
        <v>1697</v>
      </c>
      <c r="C5771" s="61" t="s">
        <v>41</v>
      </c>
      <c r="D5771" s="36">
        <v>9</v>
      </c>
      <c r="E5771" s="36">
        <v>2012</v>
      </c>
      <c r="F5771" s="578">
        <v>2.2610010157810576</v>
      </c>
      <c r="G5771" s="578">
        <v>1066.350228627515</v>
      </c>
      <c r="H5771" s="578">
        <v>1.635315615779285</v>
      </c>
      <c r="I5771" s="578">
        <v>2.90913953166788E-2</v>
      </c>
      <c r="J5771" s="578">
        <v>2.1251529882041077E-2</v>
      </c>
      <c r="K5771" s="578">
        <v>3.5263447525435696</v>
      </c>
      <c r="L5771" s="578">
        <v>1507.2314809163349</v>
      </c>
      <c r="M5771" s="578">
        <v>1.9653663335038751</v>
      </c>
      <c r="N5771" s="578">
        <v>4.6776156721534755E-2</v>
      </c>
      <c r="O5771" s="578">
        <v>3.00378869287669E-2</v>
      </c>
      <c r="P5771" s="578">
        <v>2.2610010157746925</v>
      </c>
      <c r="Q5771" s="578">
        <v>1066.350228627515</v>
      </c>
      <c r="R5771" s="578">
        <v>1.63531552944823</v>
      </c>
      <c r="S5771" s="578">
        <v>2.9091393259932326E-2</v>
      </c>
      <c r="T5771" s="578">
        <v>2.1251529882041077E-2</v>
      </c>
      <c r="U5771" s="578">
        <v>3.5263449090058021</v>
      </c>
      <c r="V5771" s="578">
        <v>1507.2314809163349</v>
      </c>
      <c r="W5771" s="578">
        <v>1.9653663954844249</v>
      </c>
      <c r="X5771" s="578">
        <v>4.6776157138234881E-2</v>
      </c>
      <c r="Y5771" s="578">
        <v>3.00378869287669E-2</v>
      </c>
    </row>
    <row r="5772" spans="1:25" x14ac:dyDescent="0.3">
      <c r="A5772" s="61" t="s">
        <v>1899</v>
      </c>
      <c r="B5772" s="61" t="s">
        <v>1697</v>
      </c>
      <c r="C5772" s="61" t="s">
        <v>41</v>
      </c>
      <c r="D5772" s="36">
        <v>10</v>
      </c>
      <c r="E5772" s="36">
        <v>2012</v>
      </c>
      <c r="F5772" s="578">
        <v>2.1781207116592873</v>
      </c>
      <c r="G5772" s="578">
        <v>1019.8627535502063</v>
      </c>
      <c r="H5772" s="578">
        <v>1.5155619356567775</v>
      </c>
      <c r="I5772" s="578">
        <v>2.6481245734278951E-2</v>
      </c>
      <c r="J5772" s="578">
        <v>2.0325020052647774E-2</v>
      </c>
      <c r="K5772" s="578">
        <v>3.5128046160676423</v>
      </c>
      <c r="L5772" s="578">
        <v>1467.31676737467</v>
      </c>
      <c r="M5772" s="578">
        <v>1.8088965652201852</v>
      </c>
      <c r="N5772" s="578">
        <v>5.4077937864652328E-2</v>
      </c>
      <c r="O5772" s="578">
        <v>2.9242485121358151E-2</v>
      </c>
      <c r="P5772" s="578">
        <v>2.1781207116588304</v>
      </c>
      <c r="Q5772" s="578">
        <v>1019.8627535502063</v>
      </c>
      <c r="R5772" s="578">
        <v>1.5155619073457225</v>
      </c>
      <c r="S5772" s="578">
        <v>2.6481241527790175E-2</v>
      </c>
      <c r="T5772" s="578">
        <v>2.0325020052647774E-2</v>
      </c>
      <c r="U5772" s="578">
        <v>3.51280492898172</v>
      </c>
      <c r="V5772" s="578">
        <v>1467.31676737467</v>
      </c>
      <c r="W5772" s="578">
        <v>1.808896601157655</v>
      </c>
      <c r="X5772" s="578">
        <v>5.4077943442734921E-2</v>
      </c>
      <c r="Y5772" s="578">
        <v>2.9242485121358151E-2</v>
      </c>
    </row>
    <row r="5773" spans="1:25" x14ac:dyDescent="0.3">
      <c r="A5773" s="61" t="s">
        <v>1900</v>
      </c>
      <c r="B5773" s="61" t="s">
        <v>1697</v>
      </c>
      <c r="C5773" s="61" t="s">
        <v>41</v>
      </c>
      <c r="D5773" s="36">
        <v>11</v>
      </c>
      <c r="E5773" s="36">
        <v>2012</v>
      </c>
      <c r="F5773" s="578">
        <v>2.776130563066995</v>
      </c>
      <c r="G5773" s="578">
        <v>1162.41455841064</v>
      </c>
      <c r="H5773" s="578">
        <v>1.42514577170368</v>
      </c>
      <c r="I5773" s="578">
        <v>2.8690096495968896E-2</v>
      </c>
      <c r="J5773" s="578">
        <v>2.3165979374122424E-2</v>
      </c>
      <c r="K5773" s="578">
        <v>3.5111022715576174</v>
      </c>
      <c r="L5773" s="578">
        <v>1429.473630269365</v>
      </c>
      <c r="M5773" s="578">
        <v>1.6681445069088976</v>
      </c>
      <c r="N5773" s="578">
        <v>5.8991729294878774E-2</v>
      </c>
      <c r="O5773" s="578">
        <v>2.8488295657249751E-2</v>
      </c>
      <c r="P5773" s="578">
        <v>2.7761302501306351</v>
      </c>
      <c r="Q5773" s="578">
        <v>1162.41455841064</v>
      </c>
      <c r="R5773" s="578">
        <v>1.425145678141835</v>
      </c>
      <c r="S5773" s="578">
        <v>2.8690094370479771E-2</v>
      </c>
      <c r="T5773" s="578">
        <v>2.3165979888290101E-2</v>
      </c>
      <c r="U5773" s="578">
        <v>3.5111022715576201</v>
      </c>
      <c r="V5773" s="578">
        <v>1429.473630269365</v>
      </c>
      <c r="W5773" s="578">
        <v>1.6681444466615425</v>
      </c>
      <c r="X5773" s="578">
        <v>5.8991730448572796E-2</v>
      </c>
      <c r="Y5773" s="578">
        <v>2.8488295657249751E-2</v>
      </c>
    </row>
    <row r="5774" spans="1:25" x14ac:dyDescent="0.3">
      <c r="A5774" s="61" t="s">
        <v>1901</v>
      </c>
      <c r="B5774" s="61" t="s">
        <v>1697</v>
      </c>
      <c r="C5774" s="61" t="s">
        <v>41</v>
      </c>
      <c r="D5774" s="36">
        <v>12</v>
      </c>
      <c r="E5774" s="36">
        <v>2012</v>
      </c>
      <c r="F5774" s="578">
        <v>3.2654035995237729</v>
      </c>
      <c r="G5774" s="578">
        <v>1279.049062093095</v>
      </c>
      <c r="H5774" s="578">
        <v>1.3511693987344726</v>
      </c>
      <c r="I5774" s="578">
        <v>3.0497315164514698E-2</v>
      </c>
      <c r="J5774" s="578">
        <v>2.549038823538765E-2</v>
      </c>
      <c r="K5774" s="578">
        <v>3.5084722579526098</v>
      </c>
      <c r="L5774" s="578">
        <v>1397.59251149495</v>
      </c>
      <c r="M5774" s="578">
        <v>1.552151401983485</v>
      </c>
      <c r="N5774" s="578">
        <v>6.2689805735317308E-2</v>
      </c>
      <c r="O5774" s="578">
        <v>2.7852919398962152E-2</v>
      </c>
      <c r="P5774" s="578">
        <v>3.2654038068721927</v>
      </c>
      <c r="Q5774" s="578">
        <v>1279.049062093095</v>
      </c>
      <c r="R5774" s="578">
        <v>1.3511693868828498</v>
      </c>
      <c r="S5774" s="578">
        <v>3.0497313608369301E-2</v>
      </c>
      <c r="T5774" s="578">
        <v>2.549038823538765E-2</v>
      </c>
      <c r="U5774" s="578">
        <v>3.5084723038979324</v>
      </c>
      <c r="V5774" s="578">
        <v>1397.59251149495</v>
      </c>
      <c r="W5774" s="578">
        <v>1.552151403584195</v>
      </c>
      <c r="X5774" s="578">
        <v>6.2689811903358802E-2</v>
      </c>
      <c r="Y5774" s="578">
        <v>2.7852919398962152E-2</v>
      </c>
    </row>
    <row r="5775" spans="1:25" x14ac:dyDescent="0.3">
      <c r="A5775" s="61" t="s">
        <v>1902</v>
      </c>
      <c r="B5775" s="61" t="s">
        <v>1697</v>
      </c>
      <c r="C5775" s="61" t="s">
        <v>41</v>
      </c>
      <c r="D5775" s="36">
        <v>13</v>
      </c>
      <c r="E5775" s="36">
        <v>2012</v>
      </c>
      <c r="F5775" s="578">
        <v>3.2196396163951677</v>
      </c>
      <c r="G5775" s="578">
        <v>1252.6943918863899</v>
      </c>
      <c r="H5775" s="578">
        <v>1.2674309031552451</v>
      </c>
      <c r="I5775" s="578">
        <v>3.1367874014904325E-2</v>
      </c>
      <c r="J5775" s="578">
        <v>2.4965184692215751E-2</v>
      </c>
      <c r="K5775" s="578">
        <v>3.427300512354345</v>
      </c>
      <c r="L5775" s="578">
        <v>1359.7555313110299</v>
      </c>
      <c r="M5775" s="578">
        <v>1.4606039362884051</v>
      </c>
      <c r="N5775" s="578">
        <v>6.3995947070604076E-2</v>
      </c>
      <c r="O5775" s="578">
        <v>2.7098873261517498E-2</v>
      </c>
      <c r="P5775" s="578">
        <v>3.2196394599329725</v>
      </c>
      <c r="Q5775" s="578">
        <v>1252.6943918863899</v>
      </c>
      <c r="R5775" s="578">
        <v>1.2674308998892476</v>
      </c>
      <c r="S5775" s="578">
        <v>3.1367872932075075E-2</v>
      </c>
      <c r="T5775" s="578">
        <v>2.4965185206383401E-2</v>
      </c>
      <c r="U5775" s="578">
        <v>3.4273008253046502</v>
      </c>
      <c r="V5775" s="578">
        <v>1359.7555313110299</v>
      </c>
      <c r="W5775" s="578">
        <v>1.4606039435846727</v>
      </c>
      <c r="X5775" s="578">
        <v>6.3995949109084821E-2</v>
      </c>
      <c r="Y5775" s="578">
        <v>2.7098873261517498E-2</v>
      </c>
    </row>
    <row r="5776" spans="1:25" x14ac:dyDescent="0.3">
      <c r="A5776" s="61" t="s">
        <v>1903</v>
      </c>
      <c r="B5776" s="61" t="s">
        <v>1697</v>
      </c>
      <c r="C5776" s="61" t="s">
        <v>41</v>
      </c>
      <c r="D5776" s="36">
        <v>14</v>
      </c>
      <c r="E5776" s="36">
        <v>2012</v>
      </c>
      <c r="F5776" s="578">
        <v>3.3258274882181205</v>
      </c>
      <c r="G5776" s="578">
        <v>1315.8129348754824</v>
      </c>
      <c r="H5776" s="578">
        <v>1.32329814798625</v>
      </c>
      <c r="I5776" s="578">
        <v>3.5971937100991128E-2</v>
      </c>
      <c r="J5776" s="578">
        <v>2.6223102196430124E-2</v>
      </c>
      <c r="K5776" s="578">
        <v>3.5165505005710753</v>
      </c>
      <c r="L5776" s="578">
        <v>1413.2840639750127</v>
      </c>
      <c r="M5776" s="578">
        <v>1.4983190706388951</v>
      </c>
      <c r="N5776" s="578">
        <v>6.8138861975057793E-2</v>
      </c>
      <c r="O5776" s="578">
        <v>2.8165606451996852E-2</v>
      </c>
      <c r="P5776" s="578">
        <v>3.325827541603525</v>
      </c>
      <c r="Q5776" s="578">
        <v>1315.8129348754824</v>
      </c>
      <c r="R5776" s="578">
        <v>1.3232981497273251</v>
      </c>
      <c r="S5776" s="578">
        <v>3.5971934476492551E-2</v>
      </c>
      <c r="T5776" s="578">
        <v>2.6223102196430124E-2</v>
      </c>
      <c r="U5776" s="578">
        <v>3.5165505552138954</v>
      </c>
      <c r="V5776" s="578">
        <v>1413.2840639750127</v>
      </c>
      <c r="W5776" s="578">
        <v>1.4983190830484951</v>
      </c>
      <c r="X5776" s="578">
        <v>6.8138862031143277E-2</v>
      </c>
      <c r="Y5776" s="578">
        <v>2.8165606451996852E-2</v>
      </c>
    </row>
    <row r="5777" spans="1:25" x14ac:dyDescent="0.3">
      <c r="A5777" s="61" t="s">
        <v>1904</v>
      </c>
      <c r="B5777" s="61" t="s">
        <v>1697</v>
      </c>
      <c r="C5777" s="61" t="s">
        <v>41</v>
      </c>
      <c r="D5777" s="36">
        <v>15</v>
      </c>
      <c r="E5777" s="36">
        <v>2012</v>
      </c>
      <c r="F5777" s="578">
        <v>3.4314961555634578</v>
      </c>
      <c r="G5777" s="578">
        <v>1377.6137530008875</v>
      </c>
      <c r="H5777" s="578">
        <v>1.3815622060563575</v>
      </c>
      <c r="I5777" s="578">
        <v>4.0234778112032153E-2</v>
      </c>
      <c r="J5777" s="578">
        <v>2.7454756239118652E-2</v>
      </c>
      <c r="K5777" s="578">
        <v>3.6040668592055023</v>
      </c>
      <c r="L5777" s="578">
        <v>1464.3107910156227</v>
      </c>
      <c r="M5777" s="578">
        <v>1.5354365737484799</v>
      </c>
      <c r="N5777" s="578">
        <v>6.92161730808038E-2</v>
      </c>
      <c r="O5777" s="578">
        <v>2.9182550710781099E-2</v>
      </c>
      <c r="P5777" s="578">
        <v>3.4314959481785796</v>
      </c>
      <c r="Q5777" s="578">
        <v>1377.6137530008875</v>
      </c>
      <c r="R5777" s="578">
        <v>1.3815622036070876</v>
      </c>
      <c r="S5777" s="578">
        <v>4.0234775030664076E-2</v>
      </c>
      <c r="T5777" s="578">
        <v>2.7454756239118652E-2</v>
      </c>
      <c r="U5777" s="578">
        <v>3.6040669660180749</v>
      </c>
      <c r="V5777" s="578">
        <v>1464.31068674723</v>
      </c>
      <c r="W5777" s="578">
        <v>1.5354365851720373</v>
      </c>
      <c r="X5777" s="578">
        <v>6.921617786868707E-2</v>
      </c>
      <c r="Y5777" s="578">
        <v>2.9182550710781099E-2</v>
      </c>
    </row>
    <row r="5778" spans="1:25" x14ac:dyDescent="0.3">
      <c r="A5778" s="580" t="s">
        <v>1905</v>
      </c>
      <c r="B5778" s="580" t="s">
        <v>1697</v>
      </c>
      <c r="C5778" s="580" t="s">
        <v>41</v>
      </c>
      <c r="D5778" s="581">
        <v>16</v>
      </c>
      <c r="E5778" s="581">
        <v>2012</v>
      </c>
      <c r="F5778" s="582">
        <v>3.6071938489887225</v>
      </c>
      <c r="G5778" s="582">
        <v>1463.4210217793725</v>
      </c>
      <c r="H5778" s="582">
        <v>1.464917610798385</v>
      </c>
      <c r="I5778" s="582">
        <v>4.5810276152830377E-2</v>
      </c>
      <c r="J5778" s="582">
        <v>2.9164823451234573E-2</v>
      </c>
      <c r="K5778" s="582">
        <v>3.7568023182811849</v>
      </c>
      <c r="L5778" s="582">
        <v>1538.4922701517698</v>
      </c>
      <c r="M5778" s="582">
        <v>1.59983694133249</v>
      </c>
      <c r="N5778" s="582">
        <v>7.3003098001057226E-2</v>
      </c>
      <c r="O5778" s="582">
        <v>3.06608761505534E-2</v>
      </c>
      <c r="P5778" s="582">
        <v>3.6071935882131672</v>
      </c>
      <c r="Q5778" s="582">
        <v>1463.4210217793725</v>
      </c>
      <c r="R5778" s="582">
        <v>1.4649176139791922</v>
      </c>
      <c r="S5778" s="582">
        <v>4.5810275725822622E-2</v>
      </c>
      <c r="T5778" s="582">
        <v>2.9164823451234573E-2</v>
      </c>
      <c r="U5778" s="582">
        <v>3.7568026312159528</v>
      </c>
      <c r="V5778" s="582">
        <v>1538.4922701517698</v>
      </c>
      <c r="W5778" s="582">
        <v>1.5998369229053699</v>
      </c>
      <c r="X5778" s="582">
        <v>7.300309484207898E-2</v>
      </c>
      <c r="Y5778" s="582">
        <v>3.06608761505534E-2</v>
      </c>
    </row>
    <row r="5779" spans="1:25" x14ac:dyDescent="0.3">
      <c r="A5779" s="61" t="s">
        <v>1906</v>
      </c>
      <c r="B5779" s="61" t="s">
        <v>1697</v>
      </c>
      <c r="C5779" s="61" t="s">
        <v>41</v>
      </c>
      <c r="D5779" s="36">
        <v>1</v>
      </c>
      <c r="E5779" s="36">
        <v>2020</v>
      </c>
      <c r="F5779" s="578">
        <v>3.5741805182954027</v>
      </c>
      <c r="G5779" s="578">
        <v>6563.8871409098247</v>
      </c>
      <c r="H5779" s="578">
        <v>6.9026242688996673</v>
      </c>
      <c r="I5779" s="578">
        <v>4.9070772787672426E-2</v>
      </c>
      <c r="J5779" s="578">
        <v>4.3671451101545168E-2</v>
      </c>
      <c r="K5779" s="578">
        <v>3.4596000451222899</v>
      </c>
      <c r="L5779" s="578">
        <v>6400.7869110107395</v>
      </c>
      <c r="M5779" s="578">
        <v>6.7896840407168622</v>
      </c>
      <c r="N5779" s="578">
        <v>3.7148549406689754E-2</v>
      </c>
      <c r="O5779" s="578">
        <v>4.2586299668376577E-2</v>
      </c>
      <c r="P5779" s="578">
        <v>3.5741808312145573</v>
      </c>
      <c r="Q5779" s="578">
        <v>6563.8871917724555</v>
      </c>
      <c r="R5779" s="578">
        <v>6.9026246048088025</v>
      </c>
      <c r="S5779" s="578">
        <v>4.9070773845717952E-2</v>
      </c>
      <c r="T5779" s="578">
        <v>4.3671450577676227E-2</v>
      </c>
      <c r="U5779" s="578">
        <v>3.45960019910618</v>
      </c>
      <c r="V5779" s="578">
        <v>6400.7869110107395</v>
      </c>
      <c r="W5779" s="578">
        <v>6.7896841013983522</v>
      </c>
      <c r="X5779" s="578">
        <v>3.7148549941169479E-2</v>
      </c>
      <c r="Y5779" s="578">
        <v>4.2586299687779154E-2</v>
      </c>
    </row>
    <row r="5780" spans="1:25" x14ac:dyDescent="0.3">
      <c r="A5780" s="61" t="s">
        <v>1907</v>
      </c>
      <c r="B5780" s="61" t="s">
        <v>1697</v>
      </c>
      <c r="C5780" s="61" t="s">
        <v>41</v>
      </c>
      <c r="D5780" s="36">
        <v>2</v>
      </c>
      <c r="E5780" s="36">
        <v>2020</v>
      </c>
      <c r="F5780" s="578">
        <v>2.258467983999815</v>
      </c>
      <c r="G5780" s="578">
        <v>3867.8717854817678</v>
      </c>
      <c r="H5780" s="578">
        <v>4.042342401434623</v>
      </c>
      <c r="I5780" s="578">
        <v>3.3130520180141773E-2</v>
      </c>
      <c r="J5780" s="578">
        <v>2.573406052154795E-2</v>
      </c>
      <c r="K5780" s="578">
        <v>2.2625325748792826</v>
      </c>
      <c r="L5780" s="578">
        <v>3823.4873161315877</v>
      </c>
      <c r="M5780" s="578">
        <v>4.127546055510412</v>
      </c>
      <c r="N5780" s="578">
        <v>2.2557391296913875E-2</v>
      </c>
      <c r="O5780" s="578">
        <v>2.5438782060518826E-2</v>
      </c>
      <c r="P5780" s="578">
        <v>2.2584681392249424</v>
      </c>
      <c r="Q5780" s="578">
        <v>3867.8717854817678</v>
      </c>
      <c r="R5780" s="578">
        <v>4.042342416562553</v>
      </c>
      <c r="S5780" s="578">
        <v>3.3130521203020152E-2</v>
      </c>
      <c r="T5780" s="578">
        <v>2.573406052154795E-2</v>
      </c>
      <c r="U5780" s="578">
        <v>2.2625326270355046</v>
      </c>
      <c r="V5780" s="578">
        <v>3823.4872639973928</v>
      </c>
      <c r="W5780" s="578">
        <v>4.1275459211234722</v>
      </c>
      <c r="X5780" s="578">
        <v>2.2557391831090425E-2</v>
      </c>
      <c r="Y5780" s="578">
        <v>2.5438782060518826E-2</v>
      </c>
    </row>
    <row r="5781" spans="1:25" x14ac:dyDescent="0.3">
      <c r="A5781" s="61" t="s">
        <v>1908</v>
      </c>
      <c r="B5781" s="61" t="s">
        <v>1697</v>
      </c>
      <c r="C5781" s="61" t="s">
        <v>41</v>
      </c>
      <c r="D5781" s="36">
        <v>3</v>
      </c>
      <c r="E5781" s="36">
        <v>2020</v>
      </c>
      <c r="F5781" s="578">
        <v>1.21900469601566</v>
      </c>
      <c r="G5781" s="578">
        <v>2048.5879046122172</v>
      </c>
      <c r="H5781" s="578">
        <v>2.1293731988553151</v>
      </c>
      <c r="I5781" s="578">
        <v>1.2885582166821476E-2</v>
      </c>
      <c r="J5781" s="578">
        <v>1.3629832363221725E-2</v>
      </c>
      <c r="K5781" s="578">
        <v>1.6781020180221127</v>
      </c>
      <c r="L5781" s="578">
        <v>2657.6524454752553</v>
      </c>
      <c r="M5781" s="578">
        <v>2.8003245511214701</v>
      </c>
      <c r="N5781" s="578">
        <v>1.8148059734282126E-2</v>
      </c>
      <c r="O5781" s="578">
        <v>1.7682121950201649E-2</v>
      </c>
      <c r="P5781" s="578">
        <v>1.2190049046319176</v>
      </c>
      <c r="Q5781" s="578">
        <v>2048.5879046122172</v>
      </c>
      <c r="R5781" s="578">
        <v>2.1293732364574653</v>
      </c>
      <c r="S5781" s="578">
        <v>1.2885583214673075E-2</v>
      </c>
      <c r="T5781" s="578">
        <v>1.3629832363221725E-2</v>
      </c>
      <c r="U5781" s="578">
        <v>1.6781019658705674</v>
      </c>
      <c r="V5781" s="578">
        <v>2657.6524454752553</v>
      </c>
      <c r="W5781" s="578">
        <v>2.8003247021376048</v>
      </c>
      <c r="X5781" s="578">
        <v>1.81480623240683E-2</v>
      </c>
      <c r="Y5781" s="578">
        <v>1.7682121950201649E-2</v>
      </c>
    </row>
    <row r="5782" spans="1:25" x14ac:dyDescent="0.3">
      <c r="A5782" s="61" t="s">
        <v>1909</v>
      </c>
      <c r="B5782" s="61" t="s">
        <v>1697</v>
      </c>
      <c r="C5782" s="61" t="s">
        <v>41</v>
      </c>
      <c r="D5782" s="36">
        <v>4</v>
      </c>
      <c r="E5782" s="36">
        <v>2020</v>
      </c>
      <c r="F5782" s="578">
        <v>0.61592142368097724</v>
      </c>
      <c r="G5782" s="578">
        <v>1100.5463027954049</v>
      </c>
      <c r="H5782" s="578">
        <v>1.1718656338077025</v>
      </c>
      <c r="I5782" s="578">
        <v>7.5843819337630177E-3</v>
      </c>
      <c r="J5782" s="578">
        <v>7.322254018314797E-3</v>
      </c>
      <c r="K5782" s="578">
        <v>1.4562132520379074</v>
      </c>
      <c r="L5782" s="578">
        <v>2250.7955754597929</v>
      </c>
      <c r="M5782" s="578">
        <v>2.2933239932635776</v>
      </c>
      <c r="N5782" s="578">
        <v>1.4888377526403875E-2</v>
      </c>
      <c r="O5782" s="578">
        <v>1.4975185341124051E-2</v>
      </c>
      <c r="P5782" s="578">
        <v>0.61592142709374265</v>
      </c>
      <c r="Q5782" s="578">
        <v>1100.5463549296001</v>
      </c>
      <c r="R5782" s="578">
        <v>1.171865652864345</v>
      </c>
      <c r="S5782" s="578">
        <v>7.5843820961646654E-3</v>
      </c>
      <c r="T5782" s="578">
        <v>7.322254018314797E-3</v>
      </c>
      <c r="U5782" s="578">
        <v>1.4562133563465276</v>
      </c>
      <c r="V5782" s="578">
        <v>2250.7955754597929</v>
      </c>
      <c r="W5782" s="578">
        <v>2.2933240506005501</v>
      </c>
      <c r="X5782" s="578">
        <v>1.4888378045043225E-2</v>
      </c>
      <c r="Y5782" s="578">
        <v>1.4975185341124051E-2</v>
      </c>
    </row>
    <row r="5783" spans="1:25" x14ac:dyDescent="0.3">
      <c r="A5783" s="61" t="s">
        <v>1910</v>
      </c>
      <c r="B5783" s="61" t="s">
        <v>1697</v>
      </c>
      <c r="C5783" s="61" t="s">
        <v>41</v>
      </c>
      <c r="D5783" s="36">
        <v>5</v>
      </c>
      <c r="E5783" s="36">
        <v>2020</v>
      </c>
      <c r="F5783" s="578">
        <v>0.68645192748256034</v>
      </c>
      <c r="G5783" s="578">
        <v>1139.9706446329701</v>
      </c>
      <c r="H5783" s="578">
        <v>1.1776289779190825</v>
      </c>
      <c r="I5783" s="578">
        <v>1.4573315862927873E-2</v>
      </c>
      <c r="J5783" s="578">
        <v>7.58456066250801E-3</v>
      </c>
      <c r="K5783" s="578">
        <v>1.320922049632955</v>
      </c>
      <c r="L5783" s="578">
        <v>2013.9237772623649</v>
      </c>
      <c r="M5783" s="578">
        <v>1.9825614618778924</v>
      </c>
      <c r="N5783" s="578">
        <v>1.5718848401775124E-2</v>
      </c>
      <c r="O5783" s="578">
        <v>1.3399228681616126E-2</v>
      </c>
      <c r="P5783" s="578">
        <v>0.68645193897092771</v>
      </c>
      <c r="Q5783" s="578">
        <v>1139.9706446329701</v>
      </c>
      <c r="R5783" s="578">
        <v>1.1776289847827326</v>
      </c>
      <c r="S5783" s="578">
        <v>1.4573315858039327E-2</v>
      </c>
      <c r="T5783" s="578">
        <v>7.5845606091509872E-3</v>
      </c>
      <c r="U5783" s="578">
        <v>1.3209221017865476</v>
      </c>
      <c r="V5783" s="578">
        <v>2013.9237772623649</v>
      </c>
      <c r="W5783" s="578">
        <v>1.9825614527844624</v>
      </c>
      <c r="X5783" s="578">
        <v>1.5718848401775124E-2</v>
      </c>
      <c r="Y5783" s="578">
        <v>1.339922920063445E-2</v>
      </c>
    </row>
    <row r="5784" spans="1:25" x14ac:dyDescent="0.3">
      <c r="A5784" s="61" t="s">
        <v>1911</v>
      </c>
      <c r="B5784" s="61" t="s">
        <v>1697</v>
      </c>
      <c r="C5784" s="61" t="s">
        <v>41</v>
      </c>
      <c r="D5784" s="36">
        <v>6</v>
      </c>
      <c r="E5784" s="36">
        <v>2020</v>
      </c>
      <c r="F5784" s="578">
        <v>0.72877032669350628</v>
      </c>
      <c r="G5784" s="578">
        <v>1163.62718200683</v>
      </c>
      <c r="H5784" s="578">
        <v>1.1810876330582625</v>
      </c>
      <c r="I5784" s="578">
        <v>1.8766727039974226E-2</v>
      </c>
      <c r="J5784" s="578">
        <v>7.7419591931781407E-3</v>
      </c>
      <c r="K5784" s="578">
        <v>1.21259131869129</v>
      </c>
      <c r="L5784" s="578">
        <v>1841.6656354268325</v>
      </c>
      <c r="M5784" s="578">
        <v>1.7500949256091127</v>
      </c>
      <c r="N5784" s="578">
        <v>1.4378746307518951E-2</v>
      </c>
      <c r="O5784" s="578">
        <v>1.2253135180799249E-2</v>
      </c>
      <c r="P5784" s="578">
        <v>0.72877037326116978</v>
      </c>
      <c r="Q5784" s="578">
        <v>1163.62718200683</v>
      </c>
      <c r="R5784" s="578">
        <v>1.1810876605483451</v>
      </c>
      <c r="S5784" s="578">
        <v>1.8766727573468648E-2</v>
      </c>
      <c r="T5784" s="578">
        <v>7.7419591931781407E-3</v>
      </c>
      <c r="U5784" s="578">
        <v>1.2125913186907975</v>
      </c>
      <c r="V5784" s="578">
        <v>1841.6656354268325</v>
      </c>
      <c r="W5784" s="578">
        <v>1.7500950140984</v>
      </c>
      <c r="X5784" s="578">
        <v>1.43787442278077E-2</v>
      </c>
      <c r="Y5784" s="578">
        <v>1.2253135180799249E-2</v>
      </c>
    </row>
    <row r="5785" spans="1:25" x14ac:dyDescent="0.3">
      <c r="A5785" s="61" t="s">
        <v>1912</v>
      </c>
      <c r="B5785" s="61" t="s">
        <v>1697</v>
      </c>
      <c r="C5785" s="61" t="s">
        <v>41</v>
      </c>
      <c r="D5785" s="36">
        <v>7</v>
      </c>
      <c r="E5785" s="36">
        <v>2020</v>
      </c>
      <c r="F5785" s="578">
        <v>0.75698204167583527</v>
      </c>
      <c r="G5785" s="578">
        <v>1179.4038543701126</v>
      </c>
      <c r="H5785" s="578">
        <v>1.1833954687407</v>
      </c>
      <c r="I5785" s="578">
        <v>2.1562251685509102E-2</v>
      </c>
      <c r="J5785" s="578">
        <v>7.8469109090898784E-3</v>
      </c>
      <c r="K5785" s="578">
        <v>1.2268371366202975</v>
      </c>
      <c r="L5785" s="578">
        <v>1807.2198982238749</v>
      </c>
      <c r="M5785" s="578">
        <v>1.674266280917885</v>
      </c>
      <c r="N5785" s="578">
        <v>2.4535909386865222E-2</v>
      </c>
      <c r="O5785" s="578">
        <v>1.2023977101004325E-2</v>
      </c>
      <c r="P5785" s="578">
        <v>0.75698205285171571</v>
      </c>
      <c r="Q5785" s="578">
        <v>1179.4037501017201</v>
      </c>
      <c r="R5785" s="578">
        <v>1.1833954862780276</v>
      </c>
      <c r="S5785" s="578">
        <v>2.1562253775679528E-2</v>
      </c>
      <c r="T5785" s="578">
        <v>7.8469108557328547E-3</v>
      </c>
      <c r="U5785" s="578">
        <v>1.22683734523398</v>
      </c>
      <c r="V5785" s="578">
        <v>1807.21995035807</v>
      </c>
      <c r="W5785" s="578">
        <v>1.6742662809275877</v>
      </c>
      <c r="X5785" s="578">
        <v>2.4535910430131452E-2</v>
      </c>
      <c r="Y5785" s="578">
        <v>1.2023977101004325E-2</v>
      </c>
    </row>
    <row r="5786" spans="1:25" x14ac:dyDescent="0.3">
      <c r="A5786" s="61" t="s">
        <v>1913</v>
      </c>
      <c r="B5786" s="61" t="s">
        <v>1697</v>
      </c>
      <c r="C5786" s="61" t="s">
        <v>41</v>
      </c>
      <c r="D5786" s="36">
        <v>8</v>
      </c>
      <c r="E5786" s="36">
        <v>2020</v>
      </c>
      <c r="F5786" s="578">
        <v>0.7162413656958313</v>
      </c>
      <c r="G5786" s="578">
        <v>1099.6548728942823</v>
      </c>
      <c r="H5786" s="578">
        <v>1.0742015310206585</v>
      </c>
      <c r="I5786" s="578">
        <v>1.8959291938017424E-2</v>
      </c>
      <c r="J5786" s="578">
        <v>7.3163115594070344E-3</v>
      </c>
      <c r="K5786" s="578">
        <v>1.0645567183605207</v>
      </c>
      <c r="L5786" s="578">
        <v>1517.9613482157324</v>
      </c>
      <c r="M5786" s="578">
        <v>1.3624969368314201</v>
      </c>
      <c r="N5786" s="578">
        <v>2.1508391666202376E-2</v>
      </c>
      <c r="O5786" s="578">
        <v>1.0099428822286384E-2</v>
      </c>
      <c r="P5786" s="578">
        <v>0.71624137469859694</v>
      </c>
      <c r="Q5786" s="578">
        <v>1099.6548728942823</v>
      </c>
      <c r="R5786" s="578">
        <v>1.0742015403548044</v>
      </c>
      <c r="S5786" s="578">
        <v>1.8959293012509627E-2</v>
      </c>
      <c r="T5786" s="578">
        <v>7.3163116079134199E-3</v>
      </c>
      <c r="U5786" s="578">
        <v>1.0645566820425996</v>
      </c>
      <c r="V5786" s="578">
        <v>1517.9613482157324</v>
      </c>
      <c r="W5786" s="578">
        <v>1.3624969091235151</v>
      </c>
      <c r="X5786" s="578">
        <v>2.1508392728871176E-2</v>
      </c>
      <c r="Y5786" s="578">
        <v>1.0099428822286384E-2</v>
      </c>
    </row>
    <row r="5787" spans="1:25" x14ac:dyDescent="0.3">
      <c r="A5787" s="61" t="s">
        <v>1914</v>
      </c>
      <c r="B5787" s="61" t="s">
        <v>1697</v>
      </c>
      <c r="C5787" s="61" t="s">
        <v>41</v>
      </c>
      <c r="D5787" s="36">
        <v>9</v>
      </c>
      <c r="E5787" s="36">
        <v>2020</v>
      </c>
      <c r="F5787" s="578">
        <v>0.68568524293637723</v>
      </c>
      <c r="G5787" s="578">
        <v>1039.8349119822151</v>
      </c>
      <c r="H5787" s="578">
        <v>0.99230347242003769</v>
      </c>
      <c r="I5787" s="578">
        <v>1.70070936106488E-2</v>
      </c>
      <c r="J5787" s="578">
        <v>6.9183335047758475E-3</v>
      </c>
      <c r="K5787" s="578">
        <v>1.0564946587753983</v>
      </c>
      <c r="L5787" s="578">
        <v>1470.3553441365502</v>
      </c>
      <c r="M5787" s="578">
        <v>1.2701941443045399</v>
      </c>
      <c r="N5787" s="578">
        <v>2.9119315478283125E-2</v>
      </c>
      <c r="O5787" s="578">
        <v>9.7826930771892084E-3</v>
      </c>
      <c r="P5787" s="578">
        <v>0.68568526249415107</v>
      </c>
      <c r="Q5787" s="578">
        <v>1039.8349119822151</v>
      </c>
      <c r="R5787" s="578">
        <v>0.99230351439109499</v>
      </c>
      <c r="S5787" s="578">
        <v>1.7007094673317576E-2</v>
      </c>
      <c r="T5787" s="578">
        <v>6.9183335557075499E-3</v>
      </c>
      <c r="U5787" s="578">
        <v>1.0564946584659975</v>
      </c>
      <c r="V5787" s="578">
        <v>1470.3553441365502</v>
      </c>
      <c r="W5787" s="578">
        <v>1.2701940884454976</v>
      </c>
      <c r="X5787" s="578">
        <v>2.91193134125175E-2</v>
      </c>
      <c r="Y5787" s="578">
        <v>9.7826930771892084E-3</v>
      </c>
    </row>
    <row r="5788" spans="1:25" x14ac:dyDescent="0.3">
      <c r="A5788" s="61" t="s">
        <v>1915</v>
      </c>
      <c r="B5788" s="61" t="s">
        <v>1697</v>
      </c>
      <c r="C5788" s="61" t="s">
        <v>41</v>
      </c>
      <c r="D5788" s="36">
        <v>10</v>
      </c>
      <c r="E5788" s="36">
        <v>2020</v>
      </c>
      <c r="F5788" s="578">
        <v>0.66191948897191299</v>
      </c>
      <c r="G5788" s="578">
        <v>993.31300290425384</v>
      </c>
      <c r="H5788" s="578">
        <v>0.92860491542766255</v>
      </c>
      <c r="I5788" s="578">
        <v>1.5488680651439275E-2</v>
      </c>
      <c r="J5788" s="578">
        <v>6.6087973682442645E-3</v>
      </c>
      <c r="K5788" s="578">
        <v>1.0494537330721552</v>
      </c>
      <c r="L5788" s="578">
        <v>1430.69033177693</v>
      </c>
      <c r="M5788" s="578">
        <v>1.1951437668671998</v>
      </c>
      <c r="N5788" s="578">
        <v>3.4230942845018299E-2</v>
      </c>
      <c r="O5788" s="578">
        <v>9.5188041498962123E-3</v>
      </c>
      <c r="P5788" s="578">
        <v>0.66191949487080104</v>
      </c>
      <c r="Q5788" s="578">
        <v>993.31300290425384</v>
      </c>
      <c r="R5788" s="578">
        <v>0.92860492309834153</v>
      </c>
      <c r="S5788" s="578">
        <v>1.5488680676374576E-2</v>
      </c>
      <c r="T5788" s="578">
        <v>6.6087973682442645E-3</v>
      </c>
      <c r="U5788" s="578">
        <v>1.0494535921340553</v>
      </c>
      <c r="V5788" s="578">
        <v>1430.69033177693</v>
      </c>
      <c r="W5788" s="578">
        <v>1.1951437623215451</v>
      </c>
      <c r="X5788" s="578">
        <v>3.4230943359640727E-2</v>
      </c>
      <c r="Y5788" s="578">
        <v>9.5188041013898293E-3</v>
      </c>
    </row>
    <row r="5789" spans="1:25" x14ac:dyDescent="0.3">
      <c r="A5789" s="61" t="s">
        <v>1916</v>
      </c>
      <c r="B5789" s="61" t="s">
        <v>1697</v>
      </c>
      <c r="C5789" s="61" t="s">
        <v>41</v>
      </c>
      <c r="D5789" s="36">
        <v>11</v>
      </c>
      <c r="E5789" s="36">
        <v>2020</v>
      </c>
      <c r="F5789" s="578">
        <v>0.83093582372548702</v>
      </c>
      <c r="G5789" s="578">
        <v>1133.0257034301701</v>
      </c>
      <c r="H5789" s="578">
        <v>0.94355413315906733</v>
      </c>
      <c r="I5789" s="578">
        <v>1.7772042817341526E-2</v>
      </c>
      <c r="J5789" s="578">
        <v>7.538337580626827E-3</v>
      </c>
      <c r="K5789" s="578">
        <v>1.0464748249154321</v>
      </c>
      <c r="L5789" s="578">
        <v>1394.2349039713476</v>
      </c>
      <c r="M5789" s="578">
        <v>1.12877236683698</v>
      </c>
      <c r="N5789" s="578">
        <v>3.7968876924120751E-2</v>
      </c>
      <c r="O5789" s="578">
        <v>9.2762512407110337E-3</v>
      </c>
      <c r="P5789" s="578">
        <v>0.83093581938086869</v>
      </c>
      <c r="Q5789" s="578">
        <v>1133.0257034301701</v>
      </c>
      <c r="R5789" s="578">
        <v>0.9435541434978989</v>
      </c>
      <c r="S5789" s="578">
        <v>1.7772044912817326E-2</v>
      </c>
      <c r="T5789" s="578">
        <v>7.538337580626827E-3</v>
      </c>
      <c r="U5789" s="578">
        <v>1.0464746529317648</v>
      </c>
      <c r="V5789" s="578">
        <v>1394.2349039713476</v>
      </c>
      <c r="W5789" s="578">
        <v>1.1287723751806824</v>
      </c>
      <c r="X5789" s="578">
        <v>3.796887588684203E-2</v>
      </c>
      <c r="Y5789" s="578">
        <v>9.2762512407110337E-3</v>
      </c>
    </row>
    <row r="5790" spans="1:25" x14ac:dyDescent="0.3">
      <c r="A5790" s="61" t="s">
        <v>1917</v>
      </c>
      <c r="B5790" s="61" t="s">
        <v>1697</v>
      </c>
      <c r="C5790" s="61" t="s">
        <v>41</v>
      </c>
      <c r="D5790" s="36">
        <v>12</v>
      </c>
      <c r="E5790" s="36">
        <v>2020</v>
      </c>
      <c r="F5790" s="578">
        <v>0.96922254759711446</v>
      </c>
      <c r="G5790" s="578">
        <v>1247.3303337097127</v>
      </c>
      <c r="H5790" s="578">
        <v>0.95578373204997025</v>
      </c>
      <c r="I5790" s="578">
        <v>1.9640254575733672E-2</v>
      </c>
      <c r="J5790" s="578">
        <v>8.2988497354866304E-3</v>
      </c>
      <c r="K5790" s="578">
        <v>1.0435681244738502</v>
      </c>
      <c r="L5790" s="578">
        <v>1363.5081036885524</v>
      </c>
      <c r="M5790" s="578">
        <v>1.0738826229335956</v>
      </c>
      <c r="N5790" s="578">
        <v>4.0879927238923579E-2</v>
      </c>
      <c r="O5790" s="578">
        <v>9.0718106366693939E-3</v>
      </c>
      <c r="P5790" s="578">
        <v>0.96922243863129431</v>
      </c>
      <c r="Q5790" s="578">
        <v>1247.3303337097127</v>
      </c>
      <c r="R5790" s="578">
        <v>0.95578372423634939</v>
      </c>
      <c r="S5790" s="578">
        <v>1.9640254072783098E-2</v>
      </c>
      <c r="T5790" s="578">
        <v>8.2988497354866304E-3</v>
      </c>
      <c r="U5790" s="578">
        <v>1.0435680776045184</v>
      </c>
      <c r="V5790" s="578">
        <v>1363.5081036885524</v>
      </c>
      <c r="W5790" s="578">
        <v>1.0738826607240872</v>
      </c>
      <c r="X5790" s="578">
        <v>4.0879926201796452E-2</v>
      </c>
      <c r="Y5790" s="578">
        <v>9.0718106366693939E-3</v>
      </c>
    </row>
    <row r="5791" spans="1:25" x14ac:dyDescent="0.3">
      <c r="A5791" s="61" t="s">
        <v>1918</v>
      </c>
      <c r="B5791" s="61" t="s">
        <v>1697</v>
      </c>
      <c r="C5791" s="61" t="s">
        <v>41</v>
      </c>
      <c r="D5791" s="36">
        <v>13</v>
      </c>
      <c r="E5791" s="36">
        <v>2020</v>
      </c>
      <c r="F5791" s="578">
        <v>0.95113239082271095</v>
      </c>
      <c r="G5791" s="578">
        <v>1222.0733566284125</v>
      </c>
      <c r="H5791" s="578">
        <v>0.91405321670397854</v>
      </c>
      <c r="I5791" s="578">
        <v>2.04416994444424E-2</v>
      </c>
      <c r="J5791" s="578">
        <v>8.130814695808411E-3</v>
      </c>
      <c r="K5791" s="578">
        <v>1.01543810962753</v>
      </c>
      <c r="L5791" s="578">
        <v>1326.9978230794225</v>
      </c>
      <c r="M5791" s="578">
        <v>1.025120795759749</v>
      </c>
      <c r="N5791" s="578">
        <v>4.1914143664901801E-2</v>
      </c>
      <c r="O5791" s="578">
        <v>8.8288888412838152E-3</v>
      </c>
      <c r="P5791" s="578">
        <v>0.95113240727666259</v>
      </c>
      <c r="Q5791" s="578">
        <v>1222.0733566284125</v>
      </c>
      <c r="R5791" s="578">
        <v>0.91405321880711099</v>
      </c>
      <c r="S5791" s="578">
        <v>2.0441699428753624E-2</v>
      </c>
      <c r="T5791" s="578">
        <v>8.1308147443147922E-3</v>
      </c>
      <c r="U5791" s="578">
        <v>1.0154381208050149</v>
      </c>
      <c r="V5791" s="578">
        <v>1326.9978230794225</v>
      </c>
      <c r="W5791" s="578">
        <v>1.0251208004772223</v>
      </c>
      <c r="X5791" s="578">
        <v>4.1914144688538074E-2</v>
      </c>
      <c r="Y5791" s="578">
        <v>8.8288888946408371E-3</v>
      </c>
    </row>
    <row r="5792" spans="1:25" x14ac:dyDescent="0.3">
      <c r="A5792" s="61" t="s">
        <v>1919</v>
      </c>
      <c r="B5792" s="61" t="s">
        <v>1697</v>
      </c>
      <c r="C5792" s="61" t="s">
        <v>41</v>
      </c>
      <c r="D5792" s="36">
        <v>14</v>
      </c>
      <c r="E5792" s="36">
        <v>2020</v>
      </c>
      <c r="F5792" s="578">
        <v>0.97801797140713265</v>
      </c>
      <c r="G5792" s="578">
        <v>1282.3994992574001</v>
      </c>
      <c r="H5792" s="578">
        <v>0.9542682997949502</v>
      </c>
      <c r="I5792" s="578">
        <v>2.2294809543761073E-2</v>
      </c>
      <c r="J5792" s="578">
        <v>8.5321685376887474E-3</v>
      </c>
      <c r="K5792" s="578">
        <v>1.0373978106769997</v>
      </c>
      <c r="L5792" s="578">
        <v>1378.0528373718225</v>
      </c>
      <c r="M5792" s="578">
        <v>1.0551437282730711</v>
      </c>
      <c r="N5792" s="578">
        <v>4.348763014149877E-2</v>
      </c>
      <c r="O5792" s="578">
        <v>9.1685787823128778E-3</v>
      </c>
      <c r="P5792" s="578">
        <v>0.9780180853414655</v>
      </c>
      <c r="Q5792" s="578">
        <v>1282.3994471232049</v>
      </c>
      <c r="R5792" s="578">
        <v>0.95426830911219296</v>
      </c>
      <c r="S5792" s="578">
        <v>2.2294809538531475E-2</v>
      </c>
      <c r="T5792" s="578">
        <v>8.5321685376887474E-3</v>
      </c>
      <c r="U5792" s="578">
        <v>1.0373978575520142</v>
      </c>
      <c r="V5792" s="578">
        <v>1378.0528895060177</v>
      </c>
      <c r="W5792" s="578">
        <v>1.0551437368586243</v>
      </c>
      <c r="X5792" s="578">
        <v>4.348762858535335E-2</v>
      </c>
      <c r="Y5792" s="578">
        <v>9.1685788793256454E-3</v>
      </c>
    </row>
    <row r="5793" spans="1:25" x14ac:dyDescent="0.3">
      <c r="A5793" s="61" t="s">
        <v>1920</v>
      </c>
      <c r="B5793" s="61" t="s">
        <v>1697</v>
      </c>
      <c r="C5793" s="61" t="s">
        <v>41</v>
      </c>
      <c r="D5793" s="36">
        <v>15</v>
      </c>
      <c r="E5793" s="36">
        <v>2020</v>
      </c>
      <c r="F5793" s="578">
        <v>1.0053337539209384</v>
      </c>
      <c r="G5793" s="578">
        <v>1341.4881159464476</v>
      </c>
      <c r="H5793" s="578">
        <v>0.99517593719292474</v>
      </c>
      <c r="I5793" s="578">
        <v>2.3982935136018523E-2</v>
      </c>
      <c r="J5793" s="578">
        <v>8.9252974915628586E-3</v>
      </c>
      <c r="K5793" s="578">
        <v>1.0591280808832402</v>
      </c>
      <c r="L5793" s="578">
        <v>1426.7109260559025</v>
      </c>
      <c r="M5793" s="578">
        <v>1.0843135751885371</v>
      </c>
      <c r="N5793" s="578">
        <v>4.3117296681430127E-2</v>
      </c>
      <c r="O5793" s="578">
        <v>9.4923220894997905E-3</v>
      </c>
      <c r="P5793" s="578">
        <v>1.0053338206662166</v>
      </c>
      <c r="Q5793" s="578">
        <v>1341.4881159464476</v>
      </c>
      <c r="R5793" s="578">
        <v>0.99517594753600225</v>
      </c>
      <c r="S5793" s="578">
        <v>2.3982937221868825E-2</v>
      </c>
      <c r="T5793" s="578">
        <v>8.9252974915628603E-3</v>
      </c>
      <c r="U5793" s="578">
        <v>1.0591279554671611</v>
      </c>
      <c r="V5793" s="578">
        <v>1426.7109260559025</v>
      </c>
      <c r="W5793" s="578">
        <v>1.0843136029803451</v>
      </c>
      <c r="X5793" s="578">
        <v>4.3117297723711048E-2</v>
      </c>
      <c r="Y5793" s="578">
        <v>9.4923221428568124E-3</v>
      </c>
    </row>
    <row r="5794" spans="1:25" x14ac:dyDescent="0.3">
      <c r="A5794" s="580" t="s">
        <v>1921</v>
      </c>
      <c r="B5794" s="580" t="s">
        <v>1697</v>
      </c>
      <c r="C5794" s="580" t="s">
        <v>41</v>
      </c>
      <c r="D5794" s="581">
        <v>16</v>
      </c>
      <c r="E5794" s="581">
        <v>2020</v>
      </c>
      <c r="F5794" s="582">
        <v>1.0538121015635844</v>
      </c>
      <c r="G5794" s="582">
        <v>1423.8043454488052</v>
      </c>
      <c r="H5794" s="582">
        <v>1.05391608861229</v>
      </c>
      <c r="I5794" s="582">
        <v>2.6112959142437803E-2</v>
      </c>
      <c r="J5794" s="582">
        <v>9.4729928872159912E-3</v>
      </c>
      <c r="K5794" s="582">
        <v>1.100840833524495</v>
      </c>
      <c r="L5794" s="582">
        <v>1497.7886263529426</v>
      </c>
      <c r="M5794" s="582">
        <v>1.1318942960021974</v>
      </c>
      <c r="N5794" s="582">
        <v>4.4132822023736126E-2</v>
      </c>
      <c r="O5794" s="582">
        <v>9.9652108134856993E-3</v>
      </c>
      <c r="P5794" s="582">
        <v>1.0538123154594776</v>
      </c>
      <c r="Q5794" s="582">
        <v>1423.8043454488052</v>
      </c>
      <c r="R5794" s="582">
        <v>1.0539160957312101</v>
      </c>
      <c r="S5794" s="582">
        <v>2.6112959691620998E-2</v>
      </c>
      <c r="T5794" s="582">
        <v>9.4729929939300368E-3</v>
      </c>
      <c r="U5794" s="582">
        <v>1.1008406246009461</v>
      </c>
      <c r="V5794" s="582">
        <v>1497.7886263529426</v>
      </c>
      <c r="W5794" s="582">
        <v>1.1318943427765225</v>
      </c>
      <c r="X5794" s="582">
        <v>4.4132822547908228E-2</v>
      </c>
      <c r="Y5794" s="582">
        <v>9.9652108134856993E-3</v>
      </c>
    </row>
    <row r="5795" spans="1:25" x14ac:dyDescent="0.3">
      <c r="A5795" s="61" t="s">
        <v>1922</v>
      </c>
      <c r="B5795" s="61" t="s">
        <v>1697</v>
      </c>
      <c r="C5795" s="61" t="s">
        <v>41</v>
      </c>
      <c r="D5795" s="36">
        <v>1</v>
      </c>
      <c r="E5795" s="36">
        <v>2030</v>
      </c>
      <c r="F5795" s="578">
        <v>2.0917534609760251</v>
      </c>
      <c r="G5795" s="578">
        <v>6424.3861389160102</v>
      </c>
      <c r="H5795" s="578">
        <v>5.8152797546814874</v>
      </c>
      <c r="I5795" s="578">
        <v>4.7774516032404749E-2</v>
      </c>
      <c r="J5795" s="578">
        <v>4.2835181695409077E-2</v>
      </c>
      <c r="K5795" s="578">
        <v>2.0061123157811327</v>
      </c>
      <c r="L5795" s="578">
        <v>6262.4612579345649</v>
      </c>
      <c r="M5795" s="578">
        <v>5.710173566782025</v>
      </c>
      <c r="N5795" s="578">
        <v>3.6552024299908198E-2</v>
      </c>
      <c r="O5795" s="578">
        <v>4.1755549221609976E-2</v>
      </c>
      <c r="P5795" s="578">
        <v>2.0917534609755299</v>
      </c>
      <c r="Q5795" s="578">
        <v>6424.3861389160102</v>
      </c>
      <c r="R5795" s="578">
        <v>5.815279740289645</v>
      </c>
      <c r="S5795" s="578">
        <v>4.7774517140927203E-2</v>
      </c>
      <c r="T5795" s="578">
        <v>4.2835181695409077E-2</v>
      </c>
      <c r="U5795" s="578">
        <v>2.006112315782195</v>
      </c>
      <c r="V5795" s="578">
        <v>6262.4612579345649</v>
      </c>
      <c r="W5795" s="578">
        <v>5.7101735874184616</v>
      </c>
      <c r="X5795" s="578">
        <v>3.6552023802263002E-2</v>
      </c>
      <c r="Y5795" s="578">
        <v>4.1755549221609976E-2</v>
      </c>
    </row>
    <row r="5796" spans="1:25" x14ac:dyDescent="0.3">
      <c r="A5796" s="61" t="s">
        <v>1923</v>
      </c>
      <c r="B5796" s="61" t="s">
        <v>1697</v>
      </c>
      <c r="C5796" s="61" t="s">
        <v>41</v>
      </c>
      <c r="D5796" s="36">
        <v>2</v>
      </c>
      <c r="E5796" s="36">
        <v>2030</v>
      </c>
      <c r="F5796" s="578">
        <v>1.34036913339061</v>
      </c>
      <c r="G5796" s="578">
        <v>3789.7100830078048</v>
      </c>
      <c r="H5796" s="578">
        <v>3.4151882839478223</v>
      </c>
      <c r="I5796" s="578">
        <v>3.1509014934802751E-2</v>
      </c>
      <c r="J5796" s="578">
        <v>2.52682135518019E-2</v>
      </c>
      <c r="K5796" s="578">
        <v>1.3241318160818449</v>
      </c>
      <c r="L5796" s="578">
        <v>3742.7789052327398</v>
      </c>
      <c r="M5796" s="578">
        <v>3.4701397595332875</v>
      </c>
      <c r="N5796" s="578">
        <v>2.1360818854721651E-2</v>
      </c>
      <c r="O5796" s="578">
        <v>2.4955321103334351E-2</v>
      </c>
      <c r="P5796" s="578">
        <v>1.3403691333905901</v>
      </c>
      <c r="Q5796" s="578">
        <v>3789.7100830078048</v>
      </c>
      <c r="R5796" s="578">
        <v>3.4151882833460423</v>
      </c>
      <c r="S5796" s="578">
        <v>3.15090159683677E-2</v>
      </c>
      <c r="T5796" s="578">
        <v>2.52682135518019E-2</v>
      </c>
      <c r="U5796" s="578">
        <v>1.3241318160808375</v>
      </c>
      <c r="V5796" s="578">
        <v>3742.7789052327398</v>
      </c>
      <c r="W5796" s="578">
        <v>3.4701397849897426</v>
      </c>
      <c r="X5796" s="578">
        <v>2.1360819907689149E-2</v>
      </c>
      <c r="Y5796" s="578">
        <v>2.4955321103334351E-2</v>
      </c>
    </row>
    <row r="5797" spans="1:25" x14ac:dyDescent="0.3">
      <c r="A5797" s="61" t="s">
        <v>1924</v>
      </c>
      <c r="B5797" s="61" t="s">
        <v>1697</v>
      </c>
      <c r="C5797" s="61" t="s">
        <v>41</v>
      </c>
      <c r="D5797" s="36">
        <v>3</v>
      </c>
      <c r="E5797" s="36">
        <v>2030</v>
      </c>
      <c r="F5797" s="578">
        <v>0.71887687899858999</v>
      </c>
      <c r="G5797" s="578">
        <v>2006.805193583165</v>
      </c>
      <c r="H5797" s="578">
        <v>1.7994308700356925</v>
      </c>
      <c r="I5797" s="578">
        <v>1.21812968777703E-2</v>
      </c>
      <c r="J5797" s="578">
        <v>1.3380524071787126E-2</v>
      </c>
      <c r="K5797" s="578">
        <v>0.96791810861876626</v>
      </c>
      <c r="L5797" s="578">
        <v>2593.6651306152271</v>
      </c>
      <c r="M5797" s="578">
        <v>2.354891604546685</v>
      </c>
      <c r="N5797" s="578">
        <v>1.6964880507202851E-2</v>
      </c>
      <c r="O5797" s="578">
        <v>1.7293496872298347E-2</v>
      </c>
      <c r="P5797" s="578">
        <v>0.71887689979863933</v>
      </c>
      <c r="Q5797" s="578">
        <v>2006.805193583165</v>
      </c>
      <c r="R5797" s="578">
        <v>1.7994308504033401</v>
      </c>
      <c r="S5797" s="578">
        <v>1.2181296361404675E-2</v>
      </c>
      <c r="T5797" s="578">
        <v>1.3380524071787126E-2</v>
      </c>
      <c r="U5797" s="578">
        <v>0.96791810861980854</v>
      </c>
      <c r="V5797" s="578">
        <v>2593.6651306152271</v>
      </c>
      <c r="W5797" s="578">
        <v>2.3548915962971098</v>
      </c>
      <c r="X5797" s="578">
        <v>1.6964880507202851E-2</v>
      </c>
      <c r="Y5797" s="578">
        <v>1.7293496872298347E-2</v>
      </c>
    </row>
    <row r="5798" spans="1:25" x14ac:dyDescent="0.3">
      <c r="A5798" s="61" t="s">
        <v>1925</v>
      </c>
      <c r="B5798" s="61" t="s">
        <v>1697</v>
      </c>
      <c r="C5798" s="61" t="s">
        <v>41</v>
      </c>
      <c r="D5798" s="36">
        <v>4</v>
      </c>
      <c r="E5798" s="36">
        <v>2030</v>
      </c>
      <c r="F5798" s="578">
        <v>0.36785952543651923</v>
      </c>
      <c r="G5798" s="578">
        <v>1078.4478225707976</v>
      </c>
      <c r="H5798" s="578">
        <v>0.98859375583439568</v>
      </c>
      <c r="I5798" s="578">
        <v>7.2395279564716431E-3</v>
      </c>
      <c r="J5798" s="578">
        <v>7.1906470354103132E-3</v>
      </c>
      <c r="K5798" s="578">
        <v>0.83971695737990104</v>
      </c>
      <c r="L5798" s="578">
        <v>2203.6778081258099</v>
      </c>
      <c r="M5798" s="578">
        <v>1.9437753859462275</v>
      </c>
      <c r="N5798" s="578">
        <v>1.3843260052340125E-2</v>
      </c>
      <c r="O5798" s="578">
        <v>1.46932115021627E-2</v>
      </c>
      <c r="P5798" s="578">
        <v>0.36785955663738873</v>
      </c>
      <c r="Q5798" s="578">
        <v>1078.4478225707976</v>
      </c>
      <c r="R5798" s="578">
        <v>0.98859376707317359</v>
      </c>
      <c r="S5798" s="578">
        <v>7.2395280661415474E-3</v>
      </c>
      <c r="T5798" s="578">
        <v>7.1906470863420183E-3</v>
      </c>
      <c r="U5798" s="578">
        <v>0.8397169629657617</v>
      </c>
      <c r="V5798" s="578">
        <v>2203.6778081258099</v>
      </c>
      <c r="W5798" s="578">
        <v>1.9437753988659074</v>
      </c>
      <c r="X5798" s="578">
        <v>1.3843260571017351E-2</v>
      </c>
      <c r="Y5798" s="578">
        <v>1.46932115021627E-2</v>
      </c>
    </row>
    <row r="5799" spans="1:25" x14ac:dyDescent="0.3">
      <c r="A5799" s="61" t="s">
        <v>1926</v>
      </c>
      <c r="B5799" s="61" t="s">
        <v>1697</v>
      </c>
      <c r="C5799" s="61" t="s">
        <v>41</v>
      </c>
      <c r="D5799" s="36">
        <v>5</v>
      </c>
      <c r="E5799" s="36">
        <v>2030</v>
      </c>
      <c r="F5799" s="578">
        <v>0.40357749659959019</v>
      </c>
      <c r="G5799" s="578">
        <v>1117.076543172195</v>
      </c>
      <c r="H5799" s="578">
        <v>0.99729412588779476</v>
      </c>
      <c r="I5799" s="578">
        <v>1.2502361341224325E-2</v>
      </c>
      <c r="J5799" s="578">
        <v>7.4481968379889844E-3</v>
      </c>
      <c r="K5799" s="578">
        <v>0.76246591906840355</v>
      </c>
      <c r="L5799" s="578">
        <v>1971.565809885655</v>
      </c>
      <c r="M5799" s="578">
        <v>1.68488387284158</v>
      </c>
      <c r="N5799" s="578">
        <v>1.3999790763629425E-2</v>
      </c>
      <c r="O5799" s="578">
        <v>1.3145603123120925E-2</v>
      </c>
      <c r="P5799" s="578">
        <v>0.4035775226766225</v>
      </c>
      <c r="Q5799" s="578">
        <v>1117.076543172195</v>
      </c>
      <c r="R5799" s="578">
        <v>0.99729416978205532</v>
      </c>
      <c r="S5799" s="578">
        <v>1.2502361340125324E-2</v>
      </c>
      <c r="T5799" s="578">
        <v>7.4481968379889844E-3</v>
      </c>
      <c r="U5799" s="578">
        <v>0.76246592434641947</v>
      </c>
      <c r="V5799" s="578">
        <v>1971.565809885655</v>
      </c>
      <c r="W5799" s="578">
        <v>1.684883871611945</v>
      </c>
      <c r="X5799" s="578">
        <v>1.3999790763667325E-2</v>
      </c>
      <c r="Y5799" s="578">
        <v>1.3145603123120925E-2</v>
      </c>
    </row>
    <row r="5800" spans="1:25" x14ac:dyDescent="0.3">
      <c r="A5800" s="61" t="s">
        <v>1927</v>
      </c>
      <c r="B5800" s="61" t="s">
        <v>1697</v>
      </c>
      <c r="C5800" s="61" t="s">
        <v>41</v>
      </c>
      <c r="D5800" s="36">
        <v>6</v>
      </c>
      <c r="E5800" s="36">
        <v>2030</v>
      </c>
      <c r="F5800" s="578">
        <v>0.42500818930633899</v>
      </c>
      <c r="G5800" s="578">
        <v>1140.2517611185649</v>
      </c>
      <c r="H5800" s="578">
        <v>1.0025148402579185</v>
      </c>
      <c r="I5800" s="578">
        <v>1.5660042493815675E-2</v>
      </c>
      <c r="J5800" s="578">
        <v>7.6027285880021101E-3</v>
      </c>
      <c r="K5800" s="578">
        <v>0.70087260446211919</v>
      </c>
      <c r="L5800" s="578">
        <v>1803.98239898681</v>
      </c>
      <c r="M5800" s="578">
        <v>1.493778522146155</v>
      </c>
      <c r="N5800" s="578">
        <v>1.32095034950149E-2</v>
      </c>
      <c r="O5800" s="578">
        <v>1.2028243877769702E-2</v>
      </c>
      <c r="P5800" s="578">
        <v>0.42500817890813375</v>
      </c>
      <c r="Q5800" s="578">
        <v>1140.2517611185649</v>
      </c>
      <c r="R5800" s="578">
        <v>1.0025148229688796</v>
      </c>
      <c r="S5800" s="578">
        <v>1.5660043028409076E-2</v>
      </c>
      <c r="T5800" s="578">
        <v>7.6027285880021101E-3</v>
      </c>
      <c r="U5800" s="578">
        <v>0.700872578075177</v>
      </c>
      <c r="V5800" s="578">
        <v>1803.98239898681</v>
      </c>
      <c r="W5800" s="578">
        <v>1.4937785296087076</v>
      </c>
      <c r="X5800" s="578">
        <v>1.32095040140332E-2</v>
      </c>
      <c r="Y5800" s="578">
        <v>1.2028243877769702E-2</v>
      </c>
    </row>
    <row r="5801" spans="1:25" x14ac:dyDescent="0.3">
      <c r="A5801" s="61" t="s">
        <v>1928</v>
      </c>
      <c r="B5801" s="61" t="s">
        <v>1697</v>
      </c>
      <c r="C5801" s="61" t="s">
        <v>41</v>
      </c>
      <c r="D5801" s="36">
        <v>7</v>
      </c>
      <c r="E5801" s="36">
        <v>2030</v>
      </c>
      <c r="F5801" s="578">
        <v>0.43929531393719823</v>
      </c>
      <c r="G5801" s="578">
        <v>1155.7090721130298</v>
      </c>
      <c r="H5801" s="578">
        <v>1.0059988815119889</v>
      </c>
      <c r="I5801" s="578">
        <v>1.7765143419940874E-2</v>
      </c>
      <c r="J5801" s="578">
        <v>7.705794598829618E-3</v>
      </c>
      <c r="K5801" s="578">
        <v>0.71497594448913027</v>
      </c>
      <c r="L5801" s="578">
        <v>1769.0885302225674</v>
      </c>
      <c r="M5801" s="578">
        <v>1.4330726364594977</v>
      </c>
      <c r="N5801" s="578">
        <v>2.204294686346955E-2</v>
      </c>
      <c r="O5801" s="578">
        <v>1.179555095344155E-2</v>
      </c>
      <c r="P5801" s="578">
        <v>0.43929532418174677</v>
      </c>
      <c r="Q5801" s="578">
        <v>1155.7090721130298</v>
      </c>
      <c r="R5801" s="578">
        <v>1.0059988715604493</v>
      </c>
      <c r="S5801" s="578">
        <v>1.7765143409481675E-2</v>
      </c>
      <c r="T5801" s="578">
        <v>7.705794598829618E-3</v>
      </c>
      <c r="U5801" s="578">
        <v>0.71497594976662471</v>
      </c>
      <c r="V5801" s="578">
        <v>1769.0885302225674</v>
      </c>
      <c r="W5801" s="578">
        <v>1.4330726209038052</v>
      </c>
      <c r="X5801" s="578">
        <v>2.2042944772465448E-2</v>
      </c>
      <c r="Y5801" s="578">
        <v>1.179555095344155E-2</v>
      </c>
    </row>
    <row r="5802" spans="1:25" x14ac:dyDescent="0.3">
      <c r="A5802" s="61" t="s">
        <v>1929</v>
      </c>
      <c r="B5802" s="61" t="s">
        <v>1697</v>
      </c>
      <c r="C5802" s="61" t="s">
        <v>41</v>
      </c>
      <c r="D5802" s="36">
        <v>8</v>
      </c>
      <c r="E5802" s="36">
        <v>2030</v>
      </c>
      <c r="F5802" s="578">
        <v>0.418851713025579</v>
      </c>
      <c r="G5802" s="578">
        <v>1076.6503995259577</v>
      </c>
      <c r="H5802" s="578">
        <v>0.91371428448307024</v>
      </c>
      <c r="I5802" s="578">
        <v>1.5991674550150426E-2</v>
      </c>
      <c r="J5802" s="578">
        <v>7.1786664436027979E-3</v>
      </c>
      <c r="K5802" s="578">
        <v>0.62234195444278773</v>
      </c>
      <c r="L5802" s="578">
        <v>1486.0229034423774</v>
      </c>
      <c r="M5802" s="578">
        <v>1.174163490416575</v>
      </c>
      <c r="N5802" s="578">
        <v>1.9589431992850799E-2</v>
      </c>
      <c r="O5802" s="578">
        <v>9.9081998875286872E-3</v>
      </c>
      <c r="P5802" s="578">
        <v>0.41885170759234269</v>
      </c>
      <c r="Q5802" s="578">
        <v>1076.6503995259577</v>
      </c>
      <c r="R5802" s="578">
        <v>0.91371428644977848</v>
      </c>
      <c r="S5802" s="578">
        <v>1.5991675069168751E-2</v>
      </c>
      <c r="T5802" s="578">
        <v>7.1786664436027979E-3</v>
      </c>
      <c r="U5802" s="578">
        <v>0.6223419590994006</v>
      </c>
      <c r="V5802" s="578">
        <v>1486.0229034423774</v>
      </c>
      <c r="W5802" s="578">
        <v>1.17416348457307</v>
      </c>
      <c r="X5802" s="578">
        <v>1.9589431983149524E-2</v>
      </c>
      <c r="Y5802" s="578">
        <v>9.9081998341716652E-3</v>
      </c>
    </row>
    <row r="5803" spans="1:25" x14ac:dyDescent="0.3">
      <c r="A5803" s="61" t="s">
        <v>1930</v>
      </c>
      <c r="B5803" s="61" t="s">
        <v>1697</v>
      </c>
      <c r="C5803" s="61" t="s">
        <v>41</v>
      </c>
      <c r="D5803" s="36">
        <v>9</v>
      </c>
      <c r="E5803" s="36">
        <v>2030</v>
      </c>
      <c r="F5803" s="578">
        <v>0.40351941607280128</v>
      </c>
      <c r="G5803" s="578">
        <v>1017.3553187052355</v>
      </c>
      <c r="H5803" s="578">
        <v>0.84449940943443336</v>
      </c>
      <c r="I5803" s="578">
        <v>1.4661577471315424E-2</v>
      </c>
      <c r="J5803" s="578">
        <v>6.7833097758314854E-3</v>
      </c>
      <c r="K5803" s="578">
        <v>0.61795920451780217</v>
      </c>
      <c r="L5803" s="578">
        <v>1438.8975016275976</v>
      </c>
      <c r="M5803" s="578">
        <v>1.1019057466697435</v>
      </c>
      <c r="N5803" s="578">
        <v>2.5550266406222925E-2</v>
      </c>
      <c r="O5803" s="578">
        <v>9.5939817595838833E-3</v>
      </c>
      <c r="P5803" s="578">
        <v>0.40351942662779028</v>
      </c>
      <c r="Q5803" s="578">
        <v>1017.3553187052355</v>
      </c>
      <c r="R5803" s="578">
        <v>0.84449940625673481</v>
      </c>
      <c r="S5803" s="578">
        <v>1.4661577984725175E-2</v>
      </c>
      <c r="T5803" s="578">
        <v>6.783309773406165E-3</v>
      </c>
      <c r="U5803" s="578">
        <v>0.61795922034976503</v>
      </c>
      <c r="V5803" s="578">
        <v>1438.8975016275976</v>
      </c>
      <c r="W5803" s="578">
        <v>1.1019057486597186</v>
      </c>
      <c r="X5803" s="578">
        <v>2.555026693016765E-2</v>
      </c>
      <c r="Y5803" s="578">
        <v>9.5939817595838833E-3</v>
      </c>
    </row>
    <row r="5804" spans="1:25" x14ac:dyDescent="0.3">
      <c r="A5804" s="61" t="s">
        <v>1931</v>
      </c>
      <c r="B5804" s="61" t="s">
        <v>1697</v>
      </c>
      <c r="C5804" s="61" t="s">
        <v>41</v>
      </c>
      <c r="D5804" s="36">
        <v>10</v>
      </c>
      <c r="E5804" s="36">
        <v>2030</v>
      </c>
      <c r="F5804" s="578">
        <v>0.39159400326633403</v>
      </c>
      <c r="G5804" s="578">
        <v>971.23715845743595</v>
      </c>
      <c r="H5804" s="578">
        <v>0.79066600708415502</v>
      </c>
      <c r="I5804" s="578">
        <v>1.3627020638902275E-2</v>
      </c>
      <c r="J5804" s="578">
        <v>6.4758097917850402E-3</v>
      </c>
      <c r="K5804" s="578">
        <v>0.61403431233300831</v>
      </c>
      <c r="L5804" s="578">
        <v>1399.7241884867301</v>
      </c>
      <c r="M5804" s="578">
        <v>1.0432546202074837</v>
      </c>
      <c r="N5804" s="578">
        <v>2.9599407792678251E-2</v>
      </c>
      <c r="O5804" s="578">
        <v>9.3327784949603122E-3</v>
      </c>
      <c r="P5804" s="578">
        <v>0.39159401366610275</v>
      </c>
      <c r="Q5804" s="578">
        <v>971.23715845743595</v>
      </c>
      <c r="R5804" s="578">
        <v>0.79066600516997199</v>
      </c>
      <c r="S5804" s="578">
        <v>1.3627021687322275E-2</v>
      </c>
      <c r="T5804" s="578">
        <v>6.4758097917850402E-3</v>
      </c>
      <c r="U5804" s="578">
        <v>0.61403430705447182</v>
      </c>
      <c r="V5804" s="578">
        <v>1399.7241884867301</v>
      </c>
      <c r="W5804" s="578">
        <v>1.0432546264025084</v>
      </c>
      <c r="X5804" s="578">
        <v>2.9599409893383652E-2</v>
      </c>
      <c r="Y5804" s="578">
        <v>9.3327784949603122E-3</v>
      </c>
    </row>
    <row r="5805" spans="1:25" x14ac:dyDescent="0.3">
      <c r="A5805" s="61" t="s">
        <v>1932</v>
      </c>
      <c r="B5805" s="61" t="s">
        <v>1697</v>
      </c>
      <c r="C5805" s="61" t="s">
        <v>41</v>
      </c>
      <c r="D5805" s="36">
        <v>11</v>
      </c>
      <c r="E5805" s="36">
        <v>2030</v>
      </c>
      <c r="F5805" s="578">
        <v>0.48957793169846725</v>
      </c>
      <c r="G5805" s="578">
        <v>1108.3051007588649</v>
      </c>
      <c r="H5805" s="578">
        <v>0.82344674121842765</v>
      </c>
      <c r="I5805" s="578">
        <v>1.6510113911256924E-2</v>
      </c>
      <c r="J5805" s="578">
        <v>7.3897165348171196E-3</v>
      </c>
      <c r="K5805" s="578">
        <v>0.61343982876204906</v>
      </c>
      <c r="L5805" s="578">
        <v>1364.29332478841</v>
      </c>
      <c r="M5805" s="578">
        <v>0.99224768167872779</v>
      </c>
      <c r="N5805" s="578">
        <v>3.2869722946998026E-2</v>
      </c>
      <c r="O5805" s="578">
        <v>9.0965469328997007E-3</v>
      </c>
      <c r="P5805" s="578">
        <v>0.48957792642097275</v>
      </c>
      <c r="Q5805" s="578">
        <v>1108.3051007588649</v>
      </c>
      <c r="R5805" s="578">
        <v>0.82344674123866402</v>
      </c>
      <c r="S5805" s="578">
        <v>1.6510118567869776E-2</v>
      </c>
      <c r="T5805" s="578">
        <v>7.3897165323918001E-3</v>
      </c>
      <c r="U5805" s="578">
        <v>0.61343982876152781</v>
      </c>
      <c r="V5805" s="578">
        <v>1364.29332478841</v>
      </c>
      <c r="W5805" s="578">
        <v>0.99224768963498722</v>
      </c>
      <c r="X5805" s="578">
        <v>3.2869722952151827E-2</v>
      </c>
      <c r="Y5805" s="578">
        <v>9.096546879542677E-3</v>
      </c>
    </row>
    <row r="5806" spans="1:25" x14ac:dyDescent="0.3">
      <c r="A5806" s="61" t="s">
        <v>1933</v>
      </c>
      <c r="B5806" s="61" t="s">
        <v>1697</v>
      </c>
      <c r="C5806" s="61" t="s">
        <v>41</v>
      </c>
      <c r="D5806" s="36">
        <v>12</v>
      </c>
      <c r="E5806" s="36">
        <v>2030</v>
      </c>
      <c r="F5806" s="578">
        <v>0.56974656083614594</v>
      </c>
      <c r="G5806" s="578">
        <v>1220.4418627420998</v>
      </c>
      <c r="H5806" s="578">
        <v>0.85026420747366616</v>
      </c>
      <c r="I5806" s="578">
        <v>1.8869042516447075E-2</v>
      </c>
      <c r="J5806" s="578">
        <v>8.1374176127913672E-3</v>
      </c>
      <c r="K5806" s="578">
        <v>0.61261304140654671</v>
      </c>
      <c r="L5806" s="578">
        <v>1334.42030080159</v>
      </c>
      <c r="M5806" s="578">
        <v>0.95003771015762928</v>
      </c>
      <c r="N5806" s="578">
        <v>3.5478938290907473E-2</v>
      </c>
      <c r="O5806" s="578">
        <v>8.8973681170803759E-3</v>
      </c>
      <c r="P5806" s="578">
        <v>0.56974656611364027</v>
      </c>
      <c r="Q5806" s="578">
        <v>1220.4418627420998</v>
      </c>
      <c r="R5806" s="578">
        <v>0.85026421230899252</v>
      </c>
      <c r="S5806" s="578">
        <v>1.8869041982876852E-2</v>
      </c>
      <c r="T5806" s="578">
        <v>8.1374176127913672E-3</v>
      </c>
      <c r="U5806" s="578">
        <v>0.61261305723903026</v>
      </c>
      <c r="V5806" s="578">
        <v>1334.42030080159</v>
      </c>
      <c r="W5806" s="578">
        <v>0.95003771196669096</v>
      </c>
      <c r="X5806" s="578">
        <v>3.5478939857360524E-2</v>
      </c>
      <c r="Y5806" s="578">
        <v>8.897368068573993E-3</v>
      </c>
    </row>
    <row r="5807" spans="1:25" x14ac:dyDescent="0.3">
      <c r="A5807" s="61" t="s">
        <v>1934</v>
      </c>
      <c r="B5807" s="61" t="s">
        <v>1697</v>
      </c>
      <c r="C5807" s="61" t="s">
        <v>41</v>
      </c>
      <c r="D5807" s="36">
        <v>13</v>
      </c>
      <c r="E5807" s="36">
        <v>2030</v>
      </c>
      <c r="F5807" s="578">
        <v>0.55545575267020253</v>
      </c>
      <c r="G5807" s="578">
        <v>1195.965352376295</v>
      </c>
      <c r="H5807" s="578">
        <v>0.81763824491899051</v>
      </c>
      <c r="I5807" s="578">
        <v>1.9807915577909275E-2</v>
      </c>
      <c r="J5807" s="578">
        <v>7.97420849266927E-3</v>
      </c>
      <c r="K5807" s="578">
        <v>0.59280774545176895</v>
      </c>
      <c r="L5807" s="578">
        <v>1298.9019800821898</v>
      </c>
      <c r="M5807" s="578">
        <v>0.91067057705193399</v>
      </c>
      <c r="N5807" s="578">
        <v>3.6502324252978675E-2</v>
      </c>
      <c r="O5807" s="578">
        <v>8.6605475128938725E-3</v>
      </c>
      <c r="P5807" s="578">
        <v>0.55545578371376747</v>
      </c>
      <c r="Q5807" s="578">
        <v>1195.9653002421001</v>
      </c>
      <c r="R5807" s="578">
        <v>0.81763822983468004</v>
      </c>
      <c r="S5807" s="578">
        <v>1.9807916615263772E-2</v>
      </c>
      <c r="T5807" s="578">
        <v>7.97420849266927E-3</v>
      </c>
      <c r="U5807" s="578">
        <v>0.59280775569579625</v>
      </c>
      <c r="V5807" s="578">
        <v>1298.9019800821898</v>
      </c>
      <c r="W5807" s="578">
        <v>0.91067055847031408</v>
      </c>
      <c r="X5807" s="578">
        <v>3.6502323187505625E-2</v>
      </c>
      <c r="Y5807" s="578">
        <v>8.6605475128938725E-3</v>
      </c>
    </row>
    <row r="5808" spans="1:25" x14ac:dyDescent="0.3">
      <c r="A5808" s="61" t="s">
        <v>1935</v>
      </c>
      <c r="B5808" s="61" t="s">
        <v>1697</v>
      </c>
      <c r="C5808" s="61" t="s">
        <v>41</v>
      </c>
      <c r="D5808" s="36">
        <v>14</v>
      </c>
      <c r="E5808" s="36">
        <v>2030</v>
      </c>
      <c r="F5808" s="578">
        <v>0.56453929016009796</v>
      </c>
      <c r="G5808" s="578">
        <v>1254.3788414001424</v>
      </c>
      <c r="H5808" s="578">
        <v>0.85317183336936209</v>
      </c>
      <c r="I5808" s="578">
        <v>2.0986884956907127E-2</v>
      </c>
      <c r="J5808" s="578">
        <v>8.3636793763919963E-3</v>
      </c>
      <c r="K5808" s="578">
        <v>0.5994587070520172</v>
      </c>
      <c r="L5808" s="578">
        <v>1348.2872975667251</v>
      </c>
      <c r="M5808" s="578">
        <v>0.93770856167884409</v>
      </c>
      <c r="N5808" s="578">
        <v>3.7409010399793829E-2</v>
      </c>
      <c r="O5808" s="578">
        <v>8.9898374280892243E-3</v>
      </c>
      <c r="P5808" s="578">
        <v>0.56453928519252328</v>
      </c>
      <c r="Q5808" s="578">
        <v>1254.3788414001424</v>
      </c>
      <c r="R5808" s="578">
        <v>0.85317183734627955</v>
      </c>
      <c r="S5808" s="578">
        <v>2.0986885511774699E-2</v>
      </c>
      <c r="T5808" s="578">
        <v>8.3636795364630655E-3</v>
      </c>
      <c r="U5808" s="578">
        <v>0.59945869711844058</v>
      </c>
      <c r="V5808" s="578">
        <v>1348.2872975667251</v>
      </c>
      <c r="W5808" s="578">
        <v>0.9377085612902627</v>
      </c>
      <c r="X5808" s="578">
        <v>3.7409010410101425E-2</v>
      </c>
      <c r="Y5808" s="578">
        <v>8.9898374280892243E-3</v>
      </c>
    </row>
    <row r="5809" spans="1:25" x14ac:dyDescent="0.3">
      <c r="A5809" s="61" t="s">
        <v>1936</v>
      </c>
      <c r="B5809" s="61" t="s">
        <v>1697</v>
      </c>
      <c r="C5809" s="61" t="s">
        <v>41</v>
      </c>
      <c r="D5809" s="36">
        <v>15</v>
      </c>
      <c r="E5809" s="36">
        <v>2030</v>
      </c>
      <c r="F5809" s="578">
        <v>0.57455930157955892</v>
      </c>
      <c r="G5809" s="578">
        <v>1311.6051216125425</v>
      </c>
      <c r="H5809" s="578">
        <v>0.88908837720210354</v>
      </c>
      <c r="I5809" s="578">
        <v>2.2035116934451503E-2</v>
      </c>
      <c r="J5809" s="578">
        <v>8.7452568986918743E-3</v>
      </c>
      <c r="K5809" s="578">
        <v>0.60643509447502619</v>
      </c>
      <c r="L5809" s="578">
        <v>1395.3513526916449</v>
      </c>
      <c r="M5809" s="578">
        <v>0.96395680446342402</v>
      </c>
      <c r="N5809" s="578">
        <v>3.6858770494594226E-2</v>
      </c>
      <c r="O5809" s="578">
        <v>9.3036258573799078E-3</v>
      </c>
      <c r="P5809" s="578">
        <v>0.5745593062361718</v>
      </c>
      <c r="Q5809" s="578">
        <v>1311.6051216125425</v>
      </c>
      <c r="R5809" s="578">
        <v>0.88908838501212317</v>
      </c>
      <c r="S5809" s="578">
        <v>2.2035116420890174E-2</v>
      </c>
      <c r="T5809" s="578">
        <v>8.7452568986918743E-3</v>
      </c>
      <c r="U5809" s="578">
        <v>0.60643508950745195</v>
      </c>
      <c r="V5809" s="578">
        <v>1395.3513526916449</v>
      </c>
      <c r="W5809" s="578">
        <v>0.96395680742030709</v>
      </c>
      <c r="X5809" s="578">
        <v>3.6858772096062774E-2</v>
      </c>
      <c r="Y5809" s="578">
        <v>9.3036258573799078E-3</v>
      </c>
    </row>
    <row r="5810" spans="1:25" x14ac:dyDescent="0.3">
      <c r="A5810" s="580" t="s">
        <v>1937</v>
      </c>
      <c r="B5810" s="580" t="s">
        <v>1697</v>
      </c>
      <c r="C5810" s="580" t="s">
        <v>41</v>
      </c>
      <c r="D5810" s="581">
        <v>16</v>
      </c>
      <c r="E5810" s="581">
        <v>2030</v>
      </c>
      <c r="F5810" s="582">
        <v>0.59767637679873498</v>
      </c>
      <c r="G5810" s="582">
        <v>1391.4740600585901</v>
      </c>
      <c r="H5810" s="582">
        <v>0.94088419557432901</v>
      </c>
      <c r="I5810" s="582">
        <v>2.3215948049558649E-2</v>
      </c>
      <c r="J5810" s="582">
        <v>9.2777699949995844E-3</v>
      </c>
      <c r="K5810" s="582">
        <v>0.62594601893180357</v>
      </c>
      <c r="L5810" s="582">
        <v>1464.2641525268525</v>
      </c>
      <c r="M5810" s="582">
        <v>1.0063313076628122</v>
      </c>
      <c r="N5810" s="582">
        <v>3.7156317649987572E-2</v>
      </c>
      <c r="O5810" s="582">
        <v>9.763105675422875E-3</v>
      </c>
      <c r="P5810" s="582">
        <v>0.59767638067976692</v>
      </c>
      <c r="Q5810" s="582">
        <v>1391.4740600585901</v>
      </c>
      <c r="R5810" s="582">
        <v>0.94088413731151199</v>
      </c>
      <c r="S5810" s="582">
        <v>2.3215949112227401E-2</v>
      </c>
      <c r="T5810" s="582">
        <v>9.2777699949995844E-3</v>
      </c>
      <c r="U5810" s="582">
        <v>0.62594601924068116</v>
      </c>
      <c r="V5810" s="582">
        <v>1464.2641525268525</v>
      </c>
      <c r="W5810" s="582">
        <v>1.0063313206532956</v>
      </c>
      <c r="X5810" s="582">
        <v>3.7156317106564501E-2</v>
      </c>
      <c r="Y5810" s="582">
        <v>9.763105675422875E-3</v>
      </c>
    </row>
    <row r="5811" spans="1:25" x14ac:dyDescent="0.3">
      <c r="A5811" s="310" t="s">
        <v>933</v>
      </c>
      <c r="B5811" s="310" t="s">
        <v>7</v>
      </c>
      <c r="C5811" s="310" t="s">
        <v>42</v>
      </c>
      <c r="D5811" s="36">
        <v>1</v>
      </c>
      <c r="E5811" s="36">
        <v>2012</v>
      </c>
      <c r="F5811" s="578">
        <v>1.36865380612937</v>
      </c>
      <c r="G5811" s="578">
        <v>2012.8850580851176</v>
      </c>
      <c r="H5811" s="578">
        <v>1.9990645406796803</v>
      </c>
      <c r="I5811" s="578">
        <v>2.0678671427655525E-2</v>
      </c>
      <c r="J5811" s="578">
        <v>4.0115142318730521E-2</v>
      </c>
      <c r="K5811" s="578">
        <v>1.4246898531231351</v>
      </c>
      <c r="L5811" s="578">
        <v>2080.7923126220653</v>
      </c>
      <c r="M5811" s="578">
        <v>2.02545460215575</v>
      </c>
      <c r="N5811" s="578">
        <v>2.1109327402352048E-2</v>
      </c>
      <c r="O5811" s="578">
        <v>4.1468491467336777E-2</v>
      </c>
      <c r="P5811" s="578">
        <v>1.3686538061282525</v>
      </c>
      <c r="Q5811" s="578">
        <v>2012.8850580851176</v>
      </c>
      <c r="R5811" s="578">
        <v>1.9990644188413422</v>
      </c>
      <c r="S5811" s="578">
        <v>2.0678670404549775E-2</v>
      </c>
      <c r="T5811" s="578">
        <v>4.0115142318730521E-2</v>
      </c>
      <c r="U5811" s="578">
        <v>1.4246900611132651</v>
      </c>
      <c r="V5811" s="578">
        <v>2080.7923126220653</v>
      </c>
      <c r="W5811" s="578">
        <v>2.0254546419843424</v>
      </c>
      <c r="X5811" s="578">
        <v>2.1109326877725175E-2</v>
      </c>
      <c r="Y5811" s="578">
        <v>4.1468491467336777E-2</v>
      </c>
    </row>
    <row r="5812" spans="1:25" x14ac:dyDescent="0.3">
      <c r="A5812" s="310" t="s">
        <v>934</v>
      </c>
      <c r="B5812" s="310" t="s">
        <v>7</v>
      </c>
      <c r="C5812" s="310" t="s">
        <v>42</v>
      </c>
      <c r="D5812" s="36">
        <v>2</v>
      </c>
      <c r="E5812" s="36">
        <v>2012</v>
      </c>
      <c r="F5812" s="578">
        <v>0.94814467789302503</v>
      </c>
      <c r="G5812" s="578">
        <v>1129.9518292744899</v>
      </c>
      <c r="H5812" s="578">
        <v>1.0610449383384499</v>
      </c>
      <c r="I5812" s="578">
        <v>1.3965488263996399E-2</v>
      </c>
      <c r="J5812" s="578">
        <v>2.2519017705538574E-2</v>
      </c>
      <c r="K5812" s="578">
        <v>0.9639100891610598</v>
      </c>
      <c r="L5812" s="578">
        <v>1144.3597056070926</v>
      </c>
      <c r="M5812" s="578">
        <v>1.0698121246071675</v>
      </c>
      <c r="N5812" s="578">
        <v>1.3239978625241101E-2</v>
      </c>
      <c r="O5812" s="578">
        <v>2.2806141758337575E-2</v>
      </c>
      <c r="P5812" s="578">
        <v>0.94814472973981312</v>
      </c>
      <c r="Q5812" s="578">
        <v>1129.9518292744899</v>
      </c>
      <c r="R5812" s="578">
        <v>1.0610450965808276</v>
      </c>
      <c r="S5812" s="578">
        <v>1.3965489331364199E-2</v>
      </c>
      <c r="T5812" s="578">
        <v>2.2519017705538574E-2</v>
      </c>
      <c r="U5812" s="578">
        <v>0.96391000068376642</v>
      </c>
      <c r="V5812" s="578">
        <v>1144.3597056070926</v>
      </c>
      <c r="W5812" s="578">
        <v>1.0698120536665801</v>
      </c>
      <c r="X5812" s="578">
        <v>1.323997861281135E-2</v>
      </c>
      <c r="Y5812" s="578">
        <v>2.2806141758337575E-2</v>
      </c>
    </row>
    <row r="5813" spans="1:25" x14ac:dyDescent="0.3">
      <c r="A5813" s="310" t="s">
        <v>935</v>
      </c>
      <c r="B5813" s="310" t="s">
        <v>7</v>
      </c>
      <c r="C5813" s="310" t="s">
        <v>42</v>
      </c>
      <c r="D5813" s="36">
        <v>3</v>
      </c>
      <c r="E5813" s="36">
        <v>2012</v>
      </c>
      <c r="F5813" s="578">
        <v>0.73788911367669563</v>
      </c>
      <c r="G5813" s="578">
        <v>688.48517481485953</v>
      </c>
      <c r="H5813" s="578">
        <v>0.59203499273159299</v>
      </c>
      <c r="I5813" s="578">
        <v>1.0608882133889561E-2</v>
      </c>
      <c r="J5813" s="578">
        <v>1.3720958163806501E-2</v>
      </c>
      <c r="K5813" s="578">
        <v>0.70007014048871896</v>
      </c>
      <c r="L5813" s="578">
        <v>670.58524576822879</v>
      </c>
      <c r="M5813" s="578">
        <v>0.58506485527808105</v>
      </c>
      <c r="N5813" s="578">
        <v>8.6277010822944384E-3</v>
      </c>
      <c r="O5813" s="578">
        <v>1.33642229387381E-2</v>
      </c>
      <c r="P5813" s="578">
        <v>0.73788915682955725</v>
      </c>
      <c r="Q5813" s="578">
        <v>688.48518498738554</v>
      </c>
      <c r="R5813" s="578">
        <v>0.59203506251651528</v>
      </c>
      <c r="S5813" s="578">
        <v>1.0608881788357385E-2</v>
      </c>
      <c r="T5813" s="578">
        <v>1.3720958163806501E-2</v>
      </c>
      <c r="U5813" s="578">
        <v>0.70007007219017647</v>
      </c>
      <c r="V5813" s="578">
        <v>670.58524576822879</v>
      </c>
      <c r="W5813" s="578">
        <v>0.58506488202086315</v>
      </c>
      <c r="X5813" s="578">
        <v>8.6277018687421006E-3</v>
      </c>
      <c r="Y5813" s="578">
        <v>1.33642229387381E-2</v>
      </c>
    </row>
    <row r="5814" spans="1:25" x14ac:dyDescent="0.3">
      <c r="A5814" s="310" t="s">
        <v>936</v>
      </c>
      <c r="B5814" s="310" t="s">
        <v>7</v>
      </c>
      <c r="C5814" s="310" t="s">
        <v>42</v>
      </c>
      <c r="D5814" s="36">
        <v>4</v>
      </c>
      <c r="E5814" s="36">
        <v>2012</v>
      </c>
      <c r="F5814" s="578">
        <v>0.66780271575869143</v>
      </c>
      <c r="G5814" s="578">
        <v>541.32970046997025</v>
      </c>
      <c r="H5814" s="578">
        <v>0.4356985255568962</v>
      </c>
      <c r="I5814" s="578">
        <v>9.4900184052448718E-3</v>
      </c>
      <c r="J5814" s="578">
        <v>1.0788263636641151E-2</v>
      </c>
      <c r="K5814" s="578">
        <v>0.57128705327429907</v>
      </c>
      <c r="L5814" s="578">
        <v>528.25934727986623</v>
      </c>
      <c r="M5814" s="578">
        <v>0.42126167218035876</v>
      </c>
      <c r="N5814" s="578">
        <v>5.9640151071296979E-3</v>
      </c>
      <c r="O5814" s="578">
        <v>1.0527769899150949E-2</v>
      </c>
      <c r="P5814" s="578">
        <v>0.66780272631316007</v>
      </c>
      <c r="Q5814" s="578">
        <v>541.32970046997025</v>
      </c>
      <c r="R5814" s="578">
        <v>0.43569851672449023</v>
      </c>
      <c r="S5814" s="578">
        <v>9.4900180284109015E-3</v>
      </c>
      <c r="T5814" s="578">
        <v>1.0788263636641151E-2</v>
      </c>
      <c r="U5814" s="578">
        <v>0.57128702253962149</v>
      </c>
      <c r="V5814" s="578">
        <v>528.25935268402043</v>
      </c>
      <c r="W5814" s="578">
        <v>0.42126164161284824</v>
      </c>
      <c r="X5814" s="578">
        <v>5.9640142777652701E-3</v>
      </c>
      <c r="Y5814" s="578">
        <v>1.0527769899150949E-2</v>
      </c>
    </row>
    <row r="5815" spans="1:25" x14ac:dyDescent="0.3">
      <c r="A5815" s="310" t="s">
        <v>937</v>
      </c>
      <c r="B5815" s="310" t="s">
        <v>7</v>
      </c>
      <c r="C5815" s="310" t="s">
        <v>42</v>
      </c>
      <c r="D5815" s="36">
        <v>5</v>
      </c>
      <c r="E5815" s="36">
        <v>2012</v>
      </c>
      <c r="F5815" s="578">
        <v>0.62790692627288502</v>
      </c>
      <c r="G5815" s="578">
        <v>464.64516258239701</v>
      </c>
      <c r="H5815" s="578">
        <v>0.35462029276641199</v>
      </c>
      <c r="I5815" s="578">
        <v>8.3273243950732871E-3</v>
      </c>
      <c r="J5815" s="578">
        <v>9.2600073742990664E-3</v>
      </c>
      <c r="K5815" s="578">
        <v>0.49854001521173502</v>
      </c>
      <c r="L5815" s="578">
        <v>440.89901049931825</v>
      </c>
      <c r="M5815" s="578">
        <v>0.32932068353450877</v>
      </c>
      <c r="N5815" s="578">
        <v>4.94501777944833E-3</v>
      </c>
      <c r="O5815" s="578">
        <v>8.7867612407232249E-3</v>
      </c>
      <c r="P5815" s="578">
        <v>0.62790696290699033</v>
      </c>
      <c r="Q5815" s="578">
        <v>464.64517307281449</v>
      </c>
      <c r="R5815" s="578">
        <v>0.35462030455649501</v>
      </c>
      <c r="S5815" s="578">
        <v>8.3273246562687933E-3</v>
      </c>
      <c r="T5815" s="578">
        <v>9.2600074228054476E-3</v>
      </c>
      <c r="U5815" s="578">
        <v>0.49853998866852078</v>
      </c>
      <c r="V5815" s="578">
        <v>440.89901558558131</v>
      </c>
      <c r="W5815" s="578">
        <v>0.32932070114838952</v>
      </c>
      <c r="X5815" s="578">
        <v>4.9450177267923775E-3</v>
      </c>
      <c r="Y5815" s="578">
        <v>8.7867613425866332E-3</v>
      </c>
    </row>
    <row r="5816" spans="1:25" x14ac:dyDescent="0.3">
      <c r="A5816" s="310" t="s">
        <v>938</v>
      </c>
      <c r="B5816" s="310" t="s">
        <v>7</v>
      </c>
      <c r="C5816" s="310" t="s">
        <v>42</v>
      </c>
      <c r="D5816" s="36">
        <v>6</v>
      </c>
      <c r="E5816" s="36">
        <v>2012</v>
      </c>
      <c r="F5816" s="578">
        <v>0.59419721353887622</v>
      </c>
      <c r="G5816" s="578">
        <v>412.38035949071201</v>
      </c>
      <c r="H5816" s="578">
        <v>0.30011517066668569</v>
      </c>
      <c r="I5816" s="578">
        <v>6.4152185662464901E-3</v>
      </c>
      <c r="J5816" s="578">
        <v>8.2184072331680583E-3</v>
      </c>
      <c r="K5816" s="578">
        <v>0.48926544588546927</v>
      </c>
      <c r="L5816" s="578">
        <v>392.83336162567099</v>
      </c>
      <c r="M5816" s="578">
        <v>0.28019822366089325</v>
      </c>
      <c r="N5816" s="578">
        <v>5.1190105021419125E-3</v>
      </c>
      <c r="O5816" s="578">
        <v>7.8288526152997841E-3</v>
      </c>
      <c r="P5816" s="578">
        <v>0.59419726476733048</v>
      </c>
      <c r="Q5816" s="578">
        <v>412.38035424550321</v>
      </c>
      <c r="R5816" s="578">
        <v>0.30011516279773726</v>
      </c>
      <c r="S5816" s="578">
        <v>6.415218778329285E-3</v>
      </c>
      <c r="T5816" s="578">
        <v>8.2184072331680548E-3</v>
      </c>
      <c r="U5816" s="578">
        <v>0.48926541981052174</v>
      </c>
      <c r="V5816" s="578">
        <v>392.83336162567099</v>
      </c>
      <c r="W5816" s="578">
        <v>0.28019820154501401</v>
      </c>
      <c r="X5816" s="578">
        <v>5.1190103391339347E-3</v>
      </c>
      <c r="Y5816" s="578">
        <v>7.8288525570921266E-3</v>
      </c>
    </row>
    <row r="5817" spans="1:25" x14ac:dyDescent="0.3">
      <c r="A5817" s="310" t="s">
        <v>939</v>
      </c>
      <c r="B5817" s="310" t="s">
        <v>7</v>
      </c>
      <c r="C5817" s="310" t="s">
        <v>42</v>
      </c>
      <c r="D5817" s="36">
        <v>7</v>
      </c>
      <c r="E5817" s="36">
        <v>2012</v>
      </c>
      <c r="F5817" s="578">
        <v>0.53254464458332929</v>
      </c>
      <c r="G5817" s="578">
        <v>368.23312632242778</v>
      </c>
      <c r="H5817" s="578">
        <v>0.25976432493674351</v>
      </c>
      <c r="I5817" s="578">
        <v>5.9801196951714949E-3</v>
      </c>
      <c r="J5817" s="578">
        <v>7.3385918003623322E-3</v>
      </c>
      <c r="K5817" s="578">
        <v>0.49466518128696124</v>
      </c>
      <c r="L5817" s="578">
        <v>364.59183311462374</v>
      </c>
      <c r="M5817" s="578">
        <v>0.25089673195240375</v>
      </c>
      <c r="N5817" s="578">
        <v>5.9930175272218797E-3</v>
      </c>
      <c r="O5817" s="578">
        <v>7.2660175501368897E-3</v>
      </c>
      <c r="P5817" s="578">
        <v>0.53254466585009153</v>
      </c>
      <c r="Q5817" s="578">
        <v>368.23312632242778</v>
      </c>
      <c r="R5817" s="578">
        <v>0.25976431847235826</v>
      </c>
      <c r="S5817" s="578">
        <v>5.980119963605068E-3</v>
      </c>
      <c r="T5817" s="578">
        <v>7.3385918027876499E-3</v>
      </c>
      <c r="U5817" s="578">
        <v>0.49466515614125195</v>
      </c>
      <c r="V5817" s="578">
        <v>364.59183311462374</v>
      </c>
      <c r="W5817" s="578">
        <v>0.25089674493756248</v>
      </c>
      <c r="X5817" s="578">
        <v>5.9930172076671272E-3</v>
      </c>
      <c r="Y5817" s="578">
        <v>7.2660174434228449E-3</v>
      </c>
    </row>
    <row r="5818" spans="1:25" x14ac:dyDescent="0.3">
      <c r="A5818" s="310" t="s">
        <v>940</v>
      </c>
      <c r="B5818" s="310" t="s">
        <v>7</v>
      </c>
      <c r="C5818" s="310" t="s">
        <v>42</v>
      </c>
      <c r="D5818" s="36">
        <v>8</v>
      </c>
      <c r="E5818" s="36">
        <v>2012</v>
      </c>
      <c r="F5818" s="578">
        <v>0.50832464794516774</v>
      </c>
      <c r="G5818" s="578">
        <v>346.26725800832077</v>
      </c>
      <c r="H5818" s="578">
        <v>0.23119635448741324</v>
      </c>
      <c r="I5818" s="578">
        <v>5.6583272558630854E-3</v>
      </c>
      <c r="J5818" s="578">
        <v>6.9008234713692175E-3</v>
      </c>
      <c r="K5818" s="578">
        <v>0.52038801331131357</v>
      </c>
      <c r="L5818" s="578">
        <v>355.53062438964798</v>
      </c>
      <c r="M5818" s="578">
        <v>0.23515157884806548</v>
      </c>
      <c r="N5818" s="578">
        <v>7.9180000407935245E-3</v>
      </c>
      <c r="O5818" s="578">
        <v>7.0854417087199755E-3</v>
      </c>
      <c r="P5818" s="578">
        <v>0.51733730632183927</v>
      </c>
      <c r="Q5818" s="578">
        <v>347.40978558858171</v>
      </c>
      <c r="R5818" s="578">
        <v>0.2326998098027005</v>
      </c>
      <c r="S5818" s="578">
        <v>5.8724111670471722E-3</v>
      </c>
      <c r="T5818" s="578">
        <v>6.9235947933824048E-3</v>
      </c>
      <c r="U5818" s="578">
        <v>0.52038795106635849</v>
      </c>
      <c r="V5818" s="578">
        <v>355.53062438964798</v>
      </c>
      <c r="W5818" s="578">
        <v>0.23515156960790248</v>
      </c>
      <c r="X5818" s="578">
        <v>7.9179995107854818E-3</v>
      </c>
      <c r="Y5818" s="578">
        <v>7.0854416577882723E-3</v>
      </c>
    </row>
    <row r="5819" spans="1:25" x14ac:dyDescent="0.3">
      <c r="A5819" s="310" t="s">
        <v>941</v>
      </c>
      <c r="B5819" s="310" t="s">
        <v>7</v>
      </c>
      <c r="C5819" s="310" t="s">
        <v>42</v>
      </c>
      <c r="D5819" s="36">
        <v>9</v>
      </c>
      <c r="E5819" s="36">
        <v>2012</v>
      </c>
      <c r="F5819" s="578">
        <v>0.49523988028616328</v>
      </c>
      <c r="G5819" s="578">
        <v>332.09384791056277</v>
      </c>
      <c r="H5819" s="578">
        <v>0.20989117717848149</v>
      </c>
      <c r="I5819" s="578">
        <v>5.401220161843405E-3</v>
      </c>
      <c r="J5819" s="578">
        <v>6.618357113135665E-3</v>
      </c>
      <c r="K5819" s="578">
        <v>0.53879320845237477</v>
      </c>
      <c r="L5819" s="578">
        <v>348.613932291666</v>
      </c>
      <c r="M5819" s="578">
        <v>0.22298438146147675</v>
      </c>
      <c r="N5819" s="578">
        <v>9.4277807956283603E-3</v>
      </c>
      <c r="O5819" s="578">
        <v>6.9475944134561899E-3</v>
      </c>
      <c r="P5819" s="578">
        <v>0.51304256478138599</v>
      </c>
      <c r="Q5819" s="578">
        <v>334.35080019632926</v>
      </c>
      <c r="R5819" s="578">
        <v>0.21286048032986052</v>
      </c>
      <c r="S5819" s="578">
        <v>5.8240614294125647E-3</v>
      </c>
      <c r="T5819" s="578">
        <v>6.66334143897984E-3</v>
      </c>
      <c r="U5819" s="578">
        <v>0.53879319789321722</v>
      </c>
      <c r="V5819" s="578">
        <v>348.613927205403</v>
      </c>
      <c r="W5819" s="578">
        <v>0.22298437128059301</v>
      </c>
      <c r="X5819" s="578">
        <v>9.4277804820800584E-3</v>
      </c>
      <c r="Y5819" s="578">
        <v>6.9475944668132127E-3</v>
      </c>
    </row>
    <row r="5820" spans="1:25" x14ac:dyDescent="0.3">
      <c r="A5820" s="310" t="s">
        <v>942</v>
      </c>
      <c r="B5820" s="310" t="s">
        <v>7</v>
      </c>
      <c r="C5820" s="310" t="s">
        <v>42</v>
      </c>
      <c r="D5820" s="36">
        <v>10</v>
      </c>
      <c r="E5820" s="36">
        <v>2012</v>
      </c>
      <c r="F5820" s="578">
        <v>0.49043394187959627</v>
      </c>
      <c r="G5820" s="578">
        <v>321.70096460978152</v>
      </c>
      <c r="H5820" s="578">
        <v>0.19441673903747822</v>
      </c>
      <c r="I5820" s="578">
        <v>5.2889119890172226E-3</v>
      </c>
      <c r="J5820" s="578">
        <v>6.4112434580844459E-3</v>
      </c>
      <c r="K5820" s="578">
        <v>0.55021217525840349</v>
      </c>
      <c r="L5820" s="578">
        <v>342.23469702402701</v>
      </c>
      <c r="M5820" s="578">
        <v>0.21275738467860053</v>
      </c>
      <c r="N5820" s="578">
        <v>1.0351929965357434E-2</v>
      </c>
      <c r="O5820" s="578">
        <v>6.8204612762201525E-3</v>
      </c>
      <c r="P5820" s="578">
        <v>0.50970173982311873</v>
      </c>
      <c r="Q5820" s="578">
        <v>324.19386641184428</v>
      </c>
      <c r="R5820" s="578">
        <v>0.19742982690998601</v>
      </c>
      <c r="S5820" s="578">
        <v>5.786449377505198E-3</v>
      </c>
      <c r="T5820" s="578">
        <v>6.4609225276702348E-3</v>
      </c>
      <c r="U5820" s="578">
        <v>0.55021213427968907</v>
      </c>
      <c r="V5820" s="578">
        <v>342.23469702402701</v>
      </c>
      <c r="W5820" s="578">
        <v>0.21275736504412576</v>
      </c>
      <c r="X5820" s="578">
        <v>1.035192931984359E-2</v>
      </c>
      <c r="Y5820" s="578">
        <v>6.8204612762201525E-3</v>
      </c>
    </row>
    <row r="5821" spans="1:25" x14ac:dyDescent="0.3">
      <c r="A5821" s="310" t="s">
        <v>943</v>
      </c>
      <c r="B5821" s="310" t="s">
        <v>7</v>
      </c>
      <c r="C5821" s="310" t="s">
        <v>42</v>
      </c>
      <c r="D5821" s="36">
        <v>11</v>
      </c>
      <c r="E5821" s="36">
        <v>2012</v>
      </c>
      <c r="F5821" s="578">
        <v>0.49569348015041675</v>
      </c>
      <c r="G5821" s="578">
        <v>314.45753701527872</v>
      </c>
      <c r="H5821" s="578">
        <v>0.1838963329525235</v>
      </c>
      <c r="I5821" s="578">
        <v>5.3476987335064454E-3</v>
      </c>
      <c r="J5821" s="578">
        <v>6.2668819203584728E-3</v>
      </c>
      <c r="K5821" s="578">
        <v>0.55027895873054877</v>
      </c>
      <c r="L5821" s="578">
        <v>332.71947129567423</v>
      </c>
      <c r="M5821" s="578">
        <v>0.20195076648117999</v>
      </c>
      <c r="N5821" s="578">
        <v>1.033113456268589E-2</v>
      </c>
      <c r="O5821" s="578">
        <v>6.6308319655945473E-3</v>
      </c>
      <c r="P5821" s="578">
        <v>0.50867014192560078</v>
      </c>
      <c r="Q5821" s="578">
        <v>316.62161572774221</v>
      </c>
      <c r="R5821" s="578">
        <v>0.18561766536458851</v>
      </c>
      <c r="S5821" s="578">
        <v>5.7481184530653656E-3</v>
      </c>
      <c r="T5821" s="578">
        <v>6.3100115803535976E-3</v>
      </c>
      <c r="U5821" s="578">
        <v>0.55027892691505031</v>
      </c>
      <c r="V5821" s="578">
        <v>332.71947129567423</v>
      </c>
      <c r="W5821" s="578">
        <v>0.20195075183225175</v>
      </c>
      <c r="X5821" s="578">
        <v>1.0331133396031554E-2</v>
      </c>
      <c r="Y5821" s="578">
        <v>6.6308319655945473E-3</v>
      </c>
    </row>
    <row r="5822" spans="1:25" x14ac:dyDescent="0.3">
      <c r="A5822" s="310" t="s">
        <v>944</v>
      </c>
      <c r="B5822" s="310" t="s">
        <v>7</v>
      </c>
      <c r="C5822" s="310" t="s">
        <v>42</v>
      </c>
      <c r="D5822" s="36">
        <v>12</v>
      </c>
      <c r="E5822" s="36">
        <v>2012</v>
      </c>
      <c r="F5822" s="578">
        <v>0.50377603944844873</v>
      </c>
      <c r="G5822" s="578">
        <v>310.09598286946573</v>
      </c>
      <c r="H5822" s="578">
        <v>0.17627283383535525</v>
      </c>
      <c r="I5822" s="578">
        <v>5.4271680489250632E-3</v>
      </c>
      <c r="J5822" s="578">
        <v>6.179961031496835E-3</v>
      </c>
      <c r="K5822" s="578">
        <v>0.54864076757889757</v>
      </c>
      <c r="L5822" s="578">
        <v>325.36547565460148</v>
      </c>
      <c r="M5822" s="578">
        <v>0.19199641339097651</v>
      </c>
      <c r="N5822" s="578">
        <v>9.4862038927582566E-3</v>
      </c>
      <c r="O5822" s="578">
        <v>6.4842716092243747E-3</v>
      </c>
      <c r="P5822" s="578">
        <v>0.51436976526417733</v>
      </c>
      <c r="Q5822" s="578">
        <v>312.63371753692599</v>
      </c>
      <c r="R5822" s="578">
        <v>0.178076105653417</v>
      </c>
      <c r="S5822" s="578">
        <v>5.6838088812014523E-3</v>
      </c>
      <c r="T5822" s="578">
        <v>6.2305402849839675E-3</v>
      </c>
      <c r="U5822" s="578">
        <v>0.5486407006778502</v>
      </c>
      <c r="V5822" s="578">
        <v>325.36547565460148</v>
      </c>
      <c r="W5822" s="578">
        <v>0.19199641386451974</v>
      </c>
      <c r="X5822" s="578">
        <v>9.4862030078577877E-3</v>
      </c>
      <c r="Y5822" s="578">
        <v>6.4842716092243747E-3</v>
      </c>
    </row>
    <row r="5823" spans="1:25" x14ac:dyDescent="0.3">
      <c r="A5823" s="310" t="s">
        <v>945</v>
      </c>
      <c r="B5823" s="310" t="s">
        <v>7</v>
      </c>
      <c r="C5823" s="310" t="s">
        <v>42</v>
      </c>
      <c r="D5823" s="36">
        <v>13</v>
      </c>
      <c r="E5823" s="36">
        <v>2012</v>
      </c>
      <c r="F5823" s="578">
        <v>0.51501594628080205</v>
      </c>
      <c r="G5823" s="578">
        <v>308.32759316762247</v>
      </c>
      <c r="H5823" s="578">
        <v>0.1710931239066055</v>
      </c>
      <c r="I5823" s="578">
        <v>5.5308028335806078E-3</v>
      </c>
      <c r="J5823" s="578">
        <v>6.1447191304371965E-3</v>
      </c>
      <c r="K5823" s="578">
        <v>0.54966686780992779</v>
      </c>
      <c r="L5823" s="578">
        <v>320.1428403854365</v>
      </c>
      <c r="M5823" s="578">
        <v>0.18445334498331525</v>
      </c>
      <c r="N5823" s="578">
        <v>8.9676341087283409E-3</v>
      </c>
      <c r="O5823" s="578">
        <v>6.3801908739454342E-3</v>
      </c>
      <c r="P5823" s="578">
        <v>0.51912126785479451</v>
      </c>
      <c r="Q5823" s="578">
        <v>309.31067021687795</v>
      </c>
      <c r="R5823" s="578">
        <v>0.17179183424438274</v>
      </c>
      <c r="S5823" s="578">
        <v>5.6302342223754397E-3</v>
      </c>
      <c r="T5823" s="578">
        <v>6.1643131630262299E-3</v>
      </c>
      <c r="U5823" s="578">
        <v>0.54966682062240524</v>
      </c>
      <c r="V5823" s="578">
        <v>320.1428454716995</v>
      </c>
      <c r="W5823" s="578">
        <v>0.18445333619426149</v>
      </c>
      <c r="X5823" s="578">
        <v>8.9676338348946526E-3</v>
      </c>
      <c r="Y5823" s="578">
        <v>6.3801908739454342E-3</v>
      </c>
    </row>
    <row r="5824" spans="1:25" x14ac:dyDescent="0.3">
      <c r="A5824" s="310" t="s">
        <v>946</v>
      </c>
      <c r="B5824" s="310" t="s">
        <v>7</v>
      </c>
      <c r="C5824" s="310" t="s">
        <v>42</v>
      </c>
      <c r="D5824" s="36">
        <v>14</v>
      </c>
      <c r="E5824" s="36">
        <v>2012</v>
      </c>
      <c r="F5824" s="578">
        <v>0.53446829255582839</v>
      </c>
      <c r="G5824" s="578">
        <v>309.98941580454476</v>
      </c>
      <c r="H5824" s="578">
        <v>0.1693460405745095</v>
      </c>
      <c r="I5824" s="578">
        <v>5.7290529731896297E-3</v>
      </c>
      <c r="J5824" s="578">
        <v>6.17783382282747E-3</v>
      </c>
      <c r="K5824" s="578">
        <v>0.56776595741293523</v>
      </c>
      <c r="L5824" s="578">
        <v>322.01294676462749</v>
      </c>
      <c r="M5824" s="578">
        <v>0.18171852363896773</v>
      </c>
      <c r="N5824" s="578">
        <v>8.7430611848352043E-3</v>
      </c>
      <c r="O5824" s="578">
        <v>6.4174595512061653E-3</v>
      </c>
      <c r="P5824" s="578">
        <v>0.53446829845212052</v>
      </c>
      <c r="Q5824" s="578">
        <v>309.98941580454476</v>
      </c>
      <c r="R5824" s="578">
        <v>0.16934604540013701</v>
      </c>
      <c r="S5824" s="578">
        <v>5.7290529731517329E-3</v>
      </c>
      <c r="T5824" s="578">
        <v>6.17783382282747E-3</v>
      </c>
      <c r="U5824" s="578">
        <v>0.56776588445985465</v>
      </c>
      <c r="V5824" s="578">
        <v>322.01295200983623</v>
      </c>
      <c r="W5824" s="578">
        <v>0.18171852178890399</v>
      </c>
      <c r="X5824" s="578">
        <v>8.7430602354932642E-3</v>
      </c>
      <c r="Y5824" s="578">
        <v>6.41745965792021E-3</v>
      </c>
    </row>
    <row r="5825" spans="1:25" x14ac:dyDescent="0.3">
      <c r="A5825" s="310" t="s">
        <v>947</v>
      </c>
      <c r="B5825" s="310" t="s">
        <v>7</v>
      </c>
      <c r="C5825" s="310" t="s">
        <v>42</v>
      </c>
      <c r="D5825" s="36">
        <v>15</v>
      </c>
      <c r="E5825" s="36">
        <v>2012</v>
      </c>
      <c r="F5825" s="578">
        <v>0.57635318722941453</v>
      </c>
      <c r="G5825" s="578">
        <v>319.42436218261673</v>
      </c>
      <c r="H5825" s="578">
        <v>0.17453378789771951</v>
      </c>
      <c r="I5825" s="578">
        <v>6.1793650398271824E-3</v>
      </c>
      <c r="J5825" s="578">
        <v>6.3658673680038122E-3</v>
      </c>
      <c r="K5825" s="578">
        <v>0.60608227891741673</v>
      </c>
      <c r="L5825" s="578">
        <v>330.51637967427502</v>
      </c>
      <c r="M5825" s="578">
        <v>0.18596667711214301</v>
      </c>
      <c r="N5825" s="578">
        <v>8.6812271901142816E-3</v>
      </c>
      <c r="O5825" s="578">
        <v>6.5869228516627675E-3</v>
      </c>
      <c r="P5825" s="578">
        <v>0.57635314966920703</v>
      </c>
      <c r="Q5825" s="578">
        <v>319.42436218261673</v>
      </c>
      <c r="R5825" s="578">
        <v>0.17453378512755024</v>
      </c>
      <c r="S5825" s="578">
        <v>6.1793651614342054E-3</v>
      </c>
      <c r="T5825" s="578">
        <v>6.365867421360835E-3</v>
      </c>
      <c r="U5825" s="578">
        <v>0.60608221682924501</v>
      </c>
      <c r="V5825" s="578">
        <v>330.51637967427502</v>
      </c>
      <c r="W5825" s="578">
        <v>0.18596667858628252</v>
      </c>
      <c r="X5825" s="578">
        <v>8.6812262049609755E-3</v>
      </c>
      <c r="Y5825" s="578">
        <v>6.5869228516627675E-3</v>
      </c>
    </row>
    <row r="5826" spans="1:25" x14ac:dyDescent="0.3">
      <c r="A5826" s="580" t="s">
        <v>948</v>
      </c>
      <c r="B5826" s="580" t="s">
        <v>7</v>
      </c>
      <c r="C5826" s="580" t="s">
        <v>42</v>
      </c>
      <c r="D5826" s="581">
        <v>16</v>
      </c>
      <c r="E5826" s="581">
        <v>2012</v>
      </c>
      <c r="F5826" s="582">
        <v>0.63387805263920383</v>
      </c>
      <c r="G5826" s="582">
        <v>336.61958503723099</v>
      </c>
      <c r="H5826" s="582">
        <v>0.18798786289426025</v>
      </c>
      <c r="I5826" s="582">
        <v>7.2652119356651623E-3</v>
      </c>
      <c r="J5826" s="582">
        <v>6.7085567037186832E-3</v>
      </c>
      <c r="K5826" s="582">
        <v>0.6576153200468482</v>
      </c>
      <c r="L5826" s="582">
        <v>345.00018024444552</v>
      </c>
      <c r="M5826" s="582">
        <v>0.19743776064963897</v>
      </c>
      <c r="N5826" s="582">
        <v>9.3016289460289593E-3</v>
      </c>
      <c r="O5826" s="582">
        <v>6.8755774603535677E-3</v>
      </c>
      <c r="P5826" s="582">
        <v>0.63387804425782179</v>
      </c>
      <c r="Q5826" s="582">
        <v>336.61958503723099</v>
      </c>
      <c r="R5826" s="582">
        <v>0.18798786425259051</v>
      </c>
      <c r="S5826" s="582">
        <v>7.2652124121835452E-3</v>
      </c>
      <c r="T5826" s="582">
        <v>6.7085568104327271E-3</v>
      </c>
      <c r="U5826" s="582">
        <v>0.65761524274603256</v>
      </c>
      <c r="V5826" s="582">
        <v>345.00018533070852</v>
      </c>
      <c r="W5826" s="582">
        <v>0.19743775614930772</v>
      </c>
      <c r="X5826" s="582">
        <v>9.3016288394285815E-3</v>
      </c>
      <c r="Y5826" s="582">
        <v>6.8755773584901628E-3</v>
      </c>
    </row>
    <row r="5827" spans="1:25" x14ac:dyDescent="0.3">
      <c r="A5827" s="310" t="s">
        <v>949</v>
      </c>
      <c r="B5827" s="310" t="s">
        <v>7</v>
      </c>
      <c r="C5827" s="310" t="s">
        <v>42</v>
      </c>
      <c r="D5827" s="36">
        <v>1</v>
      </c>
      <c r="E5827" s="36">
        <v>2020</v>
      </c>
      <c r="F5827" s="578">
        <v>0.22293234437158976</v>
      </c>
      <c r="G5827" s="578">
        <v>1726.0949846903427</v>
      </c>
      <c r="H5827" s="578">
        <v>0.50749154331363844</v>
      </c>
      <c r="I5827" s="578">
        <v>1.5949708917332776E-2</v>
      </c>
      <c r="J5827" s="578">
        <v>1.1484217568067775E-2</v>
      </c>
      <c r="K5827" s="578">
        <v>0.23287845968313525</v>
      </c>
      <c r="L5827" s="578">
        <v>1784.9356142679801</v>
      </c>
      <c r="M5827" s="578">
        <v>0.51263610763635326</v>
      </c>
      <c r="N5827" s="578">
        <v>1.6165375212722176E-2</v>
      </c>
      <c r="O5827" s="578">
        <v>1.1875690756520825E-2</v>
      </c>
      <c r="P5827" s="578">
        <v>0.22293236524774748</v>
      </c>
      <c r="Q5827" s="578">
        <v>1726.0949846903427</v>
      </c>
      <c r="R5827" s="578">
        <v>0.5074914817754077</v>
      </c>
      <c r="S5827" s="578">
        <v>1.5949709964691701E-2</v>
      </c>
      <c r="T5827" s="578">
        <v>1.1484217568067775E-2</v>
      </c>
      <c r="U5827" s="578">
        <v>0.23287846511600627</v>
      </c>
      <c r="V5827" s="578">
        <v>1784.9356142679801</v>
      </c>
      <c r="W5827" s="578">
        <v>0.51263611392156805</v>
      </c>
      <c r="X5827" s="578">
        <v>1.6165376768791775E-2</v>
      </c>
      <c r="Y5827" s="578">
        <v>1.1875690756520825E-2</v>
      </c>
    </row>
    <row r="5828" spans="1:25" x14ac:dyDescent="0.3">
      <c r="A5828" s="310" t="s">
        <v>950</v>
      </c>
      <c r="B5828" s="310" t="s">
        <v>7</v>
      </c>
      <c r="C5828" s="310" t="s">
        <v>42</v>
      </c>
      <c r="D5828" s="36">
        <v>2</v>
      </c>
      <c r="E5828" s="36">
        <v>2020</v>
      </c>
      <c r="F5828" s="578">
        <v>0.16549889107339477</v>
      </c>
      <c r="G5828" s="578">
        <v>966.33127625783197</v>
      </c>
      <c r="H5828" s="578">
        <v>0.26786590258689047</v>
      </c>
      <c r="I5828" s="578">
        <v>9.6278288946981001E-3</v>
      </c>
      <c r="J5828" s="578">
        <v>6.4292806904025623E-3</v>
      </c>
      <c r="K5828" s="578">
        <v>0.16737567364180878</v>
      </c>
      <c r="L5828" s="578">
        <v>978.13346004486084</v>
      </c>
      <c r="M5828" s="578">
        <v>0.26901086022856602</v>
      </c>
      <c r="N5828" s="578">
        <v>9.4338346378511524E-3</v>
      </c>
      <c r="O5828" s="578">
        <v>6.5078080636643155E-3</v>
      </c>
      <c r="P5828" s="578">
        <v>0.16549887027391175</v>
      </c>
      <c r="Q5828" s="578">
        <v>966.33128102620378</v>
      </c>
      <c r="R5828" s="578">
        <v>0.267865881085526</v>
      </c>
      <c r="S5828" s="578">
        <v>9.6278283242175484E-3</v>
      </c>
      <c r="T5828" s="578">
        <v>6.4292807413342673E-3</v>
      </c>
      <c r="U5828" s="578">
        <v>0.16737568404230727</v>
      </c>
      <c r="V5828" s="578">
        <v>978.13349056243669</v>
      </c>
      <c r="W5828" s="578">
        <v>0.26901086769218274</v>
      </c>
      <c r="X5828" s="578">
        <v>9.4338344718304726E-3</v>
      </c>
      <c r="Y5828" s="578">
        <v>6.5078081194466578E-3</v>
      </c>
    </row>
    <row r="5829" spans="1:25" x14ac:dyDescent="0.3">
      <c r="A5829" s="310" t="s">
        <v>951</v>
      </c>
      <c r="B5829" s="310" t="s">
        <v>7</v>
      </c>
      <c r="C5829" s="310" t="s">
        <v>42</v>
      </c>
      <c r="D5829" s="36">
        <v>3</v>
      </c>
      <c r="E5829" s="36">
        <v>2020</v>
      </c>
      <c r="F5829" s="578">
        <v>0.13678215352235373</v>
      </c>
      <c r="G5829" s="578">
        <v>586.44869867960574</v>
      </c>
      <c r="H5829" s="578">
        <v>0.14805316947210123</v>
      </c>
      <c r="I5829" s="578">
        <v>6.4668835876962759E-3</v>
      </c>
      <c r="J5829" s="578">
        <v>3.9018152807936174E-3</v>
      </c>
      <c r="K5829" s="578">
        <v>0.12717599855546274</v>
      </c>
      <c r="L5829" s="578">
        <v>570.28903261820426</v>
      </c>
      <c r="M5829" s="578">
        <v>0.14555190919963901</v>
      </c>
      <c r="N5829" s="578">
        <v>5.7089624545483258E-3</v>
      </c>
      <c r="O5829" s="578">
        <v>3.7942971733476295E-3</v>
      </c>
      <c r="P5829" s="578">
        <v>0.13678215876083949</v>
      </c>
      <c r="Q5829" s="578">
        <v>586.44871997833229</v>
      </c>
      <c r="R5829" s="578">
        <v>0.14805315457306251</v>
      </c>
      <c r="S5829" s="578">
        <v>6.4668835911447717E-3</v>
      </c>
      <c r="T5829" s="578">
        <v>3.9018152298619154E-3</v>
      </c>
      <c r="U5829" s="578">
        <v>0.12717598291737148</v>
      </c>
      <c r="V5829" s="578">
        <v>570.28904787699321</v>
      </c>
      <c r="W5829" s="578">
        <v>0.14555189453615877</v>
      </c>
      <c r="X5829" s="578">
        <v>5.7089623552997121E-3</v>
      </c>
      <c r="Y5829" s="578">
        <v>3.7942970157018824E-3</v>
      </c>
    </row>
    <row r="5830" spans="1:25" x14ac:dyDescent="0.3">
      <c r="A5830" s="310" t="s">
        <v>952</v>
      </c>
      <c r="B5830" s="310" t="s">
        <v>7</v>
      </c>
      <c r="C5830" s="310" t="s">
        <v>42</v>
      </c>
      <c r="D5830" s="36">
        <v>4</v>
      </c>
      <c r="E5830" s="36">
        <v>2020</v>
      </c>
      <c r="F5830" s="578">
        <v>0.12720992166557174</v>
      </c>
      <c r="G5830" s="578">
        <v>459.82158438364627</v>
      </c>
      <c r="H5830" s="578">
        <v>0.10811551338626151</v>
      </c>
      <c r="I5830" s="578">
        <v>5.4132374052263251E-3</v>
      </c>
      <c r="J5830" s="578">
        <v>3.0593257057868525E-3</v>
      </c>
      <c r="K5830" s="578">
        <v>0.10362904995260855</v>
      </c>
      <c r="L5830" s="578">
        <v>448.400456587473</v>
      </c>
      <c r="M5830" s="578">
        <v>0.10337007209151682</v>
      </c>
      <c r="N5830" s="578">
        <v>3.8726026398402725E-3</v>
      </c>
      <c r="O5830" s="578">
        <v>2.9833386215614125E-3</v>
      </c>
      <c r="P5830" s="578">
        <v>0.12720989046616626</v>
      </c>
      <c r="Q5830" s="578">
        <v>459.82158438364627</v>
      </c>
      <c r="R5830" s="578">
        <v>0.1081155145805795</v>
      </c>
      <c r="S5830" s="578">
        <v>5.4132374618423695E-3</v>
      </c>
      <c r="T5830" s="578">
        <v>3.0593256536424899E-3</v>
      </c>
      <c r="U5830" s="578">
        <v>0.10362906400005725</v>
      </c>
      <c r="V5830" s="578">
        <v>448.40044609705552</v>
      </c>
      <c r="W5830" s="578">
        <v>0.10337007092266473</v>
      </c>
      <c r="X5830" s="578">
        <v>3.8726024809818652E-3</v>
      </c>
      <c r="Y5830" s="578">
        <v>2.9833386215614099E-3</v>
      </c>
    </row>
    <row r="5831" spans="1:25" x14ac:dyDescent="0.3">
      <c r="A5831" s="310" t="s">
        <v>953</v>
      </c>
      <c r="B5831" s="310" t="s">
        <v>7</v>
      </c>
      <c r="C5831" s="310" t="s">
        <v>42</v>
      </c>
      <c r="D5831" s="36">
        <v>5</v>
      </c>
      <c r="E5831" s="36">
        <v>2020</v>
      </c>
      <c r="F5831" s="578">
        <v>0.12108655196598701</v>
      </c>
      <c r="G5831" s="578">
        <v>394.12282784779802</v>
      </c>
      <c r="H5831" s="578">
        <v>8.7383372700060108E-2</v>
      </c>
      <c r="I5831" s="578">
        <v>4.6699659445531881E-3</v>
      </c>
      <c r="J5831" s="578">
        <v>2.6222124676375273E-3</v>
      </c>
      <c r="K5831" s="578">
        <v>9.1797156608893177E-2</v>
      </c>
      <c r="L5831" s="578">
        <v>375.42731269200578</v>
      </c>
      <c r="M5831" s="578">
        <v>8.094576949179097E-2</v>
      </c>
      <c r="N5831" s="578">
        <v>3.1875560367780028E-3</v>
      </c>
      <c r="O5831" s="578">
        <v>2.4978287231836723E-3</v>
      </c>
      <c r="P5831" s="578">
        <v>0.12108654133317924</v>
      </c>
      <c r="Q5831" s="578">
        <v>394.12283293406102</v>
      </c>
      <c r="R5831" s="578">
        <v>8.7383371135729207E-2</v>
      </c>
      <c r="S5831" s="578">
        <v>4.6699661542106653E-3</v>
      </c>
      <c r="T5831" s="578">
        <v>2.6222123633488003E-3</v>
      </c>
      <c r="U5831" s="578">
        <v>9.1797163982071994E-2</v>
      </c>
      <c r="V5831" s="578">
        <v>375.42729727427098</v>
      </c>
      <c r="W5831" s="578">
        <v>8.0945761985882742E-2</v>
      </c>
      <c r="X5831" s="578">
        <v>3.1875561403751297E-3</v>
      </c>
      <c r="Y5831" s="578">
        <v>2.4978288274723976E-3</v>
      </c>
    </row>
    <row r="5832" spans="1:25" x14ac:dyDescent="0.3">
      <c r="A5832" s="310" t="s">
        <v>954</v>
      </c>
      <c r="B5832" s="310" t="s">
        <v>7</v>
      </c>
      <c r="C5832" s="310" t="s">
        <v>42</v>
      </c>
      <c r="D5832" s="36">
        <v>6</v>
      </c>
      <c r="E5832" s="36">
        <v>2020</v>
      </c>
      <c r="F5832" s="578">
        <v>0.11471996855096175</v>
      </c>
      <c r="G5832" s="578">
        <v>349.90194241205825</v>
      </c>
      <c r="H5832" s="578">
        <v>7.3407185619544096E-2</v>
      </c>
      <c r="I5832" s="578">
        <v>3.7882319008038651E-3</v>
      </c>
      <c r="J5832" s="578">
        <v>2.32800006900409E-3</v>
      </c>
      <c r="K5832" s="578">
        <v>9.2142080015832947E-2</v>
      </c>
      <c r="L5832" s="578">
        <v>334.27071173985746</v>
      </c>
      <c r="M5832" s="578">
        <v>6.8641948482763823E-2</v>
      </c>
      <c r="N5832" s="578">
        <v>3.1083026420427899E-3</v>
      </c>
      <c r="O5832" s="578">
        <v>2.223998589518785E-3</v>
      </c>
      <c r="P5832" s="578">
        <v>0.114719973750896</v>
      </c>
      <c r="Q5832" s="578">
        <v>349.90194241205825</v>
      </c>
      <c r="R5832" s="578">
        <v>7.3407187066398608E-2</v>
      </c>
      <c r="S5832" s="578">
        <v>3.7882320078684454E-3</v>
      </c>
      <c r="T5832" s="578">
        <v>2.3279999647153648E-3</v>
      </c>
      <c r="U5832" s="578">
        <v>9.2142079511679228E-2</v>
      </c>
      <c r="V5832" s="578">
        <v>334.27070649464872</v>
      </c>
      <c r="W5832" s="578">
        <v>6.8641954586382711E-2</v>
      </c>
      <c r="X5832" s="578">
        <v>3.1083024861307679E-3</v>
      </c>
      <c r="Y5832" s="578">
        <v>2.223998589518785E-3</v>
      </c>
    </row>
    <row r="5833" spans="1:25" x14ac:dyDescent="0.3">
      <c r="A5833" s="310" t="s">
        <v>955</v>
      </c>
      <c r="B5833" s="310" t="s">
        <v>7</v>
      </c>
      <c r="C5833" s="310" t="s">
        <v>42</v>
      </c>
      <c r="D5833" s="36">
        <v>7</v>
      </c>
      <c r="E5833" s="36">
        <v>2020</v>
      </c>
      <c r="F5833" s="578">
        <v>0.10488651828155303</v>
      </c>
      <c r="G5833" s="578">
        <v>312.63734038670799</v>
      </c>
      <c r="H5833" s="578">
        <v>6.3893655157092569E-2</v>
      </c>
      <c r="I5833" s="578">
        <v>3.4672775012817621E-3</v>
      </c>
      <c r="J5833" s="578">
        <v>2.0800657609167128E-3</v>
      </c>
      <c r="K5833" s="578">
        <v>9.5731889817102275E-2</v>
      </c>
      <c r="L5833" s="578">
        <v>310.07858737309726</v>
      </c>
      <c r="M5833" s="578">
        <v>6.1555706247721248E-2</v>
      </c>
      <c r="N5833" s="578">
        <v>3.3976589707549426E-3</v>
      </c>
      <c r="O5833" s="578">
        <v>2.0630446985402725E-3</v>
      </c>
      <c r="P5833" s="578">
        <v>0.10488651704036026</v>
      </c>
      <c r="Q5833" s="578">
        <v>312.63733005523625</v>
      </c>
      <c r="R5833" s="578">
        <v>6.3893651238989407E-2</v>
      </c>
      <c r="S5833" s="578">
        <v>3.4672776603296498E-3</v>
      </c>
      <c r="T5833" s="578">
        <v>2.0800657609167128E-3</v>
      </c>
      <c r="U5833" s="578">
        <v>9.5731883763714137E-2</v>
      </c>
      <c r="V5833" s="578">
        <v>310.07857704162552</v>
      </c>
      <c r="W5833" s="578">
        <v>6.1555714026629418E-2</v>
      </c>
      <c r="X5833" s="578">
        <v>3.3976590724383452E-3</v>
      </c>
      <c r="Y5833" s="578">
        <v>2.0630447506846351E-3</v>
      </c>
    </row>
    <row r="5834" spans="1:25" x14ac:dyDescent="0.3">
      <c r="A5834" s="310" t="s">
        <v>956</v>
      </c>
      <c r="B5834" s="310" t="s">
        <v>7</v>
      </c>
      <c r="C5834" s="310" t="s">
        <v>42</v>
      </c>
      <c r="D5834" s="36">
        <v>8</v>
      </c>
      <c r="E5834" s="36">
        <v>2020</v>
      </c>
      <c r="F5834" s="578">
        <v>0.10128243426567222</v>
      </c>
      <c r="G5834" s="578">
        <v>294.48591359456327</v>
      </c>
      <c r="H5834" s="578">
        <v>5.7023708301130627E-2</v>
      </c>
      <c r="I5834" s="578">
        <v>3.2253239242928974E-3</v>
      </c>
      <c r="J5834" s="578">
        <v>1.9592992866819198E-3</v>
      </c>
      <c r="K5834" s="578">
        <v>0.10489932327430146</v>
      </c>
      <c r="L5834" s="578">
        <v>302.69210227330473</v>
      </c>
      <c r="M5834" s="578">
        <v>5.8468530447650317E-2</v>
      </c>
      <c r="N5834" s="578">
        <v>4.0760550652028773E-3</v>
      </c>
      <c r="O5834" s="578">
        <v>2.0138985225154676E-3</v>
      </c>
      <c r="P5834" s="578">
        <v>0.10351426811780089</v>
      </c>
      <c r="Q5834" s="578">
        <v>295.34591738382926</v>
      </c>
      <c r="R5834" s="578">
        <v>5.7496425347229249E-2</v>
      </c>
      <c r="S5834" s="578">
        <v>3.3150248239432224E-3</v>
      </c>
      <c r="T5834" s="578">
        <v>1.9650226167868775E-3</v>
      </c>
      <c r="U5834" s="578">
        <v>0.10489932894010733</v>
      </c>
      <c r="V5834" s="578">
        <v>302.69209702809599</v>
      </c>
      <c r="W5834" s="578">
        <v>5.8468531885258274E-2</v>
      </c>
      <c r="X5834" s="578">
        <v>4.0760550620575426E-3</v>
      </c>
      <c r="Y5834" s="578">
        <v>2.013898313938015E-3</v>
      </c>
    </row>
    <row r="5835" spans="1:25" x14ac:dyDescent="0.3">
      <c r="A5835" s="310" t="s">
        <v>957</v>
      </c>
      <c r="B5835" s="310" t="s">
        <v>7</v>
      </c>
      <c r="C5835" s="310" t="s">
        <v>42</v>
      </c>
      <c r="D5835" s="36">
        <v>9</v>
      </c>
      <c r="E5835" s="36">
        <v>2020</v>
      </c>
      <c r="F5835" s="578">
        <v>9.9437490544121196E-2</v>
      </c>
      <c r="G5835" s="578">
        <v>282.90148925781199</v>
      </c>
      <c r="H5835" s="578">
        <v>5.1857553044555929E-2</v>
      </c>
      <c r="I5835" s="578">
        <v>3.0367781407676323E-3</v>
      </c>
      <c r="J5835" s="578">
        <v>1.8822265507575701E-3</v>
      </c>
      <c r="K5835" s="578">
        <v>0.11154220556858677</v>
      </c>
      <c r="L5835" s="578">
        <v>297.05895392099978</v>
      </c>
      <c r="M5835" s="578">
        <v>5.6025659321524729E-2</v>
      </c>
      <c r="N5835" s="578">
        <v>4.621525953306593E-3</v>
      </c>
      <c r="O5835" s="578">
        <v>1.9764195567404351E-3</v>
      </c>
      <c r="P5835" s="578">
        <v>0.10384604728326233</v>
      </c>
      <c r="Q5835" s="578">
        <v>284.60024452209427</v>
      </c>
      <c r="R5835" s="578">
        <v>5.2791241607186096E-2</v>
      </c>
      <c r="S5835" s="578">
        <v>3.2139416354747576E-3</v>
      </c>
      <c r="T5835" s="578">
        <v>1.8935283248235099E-3</v>
      </c>
      <c r="U5835" s="578">
        <v>0.11154221701614575</v>
      </c>
      <c r="V5835" s="578">
        <v>297.05895392099973</v>
      </c>
      <c r="W5835" s="578">
        <v>5.6025656667164428E-2</v>
      </c>
      <c r="X5835" s="578">
        <v>4.621526118285142E-3</v>
      </c>
      <c r="Y5835" s="578">
        <v>1.9764196088847977E-3</v>
      </c>
    </row>
    <row r="5836" spans="1:25" x14ac:dyDescent="0.3">
      <c r="A5836" s="310" t="s">
        <v>958</v>
      </c>
      <c r="B5836" s="310" t="s">
        <v>7</v>
      </c>
      <c r="C5836" s="310" t="s">
        <v>42</v>
      </c>
      <c r="D5836" s="36">
        <v>10</v>
      </c>
      <c r="E5836" s="36">
        <v>2020</v>
      </c>
      <c r="F5836" s="578">
        <v>9.935179767679353E-2</v>
      </c>
      <c r="G5836" s="578">
        <v>274.361143747965</v>
      </c>
      <c r="H5836" s="578">
        <v>4.8157769775495227E-2</v>
      </c>
      <c r="I5836" s="578">
        <v>2.9377606916417124E-3</v>
      </c>
      <c r="J5836" s="578">
        <v>1.825404497746295E-3</v>
      </c>
      <c r="K5836" s="578">
        <v>0.11583538855792075</v>
      </c>
      <c r="L5836" s="578">
        <v>291.84290409088101</v>
      </c>
      <c r="M5836" s="578">
        <v>5.3888776089479451E-2</v>
      </c>
      <c r="N5836" s="578">
        <v>4.9201101149189182E-3</v>
      </c>
      <c r="O5836" s="578">
        <v>1.9417126119757649E-3</v>
      </c>
      <c r="P5836" s="578">
        <v>0.10410374469088854</v>
      </c>
      <c r="Q5836" s="578">
        <v>276.24290911356553</v>
      </c>
      <c r="R5836" s="578">
        <v>4.9131666627393572E-2</v>
      </c>
      <c r="S5836" s="578">
        <v>3.1353237683617828E-3</v>
      </c>
      <c r="T5836" s="578">
        <v>1.83792402943557E-3</v>
      </c>
      <c r="U5836" s="578">
        <v>0.11583538335819275</v>
      </c>
      <c r="V5836" s="578">
        <v>291.84290917714401</v>
      </c>
      <c r="W5836" s="578">
        <v>5.3888773175610027E-2</v>
      </c>
      <c r="X5836" s="578">
        <v>4.9201102696277551E-3</v>
      </c>
      <c r="Y5836" s="578">
        <v>1.9417125076870399E-3</v>
      </c>
    </row>
    <row r="5837" spans="1:25" x14ac:dyDescent="0.3">
      <c r="A5837" s="310" t="s">
        <v>959</v>
      </c>
      <c r="B5837" s="310" t="s">
        <v>7</v>
      </c>
      <c r="C5837" s="310" t="s">
        <v>42</v>
      </c>
      <c r="D5837" s="36">
        <v>11</v>
      </c>
      <c r="E5837" s="36">
        <v>2020</v>
      </c>
      <c r="F5837" s="578">
        <v>0.10156972330334205</v>
      </c>
      <c r="G5837" s="578">
        <v>268.32531086603774</v>
      </c>
      <c r="H5837" s="578">
        <v>4.5737641064382203E-2</v>
      </c>
      <c r="I5837" s="578">
        <v>2.9393043286442327E-3</v>
      </c>
      <c r="J5837" s="578">
        <v>1.7852476970195549E-3</v>
      </c>
      <c r="K5837" s="578">
        <v>0.11696760598784275</v>
      </c>
      <c r="L5837" s="578">
        <v>283.82663297653147</v>
      </c>
      <c r="M5837" s="578">
        <v>5.1416552201014043E-2</v>
      </c>
      <c r="N5837" s="578">
        <v>4.8732508709955847E-3</v>
      </c>
      <c r="O5837" s="578">
        <v>1.8883820727448074E-3</v>
      </c>
      <c r="P5837" s="578">
        <v>0.10477185492434123</v>
      </c>
      <c r="Q5837" s="578">
        <v>270.02712567647251</v>
      </c>
      <c r="R5837" s="578">
        <v>4.6341202917346849E-2</v>
      </c>
      <c r="S5837" s="578">
        <v>3.075062681896645E-3</v>
      </c>
      <c r="T5837" s="578">
        <v>1.7965705313448125E-3</v>
      </c>
      <c r="U5837" s="578">
        <v>0.116967595588074</v>
      </c>
      <c r="V5837" s="578">
        <v>283.82663297653147</v>
      </c>
      <c r="W5837" s="578">
        <v>5.1416554687269397E-2</v>
      </c>
      <c r="X5837" s="578">
        <v>4.8732513467181545E-3</v>
      </c>
      <c r="Y5837" s="578">
        <v>1.8883821248891724E-3</v>
      </c>
    </row>
    <row r="5838" spans="1:25" x14ac:dyDescent="0.3">
      <c r="A5838" s="310" t="s">
        <v>960</v>
      </c>
      <c r="B5838" s="310" t="s">
        <v>7</v>
      </c>
      <c r="C5838" s="310" t="s">
        <v>42</v>
      </c>
      <c r="D5838" s="36">
        <v>12</v>
      </c>
      <c r="E5838" s="36">
        <v>2020</v>
      </c>
      <c r="F5838" s="578">
        <v>0.104441841036449</v>
      </c>
      <c r="G5838" s="578">
        <v>264.72993755340531</v>
      </c>
      <c r="H5838" s="578">
        <v>4.4031622490441152E-2</v>
      </c>
      <c r="I5838" s="578">
        <v>2.9501248631144425E-3</v>
      </c>
      <c r="J5838" s="578">
        <v>1.761324677014875E-3</v>
      </c>
      <c r="K5838" s="578">
        <v>0.11696226188395001</v>
      </c>
      <c r="L5838" s="578">
        <v>277.65410884221353</v>
      </c>
      <c r="M5838" s="578">
        <v>4.8819839185777356E-2</v>
      </c>
      <c r="N5838" s="578">
        <v>4.5367551182569771E-3</v>
      </c>
      <c r="O5838" s="578">
        <v>1.8473130233663401E-3</v>
      </c>
      <c r="P5838" s="578">
        <v>0.107158689406169</v>
      </c>
      <c r="Q5838" s="578">
        <v>266.81739139556845</v>
      </c>
      <c r="R5838" s="578">
        <v>4.4605464772378825E-2</v>
      </c>
      <c r="S5838" s="578">
        <v>3.0362421211596723E-3</v>
      </c>
      <c r="T5838" s="578">
        <v>1.7752152525645176E-3</v>
      </c>
      <c r="U5838" s="578">
        <v>0.11696225144563674</v>
      </c>
      <c r="V5838" s="578">
        <v>277.65411408742227</v>
      </c>
      <c r="W5838" s="578">
        <v>4.8819845331687796E-2</v>
      </c>
      <c r="X5838" s="578">
        <v>4.5367550220589657E-3</v>
      </c>
      <c r="Y5838" s="578">
        <v>1.8473130755107025E-3</v>
      </c>
    </row>
    <row r="5839" spans="1:25" x14ac:dyDescent="0.3">
      <c r="A5839" s="310" t="s">
        <v>961</v>
      </c>
      <c r="B5839" s="310" t="s">
        <v>7</v>
      </c>
      <c r="C5839" s="310" t="s">
        <v>42</v>
      </c>
      <c r="D5839" s="36">
        <v>13</v>
      </c>
      <c r="E5839" s="36">
        <v>2020</v>
      </c>
      <c r="F5839" s="578">
        <v>0.108095455390869</v>
      </c>
      <c r="G5839" s="578">
        <v>263.33394010861701</v>
      </c>
      <c r="H5839" s="578">
        <v>4.293669629828395E-2</v>
      </c>
      <c r="I5839" s="578">
        <v>2.9705374658419675E-3</v>
      </c>
      <c r="J5839" s="578">
        <v>1.7520386597122176E-3</v>
      </c>
      <c r="K5839" s="578">
        <v>0.1178392653795815</v>
      </c>
      <c r="L5839" s="578">
        <v>273.29947153727176</v>
      </c>
      <c r="M5839" s="578">
        <v>4.6960287914240874E-2</v>
      </c>
      <c r="N5839" s="578">
        <v>4.3005212863439076E-3</v>
      </c>
      <c r="O5839" s="578">
        <v>1.8183407143321001E-3</v>
      </c>
      <c r="P5839" s="578">
        <v>0.10914812840549776</v>
      </c>
      <c r="Q5839" s="578">
        <v>264.14295943578026</v>
      </c>
      <c r="R5839" s="578">
        <v>4.3159049863864575E-2</v>
      </c>
      <c r="S5839" s="578">
        <v>3.0039022760017004E-3</v>
      </c>
      <c r="T5839" s="578">
        <v>1.7574186579925725E-3</v>
      </c>
      <c r="U5839" s="578">
        <v>0.11783930181757725</v>
      </c>
      <c r="V5839" s="578">
        <v>273.29946104685428</v>
      </c>
      <c r="W5839" s="578">
        <v>4.6960288411203976E-2</v>
      </c>
      <c r="X5839" s="578">
        <v>4.3005213941190272E-3</v>
      </c>
      <c r="Y5839" s="578">
        <v>1.8183407664764651E-3</v>
      </c>
    </row>
    <row r="5840" spans="1:25" x14ac:dyDescent="0.3">
      <c r="A5840" s="310" t="s">
        <v>962</v>
      </c>
      <c r="B5840" s="310" t="s">
        <v>7</v>
      </c>
      <c r="C5840" s="310" t="s">
        <v>42</v>
      </c>
      <c r="D5840" s="36">
        <v>14</v>
      </c>
      <c r="E5840" s="36">
        <v>2020</v>
      </c>
      <c r="F5840" s="578">
        <v>0.11442772316253449</v>
      </c>
      <c r="G5840" s="578">
        <v>264.85557031631424</v>
      </c>
      <c r="H5840" s="578">
        <v>4.2930855487914671E-2</v>
      </c>
      <c r="I5840" s="578">
        <v>3.0592314006980775E-3</v>
      </c>
      <c r="J5840" s="578">
        <v>1.76216072577517E-3</v>
      </c>
      <c r="K5840" s="578">
        <v>0.1243243938255455</v>
      </c>
      <c r="L5840" s="578">
        <v>275.06501245498623</v>
      </c>
      <c r="M5840" s="578">
        <v>4.6762514757119747E-2</v>
      </c>
      <c r="N5840" s="578">
        <v>4.247583090527007E-3</v>
      </c>
      <c r="O5840" s="578">
        <v>1.8300865867786301E-3</v>
      </c>
      <c r="P5840" s="578">
        <v>0.11442771788467525</v>
      </c>
      <c r="Q5840" s="578">
        <v>264.85555966695102</v>
      </c>
      <c r="R5840" s="578">
        <v>4.2930857224367423E-2</v>
      </c>
      <c r="S5840" s="578">
        <v>3.05923129745148E-3</v>
      </c>
      <c r="T5840" s="578">
        <v>1.7621607779195326E-3</v>
      </c>
      <c r="U5840" s="578">
        <v>0.12432440430313275</v>
      </c>
      <c r="V5840" s="578">
        <v>275.06501770019503</v>
      </c>
      <c r="W5840" s="578">
        <v>4.6762515847907048E-2</v>
      </c>
      <c r="X5840" s="578">
        <v>4.2475832977402145E-3</v>
      </c>
      <c r="Y5840" s="578">
        <v>1.8300866383166626E-3</v>
      </c>
    </row>
    <row r="5841" spans="1:25" x14ac:dyDescent="0.3">
      <c r="A5841" s="310" t="s">
        <v>963</v>
      </c>
      <c r="B5841" s="310" t="s">
        <v>7</v>
      </c>
      <c r="C5841" s="310" t="s">
        <v>42</v>
      </c>
      <c r="D5841" s="36">
        <v>15</v>
      </c>
      <c r="E5841" s="36">
        <v>2020</v>
      </c>
      <c r="F5841" s="578">
        <v>0.12807445107186724</v>
      </c>
      <c r="G5841" s="578">
        <v>273.01423215866049</v>
      </c>
      <c r="H5841" s="578">
        <v>4.5260661602090524E-2</v>
      </c>
      <c r="I5841" s="578">
        <v>3.3163920392666971E-3</v>
      </c>
      <c r="J5841" s="578">
        <v>1.8164431227584476E-3</v>
      </c>
      <c r="K5841" s="578">
        <v>0.13698986954387177</v>
      </c>
      <c r="L5841" s="578">
        <v>282.45671224594048</v>
      </c>
      <c r="M5841" s="578">
        <v>4.8668468690948395E-2</v>
      </c>
      <c r="N5841" s="578">
        <v>4.3131980732861496E-3</v>
      </c>
      <c r="O5841" s="578">
        <v>1.8792661370146825E-3</v>
      </c>
      <c r="P5841" s="578">
        <v>0.12807443007757474</v>
      </c>
      <c r="Q5841" s="578">
        <v>273.01422182718875</v>
      </c>
      <c r="R5841" s="578">
        <v>4.5260658669121746E-2</v>
      </c>
      <c r="S5841" s="578">
        <v>3.3163920392666971E-3</v>
      </c>
      <c r="T5841" s="578">
        <v>1.8164431227584476E-3</v>
      </c>
      <c r="U5841" s="578">
        <v>0.13698987482125774</v>
      </c>
      <c r="V5841" s="578">
        <v>282.45671749114928</v>
      </c>
      <c r="W5841" s="578">
        <v>4.8668474407349949E-2</v>
      </c>
      <c r="X5841" s="578">
        <v>4.3131981320054021E-3</v>
      </c>
      <c r="Y5841" s="578">
        <v>1.8792661879463849E-3</v>
      </c>
    </row>
    <row r="5842" spans="1:25" x14ac:dyDescent="0.3">
      <c r="A5842" s="580" t="s">
        <v>964</v>
      </c>
      <c r="B5842" s="580" t="s">
        <v>7</v>
      </c>
      <c r="C5842" s="580" t="s">
        <v>42</v>
      </c>
      <c r="D5842" s="581">
        <v>16</v>
      </c>
      <c r="E5842" s="581">
        <v>2020</v>
      </c>
      <c r="F5842" s="582">
        <v>0.14756098073788523</v>
      </c>
      <c r="G5842" s="582">
        <v>287.83183240890446</v>
      </c>
      <c r="H5842" s="582">
        <v>4.9757932841657693E-2</v>
      </c>
      <c r="I5842" s="582">
        <v>3.9103677805390627E-3</v>
      </c>
      <c r="J5842" s="582">
        <v>1.9150276420987174E-3</v>
      </c>
      <c r="K5842" s="582">
        <v>0.154679906030878</v>
      </c>
      <c r="L5842" s="582">
        <v>294.96265141169204</v>
      </c>
      <c r="M5842" s="582">
        <v>5.2501332963174677E-2</v>
      </c>
      <c r="N5842" s="582">
        <v>4.7327426097467599E-3</v>
      </c>
      <c r="O5842" s="582">
        <v>1.9624724530634273E-3</v>
      </c>
      <c r="P5842" s="582">
        <v>0.14756095986078749</v>
      </c>
      <c r="Q5842" s="582">
        <v>287.83183240890446</v>
      </c>
      <c r="R5842" s="582">
        <v>4.9757931498788752E-2</v>
      </c>
      <c r="S5842" s="582">
        <v>3.9103677799801027E-3</v>
      </c>
      <c r="T5842" s="582">
        <v>1.9150277985318048E-3</v>
      </c>
      <c r="U5842" s="582">
        <v>0.15467990083141325</v>
      </c>
      <c r="V5842" s="582">
        <v>294.96266174316372</v>
      </c>
      <c r="W5842" s="582">
        <v>5.2501328107609824E-2</v>
      </c>
      <c r="X5842" s="582">
        <v>4.7327431359083924E-3</v>
      </c>
      <c r="Y5842" s="582">
        <v>1.9624724530634273E-3</v>
      </c>
    </row>
    <row r="5843" spans="1:25" x14ac:dyDescent="0.3">
      <c r="A5843" s="310" t="s">
        <v>965</v>
      </c>
      <c r="B5843" s="310" t="s">
        <v>7</v>
      </c>
      <c r="C5843" s="310" t="s">
        <v>42</v>
      </c>
      <c r="D5843" s="36">
        <v>1</v>
      </c>
      <c r="E5843" s="36">
        <v>2030</v>
      </c>
      <c r="F5843" s="578">
        <v>2.4457307993755725E-2</v>
      </c>
      <c r="G5843" s="578">
        <v>1227.0944862365677</v>
      </c>
      <c r="H5843" s="578">
        <v>0.23341309788641673</v>
      </c>
      <c r="I5843" s="578">
        <v>1.0583251836730251E-2</v>
      </c>
      <c r="J5843" s="578">
        <v>8.1817572305832656E-3</v>
      </c>
      <c r="K5843" s="578">
        <v>2.5733894881109699E-2</v>
      </c>
      <c r="L5843" s="578">
        <v>1268.9802513122527</v>
      </c>
      <c r="M5843" s="578">
        <v>0.2351573663568155</v>
      </c>
      <c r="N5843" s="578">
        <v>1.0708987858417101E-2</v>
      </c>
      <c r="O5843" s="578">
        <v>8.4610500586374295E-3</v>
      </c>
      <c r="P5843" s="578">
        <v>2.4457308498414876E-2</v>
      </c>
      <c r="Q5843" s="578">
        <v>1227.0944862365677</v>
      </c>
      <c r="R5843" s="578">
        <v>0.23341305946261526</v>
      </c>
      <c r="S5843" s="578">
        <v>1.0583252351845299E-2</v>
      </c>
      <c r="T5843" s="578">
        <v>8.1817573397226281E-3</v>
      </c>
      <c r="U5843" s="578">
        <v>2.5733896937718524E-2</v>
      </c>
      <c r="V5843" s="578">
        <v>1268.980199178055</v>
      </c>
      <c r="W5843" s="578">
        <v>0.23515732126240099</v>
      </c>
      <c r="X5843" s="578">
        <v>1.070898786050135E-2</v>
      </c>
      <c r="Y5843" s="578">
        <v>8.4610501702021123E-3</v>
      </c>
    </row>
    <row r="5844" spans="1:25" x14ac:dyDescent="0.3">
      <c r="A5844" s="310" t="s">
        <v>966</v>
      </c>
      <c r="B5844" s="310" t="s">
        <v>7</v>
      </c>
      <c r="C5844" s="310" t="s">
        <v>42</v>
      </c>
      <c r="D5844" s="36">
        <v>2</v>
      </c>
      <c r="E5844" s="36">
        <v>2030</v>
      </c>
      <c r="F5844" s="578">
        <v>2.5205208271575928E-2</v>
      </c>
      <c r="G5844" s="578">
        <v>686.6259771982825</v>
      </c>
      <c r="H5844" s="578">
        <v>0.122431595059424</v>
      </c>
      <c r="I5844" s="578">
        <v>6.1723884042711053E-3</v>
      </c>
      <c r="J5844" s="578">
        <v>4.5781419733733177E-3</v>
      </c>
      <c r="K5844" s="578">
        <v>2.4509963663357202E-2</v>
      </c>
      <c r="L5844" s="578">
        <v>694.95194403330447</v>
      </c>
      <c r="M5844" s="578">
        <v>0.12252512926890299</v>
      </c>
      <c r="N5844" s="578">
        <v>6.1449981202675429E-3</v>
      </c>
      <c r="O5844" s="578">
        <v>4.6336542194088254E-3</v>
      </c>
      <c r="P5844" s="578">
        <v>2.5205207185100401E-2</v>
      </c>
      <c r="Q5844" s="578">
        <v>686.62597688039091</v>
      </c>
      <c r="R5844" s="578">
        <v>0.12243158104608148</v>
      </c>
      <c r="S5844" s="578">
        <v>6.1723890326182574E-3</v>
      </c>
      <c r="T5844" s="578">
        <v>4.57814202915566E-3</v>
      </c>
      <c r="U5844" s="578">
        <v>2.450996263500585E-2</v>
      </c>
      <c r="V5844" s="578">
        <v>694.95194371541299</v>
      </c>
      <c r="W5844" s="578">
        <v>0.12252510819681975</v>
      </c>
      <c r="X5844" s="578">
        <v>6.1449978001064604E-3</v>
      </c>
      <c r="Y5844" s="578">
        <v>4.6336539574743521E-3</v>
      </c>
    </row>
    <row r="5845" spans="1:25" x14ac:dyDescent="0.3">
      <c r="A5845" s="310" t="s">
        <v>967</v>
      </c>
      <c r="B5845" s="310" t="s">
        <v>7</v>
      </c>
      <c r="C5845" s="310" t="s">
        <v>42</v>
      </c>
      <c r="D5845" s="36">
        <v>3</v>
      </c>
      <c r="E5845" s="36">
        <v>2030</v>
      </c>
      <c r="F5845" s="578">
        <v>2.5579139822027877E-2</v>
      </c>
      <c r="G5845" s="578">
        <v>416.39092413584353</v>
      </c>
      <c r="H5845" s="578">
        <v>6.6940791724922066E-2</v>
      </c>
      <c r="I5845" s="578">
        <v>3.9669543388451177E-3</v>
      </c>
      <c r="J5845" s="578">
        <v>2.7763235035915025E-3</v>
      </c>
      <c r="K5845" s="578">
        <v>2.1348103321195376E-2</v>
      </c>
      <c r="L5845" s="578">
        <v>404.81520827611246</v>
      </c>
      <c r="M5845" s="578">
        <v>6.5532236875772726E-2</v>
      </c>
      <c r="N5845" s="578">
        <v>3.6562386290105021E-3</v>
      </c>
      <c r="O5845" s="578">
        <v>2.6991403647116351E-3</v>
      </c>
      <c r="P5845" s="578">
        <v>2.5579142916765923E-2</v>
      </c>
      <c r="Q5845" s="578">
        <v>416.39092938105227</v>
      </c>
      <c r="R5845" s="578">
        <v>6.6940790466825661E-2</v>
      </c>
      <c r="S5845" s="578">
        <v>3.9669542308899929E-3</v>
      </c>
      <c r="T5845" s="578">
        <v>2.7763235035915025E-3</v>
      </c>
      <c r="U5845" s="578">
        <v>2.1348103340565975E-2</v>
      </c>
      <c r="V5845" s="578">
        <v>404.81521368026699</v>
      </c>
      <c r="W5845" s="578">
        <v>6.553222519877025E-2</v>
      </c>
      <c r="X5845" s="578">
        <v>3.6562385269765648E-3</v>
      </c>
      <c r="Y5845" s="578">
        <v>2.6991402094912052E-3</v>
      </c>
    </row>
    <row r="5846" spans="1:25" x14ac:dyDescent="0.3">
      <c r="A5846" s="310" t="s">
        <v>968</v>
      </c>
      <c r="B5846" s="310" t="s">
        <v>7</v>
      </c>
      <c r="C5846" s="310" t="s">
        <v>42</v>
      </c>
      <c r="D5846" s="36">
        <v>4</v>
      </c>
      <c r="E5846" s="36">
        <v>2030</v>
      </c>
      <c r="F5846" s="578">
        <v>2.5703773957460749E-2</v>
      </c>
      <c r="G5846" s="578">
        <v>326.31261301040598</v>
      </c>
      <c r="H5846" s="578">
        <v>4.844387686493213E-2</v>
      </c>
      <c r="I5846" s="578">
        <v>3.231815218356355E-3</v>
      </c>
      <c r="J5846" s="578">
        <v>2.175720306695435E-3</v>
      </c>
      <c r="K5846" s="578">
        <v>1.5920373249976125E-2</v>
      </c>
      <c r="L5846" s="578">
        <v>318.17630736033072</v>
      </c>
      <c r="M5846" s="578">
        <v>4.5945899326814747E-2</v>
      </c>
      <c r="N5846" s="578">
        <v>2.4866939986812474E-3</v>
      </c>
      <c r="O5846" s="578">
        <v>2.1214711402232399E-3</v>
      </c>
      <c r="P5846" s="578">
        <v>2.5703774461952926E-2</v>
      </c>
      <c r="Q5846" s="578">
        <v>326.31262874603226</v>
      </c>
      <c r="R5846" s="578">
        <v>4.8443867662892097E-2</v>
      </c>
      <c r="S5846" s="578">
        <v>3.2318152188584724E-3</v>
      </c>
      <c r="T5846" s="578">
        <v>2.1757202545510702E-3</v>
      </c>
      <c r="U5846" s="578">
        <v>1.5920374821567902E-2</v>
      </c>
      <c r="V5846" s="578">
        <v>318.17629686991324</v>
      </c>
      <c r="W5846" s="578">
        <v>4.5945889590939232E-2</v>
      </c>
      <c r="X5846" s="578">
        <v>2.48669384224816E-3</v>
      </c>
      <c r="Y5846" s="578">
        <v>2.1214711402232399E-3</v>
      </c>
    </row>
    <row r="5847" spans="1:25" x14ac:dyDescent="0.3">
      <c r="A5847" s="310" t="s">
        <v>969</v>
      </c>
      <c r="B5847" s="310" t="s">
        <v>7</v>
      </c>
      <c r="C5847" s="310" t="s">
        <v>42</v>
      </c>
      <c r="D5847" s="36">
        <v>5</v>
      </c>
      <c r="E5847" s="36">
        <v>2030</v>
      </c>
      <c r="F5847" s="578">
        <v>2.51261232099757E-2</v>
      </c>
      <c r="G5847" s="578">
        <v>279.61253738403275</v>
      </c>
      <c r="H5847" s="578">
        <v>3.8868900989503602E-2</v>
      </c>
      <c r="I5847" s="578">
        <v>2.7822745816858149E-3</v>
      </c>
      <c r="J5847" s="578">
        <v>1.8643418018958352E-3</v>
      </c>
      <c r="K5847" s="578">
        <v>1.5419597417773802E-2</v>
      </c>
      <c r="L5847" s="578">
        <v>266.52918020884152</v>
      </c>
      <c r="M5847" s="578">
        <v>3.6071878181322306E-2</v>
      </c>
      <c r="N5847" s="578">
        <v>2.0501890223177523E-3</v>
      </c>
      <c r="O5847" s="578">
        <v>1.7771086325713676E-3</v>
      </c>
      <c r="P5847" s="578">
        <v>2.5126123733979676E-2</v>
      </c>
      <c r="Q5847" s="578">
        <v>279.61253738403275</v>
      </c>
      <c r="R5847" s="578">
        <v>3.8868892616657477E-2</v>
      </c>
      <c r="S5847" s="578">
        <v>2.7822744836498675E-3</v>
      </c>
      <c r="T5847" s="578">
        <v>1.8643418540401973E-3</v>
      </c>
      <c r="U5847" s="578">
        <v>1.5419599503500052E-2</v>
      </c>
      <c r="V5847" s="578">
        <v>266.52918020884152</v>
      </c>
      <c r="W5847" s="578">
        <v>3.6071870008053453E-2</v>
      </c>
      <c r="X5847" s="578">
        <v>2.0501892795721198E-3</v>
      </c>
      <c r="Y5847" s="578">
        <v>1.777108580427005E-3</v>
      </c>
    </row>
    <row r="5848" spans="1:25" x14ac:dyDescent="0.3">
      <c r="A5848" s="310" t="s">
        <v>970</v>
      </c>
      <c r="B5848" s="310" t="s">
        <v>7</v>
      </c>
      <c r="C5848" s="310" t="s">
        <v>42</v>
      </c>
      <c r="D5848" s="36">
        <v>6</v>
      </c>
      <c r="E5848" s="36">
        <v>2030</v>
      </c>
      <c r="F5848" s="578">
        <v>2.3491148314070523E-2</v>
      </c>
      <c r="G5848" s="578">
        <v>248.24757591883298</v>
      </c>
      <c r="H5848" s="578">
        <v>3.2466528560651846E-2</v>
      </c>
      <c r="I5848" s="578">
        <v>2.3475364278056025E-3</v>
      </c>
      <c r="J5848" s="578">
        <v>1.6552142563644599E-3</v>
      </c>
      <c r="K5848" s="578">
        <v>1.6947964414943749E-2</v>
      </c>
      <c r="L5848" s="578">
        <v>237.28034432729027</v>
      </c>
      <c r="M5848" s="578">
        <v>3.0463483934454375E-2</v>
      </c>
      <c r="N5848" s="578">
        <v>1.9652511458142824E-3</v>
      </c>
      <c r="O5848" s="578">
        <v>1.5820883478833475E-3</v>
      </c>
      <c r="P5848" s="578">
        <v>2.3491149352150076E-2</v>
      </c>
      <c r="Q5848" s="578">
        <v>248.24757575988724</v>
      </c>
      <c r="R5848" s="578">
        <v>3.2466525191201329E-2</v>
      </c>
      <c r="S5848" s="578">
        <v>2.3475368454815701E-3</v>
      </c>
      <c r="T5848" s="578">
        <v>1.6552142563644599E-3</v>
      </c>
      <c r="U5848" s="578">
        <v>1.6947963376865376E-2</v>
      </c>
      <c r="V5848" s="578">
        <v>237.28034432729027</v>
      </c>
      <c r="W5848" s="578">
        <v>3.0463479737913152E-2</v>
      </c>
      <c r="X5848" s="578">
        <v>1.9652510931488579E-3</v>
      </c>
      <c r="Y5848" s="578">
        <v>1.5820883478833475E-3</v>
      </c>
    </row>
    <row r="5849" spans="1:25" x14ac:dyDescent="0.3">
      <c r="A5849" s="310" t="s">
        <v>971</v>
      </c>
      <c r="B5849" s="310" t="s">
        <v>7</v>
      </c>
      <c r="C5849" s="310" t="s">
        <v>42</v>
      </c>
      <c r="D5849" s="36">
        <v>7</v>
      </c>
      <c r="E5849" s="36">
        <v>2030</v>
      </c>
      <c r="F5849" s="578">
        <v>2.3752981337927626E-2</v>
      </c>
      <c r="G5849" s="578">
        <v>221.83111691474875</v>
      </c>
      <c r="H5849" s="578">
        <v>2.8422191695578126E-2</v>
      </c>
      <c r="I5849" s="578">
        <v>2.1392683146833199E-3</v>
      </c>
      <c r="J5849" s="578">
        <v>1.4790814251076224E-3</v>
      </c>
      <c r="K5849" s="578">
        <v>1.98860896675053E-2</v>
      </c>
      <c r="L5849" s="578">
        <v>220.08593336741075</v>
      </c>
      <c r="M5849" s="578">
        <v>2.7296356769284075E-2</v>
      </c>
      <c r="N5849" s="578">
        <v>2.0844046874988927E-3</v>
      </c>
      <c r="O5849" s="578">
        <v>1.4674434290403299E-3</v>
      </c>
      <c r="P5849" s="578">
        <v>2.3752983928134727E-2</v>
      </c>
      <c r="Q5849" s="578">
        <v>221.83112732569325</v>
      </c>
      <c r="R5849" s="578">
        <v>2.8422189713675477E-2</v>
      </c>
      <c r="S5849" s="578">
        <v>2.1392681577291676E-3</v>
      </c>
      <c r="T5849" s="578">
        <v>1.4790814251076224E-3</v>
      </c>
      <c r="U5849" s="578">
        <v>1.988608601982015E-2</v>
      </c>
      <c r="V5849" s="578">
        <v>220.08592812220198</v>
      </c>
      <c r="W5849" s="578">
        <v>2.7296351480913424E-2</v>
      </c>
      <c r="X5849" s="578">
        <v>2.0844046353545274E-3</v>
      </c>
      <c r="Y5849" s="578">
        <v>1.4674434290403299E-3</v>
      </c>
    </row>
    <row r="5850" spans="1:25" x14ac:dyDescent="0.3">
      <c r="A5850" s="310" t="s">
        <v>972</v>
      </c>
      <c r="B5850" s="310" t="s">
        <v>7</v>
      </c>
      <c r="C5850" s="310" t="s">
        <v>42</v>
      </c>
      <c r="D5850" s="36">
        <v>8</v>
      </c>
      <c r="E5850" s="36">
        <v>2030</v>
      </c>
      <c r="F5850" s="578">
        <v>2.42575021283091E-2</v>
      </c>
      <c r="G5850" s="578">
        <v>209.01449998219752</v>
      </c>
      <c r="H5850" s="578">
        <v>2.5416784519696447E-2</v>
      </c>
      <c r="I5850" s="578">
        <v>2.0048948330781925E-3</v>
      </c>
      <c r="J5850" s="578">
        <v>1.3936222906825876E-3</v>
      </c>
      <c r="K5850" s="578">
        <v>2.6232441911146702E-2</v>
      </c>
      <c r="L5850" s="578">
        <v>214.88004159927328</v>
      </c>
      <c r="M5850" s="578">
        <v>2.6145409395970348E-2</v>
      </c>
      <c r="N5850" s="578">
        <v>2.36609192540034E-3</v>
      </c>
      <c r="O5850" s="578">
        <v>1.4327330221324949E-3</v>
      </c>
      <c r="P5850" s="578">
        <v>2.5215644594706675E-2</v>
      </c>
      <c r="Q5850" s="578">
        <v>209.61204981803823</v>
      </c>
      <c r="R5850" s="578">
        <v>2.5661506376233423E-2</v>
      </c>
      <c r="S5850" s="578">
        <v>2.0478534524196778E-3</v>
      </c>
      <c r="T5850" s="578">
        <v>1.3976077473974574E-3</v>
      </c>
      <c r="U5850" s="578">
        <v>2.6232445558841577E-2</v>
      </c>
      <c r="V5850" s="578">
        <v>214.88004159927328</v>
      </c>
      <c r="W5850" s="578">
        <v>2.61454055535447E-2</v>
      </c>
      <c r="X5850" s="578">
        <v>2.36609208183343E-3</v>
      </c>
      <c r="Y5850" s="578">
        <v>1.4327330742768575E-3</v>
      </c>
    </row>
    <row r="5851" spans="1:25" x14ac:dyDescent="0.3">
      <c r="A5851" s="310" t="s">
        <v>973</v>
      </c>
      <c r="B5851" s="310" t="s">
        <v>7</v>
      </c>
      <c r="C5851" s="310" t="s">
        <v>42</v>
      </c>
      <c r="D5851" s="36">
        <v>9</v>
      </c>
      <c r="E5851" s="36">
        <v>2030</v>
      </c>
      <c r="F5851" s="578">
        <v>2.468594581070125E-2</v>
      </c>
      <c r="G5851" s="578">
        <v>200.85127639770451</v>
      </c>
      <c r="H5851" s="578">
        <v>2.3132939053046624E-2</v>
      </c>
      <c r="I5851" s="578">
        <v>1.9060626827638277E-3</v>
      </c>
      <c r="J5851" s="578">
        <v>1.3391935341739202E-3</v>
      </c>
      <c r="K5851" s="578">
        <v>3.080008514402735E-2</v>
      </c>
      <c r="L5851" s="578">
        <v>210.91022610664299</v>
      </c>
      <c r="M5851" s="578">
        <v>2.5207386586960874E-2</v>
      </c>
      <c r="N5851" s="578">
        <v>2.5999827213164851E-3</v>
      </c>
      <c r="O5851" s="578">
        <v>1.4062626517746374E-3</v>
      </c>
      <c r="P5851" s="578">
        <v>2.6578374582492778E-2</v>
      </c>
      <c r="Q5851" s="578">
        <v>202.03170450528427</v>
      </c>
      <c r="R5851" s="578">
        <v>2.3616293061498501E-2</v>
      </c>
      <c r="S5851" s="578">
        <v>1.9909136529273927E-3</v>
      </c>
      <c r="T5851" s="578">
        <v>1.3470621937206723E-3</v>
      </c>
      <c r="U5851" s="578">
        <v>3.0800083029149002E-2</v>
      </c>
      <c r="V5851" s="578">
        <v>210.91022610664328</v>
      </c>
      <c r="W5851" s="578">
        <v>2.5207384910762177E-2</v>
      </c>
      <c r="X5851" s="578">
        <v>2.5999825116969025E-3</v>
      </c>
      <c r="Y5851" s="578">
        <v>1.406262599630275E-3</v>
      </c>
    </row>
    <row r="5852" spans="1:25" x14ac:dyDescent="0.3">
      <c r="A5852" s="310" t="s">
        <v>974</v>
      </c>
      <c r="B5852" s="310" t="s">
        <v>7</v>
      </c>
      <c r="C5852" s="310" t="s">
        <v>42</v>
      </c>
      <c r="D5852" s="36">
        <v>10</v>
      </c>
      <c r="E5852" s="36">
        <v>2030</v>
      </c>
      <c r="F5852" s="578">
        <v>2.5610463470956427E-2</v>
      </c>
      <c r="G5852" s="578">
        <v>194.82738812764424</v>
      </c>
      <c r="H5852" s="578">
        <v>2.1512710731750852E-2</v>
      </c>
      <c r="I5852" s="578">
        <v>1.8547094605689048E-3</v>
      </c>
      <c r="J5852" s="578">
        <v>1.2990290730764725E-3</v>
      </c>
      <c r="K5852" s="578">
        <v>3.3941469608785448E-2</v>
      </c>
      <c r="L5852" s="578">
        <v>207.23252455393427</v>
      </c>
      <c r="M5852" s="578">
        <v>2.4363199800594225E-2</v>
      </c>
      <c r="N5852" s="578">
        <v>2.7122855815377928E-3</v>
      </c>
      <c r="O5852" s="578">
        <v>1.3817428274099501E-3</v>
      </c>
      <c r="P5852" s="578">
        <v>2.76382955662294E-2</v>
      </c>
      <c r="Q5852" s="578">
        <v>196.13568655649777</v>
      </c>
      <c r="R5852" s="578">
        <v>2.20255710276357E-2</v>
      </c>
      <c r="S5852" s="578">
        <v>1.9466249217145949E-3</v>
      </c>
      <c r="T5852" s="578">
        <v>1.3077530602458825E-3</v>
      </c>
      <c r="U5852" s="578">
        <v>3.3941465980455804E-2</v>
      </c>
      <c r="V5852" s="578">
        <v>207.2325193087255</v>
      </c>
      <c r="W5852" s="578">
        <v>2.4363198466782376E-2</v>
      </c>
      <c r="X5852" s="578">
        <v>2.7122855299144947E-3</v>
      </c>
      <c r="Y5852" s="578">
        <v>1.3817428274099501E-3</v>
      </c>
    </row>
    <row r="5853" spans="1:25" x14ac:dyDescent="0.3">
      <c r="A5853" s="310" t="s">
        <v>975</v>
      </c>
      <c r="B5853" s="310" t="s">
        <v>7</v>
      </c>
      <c r="C5853" s="310" t="s">
        <v>42</v>
      </c>
      <c r="D5853" s="36">
        <v>11</v>
      </c>
      <c r="E5853" s="36">
        <v>2030</v>
      </c>
      <c r="F5853" s="578">
        <v>2.7352561201196175E-2</v>
      </c>
      <c r="G5853" s="578">
        <v>190.55956125259351</v>
      </c>
      <c r="H5853" s="578">
        <v>2.0481222838725402E-2</v>
      </c>
      <c r="I5853" s="578">
        <v>1.8568975217287148E-3</v>
      </c>
      <c r="J5853" s="578">
        <v>1.270574462978395E-3</v>
      </c>
      <c r="K5853" s="578">
        <v>3.5409216694449172E-2</v>
      </c>
      <c r="L5853" s="578">
        <v>201.55199066797826</v>
      </c>
      <c r="M5853" s="578">
        <v>2.33102590224992E-2</v>
      </c>
      <c r="N5853" s="578">
        <v>2.6775444578959148E-3</v>
      </c>
      <c r="O5853" s="578">
        <v>1.343866561607375E-3</v>
      </c>
      <c r="P5853" s="578">
        <v>2.8744031915189497E-2</v>
      </c>
      <c r="Q5853" s="578">
        <v>191.75219662984148</v>
      </c>
      <c r="R5853" s="578">
        <v>2.0815535311991526E-2</v>
      </c>
      <c r="S5853" s="578">
        <v>1.9140876158019152E-3</v>
      </c>
      <c r="T5853" s="578">
        <v>1.2785232502210376E-3</v>
      </c>
      <c r="U5853" s="578">
        <v>3.5409214094453703E-2</v>
      </c>
      <c r="V5853" s="578">
        <v>201.55199066797826</v>
      </c>
      <c r="W5853" s="578">
        <v>2.3310256464924278E-2</v>
      </c>
      <c r="X5853" s="578">
        <v>2.6775444558116575E-3</v>
      </c>
      <c r="Y5853" s="578">
        <v>1.343866561607375E-3</v>
      </c>
    </row>
    <row r="5854" spans="1:25" x14ac:dyDescent="0.3">
      <c r="A5854" s="310" t="s">
        <v>976</v>
      </c>
      <c r="B5854" s="310" t="s">
        <v>7</v>
      </c>
      <c r="C5854" s="310" t="s">
        <v>42</v>
      </c>
      <c r="D5854" s="36">
        <v>12</v>
      </c>
      <c r="E5854" s="36">
        <v>2030</v>
      </c>
      <c r="F5854" s="578">
        <v>2.9379460549462725E-2</v>
      </c>
      <c r="G5854" s="578">
        <v>188.02145115534427</v>
      </c>
      <c r="H5854" s="578">
        <v>1.9771632713097127E-2</v>
      </c>
      <c r="I5854" s="578">
        <v>1.8627203622448424E-3</v>
      </c>
      <c r="J5854" s="578">
        <v>1.2536513568193149E-3</v>
      </c>
      <c r="K5854" s="578">
        <v>3.5820645888030869E-2</v>
      </c>
      <c r="L5854" s="578">
        <v>197.18069918950323</v>
      </c>
      <c r="M5854" s="578">
        <v>2.2113607270019472E-2</v>
      </c>
      <c r="N5854" s="578">
        <v>2.5368287115933624E-3</v>
      </c>
      <c r="O5854" s="578">
        <v>1.3147204105431775E-3</v>
      </c>
      <c r="P5854" s="578">
        <v>3.0677288951104921E-2</v>
      </c>
      <c r="Q5854" s="578">
        <v>189.49532349904351</v>
      </c>
      <c r="R5854" s="578">
        <v>2.0075068905460548E-2</v>
      </c>
      <c r="S5854" s="578">
        <v>1.8990034737195499E-3</v>
      </c>
      <c r="T5854" s="578">
        <v>1.2634778346788725E-3</v>
      </c>
      <c r="U5854" s="578">
        <v>3.5820646916314751E-2</v>
      </c>
      <c r="V5854" s="578">
        <v>197.18070952097526</v>
      </c>
      <c r="W5854" s="578">
        <v>2.2113602856658501E-2</v>
      </c>
      <c r="X5854" s="578">
        <v>2.5368286584068699E-3</v>
      </c>
      <c r="Y5854" s="578">
        <v>1.3147204105431775E-3</v>
      </c>
    </row>
    <row r="5855" spans="1:25" x14ac:dyDescent="0.3">
      <c r="A5855" s="310" t="s">
        <v>977</v>
      </c>
      <c r="B5855" s="310" t="s">
        <v>7</v>
      </c>
      <c r="C5855" s="310" t="s">
        <v>42</v>
      </c>
      <c r="D5855" s="36">
        <v>13</v>
      </c>
      <c r="E5855" s="36">
        <v>2030</v>
      </c>
      <c r="F5855" s="578">
        <v>3.178550420137205E-2</v>
      </c>
      <c r="G5855" s="578">
        <v>187.04342158635399</v>
      </c>
      <c r="H5855" s="578">
        <v>1.9340455820156373E-2</v>
      </c>
      <c r="I5855" s="578">
        <v>1.87238125595475E-3</v>
      </c>
      <c r="J5855" s="578">
        <v>1.2471288403806549E-3</v>
      </c>
      <c r="K5855" s="578">
        <v>3.686036743292985E-2</v>
      </c>
      <c r="L5855" s="578">
        <v>194.10079956054625</v>
      </c>
      <c r="M5855" s="578">
        <v>2.1288931615458698E-2</v>
      </c>
      <c r="N5855" s="578">
        <v>2.4257399304114273E-3</v>
      </c>
      <c r="O5855" s="578">
        <v>1.2941844724991751E-3</v>
      </c>
      <c r="P5855" s="578">
        <v>3.2288387351261577E-2</v>
      </c>
      <c r="Q5855" s="578">
        <v>187.61437177658024</v>
      </c>
      <c r="R5855" s="578">
        <v>1.9458020771480677E-2</v>
      </c>
      <c r="S5855" s="578">
        <v>1.8864406496087777E-3</v>
      </c>
      <c r="T5855" s="578">
        <v>1.2509366594410124E-3</v>
      </c>
      <c r="U5855" s="578">
        <v>3.6860367937604104E-2</v>
      </c>
      <c r="V5855" s="578">
        <v>194.10079956054625</v>
      </c>
      <c r="W5855" s="578">
        <v>2.1288931178408622E-2</v>
      </c>
      <c r="X5855" s="578">
        <v>2.4257397741488697E-3</v>
      </c>
      <c r="Y5855" s="578">
        <v>1.2941844724991751E-3</v>
      </c>
    </row>
    <row r="5856" spans="1:25" x14ac:dyDescent="0.3">
      <c r="A5856" s="310" t="s">
        <v>978</v>
      </c>
      <c r="B5856" s="310" t="s">
        <v>7</v>
      </c>
      <c r="C5856" s="310" t="s">
        <v>42</v>
      </c>
      <c r="D5856" s="36">
        <v>14</v>
      </c>
      <c r="E5856" s="36">
        <v>2030</v>
      </c>
      <c r="F5856" s="578">
        <v>3.6051457905615501E-2</v>
      </c>
      <c r="G5856" s="578">
        <v>188.13474814097049</v>
      </c>
      <c r="H5856" s="578">
        <v>1.9459142787259923E-2</v>
      </c>
      <c r="I5856" s="578">
        <v>1.9273133923955225E-3</v>
      </c>
      <c r="J5856" s="578">
        <v>1.2544053218637851E-3</v>
      </c>
      <c r="K5856" s="578">
        <v>4.1644213131619971E-2</v>
      </c>
      <c r="L5856" s="578">
        <v>195.374498526255</v>
      </c>
      <c r="M5856" s="578">
        <v>2.136339579404492E-2</v>
      </c>
      <c r="N5856" s="578">
        <v>2.4416050304409947E-3</v>
      </c>
      <c r="O5856" s="578">
        <v>1.3026766597855951E-3</v>
      </c>
      <c r="P5856" s="578">
        <v>3.6051459981792947E-2</v>
      </c>
      <c r="Q5856" s="578">
        <v>188.13474814097049</v>
      </c>
      <c r="R5856" s="578">
        <v>1.9459142257933999E-2</v>
      </c>
      <c r="S5856" s="578">
        <v>1.9273133929260625E-3</v>
      </c>
      <c r="T5856" s="578">
        <v>1.2544053218637851E-3</v>
      </c>
      <c r="U5856" s="578">
        <v>4.1644212568841675E-2</v>
      </c>
      <c r="V5856" s="578">
        <v>195.374498526255</v>
      </c>
      <c r="W5856" s="578">
        <v>2.1363394099125774E-2</v>
      </c>
      <c r="X5856" s="578">
        <v>2.4416048223846049E-3</v>
      </c>
      <c r="Y5856" s="578">
        <v>1.3026765554968677E-3</v>
      </c>
    </row>
    <row r="5857" spans="1:25" x14ac:dyDescent="0.3">
      <c r="A5857" s="310" t="s">
        <v>979</v>
      </c>
      <c r="B5857" s="310" t="s">
        <v>7</v>
      </c>
      <c r="C5857" s="310" t="s">
        <v>42</v>
      </c>
      <c r="D5857" s="36">
        <v>15</v>
      </c>
      <c r="E5857" s="36">
        <v>2030</v>
      </c>
      <c r="F5857" s="578">
        <v>4.5363524384881004E-2</v>
      </c>
      <c r="G5857" s="578">
        <v>193.93809111912975</v>
      </c>
      <c r="H5857" s="578">
        <v>2.0787123688648924E-2</v>
      </c>
      <c r="I5857" s="578">
        <v>2.0929859121660323E-3</v>
      </c>
      <c r="J5857" s="578">
        <v>1.2930970424349624E-3</v>
      </c>
      <c r="K5857" s="578">
        <v>5.0480770746632396E-2</v>
      </c>
      <c r="L5857" s="578">
        <v>200.63577016194625</v>
      </c>
      <c r="M5857" s="578">
        <v>2.2477457156109375E-2</v>
      </c>
      <c r="N5857" s="578">
        <v>2.5312904057272975E-3</v>
      </c>
      <c r="O5857" s="578">
        <v>1.3377574966095024E-3</v>
      </c>
      <c r="P5857" s="578">
        <v>4.53635269461223E-2</v>
      </c>
      <c r="Q5857" s="578">
        <v>193.93809111912975</v>
      </c>
      <c r="R5857" s="578">
        <v>2.0787122761949623E-2</v>
      </c>
      <c r="S5857" s="578">
        <v>2.0929858589795397E-3</v>
      </c>
      <c r="T5857" s="578">
        <v>1.293097093972995E-3</v>
      </c>
      <c r="U5857" s="578">
        <v>5.0480770203465072E-2</v>
      </c>
      <c r="V5857" s="578">
        <v>200.63577532768201</v>
      </c>
      <c r="W5857" s="578">
        <v>2.2477455474586273E-2</v>
      </c>
      <c r="X5857" s="578">
        <v>2.5312902993543151E-3</v>
      </c>
      <c r="Y5857" s="578">
        <v>1.3377574966095024E-3</v>
      </c>
    </row>
    <row r="5858" spans="1:25" x14ac:dyDescent="0.3">
      <c r="A5858" s="580" t="s">
        <v>980</v>
      </c>
      <c r="B5858" s="580" t="s">
        <v>7</v>
      </c>
      <c r="C5858" s="580" t="s">
        <v>42</v>
      </c>
      <c r="D5858" s="581">
        <v>16</v>
      </c>
      <c r="E5858" s="581">
        <v>2030</v>
      </c>
      <c r="F5858" s="582">
        <v>5.8980399183834423E-2</v>
      </c>
      <c r="G5858" s="582">
        <v>204.47024703025775</v>
      </c>
      <c r="H5858" s="582">
        <v>2.3216893591325026E-2</v>
      </c>
      <c r="I5858" s="582">
        <v>2.468089932582033E-3</v>
      </c>
      <c r="J5858" s="582">
        <v>1.3633241748417825E-3</v>
      </c>
      <c r="K5858" s="582">
        <v>6.3053192867035493E-2</v>
      </c>
      <c r="L5858" s="582">
        <v>209.52718536059024</v>
      </c>
      <c r="M5858" s="582">
        <v>2.4573281791257728E-2</v>
      </c>
      <c r="N5858" s="582">
        <v>2.8353649955571748E-3</v>
      </c>
      <c r="O5858" s="582">
        <v>1.3970430081826574E-3</v>
      </c>
      <c r="P5858" s="582">
        <v>5.8980402948032848E-2</v>
      </c>
      <c r="Q5858" s="582">
        <v>204.47025227546649</v>
      </c>
      <c r="R5858" s="582">
        <v>2.3216894060036877E-2</v>
      </c>
      <c r="S5858" s="582">
        <v>2.468089723483515E-3</v>
      </c>
      <c r="T5858" s="582">
        <v>1.3633241748417825E-3</v>
      </c>
      <c r="U5858" s="582">
        <v>6.3053189820938799E-2</v>
      </c>
      <c r="V5858" s="582">
        <v>209.52718544006299</v>
      </c>
      <c r="W5858" s="582">
        <v>2.4573281142503775E-2</v>
      </c>
      <c r="X5858" s="582">
        <v>2.8353649981624979E-3</v>
      </c>
      <c r="Y5858" s="582">
        <v>1.3970430081826574E-3</v>
      </c>
    </row>
    <row r="5859" spans="1:25" x14ac:dyDescent="0.3">
      <c r="A5859" s="310" t="s">
        <v>2532</v>
      </c>
      <c r="B5859" s="310" t="s">
        <v>2196</v>
      </c>
      <c r="C5859" s="310" t="s">
        <v>42</v>
      </c>
      <c r="D5859" s="36">
        <v>1</v>
      </c>
      <c r="E5859" s="36">
        <v>2012</v>
      </c>
      <c r="F5859" s="578">
        <v>52.005618667326999</v>
      </c>
      <c r="G5859" s="578">
        <v>8559.8500874837173</v>
      </c>
      <c r="H5859" s="578">
        <v>5.7454216803113578</v>
      </c>
      <c r="I5859" s="578">
        <v>3.4871900081634499</v>
      </c>
      <c r="J5859" s="578">
        <v>7.2920233282881428E-2</v>
      </c>
      <c r="K5859" s="578">
        <v>52.355570661602499</v>
      </c>
      <c r="L5859" s="578">
        <v>8616.4392801920549</v>
      </c>
      <c r="M5859" s="578">
        <v>5.7594942768725197</v>
      </c>
      <c r="N5859" s="578">
        <v>3.5095073655247626</v>
      </c>
      <c r="O5859" s="578">
        <v>7.3402337574710402E-2</v>
      </c>
      <c r="P5859" s="578">
        <v>52.005618153392099</v>
      </c>
      <c r="Q5859" s="578">
        <v>8559.8500874837173</v>
      </c>
      <c r="R5859" s="578">
        <v>5.7454215760032294</v>
      </c>
      <c r="S5859" s="578">
        <v>3.4871900081634499</v>
      </c>
      <c r="T5859" s="578">
        <v>7.2920233244076302E-2</v>
      </c>
      <c r="U5859" s="578">
        <v>52.355571737066654</v>
      </c>
      <c r="V5859" s="578">
        <v>8616.4392801920549</v>
      </c>
      <c r="W5859" s="578">
        <v>5.7594942715950248</v>
      </c>
      <c r="X5859" s="578">
        <v>3.5095070526003749</v>
      </c>
      <c r="Y5859" s="578">
        <v>7.3402337070244003E-2</v>
      </c>
    </row>
    <row r="5860" spans="1:25" x14ac:dyDescent="0.3">
      <c r="A5860" s="310" t="s">
        <v>2531</v>
      </c>
      <c r="B5860" s="310" t="s">
        <v>2196</v>
      </c>
      <c r="C5860" s="310" t="s">
        <v>42</v>
      </c>
      <c r="D5860" s="36">
        <v>2</v>
      </c>
      <c r="E5860" s="36">
        <v>2012</v>
      </c>
      <c r="F5860" s="578">
        <v>27.489501052565149</v>
      </c>
      <c r="G5860" s="578">
        <v>4754.9512710571225</v>
      </c>
      <c r="H5860" s="578">
        <v>3.1916802159200075</v>
      </c>
      <c r="I5860" s="578">
        <v>1.8236130370448</v>
      </c>
      <c r="J5860" s="578">
        <v>4.0506863733753527E-2</v>
      </c>
      <c r="K5860" s="578">
        <v>27.994023150774048</v>
      </c>
      <c r="L5860" s="578">
        <v>4833.8287251790298</v>
      </c>
      <c r="M5860" s="578">
        <v>3.2194490337278627</v>
      </c>
      <c r="N5860" s="578">
        <v>1.8505025772998676</v>
      </c>
      <c r="O5860" s="578">
        <v>4.1178811768380272E-2</v>
      </c>
      <c r="P5860" s="578">
        <v>27.4895000403436</v>
      </c>
      <c r="Q5860" s="578">
        <v>4754.9513219197534</v>
      </c>
      <c r="R5860" s="578">
        <v>3.1916802159200075</v>
      </c>
      <c r="S5860" s="578">
        <v>1.8236130317673049</v>
      </c>
      <c r="T5860" s="578">
        <v>4.0506863733753527E-2</v>
      </c>
      <c r="U5860" s="578">
        <v>27.994021047352899</v>
      </c>
      <c r="V5860" s="578">
        <v>4833.8287251790298</v>
      </c>
      <c r="W5860" s="578">
        <v>3.2194490389277504</v>
      </c>
      <c r="X5860" s="578">
        <v>1.8505026195198251</v>
      </c>
      <c r="Y5860" s="578">
        <v>4.1178811768380272E-2</v>
      </c>
    </row>
    <row r="5861" spans="1:25" x14ac:dyDescent="0.3">
      <c r="A5861" s="310" t="s">
        <v>2530</v>
      </c>
      <c r="B5861" s="310" t="s">
        <v>2196</v>
      </c>
      <c r="C5861" s="310" t="s">
        <v>42</v>
      </c>
      <c r="D5861" s="36">
        <v>3</v>
      </c>
      <c r="E5861" s="36">
        <v>2012</v>
      </c>
      <c r="F5861" s="578">
        <v>16.741510223936778</v>
      </c>
      <c r="G5861" s="578">
        <v>3061.3393402099578</v>
      </c>
      <c r="H5861" s="578">
        <v>1.7136233193256525</v>
      </c>
      <c r="I5861" s="578">
        <v>1.086733189566675</v>
      </c>
      <c r="J5861" s="578">
        <v>2.6079247045951551E-2</v>
      </c>
      <c r="K5861" s="578">
        <v>16.636095558909147</v>
      </c>
      <c r="L5861" s="578">
        <v>3026.5411351521752</v>
      </c>
      <c r="M5861" s="578">
        <v>1.7160305831930551</v>
      </c>
      <c r="N5861" s="578">
        <v>1.0796278271203199</v>
      </c>
      <c r="O5861" s="578">
        <v>2.5782801055659801E-2</v>
      </c>
      <c r="P5861" s="578">
        <v>16.741511782553623</v>
      </c>
      <c r="Q5861" s="578">
        <v>3061.3393402099578</v>
      </c>
      <c r="R5861" s="578">
        <v>1.7136233193256525</v>
      </c>
      <c r="S5861" s="578">
        <v>1.0867332845615774</v>
      </c>
      <c r="T5861" s="578">
        <v>2.6079247045951551E-2</v>
      </c>
      <c r="U5861" s="578">
        <v>16.636095041816549</v>
      </c>
      <c r="V5861" s="578">
        <v>3026.5411872863697</v>
      </c>
      <c r="W5861" s="578">
        <v>1.7160305826691851</v>
      </c>
      <c r="X5861" s="578">
        <v>1.0796278060103426</v>
      </c>
      <c r="Y5861" s="578">
        <v>2.5782801055659801E-2</v>
      </c>
    </row>
    <row r="5862" spans="1:25" x14ac:dyDescent="0.3">
      <c r="A5862" s="310" t="s">
        <v>2529</v>
      </c>
      <c r="B5862" s="310" t="s">
        <v>2196</v>
      </c>
      <c r="C5862" s="310" t="s">
        <v>42</v>
      </c>
      <c r="D5862" s="36">
        <v>4</v>
      </c>
      <c r="E5862" s="36">
        <v>2012</v>
      </c>
      <c r="F5862" s="578">
        <v>14.151194360761973</v>
      </c>
      <c r="G5862" s="578">
        <v>2753.5965805053652</v>
      </c>
      <c r="H5862" s="578">
        <v>1.1880086778352601</v>
      </c>
      <c r="I5862" s="578">
        <v>0.93381494780381469</v>
      </c>
      <c r="J5862" s="578">
        <v>2.3457681818399523E-2</v>
      </c>
      <c r="K5862" s="578">
        <v>13.906732892370126</v>
      </c>
      <c r="L5862" s="578">
        <v>2689.5203819274852</v>
      </c>
      <c r="M5862" s="578">
        <v>1.1888262337112452</v>
      </c>
      <c r="N5862" s="578">
        <v>0.91589286923408419</v>
      </c>
      <c r="O5862" s="578">
        <v>2.2911817436882576E-2</v>
      </c>
      <c r="P5862" s="578">
        <v>14.151194361479874</v>
      </c>
      <c r="Q5862" s="578">
        <v>2753.5965805053652</v>
      </c>
      <c r="R5862" s="578">
        <v>1.18800867729199</v>
      </c>
      <c r="S5862" s="578">
        <v>0.93381493166089002</v>
      </c>
      <c r="T5862" s="578">
        <v>2.3457681294530575E-2</v>
      </c>
      <c r="U5862" s="578">
        <v>13.90673393753235</v>
      </c>
      <c r="V5862" s="578">
        <v>2689.5203297932903</v>
      </c>
      <c r="W5862" s="578">
        <v>1.18882623316797</v>
      </c>
      <c r="X5862" s="578">
        <v>0.91589287420113819</v>
      </c>
      <c r="Y5862" s="578">
        <v>2.2911817436882576E-2</v>
      </c>
    </row>
    <row r="5863" spans="1:25" x14ac:dyDescent="0.3">
      <c r="A5863" s="310" t="s">
        <v>2528</v>
      </c>
      <c r="B5863" s="310" t="s">
        <v>2196</v>
      </c>
      <c r="C5863" s="310" t="s">
        <v>42</v>
      </c>
      <c r="D5863" s="36">
        <v>5</v>
      </c>
      <c r="E5863" s="36">
        <v>2012</v>
      </c>
      <c r="F5863" s="578">
        <v>12.356829382833199</v>
      </c>
      <c r="G5863" s="578">
        <v>2435.1627324422175</v>
      </c>
      <c r="H5863" s="578">
        <v>0.91392196082354793</v>
      </c>
      <c r="I5863" s="578">
        <v>0.82422375197832731</v>
      </c>
      <c r="J5863" s="578">
        <v>2.0744963859518323E-2</v>
      </c>
      <c r="K5863" s="578">
        <v>12.147831261871001</v>
      </c>
      <c r="L5863" s="578">
        <v>2384.1026077270449</v>
      </c>
      <c r="M5863" s="578">
        <v>0.9158488409593698</v>
      </c>
      <c r="N5863" s="578">
        <v>0.80633217593034057</v>
      </c>
      <c r="O5863" s="578">
        <v>2.0310006705888801E-2</v>
      </c>
      <c r="P5863" s="578">
        <v>12.356829905038424</v>
      </c>
      <c r="Q5863" s="578">
        <v>2435.1627324422175</v>
      </c>
      <c r="R5863" s="578">
        <v>0.9139219544595103</v>
      </c>
      <c r="S5863" s="578">
        <v>0.82422385644167628</v>
      </c>
      <c r="T5863" s="578">
        <v>2.0744963859518323E-2</v>
      </c>
      <c r="U5863" s="578">
        <v>12.147829177483727</v>
      </c>
      <c r="V5863" s="578">
        <v>2384.1026077270449</v>
      </c>
      <c r="W5863" s="578">
        <v>0.91584890956679954</v>
      </c>
      <c r="X5863" s="578">
        <v>0.80633227030436139</v>
      </c>
      <c r="Y5863" s="578">
        <v>2.0310006705888801E-2</v>
      </c>
    </row>
    <row r="5864" spans="1:25" x14ac:dyDescent="0.3">
      <c r="A5864" s="310" t="s">
        <v>2527</v>
      </c>
      <c r="B5864" s="310" t="s">
        <v>2196</v>
      </c>
      <c r="C5864" s="310" t="s">
        <v>42</v>
      </c>
      <c r="D5864" s="36">
        <v>6</v>
      </c>
      <c r="E5864" s="36">
        <v>2012</v>
      </c>
      <c r="F5864" s="578">
        <v>11.20223548895345</v>
      </c>
      <c r="G5864" s="578">
        <v>2262.4146779378225</v>
      </c>
      <c r="H5864" s="578">
        <v>0.77778872638009466</v>
      </c>
      <c r="I5864" s="578">
        <v>0.75195751308153025</v>
      </c>
      <c r="J5864" s="578">
        <v>1.9273389654699675E-2</v>
      </c>
      <c r="K5864" s="578">
        <v>11.050180086897505</v>
      </c>
      <c r="L5864" s="578">
        <v>2224.8639195760024</v>
      </c>
      <c r="M5864" s="578">
        <v>0.77760081513163892</v>
      </c>
      <c r="N5864" s="578">
        <v>0.73645327985286646</v>
      </c>
      <c r="O5864" s="578">
        <v>1.8953475596693574E-2</v>
      </c>
      <c r="P5864" s="578">
        <v>11.202238042060275</v>
      </c>
      <c r="Q5864" s="578">
        <v>2262.4146779378225</v>
      </c>
      <c r="R5864" s="578">
        <v>0.77778877108357791</v>
      </c>
      <c r="S5864" s="578">
        <v>0.7519575183590248</v>
      </c>
      <c r="T5864" s="578">
        <v>1.9273389654699675E-2</v>
      </c>
      <c r="U5864" s="578">
        <v>11.05017847297372</v>
      </c>
      <c r="V5864" s="578">
        <v>2224.8639195760024</v>
      </c>
      <c r="W5864" s="578">
        <v>0.77760084990101497</v>
      </c>
      <c r="X5864" s="578">
        <v>0.73645336429278008</v>
      </c>
      <c r="Y5864" s="578">
        <v>1.895347507282465E-2</v>
      </c>
    </row>
    <row r="5865" spans="1:25" x14ac:dyDescent="0.3">
      <c r="A5865" s="310" t="s">
        <v>2526</v>
      </c>
      <c r="B5865" s="310" t="s">
        <v>2196</v>
      </c>
      <c r="C5865" s="310" t="s">
        <v>42</v>
      </c>
      <c r="D5865" s="36">
        <v>7</v>
      </c>
      <c r="E5865" s="36">
        <v>2012</v>
      </c>
      <c r="F5865" s="578">
        <v>10.871221114570876</v>
      </c>
      <c r="G5865" s="578">
        <v>2223.4022521972602</v>
      </c>
      <c r="H5865" s="578">
        <v>0.68335982908805148</v>
      </c>
      <c r="I5865" s="578">
        <v>0.70452791867622455</v>
      </c>
      <c r="J5865" s="578">
        <v>1.8941023813870972E-2</v>
      </c>
      <c r="K5865" s="578">
        <v>10.739991378788496</v>
      </c>
      <c r="L5865" s="578">
        <v>2193.2134450276653</v>
      </c>
      <c r="M5865" s="578">
        <v>0.68187905712208363</v>
      </c>
      <c r="N5865" s="578">
        <v>0.69265408193071631</v>
      </c>
      <c r="O5865" s="578">
        <v>1.8683861164996977E-2</v>
      </c>
      <c r="P5865" s="578">
        <v>10.871220483679835</v>
      </c>
      <c r="Q5865" s="578">
        <v>2223.4022521972602</v>
      </c>
      <c r="R5865" s="578">
        <v>0.6833598290880516</v>
      </c>
      <c r="S5865" s="578">
        <v>0.7045278976050513</v>
      </c>
      <c r="T5865" s="578">
        <v>1.8941023813870972E-2</v>
      </c>
      <c r="U5865" s="578">
        <v>10.73999152802083</v>
      </c>
      <c r="V5865" s="578">
        <v>2193.2134450276653</v>
      </c>
      <c r="W5865" s="578">
        <v>0.68187906290404476</v>
      </c>
      <c r="X5865" s="578">
        <v>0.69265412415067318</v>
      </c>
      <c r="Y5865" s="578">
        <v>1.8683861688865926E-2</v>
      </c>
    </row>
    <row r="5866" spans="1:25" x14ac:dyDescent="0.3">
      <c r="A5866" s="310" t="s">
        <v>2525</v>
      </c>
      <c r="B5866" s="310" t="s">
        <v>2196</v>
      </c>
      <c r="C5866" s="310" t="s">
        <v>42</v>
      </c>
      <c r="D5866" s="36">
        <v>8</v>
      </c>
      <c r="E5866" s="36">
        <v>2012</v>
      </c>
      <c r="F5866" s="578">
        <v>9.4578157409486927</v>
      </c>
      <c r="G5866" s="578">
        <v>1879.7219759623151</v>
      </c>
      <c r="H5866" s="578">
        <v>0.62023076403420374</v>
      </c>
      <c r="I5866" s="578">
        <v>0.54867300414480202</v>
      </c>
      <c r="J5866" s="578">
        <v>1.601323222469845E-2</v>
      </c>
      <c r="K5866" s="578">
        <v>9.4524312127250329</v>
      </c>
      <c r="L5866" s="578">
        <v>1885.0453643798751</v>
      </c>
      <c r="M5866" s="578">
        <v>0.61756458556434701</v>
      </c>
      <c r="N5866" s="578">
        <v>0.55202843900769893</v>
      </c>
      <c r="O5866" s="578">
        <v>1.60585858296447E-2</v>
      </c>
      <c r="P5866" s="578">
        <v>9.4578159595039271</v>
      </c>
      <c r="Q5866" s="578">
        <v>1879.7219759623151</v>
      </c>
      <c r="R5866" s="578">
        <v>0.62023078514418195</v>
      </c>
      <c r="S5866" s="578">
        <v>0.54867299421069449</v>
      </c>
      <c r="T5866" s="578">
        <v>1.601323222469845E-2</v>
      </c>
      <c r="U5866" s="578">
        <v>9.4524314215426024</v>
      </c>
      <c r="V5866" s="578">
        <v>1885.0453122456802</v>
      </c>
      <c r="W5866" s="578">
        <v>0.61756470166922828</v>
      </c>
      <c r="X5866" s="578">
        <v>0.5520284005130327</v>
      </c>
      <c r="Y5866" s="578">
        <v>1.6058585315477023E-2</v>
      </c>
    </row>
    <row r="5867" spans="1:25" x14ac:dyDescent="0.3">
      <c r="A5867" s="310" t="s">
        <v>2524</v>
      </c>
      <c r="B5867" s="310" t="s">
        <v>2196</v>
      </c>
      <c r="C5867" s="310" t="s">
        <v>42</v>
      </c>
      <c r="D5867" s="36">
        <v>9</v>
      </c>
      <c r="E5867" s="36">
        <v>2012</v>
      </c>
      <c r="F5867" s="578">
        <v>9.1950868212540229</v>
      </c>
      <c r="G5867" s="578">
        <v>1840.4539388020776</v>
      </c>
      <c r="H5867" s="578">
        <v>0.57415432936977551</v>
      </c>
      <c r="I5867" s="578">
        <v>0.50309181034875372</v>
      </c>
      <c r="J5867" s="578">
        <v>1.5678718773415277E-2</v>
      </c>
      <c r="K5867" s="578">
        <v>9.228087696928311</v>
      </c>
      <c r="L5867" s="578">
        <v>1859.6266568501751</v>
      </c>
      <c r="M5867" s="578">
        <v>0.5707748311494163</v>
      </c>
      <c r="N5867" s="578">
        <v>0.51521939334149103</v>
      </c>
      <c r="O5867" s="578">
        <v>1.5842049848288249E-2</v>
      </c>
      <c r="P5867" s="578">
        <v>9.1950862951028505</v>
      </c>
      <c r="Q5867" s="578">
        <v>1840.4539388020776</v>
      </c>
      <c r="R5867" s="578">
        <v>0.57415432409228107</v>
      </c>
      <c r="S5867" s="578">
        <v>0.50309181566505323</v>
      </c>
      <c r="T5867" s="578">
        <v>1.5678718773415277E-2</v>
      </c>
      <c r="U5867" s="578">
        <v>9.228087275031907</v>
      </c>
      <c r="V5867" s="578">
        <v>1859.6266568501751</v>
      </c>
      <c r="W5867" s="578">
        <v>0.57077481118418849</v>
      </c>
      <c r="X5867" s="578">
        <v>0.515219383873045</v>
      </c>
      <c r="Y5867" s="578">
        <v>1.5842050876623603E-2</v>
      </c>
    </row>
    <row r="5868" spans="1:25" x14ac:dyDescent="0.3">
      <c r="A5868" s="310" t="s">
        <v>2523</v>
      </c>
      <c r="B5868" s="310" t="s">
        <v>2196</v>
      </c>
      <c r="C5868" s="310" t="s">
        <v>42</v>
      </c>
      <c r="D5868" s="36">
        <v>10</v>
      </c>
      <c r="E5868" s="36">
        <v>2012</v>
      </c>
      <c r="F5868" s="578">
        <v>8.9907432687323308</v>
      </c>
      <c r="G5868" s="578">
        <v>1809.9048131306924</v>
      </c>
      <c r="H5868" s="578">
        <v>0.53831649156442485</v>
      </c>
      <c r="I5868" s="578">
        <v>0.46764015542187998</v>
      </c>
      <c r="J5868" s="578">
        <v>1.5418485563714E-2</v>
      </c>
      <c r="K5868" s="578">
        <v>9.0633897160902634</v>
      </c>
      <c r="L5868" s="578">
        <v>1841.6801414489678</v>
      </c>
      <c r="M5868" s="578">
        <v>0.53537179494742249</v>
      </c>
      <c r="N5868" s="578">
        <v>0.48640647615926952</v>
      </c>
      <c r="O5868" s="578">
        <v>1.5689192776335348E-2</v>
      </c>
      <c r="P5868" s="578">
        <v>8.9907432634596844</v>
      </c>
      <c r="Q5868" s="578">
        <v>1809.9048131306924</v>
      </c>
      <c r="R5868" s="578">
        <v>0.53831647573194097</v>
      </c>
      <c r="S5868" s="578">
        <v>0.46764017734676555</v>
      </c>
      <c r="T5868" s="578">
        <v>1.5418485563714E-2</v>
      </c>
      <c r="U5868" s="578">
        <v>9.0633897612618277</v>
      </c>
      <c r="V5868" s="578">
        <v>1841.680193583165</v>
      </c>
      <c r="W5868" s="578">
        <v>0.53537180519197103</v>
      </c>
      <c r="X5868" s="578">
        <v>0.48640646614755151</v>
      </c>
      <c r="Y5868" s="578">
        <v>1.5689192776335348E-2</v>
      </c>
    </row>
    <row r="5869" spans="1:25" x14ac:dyDescent="0.3">
      <c r="A5869" s="310" t="s">
        <v>2522</v>
      </c>
      <c r="B5869" s="310" t="s">
        <v>2196</v>
      </c>
      <c r="C5869" s="310" t="s">
        <v>42</v>
      </c>
      <c r="D5869" s="36">
        <v>11</v>
      </c>
      <c r="E5869" s="36">
        <v>2012</v>
      </c>
      <c r="F5869" s="578">
        <v>8.736731750890609</v>
      </c>
      <c r="G5869" s="578">
        <v>1743.90647888183</v>
      </c>
      <c r="H5869" s="578">
        <v>0.5096808717353265</v>
      </c>
      <c r="I5869" s="578">
        <v>0.40871139906812398</v>
      </c>
      <c r="J5869" s="578">
        <v>1.4856252964818826E-2</v>
      </c>
      <c r="K5869" s="578">
        <v>8.8391548976408849</v>
      </c>
      <c r="L5869" s="578">
        <v>1786.8562342325799</v>
      </c>
      <c r="M5869" s="578">
        <v>0.50680234874501628</v>
      </c>
      <c r="N5869" s="578">
        <v>0.43444763671141073</v>
      </c>
      <c r="O5869" s="578">
        <v>1.522212497851185E-2</v>
      </c>
      <c r="P5869" s="578">
        <v>8.7367319644254113</v>
      </c>
      <c r="Q5869" s="578">
        <v>1743.90647888183</v>
      </c>
      <c r="R5869" s="578">
        <v>0.5096808717353265</v>
      </c>
      <c r="S5869" s="578">
        <v>0.4087113985442552</v>
      </c>
      <c r="T5869" s="578">
        <v>1.4856252964818826E-2</v>
      </c>
      <c r="U5869" s="578">
        <v>8.8391549345857676</v>
      </c>
      <c r="V5869" s="578">
        <v>1786.8562342325799</v>
      </c>
      <c r="W5869" s="578">
        <v>0.5068023476972785</v>
      </c>
      <c r="X5869" s="578">
        <v>0.43444764771265876</v>
      </c>
      <c r="Y5869" s="578">
        <v>1.522212497851185E-2</v>
      </c>
    </row>
    <row r="5870" spans="1:25" x14ac:dyDescent="0.3">
      <c r="A5870" s="310" t="s">
        <v>2521</v>
      </c>
      <c r="B5870" s="310" t="s">
        <v>2196</v>
      </c>
      <c r="C5870" s="310" t="s">
        <v>42</v>
      </c>
      <c r="D5870" s="36">
        <v>12</v>
      </c>
      <c r="E5870" s="36">
        <v>2012</v>
      </c>
      <c r="F5870" s="578">
        <v>8.4747374653622174</v>
      </c>
      <c r="G5870" s="578">
        <v>1666.0108146667426</v>
      </c>
      <c r="H5870" s="578">
        <v>0.48537044203840146</v>
      </c>
      <c r="I5870" s="578">
        <v>0.34350828215246948</v>
      </c>
      <c r="J5870" s="578">
        <v>1.41926800909762E-2</v>
      </c>
      <c r="K5870" s="578">
        <v>8.5995300849220513</v>
      </c>
      <c r="L5870" s="578">
        <v>1717.9657808939576</v>
      </c>
      <c r="M5870" s="578">
        <v>0.48255872825393398</v>
      </c>
      <c r="N5870" s="578">
        <v>0.37546846020268249</v>
      </c>
      <c r="O5870" s="578">
        <v>1.4635260774715123E-2</v>
      </c>
      <c r="P5870" s="578">
        <v>8.4747372544637347</v>
      </c>
      <c r="Q5870" s="578">
        <v>1666.0108146667426</v>
      </c>
      <c r="R5870" s="578">
        <v>0.48537044768454474</v>
      </c>
      <c r="S5870" s="578">
        <v>0.34350828267633882</v>
      </c>
      <c r="T5870" s="578">
        <v>1.41926800909762E-2</v>
      </c>
      <c r="U5870" s="578">
        <v>8.599529866796118</v>
      </c>
      <c r="V5870" s="578">
        <v>1717.9659372965475</v>
      </c>
      <c r="W5870" s="578">
        <v>0.48255872245257025</v>
      </c>
      <c r="X5870" s="578">
        <v>0.37546846491750252</v>
      </c>
      <c r="Y5870" s="578">
        <v>1.4635260255696825E-2</v>
      </c>
    </row>
    <row r="5871" spans="1:25" x14ac:dyDescent="0.3">
      <c r="A5871" s="310" t="s">
        <v>2520</v>
      </c>
      <c r="B5871" s="310" t="s">
        <v>2196</v>
      </c>
      <c r="C5871" s="310" t="s">
        <v>42</v>
      </c>
      <c r="D5871" s="36">
        <v>13</v>
      </c>
      <c r="E5871" s="36">
        <v>2012</v>
      </c>
      <c r="F5871" s="578">
        <v>8.3747246317288919</v>
      </c>
      <c r="G5871" s="578">
        <v>1640.0647570292126</v>
      </c>
      <c r="H5871" s="578">
        <v>0.46102910114374601</v>
      </c>
      <c r="I5871" s="578">
        <v>0.30967246973887053</v>
      </c>
      <c r="J5871" s="578">
        <v>1.39716300570095E-2</v>
      </c>
      <c r="K5871" s="578">
        <v>8.5022023067698029</v>
      </c>
      <c r="L5871" s="578">
        <v>1694.1421419779399</v>
      </c>
      <c r="M5871" s="578">
        <v>0.45883439180518748</v>
      </c>
      <c r="N5871" s="578">
        <v>0.34348845202475753</v>
      </c>
      <c r="O5871" s="578">
        <v>1.4432326211438775E-2</v>
      </c>
      <c r="P5871" s="578">
        <v>8.3747248805545151</v>
      </c>
      <c r="Q5871" s="578">
        <v>1640.064704895015</v>
      </c>
      <c r="R5871" s="578">
        <v>0.46102910678988901</v>
      </c>
      <c r="S5871" s="578">
        <v>0.30967245699139273</v>
      </c>
      <c r="T5871" s="578">
        <v>1.3971630580878448E-2</v>
      </c>
      <c r="U5871" s="578">
        <v>8.5022022445967451</v>
      </c>
      <c r="V5871" s="578">
        <v>1694.1420898437425</v>
      </c>
      <c r="W5871" s="578">
        <v>0.45883439180518776</v>
      </c>
      <c r="X5871" s="578">
        <v>0.34348847313473579</v>
      </c>
      <c r="Y5871" s="578">
        <v>1.4432326211438775E-2</v>
      </c>
    </row>
    <row r="5872" spans="1:25" x14ac:dyDescent="0.3">
      <c r="A5872" s="310" t="s">
        <v>2519</v>
      </c>
      <c r="B5872" s="310" t="s">
        <v>2196</v>
      </c>
      <c r="C5872" s="310" t="s">
        <v>42</v>
      </c>
      <c r="D5872" s="36">
        <v>14</v>
      </c>
      <c r="E5872" s="36">
        <v>2012</v>
      </c>
      <c r="F5872" s="578">
        <v>8.9143195585565937</v>
      </c>
      <c r="G5872" s="578">
        <v>1769.0200055440228</v>
      </c>
      <c r="H5872" s="578">
        <v>0.4422816129711763</v>
      </c>
      <c r="I5872" s="578">
        <v>0.31771555449813549</v>
      </c>
      <c r="J5872" s="578">
        <v>1.50702097501683E-2</v>
      </c>
      <c r="K5872" s="578">
        <v>8.988427076918013</v>
      </c>
      <c r="L5872" s="578">
        <v>1811.3433901468852</v>
      </c>
      <c r="M5872" s="578">
        <v>0.44034449212873927</v>
      </c>
      <c r="N5872" s="578">
        <v>0.34939022740581949</v>
      </c>
      <c r="O5872" s="578">
        <v>1.54307760337057E-2</v>
      </c>
      <c r="P5872" s="578">
        <v>8.9143198118278253</v>
      </c>
      <c r="Q5872" s="578">
        <v>1769.0200055440228</v>
      </c>
      <c r="R5872" s="578">
        <v>0.44228161349504502</v>
      </c>
      <c r="S5872" s="578">
        <v>0.31771555292652875</v>
      </c>
      <c r="T5872" s="578">
        <v>1.5070210269186601E-2</v>
      </c>
      <c r="U5872" s="578">
        <v>8.988427233428709</v>
      </c>
      <c r="V5872" s="578">
        <v>1811.3434422810826</v>
      </c>
      <c r="W5872" s="578">
        <v>0.44034447466644105</v>
      </c>
      <c r="X5872" s="578">
        <v>0.34939027362270225</v>
      </c>
      <c r="Y5872" s="578">
        <v>1.5430775509836752E-2</v>
      </c>
    </row>
    <row r="5873" spans="1:25" x14ac:dyDescent="0.3">
      <c r="A5873" s="310" t="s">
        <v>2518</v>
      </c>
      <c r="B5873" s="310" t="s">
        <v>2196</v>
      </c>
      <c r="C5873" s="310" t="s">
        <v>42</v>
      </c>
      <c r="D5873" s="36">
        <v>15</v>
      </c>
      <c r="E5873" s="36">
        <v>2012</v>
      </c>
      <c r="F5873" s="578">
        <v>9.3768473991100478</v>
      </c>
      <c r="G5873" s="578">
        <v>1879.5504035949675</v>
      </c>
      <c r="H5873" s="578">
        <v>0.42621216222566199</v>
      </c>
      <c r="I5873" s="578">
        <v>0.32461060335238723</v>
      </c>
      <c r="J5873" s="578">
        <v>1.6011818709860823E-2</v>
      </c>
      <c r="K5873" s="578">
        <v>9.4083194209742906</v>
      </c>
      <c r="L5873" s="578">
        <v>1911.8433430989551</v>
      </c>
      <c r="M5873" s="578">
        <v>0.42484623558508799</v>
      </c>
      <c r="N5873" s="578">
        <v>0.35288110841065579</v>
      </c>
      <c r="O5873" s="578">
        <v>1.6286927876838726E-2</v>
      </c>
      <c r="P5873" s="578">
        <v>9.3768471504566175</v>
      </c>
      <c r="Q5873" s="578">
        <v>1879.5504035949675</v>
      </c>
      <c r="R5873" s="578">
        <v>0.42621216645541848</v>
      </c>
      <c r="S5873" s="578">
        <v>0.32461068829676726</v>
      </c>
      <c r="T5873" s="578">
        <v>1.6011818709860823E-2</v>
      </c>
      <c r="U5873" s="578">
        <v>9.4083192475275705</v>
      </c>
      <c r="V5873" s="578">
        <v>1911.8433430989551</v>
      </c>
      <c r="W5873" s="578">
        <v>0.424846236108957</v>
      </c>
      <c r="X5873" s="578">
        <v>0.35288122622296175</v>
      </c>
      <c r="Y5873" s="578">
        <v>1.6286927876838726E-2</v>
      </c>
    </row>
    <row r="5874" spans="1:25" x14ac:dyDescent="0.3">
      <c r="A5874" s="580" t="s">
        <v>2517</v>
      </c>
      <c r="B5874" s="580" t="s">
        <v>2196</v>
      </c>
      <c r="C5874" s="580" t="s">
        <v>42</v>
      </c>
      <c r="D5874" s="581">
        <v>16</v>
      </c>
      <c r="E5874" s="581">
        <v>2012</v>
      </c>
      <c r="F5874" s="582">
        <v>9.9108847917498704</v>
      </c>
      <c r="G5874" s="582">
        <v>2018.62696329752</v>
      </c>
      <c r="H5874" s="582">
        <v>0.41921886043079776</v>
      </c>
      <c r="I5874" s="582">
        <v>0.3402446862892245</v>
      </c>
      <c r="J5874" s="582">
        <v>1.7196601702986876E-2</v>
      </c>
      <c r="K5874" s="582">
        <v>9.8907611463946079</v>
      </c>
      <c r="L5874" s="582">
        <v>2038.2825304667101</v>
      </c>
      <c r="M5874" s="582">
        <v>0.41770549300902776</v>
      </c>
      <c r="N5874" s="582">
        <v>0.36559672653675046</v>
      </c>
      <c r="O5874" s="582">
        <v>1.7364042597667575E-2</v>
      </c>
      <c r="P5874" s="582">
        <v>9.9108843894888441</v>
      </c>
      <c r="Q5874" s="582">
        <v>2018.62696329752</v>
      </c>
      <c r="R5874" s="582">
        <v>0.41921886911829098</v>
      </c>
      <c r="S5874" s="582">
        <v>0.3402446862892245</v>
      </c>
      <c r="T5874" s="582">
        <v>1.7196601702986876E-2</v>
      </c>
      <c r="U5874" s="582">
        <v>9.8907607886964204</v>
      </c>
      <c r="V5874" s="582">
        <v>2038.2825304667101</v>
      </c>
      <c r="W5874" s="582">
        <v>0.41770549248515898</v>
      </c>
      <c r="X5874" s="582">
        <v>0.36559672653675024</v>
      </c>
      <c r="Y5874" s="582">
        <v>1.7364042597667575E-2</v>
      </c>
    </row>
    <row r="5875" spans="1:25" x14ac:dyDescent="0.3">
      <c r="A5875" s="310" t="s">
        <v>2516</v>
      </c>
      <c r="B5875" s="310" t="s">
        <v>2196</v>
      </c>
      <c r="C5875" s="310" t="s">
        <v>42</v>
      </c>
      <c r="D5875" s="36">
        <v>1</v>
      </c>
      <c r="E5875" s="36">
        <v>2020</v>
      </c>
      <c r="F5875" s="578">
        <v>25.867362404610752</v>
      </c>
      <c r="G5875" s="578">
        <v>8281.746851603184</v>
      </c>
      <c r="H5875" s="578">
        <v>2.7294516514132976</v>
      </c>
      <c r="I5875" s="578">
        <v>1.449264176189895</v>
      </c>
      <c r="J5875" s="578">
        <v>7.2495249604495826E-2</v>
      </c>
      <c r="K5875" s="578">
        <v>26.040725333737353</v>
      </c>
      <c r="L5875" s="578">
        <v>8338.6895497639925</v>
      </c>
      <c r="M5875" s="578">
        <v>2.7361942195566327</v>
      </c>
      <c r="N5875" s="578">
        <v>1.4588495912030301</v>
      </c>
      <c r="O5875" s="578">
        <v>7.299338308318204E-2</v>
      </c>
      <c r="P5875" s="578">
        <v>25.867365512400248</v>
      </c>
      <c r="Q5875" s="578">
        <v>8281.746851603184</v>
      </c>
      <c r="R5875" s="578">
        <v>2.7294515982114973</v>
      </c>
      <c r="S5875" s="578">
        <v>1.4492640414585625</v>
      </c>
      <c r="T5875" s="578">
        <v>7.2495249643300924E-2</v>
      </c>
      <c r="U5875" s="578">
        <v>26.040726901759573</v>
      </c>
      <c r="V5875" s="578">
        <v>8338.6894989013617</v>
      </c>
      <c r="W5875" s="578">
        <v>2.7361942180044272</v>
      </c>
      <c r="X5875" s="578">
        <v>1.4588495700930502</v>
      </c>
      <c r="Y5875" s="578">
        <v>7.2993381996639045E-2</v>
      </c>
    </row>
    <row r="5876" spans="1:25" x14ac:dyDescent="0.3">
      <c r="A5876" s="310" t="s">
        <v>2515</v>
      </c>
      <c r="B5876" s="310" t="s">
        <v>2196</v>
      </c>
      <c r="C5876" s="310" t="s">
        <v>42</v>
      </c>
      <c r="D5876" s="36">
        <v>2</v>
      </c>
      <c r="E5876" s="36">
        <v>2020</v>
      </c>
      <c r="F5876" s="578">
        <v>13.735660124024401</v>
      </c>
      <c r="G5876" s="578">
        <v>4611.5499216715471</v>
      </c>
      <c r="H5876" s="578">
        <v>1.5249434486031475</v>
      </c>
      <c r="I5876" s="578">
        <v>0.75819511525332883</v>
      </c>
      <c r="J5876" s="578">
        <v>4.0366162565381551E-2</v>
      </c>
      <c r="K5876" s="578">
        <v>13.989117928829099</v>
      </c>
      <c r="L5876" s="578">
        <v>4688.3507843017524</v>
      </c>
      <c r="M5876" s="578">
        <v>1.53906252405916</v>
      </c>
      <c r="N5876" s="578">
        <v>0.76937092390532247</v>
      </c>
      <c r="O5876" s="578">
        <v>4.1038337415860278E-2</v>
      </c>
      <c r="P5876" s="578">
        <v>13.735660645274001</v>
      </c>
      <c r="Q5876" s="578">
        <v>4611.5499216715471</v>
      </c>
      <c r="R5876" s="578">
        <v>1.5249434455763478</v>
      </c>
      <c r="S5876" s="578">
        <v>0.75819503795355492</v>
      </c>
      <c r="T5876" s="578">
        <v>4.0366161517643655E-2</v>
      </c>
      <c r="U5876" s="578">
        <v>13.989116885223901</v>
      </c>
      <c r="V5876" s="578">
        <v>4688.3507843017524</v>
      </c>
      <c r="W5876" s="578">
        <v>1.5390620970865649</v>
      </c>
      <c r="X5876" s="578">
        <v>0.76937088711808077</v>
      </c>
      <c r="Y5876" s="578">
        <v>4.1038336891991323E-2</v>
      </c>
    </row>
    <row r="5877" spans="1:25" x14ac:dyDescent="0.3">
      <c r="A5877" s="310" t="s">
        <v>2514</v>
      </c>
      <c r="B5877" s="310" t="s">
        <v>2196</v>
      </c>
      <c r="C5877" s="310" t="s">
        <v>42</v>
      </c>
      <c r="D5877" s="36">
        <v>3</v>
      </c>
      <c r="E5877" s="36">
        <v>2020</v>
      </c>
      <c r="F5877" s="578">
        <v>8.3644410299214798</v>
      </c>
      <c r="G5877" s="578">
        <v>2948.9346224466899</v>
      </c>
      <c r="H5877" s="578">
        <v>0.82634626402674827</v>
      </c>
      <c r="I5877" s="578">
        <v>0.45371603189657073</v>
      </c>
      <c r="J5877" s="578">
        <v>2.5815958370609779E-2</v>
      </c>
      <c r="K5877" s="578">
        <v>8.3127463833346393</v>
      </c>
      <c r="L5877" s="578">
        <v>2916.9298884073851</v>
      </c>
      <c r="M5877" s="578">
        <v>0.82725396890115577</v>
      </c>
      <c r="N5877" s="578">
        <v>0.45051997822398876</v>
      </c>
      <c r="O5877" s="578">
        <v>2.5535513210343148E-2</v>
      </c>
      <c r="P5877" s="578">
        <v>8.3644413522730829</v>
      </c>
      <c r="Q5877" s="578">
        <v>2948.9346224466899</v>
      </c>
      <c r="R5877" s="578">
        <v>0.82634624873753626</v>
      </c>
      <c r="S5877" s="578">
        <v>0.45371601078659252</v>
      </c>
      <c r="T5877" s="578">
        <v>2.5815958370609779E-2</v>
      </c>
      <c r="U5877" s="578">
        <v>8.3127456106400697</v>
      </c>
      <c r="V5877" s="578">
        <v>2916.9298884073851</v>
      </c>
      <c r="W5877" s="578">
        <v>0.82725395943270974</v>
      </c>
      <c r="X5877" s="578">
        <v>0.45051992048198947</v>
      </c>
      <c r="Y5877" s="578">
        <v>2.55355126864742E-2</v>
      </c>
    </row>
    <row r="5878" spans="1:25" x14ac:dyDescent="0.3">
      <c r="A5878" s="310" t="s">
        <v>2513</v>
      </c>
      <c r="B5878" s="310" t="s">
        <v>2196</v>
      </c>
      <c r="C5878" s="310" t="s">
        <v>42</v>
      </c>
      <c r="D5878" s="36">
        <v>4</v>
      </c>
      <c r="E5878" s="36">
        <v>2020</v>
      </c>
      <c r="F5878" s="578">
        <v>7.0303650207776274</v>
      </c>
      <c r="G5878" s="578">
        <v>2646.2677942911723</v>
      </c>
      <c r="H5878" s="578">
        <v>0.58124483114321823</v>
      </c>
      <c r="I5878" s="578">
        <v>0.39121315329490802</v>
      </c>
      <c r="J5878" s="578">
        <v>2.3167323941985701E-2</v>
      </c>
      <c r="K5878" s="578">
        <v>6.9128449780097618</v>
      </c>
      <c r="L5878" s="578">
        <v>2586.1655553181899</v>
      </c>
      <c r="M5878" s="578">
        <v>0.58096085523720797</v>
      </c>
      <c r="N5878" s="578">
        <v>0.38356080387408475</v>
      </c>
      <c r="O5878" s="578">
        <v>2.2640907613094848E-2</v>
      </c>
      <c r="P5878" s="578">
        <v>7.0303649186328849</v>
      </c>
      <c r="Q5878" s="578">
        <v>2646.2677942911723</v>
      </c>
      <c r="R5878" s="578">
        <v>0.58124468304837718</v>
      </c>
      <c r="S5878" s="578">
        <v>0.39121307940998373</v>
      </c>
      <c r="T5878" s="578">
        <v>2.3167323941985701E-2</v>
      </c>
      <c r="U5878" s="578">
        <v>6.9128448733802799</v>
      </c>
      <c r="V5878" s="578">
        <v>2586.1655553181899</v>
      </c>
      <c r="W5878" s="578">
        <v>0.58096084520608771</v>
      </c>
      <c r="X5878" s="578">
        <v>0.38356075886016028</v>
      </c>
      <c r="Y5878" s="578">
        <v>2.2640907089225899E-2</v>
      </c>
    </row>
    <row r="5879" spans="1:25" x14ac:dyDescent="0.3">
      <c r="A5879" s="310" t="s">
        <v>2512</v>
      </c>
      <c r="B5879" s="310" t="s">
        <v>2196</v>
      </c>
      <c r="C5879" s="310" t="s">
        <v>42</v>
      </c>
      <c r="D5879" s="36">
        <v>5</v>
      </c>
      <c r="E5879" s="36">
        <v>2020</v>
      </c>
      <c r="F5879" s="578">
        <v>6.0961512009428853</v>
      </c>
      <c r="G5879" s="578">
        <v>2327.3050537109352</v>
      </c>
      <c r="H5879" s="578">
        <v>0.4508342866077627</v>
      </c>
      <c r="I5879" s="578">
        <v>0.34609371105519349</v>
      </c>
      <c r="J5879" s="578">
        <v>2.0376895593168774E-2</v>
      </c>
      <c r="K5879" s="578">
        <v>5.999825543848897</v>
      </c>
      <c r="L5879" s="578">
        <v>2280.6320025126079</v>
      </c>
      <c r="M5879" s="578">
        <v>0.45124441505564949</v>
      </c>
      <c r="N5879" s="578">
        <v>0.33853120655597452</v>
      </c>
      <c r="O5879" s="578">
        <v>1.9967908815791149E-2</v>
      </c>
      <c r="P5879" s="578">
        <v>6.0961509397069022</v>
      </c>
      <c r="Q5879" s="578">
        <v>2327.3050537109352</v>
      </c>
      <c r="R5879" s="578">
        <v>0.4508341840555653</v>
      </c>
      <c r="S5879" s="578">
        <v>0.3460937034493925</v>
      </c>
      <c r="T5879" s="578">
        <v>2.0376895593168774E-2</v>
      </c>
      <c r="U5879" s="578">
        <v>5.9998249872805864</v>
      </c>
      <c r="V5879" s="578">
        <v>2280.632054646805</v>
      </c>
      <c r="W5879" s="578">
        <v>0.45124438812490503</v>
      </c>
      <c r="X5879" s="578">
        <v>0.33853115176316306</v>
      </c>
      <c r="Y5879" s="578">
        <v>1.9967909339660098E-2</v>
      </c>
    </row>
    <row r="5880" spans="1:25" x14ac:dyDescent="0.3">
      <c r="A5880" s="310" t="s">
        <v>2511</v>
      </c>
      <c r="B5880" s="310" t="s">
        <v>2196</v>
      </c>
      <c r="C5880" s="310" t="s">
        <v>42</v>
      </c>
      <c r="D5880" s="36">
        <v>6</v>
      </c>
      <c r="E5880" s="36">
        <v>2020</v>
      </c>
      <c r="F5880" s="578">
        <v>5.5092218127332027</v>
      </c>
      <c r="G5880" s="578">
        <v>2167.5663503011024</v>
      </c>
      <c r="H5880" s="578">
        <v>0.38702440929288623</v>
      </c>
      <c r="I5880" s="578">
        <v>0.31602846848545552</v>
      </c>
      <c r="J5880" s="578">
        <v>1.897751029658435E-2</v>
      </c>
      <c r="K5880" s="578">
        <v>5.4414586990666649</v>
      </c>
      <c r="L5880" s="578">
        <v>2133.3756154378225</v>
      </c>
      <c r="M5880" s="578">
        <v>0.386566396729904</v>
      </c>
      <c r="N5880" s="578">
        <v>0.30952808493748274</v>
      </c>
      <c r="O5880" s="578">
        <v>1.8677853203068126E-2</v>
      </c>
      <c r="P5880" s="578">
        <v>5.5092220211942378</v>
      </c>
      <c r="Q5880" s="578">
        <v>2167.5664545694949</v>
      </c>
      <c r="R5880" s="578">
        <v>0.38702439217983398</v>
      </c>
      <c r="S5880" s="578">
        <v>0.31602833449141998</v>
      </c>
      <c r="T5880" s="578">
        <v>1.8977509248846475E-2</v>
      </c>
      <c r="U5880" s="578">
        <v>5.4414586987574323</v>
      </c>
      <c r="V5880" s="578">
        <v>2133.3756675720174</v>
      </c>
      <c r="W5880" s="578">
        <v>0.38656639707914947</v>
      </c>
      <c r="X5880" s="578">
        <v>0.3095280485576945</v>
      </c>
      <c r="Y5880" s="578">
        <v>1.8677853203068126E-2</v>
      </c>
    </row>
    <row r="5881" spans="1:25" x14ac:dyDescent="0.3">
      <c r="A5881" s="310" t="s">
        <v>2510</v>
      </c>
      <c r="B5881" s="310" t="s">
        <v>2196</v>
      </c>
      <c r="C5881" s="310" t="s">
        <v>42</v>
      </c>
      <c r="D5881" s="36">
        <v>7</v>
      </c>
      <c r="E5881" s="36">
        <v>2020</v>
      </c>
      <c r="F5881" s="578">
        <v>5.3155791776080097</v>
      </c>
      <c r="G5881" s="578">
        <v>2125.86888376871</v>
      </c>
      <c r="H5881" s="578">
        <v>0.34235807493193204</v>
      </c>
      <c r="I5881" s="578">
        <v>0.29634957227002146</v>
      </c>
      <c r="J5881" s="578">
        <v>1.86131291169052E-2</v>
      </c>
      <c r="K5881" s="578">
        <v>5.2588514929181294</v>
      </c>
      <c r="L5881" s="578">
        <v>2099.1327819824173</v>
      </c>
      <c r="M5881" s="578">
        <v>0.34148404637138174</v>
      </c>
      <c r="N5881" s="578">
        <v>0.29140006968130627</v>
      </c>
      <c r="O5881" s="578">
        <v>1.83787081041373E-2</v>
      </c>
      <c r="P5881" s="578">
        <v>5.3155792819682821</v>
      </c>
      <c r="Q5881" s="578">
        <v>2125.86888376871</v>
      </c>
      <c r="R5881" s="578">
        <v>0.34235807342823371</v>
      </c>
      <c r="S5881" s="578">
        <v>0.29634954574673072</v>
      </c>
      <c r="T5881" s="578">
        <v>1.8613129640774148E-2</v>
      </c>
      <c r="U5881" s="578">
        <v>5.2588513886621495</v>
      </c>
      <c r="V5881" s="578">
        <v>2099.1328341166127</v>
      </c>
      <c r="W5881" s="578">
        <v>0.34148406206804727</v>
      </c>
      <c r="X5881" s="578">
        <v>0.2914000093393645</v>
      </c>
      <c r="Y5881" s="578">
        <v>1.8378707580268352E-2</v>
      </c>
    </row>
    <row r="5882" spans="1:25" x14ac:dyDescent="0.3">
      <c r="A5882" s="310" t="s">
        <v>2509</v>
      </c>
      <c r="B5882" s="310" t="s">
        <v>2196</v>
      </c>
      <c r="C5882" s="310" t="s">
        <v>42</v>
      </c>
      <c r="D5882" s="36">
        <v>8</v>
      </c>
      <c r="E5882" s="36">
        <v>2020</v>
      </c>
      <c r="F5882" s="578">
        <v>4.6064630406132521</v>
      </c>
      <c r="G5882" s="578">
        <v>1784.9473101297951</v>
      </c>
      <c r="H5882" s="578">
        <v>0.30715145002856475</v>
      </c>
      <c r="I5882" s="578">
        <v>0.23049980617361099</v>
      </c>
      <c r="J5882" s="578">
        <v>1.5630042626677675E-2</v>
      </c>
      <c r="K5882" s="578">
        <v>4.6103245798597783</v>
      </c>
      <c r="L5882" s="578">
        <v>1793.2663358052525</v>
      </c>
      <c r="M5882" s="578">
        <v>0.30636029940069376</v>
      </c>
      <c r="N5882" s="578">
        <v>0.23198276065522749</v>
      </c>
      <c r="O5882" s="578">
        <v>1.5702396815565074E-2</v>
      </c>
      <c r="P5882" s="578">
        <v>4.6064628838903419</v>
      </c>
      <c r="Q5882" s="578">
        <v>1784.9473101297951</v>
      </c>
      <c r="R5882" s="578">
        <v>0.30715131865144873</v>
      </c>
      <c r="S5882" s="578">
        <v>0.23049980407813525</v>
      </c>
      <c r="T5882" s="578">
        <v>1.5630042626677675E-2</v>
      </c>
      <c r="U5882" s="578">
        <v>4.6103247361655395</v>
      </c>
      <c r="V5882" s="578">
        <v>1793.2663358052525</v>
      </c>
      <c r="W5882" s="578">
        <v>0.30636029961897249</v>
      </c>
      <c r="X5882" s="578">
        <v>0.2319826930567305</v>
      </c>
      <c r="Y5882" s="578">
        <v>1.5702396291696123E-2</v>
      </c>
    </row>
    <row r="5883" spans="1:25" x14ac:dyDescent="0.3">
      <c r="A5883" s="310" t="s">
        <v>2508</v>
      </c>
      <c r="B5883" s="310" t="s">
        <v>2196</v>
      </c>
      <c r="C5883" s="310" t="s">
        <v>42</v>
      </c>
      <c r="D5883" s="36">
        <v>9</v>
      </c>
      <c r="E5883" s="36">
        <v>2020</v>
      </c>
      <c r="F5883" s="578">
        <v>4.4520065262877271</v>
      </c>
      <c r="G5883" s="578">
        <v>1737.6401583353625</v>
      </c>
      <c r="H5883" s="578">
        <v>0.28407358127636401</v>
      </c>
      <c r="I5883" s="578">
        <v>0.21124599501490501</v>
      </c>
      <c r="J5883" s="578">
        <v>1.5217349010830101E-2</v>
      </c>
      <c r="K5883" s="578">
        <v>4.4743675168453256</v>
      </c>
      <c r="L5883" s="578">
        <v>1760.1306215922</v>
      </c>
      <c r="M5883" s="578">
        <v>0.28327995298847453</v>
      </c>
      <c r="N5883" s="578">
        <v>0.21639199927449199</v>
      </c>
      <c r="O5883" s="578">
        <v>1.54136436952588E-2</v>
      </c>
      <c r="P5883" s="578">
        <v>4.4520067346420529</v>
      </c>
      <c r="Q5883" s="578">
        <v>1737.6401062011673</v>
      </c>
      <c r="R5883" s="578">
        <v>0.28407354848604827</v>
      </c>
      <c r="S5883" s="578">
        <v>0.21124599344329853</v>
      </c>
      <c r="T5883" s="578">
        <v>1.5217349010830101E-2</v>
      </c>
      <c r="U5883" s="578">
        <v>4.474367571066975</v>
      </c>
      <c r="V5883" s="578">
        <v>1760.1306215922</v>
      </c>
      <c r="W5883" s="578">
        <v>0.28327994612724622</v>
      </c>
      <c r="X5883" s="578">
        <v>0.21639199927449199</v>
      </c>
      <c r="Y5883" s="578">
        <v>1.54136436952588E-2</v>
      </c>
    </row>
    <row r="5884" spans="1:25" x14ac:dyDescent="0.3">
      <c r="A5884" s="310" t="s">
        <v>2507</v>
      </c>
      <c r="B5884" s="310" t="s">
        <v>2196</v>
      </c>
      <c r="C5884" s="310" t="s">
        <v>42</v>
      </c>
      <c r="D5884" s="36">
        <v>10</v>
      </c>
      <c r="E5884" s="36">
        <v>2020</v>
      </c>
      <c r="F5884" s="578">
        <v>4.3318727165557558</v>
      </c>
      <c r="G5884" s="578">
        <v>1700.8375422159775</v>
      </c>
      <c r="H5884" s="578">
        <v>0.26612339357961851</v>
      </c>
      <c r="I5884" s="578">
        <v>0.19627110939472875</v>
      </c>
      <c r="J5884" s="578">
        <v>1.4896297904973176E-2</v>
      </c>
      <c r="K5884" s="578">
        <v>4.3733497758136402</v>
      </c>
      <c r="L5884" s="578">
        <v>1736.1381365458124</v>
      </c>
      <c r="M5884" s="578">
        <v>0.26578192280673324</v>
      </c>
      <c r="N5884" s="578">
        <v>0.20416799653321449</v>
      </c>
      <c r="O5884" s="578">
        <v>1.5204639571796425E-2</v>
      </c>
      <c r="P5884" s="578">
        <v>4.3318730283948099</v>
      </c>
      <c r="Q5884" s="578">
        <v>1700.8374900817826</v>
      </c>
      <c r="R5884" s="578">
        <v>0.26612339223114101</v>
      </c>
      <c r="S5884" s="578">
        <v>0.19627106717477172</v>
      </c>
      <c r="T5884" s="578">
        <v>1.4896297904973176E-2</v>
      </c>
      <c r="U5884" s="578">
        <v>4.3733501409963802</v>
      </c>
      <c r="V5884" s="578">
        <v>1736.1381365458124</v>
      </c>
      <c r="W5884" s="578">
        <v>0.26578191723334976</v>
      </c>
      <c r="X5884" s="578">
        <v>0.20416792631537301</v>
      </c>
      <c r="Y5884" s="578">
        <v>1.52046390527781E-2</v>
      </c>
    </row>
    <row r="5885" spans="1:25" x14ac:dyDescent="0.3">
      <c r="A5885" s="310" t="s">
        <v>2506</v>
      </c>
      <c r="B5885" s="310" t="s">
        <v>2196</v>
      </c>
      <c r="C5885" s="310" t="s">
        <v>42</v>
      </c>
      <c r="D5885" s="36">
        <v>11</v>
      </c>
      <c r="E5885" s="36">
        <v>2020</v>
      </c>
      <c r="F5885" s="578">
        <v>4.1844835840565748</v>
      </c>
      <c r="G5885" s="578">
        <v>1624.6462631225525</v>
      </c>
      <c r="H5885" s="578">
        <v>0.25077905377838727</v>
      </c>
      <c r="I5885" s="578">
        <v>0.171408802270889</v>
      </c>
      <c r="J5885" s="578">
        <v>1.4231273788027448E-2</v>
      </c>
      <c r="K5885" s="578">
        <v>4.2411075418264428</v>
      </c>
      <c r="L5885" s="578">
        <v>1671.7673873901299</v>
      </c>
      <c r="M5885" s="578">
        <v>0.25070773909828825</v>
      </c>
      <c r="N5885" s="578">
        <v>0.182205517252441</v>
      </c>
      <c r="O5885" s="578">
        <v>1.4642854114451102E-2</v>
      </c>
      <c r="P5885" s="578">
        <v>4.1844833232341072</v>
      </c>
      <c r="Q5885" s="578">
        <v>1624.646263122555</v>
      </c>
      <c r="R5885" s="578">
        <v>0.25077905352130297</v>
      </c>
      <c r="S5885" s="578">
        <v>0.171408802270889</v>
      </c>
      <c r="T5885" s="578">
        <v>1.4231273788027448E-2</v>
      </c>
      <c r="U5885" s="578">
        <v>4.2411070769873369</v>
      </c>
      <c r="V5885" s="578">
        <v>1671.7673352559325</v>
      </c>
      <c r="W5885" s="578">
        <v>0.25070773931656676</v>
      </c>
      <c r="X5885" s="578">
        <v>0.18220551358535825</v>
      </c>
      <c r="Y5885" s="578">
        <v>1.4642854114451102E-2</v>
      </c>
    </row>
    <row r="5886" spans="1:25" x14ac:dyDescent="0.3">
      <c r="A5886" s="310" t="s">
        <v>2505</v>
      </c>
      <c r="B5886" s="310" t="s">
        <v>2196</v>
      </c>
      <c r="C5886" s="310" t="s">
        <v>42</v>
      </c>
      <c r="D5886" s="36">
        <v>12</v>
      </c>
      <c r="E5886" s="36">
        <v>2020</v>
      </c>
      <c r="F5886" s="578">
        <v>4.0392671035794221</v>
      </c>
      <c r="G5886" s="578">
        <v>1543.2903200785274</v>
      </c>
      <c r="H5886" s="578">
        <v>0.23751386243626799</v>
      </c>
      <c r="I5886" s="578">
        <v>0.143978497013449</v>
      </c>
      <c r="J5886" s="578">
        <v>1.3519989481816624E-2</v>
      </c>
      <c r="K5886" s="578">
        <v>4.1072857290625127</v>
      </c>
      <c r="L5886" s="578">
        <v>1599.6055463155049</v>
      </c>
      <c r="M5886" s="578">
        <v>0.23766464643267626</v>
      </c>
      <c r="N5886" s="578">
        <v>0.15736260451376399</v>
      </c>
      <c r="O5886" s="578">
        <v>1.40120259505541E-2</v>
      </c>
      <c r="P5886" s="578">
        <v>4.0392672075746878</v>
      </c>
      <c r="Q5886" s="578">
        <v>1543.2902679443323</v>
      </c>
      <c r="R5886" s="578">
        <v>0.23751382001986049</v>
      </c>
      <c r="S5886" s="578">
        <v>0.143978497013449</v>
      </c>
      <c r="T5886" s="578">
        <v>1.3519989481816624E-2</v>
      </c>
      <c r="U5886" s="578">
        <v>4.1072856221132152</v>
      </c>
      <c r="V5886" s="578">
        <v>1599.6055463155049</v>
      </c>
      <c r="W5886" s="578">
        <v>0.23766464543101951</v>
      </c>
      <c r="X5886" s="578">
        <v>0.15736260398989499</v>
      </c>
      <c r="Y5886" s="578">
        <v>1.40120259505541E-2</v>
      </c>
    </row>
    <row r="5887" spans="1:25" x14ac:dyDescent="0.3">
      <c r="A5887" s="310" t="s">
        <v>2504</v>
      </c>
      <c r="B5887" s="310" t="s">
        <v>2196</v>
      </c>
      <c r="C5887" s="310" t="s">
        <v>42</v>
      </c>
      <c r="D5887" s="36">
        <v>13</v>
      </c>
      <c r="E5887" s="36">
        <v>2020</v>
      </c>
      <c r="F5887" s="578">
        <v>4.0022540714501949</v>
      </c>
      <c r="G5887" s="578">
        <v>1547.4579277038499</v>
      </c>
      <c r="H5887" s="578">
        <v>0.22647856163772873</v>
      </c>
      <c r="I5887" s="578">
        <v>0.13005409948527799</v>
      </c>
      <c r="J5887" s="578">
        <v>1.3552019469595177E-2</v>
      </c>
      <c r="K5887" s="578">
        <v>4.0698422178465954</v>
      </c>
      <c r="L5887" s="578">
        <v>1603.4850044250425</v>
      </c>
      <c r="M5887" s="578">
        <v>0.2268688946472435</v>
      </c>
      <c r="N5887" s="578">
        <v>0.14417540433350876</v>
      </c>
      <c r="O5887" s="578">
        <v>1.4041923927531201E-2</v>
      </c>
      <c r="P5887" s="578">
        <v>4.0022538623124948</v>
      </c>
      <c r="Q5887" s="578">
        <v>1547.4579277038499</v>
      </c>
      <c r="R5887" s="578">
        <v>0.22647853919382474</v>
      </c>
      <c r="S5887" s="578">
        <v>0.13005409948527799</v>
      </c>
      <c r="T5887" s="578">
        <v>1.3552019469595177E-2</v>
      </c>
      <c r="U5887" s="578">
        <v>4.0698422670466181</v>
      </c>
      <c r="V5887" s="578">
        <v>1603.4850044250425</v>
      </c>
      <c r="W5887" s="578">
        <v>0.22686886822581651</v>
      </c>
      <c r="X5887" s="578">
        <v>0.14417540223803327</v>
      </c>
      <c r="Y5887" s="578">
        <v>1.40419244465495E-2</v>
      </c>
    </row>
    <row r="5888" spans="1:25" x14ac:dyDescent="0.3">
      <c r="A5888" s="310" t="s">
        <v>2503</v>
      </c>
      <c r="B5888" s="310" t="s">
        <v>2196</v>
      </c>
      <c r="C5888" s="310" t="s">
        <v>42</v>
      </c>
      <c r="D5888" s="36">
        <v>14</v>
      </c>
      <c r="E5888" s="36">
        <v>2020</v>
      </c>
      <c r="F5888" s="578">
        <v>4.2419980367315722</v>
      </c>
      <c r="G5888" s="578">
        <v>1655.0971857706672</v>
      </c>
      <c r="H5888" s="578">
        <v>0.219314214768625</v>
      </c>
      <c r="I5888" s="578">
        <v>0.133422495797276</v>
      </c>
      <c r="J5888" s="578">
        <v>1.4496874481361926E-2</v>
      </c>
      <c r="K5888" s="578">
        <v>4.2848102839003932</v>
      </c>
      <c r="L5888" s="578">
        <v>1701.120976765945</v>
      </c>
      <c r="M5888" s="578">
        <v>0.21964468945225174</v>
      </c>
      <c r="N5888" s="578">
        <v>0.14663240686058901</v>
      </c>
      <c r="O5888" s="578">
        <v>1.4898973051458552E-2</v>
      </c>
      <c r="P5888" s="578">
        <v>4.2419982465350223</v>
      </c>
      <c r="Q5888" s="578">
        <v>1655.0971336364698</v>
      </c>
      <c r="R5888" s="578">
        <v>0.21931421460855402</v>
      </c>
      <c r="S5888" s="578">
        <v>0.133422495797276</v>
      </c>
      <c r="T5888" s="578">
        <v>1.4496873962343601E-2</v>
      </c>
      <c r="U5888" s="578">
        <v>4.2848100205422499</v>
      </c>
      <c r="V5888" s="578">
        <v>1701.120976765945</v>
      </c>
      <c r="W5888" s="578">
        <v>0.21964467834186449</v>
      </c>
      <c r="X5888" s="578">
        <v>0.14663240686058901</v>
      </c>
      <c r="Y5888" s="578">
        <v>1.4898974099196452E-2</v>
      </c>
    </row>
    <row r="5889" spans="1:25" x14ac:dyDescent="0.3">
      <c r="A5889" s="310" t="s">
        <v>2502</v>
      </c>
      <c r="B5889" s="310" t="s">
        <v>2196</v>
      </c>
      <c r="C5889" s="310" t="s">
        <v>42</v>
      </c>
      <c r="D5889" s="36">
        <v>15</v>
      </c>
      <c r="E5889" s="36">
        <v>2020</v>
      </c>
      <c r="F5889" s="578">
        <v>4.4475013065796949</v>
      </c>
      <c r="G5889" s="578">
        <v>1747.3568852742449</v>
      </c>
      <c r="H5889" s="578">
        <v>0.21317266515203848</v>
      </c>
      <c r="I5889" s="578">
        <v>0.13630988541990449</v>
      </c>
      <c r="J5889" s="578">
        <v>1.5306730337518526E-2</v>
      </c>
      <c r="K5889" s="578">
        <v>4.4704366039525922</v>
      </c>
      <c r="L5889" s="578">
        <v>1784.8463554382274</v>
      </c>
      <c r="M5889" s="578">
        <v>0.21357870964129627</v>
      </c>
      <c r="N5889" s="578">
        <v>0.14808500371873301</v>
      </c>
      <c r="O5889" s="578">
        <v>1.5633939493757923E-2</v>
      </c>
      <c r="P5889" s="578">
        <v>4.4475010980143725</v>
      </c>
      <c r="Q5889" s="578">
        <v>1747.3568852742449</v>
      </c>
      <c r="R5889" s="578">
        <v>0.213172664671825</v>
      </c>
      <c r="S5889" s="578">
        <v>0.13630984382083003</v>
      </c>
      <c r="T5889" s="578">
        <v>1.5306729813649601E-2</v>
      </c>
      <c r="U5889" s="578">
        <v>4.4704359756190826</v>
      </c>
      <c r="V5889" s="578">
        <v>1784.84645970662</v>
      </c>
      <c r="W5889" s="578">
        <v>0.213578709692228</v>
      </c>
      <c r="X5889" s="578">
        <v>0.14808500371873301</v>
      </c>
      <c r="Y5889" s="578">
        <v>1.5633939493757923E-2</v>
      </c>
    </row>
    <row r="5890" spans="1:25" x14ac:dyDescent="0.3">
      <c r="A5890" s="580" t="s">
        <v>2501</v>
      </c>
      <c r="B5890" s="580" t="s">
        <v>2196</v>
      </c>
      <c r="C5890" s="580" t="s">
        <v>42</v>
      </c>
      <c r="D5890" s="581">
        <v>16</v>
      </c>
      <c r="E5890" s="581">
        <v>2020</v>
      </c>
      <c r="F5890" s="582">
        <v>4.6921172824307416</v>
      </c>
      <c r="G5890" s="582">
        <v>1868.5292015075649</v>
      </c>
      <c r="H5890" s="582">
        <v>0.21130037388744877</v>
      </c>
      <c r="I5890" s="582">
        <v>0.1427401761369155</v>
      </c>
      <c r="J5890" s="582">
        <v>1.6369510112175051E-2</v>
      </c>
      <c r="K5890" s="582">
        <v>4.6906427997588853</v>
      </c>
      <c r="L5890" s="582">
        <v>1894.8579266866</v>
      </c>
      <c r="M5890" s="582">
        <v>0.21146658743236876</v>
      </c>
      <c r="N5890" s="582">
        <v>0.15329160541296</v>
      </c>
      <c r="O5890" s="582">
        <v>1.6598877322394352E-2</v>
      </c>
      <c r="P5890" s="582">
        <v>4.6921168646246425</v>
      </c>
      <c r="Q5890" s="582">
        <v>1868.5291493733675</v>
      </c>
      <c r="R5890" s="582">
        <v>0.2113003305688225</v>
      </c>
      <c r="S5890" s="582">
        <v>0.14274017613691525</v>
      </c>
      <c r="T5890" s="582">
        <v>1.6369510112175051E-2</v>
      </c>
      <c r="U5890" s="582">
        <v>4.6906425931568529</v>
      </c>
      <c r="V5890" s="582">
        <v>1894.8579266866</v>
      </c>
      <c r="W5890" s="582">
        <v>0.211466557559712</v>
      </c>
      <c r="X5890" s="582">
        <v>0.15329160013546525</v>
      </c>
      <c r="Y5890" s="582">
        <v>1.6598877322394352E-2</v>
      </c>
    </row>
    <row r="5891" spans="1:25" x14ac:dyDescent="0.3">
      <c r="A5891" s="310" t="s">
        <v>2500</v>
      </c>
      <c r="B5891" s="310" t="s">
        <v>2196</v>
      </c>
      <c r="C5891" s="310" t="s">
        <v>42</v>
      </c>
      <c r="D5891" s="36">
        <v>1</v>
      </c>
      <c r="E5891" s="36">
        <v>2030</v>
      </c>
      <c r="F5891" s="578">
        <v>10.164285368015028</v>
      </c>
      <c r="G5891" s="578">
        <v>8019.0214284260992</v>
      </c>
      <c r="H5891" s="578">
        <v>1.0540791144594475</v>
      </c>
      <c r="I5891" s="578">
        <v>0.34916299061539247</v>
      </c>
      <c r="J5891" s="578">
        <v>6.9161087817822875E-2</v>
      </c>
      <c r="K5891" s="578">
        <v>10.232939095203596</v>
      </c>
      <c r="L5891" s="578">
        <v>8076.0129597981722</v>
      </c>
      <c r="M5891" s="578">
        <v>1.0568928055242075</v>
      </c>
      <c r="N5891" s="578">
        <v>0.35184651706367676</v>
      </c>
      <c r="O5891" s="578">
        <v>6.965252757072446E-2</v>
      </c>
      <c r="P5891" s="578">
        <v>10.164284791888324</v>
      </c>
      <c r="Q5891" s="578">
        <v>8019.0214284260992</v>
      </c>
      <c r="R5891" s="578">
        <v>1.0540790890033001</v>
      </c>
      <c r="S5891" s="578">
        <v>0.34916298541550805</v>
      </c>
      <c r="T5891" s="578">
        <v>6.9161088361094372E-2</v>
      </c>
      <c r="U5891" s="578">
        <v>10.232938623282557</v>
      </c>
      <c r="V5891" s="578">
        <v>8076.0129089355423</v>
      </c>
      <c r="W5891" s="578">
        <v>1.0568928002467075</v>
      </c>
      <c r="X5891" s="578">
        <v>0.35184653289616047</v>
      </c>
      <c r="Y5891" s="578">
        <v>6.965252857965723E-2</v>
      </c>
    </row>
    <row r="5892" spans="1:25" x14ac:dyDescent="0.3">
      <c r="A5892" s="310" t="s">
        <v>2499</v>
      </c>
      <c r="B5892" s="310" t="s">
        <v>2196</v>
      </c>
      <c r="C5892" s="310" t="s">
        <v>42</v>
      </c>
      <c r="D5892" s="36">
        <v>2</v>
      </c>
      <c r="E5892" s="36">
        <v>2030</v>
      </c>
      <c r="F5892" s="578">
        <v>5.4586198590577579</v>
      </c>
      <c r="G5892" s="578">
        <v>4474.5202585856077</v>
      </c>
      <c r="H5892" s="578">
        <v>0.59683971388343071</v>
      </c>
      <c r="I5892" s="578">
        <v>0.18515190439453927</v>
      </c>
      <c r="J5892" s="578">
        <v>3.8590638743092577E-2</v>
      </c>
      <c r="K5892" s="578">
        <v>5.5623987060019573</v>
      </c>
      <c r="L5892" s="578">
        <v>4549.2914326985647</v>
      </c>
      <c r="M5892" s="578">
        <v>0.60325841642528133</v>
      </c>
      <c r="N5892" s="578">
        <v>0.18781488412059802</v>
      </c>
      <c r="O5892" s="578">
        <v>3.9235480478964697E-2</v>
      </c>
      <c r="P5892" s="578">
        <v>5.4586197051679175</v>
      </c>
      <c r="Q5892" s="578">
        <v>4474.5202585856077</v>
      </c>
      <c r="R5892" s="578">
        <v>0.59683970901096428</v>
      </c>
      <c r="S5892" s="578">
        <v>0.18515190334680126</v>
      </c>
      <c r="T5892" s="578">
        <v>3.8590638743092577E-2</v>
      </c>
      <c r="U5892" s="578">
        <v>5.5623984969439899</v>
      </c>
      <c r="V5892" s="578">
        <v>4549.2914861043246</v>
      </c>
      <c r="W5892" s="578">
        <v>0.60325841651986822</v>
      </c>
      <c r="X5892" s="578">
        <v>0.18781486937465725</v>
      </c>
      <c r="Y5892" s="578">
        <v>3.9235480478964697E-2</v>
      </c>
    </row>
    <row r="5893" spans="1:25" x14ac:dyDescent="0.3">
      <c r="A5893" s="310" t="s">
        <v>2498</v>
      </c>
      <c r="B5893" s="310" t="s">
        <v>2196</v>
      </c>
      <c r="C5893" s="310" t="s">
        <v>42</v>
      </c>
      <c r="D5893" s="36">
        <v>3</v>
      </c>
      <c r="E5893" s="36">
        <v>2030</v>
      </c>
      <c r="F5893" s="578">
        <v>3.3202567897072424</v>
      </c>
      <c r="G5893" s="578">
        <v>2844.2982254028275</v>
      </c>
      <c r="H5893" s="578">
        <v>0.33150298637459197</v>
      </c>
      <c r="I5893" s="578">
        <v>0.1137228965720465</v>
      </c>
      <c r="J5893" s="578">
        <v>2.4531594167153E-2</v>
      </c>
      <c r="K5893" s="578">
        <v>3.3013500266339726</v>
      </c>
      <c r="L5893" s="578">
        <v>2814.7188008626254</v>
      </c>
      <c r="M5893" s="578">
        <v>0.33154495362517322</v>
      </c>
      <c r="N5893" s="578">
        <v>0.11259048113909825</v>
      </c>
      <c r="O5893" s="578">
        <v>2.4276381455517023E-2</v>
      </c>
      <c r="P5893" s="578">
        <v>3.32025694740453</v>
      </c>
      <c r="Q5893" s="578">
        <v>2844.2981732686321</v>
      </c>
      <c r="R5893" s="578">
        <v>0.33150298632244779</v>
      </c>
      <c r="S5893" s="578">
        <v>0.1137228945347785</v>
      </c>
      <c r="T5893" s="578">
        <v>2.4531593643284048E-2</v>
      </c>
      <c r="U5893" s="578">
        <v>3.3013503916908977</v>
      </c>
      <c r="V5893" s="578">
        <v>2814.7188008626254</v>
      </c>
      <c r="W5893" s="578">
        <v>0.33154493786908701</v>
      </c>
      <c r="X5893" s="578">
        <v>0.1125904748138655</v>
      </c>
      <c r="Y5893" s="578">
        <v>2.4276381455517023E-2</v>
      </c>
    </row>
    <row r="5894" spans="1:25" x14ac:dyDescent="0.3">
      <c r="A5894" s="310" t="s">
        <v>2497</v>
      </c>
      <c r="B5894" s="310" t="s">
        <v>2196</v>
      </c>
      <c r="C5894" s="310" t="s">
        <v>42</v>
      </c>
      <c r="D5894" s="36">
        <v>4</v>
      </c>
      <c r="E5894" s="36">
        <v>2030</v>
      </c>
      <c r="F5894" s="578">
        <v>2.7646493107008552</v>
      </c>
      <c r="G5894" s="578">
        <v>2546.9857584635374</v>
      </c>
      <c r="H5894" s="578">
        <v>0.24250760539992602</v>
      </c>
      <c r="I5894" s="578">
        <v>0.10030809611392476</v>
      </c>
      <c r="J5894" s="578">
        <v>2.1967573207803025E-2</v>
      </c>
      <c r="K5894" s="578">
        <v>2.7219932458598679</v>
      </c>
      <c r="L5894" s="578">
        <v>2490.403823852535</v>
      </c>
      <c r="M5894" s="578">
        <v>0.24161194690653526</v>
      </c>
      <c r="N5894" s="578">
        <v>9.8128870129585211E-2</v>
      </c>
      <c r="O5894" s="578">
        <v>2.1479523197437275E-2</v>
      </c>
      <c r="P5894" s="578">
        <v>2.7646491020982427</v>
      </c>
      <c r="Q5894" s="578">
        <v>2546.9857584635374</v>
      </c>
      <c r="R5894" s="578">
        <v>0.24250760470022176</v>
      </c>
      <c r="S5894" s="578">
        <v>0.10030810789127451</v>
      </c>
      <c r="T5894" s="578">
        <v>2.1967573207803025E-2</v>
      </c>
      <c r="U5894" s="578">
        <v>2.7219930372290602</v>
      </c>
      <c r="V5894" s="578">
        <v>2490.403823852535</v>
      </c>
      <c r="W5894" s="578">
        <v>0.24161197338131951</v>
      </c>
      <c r="X5894" s="578">
        <v>9.8128860874567125E-2</v>
      </c>
      <c r="Y5894" s="578">
        <v>2.1479523197437275E-2</v>
      </c>
    </row>
    <row r="5895" spans="1:25" x14ac:dyDescent="0.3">
      <c r="A5895" s="310" t="s">
        <v>2496</v>
      </c>
      <c r="B5895" s="310" t="s">
        <v>2196</v>
      </c>
      <c r="C5895" s="310" t="s">
        <v>42</v>
      </c>
      <c r="D5895" s="36">
        <v>5</v>
      </c>
      <c r="E5895" s="36">
        <v>2030</v>
      </c>
      <c r="F5895" s="578">
        <v>2.3593517403999873</v>
      </c>
      <c r="G5895" s="578">
        <v>2228.9648844400976</v>
      </c>
      <c r="H5895" s="578">
        <v>0.19212137444264923</v>
      </c>
      <c r="I5895" s="578">
        <v>8.9661153954996992E-2</v>
      </c>
      <c r="J5895" s="578">
        <v>1.9225249125156503E-2</v>
      </c>
      <c r="K5895" s="578">
        <v>2.3282368338879302</v>
      </c>
      <c r="L5895" s="578">
        <v>2186.0840988159125</v>
      </c>
      <c r="M5895" s="578">
        <v>0.19169350566031973</v>
      </c>
      <c r="N5895" s="578">
        <v>8.7641210528090568E-2</v>
      </c>
      <c r="O5895" s="578">
        <v>1.8855303390106749E-2</v>
      </c>
      <c r="P5895" s="578">
        <v>2.3593516882607801</v>
      </c>
      <c r="Q5895" s="578">
        <v>2228.9648844400976</v>
      </c>
      <c r="R5895" s="578">
        <v>0.1921213639385915</v>
      </c>
      <c r="S5895" s="578">
        <v>8.9661162686146129E-2</v>
      </c>
      <c r="T5895" s="578">
        <v>1.9225249125156503E-2</v>
      </c>
      <c r="U5895" s="578">
        <v>2.3282367817394776</v>
      </c>
      <c r="V5895" s="578">
        <v>2186.0841509501074</v>
      </c>
      <c r="W5895" s="578">
        <v>0.19169350566031973</v>
      </c>
      <c r="X5895" s="578">
        <v>8.7641209480352672E-2</v>
      </c>
      <c r="Y5895" s="578">
        <v>1.8855303390106749E-2</v>
      </c>
    </row>
    <row r="5896" spans="1:25" x14ac:dyDescent="0.3">
      <c r="A5896" s="310" t="s">
        <v>2495</v>
      </c>
      <c r="B5896" s="310" t="s">
        <v>2196</v>
      </c>
      <c r="C5896" s="310" t="s">
        <v>42</v>
      </c>
      <c r="D5896" s="36">
        <v>6</v>
      </c>
      <c r="E5896" s="36">
        <v>2030</v>
      </c>
      <c r="F5896" s="578">
        <v>2.1176156065578926</v>
      </c>
      <c r="G5896" s="578">
        <v>2080.5239562988227</v>
      </c>
      <c r="H5896" s="578">
        <v>0.16847983739959627</v>
      </c>
      <c r="I5896" s="578">
        <v>8.2606858806684558E-2</v>
      </c>
      <c r="J5896" s="578">
        <v>1.7944697717515074E-2</v>
      </c>
      <c r="K5896" s="578">
        <v>2.0978028146049201</v>
      </c>
      <c r="L5896" s="578">
        <v>2049.2307306925404</v>
      </c>
      <c r="M5896" s="578">
        <v>0.16788553822940799</v>
      </c>
      <c r="N5896" s="578">
        <v>8.0926388443913255E-2</v>
      </c>
      <c r="O5896" s="578">
        <v>1.767470237488545E-2</v>
      </c>
      <c r="P5896" s="578">
        <v>2.1176156586966473</v>
      </c>
      <c r="Q5896" s="578">
        <v>2080.5239562988227</v>
      </c>
      <c r="R5896" s="578">
        <v>0.16847983685632476</v>
      </c>
      <c r="S5896" s="578">
        <v>8.2606865616980926E-2</v>
      </c>
      <c r="T5896" s="578">
        <v>1.7944697717515074E-2</v>
      </c>
      <c r="U5896" s="578">
        <v>2.0978027115127853</v>
      </c>
      <c r="V5896" s="578">
        <v>2049.2307306925404</v>
      </c>
      <c r="W5896" s="578">
        <v>0.16788553822940799</v>
      </c>
      <c r="X5896" s="578">
        <v>8.09263858245685E-2</v>
      </c>
      <c r="Y5896" s="578">
        <v>1.767470237488545E-2</v>
      </c>
    </row>
    <row r="5897" spans="1:25" x14ac:dyDescent="0.3">
      <c r="A5897" s="310" t="s">
        <v>2494</v>
      </c>
      <c r="B5897" s="310" t="s">
        <v>2196</v>
      </c>
      <c r="C5897" s="310" t="s">
        <v>42</v>
      </c>
      <c r="D5897" s="36">
        <v>7</v>
      </c>
      <c r="E5897" s="36">
        <v>2030</v>
      </c>
      <c r="F5897" s="578">
        <v>2.0151230343641702</v>
      </c>
      <c r="G5897" s="578">
        <v>2036.7945874532002</v>
      </c>
      <c r="H5897" s="578">
        <v>0.1517011972355245</v>
      </c>
      <c r="I5897" s="578">
        <v>7.7973397739697192E-2</v>
      </c>
      <c r="J5897" s="578">
        <v>1.7567705227217276E-2</v>
      </c>
      <c r="K5897" s="578">
        <v>2.0002848134902975</v>
      </c>
      <c r="L5897" s="578">
        <v>2012.9934501647874</v>
      </c>
      <c r="M5897" s="578">
        <v>0.151158310401418</v>
      </c>
      <c r="N5897" s="578">
        <v>7.6728012335176204E-2</v>
      </c>
      <c r="O5897" s="578">
        <v>1.7362325316450197E-2</v>
      </c>
      <c r="P5897" s="578">
        <v>2.0151230865388472</v>
      </c>
      <c r="Q5897" s="578">
        <v>2036.7945874532002</v>
      </c>
      <c r="R5897" s="578">
        <v>0.15170119714457475</v>
      </c>
      <c r="S5897" s="578">
        <v>7.7973396168090375E-2</v>
      </c>
      <c r="T5897" s="578">
        <v>1.7567705227217276E-2</v>
      </c>
      <c r="U5897" s="578">
        <v>2.0002846048843477</v>
      </c>
      <c r="V5897" s="578">
        <v>2012.99355443318</v>
      </c>
      <c r="W5897" s="578">
        <v>0.15115830822711923</v>
      </c>
      <c r="X5897" s="578">
        <v>7.6728012335176232E-2</v>
      </c>
      <c r="Y5897" s="578">
        <v>1.7362325316450197E-2</v>
      </c>
    </row>
    <row r="5898" spans="1:25" x14ac:dyDescent="0.3">
      <c r="A5898" s="310" t="s">
        <v>2493</v>
      </c>
      <c r="B5898" s="310" t="s">
        <v>2196</v>
      </c>
      <c r="C5898" s="310" t="s">
        <v>42</v>
      </c>
      <c r="D5898" s="36">
        <v>8</v>
      </c>
      <c r="E5898" s="36">
        <v>2030</v>
      </c>
      <c r="F5898" s="578">
        <v>1.7235734749876075</v>
      </c>
      <c r="G5898" s="578">
        <v>1699.6474088032976</v>
      </c>
      <c r="H5898" s="578">
        <v>0.13247272752535777</v>
      </c>
      <c r="I5898" s="578">
        <v>6.0243816522415679E-2</v>
      </c>
      <c r="J5898" s="578">
        <v>1.4660290272634723E-2</v>
      </c>
      <c r="K5898" s="578">
        <v>1.731729786429085</v>
      </c>
      <c r="L5898" s="578">
        <v>1710.3717486063576</v>
      </c>
      <c r="M5898" s="578">
        <v>0.1326765894579385</v>
      </c>
      <c r="N5898" s="578">
        <v>6.0748372401576455E-2</v>
      </c>
      <c r="O5898" s="578">
        <v>1.475262072441785E-2</v>
      </c>
      <c r="P5898" s="578">
        <v>1.7235736836349376</v>
      </c>
      <c r="Q5898" s="578">
        <v>1699.6476694742776</v>
      </c>
      <c r="R5898" s="578">
        <v>0.13247272975665147</v>
      </c>
      <c r="S5898" s="578">
        <v>6.0243820121589374E-2</v>
      </c>
      <c r="T5898" s="578">
        <v>1.4660289753616424E-2</v>
      </c>
      <c r="U5898" s="578">
        <v>1.7317298907326677</v>
      </c>
      <c r="V5898" s="578">
        <v>1710.3717486063576</v>
      </c>
      <c r="W5898" s="578">
        <v>0.13267658744007327</v>
      </c>
      <c r="X5898" s="578">
        <v>6.0748371353838551E-2</v>
      </c>
      <c r="Y5898" s="578">
        <v>1.475262072441785E-2</v>
      </c>
    </row>
    <row r="5899" spans="1:25" x14ac:dyDescent="0.3">
      <c r="A5899" s="310" t="s">
        <v>2492</v>
      </c>
      <c r="B5899" s="310" t="s">
        <v>2196</v>
      </c>
      <c r="C5899" s="310" t="s">
        <v>42</v>
      </c>
      <c r="D5899" s="36">
        <v>9</v>
      </c>
      <c r="E5899" s="36">
        <v>2030</v>
      </c>
      <c r="F5899" s="578">
        <v>1.6378321107135849</v>
      </c>
      <c r="G5899" s="578">
        <v>1645.9664599100702</v>
      </c>
      <c r="H5899" s="578">
        <v>0.1224711739253805</v>
      </c>
      <c r="I5899" s="578">
        <v>5.5248821096029049E-2</v>
      </c>
      <c r="J5899" s="578">
        <v>1.4197682214823176E-2</v>
      </c>
      <c r="K5899" s="578">
        <v>1.6534907338118452</v>
      </c>
      <c r="L5899" s="578">
        <v>1671.0718409220324</v>
      </c>
      <c r="M5899" s="578">
        <v>0.1230357230024305</v>
      </c>
      <c r="N5899" s="578">
        <v>5.6702197936829152E-2</v>
      </c>
      <c r="O5899" s="578">
        <v>1.4414023986319024E-2</v>
      </c>
      <c r="P5899" s="578">
        <v>1.6378321107813401</v>
      </c>
      <c r="Q5899" s="578">
        <v>1645.9664599100702</v>
      </c>
      <c r="R5899" s="578">
        <v>0.12247117294979575</v>
      </c>
      <c r="S5899" s="578">
        <v>5.5248826858587501E-2</v>
      </c>
      <c r="T5899" s="578">
        <v>1.4197682214823176E-2</v>
      </c>
      <c r="U5899" s="578">
        <v>1.6534909417762951</v>
      </c>
      <c r="V5899" s="578">
        <v>1671.071788787835</v>
      </c>
      <c r="W5899" s="578">
        <v>0.12303572465649824</v>
      </c>
      <c r="X5899" s="578">
        <v>5.6702197936829152E-2</v>
      </c>
      <c r="Y5899" s="578">
        <v>1.4414023986319024E-2</v>
      </c>
    </row>
    <row r="5900" spans="1:25" x14ac:dyDescent="0.3">
      <c r="A5900" s="310" t="s">
        <v>2491</v>
      </c>
      <c r="B5900" s="310" t="s">
        <v>2196</v>
      </c>
      <c r="C5900" s="310" t="s">
        <v>42</v>
      </c>
      <c r="D5900" s="36">
        <v>10</v>
      </c>
      <c r="E5900" s="36">
        <v>2030</v>
      </c>
      <c r="F5900" s="578">
        <v>1.5711420465187624</v>
      </c>
      <c r="G5900" s="578">
        <v>1604.2114486694302</v>
      </c>
      <c r="H5900" s="578">
        <v>0.11469211143230425</v>
      </c>
      <c r="I5900" s="578">
        <v>5.1363814796786728E-2</v>
      </c>
      <c r="J5900" s="578">
        <v>1.3837876021473926E-2</v>
      </c>
      <c r="K5900" s="578">
        <v>1.5944206303157999</v>
      </c>
      <c r="L5900" s="578">
        <v>1642.2276280720948</v>
      </c>
      <c r="M5900" s="578">
        <v>0.11569959517237249</v>
      </c>
      <c r="N5900" s="578">
        <v>5.3512397804297472E-2</v>
      </c>
      <c r="O5900" s="578">
        <v>1.4165576610442526E-2</v>
      </c>
      <c r="P5900" s="578">
        <v>1.5711420465918251</v>
      </c>
      <c r="Q5900" s="578">
        <v>1604.2114486694302</v>
      </c>
      <c r="R5900" s="578">
        <v>0.114692111498091</v>
      </c>
      <c r="S5900" s="578">
        <v>5.1363818463869351E-2</v>
      </c>
      <c r="T5900" s="578">
        <v>1.3837876021473926E-2</v>
      </c>
      <c r="U5900" s="578">
        <v>1.5944204738486076</v>
      </c>
      <c r="V5900" s="578">
        <v>1642.2276280720948</v>
      </c>
      <c r="W5900" s="578">
        <v>0.11569959258425375</v>
      </c>
      <c r="X5900" s="578">
        <v>5.3512398328166427E-2</v>
      </c>
      <c r="Y5900" s="578">
        <v>1.4165576091424225E-2</v>
      </c>
    </row>
    <row r="5901" spans="1:25" x14ac:dyDescent="0.3">
      <c r="A5901" s="310" t="s">
        <v>2490</v>
      </c>
      <c r="B5901" s="310" t="s">
        <v>2196</v>
      </c>
      <c r="C5901" s="310" t="s">
        <v>42</v>
      </c>
      <c r="D5901" s="36">
        <v>11</v>
      </c>
      <c r="E5901" s="36">
        <v>2030</v>
      </c>
      <c r="F5901" s="578">
        <v>1.4894253043300174</v>
      </c>
      <c r="G5901" s="578">
        <v>1520.0354232788052</v>
      </c>
      <c r="H5901" s="578">
        <v>0.10695653697651575</v>
      </c>
      <c r="I5901" s="578">
        <v>4.4787202263250891E-2</v>
      </c>
      <c r="J5901" s="578">
        <v>1.3112428336171376E-2</v>
      </c>
      <c r="K5901" s="578">
        <v>1.5197260783806974</v>
      </c>
      <c r="L5901" s="578">
        <v>1570.3466517130475</v>
      </c>
      <c r="M5901" s="578">
        <v>0.108333805579301</v>
      </c>
      <c r="N5901" s="578">
        <v>4.7680303803645005E-2</v>
      </c>
      <c r="O5901" s="578">
        <v>1.3546099876596876E-2</v>
      </c>
      <c r="P5901" s="578">
        <v>1.489425304334715</v>
      </c>
      <c r="Q5901" s="578">
        <v>1520.0354232788052</v>
      </c>
      <c r="R5901" s="578">
        <v>0.10695654385199251</v>
      </c>
      <c r="S5901" s="578">
        <v>4.4787200691644047E-2</v>
      </c>
      <c r="T5901" s="578">
        <v>1.3112428336171376E-2</v>
      </c>
      <c r="U5901" s="578">
        <v>1.5197259225549975</v>
      </c>
      <c r="V5901" s="578">
        <v>1570.3466517130475</v>
      </c>
      <c r="W5901" s="578">
        <v>0.10833380552685376</v>
      </c>
      <c r="X5901" s="578">
        <v>4.7680302232038153E-2</v>
      </c>
      <c r="Y5901" s="578">
        <v>1.3546099876596876E-2</v>
      </c>
    </row>
    <row r="5902" spans="1:25" x14ac:dyDescent="0.3">
      <c r="A5902" s="310" t="s">
        <v>2489</v>
      </c>
      <c r="B5902" s="310" t="s">
        <v>2196</v>
      </c>
      <c r="C5902" s="310" t="s">
        <v>42</v>
      </c>
      <c r="D5902" s="36">
        <v>12</v>
      </c>
      <c r="E5902" s="36">
        <v>2030</v>
      </c>
      <c r="F5902" s="578">
        <v>1.4167891939362827</v>
      </c>
      <c r="G5902" s="578">
        <v>1436.2173436482699</v>
      </c>
      <c r="H5902" s="578">
        <v>0.10007805243185385</v>
      </c>
      <c r="I5902" s="578">
        <v>3.7608500570058802E-2</v>
      </c>
      <c r="J5902" s="578">
        <v>1.238975608915395E-2</v>
      </c>
      <c r="K5902" s="578">
        <v>1.4522718953980951</v>
      </c>
      <c r="L5902" s="578">
        <v>1495.832492828365</v>
      </c>
      <c r="M5902" s="578">
        <v>0.10174760584868575</v>
      </c>
      <c r="N5902" s="578">
        <v>4.1159112646710051E-2</v>
      </c>
      <c r="O5902" s="578">
        <v>1.2903670974386175E-2</v>
      </c>
      <c r="P5902" s="578">
        <v>1.4167892982754875</v>
      </c>
      <c r="Q5902" s="578">
        <v>1436.2173436482699</v>
      </c>
      <c r="R5902" s="578">
        <v>0.10007805398648351</v>
      </c>
      <c r="S5902" s="578">
        <v>3.7608500570058802E-2</v>
      </c>
      <c r="T5902" s="578">
        <v>1.238975608915395E-2</v>
      </c>
      <c r="U5902" s="578">
        <v>1.4522717910376699</v>
      </c>
      <c r="V5902" s="578">
        <v>1495.832492828365</v>
      </c>
      <c r="W5902" s="578">
        <v>0.10174760583322451</v>
      </c>
      <c r="X5902" s="578">
        <v>4.1159112127691772E-2</v>
      </c>
      <c r="Y5902" s="578">
        <v>1.2903670974386175E-2</v>
      </c>
    </row>
    <row r="5903" spans="1:25" x14ac:dyDescent="0.3">
      <c r="A5903" s="310" t="s">
        <v>2488</v>
      </c>
      <c r="B5903" s="310" t="s">
        <v>2196</v>
      </c>
      <c r="C5903" s="310" t="s">
        <v>42</v>
      </c>
      <c r="D5903" s="36">
        <v>13</v>
      </c>
      <c r="E5903" s="36">
        <v>2030</v>
      </c>
      <c r="F5903" s="578">
        <v>1.4269755640099551</v>
      </c>
      <c r="G5903" s="578">
        <v>1464.9392916361426</v>
      </c>
      <c r="H5903" s="578">
        <v>9.6763870350211265E-2</v>
      </c>
      <c r="I5903" s="578">
        <v>3.4481180778432874E-2</v>
      </c>
      <c r="J5903" s="578">
        <v>1.2636231384628075E-2</v>
      </c>
      <c r="K5903" s="578">
        <v>1.4597918948243152</v>
      </c>
      <c r="L5903" s="578">
        <v>1522.3067537943502</v>
      </c>
      <c r="M5903" s="578">
        <v>9.8447603867801464E-2</v>
      </c>
      <c r="N5903" s="578">
        <v>3.8171862009524625E-2</v>
      </c>
      <c r="O5903" s="578">
        <v>1.313086149942435E-2</v>
      </c>
      <c r="P5903" s="578">
        <v>1.4269756162576952</v>
      </c>
      <c r="Q5903" s="578">
        <v>1464.9392395019474</v>
      </c>
      <c r="R5903" s="578">
        <v>9.6763871405528279E-2</v>
      </c>
      <c r="S5903" s="578">
        <v>3.4481180618361799E-2</v>
      </c>
      <c r="T5903" s="578">
        <v>1.2636231384628075E-2</v>
      </c>
      <c r="U5903" s="578">
        <v>1.4597915843619325</v>
      </c>
      <c r="V5903" s="578">
        <v>1522.3067537943502</v>
      </c>
      <c r="W5903" s="578">
        <v>9.84476038729553E-2</v>
      </c>
      <c r="X5903" s="578">
        <v>3.8171860981189298E-2</v>
      </c>
      <c r="Y5903" s="578">
        <v>1.313086149942435E-2</v>
      </c>
    </row>
    <row r="5904" spans="1:25" x14ac:dyDescent="0.3">
      <c r="A5904" s="310" t="s">
        <v>2487</v>
      </c>
      <c r="B5904" s="310" t="s">
        <v>2196</v>
      </c>
      <c r="C5904" s="310" t="s">
        <v>42</v>
      </c>
      <c r="D5904" s="36">
        <v>14</v>
      </c>
      <c r="E5904" s="36">
        <v>2030</v>
      </c>
      <c r="F5904" s="578">
        <v>1.4940236476236299</v>
      </c>
      <c r="G5904" s="578">
        <v>1554.6870651245074</v>
      </c>
      <c r="H5904" s="578">
        <v>9.5789924686869171E-2</v>
      </c>
      <c r="I5904" s="578">
        <v>3.533813316607845E-2</v>
      </c>
      <c r="J5904" s="578">
        <v>1.3411018725794999E-2</v>
      </c>
      <c r="K5904" s="578">
        <v>1.5189590450689401</v>
      </c>
      <c r="L5904" s="578">
        <v>1603.5190633137975</v>
      </c>
      <c r="M5904" s="578">
        <v>9.7270451787456552E-2</v>
      </c>
      <c r="N5904" s="578">
        <v>3.8783470168709699E-2</v>
      </c>
      <c r="O5904" s="578">
        <v>1.3831950525248675E-2</v>
      </c>
      <c r="P5904" s="578">
        <v>1.4940235955217123</v>
      </c>
      <c r="Q5904" s="578">
        <v>1554.6870651245074</v>
      </c>
      <c r="R5904" s="578">
        <v>9.5789928400336039E-2</v>
      </c>
      <c r="S5904" s="578">
        <v>3.5338135785423198E-2</v>
      </c>
      <c r="T5904" s="578">
        <v>1.3411018725794999E-2</v>
      </c>
      <c r="U5904" s="578">
        <v>1.5189589401138575</v>
      </c>
      <c r="V5904" s="578">
        <v>1603.5190633137975</v>
      </c>
      <c r="W5904" s="578">
        <v>9.7270451776845804E-2</v>
      </c>
      <c r="X5904" s="578">
        <v>3.8783470168709699E-2</v>
      </c>
      <c r="Y5904" s="578">
        <v>1.3831950525248675E-2</v>
      </c>
    </row>
    <row r="5905" spans="1:25" x14ac:dyDescent="0.3">
      <c r="A5905" s="310" t="s">
        <v>2486</v>
      </c>
      <c r="B5905" s="310" t="s">
        <v>2196</v>
      </c>
      <c r="C5905" s="310" t="s">
        <v>42</v>
      </c>
      <c r="D5905" s="36">
        <v>15</v>
      </c>
      <c r="E5905" s="36">
        <v>2030</v>
      </c>
      <c r="F5905" s="578">
        <v>1.5514964488337002</v>
      </c>
      <c r="G5905" s="578">
        <v>1631.6043726603125</v>
      </c>
      <c r="H5905" s="578">
        <v>9.4954944120824281E-2</v>
      </c>
      <c r="I5905" s="578">
        <v>3.6072671495882447E-2</v>
      </c>
      <c r="J5905" s="578">
        <v>1.4075019736386151E-2</v>
      </c>
      <c r="K5905" s="578">
        <v>1.5700538997843925</v>
      </c>
      <c r="L5905" s="578">
        <v>1673.1665407816524</v>
      </c>
      <c r="M5905" s="578">
        <v>9.6272839928739445E-2</v>
      </c>
      <c r="N5905" s="578">
        <v>3.914167104327735E-2</v>
      </c>
      <c r="O5905" s="578">
        <v>1.4433201974801075E-2</v>
      </c>
      <c r="P5905" s="578">
        <v>1.5514964494852048</v>
      </c>
      <c r="Q5905" s="578">
        <v>1631.6043726603125</v>
      </c>
      <c r="R5905" s="578">
        <v>9.4954943622724344E-2</v>
      </c>
      <c r="S5905" s="578">
        <v>3.6072671869381581E-2</v>
      </c>
      <c r="T5905" s="578">
        <v>1.4075019736386151E-2</v>
      </c>
      <c r="U5905" s="578">
        <v>1.5700538997586224</v>
      </c>
      <c r="V5905" s="578">
        <v>1673.1665407816524</v>
      </c>
      <c r="W5905" s="578">
        <v>9.627283725785668E-2</v>
      </c>
      <c r="X5905" s="578">
        <v>3.9141670626122449E-2</v>
      </c>
      <c r="Y5905" s="578">
        <v>1.4433201974801075E-2</v>
      </c>
    </row>
    <row r="5906" spans="1:25" x14ac:dyDescent="0.3">
      <c r="A5906" s="580" t="s">
        <v>2485</v>
      </c>
      <c r="B5906" s="580" t="s">
        <v>2196</v>
      </c>
      <c r="C5906" s="580" t="s">
        <v>42</v>
      </c>
      <c r="D5906" s="581">
        <v>16</v>
      </c>
      <c r="E5906" s="581">
        <v>2030</v>
      </c>
      <c r="F5906" s="582">
        <v>1.6289685053064424</v>
      </c>
      <c r="G5906" s="582">
        <v>1737.6145947774201</v>
      </c>
      <c r="H5906" s="582">
        <v>9.5779416644897225E-2</v>
      </c>
      <c r="I5906" s="582">
        <v>3.7626696963949699E-2</v>
      </c>
      <c r="J5906" s="582">
        <v>1.4989878031580375E-2</v>
      </c>
      <c r="K5906" s="582">
        <v>1.6391311314599324</v>
      </c>
      <c r="L5906" s="582">
        <v>1769.2709007263152</v>
      </c>
      <c r="M5906" s="582">
        <v>9.6832627360223897E-2</v>
      </c>
      <c r="N5906" s="582">
        <v>4.0380087079635446E-2</v>
      </c>
      <c r="O5906" s="582">
        <v>1.5262621716828977E-2</v>
      </c>
      <c r="P5906" s="582">
        <v>1.6289684531578399</v>
      </c>
      <c r="Q5906" s="582">
        <v>1737.6145947774201</v>
      </c>
      <c r="R5906" s="582">
        <v>9.5779416686127605E-2</v>
      </c>
      <c r="S5906" s="582">
        <v>3.7626707868184853E-2</v>
      </c>
      <c r="T5906" s="582">
        <v>1.4989878555449327E-2</v>
      </c>
      <c r="U5906" s="582">
        <v>1.6391311320438273</v>
      </c>
      <c r="V5906" s="582">
        <v>1769.2708485921175</v>
      </c>
      <c r="W5906" s="582">
        <v>9.6832625768001848E-2</v>
      </c>
      <c r="X5906" s="582">
        <v>4.0380086934116301E-2</v>
      </c>
      <c r="Y5906" s="582">
        <v>1.5262621716828977E-2</v>
      </c>
    </row>
    <row r="5907" spans="1:25" x14ac:dyDescent="0.3">
      <c r="A5907" s="310" t="s">
        <v>2484</v>
      </c>
      <c r="B5907" s="310" t="s">
        <v>2195</v>
      </c>
      <c r="C5907" s="310" t="s">
        <v>42</v>
      </c>
      <c r="D5907" s="36">
        <v>1</v>
      </c>
      <c r="E5907" s="36">
        <v>2012</v>
      </c>
      <c r="F5907" s="578">
        <v>58.897165840181152</v>
      </c>
      <c r="G5907" s="578">
        <v>8535.7090861002544</v>
      </c>
      <c r="H5907" s="578">
        <v>6.4783283756114534</v>
      </c>
      <c r="I5907" s="578">
        <v>3.8445800393819747</v>
      </c>
      <c r="J5907" s="578">
        <v>7.289756136015052E-2</v>
      </c>
      <c r="K5907" s="578">
        <v>59.253518642586002</v>
      </c>
      <c r="L5907" s="578">
        <v>8585.799763997391</v>
      </c>
      <c r="M5907" s="578">
        <v>6.4939120071940053</v>
      </c>
      <c r="N5907" s="578">
        <v>3.8671100139617902</v>
      </c>
      <c r="O5907" s="578">
        <v>7.3325362677375452E-2</v>
      </c>
      <c r="P5907" s="578">
        <v>58.897166953848924</v>
      </c>
      <c r="Q5907" s="578">
        <v>8535.7091395060197</v>
      </c>
      <c r="R5907" s="578">
        <v>6.4783283182575024</v>
      </c>
      <c r="S5907" s="578">
        <v>3.8445799350738499</v>
      </c>
      <c r="T5907" s="578">
        <v>7.2897561825811821E-2</v>
      </c>
      <c r="U5907" s="578">
        <v>59.253519100059393</v>
      </c>
      <c r="V5907" s="578">
        <v>8585.79981486002</v>
      </c>
      <c r="W5907" s="578">
        <v>6.493912064547958</v>
      </c>
      <c r="X5907" s="578">
        <v>3.8671100139617902</v>
      </c>
      <c r="Y5907" s="578">
        <v>7.3325363181841852E-2</v>
      </c>
    </row>
    <row r="5908" spans="1:25" x14ac:dyDescent="0.3">
      <c r="A5908" s="310" t="s">
        <v>2483</v>
      </c>
      <c r="B5908" s="310" t="s">
        <v>2195</v>
      </c>
      <c r="C5908" s="310" t="s">
        <v>42</v>
      </c>
      <c r="D5908" s="36">
        <v>2</v>
      </c>
      <c r="E5908" s="36">
        <v>2012</v>
      </c>
      <c r="F5908" s="578">
        <v>30.991431012652598</v>
      </c>
      <c r="G5908" s="578">
        <v>4732.125366210932</v>
      </c>
      <c r="H5908" s="578">
        <v>3.5875047619144071</v>
      </c>
      <c r="I5908" s="578">
        <v>2.0596894708772475</v>
      </c>
      <c r="J5908" s="578">
        <v>4.04138969412694E-2</v>
      </c>
      <c r="K5908" s="578">
        <v>31.570285753443951</v>
      </c>
      <c r="L5908" s="578">
        <v>4808.5454559326126</v>
      </c>
      <c r="M5908" s="578">
        <v>3.6153311189264006</v>
      </c>
      <c r="N5908" s="578">
        <v>2.0872752939661301</v>
      </c>
      <c r="O5908" s="578">
        <v>4.106658155797048E-2</v>
      </c>
      <c r="P5908" s="578">
        <v>30.991427882894573</v>
      </c>
      <c r="Q5908" s="578">
        <v>4732.125366210932</v>
      </c>
      <c r="R5908" s="578">
        <v>3.5875047619144071</v>
      </c>
      <c r="S5908" s="578">
        <v>2.0596894022698176</v>
      </c>
      <c r="T5908" s="578">
        <v>4.04138969412694E-2</v>
      </c>
      <c r="U5908" s="578">
        <v>31.570286283056049</v>
      </c>
      <c r="V5908" s="578">
        <v>4808.5454559326126</v>
      </c>
      <c r="W5908" s="578">
        <v>3.6153311189264006</v>
      </c>
      <c r="X5908" s="578">
        <v>2.08727530886729</v>
      </c>
      <c r="Y5908" s="578">
        <v>4.106658155797048E-2</v>
      </c>
    </row>
    <row r="5909" spans="1:25" x14ac:dyDescent="0.3">
      <c r="A5909" s="310" t="s">
        <v>2482</v>
      </c>
      <c r="B5909" s="310" t="s">
        <v>2195</v>
      </c>
      <c r="C5909" s="310" t="s">
        <v>42</v>
      </c>
      <c r="D5909" s="36">
        <v>3</v>
      </c>
      <c r="E5909" s="36">
        <v>2012</v>
      </c>
      <c r="F5909" s="578">
        <v>18.620578031225374</v>
      </c>
      <c r="G5909" s="578">
        <v>2976.4700113932254</v>
      </c>
      <c r="H5909" s="578">
        <v>1.9311385529969451</v>
      </c>
      <c r="I5909" s="578">
        <v>1.219172901008275</v>
      </c>
      <c r="J5909" s="578">
        <v>2.5420173226545197E-2</v>
      </c>
      <c r="K5909" s="578">
        <v>18.536966891862249</v>
      </c>
      <c r="L5909" s="578">
        <v>2948.4720637003529</v>
      </c>
      <c r="M5909" s="578">
        <v>1.9318673185383226</v>
      </c>
      <c r="N5909" s="578">
        <v>1.2116858831917174</v>
      </c>
      <c r="O5909" s="578">
        <v>2.51810226279E-2</v>
      </c>
      <c r="P5909" s="578">
        <v>18.620578030206726</v>
      </c>
      <c r="Q5909" s="578">
        <v>2976.4699592590277</v>
      </c>
      <c r="R5909" s="578">
        <v>1.9311385529969449</v>
      </c>
      <c r="S5909" s="578">
        <v>1.2191728455945774</v>
      </c>
      <c r="T5909" s="578">
        <v>2.5420173226545197E-2</v>
      </c>
      <c r="U5909" s="578">
        <v>18.536966893414426</v>
      </c>
      <c r="V5909" s="578">
        <v>2948.4720637003529</v>
      </c>
      <c r="W5909" s="578">
        <v>1.9318673215651225</v>
      </c>
      <c r="X5909" s="578">
        <v>1.2116859148566876</v>
      </c>
      <c r="Y5909" s="578">
        <v>2.5181022104031052E-2</v>
      </c>
    </row>
    <row r="5910" spans="1:25" x14ac:dyDescent="0.3">
      <c r="A5910" s="310" t="s">
        <v>2481</v>
      </c>
      <c r="B5910" s="310" t="s">
        <v>2195</v>
      </c>
      <c r="C5910" s="310" t="s">
        <v>42</v>
      </c>
      <c r="D5910" s="36">
        <v>4</v>
      </c>
      <c r="E5910" s="36">
        <v>2012</v>
      </c>
      <c r="F5910" s="578">
        <v>15.940530848694173</v>
      </c>
      <c r="G5910" s="578">
        <v>2659.1930592854751</v>
      </c>
      <c r="H5910" s="578">
        <v>1.3456873009369326</v>
      </c>
      <c r="I5910" s="578">
        <v>1.0437148005391075</v>
      </c>
      <c r="J5910" s="578">
        <v>2.2710640487881927E-2</v>
      </c>
      <c r="K5910" s="578">
        <v>15.676631524533123</v>
      </c>
      <c r="L5910" s="578">
        <v>2602.9671071370399</v>
      </c>
      <c r="M5910" s="578">
        <v>1.34537854934266</v>
      </c>
      <c r="N5910" s="578">
        <v>1.0253621581941801</v>
      </c>
      <c r="O5910" s="578">
        <v>2.2230417681081801E-2</v>
      </c>
      <c r="P5910" s="578">
        <v>15.940529306821748</v>
      </c>
      <c r="Q5910" s="578">
        <v>2659.1930592854751</v>
      </c>
      <c r="R5910" s="578">
        <v>1.3456873004324672</v>
      </c>
      <c r="S5910" s="578">
        <v>1.0437147741516348</v>
      </c>
      <c r="T5910" s="578">
        <v>2.2710640487881927E-2</v>
      </c>
      <c r="U5910" s="578">
        <v>15.676632572062426</v>
      </c>
      <c r="V5910" s="578">
        <v>2602.9671071370399</v>
      </c>
      <c r="W5910" s="578">
        <v>1.3453786008758399</v>
      </c>
      <c r="X5910" s="578">
        <v>1.0253621897815353</v>
      </c>
      <c r="Y5910" s="578">
        <v>2.2230417681081801E-2</v>
      </c>
    </row>
    <row r="5911" spans="1:25" x14ac:dyDescent="0.3">
      <c r="A5911" s="310" t="s">
        <v>2480</v>
      </c>
      <c r="B5911" s="310" t="s">
        <v>2195</v>
      </c>
      <c r="C5911" s="310" t="s">
        <v>42</v>
      </c>
      <c r="D5911" s="36">
        <v>5</v>
      </c>
      <c r="E5911" s="36">
        <v>2012</v>
      </c>
      <c r="F5911" s="578">
        <v>14.0283580627292</v>
      </c>
      <c r="G5911" s="578">
        <v>2340.2899297078397</v>
      </c>
      <c r="H5911" s="578">
        <v>1.0448272942836949</v>
      </c>
      <c r="I5911" s="578">
        <v>0.91032038939495852</v>
      </c>
      <c r="J5911" s="578">
        <v>1.9987108088874526E-2</v>
      </c>
      <c r="K5911" s="578">
        <v>13.794128939664549</v>
      </c>
      <c r="L5911" s="578">
        <v>2297.1466522216751</v>
      </c>
      <c r="M5911" s="578">
        <v>1.0458782466012</v>
      </c>
      <c r="N5911" s="578">
        <v>0.89344457606784977</v>
      </c>
      <c r="O5911" s="578">
        <v>1.9618612733514298E-2</v>
      </c>
      <c r="P5911" s="578">
        <v>14.028358584274674</v>
      </c>
      <c r="Q5911" s="578">
        <v>2340.2899297078397</v>
      </c>
      <c r="R5911" s="578">
        <v>1.044827268303675</v>
      </c>
      <c r="S5911" s="578">
        <v>0.91032037883996919</v>
      </c>
      <c r="T5911" s="578">
        <v>1.9987108088874526E-2</v>
      </c>
      <c r="U5911" s="578">
        <v>13.794127896064275</v>
      </c>
      <c r="V5911" s="578">
        <v>2297.1466522216751</v>
      </c>
      <c r="W5911" s="578">
        <v>1.0458782525189776</v>
      </c>
      <c r="X5911" s="578">
        <v>0.89344460253293256</v>
      </c>
      <c r="Y5911" s="578">
        <v>1.9618612733514298E-2</v>
      </c>
    </row>
    <row r="5912" spans="1:25" x14ac:dyDescent="0.3">
      <c r="A5912" s="310" t="s">
        <v>2479</v>
      </c>
      <c r="B5912" s="310" t="s">
        <v>2195</v>
      </c>
      <c r="C5912" s="310" t="s">
        <v>42</v>
      </c>
      <c r="D5912" s="36">
        <v>6</v>
      </c>
      <c r="E5912" s="36">
        <v>2012</v>
      </c>
      <c r="F5912" s="578">
        <v>12.89079813915785</v>
      </c>
      <c r="G5912" s="578">
        <v>2182.2392476399673</v>
      </c>
      <c r="H5912" s="578">
        <v>0.89060234270679428</v>
      </c>
      <c r="I5912" s="578">
        <v>0.833721306873485</v>
      </c>
      <c r="J5912" s="578">
        <v>1.8637306347954949E-2</v>
      </c>
      <c r="K5912" s="578">
        <v>12.711007643117501</v>
      </c>
      <c r="L5912" s="578">
        <v>2151.6763153076099</v>
      </c>
      <c r="M5912" s="578">
        <v>0.88982501416467075</v>
      </c>
      <c r="N5912" s="578">
        <v>0.81934192776679926</v>
      </c>
      <c r="O5912" s="578">
        <v>1.8376308163472702E-2</v>
      </c>
      <c r="P5912" s="578">
        <v>12.890797096018375</v>
      </c>
      <c r="Q5912" s="578">
        <v>2182.2392476399673</v>
      </c>
      <c r="R5912" s="578">
        <v>0.89060228418869225</v>
      </c>
      <c r="S5912" s="578">
        <v>0.83372131277186134</v>
      </c>
      <c r="T5912" s="578">
        <v>1.8637306347954949E-2</v>
      </c>
      <c r="U5912" s="578">
        <v>12.711010772147926</v>
      </c>
      <c r="V5912" s="578">
        <v>2151.6763153076099</v>
      </c>
      <c r="W5912" s="578">
        <v>0.88982500941104525</v>
      </c>
      <c r="X5912" s="578">
        <v>0.8193419078985843</v>
      </c>
      <c r="Y5912" s="578">
        <v>1.8376308163472702E-2</v>
      </c>
    </row>
    <row r="5913" spans="1:25" x14ac:dyDescent="0.3">
      <c r="A5913" s="310" t="s">
        <v>2478</v>
      </c>
      <c r="B5913" s="310" t="s">
        <v>2195</v>
      </c>
      <c r="C5913" s="310" t="s">
        <v>42</v>
      </c>
      <c r="D5913" s="36">
        <v>7</v>
      </c>
      <c r="E5913" s="36">
        <v>2012</v>
      </c>
      <c r="F5913" s="578">
        <v>12.551323278428701</v>
      </c>
      <c r="G5913" s="578">
        <v>2134.9532190958598</v>
      </c>
      <c r="H5913" s="578">
        <v>0.7841313515867413</v>
      </c>
      <c r="I5913" s="578">
        <v>0.7793182485426462</v>
      </c>
      <c r="J5913" s="578">
        <v>1.8233526362261374E-2</v>
      </c>
      <c r="K5913" s="578">
        <v>12.398274869619199</v>
      </c>
      <c r="L5913" s="578">
        <v>2112.2683130899977</v>
      </c>
      <c r="M5913" s="578">
        <v>0.78208936331793655</v>
      </c>
      <c r="N5913" s="578">
        <v>0.76890307416518477</v>
      </c>
      <c r="O5913" s="578">
        <v>1.80397768854163E-2</v>
      </c>
      <c r="P5913" s="578">
        <v>12.551324842900275</v>
      </c>
      <c r="Q5913" s="578">
        <v>2134.9532190958598</v>
      </c>
      <c r="R5913" s="578">
        <v>0.78413137745034522</v>
      </c>
      <c r="S5913" s="578">
        <v>0.77931821687767855</v>
      </c>
      <c r="T5913" s="578">
        <v>1.8233525314523477E-2</v>
      </c>
      <c r="U5913" s="578">
        <v>12.398274874692975</v>
      </c>
      <c r="V5913" s="578">
        <v>2112.2683130899977</v>
      </c>
      <c r="W5913" s="578">
        <v>0.78208935804044177</v>
      </c>
      <c r="X5913" s="578">
        <v>0.76890307416518444</v>
      </c>
      <c r="Y5913" s="578">
        <v>1.80397768854163E-2</v>
      </c>
    </row>
    <row r="5914" spans="1:25" x14ac:dyDescent="0.3">
      <c r="A5914" s="310" t="s">
        <v>2477</v>
      </c>
      <c r="B5914" s="310" t="s">
        <v>2195</v>
      </c>
      <c r="C5914" s="310" t="s">
        <v>42</v>
      </c>
      <c r="D5914" s="36">
        <v>8</v>
      </c>
      <c r="E5914" s="36">
        <v>2012</v>
      </c>
      <c r="F5914" s="578">
        <v>10.872382261310088</v>
      </c>
      <c r="G5914" s="578">
        <v>1799.7082138061451</v>
      </c>
      <c r="H5914" s="578">
        <v>0.71068599835659052</v>
      </c>
      <c r="I5914" s="578">
        <v>0.609857998788356</v>
      </c>
      <c r="J5914" s="578">
        <v>1.537033863132815E-2</v>
      </c>
      <c r="K5914" s="578">
        <v>10.882734977426741</v>
      </c>
      <c r="L5914" s="578">
        <v>1811.7985267639124</v>
      </c>
      <c r="M5914" s="578">
        <v>0.70760748896282122</v>
      </c>
      <c r="N5914" s="578">
        <v>0.61589995523293772</v>
      </c>
      <c r="O5914" s="578">
        <v>1.54736105857106E-2</v>
      </c>
      <c r="P5914" s="578">
        <v>10.872380645625492</v>
      </c>
      <c r="Q5914" s="578">
        <v>1799.7082138061451</v>
      </c>
      <c r="R5914" s="578">
        <v>0.7106859935835621</v>
      </c>
      <c r="S5914" s="578">
        <v>0.60985798854380768</v>
      </c>
      <c r="T5914" s="578">
        <v>1.537033863132815E-2</v>
      </c>
      <c r="U5914" s="578">
        <v>10.882736178682496</v>
      </c>
      <c r="V5914" s="578">
        <v>1811.798474629715</v>
      </c>
      <c r="W5914" s="578">
        <v>0.70760751639803199</v>
      </c>
      <c r="X5914" s="578">
        <v>0.61589997013409858</v>
      </c>
      <c r="Y5914" s="578">
        <v>1.54736105857106E-2</v>
      </c>
    </row>
    <row r="5915" spans="1:25" x14ac:dyDescent="0.3">
      <c r="A5915" s="310" t="s">
        <v>2476</v>
      </c>
      <c r="B5915" s="310" t="s">
        <v>2195</v>
      </c>
      <c r="C5915" s="310" t="s">
        <v>42</v>
      </c>
      <c r="D5915" s="36">
        <v>9</v>
      </c>
      <c r="E5915" s="36">
        <v>2012</v>
      </c>
      <c r="F5915" s="578">
        <v>10.564111677022632</v>
      </c>
      <c r="G5915" s="578">
        <v>1752.5174903869574</v>
      </c>
      <c r="H5915" s="578">
        <v>0.65992844651918825</v>
      </c>
      <c r="I5915" s="578">
        <v>0.56202301740025451</v>
      </c>
      <c r="J5915" s="578">
        <v>1.4967337570851624E-2</v>
      </c>
      <c r="K5915" s="578">
        <v>10.63942890599715</v>
      </c>
      <c r="L5915" s="578">
        <v>1779.6175994873001</v>
      </c>
      <c r="M5915" s="578">
        <v>0.65603663446381644</v>
      </c>
      <c r="N5915" s="578">
        <v>0.57830387827319318</v>
      </c>
      <c r="O5915" s="578">
        <v>1.5198812461070051E-2</v>
      </c>
      <c r="P5915" s="578">
        <v>10.564112670331538</v>
      </c>
      <c r="Q5915" s="578">
        <v>1752.51743825276</v>
      </c>
      <c r="R5915" s="578">
        <v>0.6599284412416937</v>
      </c>
      <c r="S5915" s="578">
        <v>0.5620230126660315</v>
      </c>
      <c r="T5915" s="578">
        <v>1.4967337570851624E-2</v>
      </c>
      <c r="U5915" s="578">
        <v>10.639428597933112</v>
      </c>
      <c r="V5915" s="578">
        <v>1779.6175994873001</v>
      </c>
      <c r="W5915" s="578">
        <v>0.65603664924856198</v>
      </c>
      <c r="X5915" s="578">
        <v>0.57830389464894849</v>
      </c>
      <c r="Y5915" s="578">
        <v>1.5198812461070051E-2</v>
      </c>
    </row>
    <row r="5916" spans="1:25" x14ac:dyDescent="0.3">
      <c r="A5916" s="310" t="s">
        <v>2475</v>
      </c>
      <c r="B5916" s="310" t="s">
        <v>2195</v>
      </c>
      <c r="C5916" s="310" t="s">
        <v>42</v>
      </c>
      <c r="D5916" s="36">
        <v>10</v>
      </c>
      <c r="E5916" s="36">
        <v>2012</v>
      </c>
      <c r="F5916" s="578">
        <v>10.324338254562411</v>
      </c>
      <c r="G5916" s="578">
        <v>1715.8056068420349</v>
      </c>
      <c r="H5916" s="578">
        <v>0.62045039345199826</v>
      </c>
      <c r="I5916" s="578">
        <v>0.52481794683262706</v>
      </c>
      <c r="J5916" s="578">
        <v>1.4653842546977073E-2</v>
      </c>
      <c r="K5916" s="578">
        <v>10.45610711821544</v>
      </c>
      <c r="L5916" s="578">
        <v>1755.0468851725227</v>
      </c>
      <c r="M5916" s="578">
        <v>0.61678485455922738</v>
      </c>
      <c r="N5916" s="578">
        <v>0.54846340045332875</v>
      </c>
      <c r="O5916" s="578">
        <v>1.49889562647634E-2</v>
      </c>
      <c r="P5916" s="578">
        <v>10.324337260482295</v>
      </c>
      <c r="Q5916" s="578">
        <v>1715.8056068420349</v>
      </c>
      <c r="R5916" s="578">
        <v>0.62045038404175967</v>
      </c>
      <c r="S5916" s="578">
        <v>0.52481794411626947</v>
      </c>
      <c r="T5916" s="578">
        <v>1.4653842546977073E-2</v>
      </c>
      <c r="U5916" s="578">
        <v>10.45610924909119</v>
      </c>
      <c r="V5916" s="578">
        <v>1755.0468851725227</v>
      </c>
      <c r="W5916" s="578">
        <v>0.61678485405476091</v>
      </c>
      <c r="X5916" s="578">
        <v>0.54846338939387307</v>
      </c>
      <c r="Y5916" s="578">
        <v>1.49889562647634E-2</v>
      </c>
    </row>
    <row r="5917" spans="1:25" x14ac:dyDescent="0.3">
      <c r="A5917" s="310" t="s">
        <v>2474</v>
      </c>
      <c r="B5917" s="310" t="s">
        <v>2195</v>
      </c>
      <c r="C5917" s="310" t="s">
        <v>42</v>
      </c>
      <c r="D5917" s="36">
        <v>11</v>
      </c>
      <c r="E5917" s="36">
        <v>2012</v>
      </c>
      <c r="F5917" s="578">
        <v>9.9832783286473941</v>
      </c>
      <c r="G5917" s="578">
        <v>1641.4707285563125</v>
      </c>
      <c r="H5917" s="578">
        <v>0.58895594770243975</v>
      </c>
      <c r="I5917" s="578">
        <v>0.46305909178530125</v>
      </c>
      <c r="J5917" s="578">
        <v>1.4018985981238002E-2</v>
      </c>
      <c r="K5917" s="578">
        <v>10.174972987738608</v>
      </c>
      <c r="L5917" s="578">
        <v>1694.0765972137401</v>
      </c>
      <c r="M5917" s="578">
        <v>0.5856636260868977</v>
      </c>
      <c r="N5917" s="578">
        <v>0.49499849866454776</v>
      </c>
      <c r="O5917" s="578">
        <v>1.44682603810603E-2</v>
      </c>
      <c r="P5917" s="578">
        <v>9.9832784868752213</v>
      </c>
      <c r="Q5917" s="578">
        <v>1641.4707285563125</v>
      </c>
      <c r="R5917" s="578">
        <v>0.58895596405879247</v>
      </c>
      <c r="S5917" s="578">
        <v>0.46305912236372576</v>
      </c>
      <c r="T5917" s="578">
        <v>1.4018986500256327E-2</v>
      </c>
      <c r="U5917" s="578">
        <v>10.17497258514047</v>
      </c>
      <c r="V5917" s="578">
        <v>1694.0765457153275</v>
      </c>
      <c r="W5917" s="578">
        <v>0.5856636260868977</v>
      </c>
      <c r="X5917" s="578">
        <v>0.4949985007600235</v>
      </c>
      <c r="Y5917" s="578">
        <v>1.44682603810603E-2</v>
      </c>
    </row>
    <row r="5918" spans="1:25" x14ac:dyDescent="0.3">
      <c r="A5918" s="310" t="s">
        <v>2473</v>
      </c>
      <c r="B5918" s="310" t="s">
        <v>2195</v>
      </c>
      <c r="C5918" s="310" t="s">
        <v>42</v>
      </c>
      <c r="D5918" s="36">
        <v>12</v>
      </c>
      <c r="E5918" s="36">
        <v>2012</v>
      </c>
      <c r="F5918" s="578">
        <v>9.68927419275132</v>
      </c>
      <c r="G5918" s="578">
        <v>1565.0542551676401</v>
      </c>
      <c r="H5918" s="578">
        <v>0.56225572790329625</v>
      </c>
      <c r="I5918" s="578">
        <v>0.39518496401918402</v>
      </c>
      <c r="J5918" s="578">
        <v>1.3366341726699175E-2</v>
      </c>
      <c r="K5918" s="578">
        <v>9.9100193479267702</v>
      </c>
      <c r="L5918" s="578">
        <v>1625.8789685567176</v>
      </c>
      <c r="M5918" s="578">
        <v>0.5588531177490943</v>
      </c>
      <c r="N5918" s="578">
        <v>0.43380446188772676</v>
      </c>
      <c r="O5918" s="578">
        <v>1.3885798039458025E-2</v>
      </c>
      <c r="P5918" s="578">
        <v>9.6892739838900894</v>
      </c>
      <c r="Q5918" s="578">
        <v>1565.0542551676401</v>
      </c>
      <c r="R5918" s="578">
        <v>0.56225574425964875</v>
      </c>
      <c r="S5918" s="578">
        <v>0.3951849509030575</v>
      </c>
      <c r="T5918" s="578">
        <v>1.3366341726699175E-2</v>
      </c>
      <c r="U5918" s="578">
        <v>9.9100198294811843</v>
      </c>
      <c r="V5918" s="578">
        <v>1625.8789685567176</v>
      </c>
      <c r="W5918" s="578">
        <v>0.5588531177490943</v>
      </c>
      <c r="X5918" s="578">
        <v>0.43380446541899126</v>
      </c>
      <c r="Y5918" s="578">
        <v>1.3885798039458025E-2</v>
      </c>
    </row>
    <row r="5919" spans="1:25" x14ac:dyDescent="0.3">
      <c r="A5919" s="310" t="s">
        <v>2472</v>
      </c>
      <c r="B5919" s="310" t="s">
        <v>2195</v>
      </c>
      <c r="C5919" s="310" t="s">
        <v>42</v>
      </c>
      <c r="D5919" s="36">
        <v>13</v>
      </c>
      <c r="E5919" s="36">
        <v>2012</v>
      </c>
      <c r="F5919" s="578">
        <v>9.9234368494022807</v>
      </c>
      <c r="G5919" s="578">
        <v>1584.6903978983501</v>
      </c>
      <c r="H5919" s="578">
        <v>0.53514619621758597</v>
      </c>
      <c r="I5919" s="578">
        <v>0.36161958798766097</v>
      </c>
      <c r="J5919" s="578">
        <v>1.353406235769695E-2</v>
      </c>
      <c r="K5919" s="578">
        <v>10.125444153799116</v>
      </c>
      <c r="L5919" s="578">
        <v>1644.1300061543725</v>
      </c>
      <c r="M5919" s="578">
        <v>0.5323982568612935</v>
      </c>
      <c r="N5919" s="578">
        <v>0.40220185724319829</v>
      </c>
      <c r="O5919" s="578">
        <v>1.4041697242646426E-2</v>
      </c>
      <c r="P5919" s="578">
        <v>9.9234358415002717</v>
      </c>
      <c r="Q5919" s="578">
        <v>1584.6903978983501</v>
      </c>
      <c r="R5919" s="578">
        <v>0.53514618492529997</v>
      </c>
      <c r="S5919" s="578">
        <v>0.36161958693992297</v>
      </c>
      <c r="T5919" s="578">
        <v>1.353406235769695E-2</v>
      </c>
      <c r="U5919" s="578">
        <v>10.125442787694407</v>
      </c>
      <c r="V5919" s="578">
        <v>1644.1300061543725</v>
      </c>
      <c r="W5919" s="578">
        <v>0.53239826741628304</v>
      </c>
      <c r="X5919" s="578">
        <v>0.40220185986254298</v>
      </c>
      <c r="Y5919" s="578">
        <v>1.4041697242646426E-2</v>
      </c>
    </row>
    <row r="5920" spans="1:25" x14ac:dyDescent="0.3">
      <c r="A5920" s="310" t="s">
        <v>2471</v>
      </c>
      <c r="B5920" s="310" t="s">
        <v>2195</v>
      </c>
      <c r="C5920" s="310" t="s">
        <v>42</v>
      </c>
      <c r="D5920" s="36">
        <v>14</v>
      </c>
      <c r="E5920" s="36">
        <v>2012</v>
      </c>
      <c r="F5920" s="578">
        <v>10.65215194437766</v>
      </c>
      <c r="G5920" s="578">
        <v>1708.8385365803999</v>
      </c>
      <c r="H5920" s="578">
        <v>0.51156134484335758</v>
      </c>
      <c r="I5920" s="578">
        <v>0.36776815975705751</v>
      </c>
      <c r="J5920" s="578">
        <v>1.4594359391291251E-2</v>
      </c>
      <c r="K5920" s="578">
        <v>10.78850666922029</v>
      </c>
      <c r="L5920" s="578">
        <v>1756.8824081420848</v>
      </c>
      <c r="M5920" s="578">
        <v>0.50932067721926877</v>
      </c>
      <c r="N5920" s="578">
        <v>0.40619950772573499</v>
      </c>
      <c r="O5920" s="578">
        <v>1.5004689426859799E-2</v>
      </c>
      <c r="P5920" s="578">
        <v>10.652151879859286</v>
      </c>
      <c r="Q5920" s="578">
        <v>1708.8385365803999</v>
      </c>
      <c r="R5920" s="578">
        <v>0.51156134484335758</v>
      </c>
      <c r="S5920" s="578">
        <v>0.36776815447956279</v>
      </c>
      <c r="T5920" s="578">
        <v>1.4594359391291251E-2</v>
      </c>
      <c r="U5920" s="578">
        <v>10.788506416880386</v>
      </c>
      <c r="V5920" s="578">
        <v>1756.8824081420848</v>
      </c>
      <c r="W5920" s="578">
        <v>0.50932067721926877</v>
      </c>
      <c r="X5920" s="578">
        <v>0.40619950570786945</v>
      </c>
      <c r="Y5920" s="578">
        <v>1.5004689426859799E-2</v>
      </c>
    </row>
    <row r="5921" spans="1:25" x14ac:dyDescent="0.3">
      <c r="A5921" s="310" t="s">
        <v>2470</v>
      </c>
      <c r="B5921" s="310" t="s">
        <v>2195</v>
      </c>
      <c r="C5921" s="310" t="s">
        <v>42</v>
      </c>
      <c r="D5921" s="36">
        <v>15</v>
      </c>
      <c r="E5921" s="36">
        <v>2012</v>
      </c>
      <c r="F5921" s="578">
        <v>11.276746838993825</v>
      </c>
      <c r="G5921" s="578">
        <v>1815.2611389160102</v>
      </c>
      <c r="H5921" s="578">
        <v>0.49134519142777777</v>
      </c>
      <c r="I5921" s="578">
        <v>0.37303641842057245</v>
      </c>
      <c r="J5921" s="578">
        <v>1.5503245958825549E-2</v>
      </c>
      <c r="K5921" s="578">
        <v>11.359699084025674</v>
      </c>
      <c r="L5921" s="578">
        <v>1853.4585596720324</v>
      </c>
      <c r="M5921" s="578">
        <v>0.48995573030939876</v>
      </c>
      <c r="N5921" s="578">
        <v>0.40778079258355571</v>
      </c>
      <c r="O5921" s="578">
        <v>1.5829494659556027E-2</v>
      </c>
      <c r="P5921" s="578">
        <v>11.276746834201374</v>
      </c>
      <c r="Q5921" s="578">
        <v>1815.2611389160102</v>
      </c>
      <c r="R5921" s="578">
        <v>0.4913451909087595</v>
      </c>
      <c r="S5921" s="578">
        <v>0.37303640786558356</v>
      </c>
      <c r="T5921" s="578">
        <v>1.5503245434956599E-2</v>
      </c>
      <c r="U5921" s="578">
        <v>11.359699084146948</v>
      </c>
      <c r="V5921" s="578">
        <v>1853.4585596720324</v>
      </c>
      <c r="W5921" s="578">
        <v>0.48995574055394753</v>
      </c>
      <c r="X5921" s="578">
        <v>0.40778079415516255</v>
      </c>
      <c r="Y5921" s="578">
        <v>1.5829494659556027E-2</v>
      </c>
    </row>
    <row r="5922" spans="1:25" x14ac:dyDescent="0.3">
      <c r="A5922" s="580" t="s">
        <v>2469</v>
      </c>
      <c r="B5922" s="580" t="s">
        <v>2195</v>
      </c>
      <c r="C5922" s="580" t="s">
        <v>42</v>
      </c>
      <c r="D5922" s="581">
        <v>16</v>
      </c>
      <c r="E5922" s="581">
        <v>2012</v>
      </c>
      <c r="F5922" s="582">
        <v>12.000708430738626</v>
      </c>
      <c r="G5922" s="582">
        <v>1951.7195421854626</v>
      </c>
      <c r="H5922" s="582">
        <v>0.48135764997277819</v>
      </c>
      <c r="I5922" s="582">
        <v>0.38891767954919454</v>
      </c>
      <c r="J5922" s="582">
        <v>1.6668719181325228E-2</v>
      </c>
      <c r="K5922" s="582">
        <v>12.0186087271722</v>
      </c>
      <c r="L5922" s="582">
        <v>1977.4029159545848</v>
      </c>
      <c r="M5922" s="582">
        <v>0.4799725636257785</v>
      </c>
      <c r="N5922" s="582">
        <v>0.42053019690016874</v>
      </c>
      <c r="O5922" s="582">
        <v>1.6888073975375475E-2</v>
      </c>
      <c r="P5922" s="582">
        <v>12.000707381501876</v>
      </c>
      <c r="Q5922" s="582">
        <v>1951.7195421854626</v>
      </c>
      <c r="R5922" s="582">
        <v>0.48135763252503172</v>
      </c>
      <c r="S5922" s="582">
        <v>0.38891766951807449</v>
      </c>
      <c r="T5922" s="582">
        <v>1.6668719181325228E-2</v>
      </c>
      <c r="U5922" s="582">
        <v>12.018608725862549</v>
      </c>
      <c r="V5922" s="582">
        <v>1977.4029159545848</v>
      </c>
      <c r="W5922" s="582">
        <v>0.47997256414479705</v>
      </c>
      <c r="X5922" s="582">
        <v>0.42053020217766324</v>
      </c>
      <c r="Y5922" s="582">
        <v>1.6888073975375475E-2</v>
      </c>
    </row>
    <row r="5923" spans="1:25" x14ac:dyDescent="0.3">
      <c r="A5923" s="310" t="s">
        <v>2468</v>
      </c>
      <c r="B5923" s="310" t="s">
        <v>2195</v>
      </c>
      <c r="C5923" s="310" t="s">
        <v>42</v>
      </c>
      <c r="D5923" s="36">
        <v>1</v>
      </c>
      <c r="E5923" s="36">
        <v>2020</v>
      </c>
      <c r="F5923" s="578">
        <v>18.63323385455195</v>
      </c>
      <c r="G5923" s="578">
        <v>8138.197580973303</v>
      </c>
      <c r="H5923" s="578">
        <v>1.9517733399600976</v>
      </c>
      <c r="I5923" s="578">
        <v>0.91080933405707243</v>
      </c>
      <c r="J5923" s="578">
        <v>7.0711936646451493E-2</v>
      </c>
      <c r="K5923" s="578">
        <v>18.746840395537774</v>
      </c>
      <c r="L5923" s="578">
        <v>8190.7343088785747</v>
      </c>
      <c r="M5923" s="578">
        <v>1.9565541026337649</v>
      </c>
      <c r="N5923" s="578">
        <v>0.9166772216558452</v>
      </c>
      <c r="O5923" s="578">
        <v>7.1167998636762236E-2</v>
      </c>
      <c r="P5923" s="578">
        <v>18.633235443849074</v>
      </c>
      <c r="Q5923" s="578">
        <v>8138.197631835933</v>
      </c>
      <c r="R5923" s="578">
        <v>1.9517730731361824</v>
      </c>
      <c r="S5923" s="578">
        <v>0.91080928655962101</v>
      </c>
      <c r="T5923" s="578">
        <v>7.0711936646451493E-2</v>
      </c>
      <c r="U5923" s="578">
        <v>18.746839880482426</v>
      </c>
      <c r="V5923" s="578">
        <v>8190.7343088785747</v>
      </c>
      <c r="W5923" s="578">
        <v>1.9565541005576901</v>
      </c>
      <c r="X5923" s="578">
        <v>0.91667714249342624</v>
      </c>
      <c r="Y5923" s="578">
        <v>7.1167999102423524E-2</v>
      </c>
    </row>
    <row r="5924" spans="1:25" x14ac:dyDescent="0.3">
      <c r="A5924" s="310" t="s">
        <v>2467</v>
      </c>
      <c r="B5924" s="310" t="s">
        <v>2195</v>
      </c>
      <c r="C5924" s="310" t="s">
        <v>42</v>
      </c>
      <c r="D5924" s="36">
        <v>2</v>
      </c>
      <c r="E5924" s="36">
        <v>2020</v>
      </c>
      <c r="F5924" s="578">
        <v>9.8778067005963077</v>
      </c>
      <c r="G5924" s="578">
        <v>4525.8306325276653</v>
      </c>
      <c r="H5924" s="578">
        <v>1.0889536419611674</v>
      </c>
      <c r="I5924" s="578">
        <v>0.48376399278640703</v>
      </c>
      <c r="J5924" s="578">
        <v>3.9323252586958277E-2</v>
      </c>
      <c r="K5924" s="578">
        <v>10.064687096627766</v>
      </c>
      <c r="L5924" s="578">
        <v>4600.5151774088499</v>
      </c>
      <c r="M5924" s="578">
        <v>1.0986173159132349</v>
      </c>
      <c r="N5924" s="578">
        <v>0.49045300483703602</v>
      </c>
      <c r="O5924" s="578">
        <v>3.9972026677181277E-2</v>
      </c>
      <c r="P5924" s="578">
        <v>9.8778062429531257</v>
      </c>
      <c r="Q5924" s="578">
        <v>4525.8306325276626</v>
      </c>
      <c r="R5924" s="578">
        <v>1.0889535505557399</v>
      </c>
      <c r="S5924" s="578">
        <v>0.48376398254185848</v>
      </c>
      <c r="T5924" s="578">
        <v>3.9323252586958277E-2</v>
      </c>
      <c r="U5924" s="578">
        <v>10.064687155965631</v>
      </c>
      <c r="V5924" s="578">
        <v>4600.5151774088499</v>
      </c>
      <c r="W5924" s="578">
        <v>1.0986173347337125</v>
      </c>
      <c r="X5924" s="578">
        <v>0.49045300483703602</v>
      </c>
      <c r="Y5924" s="578">
        <v>3.9972026677181277E-2</v>
      </c>
    </row>
    <row r="5925" spans="1:25" x14ac:dyDescent="0.3">
      <c r="A5925" s="310" t="s">
        <v>2466</v>
      </c>
      <c r="B5925" s="310" t="s">
        <v>2195</v>
      </c>
      <c r="C5925" s="310" t="s">
        <v>42</v>
      </c>
      <c r="D5925" s="36">
        <v>3</v>
      </c>
      <c r="E5925" s="36">
        <v>2020</v>
      </c>
      <c r="F5925" s="578">
        <v>5.9426369763677904</v>
      </c>
      <c r="G5925" s="578">
        <v>2843.83884175618</v>
      </c>
      <c r="H5925" s="578">
        <v>0.59404303665117619</v>
      </c>
      <c r="I5925" s="578">
        <v>0.28738517659561025</v>
      </c>
      <c r="J5925" s="578">
        <v>2.4709357200966477E-2</v>
      </c>
      <c r="K5925" s="578">
        <v>5.9167281018684026</v>
      </c>
      <c r="L5925" s="578">
        <v>2818.0352846781352</v>
      </c>
      <c r="M5925" s="578">
        <v>0.59417156432755269</v>
      </c>
      <c r="N5925" s="578">
        <v>0.28546306386124304</v>
      </c>
      <c r="O5925" s="578">
        <v>2.4485051961770851E-2</v>
      </c>
      <c r="P5925" s="578">
        <v>5.9426364543602723</v>
      </c>
      <c r="Q5925" s="578">
        <v>2843.8387374877875</v>
      </c>
      <c r="R5925" s="578">
        <v>0.59404301503673174</v>
      </c>
      <c r="S5925" s="578">
        <v>0.28738513239659325</v>
      </c>
      <c r="T5925" s="578">
        <v>2.4709357200966477E-2</v>
      </c>
      <c r="U5925" s="578">
        <v>5.916727791324468</v>
      </c>
      <c r="V5925" s="578">
        <v>2818.0352846781352</v>
      </c>
      <c r="W5925" s="578">
        <v>0.59417155307407121</v>
      </c>
      <c r="X5925" s="578">
        <v>0.2854630618433775</v>
      </c>
      <c r="Y5925" s="578">
        <v>2.4485051961770851E-2</v>
      </c>
    </row>
    <row r="5926" spans="1:25" x14ac:dyDescent="0.3">
      <c r="A5926" s="310" t="s">
        <v>2465</v>
      </c>
      <c r="B5926" s="310" t="s">
        <v>2195</v>
      </c>
      <c r="C5926" s="310" t="s">
        <v>42</v>
      </c>
      <c r="D5926" s="36">
        <v>4</v>
      </c>
      <c r="E5926" s="36">
        <v>2020</v>
      </c>
      <c r="F5926" s="578">
        <v>5.0248396983940076</v>
      </c>
      <c r="G5926" s="578">
        <v>2531.5437901814726</v>
      </c>
      <c r="H5926" s="578">
        <v>0.42320201038576927</v>
      </c>
      <c r="I5926" s="578">
        <v>0.24817483010701802</v>
      </c>
      <c r="J5926" s="578">
        <v>2.19967542410207E-2</v>
      </c>
      <c r="K5926" s="578">
        <v>4.9470541882704548</v>
      </c>
      <c r="L5926" s="578">
        <v>2479.2454388936326</v>
      </c>
      <c r="M5926" s="578">
        <v>0.42245572618169952</v>
      </c>
      <c r="N5926" s="578">
        <v>0.24364528541142674</v>
      </c>
      <c r="O5926" s="578">
        <v>2.1542213343006225E-2</v>
      </c>
      <c r="P5926" s="578">
        <v>5.0248394373641805</v>
      </c>
      <c r="Q5926" s="578">
        <v>2531.5437901814726</v>
      </c>
      <c r="R5926" s="578">
        <v>0.42320202025196774</v>
      </c>
      <c r="S5926" s="578">
        <v>0.24817482552801501</v>
      </c>
      <c r="T5926" s="578">
        <v>2.19967542410207E-2</v>
      </c>
      <c r="U5926" s="578">
        <v>4.9470540838568278</v>
      </c>
      <c r="V5926" s="578">
        <v>2479.2454910278275</v>
      </c>
      <c r="W5926" s="578">
        <v>0.42245570650265973</v>
      </c>
      <c r="X5926" s="578">
        <v>0.24364528995162452</v>
      </c>
      <c r="Y5926" s="578">
        <v>2.1542212828838551E-2</v>
      </c>
    </row>
    <row r="5927" spans="1:25" x14ac:dyDescent="0.3">
      <c r="A5927" s="310" t="s">
        <v>2464</v>
      </c>
      <c r="B5927" s="310" t="s">
        <v>2195</v>
      </c>
      <c r="C5927" s="310" t="s">
        <v>42</v>
      </c>
      <c r="D5927" s="36">
        <v>5</v>
      </c>
      <c r="E5927" s="36">
        <v>2020</v>
      </c>
      <c r="F5927" s="578">
        <v>4.3694803270785325</v>
      </c>
      <c r="G5927" s="578">
        <v>2221.4241027831977</v>
      </c>
      <c r="H5927" s="578">
        <v>0.3324936488788805</v>
      </c>
      <c r="I5927" s="578">
        <v>0.21689990384038499</v>
      </c>
      <c r="J5927" s="578">
        <v>1.9302693389666552E-2</v>
      </c>
      <c r="K5927" s="578">
        <v>4.305374180865325</v>
      </c>
      <c r="L5927" s="578">
        <v>2181.9879430135024</v>
      </c>
      <c r="M5927" s="578">
        <v>0.33232312464194003</v>
      </c>
      <c r="N5927" s="578">
        <v>0.21281215992833752</v>
      </c>
      <c r="O5927" s="578">
        <v>1.8959875955867227E-2</v>
      </c>
      <c r="P5927" s="578">
        <v>4.369480329301342</v>
      </c>
      <c r="Q5927" s="578">
        <v>2221.4241027831977</v>
      </c>
      <c r="R5927" s="578">
        <v>0.33249361254517329</v>
      </c>
      <c r="S5927" s="578">
        <v>0.216899853374343</v>
      </c>
      <c r="T5927" s="578">
        <v>1.9302693389666552E-2</v>
      </c>
      <c r="U5927" s="578">
        <v>4.3053742325525119</v>
      </c>
      <c r="V5927" s="578">
        <v>2181.9879430135024</v>
      </c>
      <c r="W5927" s="578">
        <v>0.33232312485051779</v>
      </c>
      <c r="X5927" s="578">
        <v>0.21281214638535501</v>
      </c>
      <c r="Y5927" s="578">
        <v>1.8959875955867227E-2</v>
      </c>
    </row>
    <row r="5928" spans="1:25" x14ac:dyDescent="0.3">
      <c r="A5928" s="310" t="s">
        <v>2463</v>
      </c>
      <c r="B5928" s="310" t="s">
        <v>2195</v>
      </c>
      <c r="C5928" s="310" t="s">
        <v>42</v>
      </c>
      <c r="D5928" s="36">
        <v>6</v>
      </c>
      <c r="E5928" s="36">
        <v>2020</v>
      </c>
      <c r="F5928" s="578">
        <v>3.981435286768825</v>
      </c>
      <c r="G5928" s="578">
        <v>2066.4322865804002</v>
      </c>
      <c r="H5928" s="578">
        <v>0.2870533027623115</v>
      </c>
      <c r="I5928" s="578">
        <v>0.19871580228209401</v>
      </c>
      <c r="J5928" s="578">
        <v>1.7956345671943048E-2</v>
      </c>
      <c r="K5928" s="578">
        <v>3.9355734903050053</v>
      </c>
      <c r="L5928" s="578">
        <v>2039.3253974914501</v>
      </c>
      <c r="M5928" s="578">
        <v>0.28649916441887924</v>
      </c>
      <c r="N5928" s="578">
        <v>0.19529717466017799</v>
      </c>
      <c r="O5928" s="578">
        <v>1.7720625813429501E-2</v>
      </c>
      <c r="P5928" s="578">
        <v>3.9814352855792055</v>
      </c>
      <c r="Q5928" s="578">
        <v>2066.4322865804002</v>
      </c>
      <c r="R5928" s="578">
        <v>0.2870533016539405</v>
      </c>
      <c r="S5928" s="578">
        <v>0.19871580332983199</v>
      </c>
      <c r="T5928" s="578">
        <v>1.7956345671943048E-2</v>
      </c>
      <c r="U5928" s="578">
        <v>3.9355734903559325</v>
      </c>
      <c r="V5928" s="578">
        <v>2039.3253974914501</v>
      </c>
      <c r="W5928" s="578">
        <v>0.28649916361124828</v>
      </c>
      <c r="X5928" s="578">
        <v>0.19529716321267149</v>
      </c>
      <c r="Y5928" s="578">
        <v>1.7720625813429501E-2</v>
      </c>
    </row>
    <row r="5929" spans="1:25" x14ac:dyDescent="0.3">
      <c r="A5929" s="310" t="s">
        <v>2462</v>
      </c>
      <c r="B5929" s="310" t="s">
        <v>2195</v>
      </c>
      <c r="C5929" s="310" t="s">
        <v>42</v>
      </c>
      <c r="D5929" s="36">
        <v>7</v>
      </c>
      <c r="E5929" s="36">
        <v>2020</v>
      </c>
      <c r="F5929" s="578">
        <v>3.8429974569262368</v>
      </c>
      <c r="G5929" s="578">
        <v>2020.8887405395449</v>
      </c>
      <c r="H5929" s="578">
        <v>0.25575705054992121</v>
      </c>
      <c r="I5929" s="578">
        <v>0.186317604035139</v>
      </c>
      <c r="J5929" s="578">
        <v>1.7560672655235924E-2</v>
      </c>
      <c r="K5929" s="578">
        <v>3.8056847825246152</v>
      </c>
      <c r="L5929" s="578">
        <v>2001.3378105163501</v>
      </c>
      <c r="M5929" s="578">
        <v>0.25502263611512377</v>
      </c>
      <c r="N5929" s="578">
        <v>0.18387156404787625</v>
      </c>
      <c r="O5929" s="578">
        <v>1.7390625211798225E-2</v>
      </c>
      <c r="P5929" s="578">
        <v>3.8429970930895525</v>
      </c>
      <c r="Q5929" s="578">
        <v>2020.8887405395449</v>
      </c>
      <c r="R5929" s="578">
        <v>0.25575704973501401</v>
      </c>
      <c r="S5929" s="578">
        <v>0.18631759363536998</v>
      </c>
      <c r="T5929" s="578">
        <v>1.7560673683571275E-2</v>
      </c>
      <c r="U5929" s="578">
        <v>3.8056845738040725</v>
      </c>
      <c r="V5929" s="578">
        <v>2001.3378626505475</v>
      </c>
      <c r="W5929" s="578">
        <v>0.25502263170104278</v>
      </c>
      <c r="X5929" s="578">
        <v>0.18387156300013824</v>
      </c>
      <c r="Y5929" s="578">
        <v>1.7390625211798225E-2</v>
      </c>
    </row>
    <row r="5930" spans="1:25" x14ac:dyDescent="0.3">
      <c r="A5930" s="310" t="s">
        <v>2461</v>
      </c>
      <c r="B5930" s="310" t="s">
        <v>2195</v>
      </c>
      <c r="C5930" s="310" t="s">
        <v>42</v>
      </c>
      <c r="D5930" s="36">
        <v>8</v>
      </c>
      <c r="E5930" s="36">
        <v>2020</v>
      </c>
      <c r="F5930" s="578">
        <v>3.3174910765301275</v>
      </c>
      <c r="G5930" s="578">
        <v>1692.2160555521598</v>
      </c>
      <c r="H5930" s="578">
        <v>0.22806399507438349</v>
      </c>
      <c r="I5930" s="578">
        <v>0.14441039785742699</v>
      </c>
      <c r="J5930" s="578">
        <v>1.47056355393336E-2</v>
      </c>
      <c r="K5930" s="578">
        <v>3.3277082900810098</v>
      </c>
      <c r="L5930" s="578">
        <v>1706.5927060445101</v>
      </c>
      <c r="M5930" s="578">
        <v>0.22775304815149799</v>
      </c>
      <c r="N5930" s="578">
        <v>0.146092504262924</v>
      </c>
      <c r="O5930" s="578">
        <v>1.4830337420183498E-2</v>
      </c>
      <c r="P5930" s="578">
        <v>3.3174904491788721</v>
      </c>
      <c r="Q5930" s="578">
        <v>1692.2161076863574</v>
      </c>
      <c r="R5930" s="578">
        <v>0.22806399002001798</v>
      </c>
      <c r="S5930" s="578">
        <v>0.14441039785742699</v>
      </c>
      <c r="T5930" s="578">
        <v>1.47056355393336E-2</v>
      </c>
      <c r="U5930" s="578">
        <v>3.3277080301359048</v>
      </c>
      <c r="V5930" s="578">
        <v>1706.5927060445101</v>
      </c>
      <c r="W5930" s="578">
        <v>0.22775304747240877</v>
      </c>
      <c r="X5930" s="578">
        <v>0.146092504262924</v>
      </c>
      <c r="Y5930" s="578">
        <v>1.4830337420183498E-2</v>
      </c>
    </row>
    <row r="5931" spans="1:25" x14ac:dyDescent="0.3">
      <c r="A5931" s="310" t="s">
        <v>2460</v>
      </c>
      <c r="B5931" s="310" t="s">
        <v>2195</v>
      </c>
      <c r="C5931" s="310" t="s">
        <v>42</v>
      </c>
      <c r="D5931" s="36">
        <v>9</v>
      </c>
      <c r="E5931" s="36">
        <v>2020</v>
      </c>
      <c r="F5931" s="578">
        <v>3.2005618105407172</v>
      </c>
      <c r="G5931" s="578">
        <v>1642.5749015808051</v>
      </c>
      <c r="H5931" s="578">
        <v>0.2117905878258165</v>
      </c>
      <c r="I5931" s="578">
        <v>0.132783003151416</v>
      </c>
      <c r="J5931" s="578">
        <v>1.4274740775969475E-2</v>
      </c>
      <c r="K5931" s="578">
        <v>3.2287503649113152</v>
      </c>
      <c r="L5931" s="578">
        <v>1671.6907157897899</v>
      </c>
      <c r="M5931" s="578">
        <v>0.2116329279475995</v>
      </c>
      <c r="N5931" s="578">
        <v>0.13702929770806749</v>
      </c>
      <c r="O5931" s="578">
        <v>1.45274202805012E-2</v>
      </c>
      <c r="P5931" s="578">
        <v>3.2005616536080148</v>
      </c>
      <c r="Q5931" s="578">
        <v>1642.5749015808051</v>
      </c>
      <c r="R5931" s="578">
        <v>0.21179058709822102</v>
      </c>
      <c r="S5931" s="578">
        <v>0.132783003151416</v>
      </c>
      <c r="T5931" s="578">
        <v>1.4274740775969475E-2</v>
      </c>
      <c r="U5931" s="578">
        <v>3.2287501054864398</v>
      </c>
      <c r="V5931" s="578">
        <v>1671.6907157897899</v>
      </c>
      <c r="W5931" s="578">
        <v>0.21163292254398824</v>
      </c>
      <c r="X5931" s="578">
        <v>0.13702929770806749</v>
      </c>
      <c r="Y5931" s="578">
        <v>1.4527422375977001E-2</v>
      </c>
    </row>
    <row r="5932" spans="1:25" x14ac:dyDescent="0.3">
      <c r="A5932" s="310" t="s">
        <v>2459</v>
      </c>
      <c r="B5932" s="310" t="s">
        <v>2195</v>
      </c>
      <c r="C5932" s="310" t="s">
        <v>42</v>
      </c>
      <c r="D5932" s="36">
        <v>10</v>
      </c>
      <c r="E5932" s="36">
        <v>2020</v>
      </c>
      <c r="F5932" s="578">
        <v>3.1096132090424327</v>
      </c>
      <c r="G5932" s="578">
        <v>1603.9626515706325</v>
      </c>
      <c r="H5932" s="578">
        <v>0.19913386630651003</v>
      </c>
      <c r="I5932" s="578">
        <v>0.1237395761612175</v>
      </c>
      <c r="J5932" s="578">
        <v>1.3939558441052175E-2</v>
      </c>
      <c r="K5932" s="578">
        <v>3.1536181669495451</v>
      </c>
      <c r="L5932" s="578">
        <v>1644.9889628092401</v>
      </c>
      <c r="M5932" s="578">
        <v>0.19932592847180725</v>
      </c>
      <c r="N5932" s="578">
        <v>0.12981250594990926</v>
      </c>
      <c r="O5932" s="578">
        <v>1.4295725976504952E-2</v>
      </c>
      <c r="P5932" s="578">
        <v>3.1096129976837452</v>
      </c>
      <c r="Q5932" s="578">
        <v>1603.9625994364349</v>
      </c>
      <c r="R5932" s="578">
        <v>0.19913386574626149</v>
      </c>
      <c r="S5932" s="578">
        <v>0.12373956855541676</v>
      </c>
      <c r="T5932" s="578">
        <v>1.3939558441052175E-2</v>
      </c>
      <c r="U5932" s="578">
        <v>3.1536179594707652</v>
      </c>
      <c r="V5932" s="578">
        <v>1644.9889628092401</v>
      </c>
      <c r="W5932" s="578">
        <v>0.19932592811528549</v>
      </c>
      <c r="X5932" s="578">
        <v>0.12981248930251776</v>
      </c>
      <c r="Y5932" s="578">
        <v>1.4295725976504952E-2</v>
      </c>
    </row>
    <row r="5933" spans="1:25" x14ac:dyDescent="0.3">
      <c r="A5933" s="310" t="s">
        <v>2458</v>
      </c>
      <c r="B5933" s="310" t="s">
        <v>2195</v>
      </c>
      <c r="C5933" s="310" t="s">
        <v>42</v>
      </c>
      <c r="D5933" s="36">
        <v>11</v>
      </c>
      <c r="E5933" s="36">
        <v>2020</v>
      </c>
      <c r="F5933" s="578">
        <v>2.9900655100997575</v>
      </c>
      <c r="G5933" s="578">
        <v>1529.5316492716397</v>
      </c>
      <c r="H5933" s="578">
        <v>0.18801735807210151</v>
      </c>
      <c r="I5933" s="578">
        <v>0.10858915761734</v>
      </c>
      <c r="J5933" s="578">
        <v>1.3293134232905349E-2</v>
      </c>
      <c r="K5933" s="578">
        <v>3.0514795586792949</v>
      </c>
      <c r="L5933" s="578">
        <v>1583.6291516621875</v>
      </c>
      <c r="M5933" s="578">
        <v>0.18860980755440898</v>
      </c>
      <c r="N5933" s="578">
        <v>0.11672020517289575</v>
      </c>
      <c r="O5933" s="578">
        <v>1.3762860452212949E-2</v>
      </c>
      <c r="P5933" s="578">
        <v>2.9900655633906923</v>
      </c>
      <c r="Q5933" s="578">
        <v>1529.5316492716397</v>
      </c>
      <c r="R5933" s="578">
        <v>0.1880173576197795</v>
      </c>
      <c r="S5933" s="578">
        <v>0.10858914544223749</v>
      </c>
      <c r="T5933" s="578">
        <v>1.3293134232905349E-2</v>
      </c>
      <c r="U5933" s="578">
        <v>3.0514797672943379</v>
      </c>
      <c r="V5933" s="578">
        <v>1583.6291516621875</v>
      </c>
      <c r="W5933" s="578">
        <v>0.18860974002139552</v>
      </c>
      <c r="X5933" s="578">
        <v>0.11672020602660825</v>
      </c>
      <c r="Y5933" s="578">
        <v>1.3762860452212949E-2</v>
      </c>
    </row>
    <row r="5934" spans="1:25" x14ac:dyDescent="0.3">
      <c r="A5934" s="310" t="s">
        <v>2457</v>
      </c>
      <c r="B5934" s="310" t="s">
        <v>2195</v>
      </c>
      <c r="C5934" s="310" t="s">
        <v>42</v>
      </c>
      <c r="D5934" s="36">
        <v>12</v>
      </c>
      <c r="E5934" s="36">
        <v>2020</v>
      </c>
      <c r="F5934" s="578">
        <v>2.8874102549373899</v>
      </c>
      <c r="G5934" s="578">
        <v>1455.74438095092</v>
      </c>
      <c r="H5934" s="578">
        <v>0.17838141686418824</v>
      </c>
      <c r="I5934" s="578">
        <v>9.197678867106629E-2</v>
      </c>
      <c r="J5934" s="578">
        <v>1.2652072007767801E-2</v>
      </c>
      <c r="K5934" s="578">
        <v>2.9573494263446829</v>
      </c>
      <c r="L5934" s="578">
        <v>1517.762695312495</v>
      </c>
      <c r="M5934" s="578">
        <v>0.17914047185574075</v>
      </c>
      <c r="N5934" s="578">
        <v>0.10176531698865149</v>
      </c>
      <c r="O5934" s="578">
        <v>1.3190620331442875E-2</v>
      </c>
      <c r="P5934" s="578">
        <v>2.8874102027305772</v>
      </c>
      <c r="Q5934" s="578">
        <v>1455.74438095092</v>
      </c>
      <c r="R5934" s="578">
        <v>0.17838141161215948</v>
      </c>
      <c r="S5934" s="578">
        <v>9.1976784208479004E-2</v>
      </c>
      <c r="T5934" s="578">
        <v>1.2652072007767801E-2</v>
      </c>
      <c r="U5934" s="578">
        <v>2.9573495292024701</v>
      </c>
      <c r="V5934" s="578">
        <v>1517.762695312495</v>
      </c>
      <c r="W5934" s="578">
        <v>0.17914047002341199</v>
      </c>
      <c r="X5934" s="578">
        <v>0.10176531000373225</v>
      </c>
      <c r="Y5934" s="578">
        <v>1.3190619812424574E-2</v>
      </c>
    </row>
    <row r="5935" spans="1:25" x14ac:dyDescent="0.3">
      <c r="A5935" s="310" t="s">
        <v>2456</v>
      </c>
      <c r="B5935" s="310" t="s">
        <v>2195</v>
      </c>
      <c r="C5935" s="310" t="s">
        <v>42</v>
      </c>
      <c r="D5935" s="36">
        <v>13</v>
      </c>
      <c r="E5935" s="36">
        <v>2020</v>
      </c>
      <c r="F5935" s="578">
        <v>2.9478206300263947</v>
      </c>
      <c r="G5935" s="578">
        <v>1482.4223073323499</v>
      </c>
      <c r="H5935" s="578">
        <v>0.171128511455511</v>
      </c>
      <c r="I5935" s="578">
        <v>8.4163277317808607E-2</v>
      </c>
      <c r="J5935" s="578">
        <v>1.2883219790334476E-2</v>
      </c>
      <c r="K5935" s="578">
        <v>3.0117568368532348</v>
      </c>
      <c r="L5935" s="578">
        <v>1542.4871025085399</v>
      </c>
      <c r="M5935" s="578">
        <v>0.17201977065148299</v>
      </c>
      <c r="N5935" s="578">
        <v>9.4396272518982471E-2</v>
      </c>
      <c r="O5935" s="578">
        <v>1.3404778558954875E-2</v>
      </c>
      <c r="P5935" s="578">
        <v>2.9478207865395198</v>
      </c>
      <c r="Q5935" s="578">
        <v>1482.4223073323499</v>
      </c>
      <c r="R5935" s="578">
        <v>0.171128511455511</v>
      </c>
      <c r="S5935" s="578">
        <v>8.4163272258592756E-2</v>
      </c>
      <c r="T5935" s="578">
        <v>1.2883219790334476E-2</v>
      </c>
      <c r="U5935" s="578">
        <v>3.0117571510715271</v>
      </c>
      <c r="V5935" s="578">
        <v>1542.4869982401501</v>
      </c>
      <c r="W5935" s="578">
        <v>0.17201977054719397</v>
      </c>
      <c r="X5935" s="578">
        <v>9.4396273101059053E-2</v>
      </c>
      <c r="Y5935" s="578">
        <v>1.3404779077973201E-2</v>
      </c>
    </row>
    <row r="5936" spans="1:25" x14ac:dyDescent="0.3">
      <c r="A5936" s="310" t="s">
        <v>2455</v>
      </c>
      <c r="B5936" s="310" t="s">
        <v>2195</v>
      </c>
      <c r="C5936" s="310" t="s">
        <v>42</v>
      </c>
      <c r="D5936" s="36">
        <v>14</v>
      </c>
      <c r="E5936" s="36">
        <v>2020</v>
      </c>
      <c r="F5936" s="578">
        <v>3.14114431277812</v>
      </c>
      <c r="G5936" s="578">
        <v>1587.9675903320301</v>
      </c>
      <c r="H5936" s="578">
        <v>0.16663063037412898</v>
      </c>
      <c r="I5936" s="578">
        <v>8.5975429445776727E-2</v>
      </c>
      <c r="J5936" s="578">
        <v>1.3801414587457301E-2</v>
      </c>
      <c r="K5936" s="578">
        <v>3.18645954208659</v>
      </c>
      <c r="L5936" s="578">
        <v>1638.1828104654899</v>
      </c>
      <c r="M5936" s="578">
        <v>0.16743129527458175</v>
      </c>
      <c r="N5936" s="578">
        <v>9.5650036664058691E-2</v>
      </c>
      <c r="O5936" s="578">
        <v>1.4237365627195651E-2</v>
      </c>
      <c r="P5936" s="578">
        <v>3.141144677959645</v>
      </c>
      <c r="Q5936" s="578">
        <v>1587.9675903320301</v>
      </c>
      <c r="R5936" s="578">
        <v>0.16663063011340726</v>
      </c>
      <c r="S5936" s="578">
        <v>8.5975419152722027E-2</v>
      </c>
      <c r="T5936" s="578">
        <v>1.3801415111326251E-2</v>
      </c>
      <c r="U5936" s="578">
        <v>3.1864596478444525</v>
      </c>
      <c r="V5936" s="578">
        <v>1638.1828104654899</v>
      </c>
      <c r="W5936" s="578">
        <v>0.16743129412255475</v>
      </c>
      <c r="X5936" s="578">
        <v>9.565002754485849E-2</v>
      </c>
      <c r="Y5936" s="578">
        <v>1.4237365627195651E-2</v>
      </c>
    </row>
    <row r="5937" spans="1:25" x14ac:dyDescent="0.3">
      <c r="A5937" s="310" t="s">
        <v>2454</v>
      </c>
      <c r="B5937" s="310" t="s">
        <v>2195</v>
      </c>
      <c r="C5937" s="310" t="s">
        <v>42</v>
      </c>
      <c r="D5937" s="36">
        <v>15</v>
      </c>
      <c r="E5937" s="36">
        <v>2020</v>
      </c>
      <c r="F5937" s="578">
        <v>3.3068502624034051</v>
      </c>
      <c r="G5937" s="578">
        <v>1678.436873118075</v>
      </c>
      <c r="H5937" s="578">
        <v>0.16277567693032274</v>
      </c>
      <c r="I5937" s="578">
        <v>8.752848564957573E-2</v>
      </c>
      <c r="J5937" s="578">
        <v>1.4588443610894775E-2</v>
      </c>
      <c r="K5937" s="578">
        <v>3.3369651556373925</v>
      </c>
      <c r="L5937" s="578">
        <v>1720.1356976826924</v>
      </c>
      <c r="M5937" s="578">
        <v>0.16358176220698251</v>
      </c>
      <c r="N5937" s="578">
        <v>9.6254108085607443E-2</v>
      </c>
      <c r="O5937" s="578">
        <v>1.49503302236553E-2</v>
      </c>
      <c r="P5937" s="578">
        <v>3.3068501057835675</v>
      </c>
      <c r="Q5937" s="578">
        <v>1678.436873118075</v>
      </c>
      <c r="R5937" s="578">
        <v>0.16277571327858176</v>
      </c>
      <c r="S5937" s="578">
        <v>8.7528481109378206E-2</v>
      </c>
      <c r="T5937" s="578">
        <v>1.4588443610894775E-2</v>
      </c>
      <c r="U5937" s="578">
        <v>3.3369651542404073</v>
      </c>
      <c r="V5937" s="578">
        <v>1720.1356455484975</v>
      </c>
      <c r="W5937" s="578">
        <v>0.16358169871697675</v>
      </c>
      <c r="X5937" s="578">
        <v>9.6254103234969024E-2</v>
      </c>
      <c r="Y5937" s="578">
        <v>1.49503302236553E-2</v>
      </c>
    </row>
    <row r="5938" spans="1:25" x14ac:dyDescent="0.3">
      <c r="A5938" s="580" t="s">
        <v>2453</v>
      </c>
      <c r="B5938" s="580" t="s">
        <v>2195</v>
      </c>
      <c r="C5938" s="580" t="s">
        <v>42</v>
      </c>
      <c r="D5938" s="581">
        <v>16</v>
      </c>
      <c r="E5938" s="581">
        <v>2020</v>
      </c>
      <c r="F5938" s="582">
        <v>3.5075501852467479</v>
      </c>
      <c r="G5938" s="582">
        <v>1801.0263875325475</v>
      </c>
      <c r="H5938" s="582">
        <v>0.16218276963627351</v>
      </c>
      <c r="I5938" s="582">
        <v>9.1510209332530651E-2</v>
      </c>
      <c r="J5938" s="582">
        <v>1.5654284313010625E-2</v>
      </c>
      <c r="K5938" s="582">
        <v>3.5187240376993252</v>
      </c>
      <c r="L5938" s="582">
        <v>1831.3833147684675</v>
      </c>
      <c r="M5938" s="582">
        <v>0.16274899265772474</v>
      </c>
      <c r="N5938" s="582">
        <v>9.9445636228968681E-2</v>
      </c>
      <c r="O5938" s="582">
        <v>1.5917547794136476E-2</v>
      </c>
      <c r="P5938" s="582">
        <v>3.5075500807288273</v>
      </c>
      <c r="Q5938" s="582">
        <v>1801.0263875325475</v>
      </c>
      <c r="R5938" s="582">
        <v>0.1621827682659685</v>
      </c>
      <c r="S5938" s="582">
        <v>9.151020256589007E-2</v>
      </c>
      <c r="T5938" s="582">
        <v>1.5654284313010625E-2</v>
      </c>
      <c r="U5938" s="582">
        <v>3.51872398797786</v>
      </c>
      <c r="V5938" s="582">
        <v>1831.3833147684675</v>
      </c>
      <c r="W5938" s="582">
        <v>0.16274897175389874</v>
      </c>
      <c r="X5938" s="582">
        <v>9.9445624975487534E-2</v>
      </c>
      <c r="Y5938" s="582">
        <v>1.5917547794136476E-2</v>
      </c>
    </row>
    <row r="5939" spans="1:25" x14ac:dyDescent="0.3">
      <c r="A5939" s="310" t="s">
        <v>2452</v>
      </c>
      <c r="B5939" s="310" t="s">
        <v>2195</v>
      </c>
      <c r="C5939" s="310" t="s">
        <v>42</v>
      </c>
      <c r="D5939" s="36">
        <v>1</v>
      </c>
      <c r="E5939" s="36">
        <v>2030</v>
      </c>
      <c r="F5939" s="578">
        <v>8.173541528595095</v>
      </c>
      <c r="G5939" s="578">
        <v>7890.711825052892</v>
      </c>
      <c r="H5939" s="578">
        <v>0.8643815313456189</v>
      </c>
      <c r="I5939" s="578">
        <v>0.21830738312564724</v>
      </c>
      <c r="J5939" s="578">
        <v>6.7940678990756453E-2</v>
      </c>
      <c r="K5939" s="578">
        <v>8.226065973553883</v>
      </c>
      <c r="L5939" s="578">
        <v>7943.86716206868</v>
      </c>
      <c r="M5939" s="578">
        <v>0.86652686515541633</v>
      </c>
      <c r="N5939" s="578">
        <v>0.2201544836862005</v>
      </c>
      <c r="O5939" s="578">
        <v>6.8398264702409478E-2</v>
      </c>
      <c r="P5939" s="578">
        <v>8.1735417347172117</v>
      </c>
      <c r="Q5939" s="578">
        <v>7890.711825052892</v>
      </c>
      <c r="R5939" s="578">
        <v>0.86438152649013</v>
      </c>
      <c r="S5939" s="578">
        <v>0.21830738817031126</v>
      </c>
      <c r="T5939" s="578">
        <v>6.7940678447484915E-2</v>
      </c>
      <c r="U5939" s="578">
        <v>8.2260660257704021</v>
      </c>
      <c r="V5939" s="578">
        <v>7943.86716206868</v>
      </c>
      <c r="W5939" s="578">
        <v>0.86652686556529523</v>
      </c>
      <c r="X5939" s="578">
        <v>0.22015448364739548</v>
      </c>
      <c r="Y5939" s="578">
        <v>6.8398264702409478E-2</v>
      </c>
    </row>
    <row r="5940" spans="1:25" x14ac:dyDescent="0.3">
      <c r="A5940" s="310" t="s">
        <v>2451</v>
      </c>
      <c r="B5940" s="310" t="s">
        <v>2195</v>
      </c>
      <c r="C5940" s="310" t="s">
        <v>42</v>
      </c>
      <c r="D5940" s="36">
        <v>2</v>
      </c>
      <c r="E5940" s="36">
        <v>2030</v>
      </c>
      <c r="F5940" s="578">
        <v>4.3865779460033929</v>
      </c>
      <c r="G5940" s="578">
        <v>4394.8112030029251</v>
      </c>
      <c r="H5940" s="578">
        <v>0.48947272579122569</v>
      </c>
      <c r="I5940" s="578">
        <v>0.11567373709597875</v>
      </c>
      <c r="J5940" s="578">
        <v>3.7840052274987074E-2</v>
      </c>
      <c r="K5940" s="578">
        <v>4.4722907944939472</v>
      </c>
      <c r="L5940" s="578">
        <v>4468.0700785318977</v>
      </c>
      <c r="M5940" s="578">
        <v>0.49476541162221072</v>
      </c>
      <c r="N5940" s="578">
        <v>0.1172881064121605</v>
      </c>
      <c r="O5940" s="578">
        <v>3.84708098523939E-2</v>
      </c>
      <c r="P5940" s="578">
        <v>4.3865778938231053</v>
      </c>
      <c r="Q5940" s="578">
        <v>4394.8112030029251</v>
      </c>
      <c r="R5940" s="578">
        <v>0.48947272072109571</v>
      </c>
      <c r="S5940" s="578">
        <v>0.1156737386287805</v>
      </c>
      <c r="T5940" s="578">
        <v>3.7840052274987074E-2</v>
      </c>
      <c r="U5940" s="578">
        <v>4.4722908466430127</v>
      </c>
      <c r="V5940" s="578">
        <v>4468.0700785318977</v>
      </c>
      <c r="W5940" s="578">
        <v>0.49476541162221049</v>
      </c>
      <c r="X5940" s="578">
        <v>0.11728810697483449</v>
      </c>
      <c r="Y5940" s="578">
        <v>3.84708098523939E-2</v>
      </c>
    </row>
    <row r="5941" spans="1:25" x14ac:dyDescent="0.3">
      <c r="A5941" s="310" t="s">
        <v>2450</v>
      </c>
      <c r="B5941" s="310" t="s">
        <v>2195</v>
      </c>
      <c r="C5941" s="310" t="s">
        <v>42</v>
      </c>
      <c r="D5941" s="36">
        <v>3</v>
      </c>
      <c r="E5941" s="36">
        <v>2030</v>
      </c>
      <c r="F5941" s="578">
        <v>2.6473815738740951</v>
      </c>
      <c r="G5941" s="578">
        <v>2760.2698516845649</v>
      </c>
      <c r="H5941" s="578">
        <v>0.27279333584859422</v>
      </c>
      <c r="I5941" s="578">
        <v>7.0928068249486359E-2</v>
      </c>
      <c r="J5941" s="578">
        <v>2.3766414786223249E-2</v>
      </c>
      <c r="K5941" s="578">
        <v>2.6362772012015077</v>
      </c>
      <c r="L5941" s="578">
        <v>2735.6550649007122</v>
      </c>
      <c r="M5941" s="578">
        <v>0.272837026820828</v>
      </c>
      <c r="N5941" s="578">
        <v>7.0189001038670498E-2</v>
      </c>
      <c r="O5941" s="578">
        <v>2.3554464743938228E-2</v>
      </c>
      <c r="P5941" s="578">
        <v>2.6473816260440777</v>
      </c>
      <c r="Q5941" s="578">
        <v>2760.2698516845649</v>
      </c>
      <c r="R5941" s="578">
        <v>0.27279333623543273</v>
      </c>
      <c r="S5941" s="578">
        <v>7.0928074012044748E-2</v>
      </c>
      <c r="T5941" s="578">
        <v>2.3766414786223249E-2</v>
      </c>
      <c r="U5941" s="578">
        <v>2.6362772520977402</v>
      </c>
      <c r="V5941" s="578">
        <v>2735.6550649007122</v>
      </c>
      <c r="W5941" s="578">
        <v>0.272837026820828</v>
      </c>
      <c r="X5941" s="578">
        <v>7.0189001038670498E-2</v>
      </c>
      <c r="Y5941" s="578">
        <v>2.3554464743938228E-2</v>
      </c>
    </row>
    <row r="5942" spans="1:25" x14ac:dyDescent="0.3">
      <c r="A5942" s="310" t="s">
        <v>2449</v>
      </c>
      <c r="B5942" s="310" t="s">
        <v>2195</v>
      </c>
      <c r="C5942" s="310" t="s">
        <v>42</v>
      </c>
      <c r="D5942" s="36">
        <v>4</v>
      </c>
      <c r="E5942" s="36">
        <v>2030</v>
      </c>
      <c r="F5942" s="578">
        <v>2.1965037388073703</v>
      </c>
      <c r="G5942" s="578">
        <v>2453.0037434895798</v>
      </c>
      <c r="H5942" s="578">
        <v>0.20079545001165802</v>
      </c>
      <c r="I5942" s="578">
        <v>6.2619762844406027E-2</v>
      </c>
      <c r="J5942" s="578">
        <v>2.1120903256814899E-2</v>
      </c>
      <c r="K5942" s="578">
        <v>2.1663159000349075</v>
      </c>
      <c r="L5942" s="578">
        <v>2402.8887646992948</v>
      </c>
      <c r="M5942" s="578">
        <v>0.20003257180178424</v>
      </c>
      <c r="N5942" s="578">
        <v>6.1318931053392547E-2</v>
      </c>
      <c r="O5942" s="578">
        <v>2.0689425145974352E-2</v>
      </c>
      <c r="P5942" s="578">
        <v>2.1965037891300927</v>
      </c>
      <c r="Q5942" s="578">
        <v>2453.0037434895798</v>
      </c>
      <c r="R5942" s="578">
        <v>0.20079545052794801</v>
      </c>
      <c r="S5942" s="578">
        <v>6.2619769654702354E-2</v>
      </c>
      <c r="T5942" s="578">
        <v>2.1120903256814899E-2</v>
      </c>
      <c r="U5942" s="578">
        <v>2.1663159000609826</v>
      </c>
      <c r="V5942" s="578">
        <v>2402.8888168334925</v>
      </c>
      <c r="W5942" s="578">
        <v>0.20003257184816875</v>
      </c>
      <c r="X5942" s="578">
        <v>6.1318939435295705E-2</v>
      </c>
      <c r="Y5942" s="578">
        <v>2.0689425669843303E-2</v>
      </c>
    </row>
    <row r="5943" spans="1:25" x14ac:dyDescent="0.3">
      <c r="A5943" s="310" t="s">
        <v>2448</v>
      </c>
      <c r="B5943" s="310" t="s">
        <v>2195</v>
      </c>
      <c r="C5943" s="310" t="s">
        <v>42</v>
      </c>
      <c r="D5943" s="36">
        <v>5</v>
      </c>
      <c r="E5943" s="36">
        <v>2030</v>
      </c>
      <c r="F5943" s="578">
        <v>1.8710860896718826</v>
      </c>
      <c r="G5943" s="578">
        <v>2149.5026855468727</v>
      </c>
      <c r="H5943" s="578">
        <v>0.16037238534045123</v>
      </c>
      <c r="I5943" s="578">
        <v>5.6061001494526801E-2</v>
      </c>
      <c r="J5943" s="578">
        <v>1.8507791023390924E-2</v>
      </c>
      <c r="K5943" s="578">
        <v>1.8502557906124324</v>
      </c>
      <c r="L5943" s="578">
        <v>2112.0457166035926</v>
      </c>
      <c r="M5943" s="578">
        <v>0.15998545861960575</v>
      </c>
      <c r="N5943" s="578">
        <v>5.4918298497796003E-2</v>
      </c>
      <c r="O5943" s="578">
        <v>1.8185257310202922E-2</v>
      </c>
      <c r="P5943" s="578">
        <v>1.8710861418314799</v>
      </c>
      <c r="Q5943" s="578">
        <v>2149.5026855468727</v>
      </c>
      <c r="R5943" s="578">
        <v>0.16037238644973151</v>
      </c>
      <c r="S5943" s="578">
        <v>5.6061001494526801E-2</v>
      </c>
      <c r="T5943" s="578">
        <v>1.8507792594997775E-2</v>
      </c>
      <c r="U5943" s="578">
        <v>1.8502557906281225</v>
      </c>
      <c r="V5943" s="578">
        <v>2112.0457166035926</v>
      </c>
      <c r="W5943" s="578">
        <v>0.15998546581916601</v>
      </c>
      <c r="X5943" s="578">
        <v>5.4918298497796003E-2</v>
      </c>
      <c r="Y5943" s="578">
        <v>1.8185257310202922E-2</v>
      </c>
    </row>
    <row r="5944" spans="1:25" x14ac:dyDescent="0.3">
      <c r="A5944" s="310" t="s">
        <v>2447</v>
      </c>
      <c r="B5944" s="310" t="s">
        <v>2195</v>
      </c>
      <c r="C5944" s="310" t="s">
        <v>42</v>
      </c>
      <c r="D5944" s="36">
        <v>6</v>
      </c>
      <c r="E5944" s="36">
        <v>2030</v>
      </c>
      <c r="F5944" s="578">
        <v>1.6767134557150374</v>
      </c>
      <c r="G5944" s="578">
        <v>1997.23972066243</v>
      </c>
      <c r="H5944" s="578">
        <v>0.14100656428187552</v>
      </c>
      <c r="I5944" s="578">
        <v>5.1446398720145198E-2</v>
      </c>
      <c r="J5944" s="578">
        <v>1.7196811522201899E-2</v>
      </c>
      <c r="K5944" s="578">
        <v>1.6648590053449976</v>
      </c>
      <c r="L5944" s="578">
        <v>1971.8928260803177</v>
      </c>
      <c r="M5944" s="578">
        <v>0.14056064910861651</v>
      </c>
      <c r="N5944" s="578">
        <v>5.0558698247186805E-2</v>
      </c>
      <c r="O5944" s="578">
        <v>1.6978550120256827E-2</v>
      </c>
      <c r="P5944" s="578">
        <v>1.6767135600127825</v>
      </c>
      <c r="Q5944" s="578">
        <v>1997.2397727966249</v>
      </c>
      <c r="R5944" s="578">
        <v>0.14100656434887501</v>
      </c>
      <c r="S5944" s="578">
        <v>5.1446398720145198E-2</v>
      </c>
      <c r="T5944" s="578">
        <v>1.7196811522201899E-2</v>
      </c>
      <c r="U5944" s="578">
        <v>1.6648591096582799</v>
      </c>
      <c r="V5944" s="578">
        <v>1971.8928260803177</v>
      </c>
      <c r="W5944" s="578">
        <v>0.140560647682832</v>
      </c>
      <c r="X5944" s="578">
        <v>5.0558699294924701E-2</v>
      </c>
      <c r="Y5944" s="578">
        <v>1.6978550120256827E-2</v>
      </c>
    </row>
    <row r="5945" spans="1:25" x14ac:dyDescent="0.3">
      <c r="A5945" s="310" t="s">
        <v>2446</v>
      </c>
      <c r="B5945" s="310" t="s">
        <v>2195</v>
      </c>
      <c r="C5945" s="310" t="s">
        <v>42</v>
      </c>
      <c r="D5945" s="36">
        <v>7</v>
      </c>
      <c r="E5945" s="36">
        <v>2030</v>
      </c>
      <c r="F5945" s="578">
        <v>1.5934318357045201</v>
      </c>
      <c r="G5945" s="578">
        <v>1952.8877016703275</v>
      </c>
      <c r="H5945" s="578">
        <v>0.12757381474936325</v>
      </c>
      <c r="I5945" s="578">
        <v>4.8543501645326601E-2</v>
      </c>
      <c r="J5945" s="578">
        <v>1.6814958575802497E-2</v>
      </c>
      <c r="K5945" s="578">
        <v>1.5853583879703148</v>
      </c>
      <c r="L5945" s="578">
        <v>1934.8921966552675</v>
      </c>
      <c r="M5945" s="578">
        <v>0.12720134951950948</v>
      </c>
      <c r="N5945" s="578">
        <v>4.7919698990881401E-2</v>
      </c>
      <c r="O5945" s="578">
        <v>1.6659979107013525E-2</v>
      </c>
      <c r="P5945" s="578">
        <v>1.5934317314118549</v>
      </c>
      <c r="Q5945" s="578">
        <v>1952.8877538045224</v>
      </c>
      <c r="R5945" s="578">
        <v>0.12757381475421375</v>
      </c>
      <c r="S5945" s="578">
        <v>4.8543501121457652E-2</v>
      </c>
      <c r="T5945" s="578">
        <v>1.6814958575802497E-2</v>
      </c>
      <c r="U5945" s="578">
        <v>1.5853582836778</v>
      </c>
      <c r="V5945" s="578">
        <v>1934.8921966552675</v>
      </c>
      <c r="W5945" s="578">
        <v>0.12720135012068523</v>
      </c>
      <c r="X5945" s="578">
        <v>4.7919698990881401E-2</v>
      </c>
      <c r="Y5945" s="578">
        <v>1.6659979107013525E-2</v>
      </c>
    </row>
    <row r="5946" spans="1:25" x14ac:dyDescent="0.3">
      <c r="A5946" s="310" t="s">
        <v>2445</v>
      </c>
      <c r="B5946" s="310" t="s">
        <v>2195</v>
      </c>
      <c r="C5946" s="310" t="s">
        <v>42</v>
      </c>
      <c r="D5946" s="36">
        <v>8</v>
      </c>
      <c r="E5946" s="36">
        <v>2030</v>
      </c>
      <c r="F5946" s="578">
        <v>1.3634134988268398</v>
      </c>
      <c r="G5946" s="578">
        <v>1629.9633318583101</v>
      </c>
      <c r="H5946" s="578">
        <v>0.11099230564362426</v>
      </c>
      <c r="I5946" s="578">
        <v>3.7748400121927199E-2</v>
      </c>
      <c r="J5946" s="578">
        <v>1.4034631089695349E-2</v>
      </c>
      <c r="K5946" s="578">
        <v>1.3735538609640749</v>
      </c>
      <c r="L5946" s="578">
        <v>1645.23435846964</v>
      </c>
      <c r="M5946" s="578">
        <v>0.11136320544179949</v>
      </c>
      <c r="N5946" s="578">
        <v>3.8171200081705998E-2</v>
      </c>
      <c r="O5946" s="578">
        <v>1.4166047874217175E-2</v>
      </c>
      <c r="P5946" s="578">
        <v>1.3634132902104701</v>
      </c>
      <c r="Q5946" s="578">
        <v>1629.9633318583101</v>
      </c>
      <c r="R5946" s="578">
        <v>0.1109923045955835</v>
      </c>
      <c r="S5946" s="578">
        <v>3.7748400121927199E-2</v>
      </c>
      <c r="T5946" s="578">
        <v>1.4034631089695349E-2</v>
      </c>
      <c r="U5946" s="578">
        <v>1.3735538609747999</v>
      </c>
      <c r="V5946" s="578">
        <v>1645.23435846964</v>
      </c>
      <c r="W5946" s="578">
        <v>0.11136320554775575</v>
      </c>
      <c r="X5946" s="578">
        <v>3.8171200081705998E-2</v>
      </c>
      <c r="Y5946" s="578">
        <v>1.4166047874217175E-2</v>
      </c>
    </row>
    <row r="5947" spans="1:25" x14ac:dyDescent="0.3">
      <c r="A5947" s="310" t="s">
        <v>2444</v>
      </c>
      <c r="B5947" s="310" t="s">
        <v>2195</v>
      </c>
      <c r="C5947" s="310" t="s">
        <v>42</v>
      </c>
      <c r="D5947" s="36">
        <v>9</v>
      </c>
      <c r="E5947" s="36">
        <v>2030</v>
      </c>
      <c r="F5947" s="578">
        <v>1.2967080329544776</v>
      </c>
      <c r="G5947" s="578">
        <v>1579.686889648435</v>
      </c>
      <c r="H5947" s="578">
        <v>0.10285094890150474</v>
      </c>
      <c r="I5947" s="578">
        <v>3.4769400022923898E-2</v>
      </c>
      <c r="J5947" s="578">
        <v>1.3601784274214825E-2</v>
      </c>
      <c r="K5947" s="578">
        <v>1.3129849144401775</v>
      </c>
      <c r="L5947" s="578">
        <v>1609.4470812479599</v>
      </c>
      <c r="M5947" s="578">
        <v>0.10359758308049975</v>
      </c>
      <c r="N5947" s="578">
        <v>3.5763891937676748E-2</v>
      </c>
      <c r="O5947" s="578">
        <v>1.3857985555659924E-2</v>
      </c>
      <c r="P5947" s="578">
        <v>1.2967080329960874</v>
      </c>
      <c r="Q5947" s="578">
        <v>1579.686889648435</v>
      </c>
      <c r="R5947" s="578">
        <v>0.102850948425384</v>
      </c>
      <c r="S5947" s="578">
        <v>3.4769400022923898E-2</v>
      </c>
      <c r="T5947" s="578">
        <v>1.3601784274214825E-2</v>
      </c>
      <c r="U5947" s="578">
        <v>1.3129850709076401</v>
      </c>
      <c r="V5947" s="578">
        <v>1609.4470812479599</v>
      </c>
      <c r="W5947" s="578">
        <v>0.10359758630314225</v>
      </c>
      <c r="X5947" s="578">
        <v>3.5763888270594124E-2</v>
      </c>
      <c r="Y5947" s="578">
        <v>1.3857985555659924E-2</v>
      </c>
    </row>
    <row r="5948" spans="1:25" x14ac:dyDescent="0.3">
      <c r="A5948" s="310" t="s">
        <v>2443</v>
      </c>
      <c r="B5948" s="310" t="s">
        <v>2195</v>
      </c>
      <c r="C5948" s="310" t="s">
        <v>42</v>
      </c>
      <c r="D5948" s="36">
        <v>10</v>
      </c>
      <c r="E5948" s="36">
        <v>2030</v>
      </c>
      <c r="F5948" s="578">
        <v>1.2448219305244901</v>
      </c>
      <c r="G5948" s="578">
        <v>1540.5790621439551</v>
      </c>
      <c r="H5948" s="578">
        <v>9.651854586415233E-2</v>
      </c>
      <c r="I5948" s="578">
        <v>3.2452400773763601E-2</v>
      </c>
      <c r="J5948" s="578">
        <v>1.32651125119688E-2</v>
      </c>
      <c r="K5948" s="578">
        <v>1.2666185972893349</v>
      </c>
      <c r="L5948" s="578">
        <v>1582.0456097920676</v>
      </c>
      <c r="M5948" s="578">
        <v>9.7637395187272519E-2</v>
      </c>
      <c r="N5948" s="578">
        <v>3.3827900886535603E-2</v>
      </c>
      <c r="O5948" s="578">
        <v>1.3622109399875574E-2</v>
      </c>
      <c r="P5948" s="578">
        <v>1.2448217740568399</v>
      </c>
      <c r="Q5948" s="578">
        <v>1540.5790621439551</v>
      </c>
      <c r="R5948" s="578">
        <v>9.6518543296345613E-2</v>
      </c>
      <c r="S5948" s="578">
        <v>3.2452400773763601E-2</v>
      </c>
      <c r="T5948" s="578">
        <v>1.32651125119688E-2</v>
      </c>
      <c r="U5948" s="578">
        <v>1.2666185451924576</v>
      </c>
      <c r="V5948" s="578">
        <v>1582.0456097920676</v>
      </c>
      <c r="W5948" s="578">
        <v>9.7637395150286424E-2</v>
      </c>
      <c r="X5948" s="578">
        <v>3.3827900886535603E-2</v>
      </c>
      <c r="Y5948" s="578">
        <v>1.3622109399875574E-2</v>
      </c>
    </row>
    <row r="5949" spans="1:25" x14ac:dyDescent="0.3">
      <c r="A5949" s="310" t="s">
        <v>2442</v>
      </c>
      <c r="B5949" s="310" t="s">
        <v>2195</v>
      </c>
      <c r="C5949" s="310" t="s">
        <v>42</v>
      </c>
      <c r="D5949" s="36">
        <v>11</v>
      </c>
      <c r="E5949" s="36">
        <v>2030</v>
      </c>
      <c r="F5949" s="578">
        <v>1.1825848341243601</v>
      </c>
      <c r="G5949" s="578">
        <v>1466.7572987874273</v>
      </c>
      <c r="H5949" s="578">
        <v>9.0234317218043203E-2</v>
      </c>
      <c r="I5949" s="578">
        <v>2.8621098366177902E-2</v>
      </c>
      <c r="J5949" s="578">
        <v>1.26295063043168E-2</v>
      </c>
      <c r="K5949" s="578">
        <v>1.21103052290114</v>
      </c>
      <c r="L5949" s="578">
        <v>1521.0465367635049</v>
      </c>
      <c r="M5949" s="578">
        <v>9.1750407256313338E-2</v>
      </c>
      <c r="N5949" s="578">
        <v>3.04486712654276E-2</v>
      </c>
      <c r="O5949" s="578">
        <v>1.3096956866017199E-2</v>
      </c>
      <c r="P5949" s="578">
        <v>1.1825848341505076</v>
      </c>
      <c r="Q5949" s="578">
        <v>1466.7572987874273</v>
      </c>
      <c r="R5949" s="578">
        <v>9.0234317228350805E-2</v>
      </c>
      <c r="S5949" s="578">
        <v>2.8621104022022274E-2</v>
      </c>
      <c r="T5949" s="578">
        <v>1.26295063043168E-2</v>
      </c>
      <c r="U5949" s="578">
        <v>1.2110306272196125</v>
      </c>
      <c r="V5949" s="578">
        <v>1521.0465367635049</v>
      </c>
      <c r="W5949" s="578">
        <v>9.1750407313156729E-2</v>
      </c>
      <c r="X5949" s="578">
        <v>3.0448671798997826E-2</v>
      </c>
      <c r="Y5949" s="578">
        <v>1.309695738988615E-2</v>
      </c>
    </row>
    <row r="5950" spans="1:25" x14ac:dyDescent="0.3">
      <c r="A5950" s="310" t="s">
        <v>2441</v>
      </c>
      <c r="B5950" s="310" t="s">
        <v>2195</v>
      </c>
      <c r="C5950" s="310" t="s">
        <v>42</v>
      </c>
      <c r="D5950" s="36">
        <v>12</v>
      </c>
      <c r="E5950" s="36">
        <v>2030</v>
      </c>
      <c r="F5950" s="578">
        <v>1.1299452672807275</v>
      </c>
      <c r="G5950" s="578">
        <v>1394.7746696472125</v>
      </c>
      <c r="H5950" s="578">
        <v>8.4666688681712288E-2</v>
      </c>
      <c r="I5950" s="578">
        <v>2.4490140378475099E-2</v>
      </c>
      <c r="J5950" s="578">
        <v>1.2009758298518101E-2</v>
      </c>
      <c r="K5950" s="578">
        <v>1.1617293909167725</v>
      </c>
      <c r="L5950" s="578">
        <v>1456.7864596048923</v>
      </c>
      <c r="M5950" s="578">
        <v>8.6410172034751001E-2</v>
      </c>
      <c r="N5950" s="578">
        <v>2.6675989851355501E-2</v>
      </c>
      <c r="O5950" s="578">
        <v>1.2543644843390151E-2</v>
      </c>
      <c r="P5950" s="578">
        <v>1.1299452151475051</v>
      </c>
      <c r="Q5950" s="578">
        <v>1394.7746696472125</v>
      </c>
      <c r="R5950" s="578">
        <v>8.4666688713544602E-2</v>
      </c>
      <c r="S5950" s="578">
        <v>2.4490140378475099E-2</v>
      </c>
      <c r="T5950" s="578">
        <v>1.2009758298518101E-2</v>
      </c>
      <c r="U5950" s="578">
        <v>1.161729390911505</v>
      </c>
      <c r="V5950" s="578">
        <v>1456.7864074706949</v>
      </c>
      <c r="W5950" s="578">
        <v>8.6410172024443399E-2</v>
      </c>
      <c r="X5950" s="578">
        <v>2.6675989851355501E-2</v>
      </c>
      <c r="Y5950" s="578">
        <v>1.2543644843390151E-2</v>
      </c>
    </row>
    <row r="5951" spans="1:25" x14ac:dyDescent="0.3">
      <c r="A5951" s="310" t="s">
        <v>2440</v>
      </c>
      <c r="B5951" s="310" t="s">
        <v>2195</v>
      </c>
      <c r="C5951" s="310" t="s">
        <v>42</v>
      </c>
      <c r="D5951" s="36">
        <v>13</v>
      </c>
      <c r="E5951" s="36">
        <v>2030</v>
      </c>
      <c r="F5951" s="578">
        <v>1.1494078958830451</v>
      </c>
      <c r="G5951" s="578">
        <v>1424.3458830515524</v>
      </c>
      <c r="H5951" s="578">
        <v>8.2127941964851403E-2</v>
      </c>
      <c r="I5951" s="578">
        <v>2.2786864952649876E-2</v>
      </c>
      <c r="J5951" s="578">
        <v>1.226428547912895E-2</v>
      </c>
      <c r="K5951" s="578">
        <v>1.1782806355706674</v>
      </c>
      <c r="L5951" s="578">
        <v>1484.1684468587173</v>
      </c>
      <c r="M5951" s="578">
        <v>8.3876812044460722E-2</v>
      </c>
      <c r="N5951" s="578">
        <v>2.5035750120878199E-2</v>
      </c>
      <c r="O5951" s="578">
        <v>1.2779324368845324E-2</v>
      </c>
      <c r="P5951" s="578">
        <v>1.14940794743703</v>
      </c>
      <c r="Q5951" s="578">
        <v>1424.345934549965</v>
      </c>
      <c r="R5951" s="578">
        <v>8.2127943003797499E-2</v>
      </c>
      <c r="S5951" s="578">
        <v>2.2786867518637576E-2</v>
      </c>
      <c r="T5951" s="578">
        <v>1.226428547912895E-2</v>
      </c>
      <c r="U5951" s="578">
        <v>1.17828084420788</v>
      </c>
      <c r="V5951" s="578">
        <v>1484.1684468587173</v>
      </c>
      <c r="W5951" s="578">
        <v>8.3876824036754699E-2</v>
      </c>
      <c r="X5951" s="578">
        <v>2.5035750120878199E-2</v>
      </c>
      <c r="Y5951" s="578">
        <v>1.2779324368845324E-2</v>
      </c>
    </row>
    <row r="5952" spans="1:25" x14ac:dyDescent="0.3">
      <c r="A5952" s="310" t="s">
        <v>2439</v>
      </c>
      <c r="B5952" s="310" t="s">
        <v>2195</v>
      </c>
      <c r="C5952" s="310" t="s">
        <v>42</v>
      </c>
      <c r="D5952" s="36">
        <v>14</v>
      </c>
      <c r="E5952" s="36">
        <v>2030</v>
      </c>
      <c r="F5952" s="578">
        <v>1.205884948602105</v>
      </c>
      <c r="G5952" s="578">
        <v>1520.7593752543073</v>
      </c>
      <c r="H5952" s="578">
        <v>8.1960899745505786E-2</v>
      </c>
      <c r="I5952" s="578">
        <v>2.3162160534411599E-2</v>
      </c>
      <c r="J5952" s="578">
        <v>1.309455937007435E-2</v>
      </c>
      <c r="K5952" s="578">
        <v>1.2282735559788249</v>
      </c>
      <c r="L5952" s="578">
        <v>1571.4996960957774</v>
      </c>
      <c r="M5952" s="578">
        <v>8.3491427507548524E-2</v>
      </c>
      <c r="N5952" s="578">
        <v>2.52611377072753E-2</v>
      </c>
      <c r="O5952" s="578">
        <v>1.3531434407923325E-2</v>
      </c>
      <c r="P5952" s="578">
        <v>1.205885052925695</v>
      </c>
      <c r="Q5952" s="578">
        <v>1520.7593752543073</v>
      </c>
      <c r="R5952" s="578">
        <v>8.1960901830522404E-2</v>
      </c>
      <c r="S5952" s="578">
        <v>2.3162160534411599E-2</v>
      </c>
      <c r="T5952" s="578">
        <v>1.309455937007435E-2</v>
      </c>
      <c r="U5952" s="578">
        <v>1.228273660276495</v>
      </c>
      <c r="V5952" s="578">
        <v>1571.4996960957774</v>
      </c>
      <c r="W5952" s="578">
        <v>8.3491427454494699E-2</v>
      </c>
      <c r="X5952" s="578">
        <v>2.5261137120348026E-2</v>
      </c>
      <c r="Y5952" s="578">
        <v>1.3531434407923325E-2</v>
      </c>
    </row>
    <row r="5953" spans="1:25" x14ac:dyDescent="0.3">
      <c r="A5953" s="310" t="s">
        <v>2438</v>
      </c>
      <c r="B5953" s="310" t="s">
        <v>2195</v>
      </c>
      <c r="C5953" s="310" t="s">
        <v>42</v>
      </c>
      <c r="D5953" s="36">
        <v>15</v>
      </c>
      <c r="E5953" s="36">
        <v>2030</v>
      </c>
      <c r="F5953" s="578">
        <v>1.2542961878013175</v>
      </c>
      <c r="G5953" s="578">
        <v>1603.3930104573549</v>
      </c>
      <c r="H5953" s="578">
        <v>8.1817683615554401E-2</v>
      </c>
      <c r="I5953" s="578">
        <v>2.3483810480684E-2</v>
      </c>
      <c r="J5953" s="578">
        <v>1.3806230291568898E-2</v>
      </c>
      <c r="K5953" s="578">
        <v>1.27135961108903</v>
      </c>
      <c r="L5953" s="578">
        <v>1646.2847709655725</v>
      </c>
      <c r="M5953" s="578">
        <v>8.3162088624552155E-2</v>
      </c>
      <c r="N5953" s="578">
        <v>2.5353487231768598E-2</v>
      </c>
      <c r="O5953" s="578">
        <v>1.417547396461785E-2</v>
      </c>
      <c r="P5953" s="578">
        <v>1.2542962921302876</v>
      </c>
      <c r="Q5953" s="578">
        <v>1603.3930104573549</v>
      </c>
      <c r="R5953" s="578">
        <v>8.1817684114866979E-2</v>
      </c>
      <c r="S5953" s="578">
        <v>2.3483810480684E-2</v>
      </c>
      <c r="T5953" s="578">
        <v>1.3806230291568898E-2</v>
      </c>
      <c r="U5953" s="578">
        <v>1.27135961106811</v>
      </c>
      <c r="V5953" s="578">
        <v>1646.2847709655725</v>
      </c>
      <c r="W5953" s="578">
        <v>8.3162089208599327E-2</v>
      </c>
      <c r="X5953" s="578">
        <v>2.5353494565933901E-2</v>
      </c>
      <c r="Y5953" s="578">
        <v>1.417547396461785E-2</v>
      </c>
    </row>
    <row r="5954" spans="1:25" x14ac:dyDescent="0.3">
      <c r="A5954" s="580" t="s">
        <v>2437</v>
      </c>
      <c r="B5954" s="580" t="s">
        <v>2195</v>
      </c>
      <c r="C5954" s="580" t="s">
        <v>42</v>
      </c>
      <c r="D5954" s="581">
        <v>16</v>
      </c>
      <c r="E5954" s="581">
        <v>2030</v>
      </c>
      <c r="F5954" s="582">
        <v>1.3220834897673825</v>
      </c>
      <c r="G5954" s="582">
        <v>1718.7925097147574</v>
      </c>
      <c r="H5954" s="582">
        <v>8.3241075045710475E-2</v>
      </c>
      <c r="I5954" s="582">
        <v>2.4345810117665651E-2</v>
      </c>
      <c r="J5954" s="582">
        <v>1.4799921191297399E-2</v>
      </c>
      <c r="K5954" s="582">
        <v>1.3319869370475275</v>
      </c>
      <c r="L5954" s="582">
        <v>1750.9584515889424</v>
      </c>
      <c r="M5954" s="582">
        <v>8.4302490839945635E-2</v>
      </c>
      <c r="N5954" s="582">
        <v>2.6019979268312399E-2</v>
      </c>
      <c r="O5954" s="582">
        <v>1.5076799531622425E-2</v>
      </c>
      <c r="P5954" s="582">
        <v>1.322083385501015</v>
      </c>
      <c r="Q5954" s="582">
        <v>1718.7925097147574</v>
      </c>
      <c r="R5954" s="582">
        <v>8.3241074521841527E-2</v>
      </c>
      <c r="S5954" s="582">
        <v>2.4345810641534599E-2</v>
      </c>
      <c r="T5954" s="582">
        <v>1.4799920667428475E-2</v>
      </c>
      <c r="U5954" s="582">
        <v>1.3319869370529076</v>
      </c>
      <c r="V5954" s="582">
        <v>1750.9584515889424</v>
      </c>
      <c r="W5954" s="582">
        <v>8.4302491877072755E-2</v>
      </c>
      <c r="X5954" s="582">
        <v>2.6019979268312399E-2</v>
      </c>
      <c r="Y5954" s="582">
        <v>1.5076799007753475E-2</v>
      </c>
    </row>
    <row r="5955" spans="1:25" x14ac:dyDescent="0.3">
      <c r="A5955" s="310" t="s">
        <v>2436</v>
      </c>
      <c r="B5955" s="310" t="s">
        <v>2194</v>
      </c>
      <c r="C5955" s="310" t="s">
        <v>42</v>
      </c>
      <c r="D5955" s="36">
        <v>1</v>
      </c>
      <c r="E5955" s="36">
        <v>2012</v>
      </c>
      <c r="F5955" s="578">
        <v>30.302191930439776</v>
      </c>
      <c r="G5955" s="578">
        <v>6600.7149047851499</v>
      </c>
      <c r="H5955" s="578">
        <v>32.451653646887223</v>
      </c>
      <c r="I5955" s="578">
        <v>0.37797258026451619</v>
      </c>
      <c r="J5955" s="578">
        <v>0.13154686676959126</v>
      </c>
      <c r="K5955" s="578">
        <v>30.709472494575774</v>
      </c>
      <c r="L5955" s="578">
        <v>6669.0883738199827</v>
      </c>
      <c r="M5955" s="578">
        <v>32.749272084368044</v>
      </c>
      <c r="N5955" s="578">
        <v>0.38427211683665474</v>
      </c>
      <c r="O5955" s="578">
        <v>0.13290951897700576</v>
      </c>
      <c r="P5955" s="578">
        <v>30.3021914137619</v>
      </c>
      <c r="Q5955" s="578">
        <v>6600.7149556477798</v>
      </c>
      <c r="R5955" s="578">
        <v>32.451657290453952</v>
      </c>
      <c r="S5955" s="578">
        <v>0.37797260080575729</v>
      </c>
      <c r="T5955" s="578">
        <v>0.13154686676959126</v>
      </c>
      <c r="U5955" s="578">
        <v>30.709472494575774</v>
      </c>
      <c r="V5955" s="578">
        <v>6669.0883738199827</v>
      </c>
      <c r="W5955" s="578">
        <v>32.749273011848928</v>
      </c>
      <c r="X5955" s="578">
        <v>0.38427213277221445</v>
      </c>
      <c r="Y5955" s="578">
        <v>0.13290951897700576</v>
      </c>
    </row>
    <row r="5956" spans="1:25" x14ac:dyDescent="0.3">
      <c r="A5956" s="310" t="s">
        <v>2435</v>
      </c>
      <c r="B5956" s="310" t="s">
        <v>2194</v>
      </c>
      <c r="C5956" s="310" t="s">
        <v>42</v>
      </c>
      <c r="D5956" s="36">
        <v>2</v>
      </c>
      <c r="E5956" s="36">
        <v>2012</v>
      </c>
      <c r="F5956" s="578">
        <v>19.720158970787423</v>
      </c>
      <c r="G5956" s="578">
        <v>3975.9335556030228</v>
      </c>
      <c r="H5956" s="578">
        <v>19.65648377257935</v>
      </c>
      <c r="I5956" s="578">
        <v>0.2781287009214185</v>
      </c>
      <c r="J5956" s="578">
        <v>7.9237150571619397E-2</v>
      </c>
      <c r="K5956" s="578">
        <v>19.983431058077826</v>
      </c>
      <c r="L5956" s="578">
        <v>4015.5176175435327</v>
      </c>
      <c r="M5956" s="578">
        <v>19.724831324322849</v>
      </c>
      <c r="N5956" s="578">
        <v>0.27754164863047903</v>
      </c>
      <c r="O5956" s="578">
        <v>8.0026035119468902E-2</v>
      </c>
      <c r="P5956" s="578">
        <v>19.720158454198373</v>
      </c>
      <c r="Q5956" s="578">
        <v>3975.9336598714126</v>
      </c>
      <c r="R5956" s="578">
        <v>19.656482568553901</v>
      </c>
      <c r="S5956" s="578">
        <v>0.27812870609583673</v>
      </c>
      <c r="T5956" s="578">
        <v>7.9237150571619397E-2</v>
      </c>
      <c r="U5956" s="578">
        <v>19.98343004479915</v>
      </c>
      <c r="V5956" s="578">
        <v>4015.5176175435327</v>
      </c>
      <c r="W5956" s="578">
        <v>19.724831545647802</v>
      </c>
      <c r="X5956" s="578">
        <v>0.27754162276081196</v>
      </c>
      <c r="Y5956" s="578">
        <v>8.0026035119468902E-2</v>
      </c>
    </row>
    <row r="5957" spans="1:25" x14ac:dyDescent="0.3">
      <c r="A5957" s="310" t="s">
        <v>2434</v>
      </c>
      <c r="B5957" s="310" t="s">
        <v>2194</v>
      </c>
      <c r="C5957" s="310" t="s">
        <v>42</v>
      </c>
      <c r="D5957" s="36">
        <v>3</v>
      </c>
      <c r="E5957" s="36">
        <v>2012</v>
      </c>
      <c r="F5957" s="578">
        <v>15.135085587186275</v>
      </c>
      <c r="G5957" s="578">
        <v>2789.7649777730276</v>
      </c>
      <c r="H5957" s="578">
        <v>13.285527796280752</v>
      </c>
      <c r="I5957" s="578">
        <v>0.21932518452861824</v>
      </c>
      <c r="J5957" s="578">
        <v>5.5597767078628076E-2</v>
      </c>
      <c r="K5957" s="578">
        <v>14.721563348860951</v>
      </c>
      <c r="L5957" s="578">
        <v>2725.3648554484025</v>
      </c>
      <c r="M5957" s="578">
        <v>12.960580913388725</v>
      </c>
      <c r="N5957" s="578">
        <v>0.21094419816169274</v>
      </c>
      <c r="O5957" s="578">
        <v>5.4314330569468376E-2</v>
      </c>
      <c r="P5957" s="578">
        <v>15.135085065630474</v>
      </c>
      <c r="Q5957" s="578">
        <v>2789.7649777730276</v>
      </c>
      <c r="R5957" s="578">
        <v>13.2855275595211</v>
      </c>
      <c r="S5957" s="578">
        <v>0.21932520023256022</v>
      </c>
      <c r="T5957" s="578">
        <v>5.5597768106963423E-2</v>
      </c>
      <c r="U5957" s="578">
        <v>14.721562827294552</v>
      </c>
      <c r="V5957" s="578">
        <v>2725.3648554484025</v>
      </c>
      <c r="W5957" s="578">
        <v>12.960580548543124</v>
      </c>
      <c r="X5957" s="578">
        <v>0.21094420845838552</v>
      </c>
      <c r="Y5957" s="578">
        <v>5.4314330569468376E-2</v>
      </c>
    </row>
    <row r="5958" spans="1:25" x14ac:dyDescent="0.3">
      <c r="A5958" s="310" t="s">
        <v>2433</v>
      </c>
      <c r="B5958" s="310" t="s">
        <v>2194</v>
      </c>
      <c r="C5958" s="310" t="s">
        <v>42</v>
      </c>
      <c r="D5958" s="36">
        <v>4</v>
      </c>
      <c r="E5958" s="36">
        <v>2012</v>
      </c>
      <c r="F5958" s="578">
        <v>15.084392913712051</v>
      </c>
      <c r="G5958" s="578">
        <v>2670.5066274007099</v>
      </c>
      <c r="H5958" s="578">
        <v>11.8946758495876</v>
      </c>
      <c r="I5958" s="578">
        <v>0.33583176594887204</v>
      </c>
      <c r="J5958" s="578">
        <v>5.3221008061276075E-2</v>
      </c>
      <c r="K5958" s="578">
        <v>14.605665498083875</v>
      </c>
      <c r="L5958" s="578">
        <v>2591.4115358988402</v>
      </c>
      <c r="M5958" s="578">
        <v>11.576549468891825</v>
      </c>
      <c r="N5958" s="578">
        <v>0.31861729565571251</v>
      </c>
      <c r="O5958" s="578">
        <v>5.1644711949241598E-2</v>
      </c>
      <c r="P5958" s="578">
        <v>15.084392913742976</v>
      </c>
      <c r="Q5958" s="578">
        <v>2670.5066274007099</v>
      </c>
      <c r="R5958" s="578">
        <v>11.894675977314625</v>
      </c>
      <c r="S5958" s="578">
        <v>0.33583176579365154</v>
      </c>
      <c r="T5958" s="578">
        <v>5.3221008041873526E-2</v>
      </c>
      <c r="U5958" s="578">
        <v>14.605667569356175</v>
      </c>
      <c r="V5958" s="578">
        <v>2591.4116401672327</v>
      </c>
      <c r="W5958" s="578">
        <v>11.576549595736001</v>
      </c>
      <c r="X5958" s="578">
        <v>0.31861729053343824</v>
      </c>
      <c r="Y5958" s="578">
        <v>5.1644712453707997E-2</v>
      </c>
    </row>
    <row r="5959" spans="1:25" x14ac:dyDescent="0.3">
      <c r="A5959" s="310" t="s">
        <v>2432</v>
      </c>
      <c r="B5959" s="310" t="s">
        <v>2194</v>
      </c>
      <c r="C5959" s="310" t="s">
        <v>42</v>
      </c>
      <c r="D5959" s="36">
        <v>5</v>
      </c>
      <c r="E5959" s="36">
        <v>2012</v>
      </c>
      <c r="F5959" s="578">
        <v>12.632682893137325</v>
      </c>
      <c r="G5959" s="578">
        <v>2270.9312032063776</v>
      </c>
      <c r="H5959" s="578">
        <v>9.4196709645523953</v>
      </c>
      <c r="I5959" s="578">
        <v>0.22986545289919924</v>
      </c>
      <c r="J5959" s="578">
        <v>4.5257839956320781E-2</v>
      </c>
      <c r="K5959" s="578">
        <v>12.463872454088474</v>
      </c>
      <c r="L5959" s="578">
        <v>2234.0900929768823</v>
      </c>
      <c r="M5959" s="578">
        <v>9.3471888891896597</v>
      </c>
      <c r="N5959" s="578">
        <v>0.22384146827547075</v>
      </c>
      <c r="O5959" s="578">
        <v>4.452356505983817E-2</v>
      </c>
      <c r="P5959" s="578">
        <v>12.632683936245124</v>
      </c>
      <c r="Q5959" s="578">
        <v>2270.9312032063776</v>
      </c>
      <c r="R5959" s="578">
        <v>9.4196713767644979</v>
      </c>
      <c r="S5959" s="578">
        <v>0.22986546335111249</v>
      </c>
      <c r="T5959" s="578">
        <v>4.5257839956320781E-2</v>
      </c>
      <c r="U5959" s="578">
        <v>12.463874540235574</v>
      </c>
      <c r="V5959" s="578">
        <v>2234.0900929768823</v>
      </c>
      <c r="W5959" s="578">
        <v>9.3471890475824058</v>
      </c>
      <c r="X5959" s="578">
        <v>0.22384146825061127</v>
      </c>
      <c r="Y5959" s="578">
        <v>4.4523564012100274E-2</v>
      </c>
    </row>
    <row r="5960" spans="1:25" x14ac:dyDescent="0.3">
      <c r="A5960" s="310" t="s">
        <v>2431</v>
      </c>
      <c r="B5960" s="310" t="s">
        <v>2194</v>
      </c>
      <c r="C5960" s="310" t="s">
        <v>42</v>
      </c>
      <c r="D5960" s="36">
        <v>6</v>
      </c>
      <c r="E5960" s="36">
        <v>2012</v>
      </c>
      <c r="F5960" s="578">
        <v>12.019679682122826</v>
      </c>
      <c r="G5960" s="578">
        <v>2145.6426086425727</v>
      </c>
      <c r="H5960" s="578">
        <v>8.6044783958398767</v>
      </c>
      <c r="I5960" s="578">
        <v>0.25090707697502951</v>
      </c>
      <c r="J5960" s="578">
        <v>4.2760921642184223E-2</v>
      </c>
      <c r="K5960" s="578">
        <v>12.013092956920074</v>
      </c>
      <c r="L5960" s="578">
        <v>2133.8838450113899</v>
      </c>
      <c r="M5960" s="578">
        <v>8.6521350365655927</v>
      </c>
      <c r="N5960" s="578">
        <v>0.24671833638785698</v>
      </c>
      <c r="O5960" s="578">
        <v>4.2526625484848951E-2</v>
      </c>
      <c r="P5960" s="578">
        <v>12.019678639036375</v>
      </c>
      <c r="Q5960" s="578">
        <v>2145.6426086425727</v>
      </c>
      <c r="R5960" s="578">
        <v>8.6044782161285749</v>
      </c>
      <c r="S5960" s="578">
        <v>0.25090708199180228</v>
      </c>
      <c r="T5960" s="578">
        <v>4.2760921642184223E-2</v>
      </c>
      <c r="U5960" s="578">
        <v>12.013092956925224</v>
      </c>
      <c r="V5960" s="578">
        <v>2133.8838450113899</v>
      </c>
      <c r="W5960" s="578">
        <v>8.6521348935930273</v>
      </c>
      <c r="X5960" s="578">
        <v>0.24671834145798674</v>
      </c>
      <c r="Y5960" s="578">
        <v>4.2526625484848951E-2</v>
      </c>
    </row>
    <row r="5961" spans="1:25" x14ac:dyDescent="0.3">
      <c r="A5961" s="310" t="s">
        <v>2430</v>
      </c>
      <c r="B5961" s="310" t="s">
        <v>2194</v>
      </c>
      <c r="C5961" s="310" t="s">
        <v>42</v>
      </c>
      <c r="D5961" s="36">
        <v>7</v>
      </c>
      <c r="E5961" s="36">
        <v>2012</v>
      </c>
      <c r="F5961" s="578">
        <v>11.777771946543275</v>
      </c>
      <c r="G5961" s="578">
        <v>2070.9937337239498</v>
      </c>
      <c r="H5961" s="578">
        <v>7.7075818337325437</v>
      </c>
      <c r="I5961" s="578">
        <v>0.27268113131018851</v>
      </c>
      <c r="J5961" s="578">
        <v>4.1273252650474476E-2</v>
      </c>
      <c r="K5961" s="578">
        <v>11.866709051171824</v>
      </c>
      <c r="L5961" s="578">
        <v>2077.1778221130326</v>
      </c>
      <c r="M5961" s="578">
        <v>7.8591954652705027</v>
      </c>
      <c r="N5961" s="578">
        <v>0.27195192446864247</v>
      </c>
      <c r="O5961" s="578">
        <v>4.1396501280056903E-2</v>
      </c>
      <c r="P5961" s="578">
        <v>11.777770853791424</v>
      </c>
      <c r="Q5961" s="578">
        <v>2070.9937337239498</v>
      </c>
      <c r="R5961" s="578">
        <v>7.7075818388645168</v>
      </c>
      <c r="S5961" s="578">
        <v>0.27268114176270752</v>
      </c>
      <c r="T5961" s="578">
        <v>4.1273252650474476E-2</v>
      </c>
      <c r="U5961" s="578">
        <v>11.86670905116635</v>
      </c>
      <c r="V5961" s="578">
        <v>2077.1778221130326</v>
      </c>
      <c r="W5961" s="578">
        <v>7.8591951719378468</v>
      </c>
      <c r="X5961" s="578">
        <v>0.27195190884231074</v>
      </c>
      <c r="Y5961" s="578">
        <v>4.1396501280056903E-2</v>
      </c>
    </row>
    <row r="5962" spans="1:25" x14ac:dyDescent="0.3">
      <c r="A5962" s="310" t="s">
        <v>2429</v>
      </c>
      <c r="B5962" s="310" t="s">
        <v>2194</v>
      </c>
      <c r="C5962" s="310" t="s">
        <v>42</v>
      </c>
      <c r="D5962" s="36">
        <v>8</v>
      </c>
      <c r="E5962" s="36">
        <v>2012</v>
      </c>
      <c r="F5962" s="578">
        <v>10.149400962032038</v>
      </c>
      <c r="G5962" s="578">
        <v>1680.7912673950177</v>
      </c>
      <c r="H5962" s="578">
        <v>5.7521593367855477</v>
      </c>
      <c r="I5962" s="578">
        <v>0.16648019639675649</v>
      </c>
      <c r="J5962" s="578">
        <v>3.3496811384490323E-2</v>
      </c>
      <c r="K5962" s="578">
        <v>10.398634590399519</v>
      </c>
      <c r="L5962" s="578">
        <v>1725.7240460713674</v>
      </c>
      <c r="M5962" s="578">
        <v>6.0576499447536918</v>
      </c>
      <c r="N5962" s="578">
        <v>0.1831023895101675</v>
      </c>
      <c r="O5962" s="578">
        <v>3.4392293426208149E-2</v>
      </c>
      <c r="P5962" s="578">
        <v>10.149401483567676</v>
      </c>
      <c r="Q5962" s="578">
        <v>1680.7912673950177</v>
      </c>
      <c r="R5962" s="578">
        <v>5.7521597427209255</v>
      </c>
      <c r="S5962" s="578">
        <v>0.16648021735272725</v>
      </c>
      <c r="T5962" s="578">
        <v>3.3496811908359271E-2</v>
      </c>
      <c r="U5962" s="578">
        <v>10.398634491058266</v>
      </c>
      <c r="V5962" s="578">
        <v>1725.7240460713674</v>
      </c>
      <c r="W5962" s="578">
        <v>6.0576498494774498</v>
      </c>
      <c r="X5962" s="578">
        <v>0.1831023895101675</v>
      </c>
      <c r="Y5962" s="578">
        <v>3.4392293426208149E-2</v>
      </c>
    </row>
    <row r="5963" spans="1:25" x14ac:dyDescent="0.3">
      <c r="A5963" s="310" t="s">
        <v>2428</v>
      </c>
      <c r="B5963" s="310" t="s">
        <v>2194</v>
      </c>
      <c r="C5963" s="310" t="s">
        <v>42</v>
      </c>
      <c r="D5963" s="36">
        <v>9</v>
      </c>
      <c r="E5963" s="36">
        <v>2012</v>
      </c>
      <c r="F5963" s="578">
        <v>10.225702767390707</v>
      </c>
      <c r="G5963" s="578">
        <v>1632.4174130757601</v>
      </c>
      <c r="H5963" s="578">
        <v>5.1705449414779023</v>
      </c>
      <c r="I5963" s="578">
        <v>0.18103128065558774</v>
      </c>
      <c r="J5963" s="578">
        <v>3.2532778452150482E-2</v>
      </c>
      <c r="K5963" s="578">
        <v>10.501416187347905</v>
      </c>
      <c r="L5963" s="578">
        <v>1690.1076062520299</v>
      </c>
      <c r="M5963" s="578">
        <v>5.5247641719785499</v>
      </c>
      <c r="N5963" s="578">
        <v>0.2135972765960705</v>
      </c>
      <c r="O5963" s="578">
        <v>3.3682515165613297E-2</v>
      </c>
      <c r="P5963" s="578">
        <v>10.225703293893405</v>
      </c>
      <c r="Q5963" s="578">
        <v>1632.4174130757601</v>
      </c>
      <c r="R5963" s="578">
        <v>5.1705449783039477</v>
      </c>
      <c r="S5963" s="578">
        <v>0.18103128590640372</v>
      </c>
      <c r="T5963" s="578">
        <v>3.2532778452150482E-2</v>
      </c>
      <c r="U5963" s="578">
        <v>10.50141552671913</v>
      </c>
      <c r="V5963" s="578">
        <v>1690.1076062520299</v>
      </c>
      <c r="W5963" s="578">
        <v>5.5247640886421578</v>
      </c>
      <c r="X5963" s="578">
        <v>0.21359728702130526</v>
      </c>
      <c r="Y5963" s="578">
        <v>3.3682515689482245E-2</v>
      </c>
    </row>
    <row r="5964" spans="1:25" x14ac:dyDescent="0.3">
      <c r="A5964" s="310" t="s">
        <v>2427</v>
      </c>
      <c r="B5964" s="310" t="s">
        <v>2194</v>
      </c>
      <c r="C5964" s="310" t="s">
        <v>42</v>
      </c>
      <c r="D5964" s="36">
        <v>10</v>
      </c>
      <c r="E5964" s="36">
        <v>2012</v>
      </c>
      <c r="F5964" s="578">
        <v>10.285016842737118</v>
      </c>
      <c r="G5964" s="578">
        <v>1594.7922859191851</v>
      </c>
      <c r="H5964" s="578">
        <v>4.7181771828424299</v>
      </c>
      <c r="I5964" s="578">
        <v>0.19234887546311502</v>
      </c>
      <c r="J5964" s="578">
        <v>3.178297625466555E-2</v>
      </c>
      <c r="K5964" s="578">
        <v>10.5876068536472</v>
      </c>
      <c r="L5964" s="578">
        <v>1661.6580136616976</v>
      </c>
      <c r="M5964" s="578">
        <v>5.1020455284621331</v>
      </c>
      <c r="N5964" s="578">
        <v>0.23862981838101349</v>
      </c>
      <c r="O5964" s="578">
        <v>3.3115461255268451E-2</v>
      </c>
      <c r="P5964" s="578">
        <v>10.285017309635</v>
      </c>
      <c r="Q5964" s="578">
        <v>1594.7922859191851</v>
      </c>
      <c r="R5964" s="578">
        <v>4.718177225491667</v>
      </c>
      <c r="S5964" s="578">
        <v>0.19234886511427801</v>
      </c>
      <c r="T5964" s="578">
        <v>3.1782976778534498E-2</v>
      </c>
      <c r="U5964" s="578">
        <v>10.587606903333352</v>
      </c>
      <c r="V5964" s="578">
        <v>1661.6580136616976</v>
      </c>
      <c r="W5964" s="578">
        <v>5.1020454431588078</v>
      </c>
      <c r="X5964" s="578">
        <v>0.23862982878078226</v>
      </c>
      <c r="Y5964" s="578">
        <v>3.3115462283603798E-2</v>
      </c>
    </row>
    <row r="5965" spans="1:25" x14ac:dyDescent="0.3">
      <c r="A5965" s="310" t="s">
        <v>2426</v>
      </c>
      <c r="B5965" s="310" t="s">
        <v>2194</v>
      </c>
      <c r="C5965" s="310" t="s">
        <v>42</v>
      </c>
      <c r="D5965" s="36">
        <v>11</v>
      </c>
      <c r="E5965" s="36">
        <v>2012</v>
      </c>
      <c r="F5965" s="578">
        <v>10.165970811914111</v>
      </c>
      <c r="G5965" s="578">
        <v>1507.4178199768025</v>
      </c>
      <c r="H5965" s="578">
        <v>4.1160941686684902</v>
      </c>
      <c r="I5965" s="578">
        <v>0.17974366736598252</v>
      </c>
      <c r="J5965" s="578">
        <v>3.0041588819585675E-2</v>
      </c>
      <c r="K5965" s="578">
        <v>10.495813196265875</v>
      </c>
      <c r="L5965" s="578">
        <v>1584.5332501729274</v>
      </c>
      <c r="M5965" s="578">
        <v>4.5313671032830172</v>
      </c>
      <c r="N5965" s="578">
        <v>0.23765508330810278</v>
      </c>
      <c r="O5965" s="578">
        <v>3.1578467809595098E-2</v>
      </c>
      <c r="P5965" s="578">
        <v>10.165971184432836</v>
      </c>
      <c r="Q5965" s="578">
        <v>1507.4178199768025</v>
      </c>
      <c r="R5965" s="578">
        <v>4.1160941019819148</v>
      </c>
      <c r="S5965" s="578">
        <v>0.17974365176632925</v>
      </c>
      <c r="T5965" s="578">
        <v>3.0041588819585675E-2</v>
      </c>
      <c r="U5965" s="578">
        <v>10.495813096930107</v>
      </c>
      <c r="V5965" s="578">
        <v>1584.5332501729274</v>
      </c>
      <c r="W5965" s="578">
        <v>4.5313671363231407</v>
      </c>
      <c r="X5965" s="578">
        <v>0.23765509903629775</v>
      </c>
      <c r="Y5965" s="578">
        <v>3.1578467809595098E-2</v>
      </c>
    </row>
    <row r="5966" spans="1:25" x14ac:dyDescent="0.3">
      <c r="A5966" s="310" t="s">
        <v>2425</v>
      </c>
      <c r="B5966" s="310" t="s">
        <v>2194</v>
      </c>
      <c r="C5966" s="310" t="s">
        <v>42</v>
      </c>
      <c r="D5966" s="36">
        <v>12</v>
      </c>
      <c r="E5966" s="36">
        <v>2012</v>
      </c>
      <c r="F5966" s="578">
        <v>10.011188206592411</v>
      </c>
      <c r="G5966" s="578">
        <v>1410.8074785868275</v>
      </c>
      <c r="H5966" s="578">
        <v>3.5178076714582822</v>
      </c>
      <c r="I5966" s="578">
        <v>0.15877150540836701</v>
      </c>
      <c r="J5966" s="578">
        <v>2.8116244900350723E-2</v>
      </c>
      <c r="K5966" s="578">
        <v>10.347979007066877</v>
      </c>
      <c r="L5966" s="578">
        <v>1494.7301114400175</v>
      </c>
      <c r="M5966" s="578">
        <v>3.9579852110206599</v>
      </c>
      <c r="N5966" s="578">
        <v>0.22660280645019726</v>
      </c>
      <c r="O5966" s="578">
        <v>2.97887696360703E-2</v>
      </c>
      <c r="P5966" s="578">
        <v>10.011187108868221</v>
      </c>
      <c r="Q5966" s="578">
        <v>1410.8074785868275</v>
      </c>
      <c r="R5966" s="578">
        <v>3.5178077283853724</v>
      </c>
      <c r="S5966" s="578">
        <v>0.1587715210068075</v>
      </c>
      <c r="T5966" s="578">
        <v>2.8116244376481775E-2</v>
      </c>
      <c r="U5966" s="578">
        <v>10.347979315039675</v>
      </c>
      <c r="V5966" s="578">
        <v>1494.7301114400175</v>
      </c>
      <c r="W5966" s="578">
        <v>3.9579851806532402</v>
      </c>
      <c r="X5966" s="578">
        <v>0.22660280125031274</v>
      </c>
      <c r="Y5966" s="578">
        <v>2.9788770159939248E-2</v>
      </c>
    </row>
    <row r="5967" spans="1:25" x14ac:dyDescent="0.3">
      <c r="A5967" s="310" t="s">
        <v>2424</v>
      </c>
      <c r="B5967" s="310" t="s">
        <v>2194</v>
      </c>
      <c r="C5967" s="310" t="s">
        <v>42</v>
      </c>
      <c r="D5967" s="36">
        <v>13</v>
      </c>
      <c r="E5967" s="36">
        <v>2012</v>
      </c>
      <c r="F5967" s="578">
        <v>10.200811055861887</v>
      </c>
      <c r="G5967" s="578">
        <v>1404.8318646748826</v>
      </c>
      <c r="H5967" s="578">
        <v>3.3283224579451254</v>
      </c>
      <c r="I5967" s="578">
        <v>0.16374541272792401</v>
      </c>
      <c r="J5967" s="578">
        <v>2.7997182488130976E-2</v>
      </c>
      <c r="K5967" s="578">
        <v>10.515928586584446</v>
      </c>
      <c r="L5967" s="578">
        <v>1486.6647822062125</v>
      </c>
      <c r="M5967" s="578">
        <v>3.7561990402803778</v>
      </c>
      <c r="N5967" s="578">
        <v>0.23297748742091476</v>
      </c>
      <c r="O5967" s="578">
        <v>2.9628034128108952E-2</v>
      </c>
      <c r="P5967" s="578">
        <v>10.200810429992515</v>
      </c>
      <c r="Q5967" s="578">
        <v>1404.8318646748826</v>
      </c>
      <c r="R5967" s="578">
        <v>3.3283225549360624</v>
      </c>
      <c r="S5967" s="578">
        <v>0.16374540230208326</v>
      </c>
      <c r="T5967" s="578">
        <v>2.7997182488130976E-2</v>
      </c>
      <c r="U5967" s="578">
        <v>10.515927702463873</v>
      </c>
      <c r="V5967" s="578">
        <v>1486.6648864746026</v>
      </c>
      <c r="W5967" s="578">
        <v>3.7561989739915549</v>
      </c>
      <c r="X5967" s="578">
        <v>0.23297748716201203</v>
      </c>
      <c r="Y5967" s="578">
        <v>2.962803360424E-2</v>
      </c>
    </row>
    <row r="5968" spans="1:25" x14ac:dyDescent="0.3">
      <c r="A5968" s="310" t="s">
        <v>2423</v>
      </c>
      <c r="B5968" s="310" t="s">
        <v>2194</v>
      </c>
      <c r="C5968" s="310" t="s">
        <v>42</v>
      </c>
      <c r="D5968" s="36">
        <v>14</v>
      </c>
      <c r="E5968" s="36">
        <v>2012</v>
      </c>
      <c r="F5968" s="578">
        <v>10.817213278239524</v>
      </c>
      <c r="G5968" s="578">
        <v>1494.1865717569949</v>
      </c>
      <c r="H5968" s="578">
        <v>3.5513211809423648</v>
      </c>
      <c r="I5968" s="578">
        <v>0.20266852293449678</v>
      </c>
      <c r="J5968" s="578">
        <v>2.9777927983862602E-2</v>
      </c>
      <c r="K5968" s="578">
        <v>11.064747107915633</v>
      </c>
      <c r="L5968" s="578">
        <v>1563.9670639038022</v>
      </c>
      <c r="M5968" s="578">
        <v>3.9253019982133948</v>
      </c>
      <c r="N5968" s="578">
        <v>0.26818311991155475</v>
      </c>
      <c r="O5968" s="578">
        <v>3.1168621440883674E-2</v>
      </c>
      <c r="P5968" s="578">
        <v>10.817213427261436</v>
      </c>
      <c r="Q5968" s="578">
        <v>1494.1865717569949</v>
      </c>
      <c r="R5968" s="578">
        <v>3.5513211948321675</v>
      </c>
      <c r="S5968" s="578">
        <v>0.20266851243165224</v>
      </c>
      <c r="T5968" s="578">
        <v>2.9777927983862602E-2</v>
      </c>
      <c r="U5968" s="578">
        <v>11.064747852968384</v>
      </c>
      <c r="V5968" s="578">
        <v>1563.9670639038022</v>
      </c>
      <c r="W5968" s="578">
        <v>3.9253019644626526</v>
      </c>
      <c r="X5968" s="578">
        <v>0.26818311445337373</v>
      </c>
      <c r="Y5968" s="578">
        <v>3.1168621440883674E-2</v>
      </c>
    </row>
    <row r="5969" spans="1:25" x14ac:dyDescent="0.3">
      <c r="A5969" s="310" t="s">
        <v>2422</v>
      </c>
      <c r="B5969" s="310" t="s">
        <v>2194</v>
      </c>
      <c r="C5969" s="310" t="s">
        <v>42</v>
      </c>
      <c r="D5969" s="36">
        <v>15</v>
      </c>
      <c r="E5969" s="36">
        <v>2012</v>
      </c>
      <c r="F5969" s="578">
        <v>11.345488147359717</v>
      </c>
      <c r="G5969" s="578">
        <v>1570.772476196285</v>
      </c>
      <c r="H5969" s="578">
        <v>3.7424571040489001</v>
      </c>
      <c r="I5969" s="578">
        <v>0.23603076050737049</v>
      </c>
      <c r="J5969" s="578">
        <v>3.1304212345275972E-2</v>
      </c>
      <c r="K5969" s="578">
        <v>11.542836082358878</v>
      </c>
      <c r="L5969" s="578">
        <v>1629.1853256225525</v>
      </c>
      <c r="M5969" s="578">
        <v>4.0611543694006524</v>
      </c>
      <c r="N5969" s="578">
        <v>0.2949527141669625</v>
      </c>
      <c r="O5969" s="578">
        <v>3.2468308733465727E-2</v>
      </c>
      <c r="P5969" s="578">
        <v>11.345489404008536</v>
      </c>
      <c r="Q5969" s="578">
        <v>1570.772476196285</v>
      </c>
      <c r="R5969" s="578">
        <v>3.7424571248969452</v>
      </c>
      <c r="S5969" s="578">
        <v>0.2360307659655515</v>
      </c>
      <c r="T5969" s="578">
        <v>3.1304212345275972E-2</v>
      </c>
      <c r="U5969" s="578">
        <v>11.542837279428984</v>
      </c>
      <c r="V5969" s="578">
        <v>1629.1853256225525</v>
      </c>
      <c r="W5969" s="578">
        <v>4.0611543073343102</v>
      </c>
      <c r="X5969" s="578">
        <v>0.29495271458290473</v>
      </c>
      <c r="Y5969" s="578">
        <v>3.2468308733465727E-2</v>
      </c>
    </row>
    <row r="5970" spans="1:25" x14ac:dyDescent="0.3">
      <c r="A5970" s="580" t="s">
        <v>2421</v>
      </c>
      <c r="B5970" s="580" t="s">
        <v>2194</v>
      </c>
      <c r="C5970" s="580" t="s">
        <v>42</v>
      </c>
      <c r="D5970" s="581">
        <v>16</v>
      </c>
      <c r="E5970" s="581">
        <v>2012</v>
      </c>
      <c r="F5970" s="582">
        <v>12.128754391058548</v>
      </c>
      <c r="G5970" s="582">
        <v>1681.7069816589326</v>
      </c>
      <c r="H5970" s="582">
        <v>4.005130931771415</v>
      </c>
      <c r="I5970" s="582">
        <v>0.28180925993728972</v>
      </c>
      <c r="J5970" s="582">
        <v>3.3515089424326946E-2</v>
      </c>
      <c r="K5970" s="582">
        <v>12.2490003506833</v>
      </c>
      <c r="L5970" s="582">
        <v>1726.7569783528597</v>
      </c>
      <c r="M5970" s="582">
        <v>4.27130430097895</v>
      </c>
      <c r="N5970" s="582">
        <v>0.33576401760001251</v>
      </c>
      <c r="O5970" s="582">
        <v>3.4412882911662203E-2</v>
      </c>
      <c r="P5970" s="582">
        <v>12.128753347971649</v>
      </c>
      <c r="Q5970" s="582">
        <v>1681.7069816589326</v>
      </c>
      <c r="R5970" s="582">
        <v>4.0051309357998672</v>
      </c>
      <c r="S5970" s="582">
        <v>0.28180929597268273</v>
      </c>
      <c r="T5970" s="582">
        <v>3.3515086804982226E-2</v>
      </c>
      <c r="U5970" s="582">
        <v>12.24899931258455</v>
      </c>
      <c r="V5970" s="582">
        <v>1726.7569783528597</v>
      </c>
      <c r="W5970" s="582">
        <v>4.2713042503649623</v>
      </c>
      <c r="X5970" s="582">
        <v>0.33576402810285749</v>
      </c>
      <c r="Y5970" s="582">
        <v>3.4412882911662203E-2</v>
      </c>
    </row>
    <row r="5971" spans="1:25" x14ac:dyDescent="0.3">
      <c r="A5971" s="310" t="s">
        <v>2420</v>
      </c>
      <c r="B5971" s="310" t="s">
        <v>2194</v>
      </c>
      <c r="C5971" s="310" t="s">
        <v>42</v>
      </c>
      <c r="D5971" s="36">
        <v>1</v>
      </c>
      <c r="E5971" s="36">
        <v>2020</v>
      </c>
      <c r="F5971" s="578">
        <v>25.009025291985949</v>
      </c>
      <c r="G5971" s="578">
        <v>6652.3550872802698</v>
      </c>
      <c r="H5971" s="578">
        <v>25.233249952240449</v>
      </c>
      <c r="I5971" s="578">
        <v>0.31708101468757349</v>
      </c>
      <c r="J5971" s="578">
        <v>4.4260024325922076E-2</v>
      </c>
      <c r="K5971" s="578">
        <v>25.344656854241578</v>
      </c>
      <c r="L5971" s="578">
        <v>6721.1207326253207</v>
      </c>
      <c r="M5971" s="578">
        <v>25.385422855848375</v>
      </c>
      <c r="N5971" s="578">
        <v>0.31924855749699976</v>
      </c>
      <c r="O5971" s="578">
        <v>4.4717544088295279E-2</v>
      </c>
      <c r="P5971" s="578">
        <v>25.009025818493349</v>
      </c>
      <c r="Q5971" s="578">
        <v>6652.3549830118773</v>
      </c>
      <c r="R5971" s="578">
        <v>25.233247472128447</v>
      </c>
      <c r="S5971" s="578">
        <v>0.31708098860932854</v>
      </c>
      <c r="T5971" s="578">
        <v>4.4260024325922076E-2</v>
      </c>
      <c r="U5971" s="578">
        <v>25.344656854277623</v>
      </c>
      <c r="V5971" s="578">
        <v>6721.1206817626908</v>
      </c>
      <c r="W5971" s="578">
        <v>25.385424134787126</v>
      </c>
      <c r="X5971" s="578">
        <v>0.31924858243776971</v>
      </c>
      <c r="Y5971" s="578">
        <v>4.4717543040557375E-2</v>
      </c>
    </row>
    <row r="5972" spans="1:25" x14ac:dyDescent="0.3">
      <c r="A5972" s="310" t="s">
        <v>2419</v>
      </c>
      <c r="B5972" s="310" t="s">
        <v>2194</v>
      </c>
      <c r="C5972" s="310" t="s">
        <v>42</v>
      </c>
      <c r="D5972" s="36">
        <v>2</v>
      </c>
      <c r="E5972" s="36">
        <v>2020</v>
      </c>
      <c r="F5972" s="578">
        <v>16.223906745331625</v>
      </c>
      <c r="G5972" s="578">
        <v>4004.5626169840448</v>
      </c>
      <c r="H5972" s="578">
        <v>14.744825912561849</v>
      </c>
      <c r="I5972" s="578">
        <v>0.23994147311229053</v>
      </c>
      <c r="J5972" s="578">
        <v>2.6643508249738553E-2</v>
      </c>
      <c r="K5972" s="578">
        <v>16.460426586524225</v>
      </c>
      <c r="L5972" s="578">
        <v>4044.4692357381123</v>
      </c>
      <c r="M5972" s="578">
        <v>14.832134753659627</v>
      </c>
      <c r="N5972" s="578">
        <v>0.23959874253584149</v>
      </c>
      <c r="O5972" s="578">
        <v>2.6909035339485823E-2</v>
      </c>
      <c r="P5972" s="578">
        <v>16.223907266867126</v>
      </c>
      <c r="Q5972" s="578">
        <v>4004.5626169840448</v>
      </c>
      <c r="R5972" s="578">
        <v>14.744825515507975</v>
      </c>
      <c r="S5972" s="578">
        <v>0.23994147337240623</v>
      </c>
      <c r="T5972" s="578">
        <v>2.6643508249738553E-2</v>
      </c>
      <c r="U5972" s="578">
        <v>16.46042658649845</v>
      </c>
      <c r="V5972" s="578">
        <v>4044.4692357381123</v>
      </c>
      <c r="W5972" s="578">
        <v>14.832136041213099</v>
      </c>
      <c r="X5972" s="578">
        <v>0.23959877425356024</v>
      </c>
      <c r="Y5972" s="578">
        <v>2.6909035339485823E-2</v>
      </c>
    </row>
    <row r="5973" spans="1:25" x14ac:dyDescent="0.3">
      <c r="A5973" s="310" t="s">
        <v>2418</v>
      </c>
      <c r="B5973" s="310" t="s">
        <v>2194</v>
      </c>
      <c r="C5973" s="310" t="s">
        <v>42</v>
      </c>
      <c r="D5973" s="36">
        <v>3</v>
      </c>
      <c r="E5973" s="36">
        <v>2020</v>
      </c>
      <c r="F5973" s="578">
        <v>12.460214013170374</v>
      </c>
      <c r="G5973" s="578">
        <v>2807.5604324340752</v>
      </c>
      <c r="H5973" s="578">
        <v>9.4913566368437934</v>
      </c>
      <c r="I5973" s="578">
        <v>0.16709701233897523</v>
      </c>
      <c r="J5973" s="578">
        <v>1.867951124828925E-2</v>
      </c>
      <c r="K5973" s="578">
        <v>12.12793931909675</v>
      </c>
      <c r="L5973" s="578">
        <v>2742.9296048482224</v>
      </c>
      <c r="M5973" s="578">
        <v>9.3212710785252622</v>
      </c>
      <c r="N5973" s="578">
        <v>0.16270545140287074</v>
      </c>
      <c r="O5973" s="578">
        <v>1.8249522952828501E-2</v>
      </c>
      <c r="P5973" s="578">
        <v>12.460214018147724</v>
      </c>
      <c r="Q5973" s="578">
        <v>2807.5604845682724</v>
      </c>
      <c r="R5973" s="578">
        <v>9.491356160511085</v>
      </c>
      <c r="S5973" s="578">
        <v>0.16709701181753125</v>
      </c>
      <c r="T5973" s="578">
        <v>1.867951124828925E-2</v>
      </c>
      <c r="U5973" s="578">
        <v>12.1279393191019</v>
      </c>
      <c r="V5973" s="578">
        <v>2742.9296048482224</v>
      </c>
      <c r="W5973" s="578">
        <v>9.3212710691344256</v>
      </c>
      <c r="X5973" s="578">
        <v>0.16270545704416378</v>
      </c>
      <c r="Y5973" s="578">
        <v>1.8249522952828501E-2</v>
      </c>
    </row>
    <row r="5974" spans="1:25" x14ac:dyDescent="0.3">
      <c r="A5974" s="310" t="s">
        <v>2417</v>
      </c>
      <c r="B5974" s="310" t="s">
        <v>2194</v>
      </c>
      <c r="C5974" s="310" t="s">
        <v>42</v>
      </c>
      <c r="D5974" s="36">
        <v>4</v>
      </c>
      <c r="E5974" s="36">
        <v>2020</v>
      </c>
      <c r="F5974" s="578">
        <v>12.444441024988276</v>
      </c>
      <c r="G5974" s="578">
        <v>2685.5193901061975</v>
      </c>
      <c r="H5974" s="578">
        <v>8.3568200862694795</v>
      </c>
      <c r="I5974" s="578">
        <v>0.2881699267236395</v>
      </c>
      <c r="J5974" s="578">
        <v>1.78675159210494E-2</v>
      </c>
      <c r="K5974" s="578">
        <v>12.05269045236335</v>
      </c>
      <c r="L5974" s="578">
        <v>2606.1413879394472</v>
      </c>
      <c r="M5974" s="578">
        <v>8.1559444407175725</v>
      </c>
      <c r="N5974" s="578">
        <v>0.27321335085434778</v>
      </c>
      <c r="O5974" s="578">
        <v>1.7339400015771351E-2</v>
      </c>
      <c r="P5974" s="578">
        <v>12.444441546528601</v>
      </c>
      <c r="Q5974" s="578">
        <v>2685.5194422403924</v>
      </c>
      <c r="R5974" s="578">
        <v>8.3568199393727447</v>
      </c>
      <c r="S5974" s="578">
        <v>0.28816992677578374</v>
      </c>
      <c r="T5974" s="578">
        <v>1.78675159210494E-2</v>
      </c>
      <c r="U5974" s="578">
        <v>12.052690973903999</v>
      </c>
      <c r="V5974" s="578">
        <v>2606.1413879394472</v>
      </c>
      <c r="W5974" s="578">
        <v>8.1559446579388624</v>
      </c>
      <c r="X5974" s="578">
        <v>0.27321336128079526</v>
      </c>
      <c r="Y5974" s="578">
        <v>1.7339400015771351E-2</v>
      </c>
    </row>
    <row r="5975" spans="1:25" x14ac:dyDescent="0.3">
      <c r="A5975" s="310" t="s">
        <v>2416</v>
      </c>
      <c r="B5975" s="310" t="s">
        <v>2194</v>
      </c>
      <c r="C5975" s="310" t="s">
        <v>42</v>
      </c>
      <c r="D5975" s="36">
        <v>5</v>
      </c>
      <c r="E5975" s="36">
        <v>2020</v>
      </c>
      <c r="F5975" s="578">
        <v>10.427084200625485</v>
      </c>
      <c r="G5975" s="578">
        <v>2283.3022562662727</v>
      </c>
      <c r="H5975" s="578">
        <v>6.9056918639495599</v>
      </c>
      <c r="I5975" s="578">
        <v>0.15672987313033976</v>
      </c>
      <c r="J5975" s="578">
        <v>1.5191468298629201E-2</v>
      </c>
      <c r="K5975" s="578">
        <v>10.289292022538227</v>
      </c>
      <c r="L5975" s="578">
        <v>2246.3394228617299</v>
      </c>
      <c r="M5975" s="578">
        <v>6.8172367324489906</v>
      </c>
      <c r="N5975" s="578">
        <v>0.15350643483967952</v>
      </c>
      <c r="O5975" s="578">
        <v>1.4945547872533349E-2</v>
      </c>
      <c r="P5975" s="578">
        <v>10.427084200615015</v>
      </c>
      <c r="Q5975" s="578">
        <v>2283.3022562662727</v>
      </c>
      <c r="R5975" s="578">
        <v>6.9056917903556778</v>
      </c>
      <c r="S5975" s="578">
        <v>0.15672988347796452</v>
      </c>
      <c r="T5975" s="578">
        <v>1.5191468817647526E-2</v>
      </c>
      <c r="U5975" s="578">
        <v>10.28929206724686</v>
      </c>
      <c r="V5975" s="578">
        <v>2246.3394228617299</v>
      </c>
      <c r="W5975" s="578">
        <v>6.8172368959446068</v>
      </c>
      <c r="X5975" s="578">
        <v>0.15350642963979499</v>
      </c>
      <c r="Y5975" s="578">
        <v>1.4945547872533349E-2</v>
      </c>
    </row>
    <row r="5976" spans="1:25" x14ac:dyDescent="0.3">
      <c r="A5976" s="310" t="s">
        <v>2415</v>
      </c>
      <c r="B5976" s="310" t="s">
        <v>2194</v>
      </c>
      <c r="C5976" s="310" t="s">
        <v>42</v>
      </c>
      <c r="D5976" s="36">
        <v>6</v>
      </c>
      <c r="E5976" s="36">
        <v>2020</v>
      </c>
      <c r="F5976" s="578">
        <v>9.9504203110839793</v>
      </c>
      <c r="G5976" s="578">
        <v>2156.87522379557</v>
      </c>
      <c r="H5976" s="578">
        <v>6.3802166440436823</v>
      </c>
      <c r="I5976" s="578">
        <v>0.18570938507279278</v>
      </c>
      <c r="J5976" s="578">
        <v>1.4350325926594999E-2</v>
      </c>
      <c r="K5976" s="578">
        <v>9.9444126775081632</v>
      </c>
      <c r="L5976" s="578">
        <v>2145.0782089233371</v>
      </c>
      <c r="M5976" s="578">
        <v>6.3554441650679374</v>
      </c>
      <c r="N5976" s="578">
        <v>0.18295389287413799</v>
      </c>
      <c r="O5976" s="578">
        <v>1.4271853142417901E-2</v>
      </c>
      <c r="P5976" s="578">
        <v>9.9504203061066008</v>
      </c>
      <c r="Q5976" s="578">
        <v>2156.8751195271775</v>
      </c>
      <c r="R5976" s="578">
        <v>6.3802165162293578</v>
      </c>
      <c r="S5976" s="578">
        <v>0.185709379795298</v>
      </c>
      <c r="T5976" s="578">
        <v>1.4350325926594999E-2</v>
      </c>
      <c r="U5976" s="578">
        <v>9.9444129407723381</v>
      </c>
      <c r="V5976" s="578">
        <v>2145.0781567891399</v>
      </c>
      <c r="W5976" s="578">
        <v>6.3554443268706802</v>
      </c>
      <c r="X5976" s="578">
        <v>0.18295389807402249</v>
      </c>
      <c r="Y5976" s="578">
        <v>1.4271853142417901E-2</v>
      </c>
    </row>
    <row r="5977" spans="1:25" x14ac:dyDescent="0.3">
      <c r="A5977" s="310" t="s">
        <v>2414</v>
      </c>
      <c r="B5977" s="310" t="s">
        <v>2194</v>
      </c>
      <c r="C5977" s="310" t="s">
        <v>42</v>
      </c>
      <c r="D5977" s="36">
        <v>7</v>
      </c>
      <c r="E5977" s="36">
        <v>2020</v>
      </c>
      <c r="F5977" s="578">
        <v>9.6475338591914443</v>
      </c>
      <c r="G5977" s="578">
        <v>2081.381336212155</v>
      </c>
      <c r="H5977" s="578">
        <v>5.9193445612036095</v>
      </c>
      <c r="I5977" s="578">
        <v>0.20156285609118599</v>
      </c>
      <c r="J5977" s="578">
        <v>1.3848041679011599E-2</v>
      </c>
      <c r="K5977" s="578">
        <v>9.7294979647810038</v>
      </c>
      <c r="L5977" s="578">
        <v>2087.5840721130326</v>
      </c>
      <c r="M5977" s="578">
        <v>5.951653095631622</v>
      </c>
      <c r="N5977" s="578">
        <v>0.202496715469654</v>
      </c>
      <c r="O5977" s="578">
        <v>1.3889292691601399E-2</v>
      </c>
      <c r="P5977" s="578">
        <v>9.6475339138341702</v>
      </c>
      <c r="Q5977" s="578">
        <v>2081.381336212155</v>
      </c>
      <c r="R5977" s="578">
        <v>5.919344440490625</v>
      </c>
      <c r="S5977" s="578">
        <v>0.20156286136868051</v>
      </c>
      <c r="T5977" s="578">
        <v>1.3848041679011599E-2</v>
      </c>
      <c r="U5977" s="578">
        <v>9.729498123737347</v>
      </c>
      <c r="V5977" s="578">
        <v>2087.5840721130326</v>
      </c>
      <c r="W5977" s="578">
        <v>5.9516530722418421</v>
      </c>
      <c r="X5977" s="578">
        <v>0.20249671552179849</v>
      </c>
      <c r="Y5977" s="578">
        <v>1.3889292691601399E-2</v>
      </c>
    </row>
    <row r="5978" spans="1:25" x14ac:dyDescent="0.3">
      <c r="A5978" s="310" t="s">
        <v>2413</v>
      </c>
      <c r="B5978" s="310" t="s">
        <v>2194</v>
      </c>
      <c r="C5978" s="310" t="s">
        <v>42</v>
      </c>
      <c r="D5978" s="36">
        <v>8</v>
      </c>
      <c r="E5978" s="36">
        <v>2020</v>
      </c>
      <c r="F5978" s="578">
        <v>8.0666783296668001</v>
      </c>
      <c r="G5978" s="578">
        <v>1689.44214757283</v>
      </c>
      <c r="H5978" s="578">
        <v>4.5624793184445727</v>
      </c>
      <c r="I5978" s="578">
        <v>9.6578081189060444E-2</v>
      </c>
      <c r="J5978" s="578">
        <v>1.1240357280864024E-2</v>
      </c>
      <c r="K5978" s="578">
        <v>8.3020922522230904</v>
      </c>
      <c r="L5978" s="578">
        <v>1734.5158119201601</v>
      </c>
      <c r="M5978" s="578">
        <v>4.7151420294103374</v>
      </c>
      <c r="N5978" s="578">
        <v>0.11570652522217018</v>
      </c>
      <c r="O5978" s="578">
        <v>1.1540219663099E-2</v>
      </c>
      <c r="P5978" s="578">
        <v>8.0666782775022803</v>
      </c>
      <c r="Q5978" s="578">
        <v>1689.4421997070274</v>
      </c>
      <c r="R5978" s="578">
        <v>4.5624794612231154</v>
      </c>
      <c r="S5978" s="578">
        <v>9.6578075950674191E-2</v>
      </c>
      <c r="T5978" s="578">
        <v>1.1240357280864024E-2</v>
      </c>
      <c r="U5978" s="578">
        <v>8.3020924682744663</v>
      </c>
      <c r="V5978" s="578">
        <v>1734.5158119201601</v>
      </c>
      <c r="W5978" s="578">
        <v>4.7151421978342052</v>
      </c>
      <c r="X5978" s="578">
        <v>0.11570651954358817</v>
      </c>
      <c r="Y5978" s="578">
        <v>1.1540219663099E-2</v>
      </c>
    </row>
    <row r="5979" spans="1:25" x14ac:dyDescent="0.3">
      <c r="A5979" s="310" t="s">
        <v>2412</v>
      </c>
      <c r="B5979" s="310" t="s">
        <v>2194</v>
      </c>
      <c r="C5979" s="310" t="s">
        <v>42</v>
      </c>
      <c r="D5979" s="36">
        <v>9</v>
      </c>
      <c r="E5979" s="36">
        <v>2020</v>
      </c>
      <c r="F5979" s="578">
        <v>7.9753253496308645</v>
      </c>
      <c r="G5979" s="578">
        <v>1640.5804417927998</v>
      </c>
      <c r="H5979" s="578">
        <v>4.2061686941063545</v>
      </c>
      <c r="I5979" s="578">
        <v>0.10916910390581777</v>
      </c>
      <c r="J5979" s="578">
        <v>1.0915250924881499E-2</v>
      </c>
      <c r="K5979" s="578">
        <v>8.2477547752317406</v>
      </c>
      <c r="L5979" s="578">
        <v>1698.4520352681425</v>
      </c>
      <c r="M5979" s="578">
        <v>4.4051664406967248</v>
      </c>
      <c r="N5979" s="578">
        <v>0.14858712547023328</v>
      </c>
      <c r="O5979" s="578">
        <v>1.1300279137988851E-2</v>
      </c>
      <c r="P5979" s="578">
        <v>7.9753254539338423</v>
      </c>
      <c r="Q5979" s="578">
        <v>1640.5804417927998</v>
      </c>
      <c r="R5979" s="578">
        <v>4.2061686764209245</v>
      </c>
      <c r="S5979" s="578">
        <v>0.10916910385609871</v>
      </c>
      <c r="T5979" s="578">
        <v>1.0915250924881499E-2</v>
      </c>
      <c r="U5979" s="578">
        <v>8.2477547205888424</v>
      </c>
      <c r="V5979" s="578">
        <v>1698.4519831339476</v>
      </c>
      <c r="W5979" s="578">
        <v>4.4051667069579672</v>
      </c>
      <c r="X5979" s="578">
        <v>0.14858712541808877</v>
      </c>
      <c r="Y5979" s="578">
        <v>1.1300279137988851E-2</v>
      </c>
    </row>
    <row r="5980" spans="1:25" x14ac:dyDescent="0.3">
      <c r="A5980" s="310" t="s">
        <v>2411</v>
      </c>
      <c r="B5980" s="310" t="s">
        <v>2194</v>
      </c>
      <c r="C5980" s="310" t="s">
        <v>42</v>
      </c>
      <c r="D5980" s="36">
        <v>10</v>
      </c>
      <c r="E5980" s="36">
        <v>2020</v>
      </c>
      <c r="F5980" s="578">
        <v>7.9042754947769573</v>
      </c>
      <c r="G5980" s="578">
        <v>1602.5757204691527</v>
      </c>
      <c r="H5980" s="578">
        <v>3.9290304383175627</v>
      </c>
      <c r="I5980" s="578">
        <v>0.11896208281905229</v>
      </c>
      <c r="J5980" s="578">
        <v>1.0662411455996276E-2</v>
      </c>
      <c r="K5980" s="578">
        <v>8.2063276094237736</v>
      </c>
      <c r="L5980" s="578">
        <v>1669.6524925231902</v>
      </c>
      <c r="M5980" s="578">
        <v>4.1583383056082877</v>
      </c>
      <c r="N5980" s="578">
        <v>0.17727527875467725</v>
      </c>
      <c r="O5980" s="578">
        <v>1.1108684256517599E-2</v>
      </c>
      <c r="P5980" s="578">
        <v>7.9042754451012671</v>
      </c>
      <c r="Q5980" s="578">
        <v>1602.5757204691527</v>
      </c>
      <c r="R5980" s="578">
        <v>3.9290306511441746</v>
      </c>
      <c r="S5980" s="578">
        <v>0.11896208282420614</v>
      </c>
      <c r="T5980" s="578">
        <v>1.0662411455996276E-2</v>
      </c>
      <c r="U5980" s="578">
        <v>8.2063277609343697</v>
      </c>
      <c r="V5980" s="578">
        <v>1669.6525446573851</v>
      </c>
      <c r="W5980" s="578">
        <v>4.1583384642096126</v>
      </c>
      <c r="X5980" s="578">
        <v>0.17727526835490848</v>
      </c>
      <c r="Y5980" s="578">
        <v>1.1108684256517599E-2</v>
      </c>
    </row>
    <row r="5981" spans="1:25" x14ac:dyDescent="0.3">
      <c r="A5981" s="310" t="s">
        <v>2410</v>
      </c>
      <c r="B5981" s="310" t="s">
        <v>2194</v>
      </c>
      <c r="C5981" s="310" t="s">
        <v>42</v>
      </c>
      <c r="D5981" s="36">
        <v>11</v>
      </c>
      <c r="E5981" s="36">
        <v>2020</v>
      </c>
      <c r="F5981" s="578">
        <v>7.660566218531125</v>
      </c>
      <c r="G5981" s="578">
        <v>1514.7097981770776</v>
      </c>
      <c r="H5981" s="578">
        <v>3.5080764992841624</v>
      </c>
      <c r="I5981" s="578">
        <v>0.10418297827254705</v>
      </c>
      <c r="J5981" s="578">
        <v>1.0077799398762469E-2</v>
      </c>
      <c r="K5981" s="578">
        <v>7.9940761487922201</v>
      </c>
      <c r="L5981" s="578">
        <v>1592.0715751647926</v>
      </c>
      <c r="M5981" s="578">
        <v>3.7714274229098574</v>
      </c>
      <c r="N5981" s="578">
        <v>0.17870762588184574</v>
      </c>
      <c r="O5981" s="578">
        <v>1.059253654481525E-2</v>
      </c>
      <c r="P5981" s="578">
        <v>7.6605663749933175</v>
      </c>
      <c r="Q5981" s="578">
        <v>1514.7097981770776</v>
      </c>
      <c r="R5981" s="578">
        <v>3.5080764704931999</v>
      </c>
      <c r="S5981" s="578">
        <v>0.10418297930209502</v>
      </c>
      <c r="T5981" s="578">
        <v>1.0077799452119469E-2</v>
      </c>
      <c r="U5981" s="578">
        <v>7.9940761438148566</v>
      </c>
      <c r="V5981" s="578">
        <v>1592.0714708964001</v>
      </c>
      <c r="W5981" s="578">
        <v>3.7714274886190302</v>
      </c>
      <c r="X5981" s="578">
        <v>0.1787076309519755</v>
      </c>
      <c r="Y5981" s="578">
        <v>1.059253654481525E-2</v>
      </c>
    </row>
    <row r="5982" spans="1:25" x14ac:dyDescent="0.3">
      <c r="A5982" s="310" t="s">
        <v>2409</v>
      </c>
      <c r="B5982" s="310" t="s">
        <v>2194</v>
      </c>
      <c r="C5982" s="310" t="s">
        <v>42</v>
      </c>
      <c r="D5982" s="36">
        <v>12</v>
      </c>
      <c r="E5982" s="36">
        <v>2020</v>
      </c>
      <c r="F5982" s="578">
        <v>7.3908604591659506</v>
      </c>
      <c r="G5982" s="578">
        <v>1417.6108105977348</v>
      </c>
      <c r="H5982" s="578">
        <v>3.0735728147750052</v>
      </c>
      <c r="I5982" s="578">
        <v>7.9472965509618396E-2</v>
      </c>
      <c r="J5982" s="578">
        <v>9.4317739518980145E-3</v>
      </c>
      <c r="K5982" s="578">
        <v>7.7395228388907782</v>
      </c>
      <c r="L5982" s="578">
        <v>1501.802614847815</v>
      </c>
      <c r="M5982" s="578">
        <v>3.3631119145041595</v>
      </c>
      <c r="N5982" s="578">
        <v>0.16737345551882701</v>
      </c>
      <c r="O5982" s="578">
        <v>9.9919263690632192E-3</v>
      </c>
      <c r="P5982" s="578">
        <v>7.3908604070065804</v>
      </c>
      <c r="Q5982" s="578">
        <v>1417.6108105977348</v>
      </c>
      <c r="R5982" s="578">
        <v>3.0735726305962627</v>
      </c>
      <c r="S5982" s="578">
        <v>7.9472965504464643E-2</v>
      </c>
      <c r="T5982" s="578">
        <v>9.4317739518980145E-3</v>
      </c>
      <c r="U5982" s="578">
        <v>7.7395228388959332</v>
      </c>
      <c r="V5982" s="578">
        <v>1501.802614847815</v>
      </c>
      <c r="W5982" s="578">
        <v>3.3631118586830127</v>
      </c>
      <c r="X5982" s="578">
        <v>0.16737346061442251</v>
      </c>
      <c r="Y5982" s="578">
        <v>9.9919266261470577E-3</v>
      </c>
    </row>
    <row r="5983" spans="1:25" x14ac:dyDescent="0.3">
      <c r="A5983" s="310" t="s">
        <v>2408</v>
      </c>
      <c r="B5983" s="310" t="s">
        <v>2194</v>
      </c>
      <c r="C5983" s="310" t="s">
        <v>42</v>
      </c>
      <c r="D5983" s="36">
        <v>13</v>
      </c>
      <c r="E5983" s="36">
        <v>2020</v>
      </c>
      <c r="F5983" s="578">
        <v>7.4835183215668604</v>
      </c>
      <c r="G5983" s="578">
        <v>1411.4492594401001</v>
      </c>
      <c r="H5983" s="578">
        <v>2.9512556079280277</v>
      </c>
      <c r="I5983" s="578">
        <v>7.4137063771255673E-2</v>
      </c>
      <c r="J5983" s="578">
        <v>9.3907903986594904E-3</v>
      </c>
      <c r="K5983" s="578">
        <v>7.8150338378927646</v>
      </c>
      <c r="L5983" s="578">
        <v>1493.5481185913025</v>
      </c>
      <c r="M5983" s="578">
        <v>3.2362895169741601</v>
      </c>
      <c r="N5983" s="578">
        <v>0.16530000592562474</v>
      </c>
      <c r="O5983" s="578">
        <v>9.9370140912166446E-3</v>
      </c>
      <c r="P5983" s="578">
        <v>7.4835182197475625</v>
      </c>
      <c r="Q5983" s="578">
        <v>1411.4492594401001</v>
      </c>
      <c r="R5983" s="578">
        <v>2.9512555877372471</v>
      </c>
      <c r="S5983" s="578">
        <v>7.4137064852644791E-2</v>
      </c>
      <c r="T5983" s="578">
        <v>9.390790500522897E-3</v>
      </c>
      <c r="U5983" s="578">
        <v>7.8150340514762302</v>
      </c>
      <c r="V5983" s="578">
        <v>1493.5481185913025</v>
      </c>
      <c r="W5983" s="578">
        <v>3.2362894779095428</v>
      </c>
      <c r="X5983" s="578">
        <v>0.16530001120311924</v>
      </c>
      <c r="Y5983" s="578">
        <v>9.9370140912166446E-3</v>
      </c>
    </row>
    <row r="5984" spans="1:25" x14ac:dyDescent="0.3">
      <c r="A5984" s="310" t="s">
        <v>2407</v>
      </c>
      <c r="B5984" s="310" t="s">
        <v>2194</v>
      </c>
      <c r="C5984" s="310" t="s">
        <v>42</v>
      </c>
      <c r="D5984" s="36">
        <v>14</v>
      </c>
      <c r="E5984" s="36">
        <v>2020</v>
      </c>
      <c r="F5984" s="578">
        <v>7.9938438353177235</v>
      </c>
      <c r="G5984" s="578">
        <v>1500.9751129150325</v>
      </c>
      <c r="H5984" s="578">
        <v>3.1323082760306198</v>
      </c>
      <c r="I5984" s="578">
        <v>9.8984439581423833E-2</v>
      </c>
      <c r="J5984" s="578">
        <v>9.9864139241011007E-3</v>
      </c>
      <c r="K5984" s="578">
        <v>8.2642184477202392</v>
      </c>
      <c r="L5984" s="578">
        <v>1570.98352305094</v>
      </c>
      <c r="M5984" s="578">
        <v>3.382298016399238</v>
      </c>
      <c r="N5984" s="578">
        <v>0.18791558696223776</v>
      </c>
      <c r="O5984" s="578">
        <v>1.0452201046670426E-2</v>
      </c>
      <c r="P5984" s="578">
        <v>7.9938438353177235</v>
      </c>
      <c r="Q5984" s="578">
        <v>1500.9751129150325</v>
      </c>
      <c r="R5984" s="578">
        <v>3.1323081411246623</v>
      </c>
      <c r="S5984" s="578">
        <v>9.8984439620229084E-2</v>
      </c>
      <c r="T5984" s="578">
        <v>9.9864139241011007E-3</v>
      </c>
      <c r="U5984" s="578">
        <v>8.2642184477202392</v>
      </c>
      <c r="V5984" s="578">
        <v>1570.98352305094</v>
      </c>
      <c r="W5984" s="578">
        <v>3.3822980281765878</v>
      </c>
      <c r="X5984" s="578">
        <v>0.18791558168474326</v>
      </c>
      <c r="Y5984" s="578">
        <v>1.0452200527652101E-2</v>
      </c>
    </row>
    <row r="5985" spans="1:25" x14ac:dyDescent="0.3">
      <c r="A5985" s="310" t="s">
        <v>2406</v>
      </c>
      <c r="B5985" s="310" t="s">
        <v>2194</v>
      </c>
      <c r="C5985" s="310" t="s">
        <v>42</v>
      </c>
      <c r="D5985" s="36">
        <v>15</v>
      </c>
      <c r="E5985" s="36">
        <v>2020</v>
      </c>
      <c r="F5985" s="578">
        <v>8.4312559203672155</v>
      </c>
      <c r="G5985" s="578">
        <v>1577.70752716064</v>
      </c>
      <c r="H5985" s="578">
        <v>3.2874890700356101</v>
      </c>
      <c r="I5985" s="578">
        <v>0.12028182419786959</v>
      </c>
      <c r="J5985" s="578">
        <v>1.04969238940005E-2</v>
      </c>
      <c r="K5985" s="578">
        <v>8.6511563683864825</v>
      </c>
      <c r="L5985" s="578">
        <v>1636.3142941792773</v>
      </c>
      <c r="M5985" s="578">
        <v>3.5001205379788427</v>
      </c>
      <c r="N5985" s="578">
        <v>0.20237637854976701</v>
      </c>
      <c r="O5985" s="578">
        <v>1.0886877969217751E-2</v>
      </c>
      <c r="P5985" s="578">
        <v>8.43125607435619</v>
      </c>
      <c r="Q5985" s="578">
        <v>1577.70752716064</v>
      </c>
      <c r="R5985" s="578">
        <v>3.2874890055342476</v>
      </c>
      <c r="S5985" s="578">
        <v>0.12028185022306043</v>
      </c>
      <c r="T5985" s="578">
        <v>1.04969238940005E-2</v>
      </c>
      <c r="U5985" s="578">
        <v>8.6511562094407637</v>
      </c>
      <c r="V5985" s="578">
        <v>1636.3142941792773</v>
      </c>
      <c r="W5985" s="578">
        <v>3.5001206768599</v>
      </c>
      <c r="X5985" s="578">
        <v>0.20237637329773825</v>
      </c>
      <c r="Y5985" s="578">
        <v>1.0886878488236051E-2</v>
      </c>
    </row>
    <row r="5986" spans="1:25" x14ac:dyDescent="0.3">
      <c r="A5986" s="580" t="s">
        <v>2405</v>
      </c>
      <c r="B5986" s="580" t="s">
        <v>2194</v>
      </c>
      <c r="C5986" s="580" t="s">
        <v>42</v>
      </c>
      <c r="D5986" s="581">
        <v>16</v>
      </c>
      <c r="E5986" s="581">
        <v>2020</v>
      </c>
      <c r="F5986" s="582">
        <v>9.0487979656771227</v>
      </c>
      <c r="G5986" s="582">
        <v>1688.9395815531375</v>
      </c>
      <c r="H5986" s="582">
        <v>3.5065659701770775</v>
      </c>
      <c r="I5986" s="582">
        <v>0.15381248321803725</v>
      </c>
      <c r="J5986" s="582">
        <v>1.12370062755265E-2</v>
      </c>
      <c r="K5986" s="582">
        <v>9.2021850611285778</v>
      </c>
      <c r="L5986" s="582">
        <v>1734.1415608723898</v>
      </c>
      <c r="M5986" s="582">
        <v>3.6828081881418826</v>
      </c>
      <c r="N5986" s="582">
        <v>0.231732033328929</v>
      </c>
      <c r="O5986" s="582">
        <v>1.153775095978435E-2</v>
      </c>
      <c r="P5986" s="582">
        <v>9.0487980724790855</v>
      </c>
      <c r="Q5986" s="582">
        <v>1688.9396336873324</v>
      </c>
      <c r="R5986" s="582">
        <v>3.5065659318061027</v>
      </c>
      <c r="S5986" s="582">
        <v>0.15381249372209502</v>
      </c>
      <c r="T5986" s="582">
        <v>1.12370062755265E-2</v>
      </c>
      <c r="U5986" s="582">
        <v>9.2021849493751926</v>
      </c>
      <c r="V5986" s="582">
        <v>1734.1415608723898</v>
      </c>
      <c r="W5986" s="582">
        <v>3.68280827579777</v>
      </c>
      <c r="X5986" s="582">
        <v>0.231732027896214</v>
      </c>
      <c r="Y5986" s="582">
        <v>1.153775095978435E-2</v>
      </c>
    </row>
    <row r="5987" spans="1:25" x14ac:dyDescent="0.3">
      <c r="A5987" s="310" t="s">
        <v>2404</v>
      </c>
      <c r="B5987" s="310" t="s">
        <v>2194</v>
      </c>
      <c r="C5987" s="310" t="s">
        <v>42</v>
      </c>
      <c r="D5987" s="36">
        <v>1</v>
      </c>
      <c r="E5987" s="36">
        <v>2030</v>
      </c>
      <c r="F5987" s="578">
        <v>8.4323484923276375</v>
      </c>
      <c r="G5987" s="578">
        <v>6690.5296376546203</v>
      </c>
      <c r="H5987" s="578">
        <v>13.547025865846049</v>
      </c>
      <c r="I5987" s="578">
        <v>6.2649851479363833E-2</v>
      </c>
      <c r="J5987" s="578">
        <v>4.4609734090045046E-2</v>
      </c>
      <c r="K5987" s="578">
        <v>8.5161269737759504</v>
      </c>
      <c r="L5987" s="578">
        <v>6759.5866394042923</v>
      </c>
      <c r="M5987" s="578">
        <v>13.67118089559755</v>
      </c>
      <c r="N5987" s="578">
        <v>6.2851488757587476E-2</v>
      </c>
      <c r="O5987" s="578">
        <v>4.5070155446107152E-2</v>
      </c>
      <c r="P5987" s="578">
        <v>8.4323483234428132</v>
      </c>
      <c r="Q5987" s="578">
        <v>6690.5295867919904</v>
      </c>
      <c r="R5987" s="578">
        <v>13.547025974228699</v>
      </c>
      <c r="S5987" s="578">
        <v>6.2649855674408117E-2</v>
      </c>
      <c r="T5987" s="578">
        <v>4.4609734090045046E-2</v>
      </c>
      <c r="U5987" s="578">
        <v>8.5161258338213557</v>
      </c>
      <c r="V5987" s="578">
        <v>6759.5866394042923</v>
      </c>
      <c r="W5987" s="578">
        <v>13.671180151349549</v>
      </c>
      <c r="X5987" s="578">
        <v>6.2851494135884367E-2</v>
      </c>
      <c r="Y5987" s="578">
        <v>4.5070155426704596E-2</v>
      </c>
    </row>
    <row r="5988" spans="1:25" x14ac:dyDescent="0.3">
      <c r="A5988" s="310" t="s">
        <v>2403</v>
      </c>
      <c r="B5988" s="310" t="s">
        <v>2194</v>
      </c>
      <c r="C5988" s="310" t="s">
        <v>42</v>
      </c>
      <c r="D5988" s="36">
        <v>2</v>
      </c>
      <c r="E5988" s="36">
        <v>2030</v>
      </c>
      <c r="F5988" s="578">
        <v>5.6178012996382805</v>
      </c>
      <c r="G5988" s="578">
        <v>4025.7274131774871</v>
      </c>
      <c r="H5988" s="578">
        <v>8.4868672732700325</v>
      </c>
      <c r="I5988" s="578">
        <v>4.457993983942285E-2</v>
      </c>
      <c r="J5988" s="578">
        <v>2.6841916687165651E-2</v>
      </c>
      <c r="K5988" s="578">
        <v>5.642452730325048</v>
      </c>
      <c r="L5988" s="578">
        <v>4065.8723856608053</v>
      </c>
      <c r="M5988" s="578">
        <v>8.5491832724098096</v>
      </c>
      <c r="N5988" s="578">
        <v>4.417919401203102E-2</v>
      </c>
      <c r="O5988" s="578">
        <v>2.7109580929391024E-2</v>
      </c>
      <c r="P5988" s="578">
        <v>5.6178007259177276</v>
      </c>
      <c r="Q5988" s="578">
        <v>4025.7275161743123</v>
      </c>
      <c r="R5988" s="578">
        <v>8.4868672431160377</v>
      </c>
      <c r="S5988" s="578">
        <v>4.4579940904592705E-2</v>
      </c>
      <c r="T5988" s="578">
        <v>2.6841916687165651E-2</v>
      </c>
      <c r="U5988" s="578">
        <v>5.6424528346175622</v>
      </c>
      <c r="V5988" s="578">
        <v>4065.8724365234352</v>
      </c>
      <c r="W5988" s="578">
        <v>8.5491827934189697</v>
      </c>
      <c r="X5988" s="578">
        <v>4.4179195551047629E-2</v>
      </c>
      <c r="Y5988" s="578">
        <v>2.71095804055221E-2</v>
      </c>
    </row>
    <row r="5989" spans="1:25" x14ac:dyDescent="0.3">
      <c r="A5989" s="310" t="s">
        <v>2402</v>
      </c>
      <c r="B5989" s="310" t="s">
        <v>2194</v>
      </c>
      <c r="C5989" s="310" t="s">
        <v>42</v>
      </c>
      <c r="D5989" s="36">
        <v>3</v>
      </c>
      <c r="E5989" s="36">
        <v>2030</v>
      </c>
      <c r="F5989" s="578">
        <v>4.0972662306450376</v>
      </c>
      <c r="G5989" s="578">
        <v>2820.7159105936626</v>
      </c>
      <c r="H5989" s="578">
        <v>5.7645748870393874</v>
      </c>
      <c r="I5989" s="578">
        <v>3.3276115091666648E-2</v>
      </c>
      <c r="J5989" s="578">
        <v>1.8807372078299477E-2</v>
      </c>
      <c r="K5989" s="578">
        <v>3.9850189925903821</v>
      </c>
      <c r="L5989" s="578">
        <v>2755.9143473307254</v>
      </c>
      <c r="M5989" s="578">
        <v>5.6398482880843677</v>
      </c>
      <c r="N5989" s="578">
        <v>3.2036986387841623E-2</v>
      </c>
      <c r="O5989" s="578">
        <v>1.8375324900262027E-2</v>
      </c>
      <c r="P5989" s="578">
        <v>4.0972663349321721</v>
      </c>
      <c r="Q5989" s="578">
        <v>2820.7159105936626</v>
      </c>
      <c r="R5989" s="578">
        <v>5.7645749927930048</v>
      </c>
      <c r="S5989" s="578">
        <v>3.3276115066958725E-2</v>
      </c>
      <c r="T5989" s="578">
        <v>1.8807372078299477E-2</v>
      </c>
      <c r="U5989" s="578">
        <v>3.9850191490421172</v>
      </c>
      <c r="V5989" s="578">
        <v>2755.9143473307254</v>
      </c>
      <c r="W5989" s="578">
        <v>5.6398479423890651</v>
      </c>
      <c r="X5989" s="578">
        <v>3.2036985350790276E-2</v>
      </c>
      <c r="Y5989" s="578">
        <v>1.8375324900262027E-2</v>
      </c>
    </row>
    <row r="5990" spans="1:25" x14ac:dyDescent="0.3">
      <c r="A5990" s="310" t="s">
        <v>2401</v>
      </c>
      <c r="B5990" s="310" t="s">
        <v>2194</v>
      </c>
      <c r="C5990" s="310" t="s">
        <v>42</v>
      </c>
      <c r="D5990" s="36">
        <v>4</v>
      </c>
      <c r="E5990" s="36">
        <v>2030</v>
      </c>
      <c r="F5990" s="578">
        <v>3.9643268569853549</v>
      </c>
      <c r="G5990" s="578">
        <v>2696.6188748677523</v>
      </c>
      <c r="H5990" s="578">
        <v>5.0153791556598</v>
      </c>
      <c r="I5990" s="578">
        <v>0.13316617321894775</v>
      </c>
      <c r="J5990" s="578">
        <v>1.7979953923107399E-2</v>
      </c>
      <c r="K5990" s="578">
        <v>3.8387810486256</v>
      </c>
      <c r="L5990" s="578">
        <v>2617.03076934814</v>
      </c>
      <c r="M5990" s="578">
        <v>4.9021517896774895</v>
      </c>
      <c r="N5990" s="578">
        <v>0.12375269489651375</v>
      </c>
      <c r="O5990" s="578">
        <v>1.74492679458732E-2</v>
      </c>
      <c r="P5990" s="578">
        <v>3.9643270668379902</v>
      </c>
      <c r="Q5990" s="578">
        <v>2696.6188748677523</v>
      </c>
      <c r="R5990" s="578">
        <v>5.0153789276476619</v>
      </c>
      <c r="S5990" s="578">
        <v>0.13316616814790874</v>
      </c>
      <c r="T5990" s="578">
        <v>1.7979953923107399E-2</v>
      </c>
      <c r="U5990" s="578">
        <v>3.8387809430444824</v>
      </c>
      <c r="V5990" s="578">
        <v>2617.03076934814</v>
      </c>
      <c r="W5990" s="578">
        <v>4.9021518812375344</v>
      </c>
      <c r="X5990" s="578">
        <v>0.12375267931808225</v>
      </c>
      <c r="Y5990" s="578">
        <v>1.7449268469742152E-2</v>
      </c>
    </row>
    <row r="5991" spans="1:25" x14ac:dyDescent="0.3">
      <c r="A5991" s="310" t="s">
        <v>2400</v>
      </c>
      <c r="B5991" s="310" t="s">
        <v>2194</v>
      </c>
      <c r="C5991" s="310" t="s">
        <v>42</v>
      </c>
      <c r="D5991" s="36">
        <v>5</v>
      </c>
      <c r="E5991" s="36">
        <v>2030</v>
      </c>
      <c r="F5991" s="578">
        <v>3.4133741782580924</v>
      </c>
      <c r="G5991" s="578">
        <v>2292.4480819702103</v>
      </c>
      <c r="H5991" s="578">
        <v>3.7673504013243124</v>
      </c>
      <c r="I5991" s="578">
        <v>7.4796081707669701E-2</v>
      </c>
      <c r="J5991" s="578">
        <v>1.528509544247445E-2</v>
      </c>
      <c r="K5991" s="578">
        <v>3.3529271645062</v>
      </c>
      <c r="L5991" s="578">
        <v>2255.3949864705346</v>
      </c>
      <c r="M5991" s="578">
        <v>3.775990391222265</v>
      </c>
      <c r="N5991" s="578">
        <v>7.0561220067247576E-2</v>
      </c>
      <c r="O5991" s="578">
        <v>1.5038054193913275E-2</v>
      </c>
      <c r="P5991" s="578">
        <v>3.4133742813348751</v>
      </c>
      <c r="Q5991" s="578">
        <v>2292.4480819702103</v>
      </c>
      <c r="R5991" s="578">
        <v>3.7673503410654399</v>
      </c>
      <c r="S5991" s="578">
        <v>7.4796075992708169E-2</v>
      </c>
      <c r="T5991" s="578">
        <v>1.52850949186055E-2</v>
      </c>
      <c r="U5991" s="578">
        <v>3.3529270080440052</v>
      </c>
      <c r="V5991" s="578">
        <v>2255.3949864705346</v>
      </c>
      <c r="W5991" s="578">
        <v>3.7759903560872723</v>
      </c>
      <c r="X5991" s="578">
        <v>7.0561220041478578E-2</v>
      </c>
      <c r="Y5991" s="578">
        <v>1.5038054193913275E-2</v>
      </c>
    </row>
    <row r="5992" spans="1:25" x14ac:dyDescent="0.3">
      <c r="A5992" s="310" t="s">
        <v>2399</v>
      </c>
      <c r="B5992" s="310" t="s">
        <v>2194</v>
      </c>
      <c r="C5992" s="310" t="s">
        <v>42</v>
      </c>
      <c r="D5992" s="36">
        <v>6</v>
      </c>
      <c r="E5992" s="36">
        <v>2030</v>
      </c>
      <c r="F5992" s="578">
        <v>3.2322120625156727</v>
      </c>
      <c r="G5992" s="578">
        <v>2165.179444630935</v>
      </c>
      <c r="H5992" s="578">
        <v>3.369764449574475</v>
      </c>
      <c r="I5992" s="578">
        <v>9.981905513086517E-2</v>
      </c>
      <c r="J5992" s="578">
        <v>1.44365292508155E-2</v>
      </c>
      <c r="K5992" s="578">
        <v>3.2118916537232973</v>
      </c>
      <c r="L5992" s="578">
        <v>2153.3538360595649</v>
      </c>
      <c r="M5992" s="578">
        <v>3.432522301682785</v>
      </c>
      <c r="N5992" s="578">
        <v>9.5335705653572508E-2</v>
      </c>
      <c r="O5992" s="578">
        <v>1.43576917374351E-2</v>
      </c>
      <c r="P5992" s="578">
        <v>3.2322119581918569</v>
      </c>
      <c r="Q5992" s="578">
        <v>2165.1795488993275</v>
      </c>
      <c r="R5992" s="578">
        <v>3.3697645412285002</v>
      </c>
      <c r="S5992" s="578">
        <v>9.9819045674848714E-2</v>
      </c>
      <c r="T5992" s="578">
        <v>1.44365292508155E-2</v>
      </c>
      <c r="U5992" s="578">
        <v>3.2118915518881601</v>
      </c>
      <c r="V5992" s="578">
        <v>2153.3538360595649</v>
      </c>
      <c r="W5992" s="578">
        <v>3.4325222581094996</v>
      </c>
      <c r="X5992" s="578">
        <v>9.5335724329743105E-2</v>
      </c>
      <c r="Y5992" s="578">
        <v>1.43576917374351E-2</v>
      </c>
    </row>
    <row r="5993" spans="1:25" x14ac:dyDescent="0.3">
      <c r="A5993" s="310" t="s">
        <v>2398</v>
      </c>
      <c r="B5993" s="310" t="s">
        <v>2194</v>
      </c>
      <c r="C5993" s="310" t="s">
        <v>42</v>
      </c>
      <c r="D5993" s="36">
        <v>7</v>
      </c>
      <c r="E5993" s="36">
        <v>2030</v>
      </c>
      <c r="F5993" s="578">
        <v>3.1965660334310497</v>
      </c>
      <c r="G5993" s="578">
        <v>2089.0611279805453</v>
      </c>
      <c r="H5993" s="578">
        <v>2.9500468382969549</v>
      </c>
      <c r="I5993" s="578">
        <v>0.11278732016368499</v>
      </c>
      <c r="J5993" s="578">
        <v>1.3929011591244449E-2</v>
      </c>
      <c r="K5993" s="578">
        <v>3.1995588626118998</v>
      </c>
      <c r="L5993" s="578">
        <v>2095.2779808044397</v>
      </c>
      <c r="M5993" s="578">
        <v>3.056803567991965</v>
      </c>
      <c r="N5993" s="578">
        <v>0.11110353485613175</v>
      </c>
      <c r="O5993" s="578">
        <v>1.3970482444468225E-2</v>
      </c>
      <c r="P5993" s="578">
        <v>3.1965661898983972</v>
      </c>
      <c r="Q5993" s="578">
        <v>2089.0611279805453</v>
      </c>
      <c r="R5993" s="578">
        <v>2.9500468132027828</v>
      </c>
      <c r="S5993" s="578">
        <v>0.11278729625792</v>
      </c>
      <c r="T5993" s="578">
        <v>1.3929011591244449E-2</v>
      </c>
      <c r="U5993" s="578">
        <v>3.1995587583036977</v>
      </c>
      <c r="V5993" s="578">
        <v>2095.2780329386346</v>
      </c>
      <c r="W5993" s="578">
        <v>3.0568035639156101</v>
      </c>
      <c r="X5993" s="578">
        <v>0.11110354992615551</v>
      </c>
      <c r="Y5993" s="578">
        <v>1.3970482444468225E-2</v>
      </c>
    </row>
    <row r="5994" spans="1:25" x14ac:dyDescent="0.3">
      <c r="A5994" s="310" t="s">
        <v>2397</v>
      </c>
      <c r="B5994" s="310" t="s">
        <v>2194</v>
      </c>
      <c r="C5994" s="310" t="s">
        <v>42</v>
      </c>
      <c r="D5994" s="36">
        <v>8</v>
      </c>
      <c r="E5994" s="36">
        <v>2030</v>
      </c>
      <c r="F5994" s="578">
        <v>2.7030446301669473</v>
      </c>
      <c r="G5994" s="578">
        <v>1695.8385518391851</v>
      </c>
      <c r="H5994" s="578">
        <v>2.2050342067135049</v>
      </c>
      <c r="I5994" s="578">
        <v>4.5235780138076075E-2</v>
      </c>
      <c r="J5994" s="578">
        <v>1.1307137436233426E-2</v>
      </c>
      <c r="K5994" s="578">
        <v>2.7585876941736025</v>
      </c>
      <c r="L5994" s="578">
        <v>1741.0158131917274</v>
      </c>
      <c r="M5994" s="578">
        <v>2.3615176016925572</v>
      </c>
      <c r="N5994" s="578">
        <v>5.5904434961727575E-2</v>
      </c>
      <c r="O5994" s="578">
        <v>1.1608360868801E-2</v>
      </c>
      <c r="P5994" s="578">
        <v>2.7030446301736148</v>
      </c>
      <c r="Q5994" s="578">
        <v>1695.83849970499</v>
      </c>
      <c r="R5994" s="578">
        <v>2.2050342122050348</v>
      </c>
      <c r="S5994" s="578">
        <v>4.5235780651637421E-2</v>
      </c>
      <c r="T5994" s="578">
        <v>1.1307137436233426E-2</v>
      </c>
      <c r="U5994" s="578">
        <v>2.7585875898696823</v>
      </c>
      <c r="V5994" s="578">
        <v>1741.0158131917274</v>
      </c>
      <c r="W5994" s="578">
        <v>2.3615176608803523</v>
      </c>
      <c r="X5994" s="578">
        <v>5.5904433880338375E-2</v>
      </c>
      <c r="Y5994" s="578">
        <v>1.160836139266995E-2</v>
      </c>
    </row>
    <row r="5995" spans="1:25" x14ac:dyDescent="0.3">
      <c r="A5995" s="310" t="s">
        <v>2396</v>
      </c>
      <c r="B5995" s="310" t="s">
        <v>2194</v>
      </c>
      <c r="C5995" s="310" t="s">
        <v>42</v>
      </c>
      <c r="D5995" s="36">
        <v>9</v>
      </c>
      <c r="E5995" s="36">
        <v>2030</v>
      </c>
      <c r="F5995" s="578">
        <v>2.7152802743066351</v>
      </c>
      <c r="G5995" s="578">
        <v>1646.6154352823851</v>
      </c>
      <c r="H5995" s="578">
        <v>1.9572780026613426</v>
      </c>
      <c r="I5995" s="578">
        <v>5.6987799551279673E-2</v>
      </c>
      <c r="J5995" s="578">
        <v>1.0978947830153575E-2</v>
      </c>
      <c r="K5995" s="578">
        <v>2.7847738145613099</v>
      </c>
      <c r="L5995" s="578">
        <v>1704.6202678680349</v>
      </c>
      <c r="M5995" s="578">
        <v>2.1262879051752526</v>
      </c>
      <c r="N5995" s="578">
        <v>8.2207515353123456E-2</v>
      </c>
      <c r="O5995" s="578">
        <v>1.1365725891664574E-2</v>
      </c>
      <c r="P5995" s="578">
        <v>2.7152799613853205</v>
      </c>
      <c r="Q5995" s="578">
        <v>1646.6153831481874</v>
      </c>
      <c r="R5995" s="578">
        <v>1.957277962999185</v>
      </c>
      <c r="S5995" s="578">
        <v>5.6987798057283073E-2</v>
      </c>
      <c r="T5995" s="578">
        <v>1.0978947830153575E-2</v>
      </c>
      <c r="U5995" s="578">
        <v>2.7847736059486152</v>
      </c>
      <c r="V5995" s="578">
        <v>1704.6202678680349</v>
      </c>
      <c r="W5995" s="578">
        <v>2.1262879067392801</v>
      </c>
      <c r="X5995" s="578">
        <v>8.2207523693493045E-2</v>
      </c>
      <c r="Y5995" s="578">
        <v>1.1365725891664574E-2</v>
      </c>
    </row>
    <row r="5996" spans="1:25" x14ac:dyDescent="0.3">
      <c r="A5996" s="310" t="s">
        <v>2395</v>
      </c>
      <c r="B5996" s="310" t="s">
        <v>2194</v>
      </c>
      <c r="C5996" s="310" t="s">
        <v>42</v>
      </c>
      <c r="D5996" s="36">
        <v>10</v>
      </c>
      <c r="E5996" s="36">
        <v>2030</v>
      </c>
      <c r="F5996" s="578">
        <v>2.7248025852931752</v>
      </c>
      <c r="G5996" s="578">
        <v>1608.3303095499625</v>
      </c>
      <c r="H5996" s="578">
        <v>1.7645804438197901</v>
      </c>
      <c r="I5996" s="578">
        <v>6.6128228491985824E-2</v>
      </c>
      <c r="J5996" s="578">
        <v>1.0723700999127051E-2</v>
      </c>
      <c r="K5996" s="578">
        <v>2.8053403257134675</v>
      </c>
      <c r="L5996" s="578">
        <v>1675.5620676676374</v>
      </c>
      <c r="M5996" s="578">
        <v>1.9410178784276748</v>
      </c>
      <c r="N5996" s="578">
        <v>0.10576882271076649</v>
      </c>
      <c r="O5996" s="578">
        <v>1.1171949028115026E-2</v>
      </c>
      <c r="P5996" s="578">
        <v>2.7248024809933478</v>
      </c>
      <c r="Q5996" s="578">
        <v>1608.3304125467876</v>
      </c>
      <c r="R5996" s="578">
        <v>1.7645803832977676</v>
      </c>
      <c r="S5996" s="578">
        <v>6.6128227421965308E-2</v>
      </c>
      <c r="T5996" s="578">
        <v>1.0723700999127051E-2</v>
      </c>
      <c r="U5996" s="578">
        <v>2.8053400649483402</v>
      </c>
      <c r="V5996" s="578">
        <v>1675.5620676676374</v>
      </c>
      <c r="W5996" s="578">
        <v>1.941017864979125</v>
      </c>
      <c r="X5996" s="578">
        <v>0.10576882020086445</v>
      </c>
      <c r="Y5996" s="578">
        <v>1.1171949028115026E-2</v>
      </c>
    </row>
    <row r="5997" spans="1:25" x14ac:dyDescent="0.3">
      <c r="A5997" s="310" t="s">
        <v>2394</v>
      </c>
      <c r="B5997" s="310" t="s">
        <v>2194</v>
      </c>
      <c r="C5997" s="310" t="s">
        <v>42</v>
      </c>
      <c r="D5997" s="36">
        <v>11</v>
      </c>
      <c r="E5997" s="36">
        <v>2030</v>
      </c>
      <c r="F5997" s="578">
        <v>2.6517200152666147</v>
      </c>
      <c r="G5997" s="578">
        <v>1520.1011555989523</v>
      </c>
      <c r="H5997" s="578">
        <v>1.53673384946614</v>
      </c>
      <c r="I5997" s="578">
        <v>6.0177575495799773E-2</v>
      </c>
      <c r="J5997" s="578">
        <v>1.0135406337212705E-2</v>
      </c>
      <c r="K5997" s="578">
        <v>2.7444765049279223</v>
      </c>
      <c r="L5997" s="578">
        <v>1597.6444956461576</v>
      </c>
      <c r="M5997" s="578">
        <v>1.7192866636783</v>
      </c>
      <c r="N5997" s="578">
        <v>0.1114045812231165</v>
      </c>
      <c r="O5997" s="578">
        <v>1.0652434362176125E-2</v>
      </c>
      <c r="P5997" s="578">
        <v>2.6517199109564373</v>
      </c>
      <c r="Q5997" s="578">
        <v>1520.1011555989523</v>
      </c>
      <c r="R5997" s="578">
        <v>1.536733838811865</v>
      </c>
      <c r="S5997" s="578">
        <v>6.0177573967848674E-2</v>
      </c>
      <c r="T5997" s="578">
        <v>1.0135406497283797E-2</v>
      </c>
      <c r="U5997" s="578">
        <v>2.7444762441685553</v>
      </c>
      <c r="V5997" s="578">
        <v>1597.6444956461576</v>
      </c>
      <c r="W5997" s="578">
        <v>1.7192866966453599</v>
      </c>
      <c r="X5997" s="578">
        <v>0.11140457852949676</v>
      </c>
      <c r="Y5997" s="578">
        <v>1.0652434362176125E-2</v>
      </c>
    </row>
    <row r="5998" spans="1:25" x14ac:dyDescent="0.3">
      <c r="A5998" s="310" t="s">
        <v>2393</v>
      </c>
      <c r="B5998" s="310" t="s">
        <v>2194</v>
      </c>
      <c r="C5998" s="310" t="s">
        <v>42</v>
      </c>
      <c r="D5998" s="36">
        <v>12</v>
      </c>
      <c r="E5998" s="36">
        <v>2030</v>
      </c>
      <c r="F5998" s="578">
        <v>2.5505292105070776</v>
      </c>
      <c r="G5998" s="578">
        <v>1422.6404991149848</v>
      </c>
      <c r="H5998" s="578">
        <v>1.31910567323575</v>
      </c>
      <c r="I5998" s="578">
        <v>4.7780136497143098E-2</v>
      </c>
      <c r="J5998" s="578">
        <v>9.4855811233477E-3</v>
      </c>
      <c r="K5998" s="578">
        <v>2.6508217249677251</v>
      </c>
      <c r="L5998" s="578">
        <v>1507.0325622558548</v>
      </c>
      <c r="M5998" s="578">
        <v>1.5062569314770049</v>
      </c>
      <c r="N5998" s="578">
        <v>0.11138518416464599</v>
      </c>
      <c r="O5998" s="578">
        <v>1.0048272194884066E-2</v>
      </c>
      <c r="P5998" s="578">
        <v>2.5505290565108627</v>
      </c>
      <c r="Q5998" s="578">
        <v>1422.6404991149848</v>
      </c>
      <c r="R5998" s="578">
        <v>1.3191056521706377</v>
      </c>
      <c r="S5998" s="578">
        <v>4.7780138019788823E-2</v>
      </c>
      <c r="T5998" s="578">
        <v>9.4855810651400391E-3</v>
      </c>
      <c r="U5998" s="578">
        <v>2.650821462903945</v>
      </c>
      <c r="V5998" s="578">
        <v>1507.0325622558548</v>
      </c>
      <c r="W5998" s="578">
        <v>1.5062569360387252</v>
      </c>
      <c r="X5998" s="578">
        <v>0.1113851814476825</v>
      </c>
      <c r="Y5998" s="578">
        <v>1.0048272194884066E-2</v>
      </c>
    </row>
    <row r="5999" spans="1:25" x14ac:dyDescent="0.3">
      <c r="A5999" s="310" t="s">
        <v>2392</v>
      </c>
      <c r="B5999" s="310" t="s">
        <v>2194</v>
      </c>
      <c r="C5999" s="310" t="s">
        <v>42</v>
      </c>
      <c r="D5999" s="36">
        <v>13</v>
      </c>
      <c r="E5999" s="36">
        <v>2030</v>
      </c>
      <c r="F5999" s="578">
        <v>2.5352896974905672</v>
      </c>
      <c r="G5999" s="578">
        <v>1416.3415501912375</v>
      </c>
      <c r="H5999" s="578">
        <v>1.2405351857623776</v>
      </c>
      <c r="I5999" s="578">
        <v>4.4700779059439776E-2</v>
      </c>
      <c r="J5999" s="578">
        <v>9.44359357526991E-3</v>
      </c>
      <c r="K5999" s="578">
        <v>2.6339055146317225</v>
      </c>
      <c r="L5999" s="578">
        <v>1498.6366589864051</v>
      </c>
      <c r="M5999" s="578">
        <v>1.4204938749996123</v>
      </c>
      <c r="N5999" s="578">
        <v>0.11111537534149274</v>
      </c>
      <c r="O5999" s="578">
        <v>9.99230491773535E-3</v>
      </c>
      <c r="P5999" s="578">
        <v>2.5352893324167027</v>
      </c>
      <c r="Q5999" s="578">
        <v>1416.3415501912375</v>
      </c>
      <c r="R5999" s="578">
        <v>1.240535203798415</v>
      </c>
      <c r="S5999" s="578">
        <v>4.4700782796705051E-2</v>
      </c>
      <c r="T5999" s="578">
        <v>9.443593526763527E-3</v>
      </c>
      <c r="U5999" s="578">
        <v>2.6339053569336048</v>
      </c>
      <c r="V5999" s="578">
        <v>1498.6366589864051</v>
      </c>
      <c r="W5999" s="578">
        <v>1.4204938581400051</v>
      </c>
      <c r="X5999" s="578">
        <v>0.11111536737886699</v>
      </c>
      <c r="Y5999" s="578">
        <v>9.9923049710923719E-3</v>
      </c>
    </row>
    <row r="6000" spans="1:25" x14ac:dyDescent="0.3">
      <c r="A6000" s="310" t="s">
        <v>2391</v>
      </c>
      <c r="B6000" s="310" t="s">
        <v>2194</v>
      </c>
      <c r="C6000" s="310" t="s">
        <v>42</v>
      </c>
      <c r="D6000" s="36">
        <v>14</v>
      </c>
      <c r="E6000" s="36">
        <v>2030</v>
      </c>
      <c r="F6000" s="578">
        <v>2.60834352585838</v>
      </c>
      <c r="G6000" s="578">
        <v>1505.9934972127223</v>
      </c>
      <c r="H6000" s="578">
        <v>1.30601369177035</v>
      </c>
      <c r="I6000" s="578">
        <v>5.2009146998291969E-2</v>
      </c>
      <c r="J6000" s="578">
        <v>1.004134326649363E-2</v>
      </c>
      <c r="K6000" s="578">
        <v>2.6947872659915175</v>
      </c>
      <c r="L6000" s="578">
        <v>1576.1709200541125</v>
      </c>
      <c r="M6000" s="578">
        <v>1.46379835404104</v>
      </c>
      <c r="N6000" s="578">
        <v>0.11720160932175774</v>
      </c>
      <c r="O6000" s="578">
        <v>1.0509285493753798E-2</v>
      </c>
      <c r="P6000" s="578">
        <v>2.6083434737027225</v>
      </c>
      <c r="Q6000" s="578">
        <v>1505.99354934692</v>
      </c>
      <c r="R6000" s="578">
        <v>1.3060136893800449</v>
      </c>
      <c r="S6000" s="578">
        <v>5.2009147444550721E-2</v>
      </c>
      <c r="T6000" s="578">
        <v>1.0041343213136609E-2</v>
      </c>
      <c r="U6000" s="578">
        <v>2.6947873181330753</v>
      </c>
      <c r="V6000" s="578">
        <v>1576.1711807250899</v>
      </c>
      <c r="W6000" s="578">
        <v>1.463798353710895</v>
      </c>
      <c r="X6000" s="578">
        <v>0.11720160927810225</v>
      </c>
      <c r="Y6000" s="578">
        <v>1.0509285493753798E-2</v>
      </c>
    </row>
    <row r="6001" spans="1:25" x14ac:dyDescent="0.3">
      <c r="A6001" s="310" t="s">
        <v>2390</v>
      </c>
      <c r="B6001" s="310" t="s">
        <v>2194</v>
      </c>
      <c r="C6001" s="310" t="s">
        <v>42</v>
      </c>
      <c r="D6001" s="36">
        <v>15</v>
      </c>
      <c r="E6001" s="36">
        <v>2030</v>
      </c>
      <c r="F6001" s="578">
        <v>2.6709537257556373</v>
      </c>
      <c r="G6001" s="578">
        <v>1582.8346684773701</v>
      </c>
      <c r="H6001" s="578">
        <v>1.3621357167150201</v>
      </c>
      <c r="I6001" s="578">
        <v>5.8273324492499001E-2</v>
      </c>
      <c r="J6001" s="578">
        <v>1.0553702226995126E-2</v>
      </c>
      <c r="K6001" s="578">
        <v>2.7456259755864427</v>
      </c>
      <c r="L6001" s="578">
        <v>1641.5857480366976</v>
      </c>
      <c r="M6001" s="578">
        <v>1.4972940130423875</v>
      </c>
      <c r="N6001" s="578">
        <v>0.11820261598677401</v>
      </c>
      <c r="O6001" s="578">
        <v>1.0945411292292749E-2</v>
      </c>
      <c r="P6001" s="578">
        <v>2.6709539331270222</v>
      </c>
      <c r="Q6001" s="578">
        <v>1582.8346684773701</v>
      </c>
      <c r="R6001" s="578">
        <v>1.3621356873650199</v>
      </c>
      <c r="S6001" s="578">
        <v>5.8273325535083076E-2</v>
      </c>
      <c r="T6001" s="578">
        <v>1.0553702226995126E-2</v>
      </c>
      <c r="U6001" s="578">
        <v>2.7456259221791726</v>
      </c>
      <c r="V6001" s="578">
        <v>1641.5857480366976</v>
      </c>
      <c r="W6001" s="578">
        <v>1.49729403114224</v>
      </c>
      <c r="X6001" s="578">
        <v>0.118202579525435</v>
      </c>
      <c r="Y6001" s="578">
        <v>1.0945411292292749E-2</v>
      </c>
    </row>
    <row r="6002" spans="1:25" x14ac:dyDescent="0.3">
      <c r="A6002" s="580" t="s">
        <v>2389</v>
      </c>
      <c r="B6002" s="580" t="s">
        <v>2194</v>
      </c>
      <c r="C6002" s="580" t="s">
        <v>42</v>
      </c>
      <c r="D6002" s="581">
        <v>16</v>
      </c>
      <c r="E6002" s="581">
        <v>2030</v>
      </c>
      <c r="F6002" s="582">
        <v>2.8064917944215373</v>
      </c>
      <c r="G6002" s="582">
        <v>1694.2866198221802</v>
      </c>
      <c r="H6002" s="582">
        <v>1.4473146248998674</v>
      </c>
      <c r="I6002" s="582">
        <v>6.8908392358025553E-2</v>
      </c>
      <c r="J6002" s="582">
        <v>1.12968125128342E-2</v>
      </c>
      <c r="K6002" s="582">
        <v>2.8642258264650247</v>
      </c>
      <c r="L6002" s="582">
        <v>1739.600723266595</v>
      </c>
      <c r="M6002" s="582">
        <v>1.5609470172997399</v>
      </c>
      <c r="N6002" s="582">
        <v>0.12654877789555</v>
      </c>
      <c r="O6002" s="582">
        <v>1.1598949805678126E-2</v>
      </c>
      <c r="P6002" s="582">
        <v>2.80649148150026</v>
      </c>
      <c r="Q6002" s="582">
        <v>1694.2866198221802</v>
      </c>
      <c r="R6002" s="582">
        <v>1.4473146128128327</v>
      </c>
      <c r="S6002" s="582">
        <v>6.8908391819604675E-2</v>
      </c>
      <c r="T6002" s="582">
        <v>1.12968125128342E-2</v>
      </c>
      <c r="U6002" s="582">
        <v>2.8642256712462277</v>
      </c>
      <c r="V6002" s="582">
        <v>1739.600723266595</v>
      </c>
      <c r="W6002" s="582">
        <v>1.5609470756829325</v>
      </c>
      <c r="X6002" s="582">
        <v>0.12654876762341327</v>
      </c>
      <c r="Y6002" s="582">
        <v>1.1598949805678126E-2</v>
      </c>
    </row>
    <row r="6003" spans="1:25" x14ac:dyDescent="0.3">
      <c r="A6003" s="310" t="s">
        <v>2388</v>
      </c>
      <c r="B6003" s="310" t="s">
        <v>2193</v>
      </c>
      <c r="C6003" s="310" t="s">
        <v>42</v>
      </c>
      <c r="D6003" s="36">
        <v>1</v>
      </c>
      <c r="E6003" s="36">
        <v>2012</v>
      </c>
      <c r="F6003" s="578">
        <v>45.355635386173752</v>
      </c>
      <c r="G6003" s="578">
        <v>8094.3123016357367</v>
      </c>
      <c r="H6003" s="578">
        <v>8.191748234443363</v>
      </c>
      <c r="I6003" s="578">
        <v>3.3399701118469198</v>
      </c>
      <c r="J6003" s="578">
        <v>6.904637029704945E-2</v>
      </c>
      <c r="K6003" s="578">
        <v>45.782637666212352</v>
      </c>
      <c r="L6003" s="578">
        <v>8165.2362569173147</v>
      </c>
      <c r="M6003" s="578">
        <v>8.2077377410605497</v>
      </c>
      <c r="N6003" s="578">
        <v>3.3562599420547401</v>
      </c>
      <c r="O6003" s="578">
        <v>6.9651384605094749E-2</v>
      </c>
      <c r="P6003" s="578">
        <v>45.355632207763797</v>
      </c>
      <c r="Q6003" s="578">
        <v>8094.3123524983675</v>
      </c>
      <c r="R6003" s="578">
        <v>8.1917478009127045</v>
      </c>
      <c r="S6003" s="578">
        <v>3.3399701118469198</v>
      </c>
      <c r="T6003" s="578">
        <v>6.9046371344787347E-2</v>
      </c>
      <c r="U6003" s="578">
        <v>45.782637109417252</v>
      </c>
      <c r="V6003" s="578">
        <v>8165.2363128662073</v>
      </c>
      <c r="W6003" s="578">
        <v>8.2077376572415179</v>
      </c>
      <c r="X6003" s="578">
        <v>3.3562599420547401</v>
      </c>
      <c r="Y6003" s="578">
        <v>6.9651384643899861E-2</v>
      </c>
    </row>
    <row r="6004" spans="1:25" x14ac:dyDescent="0.3">
      <c r="A6004" s="310" t="s">
        <v>2387</v>
      </c>
      <c r="B6004" s="310" t="s">
        <v>2193</v>
      </c>
      <c r="C6004" s="310" t="s">
        <v>42</v>
      </c>
      <c r="D6004" s="36">
        <v>2</v>
      </c>
      <c r="E6004" s="36">
        <v>2012</v>
      </c>
      <c r="F6004" s="578">
        <v>21.008357311889977</v>
      </c>
      <c r="G6004" s="578">
        <v>3901.9622650146425</v>
      </c>
      <c r="H6004" s="578">
        <v>4.4069366792682505</v>
      </c>
      <c r="I6004" s="578">
        <v>1.646398702946795</v>
      </c>
      <c r="J6004" s="578">
        <v>3.3284635903934601E-2</v>
      </c>
      <c r="K6004" s="578">
        <v>21.545197312623074</v>
      </c>
      <c r="L6004" s="578">
        <v>3992.5384216308548</v>
      </c>
      <c r="M6004" s="578">
        <v>4.4344505166712471</v>
      </c>
      <c r="N6004" s="578">
        <v>1.6665930695210849</v>
      </c>
      <c r="O6004" s="578">
        <v>3.4057298869204999E-2</v>
      </c>
      <c r="P6004" s="578">
        <v>21.008356794268622</v>
      </c>
      <c r="Q6004" s="578">
        <v>3901.9622141520126</v>
      </c>
      <c r="R6004" s="578">
        <v>4.4069356878365671</v>
      </c>
      <c r="S6004" s="578">
        <v>1.6463986871143121</v>
      </c>
      <c r="T6004" s="578">
        <v>3.3284635903934601E-2</v>
      </c>
      <c r="U6004" s="578">
        <v>21.545196289924149</v>
      </c>
      <c r="V6004" s="578">
        <v>3992.5384216308548</v>
      </c>
      <c r="W6004" s="578">
        <v>4.4344503070072552</v>
      </c>
      <c r="X6004" s="578">
        <v>1.6665930484111051</v>
      </c>
      <c r="Y6004" s="578">
        <v>3.4057299393073948E-2</v>
      </c>
    </row>
    <row r="6005" spans="1:25" x14ac:dyDescent="0.3">
      <c r="A6005" s="310" t="s">
        <v>2386</v>
      </c>
      <c r="B6005" s="310" t="s">
        <v>2193</v>
      </c>
      <c r="C6005" s="310" t="s">
        <v>42</v>
      </c>
      <c r="D6005" s="36">
        <v>3</v>
      </c>
      <c r="E6005" s="36">
        <v>2012</v>
      </c>
      <c r="F6005" s="578">
        <v>11.682694551942324</v>
      </c>
      <c r="G6005" s="578">
        <v>2218.8867746988903</v>
      </c>
      <c r="H6005" s="578">
        <v>2.3281848625629173</v>
      </c>
      <c r="I6005" s="578">
        <v>0.88130171938488855</v>
      </c>
      <c r="J6005" s="578">
        <v>1.8927669016799525E-2</v>
      </c>
      <c r="K6005" s="578">
        <v>11.872283029772548</v>
      </c>
      <c r="L6005" s="578">
        <v>2248.4159304300929</v>
      </c>
      <c r="M6005" s="578">
        <v>2.3414155578551128</v>
      </c>
      <c r="N6005" s="578">
        <v>0.88870596699416571</v>
      </c>
      <c r="O6005" s="578">
        <v>1.9179529801476698E-2</v>
      </c>
      <c r="P6005" s="578">
        <v>11.682694028636075</v>
      </c>
      <c r="Q6005" s="578">
        <v>2218.8867746988903</v>
      </c>
      <c r="R6005" s="578">
        <v>2.3281848615733849</v>
      </c>
      <c r="S6005" s="578">
        <v>0.88130162656307198</v>
      </c>
      <c r="T6005" s="578">
        <v>1.8927669016799525E-2</v>
      </c>
      <c r="U6005" s="578">
        <v>11.872280946830825</v>
      </c>
      <c r="V6005" s="578">
        <v>2248.4159825642873</v>
      </c>
      <c r="W6005" s="578">
        <v>2.3414155572730375</v>
      </c>
      <c r="X6005" s="578">
        <v>0.88870594060669272</v>
      </c>
      <c r="Y6005" s="578">
        <v>1.9179529801476698E-2</v>
      </c>
    </row>
    <row r="6006" spans="1:25" x14ac:dyDescent="0.3">
      <c r="A6006" s="310" t="s">
        <v>2385</v>
      </c>
      <c r="B6006" s="310" t="s">
        <v>2193</v>
      </c>
      <c r="C6006" s="310" t="s">
        <v>42</v>
      </c>
      <c r="D6006" s="36">
        <v>4</v>
      </c>
      <c r="E6006" s="36">
        <v>2012</v>
      </c>
      <c r="F6006" s="578">
        <v>8.9307902757864195</v>
      </c>
      <c r="G6006" s="578">
        <v>1734.1296501159625</v>
      </c>
      <c r="H6006" s="578">
        <v>1.6928957801622602</v>
      </c>
      <c r="I6006" s="578">
        <v>0.64971100849409846</v>
      </c>
      <c r="J6006" s="578">
        <v>1.4792588471512602E-2</v>
      </c>
      <c r="K6006" s="578">
        <v>9.1111841075010744</v>
      </c>
      <c r="L6006" s="578">
        <v>1765.511210759475</v>
      </c>
      <c r="M6006" s="578">
        <v>1.7047790588112526</v>
      </c>
      <c r="N6006" s="578">
        <v>0.66168596626569798</v>
      </c>
      <c r="O6006" s="578">
        <v>1.5060299017932224E-2</v>
      </c>
      <c r="P6006" s="578">
        <v>8.9307899550888834</v>
      </c>
      <c r="Q6006" s="578">
        <v>1734.1295979817673</v>
      </c>
      <c r="R6006" s="578">
        <v>1.6928957712564876</v>
      </c>
      <c r="S6006" s="578">
        <v>0.64971100849409846</v>
      </c>
      <c r="T6006" s="578">
        <v>1.4792588471512602E-2</v>
      </c>
      <c r="U6006" s="578">
        <v>9.1111837895538521</v>
      </c>
      <c r="V6006" s="578">
        <v>1765.5112622578877</v>
      </c>
      <c r="W6006" s="578">
        <v>1.7047794202226176</v>
      </c>
      <c r="X6006" s="578">
        <v>0.66168597154319264</v>
      </c>
      <c r="Y6006" s="578">
        <v>1.5060299017932224E-2</v>
      </c>
    </row>
    <row r="6007" spans="1:25" x14ac:dyDescent="0.3">
      <c r="A6007" s="310" t="s">
        <v>2384</v>
      </c>
      <c r="B6007" s="310" t="s">
        <v>2193</v>
      </c>
      <c r="C6007" s="310" t="s">
        <v>42</v>
      </c>
      <c r="D6007" s="36">
        <v>5</v>
      </c>
      <c r="E6007" s="36">
        <v>2012</v>
      </c>
      <c r="F6007" s="578">
        <v>7.385488628683861</v>
      </c>
      <c r="G6007" s="578">
        <v>1462.4548784891726</v>
      </c>
      <c r="H6007" s="578">
        <v>1.3552720430307075</v>
      </c>
      <c r="I6007" s="578">
        <v>0.53227402456104722</v>
      </c>
      <c r="J6007" s="578">
        <v>1.2475135357817574E-2</v>
      </c>
      <c r="K6007" s="578">
        <v>7.631459049395434</v>
      </c>
      <c r="L6007" s="578">
        <v>1510.9675102233825</v>
      </c>
      <c r="M6007" s="578">
        <v>1.3667174455476849</v>
      </c>
      <c r="N6007" s="578">
        <v>0.54564899206161499</v>
      </c>
      <c r="O6007" s="578">
        <v>1.28889987924291E-2</v>
      </c>
      <c r="P6007" s="578">
        <v>7.3854884600611195</v>
      </c>
      <c r="Q6007" s="578">
        <v>1462.4548784891726</v>
      </c>
      <c r="R6007" s="578">
        <v>1.3552711564116124</v>
      </c>
      <c r="S6007" s="578">
        <v>0.53227402983854177</v>
      </c>
      <c r="T6007" s="578">
        <v>1.2475135357817574E-2</v>
      </c>
      <c r="U6007" s="578">
        <v>7.6314591962339628</v>
      </c>
      <c r="V6007" s="578">
        <v>1510.9675102233825</v>
      </c>
      <c r="W6007" s="578">
        <v>1.3667174455476849</v>
      </c>
      <c r="X6007" s="578">
        <v>0.54564899206161499</v>
      </c>
      <c r="Y6007" s="578">
        <v>1.28889987924291E-2</v>
      </c>
    </row>
    <row r="6008" spans="1:25" x14ac:dyDescent="0.3">
      <c r="A6008" s="310" t="s">
        <v>2383</v>
      </c>
      <c r="B6008" s="310" t="s">
        <v>2193</v>
      </c>
      <c r="C6008" s="310" t="s">
        <v>42</v>
      </c>
      <c r="D6008" s="36">
        <v>6</v>
      </c>
      <c r="E6008" s="36">
        <v>2012</v>
      </c>
      <c r="F6008" s="578">
        <v>6.482873874801343</v>
      </c>
      <c r="G6008" s="578">
        <v>1297.571996053055</v>
      </c>
      <c r="H6008" s="578">
        <v>1.1217508503468649</v>
      </c>
      <c r="I6008" s="578">
        <v>0.45937515818513874</v>
      </c>
      <c r="J6008" s="578">
        <v>1.1068704227606401E-2</v>
      </c>
      <c r="K6008" s="578">
        <v>6.7965559325699925</v>
      </c>
      <c r="L6008" s="578">
        <v>1364.2916819254526</v>
      </c>
      <c r="M6008" s="578">
        <v>1.1319653113217374</v>
      </c>
      <c r="N6008" s="578">
        <v>0.47352352063171549</v>
      </c>
      <c r="O6008" s="578">
        <v>1.1637818553329701E-2</v>
      </c>
      <c r="P6008" s="578">
        <v>6.4828733086081503</v>
      </c>
      <c r="Q6008" s="578">
        <v>1297.571996053055</v>
      </c>
      <c r="R6008" s="578">
        <v>1.1217508503468649</v>
      </c>
      <c r="S6008" s="578">
        <v>0.4593750789451097</v>
      </c>
      <c r="T6008" s="578">
        <v>1.1068704227606401E-2</v>
      </c>
      <c r="U6008" s="578">
        <v>6.7965560866432453</v>
      </c>
      <c r="V6008" s="578">
        <v>1364.2916819254526</v>
      </c>
      <c r="W6008" s="578">
        <v>1.1319653118456023</v>
      </c>
      <c r="X6008" s="578">
        <v>0.47352352063171521</v>
      </c>
      <c r="Y6008" s="578">
        <v>1.1637818553329701E-2</v>
      </c>
    </row>
    <row r="6009" spans="1:25" x14ac:dyDescent="0.3">
      <c r="A6009" s="310" t="s">
        <v>2382</v>
      </c>
      <c r="B6009" s="310" t="s">
        <v>2193</v>
      </c>
      <c r="C6009" s="310" t="s">
        <v>42</v>
      </c>
      <c r="D6009" s="36">
        <v>7</v>
      </c>
      <c r="E6009" s="36">
        <v>2012</v>
      </c>
      <c r="F6009" s="578">
        <v>5.9172934189142881</v>
      </c>
      <c r="G6009" s="578">
        <v>1195.4402147928824</v>
      </c>
      <c r="H6009" s="578">
        <v>0.97546675040696973</v>
      </c>
      <c r="I6009" s="578">
        <v>0.41382877094050197</v>
      </c>
      <c r="J6009" s="578">
        <v>1.0197481732272192E-2</v>
      </c>
      <c r="K6009" s="578">
        <v>6.3446145933000135</v>
      </c>
      <c r="L6009" s="578">
        <v>1290.1981201171825</v>
      </c>
      <c r="M6009" s="578">
        <v>0.98345790970294378</v>
      </c>
      <c r="N6009" s="578">
        <v>0.42990900576114599</v>
      </c>
      <c r="O6009" s="578">
        <v>1.1005803088967975E-2</v>
      </c>
      <c r="P6009" s="578">
        <v>5.9172934707506357</v>
      </c>
      <c r="Q6009" s="578">
        <v>1195.4402147928824</v>
      </c>
      <c r="R6009" s="578">
        <v>0.97546679014340021</v>
      </c>
      <c r="S6009" s="578">
        <v>0.4138287551080182</v>
      </c>
      <c r="T6009" s="578">
        <v>1.0197481683765809E-2</v>
      </c>
      <c r="U6009" s="578">
        <v>6.3446149583226825</v>
      </c>
      <c r="V6009" s="578">
        <v>1290.1981201171825</v>
      </c>
      <c r="W6009" s="578">
        <v>0.98345791759978329</v>
      </c>
      <c r="X6009" s="578">
        <v>0.42990900576114599</v>
      </c>
      <c r="Y6009" s="578">
        <v>1.1005803088967975E-2</v>
      </c>
    </row>
    <row r="6010" spans="1:25" x14ac:dyDescent="0.3">
      <c r="A6010" s="310" t="s">
        <v>2381</v>
      </c>
      <c r="B6010" s="310" t="s">
        <v>2193</v>
      </c>
      <c r="C6010" s="310" t="s">
        <v>42</v>
      </c>
      <c r="D6010" s="36">
        <v>8</v>
      </c>
      <c r="E6010" s="36">
        <v>2012</v>
      </c>
      <c r="F6010" s="578">
        <v>5.1026331122933053</v>
      </c>
      <c r="G6010" s="578">
        <v>1030.9775664011581</v>
      </c>
      <c r="H6010" s="578">
        <v>0.87659430874433952</v>
      </c>
      <c r="I6010" s="578">
        <v>0.3631381195348995</v>
      </c>
      <c r="J6010" s="578">
        <v>8.7945588214400489E-3</v>
      </c>
      <c r="K6010" s="578">
        <v>5.6514225207113959</v>
      </c>
      <c r="L6010" s="578">
        <v>1156.8193588256775</v>
      </c>
      <c r="M6010" s="578">
        <v>0.88302083919794871</v>
      </c>
      <c r="N6010" s="578">
        <v>0.38374969964691696</v>
      </c>
      <c r="O6010" s="578">
        <v>9.8680403849963592E-3</v>
      </c>
      <c r="P6010" s="578">
        <v>5.1026332162934205</v>
      </c>
      <c r="Q6010" s="578">
        <v>1030.9775664011581</v>
      </c>
      <c r="R6010" s="578">
        <v>0.87659429322229654</v>
      </c>
      <c r="S6010" s="578">
        <v>0.36313806233617152</v>
      </c>
      <c r="T6010" s="578">
        <v>8.7945588214400489E-3</v>
      </c>
      <c r="U6010" s="578">
        <v>5.6514223643971455</v>
      </c>
      <c r="V6010" s="578">
        <v>1156.8193588256775</v>
      </c>
      <c r="W6010" s="578">
        <v>0.88302083371672724</v>
      </c>
      <c r="X6010" s="578">
        <v>0.3837496942530072</v>
      </c>
      <c r="Y6010" s="578">
        <v>9.8680403316393321E-3</v>
      </c>
    </row>
    <row r="6011" spans="1:25" x14ac:dyDescent="0.3">
      <c r="A6011" s="310" t="s">
        <v>2380</v>
      </c>
      <c r="B6011" s="310" t="s">
        <v>2193</v>
      </c>
      <c r="C6011" s="310" t="s">
        <v>42</v>
      </c>
      <c r="D6011" s="36">
        <v>9</v>
      </c>
      <c r="E6011" s="36">
        <v>2012</v>
      </c>
      <c r="F6011" s="578">
        <v>4.6337464021416945</v>
      </c>
      <c r="G6011" s="578">
        <v>943.28761609395292</v>
      </c>
      <c r="H6011" s="578">
        <v>0.7976352263552442</v>
      </c>
      <c r="I6011" s="578">
        <v>0.33523196587338999</v>
      </c>
      <c r="J6011" s="578">
        <v>8.0465436816060248E-3</v>
      </c>
      <c r="K6011" s="578">
        <v>5.289728202308952</v>
      </c>
      <c r="L6011" s="578">
        <v>1096.132593790685</v>
      </c>
      <c r="M6011" s="578">
        <v>0.80421361558061655</v>
      </c>
      <c r="N6011" s="578">
        <v>0.35952393555392775</v>
      </c>
      <c r="O6011" s="578">
        <v>9.350394970776197E-3</v>
      </c>
      <c r="P6011" s="578">
        <v>4.6337464542423996</v>
      </c>
      <c r="Q6011" s="578">
        <v>943.28761100768975</v>
      </c>
      <c r="R6011" s="578">
        <v>0.79763519368134406</v>
      </c>
      <c r="S6011" s="578">
        <v>0.33523197107327424</v>
      </c>
      <c r="T6011" s="578">
        <v>8.0465437349630468E-3</v>
      </c>
      <c r="U6011" s="578">
        <v>5.2897279935326251</v>
      </c>
      <c r="V6011" s="578">
        <v>1096.132593790685</v>
      </c>
      <c r="W6011" s="578">
        <v>0.80421360277493126</v>
      </c>
      <c r="X6011" s="578">
        <v>0.35952395138641147</v>
      </c>
      <c r="Y6011" s="578">
        <v>9.3503950241332189E-3</v>
      </c>
    </row>
    <row r="6012" spans="1:25" x14ac:dyDescent="0.3">
      <c r="A6012" s="310" t="s">
        <v>2379</v>
      </c>
      <c r="B6012" s="310" t="s">
        <v>2193</v>
      </c>
      <c r="C6012" s="310" t="s">
        <v>42</v>
      </c>
      <c r="D6012" s="36">
        <v>10</v>
      </c>
      <c r="E6012" s="36">
        <v>2012</v>
      </c>
      <c r="F6012" s="578">
        <v>4.2593699735965203</v>
      </c>
      <c r="G6012" s="578">
        <v>873.07321198781278</v>
      </c>
      <c r="H6012" s="578">
        <v>0.73546672550340453</v>
      </c>
      <c r="I6012" s="578">
        <v>0.31322999523642148</v>
      </c>
      <c r="J6012" s="578">
        <v>7.4475985505462906E-3</v>
      </c>
      <c r="K6012" s="578">
        <v>4.9739185587689727</v>
      </c>
      <c r="L6012" s="578">
        <v>1041.4195486704475</v>
      </c>
      <c r="M6012" s="578">
        <v>0.74220451326497472</v>
      </c>
      <c r="N6012" s="578">
        <v>0.33981708534217103</v>
      </c>
      <c r="O6012" s="578">
        <v>8.8836676635158495E-3</v>
      </c>
      <c r="P6012" s="578">
        <v>4.2593701350233424</v>
      </c>
      <c r="Q6012" s="578">
        <v>873.07321198781278</v>
      </c>
      <c r="R6012" s="578">
        <v>0.73546672550340464</v>
      </c>
      <c r="S6012" s="578">
        <v>0.313230000436306</v>
      </c>
      <c r="T6012" s="578">
        <v>7.447598601477993E-3</v>
      </c>
      <c r="U6012" s="578">
        <v>4.9739181960697625</v>
      </c>
      <c r="V6012" s="578">
        <v>1041.4195486704475</v>
      </c>
      <c r="W6012" s="578">
        <v>0.74220451326497505</v>
      </c>
      <c r="X6012" s="578">
        <v>0.33981708212134698</v>
      </c>
      <c r="Y6012" s="578">
        <v>8.8836677120222324E-3</v>
      </c>
    </row>
    <row r="6013" spans="1:25" x14ac:dyDescent="0.3">
      <c r="A6013" s="310" t="s">
        <v>2378</v>
      </c>
      <c r="B6013" s="310" t="s">
        <v>2193</v>
      </c>
      <c r="C6013" s="310" t="s">
        <v>42</v>
      </c>
      <c r="D6013" s="36">
        <v>11</v>
      </c>
      <c r="E6013" s="36">
        <v>2012</v>
      </c>
      <c r="F6013" s="578">
        <v>3.8814819077900471</v>
      </c>
      <c r="G6013" s="578">
        <v>800.573619206746</v>
      </c>
      <c r="H6013" s="578">
        <v>0.67960193025646698</v>
      </c>
      <c r="I6013" s="578">
        <v>0.29323489005522146</v>
      </c>
      <c r="J6013" s="578">
        <v>6.829160047345793E-3</v>
      </c>
      <c r="K6013" s="578">
        <v>4.6428611387491321</v>
      </c>
      <c r="L6013" s="578">
        <v>978.53243764241461</v>
      </c>
      <c r="M6013" s="578">
        <v>0.6865139440924386</v>
      </c>
      <c r="N6013" s="578">
        <v>0.31992253214896926</v>
      </c>
      <c r="O6013" s="578">
        <v>8.3472270974501318E-3</v>
      </c>
      <c r="P6013" s="578">
        <v>3.8814819077900475</v>
      </c>
      <c r="Q6013" s="578">
        <v>800.573619206746</v>
      </c>
      <c r="R6013" s="578">
        <v>0.67960192393123442</v>
      </c>
      <c r="S6013" s="578">
        <v>0.29323489160742572</v>
      </c>
      <c r="T6013" s="578">
        <v>6.829160047345793E-3</v>
      </c>
      <c r="U6013" s="578">
        <v>4.6428612449659896</v>
      </c>
      <c r="V6013" s="578">
        <v>978.53243764241461</v>
      </c>
      <c r="W6013" s="578">
        <v>0.68651393672916994</v>
      </c>
      <c r="X6013" s="578">
        <v>0.31992253114003649</v>
      </c>
      <c r="Y6013" s="578">
        <v>8.3472272575211993E-3</v>
      </c>
    </row>
    <row r="6014" spans="1:25" x14ac:dyDescent="0.3">
      <c r="A6014" s="310" t="s">
        <v>2377</v>
      </c>
      <c r="B6014" s="310" t="s">
        <v>2193</v>
      </c>
      <c r="C6014" s="310" t="s">
        <v>42</v>
      </c>
      <c r="D6014" s="36">
        <v>12</v>
      </c>
      <c r="E6014" s="36">
        <v>2012</v>
      </c>
      <c r="F6014" s="578">
        <v>3.5723023860082304</v>
      </c>
      <c r="G6014" s="578">
        <v>741.2634913126625</v>
      </c>
      <c r="H6014" s="578">
        <v>0.63389564610163951</v>
      </c>
      <c r="I6014" s="578">
        <v>0.276875901656846</v>
      </c>
      <c r="J6014" s="578">
        <v>6.323229402672337E-3</v>
      </c>
      <c r="K6014" s="578">
        <v>4.3694464435247875</v>
      </c>
      <c r="L6014" s="578">
        <v>923.67044067382722</v>
      </c>
      <c r="M6014" s="578">
        <v>0.64081700780661732</v>
      </c>
      <c r="N6014" s="578">
        <v>0.30173361072471927</v>
      </c>
      <c r="O6014" s="578">
        <v>7.8792431352970455E-3</v>
      </c>
      <c r="P6014" s="578">
        <v>3.5723025422618426</v>
      </c>
      <c r="Q6014" s="578">
        <v>741.2634913126625</v>
      </c>
      <c r="R6014" s="578">
        <v>0.63389564872098458</v>
      </c>
      <c r="S6014" s="578">
        <v>0.27687589785394551</v>
      </c>
      <c r="T6014" s="578">
        <v>6.323229402672337E-3</v>
      </c>
      <c r="U6014" s="578">
        <v>4.3694469129162199</v>
      </c>
      <c r="V6014" s="578">
        <v>923.67044067382722</v>
      </c>
      <c r="W6014" s="578">
        <v>0.64081701277367098</v>
      </c>
      <c r="X6014" s="578">
        <v>0.30173360820238726</v>
      </c>
      <c r="Y6014" s="578">
        <v>7.8792432420110893E-3</v>
      </c>
    </row>
    <row r="6015" spans="1:25" x14ac:dyDescent="0.3">
      <c r="A6015" s="310" t="s">
        <v>2376</v>
      </c>
      <c r="B6015" s="310" t="s">
        <v>2193</v>
      </c>
      <c r="C6015" s="310" t="s">
        <v>42</v>
      </c>
      <c r="D6015" s="36">
        <v>13</v>
      </c>
      <c r="E6015" s="36">
        <v>2012</v>
      </c>
      <c r="F6015" s="578">
        <v>3.27291868744335</v>
      </c>
      <c r="G6015" s="578">
        <v>681.27369817097951</v>
      </c>
      <c r="H6015" s="578">
        <v>0.58762743917759441</v>
      </c>
      <c r="I6015" s="578">
        <v>0.25593220116570503</v>
      </c>
      <c r="J6015" s="578">
        <v>5.8114938098393952E-3</v>
      </c>
      <c r="K6015" s="578">
        <v>4.0893596835485351</v>
      </c>
      <c r="L6015" s="578">
        <v>864.79469394683815</v>
      </c>
      <c r="M6015" s="578">
        <v>0.59463304091089642</v>
      </c>
      <c r="N6015" s="578">
        <v>0.27901805033131144</v>
      </c>
      <c r="O6015" s="578">
        <v>7.3770127103974402E-3</v>
      </c>
      <c r="P6015" s="578">
        <v>3.2729187913876823</v>
      </c>
      <c r="Q6015" s="578">
        <v>681.27369817097951</v>
      </c>
      <c r="R6015" s="578">
        <v>0.58762743390009975</v>
      </c>
      <c r="S6015" s="578">
        <v>0.25593220058362848</v>
      </c>
      <c r="T6015" s="578">
        <v>5.8114937564823733E-3</v>
      </c>
      <c r="U6015" s="578">
        <v>4.0893597358044573</v>
      </c>
      <c r="V6015" s="578">
        <v>864.79469394683815</v>
      </c>
      <c r="W6015" s="578">
        <v>0.59463303933929001</v>
      </c>
      <c r="X6015" s="578">
        <v>0.27901805234917676</v>
      </c>
      <c r="Y6015" s="578">
        <v>7.3770126570404174E-3</v>
      </c>
    </row>
    <row r="6016" spans="1:25" x14ac:dyDescent="0.3">
      <c r="A6016" s="310" t="s">
        <v>2375</v>
      </c>
      <c r="B6016" s="310" t="s">
        <v>2193</v>
      </c>
      <c r="C6016" s="310" t="s">
        <v>42</v>
      </c>
      <c r="D6016" s="36">
        <v>14</v>
      </c>
      <c r="E6016" s="36">
        <v>2012</v>
      </c>
      <c r="F6016" s="578">
        <v>3.3320907368918853</v>
      </c>
      <c r="G6016" s="578">
        <v>686.42623710632267</v>
      </c>
      <c r="H6016" s="578">
        <v>0.54540644007890149</v>
      </c>
      <c r="I6016" s="578">
        <v>0.23967399215325702</v>
      </c>
      <c r="J6016" s="578">
        <v>5.8554580852311676E-3</v>
      </c>
      <c r="K6016" s="578">
        <v>4.1231290866974879</v>
      </c>
      <c r="L6016" s="578">
        <v>862.89344215393021</v>
      </c>
      <c r="M6016" s="578">
        <v>0.55272174450025546</v>
      </c>
      <c r="N6016" s="578">
        <v>0.26090118700327897</v>
      </c>
      <c r="O6016" s="578">
        <v>7.3608003488819344E-3</v>
      </c>
      <c r="P6016" s="578">
        <v>3.3320907382900802</v>
      </c>
      <c r="Q6016" s="578">
        <v>686.42623710632267</v>
      </c>
      <c r="R6016" s="578">
        <v>0.54540642517774052</v>
      </c>
      <c r="S6016" s="578">
        <v>0.2396739926965285</v>
      </c>
      <c r="T6016" s="578">
        <v>5.8554581895198946E-3</v>
      </c>
      <c r="U6016" s="578">
        <v>4.1231290888717851</v>
      </c>
      <c r="V6016" s="578">
        <v>862.89344215393021</v>
      </c>
      <c r="W6016" s="578">
        <v>0.55272173456614793</v>
      </c>
      <c r="X6016" s="578">
        <v>0.26090116674701325</v>
      </c>
      <c r="Y6016" s="578">
        <v>7.3608003488819344E-3</v>
      </c>
    </row>
    <row r="6017" spans="1:25" x14ac:dyDescent="0.3">
      <c r="A6017" s="310" t="s">
        <v>2374</v>
      </c>
      <c r="B6017" s="310" t="s">
        <v>2193</v>
      </c>
      <c r="C6017" s="310" t="s">
        <v>42</v>
      </c>
      <c r="D6017" s="36">
        <v>15</v>
      </c>
      <c r="E6017" s="36">
        <v>2012</v>
      </c>
      <c r="F6017" s="578">
        <v>3.4083169273496048</v>
      </c>
      <c r="G6017" s="578">
        <v>695.42628924051883</v>
      </c>
      <c r="H6017" s="578">
        <v>0.50902267725905381</v>
      </c>
      <c r="I6017" s="578">
        <v>0.22590313836311252</v>
      </c>
      <c r="J6017" s="578">
        <v>5.9322338177783705E-3</v>
      </c>
      <c r="K6017" s="578">
        <v>4.1686968949470549</v>
      </c>
      <c r="L6017" s="578">
        <v>864.45518302917435</v>
      </c>
      <c r="M6017" s="578">
        <v>0.51634913853680076</v>
      </c>
      <c r="N6017" s="578">
        <v>0.24567511188797597</v>
      </c>
      <c r="O6017" s="578">
        <v>7.3741272887370198E-3</v>
      </c>
      <c r="P6017" s="578">
        <v>3.4083169272974625</v>
      </c>
      <c r="Q6017" s="578">
        <v>695.42628924051883</v>
      </c>
      <c r="R6017" s="578">
        <v>0.50902267213677954</v>
      </c>
      <c r="S6017" s="578">
        <v>0.22590308065991824</v>
      </c>
      <c r="T6017" s="578">
        <v>5.9322338687100729E-3</v>
      </c>
      <c r="U6017" s="578">
        <v>4.1686967904812846</v>
      </c>
      <c r="V6017" s="578">
        <v>864.45518302917435</v>
      </c>
      <c r="W6017" s="578">
        <v>0.51634913699429774</v>
      </c>
      <c r="X6017" s="578">
        <v>0.245675111364107</v>
      </c>
      <c r="Y6017" s="578">
        <v>7.3741272911623402E-3</v>
      </c>
    </row>
    <row r="6018" spans="1:25" x14ac:dyDescent="0.3">
      <c r="A6018" s="580" t="s">
        <v>2373</v>
      </c>
      <c r="B6018" s="580" t="s">
        <v>2193</v>
      </c>
      <c r="C6018" s="580" t="s">
        <v>42</v>
      </c>
      <c r="D6018" s="581">
        <v>16</v>
      </c>
      <c r="E6018" s="581">
        <v>2012</v>
      </c>
      <c r="F6018" s="582">
        <v>3.6151914626316248</v>
      </c>
      <c r="G6018" s="582">
        <v>728.90173912048294</v>
      </c>
      <c r="H6018" s="582">
        <v>0.477502427665361</v>
      </c>
      <c r="I6018" s="582">
        <v>0.21479475762074152</v>
      </c>
      <c r="J6018" s="582">
        <v>6.2178000274191849E-3</v>
      </c>
      <c r="K6018" s="582">
        <v>4.3389529758654373</v>
      </c>
      <c r="L6018" s="582">
        <v>889.73896535237577</v>
      </c>
      <c r="M6018" s="582">
        <v>0.48489394133988073</v>
      </c>
      <c r="N6018" s="582">
        <v>0.23332399927312475</v>
      </c>
      <c r="O6018" s="582">
        <v>7.5898105424130275E-3</v>
      </c>
      <c r="P6018" s="582">
        <v>3.6151918276057855</v>
      </c>
      <c r="Q6018" s="582">
        <v>728.90173912048294</v>
      </c>
      <c r="R6018" s="582">
        <v>0.47750246460782308</v>
      </c>
      <c r="S6018" s="582">
        <v>0.214794752071611</v>
      </c>
      <c r="T6018" s="582">
        <v>6.2178000274191849E-3</v>
      </c>
      <c r="U6018" s="582">
        <v>4.3389526106305576</v>
      </c>
      <c r="V6018" s="582">
        <v>889.73895517984977</v>
      </c>
      <c r="W6018" s="582">
        <v>0.48489397719579996</v>
      </c>
      <c r="X6018" s="582">
        <v>0.23332399927312475</v>
      </c>
      <c r="Y6018" s="582">
        <v>7.5898105424130275E-3</v>
      </c>
    </row>
    <row r="6019" spans="1:25" x14ac:dyDescent="0.3">
      <c r="A6019" s="310" t="s">
        <v>2372</v>
      </c>
      <c r="B6019" s="310" t="s">
        <v>2193</v>
      </c>
      <c r="C6019" s="310" t="s">
        <v>42</v>
      </c>
      <c r="D6019" s="36">
        <v>1</v>
      </c>
      <c r="E6019" s="36">
        <v>2020</v>
      </c>
      <c r="F6019" s="578">
        <v>13.3995666152768</v>
      </c>
      <c r="G6019" s="578">
        <v>7675.4414265950472</v>
      </c>
      <c r="H6019" s="578">
        <v>1.9852437346707998</v>
      </c>
      <c r="I6019" s="578">
        <v>0.67555698752403226</v>
      </c>
      <c r="J6019" s="578">
        <v>6.6562687202046306E-2</v>
      </c>
      <c r="K6019" s="578">
        <v>13.53101694309585</v>
      </c>
      <c r="L6019" s="578">
        <v>7742.7143605550073</v>
      </c>
      <c r="M6019" s="578">
        <v>1.9907540266091575</v>
      </c>
      <c r="N6019" s="578">
        <v>0.67884799325838674</v>
      </c>
      <c r="O6019" s="578">
        <v>6.7146101190398044E-2</v>
      </c>
      <c r="P6019" s="578">
        <v>13.399567657785724</v>
      </c>
      <c r="Q6019" s="578">
        <v>7675.4414265950472</v>
      </c>
      <c r="R6019" s="578">
        <v>1.9852437376781924</v>
      </c>
      <c r="S6019" s="578">
        <v>0.67555697696904304</v>
      </c>
      <c r="T6019" s="578">
        <v>6.6562687202046306E-2</v>
      </c>
      <c r="U6019" s="578">
        <v>13.53101538286375</v>
      </c>
      <c r="V6019" s="578">
        <v>7742.7142028808548</v>
      </c>
      <c r="W6019" s="578">
        <v>1.9907540234659451</v>
      </c>
      <c r="X6019" s="578">
        <v>0.67884799325838641</v>
      </c>
      <c r="Y6019" s="578">
        <v>6.7146100647126547E-2</v>
      </c>
    </row>
    <row r="6020" spans="1:25" x14ac:dyDescent="0.3">
      <c r="A6020" s="310" t="s">
        <v>2371</v>
      </c>
      <c r="B6020" s="310" t="s">
        <v>2193</v>
      </c>
      <c r="C6020" s="310" t="s">
        <v>42</v>
      </c>
      <c r="D6020" s="36">
        <v>2</v>
      </c>
      <c r="E6020" s="36">
        <v>2020</v>
      </c>
      <c r="F6020" s="578">
        <v>6.220738930474905</v>
      </c>
      <c r="G6020" s="578">
        <v>3700.04297637939</v>
      </c>
      <c r="H6020" s="578">
        <v>1.0576168952199276</v>
      </c>
      <c r="I6020" s="578">
        <v>0.33139000833034499</v>
      </c>
      <c r="J6020" s="578">
        <v>3.2087379309814396E-2</v>
      </c>
      <c r="K6020" s="578">
        <v>6.3868097842290155</v>
      </c>
      <c r="L6020" s="578">
        <v>3785.9162953694599</v>
      </c>
      <c r="M6020" s="578">
        <v>1.0664328987283276</v>
      </c>
      <c r="N6020" s="578">
        <v>0.33540900051593697</v>
      </c>
      <c r="O6020" s="578">
        <v>3.2832090626470724E-2</v>
      </c>
      <c r="P6020" s="578">
        <v>6.2207390892144705</v>
      </c>
      <c r="Q6020" s="578">
        <v>3700.0429763793873</v>
      </c>
      <c r="R6020" s="578">
        <v>1.0576168502254026</v>
      </c>
      <c r="S6020" s="578">
        <v>0.33139000833034499</v>
      </c>
      <c r="T6020" s="578">
        <v>3.2087379309814396E-2</v>
      </c>
      <c r="U6020" s="578">
        <v>6.3868096177805702</v>
      </c>
      <c r="V6020" s="578">
        <v>3785.9162953694599</v>
      </c>
      <c r="W6020" s="578">
        <v>1.0664328412191575</v>
      </c>
      <c r="X6020" s="578">
        <v>0.33540900051593697</v>
      </c>
      <c r="Y6020" s="578">
        <v>3.2832091150339679E-2</v>
      </c>
    </row>
    <row r="6021" spans="1:25" x14ac:dyDescent="0.3">
      <c r="A6021" s="310" t="s">
        <v>2370</v>
      </c>
      <c r="B6021" s="310" t="s">
        <v>2193</v>
      </c>
      <c r="C6021" s="310" t="s">
        <v>42</v>
      </c>
      <c r="D6021" s="36">
        <v>3</v>
      </c>
      <c r="E6021" s="36">
        <v>2020</v>
      </c>
      <c r="F6021" s="578">
        <v>3.4858096807177645</v>
      </c>
      <c r="G6021" s="578">
        <v>2103.9905230204199</v>
      </c>
      <c r="H6021" s="578">
        <v>0.55955901893321369</v>
      </c>
      <c r="I6021" s="578">
        <v>0.17725657605721273</v>
      </c>
      <c r="J6021" s="578">
        <v>1.8246171704959072E-2</v>
      </c>
      <c r="K6021" s="578">
        <v>3.5439290018172525</v>
      </c>
      <c r="L6021" s="578">
        <v>2131.9831021626751</v>
      </c>
      <c r="M6021" s="578">
        <v>0.56376643614688249</v>
      </c>
      <c r="N6021" s="578">
        <v>0.17870002325313725</v>
      </c>
      <c r="O6021" s="578">
        <v>1.848892710404465E-2</v>
      </c>
      <c r="P6021" s="578">
        <v>3.4858095277722878</v>
      </c>
      <c r="Q6021" s="578">
        <v>2103.9905230204199</v>
      </c>
      <c r="R6021" s="578">
        <v>0.55955906198747996</v>
      </c>
      <c r="S6021" s="578">
        <v>0.1772565831585475</v>
      </c>
      <c r="T6021" s="578">
        <v>1.8246171704959072E-2</v>
      </c>
      <c r="U6021" s="578">
        <v>3.5439290019724723</v>
      </c>
      <c r="V6021" s="578">
        <v>2131.98315429687</v>
      </c>
      <c r="W6021" s="578">
        <v>0.56376641831593521</v>
      </c>
      <c r="X6021" s="578">
        <v>0.17870002274867075</v>
      </c>
      <c r="Y6021" s="578">
        <v>1.848892710404465E-2</v>
      </c>
    </row>
    <row r="6022" spans="1:25" x14ac:dyDescent="0.3">
      <c r="A6022" s="310" t="s">
        <v>2369</v>
      </c>
      <c r="B6022" s="310" t="s">
        <v>2193</v>
      </c>
      <c r="C6022" s="310" t="s">
        <v>42</v>
      </c>
      <c r="D6022" s="36">
        <v>4</v>
      </c>
      <c r="E6022" s="36">
        <v>2020</v>
      </c>
      <c r="F6022" s="578">
        <v>2.6700605598859175</v>
      </c>
      <c r="G6022" s="578">
        <v>1640.6098937988249</v>
      </c>
      <c r="H6022" s="578">
        <v>0.40757769952081874</v>
      </c>
      <c r="I6022" s="578">
        <v>0.13002246395141451</v>
      </c>
      <c r="J6022" s="578">
        <v>1.42279342981055E-2</v>
      </c>
      <c r="K6022" s="578">
        <v>2.7240893206398997</v>
      </c>
      <c r="L6022" s="578">
        <v>1670.6478271484325</v>
      </c>
      <c r="M6022" s="578">
        <v>0.41104640347960647</v>
      </c>
      <c r="N6022" s="578">
        <v>0.13254180379832725</v>
      </c>
      <c r="O6022" s="578">
        <v>1.4488404267467499E-2</v>
      </c>
      <c r="P6022" s="578">
        <v>2.6700603498193178</v>
      </c>
      <c r="Q6022" s="578">
        <v>1640.6098937988249</v>
      </c>
      <c r="R6022" s="578">
        <v>0.40757773144772103</v>
      </c>
      <c r="S6022" s="578">
        <v>0.13002245603517276</v>
      </c>
      <c r="T6022" s="578">
        <v>1.42279342981055E-2</v>
      </c>
      <c r="U6022" s="578">
        <v>2.7240889044405723</v>
      </c>
      <c r="V6022" s="578">
        <v>1670.6478271484325</v>
      </c>
      <c r="W6022" s="578">
        <v>0.41104640769481149</v>
      </c>
      <c r="X6022" s="578">
        <v>0.13254179803576877</v>
      </c>
      <c r="Y6022" s="578">
        <v>1.4488404786485798E-2</v>
      </c>
    </row>
    <row r="6023" spans="1:25" x14ac:dyDescent="0.3">
      <c r="A6023" s="310" t="s">
        <v>2368</v>
      </c>
      <c r="B6023" s="310" t="s">
        <v>2193</v>
      </c>
      <c r="C6023" s="310" t="s">
        <v>42</v>
      </c>
      <c r="D6023" s="36">
        <v>5</v>
      </c>
      <c r="E6023" s="36">
        <v>2020</v>
      </c>
      <c r="F6023" s="578">
        <v>2.1933106832141922</v>
      </c>
      <c r="G6023" s="578">
        <v>1382.9663403828899</v>
      </c>
      <c r="H6023" s="578">
        <v>0.32633452933805474</v>
      </c>
      <c r="I6023" s="578">
        <v>0.10620730005515075</v>
      </c>
      <c r="J6023" s="578">
        <v>1.1993603101776249E-2</v>
      </c>
      <c r="K6023" s="578">
        <v>2.266843579868385</v>
      </c>
      <c r="L6023" s="578">
        <v>1429.234258015945</v>
      </c>
      <c r="M6023" s="578">
        <v>0.32982409151251546</v>
      </c>
      <c r="N6023" s="578">
        <v>0.10910276094606751</v>
      </c>
      <c r="O6023" s="578">
        <v>1.2394815586352049E-2</v>
      </c>
      <c r="P6023" s="578">
        <v>2.1933106817868921</v>
      </c>
      <c r="Q6023" s="578">
        <v>1382.9663403828899</v>
      </c>
      <c r="R6023" s="578">
        <v>0.32633454895403624</v>
      </c>
      <c r="S6023" s="578">
        <v>0.10620730075364275</v>
      </c>
      <c r="T6023" s="578">
        <v>1.1993603101776249E-2</v>
      </c>
      <c r="U6023" s="578">
        <v>2.2668433710956926</v>
      </c>
      <c r="V6023" s="578">
        <v>1429.234258015945</v>
      </c>
      <c r="W6023" s="578">
        <v>0.32982409621763448</v>
      </c>
      <c r="X6023" s="578">
        <v>0.10910275085673926</v>
      </c>
      <c r="Y6023" s="578">
        <v>1.2394815586352049E-2</v>
      </c>
    </row>
    <row r="6024" spans="1:25" x14ac:dyDescent="0.3">
      <c r="A6024" s="310" t="s">
        <v>2367</v>
      </c>
      <c r="B6024" s="310" t="s">
        <v>2193</v>
      </c>
      <c r="C6024" s="310" t="s">
        <v>42</v>
      </c>
      <c r="D6024" s="36">
        <v>6</v>
      </c>
      <c r="E6024" s="36">
        <v>2020</v>
      </c>
      <c r="F6024" s="578">
        <v>1.91700742870731</v>
      </c>
      <c r="G6024" s="578">
        <v>1228.7864634195951</v>
      </c>
      <c r="H6024" s="578">
        <v>0.27076285577156001</v>
      </c>
      <c r="I6024" s="578">
        <v>9.163215911636749E-2</v>
      </c>
      <c r="J6024" s="578">
        <v>1.0656417313536276E-2</v>
      </c>
      <c r="K6024" s="578">
        <v>2.0087902483813451</v>
      </c>
      <c r="L6024" s="578">
        <v>1292.131860097245</v>
      </c>
      <c r="M6024" s="578">
        <v>0.27420215303573003</v>
      </c>
      <c r="N6024" s="578">
        <v>9.4748023489955771E-2</v>
      </c>
      <c r="O6024" s="578">
        <v>1.1205747888501051E-2</v>
      </c>
      <c r="P6024" s="578">
        <v>1.9170075330078624</v>
      </c>
      <c r="Q6024" s="578">
        <v>1228.7864634195951</v>
      </c>
      <c r="R6024" s="578">
        <v>0.27076286563775825</v>
      </c>
      <c r="S6024" s="578">
        <v>9.1632141712276849E-2</v>
      </c>
      <c r="T6024" s="578">
        <v>1.065641679451795E-2</v>
      </c>
      <c r="U6024" s="578">
        <v>2.0087902482009601</v>
      </c>
      <c r="V6024" s="578">
        <v>1292.131860097245</v>
      </c>
      <c r="W6024" s="578">
        <v>0.274202153050282</v>
      </c>
      <c r="X6024" s="578">
        <v>9.4748015864752205E-2</v>
      </c>
      <c r="Y6024" s="578">
        <v>1.1205747888501051E-2</v>
      </c>
    </row>
    <row r="6025" spans="1:25" x14ac:dyDescent="0.3">
      <c r="A6025" s="310" t="s">
        <v>2366</v>
      </c>
      <c r="B6025" s="310" t="s">
        <v>2193</v>
      </c>
      <c r="C6025" s="310" t="s">
        <v>42</v>
      </c>
      <c r="D6025" s="36">
        <v>7</v>
      </c>
      <c r="E6025" s="36">
        <v>2020</v>
      </c>
      <c r="F6025" s="578">
        <v>1.7469745345557952</v>
      </c>
      <c r="G6025" s="578">
        <v>1130.5490722656175</v>
      </c>
      <c r="H6025" s="578">
        <v>0.23617540676544449</v>
      </c>
      <c r="I6025" s="578">
        <v>8.2712592906318605E-2</v>
      </c>
      <c r="J6025" s="578">
        <v>9.8045550063640356E-3</v>
      </c>
      <c r="K6025" s="578">
        <v>1.8669210605664024</v>
      </c>
      <c r="L6025" s="578">
        <v>1220.5808334350527</v>
      </c>
      <c r="M6025" s="578">
        <v>0.23957850195438299</v>
      </c>
      <c r="N6025" s="578">
        <v>8.6294514825567575E-2</v>
      </c>
      <c r="O6025" s="578">
        <v>1.0585306183202149E-2</v>
      </c>
      <c r="P6025" s="578">
        <v>1.746974273754855</v>
      </c>
      <c r="Q6025" s="578">
        <v>1130.5490722656175</v>
      </c>
      <c r="R6025" s="578">
        <v>0.23617542292534649</v>
      </c>
      <c r="S6025" s="578">
        <v>8.2712596573401215E-2</v>
      </c>
      <c r="T6025" s="578">
        <v>9.8045550063640356E-3</v>
      </c>
      <c r="U6025" s="578">
        <v>1.8669209028718448</v>
      </c>
      <c r="V6025" s="578">
        <v>1220.5808334350527</v>
      </c>
      <c r="W6025" s="578">
        <v>0.23957850169002323</v>
      </c>
      <c r="X6025" s="578">
        <v>8.6294514301698627E-2</v>
      </c>
      <c r="Y6025" s="578">
        <v>1.0585306183202149E-2</v>
      </c>
    </row>
    <row r="6026" spans="1:25" x14ac:dyDescent="0.3">
      <c r="A6026" s="310" t="s">
        <v>2365</v>
      </c>
      <c r="B6026" s="310" t="s">
        <v>2193</v>
      </c>
      <c r="C6026" s="310" t="s">
        <v>42</v>
      </c>
      <c r="D6026" s="36">
        <v>8</v>
      </c>
      <c r="E6026" s="36">
        <v>2020</v>
      </c>
      <c r="F6026" s="578">
        <v>1.5190661443342175</v>
      </c>
      <c r="G6026" s="578">
        <v>974.68955039977823</v>
      </c>
      <c r="H6026" s="578">
        <v>0.21240463675834048</v>
      </c>
      <c r="I6026" s="578">
        <v>7.2281965985894175E-2</v>
      </c>
      <c r="J6026" s="578">
        <v>8.4529036491100325E-3</v>
      </c>
      <c r="K6026" s="578">
        <v>1.6683486850030576</v>
      </c>
      <c r="L6026" s="578">
        <v>1094.17407480875</v>
      </c>
      <c r="M6026" s="578">
        <v>0.21588679384634174</v>
      </c>
      <c r="N6026" s="578">
        <v>7.6864097888271005E-2</v>
      </c>
      <c r="O6026" s="578">
        <v>9.4890991119124506E-3</v>
      </c>
      <c r="P6026" s="578">
        <v>1.5190662492483751</v>
      </c>
      <c r="Q6026" s="578">
        <v>974.68955548604072</v>
      </c>
      <c r="R6026" s="578">
        <v>0.21240467320118678</v>
      </c>
      <c r="S6026" s="578">
        <v>7.2281969129107879E-2</v>
      </c>
      <c r="T6026" s="578">
        <v>8.4529037024670545E-3</v>
      </c>
      <c r="U6026" s="578">
        <v>1.66834863282292</v>
      </c>
      <c r="V6026" s="578">
        <v>1094.17407480875</v>
      </c>
      <c r="W6026" s="578">
        <v>0.21588676227596149</v>
      </c>
      <c r="X6026" s="578">
        <v>7.6864094793563681E-2</v>
      </c>
      <c r="Y6026" s="578">
        <v>9.4890990634060625E-3</v>
      </c>
    </row>
    <row r="6027" spans="1:25" x14ac:dyDescent="0.3">
      <c r="A6027" s="310" t="s">
        <v>2364</v>
      </c>
      <c r="B6027" s="310" t="s">
        <v>2193</v>
      </c>
      <c r="C6027" s="310" t="s">
        <v>42</v>
      </c>
      <c r="D6027" s="36">
        <v>9</v>
      </c>
      <c r="E6027" s="36">
        <v>2020</v>
      </c>
      <c r="F6027" s="578">
        <v>1.3860756515987251</v>
      </c>
      <c r="G6027" s="578">
        <v>892.17184257507256</v>
      </c>
      <c r="H6027" s="578">
        <v>0.19302960892188448</v>
      </c>
      <c r="I6027" s="578">
        <v>6.6644121136050644E-2</v>
      </c>
      <c r="J6027" s="578">
        <v>7.7372501206506624E-3</v>
      </c>
      <c r="K6027" s="578">
        <v>1.5616669326351826</v>
      </c>
      <c r="L6027" s="578">
        <v>1037.1957661310803</v>
      </c>
      <c r="M6027" s="578">
        <v>0.19705278579688876</v>
      </c>
      <c r="N6027" s="578">
        <v>7.2021914413198801E-2</v>
      </c>
      <c r="O6027" s="578">
        <v>8.9949274358029126E-3</v>
      </c>
      <c r="P6027" s="578">
        <v>1.3860758074336701</v>
      </c>
      <c r="Q6027" s="578">
        <v>892.17184257507256</v>
      </c>
      <c r="R6027" s="578">
        <v>0.19302963835313353</v>
      </c>
      <c r="S6027" s="578">
        <v>6.664412113605063E-2</v>
      </c>
      <c r="T6027" s="578">
        <v>7.7372501206506624E-3</v>
      </c>
      <c r="U6027" s="578">
        <v>1.5616668282791526</v>
      </c>
      <c r="V6027" s="578">
        <v>1037.1957356135003</v>
      </c>
      <c r="W6027" s="578">
        <v>0.19705278526089326</v>
      </c>
      <c r="X6027" s="578">
        <v>7.2021913365460904E-2</v>
      </c>
      <c r="Y6027" s="578">
        <v>8.9949274891599346E-3</v>
      </c>
    </row>
    <row r="6028" spans="1:25" x14ac:dyDescent="0.3">
      <c r="A6028" s="310" t="s">
        <v>2363</v>
      </c>
      <c r="B6028" s="310" t="s">
        <v>2193</v>
      </c>
      <c r="C6028" s="310" t="s">
        <v>42</v>
      </c>
      <c r="D6028" s="36">
        <v>10</v>
      </c>
      <c r="E6028" s="36">
        <v>2020</v>
      </c>
      <c r="F6028" s="578">
        <v>1.280303832335745</v>
      </c>
      <c r="G6028" s="578">
        <v>826.03757349650027</v>
      </c>
      <c r="H6028" s="578">
        <v>0.17775830928439901</v>
      </c>
      <c r="I6028" s="578">
        <v>6.2207961280364502E-2</v>
      </c>
      <c r="J6028" s="578">
        <v>7.1636947444251994E-3</v>
      </c>
      <c r="K6028" s="578">
        <v>1.4699823523939473</v>
      </c>
      <c r="L6028" s="578">
        <v>985.72013155619175</v>
      </c>
      <c r="M6028" s="578">
        <v>0.18212083643205226</v>
      </c>
      <c r="N6028" s="578">
        <v>6.8070991372223916E-2</v>
      </c>
      <c r="O6028" s="578">
        <v>8.5484944817532452E-3</v>
      </c>
      <c r="P6028" s="578">
        <v>1.2803038844740475</v>
      </c>
      <c r="Q6028" s="578">
        <v>826.03757349650027</v>
      </c>
      <c r="R6028" s="578">
        <v>0.17775830939353873</v>
      </c>
      <c r="S6028" s="578">
        <v>6.2207939801737597E-2</v>
      </c>
      <c r="T6028" s="578">
        <v>7.1636947444251994E-3</v>
      </c>
      <c r="U6028" s="578">
        <v>1.4699825100312025</v>
      </c>
      <c r="V6028" s="578">
        <v>985.72013696034674</v>
      </c>
      <c r="W6028" s="578">
        <v>0.18212083611191052</v>
      </c>
      <c r="X6028" s="578">
        <v>6.8070985609665471E-2</v>
      </c>
      <c r="Y6028" s="578">
        <v>8.5484945787660128E-3</v>
      </c>
    </row>
    <row r="6029" spans="1:25" x14ac:dyDescent="0.3">
      <c r="A6029" s="310" t="s">
        <v>2362</v>
      </c>
      <c r="B6029" s="310" t="s">
        <v>2193</v>
      </c>
      <c r="C6029" s="310" t="s">
        <v>42</v>
      </c>
      <c r="D6029" s="36">
        <v>11</v>
      </c>
      <c r="E6029" s="36">
        <v>2020</v>
      </c>
      <c r="F6029" s="578">
        <v>1.1768003589168023</v>
      </c>
      <c r="G6029" s="578">
        <v>757.30552736918105</v>
      </c>
      <c r="H6029" s="578">
        <v>0.16390627581131348</v>
      </c>
      <c r="I6029" s="578">
        <v>5.8247498644050155E-2</v>
      </c>
      <c r="J6029" s="578">
        <v>6.5676362040297401E-3</v>
      </c>
      <c r="K6029" s="578">
        <v>1.3773780050793549</v>
      </c>
      <c r="L6029" s="578">
        <v>926.09810829162552</v>
      </c>
      <c r="M6029" s="578">
        <v>0.16850199042528352</v>
      </c>
      <c r="N6029" s="578">
        <v>6.4117203291971209E-2</v>
      </c>
      <c r="O6029" s="578">
        <v>8.0314433192446178E-3</v>
      </c>
      <c r="P6029" s="578">
        <v>1.1768003588595026</v>
      </c>
      <c r="Q6029" s="578">
        <v>757.30552736918105</v>
      </c>
      <c r="R6029" s="578">
        <v>0.16390627606354699</v>
      </c>
      <c r="S6029" s="578">
        <v>5.82474981201812E-2</v>
      </c>
      <c r="T6029" s="578">
        <v>6.5676363058931476E-3</v>
      </c>
      <c r="U6029" s="578">
        <v>1.3773780571940075</v>
      </c>
      <c r="V6029" s="578">
        <v>926.09810797373393</v>
      </c>
      <c r="W6029" s="578">
        <v>0.16850199042285824</v>
      </c>
      <c r="X6029" s="578">
        <v>6.4117203815840129E-2</v>
      </c>
      <c r="Y6029" s="578">
        <v>8.0314433677510007E-3</v>
      </c>
    </row>
    <row r="6030" spans="1:25" x14ac:dyDescent="0.3">
      <c r="A6030" s="310" t="s">
        <v>2361</v>
      </c>
      <c r="B6030" s="310" t="s">
        <v>2193</v>
      </c>
      <c r="C6030" s="310" t="s">
        <v>42</v>
      </c>
      <c r="D6030" s="36">
        <v>12</v>
      </c>
      <c r="E6030" s="36">
        <v>2020</v>
      </c>
      <c r="F6030" s="578">
        <v>1.0921150913694202</v>
      </c>
      <c r="G6030" s="578">
        <v>701.07187716166118</v>
      </c>
      <c r="H6030" s="578">
        <v>0.15257396271287327</v>
      </c>
      <c r="I6030" s="578">
        <v>5.5007192771881749E-2</v>
      </c>
      <c r="J6030" s="578">
        <v>6.0799668353865802E-3</v>
      </c>
      <c r="K6030" s="578">
        <v>1.3008268638829223</v>
      </c>
      <c r="L6030" s="578">
        <v>874.08285776774028</v>
      </c>
      <c r="M6030" s="578">
        <v>0.1572808566088495</v>
      </c>
      <c r="N6030" s="578">
        <v>6.04618950746953E-2</v>
      </c>
      <c r="O6030" s="578">
        <v>7.580355212364033E-3</v>
      </c>
      <c r="P6030" s="578">
        <v>1.0921150342049522</v>
      </c>
      <c r="Q6030" s="578">
        <v>701.07187175750698</v>
      </c>
      <c r="R6030" s="578">
        <v>0.1525739626085845</v>
      </c>
      <c r="S6030" s="578">
        <v>5.5007196303146502E-2</v>
      </c>
      <c r="T6030" s="578">
        <v>6.0799668863182853E-3</v>
      </c>
      <c r="U6030" s="578">
        <v>1.3008268644510523</v>
      </c>
      <c r="V6030" s="578">
        <v>874.08286317189481</v>
      </c>
      <c r="W6030" s="578">
        <v>0.15728085577211401</v>
      </c>
      <c r="X6030" s="578">
        <v>6.0461889312136877E-2</v>
      </c>
      <c r="Y6030" s="578">
        <v>7.580355212364033E-3</v>
      </c>
    </row>
    <row r="6031" spans="1:25" x14ac:dyDescent="0.3">
      <c r="A6031" s="310" t="s">
        <v>2360</v>
      </c>
      <c r="B6031" s="310" t="s">
        <v>2193</v>
      </c>
      <c r="C6031" s="310" t="s">
        <v>42</v>
      </c>
      <c r="D6031" s="36">
        <v>13</v>
      </c>
      <c r="E6031" s="36">
        <v>2020</v>
      </c>
      <c r="F6031" s="578">
        <v>1.0045988297977861</v>
      </c>
      <c r="G6031" s="578">
        <v>643.97518634796097</v>
      </c>
      <c r="H6031" s="578">
        <v>0.141205271758129</v>
      </c>
      <c r="I6031" s="578">
        <v>5.0835500878747525E-2</v>
      </c>
      <c r="J6031" s="578">
        <v>5.5848298118992955E-3</v>
      </c>
      <c r="K6031" s="578">
        <v>1.2178537924422275</v>
      </c>
      <c r="L6031" s="578">
        <v>818.05989329020122</v>
      </c>
      <c r="M6031" s="578">
        <v>0.14597439735613627</v>
      </c>
      <c r="N6031" s="578">
        <v>5.5887196057786498E-2</v>
      </c>
      <c r="O6031" s="578">
        <v>7.0945282544319799E-3</v>
      </c>
      <c r="P6031" s="578">
        <v>1.0045987670987377</v>
      </c>
      <c r="Q6031" s="578">
        <v>643.97519111633255</v>
      </c>
      <c r="R6031" s="578">
        <v>0.1412052709759635</v>
      </c>
      <c r="S6031" s="578">
        <v>5.0835501926485421E-2</v>
      </c>
      <c r="T6031" s="578">
        <v>5.584829862830998E-3</v>
      </c>
      <c r="U6031" s="578">
        <v>1.2178536365903052</v>
      </c>
      <c r="V6031" s="578">
        <v>818.05989837646428</v>
      </c>
      <c r="W6031" s="578">
        <v>0.14597439807888149</v>
      </c>
      <c r="X6031" s="578">
        <v>5.5887193535454543E-2</v>
      </c>
      <c r="Y6031" s="578">
        <v>7.0945282010749563E-3</v>
      </c>
    </row>
    <row r="6032" spans="1:25" x14ac:dyDescent="0.3">
      <c r="A6032" s="310" t="s">
        <v>2359</v>
      </c>
      <c r="B6032" s="310" t="s">
        <v>2193</v>
      </c>
      <c r="C6032" s="310" t="s">
        <v>42</v>
      </c>
      <c r="D6032" s="36">
        <v>14</v>
      </c>
      <c r="E6032" s="36">
        <v>2020</v>
      </c>
      <c r="F6032" s="578">
        <v>1.008436406410204</v>
      </c>
      <c r="G6032" s="578">
        <v>647.96962356567349</v>
      </c>
      <c r="H6032" s="578">
        <v>0.13188931012094376</v>
      </c>
      <c r="I6032" s="578">
        <v>4.7780455905012724E-2</v>
      </c>
      <c r="J6032" s="578">
        <v>5.6195352954091452E-3</v>
      </c>
      <c r="K6032" s="578">
        <v>1.2148824260790776</v>
      </c>
      <c r="L6032" s="578">
        <v>815.44104639689112</v>
      </c>
      <c r="M6032" s="578">
        <v>0.13663083590411851</v>
      </c>
      <c r="N6032" s="578">
        <v>5.2399680716916898E-2</v>
      </c>
      <c r="O6032" s="578">
        <v>7.0718763260325945E-3</v>
      </c>
      <c r="P6032" s="578">
        <v>1.0084365367066905</v>
      </c>
      <c r="Q6032" s="578">
        <v>647.96962356567349</v>
      </c>
      <c r="R6032" s="578">
        <v>0.13188924600520552</v>
      </c>
      <c r="S6032" s="578">
        <v>4.7780454857274848E-2</v>
      </c>
      <c r="T6032" s="578">
        <v>5.6195353996978722E-3</v>
      </c>
      <c r="U6032" s="578">
        <v>1.2148823738934851</v>
      </c>
      <c r="V6032" s="578">
        <v>815.44104639689112</v>
      </c>
      <c r="W6032" s="578">
        <v>0.13663083642798726</v>
      </c>
      <c r="X6032" s="578">
        <v>5.2399678621441098E-2</v>
      </c>
      <c r="Y6032" s="578">
        <v>7.0718762726755726E-3</v>
      </c>
    </row>
    <row r="6033" spans="1:25" x14ac:dyDescent="0.3">
      <c r="A6033" s="310" t="s">
        <v>2358</v>
      </c>
      <c r="B6033" s="310" t="s">
        <v>2193</v>
      </c>
      <c r="C6033" s="310" t="s">
        <v>42</v>
      </c>
      <c r="D6033" s="36">
        <v>15</v>
      </c>
      <c r="E6033" s="36">
        <v>2020</v>
      </c>
      <c r="F6033" s="578">
        <v>1.0181259156574909</v>
      </c>
      <c r="G6033" s="578">
        <v>655.68333594004275</v>
      </c>
      <c r="H6033" s="578">
        <v>0.12394072761041225</v>
      </c>
      <c r="I6033" s="578">
        <v>4.5209795973884498E-2</v>
      </c>
      <c r="J6033" s="578">
        <v>5.6864891618412551E-3</v>
      </c>
      <c r="K6033" s="578">
        <v>1.2165069383666625</v>
      </c>
      <c r="L6033" s="578">
        <v>816.16993554433157</v>
      </c>
      <c r="M6033" s="578">
        <v>0.12856867421699725</v>
      </c>
      <c r="N6033" s="578">
        <v>4.9493100494146298E-2</v>
      </c>
      <c r="O6033" s="578">
        <v>7.0782529316299227E-3</v>
      </c>
      <c r="P6033" s="578">
        <v>1.0181260084524786</v>
      </c>
      <c r="Q6033" s="578">
        <v>655.68332068125369</v>
      </c>
      <c r="R6033" s="578">
        <v>0.12394072755826775</v>
      </c>
      <c r="S6033" s="578">
        <v>4.520979913650075E-2</v>
      </c>
      <c r="T6033" s="578">
        <v>5.6864891084842323E-3</v>
      </c>
      <c r="U6033" s="578">
        <v>1.2165065733094349</v>
      </c>
      <c r="V6033" s="578">
        <v>816.16993554433157</v>
      </c>
      <c r="W6033" s="578">
        <v>0.12856865856519972</v>
      </c>
      <c r="X6033" s="578">
        <v>4.9493100494146292E-2</v>
      </c>
      <c r="Y6033" s="578">
        <v>7.0782529316299227E-3</v>
      </c>
    </row>
    <row r="6034" spans="1:25" x14ac:dyDescent="0.3">
      <c r="A6034" s="580" t="s">
        <v>2357</v>
      </c>
      <c r="B6034" s="580" t="s">
        <v>2193</v>
      </c>
      <c r="C6034" s="580" t="s">
        <v>42</v>
      </c>
      <c r="D6034" s="581">
        <v>16</v>
      </c>
      <c r="E6034" s="581">
        <v>2020</v>
      </c>
      <c r="F6034" s="582">
        <v>1.0625771239686672</v>
      </c>
      <c r="G6034" s="582">
        <v>686.50039100646916</v>
      </c>
      <c r="H6034" s="582">
        <v>0.11746786666844801</v>
      </c>
      <c r="I6034" s="582">
        <v>4.3229701511639455E-2</v>
      </c>
      <c r="J6034" s="582">
        <v>5.9538092173170246E-3</v>
      </c>
      <c r="K6034" s="582">
        <v>1.2512209722644876</v>
      </c>
      <c r="L6034" s="582">
        <v>839.29688199361101</v>
      </c>
      <c r="M6034" s="582">
        <v>0.12198233429808125</v>
      </c>
      <c r="N6034" s="582">
        <v>4.7218702558893655E-2</v>
      </c>
      <c r="O6034" s="582">
        <v>7.2788741163094493E-3</v>
      </c>
      <c r="P6034" s="582">
        <v>1.0625769106662388</v>
      </c>
      <c r="Q6034" s="582">
        <v>686.50039641062369</v>
      </c>
      <c r="R6034" s="582">
        <v>0.11746786448202275</v>
      </c>
      <c r="S6034" s="582">
        <v>4.3229700997471802E-2</v>
      </c>
      <c r="T6034" s="582">
        <v>5.9538092173170246E-3</v>
      </c>
      <c r="U6034" s="582">
        <v>1.2512211293363427</v>
      </c>
      <c r="V6034" s="582">
        <v>839.29687690734795</v>
      </c>
      <c r="W6034" s="582">
        <v>0.12198232796678525</v>
      </c>
      <c r="X6034" s="582">
        <v>4.7218703606631551E-2</v>
      </c>
      <c r="Y6034" s="582">
        <v>7.2788740095954046E-3</v>
      </c>
    </row>
    <row r="6035" spans="1:25" x14ac:dyDescent="0.3">
      <c r="A6035" s="310" t="s">
        <v>2356</v>
      </c>
      <c r="B6035" s="310" t="s">
        <v>2193</v>
      </c>
      <c r="C6035" s="310" t="s">
        <v>42</v>
      </c>
      <c r="D6035" s="36">
        <v>1</v>
      </c>
      <c r="E6035" s="36">
        <v>2030</v>
      </c>
      <c r="F6035" s="578">
        <v>6.2723474843813447</v>
      </c>
      <c r="G6035" s="578">
        <v>7438.2508138020767</v>
      </c>
      <c r="H6035" s="578">
        <v>0.79453922796771281</v>
      </c>
      <c r="I6035" s="578">
        <v>0.16420910134911501</v>
      </c>
      <c r="J6035" s="578">
        <v>6.4027379228112566E-2</v>
      </c>
      <c r="K6035" s="578">
        <v>6.3369488234978499</v>
      </c>
      <c r="L6035" s="578">
        <v>7503.456161499018</v>
      </c>
      <c r="M6035" s="578">
        <v>0.798026825164318</v>
      </c>
      <c r="N6035" s="578">
        <v>0.165000436206658</v>
      </c>
      <c r="O6035" s="578">
        <v>6.4588668872602242E-2</v>
      </c>
      <c r="P6035" s="578">
        <v>6.2723472732607899</v>
      </c>
      <c r="Q6035" s="578">
        <v>7438.2509155273365</v>
      </c>
      <c r="R6035" s="578">
        <v>0.79453923304148077</v>
      </c>
      <c r="S6035" s="578">
        <v>0.16420910134911501</v>
      </c>
      <c r="T6035" s="578">
        <v>6.4027379732578951E-2</v>
      </c>
      <c r="U6035" s="578">
        <v>6.3369490321718569</v>
      </c>
      <c r="V6035" s="578">
        <v>7503.4562174479124</v>
      </c>
      <c r="W6035" s="578">
        <v>0.7980268253207512</v>
      </c>
      <c r="X6035" s="578">
        <v>0.1650004324037575</v>
      </c>
      <c r="Y6035" s="578">
        <v>6.4588668872602242E-2</v>
      </c>
    </row>
    <row r="6036" spans="1:25" x14ac:dyDescent="0.3">
      <c r="A6036" s="310" t="s">
        <v>2355</v>
      </c>
      <c r="B6036" s="310" t="s">
        <v>2193</v>
      </c>
      <c r="C6036" s="310" t="s">
        <v>42</v>
      </c>
      <c r="D6036" s="36">
        <v>2</v>
      </c>
      <c r="E6036" s="36">
        <v>2030</v>
      </c>
      <c r="F6036" s="578">
        <v>2.9201770571087273</v>
      </c>
      <c r="G6036" s="578">
        <v>3585.7030461629179</v>
      </c>
      <c r="H6036" s="578">
        <v>0.41533770393895453</v>
      </c>
      <c r="I6036" s="578">
        <v>7.8368598071392556E-2</v>
      </c>
      <c r="J6036" s="578">
        <v>3.0865198854977849E-2</v>
      </c>
      <c r="K6036" s="578">
        <v>3.0021495058965626</v>
      </c>
      <c r="L6036" s="578">
        <v>3668.9224472045871</v>
      </c>
      <c r="M6036" s="578">
        <v>0.42057499984124003</v>
      </c>
      <c r="N6036" s="578">
        <v>7.9235799610614693E-2</v>
      </c>
      <c r="O6036" s="578">
        <v>3.1581562749730972E-2</v>
      </c>
      <c r="P6036" s="578">
        <v>2.9201770570823498</v>
      </c>
      <c r="Q6036" s="578">
        <v>3585.702992757158</v>
      </c>
      <c r="R6036" s="578">
        <v>0.41533770423484373</v>
      </c>
      <c r="S6036" s="578">
        <v>7.8368598071392556E-2</v>
      </c>
      <c r="T6036" s="578">
        <v>3.0865198854977849E-2</v>
      </c>
      <c r="U6036" s="578">
        <v>3.0021496102047673</v>
      </c>
      <c r="V6036" s="578">
        <v>3668.9224472045871</v>
      </c>
      <c r="W6036" s="578">
        <v>0.42057499456374553</v>
      </c>
      <c r="X6036" s="578">
        <v>7.9235799610614693E-2</v>
      </c>
      <c r="Y6036" s="578">
        <v>3.1581562749730972E-2</v>
      </c>
    </row>
    <row r="6037" spans="1:25" x14ac:dyDescent="0.3">
      <c r="A6037" s="310" t="s">
        <v>2354</v>
      </c>
      <c r="B6037" s="310" t="s">
        <v>2193</v>
      </c>
      <c r="C6037" s="310" t="s">
        <v>42</v>
      </c>
      <c r="D6037" s="36">
        <v>3</v>
      </c>
      <c r="E6037" s="36">
        <v>2030</v>
      </c>
      <c r="F6037" s="578">
        <v>1.6540498786680424</v>
      </c>
      <c r="G6037" s="578">
        <v>2038.9636370340925</v>
      </c>
      <c r="H6037" s="578">
        <v>0.22018012062956852</v>
      </c>
      <c r="I6037" s="578">
        <v>4.2471900058444555E-2</v>
      </c>
      <c r="J6037" s="578">
        <v>1.7551103451599652E-2</v>
      </c>
      <c r="K6037" s="578">
        <v>1.6822048348057002</v>
      </c>
      <c r="L6037" s="578">
        <v>2066.0968704223574</v>
      </c>
      <c r="M6037" s="578">
        <v>0.22268386313226024</v>
      </c>
      <c r="N6037" s="578">
        <v>4.2677599936723702E-2</v>
      </c>
      <c r="O6037" s="578">
        <v>1.7784651368856375E-2</v>
      </c>
      <c r="P6037" s="578">
        <v>1.6540497743495302</v>
      </c>
      <c r="Q6037" s="578">
        <v>2038.9636370340925</v>
      </c>
      <c r="R6037" s="578">
        <v>0.220180073830609</v>
      </c>
      <c r="S6037" s="578">
        <v>4.2471900582313503E-2</v>
      </c>
      <c r="T6037" s="578">
        <v>1.7551103451599652E-2</v>
      </c>
      <c r="U6037" s="578">
        <v>1.6822047304455374</v>
      </c>
      <c r="V6037" s="578">
        <v>2066.0968704223574</v>
      </c>
      <c r="W6037" s="578">
        <v>0.2226838527324915</v>
      </c>
      <c r="X6037" s="578">
        <v>4.2677599936723702E-2</v>
      </c>
      <c r="Y6037" s="578">
        <v>1.7784651368856375E-2</v>
      </c>
    </row>
    <row r="6038" spans="1:25" x14ac:dyDescent="0.3">
      <c r="A6038" s="310" t="s">
        <v>2353</v>
      </c>
      <c r="B6038" s="310" t="s">
        <v>2193</v>
      </c>
      <c r="C6038" s="310" t="s">
        <v>42</v>
      </c>
      <c r="D6038" s="36">
        <v>4</v>
      </c>
      <c r="E6038" s="36">
        <v>2030</v>
      </c>
      <c r="F6038" s="578">
        <v>1.2698116502709</v>
      </c>
      <c r="G6038" s="578">
        <v>1588.5079243977802</v>
      </c>
      <c r="H6038" s="578">
        <v>0.16076391496911374</v>
      </c>
      <c r="I6038" s="578">
        <v>3.1537800095975399E-2</v>
      </c>
      <c r="J6038" s="578">
        <v>1.3673701051933025E-2</v>
      </c>
      <c r="K6038" s="578">
        <v>1.2954527016202024</v>
      </c>
      <c r="L6038" s="578">
        <v>1617.7262700398699</v>
      </c>
      <c r="M6038" s="578">
        <v>0.16261928588028202</v>
      </c>
      <c r="N6038" s="578">
        <v>3.2142896263394449E-2</v>
      </c>
      <c r="O6038" s="578">
        <v>1.3925209350418249E-2</v>
      </c>
      <c r="P6038" s="578">
        <v>1.2698115981067923</v>
      </c>
      <c r="Q6038" s="578">
        <v>1588.5079243977802</v>
      </c>
      <c r="R6038" s="578">
        <v>0.16076391491242201</v>
      </c>
      <c r="S6038" s="578">
        <v>3.1537800095975399E-2</v>
      </c>
      <c r="T6038" s="578">
        <v>1.3673701051933025E-2</v>
      </c>
      <c r="U6038" s="578">
        <v>1.2954527537848024</v>
      </c>
      <c r="V6038" s="578">
        <v>1617.7262700398699</v>
      </c>
      <c r="W6038" s="578">
        <v>0.16261928577205201</v>
      </c>
      <c r="X6038" s="578">
        <v>3.2142897311132353E-2</v>
      </c>
      <c r="Y6038" s="578">
        <v>1.3925209350418249E-2</v>
      </c>
    </row>
    <row r="6039" spans="1:25" x14ac:dyDescent="0.3">
      <c r="A6039" s="310" t="s">
        <v>2352</v>
      </c>
      <c r="B6039" s="310" t="s">
        <v>2193</v>
      </c>
      <c r="C6039" s="310" t="s">
        <v>42</v>
      </c>
      <c r="D6039" s="36">
        <v>5</v>
      </c>
      <c r="E6039" s="36">
        <v>2030</v>
      </c>
      <c r="F6039" s="578">
        <v>1.0345876300525165</v>
      </c>
      <c r="G6039" s="578">
        <v>1338.825294494625</v>
      </c>
      <c r="H6039" s="578">
        <v>0.12862407775446549</v>
      </c>
      <c r="I6039" s="578">
        <v>2.6223098810684523E-2</v>
      </c>
      <c r="J6039" s="578">
        <v>1.1524474898275551E-2</v>
      </c>
      <c r="K6039" s="578">
        <v>1.0694760231727536</v>
      </c>
      <c r="L6039" s="578">
        <v>1383.7740758260052</v>
      </c>
      <c r="M6039" s="578">
        <v>0.13056332946325649</v>
      </c>
      <c r="N6039" s="578">
        <v>2.69884001463651E-2</v>
      </c>
      <c r="O6039" s="578">
        <v>1.1911335459444651E-2</v>
      </c>
      <c r="P6039" s="578">
        <v>1.0345877759511533</v>
      </c>
      <c r="Q6039" s="578">
        <v>1338.825294494625</v>
      </c>
      <c r="R6039" s="578">
        <v>0.12862407773475976</v>
      </c>
      <c r="S6039" s="578">
        <v>2.6223098912547923E-2</v>
      </c>
      <c r="T6039" s="578">
        <v>1.1524474898275551E-2</v>
      </c>
      <c r="U6039" s="578">
        <v>1.0694760234777008</v>
      </c>
      <c r="V6039" s="578">
        <v>1383.7740758260052</v>
      </c>
      <c r="W6039" s="578">
        <v>0.13056332937048826</v>
      </c>
      <c r="X6039" s="578">
        <v>2.69884001463651E-2</v>
      </c>
      <c r="Y6039" s="578">
        <v>1.1911335459444651E-2</v>
      </c>
    </row>
    <row r="6040" spans="1:25" x14ac:dyDescent="0.3">
      <c r="A6040" s="310" t="s">
        <v>2351</v>
      </c>
      <c r="B6040" s="310" t="s">
        <v>2193</v>
      </c>
      <c r="C6040" s="310" t="s">
        <v>42</v>
      </c>
      <c r="D6040" s="36">
        <v>6</v>
      </c>
      <c r="E6040" s="36">
        <v>2030</v>
      </c>
      <c r="F6040" s="578">
        <v>0.90020022060959537</v>
      </c>
      <c r="G6040" s="578">
        <v>1190.2456334431927</v>
      </c>
      <c r="H6040" s="578">
        <v>0.10713526665161499</v>
      </c>
      <c r="I6040" s="578">
        <v>2.3139729465280274E-2</v>
      </c>
      <c r="J6040" s="578">
        <v>1.0245460153479713E-2</v>
      </c>
      <c r="K6040" s="578">
        <v>0.94249456135476573</v>
      </c>
      <c r="L6040" s="578">
        <v>1251.6716512044225</v>
      </c>
      <c r="M6040" s="578">
        <v>0.1092291328817125</v>
      </c>
      <c r="N6040" s="578">
        <v>2.3978028650162672E-2</v>
      </c>
      <c r="O6040" s="578">
        <v>1.0774228168884251E-2</v>
      </c>
      <c r="P6040" s="578">
        <v>0.90020022557431845</v>
      </c>
      <c r="Q6040" s="578">
        <v>1190.2456334431927</v>
      </c>
      <c r="R6040" s="578">
        <v>0.107135260082941</v>
      </c>
      <c r="S6040" s="578">
        <v>2.313972961079945E-2</v>
      </c>
      <c r="T6040" s="578">
        <v>1.0245460153479713E-2</v>
      </c>
      <c r="U6040" s="578">
        <v>0.94249451447668098</v>
      </c>
      <c r="V6040" s="578">
        <v>1251.6716512044225</v>
      </c>
      <c r="W6040" s="578">
        <v>0.10922913284897076</v>
      </c>
      <c r="X6040" s="578">
        <v>2.3978028019579697E-2</v>
      </c>
      <c r="Y6040" s="578">
        <v>1.0774228168884251E-2</v>
      </c>
    </row>
    <row r="6041" spans="1:25" x14ac:dyDescent="0.3">
      <c r="A6041" s="310" t="s">
        <v>2350</v>
      </c>
      <c r="B6041" s="310" t="s">
        <v>2193</v>
      </c>
      <c r="C6041" s="310" t="s">
        <v>42</v>
      </c>
      <c r="D6041" s="36">
        <v>7</v>
      </c>
      <c r="E6041" s="36">
        <v>2030</v>
      </c>
      <c r="F6041" s="578">
        <v>0.81802885610983322</v>
      </c>
      <c r="G6041" s="578">
        <v>1094.5186500549275</v>
      </c>
      <c r="H6041" s="578">
        <v>9.3934190606129592E-2</v>
      </c>
      <c r="I6041" s="578">
        <v>2.1268781264855801E-2</v>
      </c>
      <c r="J6041" s="578">
        <v>9.4214817703080628E-3</v>
      </c>
      <c r="K6041" s="578">
        <v>0.87045151902479256</v>
      </c>
      <c r="L6041" s="578">
        <v>1181.8462664286276</v>
      </c>
      <c r="M6041" s="578">
        <v>9.6385736393131027E-2</v>
      </c>
      <c r="N6041" s="578">
        <v>2.2325109743784724E-2</v>
      </c>
      <c r="O6041" s="578">
        <v>1.0173189793325311E-2</v>
      </c>
      <c r="P6041" s="578">
        <v>0.81802883499885071</v>
      </c>
      <c r="Q6041" s="578">
        <v>1094.5186500549275</v>
      </c>
      <c r="R6041" s="578">
        <v>9.3934190537159609E-2</v>
      </c>
      <c r="S6041" s="578">
        <v>2.1268781070830252E-2</v>
      </c>
      <c r="T6041" s="578">
        <v>9.4214817703080628E-3</v>
      </c>
      <c r="U6041" s="578">
        <v>0.87045146655735051</v>
      </c>
      <c r="V6041" s="578">
        <v>1181.8462664286276</v>
      </c>
      <c r="W6041" s="578">
        <v>9.6385732341938507E-2</v>
      </c>
      <c r="X6041" s="578">
        <v>2.2325109743784724E-2</v>
      </c>
      <c r="Y6041" s="578">
        <v>1.0173189793325311E-2</v>
      </c>
    </row>
    <row r="6042" spans="1:25" x14ac:dyDescent="0.3">
      <c r="A6042" s="310" t="s">
        <v>2349</v>
      </c>
      <c r="B6042" s="310" t="s">
        <v>2193</v>
      </c>
      <c r="C6042" s="310" t="s">
        <v>42</v>
      </c>
      <c r="D6042" s="36">
        <v>8</v>
      </c>
      <c r="E6042" s="36">
        <v>2030</v>
      </c>
      <c r="F6042" s="578">
        <v>0.71721107054558253</v>
      </c>
      <c r="G6042" s="578">
        <v>943.50274912516227</v>
      </c>
      <c r="H6042" s="578">
        <v>8.468842383445005E-2</v>
      </c>
      <c r="I6042" s="578">
        <v>1.8498450410940351E-2</v>
      </c>
      <c r="J6042" s="578">
        <v>8.1215589840818742E-3</v>
      </c>
      <c r="K6042" s="578">
        <v>0.7796846843068197</v>
      </c>
      <c r="L6042" s="578">
        <v>1059.3733380635499</v>
      </c>
      <c r="M6042" s="578">
        <v>8.7502534689368333E-2</v>
      </c>
      <c r="N6042" s="578">
        <v>1.9905380135848302E-2</v>
      </c>
      <c r="O6042" s="578">
        <v>9.1189631542268508E-3</v>
      </c>
      <c r="P6042" s="578">
        <v>0.71721107674456575</v>
      </c>
      <c r="Q6042" s="578">
        <v>943.50275961557975</v>
      </c>
      <c r="R6042" s="578">
        <v>8.4688423233274052E-2</v>
      </c>
      <c r="S6042" s="578">
        <v>1.8498450410940351E-2</v>
      </c>
      <c r="T6042" s="578">
        <v>8.1215589840818742E-3</v>
      </c>
      <c r="U6042" s="578">
        <v>0.77968468833989801</v>
      </c>
      <c r="V6042" s="578">
        <v>1059.3733380635499</v>
      </c>
      <c r="W6042" s="578">
        <v>8.75025352079319E-2</v>
      </c>
      <c r="X6042" s="578">
        <v>1.9905380705798302E-2</v>
      </c>
      <c r="Y6042" s="578">
        <v>9.1189631590774881E-3</v>
      </c>
    </row>
    <row r="6043" spans="1:25" x14ac:dyDescent="0.3">
      <c r="A6043" s="310" t="s">
        <v>2348</v>
      </c>
      <c r="B6043" s="310" t="s">
        <v>2193</v>
      </c>
      <c r="C6043" s="310" t="s">
        <v>42</v>
      </c>
      <c r="D6043" s="36">
        <v>9</v>
      </c>
      <c r="E6043" s="36">
        <v>2030</v>
      </c>
      <c r="F6043" s="578">
        <v>0.65760394608423622</v>
      </c>
      <c r="G6043" s="578">
        <v>863.77721405029251</v>
      </c>
      <c r="H6043" s="578">
        <v>7.6737942207121976E-2</v>
      </c>
      <c r="I6043" s="578">
        <v>1.7385169863700801E-2</v>
      </c>
      <c r="J6043" s="578">
        <v>7.43528848397545E-3</v>
      </c>
      <c r="K6043" s="578">
        <v>0.72934344454066946</v>
      </c>
      <c r="L6043" s="578">
        <v>1004.3744513193756</v>
      </c>
      <c r="M6043" s="578">
        <v>8.0148960055036356E-2</v>
      </c>
      <c r="N6043" s="578">
        <v>1.90370303365246E-2</v>
      </c>
      <c r="O6043" s="578">
        <v>8.6455292184837128E-3</v>
      </c>
      <c r="P6043" s="578">
        <v>0.65760395136178751</v>
      </c>
      <c r="Q6043" s="578">
        <v>863.77720864613798</v>
      </c>
      <c r="R6043" s="578">
        <v>7.6737941667185283E-2</v>
      </c>
      <c r="S6043" s="578">
        <v>1.7385169863700801E-2</v>
      </c>
      <c r="T6043" s="578">
        <v>7.43528848397545E-3</v>
      </c>
      <c r="U6043" s="578">
        <v>0.72934341845833173</v>
      </c>
      <c r="V6043" s="578">
        <v>1004.3744564056385</v>
      </c>
      <c r="W6043" s="578">
        <v>8.0148960588758172E-2</v>
      </c>
      <c r="X6043" s="578">
        <v>1.9037029812655648E-2</v>
      </c>
      <c r="Y6043" s="578">
        <v>8.6455292184837128E-3</v>
      </c>
    </row>
    <row r="6044" spans="1:25" x14ac:dyDescent="0.3">
      <c r="A6044" s="310" t="s">
        <v>2347</v>
      </c>
      <c r="B6044" s="310" t="s">
        <v>2193</v>
      </c>
      <c r="C6044" s="310" t="s">
        <v>42</v>
      </c>
      <c r="D6044" s="36">
        <v>10</v>
      </c>
      <c r="E6044" s="36">
        <v>2030</v>
      </c>
      <c r="F6044" s="578">
        <v>0.61043784621136821</v>
      </c>
      <c r="G6044" s="578">
        <v>799.85551897684672</v>
      </c>
      <c r="H6044" s="578">
        <v>7.0459548843852332E-2</v>
      </c>
      <c r="I6044" s="578">
        <v>1.6509182106043803E-2</v>
      </c>
      <c r="J6044" s="578">
        <v>6.8850598909193598E-3</v>
      </c>
      <c r="K6044" s="578">
        <v>0.68693517591888476</v>
      </c>
      <c r="L6044" s="578">
        <v>954.64682070414051</v>
      </c>
      <c r="M6044" s="578">
        <v>7.423424991460098E-2</v>
      </c>
      <c r="N6044" s="578">
        <v>1.8286633887328173E-2</v>
      </c>
      <c r="O6044" s="578">
        <v>8.2174804798948228E-3</v>
      </c>
      <c r="P6044" s="578">
        <v>0.61043785613922297</v>
      </c>
      <c r="Q6044" s="578">
        <v>799.85551897684672</v>
      </c>
      <c r="R6044" s="578">
        <v>7.0459548812929498E-2</v>
      </c>
      <c r="S6044" s="578">
        <v>1.6509181465759526E-2</v>
      </c>
      <c r="T6044" s="578">
        <v>6.8850598909193598E-3</v>
      </c>
      <c r="U6044" s="578">
        <v>0.68693516474045624</v>
      </c>
      <c r="V6044" s="578">
        <v>954.64682070414051</v>
      </c>
      <c r="W6044" s="578">
        <v>7.4234249847601505E-2</v>
      </c>
      <c r="X6044" s="578">
        <v>1.8286633193686876E-2</v>
      </c>
      <c r="Y6044" s="578">
        <v>8.2174804798948228E-3</v>
      </c>
    </row>
    <row r="6045" spans="1:25" x14ac:dyDescent="0.3">
      <c r="A6045" s="310" t="s">
        <v>2346</v>
      </c>
      <c r="B6045" s="310" t="s">
        <v>2193</v>
      </c>
      <c r="C6045" s="310" t="s">
        <v>42</v>
      </c>
      <c r="D6045" s="36">
        <v>11</v>
      </c>
      <c r="E6045" s="36">
        <v>2030</v>
      </c>
      <c r="F6045" s="578">
        <v>0.56619756950673605</v>
      </c>
      <c r="G6045" s="578">
        <v>733.25264008839849</v>
      </c>
      <c r="H6045" s="578">
        <v>6.4671438789749375E-2</v>
      </c>
      <c r="I6045" s="578">
        <v>1.5726479602259699E-2</v>
      </c>
      <c r="J6045" s="578">
        <v>6.3117491833205924E-3</v>
      </c>
      <c r="K6045" s="578">
        <v>0.64612958002263998</v>
      </c>
      <c r="L6045" s="578">
        <v>896.87111218770292</v>
      </c>
      <c r="M6045" s="578">
        <v>6.8683503980234123E-2</v>
      </c>
      <c r="N6045" s="578">
        <v>1.7494670115411198E-2</v>
      </c>
      <c r="O6045" s="578">
        <v>7.7201535799152499E-3</v>
      </c>
      <c r="P6045" s="578">
        <v>0.56619755894555068</v>
      </c>
      <c r="Q6045" s="578">
        <v>733.25264549255303</v>
      </c>
      <c r="R6045" s="578">
        <v>6.4671439334233527E-2</v>
      </c>
      <c r="S6045" s="578">
        <v>1.5726479604685026E-2</v>
      </c>
      <c r="T6045" s="578">
        <v>6.3117492342522948E-3</v>
      </c>
      <c r="U6045" s="578">
        <v>0.64612955921789195</v>
      </c>
      <c r="V6045" s="578">
        <v>896.87111218770292</v>
      </c>
      <c r="W6045" s="578">
        <v>6.8683503985387945E-2</v>
      </c>
      <c r="X6045" s="578">
        <v>1.7494670062054175E-2</v>
      </c>
      <c r="Y6045" s="578">
        <v>7.7201535799152499E-3</v>
      </c>
    </row>
    <row r="6046" spans="1:25" x14ac:dyDescent="0.3">
      <c r="A6046" s="310" t="s">
        <v>2345</v>
      </c>
      <c r="B6046" s="310" t="s">
        <v>2193</v>
      </c>
      <c r="C6046" s="310" t="s">
        <v>42</v>
      </c>
      <c r="D6046" s="36">
        <v>12</v>
      </c>
      <c r="E6046" s="36">
        <v>2030</v>
      </c>
      <c r="F6046" s="578">
        <v>0.53000097201741347</v>
      </c>
      <c r="G6046" s="578">
        <v>678.7586186726885</v>
      </c>
      <c r="H6046" s="578">
        <v>5.9935669991621851E-2</v>
      </c>
      <c r="I6046" s="578">
        <v>1.5086139452857101E-2</v>
      </c>
      <c r="J6046" s="578">
        <v>5.8426727773621652E-3</v>
      </c>
      <c r="K6046" s="578">
        <v>0.61233613757233685</v>
      </c>
      <c r="L6046" s="578">
        <v>846.46526145935013</v>
      </c>
      <c r="M6046" s="578">
        <v>6.4075638423825354E-2</v>
      </c>
      <c r="N6046" s="578">
        <v>1.6717585443984648E-2</v>
      </c>
      <c r="O6046" s="578">
        <v>7.2862694360082926E-3</v>
      </c>
      <c r="P6046" s="578">
        <v>0.53000101376701003</v>
      </c>
      <c r="Q6046" s="578">
        <v>678.7586186726885</v>
      </c>
      <c r="R6046" s="578">
        <v>5.993566997616042E-2</v>
      </c>
      <c r="S6046" s="578">
        <v>1.50861396056522E-2</v>
      </c>
      <c r="T6046" s="578">
        <v>5.8426734176464353E-3</v>
      </c>
      <c r="U6046" s="578">
        <v>0.61233614843625095</v>
      </c>
      <c r="V6046" s="578">
        <v>846.46526145935013</v>
      </c>
      <c r="W6046" s="578">
        <v>6.4075638429130749E-2</v>
      </c>
      <c r="X6046" s="578">
        <v>1.6717585393053E-2</v>
      </c>
      <c r="Y6046" s="578">
        <v>7.2862694360082926E-3</v>
      </c>
    </row>
    <row r="6047" spans="1:25" x14ac:dyDescent="0.3">
      <c r="A6047" s="310" t="s">
        <v>2344</v>
      </c>
      <c r="B6047" s="310" t="s">
        <v>2193</v>
      </c>
      <c r="C6047" s="310" t="s">
        <v>42</v>
      </c>
      <c r="D6047" s="36">
        <v>13</v>
      </c>
      <c r="E6047" s="36">
        <v>2030</v>
      </c>
      <c r="F6047" s="578">
        <v>0.48938934150368074</v>
      </c>
      <c r="G6047" s="578">
        <v>623.34332911173442</v>
      </c>
      <c r="H6047" s="578">
        <v>5.5275630200564252E-2</v>
      </c>
      <c r="I6047" s="578">
        <v>1.4054999027090748E-2</v>
      </c>
      <c r="J6047" s="578">
        <v>5.3656702075386377E-3</v>
      </c>
      <c r="K6047" s="578">
        <v>0.57317623736302403</v>
      </c>
      <c r="L6047" s="578">
        <v>792.09619013468375</v>
      </c>
      <c r="M6047" s="578">
        <v>5.9473068213568049E-2</v>
      </c>
      <c r="N6047" s="578">
        <v>1.5559809748083299E-2</v>
      </c>
      <c r="O6047" s="578">
        <v>6.8182677205186303E-3</v>
      </c>
      <c r="P6047" s="578">
        <v>0.4893893675765445</v>
      </c>
      <c r="Q6047" s="578">
        <v>623.34332911173442</v>
      </c>
      <c r="R6047" s="578">
        <v>5.5275630205869626E-2</v>
      </c>
      <c r="S6047" s="578">
        <v>1.405499917988585E-2</v>
      </c>
      <c r="T6047" s="578">
        <v>5.3656702075386377E-3</v>
      </c>
      <c r="U6047" s="578">
        <v>0.57317625846790554</v>
      </c>
      <c r="V6047" s="578">
        <v>792.09619013468375</v>
      </c>
      <c r="W6047" s="578">
        <v>5.9473068208262647E-2</v>
      </c>
      <c r="X6047" s="578">
        <v>1.5559809748083299E-2</v>
      </c>
      <c r="Y6047" s="578">
        <v>6.8182677205186303E-3</v>
      </c>
    </row>
    <row r="6048" spans="1:25" x14ac:dyDescent="0.3">
      <c r="A6048" s="310" t="s">
        <v>2343</v>
      </c>
      <c r="B6048" s="310" t="s">
        <v>2193</v>
      </c>
      <c r="C6048" s="310" t="s">
        <v>42</v>
      </c>
      <c r="D6048" s="36">
        <v>14</v>
      </c>
      <c r="E6048" s="36">
        <v>2030</v>
      </c>
      <c r="F6048" s="578">
        <v>0.48317639908537968</v>
      </c>
      <c r="G6048" s="578">
        <v>626.8791294097897</v>
      </c>
      <c r="H6048" s="578">
        <v>5.2239539138023802E-2</v>
      </c>
      <c r="I6048" s="578">
        <v>1.3290939508199951E-2</v>
      </c>
      <c r="J6048" s="578">
        <v>5.3961133865717149E-3</v>
      </c>
      <c r="K6048" s="578">
        <v>0.56416690234675526</v>
      </c>
      <c r="L6048" s="578">
        <v>789.25066502888922</v>
      </c>
      <c r="M6048" s="578">
        <v>5.6351271776672172E-2</v>
      </c>
      <c r="N6048" s="578">
        <v>1.466163256312325E-2</v>
      </c>
      <c r="O6048" s="578">
        <v>6.7937814649970526E-3</v>
      </c>
      <c r="P6048" s="578">
        <v>0.48317641987508347</v>
      </c>
      <c r="Q6048" s="578">
        <v>626.8791294097897</v>
      </c>
      <c r="R6048" s="578">
        <v>5.2239539122335019E-2</v>
      </c>
      <c r="S6048" s="578">
        <v>1.32909394645442E-2</v>
      </c>
      <c r="T6048" s="578">
        <v>5.3961133865717149E-3</v>
      </c>
      <c r="U6048" s="578">
        <v>0.56416688650481672</v>
      </c>
      <c r="V6048" s="578">
        <v>789.25066502888922</v>
      </c>
      <c r="W6048" s="578">
        <v>5.6351271792360998E-2</v>
      </c>
      <c r="X6048" s="578">
        <v>1.4661631835527501E-2</v>
      </c>
      <c r="Y6048" s="578">
        <v>6.7937814649970526E-3</v>
      </c>
    </row>
    <row r="6049" spans="1:25" x14ac:dyDescent="0.3">
      <c r="A6049" s="310" t="s">
        <v>2342</v>
      </c>
      <c r="B6049" s="310" t="s">
        <v>2193</v>
      </c>
      <c r="C6049" s="310" t="s">
        <v>42</v>
      </c>
      <c r="D6049" s="36">
        <v>15</v>
      </c>
      <c r="E6049" s="36">
        <v>2030</v>
      </c>
      <c r="F6049" s="578">
        <v>0.48019169420285779</v>
      </c>
      <c r="G6049" s="578">
        <v>634.04595502217546</v>
      </c>
      <c r="H6049" s="578">
        <v>4.9715008664179501E-2</v>
      </c>
      <c r="I6049" s="578">
        <v>1.2647982652803525E-2</v>
      </c>
      <c r="J6049" s="578">
        <v>5.4578088893322231E-3</v>
      </c>
      <c r="K6049" s="578">
        <v>0.55798129305137878</v>
      </c>
      <c r="L6049" s="578">
        <v>789.67434565226199</v>
      </c>
      <c r="M6049" s="578">
        <v>5.3695755730359396E-2</v>
      </c>
      <c r="N6049" s="578">
        <v>1.3918109703809E-2</v>
      </c>
      <c r="O6049" s="578">
        <v>6.7974326181380641E-3</v>
      </c>
      <c r="P6049" s="578">
        <v>0.48019167836986232</v>
      </c>
      <c r="Q6049" s="578">
        <v>634.04595502217546</v>
      </c>
      <c r="R6049" s="578">
        <v>4.9715008061866628E-2</v>
      </c>
      <c r="S6049" s="578">
        <v>1.264798222594735E-2</v>
      </c>
      <c r="T6049" s="578">
        <v>5.4578088893322231E-3</v>
      </c>
      <c r="U6049" s="578">
        <v>0.55798128296004224</v>
      </c>
      <c r="V6049" s="578">
        <v>789.67434565226199</v>
      </c>
      <c r="W6049" s="578">
        <v>5.3695755651915471E-2</v>
      </c>
      <c r="X6049" s="578">
        <v>1.3918109703809E-2</v>
      </c>
      <c r="Y6049" s="578">
        <v>6.7974326181380641E-3</v>
      </c>
    </row>
    <row r="6050" spans="1:25" x14ac:dyDescent="0.3">
      <c r="A6050" s="580" t="s">
        <v>2341</v>
      </c>
      <c r="B6050" s="580" t="s">
        <v>2193</v>
      </c>
      <c r="C6050" s="580" t="s">
        <v>42</v>
      </c>
      <c r="D6050" s="581">
        <v>16</v>
      </c>
      <c r="E6050" s="581">
        <v>2030</v>
      </c>
      <c r="F6050" s="582">
        <v>0.49121492919994098</v>
      </c>
      <c r="G6050" s="582">
        <v>663.56434885660781</v>
      </c>
      <c r="H6050" s="582">
        <v>4.7996974986517629E-2</v>
      </c>
      <c r="I6050" s="582">
        <v>1.2182149289098249E-2</v>
      </c>
      <c r="J6050" s="582">
        <v>5.7119073511178878E-3</v>
      </c>
      <c r="K6050" s="582">
        <v>0.56507831272218301</v>
      </c>
      <c r="L6050" s="582">
        <v>811.76893838246599</v>
      </c>
      <c r="M6050" s="582">
        <v>5.1836907436760699E-2</v>
      </c>
      <c r="N6050" s="582">
        <v>1.336343753791875E-2</v>
      </c>
      <c r="O6050" s="582">
        <v>6.9876285706413849E-3</v>
      </c>
      <c r="P6050" s="582">
        <v>0.49121490824459552</v>
      </c>
      <c r="Q6050" s="582">
        <v>663.56434885660781</v>
      </c>
      <c r="R6050" s="582">
        <v>4.7996974928992082E-2</v>
      </c>
      <c r="S6050" s="582">
        <v>1.21821495025263E-2</v>
      </c>
      <c r="T6050" s="582">
        <v>5.7119073511178878E-3</v>
      </c>
      <c r="U6050" s="582">
        <v>0.56507830744307785</v>
      </c>
      <c r="V6050" s="582">
        <v>811.76893838246599</v>
      </c>
      <c r="W6050" s="582">
        <v>5.1836906389022816E-2</v>
      </c>
      <c r="X6050" s="582">
        <v>1.3363437440906E-2</v>
      </c>
      <c r="Y6050" s="582">
        <v>6.9876285706413849E-3</v>
      </c>
    </row>
    <row r="6051" spans="1:25" x14ac:dyDescent="0.3">
      <c r="A6051" s="310" t="s">
        <v>2340</v>
      </c>
      <c r="B6051" s="310" t="s">
        <v>2192</v>
      </c>
      <c r="C6051" s="310" t="s">
        <v>42</v>
      </c>
      <c r="D6051" s="36">
        <v>1</v>
      </c>
      <c r="E6051" s="36">
        <v>2012</v>
      </c>
      <c r="F6051" s="578">
        <v>16.938995889830924</v>
      </c>
      <c r="G6051" s="578">
        <v>6184.8946075439408</v>
      </c>
      <c r="H6051" s="578">
        <v>17.309838402172275</v>
      </c>
      <c r="I6051" s="578">
        <v>7.9907967722647202E-2</v>
      </c>
      <c r="J6051" s="578">
        <v>0.12326006358489325</v>
      </c>
      <c r="K6051" s="578">
        <v>17.062468497286574</v>
      </c>
      <c r="L6051" s="578">
        <v>6228.1649881998646</v>
      </c>
      <c r="M6051" s="578">
        <v>17.405262338841524</v>
      </c>
      <c r="N6051" s="578">
        <v>8.0222142696887377E-2</v>
      </c>
      <c r="O6051" s="578">
        <v>0.1241223126805075</v>
      </c>
      <c r="P6051" s="578">
        <v>16.93899692792905</v>
      </c>
      <c r="Q6051" s="578">
        <v>6184.8946075439408</v>
      </c>
      <c r="R6051" s="578">
        <v>17.309839558855526</v>
      </c>
      <c r="S6051" s="578">
        <v>7.9907966747668896E-2</v>
      </c>
      <c r="T6051" s="578">
        <v>0.12326006358489325</v>
      </c>
      <c r="U6051" s="578">
        <v>17.062467990667699</v>
      </c>
      <c r="V6051" s="578">
        <v>6228.1649881998646</v>
      </c>
      <c r="W6051" s="578">
        <v>17.405262181253974</v>
      </c>
      <c r="X6051" s="578">
        <v>8.0222164899472093E-2</v>
      </c>
      <c r="Y6051" s="578">
        <v>0.1241223126805075</v>
      </c>
    </row>
    <row r="6052" spans="1:25" x14ac:dyDescent="0.3">
      <c r="A6052" s="310" t="s">
        <v>2339</v>
      </c>
      <c r="B6052" s="310" t="s">
        <v>2192</v>
      </c>
      <c r="C6052" s="310" t="s">
        <v>42</v>
      </c>
      <c r="D6052" s="36">
        <v>2</v>
      </c>
      <c r="E6052" s="36">
        <v>2012</v>
      </c>
      <c r="F6052" s="578">
        <v>8.9239618299223444</v>
      </c>
      <c r="G6052" s="578">
        <v>3084.3706258138</v>
      </c>
      <c r="H6052" s="578">
        <v>9.0160735990163268</v>
      </c>
      <c r="I6052" s="578">
        <v>4.4704877661691428E-2</v>
      </c>
      <c r="J6052" s="578">
        <v>6.146902447411165E-2</v>
      </c>
      <c r="K6052" s="578">
        <v>9.0758517334878164</v>
      </c>
      <c r="L6052" s="578">
        <v>3136.6209894816029</v>
      </c>
      <c r="M6052" s="578">
        <v>9.1357758946493597</v>
      </c>
      <c r="N6052" s="578">
        <v>4.5080449920078501E-2</v>
      </c>
      <c r="O6052" s="578">
        <v>6.2510314533331696E-2</v>
      </c>
      <c r="P6052" s="578">
        <v>8.9239618845440383</v>
      </c>
      <c r="Q6052" s="578">
        <v>3084.3706258138</v>
      </c>
      <c r="R6052" s="578">
        <v>9.0160736635686263</v>
      </c>
      <c r="S6052" s="578">
        <v>4.4704886754364702E-2</v>
      </c>
      <c r="T6052" s="578">
        <v>6.1469023387568628E-2</v>
      </c>
      <c r="U6052" s="578">
        <v>9.0758517955865852</v>
      </c>
      <c r="V6052" s="578">
        <v>3136.6209894816029</v>
      </c>
      <c r="W6052" s="578">
        <v>9.1357761413431291</v>
      </c>
      <c r="X6052" s="578">
        <v>4.5080453048437094E-2</v>
      </c>
      <c r="Y6052" s="578">
        <v>6.2510315600472155E-2</v>
      </c>
    </row>
    <row r="6053" spans="1:25" x14ac:dyDescent="0.3">
      <c r="A6053" s="310" t="s">
        <v>2338</v>
      </c>
      <c r="B6053" s="310" t="s">
        <v>2192</v>
      </c>
      <c r="C6053" s="310" t="s">
        <v>42</v>
      </c>
      <c r="D6053" s="36">
        <v>3</v>
      </c>
      <c r="E6053" s="36">
        <v>2012</v>
      </c>
      <c r="F6053" s="578">
        <v>5.29294285277971</v>
      </c>
      <c r="G6053" s="578">
        <v>1752.6430905659975</v>
      </c>
      <c r="H6053" s="578">
        <v>4.9492078713301382</v>
      </c>
      <c r="I6053" s="578">
        <v>2.4457061385419324E-2</v>
      </c>
      <c r="J6053" s="578">
        <v>3.4928787945924897E-2</v>
      </c>
      <c r="K6053" s="578">
        <v>5.3370847734791615</v>
      </c>
      <c r="L6053" s="578">
        <v>1769.2450714111276</v>
      </c>
      <c r="M6053" s="578">
        <v>5.0018025200139746</v>
      </c>
      <c r="N6053" s="578">
        <v>2.4701273517545475E-2</v>
      </c>
      <c r="O6053" s="578">
        <v>3.5259642017384296E-2</v>
      </c>
      <c r="P6053" s="578">
        <v>5.2929429049233896</v>
      </c>
      <c r="Q6053" s="578">
        <v>1752.6430905659975</v>
      </c>
      <c r="R6053" s="578">
        <v>4.9492080106453269</v>
      </c>
      <c r="S6053" s="578">
        <v>2.4457058911896923E-2</v>
      </c>
      <c r="T6053" s="578">
        <v>3.4928788469793852E-2</v>
      </c>
      <c r="U6053" s="578">
        <v>5.3370847213251729</v>
      </c>
      <c r="V6053" s="578">
        <v>1769.2450192769325</v>
      </c>
      <c r="W6053" s="578">
        <v>5.0018027060456571</v>
      </c>
      <c r="X6053" s="578">
        <v>2.4701275663649797E-2</v>
      </c>
      <c r="Y6053" s="578">
        <v>3.5259641008451525E-2</v>
      </c>
    </row>
    <row r="6054" spans="1:25" x14ac:dyDescent="0.3">
      <c r="A6054" s="310" t="s">
        <v>2337</v>
      </c>
      <c r="B6054" s="310" t="s">
        <v>2192</v>
      </c>
      <c r="C6054" s="310" t="s">
        <v>42</v>
      </c>
      <c r="D6054" s="36">
        <v>4</v>
      </c>
      <c r="E6054" s="36">
        <v>2012</v>
      </c>
      <c r="F6054" s="578">
        <v>4.4442754691021875</v>
      </c>
      <c r="G6054" s="578">
        <v>1387.8135363260876</v>
      </c>
      <c r="H6054" s="578">
        <v>3.7511375557636075</v>
      </c>
      <c r="I6054" s="578">
        <v>1.8169724565685372E-2</v>
      </c>
      <c r="J6054" s="578">
        <v>2.7657999288445926E-2</v>
      </c>
      <c r="K6054" s="578">
        <v>4.603846629832633</v>
      </c>
      <c r="L6054" s="578">
        <v>1433.9872220357202</v>
      </c>
      <c r="M6054" s="578">
        <v>3.9149899563744803</v>
      </c>
      <c r="N6054" s="578">
        <v>1.9512708063075423E-2</v>
      </c>
      <c r="O6054" s="578">
        <v>2.8578245003397226E-2</v>
      </c>
      <c r="P6054" s="578">
        <v>4.4442756255747673</v>
      </c>
      <c r="Q6054" s="578">
        <v>1387.8135363260876</v>
      </c>
      <c r="R6054" s="578">
        <v>3.7511375765255499</v>
      </c>
      <c r="S6054" s="578">
        <v>1.8169726102276677E-2</v>
      </c>
      <c r="T6054" s="578">
        <v>2.7657999288445926E-2</v>
      </c>
      <c r="U6054" s="578">
        <v>4.6038467863051347</v>
      </c>
      <c r="V6054" s="578">
        <v>1433.9871699015248</v>
      </c>
      <c r="W6054" s="578">
        <v>3.9149899431128352</v>
      </c>
      <c r="X6054" s="578">
        <v>1.9512710118533449E-2</v>
      </c>
      <c r="Y6054" s="578">
        <v>2.8578245003397226E-2</v>
      </c>
    </row>
    <row r="6055" spans="1:25" x14ac:dyDescent="0.3">
      <c r="A6055" s="310" t="s">
        <v>2336</v>
      </c>
      <c r="B6055" s="310" t="s">
        <v>2192</v>
      </c>
      <c r="C6055" s="310" t="s">
        <v>42</v>
      </c>
      <c r="D6055" s="36">
        <v>5</v>
      </c>
      <c r="E6055" s="36">
        <v>2012</v>
      </c>
      <c r="F6055" s="578">
        <v>4.0045648749553449</v>
      </c>
      <c r="G6055" s="578">
        <v>1210.7217763264925</v>
      </c>
      <c r="H6055" s="578">
        <v>3.0845196738991874</v>
      </c>
      <c r="I6055" s="578">
        <v>1.5032264578053376E-2</v>
      </c>
      <c r="J6055" s="578">
        <v>2.4128694766356252E-2</v>
      </c>
      <c r="K6055" s="578">
        <v>4.3090802128137176</v>
      </c>
      <c r="L6055" s="578">
        <v>1296.1136296590125</v>
      </c>
      <c r="M6055" s="578">
        <v>3.3805170258650197</v>
      </c>
      <c r="N6055" s="578">
        <v>1.7607073242591725E-2</v>
      </c>
      <c r="O6055" s="578">
        <v>2.5830519987114976E-2</v>
      </c>
      <c r="P6055" s="578">
        <v>4.0045650314435353</v>
      </c>
      <c r="Q6055" s="578">
        <v>1210.7217763264925</v>
      </c>
      <c r="R6055" s="578">
        <v>3.0845198099717228</v>
      </c>
      <c r="S6055" s="578">
        <v>1.5032265110373024E-2</v>
      </c>
      <c r="T6055" s="578">
        <v>2.4128695290225204E-2</v>
      </c>
      <c r="U6055" s="578">
        <v>4.3090802128084844</v>
      </c>
      <c r="V6055" s="578">
        <v>1296.1136296590125</v>
      </c>
      <c r="W6055" s="578">
        <v>3.3805171250532977</v>
      </c>
      <c r="X6055" s="578">
        <v>1.7607075838706476E-2</v>
      </c>
      <c r="Y6055" s="578">
        <v>2.583052050128265E-2</v>
      </c>
    </row>
    <row r="6056" spans="1:25" x14ac:dyDescent="0.3">
      <c r="A6056" s="310" t="s">
        <v>2335</v>
      </c>
      <c r="B6056" s="310" t="s">
        <v>2192</v>
      </c>
      <c r="C6056" s="310" t="s">
        <v>42</v>
      </c>
      <c r="D6056" s="36">
        <v>6</v>
      </c>
      <c r="E6056" s="36">
        <v>2012</v>
      </c>
      <c r="F6056" s="578">
        <v>3.6514186681874823</v>
      </c>
      <c r="G6056" s="578">
        <v>1088.5606180826751</v>
      </c>
      <c r="H6056" s="578">
        <v>2.5847996043072849</v>
      </c>
      <c r="I6056" s="578">
        <v>1.1927485871751735E-2</v>
      </c>
      <c r="J6056" s="578">
        <v>2.1694152227913301E-2</v>
      </c>
      <c r="K6056" s="578">
        <v>4.0773945510430423</v>
      </c>
      <c r="L6056" s="578">
        <v>1207.8655344645124</v>
      </c>
      <c r="M6056" s="578">
        <v>2.98257313284557</v>
      </c>
      <c r="N6056" s="578">
        <v>1.6245872857022399E-2</v>
      </c>
      <c r="O6056" s="578">
        <v>2.4071810553626425E-2</v>
      </c>
      <c r="P6056" s="578">
        <v>3.6514189289788748</v>
      </c>
      <c r="Q6056" s="578">
        <v>1088.5606180826751</v>
      </c>
      <c r="R6056" s="578">
        <v>2.5847996076190549</v>
      </c>
      <c r="S6056" s="578">
        <v>1.1927485035092365E-2</v>
      </c>
      <c r="T6056" s="578">
        <v>2.1694152227913301E-2</v>
      </c>
      <c r="U6056" s="578">
        <v>4.0773947074895478</v>
      </c>
      <c r="V6056" s="578">
        <v>1207.8655344645124</v>
      </c>
      <c r="W6056" s="578">
        <v>2.9825731245412754</v>
      </c>
      <c r="X6056" s="578">
        <v>1.6245877493702175E-2</v>
      </c>
      <c r="Y6056" s="578">
        <v>2.4071810029757473E-2</v>
      </c>
    </row>
    <row r="6057" spans="1:25" x14ac:dyDescent="0.3">
      <c r="A6057" s="310" t="s">
        <v>2334</v>
      </c>
      <c r="B6057" s="310" t="s">
        <v>2192</v>
      </c>
      <c r="C6057" s="310" t="s">
        <v>42</v>
      </c>
      <c r="D6057" s="36">
        <v>7</v>
      </c>
      <c r="E6057" s="36">
        <v>2012</v>
      </c>
      <c r="F6057" s="578">
        <v>3.6706188397731649</v>
      </c>
      <c r="G6057" s="578">
        <v>1051.4696350097599</v>
      </c>
      <c r="H6057" s="578">
        <v>2.3282416856412325</v>
      </c>
      <c r="I6057" s="578">
        <v>1.2069166105978461E-2</v>
      </c>
      <c r="J6057" s="578">
        <v>2.0954978089624328E-2</v>
      </c>
      <c r="K6057" s="578">
        <v>4.1512690539680799</v>
      </c>
      <c r="L6057" s="578">
        <v>1190.6995747884048</v>
      </c>
      <c r="M6057" s="578">
        <v>2.7388177309324702</v>
      </c>
      <c r="N6057" s="578">
        <v>2.5885740555774302E-2</v>
      </c>
      <c r="O6057" s="578">
        <v>2.3729692562483199E-2</v>
      </c>
      <c r="P6057" s="578">
        <v>3.6706189490483476</v>
      </c>
      <c r="Q6057" s="578">
        <v>1051.4696871439551</v>
      </c>
      <c r="R6057" s="578">
        <v>2.3282417119850476</v>
      </c>
      <c r="S6057" s="578">
        <v>1.2069163790329157E-2</v>
      </c>
      <c r="T6057" s="578">
        <v>2.0954978089624328E-2</v>
      </c>
      <c r="U6057" s="578">
        <v>4.1512691061168399</v>
      </c>
      <c r="V6057" s="578">
        <v>1190.6995747884048</v>
      </c>
      <c r="W6057" s="578">
        <v>2.7388177449714277</v>
      </c>
      <c r="X6057" s="578">
        <v>2.5885742158682903E-2</v>
      </c>
      <c r="Y6057" s="578">
        <v>2.3729692562483199E-2</v>
      </c>
    </row>
    <row r="6058" spans="1:25" x14ac:dyDescent="0.3">
      <c r="A6058" s="310" t="s">
        <v>2333</v>
      </c>
      <c r="B6058" s="310" t="s">
        <v>2192</v>
      </c>
      <c r="C6058" s="310" t="s">
        <v>42</v>
      </c>
      <c r="D6058" s="36">
        <v>8</v>
      </c>
      <c r="E6058" s="36">
        <v>2012</v>
      </c>
      <c r="F6058" s="578">
        <v>3.5366724899446305</v>
      </c>
      <c r="G6058" s="578">
        <v>932.39978822072305</v>
      </c>
      <c r="H6058" s="578">
        <v>1.8897875065467775</v>
      </c>
      <c r="I6058" s="578">
        <v>1.1342849463327746E-2</v>
      </c>
      <c r="J6058" s="578">
        <v>1.8581958924187299E-2</v>
      </c>
      <c r="K6058" s="578">
        <v>4.063613430724895</v>
      </c>
      <c r="L6058" s="578">
        <v>1092.66468429565</v>
      </c>
      <c r="M6058" s="578">
        <v>2.318121965630775</v>
      </c>
      <c r="N6058" s="578">
        <v>4.5625958449818371E-2</v>
      </c>
      <c r="O6058" s="578">
        <v>2.1775931527372401E-2</v>
      </c>
      <c r="P6058" s="578">
        <v>3.5366726463911724</v>
      </c>
      <c r="Q6058" s="578">
        <v>932.39984639485624</v>
      </c>
      <c r="R6058" s="578">
        <v>1.8897874858842727</v>
      </c>
      <c r="S6058" s="578">
        <v>1.1342852549394872E-2</v>
      </c>
      <c r="T6058" s="578">
        <v>1.8581958410019625E-2</v>
      </c>
      <c r="U6058" s="578">
        <v>4.0636135350435572</v>
      </c>
      <c r="V6058" s="578">
        <v>1092.66468429565</v>
      </c>
      <c r="W6058" s="578">
        <v>2.3181219560677424</v>
      </c>
      <c r="X6058" s="578">
        <v>4.5625962645772206E-2</v>
      </c>
      <c r="Y6058" s="578">
        <v>2.1775931527372401E-2</v>
      </c>
    </row>
    <row r="6059" spans="1:25" x14ac:dyDescent="0.3">
      <c r="A6059" s="310" t="s">
        <v>2332</v>
      </c>
      <c r="B6059" s="310" t="s">
        <v>2192</v>
      </c>
      <c r="C6059" s="310" t="s">
        <v>42</v>
      </c>
      <c r="D6059" s="36">
        <v>9</v>
      </c>
      <c r="E6059" s="36">
        <v>2012</v>
      </c>
      <c r="F6059" s="578">
        <v>3.612145827170322</v>
      </c>
      <c r="G6059" s="578">
        <v>892.07766405741324</v>
      </c>
      <c r="H6059" s="578">
        <v>1.6345506008953274</v>
      </c>
      <c r="I6059" s="578">
        <v>1.1268468299438901E-2</v>
      </c>
      <c r="J6059" s="578">
        <v>1.7778396024368648E-2</v>
      </c>
      <c r="K6059" s="578">
        <v>4.1698741734790747</v>
      </c>
      <c r="L6059" s="578">
        <v>1067.8578160603799</v>
      </c>
      <c r="M6059" s="578">
        <v>2.0708041702140054</v>
      </c>
      <c r="N6059" s="578">
        <v>8.0586244383993977E-2</v>
      </c>
      <c r="O6059" s="578">
        <v>2.1281521786780378E-2</v>
      </c>
      <c r="P6059" s="578">
        <v>3.6121459314836821</v>
      </c>
      <c r="Q6059" s="578">
        <v>892.07766405741324</v>
      </c>
      <c r="R6059" s="578">
        <v>1.6345506106390499</v>
      </c>
      <c r="S6059" s="578">
        <v>1.1268472284806767E-2</v>
      </c>
      <c r="T6059" s="578">
        <v>1.77783955004997E-2</v>
      </c>
      <c r="U6059" s="578">
        <v>4.1698742777818971</v>
      </c>
      <c r="V6059" s="578">
        <v>1067.8578160603799</v>
      </c>
      <c r="W6059" s="578">
        <v>2.0708041683113398</v>
      </c>
      <c r="X6059" s="578">
        <v>8.058624644036147E-2</v>
      </c>
      <c r="Y6059" s="578">
        <v>2.1281522300948028E-2</v>
      </c>
    </row>
    <row r="6060" spans="1:25" x14ac:dyDescent="0.3">
      <c r="A6060" s="310" t="s">
        <v>2331</v>
      </c>
      <c r="B6060" s="310" t="s">
        <v>2192</v>
      </c>
      <c r="C6060" s="310" t="s">
        <v>42</v>
      </c>
      <c r="D6060" s="36">
        <v>10</v>
      </c>
      <c r="E6060" s="36">
        <v>2012</v>
      </c>
      <c r="F6060" s="578">
        <v>3.6751292018107002</v>
      </c>
      <c r="G6060" s="578">
        <v>860.78133010864224</v>
      </c>
      <c r="H6060" s="578">
        <v>1.4344349857589473</v>
      </c>
      <c r="I6060" s="578">
        <v>1.1230697854140666E-2</v>
      </c>
      <c r="J6060" s="578">
        <v>1.71546653922026E-2</v>
      </c>
      <c r="K6060" s="578">
        <v>4.2476929629046145</v>
      </c>
      <c r="L6060" s="578">
        <v>1045.5979245503727</v>
      </c>
      <c r="M6060" s="578">
        <v>1.8819294946721676</v>
      </c>
      <c r="N6060" s="578">
        <v>0.11007068997181076</v>
      </c>
      <c r="O6060" s="578">
        <v>2.0837875820385827E-2</v>
      </c>
      <c r="P6060" s="578">
        <v>3.6751293061083699</v>
      </c>
      <c r="Q6060" s="578">
        <v>860.78134091695097</v>
      </c>
      <c r="R6060" s="578">
        <v>1.4344350402031198</v>
      </c>
      <c r="S6060" s="578">
        <v>1.1230698088070297E-2</v>
      </c>
      <c r="T6060" s="578">
        <v>1.71546653922026E-2</v>
      </c>
      <c r="U6060" s="578">
        <v>4.2476933304615123</v>
      </c>
      <c r="V6060" s="578">
        <v>1045.5979245503727</v>
      </c>
      <c r="W6060" s="578">
        <v>1.8819294795278676</v>
      </c>
      <c r="X6060" s="578">
        <v>0.11007069409030595</v>
      </c>
      <c r="Y6060" s="578">
        <v>2.0837875820385827E-2</v>
      </c>
    </row>
    <row r="6061" spans="1:25" x14ac:dyDescent="0.3">
      <c r="A6061" s="310" t="s">
        <v>2330</v>
      </c>
      <c r="B6061" s="310" t="s">
        <v>2192</v>
      </c>
      <c r="C6061" s="310" t="s">
        <v>42</v>
      </c>
      <c r="D6061" s="36">
        <v>11</v>
      </c>
      <c r="E6061" s="36">
        <v>2012</v>
      </c>
      <c r="F6061" s="578">
        <v>3.7602294293252827</v>
      </c>
      <c r="G6061" s="578">
        <v>836.24137242635072</v>
      </c>
      <c r="H6061" s="578">
        <v>1.2614054713588549</v>
      </c>
      <c r="I6061" s="578">
        <v>1.1363258448492741E-2</v>
      </c>
      <c r="J6061" s="578">
        <v>1.6665606652774501E-2</v>
      </c>
      <c r="K6061" s="578">
        <v>4.3215345129594827</v>
      </c>
      <c r="L6061" s="578">
        <v>1020.6894715626991</v>
      </c>
      <c r="M6061" s="578">
        <v>1.69219580297552</v>
      </c>
      <c r="N6061" s="578">
        <v>0.1209926835184278</v>
      </c>
      <c r="O6061" s="578">
        <v>2.0341501998094175E-2</v>
      </c>
      <c r="P6061" s="578">
        <v>3.7602293771712176</v>
      </c>
      <c r="Q6061" s="578">
        <v>836.24137783050503</v>
      </c>
      <c r="R6061" s="578">
        <v>1.2614054715189276</v>
      </c>
      <c r="S6061" s="578">
        <v>1.1363259373448866E-2</v>
      </c>
      <c r="T6061" s="578">
        <v>1.6665606652774501E-2</v>
      </c>
      <c r="U6061" s="578">
        <v>4.3215343043432277</v>
      </c>
      <c r="V6061" s="578">
        <v>1020.6894715626991</v>
      </c>
      <c r="W6061" s="578">
        <v>1.6921958988047323</v>
      </c>
      <c r="X6061" s="578">
        <v>0.12099268354935029</v>
      </c>
      <c r="Y6061" s="578">
        <v>2.0341501998094175E-2</v>
      </c>
    </row>
    <row r="6062" spans="1:25" x14ac:dyDescent="0.3">
      <c r="A6062" s="310" t="s">
        <v>2329</v>
      </c>
      <c r="B6062" s="310" t="s">
        <v>2192</v>
      </c>
      <c r="C6062" s="310" t="s">
        <v>42</v>
      </c>
      <c r="D6062" s="36">
        <v>12</v>
      </c>
      <c r="E6062" s="36">
        <v>2012</v>
      </c>
      <c r="F6062" s="578">
        <v>3.8298564843692731</v>
      </c>
      <c r="G6062" s="578">
        <v>816.16654904683389</v>
      </c>
      <c r="H6062" s="578">
        <v>1.1198387054682775</v>
      </c>
      <c r="I6062" s="578">
        <v>1.1471725041853108E-2</v>
      </c>
      <c r="J6062" s="578">
        <v>1.6265523552040848E-2</v>
      </c>
      <c r="K6062" s="578">
        <v>4.37274637621673</v>
      </c>
      <c r="L6062" s="578">
        <v>995.27358055114576</v>
      </c>
      <c r="M6062" s="578">
        <v>1.5200390870068026</v>
      </c>
      <c r="N6062" s="578">
        <v>0.11551231096503493</v>
      </c>
      <c r="O6062" s="578">
        <v>1.9835009453042052E-2</v>
      </c>
      <c r="P6062" s="578">
        <v>3.8298563800506855</v>
      </c>
      <c r="Q6062" s="578">
        <v>816.16655413309695</v>
      </c>
      <c r="R6062" s="578">
        <v>1.1198386725203151</v>
      </c>
      <c r="S6062" s="578">
        <v>1.1471725397958191E-2</v>
      </c>
      <c r="T6062" s="578">
        <v>1.62655240662085E-2</v>
      </c>
      <c r="U6062" s="578">
        <v>4.3727463762166527</v>
      </c>
      <c r="V6062" s="578">
        <v>995.2735335032138</v>
      </c>
      <c r="W6062" s="578">
        <v>1.520039097863745</v>
      </c>
      <c r="X6062" s="578">
        <v>0.1155123119945827</v>
      </c>
      <c r="Y6062" s="578">
        <v>1.9835009453042052E-2</v>
      </c>
    </row>
    <row r="6063" spans="1:25" x14ac:dyDescent="0.3">
      <c r="A6063" s="310" t="s">
        <v>2328</v>
      </c>
      <c r="B6063" s="310" t="s">
        <v>2192</v>
      </c>
      <c r="C6063" s="310" t="s">
        <v>42</v>
      </c>
      <c r="D6063" s="36">
        <v>13</v>
      </c>
      <c r="E6063" s="36">
        <v>2012</v>
      </c>
      <c r="F6063" s="578">
        <v>3.7077226208057947</v>
      </c>
      <c r="G6063" s="578">
        <v>769.65970675150504</v>
      </c>
      <c r="H6063" s="578">
        <v>0.99549161026212929</v>
      </c>
      <c r="I6063" s="578">
        <v>1.1420331760670381E-2</v>
      </c>
      <c r="J6063" s="578">
        <v>1.533869796548965E-2</v>
      </c>
      <c r="K6063" s="578">
        <v>4.2417104039843654</v>
      </c>
      <c r="L6063" s="578">
        <v>944.17149925231877</v>
      </c>
      <c r="M6063" s="578">
        <v>1.3700592166226899</v>
      </c>
      <c r="N6063" s="578">
        <v>0.105636228817881</v>
      </c>
      <c r="O6063" s="578">
        <v>1.8816585186868851E-2</v>
      </c>
      <c r="P6063" s="578">
        <v>3.7077226729702422</v>
      </c>
      <c r="Q6063" s="578">
        <v>769.65969626108756</v>
      </c>
      <c r="R6063" s="578">
        <v>0.99549164825930181</v>
      </c>
      <c r="S6063" s="578">
        <v>1.1420333809496665E-2</v>
      </c>
      <c r="T6063" s="578">
        <v>1.533869796548965E-2</v>
      </c>
      <c r="U6063" s="578">
        <v>4.2417107169139801</v>
      </c>
      <c r="V6063" s="578">
        <v>944.17149416605582</v>
      </c>
      <c r="W6063" s="578">
        <v>1.3700592716352999</v>
      </c>
      <c r="X6063" s="578">
        <v>0.1056362277701431</v>
      </c>
      <c r="Y6063" s="578">
        <v>1.8816584662999899E-2</v>
      </c>
    </row>
    <row r="6064" spans="1:25" x14ac:dyDescent="0.3">
      <c r="A6064" s="310" t="s">
        <v>2327</v>
      </c>
      <c r="B6064" s="310" t="s">
        <v>2192</v>
      </c>
      <c r="C6064" s="310" t="s">
        <v>42</v>
      </c>
      <c r="D6064" s="36">
        <v>14</v>
      </c>
      <c r="E6064" s="36">
        <v>2012</v>
      </c>
      <c r="F6064" s="578">
        <v>3.5659526546719396</v>
      </c>
      <c r="G6064" s="578">
        <v>751.70314852396598</v>
      </c>
      <c r="H6064" s="578">
        <v>0.96313069351374914</v>
      </c>
      <c r="I6064" s="578">
        <v>1.2702943278289476E-2</v>
      </c>
      <c r="J6064" s="578">
        <v>1.4980853156885051E-2</v>
      </c>
      <c r="K6064" s="578">
        <v>4.0838609848752432</v>
      </c>
      <c r="L6064" s="578">
        <v>917.42886606852176</v>
      </c>
      <c r="M6064" s="578">
        <v>1.3050589472898775</v>
      </c>
      <c r="N6064" s="578">
        <v>9.5769385328518683E-2</v>
      </c>
      <c r="O6064" s="578">
        <v>1.8283596233231898E-2</v>
      </c>
      <c r="P6064" s="578">
        <v>3.5659525503585852</v>
      </c>
      <c r="Q6064" s="578">
        <v>751.70308717091825</v>
      </c>
      <c r="R6064" s="578">
        <v>0.96313067134784758</v>
      </c>
      <c r="S6064" s="578">
        <v>1.2702944853496424E-2</v>
      </c>
      <c r="T6064" s="578">
        <v>1.4980853156885051E-2</v>
      </c>
      <c r="U6064" s="578">
        <v>4.0838611934863476</v>
      </c>
      <c r="V6064" s="578">
        <v>917.42886606852176</v>
      </c>
      <c r="W6064" s="578">
        <v>1.3050589840083027</v>
      </c>
      <c r="X6064" s="578">
        <v>9.5769385294867282E-2</v>
      </c>
      <c r="Y6064" s="578">
        <v>1.828359675710085E-2</v>
      </c>
    </row>
    <row r="6065" spans="1:25" x14ac:dyDescent="0.3">
      <c r="A6065" s="310" t="s">
        <v>2326</v>
      </c>
      <c r="B6065" s="310" t="s">
        <v>2192</v>
      </c>
      <c r="C6065" s="310" t="s">
        <v>42</v>
      </c>
      <c r="D6065" s="36">
        <v>15</v>
      </c>
      <c r="E6065" s="36">
        <v>2012</v>
      </c>
      <c r="F6065" s="578">
        <v>3.4425011404783419</v>
      </c>
      <c r="G6065" s="578">
        <v>738.2319691975905</v>
      </c>
      <c r="H6065" s="578">
        <v>0.94131706275705418</v>
      </c>
      <c r="I6065" s="578">
        <v>1.3910343505434202E-2</v>
      </c>
      <c r="J6065" s="578">
        <v>1.4712378004332949E-2</v>
      </c>
      <c r="K6065" s="578">
        <v>3.94167542604244</v>
      </c>
      <c r="L6065" s="578">
        <v>895.53938547770122</v>
      </c>
      <c r="M6065" s="578">
        <v>1.2554324223892726</v>
      </c>
      <c r="N6065" s="578">
        <v>8.9024893999521584E-2</v>
      </c>
      <c r="O6065" s="578">
        <v>1.7847389894692801E-2</v>
      </c>
      <c r="P6065" s="578">
        <v>3.4425010870876678</v>
      </c>
      <c r="Q6065" s="578">
        <v>738.2319691975905</v>
      </c>
      <c r="R6065" s="578">
        <v>0.94131711015718922</v>
      </c>
      <c r="S6065" s="578">
        <v>1.3910347700023775E-2</v>
      </c>
      <c r="T6065" s="578">
        <v>1.4712378004332949E-2</v>
      </c>
      <c r="U6065" s="578">
        <v>3.9416753217343072</v>
      </c>
      <c r="V6065" s="578">
        <v>895.53938547770122</v>
      </c>
      <c r="W6065" s="578">
        <v>1.2554324679437374</v>
      </c>
      <c r="X6065" s="578">
        <v>8.9024893535376057E-2</v>
      </c>
      <c r="Y6065" s="578">
        <v>1.7847389894692801E-2</v>
      </c>
    </row>
    <row r="6066" spans="1:25" x14ac:dyDescent="0.3">
      <c r="A6066" s="580" t="s">
        <v>2325</v>
      </c>
      <c r="B6066" s="580" t="s">
        <v>2192</v>
      </c>
      <c r="C6066" s="580" t="s">
        <v>42</v>
      </c>
      <c r="D6066" s="581">
        <v>16</v>
      </c>
      <c r="E6066" s="581">
        <v>2012</v>
      </c>
      <c r="F6066" s="582">
        <v>3.3708283052722701</v>
      </c>
      <c r="G6066" s="582">
        <v>741.8214527765906</v>
      </c>
      <c r="H6066" s="582">
        <v>0.94602517835270561</v>
      </c>
      <c r="I6066" s="582">
        <v>1.5890057208252949E-2</v>
      </c>
      <c r="J6066" s="582">
        <v>1.478391988590975E-2</v>
      </c>
      <c r="K6066" s="582">
        <v>3.8489438483251548</v>
      </c>
      <c r="L6066" s="582">
        <v>890.15678532918241</v>
      </c>
      <c r="M6066" s="582">
        <v>1.2304262333367</v>
      </c>
      <c r="N6066" s="582">
        <v>8.4752978276810345E-2</v>
      </c>
      <c r="O6066" s="582">
        <v>1.7740109042885324E-2</v>
      </c>
      <c r="P6066" s="582">
        <v>3.370828200964215</v>
      </c>
      <c r="Q6066" s="582">
        <v>741.8214527765906</v>
      </c>
      <c r="R6066" s="582">
        <v>0.94602519165467369</v>
      </c>
      <c r="S6066" s="582">
        <v>1.5890060836644151E-2</v>
      </c>
      <c r="T6066" s="582">
        <v>1.478391988590975E-2</v>
      </c>
      <c r="U6066" s="582">
        <v>3.8489439004689094</v>
      </c>
      <c r="V6066" s="582">
        <v>890.15678532918241</v>
      </c>
      <c r="W6066" s="582">
        <v>1.2304262387287925</v>
      </c>
      <c r="X6066" s="582">
        <v>8.4752970500327499E-2</v>
      </c>
      <c r="Y6066" s="582">
        <v>1.7740109566754276E-2</v>
      </c>
    </row>
    <row r="6067" spans="1:25" x14ac:dyDescent="0.3">
      <c r="A6067" s="310" t="s">
        <v>2324</v>
      </c>
      <c r="B6067" s="310" t="s">
        <v>2192</v>
      </c>
      <c r="C6067" s="310" t="s">
        <v>42</v>
      </c>
      <c r="D6067" s="36">
        <v>1</v>
      </c>
      <c r="E6067" s="36">
        <v>2020</v>
      </c>
      <c r="F6067" s="578">
        <v>15.663089969612825</v>
      </c>
      <c r="G6067" s="578">
        <v>6183.2403208414671</v>
      </c>
      <c r="H6067" s="578">
        <v>17.136757523646001</v>
      </c>
      <c r="I6067" s="578">
        <v>8.5828037279800942E-2</v>
      </c>
      <c r="J6067" s="578">
        <v>4.1138880730916996E-2</v>
      </c>
      <c r="K6067" s="578">
        <v>15.777062250043802</v>
      </c>
      <c r="L6067" s="578">
        <v>6226.5021158854106</v>
      </c>
      <c r="M6067" s="578">
        <v>17.229147668947252</v>
      </c>
      <c r="N6067" s="578">
        <v>8.6234694871563905E-2</v>
      </c>
      <c r="O6067" s="578">
        <v>4.1426720796152901E-2</v>
      </c>
      <c r="P6067" s="578">
        <v>15.663090491158925</v>
      </c>
      <c r="Q6067" s="578">
        <v>6183.2403208414671</v>
      </c>
      <c r="R6067" s="578">
        <v>17.136757117375922</v>
      </c>
      <c r="S6067" s="578">
        <v>8.5828047999105581E-2</v>
      </c>
      <c r="T6067" s="578">
        <v>4.1138880730916996E-2</v>
      </c>
      <c r="U6067" s="578">
        <v>15.77706122680465</v>
      </c>
      <c r="V6067" s="578">
        <v>6226.5021667480396</v>
      </c>
      <c r="W6067" s="578">
        <v>17.229148661387875</v>
      </c>
      <c r="X6067" s="578">
        <v>8.6234691550392248E-2</v>
      </c>
      <c r="Y6067" s="578">
        <v>4.1426720796152901E-2</v>
      </c>
    </row>
    <row r="6068" spans="1:25" x14ac:dyDescent="0.3">
      <c r="A6068" s="310" t="s">
        <v>2323</v>
      </c>
      <c r="B6068" s="310" t="s">
        <v>2192</v>
      </c>
      <c r="C6068" s="310" t="s">
        <v>42</v>
      </c>
      <c r="D6068" s="36">
        <v>2</v>
      </c>
      <c r="E6068" s="36">
        <v>2020</v>
      </c>
      <c r="F6068" s="578">
        <v>8.2564486267007524</v>
      </c>
      <c r="G6068" s="578">
        <v>3083.5552508036226</v>
      </c>
      <c r="H6068" s="578">
        <v>8.8718539566422479</v>
      </c>
      <c r="I6068" s="578">
        <v>4.8169332496399826E-2</v>
      </c>
      <c r="J6068" s="578">
        <v>2.0515791014380075E-2</v>
      </c>
      <c r="K6068" s="578">
        <v>8.3970190188457874</v>
      </c>
      <c r="L6068" s="578">
        <v>3135.7945976257279</v>
      </c>
      <c r="M6068" s="578">
        <v>8.9894463720459772</v>
      </c>
      <c r="N6068" s="578">
        <v>4.8751588109704827E-2</v>
      </c>
      <c r="O6068" s="578">
        <v>2.0863342991409149E-2</v>
      </c>
      <c r="P6068" s="578">
        <v>8.2564485819969615</v>
      </c>
      <c r="Q6068" s="578">
        <v>3083.5553029378198</v>
      </c>
      <c r="R6068" s="578">
        <v>8.8718536638528604</v>
      </c>
      <c r="S6068" s="578">
        <v>4.8169337732664005E-2</v>
      </c>
      <c r="T6068" s="578">
        <v>2.0515791014380075E-2</v>
      </c>
      <c r="U6068" s="578">
        <v>8.3970189592359841</v>
      </c>
      <c r="V6068" s="578">
        <v>3135.7946497599251</v>
      </c>
      <c r="W6068" s="578">
        <v>8.989446744448891</v>
      </c>
      <c r="X6068" s="578">
        <v>4.8751582877078606E-2</v>
      </c>
      <c r="Y6068" s="578">
        <v>2.0863342991409149E-2</v>
      </c>
    </row>
    <row r="6069" spans="1:25" x14ac:dyDescent="0.3">
      <c r="A6069" s="310" t="s">
        <v>2322</v>
      </c>
      <c r="B6069" s="310" t="s">
        <v>2192</v>
      </c>
      <c r="C6069" s="310" t="s">
        <v>42</v>
      </c>
      <c r="D6069" s="36">
        <v>3</v>
      </c>
      <c r="E6069" s="36">
        <v>2020</v>
      </c>
      <c r="F6069" s="578">
        <v>4.8907803828101297</v>
      </c>
      <c r="G6069" s="578">
        <v>1752.2013689676876</v>
      </c>
      <c r="H6069" s="578">
        <v>4.8373265514067771</v>
      </c>
      <c r="I6069" s="578">
        <v>2.5825385100764202E-2</v>
      </c>
      <c r="J6069" s="578">
        <v>1.1657905299216474E-2</v>
      </c>
      <c r="K6069" s="578">
        <v>4.9321772209609627</v>
      </c>
      <c r="L6069" s="578">
        <v>1768.7985560099223</v>
      </c>
      <c r="M6069" s="578">
        <v>4.889258668350517</v>
      </c>
      <c r="N6069" s="578">
        <v>2.6209619232986325E-2</v>
      </c>
      <c r="O6069" s="578">
        <v>1.1768348854578376E-2</v>
      </c>
      <c r="P6069" s="578">
        <v>4.8907803306612196</v>
      </c>
      <c r="Q6069" s="578">
        <v>1752.2013689676876</v>
      </c>
      <c r="R6069" s="578">
        <v>4.8373266699757798</v>
      </c>
      <c r="S6069" s="578">
        <v>2.5825386720877426E-2</v>
      </c>
      <c r="T6069" s="578">
        <v>1.1657905299216474E-2</v>
      </c>
      <c r="U6069" s="578">
        <v>4.9321772209609627</v>
      </c>
      <c r="V6069" s="578">
        <v>1768.7985560099223</v>
      </c>
      <c r="W6069" s="578">
        <v>4.889258763175647</v>
      </c>
      <c r="X6069" s="578">
        <v>2.6209619676743949E-2</v>
      </c>
      <c r="Y6069" s="578">
        <v>1.1768348854578376E-2</v>
      </c>
    </row>
    <row r="6070" spans="1:25" x14ac:dyDescent="0.3">
      <c r="A6070" s="310" t="s">
        <v>2321</v>
      </c>
      <c r="B6070" s="310" t="s">
        <v>2192</v>
      </c>
      <c r="C6070" s="310" t="s">
        <v>42</v>
      </c>
      <c r="D6070" s="36">
        <v>4</v>
      </c>
      <c r="E6070" s="36">
        <v>2020</v>
      </c>
      <c r="F6070" s="578">
        <v>4.0952592755224151</v>
      </c>
      <c r="G6070" s="578">
        <v>1387.4832267761176</v>
      </c>
      <c r="H6070" s="578">
        <v>3.6355312647331899</v>
      </c>
      <c r="I6070" s="578">
        <v>1.8704010814796328E-2</v>
      </c>
      <c r="J6070" s="578">
        <v>9.2313231725711323E-3</v>
      </c>
      <c r="K6070" s="578">
        <v>4.2430935081565577</v>
      </c>
      <c r="L6070" s="578">
        <v>1433.6483141581152</v>
      </c>
      <c r="M6070" s="578">
        <v>3.7802040026678321</v>
      </c>
      <c r="N6070" s="578">
        <v>1.9873097440116248E-2</v>
      </c>
      <c r="O6070" s="578">
        <v>9.538489185312431E-3</v>
      </c>
      <c r="P6070" s="578">
        <v>4.0952596393695568</v>
      </c>
      <c r="Q6070" s="578">
        <v>1387.4831746419227</v>
      </c>
      <c r="R6070" s="578">
        <v>3.6355313133826677</v>
      </c>
      <c r="S6070" s="578">
        <v>1.87040087653258E-2</v>
      </c>
      <c r="T6070" s="578">
        <v>9.2313231677204968E-3</v>
      </c>
      <c r="U6070" s="578">
        <v>4.2430936124594556</v>
      </c>
      <c r="V6070" s="578">
        <v>1433.6483141581152</v>
      </c>
      <c r="W6070" s="578">
        <v>3.7802041115719422</v>
      </c>
      <c r="X6070" s="578">
        <v>1.9873096367746201E-2</v>
      </c>
      <c r="Y6070" s="578">
        <v>9.538489185312431E-3</v>
      </c>
    </row>
    <row r="6071" spans="1:25" x14ac:dyDescent="0.3">
      <c r="A6071" s="310" t="s">
        <v>2320</v>
      </c>
      <c r="B6071" s="310" t="s">
        <v>2192</v>
      </c>
      <c r="C6071" s="310" t="s">
        <v>42</v>
      </c>
      <c r="D6071" s="36">
        <v>5</v>
      </c>
      <c r="E6071" s="36">
        <v>2020</v>
      </c>
      <c r="F6071" s="578">
        <v>3.6852249561084074</v>
      </c>
      <c r="G6071" s="578">
        <v>1210.4478149413999</v>
      </c>
      <c r="H6071" s="578">
        <v>2.9692977183767604</v>
      </c>
      <c r="I6071" s="578">
        <v>1.50693740528519E-2</v>
      </c>
      <c r="J6071" s="578">
        <v>8.0534564476693032E-3</v>
      </c>
      <c r="K6071" s="578">
        <v>3.9664629667784026</v>
      </c>
      <c r="L6071" s="578">
        <v>1295.8277905782027</v>
      </c>
      <c r="M6071" s="578">
        <v>3.2284689292221875</v>
      </c>
      <c r="N6071" s="578">
        <v>1.7490651520953748E-2</v>
      </c>
      <c r="O6071" s="578">
        <v>8.6215215414995328E-3</v>
      </c>
      <c r="P6071" s="578">
        <v>3.6852249561136401</v>
      </c>
      <c r="Q6071" s="578">
        <v>1210.4478149413999</v>
      </c>
      <c r="R6071" s="578">
        <v>2.9692976722835702</v>
      </c>
      <c r="S6071" s="578">
        <v>1.5069375612938474E-2</v>
      </c>
      <c r="T6071" s="578">
        <v>8.0534563409552576E-3</v>
      </c>
      <c r="U6071" s="578">
        <v>3.9664627060287723</v>
      </c>
      <c r="V6071" s="578">
        <v>1295.8276863098101</v>
      </c>
      <c r="W6071" s="578">
        <v>3.228468931537158</v>
      </c>
      <c r="X6071" s="578">
        <v>1.7490648355305824E-2</v>
      </c>
      <c r="Y6071" s="578">
        <v>8.6215216482135783E-3</v>
      </c>
    </row>
    <row r="6072" spans="1:25" x14ac:dyDescent="0.3">
      <c r="A6072" s="310" t="s">
        <v>2319</v>
      </c>
      <c r="B6072" s="310" t="s">
        <v>2192</v>
      </c>
      <c r="C6072" s="310" t="s">
        <v>42</v>
      </c>
      <c r="D6072" s="36">
        <v>6</v>
      </c>
      <c r="E6072" s="36">
        <v>2020</v>
      </c>
      <c r="F6072" s="578">
        <v>3.3550207483507699</v>
      </c>
      <c r="G6072" s="578">
        <v>1088.3229090372674</v>
      </c>
      <c r="H6072" s="578">
        <v>2.4799632822262803</v>
      </c>
      <c r="I6072" s="578">
        <v>1.1643007091189804E-2</v>
      </c>
      <c r="J6072" s="578">
        <v>7.2409366305995074E-3</v>
      </c>
      <c r="K6072" s="578">
        <v>3.7485198781841174</v>
      </c>
      <c r="L6072" s="578">
        <v>1207.6119804382299</v>
      </c>
      <c r="M6072" s="578">
        <v>2.8290641245063526</v>
      </c>
      <c r="N6072" s="578">
        <v>1.6444107770970072E-2</v>
      </c>
      <c r="O6072" s="578">
        <v>8.0346021228857919E-3</v>
      </c>
      <c r="P6072" s="578">
        <v>3.3550207992736825</v>
      </c>
      <c r="Q6072" s="578">
        <v>1088.3229090372674</v>
      </c>
      <c r="R6072" s="578">
        <v>2.4799631938876652</v>
      </c>
      <c r="S6072" s="578">
        <v>1.1643008756815695E-2</v>
      </c>
      <c r="T6072" s="578">
        <v>7.2409366305995074E-3</v>
      </c>
      <c r="U6072" s="578">
        <v>3.7485197217219253</v>
      </c>
      <c r="V6072" s="578">
        <v>1207.6119804382299</v>
      </c>
      <c r="W6072" s="578">
        <v>2.8290641005005401</v>
      </c>
      <c r="X6072" s="578">
        <v>1.64441098609889E-2</v>
      </c>
      <c r="Y6072" s="578">
        <v>8.0346021228857919E-3</v>
      </c>
    </row>
    <row r="6073" spans="1:25" x14ac:dyDescent="0.3">
      <c r="A6073" s="310" t="s">
        <v>2318</v>
      </c>
      <c r="B6073" s="310" t="s">
        <v>2192</v>
      </c>
      <c r="C6073" s="310" t="s">
        <v>42</v>
      </c>
      <c r="D6073" s="36">
        <v>7</v>
      </c>
      <c r="E6073" s="36">
        <v>2020</v>
      </c>
      <c r="F6073" s="578">
        <v>3.3661299102807298</v>
      </c>
      <c r="G6073" s="578">
        <v>1051.2500012715625</v>
      </c>
      <c r="H6073" s="578">
        <v>2.2284943019185404</v>
      </c>
      <c r="I6073" s="578">
        <v>1.188750083902804E-2</v>
      </c>
      <c r="J6073" s="578">
        <v>6.9942730818487054E-3</v>
      </c>
      <c r="K6073" s="578">
        <v>3.8118362636541825</v>
      </c>
      <c r="L6073" s="578">
        <v>1190.4636408487875</v>
      </c>
      <c r="M6073" s="578">
        <v>2.5922702289960027</v>
      </c>
      <c r="N6073" s="578">
        <v>3.1452212937362327E-2</v>
      </c>
      <c r="O6073" s="578">
        <v>7.9204987511426773E-3</v>
      </c>
      <c r="P6073" s="578">
        <v>3.3661298059674474</v>
      </c>
      <c r="Q6073" s="578">
        <v>1051.2500012715625</v>
      </c>
      <c r="R6073" s="578">
        <v>2.2284945809551524</v>
      </c>
      <c r="S6073" s="578">
        <v>1.188750014049823E-2</v>
      </c>
      <c r="T6073" s="578">
        <v>6.9942730818487054E-3</v>
      </c>
      <c r="U6073" s="578">
        <v>3.811836211500192</v>
      </c>
      <c r="V6073" s="578">
        <v>1190.4636408487875</v>
      </c>
      <c r="W6073" s="578">
        <v>2.592270262937137</v>
      </c>
      <c r="X6073" s="578">
        <v>3.145221505762185E-2</v>
      </c>
      <c r="Y6073" s="578">
        <v>7.9204987511426773E-3</v>
      </c>
    </row>
    <row r="6074" spans="1:25" x14ac:dyDescent="0.3">
      <c r="A6074" s="310" t="s">
        <v>2317</v>
      </c>
      <c r="B6074" s="310" t="s">
        <v>2192</v>
      </c>
      <c r="C6074" s="310" t="s">
        <v>42</v>
      </c>
      <c r="D6074" s="36">
        <v>8</v>
      </c>
      <c r="E6074" s="36">
        <v>2020</v>
      </c>
      <c r="F6074" s="578">
        <v>3.2258800426217551</v>
      </c>
      <c r="G6074" s="578">
        <v>932.20463498433378</v>
      </c>
      <c r="H6074" s="578">
        <v>1.8333762447673452</v>
      </c>
      <c r="I6074" s="578">
        <v>1.2059477451278595E-2</v>
      </c>
      <c r="J6074" s="578">
        <v>6.2022255297051699E-3</v>
      </c>
      <c r="K6074" s="578">
        <v>3.7168453647834623</v>
      </c>
      <c r="L6074" s="578">
        <v>1092.4516092936126</v>
      </c>
      <c r="M6074" s="578">
        <v>2.2154283810335325</v>
      </c>
      <c r="N6074" s="578">
        <v>6.4433330827947999E-2</v>
      </c>
      <c r="O6074" s="578">
        <v>7.2683965869752322E-3</v>
      </c>
      <c r="P6074" s="578">
        <v>3.2258801469298874</v>
      </c>
      <c r="Q6074" s="578">
        <v>932.20462989807083</v>
      </c>
      <c r="R6074" s="578">
        <v>1.8333762902038826</v>
      </c>
      <c r="S6074" s="578">
        <v>1.2059477873700994E-2</v>
      </c>
      <c r="T6074" s="578">
        <v>6.2022255297051699E-3</v>
      </c>
      <c r="U6074" s="578">
        <v>3.7168454169374501</v>
      </c>
      <c r="V6074" s="578">
        <v>1092.4516092936126</v>
      </c>
      <c r="W6074" s="578">
        <v>2.2154284030918125</v>
      </c>
      <c r="X6074" s="578">
        <v>6.4433331318165643E-2</v>
      </c>
      <c r="Y6074" s="578">
        <v>7.2683964826865078E-3</v>
      </c>
    </row>
    <row r="6075" spans="1:25" x14ac:dyDescent="0.3">
      <c r="A6075" s="310" t="s">
        <v>2316</v>
      </c>
      <c r="B6075" s="310" t="s">
        <v>2192</v>
      </c>
      <c r="C6075" s="310" t="s">
        <v>42</v>
      </c>
      <c r="D6075" s="36">
        <v>9</v>
      </c>
      <c r="E6075" s="36">
        <v>2020</v>
      </c>
      <c r="F6075" s="578">
        <v>3.2814440261095825</v>
      </c>
      <c r="G6075" s="578">
        <v>891.89530436197879</v>
      </c>
      <c r="H6075" s="578">
        <v>1.5968962380041651</v>
      </c>
      <c r="I6075" s="578">
        <v>1.2306506235593824E-2</v>
      </c>
      <c r="J6075" s="578">
        <v>5.9340390143915976E-3</v>
      </c>
      <c r="K6075" s="578">
        <v>3.803109985880452</v>
      </c>
      <c r="L6075" s="578">
        <v>1067.6558392842576</v>
      </c>
      <c r="M6075" s="578">
        <v>1.9890451105808649</v>
      </c>
      <c r="N6075" s="578">
        <v>0.12221676885656001</v>
      </c>
      <c r="O6075" s="578">
        <v>7.1034168213373024E-3</v>
      </c>
      <c r="P6075" s="578">
        <v>3.2814442347206074</v>
      </c>
      <c r="Q6075" s="578">
        <v>891.89529927571562</v>
      </c>
      <c r="R6075" s="578">
        <v>1.5968962668442401</v>
      </c>
      <c r="S6075" s="578">
        <v>1.2306506243817177E-2</v>
      </c>
      <c r="T6075" s="578">
        <v>5.9340390143915976E-3</v>
      </c>
      <c r="U6075" s="578">
        <v>3.8031100901781976</v>
      </c>
      <c r="V6075" s="578">
        <v>1067.6558392842576</v>
      </c>
      <c r="W6075" s="578">
        <v>1.9890451439975225</v>
      </c>
      <c r="X6075" s="578">
        <v>0.12221676360968525</v>
      </c>
      <c r="Y6075" s="578">
        <v>7.1034168213373024E-3</v>
      </c>
    </row>
    <row r="6076" spans="1:25" x14ac:dyDescent="0.3">
      <c r="A6076" s="310" t="s">
        <v>2315</v>
      </c>
      <c r="B6076" s="310" t="s">
        <v>2192</v>
      </c>
      <c r="C6076" s="310" t="s">
        <v>42</v>
      </c>
      <c r="D6076" s="36">
        <v>10</v>
      </c>
      <c r="E6076" s="36">
        <v>2020</v>
      </c>
      <c r="F6076" s="578">
        <v>3.328313440250815</v>
      </c>
      <c r="G6076" s="578">
        <v>860.60865656534793</v>
      </c>
      <c r="H6076" s="578">
        <v>1.4115079549428575</v>
      </c>
      <c r="I6076" s="578">
        <v>1.2528677296359075E-2</v>
      </c>
      <c r="J6076" s="578">
        <v>5.72587563510751E-3</v>
      </c>
      <c r="K6076" s="578">
        <v>3.8651799201791901</v>
      </c>
      <c r="L6076" s="578">
        <v>1045.4043763478526</v>
      </c>
      <c r="M6076" s="578">
        <v>1.815084458983615</v>
      </c>
      <c r="N6076" s="578">
        <v>0.17124802084799701</v>
      </c>
      <c r="O6076" s="578">
        <v>6.9553699237682497E-3</v>
      </c>
      <c r="P6076" s="578">
        <v>3.3283132850356152</v>
      </c>
      <c r="Q6076" s="578">
        <v>860.60866737365677</v>
      </c>
      <c r="R6076" s="578">
        <v>1.4115079085750002</v>
      </c>
      <c r="S6076" s="578">
        <v>1.2528678861296251E-2</v>
      </c>
      <c r="T6076" s="578">
        <v>5.7258757369709175E-3</v>
      </c>
      <c r="U6076" s="578">
        <v>3.865179972328022</v>
      </c>
      <c r="V6076" s="578">
        <v>1045.4043763478526</v>
      </c>
      <c r="W6076" s="578">
        <v>1.8150845331159224</v>
      </c>
      <c r="X6076" s="578">
        <v>0.17124802599694949</v>
      </c>
      <c r="Y6076" s="578">
        <v>6.9553699237682497E-3</v>
      </c>
    </row>
    <row r="6077" spans="1:25" x14ac:dyDescent="0.3">
      <c r="A6077" s="310" t="s">
        <v>2314</v>
      </c>
      <c r="B6077" s="310" t="s">
        <v>2192</v>
      </c>
      <c r="C6077" s="310" t="s">
        <v>42</v>
      </c>
      <c r="D6077" s="36">
        <v>11</v>
      </c>
      <c r="E6077" s="36">
        <v>2020</v>
      </c>
      <c r="F6077" s="578">
        <v>3.3954121067302601</v>
      </c>
      <c r="G6077" s="578">
        <v>836.0758323669429</v>
      </c>
      <c r="H6077" s="578">
        <v>1.251383595736715</v>
      </c>
      <c r="I6077" s="578">
        <v>1.2949817358768651E-2</v>
      </c>
      <c r="J6077" s="578">
        <v>5.5626554822083502E-3</v>
      </c>
      <c r="K6077" s="578">
        <v>3.9218896451781453</v>
      </c>
      <c r="L6077" s="578">
        <v>1020.5034910837766</v>
      </c>
      <c r="M6077" s="578">
        <v>1.6410946116763276</v>
      </c>
      <c r="N6077" s="578">
        <v>0.18971176737613799</v>
      </c>
      <c r="O6077" s="578">
        <v>6.7897027862879097E-3</v>
      </c>
      <c r="P6077" s="578">
        <v>3.3954122110540776</v>
      </c>
      <c r="Q6077" s="578">
        <v>836.07582728068007</v>
      </c>
      <c r="R6077" s="578">
        <v>1.2513835845760024</v>
      </c>
      <c r="S6077" s="578">
        <v>1.2949816326302651E-2</v>
      </c>
      <c r="T6077" s="578">
        <v>5.5626554797830324E-3</v>
      </c>
      <c r="U6077" s="578">
        <v>3.9218895408752452</v>
      </c>
      <c r="V6077" s="578">
        <v>1020.5034910837766</v>
      </c>
      <c r="W6077" s="578">
        <v>1.6410946632301249</v>
      </c>
      <c r="X6077" s="578">
        <v>0.18971177793112726</v>
      </c>
      <c r="Y6077" s="578">
        <v>6.7897027329308869E-3</v>
      </c>
    </row>
    <row r="6078" spans="1:25" x14ac:dyDescent="0.3">
      <c r="A6078" s="310" t="s">
        <v>2313</v>
      </c>
      <c r="B6078" s="310" t="s">
        <v>2192</v>
      </c>
      <c r="C6078" s="310" t="s">
        <v>42</v>
      </c>
      <c r="D6078" s="36">
        <v>12</v>
      </c>
      <c r="E6078" s="36">
        <v>2020</v>
      </c>
      <c r="F6078" s="578">
        <v>3.4503120181604974</v>
      </c>
      <c r="G6078" s="578">
        <v>816.00672880808474</v>
      </c>
      <c r="H6078" s="578">
        <v>1.1203760268660199</v>
      </c>
      <c r="I6078" s="578">
        <v>1.3294374836391376E-2</v>
      </c>
      <c r="J6078" s="578">
        <v>5.4291283983426732E-3</v>
      </c>
      <c r="K6078" s="578">
        <v>3.9579900015058476</v>
      </c>
      <c r="L6078" s="578">
        <v>995.09408060709586</v>
      </c>
      <c r="M6078" s="578">
        <v>1.4831520894676875</v>
      </c>
      <c r="N6078" s="578">
        <v>0.18115553243781776</v>
      </c>
      <c r="O6078" s="578">
        <v>6.6206477543649545E-3</v>
      </c>
      <c r="P6078" s="578">
        <v>3.4503119660168897</v>
      </c>
      <c r="Q6078" s="578">
        <v>816.00672403971316</v>
      </c>
      <c r="R6078" s="578">
        <v>1.1203760438778101</v>
      </c>
      <c r="S6078" s="578">
        <v>1.3294375886440874E-2</v>
      </c>
      <c r="T6078" s="578">
        <v>5.4291283474109707E-3</v>
      </c>
      <c r="U6078" s="578">
        <v>3.9579899493517829</v>
      </c>
      <c r="V6078" s="578">
        <v>995.09408060709586</v>
      </c>
      <c r="W6078" s="578">
        <v>1.4831521727495125</v>
      </c>
      <c r="X6078" s="578">
        <v>0.18115553251542776</v>
      </c>
      <c r="Y6078" s="578">
        <v>6.6206477543649545E-3</v>
      </c>
    </row>
    <row r="6079" spans="1:25" x14ac:dyDescent="0.3">
      <c r="A6079" s="310" t="s">
        <v>2312</v>
      </c>
      <c r="B6079" s="310" t="s">
        <v>2192</v>
      </c>
      <c r="C6079" s="310" t="s">
        <v>42</v>
      </c>
      <c r="D6079" s="36">
        <v>13</v>
      </c>
      <c r="E6079" s="36">
        <v>2020</v>
      </c>
      <c r="F6079" s="578">
        <v>3.3355003641161849</v>
      </c>
      <c r="G6079" s="578">
        <v>769.51025899251249</v>
      </c>
      <c r="H6079" s="578">
        <v>1.003445084103076</v>
      </c>
      <c r="I6079" s="578">
        <v>1.3346744998367851E-2</v>
      </c>
      <c r="J6079" s="578">
        <v>5.1197740831412349E-3</v>
      </c>
      <c r="K6079" s="578">
        <v>3.8327705452938927</v>
      </c>
      <c r="L6079" s="578">
        <v>944.00217501322379</v>
      </c>
      <c r="M6079" s="578">
        <v>1.3432854129987348</v>
      </c>
      <c r="N6079" s="578">
        <v>0.16524102127611176</v>
      </c>
      <c r="O6079" s="578">
        <v>6.2807195063214732E-3</v>
      </c>
      <c r="P6079" s="578">
        <v>3.33550041627025</v>
      </c>
      <c r="Q6079" s="578">
        <v>769.51025899251249</v>
      </c>
      <c r="R6079" s="578">
        <v>1.0034451647685856</v>
      </c>
      <c r="S6079" s="578">
        <v>1.3346747090963576E-2</v>
      </c>
      <c r="T6079" s="578">
        <v>5.1197740831412349E-3</v>
      </c>
      <c r="U6079" s="578">
        <v>3.8327705987001774</v>
      </c>
      <c r="V6079" s="578">
        <v>944.00217501322379</v>
      </c>
      <c r="W6079" s="578">
        <v>1.3432854823367901</v>
      </c>
      <c r="X6079" s="578">
        <v>0.16524100580621301</v>
      </c>
      <c r="Y6079" s="578">
        <v>6.2807195063214732E-3</v>
      </c>
    </row>
    <row r="6080" spans="1:25" x14ac:dyDescent="0.3">
      <c r="A6080" s="310" t="s">
        <v>2311</v>
      </c>
      <c r="B6080" s="310" t="s">
        <v>2192</v>
      </c>
      <c r="C6080" s="310" t="s">
        <v>42</v>
      </c>
      <c r="D6080" s="36">
        <v>14</v>
      </c>
      <c r="E6080" s="36">
        <v>2020</v>
      </c>
      <c r="F6080" s="578">
        <v>3.2076919462326674</v>
      </c>
      <c r="G6080" s="578">
        <v>751.56028493245378</v>
      </c>
      <c r="H6080" s="578">
        <v>0.96806250585601894</v>
      </c>
      <c r="I6080" s="578">
        <v>1.4517484763359748E-2</v>
      </c>
      <c r="J6080" s="578">
        <v>5.0003470144777823E-3</v>
      </c>
      <c r="K6080" s="578">
        <v>3.6881204296505476</v>
      </c>
      <c r="L6080" s="578">
        <v>917.26702531178739</v>
      </c>
      <c r="M6080" s="578">
        <v>1.2788014992517325</v>
      </c>
      <c r="N6080" s="578">
        <v>0.14825706496352076</v>
      </c>
      <c r="O6080" s="578">
        <v>6.1028411679823549E-3</v>
      </c>
      <c r="P6080" s="578">
        <v>3.2076919462326674</v>
      </c>
      <c r="Q6080" s="578">
        <v>751.56028493245378</v>
      </c>
      <c r="R6080" s="578">
        <v>0.96806251936747234</v>
      </c>
      <c r="S6080" s="578">
        <v>1.4517484247069926E-2</v>
      </c>
      <c r="T6080" s="578">
        <v>5.0003470678348051E-3</v>
      </c>
      <c r="U6080" s="578">
        <v>3.6881204283984799</v>
      </c>
      <c r="V6080" s="578">
        <v>917.26704152425077</v>
      </c>
      <c r="W6080" s="578">
        <v>1.2788015486651849</v>
      </c>
      <c r="X6080" s="578">
        <v>0.14825705976363651</v>
      </c>
      <c r="Y6080" s="578">
        <v>6.1028411679823549E-3</v>
      </c>
    </row>
    <row r="6081" spans="1:25" x14ac:dyDescent="0.3">
      <c r="A6081" s="310" t="s">
        <v>2310</v>
      </c>
      <c r="B6081" s="310" t="s">
        <v>2192</v>
      </c>
      <c r="C6081" s="310" t="s">
        <v>42</v>
      </c>
      <c r="D6081" s="36">
        <v>15</v>
      </c>
      <c r="E6081" s="36">
        <v>2020</v>
      </c>
      <c r="F6081" s="578">
        <v>3.0967089136111827</v>
      </c>
      <c r="G6081" s="578">
        <v>738.09483337402298</v>
      </c>
      <c r="H6081" s="578">
        <v>0.94291743590565336</v>
      </c>
      <c r="I6081" s="578">
        <v>1.5613436177015175E-2</v>
      </c>
      <c r="J6081" s="578">
        <v>4.9107599722143826E-3</v>
      </c>
      <c r="K6081" s="578">
        <v>3.5585999910410102</v>
      </c>
      <c r="L6081" s="578">
        <v>895.38409487406341</v>
      </c>
      <c r="M6081" s="578">
        <v>1.2288809457528851</v>
      </c>
      <c r="N6081" s="578">
        <v>0.13651392333122125</v>
      </c>
      <c r="O6081" s="578">
        <v>5.9572494016416969E-3</v>
      </c>
      <c r="P6081" s="578">
        <v>3.096708913616335</v>
      </c>
      <c r="Q6081" s="578">
        <v>738.09483814239445</v>
      </c>
      <c r="R6081" s="578">
        <v>0.94291748771259487</v>
      </c>
      <c r="S6081" s="578">
        <v>1.5613436710585375E-2</v>
      </c>
      <c r="T6081" s="578">
        <v>4.9107599188573598E-3</v>
      </c>
      <c r="U6081" s="578">
        <v>3.5585997824195248</v>
      </c>
      <c r="V6081" s="578">
        <v>895.38409487406341</v>
      </c>
      <c r="W6081" s="578">
        <v>1.2288809688588975</v>
      </c>
      <c r="X6081" s="578">
        <v>0.13651392338336601</v>
      </c>
      <c r="Y6081" s="578">
        <v>5.9572494016416969E-3</v>
      </c>
    </row>
    <row r="6082" spans="1:25" x14ac:dyDescent="0.3">
      <c r="A6082" s="580" t="s">
        <v>2309</v>
      </c>
      <c r="B6082" s="580" t="s">
        <v>2192</v>
      </c>
      <c r="C6082" s="580" t="s">
        <v>42</v>
      </c>
      <c r="D6082" s="581">
        <v>16</v>
      </c>
      <c r="E6082" s="581">
        <v>2020</v>
      </c>
      <c r="F6082" s="582">
        <v>3.0327546298494727</v>
      </c>
      <c r="G6082" s="582">
        <v>741.68763605753543</v>
      </c>
      <c r="H6082" s="582">
        <v>0.94266366269888047</v>
      </c>
      <c r="I6082" s="582">
        <v>1.7489730346066251E-2</v>
      </c>
      <c r="J6082" s="582">
        <v>4.9346634186804251E-3</v>
      </c>
      <c r="K6082" s="582">
        <v>3.47416285192927</v>
      </c>
      <c r="L6082" s="582">
        <v>890.00561745961443</v>
      </c>
      <c r="M6082" s="582">
        <v>1.2022536323975099</v>
      </c>
      <c r="N6082" s="582">
        <v>0.12830974792571676</v>
      </c>
      <c r="O6082" s="582">
        <v>5.9214624125161156E-3</v>
      </c>
      <c r="P6082" s="582">
        <v>3.0327546298599328</v>
      </c>
      <c r="Q6082" s="582">
        <v>741.6876411437986</v>
      </c>
      <c r="R6082" s="582">
        <v>0.94266365847852052</v>
      </c>
      <c r="S6082" s="582">
        <v>1.74897324325229E-2</v>
      </c>
      <c r="T6082" s="582">
        <v>4.9346634186804251E-3</v>
      </c>
      <c r="U6082" s="582">
        <v>3.47416269544616</v>
      </c>
      <c r="V6082" s="582">
        <v>890.00561745961443</v>
      </c>
      <c r="W6082" s="582">
        <v>1.2022536976155576</v>
      </c>
      <c r="X6082" s="582">
        <v>0.12830974265852949</v>
      </c>
      <c r="Y6082" s="582">
        <v>5.9214624149414325E-3</v>
      </c>
    </row>
    <row r="6083" spans="1:25" x14ac:dyDescent="0.3">
      <c r="A6083" s="310" t="s">
        <v>2308</v>
      </c>
      <c r="B6083" s="310" t="s">
        <v>2192</v>
      </c>
      <c r="C6083" s="310" t="s">
        <v>42</v>
      </c>
      <c r="D6083" s="36">
        <v>1</v>
      </c>
      <c r="E6083" s="36">
        <v>2030</v>
      </c>
      <c r="F6083" s="578">
        <v>13.016958148566676</v>
      </c>
      <c r="G6083" s="578">
        <v>6192.3810145060179</v>
      </c>
      <c r="H6083" s="578">
        <v>14.778363592008326</v>
      </c>
      <c r="I6083" s="578">
        <v>2.3805767074842676E-2</v>
      </c>
      <c r="J6083" s="578">
        <v>4.1288252221420352E-2</v>
      </c>
      <c r="K6083" s="578">
        <v>13.072804604657575</v>
      </c>
      <c r="L6083" s="578">
        <v>6235.6922454833921</v>
      </c>
      <c r="M6083" s="578">
        <v>14.867301989514026</v>
      </c>
      <c r="N6083" s="578">
        <v>2.4028608309360273E-2</v>
      </c>
      <c r="O6083" s="578">
        <v>4.1577044214742828E-2</v>
      </c>
      <c r="P6083" s="578">
        <v>13.016957627020576</v>
      </c>
      <c r="Q6083" s="578">
        <v>6192.3810679117805</v>
      </c>
      <c r="R6083" s="578">
        <v>14.778362395285425</v>
      </c>
      <c r="S6083" s="578">
        <v>2.3805766566738322E-2</v>
      </c>
      <c r="T6083" s="578">
        <v>4.1288252221420352E-2</v>
      </c>
      <c r="U6083" s="578">
        <v>13.07280460465755</v>
      </c>
      <c r="V6083" s="578">
        <v>6235.6922454833921</v>
      </c>
      <c r="W6083" s="578">
        <v>14.867301784540624</v>
      </c>
      <c r="X6083" s="578">
        <v>2.4028609318368848E-2</v>
      </c>
      <c r="Y6083" s="578">
        <v>4.1577044214742828E-2</v>
      </c>
    </row>
    <row r="6084" spans="1:25" x14ac:dyDescent="0.3">
      <c r="A6084" s="310" t="s">
        <v>2307</v>
      </c>
      <c r="B6084" s="310" t="s">
        <v>2192</v>
      </c>
      <c r="C6084" s="310" t="s">
        <v>42</v>
      </c>
      <c r="D6084" s="36">
        <v>2</v>
      </c>
      <c r="E6084" s="36">
        <v>2030</v>
      </c>
      <c r="F6084" s="578">
        <v>7.1507076015366948</v>
      </c>
      <c r="G6084" s="578">
        <v>3088.060868581133</v>
      </c>
      <c r="H6084" s="578">
        <v>7.681566518511918</v>
      </c>
      <c r="I6084" s="578">
        <v>1.1716454735922798E-2</v>
      </c>
      <c r="J6084" s="578">
        <v>2.0589944518481652E-2</v>
      </c>
      <c r="K6084" s="578">
        <v>7.2197648183044523</v>
      </c>
      <c r="L6084" s="578">
        <v>3140.3630803426049</v>
      </c>
      <c r="M6084" s="578">
        <v>7.7954485366826649</v>
      </c>
      <c r="N6084" s="578">
        <v>1.198758889453678E-2</v>
      </c>
      <c r="O6084" s="578">
        <v>2.0938652121306651E-2</v>
      </c>
      <c r="P6084" s="578">
        <v>7.1507075468991044</v>
      </c>
      <c r="Q6084" s="578">
        <v>3088.0609207153275</v>
      </c>
      <c r="R6084" s="578">
        <v>7.681566015220592</v>
      </c>
      <c r="S6084" s="578">
        <v>1.1716453691330222E-2</v>
      </c>
      <c r="T6084" s="578">
        <v>2.0589944518481652E-2</v>
      </c>
      <c r="U6084" s="578">
        <v>7.2197647611728772</v>
      </c>
      <c r="V6084" s="578">
        <v>3140.3630803426049</v>
      </c>
      <c r="W6084" s="578">
        <v>7.7954479466194826</v>
      </c>
      <c r="X6084" s="578">
        <v>1.198758936557923E-2</v>
      </c>
      <c r="Y6084" s="578">
        <v>2.0938652121306651E-2</v>
      </c>
    </row>
    <row r="6085" spans="1:25" x14ac:dyDescent="0.3">
      <c r="A6085" s="310" t="s">
        <v>2306</v>
      </c>
      <c r="B6085" s="310" t="s">
        <v>2192</v>
      </c>
      <c r="C6085" s="310" t="s">
        <v>42</v>
      </c>
      <c r="D6085" s="36">
        <v>3</v>
      </c>
      <c r="E6085" s="36">
        <v>2030</v>
      </c>
      <c r="F6085" s="578">
        <v>4.1937373781175475</v>
      </c>
      <c r="G6085" s="578">
        <v>1754.643552144365</v>
      </c>
      <c r="H6085" s="578">
        <v>4.1725040257667025</v>
      </c>
      <c r="I6085" s="578">
        <v>6.9856021645288442E-3</v>
      </c>
      <c r="J6085" s="578">
        <v>1.1699256273762601E-2</v>
      </c>
      <c r="K6085" s="578">
        <v>4.2066810866942079</v>
      </c>
      <c r="L6085" s="578">
        <v>1771.2635587056425</v>
      </c>
      <c r="M6085" s="578">
        <v>4.2280867259966373</v>
      </c>
      <c r="N6085" s="578">
        <v>7.0616187366188844E-3</v>
      </c>
      <c r="O6085" s="578">
        <v>1.1810053246639E-2</v>
      </c>
      <c r="P6085" s="578">
        <v>4.1937374277983146</v>
      </c>
      <c r="Q6085" s="578">
        <v>1754.643552144365</v>
      </c>
      <c r="R6085" s="578">
        <v>4.1725039807576296</v>
      </c>
      <c r="S6085" s="578">
        <v>6.9856021127065954E-3</v>
      </c>
      <c r="T6085" s="578">
        <v>1.1699258893107325E-2</v>
      </c>
      <c r="U6085" s="578">
        <v>4.2066811388430452</v>
      </c>
      <c r="V6085" s="578">
        <v>1771.2635587056425</v>
      </c>
      <c r="W6085" s="578">
        <v>4.2280865807357824</v>
      </c>
      <c r="X6085" s="578">
        <v>7.0616181598855575E-3</v>
      </c>
      <c r="Y6085" s="578">
        <v>1.1810053246639E-2</v>
      </c>
    </row>
    <row r="6086" spans="1:25" x14ac:dyDescent="0.3">
      <c r="A6086" s="310" t="s">
        <v>2305</v>
      </c>
      <c r="B6086" s="310" t="s">
        <v>2192</v>
      </c>
      <c r="C6086" s="310" t="s">
        <v>42</v>
      </c>
      <c r="D6086" s="36">
        <v>4</v>
      </c>
      <c r="E6086" s="36">
        <v>2030</v>
      </c>
      <c r="F6086" s="578">
        <v>3.4882424866990078</v>
      </c>
      <c r="G6086" s="578">
        <v>1389.3097864786723</v>
      </c>
      <c r="H6086" s="578">
        <v>3.1381829750480348</v>
      </c>
      <c r="I6086" s="578">
        <v>6.0690734694238274E-3</v>
      </c>
      <c r="J6086" s="578">
        <v>9.2633454672371301E-3</v>
      </c>
      <c r="K6086" s="578">
        <v>3.5860509700972454</v>
      </c>
      <c r="L6086" s="578">
        <v>1435.5184720357224</v>
      </c>
      <c r="M6086" s="578">
        <v>3.2894091589102223</v>
      </c>
      <c r="N6086" s="578">
        <v>6.2762556353845832E-3</v>
      </c>
      <c r="O6086" s="578">
        <v>9.5714537989503232E-3</v>
      </c>
      <c r="P6086" s="578">
        <v>3.4882425388582252</v>
      </c>
      <c r="Q6086" s="578">
        <v>1389.3097864786723</v>
      </c>
      <c r="R6086" s="578">
        <v>3.1381828203823976</v>
      </c>
      <c r="S6086" s="578">
        <v>6.0690734683627526E-3</v>
      </c>
      <c r="T6086" s="578">
        <v>9.2633455205941521E-3</v>
      </c>
      <c r="U6086" s="578">
        <v>3.5860507093166198</v>
      </c>
      <c r="V6086" s="578">
        <v>1435.5186284383074</v>
      </c>
      <c r="W6086" s="578">
        <v>3.2894091045858</v>
      </c>
      <c r="X6086" s="578">
        <v>6.2762556358772256E-3</v>
      </c>
      <c r="Y6086" s="578">
        <v>9.5714538523073468E-3</v>
      </c>
    </row>
    <row r="6087" spans="1:25" x14ac:dyDescent="0.3">
      <c r="A6087" s="310" t="s">
        <v>2304</v>
      </c>
      <c r="B6087" s="310" t="s">
        <v>2192</v>
      </c>
      <c r="C6087" s="310" t="s">
        <v>42</v>
      </c>
      <c r="D6087" s="36">
        <v>5</v>
      </c>
      <c r="E6087" s="36">
        <v>2030</v>
      </c>
      <c r="F6087" s="578">
        <v>3.1240081878023176</v>
      </c>
      <c r="G6087" s="578">
        <v>1211.9607404073026</v>
      </c>
      <c r="H6087" s="578">
        <v>2.5361427644077823</v>
      </c>
      <c r="I6087" s="578">
        <v>5.8011918770451577E-3</v>
      </c>
      <c r="J6087" s="578">
        <v>8.0808575391226097E-3</v>
      </c>
      <c r="K6087" s="578">
        <v>3.3248988156322645</v>
      </c>
      <c r="L6087" s="578">
        <v>1297.4091504414826</v>
      </c>
      <c r="M6087" s="578">
        <v>2.8031246761947797</v>
      </c>
      <c r="N6087" s="578">
        <v>6.7804418910479072E-3</v>
      </c>
      <c r="O6087" s="578">
        <v>8.6505976845122207E-3</v>
      </c>
      <c r="P6087" s="578">
        <v>3.1240081890440803</v>
      </c>
      <c r="Q6087" s="578">
        <v>1211.9607404073026</v>
      </c>
      <c r="R6087" s="578">
        <v>2.5361426814791499</v>
      </c>
      <c r="S6087" s="578">
        <v>5.8011918265871466E-3</v>
      </c>
      <c r="T6087" s="578">
        <v>8.0808575391226097E-3</v>
      </c>
      <c r="U6087" s="578">
        <v>3.3248989211873123</v>
      </c>
      <c r="V6087" s="578">
        <v>1297.4091504414826</v>
      </c>
      <c r="W6087" s="578">
        <v>2.8031246822480753</v>
      </c>
      <c r="X6087" s="578">
        <v>6.7804425663098274E-3</v>
      </c>
      <c r="Y6087" s="578">
        <v>8.6505977378692426E-3</v>
      </c>
    </row>
    <row r="6088" spans="1:25" x14ac:dyDescent="0.3">
      <c r="A6088" s="310" t="s">
        <v>2303</v>
      </c>
      <c r="B6088" s="310" t="s">
        <v>2192</v>
      </c>
      <c r="C6088" s="310" t="s">
        <v>42</v>
      </c>
      <c r="D6088" s="36">
        <v>6</v>
      </c>
      <c r="E6088" s="36">
        <v>2030</v>
      </c>
      <c r="F6088" s="578">
        <v>2.8069069101847277</v>
      </c>
      <c r="G6088" s="578">
        <v>1089.6345736185674</v>
      </c>
      <c r="H6088" s="578">
        <v>2.0949087881581328</v>
      </c>
      <c r="I6088" s="578">
        <v>5.1211581163101948E-3</v>
      </c>
      <c r="J6088" s="578">
        <v>7.2652445912050681E-3</v>
      </c>
      <c r="K6088" s="578">
        <v>3.097619995856455</v>
      </c>
      <c r="L6088" s="578">
        <v>1209.0100644429474</v>
      </c>
      <c r="M6088" s="578">
        <v>2.4478033701525375</v>
      </c>
      <c r="N6088" s="578">
        <v>8.0719394084477671E-3</v>
      </c>
      <c r="O6088" s="578">
        <v>8.061189539148467E-3</v>
      </c>
      <c r="P6088" s="578">
        <v>2.8069069623392853</v>
      </c>
      <c r="Q6088" s="578">
        <v>1089.6345736185674</v>
      </c>
      <c r="R6088" s="578">
        <v>2.0949086810026776</v>
      </c>
      <c r="S6088" s="578">
        <v>5.1211580629531728E-3</v>
      </c>
      <c r="T6088" s="578">
        <v>7.2652445912050681E-3</v>
      </c>
      <c r="U6088" s="578">
        <v>3.0976200492367076</v>
      </c>
      <c r="V6088" s="578">
        <v>1209.0100644429474</v>
      </c>
      <c r="W6088" s="578">
        <v>2.4478033882166175</v>
      </c>
      <c r="X6088" s="578">
        <v>8.0719394084477671E-3</v>
      </c>
      <c r="Y6088" s="578">
        <v>8.0611895342978263E-3</v>
      </c>
    </row>
    <row r="6089" spans="1:25" x14ac:dyDescent="0.3">
      <c r="A6089" s="310" t="s">
        <v>2302</v>
      </c>
      <c r="B6089" s="310" t="s">
        <v>2192</v>
      </c>
      <c r="C6089" s="310" t="s">
        <v>42</v>
      </c>
      <c r="D6089" s="36">
        <v>7</v>
      </c>
      <c r="E6089" s="36">
        <v>2030</v>
      </c>
      <c r="F6089" s="578">
        <v>2.8201596191264553</v>
      </c>
      <c r="G6089" s="578">
        <v>1052.4640661875349</v>
      </c>
      <c r="H6089" s="578">
        <v>1.8662121149845849</v>
      </c>
      <c r="I6089" s="578">
        <v>6.3441561491307096E-3</v>
      </c>
      <c r="J6089" s="578">
        <v>7.0174045492118805E-3</v>
      </c>
      <c r="K6089" s="578">
        <v>3.1598576010331549</v>
      </c>
      <c r="L6089" s="578">
        <v>1191.769058227535</v>
      </c>
      <c r="M6089" s="578">
        <v>2.2176260966466503</v>
      </c>
      <c r="N6089" s="578">
        <v>2.2875889451521848E-2</v>
      </c>
      <c r="O6089" s="578">
        <v>7.9462294670520298E-3</v>
      </c>
      <c r="P6089" s="578">
        <v>2.8201595669618875</v>
      </c>
      <c r="Q6089" s="578">
        <v>1052.4640661875349</v>
      </c>
      <c r="R6089" s="578">
        <v>1.8662121348632601</v>
      </c>
      <c r="S6089" s="578">
        <v>6.3441565260973203E-3</v>
      </c>
      <c r="T6089" s="578">
        <v>7.0174044958548577E-3</v>
      </c>
      <c r="U6089" s="578">
        <v>3.1598575488738598</v>
      </c>
      <c r="V6089" s="578">
        <v>1191.769058227535</v>
      </c>
      <c r="W6089" s="578">
        <v>2.2176260503188079</v>
      </c>
      <c r="X6089" s="578">
        <v>2.2875889975390799E-2</v>
      </c>
      <c r="Y6089" s="578">
        <v>7.9462295204090518E-3</v>
      </c>
    </row>
    <row r="6090" spans="1:25" x14ac:dyDescent="0.3">
      <c r="A6090" s="310" t="s">
        <v>2301</v>
      </c>
      <c r="B6090" s="310" t="s">
        <v>2192</v>
      </c>
      <c r="C6090" s="310" t="s">
        <v>42</v>
      </c>
      <c r="D6090" s="36">
        <v>8</v>
      </c>
      <c r="E6090" s="36">
        <v>2030</v>
      </c>
      <c r="F6090" s="578">
        <v>2.783644045235365</v>
      </c>
      <c r="G6090" s="578">
        <v>933.28188864389995</v>
      </c>
      <c r="H6090" s="578">
        <v>1.52848338399568</v>
      </c>
      <c r="I6090" s="578">
        <v>7.7997942717426298E-3</v>
      </c>
      <c r="J6090" s="578">
        <v>6.2227416880583945E-3</v>
      </c>
      <c r="K6090" s="578">
        <v>3.161458892985475</v>
      </c>
      <c r="L6090" s="578">
        <v>1093.62999471028</v>
      </c>
      <c r="M6090" s="578">
        <v>1.8806554928569277</v>
      </c>
      <c r="N6090" s="578">
        <v>5.4807275796368501E-2</v>
      </c>
      <c r="O6090" s="578">
        <v>7.2918770820251597E-3</v>
      </c>
      <c r="P6090" s="578">
        <v>2.7836440452348699</v>
      </c>
      <c r="Q6090" s="578">
        <v>933.28184541066446</v>
      </c>
      <c r="R6090" s="578">
        <v>1.5284834175589173</v>
      </c>
      <c r="S6090" s="578">
        <v>7.7997943301776479E-3</v>
      </c>
      <c r="T6090" s="578">
        <v>6.2227416880583945E-3</v>
      </c>
      <c r="U6090" s="578">
        <v>3.1614588929491321</v>
      </c>
      <c r="V6090" s="578">
        <v>1093.62999471028</v>
      </c>
      <c r="W6090" s="578">
        <v>1.8806554712649151</v>
      </c>
      <c r="X6090" s="578">
        <v>5.4807273196426295E-2</v>
      </c>
      <c r="Y6090" s="578">
        <v>7.2918771329568647E-3</v>
      </c>
    </row>
    <row r="6091" spans="1:25" x14ac:dyDescent="0.3">
      <c r="A6091" s="310" t="s">
        <v>2300</v>
      </c>
      <c r="B6091" s="310" t="s">
        <v>2192</v>
      </c>
      <c r="C6091" s="310" t="s">
        <v>42</v>
      </c>
      <c r="D6091" s="36">
        <v>9</v>
      </c>
      <c r="E6091" s="36">
        <v>2030</v>
      </c>
      <c r="F6091" s="578">
        <v>2.8862747173141425</v>
      </c>
      <c r="G6091" s="578">
        <v>892.90303166707292</v>
      </c>
      <c r="H6091" s="578">
        <v>1.3186119219534023</v>
      </c>
      <c r="I6091" s="578">
        <v>9.3162509053475451E-3</v>
      </c>
      <c r="J6091" s="578">
        <v>5.9535118659065677E-3</v>
      </c>
      <c r="K6091" s="578">
        <v>3.2905827224993374</v>
      </c>
      <c r="L6091" s="578">
        <v>1068.7725041707299</v>
      </c>
      <c r="M6091" s="578">
        <v>1.6663170510416101</v>
      </c>
      <c r="N6091" s="578">
        <v>0.11410758275511976</v>
      </c>
      <c r="O6091" s="578">
        <v>7.1261315169976955E-3</v>
      </c>
      <c r="P6091" s="578">
        <v>2.8862746651559075</v>
      </c>
      <c r="Q6091" s="578">
        <v>892.90304247538199</v>
      </c>
      <c r="R6091" s="578">
        <v>1.3186118234818074</v>
      </c>
      <c r="S6091" s="578">
        <v>9.3162509459148099E-3</v>
      </c>
      <c r="T6091" s="578">
        <v>5.9535119677699751E-3</v>
      </c>
      <c r="U6091" s="578">
        <v>3.2905826182067823</v>
      </c>
      <c r="V6091" s="578">
        <v>1068.7725563049275</v>
      </c>
      <c r="W6091" s="578">
        <v>1.6663169716057324</v>
      </c>
      <c r="X6091" s="578">
        <v>0.11410758274996596</v>
      </c>
      <c r="Y6091" s="578">
        <v>7.1261316188611029E-3</v>
      </c>
    </row>
    <row r="6092" spans="1:25" x14ac:dyDescent="0.3">
      <c r="A6092" s="310" t="s">
        <v>2299</v>
      </c>
      <c r="B6092" s="310" t="s">
        <v>2192</v>
      </c>
      <c r="C6092" s="310" t="s">
        <v>42</v>
      </c>
      <c r="D6092" s="36">
        <v>10</v>
      </c>
      <c r="E6092" s="36">
        <v>2030</v>
      </c>
      <c r="F6092" s="578">
        <v>2.9697401873640148</v>
      </c>
      <c r="G6092" s="578">
        <v>861.56278959910048</v>
      </c>
      <c r="H6092" s="578">
        <v>1.1543398505627875</v>
      </c>
      <c r="I6092" s="578">
        <v>1.0522262837639542E-2</v>
      </c>
      <c r="J6092" s="578">
        <v>5.7445474715980974E-3</v>
      </c>
      <c r="K6092" s="578">
        <v>3.3854389069510145</v>
      </c>
      <c r="L6092" s="578">
        <v>1046.4726104736251</v>
      </c>
      <c r="M6092" s="578">
        <v>1.5060088547588699</v>
      </c>
      <c r="N6092" s="578">
        <v>0.16496441742613824</v>
      </c>
      <c r="O6092" s="578">
        <v>6.9774409882180973E-3</v>
      </c>
      <c r="P6092" s="578">
        <v>2.9697399787457872</v>
      </c>
      <c r="Q6092" s="578">
        <v>861.56280008951785</v>
      </c>
      <c r="R6092" s="578">
        <v>1.1543398513884575</v>
      </c>
      <c r="S6092" s="578">
        <v>1.0522263142092904E-2</v>
      </c>
      <c r="T6092" s="578">
        <v>5.744547420666395E-3</v>
      </c>
      <c r="U6092" s="578">
        <v>3.3854389069458595</v>
      </c>
      <c r="V6092" s="578">
        <v>1046.4726104736251</v>
      </c>
      <c r="W6092" s="578">
        <v>1.50600889579527</v>
      </c>
      <c r="X6092" s="578">
        <v>0.16496441742613824</v>
      </c>
      <c r="Y6092" s="578">
        <v>6.9774409882180973E-3</v>
      </c>
    </row>
    <row r="6093" spans="1:25" x14ac:dyDescent="0.3">
      <c r="A6093" s="310" t="s">
        <v>2298</v>
      </c>
      <c r="B6093" s="310" t="s">
        <v>2192</v>
      </c>
      <c r="C6093" s="310" t="s">
        <v>42</v>
      </c>
      <c r="D6093" s="36">
        <v>11</v>
      </c>
      <c r="E6093" s="36">
        <v>2030</v>
      </c>
      <c r="F6093" s="578">
        <v>3.0660330651840724</v>
      </c>
      <c r="G6093" s="578">
        <v>836.99004141489604</v>
      </c>
      <c r="H6093" s="578">
        <v>1.0144953480809509</v>
      </c>
      <c r="I6093" s="578">
        <v>1.1702016336016603E-2</v>
      </c>
      <c r="J6093" s="578">
        <v>5.5807057409159172E-3</v>
      </c>
      <c r="K6093" s="578">
        <v>3.4708820164695799</v>
      </c>
      <c r="L6093" s="578">
        <v>1021.5312817891397</v>
      </c>
      <c r="M6093" s="578">
        <v>1.3481148592334899</v>
      </c>
      <c r="N6093" s="578">
        <v>0.18618477339259676</v>
      </c>
      <c r="O6093" s="578">
        <v>6.8111535850524227E-3</v>
      </c>
      <c r="P6093" s="578">
        <v>3.0660331173381374</v>
      </c>
      <c r="Q6093" s="578">
        <v>836.99004681905046</v>
      </c>
      <c r="R6093" s="578">
        <v>1.0144953058086967</v>
      </c>
      <c r="S6093" s="578">
        <v>1.1702017318498268E-2</v>
      </c>
      <c r="T6093" s="578">
        <v>5.5807056899842122E-3</v>
      </c>
      <c r="U6093" s="578">
        <v>3.4708821207776301</v>
      </c>
      <c r="V6093" s="578">
        <v>1021.5312817891397</v>
      </c>
      <c r="W6093" s="578">
        <v>1.3481148051867651</v>
      </c>
      <c r="X6093" s="578">
        <v>0.18618477331498626</v>
      </c>
      <c r="Y6093" s="578">
        <v>6.8111536359841251E-3</v>
      </c>
    </row>
    <row r="6094" spans="1:25" x14ac:dyDescent="0.3">
      <c r="A6094" s="310" t="s">
        <v>2297</v>
      </c>
      <c r="B6094" s="310" t="s">
        <v>2192</v>
      </c>
      <c r="C6094" s="310" t="s">
        <v>42</v>
      </c>
      <c r="D6094" s="36">
        <v>12</v>
      </c>
      <c r="E6094" s="36">
        <v>2030</v>
      </c>
      <c r="F6094" s="578">
        <v>3.1448208436639353</v>
      </c>
      <c r="G6094" s="578">
        <v>816.88844617207769</v>
      </c>
      <c r="H6094" s="578">
        <v>0.90007955934212525</v>
      </c>
      <c r="I6094" s="578">
        <v>1.266727394924295E-2</v>
      </c>
      <c r="J6094" s="578">
        <v>5.4466765820203929E-3</v>
      </c>
      <c r="K6094" s="578">
        <v>3.5295990429700952</v>
      </c>
      <c r="L6094" s="578">
        <v>996.08626747131279</v>
      </c>
      <c r="M6094" s="578">
        <v>1.2064523650877401</v>
      </c>
      <c r="N6094" s="578">
        <v>0.17915559075117898</v>
      </c>
      <c r="O6094" s="578">
        <v>6.6414950924809021E-3</v>
      </c>
      <c r="P6094" s="578">
        <v>3.1448209479877525</v>
      </c>
      <c r="Q6094" s="578">
        <v>816.88843568166055</v>
      </c>
      <c r="R6094" s="578">
        <v>0.90007951817809173</v>
      </c>
      <c r="S6094" s="578">
        <v>1.2667274475537175E-2</v>
      </c>
      <c r="T6094" s="578">
        <v>5.4466765310886896E-3</v>
      </c>
      <c r="U6094" s="578">
        <v>3.5295986778759598</v>
      </c>
      <c r="V6094" s="578">
        <v>996.08625729878486</v>
      </c>
      <c r="W6094" s="578">
        <v>1.2064523626342274</v>
      </c>
      <c r="X6094" s="578">
        <v>0.17915559589891875</v>
      </c>
      <c r="Y6094" s="578">
        <v>6.6414951458379258E-3</v>
      </c>
    </row>
    <row r="6095" spans="1:25" x14ac:dyDescent="0.3">
      <c r="A6095" s="310" t="s">
        <v>2296</v>
      </c>
      <c r="B6095" s="310" t="s">
        <v>2192</v>
      </c>
      <c r="C6095" s="310" t="s">
        <v>42</v>
      </c>
      <c r="D6095" s="36">
        <v>13</v>
      </c>
      <c r="E6095" s="36">
        <v>2030</v>
      </c>
      <c r="F6095" s="578">
        <v>3.0635059854498579</v>
      </c>
      <c r="G6095" s="578">
        <v>770.33596165974882</v>
      </c>
      <c r="H6095" s="578">
        <v>0.79985690687779676</v>
      </c>
      <c r="I6095" s="578">
        <v>1.2948854788457202E-2</v>
      </c>
      <c r="J6095" s="578">
        <v>5.1362836869278247E-3</v>
      </c>
      <c r="K6095" s="578">
        <v>3.435823326592975</v>
      </c>
      <c r="L6095" s="578">
        <v>944.93724377949968</v>
      </c>
      <c r="M6095" s="578">
        <v>1.0848713878677501</v>
      </c>
      <c r="N6095" s="578">
        <v>0.16439782658441449</v>
      </c>
      <c r="O6095" s="578">
        <v>6.3004542025737447E-3</v>
      </c>
      <c r="P6095" s="578">
        <v>3.063505933290565</v>
      </c>
      <c r="Q6095" s="578">
        <v>770.33596706390335</v>
      </c>
      <c r="R6095" s="578">
        <v>0.79985686804805745</v>
      </c>
      <c r="S6095" s="578">
        <v>1.29488563309602E-2</v>
      </c>
      <c r="T6095" s="578">
        <v>5.1362836869278247E-3</v>
      </c>
      <c r="U6095" s="578">
        <v>3.4358232719450026</v>
      </c>
      <c r="V6095" s="578">
        <v>944.93724377949968</v>
      </c>
      <c r="W6095" s="578">
        <v>1.0848713810294099</v>
      </c>
      <c r="X6095" s="578">
        <v>0.16439782658441476</v>
      </c>
      <c r="Y6095" s="578">
        <v>6.3004542025737447E-3</v>
      </c>
    </row>
    <row r="6096" spans="1:25" x14ac:dyDescent="0.3">
      <c r="A6096" s="310" t="s">
        <v>2295</v>
      </c>
      <c r="B6096" s="310" t="s">
        <v>2192</v>
      </c>
      <c r="C6096" s="310" t="s">
        <v>42</v>
      </c>
      <c r="D6096" s="36">
        <v>14</v>
      </c>
      <c r="E6096" s="36">
        <v>2030</v>
      </c>
      <c r="F6096" s="578">
        <v>2.9161053381854973</v>
      </c>
      <c r="G6096" s="578">
        <v>752.34889475504497</v>
      </c>
      <c r="H6096" s="578">
        <v>0.76657019516331526</v>
      </c>
      <c r="I6096" s="578">
        <v>1.3335449008157675E-2</v>
      </c>
      <c r="J6096" s="578">
        <v>5.0163549094577268E-3</v>
      </c>
      <c r="K6096" s="578">
        <v>3.2763373454297353</v>
      </c>
      <c r="L6096" s="578">
        <v>918.16056887308696</v>
      </c>
      <c r="M6096" s="578">
        <v>1.0255688435055725</v>
      </c>
      <c r="N6096" s="578">
        <v>0.1466264921606725</v>
      </c>
      <c r="O6096" s="578">
        <v>6.121917334288198E-3</v>
      </c>
      <c r="P6096" s="578">
        <v>2.9161050252564924</v>
      </c>
      <c r="Q6096" s="578">
        <v>752.34891096750857</v>
      </c>
      <c r="R6096" s="578">
        <v>0.76657016377604681</v>
      </c>
      <c r="S6096" s="578">
        <v>1.3335449532026599E-2</v>
      </c>
      <c r="T6096" s="578">
        <v>5.0163549094577268E-3</v>
      </c>
      <c r="U6096" s="578">
        <v>3.2763373454140448</v>
      </c>
      <c r="V6096" s="578">
        <v>918.16057968139603</v>
      </c>
      <c r="W6096" s="578">
        <v>1.0255688244995589</v>
      </c>
      <c r="X6096" s="578">
        <v>0.14662648699322675</v>
      </c>
      <c r="Y6096" s="578">
        <v>6.1219172833564955E-3</v>
      </c>
    </row>
    <row r="6097" spans="1:25" x14ac:dyDescent="0.3">
      <c r="A6097" s="310" t="s">
        <v>2294</v>
      </c>
      <c r="B6097" s="310" t="s">
        <v>2192</v>
      </c>
      <c r="C6097" s="310" t="s">
        <v>42</v>
      </c>
      <c r="D6097" s="36">
        <v>15</v>
      </c>
      <c r="E6097" s="36">
        <v>2030</v>
      </c>
      <c r="F6097" s="578">
        <v>2.7843671157592049</v>
      </c>
      <c r="G6097" s="578">
        <v>738.85239664713504</v>
      </c>
      <c r="H6097" s="578">
        <v>0.74222960874347599</v>
      </c>
      <c r="I6097" s="578">
        <v>1.3682216674017849E-2</v>
      </c>
      <c r="J6097" s="578">
        <v>4.9263672869225622E-3</v>
      </c>
      <c r="K6097" s="578">
        <v>3.1319939028721002</v>
      </c>
      <c r="L6097" s="578">
        <v>896.24204126993777</v>
      </c>
      <c r="M6097" s="578">
        <v>0.97892423769932468</v>
      </c>
      <c r="N6097" s="578">
        <v>0.13436288090300225</v>
      </c>
      <c r="O6097" s="578">
        <v>5.975777118389182E-3</v>
      </c>
      <c r="P6097" s="578">
        <v>2.7843670636030176</v>
      </c>
      <c r="Q6097" s="578">
        <v>738.8524017333981</v>
      </c>
      <c r="R6097" s="578">
        <v>0.74222959172955871</v>
      </c>
      <c r="S6097" s="578">
        <v>1.3682217180189526E-2</v>
      </c>
      <c r="T6097" s="578">
        <v>4.9263671850591573E-3</v>
      </c>
      <c r="U6097" s="578">
        <v>3.1319937985744297</v>
      </c>
      <c r="V6097" s="578">
        <v>896.24202601114871</v>
      </c>
      <c r="W6097" s="578">
        <v>0.97892422905397225</v>
      </c>
      <c r="X6097" s="578">
        <v>0.13436288095484325</v>
      </c>
      <c r="Y6097" s="578">
        <v>5.9757770674574769E-3</v>
      </c>
    </row>
    <row r="6098" spans="1:25" x14ac:dyDescent="0.3">
      <c r="A6098" s="580" t="s">
        <v>2293</v>
      </c>
      <c r="B6098" s="580" t="s">
        <v>2192</v>
      </c>
      <c r="C6098" s="580" t="s">
        <v>42</v>
      </c>
      <c r="D6098" s="581">
        <v>16</v>
      </c>
      <c r="E6098" s="581">
        <v>2030</v>
      </c>
      <c r="F6098" s="582">
        <v>2.6833286715005848</v>
      </c>
      <c r="G6098" s="582">
        <v>742.42716217040982</v>
      </c>
      <c r="H6098" s="582">
        <v>0.73653544973800877</v>
      </c>
      <c r="I6098" s="582">
        <v>1.4472593263349126E-2</v>
      </c>
      <c r="J6098" s="582">
        <v>4.950201978014465E-3</v>
      </c>
      <c r="K6098" s="582">
        <v>3.0176931517638224</v>
      </c>
      <c r="L6098" s="582">
        <v>890.84072939554801</v>
      </c>
      <c r="M6098" s="582">
        <v>0.94896738189534779</v>
      </c>
      <c r="N6098" s="582">
        <v>0.125312627590877</v>
      </c>
      <c r="O6098" s="582">
        <v>5.9397621759368678E-3</v>
      </c>
      <c r="P6098" s="582">
        <v>2.6833288267102127</v>
      </c>
      <c r="Q6098" s="582">
        <v>742.42717297871877</v>
      </c>
      <c r="R6098" s="582">
        <v>0.73653541864283945</v>
      </c>
      <c r="S6098" s="582">
        <v>1.4472592222015575E-2</v>
      </c>
      <c r="T6098" s="582">
        <v>4.9502019246574422E-3</v>
      </c>
      <c r="U6098" s="582">
        <v>3.0176932014239002</v>
      </c>
      <c r="V6098" s="582">
        <v>890.84073448181096</v>
      </c>
      <c r="W6098" s="582">
        <v>0.94896738873247222</v>
      </c>
      <c r="X6098" s="582">
        <v>0.12531262759603073</v>
      </c>
      <c r="Y6098" s="582">
        <v>5.9397621759368678E-3</v>
      </c>
    </row>
    <row r="6099" spans="1:25" x14ac:dyDescent="0.3">
      <c r="A6099" s="310" t="s">
        <v>2292</v>
      </c>
      <c r="B6099" s="310" t="s">
        <v>2191</v>
      </c>
      <c r="C6099" s="310" t="s">
        <v>42</v>
      </c>
      <c r="D6099" s="36">
        <v>1</v>
      </c>
      <c r="E6099" s="36">
        <v>2012</v>
      </c>
      <c r="F6099" s="578">
        <v>46.387657568479554</v>
      </c>
      <c r="G6099" s="578">
        <v>8113.654108683264</v>
      </c>
      <c r="H6099" s="578">
        <v>8.0305296657606888</v>
      </c>
      <c r="I6099" s="578">
        <v>3.4855599403381299</v>
      </c>
      <c r="J6099" s="578">
        <v>6.9237435391793611E-2</v>
      </c>
      <c r="K6099" s="578">
        <v>46.79143525512572</v>
      </c>
      <c r="L6099" s="578">
        <v>8177.6263275146475</v>
      </c>
      <c r="M6099" s="578">
        <v>8.0467002083702575</v>
      </c>
      <c r="N6099" s="578">
        <v>3.5003444701433146</v>
      </c>
      <c r="O6099" s="578">
        <v>6.9783319951966349E-2</v>
      </c>
      <c r="P6099" s="578">
        <v>46.387654982468376</v>
      </c>
      <c r="Q6099" s="578">
        <v>8113.6539560953706</v>
      </c>
      <c r="R6099" s="578">
        <v>8.0305287468557509</v>
      </c>
      <c r="S6099" s="578">
        <v>3.4855599403381299</v>
      </c>
      <c r="T6099" s="578">
        <v>6.9237434305250603E-2</v>
      </c>
      <c r="U6099" s="578">
        <v>46.791436307675475</v>
      </c>
      <c r="V6099" s="578">
        <v>8177.6263275146475</v>
      </c>
      <c r="W6099" s="578">
        <v>8.0467003178782726</v>
      </c>
      <c r="X6099" s="578">
        <v>3.5003444179892522</v>
      </c>
      <c r="Y6099" s="578">
        <v>6.9783320999704274E-2</v>
      </c>
    </row>
    <row r="6100" spans="1:25" x14ac:dyDescent="0.3">
      <c r="A6100" s="310" t="s">
        <v>2291</v>
      </c>
      <c r="B6100" s="310" t="s">
        <v>2191</v>
      </c>
      <c r="C6100" s="310" t="s">
        <v>42</v>
      </c>
      <c r="D6100" s="36">
        <v>2</v>
      </c>
      <c r="E6100" s="36">
        <v>2012</v>
      </c>
      <c r="F6100" s="578">
        <v>21.696879853960098</v>
      </c>
      <c r="G6100" s="578">
        <v>3955.1456769307397</v>
      </c>
      <c r="H6100" s="578">
        <v>4.3273675110346295</v>
      </c>
      <c r="I6100" s="578">
        <v>1.7482911671201351</v>
      </c>
      <c r="J6100" s="578">
        <v>3.375103184953325E-2</v>
      </c>
      <c r="K6100" s="578">
        <v>22.216902946005497</v>
      </c>
      <c r="L6100" s="578">
        <v>4037.9224929809525</v>
      </c>
      <c r="M6100" s="578">
        <v>4.3544222381509181</v>
      </c>
      <c r="N6100" s="578">
        <v>1.7666499208037973</v>
      </c>
      <c r="O6100" s="578">
        <v>3.4457388489196675E-2</v>
      </c>
      <c r="P6100" s="578">
        <v>21.696879862332274</v>
      </c>
      <c r="Q6100" s="578">
        <v>3955.1456247965452</v>
      </c>
      <c r="R6100" s="578">
        <v>4.327367459850695</v>
      </c>
      <c r="S6100" s="578">
        <v>1.7482911196226851</v>
      </c>
      <c r="T6100" s="578">
        <v>3.375103184953325E-2</v>
      </c>
      <c r="U6100" s="578">
        <v>22.216901394713176</v>
      </c>
      <c r="V6100" s="578">
        <v>4037.9224421183226</v>
      </c>
      <c r="W6100" s="578">
        <v>4.354422238655383</v>
      </c>
      <c r="X6100" s="578">
        <v>1.7666499260812949</v>
      </c>
      <c r="Y6100" s="578">
        <v>3.4457388489196675E-2</v>
      </c>
    </row>
    <row r="6101" spans="1:25" x14ac:dyDescent="0.3">
      <c r="A6101" s="310" t="s">
        <v>2290</v>
      </c>
      <c r="B6101" s="310" t="s">
        <v>2191</v>
      </c>
      <c r="C6101" s="310" t="s">
        <v>42</v>
      </c>
      <c r="D6101" s="36">
        <v>3</v>
      </c>
      <c r="E6101" s="36">
        <v>2012</v>
      </c>
      <c r="F6101" s="578">
        <v>12.5796333758286</v>
      </c>
      <c r="G6101" s="578">
        <v>2346.3975906372002</v>
      </c>
      <c r="H6101" s="578">
        <v>2.3127012706827328</v>
      </c>
      <c r="I6101" s="578">
        <v>0.97223869555940168</v>
      </c>
      <c r="J6101" s="578">
        <v>2.0022924116346926E-2</v>
      </c>
      <c r="K6101" s="578">
        <v>12.711560772057625</v>
      </c>
      <c r="L6101" s="578">
        <v>2362.9700800577775</v>
      </c>
      <c r="M6101" s="578">
        <v>2.3234394118189776</v>
      </c>
      <c r="N6101" s="578">
        <v>0.97562005976214949</v>
      </c>
      <c r="O6101" s="578">
        <v>2.0164347602985723E-2</v>
      </c>
      <c r="P6101" s="578">
        <v>12.579631818235276</v>
      </c>
      <c r="Q6101" s="578">
        <v>2346.3975906372002</v>
      </c>
      <c r="R6101" s="578">
        <v>2.3127012575666051</v>
      </c>
      <c r="S6101" s="578">
        <v>0.97223857417702653</v>
      </c>
      <c r="T6101" s="578">
        <v>2.0022924116346926E-2</v>
      </c>
      <c r="U6101" s="578">
        <v>12.711561292026676</v>
      </c>
      <c r="V6101" s="578">
        <v>2362.9700800577775</v>
      </c>
      <c r="W6101" s="578">
        <v>2.3234394134099876</v>
      </c>
      <c r="X6101" s="578">
        <v>0.97562008087212826</v>
      </c>
      <c r="Y6101" s="578">
        <v>2.0164347602985723E-2</v>
      </c>
    </row>
    <row r="6102" spans="1:25" x14ac:dyDescent="0.3">
      <c r="A6102" s="310" t="s">
        <v>2289</v>
      </c>
      <c r="B6102" s="310" t="s">
        <v>2191</v>
      </c>
      <c r="C6102" s="310" t="s">
        <v>42</v>
      </c>
      <c r="D6102" s="36">
        <v>4</v>
      </c>
      <c r="E6102" s="36">
        <v>2012</v>
      </c>
      <c r="F6102" s="578">
        <v>9.7772968055796632</v>
      </c>
      <c r="G6102" s="578">
        <v>1859.5360450744599</v>
      </c>
      <c r="H6102" s="578">
        <v>1.6701429688449274</v>
      </c>
      <c r="I6102" s="578">
        <v>0.71886908262968052</v>
      </c>
      <c r="J6102" s="578">
        <v>1.5868357276000649E-2</v>
      </c>
      <c r="K6102" s="578">
        <v>9.8920412631559547</v>
      </c>
      <c r="L6102" s="578">
        <v>1877.4110488891552</v>
      </c>
      <c r="M6102" s="578">
        <v>1.6795225073777402</v>
      </c>
      <c r="N6102" s="578">
        <v>0.72743901610374395</v>
      </c>
      <c r="O6102" s="578">
        <v>1.6020884281412327E-2</v>
      </c>
      <c r="P6102" s="578">
        <v>9.7772971084607967</v>
      </c>
      <c r="Q6102" s="578">
        <v>1859.5360450744599</v>
      </c>
      <c r="R6102" s="578">
        <v>1.6701429704165349</v>
      </c>
      <c r="S6102" s="578">
        <v>0.71886905701830917</v>
      </c>
      <c r="T6102" s="578">
        <v>1.5868357276000649E-2</v>
      </c>
      <c r="U6102" s="578">
        <v>9.8920407960394918</v>
      </c>
      <c r="V6102" s="578">
        <v>1877.4110488891552</v>
      </c>
      <c r="W6102" s="578">
        <v>1.6795225079016076</v>
      </c>
      <c r="X6102" s="578">
        <v>0.72743901610374395</v>
      </c>
      <c r="Y6102" s="578">
        <v>1.6020884281412327E-2</v>
      </c>
    </row>
    <row r="6103" spans="1:25" x14ac:dyDescent="0.3">
      <c r="A6103" s="310" t="s">
        <v>2288</v>
      </c>
      <c r="B6103" s="310" t="s">
        <v>2191</v>
      </c>
      <c r="C6103" s="310" t="s">
        <v>42</v>
      </c>
      <c r="D6103" s="36">
        <v>5</v>
      </c>
      <c r="E6103" s="36">
        <v>2012</v>
      </c>
      <c r="F6103" s="578">
        <v>8.120453548518217</v>
      </c>
      <c r="G6103" s="578">
        <v>1570.8099174499425</v>
      </c>
      <c r="H6103" s="578">
        <v>1.3296250658458977</v>
      </c>
      <c r="I6103" s="578">
        <v>0.58534102855871073</v>
      </c>
      <c r="J6103" s="578">
        <v>1.3404500981171874E-2</v>
      </c>
      <c r="K6103" s="578">
        <v>8.3069158714594451</v>
      </c>
      <c r="L6103" s="578">
        <v>1607.3712437947552</v>
      </c>
      <c r="M6103" s="578">
        <v>1.339093862334265</v>
      </c>
      <c r="N6103" s="578">
        <v>0.59673598408699002</v>
      </c>
      <c r="O6103" s="578">
        <v>1.3716520857997199E-2</v>
      </c>
      <c r="P6103" s="578">
        <v>8.1204534835875748</v>
      </c>
      <c r="Q6103" s="578">
        <v>1570.8099174499425</v>
      </c>
      <c r="R6103" s="578">
        <v>1.3296252223080924</v>
      </c>
      <c r="S6103" s="578">
        <v>0.58534101800372151</v>
      </c>
      <c r="T6103" s="578">
        <v>1.3404500981171874E-2</v>
      </c>
      <c r="U6103" s="578">
        <v>8.3069158242845589</v>
      </c>
      <c r="V6103" s="578">
        <v>1607.3712437947552</v>
      </c>
      <c r="W6103" s="578">
        <v>1.3390938653610602</v>
      </c>
      <c r="X6103" s="578">
        <v>0.59673598408699002</v>
      </c>
      <c r="Y6103" s="578">
        <v>1.3716520857997199E-2</v>
      </c>
    </row>
    <row r="6104" spans="1:25" x14ac:dyDescent="0.3">
      <c r="A6104" s="310" t="s">
        <v>2287</v>
      </c>
      <c r="B6104" s="310" t="s">
        <v>2191</v>
      </c>
      <c r="C6104" s="310" t="s">
        <v>42</v>
      </c>
      <c r="D6104" s="36">
        <v>6</v>
      </c>
      <c r="E6104" s="36">
        <v>2012</v>
      </c>
      <c r="F6104" s="578">
        <v>7.0108359230725847</v>
      </c>
      <c r="G6104" s="578">
        <v>1366.8822174072225</v>
      </c>
      <c r="H6104" s="578">
        <v>1.09182284135992</v>
      </c>
      <c r="I6104" s="578">
        <v>0.49365299940109197</v>
      </c>
      <c r="J6104" s="578">
        <v>1.1664290815436551E-2</v>
      </c>
      <c r="K6104" s="578">
        <v>7.2903522601506356</v>
      </c>
      <c r="L6104" s="578">
        <v>1426.9103024800575</v>
      </c>
      <c r="M6104" s="578">
        <v>1.1035764755991551</v>
      </c>
      <c r="N6104" s="578">
        <v>0.50854501128196705</v>
      </c>
      <c r="O6104" s="578">
        <v>1.2176542668991375E-2</v>
      </c>
      <c r="P6104" s="578">
        <v>7.010835769358283</v>
      </c>
      <c r="Q6104" s="578">
        <v>1366.8822174072225</v>
      </c>
      <c r="R6104" s="578">
        <v>1.09182284135992</v>
      </c>
      <c r="S6104" s="578">
        <v>0.49365299940109197</v>
      </c>
      <c r="T6104" s="578">
        <v>1.1664290815436551E-2</v>
      </c>
      <c r="U6104" s="578">
        <v>7.2903526252266566</v>
      </c>
      <c r="V6104" s="578">
        <v>1426.9103024800575</v>
      </c>
      <c r="W6104" s="578">
        <v>1.1035764755991551</v>
      </c>
      <c r="X6104" s="578">
        <v>0.50854501128196705</v>
      </c>
      <c r="Y6104" s="578">
        <v>1.2176542668991375E-2</v>
      </c>
    </row>
    <row r="6105" spans="1:25" x14ac:dyDescent="0.3">
      <c r="A6105" s="310" t="s">
        <v>2286</v>
      </c>
      <c r="B6105" s="310" t="s">
        <v>2191</v>
      </c>
      <c r="C6105" s="310" t="s">
        <v>42</v>
      </c>
      <c r="D6105" s="36">
        <v>7</v>
      </c>
      <c r="E6105" s="36">
        <v>2012</v>
      </c>
      <c r="F6105" s="578">
        <v>6.5622996374634806</v>
      </c>
      <c r="G6105" s="578">
        <v>1291.0319875081327</v>
      </c>
      <c r="H6105" s="578">
        <v>0.95255569269647766</v>
      </c>
      <c r="I6105" s="578">
        <v>0.44977421686053221</v>
      </c>
      <c r="J6105" s="578">
        <v>1.1017071752576098E-2</v>
      </c>
      <c r="K6105" s="578">
        <v>6.9259774180997349</v>
      </c>
      <c r="L6105" s="578">
        <v>1372.4738655090275</v>
      </c>
      <c r="M6105" s="578">
        <v>0.95897731600173997</v>
      </c>
      <c r="N6105" s="578">
        <v>0.46447421951840301</v>
      </c>
      <c r="O6105" s="578">
        <v>1.1712057467472375E-2</v>
      </c>
      <c r="P6105" s="578">
        <v>6.5622991152607275</v>
      </c>
      <c r="Q6105" s="578">
        <v>1291.0319875081327</v>
      </c>
      <c r="R6105" s="578">
        <v>0.95255559770157505</v>
      </c>
      <c r="S6105" s="578">
        <v>0.44977417076006476</v>
      </c>
      <c r="T6105" s="578">
        <v>1.1017071752576098E-2</v>
      </c>
      <c r="U6105" s="578">
        <v>6.925977679556425</v>
      </c>
      <c r="V6105" s="578">
        <v>1372.4738655090275</v>
      </c>
      <c r="W6105" s="578">
        <v>0.95897730606763254</v>
      </c>
      <c r="X6105" s="578">
        <v>0.46447421424090823</v>
      </c>
      <c r="Y6105" s="578">
        <v>1.1712057467472375E-2</v>
      </c>
    </row>
    <row r="6106" spans="1:25" x14ac:dyDescent="0.3">
      <c r="A6106" s="310" t="s">
        <v>2285</v>
      </c>
      <c r="B6106" s="310" t="s">
        <v>2191</v>
      </c>
      <c r="C6106" s="310" t="s">
        <v>42</v>
      </c>
      <c r="D6106" s="36">
        <v>8</v>
      </c>
      <c r="E6106" s="36">
        <v>2012</v>
      </c>
      <c r="F6106" s="578">
        <v>5.5597876311197316</v>
      </c>
      <c r="G6106" s="578">
        <v>1092.046236673985</v>
      </c>
      <c r="H6106" s="578">
        <v>0.85660823096986793</v>
      </c>
      <c r="I6106" s="578">
        <v>0.38995002924154154</v>
      </c>
      <c r="J6106" s="578">
        <v>9.3190076392299145E-3</v>
      </c>
      <c r="K6106" s="578">
        <v>6.0615035312851671</v>
      </c>
      <c r="L6106" s="578">
        <v>1207.1708106994574</v>
      </c>
      <c r="M6106" s="578">
        <v>0.86125389401180008</v>
      </c>
      <c r="N6106" s="578">
        <v>0.40949101001024202</v>
      </c>
      <c r="O6106" s="578">
        <v>1.0301435007325646E-2</v>
      </c>
      <c r="P6106" s="578">
        <v>5.5597876832204403</v>
      </c>
      <c r="Q6106" s="578">
        <v>1092.046236673985</v>
      </c>
      <c r="R6106" s="578">
        <v>0.85660815390292533</v>
      </c>
      <c r="S6106" s="578">
        <v>0.38995001340905749</v>
      </c>
      <c r="T6106" s="578">
        <v>9.3190075810222553E-3</v>
      </c>
      <c r="U6106" s="578">
        <v>6.0615035316441173</v>
      </c>
      <c r="V6106" s="578">
        <v>1207.1708106994574</v>
      </c>
      <c r="W6106" s="578">
        <v>0.86125389401180019</v>
      </c>
      <c r="X6106" s="578">
        <v>0.40949101001024202</v>
      </c>
      <c r="Y6106" s="578">
        <v>1.0301435007325646E-2</v>
      </c>
    </row>
    <row r="6107" spans="1:25" x14ac:dyDescent="0.3">
      <c r="A6107" s="310" t="s">
        <v>2284</v>
      </c>
      <c r="B6107" s="310" t="s">
        <v>2191</v>
      </c>
      <c r="C6107" s="310" t="s">
        <v>42</v>
      </c>
      <c r="D6107" s="36">
        <v>9</v>
      </c>
      <c r="E6107" s="36">
        <v>2012</v>
      </c>
      <c r="F6107" s="578">
        <v>5.0830656750343479</v>
      </c>
      <c r="G6107" s="578">
        <v>1004.5625616709362</v>
      </c>
      <c r="H6107" s="578">
        <v>0.77867832473323983</v>
      </c>
      <c r="I6107" s="578">
        <v>0.35755299776792498</v>
      </c>
      <c r="J6107" s="578">
        <v>8.5724661281953215E-3</v>
      </c>
      <c r="K6107" s="578">
        <v>5.6909587704067173</v>
      </c>
      <c r="L6107" s="578">
        <v>1145.7617696126249</v>
      </c>
      <c r="M6107" s="578">
        <v>0.78357520183393081</v>
      </c>
      <c r="N6107" s="578">
        <v>0.38081798702478398</v>
      </c>
      <c r="O6107" s="578">
        <v>9.7774181388861695E-3</v>
      </c>
      <c r="P6107" s="578">
        <v>5.0830654658505674</v>
      </c>
      <c r="Q6107" s="578">
        <v>1004.5625616709362</v>
      </c>
      <c r="R6107" s="578">
        <v>0.77867819666668447</v>
      </c>
      <c r="S6107" s="578">
        <v>0.35755300296780929</v>
      </c>
      <c r="T6107" s="578">
        <v>8.5724661815523451E-3</v>
      </c>
      <c r="U6107" s="578">
        <v>5.6909589791733453</v>
      </c>
      <c r="V6107" s="578">
        <v>1145.7617696126249</v>
      </c>
      <c r="W6107" s="578">
        <v>0.7835752123889197</v>
      </c>
      <c r="X6107" s="578">
        <v>0.38081798702478398</v>
      </c>
      <c r="Y6107" s="578">
        <v>9.7774180321721187E-3</v>
      </c>
    </row>
    <row r="6108" spans="1:25" x14ac:dyDescent="0.3">
      <c r="A6108" s="310" t="s">
        <v>2283</v>
      </c>
      <c r="B6108" s="310" t="s">
        <v>2191</v>
      </c>
      <c r="C6108" s="310" t="s">
        <v>42</v>
      </c>
      <c r="D6108" s="36">
        <v>10</v>
      </c>
      <c r="E6108" s="36">
        <v>2012</v>
      </c>
      <c r="F6108" s="578">
        <v>4.7024434746017452</v>
      </c>
      <c r="G6108" s="578">
        <v>934.5341580708814</v>
      </c>
      <c r="H6108" s="578">
        <v>0.71743031952064418</v>
      </c>
      <c r="I6108" s="578">
        <v>0.33210602247466575</v>
      </c>
      <c r="J6108" s="578">
        <v>7.9748836287762918E-3</v>
      </c>
      <c r="K6108" s="578">
        <v>5.3689837029742158</v>
      </c>
      <c r="L6108" s="578">
        <v>1091.0698814392049</v>
      </c>
      <c r="M6108" s="578">
        <v>0.72240184044736999</v>
      </c>
      <c r="N6108" s="578">
        <v>0.35765964724123422</v>
      </c>
      <c r="O6108" s="578">
        <v>9.3107015321341607E-3</v>
      </c>
      <c r="P6108" s="578">
        <v>4.7024433179394647</v>
      </c>
      <c r="Q6108" s="578">
        <v>934.53416315714458</v>
      </c>
      <c r="R6108" s="578">
        <v>0.71743017702829048</v>
      </c>
      <c r="S6108" s="578">
        <v>0.33210601207489676</v>
      </c>
      <c r="T6108" s="578">
        <v>7.9748837864220424E-3</v>
      </c>
      <c r="U6108" s="578">
        <v>5.368983859225402</v>
      </c>
      <c r="V6108" s="578">
        <v>1091.0698814392049</v>
      </c>
      <c r="W6108" s="578">
        <v>0.72240184623903225</v>
      </c>
      <c r="X6108" s="578">
        <v>0.35765965748578277</v>
      </c>
      <c r="Y6108" s="578">
        <v>9.3107016339975673E-3</v>
      </c>
    </row>
    <row r="6109" spans="1:25" x14ac:dyDescent="0.3">
      <c r="A6109" s="310" t="s">
        <v>2282</v>
      </c>
      <c r="B6109" s="310" t="s">
        <v>2191</v>
      </c>
      <c r="C6109" s="310" t="s">
        <v>42</v>
      </c>
      <c r="D6109" s="36">
        <v>11</v>
      </c>
      <c r="E6109" s="36">
        <v>2012</v>
      </c>
      <c r="F6109" s="578">
        <v>4.318235821359842</v>
      </c>
      <c r="G6109" s="578">
        <v>862.42722129821755</v>
      </c>
      <c r="H6109" s="578">
        <v>0.66330142720835228</v>
      </c>
      <c r="I6109" s="578">
        <v>0.30973487556911949</v>
      </c>
      <c r="J6109" s="578">
        <v>7.3595635573534875E-3</v>
      </c>
      <c r="K6109" s="578">
        <v>5.0328184447474351</v>
      </c>
      <c r="L6109" s="578">
        <v>1028.8902854919397</v>
      </c>
      <c r="M6109" s="578">
        <v>0.66846843226812724</v>
      </c>
      <c r="N6109" s="578">
        <v>0.33551673940382848</v>
      </c>
      <c r="O6109" s="578">
        <v>8.7800961240039471E-3</v>
      </c>
      <c r="P6109" s="578">
        <v>4.3182356651074425</v>
      </c>
      <c r="Q6109" s="578">
        <v>862.42723147074366</v>
      </c>
      <c r="R6109" s="578">
        <v>0.66330142519048674</v>
      </c>
      <c r="S6109" s="578">
        <v>0.30973486035751752</v>
      </c>
      <c r="T6109" s="578">
        <v>7.3595635573534875E-3</v>
      </c>
      <c r="U6109" s="578">
        <v>5.0328182859011523</v>
      </c>
      <c r="V6109" s="578">
        <v>1028.8902854919397</v>
      </c>
      <c r="W6109" s="578">
        <v>0.66846843226812724</v>
      </c>
      <c r="X6109" s="578">
        <v>0.3355167404903715</v>
      </c>
      <c r="Y6109" s="578">
        <v>8.7800961240039471E-3</v>
      </c>
    </row>
    <row r="6110" spans="1:25" x14ac:dyDescent="0.3">
      <c r="A6110" s="310" t="s">
        <v>2281</v>
      </c>
      <c r="B6110" s="310" t="s">
        <v>2191</v>
      </c>
      <c r="C6110" s="310" t="s">
        <v>42</v>
      </c>
      <c r="D6110" s="36">
        <v>12</v>
      </c>
      <c r="E6110" s="36">
        <v>2012</v>
      </c>
      <c r="F6110" s="578">
        <v>4.0038803611484228</v>
      </c>
      <c r="G6110" s="578">
        <v>803.42772547403911</v>
      </c>
      <c r="H6110" s="578">
        <v>0.61901243005801554</v>
      </c>
      <c r="I6110" s="578">
        <v>0.29143149844215499</v>
      </c>
      <c r="J6110" s="578">
        <v>6.8560928460404524E-3</v>
      </c>
      <c r="K6110" s="578">
        <v>4.7576909368023372</v>
      </c>
      <c r="L6110" s="578">
        <v>975.61575444539142</v>
      </c>
      <c r="M6110" s="578">
        <v>0.62450236662213321</v>
      </c>
      <c r="N6110" s="578">
        <v>0.31569672220696948</v>
      </c>
      <c r="O6110" s="578">
        <v>8.325483460794196E-3</v>
      </c>
      <c r="P6110" s="578">
        <v>4.0038803609931994</v>
      </c>
      <c r="Q6110" s="578">
        <v>803.42772547403911</v>
      </c>
      <c r="R6110" s="578">
        <v>0.619012390535014</v>
      </c>
      <c r="S6110" s="578">
        <v>0.29143149840334998</v>
      </c>
      <c r="T6110" s="578">
        <v>6.8560927951087491E-3</v>
      </c>
      <c r="U6110" s="578">
        <v>4.7576910411662467</v>
      </c>
      <c r="V6110" s="578">
        <v>975.61575444539142</v>
      </c>
      <c r="W6110" s="578">
        <v>0.62450237189962787</v>
      </c>
      <c r="X6110" s="578">
        <v>0.31569675445401352</v>
      </c>
      <c r="Y6110" s="578">
        <v>8.3254834074371759E-3</v>
      </c>
    </row>
    <row r="6111" spans="1:25" x14ac:dyDescent="0.3">
      <c r="A6111" s="310" t="s">
        <v>2280</v>
      </c>
      <c r="B6111" s="310" t="s">
        <v>2191</v>
      </c>
      <c r="C6111" s="310" t="s">
        <v>42</v>
      </c>
      <c r="D6111" s="36">
        <v>13</v>
      </c>
      <c r="E6111" s="36">
        <v>2012</v>
      </c>
      <c r="F6111" s="578">
        <v>3.6210091252505601</v>
      </c>
      <c r="G6111" s="578">
        <v>729.92712020873978</v>
      </c>
      <c r="H6111" s="578">
        <v>0.5737402746065825</v>
      </c>
      <c r="I6111" s="578">
        <v>0.26726075494661899</v>
      </c>
      <c r="J6111" s="578">
        <v>6.2288733679451928E-3</v>
      </c>
      <c r="K6111" s="578">
        <v>4.3998501592601853</v>
      </c>
      <c r="L6111" s="578">
        <v>904.5050290425612</v>
      </c>
      <c r="M6111" s="578">
        <v>0.57959596331541707</v>
      </c>
      <c r="N6111" s="578">
        <v>0.28995499596930951</v>
      </c>
      <c r="O6111" s="578">
        <v>7.7186578879870149E-3</v>
      </c>
      <c r="P6111" s="578">
        <v>3.6210089164790848</v>
      </c>
      <c r="Q6111" s="578">
        <v>729.92712020873978</v>
      </c>
      <c r="R6111" s="578">
        <v>0.5737402746065825</v>
      </c>
      <c r="S6111" s="578">
        <v>0.26726074637069025</v>
      </c>
      <c r="T6111" s="578">
        <v>6.2288733679451928E-3</v>
      </c>
      <c r="U6111" s="578">
        <v>4.399849742333263</v>
      </c>
      <c r="V6111" s="578">
        <v>904.5050290425612</v>
      </c>
      <c r="W6111" s="578">
        <v>0.57959596226767895</v>
      </c>
      <c r="X6111" s="578">
        <v>0.28995499705585248</v>
      </c>
      <c r="Y6111" s="578">
        <v>7.7186578904123327E-3</v>
      </c>
    </row>
    <row r="6112" spans="1:25" x14ac:dyDescent="0.3">
      <c r="A6112" s="310" t="s">
        <v>2279</v>
      </c>
      <c r="B6112" s="310" t="s">
        <v>2191</v>
      </c>
      <c r="C6112" s="310" t="s">
        <v>42</v>
      </c>
      <c r="D6112" s="36">
        <v>14</v>
      </c>
      <c r="E6112" s="36">
        <v>2012</v>
      </c>
      <c r="F6112" s="578">
        <v>3.7898954550861745</v>
      </c>
      <c r="G6112" s="578">
        <v>753.99657885233523</v>
      </c>
      <c r="H6112" s="578">
        <v>0.53272789121062125</v>
      </c>
      <c r="I6112" s="578">
        <v>0.25144297427808199</v>
      </c>
      <c r="J6112" s="578">
        <v>6.4342745366351003E-3</v>
      </c>
      <c r="K6112" s="578">
        <v>4.5356644484005875</v>
      </c>
      <c r="L6112" s="578">
        <v>920.46598815917912</v>
      </c>
      <c r="M6112" s="578">
        <v>0.53902407906328598</v>
      </c>
      <c r="N6112" s="578">
        <v>0.27217858878429946</v>
      </c>
      <c r="O6112" s="578">
        <v>7.8548677847720631E-3</v>
      </c>
      <c r="P6112" s="578">
        <v>3.78989540282782</v>
      </c>
      <c r="Q6112" s="578">
        <v>753.99657885233523</v>
      </c>
      <c r="R6112" s="578">
        <v>0.53272789121062125</v>
      </c>
      <c r="S6112" s="578">
        <v>0.25144295378898551</v>
      </c>
      <c r="T6112" s="578">
        <v>6.4342745366351003E-3</v>
      </c>
      <c r="U6112" s="578">
        <v>4.5356645528615083</v>
      </c>
      <c r="V6112" s="578">
        <v>920.46598815917912</v>
      </c>
      <c r="W6112" s="578">
        <v>0.53902408560194648</v>
      </c>
      <c r="X6112" s="578">
        <v>0.27217858928876598</v>
      </c>
      <c r="Y6112" s="578">
        <v>7.8548677847720631E-3</v>
      </c>
    </row>
    <row r="6113" spans="1:25" x14ac:dyDescent="0.3">
      <c r="A6113" s="310" t="s">
        <v>2278</v>
      </c>
      <c r="B6113" s="310" t="s">
        <v>2191</v>
      </c>
      <c r="C6113" s="310" t="s">
        <v>42</v>
      </c>
      <c r="D6113" s="36">
        <v>15</v>
      </c>
      <c r="E6113" s="36">
        <v>2012</v>
      </c>
      <c r="F6113" s="578">
        <v>3.975233550582435</v>
      </c>
      <c r="G6113" s="578">
        <v>781.75209108988395</v>
      </c>
      <c r="H6113" s="578">
        <v>0.49741068387326448</v>
      </c>
      <c r="I6113" s="578">
        <v>0.2383163217843195</v>
      </c>
      <c r="J6113" s="578">
        <v>6.6711365943774529E-3</v>
      </c>
      <c r="K6113" s="578">
        <v>4.6789481264167945</v>
      </c>
      <c r="L6113" s="578">
        <v>939.07607841491676</v>
      </c>
      <c r="M6113" s="578">
        <v>0.50373207825274768</v>
      </c>
      <c r="N6113" s="578">
        <v>0.25744870194466724</v>
      </c>
      <c r="O6113" s="578">
        <v>8.0136860730514528E-3</v>
      </c>
      <c r="P6113" s="578">
        <v>3.9752333938595226</v>
      </c>
      <c r="Q6113" s="578">
        <v>781.75209108988395</v>
      </c>
      <c r="R6113" s="578">
        <v>0.49741068387326448</v>
      </c>
      <c r="S6113" s="578">
        <v>0.23831629710427127</v>
      </c>
      <c r="T6113" s="578">
        <v>6.6711364876634073E-3</v>
      </c>
      <c r="U6113" s="578">
        <v>4.6789484395946239</v>
      </c>
      <c r="V6113" s="578">
        <v>939.07607301076223</v>
      </c>
      <c r="W6113" s="578">
        <v>0.50373207929078423</v>
      </c>
      <c r="X6113" s="578">
        <v>0.25744870194466724</v>
      </c>
      <c r="Y6113" s="578">
        <v>8.0136860245450681E-3</v>
      </c>
    </row>
    <row r="6114" spans="1:25" x14ac:dyDescent="0.3">
      <c r="A6114" s="580" t="s">
        <v>2277</v>
      </c>
      <c r="B6114" s="580" t="s">
        <v>2191</v>
      </c>
      <c r="C6114" s="580" t="s">
        <v>42</v>
      </c>
      <c r="D6114" s="581">
        <v>16</v>
      </c>
      <c r="E6114" s="581">
        <v>2012</v>
      </c>
      <c r="F6114" s="582">
        <v>4.286602246339795</v>
      </c>
      <c r="G6114" s="582">
        <v>832.332652409871</v>
      </c>
      <c r="H6114" s="582">
        <v>0.46667620782197095</v>
      </c>
      <c r="I6114" s="582">
        <v>0.227978203911334</v>
      </c>
      <c r="J6114" s="582">
        <v>7.1027783560566578E-3</v>
      </c>
      <c r="K6114" s="582">
        <v>4.9504174287382376</v>
      </c>
      <c r="L6114" s="582">
        <v>981.38841565449934</v>
      </c>
      <c r="M6114" s="582">
        <v>0.47325965467219505</v>
      </c>
      <c r="N6114" s="582">
        <v>0.24587778403656524</v>
      </c>
      <c r="O6114" s="582">
        <v>8.3747661895661896E-3</v>
      </c>
      <c r="P6114" s="582">
        <v>4.2866019854142552</v>
      </c>
      <c r="Q6114" s="582">
        <v>832.33265749613406</v>
      </c>
      <c r="R6114" s="582">
        <v>0.46667620886970873</v>
      </c>
      <c r="S6114" s="582">
        <v>0.22797820181585798</v>
      </c>
      <c r="T6114" s="582">
        <v>7.1027783560566578E-3</v>
      </c>
      <c r="U6114" s="582">
        <v>4.9504169094737591</v>
      </c>
      <c r="V6114" s="582">
        <v>981.38841565449934</v>
      </c>
      <c r="W6114" s="582">
        <v>0.47325968106936922</v>
      </c>
      <c r="X6114" s="582">
        <v>0.24587778246495851</v>
      </c>
      <c r="Y6114" s="582">
        <v>8.3747662429232133E-3</v>
      </c>
    </row>
    <row r="6115" spans="1:25" x14ac:dyDescent="0.3">
      <c r="A6115" s="310" t="s">
        <v>2276</v>
      </c>
      <c r="B6115" s="310" t="s">
        <v>2191</v>
      </c>
      <c r="C6115" s="310" t="s">
        <v>42</v>
      </c>
      <c r="D6115" s="36">
        <v>1</v>
      </c>
      <c r="E6115" s="36">
        <v>2020</v>
      </c>
      <c r="F6115" s="578">
        <v>15.103357151679351</v>
      </c>
      <c r="G6115" s="578">
        <v>7708.6663970947193</v>
      </c>
      <c r="H6115" s="578">
        <v>2.2435442285107698</v>
      </c>
      <c r="I6115" s="578">
        <v>0.81898383578906397</v>
      </c>
      <c r="J6115" s="578">
        <v>6.698900073145822E-2</v>
      </c>
      <c r="K6115" s="578">
        <v>15.239129260415151</v>
      </c>
      <c r="L6115" s="578">
        <v>7769.4398142496702</v>
      </c>
      <c r="M6115" s="578">
        <v>2.2494696621433774</v>
      </c>
      <c r="N6115" s="578">
        <v>0.8224347022672488</v>
      </c>
      <c r="O6115" s="578">
        <v>6.7517091830571418E-2</v>
      </c>
      <c r="P6115" s="578">
        <v>15.103357135997276</v>
      </c>
      <c r="Q6115" s="578">
        <v>7708.6663970947193</v>
      </c>
      <c r="R6115" s="578">
        <v>2.2435442171214728</v>
      </c>
      <c r="S6115" s="578">
        <v>0.81898382461319319</v>
      </c>
      <c r="T6115" s="578">
        <v>6.6989000188186723E-2</v>
      </c>
      <c r="U6115" s="578">
        <v>15.239127173665675</v>
      </c>
      <c r="V6115" s="578">
        <v>7769.4394963582317</v>
      </c>
      <c r="W6115" s="578">
        <v>2.2494696621433778</v>
      </c>
      <c r="X6115" s="578">
        <v>0.8224347067686415</v>
      </c>
      <c r="Y6115" s="578">
        <v>6.7517092878309315E-2</v>
      </c>
    </row>
    <row r="6116" spans="1:25" x14ac:dyDescent="0.3">
      <c r="A6116" s="310" t="s">
        <v>2275</v>
      </c>
      <c r="B6116" s="310" t="s">
        <v>2191</v>
      </c>
      <c r="C6116" s="310" t="s">
        <v>42</v>
      </c>
      <c r="D6116" s="36">
        <v>2</v>
      </c>
      <c r="E6116" s="36">
        <v>2020</v>
      </c>
      <c r="F6116" s="578">
        <v>7.0742580122847896</v>
      </c>
      <c r="G6116" s="578">
        <v>3757.1416320800727</v>
      </c>
      <c r="H6116" s="578">
        <v>1.2003656483332898</v>
      </c>
      <c r="I6116" s="578">
        <v>0.40619692827264398</v>
      </c>
      <c r="J6116" s="578">
        <v>3.264995179294293E-2</v>
      </c>
      <c r="K6116" s="578">
        <v>7.2499075735880343</v>
      </c>
      <c r="L6116" s="578">
        <v>3835.8225364684995</v>
      </c>
      <c r="M6116" s="578">
        <v>1.2099042080226274</v>
      </c>
      <c r="N6116" s="578">
        <v>0.41033902298659047</v>
      </c>
      <c r="O6116" s="578">
        <v>3.3333716467798952E-2</v>
      </c>
      <c r="P6116" s="578">
        <v>7.0742579080785273</v>
      </c>
      <c r="Q6116" s="578">
        <v>3757.1416320800727</v>
      </c>
      <c r="R6116" s="578">
        <v>1.2003656462572174</v>
      </c>
      <c r="S6116" s="578">
        <v>0.40619691771765498</v>
      </c>
      <c r="T6116" s="578">
        <v>3.264995179294293E-2</v>
      </c>
      <c r="U6116" s="578">
        <v>7.2499072658962751</v>
      </c>
      <c r="V6116" s="578">
        <v>3835.8226394653275</v>
      </c>
      <c r="W6116" s="578">
        <v>1.2099042581200248</v>
      </c>
      <c r="X6116" s="578">
        <v>0.41033901274204199</v>
      </c>
      <c r="Y6116" s="578">
        <v>3.3333715943930003E-2</v>
      </c>
    </row>
    <row r="6117" spans="1:25" x14ac:dyDescent="0.3">
      <c r="A6117" s="310" t="s">
        <v>2274</v>
      </c>
      <c r="B6117" s="310" t="s">
        <v>2191</v>
      </c>
      <c r="C6117" s="310" t="s">
        <v>42</v>
      </c>
      <c r="D6117" s="36">
        <v>3</v>
      </c>
      <c r="E6117" s="36">
        <v>2020</v>
      </c>
      <c r="F6117" s="578">
        <v>4.1183010513547398</v>
      </c>
      <c r="G6117" s="578">
        <v>2225.387949625645</v>
      </c>
      <c r="H6117" s="578">
        <v>0.64200938224287973</v>
      </c>
      <c r="I6117" s="578">
        <v>0.22582867151747102</v>
      </c>
      <c r="J6117" s="578">
        <v>1.9339206919539699E-2</v>
      </c>
      <c r="K6117" s="578">
        <v>4.1634140253845473</v>
      </c>
      <c r="L6117" s="578">
        <v>2241.4359588623001</v>
      </c>
      <c r="M6117" s="578">
        <v>0.64596596977207776</v>
      </c>
      <c r="N6117" s="578">
        <v>0.22644414624664877</v>
      </c>
      <c r="O6117" s="578">
        <v>1.9478614888309147E-2</v>
      </c>
      <c r="P6117" s="578">
        <v>4.1183010029283897</v>
      </c>
      <c r="Q6117" s="578">
        <v>2225.387949625645</v>
      </c>
      <c r="R6117" s="578">
        <v>0.64200936528504804</v>
      </c>
      <c r="S6117" s="578">
        <v>0.22582867093539424</v>
      </c>
      <c r="T6117" s="578">
        <v>1.9339207443408626E-2</v>
      </c>
      <c r="U6117" s="578">
        <v>4.1634134480166978</v>
      </c>
      <c r="V6117" s="578">
        <v>2241.4359588623001</v>
      </c>
      <c r="W6117" s="578">
        <v>0.64596595487091657</v>
      </c>
      <c r="X6117" s="578">
        <v>0.22644414632425927</v>
      </c>
      <c r="Y6117" s="578">
        <v>1.9478614888309147E-2</v>
      </c>
    </row>
    <row r="6118" spans="1:25" x14ac:dyDescent="0.3">
      <c r="A6118" s="310" t="s">
        <v>2273</v>
      </c>
      <c r="B6118" s="310" t="s">
        <v>2191</v>
      </c>
      <c r="C6118" s="310" t="s">
        <v>42</v>
      </c>
      <c r="D6118" s="36">
        <v>4</v>
      </c>
      <c r="E6118" s="36">
        <v>2020</v>
      </c>
      <c r="F6118" s="578">
        <v>3.1956577448787926</v>
      </c>
      <c r="G6118" s="578">
        <v>1762.381369272865</v>
      </c>
      <c r="H6118" s="578">
        <v>0.46484933281802349</v>
      </c>
      <c r="I6118" s="578">
        <v>0.16602097160648524</v>
      </c>
      <c r="J6118" s="578">
        <v>1.5315660469544376E-2</v>
      </c>
      <c r="K6118" s="578">
        <v>3.2354805725062699</v>
      </c>
      <c r="L6118" s="578">
        <v>1779.6877517700127</v>
      </c>
      <c r="M6118" s="578">
        <v>0.46794363913553122</v>
      </c>
      <c r="N6118" s="578">
        <v>0.16804412940594649</v>
      </c>
      <c r="O6118" s="578">
        <v>1.546605208811035E-2</v>
      </c>
      <c r="P6118" s="578">
        <v>3.1956579014452728</v>
      </c>
      <c r="Q6118" s="578">
        <v>1762.381369272865</v>
      </c>
      <c r="R6118" s="578">
        <v>0.46484932049255173</v>
      </c>
      <c r="S6118" s="578">
        <v>0.16602096588273152</v>
      </c>
      <c r="T6118" s="578">
        <v>1.5315660469544376E-2</v>
      </c>
      <c r="U6118" s="578">
        <v>3.2354805739547925</v>
      </c>
      <c r="V6118" s="578">
        <v>1779.6877517700127</v>
      </c>
      <c r="W6118" s="578">
        <v>0.46794360340572821</v>
      </c>
      <c r="X6118" s="578">
        <v>0.16804411592117152</v>
      </c>
      <c r="Y6118" s="578">
        <v>1.546605208811035E-2</v>
      </c>
    </row>
    <row r="6119" spans="1:25" x14ac:dyDescent="0.3">
      <c r="A6119" s="310" t="s">
        <v>2272</v>
      </c>
      <c r="B6119" s="310" t="s">
        <v>2191</v>
      </c>
      <c r="C6119" s="310" t="s">
        <v>42</v>
      </c>
      <c r="D6119" s="36">
        <v>5</v>
      </c>
      <c r="E6119" s="36">
        <v>2020</v>
      </c>
      <c r="F6119" s="578">
        <v>2.6341068384820825</v>
      </c>
      <c r="G6119" s="578">
        <v>1489.1957270304326</v>
      </c>
      <c r="H6119" s="578">
        <v>0.37023072578691996</v>
      </c>
      <c r="I6119" s="578">
        <v>0.13462145310283299</v>
      </c>
      <c r="J6119" s="578">
        <v>1.2941533495904826E-2</v>
      </c>
      <c r="K6119" s="578">
        <v>2.6985670953799801</v>
      </c>
      <c r="L6119" s="578">
        <v>1524.1584409077925</v>
      </c>
      <c r="M6119" s="578">
        <v>0.373404293568455</v>
      </c>
      <c r="N6119" s="578">
        <v>0.13735585120351299</v>
      </c>
      <c r="O6119" s="578">
        <v>1.3245357898995225E-2</v>
      </c>
      <c r="P6119" s="578">
        <v>2.6341066310554448</v>
      </c>
      <c r="Q6119" s="578">
        <v>1489.1957270304326</v>
      </c>
      <c r="R6119" s="578">
        <v>0.37023073019615027</v>
      </c>
      <c r="S6119" s="578">
        <v>0.134621453180443</v>
      </c>
      <c r="T6119" s="578">
        <v>1.2941533495904826E-2</v>
      </c>
      <c r="U6119" s="578">
        <v>2.6985670429657995</v>
      </c>
      <c r="V6119" s="578">
        <v>1524.1584409077925</v>
      </c>
      <c r="W6119" s="578">
        <v>0.37340424693926827</v>
      </c>
      <c r="X6119" s="578">
        <v>0.13735584623645924</v>
      </c>
      <c r="Y6119" s="578">
        <v>1.3245357898995225E-2</v>
      </c>
    </row>
    <row r="6120" spans="1:25" x14ac:dyDescent="0.3">
      <c r="A6120" s="310" t="s">
        <v>2271</v>
      </c>
      <c r="B6120" s="310" t="s">
        <v>2191</v>
      </c>
      <c r="C6120" s="310" t="s">
        <v>42</v>
      </c>
      <c r="D6120" s="36">
        <v>6</v>
      </c>
      <c r="E6120" s="36">
        <v>2020</v>
      </c>
      <c r="F6120" s="578">
        <v>2.2619396555971076</v>
      </c>
      <c r="G6120" s="578">
        <v>1294.872912089025</v>
      </c>
      <c r="H6120" s="578">
        <v>0.30424834994725303</v>
      </c>
      <c r="I6120" s="578">
        <v>0.11343752637427876</v>
      </c>
      <c r="J6120" s="578">
        <v>1.1252920822395575E-2</v>
      </c>
      <c r="K6120" s="578">
        <v>2.3554204141146275</v>
      </c>
      <c r="L6120" s="578">
        <v>1352.1655057271275</v>
      </c>
      <c r="M6120" s="578">
        <v>0.3082391382534595</v>
      </c>
      <c r="N6120" s="578">
        <v>0.1169604743675635</v>
      </c>
      <c r="O6120" s="578">
        <v>1.1750759304656301E-2</v>
      </c>
      <c r="P6120" s="578">
        <v>2.2619398121629821</v>
      </c>
      <c r="Q6120" s="578">
        <v>1294.872912089025</v>
      </c>
      <c r="R6120" s="578">
        <v>0.30424832716137873</v>
      </c>
      <c r="S6120" s="578">
        <v>0.11343752800409326</v>
      </c>
      <c r="T6120" s="578">
        <v>1.1252920822395575E-2</v>
      </c>
      <c r="U6120" s="578">
        <v>2.3554202054462277</v>
      </c>
      <c r="V6120" s="578">
        <v>1352.1655057271275</v>
      </c>
      <c r="W6120" s="578">
        <v>0.30823911687912126</v>
      </c>
      <c r="X6120" s="578">
        <v>0.11696047165120575</v>
      </c>
      <c r="Y6120" s="578">
        <v>1.1750759304656301E-2</v>
      </c>
    </row>
    <row r="6121" spans="1:25" x14ac:dyDescent="0.3">
      <c r="A6121" s="310" t="s">
        <v>2270</v>
      </c>
      <c r="B6121" s="310" t="s">
        <v>2191</v>
      </c>
      <c r="C6121" s="310" t="s">
        <v>42</v>
      </c>
      <c r="D6121" s="36">
        <v>7</v>
      </c>
      <c r="E6121" s="36">
        <v>2020</v>
      </c>
      <c r="F6121" s="578">
        <v>2.1171091605962475</v>
      </c>
      <c r="G6121" s="578">
        <v>1224.6501096089648</v>
      </c>
      <c r="H6121" s="578">
        <v>0.26633353838648527</v>
      </c>
      <c r="I6121" s="578">
        <v>0.103801489536029</v>
      </c>
      <c r="J6121" s="578">
        <v>1.0642535480049699E-2</v>
      </c>
      <c r="K6121" s="578">
        <v>2.2318222923398299</v>
      </c>
      <c r="L6121" s="578">
        <v>1302.129158020015</v>
      </c>
      <c r="M6121" s="578">
        <v>0.26920785209707226</v>
      </c>
      <c r="N6121" s="578">
        <v>0.10727268542783924</v>
      </c>
      <c r="O6121" s="578">
        <v>1.1315834339863275E-2</v>
      </c>
      <c r="P6121" s="578">
        <v>2.1171091619422997</v>
      </c>
      <c r="Q6121" s="578">
        <v>1224.6501096089648</v>
      </c>
      <c r="R6121" s="578">
        <v>0.26633354337536702</v>
      </c>
      <c r="S6121" s="578">
        <v>0.1038014885659015</v>
      </c>
      <c r="T6121" s="578">
        <v>1.0642535480049699E-2</v>
      </c>
      <c r="U6121" s="578">
        <v>2.2318222924956523</v>
      </c>
      <c r="V6121" s="578">
        <v>1302.129158020015</v>
      </c>
      <c r="W6121" s="578">
        <v>0.26920783600507975</v>
      </c>
      <c r="X6121" s="578">
        <v>0.10727267782203825</v>
      </c>
      <c r="Y6121" s="578">
        <v>1.1315834339863275E-2</v>
      </c>
    </row>
    <row r="6122" spans="1:25" x14ac:dyDescent="0.3">
      <c r="A6122" s="310" t="s">
        <v>2269</v>
      </c>
      <c r="B6122" s="310" t="s">
        <v>2191</v>
      </c>
      <c r="C6122" s="310" t="s">
        <v>42</v>
      </c>
      <c r="D6122" s="36">
        <v>8</v>
      </c>
      <c r="E6122" s="36">
        <v>2020</v>
      </c>
      <c r="F6122" s="578">
        <v>1.8128121364379677</v>
      </c>
      <c r="G6122" s="578">
        <v>1036.018623987831</v>
      </c>
      <c r="H6122" s="578">
        <v>0.23946783906527899</v>
      </c>
      <c r="I6122" s="578">
        <v>8.9654573006555396E-2</v>
      </c>
      <c r="J6122" s="578">
        <v>9.0032594501584119E-3</v>
      </c>
      <c r="K6122" s="578">
        <v>1.9644387358251376</v>
      </c>
      <c r="L6122" s="578">
        <v>1145.4457092285099</v>
      </c>
      <c r="M6122" s="578">
        <v>0.24224382186851701</v>
      </c>
      <c r="N6122" s="578">
        <v>9.4246636882113877E-2</v>
      </c>
      <c r="O6122" s="578">
        <v>9.9542067230989281E-3</v>
      </c>
      <c r="P6122" s="578">
        <v>1.8128118799407551</v>
      </c>
      <c r="Q6122" s="578">
        <v>1036.0186672210673</v>
      </c>
      <c r="R6122" s="578">
        <v>0.23946781821480975</v>
      </c>
      <c r="S6122" s="578">
        <v>8.9654569863341693E-2</v>
      </c>
      <c r="T6122" s="578">
        <v>9.0032594550090474E-3</v>
      </c>
      <c r="U6122" s="578">
        <v>1.96443857927321</v>
      </c>
      <c r="V6122" s="578">
        <v>1145.4457092285099</v>
      </c>
      <c r="W6122" s="578">
        <v>0.24224382160415747</v>
      </c>
      <c r="X6122" s="578">
        <v>9.4246633583679768E-2</v>
      </c>
      <c r="Y6122" s="578">
        <v>9.9542065096708578E-3</v>
      </c>
    </row>
    <row r="6123" spans="1:25" x14ac:dyDescent="0.3">
      <c r="A6123" s="310" t="s">
        <v>2268</v>
      </c>
      <c r="B6123" s="310" t="s">
        <v>2191</v>
      </c>
      <c r="C6123" s="310" t="s">
        <v>42</v>
      </c>
      <c r="D6123" s="36">
        <v>9</v>
      </c>
      <c r="E6123" s="36">
        <v>2020</v>
      </c>
      <c r="F6123" s="578">
        <v>1.66477268564388</v>
      </c>
      <c r="G6123" s="578">
        <v>952.03547223408953</v>
      </c>
      <c r="H6123" s="578">
        <v>0.21735622559935974</v>
      </c>
      <c r="I6123" s="578">
        <v>8.2299553013096202E-2</v>
      </c>
      <c r="J6123" s="578">
        <v>8.2735145454838222E-3</v>
      </c>
      <c r="K6123" s="578">
        <v>1.8448464635845652</v>
      </c>
      <c r="L6123" s="578">
        <v>1086.29530970255</v>
      </c>
      <c r="M6123" s="578">
        <v>0.22061523152175699</v>
      </c>
      <c r="N6123" s="578">
        <v>8.768902783049265E-2</v>
      </c>
      <c r="O6123" s="578">
        <v>9.4402567386471948E-3</v>
      </c>
      <c r="P6123" s="578">
        <v>1.6647726855877973</v>
      </c>
      <c r="Q6123" s="578">
        <v>952.03547732035281</v>
      </c>
      <c r="R6123" s="578">
        <v>0.21735622581521299</v>
      </c>
      <c r="S6123" s="578">
        <v>8.2299555496623045E-2</v>
      </c>
      <c r="T6123" s="578">
        <v>8.2735144436204139E-3</v>
      </c>
      <c r="U6123" s="578">
        <v>1.8448465160745375</v>
      </c>
      <c r="V6123" s="578">
        <v>1086.29530970255</v>
      </c>
      <c r="W6123" s="578">
        <v>0.22061520900994425</v>
      </c>
      <c r="X6123" s="578">
        <v>8.768902363954105E-2</v>
      </c>
      <c r="Y6123" s="578">
        <v>9.4402566367837865E-3</v>
      </c>
    </row>
    <row r="6124" spans="1:25" x14ac:dyDescent="0.3">
      <c r="A6124" s="310" t="s">
        <v>2267</v>
      </c>
      <c r="B6124" s="310" t="s">
        <v>2191</v>
      </c>
      <c r="C6124" s="310" t="s">
        <v>42</v>
      </c>
      <c r="D6124" s="36">
        <v>10</v>
      </c>
      <c r="E6124" s="36">
        <v>2020</v>
      </c>
      <c r="F6124" s="578">
        <v>1.5473081658725825</v>
      </c>
      <c r="G6124" s="578">
        <v>884.88095410664846</v>
      </c>
      <c r="H6124" s="578">
        <v>0.19996261630149048</v>
      </c>
      <c r="I6124" s="578">
        <v>7.6549626479390953E-2</v>
      </c>
      <c r="J6124" s="578">
        <v>7.6899899892547722E-3</v>
      </c>
      <c r="K6124" s="578">
        <v>1.7426052562132073</v>
      </c>
      <c r="L6124" s="578">
        <v>1033.755684534706</v>
      </c>
      <c r="M6124" s="578">
        <v>0.20350763852911702</v>
      </c>
      <c r="N6124" s="578">
        <v>8.2402743767791664E-2</v>
      </c>
      <c r="O6124" s="578">
        <v>8.9837229509915541E-3</v>
      </c>
      <c r="P6124" s="578">
        <v>1.547308268892565</v>
      </c>
      <c r="Q6124" s="578">
        <v>884.88095919291152</v>
      </c>
      <c r="R6124" s="578">
        <v>0.19996261738318299</v>
      </c>
      <c r="S6124" s="578">
        <v>7.6549622288439353E-2</v>
      </c>
      <c r="T6124" s="578">
        <v>7.6899900401864747E-3</v>
      </c>
      <c r="U6124" s="578">
        <v>1.7426053584340451</v>
      </c>
      <c r="V6124" s="578">
        <v>1033.755684534706</v>
      </c>
      <c r="W6124" s="578">
        <v>0.2035076379688685</v>
      </c>
      <c r="X6124" s="578">
        <v>8.2402737461961764E-2</v>
      </c>
      <c r="Y6124" s="578">
        <v>8.9837230577055963E-3</v>
      </c>
    </row>
    <row r="6125" spans="1:25" x14ac:dyDescent="0.3">
      <c r="A6125" s="310" t="s">
        <v>2266</v>
      </c>
      <c r="B6125" s="310" t="s">
        <v>2191</v>
      </c>
      <c r="C6125" s="310" t="s">
        <v>42</v>
      </c>
      <c r="D6125" s="36">
        <v>11</v>
      </c>
      <c r="E6125" s="36">
        <v>2020</v>
      </c>
      <c r="F6125" s="578">
        <v>1.43453514357588</v>
      </c>
      <c r="G6125" s="578">
        <v>816.32001686096135</v>
      </c>
      <c r="H6125" s="578">
        <v>0.184461146476678</v>
      </c>
      <c r="I6125" s="578">
        <v>7.1712910721544149E-2</v>
      </c>
      <c r="J6125" s="578">
        <v>7.0941932790446974E-3</v>
      </c>
      <c r="K6125" s="578">
        <v>1.6419045386188951</v>
      </c>
      <c r="L6125" s="578">
        <v>974.62985070546347</v>
      </c>
      <c r="M6125" s="578">
        <v>0.18823270245047699</v>
      </c>
      <c r="N6125" s="578">
        <v>7.7561289013829054E-2</v>
      </c>
      <c r="O6125" s="578">
        <v>8.4699209255631978E-3</v>
      </c>
      <c r="P6125" s="578">
        <v>1.4345352478412625</v>
      </c>
      <c r="Q6125" s="578">
        <v>816.31999142964628</v>
      </c>
      <c r="R6125" s="578">
        <v>0.18446114542651498</v>
      </c>
      <c r="S6125" s="578">
        <v>7.1712909654403703E-2</v>
      </c>
      <c r="T6125" s="578">
        <v>7.094193385758743E-3</v>
      </c>
      <c r="U6125" s="578">
        <v>1.6419046422339876</v>
      </c>
      <c r="V6125" s="578">
        <v>974.62984561920098</v>
      </c>
      <c r="W6125" s="578">
        <v>0.18823270229283123</v>
      </c>
      <c r="X6125" s="578">
        <v>7.7561285346746403E-2</v>
      </c>
      <c r="Y6125" s="578">
        <v>8.4699209740695808E-3</v>
      </c>
    </row>
    <row r="6126" spans="1:25" x14ac:dyDescent="0.3">
      <c r="A6126" s="310" t="s">
        <v>2265</v>
      </c>
      <c r="B6126" s="310" t="s">
        <v>2191</v>
      </c>
      <c r="C6126" s="310" t="s">
        <v>42</v>
      </c>
      <c r="D6126" s="36">
        <v>12</v>
      </c>
      <c r="E6126" s="36">
        <v>2020</v>
      </c>
      <c r="F6126" s="578">
        <v>1.3422631706492474</v>
      </c>
      <c r="G6126" s="578">
        <v>760.22498321533146</v>
      </c>
      <c r="H6126" s="578">
        <v>0.1717777719895815</v>
      </c>
      <c r="I6126" s="578">
        <v>6.7755642055999432E-2</v>
      </c>
      <c r="J6126" s="578">
        <v>6.6067274480398402E-3</v>
      </c>
      <c r="K6126" s="578">
        <v>1.5596217044831024</v>
      </c>
      <c r="L6126" s="578">
        <v>923.97940349578812</v>
      </c>
      <c r="M6126" s="578">
        <v>0.17574192051203325</v>
      </c>
      <c r="N6126" s="578">
        <v>7.320259389234704E-2</v>
      </c>
      <c r="O6126" s="578">
        <v>8.0297623208025436E-3</v>
      </c>
      <c r="P6126" s="578">
        <v>1.3422632743155725</v>
      </c>
      <c r="Q6126" s="578">
        <v>760.22498830159475</v>
      </c>
      <c r="R6126" s="578">
        <v>0.17177778233356775</v>
      </c>
      <c r="S6126" s="578">
        <v>6.7755637865047846E-2</v>
      </c>
      <c r="T6126" s="578">
        <v>6.6067275547538849E-3</v>
      </c>
      <c r="U6126" s="578">
        <v>1.5596216522459674</v>
      </c>
      <c r="V6126" s="578">
        <v>923.97939840952506</v>
      </c>
      <c r="W6126" s="578">
        <v>0.17574192030588101</v>
      </c>
      <c r="X6126" s="578">
        <v>7.3202588129788582E-2</v>
      </c>
      <c r="Y6126" s="578">
        <v>8.0297623741595655E-3</v>
      </c>
    </row>
    <row r="6127" spans="1:25" x14ac:dyDescent="0.3">
      <c r="A6127" s="310" t="s">
        <v>2264</v>
      </c>
      <c r="B6127" s="310" t="s">
        <v>2191</v>
      </c>
      <c r="C6127" s="310" t="s">
        <v>42</v>
      </c>
      <c r="D6127" s="36">
        <v>13</v>
      </c>
      <c r="E6127" s="36">
        <v>2020</v>
      </c>
      <c r="F6127" s="578">
        <v>1.2231813627595276</v>
      </c>
      <c r="G6127" s="578">
        <v>691.26372528076126</v>
      </c>
      <c r="H6127" s="578">
        <v>0.15884866523992924</v>
      </c>
      <c r="I6127" s="578">
        <v>6.2185484770452576E-2</v>
      </c>
      <c r="J6127" s="578">
        <v>6.0073671096082101E-3</v>
      </c>
      <c r="K6127" s="578">
        <v>1.4473822295849401</v>
      </c>
      <c r="L6127" s="578">
        <v>857.21908696492449</v>
      </c>
      <c r="M6127" s="578">
        <v>0.16295082987441326</v>
      </c>
      <c r="N6127" s="578">
        <v>6.7254200577735873E-2</v>
      </c>
      <c r="O6127" s="578">
        <v>7.4495376102277026E-3</v>
      </c>
      <c r="P6127" s="578">
        <v>1.2231813627534649</v>
      </c>
      <c r="Q6127" s="578">
        <v>691.26373608906999</v>
      </c>
      <c r="R6127" s="578">
        <v>0.15884864953841252</v>
      </c>
      <c r="S6127" s="578">
        <v>6.2185480084735852E-2</v>
      </c>
      <c r="T6127" s="578">
        <v>6.0073671096082101E-3</v>
      </c>
      <c r="U6127" s="578">
        <v>1.4473820730915199</v>
      </c>
      <c r="V6127" s="578">
        <v>857.21904309590627</v>
      </c>
      <c r="W6127" s="578">
        <v>0.16295083492635301</v>
      </c>
      <c r="X6127" s="578">
        <v>6.7254200053866953E-2</v>
      </c>
      <c r="Y6127" s="578">
        <v>7.4495377096657905E-3</v>
      </c>
    </row>
    <row r="6128" spans="1:25" x14ac:dyDescent="0.3">
      <c r="A6128" s="310" t="s">
        <v>2263</v>
      </c>
      <c r="B6128" s="310" t="s">
        <v>2191</v>
      </c>
      <c r="C6128" s="310" t="s">
        <v>42</v>
      </c>
      <c r="D6128" s="36">
        <v>14</v>
      </c>
      <c r="E6128" s="36">
        <v>2020</v>
      </c>
      <c r="F6128" s="578">
        <v>1.2562641114403301</v>
      </c>
      <c r="G6128" s="578">
        <v>712.70760790506961</v>
      </c>
      <c r="H6128" s="578">
        <v>0.14843845525683652</v>
      </c>
      <c r="I6128" s="578">
        <v>5.8646865577126499E-2</v>
      </c>
      <c r="J6128" s="578">
        <v>6.1938468861626426E-3</v>
      </c>
      <c r="K6128" s="578">
        <v>1.4712070112542823</v>
      </c>
      <c r="L6128" s="578">
        <v>871.07726001739456</v>
      </c>
      <c r="M6128" s="578">
        <v>0.15255489871803199</v>
      </c>
      <c r="N6128" s="578">
        <v>6.3247696671169223E-2</v>
      </c>
      <c r="O6128" s="578">
        <v>7.5700858918329051E-3</v>
      </c>
      <c r="P6128" s="578">
        <v>1.2562641114551849</v>
      </c>
      <c r="Q6128" s="578">
        <v>712.70759741465224</v>
      </c>
      <c r="R6128" s="578">
        <v>0.14843845515012249</v>
      </c>
      <c r="S6128" s="578">
        <v>5.8646862472717901E-2</v>
      </c>
      <c r="T6128" s="578">
        <v>6.1938469395196628E-3</v>
      </c>
      <c r="U6128" s="578">
        <v>1.4712067522368626</v>
      </c>
      <c r="V6128" s="578">
        <v>871.07725461324003</v>
      </c>
      <c r="W6128" s="578">
        <v>0.15255488290980149</v>
      </c>
      <c r="X6128" s="578">
        <v>6.3247694575693458E-2</v>
      </c>
      <c r="Y6128" s="578">
        <v>7.5700858409012027E-3</v>
      </c>
    </row>
    <row r="6129" spans="1:25" x14ac:dyDescent="0.3">
      <c r="A6129" s="310" t="s">
        <v>2262</v>
      </c>
      <c r="B6129" s="310" t="s">
        <v>2191</v>
      </c>
      <c r="C6129" s="310" t="s">
        <v>42</v>
      </c>
      <c r="D6129" s="36">
        <v>15</v>
      </c>
      <c r="E6129" s="36">
        <v>2020</v>
      </c>
      <c r="F6129" s="578">
        <v>1.295702276655595</v>
      </c>
      <c r="G6129" s="578">
        <v>737.67585245768203</v>
      </c>
      <c r="H6129" s="578">
        <v>0.13957383981323773</v>
      </c>
      <c r="I6129" s="578">
        <v>5.5723139783367501E-2</v>
      </c>
      <c r="J6129" s="578">
        <v>6.4109485974768133E-3</v>
      </c>
      <c r="K6129" s="578">
        <v>1.498677675363975</v>
      </c>
      <c r="L6129" s="578">
        <v>887.47006988525322</v>
      </c>
      <c r="M6129" s="578">
        <v>0.1435756535890195</v>
      </c>
      <c r="N6129" s="578">
        <v>5.9943091808236149E-2</v>
      </c>
      <c r="O6129" s="578">
        <v>7.7126594114815782E-3</v>
      </c>
      <c r="P6129" s="578">
        <v>1.2957022251127102</v>
      </c>
      <c r="Q6129" s="578">
        <v>737.67584737141897</v>
      </c>
      <c r="R6129" s="578">
        <v>0.13957383960466024</v>
      </c>
      <c r="S6129" s="578">
        <v>5.5723138211760649E-2</v>
      </c>
      <c r="T6129" s="578">
        <v>6.4109487017655377E-3</v>
      </c>
      <c r="U6129" s="578">
        <v>1.498677831157085</v>
      </c>
      <c r="V6129" s="578">
        <v>887.47007973988798</v>
      </c>
      <c r="W6129" s="578">
        <v>0.14357557484254324</v>
      </c>
      <c r="X6129" s="578">
        <v>5.9943088684424994E-2</v>
      </c>
      <c r="Y6129" s="578">
        <v>7.7126593047675326E-3</v>
      </c>
    </row>
    <row r="6130" spans="1:25" x14ac:dyDescent="0.3">
      <c r="A6130" s="580" t="s">
        <v>2261</v>
      </c>
      <c r="B6130" s="580" t="s">
        <v>2191</v>
      </c>
      <c r="C6130" s="580" t="s">
        <v>42</v>
      </c>
      <c r="D6130" s="581">
        <v>16</v>
      </c>
      <c r="E6130" s="581">
        <v>2020</v>
      </c>
      <c r="F6130" s="582">
        <v>1.37249023573046</v>
      </c>
      <c r="G6130" s="582">
        <v>785.46012751261355</v>
      </c>
      <c r="H6130" s="582">
        <v>0.13222905297516199</v>
      </c>
      <c r="I6130" s="582">
        <v>5.3477999230381046E-2</v>
      </c>
      <c r="J6130" s="582">
        <v>6.8262297718319973E-3</v>
      </c>
      <c r="K6130" s="582">
        <v>1.5640904441324825</v>
      </c>
      <c r="L6130" s="582">
        <v>927.42039426167753</v>
      </c>
      <c r="M6130" s="582">
        <v>0.13618716418689725</v>
      </c>
      <c r="N6130" s="582">
        <v>5.7397008970534999E-2</v>
      </c>
      <c r="O6130" s="582">
        <v>8.0598550266586209E-3</v>
      </c>
      <c r="P6130" s="582">
        <v>1.3724903399603701</v>
      </c>
      <c r="Q6130" s="582">
        <v>785.46012242635015</v>
      </c>
      <c r="R6130" s="582">
        <v>0.13222905287087325</v>
      </c>
      <c r="S6130" s="582">
        <v>5.3477998706512098E-2</v>
      </c>
      <c r="T6130" s="582">
        <v>6.8262298227637023E-3</v>
      </c>
      <c r="U6130" s="582">
        <v>1.5640901832472627</v>
      </c>
      <c r="V6130" s="582">
        <v>927.42039426167753</v>
      </c>
      <c r="W6130" s="582">
        <v>0.1361871642366165</v>
      </c>
      <c r="X6130" s="582">
        <v>5.7397006972071972E-2</v>
      </c>
      <c r="Y6130" s="582">
        <v>8.0598550800156429E-3</v>
      </c>
    </row>
    <row r="6131" spans="1:25" x14ac:dyDescent="0.3">
      <c r="A6131" s="310" t="s">
        <v>2260</v>
      </c>
      <c r="B6131" s="310" t="s">
        <v>2191</v>
      </c>
      <c r="C6131" s="310" t="s">
        <v>42</v>
      </c>
      <c r="D6131" s="36">
        <v>1</v>
      </c>
      <c r="E6131" s="36">
        <v>2030</v>
      </c>
      <c r="F6131" s="578">
        <v>6.1269076516361203</v>
      </c>
      <c r="G6131" s="578">
        <v>7437.9758046468032</v>
      </c>
      <c r="H6131" s="578">
        <v>0.77903894752792713</v>
      </c>
      <c r="I6131" s="578">
        <v>0.16051020704132152</v>
      </c>
      <c r="J6131" s="578">
        <v>6.4027008794558513E-2</v>
      </c>
      <c r="K6131" s="578">
        <v>6.1847936418548626</v>
      </c>
      <c r="L6131" s="578">
        <v>7496.6168975830051</v>
      </c>
      <c r="M6131" s="578">
        <v>0.78222601263284197</v>
      </c>
      <c r="N6131" s="578">
        <v>0.16113913226096549</v>
      </c>
      <c r="O6131" s="578">
        <v>6.4531746087595793E-2</v>
      </c>
      <c r="P6131" s="578">
        <v>6.1269076541405667</v>
      </c>
      <c r="Q6131" s="578">
        <v>7437.9758046468032</v>
      </c>
      <c r="R6131" s="578">
        <v>0.77903895813506052</v>
      </c>
      <c r="S6131" s="578">
        <v>0.160510207060724</v>
      </c>
      <c r="T6131" s="578">
        <v>6.4027008794558513E-2</v>
      </c>
      <c r="U6131" s="578">
        <v>6.184794163376103</v>
      </c>
      <c r="V6131" s="578">
        <v>7496.6168975830051</v>
      </c>
      <c r="W6131" s="578">
        <v>0.78222601278927528</v>
      </c>
      <c r="X6131" s="578">
        <v>0.16113913641311176</v>
      </c>
      <c r="Y6131" s="578">
        <v>6.4531746087595793E-2</v>
      </c>
    </row>
    <row r="6132" spans="1:25" x14ac:dyDescent="0.3">
      <c r="A6132" s="310" t="s">
        <v>2259</v>
      </c>
      <c r="B6132" s="310" t="s">
        <v>2191</v>
      </c>
      <c r="C6132" s="310" t="s">
        <v>42</v>
      </c>
      <c r="D6132" s="36">
        <v>2</v>
      </c>
      <c r="E6132" s="36">
        <v>2030</v>
      </c>
      <c r="F6132" s="578">
        <v>2.8749606930332403</v>
      </c>
      <c r="G6132" s="578">
        <v>3624.934204101557</v>
      </c>
      <c r="H6132" s="578">
        <v>0.40942155287848375</v>
      </c>
      <c r="I6132" s="578">
        <v>7.7445703131767574E-2</v>
      </c>
      <c r="J6132" s="578">
        <v>3.1203886532845525E-2</v>
      </c>
      <c r="K6132" s="578">
        <v>2.9503382068185098</v>
      </c>
      <c r="L6132" s="578">
        <v>3700.8753280639576</v>
      </c>
      <c r="M6132" s="578">
        <v>0.41428898298545325</v>
      </c>
      <c r="N6132" s="578">
        <v>7.8086519322823678E-2</v>
      </c>
      <c r="O6132" s="578">
        <v>3.1857581362904328E-2</v>
      </c>
      <c r="P6132" s="578">
        <v>2.8749608470738273</v>
      </c>
      <c r="Q6132" s="578">
        <v>3624.934204101557</v>
      </c>
      <c r="R6132" s="578">
        <v>0.40942156338132851</v>
      </c>
      <c r="S6132" s="578">
        <v>7.7445704645166757E-2</v>
      </c>
      <c r="T6132" s="578">
        <v>3.1203886532845525E-2</v>
      </c>
      <c r="U6132" s="578">
        <v>2.9503382589987224</v>
      </c>
      <c r="V6132" s="578">
        <v>3700.8753280639576</v>
      </c>
      <c r="W6132" s="578">
        <v>0.41428898361118577</v>
      </c>
      <c r="X6132" s="578">
        <v>7.8086524037644212E-2</v>
      </c>
      <c r="Y6132" s="578">
        <v>3.1857581362904328E-2</v>
      </c>
    </row>
    <row r="6133" spans="1:25" x14ac:dyDescent="0.3">
      <c r="A6133" s="310" t="s">
        <v>2258</v>
      </c>
      <c r="B6133" s="310" t="s">
        <v>2191</v>
      </c>
      <c r="C6133" s="310" t="s">
        <v>42</v>
      </c>
      <c r="D6133" s="36">
        <v>3</v>
      </c>
      <c r="E6133" s="36">
        <v>2030</v>
      </c>
      <c r="F6133" s="578">
        <v>1.6853988484489975</v>
      </c>
      <c r="G6133" s="578">
        <v>2145.4009348551399</v>
      </c>
      <c r="H6133" s="578">
        <v>0.21968728507514801</v>
      </c>
      <c r="I6133" s="578">
        <v>4.39531002193689E-2</v>
      </c>
      <c r="J6133" s="578">
        <v>1.8467931581350648E-2</v>
      </c>
      <c r="K6133" s="578">
        <v>1.7050161092172325</v>
      </c>
      <c r="L6133" s="578">
        <v>2161.0336341857874</v>
      </c>
      <c r="M6133" s="578">
        <v>0.22177698602899854</v>
      </c>
      <c r="N6133" s="578">
        <v>4.38652001321315E-2</v>
      </c>
      <c r="O6133" s="578">
        <v>1.8602477794047396E-2</v>
      </c>
      <c r="P6133" s="578">
        <v>1.6853987962949699</v>
      </c>
      <c r="Q6133" s="578">
        <v>2145.4009348551399</v>
      </c>
      <c r="R6133" s="578">
        <v>0.21968728584033625</v>
      </c>
      <c r="S6133" s="578">
        <v>4.39531002193689E-2</v>
      </c>
      <c r="T6133" s="578">
        <v>1.8467931581350648E-2</v>
      </c>
      <c r="U6133" s="578">
        <v>1.7050161092167799</v>
      </c>
      <c r="V6133" s="578">
        <v>2161.0335299173926</v>
      </c>
      <c r="W6133" s="578">
        <v>0.22177698602899854</v>
      </c>
      <c r="X6133" s="578">
        <v>4.38652001321315E-2</v>
      </c>
      <c r="Y6133" s="578">
        <v>1.8602477794047396E-2</v>
      </c>
    </row>
    <row r="6134" spans="1:25" x14ac:dyDescent="0.3">
      <c r="A6134" s="310" t="s">
        <v>2257</v>
      </c>
      <c r="B6134" s="310" t="s">
        <v>2191</v>
      </c>
      <c r="C6134" s="310" t="s">
        <v>42</v>
      </c>
      <c r="D6134" s="36">
        <v>4</v>
      </c>
      <c r="E6134" s="36">
        <v>2030</v>
      </c>
      <c r="F6134" s="578">
        <v>1.3080894395531324</v>
      </c>
      <c r="G6134" s="578">
        <v>1698.4556414286251</v>
      </c>
      <c r="H6134" s="578">
        <v>0.16023216971249524</v>
      </c>
      <c r="I6134" s="578">
        <v>3.2619500532746301E-2</v>
      </c>
      <c r="J6134" s="578">
        <v>1.4620535386105325E-2</v>
      </c>
      <c r="K6134" s="578">
        <v>1.3252871286166852</v>
      </c>
      <c r="L6134" s="578">
        <v>1715.3110580444302</v>
      </c>
      <c r="M6134" s="578">
        <v>0.16167175466125575</v>
      </c>
      <c r="N6134" s="578">
        <v>3.296873031649733E-2</v>
      </c>
      <c r="O6134" s="578">
        <v>1.4765657144986649E-2</v>
      </c>
      <c r="P6134" s="578">
        <v>1.308089439539605</v>
      </c>
      <c r="Q6134" s="578">
        <v>1698.4556414286251</v>
      </c>
      <c r="R6134" s="578">
        <v>0.16023216982133148</v>
      </c>
      <c r="S6134" s="578">
        <v>3.2619500532746301E-2</v>
      </c>
      <c r="T6134" s="578">
        <v>1.4620535386105325E-2</v>
      </c>
      <c r="U6134" s="578">
        <v>1.3252871807856801</v>
      </c>
      <c r="V6134" s="578">
        <v>1715.3110580444302</v>
      </c>
      <c r="W6134" s="578">
        <v>0.16167175465761774</v>
      </c>
      <c r="X6134" s="578">
        <v>3.296873293584205E-2</v>
      </c>
      <c r="Y6134" s="578">
        <v>1.4765657144986649E-2</v>
      </c>
    </row>
    <row r="6135" spans="1:25" x14ac:dyDescent="0.3">
      <c r="A6135" s="310" t="s">
        <v>2256</v>
      </c>
      <c r="B6135" s="310" t="s">
        <v>2191</v>
      </c>
      <c r="C6135" s="310" t="s">
        <v>42</v>
      </c>
      <c r="D6135" s="36">
        <v>5</v>
      </c>
      <c r="E6135" s="36">
        <v>2030</v>
      </c>
      <c r="F6135" s="578">
        <v>1.0692401189433698</v>
      </c>
      <c r="G6135" s="578">
        <v>1435.4114646911601</v>
      </c>
      <c r="H6135" s="578">
        <v>0.12789445584470077</v>
      </c>
      <c r="I6135" s="578">
        <v>2.6866732698787602E-2</v>
      </c>
      <c r="J6135" s="578">
        <v>1.2356210509703149E-2</v>
      </c>
      <c r="K6135" s="578">
        <v>1.0967777340081233</v>
      </c>
      <c r="L6135" s="578">
        <v>1469.2627881367976</v>
      </c>
      <c r="M6135" s="578">
        <v>0.12943598721722024</v>
      </c>
      <c r="N6135" s="578">
        <v>2.7431099675595701E-2</v>
      </c>
      <c r="O6135" s="578">
        <v>1.26476063354251E-2</v>
      </c>
      <c r="P6135" s="578">
        <v>1.069240118947083</v>
      </c>
      <c r="Q6135" s="578">
        <v>1435.4114646911601</v>
      </c>
      <c r="R6135" s="578">
        <v>0.12789445538661876</v>
      </c>
      <c r="S6135" s="578">
        <v>2.6866735735287198E-2</v>
      </c>
      <c r="T6135" s="578">
        <v>1.2356210509703149E-2</v>
      </c>
      <c r="U6135" s="578">
        <v>1.0967777340083922</v>
      </c>
      <c r="V6135" s="578">
        <v>1469.2627881367976</v>
      </c>
      <c r="W6135" s="578">
        <v>0.12943598371172474</v>
      </c>
      <c r="X6135" s="578">
        <v>2.7431099675595701E-2</v>
      </c>
      <c r="Y6135" s="578">
        <v>1.26476063354251E-2</v>
      </c>
    </row>
    <row r="6136" spans="1:25" x14ac:dyDescent="0.3">
      <c r="A6136" s="310" t="s">
        <v>2255</v>
      </c>
      <c r="B6136" s="310" t="s">
        <v>2191</v>
      </c>
      <c r="C6136" s="310" t="s">
        <v>42</v>
      </c>
      <c r="D6136" s="36">
        <v>6</v>
      </c>
      <c r="E6136" s="36">
        <v>2030</v>
      </c>
      <c r="F6136" s="578">
        <v>0.91234559638367774</v>
      </c>
      <c r="G6136" s="578">
        <v>1247.6343688964798</v>
      </c>
      <c r="H6136" s="578">
        <v>0.10538792236275125</v>
      </c>
      <c r="I6136" s="578">
        <v>2.2988458959540926E-2</v>
      </c>
      <c r="J6136" s="578">
        <v>1.0739841818576599E-2</v>
      </c>
      <c r="K6136" s="578">
        <v>0.9508119301329605</v>
      </c>
      <c r="L6136" s="578">
        <v>1303.0464553832949</v>
      </c>
      <c r="M6136" s="578">
        <v>0.10738829764704799</v>
      </c>
      <c r="N6136" s="578">
        <v>2.3721309378743099E-2</v>
      </c>
      <c r="O6136" s="578">
        <v>1.1216816550586324E-2</v>
      </c>
      <c r="P6136" s="578">
        <v>0.91234559080631494</v>
      </c>
      <c r="Q6136" s="578">
        <v>1247.6343688964798</v>
      </c>
      <c r="R6136" s="578">
        <v>0.10538792188587301</v>
      </c>
      <c r="S6136" s="578">
        <v>2.29884586927558E-2</v>
      </c>
      <c r="T6136" s="578">
        <v>1.0739841818576599E-2</v>
      </c>
      <c r="U6136" s="578">
        <v>0.95081195589807277</v>
      </c>
      <c r="V6136" s="578">
        <v>1303.0464553832949</v>
      </c>
      <c r="W6136" s="578">
        <v>0.1073882976664505</v>
      </c>
      <c r="X6136" s="578">
        <v>2.3721309378743099E-2</v>
      </c>
      <c r="Y6136" s="578">
        <v>1.1216816550586324E-2</v>
      </c>
    </row>
    <row r="6137" spans="1:25" x14ac:dyDescent="0.3">
      <c r="A6137" s="310" t="s">
        <v>2254</v>
      </c>
      <c r="B6137" s="310" t="s">
        <v>2191</v>
      </c>
      <c r="C6137" s="310" t="s">
        <v>42</v>
      </c>
      <c r="D6137" s="36">
        <v>7</v>
      </c>
      <c r="E6137" s="36">
        <v>2030</v>
      </c>
      <c r="F6137" s="578">
        <v>0.85347202243847597</v>
      </c>
      <c r="G6137" s="578">
        <v>1180.7764549255351</v>
      </c>
      <c r="H6137" s="578">
        <v>9.3145809793289402E-2</v>
      </c>
      <c r="I6137" s="578">
        <v>2.1663472958607551E-2</v>
      </c>
      <c r="J6137" s="578">
        <v>1.0164293412041505E-2</v>
      </c>
      <c r="K6137" s="578">
        <v>0.89756002976692595</v>
      </c>
      <c r="L6137" s="578">
        <v>1255.596560160315</v>
      </c>
      <c r="M6137" s="578">
        <v>9.5082704030877041E-2</v>
      </c>
      <c r="N6137" s="578">
        <v>2.2436369341448825E-2</v>
      </c>
      <c r="O6137" s="578">
        <v>1.0808351061617301E-2</v>
      </c>
      <c r="P6137" s="578">
        <v>0.85347200692357672</v>
      </c>
      <c r="Q6137" s="578">
        <v>1180.7765591939274</v>
      </c>
      <c r="R6137" s="578">
        <v>9.3145807737528202E-2</v>
      </c>
      <c r="S6137" s="578">
        <v>2.1663473880228851E-2</v>
      </c>
      <c r="T6137" s="578">
        <v>1.0164293412041505E-2</v>
      </c>
      <c r="U6137" s="578">
        <v>0.89756002945591673</v>
      </c>
      <c r="V6137" s="578">
        <v>1255.596560160315</v>
      </c>
      <c r="W6137" s="578">
        <v>9.5082704030877069E-2</v>
      </c>
      <c r="X6137" s="578">
        <v>2.243636960823395E-2</v>
      </c>
      <c r="Y6137" s="578">
        <v>1.0808351061617301E-2</v>
      </c>
    </row>
    <row r="6138" spans="1:25" x14ac:dyDescent="0.3">
      <c r="A6138" s="310" t="s">
        <v>2253</v>
      </c>
      <c r="B6138" s="310" t="s">
        <v>2191</v>
      </c>
      <c r="C6138" s="310" t="s">
        <v>42</v>
      </c>
      <c r="D6138" s="36">
        <v>8</v>
      </c>
      <c r="E6138" s="36">
        <v>2030</v>
      </c>
      <c r="F6138" s="578">
        <v>0.73878286515357128</v>
      </c>
      <c r="G6138" s="578">
        <v>998.96274503071868</v>
      </c>
      <c r="H6138" s="578">
        <v>8.3647613074845098E-2</v>
      </c>
      <c r="I6138" s="578">
        <v>1.8639628382516073E-2</v>
      </c>
      <c r="J6138" s="578">
        <v>8.5992053257844675E-3</v>
      </c>
      <c r="K6138" s="578">
        <v>0.79410156668478704</v>
      </c>
      <c r="L6138" s="578">
        <v>1104.589477539055</v>
      </c>
      <c r="M6138" s="578">
        <v>8.5909011456199807E-2</v>
      </c>
      <c r="N6138" s="578">
        <v>1.97049998678267E-2</v>
      </c>
      <c r="O6138" s="578">
        <v>9.508457956447551E-3</v>
      </c>
      <c r="P6138" s="578">
        <v>0.73878287074804372</v>
      </c>
      <c r="Q6138" s="578">
        <v>998.96275011698197</v>
      </c>
      <c r="R6138" s="578">
        <v>8.3647613085304287E-2</v>
      </c>
      <c r="S6138" s="578">
        <v>1.8639628025994122E-2</v>
      </c>
      <c r="T6138" s="578">
        <v>8.5992052724274438E-3</v>
      </c>
      <c r="U6138" s="578">
        <v>0.79410157134590942</v>
      </c>
      <c r="V6138" s="578">
        <v>1104.589477539055</v>
      </c>
      <c r="W6138" s="578">
        <v>8.5909010978260356E-2</v>
      </c>
      <c r="X6138" s="578">
        <v>1.97049998678267E-2</v>
      </c>
      <c r="Y6138" s="578">
        <v>9.508457956447551E-3</v>
      </c>
    </row>
    <row r="6139" spans="1:25" x14ac:dyDescent="0.3">
      <c r="A6139" s="310" t="s">
        <v>2252</v>
      </c>
      <c r="B6139" s="310" t="s">
        <v>2191</v>
      </c>
      <c r="C6139" s="310" t="s">
        <v>42</v>
      </c>
      <c r="D6139" s="36">
        <v>9</v>
      </c>
      <c r="E6139" s="36">
        <v>2030</v>
      </c>
      <c r="F6139" s="578">
        <v>0.68055629497905523</v>
      </c>
      <c r="G6139" s="578">
        <v>917.51014264424623</v>
      </c>
      <c r="H6139" s="578">
        <v>7.5748466738029152E-2</v>
      </c>
      <c r="I6139" s="578">
        <v>1.7505393678826874E-2</v>
      </c>
      <c r="J6139" s="578">
        <v>7.8980590090698827E-3</v>
      </c>
      <c r="K6139" s="578">
        <v>0.74465301260088723</v>
      </c>
      <c r="L6139" s="578">
        <v>1047.12864430745</v>
      </c>
      <c r="M6139" s="578">
        <v>7.8530005838729225E-2</v>
      </c>
      <c r="N6139" s="578">
        <v>1.8733890661678698E-2</v>
      </c>
      <c r="O6139" s="578">
        <v>9.0138345355323182E-3</v>
      </c>
      <c r="P6139" s="578">
        <v>0.68055629498436021</v>
      </c>
      <c r="Q6139" s="578">
        <v>917.51014264424623</v>
      </c>
      <c r="R6139" s="578">
        <v>7.5748465240091378E-2</v>
      </c>
      <c r="S6139" s="578">
        <v>1.7505394692610275E-2</v>
      </c>
      <c r="T6139" s="578">
        <v>7.8980590090698827E-3</v>
      </c>
      <c r="U6139" s="578">
        <v>0.74465300266433543</v>
      </c>
      <c r="V6139" s="578">
        <v>1047.1285921732524</v>
      </c>
      <c r="W6139" s="578">
        <v>7.8530005900574879E-2</v>
      </c>
      <c r="X6139" s="578">
        <v>1.8733890610746998E-2</v>
      </c>
      <c r="Y6139" s="578">
        <v>9.0138344821752946E-3</v>
      </c>
    </row>
    <row r="6140" spans="1:25" x14ac:dyDescent="0.3">
      <c r="A6140" s="310" t="s">
        <v>2251</v>
      </c>
      <c r="B6140" s="310" t="s">
        <v>2191</v>
      </c>
      <c r="C6140" s="310" t="s">
        <v>42</v>
      </c>
      <c r="D6140" s="36">
        <v>10</v>
      </c>
      <c r="E6140" s="36">
        <v>2030</v>
      </c>
      <c r="F6140" s="578">
        <v>0.63473584688386997</v>
      </c>
      <c r="G6140" s="578">
        <v>852.41206995646121</v>
      </c>
      <c r="H6140" s="578">
        <v>6.9522351932998022E-2</v>
      </c>
      <c r="I6140" s="578">
        <v>1.6629188146907774E-2</v>
      </c>
      <c r="J6140" s="578">
        <v>7.3376951962321356E-3</v>
      </c>
      <c r="K6140" s="578">
        <v>0.70326191771126356</v>
      </c>
      <c r="L6140" s="578">
        <v>996.15505663553802</v>
      </c>
      <c r="M6140" s="578">
        <v>7.2626384936787219E-2</v>
      </c>
      <c r="N6140" s="578">
        <v>1.7928190063685099E-2</v>
      </c>
      <c r="O6140" s="578">
        <v>8.5750581929460098E-3</v>
      </c>
      <c r="P6140" s="578">
        <v>0.63473583633507702</v>
      </c>
      <c r="Q6140" s="578">
        <v>852.41206995646121</v>
      </c>
      <c r="R6140" s="578">
        <v>6.9522351938000243E-2</v>
      </c>
      <c r="S6140" s="578">
        <v>1.662918804504435E-2</v>
      </c>
      <c r="T6140" s="578">
        <v>7.3376952495891575E-3</v>
      </c>
      <c r="U6140" s="578">
        <v>0.70326193292379424</v>
      </c>
      <c r="V6140" s="578">
        <v>996.15505663553802</v>
      </c>
      <c r="W6140" s="578">
        <v>7.2626384947094863E-2</v>
      </c>
      <c r="X6140" s="578">
        <v>1.7928190063685099E-2</v>
      </c>
      <c r="Y6140" s="578">
        <v>8.5750580328749423E-3</v>
      </c>
    </row>
    <row r="6141" spans="1:25" x14ac:dyDescent="0.3">
      <c r="A6141" s="310" t="s">
        <v>2250</v>
      </c>
      <c r="B6141" s="310" t="s">
        <v>2191</v>
      </c>
      <c r="C6141" s="310" t="s">
        <v>42</v>
      </c>
      <c r="D6141" s="36">
        <v>11</v>
      </c>
      <c r="E6141" s="36">
        <v>2030</v>
      </c>
      <c r="F6141" s="578">
        <v>0.59376760188517097</v>
      </c>
      <c r="G6141" s="578">
        <v>786.23125330607047</v>
      </c>
      <c r="H6141" s="578">
        <v>6.3876299808271073E-2</v>
      </c>
      <c r="I6141" s="578">
        <v>1.5976460543849148E-2</v>
      </c>
      <c r="J6141" s="578">
        <v>6.7680030479095824E-3</v>
      </c>
      <c r="K6141" s="578">
        <v>0.66550086315745172</v>
      </c>
      <c r="L6141" s="578">
        <v>939.08157030741324</v>
      </c>
      <c r="M6141" s="578">
        <v>6.7204196384257855E-2</v>
      </c>
      <c r="N6141" s="578">
        <v>1.7249391850782499E-2</v>
      </c>
      <c r="O6141" s="578">
        <v>8.0837528948904877E-3</v>
      </c>
      <c r="P6141" s="578">
        <v>0.59376759164996396</v>
      </c>
      <c r="Q6141" s="578">
        <v>786.23125330607047</v>
      </c>
      <c r="R6141" s="578">
        <v>6.3876299829037878E-2</v>
      </c>
      <c r="S6141" s="578">
        <v>1.597646033042105E-2</v>
      </c>
      <c r="T6141" s="578">
        <v>6.7680030479095824E-3</v>
      </c>
      <c r="U6141" s="578">
        <v>0.66550085757065325</v>
      </c>
      <c r="V6141" s="578">
        <v>939.0815753936763</v>
      </c>
      <c r="W6141" s="578">
        <v>6.7204196416090128E-2</v>
      </c>
      <c r="X6141" s="578">
        <v>1.7249392156372723E-2</v>
      </c>
      <c r="Y6141" s="578">
        <v>8.0837528948904877E-3</v>
      </c>
    </row>
    <row r="6142" spans="1:25" x14ac:dyDescent="0.3">
      <c r="A6142" s="310" t="s">
        <v>2249</v>
      </c>
      <c r="B6142" s="310" t="s">
        <v>2191</v>
      </c>
      <c r="C6142" s="310" t="s">
        <v>42</v>
      </c>
      <c r="D6142" s="36">
        <v>12</v>
      </c>
      <c r="E6142" s="36">
        <v>2030</v>
      </c>
      <c r="F6142" s="578">
        <v>0.56024746486345578</v>
      </c>
      <c r="G6142" s="578">
        <v>732.08628400166776</v>
      </c>
      <c r="H6142" s="578">
        <v>5.9256788641353801E-2</v>
      </c>
      <c r="I6142" s="578">
        <v>1.5442263545992273E-2</v>
      </c>
      <c r="J6142" s="578">
        <v>6.3019173345916545E-3</v>
      </c>
      <c r="K6142" s="578">
        <v>0.63460481887775144</v>
      </c>
      <c r="L6142" s="578">
        <v>890.19161160786905</v>
      </c>
      <c r="M6142" s="578">
        <v>6.2739962995995727E-2</v>
      </c>
      <c r="N6142" s="578">
        <v>1.6607414407189901E-2</v>
      </c>
      <c r="O6142" s="578">
        <v>7.6629063260042997E-3</v>
      </c>
      <c r="P6142" s="578">
        <v>0.56024746983467799</v>
      </c>
      <c r="Q6142" s="578">
        <v>732.08628400166776</v>
      </c>
      <c r="R6142" s="578">
        <v>5.9256789186444274E-2</v>
      </c>
      <c r="S6142" s="578">
        <v>1.5442264938125476E-2</v>
      </c>
      <c r="T6142" s="578">
        <v>6.3019173345916545E-3</v>
      </c>
      <c r="U6142" s="578">
        <v>0.63460481360391396</v>
      </c>
      <c r="V6142" s="578">
        <v>890.19159634907976</v>
      </c>
      <c r="W6142" s="578">
        <v>6.2739963001301136E-2</v>
      </c>
      <c r="X6142" s="578">
        <v>1.6607411198492576E-2</v>
      </c>
      <c r="Y6142" s="578">
        <v>7.6629063260042997E-3</v>
      </c>
    </row>
    <row r="6143" spans="1:25" x14ac:dyDescent="0.3">
      <c r="A6143" s="310" t="s">
        <v>2248</v>
      </c>
      <c r="B6143" s="310" t="s">
        <v>2191</v>
      </c>
      <c r="C6143" s="310" t="s">
        <v>42</v>
      </c>
      <c r="D6143" s="36">
        <v>13</v>
      </c>
      <c r="E6143" s="36">
        <v>2030</v>
      </c>
      <c r="F6143" s="578">
        <v>0.51433987487251853</v>
      </c>
      <c r="G6143" s="578">
        <v>665.96330388387014</v>
      </c>
      <c r="H6143" s="578">
        <v>5.452712529768175E-2</v>
      </c>
      <c r="I6143" s="578">
        <v>1.43267703727663E-2</v>
      </c>
      <c r="J6143" s="578">
        <v>5.7327136019011925E-3</v>
      </c>
      <c r="K6143" s="578">
        <v>0.590710173206351</v>
      </c>
      <c r="L6143" s="578">
        <v>826.15722401936819</v>
      </c>
      <c r="M6143" s="578">
        <v>5.8092656354043926E-2</v>
      </c>
      <c r="N6143" s="578">
        <v>1.5405685439569975E-2</v>
      </c>
      <c r="O6143" s="578">
        <v>7.1116842542930147E-3</v>
      </c>
      <c r="P6143" s="578">
        <v>0.51433988481181769</v>
      </c>
      <c r="Q6143" s="578">
        <v>665.96330388387014</v>
      </c>
      <c r="R6143" s="578">
        <v>5.4527125307989352E-2</v>
      </c>
      <c r="S6143" s="578">
        <v>1.4326770518285474E-2</v>
      </c>
      <c r="T6143" s="578">
        <v>5.7327136019011925E-3</v>
      </c>
      <c r="U6143" s="578">
        <v>0.59071016264969423</v>
      </c>
      <c r="V6143" s="578">
        <v>826.15722401936796</v>
      </c>
      <c r="W6143" s="578">
        <v>5.8092661074169855E-2</v>
      </c>
      <c r="X6143" s="578">
        <v>1.5405685172784849E-2</v>
      </c>
      <c r="Y6143" s="578">
        <v>7.1116843076500375E-3</v>
      </c>
    </row>
    <row r="6144" spans="1:25" x14ac:dyDescent="0.3">
      <c r="A6144" s="310" t="s">
        <v>2247</v>
      </c>
      <c r="B6144" s="310" t="s">
        <v>2191</v>
      </c>
      <c r="C6144" s="310" t="s">
        <v>42</v>
      </c>
      <c r="D6144" s="36">
        <v>14</v>
      </c>
      <c r="E6144" s="36">
        <v>2030</v>
      </c>
      <c r="F6144" s="578">
        <v>0.51659060033779225</v>
      </c>
      <c r="G6144" s="578">
        <v>685.97177696227971</v>
      </c>
      <c r="H6144" s="578">
        <v>5.1795706462977799E-2</v>
      </c>
      <c r="I6144" s="578">
        <v>1.3593028163692549E-2</v>
      </c>
      <c r="J6144" s="578">
        <v>5.9049654373666202E-3</v>
      </c>
      <c r="K6144" s="578">
        <v>0.58987024068564597</v>
      </c>
      <c r="L6144" s="578">
        <v>838.90287462870231</v>
      </c>
      <c r="M6144" s="578">
        <v>5.527456777463155E-2</v>
      </c>
      <c r="N6144" s="578">
        <v>1.4570033759809999E-2</v>
      </c>
      <c r="O6144" s="578">
        <v>7.2214126557810197E-3</v>
      </c>
      <c r="P6144" s="578">
        <v>0.51659062610341733</v>
      </c>
      <c r="Q6144" s="578">
        <v>685.97177696227971</v>
      </c>
      <c r="R6144" s="578">
        <v>5.1795704372731628E-2</v>
      </c>
      <c r="S6144" s="578">
        <v>1.3593028966473224E-2</v>
      </c>
      <c r="T6144" s="578">
        <v>5.9049654373666202E-3</v>
      </c>
      <c r="U6144" s="578">
        <v>0.58987024130656529</v>
      </c>
      <c r="V6144" s="578">
        <v>838.90286954243948</v>
      </c>
      <c r="W6144" s="578">
        <v>5.5274567779861131E-2</v>
      </c>
      <c r="X6144" s="578">
        <v>1.4570033919881075E-2</v>
      </c>
      <c r="Y6144" s="578">
        <v>7.2214126557810197E-3</v>
      </c>
    </row>
    <row r="6145" spans="1:25" x14ac:dyDescent="0.3">
      <c r="A6145" s="310" t="s">
        <v>2246</v>
      </c>
      <c r="B6145" s="310" t="s">
        <v>2191</v>
      </c>
      <c r="C6145" s="310" t="s">
        <v>42</v>
      </c>
      <c r="D6145" s="36">
        <v>15</v>
      </c>
      <c r="E6145" s="36">
        <v>2030</v>
      </c>
      <c r="F6145" s="578">
        <v>0.52195543149612877</v>
      </c>
      <c r="G6145" s="578">
        <v>709.39193598429301</v>
      </c>
      <c r="H6145" s="578">
        <v>4.9562774176592876E-2</v>
      </c>
      <c r="I6145" s="578">
        <v>1.2985420051942725E-2</v>
      </c>
      <c r="J6145" s="578">
        <v>6.1065804911777351E-3</v>
      </c>
      <c r="K6145" s="578">
        <v>0.59120844298994735</v>
      </c>
      <c r="L6145" s="578">
        <v>854.10209274291947</v>
      </c>
      <c r="M6145" s="578">
        <v>5.2897978592833725E-2</v>
      </c>
      <c r="N6145" s="578">
        <v>1.388092179937905E-2</v>
      </c>
      <c r="O6145" s="578">
        <v>7.3522619301608421E-3</v>
      </c>
      <c r="P6145" s="578">
        <v>0.52195542125680972</v>
      </c>
      <c r="Q6145" s="578">
        <v>709.39193598429301</v>
      </c>
      <c r="R6145" s="578">
        <v>4.9562774176592876E-2</v>
      </c>
      <c r="S6145" s="578">
        <v>1.2985420054368025E-2</v>
      </c>
      <c r="T6145" s="578">
        <v>6.1065804911777351E-3</v>
      </c>
      <c r="U6145" s="578">
        <v>0.59120843274805124</v>
      </c>
      <c r="V6145" s="578">
        <v>854.10209274291947</v>
      </c>
      <c r="W6145" s="578">
        <v>5.2897979116702673E-2</v>
      </c>
      <c r="X6145" s="578">
        <v>1.3880922279592225E-2</v>
      </c>
      <c r="Y6145" s="578">
        <v>7.3522619301608421E-3</v>
      </c>
    </row>
    <row r="6146" spans="1:25" x14ac:dyDescent="0.3">
      <c r="A6146" s="580" t="s">
        <v>2245</v>
      </c>
      <c r="B6146" s="580" t="s">
        <v>2191</v>
      </c>
      <c r="C6146" s="580" t="s">
        <v>42</v>
      </c>
      <c r="D6146" s="581">
        <v>16</v>
      </c>
      <c r="E6146" s="581">
        <v>2030</v>
      </c>
      <c r="F6146" s="582">
        <v>0.54096219787265853</v>
      </c>
      <c r="G6146" s="582">
        <v>755.37531852722122</v>
      </c>
      <c r="H6146" s="582">
        <v>4.8075174618816101E-2</v>
      </c>
      <c r="I6146" s="582">
        <v>1.2543200704385499E-2</v>
      </c>
      <c r="J6146" s="582">
        <v>6.5024154561494126E-3</v>
      </c>
      <c r="K6146" s="582">
        <v>0.60635873339418744</v>
      </c>
      <c r="L6146" s="582">
        <v>892.53622372945097</v>
      </c>
      <c r="M6146" s="582">
        <v>5.1295884924911599E-2</v>
      </c>
      <c r="N6146" s="582">
        <v>1.3373760428900499E-2</v>
      </c>
      <c r="O6146" s="582">
        <v>7.6831088372273353E-3</v>
      </c>
      <c r="P6146" s="582">
        <v>0.54096220843024345</v>
      </c>
      <c r="Q6146" s="582">
        <v>755.37532361348417</v>
      </c>
      <c r="R6146" s="582">
        <v>4.80751746397345E-2</v>
      </c>
      <c r="S6146" s="582">
        <v>1.2543200653453775E-2</v>
      </c>
      <c r="T6146" s="582">
        <v>6.5024154561494126E-3</v>
      </c>
      <c r="U6146" s="582">
        <v>0.60635872283561776</v>
      </c>
      <c r="V6146" s="582">
        <v>892.53622372945097</v>
      </c>
      <c r="W6146" s="582">
        <v>5.1295889603124978E-2</v>
      </c>
      <c r="X6146" s="582">
        <v>1.3373760535614549E-2</v>
      </c>
      <c r="Y6146" s="582">
        <v>7.6831088372273353E-3</v>
      </c>
    </row>
    <row r="6147" spans="1:25" x14ac:dyDescent="0.3">
      <c r="A6147" s="310" t="s">
        <v>2244</v>
      </c>
      <c r="B6147" s="310" t="s">
        <v>2190</v>
      </c>
      <c r="C6147" s="310" t="s">
        <v>42</v>
      </c>
      <c r="D6147" s="36">
        <v>1</v>
      </c>
      <c r="E6147" s="36">
        <v>2012</v>
      </c>
      <c r="F6147" s="578">
        <v>12.081642137654525</v>
      </c>
      <c r="G6147" s="578">
        <v>6228.494771321607</v>
      </c>
      <c r="H6147" s="578">
        <v>10.706880784627451</v>
      </c>
      <c r="I6147" s="578">
        <v>5.0961546707640019E-2</v>
      </c>
      <c r="J6147" s="578">
        <v>0.12412880776294777</v>
      </c>
      <c r="K6147" s="578">
        <v>12.154882044336247</v>
      </c>
      <c r="L6147" s="578">
        <v>6265.8015747070258</v>
      </c>
      <c r="M6147" s="578">
        <v>10.7587544630611</v>
      </c>
      <c r="N6147" s="578">
        <v>5.1156476051952823E-2</v>
      </c>
      <c r="O6147" s="578">
        <v>0.12487236402618325</v>
      </c>
      <c r="P6147" s="578">
        <v>12.081642659153598</v>
      </c>
      <c r="Q6147" s="578">
        <v>6228.494771321607</v>
      </c>
      <c r="R6147" s="578">
        <v>10.706880461676775</v>
      </c>
      <c r="S6147" s="578">
        <v>5.0961546140115353E-2</v>
      </c>
      <c r="T6147" s="578">
        <v>0.12412880776294777</v>
      </c>
      <c r="U6147" s="578">
        <v>12.154882560878175</v>
      </c>
      <c r="V6147" s="578">
        <v>6265.8015747070258</v>
      </c>
      <c r="W6147" s="578">
        <v>10.758754340291475</v>
      </c>
      <c r="X6147" s="578">
        <v>5.1156477113181581E-2</v>
      </c>
      <c r="Y6147" s="578">
        <v>0.12487236402618325</v>
      </c>
    </row>
    <row r="6148" spans="1:25" x14ac:dyDescent="0.3">
      <c r="A6148" s="310" t="s">
        <v>2243</v>
      </c>
      <c r="B6148" s="310" t="s">
        <v>2190</v>
      </c>
      <c r="C6148" s="310" t="s">
        <v>42</v>
      </c>
      <c r="D6148" s="36">
        <v>2</v>
      </c>
      <c r="E6148" s="36">
        <v>2012</v>
      </c>
      <c r="F6148" s="578">
        <v>6.5605992690187378</v>
      </c>
      <c r="G6148" s="578">
        <v>3175.5545628865525</v>
      </c>
      <c r="H6148" s="578">
        <v>5.7116707185875031</v>
      </c>
      <c r="I6148" s="578">
        <v>2.7964432119764099E-2</v>
      </c>
      <c r="J6148" s="578">
        <v>6.3286228338256423E-2</v>
      </c>
      <c r="K6148" s="578">
        <v>6.6441536876235769</v>
      </c>
      <c r="L6148" s="578">
        <v>3218.7850163777603</v>
      </c>
      <c r="M6148" s="578">
        <v>5.7728800028926299</v>
      </c>
      <c r="N6148" s="578">
        <v>2.815833964624892E-2</v>
      </c>
      <c r="O6148" s="578">
        <v>6.4147779058354545E-2</v>
      </c>
      <c r="P6148" s="578">
        <v>6.5605994776298395</v>
      </c>
      <c r="Q6148" s="578">
        <v>3175.5544586181572</v>
      </c>
      <c r="R6148" s="578">
        <v>5.7116703542317975</v>
      </c>
      <c r="S6148" s="578">
        <v>2.7964431575431527E-2</v>
      </c>
      <c r="T6148" s="578">
        <v>6.3286228338256423E-2</v>
      </c>
      <c r="U6148" s="578">
        <v>6.6441539483834395</v>
      </c>
      <c r="V6148" s="578">
        <v>3218.7850163777603</v>
      </c>
      <c r="W6148" s="578">
        <v>5.772879880292745</v>
      </c>
      <c r="X6148" s="578">
        <v>2.8158340653817449E-2</v>
      </c>
      <c r="Y6148" s="578">
        <v>6.4147778553888146E-2</v>
      </c>
    </row>
    <row r="6149" spans="1:25" x14ac:dyDescent="0.3">
      <c r="A6149" s="310" t="s">
        <v>2242</v>
      </c>
      <c r="B6149" s="310" t="s">
        <v>2190</v>
      </c>
      <c r="C6149" s="310" t="s">
        <v>42</v>
      </c>
      <c r="D6149" s="36">
        <v>3</v>
      </c>
      <c r="E6149" s="36">
        <v>2012</v>
      </c>
      <c r="F6149" s="578">
        <v>4.2903571967814598</v>
      </c>
      <c r="G6149" s="578">
        <v>1946.8373998006148</v>
      </c>
      <c r="H6149" s="578">
        <v>3.4141601732529376</v>
      </c>
      <c r="I6149" s="578">
        <v>1.73734662664628E-2</v>
      </c>
      <c r="J6149" s="578">
        <v>3.87988461880013E-2</v>
      </c>
      <c r="K6149" s="578">
        <v>4.2741883269635128</v>
      </c>
      <c r="L6149" s="578">
        <v>1946.2472864786725</v>
      </c>
      <c r="M6149" s="578">
        <v>3.4165948549222422</v>
      </c>
      <c r="N6149" s="578">
        <v>1.7293410795900799E-2</v>
      </c>
      <c r="O6149" s="578">
        <v>3.8787088977793802E-2</v>
      </c>
      <c r="P6149" s="578">
        <v>4.2903568838466173</v>
      </c>
      <c r="Q6149" s="578">
        <v>1946.8373998006148</v>
      </c>
      <c r="R6149" s="578">
        <v>3.4141601473105099</v>
      </c>
      <c r="S6149" s="578">
        <v>1.7373464679621926E-2</v>
      </c>
      <c r="T6149" s="578">
        <v>3.87988461880013E-2</v>
      </c>
      <c r="U6149" s="578">
        <v>4.2741884312820977</v>
      </c>
      <c r="V6149" s="578">
        <v>1946.24718221028</v>
      </c>
      <c r="W6149" s="578">
        <v>3.4165948256850176</v>
      </c>
      <c r="X6149" s="578">
        <v>1.7293412357427426E-2</v>
      </c>
      <c r="Y6149" s="578">
        <v>3.8787088977793802E-2</v>
      </c>
    </row>
    <row r="6150" spans="1:25" x14ac:dyDescent="0.3">
      <c r="A6150" s="310" t="s">
        <v>2241</v>
      </c>
      <c r="B6150" s="310" t="s">
        <v>2190</v>
      </c>
      <c r="C6150" s="310" t="s">
        <v>42</v>
      </c>
      <c r="D6150" s="36">
        <v>4</v>
      </c>
      <c r="E6150" s="36">
        <v>2012</v>
      </c>
      <c r="F6150" s="578">
        <v>3.623432841448365</v>
      </c>
      <c r="G6150" s="578">
        <v>1588.7748107910099</v>
      </c>
      <c r="H6150" s="578">
        <v>2.6249140957843276</v>
      </c>
      <c r="I6150" s="578">
        <v>1.34459881568318E-2</v>
      </c>
      <c r="J6150" s="578">
        <v>3.1663032500849349E-2</v>
      </c>
      <c r="K6150" s="578">
        <v>3.6877135297372625</v>
      </c>
      <c r="L6150" s="578">
        <v>1614.7914441426549</v>
      </c>
      <c r="M6150" s="578">
        <v>2.6957879612952302</v>
      </c>
      <c r="N6150" s="578">
        <v>1.384772703499945E-2</v>
      </c>
      <c r="O6150" s="578">
        <v>3.2181480433791827E-2</v>
      </c>
      <c r="P6150" s="578">
        <v>3.6234327358879401</v>
      </c>
      <c r="Q6150" s="578">
        <v>1588.7748107910099</v>
      </c>
      <c r="R6150" s="578">
        <v>2.6249141050466251</v>
      </c>
      <c r="S6150" s="578">
        <v>1.344598815217065E-2</v>
      </c>
      <c r="T6150" s="578">
        <v>3.1663032500849349E-2</v>
      </c>
      <c r="U6150" s="578">
        <v>3.6877134776038871</v>
      </c>
      <c r="V6150" s="578">
        <v>1614.7914441426549</v>
      </c>
      <c r="W6150" s="578">
        <v>2.6957879415228123</v>
      </c>
      <c r="X6150" s="578">
        <v>1.384772651484425E-2</v>
      </c>
      <c r="Y6150" s="578">
        <v>3.2181480957660775E-2</v>
      </c>
    </row>
    <row r="6151" spans="1:25" x14ac:dyDescent="0.3">
      <c r="A6151" s="310" t="s">
        <v>2240</v>
      </c>
      <c r="B6151" s="310" t="s">
        <v>2190</v>
      </c>
      <c r="C6151" s="310" t="s">
        <v>42</v>
      </c>
      <c r="D6151" s="36">
        <v>5</v>
      </c>
      <c r="E6151" s="36">
        <v>2012</v>
      </c>
      <c r="F6151" s="578">
        <v>3.2273108584201924</v>
      </c>
      <c r="G6151" s="578">
        <v>1380.91626866658</v>
      </c>
      <c r="H6151" s="578">
        <v>2.1504614529882549</v>
      </c>
      <c r="I6151" s="578">
        <v>1.1523350167143025E-2</v>
      </c>
      <c r="J6151" s="578">
        <v>2.75205482030287E-2</v>
      </c>
      <c r="K6151" s="578">
        <v>3.3990390851368621</v>
      </c>
      <c r="L6151" s="578">
        <v>1447.8056246439551</v>
      </c>
      <c r="M6151" s="578">
        <v>2.3074099253299174</v>
      </c>
      <c r="N6151" s="578">
        <v>1.261306403550095E-2</v>
      </c>
      <c r="O6151" s="578">
        <v>2.8853596673191803E-2</v>
      </c>
      <c r="P6151" s="578">
        <v>3.2273107019632299</v>
      </c>
      <c r="Q6151" s="578">
        <v>1380.91626866658</v>
      </c>
      <c r="R6151" s="578">
        <v>2.1504614289569823</v>
      </c>
      <c r="S6151" s="578">
        <v>1.1523349765714799E-2</v>
      </c>
      <c r="T6151" s="578">
        <v>2.75205482030287E-2</v>
      </c>
      <c r="U6151" s="578">
        <v>3.3990390863786248</v>
      </c>
      <c r="V6151" s="578">
        <v>1447.8056246439551</v>
      </c>
      <c r="W6151" s="578">
        <v>2.3074099374365025</v>
      </c>
      <c r="X6151" s="578">
        <v>1.2613064041261125E-2</v>
      </c>
      <c r="Y6151" s="578">
        <v>2.8853596673191803E-2</v>
      </c>
    </row>
    <row r="6152" spans="1:25" x14ac:dyDescent="0.3">
      <c r="A6152" s="310" t="s">
        <v>2239</v>
      </c>
      <c r="B6152" s="310" t="s">
        <v>2190</v>
      </c>
      <c r="C6152" s="310" t="s">
        <v>42</v>
      </c>
      <c r="D6152" s="36">
        <v>6</v>
      </c>
      <c r="E6152" s="36">
        <v>2012</v>
      </c>
      <c r="F6152" s="578">
        <v>2.8256083684869928</v>
      </c>
      <c r="G6152" s="578">
        <v>1196.0480206807401</v>
      </c>
      <c r="H6152" s="578">
        <v>1.7428448912905825</v>
      </c>
      <c r="I6152" s="578">
        <v>9.2183209667761265E-3</v>
      </c>
      <c r="J6152" s="578">
        <v>2.3836277968560603E-2</v>
      </c>
      <c r="K6152" s="578">
        <v>3.0984484702931501</v>
      </c>
      <c r="L6152" s="578">
        <v>1302.5214411417599</v>
      </c>
      <c r="M6152" s="578">
        <v>1.9720327179905599</v>
      </c>
      <c r="N6152" s="578">
        <v>1.1523436263284226E-2</v>
      </c>
      <c r="O6152" s="578">
        <v>2.5958220028163177E-2</v>
      </c>
      <c r="P6152" s="578">
        <v>2.8256081598879774</v>
      </c>
      <c r="Q6152" s="578">
        <v>1196.0480206807401</v>
      </c>
      <c r="R6152" s="578">
        <v>1.7428448637122775</v>
      </c>
      <c r="S6152" s="578">
        <v>9.2183194663372405E-3</v>
      </c>
      <c r="T6152" s="578">
        <v>2.3836277968560603E-2</v>
      </c>
      <c r="U6152" s="578">
        <v>3.0984483672215575</v>
      </c>
      <c r="V6152" s="578">
        <v>1302.5214411417599</v>
      </c>
      <c r="W6152" s="578">
        <v>1.9720326908191024</v>
      </c>
      <c r="X6152" s="578">
        <v>1.1523433709347275E-2</v>
      </c>
      <c r="Y6152" s="578">
        <v>2.5958220028163177E-2</v>
      </c>
    </row>
    <row r="6153" spans="1:25" x14ac:dyDescent="0.3">
      <c r="A6153" s="310" t="s">
        <v>2238</v>
      </c>
      <c r="B6153" s="310" t="s">
        <v>2190</v>
      </c>
      <c r="C6153" s="310" t="s">
        <v>42</v>
      </c>
      <c r="D6153" s="36">
        <v>7</v>
      </c>
      <c r="E6153" s="36">
        <v>2012</v>
      </c>
      <c r="F6153" s="578">
        <v>2.8800952467425174</v>
      </c>
      <c r="G6153" s="578">
        <v>1162.8740653991649</v>
      </c>
      <c r="H6153" s="578">
        <v>1.5911900146535674</v>
      </c>
      <c r="I6153" s="578">
        <v>1.0221590468404401E-2</v>
      </c>
      <c r="J6153" s="578">
        <v>2.3175115309034749E-2</v>
      </c>
      <c r="K6153" s="578">
        <v>3.1863114104082007</v>
      </c>
      <c r="L6153" s="578">
        <v>1286.7045682271275</v>
      </c>
      <c r="M6153" s="578">
        <v>1.8281508952950349</v>
      </c>
      <c r="N6153" s="578">
        <v>1.7347510586015798E-2</v>
      </c>
      <c r="O6153" s="578">
        <v>2.5643017511659576E-2</v>
      </c>
      <c r="P6153" s="578">
        <v>2.8800951945659823</v>
      </c>
      <c r="Q6153" s="578">
        <v>1162.8740653991649</v>
      </c>
      <c r="R6153" s="578">
        <v>1.5911899973119299</v>
      </c>
      <c r="S6153" s="578">
        <v>1.0221589588240924E-2</v>
      </c>
      <c r="T6153" s="578">
        <v>2.3175115309034749E-2</v>
      </c>
      <c r="U6153" s="578">
        <v>3.1863114091768949</v>
      </c>
      <c r="V6153" s="578">
        <v>1286.7045682271275</v>
      </c>
      <c r="W6153" s="578">
        <v>1.8281509008465902</v>
      </c>
      <c r="X6153" s="578">
        <v>1.7347509548623376E-2</v>
      </c>
      <c r="Y6153" s="578">
        <v>2.5643017511659576E-2</v>
      </c>
    </row>
    <row r="6154" spans="1:25" x14ac:dyDescent="0.3">
      <c r="A6154" s="310" t="s">
        <v>2237</v>
      </c>
      <c r="B6154" s="310" t="s">
        <v>2190</v>
      </c>
      <c r="C6154" s="310" t="s">
        <v>42</v>
      </c>
      <c r="D6154" s="36">
        <v>8</v>
      </c>
      <c r="E6154" s="36">
        <v>2012</v>
      </c>
      <c r="F6154" s="578">
        <v>2.680427632230205</v>
      </c>
      <c r="G6154" s="578">
        <v>1006.6899814605699</v>
      </c>
      <c r="H6154" s="578">
        <v>1.2664210087144325</v>
      </c>
      <c r="I6154" s="578">
        <v>9.5690649641255524E-3</v>
      </c>
      <c r="J6154" s="578">
        <v>2.0062501872113548E-2</v>
      </c>
      <c r="K6154" s="578">
        <v>3.0327966242924673</v>
      </c>
      <c r="L6154" s="578">
        <v>1154.7526168823201</v>
      </c>
      <c r="M6154" s="578">
        <v>1.52167270530844</v>
      </c>
      <c r="N6154" s="578">
        <v>2.5980951942301475E-2</v>
      </c>
      <c r="O6154" s="578">
        <v>2.30133108173807E-2</v>
      </c>
      <c r="P6154" s="578">
        <v>2.6804273192918</v>
      </c>
      <c r="Q6154" s="578">
        <v>1006.6899814605699</v>
      </c>
      <c r="R6154" s="578">
        <v>1.2664209853446624</v>
      </c>
      <c r="S6154" s="578">
        <v>9.5690652852150823E-3</v>
      </c>
      <c r="T6154" s="578">
        <v>2.0062501872113548E-2</v>
      </c>
      <c r="U6154" s="578">
        <v>3.0327967273692176</v>
      </c>
      <c r="V6154" s="578">
        <v>1154.7526168823201</v>
      </c>
      <c r="W6154" s="578">
        <v>1.5216726892546451</v>
      </c>
      <c r="X6154" s="578">
        <v>2.5980950894487823E-2</v>
      </c>
      <c r="Y6154" s="578">
        <v>2.30133108173807E-2</v>
      </c>
    </row>
    <row r="6155" spans="1:25" x14ac:dyDescent="0.3">
      <c r="A6155" s="310" t="s">
        <v>2236</v>
      </c>
      <c r="B6155" s="310" t="s">
        <v>2190</v>
      </c>
      <c r="C6155" s="310" t="s">
        <v>42</v>
      </c>
      <c r="D6155" s="36">
        <v>9</v>
      </c>
      <c r="E6155" s="36">
        <v>2012</v>
      </c>
      <c r="F6155" s="578">
        <v>2.7126544952496903</v>
      </c>
      <c r="G6155" s="578">
        <v>958.43579165140591</v>
      </c>
      <c r="H6155" s="578">
        <v>1.0936807470813275</v>
      </c>
      <c r="I6155" s="578">
        <v>1.0231184011596867E-2</v>
      </c>
      <c r="J6155" s="578">
        <v>1.9100838282611173E-2</v>
      </c>
      <c r="K6155" s="578">
        <v>3.0909937358692674</v>
      </c>
      <c r="L6155" s="578">
        <v>1122.2964833577423</v>
      </c>
      <c r="M6155" s="578">
        <v>1.3562943245733501</v>
      </c>
      <c r="N6155" s="578">
        <v>4.2112756799572958E-2</v>
      </c>
      <c r="O6155" s="578">
        <v>2.2366446617525026E-2</v>
      </c>
      <c r="P6155" s="578">
        <v>2.7126545473870425</v>
      </c>
      <c r="Q6155" s="578">
        <v>958.43579165140591</v>
      </c>
      <c r="R6155" s="578">
        <v>1.0936807551158001</v>
      </c>
      <c r="S6155" s="578">
        <v>1.0231183635937655E-2</v>
      </c>
      <c r="T6155" s="578">
        <v>1.9100838282611173E-2</v>
      </c>
      <c r="U6155" s="578">
        <v>3.0909935272530076</v>
      </c>
      <c r="V6155" s="578">
        <v>1122.2964833577423</v>
      </c>
      <c r="W6155" s="578">
        <v>1.3562943122266575</v>
      </c>
      <c r="X6155" s="578">
        <v>4.2112756788962202E-2</v>
      </c>
      <c r="Y6155" s="578">
        <v>2.2366446617525026E-2</v>
      </c>
    </row>
    <row r="6156" spans="1:25" x14ac:dyDescent="0.3">
      <c r="A6156" s="310" t="s">
        <v>2235</v>
      </c>
      <c r="B6156" s="310" t="s">
        <v>2190</v>
      </c>
      <c r="C6156" s="310" t="s">
        <v>42</v>
      </c>
      <c r="D6156" s="36">
        <v>10</v>
      </c>
      <c r="E6156" s="36">
        <v>2012</v>
      </c>
      <c r="F6156" s="578">
        <v>2.7404144199892877</v>
      </c>
      <c r="G6156" s="578">
        <v>920.75758743286076</v>
      </c>
      <c r="H6156" s="578">
        <v>0.95812719609875674</v>
      </c>
      <c r="I6156" s="578">
        <v>1.0735980798396338E-2</v>
      </c>
      <c r="J6156" s="578">
        <v>1.8349938812510375E-2</v>
      </c>
      <c r="K6156" s="578">
        <v>3.1321951883380699</v>
      </c>
      <c r="L6156" s="578">
        <v>1094.015640258785</v>
      </c>
      <c r="M6156" s="578">
        <v>1.2292366832179999</v>
      </c>
      <c r="N6156" s="578">
        <v>5.563618618498363E-2</v>
      </c>
      <c r="O6156" s="578">
        <v>2.1802847661698824E-2</v>
      </c>
      <c r="P6156" s="578">
        <v>2.7404139518371604</v>
      </c>
      <c r="Q6156" s="578">
        <v>920.75758743286076</v>
      </c>
      <c r="R6156" s="578">
        <v>0.95812713659961268</v>
      </c>
      <c r="S6156" s="578">
        <v>1.0735980005013806E-2</v>
      </c>
      <c r="T6156" s="578">
        <v>1.8349938812510375E-2</v>
      </c>
      <c r="U6156" s="578">
        <v>3.1321951883276848</v>
      </c>
      <c r="V6156" s="578">
        <v>1094.015640258785</v>
      </c>
      <c r="W6156" s="578">
        <v>1.22923665985854</v>
      </c>
      <c r="X6156" s="578">
        <v>5.5636186179526675E-2</v>
      </c>
      <c r="Y6156" s="578">
        <v>2.1802847661698824E-2</v>
      </c>
    </row>
    <row r="6157" spans="1:25" x14ac:dyDescent="0.3">
      <c r="A6157" s="310" t="s">
        <v>2234</v>
      </c>
      <c r="B6157" s="310" t="s">
        <v>2190</v>
      </c>
      <c r="C6157" s="310" t="s">
        <v>42</v>
      </c>
      <c r="D6157" s="36">
        <v>11</v>
      </c>
      <c r="E6157" s="36">
        <v>2012</v>
      </c>
      <c r="F6157" s="578">
        <v>2.7844106983812527</v>
      </c>
      <c r="G6157" s="578">
        <v>889.47618230183866</v>
      </c>
      <c r="H6157" s="578">
        <v>0.83998113267504426</v>
      </c>
      <c r="I6157" s="578">
        <v>1.10573305247498E-2</v>
      </c>
      <c r="J6157" s="578">
        <v>1.7726555990520802E-2</v>
      </c>
      <c r="K6157" s="578">
        <v>3.1698421906628051</v>
      </c>
      <c r="L6157" s="578">
        <v>1063.3901144663425</v>
      </c>
      <c r="M6157" s="578">
        <v>1.1021672846594175</v>
      </c>
      <c r="N6157" s="578">
        <v>6.0992673701093694E-2</v>
      </c>
      <c r="O6157" s="578">
        <v>2.1192530208888127E-2</v>
      </c>
      <c r="P6157" s="578">
        <v>2.7844104376176748</v>
      </c>
      <c r="Q6157" s="578">
        <v>889.47618230183866</v>
      </c>
      <c r="R6157" s="578">
        <v>0.83998104578040467</v>
      </c>
      <c r="S6157" s="578">
        <v>1.10573299480544E-2</v>
      </c>
      <c r="T6157" s="578">
        <v>1.7726555990520802E-2</v>
      </c>
      <c r="U6157" s="578">
        <v>3.1698423471197303</v>
      </c>
      <c r="V6157" s="578">
        <v>1063.3901144663425</v>
      </c>
      <c r="W6157" s="578">
        <v>1.102167354363695</v>
      </c>
      <c r="X6157" s="578">
        <v>6.0992670037497476E-2</v>
      </c>
      <c r="Y6157" s="578">
        <v>2.1192529180552776E-2</v>
      </c>
    </row>
    <row r="6158" spans="1:25" x14ac:dyDescent="0.3">
      <c r="A6158" s="310" t="s">
        <v>2233</v>
      </c>
      <c r="B6158" s="310" t="s">
        <v>2190</v>
      </c>
      <c r="C6158" s="310" t="s">
        <v>42</v>
      </c>
      <c r="D6158" s="36">
        <v>12</v>
      </c>
      <c r="E6158" s="36">
        <v>2012</v>
      </c>
      <c r="F6158" s="578">
        <v>2.8204084735631678</v>
      </c>
      <c r="G6158" s="578">
        <v>863.88029352823844</v>
      </c>
      <c r="H6158" s="578">
        <v>0.74331512590803528</v>
      </c>
      <c r="I6158" s="578">
        <v>1.1320245013128675E-2</v>
      </c>
      <c r="J6158" s="578">
        <v>1.7216436758947826E-2</v>
      </c>
      <c r="K6158" s="578">
        <v>3.1950018183871727</v>
      </c>
      <c r="L6158" s="578">
        <v>1034.1954879760679</v>
      </c>
      <c r="M6158" s="578">
        <v>0.98874351246710412</v>
      </c>
      <c r="N6158" s="578">
        <v>5.9326555211858527E-2</v>
      </c>
      <c r="O6158" s="578">
        <v>2.0610688855716274E-2</v>
      </c>
      <c r="P6158" s="578">
        <v>2.8204084213876923</v>
      </c>
      <c r="Q6158" s="578">
        <v>863.88029352823844</v>
      </c>
      <c r="R6158" s="578">
        <v>0.74331513065802279</v>
      </c>
      <c r="S6158" s="578">
        <v>1.1320244902663E-2</v>
      </c>
      <c r="T6158" s="578">
        <v>1.7216436758947826E-2</v>
      </c>
      <c r="U6158" s="578">
        <v>3.1950017637442754</v>
      </c>
      <c r="V6158" s="578">
        <v>1034.1954930623308</v>
      </c>
      <c r="W6158" s="578">
        <v>0.98874348901275178</v>
      </c>
      <c r="X6158" s="578">
        <v>5.9326558226681869E-2</v>
      </c>
      <c r="Y6158" s="578">
        <v>2.0610688855716274E-2</v>
      </c>
    </row>
    <row r="6159" spans="1:25" x14ac:dyDescent="0.3">
      <c r="A6159" s="310" t="s">
        <v>2232</v>
      </c>
      <c r="B6159" s="310" t="s">
        <v>2190</v>
      </c>
      <c r="C6159" s="310" t="s">
        <v>42</v>
      </c>
      <c r="D6159" s="36">
        <v>13</v>
      </c>
      <c r="E6159" s="36">
        <v>2012</v>
      </c>
      <c r="F6159" s="578">
        <v>2.7080098510222448</v>
      </c>
      <c r="G6159" s="578">
        <v>804.65964508056607</v>
      </c>
      <c r="H6159" s="578">
        <v>0.65167334532482746</v>
      </c>
      <c r="I6159" s="578">
        <v>1.1179866570387225E-2</v>
      </c>
      <c r="J6159" s="578">
        <v>1.6036206264592026E-2</v>
      </c>
      <c r="K6159" s="578">
        <v>3.0765443561713255</v>
      </c>
      <c r="L6159" s="578">
        <v>971.73145802815543</v>
      </c>
      <c r="M6159" s="578">
        <v>0.88202152305620918</v>
      </c>
      <c r="N6159" s="578">
        <v>5.5239331776495676E-2</v>
      </c>
      <c r="O6159" s="578">
        <v>1.936583723484845E-2</v>
      </c>
      <c r="P6159" s="578">
        <v>2.7080099031691076</v>
      </c>
      <c r="Q6159" s="578">
        <v>804.65963967641153</v>
      </c>
      <c r="R6159" s="578">
        <v>0.65167335528349157</v>
      </c>
      <c r="S6159" s="578">
        <v>1.117986618927105E-2</v>
      </c>
      <c r="T6159" s="578">
        <v>1.6036206264592026E-2</v>
      </c>
      <c r="U6159" s="578">
        <v>3.0765441997142826</v>
      </c>
      <c r="V6159" s="578">
        <v>971.73145802815543</v>
      </c>
      <c r="W6159" s="578">
        <v>0.88202151641022852</v>
      </c>
      <c r="X6159" s="578">
        <v>5.5239327117457472E-2</v>
      </c>
      <c r="Y6159" s="578">
        <v>1.936583723484845E-2</v>
      </c>
    </row>
    <row r="6160" spans="1:25" x14ac:dyDescent="0.3">
      <c r="A6160" s="310" t="s">
        <v>2231</v>
      </c>
      <c r="B6160" s="310" t="s">
        <v>2190</v>
      </c>
      <c r="C6160" s="310" t="s">
        <v>42</v>
      </c>
      <c r="D6160" s="36">
        <v>14</v>
      </c>
      <c r="E6160" s="36">
        <v>2012</v>
      </c>
      <c r="F6160" s="578">
        <v>2.6273049240515203</v>
      </c>
      <c r="G6160" s="578">
        <v>798.47747484842898</v>
      </c>
      <c r="H6160" s="578">
        <v>0.64124116886826654</v>
      </c>
      <c r="I6160" s="578">
        <v>1.2461272862575774E-2</v>
      </c>
      <c r="J6160" s="578">
        <v>1.59129927536317E-2</v>
      </c>
      <c r="K6160" s="578">
        <v>2.9820474617224524</v>
      </c>
      <c r="L6160" s="578">
        <v>956.44974962870219</v>
      </c>
      <c r="M6160" s="578">
        <v>0.8511100736805014</v>
      </c>
      <c r="N6160" s="578">
        <v>5.101952232189428E-2</v>
      </c>
      <c r="O6160" s="578">
        <v>1.9061272886271199E-2</v>
      </c>
      <c r="P6160" s="578">
        <v>2.6273048719022301</v>
      </c>
      <c r="Q6160" s="578">
        <v>798.47747484842898</v>
      </c>
      <c r="R6160" s="578">
        <v>0.64124113427321017</v>
      </c>
      <c r="S6160" s="578">
        <v>1.2461271830337226E-2</v>
      </c>
      <c r="T6160" s="578">
        <v>1.59129927536317E-2</v>
      </c>
      <c r="U6160" s="578">
        <v>2.98204767033871</v>
      </c>
      <c r="V6160" s="578">
        <v>956.44974454243925</v>
      </c>
      <c r="W6160" s="578">
        <v>0.85111006430391423</v>
      </c>
      <c r="X6160" s="578">
        <v>5.1019523319761555E-2</v>
      </c>
      <c r="Y6160" s="578">
        <v>1.9061272886271199E-2</v>
      </c>
    </row>
    <row r="6161" spans="1:25" x14ac:dyDescent="0.3">
      <c r="A6161" s="310" t="s">
        <v>2230</v>
      </c>
      <c r="B6161" s="310" t="s">
        <v>2190</v>
      </c>
      <c r="C6161" s="310" t="s">
        <v>42</v>
      </c>
      <c r="D6161" s="36">
        <v>15</v>
      </c>
      <c r="E6161" s="36">
        <v>2012</v>
      </c>
      <c r="F6161" s="578">
        <v>2.5602116347674029</v>
      </c>
      <c r="G6161" s="578">
        <v>796.96393458048465</v>
      </c>
      <c r="H6161" s="578">
        <v>0.63778572560431646</v>
      </c>
      <c r="I6161" s="578">
        <v>1.3675012078238026E-2</v>
      </c>
      <c r="J6161" s="578">
        <v>1.5882843659104102E-2</v>
      </c>
      <c r="K6161" s="578">
        <v>2.8985053023326324</v>
      </c>
      <c r="L6161" s="578">
        <v>945.52709515889455</v>
      </c>
      <c r="M6161" s="578">
        <v>0.82933324980225076</v>
      </c>
      <c r="N6161" s="578">
        <v>4.8484237791702328E-2</v>
      </c>
      <c r="O6161" s="578">
        <v>1.8843603184601876E-2</v>
      </c>
      <c r="P6161" s="578">
        <v>2.5602117912222049</v>
      </c>
      <c r="Q6161" s="578">
        <v>796.96393458048465</v>
      </c>
      <c r="R6161" s="578">
        <v>0.6377857110915095</v>
      </c>
      <c r="S6161" s="578">
        <v>1.3675012078389599E-2</v>
      </c>
      <c r="T6161" s="578">
        <v>1.5882843659104102E-2</v>
      </c>
      <c r="U6161" s="578">
        <v>2.8985053023331249</v>
      </c>
      <c r="V6161" s="578">
        <v>945.52709515889455</v>
      </c>
      <c r="W6161" s="578">
        <v>0.82933324811938247</v>
      </c>
      <c r="X6161" s="578">
        <v>4.8484234697298206E-2</v>
      </c>
      <c r="Y6161" s="578">
        <v>1.8843603184601876E-2</v>
      </c>
    </row>
    <row r="6162" spans="1:25" x14ac:dyDescent="0.3">
      <c r="A6162" s="580" t="s">
        <v>2229</v>
      </c>
      <c r="B6162" s="580" t="s">
        <v>2190</v>
      </c>
      <c r="C6162" s="580" t="s">
        <v>42</v>
      </c>
      <c r="D6162" s="581">
        <v>16</v>
      </c>
      <c r="E6162" s="581">
        <v>2012</v>
      </c>
      <c r="F6162" s="582">
        <v>2.5268117524948726</v>
      </c>
      <c r="G6162" s="582">
        <v>811.53975359598758</v>
      </c>
      <c r="H6162" s="582">
        <v>0.65022835168398729</v>
      </c>
      <c r="I6162" s="582">
        <v>1.5319961338377625E-2</v>
      </c>
      <c r="J6162" s="582">
        <v>1.617331566133845E-2</v>
      </c>
      <c r="K6162" s="582">
        <v>2.85059918278519</v>
      </c>
      <c r="L6162" s="582">
        <v>951.35925483703545</v>
      </c>
      <c r="M6162" s="582">
        <v>0.82339910902116253</v>
      </c>
      <c r="N6162" s="582">
        <v>4.7526481600167821E-2</v>
      </c>
      <c r="O6162" s="582">
        <v>1.89598135572547E-2</v>
      </c>
      <c r="P6162" s="582">
        <v>2.5268117524938427</v>
      </c>
      <c r="Q6162" s="582">
        <v>811.53975359598758</v>
      </c>
      <c r="R6162" s="582">
        <v>0.650228306951248</v>
      </c>
      <c r="S6162" s="582">
        <v>1.5319959282426923E-2</v>
      </c>
      <c r="T6162" s="582">
        <v>1.617331566133845E-2</v>
      </c>
      <c r="U6162" s="582">
        <v>2.8505992870955152</v>
      </c>
      <c r="V6162" s="582">
        <v>951.35925483703545</v>
      </c>
      <c r="W6162" s="582">
        <v>0.82339910627600421</v>
      </c>
      <c r="X6162" s="582">
        <v>4.7526484154938452E-2</v>
      </c>
      <c r="Y6162" s="582">
        <v>1.89598135572547E-2</v>
      </c>
    </row>
    <row r="6163" spans="1:25" x14ac:dyDescent="0.3">
      <c r="A6163" s="310" t="s">
        <v>2228</v>
      </c>
      <c r="B6163" s="310" t="s">
        <v>2190</v>
      </c>
      <c r="C6163" s="310" t="s">
        <v>42</v>
      </c>
      <c r="D6163" s="36">
        <v>1</v>
      </c>
      <c r="E6163" s="36">
        <v>2020</v>
      </c>
      <c r="F6163" s="578">
        <v>2.77796997508801</v>
      </c>
      <c r="G6163" s="578">
        <v>6077.4883219400981</v>
      </c>
      <c r="H6163" s="578">
        <v>4.1669829024734373</v>
      </c>
      <c r="I6163" s="578">
        <v>3.1367015767424726E-2</v>
      </c>
      <c r="J6163" s="578">
        <v>4.0435277856886345E-2</v>
      </c>
      <c r="K6163" s="578">
        <v>2.794073052492835</v>
      </c>
      <c r="L6163" s="578">
        <v>6113.8769226074173</v>
      </c>
      <c r="M6163" s="578">
        <v>4.188888094506785</v>
      </c>
      <c r="N6163" s="578">
        <v>3.1561865292057172E-2</v>
      </c>
      <c r="O6163" s="578">
        <v>4.0677369028950673E-2</v>
      </c>
      <c r="P6163" s="578">
        <v>2.7779695069488399</v>
      </c>
      <c r="Q6163" s="578">
        <v>6077.4883219400981</v>
      </c>
      <c r="R6163" s="578">
        <v>4.1669828049028448</v>
      </c>
      <c r="S6163" s="578">
        <v>3.1367015767424726E-2</v>
      </c>
      <c r="T6163" s="578">
        <v>4.0435277856886345E-2</v>
      </c>
      <c r="U6163" s="578">
        <v>2.7940727917173227</v>
      </c>
      <c r="V6163" s="578">
        <v>6113.8769226074173</v>
      </c>
      <c r="W6163" s="578">
        <v>4.1888879930096028</v>
      </c>
      <c r="X6163" s="578">
        <v>3.1561865835328676E-2</v>
      </c>
      <c r="Y6163" s="578">
        <v>4.0677369028950673E-2</v>
      </c>
    </row>
    <row r="6164" spans="1:25" x14ac:dyDescent="0.3">
      <c r="A6164" s="310" t="s">
        <v>2227</v>
      </c>
      <c r="B6164" s="310" t="s">
        <v>2190</v>
      </c>
      <c r="C6164" s="310" t="s">
        <v>42</v>
      </c>
      <c r="D6164" s="36">
        <v>2</v>
      </c>
      <c r="E6164" s="36">
        <v>2020</v>
      </c>
      <c r="F6164" s="578">
        <v>1.515260235704385</v>
      </c>
      <c r="G6164" s="578">
        <v>3098.0876909891726</v>
      </c>
      <c r="H6164" s="578">
        <v>2.1910900897989078</v>
      </c>
      <c r="I6164" s="578">
        <v>1.5936439989369874E-2</v>
      </c>
      <c r="J6164" s="578">
        <v>2.061246640126525E-2</v>
      </c>
      <c r="K6164" s="578">
        <v>1.53349139384516</v>
      </c>
      <c r="L6164" s="578">
        <v>3140.2938435872352</v>
      </c>
      <c r="M6164" s="578">
        <v>2.2172047086181279</v>
      </c>
      <c r="N6164" s="578">
        <v>1.6183653974924998E-2</v>
      </c>
      <c r="O6164" s="578">
        <v>2.0893266657367328E-2</v>
      </c>
      <c r="P6164" s="578">
        <v>1.51526007986308</v>
      </c>
      <c r="Q6164" s="578">
        <v>3098.0876909891749</v>
      </c>
      <c r="R6164" s="578">
        <v>2.1910900642687876</v>
      </c>
      <c r="S6164" s="578">
        <v>1.5936439994599476E-2</v>
      </c>
      <c r="T6164" s="578">
        <v>2.061246640126525E-2</v>
      </c>
      <c r="U6164" s="578">
        <v>1.53349118584613</v>
      </c>
      <c r="V6164" s="578">
        <v>3140.2937914530403</v>
      </c>
      <c r="W6164" s="578">
        <v>2.2172046180179024</v>
      </c>
      <c r="X6164" s="578">
        <v>1.6183653451131826E-2</v>
      </c>
      <c r="Y6164" s="578">
        <v>2.0893266657367328E-2</v>
      </c>
    </row>
    <row r="6165" spans="1:25" x14ac:dyDescent="0.3">
      <c r="A6165" s="310" t="s">
        <v>2226</v>
      </c>
      <c r="B6165" s="310" t="s">
        <v>2190</v>
      </c>
      <c r="C6165" s="310" t="s">
        <v>42</v>
      </c>
      <c r="D6165" s="36">
        <v>3</v>
      </c>
      <c r="E6165" s="36">
        <v>2020</v>
      </c>
      <c r="F6165" s="578">
        <v>0.99210673940283722</v>
      </c>
      <c r="G6165" s="578">
        <v>1896.8086585998499</v>
      </c>
      <c r="H6165" s="578">
        <v>1.3098287827785149</v>
      </c>
      <c r="I6165" s="578">
        <v>9.1888403784802578E-3</v>
      </c>
      <c r="J6165" s="578">
        <v>1.26199960262359E-2</v>
      </c>
      <c r="K6165" s="578">
        <v>0.98777045376353201</v>
      </c>
      <c r="L6165" s="578">
        <v>1896.4478581746375</v>
      </c>
      <c r="M6165" s="578">
        <v>1.3115663330542351</v>
      </c>
      <c r="N6165" s="578">
        <v>9.2476300921665155E-3</v>
      </c>
      <c r="O6165" s="578">
        <v>1.2617608954315023E-2</v>
      </c>
      <c r="P6165" s="578">
        <v>0.99210681080366425</v>
      </c>
      <c r="Q6165" s="578">
        <v>1896.8086585998499</v>
      </c>
      <c r="R6165" s="578">
        <v>1.3098287732457952</v>
      </c>
      <c r="S6165" s="578">
        <v>9.1888407583458776E-3</v>
      </c>
      <c r="T6165" s="578">
        <v>1.26199960262359E-2</v>
      </c>
      <c r="U6165" s="578">
        <v>0.98777044911059719</v>
      </c>
      <c r="V6165" s="578">
        <v>1896.4478581746375</v>
      </c>
      <c r="W6165" s="578">
        <v>1.3115662965240775</v>
      </c>
      <c r="X6165" s="578">
        <v>9.2476296109301331E-3</v>
      </c>
      <c r="Y6165" s="578">
        <v>1.2617608954315023E-2</v>
      </c>
    </row>
    <row r="6166" spans="1:25" x14ac:dyDescent="0.3">
      <c r="A6166" s="310" t="s">
        <v>2225</v>
      </c>
      <c r="B6166" s="310" t="s">
        <v>2190</v>
      </c>
      <c r="C6166" s="310" t="s">
        <v>42</v>
      </c>
      <c r="D6166" s="36">
        <v>4</v>
      </c>
      <c r="E6166" s="36">
        <v>2020</v>
      </c>
      <c r="F6166" s="578">
        <v>0.83496915879334166</v>
      </c>
      <c r="G6166" s="578">
        <v>1544.7560539245576</v>
      </c>
      <c r="H6166" s="578">
        <v>1.015226532370431</v>
      </c>
      <c r="I6166" s="578">
        <v>6.9612552947546594E-3</v>
      </c>
      <c r="J6166" s="578">
        <v>1.0277706906587459E-2</v>
      </c>
      <c r="K6166" s="578">
        <v>0.84936515567504944</v>
      </c>
      <c r="L6166" s="578">
        <v>1570.5406049092549</v>
      </c>
      <c r="M6166" s="578">
        <v>1.0405143967376043</v>
      </c>
      <c r="N6166" s="578">
        <v>7.1389470458787657E-3</v>
      </c>
      <c r="O6166" s="578">
        <v>1.0449269340218318E-2</v>
      </c>
      <c r="P6166" s="578">
        <v>0.83496915289699303</v>
      </c>
      <c r="Q6166" s="578">
        <v>1544.7560539245576</v>
      </c>
      <c r="R6166" s="578">
        <v>1.0152265280033417</v>
      </c>
      <c r="S6166" s="578">
        <v>6.9612553537391798E-3</v>
      </c>
      <c r="T6166" s="578">
        <v>1.0277706906587459E-2</v>
      </c>
      <c r="U6166" s="578">
        <v>0.84936511035015338</v>
      </c>
      <c r="V6166" s="578">
        <v>1570.5406049092549</v>
      </c>
      <c r="W6166" s="578">
        <v>1.0405143964311054</v>
      </c>
      <c r="X6166" s="578">
        <v>7.1389468902414857E-3</v>
      </c>
      <c r="Y6166" s="578">
        <v>1.0449269340218318E-2</v>
      </c>
    </row>
    <row r="6167" spans="1:25" x14ac:dyDescent="0.3">
      <c r="A6167" s="310" t="s">
        <v>2224</v>
      </c>
      <c r="B6167" s="310" t="s">
        <v>2190</v>
      </c>
      <c r="C6167" s="310" t="s">
        <v>42</v>
      </c>
      <c r="D6167" s="36">
        <v>5</v>
      </c>
      <c r="E6167" s="36">
        <v>2020</v>
      </c>
      <c r="F6167" s="578">
        <v>0.74457467281285927</v>
      </c>
      <c r="G6167" s="578">
        <v>1342.5471992492626</v>
      </c>
      <c r="H6167" s="578">
        <v>0.84062463966559575</v>
      </c>
      <c r="I6167" s="578">
        <v>5.7935144937838771E-3</v>
      </c>
      <c r="J6167" s="578">
        <v>8.9323533078034707E-3</v>
      </c>
      <c r="K6167" s="578">
        <v>0.78348193374179631</v>
      </c>
      <c r="L6167" s="578">
        <v>1408.1309483845998</v>
      </c>
      <c r="M6167" s="578">
        <v>0.89689359723585416</v>
      </c>
      <c r="N6167" s="578">
        <v>6.3105018596161201E-3</v>
      </c>
      <c r="O6167" s="578">
        <v>9.3687015081134872E-3</v>
      </c>
      <c r="P6167" s="578">
        <v>0.74457465108303178</v>
      </c>
      <c r="Q6167" s="578">
        <v>1342.5471992492626</v>
      </c>
      <c r="R6167" s="578">
        <v>0.84062464880904952</v>
      </c>
      <c r="S6167" s="578">
        <v>5.7935144905438048E-3</v>
      </c>
      <c r="T6167" s="578">
        <v>8.9323533078034707E-3</v>
      </c>
      <c r="U6167" s="578">
        <v>0.78348185706292328</v>
      </c>
      <c r="V6167" s="578">
        <v>1408.1309483845998</v>
      </c>
      <c r="W6167" s="578">
        <v>0.8968936275765973</v>
      </c>
      <c r="X6167" s="578">
        <v>6.3105018036821977E-3</v>
      </c>
      <c r="Y6167" s="578">
        <v>9.3687015081134872E-3</v>
      </c>
    </row>
    <row r="6168" spans="1:25" x14ac:dyDescent="0.3">
      <c r="A6168" s="310" t="s">
        <v>2223</v>
      </c>
      <c r="B6168" s="310" t="s">
        <v>2190</v>
      </c>
      <c r="C6168" s="310" t="s">
        <v>42</v>
      </c>
      <c r="D6168" s="36">
        <v>6</v>
      </c>
      <c r="E6168" s="36">
        <v>2020</v>
      </c>
      <c r="F6168" s="578">
        <v>0.65113124600738548</v>
      </c>
      <c r="G6168" s="578">
        <v>1164.822502136225</v>
      </c>
      <c r="H6168" s="578">
        <v>0.69294577540434399</v>
      </c>
      <c r="I6168" s="578">
        <v>4.6439798462074525E-3</v>
      </c>
      <c r="J6168" s="578">
        <v>7.7499004886097522E-3</v>
      </c>
      <c r="K6168" s="578">
        <v>0.71344165553389816</v>
      </c>
      <c r="L6168" s="578">
        <v>1268.78820419311</v>
      </c>
      <c r="M6168" s="578">
        <v>0.77597164758875148</v>
      </c>
      <c r="N6168" s="578">
        <v>5.9183940020185802E-3</v>
      </c>
      <c r="O6168" s="578">
        <v>8.4416223689913715E-3</v>
      </c>
      <c r="P6168" s="578">
        <v>0.65113121806979246</v>
      </c>
      <c r="Q6168" s="578">
        <v>1164.822502136225</v>
      </c>
      <c r="R6168" s="578">
        <v>0.69294575480974596</v>
      </c>
      <c r="S6168" s="578">
        <v>4.6439797448745851E-3</v>
      </c>
      <c r="T6168" s="578">
        <v>7.7499002751816627E-3</v>
      </c>
      <c r="U6168" s="578">
        <v>0.71344162945160805</v>
      </c>
      <c r="V6168" s="578">
        <v>1268.78820419311</v>
      </c>
      <c r="W6168" s="578">
        <v>0.77597162726518332</v>
      </c>
      <c r="X6168" s="578">
        <v>5.9183939545353779E-3</v>
      </c>
      <c r="Y6168" s="578">
        <v>8.4416224223483952E-3</v>
      </c>
    </row>
    <row r="6169" spans="1:25" x14ac:dyDescent="0.3">
      <c r="A6169" s="310" t="s">
        <v>2222</v>
      </c>
      <c r="B6169" s="310" t="s">
        <v>2190</v>
      </c>
      <c r="C6169" s="310" t="s">
        <v>42</v>
      </c>
      <c r="D6169" s="36">
        <v>7</v>
      </c>
      <c r="E6169" s="36">
        <v>2020</v>
      </c>
      <c r="F6169" s="578">
        <v>0.666715260958748</v>
      </c>
      <c r="G6169" s="578">
        <v>1133.4239050547226</v>
      </c>
      <c r="H6169" s="578">
        <v>0.64494541788038351</v>
      </c>
      <c r="I6169" s="578">
        <v>5.3864649925496073E-3</v>
      </c>
      <c r="J6169" s="578">
        <v>7.5410014154234217E-3</v>
      </c>
      <c r="K6169" s="578">
        <v>0.73766494747104572</v>
      </c>
      <c r="L6169" s="578">
        <v>1254.227194468175</v>
      </c>
      <c r="M6169" s="578">
        <v>0.73271183655864003</v>
      </c>
      <c r="N6169" s="578">
        <v>9.4329303987403003E-3</v>
      </c>
      <c r="O6169" s="578">
        <v>8.3447280630934914E-3</v>
      </c>
      <c r="P6169" s="578">
        <v>0.66671526561275551</v>
      </c>
      <c r="Q6169" s="578">
        <v>1133.4239565531375</v>
      </c>
      <c r="R6169" s="578">
        <v>0.64494541656843718</v>
      </c>
      <c r="S6169" s="578">
        <v>5.3864653018914953E-3</v>
      </c>
      <c r="T6169" s="578">
        <v>7.5410014154234217E-3</v>
      </c>
      <c r="U6169" s="578">
        <v>0.73766490711003951</v>
      </c>
      <c r="V6169" s="578">
        <v>1254.227194468175</v>
      </c>
      <c r="W6169" s="578">
        <v>0.73271181813773456</v>
      </c>
      <c r="X6169" s="578">
        <v>9.4329303438295594E-3</v>
      </c>
      <c r="Y6169" s="578">
        <v>8.3447280630934914E-3</v>
      </c>
    </row>
    <row r="6170" spans="1:25" x14ac:dyDescent="0.3">
      <c r="A6170" s="310" t="s">
        <v>2221</v>
      </c>
      <c r="B6170" s="310" t="s">
        <v>2190</v>
      </c>
      <c r="C6170" s="310" t="s">
        <v>42</v>
      </c>
      <c r="D6170" s="36">
        <v>8</v>
      </c>
      <c r="E6170" s="36">
        <v>2020</v>
      </c>
      <c r="F6170" s="578">
        <v>0.61904738764544176</v>
      </c>
      <c r="G6170" s="578">
        <v>980.81710561116483</v>
      </c>
      <c r="H6170" s="578">
        <v>0.52955405102178055</v>
      </c>
      <c r="I6170" s="578">
        <v>5.7932570369606156E-3</v>
      </c>
      <c r="J6170" s="578">
        <v>6.5256622086356676E-3</v>
      </c>
      <c r="K6170" s="578">
        <v>0.70215316493505453</v>
      </c>
      <c r="L6170" s="578">
        <v>1125.2536430358825</v>
      </c>
      <c r="M6170" s="578">
        <v>0.62619967953317701</v>
      </c>
      <c r="N6170" s="578">
        <v>1.4943374902259127E-2</v>
      </c>
      <c r="O6170" s="578">
        <v>7.4866487120743772E-3</v>
      </c>
      <c r="P6170" s="578">
        <v>0.61904739323650382</v>
      </c>
      <c r="Q6170" s="578">
        <v>980.81710561116483</v>
      </c>
      <c r="R6170" s="578">
        <v>0.52955405540296818</v>
      </c>
      <c r="S6170" s="578">
        <v>5.7932570876270441E-3</v>
      </c>
      <c r="T6170" s="578">
        <v>6.5256622037850268E-3</v>
      </c>
      <c r="U6170" s="578">
        <v>0.70215308142646404</v>
      </c>
      <c r="V6170" s="578">
        <v>1125.2536430358825</v>
      </c>
      <c r="W6170" s="578">
        <v>0.62619963817390545</v>
      </c>
      <c r="X6170" s="578">
        <v>1.4943374887366148E-2</v>
      </c>
      <c r="Y6170" s="578">
        <v>7.4866486053603324E-3</v>
      </c>
    </row>
    <row r="6171" spans="1:25" x14ac:dyDescent="0.3">
      <c r="A6171" s="310" t="s">
        <v>2220</v>
      </c>
      <c r="B6171" s="310" t="s">
        <v>2190</v>
      </c>
      <c r="C6171" s="310" t="s">
        <v>42</v>
      </c>
      <c r="D6171" s="36">
        <v>9</v>
      </c>
      <c r="E6171" s="36">
        <v>2020</v>
      </c>
      <c r="F6171" s="578">
        <v>0.62646267404496325</v>
      </c>
      <c r="G6171" s="578">
        <v>932.78703689575173</v>
      </c>
      <c r="H6171" s="578">
        <v>0.47288926497306671</v>
      </c>
      <c r="I6171" s="578">
        <v>6.5932456795583924E-3</v>
      </c>
      <c r="J6171" s="578">
        <v>6.2061046677020643E-3</v>
      </c>
      <c r="K6171" s="578">
        <v>0.71677567131151376</v>
      </c>
      <c r="L6171" s="578">
        <v>1092.7015800476051</v>
      </c>
      <c r="M6171" s="578">
        <v>0.57410942507294693</v>
      </c>
      <c r="N6171" s="578">
        <v>2.3972848475599023E-2</v>
      </c>
      <c r="O6171" s="578">
        <v>7.2700614788724699E-3</v>
      </c>
      <c r="P6171" s="578">
        <v>0.62646270694960959</v>
      </c>
      <c r="Q6171" s="578">
        <v>932.78704198201467</v>
      </c>
      <c r="R6171" s="578">
        <v>0.47288931846984827</v>
      </c>
      <c r="S6171" s="578">
        <v>6.5932459797484874E-3</v>
      </c>
      <c r="T6171" s="578">
        <v>6.2061046143450415E-3</v>
      </c>
      <c r="U6171" s="578">
        <v>0.71677566106541168</v>
      </c>
      <c r="V6171" s="578">
        <v>1092.7015800476051</v>
      </c>
      <c r="W6171" s="578">
        <v>0.57410939851994625</v>
      </c>
      <c r="X6171" s="578">
        <v>2.3972847436804501E-2</v>
      </c>
      <c r="Y6171" s="578">
        <v>7.2700614788724699E-3</v>
      </c>
    </row>
    <row r="6172" spans="1:25" x14ac:dyDescent="0.3">
      <c r="A6172" s="310" t="s">
        <v>2219</v>
      </c>
      <c r="B6172" s="310" t="s">
        <v>2190</v>
      </c>
      <c r="C6172" s="310" t="s">
        <v>42</v>
      </c>
      <c r="D6172" s="36">
        <v>10</v>
      </c>
      <c r="E6172" s="36">
        <v>2020</v>
      </c>
      <c r="F6172" s="578">
        <v>0.63283175152204718</v>
      </c>
      <c r="G6172" s="578">
        <v>895.39635213216127</v>
      </c>
      <c r="H6172" s="578">
        <v>0.42853171365080273</v>
      </c>
      <c r="I6172" s="578">
        <v>7.2230061895197616E-3</v>
      </c>
      <c r="J6172" s="578">
        <v>5.957330237530787E-3</v>
      </c>
      <c r="K6172" s="578">
        <v>0.72695719201773046</v>
      </c>
      <c r="L6172" s="578">
        <v>1064.5231183369901</v>
      </c>
      <c r="M6172" s="578">
        <v>0.53365448931375126</v>
      </c>
      <c r="N6172" s="578">
        <v>3.1726118141705201E-2</v>
      </c>
      <c r="O6172" s="578">
        <v>7.0825837707767817E-3</v>
      </c>
      <c r="P6172" s="578">
        <v>0.63283172606537597</v>
      </c>
      <c r="Q6172" s="578">
        <v>895.39635721842433</v>
      </c>
      <c r="R6172" s="578">
        <v>0.42853170796130674</v>
      </c>
      <c r="S6172" s="578">
        <v>7.2230064460730601E-3</v>
      </c>
      <c r="T6172" s="578">
        <v>5.957330237530787E-3</v>
      </c>
      <c r="U6172" s="578">
        <v>0.72695716004234068</v>
      </c>
      <c r="V6172" s="578">
        <v>1064.5231183369901</v>
      </c>
      <c r="W6172" s="578">
        <v>0.5336544600413613</v>
      </c>
      <c r="X6172" s="578">
        <v>3.1726124280642851E-2</v>
      </c>
      <c r="Y6172" s="578">
        <v>7.0825837707767817E-3</v>
      </c>
    </row>
    <row r="6173" spans="1:25" x14ac:dyDescent="0.3">
      <c r="A6173" s="310" t="s">
        <v>2218</v>
      </c>
      <c r="B6173" s="310" t="s">
        <v>2190</v>
      </c>
      <c r="C6173" s="310" t="s">
        <v>42</v>
      </c>
      <c r="D6173" s="36">
        <v>11</v>
      </c>
      <c r="E6173" s="36">
        <v>2020</v>
      </c>
      <c r="F6173" s="578">
        <v>0.64279635168857796</v>
      </c>
      <c r="G6173" s="578">
        <v>865.22360610961857</v>
      </c>
      <c r="H6173" s="578">
        <v>0.39074305427326728</v>
      </c>
      <c r="I6173" s="578">
        <v>7.7879478863754469E-3</v>
      </c>
      <c r="J6173" s="578">
        <v>5.7565841367856231E-3</v>
      </c>
      <c r="K6173" s="578">
        <v>0.73548460245142611</v>
      </c>
      <c r="L6173" s="578">
        <v>1034.9633420308389</v>
      </c>
      <c r="M6173" s="578">
        <v>0.49328457902538447</v>
      </c>
      <c r="N6173" s="578">
        <v>3.4993761386582826E-2</v>
      </c>
      <c r="O6173" s="578">
        <v>6.8859091600946398E-3</v>
      </c>
      <c r="P6173" s="578">
        <v>0.64279632561154654</v>
      </c>
      <c r="Q6173" s="578">
        <v>865.22360610961857</v>
      </c>
      <c r="R6173" s="578">
        <v>0.39074304165796947</v>
      </c>
      <c r="S6173" s="578">
        <v>7.7879480010096752E-3</v>
      </c>
      <c r="T6173" s="578">
        <v>5.7565840834286012E-3</v>
      </c>
      <c r="U6173" s="578">
        <v>0.73548458134249928</v>
      </c>
      <c r="V6173" s="578">
        <v>1034.9633420308389</v>
      </c>
      <c r="W6173" s="578">
        <v>0.49328459101767852</v>
      </c>
      <c r="X6173" s="578">
        <v>3.4993760328385727E-2</v>
      </c>
      <c r="Y6173" s="578">
        <v>6.8859090582312323E-3</v>
      </c>
    </row>
    <row r="6174" spans="1:25" x14ac:dyDescent="0.3">
      <c r="A6174" s="310" t="s">
        <v>2217</v>
      </c>
      <c r="B6174" s="310" t="s">
        <v>2190</v>
      </c>
      <c r="C6174" s="310" t="s">
        <v>42</v>
      </c>
      <c r="D6174" s="36">
        <v>12</v>
      </c>
      <c r="E6174" s="36">
        <v>2020</v>
      </c>
      <c r="F6174" s="578">
        <v>0.65094915242986873</v>
      </c>
      <c r="G6174" s="578">
        <v>840.53672281901004</v>
      </c>
      <c r="H6174" s="578">
        <v>0.35982464303166695</v>
      </c>
      <c r="I6174" s="578">
        <v>8.2501712651037399E-3</v>
      </c>
      <c r="J6174" s="578">
        <v>5.5923346808413E-3</v>
      </c>
      <c r="K6174" s="578">
        <v>0.7405529176541179</v>
      </c>
      <c r="L6174" s="578">
        <v>1006.7476498285913</v>
      </c>
      <c r="M6174" s="578">
        <v>0.456865682460526</v>
      </c>
      <c r="N6174" s="578">
        <v>3.4256367143522426E-2</v>
      </c>
      <c r="O6174" s="578">
        <v>6.6981811202519222E-3</v>
      </c>
      <c r="P6174" s="578">
        <v>0.65094911114019249</v>
      </c>
      <c r="Q6174" s="578">
        <v>840.53670692443825</v>
      </c>
      <c r="R6174" s="578">
        <v>0.35982464810369152</v>
      </c>
      <c r="S6174" s="578">
        <v>8.2501713205829202E-3</v>
      </c>
      <c r="T6174" s="578">
        <v>5.5923345789778926E-3</v>
      </c>
      <c r="U6174" s="578">
        <v>0.74055288102208727</v>
      </c>
      <c r="V6174" s="578">
        <v>1006.7476498285913</v>
      </c>
      <c r="W6174" s="578">
        <v>0.45686568852920523</v>
      </c>
      <c r="X6174" s="578">
        <v>3.4256365066084947E-2</v>
      </c>
      <c r="Y6174" s="578">
        <v>6.6981811711836255E-3</v>
      </c>
    </row>
    <row r="6175" spans="1:25" x14ac:dyDescent="0.3">
      <c r="A6175" s="310" t="s">
        <v>2216</v>
      </c>
      <c r="B6175" s="310" t="s">
        <v>2190</v>
      </c>
      <c r="C6175" s="310" t="s">
        <v>42</v>
      </c>
      <c r="D6175" s="36">
        <v>13</v>
      </c>
      <c r="E6175" s="36">
        <v>2020</v>
      </c>
      <c r="F6175" s="578">
        <v>0.62518513893950423</v>
      </c>
      <c r="G6175" s="578">
        <v>783.20913791656471</v>
      </c>
      <c r="H6175" s="578">
        <v>0.32438902524457525</v>
      </c>
      <c r="I6175" s="578">
        <v>8.2371223063925393E-3</v>
      </c>
      <c r="J6175" s="578">
        <v>5.2109158277744375E-3</v>
      </c>
      <c r="K6175" s="578">
        <v>0.71262261986556474</v>
      </c>
      <c r="L6175" s="578">
        <v>946.22190475463844</v>
      </c>
      <c r="M6175" s="578">
        <v>0.41648621858159102</v>
      </c>
      <c r="N6175" s="578">
        <v>3.2046088347821376E-2</v>
      </c>
      <c r="O6175" s="578">
        <v>6.2954868917586221E-3</v>
      </c>
      <c r="P6175" s="578">
        <v>0.62518514390864255</v>
      </c>
      <c r="Q6175" s="578">
        <v>783.20914300282766</v>
      </c>
      <c r="R6175" s="578">
        <v>0.32438903338887298</v>
      </c>
      <c r="S6175" s="578">
        <v>8.2371222598188361E-3</v>
      </c>
      <c r="T6175" s="578">
        <v>5.2109158277744375E-3</v>
      </c>
      <c r="U6175" s="578">
        <v>0.71262261551890027</v>
      </c>
      <c r="V6175" s="578">
        <v>946.22190475463844</v>
      </c>
      <c r="W6175" s="578">
        <v>0.41648625539194895</v>
      </c>
      <c r="X6175" s="578">
        <v>3.2046091436465425E-2</v>
      </c>
      <c r="Y6175" s="578">
        <v>6.2954869451156449E-3</v>
      </c>
    </row>
    <row r="6176" spans="1:25" x14ac:dyDescent="0.3">
      <c r="A6176" s="310" t="s">
        <v>2215</v>
      </c>
      <c r="B6176" s="310" t="s">
        <v>2190</v>
      </c>
      <c r="C6176" s="310" t="s">
        <v>42</v>
      </c>
      <c r="D6176" s="36">
        <v>14</v>
      </c>
      <c r="E6176" s="36">
        <v>2020</v>
      </c>
      <c r="F6176" s="578">
        <v>0.60470630746114717</v>
      </c>
      <c r="G6176" s="578">
        <v>776.30627473195352</v>
      </c>
      <c r="H6176" s="578">
        <v>0.31907054249525824</v>
      </c>
      <c r="I6176" s="578">
        <v>8.8908278312752956E-3</v>
      </c>
      <c r="J6176" s="578">
        <v>5.1649913899988499E-3</v>
      </c>
      <c r="K6176" s="578">
        <v>0.688482617575355</v>
      </c>
      <c r="L6176" s="578">
        <v>930.5172716776525</v>
      </c>
      <c r="M6176" s="578">
        <v>0.40390450852260029</v>
      </c>
      <c r="N6176" s="578">
        <v>2.9643102133453149E-2</v>
      </c>
      <c r="O6176" s="578">
        <v>6.1909994450009701E-3</v>
      </c>
      <c r="P6176" s="578">
        <v>0.60470631211671821</v>
      </c>
      <c r="Q6176" s="578">
        <v>776.30625883738151</v>
      </c>
      <c r="R6176" s="578">
        <v>0.31907053404400598</v>
      </c>
      <c r="S6176" s="578">
        <v>8.8908277752655779E-3</v>
      </c>
      <c r="T6176" s="578">
        <v>5.1649913899988499E-3</v>
      </c>
      <c r="U6176" s="578">
        <v>0.68848259615436724</v>
      </c>
      <c r="V6176" s="578">
        <v>930.51726659138944</v>
      </c>
      <c r="W6176" s="578">
        <v>0.40390451310395248</v>
      </c>
      <c r="X6176" s="578">
        <v>2.9643098984858271E-2</v>
      </c>
      <c r="Y6176" s="578">
        <v>6.1909994959326725E-3</v>
      </c>
    </row>
    <row r="6177" spans="1:25" x14ac:dyDescent="0.3">
      <c r="A6177" s="310" t="s">
        <v>2214</v>
      </c>
      <c r="B6177" s="310" t="s">
        <v>2190</v>
      </c>
      <c r="C6177" s="310" t="s">
        <v>42</v>
      </c>
      <c r="D6177" s="36">
        <v>15</v>
      </c>
      <c r="E6177" s="36">
        <v>2020</v>
      </c>
      <c r="F6177" s="578">
        <v>0.58747048705293947</v>
      </c>
      <c r="G6177" s="578">
        <v>773.98531659444109</v>
      </c>
      <c r="H6177" s="578">
        <v>0.31656517677621776</v>
      </c>
      <c r="I6177" s="578">
        <v>9.5074094845889068E-3</v>
      </c>
      <c r="J6177" s="578">
        <v>5.1495488587533994E-3</v>
      </c>
      <c r="K6177" s="578">
        <v>0.66722453316886732</v>
      </c>
      <c r="L6177" s="578">
        <v>919.0899779001868</v>
      </c>
      <c r="M6177" s="578">
        <v>0.39471363668758319</v>
      </c>
      <c r="N6177" s="578">
        <v>2.81668939768072E-2</v>
      </c>
      <c r="O6177" s="578">
        <v>6.1149713559037347E-3</v>
      </c>
      <c r="P6177" s="578">
        <v>0.58747049233303961</v>
      </c>
      <c r="Q6177" s="578">
        <v>773.98532740275004</v>
      </c>
      <c r="R6177" s="578">
        <v>0.31656518506603426</v>
      </c>
      <c r="S6177" s="578">
        <v>9.5074094463143376E-3</v>
      </c>
      <c r="T6177" s="578">
        <v>5.149548807821697E-3</v>
      </c>
      <c r="U6177" s="578">
        <v>0.66722449249850935</v>
      </c>
      <c r="V6177" s="578">
        <v>919.0899779001868</v>
      </c>
      <c r="W6177" s="578">
        <v>0.39471363669531401</v>
      </c>
      <c r="X6177" s="578">
        <v>2.8166889795556874E-2</v>
      </c>
      <c r="Y6177" s="578">
        <v>6.1149713049720297E-3</v>
      </c>
    </row>
    <row r="6178" spans="1:25" x14ac:dyDescent="0.3">
      <c r="A6178" s="580" t="s">
        <v>2213</v>
      </c>
      <c r="B6178" s="580" t="s">
        <v>2190</v>
      </c>
      <c r="C6178" s="580" t="s">
        <v>42</v>
      </c>
      <c r="D6178" s="581">
        <v>16</v>
      </c>
      <c r="E6178" s="581">
        <v>2020</v>
      </c>
      <c r="F6178" s="582">
        <v>0.57768964201621453</v>
      </c>
      <c r="G6178" s="582">
        <v>787.93204752604117</v>
      </c>
      <c r="H6178" s="582">
        <v>0.32125837479657054</v>
      </c>
      <c r="I6178" s="582">
        <v>1.0395020753890061E-2</v>
      </c>
      <c r="J6178" s="582">
        <v>5.2423412829132997E-3</v>
      </c>
      <c r="K6178" s="582">
        <v>0.65400490491186702</v>
      </c>
      <c r="L6178" s="582">
        <v>924.52563667297295</v>
      </c>
      <c r="M6178" s="582">
        <v>0.39281479358858895</v>
      </c>
      <c r="N6178" s="582">
        <v>2.7602602952128977E-2</v>
      </c>
      <c r="O6178" s="582">
        <v>6.1511366099390782E-3</v>
      </c>
      <c r="P6178" s="582">
        <v>0.577689652571725</v>
      </c>
      <c r="Q6178" s="582">
        <v>787.93205261230423</v>
      </c>
      <c r="R6178" s="582">
        <v>0.32125838049031052</v>
      </c>
      <c r="S6178" s="582">
        <v>1.0395020239078156E-2</v>
      </c>
      <c r="T6178" s="582">
        <v>5.2423412829132997E-3</v>
      </c>
      <c r="U6178" s="582">
        <v>0.65400488442068627</v>
      </c>
      <c r="V6178" s="582">
        <v>924.52564207712749</v>
      </c>
      <c r="W6178" s="582">
        <v>0.39281479253645502</v>
      </c>
      <c r="X6178" s="582">
        <v>2.7602601934101224E-2</v>
      </c>
      <c r="Y6178" s="582">
        <v>6.1511366608707832E-3</v>
      </c>
    </row>
    <row r="6179" spans="1:25" x14ac:dyDescent="0.3">
      <c r="A6179" s="310" t="s">
        <v>2212</v>
      </c>
      <c r="B6179" s="310" t="s">
        <v>2190</v>
      </c>
      <c r="C6179" s="310" t="s">
        <v>42</v>
      </c>
      <c r="D6179" s="36">
        <v>1</v>
      </c>
      <c r="E6179" s="36">
        <v>2030</v>
      </c>
      <c r="F6179" s="578">
        <v>1.2346517273929625</v>
      </c>
      <c r="G6179" s="578">
        <v>5946.0537439982054</v>
      </c>
      <c r="H6179" s="578">
        <v>2.8449471944343978</v>
      </c>
      <c r="I6179" s="578">
        <v>3.1070712634421675E-2</v>
      </c>
      <c r="J6179" s="578">
        <v>3.9645856828428777E-2</v>
      </c>
      <c r="K6179" s="578">
        <v>1.24062899299758</v>
      </c>
      <c r="L6179" s="578">
        <v>5981.6548665364553</v>
      </c>
      <c r="M6179" s="578">
        <v>2.8603765181360328</v>
      </c>
      <c r="N6179" s="578">
        <v>3.1279172582874951E-2</v>
      </c>
      <c r="O6179" s="578">
        <v>3.9883229415863697E-2</v>
      </c>
      <c r="P6179" s="578">
        <v>1.2346518838577525</v>
      </c>
      <c r="Q6179" s="578">
        <v>5946.0537439982054</v>
      </c>
      <c r="R6179" s="578">
        <v>2.8449471818475951</v>
      </c>
      <c r="S6179" s="578">
        <v>3.1070714150928276E-2</v>
      </c>
      <c r="T6179" s="578">
        <v>3.9645856828428777E-2</v>
      </c>
      <c r="U6179" s="578">
        <v>1.2406290457719975</v>
      </c>
      <c r="V6179" s="578">
        <v>5981.6547648111928</v>
      </c>
      <c r="W6179" s="578">
        <v>2.8603765262317475</v>
      </c>
      <c r="X6179" s="578">
        <v>3.1279173646377452E-2</v>
      </c>
      <c r="Y6179" s="578">
        <v>3.9883229415863697E-2</v>
      </c>
    </row>
    <row r="6180" spans="1:25" x14ac:dyDescent="0.3">
      <c r="A6180" s="310" t="s">
        <v>2211</v>
      </c>
      <c r="B6180" s="310" t="s">
        <v>2190</v>
      </c>
      <c r="C6180" s="310" t="s">
        <v>42</v>
      </c>
      <c r="D6180" s="36">
        <v>2</v>
      </c>
      <c r="E6180" s="36">
        <v>2030</v>
      </c>
      <c r="F6180" s="578">
        <v>0.683101711632635</v>
      </c>
      <c r="G6180" s="578">
        <v>3030.9149780273397</v>
      </c>
      <c r="H6180" s="578">
        <v>1.4838291620323247</v>
      </c>
      <c r="I6180" s="578">
        <v>1.5452592020968301E-2</v>
      </c>
      <c r="J6180" s="578">
        <v>2.0208910282235523E-2</v>
      </c>
      <c r="K6180" s="578">
        <v>0.68966532161379224</v>
      </c>
      <c r="L6180" s="578">
        <v>3072.21579488118</v>
      </c>
      <c r="M6180" s="578">
        <v>1.5020984869621876</v>
      </c>
      <c r="N6180" s="578">
        <v>1.5720643470255351E-2</v>
      </c>
      <c r="O6180" s="578">
        <v>2.0484291618534625E-2</v>
      </c>
      <c r="P6180" s="578">
        <v>0.68310169611111327</v>
      </c>
      <c r="Q6180" s="578">
        <v>3030.9149780273397</v>
      </c>
      <c r="R6180" s="578">
        <v>1.4838291645346524</v>
      </c>
      <c r="S6180" s="578">
        <v>1.5452592555296426E-2</v>
      </c>
      <c r="T6180" s="578">
        <v>2.0208910282235523E-2</v>
      </c>
      <c r="U6180" s="578">
        <v>0.68966530578078722</v>
      </c>
      <c r="V6180" s="578">
        <v>3072.21579488118</v>
      </c>
      <c r="W6180" s="578">
        <v>1.5020984734437601</v>
      </c>
      <c r="X6180" s="578">
        <v>1.5720645047016001E-2</v>
      </c>
      <c r="Y6180" s="578">
        <v>2.0484291618534625E-2</v>
      </c>
    </row>
    <row r="6181" spans="1:25" x14ac:dyDescent="0.3">
      <c r="A6181" s="310" t="s">
        <v>2210</v>
      </c>
      <c r="B6181" s="310" t="s">
        <v>2190</v>
      </c>
      <c r="C6181" s="310" t="s">
        <v>42</v>
      </c>
      <c r="D6181" s="36">
        <v>3</v>
      </c>
      <c r="E6181" s="36">
        <v>2030</v>
      </c>
      <c r="F6181" s="578">
        <v>0.44646626211786578</v>
      </c>
      <c r="G6181" s="578">
        <v>1854.6354204813601</v>
      </c>
      <c r="H6181" s="578">
        <v>0.8894355220819905</v>
      </c>
      <c r="I6181" s="578">
        <v>8.765205299141595E-3</v>
      </c>
      <c r="J6181" s="578">
        <v>1.2365945770094776E-2</v>
      </c>
      <c r="K6181" s="578">
        <v>0.44377574395879049</v>
      </c>
      <c r="L6181" s="578">
        <v>1854.3747088114401</v>
      </c>
      <c r="M6181" s="578">
        <v>0.89050353533729987</v>
      </c>
      <c r="N6181" s="578">
        <v>8.8418748559509607E-3</v>
      </c>
      <c r="O6181" s="578">
        <v>1.2364232311180424E-2</v>
      </c>
      <c r="P6181" s="578">
        <v>0.44646624178451055</v>
      </c>
      <c r="Q6181" s="578">
        <v>1854.6354204813601</v>
      </c>
      <c r="R6181" s="578">
        <v>0.88943551651694308</v>
      </c>
      <c r="S6181" s="578">
        <v>8.7652051795430418E-3</v>
      </c>
      <c r="T6181" s="578">
        <v>1.2365945770094776E-2</v>
      </c>
      <c r="U6181" s="578">
        <v>0.4437757389917365</v>
      </c>
      <c r="V6181" s="578">
        <v>1854.3747088114401</v>
      </c>
      <c r="W6181" s="578">
        <v>0.890503505437511</v>
      </c>
      <c r="X6181" s="578">
        <v>8.8418749017667598E-3</v>
      </c>
      <c r="Y6181" s="578">
        <v>1.2364232311180424E-2</v>
      </c>
    </row>
    <row r="6182" spans="1:25" x14ac:dyDescent="0.3">
      <c r="A6182" s="310" t="s">
        <v>2209</v>
      </c>
      <c r="B6182" s="310" t="s">
        <v>2190</v>
      </c>
      <c r="C6182" s="310" t="s">
        <v>42</v>
      </c>
      <c r="D6182" s="36">
        <v>4</v>
      </c>
      <c r="E6182" s="36">
        <v>2030</v>
      </c>
      <c r="F6182" s="578">
        <v>0.37238792063000825</v>
      </c>
      <c r="G6182" s="578">
        <v>1509.0472056070923</v>
      </c>
      <c r="H6182" s="578">
        <v>0.69486475740480547</v>
      </c>
      <c r="I6182" s="578">
        <v>6.6030541046870851E-3</v>
      </c>
      <c r="J6182" s="578">
        <v>1.0061701594774271E-2</v>
      </c>
      <c r="K6182" s="578">
        <v>0.37821502881657376</v>
      </c>
      <c r="L6182" s="578">
        <v>1534.4562416076626</v>
      </c>
      <c r="M6182" s="578">
        <v>0.71136837017820598</v>
      </c>
      <c r="N6182" s="578">
        <v>6.7677610384938146E-3</v>
      </c>
      <c r="O6182" s="578">
        <v>1.0231120511889404E-2</v>
      </c>
      <c r="P6182" s="578">
        <v>0.37238791023023954</v>
      </c>
      <c r="Q6182" s="578">
        <v>1509.0472056070923</v>
      </c>
      <c r="R6182" s="578">
        <v>0.69486476227575578</v>
      </c>
      <c r="S6182" s="578">
        <v>6.603054262692842E-3</v>
      </c>
      <c r="T6182" s="578">
        <v>1.0061701594774271E-2</v>
      </c>
      <c r="U6182" s="578">
        <v>0.37821501841732624</v>
      </c>
      <c r="V6182" s="578">
        <v>1534.4562416076626</v>
      </c>
      <c r="W6182" s="578">
        <v>0.71136837266809927</v>
      </c>
      <c r="X6182" s="578">
        <v>6.7677612460291404E-3</v>
      </c>
      <c r="Y6182" s="578">
        <v>1.0231120511889404E-2</v>
      </c>
    </row>
    <row r="6183" spans="1:25" x14ac:dyDescent="0.3">
      <c r="A6183" s="310" t="s">
        <v>2208</v>
      </c>
      <c r="B6183" s="310" t="s">
        <v>2190</v>
      </c>
      <c r="C6183" s="310" t="s">
        <v>42</v>
      </c>
      <c r="D6183" s="36">
        <v>5</v>
      </c>
      <c r="E6183" s="36">
        <v>2030</v>
      </c>
      <c r="F6183" s="578">
        <v>0.33219680625633874</v>
      </c>
      <c r="G6183" s="578">
        <v>1311.49084726969</v>
      </c>
      <c r="H6183" s="578">
        <v>0.58058724109847981</v>
      </c>
      <c r="I6183" s="578">
        <v>5.4396557509714177E-3</v>
      </c>
      <c r="J6183" s="578">
        <v>8.7444839349094111E-3</v>
      </c>
      <c r="K6183" s="578">
        <v>0.34866021146081949</v>
      </c>
      <c r="L6183" s="578">
        <v>1375.8099136352498</v>
      </c>
      <c r="M6183" s="578">
        <v>0.6177508108699683</v>
      </c>
      <c r="N6183" s="578">
        <v>5.9173042662716054E-3</v>
      </c>
      <c r="O6183" s="578">
        <v>9.1733423566135192E-3</v>
      </c>
      <c r="P6183" s="578">
        <v>0.33219679570187044</v>
      </c>
      <c r="Q6183" s="578">
        <v>1311.4908994038876</v>
      </c>
      <c r="R6183" s="578">
        <v>0.58058723619327124</v>
      </c>
      <c r="S6183" s="578">
        <v>5.4396557486787291E-3</v>
      </c>
      <c r="T6183" s="578">
        <v>8.7444838815523909E-3</v>
      </c>
      <c r="U6183" s="578">
        <v>0.34866020633802425</v>
      </c>
      <c r="V6183" s="578">
        <v>1375.8099136352498</v>
      </c>
      <c r="W6183" s="578">
        <v>0.61775081559555101</v>
      </c>
      <c r="X6183" s="578">
        <v>5.9173042191673604E-3</v>
      </c>
      <c r="Y6183" s="578">
        <v>9.1733423566135192E-3</v>
      </c>
    </row>
    <row r="6184" spans="1:25" x14ac:dyDescent="0.3">
      <c r="A6184" s="310" t="s">
        <v>2207</v>
      </c>
      <c r="B6184" s="310" t="s">
        <v>2190</v>
      </c>
      <c r="C6184" s="310" t="s">
        <v>42</v>
      </c>
      <c r="D6184" s="36">
        <v>6</v>
      </c>
      <c r="E6184" s="36">
        <v>2030</v>
      </c>
      <c r="F6184" s="578">
        <v>0.29001875644541503</v>
      </c>
      <c r="G6184" s="578">
        <v>1138.7771059671975</v>
      </c>
      <c r="H6184" s="578">
        <v>0.48455476884517601</v>
      </c>
      <c r="I6184" s="578">
        <v>4.3741186975883696E-3</v>
      </c>
      <c r="J6184" s="578">
        <v>7.5928935402771423E-3</v>
      </c>
      <c r="K6184" s="578">
        <v>0.31685736608285198</v>
      </c>
      <c r="L6184" s="578">
        <v>1240.5549939473399</v>
      </c>
      <c r="M6184" s="578">
        <v>0.53976255830487641</v>
      </c>
      <c r="N6184" s="578">
        <v>5.55964834618786E-3</v>
      </c>
      <c r="O6184" s="578">
        <v>8.2715103732577174E-3</v>
      </c>
      <c r="P6184" s="578">
        <v>0.290018756445936</v>
      </c>
      <c r="Q6184" s="578">
        <v>1138.7771059671975</v>
      </c>
      <c r="R6184" s="578">
        <v>0.48455476610812748</v>
      </c>
      <c r="S6184" s="578">
        <v>4.3741184282263578E-3</v>
      </c>
      <c r="T6184" s="578">
        <v>7.5928936469911853E-3</v>
      </c>
      <c r="U6184" s="578">
        <v>0.316857366082331</v>
      </c>
      <c r="V6184" s="578">
        <v>1240.5549939473399</v>
      </c>
      <c r="W6184" s="578">
        <v>0.53976256375616027</v>
      </c>
      <c r="X6184" s="578">
        <v>5.5596483952437305E-3</v>
      </c>
      <c r="Y6184" s="578">
        <v>8.2715103247513327E-3</v>
      </c>
    </row>
    <row r="6185" spans="1:25" x14ac:dyDescent="0.3">
      <c r="A6185" s="310" t="s">
        <v>2206</v>
      </c>
      <c r="B6185" s="310" t="s">
        <v>2190</v>
      </c>
      <c r="C6185" s="310" t="s">
        <v>42</v>
      </c>
      <c r="D6185" s="36">
        <v>7</v>
      </c>
      <c r="E6185" s="36">
        <v>2030</v>
      </c>
      <c r="F6185" s="578">
        <v>0.29978191762452822</v>
      </c>
      <c r="G6185" s="578">
        <v>1108.5039405822699</v>
      </c>
      <c r="H6185" s="578">
        <v>0.45614775594935925</v>
      </c>
      <c r="I6185" s="578">
        <v>5.084667743687982E-3</v>
      </c>
      <c r="J6185" s="578">
        <v>7.3910532810259576E-3</v>
      </c>
      <c r="K6185" s="578">
        <v>0.33142074059272375</v>
      </c>
      <c r="L6185" s="578">
        <v>1226.7130533854099</v>
      </c>
      <c r="M6185" s="578">
        <v>0.51531517991202203</v>
      </c>
      <c r="N6185" s="578">
        <v>8.5190120185340314E-3</v>
      </c>
      <c r="O6185" s="578">
        <v>8.1792278991391233E-3</v>
      </c>
      <c r="P6185" s="578">
        <v>0.29978193873398551</v>
      </c>
      <c r="Q6185" s="578">
        <v>1108.5039405822699</v>
      </c>
      <c r="R6185" s="578">
        <v>0.45614774939144753</v>
      </c>
      <c r="S6185" s="578">
        <v>5.0846676402329597E-3</v>
      </c>
      <c r="T6185" s="578">
        <v>7.3910532810259576E-3</v>
      </c>
      <c r="U6185" s="578">
        <v>0.33142075083727202</v>
      </c>
      <c r="V6185" s="578">
        <v>1226.7130533854099</v>
      </c>
      <c r="W6185" s="578">
        <v>0.51531518461054726</v>
      </c>
      <c r="X6185" s="578">
        <v>8.5190122740262508E-3</v>
      </c>
      <c r="Y6185" s="578">
        <v>8.1792277924250777E-3</v>
      </c>
    </row>
    <row r="6186" spans="1:25" x14ac:dyDescent="0.3">
      <c r="A6186" s="310" t="s">
        <v>2205</v>
      </c>
      <c r="B6186" s="310" t="s">
        <v>2190</v>
      </c>
      <c r="C6186" s="310" t="s">
        <v>42</v>
      </c>
      <c r="D6186" s="36">
        <v>8</v>
      </c>
      <c r="E6186" s="36">
        <v>2030</v>
      </c>
      <c r="F6186" s="578">
        <v>0.28038994316741128</v>
      </c>
      <c r="G6186" s="578">
        <v>959.07958285013603</v>
      </c>
      <c r="H6186" s="578">
        <v>0.38068198854405899</v>
      </c>
      <c r="I6186" s="578">
        <v>5.6104400651785548E-3</v>
      </c>
      <c r="J6186" s="578">
        <v>6.3947485808360672E-3</v>
      </c>
      <c r="K6186" s="578">
        <v>0.31911523672308273</v>
      </c>
      <c r="L6186" s="578">
        <v>1100.4212493896425</v>
      </c>
      <c r="M6186" s="578">
        <v>0.44671710345043353</v>
      </c>
      <c r="N6186" s="578">
        <v>1.296024268591125E-2</v>
      </c>
      <c r="O6186" s="578">
        <v>7.3371538455830844E-3</v>
      </c>
      <c r="P6186" s="578">
        <v>0.28038993788996847</v>
      </c>
      <c r="Q6186" s="578">
        <v>959.07958285013603</v>
      </c>
      <c r="R6186" s="578">
        <v>0.38068198443852397</v>
      </c>
      <c r="S6186" s="578">
        <v>5.6104400684565273E-3</v>
      </c>
      <c r="T6186" s="578">
        <v>6.3947485808360672E-3</v>
      </c>
      <c r="U6186" s="578">
        <v>0.319115247278072</v>
      </c>
      <c r="V6186" s="578">
        <v>1100.4211972554449</v>
      </c>
      <c r="W6186" s="578">
        <v>0.44671710268395703</v>
      </c>
      <c r="X6186" s="578">
        <v>1.2960243216866674E-2</v>
      </c>
      <c r="Y6186" s="578">
        <v>7.3371538455830844E-3</v>
      </c>
    </row>
    <row r="6187" spans="1:25" x14ac:dyDescent="0.3">
      <c r="A6187" s="310" t="s">
        <v>2204</v>
      </c>
      <c r="B6187" s="310" t="s">
        <v>2190</v>
      </c>
      <c r="C6187" s="310" t="s">
        <v>42</v>
      </c>
      <c r="D6187" s="36">
        <v>9</v>
      </c>
      <c r="E6187" s="36">
        <v>2030</v>
      </c>
      <c r="F6187" s="578">
        <v>0.28589685215633598</v>
      </c>
      <c r="G6187" s="578">
        <v>911.67367617289176</v>
      </c>
      <c r="H6187" s="578">
        <v>0.34621609192432301</v>
      </c>
      <c r="I6187" s="578">
        <v>6.4311462937969976E-3</v>
      </c>
      <c r="J6187" s="578">
        <v>6.0786639951402304E-3</v>
      </c>
      <c r="K6187" s="578">
        <v>0.32931574893723276</v>
      </c>
      <c r="L6187" s="578">
        <v>1068.1919409433951</v>
      </c>
      <c r="M6187" s="578">
        <v>0.41611511931034723</v>
      </c>
      <c r="N6187" s="578">
        <v>1.9698677332902002E-2</v>
      </c>
      <c r="O6187" s="578">
        <v>7.1222574721711354E-3</v>
      </c>
      <c r="P6187" s="578">
        <v>0.28589685215633598</v>
      </c>
      <c r="Q6187" s="578">
        <v>911.67367617289176</v>
      </c>
      <c r="R6187" s="578">
        <v>0.34621609627557298</v>
      </c>
      <c r="S6187" s="578">
        <v>6.4311464417414694E-3</v>
      </c>
      <c r="T6187" s="578">
        <v>6.0786639951402304E-3</v>
      </c>
      <c r="U6187" s="578">
        <v>0.32931575405950697</v>
      </c>
      <c r="V6187" s="578">
        <v>1068.1918888091975</v>
      </c>
      <c r="W6187" s="578">
        <v>0.416115121685114</v>
      </c>
      <c r="X6187" s="578">
        <v>1.9698677332977799E-2</v>
      </c>
      <c r="Y6187" s="578">
        <v>7.122257523102837E-3</v>
      </c>
    </row>
    <row r="6188" spans="1:25" x14ac:dyDescent="0.3">
      <c r="A6188" s="310" t="s">
        <v>2203</v>
      </c>
      <c r="B6188" s="310" t="s">
        <v>2190</v>
      </c>
      <c r="C6188" s="310" t="s">
        <v>42</v>
      </c>
      <c r="D6188" s="36">
        <v>10</v>
      </c>
      <c r="E6188" s="36">
        <v>2030</v>
      </c>
      <c r="F6188" s="578">
        <v>0.29047063966926073</v>
      </c>
      <c r="G6188" s="578">
        <v>874.81824366251601</v>
      </c>
      <c r="H6188" s="578">
        <v>0.31931217598302375</v>
      </c>
      <c r="I6188" s="578">
        <v>7.0807614368959496E-3</v>
      </c>
      <c r="J6188" s="578">
        <v>5.8329297802022905E-3</v>
      </c>
      <c r="K6188" s="578">
        <v>0.33658555040793148</v>
      </c>
      <c r="L6188" s="578">
        <v>1040.369644800815</v>
      </c>
      <c r="M6188" s="578">
        <v>0.39220085388217246</v>
      </c>
      <c r="N6188" s="578">
        <v>2.5588256645808799E-2</v>
      </c>
      <c r="O6188" s="578">
        <v>6.9367585189562871E-3</v>
      </c>
      <c r="P6188" s="578">
        <v>0.29047064494675523</v>
      </c>
      <c r="Q6188" s="578">
        <v>874.81824874877896</v>
      </c>
      <c r="R6188" s="578">
        <v>0.31931217136252577</v>
      </c>
      <c r="S6188" s="578">
        <v>7.0807620173809448E-3</v>
      </c>
      <c r="T6188" s="578">
        <v>5.8329297802022905E-3</v>
      </c>
      <c r="U6188" s="578">
        <v>0.33658556608519496</v>
      </c>
      <c r="V6188" s="578">
        <v>1040.369644800815</v>
      </c>
      <c r="W6188" s="578">
        <v>0.39220085473353522</v>
      </c>
      <c r="X6188" s="578">
        <v>2.55882576987005E-2</v>
      </c>
      <c r="Y6188" s="578">
        <v>6.9367585189562871E-3</v>
      </c>
    </row>
    <row r="6189" spans="1:25" x14ac:dyDescent="0.3">
      <c r="A6189" s="310" t="s">
        <v>2202</v>
      </c>
      <c r="B6189" s="310" t="s">
        <v>2190</v>
      </c>
      <c r="C6189" s="310" t="s">
        <v>42</v>
      </c>
      <c r="D6189" s="36">
        <v>11</v>
      </c>
      <c r="E6189" s="36">
        <v>2030</v>
      </c>
      <c r="F6189" s="578">
        <v>0.29648765832824575</v>
      </c>
      <c r="G6189" s="578">
        <v>845.45170593261651</v>
      </c>
      <c r="H6189" s="578">
        <v>0.29699882147648726</v>
      </c>
      <c r="I6189" s="578">
        <v>7.6919138443637724E-3</v>
      </c>
      <c r="J6189" s="578">
        <v>5.637128066155123E-3</v>
      </c>
      <c r="K6189" s="578">
        <v>0.34234225678830826</v>
      </c>
      <c r="L6189" s="578">
        <v>1011.5895455678267</v>
      </c>
      <c r="M6189" s="578">
        <v>0.36851009443277327</v>
      </c>
      <c r="N6189" s="578">
        <v>2.8135377134731201E-2</v>
      </c>
      <c r="O6189" s="578">
        <v>6.7448650030807224E-3</v>
      </c>
      <c r="P6189" s="578">
        <v>0.29648765832772472</v>
      </c>
      <c r="Q6189" s="578">
        <v>845.45170084635356</v>
      </c>
      <c r="R6189" s="578">
        <v>0.29699881891368274</v>
      </c>
      <c r="S6189" s="578">
        <v>7.6919137876908829E-3</v>
      </c>
      <c r="T6189" s="578">
        <v>5.637128066155123E-3</v>
      </c>
      <c r="U6189" s="578">
        <v>0.34234225166603399</v>
      </c>
      <c r="V6189" s="578">
        <v>1011.5895455678267</v>
      </c>
      <c r="W6189" s="578">
        <v>0.36851009658607797</v>
      </c>
      <c r="X6189" s="578">
        <v>2.8135378152607346E-2</v>
      </c>
      <c r="Y6189" s="578">
        <v>6.7448650030807224E-3</v>
      </c>
    </row>
    <row r="6190" spans="1:25" x14ac:dyDescent="0.3">
      <c r="A6190" s="310" t="s">
        <v>2201</v>
      </c>
      <c r="B6190" s="310" t="s">
        <v>2190</v>
      </c>
      <c r="C6190" s="310" t="s">
        <v>42</v>
      </c>
      <c r="D6190" s="36">
        <v>12</v>
      </c>
      <c r="E6190" s="36">
        <v>2030</v>
      </c>
      <c r="F6190" s="578">
        <v>0.3014099013605</v>
      </c>
      <c r="G6190" s="578">
        <v>821.42585245768169</v>
      </c>
      <c r="H6190" s="578">
        <v>0.27874279345629277</v>
      </c>
      <c r="I6190" s="578">
        <v>8.1919446182988943E-3</v>
      </c>
      <c r="J6190" s="578">
        <v>5.4769328514036372E-3</v>
      </c>
      <c r="K6190" s="578">
        <v>0.34581093075016101</v>
      </c>
      <c r="L6190" s="578">
        <v>984.1033859252916</v>
      </c>
      <c r="M6190" s="578">
        <v>0.34692722879155224</v>
      </c>
      <c r="N6190" s="578">
        <v>2.7646916889807426E-2</v>
      </c>
      <c r="O6190" s="578">
        <v>6.5615971737618831E-3</v>
      </c>
      <c r="P6190" s="578">
        <v>0.30140990120475852</v>
      </c>
      <c r="Q6190" s="578">
        <v>821.42585245768169</v>
      </c>
      <c r="R6190" s="578">
        <v>0.27874279571972177</v>
      </c>
      <c r="S6190" s="578">
        <v>8.1919443646256678E-3</v>
      </c>
      <c r="T6190" s="578">
        <v>5.4769328514036372E-3</v>
      </c>
      <c r="U6190" s="578">
        <v>0.34581092035143424</v>
      </c>
      <c r="V6190" s="578">
        <v>984.1033859252916</v>
      </c>
      <c r="W6190" s="578">
        <v>0.34692723236571477</v>
      </c>
      <c r="X6190" s="578">
        <v>2.7646917413676374E-2</v>
      </c>
      <c r="Y6190" s="578">
        <v>6.5615971737618831E-3</v>
      </c>
    </row>
    <row r="6191" spans="1:25" x14ac:dyDescent="0.3">
      <c r="A6191" s="310" t="s">
        <v>2200</v>
      </c>
      <c r="B6191" s="310" t="s">
        <v>2190</v>
      </c>
      <c r="C6191" s="310" t="s">
        <v>42</v>
      </c>
      <c r="D6191" s="36">
        <v>13</v>
      </c>
      <c r="E6191" s="36">
        <v>2030</v>
      </c>
      <c r="F6191" s="578">
        <v>0.29073251461276528</v>
      </c>
      <c r="G6191" s="578">
        <v>765.53270912170342</v>
      </c>
      <c r="H6191" s="578">
        <v>0.25440661341394771</v>
      </c>
      <c r="I6191" s="578">
        <v>8.1816049455862051E-3</v>
      </c>
      <c r="J6191" s="578">
        <v>5.1042578464451493E-3</v>
      </c>
      <c r="K6191" s="578">
        <v>0.33384305460360952</v>
      </c>
      <c r="L6191" s="578">
        <v>925.065235137939</v>
      </c>
      <c r="M6191" s="578">
        <v>0.31963738199692604</v>
      </c>
      <c r="N6191" s="578">
        <v>2.5979117346499402E-2</v>
      </c>
      <c r="O6191" s="578">
        <v>6.167956894690475E-3</v>
      </c>
      <c r="P6191" s="578">
        <v>0.29073249909077425</v>
      </c>
      <c r="Q6191" s="578">
        <v>765.532703717549</v>
      </c>
      <c r="R6191" s="578">
        <v>0.25440661338537501</v>
      </c>
      <c r="S6191" s="578">
        <v>8.1816053158263423E-3</v>
      </c>
      <c r="T6191" s="578">
        <v>5.1042578464451493E-3</v>
      </c>
      <c r="U6191" s="578">
        <v>0.33384304420384076</v>
      </c>
      <c r="V6191" s="578">
        <v>925.065235137939</v>
      </c>
      <c r="W6191" s="578">
        <v>0.31963737728047625</v>
      </c>
      <c r="X6191" s="578">
        <v>2.5979116859237622E-2</v>
      </c>
      <c r="Y6191" s="578">
        <v>6.167956894690475E-3</v>
      </c>
    </row>
    <row r="6192" spans="1:25" x14ac:dyDescent="0.3">
      <c r="A6192" s="310" t="s">
        <v>2199</v>
      </c>
      <c r="B6192" s="310" t="s">
        <v>2190</v>
      </c>
      <c r="C6192" s="310" t="s">
        <v>42</v>
      </c>
      <c r="D6192" s="36">
        <v>14</v>
      </c>
      <c r="E6192" s="36">
        <v>2030</v>
      </c>
      <c r="F6192" s="578">
        <v>0.27954221262304152</v>
      </c>
      <c r="G6192" s="578">
        <v>758.40143203735295</v>
      </c>
      <c r="H6192" s="578">
        <v>0.25031850665758698</v>
      </c>
      <c r="I6192" s="578">
        <v>8.7625762858654765E-3</v>
      </c>
      <c r="J6192" s="578">
        <v>5.0567110835496899E-3</v>
      </c>
      <c r="K6192" s="578">
        <v>0.32087730307960227</v>
      </c>
      <c r="L6192" s="578">
        <v>909.35500208536746</v>
      </c>
      <c r="M6192" s="578">
        <v>0.31085062806524349</v>
      </c>
      <c r="N6192" s="578">
        <v>2.4260680209257125E-2</v>
      </c>
      <c r="O6192" s="578">
        <v>6.0632055683527124E-3</v>
      </c>
      <c r="P6192" s="578">
        <v>0.27954222845599397</v>
      </c>
      <c r="Q6192" s="578">
        <v>758.40143712361601</v>
      </c>
      <c r="R6192" s="578">
        <v>0.25031850704442549</v>
      </c>
      <c r="S6192" s="578">
        <v>8.7625761764987403E-3</v>
      </c>
      <c r="T6192" s="578">
        <v>5.0567110301926671E-3</v>
      </c>
      <c r="U6192" s="578">
        <v>0.32087730307960227</v>
      </c>
      <c r="V6192" s="578">
        <v>909.35500208536746</v>
      </c>
      <c r="W6192" s="578">
        <v>0.31085062882406522</v>
      </c>
      <c r="X6192" s="578">
        <v>2.4260683861484673E-2</v>
      </c>
      <c r="Y6192" s="578">
        <v>6.0632056750667563E-3</v>
      </c>
    </row>
    <row r="6193" spans="1:25" x14ac:dyDescent="0.3">
      <c r="A6193" s="310" t="s">
        <v>2198</v>
      </c>
      <c r="B6193" s="310" t="s">
        <v>2190</v>
      </c>
      <c r="C6193" s="310" t="s">
        <v>42</v>
      </c>
      <c r="D6193" s="36">
        <v>15</v>
      </c>
      <c r="E6193" s="36">
        <v>2030</v>
      </c>
      <c r="F6193" s="578">
        <v>0.26987272173423527</v>
      </c>
      <c r="G6193" s="578">
        <v>755.76707013448049</v>
      </c>
      <c r="H6193" s="578">
        <v>0.2482070467891235</v>
      </c>
      <c r="I6193" s="578">
        <v>9.3109654374832866E-3</v>
      </c>
      <c r="J6193" s="578">
        <v>5.0391463106886133E-3</v>
      </c>
      <c r="K6193" s="578">
        <v>0.30938672400631601</v>
      </c>
      <c r="L6193" s="578">
        <v>897.8399855295811</v>
      </c>
      <c r="M6193" s="578">
        <v>0.30430404895984453</v>
      </c>
      <c r="N6193" s="578">
        <v>2.3224541214100676E-2</v>
      </c>
      <c r="O6193" s="578">
        <v>5.9864298018510401E-3</v>
      </c>
      <c r="P6193" s="578">
        <v>0.26987273725570526</v>
      </c>
      <c r="Q6193" s="578">
        <v>755.76707013448049</v>
      </c>
      <c r="R6193" s="578">
        <v>0.24820704504099847</v>
      </c>
      <c r="S6193" s="578">
        <v>9.3109651222675616E-3</v>
      </c>
      <c r="T6193" s="578">
        <v>5.0391462573315896E-3</v>
      </c>
      <c r="U6193" s="578">
        <v>0.30938671314088573</v>
      </c>
      <c r="V6193" s="578">
        <v>897.8399855295811</v>
      </c>
      <c r="W6193" s="578">
        <v>0.30430405334417726</v>
      </c>
      <c r="X6193" s="578">
        <v>2.3224541743199222E-2</v>
      </c>
      <c r="Y6193" s="578">
        <v>5.9864297509193386E-3</v>
      </c>
    </row>
    <row r="6194" spans="1:25" x14ac:dyDescent="0.3">
      <c r="A6194" s="580" t="s">
        <v>2197</v>
      </c>
      <c r="B6194" s="580" t="s">
        <v>2190</v>
      </c>
      <c r="C6194" s="580" t="s">
        <v>42</v>
      </c>
      <c r="D6194" s="581">
        <v>16</v>
      </c>
      <c r="E6194" s="581">
        <v>2030</v>
      </c>
      <c r="F6194" s="582">
        <v>0.26321053863946448</v>
      </c>
      <c r="G6194" s="582">
        <v>769.30218633015909</v>
      </c>
      <c r="H6194" s="582">
        <v>0.25159418686918827</v>
      </c>
      <c r="I6194" s="582">
        <v>1.0132209658157381E-2</v>
      </c>
      <c r="J6194" s="582">
        <v>5.1293928700033523E-3</v>
      </c>
      <c r="K6194" s="582">
        <v>0.30130581352368724</v>
      </c>
      <c r="L6194" s="582">
        <v>903.05386606852164</v>
      </c>
      <c r="M6194" s="582">
        <v>0.30335579491050602</v>
      </c>
      <c r="N6194" s="582">
        <v>2.2933839583856724E-2</v>
      </c>
      <c r="O6194" s="582">
        <v>6.0211922536836902E-3</v>
      </c>
      <c r="P6194" s="582">
        <v>0.26321054896110196</v>
      </c>
      <c r="Q6194" s="582">
        <v>769.30218633015909</v>
      </c>
      <c r="R6194" s="582">
        <v>0.25159419307969172</v>
      </c>
      <c r="S6194" s="582">
        <v>1.0132209817432637E-2</v>
      </c>
      <c r="T6194" s="582">
        <v>5.1293928700033523E-3</v>
      </c>
      <c r="U6194" s="582">
        <v>0.30130581367838671</v>
      </c>
      <c r="V6194" s="582">
        <v>903.05386606852164</v>
      </c>
      <c r="W6194" s="582">
        <v>0.30335579781298799</v>
      </c>
      <c r="X6194" s="582">
        <v>2.2933839070446972E-2</v>
      </c>
      <c r="Y6194" s="582">
        <v>6.0211922536836902E-3</v>
      </c>
    </row>
    <row r="6195" spans="1:25" x14ac:dyDescent="0.3">
      <c r="A6195" s="310" t="s">
        <v>981</v>
      </c>
      <c r="B6195" s="310" t="s">
        <v>48</v>
      </c>
      <c r="C6195" s="310" t="s">
        <v>42</v>
      </c>
      <c r="D6195" s="36">
        <v>1</v>
      </c>
      <c r="E6195" s="36">
        <v>2012</v>
      </c>
      <c r="F6195" s="578">
        <v>82.676274295120152</v>
      </c>
      <c r="G6195" s="578">
        <v>7837.7338282267192</v>
      </c>
      <c r="H6195" s="578">
        <v>8.2944023123321386</v>
      </c>
      <c r="I6195" s="578">
        <v>4.4754805490374503</v>
      </c>
      <c r="J6195" s="578">
        <v>6.7206176851565574E-2</v>
      </c>
      <c r="K6195" s="578">
        <v>86.001500737892101</v>
      </c>
      <c r="L6195" s="578">
        <v>8303.1150004068968</v>
      </c>
      <c r="M6195" s="578">
        <v>8.7918367334641481</v>
      </c>
      <c r="N6195" s="578">
        <v>4.6970901489257804</v>
      </c>
      <c r="O6195" s="578">
        <v>7.1196593344211523E-2</v>
      </c>
      <c r="P6195" s="578">
        <v>82.676277989754425</v>
      </c>
      <c r="Q6195" s="578">
        <v>7837.7338282267192</v>
      </c>
      <c r="R6195" s="578">
        <v>8.294402416640267</v>
      </c>
      <c r="S6195" s="578">
        <v>4.4754803925752578</v>
      </c>
      <c r="T6195" s="578">
        <v>6.7206175803827706E-2</v>
      </c>
      <c r="U6195" s="578">
        <v>86.001498110126647</v>
      </c>
      <c r="V6195" s="578">
        <v>8303.1149495442678</v>
      </c>
      <c r="W6195" s="578">
        <v>8.791836745881783</v>
      </c>
      <c r="X6195" s="578">
        <v>4.6970901489257804</v>
      </c>
      <c r="Y6195" s="578">
        <v>7.1196593344211523E-2</v>
      </c>
    </row>
    <row r="6196" spans="1:25" x14ac:dyDescent="0.3">
      <c r="A6196" s="310" t="s">
        <v>982</v>
      </c>
      <c r="B6196" s="310" t="s">
        <v>48</v>
      </c>
      <c r="C6196" s="310" t="s">
        <v>42</v>
      </c>
      <c r="D6196" s="36">
        <v>2</v>
      </c>
      <c r="E6196" s="36">
        <v>2012</v>
      </c>
      <c r="F6196" s="578">
        <v>39.783424221813476</v>
      </c>
      <c r="G6196" s="578">
        <v>3959.039820353185</v>
      </c>
      <c r="H6196" s="578">
        <v>4.0102362457352321</v>
      </c>
      <c r="I6196" s="578">
        <v>2.2728981922070126</v>
      </c>
      <c r="J6196" s="578">
        <v>3.3947771415114326E-2</v>
      </c>
      <c r="K6196" s="578">
        <v>42.102312886466549</v>
      </c>
      <c r="L6196" s="578">
        <v>4469.7754567464153</v>
      </c>
      <c r="M6196" s="578">
        <v>4.6458740655022321</v>
      </c>
      <c r="N6196" s="578">
        <v>2.5126038044691024</v>
      </c>
      <c r="O6196" s="578">
        <v>3.8327087046733703E-2</v>
      </c>
      <c r="P6196" s="578">
        <v>39.783425332842505</v>
      </c>
      <c r="Q6196" s="578">
        <v>3959.039820353185</v>
      </c>
      <c r="R6196" s="578">
        <v>4.0102364021974255</v>
      </c>
      <c r="S6196" s="578">
        <v>2.2728982369104975</v>
      </c>
      <c r="T6196" s="578">
        <v>3.3947771415114326E-2</v>
      </c>
      <c r="U6196" s="578">
        <v>42.102313380591376</v>
      </c>
      <c r="V6196" s="578">
        <v>4469.7754567464153</v>
      </c>
      <c r="W6196" s="578">
        <v>4.6458739090400396</v>
      </c>
      <c r="X6196" s="578">
        <v>2.512603717545665</v>
      </c>
      <c r="Y6196" s="578">
        <v>3.8327086522864748E-2</v>
      </c>
    </row>
    <row r="6197" spans="1:25" x14ac:dyDescent="0.3">
      <c r="A6197" s="310" t="s">
        <v>983</v>
      </c>
      <c r="B6197" s="310" t="s">
        <v>48</v>
      </c>
      <c r="C6197" s="310" t="s">
        <v>42</v>
      </c>
      <c r="D6197" s="36">
        <v>3</v>
      </c>
      <c r="E6197" s="36">
        <v>2012</v>
      </c>
      <c r="F6197" s="578">
        <v>21.497551888547552</v>
      </c>
      <c r="G6197" s="578">
        <v>2232.514900207515</v>
      </c>
      <c r="H6197" s="578">
        <v>2.1396324906575748</v>
      </c>
      <c r="I6197" s="578">
        <v>1.2582529764622401</v>
      </c>
      <c r="J6197" s="578">
        <v>1.9143246133656526E-2</v>
      </c>
      <c r="K6197" s="578">
        <v>24.4751735280927</v>
      </c>
      <c r="L6197" s="578">
        <v>2874.4804611206</v>
      </c>
      <c r="M6197" s="578">
        <v>2.4534762478433501</v>
      </c>
      <c r="N6197" s="578">
        <v>1.5245180130004801</v>
      </c>
      <c r="O6197" s="578">
        <v>2.4648053959632849E-2</v>
      </c>
      <c r="P6197" s="578">
        <v>21.49755188852815</v>
      </c>
      <c r="Q6197" s="578">
        <v>2232.514900207515</v>
      </c>
      <c r="R6197" s="578">
        <v>2.1396327478966302</v>
      </c>
      <c r="S6197" s="578">
        <v>1.2582529342422824</v>
      </c>
      <c r="T6197" s="578">
        <v>1.9143246133656526E-2</v>
      </c>
      <c r="U6197" s="578">
        <v>24.475172466190948</v>
      </c>
      <c r="V6197" s="578">
        <v>2874.4805132547945</v>
      </c>
      <c r="W6197" s="578">
        <v>2.4534762995317552</v>
      </c>
      <c r="X6197" s="578">
        <v>1.524518018277975</v>
      </c>
      <c r="Y6197" s="578">
        <v>2.46480534357639E-2</v>
      </c>
    </row>
    <row r="6198" spans="1:25" x14ac:dyDescent="0.3">
      <c r="A6198" s="310" t="s">
        <v>984</v>
      </c>
      <c r="B6198" s="310" t="s">
        <v>48</v>
      </c>
      <c r="C6198" s="310" t="s">
        <v>42</v>
      </c>
      <c r="D6198" s="36">
        <v>4</v>
      </c>
      <c r="E6198" s="36">
        <v>2012</v>
      </c>
      <c r="F6198" s="578">
        <v>12.051658341132299</v>
      </c>
      <c r="G6198" s="578">
        <v>1107.7745628356899</v>
      </c>
      <c r="H6198" s="578">
        <v>1.2795093740375376</v>
      </c>
      <c r="I6198" s="578">
        <v>0.65731099247932401</v>
      </c>
      <c r="J6198" s="578">
        <v>9.4988299679243729E-3</v>
      </c>
      <c r="K6198" s="578">
        <v>19.1136714366536</v>
      </c>
      <c r="L6198" s="578">
        <v>2370.0536142984997</v>
      </c>
      <c r="M6198" s="578">
        <v>1.7452041055657825</v>
      </c>
      <c r="N6198" s="578">
        <v>1.2210691611592925</v>
      </c>
      <c r="O6198" s="578">
        <v>2.0322810412229275E-2</v>
      </c>
      <c r="P6198" s="578">
        <v>12.051659901315901</v>
      </c>
      <c r="Q6198" s="578">
        <v>1107.7745628356899</v>
      </c>
      <c r="R6198" s="578">
        <v>1.2795093724659274</v>
      </c>
      <c r="S6198" s="578">
        <v>0.65731099247932401</v>
      </c>
      <c r="T6198" s="578">
        <v>9.4988300212813966E-3</v>
      </c>
      <c r="U6198" s="578">
        <v>19.113670917460649</v>
      </c>
      <c r="V6198" s="578">
        <v>2370.0536142984997</v>
      </c>
      <c r="W6198" s="578">
        <v>1.7452025278859424</v>
      </c>
      <c r="X6198" s="578">
        <v>1.221069108384345</v>
      </c>
      <c r="Y6198" s="578">
        <v>2.0322810412229275E-2</v>
      </c>
    </row>
    <row r="6199" spans="1:25" x14ac:dyDescent="0.3">
      <c r="A6199" s="310" t="s">
        <v>985</v>
      </c>
      <c r="B6199" s="310" t="s">
        <v>48</v>
      </c>
      <c r="C6199" s="310" t="s">
        <v>42</v>
      </c>
      <c r="D6199" s="36">
        <v>5</v>
      </c>
      <c r="E6199" s="36">
        <v>2012</v>
      </c>
      <c r="F6199" s="578">
        <v>10.856637909479678</v>
      </c>
      <c r="G6199" s="578">
        <v>1141.22949091593</v>
      </c>
      <c r="H6199" s="578">
        <v>1.034391821827735</v>
      </c>
      <c r="I6199" s="578">
        <v>0.62804396792004447</v>
      </c>
      <c r="J6199" s="578">
        <v>9.7857918590307166E-3</v>
      </c>
      <c r="K6199" s="578">
        <v>16.551640244074651</v>
      </c>
      <c r="L6199" s="578">
        <v>2093.6137262980074</v>
      </c>
      <c r="M6199" s="578">
        <v>1.3752016893898424</v>
      </c>
      <c r="N6199" s="578">
        <v>1.0808775620534952</v>
      </c>
      <c r="O6199" s="578">
        <v>1.7952453151034775E-2</v>
      </c>
      <c r="P6199" s="578">
        <v>10.856638539441786</v>
      </c>
      <c r="Q6199" s="578">
        <v>1141.22949091593</v>
      </c>
      <c r="R6199" s="578">
        <v>1.0343918274350725</v>
      </c>
      <c r="S6199" s="578">
        <v>0.62804397319753924</v>
      </c>
      <c r="T6199" s="578">
        <v>9.785791907537103E-3</v>
      </c>
      <c r="U6199" s="578">
        <v>16.551638697230302</v>
      </c>
      <c r="V6199" s="578">
        <v>2093.6137262980074</v>
      </c>
      <c r="W6199" s="578">
        <v>1.3752016893898424</v>
      </c>
      <c r="X6199" s="578">
        <v>1.0808774195611399</v>
      </c>
      <c r="Y6199" s="578">
        <v>1.7952453151034775E-2</v>
      </c>
    </row>
    <row r="6200" spans="1:25" x14ac:dyDescent="0.3">
      <c r="A6200" s="310" t="s">
        <v>986</v>
      </c>
      <c r="B6200" s="310" t="s">
        <v>48</v>
      </c>
      <c r="C6200" s="310" t="s">
        <v>42</v>
      </c>
      <c r="D6200" s="36">
        <v>6</v>
      </c>
      <c r="E6200" s="36">
        <v>2012</v>
      </c>
      <c r="F6200" s="578">
        <v>10.139615459668335</v>
      </c>
      <c r="G6200" s="578">
        <v>1161.3008168538374</v>
      </c>
      <c r="H6200" s="578">
        <v>0.88732158961162533</v>
      </c>
      <c r="I6200" s="578">
        <v>0.61048300564289004</v>
      </c>
      <c r="J6200" s="578">
        <v>9.9579378826698747E-3</v>
      </c>
      <c r="K6200" s="578">
        <v>14.953062711089474</v>
      </c>
      <c r="L6200" s="578">
        <v>1926.146259307855</v>
      </c>
      <c r="M6200" s="578">
        <v>1.1293022047611849</v>
      </c>
      <c r="N6200" s="578">
        <v>0.97856443126996329</v>
      </c>
      <c r="O6200" s="578">
        <v>1.651650102576235E-2</v>
      </c>
      <c r="P6200" s="578">
        <v>10.139616507677875</v>
      </c>
      <c r="Q6200" s="578">
        <v>1161.3008168538374</v>
      </c>
      <c r="R6200" s="578">
        <v>0.88732165398929852</v>
      </c>
      <c r="S6200" s="578">
        <v>0.61048301076516431</v>
      </c>
      <c r="T6200" s="578">
        <v>9.9579378826698747E-3</v>
      </c>
      <c r="U6200" s="578">
        <v>14.95306166800335</v>
      </c>
      <c r="V6200" s="578">
        <v>1926.146259307855</v>
      </c>
      <c r="W6200" s="578">
        <v>1.1293021916644599</v>
      </c>
      <c r="X6200" s="578">
        <v>0.97856432199478105</v>
      </c>
      <c r="Y6200" s="578">
        <v>1.651650102576235E-2</v>
      </c>
    </row>
    <row r="6201" spans="1:25" x14ac:dyDescent="0.3">
      <c r="A6201" s="310" t="s">
        <v>987</v>
      </c>
      <c r="B6201" s="310" t="s">
        <v>48</v>
      </c>
      <c r="C6201" s="310" t="s">
        <v>42</v>
      </c>
      <c r="D6201" s="36">
        <v>7</v>
      </c>
      <c r="E6201" s="36">
        <v>2012</v>
      </c>
      <c r="F6201" s="578">
        <v>9.661619018326725</v>
      </c>
      <c r="G6201" s="578">
        <v>1174.6841773986748</v>
      </c>
      <c r="H6201" s="578">
        <v>0.78927210567053341</v>
      </c>
      <c r="I6201" s="578">
        <v>0.59877620668460874</v>
      </c>
      <c r="J6201" s="578">
        <v>1.0072744189528707E-2</v>
      </c>
      <c r="K6201" s="578">
        <v>14.449164020542675</v>
      </c>
      <c r="L6201" s="578">
        <v>1885.3194758097302</v>
      </c>
      <c r="M6201" s="578">
        <v>1.0040717591958375</v>
      </c>
      <c r="N6201" s="578">
        <v>0.942255861125886</v>
      </c>
      <c r="O6201" s="578">
        <v>1.6166472691111201E-2</v>
      </c>
      <c r="P6201" s="578">
        <v>9.6616194205077157</v>
      </c>
      <c r="Q6201" s="578">
        <v>1174.6841773986748</v>
      </c>
      <c r="R6201" s="578">
        <v>0.78927207400556632</v>
      </c>
      <c r="S6201" s="578">
        <v>0.59877624890456571</v>
      </c>
      <c r="T6201" s="578">
        <v>1.0072744189528707E-2</v>
      </c>
      <c r="U6201" s="578">
        <v>14.449165070419699</v>
      </c>
      <c r="V6201" s="578">
        <v>1885.3194758097302</v>
      </c>
      <c r="W6201" s="578">
        <v>1.00407171749975</v>
      </c>
      <c r="X6201" s="578">
        <v>0.94225573974351051</v>
      </c>
      <c r="Y6201" s="578">
        <v>1.6166472691111201E-2</v>
      </c>
    </row>
    <row r="6202" spans="1:25" x14ac:dyDescent="0.3">
      <c r="A6202" s="310" t="s">
        <v>988</v>
      </c>
      <c r="B6202" s="310" t="s">
        <v>48</v>
      </c>
      <c r="C6202" s="310" t="s">
        <v>42</v>
      </c>
      <c r="D6202" s="36">
        <v>8</v>
      </c>
      <c r="E6202" s="36">
        <v>2012</v>
      </c>
      <c r="F6202" s="578">
        <v>9.1843220594503894</v>
      </c>
      <c r="G6202" s="578">
        <v>1129.7605311075799</v>
      </c>
      <c r="H6202" s="578">
        <v>0.69880691287107699</v>
      </c>
      <c r="I6202" s="578">
        <v>0.59290279075503283</v>
      </c>
      <c r="J6202" s="578">
        <v>9.6875555270040901E-3</v>
      </c>
      <c r="K6202" s="578">
        <v>12.567109578890523</v>
      </c>
      <c r="L6202" s="578">
        <v>1615.3987579345676</v>
      </c>
      <c r="M6202" s="578">
        <v>0.93925894395215381</v>
      </c>
      <c r="N6202" s="578">
        <v>0.77595701813697804</v>
      </c>
      <c r="O6202" s="578">
        <v>1.3851933258896002E-2</v>
      </c>
      <c r="P6202" s="578">
        <v>9.1843220541777306</v>
      </c>
      <c r="Q6202" s="578">
        <v>1129.7605311075799</v>
      </c>
      <c r="R6202" s="578">
        <v>0.69880690685628544</v>
      </c>
      <c r="S6202" s="578">
        <v>0.59290276002138798</v>
      </c>
      <c r="T6202" s="578">
        <v>9.6875554736470665E-3</v>
      </c>
      <c r="U6202" s="578">
        <v>12.567111144555325</v>
      </c>
      <c r="V6202" s="578">
        <v>1615.3987579345676</v>
      </c>
      <c r="W6202" s="578">
        <v>0.93925890708730164</v>
      </c>
      <c r="X6202" s="578">
        <v>0.77595701813697804</v>
      </c>
      <c r="Y6202" s="578">
        <v>1.3851933258896002E-2</v>
      </c>
    </row>
    <row r="6203" spans="1:25" x14ac:dyDescent="0.3">
      <c r="A6203" s="310" t="s">
        <v>989</v>
      </c>
      <c r="B6203" s="310" t="s">
        <v>48</v>
      </c>
      <c r="C6203" s="310" t="s">
        <v>42</v>
      </c>
      <c r="D6203" s="36">
        <v>9</v>
      </c>
      <c r="E6203" s="36">
        <v>2012</v>
      </c>
      <c r="F6203" s="578">
        <v>8.8263501657420402</v>
      </c>
      <c r="G6203" s="578">
        <v>1096.0744857788025</v>
      </c>
      <c r="H6203" s="578">
        <v>0.63095738463258955</v>
      </c>
      <c r="I6203" s="578">
        <v>0.58849801123142198</v>
      </c>
      <c r="J6203" s="578">
        <v>9.3987260964543823E-3</v>
      </c>
      <c r="K6203" s="578">
        <v>12.223687315849574</v>
      </c>
      <c r="L6203" s="578">
        <v>1574.4017664591399</v>
      </c>
      <c r="M6203" s="578">
        <v>0.88796759943943426</v>
      </c>
      <c r="N6203" s="578">
        <v>0.72822374633202902</v>
      </c>
      <c r="O6203" s="578">
        <v>1.3500393698147151E-2</v>
      </c>
      <c r="P6203" s="578">
        <v>8.8263505380164098</v>
      </c>
      <c r="Q6203" s="578">
        <v>1096.0744857788025</v>
      </c>
      <c r="R6203" s="578">
        <v>0.63095739518757876</v>
      </c>
      <c r="S6203" s="578">
        <v>0.58849801123142198</v>
      </c>
      <c r="T6203" s="578">
        <v>9.3987261498114059E-3</v>
      </c>
      <c r="U6203" s="578">
        <v>12.223686269649324</v>
      </c>
      <c r="V6203" s="578">
        <v>1574.4017664591399</v>
      </c>
      <c r="W6203" s="578">
        <v>0.88796760440648792</v>
      </c>
      <c r="X6203" s="578">
        <v>0.72822351412226694</v>
      </c>
      <c r="Y6203" s="578">
        <v>1.3500393698147151E-2</v>
      </c>
    </row>
    <row r="6204" spans="1:25" x14ac:dyDescent="0.3">
      <c r="A6204" s="310" t="s">
        <v>990</v>
      </c>
      <c r="B6204" s="310" t="s">
        <v>48</v>
      </c>
      <c r="C6204" s="310" t="s">
        <v>42</v>
      </c>
      <c r="D6204" s="36">
        <v>10</v>
      </c>
      <c r="E6204" s="36">
        <v>2012</v>
      </c>
      <c r="F6204" s="578">
        <v>8.5479120404997886</v>
      </c>
      <c r="G6204" s="578">
        <v>1069.8709246317499</v>
      </c>
      <c r="H6204" s="578">
        <v>0.57818463834701084</v>
      </c>
      <c r="I6204" s="578">
        <v>0.58506999909877699</v>
      </c>
      <c r="J6204" s="578">
        <v>9.1740323987323773E-3</v>
      </c>
      <c r="K6204" s="578">
        <v>11.940494426458152</v>
      </c>
      <c r="L6204" s="578">
        <v>1541.2835464477498</v>
      </c>
      <c r="M6204" s="578">
        <v>0.85005258450595023</v>
      </c>
      <c r="N6204" s="578">
        <v>0.68489297479391098</v>
      </c>
      <c r="O6204" s="578">
        <v>1.3216435521220149E-2</v>
      </c>
      <c r="P6204" s="578">
        <v>8.547912080134358</v>
      </c>
      <c r="Q6204" s="578">
        <v>1069.8709246317499</v>
      </c>
      <c r="R6204" s="578">
        <v>0.57818460140454875</v>
      </c>
      <c r="S6204" s="578">
        <v>0.58507000437627166</v>
      </c>
      <c r="T6204" s="578">
        <v>9.1740323987323773E-3</v>
      </c>
      <c r="U6204" s="578">
        <v>11.940492338995625</v>
      </c>
      <c r="V6204" s="578">
        <v>1541.2834943135524</v>
      </c>
      <c r="W6204" s="578">
        <v>0.85005259506093922</v>
      </c>
      <c r="X6204" s="578">
        <v>0.68489295492569591</v>
      </c>
      <c r="Y6204" s="578">
        <v>1.3216435521220149E-2</v>
      </c>
    </row>
    <row r="6205" spans="1:25" x14ac:dyDescent="0.3">
      <c r="A6205" s="310" t="s">
        <v>991</v>
      </c>
      <c r="B6205" s="310" t="s">
        <v>48</v>
      </c>
      <c r="C6205" s="310" t="s">
        <v>42</v>
      </c>
      <c r="D6205" s="36">
        <v>11</v>
      </c>
      <c r="E6205" s="36">
        <v>2012</v>
      </c>
      <c r="F6205" s="578">
        <v>9.7337972251843556</v>
      </c>
      <c r="G6205" s="578">
        <v>1247.1534169514925</v>
      </c>
      <c r="H6205" s="578">
        <v>0.69959103189952032</v>
      </c>
      <c r="I6205" s="578">
        <v>0.54676528112031497</v>
      </c>
      <c r="J6205" s="578">
        <v>1.0694245749618799E-2</v>
      </c>
      <c r="K6205" s="578">
        <v>11.6519291321795</v>
      </c>
      <c r="L6205" s="578">
        <v>1514.6276156107551</v>
      </c>
      <c r="M6205" s="578">
        <v>0.82343500520801127</v>
      </c>
      <c r="N6205" s="578">
        <v>0.63136601448059004</v>
      </c>
      <c r="O6205" s="578">
        <v>1.298785113613115E-2</v>
      </c>
      <c r="P6205" s="578">
        <v>9.7337968624245192</v>
      </c>
      <c r="Q6205" s="578">
        <v>1247.1534169514925</v>
      </c>
      <c r="R6205" s="578">
        <v>0.69959103666284728</v>
      </c>
      <c r="S6205" s="578">
        <v>0.5467652904335405</v>
      </c>
      <c r="T6205" s="578">
        <v>1.0694245749618799E-2</v>
      </c>
      <c r="U6205" s="578">
        <v>11.6519280893068</v>
      </c>
      <c r="V6205" s="578">
        <v>1514.6276156107551</v>
      </c>
      <c r="W6205" s="578">
        <v>0.82343498783302449</v>
      </c>
      <c r="X6205" s="578">
        <v>0.63136601455820052</v>
      </c>
      <c r="Y6205" s="578">
        <v>1.298785113613115E-2</v>
      </c>
    </row>
    <row r="6206" spans="1:25" x14ac:dyDescent="0.3">
      <c r="A6206" s="310" t="s">
        <v>992</v>
      </c>
      <c r="B6206" s="310" t="s">
        <v>48</v>
      </c>
      <c r="C6206" s="310" t="s">
        <v>42</v>
      </c>
      <c r="D6206" s="36">
        <v>12</v>
      </c>
      <c r="E6206" s="36">
        <v>2012</v>
      </c>
      <c r="F6206" s="578">
        <v>10.70406667667943</v>
      </c>
      <c r="G6206" s="578">
        <v>1392.2043685913025</v>
      </c>
      <c r="H6206" s="578">
        <v>0.79892325339217951</v>
      </c>
      <c r="I6206" s="578">
        <v>0.51542349198522641</v>
      </c>
      <c r="J6206" s="578">
        <v>1.19381042119736E-2</v>
      </c>
      <c r="K6206" s="578">
        <v>11.406339017480249</v>
      </c>
      <c r="L6206" s="578">
        <v>1491.9048754374123</v>
      </c>
      <c r="M6206" s="578">
        <v>0.80186140880687118</v>
      </c>
      <c r="N6206" s="578">
        <v>0.58557744766585473</v>
      </c>
      <c r="O6206" s="578">
        <v>1.2793027989876726E-2</v>
      </c>
      <c r="P6206" s="578">
        <v>10.704065632448525</v>
      </c>
      <c r="Q6206" s="578">
        <v>1392.2043685913025</v>
      </c>
      <c r="R6206" s="578">
        <v>0.79892320645740222</v>
      </c>
      <c r="S6206" s="578">
        <v>0.51542348655251147</v>
      </c>
      <c r="T6206" s="578">
        <v>1.19381042119736E-2</v>
      </c>
      <c r="U6206" s="578">
        <v>11.40633798009365</v>
      </c>
      <c r="V6206" s="578">
        <v>1491.9049797058074</v>
      </c>
      <c r="W6206" s="578">
        <v>0.80186136193030155</v>
      </c>
      <c r="X6206" s="578">
        <v>0.5855773584141083</v>
      </c>
      <c r="Y6206" s="578">
        <v>1.2793027989876726E-2</v>
      </c>
    </row>
    <row r="6207" spans="1:25" x14ac:dyDescent="0.3">
      <c r="A6207" s="310" t="s">
        <v>993</v>
      </c>
      <c r="B6207" s="310" t="s">
        <v>48</v>
      </c>
      <c r="C6207" s="310" t="s">
        <v>42</v>
      </c>
      <c r="D6207" s="36">
        <v>13</v>
      </c>
      <c r="E6207" s="36">
        <v>2012</v>
      </c>
      <c r="F6207" s="578">
        <v>10.578233209826635</v>
      </c>
      <c r="G6207" s="578">
        <v>1391.7844619750899</v>
      </c>
      <c r="H6207" s="578">
        <v>0.77236677314310009</v>
      </c>
      <c r="I6207" s="578">
        <v>0.47179439904478632</v>
      </c>
      <c r="J6207" s="578">
        <v>1.1934509452354726E-2</v>
      </c>
      <c r="K6207" s="578">
        <v>11.213842982518399</v>
      </c>
      <c r="L6207" s="578">
        <v>1479.3538551330525</v>
      </c>
      <c r="M6207" s="578">
        <v>0.7681480234605258</v>
      </c>
      <c r="N6207" s="578">
        <v>0.54309288909037878</v>
      </c>
      <c r="O6207" s="578">
        <v>1.2685440490410274E-2</v>
      </c>
      <c r="P6207" s="578">
        <v>10.578235296614926</v>
      </c>
      <c r="Q6207" s="578">
        <v>1391.7843577066999</v>
      </c>
      <c r="R6207" s="578">
        <v>0.77236676817604621</v>
      </c>
      <c r="S6207" s="578">
        <v>0.47179441111317472</v>
      </c>
      <c r="T6207" s="578">
        <v>1.1934509452354726E-2</v>
      </c>
      <c r="U6207" s="578">
        <v>11.213843445225649</v>
      </c>
      <c r="V6207" s="578">
        <v>1479.3538551330525</v>
      </c>
      <c r="W6207" s="578">
        <v>0.76814796492302162</v>
      </c>
      <c r="X6207" s="578">
        <v>0.5430927815226213</v>
      </c>
      <c r="Y6207" s="578">
        <v>1.2685440490410274E-2</v>
      </c>
    </row>
    <row r="6208" spans="1:25" x14ac:dyDescent="0.3">
      <c r="A6208" s="310" t="s">
        <v>994</v>
      </c>
      <c r="B6208" s="310" t="s">
        <v>48</v>
      </c>
      <c r="C6208" s="310" t="s">
        <v>42</v>
      </c>
      <c r="D6208" s="36">
        <v>14</v>
      </c>
      <c r="E6208" s="36">
        <v>2012</v>
      </c>
      <c r="F6208" s="578">
        <v>11.408683302768601</v>
      </c>
      <c r="G6208" s="578">
        <v>1491.4351056416776</v>
      </c>
      <c r="H6208" s="578">
        <v>0.73933298660752622</v>
      </c>
      <c r="I6208" s="578">
        <v>0.47081660681093701</v>
      </c>
      <c r="J6208" s="578">
        <v>1.2789035584622299E-2</v>
      </c>
      <c r="K6208" s="578">
        <v>11.986218767623775</v>
      </c>
      <c r="L6208" s="578">
        <v>1570.0804023742626</v>
      </c>
      <c r="M6208" s="578">
        <v>0.73701719406138411</v>
      </c>
      <c r="N6208" s="578">
        <v>0.54054448901054708</v>
      </c>
      <c r="O6208" s="578">
        <v>1.3463430261860251E-2</v>
      </c>
      <c r="P6208" s="578">
        <v>11.408682253201999</v>
      </c>
      <c r="Q6208" s="578">
        <v>1491.4350535074825</v>
      </c>
      <c r="R6208" s="578">
        <v>0.73933299654163376</v>
      </c>
      <c r="S6208" s="578">
        <v>0.47081660463785102</v>
      </c>
      <c r="T6208" s="578">
        <v>1.2789035584622299E-2</v>
      </c>
      <c r="U6208" s="578">
        <v>11.986218762341451</v>
      </c>
      <c r="V6208" s="578">
        <v>1570.0804023742626</v>
      </c>
      <c r="W6208" s="578">
        <v>0.73701716932312844</v>
      </c>
      <c r="X6208" s="578">
        <v>0.54054436083727797</v>
      </c>
      <c r="Y6208" s="578">
        <v>1.3463430780878551E-2</v>
      </c>
    </row>
    <row r="6209" spans="1:25" x14ac:dyDescent="0.3">
      <c r="A6209" s="310" t="s">
        <v>995</v>
      </c>
      <c r="B6209" s="310" t="s">
        <v>48</v>
      </c>
      <c r="C6209" s="310" t="s">
        <v>42</v>
      </c>
      <c r="D6209" s="36">
        <v>15</v>
      </c>
      <c r="E6209" s="36">
        <v>2012</v>
      </c>
      <c r="F6209" s="578">
        <v>12.2022051395227</v>
      </c>
      <c r="G6209" s="578">
        <v>1585.702495574945</v>
      </c>
      <c r="H6209" s="578">
        <v>0.71087921243937058</v>
      </c>
      <c r="I6209" s="578">
        <v>0.47299471090082046</v>
      </c>
      <c r="J6209" s="578">
        <v>1.35973936412483E-2</v>
      </c>
      <c r="K6209" s="578">
        <v>12.718207747607526</v>
      </c>
      <c r="L6209" s="578">
        <v>1655.0621032714801</v>
      </c>
      <c r="M6209" s="578">
        <v>0.71144055759456604</v>
      </c>
      <c r="N6209" s="578">
        <v>0.53699680790305104</v>
      </c>
      <c r="O6209" s="578">
        <v>1.4192134287441099E-2</v>
      </c>
      <c r="P6209" s="578">
        <v>12.202203053879151</v>
      </c>
      <c r="Q6209" s="578">
        <v>1585.702495574945</v>
      </c>
      <c r="R6209" s="578">
        <v>0.71087923882684312</v>
      </c>
      <c r="S6209" s="578">
        <v>0.47299470880534455</v>
      </c>
      <c r="T6209" s="578">
        <v>1.35973936412483E-2</v>
      </c>
      <c r="U6209" s="578">
        <v>12.718206182985575</v>
      </c>
      <c r="V6209" s="578">
        <v>1655.0621032714801</v>
      </c>
      <c r="W6209" s="578">
        <v>0.71144054123821321</v>
      </c>
      <c r="X6209" s="578">
        <v>0.53699680790305104</v>
      </c>
      <c r="Y6209" s="578">
        <v>1.4192134287441099E-2</v>
      </c>
    </row>
    <row r="6210" spans="1:25" x14ac:dyDescent="0.3">
      <c r="A6210" s="580" t="s">
        <v>996</v>
      </c>
      <c r="B6210" s="580" t="s">
        <v>48</v>
      </c>
      <c r="C6210" s="580" t="s">
        <v>42</v>
      </c>
      <c r="D6210" s="581">
        <v>16</v>
      </c>
      <c r="E6210" s="581">
        <v>2012</v>
      </c>
      <c r="F6210" s="582">
        <v>13.237233582287375</v>
      </c>
      <c r="G6210" s="582">
        <v>1695.0996729532849</v>
      </c>
      <c r="H6210" s="582">
        <v>0.69456604410273282</v>
      </c>
      <c r="I6210" s="582">
        <v>0.48657666193321297</v>
      </c>
      <c r="J6210" s="582">
        <v>1.4535505276095725E-2</v>
      </c>
      <c r="K6210" s="582">
        <v>13.668701459396573</v>
      </c>
      <c r="L6210" s="582">
        <v>1753.8430328369075</v>
      </c>
      <c r="M6210" s="582">
        <v>0.69605230862119483</v>
      </c>
      <c r="N6210" s="582">
        <v>0.54674861781919948</v>
      </c>
      <c r="O6210" s="582">
        <v>1.5039249973293976E-2</v>
      </c>
      <c r="P6210" s="582">
        <v>13.237231495605826</v>
      </c>
      <c r="Q6210" s="582">
        <v>1695.0996729532849</v>
      </c>
      <c r="R6210" s="582">
        <v>0.69456609160018423</v>
      </c>
      <c r="S6210" s="582">
        <v>0.48657667730003551</v>
      </c>
      <c r="T6210" s="582">
        <v>1.4535505276095725E-2</v>
      </c>
      <c r="U6210" s="582">
        <v>13.6686993755914</v>
      </c>
      <c r="V6210" s="582">
        <v>1753.8430328369075</v>
      </c>
      <c r="W6210" s="582">
        <v>0.69605231762397968</v>
      </c>
      <c r="X6210" s="582">
        <v>0.54674861677146158</v>
      </c>
      <c r="Y6210" s="582">
        <v>1.5039249973293976E-2</v>
      </c>
    </row>
    <row r="6211" spans="1:25" x14ac:dyDescent="0.3">
      <c r="A6211" s="310" t="s">
        <v>997</v>
      </c>
      <c r="B6211" s="310" t="s">
        <v>48</v>
      </c>
      <c r="C6211" s="310" t="s">
        <v>42</v>
      </c>
      <c r="D6211" s="36">
        <v>1</v>
      </c>
      <c r="E6211" s="36">
        <v>2020</v>
      </c>
      <c r="F6211" s="578">
        <v>37.258444796083481</v>
      </c>
      <c r="G6211" s="578">
        <v>7521.8913192748969</v>
      </c>
      <c r="H6211" s="578">
        <v>4.0987106761895049</v>
      </c>
      <c r="I6211" s="578">
        <v>1.9742889314268974</v>
      </c>
      <c r="J6211" s="578">
        <v>6.6168961736063125E-2</v>
      </c>
      <c r="K6211" s="578">
        <v>38.678159575201128</v>
      </c>
      <c r="L6211" s="578">
        <v>7964.8938268025686</v>
      </c>
      <c r="M6211" s="578">
        <v>4.3883691734323849</v>
      </c>
      <c r="N6211" s="578">
        <v>2.0589431108285901</v>
      </c>
      <c r="O6211" s="578">
        <v>7.0066683615247358E-2</v>
      </c>
      <c r="P6211" s="578">
        <v>37.258446861368853</v>
      </c>
      <c r="Q6211" s="578">
        <v>7521.8912124633753</v>
      </c>
      <c r="R6211" s="578">
        <v>4.0987106813893899</v>
      </c>
      <c r="S6211" s="578">
        <v>1.9742888839294448</v>
      </c>
      <c r="T6211" s="578">
        <v>6.6168961697258027E-2</v>
      </c>
      <c r="U6211" s="578">
        <v>38.678159054970173</v>
      </c>
      <c r="V6211" s="578">
        <v>7964.8937835693323</v>
      </c>
      <c r="W6211" s="578">
        <v>4.3883692255864499</v>
      </c>
      <c r="X6211" s="578">
        <v>2.0589431636035398</v>
      </c>
      <c r="Y6211" s="578">
        <v>7.006668307197586E-2</v>
      </c>
    </row>
    <row r="6212" spans="1:25" x14ac:dyDescent="0.3">
      <c r="A6212" s="310" t="s">
        <v>998</v>
      </c>
      <c r="B6212" s="310" t="s">
        <v>48</v>
      </c>
      <c r="C6212" s="310" t="s">
        <v>42</v>
      </c>
      <c r="D6212" s="36">
        <v>2</v>
      </c>
      <c r="E6212" s="36">
        <v>2020</v>
      </c>
      <c r="F6212" s="578">
        <v>18.098966739387798</v>
      </c>
      <c r="G6212" s="578">
        <v>3806.9058545430453</v>
      </c>
      <c r="H6212" s="578">
        <v>1.9654016585166827</v>
      </c>
      <c r="I6212" s="578">
        <v>0.99052732593069459</v>
      </c>
      <c r="J6212" s="578">
        <v>3.3487352891825105E-2</v>
      </c>
      <c r="K6212" s="578">
        <v>19.167590067857677</v>
      </c>
      <c r="L6212" s="578">
        <v>4292.6284612019799</v>
      </c>
      <c r="M6212" s="578">
        <v>2.3366740307925848</v>
      </c>
      <c r="N6212" s="578">
        <v>1.0680366605520202</v>
      </c>
      <c r="O6212" s="578">
        <v>3.7761091739715355E-2</v>
      </c>
      <c r="P6212" s="578">
        <v>18.098966751926699</v>
      </c>
      <c r="Q6212" s="578">
        <v>3806.9058024088476</v>
      </c>
      <c r="R6212" s="578">
        <v>1.9654016524630848</v>
      </c>
      <c r="S6212" s="578">
        <v>0.99052728371073751</v>
      </c>
      <c r="T6212" s="578">
        <v>3.3487351844087201E-2</v>
      </c>
      <c r="U6212" s="578">
        <v>19.167586957444026</v>
      </c>
      <c r="V6212" s="578">
        <v>4292.6284077962173</v>
      </c>
      <c r="W6212" s="578">
        <v>2.3366740818601048</v>
      </c>
      <c r="X6212" s="578">
        <v>1.0680365759568851</v>
      </c>
      <c r="Y6212" s="578">
        <v>3.7761091739715348E-2</v>
      </c>
    </row>
    <row r="6213" spans="1:25" x14ac:dyDescent="0.3">
      <c r="A6213" s="310" t="s">
        <v>999</v>
      </c>
      <c r="B6213" s="310" t="s">
        <v>48</v>
      </c>
      <c r="C6213" s="310" t="s">
        <v>42</v>
      </c>
      <c r="D6213" s="36">
        <v>3</v>
      </c>
      <c r="E6213" s="36">
        <v>2020</v>
      </c>
      <c r="F6213" s="578">
        <v>9.7519351497006017</v>
      </c>
      <c r="G6213" s="578">
        <v>2145.8287645975674</v>
      </c>
      <c r="H6213" s="578">
        <v>1.0593496763613026</v>
      </c>
      <c r="I6213" s="578">
        <v>0.54443800449371305</v>
      </c>
      <c r="J6213" s="578">
        <v>1.8875943535628374E-2</v>
      </c>
      <c r="K6213" s="578">
        <v>11.174808714732777</v>
      </c>
      <c r="L6213" s="578">
        <v>2754.9237569173147</v>
      </c>
      <c r="M6213" s="578">
        <v>1.2416827611547525</v>
      </c>
      <c r="N6213" s="578">
        <v>0.64103448825577847</v>
      </c>
      <c r="O6213" s="578">
        <v>2.4235456386425804E-2</v>
      </c>
      <c r="P6213" s="578">
        <v>9.7519356660001453</v>
      </c>
      <c r="Q6213" s="578">
        <v>2145.8287645975674</v>
      </c>
      <c r="R6213" s="578">
        <v>1.05934961303137</v>
      </c>
      <c r="S6213" s="578">
        <v>0.54443797810623995</v>
      </c>
      <c r="T6213" s="578">
        <v>1.8875943535628374E-2</v>
      </c>
      <c r="U6213" s="578">
        <v>11.17480706098525</v>
      </c>
      <c r="V6213" s="578">
        <v>2754.9237569173151</v>
      </c>
      <c r="W6213" s="578">
        <v>1.241682761154755</v>
      </c>
      <c r="X6213" s="578">
        <v>0.64103443020333828</v>
      </c>
      <c r="Y6213" s="578">
        <v>2.4235455862556848E-2</v>
      </c>
    </row>
    <row r="6214" spans="1:25" x14ac:dyDescent="0.3">
      <c r="A6214" s="310" t="s">
        <v>1000</v>
      </c>
      <c r="B6214" s="310" t="s">
        <v>48</v>
      </c>
      <c r="C6214" s="310" t="s">
        <v>42</v>
      </c>
      <c r="D6214" s="36">
        <v>4</v>
      </c>
      <c r="E6214" s="36">
        <v>2020</v>
      </c>
      <c r="F6214" s="578">
        <v>5.4811337954112425</v>
      </c>
      <c r="G6214" s="578">
        <v>1065.6374886830599</v>
      </c>
      <c r="H6214" s="578">
        <v>0.62198154383804594</v>
      </c>
      <c r="I6214" s="578">
        <v>0.28973822831176177</v>
      </c>
      <c r="J6214" s="578">
        <v>9.373759812054518E-3</v>
      </c>
      <c r="K6214" s="578">
        <v>8.7074178942566469</v>
      </c>
      <c r="L6214" s="578">
        <v>2275.6024093627875</v>
      </c>
      <c r="M6214" s="578">
        <v>0.88841339658635321</v>
      </c>
      <c r="N6214" s="578">
        <v>0.50791368819773131</v>
      </c>
      <c r="O6214" s="578">
        <v>2.0017976969635698E-2</v>
      </c>
      <c r="P6214" s="578">
        <v>5.4811338496219797</v>
      </c>
      <c r="Q6214" s="578">
        <v>1065.6374886830599</v>
      </c>
      <c r="R6214" s="578">
        <v>0.62198157550301381</v>
      </c>
      <c r="S6214" s="578">
        <v>0.28973823017440703</v>
      </c>
      <c r="T6214" s="578">
        <v>9.373759812054518E-3</v>
      </c>
      <c r="U6214" s="578">
        <v>8.7074178594921197</v>
      </c>
      <c r="V6214" s="578">
        <v>2275.6024614969851</v>
      </c>
      <c r="W6214" s="578">
        <v>0.88841335964389123</v>
      </c>
      <c r="X6214" s="578">
        <v>0.50791364209726431</v>
      </c>
      <c r="Y6214" s="578">
        <v>2.0017976969635698E-2</v>
      </c>
    </row>
    <row r="6215" spans="1:25" x14ac:dyDescent="0.3">
      <c r="A6215" s="310" t="s">
        <v>1001</v>
      </c>
      <c r="B6215" s="310" t="s">
        <v>48</v>
      </c>
      <c r="C6215" s="310" t="s">
        <v>42</v>
      </c>
      <c r="D6215" s="36">
        <v>5</v>
      </c>
      <c r="E6215" s="36">
        <v>2020</v>
      </c>
      <c r="F6215" s="578">
        <v>4.9423940938747002</v>
      </c>
      <c r="G6215" s="578">
        <v>1097.59032440185</v>
      </c>
      <c r="H6215" s="578">
        <v>0.50922656881933348</v>
      </c>
      <c r="I6215" s="578">
        <v>0.27169952968445849</v>
      </c>
      <c r="J6215" s="578">
        <v>9.6549072817045303E-3</v>
      </c>
      <c r="K6215" s="578">
        <v>7.5284646384364571</v>
      </c>
      <c r="L6215" s="578">
        <v>2009.2254295349048</v>
      </c>
      <c r="M6215" s="578">
        <v>0.70238737975402388</v>
      </c>
      <c r="N6215" s="578">
        <v>0.44582987871641855</v>
      </c>
      <c r="O6215" s="578">
        <v>1.7674958158750028E-2</v>
      </c>
      <c r="P6215" s="578">
        <v>4.9423942502301799</v>
      </c>
      <c r="Q6215" s="578">
        <v>1097.5903765360474</v>
      </c>
      <c r="R6215" s="578">
        <v>0.50922655502411796</v>
      </c>
      <c r="S6215" s="578">
        <v>0.271699529141187</v>
      </c>
      <c r="T6215" s="578">
        <v>9.6549072817045303E-3</v>
      </c>
      <c r="U6215" s="578">
        <v>7.528464534072552</v>
      </c>
      <c r="V6215" s="578">
        <v>2009.2254295349048</v>
      </c>
      <c r="W6215" s="578">
        <v>0.70238736442600647</v>
      </c>
      <c r="X6215" s="578">
        <v>0.44582982574744728</v>
      </c>
      <c r="Y6215" s="578">
        <v>1.767495814904875E-2</v>
      </c>
    </row>
    <row r="6216" spans="1:25" x14ac:dyDescent="0.3">
      <c r="A6216" s="310" t="s">
        <v>1002</v>
      </c>
      <c r="B6216" s="310" t="s">
        <v>48</v>
      </c>
      <c r="C6216" s="310" t="s">
        <v>42</v>
      </c>
      <c r="D6216" s="36">
        <v>6</v>
      </c>
      <c r="E6216" s="36">
        <v>2020</v>
      </c>
      <c r="F6216" s="578">
        <v>4.6191482486089299</v>
      </c>
      <c r="G6216" s="578">
        <v>1116.7632319132451</v>
      </c>
      <c r="H6216" s="578">
        <v>0.44157431656882751</v>
      </c>
      <c r="I6216" s="578">
        <v>0.26087627978995404</v>
      </c>
      <c r="J6216" s="578">
        <v>9.823581271727241E-3</v>
      </c>
      <c r="K6216" s="578">
        <v>6.779233790575133</v>
      </c>
      <c r="L6216" s="578">
        <v>1849.9919751485124</v>
      </c>
      <c r="M6216" s="578">
        <v>0.5779602589706575</v>
      </c>
      <c r="N6216" s="578">
        <v>0.40415451175067518</v>
      </c>
      <c r="O6216" s="578">
        <v>1.627388144455225E-2</v>
      </c>
      <c r="P6216" s="578">
        <v>4.6191484546919375</v>
      </c>
      <c r="Q6216" s="578">
        <v>1116.7632319132451</v>
      </c>
      <c r="R6216" s="578">
        <v>0.44157431605465974</v>
      </c>
      <c r="S6216" s="578">
        <v>0.26087627474528996</v>
      </c>
      <c r="T6216" s="578">
        <v>9.8235813202336257E-3</v>
      </c>
      <c r="U6216" s="578">
        <v>6.7792334257610447</v>
      </c>
      <c r="V6216" s="578">
        <v>1849.9919751485124</v>
      </c>
      <c r="W6216" s="578">
        <v>0.57796027850902898</v>
      </c>
      <c r="X6216" s="578">
        <v>0.40415451116859874</v>
      </c>
      <c r="Y6216" s="578">
        <v>1.627388144455225E-2</v>
      </c>
    </row>
    <row r="6217" spans="1:25" x14ac:dyDescent="0.3">
      <c r="A6217" s="310" t="s">
        <v>1003</v>
      </c>
      <c r="B6217" s="310" t="s">
        <v>48</v>
      </c>
      <c r="C6217" s="310" t="s">
        <v>42</v>
      </c>
      <c r="D6217" s="36">
        <v>7</v>
      </c>
      <c r="E6217" s="36">
        <v>2020</v>
      </c>
      <c r="F6217" s="578">
        <v>4.403657149883653</v>
      </c>
      <c r="G6217" s="578">
        <v>1129.5471738179476</v>
      </c>
      <c r="H6217" s="578">
        <v>0.3964714861164485</v>
      </c>
      <c r="I6217" s="578">
        <v>0.25366054120240678</v>
      </c>
      <c r="J6217" s="578">
        <v>9.9360520155945022E-3</v>
      </c>
      <c r="K6217" s="578">
        <v>6.5628844761667979</v>
      </c>
      <c r="L6217" s="578">
        <v>1809.0883725484175</v>
      </c>
      <c r="M6217" s="578">
        <v>0.51345830280721749</v>
      </c>
      <c r="N6217" s="578">
        <v>0.38824484916403801</v>
      </c>
      <c r="O6217" s="578">
        <v>1.591444948765755E-2</v>
      </c>
      <c r="P6217" s="578">
        <v>4.4036568888513976</v>
      </c>
      <c r="Q6217" s="578">
        <v>1129.5471738179476</v>
      </c>
      <c r="R6217" s="578">
        <v>0.39647149614756894</v>
      </c>
      <c r="S6217" s="578">
        <v>0.25366047408897402</v>
      </c>
      <c r="T6217" s="578">
        <v>9.9360520155945022E-3</v>
      </c>
      <c r="U6217" s="578">
        <v>6.5628841634655402</v>
      </c>
      <c r="V6217" s="578">
        <v>1809.0882682800252</v>
      </c>
      <c r="W6217" s="578">
        <v>0.51345832601267183</v>
      </c>
      <c r="X6217" s="578">
        <v>0.38824484536113751</v>
      </c>
      <c r="Y6217" s="578">
        <v>1.591444948765755E-2</v>
      </c>
    </row>
    <row r="6218" spans="1:25" x14ac:dyDescent="0.3">
      <c r="A6218" s="310" t="s">
        <v>1004</v>
      </c>
      <c r="B6218" s="310" t="s">
        <v>48</v>
      </c>
      <c r="C6218" s="310" t="s">
        <v>42</v>
      </c>
      <c r="D6218" s="36">
        <v>8</v>
      </c>
      <c r="E6218" s="36">
        <v>2020</v>
      </c>
      <c r="F6218" s="578">
        <v>4.1786704231902423</v>
      </c>
      <c r="G6218" s="578">
        <v>1085.07446289062</v>
      </c>
      <c r="H6218" s="578">
        <v>0.35250632942188453</v>
      </c>
      <c r="I6218" s="578">
        <v>0.25051919743418599</v>
      </c>
      <c r="J6218" s="578">
        <v>9.5451155114763628E-3</v>
      </c>
      <c r="K6218" s="578">
        <v>5.6993747455029098</v>
      </c>
      <c r="L6218" s="578">
        <v>1550.4703025817826</v>
      </c>
      <c r="M6218" s="578">
        <v>0.4758169539466805</v>
      </c>
      <c r="N6218" s="578">
        <v>0.31503610161598722</v>
      </c>
      <c r="O6218" s="578">
        <v>1.3639314643417751E-2</v>
      </c>
      <c r="P6218" s="578">
        <v>4.1786707359036246</v>
      </c>
      <c r="Q6218" s="578">
        <v>1085.07446289062</v>
      </c>
      <c r="R6218" s="578">
        <v>0.35250632942188453</v>
      </c>
      <c r="S6218" s="578">
        <v>0.25051918082560026</v>
      </c>
      <c r="T6218" s="578">
        <v>9.5451152980482734E-3</v>
      </c>
      <c r="U6218" s="578">
        <v>5.699374901906892</v>
      </c>
      <c r="V6218" s="578">
        <v>1550.4703025817826</v>
      </c>
      <c r="W6218" s="578">
        <v>0.475816959748044</v>
      </c>
      <c r="X6218" s="578">
        <v>0.31503610056824949</v>
      </c>
      <c r="Y6218" s="578">
        <v>1.3639314643417751E-2</v>
      </c>
    </row>
    <row r="6219" spans="1:25" x14ac:dyDescent="0.3">
      <c r="A6219" s="310" t="s">
        <v>1005</v>
      </c>
      <c r="B6219" s="310" t="s">
        <v>48</v>
      </c>
      <c r="C6219" s="310" t="s">
        <v>42</v>
      </c>
      <c r="D6219" s="36">
        <v>9</v>
      </c>
      <c r="E6219" s="36">
        <v>2020</v>
      </c>
      <c r="F6219" s="578">
        <v>4.0099287416051048</v>
      </c>
      <c r="G6219" s="578">
        <v>1051.7251014709425</v>
      </c>
      <c r="H6219" s="578">
        <v>0.31953155703376923</v>
      </c>
      <c r="I6219" s="578">
        <v>0.248162992298603</v>
      </c>
      <c r="J6219" s="578">
        <v>9.2519453852825447E-3</v>
      </c>
      <c r="K6219" s="578">
        <v>5.5337253628167646</v>
      </c>
      <c r="L6219" s="578">
        <v>1510.3012568155848</v>
      </c>
      <c r="M6219" s="578">
        <v>0.44660268085620602</v>
      </c>
      <c r="N6219" s="578">
        <v>0.29315609484910898</v>
      </c>
      <c r="O6219" s="578">
        <v>1.3286087860857724E-2</v>
      </c>
      <c r="P6219" s="578">
        <v>4.0099285325753273</v>
      </c>
      <c r="Q6219" s="578">
        <v>1051.7250493367476</v>
      </c>
      <c r="R6219" s="578">
        <v>0.31953155644684228</v>
      </c>
      <c r="S6219" s="578">
        <v>0.248162992298603</v>
      </c>
      <c r="T6219" s="578">
        <v>9.2519453367761618E-3</v>
      </c>
      <c r="U6219" s="578">
        <v>5.5337254719828053</v>
      </c>
      <c r="V6219" s="578">
        <v>1510.3012568155848</v>
      </c>
      <c r="W6219" s="578">
        <v>0.44660268547401405</v>
      </c>
      <c r="X6219" s="578">
        <v>0.29315609484910898</v>
      </c>
      <c r="Y6219" s="578">
        <v>1.3286087865708349E-2</v>
      </c>
    </row>
    <row r="6220" spans="1:25" x14ac:dyDescent="0.3">
      <c r="A6220" s="310" t="s">
        <v>1006</v>
      </c>
      <c r="B6220" s="310" t="s">
        <v>48</v>
      </c>
      <c r="C6220" s="310" t="s">
        <v>42</v>
      </c>
      <c r="D6220" s="36">
        <v>10</v>
      </c>
      <c r="E6220" s="36">
        <v>2020</v>
      </c>
      <c r="F6220" s="578">
        <v>3.8786818567471775</v>
      </c>
      <c r="G6220" s="578">
        <v>1025.7831103006968</v>
      </c>
      <c r="H6220" s="578">
        <v>0.29388419980629477</v>
      </c>
      <c r="I6220" s="578">
        <v>0.24633040651679</v>
      </c>
      <c r="J6220" s="578">
        <v>9.0238947207884196E-3</v>
      </c>
      <c r="K6220" s="578">
        <v>5.397500483160302</v>
      </c>
      <c r="L6220" s="578">
        <v>1477.9455273946051</v>
      </c>
      <c r="M6220" s="578">
        <v>0.42464538327961499</v>
      </c>
      <c r="N6220" s="578">
        <v>0.27345895747809323</v>
      </c>
      <c r="O6220" s="578">
        <v>1.3001601037103624E-2</v>
      </c>
      <c r="P6220" s="578">
        <v>3.8786816998678324</v>
      </c>
      <c r="Q6220" s="578">
        <v>1025.7831103006968</v>
      </c>
      <c r="R6220" s="578">
        <v>0.29388419890892675</v>
      </c>
      <c r="S6220" s="578">
        <v>0.24633040079303675</v>
      </c>
      <c r="T6220" s="578">
        <v>9.0238945607173521E-3</v>
      </c>
      <c r="U6220" s="578">
        <v>5.3975007961416797</v>
      </c>
      <c r="V6220" s="578">
        <v>1477.9455273946051</v>
      </c>
      <c r="W6220" s="578">
        <v>0.42464538120354173</v>
      </c>
      <c r="X6220" s="578">
        <v>0.27345897761794374</v>
      </c>
      <c r="Y6220" s="578">
        <v>1.3001601037103624E-2</v>
      </c>
    </row>
    <row r="6221" spans="1:25" x14ac:dyDescent="0.3">
      <c r="A6221" s="310" t="s">
        <v>1007</v>
      </c>
      <c r="B6221" s="310" t="s">
        <v>48</v>
      </c>
      <c r="C6221" s="310" t="s">
        <v>42</v>
      </c>
      <c r="D6221" s="36">
        <v>11</v>
      </c>
      <c r="E6221" s="36">
        <v>2020</v>
      </c>
      <c r="F6221" s="578">
        <v>4.3986952878937347</v>
      </c>
      <c r="G6221" s="578">
        <v>1195.7332394917751</v>
      </c>
      <c r="H6221" s="578">
        <v>0.34731176491671523</v>
      </c>
      <c r="I6221" s="578">
        <v>0.220648110766584</v>
      </c>
      <c r="J6221" s="578">
        <v>1.0518955105605174E-2</v>
      </c>
      <c r="K6221" s="578">
        <v>5.2650880165371401</v>
      </c>
      <c r="L6221" s="578">
        <v>1452.5214564005473</v>
      </c>
      <c r="M6221" s="578">
        <v>0.40801626538935398</v>
      </c>
      <c r="N6221" s="578">
        <v>0.249906405806541</v>
      </c>
      <c r="O6221" s="578">
        <v>1.2777917053123575E-2</v>
      </c>
      <c r="P6221" s="578">
        <v>4.3986949275216176</v>
      </c>
      <c r="Q6221" s="578">
        <v>1195.7332394917751</v>
      </c>
      <c r="R6221" s="578">
        <v>0.34731174442761847</v>
      </c>
      <c r="S6221" s="578">
        <v>0.22064801664479675</v>
      </c>
      <c r="T6221" s="578">
        <v>1.0518955105605174E-2</v>
      </c>
      <c r="U6221" s="578">
        <v>5.2650882753465895</v>
      </c>
      <c r="V6221" s="578">
        <v>1452.5214564005473</v>
      </c>
      <c r="W6221" s="578">
        <v>0.40801626643709177</v>
      </c>
      <c r="X6221" s="578">
        <v>0.249906405806541</v>
      </c>
      <c r="Y6221" s="578">
        <v>1.277791653410525E-2</v>
      </c>
    </row>
    <row r="6222" spans="1:25" x14ac:dyDescent="0.3">
      <c r="A6222" s="310" t="s">
        <v>1008</v>
      </c>
      <c r="B6222" s="310" t="s">
        <v>48</v>
      </c>
      <c r="C6222" s="310" t="s">
        <v>42</v>
      </c>
      <c r="D6222" s="36">
        <v>12</v>
      </c>
      <c r="E6222" s="36">
        <v>2020</v>
      </c>
      <c r="F6222" s="578">
        <v>4.8241637044496448</v>
      </c>
      <c r="G6222" s="578">
        <v>1334.7844772338799</v>
      </c>
      <c r="H6222" s="578">
        <v>0.39102470063759576</v>
      </c>
      <c r="I6222" s="578">
        <v>0.19963441191551551</v>
      </c>
      <c r="J6222" s="578">
        <v>1.1742224620926774E-2</v>
      </c>
      <c r="K6222" s="578">
        <v>5.1523163537567545</v>
      </c>
      <c r="L6222" s="578">
        <v>1430.8447736104274</v>
      </c>
      <c r="M6222" s="578">
        <v>0.39448154127846097</v>
      </c>
      <c r="N6222" s="578">
        <v>0.22977669857209498</v>
      </c>
      <c r="O6222" s="578">
        <v>1.2587164989478525E-2</v>
      </c>
      <c r="P6222" s="578">
        <v>4.824163754281467</v>
      </c>
      <c r="Q6222" s="578">
        <v>1334.7844772338799</v>
      </c>
      <c r="R6222" s="578">
        <v>0.39102462727654053</v>
      </c>
      <c r="S6222" s="578">
        <v>0.19963442751516849</v>
      </c>
      <c r="T6222" s="578">
        <v>1.1742224101908449E-2</v>
      </c>
      <c r="U6222" s="578">
        <v>5.1523167683553694</v>
      </c>
      <c r="V6222" s="578">
        <v>1430.8447736104274</v>
      </c>
      <c r="W6222" s="578">
        <v>0.39448153718452222</v>
      </c>
      <c r="X6222" s="578">
        <v>0.22977669909596399</v>
      </c>
      <c r="Y6222" s="578">
        <v>1.2587164470460224E-2</v>
      </c>
    </row>
    <row r="6223" spans="1:25" x14ac:dyDescent="0.3">
      <c r="A6223" s="310" t="s">
        <v>1009</v>
      </c>
      <c r="B6223" s="310" t="s">
        <v>48</v>
      </c>
      <c r="C6223" s="310" t="s">
        <v>42</v>
      </c>
      <c r="D6223" s="36">
        <v>13</v>
      </c>
      <c r="E6223" s="36">
        <v>2020</v>
      </c>
      <c r="F6223" s="578">
        <v>4.75868821644083</v>
      </c>
      <c r="G6223" s="578">
        <v>1335.0678672790475</v>
      </c>
      <c r="H6223" s="578">
        <v>0.37662990453342526</v>
      </c>
      <c r="I6223" s="578">
        <v>0.18085944064659926</v>
      </c>
      <c r="J6223" s="578">
        <v>1.1744588642613902E-2</v>
      </c>
      <c r="K6223" s="578">
        <v>5.0573273299620851</v>
      </c>
      <c r="L6223" s="578">
        <v>1419.4471906026176</v>
      </c>
      <c r="M6223" s="578">
        <v>0.37665225074063774</v>
      </c>
      <c r="N6223" s="578">
        <v>0.21189752438416024</v>
      </c>
      <c r="O6223" s="578">
        <v>1.2486806139349899E-2</v>
      </c>
      <c r="P6223" s="578">
        <v>4.7586881122333553</v>
      </c>
      <c r="Q6223" s="578">
        <v>1335.0678672790475</v>
      </c>
      <c r="R6223" s="578">
        <v>0.37662990402895874</v>
      </c>
      <c r="S6223" s="578">
        <v>0.18085934281892402</v>
      </c>
      <c r="T6223" s="578">
        <v>1.1744588642613902E-2</v>
      </c>
      <c r="U6223" s="578">
        <v>5.05732691293451</v>
      </c>
      <c r="V6223" s="578">
        <v>1419.4471906026176</v>
      </c>
      <c r="W6223" s="578">
        <v>0.37665221578693747</v>
      </c>
      <c r="X6223" s="578">
        <v>0.211897525955767</v>
      </c>
      <c r="Y6223" s="578">
        <v>1.2486806139349899E-2</v>
      </c>
    </row>
    <row r="6224" spans="1:25" x14ac:dyDescent="0.3">
      <c r="A6224" s="310" t="s">
        <v>1010</v>
      </c>
      <c r="B6224" s="310" t="s">
        <v>48</v>
      </c>
      <c r="C6224" s="310" t="s">
        <v>42</v>
      </c>
      <c r="D6224" s="36">
        <v>14</v>
      </c>
      <c r="E6224" s="36">
        <v>2020</v>
      </c>
      <c r="F6224" s="578">
        <v>5.1252523560227274</v>
      </c>
      <c r="G6224" s="578">
        <v>1429.6341794331802</v>
      </c>
      <c r="H6224" s="578">
        <v>0.36148323002271299</v>
      </c>
      <c r="I6224" s="578">
        <v>0.18126120232045601</v>
      </c>
      <c r="J6224" s="578">
        <v>1.257670949174395E-2</v>
      </c>
      <c r="K6224" s="578">
        <v>5.3972947482325226</v>
      </c>
      <c r="L6224" s="578">
        <v>1505.533317565915</v>
      </c>
      <c r="M6224" s="578">
        <v>0.36216384475119351</v>
      </c>
      <c r="N6224" s="578">
        <v>0.21149749495089001</v>
      </c>
      <c r="O6224" s="578">
        <v>1.3244292150678376E-2</v>
      </c>
      <c r="P6224" s="578">
        <v>5.1252523564398826</v>
      </c>
      <c r="Q6224" s="578">
        <v>1429.6341794331802</v>
      </c>
      <c r="R6224" s="578">
        <v>0.36148323002271299</v>
      </c>
      <c r="S6224" s="578">
        <v>0.18126120232045601</v>
      </c>
      <c r="T6224" s="578">
        <v>1.257670949174395E-2</v>
      </c>
      <c r="U6224" s="578">
        <v>5.3972948550848097</v>
      </c>
      <c r="V6224" s="578">
        <v>1505.533317565915</v>
      </c>
      <c r="W6224" s="578">
        <v>0.36216384475119351</v>
      </c>
      <c r="X6224" s="578">
        <v>0.21149749495089001</v>
      </c>
      <c r="Y6224" s="578">
        <v>1.3244292150678376E-2</v>
      </c>
    </row>
    <row r="6225" spans="1:25" x14ac:dyDescent="0.3">
      <c r="A6225" s="310" t="s">
        <v>1011</v>
      </c>
      <c r="B6225" s="310" t="s">
        <v>48</v>
      </c>
      <c r="C6225" s="310" t="s">
        <v>42</v>
      </c>
      <c r="D6225" s="36">
        <v>15</v>
      </c>
      <c r="E6225" s="36">
        <v>2020</v>
      </c>
      <c r="F6225" s="578">
        <v>5.4762520070289549</v>
      </c>
      <c r="G6225" s="578">
        <v>1519.0564409891701</v>
      </c>
      <c r="H6225" s="578">
        <v>0.34859264544017221</v>
      </c>
      <c r="I6225" s="578">
        <v>0.18292943675381398</v>
      </c>
      <c r="J6225" s="578">
        <v>1.3363549020141301E-2</v>
      </c>
      <c r="K6225" s="578">
        <v>5.719546857978755</v>
      </c>
      <c r="L6225" s="578">
        <v>1586.1189473469999</v>
      </c>
      <c r="M6225" s="578">
        <v>0.35030031297840925</v>
      </c>
      <c r="N6225" s="578">
        <v>0.21052581339608825</v>
      </c>
      <c r="O6225" s="578">
        <v>1.3953388493973699E-2</v>
      </c>
      <c r="P6225" s="578">
        <v>5.4762515895442103</v>
      </c>
      <c r="Q6225" s="578">
        <v>1519.0564409891701</v>
      </c>
      <c r="R6225" s="578">
        <v>0.348592635195624</v>
      </c>
      <c r="S6225" s="578">
        <v>0.18292945235346697</v>
      </c>
      <c r="T6225" s="578">
        <v>1.3363549020141301E-2</v>
      </c>
      <c r="U6225" s="578">
        <v>5.7195468577216726</v>
      </c>
      <c r="V6225" s="578">
        <v>1586.118895212805</v>
      </c>
      <c r="W6225" s="578">
        <v>0.35030031279408469</v>
      </c>
      <c r="X6225" s="578">
        <v>0.21052581915864649</v>
      </c>
      <c r="Y6225" s="578">
        <v>1.3953388493973699E-2</v>
      </c>
    </row>
    <row r="6226" spans="1:25" x14ac:dyDescent="0.3">
      <c r="A6226" s="580" t="s">
        <v>1012</v>
      </c>
      <c r="B6226" s="580" t="s">
        <v>48</v>
      </c>
      <c r="C6226" s="580" t="s">
        <v>42</v>
      </c>
      <c r="D6226" s="581">
        <v>16</v>
      </c>
      <c r="E6226" s="581">
        <v>2020</v>
      </c>
      <c r="F6226" s="582">
        <v>5.9398705535204446</v>
      </c>
      <c r="G6226" s="582">
        <v>1623.0535202026324</v>
      </c>
      <c r="H6226" s="582">
        <v>0.34130410230136426</v>
      </c>
      <c r="I6226" s="582">
        <v>0.18890399004643102</v>
      </c>
      <c r="J6226" s="582">
        <v>1.4278599061071826E-2</v>
      </c>
      <c r="K6226" s="582">
        <v>6.1443446949318297</v>
      </c>
      <c r="L6226" s="582">
        <v>1680.0098279317176</v>
      </c>
      <c r="M6226" s="582">
        <v>0.34324064309475899</v>
      </c>
      <c r="N6226" s="582">
        <v>0.21477774141627951</v>
      </c>
      <c r="O6226" s="582">
        <v>1.4779525052290373E-2</v>
      </c>
      <c r="P6226" s="582">
        <v>5.9398705531542255</v>
      </c>
      <c r="Q6226" s="582">
        <v>1623.0535202026324</v>
      </c>
      <c r="R6226" s="582">
        <v>0.34130407114086325</v>
      </c>
      <c r="S6226" s="582">
        <v>0.18890394844735625</v>
      </c>
      <c r="T6226" s="582">
        <v>1.4278599061071826E-2</v>
      </c>
      <c r="U6226" s="582">
        <v>6.1443441785061905</v>
      </c>
      <c r="V6226" s="582">
        <v>1680.0098279317176</v>
      </c>
      <c r="W6226" s="582">
        <v>0.343240647731969</v>
      </c>
      <c r="X6226" s="582">
        <v>0.21477773781710599</v>
      </c>
      <c r="Y6226" s="582">
        <v>1.4779525052290373E-2</v>
      </c>
    </row>
    <row r="6227" spans="1:25" x14ac:dyDescent="0.3">
      <c r="A6227" s="310" t="s">
        <v>1013</v>
      </c>
      <c r="B6227" s="310" t="s">
        <v>48</v>
      </c>
      <c r="C6227" s="310" t="s">
        <v>42</v>
      </c>
      <c r="D6227" s="36">
        <v>1</v>
      </c>
      <c r="E6227" s="36">
        <v>2030</v>
      </c>
      <c r="F6227" s="578">
        <v>11.873524088547077</v>
      </c>
      <c r="G6227" s="578">
        <v>7205.3068339029905</v>
      </c>
      <c r="H6227" s="578">
        <v>1.2599234704490876</v>
      </c>
      <c r="I6227" s="578">
        <v>0.46076400578021998</v>
      </c>
      <c r="J6227" s="578">
        <v>6.2237821558179932E-2</v>
      </c>
      <c r="K6227" s="578">
        <v>12.290940098693625</v>
      </c>
      <c r="L6227" s="578">
        <v>7626.4321695963499</v>
      </c>
      <c r="M6227" s="578">
        <v>1.3779696000759301</v>
      </c>
      <c r="N6227" s="578">
        <v>0.47625783551484324</v>
      </c>
      <c r="O6227" s="578">
        <v>6.5875685502154072E-2</v>
      </c>
      <c r="P6227" s="578">
        <v>11.873526175084375</v>
      </c>
      <c r="Q6227" s="578">
        <v>7205.3068873087523</v>
      </c>
      <c r="R6227" s="578">
        <v>1.2599234606216925</v>
      </c>
      <c r="S6227" s="578">
        <v>0.46076401617998874</v>
      </c>
      <c r="T6227" s="578">
        <v>6.2237821558179932E-2</v>
      </c>
      <c r="U6227" s="578">
        <v>12.290939055401349</v>
      </c>
      <c r="V6227" s="578">
        <v>7626.4321695963499</v>
      </c>
      <c r="W6227" s="578">
        <v>1.3779695490569148</v>
      </c>
      <c r="X6227" s="578">
        <v>0.47625783023734852</v>
      </c>
      <c r="Y6227" s="578">
        <v>6.5875684997687672E-2</v>
      </c>
    </row>
    <row r="6228" spans="1:25" x14ac:dyDescent="0.3">
      <c r="A6228" s="310" t="s">
        <v>1014</v>
      </c>
      <c r="B6228" s="310" t="s">
        <v>48</v>
      </c>
      <c r="C6228" s="310" t="s">
        <v>42</v>
      </c>
      <c r="D6228" s="36">
        <v>2</v>
      </c>
      <c r="E6228" s="36">
        <v>2030</v>
      </c>
      <c r="F6228" s="578">
        <v>5.89699270071893</v>
      </c>
      <c r="G6228" s="578">
        <v>3653.3008651733353</v>
      </c>
      <c r="H6228" s="578">
        <v>0.59521853425151905</v>
      </c>
      <c r="I6228" s="578">
        <v>0.23419103779209074</v>
      </c>
      <c r="J6228" s="578">
        <v>3.1555891405635778E-2</v>
      </c>
      <c r="K6228" s="578">
        <v>6.2844680637450967</v>
      </c>
      <c r="L6228" s="578">
        <v>4114.6779632568332</v>
      </c>
      <c r="M6228" s="578">
        <v>0.74635312325941994</v>
      </c>
      <c r="N6228" s="578">
        <v>0.24682748034441176</v>
      </c>
      <c r="O6228" s="578">
        <v>3.5541486460715477E-2</v>
      </c>
      <c r="P6228" s="578">
        <v>5.8969924398964677</v>
      </c>
      <c r="Q6228" s="578">
        <v>3653.3008130391377</v>
      </c>
      <c r="R6228" s="578">
        <v>0.5952185446803917</v>
      </c>
      <c r="S6228" s="578">
        <v>0.23419105393501549</v>
      </c>
      <c r="T6228" s="578">
        <v>3.1555891405635778E-2</v>
      </c>
      <c r="U6228" s="578">
        <v>6.2844679567982249</v>
      </c>
      <c r="V6228" s="578">
        <v>4114.6780153910277</v>
      </c>
      <c r="W6228" s="578">
        <v>0.74635311332531229</v>
      </c>
      <c r="X6228" s="578">
        <v>0.24682747130282173</v>
      </c>
      <c r="Y6228" s="578">
        <v>3.5541486460715477E-2</v>
      </c>
    </row>
    <row r="6229" spans="1:25" x14ac:dyDescent="0.3">
      <c r="A6229" s="310" t="s">
        <v>1015</v>
      </c>
      <c r="B6229" s="310" t="s">
        <v>48</v>
      </c>
      <c r="C6229" s="310" t="s">
        <v>42</v>
      </c>
      <c r="D6229" s="36">
        <v>3</v>
      </c>
      <c r="E6229" s="36">
        <v>2030</v>
      </c>
      <c r="F6229" s="578">
        <v>3.1662354224348097</v>
      </c>
      <c r="G6229" s="578">
        <v>2058.5032145182249</v>
      </c>
      <c r="H6229" s="578">
        <v>0.32915599548626473</v>
      </c>
      <c r="I6229" s="578">
        <v>0.1281470385147255</v>
      </c>
      <c r="J6229" s="578">
        <v>1.7780670954380122E-2</v>
      </c>
      <c r="K6229" s="578">
        <v>3.6690658557563403</v>
      </c>
      <c r="L6229" s="578">
        <v>2636.1471710205051</v>
      </c>
      <c r="M6229" s="578">
        <v>0.40647367052588351</v>
      </c>
      <c r="N6229" s="578">
        <v>0.14894240077895399</v>
      </c>
      <c r="O6229" s="578">
        <v>2.277066145325075E-2</v>
      </c>
      <c r="P6229" s="578">
        <v>3.1662356832360525</v>
      </c>
      <c r="Q6229" s="578">
        <v>2058.5032145182249</v>
      </c>
      <c r="R6229" s="578">
        <v>0.32915599609016949</v>
      </c>
      <c r="S6229" s="578">
        <v>0.1281470385147255</v>
      </c>
      <c r="T6229" s="578">
        <v>1.7780670954380122E-2</v>
      </c>
      <c r="U6229" s="578">
        <v>3.6690657525335428</v>
      </c>
      <c r="V6229" s="578">
        <v>2636.1471710205051</v>
      </c>
      <c r="W6229" s="578">
        <v>0.40647367032458198</v>
      </c>
      <c r="X6229" s="578">
        <v>0.14894240077895374</v>
      </c>
      <c r="Y6229" s="578">
        <v>2.277066145325075E-2</v>
      </c>
    </row>
    <row r="6230" spans="1:25" x14ac:dyDescent="0.3">
      <c r="A6230" s="310" t="s">
        <v>1016</v>
      </c>
      <c r="B6230" s="310" t="s">
        <v>48</v>
      </c>
      <c r="C6230" s="310" t="s">
        <v>42</v>
      </c>
      <c r="D6230" s="36">
        <v>4</v>
      </c>
      <c r="E6230" s="36">
        <v>2030</v>
      </c>
      <c r="F6230" s="578">
        <v>1.7904782228645948</v>
      </c>
      <c r="G6230" s="578">
        <v>1022.943981806432</v>
      </c>
      <c r="H6230" s="578">
        <v>0.18343143554981572</v>
      </c>
      <c r="I6230" s="578">
        <v>6.8752656981814625E-2</v>
      </c>
      <c r="J6230" s="578">
        <v>8.8358003607330177E-3</v>
      </c>
      <c r="K6230" s="578">
        <v>2.8495444440092474</v>
      </c>
      <c r="L6230" s="578">
        <v>2181.1683603922452</v>
      </c>
      <c r="M6230" s="578">
        <v>0.29748852791089997</v>
      </c>
      <c r="N6230" s="578">
        <v>0.11880562227452124</v>
      </c>
      <c r="O6230" s="578">
        <v>1.8840348949500599E-2</v>
      </c>
      <c r="P6230" s="578">
        <v>1.7904781185986001</v>
      </c>
      <c r="Q6230" s="578">
        <v>1022.943981806432</v>
      </c>
      <c r="R6230" s="578">
        <v>0.18343143534123826</v>
      </c>
      <c r="S6230" s="578">
        <v>6.8752653314731973E-2</v>
      </c>
      <c r="T6230" s="578">
        <v>8.8358003073759957E-3</v>
      </c>
      <c r="U6230" s="578">
        <v>2.8495443917842422</v>
      </c>
      <c r="V6230" s="578">
        <v>2181.1683603922452</v>
      </c>
      <c r="W6230" s="578">
        <v>0.297488527314271</v>
      </c>
      <c r="X6230" s="578">
        <v>0.11880561711344174</v>
      </c>
      <c r="Y6230" s="578">
        <v>1.8840348949500599E-2</v>
      </c>
    </row>
    <row r="6231" spans="1:25" x14ac:dyDescent="0.3">
      <c r="A6231" s="310" t="s">
        <v>1017</v>
      </c>
      <c r="B6231" s="310" t="s">
        <v>48</v>
      </c>
      <c r="C6231" s="310" t="s">
        <v>42</v>
      </c>
      <c r="D6231" s="36">
        <v>5</v>
      </c>
      <c r="E6231" s="36">
        <v>2030</v>
      </c>
      <c r="F6231" s="578">
        <v>1.6116821122291149</v>
      </c>
      <c r="G6231" s="578">
        <v>1053.5463498433401</v>
      </c>
      <c r="H6231" s="578">
        <v>0.15692854533578274</v>
      </c>
      <c r="I6231" s="578">
        <v>6.3868300465401248E-2</v>
      </c>
      <c r="J6231" s="578">
        <v>9.1001397231593659E-3</v>
      </c>
      <c r="K6231" s="578">
        <v>2.4478844180739499</v>
      </c>
      <c r="L6231" s="578">
        <v>1925.1247266133573</v>
      </c>
      <c r="M6231" s="578">
        <v>0.23885658582488101</v>
      </c>
      <c r="N6231" s="578">
        <v>0.10411510884296099</v>
      </c>
      <c r="O6231" s="578">
        <v>1.6628779490323077E-2</v>
      </c>
      <c r="P6231" s="578">
        <v>1.6116821122094076</v>
      </c>
      <c r="Q6231" s="578">
        <v>1053.5463498433401</v>
      </c>
      <c r="R6231" s="578">
        <v>0.15692854523149399</v>
      </c>
      <c r="S6231" s="578">
        <v>6.3868298350522879E-2</v>
      </c>
      <c r="T6231" s="578">
        <v>9.1001397716657488E-3</v>
      </c>
      <c r="U6231" s="578">
        <v>2.4478844701510076</v>
      </c>
      <c r="V6231" s="578">
        <v>1925.124778747555</v>
      </c>
      <c r="W6231" s="578">
        <v>0.23885658469468227</v>
      </c>
      <c r="X6231" s="578">
        <v>0.10411510566094251</v>
      </c>
      <c r="Y6231" s="578">
        <v>1.6628779490323077E-2</v>
      </c>
    </row>
    <row r="6232" spans="1:25" x14ac:dyDescent="0.3">
      <c r="A6232" s="310" t="s">
        <v>1018</v>
      </c>
      <c r="B6232" s="310" t="s">
        <v>48</v>
      </c>
      <c r="C6232" s="310" t="s">
        <v>42</v>
      </c>
      <c r="D6232" s="36">
        <v>6</v>
      </c>
      <c r="E6232" s="36">
        <v>2030</v>
      </c>
      <c r="F6232" s="578">
        <v>1.5044054816933827</v>
      </c>
      <c r="G6232" s="578">
        <v>1071.9090162912951</v>
      </c>
      <c r="H6232" s="578">
        <v>0.14102742471732149</v>
      </c>
      <c r="I6232" s="578">
        <v>6.0937620233744348E-2</v>
      </c>
      <c r="J6232" s="578">
        <v>9.2587373704494241E-3</v>
      </c>
      <c r="K6232" s="578">
        <v>2.1861174747476326</v>
      </c>
      <c r="L6232" s="578">
        <v>1773.882691701245</v>
      </c>
      <c r="M6232" s="578">
        <v>0.19934906092748825</v>
      </c>
      <c r="N6232" s="578">
        <v>9.5070493640378076E-2</v>
      </c>
      <c r="O6232" s="578">
        <v>1.532227909774515E-2</v>
      </c>
      <c r="P6232" s="578">
        <v>1.5044055859796848</v>
      </c>
      <c r="Q6232" s="578">
        <v>1071.9090162912951</v>
      </c>
      <c r="R6232" s="578">
        <v>0.14102742497804349</v>
      </c>
      <c r="S6232" s="578">
        <v>6.0937620738210754E-2</v>
      </c>
      <c r="T6232" s="578">
        <v>9.2587374189558105E-3</v>
      </c>
      <c r="U6232" s="578">
        <v>2.1861174225577948</v>
      </c>
      <c r="V6232" s="578">
        <v>1773.882691701245</v>
      </c>
      <c r="W6232" s="578">
        <v>0.19934905937528374</v>
      </c>
      <c r="X6232" s="578">
        <v>9.5070494804531294E-2</v>
      </c>
      <c r="Y6232" s="578">
        <v>1.532227909774515E-2</v>
      </c>
    </row>
    <row r="6233" spans="1:25" x14ac:dyDescent="0.3">
      <c r="A6233" s="310" t="s">
        <v>1019</v>
      </c>
      <c r="B6233" s="310" t="s">
        <v>48</v>
      </c>
      <c r="C6233" s="310" t="s">
        <v>42</v>
      </c>
      <c r="D6233" s="36">
        <v>7</v>
      </c>
      <c r="E6233" s="36">
        <v>2030</v>
      </c>
      <c r="F6233" s="578">
        <v>1.4328865684251451</v>
      </c>
      <c r="G6233" s="578">
        <v>1084.1488698323524</v>
      </c>
      <c r="H6233" s="578">
        <v>0.13042629968064476</v>
      </c>
      <c r="I6233" s="578">
        <v>5.8983825263567199E-2</v>
      </c>
      <c r="J6233" s="578">
        <v>9.3644764274358732E-3</v>
      </c>
      <c r="K6233" s="578">
        <v>2.1008782923900027</v>
      </c>
      <c r="L6233" s="578">
        <v>1733.2933171590123</v>
      </c>
      <c r="M6233" s="578">
        <v>0.17849769948831273</v>
      </c>
      <c r="N6233" s="578">
        <v>9.0439196714820924E-2</v>
      </c>
      <c r="O6233" s="578">
        <v>1.4971795812016325E-2</v>
      </c>
      <c r="P6233" s="578">
        <v>1.432886620547525</v>
      </c>
      <c r="Q6233" s="578">
        <v>1084.1488698323524</v>
      </c>
      <c r="R6233" s="578">
        <v>0.13042629816724577</v>
      </c>
      <c r="S6233" s="578">
        <v>5.8983826835174058E-2</v>
      </c>
      <c r="T6233" s="578">
        <v>9.3644764807928951E-3</v>
      </c>
      <c r="U6233" s="578">
        <v>2.1008780836679399</v>
      </c>
      <c r="V6233" s="578">
        <v>1733.2933171590123</v>
      </c>
      <c r="W6233" s="578">
        <v>0.17849768825423426</v>
      </c>
      <c r="X6233" s="578">
        <v>9.0439197296897519E-2</v>
      </c>
      <c r="Y6233" s="578">
        <v>1.4971795812016325E-2</v>
      </c>
    </row>
    <row r="6234" spans="1:25" x14ac:dyDescent="0.3">
      <c r="A6234" s="310" t="s">
        <v>1020</v>
      </c>
      <c r="B6234" s="310" t="s">
        <v>48</v>
      </c>
      <c r="C6234" s="310" t="s">
        <v>42</v>
      </c>
      <c r="D6234" s="36">
        <v>8</v>
      </c>
      <c r="E6234" s="36">
        <v>2030</v>
      </c>
      <c r="F6234" s="578">
        <v>1.3453107251063225</v>
      </c>
      <c r="G6234" s="578">
        <v>1040.4019896189343</v>
      </c>
      <c r="H6234" s="578">
        <v>0.11776451436647475</v>
      </c>
      <c r="I6234" s="578">
        <v>5.8207595022395198E-2</v>
      </c>
      <c r="J6234" s="578">
        <v>8.9866884809452971E-3</v>
      </c>
      <c r="K6234" s="578">
        <v>1.8270801008099276</v>
      </c>
      <c r="L6234" s="578">
        <v>1485.83738072713</v>
      </c>
      <c r="M6234" s="578">
        <v>0.1611683940075935</v>
      </c>
      <c r="N6234" s="578">
        <v>7.2996461822185651E-2</v>
      </c>
      <c r="O6234" s="578">
        <v>1.2834286540358624E-2</v>
      </c>
      <c r="P6234" s="578">
        <v>1.345310620847</v>
      </c>
      <c r="Q6234" s="578">
        <v>1040.4020417531292</v>
      </c>
      <c r="R6234" s="578">
        <v>0.11776451436647475</v>
      </c>
      <c r="S6234" s="578">
        <v>5.8207593450788353E-2</v>
      </c>
      <c r="T6234" s="578">
        <v>8.9866884809452971E-3</v>
      </c>
      <c r="U6234" s="578">
        <v>1.8270801529276099</v>
      </c>
      <c r="V6234" s="578">
        <v>1485.83738072713</v>
      </c>
      <c r="W6234" s="578">
        <v>0.16116839327514698</v>
      </c>
      <c r="X6234" s="578">
        <v>7.299644820159297E-2</v>
      </c>
      <c r="Y6234" s="578">
        <v>1.2834286540358624E-2</v>
      </c>
    </row>
    <row r="6235" spans="1:25" x14ac:dyDescent="0.3">
      <c r="A6235" s="310" t="s">
        <v>1021</v>
      </c>
      <c r="B6235" s="310" t="s">
        <v>48</v>
      </c>
      <c r="C6235" s="310" t="s">
        <v>42</v>
      </c>
      <c r="D6235" s="36">
        <v>9</v>
      </c>
      <c r="E6235" s="36">
        <v>2030</v>
      </c>
      <c r="F6235" s="578">
        <v>1.2796307205198849</v>
      </c>
      <c r="G6235" s="578">
        <v>1007.5954113006558</v>
      </c>
      <c r="H6235" s="578">
        <v>0.10826829693663301</v>
      </c>
      <c r="I6235" s="578">
        <v>5.7625405141152407E-2</v>
      </c>
      <c r="J6235" s="578">
        <v>8.703376816508044E-3</v>
      </c>
      <c r="K6235" s="578">
        <v>1.7627976059150825</v>
      </c>
      <c r="L6235" s="578">
        <v>1446.6684519449825</v>
      </c>
      <c r="M6235" s="578">
        <v>0.14966536332697875</v>
      </c>
      <c r="N6235" s="578">
        <v>6.7371228768024566E-2</v>
      </c>
      <c r="O6235" s="578">
        <v>1.2496001940841425E-2</v>
      </c>
      <c r="P6235" s="578">
        <v>1.2796307727274598</v>
      </c>
      <c r="Q6235" s="578">
        <v>1007.5954113006558</v>
      </c>
      <c r="R6235" s="578">
        <v>0.10826829719735499</v>
      </c>
      <c r="S6235" s="578">
        <v>5.76254072366282E-2</v>
      </c>
      <c r="T6235" s="578">
        <v>8.703376816508044E-3</v>
      </c>
      <c r="U6235" s="578">
        <v>1.762797553139835</v>
      </c>
      <c r="V6235" s="578">
        <v>1446.6684519449825</v>
      </c>
      <c r="W6235" s="578">
        <v>0.14966536332697875</v>
      </c>
      <c r="X6235" s="578">
        <v>6.7371219862252404E-2</v>
      </c>
      <c r="Y6235" s="578">
        <v>1.2496001940841425E-2</v>
      </c>
    </row>
    <row r="6236" spans="1:25" x14ac:dyDescent="0.3">
      <c r="A6236" s="310" t="s">
        <v>1022</v>
      </c>
      <c r="B6236" s="310" t="s">
        <v>48</v>
      </c>
      <c r="C6236" s="310" t="s">
        <v>42</v>
      </c>
      <c r="D6236" s="36">
        <v>10</v>
      </c>
      <c r="E6236" s="36">
        <v>2030</v>
      </c>
      <c r="F6236" s="578">
        <v>1.2285427020072599</v>
      </c>
      <c r="G6236" s="578">
        <v>982.07531388600478</v>
      </c>
      <c r="H6236" s="578">
        <v>0.100882105742736</v>
      </c>
      <c r="I6236" s="578">
        <v>5.7172544533386778E-2</v>
      </c>
      <c r="J6236" s="578">
        <v>8.4829924356502728E-3</v>
      </c>
      <c r="K6236" s="578">
        <v>1.7104978439489602</v>
      </c>
      <c r="L6236" s="578">
        <v>1415.2022374471001</v>
      </c>
      <c r="M6236" s="578">
        <v>0.14078525601265277</v>
      </c>
      <c r="N6236" s="578">
        <v>6.2450827215798123E-2</v>
      </c>
      <c r="O6236" s="578">
        <v>1.2224265723489175E-2</v>
      </c>
      <c r="P6236" s="578">
        <v>1.2285425442449451</v>
      </c>
      <c r="Q6236" s="578">
        <v>982.0753192901592</v>
      </c>
      <c r="R6236" s="578">
        <v>0.100882102483107</v>
      </c>
      <c r="S6236" s="578">
        <v>5.7172542961779954E-2</v>
      </c>
      <c r="T6236" s="578">
        <v>8.4829924356502728E-3</v>
      </c>
      <c r="U6236" s="578">
        <v>1.7104977396096075</v>
      </c>
      <c r="V6236" s="578">
        <v>1415.2022374471001</v>
      </c>
      <c r="W6236" s="578">
        <v>0.14078525089037874</v>
      </c>
      <c r="X6236" s="578">
        <v>6.2450820929370807E-2</v>
      </c>
      <c r="Y6236" s="578">
        <v>1.2224265723489175E-2</v>
      </c>
    </row>
    <row r="6237" spans="1:25" x14ac:dyDescent="0.3">
      <c r="A6237" s="310" t="s">
        <v>1023</v>
      </c>
      <c r="B6237" s="310" t="s">
        <v>48</v>
      </c>
      <c r="C6237" s="310" t="s">
        <v>42</v>
      </c>
      <c r="D6237" s="36">
        <v>11</v>
      </c>
      <c r="E6237" s="36">
        <v>2030</v>
      </c>
      <c r="F6237" s="578">
        <v>1.3921195004237799</v>
      </c>
      <c r="G6237" s="578">
        <v>1144.8124936421673</v>
      </c>
      <c r="H6237" s="578">
        <v>0.11354821194739351</v>
      </c>
      <c r="I6237" s="578">
        <v>5.1323593943379806E-2</v>
      </c>
      <c r="J6237" s="578">
        <v>9.8886902123922413E-3</v>
      </c>
      <c r="K6237" s="578">
        <v>1.6655926867430599</v>
      </c>
      <c r="L6237" s="578">
        <v>1391.0019696553525</v>
      </c>
      <c r="M6237" s="578">
        <v>0.13335470282860698</v>
      </c>
      <c r="N6237" s="578">
        <v>5.6896935828262898E-2</v>
      </c>
      <c r="O6237" s="578">
        <v>1.20151884523996E-2</v>
      </c>
      <c r="P6237" s="578">
        <v>1.3921194482653201</v>
      </c>
      <c r="Q6237" s="578">
        <v>1144.8124936421673</v>
      </c>
      <c r="R6237" s="578">
        <v>0.11354820872778225</v>
      </c>
      <c r="S6237" s="578">
        <v>5.1323592371772954E-2</v>
      </c>
      <c r="T6237" s="578">
        <v>9.8886901590352176E-3</v>
      </c>
      <c r="U6237" s="578">
        <v>1.6655926345626175</v>
      </c>
      <c r="V6237" s="578">
        <v>1391.0019696553525</v>
      </c>
      <c r="W6237" s="578">
        <v>0.13335470160624574</v>
      </c>
      <c r="X6237" s="578">
        <v>5.6896930594424071E-2</v>
      </c>
      <c r="Y6237" s="578">
        <v>1.20151884523996E-2</v>
      </c>
    </row>
    <row r="6238" spans="1:25" x14ac:dyDescent="0.3">
      <c r="A6238" s="310" t="s">
        <v>1024</v>
      </c>
      <c r="B6238" s="310" t="s">
        <v>48</v>
      </c>
      <c r="C6238" s="310" t="s">
        <v>42</v>
      </c>
      <c r="D6238" s="36">
        <v>12</v>
      </c>
      <c r="E6238" s="36">
        <v>2030</v>
      </c>
      <c r="F6238" s="578">
        <v>1.5259570515557499</v>
      </c>
      <c r="G6238" s="578">
        <v>1277.9602254231727</v>
      </c>
      <c r="H6238" s="578">
        <v>0.12391133630323251</v>
      </c>
      <c r="I6238" s="578">
        <v>4.6537899412214701E-2</v>
      </c>
      <c r="J6238" s="578">
        <v>1.1038778980340126E-2</v>
      </c>
      <c r="K6238" s="578">
        <v>1.6273976281674201</v>
      </c>
      <c r="L6238" s="578">
        <v>1370.3546892801849</v>
      </c>
      <c r="M6238" s="578">
        <v>0.12726596230640924</v>
      </c>
      <c r="N6238" s="578">
        <v>5.2183697698637801E-2</v>
      </c>
      <c r="O6238" s="578">
        <v>1.183685507082065E-2</v>
      </c>
      <c r="P6238" s="578">
        <v>1.5259569472421624</v>
      </c>
      <c r="Q6238" s="578">
        <v>1277.9602254231727</v>
      </c>
      <c r="R6238" s="578">
        <v>0.12391133085839026</v>
      </c>
      <c r="S6238" s="578">
        <v>4.6537899936083649E-2</v>
      </c>
      <c r="T6238" s="578">
        <v>1.1038778980340126E-2</v>
      </c>
      <c r="U6238" s="578">
        <v>1.6273977337320149</v>
      </c>
      <c r="V6238" s="578">
        <v>1370.3546892801849</v>
      </c>
      <c r="W6238" s="578">
        <v>0.1272659607930105</v>
      </c>
      <c r="X6238" s="578">
        <v>5.2183694555424098E-2</v>
      </c>
      <c r="Y6238" s="578">
        <v>1.183685507082065E-2</v>
      </c>
    </row>
    <row r="6239" spans="1:25" x14ac:dyDescent="0.3">
      <c r="A6239" s="310" t="s">
        <v>1025</v>
      </c>
      <c r="B6239" s="310" t="s">
        <v>48</v>
      </c>
      <c r="C6239" s="310" t="s">
        <v>42</v>
      </c>
      <c r="D6239" s="36">
        <v>13</v>
      </c>
      <c r="E6239" s="36">
        <v>2030</v>
      </c>
      <c r="F6239" s="578">
        <v>1.49721830233617</v>
      </c>
      <c r="G6239" s="578">
        <v>1278.8422902425075</v>
      </c>
      <c r="H6239" s="578">
        <v>0.11889977745643851</v>
      </c>
      <c r="I6239" s="578">
        <v>4.2314800433814498E-2</v>
      </c>
      <c r="J6239" s="578">
        <v>1.1046376884526851E-2</v>
      </c>
      <c r="K6239" s="578">
        <v>1.5890038173504999</v>
      </c>
      <c r="L6239" s="578">
        <v>1360.0082092285124</v>
      </c>
      <c r="M6239" s="578">
        <v>0.12121331274587001</v>
      </c>
      <c r="N6239" s="578">
        <v>4.8088802141137393E-2</v>
      </c>
      <c r="O6239" s="578">
        <v>1.1747438577003725E-2</v>
      </c>
      <c r="P6239" s="578">
        <v>1.4972181980174297</v>
      </c>
      <c r="Q6239" s="578">
        <v>1278.8422902425075</v>
      </c>
      <c r="R6239" s="578">
        <v>0.118899778584212</v>
      </c>
      <c r="S6239" s="578">
        <v>4.2314801481552394E-2</v>
      </c>
      <c r="T6239" s="578">
        <v>1.1046376884526851E-2</v>
      </c>
      <c r="U6239" s="578">
        <v>1.5890038700884599</v>
      </c>
      <c r="V6239" s="578">
        <v>1360.0082600911426</v>
      </c>
      <c r="W6239" s="578">
        <v>0.12121331552043502</v>
      </c>
      <c r="X6239" s="578">
        <v>4.8088801617268445E-2</v>
      </c>
      <c r="Y6239" s="578">
        <v>1.1747438577003725E-2</v>
      </c>
    </row>
    <row r="6240" spans="1:25" x14ac:dyDescent="0.3">
      <c r="A6240" s="310" t="s">
        <v>1026</v>
      </c>
      <c r="B6240" s="310" t="s">
        <v>48</v>
      </c>
      <c r="C6240" s="310" t="s">
        <v>42</v>
      </c>
      <c r="D6240" s="36">
        <v>14</v>
      </c>
      <c r="E6240" s="36">
        <v>2030</v>
      </c>
      <c r="F6240" s="578">
        <v>1.58961555129599</v>
      </c>
      <c r="G6240" s="578">
        <v>1368.575051625565</v>
      </c>
      <c r="H6240" s="578">
        <v>0.116279379969152</v>
      </c>
      <c r="I6240" s="578">
        <v>4.2421948431486528E-2</v>
      </c>
      <c r="J6240" s="578">
        <v>1.182153041008855E-2</v>
      </c>
      <c r="K6240" s="578">
        <v>1.6739376580523275</v>
      </c>
      <c r="L6240" s="578">
        <v>1441.6842575073201</v>
      </c>
      <c r="M6240" s="578">
        <v>0.11850479559507175</v>
      </c>
      <c r="N6240" s="578">
        <v>4.7957079135812777E-2</v>
      </c>
      <c r="O6240" s="578">
        <v>1.2452993590462274E-2</v>
      </c>
      <c r="P6240" s="578">
        <v>1.5896155506922351</v>
      </c>
      <c r="Q6240" s="578">
        <v>1368.5749994913674</v>
      </c>
      <c r="R6240" s="578">
        <v>0.11627938078405899</v>
      </c>
      <c r="S6240" s="578">
        <v>4.2421947490462672E-2</v>
      </c>
      <c r="T6240" s="578">
        <v>1.182153041008855E-2</v>
      </c>
      <c r="U6240" s="578">
        <v>1.6739377101436375</v>
      </c>
      <c r="V6240" s="578">
        <v>1441.6843617757099</v>
      </c>
      <c r="W6240" s="578">
        <v>0.11850479188190799</v>
      </c>
      <c r="X6240" s="578">
        <v>4.7957077564205926E-2</v>
      </c>
      <c r="Y6240" s="578">
        <v>1.2452993590462274E-2</v>
      </c>
    </row>
    <row r="6241" spans="1:25" x14ac:dyDescent="0.3">
      <c r="A6241" s="310" t="s">
        <v>1027</v>
      </c>
      <c r="B6241" s="310" t="s">
        <v>48</v>
      </c>
      <c r="C6241" s="310" t="s">
        <v>42</v>
      </c>
      <c r="D6241" s="36">
        <v>15</v>
      </c>
      <c r="E6241" s="36">
        <v>2030</v>
      </c>
      <c r="F6241" s="578">
        <v>1.6791441582775675</v>
      </c>
      <c r="G6241" s="578">
        <v>1453.3868764241499</v>
      </c>
      <c r="H6241" s="578">
        <v>0.11425283331482175</v>
      </c>
      <c r="I6241" s="578">
        <v>4.2812483191179702E-2</v>
      </c>
      <c r="J6241" s="578">
        <v>1.255419627220055E-2</v>
      </c>
      <c r="K6241" s="578">
        <v>1.7550881643022225</v>
      </c>
      <c r="L6241" s="578">
        <v>1518.0964508056577</v>
      </c>
      <c r="M6241" s="578">
        <v>0.11641629713388525</v>
      </c>
      <c r="N6241" s="578">
        <v>4.7791629525211897E-2</v>
      </c>
      <c r="O6241" s="578">
        <v>1.31130937079433E-2</v>
      </c>
      <c r="P6241" s="578">
        <v>1.6791441061329002</v>
      </c>
      <c r="Q6241" s="578">
        <v>1453.3868764241499</v>
      </c>
      <c r="R6241" s="578">
        <v>0.114252835108345</v>
      </c>
      <c r="S6241" s="578">
        <v>4.2812482288960951E-2</v>
      </c>
      <c r="T6241" s="578">
        <v>1.25541967960695E-2</v>
      </c>
      <c r="U6241" s="578">
        <v>1.7550880078142626</v>
      </c>
      <c r="V6241" s="578">
        <v>1518.0964508056577</v>
      </c>
      <c r="W6241" s="578">
        <v>0.11641629355047625</v>
      </c>
      <c r="X6241" s="578">
        <v>4.7791629049849377E-2</v>
      </c>
      <c r="Y6241" s="578">
        <v>1.31130937079433E-2</v>
      </c>
    </row>
    <row r="6242" spans="1:25" x14ac:dyDescent="0.3">
      <c r="A6242" s="580" t="s">
        <v>1028</v>
      </c>
      <c r="B6242" s="580" t="s">
        <v>48</v>
      </c>
      <c r="C6242" s="580" t="s">
        <v>42</v>
      </c>
      <c r="D6242" s="581">
        <v>16</v>
      </c>
      <c r="E6242" s="581">
        <v>2030</v>
      </c>
      <c r="F6242" s="582">
        <v>1.8030032429636125</v>
      </c>
      <c r="G6242" s="582">
        <v>1552.2231394449825</v>
      </c>
      <c r="H6242" s="582">
        <v>0.113720042010148</v>
      </c>
      <c r="I6242" s="582">
        <v>4.39618780025436E-2</v>
      </c>
      <c r="J6242" s="582">
        <v>1.3407957449089675E-2</v>
      </c>
      <c r="K6242" s="582">
        <v>1.8677869257247277</v>
      </c>
      <c r="L6242" s="582">
        <v>1607.3133201599076</v>
      </c>
      <c r="M6242" s="582">
        <v>0.11569159946156951</v>
      </c>
      <c r="N6242" s="582">
        <v>4.8563584806591523E-2</v>
      </c>
      <c r="O6242" s="582">
        <v>1.3883804713259401E-2</v>
      </c>
      <c r="P6242" s="582">
        <v>1.803003138625165</v>
      </c>
      <c r="Q6242" s="582">
        <v>1552.2231394449825</v>
      </c>
      <c r="R6242" s="582">
        <v>0.11372004449367476</v>
      </c>
      <c r="S6242" s="582">
        <v>4.396187749807718E-2</v>
      </c>
      <c r="T6242" s="582">
        <v>1.3407957449089675E-2</v>
      </c>
      <c r="U6242" s="582">
        <v>1.8677868741663826</v>
      </c>
      <c r="V6242" s="582">
        <v>1607.3133201599076</v>
      </c>
      <c r="W6242" s="582">
        <v>0.11569159602610524</v>
      </c>
      <c r="X6242" s="582">
        <v>4.8563582133889775E-2</v>
      </c>
      <c r="Y6242" s="582">
        <v>1.3883804713259401E-2</v>
      </c>
    </row>
    <row r="6243" spans="1:25" x14ac:dyDescent="0.3">
      <c r="A6243" s="310" t="s">
        <v>1029</v>
      </c>
      <c r="B6243" s="310" t="s">
        <v>191</v>
      </c>
      <c r="C6243" s="310" t="s">
        <v>42</v>
      </c>
      <c r="D6243" s="36">
        <v>1</v>
      </c>
      <c r="E6243" s="36">
        <v>2012</v>
      </c>
      <c r="F6243" s="578">
        <v>22.994520590385601</v>
      </c>
      <c r="G6243" s="578">
        <v>6731.3108189900649</v>
      </c>
      <c r="H6243" s="578">
        <v>6.5415949211455819</v>
      </c>
      <c r="I6243" s="578">
        <v>0.17370950333861374</v>
      </c>
      <c r="J6243" s="578">
        <v>3.5638850279307549E-2</v>
      </c>
      <c r="K6243" s="578">
        <v>22.522100500366498</v>
      </c>
      <c r="L6243" s="578">
        <v>6570.0780690511001</v>
      </c>
      <c r="M6243" s="578">
        <v>6.4744503429392299</v>
      </c>
      <c r="N6243" s="578">
        <v>0.15413226571399699</v>
      </c>
      <c r="O6243" s="578">
        <v>3.4785207225164975E-2</v>
      </c>
      <c r="P6243" s="578">
        <v>22.994520590401049</v>
      </c>
      <c r="Q6243" s="578">
        <v>6731.3106613159152</v>
      </c>
      <c r="R6243" s="578">
        <v>6.541595080634572</v>
      </c>
      <c r="S6243" s="578">
        <v>0.17370956032876425</v>
      </c>
      <c r="T6243" s="578">
        <v>3.5638850279307549E-2</v>
      </c>
      <c r="U6243" s="578">
        <v>22.522101026775623</v>
      </c>
      <c r="V6243" s="578">
        <v>6570.0780181884729</v>
      </c>
      <c r="W6243" s="578">
        <v>6.4744503303663743</v>
      </c>
      <c r="X6243" s="578">
        <v>0.15413226571399699</v>
      </c>
      <c r="Y6243" s="578">
        <v>3.4785207749033924E-2</v>
      </c>
    </row>
    <row r="6244" spans="1:25" x14ac:dyDescent="0.3">
      <c r="A6244" s="310" t="s">
        <v>1030</v>
      </c>
      <c r="B6244" s="310" t="s">
        <v>191</v>
      </c>
      <c r="C6244" s="310" t="s">
        <v>42</v>
      </c>
      <c r="D6244" s="36">
        <v>2</v>
      </c>
      <c r="E6244" s="36">
        <v>2012</v>
      </c>
      <c r="F6244" s="578">
        <v>14.26817076441265</v>
      </c>
      <c r="G6244" s="578">
        <v>3956.4858779907199</v>
      </c>
      <c r="H6244" s="578">
        <v>3.8567655250080799</v>
      </c>
      <c r="I6244" s="578">
        <v>0.1007478889459885</v>
      </c>
      <c r="J6244" s="578">
        <v>2.0947573046820826E-2</v>
      </c>
      <c r="K6244" s="578">
        <v>14.553164798078125</v>
      </c>
      <c r="L6244" s="578">
        <v>3919.1708780924423</v>
      </c>
      <c r="M6244" s="578">
        <v>4.0280474713460199</v>
      </c>
      <c r="N6244" s="578">
        <v>8.0711153583858178E-2</v>
      </c>
      <c r="O6244" s="578">
        <v>2.0750021232136776E-2</v>
      </c>
      <c r="P6244" s="578">
        <v>14.268170764381725</v>
      </c>
      <c r="Q6244" s="578">
        <v>3956.4860903422</v>
      </c>
      <c r="R6244" s="578">
        <v>3.8567655234364748</v>
      </c>
      <c r="S6244" s="578">
        <v>0.10074789635776399</v>
      </c>
      <c r="T6244" s="578">
        <v>2.0947573046820826E-2</v>
      </c>
      <c r="U6244" s="578">
        <v>14.55315749651945</v>
      </c>
      <c r="V6244" s="578">
        <v>3919.1708768208778</v>
      </c>
      <c r="W6244" s="578">
        <v>4.0280474698326172</v>
      </c>
      <c r="X6244" s="578">
        <v>8.0711143396608009E-2</v>
      </c>
      <c r="Y6244" s="578">
        <v>2.0750020708267824E-2</v>
      </c>
    </row>
    <row r="6245" spans="1:25" x14ac:dyDescent="0.3">
      <c r="A6245" s="310" t="s">
        <v>1031</v>
      </c>
      <c r="B6245" s="310" t="s">
        <v>191</v>
      </c>
      <c r="C6245" s="310" t="s">
        <v>42</v>
      </c>
      <c r="D6245" s="36">
        <v>3</v>
      </c>
      <c r="E6245" s="36">
        <v>2012</v>
      </c>
      <c r="F6245" s="578">
        <v>7.7670260017193824</v>
      </c>
      <c r="G6245" s="578">
        <v>2096.3867200215627</v>
      </c>
      <c r="H6245" s="578">
        <v>2.0401895855320551</v>
      </c>
      <c r="I6245" s="578">
        <v>4.5526857447233199E-2</v>
      </c>
      <c r="J6245" s="578">
        <v>1.1099308767976801E-2</v>
      </c>
      <c r="K6245" s="578">
        <v>10.9614388814849</v>
      </c>
      <c r="L6245" s="578">
        <v>2738.4459075927725</v>
      </c>
      <c r="M6245" s="578">
        <v>2.7483254969119999</v>
      </c>
      <c r="N6245" s="578">
        <v>4.7753218696319252E-2</v>
      </c>
      <c r="O6245" s="578">
        <v>1.4498644809160926E-2</v>
      </c>
      <c r="P6245" s="578">
        <v>7.7670253758493901</v>
      </c>
      <c r="Q6245" s="578">
        <v>2096.3867721557576</v>
      </c>
      <c r="R6245" s="578">
        <v>2.0401895860559223</v>
      </c>
      <c r="S6245" s="578">
        <v>4.5526853885045598E-2</v>
      </c>
      <c r="T6245" s="578">
        <v>1.1099308777678075E-2</v>
      </c>
      <c r="U6245" s="578">
        <v>10.96143888149005</v>
      </c>
      <c r="V6245" s="578">
        <v>2738.4459075927725</v>
      </c>
      <c r="W6245" s="578">
        <v>2.7483255495899304</v>
      </c>
      <c r="X6245" s="578">
        <v>4.7753214510521454E-2</v>
      </c>
      <c r="Y6245" s="578">
        <v>1.4498644809160926E-2</v>
      </c>
    </row>
    <row r="6246" spans="1:25" x14ac:dyDescent="0.3">
      <c r="A6246" s="310" t="s">
        <v>1032</v>
      </c>
      <c r="B6246" s="310" t="s">
        <v>191</v>
      </c>
      <c r="C6246" s="310" t="s">
        <v>42</v>
      </c>
      <c r="D6246" s="36">
        <v>4</v>
      </c>
      <c r="E6246" s="36">
        <v>2012</v>
      </c>
      <c r="F6246" s="578">
        <v>3.8576857417550201</v>
      </c>
      <c r="G6246" s="578">
        <v>1125.7827059427825</v>
      </c>
      <c r="H6246" s="578">
        <v>1.10631307987205</v>
      </c>
      <c r="I6246" s="578">
        <v>3.0083057044521352E-2</v>
      </c>
      <c r="J6246" s="578">
        <v>5.96043531792626E-3</v>
      </c>
      <c r="K6246" s="578">
        <v>9.5442808997274025</v>
      </c>
      <c r="L6246" s="578">
        <v>2304.4425570170024</v>
      </c>
      <c r="M6246" s="578">
        <v>2.2361324847443003</v>
      </c>
      <c r="N6246" s="578">
        <v>3.7846066653400998E-2</v>
      </c>
      <c r="O6246" s="578">
        <v>1.2200852778429725E-2</v>
      </c>
      <c r="P6246" s="578">
        <v>3.8576855890181179</v>
      </c>
      <c r="Q6246" s="578">
        <v>1125.7827059427825</v>
      </c>
      <c r="R6246" s="578">
        <v>1.106313080910085</v>
      </c>
      <c r="S6246" s="578">
        <v>3.0083057002684602E-2</v>
      </c>
      <c r="T6246" s="578">
        <v>5.96043531792626E-3</v>
      </c>
      <c r="U6246" s="578">
        <v>9.5442804129561374</v>
      </c>
      <c r="V6246" s="578">
        <v>2304.4426091511978</v>
      </c>
      <c r="W6246" s="578">
        <v>2.2361325880046898</v>
      </c>
      <c r="X6246" s="578">
        <v>3.7846068738569202E-2</v>
      </c>
      <c r="Y6246" s="578">
        <v>1.2200852254560775E-2</v>
      </c>
    </row>
    <row r="6247" spans="1:25" x14ac:dyDescent="0.3">
      <c r="A6247" s="310" t="s">
        <v>1033</v>
      </c>
      <c r="B6247" s="310" t="s">
        <v>191</v>
      </c>
      <c r="C6247" s="310" t="s">
        <v>42</v>
      </c>
      <c r="D6247" s="36">
        <v>5</v>
      </c>
      <c r="E6247" s="36">
        <v>2012</v>
      </c>
      <c r="F6247" s="578">
        <v>4.392375159586658</v>
      </c>
      <c r="G6247" s="578">
        <v>1165.5336380004799</v>
      </c>
      <c r="H6247" s="578">
        <v>1.1248344165263251</v>
      </c>
      <c r="I6247" s="578">
        <v>3.2430441026917799E-2</v>
      </c>
      <c r="J6247" s="578">
        <v>6.1709073706879246E-3</v>
      </c>
      <c r="K6247" s="578">
        <v>8.6445066230386729</v>
      </c>
      <c r="L6247" s="578">
        <v>2061.9540227254201</v>
      </c>
      <c r="M6247" s="578">
        <v>1.9324236752581725</v>
      </c>
      <c r="N6247" s="578">
        <v>3.5161599181871346E-2</v>
      </c>
      <c r="O6247" s="578">
        <v>1.0917005361989099E-2</v>
      </c>
      <c r="P6247" s="578">
        <v>4.3923752117407249</v>
      </c>
      <c r="Q6247" s="578">
        <v>1165.5336380004799</v>
      </c>
      <c r="R6247" s="578">
        <v>1.1248344186023975</v>
      </c>
      <c r="S6247" s="578">
        <v>3.2430435269513148E-2</v>
      </c>
      <c r="T6247" s="578">
        <v>6.1709074749766498E-3</v>
      </c>
      <c r="U6247" s="578">
        <v>8.644506429254605</v>
      </c>
      <c r="V6247" s="578">
        <v>2061.9541791280099</v>
      </c>
      <c r="W6247" s="578">
        <v>1.9324224741430924</v>
      </c>
      <c r="X6247" s="578">
        <v>3.5161590260637803E-2</v>
      </c>
      <c r="Y6247" s="578">
        <v>1.0917005361989099E-2</v>
      </c>
    </row>
    <row r="6248" spans="1:25" x14ac:dyDescent="0.3">
      <c r="A6248" s="310" t="s">
        <v>1034</v>
      </c>
      <c r="B6248" s="310" t="s">
        <v>191</v>
      </c>
      <c r="C6248" s="310" t="s">
        <v>42</v>
      </c>
      <c r="D6248" s="36">
        <v>6</v>
      </c>
      <c r="E6248" s="36">
        <v>2012</v>
      </c>
      <c r="F6248" s="578">
        <v>4.7131977805984198</v>
      </c>
      <c r="G6248" s="578">
        <v>1189.3897476196225</v>
      </c>
      <c r="H6248" s="578">
        <v>1.1359400944784226</v>
      </c>
      <c r="I6248" s="578">
        <v>3.3838804636616218E-2</v>
      </c>
      <c r="J6248" s="578">
        <v>6.2972038261553519E-3</v>
      </c>
      <c r="K6248" s="578">
        <v>7.9279071537224155</v>
      </c>
      <c r="L6248" s="578">
        <v>1883.2445297241175</v>
      </c>
      <c r="M6248" s="578">
        <v>1.6881736139184724</v>
      </c>
      <c r="N6248" s="578">
        <v>3.2613635829572205E-2</v>
      </c>
      <c r="O6248" s="578">
        <v>9.9708117874494386E-3</v>
      </c>
      <c r="P6248" s="578">
        <v>4.7131975719821604</v>
      </c>
      <c r="Q6248" s="578">
        <v>1189.3897997538199</v>
      </c>
      <c r="R6248" s="578">
        <v>1.1359400944784224</v>
      </c>
      <c r="S6248" s="578">
        <v>3.3838800969533601E-2</v>
      </c>
      <c r="T6248" s="578">
        <v>6.297203877087057E-3</v>
      </c>
      <c r="U6248" s="578">
        <v>7.9279073101176092</v>
      </c>
      <c r="V6248" s="578">
        <v>1883.2444254557249</v>
      </c>
      <c r="W6248" s="578">
        <v>1.68817361444234</v>
      </c>
      <c r="X6248" s="578">
        <v>3.2613636852753751E-2</v>
      </c>
      <c r="Y6248" s="578">
        <v>9.9708117874494386E-3</v>
      </c>
    </row>
    <row r="6249" spans="1:25" x14ac:dyDescent="0.3">
      <c r="A6249" s="310" t="s">
        <v>1035</v>
      </c>
      <c r="B6249" s="310" t="s">
        <v>191</v>
      </c>
      <c r="C6249" s="310" t="s">
        <v>42</v>
      </c>
      <c r="D6249" s="36">
        <v>7</v>
      </c>
      <c r="E6249" s="36">
        <v>2012</v>
      </c>
      <c r="F6249" s="578">
        <v>4.9270669442339496</v>
      </c>
      <c r="G6249" s="578">
        <v>1205.2917645772225</v>
      </c>
      <c r="H6249" s="578">
        <v>1.1433553891256376</v>
      </c>
      <c r="I6249" s="578">
        <v>3.477768212117853E-2</v>
      </c>
      <c r="J6249" s="578">
        <v>6.3814012052413674E-3</v>
      </c>
      <c r="K6249" s="578">
        <v>7.9305136571638251</v>
      </c>
      <c r="L6249" s="578">
        <v>1849.9338645934999</v>
      </c>
      <c r="M6249" s="578">
        <v>1.5968031752854499</v>
      </c>
      <c r="N6249" s="578">
        <v>4.5344163732503703E-2</v>
      </c>
      <c r="O6249" s="578">
        <v>9.7944601729977824E-3</v>
      </c>
      <c r="P6249" s="578">
        <v>4.9270669442339496</v>
      </c>
      <c r="Q6249" s="578">
        <v>1205.2917124430273</v>
      </c>
      <c r="R6249" s="578">
        <v>1.1433555455878301</v>
      </c>
      <c r="S6249" s="578">
        <v>3.477767741166337E-2</v>
      </c>
      <c r="T6249" s="578">
        <v>6.381401045170299E-3</v>
      </c>
      <c r="U6249" s="578">
        <v>7.9305123011581546</v>
      </c>
      <c r="V6249" s="578">
        <v>1849.9338645934999</v>
      </c>
      <c r="W6249" s="578">
        <v>1.59680317580932</v>
      </c>
      <c r="X6249" s="578">
        <v>4.5344155371822077E-2</v>
      </c>
      <c r="Y6249" s="578">
        <v>9.7944601244913821E-3</v>
      </c>
    </row>
    <row r="6250" spans="1:25" x14ac:dyDescent="0.3">
      <c r="A6250" s="310" t="s">
        <v>1036</v>
      </c>
      <c r="B6250" s="310" t="s">
        <v>191</v>
      </c>
      <c r="C6250" s="310" t="s">
        <v>42</v>
      </c>
      <c r="D6250" s="36">
        <v>8</v>
      </c>
      <c r="E6250" s="36">
        <v>2012</v>
      </c>
      <c r="F6250" s="578">
        <v>4.6107844186626599</v>
      </c>
      <c r="G6250" s="578">
        <v>1125.4843559265075</v>
      </c>
      <c r="H6250" s="578">
        <v>1.0415594838559601</v>
      </c>
      <c r="I6250" s="578">
        <v>3.0287310356470649E-2</v>
      </c>
      <c r="J6250" s="578">
        <v>5.9588590811472369E-3</v>
      </c>
      <c r="K6250" s="578">
        <v>6.8553013401979053</v>
      </c>
      <c r="L6250" s="578">
        <v>1553.7496986389124</v>
      </c>
      <c r="M6250" s="578">
        <v>1.2380533255636674</v>
      </c>
      <c r="N6250" s="578">
        <v>4.9177285946219201E-2</v>
      </c>
      <c r="O6250" s="578">
        <v>8.2263065996812622E-3</v>
      </c>
      <c r="P6250" s="578">
        <v>4.6107844186626599</v>
      </c>
      <c r="Q6250" s="578">
        <v>1125.4843559265075</v>
      </c>
      <c r="R6250" s="578">
        <v>1.0415594838559601</v>
      </c>
      <c r="S6250" s="578">
        <v>3.0287306725919373E-2</v>
      </c>
      <c r="T6250" s="578">
        <v>5.9588589744331922E-3</v>
      </c>
      <c r="U6250" s="578">
        <v>6.8552998798841092</v>
      </c>
      <c r="V6250" s="578">
        <v>1553.749750137325</v>
      </c>
      <c r="W6250" s="578">
        <v>1.2380521260201875</v>
      </c>
      <c r="X6250" s="578">
        <v>4.9177276990121699E-2</v>
      </c>
      <c r="Y6250" s="578">
        <v>8.2263068131093534E-3</v>
      </c>
    </row>
    <row r="6251" spans="1:25" x14ac:dyDescent="0.3">
      <c r="A6251" s="310" t="s">
        <v>1037</v>
      </c>
      <c r="B6251" s="310" t="s">
        <v>191</v>
      </c>
      <c r="C6251" s="310" t="s">
        <v>42</v>
      </c>
      <c r="D6251" s="36">
        <v>9</v>
      </c>
      <c r="E6251" s="36">
        <v>2012</v>
      </c>
      <c r="F6251" s="578">
        <v>4.3735945496446176</v>
      </c>
      <c r="G6251" s="578">
        <v>1065.6288464864051</v>
      </c>
      <c r="H6251" s="578">
        <v>0.96521835805227307</v>
      </c>
      <c r="I6251" s="578">
        <v>2.6919648793409499E-2</v>
      </c>
      <c r="J6251" s="578">
        <v>5.6419698424482051E-3</v>
      </c>
      <c r="K6251" s="578">
        <v>6.7969251367321704</v>
      </c>
      <c r="L6251" s="578">
        <v>1505.9433275858523</v>
      </c>
      <c r="M6251" s="578">
        <v>1.1049553417154425</v>
      </c>
      <c r="N6251" s="578">
        <v>6.2454967510651202E-2</v>
      </c>
      <c r="O6251" s="578">
        <v>7.9731974450017607E-3</v>
      </c>
      <c r="P6251" s="578">
        <v>4.3735945993151546</v>
      </c>
      <c r="Q6251" s="578">
        <v>1065.6288464864051</v>
      </c>
      <c r="R6251" s="578">
        <v>0.965218283856908</v>
      </c>
      <c r="S6251" s="578">
        <v>2.6919648793409499E-2</v>
      </c>
      <c r="T6251" s="578">
        <v>5.6419697890911823E-3</v>
      </c>
      <c r="U6251" s="578">
        <v>6.7969239371886925</v>
      </c>
      <c r="V6251" s="578">
        <v>1505.9432233174598</v>
      </c>
      <c r="W6251" s="578">
        <v>1.1049553313350726</v>
      </c>
      <c r="X6251" s="578">
        <v>6.245496436167737E-2</v>
      </c>
      <c r="Y6251" s="578">
        <v>7.9731972412749458E-3</v>
      </c>
    </row>
    <row r="6252" spans="1:25" x14ac:dyDescent="0.3">
      <c r="A6252" s="310" t="s">
        <v>1038</v>
      </c>
      <c r="B6252" s="310" t="s">
        <v>191</v>
      </c>
      <c r="C6252" s="310" t="s">
        <v>42</v>
      </c>
      <c r="D6252" s="36">
        <v>10</v>
      </c>
      <c r="E6252" s="36">
        <v>2012</v>
      </c>
      <c r="F6252" s="578">
        <v>4.18910557127196</v>
      </c>
      <c r="G6252" s="578">
        <v>1019.0762831370002</v>
      </c>
      <c r="H6252" s="578">
        <v>0.90583716798573699</v>
      </c>
      <c r="I6252" s="578">
        <v>2.4300259349729399E-2</v>
      </c>
      <c r="J6252" s="578">
        <v>5.3954891457882051E-3</v>
      </c>
      <c r="K6252" s="578">
        <v>6.7477789175754825</v>
      </c>
      <c r="L6252" s="578">
        <v>1465.935774485265</v>
      </c>
      <c r="M6252" s="578">
        <v>0.99572109027455202</v>
      </c>
      <c r="N6252" s="578">
        <v>7.2351625815826923E-2</v>
      </c>
      <c r="O6252" s="578">
        <v>7.7613934142088175E-3</v>
      </c>
      <c r="P6252" s="578">
        <v>4.1891056755748606</v>
      </c>
      <c r="Q6252" s="578">
        <v>1019.0762831370002</v>
      </c>
      <c r="R6252" s="578">
        <v>0.90583717854072598</v>
      </c>
      <c r="S6252" s="578">
        <v>2.4300259349729399E-2</v>
      </c>
      <c r="T6252" s="578">
        <v>5.3954890414994799E-3</v>
      </c>
      <c r="U6252" s="578">
        <v>6.7477780831157599</v>
      </c>
      <c r="V6252" s="578">
        <v>1465.9357223510699</v>
      </c>
      <c r="W6252" s="578">
        <v>0.99572101080169262</v>
      </c>
      <c r="X6252" s="578">
        <v>7.235162627633443E-2</v>
      </c>
      <c r="Y6252" s="578">
        <v>7.7613935694292461E-3</v>
      </c>
    </row>
    <row r="6253" spans="1:25" x14ac:dyDescent="0.3">
      <c r="A6253" s="310" t="s">
        <v>1039</v>
      </c>
      <c r="B6253" s="310" t="s">
        <v>191</v>
      </c>
      <c r="C6253" s="310" t="s">
        <v>42</v>
      </c>
      <c r="D6253" s="36">
        <v>11</v>
      </c>
      <c r="E6253" s="36">
        <v>2012</v>
      </c>
      <c r="F6253" s="578">
        <v>5.2920313572103579</v>
      </c>
      <c r="G6253" s="578">
        <v>1161.36281585693</v>
      </c>
      <c r="H6253" s="578">
        <v>0.78316261619329408</v>
      </c>
      <c r="I6253" s="578">
        <v>4.8331566796756847E-2</v>
      </c>
      <c r="J6253" s="578">
        <v>6.148826922678075E-3</v>
      </c>
      <c r="K6253" s="578">
        <v>6.7133605530783171</v>
      </c>
      <c r="L6253" s="578">
        <v>1428.0147895812925</v>
      </c>
      <c r="M6253" s="578">
        <v>0.8943782250086465</v>
      </c>
      <c r="N6253" s="578">
        <v>8.1308827878577433E-2</v>
      </c>
      <c r="O6253" s="578">
        <v>7.5606150494422694E-3</v>
      </c>
      <c r="P6253" s="578">
        <v>5.2920314615184854</v>
      </c>
      <c r="Q6253" s="578">
        <v>1161.36281585693</v>
      </c>
      <c r="R6253" s="578">
        <v>0.78316255286335901</v>
      </c>
      <c r="S6253" s="578">
        <v>4.8331569441870628E-2</v>
      </c>
      <c r="T6253" s="578">
        <v>6.148826922678075E-3</v>
      </c>
      <c r="U6253" s="578">
        <v>6.7133600836968919</v>
      </c>
      <c r="V6253" s="578">
        <v>1428.0147895812925</v>
      </c>
      <c r="W6253" s="578">
        <v>0.89437819831073229</v>
      </c>
      <c r="X6253" s="578">
        <v>8.1308826882680721E-2</v>
      </c>
      <c r="Y6253" s="578">
        <v>7.5606151027992913E-3</v>
      </c>
    </row>
    <row r="6254" spans="1:25" x14ac:dyDescent="0.3">
      <c r="A6254" s="310" t="s">
        <v>1040</v>
      </c>
      <c r="B6254" s="310" t="s">
        <v>191</v>
      </c>
      <c r="C6254" s="310" t="s">
        <v>42</v>
      </c>
      <c r="D6254" s="36">
        <v>12</v>
      </c>
      <c r="E6254" s="36">
        <v>2012</v>
      </c>
      <c r="F6254" s="578">
        <v>6.1944187560875399</v>
      </c>
      <c r="G6254" s="578">
        <v>1277.7864519754976</v>
      </c>
      <c r="H6254" s="578">
        <v>0.68279552628519002</v>
      </c>
      <c r="I6254" s="578">
        <v>6.7993517005258242E-2</v>
      </c>
      <c r="J6254" s="578">
        <v>6.7652273816444577E-3</v>
      </c>
      <c r="K6254" s="578">
        <v>6.6831250211398547</v>
      </c>
      <c r="L6254" s="578">
        <v>1396.0691960652625</v>
      </c>
      <c r="M6254" s="578">
        <v>0.81049652149279872</v>
      </c>
      <c r="N6254" s="578">
        <v>8.8582286117040512E-2</v>
      </c>
      <c r="O6254" s="578">
        <v>7.3914774596535865E-3</v>
      </c>
      <c r="P6254" s="578">
        <v>6.1944186517794106</v>
      </c>
      <c r="Q6254" s="578">
        <v>1277.7864519754976</v>
      </c>
      <c r="R6254" s="578">
        <v>0.68279555293944771</v>
      </c>
      <c r="S6254" s="578">
        <v>6.7993520629594628E-2</v>
      </c>
      <c r="T6254" s="578">
        <v>6.765227328287435E-3</v>
      </c>
      <c r="U6254" s="578">
        <v>6.6831238215963769</v>
      </c>
      <c r="V6254" s="578">
        <v>1396.069196701045</v>
      </c>
      <c r="W6254" s="578">
        <v>0.81049645257492831</v>
      </c>
      <c r="X6254" s="578">
        <v>8.8582280125592633E-2</v>
      </c>
      <c r="Y6254" s="578">
        <v>7.3914775590916727E-3</v>
      </c>
    </row>
    <row r="6255" spans="1:25" x14ac:dyDescent="0.3">
      <c r="A6255" s="310" t="s">
        <v>1041</v>
      </c>
      <c r="B6255" s="310" t="s">
        <v>191</v>
      </c>
      <c r="C6255" s="310" t="s">
        <v>42</v>
      </c>
      <c r="D6255" s="36">
        <v>13</v>
      </c>
      <c r="E6255" s="36">
        <v>2012</v>
      </c>
      <c r="F6255" s="578">
        <v>6.1323627053761776</v>
      </c>
      <c r="G6255" s="578">
        <v>1251.3699073791449</v>
      </c>
      <c r="H6255" s="578">
        <v>0.62379524983407453</v>
      </c>
      <c r="I6255" s="578">
        <v>6.92346768143276E-2</v>
      </c>
      <c r="J6255" s="578">
        <v>6.6253627543725654E-3</v>
      </c>
      <c r="K6255" s="578">
        <v>6.5511343236430477</v>
      </c>
      <c r="L6255" s="578">
        <v>1358.1856269836401</v>
      </c>
      <c r="M6255" s="578">
        <v>0.74993541427344679</v>
      </c>
      <c r="N6255" s="578">
        <v>8.919118814173993E-2</v>
      </c>
      <c r="O6255" s="578">
        <v>7.1909097993435901E-3</v>
      </c>
      <c r="P6255" s="578">
        <v>6.1323624967650749</v>
      </c>
      <c r="Q6255" s="578">
        <v>1251.36985524495</v>
      </c>
      <c r="R6255" s="578">
        <v>0.62379519155365359</v>
      </c>
      <c r="S6255" s="578">
        <v>6.9234680381972141E-2</v>
      </c>
      <c r="T6255" s="578">
        <v>6.625362599152136E-3</v>
      </c>
      <c r="U6255" s="578">
        <v>6.5511338021024104</v>
      </c>
      <c r="V6255" s="578">
        <v>1358.1856269836401</v>
      </c>
      <c r="W6255" s="578">
        <v>0.74993537183521097</v>
      </c>
      <c r="X6255" s="578">
        <v>8.9191183687641229E-2</v>
      </c>
      <c r="Y6255" s="578">
        <v>7.1909097459865673E-3</v>
      </c>
    </row>
    <row r="6256" spans="1:25" x14ac:dyDescent="0.3">
      <c r="A6256" s="310" t="s">
        <v>1042</v>
      </c>
      <c r="B6256" s="310" t="s">
        <v>191</v>
      </c>
      <c r="C6256" s="310" t="s">
        <v>42</v>
      </c>
      <c r="D6256" s="36">
        <v>14</v>
      </c>
      <c r="E6256" s="36">
        <v>2012</v>
      </c>
      <c r="F6256" s="578">
        <v>6.3979255427257105</v>
      </c>
      <c r="G6256" s="578">
        <v>1314.2384325663202</v>
      </c>
      <c r="H6256" s="578">
        <v>0.65824343917968953</v>
      </c>
      <c r="I6256" s="578">
        <v>6.8049263856664724E-2</v>
      </c>
      <c r="J6256" s="578">
        <v>6.9582292029129623E-3</v>
      </c>
      <c r="K6256" s="578">
        <v>6.7787522871855455</v>
      </c>
      <c r="L6256" s="578">
        <v>1411.4887428283623</v>
      </c>
      <c r="M6256" s="578">
        <v>0.77302006973574522</v>
      </c>
      <c r="N6256" s="578">
        <v>8.7990447749689268E-2</v>
      </c>
      <c r="O6256" s="578">
        <v>7.4731094452242025E-3</v>
      </c>
      <c r="P6256" s="578">
        <v>6.3979256470338379</v>
      </c>
      <c r="Q6256" s="578">
        <v>1314.2384847005173</v>
      </c>
      <c r="R6256" s="578">
        <v>0.65824344336579044</v>
      </c>
      <c r="S6256" s="578">
        <v>6.8049268386554673E-2</v>
      </c>
      <c r="T6256" s="578">
        <v>6.9582291519812572E-3</v>
      </c>
      <c r="U6256" s="578">
        <v>6.7787519742611604</v>
      </c>
      <c r="V6256" s="578">
        <v>1411.4887428283623</v>
      </c>
      <c r="W6256" s="578">
        <v>0.773020059180756</v>
      </c>
      <c r="X6256" s="578">
        <v>8.7990444624665487E-2</v>
      </c>
      <c r="Y6256" s="578">
        <v>7.4731093385101578E-3</v>
      </c>
    </row>
    <row r="6257" spans="1:25" x14ac:dyDescent="0.3">
      <c r="A6257" s="310" t="s">
        <v>1043</v>
      </c>
      <c r="B6257" s="310" t="s">
        <v>191</v>
      </c>
      <c r="C6257" s="310" t="s">
        <v>42</v>
      </c>
      <c r="D6257" s="36">
        <v>15</v>
      </c>
      <c r="E6257" s="36">
        <v>2012</v>
      </c>
      <c r="F6257" s="578">
        <v>6.6565348699884099</v>
      </c>
      <c r="G6257" s="578">
        <v>1375.80651855468</v>
      </c>
      <c r="H6257" s="578">
        <v>0.69442249166119474</v>
      </c>
      <c r="I6257" s="578">
        <v>6.6951134491622072E-2</v>
      </c>
      <c r="J6257" s="578">
        <v>7.2841985941825725E-3</v>
      </c>
      <c r="K6257" s="578">
        <v>6.9984454970823773</v>
      </c>
      <c r="L6257" s="578">
        <v>1462.3100026448526</v>
      </c>
      <c r="M6257" s="578">
        <v>0.79498734294126383</v>
      </c>
      <c r="N6257" s="578">
        <v>8.5072723337664954E-2</v>
      </c>
      <c r="O6257" s="578">
        <v>7.7421896664115232E-3</v>
      </c>
      <c r="P6257" s="578">
        <v>6.6565346092287001</v>
      </c>
      <c r="Q6257" s="578">
        <v>1375.8064664204851</v>
      </c>
      <c r="R6257" s="578">
        <v>0.69442242793835796</v>
      </c>
      <c r="S6257" s="578">
        <v>6.6951134012924671E-2</v>
      </c>
      <c r="T6257" s="578">
        <v>7.2841986451142749E-3</v>
      </c>
      <c r="U6257" s="578">
        <v>6.9984440888401824</v>
      </c>
      <c r="V6257" s="578">
        <v>1462.3100026448526</v>
      </c>
      <c r="W6257" s="578">
        <v>0.7949873007213073</v>
      </c>
      <c r="X6257" s="578">
        <v>8.5072714805998331E-2</v>
      </c>
      <c r="Y6257" s="578">
        <v>7.742189613054503E-3</v>
      </c>
    </row>
    <row r="6258" spans="1:25" x14ac:dyDescent="0.3">
      <c r="A6258" s="580" t="s">
        <v>1044</v>
      </c>
      <c r="B6258" s="580" t="s">
        <v>191</v>
      </c>
      <c r="C6258" s="580" t="s">
        <v>42</v>
      </c>
      <c r="D6258" s="581">
        <v>16</v>
      </c>
      <c r="E6258" s="581">
        <v>2012</v>
      </c>
      <c r="F6258" s="582">
        <v>7.0392831589560929</v>
      </c>
      <c r="G6258" s="582">
        <v>1461.3399085998499</v>
      </c>
      <c r="H6258" s="582">
        <v>0.74295739303245956</v>
      </c>
      <c r="I6258" s="582">
        <v>6.675104778090217E-2</v>
      </c>
      <c r="J6258" s="582">
        <v>7.7370544240693518E-3</v>
      </c>
      <c r="K6258" s="582">
        <v>7.3329198116844001</v>
      </c>
      <c r="L6258" s="582">
        <v>1536.2445958455373</v>
      </c>
      <c r="M6258" s="582">
        <v>0.83180363745001751</v>
      </c>
      <c r="N6258" s="582">
        <v>8.3958274426549878E-2</v>
      </c>
      <c r="O6258" s="582">
        <v>8.1336370494682324E-3</v>
      </c>
      <c r="P6258" s="582">
        <v>7.0392834718804753</v>
      </c>
      <c r="Q6258" s="582">
        <v>1461.3399085998499</v>
      </c>
      <c r="R6258" s="582">
        <v>0.74295741290067452</v>
      </c>
      <c r="S6258" s="582">
        <v>6.6751047271281977E-2</v>
      </c>
      <c r="T6258" s="582">
        <v>7.7370544822770154E-3</v>
      </c>
      <c r="U6258" s="582">
        <v>7.332918455678735</v>
      </c>
      <c r="V6258" s="582">
        <v>1536.2445958455373</v>
      </c>
      <c r="W6258" s="582">
        <v>0.83180355311681775</v>
      </c>
      <c r="X6258" s="582">
        <v>8.3958265763006482E-2</v>
      </c>
      <c r="Y6258" s="582">
        <v>8.1336369912605698E-3</v>
      </c>
    </row>
    <row r="6259" spans="1:25" x14ac:dyDescent="0.3">
      <c r="A6259" s="310" t="s">
        <v>1045</v>
      </c>
      <c r="B6259" s="310" t="s">
        <v>191</v>
      </c>
      <c r="C6259" s="310" t="s">
        <v>42</v>
      </c>
      <c r="D6259" s="36">
        <v>1</v>
      </c>
      <c r="E6259" s="36">
        <v>2020</v>
      </c>
      <c r="F6259" s="578">
        <v>12.233843261725227</v>
      </c>
      <c r="G6259" s="578">
        <v>6512.5816599527952</v>
      </c>
      <c r="H6259" s="578">
        <v>3.1638183780014502</v>
      </c>
      <c r="I6259" s="578">
        <v>9.8820603440193069E-2</v>
      </c>
      <c r="J6259" s="578">
        <v>3.44808030640706E-2</v>
      </c>
      <c r="K6259" s="578">
        <v>11.906976123660501</v>
      </c>
      <c r="L6259" s="578">
        <v>6352.7742055257122</v>
      </c>
      <c r="M6259" s="578">
        <v>3.1362287816591499</v>
      </c>
      <c r="N6259" s="578">
        <v>8.8003665413755969E-2</v>
      </c>
      <c r="O6259" s="578">
        <v>3.36347118330498E-2</v>
      </c>
      <c r="P6259" s="578">
        <v>12.23383700323755</v>
      </c>
      <c r="Q6259" s="578">
        <v>6512.5816599527952</v>
      </c>
      <c r="R6259" s="578">
        <v>3.1638183253235148</v>
      </c>
      <c r="S6259" s="578">
        <v>9.8820597916528627E-2</v>
      </c>
      <c r="T6259" s="578">
        <v>3.44808030640706E-2</v>
      </c>
      <c r="U6259" s="578">
        <v>11.906976123660501</v>
      </c>
      <c r="V6259" s="578">
        <v>6352.7741546630823</v>
      </c>
      <c r="W6259" s="578">
        <v>3.1362287325318845</v>
      </c>
      <c r="X6259" s="578">
        <v>8.8003664761951428E-2</v>
      </c>
      <c r="Y6259" s="578">
        <v>3.36347118330498E-2</v>
      </c>
    </row>
    <row r="6260" spans="1:25" x14ac:dyDescent="0.3">
      <c r="A6260" s="310" t="s">
        <v>1046</v>
      </c>
      <c r="B6260" s="310" t="s">
        <v>191</v>
      </c>
      <c r="C6260" s="310" t="s">
        <v>42</v>
      </c>
      <c r="D6260" s="36">
        <v>2</v>
      </c>
      <c r="E6260" s="36">
        <v>2020</v>
      </c>
      <c r="F6260" s="578">
        <v>7.6665516634820925</v>
      </c>
      <c r="G6260" s="578">
        <v>3834.7127685546825</v>
      </c>
      <c r="H6260" s="578">
        <v>1.8737209402024699</v>
      </c>
      <c r="I6260" s="578">
        <v>5.7147819995710322E-2</v>
      </c>
      <c r="J6260" s="578">
        <v>2.0302861191642728E-2</v>
      </c>
      <c r="K6260" s="578">
        <v>7.7437055562622801</v>
      </c>
      <c r="L6260" s="578">
        <v>3792.7343724568623</v>
      </c>
      <c r="M6260" s="578">
        <v>1.9790835733292573</v>
      </c>
      <c r="N6260" s="578">
        <v>4.6176980268986201E-2</v>
      </c>
      <c r="O6260" s="578">
        <v>2.0080591726582424E-2</v>
      </c>
      <c r="P6260" s="578">
        <v>7.6665511419414498</v>
      </c>
      <c r="Q6260" s="578">
        <v>3834.7127176920521</v>
      </c>
      <c r="R6260" s="578">
        <v>1.8737209402024699</v>
      </c>
      <c r="S6260" s="578">
        <v>5.7147814767025275E-2</v>
      </c>
      <c r="T6260" s="578">
        <v>2.0302861191642724E-2</v>
      </c>
      <c r="U6260" s="578">
        <v>7.7437049825675723</v>
      </c>
      <c r="V6260" s="578">
        <v>3792.7343724568623</v>
      </c>
      <c r="W6260" s="578">
        <v>1.9790835680905701</v>
      </c>
      <c r="X6260" s="578">
        <v>4.6176979288550919E-2</v>
      </c>
      <c r="Y6260" s="578">
        <v>2.0080591726582424E-2</v>
      </c>
    </row>
    <row r="6261" spans="1:25" x14ac:dyDescent="0.3">
      <c r="A6261" s="310" t="s">
        <v>1047</v>
      </c>
      <c r="B6261" s="310" t="s">
        <v>191</v>
      </c>
      <c r="C6261" s="310" t="s">
        <v>42</v>
      </c>
      <c r="D6261" s="36">
        <v>3</v>
      </c>
      <c r="E6261" s="36">
        <v>2020</v>
      </c>
      <c r="F6261" s="578">
        <v>4.1544699313380926</v>
      </c>
      <c r="G6261" s="578">
        <v>2031.2140579223574</v>
      </c>
      <c r="H6261" s="578">
        <v>0.98936114553362098</v>
      </c>
      <c r="I6261" s="578">
        <v>2.5868808646919199E-2</v>
      </c>
      <c r="J6261" s="578">
        <v>1.0754247288180774E-2</v>
      </c>
      <c r="K6261" s="578">
        <v>5.7827354189794224</v>
      </c>
      <c r="L6261" s="578">
        <v>2636.7234675089476</v>
      </c>
      <c r="M6261" s="578">
        <v>1.3487986456602776</v>
      </c>
      <c r="N6261" s="578">
        <v>2.730479047772855E-2</v>
      </c>
      <c r="O6261" s="578">
        <v>1.3960115660059525E-2</v>
      </c>
      <c r="P6261" s="578">
        <v>4.1544693054893225</v>
      </c>
      <c r="Q6261" s="578">
        <v>2031.2140579223574</v>
      </c>
      <c r="R6261" s="578">
        <v>0.98936109306911568</v>
      </c>
      <c r="S6261" s="578">
        <v>2.5868808646919199E-2</v>
      </c>
      <c r="T6261" s="578">
        <v>1.0754247288180774E-2</v>
      </c>
      <c r="U6261" s="578">
        <v>5.7827353668253565</v>
      </c>
      <c r="V6261" s="578">
        <v>2636.7234675089476</v>
      </c>
      <c r="W6261" s="578">
        <v>1.3487983327358926</v>
      </c>
      <c r="X6261" s="578">
        <v>2.7304785799515154E-2</v>
      </c>
      <c r="Y6261" s="578">
        <v>1.3960115660059525E-2</v>
      </c>
    </row>
    <row r="6262" spans="1:25" x14ac:dyDescent="0.3">
      <c r="A6262" s="310" t="s">
        <v>1048</v>
      </c>
      <c r="B6262" s="310" t="s">
        <v>191</v>
      </c>
      <c r="C6262" s="310" t="s">
        <v>42</v>
      </c>
      <c r="D6262" s="36">
        <v>4</v>
      </c>
      <c r="E6262" s="36">
        <v>2020</v>
      </c>
      <c r="F6262" s="578">
        <v>2.082313380268785</v>
      </c>
      <c r="G6262" s="578">
        <v>1091.3802159627251</v>
      </c>
      <c r="H6262" s="578">
        <v>0.54052621185352678</v>
      </c>
      <c r="I6262" s="578">
        <v>1.70438699278747E-2</v>
      </c>
      <c r="J6262" s="578">
        <v>5.7782976218731996E-3</v>
      </c>
      <c r="K6262" s="578">
        <v>5.0289867671840476</v>
      </c>
      <c r="L6262" s="578">
        <v>2230.71656545003</v>
      </c>
      <c r="M6262" s="578">
        <v>1.0876601230750824</v>
      </c>
      <c r="N6262" s="578">
        <v>2.15927718236343E-2</v>
      </c>
      <c r="O6262" s="578">
        <v>1.1810499971033976E-2</v>
      </c>
      <c r="P6262" s="578">
        <v>2.0823133802673075</v>
      </c>
      <c r="Q6262" s="578">
        <v>1091.3802680969225</v>
      </c>
      <c r="R6262" s="578">
        <v>0.54052613183982101</v>
      </c>
      <c r="S6262" s="578">
        <v>1.7043869917415501E-2</v>
      </c>
      <c r="T6262" s="578">
        <v>5.7782976218731996E-3</v>
      </c>
      <c r="U6262" s="578">
        <v>5.0289864021160575</v>
      </c>
      <c r="V6262" s="578">
        <v>2230.71656545003</v>
      </c>
      <c r="W6262" s="578">
        <v>1.0876601225560625</v>
      </c>
      <c r="X6262" s="578">
        <v>2.1592771828863898E-2</v>
      </c>
      <c r="Y6262" s="578">
        <v>1.1810501009070601E-2</v>
      </c>
    </row>
    <row r="6263" spans="1:25" x14ac:dyDescent="0.3">
      <c r="A6263" s="310" t="s">
        <v>1049</v>
      </c>
      <c r="B6263" s="310" t="s">
        <v>191</v>
      </c>
      <c r="C6263" s="310" t="s">
        <v>42</v>
      </c>
      <c r="D6263" s="36">
        <v>5</v>
      </c>
      <c r="E6263" s="36">
        <v>2020</v>
      </c>
      <c r="F6263" s="578">
        <v>2.3443036777718249</v>
      </c>
      <c r="G6263" s="578">
        <v>1129.8878173828075</v>
      </c>
      <c r="H6263" s="578">
        <v>0.5470540182141117</v>
      </c>
      <c r="I6263" s="578">
        <v>1.8340566884717177E-2</v>
      </c>
      <c r="J6263" s="578">
        <v>5.9821781566521725E-3</v>
      </c>
      <c r="K6263" s="578">
        <v>4.5585541694599598</v>
      </c>
      <c r="L6263" s="578">
        <v>1995.637929280595</v>
      </c>
      <c r="M6263" s="578">
        <v>0.9250433637450135</v>
      </c>
      <c r="N6263" s="578">
        <v>1.9991865337639525E-2</v>
      </c>
      <c r="O6263" s="578">
        <v>1.05658844695426E-2</v>
      </c>
      <c r="P6263" s="578">
        <v>2.3443036777633353</v>
      </c>
      <c r="Q6263" s="578">
        <v>1129.8878173828075</v>
      </c>
      <c r="R6263" s="578">
        <v>0.54705400675447846</v>
      </c>
      <c r="S6263" s="578">
        <v>1.83405663556186E-2</v>
      </c>
      <c r="T6263" s="578">
        <v>5.9821781566521725E-3</v>
      </c>
      <c r="U6263" s="578">
        <v>4.55855453453841</v>
      </c>
      <c r="V6263" s="578">
        <v>1995.637929280595</v>
      </c>
      <c r="W6263" s="578">
        <v>0.92504330569257309</v>
      </c>
      <c r="X6263" s="578">
        <v>1.9991865353100925E-2</v>
      </c>
      <c r="Y6263" s="578">
        <v>1.05658844695426E-2</v>
      </c>
    </row>
    <row r="6264" spans="1:25" x14ac:dyDescent="0.3">
      <c r="A6264" s="310" t="s">
        <v>1050</v>
      </c>
      <c r="B6264" s="310" t="s">
        <v>191</v>
      </c>
      <c r="C6264" s="310" t="s">
        <v>42</v>
      </c>
      <c r="D6264" s="36">
        <v>6</v>
      </c>
      <c r="E6264" s="36">
        <v>2020</v>
      </c>
      <c r="F6264" s="578">
        <v>2.5015000498969999</v>
      </c>
      <c r="G6264" s="578">
        <v>1152.9955101013124</v>
      </c>
      <c r="H6264" s="578">
        <v>0.55096917337747653</v>
      </c>
      <c r="I6264" s="578">
        <v>1.9118535029292574E-2</v>
      </c>
      <c r="J6264" s="578">
        <v>6.1045257995525947E-3</v>
      </c>
      <c r="K6264" s="578">
        <v>4.1834873784682696</v>
      </c>
      <c r="L6264" s="578">
        <v>1824.446549733475</v>
      </c>
      <c r="M6264" s="578">
        <v>0.79525516523669126</v>
      </c>
      <c r="N6264" s="578">
        <v>1.8495791315217499E-2</v>
      </c>
      <c r="O6264" s="578">
        <v>9.6595223052038937E-3</v>
      </c>
      <c r="P6264" s="578">
        <v>2.5015000498969999</v>
      </c>
      <c r="Q6264" s="578">
        <v>1152.9955101013124</v>
      </c>
      <c r="R6264" s="578">
        <v>0.55096914110132833</v>
      </c>
      <c r="S6264" s="578">
        <v>1.9118534531571602E-2</v>
      </c>
      <c r="T6264" s="578">
        <v>6.1045257995525947E-3</v>
      </c>
      <c r="U6264" s="578">
        <v>4.1834873784682696</v>
      </c>
      <c r="V6264" s="578">
        <v>1824.446549733475</v>
      </c>
      <c r="W6264" s="578">
        <v>0.79525513884921817</v>
      </c>
      <c r="X6264" s="578">
        <v>1.8495791315217499E-2</v>
      </c>
      <c r="Y6264" s="578">
        <v>9.659522256697509E-3</v>
      </c>
    </row>
    <row r="6265" spans="1:25" x14ac:dyDescent="0.3">
      <c r="A6265" s="310" t="s">
        <v>1051</v>
      </c>
      <c r="B6265" s="310" t="s">
        <v>191</v>
      </c>
      <c r="C6265" s="310" t="s">
        <v>42</v>
      </c>
      <c r="D6265" s="36">
        <v>7</v>
      </c>
      <c r="E6265" s="36">
        <v>2020</v>
      </c>
      <c r="F6265" s="578">
        <v>2.6062942142016201</v>
      </c>
      <c r="G6265" s="578">
        <v>1168.402083079015</v>
      </c>
      <c r="H6265" s="578">
        <v>0.55358006047511754</v>
      </c>
      <c r="I6265" s="578">
        <v>1.9637251025415001E-2</v>
      </c>
      <c r="J6265" s="578">
        <v>6.1860912610427442E-3</v>
      </c>
      <c r="K6265" s="578">
        <v>4.2094986113952446</v>
      </c>
      <c r="L6265" s="578">
        <v>1790.2171796162875</v>
      </c>
      <c r="M6265" s="578">
        <v>0.74493392490451948</v>
      </c>
      <c r="N6265" s="578">
        <v>2.5532741201459399E-2</v>
      </c>
      <c r="O6265" s="578">
        <v>9.4782834251721654E-3</v>
      </c>
      <c r="P6265" s="578">
        <v>2.6062942142016201</v>
      </c>
      <c r="Q6265" s="578">
        <v>1168.402083079015</v>
      </c>
      <c r="R6265" s="578">
        <v>0.55358003920506771</v>
      </c>
      <c r="S6265" s="578">
        <v>1.9637251025415001E-2</v>
      </c>
      <c r="T6265" s="578">
        <v>6.1860913119744475E-3</v>
      </c>
      <c r="U6265" s="578">
        <v>4.2094986113952446</v>
      </c>
      <c r="V6265" s="578">
        <v>1790.2171796162875</v>
      </c>
      <c r="W6265" s="578">
        <v>0.74493394617456876</v>
      </c>
      <c r="X6265" s="578">
        <v>2.5532742249197299E-2</v>
      </c>
      <c r="Y6265" s="578">
        <v>9.4782834251721654E-3</v>
      </c>
    </row>
    <row r="6266" spans="1:25" x14ac:dyDescent="0.3">
      <c r="A6266" s="310" t="s">
        <v>1052</v>
      </c>
      <c r="B6266" s="310" t="s">
        <v>191</v>
      </c>
      <c r="C6266" s="310" t="s">
        <v>42</v>
      </c>
      <c r="D6266" s="36">
        <v>8</v>
      </c>
      <c r="E6266" s="36">
        <v>2020</v>
      </c>
      <c r="F6266" s="578">
        <v>2.4528679489193701</v>
      </c>
      <c r="G6266" s="578">
        <v>1089.4967854817676</v>
      </c>
      <c r="H6266" s="578">
        <v>0.49642753750473856</v>
      </c>
      <c r="I6266" s="578">
        <v>1.7110900225816201E-2</v>
      </c>
      <c r="J6266" s="578">
        <v>5.7683355989865907E-3</v>
      </c>
      <c r="K6266" s="578">
        <v>3.6461256693776973</v>
      </c>
      <c r="L6266" s="578">
        <v>1503.7527224222774</v>
      </c>
      <c r="M6266" s="578">
        <v>0.57223213589653199</v>
      </c>
      <c r="N6266" s="578">
        <v>2.7499252581037498E-2</v>
      </c>
      <c r="O6266" s="578">
        <v>7.9615980503149279E-3</v>
      </c>
      <c r="P6266" s="578">
        <v>2.4528677924529303</v>
      </c>
      <c r="Q6266" s="578">
        <v>1089.4967333475724</v>
      </c>
      <c r="R6266" s="578">
        <v>0.49642756765145624</v>
      </c>
      <c r="S6266" s="578">
        <v>1.7110900225816201E-2</v>
      </c>
      <c r="T6266" s="578">
        <v>5.7683355989865907E-3</v>
      </c>
      <c r="U6266" s="578">
        <v>3.6461256184653976</v>
      </c>
      <c r="V6266" s="578">
        <v>1503.7527224222774</v>
      </c>
      <c r="W6266" s="578">
        <v>0.57223215064489774</v>
      </c>
      <c r="X6266" s="578">
        <v>2.7499253639234601E-2</v>
      </c>
      <c r="Y6266" s="578">
        <v>7.9615980503149279E-3</v>
      </c>
    </row>
    <row r="6267" spans="1:25" x14ac:dyDescent="0.3">
      <c r="A6267" s="310" t="s">
        <v>1053</v>
      </c>
      <c r="B6267" s="310" t="s">
        <v>191</v>
      </c>
      <c r="C6267" s="310" t="s">
        <v>42</v>
      </c>
      <c r="D6267" s="36">
        <v>9</v>
      </c>
      <c r="E6267" s="36">
        <v>2020</v>
      </c>
      <c r="F6267" s="578">
        <v>2.337799708978455</v>
      </c>
      <c r="G6267" s="578">
        <v>1030.323552449541</v>
      </c>
      <c r="H6267" s="578">
        <v>0.4535641901020423</v>
      </c>
      <c r="I6267" s="578">
        <v>1.52160624260583E-2</v>
      </c>
      <c r="J6267" s="578">
        <v>5.4550384011235976E-3</v>
      </c>
      <c r="K6267" s="578">
        <v>3.6166846167529876</v>
      </c>
      <c r="L6267" s="578">
        <v>1456.5948829650852</v>
      </c>
      <c r="M6267" s="578">
        <v>0.5029109136667097</v>
      </c>
      <c r="N6267" s="578">
        <v>3.4825795239460874E-2</v>
      </c>
      <c r="O6267" s="578">
        <v>7.7119189954828419E-3</v>
      </c>
      <c r="P6267" s="578">
        <v>2.3377992395897573</v>
      </c>
      <c r="Q6267" s="578">
        <v>1030.323552449541</v>
      </c>
      <c r="R6267" s="578">
        <v>0.45356415311107351</v>
      </c>
      <c r="S6267" s="578">
        <v>1.52160623222243E-2</v>
      </c>
      <c r="T6267" s="578">
        <v>5.4550382992601901E-3</v>
      </c>
      <c r="U6267" s="578">
        <v>3.6166846166902298</v>
      </c>
      <c r="V6267" s="578">
        <v>1456.5948829650852</v>
      </c>
      <c r="W6267" s="578">
        <v>0.50291091315739278</v>
      </c>
      <c r="X6267" s="578">
        <v>3.4825795773637445E-2</v>
      </c>
      <c r="Y6267" s="578">
        <v>7.7119189954828419E-3</v>
      </c>
    </row>
    <row r="6268" spans="1:25" x14ac:dyDescent="0.3">
      <c r="A6268" s="310" t="s">
        <v>1054</v>
      </c>
      <c r="B6268" s="310" t="s">
        <v>191</v>
      </c>
      <c r="C6268" s="310" t="s">
        <v>42</v>
      </c>
      <c r="D6268" s="36">
        <v>10</v>
      </c>
      <c r="E6268" s="36">
        <v>2020</v>
      </c>
      <c r="F6268" s="578">
        <v>2.248299881704642</v>
      </c>
      <c r="G6268" s="578">
        <v>984.29657045999897</v>
      </c>
      <c r="H6268" s="578">
        <v>0.42022470995288974</v>
      </c>
      <c r="I6268" s="578">
        <v>1.37423657546757E-2</v>
      </c>
      <c r="J6268" s="578">
        <v>5.2113480463352301E-3</v>
      </c>
      <c r="K6268" s="578">
        <v>3.5914733393437874</v>
      </c>
      <c r="L6268" s="578">
        <v>1417.2878036498973</v>
      </c>
      <c r="M6268" s="578">
        <v>0.44642167805189548</v>
      </c>
      <c r="N6268" s="578">
        <v>4.0276254546067002E-2</v>
      </c>
      <c r="O6268" s="578">
        <v>7.5038220432664523E-3</v>
      </c>
      <c r="P6268" s="578">
        <v>2.2482998817019899</v>
      </c>
      <c r="Q6268" s="578">
        <v>984.29657554626192</v>
      </c>
      <c r="R6268" s="578">
        <v>0.42022470441103554</v>
      </c>
      <c r="S6268" s="578">
        <v>1.3742365718333798E-2</v>
      </c>
      <c r="T6268" s="578">
        <v>5.2113480463352301E-3</v>
      </c>
      <c r="U6268" s="578">
        <v>3.5914731307275298</v>
      </c>
      <c r="V6268" s="578">
        <v>1417.2878036498973</v>
      </c>
      <c r="W6268" s="578">
        <v>0.446421663058572</v>
      </c>
      <c r="X6268" s="578">
        <v>4.0276255593804877E-2</v>
      </c>
      <c r="Y6268" s="578">
        <v>7.5038219414030449E-3</v>
      </c>
    </row>
    <row r="6269" spans="1:25" x14ac:dyDescent="0.3">
      <c r="A6269" s="310" t="s">
        <v>1055</v>
      </c>
      <c r="B6269" s="310" t="s">
        <v>191</v>
      </c>
      <c r="C6269" s="310" t="s">
        <v>42</v>
      </c>
      <c r="D6269" s="36">
        <v>11</v>
      </c>
      <c r="E6269" s="36">
        <v>2020</v>
      </c>
      <c r="F6269" s="578">
        <v>2.8308120012661599</v>
      </c>
      <c r="G6269" s="578">
        <v>1122.495608011875</v>
      </c>
      <c r="H6269" s="578">
        <v>0.34919228534757402</v>
      </c>
      <c r="I6269" s="578">
        <v>2.6861587355369899E-2</v>
      </c>
      <c r="J6269" s="578">
        <v>5.9430317390554823E-3</v>
      </c>
      <c r="K6269" s="578">
        <v>3.5775130233669099</v>
      </c>
      <c r="L6269" s="578">
        <v>1381.02174886067</v>
      </c>
      <c r="M6269" s="578">
        <v>0.39522196418450473</v>
      </c>
      <c r="N6269" s="578">
        <v>4.518991398845168E-2</v>
      </c>
      <c r="O6269" s="578">
        <v>7.3118096673473049E-3</v>
      </c>
      <c r="P6269" s="578">
        <v>2.8308117404958399</v>
      </c>
      <c r="Q6269" s="578">
        <v>1122.495608011875</v>
      </c>
      <c r="R6269" s="578">
        <v>0.34919228017194304</v>
      </c>
      <c r="S6269" s="578">
        <v>2.6861587350140301E-2</v>
      </c>
      <c r="T6269" s="578">
        <v>5.9430317390554823E-3</v>
      </c>
      <c r="U6269" s="578">
        <v>3.5775130233669099</v>
      </c>
      <c r="V6269" s="578">
        <v>1381.02174886067</v>
      </c>
      <c r="W6269" s="578">
        <v>0.39522196450464697</v>
      </c>
      <c r="X6269" s="578">
        <v>4.5189914493069673E-2</v>
      </c>
      <c r="Y6269" s="578">
        <v>7.3118096139902821E-3</v>
      </c>
    </row>
    <row r="6270" spans="1:25" x14ac:dyDescent="0.3">
      <c r="A6270" s="310" t="s">
        <v>1056</v>
      </c>
      <c r="B6270" s="310" t="s">
        <v>191</v>
      </c>
      <c r="C6270" s="310" t="s">
        <v>42</v>
      </c>
      <c r="D6270" s="36">
        <v>12</v>
      </c>
      <c r="E6270" s="36">
        <v>2020</v>
      </c>
      <c r="F6270" s="578">
        <v>3.3074123546248302</v>
      </c>
      <c r="G6270" s="578">
        <v>1235.5689379374126</v>
      </c>
      <c r="H6270" s="578">
        <v>0.29107613623151901</v>
      </c>
      <c r="I6270" s="578">
        <v>3.7595477886497905E-2</v>
      </c>
      <c r="J6270" s="578">
        <v>6.5417144942330153E-3</v>
      </c>
      <c r="K6270" s="578">
        <v>3.5647130546421897</v>
      </c>
      <c r="L6270" s="578">
        <v>1350.4566485086998</v>
      </c>
      <c r="M6270" s="578">
        <v>0.35300783140701203</v>
      </c>
      <c r="N6270" s="578">
        <v>4.9177534140350553E-2</v>
      </c>
      <c r="O6270" s="578">
        <v>7.149982009044222E-3</v>
      </c>
      <c r="P6270" s="578">
        <v>3.3074123546248302</v>
      </c>
      <c r="Q6270" s="578">
        <v>1235.5689379374126</v>
      </c>
      <c r="R6270" s="578">
        <v>0.29107613110924474</v>
      </c>
      <c r="S6270" s="578">
        <v>3.7595477870581769E-2</v>
      </c>
      <c r="T6270" s="578">
        <v>6.5417144942330153E-3</v>
      </c>
      <c r="U6270" s="578">
        <v>3.5647134718747053</v>
      </c>
      <c r="V6270" s="578">
        <v>1350.4566485086998</v>
      </c>
      <c r="W6270" s="578">
        <v>0.35300779580575126</v>
      </c>
      <c r="X6270" s="578">
        <v>4.9177539908214316E-2</v>
      </c>
      <c r="Y6270" s="578">
        <v>7.1499820624012439E-3</v>
      </c>
    </row>
    <row r="6271" spans="1:25" x14ac:dyDescent="0.3">
      <c r="A6271" s="310" t="s">
        <v>1057</v>
      </c>
      <c r="B6271" s="310" t="s">
        <v>191</v>
      </c>
      <c r="C6271" s="310" t="s">
        <v>42</v>
      </c>
      <c r="D6271" s="36">
        <v>13</v>
      </c>
      <c r="E6271" s="36">
        <v>2020</v>
      </c>
      <c r="F6271" s="578">
        <v>3.259100485505765</v>
      </c>
      <c r="G6271" s="578">
        <v>1210.4196001688574</v>
      </c>
      <c r="H6271" s="578">
        <v>0.2611036734500275</v>
      </c>
      <c r="I6271" s="578">
        <v>3.82750031421892E-2</v>
      </c>
      <c r="J6271" s="578">
        <v>6.4085597647742E-3</v>
      </c>
      <c r="K6271" s="578">
        <v>3.4806992866820048</v>
      </c>
      <c r="L6271" s="578">
        <v>1314.1729342142676</v>
      </c>
      <c r="M6271" s="578">
        <v>0.32252696793390523</v>
      </c>
      <c r="N6271" s="578">
        <v>4.9514844410926601E-2</v>
      </c>
      <c r="O6271" s="578">
        <v>6.9578653953309751E-3</v>
      </c>
      <c r="P6271" s="578">
        <v>3.2591006941220195</v>
      </c>
      <c r="Q6271" s="578">
        <v>1210.4196001688574</v>
      </c>
      <c r="R6271" s="578">
        <v>0.26110368400501699</v>
      </c>
      <c r="S6271" s="578">
        <v>3.8274994749675245E-2</v>
      </c>
      <c r="T6271" s="578">
        <v>6.4085597647742E-3</v>
      </c>
      <c r="U6271" s="578">
        <v>3.4806992866924675</v>
      </c>
      <c r="V6271" s="578">
        <v>1314.1729342142676</v>
      </c>
      <c r="W6271" s="578">
        <v>0.32252699882762148</v>
      </c>
      <c r="X6271" s="578">
        <v>4.9514845972225822E-2</v>
      </c>
      <c r="Y6271" s="578">
        <v>6.9578654462626776E-3</v>
      </c>
    </row>
    <row r="6272" spans="1:25" x14ac:dyDescent="0.3">
      <c r="A6272" s="310" t="s">
        <v>1058</v>
      </c>
      <c r="B6272" s="310" t="s">
        <v>191</v>
      </c>
      <c r="C6272" s="310" t="s">
        <v>42</v>
      </c>
      <c r="D6272" s="36">
        <v>14</v>
      </c>
      <c r="E6272" s="36">
        <v>2020</v>
      </c>
      <c r="F6272" s="578">
        <v>3.3740464718412095</v>
      </c>
      <c r="G6272" s="578">
        <v>1270.1783758799174</v>
      </c>
      <c r="H6272" s="578">
        <v>0.27411633380688671</v>
      </c>
      <c r="I6272" s="578">
        <v>3.763175420256927E-2</v>
      </c>
      <c r="J6272" s="578">
        <v>6.7249430139781881E-3</v>
      </c>
      <c r="K6272" s="578">
        <v>3.5772331089537999</v>
      </c>
      <c r="L6272" s="578">
        <v>1364.7485173543275</v>
      </c>
      <c r="M6272" s="578">
        <v>0.32987159018133105</v>
      </c>
      <c r="N6272" s="578">
        <v>4.8859284899814726E-2</v>
      </c>
      <c r="O6272" s="578">
        <v>7.2256499164116824E-3</v>
      </c>
      <c r="P6272" s="578">
        <v>3.3740458981310377</v>
      </c>
      <c r="Q6272" s="578">
        <v>1270.1783758799174</v>
      </c>
      <c r="R6272" s="578">
        <v>0.27411631321350149</v>
      </c>
      <c r="S6272" s="578">
        <v>3.7631755203922951E-2</v>
      </c>
      <c r="T6272" s="578">
        <v>6.7249429121147807E-3</v>
      </c>
      <c r="U6272" s="578">
        <v>3.5772331089537999</v>
      </c>
      <c r="V6272" s="578">
        <v>1364.7485173543275</v>
      </c>
      <c r="W6272" s="578">
        <v>0.329871589967903</v>
      </c>
      <c r="X6272" s="578">
        <v>4.8859283862687598E-2</v>
      </c>
      <c r="Y6272" s="578">
        <v>7.2256500207004103E-3</v>
      </c>
    </row>
    <row r="6273" spans="1:25" x14ac:dyDescent="0.3">
      <c r="A6273" s="310" t="s">
        <v>1059</v>
      </c>
      <c r="B6273" s="310" t="s">
        <v>191</v>
      </c>
      <c r="C6273" s="310" t="s">
        <v>42</v>
      </c>
      <c r="D6273" s="36">
        <v>15</v>
      </c>
      <c r="E6273" s="36">
        <v>2020</v>
      </c>
      <c r="F6273" s="578">
        <v>3.4880495484339851</v>
      </c>
      <c r="G6273" s="578">
        <v>1328.7118797302201</v>
      </c>
      <c r="H6273" s="578">
        <v>0.2882487226609855</v>
      </c>
      <c r="I6273" s="578">
        <v>3.7035532959938153E-2</v>
      </c>
      <c r="J6273" s="578">
        <v>7.0348567242035599E-3</v>
      </c>
      <c r="K6273" s="578">
        <v>3.6713769267371301</v>
      </c>
      <c r="L6273" s="578">
        <v>1412.9576098124126</v>
      </c>
      <c r="M6273" s="578">
        <v>0.33704105568176579</v>
      </c>
      <c r="N6273" s="578">
        <v>4.7239310264255104E-2</v>
      </c>
      <c r="O6273" s="578">
        <v>7.4808883049020799E-3</v>
      </c>
      <c r="P6273" s="578">
        <v>3.4880495483772949</v>
      </c>
      <c r="Q6273" s="578">
        <v>1328.7118797302201</v>
      </c>
      <c r="R6273" s="578">
        <v>0.28824865389712279</v>
      </c>
      <c r="S6273" s="578">
        <v>3.7035532949630551E-2</v>
      </c>
      <c r="T6273" s="578">
        <v>7.0348567242035599E-3</v>
      </c>
      <c r="U6273" s="578">
        <v>3.6713769267371301</v>
      </c>
      <c r="V6273" s="578">
        <v>1412.9576098124126</v>
      </c>
      <c r="W6273" s="578">
        <v>0.33704108149686302</v>
      </c>
      <c r="X6273" s="578">
        <v>4.7239308163625496E-2</v>
      </c>
      <c r="Y6273" s="578">
        <v>7.4808884091908051E-3</v>
      </c>
    </row>
    <row r="6274" spans="1:25" x14ac:dyDescent="0.3">
      <c r="A6274" s="580" t="s">
        <v>1060</v>
      </c>
      <c r="B6274" s="580" t="s">
        <v>191</v>
      </c>
      <c r="C6274" s="580" t="s">
        <v>42</v>
      </c>
      <c r="D6274" s="581">
        <v>16</v>
      </c>
      <c r="E6274" s="581">
        <v>2020</v>
      </c>
      <c r="F6274" s="582">
        <v>3.6713869410548297</v>
      </c>
      <c r="G6274" s="582">
        <v>1410.2725041707326</v>
      </c>
      <c r="H6274" s="582">
        <v>0.30780712665485499</v>
      </c>
      <c r="I6274" s="582">
        <v>3.6922112566268525E-2</v>
      </c>
      <c r="J6274" s="582">
        <v>7.4666698298339381E-3</v>
      </c>
      <c r="K6274" s="582">
        <v>3.8303829980141</v>
      </c>
      <c r="L6274" s="582">
        <v>1483.379737854</v>
      </c>
      <c r="M6274" s="582">
        <v>0.35093596641672725</v>
      </c>
      <c r="N6274" s="582">
        <v>4.6611803271540929E-2</v>
      </c>
      <c r="O6274" s="582">
        <v>7.853746326873072E-3</v>
      </c>
      <c r="P6274" s="582">
        <v>3.6713868888589278</v>
      </c>
      <c r="Q6274" s="582">
        <v>1410.2725041707326</v>
      </c>
      <c r="R6274" s="582">
        <v>0.30780712665485499</v>
      </c>
      <c r="S6274" s="582">
        <v>3.6922113059214653E-2</v>
      </c>
      <c r="T6274" s="582">
        <v>7.4666698298339381E-3</v>
      </c>
      <c r="U6274" s="582">
        <v>3.8303828415519048</v>
      </c>
      <c r="V6274" s="582">
        <v>1483.3798421223901</v>
      </c>
      <c r="W6274" s="582">
        <v>0.35093597180578651</v>
      </c>
      <c r="X6274" s="582">
        <v>4.661180431397341E-2</v>
      </c>
      <c r="Y6274" s="582">
        <v>7.8537464869441395E-3</v>
      </c>
    </row>
    <row r="6275" spans="1:25" x14ac:dyDescent="0.3">
      <c r="A6275" s="310" t="s">
        <v>1061</v>
      </c>
      <c r="B6275" s="310" t="s">
        <v>191</v>
      </c>
      <c r="C6275" s="310" t="s">
        <v>42</v>
      </c>
      <c r="D6275" s="36">
        <v>1</v>
      </c>
      <c r="E6275" s="36">
        <v>2030</v>
      </c>
      <c r="F6275" s="578">
        <v>6.3546042640227798</v>
      </c>
      <c r="G6275" s="578">
        <v>6390.0652770996057</v>
      </c>
      <c r="H6275" s="578">
        <v>1.32216518558561</v>
      </c>
      <c r="I6275" s="578">
        <v>1.7788881466685749E-2</v>
      </c>
      <c r="J6275" s="578">
        <v>3.3832122494156125E-2</v>
      </c>
      <c r="K6275" s="578">
        <v>6.1053643870400203</v>
      </c>
      <c r="L6275" s="578">
        <v>6230.6345621744749</v>
      </c>
      <c r="M6275" s="578">
        <v>1.3161873593926401</v>
      </c>
      <c r="N6275" s="578">
        <v>1.6397337065427502E-2</v>
      </c>
      <c r="O6275" s="578">
        <v>3.2988032326102201E-2</v>
      </c>
      <c r="P6275" s="578">
        <v>6.3546042640227798</v>
      </c>
      <c r="Q6275" s="578">
        <v>6390.0652770996057</v>
      </c>
      <c r="R6275" s="578">
        <v>1.32216518558561</v>
      </c>
      <c r="S6275" s="578">
        <v>1.7788881466685724E-2</v>
      </c>
      <c r="T6275" s="578">
        <v>3.3832121970287177E-2</v>
      </c>
      <c r="U6275" s="578">
        <v>6.1053643870400203</v>
      </c>
      <c r="V6275" s="578">
        <v>6230.6346130371057</v>
      </c>
      <c r="W6275" s="578">
        <v>1.3161873593926401</v>
      </c>
      <c r="X6275" s="578">
        <v>1.6397337065427502E-2</v>
      </c>
      <c r="Y6275" s="578">
        <v>3.2988032326102201E-2</v>
      </c>
    </row>
    <row r="6276" spans="1:25" x14ac:dyDescent="0.3">
      <c r="A6276" s="310" t="s">
        <v>1062</v>
      </c>
      <c r="B6276" s="310" t="s">
        <v>191</v>
      </c>
      <c r="C6276" s="310" t="s">
        <v>42</v>
      </c>
      <c r="D6276" s="36">
        <v>2</v>
      </c>
      <c r="E6276" s="36">
        <v>2030</v>
      </c>
      <c r="F6276" s="578">
        <v>4.0607126348622797</v>
      </c>
      <c r="G6276" s="578">
        <v>3767.2607345581</v>
      </c>
      <c r="H6276" s="578">
        <v>0.79364160913974002</v>
      </c>
      <c r="I6276" s="578">
        <v>9.9987252792743658E-3</v>
      </c>
      <c r="J6276" s="578">
        <v>1.9945707307973227E-2</v>
      </c>
      <c r="K6276" s="578">
        <v>4.0229007972270603</v>
      </c>
      <c r="L6276" s="578">
        <v>3722.0155283609975</v>
      </c>
      <c r="M6276" s="578">
        <v>0.86402311082929351</v>
      </c>
      <c r="N6276" s="578">
        <v>8.766413403312372E-3</v>
      </c>
      <c r="O6276" s="578">
        <v>1.9706173101439999E-2</v>
      </c>
      <c r="P6276" s="578">
        <v>4.0607126348622797</v>
      </c>
      <c r="Q6276" s="578">
        <v>3767.2608388264925</v>
      </c>
      <c r="R6276" s="578">
        <v>0.79364161441723446</v>
      </c>
      <c r="S6276" s="578">
        <v>9.9987247377460592E-3</v>
      </c>
      <c r="T6276" s="578">
        <v>1.9945707307973227E-2</v>
      </c>
      <c r="U6276" s="578">
        <v>4.0229007972270603</v>
      </c>
      <c r="V6276" s="578">
        <v>3722.0154762268025</v>
      </c>
      <c r="W6276" s="578">
        <v>0.86402310555179851</v>
      </c>
      <c r="X6276" s="578">
        <v>8.766413350485891E-3</v>
      </c>
      <c r="Y6276" s="578">
        <v>1.9706172577571051E-2</v>
      </c>
    </row>
    <row r="6277" spans="1:25" x14ac:dyDescent="0.3">
      <c r="A6277" s="310" t="s">
        <v>1063</v>
      </c>
      <c r="B6277" s="310" t="s">
        <v>191</v>
      </c>
      <c r="C6277" s="310" t="s">
        <v>42</v>
      </c>
      <c r="D6277" s="36">
        <v>3</v>
      </c>
      <c r="E6277" s="36">
        <v>2030</v>
      </c>
      <c r="F6277" s="578">
        <v>2.1800476282660322</v>
      </c>
      <c r="G6277" s="578">
        <v>1995.0332883198998</v>
      </c>
      <c r="H6277" s="578">
        <v>0.41683454452625723</v>
      </c>
      <c r="I6277" s="578">
        <v>4.6032436741256745E-3</v>
      </c>
      <c r="J6277" s="578">
        <v>1.0562668816419249E-2</v>
      </c>
      <c r="K6277" s="578">
        <v>2.9465177831370899</v>
      </c>
      <c r="L6277" s="578">
        <v>2578.2971979776976</v>
      </c>
      <c r="M6277" s="578">
        <v>0.58513517932927495</v>
      </c>
      <c r="N6277" s="578">
        <v>5.1548667669294394E-3</v>
      </c>
      <c r="O6277" s="578">
        <v>1.3650769833475324E-2</v>
      </c>
      <c r="P6277" s="578">
        <v>2.1800476804200972</v>
      </c>
      <c r="Q6277" s="578">
        <v>1995.0332883198998</v>
      </c>
      <c r="R6277" s="578">
        <v>0.41683454484639948</v>
      </c>
      <c r="S6277" s="578">
        <v>4.6032435686811351E-3</v>
      </c>
      <c r="T6277" s="578">
        <v>1.0562668816419249E-2</v>
      </c>
      <c r="U6277" s="578">
        <v>2.9465177831370899</v>
      </c>
      <c r="V6277" s="578">
        <v>2578.2971979776976</v>
      </c>
      <c r="W6277" s="578">
        <v>0.58513517953300154</v>
      </c>
      <c r="X6277" s="578">
        <v>5.1548668677696644E-3</v>
      </c>
      <c r="Y6277" s="578">
        <v>1.3650769833475324E-2</v>
      </c>
    </row>
    <row r="6278" spans="1:25" x14ac:dyDescent="0.3">
      <c r="A6278" s="310" t="s">
        <v>1064</v>
      </c>
      <c r="B6278" s="310" t="s">
        <v>191</v>
      </c>
      <c r="C6278" s="310" t="s">
        <v>42</v>
      </c>
      <c r="D6278" s="36">
        <v>4</v>
      </c>
      <c r="E6278" s="36">
        <v>2030</v>
      </c>
      <c r="F6278" s="578">
        <v>1.1136345456616199</v>
      </c>
      <c r="G6278" s="578">
        <v>1072.3553072611448</v>
      </c>
      <c r="H6278" s="578">
        <v>0.23262667368544448</v>
      </c>
      <c r="I6278" s="578">
        <v>2.94658550774329E-3</v>
      </c>
      <c r="J6278" s="578">
        <v>5.6775731500238128E-3</v>
      </c>
      <c r="K6278" s="578">
        <v>2.55577224996523</v>
      </c>
      <c r="L6278" s="578">
        <v>2189.5360514322874</v>
      </c>
      <c r="M6278" s="578">
        <v>0.46199663729930729</v>
      </c>
      <c r="N6278" s="578">
        <v>3.9955904685484676E-3</v>
      </c>
      <c r="O6278" s="578">
        <v>1.1592465520758776E-2</v>
      </c>
      <c r="P6278" s="578">
        <v>1.1136345456616199</v>
      </c>
      <c r="Q6278" s="578">
        <v>1072.3553072611448</v>
      </c>
      <c r="R6278" s="578">
        <v>0.23262667342472274</v>
      </c>
      <c r="S6278" s="578">
        <v>2.94658550774329E-3</v>
      </c>
      <c r="T6278" s="578">
        <v>5.6775731500238128E-3</v>
      </c>
      <c r="U6278" s="578">
        <v>2.55577224996523</v>
      </c>
      <c r="V6278" s="578">
        <v>2189.5360514322874</v>
      </c>
      <c r="W6278" s="578">
        <v>0.461996679892763</v>
      </c>
      <c r="X6278" s="578">
        <v>3.9955902658827328E-3</v>
      </c>
      <c r="Y6278" s="578">
        <v>1.1592465520758776E-2</v>
      </c>
    </row>
    <row r="6279" spans="1:25" x14ac:dyDescent="0.3">
      <c r="A6279" s="310" t="s">
        <v>1065</v>
      </c>
      <c r="B6279" s="310" t="s">
        <v>191</v>
      </c>
      <c r="C6279" s="310" t="s">
        <v>42</v>
      </c>
      <c r="D6279" s="36">
        <v>5</v>
      </c>
      <c r="E6279" s="36">
        <v>2030</v>
      </c>
      <c r="F6279" s="578">
        <v>1.2244390055057</v>
      </c>
      <c r="G6279" s="578">
        <v>1110.1660512288349</v>
      </c>
      <c r="H6279" s="578">
        <v>0.23240379391548477</v>
      </c>
      <c r="I6279" s="578">
        <v>3.1129762612446604E-3</v>
      </c>
      <c r="J6279" s="578">
        <v>5.8777735976036569E-3</v>
      </c>
      <c r="K6279" s="578">
        <v>2.3194628059748048</v>
      </c>
      <c r="L6279" s="578">
        <v>1958.552504221595</v>
      </c>
      <c r="M6279" s="578">
        <v>0.37517616240802398</v>
      </c>
      <c r="N6279" s="578">
        <v>3.579120160793532E-3</v>
      </c>
      <c r="O6279" s="578">
        <v>1.0369543830165603E-2</v>
      </c>
      <c r="P6279" s="578">
        <v>1.2244390055057</v>
      </c>
      <c r="Q6279" s="578">
        <v>1110.1660512288349</v>
      </c>
      <c r="R6279" s="578">
        <v>0.23240380431525351</v>
      </c>
      <c r="S6279" s="578">
        <v>3.1129762518654954E-3</v>
      </c>
      <c r="T6279" s="578">
        <v>5.8777735976036569E-3</v>
      </c>
      <c r="U6279" s="578">
        <v>2.3194628059726825</v>
      </c>
      <c r="V6279" s="578">
        <v>1958.552504221595</v>
      </c>
      <c r="W6279" s="578">
        <v>0.37517618801939501</v>
      </c>
      <c r="X6279" s="578">
        <v>3.5791202139800254E-3</v>
      </c>
      <c r="Y6279" s="578">
        <v>1.0369543830165603E-2</v>
      </c>
    </row>
    <row r="6280" spans="1:25" x14ac:dyDescent="0.3">
      <c r="A6280" s="310" t="s">
        <v>1066</v>
      </c>
      <c r="B6280" s="310" t="s">
        <v>191</v>
      </c>
      <c r="C6280" s="310" t="s">
        <v>42</v>
      </c>
      <c r="D6280" s="36">
        <v>6</v>
      </c>
      <c r="E6280" s="36">
        <v>2030</v>
      </c>
      <c r="F6280" s="578">
        <v>1.2909215860490799</v>
      </c>
      <c r="G6280" s="578">
        <v>1132.8585548400824</v>
      </c>
      <c r="H6280" s="578">
        <v>0.23227103706449201</v>
      </c>
      <c r="I6280" s="578">
        <v>3.21280845023845E-3</v>
      </c>
      <c r="J6280" s="578">
        <v>5.9979102855625827E-3</v>
      </c>
      <c r="K6280" s="578">
        <v>2.1311451273286299</v>
      </c>
      <c r="L6280" s="578">
        <v>1791.7713330586698</v>
      </c>
      <c r="M6280" s="578">
        <v>0.3071343642659482</v>
      </c>
      <c r="N6280" s="578">
        <v>3.2294394736140878E-3</v>
      </c>
      <c r="O6280" s="578">
        <v>9.4865112041588855E-3</v>
      </c>
      <c r="P6280" s="578">
        <v>1.2909215860490799</v>
      </c>
      <c r="Q6280" s="578">
        <v>1132.8585548400824</v>
      </c>
      <c r="R6280" s="578">
        <v>0.23227103706449201</v>
      </c>
      <c r="S6280" s="578">
        <v>3.2128083980940874E-3</v>
      </c>
      <c r="T6280" s="578">
        <v>5.9979102855625827E-3</v>
      </c>
      <c r="U6280" s="578">
        <v>2.1311451273286299</v>
      </c>
      <c r="V6280" s="578">
        <v>1791.7713330586698</v>
      </c>
      <c r="W6280" s="578">
        <v>0.30713436477526546</v>
      </c>
      <c r="X6280" s="578">
        <v>3.2294393182231277E-3</v>
      </c>
      <c r="Y6280" s="578">
        <v>9.4865112041588855E-3</v>
      </c>
    </row>
    <row r="6281" spans="1:25" x14ac:dyDescent="0.3">
      <c r="A6281" s="310" t="s">
        <v>1067</v>
      </c>
      <c r="B6281" s="310" t="s">
        <v>191</v>
      </c>
      <c r="C6281" s="310" t="s">
        <v>42</v>
      </c>
      <c r="D6281" s="36">
        <v>7</v>
      </c>
      <c r="E6281" s="36">
        <v>2030</v>
      </c>
      <c r="F6281" s="578">
        <v>1.3352434654552701</v>
      </c>
      <c r="G6281" s="578">
        <v>1147.9882380167574</v>
      </c>
      <c r="H6281" s="578">
        <v>0.23218187084421499</v>
      </c>
      <c r="I6281" s="578">
        <v>3.27936672329087E-3</v>
      </c>
      <c r="J6281" s="578">
        <v>6.0780054870216722E-3</v>
      </c>
      <c r="K6281" s="578">
        <v>2.1703768047866498</v>
      </c>
      <c r="L6281" s="578">
        <v>1756.7918904622352</v>
      </c>
      <c r="M6281" s="578">
        <v>0.278665453894063</v>
      </c>
      <c r="N6281" s="578">
        <v>4.139685201096195E-3</v>
      </c>
      <c r="O6281" s="578">
        <v>9.3013283088415194E-3</v>
      </c>
      <c r="P6281" s="578">
        <v>1.3352434654552701</v>
      </c>
      <c r="Q6281" s="578">
        <v>1147.9882380167574</v>
      </c>
      <c r="R6281" s="578">
        <v>0.23218187084421499</v>
      </c>
      <c r="S6281" s="578">
        <v>3.27936672329087E-3</v>
      </c>
      <c r="T6281" s="578">
        <v>6.0780054870216722E-3</v>
      </c>
      <c r="U6281" s="578">
        <v>2.1703768047855898</v>
      </c>
      <c r="V6281" s="578">
        <v>1756.7918904622352</v>
      </c>
      <c r="W6281" s="578">
        <v>0.278665453894063</v>
      </c>
      <c r="X6281" s="578">
        <v>4.1396853591208977E-3</v>
      </c>
      <c r="Y6281" s="578">
        <v>9.3013283621985431E-3</v>
      </c>
    </row>
    <row r="6282" spans="1:25" x14ac:dyDescent="0.3">
      <c r="A6282" s="310" t="s">
        <v>1068</v>
      </c>
      <c r="B6282" s="310" t="s">
        <v>191</v>
      </c>
      <c r="C6282" s="310" t="s">
        <v>42</v>
      </c>
      <c r="D6282" s="36">
        <v>8</v>
      </c>
      <c r="E6282" s="36">
        <v>2030</v>
      </c>
      <c r="F6282" s="578">
        <v>1.2708708545287599</v>
      </c>
      <c r="G6282" s="578">
        <v>1069.3978970845501</v>
      </c>
      <c r="H6282" s="578">
        <v>0.19871890265494499</v>
      </c>
      <c r="I6282" s="578">
        <v>2.8727819068687151E-3</v>
      </c>
      <c r="J6282" s="578">
        <v>5.6619175690381428E-3</v>
      </c>
      <c r="K6282" s="578">
        <v>1.8887155917187399</v>
      </c>
      <c r="L6282" s="578">
        <v>1475.7879308064751</v>
      </c>
      <c r="M6282" s="578">
        <v>0.20750741344818352</v>
      </c>
      <c r="N6282" s="578">
        <v>4.1219121063325748E-3</v>
      </c>
      <c r="O6282" s="578">
        <v>7.813545540557236E-3</v>
      </c>
      <c r="P6282" s="578">
        <v>1.2708708545287599</v>
      </c>
      <c r="Q6282" s="578">
        <v>1069.3978970845501</v>
      </c>
      <c r="R6282" s="578">
        <v>0.19871890265494499</v>
      </c>
      <c r="S6282" s="578">
        <v>2.8727819063476502E-3</v>
      </c>
      <c r="T6282" s="578">
        <v>5.6619176223951647E-3</v>
      </c>
      <c r="U6282" s="578">
        <v>1.8887155917182099</v>
      </c>
      <c r="V6282" s="578">
        <v>1475.7879308064751</v>
      </c>
      <c r="W6282" s="578">
        <v>0.20750741355004698</v>
      </c>
      <c r="X6282" s="578">
        <v>4.1219116967567927E-3</v>
      </c>
      <c r="Y6282" s="578">
        <v>7.8135455939142597E-3</v>
      </c>
    </row>
    <row r="6283" spans="1:25" x14ac:dyDescent="0.3">
      <c r="A6283" s="310" t="s">
        <v>1069</v>
      </c>
      <c r="B6283" s="310" t="s">
        <v>191</v>
      </c>
      <c r="C6283" s="310" t="s">
        <v>42</v>
      </c>
      <c r="D6283" s="36">
        <v>9</v>
      </c>
      <c r="E6283" s="36">
        <v>2030</v>
      </c>
      <c r="F6283" s="578">
        <v>1.22259893652153</v>
      </c>
      <c r="G6283" s="578">
        <v>1010.4608605702682</v>
      </c>
      <c r="H6283" s="578">
        <v>0.173621950903907</v>
      </c>
      <c r="I6283" s="578">
        <v>2.5678494146745799E-3</v>
      </c>
      <c r="J6283" s="578">
        <v>5.3498782023477026E-3</v>
      </c>
      <c r="K6283" s="578">
        <v>1.87545505431626</v>
      </c>
      <c r="L6283" s="578">
        <v>1428.8885205586701</v>
      </c>
      <c r="M6283" s="578">
        <v>0.17261585243977601</v>
      </c>
      <c r="N6283" s="578">
        <v>5.0467430110832795E-3</v>
      </c>
      <c r="O6283" s="578">
        <v>7.5652457308024125E-3</v>
      </c>
      <c r="P6283" s="578">
        <v>1.22259893652153</v>
      </c>
      <c r="Q6283" s="578">
        <v>1010.4608605702682</v>
      </c>
      <c r="R6283" s="578">
        <v>0.173621950903907</v>
      </c>
      <c r="S6283" s="578">
        <v>2.5678492081813902E-3</v>
      </c>
      <c r="T6283" s="578">
        <v>5.3498782023477026E-3</v>
      </c>
      <c r="U6283" s="578">
        <v>1.87545505431626</v>
      </c>
      <c r="V6283" s="578">
        <v>1428.8885205586701</v>
      </c>
      <c r="W6283" s="578">
        <v>0.17261585243977601</v>
      </c>
      <c r="X6283" s="578">
        <v>5.0467430038262729E-3</v>
      </c>
      <c r="Y6283" s="578">
        <v>7.5652457793087971E-3</v>
      </c>
    </row>
    <row r="6284" spans="1:25" x14ac:dyDescent="0.3">
      <c r="A6284" s="310" t="s">
        <v>1070</v>
      </c>
      <c r="B6284" s="310" t="s">
        <v>191</v>
      </c>
      <c r="C6284" s="310" t="s">
        <v>42</v>
      </c>
      <c r="D6284" s="36">
        <v>10</v>
      </c>
      <c r="E6284" s="36">
        <v>2030</v>
      </c>
      <c r="F6284" s="578">
        <v>1.1850473429724351</v>
      </c>
      <c r="G6284" s="578">
        <v>964.61766624450456</v>
      </c>
      <c r="H6284" s="578">
        <v>0.15410164650529601</v>
      </c>
      <c r="I6284" s="578">
        <v>2.3306772873183902E-3</v>
      </c>
      <c r="J6284" s="578">
        <v>5.1071568401918378E-3</v>
      </c>
      <c r="K6284" s="578">
        <v>1.8636545318756774</v>
      </c>
      <c r="L6284" s="578">
        <v>1389.909796396885</v>
      </c>
      <c r="M6284" s="578">
        <v>0.14464340611812027</v>
      </c>
      <c r="N6284" s="578">
        <v>5.7160465281261416E-3</v>
      </c>
      <c r="O6284" s="578">
        <v>7.3588656766029655E-3</v>
      </c>
      <c r="P6284" s="578">
        <v>1.1850473429692501</v>
      </c>
      <c r="Q6284" s="578">
        <v>964.61766624450456</v>
      </c>
      <c r="R6284" s="578">
        <v>0.15410164650529601</v>
      </c>
      <c r="S6284" s="578">
        <v>2.3306772363866878E-3</v>
      </c>
      <c r="T6284" s="578">
        <v>5.1071568401918378E-3</v>
      </c>
      <c r="U6284" s="578">
        <v>1.8636545318767377</v>
      </c>
      <c r="V6284" s="578">
        <v>1389.9098478952974</v>
      </c>
      <c r="W6284" s="578">
        <v>0.1446434064309865</v>
      </c>
      <c r="X6284" s="578">
        <v>5.7160464734048776E-3</v>
      </c>
      <c r="Y6284" s="578">
        <v>7.3588656766029655E-3</v>
      </c>
    </row>
    <row r="6285" spans="1:25" x14ac:dyDescent="0.3">
      <c r="A6285" s="310" t="s">
        <v>1071</v>
      </c>
      <c r="B6285" s="310" t="s">
        <v>191</v>
      </c>
      <c r="C6285" s="310" t="s">
        <v>42</v>
      </c>
      <c r="D6285" s="36">
        <v>11</v>
      </c>
      <c r="E6285" s="36">
        <v>2030</v>
      </c>
      <c r="F6285" s="578">
        <v>1.4839793350402</v>
      </c>
      <c r="G6285" s="578">
        <v>1100.5823135375924</v>
      </c>
      <c r="H6285" s="578">
        <v>0.110668791690841</v>
      </c>
      <c r="I6285" s="578">
        <v>3.734791652410265E-3</v>
      </c>
      <c r="J6285" s="578">
        <v>5.8270217123208533E-3</v>
      </c>
      <c r="K6285" s="578">
        <v>1.86150450632832</v>
      </c>
      <c r="L6285" s="578">
        <v>1354.6191787719677</v>
      </c>
      <c r="M6285" s="578">
        <v>0.12072277826155151</v>
      </c>
      <c r="N6285" s="578">
        <v>6.2846059044356127E-3</v>
      </c>
      <c r="O6285" s="578">
        <v>7.1720124493973893E-3</v>
      </c>
      <c r="P6285" s="578">
        <v>1.4839793350402</v>
      </c>
      <c r="Q6285" s="578">
        <v>1100.5823135375924</v>
      </c>
      <c r="R6285" s="578">
        <v>0.110668791690841</v>
      </c>
      <c r="S6285" s="578">
        <v>3.7347919157374025E-3</v>
      </c>
      <c r="T6285" s="578">
        <v>5.8270217123208533E-3</v>
      </c>
      <c r="U6285" s="578">
        <v>1.8615045063267275</v>
      </c>
      <c r="V6285" s="578">
        <v>1354.6191787719677</v>
      </c>
      <c r="W6285" s="578">
        <v>0.12072277841798451</v>
      </c>
      <c r="X6285" s="578">
        <v>6.2846058993007575E-3</v>
      </c>
      <c r="Y6285" s="578">
        <v>7.1720124493973893E-3</v>
      </c>
    </row>
    <row r="6286" spans="1:25" x14ac:dyDescent="0.3">
      <c r="A6286" s="310" t="s">
        <v>1072</v>
      </c>
      <c r="B6286" s="310" t="s">
        <v>191</v>
      </c>
      <c r="C6286" s="310" t="s">
        <v>42</v>
      </c>
      <c r="D6286" s="36">
        <v>12</v>
      </c>
      <c r="E6286" s="36">
        <v>2030</v>
      </c>
      <c r="F6286" s="578">
        <v>1.7285691485813</v>
      </c>
      <c r="G6286" s="578">
        <v>1211.8324000040625</v>
      </c>
      <c r="H6286" s="578">
        <v>7.5132541091079419E-2</v>
      </c>
      <c r="I6286" s="578">
        <v>4.8836187971611818E-3</v>
      </c>
      <c r="J6286" s="578">
        <v>6.4160296654639098E-3</v>
      </c>
      <c r="K6286" s="578">
        <v>1.858764371020845</v>
      </c>
      <c r="L6286" s="578">
        <v>1324.8642527262325</v>
      </c>
      <c r="M6286" s="578">
        <v>0.10118950480439975</v>
      </c>
      <c r="N6286" s="578">
        <v>6.7419580576787031E-3</v>
      </c>
      <c r="O6286" s="578">
        <v>7.0144813071237825E-3</v>
      </c>
      <c r="P6286" s="578">
        <v>1.7285691485813</v>
      </c>
      <c r="Q6286" s="578">
        <v>1211.8324000040625</v>
      </c>
      <c r="R6286" s="578">
        <v>7.5132542770006625E-2</v>
      </c>
      <c r="S6286" s="578">
        <v>4.8836184639829546E-3</v>
      </c>
      <c r="T6286" s="578">
        <v>6.4160296654639098E-3</v>
      </c>
      <c r="U6286" s="578">
        <v>1.8587643710213775</v>
      </c>
      <c r="V6286" s="578">
        <v>1324.864356994625</v>
      </c>
      <c r="W6286" s="578">
        <v>0.10118950581333225</v>
      </c>
      <c r="X6286" s="578">
        <v>6.7419580078838673E-3</v>
      </c>
      <c r="Y6286" s="578">
        <v>7.0144813071237825E-3</v>
      </c>
    </row>
    <row r="6287" spans="1:25" x14ac:dyDescent="0.3">
      <c r="A6287" s="310" t="s">
        <v>1073</v>
      </c>
      <c r="B6287" s="310" t="s">
        <v>191</v>
      </c>
      <c r="C6287" s="310" t="s">
        <v>42</v>
      </c>
      <c r="D6287" s="36">
        <v>13</v>
      </c>
      <c r="E6287" s="36">
        <v>2030</v>
      </c>
      <c r="F6287" s="578">
        <v>1.68754747213824</v>
      </c>
      <c r="G6287" s="578">
        <v>1187.4402020772225</v>
      </c>
      <c r="H6287" s="578">
        <v>6.0948860127912896E-2</v>
      </c>
      <c r="I6287" s="578">
        <v>4.9601077134866474E-3</v>
      </c>
      <c r="J6287" s="578">
        <v>6.2868803506717034E-3</v>
      </c>
      <c r="K6287" s="578">
        <v>1.8007620825897701</v>
      </c>
      <c r="L6287" s="578">
        <v>1289.5161298116</v>
      </c>
      <c r="M6287" s="578">
        <v>8.7078564179440293E-2</v>
      </c>
      <c r="N6287" s="578">
        <v>6.7870162842685443E-3</v>
      </c>
      <c r="O6287" s="578">
        <v>6.8273226012630995E-3</v>
      </c>
      <c r="P6287" s="578">
        <v>1.68754747213824</v>
      </c>
      <c r="Q6287" s="578">
        <v>1187.4402020772225</v>
      </c>
      <c r="R6287" s="578">
        <v>6.0948860641474249E-2</v>
      </c>
      <c r="S6287" s="578">
        <v>4.9601078195943621E-3</v>
      </c>
      <c r="T6287" s="578">
        <v>6.2868803506717034E-3</v>
      </c>
      <c r="U6287" s="578">
        <v>1.8007620825918926</v>
      </c>
      <c r="V6287" s="578">
        <v>1289.5161298116</v>
      </c>
      <c r="W6287" s="578">
        <v>8.7078566701772275E-2</v>
      </c>
      <c r="X6287" s="578">
        <v>6.7870160708783525E-3</v>
      </c>
      <c r="Y6287" s="578">
        <v>6.8273226012630995E-3</v>
      </c>
    </row>
    <row r="6288" spans="1:25" x14ac:dyDescent="0.3">
      <c r="A6288" s="310" t="s">
        <v>1074</v>
      </c>
      <c r="B6288" s="310" t="s">
        <v>191</v>
      </c>
      <c r="C6288" s="310" t="s">
        <v>42</v>
      </c>
      <c r="D6288" s="36">
        <v>14</v>
      </c>
      <c r="E6288" s="36">
        <v>2030</v>
      </c>
      <c r="F6288" s="578">
        <v>1.7188487920392725</v>
      </c>
      <c r="G6288" s="578">
        <v>1245.3287607828725</v>
      </c>
      <c r="H6288" s="578">
        <v>6.2046035825005626E-2</v>
      </c>
      <c r="I6288" s="578">
        <v>4.8979021750028499E-3</v>
      </c>
      <c r="J6288" s="578">
        <v>6.5933801767338648E-3</v>
      </c>
      <c r="K6288" s="578">
        <v>1.8244530154708301</v>
      </c>
      <c r="L6288" s="578">
        <v>1338.4554061889626</v>
      </c>
      <c r="M6288" s="578">
        <v>8.5603230982087525E-2</v>
      </c>
      <c r="N6288" s="578">
        <v>6.716530846896749E-3</v>
      </c>
      <c r="O6288" s="578">
        <v>7.0864307053852774E-3</v>
      </c>
      <c r="P6288" s="578">
        <v>1.7188487920371498</v>
      </c>
      <c r="Q6288" s="578">
        <v>1245.3287607828725</v>
      </c>
      <c r="R6288" s="578">
        <v>6.2046031130800303E-2</v>
      </c>
      <c r="S6288" s="578">
        <v>4.8979025030651676E-3</v>
      </c>
      <c r="T6288" s="578">
        <v>6.5933802785972696E-3</v>
      </c>
      <c r="U6288" s="578">
        <v>1.8244530154708301</v>
      </c>
      <c r="V6288" s="578">
        <v>1338.4554583231575</v>
      </c>
      <c r="W6288" s="578">
        <v>8.5603227955289157E-2</v>
      </c>
      <c r="X6288" s="578">
        <v>6.7165311028626658E-3</v>
      </c>
      <c r="Y6288" s="578">
        <v>7.086430654453575E-3</v>
      </c>
    </row>
    <row r="6289" spans="1:25" x14ac:dyDescent="0.3">
      <c r="A6289" s="310" t="s">
        <v>1075</v>
      </c>
      <c r="B6289" s="310" t="s">
        <v>191</v>
      </c>
      <c r="C6289" s="310" t="s">
        <v>42</v>
      </c>
      <c r="D6289" s="36">
        <v>15</v>
      </c>
      <c r="E6289" s="36">
        <v>2030</v>
      </c>
      <c r="F6289" s="578">
        <v>1.7525900660693801</v>
      </c>
      <c r="G6289" s="578">
        <v>1302.0485115051224</v>
      </c>
      <c r="H6289" s="578">
        <v>6.3943889304937274E-2</v>
      </c>
      <c r="I6289" s="578">
        <v>4.8400357857948002E-3</v>
      </c>
      <c r="J6289" s="578">
        <v>6.8936794705223223E-3</v>
      </c>
      <c r="K6289" s="578">
        <v>1.848883909798885</v>
      </c>
      <c r="L6289" s="578">
        <v>1385.0873908996525</v>
      </c>
      <c r="M6289" s="578">
        <v>8.4492066084446024E-2</v>
      </c>
      <c r="N6289" s="578">
        <v>6.4939630445148052E-3</v>
      </c>
      <c r="O6289" s="578">
        <v>7.3333329443509348E-3</v>
      </c>
      <c r="P6289" s="578">
        <v>1.752590066070975</v>
      </c>
      <c r="Q6289" s="578">
        <v>1302.0485115051224</v>
      </c>
      <c r="R6289" s="578">
        <v>6.3943887170353236E-2</v>
      </c>
      <c r="S6289" s="578">
        <v>4.8400359464342976E-3</v>
      </c>
      <c r="T6289" s="578">
        <v>6.8936794705223223E-3</v>
      </c>
      <c r="U6289" s="578">
        <v>1.8488839097957024</v>
      </c>
      <c r="V6289" s="578">
        <v>1385.0873908996525</v>
      </c>
      <c r="W6289" s="578">
        <v>8.4492064885125673E-2</v>
      </c>
      <c r="X6289" s="578">
        <v>6.4939628398027046E-3</v>
      </c>
      <c r="Y6289" s="578">
        <v>7.3333329443509348E-3</v>
      </c>
    </row>
    <row r="6290" spans="1:25" x14ac:dyDescent="0.3">
      <c r="A6290" s="580" t="s">
        <v>1076</v>
      </c>
      <c r="B6290" s="580" t="s">
        <v>191</v>
      </c>
      <c r="C6290" s="580" t="s">
        <v>42</v>
      </c>
      <c r="D6290" s="581">
        <v>16</v>
      </c>
      <c r="E6290" s="581">
        <v>2030</v>
      </c>
      <c r="F6290" s="582">
        <v>1.8256830661193799</v>
      </c>
      <c r="G6290" s="582">
        <v>1381.242699940995</v>
      </c>
      <c r="H6290" s="582">
        <v>6.7452368691798797E-2</v>
      </c>
      <c r="I6290" s="582">
        <v>4.8202055597054453E-3</v>
      </c>
      <c r="J6290" s="582">
        <v>7.3129760179047746E-3</v>
      </c>
      <c r="K6290" s="582">
        <v>1.9108464895325501</v>
      </c>
      <c r="L6290" s="582">
        <v>1453.41855748494</v>
      </c>
      <c r="M6290" s="582">
        <v>8.5640633284735188E-2</v>
      </c>
      <c r="N6290" s="582">
        <v>6.3921388865916563E-3</v>
      </c>
      <c r="O6290" s="582">
        <v>7.6951113345179031E-3</v>
      </c>
      <c r="P6290" s="582">
        <v>1.8256830661193799</v>
      </c>
      <c r="Q6290" s="582">
        <v>1381.242699940995</v>
      </c>
      <c r="R6290" s="582">
        <v>6.7452368226137524E-2</v>
      </c>
      <c r="S6290" s="582">
        <v>4.8202058329517624E-3</v>
      </c>
      <c r="T6290" s="582">
        <v>7.3129760179047746E-3</v>
      </c>
      <c r="U6290" s="582">
        <v>1.9108464895325501</v>
      </c>
      <c r="V6290" s="582">
        <v>1453.41855748494</v>
      </c>
      <c r="W6290" s="582">
        <v>8.564063479813433E-2</v>
      </c>
      <c r="X6290" s="582">
        <v>6.3921387447862747E-3</v>
      </c>
      <c r="Y6290" s="582">
        <v>7.6951113345179031E-3</v>
      </c>
    </row>
    <row r="6291" spans="1:25" x14ac:dyDescent="0.3">
      <c r="A6291" s="310" t="s">
        <v>1938</v>
      </c>
      <c r="B6291" s="310" t="s">
        <v>1697</v>
      </c>
      <c r="C6291" s="310" t="s">
        <v>42</v>
      </c>
      <c r="D6291" s="36">
        <v>1</v>
      </c>
      <c r="E6291" s="36">
        <v>2012</v>
      </c>
      <c r="F6291" s="578">
        <v>11.617598297828835</v>
      </c>
      <c r="G6291" s="578">
        <v>6758.6966349283794</v>
      </c>
      <c r="H6291" s="578">
        <v>11.95604203996475</v>
      </c>
      <c r="I6291" s="578">
        <v>7.9584603948205754E-2</v>
      </c>
      <c r="J6291" s="578">
        <v>0.13469534072404049</v>
      </c>
      <c r="K6291" s="578">
        <v>11.276057860175092</v>
      </c>
      <c r="L6291" s="578">
        <v>6596.5505269368441</v>
      </c>
      <c r="M6291" s="578">
        <v>11.705646485162974</v>
      </c>
      <c r="N6291" s="578">
        <v>6.1150650863661775E-2</v>
      </c>
      <c r="O6291" s="578">
        <v>0.13146376035486601</v>
      </c>
      <c r="P6291" s="578">
        <v>11.617597354114523</v>
      </c>
      <c r="Q6291" s="578">
        <v>6758.6966349283794</v>
      </c>
      <c r="R6291" s="578">
        <v>11.956041760034426</v>
      </c>
      <c r="S6291" s="578">
        <v>7.9584607956045703E-2</v>
      </c>
      <c r="T6291" s="578">
        <v>0.13469534072404049</v>
      </c>
      <c r="U6291" s="578">
        <v>11.276060249286362</v>
      </c>
      <c r="V6291" s="578">
        <v>6596.5506337483675</v>
      </c>
      <c r="W6291" s="578">
        <v>11.705645526574949</v>
      </c>
      <c r="X6291" s="578">
        <v>6.1150650351161524E-2</v>
      </c>
      <c r="Y6291" s="578">
        <v>0.13146376035486601</v>
      </c>
    </row>
    <row r="6292" spans="1:25" x14ac:dyDescent="0.3">
      <c r="A6292" s="310" t="s">
        <v>1939</v>
      </c>
      <c r="B6292" s="310" t="s">
        <v>1697</v>
      </c>
      <c r="C6292" s="310" t="s">
        <v>42</v>
      </c>
      <c r="D6292" s="36">
        <v>2</v>
      </c>
      <c r="E6292" s="36">
        <v>2012</v>
      </c>
      <c r="F6292" s="578">
        <v>7.3064709610045249</v>
      </c>
      <c r="G6292" s="578">
        <v>3972.9391492207797</v>
      </c>
      <c r="H6292" s="578">
        <v>7.0571668683454201</v>
      </c>
      <c r="I6292" s="578">
        <v>5.6867022804302253E-2</v>
      </c>
      <c r="J6292" s="578">
        <v>7.9177474641861992E-2</v>
      </c>
      <c r="K6292" s="578">
        <v>7.3485440011598531</v>
      </c>
      <c r="L6292" s="578">
        <v>3935.2501360575325</v>
      </c>
      <c r="M6292" s="578">
        <v>7.1929708767396079</v>
      </c>
      <c r="N6292" s="578">
        <v>4.1090239723871456E-2</v>
      </c>
      <c r="O6292" s="578">
        <v>7.8426382426793326E-2</v>
      </c>
      <c r="P6292" s="578">
        <v>7.3064710678014899</v>
      </c>
      <c r="Q6292" s="578">
        <v>3972.9391492207797</v>
      </c>
      <c r="R6292" s="578">
        <v>7.0571667174105279</v>
      </c>
      <c r="S6292" s="578">
        <v>5.6867022275127931E-2</v>
      </c>
      <c r="T6292" s="578">
        <v>7.9177474641861978E-2</v>
      </c>
      <c r="U6292" s="578">
        <v>7.3485437279925101</v>
      </c>
      <c r="V6292" s="578">
        <v>3935.2501881917274</v>
      </c>
      <c r="W6292" s="578">
        <v>7.1929708186798926</v>
      </c>
      <c r="X6292" s="578">
        <v>4.1090245388507626E-2</v>
      </c>
      <c r="Y6292" s="578">
        <v>7.8426382426793326E-2</v>
      </c>
    </row>
    <row r="6293" spans="1:25" x14ac:dyDescent="0.3">
      <c r="A6293" s="310" t="s">
        <v>1940</v>
      </c>
      <c r="B6293" s="310" t="s">
        <v>1697</v>
      </c>
      <c r="C6293" s="310" t="s">
        <v>42</v>
      </c>
      <c r="D6293" s="36">
        <v>3</v>
      </c>
      <c r="E6293" s="36">
        <v>2012</v>
      </c>
      <c r="F6293" s="578">
        <v>3.9531907837892928</v>
      </c>
      <c r="G6293" s="578">
        <v>2105.0901247660249</v>
      </c>
      <c r="H6293" s="578">
        <v>3.6939181580601077</v>
      </c>
      <c r="I6293" s="578">
        <v>2.4231769848711251E-2</v>
      </c>
      <c r="J6293" s="578">
        <v>4.1952714906074079E-2</v>
      </c>
      <c r="K6293" s="578">
        <v>5.49058739238383</v>
      </c>
      <c r="L6293" s="578">
        <v>2749.9672342936155</v>
      </c>
      <c r="M6293" s="578">
        <v>4.8704637279127647</v>
      </c>
      <c r="N6293" s="578">
        <v>3.3463081911956225E-2</v>
      </c>
      <c r="O6293" s="578">
        <v>5.4804617034581726E-2</v>
      </c>
      <c r="P6293" s="578">
        <v>3.9531906807330826</v>
      </c>
      <c r="Q6293" s="578">
        <v>2105.0901247660249</v>
      </c>
      <c r="R6293" s="578">
        <v>3.6939181783091026</v>
      </c>
      <c r="S6293" s="578">
        <v>2.4231770338322599E-2</v>
      </c>
      <c r="T6293" s="578">
        <v>4.1952714906074079E-2</v>
      </c>
      <c r="U6293" s="578">
        <v>5.490586975104403</v>
      </c>
      <c r="V6293" s="578">
        <v>2749.9672342936155</v>
      </c>
      <c r="W6293" s="578">
        <v>4.8704636023733947</v>
      </c>
      <c r="X6293" s="578">
        <v>3.3463080848832726E-2</v>
      </c>
      <c r="Y6293" s="578">
        <v>5.4804617034581726E-2</v>
      </c>
    </row>
    <row r="6294" spans="1:25" x14ac:dyDescent="0.3">
      <c r="A6294" s="310" t="s">
        <v>1941</v>
      </c>
      <c r="B6294" s="310" t="s">
        <v>1697</v>
      </c>
      <c r="C6294" s="310" t="s">
        <v>42</v>
      </c>
      <c r="D6294" s="36">
        <v>4</v>
      </c>
      <c r="E6294" s="36">
        <v>2012</v>
      </c>
      <c r="F6294" s="578">
        <v>1.9885113697182875</v>
      </c>
      <c r="G6294" s="578">
        <v>1130.4073066711376</v>
      </c>
      <c r="H6294" s="578">
        <v>2.0662119697699324</v>
      </c>
      <c r="I6294" s="578">
        <v>1.39168002855664E-2</v>
      </c>
      <c r="J6294" s="578">
        <v>2.2528087390431474E-2</v>
      </c>
      <c r="K6294" s="578">
        <v>4.7626104432207077</v>
      </c>
      <c r="L6294" s="578">
        <v>2314.2454961140902</v>
      </c>
      <c r="M6294" s="578">
        <v>3.9320334054646051</v>
      </c>
      <c r="N6294" s="578">
        <v>2.8058197898796249E-2</v>
      </c>
      <c r="O6294" s="578">
        <v>4.6121033878686449E-2</v>
      </c>
      <c r="P6294" s="578">
        <v>1.988511683880265</v>
      </c>
      <c r="Q6294" s="578">
        <v>1130.4073066711376</v>
      </c>
      <c r="R6294" s="578">
        <v>2.0662119863591148</v>
      </c>
      <c r="S6294" s="578">
        <v>1.3916802890700301E-2</v>
      </c>
      <c r="T6294" s="578">
        <v>2.252808843816935E-2</v>
      </c>
      <c r="U6294" s="578">
        <v>4.7626100781318748</v>
      </c>
      <c r="V6294" s="578">
        <v>2314.2454961140902</v>
      </c>
      <c r="W6294" s="578">
        <v>3.9320334189057249</v>
      </c>
      <c r="X6294" s="578">
        <v>2.8058196384487574E-2</v>
      </c>
      <c r="Y6294" s="578">
        <v>4.6121033878686449E-2</v>
      </c>
    </row>
    <row r="6295" spans="1:25" x14ac:dyDescent="0.3">
      <c r="A6295" s="310" t="s">
        <v>1942</v>
      </c>
      <c r="B6295" s="310" t="s">
        <v>1697</v>
      </c>
      <c r="C6295" s="310" t="s">
        <v>42</v>
      </c>
      <c r="D6295" s="36">
        <v>5</v>
      </c>
      <c r="E6295" s="36">
        <v>2012</v>
      </c>
      <c r="F6295" s="578">
        <v>2.2287164294583572</v>
      </c>
      <c r="G6295" s="578">
        <v>1170.4288571675575</v>
      </c>
      <c r="H6295" s="578">
        <v>2.0457482015687325</v>
      </c>
      <c r="I6295" s="578">
        <v>2.4465829492707276E-2</v>
      </c>
      <c r="J6295" s="578">
        <v>2.332570235012095E-2</v>
      </c>
      <c r="K6295" s="578">
        <v>4.3180747197885276</v>
      </c>
      <c r="L6295" s="578">
        <v>2070.7890472412046</v>
      </c>
      <c r="M6295" s="578">
        <v>3.361491742591165</v>
      </c>
      <c r="N6295" s="578">
        <v>2.9220985408376952E-2</v>
      </c>
      <c r="O6295" s="578">
        <v>4.1269140706087074E-2</v>
      </c>
      <c r="P6295" s="578">
        <v>2.2287163263959275</v>
      </c>
      <c r="Q6295" s="578">
        <v>1170.4288571675575</v>
      </c>
      <c r="R6295" s="578">
        <v>2.0457481568179525</v>
      </c>
      <c r="S6295" s="578">
        <v>2.4465829512109825E-2</v>
      </c>
      <c r="T6295" s="578">
        <v>2.332570235012095E-2</v>
      </c>
      <c r="U6295" s="578">
        <v>4.3180744068746773</v>
      </c>
      <c r="V6295" s="578">
        <v>2070.7890472412046</v>
      </c>
      <c r="W6295" s="578">
        <v>3.3614916737709128</v>
      </c>
      <c r="X6295" s="578">
        <v>2.9220981727424499E-2</v>
      </c>
      <c r="Y6295" s="578">
        <v>4.1269140706087074E-2</v>
      </c>
    </row>
    <row r="6296" spans="1:25" x14ac:dyDescent="0.3">
      <c r="A6296" s="310" t="s">
        <v>1943</v>
      </c>
      <c r="B6296" s="310" t="s">
        <v>1697</v>
      </c>
      <c r="C6296" s="310" t="s">
        <v>42</v>
      </c>
      <c r="D6296" s="36">
        <v>6</v>
      </c>
      <c r="E6296" s="36">
        <v>2012</v>
      </c>
      <c r="F6296" s="578">
        <v>2.3728408956147797</v>
      </c>
      <c r="G6296" s="578">
        <v>1194.4464772542249</v>
      </c>
      <c r="H6296" s="578">
        <v>2.0334714531424325</v>
      </c>
      <c r="I6296" s="578">
        <v>3.0795351566060426E-2</v>
      </c>
      <c r="J6296" s="578">
        <v>2.3804385195641424E-2</v>
      </c>
      <c r="K6296" s="578">
        <v>3.9605454889049225</v>
      </c>
      <c r="L6296" s="578">
        <v>1891.3620783487902</v>
      </c>
      <c r="M6296" s="578">
        <v>2.9233983300358251</v>
      </c>
      <c r="N6296" s="578">
        <v>2.5913971432070502E-2</v>
      </c>
      <c r="O6296" s="578">
        <v>3.7693273625336525E-2</v>
      </c>
      <c r="P6296" s="578">
        <v>2.3728404783918551</v>
      </c>
      <c r="Q6296" s="578">
        <v>1194.4464772542249</v>
      </c>
      <c r="R6296" s="578">
        <v>2.03347150208113</v>
      </c>
      <c r="S6296" s="578">
        <v>3.0795352120927953E-2</v>
      </c>
      <c r="T6296" s="578">
        <v>2.3804385195641424E-2</v>
      </c>
      <c r="U6296" s="578">
        <v>3.9605454889101526</v>
      </c>
      <c r="V6296" s="578">
        <v>1891.3620783487902</v>
      </c>
      <c r="W6296" s="578">
        <v>2.9233978385157826</v>
      </c>
      <c r="X6296" s="578">
        <v>2.5913971960562724E-2</v>
      </c>
      <c r="Y6296" s="578">
        <v>3.7693273625336525E-2</v>
      </c>
    </row>
    <row r="6297" spans="1:25" x14ac:dyDescent="0.3">
      <c r="A6297" s="310" t="s">
        <v>1944</v>
      </c>
      <c r="B6297" s="310" t="s">
        <v>1697</v>
      </c>
      <c r="C6297" s="310" t="s">
        <v>42</v>
      </c>
      <c r="D6297" s="36">
        <v>7</v>
      </c>
      <c r="E6297" s="36">
        <v>2012</v>
      </c>
      <c r="F6297" s="578">
        <v>2.4689209527081148</v>
      </c>
      <c r="G6297" s="578">
        <v>1210.4587326049775</v>
      </c>
      <c r="H6297" s="578">
        <v>2.0252808079264124</v>
      </c>
      <c r="I6297" s="578">
        <v>3.5014914300366677E-2</v>
      </c>
      <c r="J6297" s="578">
        <v>2.4123473674990199E-2</v>
      </c>
      <c r="K6297" s="578">
        <v>4.0019354375756349</v>
      </c>
      <c r="L6297" s="578">
        <v>1857.9805170694949</v>
      </c>
      <c r="M6297" s="578">
        <v>2.7594484163091648</v>
      </c>
      <c r="N6297" s="578">
        <v>3.986003936036768E-2</v>
      </c>
      <c r="O6297" s="578">
        <v>3.7028053348573502E-2</v>
      </c>
      <c r="P6297" s="578">
        <v>2.4689210036083971</v>
      </c>
      <c r="Q6297" s="578">
        <v>1210.4587326049775</v>
      </c>
      <c r="R6297" s="578">
        <v>2.0252808044309201</v>
      </c>
      <c r="S6297" s="578">
        <v>3.5014916421611475E-2</v>
      </c>
      <c r="T6297" s="578">
        <v>2.4123473674990199E-2</v>
      </c>
      <c r="U6297" s="578">
        <v>4.0019352314481349</v>
      </c>
      <c r="V6297" s="578">
        <v>1857.9805170694949</v>
      </c>
      <c r="W6297" s="578">
        <v>2.7594481058003977</v>
      </c>
      <c r="X6297" s="578">
        <v>3.9860040847997824E-2</v>
      </c>
      <c r="Y6297" s="578">
        <v>3.7028052844107102E-2</v>
      </c>
    </row>
    <row r="6298" spans="1:25" x14ac:dyDescent="0.3">
      <c r="A6298" s="310" t="s">
        <v>1945</v>
      </c>
      <c r="B6298" s="310" t="s">
        <v>1697</v>
      </c>
      <c r="C6298" s="310" t="s">
        <v>42</v>
      </c>
      <c r="D6298" s="36">
        <v>8</v>
      </c>
      <c r="E6298" s="36">
        <v>2012</v>
      </c>
      <c r="F6298" s="578">
        <v>2.3291461940398928</v>
      </c>
      <c r="G6298" s="578">
        <v>1130.3367487589476</v>
      </c>
      <c r="H6298" s="578">
        <v>1.8178582218267025</v>
      </c>
      <c r="I6298" s="578">
        <v>3.07875775176095E-2</v>
      </c>
      <c r="J6298" s="578">
        <v>2.2526693996041975E-2</v>
      </c>
      <c r="K6298" s="578">
        <v>3.4842554073096172</v>
      </c>
      <c r="L6298" s="578">
        <v>1560.48633829752</v>
      </c>
      <c r="M6298" s="578">
        <v>2.1971933256020999</v>
      </c>
      <c r="N6298" s="578">
        <v>3.3913281867701948E-2</v>
      </c>
      <c r="O6298" s="578">
        <v>3.1099249822242724E-2</v>
      </c>
      <c r="P6298" s="578">
        <v>2.3291458836021777</v>
      </c>
      <c r="Q6298" s="578">
        <v>1130.3367487589476</v>
      </c>
      <c r="R6298" s="578">
        <v>1.8178581671721301</v>
      </c>
      <c r="S6298" s="578">
        <v>3.0787573870687351E-2</v>
      </c>
      <c r="T6298" s="578">
        <v>2.2526693996041975E-2</v>
      </c>
      <c r="U6298" s="578">
        <v>3.4842551465185303</v>
      </c>
      <c r="V6298" s="578">
        <v>1560.48633829752</v>
      </c>
      <c r="W6298" s="578">
        <v>2.1971925480289975</v>
      </c>
      <c r="X6298" s="578">
        <v>3.3913283377538947E-2</v>
      </c>
      <c r="Y6298" s="578">
        <v>3.1099249822242724E-2</v>
      </c>
    </row>
    <row r="6299" spans="1:25" x14ac:dyDescent="0.3">
      <c r="A6299" s="310" t="s">
        <v>1946</v>
      </c>
      <c r="B6299" s="310" t="s">
        <v>1697</v>
      </c>
      <c r="C6299" s="310" t="s">
        <v>42</v>
      </c>
      <c r="D6299" s="36">
        <v>9</v>
      </c>
      <c r="E6299" s="36">
        <v>2012</v>
      </c>
      <c r="F6299" s="578">
        <v>2.2243145497169823</v>
      </c>
      <c r="G6299" s="578">
        <v>1070.238763173415</v>
      </c>
      <c r="H6299" s="578">
        <v>1.6622872739781049</v>
      </c>
      <c r="I6299" s="578">
        <v>2.7617073022914398E-2</v>
      </c>
      <c r="J6299" s="578">
        <v>2.13290205962645E-2</v>
      </c>
      <c r="K6299" s="578">
        <v>3.4691261014390449</v>
      </c>
      <c r="L6299" s="578">
        <v>1512.497205098465</v>
      </c>
      <c r="M6299" s="578">
        <v>2.0031885639315625</v>
      </c>
      <c r="N6299" s="578">
        <v>4.4460648807368303E-2</v>
      </c>
      <c r="O6299" s="578">
        <v>3.0142841996469799E-2</v>
      </c>
      <c r="P6299" s="578">
        <v>2.2243142367962352</v>
      </c>
      <c r="Q6299" s="578">
        <v>1070.238763173415</v>
      </c>
      <c r="R6299" s="578">
        <v>1.6622872901146599</v>
      </c>
      <c r="S6299" s="578">
        <v>2.7617073073694549E-2</v>
      </c>
      <c r="T6299" s="578">
        <v>2.13290205962645E-2</v>
      </c>
      <c r="U6299" s="578">
        <v>3.46912573639182</v>
      </c>
      <c r="V6299" s="578">
        <v>1512.497205098465</v>
      </c>
      <c r="W6299" s="578">
        <v>2.003188527401405</v>
      </c>
      <c r="X6299" s="578">
        <v>4.4460646172562165E-2</v>
      </c>
      <c r="Y6299" s="578">
        <v>3.0142842520338754E-2</v>
      </c>
    </row>
    <row r="6300" spans="1:25" x14ac:dyDescent="0.3">
      <c r="A6300" s="310" t="s">
        <v>1947</v>
      </c>
      <c r="B6300" s="310" t="s">
        <v>1697</v>
      </c>
      <c r="C6300" s="310" t="s">
        <v>42</v>
      </c>
      <c r="D6300" s="36">
        <v>10</v>
      </c>
      <c r="E6300" s="36">
        <v>2012</v>
      </c>
      <c r="F6300" s="578">
        <v>2.1427783195597727</v>
      </c>
      <c r="G6300" s="578">
        <v>1023.4949277241993</v>
      </c>
      <c r="H6300" s="578">
        <v>1.5412836013980802</v>
      </c>
      <c r="I6300" s="578">
        <v>2.5151047453315773E-2</v>
      </c>
      <c r="J6300" s="578">
        <v>2.039742832615345E-2</v>
      </c>
      <c r="K6300" s="578">
        <v>3.4558051052279048</v>
      </c>
      <c r="L6300" s="578">
        <v>1472.3356234232551</v>
      </c>
      <c r="M6300" s="578">
        <v>1.8456237731937348</v>
      </c>
      <c r="N6300" s="578">
        <v>5.1400351010064051E-2</v>
      </c>
      <c r="O6300" s="578">
        <v>2.9342500861578878E-2</v>
      </c>
      <c r="P6300" s="578">
        <v>2.142778318318125</v>
      </c>
      <c r="Q6300" s="578">
        <v>1023.4949277241993</v>
      </c>
      <c r="R6300" s="578">
        <v>1.5412836315311598</v>
      </c>
      <c r="S6300" s="578">
        <v>2.5151047978776299E-2</v>
      </c>
      <c r="T6300" s="578">
        <v>2.0397427802284498E-2</v>
      </c>
      <c r="U6300" s="578">
        <v>3.4558051052226024</v>
      </c>
      <c r="V6300" s="578">
        <v>1472.3356234232551</v>
      </c>
      <c r="W6300" s="578">
        <v>1.8456236965982173</v>
      </c>
      <c r="X6300" s="578">
        <v>5.1400344514301297E-2</v>
      </c>
      <c r="Y6300" s="578">
        <v>2.9342500861578878E-2</v>
      </c>
    </row>
    <row r="6301" spans="1:25" x14ac:dyDescent="0.3">
      <c r="A6301" s="310" t="s">
        <v>1948</v>
      </c>
      <c r="B6301" s="310" t="s">
        <v>1697</v>
      </c>
      <c r="C6301" s="310" t="s">
        <v>42</v>
      </c>
      <c r="D6301" s="36">
        <v>11</v>
      </c>
      <c r="E6301" s="36">
        <v>2012</v>
      </c>
      <c r="F6301" s="578">
        <v>2.7310841442043299</v>
      </c>
      <c r="G6301" s="578">
        <v>1166.4263356526651</v>
      </c>
      <c r="H6301" s="578">
        <v>1.4543022724419599</v>
      </c>
      <c r="I6301" s="578">
        <v>2.7301920393104674E-2</v>
      </c>
      <c r="J6301" s="578">
        <v>2.324593208807825E-2</v>
      </c>
      <c r="K6301" s="578">
        <v>3.4541307226716778</v>
      </c>
      <c r="L6301" s="578">
        <v>1434.2635320027623</v>
      </c>
      <c r="M6301" s="578">
        <v>1.7038444460504198</v>
      </c>
      <c r="N6301" s="578">
        <v>5.6087557266134E-2</v>
      </c>
      <c r="O6301" s="578">
        <v>2.8583747761634429E-2</v>
      </c>
      <c r="P6301" s="578">
        <v>2.7310840398940797</v>
      </c>
      <c r="Q6301" s="578">
        <v>1166.4263356526651</v>
      </c>
      <c r="R6301" s="578">
        <v>1.4543022512862025</v>
      </c>
      <c r="S6301" s="578">
        <v>2.7301918896152175E-2</v>
      </c>
      <c r="T6301" s="578">
        <v>2.324593208807825E-2</v>
      </c>
      <c r="U6301" s="578">
        <v>3.4541306704914652</v>
      </c>
      <c r="V6301" s="578">
        <v>1434.2635320027623</v>
      </c>
      <c r="W6301" s="578">
        <v>1.7038443068255775</v>
      </c>
      <c r="X6301" s="578">
        <v>5.6087556700731477E-2</v>
      </c>
      <c r="Y6301" s="578">
        <v>2.8583747761634429E-2</v>
      </c>
    </row>
    <row r="6302" spans="1:25" x14ac:dyDescent="0.3">
      <c r="A6302" s="310" t="s">
        <v>1949</v>
      </c>
      <c r="B6302" s="310" t="s">
        <v>1697</v>
      </c>
      <c r="C6302" s="310" t="s">
        <v>42</v>
      </c>
      <c r="D6302" s="36">
        <v>12</v>
      </c>
      <c r="E6302" s="36">
        <v>2012</v>
      </c>
      <c r="F6302" s="578">
        <v>3.2124187412963825</v>
      </c>
      <c r="G6302" s="578">
        <v>1283.3711395263624</v>
      </c>
      <c r="H6302" s="578">
        <v>1.3831363542667499</v>
      </c>
      <c r="I6302" s="578">
        <v>2.9061707919330076E-2</v>
      </c>
      <c r="J6302" s="578">
        <v>2.55765279095309E-2</v>
      </c>
      <c r="K6302" s="578">
        <v>3.4515425879726873</v>
      </c>
      <c r="L6302" s="578">
        <v>1402.1920890808051</v>
      </c>
      <c r="M6302" s="578">
        <v>1.5869880250626551</v>
      </c>
      <c r="N6302" s="578">
        <v>5.9619609395667753E-2</v>
      </c>
      <c r="O6302" s="578">
        <v>2.7944583018931199E-2</v>
      </c>
      <c r="P6302" s="578">
        <v>3.2124187412755374</v>
      </c>
      <c r="Q6302" s="578">
        <v>1283.3711395263624</v>
      </c>
      <c r="R6302" s="578">
        <v>1.3831363791769</v>
      </c>
      <c r="S6302" s="578">
        <v>2.906170949669705E-2</v>
      </c>
      <c r="T6302" s="578">
        <v>2.55765279095309E-2</v>
      </c>
      <c r="U6302" s="578">
        <v>3.4515423284441673</v>
      </c>
      <c r="V6302" s="578">
        <v>1402.1920890808051</v>
      </c>
      <c r="W6302" s="578">
        <v>1.5869879467603176</v>
      </c>
      <c r="X6302" s="578">
        <v>5.9619600571143828E-2</v>
      </c>
      <c r="Y6302" s="578">
        <v>2.7944583018931199E-2</v>
      </c>
    </row>
    <row r="6303" spans="1:25" x14ac:dyDescent="0.3">
      <c r="A6303" s="310" t="s">
        <v>1950</v>
      </c>
      <c r="B6303" s="310" t="s">
        <v>1697</v>
      </c>
      <c r="C6303" s="310" t="s">
        <v>42</v>
      </c>
      <c r="D6303" s="36">
        <v>13</v>
      </c>
      <c r="E6303" s="36">
        <v>2012</v>
      </c>
      <c r="F6303" s="578">
        <v>3.1673967377710852</v>
      </c>
      <c r="G6303" s="578">
        <v>1256.8574549357027</v>
      </c>
      <c r="H6303" s="578">
        <v>1.2986830683636625</v>
      </c>
      <c r="I6303" s="578">
        <v>2.9903690432244376E-2</v>
      </c>
      <c r="J6303" s="578">
        <v>2.5048147731771022E-2</v>
      </c>
      <c r="K6303" s="578">
        <v>3.3716886084728928</v>
      </c>
      <c r="L6303" s="578">
        <v>1364.1615727742476</v>
      </c>
      <c r="M6303" s="578">
        <v>1.4944433602543776</v>
      </c>
      <c r="N6303" s="578">
        <v>6.0870638178433453E-2</v>
      </c>
      <c r="O6303" s="578">
        <v>2.7186664869077448E-2</v>
      </c>
      <c r="P6303" s="578">
        <v>3.1673967899356477</v>
      </c>
      <c r="Q6303" s="578">
        <v>1256.8574549357027</v>
      </c>
      <c r="R6303" s="578">
        <v>1.29868299355439</v>
      </c>
      <c r="S6303" s="578">
        <v>2.9903690451571124E-2</v>
      </c>
      <c r="T6303" s="578">
        <v>2.5048147731771022E-2</v>
      </c>
      <c r="U6303" s="578">
        <v>3.3716885029436927</v>
      </c>
      <c r="V6303" s="578">
        <v>1364.1615727742476</v>
      </c>
      <c r="W6303" s="578">
        <v>1.4944433338314376</v>
      </c>
      <c r="X6303" s="578">
        <v>6.0870633327795021E-2</v>
      </c>
      <c r="Y6303" s="578">
        <v>2.7186664869077448E-2</v>
      </c>
    </row>
    <row r="6304" spans="1:25" x14ac:dyDescent="0.3">
      <c r="A6304" s="310" t="s">
        <v>1951</v>
      </c>
      <c r="B6304" s="310" t="s">
        <v>1697</v>
      </c>
      <c r="C6304" s="310" t="s">
        <v>42</v>
      </c>
      <c r="D6304" s="36">
        <v>14</v>
      </c>
      <c r="E6304" s="36">
        <v>2012</v>
      </c>
      <c r="F6304" s="578">
        <v>3.2718613716650253</v>
      </c>
      <c r="G6304" s="578">
        <v>1320.0265782674101</v>
      </c>
      <c r="H6304" s="578">
        <v>1.3560052500221551</v>
      </c>
      <c r="I6304" s="578">
        <v>3.4239499142283074E-2</v>
      </c>
      <c r="J6304" s="578">
        <v>2.6307067736828026E-2</v>
      </c>
      <c r="K6304" s="578">
        <v>3.459490104863935</v>
      </c>
      <c r="L6304" s="578">
        <v>1417.7213567097924</v>
      </c>
      <c r="M6304" s="578">
        <v>1.5333835820592825</v>
      </c>
      <c r="N6304" s="578">
        <v>6.4767398802511353E-2</v>
      </c>
      <c r="O6304" s="578">
        <v>2.825403463793915E-2</v>
      </c>
      <c r="P6304" s="578">
        <v>3.2718614238138226</v>
      </c>
      <c r="Q6304" s="578">
        <v>1320.0265782674101</v>
      </c>
      <c r="R6304" s="578">
        <v>1.3560052888412049</v>
      </c>
      <c r="S6304" s="578">
        <v>3.4239499666000428E-2</v>
      </c>
      <c r="T6304" s="578">
        <v>2.6307067736828026E-2</v>
      </c>
      <c r="U6304" s="578">
        <v>3.4594901073422353</v>
      </c>
      <c r="V6304" s="578">
        <v>1417.7213567097924</v>
      </c>
      <c r="W6304" s="578">
        <v>1.5333835734248402</v>
      </c>
      <c r="X6304" s="578">
        <v>6.4767391997671994E-2</v>
      </c>
      <c r="Y6304" s="578">
        <v>2.825403463793915E-2</v>
      </c>
    </row>
    <row r="6305" spans="1:25" x14ac:dyDescent="0.3">
      <c r="A6305" s="310" t="s">
        <v>1952</v>
      </c>
      <c r="B6305" s="310" t="s">
        <v>1697</v>
      </c>
      <c r="C6305" s="310" t="s">
        <v>42</v>
      </c>
      <c r="D6305" s="36">
        <v>15</v>
      </c>
      <c r="E6305" s="36">
        <v>2012</v>
      </c>
      <c r="F6305" s="578">
        <v>3.3758147188309877</v>
      </c>
      <c r="G6305" s="578">
        <v>1381.8877652486101</v>
      </c>
      <c r="H6305" s="578">
        <v>1.415702714579915</v>
      </c>
      <c r="I6305" s="578">
        <v>3.8252642019415348E-2</v>
      </c>
      <c r="J6305" s="578">
        <v>2.7539940512118197E-2</v>
      </c>
      <c r="K6305" s="578">
        <v>3.5455866427779053</v>
      </c>
      <c r="L6305" s="578">
        <v>1468.7883377075148</v>
      </c>
      <c r="M6305" s="578">
        <v>1.57167587119147</v>
      </c>
      <c r="N6305" s="578">
        <v>6.575797784459303E-2</v>
      </c>
      <c r="O6305" s="578">
        <v>2.9271782472884852E-2</v>
      </c>
      <c r="P6305" s="578">
        <v>3.3758150851512374</v>
      </c>
      <c r="Q6305" s="578">
        <v>1381.887817382805</v>
      </c>
      <c r="R6305" s="578">
        <v>1.4157026986783072</v>
      </c>
      <c r="S6305" s="578">
        <v>3.8252644600258151E-2</v>
      </c>
      <c r="T6305" s="578">
        <v>2.7539940512118197E-2</v>
      </c>
      <c r="U6305" s="578">
        <v>3.5455861771166175</v>
      </c>
      <c r="V6305" s="578">
        <v>1468.7883377075148</v>
      </c>
      <c r="W6305" s="578">
        <v>1.5716758038612701</v>
      </c>
      <c r="X6305" s="578">
        <v>6.5757973287873001E-2</v>
      </c>
      <c r="Y6305" s="578">
        <v>2.9271781949015897E-2</v>
      </c>
    </row>
    <row r="6306" spans="1:25" x14ac:dyDescent="0.3">
      <c r="A6306" s="580" t="s">
        <v>1953</v>
      </c>
      <c r="B6306" s="580" t="s">
        <v>1697</v>
      </c>
      <c r="C6306" s="580" t="s">
        <v>42</v>
      </c>
      <c r="D6306" s="581">
        <v>16</v>
      </c>
      <c r="E6306" s="581">
        <v>2012</v>
      </c>
      <c r="F6306" s="582">
        <v>3.5486618216446701</v>
      </c>
      <c r="G6306" s="582">
        <v>1467.8266983032149</v>
      </c>
      <c r="H6306" s="582">
        <v>1.5010821500353151</v>
      </c>
      <c r="I6306" s="582">
        <v>4.3494068104185574E-2</v>
      </c>
      <c r="J6306" s="582">
        <v>2.9252615718481374E-2</v>
      </c>
      <c r="K6306" s="582">
        <v>3.6958428902589677</v>
      </c>
      <c r="L6306" s="582">
        <v>1543.0761235554951</v>
      </c>
      <c r="M6306" s="582">
        <v>1.6378206922987926</v>
      </c>
      <c r="N6306" s="582">
        <v>6.9302750297992974E-2</v>
      </c>
      <c r="O6306" s="582">
        <v>3.0752236450401399E-2</v>
      </c>
      <c r="P6306" s="582">
        <v>3.5486616129971877</v>
      </c>
      <c r="Q6306" s="582">
        <v>1467.8266983032149</v>
      </c>
      <c r="R6306" s="582">
        <v>1.5010821603335249</v>
      </c>
      <c r="S6306" s="582">
        <v>4.34940711838862E-2</v>
      </c>
      <c r="T6306" s="582">
        <v>2.9252615718481374E-2</v>
      </c>
      <c r="U6306" s="582">
        <v>3.6958431510449801</v>
      </c>
      <c r="V6306" s="582">
        <v>1543.0761235554951</v>
      </c>
      <c r="W6306" s="582">
        <v>1.6378206364118575</v>
      </c>
      <c r="X6306" s="582">
        <v>6.9302744082809398E-2</v>
      </c>
      <c r="Y6306" s="582">
        <v>3.0752236450401399E-2</v>
      </c>
    </row>
    <row r="6307" spans="1:25" x14ac:dyDescent="0.3">
      <c r="A6307" s="310" t="s">
        <v>1954</v>
      </c>
      <c r="B6307" s="310" t="s">
        <v>1697</v>
      </c>
      <c r="C6307" s="310" t="s">
        <v>42</v>
      </c>
      <c r="D6307" s="36">
        <v>1</v>
      </c>
      <c r="E6307" s="36">
        <v>2020</v>
      </c>
      <c r="F6307" s="578">
        <v>3.5161753885331497</v>
      </c>
      <c r="G6307" s="578">
        <v>6598.2323913574146</v>
      </c>
      <c r="H6307" s="578">
        <v>7.0724573869762599</v>
      </c>
      <c r="I6307" s="578">
        <v>4.8208986891646974E-2</v>
      </c>
      <c r="J6307" s="578">
        <v>4.3899955926462973E-2</v>
      </c>
      <c r="K6307" s="578">
        <v>3.4034538375566727</v>
      </c>
      <c r="L6307" s="578">
        <v>6435.7823282877544</v>
      </c>
      <c r="M6307" s="578">
        <v>6.956148855633117</v>
      </c>
      <c r="N6307" s="578">
        <v>3.6524471446834128E-2</v>
      </c>
      <c r="O6307" s="578">
        <v>4.2819134231346326E-2</v>
      </c>
      <c r="P6307" s="578">
        <v>3.5161754406975949</v>
      </c>
      <c r="Q6307" s="578">
        <v>6598.2323913574146</v>
      </c>
      <c r="R6307" s="578">
        <v>7.0724574024594951</v>
      </c>
      <c r="S6307" s="578">
        <v>4.8208982704484982E-2</v>
      </c>
      <c r="T6307" s="578">
        <v>4.3899955926462973E-2</v>
      </c>
      <c r="U6307" s="578">
        <v>3.403453837556675</v>
      </c>
      <c r="V6307" s="578">
        <v>6435.7823282877544</v>
      </c>
      <c r="W6307" s="578">
        <v>6.9561488904267446</v>
      </c>
      <c r="X6307" s="578">
        <v>3.6524474048292149E-2</v>
      </c>
      <c r="Y6307" s="578">
        <v>4.2819134735812725E-2</v>
      </c>
    </row>
    <row r="6308" spans="1:25" x14ac:dyDescent="0.3">
      <c r="A6308" s="310" t="s">
        <v>1955</v>
      </c>
      <c r="B6308" s="310" t="s">
        <v>1697</v>
      </c>
      <c r="C6308" s="310" t="s">
        <v>42</v>
      </c>
      <c r="D6308" s="36">
        <v>2</v>
      </c>
      <c r="E6308" s="36">
        <v>2020</v>
      </c>
      <c r="F6308" s="578">
        <v>2.2218148134670925</v>
      </c>
      <c r="G6308" s="578">
        <v>3886.0915730794204</v>
      </c>
      <c r="H6308" s="578">
        <v>4.1411107233373752</v>
      </c>
      <c r="I6308" s="578">
        <v>3.2505043426226572E-2</v>
      </c>
      <c r="J6308" s="578">
        <v>2.5855284514060828E-2</v>
      </c>
      <c r="K6308" s="578">
        <v>2.2258136640490349</v>
      </c>
      <c r="L6308" s="578">
        <v>3842.7243626912373</v>
      </c>
      <c r="M6308" s="578">
        <v>4.2258317207148677</v>
      </c>
      <c r="N6308" s="578">
        <v>2.2133894760903123E-2</v>
      </c>
      <c r="O6308" s="578">
        <v>2.5566762235636475E-2</v>
      </c>
      <c r="P6308" s="578">
        <v>2.2218148134638751</v>
      </c>
      <c r="Q6308" s="578">
        <v>3886.0915209452251</v>
      </c>
      <c r="R6308" s="578">
        <v>4.1411105667599806</v>
      </c>
      <c r="S6308" s="578">
        <v>3.2505043440247947E-2</v>
      </c>
      <c r="T6308" s="578">
        <v>2.5855284514060828E-2</v>
      </c>
      <c r="U6308" s="578">
        <v>2.225813820513352</v>
      </c>
      <c r="V6308" s="578">
        <v>3842.7243626912373</v>
      </c>
      <c r="W6308" s="578">
        <v>4.2258316706150501</v>
      </c>
      <c r="X6308" s="578">
        <v>2.213389475643145E-2</v>
      </c>
      <c r="Y6308" s="578">
        <v>2.5566762235636475E-2</v>
      </c>
    </row>
    <row r="6309" spans="1:25" x14ac:dyDescent="0.3">
      <c r="A6309" s="310" t="s">
        <v>1956</v>
      </c>
      <c r="B6309" s="310" t="s">
        <v>1697</v>
      </c>
      <c r="C6309" s="310" t="s">
        <v>42</v>
      </c>
      <c r="D6309" s="36">
        <v>3</v>
      </c>
      <c r="E6309" s="36">
        <v>2020</v>
      </c>
      <c r="F6309" s="578">
        <v>1.1992212454231099</v>
      </c>
      <c r="G6309" s="578">
        <v>2058.3374341328899</v>
      </c>
      <c r="H6309" s="578">
        <v>2.1816920630444603</v>
      </c>
      <c r="I6309" s="578">
        <v>1.2640563581347375E-2</v>
      </c>
      <c r="J6309" s="578">
        <v>1.3694698990244975E-2</v>
      </c>
      <c r="K6309" s="578">
        <v>1.6508677540121877</v>
      </c>
      <c r="L6309" s="578">
        <v>2669.43848419189</v>
      </c>
      <c r="M6309" s="578">
        <v>2.867533251930575</v>
      </c>
      <c r="N6309" s="578">
        <v>1.7794469435708924E-2</v>
      </c>
      <c r="O6309" s="578">
        <v>1.7760543831779246E-2</v>
      </c>
      <c r="P6309" s="578">
        <v>1.199221297576585</v>
      </c>
      <c r="Q6309" s="578">
        <v>2058.3374862670876</v>
      </c>
      <c r="R6309" s="578">
        <v>2.1816920402682873</v>
      </c>
      <c r="S6309" s="578">
        <v>1.264056306687655E-2</v>
      </c>
      <c r="T6309" s="578">
        <v>1.3694698990244975E-2</v>
      </c>
      <c r="U6309" s="578">
        <v>1.6508680663162401</v>
      </c>
      <c r="V6309" s="578">
        <v>2669.43848419189</v>
      </c>
      <c r="W6309" s="578">
        <v>2.8675333437907553</v>
      </c>
      <c r="X6309" s="578">
        <v>1.7794470449113399E-2</v>
      </c>
      <c r="Y6309" s="578">
        <v>1.7760543831779246E-2</v>
      </c>
    </row>
    <row r="6310" spans="1:25" x14ac:dyDescent="0.3">
      <c r="A6310" s="310" t="s">
        <v>1957</v>
      </c>
      <c r="B6310" s="310" t="s">
        <v>1697</v>
      </c>
      <c r="C6310" s="310" t="s">
        <v>42</v>
      </c>
      <c r="D6310" s="36">
        <v>4</v>
      </c>
      <c r="E6310" s="36">
        <v>2020</v>
      </c>
      <c r="F6310" s="578">
        <v>0.60592561922763322</v>
      </c>
      <c r="G6310" s="578">
        <v>1106.0487467447874</v>
      </c>
      <c r="H6310" s="578">
        <v>1.2002056665848275</v>
      </c>
      <c r="I6310" s="578">
        <v>7.4430513111375706E-3</v>
      </c>
      <c r="J6310" s="578">
        <v>7.3588650314680582E-3</v>
      </c>
      <c r="K6310" s="578">
        <v>1.4325802224268074</v>
      </c>
      <c r="L6310" s="578">
        <v>2260.1560923258403</v>
      </c>
      <c r="M6310" s="578">
        <v>2.3497888114749577</v>
      </c>
      <c r="N6310" s="578">
        <v>1.4592470723224876E-2</v>
      </c>
      <c r="O6310" s="578">
        <v>1.5037464511503099E-2</v>
      </c>
      <c r="P6310" s="578">
        <v>0.60592558290709475</v>
      </c>
      <c r="Q6310" s="578">
        <v>1106.0487467447874</v>
      </c>
      <c r="R6310" s="578">
        <v>1.20020567490064</v>
      </c>
      <c r="S6310" s="578">
        <v>7.4430514127736026E-3</v>
      </c>
      <c r="T6310" s="578">
        <v>7.3588650314680582E-3</v>
      </c>
      <c r="U6310" s="578">
        <v>1.4325803788880125</v>
      </c>
      <c r="V6310" s="578">
        <v>2260.1561444600375</v>
      </c>
      <c r="W6310" s="578">
        <v>2.349788881094955</v>
      </c>
      <c r="X6310" s="578">
        <v>1.45924701934442E-2</v>
      </c>
      <c r="Y6310" s="578">
        <v>1.5037464511503099E-2</v>
      </c>
    </row>
    <row r="6311" spans="1:25" x14ac:dyDescent="0.3">
      <c r="A6311" s="310" t="s">
        <v>1958</v>
      </c>
      <c r="B6311" s="310" t="s">
        <v>1697</v>
      </c>
      <c r="C6311" s="310" t="s">
        <v>42</v>
      </c>
      <c r="D6311" s="36">
        <v>5</v>
      </c>
      <c r="E6311" s="36">
        <v>2020</v>
      </c>
      <c r="F6311" s="578">
        <v>0.67531151036663972</v>
      </c>
      <c r="G6311" s="578">
        <v>1145.0527254740375</v>
      </c>
      <c r="H6311" s="578">
        <v>1.2065234642956626</v>
      </c>
      <c r="I6311" s="578">
        <v>1.4221258714466424E-2</v>
      </c>
      <c r="J6311" s="578">
        <v>7.6183737886215824E-3</v>
      </c>
      <c r="K6311" s="578">
        <v>1.2994849938717099</v>
      </c>
      <c r="L6311" s="578">
        <v>2021.9116973876926</v>
      </c>
      <c r="M6311" s="578">
        <v>2.0328115808276048</v>
      </c>
      <c r="N6311" s="578">
        <v>1.5373899743432624E-2</v>
      </c>
      <c r="O6311" s="578">
        <v>1.34523729017625E-2</v>
      </c>
      <c r="P6311" s="578">
        <v>0.67531148428906773</v>
      </c>
      <c r="Q6311" s="578">
        <v>1145.0527254740375</v>
      </c>
      <c r="R6311" s="578">
        <v>1.2065234575217425</v>
      </c>
      <c r="S6311" s="578">
        <v>1.4221256104822975E-2</v>
      </c>
      <c r="T6311" s="578">
        <v>7.6183738419786052E-3</v>
      </c>
      <c r="U6311" s="578">
        <v>1.2994848374105223</v>
      </c>
      <c r="V6311" s="578">
        <v>2021.9117495218875</v>
      </c>
      <c r="W6311" s="578">
        <v>2.0328115909293603</v>
      </c>
      <c r="X6311" s="578">
        <v>1.5373900262071975E-2</v>
      </c>
      <c r="Y6311" s="578">
        <v>1.34523729017625E-2</v>
      </c>
    </row>
    <row r="6312" spans="1:25" x14ac:dyDescent="0.3">
      <c r="A6312" s="310" t="s">
        <v>1959</v>
      </c>
      <c r="B6312" s="310" t="s">
        <v>1697</v>
      </c>
      <c r="C6312" s="310" t="s">
        <v>42</v>
      </c>
      <c r="D6312" s="36">
        <v>6</v>
      </c>
      <c r="E6312" s="36">
        <v>2020</v>
      </c>
      <c r="F6312" s="578">
        <v>0.7169431347782993</v>
      </c>
      <c r="G6312" s="578">
        <v>1168.4577000935851</v>
      </c>
      <c r="H6312" s="578">
        <v>1.2103151199871649</v>
      </c>
      <c r="I6312" s="578">
        <v>1.8288230487163E-2</v>
      </c>
      <c r="J6312" s="578">
        <v>7.7740934357279877E-3</v>
      </c>
      <c r="K6312" s="578">
        <v>1.1929115179177399</v>
      </c>
      <c r="L6312" s="578">
        <v>1848.7260513305625</v>
      </c>
      <c r="M6312" s="578">
        <v>1.795877439575025</v>
      </c>
      <c r="N6312" s="578">
        <v>1.4082711998867101E-2</v>
      </c>
      <c r="O6312" s="578">
        <v>1.2300107133341899E-2</v>
      </c>
      <c r="P6312" s="578">
        <v>0.71694306710219247</v>
      </c>
      <c r="Q6312" s="578">
        <v>1168.4577000935851</v>
      </c>
      <c r="R6312" s="578">
        <v>1.2103151203782498</v>
      </c>
      <c r="S6312" s="578">
        <v>1.8288229424570028E-2</v>
      </c>
      <c r="T6312" s="578">
        <v>7.7740934357279877E-3</v>
      </c>
      <c r="U6312" s="578">
        <v>1.1929116222248251</v>
      </c>
      <c r="V6312" s="578">
        <v>1848.7260513305625</v>
      </c>
      <c r="W6312" s="578">
        <v>1.7958774395249999</v>
      </c>
      <c r="X6312" s="578">
        <v>1.4082712527624575E-2</v>
      </c>
      <c r="Y6312" s="578">
        <v>1.2300107133341899E-2</v>
      </c>
    </row>
    <row r="6313" spans="1:25" x14ac:dyDescent="0.3">
      <c r="A6313" s="310" t="s">
        <v>1960</v>
      </c>
      <c r="B6313" s="310" t="s">
        <v>1697</v>
      </c>
      <c r="C6313" s="310" t="s">
        <v>42</v>
      </c>
      <c r="D6313" s="36">
        <v>7</v>
      </c>
      <c r="E6313" s="36">
        <v>2020</v>
      </c>
      <c r="F6313" s="578">
        <v>0.74469699419921609</v>
      </c>
      <c r="G6313" s="578">
        <v>1184.0655148824026</v>
      </c>
      <c r="H6313" s="578">
        <v>1.2128445177025475</v>
      </c>
      <c r="I6313" s="578">
        <v>2.09994612411416E-2</v>
      </c>
      <c r="J6313" s="578">
        <v>7.8779271692231579E-3</v>
      </c>
      <c r="K6313" s="578">
        <v>1.20692727440128</v>
      </c>
      <c r="L6313" s="578">
        <v>1813.7370325724251</v>
      </c>
      <c r="M6313" s="578">
        <v>1.7189366751823976</v>
      </c>
      <c r="N6313" s="578">
        <v>2.400020933941955E-2</v>
      </c>
      <c r="O6313" s="578">
        <v>1.2067331253395677E-2</v>
      </c>
      <c r="P6313" s="578">
        <v>0.74469693676767623</v>
      </c>
      <c r="Q6313" s="578">
        <v>1184.0655148824026</v>
      </c>
      <c r="R6313" s="578">
        <v>1.2128445144216999</v>
      </c>
      <c r="S6313" s="578">
        <v>2.0999461241293149E-2</v>
      </c>
      <c r="T6313" s="578">
        <v>7.8779271692231579E-3</v>
      </c>
      <c r="U6313" s="578">
        <v>1.2069271719553025</v>
      </c>
      <c r="V6313" s="578">
        <v>1813.7370847066225</v>
      </c>
      <c r="W6313" s="578">
        <v>1.7189366846666052</v>
      </c>
      <c r="X6313" s="578">
        <v>2.4000209349120824E-2</v>
      </c>
      <c r="Y6313" s="578">
        <v>1.2067331253395677E-2</v>
      </c>
    </row>
    <row r="6314" spans="1:25" x14ac:dyDescent="0.3">
      <c r="A6314" s="310" t="s">
        <v>1961</v>
      </c>
      <c r="B6314" s="310" t="s">
        <v>1697</v>
      </c>
      <c r="C6314" s="310" t="s">
        <v>42</v>
      </c>
      <c r="D6314" s="36">
        <v>8</v>
      </c>
      <c r="E6314" s="36">
        <v>2020</v>
      </c>
      <c r="F6314" s="578">
        <v>0.70461746045059659</v>
      </c>
      <c r="G6314" s="578">
        <v>1103.875137329095</v>
      </c>
      <c r="H6314" s="578">
        <v>1.101575552847555</v>
      </c>
      <c r="I6314" s="578">
        <v>1.8488202047213499E-2</v>
      </c>
      <c r="J6314" s="578">
        <v>7.3443893634248499E-3</v>
      </c>
      <c r="K6314" s="578">
        <v>1.0472803449890939</v>
      </c>
      <c r="L6314" s="578">
        <v>1523.5332285563102</v>
      </c>
      <c r="M6314" s="578">
        <v>1.400072781852935</v>
      </c>
      <c r="N6314" s="578">
        <v>2.1053868757538376E-2</v>
      </c>
      <c r="O6314" s="578">
        <v>1.0136499739019143E-2</v>
      </c>
      <c r="P6314" s="578">
        <v>0.70461743002896526</v>
      </c>
      <c r="Q6314" s="578">
        <v>1103.8750851949001</v>
      </c>
      <c r="R6314" s="578">
        <v>1.1015755521132873</v>
      </c>
      <c r="S6314" s="578">
        <v>1.8488198368913723E-2</v>
      </c>
      <c r="T6314" s="578">
        <v>7.3443893634248499E-3</v>
      </c>
      <c r="U6314" s="578">
        <v>1.0472802766905298</v>
      </c>
      <c r="V6314" s="578">
        <v>1523.5332806905051</v>
      </c>
      <c r="W6314" s="578">
        <v>1.4000728382691952</v>
      </c>
      <c r="X6314" s="578">
        <v>2.1053869306797375E-2</v>
      </c>
      <c r="Y6314" s="578">
        <v>1.0136500733400017E-2</v>
      </c>
    </row>
    <row r="6315" spans="1:25" x14ac:dyDescent="0.3">
      <c r="A6315" s="310" t="s">
        <v>1962</v>
      </c>
      <c r="B6315" s="310" t="s">
        <v>1697</v>
      </c>
      <c r="C6315" s="310" t="s">
        <v>42</v>
      </c>
      <c r="D6315" s="36">
        <v>9</v>
      </c>
      <c r="E6315" s="36">
        <v>2020</v>
      </c>
      <c r="F6315" s="578">
        <v>0.67455716137937771</v>
      </c>
      <c r="G6315" s="578">
        <v>1043.72438303629</v>
      </c>
      <c r="H6315" s="578">
        <v>1.0181209169066561</v>
      </c>
      <c r="I6315" s="578">
        <v>1.6604780878499949E-2</v>
      </c>
      <c r="J6315" s="578">
        <v>6.9442082967725548E-3</v>
      </c>
      <c r="K6315" s="578">
        <v>1.0393488232498558</v>
      </c>
      <c r="L6315" s="578">
        <v>1475.6190427144325</v>
      </c>
      <c r="M6315" s="578">
        <v>1.3065019667466575</v>
      </c>
      <c r="N6315" s="578">
        <v>2.8447501447772024E-2</v>
      </c>
      <c r="O6315" s="578">
        <v>9.8177124261079902E-3</v>
      </c>
      <c r="P6315" s="578">
        <v>0.67455719645607781</v>
      </c>
      <c r="Q6315" s="578">
        <v>1043.72438303629</v>
      </c>
      <c r="R6315" s="578">
        <v>1.018120930486017</v>
      </c>
      <c r="S6315" s="578">
        <v>1.660478086811655E-2</v>
      </c>
      <c r="T6315" s="578">
        <v>6.9442082967725548E-3</v>
      </c>
      <c r="U6315" s="578">
        <v>1.0393487242176291</v>
      </c>
      <c r="V6315" s="578">
        <v>1475.6190427144325</v>
      </c>
      <c r="W6315" s="578">
        <v>1.306501947248605</v>
      </c>
      <c r="X6315" s="578">
        <v>2.8447501912826974E-2</v>
      </c>
      <c r="Y6315" s="578">
        <v>9.8177124746143749E-3</v>
      </c>
    </row>
    <row r="6316" spans="1:25" x14ac:dyDescent="0.3">
      <c r="A6316" s="310" t="s">
        <v>1963</v>
      </c>
      <c r="B6316" s="310" t="s">
        <v>1697</v>
      </c>
      <c r="C6316" s="310" t="s">
        <v>42</v>
      </c>
      <c r="D6316" s="36">
        <v>10</v>
      </c>
      <c r="E6316" s="36">
        <v>2020</v>
      </c>
      <c r="F6316" s="578">
        <v>0.65117713970425906</v>
      </c>
      <c r="G6316" s="578">
        <v>996.94473457336221</v>
      </c>
      <c r="H6316" s="578">
        <v>0.95321176806676933</v>
      </c>
      <c r="I6316" s="578">
        <v>1.5139859131484875E-2</v>
      </c>
      <c r="J6316" s="578">
        <v>6.6329596496264706E-3</v>
      </c>
      <c r="K6316" s="578">
        <v>1.0324220096189047</v>
      </c>
      <c r="L6316" s="578">
        <v>1435.7047042846625</v>
      </c>
      <c r="M6316" s="578">
        <v>1.2304009974277477</v>
      </c>
      <c r="N6316" s="578">
        <v>3.3415171979413523E-2</v>
      </c>
      <c r="O6316" s="578">
        <v>9.5521634648321162E-3</v>
      </c>
      <c r="P6316" s="578">
        <v>0.65117715491273476</v>
      </c>
      <c r="Q6316" s="578">
        <v>996.94473457336221</v>
      </c>
      <c r="R6316" s="578">
        <v>0.9532117738896565</v>
      </c>
      <c r="S6316" s="578">
        <v>1.5139859126293176E-2</v>
      </c>
      <c r="T6316" s="578">
        <v>6.6329595986947673E-3</v>
      </c>
      <c r="U6316" s="578">
        <v>1.0324219785784938</v>
      </c>
      <c r="V6316" s="578">
        <v>1435.7047042846625</v>
      </c>
      <c r="W6316" s="578">
        <v>1.2304009952940675</v>
      </c>
      <c r="X6316" s="578">
        <v>3.3415170446308623E-2</v>
      </c>
      <c r="Y6316" s="578">
        <v>9.5521639887010644E-3</v>
      </c>
    </row>
    <row r="6317" spans="1:25" x14ac:dyDescent="0.3">
      <c r="A6317" s="310" t="s">
        <v>1964</v>
      </c>
      <c r="B6317" s="310" t="s">
        <v>1697</v>
      </c>
      <c r="C6317" s="310" t="s">
        <v>42</v>
      </c>
      <c r="D6317" s="36">
        <v>11</v>
      </c>
      <c r="E6317" s="36">
        <v>2020</v>
      </c>
      <c r="F6317" s="578">
        <v>0.81745052694074571</v>
      </c>
      <c r="G6317" s="578">
        <v>1137.0356063842723</v>
      </c>
      <c r="H6317" s="578">
        <v>0.9715140775218345</v>
      </c>
      <c r="I6317" s="578">
        <v>1.741701462575895E-2</v>
      </c>
      <c r="J6317" s="578">
        <v>7.5650189925606029E-3</v>
      </c>
      <c r="K6317" s="578">
        <v>1.0294911124546851</v>
      </c>
      <c r="L6317" s="578">
        <v>1399.02146530151</v>
      </c>
      <c r="M6317" s="578">
        <v>1.1630675525160123</v>
      </c>
      <c r="N6317" s="578">
        <v>3.7064425229800649E-2</v>
      </c>
      <c r="O6317" s="578">
        <v>9.3080978112993727E-3</v>
      </c>
      <c r="P6317" s="578">
        <v>0.81745051079472297</v>
      </c>
      <c r="Q6317" s="578">
        <v>1137.0356063842723</v>
      </c>
      <c r="R6317" s="578">
        <v>0.97151408466803701</v>
      </c>
      <c r="S6317" s="578">
        <v>1.7417014630988548E-2</v>
      </c>
      <c r="T6317" s="578">
        <v>7.5650191477810306E-3</v>
      </c>
      <c r="U6317" s="578">
        <v>1.029491098172286</v>
      </c>
      <c r="V6317" s="578">
        <v>1399.0215174357074</v>
      </c>
      <c r="W6317" s="578">
        <v>1.1630675530276025</v>
      </c>
      <c r="X6317" s="578">
        <v>3.7064427285107074E-2</v>
      </c>
      <c r="Y6317" s="578">
        <v>9.3080976512283052E-3</v>
      </c>
    </row>
    <row r="6318" spans="1:25" x14ac:dyDescent="0.3">
      <c r="A6318" s="310" t="s">
        <v>1965</v>
      </c>
      <c r="B6318" s="310" t="s">
        <v>1697</v>
      </c>
      <c r="C6318" s="310" t="s">
        <v>42</v>
      </c>
      <c r="D6318" s="36">
        <v>12</v>
      </c>
      <c r="E6318" s="36">
        <v>2020</v>
      </c>
      <c r="F6318" s="578">
        <v>0.95349292634032579</v>
      </c>
      <c r="G6318" s="578">
        <v>1251.6503334045376</v>
      </c>
      <c r="H6318" s="578">
        <v>0.98648704535662346</v>
      </c>
      <c r="I6318" s="578">
        <v>1.9280139160703848E-2</v>
      </c>
      <c r="J6318" s="578">
        <v>8.3275932653729436E-3</v>
      </c>
      <c r="K6318" s="578">
        <v>1.0266324484209641</v>
      </c>
      <c r="L6318" s="578">
        <v>1368.1062342325799</v>
      </c>
      <c r="M6318" s="578">
        <v>1.1073687365766651</v>
      </c>
      <c r="N6318" s="578">
        <v>3.9909453077901454E-2</v>
      </c>
      <c r="O6318" s="578">
        <v>9.1024037198318749E-3</v>
      </c>
      <c r="P6318" s="578">
        <v>0.9534928530752399</v>
      </c>
      <c r="Q6318" s="578">
        <v>1251.6503334045376</v>
      </c>
      <c r="R6318" s="578">
        <v>0.98648702775471842</v>
      </c>
      <c r="S6318" s="578">
        <v>1.9280137054693076E-2</v>
      </c>
      <c r="T6318" s="578">
        <v>8.3275930519448541E-3</v>
      </c>
      <c r="U6318" s="578">
        <v>1.026632400612012</v>
      </c>
      <c r="V6318" s="578">
        <v>1368.1062342325799</v>
      </c>
      <c r="W6318" s="578">
        <v>1.1073687434391075</v>
      </c>
      <c r="X6318" s="578">
        <v>3.9909450444307951E-2</v>
      </c>
      <c r="Y6318" s="578">
        <v>9.1024038702016644E-3</v>
      </c>
    </row>
    <row r="6319" spans="1:25" x14ac:dyDescent="0.3">
      <c r="A6319" s="310" t="s">
        <v>1966</v>
      </c>
      <c r="B6319" s="310" t="s">
        <v>1697</v>
      </c>
      <c r="C6319" s="310" t="s">
        <v>42</v>
      </c>
      <c r="D6319" s="36">
        <v>13</v>
      </c>
      <c r="E6319" s="36">
        <v>2020</v>
      </c>
      <c r="F6319" s="578">
        <v>0.93569614605799578</v>
      </c>
      <c r="G6319" s="578">
        <v>1226.2353299458775</v>
      </c>
      <c r="H6319" s="578">
        <v>0.94408965733903716</v>
      </c>
      <c r="I6319" s="578">
        <v>2.00762296866893E-2</v>
      </c>
      <c r="J6319" s="578">
        <v>8.1585051472453964E-3</v>
      </c>
      <c r="K6319" s="578">
        <v>0.99895910722816716</v>
      </c>
      <c r="L6319" s="578">
        <v>1331.4020945231075</v>
      </c>
      <c r="M6319" s="578">
        <v>1.0576662621245578</v>
      </c>
      <c r="N6319" s="578">
        <v>4.0926343188705951E-2</v>
      </c>
      <c r="O6319" s="578">
        <v>8.8581972522661038E-3</v>
      </c>
      <c r="P6319" s="578">
        <v>0.93569605789544585</v>
      </c>
      <c r="Q6319" s="578">
        <v>1226.2353299458775</v>
      </c>
      <c r="R6319" s="578">
        <v>0.9440896604711857</v>
      </c>
      <c r="S6319" s="578">
        <v>2.0076228632963898E-2</v>
      </c>
      <c r="T6319" s="578">
        <v>8.1585051472453964E-3</v>
      </c>
      <c r="U6319" s="578">
        <v>0.99895909077377754</v>
      </c>
      <c r="V6319" s="578">
        <v>1331.4021466573051</v>
      </c>
      <c r="W6319" s="578">
        <v>1.05766626133042</v>
      </c>
      <c r="X6319" s="578">
        <v>4.0926342178560469E-2</v>
      </c>
      <c r="Y6319" s="578">
        <v>8.8581972522661038E-3</v>
      </c>
    </row>
    <row r="6320" spans="1:25" x14ac:dyDescent="0.3">
      <c r="A6320" s="310" t="s">
        <v>1967</v>
      </c>
      <c r="B6320" s="310" t="s">
        <v>1697</v>
      </c>
      <c r="C6320" s="310" t="s">
        <v>42</v>
      </c>
      <c r="D6320" s="36">
        <v>14</v>
      </c>
      <c r="E6320" s="36">
        <v>2020</v>
      </c>
      <c r="F6320" s="578">
        <v>0.96214576951249497</v>
      </c>
      <c r="G6320" s="578">
        <v>1286.6082445780376</v>
      </c>
      <c r="H6320" s="578">
        <v>0.98568990071377371</v>
      </c>
      <c r="I6320" s="578">
        <v>2.1865147846331898E-2</v>
      </c>
      <c r="J6320" s="578">
        <v>8.5601717000827141E-3</v>
      </c>
      <c r="K6320" s="578">
        <v>1.0205616476436767</v>
      </c>
      <c r="L6320" s="578">
        <v>1382.4870020548451</v>
      </c>
      <c r="M6320" s="578">
        <v>1.0888545367652069</v>
      </c>
      <c r="N6320" s="578">
        <v>4.2440613059322105E-2</v>
      </c>
      <c r="O6320" s="578">
        <v>9.1980789632846848E-3</v>
      </c>
      <c r="P6320" s="578">
        <v>0.96214570711030301</v>
      </c>
      <c r="Q6320" s="578">
        <v>1286.6082445780376</v>
      </c>
      <c r="R6320" s="578">
        <v>0.98568990008258428</v>
      </c>
      <c r="S6320" s="578">
        <v>2.186514732246295E-2</v>
      </c>
      <c r="T6320" s="578">
        <v>8.5601716030699465E-3</v>
      </c>
      <c r="U6320" s="578">
        <v>1.0205617097344242</v>
      </c>
      <c r="V6320" s="578">
        <v>1382.4870020548451</v>
      </c>
      <c r="W6320" s="578">
        <v>1.0888545137418051</v>
      </c>
      <c r="X6320" s="578">
        <v>4.2440615179202675E-2</v>
      </c>
      <c r="Y6320" s="578">
        <v>9.1980789099276646E-3</v>
      </c>
    </row>
    <row r="6321" spans="1:25" x14ac:dyDescent="0.3">
      <c r="A6321" s="310" t="s">
        <v>1968</v>
      </c>
      <c r="B6321" s="310" t="s">
        <v>1697</v>
      </c>
      <c r="C6321" s="310" t="s">
        <v>42</v>
      </c>
      <c r="D6321" s="36">
        <v>15</v>
      </c>
      <c r="E6321" s="36">
        <v>2020</v>
      </c>
      <c r="F6321" s="578">
        <v>0.98901745609590896</v>
      </c>
      <c r="G6321" s="578">
        <v>1345.7546272277775</v>
      </c>
      <c r="H6321" s="578">
        <v>1.0279611363385632</v>
      </c>
      <c r="I6321" s="578">
        <v>2.3493439317083625E-2</v>
      </c>
      <c r="J6321" s="578">
        <v>8.9536848730252389E-3</v>
      </c>
      <c r="K6321" s="578">
        <v>1.0419402968743106</v>
      </c>
      <c r="L6321" s="578">
        <v>1431.1828079223574</v>
      </c>
      <c r="M6321" s="578">
        <v>1.1191405548276274</v>
      </c>
      <c r="N6321" s="578">
        <v>4.2070073486532494E-2</v>
      </c>
      <c r="O6321" s="578">
        <v>9.5220723548360732E-3</v>
      </c>
      <c r="P6321" s="578">
        <v>0.98901739307488179</v>
      </c>
      <c r="Q6321" s="578">
        <v>1345.7546793619749</v>
      </c>
      <c r="R6321" s="578">
        <v>1.0279611441022363</v>
      </c>
      <c r="S6321" s="578">
        <v>2.34934393126877E-2</v>
      </c>
      <c r="T6321" s="578">
        <v>8.9536848245188559E-3</v>
      </c>
      <c r="U6321" s="578">
        <v>1.0419403030826917</v>
      </c>
      <c r="V6321" s="578">
        <v>1431.1828079223574</v>
      </c>
      <c r="W6321" s="578">
        <v>1.1191405630828075</v>
      </c>
      <c r="X6321" s="578">
        <v>4.2070073517758474E-2</v>
      </c>
      <c r="Y6321" s="578">
        <v>9.5220720880509636E-3</v>
      </c>
    </row>
    <row r="6322" spans="1:25" x14ac:dyDescent="0.3">
      <c r="A6322" s="580" t="s">
        <v>1969</v>
      </c>
      <c r="B6322" s="580" t="s">
        <v>1697</v>
      </c>
      <c r="C6322" s="580" t="s">
        <v>42</v>
      </c>
      <c r="D6322" s="581">
        <v>16</v>
      </c>
      <c r="E6322" s="581">
        <v>2020</v>
      </c>
      <c r="F6322" s="582">
        <v>1.0367100057857541</v>
      </c>
      <c r="G6322" s="582">
        <v>1428.1989313761324</v>
      </c>
      <c r="H6322" s="582">
        <v>1.0886304847163777</v>
      </c>
      <c r="I6322" s="582">
        <v>2.5539416630408551E-2</v>
      </c>
      <c r="J6322" s="582">
        <v>9.5022240711841698E-3</v>
      </c>
      <c r="K6322" s="582">
        <v>1.0829751636533487</v>
      </c>
      <c r="L6322" s="582">
        <v>1502.3623250325475</v>
      </c>
      <c r="M6322" s="582">
        <v>1.1683822638693324</v>
      </c>
      <c r="N6322" s="582">
        <v>4.3032869131062974E-2</v>
      </c>
      <c r="O6322" s="582">
        <v>9.9956440390087473E-3</v>
      </c>
      <c r="P6322" s="582">
        <v>1.0367100473817239</v>
      </c>
      <c r="Q6322" s="582">
        <v>1428.1989313761324</v>
      </c>
      <c r="R6322" s="582">
        <v>1.0886304940555978</v>
      </c>
      <c r="S6322" s="582">
        <v>2.5539416605018499E-2</v>
      </c>
      <c r="T6322" s="582">
        <v>9.5022241196905544E-3</v>
      </c>
      <c r="U6322" s="582">
        <v>1.0829751832152732</v>
      </c>
      <c r="V6322" s="582">
        <v>1502.3623771667451</v>
      </c>
      <c r="W6322" s="582">
        <v>1.1683822756241751</v>
      </c>
      <c r="X6322" s="582">
        <v>4.3032869131517722E-2</v>
      </c>
      <c r="Y6322" s="582">
        <v>9.9956440390087473E-3</v>
      </c>
    </row>
    <row r="6323" spans="1:25" x14ac:dyDescent="0.3">
      <c r="A6323" s="310" t="s">
        <v>1970</v>
      </c>
      <c r="B6323" s="310" t="s">
        <v>1697</v>
      </c>
      <c r="C6323" s="310" t="s">
        <v>42</v>
      </c>
      <c r="D6323" s="36">
        <v>1</v>
      </c>
      <c r="E6323" s="36">
        <v>2030</v>
      </c>
      <c r="F6323" s="578">
        <v>2.0578084538209724</v>
      </c>
      <c r="G6323" s="578">
        <v>6458.0458068847602</v>
      </c>
      <c r="H6323" s="578">
        <v>5.9799004537065503</v>
      </c>
      <c r="I6323" s="578">
        <v>4.7724320782132623E-2</v>
      </c>
      <c r="J6323" s="578">
        <v>4.3059609675158997E-2</v>
      </c>
      <c r="K6323" s="578">
        <v>1.9735566416885151</v>
      </c>
      <c r="L6323" s="578">
        <v>6296.75001017252</v>
      </c>
      <c r="M6323" s="578">
        <v>5.8714401586269824</v>
      </c>
      <c r="N6323" s="578">
        <v>3.6524751543765846E-2</v>
      </c>
      <c r="O6323" s="578">
        <v>4.1984169161878478E-2</v>
      </c>
      <c r="P6323" s="578">
        <v>2.0578083495118951</v>
      </c>
      <c r="Q6323" s="578">
        <v>6458.0458068847602</v>
      </c>
      <c r="R6323" s="578">
        <v>5.979900339551623</v>
      </c>
      <c r="S6323" s="578">
        <v>4.7724322349798301E-2</v>
      </c>
      <c r="T6323" s="578">
        <v>4.3059609675158997E-2</v>
      </c>
      <c r="U6323" s="578">
        <v>1.9735566938452349</v>
      </c>
      <c r="V6323" s="578">
        <v>6296.75001017252</v>
      </c>
      <c r="W6323" s="578">
        <v>5.871440231375642</v>
      </c>
      <c r="X6323" s="578">
        <v>3.6524754144011178E-2</v>
      </c>
      <c r="Y6323" s="578">
        <v>4.1984169161878478E-2</v>
      </c>
    </row>
    <row r="6324" spans="1:25" x14ac:dyDescent="0.3">
      <c r="A6324" s="310" t="s">
        <v>1971</v>
      </c>
      <c r="B6324" s="310" t="s">
        <v>1697</v>
      </c>
      <c r="C6324" s="310" t="s">
        <v>42</v>
      </c>
      <c r="D6324" s="36">
        <v>2</v>
      </c>
      <c r="E6324" s="36">
        <v>2030</v>
      </c>
      <c r="F6324" s="578">
        <v>1.3186175313331474</v>
      </c>
      <c r="G6324" s="578">
        <v>3807.5820668538377</v>
      </c>
      <c r="H6324" s="578">
        <v>3.5111726656274724</v>
      </c>
      <c r="I6324" s="578">
        <v>3.1468987820062397E-2</v>
      </c>
      <c r="J6324" s="578">
        <v>2.5387380213942351E-2</v>
      </c>
      <c r="K6324" s="578">
        <v>1.30264319527941</v>
      </c>
      <c r="L6324" s="578">
        <v>3761.6348571777276</v>
      </c>
      <c r="M6324" s="578">
        <v>3.5655681593228321</v>
      </c>
      <c r="N6324" s="578">
        <v>2.1342202361665775E-2</v>
      </c>
      <c r="O6324" s="578">
        <v>2.5081043965959247E-2</v>
      </c>
      <c r="P6324" s="578">
        <v>1.3186175313336777</v>
      </c>
      <c r="Q6324" s="578">
        <v>3807.5820147196428</v>
      </c>
      <c r="R6324" s="578">
        <v>3.5111726657444953</v>
      </c>
      <c r="S6324" s="578">
        <v>3.1468987820062397E-2</v>
      </c>
      <c r="T6324" s="578">
        <v>2.5387380213942351E-2</v>
      </c>
      <c r="U6324" s="578">
        <v>1.3026432995885624</v>
      </c>
      <c r="V6324" s="578">
        <v>3761.6348571777276</v>
      </c>
      <c r="W6324" s="578">
        <v>3.5655681207960352</v>
      </c>
      <c r="X6324" s="578">
        <v>2.1342202885534726E-2</v>
      </c>
      <c r="Y6324" s="578">
        <v>2.5081043965959247E-2</v>
      </c>
    </row>
    <row r="6325" spans="1:25" x14ac:dyDescent="0.3">
      <c r="A6325" s="310" t="s">
        <v>1972</v>
      </c>
      <c r="B6325" s="310" t="s">
        <v>1697</v>
      </c>
      <c r="C6325" s="310" t="s">
        <v>42</v>
      </c>
      <c r="D6325" s="36">
        <v>3</v>
      </c>
      <c r="E6325" s="36">
        <v>2030</v>
      </c>
      <c r="F6325" s="578">
        <v>0.70721073875685603</v>
      </c>
      <c r="G6325" s="578">
        <v>2016.3662401835074</v>
      </c>
      <c r="H6325" s="578">
        <v>1.8502942136656149</v>
      </c>
      <c r="I6325" s="578">
        <v>1.21683194344844E-2</v>
      </c>
      <c r="J6325" s="578">
        <v>1.3444279242927801E-2</v>
      </c>
      <c r="K6325" s="578">
        <v>0.9522103162607487</v>
      </c>
      <c r="L6325" s="578">
        <v>2605.1940943400027</v>
      </c>
      <c r="M6325" s="578">
        <v>2.4201217985340273</v>
      </c>
      <c r="N6325" s="578">
        <v>1.6945631815284849E-2</v>
      </c>
      <c r="O6325" s="578">
        <v>1.7370374038970675E-2</v>
      </c>
      <c r="P6325" s="578">
        <v>0.70721074372338844</v>
      </c>
      <c r="Q6325" s="578">
        <v>2016.3662401835074</v>
      </c>
      <c r="R6325" s="578">
        <v>1.8502942219126099</v>
      </c>
      <c r="S6325" s="578">
        <v>1.2168320474264201E-2</v>
      </c>
      <c r="T6325" s="578">
        <v>1.3444279242927801E-2</v>
      </c>
      <c r="U6325" s="578">
        <v>0.95221033178334191</v>
      </c>
      <c r="V6325" s="578">
        <v>2605.1940943400027</v>
      </c>
      <c r="W6325" s="578">
        <v>2.4201218197461696</v>
      </c>
      <c r="X6325" s="578">
        <v>1.6945630783235726E-2</v>
      </c>
      <c r="Y6325" s="578">
        <v>1.7370374038970675E-2</v>
      </c>
    </row>
    <row r="6326" spans="1:25" x14ac:dyDescent="0.3">
      <c r="A6326" s="310" t="s">
        <v>1973</v>
      </c>
      <c r="B6326" s="310" t="s">
        <v>1697</v>
      </c>
      <c r="C6326" s="310" t="s">
        <v>42</v>
      </c>
      <c r="D6326" s="36">
        <v>4</v>
      </c>
      <c r="E6326" s="36">
        <v>2030</v>
      </c>
      <c r="F6326" s="578">
        <v>0.36188979021249151</v>
      </c>
      <c r="G6326" s="578">
        <v>1083.8459421793575</v>
      </c>
      <c r="H6326" s="578">
        <v>1.0160957880041945</v>
      </c>
      <c r="I6326" s="578">
        <v>7.2311207037121924E-3</v>
      </c>
      <c r="J6326" s="578">
        <v>7.2266393302318948E-3</v>
      </c>
      <c r="K6326" s="578">
        <v>0.82608975487808778</v>
      </c>
      <c r="L6326" s="578">
        <v>2212.8555246988876</v>
      </c>
      <c r="M6326" s="578">
        <v>1.9988294422059822</v>
      </c>
      <c r="N6326" s="578">
        <v>1.382639341166695E-2</v>
      </c>
      <c r="O6326" s="578">
        <v>1.4754407330959351E-2</v>
      </c>
      <c r="P6326" s="578">
        <v>0.36188978493551804</v>
      </c>
      <c r="Q6326" s="578">
        <v>1083.8459421793575</v>
      </c>
      <c r="R6326" s="578">
        <v>1.0160957975829947</v>
      </c>
      <c r="S6326" s="578">
        <v>7.2311208002133701E-3</v>
      </c>
      <c r="T6326" s="578">
        <v>7.2266393302318948E-3</v>
      </c>
      <c r="U6326" s="578">
        <v>0.82608975456713529</v>
      </c>
      <c r="V6326" s="578">
        <v>2212.8555246988876</v>
      </c>
      <c r="W6326" s="578">
        <v>1.9988294879487176</v>
      </c>
      <c r="X6326" s="578">
        <v>1.3826393930685275E-2</v>
      </c>
      <c r="Y6326" s="578">
        <v>1.4754407330959351E-2</v>
      </c>
    </row>
    <row r="6327" spans="1:25" x14ac:dyDescent="0.3">
      <c r="A6327" s="310" t="s">
        <v>1974</v>
      </c>
      <c r="B6327" s="310" t="s">
        <v>1697</v>
      </c>
      <c r="C6327" s="310" t="s">
        <v>42</v>
      </c>
      <c r="D6327" s="36">
        <v>5</v>
      </c>
      <c r="E6327" s="36">
        <v>2030</v>
      </c>
      <c r="F6327" s="578">
        <v>0.39702805725676105</v>
      </c>
      <c r="G6327" s="578">
        <v>1122.0619608561151</v>
      </c>
      <c r="H6327" s="578">
        <v>1.0254168909806729</v>
      </c>
      <c r="I6327" s="578">
        <v>1.2473688489497601E-2</v>
      </c>
      <c r="J6327" s="578">
        <v>7.4814385249434619E-3</v>
      </c>
      <c r="K6327" s="578">
        <v>0.75009241848951502</v>
      </c>
      <c r="L6327" s="578">
        <v>1979.3975791931102</v>
      </c>
      <c r="M6327" s="578">
        <v>1.7339163941020699</v>
      </c>
      <c r="N6327" s="578">
        <v>1.3979155685736499E-2</v>
      </c>
      <c r="O6327" s="578">
        <v>1.3197815627790923E-2</v>
      </c>
      <c r="P6327" s="578">
        <v>0.39702804157896726</v>
      </c>
      <c r="Q6327" s="578">
        <v>1122.0619608561151</v>
      </c>
      <c r="R6327" s="578">
        <v>1.0254169214831541</v>
      </c>
      <c r="S6327" s="578">
        <v>1.2473689012987574E-2</v>
      </c>
      <c r="T6327" s="578">
        <v>7.4814385249434619E-3</v>
      </c>
      <c r="U6327" s="578">
        <v>0.75009242904450402</v>
      </c>
      <c r="V6327" s="578">
        <v>1979.3975791931102</v>
      </c>
      <c r="W6327" s="578">
        <v>1.7339163881905075</v>
      </c>
      <c r="X6327" s="578">
        <v>1.39791551518252E-2</v>
      </c>
      <c r="Y6327" s="578">
        <v>1.3197815627790923E-2</v>
      </c>
    </row>
    <row r="6328" spans="1:25" x14ac:dyDescent="0.3">
      <c r="A6328" s="310" t="s">
        <v>1975</v>
      </c>
      <c r="B6328" s="310" t="s">
        <v>1697</v>
      </c>
      <c r="C6328" s="310" t="s">
        <v>42</v>
      </c>
      <c r="D6328" s="36">
        <v>6</v>
      </c>
      <c r="E6328" s="36">
        <v>2030</v>
      </c>
      <c r="F6328" s="578">
        <v>0.41811099044356997</v>
      </c>
      <c r="G6328" s="578">
        <v>1144.9889551798474</v>
      </c>
      <c r="H6328" s="578">
        <v>1.0310100386568555</v>
      </c>
      <c r="I6328" s="578">
        <v>1.5619213299411626E-2</v>
      </c>
      <c r="J6328" s="578">
        <v>7.6343201556786219E-3</v>
      </c>
      <c r="K6328" s="578">
        <v>0.68949856753324401</v>
      </c>
      <c r="L6328" s="578">
        <v>1810.9070892333925</v>
      </c>
      <c r="M6328" s="578">
        <v>1.5385027416797676</v>
      </c>
      <c r="N6328" s="578">
        <v>1.3190735759773475E-2</v>
      </c>
      <c r="O6328" s="578">
        <v>1.2074408431847799E-2</v>
      </c>
      <c r="P6328" s="578">
        <v>0.41811098004380132</v>
      </c>
      <c r="Q6328" s="578">
        <v>1144.9889551798474</v>
      </c>
      <c r="R6328" s="578">
        <v>1.0310100326609373</v>
      </c>
      <c r="S6328" s="578">
        <v>1.5619213294182024E-2</v>
      </c>
      <c r="T6328" s="578">
        <v>7.6343200586658543E-3</v>
      </c>
      <c r="U6328" s="578">
        <v>0.68949858274328268</v>
      </c>
      <c r="V6328" s="578">
        <v>1810.9070892333925</v>
      </c>
      <c r="W6328" s="578">
        <v>1.5385027435433225</v>
      </c>
      <c r="X6328" s="578">
        <v>1.3190736284551901E-2</v>
      </c>
      <c r="Y6328" s="578">
        <v>1.2074408431847799E-2</v>
      </c>
    </row>
    <row r="6329" spans="1:25" x14ac:dyDescent="0.3">
      <c r="A6329" s="310" t="s">
        <v>1976</v>
      </c>
      <c r="B6329" s="310" t="s">
        <v>1697</v>
      </c>
      <c r="C6329" s="310" t="s">
        <v>42</v>
      </c>
      <c r="D6329" s="36">
        <v>7</v>
      </c>
      <c r="E6329" s="36">
        <v>2030</v>
      </c>
      <c r="F6329" s="578">
        <v>0.43216626500479022</v>
      </c>
      <c r="G6329" s="578">
        <v>1160.2825063069624</v>
      </c>
      <c r="H6329" s="578">
        <v>1.0347422948620197</v>
      </c>
      <c r="I6329" s="578">
        <v>1.7716209184224351E-2</v>
      </c>
      <c r="J6329" s="578">
        <v>7.7362865801357331E-3</v>
      </c>
      <c r="K6329" s="578">
        <v>0.70337307337871324</v>
      </c>
      <c r="L6329" s="578">
        <v>1775.4770189921001</v>
      </c>
      <c r="M6329" s="578">
        <v>1.47670769905289</v>
      </c>
      <c r="N6329" s="578">
        <v>2.2003256323311352E-2</v>
      </c>
      <c r="O6329" s="578">
        <v>1.1838154129994376E-2</v>
      </c>
      <c r="P6329" s="578">
        <v>0.43216626500426925</v>
      </c>
      <c r="Q6329" s="578">
        <v>1160.2825063069624</v>
      </c>
      <c r="R6329" s="578">
        <v>1.034742319109375</v>
      </c>
      <c r="S6329" s="578">
        <v>1.7716209189453949E-2</v>
      </c>
      <c r="T6329" s="578">
        <v>7.7362865801357331E-3</v>
      </c>
      <c r="U6329" s="578">
        <v>0.70337306313416503</v>
      </c>
      <c r="V6329" s="578">
        <v>1775.4770711262977</v>
      </c>
      <c r="W6329" s="578">
        <v>1.4767077034580276</v>
      </c>
      <c r="X6329" s="578">
        <v>2.2003256836796901E-2</v>
      </c>
      <c r="Y6329" s="578">
        <v>1.1838154129994376E-2</v>
      </c>
    </row>
    <row r="6330" spans="1:25" x14ac:dyDescent="0.3">
      <c r="A6330" s="310" t="s">
        <v>1977</v>
      </c>
      <c r="B6330" s="310" t="s">
        <v>1697</v>
      </c>
      <c r="C6330" s="310" t="s">
        <v>42</v>
      </c>
      <c r="D6330" s="36">
        <v>8</v>
      </c>
      <c r="E6330" s="36">
        <v>2030</v>
      </c>
      <c r="F6330" s="578">
        <v>0.41205441896264905</v>
      </c>
      <c r="G6330" s="578">
        <v>1080.78957239786</v>
      </c>
      <c r="H6330" s="578">
        <v>0.94042187547999312</v>
      </c>
      <c r="I6330" s="578">
        <v>1.5953530738518802E-2</v>
      </c>
      <c r="J6330" s="578">
        <v>7.2062619680461105E-3</v>
      </c>
      <c r="K6330" s="578">
        <v>0.61224242724815248</v>
      </c>
      <c r="L6330" s="578">
        <v>1491.48633829752</v>
      </c>
      <c r="M6330" s="578">
        <v>1.2108688210032574</v>
      </c>
      <c r="N6330" s="578">
        <v>1.9555613004058576E-2</v>
      </c>
      <c r="O6330" s="578">
        <v>9.9446313445999395E-3</v>
      </c>
      <c r="P6330" s="578">
        <v>0.41205442951659627</v>
      </c>
      <c r="Q6330" s="578">
        <v>1080.78957239786</v>
      </c>
      <c r="R6330" s="578">
        <v>0.94042187435024927</v>
      </c>
      <c r="S6330" s="578">
        <v>1.5953530209420273E-2</v>
      </c>
      <c r="T6330" s="578">
        <v>7.2062619680461105E-3</v>
      </c>
      <c r="U6330" s="578">
        <v>0.61224242724815248</v>
      </c>
      <c r="V6330" s="578">
        <v>1491.4863904317176</v>
      </c>
      <c r="W6330" s="578">
        <v>1.21086881688218</v>
      </c>
      <c r="X6330" s="578">
        <v>1.9555613537628802E-2</v>
      </c>
      <c r="Y6330" s="578">
        <v>9.9446313979569649E-3</v>
      </c>
    </row>
    <row r="6331" spans="1:25" x14ac:dyDescent="0.3">
      <c r="A6331" s="310" t="s">
        <v>1978</v>
      </c>
      <c r="B6331" s="310" t="s">
        <v>1697</v>
      </c>
      <c r="C6331" s="310" t="s">
        <v>42</v>
      </c>
      <c r="D6331" s="36">
        <v>9</v>
      </c>
      <c r="E6331" s="36">
        <v>2030</v>
      </c>
      <c r="F6331" s="578">
        <v>0.39697094627001628</v>
      </c>
      <c r="G6331" s="578">
        <v>1021.1676902770964</v>
      </c>
      <c r="H6331" s="578">
        <v>0.8696800319506407</v>
      </c>
      <c r="I6331" s="578">
        <v>1.4631525466446201E-2</v>
      </c>
      <c r="J6331" s="578">
        <v>6.8087312417143605E-3</v>
      </c>
      <c r="K6331" s="578">
        <v>0.60793075932203489</v>
      </c>
      <c r="L6331" s="578">
        <v>1444.0557289123476</v>
      </c>
      <c r="M6331" s="578">
        <v>1.1373713483771224</v>
      </c>
      <c r="N6331" s="578">
        <v>2.5495191299190346E-2</v>
      </c>
      <c r="O6331" s="578">
        <v>9.6283750996614334E-3</v>
      </c>
      <c r="P6331" s="578">
        <v>0.39697095139229049</v>
      </c>
      <c r="Q6331" s="578">
        <v>1021.1676902770964</v>
      </c>
      <c r="R6331" s="578">
        <v>0.86968002635952224</v>
      </c>
      <c r="S6331" s="578">
        <v>1.46315254716758E-2</v>
      </c>
      <c r="T6331" s="578">
        <v>6.8087312926460655E-3</v>
      </c>
      <c r="U6331" s="578">
        <v>0.60793073883345916</v>
      </c>
      <c r="V6331" s="578">
        <v>1444.0557289123476</v>
      </c>
      <c r="W6331" s="578">
        <v>1.137371349515885</v>
      </c>
      <c r="X6331" s="578">
        <v>2.5495190795481848E-2</v>
      </c>
      <c r="Y6331" s="578">
        <v>9.6283750996614334E-3</v>
      </c>
    </row>
    <row r="6332" spans="1:25" x14ac:dyDescent="0.3">
      <c r="A6332" s="310" t="s">
        <v>1979</v>
      </c>
      <c r="B6332" s="310" t="s">
        <v>1697</v>
      </c>
      <c r="C6332" s="310" t="s">
        <v>42</v>
      </c>
      <c r="D6332" s="36">
        <v>10</v>
      </c>
      <c r="E6332" s="36">
        <v>2030</v>
      </c>
      <c r="F6332" s="578">
        <v>0.38523906212265002</v>
      </c>
      <c r="G6332" s="578">
        <v>974.79621823628622</v>
      </c>
      <c r="H6332" s="578">
        <v>0.81465886652097153</v>
      </c>
      <c r="I6332" s="578">
        <v>1.3603269645500349E-2</v>
      </c>
      <c r="J6332" s="578">
        <v>6.4995420834748022E-3</v>
      </c>
      <c r="K6332" s="578">
        <v>0.60406955848990607</v>
      </c>
      <c r="L6332" s="578">
        <v>1404.6366806030226</v>
      </c>
      <c r="M6332" s="578">
        <v>1.0776944686231937</v>
      </c>
      <c r="N6332" s="578">
        <v>2.9529623779050426E-2</v>
      </c>
      <c r="O6332" s="578">
        <v>9.3655374172764462E-3</v>
      </c>
      <c r="P6332" s="578">
        <v>0.38523905684463422</v>
      </c>
      <c r="Q6332" s="578">
        <v>974.79621823628622</v>
      </c>
      <c r="R6332" s="578">
        <v>0.81465886697120926</v>
      </c>
      <c r="S6332" s="578">
        <v>1.360326965588375E-2</v>
      </c>
      <c r="T6332" s="578">
        <v>6.4995420834748022E-3</v>
      </c>
      <c r="U6332" s="578">
        <v>0.60406955321240197</v>
      </c>
      <c r="V6332" s="578">
        <v>1404.6366806030226</v>
      </c>
      <c r="W6332" s="578">
        <v>1.0776944720479342</v>
      </c>
      <c r="X6332" s="578">
        <v>2.9529623255181475E-2</v>
      </c>
      <c r="Y6332" s="578">
        <v>9.3655374172764462E-3</v>
      </c>
    </row>
    <row r="6333" spans="1:25" x14ac:dyDescent="0.3">
      <c r="A6333" s="310" t="s">
        <v>1980</v>
      </c>
      <c r="B6333" s="310" t="s">
        <v>1697</v>
      </c>
      <c r="C6333" s="310" t="s">
        <v>42</v>
      </c>
      <c r="D6333" s="36">
        <v>11</v>
      </c>
      <c r="E6333" s="36">
        <v>2030</v>
      </c>
      <c r="F6333" s="578">
        <v>0.48163285803594597</v>
      </c>
      <c r="G6333" s="578">
        <v>1112.2355194091751</v>
      </c>
      <c r="H6333" s="578">
        <v>0.8507434890815373</v>
      </c>
      <c r="I6333" s="578">
        <v>1.6486539298512001E-2</v>
      </c>
      <c r="J6333" s="578">
        <v>7.4159226933261319E-3</v>
      </c>
      <c r="K6333" s="578">
        <v>0.60348477503055131</v>
      </c>
      <c r="L6333" s="578">
        <v>1368.9842605590775</v>
      </c>
      <c r="M6333" s="578">
        <v>1.0257611595769704</v>
      </c>
      <c r="N6333" s="578">
        <v>3.2790621870996448E-2</v>
      </c>
      <c r="O6333" s="578">
        <v>9.1278253627630531E-3</v>
      </c>
      <c r="P6333" s="578">
        <v>0.48163285275845125</v>
      </c>
      <c r="Q6333" s="578">
        <v>1112.2355194091751</v>
      </c>
      <c r="R6333" s="578">
        <v>0.85074348310160985</v>
      </c>
      <c r="S6333" s="578">
        <v>1.6486541869350377E-2</v>
      </c>
      <c r="T6333" s="578">
        <v>7.4159226423944269E-3</v>
      </c>
      <c r="U6333" s="578">
        <v>0.6034847644755621</v>
      </c>
      <c r="V6333" s="578">
        <v>1368.9842605590775</v>
      </c>
      <c r="W6333" s="578">
        <v>1.0257611496311165</v>
      </c>
      <c r="X6333" s="578">
        <v>3.2790628139233932E-2</v>
      </c>
      <c r="Y6333" s="578">
        <v>9.1278253094060312E-3</v>
      </c>
    </row>
    <row r="6334" spans="1:25" x14ac:dyDescent="0.3">
      <c r="A6334" s="310" t="s">
        <v>1981</v>
      </c>
      <c r="B6334" s="310" t="s">
        <v>1697</v>
      </c>
      <c r="C6334" s="310" t="s">
        <v>42</v>
      </c>
      <c r="D6334" s="36">
        <v>12</v>
      </c>
      <c r="E6334" s="36">
        <v>2030</v>
      </c>
      <c r="F6334" s="578">
        <v>0.56050050384109751</v>
      </c>
      <c r="G6334" s="578">
        <v>1224.6759274800575</v>
      </c>
      <c r="H6334" s="578">
        <v>0.88026406351714825</v>
      </c>
      <c r="I6334" s="578">
        <v>1.88456074870373E-2</v>
      </c>
      <c r="J6334" s="578">
        <v>8.1656487600412185E-3</v>
      </c>
      <c r="K6334" s="578">
        <v>0.60267133001878848</v>
      </c>
      <c r="L6334" s="578">
        <v>1338.9275957743275</v>
      </c>
      <c r="M6334" s="578">
        <v>0.98277119703288807</v>
      </c>
      <c r="N6334" s="578">
        <v>3.5392417347187149E-2</v>
      </c>
      <c r="O6334" s="578">
        <v>8.9274191608031545E-3</v>
      </c>
      <c r="P6334" s="578">
        <v>0.5605004982526407</v>
      </c>
      <c r="Q6334" s="578">
        <v>1224.6759274800575</v>
      </c>
      <c r="R6334" s="578">
        <v>0.88026406168902627</v>
      </c>
      <c r="S6334" s="578">
        <v>1.88456074870373E-2</v>
      </c>
      <c r="T6334" s="578">
        <v>8.1656487600412185E-3</v>
      </c>
      <c r="U6334" s="578">
        <v>0.60267132505173471</v>
      </c>
      <c r="V6334" s="578">
        <v>1338.9275957743275</v>
      </c>
      <c r="W6334" s="578">
        <v>0.982771188040789</v>
      </c>
      <c r="X6334" s="578">
        <v>3.5392418389922853E-2</v>
      </c>
      <c r="Y6334" s="578">
        <v>8.9274191559525137E-3</v>
      </c>
    </row>
    <row r="6335" spans="1:25" x14ac:dyDescent="0.3">
      <c r="A6335" s="310" t="s">
        <v>1982</v>
      </c>
      <c r="B6335" s="310" t="s">
        <v>1697</v>
      </c>
      <c r="C6335" s="310" t="s">
        <v>42</v>
      </c>
      <c r="D6335" s="36">
        <v>13</v>
      </c>
      <c r="E6335" s="36">
        <v>2030</v>
      </c>
      <c r="F6335" s="578">
        <v>0.54644159154722127</v>
      </c>
      <c r="G6335" s="578">
        <v>1200.0444717407199</v>
      </c>
      <c r="H6335" s="578">
        <v>0.84699712356431622</v>
      </c>
      <c r="I6335" s="578">
        <v>1.9785108555197377E-2</v>
      </c>
      <c r="J6335" s="578">
        <v>8.0014077151038983E-3</v>
      </c>
      <c r="K6335" s="578">
        <v>0.58318743548907526</v>
      </c>
      <c r="L6335" s="578">
        <v>1303.2202110290477</v>
      </c>
      <c r="M6335" s="578">
        <v>0.94249435168061702</v>
      </c>
      <c r="N6335" s="578">
        <v>3.6415179390739121E-2</v>
      </c>
      <c r="O6335" s="578">
        <v>8.6893404271298387E-3</v>
      </c>
      <c r="P6335" s="578">
        <v>0.54644158099171103</v>
      </c>
      <c r="Q6335" s="578">
        <v>1200.0444717407199</v>
      </c>
      <c r="R6335" s="578">
        <v>0.84699712251555503</v>
      </c>
      <c r="S6335" s="578">
        <v>1.9785108036482226E-2</v>
      </c>
      <c r="T6335" s="578">
        <v>8.0014077151038983E-3</v>
      </c>
      <c r="U6335" s="578">
        <v>0.58318743548907503</v>
      </c>
      <c r="V6335" s="578">
        <v>1303.2202110290477</v>
      </c>
      <c r="W6335" s="578">
        <v>0.942494356186935</v>
      </c>
      <c r="X6335" s="578">
        <v>3.6415183581539119E-2</v>
      </c>
      <c r="Y6335" s="578">
        <v>8.6893404271298387E-3</v>
      </c>
    </row>
    <row r="6336" spans="1:25" x14ac:dyDescent="0.3">
      <c r="A6336" s="310" t="s">
        <v>1983</v>
      </c>
      <c r="B6336" s="310" t="s">
        <v>1697</v>
      </c>
      <c r="C6336" s="310" t="s">
        <v>42</v>
      </c>
      <c r="D6336" s="36">
        <v>14</v>
      </c>
      <c r="E6336" s="36">
        <v>2030</v>
      </c>
      <c r="F6336" s="578">
        <v>0.55537769477827648</v>
      </c>
      <c r="G6336" s="578">
        <v>1258.5027465820274</v>
      </c>
      <c r="H6336" s="578">
        <v>0.88387882934493123</v>
      </c>
      <c r="I6336" s="578">
        <v>2.0961738496301476E-2</v>
      </c>
      <c r="J6336" s="578">
        <v>8.391175870201547E-3</v>
      </c>
      <c r="K6336" s="578">
        <v>0.58973041584783881</v>
      </c>
      <c r="L6336" s="578">
        <v>1352.6321983337375</v>
      </c>
      <c r="M6336" s="578">
        <v>0.97066592909974592</v>
      </c>
      <c r="N6336" s="578">
        <v>3.73199503283103E-2</v>
      </c>
      <c r="O6336" s="578">
        <v>9.0188073518220283E-3</v>
      </c>
      <c r="P6336" s="578">
        <v>0.55537769958854677</v>
      </c>
      <c r="Q6336" s="578">
        <v>1258.5027465820274</v>
      </c>
      <c r="R6336" s="578">
        <v>0.88387883237544251</v>
      </c>
      <c r="S6336" s="578">
        <v>2.0961738496377252E-2</v>
      </c>
      <c r="T6336" s="578">
        <v>8.3911758168445233E-3</v>
      </c>
      <c r="U6336" s="578">
        <v>0.58973043664841851</v>
      </c>
      <c r="V6336" s="578">
        <v>1352.63230260213</v>
      </c>
      <c r="W6336" s="578">
        <v>0.97066592995648959</v>
      </c>
      <c r="X6336" s="578">
        <v>3.73199503283103E-2</v>
      </c>
      <c r="Y6336" s="578">
        <v>9.018807400328413E-3</v>
      </c>
    </row>
    <row r="6337" spans="1:25" x14ac:dyDescent="0.3">
      <c r="A6337" s="310" t="s">
        <v>1984</v>
      </c>
      <c r="B6337" s="310" t="s">
        <v>1697</v>
      </c>
      <c r="C6337" s="310" t="s">
        <v>42</v>
      </c>
      <c r="D6337" s="36">
        <v>15</v>
      </c>
      <c r="E6337" s="36">
        <v>2030</v>
      </c>
      <c r="F6337" s="578">
        <v>0.56523516683054642</v>
      </c>
      <c r="G6337" s="578">
        <v>1315.78428649902</v>
      </c>
      <c r="H6337" s="578">
        <v>0.92112224704714929</v>
      </c>
      <c r="I6337" s="578">
        <v>2.2007725080963277E-2</v>
      </c>
      <c r="J6337" s="578">
        <v>8.773119441078352E-3</v>
      </c>
      <c r="K6337" s="578">
        <v>0.59659358251074424</v>
      </c>
      <c r="L6337" s="578">
        <v>1399.7310396830201</v>
      </c>
      <c r="M6337" s="578">
        <v>0.99799985897622068</v>
      </c>
      <c r="N6337" s="578">
        <v>3.6773529352558329E-2</v>
      </c>
      <c r="O6337" s="578">
        <v>9.3328326183836872E-3</v>
      </c>
      <c r="P6337" s="578">
        <v>0.56523517707457405</v>
      </c>
      <c r="Q6337" s="578">
        <v>1315.78428649902</v>
      </c>
      <c r="R6337" s="578">
        <v>0.92112225823052374</v>
      </c>
      <c r="S6337" s="578">
        <v>2.2007725610061802E-2</v>
      </c>
      <c r="T6337" s="578">
        <v>8.773119441078352E-3</v>
      </c>
      <c r="U6337" s="578">
        <v>0.59659360362228564</v>
      </c>
      <c r="V6337" s="578">
        <v>1399.7310396830201</v>
      </c>
      <c r="W6337" s="578">
        <v>0.99799985265003965</v>
      </c>
      <c r="X6337" s="578">
        <v>3.6773529328153552E-2</v>
      </c>
      <c r="Y6337" s="578">
        <v>9.3328326183836872E-3</v>
      </c>
    </row>
    <row r="6338" spans="1:25" x14ac:dyDescent="0.3">
      <c r="A6338" s="580" t="s">
        <v>1985</v>
      </c>
      <c r="B6338" s="580" t="s">
        <v>1697</v>
      </c>
      <c r="C6338" s="580" t="s">
        <v>42</v>
      </c>
      <c r="D6338" s="581">
        <v>16</v>
      </c>
      <c r="E6338" s="581">
        <v>2030</v>
      </c>
      <c r="F6338" s="582">
        <v>0.58797710040330231</v>
      </c>
      <c r="G6338" s="582">
        <v>1395.7753079732224</v>
      </c>
      <c r="H6338" s="582">
        <v>0.97479529929447906</v>
      </c>
      <c r="I6338" s="582">
        <v>2.318480881391825E-2</v>
      </c>
      <c r="J6338" s="582">
        <v>9.3064522952772642E-3</v>
      </c>
      <c r="K6338" s="582">
        <v>0.61578791758966123</v>
      </c>
      <c r="L6338" s="582">
        <v>1468.7433242797824</v>
      </c>
      <c r="M6338" s="582">
        <v>1.04199011302421</v>
      </c>
      <c r="N6338" s="582">
        <v>3.7070483802381177E-2</v>
      </c>
      <c r="O6338" s="582">
        <v>9.792971676991627E-3</v>
      </c>
      <c r="P6338" s="582">
        <v>0.5879770896930927</v>
      </c>
      <c r="Q6338" s="582">
        <v>1395.7753079732224</v>
      </c>
      <c r="R6338" s="582">
        <v>0.9747953049903777</v>
      </c>
      <c r="S6338" s="582">
        <v>2.3184808279665899E-2</v>
      </c>
      <c r="T6338" s="582">
        <v>9.3064522419202406E-3</v>
      </c>
      <c r="U6338" s="582">
        <v>0.6157879228655927</v>
      </c>
      <c r="V6338" s="582">
        <v>1468.7433242797824</v>
      </c>
      <c r="W6338" s="582">
        <v>1.041990113200197</v>
      </c>
      <c r="X6338" s="582">
        <v>3.7070482754643252E-2</v>
      </c>
      <c r="Y6338" s="582">
        <v>9.792971676991627E-3</v>
      </c>
    </row>
    <row r="6339" spans="1:25" x14ac:dyDescent="0.3">
      <c r="A6339" s="61" t="s">
        <v>1077</v>
      </c>
      <c r="B6339" s="61" t="s">
        <v>7</v>
      </c>
      <c r="C6339" s="61" t="s">
        <v>43</v>
      </c>
      <c r="D6339" s="36">
        <v>1</v>
      </c>
      <c r="E6339" s="36">
        <v>2012</v>
      </c>
      <c r="F6339" s="578">
        <v>1.3677833007386824</v>
      </c>
      <c r="G6339" s="578">
        <v>2013.83875147501</v>
      </c>
      <c r="H6339" s="578">
        <v>2.0000704767929425</v>
      </c>
      <c r="I6339" s="578">
        <v>2.0626535358132927E-2</v>
      </c>
      <c r="J6339" s="578">
        <v>4.0134151931852047E-2</v>
      </c>
      <c r="K6339" s="578">
        <v>1.4236098004221598</v>
      </c>
      <c r="L6339" s="578">
        <v>2081.7642898559548</v>
      </c>
      <c r="M6339" s="578">
        <v>2.0264883321991225</v>
      </c>
      <c r="N6339" s="578">
        <v>2.1055878173835148E-2</v>
      </c>
      <c r="O6339" s="578">
        <v>4.1487865305195229E-2</v>
      </c>
      <c r="P6339" s="578">
        <v>1.3677833001199002</v>
      </c>
      <c r="Q6339" s="578">
        <v>2013.83875147501</v>
      </c>
      <c r="R6339" s="578">
        <v>2.0000699216810327</v>
      </c>
      <c r="S6339" s="578">
        <v>2.0626535343353625E-2</v>
      </c>
      <c r="T6339" s="578">
        <v>4.0134152455720995E-2</v>
      </c>
      <c r="U6339" s="578">
        <v>1.4236096973531251</v>
      </c>
      <c r="V6339" s="578">
        <v>2081.7642389933221</v>
      </c>
      <c r="W6339" s="578">
        <v>2.0264881770368999</v>
      </c>
      <c r="X6339" s="578">
        <v>2.1055875608150573E-2</v>
      </c>
      <c r="Y6339" s="578">
        <v>4.1487864781326274E-2</v>
      </c>
    </row>
    <row r="6340" spans="1:25" x14ac:dyDescent="0.3">
      <c r="A6340" s="61" t="s">
        <v>1078</v>
      </c>
      <c r="B6340" s="61" t="s">
        <v>7</v>
      </c>
      <c r="C6340" s="61" t="s">
        <v>43</v>
      </c>
      <c r="D6340" s="36">
        <v>2</v>
      </c>
      <c r="E6340" s="36">
        <v>2012</v>
      </c>
      <c r="F6340" s="578">
        <v>0.94702274074134474</v>
      </c>
      <c r="G6340" s="578">
        <v>1130.4464670816974</v>
      </c>
      <c r="H6340" s="578">
        <v>1.0615981960509049</v>
      </c>
      <c r="I6340" s="578">
        <v>1.39279082756047E-2</v>
      </c>
      <c r="J6340" s="578">
        <v>2.2528865452234901E-2</v>
      </c>
      <c r="K6340" s="578">
        <v>0.96274914912021115</v>
      </c>
      <c r="L6340" s="578">
        <v>1144.8570963541599</v>
      </c>
      <c r="M6340" s="578">
        <v>1.0703690380056876</v>
      </c>
      <c r="N6340" s="578">
        <v>1.32050687181693E-2</v>
      </c>
      <c r="O6340" s="578">
        <v>2.2816052117074499E-2</v>
      </c>
      <c r="P6340" s="578">
        <v>0.94702269976365283</v>
      </c>
      <c r="Q6340" s="578">
        <v>1130.4464670816974</v>
      </c>
      <c r="R6340" s="578">
        <v>1.0615980963339025</v>
      </c>
      <c r="S6340" s="578">
        <v>1.3927908793827199E-2</v>
      </c>
      <c r="T6340" s="578">
        <v>2.252886596640255E-2</v>
      </c>
      <c r="U6340" s="578">
        <v>0.96274911249237771</v>
      </c>
      <c r="V6340" s="578">
        <v>1144.8571484883573</v>
      </c>
      <c r="W6340" s="578">
        <v>1.0703689781536574</v>
      </c>
      <c r="X6340" s="578">
        <v>1.3205069236126549E-2</v>
      </c>
      <c r="Y6340" s="578">
        <v>2.2816052117074499E-2</v>
      </c>
    </row>
    <row r="6341" spans="1:25" x14ac:dyDescent="0.3">
      <c r="A6341" s="61" t="s">
        <v>1079</v>
      </c>
      <c r="B6341" s="61" t="s">
        <v>7</v>
      </c>
      <c r="C6341" s="61" t="s">
        <v>43</v>
      </c>
      <c r="D6341" s="36">
        <v>3</v>
      </c>
      <c r="E6341" s="36">
        <v>2012</v>
      </c>
      <c r="F6341" s="578">
        <v>0.73664150037095955</v>
      </c>
      <c r="G6341" s="578">
        <v>688.74963887532499</v>
      </c>
      <c r="H6341" s="578">
        <v>0.59236198231277071</v>
      </c>
      <c r="I6341" s="578">
        <v>1.0578586687718881E-2</v>
      </c>
      <c r="J6341" s="578">
        <v>1.3726232665552075E-2</v>
      </c>
      <c r="K6341" s="578">
        <v>0.69890953358215735</v>
      </c>
      <c r="L6341" s="578">
        <v>670.84431076049771</v>
      </c>
      <c r="M6341" s="578">
        <v>0.58538200021454567</v>
      </c>
      <c r="N6341" s="578">
        <v>8.6041051993864248E-3</v>
      </c>
      <c r="O6341" s="578">
        <v>1.3369385434392174E-2</v>
      </c>
      <c r="P6341" s="578">
        <v>0.73664149912761401</v>
      </c>
      <c r="Q6341" s="578">
        <v>688.7496334711708</v>
      </c>
      <c r="R6341" s="578">
        <v>0.59236192191383374</v>
      </c>
      <c r="S6341" s="578">
        <v>1.0578587152925414E-2</v>
      </c>
      <c r="T6341" s="578">
        <v>1.3726232146533776E-2</v>
      </c>
      <c r="U6341" s="578">
        <v>0.69890954351679546</v>
      </c>
      <c r="V6341" s="578">
        <v>670.84431076049771</v>
      </c>
      <c r="W6341" s="578">
        <v>0.5853819377844045</v>
      </c>
      <c r="X6341" s="578">
        <v>8.6041055520051021E-3</v>
      </c>
      <c r="Y6341" s="578">
        <v>1.3369385434392174E-2</v>
      </c>
    </row>
    <row r="6342" spans="1:25" x14ac:dyDescent="0.3">
      <c r="A6342" s="61" t="s">
        <v>1080</v>
      </c>
      <c r="B6342" s="61" t="s">
        <v>7</v>
      </c>
      <c r="C6342" s="61" t="s">
        <v>43</v>
      </c>
      <c r="D6342" s="36">
        <v>4</v>
      </c>
      <c r="E6342" s="36">
        <v>2012</v>
      </c>
      <c r="F6342" s="578">
        <v>0.66651312980438071</v>
      </c>
      <c r="G6342" s="578">
        <v>541.51755015055278</v>
      </c>
      <c r="H6342" s="578">
        <v>0.43595003884183769</v>
      </c>
      <c r="I6342" s="578">
        <v>9.4621458371572393E-3</v>
      </c>
      <c r="J6342" s="578">
        <v>1.0792006321328949E-2</v>
      </c>
      <c r="K6342" s="578">
        <v>0.57012701760279993</v>
      </c>
      <c r="L6342" s="578">
        <v>528.44596068064322</v>
      </c>
      <c r="M6342" s="578">
        <v>0.42150706975735319</v>
      </c>
      <c r="N6342" s="578">
        <v>5.9475989720946549E-3</v>
      </c>
      <c r="O6342" s="578">
        <v>1.053148654561175E-2</v>
      </c>
      <c r="P6342" s="578">
        <v>0.66651316146517048</v>
      </c>
      <c r="Q6342" s="578">
        <v>541.51755015055278</v>
      </c>
      <c r="R6342" s="578">
        <v>0.43594998203722402</v>
      </c>
      <c r="S6342" s="578">
        <v>9.4621464096462538E-3</v>
      </c>
      <c r="T6342" s="578">
        <v>1.0792006321328949E-2</v>
      </c>
      <c r="U6342" s="578">
        <v>0.57012695582142148</v>
      </c>
      <c r="V6342" s="578">
        <v>528.44595034917143</v>
      </c>
      <c r="W6342" s="578">
        <v>0.42150705037177671</v>
      </c>
      <c r="X6342" s="578">
        <v>5.9475991170264272E-3</v>
      </c>
      <c r="Y6342" s="578">
        <v>1.053148654561175E-2</v>
      </c>
    </row>
    <row r="6343" spans="1:25" x14ac:dyDescent="0.3">
      <c r="A6343" s="61" t="s">
        <v>1081</v>
      </c>
      <c r="B6343" s="61" t="s">
        <v>7</v>
      </c>
      <c r="C6343" s="61" t="s">
        <v>43</v>
      </c>
      <c r="D6343" s="36">
        <v>5</v>
      </c>
      <c r="E6343" s="36">
        <v>2012</v>
      </c>
      <c r="F6343" s="578">
        <v>0.62661335191539025</v>
      </c>
      <c r="G6343" s="578">
        <v>464.79435809453253</v>
      </c>
      <c r="H6343" s="578">
        <v>0.35483219470794769</v>
      </c>
      <c r="I6343" s="578">
        <v>8.3027390487965362E-3</v>
      </c>
      <c r="J6343" s="578">
        <v>9.2629809611632155E-3</v>
      </c>
      <c r="K6343" s="578">
        <v>0.49747372168358522</v>
      </c>
      <c r="L6343" s="578">
        <v>441.04913981755521</v>
      </c>
      <c r="M6343" s="578">
        <v>0.32952377937544897</v>
      </c>
      <c r="N6343" s="578">
        <v>4.9313750857891102E-3</v>
      </c>
      <c r="O6343" s="578">
        <v>8.7897528331571505E-3</v>
      </c>
      <c r="P6343" s="578">
        <v>0.62661341089602673</v>
      </c>
      <c r="Q6343" s="578">
        <v>464.79435809453253</v>
      </c>
      <c r="R6343" s="578">
        <v>0.35483214397330176</v>
      </c>
      <c r="S6343" s="578">
        <v>8.302739101812508E-3</v>
      </c>
      <c r="T6343" s="578">
        <v>9.2629809611632155E-3</v>
      </c>
      <c r="U6343" s="578">
        <v>0.49747371640869598</v>
      </c>
      <c r="V6343" s="578">
        <v>441.04913981755527</v>
      </c>
      <c r="W6343" s="578">
        <v>0.32952375212274349</v>
      </c>
      <c r="X6343" s="578">
        <v>4.9313750391585575E-3</v>
      </c>
      <c r="Y6343" s="578">
        <v>8.7897528331571505E-3</v>
      </c>
    </row>
    <row r="6344" spans="1:25" x14ac:dyDescent="0.3">
      <c r="A6344" s="61" t="s">
        <v>1082</v>
      </c>
      <c r="B6344" s="61" t="s">
        <v>7</v>
      </c>
      <c r="C6344" s="61" t="s">
        <v>43</v>
      </c>
      <c r="D6344" s="36">
        <v>6</v>
      </c>
      <c r="E6344" s="36">
        <v>2012</v>
      </c>
      <c r="F6344" s="578">
        <v>0.59293550907941928</v>
      </c>
      <c r="G6344" s="578">
        <v>412.50569725036576</v>
      </c>
      <c r="H6344" s="578">
        <v>0.30029973410394872</v>
      </c>
      <c r="I6344" s="578">
        <v>6.3967663787138874E-3</v>
      </c>
      <c r="J6344" s="578">
        <v>8.2209056320910589E-3</v>
      </c>
      <c r="K6344" s="578">
        <v>0.48820586186865422</v>
      </c>
      <c r="L6344" s="578">
        <v>392.95931053161581</v>
      </c>
      <c r="M6344" s="578">
        <v>0.28037581043099574</v>
      </c>
      <c r="N6344" s="578">
        <v>5.1045055355226944E-3</v>
      </c>
      <c r="O6344" s="578">
        <v>7.8313610841481297E-3</v>
      </c>
      <c r="P6344" s="578">
        <v>0.59293553546741351</v>
      </c>
      <c r="Q6344" s="578">
        <v>412.50569725036576</v>
      </c>
      <c r="R6344" s="578">
        <v>0.30029968191653644</v>
      </c>
      <c r="S6344" s="578">
        <v>6.3967662778547148E-3</v>
      </c>
      <c r="T6344" s="578">
        <v>8.2209056854480825E-3</v>
      </c>
      <c r="U6344" s="578">
        <v>0.48820588266871273</v>
      </c>
      <c r="V6344" s="578">
        <v>392.95931053161581</v>
      </c>
      <c r="W6344" s="578">
        <v>0.28037577631403077</v>
      </c>
      <c r="X6344" s="578">
        <v>5.1045053270020874E-3</v>
      </c>
      <c r="Y6344" s="578">
        <v>7.8313610332164264E-3</v>
      </c>
    </row>
    <row r="6345" spans="1:25" x14ac:dyDescent="0.3">
      <c r="A6345" s="61" t="s">
        <v>1083</v>
      </c>
      <c r="B6345" s="61" t="s">
        <v>7</v>
      </c>
      <c r="C6345" s="61" t="s">
        <v>43</v>
      </c>
      <c r="D6345" s="36">
        <v>7</v>
      </c>
      <c r="E6345" s="36">
        <v>2012</v>
      </c>
      <c r="F6345" s="578">
        <v>0.53139409729810871</v>
      </c>
      <c r="G6345" s="578">
        <v>368.34237607320097</v>
      </c>
      <c r="H6345" s="578">
        <v>0.25992830206754025</v>
      </c>
      <c r="I6345" s="578">
        <v>5.9627968175088074E-3</v>
      </c>
      <c r="J6345" s="578">
        <v>7.3407698655500973E-3</v>
      </c>
      <c r="K6345" s="578">
        <v>0.49358637850754827</v>
      </c>
      <c r="L6345" s="578">
        <v>364.70178127288773</v>
      </c>
      <c r="M6345" s="578">
        <v>0.25105888596469078</v>
      </c>
      <c r="N6345" s="578">
        <v>5.9755126145925354E-3</v>
      </c>
      <c r="O6345" s="578">
        <v>7.2682101405613705E-3</v>
      </c>
      <c r="P6345" s="578">
        <v>0.53139411250554225</v>
      </c>
      <c r="Q6345" s="578">
        <v>368.34237607320097</v>
      </c>
      <c r="R6345" s="578">
        <v>0.25992826653418849</v>
      </c>
      <c r="S6345" s="578">
        <v>5.9627971224169071E-3</v>
      </c>
      <c r="T6345" s="578">
        <v>7.3407698655500973E-3</v>
      </c>
      <c r="U6345" s="578">
        <v>0.49358641544792597</v>
      </c>
      <c r="V6345" s="578">
        <v>364.70178127288773</v>
      </c>
      <c r="W6345" s="578">
        <v>0.25105889145500698</v>
      </c>
      <c r="X6345" s="578">
        <v>5.9755126092871525E-3</v>
      </c>
      <c r="Y6345" s="578">
        <v>7.2682101939183924E-3</v>
      </c>
    </row>
    <row r="6346" spans="1:25" x14ac:dyDescent="0.3">
      <c r="A6346" s="61" t="s">
        <v>1084</v>
      </c>
      <c r="B6346" s="61" t="s">
        <v>7</v>
      </c>
      <c r="C6346" s="61" t="s">
        <v>43</v>
      </c>
      <c r="D6346" s="36">
        <v>8</v>
      </c>
      <c r="E6346" s="36">
        <v>2012</v>
      </c>
      <c r="F6346" s="578">
        <v>0.50721791182343123</v>
      </c>
      <c r="G6346" s="578">
        <v>346.36644061406423</v>
      </c>
      <c r="H6346" s="578">
        <v>0.23134786960448128</v>
      </c>
      <c r="I6346" s="578">
        <v>5.6418861951594047E-3</v>
      </c>
      <c r="J6346" s="578">
        <v>6.9028004678936298E-3</v>
      </c>
      <c r="K6346" s="578">
        <v>0.51925095816072986</v>
      </c>
      <c r="L6346" s="578">
        <v>355.63193702697697</v>
      </c>
      <c r="M6346" s="578">
        <v>0.23530730641141376</v>
      </c>
      <c r="N6346" s="578">
        <v>7.8939352800565122E-3</v>
      </c>
      <c r="O6346" s="578">
        <v>7.0874605031955619E-3</v>
      </c>
      <c r="P6346" s="578">
        <v>0.51621566377451678</v>
      </c>
      <c r="Q6346" s="578">
        <v>347.50875504811552</v>
      </c>
      <c r="R6346" s="578">
        <v>0.2328516045511905</v>
      </c>
      <c r="S6346" s="578">
        <v>5.8552686716476848E-3</v>
      </c>
      <c r="T6346" s="578">
        <v>6.9255670047520326E-3</v>
      </c>
      <c r="U6346" s="578">
        <v>0.51925091113050303</v>
      </c>
      <c r="V6346" s="578">
        <v>355.63193702697697</v>
      </c>
      <c r="W6346" s="578">
        <v>0.23530732129953874</v>
      </c>
      <c r="X6346" s="578">
        <v>7.8939347119254873E-3</v>
      </c>
      <c r="Y6346" s="578">
        <v>7.0874605541272669E-3</v>
      </c>
    </row>
    <row r="6347" spans="1:25" x14ac:dyDescent="0.3">
      <c r="A6347" s="61" t="s">
        <v>1085</v>
      </c>
      <c r="B6347" s="61" t="s">
        <v>7</v>
      </c>
      <c r="C6347" s="61" t="s">
        <v>43</v>
      </c>
      <c r="D6347" s="36">
        <v>9</v>
      </c>
      <c r="E6347" s="36">
        <v>2012</v>
      </c>
      <c r="F6347" s="578">
        <v>0.49415653526409603</v>
      </c>
      <c r="G6347" s="578">
        <v>332.18578561147001</v>
      </c>
      <c r="H6347" s="578">
        <v>0.21003387851336175</v>
      </c>
      <c r="I6347" s="578">
        <v>5.3855042294799153E-3</v>
      </c>
      <c r="J6347" s="578">
        <v>6.6201898104433551E-3</v>
      </c>
      <c r="K6347" s="578">
        <v>0.53761479937114109</v>
      </c>
      <c r="L6347" s="578">
        <v>348.70871941248527</v>
      </c>
      <c r="M6347" s="578">
        <v>0.22313523136866276</v>
      </c>
      <c r="N6347" s="578">
        <v>9.3986053558788949E-3</v>
      </c>
      <c r="O6347" s="578">
        <v>6.9494830240728299E-3</v>
      </c>
      <c r="P6347" s="578">
        <v>0.51192987229591325</v>
      </c>
      <c r="Q6347" s="578">
        <v>334.44221687316849</v>
      </c>
      <c r="R6347" s="578">
        <v>0.213003699574983</v>
      </c>
      <c r="S6347" s="578">
        <v>5.8069606461875348E-3</v>
      </c>
      <c r="T6347" s="578">
        <v>6.665164827912423E-3</v>
      </c>
      <c r="U6347" s="578">
        <v>0.53761478819474895</v>
      </c>
      <c r="V6347" s="578">
        <v>348.70871432622226</v>
      </c>
      <c r="W6347" s="578">
        <v>0.22313523738193849</v>
      </c>
      <c r="X6347" s="578">
        <v>9.398604170542035E-3</v>
      </c>
      <c r="Y6347" s="578">
        <v>6.9494830240728299E-3</v>
      </c>
    </row>
    <row r="6348" spans="1:25" x14ac:dyDescent="0.3">
      <c r="A6348" s="61" t="s">
        <v>1086</v>
      </c>
      <c r="B6348" s="61" t="s">
        <v>7</v>
      </c>
      <c r="C6348" s="61" t="s">
        <v>43</v>
      </c>
      <c r="D6348" s="36">
        <v>10</v>
      </c>
      <c r="E6348" s="36">
        <v>2012</v>
      </c>
      <c r="F6348" s="578">
        <v>0.48935920293195023</v>
      </c>
      <c r="G6348" s="578">
        <v>321.78715292612674</v>
      </c>
      <c r="H6348" s="578">
        <v>0.19455281258584928</v>
      </c>
      <c r="I6348" s="578">
        <v>5.2734914962115848E-3</v>
      </c>
      <c r="J6348" s="578">
        <v>6.4129612195150277E-3</v>
      </c>
      <c r="K6348" s="578">
        <v>0.54900761422624977</v>
      </c>
      <c r="L6348" s="578">
        <v>342.32424831390324</v>
      </c>
      <c r="M6348" s="578">
        <v>0.21290387198405325</v>
      </c>
      <c r="N6348" s="578">
        <v>1.0319548739971643E-2</v>
      </c>
      <c r="O6348" s="578">
        <v>6.822245210059915E-3</v>
      </c>
      <c r="P6348" s="578">
        <v>0.50859590013210232</v>
      </c>
      <c r="Q6348" s="578">
        <v>324.27955404917321</v>
      </c>
      <c r="R6348" s="578">
        <v>0.19756633802838475</v>
      </c>
      <c r="S6348" s="578">
        <v>5.7693809840202405E-3</v>
      </c>
      <c r="T6348" s="578">
        <v>6.4626298311244021E-3</v>
      </c>
      <c r="U6348" s="578">
        <v>0.54900756284672481</v>
      </c>
      <c r="V6348" s="578">
        <v>342.32424831390324</v>
      </c>
      <c r="W6348" s="578">
        <v>0.21290385205672124</v>
      </c>
      <c r="X6348" s="578">
        <v>1.0319548986179428E-2</v>
      </c>
      <c r="Y6348" s="578">
        <v>6.822245210059915E-3</v>
      </c>
    </row>
    <row r="6349" spans="1:25" x14ac:dyDescent="0.3">
      <c r="A6349" s="61" t="s">
        <v>1087</v>
      </c>
      <c r="B6349" s="61" t="s">
        <v>7</v>
      </c>
      <c r="C6349" s="61" t="s">
        <v>43</v>
      </c>
      <c r="D6349" s="36">
        <v>11</v>
      </c>
      <c r="E6349" s="36">
        <v>2012</v>
      </c>
      <c r="F6349" s="578">
        <v>0.49460951422270172</v>
      </c>
      <c r="G6349" s="578">
        <v>314.53895473480173</v>
      </c>
      <c r="H6349" s="578">
        <v>0.18402758028181126</v>
      </c>
      <c r="I6349" s="578">
        <v>5.3320609764568819E-3</v>
      </c>
      <c r="J6349" s="578">
        <v>6.2685046286787803E-3</v>
      </c>
      <c r="K6349" s="578">
        <v>0.54907417105793321</v>
      </c>
      <c r="L6349" s="578">
        <v>332.80401261647501</v>
      </c>
      <c r="M6349" s="578">
        <v>0.202092080515588</v>
      </c>
      <c r="N6349" s="578">
        <v>1.0298747322281069E-2</v>
      </c>
      <c r="O6349" s="578">
        <v>6.6325169827905449E-3</v>
      </c>
      <c r="P6349" s="578">
        <v>0.5075653587106308</v>
      </c>
      <c r="Q6349" s="578">
        <v>316.70277372995952</v>
      </c>
      <c r="R6349" s="578">
        <v>0.18574912483442524</v>
      </c>
      <c r="S6349" s="578">
        <v>5.7311133991220205E-3</v>
      </c>
      <c r="T6349" s="578">
        <v>6.3116289917767628E-3</v>
      </c>
      <c r="U6349" s="578">
        <v>0.54907416143582999</v>
      </c>
      <c r="V6349" s="578">
        <v>332.80401786168375</v>
      </c>
      <c r="W6349" s="578">
        <v>0.20209208579611451</v>
      </c>
      <c r="X6349" s="578">
        <v>1.0298747897346982E-2</v>
      </c>
      <c r="Y6349" s="578">
        <v>6.6325170337222473E-3</v>
      </c>
    </row>
    <row r="6350" spans="1:25" x14ac:dyDescent="0.3">
      <c r="A6350" s="61" t="s">
        <v>1088</v>
      </c>
      <c r="B6350" s="61" t="s">
        <v>7</v>
      </c>
      <c r="C6350" s="61" t="s">
        <v>43</v>
      </c>
      <c r="D6350" s="36">
        <v>12</v>
      </c>
      <c r="E6350" s="36">
        <v>2012</v>
      </c>
      <c r="F6350" s="578">
        <v>0.50267469030640621</v>
      </c>
      <c r="G6350" s="578">
        <v>310.17386849721225</v>
      </c>
      <c r="H6350" s="578">
        <v>0.17640077365194823</v>
      </c>
      <c r="I6350" s="578">
        <v>5.4112440071018356E-3</v>
      </c>
      <c r="J6350" s="578">
        <v>6.1815127531493373E-3</v>
      </c>
      <c r="K6350" s="578">
        <v>0.547439553222138</v>
      </c>
      <c r="L6350" s="578">
        <v>325.446182886759</v>
      </c>
      <c r="M6350" s="578">
        <v>0.19213311496999499</v>
      </c>
      <c r="N6350" s="578">
        <v>9.4566494904787073E-3</v>
      </c>
      <c r="O6350" s="578">
        <v>6.485879828687752E-3</v>
      </c>
      <c r="P6350" s="578">
        <v>0.51324837636367171</v>
      </c>
      <c r="Q6350" s="578">
        <v>312.71169598897222</v>
      </c>
      <c r="R6350" s="578">
        <v>0.1782048097760095</v>
      </c>
      <c r="S6350" s="578">
        <v>5.6670071692224103E-3</v>
      </c>
      <c r="T6350" s="578">
        <v>6.2320942233782201E-3</v>
      </c>
      <c r="U6350" s="578">
        <v>0.54743953195589701</v>
      </c>
      <c r="V6350" s="578">
        <v>325.44618813196774</v>
      </c>
      <c r="W6350" s="578">
        <v>0.19213311279600001</v>
      </c>
      <c r="X6350" s="578">
        <v>9.4566497715504495E-3</v>
      </c>
      <c r="Y6350" s="578">
        <v>6.4858797777560505E-3</v>
      </c>
    </row>
    <row r="6351" spans="1:25" x14ac:dyDescent="0.3">
      <c r="A6351" s="61" t="s">
        <v>1089</v>
      </c>
      <c r="B6351" s="61" t="s">
        <v>7</v>
      </c>
      <c r="C6351" s="61" t="s">
        <v>43</v>
      </c>
      <c r="D6351" s="36">
        <v>13</v>
      </c>
      <c r="E6351" s="36">
        <v>2012</v>
      </c>
      <c r="F6351" s="578">
        <v>0.51388852232561955</v>
      </c>
      <c r="G6351" s="578">
        <v>308.40290514628049</v>
      </c>
      <c r="H6351" s="578">
        <v>0.17121920555382497</v>
      </c>
      <c r="I6351" s="578">
        <v>5.514510810011565E-3</v>
      </c>
      <c r="J6351" s="578">
        <v>6.1462196317734171E-3</v>
      </c>
      <c r="K6351" s="578">
        <v>0.54846348991014748</v>
      </c>
      <c r="L6351" s="578">
        <v>320.22055466969749</v>
      </c>
      <c r="M6351" s="578">
        <v>0.18458665725544599</v>
      </c>
      <c r="N6351" s="578">
        <v>8.9397588087838896E-3</v>
      </c>
      <c r="O6351" s="578">
        <v>6.3817393189916968E-3</v>
      </c>
      <c r="P6351" s="578">
        <v>0.51798607154661125</v>
      </c>
      <c r="Q6351" s="578">
        <v>309.38607104619274</v>
      </c>
      <c r="R6351" s="578">
        <v>0.17191818866134098</v>
      </c>
      <c r="S6351" s="578">
        <v>5.6136023569403372E-3</v>
      </c>
      <c r="T6351" s="578">
        <v>6.1658151971641902E-3</v>
      </c>
      <c r="U6351" s="578">
        <v>0.54846349084251222</v>
      </c>
      <c r="V6351" s="578">
        <v>320.22054942448898</v>
      </c>
      <c r="W6351" s="578">
        <v>0.18458664111161174</v>
      </c>
      <c r="X6351" s="578">
        <v>8.9397594922123232E-3</v>
      </c>
      <c r="Y6351" s="578">
        <v>6.3817393189916968E-3</v>
      </c>
    </row>
    <row r="6352" spans="1:25" x14ac:dyDescent="0.3">
      <c r="A6352" s="61" t="s">
        <v>1090</v>
      </c>
      <c r="B6352" s="61" t="s">
        <v>7</v>
      </c>
      <c r="C6352" s="61" t="s">
        <v>43</v>
      </c>
      <c r="D6352" s="36">
        <v>14</v>
      </c>
      <c r="E6352" s="36">
        <v>2012</v>
      </c>
      <c r="F6352" s="578">
        <v>0.53329747375463843</v>
      </c>
      <c r="G6352" s="578">
        <v>310.06318759918179</v>
      </c>
      <c r="H6352" s="578">
        <v>0.16947216519019953</v>
      </c>
      <c r="I6352" s="578">
        <v>5.7121466736778769E-3</v>
      </c>
      <c r="J6352" s="578">
        <v>6.1793045048640673E-3</v>
      </c>
      <c r="K6352" s="578">
        <v>0.56652307169862048</v>
      </c>
      <c r="L6352" s="578">
        <v>322.08929538726773</v>
      </c>
      <c r="M6352" s="578">
        <v>0.18185153641221952</v>
      </c>
      <c r="N6352" s="578">
        <v>8.7160690653339101E-3</v>
      </c>
      <c r="O6352" s="578">
        <v>6.4189812158777651E-3</v>
      </c>
      <c r="P6352" s="578">
        <v>0.533297469254288</v>
      </c>
      <c r="Q6352" s="578">
        <v>310.06318759918179</v>
      </c>
      <c r="R6352" s="578">
        <v>0.16947215244302477</v>
      </c>
      <c r="S6352" s="578">
        <v>5.7121473054924776E-3</v>
      </c>
      <c r="T6352" s="578">
        <v>6.1793044539323657E-3</v>
      </c>
      <c r="U6352" s="578">
        <v>0.56652305431445371</v>
      </c>
      <c r="V6352" s="578">
        <v>322.08930555979373</v>
      </c>
      <c r="W6352" s="578">
        <v>0.181851516389542</v>
      </c>
      <c r="X6352" s="578">
        <v>8.7160692342346541E-3</v>
      </c>
      <c r="Y6352" s="578">
        <v>6.4189812158777651E-3</v>
      </c>
    </row>
    <row r="6353" spans="1:25" x14ac:dyDescent="0.3">
      <c r="A6353" s="61" t="s">
        <v>1091</v>
      </c>
      <c r="B6353" s="61" t="s">
        <v>7</v>
      </c>
      <c r="C6353" s="61" t="s">
        <v>43</v>
      </c>
      <c r="D6353" s="36">
        <v>15</v>
      </c>
      <c r="E6353" s="36">
        <v>2012</v>
      </c>
      <c r="F6353" s="578">
        <v>0.57509113846916149</v>
      </c>
      <c r="G6353" s="578">
        <v>319.49851973851474</v>
      </c>
      <c r="H6353" s="578">
        <v>0.17466418970070624</v>
      </c>
      <c r="I6353" s="578">
        <v>6.1611635976153824E-3</v>
      </c>
      <c r="J6353" s="578">
        <v>6.3673449767520599E-3</v>
      </c>
      <c r="K6353" s="578">
        <v>0.60475583500848917</v>
      </c>
      <c r="L6353" s="578">
        <v>330.59304714202801</v>
      </c>
      <c r="M6353" s="578">
        <v>0.18610336327750049</v>
      </c>
      <c r="N6353" s="578">
        <v>8.6546783690361149E-3</v>
      </c>
      <c r="O6353" s="578">
        <v>6.5884505966096124E-3</v>
      </c>
      <c r="P6353" s="578">
        <v>0.57509108631405526</v>
      </c>
      <c r="Q6353" s="578">
        <v>319.49853022893228</v>
      </c>
      <c r="R6353" s="578">
        <v>0.17466416408569699</v>
      </c>
      <c r="S6353" s="578">
        <v>6.1611638635667952E-3</v>
      </c>
      <c r="T6353" s="578">
        <v>6.3673449258203575E-3</v>
      </c>
      <c r="U6353" s="578">
        <v>0.60475580396648776</v>
      </c>
      <c r="V6353" s="578">
        <v>330.59304714202801</v>
      </c>
      <c r="W6353" s="578">
        <v>0.18610335864438299</v>
      </c>
      <c r="X6353" s="578">
        <v>8.6546783276162144E-3</v>
      </c>
      <c r="Y6353" s="578">
        <v>6.58845054567791E-3</v>
      </c>
    </row>
    <row r="6354" spans="1:25" x14ac:dyDescent="0.3">
      <c r="A6354" s="580" t="s">
        <v>1092</v>
      </c>
      <c r="B6354" s="580" t="s">
        <v>7</v>
      </c>
      <c r="C6354" s="580" t="s">
        <v>43</v>
      </c>
      <c r="D6354" s="581">
        <v>16</v>
      </c>
      <c r="E6354" s="581">
        <v>2012</v>
      </c>
      <c r="F6354" s="582">
        <v>0.63249049351806674</v>
      </c>
      <c r="G6354" s="582">
        <v>336.6967263221735</v>
      </c>
      <c r="H6354" s="582">
        <v>0.18812692074349449</v>
      </c>
      <c r="I6354" s="582">
        <v>7.2438278474464797E-3</v>
      </c>
      <c r="J6354" s="582">
        <v>6.7100940359523503E-3</v>
      </c>
      <c r="K6354" s="582">
        <v>0.65617637748744972</v>
      </c>
      <c r="L6354" s="582">
        <v>345.07923730214395</v>
      </c>
      <c r="M6354" s="582">
        <v>0.19758172398542176</v>
      </c>
      <c r="N6354" s="582">
        <v>9.2734759548799509E-3</v>
      </c>
      <c r="O6354" s="582">
        <v>6.8771537141098273E-3</v>
      </c>
      <c r="P6354" s="582">
        <v>0.6324905236334355</v>
      </c>
      <c r="Q6354" s="582">
        <v>336.69673156738224</v>
      </c>
      <c r="R6354" s="582">
        <v>0.18812691550374375</v>
      </c>
      <c r="S6354" s="582">
        <v>7.2438279657755268E-3</v>
      </c>
      <c r="T6354" s="582">
        <v>6.7100940359523503E-3</v>
      </c>
      <c r="U6354" s="582">
        <v>0.65617634520315427</v>
      </c>
      <c r="V6354" s="582">
        <v>345.07923730214395</v>
      </c>
      <c r="W6354" s="582">
        <v>0.19758171176393524</v>
      </c>
      <c r="X6354" s="582">
        <v>9.2734770120917569E-3</v>
      </c>
      <c r="Y6354" s="582">
        <v>6.8771536073957817E-3</v>
      </c>
    </row>
    <row r="6355" spans="1:25" x14ac:dyDescent="0.3">
      <c r="A6355" s="61" t="s">
        <v>1093</v>
      </c>
      <c r="B6355" s="61" t="s">
        <v>7</v>
      </c>
      <c r="C6355" s="61" t="s">
        <v>43</v>
      </c>
      <c r="D6355" s="36">
        <v>1</v>
      </c>
      <c r="E6355" s="36">
        <v>2020</v>
      </c>
      <c r="F6355" s="578">
        <v>0.22277145304230273</v>
      </c>
      <c r="G6355" s="578">
        <v>1726.9223772684672</v>
      </c>
      <c r="H6355" s="578">
        <v>0.50769500507340082</v>
      </c>
      <c r="I6355" s="578">
        <v>1.5937765629814676E-2</v>
      </c>
      <c r="J6355" s="578">
        <v>1.1489721781496549E-2</v>
      </c>
      <c r="K6355" s="578">
        <v>0.23268256234414472</v>
      </c>
      <c r="L6355" s="578">
        <v>1785.7788441975902</v>
      </c>
      <c r="M6355" s="578">
        <v>0.51284449452941749</v>
      </c>
      <c r="N6355" s="578">
        <v>1.6153189378049576E-2</v>
      </c>
      <c r="O6355" s="578">
        <v>1.188130738834535E-2</v>
      </c>
      <c r="P6355" s="578">
        <v>0.22277143713116926</v>
      </c>
      <c r="Q6355" s="578">
        <v>1726.9223772684672</v>
      </c>
      <c r="R6355" s="578">
        <v>0.50769480557755697</v>
      </c>
      <c r="S6355" s="578">
        <v>1.5937765105907852E-2</v>
      </c>
      <c r="T6355" s="578">
        <v>1.1489721781496549E-2</v>
      </c>
      <c r="U6355" s="578">
        <v>0.23268254627924473</v>
      </c>
      <c r="V6355" s="578">
        <v>1785.7788441975902</v>
      </c>
      <c r="W6355" s="578">
        <v>0.51284449013231326</v>
      </c>
      <c r="X6355" s="578">
        <v>1.615319147875495E-2</v>
      </c>
      <c r="Y6355" s="578">
        <v>1.188130738834535E-2</v>
      </c>
    </row>
    <row r="6356" spans="1:25" x14ac:dyDescent="0.3">
      <c r="A6356" s="61" t="s">
        <v>1094</v>
      </c>
      <c r="B6356" s="61" t="s">
        <v>7</v>
      </c>
      <c r="C6356" s="61" t="s">
        <v>43</v>
      </c>
      <c r="D6356" s="36">
        <v>2</v>
      </c>
      <c r="E6356" s="36">
        <v>2020</v>
      </c>
      <c r="F6356" s="578">
        <v>0.16528434023098673</v>
      </c>
      <c r="G6356" s="578">
        <v>966.75921758015738</v>
      </c>
      <c r="H6356" s="578">
        <v>0.26797698802450476</v>
      </c>
      <c r="I6356" s="578">
        <v>9.6196188686690116E-3</v>
      </c>
      <c r="J6356" s="578">
        <v>6.4321289464714876E-3</v>
      </c>
      <c r="K6356" s="578">
        <v>0.16715620180297674</v>
      </c>
      <c r="L6356" s="578">
        <v>978.5642026265441</v>
      </c>
      <c r="M6356" s="578">
        <v>0.26912252314195872</v>
      </c>
      <c r="N6356" s="578">
        <v>9.4262383267960052E-3</v>
      </c>
      <c r="O6356" s="578">
        <v>6.5106716550265703E-3</v>
      </c>
      <c r="P6356" s="578">
        <v>0.16528434535284425</v>
      </c>
      <c r="Q6356" s="578">
        <v>966.75923347473054</v>
      </c>
      <c r="R6356" s="578">
        <v>0.26797696124655551</v>
      </c>
      <c r="S6356" s="578">
        <v>9.6196185968058876E-3</v>
      </c>
      <c r="T6356" s="578">
        <v>6.4321288931144648E-3</v>
      </c>
      <c r="U6356" s="578">
        <v>0.16715618597070125</v>
      </c>
      <c r="V6356" s="578">
        <v>978.56413014729742</v>
      </c>
      <c r="W6356" s="578">
        <v>0.26912251233594925</v>
      </c>
      <c r="X6356" s="578">
        <v>9.4262384724667428E-3</v>
      </c>
      <c r="Y6356" s="578">
        <v>6.5106716550265703E-3</v>
      </c>
    </row>
    <row r="6357" spans="1:25" x14ac:dyDescent="0.3">
      <c r="A6357" s="61" t="s">
        <v>1095</v>
      </c>
      <c r="B6357" s="61" t="s">
        <v>7</v>
      </c>
      <c r="C6357" s="61" t="s">
        <v>43</v>
      </c>
      <c r="D6357" s="36">
        <v>3</v>
      </c>
      <c r="E6357" s="36">
        <v>2020</v>
      </c>
      <c r="F6357" s="578">
        <v>0.13654082585126001</v>
      </c>
      <c r="G6357" s="578">
        <v>586.67712593078568</v>
      </c>
      <c r="H6357" s="578">
        <v>0.14811813223301776</v>
      </c>
      <c r="I6357" s="578">
        <v>6.4605376204174975E-3</v>
      </c>
      <c r="J6357" s="578">
        <v>3.9033345710777173E-3</v>
      </c>
      <c r="K6357" s="578">
        <v>0.12695604679358</v>
      </c>
      <c r="L6357" s="578">
        <v>570.51248137156131</v>
      </c>
      <c r="M6357" s="578">
        <v>0.14561474842472849</v>
      </c>
      <c r="N6357" s="578">
        <v>5.7040776066325299E-3</v>
      </c>
      <c r="O6357" s="578">
        <v>3.7957837412250198E-3</v>
      </c>
      <c r="P6357" s="578">
        <v>0.13654083105067549</v>
      </c>
      <c r="Q6357" s="578">
        <v>586.67713101704874</v>
      </c>
      <c r="R6357" s="578">
        <v>0.148118120781873</v>
      </c>
      <c r="S6357" s="578">
        <v>6.4605374626580626E-3</v>
      </c>
      <c r="T6357" s="578">
        <v>3.9033347760171898E-3</v>
      </c>
      <c r="U6357" s="578">
        <v>0.12695608327027652</v>
      </c>
      <c r="V6357" s="578">
        <v>570.51247088114371</v>
      </c>
      <c r="W6357" s="578">
        <v>0.14561471300597351</v>
      </c>
      <c r="X6357" s="578">
        <v>5.7040777613413668E-3</v>
      </c>
      <c r="Y6357" s="578">
        <v>3.79578395101513E-3</v>
      </c>
    </row>
    <row r="6358" spans="1:25" x14ac:dyDescent="0.3">
      <c r="A6358" s="61" t="s">
        <v>1096</v>
      </c>
      <c r="B6358" s="61" t="s">
        <v>7</v>
      </c>
      <c r="C6358" s="61" t="s">
        <v>43</v>
      </c>
      <c r="D6358" s="36">
        <v>4</v>
      </c>
      <c r="E6358" s="36">
        <v>2020</v>
      </c>
      <c r="F6358" s="578">
        <v>0.12695963602237675</v>
      </c>
      <c r="G6358" s="578">
        <v>459.98342243830302</v>
      </c>
      <c r="H6358" s="578">
        <v>0.10816510169509674</v>
      </c>
      <c r="I6358" s="578">
        <v>5.4075138675670972E-3</v>
      </c>
      <c r="J6358" s="578">
        <v>3.0604029040356747E-3</v>
      </c>
      <c r="K6358" s="578">
        <v>0.10341739777234427</v>
      </c>
      <c r="L6358" s="578">
        <v>448.5611151059465</v>
      </c>
      <c r="M6358" s="578">
        <v>0.10341773113683858</v>
      </c>
      <c r="N6358" s="578">
        <v>3.8693209608785125E-3</v>
      </c>
      <c r="O6358" s="578">
        <v>2.98440753006919E-3</v>
      </c>
      <c r="P6358" s="578">
        <v>0.12695963086077627</v>
      </c>
      <c r="Q6358" s="578">
        <v>459.98341194788554</v>
      </c>
      <c r="R6358" s="578">
        <v>0.10816508528205225</v>
      </c>
      <c r="S6358" s="578">
        <v>5.4075139050269103E-3</v>
      </c>
      <c r="T6358" s="578">
        <v>3.0604027997469499E-3</v>
      </c>
      <c r="U6358" s="578">
        <v>0.1034174044853151</v>
      </c>
      <c r="V6358" s="578">
        <v>448.5611098607377</v>
      </c>
      <c r="W6358" s="578">
        <v>0.10341772271522076</v>
      </c>
      <c r="X6358" s="578">
        <v>3.8693208553392299E-3</v>
      </c>
      <c r="Y6358" s="578">
        <v>2.9844074791374876E-3</v>
      </c>
    </row>
    <row r="6359" spans="1:25" x14ac:dyDescent="0.3">
      <c r="A6359" s="61" t="s">
        <v>1097</v>
      </c>
      <c r="B6359" s="61" t="s">
        <v>7</v>
      </c>
      <c r="C6359" s="61" t="s">
        <v>43</v>
      </c>
      <c r="D6359" s="36">
        <v>5</v>
      </c>
      <c r="E6359" s="36">
        <v>2020</v>
      </c>
      <c r="F6359" s="578">
        <v>0.12083575026847826</v>
      </c>
      <c r="G6359" s="578">
        <v>394.25121831893875</v>
      </c>
      <c r="H6359" s="578">
        <v>8.7424899161608921E-2</v>
      </c>
      <c r="I6359" s="578">
        <v>4.6650019304100426E-3</v>
      </c>
      <c r="J6359" s="578">
        <v>2.6230667802640975E-3</v>
      </c>
      <c r="K6359" s="578">
        <v>9.1601480625492032E-2</v>
      </c>
      <c r="L6359" s="578">
        <v>375.55696487426701</v>
      </c>
      <c r="M6359" s="578">
        <v>8.0985114029772348E-2</v>
      </c>
      <c r="N6359" s="578">
        <v>3.1848703630619874E-3</v>
      </c>
      <c r="O6359" s="578">
        <v>2.4986911873080874E-3</v>
      </c>
      <c r="P6359" s="578">
        <v>0.120835750229512</v>
      </c>
      <c r="Q6359" s="578">
        <v>394.25122356414749</v>
      </c>
      <c r="R6359" s="578">
        <v>8.7424889155954547E-2</v>
      </c>
      <c r="S6359" s="578">
        <v>4.6650018751203427E-3</v>
      </c>
      <c r="T6359" s="578">
        <v>2.6230666759753723E-3</v>
      </c>
      <c r="U6359" s="578">
        <v>9.1601485282261252E-2</v>
      </c>
      <c r="V6359" s="578">
        <v>375.55697520573875</v>
      </c>
      <c r="W6359" s="578">
        <v>8.0985109034979047E-2</v>
      </c>
      <c r="X6359" s="578">
        <v>3.1848704673507148E-3</v>
      </c>
      <c r="Y6359" s="578">
        <v>2.4986911873080874E-3</v>
      </c>
    </row>
    <row r="6360" spans="1:25" x14ac:dyDescent="0.3">
      <c r="A6360" s="61" t="s">
        <v>1098</v>
      </c>
      <c r="B6360" s="61" t="s">
        <v>7</v>
      </c>
      <c r="C6360" s="61" t="s">
        <v>43</v>
      </c>
      <c r="D6360" s="36">
        <v>6</v>
      </c>
      <c r="E6360" s="36">
        <v>2020</v>
      </c>
      <c r="F6360" s="578">
        <v>0.11447665680887499</v>
      </c>
      <c r="G6360" s="578">
        <v>350.00976451237955</v>
      </c>
      <c r="H6360" s="578">
        <v>7.34431240169518E-2</v>
      </c>
      <c r="I6360" s="578">
        <v>3.7846269332627901E-3</v>
      </c>
      <c r="J6360" s="578">
        <v>2.3287180944559275E-3</v>
      </c>
      <c r="K6360" s="578">
        <v>9.1943639020054008E-2</v>
      </c>
      <c r="L6360" s="578">
        <v>334.37937959035202</v>
      </c>
      <c r="M6360" s="578">
        <v>6.8676268968374601E-2</v>
      </c>
      <c r="N6360" s="578">
        <v>3.10552649900349E-3</v>
      </c>
      <c r="O6360" s="578">
        <v>2.2247214922875447E-3</v>
      </c>
      <c r="P6360" s="578">
        <v>0.11447664640900199</v>
      </c>
      <c r="Q6360" s="578">
        <v>350.00978024800548</v>
      </c>
      <c r="R6360" s="578">
        <v>7.344310905773449E-2</v>
      </c>
      <c r="S6360" s="578">
        <v>3.7846265133320302E-3</v>
      </c>
      <c r="T6360" s="578">
        <v>2.3287180944559275E-3</v>
      </c>
      <c r="U6360" s="578">
        <v>9.1943642241034212E-2</v>
      </c>
      <c r="V6360" s="578">
        <v>334.37937974929775</v>
      </c>
      <c r="W6360" s="578">
        <v>6.8676264921123151E-2</v>
      </c>
      <c r="X6360" s="578">
        <v>3.1055264991740202E-3</v>
      </c>
      <c r="Y6360" s="578">
        <v>2.2247214922875447E-3</v>
      </c>
    </row>
    <row r="6361" spans="1:25" x14ac:dyDescent="0.3">
      <c r="A6361" s="61" t="s">
        <v>1099</v>
      </c>
      <c r="B6361" s="61" t="s">
        <v>7</v>
      </c>
      <c r="C6361" s="61" t="s">
        <v>43</v>
      </c>
      <c r="D6361" s="36">
        <v>7</v>
      </c>
      <c r="E6361" s="36">
        <v>2020</v>
      </c>
      <c r="F6361" s="578">
        <v>0.10466101844923255</v>
      </c>
      <c r="G6361" s="578">
        <v>312.73140811920126</v>
      </c>
      <c r="H6361" s="578">
        <v>6.3925674216534348E-2</v>
      </c>
      <c r="I6361" s="578">
        <v>3.4639342109320124E-3</v>
      </c>
      <c r="J6361" s="578">
        <v>2.0806916945730301E-3</v>
      </c>
      <c r="K6361" s="578">
        <v>9.5524561553732984E-2</v>
      </c>
      <c r="L6361" s="578">
        <v>310.17350308100322</v>
      </c>
      <c r="M6361" s="578">
        <v>6.1587127173273332E-2</v>
      </c>
      <c r="N6361" s="578">
        <v>3.3943285836433726E-3</v>
      </c>
      <c r="O6361" s="578">
        <v>2.0636763705018249E-3</v>
      </c>
      <c r="P6361" s="578">
        <v>0.1046610267140925</v>
      </c>
      <c r="Q6361" s="578">
        <v>312.73141320546426</v>
      </c>
      <c r="R6361" s="578">
        <v>6.3925666152347987E-2</v>
      </c>
      <c r="S6361" s="578">
        <v>3.463934052414663E-3</v>
      </c>
      <c r="T6361" s="578">
        <v>2.0806917467173927E-3</v>
      </c>
      <c r="U6361" s="578">
        <v>9.5524579442939461E-2</v>
      </c>
      <c r="V6361" s="578">
        <v>310.17349783579448</v>
      </c>
      <c r="W6361" s="578">
        <v>6.1587126246043504E-2</v>
      </c>
      <c r="X6361" s="578">
        <v>3.39432853149901E-3</v>
      </c>
      <c r="Y6361" s="578">
        <v>2.0636763705018249E-3</v>
      </c>
    </row>
    <row r="6362" spans="1:25" x14ac:dyDescent="0.3">
      <c r="A6362" s="61" t="s">
        <v>1100</v>
      </c>
      <c r="B6362" s="61" t="s">
        <v>7</v>
      </c>
      <c r="C6362" s="61" t="s">
        <v>43</v>
      </c>
      <c r="D6362" s="36">
        <v>8</v>
      </c>
      <c r="E6362" s="36">
        <v>2020</v>
      </c>
      <c r="F6362" s="578">
        <v>0.10106351157754262</v>
      </c>
      <c r="G6362" s="578">
        <v>294.57141478856374</v>
      </c>
      <c r="H6362" s="578">
        <v>5.70532589520856E-2</v>
      </c>
      <c r="I6362" s="578">
        <v>3.2222844817700446E-3</v>
      </c>
      <c r="J6362" s="578">
        <v>1.9598678324352151E-3</v>
      </c>
      <c r="K6362" s="578">
        <v>0.1046718751187109</v>
      </c>
      <c r="L6362" s="578">
        <v>302.77948617935147</v>
      </c>
      <c r="M6362" s="578">
        <v>5.8499064959657177E-2</v>
      </c>
      <c r="N6362" s="578">
        <v>4.0714349579502578E-3</v>
      </c>
      <c r="O6362" s="578">
        <v>2.0144797793667075E-3</v>
      </c>
      <c r="P6362" s="578">
        <v>0.10329114092619522</v>
      </c>
      <c r="Q6362" s="578">
        <v>295.43118826548198</v>
      </c>
      <c r="R6362" s="578">
        <v>5.7526073330942923E-2</v>
      </c>
      <c r="S6362" s="578">
        <v>3.3118412818187852E-3</v>
      </c>
      <c r="T6362" s="578">
        <v>1.9655900226401425E-3</v>
      </c>
      <c r="U6362" s="578">
        <v>0.10467186883233581</v>
      </c>
      <c r="V6362" s="578">
        <v>302.77948617935158</v>
      </c>
      <c r="W6362" s="578">
        <v>5.8499057988380274E-2</v>
      </c>
      <c r="X6362" s="578">
        <v>4.0714347990823754E-3</v>
      </c>
      <c r="Y6362" s="578">
        <v>2.0144798315110727E-3</v>
      </c>
    </row>
    <row r="6363" spans="1:25" x14ac:dyDescent="0.3">
      <c r="A6363" s="61" t="s">
        <v>1101</v>
      </c>
      <c r="B6363" s="61" t="s">
        <v>7</v>
      </c>
      <c r="C6363" s="61" t="s">
        <v>43</v>
      </c>
      <c r="D6363" s="36">
        <v>9</v>
      </c>
      <c r="E6363" s="36">
        <v>2020</v>
      </c>
      <c r="F6363" s="578">
        <v>9.9221837434822768E-2</v>
      </c>
      <c r="G6363" s="578">
        <v>282.98084481557146</v>
      </c>
      <c r="H6363" s="578">
        <v>5.1885324969210424E-2</v>
      </c>
      <c r="I6363" s="578">
        <v>3.0340028818234975E-3</v>
      </c>
      <c r="J6363" s="578">
        <v>1.882754457862265E-3</v>
      </c>
      <c r="K6363" s="578">
        <v>0.111300399952</v>
      </c>
      <c r="L6363" s="578">
        <v>297.14072767893424</v>
      </c>
      <c r="M6363" s="578">
        <v>5.6055478570821493E-2</v>
      </c>
      <c r="N6363" s="578">
        <v>4.61590263946239E-3</v>
      </c>
      <c r="O6363" s="578">
        <v>1.9769637195470998E-3</v>
      </c>
      <c r="P6363" s="578">
        <v>0.10362220624214245</v>
      </c>
      <c r="Q6363" s="578">
        <v>284.67916552225699</v>
      </c>
      <c r="R6363" s="578">
        <v>5.2819231045911352E-2</v>
      </c>
      <c r="S6363" s="578">
        <v>3.2108821443917572E-3</v>
      </c>
      <c r="T6363" s="578">
        <v>1.8940527528078102E-3</v>
      </c>
      <c r="U6363" s="578">
        <v>0.1113004053070005</v>
      </c>
      <c r="V6363" s="578">
        <v>297.1407432556145</v>
      </c>
      <c r="W6363" s="578">
        <v>5.6055473904658926E-2</v>
      </c>
      <c r="X6363" s="578">
        <v>4.6159023766373722E-3</v>
      </c>
      <c r="Y6363" s="578">
        <v>1.9769637195470998E-3</v>
      </c>
    </row>
    <row r="6364" spans="1:25" x14ac:dyDescent="0.3">
      <c r="A6364" s="61" t="s">
        <v>1102</v>
      </c>
      <c r="B6364" s="61" t="s">
        <v>7</v>
      </c>
      <c r="C6364" s="61" t="s">
        <v>43</v>
      </c>
      <c r="D6364" s="36">
        <v>10</v>
      </c>
      <c r="E6364" s="36">
        <v>2020</v>
      </c>
      <c r="F6364" s="578">
        <v>9.9136051820884655E-2</v>
      </c>
      <c r="G6364" s="578">
        <v>274.43559646606377</v>
      </c>
      <c r="H6364" s="578">
        <v>4.8184244660963722E-2</v>
      </c>
      <c r="I6364" s="578">
        <v>2.9351271889197453E-3</v>
      </c>
      <c r="J6364" s="578">
        <v>1.8259002754348274E-3</v>
      </c>
      <c r="K6364" s="578">
        <v>0.115584174926643</v>
      </c>
      <c r="L6364" s="578">
        <v>291.92015012105247</v>
      </c>
      <c r="M6364" s="578">
        <v>5.3917922770021179E-2</v>
      </c>
      <c r="N6364" s="578">
        <v>4.9138653526673154E-3</v>
      </c>
      <c r="O6364" s="578">
        <v>1.9422266680824826E-3</v>
      </c>
      <c r="P6364" s="578">
        <v>0.10387939027553927</v>
      </c>
      <c r="Q6364" s="578">
        <v>276.31677420934</v>
      </c>
      <c r="R6364" s="578">
        <v>4.9158358166778222E-2</v>
      </c>
      <c r="S6364" s="578">
        <v>3.1323609678395275E-3</v>
      </c>
      <c r="T6364" s="578">
        <v>1.83841543366725E-3</v>
      </c>
      <c r="U6364" s="578">
        <v>0.115584185365269</v>
      </c>
      <c r="V6364" s="578">
        <v>291.92015012105247</v>
      </c>
      <c r="W6364" s="578">
        <v>5.3917922437146104E-2</v>
      </c>
      <c r="X6364" s="578">
        <v>4.9138653497304077E-3</v>
      </c>
      <c r="Y6364" s="578">
        <v>1.94222677237121E-3</v>
      </c>
    </row>
    <row r="6365" spans="1:25" x14ac:dyDescent="0.3">
      <c r="A6365" s="61" t="s">
        <v>1103</v>
      </c>
      <c r="B6365" s="61" t="s">
        <v>7</v>
      </c>
      <c r="C6365" s="61" t="s">
        <v>43</v>
      </c>
      <c r="D6365" s="36">
        <v>11</v>
      </c>
      <c r="E6365" s="36">
        <v>2020</v>
      </c>
      <c r="F6365" s="578">
        <v>0.10134958325221637</v>
      </c>
      <c r="G6365" s="578">
        <v>268.39569664001425</v>
      </c>
      <c r="H6365" s="578">
        <v>4.576323456088472E-2</v>
      </c>
      <c r="I6365" s="578">
        <v>2.93667537955381E-3</v>
      </c>
      <c r="J6365" s="578">
        <v>1.7857156708487275E-3</v>
      </c>
      <c r="K6365" s="578">
        <v>0.11671393391691676</v>
      </c>
      <c r="L6365" s="578">
        <v>283.89963388442976</v>
      </c>
      <c r="M6365" s="578">
        <v>5.1444753735495348E-2</v>
      </c>
      <c r="N6365" s="578">
        <v>4.8670240124314007E-3</v>
      </c>
      <c r="O6365" s="578">
        <v>1.888867901773965E-3</v>
      </c>
      <c r="P6365" s="578">
        <v>0.10454585514780933</v>
      </c>
      <c r="Q6365" s="578">
        <v>270.09719340006478</v>
      </c>
      <c r="R6365" s="578">
        <v>4.6366938492231627E-2</v>
      </c>
      <c r="S6365" s="578">
        <v>3.0721802730605875E-3</v>
      </c>
      <c r="T6365" s="578">
        <v>1.7970366297959074E-3</v>
      </c>
      <c r="U6365" s="578">
        <v>0.1167139391169575</v>
      </c>
      <c r="V6365" s="578">
        <v>283.89961814880348</v>
      </c>
      <c r="W6365" s="578">
        <v>5.1444755074195728E-2</v>
      </c>
      <c r="X6365" s="578">
        <v>4.8670243819325699E-3</v>
      </c>
      <c r="Y6365" s="578">
        <v>1.888867901773965E-3</v>
      </c>
    </row>
    <row r="6366" spans="1:25" x14ac:dyDescent="0.3">
      <c r="A6366" s="61" t="s">
        <v>1104</v>
      </c>
      <c r="B6366" s="61" t="s">
        <v>7</v>
      </c>
      <c r="C6366" s="61" t="s">
        <v>43</v>
      </c>
      <c r="D6366" s="36">
        <v>12</v>
      </c>
      <c r="E6366" s="36">
        <v>2020</v>
      </c>
      <c r="F6366" s="578">
        <v>0.10421555696021967</v>
      </c>
      <c r="G6366" s="578">
        <v>264.79727236429801</v>
      </c>
      <c r="H6366" s="578">
        <v>4.4056648038804228E-2</v>
      </c>
      <c r="I6366" s="578">
        <v>2.9474811124430254E-3</v>
      </c>
      <c r="J6366" s="578">
        <v>1.7617720780738874E-3</v>
      </c>
      <c r="K6366" s="578">
        <v>0.11670859536357099</v>
      </c>
      <c r="L6366" s="578">
        <v>277.72386487325002</v>
      </c>
      <c r="M6366" s="578">
        <v>4.8847083332854348E-2</v>
      </c>
      <c r="N6366" s="578">
        <v>4.5311634643970377E-3</v>
      </c>
      <c r="O6366" s="578">
        <v>1.84777703422393E-3</v>
      </c>
      <c r="P6366" s="578">
        <v>0.106927040152695</v>
      </c>
      <c r="Q6366" s="578">
        <v>266.88473033904972</v>
      </c>
      <c r="R6366" s="578">
        <v>4.4630696921482575E-2</v>
      </c>
      <c r="S6366" s="578">
        <v>3.0334371016825378E-3</v>
      </c>
      <c r="T6366" s="578">
        <v>1.7756632272115224E-3</v>
      </c>
      <c r="U6366" s="578">
        <v>0.116708605802197</v>
      </c>
      <c r="V6366" s="578">
        <v>277.72386487325002</v>
      </c>
      <c r="W6366" s="578">
        <v>4.8847078906040502E-2</v>
      </c>
      <c r="X6366" s="578">
        <v>4.5311632585670197E-3</v>
      </c>
      <c r="Y6366" s="578">
        <v>1.847776982079565E-3</v>
      </c>
    </row>
    <row r="6367" spans="1:25" x14ac:dyDescent="0.3">
      <c r="A6367" s="61" t="s">
        <v>1105</v>
      </c>
      <c r="B6367" s="61" t="s">
        <v>7</v>
      </c>
      <c r="C6367" s="61" t="s">
        <v>43</v>
      </c>
      <c r="D6367" s="36">
        <v>13</v>
      </c>
      <c r="E6367" s="36">
        <v>2020</v>
      </c>
      <c r="F6367" s="578">
        <v>0.10786110519318926</v>
      </c>
      <c r="G6367" s="578">
        <v>263.39902973174981</v>
      </c>
      <c r="H6367" s="578">
        <v>4.296143124709785E-2</v>
      </c>
      <c r="I6367" s="578">
        <v>2.9678604457880377E-3</v>
      </c>
      <c r="J6367" s="578">
        <v>1.75247189205644E-3</v>
      </c>
      <c r="K6367" s="578">
        <v>0.11758373439316874</v>
      </c>
      <c r="L6367" s="578">
        <v>273.36662340164128</v>
      </c>
      <c r="M6367" s="578">
        <v>4.698686100383985E-2</v>
      </c>
      <c r="N6367" s="578">
        <v>4.2953187434970098E-3</v>
      </c>
      <c r="O6367" s="578">
        <v>1.8187873853700324E-3</v>
      </c>
      <c r="P6367" s="578">
        <v>0.1089116358491745</v>
      </c>
      <c r="Q6367" s="578">
        <v>264.20804278055778</v>
      </c>
      <c r="R6367" s="578">
        <v>4.3183859449224302E-2</v>
      </c>
      <c r="S6367" s="578">
        <v>3.0011624106217921E-3</v>
      </c>
      <c r="T6367" s="578">
        <v>1.7578524032918076E-3</v>
      </c>
      <c r="U6367" s="578">
        <v>0.11758377607021875</v>
      </c>
      <c r="V6367" s="578">
        <v>273.36663389205876</v>
      </c>
      <c r="W6367" s="578">
        <v>4.6986860237363204E-2</v>
      </c>
      <c r="X6367" s="578">
        <v>4.2953181778670954E-3</v>
      </c>
      <c r="Y6367" s="578">
        <v>1.8187874896587574E-3</v>
      </c>
    </row>
    <row r="6368" spans="1:25" x14ac:dyDescent="0.3">
      <c r="A6368" s="61" t="s">
        <v>1106</v>
      </c>
      <c r="B6368" s="61" t="s">
        <v>7</v>
      </c>
      <c r="C6368" s="61" t="s">
        <v>43</v>
      </c>
      <c r="D6368" s="36">
        <v>14</v>
      </c>
      <c r="E6368" s="36">
        <v>2020</v>
      </c>
      <c r="F6368" s="578">
        <v>0.11417954972398026</v>
      </c>
      <c r="G6368" s="578">
        <v>264.91936159133877</v>
      </c>
      <c r="H6368" s="578">
        <v>4.2955798815152428E-2</v>
      </c>
      <c r="I6368" s="578">
        <v>3.0564690659010273E-3</v>
      </c>
      <c r="J6368" s="578">
        <v>1.7625853567248325E-3</v>
      </c>
      <c r="K6368" s="578">
        <v>0.1240548988842245</v>
      </c>
      <c r="L6368" s="578">
        <v>275.13102897008224</v>
      </c>
      <c r="M6368" s="578">
        <v>4.6789233682602543E-2</v>
      </c>
      <c r="N6368" s="578">
        <v>4.2426574808397729E-3</v>
      </c>
      <c r="O6368" s="578">
        <v>1.8305256574725052E-3</v>
      </c>
      <c r="P6368" s="578">
        <v>0.1141795078914495</v>
      </c>
      <c r="Q6368" s="578">
        <v>264.91937208175631</v>
      </c>
      <c r="R6368" s="578">
        <v>4.295579191792355E-2</v>
      </c>
      <c r="S6368" s="578">
        <v>3.0564689616123029E-3</v>
      </c>
      <c r="T6368" s="578">
        <v>1.7625853567248325E-3</v>
      </c>
      <c r="U6368" s="578">
        <v>0.12405490920612225</v>
      </c>
      <c r="V6368" s="578">
        <v>275.13100814819302</v>
      </c>
      <c r="W6368" s="578">
        <v>4.6789233010334344E-2</v>
      </c>
      <c r="X6368" s="578">
        <v>4.242657588084355E-3</v>
      </c>
      <c r="Y6368" s="578">
        <v>1.83052570961687E-3</v>
      </c>
    </row>
    <row r="6369" spans="1:25" x14ac:dyDescent="0.3">
      <c r="A6369" s="61" t="s">
        <v>1107</v>
      </c>
      <c r="B6369" s="61" t="s">
        <v>7</v>
      </c>
      <c r="C6369" s="61" t="s">
        <v>43</v>
      </c>
      <c r="D6369" s="36">
        <v>15</v>
      </c>
      <c r="E6369" s="36">
        <v>2020</v>
      </c>
      <c r="F6369" s="578">
        <v>0.12779681457116449</v>
      </c>
      <c r="G6369" s="578">
        <v>273.07836310068723</v>
      </c>
      <c r="H6369" s="578">
        <v>4.5286901992919071E-2</v>
      </c>
      <c r="I6369" s="578">
        <v>3.3134145002027952E-3</v>
      </c>
      <c r="J6369" s="578">
        <v>1.8168701038424175E-3</v>
      </c>
      <c r="K6369" s="578">
        <v>0.13669311885861399</v>
      </c>
      <c r="L6369" s="578">
        <v>282.52304077148375</v>
      </c>
      <c r="M6369" s="578">
        <v>4.8696305235580425E-2</v>
      </c>
      <c r="N6369" s="578">
        <v>4.3084365403274153E-3</v>
      </c>
      <c r="O6369" s="578">
        <v>1.8797068781471627E-3</v>
      </c>
      <c r="P6369" s="578">
        <v>0.12779680417082251</v>
      </c>
      <c r="Q6369" s="578">
        <v>273.07836310068723</v>
      </c>
      <c r="R6369" s="578">
        <v>4.5286896218006675E-2</v>
      </c>
      <c r="S6369" s="578">
        <v>3.3134142394809826E-3</v>
      </c>
      <c r="T6369" s="578">
        <v>1.8168701038424175E-3</v>
      </c>
      <c r="U6369" s="578">
        <v>0.13669311358142927</v>
      </c>
      <c r="V6369" s="578">
        <v>282.52303552627501</v>
      </c>
      <c r="W6369" s="578">
        <v>4.869630370679557E-2</v>
      </c>
      <c r="X6369" s="578">
        <v>4.3084363344784472E-3</v>
      </c>
      <c r="Y6369" s="578">
        <v>1.8797068781471627E-3</v>
      </c>
    </row>
    <row r="6370" spans="1:25" x14ac:dyDescent="0.3">
      <c r="A6370" s="580" t="s">
        <v>1108</v>
      </c>
      <c r="B6370" s="580" t="s">
        <v>7</v>
      </c>
      <c r="C6370" s="580" t="s">
        <v>43</v>
      </c>
      <c r="D6370" s="581">
        <v>16</v>
      </c>
      <c r="E6370" s="581">
        <v>2020</v>
      </c>
      <c r="F6370" s="582">
        <v>0.14724135876730024</v>
      </c>
      <c r="G6370" s="582">
        <v>287.89864476521723</v>
      </c>
      <c r="H6370" s="582">
        <v>4.9786519125367044E-2</v>
      </c>
      <c r="I6370" s="582">
        <v>3.9068549700687003E-3</v>
      </c>
      <c r="J6370" s="582">
        <v>1.9154724808079901E-3</v>
      </c>
      <c r="K6370" s="582">
        <v>0.15434502349439527</v>
      </c>
      <c r="L6370" s="582">
        <v>295.03106085459353</v>
      </c>
      <c r="M6370" s="582">
        <v>5.2531169168560099E-2</v>
      </c>
      <c r="N6370" s="582">
        <v>4.7277848249033579E-3</v>
      </c>
      <c r="O6370" s="582">
        <v>1.9629276563743222E-3</v>
      </c>
      <c r="P6370" s="582">
        <v>0.14724135364487223</v>
      </c>
      <c r="Q6370" s="582">
        <v>287.89863967895428</v>
      </c>
      <c r="R6370" s="582">
        <v>4.978651151236585E-2</v>
      </c>
      <c r="S6370" s="582">
        <v>3.9068548681958221E-3</v>
      </c>
      <c r="T6370" s="582">
        <v>1.9154724808079901E-3</v>
      </c>
      <c r="U6370" s="582">
        <v>0.15434500789521099</v>
      </c>
      <c r="V6370" s="582">
        <v>295.03106609980222</v>
      </c>
      <c r="W6370" s="582">
        <v>5.2531164062277869E-2</v>
      </c>
      <c r="X6370" s="582">
        <v>4.7277847809065526E-3</v>
      </c>
      <c r="Y6370" s="582">
        <v>1.9629276042299575E-3</v>
      </c>
    </row>
    <row r="6371" spans="1:25" x14ac:dyDescent="0.3">
      <c r="A6371" s="61" t="s">
        <v>1109</v>
      </c>
      <c r="B6371" s="61" t="s">
        <v>7</v>
      </c>
      <c r="C6371" s="61" t="s">
        <v>43</v>
      </c>
      <c r="D6371" s="36">
        <v>1</v>
      </c>
      <c r="E6371" s="36">
        <v>2030</v>
      </c>
      <c r="F6371" s="578">
        <v>2.4433331503468325E-2</v>
      </c>
      <c r="G6371" s="578">
        <v>1227.6830228169699</v>
      </c>
      <c r="H6371" s="578">
        <v>0.23348403883354224</v>
      </c>
      <c r="I6371" s="578">
        <v>1.0582954186133926E-2</v>
      </c>
      <c r="J6371" s="578">
        <v>8.1856843316927483E-3</v>
      </c>
      <c r="K6371" s="578">
        <v>2.5705989662289548E-2</v>
      </c>
      <c r="L6371" s="578">
        <v>1269.5807698567651</v>
      </c>
      <c r="M6371" s="578">
        <v>0.235229868827521</v>
      </c>
      <c r="N6371" s="578">
        <v>1.0708683874706026E-2</v>
      </c>
      <c r="O6371" s="578">
        <v>8.4650535912563357E-3</v>
      </c>
      <c r="P6371" s="578">
        <v>2.4433330979381176E-2</v>
      </c>
      <c r="Q6371" s="578">
        <v>1227.6830228169699</v>
      </c>
      <c r="R6371" s="578">
        <v>0.23348401578975073</v>
      </c>
      <c r="S6371" s="578">
        <v>1.0582954187801325E-2</v>
      </c>
      <c r="T6371" s="578">
        <v>8.185684431130838E-3</v>
      </c>
      <c r="U6371" s="578">
        <v>2.5705987576473029E-2</v>
      </c>
      <c r="V6371" s="578">
        <v>1269.5808219909625</v>
      </c>
      <c r="W6371" s="578">
        <v>0.23522986899918824</v>
      </c>
      <c r="X6371" s="578">
        <v>1.070868335515715E-2</v>
      </c>
      <c r="Y6371" s="578">
        <v>8.4650536446133576E-3</v>
      </c>
    </row>
    <row r="6372" spans="1:25" x14ac:dyDescent="0.3">
      <c r="A6372" s="61" t="s">
        <v>1110</v>
      </c>
      <c r="B6372" s="61" t="s">
        <v>7</v>
      </c>
      <c r="C6372" s="61" t="s">
        <v>43</v>
      </c>
      <c r="D6372" s="36">
        <v>2</v>
      </c>
      <c r="E6372" s="36">
        <v>2030</v>
      </c>
      <c r="F6372" s="578">
        <v>2.5163792970129852E-2</v>
      </c>
      <c r="G6372" s="578">
        <v>686.93063926696721</v>
      </c>
      <c r="H6372" s="578">
        <v>0.12247025228013275</v>
      </c>
      <c r="I6372" s="578">
        <v>6.1721981185011449E-3</v>
      </c>
      <c r="J6372" s="578">
        <v>4.5801736268913321E-3</v>
      </c>
      <c r="K6372" s="578">
        <v>2.4469926124623301E-2</v>
      </c>
      <c r="L6372" s="578">
        <v>695.25817203521672</v>
      </c>
      <c r="M6372" s="578">
        <v>0.12256387527046725</v>
      </c>
      <c r="N6372" s="578">
        <v>6.1448193472036375E-3</v>
      </c>
      <c r="O6372" s="578">
        <v>4.6356960180370752E-3</v>
      </c>
      <c r="P6372" s="578">
        <v>2.5163791417836423E-2</v>
      </c>
      <c r="Q6372" s="578">
        <v>686.93063894907573</v>
      </c>
      <c r="R6372" s="578">
        <v>0.12247023029036999</v>
      </c>
      <c r="S6372" s="578">
        <v>6.1721981285624361E-3</v>
      </c>
      <c r="T6372" s="578">
        <v>4.5801736293166525E-3</v>
      </c>
      <c r="U6372" s="578">
        <v>2.4469924038797275E-2</v>
      </c>
      <c r="V6372" s="578">
        <v>695.25818220774272</v>
      </c>
      <c r="W6372" s="578">
        <v>0.12256387981983576</v>
      </c>
      <c r="X6372" s="578">
        <v>6.1448191901073779E-3</v>
      </c>
      <c r="Y6372" s="578">
        <v>4.6356957512519604E-3</v>
      </c>
    </row>
    <row r="6373" spans="1:25" x14ac:dyDescent="0.3">
      <c r="A6373" s="61" t="s">
        <v>1111</v>
      </c>
      <c r="B6373" s="61" t="s">
        <v>7</v>
      </c>
      <c r="C6373" s="61" t="s">
        <v>43</v>
      </c>
      <c r="D6373" s="36">
        <v>3</v>
      </c>
      <c r="E6373" s="36">
        <v>2030</v>
      </c>
      <c r="F6373" s="578">
        <v>2.5529010184005874E-2</v>
      </c>
      <c r="G6373" s="578">
        <v>416.55339876810649</v>
      </c>
      <c r="H6373" s="578">
        <v>6.6963293165751225E-2</v>
      </c>
      <c r="I6373" s="578">
        <v>3.9668166241616102E-3</v>
      </c>
      <c r="J6373" s="578">
        <v>2.7774072550528148E-3</v>
      </c>
      <c r="K6373" s="578">
        <v>2.1307058487625249E-2</v>
      </c>
      <c r="L6373" s="578">
        <v>404.97406180699625</v>
      </c>
      <c r="M6373" s="578">
        <v>6.5553863574753735E-2</v>
      </c>
      <c r="N6373" s="578">
        <v>3.6561300144342078E-3</v>
      </c>
      <c r="O6373" s="578">
        <v>2.7001996434895125E-3</v>
      </c>
      <c r="P6373" s="578">
        <v>2.5529007583990848E-2</v>
      </c>
      <c r="Q6373" s="578">
        <v>416.55338827768901</v>
      </c>
      <c r="R6373" s="578">
        <v>6.6963291757322879E-2</v>
      </c>
      <c r="S6373" s="578">
        <v>3.9668163107838428E-3</v>
      </c>
      <c r="T6373" s="578">
        <v>2.7774073593415426E-3</v>
      </c>
      <c r="U6373" s="578">
        <v>2.1307055344439101E-2</v>
      </c>
      <c r="V6373" s="578">
        <v>404.97407754262224</v>
      </c>
      <c r="W6373" s="578">
        <v>6.5553854156632924E-2</v>
      </c>
      <c r="X6373" s="578">
        <v>3.6561298011955922E-3</v>
      </c>
      <c r="Y6373" s="578">
        <v>2.7001996434895125E-3</v>
      </c>
    </row>
    <row r="6374" spans="1:25" x14ac:dyDescent="0.3">
      <c r="A6374" s="61" t="s">
        <v>1112</v>
      </c>
      <c r="B6374" s="61" t="s">
        <v>7</v>
      </c>
      <c r="C6374" s="61" t="s">
        <v>43</v>
      </c>
      <c r="D6374" s="36">
        <v>4</v>
      </c>
      <c r="E6374" s="36">
        <v>2030</v>
      </c>
      <c r="F6374" s="578">
        <v>2.5650735780452252E-2</v>
      </c>
      <c r="G6374" s="578">
        <v>326.42769209543826</v>
      </c>
      <c r="H6374" s="578">
        <v>4.8460985761304656E-2</v>
      </c>
      <c r="I6374" s="578">
        <v>3.2316952561662476E-3</v>
      </c>
      <c r="J6374" s="578">
        <v>2.1764873369344625E-3</v>
      </c>
      <c r="K6374" s="578">
        <v>1.5887214545745175E-2</v>
      </c>
      <c r="L6374" s="578">
        <v>318.29054339726679</v>
      </c>
      <c r="M6374" s="578">
        <v>4.5961989831046872E-2</v>
      </c>
      <c r="N6374" s="578">
        <v>2.4866232439724875E-3</v>
      </c>
      <c r="O6374" s="578">
        <v>2.1222323775873502E-3</v>
      </c>
      <c r="P6374" s="578">
        <v>2.5650736275294354E-2</v>
      </c>
      <c r="Q6374" s="578">
        <v>326.42769209543798</v>
      </c>
      <c r="R6374" s="578">
        <v>4.8460986027710776E-2</v>
      </c>
      <c r="S6374" s="578">
        <v>3.2316950482803924E-3</v>
      </c>
      <c r="T6374" s="578">
        <v>2.1764873369344625E-3</v>
      </c>
      <c r="U6374" s="578">
        <v>1.588721559832865E-2</v>
      </c>
      <c r="V6374" s="578">
        <v>318.29054339726679</v>
      </c>
      <c r="W6374" s="578">
        <v>4.5961993012573005E-2</v>
      </c>
      <c r="X6374" s="578">
        <v>2.4866232444935524E-3</v>
      </c>
      <c r="Y6374" s="578">
        <v>2.122232481876075E-3</v>
      </c>
    </row>
    <row r="6375" spans="1:25" x14ac:dyDescent="0.3">
      <c r="A6375" s="61" t="s">
        <v>1113</v>
      </c>
      <c r="B6375" s="61" t="s">
        <v>7</v>
      </c>
      <c r="C6375" s="61" t="s">
        <v>43</v>
      </c>
      <c r="D6375" s="36">
        <v>5</v>
      </c>
      <c r="E6375" s="36">
        <v>2030</v>
      </c>
      <c r="F6375" s="578">
        <v>2.5073094026303925E-2</v>
      </c>
      <c r="G6375" s="578">
        <v>279.70380814870151</v>
      </c>
      <c r="H6375" s="578">
        <v>3.8883182955525251E-2</v>
      </c>
      <c r="I6375" s="578">
        <v>2.7821724933308626E-3</v>
      </c>
      <c r="J6375" s="578">
        <v>1.8649506528163275E-3</v>
      </c>
      <c r="K6375" s="578">
        <v>1.5386721177573949E-2</v>
      </c>
      <c r="L6375" s="578">
        <v>266.62144502003952</v>
      </c>
      <c r="M6375" s="578">
        <v>3.6085196441926301E-2</v>
      </c>
      <c r="N6375" s="578">
        <v>2.0501325400914499E-3</v>
      </c>
      <c r="O6375" s="578">
        <v>1.7777227985789025E-3</v>
      </c>
      <c r="P6375" s="578">
        <v>2.5073091397289301E-2</v>
      </c>
      <c r="Q6375" s="578">
        <v>279.70381339391025</v>
      </c>
      <c r="R6375" s="578">
        <v>3.888318588663725E-2</v>
      </c>
      <c r="S6375" s="578">
        <v>2.7821723874789403E-3</v>
      </c>
      <c r="T6375" s="578">
        <v>1.8649506006719651E-3</v>
      </c>
      <c r="U6375" s="578">
        <v>1.5386721167836549E-2</v>
      </c>
      <c r="V6375" s="578">
        <v>266.62143977483078</v>
      </c>
      <c r="W6375" s="578">
        <v>3.6085188653032632E-2</v>
      </c>
      <c r="X6375" s="578">
        <v>2.0501324862986251E-3</v>
      </c>
      <c r="Y6375" s="578">
        <v>1.7777227985789025E-3</v>
      </c>
    </row>
    <row r="6376" spans="1:25" x14ac:dyDescent="0.3">
      <c r="A6376" s="61" t="s">
        <v>1114</v>
      </c>
      <c r="B6376" s="61" t="s">
        <v>7</v>
      </c>
      <c r="C6376" s="61" t="s">
        <v>43</v>
      </c>
      <c r="D6376" s="36">
        <v>6</v>
      </c>
      <c r="E6376" s="36">
        <v>2030</v>
      </c>
      <c r="F6376" s="578">
        <v>2.3441076672887026E-2</v>
      </c>
      <c r="G6376" s="578">
        <v>248.32422685623152</v>
      </c>
      <c r="H6376" s="578">
        <v>3.2478854405250425E-2</v>
      </c>
      <c r="I6376" s="578">
        <v>2.3474630717430453E-3</v>
      </c>
      <c r="J6376" s="578">
        <v>1.6557257670986724E-3</v>
      </c>
      <c r="K6376" s="578">
        <v>1.6911628517458525E-2</v>
      </c>
      <c r="L6376" s="578">
        <v>237.35756270090698</v>
      </c>
      <c r="M6376" s="578">
        <v>3.0475112654301001E-2</v>
      </c>
      <c r="N6376" s="578">
        <v>1.9651949619780328E-3</v>
      </c>
      <c r="O6376" s="578">
        <v>1.5826031970694473E-3</v>
      </c>
      <c r="P6376" s="578">
        <v>2.3441076187786476E-2</v>
      </c>
      <c r="Q6376" s="578">
        <v>248.32425276438374</v>
      </c>
      <c r="R6376" s="578">
        <v>3.2478850664498723E-2</v>
      </c>
      <c r="S6376" s="578">
        <v>2.3474630185565523E-3</v>
      </c>
      <c r="T6376" s="578">
        <v>1.655725819243035E-3</v>
      </c>
      <c r="U6376" s="578">
        <v>1.6911629060682949E-2</v>
      </c>
      <c r="V6376" s="578">
        <v>237.35756270090698</v>
      </c>
      <c r="W6376" s="578">
        <v>3.0475112263275126E-2</v>
      </c>
      <c r="X6376" s="578">
        <v>1.9651947539216447E-3</v>
      </c>
      <c r="Y6376" s="578">
        <v>1.5826031449250849E-3</v>
      </c>
    </row>
    <row r="6377" spans="1:25" x14ac:dyDescent="0.3">
      <c r="A6377" s="61" t="s">
        <v>1115</v>
      </c>
      <c r="B6377" s="61" t="s">
        <v>7</v>
      </c>
      <c r="C6377" s="61" t="s">
        <v>43</v>
      </c>
      <c r="D6377" s="36">
        <v>7</v>
      </c>
      <c r="E6377" s="36">
        <v>2030</v>
      </c>
      <c r="F6377" s="578">
        <v>2.3702071501904051E-2</v>
      </c>
      <c r="G6377" s="578">
        <v>221.89795033136951</v>
      </c>
      <c r="H6377" s="578">
        <v>2.8433253709787647E-2</v>
      </c>
      <c r="I6377" s="578">
        <v>2.1392005826707302E-3</v>
      </c>
      <c r="J6377" s="578">
        <v>1.4795270993393649E-3</v>
      </c>
      <c r="K6377" s="578">
        <v>1.984335310602155E-2</v>
      </c>
      <c r="L6377" s="578">
        <v>220.1534075736995</v>
      </c>
      <c r="M6377" s="578">
        <v>2.7307087511265551E-2</v>
      </c>
      <c r="N6377" s="578">
        <v>2.0843391667142398E-3</v>
      </c>
      <c r="O6377" s="578">
        <v>1.4678929079915727E-3</v>
      </c>
      <c r="P6377" s="578">
        <v>2.3702070968253847E-2</v>
      </c>
      <c r="Q6377" s="578">
        <v>221.89795033136951</v>
      </c>
      <c r="R6377" s="578">
        <v>2.8433254717810951E-2</v>
      </c>
      <c r="S6377" s="578">
        <v>2.13920063429403E-3</v>
      </c>
      <c r="T6377" s="578">
        <v>1.4795270993393649E-3</v>
      </c>
      <c r="U6377" s="578">
        <v>1.9843353096325601E-2</v>
      </c>
      <c r="V6377" s="578">
        <v>220.1534075736995</v>
      </c>
      <c r="W6377" s="578">
        <v>2.7307083351767326E-2</v>
      </c>
      <c r="X6377" s="578">
        <v>2.08433921937967E-3</v>
      </c>
      <c r="Y6377" s="578">
        <v>1.467892907385245E-3</v>
      </c>
    </row>
    <row r="6378" spans="1:25" x14ac:dyDescent="0.3">
      <c r="A6378" s="61" t="s">
        <v>1116</v>
      </c>
      <c r="B6378" s="61" t="s">
        <v>7</v>
      </c>
      <c r="C6378" s="61" t="s">
        <v>43</v>
      </c>
      <c r="D6378" s="36">
        <v>8</v>
      </c>
      <c r="E6378" s="36">
        <v>2030</v>
      </c>
      <c r="F6378" s="578">
        <v>2.420540561426715E-2</v>
      </c>
      <c r="G6378" s="578">
        <v>209.07527550061477</v>
      </c>
      <c r="H6378" s="578">
        <v>2.5427024034949328E-2</v>
      </c>
      <c r="I6378" s="578">
        <v>2.0048356585580952E-3</v>
      </c>
      <c r="J6378" s="578">
        <v>1.3940274972507351E-3</v>
      </c>
      <c r="K6378" s="578">
        <v>2.6176065789100474E-2</v>
      </c>
      <c r="L6378" s="578">
        <v>214.94222911198901</v>
      </c>
      <c r="M6378" s="578">
        <v>2.6156042929225423E-2</v>
      </c>
      <c r="N6378" s="578">
        <v>2.3660028850637574E-3</v>
      </c>
      <c r="O6378" s="578">
        <v>1.4331475019086276E-3</v>
      </c>
      <c r="P6378" s="578">
        <v>2.5161550711684275E-2</v>
      </c>
      <c r="Q6378" s="578">
        <v>209.67263873418125</v>
      </c>
      <c r="R6378" s="578">
        <v>2.5671815292033249E-2</v>
      </c>
      <c r="S6378" s="578">
        <v>2.0477916067325901E-3</v>
      </c>
      <c r="T6378" s="578">
        <v>1.39801207114942E-3</v>
      </c>
      <c r="U6378" s="578">
        <v>2.6176064217437674E-2</v>
      </c>
      <c r="V6378" s="578">
        <v>214.94223435719775</v>
      </c>
      <c r="W6378" s="578">
        <v>2.6156040020623522E-2</v>
      </c>
      <c r="X6378" s="578">
        <v>2.3660027792118373E-3</v>
      </c>
      <c r="Y6378" s="578">
        <v>1.4331475019086276E-3</v>
      </c>
    </row>
    <row r="6379" spans="1:25" x14ac:dyDescent="0.3">
      <c r="A6379" s="61" t="s">
        <v>1117</v>
      </c>
      <c r="B6379" s="61" t="s">
        <v>7</v>
      </c>
      <c r="C6379" s="61" t="s">
        <v>43</v>
      </c>
      <c r="D6379" s="36">
        <v>9</v>
      </c>
      <c r="E6379" s="36">
        <v>2030</v>
      </c>
      <c r="F6379" s="578">
        <v>2.4632880614401324E-2</v>
      </c>
      <c r="G6379" s="578">
        <v>200.90777579943298</v>
      </c>
      <c r="H6379" s="578">
        <v>2.3142574031112376E-2</v>
      </c>
      <c r="I6379" s="578">
        <v>1.9060109690656149E-3</v>
      </c>
      <c r="J6379" s="578">
        <v>1.339570088020985E-3</v>
      </c>
      <c r="K6379" s="578">
        <v>3.0733895322472376E-2</v>
      </c>
      <c r="L6379" s="578">
        <v>210.96840357780403</v>
      </c>
      <c r="M6379" s="578">
        <v>2.5217921059379426E-2</v>
      </c>
      <c r="N6379" s="578">
        <v>2.5998751454968253E-3</v>
      </c>
      <c r="O6379" s="578">
        <v>1.4066509320400599E-3</v>
      </c>
      <c r="P6379" s="578">
        <v>2.6521366513460497E-2</v>
      </c>
      <c r="Q6379" s="578">
        <v>202.08780328432675</v>
      </c>
      <c r="R6379" s="578">
        <v>2.3626069110453778E-2</v>
      </c>
      <c r="S6379" s="578">
        <v>1.9908564328735127E-3</v>
      </c>
      <c r="T6379" s="578">
        <v>1.3474362082585326E-3</v>
      </c>
      <c r="U6379" s="578">
        <v>3.0733893750865549E-2</v>
      </c>
      <c r="V6379" s="578">
        <v>210.96840357780403</v>
      </c>
      <c r="W6379" s="578">
        <v>2.5217919081758997E-2</v>
      </c>
      <c r="X6379" s="578">
        <v>2.5998750933524601E-3</v>
      </c>
      <c r="Y6379" s="578">
        <v>1.4066509320400599E-3</v>
      </c>
    </row>
    <row r="6380" spans="1:25" x14ac:dyDescent="0.3">
      <c r="A6380" s="61" t="s">
        <v>1118</v>
      </c>
      <c r="B6380" s="61" t="s">
        <v>7</v>
      </c>
      <c r="C6380" s="61" t="s">
        <v>43</v>
      </c>
      <c r="D6380" s="36">
        <v>10</v>
      </c>
      <c r="E6380" s="36">
        <v>2030</v>
      </c>
      <c r="F6380" s="578">
        <v>2.5555403874094176E-2</v>
      </c>
      <c r="G6380" s="578">
        <v>194.88034001986125</v>
      </c>
      <c r="H6380" s="578">
        <v>2.1521922843551949E-2</v>
      </c>
      <c r="I6380" s="578">
        <v>1.8546625271179972E-3</v>
      </c>
      <c r="J6380" s="578">
        <v>1.2993825112062023E-3</v>
      </c>
      <c r="K6380" s="578">
        <v>3.3868530853540024E-2</v>
      </c>
      <c r="L6380" s="578">
        <v>207.28758716583226</v>
      </c>
      <c r="M6380" s="578">
        <v>2.4373610355648074E-2</v>
      </c>
      <c r="N6380" s="578">
        <v>2.7121668201554351E-3</v>
      </c>
      <c r="O6380" s="578">
        <v>1.38210933801019E-3</v>
      </c>
      <c r="P6380" s="578">
        <v>2.7579011923407375E-2</v>
      </c>
      <c r="Q6380" s="578">
        <v>196.18824386596623</v>
      </c>
      <c r="R6380" s="578">
        <v>2.2034931928070902E-2</v>
      </c>
      <c r="S6380" s="578">
        <v>1.9465711107689676E-3</v>
      </c>
      <c r="T6380" s="578">
        <v>1.3081036316483076E-3</v>
      </c>
      <c r="U6380" s="578">
        <v>3.3868529815451319E-2</v>
      </c>
      <c r="V6380" s="578">
        <v>207.28758716583226</v>
      </c>
      <c r="W6380" s="578">
        <v>2.4373613040173325E-2</v>
      </c>
      <c r="X6380" s="578">
        <v>2.7121667662773474E-3</v>
      </c>
      <c r="Y6380" s="578">
        <v>1.38210933801019E-3</v>
      </c>
    </row>
    <row r="6381" spans="1:25" x14ac:dyDescent="0.3">
      <c r="A6381" s="61" t="s">
        <v>1119</v>
      </c>
      <c r="B6381" s="61" t="s">
        <v>7</v>
      </c>
      <c r="C6381" s="61" t="s">
        <v>43</v>
      </c>
      <c r="D6381" s="36">
        <v>11</v>
      </c>
      <c r="E6381" s="36">
        <v>2030</v>
      </c>
      <c r="F6381" s="578">
        <v>2.7293792192490174E-2</v>
      </c>
      <c r="G6381" s="578">
        <v>190.60959657033226</v>
      </c>
      <c r="H6381" s="578">
        <v>2.0490181994470377E-2</v>
      </c>
      <c r="I6381" s="578">
        <v>1.856851002221065E-3</v>
      </c>
      <c r="J6381" s="578">
        <v>1.2709081056527726E-3</v>
      </c>
      <c r="K6381" s="578">
        <v>3.53331277398704E-2</v>
      </c>
      <c r="L6381" s="578">
        <v>201.60390647252348</v>
      </c>
      <c r="M6381" s="578">
        <v>2.332038817701225E-2</v>
      </c>
      <c r="N6381" s="578">
        <v>2.67742639042012E-3</v>
      </c>
      <c r="O6381" s="578">
        <v>1.3442125515818249E-3</v>
      </c>
      <c r="P6381" s="578">
        <v>2.8682374924470549E-2</v>
      </c>
      <c r="Q6381" s="578">
        <v>191.80199392636601</v>
      </c>
      <c r="R6381" s="578">
        <v>2.0824595096807223E-2</v>
      </c>
      <c r="S6381" s="578">
        <v>1.9140368469550101E-3</v>
      </c>
      <c r="T6381" s="578">
        <v>1.2788561677249725E-3</v>
      </c>
      <c r="U6381" s="578">
        <v>3.5333130863629394E-2</v>
      </c>
      <c r="V6381" s="578">
        <v>201.60390647252348</v>
      </c>
      <c r="W6381" s="578">
        <v>2.3320388432352901E-2</v>
      </c>
      <c r="X6381" s="578">
        <v>2.67742628578086E-3</v>
      </c>
      <c r="Y6381" s="578">
        <v>1.3442126558705499E-3</v>
      </c>
    </row>
    <row r="6382" spans="1:25" x14ac:dyDescent="0.3">
      <c r="A6382" s="61" t="s">
        <v>1120</v>
      </c>
      <c r="B6382" s="61" t="s">
        <v>7</v>
      </c>
      <c r="C6382" s="61" t="s">
        <v>43</v>
      </c>
      <c r="D6382" s="36">
        <v>12</v>
      </c>
      <c r="E6382" s="36">
        <v>2030</v>
      </c>
      <c r="F6382" s="578">
        <v>2.9316355439595026E-2</v>
      </c>
      <c r="G6382" s="578">
        <v>188.06927267710324</v>
      </c>
      <c r="H6382" s="578">
        <v>1.9780445955613325E-2</v>
      </c>
      <c r="I6382" s="578">
        <v>1.8626740606843325E-3</v>
      </c>
      <c r="J6382" s="578">
        <v>1.2539705773330376E-3</v>
      </c>
      <c r="K6382" s="578">
        <v>3.5743689760214623E-2</v>
      </c>
      <c r="L6382" s="578">
        <v>197.23028214772501</v>
      </c>
      <c r="M6382" s="578">
        <v>2.2123398190691E-2</v>
      </c>
      <c r="N6382" s="578">
        <v>2.5367233047385597E-3</v>
      </c>
      <c r="O6382" s="578">
        <v>1.3150510373331223E-3</v>
      </c>
      <c r="P6382" s="578">
        <v>3.0611431284979028E-2</v>
      </c>
      <c r="Q6382" s="578">
        <v>189.54322465260776</v>
      </c>
      <c r="R6382" s="578">
        <v>2.00839953303102E-2</v>
      </c>
      <c r="S6382" s="578">
        <v>1.8989545432930252E-3</v>
      </c>
      <c r="T6382" s="578">
        <v>1.2637977245806976E-3</v>
      </c>
      <c r="U6382" s="578">
        <v>3.5743685122952201E-2</v>
      </c>
      <c r="V6382" s="578">
        <v>197.23028739293375</v>
      </c>
      <c r="W6382" s="578">
        <v>2.2123397835646999E-2</v>
      </c>
      <c r="X6382" s="578">
        <v>2.5367234095483521E-3</v>
      </c>
      <c r="Y6382" s="578">
        <v>1.3150510373331223E-3</v>
      </c>
    </row>
    <row r="6383" spans="1:25" x14ac:dyDescent="0.3">
      <c r="A6383" s="61" t="s">
        <v>1121</v>
      </c>
      <c r="B6383" s="61" t="s">
        <v>7</v>
      </c>
      <c r="C6383" s="61" t="s">
        <v>43</v>
      </c>
      <c r="D6383" s="36">
        <v>13</v>
      </c>
      <c r="E6383" s="36">
        <v>2030</v>
      </c>
      <c r="F6383" s="578">
        <v>3.1717217083328302E-2</v>
      </c>
      <c r="G6383" s="578">
        <v>187.08978033065748</v>
      </c>
      <c r="H6383" s="578">
        <v>1.9349226777270148E-2</v>
      </c>
      <c r="I6383" s="578">
        <v>1.8723347912820475E-3</v>
      </c>
      <c r="J6383" s="578">
        <v>1.2474377933055275E-3</v>
      </c>
      <c r="K6383" s="578">
        <v>3.678118422964137E-2</v>
      </c>
      <c r="L6383" s="578">
        <v>194.14852968851676</v>
      </c>
      <c r="M6383" s="578">
        <v>2.1298515346188575E-2</v>
      </c>
      <c r="N6383" s="578">
        <v>2.4256423839119599E-3</v>
      </c>
      <c r="O6383" s="578">
        <v>1.2945030127108651E-3</v>
      </c>
      <c r="P6383" s="578">
        <v>3.2219033582688128E-2</v>
      </c>
      <c r="Q6383" s="578">
        <v>187.66071573893174</v>
      </c>
      <c r="R6383" s="578">
        <v>1.9466836488125649E-2</v>
      </c>
      <c r="S6383" s="578">
        <v>1.8863928736341951E-3</v>
      </c>
      <c r="T6383" s="578">
        <v>1.2512458245813175E-3</v>
      </c>
      <c r="U6383" s="578">
        <v>3.6781184772964978E-2</v>
      </c>
      <c r="V6383" s="578">
        <v>194.1485349337255</v>
      </c>
      <c r="W6383" s="578">
        <v>2.129851486991655E-2</v>
      </c>
      <c r="X6383" s="578">
        <v>2.4256424909765402E-3</v>
      </c>
      <c r="Y6383" s="578">
        <v>1.2945030648552301E-3</v>
      </c>
    </row>
    <row r="6384" spans="1:25" x14ac:dyDescent="0.3">
      <c r="A6384" s="61" t="s">
        <v>1122</v>
      </c>
      <c r="B6384" s="61" t="s">
        <v>7</v>
      </c>
      <c r="C6384" s="61" t="s">
        <v>43</v>
      </c>
      <c r="D6384" s="36">
        <v>14</v>
      </c>
      <c r="E6384" s="36">
        <v>2030</v>
      </c>
      <c r="F6384" s="578">
        <v>3.5973999833758499E-2</v>
      </c>
      <c r="G6384" s="578">
        <v>188.180206616719</v>
      </c>
      <c r="H6384" s="578">
        <v>1.9468087837443176E-2</v>
      </c>
      <c r="I6384" s="578">
        <v>1.9272656146730022E-3</v>
      </c>
      <c r="J6384" s="578">
        <v>1.2547082891008624E-3</v>
      </c>
      <c r="K6384" s="578">
        <v>4.1554762636938677E-2</v>
      </c>
      <c r="L6384" s="578">
        <v>195.42147310574799</v>
      </c>
      <c r="M6384" s="578">
        <v>2.1373137960286649E-2</v>
      </c>
      <c r="N6384" s="578">
        <v>2.4415138359756799E-3</v>
      </c>
      <c r="O6384" s="578">
        <v>1.302989524750345E-3</v>
      </c>
      <c r="P6384" s="578">
        <v>3.597400189022075E-2</v>
      </c>
      <c r="Q6384" s="578">
        <v>188.180206616719</v>
      </c>
      <c r="R6384" s="578">
        <v>1.94680865484997E-2</v>
      </c>
      <c r="S6384" s="578">
        <v>1.9272655085558125E-3</v>
      </c>
      <c r="T6384" s="578">
        <v>1.2547082369565E-3</v>
      </c>
      <c r="U6384" s="578">
        <v>4.1554759493724398E-2</v>
      </c>
      <c r="V6384" s="578">
        <v>195.42147310574799</v>
      </c>
      <c r="W6384" s="578">
        <v>2.1373137292660674E-2</v>
      </c>
      <c r="X6384" s="578">
        <v>2.4415136263560974E-3</v>
      </c>
      <c r="Y6384" s="578">
        <v>1.3029895247503422E-3</v>
      </c>
    </row>
    <row r="6385" spans="1:25" x14ac:dyDescent="0.3">
      <c r="A6385" s="61" t="s">
        <v>1123</v>
      </c>
      <c r="B6385" s="61" t="s">
        <v>7</v>
      </c>
      <c r="C6385" s="61" t="s">
        <v>43</v>
      </c>
      <c r="D6385" s="36">
        <v>15</v>
      </c>
      <c r="E6385" s="36">
        <v>2030</v>
      </c>
      <c r="F6385" s="578">
        <v>4.5266098151421547E-2</v>
      </c>
      <c r="G6385" s="578">
        <v>193.98374247550899</v>
      </c>
      <c r="H6385" s="578">
        <v>2.0796735183826773E-2</v>
      </c>
      <c r="I6385" s="578">
        <v>2.0929338284645322E-3</v>
      </c>
      <c r="J6385" s="578">
        <v>1.29340220034161E-3</v>
      </c>
      <c r="K6385" s="578">
        <v>5.0372363878015101E-2</v>
      </c>
      <c r="L6385" s="578">
        <v>200.68299404780026</v>
      </c>
      <c r="M6385" s="578">
        <v>2.248778406336285E-2</v>
      </c>
      <c r="N6385" s="578">
        <v>2.5312022612619428E-3</v>
      </c>
      <c r="O6385" s="578">
        <v>1.3380723927790901E-3</v>
      </c>
      <c r="P6385" s="578">
        <v>4.5266098131966907E-2</v>
      </c>
      <c r="Q6385" s="578">
        <v>193.98374247550899</v>
      </c>
      <c r="R6385" s="578">
        <v>2.0796734698175529E-2</v>
      </c>
      <c r="S6385" s="578">
        <v>2.0929337236547424E-3</v>
      </c>
      <c r="T6385" s="578">
        <v>1.29340220034161E-3</v>
      </c>
      <c r="U6385" s="578">
        <v>5.0372362248096374E-2</v>
      </c>
      <c r="V6385" s="578">
        <v>200.68299412727299</v>
      </c>
      <c r="W6385" s="578">
        <v>2.2487783340276679E-2</v>
      </c>
      <c r="X6385" s="578">
        <v>2.5312024166529025E-3</v>
      </c>
      <c r="Y6385" s="578">
        <v>1.3380723406347249E-3</v>
      </c>
    </row>
    <row r="6386" spans="1:25" x14ac:dyDescent="0.3">
      <c r="A6386" s="580" t="s">
        <v>1124</v>
      </c>
      <c r="B6386" s="580" t="s">
        <v>7</v>
      </c>
      <c r="C6386" s="580" t="s">
        <v>43</v>
      </c>
      <c r="D6386" s="581">
        <v>16</v>
      </c>
      <c r="E6386" s="581">
        <v>2030</v>
      </c>
      <c r="F6386" s="582">
        <v>5.8853755144795579E-2</v>
      </c>
      <c r="G6386" s="582">
        <v>204.51776806513402</v>
      </c>
      <c r="H6386" s="582">
        <v>2.3227649348048798E-2</v>
      </c>
      <c r="I6386" s="582">
        <v>2.4680267194033402E-3</v>
      </c>
      <c r="J6386" s="582">
        <v>1.3636404267648051E-3</v>
      </c>
      <c r="K6386" s="582">
        <v>6.2917816476113303E-2</v>
      </c>
      <c r="L6386" s="582">
        <v>209.57586320241225</v>
      </c>
      <c r="M6386" s="582">
        <v>2.4584606409102074E-2</v>
      </c>
      <c r="N6386" s="582">
        <v>2.835273122030905E-3</v>
      </c>
      <c r="O6386" s="582">
        <v>1.3973676480721476E-3</v>
      </c>
      <c r="P6386" s="582">
        <v>5.8853753611889624E-2</v>
      </c>
      <c r="Q6386" s="582">
        <v>204.51777323087001</v>
      </c>
      <c r="R6386" s="582">
        <v>2.3227649319627078E-2</v>
      </c>
      <c r="S6386" s="582">
        <v>2.4680264592025899E-3</v>
      </c>
      <c r="T6386" s="582">
        <v>1.3636405310535301E-3</v>
      </c>
      <c r="U6386" s="582">
        <v>6.2917812323862593E-2</v>
      </c>
      <c r="V6386" s="582">
        <v>209.57586836814801</v>
      </c>
      <c r="W6386" s="582">
        <v>2.4584605725692599E-2</v>
      </c>
      <c r="X6386" s="582">
        <v>2.8352732252775025E-3</v>
      </c>
      <c r="Y6386" s="582">
        <v>1.3973676480721476E-3</v>
      </c>
    </row>
    <row r="6387" spans="1:25" x14ac:dyDescent="0.3">
      <c r="A6387" s="61" t="s">
        <v>7450</v>
      </c>
      <c r="B6387" s="61" t="s">
        <v>2196</v>
      </c>
      <c r="C6387" s="61" t="s">
        <v>43</v>
      </c>
      <c r="D6387" s="36">
        <v>1</v>
      </c>
      <c r="E6387" s="36">
        <v>2012</v>
      </c>
      <c r="F6387" s="578">
        <v>51.906710127775952</v>
      </c>
      <c r="G6387" s="578">
        <v>8563.4359537760374</v>
      </c>
      <c r="H6387" s="578">
        <v>5.7455301590574246</v>
      </c>
      <c r="I6387" s="578">
        <v>3.4871900081634499</v>
      </c>
      <c r="J6387" s="578">
        <v>7.2950775385834221E-2</v>
      </c>
      <c r="K6387" s="578">
        <v>52.255994080526996</v>
      </c>
      <c r="L6387" s="578">
        <v>8620.04200236002</v>
      </c>
      <c r="M6387" s="578">
        <v>5.7596032344736123</v>
      </c>
      <c r="N6387" s="578">
        <v>3.5095067396759951</v>
      </c>
      <c r="O6387" s="578">
        <v>7.3433020850643502E-2</v>
      </c>
      <c r="P6387" s="578">
        <v>51.906711143131005</v>
      </c>
      <c r="Q6387" s="578">
        <v>8563.4358978271448</v>
      </c>
      <c r="R6387" s="578">
        <v>5.7455301590574228</v>
      </c>
      <c r="S6387" s="578">
        <v>3.4871900081634499</v>
      </c>
      <c r="T6387" s="578">
        <v>7.295077589030062E-2</v>
      </c>
      <c r="U6387" s="578">
        <v>52.255994558858148</v>
      </c>
      <c r="V6387" s="578">
        <v>8620.041951497391</v>
      </c>
      <c r="W6387" s="578">
        <v>5.7596032291961183</v>
      </c>
      <c r="X6387" s="578">
        <v>3.5095073655247653</v>
      </c>
      <c r="Y6387" s="578">
        <v>7.3433021355109901E-2</v>
      </c>
    </row>
    <row r="6388" spans="1:25" x14ac:dyDescent="0.3">
      <c r="A6388" s="61" t="s">
        <v>7451</v>
      </c>
      <c r="B6388" s="61" t="s">
        <v>2196</v>
      </c>
      <c r="C6388" s="61" t="s">
        <v>43</v>
      </c>
      <c r="D6388" s="36">
        <v>2</v>
      </c>
      <c r="E6388" s="36">
        <v>2012</v>
      </c>
      <c r="F6388" s="578">
        <v>27.437218852632178</v>
      </c>
      <c r="G6388" s="578">
        <v>4756.8433430989544</v>
      </c>
      <c r="H6388" s="578">
        <v>3.1917374349820076</v>
      </c>
      <c r="I6388" s="578">
        <v>1.8236130423222949</v>
      </c>
      <c r="J6388" s="578">
        <v>4.0522976797850122E-2</v>
      </c>
      <c r="K6388" s="578">
        <v>27.940780301879052</v>
      </c>
      <c r="L6388" s="578">
        <v>4835.7514877319281</v>
      </c>
      <c r="M6388" s="578">
        <v>3.2195072416992199</v>
      </c>
      <c r="N6388" s="578">
        <v>1.85050256674488</v>
      </c>
      <c r="O6388" s="578">
        <v>4.119518053873128E-2</v>
      </c>
      <c r="P6388" s="578">
        <v>27.43721885469855</v>
      </c>
      <c r="Q6388" s="578">
        <v>4756.8433430989544</v>
      </c>
      <c r="R6388" s="578">
        <v>3.1917374349820076</v>
      </c>
      <c r="S6388" s="578">
        <v>1.8236130423222952</v>
      </c>
      <c r="T6388" s="578">
        <v>4.0522976797850122E-2</v>
      </c>
      <c r="U6388" s="578">
        <v>27.940781852628124</v>
      </c>
      <c r="V6388" s="578">
        <v>4835.7514851887981</v>
      </c>
      <c r="W6388" s="578">
        <v>3.2195072364993376</v>
      </c>
      <c r="X6388" s="578">
        <v>1.85050265118479</v>
      </c>
      <c r="Y6388" s="578">
        <v>4.1195181062600228E-2</v>
      </c>
    </row>
    <row r="6389" spans="1:25" x14ac:dyDescent="0.3">
      <c r="A6389" s="61" t="s">
        <v>7452</v>
      </c>
      <c r="B6389" s="61" t="s">
        <v>2196</v>
      </c>
      <c r="C6389" s="61" t="s">
        <v>43</v>
      </c>
      <c r="D6389" s="36">
        <v>3</v>
      </c>
      <c r="E6389" s="36">
        <v>2012</v>
      </c>
      <c r="F6389" s="578">
        <v>16.709667583151351</v>
      </c>
      <c r="G6389" s="578">
        <v>3062.4309082031223</v>
      </c>
      <c r="H6389" s="578">
        <v>1.7136563445286153</v>
      </c>
      <c r="I6389" s="578">
        <v>1.0867332157989273</v>
      </c>
      <c r="J6389" s="578">
        <v>2.6088549173437003E-2</v>
      </c>
      <c r="K6389" s="578">
        <v>16.604458268848202</v>
      </c>
      <c r="L6389" s="578">
        <v>3027.6308161417596</v>
      </c>
      <c r="M6389" s="578">
        <v>1.7160635443481875</v>
      </c>
      <c r="N6389" s="578">
        <v>1.0796278007328475</v>
      </c>
      <c r="O6389" s="578">
        <v>2.5792084343265725E-2</v>
      </c>
      <c r="P6389" s="578">
        <v>16.709667595161527</v>
      </c>
      <c r="Q6389" s="578">
        <v>3062.4309082031223</v>
      </c>
      <c r="R6389" s="578">
        <v>1.7136563456151552</v>
      </c>
      <c r="S6389" s="578">
        <v>1.0867332421864024</v>
      </c>
      <c r="T6389" s="578">
        <v>2.6088549173437003E-2</v>
      </c>
      <c r="U6389" s="578">
        <v>16.604458270929101</v>
      </c>
      <c r="V6389" s="578">
        <v>3027.6308161417596</v>
      </c>
      <c r="W6389" s="578">
        <v>1.7160635506346149</v>
      </c>
      <c r="X6389" s="578">
        <v>1.0796278482302999</v>
      </c>
      <c r="Y6389" s="578">
        <v>2.5792084343265725E-2</v>
      </c>
    </row>
    <row r="6390" spans="1:25" x14ac:dyDescent="0.3">
      <c r="A6390" s="61" t="s">
        <v>7453</v>
      </c>
      <c r="B6390" s="61" t="s">
        <v>2196</v>
      </c>
      <c r="C6390" s="61" t="s">
        <v>43</v>
      </c>
      <c r="D6390" s="36">
        <v>4</v>
      </c>
      <c r="E6390" s="36">
        <v>2012</v>
      </c>
      <c r="F6390" s="578">
        <v>14.124280386221127</v>
      </c>
      <c r="G6390" s="578">
        <v>2754.46189117431</v>
      </c>
      <c r="H6390" s="578">
        <v>1.1880348497070323</v>
      </c>
      <c r="I6390" s="578">
        <v>0.93381492669383626</v>
      </c>
      <c r="J6390" s="578">
        <v>2.3465043903949323E-2</v>
      </c>
      <c r="K6390" s="578">
        <v>13.880279647069925</v>
      </c>
      <c r="L6390" s="578">
        <v>2690.3753356933548</v>
      </c>
      <c r="M6390" s="578">
        <v>1.188852099624145</v>
      </c>
      <c r="N6390" s="578">
        <v>0.91589286426703054</v>
      </c>
      <c r="O6390" s="578">
        <v>2.29191028241378E-2</v>
      </c>
      <c r="P6390" s="578">
        <v>14.124279865044249</v>
      </c>
      <c r="Q6390" s="578">
        <v>2754.4619954427026</v>
      </c>
      <c r="R6390" s="578">
        <v>1.1880348491637625</v>
      </c>
      <c r="S6390" s="578">
        <v>0.93381494749337379</v>
      </c>
      <c r="T6390" s="578">
        <v>2.3465043903949323E-2</v>
      </c>
      <c r="U6390" s="578">
        <v>13.880280174048124</v>
      </c>
      <c r="V6390" s="578">
        <v>2690.3753878275525</v>
      </c>
      <c r="W6390" s="578">
        <v>1.18885209911968</v>
      </c>
      <c r="X6390" s="578">
        <v>0.91589290400346046</v>
      </c>
      <c r="Y6390" s="578">
        <v>2.29191028241378E-2</v>
      </c>
    </row>
    <row r="6391" spans="1:25" x14ac:dyDescent="0.3">
      <c r="A6391" s="61" t="s">
        <v>7454</v>
      </c>
      <c r="B6391" s="61" t="s">
        <v>2196</v>
      </c>
      <c r="C6391" s="61" t="s">
        <v>43</v>
      </c>
      <c r="D6391" s="36">
        <v>5</v>
      </c>
      <c r="E6391" s="36">
        <v>2012</v>
      </c>
      <c r="F6391" s="578">
        <v>12.333329324528</v>
      </c>
      <c r="G6391" s="578">
        <v>2435.888671874995</v>
      </c>
      <c r="H6391" s="578">
        <v>0.91394389657458897</v>
      </c>
      <c r="I6391" s="578">
        <v>0.82422380925466554</v>
      </c>
      <c r="J6391" s="578">
        <v>2.0751143048983026E-2</v>
      </c>
      <c r="K6391" s="578">
        <v>12.124728988618349</v>
      </c>
      <c r="L6391" s="578">
        <v>2384.8192698160747</v>
      </c>
      <c r="M6391" s="578">
        <v>0.91587048768997148</v>
      </c>
      <c r="N6391" s="578">
        <v>0.80633216599623281</v>
      </c>
      <c r="O6391" s="578">
        <v>2.0316111855208801E-2</v>
      </c>
      <c r="P6391" s="578">
        <v>12.333329324241825</v>
      </c>
      <c r="Q6391" s="578">
        <v>2435.888671874995</v>
      </c>
      <c r="R6391" s="578">
        <v>0.91394390549976323</v>
      </c>
      <c r="S6391" s="578">
        <v>0.82422379349979202</v>
      </c>
      <c r="T6391" s="578">
        <v>2.0751143048983026E-2</v>
      </c>
      <c r="U6391" s="578">
        <v>12.124728466461674</v>
      </c>
      <c r="V6391" s="578">
        <v>2384.8192698160747</v>
      </c>
      <c r="W6391" s="578">
        <v>0.91587051935493902</v>
      </c>
      <c r="X6391" s="578">
        <v>0.80633219083150154</v>
      </c>
      <c r="Y6391" s="578">
        <v>2.0316111855208801E-2</v>
      </c>
    </row>
    <row r="6392" spans="1:25" x14ac:dyDescent="0.3">
      <c r="A6392" s="61" t="s">
        <v>7455</v>
      </c>
      <c r="B6392" s="61" t="s">
        <v>2196</v>
      </c>
      <c r="C6392" s="61" t="s">
        <v>43</v>
      </c>
      <c r="D6392" s="36">
        <v>6</v>
      </c>
      <c r="E6392" s="36">
        <v>2012</v>
      </c>
      <c r="F6392" s="578">
        <v>11.180927683766576</v>
      </c>
      <c r="G6392" s="578">
        <v>2263.0588404337523</v>
      </c>
      <c r="H6392" s="578">
        <v>0.77780820180972376</v>
      </c>
      <c r="I6392" s="578">
        <v>0.75195746030658417</v>
      </c>
      <c r="J6392" s="578">
        <v>1.9278874426769673E-2</v>
      </c>
      <c r="K6392" s="578">
        <v>11.029158211664804</v>
      </c>
      <c r="L6392" s="578">
        <v>2225.5009473164851</v>
      </c>
      <c r="M6392" s="578">
        <v>0.777620038987758</v>
      </c>
      <c r="N6392" s="578">
        <v>0.73645325998465183</v>
      </c>
      <c r="O6392" s="578">
        <v>1.8958903208840572E-2</v>
      </c>
      <c r="P6392" s="578">
        <v>11.180927628968925</v>
      </c>
      <c r="Q6392" s="578">
        <v>2263.0588404337523</v>
      </c>
      <c r="R6392" s="578">
        <v>0.77780823161204626</v>
      </c>
      <c r="S6392" s="578">
        <v>0.75195749724904626</v>
      </c>
      <c r="T6392" s="578">
        <v>1.9278873902900725E-2</v>
      </c>
      <c r="U6392" s="578">
        <v>11.029158530235325</v>
      </c>
      <c r="V6392" s="578">
        <v>2225.50099945068</v>
      </c>
      <c r="W6392" s="578">
        <v>0.77762004841739907</v>
      </c>
      <c r="X6392" s="578">
        <v>0.7364532997210812</v>
      </c>
      <c r="Y6392" s="578">
        <v>1.8958903208840572E-2</v>
      </c>
    </row>
    <row r="6393" spans="1:25" x14ac:dyDescent="0.3">
      <c r="A6393" s="61" t="s">
        <v>7456</v>
      </c>
      <c r="B6393" s="61" t="s">
        <v>2196</v>
      </c>
      <c r="C6393" s="61" t="s">
        <v>43</v>
      </c>
      <c r="D6393" s="36">
        <v>7</v>
      </c>
      <c r="E6393" s="36">
        <v>2012</v>
      </c>
      <c r="F6393" s="578">
        <v>10.850544903468547</v>
      </c>
      <c r="G6393" s="578">
        <v>2224.0001602172797</v>
      </c>
      <c r="H6393" s="578">
        <v>0.6833779504134625</v>
      </c>
      <c r="I6393" s="578">
        <v>0.70452790812123545</v>
      </c>
      <c r="J6393" s="578">
        <v>1.8946127966046299E-2</v>
      </c>
      <c r="K6393" s="578">
        <v>10.719563238477907</v>
      </c>
      <c r="L6393" s="578">
        <v>2193.80615997314</v>
      </c>
      <c r="M6393" s="578">
        <v>0.68189698411151711</v>
      </c>
      <c r="N6393" s="578">
        <v>0.69265403443326501</v>
      </c>
      <c r="O6393" s="578">
        <v>1.8688907982626277E-2</v>
      </c>
      <c r="P6393" s="578">
        <v>10.850545007568131</v>
      </c>
      <c r="Q6393" s="578">
        <v>2224.000263214105</v>
      </c>
      <c r="R6393" s="578">
        <v>0.68337795091792897</v>
      </c>
      <c r="S6393" s="578">
        <v>0.70452791867622455</v>
      </c>
      <c r="T6393" s="578">
        <v>1.8946127966046299E-2</v>
      </c>
      <c r="U6393" s="578">
        <v>10.719564852923153</v>
      </c>
      <c r="V6393" s="578">
        <v>2193.80615997314</v>
      </c>
      <c r="W6393" s="578">
        <v>0.68189698411151711</v>
      </c>
      <c r="X6393" s="578">
        <v>0.69265404498825422</v>
      </c>
      <c r="Y6393" s="578">
        <v>1.8688907982626277E-2</v>
      </c>
    </row>
    <row r="6394" spans="1:25" x14ac:dyDescent="0.3">
      <c r="A6394" s="61" t="s">
        <v>7457</v>
      </c>
      <c r="B6394" s="61" t="s">
        <v>2196</v>
      </c>
      <c r="C6394" s="61" t="s">
        <v>43</v>
      </c>
      <c r="D6394" s="36">
        <v>8</v>
      </c>
      <c r="E6394" s="36">
        <v>2012</v>
      </c>
      <c r="F6394" s="578">
        <v>9.4398269953598852</v>
      </c>
      <c r="G6394" s="578">
        <v>1880.2381134033149</v>
      </c>
      <c r="H6394" s="578">
        <v>0.62024639812686122</v>
      </c>
      <c r="I6394" s="578">
        <v>0.54867300829694843</v>
      </c>
      <c r="J6394" s="578">
        <v>1.6017629027677026E-2</v>
      </c>
      <c r="K6394" s="578">
        <v>9.4344529295582475</v>
      </c>
      <c r="L6394" s="578">
        <v>1885.5604667663549</v>
      </c>
      <c r="M6394" s="578">
        <v>0.61758017858179848</v>
      </c>
      <c r="N6394" s="578">
        <v>0.5520283440904068</v>
      </c>
      <c r="O6394" s="578">
        <v>1.60629754342759E-2</v>
      </c>
      <c r="P6394" s="578">
        <v>9.4398269011289742</v>
      </c>
      <c r="Q6394" s="578">
        <v>1880.2381134033149</v>
      </c>
      <c r="R6394" s="578">
        <v>0.62024641343547626</v>
      </c>
      <c r="S6394" s="578">
        <v>0.54867300356272553</v>
      </c>
      <c r="T6394" s="578">
        <v>1.6017629027677026E-2</v>
      </c>
      <c r="U6394" s="578">
        <v>9.4344523685504047</v>
      </c>
      <c r="V6394" s="578">
        <v>1885.5605189005501</v>
      </c>
      <c r="W6394" s="578">
        <v>0.61758019441428247</v>
      </c>
      <c r="X6394" s="578">
        <v>0.55202841797533075</v>
      </c>
      <c r="Y6394" s="578">
        <v>1.6062974910406976E-2</v>
      </c>
    </row>
    <row r="6395" spans="1:25" x14ac:dyDescent="0.3">
      <c r="A6395" s="61" t="s">
        <v>7458</v>
      </c>
      <c r="B6395" s="61" t="s">
        <v>2196</v>
      </c>
      <c r="C6395" s="61" t="s">
        <v>43</v>
      </c>
      <c r="D6395" s="36">
        <v>9</v>
      </c>
      <c r="E6395" s="36">
        <v>2012</v>
      </c>
      <c r="F6395" s="578">
        <v>9.1775985296213989</v>
      </c>
      <c r="G6395" s="578">
        <v>1840.9411239623976</v>
      </c>
      <c r="H6395" s="578">
        <v>0.57416907624186275</v>
      </c>
      <c r="I6395" s="578">
        <v>0.50309181415165449</v>
      </c>
      <c r="J6395" s="578">
        <v>1.568287084228355E-2</v>
      </c>
      <c r="K6395" s="578">
        <v>9.210534477325071</v>
      </c>
      <c r="L6395" s="578">
        <v>1860.1165517171175</v>
      </c>
      <c r="M6395" s="578">
        <v>0.57078958366764676</v>
      </c>
      <c r="N6395" s="578">
        <v>0.51521938697745351</v>
      </c>
      <c r="O6395" s="578">
        <v>1.5846217022044525E-2</v>
      </c>
      <c r="P6395" s="578">
        <v>9.1775975361572844</v>
      </c>
      <c r="Q6395" s="578">
        <v>1840.9411239623976</v>
      </c>
      <c r="R6395" s="578">
        <v>0.57416908679685208</v>
      </c>
      <c r="S6395" s="578">
        <v>0.50309181465612074</v>
      </c>
      <c r="T6395" s="578">
        <v>1.568287084228355E-2</v>
      </c>
      <c r="U6395" s="578">
        <v>9.2105341193261339</v>
      </c>
      <c r="V6395" s="578">
        <v>1860.1165517171175</v>
      </c>
      <c r="W6395" s="578">
        <v>0.57078963331878152</v>
      </c>
      <c r="X6395" s="578">
        <v>0.51521938604613104</v>
      </c>
      <c r="Y6395" s="578">
        <v>1.5846216507876851E-2</v>
      </c>
    </row>
    <row r="6396" spans="1:25" x14ac:dyDescent="0.3">
      <c r="A6396" s="61" t="s">
        <v>7459</v>
      </c>
      <c r="B6396" s="61" t="s">
        <v>2196</v>
      </c>
      <c r="C6396" s="61" t="s">
        <v>43</v>
      </c>
      <c r="D6396" s="36">
        <v>10</v>
      </c>
      <c r="E6396" s="36">
        <v>2012</v>
      </c>
      <c r="F6396" s="578">
        <v>8.9736429874731822</v>
      </c>
      <c r="G6396" s="578">
        <v>1810.3699137369749</v>
      </c>
      <c r="H6396" s="578">
        <v>0.53833057333637602</v>
      </c>
      <c r="I6396" s="578">
        <v>0.46764017331103452</v>
      </c>
      <c r="J6396" s="578">
        <v>1.5422452279987375E-2</v>
      </c>
      <c r="K6396" s="578">
        <v>9.0461517925238333</v>
      </c>
      <c r="L6396" s="578">
        <v>1842.1495679219502</v>
      </c>
      <c r="M6396" s="578">
        <v>0.53538600807466175</v>
      </c>
      <c r="N6396" s="578">
        <v>0.48640646707887425</v>
      </c>
      <c r="O6396" s="578">
        <v>1.5693192758286924E-2</v>
      </c>
      <c r="P6396" s="578">
        <v>8.9736428012523248</v>
      </c>
      <c r="Q6396" s="578">
        <v>1810.3699137369749</v>
      </c>
      <c r="R6396" s="578">
        <v>0.53833058441523451</v>
      </c>
      <c r="S6396" s="578">
        <v>0.46764018968678955</v>
      </c>
      <c r="T6396" s="578">
        <v>1.5422451756118425E-2</v>
      </c>
      <c r="U6396" s="578">
        <v>9.0461521505591556</v>
      </c>
      <c r="V6396" s="578">
        <v>1842.1495679219502</v>
      </c>
      <c r="W6396" s="578">
        <v>0.53538600295238781</v>
      </c>
      <c r="X6396" s="578">
        <v>0.48640646886390904</v>
      </c>
      <c r="Y6396" s="578">
        <v>1.5693192758286924E-2</v>
      </c>
    </row>
    <row r="6397" spans="1:25" x14ac:dyDescent="0.3">
      <c r="A6397" s="61" t="s">
        <v>7460</v>
      </c>
      <c r="B6397" s="61" t="s">
        <v>2196</v>
      </c>
      <c r="C6397" s="61" t="s">
        <v>43</v>
      </c>
      <c r="D6397" s="36">
        <v>11</v>
      </c>
      <c r="E6397" s="36">
        <v>2012</v>
      </c>
      <c r="F6397" s="578">
        <v>8.7201150005009005</v>
      </c>
      <c r="G6397" s="578">
        <v>1744.3490816752073</v>
      </c>
      <c r="H6397" s="578">
        <v>0.5096942481662452</v>
      </c>
      <c r="I6397" s="578">
        <v>0.40871139906812426</v>
      </c>
      <c r="J6397" s="578">
        <v>1.4860023763806827E-2</v>
      </c>
      <c r="K6397" s="578">
        <v>8.8223435353138449</v>
      </c>
      <c r="L6397" s="578">
        <v>1787.3050931294724</v>
      </c>
      <c r="M6397" s="578">
        <v>0.50681593351085474</v>
      </c>
      <c r="N6397" s="578">
        <v>0.43444763513980372</v>
      </c>
      <c r="O6397" s="578">
        <v>1.5225948959899399E-2</v>
      </c>
      <c r="P6397" s="578">
        <v>8.7201152941245965</v>
      </c>
      <c r="Q6397" s="578">
        <v>1744.3490816752073</v>
      </c>
      <c r="R6397" s="578">
        <v>0.50969424713791001</v>
      </c>
      <c r="S6397" s="578">
        <v>0.40871139959199276</v>
      </c>
      <c r="T6397" s="578">
        <v>1.4860023763806827E-2</v>
      </c>
      <c r="U6397" s="578">
        <v>8.8223434915004493</v>
      </c>
      <c r="V6397" s="578">
        <v>1787.3050931294724</v>
      </c>
      <c r="W6397" s="578">
        <v>0.50681593402987279</v>
      </c>
      <c r="X6397" s="578">
        <v>0.43444763985462426</v>
      </c>
      <c r="Y6397" s="578">
        <v>1.5225948959899399E-2</v>
      </c>
    </row>
    <row r="6398" spans="1:25" x14ac:dyDescent="0.3">
      <c r="A6398" s="61" t="s">
        <v>7461</v>
      </c>
      <c r="B6398" s="61" t="s">
        <v>2196</v>
      </c>
      <c r="C6398" s="61" t="s">
        <v>43</v>
      </c>
      <c r="D6398" s="36">
        <v>12</v>
      </c>
      <c r="E6398" s="36">
        <v>2012</v>
      </c>
      <c r="F6398" s="578">
        <v>8.4586188821898087</v>
      </c>
      <c r="G6398" s="578">
        <v>1666.4309196472125</v>
      </c>
      <c r="H6398" s="578">
        <v>0.48538315230204343</v>
      </c>
      <c r="I6398" s="578">
        <v>0.34350825194269352</v>
      </c>
      <c r="J6398" s="578">
        <v>1.4196255108496748E-2</v>
      </c>
      <c r="K6398" s="578">
        <v>8.5831741094710416</v>
      </c>
      <c r="L6398" s="578">
        <v>1718.3942731221475</v>
      </c>
      <c r="M6398" s="578">
        <v>0.48257169387458448</v>
      </c>
      <c r="N6398" s="578">
        <v>0.37546845810720647</v>
      </c>
      <c r="O6398" s="578">
        <v>1.4638913378197026E-2</v>
      </c>
      <c r="P6398" s="578">
        <v>8.458618770021225</v>
      </c>
      <c r="Q6398" s="578">
        <v>1666.4309196472125</v>
      </c>
      <c r="R6398" s="578">
        <v>0.48538315230204343</v>
      </c>
      <c r="S6398" s="578">
        <v>0.3435082724317905</v>
      </c>
      <c r="T6398" s="578">
        <v>1.4196256146533373E-2</v>
      </c>
      <c r="U6398" s="578">
        <v>8.5831742708590628</v>
      </c>
      <c r="V6398" s="578">
        <v>1718.3942209879524</v>
      </c>
      <c r="W6398" s="578">
        <v>0.48257169437905095</v>
      </c>
      <c r="X6398" s="578">
        <v>0.37546846334589601</v>
      </c>
      <c r="Y6398" s="578">
        <v>1.4638913378197026E-2</v>
      </c>
    </row>
    <row r="6399" spans="1:25" x14ac:dyDescent="0.3">
      <c r="A6399" s="61" t="s">
        <v>7462</v>
      </c>
      <c r="B6399" s="61" t="s">
        <v>2196</v>
      </c>
      <c r="C6399" s="61" t="s">
        <v>43</v>
      </c>
      <c r="D6399" s="36">
        <v>13</v>
      </c>
      <c r="E6399" s="36">
        <v>2012</v>
      </c>
      <c r="F6399" s="578">
        <v>8.3587964094913279</v>
      </c>
      <c r="G6399" s="578">
        <v>1640.4706382751449</v>
      </c>
      <c r="H6399" s="578">
        <v>0.46104137845880599</v>
      </c>
      <c r="I6399" s="578">
        <v>0.30967245384817899</v>
      </c>
      <c r="J6399" s="578">
        <v>1.3975084216023425E-2</v>
      </c>
      <c r="K6399" s="578">
        <v>8.4860310049698402</v>
      </c>
      <c r="L6399" s="578">
        <v>1694.5575040181425</v>
      </c>
      <c r="M6399" s="578">
        <v>0.45884694873044846</v>
      </c>
      <c r="N6399" s="578">
        <v>0.34348848368972501</v>
      </c>
      <c r="O6399" s="578">
        <v>1.4435857388889351E-2</v>
      </c>
      <c r="P6399" s="578">
        <v>8.3587965110030655</v>
      </c>
      <c r="Q6399" s="578">
        <v>1640.4706382751449</v>
      </c>
      <c r="R6399" s="578">
        <v>0.46104138305721126</v>
      </c>
      <c r="S6399" s="578">
        <v>0.30967246973887025</v>
      </c>
      <c r="T6399" s="578">
        <v>1.3975084216023425E-2</v>
      </c>
      <c r="U6399" s="578">
        <v>8.4860311910209294</v>
      </c>
      <c r="V6399" s="578">
        <v>1694.5575040181425</v>
      </c>
      <c r="W6399" s="578">
        <v>0.45884696506739875</v>
      </c>
      <c r="X6399" s="578">
        <v>0.34348846257974652</v>
      </c>
      <c r="Y6399" s="578">
        <v>1.4435857388889351E-2</v>
      </c>
    </row>
    <row r="6400" spans="1:25" x14ac:dyDescent="0.3">
      <c r="A6400" s="61" t="s">
        <v>7463</v>
      </c>
      <c r="B6400" s="61" t="s">
        <v>2196</v>
      </c>
      <c r="C6400" s="61" t="s">
        <v>43</v>
      </c>
      <c r="D6400" s="36">
        <v>14</v>
      </c>
      <c r="E6400" s="36">
        <v>2012</v>
      </c>
      <c r="F6400" s="578">
        <v>8.8973654284103105</v>
      </c>
      <c r="G6400" s="578">
        <v>1769.44480514526</v>
      </c>
      <c r="H6400" s="578">
        <v>0.44229446630924873</v>
      </c>
      <c r="I6400" s="578">
        <v>0.31771554978331523</v>
      </c>
      <c r="J6400" s="578">
        <v>1.5073824863065926E-2</v>
      </c>
      <c r="K6400" s="578">
        <v>8.9713316403673726</v>
      </c>
      <c r="L6400" s="578">
        <v>1811.7752113342249</v>
      </c>
      <c r="M6400" s="578">
        <v>0.44035752086589675</v>
      </c>
      <c r="N6400" s="578">
        <v>0.34939017763826946</v>
      </c>
      <c r="O6400" s="578">
        <v>1.5434455136225201E-2</v>
      </c>
      <c r="P6400" s="578">
        <v>8.8973654410292475</v>
      </c>
      <c r="Q6400" s="578">
        <v>1769.44480514526</v>
      </c>
      <c r="R6400" s="578">
        <v>0.44229446630924873</v>
      </c>
      <c r="S6400" s="578">
        <v>0.31771555502200449</v>
      </c>
      <c r="T6400" s="578">
        <v>1.5073825386934876E-2</v>
      </c>
      <c r="U6400" s="578">
        <v>8.9713318398498743</v>
      </c>
      <c r="V6400" s="578">
        <v>1811.7752113342249</v>
      </c>
      <c r="W6400" s="578">
        <v>0.44035754647726777</v>
      </c>
      <c r="X6400" s="578">
        <v>0.34939018893055551</v>
      </c>
      <c r="Y6400" s="578">
        <v>1.5434455136225201E-2</v>
      </c>
    </row>
    <row r="6401" spans="1:25" x14ac:dyDescent="0.3">
      <c r="A6401" s="61" t="s">
        <v>7464</v>
      </c>
      <c r="B6401" s="61" t="s">
        <v>2196</v>
      </c>
      <c r="C6401" s="61" t="s">
        <v>43</v>
      </c>
      <c r="D6401" s="36">
        <v>15</v>
      </c>
      <c r="E6401" s="36">
        <v>2012</v>
      </c>
      <c r="F6401" s="578">
        <v>9.3590129250345075</v>
      </c>
      <c r="G6401" s="578">
        <v>1879.99170684814</v>
      </c>
      <c r="H6401" s="578">
        <v>0.42622550542000626</v>
      </c>
      <c r="I6401" s="578">
        <v>0.32461061390737644</v>
      </c>
      <c r="J6401" s="578">
        <v>1.6015576557644275E-2</v>
      </c>
      <c r="K6401" s="578">
        <v>9.390424085877962</v>
      </c>
      <c r="L6401" s="578">
        <v>1912.2902132670024</v>
      </c>
      <c r="M6401" s="578">
        <v>0.42485974414739697</v>
      </c>
      <c r="N6401" s="578">
        <v>0.35288111353293028</v>
      </c>
      <c r="O6401" s="578">
        <v>1.6290729981847052E-2</v>
      </c>
      <c r="P6401" s="578">
        <v>9.3590127512482564</v>
      </c>
      <c r="Q6401" s="578">
        <v>1879.9917589823349</v>
      </c>
      <c r="R6401" s="578">
        <v>0.42622551069750098</v>
      </c>
      <c r="S6401" s="578">
        <v>0.32461062496683202</v>
      </c>
      <c r="T6401" s="578">
        <v>1.6015576033775326E-2</v>
      </c>
      <c r="U6401" s="578">
        <v>9.3904244092457834</v>
      </c>
      <c r="V6401" s="578">
        <v>1912.2902132670024</v>
      </c>
      <c r="W6401" s="578">
        <v>0.42485974414739697</v>
      </c>
      <c r="X6401" s="578">
        <v>0.35288113402202703</v>
      </c>
      <c r="Y6401" s="578">
        <v>1.6290729981847052E-2</v>
      </c>
    </row>
    <row r="6402" spans="1:25" x14ac:dyDescent="0.3">
      <c r="A6402" s="580" t="s">
        <v>7465</v>
      </c>
      <c r="B6402" s="580" t="s">
        <v>2196</v>
      </c>
      <c r="C6402" s="580" t="s">
        <v>43</v>
      </c>
      <c r="D6402" s="581">
        <v>16</v>
      </c>
      <c r="E6402" s="581">
        <v>2012</v>
      </c>
      <c r="F6402" s="582">
        <v>9.8920364190319638</v>
      </c>
      <c r="G6402" s="582">
        <v>2019.0909729003849</v>
      </c>
      <c r="H6402" s="582">
        <v>0.41923288364584199</v>
      </c>
      <c r="I6402" s="582">
        <v>0.34024468943243796</v>
      </c>
      <c r="J6402" s="582">
        <v>1.7200552858412224E-2</v>
      </c>
      <c r="K6402" s="582">
        <v>9.8719459796629696</v>
      </c>
      <c r="L6402" s="582">
        <v>2038.74950663248</v>
      </c>
      <c r="M6402" s="582">
        <v>0.41771962385003725</v>
      </c>
      <c r="N6402" s="582">
        <v>0.36559673678129845</v>
      </c>
      <c r="O6402" s="582">
        <v>1.7368015522758122E-2</v>
      </c>
      <c r="P6402" s="582">
        <v>9.8920370999815681</v>
      </c>
      <c r="Q6402" s="582">
        <v>2019.0910771687775</v>
      </c>
      <c r="R6402" s="582">
        <v>0.41923289492842675</v>
      </c>
      <c r="S6402" s="582">
        <v>0.3402446862892245</v>
      </c>
      <c r="T6402" s="582">
        <v>1.720055234424455E-2</v>
      </c>
      <c r="U6402" s="582">
        <v>9.8719469436327785</v>
      </c>
      <c r="V6402" s="582">
        <v>2038.74950663248</v>
      </c>
      <c r="W6402" s="582">
        <v>0.41771962334557078</v>
      </c>
      <c r="X6402" s="582">
        <v>0.365596741903573</v>
      </c>
      <c r="Y6402" s="582">
        <v>1.7368016046627074E-2</v>
      </c>
    </row>
    <row r="6403" spans="1:25" x14ac:dyDescent="0.3">
      <c r="A6403" s="61" t="s">
        <v>7466</v>
      </c>
      <c r="B6403" s="61" t="s">
        <v>2196</v>
      </c>
      <c r="C6403" s="61" t="s">
        <v>43</v>
      </c>
      <c r="D6403" s="36">
        <v>1</v>
      </c>
      <c r="E6403" s="36">
        <v>2020</v>
      </c>
      <c r="F6403" s="578">
        <v>25.818170779690199</v>
      </c>
      <c r="G6403" s="578">
        <v>8285.2094624837191</v>
      </c>
      <c r="H6403" s="578">
        <v>2.7295618451898873</v>
      </c>
      <c r="I6403" s="578">
        <v>1.4492640566701676</v>
      </c>
      <c r="J6403" s="578">
        <v>7.2525549059112793E-2</v>
      </c>
      <c r="K6403" s="578">
        <v>25.991200256816175</v>
      </c>
      <c r="L6403" s="578">
        <v>8342.1690216064399</v>
      </c>
      <c r="M6403" s="578">
        <v>2.7363049469034473</v>
      </c>
      <c r="N6403" s="578">
        <v>1.4588495806480399</v>
      </c>
      <c r="O6403" s="578">
        <v>7.3023832558343771E-2</v>
      </c>
      <c r="P6403" s="578">
        <v>25.818169240432276</v>
      </c>
      <c r="Q6403" s="578">
        <v>8285.2094624837191</v>
      </c>
      <c r="R6403" s="578">
        <v>2.7295617910179573</v>
      </c>
      <c r="S6403" s="578">
        <v>1.4492640939230677</v>
      </c>
      <c r="T6403" s="578">
        <v>7.2525549059112793E-2</v>
      </c>
      <c r="U6403" s="578">
        <v>25.991203869717175</v>
      </c>
      <c r="V6403" s="578">
        <v>8342.1691792805923</v>
      </c>
      <c r="W6403" s="578">
        <v>2.7363049442646972</v>
      </c>
      <c r="X6403" s="578">
        <v>1.4588495455682224</v>
      </c>
      <c r="Y6403" s="578">
        <v>7.3023832558343771E-2</v>
      </c>
    </row>
    <row r="6404" spans="1:25" x14ac:dyDescent="0.3">
      <c r="A6404" s="61" t="s">
        <v>7467</v>
      </c>
      <c r="B6404" s="61" t="s">
        <v>2196</v>
      </c>
      <c r="C6404" s="61" t="s">
        <v>43</v>
      </c>
      <c r="D6404" s="36">
        <v>2</v>
      </c>
      <c r="E6404" s="36">
        <v>2020</v>
      </c>
      <c r="F6404" s="578">
        <v>13.709535990060699</v>
      </c>
      <c r="G6404" s="578">
        <v>4613.3809687296507</v>
      </c>
      <c r="H6404" s="578">
        <v>1.5250017653840251</v>
      </c>
      <c r="I6404" s="578">
        <v>0.75819508964195825</v>
      </c>
      <c r="J6404" s="578">
        <v>4.0382180867406178E-2</v>
      </c>
      <c r="K6404" s="578">
        <v>13.962510159452549</v>
      </c>
      <c r="L6404" s="578">
        <v>4690.2110366821225</v>
      </c>
      <c r="M6404" s="578">
        <v>1.5391210621843698</v>
      </c>
      <c r="N6404" s="578">
        <v>0.76937085560833407</v>
      </c>
      <c r="O6404" s="578">
        <v>4.1054609736117201E-2</v>
      </c>
      <c r="P6404" s="578">
        <v>13.709535989900626</v>
      </c>
      <c r="Q6404" s="578">
        <v>4613.3809153238899</v>
      </c>
      <c r="R6404" s="578">
        <v>1.5250017648795575</v>
      </c>
      <c r="S6404" s="578">
        <v>0.75819507908696904</v>
      </c>
      <c r="T6404" s="578">
        <v>4.0382180343537216E-2</v>
      </c>
      <c r="U6404" s="578">
        <v>13.962510680714301</v>
      </c>
      <c r="V6404" s="578">
        <v>4690.2111434936469</v>
      </c>
      <c r="W6404" s="578">
        <v>1.5391211721968452</v>
      </c>
      <c r="X6404" s="578">
        <v>0.76937084008629109</v>
      </c>
      <c r="Y6404" s="578">
        <v>4.1054609736117201E-2</v>
      </c>
    </row>
    <row r="6405" spans="1:25" x14ac:dyDescent="0.3">
      <c r="A6405" s="61" t="s">
        <v>7468</v>
      </c>
      <c r="B6405" s="61" t="s">
        <v>2196</v>
      </c>
      <c r="C6405" s="61" t="s">
        <v>43</v>
      </c>
      <c r="D6405" s="36">
        <v>3</v>
      </c>
      <c r="E6405" s="36">
        <v>2020</v>
      </c>
      <c r="F6405" s="578">
        <v>8.3485322832008571</v>
      </c>
      <c r="G6405" s="578">
        <v>2949.9866485595649</v>
      </c>
      <c r="H6405" s="578">
        <v>0.8263797378943607</v>
      </c>
      <c r="I6405" s="578">
        <v>0.45371602661907601</v>
      </c>
      <c r="J6405" s="578">
        <v>2.5825164707687975E-2</v>
      </c>
      <c r="K6405" s="578">
        <v>8.2969356842077069</v>
      </c>
      <c r="L6405" s="578">
        <v>2917.9796829223601</v>
      </c>
      <c r="M6405" s="578">
        <v>0.82728735920196972</v>
      </c>
      <c r="N6405" s="578">
        <v>0.45051993134741924</v>
      </c>
      <c r="O6405" s="578">
        <v>2.5544701260514502E-2</v>
      </c>
      <c r="P6405" s="578">
        <v>8.3485325040407226</v>
      </c>
      <c r="Q6405" s="578">
        <v>2949.9866485595649</v>
      </c>
      <c r="R6405" s="578">
        <v>0.82637974317185525</v>
      </c>
      <c r="S6405" s="578">
        <v>0.45371603189657073</v>
      </c>
      <c r="T6405" s="578">
        <v>2.5825164707687975E-2</v>
      </c>
      <c r="U6405" s="578">
        <v>8.2969352519188124</v>
      </c>
      <c r="V6405" s="578">
        <v>2917.9797350565555</v>
      </c>
      <c r="W6405" s="578">
        <v>0.82728735545727705</v>
      </c>
      <c r="X6405" s="578">
        <v>0.45051991023744126</v>
      </c>
      <c r="Y6405" s="578">
        <v>2.5544701260514502E-2</v>
      </c>
    </row>
    <row r="6406" spans="1:25" x14ac:dyDescent="0.3">
      <c r="A6406" s="61" t="s">
        <v>7469</v>
      </c>
      <c r="B6406" s="61" t="s">
        <v>2196</v>
      </c>
      <c r="C6406" s="61" t="s">
        <v>43</v>
      </c>
      <c r="D6406" s="36">
        <v>4</v>
      </c>
      <c r="E6406" s="36">
        <v>2020</v>
      </c>
      <c r="F6406" s="578">
        <v>7.016993854000849</v>
      </c>
      <c r="G6406" s="578">
        <v>2647.0997772216751</v>
      </c>
      <c r="H6406" s="578">
        <v>0.58127129962182722</v>
      </c>
      <c r="I6406" s="578">
        <v>0.39121311522709801</v>
      </c>
      <c r="J6406" s="578">
        <v>2.3174605215899573E-2</v>
      </c>
      <c r="K6406" s="578">
        <v>6.8996967587336222</v>
      </c>
      <c r="L6406" s="578">
        <v>2586.9890009562123</v>
      </c>
      <c r="M6406" s="578">
        <v>0.58098705826948049</v>
      </c>
      <c r="N6406" s="578">
        <v>0.38356078326857296</v>
      </c>
      <c r="O6406" s="578">
        <v>2.2648106503765975E-2</v>
      </c>
      <c r="P6406" s="578">
        <v>7.016993749951018</v>
      </c>
      <c r="Q6406" s="578">
        <v>2647.0997772216751</v>
      </c>
      <c r="R6406" s="578">
        <v>0.58127126275697505</v>
      </c>
      <c r="S6406" s="578">
        <v>0.39121313975192573</v>
      </c>
      <c r="T6406" s="578">
        <v>2.3174605739768525E-2</v>
      </c>
      <c r="U6406" s="578">
        <v>6.8996966592834079</v>
      </c>
      <c r="V6406" s="578">
        <v>2586.9890009562123</v>
      </c>
      <c r="W6406" s="578">
        <v>0.58098704719062222</v>
      </c>
      <c r="X6406" s="578">
        <v>0.38356075963626246</v>
      </c>
      <c r="Y6406" s="578">
        <v>2.2648106503765975E-2</v>
      </c>
    </row>
    <row r="6407" spans="1:25" x14ac:dyDescent="0.3">
      <c r="A6407" s="61" t="s">
        <v>7470</v>
      </c>
      <c r="B6407" s="61" t="s">
        <v>2196</v>
      </c>
      <c r="C6407" s="61" t="s">
        <v>43</v>
      </c>
      <c r="D6407" s="36">
        <v>5</v>
      </c>
      <c r="E6407" s="36">
        <v>2020</v>
      </c>
      <c r="F6407" s="578">
        <v>6.0845561594239026</v>
      </c>
      <c r="G6407" s="578">
        <v>2328.0004755655877</v>
      </c>
      <c r="H6407" s="578">
        <v>0.45085638474362522</v>
      </c>
      <c r="I6407" s="578">
        <v>0.34609370236284948</v>
      </c>
      <c r="J6407" s="578">
        <v>2.0382972647591126E-2</v>
      </c>
      <c r="K6407" s="578">
        <v>5.9884133711190399</v>
      </c>
      <c r="L6407" s="578">
        <v>2281.3192799886024</v>
      </c>
      <c r="M6407" s="578">
        <v>0.45126629744966751</v>
      </c>
      <c r="N6407" s="578">
        <v>0.33853117318358222</v>
      </c>
      <c r="O6407" s="578">
        <v>1.9973922336551649E-2</v>
      </c>
      <c r="P6407" s="578">
        <v>6.0845564202985125</v>
      </c>
      <c r="Q6407" s="578">
        <v>2328.0004234313924</v>
      </c>
      <c r="R6407" s="578">
        <v>0.45085635190965428</v>
      </c>
      <c r="S6407" s="578">
        <v>0.34609370562247849</v>
      </c>
      <c r="T6407" s="578">
        <v>2.0382972647591126E-2</v>
      </c>
      <c r="U6407" s="578">
        <v>5.9884136641739998</v>
      </c>
      <c r="V6407" s="578">
        <v>2281.3192799886024</v>
      </c>
      <c r="W6407" s="578">
        <v>0.45126632383714071</v>
      </c>
      <c r="X6407" s="578">
        <v>0.33853121920643947</v>
      </c>
      <c r="Y6407" s="578">
        <v>1.9973922336551649E-2</v>
      </c>
    </row>
    <row r="6408" spans="1:25" x14ac:dyDescent="0.3">
      <c r="A6408" s="61" t="s">
        <v>7471</v>
      </c>
      <c r="B6408" s="61" t="s">
        <v>2196</v>
      </c>
      <c r="C6408" s="61" t="s">
        <v>43</v>
      </c>
      <c r="D6408" s="36">
        <v>6</v>
      </c>
      <c r="E6408" s="36">
        <v>2020</v>
      </c>
      <c r="F6408" s="578">
        <v>5.4987438032355049</v>
      </c>
      <c r="G6408" s="578">
        <v>2168.1836471557549</v>
      </c>
      <c r="H6408" s="578">
        <v>0.38704406193088853</v>
      </c>
      <c r="I6408" s="578">
        <v>0.31602843524888102</v>
      </c>
      <c r="J6408" s="578">
        <v>1.8982913383903524E-2</v>
      </c>
      <c r="K6408" s="578">
        <v>5.4311094355446841</v>
      </c>
      <c r="L6408" s="578">
        <v>2133.9865417480428</v>
      </c>
      <c r="M6408" s="578">
        <v>0.38658584221169151</v>
      </c>
      <c r="N6408" s="578">
        <v>0.30952806340064798</v>
      </c>
      <c r="O6408" s="578">
        <v>1.86832010513171E-2</v>
      </c>
      <c r="P6408" s="578">
        <v>5.4987440640579699</v>
      </c>
      <c r="Q6408" s="578">
        <v>2168.1836471557549</v>
      </c>
      <c r="R6408" s="578">
        <v>0.38704406169320726</v>
      </c>
      <c r="S6408" s="578">
        <v>0.31602841732092152</v>
      </c>
      <c r="T6408" s="578">
        <v>1.8982912860034576E-2</v>
      </c>
      <c r="U6408" s="578">
        <v>5.4311090704128793</v>
      </c>
      <c r="V6408" s="578">
        <v>2133.9865417480428</v>
      </c>
      <c r="W6408" s="578">
        <v>0.38658584287622877</v>
      </c>
      <c r="X6408" s="578">
        <v>0.30952804186381355</v>
      </c>
      <c r="Y6408" s="578">
        <v>1.86832010513171E-2</v>
      </c>
    </row>
    <row r="6409" spans="1:25" x14ac:dyDescent="0.3">
      <c r="A6409" s="61" t="s">
        <v>7472</v>
      </c>
      <c r="B6409" s="61" t="s">
        <v>2196</v>
      </c>
      <c r="C6409" s="61" t="s">
        <v>43</v>
      </c>
      <c r="D6409" s="36">
        <v>7</v>
      </c>
      <c r="E6409" s="36">
        <v>2020</v>
      </c>
      <c r="F6409" s="578">
        <v>5.3054690039098178</v>
      </c>
      <c r="G6409" s="578">
        <v>2126.4424616495699</v>
      </c>
      <c r="H6409" s="578">
        <v>0.34237633141068052</v>
      </c>
      <c r="I6409" s="578">
        <v>0.29634957227002179</v>
      </c>
      <c r="J6409" s="578">
        <v>1.8618147878441925E-2</v>
      </c>
      <c r="K6409" s="578">
        <v>5.2488493876359481</v>
      </c>
      <c r="L6409" s="578">
        <v>2099.7000770568802</v>
      </c>
      <c r="M6409" s="578">
        <v>0.34150210299412675</v>
      </c>
      <c r="N6409" s="578">
        <v>0.29140002594795023</v>
      </c>
      <c r="O6409" s="578">
        <v>1.8383673760884699E-2</v>
      </c>
      <c r="P6409" s="578">
        <v>5.3054688945315576</v>
      </c>
      <c r="Q6409" s="578">
        <v>2126.4424107869399</v>
      </c>
      <c r="R6409" s="578">
        <v>0.34237633162410852</v>
      </c>
      <c r="S6409" s="578">
        <v>0.29634954627059973</v>
      </c>
      <c r="T6409" s="578">
        <v>1.8618147878441925E-2</v>
      </c>
      <c r="U6409" s="578">
        <v>5.2488495938208226</v>
      </c>
      <c r="V6409" s="578">
        <v>2099.7000770568802</v>
      </c>
      <c r="W6409" s="578">
        <v>0.34150212988121575</v>
      </c>
      <c r="X6409" s="578">
        <v>0.29139999994852822</v>
      </c>
      <c r="Y6409" s="578">
        <v>1.8383673760884699E-2</v>
      </c>
    </row>
    <row r="6410" spans="1:25" x14ac:dyDescent="0.3">
      <c r="A6410" s="61" t="s">
        <v>7473</v>
      </c>
      <c r="B6410" s="61" t="s">
        <v>2196</v>
      </c>
      <c r="C6410" s="61" t="s">
        <v>43</v>
      </c>
      <c r="D6410" s="36">
        <v>8</v>
      </c>
      <c r="E6410" s="36">
        <v>2020</v>
      </c>
      <c r="F6410" s="578">
        <v>4.5977018900375679</v>
      </c>
      <c r="G6410" s="578">
        <v>1785.438604990635</v>
      </c>
      <c r="H6410" s="578">
        <v>0.30716707734488047</v>
      </c>
      <c r="I6410" s="578">
        <v>0.230499804602004</v>
      </c>
      <c r="J6410" s="578">
        <v>1.5634341456461649E-2</v>
      </c>
      <c r="K6410" s="578">
        <v>4.6015565656113377</v>
      </c>
      <c r="L6410" s="578">
        <v>1793.7580070495551</v>
      </c>
      <c r="M6410" s="578">
        <v>0.30637595143586271</v>
      </c>
      <c r="N6410" s="578">
        <v>0.231982746588376</v>
      </c>
      <c r="O6410" s="578">
        <v>1.5706693743898773E-2</v>
      </c>
      <c r="P6410" s="578">
        <v>4.5977014753407222</v>
      </c>
      <c r="Q6410" s="578">
        <v>1785.438604990635</v>
      </c>
      <c r="R6410" s="578">
        <v>0.30716702362648551</v>
      </c>
      <c r="S6410" s="578">
        <v>0.230499804602004</v>
      </c>
      <c r="T6410" s="578">
        <v>1.5634341456461649E-2</v>
      </c>
      <c r="U6410" s="578">
        <v>4.6015565136646401</v>
      </c>
      <c r="V6410" s="578">
        <v>1793.7580070495551</v>
      </c>
      <c r="W6410" s="578">
        <v>0.30637595228472447</v>
      </c>
      <c r="X6410" s="578">
        <v>0.23198274037955899</v>
      </c>
      <c r="Y6410" s="578">
        <v>1.5706693743898773E-2</v>
      </c>
    </row>
    <row r="6411" spans="1:25" x14ac:dyDescent="0.3">
      <c r="A6411" s="61" t="s">
        <v>7474</v>
      </c>
      <c r="B6411" s="61" t="s">
        <v>2196</v>
      </c>
      <c r="C6411" s="61" t="s">
        <v>43</v>
      </c>
      <c r="D6411" s="36">
        <v>9</v>
      </c>
      <c r="E6411" s="36">
        <v>2020</v>
      </c>
      <c r="F6411" s="578">
        <v>4.4435395271551252</v>
      </c>
      <c r="G6411" s="578">
        <v>1738.1017672220823</v>
      </c>
      <c r="H6411" s="578">
        <v>0.28408825912629199</v>
      </c>
      <c r="I6411" s="578">
        <v>0.2112459934432985</v>
      </c>
      <c r="J6411" s="578">
        <v>1.5221391707503499E-2</v>
      </c>
      <c r="K6411" s="578">
        <v>4.4658573972810629</v>
      </c>
      <c r="L6411" s="578">
        <v>1760.5954132080026</v>
      </c>
      <c r="M6411" s="578">
        <v>0.283294746979663</v>
      </c>
      <c r="N6411" s="578">
        <v>0.21639199927449199</v>
      </c>
      <c r="O6411" s="578">
        <v>1.5417712449561749E-2</v>
      </c>
      <c r="P6411" s="578">
        <v>4.44353915985387</v>
      </c>
      <c r="Q6411" s="578">
        <v>1738.1017672220823</v>
      </c>
      <c r="R6411" s="578">
        <v>0.28408826411274851</v>
      </c>
      <c r="S6411" s="578">
        <v>0.21124599396716728</v>
      </c>
      <c r="T6411" s="578">
        <v>1.5221391707503499E-2</v>
      </c>
      <c r="U6411" s="578">
        <v>4.4658576580004548</v>
      </c>
      <c r="V6411" s="578">
        <v>1760.5954132080026</v>
      </c>
      <c r="W6411" s="578">
        <v>0.28329473947572548</v>
      </c>
      <c r="X6411" s="578">
        <v>0.21639199927449199</v>
      </c>
      <c r="Y6411" s="578">
        <v>1.5417712449561749E-2</v>
      </c>
    </row>
    <row r="6412" spans="1:25" x14ac:dyDescent="0.3">
      <c r="A6412" s="61" t="s">
        <v>7475</v>
      </c>
      <c r="B6412" s="61" t="s">
        <v>2196</v>
      </c>
      <c r="C6412" s="61" t="s">
        <v>43</v>
      </c>
      <c r="D6412" s="36">
        <v>10</v>
      </c>
      <c r="E6412" s="36">
        <v>2020</v>
      </c>
      <c r="F6412" s="578">
        <v>4.3236337987606577</v>
      </c>
      <c r="G6412" s="578">
        <v>1701.2764994303325</v>
      </c>
      <c r="H6412" s="578">
        <v>0.26613737014122246</v>
      </c>
      <c r="I6412" s="578">
        <v>0.196271067174772</v>
      </c>
      <c r="J6412" s="578">
        <v>1.490013748601385E-2</v>
      </c>
      <c r="K6412" s="578">
        <v>4.3650325502809801</v>
      </c>
      <c r="L6412" s="578">
        <v>1736.5829302469849</v>
      </c>
      <c r="M6412" s="578">
        <v>0.26579605087317704</v>
      </c>
      <c r="N6412" s="578">
        <v>0.20416790241142699</v>
      </c>
      <c r="O6412" s="578">
        <v>1.5208526034257324E-2</v>
      </c>
      <c r="P6412" s="578">
        <v>4.32363374510411</v>
      </c>
      <c r="Q6412" s="578">
        <v>1701.2764994303325</v>
      </c>
      <c r="R6412" s="578">
        <v>0.26613736839499275</v>
      </c>
      <c r="S6412" s="578">
        <v>0.19627108300725576</v>
      </c>
      <c r="T6412" s="578">
        <v>1.490013748601385E-2</v>
      </c>
      <c r="U6412" s="578">
        <v>4.3650323414561427</v>
      </c>
      <c r="V6412" s="578">
        <v>1736.5829302469849</v>
      </c>
      <c r="W6412" s="578">
        <v>0.26579606122201449</v>
      </c>
      <c r="X6412" s="578">
        <v>0.20416787903134975</v>
      </c>
      <c r="Y6412" s="578">
        <v>1.5208526039107976E-2</v>
      </c>
    </row>
    <row r="6413" spans="1:25" x14ac:dyDescent="0.3">
      <c r="A6413" s="61" t="s">
        <v>7476</v>
      </c>
      <c r="B6413" s="61" t="s">
        <v>2196</v>
      </c>
      <c r="C6413" s="61" t="s">
        <v>43</v>
      </c>
      <c r="D6413" s="36">
        <v>11</v>
      </c>
      <c r="E6413" s="36">
        <v>2020</v>
      </c>
      <c r="F6413" s="578">
        <v>4.1765252772214154</v>
      </c>
      <c r="G6413" s="578">
        <v>1625.0603713989201</v>
      </c>
      <c r="H6413" s="578">
        <v>0.25079223698897551</v>
      </c>
      <c r="I6413" s="578">
        <v>0.171408802270889</v>
      </c>
      <c r="J6413" s="578">
        <v>1.4234901929739798E-2</v>
      </c>
      <c r="K6413" s="578">
        <v>4.2330411208483021</v>
      </c>
      <c r="L6413" s="578">
        <v>1672.1883265177373</v>
      </c>
      <c r="M6413" s="578">
        <v>0.25072116343653728</v>
      </c>
      <c r="N6413" s="578">
        <v>0.18220551672857199</v>
      </c>
      <c r="O6413" s="578">
        <v>1.464654784649605E-2</v>
      </c>
      <c r="P6413" s="578">
        <v>4.1765251729132897</v>
      </c>
      <c r="Q6413" s="578">
        <v>1625.0602149963327</v>
      </c>
      <c r="R6413" s="578">
        <v>0.25079223761955871</v>
      </c>
      <c r="S6413" s="578">
        <v>0.171408802270889</v>
      </c>
      <c r="T6413" s="578">
        <v>1.4234901929739798E-2</v>
      </c>
      <c r="U6413" s="578">
        <v>4.2330412204501</v>
      </c>
      <c r="V6413" s="578">
        <v>1672.1883265177373</v>
      </c>
      <c r="W6413" s="578">
        <v>0.25072116317460275</v>
      </c>
      <c r="X6413" s="578">
        <v>0.182205518300179</v>
      </c>
      <c r="Y6413" s="578">
        <v>1.464654784649605E-2</v>
      </c>
    </row>
    <row r="6414" spans="1:25" x14ac:dyDescent="0.3">
      <c r="A6414" s="61" t="s">
        <v>7477</v>
      </c>
      <c r="B6414" s="61" t="s">
        <v>2196</v>
      </c>
      <c r="C6414" s="61" t="s">
        <v>43</v>
      </c>
      <c r="D6414" s="36">
        <v>12</v>
      </c>
      <c r="E6414" s="36">
        <v>2020</v>
      </c>
      <c r="F6414" s="578">
        <v>4.0315852004253676</v>
      </c>
      <c r="G6414" s="578">
        <v>1543.681256612135</v>
      </c>
      <c r="H6414" s="578">
        <v>0.23752631284636025</v>
      </c>
      <c r="I6414" s="578">
        <v>0.143978497013449</v>
      </c>
      <c r="J6414" s="578">
        <v>1.3523412412420499E-2</v>
      </c>
      <c r="K6414" s="578">
        <v>4.0994735590502325</v>
      </c>
      <c r="L6414" s="578">
        <v>1600.0061620076449</v>
      </c>
      <c r="M6414" s="578">
        <v>0.23767740261003625</v>
      </c>
      <c r="N6414" s="578">
        <v>0.15736260451376399</v>
      </c>
      <c r="O6414" s="578">
        <v>1.4015531177089199E-2</v>
      </c>
      <c r="P6414" s="578">
        <v>4.0315852016161999</v>
      </c>
      <c r="Q6414" s="578">
        <v>1543.6813087463324</v>
      </c>
      <c r="R6414" s="578">
        <v>0.23752632370451426</v>
      </c>
      <c r="S6414" s="578">
        <v>0.143978497013449</v>
      </c>
      <c r="T6414" s="578">
        <v>1.3523412412420499E-2</v>
      </c>
      <c r="U6414" s="578">
        <v>4.0994732499554276</v>
      </c>
      <c r="V6414" s="578">
        <v>1600.0061098734477</v>
      </c>
      <c r="W6414" s="578">
        <v>0.23767740279921101</v>
      </c>
      <c r="X6414" s="578">
        <v>0.15736260398989499</v>
      </c>
      <c r="Y6414" s="578">
        <v>1.4015531177089199E-2</v>
      </c>
    </row>
    <row r="6415" spans="1:25" x14ac:dyDescent="0.3">
      <c r="A6415" s="61" t="s">
        <v>7478</v>
      </c>
      <c r="B6415" s="61" t="s">
        <v>2196</v>
      </c>
      <c r="C6415" s="61" t="s">
        <v>43</v>
      </c>
      <c r="D6415" s="36">
        <v>13</v>
      </c>
      <c r="E6415" s="36">
        <v>2020</v>
      </c>
      <c r="F6415" s="578">
        <v>3.9946419589784128</v>
      </c>
      <c r="G6415" s="578">
        <v>1547.8415781656875</v>
      </c>
      <c r="H6415" s="578">
        <v>0.22649078898636249</v>
      </c>
      <c r="I6415" s="578">
        <v>0.13005409948527799</v>
      </c>
      <c r="J6415" s="578">
        <v>1.3555386089137724E-2</v>
      </c>
      <c r="K6415" s="578">
        <v>4.0621018173721124</v>
      </c>
      <c r="L6415" s="578">
        <v>1603.8788604736276</v>
      </c>
      <c r="M6415" s="578">
        <v>0.22688138241210226</v>
      </c>
      <c r="N6415" s="578">
        <v>0.14417540433350901</v>
      </c>
      <c r="O6415" s="578">
        <v>1.4045370800886251E-2</v>
      </c>
      <c r="P6415" s="578">
        <v>3.9946416485363399</v>
      </c>
      <c r="Q6415" s="578">
        <v>1547.8415781656875</v>
      </c>
      <c r="R6415" s="578">
        <v>0.22649073066713699</v>
      </c>
      <c r="S6415" s="578">
        <v>0.13005409948527799</v>
      </c>
      <c r="T6415" s="578">
        <v>1.3555385046250475E-2</v>
      </c>
      <c r="U6415" s="578">
        <v>4.0621018695261801</v>
      </c>
      <c r="V6415" s="578">
        <v>1603.8788598378476</v>
      </c>
      <c r="W6415" s="578">
        <v>0.226881363424278</v>
      </c>
      <c r="X6415" s="578">
        <v>0.14417540538124701</v>
      </c>
      <c r="Y6415" s="578">
        <v>1.4045370800886251E-2</v>
      </c>
    </row>
    <row r="6416" spans="1:25" x14ac:dyDescent="0.3">
      <c r="A6416" s="61" t="s">
        <v>7479</v>
      </c>
      <c r="B6416" s="61" t="s">
        <v>2196</v>
      </c>
      <c r="C6416" s="61" t="s">
        <v>43</v>
      </c>
      <c r="D6416" s="36">
        <v>14</v>
      </c>
      <c r="E6416" s="36">
        <v>2020</v>
      </c>
      <c r="F6416" s="578">
        <v>4.2339304716903454</v>
      </c>
      <c r="G6416" s="578">
        <v>1655.4961522420201</v>
      </c>
      <c r="H6416" s="578">
        <v>0.21932691989544126</v>
      </c>
      <c r="I6416" s="578">
        <v>0.133422495797276</v>
      </c>
      <c r="J6416" s="578">
        <v>1.4500364651515401E-2</v>
      </c>
      <c r="K6416" s="578">
        <v>4.2766607769299254</v>
      </c>
      <c r="L6416" s="578">
        <v>1701.52769851684</v>
      </c>
      <c r="M6416" s="578">
        <v>0.21965763639066876</v>
      </c>
      <c r="N6416" s="578">
        <v>0.14663240686058901</v>
      </c>
      <c r="O6416" s="578">
        <v>1.4902533478258723E-2</v>
      </c>
      <c r="P6416" s="578">
        <v>4.2339302103973724</v>
      </c>
      <c r="Q6416" s="578">
        <v>1655.4961522420201</v>
      </c>
      <c r="R6416" s="578">
        <v>0.21932691999245402</v>
      </c>
      <c r="S6416" s="578">
        <v>0.133422495797276</v>
      </c>
      <c r="T6416" s="578">
        <v>1.4500364651515401E-2</v>
      </c>
      <c r="U6416" s="578">
        <v>4.2766605162117477</v>
      </c>
      <c r="V6416" s="578">
        <v>1701.52769851684</v>
      </c>
      <c r="W6416" s="578">
        <v>0.219657630460763</v>
      </c>
      <c r="X6416" s="578">
        <v>0.14663240686058901</v>
      </c>
      <c r="Y6416" s="578">
        <v>1.4902533478258723E-2</v>
      </c>
    </row>
    <row r="6417" spans="1:25" x14ac:dyDescent="0.3">
      <c r="A6417" s="61" t="s">
        <v>7480</v>
      </c>
      <c r="B6417" s="61" t="s">
        <v>2196</v>
      </c>
      <c r="C6417" s="61" t="s">
        <v>43</v>
      </c>
      <c r="D6417" s="36">
        <v>15</v>
      </c>
      <c r="E6417" s="36">
        <v>2020</v>
      </c>
      <c r="F6417" s="578">
        <v>4.4390426610674023</v>
      </c>
      <c r="G6417" s="578">
        <v>1747.7682355244901</v>
      </c>
      <c r="H6417" s="578">
        <v>0.21318577970184024</v>
      </c>
      <c r="I6417" s="578">
        <v>0.13630982822117649</v>
      </c>
      <c r="J6417" s="578">
        <v>1.5310334468570799E-2</v>
      </c>
      <c r="K6417" s="578">
        <v>4.46193368025342</v>
      </c>
      <c r="L6417" s="578">
        <v>1785.2650006612073</v>
      </c>
      <c r="M6417" s="578">
        <v>0.21359203205065525</v>
      </c>
      <c r="N6417" s="578">
        <v>0.14808500371873301</v>
      </c>
      <c r="O6417" s="578">
        <v>1.5637603025728176E-2</v>
      </c>
      <c r="P6417" s="578">
        <v>4.4390424006099494</v>
      </c>
      <c r="Q6417" s="578">
        <v>1747.7682355244901</v>
      </c>
      <c r="R6417" s="578">
        <v>0.21318578023541052</v>
      </c>
      <c r="S6417" s="578">
        <v>0.13630988541990477</v>
      </c>
      <c r="T6417" s="578">
        <v>1.5310335516308698E-2</v>
      </c>
      <c r="U6417" s="578">
        <v>4.4619339411280272</v>
      </c>
      <c r="V6417" s="578">
        <v>1785.2650527954049</v>
      </c>
      <c r="W6417" s="578">
        <v>0.21359203281463096</v>
      </c>
      <c r="X6417" s="578">
        <v>0.14808500371873301</v>
      </c>
      <c r="Y6417" s="578">
        <v>1.5637603025728176E-2</v>
      </c>
    </row>
    <row r="6418" spans="1:25" x14ac:dyDescent="0.3">
      <c r="A6418" s="580" t="s">
        <v>7481</v>
      </c>
      <c r="B6418" s="580" t="s">
        <v>2196</v>
      </c>
      <c r="C6418" s="580" t="s">
        <v>43</v>
      </c>
      <c r="D6418" s="581">
        <v>16</v>
      </c>
      <c r="E6418" s="581">
        <v>2020</v>
      </c>
      <c r="F6418" s="582">
        <v>4.6831927363151973</v>
      </c>
      <c r="G6418" s="582">
        <v>1868.9599838256777</v>
      </c>
      <c r="H6418" s="582">
        <v>0.21131408397923176</v>
      </c>
      <c r="I6418" s="582">
        <v>0.142740144937609</v>
      </c>
      <c r="J6418" s="582">
        <v>1.6373281464135851E-2</v>
      </c>
      <c r="K6418" s="582">
        <v>4.681721477062327</v>
      </c>
      <c r="L6418" s="582">
        <v>1895.2933476765875</v>
      </c>
      <c r="M6418" s="582">
        <v>0.21148044880101174</v>
      </c>
      <c r="N6418" s="582">
        <v>0.15329160541296</v>
      </c>
      <c r="O6418" s="582">
        <v>1.6602693998720452E-2</v>
      </c>
      <c r="P6418" s="582">
        <v>4.6831925798530047</v>
      </c>
      <c r="Q6418" s="582">
        <v>1868.9599838256777</v>
      </c>
      <c r="R6418" s="582">
        <v>0.21131407640253475</v>
      </c>
      <c r="S6418" s="582">
        <v>0.14274012933795599</v>
      </c>
      <c r="T6418" s="582">
        <v>1.6373281464135851E-2</v>
      </c>
      <c r="U6418" s="582">
        <v>4.6817213204970596</v>
      </c>
      <c r="V6418" s="582">
        <v>1895.2932955423926</v>
      </c>
      <c r="W6418" s="582">
        <v>0.21148043445039799</v>
      </c>
      <c r="X6418" s="582">
        <v>0.15329160013546525</v>
      </c>
      <c r="Y6418" s="582">
        <v>1.6602692950982552E-2</v>
      </c>
    </row>
    <row r="6419" spans="1:25" x14ac:dyDescent="0.3">
      <c r="A6419" s="61" t="s">
        <v>7482</v>
      </c>
      <c r="B6419" s="61" t="s">
        <v>2196</v>
      </c>
      <c r="C6419" s="61" t="s">
        <v>43</v>
      </c>
      <c r="D6419" s="36">
        <v>1</v>
      </c>
      <c r="E6419" s="36">
        <v>2030</v>
      </c>
      <c r="F6419" s="578">
        <v>10.144951767969024</v>
      </c>
      <c r="G6419" s="578">
        <v>8022.3899383544876</v>
      </c>
      <c r="H6419" s="578">
        <v>1.0541863233471875</v>
      </c>
      <c r="I6419" s="578">
        <v>0.34916297501573923</v>
      </c>
      <c r="J6419" s="578">
        <v>6.9190141667301391E-2</v>
      </c>
      <c r="K6419" s="578">
        <v>10.213482128343434</v>
      </c>
      <c r="L6419" s="578">
        <v>8079.3998718261673</v>
      </c>
      <c r="M6419" s="578">
        <v>1.0570005970075675</v>
      </c>
      <c r="N6419" s="578">
        <v>0.35184647484372022</v>
      </c>
      <c r="O6419" s="578">
        <v>6.9681732333265189E-2</v>
      </c>
      <c r="P6419" s="578">
        <v>10.144951107351506</v>
      </c>
      <c r="Q6419" s="578">
        <v>8022.3899892171175</v>
      </c>
      <c r="R6419" s="578">
        <v>1.054186333591735</v>
      </c>
      <c r="S6419" s="578">
        <v>0.34916298541550828</v>
      </c>
      <c r="T6419" s="578">
        <v>6.9190141667301391E-2</v>
      </c>
      <c r="U6419" s="578">
        <v>10.213481964169949</v>
      </c>
      <c r="V6419" s="578">
        <v>8079.3998718261673</v>
      </c>
      <c r="W6419" s="578">
        <v>1.0570006022850627</v>
      </c>
      <c r="X6419" s="578">
        <v>0.35184647484372028</v>
      </c>
      <c r="Y6419" s="578">
        <v>6.9681732333265189E-2</v>
      </c>
    </row>
    <row r="6420" spans="1:25" x14ac:dyDescent="0.3">
      <c r="A6420" s="61" t="s">
        <v>7483</v>
      </c>
      <c r="B6420" s="61" t="s">
        <v>2196</v>
      </c>
      <c r="C6420" s="61" t="s">
        <v>43</v>
      </c>
      <c r="D6420" s="36">
        <v>2</v>
      </c>
      <c r="E6420" s="36">
        <v>2030</v>
      </c>
      <c r="F6420" s="578">
        <v>5.4482375173101847</v>
      </c>
      <c r="G6420" s="578">
        <v>4476.3049977620403</v>
      </c>
      <c r="H6420" s="578">
        <v>0.59689651077011696</v>
      </c>
      <c r="I6420" s="578">
        <v>0.18515190028119799</v>
      </c>
      <c r="J6420" s="578">
        <v>3.8606026093475479E-2</v>
      </c>
      <c r="K6420" s="578">
        <v>5.5518191913900647</v>
      </c>
      <c r="L6420" s="578">
        <v>4551.1039759317991</v>
      </c>
      <c r="M6420" s="578">
        <v>0.60331616065135019</v>
      </c>
      <c r="N6420" s="578">
        <v>0.18781484609159299</v>
      </c>
      <c r="O6420" s="578">
        <v>3.9251112767184723E-2</v>
      </c>
      <c r="P6420" s="578">
        <v>5.4482374628441876</v>
      </c>
      <c r="Q6420" s="578">
        <v>4476.3049977620403</v>
      </c>
      <c r="R6420" s="578">
        <v>0.59689653713818758</v>
      </c>
      <c r="S6420" s="578">
        <v>0.18515190544227725</v>
      </c>
      <c r="T6420" s="578">
        <v>3.860602659794185E-2</v>
      </c>
      <c r="U6420" s="578">
        <v>5.551819452231026</v>
      </c>
      <c r="V6420" s="578">
        <v>4551.1039225260374</v>
      </c>
      <c r="W6420" s="578">
        <v>0.60331616034575997</v>
      </c>
      <c r="X6420" s="578">
        <v>0.18781487372082922</v>
      </c>
      <c r="Y6420" s="578">
        <v>3.9251112767184723E-2</v>
      </c>
    </row>
    <row r="6421" spans="1:25" x14ac:dyDescent="0.3">
      <c r="A6421" s="61" t="s">
        <v>7484</v>
      </c>
      <c r="B6421" s="61" t="s">
        <v>2196</v>
      </c>
      <c r="C6421" s="61" t="s">
        <v>43</v>
      </c>
      <c r="D6421" s="36">
        <v>3</v>
      </c>
      <c r="E6421" s="36">
        <v>2030</v>
      </c>
      <c r="F6421" s="578">
        <v>3.3139421713600852</v>
      </c>
      <c r="G6421" s="578">
        <v>2845.3197835286401</v>
      </c>
      <c r="H6421" s="578">
        <v>0.33153549982671326</v>
      </c>
      <c r="I6421" s="578">
        <v>0.113722896164593</v>
      </c>
      <c r="J6421" s="578">
        <v>2.4540406166731026E-2</v>
      </c>
      <c r="K6421" s="578">
        <v>3.2950710497452702</v>
      </c>
      <c r="L6421" s="578">
        <v>2815.7387975056927</v>
      </c>
      <c r="M6421" s="578">
        <v>0.33157737462048853</v>
      </c>
      <c r="N6421" s="578">
        <v>0.11259047487207326</v>
      </c>
      <c r="O6421" s="578">
        <v>2.4285176206224848E-2</v>
      </c>
      <c r="P6421" s="578">
        <v>3.3139420148712153</v>
      </c>
      <c r="Q6421" s="578">
        <v>2845.3197835286401</v>
      </c>
      <c r="R6421" s="578">
        <v>0.33153550003529098</v>
      </c>
      <c r="S6421" s="578">
        <v>0.11372288968414002</v>
      </c>
      <c r="T6421" s="578">
        <v>2.4540406166731026E-2</v>
      </c>
      <c r="U6421" s="578">
        <v>3.2950711540909903</v>
      </c>
      <c r="V6421" s="578">
        <v>2815.7388496398898</v>
      </c>
      <c r="W6421" s="578">
        <v>0.33157736992507075</v>
      </c>
      <c r="X6421" s="578">
        <v>0.11259048226444601</v>
      </c>
      <c r="Y6421" s="578">
        <v>2.4285176206224848E-2</v>
      </c>
    </row>
    <row r="6422" spans="1:25" x14ac:dyDescent="0.3">
      <c r="A6422" s="61" t="s">
        <v>7485</v>
      </c>
      <c r="B6422" s="61" t="s">
        <v>2196</v>
      </c>
      <c r="C6422" s="61" t="s">
        <v>43</v>
      </c>
      <c r="D6422" s="36">
        <v>4</v>
      </c>
      <c r="E6422" s="36">
        <v>2030</v>
      </c>
      <c r="F6422" s="578">
        <v>2.7593911873539825</v>
      </c>
      <c r="G6422" s="578">
        <v>2547.7932586669876</v>
      </c>
      <c r="H6422" s="578">
        <v>0.24253330406766777</v>
      </c>
      <c r="I6422" s="578">
        <v>0.10030811148074725</v>
      </c>
      <c r="J6422" s="578">
        <v>2.1974533641089977E-2</v>
      </c>
      <c r="K6422" s="578">
        <v>2.7168160855085226</v>
      </c>
      <c r="L6422" s="578">
        <v>2491.2020670572874</v>
      </c>
      <c r="M6422" s="578">
        <v>0.24163735833887226</v>
      </c>
      <c r="N6422" s="578">
        <v>9.8128861902902473E-2</v>
      </c>
      <c r="O6422" s="578">
        <v>2.1486402392232099E-2</v>
      </c>
      <c r="P6422" s="578">
        <v>2.7593910308814826</v>
      </c>
      <c r="Q6422" s="578">
        <v>2547.7932586669876</v>
      </c>
      <c r="R6422" s="578">
        <v>0.24253330472856699</v>
      </c>
      <c r="S6422" s="578">
        <v>0.10030810742561351</v>
      </c>
      <c r="T6422" s="578">
        <v>2.1974533641089977E-2</v>
      </c>
      <c r="U6422" s="578">
        <v>2.7168160854622871</v>
      </c>
      <c r="V6422" s="578">
        <v>2491.2020670572874</v>
      </c>
      <c r="W6422" s="578">
        <v>0.24163730598108149</v>
      </c>
      <c r="X6422" s="578">
        <v>9.8128869625118825E-2</v>
      </c>
      <c r="Y6422" s="578">
        <v>2.1486402392232099E-2</v>
      </c>
    </row>
    <row r="6423" spans="1:25" x14ac:dyDescent="0.3">
      <c r="A6423" s="61" t="s">
        <v>7486</v>
      </c>
      <c r="B6423" s="61" t="s">
        <v>2196</v>
      </c>
      <c r="C6423" s="61" t="s">
        <v>43</v>
      </c>
      <c r="D6423" s="36">
        <v>5</v>
      </c>
      <c r="E6423" s="36">
        <v>2030</v>
      </c>
      <c r="F6423" s="578">
        <v>2.3548645518947775</v>
      </c>
      <c r="G6423" s="578">
        <v>2229.6373774210597</v>
      </c>
      <c r="H6423" s="578">
        <v>0.19214275737491873</v>
      </c>
      <c r="I6423" s="578">
        <v>8.9661159145180094E-2</v>
      </c>
      <c r="J6423" s="578">
        <v>1.9231044881356227E-2</v>
      </c>
      <c r="K6423" s="578">
        <v>2.3238080818136901</v>
      </c>
      <c r="L6423" s="578">
        <v>2186.7486699422152</v>
      </c>
      <c r="M6423" s="578">
        <v>0.19171466802557277</v>
      </c>
      <c r="N6423" s="578">
        <v>8.7641208432614776E-2</v>
      </c>
      <c r="O6423" s="578">
        <v>1.8861034147751751E-2</v>
      </c>
      <c r="P6423" s="578">
        <v>2.3548644997754251</v>
      </c>
      <c r="Q6423" s="578">
        <v>2229.6373252868652</v>
      </c>
      <c r="R6423" s="578">
        <v>0.19214276660932175</v>
      </c>
      <c r="S6423" s="578">
        <v>8.9661162201082306E-2</v>
      </c>
      <c r="T6423" s="578">
        <v>1.9231044881356227E-2</v>
      </c>
      <c r="U6423" s="578">
        <v>2.323808238245415</v>
      </c>
      <c r="V6423" s="578">
        <v>2186.7486699422152</v>
      </c>
      <c r="W6423" s="578">
        <v>0.19171466802557277</v>
      </c>
      <c r="X6423" s="578">
        <v>8.76412052894011E-2</v>
      </c>
      <c r="Y6423" s="578">
        <v>1.8861034147751751E-2</v>
      </c>
    </row>
    <row r="6424" spans="1:25" x14ac:dyDescent="0.3">
      <c r="A6424" s="61" t="s">
        <v>7487</v>
      </c>
      <c r="B6424" s="61" t="s">
        <v>2196</v>
      </c>
      <c r="C6424" s="61" t="s">
        <v>43</v>
      </c>
      <c r="D6424" s="36">
        <v>6</v>
      </c>
      <c r="E6424" s="36">
        <v>2030</v>
      </c>
      <c r="F6424" s="578">
        <v>2.1135884915276275</v>
      </c>
      <c r="G6424" s="578">
        <v>2081.12083435058</v>
      </c>
      <c r="H6424" s="578">
        <v>0.16849883645772876</v>
      </c>
      <c r="I6424" s="578">
        <v>8.2606867712456677E-2</v>
      </c>
      <c r="J6424" s="578">
        <v>1.7949847174653099E-2</v>
      </c>
      <c r="K6424" s="578">
        <v>2.0938128613791651</v>
      </c>
      <c r="L6424" s="578">
        <v>2049.8215662638299</v>
      </c>
      <c r="M6424" s="578">
        <v>0.16790435203195825</v>
      </c>
      <c r="N6424" s="578">
        <v>8.0926386872306397E-2</v>
      </c>
      <c r="O6424" s="578">
        <v>1.7679794070621275E-2</v>
      </c>
      <c r="P6424" s="578">
        <v>2.1135885436816899</v>
      </c>
      <c r="Q6424" s="578">
        <v>2081.12083435058</v>
      </c>
      <c r="R6424" s="578">
        <v>0.16849883645772876</v>
      </c>
      <c r="S6424" s="578">
        <v>8.2606861949898247E-2</v>
      </c>
      <c r="T6424" s="578">
        <v>1.7949846650784151E-2</v>
      </c>
      <c r="U6424" s="578">
        <v>2.0938129134865404</v>
      </c>
      <c r="V6424" s="578">
        <v>2049.8215662638299</v>
      </c>
      <c r="W6424" s="578">
        <v>0.16790435203195825</v>
      </c>
      <c r="X6424" s="578">
        <v>8.0926391063257996E-2</v>
      </c>
      <c r="Y6424" s="578">
        <v>1.7679794070621275E-2</v>
      </c>
    </row>
    <row r="6425" spans="1:25" x14ac:dyDescent="0.3">
      <c r="A6425" s="61" t="s">
        <v>7488</v>
      </c>
      <c r="B6425" s="61" t="s">
        <v>2196</v>
      </c>
      <c r="C6425" s="61" t="s">
        <v>43</v>
      </c>
      <c r="D6425" s="36">
        <v>7</v>
      </c>
      <c r="E6425" s="36">
        <v>2030</v>
      </c>
      <c r="F6425" s="578">
        <v>2.0112911117043901</v>
      </c>
      <c r="G6425" s="578">
        <v>2037.3486518859822</v>
      </c>
      <c r="H6425" s="578">
        <v>0.15171882548990273</v>
      </c>
      <c r="I6425" s="578">
        <v>7.7973395120352507E-2</v>
      </c>
      <c r="J6425" s="578">
        <v>1.7572483319478676E-2</v>
      </c>
      <c r="K6425" s="578">
        <v>1.9964805473958473</v>
      </c>
      <c r="L6425" s="578">
        <v>2013.5426012674925</v>
      </c>
      <c r="M6425" s="578">
        <v>0.15117578152179026</v>
      </c>
      <c r="N6425" s="578">
        <v>7.6728010821777007E-2</v>
      </c>
      <c r="O6425" s="578">
        <v>1.7367056609752227E-2</v>
      </c>
      <c r="P6425" s="578">
        <v>2.0112911117457726</v>
      </c>
      <c r="Q6425" s="578">
        <v>2037.3486518859822</v>
      </c>
      <c r="R6425" s="578">
        <v>0.151718827003302</v>
      </c>
      <c r="S6425" s="578">
        <v>7.7973395644221399E-2</v>
      </c>
      <c r="T6425" s="578">
        <v>1.7572483319478676E-2</v>
      </c>
      <c r="U6425" s="578">
        <v>1.9964805480168799</v>
      </c>
      <c r="V6425" s="578">
        <v>2013.5426012674925</v>
      </c>
      <c r="W6425" s="578">
        <v>0.15117578093971376</v>
      </c>
      <c r="X6425" s="578">
        <v>7.6728008299445066E-2</v>
      </c>
      <c r="Y6425" s="578">
        <v>1.7367056609752227E-2</v>
      </c>
    </row>
    <row r="6426" spans="1:25" x14ac:dyDescent="0.3">
      <c r="A6426" s="61" t="s">
        <v>7489</v>
      </c>
      <c r="B6426" s="61" t="s">
        <v>2196</v>
      </c>
      <c r="C6426" s="61" t="s">
        <v>43</v>
      </c>
      <c r="D6426" s="36">
        <v>8</v>
      </c>
      <c r="E6426" s="36">
        <v>2030</v>
      </c>
      <c r="F6426" s="578">
        <v>1.7202950302618425</v>
      </c>
      <c r="G6426" s="578">
        <v>1700.12084960937</v>
      </c>
      <c r="H6426" s="578">
        <v>0.13248778549799023</v>
      </c>
      <c r="I6426" s="578">
        <v>6.0243819597720426E-2</v>
      </c>
      <c r="J6426" s="578">
        <v>1.4664365754773199E-2</v>
      </c>
      <c r="K6426" s="578">
        <v>1.7284367647545527</v>
      </c>
      <c r="L6426" s="578">
        <v>1710.8455060323026</v>
      </c>
      <c r="M6426" s="578">
        <v>0.13269165105884825</v>
      </c>
      <c r="N6426" s="578">
        <v>6.0748369258362751E-2</v>
      </c>
      <c r="O6426" s="578">
        <v>1.47567050783739E-2</v>
      </c>
      <c r="P6426" s="578">
        <v>1.7202951861193725</v>
      </c>
      <c r="Q6426" s="578">
        <v>1700.1203282674098</v>
      </c>
      <c r="R6426" s="578">
        <v>0.13248777897873226</v>
      </c>
      <c r="S6426" s="578">
        <v>6.024381704628462E-2</v>
      </c>
      <c r="T6426" s="578">
        <v>1.4664365754773199E-2</v>
      </c>
      <c r="U6426" s="578">
        <v>1.7284367654065074</v>
      </c>
      <c r="V6426" s="578">
        <v>1710.8455060323026</v>
      </c>
      <c r="W6426" s="578">
        <v>0.13269165158271751</v>
      </c>
      <c r="X6426" s="578">
        <v>6.0748372925445403E-2</v>
      </c>
      <c r="Y6426" s="578">
        <v>1.47567050783739E-2</v>
      </c>
    </row>
    <row r="6427" spans="1:25" x14ac:dyDescent="0.3">
      <c r="A6427" s="61" t="s">
        <v>7490</v>
      </c>
      <c r="B6427" s="61" t="s">
        <v>2196</v>
      </c>
      <c r="C6427" s="61" t="s">
        <v>43</v>
      </c>
      <c r="D6427" s="36">
        <v>9</v>
      </c>
      <c r="E6427" s="36">
        <v>2030</v>
      </c>
      <c r="F6427" s="578">
        <v>1.6347167069291826</v>
      </c>
      <c r="G6427" s="578">
        <v>1646.4081268310499</v>
      </c>
      <c r="H6427" s="578">
        <v>0.12248525520438575</v>
      </c>
      <c r="I6427" s="578">
        <v>5.5248830525670145E-2</v>
      </c>
      <c r="J6427" s="578">
        <v>1.4201495253170476E-2</v>
      </c>
      <c r="K6427" s="578">
        <v>1.6503465329780376</v>
      </c>
      <c r="L6427" s="578">
        <v>1671.5169932047449</v>
      </c>
      <c r="M6427" s="578">
        <v>0.12304990977221</v>
      </c>
      <c r="N6427" s="578">
        <v>5.6702197936829152E-2</v>
      </c>
      <c r="O6427" s="578">
        <v>1.4417870833616049E-2</v>
      </c>
      <c r="P6427" s="578">
        <v>1.6347167590729401</v>
      </c>
      <c r="Q6427" s="578">
        <v>1646.4081789652475</v>
      </c>
      <c r="R6427" s="578">
        <v>0.12248525522500076</v>
      </c>
      <c r="S6427" s="578">
        <v>5.5248826858587501E-2</v>
      </c>
      <c r="T6427" s="578">
        <v>1.4201495253170476E-2</v>
      </c>
      <c r="U6427" s="578">
        <v>1.6503463249623502</v>
      </c>
      <c r="V6427" s="578">
        <v>1671.5169932047449</v>
      </c>
      <c r="W6427" s="578">
        <v>0.12304990483577599</v>
      </c>
      <c r="X6427" s="578">
        <v>5.67021984606981E-2</v>
      </c>
      <c r="Y6427" s="578">
        <v>1.4417870833616049E-2</v>
      </c>
    </row>
    <row r="6428" spans="1:25" x14ac:dyDescent="0.3">
      <c r="A6428" s="61" t="s">
        <v>7491</v>
      </c>
      <c r="B6428" s="61" t="s">
        <v>2196</v>
      </c>
      <c r="C6428" s="61" t="s">
        <v>43</v>
      </c>
      <c r="D6428" s="36">
        <v>10</v>
      </c>
      <c r="E6428" s="36">
        <v>2030</v>
      </c>
      <c r="F6428" s="578">
        <v>1.5681536017911299</v>
      </c>
      <c r="G6428" s="578">
        <v>1604.6300404866502</v>
      </c>
      <c r="H6428" s="578">
        <v>0.11470543556151776</v>
      </c>
      <c r="I6428" s="578">
        <v>5.1363818463869303E-2</v>
      </c>
      <c r="J6428" s="578">
        <v>1.3841483373350076E-2</v>
      </c>
      <c r="K6428" s="578">
        <v>1.5913878565229376</v>
      </c>
      <c r="L6428" s="578">
        <v>1642.6523132324176</v>
      </c>
      <c r="M6428" s="578">
        <v>0.11571310898004075</v>
      </c>
      <c r="N6428" s="578">
        <v>5.3512398328166427E-2</v>
      </c>
      <c r="O6428" s="578">
        <v>1.41692354518454E-2</v>
      </c>
      <c r="P6428" s="578">
        <v>1.5681536017965874</v>
      </c>
      <c r="Q6428" s="578">
        <v>1604.6300926208451</v>
      </c>
      <c r="R6428" s="578">
        <v>0.11470543659621951</v>
      </c>
      <c r="S6428" s="578">
        <v>5.1363817940000396E-2</v>
      </c>
      <c r="T6428" s="578">
        <v>1.3841482325612175E-2</v>
      </c>
      <c r="U6428" s="578">
        <v>1.5913877516045374</v>
      </c>
      <c r="V6428" s="578">
        <v>1642.6523132324176</v>
      </c>
      <c r="W6428" s="578">
        <v>0.11571311304154075</v>
      </c>
      <c r="X6428" s="578">
        <v>5.3512399375904324E-2</v>
      </c>
      <c r="Y6428" s="578">
        <v>1.41692354518454E-2</v>
      </c>
    </row>
    <row r="6429" spans="1:25" x14ac:dyDescent="0.3">
      <c r="A6429" s="61" t="s">
        <v>7492</v>
      </c>
      <c r="B6429" s="61" t="s">
        <v>2196</v>
      </c>
      <c r="C6429" s="61" t="s">
        <v>43</v>
      </c>
      <c r="D6429" s="36">
        <v>11</v>
      </c>
      <c r="E6429" s="36">
        <v>2030</v>
      </c>
      <c r="F6429" s="578">
        <v>1.4865924452474202</v>
      </c>
      <c r="G6429" s="578">
        <v>1520.4277102152473</v>
      </c>
      <c r="H6429" s="578">
        <v>0.1069690316126065</v>
      </c>
      <c r="I6429" s="578">
        <v>4.4787201215512995E-2</v>
      </c>
      <c r="J6429" s="578">
        <v>1.3115808493845724E-2</v>
      </c>
      <c r="K6429" s="578">
        <v>1.5168356038290425</v>
      </c>
      <c r="L6429" s="578">
        <v>1570.7466494242299</v>
      </c>
      <c r="M6429" s="578">
        <v>0.10834655352361175</v>
      </c>
      <c r="N6429" s="578">
        <v>4.7680302232038153E-2</v>
      </c>
      <c r="O6429" s="578">
        <v>1.3549545711915275E-2</v>
      </c>
      <c r="P6429" s="578">
        <v>1.4865923931042702</v>
      </c>
      <c r="Q6429" s="578">
        <v>1520.4277102152473</v>
      </c>
      <c r="R6429" s="578">
        <v>0.10696902897658775</v>
      </c>
      <c r="S6429" s="578">
        <v>4.4787201215512995E-2</v>
      </c>
      <c r="T6429" s="578">
        <v>1.3115808493845724E-2</v>
      </c>
      <c r="U6429" s="578">
        <v>1.5168356572720101</v>
      </c>
      <c r="V6429" s="578">
        <v>1570.7466494242299</v>
      </c>
      <c r="W6429" s="578">
        <v>0.10834655302884676</v>
      </c>
      <c r="X6429" s="578">
        <v>4.7680302232038153E-2</v>
      </c>
      <c r="Y6429" s="578">
        <v>1.3549545711915275E-2</v>
      </c>
    </row>
    <row r="6430" spans="1:25" x14ac:dyDescent="0.3">
      <c r="A6430" s="61" t="s">
        <v>7493</v>
      </c>
      <c r="B6430" s="61" t="s">
        <v>2196</v>
      </c>
      <c r="C6430" s="61" t="s">
        <v>43</v>
      </c>
      <c r="D6430" s="36">
        <v>12</v>
      </c>
      <c r="E6430" s="36">
        <v>2030</v>
      </c>
      <c r="F6430" s="578">
        <v>1.4140950478093399</v>
      </c>
      <c r="G6430" s="578">
        <v>1436.5860455830825</v>
      </c>
      <c r="H6430" s="578">
        <v>0.10008979839343102</v>
      </c>
      <c r="I6430" s="578">
        <v>3.7608500570058802E-2</v>
      </c>
      <c r="J6430" s="578">
        <v>1.2392937322147151E-2</v>
      </c>
      <c r="K6430" s="578">
        <v>1.4495099932197824</v>
      </c>
      <c r="L6430" s="578">
        <v>1496.2118670145626</v>
      </c>
      <c r="M6430" s="578">
        <v>0.10175967936629525</v>
      </c>
      <c r="N6430" s="578">
        <v>4.1159111109057678E-2</v>
      </c>
      <c r="O6430" s="578">
        <v>1.2906941788969499E-2</v>
      </c>
      <c r="P6430" s="578">
        <v>1.4140949447540401</v>
      </c>
      <c r="Q6430" s="578">
        <v>1436.5860455830825</v>
      </c>
      <c r="R6430" s="578">
        <v>0.10008979885151334</v>
      </c>
      <c r="S6430" s="578">
        <v>3.7608500570058802E-2</v>
      </c>
      <c r="T6430" s="578">
        <v>1.2392937322147151E-2</v>
      </c>
      <c r="U6430" s="578">
        <v>1.4495098373889299</v>
      </c>
      <c r="V6430" s="578">
        <v>1496.2118670145626</v>
      </c>
      <c r="W6430" s="578">
        <v>0.10175967988955825</v>
      </c>
      <c r="X6430" s="578">
        <v>4.1159108543069992E-2</v>
      </c>
      <c r="Y6430" s="578">
        <v>1.2906941788969499E-2</v>
      </c>
    </row>
    <row r="6431" spans="1:25" x14ac:dyDescent="0.3">
      <c r="A6431" s="61" t="s">
        <v>7494</v>
      </c>
      <c r="B6431" s="61" t="s">
        <v>2196</v>
      </c>
      <c r="C6431" s="61" t="s">
        <v>43</v>
      </c>
      <c r="D6431" s="36">
        <v>13</v>
      </c>
      <c r="E6431" s="36">
        <v>2030</v>
      </c>
      <c r="F6431" s="578">
        <v>1.4242616308524676</v>
      </c>
      <c r="G6431" s="578">
        <v>1465.3066813150999</v>
      </c>
      <c r="H6431" s="578">
        <v>9.6775574503226325E-2</v>
      </c>
      <c r="I6431" s="578">
        <v>3.4481180618361799E-2</v>
      </c>
      <c r="J6431" s="578">
        <v>1.263940538046875E-2</v>
      </c>
      <c r="K6431" s="578">
        <v>1.4570154570909175</v>
      </c>
      <c r="L6431" s="578">
        <v>1522.6844660441025</v>
      </c>
      <c r="M6431" s="578">
        <v>9.8459617391199322E-2</v>
      </c>
      <c r="N6431" s="578">
        <v>3.8171857949540297E-2</v>
      </c>
      <c r="O6431" s="578">
        <v>1.3134116714354551E-2</v>
      </c>
      <c r="P6431" s="578">
        <v>1.4242614744269548</v>
      </c>
      <c r="Q6431" s="578">
        <v>1465.3066813150999</v>
      </c>
      <c r="R6431" s="578">
        <v>9.6775572459591716E-2</v>
      </c>
      <c r="S6431" s="578">
        <v>3.4481180725075847E-2</v>
      </c>
      <c r="T6431" s="578">
        <v>1.2639405899487074E-2</v>
      </c>
      <c r="U6431" s="578">
        <v>1.4570151963255975</v>
      </c>
      <c r="V6431" s="578">
        <v>1522.6844660441025</v>
      </c>
      <c r="W6431" s="578">
        <v>9.8459617406660774E-2</v>
      </c>
      <c r="X6431" s="578">
        <v>3.8171862523692326E-2</v>
      </c>
      <c r="Y6431" s="578">
        <v>1.3134116714354551E-2</v>
      </c>
    </row>
    <row r="6432" spans="1:25" x14ac:dyDescent="0.3">
      <c r="A6432" s="61" t="s">
        <v>7495</v>
      </c>
      <c r="B6432" s="61" t="s">
        <v>2196</v>
      </c>
      <c r="C6432" s="61" t="s">
        <v>43</v>
      </c>
      <c r="D6432" s="36">
        <v>14</v>
      </c>
      <c r="E6432" s="36">
        <v>2030</v>
      </c>
      <c r="F6432" s="578">
        <v>1.4911820254225523</v>
      </c>
      <c r="G6432" s="578">
        <v>1555.0663426717076</v>
      </c>
      <c r="H6432" s="578">
        <v>9.5801997008493289E-2</v>
      </c>
      <c r="I6432" s="578">
        <v>3.5338138880130474E-2</v>
      </c>
      <c r="J6432" s="578">
        <v>1.3414285397933125E-2</v>
      </c>
      <c r="K6432" s="578">
        <v>1.5160697159030798</v>
      </c>
      <c r="L6432" s="578">
        <v>1603.90625508626</v>
      </c>
      <c r="M6432" s="578">
        <v>9.7282793144283133E-2</v>
      </c>
      <c r="N6432" s="578">
        <v>3.8783470168709699E-2</v>
      </c>
      <c r="O6432" s="578">
        <v>1.3835291698342151E-2</v>
      </c>
      <c r="P6432" s="578">
        <v>1.4911821819211226</v>
      </c>
      <c r="Q6432" s="578">
        <v>1555.0663426717076</v>
      </c>
      <c r="R6432" s="578">
        <v>9.5801992807234129E-2</v>
      </c>
      <c r="S6432" s="578">
        <v>3.5338133689947399E-2</v>
      </c>
      <c r="T6432" s="578">
        <v>1.3414285397933125E-2</v>
      </c>
      <c r="U6432" s="578">
        <v>1.5160695072401351</v>
      </c>
      <c r="V6432" s="578">
        <v>1603.90625508626</v>
      </c>
      <c r="W6432" s="578">
        <v>9.728279313791667E-2</v>
      </c>
      <c r="X6432" s="578">
        <v>3.8783470168709699E-2</v>
      </c>
      <c r="Y6432" s="578">
        <v>1.3835291698342151E-2</v>
      </c>
    </row>
    <row r="6433" spans="1:25" x14ac:dyDescent="0.3">
      <c r="A6433" s="61" t="s">
        <v>7496</v>
      </c>
      <c r="B6433" s="61" t="s">
        <v>2196</v>
      </c>
      <c r="C6433" s="61" t="s">
        <v>43</v>
      </c>
      <c r="D6433" s="36">
        <v>15</v>
      </c>
      <c r="E6433" s="36">
        <v>2030</v>
      </c>
      <c r="F6433" s="578">
        <v>1.5485458980494176</v>
      </c>
      <c r="G6433" s="578">
        <v>1631.9932327270451</v>
      </c>
      <c r="H6433" s="578">
        <v>9.4967336116496853E-2</v>
      </c>
      <c r="I6433" s="578">
        <v>3.6072671229097353E-2</v>
      </c>
      <c r="J6433" s="578">
        <v>1.4078377037852351E-2</v>
      </c>
      <c r="K6433" s="578">
        <v>1.567068083146445</v>
      </c>
      <c r="L6433" s="578">
        <v>1673.5636749267524</v>
      </c>
      <c r="M6433" s="578">
        <v>9.6285459972023077E-2</v>
      </c>
      <c r="N6433" s="578">
        <v>3.9141670829849255E-2</v>
      </c>
      <c r="O6433" s="578">
        <v>1.4436624866599799E-2</v>
      </c>
      <c r="P6433" s="578">
        <v>1.5485457415397774</v>
      </c>
      <c r="Q6433" s="578">
        <v>1631.9932327270451</v>
      </c>
      <c r="R6433" s="578">
        <v>9.4967336614596748E-2</v>
      </c>
      <c r="S6433" s="578">
        <v>3.6072671389168372E-2</v>
      </c>
      <c r="T6433" s="578">
        <v>1.4078377037852351E-2</v>
      </c>
      <c r="U6433" s="578">
        <v>1.5670679782024275</v>
      </c>
      <c r="V6433" s="578">
        <v>1673.5637270609475</v>
      </c>
      <c r="W6433" s="578">
        <v>9.6285461040376177E-2</v>
      </c>
      <c r="X6433" s="578">
        <v>3.9141670509707099E-2</v>
      </c>
      <c r="Y6433" s="578">
        <v>1.4436624866599799E-2</v>
      </c>
    </row>
    <row r="6434" spans="1:25" x14ac:dyDescent="0.3">
      <c r="A6434" s="580" t="s">
        <v>7497</v>
      </c>
      <c r="B6434" s="580" t="s">
        <v>2196</v>
      </c>
      <c r="C6434" s="580" t="s">
        <v>43</v>
      </c>
      <c r="D6434" s="581">
        <v>16</v>
      </c>
      <c r="E6434" s="581">
        <v>2030</v>
      </c>
      <c r="F6434" s="582">
        <v>1.62587061689934</v>
      </c>
      <c r="G6434" s="582">
        <v>1738.0196990966749</v>
      </c>
      <c r="H6434" s="582">
        <v>9.5792326107887918E-2</v>
      </c>
      <c r="I6434" s="582">
        <v>3.7626705869721826E-2</v>
      </c>
      <c r="J6434" s="582">
        <v>1.4993373818773125E-2</v>
      </c>
      <c r="K6434" s="582">
        <v>1.6360137078180099</v>
      </c>
      <c r="L6434" s="582">
        <v>1769.6816787719702</v>
      </c>
      <c r="M6434" s="582">
        <v>9.6845710523060263E-2</v>
      </c>
      <c r="N6434" s="582">
        <v>4.0380087215453352E-2</v>
      </c>
      <c r="O6434" s="582">
        <v>1.5266169706592276E-2</v>
      </c>
      <c r="P6434" s="582">
        <v>1.6258707211816974</v>
      </c>
      <c r="Q6434" s="582">
        <v>1738.0196990966749</v>
      </c>
      <c r="R6434" s="582">
        <v>9.57923260872727E-2</v>
      </c>
      <c r="S6434" s="582">
        <v>3.7626705923078846E-2</v>
      </c>
      <c r="T6434" s="582">
        <v>1.499337382362375E-2</v>
      </c>
      <c r="U6434" s="582">
        <v>1.6360138121526648</v>
      </c>
      <c r="V6434" s="582">
        <v>1769.6816787719702</v>
      </c>
      <c r="W6434" s="582">
        <v>9.6845708941145803E-2</v>
      </c>
      <c r="X6434" s="582">
        <v>4.0380087991555499E-2</v>
      </c>
      <c r="Y6434" s="582">
        <v>1.5266169706592276E-2</v>
      </c>
    </row>
    <row r="6435" spans="1:25" x14ac:dyDescent="0.3">
      <c r="A6435" s="61" t="s">
        <v>7498</v>
      </c>
      <c r="B6435" s="61" t="s">
        <v>2195</v>
      </c>
      <c r="C6435" s="61" t="s">
        <v>43</v>
      </c>
      <c r="D6435" s="36">
        <v>1</v>
      </c>
      <c r="E6435" s="36">
        <v>2012</v>
      </c>
      <c r="F6435" s="578">
        <v>58.785148314277897</v>
      </c>
      <c r="G6435" s="578">
        <v>8539.2242787679006</v>
      </c>
      <c r="H6435" s="578">
        <v>6.4784316720906574</v>
      </c>
      <c r="I6435" s="578">
        <v>3.8445800915360371</v>
      </c>
      <c r="J6435" s="578">
        <v>7.2927549248561208E-2</v>
      </c>
      <c r="K6435" s="578">
        <v>59.140825676401846</v>
      </c>
      <c r="L6435" s="578">
        <v>8589.3290913899673</v>
      </c>
      <c r="M6435" s="578">
        <v>6.4940161012733952</v>
      </c>
      <c r="N6435" s="578">
        <v>3.8671100139617902</v>
      </c>
      <c r="O6435" s="578">
        <v>7.3355475168985607E-2</v>
      </c>
      <c r="P6435" s="578">
        <v>58.785151415252244</v>
      </c>
      <c r="Q6435" s="578">
        <v>8539.2242228190044</v>
      </c>
      <c r="R6435" s="578">
        <v>6.4784317294446065</v>
      </c>
      <c r="S6435" s="578">
        <v>3.8445799872279123</v>
      </c>
      <c r="T6435" s="578">
        <v>7.292754870528971E-2</v>
      </c>
      <c r="U6435" s="578">
        <v>59.140823513327597</v>
      </c>
      <c r="V6435" s="578">
        <v>8589.3289896647075</v>
      </c>
      <c r="W6435" s="578">
        <v>6.4940161638272276</v>
      </c>
      <c r="X6435" s="578">
        <v>3.8671100139617902</v>
      </c>
      <c r="Y6435" s="578">
        <v>7.3355474121247696E-2</v>
      </c>
    </row>
    <row r="6436" spans="1:25" x14ac:dyDescent="0.3">
      <c r="A6436" s="61" t="s">
        <v>7499</v>
      </c>
      <c r="B6436" s="61" t="s">
        <v>2195</v>
      </c>
      <c r="C6436" s="61" t="s">
        <v>43</v>
      </c>
      <c r="D6436" s="36">
        <v>2</v>
      </c>
      <c r="E6436" s="36">
        <v>2012</v>
      </c>
      <c r="F6436" s="578">
        <v>30.932484071527103</v>
      </c>
      <c r="G6436" s="578">
        <v>4733.9762827555296</v>
      </c>
      <c r="H6436" s="578">
        <v>3.5875591887161074</v>
      </c>
      <c r="I6436" s="578">
        <v>2.0596894392122778</v>
      </c>
      <c r="J6436" s="578">
        <v>4.0429691667668473E-2</v>
      </c>
      <c r="K6436" s="578">
        <v>31.510241134819726</v>
      </c>
      <c r="L6436" s="578">
        <v>4810.42483011881</v>
      </c>
      <c r="M6436" s="578">
        <v>3.6153864312606498</v>
      </c>
      <c r="N6436" s="578">
        <v>2.0872751995921051</v>
      </c>
      <c r="O6436" s="578">
        <v>4.1082624365420345E-2</v>
      </c>
      <c r="P6436" s="578">
        <v>30.932482512919975</v>
      </c>
      <c r="Q6436" s="578">
        <v>4733.9762827555296</v>
      </c>
      <c r="R6436" s="578">
        <v>3.5875591887161074</v>
      </c>
      <c r="S6436" s="578">
        <v>2.0596894708772453</v>
      </c>
      <c r="T6436" s="578">
        <v>4.0429691667668473E-2</v>
      </c>
      <c r="U6436" s="578">
        <v>31.510241163574321</v>
      </c>
      <c r="V6436" s="578">
        <v>4810.42483011881</v>
      </c>
      <c r="W6436" s="578">
        <v>3.6153864312606498</v>
      </c>
      <c r="X6436" s="578">
        <v>2.0872752964496577</v>
      </c>
      <c r="Y6436" s="578">
        <v>4.1082624365420345E-2</v>
      </c>
    </row>
    <row r="6437" spans="1:25" x14ac:dyDescent="0.3">
      <c r="A6437" s="61" t="s">
        <v>7500</v>
      </c>
      <c r="B6437" s="61" t="s">
        <v>2195</v>
      </c>
      <c r="C6437" s="61" t="s">
        <v>43</v>
      </c>
      <c r="D6437" s="36">
        <v>3</v>
      </c>
      <c r="E6437" s="36">
        <v>2012</v>
      </c>
      <c r="F6437" s="578">
        <v>18.585165901924448</v>
      </c>
      <c r="G6437" s="578">
        <v>2977.5252380371048</v>
      </c>
      <c r="H6437" s="578">
        <v>1.9311695872262673</v>
      </c>
      <c r="I6437" s="578">
        <v>1.2191728662388974</v>
      </c>
      <c r="J6437" s="578">
        <v>2.5429178339739573E-2</v>
      </c>
      <c r="K6437" s="578">
        <v>18.501711151460725</v>
      </c>
      <c r="L6437" s="578">
        <v>2949.5262921651174</v>
      </c>
      <c r="M6437" s="578">
        <v>1.9318983266906125</v>
      </c>
      <c r="N6437" s="578">
        <v>1.2116859095791925</v>
      </c>
      <c r="O6437" s="578">
        <v>2.5190009056435248E-2</v>
      </c>
      <c r="P6437" s="578">
        <v>18.5851643501179</v>
      </c>
      <c r="Q6437" s="578">
        <v>2977.5251859029099</v>
      </c>
      <c r="R6437" s="578">
        <v>1.9311695897485999</v>
      </c>
      <c r="S6437" s="578">
        <v>1.2191728653075726</v>
      </c>
      <c r="T6437" s="578">
        <v>2.5429178339739573E-2</v>
      </c>
      <c r="U6437" s="578">
        <v>18.501712703267248</v>
      </c>
      <c r="V6437" s="578">
        <v>2949.5263442993128</v>
      </c>
      <c r="W6437" s="578">
        <v>1.9318983231593498</v>
      </c>
      <c r="X6437" s="578">
        <v>1.211685830416775</v>
      </c>
      <c r="Y6437" s="578">
        <v>2.5190009056435248E-2</v>
      </c>
    </row>
    <row r="6438" spans="1:25" x14ac:dyDescent="0.3">
      <c r="A6438" s="61" t="s">
        <v>7501</v>
      </c>
      <c r="B6438" s="61" t="s">
        <v>2195</v>
      </c>
      <c r="C6438" s="61" t="s">
        <v>43</v>
      </c>
      <c r="D6438" s="36">
        <v>4</v>
      </c>
      <c r="E6438" s="36">
        <v>2012</v>
      </c>
      <c r="F6438" s="578">
        <v>15.910215571808848</v>
      </c>
      <c r="G6438" s="578">
        <v>2660.0255661010674</v>
      </c>
      <c r="H6438" s="578">
        <v>1.3457117829626999</v>
      </c>
      <c r="I6438" s="578">
        <v>1.0437147794291324</v>
      </c>
      <c r="J6438" s="578">
        <v>2.2717741997136377E-2</v>
      </c>
      <c r="K6438" s="578">
        <v>15.64681977280995</v>
      </c>
      <c r="L6438" s="578">
        <v>2603.7913640340098</v>
      </c>
      <c r="M6438" s="578">
        <v>1.3454027788247875</v>
      </c>
      <c r="N6438" s="578">
        <v>1.0253621529166876</v>
      </c>
      <c r="O6438" s="578">
        <v>2.223744895309205E-2</v>
      </c>
      <c r="P6438" s="578">
        <v>15.91021712937795</v>
      </c>
      <c r="Q6438" s="578">
        <v>2660.0255661010674</v>
      </c>
      <c r="R6438" s="578">
        <v>1.3457117840492423</v>
      </c>
      <c r="S6438" s="578">
        <v>1.043714805816605</v>
      </c>
      <c r="T6438" s="578">
        <v>2.2717741473267425E-2</v>
      </c>
      <c r="U6438" s="578">
        <v>15.646819757899074</v>
      </c>
      <c r="V6438" s="578">
        <v>2603.7913640340098</v>
      </c>
      <c r="W6438" s="578">
        <v>1.3454028850537674</v>
      </c>
      <c r="X6438" s="578">
        <v>1.02536222664639</v>
      </c>
      <c r="Y6438" s="578">
        <v>2.223744895309205E-2</v>
      </c>
    </row>
    <row r="6439" spans="1:25" x14ac:dyDescent="0.3">
      <c r="A6439" s="61" t="s">
        <v>7502</v>
      </c>
      <c r="B6439" s="61" t="s">
        <v>2195</v>
      </c>
      <c r="C6439" s="61" t="s">
        <v>43</v>
      </c>
      <c r="D6439" s="36">
        <v>5</v>
      </c>
      <c r="E6439" s="36">
        <v>2012</v>
      </c>
      <c r="F6439" s="578">
        <v>14.0016775115994</v>
      </c>
      <c r="G6439" s="578">
        <v>2340.9851481119722</v>
      </c>
      <c r="H6439" s="578">
        <v>1.0448477566630201</v>
      </c>
      <c r="I6439" s="578">
        <v>0.91032039467245296</v>
      </c>
      <c r="J6439" s="578">
        <v>1.9993045037457025E-2</v>
      </c>
      <c r="K6439" s="578">
        <v>13.767891938812649</v>
      </c>
      <c r="L6439" s="578">
        <v>2297.8341547648051</v>
      </c>
      <c r="M6439" s="578">
        <v>1.0458984895570476</v>
      </c>
      <c r="N6439" s="578">
        <v>0.89344461293270183</v>
      </c>
      <c r="O6439" s="578">
        <v>1.9624479367242473E-2</v>
      </c>
      <c r="P6439" s="578">
        <v>14.001677513694899</v>
      </c>
      <c r="Q6439" s="578">
        <v>2340.9851481119722</v>
      </c>
      <c r="R6439" s="578">
        <v>1.0448477364843649</v>
      </c>
      <c r="S6439" s="578">
        <v>0.91032039467245296</v>
      </c>
      <c r="T6439" s="578">
        <v>1.9993045037457025E-2</v>
      </c>
      <c r="U6439" s="578">
        <v>13.76789037523845</v>
      </c>
      <c r="V6439" s="578">
        <v>2297.8341547648051</v>
      </c>
      <c r="W6439" s="578">
        <v>1.04589851190879</v>
      </c>
      <c r="X6439" s="578">
        <v>0.89344469682934324</v>
      </c>
      <c r="Y6439" s="578">
        <v>1.9624479367242473E-2</v>
      </c>
    </row>
    <row r="6440" spans="1:25" x14ac:dyDescent="0.3">
      <c r="A6440" s="61" t="s">
        <v>7503</v>
      </c>
      <c r="B6440" s="61" t="s">
        <v>2195</v>
      </c>
      <c r="C6440" s="61" t="s">
        <v>43</v>
      </c>
      <c r="D6440" s="36">
        <v>6</v>
      </c>
      <c r="E6440" s="36">
        <v>2012</v>
      </c>
      <c r="F6440" s="578">
        <v>12.866276100345726</v>
      </c>
      <c r="G6440" s="578">
        <v>2182.8567428588822</v>
      </c>
      <c r="H6440" s="578">
        <v>0.89062046203374168</v>
      </c>
      <c r="I6440" s="578">
        <v>0.8337213640722132</v>
      </c>
      <c r="J6440" s="578">
        <v>1.8642576217340903E-2</v>
      </c>
      <c r="K6440" s="578">
        <v>12.686827063730226</v>
      </c>
      <c r="L6440" s="578">
        <v>2152.28782399495</v>
      </c>
      <c r="M6440" s="578">
        <v>0.88984299014555246</v>
      </c>
      <c r="N6440" s="578">
        <v>0.81934192776679926</v>
      </c>
      <c r="O6440" s="578">
        <v>1.8381526441468503E-2</v>
      </c>
      <c r="P6440" s="578">
        <v>12.866276102130801</v>
      </c>
      <c r="Q6440" s="578">
        <v>2182.8567428588822</v>
      </c>
      <c r="R6440" s="578">
        <v>0.89062046203374201</v>
      </c>
      <c r="S6440" s="578">
        <v>0.83372133877128296</v>
      </c>
      <c r="T6440" s="578">
        <v>1.8642576217340903E-2</v>
      </c>
      <c r="U6440" s="578">
        <v>12.68682914575515</v>
      </c>
      <c r="V6440" s="578">
        <v>2152.2877731323201</v>
      </c>
      <c r="W6440" s="578">
        <v>0.88984301763897078</v>
      </c>
      <c r="X6440" s="578">
        <v>0.81934188306331601</v>
      </c>
      <c r="Y6440" s="578">
        <v>1.8381526441468503E-2</v>
      </c>
    </row>
    <row r="6441" spans="1:25" x14ac:dyDescent="0.3">
      <c r="A6441" s="61" t="s">
        <v>7504</v>
      </c>
      <c r="B6441" s="61" t="s">
        <v>2195</v>
      </c>
      <c r="C6441" s="61" t="s">
        <v>43</v>
      </c>
      <c r="D6441" s="36">
        <v>7</v>
      </c>
      <c r="E6441" s="36">
        <v>2012</v>
      </c>
      <c r="F6441" s="578">
        <v>12.527453788206873</v>
      </c>
      <c r="G6441" s="578">
        <v>2135.5256093343023</v>
      </c>
      <c r="H6441" s="578">
        <v>0.78414830035762795</v>
      </c>
      <c r="I6441" s="578">
        <v>0.77931829076260295</v>
      </c>
      <c r="J6441" s="578">
        <v>1.8238416950528774E-2</v>
      </c>
      <c r="K6441" s="578">
        <v>12.37469057237705</v>
      </c>
      <c r="L6441" s="578">
        <v>2112.8356018066352</v>
      </c>
      <c r="M6441" s="578">
        <v>0.78210604807827577</v>
      </c>
      <c r="N6441" s="578">
        <v>0.76890307416518455</v>
      </c>
      <c r="O6441" s="578">
        <v>1.8044619258337925E-2</v>
      </c>
      <c r="P6441" s="578">
        <v>12.527453266253925</v>
      </c>
      <c r="Q6441" s="578">
        <v>2135.5256614685004</v>
      </c>
      <c r="R6441" s="578">
        <v>0.784148265025578</v>
      </c>
      <c r="S6441" s="578">
        <v>0.77931826437512974</v>
      </c>
      <c r="T6441" s="578">
        <v>1.8238416950528774E-2</v>
      </c>
      <c r="U6441" s="578">
        <v>12.374691088785699</v>
      </c>
      <c r="V6441" s="578">
        <v>2112.8356018066352</v>
      </c>
      <c r="W6441" s="578">
        <v>0.78210609029823253</v>
      </c>
      <c r="X6441" s="578">
        <v>0.76890312383572201</v>
      </c>
      <c r="Y6441" s="578">
        <v>1.8044619258337925E-2</v>
      </c>
    </row>
    <row r="6442" spans="1:25" x14ac:dyDescent="0.3">
      <c r="A6442" s="61" t="s">
        <v>7505</v>
      </c>
      <c r="B6442" s="61" t="s">
        <v>2195</v>
      </c>
      <c r="C6442" s="61" t="s">
        <v>43</v>
      </c>
      <c r="D6442" s="36">
        <v>8</v>
      </c>
      <c r="E6442" s="36">
        <v>2012</v>
      </c>
      <c r="F6442" s="578">
        <v>10.851695151951059</v>
      </c>
      <c r="G6442" s="578">
        <v>1800.19946289062</v>
      </c>
      <c r="H6442" s="578">
        <v>0.71070052198289513</v>
      </c>
      <c r="I6442" s="578">
        <v>0.60985799366608207</v>
      </c>
      <c r="J6442" s="578">
        <v>1.5374540749083527E-2</v>
      </c>
      <c r="K6442" s="578">
        <v>10.862036727591924</v>
      </c>
      <c r="L6442" s="578">
        <v>1812.2915458679149</v>
      </c>
      <c r="M6442" s="578">
        <v>0.70762201134736302</v>
      </c>
      <c r="N6442" s="578">
        <v>0.61589996516704471</v>
      </c>
      <c r="O6442" s="578">
        <v>1.5477814672825198E-2</v>
      </c>
      <c r="P6442" s="578">
        <v>10.851694372273991</v>
      </c>
      <c r="Q6442" s="578">
        <v>1800.19946289062</v>
      </c>
      <c r="R6442" s="578">
        <v>0.71070048504043326</v>
      </c>
      <c r="S6442" s="578">
        <v>0.609857998788356</v>
      </c>
      <c r="T6442" s="578">
        <v>1.5374540749083527E-2</v>
      </c>
      <c r="U6442" s="578">
        <v>10.862037725601089</v>
      </c>
      <c r="V6442" s="578">
        <v>1812.2915458679149</v>
      </c>
      <c r="W6442" s="578">
        <v>0.70762203406775293</v>
      </c>
      <c r="X6442" s="578">
        <v>0.61589994033177664</v>
      </c>
      <c r="Y6442" s="578">
        <v>1.5477814672825198E-2</v>
      </c>
    </row>
    <row r="6443" spans="1:25" x14ac:dyDescent="0.3">
      <c r="A6443" s="61" t="s">
        <v>7506</v>
      </c>
      <c r="B6443" s="61" t="s">
        <v>2195</v>
      </c>
      <c r="C6443" s="61" t="s">
        <v>43</v>
      </c>
      <c r="D6443" s="36">
        <v>9</v>
      </c>
      <c r="E6443" s="36">
        <v>2012</v>
      </c>
      <c r="F6443" s="578">
        <v>10.544021496166014</v>
      </c>
      <c r="G6443" s="578">
        <v>1752.9795761108348</v>
      </c>
      <c r="H6443" s="578">
        <v>0.6599420304798207</v>
      </c>
      <c r="I6443" s="578">
        <v>0.5620230250060555</v>
      </c>
      <c r="J6443" s="578">
        <v>1.4971282410745801E-2</v>
      </c>
      <c r="K6443" s="578">
        <v>10.619193481945885</v>
      </c>
      <c r="L6443" s="578">
        <v>1780.0827039082774</v>
      </c>
      <c r="M6443" s="578">
        <v>0.65605032932944596</v>
      </c>
      <c r="N6443" s="578">
        <v>0.57830389208781185</v>
      </c>
      <c r="O6443" s="578">
        <v>1.52027822332456E-2</v>
      </c>
      <c r="P6443" s="578">
        <v>10.544021710035505</v>
      </c>
      <c r="Q6443" s="578">
        <v>1752.9795761108348</v>
      </c>
      <c r="R6443" s="578">
        <v>0.65994203575731525</v>
      </c>
      <c r="S6443" s="578">
        <v>0.56202301646893194</v>
      </c>
      <c r="T6443" s="578">
        <v>1.4971282410745801E-2</v>
      </c>
      <c r="U6443" s="578">
        <v>10.619192915629018</v>
      </c>
      <c r="V6443" s="578">
        <v>1780.0827039082774</v>
      </c>
      <c r="W6443" s="578">
        <v>0.65605030346584148</v>
      </c>
      <c r="X6443" s="578">
        <v>0.57830386604958472</v>
      </c>
      <c r="Y6443" s="578">
        <v>1.52027822332456E-2</v>
      </c>
    </row>
    <row r="6444" spans="1:25" x14ac:dyDescent="0.3">
      <c r="A6444" s="61" t="s">
        <v>7507</v>
      </c>
      <c r="B6444" s="61" t="s">
        <v>2195</v>
      </c>
      <c r="C6444" s="61" t="s">
        <v>43</v>
      </c>
      <c r="D6444" s="36">
        <v>10</v>
      </c>
      <c r="E6444" s="36">
        <v>2012</v>
      </c>
      <c r="F6444" s="578">
        <v>10.304702561256484</v>
      </c>
      <c r="G6444" s="578">
        <v>1716.2444674173926</v>
      </c>
      <c r="H6444" s="578">
        <v>0.62046328047290378</v>
      </c>
      <c r="I6444" s="578">
        <v>0.52481794846244145</v>
      </c>
      <c r="J6444" s="578">
        <v>1.4657585260768677E-2</v>
      </c>
      <c r="K6444" s="578">
        <v>10.436225007297811</v>
      </c>
      <c r="L6444" s="578">
        <v>1755.4913647969524</v>
      </c>
      <c r="M6444" s="578">
        <v>0.6167979243521885</v>
      </c>
      <c r="N6444" s="578">
        <v>0.54846340348012701</v>
      </c>
      <c r="O6444" s="578">
        <v>1.4992747979704251E-2</v>
      </c>
      <c r="P6444" s="578">
        <v>10.304702502495818</v>
      </c>
      <c r="Q6444" s="578">
        <v>1716.2444674173926</v>
      </c>
      <c r="R6444" s="578">
        <v>0.62046328047290378</v>
      </c>
      <c r="S6444" s="578">
        <v>0.5248179506355275</v>
      </c>
      <c r="T6444" s="578">
        <v>1.4657585260768677E-2</v>
      </c>
      <c r="U6444" s="578">
        <v>10.43622604526171</v>
      </c>
      <c r="V6444" s="578">
        <v>1755.4913647969524</v>
      </c>
      <c r="W6444" s="578">
        <v>0.61679791907469395</v>
      </c>
      <c r="X6444" s="578">
        <v>0.54846335900947396</v>
      </c>
      <c r="Y6444" s="578">
        <v>1.4992747979704251E-2</v>
      </c>
    </row>
    <row r="6445" spans="1:25" x14ac:dyDescent="0.3">
      <c r="A6445" s="61" t="s">
        <v>7508</v>
      </c>
      <c r="B6445" s="61" t="s">
        <v>2195</v>
      </c>
      <c r="C6445" s="61" t="s">
        <v>43</v>
      </c>
      <c r="D6445" s="36">
        <v>11</v>
      </c>
      <c r="E6445" s="36">
        <v>2012</v>
      </c>
      <c r="F6445" s="578">
        <v>9.9642932851832473</v>
      </c>
      <c r="G6445" s="578">
        <v>1641.8845837910926</v>
      </c>
      <c r="H6445" s="578">
        <v>0.58896816880830227</v>
      </c>
      <c r="I6445" s="578">
        <v>0.46305916404041075</v>
      </c>
      <c r="J6445" s="578">
        <v>1.4022517706810775E-2</v>
      </c>
      <c r="K6445" s="578">
        <v>10.155616221847565</v>
      </c>
      <c r="L6445" s="578">
        <v>1694.4988352457649</v>
      </c>
      <c r="M6445" s="578">
        <v>0.58567604791217742</v>
      </c>
      <c r="N6445" s="578">
        <v>0.494998499751091</v>
      </c>
      <c r="O6445" s="578">
        <v>1.4471867655326249E-2</v>
      </c>
      <c r="P6445" s="578">
        <v>9.9642931718869008</v>
      </c>
      <c r="Q6445" s="578">
        <v>1641.8845837910926</v>
      </c>
      <c r="R6445" s="578">
        <v>0.58896815611903208</v>
      </c>
      <c r="S6445" s="578">
        <v>0.46305914456024749</v>
      </c>
      <c r="T6445" s="578">
        <v>1.402251718779245E-2</v>
      </c>
      <c r="U6445" s="578">
        <v>10.155617935524758</v>
      </c>
      <c r="V6445" s="578">
        <v>1694.4988867441775</v>
      </c>
      <c r="W6445" s="578">
        <v>0.58567604740771095</v>
      </c>
      <c r="X6445" s="578">
        <v>0.49499849913020877</v>
      </c>
      <c r="Y6445" s="578">
        <v>1.4471868179195199E-2</v>
      </c>
    </row>
    <row r="6446" spans="1:25" x14ac:dyDescent="0.3">
      <c r="A6446" s="61" t="s">
        <v>7509</v>
      </c>
      <c r="B6446" s="61" t="s">
        <v>2195</v>
      </c>
      <c r="C6446" s="61" t="s">
        <v>43</v>
      </c>
      <c r="D6446" s="36">
        <v>12</v>
      </c>
      <c r="E6446" s="36">
        <v>2012</v>
      </c>
      <c r="F6446" s="578">
        <v>9.6708463126245228</v>
      </c>
      <c r="G6446" s="578">
        <v>1565.4462369282976</v>
      </c>
      <c r="H6446" s="578">
        <v>0.56226730300113514</v>
      </c>
      <c r="I6446" s="578">
        <v>0.39518493871825378</v>
      </c>
      <c r="J6446" s="578">
        <v>1.3369682351670525E-2</v>
      </c>
      <c r="K6446" s="578">
        <v>9.8911681725851857</v>
      </c>
      <c r="L6446" s="578">
        <v>1626.28100331624</v>
      </c>
      <c r="M6446" s="578">
        <v>0.55886493452514152</v>
      </c>
      <c r="N6446" s="578">
        <v>0.43380447977688102</v>
      </c>
      <c r="O6446" s="578">
        <v>1.3889231369830625E-2</v>
      </c>
      <c r="P6446" s="578">
        <v>9.6708465211777153</v>
      </c>
      <c r="Q6446" s="578">
        <v>1565.4462890624925</v>
      </c>
      <c r="R6446" s="578">
        <v>0.56226728189115671</v>
      </c>
      <c r="S6446" s="578">
        <v>0.39518495944018101</v>
      </c>
      <c r="T6446" s="578">
        <v>1.3369682351670525E-2</v>
      </c>
      <c r="U6446" s="578">
        <v>9.891169672635419</v>
      </c>
      <c r="V6446" s="578">
        <v>1626.2810554504349</v>
      </c>
      <c r="W6446" s="578">
        <v>0.55886493347740374</v>
      </c>
      <c r="X6446" s="578">
        <v>0.43380442804967301</v>
      </c>
      <c r="Y6446" s="578">
        <v>1.3889231369830625E-2</v>
      </c>
    </row>
    <row r="6447" spans="1:25" x14ac:dyDescent="0.3">
      <c r="A6447" s="61" t="s">
        <v>7510</v>
      </c>
      <c r="B6447" s="61" t="s">
        <v>2195</v>
      </c>
      <c r="C6447" s="61" t="s">
        <v>43</v>
      </c>
      <c r="D6447" s="36">
        <v>13</v>
      </c>
      <c r="E6447" s="36">
        <v>2012</v>
      </c>
      <c r="F6447" s="578">
        <v>9.9045670084233031</v>
      </c>
      <c r="G6447" s="578">
        <v>1585.077271779375</v>
      </c>
      <c r="H6447" s="578">
        <v>0.53515762018893498</v>
      </c>
      <c r="I6447" s="578">
        <v>0.36161958693992302</v>
      </c>
      <c r="J6447" s="578">
        <v>1.3537371215837325E-2</v>
      </c>
      <c r="K6447" s="578">
        <v>10.106183912270346</v>
      </c>
      <c r="L6447" s="578">
        <v>1644.5270932515425</v>
      </c>
      <c r="M6447" s="578">
        <v>0.53240995854139306</v>
      </c>
      <c r="N6447" s="578">
        <v>0.40220186195801877</v>
      </c>
      <c r="O6447" s="578">
        <v>1.4045081140163E-2</v>
      </c>
      <c r="P6447" s="578">
        <v>9.9045693977968448</v>
      </c>
      <c r="Q6447" s="578">
        <v>1585.077271779375</v>
      </c>
      <c r="R6447" s="578">
        <v>0.53515762531120903</v>
      </c>
      <c r="S6447" s="578">
        <v>0.36161958641605407</v>
      </c>
      <c r="T6447" s="578">
        <v>1.3537370696819026E-2</v>
      </c>
      <c r="U6447" s="578">
        <v>10.106183852563813</v>
      </c>
      <c r="V6447" s="578">
        <v>1644.5270932515425</v>
      </c>
      <c r="W6447" s="578">
        <v>0.53240992109446461</v>
      </c>
      <c r="X6447" s="578">
        <v>0.40220186405349451</v>
      </c>
      <c r="Y6447" s="578">
        <v>1.4045081140163E-2</v>
      </c>
    </row>
    <row r="6448" spans="1:25" x14ac:dyDescent="0.3">
      <c r="A6448" s="61" t="s">
        <v>7511</v>
      </c>
      <c r="B6448" s="61" t="s">
        <v>2195</v>
      </c>
      <c r="C6448" s="61" t="s">
        <v>43</v>
      </c>
      <c r="D6448" s="36">
        <v>14</v>
      </c>
      <c r="E6448" s="36">
        <v>2012</v>
      </c>
      <c r="F6448" s="578">
        <v>10.631894835852989</v>
      </c>
      <c r="G6448" s="578">
        <v>1709.2438456217426</v>
      </c>
      <c r="H6448" s="578">
        <v>0.51157325319945746</v>
      </c>
      <c r="I6448" s="578">
        <v>0.36776811753710048</v>
      </c>
      <c r="J6448" s="578">
        <v>1.4597815674884825E-2</v>
      </c>
      <c r="K6448" s="578">
        <v>10.767984624044956</v>
      </c>
      <c r="L6448" s="578">
        <v>1757.295644124345</v>
      </c>
      <c r="M6448" s="578">
        <v>0.50933281892988169</v>
      </c>
      <c r="N6448" s="578">
        <v>0.40619950520340276</v>
      </c>
      <c r="O6448" s="578">
        <v>1.500821554994515E-2</v>
      </c>
      <c r="P6448" s="578">
        <v>10.631894572788291</v>
      </c>
      <c r="Q6448" s="578">
        <v>1709.2438456217426</v>
      </c>
      <c r="R6448" s="578">
        <v>0.5115732537233264</v>
      </c>
      <c r="S6448" s="578">
        <v>0.36776816503455173</v>
      </c>
      <c r="T6448" s="578">
        <v>1.4597815674884825E-2</v>
      </c>
      <c r="U6448" s="578">
        <v>10.767984201680488</v>
      </c>
      <c r="V6448" s="578">
        <v>1757.295644124345</v>
      </c>
      <c r="W6448" s="578">
        <v>0.50933281945375075</v>
      </c>
      <c r="X6448" s="578">
        <v>0.40619950823020151</v>
      </c>
      <c r="Y6448" s="578">
        <v>1.500821554994515E-2</v>
      </c>
    </row>
    <row r="6449" spans="1:25" x14ac:dyDescent="0.3">
      <c r="A6449" s="61" t="s">
        <v>7512</v>
      </c>
      <c r="B6449" s="61" t="s">
        <v>2195</v>
      </c>
      <c r="C6449" s="61" t="s">
        <v>43</v>
      </c>
      <c r="D6449" s="36">
        <v>15</v>
      </c>
      <c r="E6449" s="36">
        <v>2012</v>
      </c>
      <c r="F6449" s="578">
        <v>11.255292485472925</v>
      </c>
      <c r="G6449" s="578">
        <v>1815.6807250976524</v>
      </c>
      <c r="H6449" s="578">
        <v>0.49135753727265724</v>
      </c>
      <c r="I6449" s="578">
        <v>0.373036423698067</v>
      </c>
      <c r="J6449" s="578">
        <v>1.5506830318675649E-2</v>
      </c>
      <c r="K6449" s="578">
        <v>11.338093521834949</v>
      </c>
      <c r="L6449" s="578">
        <v>1853.884387969965</v>
      </c>
      <c r="M6449" s="578">
        <v>0.48996828426606898</v>
      </c>
      <c r="N6449" s="578">
        <v>0.40778078992540573</v>
      </c>
      <c r="O6449" s="578">
        <v>1.5833131144366502E-2</v>
      </c>
      <c r="P6449" s="578">
        <v>11.255293004340825</v>
      </c>
      <c r="Q6449" s="578">
        <v>1815.6807772318475</v>
      </c>
      <c r="R6449" s="578">
        <v>0.49135753675363902</v>
      </c>
      <c r="S6449" s="578">
        <v>0.37303640258808901</v>
      </c>
      <c r="T6449" s="578">
        <v>1.5506830318675649E-2</v>
      </c>
      <c r="U6449" s="578">
        <v>11.338093006008375</v>
      </c>
      <c r="V6449" s="578">
        <v>1853.8842837015725</v>
      </c>
      <c r="W6449" s="578">
        <v>0.48996824841015024</v>
      </c>
      <c r="X6449" s="578">
        <v>0.40778085059719121</v>
      </c>
      <c r="Y6449" s="578">
        <v>1.5833131144366502E-2</v>
      </c>
    </row>
    <row r="6450" spans="1:25" x14ac:dyDescent="0.3">
      <c r="A6450" s="580" t="s">
        <v>7513</v>
      </c>
      <c r="B6450" s="580" t="s">
        <v>2195</v>
      </c>
      <c r="C6450" s="580" t="s">
        <v>43</v>
      </c>
      <c r="D6450" s="581">
        <v>16</v>
      </c>
      <c r="E6450" s="581">
        <v>2012</v>
      </c>
      <c r="F6450" s="582">
        <v>11.977881527437876</v>
      </c>
      <c r="G6450" s="582">
        <v>1952.1609458923276</v>
      </c>
      <c r="H6450" s="582">
        <v>0.48137062798195923</v>
      </c>
      <c r="I6450" s="582">
        <v>0.3889176727000927</v>
      </c>
      <c r="J6450" s="582">
        <v>1.6672485760257851E-2</v>
      </c>
      <c r="K6450" s="582">
        <v>11.995751076785352</v>
      </c>
      <c r="L6450" s="582">
        <v>1977.8482284545876</v>
      </c>
      <c r="M6450" s="582">
        <v>0.47998566818326505</v>
      </c>
      <c r="N6450" s="582">
        <v>0.42053019690016857</v>
      </c>
      <c r="O6450" s="582">
        <v>1.68918740431157E-2</v>
      </c>
      <c r="P6450" s="582">
        <v>11.977880486068875</v>
      </c>
      <c r="Q6450" s="582">
        <v>1952.1608937581325</v>
      </c>
      <c r="R6450" s="582">
        <v>0.48137059925162795</v>
      </c>
      <c r="S6450" s="582">
        <v>0.38891768164467022</v>
      </c>
      <c r="T6450" s="582">
        <v>1.6672485760257851E-2</v>
      </c>
      <c r="U6450" s="582">
        <v>11.995753158388275</v>
      </c>
      <c r="V6450" s="582">
        <v>1977.8482284545876</v>
      </c>
      <c r="W6450" s="582">
        <v>0.47998566662621028</v>
      </c>
      <c r="X6450" s="582">
        <v>0.42053018106768475</v>
      </c>
      <c r="Y6450" s="582">
        <v>1.68918740431157E-2</v>
      </c>
    </row>
    <row r="6451" spans="1:25" x14ac:dyDescent="0.3">
      <c r="A6451" s="61" t="s">
        <v>7514</v>
      </c>
      <c r="B6451" s="61" t="s">
        <v>2195</v>
      </c>
      <c r="C6451" s="61" t="s">
        <v>43</v>
      </c>
      <c r="D6451" s="36">
        <v>1</v>
      </c>
      <c r="E6451" s="36">
        <v>2020</v>
      </c>
      <c r="F6451" s="578">
        <v>18.597794022677849</v>
      </c>
      <c r="G6451" s="578">
        <v>8141.6232630411723</v>
      </c>
      <c r="H6451" s="578">
        <v>1.9518779652814</v>
      </c>
      <c r="I6451" s="578">
        <v>0.91080932877957776</v>
      </c>
      <c r="J6451" s="578">
        <v>7.0741688832640592E-2</v>
      </c>
      <c r="K6451" s="578">
        <v>18.711188110663549</v>
      </c>
      <c r="L6451" s="578">
        <v>8194.175608317053</v>
      </c>
      <c r="M6451" s="578">
        <v>1.9566595175613899</v>
      </c>
      <c r="N6451" s="578">
        <v>0.916677184713383</v>
      </c>
      <c r="O6451" s="578">
        <v>7.119788640799618E-2</v>
      </c>
      <c r="P6451" s="578">
        <v>18.59779560220095</v>
      </c>
      <c r="Q6451" s="578">
        <v>8141.6232096354124</v>
      </c>
      <c r="R6451" s="578">
        <v>1.9518781749065899</v>
      </c>
      <c r="S6451" s="578">
        <v>0.91080933405707243</v>
      </c>
      <c r="T6451" s="578">
        <v>7.0741689375912103E-2</v>
      </c>
      <c r="U6451" s="578">
        <v>18.711188101976052</v>
      </c>
      <c r="V6451" s="578">
        <v>8194.1756617228148</v>
      </c>
      <c r="W6451" s="578">
        <v>1.9566595217523426</v>
      </c>
      <c r="X6451" s="578">
        <v>0.916677184713383</v>
      </c>
      <c r="Y6451" s="578">
        <v>7.119788691246258E-2</v>
      </c>
    </row>
    <row r="6452" spans="1:25" x14ac:dyDescent="0.3">
      <c r="A6452" s="61" t="s">
        <v>7515</v>
      </c>
      <c r="B6452" s="61" t="s">
        <v>2195</v>
      </c>
      <c r="C6452" s="61" t="s">
        <v>43</v>
      </c>
      <c r="D6452" s="36">
        <v>2</v>
      </c>
      <c r="E6452" s="36">
        <v>2020</v>
      </c>
      <c r="F6452" s="578">
        <v>9.8590212357012028</v>
      </c>
      <c r="G6452" s="578">
        <v>4527.6407979329379</v>
      </c>
      <c r="H6452" s="578">
        <v>1.0890089716413001</v>
      </c>
      <c r="I6452" s="578">
        <v>0.48376397741958455</v>
      </c>
      <c r="J6452" s="578">
        <v>3.9338976649257007E-2</v>
      </c>
      <c r="K6452" s="578">
        <v>10.045542901903247</v>
      </c>
      <c r="L6452" s="578">
        <v>4602.3537139892524</v>
      </c>
      <c r="M6452" s="578">
        <v>1.0986735592014101</v>
      </c>
      <c r="N6452" s="578">
        <v>0.49045300483703602</v>
      </c>
      <c r="O6452" s="578">
        <v>3.9988000527955529E-2</v>
      </c>
      <c r="P6452" s="578">
        <v>9.8590222693867844</v>
      </c>
      <c r="Q6452" s="578">
        <v>4527.6410013834602</v>
      </c>
      <c r="R6452" s="578">
        <v>1.0890090107374475</v>
      </c>
      <c r="S6452" s="578">
        <v>0.48376399278640703</v>
      </c>
      <c r="T6452" s="578">
        <v>3.9338976649257007E-2</v>
      </c>
      <c r="U6452" s="578">
        <v>10.045541654961774</v>
      </c>
      <c r="V6452" s="578">
        <v>4602.3537139892524</v>
      </c>
      <c r="W6452" s="578">
        <v>1.0986735299229573</v>
      </c>
      <c r="X6452" s="578">
        <v>0.49045300995930996</v>
      </c>
      <c r="Y6452" s="578">
        <v>3.9988000527955529E-2</v>
      </c>
    </row>
    <row r="6453" spans="1:25" x14ac:dyDescent="0.3">
      <c r="A6453" s="61" t="s">
        <v>7516</v>
      </c>
      <c r="B6453" s="61" t="s">
        <v>2195</v>
      </c>
      <c r="C6453" s="61" t="s">
        <v>43</v>
      </c>
      <c r="D6453" s="36">
        <v>3</v>
      </c>
      <c r="E6453" s="36">
        <v>2020</v>
      </c>
      <c r="F6453" s="578">
        <v>5.9313341900730476</v>
      </c>
      <c r="G6453" s="578">
        <v>2844.8699328104603</v>
      </c>
      <c r="H6453" s="578">
        <v>0.59407459323604872</v>
      </c>
      <c r="I6453" s="578">
        <v>0.28738516247055124</v>
      </c>
      <c r="J6453" s="578">
        <v>2.4718314506268674E-2</v>
      </c>
      <c r="K6453" s="578">
        <v>5.9054749072699124</v>
      </c>
      <c r="L6453" s="578">
        <v>2819.0655937194774</v>
      </c>
      <c r="M6453" s="578">
        <v>0.59420308998475435</v>
      </c>
      <c r="N6453" s="578">
        <v>0.28546305932104526</v>
      </c>
      <c r="O6453" s="578">
        <v>2.4493989990636046E-2</v>
      </c>
      <c r="P6453" s="578">
        <v>5.9313342401619549</v>
      </c>
      <c r="Q6453" s="578">
        <v>2844.8700370788501</v>
      </c>
      <c r="R6453" s="578">
        <v>0.59407460906853227</v>
      </c>
      <c r="S6453" s="578">
        <v>0.28738517508221095</v>
      </c>
      <c r="T6453" s="578">
        <v>2.4718314506268674E-2</v>
      </c>
      <c r="U6453" s="578">
        <v>5.90547448999253</v>
      </c>
      <c r="V6453" s="578">
        <v>2819.0654894510872</v>
      </c>
      <c r="W6453" s="578">
        <v>0.59420308948028766</v>
      </c>
      <c r="X6453" s="578">
        <v>0.2854630608344445</v>
      </c>
      <c r="Y6453" s="578">
        <v>2.4493990504803727E-2</v>
      </c>
    </row>
    <row r="6454" spans="1:25" x14ac:dyDescent="0.3">
      <c r="A6454" s="61" t="s">
        <v>7517</v>
      </c>
      <c r="B6454" s="61" t="s">
        <v>2195</v>
      </c>
      <c r="C6454" s="61" t="s">
        <v>43</v>
      </c>
      <c r="D6454" s="36">
        <v>4</v>
      </c>
      <c r="E6454" s="36">
        <v>2020</v>
      </c>
      <c r="F6454" s="578">
        <v>5.0152828531184479</v>
      </c>
      <c r="G6454" s="578">
        <v>2532.3551381429002</v>
      </c>
      <c r="H6454" s="578">
        <v>0.42322688279576404</v>
      </c>
      <c r="I6454" s="578">
        <v>0.24817482909808503</v>
      </c>
      <c r="J6454" s="578">
        <v>2.2003795893397154E-2</v>
      </c>
      <c r="K6454" s="578">
        <v>4.9376446980822877</v>
      </c>
      <c r="L6454" s="578">
        <v>2480.0488230387327</v>
      </c>
      <c r="M6454" s="578">
        <v>0.42248029849724777</v>
      </c>
      <c r="N6454" s="578">
        <v>0.24364529045609101</v>
      </c>
      <c r="O6454" s="578">
        <v>2.1549189831906276E-2</v>
      </c>
      <c r="P6454" s="578">
        <v>5.0152829526681026</v>
      </c>
      <c r="Q6454" s="578">
        <v>2532.3551381429002</v>
      </c>
      <c r="R6454" s="578">
        <v>0.42322686198167453</v>
      </c>
      <c r="S6454" s="578">
        <v>0.24817483262934975</v>
      </c>
      <c r="T6454" s="578">
        <v>2.2003795893397154E-2</v>
      </c>
      <c r="U6454" s="578">
        <v>4.9376448570825797</v>
      </c>
      <c r="V6454" s="578">
        <v>2480.0488230387327</v>
      </c>
      <c r="W6454" s="578">
        <v>0.42248033918440303</v>
      </c>
      <c r="X6454" s="578">
        <v>0.24364528898149673</v>
      </c>
      <c r="Y6454" s="578">
        <v>2.1549189831906276E-2</v>
      </c>
    </row>
    <row r="6455" spans="1:25" x14ac:dyDescent="0.3">
      <c r="A6455" s="61" t="s">
        <v>7518</v>
      </c>
      <c r="B6455" s="61" t="s">
        <v>2195</v>
      </c>
      <c r="C6455" s="61" t="s">
        <v>43</v>
      </c>
      <c r="D6455" s="36">
        <v>5</v>
      </c>
      <c r="E6455" s="36">
        <v>2020</v>
      </c>
      <c r="F6455" s="578">
        <v>4.3611697286796645</v>
      </c>
      <c r="G6455" s="578">
        <v>2222.1007690429651</v>
      </c>
      <c r="H6455" s="578">
        <v>0.33251432743418224</v>
      </c>
      <c r="I6455" s="578">
        <v>0.21689986744119427</v>
      </c>
      <c r="J6455" s="578">
        <v>1.9308568366492751E-2</v>
      </c>
      <c r="K6455" s="578">
        <v>4.2971862235087075</v>
      </c>
      <c r="L6455" s="578">
        <v>2182.6575266520149</v>
      </c>
      <c r="M6455" s="578">
        <v>0.33234362480773849</v>
      </c>
      <c r="N6455" s="578">
        <v>0.21281215416577901</v>
      </c>
      <c r="O6455" s="578">
        <v>1.8965686933370252E-2</v>
      </c>
      <c r="P6455" s="578">
        <v>4.3611696229721302</v>
      </c>
      <c r="Q6455" s="578">
        <v>2222.10082117716</v>
      </c>
      <c r="R6455" s="578">
        <v>0.33251434886430253</v>
      </c>
      <c r="S6455" s="578">
        <v>0.21689989553609176</v>
      </c>
      <c r="T6455" s="578">
        <v>1.9308568366492751E-2</v>
      </c>
      <c r="U6455" s="578">
        <v>4.2971858585333349</v>
      </c>
      <c r="V6455" s="578">
        <v>2182.6575266520149</v>
      </c>
      <c r="W6455" s="578">
        <v>0.33234362475195628</v>
      </c>
      <c r="X6455" s="578">
        <v>0.21281214791815675</v>
      </c>
      <c r="Y6455" s="578">
        <v>1.8965686933370252E-2</v>
      </c>
    </row>
    <row r="6456" spans="1:25" x14ac:dyDescent="0.3">
      <c r="A6456" s="61" t="s">
        <v>7519</v>
      </c>
      <c r="B6456" s="61" t="s">
        <v>2195</v>
      </c>
      <c r="C6456" s="61" t="s">
        <v>43</v>
      </c>
      <c r="D6456" s="36">
        <v>6</v>
      </c>
      <c r="E6456" s="36">
        <v>2020</v>
      </c>
      <c r="F6456" s="578">
        <v>3.9738628019040299</v>
      </c>
      <c r="G6456" s="578">
        <v>2067.0315437316849</v>
      </c>
      <c r="H6456" s="578">
        <v>0.28707165328766326</v>
      </c>
      <c r="I6456" s="578">
        <v>0.19871580280596302</v>
      </c>
      <c r="J6456" s="578">
        <v>1.7961549902489975E-2</v>
      </c>
      <c r="K6456" s="578">
        <v>3.928088418102555</v>
      </c>
      <c r="L6456" s="578">
        <v>2039.9197743733675</v>
      </c>
      <c r="M6456" s="578">
        <v>0.28651734622690073</v>
      </c>
      <c r="N6456" s="578">
        <v>0.1952971850599465</v>
      </c>
      <c r="O6456" s="578">
        <v>1.7725789900092975E-2</v>
      </c>
      <c r="P6456" s="578">
        <v>3.9738625403078851</v>
      </c>
      <c r="Q6456" s="578">
        <v>2067.0315437316849</v>
      </c>
      <c r="R6456" s="578">
        <v>0.28707164821147024</v>
      </c>
      <c r="S6456" s="578">
        <v>0.19871580228209401</v>
      </c>
      <c r="T6456" s="578">
        <v>1.7961550426358924E-2</v>
      </c>
      <c r="U6456" s="578">
        <v>3.9280883148276149</v>
      </c>
      <c r="V6456" s="578">
        <v>2039.9197743733675</v>
      </c>
      <c r="W6456" s="578">
        <v>0.28651735177360599</v>
      </c>
      <c r="X6456" s="578">
        <v>0.19529716373654049</v>
      </c>
      <c r="Y6456" s="578">
        <v>1.7725790423961923E-2</v>
      </c>
    </row>
    <row r="6457" spans="1:25" x14ac:dyDescent="0.3">
      <c r="A6457" s="61" t="s">
        <v>7520</v>
      </c>
      <c r="B6457" s="61" t="s">
        <v>2195</v>
      </c>
      <c r="C6457" s="61" t="s">
        <v>43</v>
      </c>
      <c r="D6457" s="36">
        <v>7</v>
      </c>
      <c r="E6457" s="36">
        <v>2020</v>
      </c>
      <c r="F6457" s="578">
        <v>3.835687877501182</v>
      </c>
      <c r="G6457" s="578">
        <v>2021.4441566467226</v>
      </c>
      <c r="H6457" s="578">
        <v>0.25577406964778926</v>
      </c>
      <c r="I6457" s="578">
        <v>0.18631758843548574</v>
      </c>
      <c r="J6457" s="578">
        <v>1.7565494422645572E-2</v>
      </c>
      <c r="K6457" s="578">
        <v>3.7984467893365896</v>
      </c>
      <c r="L6457" s="578">
        <v>2001.8891766866</v>
      </c>
      <c r="M6457" s="578">
        <v>0.25503952002327374</v>
      </c>
      <c r="N6457" s="578">
        <v>0.18387155985692499</v>
      </c>
      <c r="O6457" s="578">
        <v>1.7395414761267575E-2</v>
      </c>
      <c r="P6457" s="578">
        <v>3.8356881903212798</v>
      </c>
      <c r="Q6457" s="578">
        <v>2021.4441566467226</v>
      </c>
      <c r="R6457" s="578">
        <v>0.25577406924033602</v>
      </c>
      <c r="S6457" s="578">
        <v>0.18631759883525448</v>
      </c>
      <c r="T6457" s="578">
        <v>1.7565494422645572E-2</v>
      </c>
      <c r="U6457" s="578">
        <v>3.7984467357309728</v>
      </c>
      <c r="V6457" s="578">
        <v>2001.8891766866</v>
      </c>
      <c r="W6457" s="578">
        <v>0.25503952387225526</v>
      </c>
      <c r="X6457" s="578">
        <v>0.18387155933305577</v>
      </c>
      <c r="Y6457" s="578">
        <v>1.7395415285136523E-2</v>
      </c>
    </row>
    <row r="6458" spans="1:25" x14ac:dyDescent="0.3">
      <c r="A6458" s="61" t="s">
        <v>7521</v>
      </c>
      <c r="B6458" s="61" t="s">
        <v>2195</v>
      </c>
      <c r="C6458" s="61" t="s">
        <v>43</v>
      </c>
      <c r="D6458" s="36">
        <v>8</v>
      </c>
      <c r="E6458" s="36">
        <v>2020</v>
      </c>
      <c r="F6458" s="578">
        <v>3.3111806699319724</v>
      </c>
      <c r="G6458" s="578">
        <v>1692.6911544799725</v>
      </c>
      <c r="H6458" s="578">
        <v>0.22807853073512227</v>
      </c>
      <c r="I6458" s="578">
        <v>0.14441039785742699</v>
      </c>
      <c r="J6458" s="578">
        <v>1.4709760061426349E-2</v>
      </c>
      <c r="K6458" s="578">
        <v>3.3213791345582</v>
      </c>
      <c r="L6458" s="578">
        <v>1707.0688514709423</v>
      </c>
      <c r="M6458" s="578">
        <v>0.22776763148188625</v>
      </c>
      <c r="N6458" s="578">
        <v>0.146092504262924</v>
      </c>
      <c r="O6458" s="578">
        <v>1.4834472793154375E-2</v>
      </c>
      <c r="P6458" s="578">
        <v>3.3111810846797449</v>
      </c>
      <c r="Q6458" s="578">
        <v>1692.6911544799725</v>
      </c>
      <c r="R6458" s="578">
        <v>0.22807854644391476</v>
      </c>
      <c r="S6458" s="578">
        <v>0.14441039785742699</v>
      </c>
      <c r="T6458" s="578">
        <v>1.4709760580444649E-2</v>
      </c>
      <c r="U6458" s="578">
        <v>3.3213786133292098</v>
      </c>
      <c r="V6458" s="578">
        <v>1707.0688514709423</v>
      </c>
      <c r="W6458" s="578">
        <v>0.22776763127573374</v>
      </c>
      <c r="X6458" s="578">
        <v>0.146092504262924</v>
      </c>
      <c r="Y6458" s="578">
        <v>1.4834472793154375E-2</v>
      </c>
    </row>
    <row r="6459" spans="1:25" x14ac:dyDescent="0.3">
      <c r="A6459" s="61" t="s">
        <v>7522</v>
      </c>
      <c r="B6459" s="61" t="s">
        <v>2195</v>
      </c>
      <c r="C6459" s="61" t="s">
        <v>43</v>
      </c>
      <c r="D6459" s="36">
        <v>9</v>
      </c>
      <c r="E6459" s="36">
        <v>2020</v>
      </c>
      <c r="F6459" s="578">
        <v>3.1944743059927205</v>
      </c>
      <c r="G6459" s="578">
        <v>1643.0197982788052</v>
      </c>
      <c r="H6459" s="578">
        <v>0.21180420413293125</v>
      </c>
      <c r="I6459" s="578">
        <v>0.132783003151416</v>
      </c>
      <c r="J6459" s="578">
        <v>1.4278606395237101E-2</v>
      </c>
      <c r="K6459" s="578">
        <v>3.2226098744395073</v>
      </c>
      <c r="L6459" s="578">
        <v>1672.1394640604601</v>
      </c>
      <c r="M6459" s="578">
        <v>0.21164667050713076</v>
      </c>
      <c r="N6459" s="578">
        <v>0.13702929823193652</v>
      </c>
      <c r="O6459" s="578">
        <v>1.4531321319130526E-2</v>
      </c>
      <c r="P6459" s="578">
        <v>3.194474410249915</v>
      </c>
      <c r="Q6459" s="578">
        <v>1643.0197982788052</v>
      </c>
      <c r="R6459" s="578">
        <v>0.21180420401409075</v>
      </c>
      <c r="S6459" s="578">
        <v>0.132783003151416</v>
      </c>
      <c r="T6459" s="578">
        <v>1.4278606395237101E-2</v>
      </c>
      <c r="U6459" s="578">
        <v>3.2226098706632875</v>
      </c>
      <c r="V6459" s="578">
        <v>1672.1394640604601</v>
      </c>
      <c r="W6459" s="578">
        <v>0.2116466706089945</v>
      </c>
      <c r="X6459" s="578">
        <v>0.137029295612592</v>
      </c>
      <c r="Y6459" s="578">
        <v>1.4531322366868426E-2</v>
      </c>
    </row>
    <row r="6460" spans="1:25" x14ac:dyDescent="0.3">
      <c r="A6460" s="61" t="s">
        <v>7523</v>
      </c>
      <c r="B6460" s="61" t="s">
        <v>2195</v>
      </c>
      <c r="C6460" s="61" t="s">
        <v>43</v>
      </c>
      <c r="D6460" s="36">
        <v>10</v>
      </c>
      <c r="E6460" s="36">
        <v>2020</v>
      </c>
      <c r="F6460" s="578">
        <v>3.103698785972175</v>
      </c>
      <c r="G6460" s="578">
        <v>1604.3840611775677</v>
      </c>
      <c r="H6460" s="578">
        <v>0.19914676093806774</v>
      </c>
      <c r="I6460" s="578">
        <v>0.12373956417043949</v>
      </c>
      <c r="J6460" s="578">
        <v>1.3943216292924849E-2</v>
      </c>
      <c r="K6460" s="578">
        <v>3.1476199132302978</v>
      </c>
      <c r="L6460" s="578">
        <v>1645.416360219315</v>
      </c>
      <c r="M6460" s="578">
        <v>0.1993390200999175</v>
      </c>
      <c r="N6460" s="578">
        <v>0.12981249450240223</v>
      </c>
      <c r="O6460" s="578">
        <v>1.42994426520696E-2</v>
      </c>
      <c r="P6460" s="578">
        <v>3.1036986826444801</v>
      </c>
      <c r="Q6460" s="578">
        <v>1604.3840611775677</v>
      </c>
      <c r="R6460" s="578">
        <v>0.19914676098899947</v>
      </c>
      <c r="S6460" s="578">
        <v>0.12373956956434951</v>
      </c>
      <c r="T6460" s="578">
        <v>1.3943216292924849E-2</v>
      </c>
      <c r="U6460" s="578">
        <v>3.14761991431563</v>
      </c>
      <c r="V6460" s="578">
        <v>1645.416360219315</v>
      </c>
      <c r="W6460" s="578">
        <v>0.19933902004898524</v>
      </c>
      <c r="X6460" s="578">
        <v>0.12981249555014049</v>
      </c>
      <c r="Y6460" s="578">
        <v>1.42994426520696E-2</v>
      </c>
    </row>
    <row r="6461" spans="1:25" x14ac:dyDescent="0.3">
      <c r="A6461" s="61" t="s">
        <v>7524</v>
      </c>
      <c r="B6461" s="61" t="s">
        <v>2195</v>
      </c>
      <c r="C6461" s="61" t="s">
        <v>43</v>
      </c>
      <c r="D6461" s="36">
        <v>11</v>
      </c>
      <c r="E6461" s="36">
        <v>2020</v>
      </c>
      <c r="F6461" s="578">
        <v>2.9843787453810302</v>
      </c>
      <c r="G6461" s="578">
        <v>1529.9280077616324</v>
      </c>
      <c r="H6461" s="578">
        <v>0.18802949327073226</v>
      </c>
      <c r="I6461" s="578">
        <v>0.10858914074681975</v>
      </c>
      <c r="J6461" s="578">
        <v>1.32965811256629E-2</v>
      </c>
      <c r="K6461" s="578">
        <v>3.0456764889901602</v>
      </c>
      <c r="L6461" s="578">
        <v>1584.0347175598076</v>
      </c>
      <c r="M6461" s="578">
        <v>0.18862219770865779</v>
      </c>
      <c r="N6461" s="578">
        <v>0.11672020544453175</v>
      </c>
      <c r="O6461" s="578">
        <v>1.376637609791935E-2</v>
      </c>
      <c r="P6461" s="578">
        <v>2.9843786400403252</v>
      </c>
      <c r="Q6461" s="578">
        <v>1529.9280077616324</v>
      </c>
      <c r="R6461" s="578">
        <v>0.18802949279900777</v>
      </c>
      <c r="S6461" s="578">
        <v>0.10858914814889375</v>
      </c>
      <c r="T6461" s="578">
        <v>1.32965811256629E-2</v>
      </c>
      <c r="U6461" s="578">
        <v>3.0456765943817974</v>
      </c>
      <c r="V6461" s="578">
        <v>1584.0347175598076</v>
      </c>
      <c r="W6461" s="578">
        <v>0.18862220753241299</v>
      </c>
      <c r="X6461" s="578">
        <v>0.11672020889818625</v>
      </c>
      <c r="Y6461" s="578">
        <v>1.3766376616937649E-2</v>
      </c>
    </row>
    <row r="6462" spans="1:25" x14ac:dyDescent="0.3">
      <c r="A6462" s="61" t="s">
        <v>7525</v>
      </c>
      <c r="B6462" s="61" t="s">
        <v>2195</v>
      </c>
      <c r="C6462" s="61" t="s">
        <v>43</v>
      </c>
      <c r="D6462" s="36">
        <v>12</v>
      </c>
      <c r="E6462" s="36">
        <v>2020</v>
      </c>
      <c r="F6462" s="578">
        <v>2.8819182420302201</v>
      </c>
      <c r="G6462" s="578">
        <v>1456.1182301839151</v>
      </c>
      <c r="H6462" s="578">
        <v>0.17839287374590576</v>
      </c>
      <c r="I6462" s="578">
        <v>9.1976782656274708E-2</v>
      </c>
      <c r="J6462" s="578">
        <v>1.26553261846614E-2</v>
      </c>
      <c r="K6462" s="578">
        <v>2.9517244498268398</v>
      </c>
      <c r="L6462" s="578">
        <v>1518.1476389567024</v>
      </c>
      <c r="M6462" s="578">
        <v>0.179152264598087</v>
      </c>
      <c r="N6462" s="578">
        <v>0.1017653126424795</v>
      </c>
      <c r="O6462" s="578">
        <v>1.3193964579841073E-2</v>
      </c>
      <c r="P6462" s="578">
        <v>2.8819183975635152</v>
      </c>
      <c r="Q6462" s="578">
        <v>1456.1182301839151</v>
      </c>
      <c r="R6462" s="578">
        <v>0.17839288503455428</v>
      </c>
      <c r="S6462" s="578">
        <v>9.1976787041251798E-2</v>
      </c>
      <c r="T6462" s="578">
        <v>1.26553261846614E-2</v>
      </c>
      <c r="U6462" s="578">
        <v>2.9517243440695853</v>
      </c>
      <c r="V6462" s="578">
        <v>1518.1476910908975</v>
      </c>
      <c r="W6462" s="578">
        <v>0.1791522658544025</v>
      </c>
      <c r="X6462" s="578">
        <v>0.1017653148155655</v>
      </c>
      <c r="Y6462" s="578">
        <v>1.3193964579841073E-2</v>
      </c>
    </row>
    <row r="6463" spans="1:25" x14ac:dyDescent="0.3">
      <c r="A6463" s="61" t="s">
        <v>7526</v>
      </c>
      <c r="B6463" s="61" t="s">
        <v>2195</v>
      </c>
      <c r="C6463" s="61" t="s">
        <v>43</v>
      </c>
      <c r="D6463" s="36">
        <v>13</v>
      </c>
      <c r="E6463" s="36">
        <v>2020</v>
      </c>
      <c r="F6463" s="578">
        <v>2.9422141750910624</v>
      </c>
      <c r="G6463" s="578">
        <v>1482.7941792805977</v>
      </c>
      <c r="H6463" s="578">
        <v>0.17113989815576702</v>
      </c>
      <c r="I6463" s="578">
        <v>8.4163267082961554E-2</v>
      </c>
      <c r="J6463" s="578">
        <v>1.2886455195257399E-2</v>
      </c>
      <c r="K6463" s="578">
        <v>3.0060287401841626</v>
      </c>
      <c r="L6463" s="578">
        <v>1542.8697573343875</v>
      </c>
      <c r="M6463" s="578">
        <v>0.17203147592833024</v>
      </c>
      <c r="N6463" s="578">
        <v>9.4396269298158558E-2</v>
      </c>
      <c r="O6463" s="578">
        <v>1.340810507341905E-2</v>
      </c>
      <c r="P6463" s="578">
        <v>2.9422142298863001</v>
      </c>
      <c r="Q6463" s="578">
        <v>1482.7941792805977</v>
      </c>
      <c r="R6463" s="578">
        <v>0.17113989862749174</v>
      </c>
      <c r="S6463" s="578">
        <v>8.4163276842446039E-2</v>
      </c>
      <c r="T6463" s="578">
        <v>1.2886455195257399E-2</v>
      </c>
      <c r="U6463" s="578">
        <v>3.00602852887459</v>
      </c>
      <c r="V6463" s="578">
        <v>1542.8697052001926</v>
      </c>
      <c r="W6463" s="578">
        <v>0.17203147619147749</v>
      </c>
      <c r="X6463" s="578">
        <v>9.4396266562398495E-2</v>
      </c>
      <c r="Y6463" s="578">
        <v>1.340810507341905E-2</v>
      </c>
    </row>
    <row r="6464" spans="1:25" x14ac:dyDescent="0.3">
      <c r="A6464" s="61" t="s">
        <v>7527</v>
      </c>
      <c r="B6464" s="61" t="s">
        <v>2195</v>
      </c>
      <c r="C6464" s="61" t="s">
        <v>43</v>
      </c>
      <c r="D6464" s="36">
        <v>14</v>
      </c>
      <c r="E6464" s="36">
        <v>2020</v>
      </c>
      <c r="F6464" s="578">
        <v>3.1351699263698976</v>
      </c>
      <c r="G6464" s="578">
        <v>1588.3536860148024</v>
      </c>
      <c r="H6464" s="578">
        <v>0.16664246463672749</v>
      </c>
      <c r="I6464" s="578">
        <v>8.5975410906636726E-2</v>
      </c>
      <c r="J6464" s="578">
        <v>1.3804769288981276E-2</v>
      </c>
      <c r="K6464" s="578">
        <v>3.1803997130961399</v>
      </c>
      <c r="L6464" s="578">
        <v>1638.5776023864698</v>
      </c>
      <c r="M6464" s="578">
        <v>0.1674433947130935</v>
      </c>
      <c r="N6464" s="578">
        <v>9.5650028592596401E-2</v>
      </c>
      <c r="O6464" s="578">
        <v>1.4240797424766499E-2</v>
      </c>
      <c r="P6464" s="578">
        <v>3.1351699273509399</v>
      </c>
      <c r="Q6464" s="578">
        <v>1588.3536860148024</v>
      </c>
      <c r="R6464" s="578">
        <v>0.16664246641691199</v>
      </c>
      <c r="S6464" s="578">
        <v>8.5975421689605924E-2</v>
      </c>
      <c r="T6464" s="578">
        <v>1.3804769812850226E-2</v>
      </c>
      <c r="U6464" s="578">
        <v>3.18039965954691</v>
      </c>
      <c r="V6464" s="578">
        <v>1638.5775502522749</v>
      </c>
      <c r="W6464" s="578">
        <v>0.16744339476523801</v>
      </c>
      <c r="X6464" s="578">
        <v>9.5650033404429707E-2</v>
      </c>
      <c r="Y6464" s="578">
        <v>1.4240797424766499E-2</v>
      </c>
    </row>
    <row r="6465" spans="1:25" x14ac:dyDescent="0.3">
      <c r="A6465" s="61" t="s">
        <v>7528</v>
      </c>
      <c r="B6465" s="61" t="s">
        <v>2195</v>
      </c>
      <c r="C6465" s="61" t="s">
        <v>43</v>
      </c>
      <c r="D6465" s="36">
        <v>15</v>
      </c>
      <c r="E6465" s="36">
        <v>2020</v>
      </c>
      <c r="F6465" s="578">
        <v>3.3005603856702947</v>
      </c>
      <c r="G6465" s="578">
        <v>1678.8361396789501</v>
      </c>
      <c r="H6465" s="578">
        <v>0.16278792682472426</v>
      </c>
      <c r="I6465" s="578">
        <v>8.7528480100445422E-2</v>
      </c>
      <c r="J6465" s="578">
        <v>1.4591913398665625E-2</v>
      </c>
      <c r="K6465" s="578">
        <v>3.3306183188554574</v>
      </c>
      <c r="L6465" s="578">
        <v>1720.5424130757601</v>
      </c>
      <c r="M6465" s="578">
        <v>0.16359416427197399</v>
      </c>
      <c r="N6465" s="578">
        <v>9.6254104321512032E-2</v>
      </c>
      <c r="O6465" s="578">
        <v>1.4953860969399076E-2</v>
      </c>
      <c r="P6465" s="578">
        <v>3.3005601248999747</v>
      </c>
      <c r="Q6465" s="578">
        <v>1678.8361396789501</v>
      </c>
      <c r="R6465" s="578">
        <v>0.16278795812589375</v>
      </c>
      <c r="S6465" s="578">
        <v>8.7528483127243761E-2</v>
      </c>
      <c r="T6465" s="578">
        <v>1.45919128796473E-2</v>
      </c>
      <c r="U6465" s="578">
        <v>3.3306184750047851</v>
      </c>
      <c r="V6465" s="578">
        <v>1720.5425173441524</v>
      </c>
      <c r="W6465" s="578">
        <v>0.163594190673999</v>
      </c>
      <c r="X6465" s="578">
        <v>9.6254105524470376E-2</v>
      </c>
      <c r="Y6465" s="578">
        <v>1.4953860450380775E-2</v>
      </c>
    </row>
    <row r="6466" spans="1:25" x14ac:dyDescent="0.3">
      <c r="A6466" s="580" t="s">
        <v>7529</v>
      </c>
      <c r="B6466" s="580" t="s">
        <v>2195</v>
      </c>
      <c r="C6466" s="580" t="s">
        <v>43</v>
      </c>
      <c r="D6466" s="581">
        <v>16</v>
      </c>
      <c r="E6466" s="581">
        <v>2020</v>
      </c>
      <c r="F6466" s="582">
        <v>3.5008789651183152</v>
      </c>
      <c r="G6466" s="582">
        <v>1801.4451853434175</v>
      </c>
      <c r="H6466" s="582">
        <v>0.16219558127340825</v>
      </c>
      <c r="I6466" s="582">
        <v>9.1510206834451879E-2</v>
      </c>
      <c r="J6466" s="582">
        <v>1.5657919192259749E-2</v>
      </c>
      <c r="K6466" s="582">
        <v>3.5120315767635426</v>
      </c>
      <c r="L6466" s="582">
        <v>1831.8072738647397</v>
      </c>
      <c r="M6466" s="582">
        <v>0.16276197341479273</v>
      </c>
      <c r="N6466" s="582">
        <v>9.9445629787320855E-2</v>
      </c>
      <c r="O6466" s="582">
        <v>1.5921224830284051E-2</v>
      </c>
      <c r="P6466" s="582">
        <v>3.5008791739431477</v>
      </c>
      <c r="Q6466" s="582">
        <v>1801.4451853434175</v>
      </c>
      <c r="R6466" s="582">
        <v>0.16219558137527149</v>
      </c>
      <c r="S6466" s="582">
        <v>9.1510210962345143E-2</v>
      </c>
      <c r="T6466" s="582">
        <v>1.5657919711278074E-2</v>
      </c>
      <c r="U6466" s="582">
        <v>3.5120315246094802</v>
      </c>
      <c r="V6466" s="582">
        <v>1831.8072738647397</v>
      </c>
      <c r="W6466" s="582">
        <v>0.162761974514675</v>
      </c>
      <c r="X6466" s="582">
        <v>9.944563192160176E-2</v>
      </c>
      <c r="Y6466" s="582">
        <v>1.5921224830284051E-2</v>
      </c>
    </row>
    <row r="6467" spans="1:25" x14ac:dyDescent="0.3">
      <c r="A6467" s="61" t="s">
        <v>7530</v>
      </c>
      <c r="B6467" s="61" t="s">
        <v>2195</v>
      </c>
      <c r="C6467" s="61" t="s">
        <v>43</v>
      </c>
      <c r="D6467" s="36">
        <v>1</v>
      </c>
      <c r="E6467" s="36">
        <v>2030</v>
      </c>
      <c r="F6467" s="578">
        <v>8.1579965622537767</v>
      </c>
      <c r="G6467" s="578">
        <v>7894.0486399332658</v>
      </c>
      <c r="H6467" s="578">
        <v>0.8644834119453052</v>
      </c>
      <c r="I6467" s="578">
        <v>0.21830738817031148</v>
      </c>
      <c r="J6467" s="578">
        <v>6.7969405557960244E-2</v>
      </c>
      <c r="K6467" s="578">
        <v>8.2104207901917654</v>
      </c>
      <c r="L6467" s="578">
        <v>7947.2196324666284</v>
      </c>
      <c r="M6467" s="578">
        <v>0.86662923990904006</v>
      </c>
      <c r="N6467" s="578">
        <v>0.22015448527720999</v>
      </c>
      <c r="O6467" s="578">
        <v>6.842713057994837E-2</v>
      </c>
      <c r="P6467" s="578">
        <v>8.1579970415459648</v>
      </c>
      <c r="Q6467" s="578">
        <v>7894.0486399332658</v>
      </c>
      <c r="R6467" s="578">
        <v>0.86448341237216153</v>
      </c>
      <c r="S6467" s="578">
        <v>0.21830738665691224</v>
      </c>
      <c r="T6467" s="578">
        <v>6.7969405053493845E-2</v>
      </c>
      <c r="U6467" s="578">
        <v>8.21042074543311</v>
      </c>
      <c r="V6467" s="578">
        <v>7947.2196324666284</v>
      </c>
      <c r="W6467" s="578">
        <v>0.86662923980717643</v>
      </c>
      <c r="X6467" s="578">
        <v>0.22015448007732577</v>
      </c>
      <c r="Y6467" s="578">
        <v>6.8427129532210473E-2</v>
      </c>
    </row>
    <row r="6468" spans="1:25" x14ac:dyDescent="0.3">
      <c r="A6468" s="61" t="s">
        <v>7531</v>
      </c>
      <c r="B6468" s="61" t="s">
        <v>2195</v>
      </c>
      <c r="C6468" s="61" t="s">
        <v>43</v>
      </c>
      <c r="D6468" s="36">
        <v>2</v>
      </c>
      <c r="E6468" s="36">
        <v>2030</v>
      </c>
      <c r="F6468" s="578">
        <v>4.3782348429355427</v>
      </c>
      <c r="G6468" s="578">
        <v>4396.5771993001254</v>
      </c>
      <c r="H6468" s="578">
        <v>0.48952663674329677</v>
      </c>
      <c r="I6468" s="578">
        <v>0.11567374479879275</v>
      </c>
      <c r="J6468" s="578">
        <v>3.7855253399660151E-2</v>
      </c>
      <c r="K6468" s="578">
        <v>4.4637850011411775</v>
      </c>
      <c r="L6468" s="578">
        <v>4469.8636881510374</v>
      </c>
      <c r="M6468" s="578">
        <v>0.49482019325781301</v>
      </c>
      <c r="N6468" s="578">
        <v>0.1172881058882915</v>
      </c>
      <c r="O6468" s="578">
        <v>3.8486248464323553E-2</v>
      </c>
      <c r="P6468" s="578">
        <v>4.37823457967139</v>
      </c>
      <c r="Q6468" s="578">
        <v>4396.5771484374955</v>
      </c>
      <c r="R6468" s="578">
        <v>0.48952663674329677</v>
      </c>
      <c r="S6468" s="578">
        <v>0.11567375197773749</v>
      </c>
      <c r="T6468" s="578">
        <v>3.7855253399660151E-2</v>
      </c>
      <c r="U6468" s="578">
        <v>4.463784638520182</v>
      </c>
      <c r="V6468" s="578">
        <v>4469.8636881510374</v>
      </c>
      <c r="W6468" s="578">
        <v>0.49482019330995725</v>
      </c>
      <c r="X6468" s="578">
        <v>0.11728810693602951</v>
      </c>
      <c r="Y6468" s="578">
        <v>3.8486248464323553E-2</v>
      </c>
    </row>
    <row r="6469" spans="1:25" x14ac:dyDescent="0.3">
      <c r="A6469" s="61" t="s">
        <v>7532</v>
      </c>
      <c r="B6469" s="61" t="s">
        <v>2195</v>
      </c>
      <c r="C6469" s="61" t="s">
        <v>43</v>
      </c>
      <c r="D6469" s="36">
        <v>3</v>
      </c>
      <c r="E6469" s="36">
        <v>2030</v>
      </c>
      <c r="F6469" s="578">
        <v>2.6423460552505973</v>
      </c>
      <c r="G6469" s="578">
        <v>2761.2755788167278</v>
      </c>
      <c r="H6469" s="578">
        <v>0.27282402932905769</v>
      </c>
      <c r="I6469" s="578">
        <v>7.0928076107520582E-2</v>
      </c>
      <c r="J6469" s="578">
        <v>2.3775069896752578E-2</v>
      </c>
      <c r="K6469" s="578">
        <v>2.6312628370100448</v>
      </c>
      <c r="L6469" s="578">
        <v>2736.6601689656527</v>
      </c>
      <c r="M6469" s="578">
        <v>0.2728676920135813</v>
      </c>
      <c r="N6469" s="578">
        <v>7.0189001038670498E-2</v>
      </c>
      <c r="O6469" s="578">
        <v>2.3563108600986451E-2</v>
      </c>
      <c r="P6469" s="578">
        <v>2.64234631603638</v>
      </c>
      <c r="Q6469" s="578">
        <v>2761.2755788167278</v>
      </c>
      <c r="R6469" s="578">
        <v>0.27282402764709873</v>
      </c>
      <c r="S6469" s="578">
        <v>7.0928072964306851E-2</v>
      </c>
      <c r="T6469" s="578">
        <v>2.3775069896752578E-2</v>
      </c>
      <c r="U6469" s="578">
        <v>2.6312626805427</v>
      </c>
      <c r="V6469" s="578">
        <v>2736.6600646972602</v>
      </c>
      <c r="W6469" s="578">
        <v>0.27286769302251401</v>
      </c>
      <c r="X6469" s="578">
        <v>7.0189001038670498E-2</v>
      </c>
      <c r="Y6469" s="578">
        <v>2.3563108077117503E-2</v>
      </c>
    </row>
    <row r="6470" spans="1:25" x14ac:dyDescent="0.3">
      <c r="A6470" s="61" t="s">
        <v>7533</v>
      </c>
      <c r="B6470" s="61" t="s">
        <v>2195</v>
      </c>
      <c r="C6470" s="61" t="s">
        <v>43</v>
      </c>
      <c r="D6470" s="36">
        <v>4</v>
      </c>
      <c r="E6470" s="36">
        <v>2030</v>
      </c>
      <c r="F6470" s="578">
        <v>2.19232572898022</v>
      </c>
      <c r="G6470" s="578">
        <v>2453.7934265136651</v>
      </c>
      <c r="H6470" s="578">
        <v>0.20081956268525852</v>
      </c>
      <c r="I6470" s="578">
        <v>6.2619771750178174E-2</v>
      </c>
      <c r="J6470" s="578">
        <v>2.1127702183245323E-2</v>
      </c>
      <c r="K6470" s="578">
        <v>2.16219577729581</v>
      </c>
      <c r="L6470" s="578">
        <v>2403.6710573832124</v>
      </c>
      <c r="M6470" s="578">
        <v>0.20005645189545801</v>
      </c>
      <c r="N6470" s="578">
        <v>6.1318936292082002E-2</v>
      </c>
      <c r="O6470" s="578">
        <v>2.0696160073081601E-2</v>
      </c>
      <c r="P6470" s="578">
        <v>2.1923256234358575</v>
      </c>
      <c r="Q6470" s="578">
        <v>2453.7934265136651</v>
      </c>
      <c r="R6470" s="578">
        <v>0.20081956318305499</v>
      </c>
      <c r="S6470" s="578">
        <v>6.2619768083095495E-2</v>
      </c>
      <c r="T6470" s="578">
        <v>2.1127702183245323E-2</v>
      </c>
      <c r="U6470" s="578">
        <v>2.1621958815988624</v>
      </c>
      <c r="V6470" s="578">
        <v>2403.6710052490175</v>
      </c>
      <c r="W6470" s="578">
        <v>0.20005645184391976</v>
      </c>
      <c r="X6470" s="578">
        <v>6.131893210113043E-2</v>
      </c>
      <c r="Y6470" s="578">
        <v>2.069616059695055E-2</v>
      </c>
    </row>
    <row r="6471" spans="1:25" x14ac:dyDescent="0.3">
      <c r="A6471" s="61" t="s">
        <v>7534</v>
      </c>
      <c r="B6471" s="61" t="s">
        <v>2195</v>
      </c>
      <c r="C6471" s="61" t="s">
        <v>43</v>
      </c>
      <c r="D6471" s="36">
        <v>5</v>
      </c>
      <c r="E6471" s="36">
        <v>2030</v>
      </c>
      <c r="F6471" s="578">
        <v>1.8675271576494876</v>
      </c>
      <c r="G6471" s="578">
        <v>2150.1606903076126</v>
      </c>
      <c r="H6471" s="578">
        <v>0.16039247339206952</v>
      </c>
      <c r="I6471" s="578">
        <v>5.6061001494526801E-2</v>
      </c>
      <c r="J6471" s="578">
        <v>1.8513456122794449E-2</v>
      </c>
      <c r="K6471" s="578">
        <v>1.8467372336569925</v>
      </c>
      <c r="L6471" s="578">
        <v>2112.69748560587</v>
      </c>
      <c r="M6471" s="578">
        <v>0.16000535766094448</v>
      </c>
      <c r="N6471" s="578">
        <v>5.4918298497796003E-2</v>
      </c>
      <c r="O6471" s="578">
        <v>1.8190861563198199E-2</v>
      </c>
      <c r="P6471" s="578">
        <v>1.8675271576548724</v>
      </c>
      <c r="Q6471" s="578">
        <v>2150.1606903076126</v>
      </c>
      <c r="R6471" s="578">
        <v>0.1603924804433815</v>
      </c>
      <c r="S6471" s="578">
        <v>5.6061001494526801E-2</v>
      </c>
      <c r="T6471" s="578">
        <v>1.8513456122794449E-2</v>
      </c>
      <c r="U6471" s="578">
        <v>1.8467373900882573</v>
      </c>
      <c r="V6471" s="578">
        <v>2112.69748560587</v>
      </c>
      <c r="W6471" s="578">
        <v>0.16000535410754874</v>
      </c>
      <c r="X6471" s="578">
        <v>5.4918298497796003E-2</v>
      </c>
      <c r="Y6471" s="578">
        <v>1.8190861563198199E-2</v>
      </c>
    </row>
    <row r="6472" spans="1:25" x14ac:dyDescent="0.3">
      <c r="A6472" s="61" t="s">
        <v>7535</v>
      </c>
      <c r="B6472" s="61" t="s">
        <v>2195</v>
      </c>
      <c r="C6472" s="61" t="s">
        <v>43</v>
      </c>
      <c r="D6472" s="36">
        <v>6</v>
      </c>
      <c r="E6472" s="36">
        <v>2030</v>
      </c>
      <c r="F6472" s="578">
        <v>1.6735240902187276</v>
      </c>
      <c r="G6472" s="578">
        <v>1997.82227325439</v>
      </c>
      <c r="H6472" s="578">
        <v>0.14102434812927275</v>
      </c>
      <c r="I6472" s="578">
        <v>5.1446398720145198E-2</v>
      </c>
      <c r="J6472" s="578">
        <v>1.7201830244933526E-2</v>
      </c>
      <c r="K6472" s="578">
        <v>1.6616931284819776</v>
      </c>
      <c r="L6472" s="578">
        <v>1972.47057851155</v>
      </c>
      <c r="M6472" s="578">
        <v>0.14057827183993699</v>
      </c>
      <c r="N6472" s="578">
        <v>5.0558698247186805E-2</v>
      </c>
      <c r="O6472" s="578">
        <v>1.6983525070827399E-2</v>
      </c>
      <c r="P6472" s="578">
        <v>1.6735240902084951</v>
      </c>
      <c r="Q6472" s="578">
        <v>1997.82227325439</v>
      </c>
      <c r="R6472" s="578">
        <v>0.14102434808804248</v>
      </c>
      <c r="S6472" s="578">
        <v>5.1446398720145198E-2</v>
      </c>
      <c r="T6472" s="578">
        <v>1.7201830244933526E-2</v>
      </c>
      <c r="U6472" s="578">
        <v>1.6616931284664376</v>
      </c>
      <c r="V6472" s="578">
        <v>1972.4705263773526</v>
      </c>
      <c r="W6472" s="578">
        <v>0.14057826724304751</v>
      </c>
      <c r="X6472" s="578">
        <v>5.0558699294924701E-2</v>
      </c>
      <c r="Y6472" s="578">
        <v>1.6983525070827399E-2</v>
      </c>
    </row>
    <row r="6473" spans="1:25" x14ac:dyDescent="0.3">
      <c r="A6473" s="61" t="s">
        <v>7536</v>
      </c>
      <c r="B6473" s="61" t="s">
        <v>2195</v>
      </c>
      <c r="C6473" s="61" t="s">
        <v>43</v>
      </c>
      <c r="D6473" s="36">
        <v>7</v>
      </c>
      <c r="E6473" s="36">
        <v>2030</v>
      </c>
      <c r="F6473" s="578">
        <v>1.5904014853163775</v>
      </c>
      <c r="G6473" s="578">
        <v>1953.4278030395451</v>
      </c>
      <c r="H6473" s="578">
        <v>0.127590308647692</v>
      </c>
      <c r="I6473" s="578">
        <v>4.8543501121457652E-2</v>
      </c>
      <c r="J6473" s="578">
        <v>1.681960853359965E-2</v>
      </c>
      <c r="K6473" s="578">
        <v>1.582342686640225</v>
      </c>
      <c r="L6473" s="578">
        <v>1935.428339640295</v>
      </c>
      <c r="M6473" s="578">
        <v>0.127217714485444</v>
      </c>
      <c r="N6473" s="578">
        <v>4.7919698990881401E-2</v>
      </c>
      <c r="O6473" s="578">
        <v>1.6664596837169122E-2</v>
      </c>
      <c r="P6473" s="578">
        <v>1.5904014853267601</v>
      </c>
      <c r="Q6473" s="578">
        <v>1953.4278551737425</v>
      </c>
      <c r="R6473" s="578">
        <v>0.12759030869938176</v>
      </c>
      <c r="S6473" s="578">
        <v>4.8543501645326601E-2</v>
      </c>
      <c r="T6473" s="578">
        <v>1.681960853359965E-2</v>
      </c>
      <c r="U6473" s="578">
        <v>1.5823426344706251</v>
      </c>
      <c r="V6473" s="578">
        <v>1935.428339640295</v>
      </c>
      <c r="W6473" s="578">
        <v>0.12721771445982649</v>
      </c>
      <c r="X6473" s="578">
        <v>4.7919698990881401E-2</v>
      </c>
      <c r="Y6473" s="578">
        <v>1.6664596837169122E-2</v>
      </c>
    </row>
    <row r="6474" spans="1:25" x14ac:dyDescent="0.3">
      <c r="A6474" s="61" t="s">
        <v>7537</v>
      </c>
      <c r="B6474" s="61" t="s">
        <v>2195</v>
      </c>
      <c r="C6474" s="61" t="s">
        <v>43</v>
      </c>
      <c r="D6474" s="36">
        <v>8</v>
      </c>
      <c r="E6474" s="36">
        <v>2030</v>
      </c>
      <c r="F6474" s="578">
        <v>1.3608201082217048</v>
      </c>
      <c r="G6474" s="578">
        <v>1630.4242706298774</v>
      </c>
      <c r="H6474" s="578">
        <v>0.11100637239633152</v>
      </c>
      <c r="I6474" s="578">
        <v>3.7748400121927199E-2</v>
      </c>
      <c r="J6474" s="578">
        <v>1.4038597767163652E-2</v>
      </c>
      <c r="K6474" s="578">
        <v>1.3709412600616451</v>
      </c>
      <c r="L6474" s="578">
        <v>1645.6964378356899</v>
      </c>
      <c r="M6474" s="578">
        <v>0.11137730758112675</v>
      </c>
      <c r="N6474" s="578">
        <v>3.8171200081705998E-2</v>
      </c>
      <c r="O6474" s="578">
        <v>1.4170028084966601E-2</v>
      </c>
      <c r="P6474" s="578">
        <v>1.3608201088893876</v>
      </c>
      <c r="Q6474" s="578">
        <v>1630.4242706298774</v>
      </c>
      <c r="R6474" s="578">
        <v>0.11100637607402525</v>
      </c>
      <c r="S6474" s="578">
        <v>3.7748400121927199E-2</v>
      </c>
      <c r="T6474" s="578">
        <v>1.4038597767163652E-2</v>
      </c>
      <c r="U6474" s="578">
        <v>1.370941312194865</v>
      </c>
      <c r="V6474" s="578">
        <v>1645.6964378356899</v>
      </c>
      <c r="W6474" s="578">
        <v>0.11137730805724724</v>
      </c>
      <c r="X6474" s="578">
        <v>3.8171200081705998E-2</v>
      </c>
      <c r="Y6474" s="578">
        <v>1.4170028084966601E-2</v>
      </c>
    </row>
    <row r="6475" spans="1:25" x14ac:dyDescent="0.3">
      <c r="A6475" s="61" t="s">
        <v>7538</v>
      </c>
      <c r="B6475" s="61" t="s">
        <v>2195</v>
      </c>
      <c r="C6475" s="61" t="s">
        <v>43</v>
      </c>
      <c r="D6475" s="36">
        <v>9</v>
      </c>
      <c r="E6475" s="36">
        <v>2030</v>
      </c>
      <c r="F6475" s="578">
        <v>1.294241697409835</v>
      </c>
      <c r="G6475" s="578">
        <v>1580.117415110265</v>
      </c>
      <c r="H6475" s="578">
        <v>0.10286409845502875</v>
      </c>
      <c r="I6475" s="578">
        <v>3.4769400022923898E-2</v>
      </c>
      <c r="J6475" s="578">
        <v>1.3605490540309451E-2</v>
      </c>
      <c r="K6475" s="578">
        <v>1.310487995282865</v>
      </c>
      <c r="L6475" s="578">
        <v>1609.8817685445101</v>
      </c>
      <c r="M6475" s="578">
        <v>0.10361086693319474</v>
      </c>
      <c r="N6475" s="578">
        <v>3.5763890366069903E-2</v>
      </c>
      <c r="O6475" s="578">
        <v>1.3861734497671276E-2</v>
      </c>
      <c r="P6475" s="578">
        <v>1.2942415924547523</v>
      </c>
      <c r="Q6475" s="578">
        <v>1580.117415110265</v>
      </c>
      <c r="R6475" s="578">
        <v>0.10286410206905774</v>
      </c>
      <c r="S6475" s="578">
        <v>3.4769400022923898E-2</v>
      </c>
      <c r="T6475" s="578">
        <v>1.3605490540309451E-2</v>
      </c>
      <c r="U6475" s="578">
        <v>1.3104880474368901</v>
      </c>
      <c r="V6475" s="578">
        <v>1609.8818200429223</v>
      </c>
      <c r="W6475" s="578">
        <v>0.1036108637367755</v>
      </c>
      <c r="X6475" s="578">
        <v>3.5763886698987279E-2</v>
      </c>
      <c r="Y6475" s="578">
        <v>1.3861733978652976E-2</v>
      </c>
    </row>
    <row r="6476" spans="1:25" x14ac:dyDescent="0.3">
      <c r="A6476" s="61" t="s">
        <v>7539</v>
      </c>
      <c r="B6476" s="61" t="s">
        <v>2195</v>
      </c>
      <c r="C6476" s="61" t="s">
        <v>43</v>
      </c>
      <c r="D6476" s="36">
        <v>10</v>
      </c>
      <c r="E6476" s="36">
        <v>2030</v>
      </c>
      <c r="F6476" s="578">
        <v>1.2424544010823351</v>
      </c>
      <c r="G6476" s="578">
        <v>1540.9863560994424</v>
      </c>
      <c r="H6476" s="578">
        <v>9.6530984235566053E-2</v>
      </c>
      <c r="I6476" s="578">
        <v>3.2452400773763601E-2</v>
      </c>
      <c r="J6476" s="578">
        <v>1.3268613557253601E-2</v>
      </c>
      <c r="K6476" s="578">
        <v>1.2642095477602073</v>
      </c>
      <c r="L6476" s="578">
        <v>1582.459457397455</v>
      </c>
      <c r="M6476" s="578">
        <v>9.7650034603248032E-2</v>
      </c>
      <c r="N6476" s="578">
        <v>3.3827900886535603E-2</v>
      </c>
      <c r="O6476" s="578">
        <v>1.3625673940017151E-2</v>
      </c>
      <c r="P6476" s="578">
        <v>1.2424544532157449</v>
      </c>
      <c r="Q6476" s="578">
        <v>1540.9863560994424</v>
      </c>
      <c r="R6476" s="578">
        <v>9.6530981030506696E-2</v>
      </c>
      <c r="S6476" s="578">
        <v>3.2452400773763601E-2</v>
      </c>
      <c r="T6476" s="578">
        <v>1.3268613557253601E-2</v>
      </c>
      <c r="U6476" s="578">
        <v>1.264209443462615</v>
      </c>
      <c r="V6476" s="578">
        <v>1582.459457397455</v>
      </c>
      <c r="W6476" s="578">
        <v>9.7650034587331846E-2</v>
      </c>
      <c r="X6476" s="578">
        <v>3.3827900886535603E-2</v>
      </c>
      <c r="Y6476" s="578">
        <v>1.3625673940017151E-2</v>
      </c>
    </row>
    <row r="6477" spans="1:25" x14ac:dyDescent="0.3">
      <c r="A6477" s="61" t="s">
        <v>7540</v>
      </c>
      <c r="B6477" s="61" t="s">
        <v>2195</v>
      </c>
      <c r="C6477" s="61" t="s">
        <v>43</v>
      </c>
      <c r="D6477" s="36">
        <v>11</v>
      </c>
      <c r="E6477" s="36">
        <v>2030</v>
      </c>
      <c r="F6477" s="578">
        <v>1.1803353798518725</v>
      </c>
      <c r="G6477" s="578">
        <v>1467.1392288207949</v>
      </c>
      <c r="H6477" s="578">
        <v>9.0246004998031482E-2</v>
      </c>
      <c r="I6477" s="578">
        <v>2.8621108135363678E-2</v>
      </c>
      <c r="J6477" s="578">
        <v>1.2632800091523625E-2</v>
      </c>
      <c r="K6477" s="578">
        <v>1.208726537539325</v>
      </c>
      <c r="L6477" s="578">
        <v>1521.4384129842076</v>
      </c>
      <c r="M6477" s="578">
        <v>9.1762371990929098E-2</v>
      </c>
      <c r="N6477" s="578">
        <v>3.0448671459453177E-2</v>
      </c>
      <c r="O6477" s="578">
        <v>1.3100329291773899E-2</v>
      </c>
      <c r="P6477" s="578">
        <v>1.1803354320321602</v>
      </c>
      <c r="Q6477" s="578">
        <v>1467.1391766866</v>
      </c>
      <c r="R6477" s="578">
        <v>9.0246005039261903E-2</v>
      </c>
      <c r="S6477" s="578">
        <v>2.8621102993686923E-2</v>
      </c>
      <c r="T6477" s="578">
        <v>1.2632800091523625E-2</v>
      </c>
      <c r="U6477" s="578">
        <v>1.20872669334418</v>
      </c>
      <c r="V6477" s="578">
        <v>1521.4384129842076</v>
      </c>
      <c r="W6477" s="578">
        <v>9.1762371949698676E-2</v>
      </c>
      <c r="X6477" s="578">
        <v>3.0448671604972298E-2</v>
      </c>
      <c r="Y6477" s="578">
        <v>1.3100329291773899E-2</v>
      </c>
    </row>
    <row r="6478" spans="1:25" x14ac:dyDescent="0.3">
      <c r="A6478" s="61" t="s">
        <v>7541</v>
      </c>
      <c r="B6478" s="61" t="s">
        <v>2195</v>
      </c>
      <c r="C6478" s="61" t="s">
        <v>43</v>
      </c>
      <c r="D6478" s="36">
        <v>12</v>
      </c>
      <c r="E6478" s="36">
        <v>2030</v>
      </c>
      <c r="F6478" s="578">
        <v>1.1277959713914476</v>
      </c>
      <c r="G6478" s="578">
        <v>1395.1360232035252</v>
      </c>
      <c r="H6478" s="578">
        <v>8.4677722046308149E-2</v>
      </c>
      <c r="I6478" s="578">
        <v>2.4490140378475099E-2</v>
      </c>
      <c r="J6478" s="578">
        <v>1.20128728934408E-2</v>
      </c>
      <c r="K6478" s="578">
        <v>1.1595199424692324</v>
      </c>
      <c r="L6478" s="578">
        <v>1457.1585413614876</v>
      </c>
      <c r="M6478" s="578">
        <v>8.6421531541721622E-2</v>
      </c>
      <c r="N6478" s="578">
        <v>2.6675989851355501E-2</v>
      </c>
      <c r="O6478" s="578">
        <v>1.2546851115378826E-2</v>
      </c>
      <c r="P6478" s="578">
        <v>1.1277960241767451</v>
      </c>
      <c r="Q6478" s="578">
        <v>1395.1360232035252</v>
      </c>
      <c r="R6478" s="578">
        <v>8.4677722083445817E-2</v>
      </c>
      <c r="S6478" s="578">
        <v>2.4490140378475099E-2</v>
      </c>
      <c r="T6478" s="578">
        <v>1.20128734124591E-2</v>
      </c>
      <c r="U6478" s="578">
        <v>1.1595198381506049</v>
      </c>
      <c r="V6478" s="578">
        <v>1457.1585413614876</v>
      </c>
      <c r="W6478" s="578">
        <v>8.6421531531413992E-2</v>
      </c>
      <c r="X6478" s="578">
        <v>2.6675989851355501E-2</v>
      </c>
      <c r="Y6478" s="578">
        <v>1.2546851115378826E-2</v>
      </c>
    </row>
    <row r="6479" spans="1:25" x14ac:dyDescent="0.3">
      <c r="A6479" s="61" t="s">
        <v>7542</v>
      </c>
      <c r="B6479" s="61" t="s">
        <v>2195</v>
      </c>
      <c r="C6479" s="61" t="s">
        <v>43</v>
      </c>
      <c r="D6479" s="36">
        <v>13</v>
      </c>
      <c r="E6479" s="36">
        <v>2030</v>
      </c>
      <c r="F6479" s="578">
        <v>1.147221410882665</v>
      </c>
      <c r="G6479" s="578">
        <v>1424.70583470662</v>
      </c>
      <c r="H6479" s="578">
        <v>8.2138928075285805E-2</v>
      </c>
      <c r="I6479" s="578">
        <v>2.2786870661851276E-2</v>
      </c>
      <c r="J6479" s="578">
        <v>1.2267384377385726E-2</v>
      </c>
      <c r="K6479" s="578">
        <v>1.1760405532508325</v>
      </c>
      <c r="L6479" s="578">
        <v>1484.5386479695626</v>
      </c>
      <c r="M6479" s="578">
        <v>8.3888115743320626E-2</v>
      </c>
      <c r="N6479" s="578">
        <v>2.5035750120878199E-2</v>
      </c>
      <c r="O6479" s="578">
        <v>1.27825123975829E-2</v>
      </c>
      <c r="P6479" s="578">
        <v>1.1472214629688575</v>
      </c>
      <c r="Q6479" s="578">
        <v>1424.70583470662</v>
      </c>
      <c r="R6479" s="578">
        <v>8.2138928133645053E-2</v>
      </c>
      <c r="S6479" s="578">
        <v>2.2786867048125652E-2</v>
      </c>
      <c r="T6479" s="578">
        <v>1.2267384377385726E-2</v>
      </c>
      <c r="U6479" s="578">
        <v>1.1760403967623825</v>
      </c>
      <c r="V6479" s="578">
        <v>1484.5386479695626</v>
      </c>
      <c r="W6479" s="578">
        <v>8.388811620655659E-2</v>
      </c>
      <c r="X6479" s="578">
        <v>2.5035750120878199E-2</v>
      </c>
      <c r="Y6479" s="578">
        <v>1.27825123975829E-2</v>
      </c>
    </row>
    <row r="6480" spans="1:25" x14ac:dyDescent="0.3">
      <c r="A6480" s="61" t="s">
        <v>7543</v>
      </c>
      <c r="B6480" s="61" t="s">
        <v>2195</v>
      </c>
      <c r="C6480" s="61" t="s">
        <v>43</v>
      </c>
      <c r="D6480" s="36">
        <v>14</v>
      </c>
      <c r="E6480" s="36">
        <v>2030</v>
      </c>
      <c r="F6480" s="578">
        <v>1.20359246501838</v>
      </c>
      <c r="G6480" s="578">
        <v>1521.1316642761149</v>
      </c>
      <c r="H6480" s="578">
        <v>8.1972282908130439E-2</v>
      </c>
      <c r="I6480" s="578">
        <v>2.3162160534411599E-2</v>
      </c>
      <c r="J6480" s="578">
        <v>1.3097767669629876E-2</v>
      </c>
      <c r="K6480" s="578">
        <v>1.2259367452066527</v>
      </c>
      <c r="L6480" s="578">
        <v>1571.8815739949478</v>
      </c>
      <c r="M6480" s="578">
        <v>8.3503078243514467E-2</v>
      </c>
      <c r="N6480" s="578">
        <v>2.5261137547204229E-2</v>
      </c>
      <c r="O6480" s="578">
        <v>1.3534718746086527E-2</v>
      </c>
      <c r="P6480" s="578">
        <v>1.2035921533304901</v>
      </c>
      <c r="Q6480" s="578">
        <v>1521.1316642761149</v>
      </c>
      <c r="R6480" s="578">
        <v>8.1972284474431903E-2</v>
      </c>
      <c r="S6480" s="578">
        <v>2.3162160534411599E-2</v>
      </c>
      <c r="T6480" s="578">
        <v>1.3097767669629876E-2</v>
      </c>
      <c r="U6480" s="578">
        <v>1.2259367451961927</v>
      </c>
      <c r="V6480" s="578">
        <v>1571.8815739949478</v>
      </c>
      <c r="W6480" s="578">
        <v>8.3503079777983616E-2</v>
      </c>
      <c r="X6480" s="578">
        <v>2.5261136746848874E-2</v>
      </c>
      <c r="Y6480" s="578">
        <v>1.3534718746086527E-2</v>
      </c>
    </row>
    <row r="6481" spans="1:25" x14ac:dyDescent="0.3">
      <c r="A6481" s="61" t="s">
        <v>7544</v>
      </c>
      <c r="B6481" s="61" t="s">
        <v>2195</v>
      </c>
      <c r="C6481" s="61" t="s">
        <v>43</v>
      </c>
      <c r="D6481" s="36">
        <v>15</v>
      </c>
      <c r="E6481" s="36">
        <v>2030</v>
      </c>
      <c r="F6481" s="578">
        <v>1.2519103043778101</v>
      </c>
      <c r="G6481" s="578">
        <v>1603.7768669128372</v>
      </c>
      <c r="H6481" s="578">
        <v>8.1829410961290677E-2</v>
      </c>
      <c r="I6481" s="578">
        <v>2.3483810480684E-2</v>
      </c>
      <c r="J6481" s="578">
        <v>1.3809530316696751E-2</v>
      </c>
      <c r="K6481" s="578">
        <v>1.2689423706266649</v>
      </c>
      <c r="L6481" s="578">
        <v>1646.6765441894477</v>
      </c>
      <c r="M6481" s="578">
        <v>8.3174050558227422E-2</v>
      </c>
      <c r="N6481" s="578">
        <v>2.5353491422720198E-2</v>
      </c>
      <c r="O6481" s="578">
        <v>1.4178851046987425E-2</v>
      </c>
      <c r="P6481" s="578">
        <v>1.2519104086808626</v>
      </c>
      <c r="Q6481" s="578">
        <v>1603.7768669128372</v>
      </c>
      <c r="R6481" s="578">
        <v>8.1829411476064651E-2</v>
      </c>
      <c r="S6481" s="578">
        <v>2.3483810480684E-2</v>
      </c>
      <c r="T6481" s="578">
        <v>1.3809530316696751E-2</v>
      </c>
      <c r="U6481" s="578">
        <v>1.2689423184830599</v>
      </c>
      <c r="V6481" s="578">
        <v>1646.6765441894477</v>
      </c>
      <c r="W6481" s="578">
        <v>8.3174050043150261E-2</v>
      </c>
      <c r="X6481" s="578">
        <v>2.5353486184030726E-2</v>
      </c>
      <c r="Y6481" s="578">
        <v>1.4178851046987425E-2</v>
      </c>
    </row>
    <row r="6482" spans="1:25" x14ac:dyDescent="0.3">
      <c r="A6482" s="580" t="s">
        <v>7545</v>
      </c>
      <c r="B6482" s="580" t="s">
        <v>2195</v>
      </c>
      <c r="C6482" s="580" t="s">
        <v>43</v>
      </c>
      <c r="D6482" s="581">
        <v>16</v>
      </c>
      <c r="E6482" s="581">
        <v>2030</v>
      </c>
      <c r="F6482" s="582">
        <v>1.3195691956576199</v>
      </c>
      <c r="G6482" s="582">
        <v>1719.1943880716926</v>
      </c>
      <c r="H6482" s="582">
        <v>8.3253350473569271E-2</v>
      </c>
      <c r="I6482" s="582">
        <v>2.4345809593796699E-2</v>
      </c>
      <c r="J6482" s="582">
        <v>1.4803382199412777E-2</v>
      </c>
      <c r="K6482" s="582">
        <v>1.329453587034545</v>
      </c>
      <c r="L6482" s="582">
        <v>1751.3664703369102</v>
      </c>
      <c r="M6482" s="582">
        <v>8.431495190779964E-2</v>
      </c>
      <c r="N6482" s="582">
        <v>2.6019979268312399E-2</v>
      </c>
      <c r="O6482" s="582">
        <v>1.5080308328227401E-2</v>
      </c>
      <c r="P6482" s="582">
        <v>1.3195691428983625</v>
      </c>
      <c r="Q6482" s="582">
        <v>1719.1943880716926</v>
      </c>
      <c r="R6482" s="582">
        <v>8.3253350987130617E-2</v>
      </c>
      <c r="S6482" s="582">
        <v>2.4345809593796699E-2</v>
      </c>
      <c r="T6482" s="582">
        <v>1.4803382199412777E-2</v>
      </c>
      <c r="U6482" s="582">
        <v>1.3294536392091501</v>
      </c>
      <c r="V6482" s="582">
        <v>1751.3664703369102</v>
      </c>
      <c r="W6482" s="582">
        <v>8.4314951373319957E-2</v>
      </c>
      <c r="X6482" s="582">
        <v>2.6019979268312399E-2</v>
      </c>
      <c r="Y6482" s="582">
        <v>1.5080308328227401E-2</v>
      </c>
    </row>
    <row r="6483" spans="1:25" x14ac:dyDescent="0.3">
      <c r="A6483" s="61" t="s">
        <v>7546</v>
      </c>
      <c r="B6483" s="61" t="s">
        <v>2194</v>
      </c>
      <c r="C6483" s="61" t="s">
        <v>43</v>
      </c>
      <c r="D6483" s="36">
        <v>1</v>
      </c>
      <c r="E6483" s="36">
        <v>2012</v>
      </c>
      <c r="F6483" s="578">
        <v>30.216986226101596</v>
      </c>
      <c r="G6483" s="578">
        <v>6602.7703755696575</v>
      </c>
      <c r="H6483" s="578">
        <v>32.463362413148005</v>
      </c>
      <c r="I6483" s="578">
        <v>0.37655061742892276</v>
      </c>
      <c r="J6483" s="578">
        <v>0.13158786622807325</v>
      </c>
      <c r="K6483" s="578">
        <v>30.623116533404701</v>
      </c>
      <c r="L6483" s="578">
        <v>6671.1588287353479</v>
      </c>
      <c r="M6483" s="578">
        <v>32.761076357332001</v>
      </c>
      <c r="N6483" s="578">
        <v>0.38282646560279848</v>
      </c>
      <c r="O6483" s="578">
        <v>0.132950779361029</v>
      </c>
      <c r="P6483" s="578">
        <v>30.216985709631672</v>
      </c>
      <c r="Q6483" s="578">
        <v>6602.7703755696575</v>
      </c>
      <c r="R6483" s="578">
        <v>32.463369789494479</v>
      </c>
      <c r="S6483" s="578">
        <v>0.37655060754695974</v>
      </c>
      <c r="T6483" s="578">
        <v>0.13158786622807325</v>
      </c>
      <c r="U6483" s="578">
        <v>30.623115997014452</v>
      </c>
      <c r="V6483" s="578">
        <v>6671.1588795979769</v>
      </c>
      <c r="W6483" s="578">
        <v>32.761076868278877</v>
      </c>
      <c r="X6483" s="578">
        <v>0.38282648676370873</v>
      </c>
      <c r="Y6483" s="578">
        <v>0.132950779361029</v>
      </c>
    </row>
    <row r="6484" spans="1:25" x14ac:dyDescent="0.3">
      <c r="A6484" s="61" t="s">
        <v>7547</v>
      </c>
      <c r="B6484" s="61" t="s">
        <v>2194</v>
      </c>
      <c r="C6484" s="61" t="s">
        <v>43</v>
      </c>
      <c r="D6484" s="36">
        <v>2</v>
      </c>
      <c r="E6484" s="36">
        <v>2012</v>
      </c>
      <c r="F6484" s="578">
        <v>19.664705707280177</v>
      </c>
      <c r="G6484" s="578">
        <v>3977.0728251139276</v>
      </c>
      <c r="H6484" s="578">
        <v>19.663261852421126</v>
      </c>
      <c r="I6484" s="578">
        <v>0.27708221283925571</v>
      </c>
      <c r="J6484" s="578">
        <v>7.9259862696441474E-2</v>
      </c>
      <c r="K6484" s="578">
        <v>19.927230481638272</v>
      </c>
      <c r="L6484" s="578">
        <v>4016.6701558430923</v>
      </c>
      <c r="M6484" s="578">
        <v>19.731667464851199</v>
      </c>
      <c r="N6484" s="578">
        <v>0.2764973553736727</v>
      </c>
      <c r="O6484" s="578">
        <v>8.0048997537232908E-2</v>
      </c>
      <c r="P6484" s="578">
        <v>19.66470519074295</v>
      </c>
      <c r="Q6484" s="578">
        <v>3977.0728772481248</v>
      </c>
      <c r="R6484" s="578">
        <v>19.663261463225297</v>
      </c>
      <c r="S6484" s="578">
        <v>0.27708222849105346</v>
      </c>
      <c r="T6484" s="578">
        <v>7.9259862696441474E-2</v>
      </c>
      <c r="U6484" s="578">
        <v>19.927228912033225</v>
      </c>
      <c r="V6484" s="578">
        <v>4016.6702601114848</v>
      </c>
      <c r="W6484" s="578">
        <v>19.731668109520449</v>
      </c>
      <c r="X6484" s="578">
        <v>0.27649737589066076</v>
      </c>
      <c r="Y6484" s="578">
        <v>8.0048996993961397E-2</v>
      </c>
    </row>
    <row r="6485" spans="1:25" x14ac:dyDescent="0.3">
      <c r="A6485" s="61" t="s">
        <v>7548</v>
      </c>
      <c r="B6485" s="61" t="s">
        <v>2194</v>
      </c>
      <c r="C6485" s="61" t="s">
        <v>43</v>
      </c>
      <c r="D6485" s="36">
        <v>3</v>
      </c>
      <c r="E6485" s="36">
        <v>2012</v>
      </c>
      <c r="F6485" s="578">
        <v>15.092525522699926</v>
      </c>
      <c r="G6485" s="578">
        <v>2790.4738896687772</v>
      </c>
      <c r="H6485" s="578">
        <v>13.290017139273251</v>
      </c>
      <c r="I6485" s="578">
        <v>0.21849992584369177</v>
      </c>
      <c r="J6485" s="578">
        <v>5.56118841438243E-2</v>
      </c>
      <c r="K6485" s="578">
        <v>14.680166371467102</v>
      </c>
      <c r="L6485" s="578">
        <v>2726.0641975402777</v>
      </c>
      <c r="M6485" s="578">
        <v>12.964982618684449</v>
      </c>
      <c r="N6485" s="578">
        <v>0.2101504198071775</v>
      </c>
      <c r="O6485" s="578">
        <v>5.4328266104372802E-2</v>
      </c>
      <c r="P6485" s="578">
        <v>15.092525001149248</v>
      </c>
      <c r="Q6485" s="578">
        <v>2790.4738896687772</v>
      </c>
      <c r="R6485" s="578">
        <v>13.290017122334824</v>
      </c>
      <c r="S6485" s="578">
        <v>0.21849993112118654</v>
      </c>
      <c r="T6485" s="578">
        <v>5.5611884648290699E-2</v>
      </c>
      <c r="U6485" s="578">
        <v>14.680165844954249</v>
      </c>
      <c r="V6485" s="578">
        <v>2726.0641454060824</v>
      </c>
      <c r="W6485" s="578">
        <v>12.964982569227351</v>
      </c>
      <c r="X6485" s="578">
        <v>0.21015043010265752</v>
      </c>
      <c r="Y6485" s="578">
        <v>5.4328266104372802E-2</v>
      </c>
    </row>
    <row r="6486" spans="1:25" x14ac:dyDescent="0.3">
      <c r="A6486" s="61" t="s">
        <v>7549</v>
      </c>
      <c r="B6486" s="61" t="s">
        <v>2194</v>
      </c>
      <c r="C6486" s="61" t="s">
        <v>43</v>
      </c>
      <c r="D6486" s="36">
        <v>4</v>
      </c>
      <c r="E6486" s="36">
        <v>2012</v>
      </c>
      <c r="F6486" s="578">
        <v>15.041972463947149</v>
      </c>
      <c r="G6486" s="578">
        <v>2671.1040395100849</v>
      </c>
      <c r="H6486" s="578">
        <v>11.898772412096076</v>
      </c>
      <c r="I6486" s="578">
        <v>0.33456877909702554</v>
      </c>
      <c r="J6486" s="578">
        <v>5.3232916630804497E-2</v>
      </c>
      <c r="K6486" s="578">
        <v>14.56459352316865</v>
      </c>
      <c r="L6486" s="578">
        <v>2591.9977416992128</v>
      </c>
      <c r="M6486" s="578">
        <v>11.580538356356524</v>
      </c>
      <c r="N6486" s="578">
        <v>0.31741902513022024</v>
      </c>
      <c r="O6486" s="578">
        <v>5.1656393702917983E-2</v>
      </c>
      <c r="P6486" s="578">
        <v>15.04197246392075</v>
      </c>
      <c r="Q6486" s="578">
        <v>2671.1040395100849</v>
      </c>
      <c r="R6486" s="578">
        <v>11.898772242770026</v>
      </c>
      <c r="S6486" s="578">
        <v>0.33456879503379799</v>
      </c>
      <c r="T6486" s="578">
        <v>5.3232917154673452E-2</v>
      </c>
      <c r="U6486" s="578">
        <v>14.56459352316895</v>
      </c>
      <c r="V6486" s="578">
        <v>2591.9977416992128</v>
      </c>
      <c r="W6486" s="578">
        <v>11.580538837054775</v>
      </c>
      <c r="X6486" s="578">
        <v>0.31741904096391677</v>
      </c>
      <c r="Y6486" s="578">
        <v>5.1656393702917983E-2</v>
      </c>
    </row>
    <row r="6487" spans="1:25" x14ac:dyDescent="0.3">
      <c r="A6487" s="61" t="s">
        <v>7550</v>
      </c>
      <c r="B6487" s="61" t="s">
        <v>2194</v>
      </c>
      <c r="C6487" s="61" t="s">
        <v>43</v>
      </c>
      <c r="D6487" s="36">
        <v>5</v>
      </c>
      <c r="E6487" s="36">
        <v>2012</v>
      </c>
      <c r="F6487" s="578">
        <v>12.59715700956175</v>
      </c>
      <c r="G6487" s="578">
        <v>2271.4237111409479</v>
      </c>
      <c r="H6487" s="578">
        <v>9.423110130854182</v>
      </c>
      <c r="I6487" s="578">
        <v>0.22900087707966998</v>
      </c>
      <c r="J6487" s="578">
        <v>4.5267658230538133E-2</v>
      </c>
      <c r="K6487" s="578">
        <v>12.428818931476549</v>
      </c>
      <c r="L6487" s="578">
        <v>2234.5778121948201</v>
      </c>
      <c r="M6487" s="578">
        <v>9.3505773887106098</v>
      </c>
      <c r="N6487" s="578">
        <v>0.22299959343702774</v>
      </c>
      <c r="O6487" s="578">
        <v>4.4533283682540004E-2</v>
      </c>
      <c r="P6487" s="578">
        <v>12.597156488016275</v>
      </c>
      <c r="Q6487" s="578">
        <v>2271.4237111409479</v>
      </c>
      <c r="R6487" s="578">
        <v>9.4231102902704116</v>
      </c>
      <c r="S6487" s="578">
        <v>0.22900087697659374</v>
      </c>
      <c r="T6487" s="578">
        <v>4.5267658735004532E-2</v>
      </c>
      <c r="U6487" s="578">
        <v>12.428821017644275</v>
      </c>
      <c r="V6487" s="578">
        <v>2234.5778121948201</v>
      </c>
      <c r="W6487" s="578">
        <v>9.3505771620984852</v>
      </c>
      <c r="X6487" s="578">
        <v>0.22299959840468775</v>
      </c>
      <c r="Y6487" s="578">
        <v>4.4533284206408952E-2</v>
      </c>
    </row>
    <row r="6488" spans="1:25" x14ac:dyDescent="0.3">
      <c r="A6488" s="61" t="s">
        <v>7551</v>
      </c>
      <c r="B6488" s="61" t="s">
        <v>2194</v>
      </c>
      <c r="C6488" s="61" t="s">
        <v>43</v>
      </c>
      <c r="D6488" s="36">
        <v>6</v>
      </c>
      <c r="E6488" s="36">
        <v>2012</v>
      </c>
      <c r="F6488" s="578">
        <v>11.985880390614151</v>
      </c>
      <c r="G6488" s="578">
        <v>2146.0896962483675</v>
      </c>
      <c r="H6488" s="578">
        <v>8.6076776352468407</v>
      </c>
      <c r="I6488" s="578">
        <v>0.24996354824179373</v>
      </c>
      <c r="J6488" s="578">
        <v>4.2769835020104993E-2</v>
      </c>
      <c r="K6488" s="578">
        <v>11.979317155318725</v>
      </c>
      <c r="L6488" s="578">
        <v>2134.32956695556</v>
      </c>
      <c r="M6488" s="578">
        <v>8.6553182624532639</v>
      </c>
      <c r="N6488" s="578">
        <v>0.24579052955959874</v>
      </c>
      <c r="O6488" s="578">
        <v>4.2535504481444726E-2</v>
      </c>
      <c r="P6488" s="578">
        <v>11.985879347527725</v>
      </c>
      <c r="Q6488" s="578">
        <v>2146.0896962483675</v>
      </c>
      <c r="R6488" s="578">
        <v>8.6076776854315504</v>
      </c>
      <c r="S6488" s="578">
        <v>0.24996355853727376</v>
      </c>
      <c r="T6488" s="578">
        <v>4.2769835524571392E-2</v>
      </c>
      <c r="U6488" s="578">
        <v>11.979316112242877</v>
      </c>
      <c r="V6488" s="578">
        <v>2134.32956695556</v>
      </c>
      <c r="W6488" s="578">
        <v>8.6553184622898662</v>
      </c>
      <c r="X6488" s="578">
        <v>0.24579053478616175</v>
      </c>
      <c r="Y6488" s="578">
        <v>4.2535504481444726E-2</v>
      </c>
    </row>
    <row r="6489" spans="1:25" x14ac:dyDescent="0.3">
      <c r="A6489" s="61" t="s">
        <v>7552</v>
      </c>
      <c r="B6489" s="61" t="s">
        <v>2194</v>
      </c>
      <c r="C6489" s="61" t="s">
        <v>43</v>
      </c>
      <c r="D6489" s="36">
        <v>7</v>
      </c>
      <c r="E6489" s="36">
        <v>2012</v>
      </c>
      <c r="F6489" s="578">
        <v>11.7446539136123</v>
      </c>
      <c r="G6489" s="578">
        <v>2071.4070587158149</v>
      </c>
      <c r="H6489" s="578">
        <v>7.7106311357056221</v>
      </c>
      <c r="I6489" s="578">
        <v>0.27165577506942379</v>
      </c>
      <c r="J6489" s="578">
        <v>4.128149229412275E-2</v>
      </c>
      <c r="K6489" s="578">
        <v>11.833338940163625</v>
      </c>
      <c r="L6489" s="578">
        <v>2077.5917803446428</v>
      </c>
      <c r="M6489" s="578">
        <v>7.8622529810963844</v>
      </c>
      <c r="N6489" s="578">
        <v>0.27092927238603148</v>
      </c>
      <c r="O6489" s="578">
        <v>4.1404758735249396E-2</v>
      </c>
      <c r="P6489" s="578">
        <v>11.7446539136173</v>
      </c>
      <c r="Q6489" s="578">
        <v>2071.4070587158149</v>
      </c>
      <c r="R6489" s="578">
        <v>7.7106311739286495</v>
      </c>
      <c r="S6489" s="578">
        <v>0.27165578026930803</v>
      </c>
      <c r="T6489" s="578">
        <v>4.1281492817991677E-2</v>
      </c>
      <c r="U6489" s="578">
        <v>11.83333894016895</v>
      </c>
      <c r="V6489" s="578">
        <v>2077.5917803446428</v>
      </c>
      <c r="W6489" s="578">
        <v>7.8622527306579251</v>
      </c>
      <c r="X6489" s="578">
        <v>0.27092929882564898</v>
      </c>
      <c r="Y6489" s="578">
        <v>4.1404757163642551E-2</v>
      </c>
    </row>
    <row r="6490" spans="1:25" x14ac:dyDescent="0.3">
      <c r="A6490" s="61" t="s">
        <v>7553</v>
      </c>
      <c r="B6490" s="61" t="s">
        <v>2194</v>
      </c>
      <c r="C6490" s="61" t="s">
        <v>43</v>
      </c>
      <c r="D6490" s="36">
        <v>8</v>
      </c>
      <c r="E6490" s="36">
        <v>2012</v>
      </c>
      <c r="F6490" s="578">
        <v>10.120865080212738</v>
      </c>
      <c r="G6490" s="578">
        <v>1681.1359481811498</v>
      </c>
      <c r="H6490" s="578">
        <v>5.7546475031267548</v>
      </c>
      <c r="I6490" s="578">
        <v>0.16585404365772125</v>
      </c>
      <c r="J6490" s="578">
        <v>3.3503670323019173E-2</v>
      </c>
      <c r="K6490" s="578">
        <v>10.369393443411635</v>
      </c>
      <c r="L6490" s="578">
        <v>1726.0739428202273</v>
      </c>
      <c r="M6490" s="578">
        <v>6.0601983511684594</v>
      </c>
      <c r="N6490" s="578">
        <v>0.1824136738044515</v>
      </c>
      <c r="O6490" s="578">
        <v>3.4399264298068971E-2</v>
      </c>
      <c r="P6490" s="578">
        <v>10.120865174581755</v>
      </c>
      <c r="Q6490" s="578">
        <v>1681.1359481811498</v>
      </c>
      <c r="R6490" s="578">
        <v>5.7546475960649897</v>
      </c>
      <c r="S6490" s="578">
        <v>0.16585403328402473</v>
      </c>
      <c r="T6490" s="578">
        <v>3.3503670323019173E-2</v>
      </c>
      <c r="U6490" s="578">
        <v>10.369393656999794</v>
      </c>
      <c r="V6490" s="578">
        <v>1726.0739428202273</v>
      </c>
      <c r="W6490" s="578">
        <v>6.0601983614033053</v>
      </c>
      <c r="X6490" s="578">
        <v>0.18241370523658848</v>
      </c>
      <c r="Y6490" s="578">
        <v>3.4399264298068971E-2</v>
      </c>
    </row>
    <row r="6491" spans="1:25" x14ac:dyDescent="0.3">
      <c r="A6491" s="61" t="s">
        <v>7554</v>
      </c>
      <c r="B6491" s="61" t="s">
        <v>2194</v>
      </c>
      <c r="C6491" s="61" t="s">
        <v>43</v>
      </c>
      <c r="D6491" s="36">
        <v>9</v>
      </c>
      <c r="E6491" s="36">
        <v>2012</v>
      </c>
      <c r="F6491" s="578">
        <v>10.196947204133092</v>
      </c>
      <c r="G6491" s="578">
        <v>1632.7423044840452</v>
      </c>
      <c r="H6491" s="578">
        <v>5.1729418936908251</v>
      </c>
      <c r="I6491" s="578">
        <v>0.18035045500073399</v>
      </c>
      <c r="J6491" s="578">
        <v>3.25392588274553E-2</v>
      </c>
      <c r="K6491" s="578">
        <v>10.471888588685001</v>
      </c>
      <c r="L6491" s="578">
        <v>1690.43968836466</v>
      </c>
      <c r="M6491" s="578">
        <v>5.5272379169303605</v>
      </c>
      <c r="N6491" s="578">
        <v>0.21279405765502149</v>
      </c>
      <c r="O6491" s="578">
        <v>3.3689132678167227E-2</v>
      </c>
      <c r="P6491" s="578">
        <v>10.196946637873653</v>
      </c>
      <c r="Q6491" s="578">
        <v>1632.7422523498476</v>
      </c>
      <c r="R6491" s="578">
        <v>5.172941863825443</v>
      </c>
      <c r="S6491" s="578">
        <v>0.18035047065253151</v>
      </c>
      <c r="T6491" s="578">
        <v>3.25392588274553E-2</v>
      </c>
      <c r="U6491" s="578">
        <v>10.471888911538327</v>
      </c>
      <c r="V6491" s="578">
        <v>1690.43968836466</v>
      </c>
      <c r="W6491" s="578">
        <v>5.5272379082719727</v>
      </c>
      <c r="X6491" s="578">
        <v>0.21279405757741152</v>
      </c>
      <c r="Y6491" s="578">
        <v>3.3689133202036176E-2</v>
      </c>
    </row>
    <row r="6492" spans="1:25" x14ac:dyDescent="0.3">
      <c r="A6492" s="61" t="s">
        <v>7555</v>
      </c>
      <c r="B6492" s="61" t="s">
        <v>2194</v>
      </c>
      <c r="C6492" s="61" t="s">
        <v>43</v>
      </c>
      <c r="D6492" s="36">
        <v>10</v>
      </c>
      <c r="E6492" s="36">
        <v>2012</v>
      </c>
      <c r="F6492" s="578">
        <v>10.256098398113838</v>
      </c>
      <c r="G6492" s="578">
        <v>1595.102179209385</v>
      </c>
      <c r="H6492" s="578">
        <v>4.7205023710533425</v>
      </c>
      <c r="I6492" s="578">
        <v>0.19162553035251473</v>
      </c>
      <c r="J6492" s="578">
        <v>3.1789149274118203E-2</v>
      </c>
      <c r="K6492" s="578">
        <v>10.557827519997286</v>
      </c>
      <c r="L6492" s="578">
        <v>1661.9765510559023</v>
      </c>
      <c r="M6492" s="578">
        <v>5.104459721563515</v>
      </c>
      <c r="N6492" s="578">
        <v>0.23773253702529423</v>
      </c>
      <c r="O6492" s="578">
        <v>3.3121801757564101E-2</v>
      </c>
      <c r="P6492" s="578">
        <v>10.25609829382663</v>
      </c>
      <c r="Q6492" s="578">
        <v>1595.102179209385</v>
      </c>
      <c r="R6492" s="578">
        <v>4.7205024548845014</v>
      </c>
      <c r="S6492" s="578">
        <v>0.19162551995274599</v>
      </c>
      <c r="T6492" s="578">
        <v>3.1789148750249255E-2</v>
      </c>
      <c r="U6492" s="578">
        <v>10.557828513397578</v>
      </c>
      <c r="V6492" s="578">
        <v>1661.9765510559023</v>
      </c>
      <c r="W6492" s="578">
        <v>5.1044598049775152</v>
      </c>
      <c r="X6492" s="578">
        <v>0.237732537129583</v>
      </c>
      <c r="Y6492" s="578">
        <v>3.3121801757564101E-2</v>
      </c>
    </row>
    <row r="6493" spans="1:25" x14ac:dyDescent="0.3">
      <c r="A6493" s="61" t="s">
        <v>7556</v>
      </c>
      <c r="B6493" s="61" t="s">
        <v>2194</v>
      </c>
      <c r="C6493" s="61" t="s">
        <v>43</v>
      </c>
      <c r="D6493" s="36">
        <v>11</v>
      </c>
      <c r="E6493" s="36">
        <v>2012</v>
      </c>
      <c r="F6493" s="578">
        <v>10.13738441329326</v>
      </c>
      <c r="G6493" s="578">
        <v>1507.707504272455</v>
      </c>
      <c r="H6493" s="578">
        <v>4.1182850161397502</v>
      </c>
      <c r="I6493" s="578">
        <v>0.17906776724824575</v>
      </c>
      <c r="J6493" s="578">
        <v>3.0047375320767324E-2</v>
      </c>
      <c r="K6493" s="578">
        <v>10.466301130186039</v>
      </c>
      <c r="L6493" s="578">
        <v>1584.8329340616826</v>
      </c>
      <c r="M6493" s="578">
        <v>4.5336617601084619</v>
      </c>
      <c r="N6493" s="578">
        <v>0.236761631590828</v>
      </c>
      <c r="O6493" s="578">
        <v>3.1584445910993922E-2</v>
      </c>
      <c r="P6493" s="578">
        <v>10.137384363638496</v>
      </c>
      <c r="Q6493" s="578">
        <v>1507.707504272455</v>
      </c>
      <c r="R6493" s="578">
        <v>4.1182849904871528</v>
      </c>
      <c r="S6493" s="578">
        <v>0.17906777239598573</v>
      </c>
      <c r="T6493" s="578">
        <v>3.0047374796898375E-2</v>
      </c>
      <c r="U6493" s="578">
        <v>10.466300494434083</v>
      </c>
      <c r="V6493" s="578">
        <v>1584.8329340616826</v>
      </c>
      <c r="W6493" s="578">
        <v>4.5336617988699173</v>
      </c>
      <c r="X6493" s="578">
        <v>0.23676161115508826</v>
      </c>
      <c r="Y6493" s="578">
        <v>3.158444643486287E-2</v>
      </c>
    </row>
    <row r="6494" spans="1:25" x14ac:dyDescent="0.3">
      <c r="A6494" s="61" t="s">
        <v>7557</v>
      </c>
      <c r="B6494" s="61" t="s">
        <v>2194</v>
      </c>
      <c r="C6494" s="61" t="s">
        <v>43</v>
      </c>
      <c r="D6494" s="36">
        <v>12</v>
      </c>
      <c r="E6494" s="36">
        <v>2012</v>
      </c>
      <c r="F6494" s="578">
        <v>9.9830343167562372</v>
      </c>
      <c r="G6494" s="578">
        <v>1411.0780537923149</v>
      </c>
      <c r="H6494" s="578">
        <v>3.51985426617708</v>
      </c>
      <c r="I6494" s="578">
        <v>0.15817444923353199</v>
      </c>
      <c r="J6494" s="578">
        <v>2.8121641720645102E-2</v>
      </c>
      <c r="K6494" s="578">
        <v>10.318879019529316</v>
      </c>
      <c r="L6494" s="578">
        <v>1495.0116755167574</v>
      </c>
      <c r="M6494" s="578">
        <v>3.9601449849578749</v>
      </c>
      <c r="N6494" s="578">
        <v>0.22575096206128298</v>
      </c>
      <c r="O6494" s="578">
        <v>2.9794380534440251E-2</v>
      </c>
      <c r="P6494" s="578">
        <v>9.9830337405779996</v>
      </c>
      <c r="Q6494" s="578">
        <v>1411.0780537923149</v>
      </c>
      <c r="R6494" s="578">
        <v>3.5198543318280473</v>
      </c>
      <c r="S6494" s="578">
        <v>0.1581744541472285</v>
      </c>
      <c r="T6494" s="578">
        <v>2.8121641720645102E-2</v>
      </c>
      <c r="U6494" s="578">
        <v>10.318879133760641</v>
      </c>
      <c r="V6494" s="578">
        <v>1495.0116755167574</v>
      </c>
      <c r="W6494" s="578">
        <v>3.960144873992248</v>
      </c>
      <c r="X6494" s="578">
        <v>0.22575094105316829</v>
      </c>
      <c r="Y6494" s="578">
        <v>2.9794380534440251E-2</v>
      </c>
    </row>
    <row r="6495" spans="1:25" x14ac:dyDescent="0.3">
      <c r="A6495" s="61" t="s">
        <v>7558</v>
      </c>
      <c r="B6495" s="61" t="s">
        <v>2194</v>
      </c>
      <c r="C6495" s="61" t="s">
        <v>43</v>
      </c>
      <c r="D6495" s="36">
        <v>13</v>
      </c>
      <c r="E6495" s="36">
        <v>2012</v>
      </c>
      <c r="F6495" s="578">
        <v>10.172130969736809</v>
      </c>
      <c r="G6495" s="578">
        <v>1405.0952987670851</v>
      </c>
      <c r="H6495" s="578">
        <v>3.3303492594180399</v>
      </c>
      <c r="I6495" s="578">
        <v>0.16312960928189524</v>
      </c>
      <c r="J6495" s="578">
        <v>2.8002428395363151E-2</v>
      </c>
      <c r="K6495" s="578">
        <v>10.486349880286644</v>
      </c>
      <c r="L6495" s="578">
        <v>1486.9384333292601</v>
      </c>
      <c r="M6495" s="578">
        <v>3.7583357900997076</v>
      </c>
      <c r="N6495" s="578">
        <v>0.23210160409265199</v>
      </c>
      <c r="O6495" s="578">
        <v>2.9633491988837052E-2</v>
      </c>
      <c r="P6495" s="578">
        <v>10.172130974693555</v>
      </c>
      <c r="Q6495" s="578">
        <v>1405.0952987670851</v>
      </c>
      <c r="R6495" s="578">
        <v>3.33034962734139</v>
      </c>
      <c r="S6495" s="578">
        <v>0.1631296195264435</v>
      </c>
      <c r="T6495" s="578">
        <v>2.8002428395363151E-2</v>
      </c>
      <c r="U6495" s="578">
        <v>10.486349875303967</v>
      </c>
      <c r="V6495" s="578">
        <v>1486.9384333292601</v>
      </c>
      <c r="W6495" s="578">
        <v>3.7583357840824898</v>
      </c>
      <c r="X6495" s="578">
        <v>0.23210163024729424</v>
      </c>
      <c r="Y6495" s="578">
        <v>2.9633492512706004E-2</v>
      </c>
    </row>
    <row r="6496" spans="1:25" x14ac:dyDescent="0.3">
      <c r="A6496" s="61" t="s">
        <v>7559</v>
      </c>
      <c r="B6496" s="61" t="s">
        <v>2194</v>
      </c>
      <c r="C6496" s="61" t="s">
        <v>43</v>
      </c>
      <c r="D6496" s="36">
        <v>14</v>
      </c>
      <c r="E6496" s="36">
        <v>2012</v>
      </c>
      <c r="F6496" s="578">
        <v>10.786795508353228</v>
      </c>
      <c r="G6496" s="578">
        <v>1494.45678202311</v>
      </c>
      <c r="H6496" s="578">
        <v>3.5534580777505904</v>
      </c>
      <c r="I6496" s="578">
        <v>0.20190620040254201</v>
      </c>
      <c r="J6496" s="578">
        <v>2.978331485064695E-2</v>
      </c>
      <c r="K6496" s="578">
        <v>11.033637071728467</v>
      </c>
      <c r="L6496" s="578">
        <v>1564.24622980753</v>
      </c>
      <c r="M6496" s="578">
        <v>3.9275329908341474</v>
      </c>
      <c r="N6496" s="578">
        <v>0.26717474662230672</v>
      </c>
      <c r="O6496" s="578">
        <v>3.1174182367976699E-2</v>
      </c>
      <c r="P6496" s="578">
        <v>10.786795602737547</v>
      </c>
      <c r="Q6496" s="578">
        <v>1494.45678202311</v>
      </c>
      <c r="R6496" s="578">
        <v>3.5534580740059001</v>
      </c>
      <c r="S6496" s="578">
        <v>0.20190621095753125</v>
      </c>
      <c r="T6496" s="578">
        <v>2.978331485064695E-2</v>
      </c>
      <c r="U6496" s="578">
        <v>11.033637181014548</v>
      </c>
      <c r="V6496" s="578">
        <v>1564.2461776733326</v>
      </c>
      <c r="W6496" s="578">
        <v>3.9275330672680799</v>
      </c>
      <c r="X6496" s="578">
        <v>0.2671747619897355</v>
      </c>
      <c r="Y6496" s="578">
        <v>3.1174182367976699E-2</v>
      </c>
    </row>
    <row r="6497" spans="1:25" x14ac:dyDescent="0.3">
      <c r="A6497" s="61" t="s">
        <v>7560</v>
      </c>
      <c r="B6497" s="61" t="s">
        <v>2194</v>
      </c>
      <c r="C6497" s="61" t="s">
        <v>43</v>
      </c>
      <c r="D6497" s="36">
        <v>15</v>
      </c>
      <c r="E6497" s="36">
        <v>2012</v>
      </c>
      <c r="F6497" s="578">
        <v>11.313585889185971</v>
      </c>
      <c r="G6497" s="578">
        <v>1571.048470179235</v>
      </c>
      <c r="H6497" s="578">
        <v>3.7446892330408401</v>
      </c>
      <c r="I6497" s="578">
        <v>0.23514292276013249</v>
      </c>
      <c r="J6497" s="578">
        <v>3.1309712406558221E-2</v>
      </c>
      <c r="K6497" s="578">
        <v>11.510376319768167</v>
      </c>
      <c r="L6497" s="578">
        <v>1629.46850776672</v>
      </c>
      <c r="M6497" s="578">
        <v>4.0634650985836398</v>
      </c>
      <c r="N6497" s="578">
        <v>0.29384348294721901</v>
      </c>
      <c r="O6497" s="578">
        <v>3.2473963956969422E-2</v>
      </c>
      <c r="P6497" s="578">
        <v>11.313585884208456</v>
      </c>
      <c r="Q6497" s="578">
        <v>1571.0484180450374</v>
      </c>
      <c r="R6497" s="578">
        <v>3.7446892469282176</v>
      </c>
      <c r="S6497" s="578">
        <v>0.23514290739452276</v>
      </c>
      <c r="T6497" s="578">
        <v>3.1309712406558221E-2</v>
      </c>
      <c r="U6497" s="578">
        <v>11.510376314811435</v>
      </c>
      <c r="V6497" s="578">
        <v>1629.4684562683076</v>
      </c>
      <c r="W6497" s="578">
        <v>4.0634651969157849</v>
      </c>
      <c r="X6497" s="578">
        <v>0.29384348315458375</v>
      </c>
      <c r="Y6497" s="578">
        <v>3.2473963956969422E-2</v>
      </c>
    </row>
    <row r="6498" spans="1:25" x14ac:dyDescent="0.3">
      <c r="A6498" s="580" t="s">
        <v>7561</v>
      </c>
      <c r="B6498" s="580" t="s">
        <v>2194</v>
      </c>
      <c r="C6498" s="580" t="s">
        <v>43</v>
      </c>
      <c r="D6498" s="581">
        <v>16</v>
      </c>
      <c r="E6498" s="581">
        <v>2012</v>
      </c>
      <c r="F6498" s="582">
        <v>12.094648878213125</v>
      </c>
      <c r="G6498" s="582">
        <v>1681.9945831298774</v>
      </c>
      <c r="H6498" s="582">
        <v>4.0075055240182875</v>
      </c>
      <c r="I6498" s="582">
        <v>0.280749158728819</v>
      </c>
      <c r="J6498" s="582">
        <v>3.3520826274373819E-2</v>
      </c>
      <c r="K6498" s="582">
        <v>12.214560904282376</v>
      </c>
      <c r="L6498" s="582">
        <v>1727.0510381062775</v>
      </c>
      <c r="M6498" s="582">
        <v>4.273739510693602</v>
      </c>
      <c r="N6498" s="582">
        <v>0.33450124552958427</v>
      </c>
      <c r="O6498" s="582">
        <v>3.441873656508198E-2</v>
      </c>
      <c r="P6498" s="582">
        <v>12.094648878212825</v>
      </c>
      <c r="Q6498" s="582">
        <v>1681.9945831298774</v>
      </c>
      <c r="R6498" s="582">
        <v>4.0075058260796705</v>
      </c>
      <c r="S6498" s="582">
        <v>0.28074917942649297</v>
      </c>
      <c r="T6498" s="582">
        <v>3.3520826798242781E-2</v>
      </c>
      <c r="U6498" s="582">
        <v>12.214560904287524</v>
      </c>
      <c r="V6498" s="582">
        <v>1727.0510381062775</v>
      </c>
      <c r="W6498" s="582">
        <v>4.2737395698883685</v>
      </c>
      <c r="X6498" s="582">
        <v>0.33450123988344149</v>
      </c>
      <c r="Y6498" s="582">
        <v>3.441873656508198E-2</v>
      </c>
    </row>
    <row r="6499" spans="1:25" x14ac:dyDescent="0.3">
      <c r="A6499" s="61" t="s">
        <v>7562</v>
      </c>
      <c r="B6499" s="61" t="s">
        <v>2194</v>
      </c>
      <c r="C6499" s="61" t="s">
        <v>43</v>
      </c>
      <c r="D6499" s="36">
        <v>1</v>
      </c>
      <c r="E6499" s="36">
        <v>2020</v>
      </c>
      <c r="F6499" s="578">
        <v>24.938748008700049</v>
      </c>
      <c r="G6499" s="578">
        <v>6654.7894795735629</v>
      </c>
      <c r="H6499" s="578">
        <v>25.245029482757623</v>
      </c>
      <c r="I6499" s="578">
        <v>0.3158911949600825</v>
      </c>
      <c r="J6499" s="578">
        <v>4.4276223847797724E-2</v>
      </c>
      <c r="K6499" s="578">
        <v>25.273444833851148</v>
      </c>
      <c r="L6499" s="578">
        <v>6723.5741831461546</v>
      </c>
      <c r="M6499" s="578">
        <v>25.397298274561727</v>
      </c>
      <c r="N6499" s="578">
        <v>0.31805064916140174</v>
      </c>
      <c r="O6499" s="578">
        <v>4.4733868931264902E-2</v>
      </c>
      <c r="P6499" s="578">
        <v>24.938748008694898</v>
      </c>
      <c r="Q6499" s="578">
        <v>6654.789428710932</v>
      </c>
      <c r="R6499" s="578">
        <v>25.245027717746126</v>
      </c>
      <c r="S6499" s="578">
        <v>0.31589121042998125</v>
      </c>
      <c r="T6499" s="578">
        <v>4.4276223323928776E-2</v>
      </c>
      <c r="U6499" s="578">
        <v>25.273444307338298</v>
      </c>
      <c r="V6499" s="578">
        <v>6723.5742365519172</v>
      </c>
      <c r="W6499" s="578">
        <v>25.3972994826423</v>
      </c>
      <c r="X6499" s="578">
        <v>0.31805062836307674</v>
      </c>
      <c r="Y6499" s="578">
        <v>4.4733865788051205E-2</v>
      </c>
    </row>
    <row r="6500" spans="1:25" x14ac:dyDescent="0.3">
      <c r="A6500" s="61" t="s">
        <v>7563</v>
      </c>
      <c r="B6500" s="61" t="s">
        <v>2194</v>
      </c>
      <c r="C6500" s="61" t="s">
        <v>43</v>
      </c>
      <c r="D6500" s="36">
        <v>2</v>
      </c>
      <c r="E6500" s="36">
        <v>2020</v>
      </c>
      <c r="F6500" s="578">
        <v>16.178326278245201</v>
      </c>
      <c r="G6500" s="578">
        <v>4005.9128138224223</v>
      </c>
      <c r="H6500" s="578">
        <v>14.751618416009725</v>
      </c>
      <c r="I6500" s="578">
        <v>0.23904057868397377</v>
      </c>
      <c r="J6500" s="578">
        <v>2.66524885470668E-2</v>
      </c>
      <c r="K6500" s="578">
        <v>16.414172197898825</v>
      </c>
      <c r="L6500" s="578">
        <v>4045.8341344197524</v>
      </c>
      <c r="M6500" s="578">
        <v>14.838985533181823</v>
      </c>
      <c r="N6500" s="578">
        <v>0.23869925465866451</v>
      </c>
      <c r="O6500" s="578">
        <v>2.6918113425684426E-2</v>
      </c>
      <c r="P6500" s="578">
        <v>16.178326278250051</v>
      </c>
      <c r="Q6500" s="578">
        <v>4005.9128138224223</v>
      </c>
      <c r="R6500" s="578">
        <v>14.751619035106424</v>
      </c>
      <c r="S6500" s="578">
        <v>0.23904066713293948</v>
      </c>
      <c r="T6500" s="578">
        <v>2.66524885470668E-2</v>
      </c>
      <c r="U6500" s="578">
        <v>16.414172719428826</v>
      </c>
      <c r="V6500" s="578">
        <v>4045.8341344197524</v>
      </c>
      <c r="W6500" s="578">
        <v>14.838985429028925</v>
      </c>
      <c r="X6500" s="578">
        <v>0.23869923890257827</v>
      </c>
      <c r="Y6500" s="578">
        <v>2.6918113425684426E-2</v>
      </c>
    </row>
    <row r="6501" spans="1:25" x14ac:dyDescent="0.3">
      <c r="A6501" s="61" t="s">
        <v>7564</v>
      </c>
      <c r="B6501" s="61" t="s">
        <v>2194</v>
      </c>
      <c r="C6501" s="61" t="s">
        <v>43</v>
      </c>
      <c r="D6501" s="36">
        <v>3</v>
      </c>
      <c r="E6501" s="36">
        <v>2020</v>
      </c>
      <c r="F6501" s="578">
        <v>12.42520265748615</v>
      </c>
      <c r="G6501" s="578">
        <v>2808.39992777506</v>
      </c>
      <c r="H6501" s="578">
        <v>9.4958277687740775</v>
      </c>
      <c r="I6501" s="578">
        <v>0.16646972674364649</v>
      </c>
      <c r="J6501" s="578">
        <v>1.8685091975688274E-2</v>
      </c>
      <c r="K6501" s="578">
        <v>12.093856144393575</v>
      </c>
      <c r="L6501" s="578">
        <v>2743.7575759887654</v>
      </c>
      <c r="M6501" s="578">
        <v>9.3256574999346977</v>
      </c>
      <c r="N6501" s="578">
        <v>0.16209461444304873</v>
      </c>
      <c r="O6501" s="578">
        <v>1.8255030193055598E-2</v>
      </c>
      <c r="P6501" s="578">
        <v>12.425202135955974</v>
      </c>
      <c r="Q6501" s="578">
        <v>2808.399875640865</v>
      </c>
      <c r="R6501" s="578">
        <v>9.4958275854393381</v>
      </c>
      <c r="S6501" s="578">
        <v>0.16646973646796401</v>
      </c>
      <c r="T6501" s="578">
        <v>1.86850925092585E-2</v>
      </c>
      <c r="U6501" s="578">
        <v>12.093857187464526</v>
      </c>
      <c r="V6501" s="578">
        <v>2743.7574717203729</v>
      </c>
      <c r="W6501" s="578">
        <v>9.3256575761091227</v>
      </c>
      <c r="X6501" s="578">
        <v>0.16209460391231226</v>
      </c>
      <c r="Y6501" s="578">
        <v>1.8255030193055598E-2</v>
      </c>
    </row>
    <row r="6502" spans="1:25" x14ac:dyDescent="0.3">
      <c r="A6502" s="61" t="s">
        <v>7565</v>
      </c>
      <c r="B6502" s="61" t="s">
        <v>2194</v>
      </c>
      <c r="C6502" s="61" t="s">
        <v>43</v>
      </c>
      <c r="D6502" s="36">
        <v>4</v>
      </c>
      <c r="E6502" s="36">
        <v>2020</v>
      </c>
      <c r="F6502" s="578">
        <v>12.409481805163775</v>
      </c>
      <c r="G6502" s="578">
        <v>2686.2273089090922</v>
      </c>
      <c r="H6502" s="578">
        <v>8.3608766329416504</v>
      </c>
      <c r="I6502" s="578">
        <v>0.28708963424529976</v>
      </c>
      <c r="J6502" s="578">
        <v>1.7872220642554226E-2</v>
      </c>
      <c r="K6502" s="578">
        <v>12.018828652793925</v>
      </c>
      <c r="L6502" s="578">
        <v>2606.8359158833778</v>
      </c>
      <c r="M6502" s="578">
        <v>8.1598970080473574</v>
      </c>
      <c r="N6502" s="578">
        <v>0.27218902798146327</v>
      </c>
      <c r="O6502" s="578">
        <v>1.7344020792127851E-2</v>
      </c>
      <c r="P6502" s="578">
        <v>12.409481805148326</v>
      </c>
      <c r="Q6502" s="578">
        <v>2686.2273610432903</v>
      </c>
      <c r="R6502" s="578">
        <v>8.3608763954155876</v>
      </c>
      <c r="S6502" s="578">
        <v>0.28708963952279426</v>
      </c>
      <c r="T6502" s="578">
        <v>1.7872220642554226E-2</v>
      </c>
      <c r="U6502" s="578">
        <v>12.018828652788626</v>
      </c>
      <c r="V6502" s="578">
        <v>2606.8359158833778</v>
      </c>
      <c r="W6502" s="578">
        <v>8.1598972269663701</v>
      </c>
      <c r="X6502" s="578">
        <v>0.27218902275732576</v>
      </c>
      <c r="Y6502" s="578">
        <v>1.7344020792127851E-2</v>
      </c>
    </row>
    <row r="6503" spans="1:25" x14ac:dyDescent="0.3">
      <c r="A6503" s="61" t="s">
        <v>7566</v>
      </c>
      <c r="B6503" s="61" t="s">
        <v>2194</v>
      </c>
      <c r="C6503" s="61" t="s">
        <v>43</v>
      </c>
      <c r="D6503" s="36">
        <v>5</v>
      </c>
      <c r="E6503" s="36">
        <v>2020</v>
      </c>
      <c r="F6503" s="578">
        <v>10.397785895501903</v>
      </c>
      <c r="G6503" s="578">
        <v>2283.8855870564726</v>
      </c>
      <c r="H6503" s="578">
        <v>6.9090923627954899</v>
      </c>
      <c r="I6503" s="578">
        <v>0.1561427492136615</v>
      </c>
      <c r="J6503" s="578">
        <v>1.5195344923995399E-2</v>
      </c>
      <c r="K6503" s="578">
        <v>10.260380432865812</v>
      </c>
      <c r="L6503" s="578">
        <v>2246.91696675618</v>
      </c>
      <c r="M6503" s="578">
        <v>6.8205885846012544</v>
      </c>
      <c r="N6503" s="578">
        <v>0.15293130727271351</v>
      </c>
      <c r="O6503" s="578">
        <v>1.4949388540117001E-2</v>
      </c>
      <c r="P6503" s="578">
        <v>10.397785895501903</v>
      </c>
      <c r="Q6503" s="578">
        <v>2283.8855349222777</v>
      </c>
      <c r="R6503" s="578">
        <v>6.909092389309075</v>
      </c>
      <c r="S6503" s="578">
        <v>0.15614276496853499</v>
      </c>
      <c r="T6503" s="578">
        <v>1.5195344923995399E-2</v>
      </c>
      <c r="U6503" s="578">
        <v>10.260380487503404</v>
      </c>
      <c r="V6503" s="578">
        <v>2246.91696675618</v>
      </c>
      <c r="W6503" s="578">
        <v>6.8205886779469376</v>
      </c>
      <c r="X6503" s="578">
        <v>0.15293129692508925</v>
      </c>
      <c r="Y6503" s="578">
        <v>1.4949388540117001E-2</v>
      </c>
    </row>
    <row r="6504" spans="1:25" x14ac:dyDescent="0.3">
      <c r="A6504" s="61" t="s">
        <v>7567</v>
      </c>
      <c r="B6504" s="61" t="s">
        <v>2194</v>
      </c>
      <c r="C6504" s="61" t="s">
        <v>43</v>
      </c>
      <c r="D6504" s="36">
        <v>6</v>
      </c>
      <c r="E6504" s="36">
        <v>2020</v>
      </c>
      <c r="F6504" s="578">
        <v>9.9224681011943527</v>
      </c>
      <c r="G6504" s="578">
        <v>2157.4045867919895</v>
      </c>
      <c r="H6504" s="578">
        <v>6.3833762401191034</v>
      </c>
      <c r="I6504" s="578">
        <v>0.18501380799837802</v>
      </c>
      <c r="J6504" s="578">
        <v>1.4353847771417325E-2</v>
      </c>
      <c r="K6504" s="578">
        <v>9.9164729058226264</v>
      </c>
      <c r="L6504" s="578">
        <v>2145.6067657470649</v>
      </c>
      <c r="M6504" s="578">
        <v>6.3585871163716829</v>
      </c>
      <c r="N6504" s="578">
        <v>0.18226860600346573</v>
      </c>
      <c r="O6504" s="578">
        <v>1.4275361483062875E-2</v>
      </c>
      <c r="P6504" s="578">
        <v>9.9224679521930472</v>
      </c>
      <c r="Q6504" s="578">
        <v>2157.4045867919895</v>
      </c>
      <c r="R6504" s="578">
        <v>6.3833761521236694</v>
      </c>
      <c r="S6504" s="578">
        <v>0.185013797598609</v>
      </c>
      <c r="T6504" s="578">
        <v>1.4353847771417325E-2</v>
      </c>
      <c r="U6504" s="578">
        <v>9.9164733776927392</v>
      </c>
      <c r="V6504" s="578">
        <v>2145.6067657470649</v>
      </c>
      <c r="W6504" s="578">
        <v>6.3585872893842534</v>
      </c>
      <c r="X6504" s="578">
        <v>0.18226860595071501</v>
      </c>
      <c r="Y6504" s="578">
        <v>1.4275361483062875E-2</v>
      </c>
    </row>
    <row r="6505" spans="1:25" x14ac:dyDescent="0.3">
      <c r="A6505" s="61" t="s">
        <v>7568</v>
      </c>
      <c r="B6505" s="61" t="s">
        <v>2194</v>
      </c>
      <c r="C6505" s="61" t="s">
        <v>43</v>
      </c>
      <c r="D6505" s="36">
        <v>7</v>
      </c>
      <c r="E6505" s="36">
        <v>2020</v>
      </c>
      <c r="F6505" s="578">
        <v>9.620428039608802</v>
      </c>
      <c r="G6505" s="578">
        <v>2081.8712323506625</v>
      </c>
      <c r="H6505" s="578">
        <v>5.9223493053674829</v>
      </c>
      <c r="I6505" s="578">
        <v>0.20080814659134624</v>
      </c>
      <c r="J6505" s="578">
        <v>1.3851301065490849E-2</v>
      </c>
      <c r="K6505" s="578">
        <v>9.7021593003849489</v>
      </c>
      <c r="L6505" s="578">
        <v>2088.0749588012677</v>
      </c>
      <c r="M6505" s="578">
        <v>5.9546666649791042</v>
      </c>
      <c r="N6505" s="578">
        <v>0.20173842247216528</v>
      </c>
      <c r="O6505" s="578">
        <v>1.3892555201891749E-2</v>
      </c>
      <c r="P6505" s="578">
        <v>9.6204279800093069</v>
      </c>
      <c r="Q6505" s="578">
        <v>2081.8712323506625</v>
      </c>
      <c r="R6505" s="578">
        <v>5.9223494595498725</v>
      </c>
      <c r="S6505" s="578">
        <v>0.20080814659134624</v>
      </c>
      <c r="T6505" s="578">
        <v>1.3851301065490849E-2</v>
      </c>
      <c r="U6505" s="578">
        <v>9.7021593003796429</v>
      </c>
      <c r="V6505" s="578">
        <v>2088.0750109354622</v>
      </c>
      <c r="W6505" s="578">
        <v>5.954666608726253</v>
      </c>
      <c r="X6505" s="578">
        <v>0.20173842772419401</v>
      </c>
      <c r="Y6505" s="578">
        <v>1.3892555201891749E-2</v>
      </c>
    </row>
    <row r="6506" spans="1:25" x14ac:dyDescent="0.3">
      <c r="A6506" s="61" t="s">
        <v>7569</v>
      </c>
      <c r="B6506" s="61" t="s">
        <v>2194</v>
      </c>
      <c r="C6506" s="61" t="s">
        <v>43</v>
      </c>
      <c r="D6506" s="36">
        <v>8</v>
      </c>
      <c r="E6506" s="36">
        <v>2020</v>
      </c>
      <c r="F6506" s="578">
        <v>8.0440125160484897</v>
      </c>
      <c r="G6506" s="578">
        <v>1689.8504295349098</v>
      </c>
      <c r="H6506" s="578">
        <v>4.5649339190470775</v>
      </c>
      <c r="I6506" s="578">
        <v>9.6216576721417091E-2</v>
      </c>
      <c r="J6506" s="578">
        <v>1.1243066682557826E-2</v>
      </c>
      <c r="K6506" s="578">
        <v>8.2787653518268218</v>
      </c>
      <c r="L6506" s="578">
        <v>1734.93018976847</v>
      </c>
      <c r="M6506" s="578">
        <v>4.7176547392397525</v>
      </c>
      <c r="N6506" s="578">
        <v>0.11527329702706343</v>
      </c>
      <c r="O6506" s="578">
        <v>1.1542976969697775E-2</v>
      </c>
      <c r="P6506" s="578">
        <v>8.0440126153895672</v>
      </c>
      <c r="Q6506" s="578">
        <v>1689.8504295349098</v>
      </c>
      <c r="R6506" s="578">
        <v>4.5649339108883051</v>
      </c>
      <c r="S6506" s="578">
        <v>9.621657562456648E-2</v>
      </c>
      <c r="T6506" s="578">
        <v>1.1243066682557826E-2</v>
      </c>
      <c r="U6506" s="578">
        <v>8.2787651432155691</v>
      </c>
      <c r="V6506" s="578">
        <v>1734.9301376342726</v>
      </c>
      <c r="W6506" s="578">
        <v>4.7176548299078878</v>
      </c>
      <c r="X6506" s="578">
        <v>0.11527329703221716</v>
      </c>
      <c r="Y6506" s="578">
        <v>1.1542976969697775E-2</v>
      </c>
    </row>
    <row r="6507" spans="1:25" x14ac:dyDescent="0.3">
      <c r="A6507" s="61" t="s">
        <v>7570</v>
      </c>
      <c r="B6507" s="61" t="s">
        <v>2194</v>
      </c>
      <c r="C6507" s="61" t="s">
        <v>43</v>
      </c>
      <c r="D6507" s="36">
        <v>9</v>
      </c>
      <c r="E6507" s="36">
        <v>2020</v>
      </c>
      <c r="F6507" s="578">
        <v>7.9529160945279092</v>
      </c>
      <c r="G6507" s="578">
        <v>1640.9653867085701</v>
      </c>
      <c r="H6507" s="578">
        <v>4.2085296573786701</v>
      </c>
      <c r="I6507" s="578">
        <v>0.10876060190093978</v>
      </c>
      <c r="J6507" s="578">
        <v>1.0917810296329326E-2</v>
      </c>
      <c r="K6507" s="578">
        <v>8.2245806178784697</v>
      </c>
      <c r="L6507" s="578">
        <v>1698.84547678629</v>
      </c>
      <c r="M6507" s="578">
        <v>4.4076030813836624</v>
      </c>
      <c r="N6507" s="578">
        <v>0.14803090987606951</v>
      </c>
      <c r="O6507" s="578">
        <v>1.1302903071433874E-2</v>
      </c>
      <c r="P6507" s="578">
        <v>7.9529161466713596</v>
      </c>
      <c r="Q6507" s="578">
        <v>1640.965334574375</v>
      </c>
      <c r="R6507" s="578">
        <v>4.2085296800069001</v>
      </c>
      <c r="S6507" s="578">
        <v>0.10876060190093984</v>
      </c>
      <c r="T6507" s="578">
        <v>1.0917810296329326E-2</v>
      </c>
      <c r="U6507" s="578">
        <v>8.2245805682026276</v>
      </c>
      <c r="V6507" s="578">
        <v>1698.8454246520951</v>
      </c>
      <c r="W6507" s="578">
        <v>4.4076030991563995</v>
      </c>
      <c r="X6507" s="578">
        <v>0.148030909829685</v>
      </c>
      <c r="Y6507" s="578">
        <v>1.1302903071433874E-2</v>
      </c>
    </row>
    <row r="6508" spans="1:25" x14ac:dyDescent="0.3">
      <c r="A6508" s="61" t="s">
        <v>7571</v>
      </c>
      <c r="B6508" s="61" t="s">
        <v>2194</v>
      </c>
      <c r="C6508" s="61" t="s">
        <v>43</v>
      </c>
      <c r="D6508" s="36">
        <v>10</v>
      </c>
      <c r="E6508" s="36">
        <v>2020</v>
      </c>
      <c r="F6508" s="578">
        <v>7.8820651955910126</v>
      </c>
      <c r="G6508" s="578">
        <v>1602.9426994323674</v>
      </c>
      <c r="H6508" s="578">
        <v>3.9313189074018702</v>
      </c>
      <c r="I6508" s="578">
        <v>0.11851705101101556</v>
      </c>
      <c r="J6508" s="578">
        <v>1.0664854188992925E-2</v>
      </c>
      <c r="K6508" s="578">
        <v>8.1832698000054371</v>
      </c>
      <c r="L6508" s="578">
        <v>1670.0289433797175</v>
      </c>
      <c r="M6508" s="578">
        <v>4.160713696119875</v>
      </c>
      <c r="N6508" s="578">
        <v>0.17661167418312523</v>
      </c>
      <c r="O6508" s="578">
        <v>1.1111190484371E-2</v>
      </c>
      <c r="P6508" s="578">
        <v>7.8820651906292651</v>
      </c>
      <c r="Q6508" s="578">
        <v>1602.9426994323674</v>
      </c>
      <c r="R6508" s="578">
        <v>3.9313189628301126</v>
      </c>
      <c r="S6508" s="578">
        <v>0.11851705101071229</v>
      </c>
      <c r="T6508" s="578">
        <v>1.0664854188992925E-2</v>
      </c>
      <c r="U6508" s="578">
        <v>8.1832694945524</v>
      </c>
      <c r="V6508" s="578">
        <v>1670.0288918813026</v>
      </c>
      <c r="W6508" s="578">
        <v>4.1607137426156706</v>
      </c>
      <c r="X6508" s="578">
        <v>0.17661166890563074</v>
      </c>
      <c r="Y6508" s="578">
        <v>1.1111190484371E-2</v>
      </c>
    </row>
    <row r="6509" spans="1:25" x14ac:dyDescent="0.3">
      <c r="A6509" s="61" t="s">
        <v>7572</v>
      </c>
      <c r="B6509" s="61" t="s">
        <v>2194</v>
      </c>
      <c r="C6509" s="61" t="s">
        <v>43</v>
      </c>
      <c r="D6509" s="36">
        <v>11</v>
      </c>
      <c r="E6509" s="36">
        <v>2020</v>
      </c>
      <c r="F6509" s="578">
        <v>7.6390416708209123</v>
      </c>
      <c r="G6509" s="578">
        <v>1515.0533396402925</v>
      </c>
      <c r="H6509" s="578">
        <v>3.5102325377010803</v>
      </c>
      <c r="I6509" s="578">
        <v>0.10379344736338657</v>
      </c>
      <c r="J6509" s="578">
        <v>1.0080086445668688E-2</v>
      </c>
      <c r="K6509" s="578">
        <v>7.9716139825610854</v>
      </c>
      <c r="L6509" s="578">
        <v>1592.4272092183401</v>
      </c>
      <c r="M6509" s="578">
        <v>3.7736836667706126</v>
      </c>
      <c r="N6509" s="578">
        <v>0.17803884924918101</v>
      </c>
      <c r="O6509" s="578">
        <v>1.0594897981112126E-2</v>
      </c>
      <c r="P6509" s="578">
        <v>7.6390417254584992</v>
      </c>
      <c r="Q6509" s="578">
        <v>1515.0533396402925</v>
      </c>
      <c r="R6509" s="578">
        <v>3.51023262063487</v>
      </c>
      <c r="S6509" s="578">
        <v>0.1037934406449494</v>
      </c>
      <c r="T6509" s="578">
        <v>1.0080086445668688E-2</v>
      </c>
      <c r="U6509" s="578">
        <v>7.9716140396770498</v>
      </c>
      <c r="V6509" s="578">
        <v>1592.4272092183401</v>
      </c>
      <c r="W6509" s="578">
        <v>3.7736836255401873</v>
      </c>
      <c r="X6509" s="578">
        <v>0.17803884410144075</v>
      </c>
      <c r="Y6509" s="578">
        <v>1.0594897981112126E-2</v>
      </c>
    </row>
    <row r="6510" spans="1:25" x14ac:dyDescent="0.3">
      <c r="A6510" s="61" t="s">
        <v>7573</v>
      </c>
      <c r="B6510" s="61" t="s">
        <v>2194</v>
      </c>
      <c r="C6510" s="61" t="s">
        <v>43</v>
      </c>
      <c r="D6510" s="36">
        <v>12</v>
      </c>
      <c r="E6510" s="36">
        <v>2020</v>
      </c>
      <c r="F6510" s="578">
        <v>7.3700937328088267</v>
      </c>
      <c r="G6510" s="578">
        <v>1417.931643168125</v>
      </c>
      <c r="H6510" s="578">
        <v>3.0755870130693976</v>
      </c>
      <c r="I6510" s="578">
        <v>7.9176224620217131E-2</v>
      </c>
      <c r="J6510" s="578">
        <v>9.4339065399253706E-3</v>
      </c>
      <c r="K6510" s="578">
        <v>7.7177755696011419</v>
      </c>
      <c r="L6510" s="578">
        <v>1502.135733286535</v>
      </c>
      <c r="M6510" s="578">
        <v>3.365235240703135</v>
      </c>
      <c r="N6510" s="578">
        <v>0.16674736665784876</v>
      </c>
      <c r="O6510" s="578">
        <v>9.9941462152249357E-3</v>
      </c>
      <c r="P6510" s="578">
        <v>7.3700938346387321</v>
      </c>
      <c r="Q6510" s="578">
        <v>1417.931643168125</v>
      </c>
      <c r="R6510" s="578">
        <v>3.0755870338277047</v>
      </c>
      <c r="S6510" s="578">
        <v>7.9176223538827861E-2</v>
      </c>
      <c r="T6510" s="578">
        <v>9.433906486568347E-3</v>
      </c>
      <c r="U6510" s="578">
        <v>7.7177755745681944</v>
      </c>
      <c r="V6510" s="578">
        <v>1502.135733286535</v>
      </c>
      <c r="W6510" s="578">
        <v>3.3652349675636848</v>
      </c>
      <c r="X6510" s="578">
        <v>0.16674736151010874</v>
      </c>
      <c r="Y6510" s="578">
        <v>9.9941463752960032E-3</v>
      </c>
    </row>
    <row r="6511" spans="1:25" x14ac:dyDescent="0.3">
      <c r="A6511" s="61" t="s">
        <v>7574</v>
      </c>
      <c r="B6511" s="61" t="s">
        <v>2194</v>
      </c>
      <c r="C6511" s="61" t="s">
        <v>43</v>
      </c>
      <c r="D6511" s="36">
        <v>13</v>
      </c>
      <c r="E6511" s="36">
        <v>2020</v>
      </c>
      <c r="F6511" s="578">
        <v>7.4624913534365334</v>
      </c>
      <c r="G6511" s="578">
        <v>1411.7610321044901</v>
      </c>
      <c r="H6511" s="578">
        <v>2.9532483223034998</v>
      </c>
      <c r="I6511" s="578">
        <v>7.3860371636025421E-2</v>
      </c>
      <c r="J6511" s="578">
        <v>9.3928649682008293E-3</v>
      </c>
      <c r="K6511" s="578">
        <v>7.7930750852922994</v>
      </c>
      <c r="L6511" s="578">
        <v>1493.87218348185</v>
      </c>
      <c r="M6511" s="578">
        <v>3.2383888492283051</v>
      </c>
      <c r="N6511" s="578">
        <v>0.16468181283441125</v>
      </c>
      <c r="O6511" s="578">
        <v>9.939174526759088E-3</v>
      </c>
      <c r="P6511" s="578">
        <v>7.4624914080741256</v>
      </c>
      <c r="Q6511" s="578">
        <v>1411.7610321044901</v>
      </c>
      <c r="R6511" s="578">
        <v>2.9532482807335247</v>
      </c>
      <c r="S6511" s="578">
        <v>7.3860376820448395E-2</v>
      </c>
      <c r="T6511" s="578">
        <v>9.3928649730514666E-3</v>
      </c>
      <c r="U6511" s="578">
        <v>7.7930754478925301</v>
      </c>
      <c r="V6511" s="578">
        <v>1493.87218348185</v>
      </c>
      <c r="W6511" s="578">
        <v>3.2383888732050075</v>
      </c>
      <c r="X6511" s="578">
        <v>0.16468181288655548</v>
      </c>
      <c r="Y6511" s="578">
        <v>9.9391745752654727E-3</v>
      </c>
    </row>
    <row r="6512" spans="1:25" x14ac:dyDescent="0.3">
      <c r="A6512" s="61" t="s">
        <v>7575</v>
      </c>
      <c r="B6512" s="61" t="s">
        <v>2194</v>
      </c>
      <c r="C6512" s="61" t="s">
        <v>43</v>
      </c>
      <c r="D6512" s="36">
        <v>14</v>
      </c>
      <c r="E6512" s="36">
        <v>2020</v>
      </c>
      <c r="F6512" s="578">
        <v>7.9713823620183231</v>
      </c>
      <c r="G6512" s="578">
        <v>1501.2951113382951</v>
      </c>
      <c r="H6512" s="578">
        <v>3.1344064700121272</v>
      </c>
      <c r="I6512" s="578">
        <v>9.8614393392381178E-2</v>
      </c>
      <c r="J6512" s="578">
        <v>9.9885436939075416E-3</v>
      </c>
      <c r="K6512" s="578">
        <v>8.2409979037132217</v>
      </c>
      <c r="L6512" s="578">
        <v>1571.3142471313424</v>
      </c>
      <c r="M6512" s="578">
        <v>3.384488052201045</v>
      </c>
      <c r="N6512" s="578">
        <v>0.18721235445627749</v>
      </c>
      <c r="O6512" s="578">
        <v>1.045440105372105E-2</v>
      </c>
      <c r="P6512" s="578">
        <v>7.9713824092053347</v>
      </c>
      <c r="Q6512" s="578">
        <v>1501.2951113382951</v>
      </c>
      <c r="R6512" s="578">
        <v>3.1344064725999425</v>
      </c>
      <c r="S6512" s="578">
        <v>9.8614392786960825E-2</v>
      </c>
      <c r="T6512" s="578">
        <v>9.9885436405505179E-3</v>
      </c>
      <c r="U6512" s="578">
        <v>8.2409980626433263</v>
      </c>
      <c r="V6512" s="578">
        <v>1571.314194997145</v>
      </c>
      <c r="W6512" s="578">
        <v>3.3844879980072875</v>
      </c>
      <c r="X6512" s="578">
        <v>0.1872123492309275</v>
      </c>
      <c r="Y6512" s="578">
        <v>1.045440157759E-2</v>
      </c>
    </row>
    <row r="6513" spans="1:25" x14ac:dyDescent="0.3">
      <c r="A6513" s="61" t="s">
        <v>7576</v>
      </c>
      <c r="B6513" s="61" t="s">
        <v>2194</v>
      </c>
      <c r="C6513" s="61" t="s">
        <v>43</v>
      </c>
      <c r="D6513" s="36">
        <v>15</v>
      </c>
      <c r="E6513" s="36">
        <v>2020</v>
      </c>
      <c r="F6513" s="578">
        <v>8.4075658617208884</v>
      </c>
      <c r="G6513" s="578">
        <v>1578.0345586140875</v>
      </c>
      <c r="H6513" s="578">
        <v>3.2896784653251672</v>
      </c>
      <c r="I6513" s="578">
        <v>0.1198318516459642</v>
      </c>
      <c r="J6513" s="578">
        <v>1.0499105648098798E-2</v>
      </c>
      <c r="K6513" s="578">
        <v>8.6268463917899609</v>
      </c>
      <c r="L6513" s="578">
        <v>1636.6509564717576</v>
      </c>
      <c r="M6513" s="578">
        <v>3.5023868337690729</v>
      </c>
      <c r="N6513" s="578">
        <v>0.20161876125469727</v>
      </c>
      <c r="O6513" s="578">
        <v>1.0889117038459475E-2</v>
      </c>
      <c r="P6513" s="578">
        <v>8.407565809561671</v>
      </c>
      <c r="Q6513" s="578">
        <v>1578.0344543456974</v>
      </c>
      <c r="R6513" s="578">
        <v>3.2896784941816151</v>
      </c>
      <c r="S6513" s="578">
        <v>0.11983183033680646</v>
      </c>
      <c r="T6513" s="578">
        <v>1.0499106167117099E-2</v>
      </c>
      <c r="U6513" s="578">
        <v>8.626846605373121</v>
      </c>
      <c r="V6513" s="578">
        <v>1636.6509564717576</v>
      </c>
      <c r="W6513" s="578">
        <v>3.502386856067452</v>
      </c>
      <c r="X6513" s="578">
        <v>0.20161875618578001</v>
      </c>
      <c r="Y6513" s="578">
        <v>1.0889117557477776E-2</v>
      </c>
    </row>
    <row r="6514" spans="1:25" x14ac:dyDescent="0.3">
      <c r="A6514" s="580" t="s">
        <v>7577</v>
      </c>
      <c r="B6514" s="580" t="s">
        <v>2194</v>
      </c>
      <c r="C6514" s="580" t="s">
        <v>43</v>
      </c>
      <c r="D6514" s="581">
        <v>16</v>
      </c>
      <c r="E6514" s="581">
        <v>2020</v>
      </c>
      <c r="F6514" s="582">
        <v>9.0233716138907845</v>
      </c>
      <c r="G6514" s="582">
        <v>1689.28078460693</v>
      </c>
      <c r="H6514" s="582">
        <v>3.5088929862201073</v>
      </c>
      <c r="I6514" s="582">
        <v>0.15323654732856051</v>
      </c>
      <c r="J6514" s="582">
        <v>1.1239270844574351E-2</v>
      </c>
      <c r="K6514" s="582">
        <v>9.1763292977620825</v>
      </c>
      <c r="L6514" s="582">
        <v>1734.4896901448526</v>
      </c>
      <c r="M6514" s="582">
        <v>3.6851945671345052</v>
      </c>
      <c r="N6514" s="582">
        <v>0.23086416656102876</v>
      </c>
      <c r="O6514" s="582">
        <v>1.15400686821279E-2</v>
      </c>
      <c r="P6514" s="582">
        <v>9.0233715046156018</v>
      </c>
      <c r="Q6514" s="582">
        <v>1689.2807324727348</v>
      </c>
      <c r="R6514" s="582">
        <v>3.5088930110456777</v>
      </c>
      <c r="S6514" s="582">
        <v>0.15323653692879152</v>
      </c>
      <c r="T6514" s="582">
        <v>1.1239270844574351E-2</v>
      </c>
      <c r="U6514" s="582">
        <v>9.1763294020597552</v>
      </c>
      <c r="V6514" s="582">
        <v>1734.4896901448526</v>
      </c>
      <c r="W6514" s="582">
        <v>3.6851945822684953</v>
      </c>
      <c r="X6514" s="582">
        <v>0.23086416674292748</v>
      </c>
      <c r="Y6514" s="582">
        <v>1.15400686821279E-2</v>
      </c>
    </row>
    <row r="6515" spans="1:25" x14ac:dyDescent="0.3">
      <c r="A6515" s="61" t="s">
        <v>7578</v>
      </c>
      <c r="B6515" s="61" t="s">
        <v>2194</v>
      </c>
      <c r="C6515" s="61" t="s">
        <v>43</v>
      </c>
      <c r="D6515" s="36">
        <v>1</v>
      </c>
      <c r="E6515" s="36">
        <v>2030</v>
      </c>
      <c r="F6515" s="578">
        <v>8.4087323265681899</v>
      </c>
      <c r="G6515" s="578">
        <v>6693.2441101074173</v>
      </c>
      <c r="H6515" s="578">
        <v>13.556551392117349</v>
      </c>
      <c r="I6515" s="578">
        <v>6.2585254137502447E-2</v>
      </c>
      <c r="J6515" s="578">
        <v>4.4627836653186571E-2</v>
      </c>
      <c r="K6515" s="578">
        <v>8.4922744437765925</v>
      </c>
      <c r="L6515" s="578">
        <v>6762.3226674397747</v>
      </c>
      <c r="M6515" s="578">
        <v>13.680798170830951</v>
      </c>
      <c r="N6515" s="578">
        <v>6.2786938771599382E-2</v>
      </c>
      <c r="O6515" s="578">
        <v>4.5088395476341206E-2</v>
      </c>
      <c r="P6515" s="578">
        <v>8.4087323936184131</v>
      </c>
      <c r="Q6515" s="578">
        <v>6693.2442118326799</v>
      </c>
      <c r="R6515" s="578">
        <v>13.556551380393351</v>
      </c>
      <c r="S6515" s="578">
        <v>6.2585256294520733E-2</v>
      </c>
      <c r="T6515" s="578">
        <v>4.4627836653186571E-2</v>
      </c>
      <c r="U6515" s="578">
        <v>8.4922746772547981</v>
      </c>
      <c r="V6515" s="578">
        <v>6762.3226674397747</v>
      </c>
      <c r="W6515" s="578">
        <v>13.68079747785905</v>
      </c>
      <c r="X6515" s="578">
        <v>6.2786936591085835E-2</v>
      </c>
      <c r="Y6515" s="578">
        <v>4.50883949718748E-2</v>
      </c>
    </row>
    <row r="6516" spans="1:25" x14ac:dyDescent="0.3">
      <c r="A6516" s="61" t="s">
        <v>7579</v>
      </c>
      <c r="B6516" s="61" t="s">
        <v>2194</v>
      </c>
      <c r="C6516" s="61" t="s">
        <v>43</v>
      </c>
      <c r="D6516" s="36">
        <v>2</v>
      </c>
      <c r="E6516" s="36">
        <v>2030</v>
      </c>
      <c r="F6516" s="578">
        <v>5.6020672469568673</v>
      </c>
      <c r="G6516" s="578">
        <v>4027.232421874995</v>
      </c>
      <c r="H6516" s="578">
        <v>8.4925068003673552</v>
      </c>
      <c r="I6516" s="578">
        <v>4.4523249905220504E-2</v>
      </c>
      <c r="J6516" s="578">
        <v>2.6851948971549602E-2</v>
      </c>
      <c r="K6516" s="578">
        <v>5.6266491659540199</v>
      </c>
      <c r="L6516" s="578">
        <v>4067.394297281895</v>
      </c>
      <c r="M6516" s="578">
        <v>8.5548782076803001</v>
      </c>
      <c r="N6516" s="578">
        <v>4.4123945297390769E-2</v>
      </c>
      <c r="O6516" s="578">
        <v>2.7119729318656E-2</v>
      </c>
      <c r="P6516" s="578">
        <v>5.6020668818730375</v>
      </c>
      <c r="Q6516" s="578">
        <v>4027.2323150634725</v>
      </c>
      <c r="R6516" s="578">
        <v>8.4925066822203572</v>
      </c>
      <c r="S6516" s="578">
        <v>4.4523250440609702E-2</v>
      </c>
      <c r="T6516" s="578">
        <v>2.6851948971549602E-2</v>
      </c>
      <c r="U6516" s="578">
        <v>5.6266495360103628</v>
      </c>
      <c r="V6516" s="578">
        <v>4067.3942464192646</v>
      </c>
      <c r="W6516" s="578">
        <v>8.5548780177947812</v>
      </c>
      <c r="X6516" s="578">
        <v>4.4123944772309173E-2</v>
      </c>
      <c r="Y6516" s="578">
        <v>2.7119729318656E-2</v>
      </c>
    </row>
    <row r="6517" spans="1:25" x14ac:dyDescent="0.3">
      <c r="A6517" s="61" t="s">
        <v>7580</v>
      </c>
      <c r="B6517" s="61" t="s">
        <v>2194</v>
      </c>
      <c r="C6517" s="61" t="s">
        <v>43</v>
      </c>
      <c r="D6517" s="36">
        <v>3</v>
      </c>
      <c r="E6517" s="36">
        <v>2030</v>
      </c>
      <c r="F6517" s="578">
        <v>4.0857914391413725</v>
      </c>
      <c r="G6517" s="578">
        <v>2821.6515833536751</v>
      </c>
      <c r="H6517" s="578">
        <v>5.7684394897502553</v>
      </c>
      <c r="I6517" s="578">
        <v>3.3229319955201647E-2</v>
      </c>
      <c r="J6517" s="578">
        <v>1.88136064098216E-2</v>
      </c>
      <c r="K6517" s="578">
        <v>3.9738577502341697</v>
      </c>
      <c r="L6517" s="578">
        <v>2756.8380889892501</v>
      </c>
      <c r="M6517" s="578">
        <v>5.6436296774894146</v>
      </c>
      <c r="N6517" s="578">
        <v>3.1992598778742803E-2</v>
      </c>
      <c r="O6517" s="578">
        <v>1.8381484260316924E-2</v>
      </c>
      <c r="P6517" s="578">
        <v>4.0857912354661732</v>
      </c>
      <c r="Q6517" s="578">
        <v>2821.6516354878704</v>
      </c>
      <c r="R6517" s="578">
        <v>5.7684395733958773</v>
      </c>
      <c r="S6517" s="578">
        <v>3.3229318902916277E-2</v>
      </c>
      <c r="T6517" s="578">
        <v>1.88136064098216E-2</v>
      </c>
      <c r="U6517" s="578">
        <v>3.9738577502290897</v>
      </c>
      <c r="V6517" s="578">
        <v>2756.8379847208575</v>
      </c>
      <c r="W6517" s="578">
        <v>5.6436295560403424</v>
      </c>
      <c r="X6517" s="578">
        <v>3.1992600874976497E-2</v>
      </c>
      <c r="Y6517" s="578">
        <v>1.8381484260316924E-2</v>
      </c>
    </row>
    <row r="6518" spans="1:25" x14ac:dyDescent="0.3">
      <c r="A6518" s="61" t="s">
        <v>7581</v>
      </c>
      <c r="B6518" s="61" t="s">
        <v>2194</v>
      </c>
      <c r="C6518" s="61" t="s">
        <v>43</v>
      </c>
      <c r="D6518" s="36">
        <v>4</v>
      </c>
      <c r="E6518" s="36">
        <v>2030</v>
      </c>
      <c r="F6518" s="578">
        <v>3.9532240743113354</v>
      </c>
      <c r="G6518" s="578">
        <v>2697.4079767862904</v>
      </c>
      <c r="H6518" s="578">
        <v>5.0189995068394602</v>
      </c>
      <c r="I6518" s="578">
        <v>0.13285488510215698</v>
      </c>
      <c r="J6518" s="578">
        <v>1.7985217525468476E-2</v>
      </c>
      <c r="K6518" s="578">
        <v>3.8280296605359228</v>
      </c>
      <c r="L6518" s="578">
        <v>2617.8049341837523</v>
      </c>
      <c r="M6518" s="578">
        <v>4.9056704596077854</v>
      </c>
      <c r="N6518" s="578">
        <v>0.12346487951708651</v>
      </c>
      <c r="O6518" s="578">
        <v>1.7454432973560498E-2</v>
      </c>
      <c r="P6518" s="578">
        <v>3.9532241264497125</v>
      </c>
      <c r="Q6518" s="578">
        <v>2697.4079767862904</v>
      </c>
      <c r="R6518" s="578">
        <v>5.0189995126899349</v>
      </c>
      <c r="S6518" s="578">
        <v>0.13285489022958499</v>
      </c>
      <c r="T6518" s="578">
        <v>1.7985217525468476E-2</v>
      </c>
      <c r="U6518" s="578">
        <v>3.8280297126950651</v>
      </c>
      <c r="V6518" s="578">
        <v>2617.8048820495551</v>
      </c>
      <c r="W6518" s="578">
        <v>4.9056704418871897</v>
      </c>
      <c r="X6518" s="578">
        <v>0.12346487943007825</v>
      </c>
      <c r="Y6518" s="578">
        <v>1.7454432459392825E-2</v>
      </c>
    </row>
    <row r="6519" spans="1:25" x14ac:dyDescent="0.3">
      <c r="A6519" s="61" t="s">
        <v>7582</v>
      </c>
      <c r="B6519" s="61" t="s">
        <v>2194</v>
      </c>
      <c r="C6519" s="61" t="s">
        <v>43</v>
      </c>
      <c r="D6519" s="36">
        <v>5</v>
      </c>
      <c r="E6519" s="36">
        <v>2030</v>
      </c>
      <c r="F6519" s="578">
        <v>3.4038148971660527</v>
      </c>
      <c r="G6519" s="578">
        <v>2293.0985107421825</v>
      </c>
      <c r="H6519" s="578">
        <v>3.7704129794989623</v>
      </c>
      <c r="I6519" s="578">
        <v>7.4633830290925518E-2</v>
      </c>
      <c r="J6519" s="578">
        <v>1.5289429322971573E-2</v>
      </c>
      <c r="K6519" s="578">
        <v>3.3435367998343577</v>
      </c>
      <c r="L6519" s="578">
        <v>2256.0394719441674</v>
      </c>
      <c r="M6519" s="578">
        <v>3.7790067910209428</v>
      </c>
      <c r="N6519" s="578">
        <v>7.0409416380546902E-2</v>
      </c>
      <c r="O6519" s="578">
        <v>1.5042342614227249E-2</v>
      </c>
      <c r="P6519" s="578">
        <v>3.4038147915900874</v>
      </c>
      <c r="Q6519" s="578">
        <v>2293.0985107421825</v>
      </c>
      <c r="R6519" s="578">
        <v>3.7704129346335904</v>
      </c>
      <c r="S6519" s="578">
        <v>7.4633828678391453E-2</v>
      </c>
      <c r="T6519" s="578">
        <v>1.5289428808803924E-2</v>
      </c>
      <c r="U6519" s="578">
        <v>3.3435367476854427</v>
      </c>
      <c r="V6519" s="578">
        <v>2256.0394198099725</v>
      </c>
      <c r="W6519" s="578">
        <v>3.779006688511187</v>
      </c>
      <c r="X6519" s="578">
        <v>7.0409421420663379E-2</v>
      </c>
      <c r="Y6519" s="578">
        <v>1.5042342614227249E-2</v>
      </c>
    </row>
    <row r="6520" spans="1:25" x14ac:dyDescent="0.3">
      <c r="A6520" s="61" t="s">
        <v>7583</v>
      </c>
      <c r="B6520" s="61" t="s">
        <v>2194</v>
      </c>
      <c r="C6520" s="61" t="s">
        <v>43</v>
      </c>
      <c r="D6520" s="36">
        <v>6</v>
      </c>
      <c r="E6520" s="36">
        <v>2030</v>
      </c>
      <c r="F6520" s="578">
        <v>3.2231591879221497</v>
      </c>
      <c r="G6520" s="578">
        <v>2165.7698059082004</v>
      </c>
      <c r="H6520" s="578">
        <v>3.3726412264707775</v>
      </c>
      <c r="I6520" s="578">
        <v>9.9590135693688187E-2</v>
      </c>
      <c r="J6520" s="578">
        <v>1.4440466698336674E-2</v>
      </c>
      <c r="K6520" s="578">
        <v>3.202895656623995</v>
      </c>
      <c r="L6520" s="578">
        <v>2153.9425264994252</v>
      </c>
      <c r="M6520" s="578">
        <v>3.4353829182624951</v>
      </c>
      <c r="N6520" s="578">
        <v>9.5118338773621108E-2</v>
      </c>
      <c r="O6520" s="578">
        <v>1.43616115286325E-2</v>
      </c>
      <c r="P6520" s="578">
        <v>3.2231589805424652</v>
      </c>
      <c r="Q6520" s="578">
        <v>2165.7698059082004</v>
      </c>
      <c r="R6520" s="578">
        <v>3.3726410218447747</v>
      </c>
      <c r="S6520" s="578">
        <v>9.9590132646881019E-2</v>
      </c>
      <c r="T6520" s="578">
        <v>1.4440466698336674E-2</v>
      </c>
      <c r="U6520" s="578">
        <v>3.2028953958327904</v>
      </c>
      <c r="V6520" s="578">
        <v>2153.9425264994252</v>
      </c>
      <c r="W6520" s="578">
        <v>3.4353828814679748</v>
      </c>
      <c r="X6520" s="578">
        <v>9.5118348837483102E-2</v>
      </c>
      <c r="Y6520" s="578">
        <v>1.43616115286325E-2</v>
      </c>
    </row>
    <row r="6521" spans="1:25" x14ac:dyDescent="0.3">
      <c r="A6521" s="61" t="s">
        <v>7584</v>
      </c>
      <c r="B6521" s="61" t="s">
        <v>2194</v>
      </c>
      <c r="C6521" s="61" t="s">
        <v>43</v>
      </c>
      <c r="D6521" s="36">
        <v>7</v>
      </c>
      <c r="E6521" s="36">
        <v>2030</v>
      </c>
      <c r="F6521" s="578">
        <v>3.1876133284173376</v>
      </c>
      <c r="G6521" s="578">
        <v>2089.6070658365852</v>
      </c>
      <c r="H6521" s="578">
        <v>2.9528052659231077</v>
      </c>
      <c r="I6521" s="578">
        <v>0.11253002679101549</v>
      </c>
      <c r="J6521" s="578">
        <v>1.3932649036481275E-2</v>
      </c>
      <c r="K6521" s="578">
        <v>3.1905977443028202</v>
      </c>
      <c r="L6521" s="578">
        <v>2095.8254292805923</v>
      </c>
      <c r="M6521" s="578">
        <v>3.0595691111778525</v>
      </c>
      <c r="N6521" s="578">
        <v>0.11085069567949725</v>
      </c>
      <c r="O6521" s="578">
        <v>1.3974131395419373E-2</v>
      </c>
      <c r="P6521" s="578">
        <v>3.1876129111639804</v>
      </c>
      <c r="Q6521" s="578">
        <v>2089.6070658365852</v>
      </c>
      <c r="R6521" s="578">
        <v>2.9528053484003296</v>
      </c>
      <c r="S6521" s="578">
        <v>0.11253003616638999</v>
      </c>
      <c r="T6521" s="578">
        <v>1.3932649036481275E-2</v>
      </c>
      <c r="U6521" s="578">
        <v>3.1905979516980021</v>
      </c>
      <c r="V6521" s="578">
        <v>2095.8254292805923</v>
      </c>
      <c r="W6521" s="578">
        <v>3.0595690453904596</v>
      </c>
      <c r="X6521" s="578">
        <v>0.1108507212848045</v>
      </c>
      <c r="Y6521" s="578">
        <v>1.3974131395419373E-2</v>
      </c>
    </row>
    <row r="6522" spans="1:25" x14ac:dyDescent="0.3">
      <c r="A6522" s="61" t="s">
        <v>7585</v>
      </c>
      <c r="B6522" s="61" t="s">
        <v>2194</v>
      </c>
      <c r="C6522" s="61" t="s">
        <v>43</v>
      </c>
      <c r="D6522" s="36">
        <v>8</v>
      </c>
      <c r="E6522" s="36">
        <v>2030</v>
      </c>
      <c r="F6522" s="578">
        <v>2.6954743313614977</v>
      </c>
      <c r="G6522" s="578">
        <v>1696.2931365966749</v>
      </c>
      <c r="H6522" s="578">
        <v>2.2072807241023198</v>
      </c>
      <c r="I6522" s="578">
        <v>4.5150818299892551E-2</v>
      </c>
      <c r="J6522" s="578">
        <v>1.131016869718825E-2</v>
      </c>
      <c r="K6522" s="578">
        <v>2.75086119137457</v>
      </c>
      <c r="L6522" s="578">
        <v>1741.47778956095</v>
      </c>
      <c r="M6522" s="578">
        <v>2.36382111367341</v>
      </c>
      <c r="N6522" s="578">
        <v>5.5792118701598697E-2</v>
      </c>
      <c r="O6522" s="578">
        <v>1.1611443701743402E-2</v>
      </c>
      <c r="P6522" s="578">
        <v>2.6954743835178725</v>
      </c>
      <c r="Q6522" s="578">
        <v>1696.2931365966749</v>
      </c>
      <c r="R6522" s="578">
        <v>2.2072806935375349</v>
      </c>
      <c r="S6522" s="578">
        <v>4.515081780967492E-2</v>
      </c>
      <c r="T6522" s="578">
        <v>1.131016869718825E-2</v>
      </c>
      <c r="U6522" s="578">
        <v>2.7508610374118576</v>
      </c>
      <c r="V6522" s="578">
        <v>1741.47778956095</v>
      </c>
      <c r="W6522" s="578">
        <v>2.3638210876621626</v>
      </c>
      <c r="X6522" s="578">
        <v>5.579212180206615E-2</v>
      </c>
      <c r="Y6522" s="578">
        <v>1.1611443701743402E-2</v>
      </c>
    </row>
    <row r="6523" spans="1:25" x14ac:dyDescent="0.3">
      <c r="A6523" s="61" t="s">
        <v>7586</v>
      </c>
      <c r="B6523" s="61" t="s">
        <v>2194</v>
      </c>
      <c r="C6523" s="61" t="s">
        <v>43</v>
      </c>
      <c r="D6523" s="36">
        <v>9</v>
      </c>
      <c r="E6523" s="36">
        <v>2030</v>
      </c>
      <c r="F6523" s="578">
        <v>2.7076753785618504</v>
      </c>
      <c r="G6523" s="578">
        <v>1647.0448570251399</v>
      </c>
      <c r="H6523" s="578">
        <v>1.959450681545905</v>
      </c>
      <c r="I6523" s="578">
        <v>5.6874171549073496E-2</v>
      </c>
      <c r="J6523" s="578">
        <v>1.0981807184483175E-2</v>
      </c>
      <c r="K6523" s="578">
        <v>2.7769742397671626</v>
      </c>
      <c r="L6523" s="578">
        <v>1705.0593808491976</v>
      </c>
      <c r="M6523" s="578">
        <v>2.1285335934771799</v>
      </c>
      <c r="N6523" s="578">
        <v>8.2027031409476536E-2</v>
      </c>
      <c r="O6523" s="578">
        <v>1.1368654008644275E-2</v>
      </c>
      <c r="P6523" s="578">
        <v>2.7076754828539471</v>
      </c>
      <c r="Q6523" s="578">
        <v>1647.0447527567499</v>
      </c>
      <c r="R6523" s="578">
        <v>1.9594506595418926</v>
      </c>
      <c r="S6523" s="578">
        <v>5.6874170520738149E-2</v>
      </c>
      <c r="T6523" s="578">
        <v>1.0981807184483175E-2</v>
      </c>
      <c r="U6523" s="578">
        <v>2.7769740348730498</v>
      </c>
      <c r="V6523" s="578">
        <v>1705.0593808491976</v>
      </c>
      <c r="W6523" s="578">
        <v>2.1285335252493147</v>
      </c>
      <c r="X6523" s="578">
        <v>8.2027037266925576E-2</v>
      </c>
      <c r="Y6523" s="578">
        <v>1.1368654008644275E-2</v>
      </c>
    </row>
    <row r="6524" spans="1:25" x14ac:dyDescent="0.3">
      <c r="A6524" s="61" t="s">
        <v>7587</v>
      </c>
      <c r="B6524" s="61" t="s">
        <v>2194</v>
      </c>
      <c r="C6524" s="61" t="s">
        <v>43</v>
      </c>
      <c r="D6524" s="36">
        <v>10</v>
      </c>
      <c r="E6524" s="36">
        <v>2030</v>
      </c>
      <c r="F6524" s="578">
        <v>2.7171717468917178</v>
      </c>
      <c r="G6524" s="578">
        <v>1608.7398872375425</v>
      </c>
      <c r="H6524" s="578">
        <v>1.7666961595027699</v>
      </c>
      <c r="I6524" s="578">
        <v>6.5992309570901797E-2</v>
      </c>
      <c r="J6524" s="578">
        <v>1.0726428047443375E-2</v>
      </c>
      <c r="K6524" s="578">
        <v>2.7974829831032699</v>
      </c>
      <c r="L6524" s="578">
        <v>1675.9820683797152</v>
      </c>
      <c r="M6524" s="578">
        <v>1.9432175051664025</v>
      </c>
      <c r="N6524" s="578">
        <v>0.10552530230779607</v>
      </c>
      <c r="O6524" s="578">
        <v>1.1174754239618724E-2</v>
      </c>
      <c r="P6524" s="578">
        <v>2.71717164504203</v>
      </c>
      <c r="Q6524" s="578">
        <v>1608.7398351033476</v>
      </c>
      <c r="R6524" s="578">
        <v>1.7666961551185474</v>
      </c>
      <c r="S6524" s="578">
        <v>6.5992311636061118E-2</v>
      </c>
      <c r="T6524" s="578">
        <v>1.0726428047443375E-2</v>
      </c>
      <c r="U6524" s="578">
        <v>2.7974829309454927</v>
      </c>
      <c r="V6524" s="578">
        <v>1675.9820683797152</v>
      </c>
      <c r="W6524" s="578">
        <v>1.9432176381660551</v>
      </c>
      <c r="X6524" s="578">
        <v>0.10552530691317417</v>
      </c>
      <c r="Y6524" s="578">
        <v>1.1174754239618724E-2</v>
      </c>
    </row>
    <row r="6525" spans="1:25" x14ac:dyDescent="0.3">
      <c r="A6525" s="61" t="s">
        <v>7588</v>
      </c>
      <c r="B6525" s="61" t="s">
        <v>2194</v>
      </c>
      <c r="C6525" s="61" t="s">
        <v>43</v>
      </c>
      <c r="D6525" s="36">
        <v>11</v>
      </c>
      <c r="E6525" s="36">
        <v>2030</v>
      </c>
      <c r="F6525" s="578">
        <v>2.6442937878201276</v>
      </c>
      <c r="G6525" s="578">
        <v>1520.4845898946101</v>
      </c>
      <c r="H6525" s="578">
        <v>1.5387311531176173</v>
      </c>
      <c r="I6525" s="578">
        <v>6.0059834265757624E-2</v>
      </c>
      <c r="J6525" s="578">
        <v>1.013796450085157E-2</v>
      </c>
      <c r="K6525" s="578">
        <v>2.7367894247372875</v>
      </c>
      <c r="L6525" s="578">
        <v>1598.0409533182724</v>
      </c>
      <c r="M6525" s="578">
        <v>1.7213811981890375</v>
      </c>
      <c r="N6525" s="578">
        <v>0.11114615344649725</v>
      </c>
      <c r="O6525" s="578">
        <v>1.06550770772931E-2</v>
      </c>
      <c r="P6525" s="578">
        <v>2.6442939443016149</v>
      </c>
      <c r="Q6525" s="578">
        <v>1520.4845898946101</v>
      </c>
      <c r="R6525" s="578">
        <v>1.5387311301719753</v>
      </c>
      <c r="S6525" s="578">
        <v>6.0059832786009723E-2</v>
      </c>
      <c r="T6525" s="578">
        <v>1.0137964660922641E-2</v>
      </c>
      <c r="U6525" s="578">
        <v>2.7367896805494998</v>
      </c>
      <c r="V6525" s="578">
        <v>1598.0409533182724</v>
      </c>
      <c r="W6525" s="578">
        <v>1.7213811777699699</v>
      </c>
      <c r="X6525" s="578">
        <v>0.1111461689521695</v>
      </c>
      <c r="Y6525" s="578">
        <v>1.06550770772931E-2</v>
      </c>
    </row>
    <row r="6526" spans="1:25" x14ac:dyDescent="0.3">
      <c r="A6526" s="61" t="s">
        <v>7589</v>
      </c>
      <c r="B6526" s="61" t="s">
        <v>2194</v>
      </c>
      <c r="C6526" s="61" t="s">
        <v>43</v>
      </c>
      <c r="D6526" s="36">
        <v>12</v>
      </c>
      <c r="E6526" s="36">
        <v>2030</v>
      </c>
      <c r="F6526" s="578">
        <v>2.5433863188940951</v>
      </c>
      <c r="G6526" s="578">
        <v>1422.9983139038025</v>
      </c>
      <c r="H6526" s="578">
        <v>1.3209738188490174</v>
      </c>
      <c r="I6526" s="578">
        <v>4.7697723491334353E-2</v>
      </c>
      <c r="J6526" s="578">
        <v>9.4879676568477046E-3</v>
      </c>
      <c r="K6526" s="578">
        <v>2.6433976645182176</v>
      </c>
      <c r="L6526" s="578">
        <v>1507.40428288777</v>
      </c>
      <c r="M6526" s="578">
        <v>1.50823153481663</v>
      </c>
      <c r="N6526" s="578">
        <v>0.111126839007738</v>
      </c>
      <c r="O6526" s="578">
        <v>1.0050752588237313E-2</v>
      </c>
      <c r="P6526" s="578">
        <v>2.5433860581299128</v>
      </c>
      <c r="Q6526" s="578">
        <v>1422.9983139038025</v>
      </c>
      <c r="R6526" s="578">
        <v>1.3209738421901402</v>
      </c>
      <c r="S6526" s="578">
        <v>4.769772348254258E-2</v>
      </c>
      <c r="T6526" s="578">
        <v>9.4879677102047283E-3</v>
      </c>
      <c r="U6526" s="578">
        <v>2.6433972994402626</v>
      </c>
      <c r="V6526" s="578">
        <v>1507.4042307535749</v>
      </c>
      <c r="W6526" s="578">
        <v>1.508231529770905</v>
      </c>
      <c r="X6526" s="578">
        <v>0.11112682444703099</v>
      </c>
      <c r="Y6526" s="578">
        <v>1.0050752588237313E-2</v>
      </c>
    </row>
    <row r="6527" spans="1:25" x14ac:dyDescent="0.3">
      <c r="A6527" s="61" t="s">
        <v>7590</v>
      </c>
      <c r="B6527" s="61" t="s">
        <v>2194</v>
      </c>
      <c r="C6527" s="61" t="s">
        <v>43</v>
      </c>
      <c r="D6527" s="36">
        <v>13</v>
      </c>
      <c r="E6527" s="36">
        <v>2030</v>
      </c>
      <c r="F6527" s="578">
        <v>2.5281886749039524</v>
      </c>
      <c r="G6527" s="578">
        <v>1416.6897799173951</v>
      </c>
      <c r="H6527" s="578">
        <v>1.2423898481579199</v>
      </c>
      <c r="I6527" s="578">
        <v>4.4628312932976096E-2</v>
      </c>
      <c r="J6527" s="578">
        <v>9.4459138199454121E-3</v>
      </c>
      <c r="K6527" s="578">
        <v>2.6265285400039926</v>
      </c>
      <c r="L6527" s="578">
        <v>1498.9984868367426</v>
      </c>
      <c r="M6527" s="578">
        <v>1.4224520705938577</v>
      </c>
      <c r="N6527" s="578">
        <v>0.11085867476534325</v>
      </c>
      <c r="O6527" s="578">
        <v>9.9947203173845253E-3</v>
      </c>
      <c r="P6527" s="578">
        <v>2.5281886227515176</v>
      </c>
      <c r="Q6527" s="578">
        <v>1416.6897799173951</v>
      </c>
      <c r="R6527" s="578">
        <v>1.2423898426145525</v>
      </c>
      <c r="S6527" s="578">
        <v>4.4628309795067822E-2</v>
      </c>
      <c r="T6527" s="578">
        <v>9.4459138199454121E-3</v>
      </c>
      <c r="U6527" s="578">
        <v>2.6265288007691598</v>
      </c>
      <c r="V6527" s="578">
        <v>1498.9985389709402</v>
      </c>
      <c r="W6527" s="578">
        <v>1.4224520115167225</v>
      </c>
      <c r="X6527" s="578">
        <v>0.11085867475897676</v>
      </c>
      <c r="Y6527" s="578">
        <v>9.9947199972423902E-3</v>
      </c>
    </row>
    <row r="6528" spans="1:25" x14ac:dyDescent="0.3">
      <c r="A6528" s="61" t="s">
        <v>7591</v>
      </c>
      <c r="B6528" s="61" t="s">
        <v>2194</v>
      </c>
      <c r="C6528" s="61" t="s">
        <v>43</v>
      </c>
      <c r="D6528" s="36">
        <v>14</v>
      </c>
      <c r="E6528" s="36">
        <v>2030</v>
      </c>
      <c r="F6528" s="578">
        <v>2.6010385651704397</v>
      </c>
      <c r="G6528" s="578">
        <v>1506.3504219055126</v>
      </c>
      <c r="H6528" s="578">
        <v>1.3079768819358475</v>
      </c>
      <c r="I6528" s="578">
        <v>5.1919055855705623E-2</v>
      </c>
      <c r="J6528" s="578">
        <v>1.0043728087718275E-2</v>
      </c>
      <c r="K6528" s="578">
        <v>2.6872403504903497</v>
      </c>
      <c r="L6528" s="578">
        <v>1576.5400352477977</v>
      </c>
      <c r="M6528" s="578">
        <v>1.4658496901893101</v>
      </c>
      <c r="N6528" s="578">
        <v>0.1169301213273375</v>
      </c>
      <c r="O6528" s="578">
        <v>1.0511734978839074E-2</v>
      </c>
      <c r="P6528" s="578">
        <v>2.6010382000863048</v>
      </c>
      <c r="Q6528" s="578">
        <v>1506.3504219055126</v>
      </c>
      <c r="R6528" s="578">
        <v>1.3079768702555099</v>
      </c>
      <c r="S6528" s="578">
        <v>5.1919055855402449E-2</v>
      </c>
      <c r="T6528" s="578">
        <v>1.0043728087718275E-2</v>
      </c>
      <c r="U6528" s="578">
        <v>2.6872406112483174</v>
      </c>
      <c r="V6528" s="578">
        <v>1576.5401916503849</v>
      </c>
      <c r="W6528" s="578">
        <v>1.46584964873909</v>
      </c>
      <c r="X6528" s="578">
        <v>0.116930116158073</v>
      </c>
      <c r="Y6528" s="578">
        <v>1.0511734454970148E-2</v>
      </c>
    </row>
    <row r="6529" spans="1:25" x14ac:dyDescent="0.3">
      <c r="A6529" s="61" t="s">
        <v>7592</v>
      </c>
      <c r="B6529" s="61" t="s">
        <v>2194</v>
      </c>
      <c r="C6529" s="61" t="s">
        <v>43</v>
      </c>
      <c r="D6529" s="36">
        <v>15</v>
      </c>
      <c r="E6529" s="36">
        <v>2030</v>
      </c>
      <c r="F6529" s="578">
        <v>2.6634732100191401</v>
      </c>
      <c r="G6529" s="578">
        <v>1583.1992454528749</v>
      </c>
      <c r="H6529" s="578">
        <v>1.3641920756000776</v>
      </c>
      <c r="I6529" s="578">
        <v>5.8168128692159302E-2</v>
      </c>
      <c r="J6529" s="578">
        <v>1.0556131446113125E-2</v>
      </c>
      <c r="K6529" s="578">
        <v>2.7379364440115102</v>
      </c>
      <c r="L6529" s="578">
        <v>1641.9608014424603</v>
      </c>
      <c r="M6529" s="578">
        <v>1.4994241805397848</v>
      </c>
      <c r="N6529" s="578">
        <v>0.11793031426016826</v>
      </c>
      <c r="O6529" s="578">
        <v>1.0947904054773926E-2</v>
      </c>
      <c r="P6529" s="578">
        <v>2.6634731553618449</v>
      </c>
      <c r="Q6529" s="578">
        <v>1583.1992454528749</v>
      </c>
      <c r="R6529" s="578">
        <v>1.3641920891266874</v>
      </c>
      <c r="S6529" s="578">
        <v>5.8168129205720648E-2</v>
      </c>
      <c r="T6529" s="578">
        <v>1.0556131446113125E-2</v>
      </c>
      <c r="U6529" s="578">
        <v>2.7379367581902052</v>
      </c>
      <c r="V6529" s="578">
        <v>1641.9608535766552</v>
      </c>
      <c r="W6529" s="578">
        <v>1.4994241389326777</v>
      </c>
      <c r="X6529" s="578">
        <v>0.117930314324136</v>
      </c>
      <c r="Y6529" s="578">
        <v>1.0947904054773926E-2</v>
      </c>
    </row>
    <row r="6530" spans="1:25" x14ac:dyDescent="0.3">
      <c r="A6530" s="580" t="s">
        <v>7593</v>
      </c>
      <c r="B6530" s="580" t="s">
        <v>2194</v>
      </c>
      <c r="C6530" s="580" t="s">
        <v>43</v>
      </c>
      <c r="D6530" s="581">
        <v>16</v>
      </c>
      <c r="E6530" s="581">
        <v>2030</v>
      </c>
      <c r="F6530" s="582">
        <v>2.79863148005093</v>
      </c>
      <c r="G6530" s="582">
        <v>1694.6666234334275</v>
      </c>
      <c r="H6530" s="582">
        <v>1.4495087023612174</v>
      </c>
      <c r="I6530" s="582">
        <v>6.8776720899222682E-2</v>
      </c>
      <c r="J6530" s="582">
        <v>1.1299355236890976E-2</v>
      </c>
      <c r="K6530" s="582">
        <v>2.8562034703917649</v>
      </c>
      <c r="L6530" s="582">
        <v>1739.989006042475</v>
      </c>
      <c r="M6530" s="582">
        <v>1.563198243760775</v>
      </c>
      <c r="N6530" s="582">
        <v>0.12625600185462299</v>
      </c>
      <c r="O6530" s="582">
        <v>1.160153424522525E-2</v>
      </c>
      <c r="P6530" s="582">
        <v>2.7986312738927301</v>
      </c>
      <c r="Q6530" s="582">
        <v>1694.6666755676201</v>
      </c>
      <c r="R6530" s="582">
        <v>1.4495087599025225</v>
      </c>
      <c r="S6530" s="582">
        <v>6.877671890075962E-2</v>
      </c>
      <c r="T6530" s="582">
        <v>1.1299355236890976E-2</v>
      </c>
      <c r="U6530" s="582">
        <v>2.8562032630390277</v>
      </c>
      <c r="V6530" s="582">
        <v>1739.9890581766699</v>
      </c>
      <c r="W6530" s="582">
        <v>1.5631982200275125</v>
      </c>
      <c r="X6530" s="582">
        <v>0.12625600713818075</v>
      </c>
      <c r="Y6530" s="582">
        <v>1.160153424522525E-2</v>
      </c>
    </row>
    <row r="6531" spans="1:25" x14ac:dyDescent="0.3">
      <c r="A6531" s="61" t="s">
        <v>7594</v>
      </c>
      <c r="B6531" s="61" t="s">
        <v>2193</v>
      </c>
      <c r="C6531" s="61" t="s">
        <v>43</v>
      </c>
      <c r="D6531" s="36">
        <v>1</v>
      </c>
      <c r="E6531" s="36">
        <v>2012</v>
      </c>
      <c r="F6531" s="578">
        <v>45.269373747752923</v>
      </c>
      <c r="G6531" s="578">
        <v>8097.7419789632131</v>
      </c>
      <c r="H6531" s="578">
        <v>8.1918306034058297</v>
      </c>
      <c r="I6531" s="578">
        <v>3.3399701118469198</v>
      </c>
      <c r="J6531" s="578">
        <v>6.9075610799093995E-2</v>
      </c>
      <c r="K6531" s="578">
        <v>45.6955668049049</v>
      </c>
      <c r="L6531" s="578">
        <v>8168.6909535725881</v>
      </c>
      <c r="M6531" s="578">
        <v>8.2078215900498108</v>
      </c>
      <c r="N6531" s="578">
        <v>3.3562599420547401</v>
      </c>
      <c r="O6531" s="578">
        <v>6.9680830153326156E-2</v>
      </c>
      <c r="P6531" s="578">
        <v>45.26937058713515</v>
      </c>
      <c r="Q6531" s="578">
        <v>8097.7419789632131</v>
      </c>
      <c r="R6531" s="578">
        <v>8.1918312916532106</v>
      </c>
      <c r="S6531" s="578">
        <v>3.3399701118469198</v>
      </c>
      <c r="T6531" s="578">
        <v>6.9075611342365506E-2</v>
      </c>
      <c r="U6531" s="578">
        <v>45.695565253612521</v>
      </c>
      <c r="V6531" s="578">
        <v>8168.691004435218</v>
      </c>
      <c r="W6531" s="578">
        <v>8.2078211984286664</v>
      </c>
      <c r="X6531" s="578">
        <v>3.3562599420547401</v>
      </c>
      <c r="Y6531" s="578">
        <v>6.9680830153326156E-2</v>
      </c>
    </row>
    <row r="6532" spans="1:25" x14ac:dyDescent="0.3">
      <c r="A6532" s="61" t="s">
        <v>7595</v>
      </c>
      <c r="B6532" s="61" t="s">
        <v>2193</v>
      </c>
      <c r="C6532" s="61" t="s">
        <v>43</v>
      </c>
      <c r="D6532" s="36">
        <v>2</v>
      </c>
      <c r="E6532" s="36">
        <v>2012</v>
      </c>
      <c r="F6532" s="578">
        <v>20.968396863453851</v>
      </c>
      <c r="G6532" s="578">
        <v>3903.6129887898696</v>
      </c>
      <c r="H6532" s="578">
        <v>4.4069765074333747</v>
      </c>
      <c r="I6532" s="578">
        <v>1.646398681836815</v>
      </c>
      <c r="J6532" s="578">
        <v>3.3298708886528972E-2</v>
      </c>
      <c r="K6532" s="578">
        <v>21.504213710402801</v>
      </c>
      <c r="L6532" s="578">
        <v>3994.2213160196875</v>
      </c>
      <c r="M6532" s="578">
        <v>4.4344917298682596</v>
      </c>
      <c r="N6532" s="578">
        <v>1.66659307479858</v>
      </c>
      <c r="O6532" s="578">
        <v>3.4071641663710225E-2</v>
      </c>
      <c r="P6532" s="578">
        <v>20.968396874940126</v>
      </c>
      <c r="Q6532" s="578">
        <v>3903.6129887898696</v>
      </c>
      <c r="R6532" s="578">
        <v>4.4069762414631679</v>
      </c>
      <c r="S6532" s="578">
        <v>1.6463987293342675</v>
      </c>
      <c r="T6532" s="578">
        <v>3.3298708886528972E-2</v>
      </c>
      <c r="U6532" s="578">
        <v>21.504212142909275</v>
      </c>
      <c r="V6532" s="578">
        <v>3994.2213160196875</v>
      </c>
      <c r="W6532" s="578">
        <v>4.4344910513609594</v>
      </c>
      <c r="X6532" s="578">
        <v>1.6665930586556548</v>
      </c>
      <c r="Y6532" s="578">
        <v>3.4071641663710225E-2</v>
      </c>
    </row>
    <row r="6533" spans="1:25" x14ac:dyDescent="0.3">
      <c r="A6533" s="61" t="s">
        <v>7596</v>
      </c>
      <c r="B6533" s="61" t="s">
        <v>2193</v>
      </c>
      <c r="C6533" s="61" t="s">
        <v>43</v>
      </c>
      <c r="D6533" s="36">
        <v>3</v>
      </c>
      <c r="E6533" s="36">
        <v>2012</v>
      </c>
      <c r="F6533" s="578">
        <v>11.660472674460198</v>
      </c>
      <c r="G6533" s="578">
        <v>2219.7913614908798</v>
      </c>
      <c r="H6533" s="578">
        <v>2.3282066845955902</v>
      </c>
      <c r="I6533" s="578">
        <v>0.88130169253175406</v>
      </c>
      <c r="J6533" s="578">
        <v>1.8935372199242274E-2</v>
      </c>
      <c r="K6533" s="578">
        <v>11.849701426734075</v>
      </c>
      <c r="L6533" s="578">
        <v>2249.331030527745</v>
      </c>
      <c r="M6533" s="578">
        <v>2.3414376449848775</v>
      </c>
      <c r="N6533" s="578">
        <v>0.88870601449161724</v>
      </c>
      <c r="O6533" s="578">
        <v>1.9187335060754148E-2</v>
      </c>
      <c r="P6533" s="578">
        <v>11.660472674474724</v>
      </c>
      <c r="Q6533" s="578">
        <v>2219.7913614908798</v>
      </c>
      <c r="R6533" s="578">
        <v>2.3282066840523172</v>
      </c>
      <c r="S6533" s="578">
        <v>0.88130168896168426</v>
      </c>
      <c r="T6533" s="578">
        <v>1.8935372199242274E-2</v>
      </c>
      <c r="U6533" s="578">
        <v>11.849700906440001</v>
      </c>
      <c r="V6533" s="578">
        <v>2249.3309783935501</v>
      </c>
      <c r="W6533" s="578">
        <v>2.34143764083273</v>
      </c>
      <c r="X6533" s="578">
        <v>0.8887059458841875</v>
      </c>
      <c r="Y6533" s="578">
        <v>1.9187334013016248E-2</v>
      </c>
    </row>
    <row r="6534" spans="1:25" x14ac:dyDescent="0.3">
      <c r="A6534" s="61" t="s">
        <v>7597</v>
      </c>
      <c r="B6534" s="61" t="s">
        <v>2193</v>
      </c>
      <c r="C6534" s="61" t="s">
        <v>43</v>
      </c>
      <c r="D6534" s="36">
        <v>4</v>
      </c>
      <c r="E6534" s="36">
        <v>2012</v>
      </c>
      <c r="F6534" s="578">
        <v>8.9138042247698905</v>
      </c>
      <c r="G6534" s="578">
        <v>1734.8009516398051</v>
      </c>
      <c r="H6534" s="578">
        <v>1.6929119954778149</v>
      </c>
      <c r="I6534" s="578">
        <v>0.64971101377159302</v>
      </c>
      <c r="J6534" s="578">
        <v>1.4798312418861273E-2</v>
      </c>
      <c r="K6534" s="578">
        <v>9.0938558196454906</v>
      </c>
      <c r="L6534" s="578">
        <v>1766.1905873616499</v>
      </c>
      <c r="M6534" s="578">
        <v>1.7047961869199399</v>
      </c>
      <c r="N6534" s="578">
        <v>0.66168599265317074</v>
      </c>
      <c r="O6534" s="578">
        <v>1.5066082385601424E-2</v>
      </c>
      <c r="P6534" s="578">
        <v>8.9138045478903187</v>
      </c>
      <c r="Q6534" s="578">
        <v>1734.8009516398051</v>
      </c>
      <c r="R6534" s="578">
        <v>1.69291200122097</v>
      </c>
      <c r="S6534" s="578">
        <v>0.64971102432658201</v>
      </c>
      <c r="T6534" s="578">
        <v>1.4798312418861273E-2</v>
      </c>
      <c r="U6534" s="578">
        <v>9.0938555407531823</v>
      </c>
      <c r="V6534" s="578">
        <v>1766.1905873616499</v>
      </c>
      <c r="W6534" s="578">
        <v>1.7047962333114475</v>
      </c>
      <c r="X6534" s="578">
        <v>0.66168595043321399</v>
      </c>
      <c r="Y6534" s="578">
        <v>1.5066082385601424E-2</v>
      </c>
    </row>
    <row r="6535" spans="1:25" x14ac:dyDescent="0.3">
      <c r="A6535" s="61" t="s">
        <v>7598</v>
      </c>
      <c r="B6535" s="61" t="s">
        <v>2193</v>
      </c>
      <c r="C6535" s="61" t="s">
        <v>43</v>
      </c>
      <c r="D6535" s="36">
        <v>5</v>
      </c>
      <c r="E6535" s="36">
        <v>2012</v>
      </c>
      <c r="F6535" s="578">
        <v>7.3714416582127624</v>
      </c>
      <c r="G6535" s="578">
        <v>1462.99290211995</v>
      </c>
      <c r="H6535" s="578">
        <v>1.3552850289464251</v>
      </c>
      <c r="I6535" s="578">
        <v>0.53227407205849853</v>
      </c>
      <c r="J6535" s="578">
        <v>1.2479725943800649E-2</v>
      </c>
      <c r="K6535" s="578">
        <v>7.616945219512365</v>
      </c>
      <c r="L6535" s="578">
        <v>1511.5152206420826</v>
      </c>
      <c r="M6535" s="578">
        <v>1.3667306633433252</v>
      </c>
      <c r="N6535" s="578">
        <v>0.54564899206161499</v>
      </c>
      <c r="O6535" s="578">
        <v>1.289366441778835E-2</v>
      </c>
      <c r="P6535" s="578">
        <v>7.3714418101759875</v>
      </c>
      <c r="Q6535" s="578">
        <v>1462.99290211995</v>
      </c>
      <c r="R6535" s="578">
        <v>1.35528492411443</v>
      </c>
      <c r="S6535" s="578">
        <v>0.53227405622601476</v>
      </c>
      <c r="T6535" s="578">
        <v>1.2479725943800649E-2</v>
      </c>
      <c r="U6535" s="578">
        <v>7.6169447425830423</v>
      </c>
      <c r="V6535" s="578">
        <v>1511.5152727762802</v>
      </c>
      <c r="W6535" s="578">
        <v>1.3667306628194575</v>
      </c>
      <c r="X6535" s="578">
        <v>0.54564899206161499</v>
      </c>
      <c r="Y6535" s="578">
        <v>1.289366441778835E-2</v>
      </c>
    </row>
    <row r="6536" spans="1:25" x14ac:dyDescent="0.3">
      <c r="A6536" s="61" t="s">
        <v>7599</v>
      </c>
      <c r="B6536" s="61" t="s">
        <v>2193</v>
      </c>
      <c r="C6536" s="61" t="s">
        <v>43</v>
      </c>
      <c r="D6536" s="36">
        <v>6</v>
      </c>
      <c r="E6536" s="36">
        <v>2012</v>
      </c>
      <c r="F6536" s="578">
        <v>6.4705437310185472</v>
      </c>
      <c r="G6536" s="578">
        <v>1298.03407669067</v>
      </c>
      <c r="H6536" s="578">
        <v>1.121761979050155</v>
      </c>
      <c r="I6536" s="578">
        <v>0.45937512690822224</v>
      </c>
      <c r="J6536" s="578">
        <v>1.1072637576338151E-2</v>
      </c>
      <c r="K6536" s="578">
        <v>6.7836301197506428</v>
      </c>
      <c r="L6536" s="578">
        <v>1364.7640787760349</v>
      </c>
      <c r="M6536" s="578">
        <v>1.1319767273380374</v>
      </c>
      <c r="N6536" s="578">
        <v>0.47352360902974971</v>
      </c>
      <c r="O6536" s="578">
        <v>1.164184305525845E-2</v>
      </c>
      <c r="P6536" s="578">
        <v>6.4705435745587803</v>
      </c>
      <c r="Q6536" s="578">
        <v>1298.03407669067</v>
      </c>
      <c r="R6536" s="578">
        <v>1.1217619785262825</v>
      </c>
      <c r="S6536" s="578">
        <v>0.45937510052074948</v>
      </c>
      <c r="T6536" s="578">
        <v>1.1072637571487501E-2</v>
      </c>
      <c r="U6536" s="578">
        <v>6.7836299628227881</v>
      </c>
      <c r="V6536" s="578">
        <v>1364.7640787760349</v>
      </c>
      <c r="W6536" s="578">
        <v>1.13197672889024</v>
      </c>
      <c r="X6536" s="578">
        <v>0.47352361942951871</v>
      </c>
      <c r="Y6536" s="578">
        <v>1.1641842536240149E-2</v>
      </c>
    </row>
    <row r="6537" spans="1:25" x14ac:dyDescent="0.3">
      <c r="A6537" s="61" t="s">
        <v>7600</v>
      </c>
      <c r="B6537" s="61" t="s">
        <v>2193</v>
      </c>
      <c r="C6537" s="61" t="s">
        <v>43</v>
      </c>
      <c r="D6537" s="36">
        <v>7</v>
      </c>
      <c r="E6537" s="36">
        <v>2012</v>
      </c>
      <c r="F6537" s="578">
        <v>5.9060390044736124</v>
      </c>
      <c r="G6537" s="578">
        <v>1195.8482309977176</v>
      </c>
      <c r="H6537" s="578">
        <v>0.97547657686906519</v>
      </c>
      <c r="I6537" s="578">
        <v>0.41382876038551275</v>
      </c>
      <c r="J6537" s="578">
        <v>1.0200962191447579E-2</v>
      </c>
      <c r="K6537" s="578">
        <v>6.3325482952689782</v>
      </c>
      <c r="L6537" s="578">
        <v>1290.6223932901949</v>
      </c>
      <c r="M6537" s="578">
        <v>0.98346819369665595</v>
      </c>
      <c r="N6537" s="578">
        <v>0.42990900576114599</v>
      </c>
      <c r="O6537" s="578">
        <v>1.1009412449008426E-2</v>
      </c>
      <c r="P6537" s="578">
        <v>5.9060389002721969</v>
      </c>
      <c r="Q6537" s="578">
        <v>1195.8482309977176</v>
      </c>
      <c r="R6537" s="578">
        <v>0.97547661163844124</v>
      </c>
      <c r="S6537" s="578">
        <v>0.41382879732797473</v>
      </c>
      <c r="T6537" s="578">
        <v>1.0200962191447579E-2</v>
      </c>
      <c r="U6537" s="578">
        <v>6.332548347473975</v>
      </c>
      <c r="V6537" s="578">
        <v>1290.6223932901949</v>
      </c>
      <c r="W6537" s="578">
        <v>0.98346817786417229</v>
      </c>
      <c r="X6537" s="578">
        <v>0.42990900576114599</v>
      </c>
      <c r="Y6537" s="578">
        <v>1.1009412449008426E-2</v>
      </c>
    </row>
    <row r="6538" spans="1:25" x14ac:dyDescent="0.3">
      <c r="A6538" s="61" t="s">
        <v>7601</v>
      </c>
      <c r="B6538" s="61" t="s">
        <v>2193</v>
      </c>
      <c r="C6538" s="61" t="s">
        <v>43</v>
      </c>
      <c r="D6538" s="36">
        <v>8</v>
      </c>
      <c r="E6538" s="36">
        <v>2012</v>
      </c>
      <c r="F6538" s="578">
        <v>5.0929284458616131</v>
      </c>
      <c r="G6538" s="578">
        <v>1031.3277549743602</v>
      </c>
      <c r="H6538" s="578">
        <v>0.8766027379121315</v>
      </c>
      <c r="I6538" s="578">
        <v>0.36313814553432128</v>
      </c>
      <c r="J6538" s="578">
        <v>8.7975445591534154E-3</v>
      </c>
      <c r="K6538" s="578">
        <v>5.6406738577643374</v>
      </c>
      <c r="L6538" s="578">
        <v>1157.1911303202276</v>
      </c>
      <c r="M6538" s="578">
        <v>0.88302986131748151</v>
      </c>
      <c r="N6538" s="578">
        <v>0.38374973635654847</v>
      </c>
      <c r="O6538" s="578">
        <v>9.8712117663429279E-3</v>
      </c>
      <c r="P6538" s="578">
        <v>5.0929284981757474</v>
      </c>
      <c r="Q6538" s="578">
        <v>1031.3277549743602</v>
      </c>
      <c r="R6538" s="578">
        <v>0.87660274339335276</v>
      </c>
      <c r="S6538" s="578">
        <v>0.36313810393524648</v>
      </c>
      <c r="T6538" s="578">
        <v>8.7975445591534154E-3</v>
      </c>
      <c r="U6538" s="578">
        <v>5.6406740141173906</v>
      </c>
      <c r="V6538" s="578">
        <v>1157.1911303202276</v>
      </c>
      <c r="W6538" s="578">
        <v>0.88302982870178881</v>
      </c>
      <c r="X6538" s="578">
        <v>0.38374973096263854</v>
      </c>
      <c r="Y6538" s="578">
        <v>9.8712117663429279E-3</v>
      </c>
    </row>
    <row r="6539" spans="1:25" x14ac:dyDescent="0.3">
      <c r="A6539" s="61" t="s">
        <v>7602</v>
      </c>
      <c r="B6539" s="61" t="s">
        <v>2193</v>
      </c>
      <c r="C6539" s="61" t="s">
        <v>43</v>
      </c>
      <c r="D6539" s="36">
        <v>9</v>
      </c>
      <c r="E6539" s="36">
        <v>2012</v>
      </c>
      <c r="F6539" s="578">
        <v>4.6249333562530675</v>
      </c>
      <c r="G6539" s="578">
        <v>943.59997049967387</v>
      </c>
      <c r="H6539" s="578">
        <v>0.79764276426673497</v>
      </c>
      <c r="I6539" s="578">
        <v>0.33523193467408374</v>
      </c>
      <c r="J6539" s="578">
        <v>8.0492062261328049E-3</v>
      </c>
      <c r="K6539" s="578">
        <v>5.2796679696984903</v>
      </c>
      <c r="L6539" s="578">
        <v>1096.4720713297475</v>
      </c>
      <c r="M6539" s="578">
        <v>0.80422182908902529</v>
      </c>
      <c r="N6539" s="578">
        <v>0.35952398305137873</v>
      </c>
      <c r="O6539" s="578">
        <v>9.3532835307996685E-3</v>
      </c>
      <c r="P6539" s="578">
        <v>4.6249329938121519</v>
      </c>
      <c r="Q6539" s="578">
        <v>943.59997049967387</v>
      </c>
      <c r="R6539" s="578">
        <v>0.79764279067361055</v>
      </c>
      <c r="S6539" s="578">
        <v>0.33523195027373676</v>
      </c>
      <c r="T6539" s="578">
        <v>8.0492062746391913E-3</v>
      </c>
      <c r="U6539" s="578">
        <v>5.2796680239771323</v>
      </c>
      <c r="V6539" s="578">
        <v>1096.4720713297475</v>
      </c>
      <c r="W6539" s="578">
        <v>0.80422179222417356</v>
      </c>
      <c r="X6539" s="578">
        <v>0.35952393555392798</v>
      </c>
      <c r="Y6539" s="578">
        <v>9.3532835307996685E-3</v>
      </c>
    </row>
    <row r="6540" spans="1:25" x14ac:dyDescent="0.3">
      <c r="A6540" s="61" t="s">
        <v>7603</v>
      </c>
      <c r="B6540" s="61" t="s">
        <v>2193</v>
      </c>
      <c r="C6540" s="61" t="s">
        <v>43</v>
      </c>
      <c r="D6540" s="36">
        <v>10</v>
      </c>
      <c r="E6540" s="36">
        <v>2012</v>
      </c>
      <c r="F6540" s="578">
        <v>4.2512691101910551</v>
      </c>
      <c r="G6540" s="578">
        <v>873.355518341064</v>
      </c>
      <c r="H6540" s="578">
        <v>0.73547353857429676</v>
      </c>
      <c r="I6540" s="578">
        <v>0.31322999523642148</v>
      </c>
      <c r="J6540" s="578">
        <v>7.4500047630863212E-3</v>
      </c>
      <c r="K6540" s="578">
        <v>4.9644584486716905</v>
      </c>
      <c r="L6540" s="578">
        <v>1041.7312297820999</v>
      </c>
      <c r="M6540" s="578">
        <v>0.74221205915091493</v>
      </c>
      <c r="N6540" s="578">
        <v>0.33981709259872594</v>
      </c>
      <c r="O6540" s="578">
        <v>8.8863297035762373E-3</v>
      </c>
      <c r="P6540" s="578">
        <v>4.2512690059872176</v>
      </c>
      <c r="Q6540" s="578">
        <v>873.355518341064</v>
      </c>
      <c r="R6540" s="578">
        <v>0.73547355440678053</v>
      </c>
      <c r="S6540" s="578">
        <v>0.31322999003653701</v>
      </c>
      <c r="T6540" s="578">
        <v>7.4500047630863212E-3</v>
      </c>
      <c r="U6540" s="578">
        <v>4.9644583443720522</v>
      </c>
      <c r="V6540" s="578">
        <v>1041.7312297820999</v>
      </c>
      <c r="W6540" s="578">
        <v>0.74221202748594761</v>
      </c>
      <c r="X6540" s="578">
        <v>0.33981708638990871</v>
      </c>
      <c r="Y6540" s="578">
        <v>8.8863297035762373E-3</v>
      </c>
    </row>
    <row r="6541" spans="1:25" x14ac:dyDescent="0.3">
      <c r="A6541" s="61" t="s">
        <v>7604</v>
      </c>
      <c r="B6541" s="61" t="s">
        <v>2193</v>
      </c>
      <c r="C6541" s="61" t="s">
        <v>43</v>
      </c>
      <c r="D6541" s="36">
        <v>11</v>
      </c>
      <c r="E6541" s="36">
        <v>2012</v>
      </c>
      <c r="F6541" s="578">
        <v>3.8740998721987072</v>
      </c>
      <c r="G6541" s="578">
        <v>800.82770474751749</v>
      </c>
      <c r="H6541" s="578">
        <v>0.67960805418745873</v>
      </c>
      <c r="I6541" s="578">
        <v>0.29323488551502375</v>
      </c>
      <c r="J6541" s="578">
        <v>6.8313260320185922E-3</v>
      </c>
      <c r="K6541" s="578">
        <v>4.6340311480926131</v>
      </c>
      <c r="L6541" s="578">
        <v>978.81919924417934</v>
      </c>
      <c r="M6541" s="578">
        <v>0.68652089710424924</v>
      </c>
      <c r="N6541" s="578">
        <v>0.31992253769809947</v>
      </c>
      <c r="O6541" s="578">
        <v>8.3496701554395189E-3</v>
      </c>
      <c r="P6541" s="578">
        <v>3.8740999258540425</v>
      </c>
      <c r="Q6541" s="578">
        <v>800.82770474751749</v>
      </c>
      <c r="R6541" s="578">
        <v>0.679608064218579</v>
      </c>
      <c r="S6541" s="578">
        <v>0.29323488753288923</v>
      </c>
      <c r="T6541" s="578">
        <v>6.8313259786615694E-3</v>
      </c>
      <c r="U6541" s="578">
        <v>4.6340308898603872</v>
      </c>
      <c r="V6541" s="578">
        <v>978.81919924417934</v>
      </c>
      <c r="W6541" s="578">
        <v>0.68652088131057054</v>
      </c>
      <c r="X6541" s="578">
        <v>0.31992253315790198</v>
      </c>
      <c r="Y6541" s="578">
        <v>8.3496701554395189E-3</v>
      </c>
    </row>
    <row r="6542" spans="1:25" x14ac:dyDescent="0.3">
      <c r="A6542" s="61" t="s">
        <v>7605</v>
      </c>
      <c r="B6542" s="61" t="s">
        <v>2193</v>
      </c>
      <c r="C6542" s="61" t="s">
        <v>43</v>
      </c>
      <c r="D6542" s="36">
        <v>12</v>
      </c>
      <c r="E6542" s="36">
        <v>2012</v>
      </c>
      <c r="F6542" s="578">
        <v>3.5655083789667201</v>
      </c>
      <c r="G6542" s="578">
        <v>741.49446932474734</v>
      </c>
      <c r="H6542" s="578">
        <v>0.63390121579868675</v>
      </c>
      <c r="I6542" s="578">
        <v>0.27687590382993199</v>
      </c>
      <c r="J6542" s="578">
        <v>6.3251981579620946E-3</v>
      </c>
      <c r="K6542" s="578">
        <v>4.361136330010285</v>
      </c>
      <c r="L6542" s="578">
        <v>923.93567212422658</v>
      </c>
      <c r="M6542" s="578">
        <v>0.64082348784237753</v>
      </c>
      <c r="N6542" s="578">
        <v>0.30173361375151775</v>
      </c>
      <c r="O6542" s="578">
        <v>7.8815034551856372E-3</v>
      </c>
      <c r="P6542" s="578">
        <v>3.5655085353767646</v>
      </c>
      <c r="Q6542" s="578">
        <v>741.49446932474734</v>
      </c>
      <c r="R6542" s="578">
        <v>0.63390121314053705</v>
      </c>
      <c r="S6542" s="578">
        <v>0.27687589897929349</v>
      </c>
      <c r="T6542" s="578">
        <v>6.3251982113191173E-3</v>
      </c>
      <c r="U6542" s="578">
        <v>4.3611357560548578</v>
      </c>
      <c r="V6542" s="578">
        <v>923.93567212422658</v>
      </c>
      <c r="W6542" s="578">
        <v>0.64082345753558845</v>
      </c>
      <c r="X6542" s="578">
        <v>0.30173360921132025</v>
      </c>
      <c r="Y6542" s="578">
        <v>7.8815034551856372E-3</v>
      </c>
    </row>
    <row r="6543" spans="1:25" x14ac:dyDescent="0.3">
      <c r="A6543" s="61" t="s">
        <v>7606</v>
      </c>
      <c r="B6543" s="61" t="s">
        <v>2193</v>
      </c>
      <c r="C6543" s="61" t="s">
        <v>43</v>
      </c>
      <c r="D6543" s="36">
        <v>13</v>
      </c>
      <c r="E6543" s="36">
        <v>2012</v>
      </c>
      <c r="F6543" s="578">
        <v>3.2666938148807527</v>
      </c>
      <c r="G6543" s="578">
        <v>681.48350906372025</v>
      </c>
      <c r="H6543" s="578">
        <v>0.5876325005665417</v>
      </c>
      <c r="I6543" s="578">
        <v>0.25593219790607596</v>
      </c>
      <c r="J6543" s="578">
        <v>5.813282257198198E-3</v>
      </c>
      <c r="K6543" s="578">
        <v>4.08158175892458</v>
      </c>
      <c r="L6543" s="578">
        <v>865.03969637552859</v>
      </c>
      <c r="M6543" s="578">
        <v>0.59463899076217752</v>
      </c>
      <c r="N6543" s="578">
        <v>0.27901806410712449</v>
      </c>
      <c r="O6543" s="578">
        <v>7.3791004154675896E-3</v>
      </c>
      <c r="P6543" s="578">
        <v>3.2666939192931701</v>
      </c>
      <c r="Q6543" s="578">
        <v>681.48350906372025</v>
      </c>
      <c r="R6543" s="578">
        <v>0.5876325005665417</v>
      </c>
      <c r="S6543" s="578">
        <v>0.25593220007916201</v>
      </c>
      <c r="T6543" s="578">
        <v>5.8132821553347896E-3</v>
      </c>
      <c r="U6543" s="578">
        <v>4.0815818106602775</v>
      </c>
      <c r="V6543" s="578">
        <v>865.03969637552859</v>
      </c>
      <c r="W6543" s="578">
        <v>0.59463897898482754</v>
      </c>
      <c r="X6543" s="578">
        <v>0.27901805537597552</v>
      </c>
      <c r="Y6543" s="578">
        <v>7.3791003160295051E-3</v>
      </c>
    </row>
    <row r="6544" spans="1:25" x14ac:dyDescent="0.3">
      <c r="A6544" s="61" t="s">
        <v>7607</v>
      </c>
      <c r="B6544" s="61" t="s">
        <v>2193</v>
      </c>
      <c r="C6544" s="61" t="s">
        <v>43</v>
      </c>
      <c r="D6544" s="36">
        <v>14</v>
      </c>
      <c r="E6544" s="36">
        <v>2012</v>
      </c>
      <c r="F6544" s="578">
        <v>3.3257539725576204</v>
      </c>
      <c r="G6544" s="578">
        <v>686.63147830963101</v>
      </c>
      <c r="H6544" s="578">
        <v>0.54541139324040433</v>
      </c>
      <c r="I6544" s="578">
        <v>0.2396739872638135</v>
      </c>
      <c r="J6544" s="578">
        <v>5.8572078317714171E-3</v>
      </c>
      <c r="K6544" s="578">
        <v>4.1152871981442605</v>
      </c>
      <c r="L6544" s="578">
        <v>863.13281949361146</v>
      </c>
      <c r="M6544" s="578">
        <v>0.55272755981422916</v>
      </c>
      <c r="N6544" s="578">
        <v>0.26090122968889701</v>
      </c>
      <c r="O6544" s="578">
        <v>7.3628407820554732E-3</v>
      </c>
      <c r="P6544" s="578">
        <v>3.3257539723514702</v>
      </c>
      <c r="Q6544" s="578">
        <v>686.63147322336772</v>
      </c>
      <c r="R6544" s="578">
        <v>0.5454114230427265</v>
      </c>
      <c r="S6544" s="578">
        <v>0.23967398943689952</v>
      </c>
      <c r="T6544" s="578">
        <v>5.8572078317714171E-3</v>
      </c>
      <c r="U6544" s="578">
        <v>4.1152873020364424</v>
      </c>
      <c r="V6544" s="578">
        <v>863.13281949361146</v>
      </c>
      <c r="W6544" s="578">
        <v>0.55272753001190678</v>
      </c>
      <c r="X6544" s="578">
        <v>0.26090117086035447</v>
      </c>
      <c r="Y6544" s="578">
        <v>7.3628408863441984E-3</v>
      </c>
    </row>
    <row r="6545" spans="1:25" x14ac:dyDescent="0.3">
      <c r="A6545" s="61" t="s">
        <v>7608</v>
      </c>
      <c r="B6545" s="61" t="s">
        <v>2193</v>
      </c>
      <c r="C6545" s="61" t="s">
        <v>43</v>
      </c>
      <c r="D6545" s="36">
        <v>15</v>
      </c>
      <c r="E6545" s="36">
        <v>2012</v>
      </c>
      <c r="F6545" s="578">
        <v>3.4018349403656098</v>
      </c>
      <c r="G6545" s="578">
        <v>695.628711700439</v>
      </c>
      <c r="H6545" s="578">
        <v>0.50902756256982651</v>
      </c>
      <c r="I6545" s="578">
        <v>0.22590316335360175</v>
      </c>
      <c r="J6545" s="578">
        <v>5.9339593669089129E-3</v>
      </c>
      <c r="K6545" s="578">
        <v>4.1607680268486167</v>
      </c>
      <c r="L6545" s="578">
        <v>864.69050153096487</v>
      </c>
      <c r="M6545" s="578">
        <v>0.51635484133536547</v>
      </c>
      <c r="N6545" s="578">
        <v>0.24567511607892775</v>
      </c>
      <c r="O6545" s="578">
        <v>7.3761332799525273E-3</v>
      </c>
      <c r="P6545" s="578">
        <v>3.4018347315929174</v>
      </c>
      <c r="Q6545" s="578">
        <v>695.628711700439</v>
      </c>
      <c r="R6545" s="578">
        <v>0.50902755744755224</v>
      </c>
      <c r="S6545" s="578">
        <v>0.22590313215429553</v>
      </c>
      <c r="T6545" s="578">
        <v>5.9339593669089129E-3</v>
      </c>
      <c r="U6545" s="578">
        <v>4.1607679769173629</v>
      </c>
      <c r="V6545" s="578">
        <v>864.69049644470147</v>
      </c>
      <c r="W6545" s="578">
        <v>0.51635481006815076</v>
      </c>
      <c r="X6545" s="578">
        <v>0.24567511084023802</v>
      </c>
      <c r="Y6545" s="578">
        <v>7.3761332265955054E-3</v>
      </c>
    </row>
    <row r="6546" spans="1:25" x14ac:dyDescent="0.3">
      <c r="A6546" s="580" t="s">
        <v>7609</v>
      </c>
      <c r="B6546" s="580" t="s">
        <v>2193</v>
      </c>
      <c r="C6546" s="580" t="s">
        <v>43</v>
      </c>
      <c r="D6546" s="581">
        <v>16</v>
      </c>
      <c r="E6546" s="581">
        <v>2012</v>
      </c>
      <c r="F6546" s="582">
        <v>3.6083154961852375</v>
      </c>
      <c r="G6546" s="582">
        <v>729.10705439249614</v>
      </c>
      <c r="H6546" s="582">
        <v>0.47750735750499451</v>
      </c>
      <c r="I6546" s="582">
        <v>0.21479475509840923</v>
      </c>
      <c r="J6546" s="582">
        <v>6.2195500771243372E-3</v>
      </c>
      <c r="K6546" s="582">
        <v>4.3307008751617051</v>
      </c>
      <c r="L6546" s="582">
        <v>889.97577857971146</v>
      </c>
      <c r="M6546" s="582">
        <v>0.48489970042525421</v>
      </c>
      <c r="N6546" s="582">
        <v>0.23332400189246899</v>
      </c>
      <c r="O6546" s="582">
        <v>7.5918287814905209E-3</v>
      </c>
      <c r="P6546" s="582">
        <v>3.6083157072328751</v>
      </c>
      <c r="Q6546" s="582">
        <v>729.10704930623319</v>
      </c>
      <c r="R6546" s="582">
        <v>0.47750739444745671</v>
      </c>
      <c r="S6546" s="582">
        <v>0.21479476115200599</v>
      </c>
      <c r="T6546" s="582">
        <v>6.219550132906683E-3</v>
      </c>
      <c r="U6546" s="582">
        <v>4.3307007186473667</v>
      </c>
      <c r="V6546" s="582">
        <v>889.97577349344851</v>
      </c>
      <c r="W6546" s="582">
        <v>0.48489973628117355</v>
      </c>
      <c r="X6546" s="582">
        <v>0.23332400032086226</v>
      </c>
      <c r="Y6546" s="582">
        <v>7.5918288882045647E-3</v>
      </c>
    </row>
    <row r="6547" spans="1:25" x14ac:dyDescent="0.3">
      <c r="A6547" s="61" t="s">
        <v>7610</v>
      </c>
      <c r="B6547" s="61" t="s">
        <v>2193</v>
      </c>
      <c r="C6547" s="61" t="s">
        <v>43</v>
      </c>
      <c r="D6547" s="36">
        <v>1</v>
      </c>
      <c r="E6547" s="36">
        <v>2020</v>
      </c>
      <c r="F6547" s="578">
        <v>13.374081404836</v>
      </c>
      <c r="G6547" s="578">
        <v>7678.7438100178997</v>
      </c>
      <c r="H6547" s="578">
        <v>1.9853265517352401</v>
      </c>
      <c r="I6547" s="578">
        <v>0.67555699807902136</v>
      </c>
      <c r="J6547" s="578">
        <v>6.6591310974520868E-2</v>
      </c>
      <c r="K6547" s="578">
        <v>13.505282598664024</v>
      </c>
      <c r="L6547" s="578">
        <v>7746.0388590494749</v>
      </c>
      <c r="M6547" s="578">
        <v>1.9908374268173525</v>
      </c>
      <c r="N6547" s="578">
        <v>0.67884800893565</v>
      </c>
      <c r="O6547" s="578">
        <v>6.7174929776228923E-2</v>
      </c>
      <c r="P6547" s="578">
        <v>13.374078284752576</v>
      </c>
      <c r="Q6547" s="578">
        <v>7678.7438100178997</v>
      </c>
      <c r="R6547" s="578">
        <v>1.9853265511725651</v>
      </c>
      <c r="S6547" s="578">
        <v>0.67555698752403204</v>
      </c>
      <c r="T6547" s="578">
        <v>6.6591310470054496E-2</v>
      </c>
      <c r="U6547" s="578">
        <v>13.505280517373901</v>
      </c>
      <c r="V6547" s="578">
        <v>7746.038808186845</v>
      </c>
      <c r="W6547" s="578">
        <v>1.9908374247218774</v>
      </c>
      <c r="X6547" s="578">
        <v>0.67884799325838674</v>
      </c>
      <c r="Y6547" s="578">
        <v>6.7174929776228937E-2</v>
      </c>
    </row>
    <row r="6548" spans="1:25" x14ac:dyDescent="0.3">
      <c r="A6548" s="61" t="s">
        <v>7611</v>
      </c>
      <c r="B6548" s="61" t="s">
        <v>2193</v>
      </c>
      <c r="C6548" s="61" t="s">
        <v>43</v>
      </c>
      <c r="D6548" s="36">
        <v>2</v>
      </c>
      <c r="E6548" s="36">
        <v>2020</v>
      </c>
      <c r="F6548" s="578">
        <v>6.2089080591977073</v>
      </c>
      <c r="G6548" s="578">
        <v>3701.6322479247974</v>
      </c>
      <c r="H6548" s="578">
        <v>1.057656796726705</v>
      </c>
      <c r="I6548" s="578">
        <v>0.33139000833034499</v>
      </c>
      <c r="J6548" s="578">
        <v>3.2101158440733898E-2</v>
      </c>
      <c r="K6548" s="578">
        <v>6.3746628584752472</v>
      </c>
      <c r="L6548" s="578">
        <v>3787.5364392598426</v>
      </c>
      <c r="M6548" s="578">
        <v>1.0664735145789199</v>
      </c>
      <c r="N6548" s="578">
        <v>0.33540900051593697</v>
      </c>
      <c r="O6548" s="578">
        <v>3.2846135417154622E-2</v>
      </c>
      <c r="P6548" s="578">
        <v>6.2089078457198976</v>
      </c>
      <c r="Q6548" s="578">
        <v>3701.6322491963647</v>
      </c>
      <c r="R6548" s="578">
        <v>1.0576567059227524</v>
      </c>
      <c r="S6548" s="578">
        <v>0.33139000833034499</v>
      </c>
      <c r="T6548" s="578">
        <v>3.2101158440733898E-2</v>
      </c>
      <c r="U6548" s="578">
        <v>6.3746623889855947</v>
      </c>
      <c r="V6548" s="578">
        <v>3787.5364392598426</v>
      </c>
      <c r="W6548" s="578">
        <v>1.0664735446528799</v>
      </c>
      <c r="X6548" s="578">
        <v>0.33540900051593697</v>
      </c>
      <c r="Y6548" s="578">
        <v>3.2846135417154622E-2</v>
      </c>
    </row>
    <row r="6549" spans="1:25" x14ac:dyDescent="0.3">
      <c r="A6549" s="61" t="s">
        <v>7612</v>
      </c>
      <c r="B6549" s="61" t="s">
        <v>2193</v>
      </c>
      <c r="C6549" s="61" t="s">
        <v>43</v>
      </c>
      <c r="D6549" s="36">
        <v>3</v>
      </c>
      <c r="E6549" s="36">
        <v>2020</v>
      </c>
      <c r="F6549" s="578">
        <v>3.4791798659874349</v>
      </c>
      <c r="G6549" s="578">
        <v>2104.860830942785</v>
      </c>
      <c r="H6549" s="578">
        <v>0.55958092885460475</v>
      </c>
      <c r="I6549" s="578">
        <v>0.177256585874905</v>
      </c>
      <c r="J6549" s="578">
        <v>1.8253720598295303E-2</v>
      </c>
      <c r="K6549" s="578">
        <v>3.5371889791998252</v>
      </c>
      <c r="L6549" s="578">
        <v>2132.8640340169222</v>
      </c>
      <c r="M6549" s="578">
        <v>0.56378850498003819</v>
      </c>
      <c r="N6549" s="578">
        <v>0.17870002627993575</v>
      </c>
      <c r="O6549" s="578">
        <v>1.8496563580507976E-2</v>
      </c>
      <c r="P6549" s="578">
        <v>3.4791796089927298</v>
      </c>
      <c r="Q6549" s="578">
        <v>2104.860830942785</v>
      </c>
      <c r="R6549" s="578">
        <v>0.559580905848027</v>
      </c>
      <c r="S6549" s="578">
        <v>0.17725657989891852</v>
      </c>
      <c r="T6549" s="578">
        <v>1.8253720598295303E-2</v>
      </c>
      <c r="U6549" s="578">
        <v>3.5371886672055477</v>
      </c>
      <c r="V6549" s="578">
        <v>2132.8640340169222</v>
      </c>
      <c r="W6549" s="578">
        <v>0.56378851204256797</v>
      </c>
      <c r="X6549" s="578">
        <v>0.17870002627993598</v>
      </c>
      <c r="Y6549" s="578">
        <v>1.8496563580507976E-2</v>
      </c>
    </row>
    <row r="6550" spans="1:25" x14ac:dyDescent="0.3">
      <c r="A6550" s="61" t="s">
        <v>7613</v>
      </c>
      <c r="B6550" s="61" t="s">
        <v>2193</v>
      </c>
      <c r="C6550" s="61" t="s">
        <v>43</v>
      </c>
      <c r="D6550" s="36">
        <v>4</v>
      </c>
      <c r="E6550" s="36">
        <v>2020</v>
      </c>
      <c r="F6550" s="578">
        <v>2.6649824057300626</v>
      </c>
      <c r="G6550" s="578">
        <v>1641.2555236816352</v>
      </c>
      <c r="H6550" s="578">
        <v>0.40759393295835822</v>
      </c>
      <c r="I6550" s="578">
        <v>0.13002247045126974</v>
      </c>
      <c r="J6550" s="578">
        <v>1.4233528534532476E-2</v>
      </c>
      <c r="K6550" s="578">
        <v>2.7189088294223049</v>
      </c>
      <c r="L6550" s="578">
        <v>1671.3000132242778</v>
      </c>
      <c r="M6550" s="578">
        <v>0.41106278063186075</v>
      </c>
      <c r="N6550" s="578">
        <v>0.1325418028281995</v>
      </c>
      <c r="O6550" s="578">
        <v>1.449406308044365E-2</v>
      </c>
      <c r="P6550" s="578">
        <v>2.6649822490592898</v>
      </c>
      <c r="Q6550" s="578">
        <v>1641.2555236816352</v>
      </c>
      <c r="R6550" s="578">
        <v>0.40759393690677798</v>
      </c>
      <c r="S6550" s="578">
        <v>0.13002245935300949</v>
      </c>
      <c r="T6550" s="578">
        <v>1.4233528534532476E-2</v>
      </c>
      <c r="U6550" s="578">
        <v>2.7189085683397272</v>
      </c>
      <c r="V6550" s="578">
        <v>1671.3000132242778</v>
      </c>
      <c r="W6550" s="578">
        <v>0.41106278084528874</v>
      </c>
      <c r="X6550" s="578">
        <v>0.13254180232373325</v>
      </c>
      <c r="Y6550" s="578">
        <v>1.4494062037556375E-2</v>
      </c>
    </row>
    <row r="6551" spans="1:25" x14ac:dyDescent="0.3">
      <c r="A6551" s="61" t="s">
        <v>7614</v>
      </c>
      <c r="B6551" s="61" t="s">
        <v>2193</v>
      </c>
      <c r="C6551" s="61" t="s">
        <v>43</v>
      </c>
      <c r="D6551" s="36">
        <v>5</v>
      </c>
      <c r="E6551" s="36">
        <v>2020</v>
      </c>
      <c r="F6551" s="578">
        <v>2.1891397465727351</v>
      </c>
      <c r="G6551" s="578">
        <v>1383.4834276835077</v>
      </c>
      <c r="H6551" s="578">
        <v>0.32634755913750224</v>
      </c>
      <c r="I6551" s="578">
        <v>0.10620730554607324</v>
      </c>
      <c r="J6551" s="578">
        <v>1.1998082807015899E-2</v>
      </c>
      <c r="K6551" s="578">
        <v>2.2625320121405776</v>
      </c>
      <c r="L6551" s="578">
        <v>1429.7597808837825</v>
      </c>
      <c r="M6551" s="578">
        <v>0.32983730272098871</v>
      </c>
      <c r="N6551" s="578">
        <v>0.10910275547454699</v>
      </c>
      <c r="O6551" s="578">
        <v>1.2399381220651123E-2</v>
      </c>
      <c r="P6551" s="578">
        <v>2.1891399030094649</v>
      </c>
      <c r="Q6551" s="578">
        <v>1383.4834276835077</v>
      </c>
      <c r="R6551" s="578">
        <v>0.32634753334665778</v>
      </c>
      <c r="S6551" s="578">
        <v>0.106207301917796</v>
      </c>
      <c r="T6551" s="578">
        <v>1.1998082287997574E-2</v>
      </c>
      <c r="U6551" s="578">
        <v>2.2625317515266876</v>
      </c>
      <c r="V6551" s="578">
        <v>1429.7597808837825</v>
      </c>
      <c r="W6551" s="578">
        <v>0.3298372925152453</v>
      </c>
      <c r="X6551" s="578">
        <v>0.10910275337907101</v>
      </c>
      <c r="Y6551" s="578">
        <v>1.2399381744520075E-2</v>
      </c>
    </row>
    <row r="6552" spans="1:25" x14ac:dyDescent="0.3">
      <c r="A6552" s="61" t="s">
        <v>7615</v>
      </c>
      <c r="B6552" s="61" t="s">
        <v>2193</v>
      </c>
      <c r="C6552" s="61" t="s">
        <v>43</v>
      </c>
      <c r="D6552" s="36">
        <v>6</v>
      </c>
      <c r="E6552" s="36">
        <v>2020</v>
      </c>
      <c r="F6552" s="578">
        <v>1.9133613750315472</v>
      </c>
      <c r="G6552" s="578">
        <v>1229.2298011779749</v>
      </c>
      <c r="H6552" s="578">
        <v>0.27077399602906799</v>
      </c>
      <c r="I6552" s="578">
        <v>9.1632156574632945E-2</v>
      </c>
      <c r="J6552" s="578">
        <v>1.0660262632882176E-2</v>
      </c>
      <c r="K6552" s="578">
        <v>2.0049701707096799</v>
      </c>
      <c r="L6552" s="578">
        <v>1292.586650848385</v>
      </c>
      <c r="M6552" s="578">
        <v>0.27421355710248396</v>
      </c>
      <c r="N6552" s="578">
        <v>9.4748020463157376E-2</v>
      </c>
      <c r="O6552" s="578">
        <v>1.1209686432266552E-2</v>
      </c>
      <c r="P6552" s="578">
        <v>1.9133615316065176</v>
      </c>
      <c r="Q6552" s="578">
        <v>1229.2298011779749</v>
      </c>
      <c r="R6552" s="578">
        <v>0.27077399480428177</v>
      </c>
      <c r="S6552" s="578">
        <v>9.1632146407694848E-2</v>
      </c>
      <c r="T6552" s="578">
        <v>1.0660262632882176E-2</v>
      </c>
      <c r="U6552" s="578">
        <v>2.0049699098077873</v>
      </c>
      <c r="V6552" s="578">
        <v>1292.586650848385</v>
      </c>
      <c r="W6552" s="578">
        <v>0.27421355761180127</v>
      </c>
      <c r="X6552" s="578">
        <v>9.4748022054166811E-2</v>
      </c>
      <c r="Y6552" s="578">
        <v>1.1209686432266552E-2</v>
      </c>
    </row>
    <row r="6553" spans="1:25" x14ac:dyDescent="0.3">
      <c r="A6553" s="61" t="s">
        <v>7616</v>
      </c>
      <c r="B6553" s="61" t="s">
        <v>2193</v>
      </c>
      <c r="C6553" s="61" t="s">
        <v>43</v>
      </c>
      <c r="D6553" s="36">
        <v>7</v>
      </c>
      <c r="E6553" s="36">
        <v>2020</v>
      </c>
      <c r="F6553" s="578">
        <v>1.7436518688497551</v>
      </c>
      <c r="G6553" s="578">
        <v>1130.94115320841</v>
      </c>
      <c r="H6553" s="578">
        <v>0.23618534730970425</v>
      </c>
      <c r="I6553" s="578">
        <v>8.2712597097270149E-2</v>
      </c>
      <c r="J6553" s="578">
        <v>9.8079479939769832E-3</v>
      </c>
      <c r="K6553" s="578">
        <v>1.8633709210528926</v>
      </c>
      <c r="L6553" s="578">
        <v>1220.9880256652773</v>
      </c>
      <c r="M6553" s="578">
        <v>0.23958871847328975</v>
      </c>
      <c r="N6553" s="578">
        <v>8.6294520588126006E-2</v>
      </c>
      <c r="O6553" s="578">
        <v>1.058883794272935E-2</v>
      </c>
      <c r="P6553" s="578">
        <v>1.743651608023655</v>
      </c>
      <c r="Q6553" s="578">
        <v>1130.94115320841</v>
      </c>
      <c r="R6553" s="578">
        <v>0.23618526243565877</v>
      </c>
      <c r="S6553" s="578">
        <v>8.2712597621139083E-2</v>
      </c>
      <c r="T6553" s="578">
        <v>9.8079480473340086E-3</v>
      </c>
      <c r="U6553" s="578">
        <v>1.86337055665838</v>
      </c>
      <c r="V6553" s="578">
        <v>1220.9880256652773</v>
      </c>
      <c r="W6553" s="578">
        <v>0.23958871883951349</v>
      </c>
      <c r="X6553" s="578">
        <v>8.6294520064257044E-2</v>
      </c>
      <c r="Y6553" s="578">
        <v>1.058883794272935E-2</v>
      </c>
    </row>
    <row r="6554" spans="1:25" x14ac:dyDescent="0.3">
      <c r="A6554" s="61" t="s">
        <v>7617</v>
      </c>
      <c r="B6554" s="61" t="s">
        <v>2193</v>
      </c>
      <c r="C6554" s="61" t="s">
        <v>43</v>
      </c>
      <c r="D6554" s="36">
        <v>8</v>
      </c>
      <c r="E6554" s="36">
        <v>2020</v>
      </c>
      <c r="F6554" s="578">
        <v>1.5161764359460548</v>
      </c>
      <c r="G6554" s="578">
        <v>975.02630424499273</v>
      </c>
      <c r="H6554" s="578">
        <v>0.21241315706962827</v>
      </c>
      <c r="I6554" s="578">
        <v>7.2281975415535202E-2</v>
      </c>
      <c r="J6554" s="578">
        <v>8.455821540943962E-3</v>
      </c>
      <c r="K6554" s="578">
        <v>1.6651753712627975</v>
      </c>
      <c r="L6554" s="578">
        <v>1094.5316759745201</v>
      </c>
      <c r="M6554" s="578">
        <v>0.21589572645219324</v>
      </c>
      <c r="N6554" s="578">
        <v>7.6864098887502508E-2</v>
      </c>
      <c r="O6554" s="578">
        <v>9.4921961232709261E-3</v>
      </c>
      <c r="P6554" s="578">
        <v>1.5161765922894075</v>
      </c>
      <c r="Q6554" s="578">
        <v>975.02630933125624</v>
      </c>
      <c r="R6554" s="578">
        <v>0.2124131250166095</v>
      </c>
      <c r="S6554" s="578">
        <v>7.2281966509763124E-2</v>
      </c>
      <c r="T6554" s="578">
        <v>8.4558214875869401E-3</v>
      </c>
      <c r="U6554" s="578">
        <v>1.6651752657229075</v>
      </c>
      <c r="V6554" s="578">
        <v>1094.5316759745201</v>
      </c>
      <c r="W6554" s="578">
        <v>0.21589574735844475</v>
      </c>
      <c r="X6554" s="578">
        <v>7.6864100430005494E-2</v>
      </c>
      <c r="Y6554" s="578">
        <v>9.4921961232709278E-3</v>
      </c>
    </row>
    <row r="6555" spans="1:25" x14ac:dyDescent="0.3">
      <c r="A6555" s="61" t="s">
        <v>7618</v>
      </c>
      <c r="B6555" s="61" t="s">
        <v>2193</v>
      </c>
      <c r="C6555" s="61" t="s">
        <v>43</v>
      </c>
      <c r="D6555" s="36">
        <v>9</v>
      </c>
      <c r="E6555" s="36">
        <v>2020</v>
      </c>
      <c r="F6555" s="578">
        <v>1.383439457530885</v>
      </c>
      <c r="G6555" s="578">
        <v>892.47200870513882</v>
      </c>
      <c r="H6555" s="578">
        <v>0.19303718047255275</v>
      </c>
      <c r="I6555" s="578">
        <v>6.6644135280512218E-2</v>
      </c>
      <c r="J6555" s="578">
        <v>7.7398527985981895E-3</v>
      </c>
      <c r="K6555" s="578">
        <v>1.5586971054972252</v>
      </c>
      <c r="L6555" s="578">
        <v>1037.5219141642197</v>
      </c>
      <c r="M6555" s="578">
        <v>0.19706096071846874</v>
      </c>
      <c r="N6555" s="578">
        <v>7.2021918080281411E-2</v>
      </c>
      <c r="O6555" s="578">
        <v>8.9977535778113255E-3</v>
      </c>
      <c r="P6555" s="578">
        <v>1.3834393531994125</v>
      </c>
      <c r="Q6555" s="578">
        <v>892.47199821472134</v>
      </c>
      <c r="R6555" s="578">
        <v>0.19303718981488227</v>
      </c>
      <c r="S6555" s="578">
        <v>6.6644119564443799E-2</v>
      </c>
      <c r="T6555" s="578">
        <v>7.7398527961728726E-3</v>
      </c>
      <c r="U6555" s="578">
        <v>1.5586970539688925</v>
      </c>
      <c r="V6555" s="578">
        <v>1037.5218979517565</v>
      </c>
      <c r="W6555" s="578">
        <v>0.19706095552343497</v>
      </c>
      <c r="X6555" s="578">
        <v>7.2021918604150373E-2</v>
      </c>
      <c r="Y6555" s="578">
        <v>8.9977534759479224E-3</v>
      </c>
    </row>
    <row r="6556" spans="1:25" x14ac:dyDescent="0.3">
      <c r="A6556" s="61" t="s">
        <v>7619</v>
      </c>
      <c r="B6556" s="61" t="s">
        <v>2193</v>
      </c>
      <c r="C6556" s="61" t="s">
        <v>43</v>
      </c>
      <c r="D6556" s="36">
        <v>10</v>
      </c>
      <c r="E6556" s="36">
        <v>2020</v>
      </c>
      <c r="F6556" s="578">
        <v>1.2778689420119851</v>
      </c>
      <c r="G6556" s="578">
        <v>826.30894533793105</v>
      </c>
      <c r="H6556" s="578">
        <v>0.17776510940166149</v>
      </c>
      <c r="I6556" s="578">
        <v>6.220795970875765E-2</v>
      </c>
      <c r="J6556" s="578">
        <v>7.1660470324180353E-3</v>
      </c>
      <c r="K6556" s="578">
        <v>1.4671860620464874</v>
      </c>
      <c r="L6556" s="578">
        <v>986.02072461446051</v>
      </c>
      <c r="M6556" s="578">
        <v>0.18212837046788324</v>
      </c>
      <c r="N6556" s="578">
        <v>6.8070987705141278E-2</v>
      </c>
      <c r="O6556" s="578">
        <v>8.5510980764714334E-3</v>
      </c>
      <c r="P6556" s="578">
        <v>1.2778689940932924</v>
      </c>
      <c r="Q6556" s="578">
        <v>826.30895614623978</v>
      </c>
      <c r="R6556" s="578">
        <v>0.17776510945986901</v>
      </c>
      <c r="S6556" s="578">
        <v>6.2207947135902907E-2</v>
      </c>
      <c r="T6556" s="578">
        <v>7.1660469790610125E-3</v>
      </c>
      <c r="U6556" s="578">
        <v>1.4671863221704626</v>
      </c>
      <c r="V6556" s="578">
        <v>986.02072970072345</v>
      </c>
      <c r="W6556" s="578">
        <v>0.18212837078802574</v>
      </c>
      <c r="X6556" s="578">
        <v>6.8070985609665471E-2</v>
      </c>
      <c r="Y6556" s="578">
        <v>8.5510980764714334E-3</v>
      </c>
    </row>
    <row r="6557" spans="1:25" x14ac:dyDescent="0.3">
      <c r="A6557" s="61" t="s">
        <v>7620</v>
      </c>
      <c r="B6557" s="61" t="s">
        <v>2193</v>
      </c>
      <c r="C6557" s="61" t="s">
        <v>43</v>
      </c>
      <c r="D6557" s="36">
        <v>11</v>
      </c>
      <c r="E6557" s="36">
        <v>2020</v>
      </c>
      <c r="F6557" s="578">
        <v>1.1745623004835526</v>
      </c>
      <c r="G6557" s="578">
        <v>757.54975001017169</v>
      </c>
      <c r="H6557" s="578">
        <v>0.16391240231556925</v>
      </c>
      <c r="I6557" s="578">
        <v>5.8247499167919103E-2</v>
      </c>
      <c r="J6557" s="578">
        <v>6.5697533403484424E-3</v>
      </c>
      <c r="K6557" s="578">
        <v>1.3747584229367851</v>
      </c>
      <c r="L6557" s="578">
        <v>926.37374305725075</v>
      </c>
      <c r="M6557" s="578">
        <v>0.16850890360850151</v>
      </c>
      <c r="N6557" s="578">
        <v>6.4117203815840129E-2</v>
      </c>
      <c r="O6557" s="578">
        <v>8.0338325351476635E-3</v>
      </c>
      <c r="P6557" s="578">
        <v>1.174562300440805</v>
      </c>
      <c r="Q6557" s="578">
        <v>757.54976050058917</v>
      </c>
      <c r="R6557" s="578">
        <v>0.1639124023640755</v>
      </c>
      <c r="S6557" s="578">
        <v>5.8247499167919103E-2</v>
      </c>
      <c r="T6557" s="578">
        <v>6.5697532894167373E-3</v>
      </c>
      <c r="U6557" s="578">
        <v>1.3747583186250225</v>
      </c>
      <c r="V6557" s="578">
        <v>926.37373797098769</v>
      </c>
      <c r="W6557" s="578">
        <v>0.168508904226958</v>
      </c>
      <c r="X6557" s="578">
        <v>6.4117203815840129E-2</v>
      </c>
      <c r="Y6557" s="578">
        <v>8.0338324817906433E-3</v>
      </c>
    </row>
    <row r="6558" spans="1:25" x14ac:dyDescent="0.3">
      <c r="A6558" s="61" t="s">
        <v>7621</v>
      </c>
      <c r="B6558" s="61" t="s">
        <v>2193</v>
      </c>
      <c r="C6558" s="61" t="s">
        <v>43</v>
      </c>
      <c r="D6558" s="36">
        <v>12</v>
      </c>
      <c r="E6558" s="36">
        <v>2020</v>
      </c>
      <c r="F6558" s="578">
        <v>1.0900381197934597</v>
      </c>
      <c r="G6558" s="578">
        <v>701.29391415913824</v>
      </c>
      <c r="H6558" s="578">
        <v>0.15257953136945876</v>
      </c>
      <c r="I6558" s="578">
        <v>5.5007196807612922E-2</v>
      </c>
      <c r="J6558" s="578">
        <v>6.0818919688851222E-3</v>
      </c>
      <c r="K6558" s="578">
        <v>1.2983527830701824</v>
      </c>
      <c r="L6558" s="578">
        <v>874.33785216013553</v>
      </c>
      <c r="M6558" s="578">
        <v>0.15728725654359224</v>
      </c>
      <c r="N6558" s="578">
        <v>6.0461892455350552E-2</v>
      </c>
      <c r="O6558" s="578">
        <v>7.5825656822416897E-3</v>
      </c>
      <c r="P6558" s="578">
        <v>1.0900381368523973</v>
      </c>
      <c r="Q6558" s="578">
        <v>701.29390907287529</v>
      </c>
      <c r="R6558" s="578">
        <v>0.15257953032657176</v>
      </c>
      <c r="S6558" s="578">
        <v>5.5007198321012099E-2</v>
      </c>
      <c r="T6558" s="578">
        <v>6.0818919155281002E-3</v>
      </c>
      <c r="U6558" s="578">
        <v>1.298353095984865</v>
      </c>
      <c r="V6558" s="578">
        <v>874.33785216013553</v>
      </c>
      <c r="W6558" s="578">
        <v>0.15728725654359227</v>
      </c>
      <c r="X6558" s="578">
        <v>6.04618929792195E-2</v>
      </c>
      <c r="Y6558" s="578">
        <v>7.582565575527645E-3</v>
      </c>
    </row>
    <row r="6559" spans="1:25" x14ac:dyDescent="0.3">
      <c r="A6559" s="61" t="s">
        <v>7622</v>
      </c>
      <c r="B6559" s="61" t="s">
        <v>2193</v>
      </c>
      <c r="C6559" s="61" t="s">
        <v>43</v>
      </c>
      <c r="D6559" s="36">
        <v>13</v>
      </c>
      <c r="E6559" s="36">
        <v>2020</v>
      </c>
      <c r="F6559" s="578">
        <v>1.0026878992810713</v>
      </c>
      <c r="G6559" s="578">
        <v>644.17672284444143</v>
      </c>
      <c r="H6559" s="578">
        <v>0.14121032971403674</v>
      </c>
      <c r="I6559" s="578">
        <v>5.0835502974223297E-2</v>
      </c>
      <c r="J6559" s="578">
        <v>5.5865772155811975E-3</v>
      </c>
      <c r="K6559" s="578">
        <v>1.2155376949555499</v>
      </c>
      <c r="L6559" s="578">
        <v>818.29533449808696</v>
      </c>
      <c r="M6559" s="578">
        <v>0.14598030381845675</v>
      </c>
      <c r="N6559" s="578">
        <v>5.5887194039920922E-2</v>
      </c>
      <c r="O6559" s="578">
        <v>7.0965690392767967E-3</v>
      </c>
      <c r="P6559" s="578">
        <v>1.0026877955729094</v>
      </c>
      <c r="Q6559" s="578">
        <v>644.17672316233302</v>
      </c>
      <c r="R6559" s="578">
        <v>0.14121032945331499</v>
      </c>
      <c r="S6559" s="578">
        <v>5.0835501402616473E-2</v>
      </c>
      <c r="T6559" s="578">
        <v>5.5865772665129E-3</v>
      </c>
      <c r="U6559" s="578">
        <v>1.21553759128437</v>
      </c>
      <c r="V6559" s="578">
        <v>818.2953395843499</v>
      </c>
      <c r="W6559" s="578">
        <v>0.1459803039227455</v>
      </c>
      <c r="X6559" s="578">
        <v>5.5887196057786498E-2</v>
      </c>
      <c r="Y6559" s="578">
        <v>7.0965690392767967E-3</v>
      </c>
    </row>
    <row r="6560" spans="1:25" x14ac:dyDescent="0.3">
      <c r="A6560" s="61" t="s">
        <v>7623</v>
      </c>
      <c r="B6560" s="61" t="s">
        <v>2193</v>
      </c>
      <c r="C6560" s="61" t="s">
        <v>43</v>
      </c>
      <c r="D6560" s="36">
        <v>14</v>
      </c>
      <c r="E6560" s="36">
        <v>2020</v>
      </c>
      <c r="F6560" s="578">
        <v>1.0065185714273241</v>
      </c>
      <c r="G6560" s="578">
        <v>648.16666571299174</v>
      </c>
      <c r="H6560" s="578">
        <v>0.13189429652144649</v>
      </c>
      <c r="I6560" s="578">
        <v>4.7780463763046975E-2</v>
      </c>
      <c r="J6560" s="578">
        <v>5.6212427031520403E-3</v>
      </c>
      <c r="K6560" s="578">
        <v>1.2125718829920475</v>
      </c>
      <c r="L6560" s="578">
        <v>815.67097791035928</v>
      </c>
      <c r="M6560" s="578">
        <v>0.13663660844273751</v>
      </c>
      <c r="N6560" s="578">
        <v>5.239968071691687E-2</v>
      </c>
      <c r="O6560" s="578">
        <v>7.0738695503678121E-3</v>
      </c>
      <c r="P6560" s="578">
        <v>1.006518612938329</v>
      </c>
      <c r="Q6560" s="578">
        <v>648.16666571299174</v>
      </c>
      <c r="R6560" s="578">
        <v>0.13189419651704726</v>
      </c>
      <c r="S6560" s="578">
        <v>4.7780454857274848E-2</v>
      </c>
      <c r="T6560" s="578">
        <v>5.6212427031520403E-3</v>
      </c>
      <c r="U6560" s="578">
        <v>1.2125716756127023</v>
      </c>
      <c r="V6560" s="578">
        <v>815.67097791035928</v>
      </c>
      <c r="W6560" s="578">
        <v>0.13663660833844901</v>
      </c>
      <c r="X6560" s="578">
        <v>5.2399681240785825E-2</v>
      </c>
      <c r="Y6560" s="578">
        <v>7.0738695503678121E-3</v>
      </c>
    </row>
    <row r="6561" spans="1:25" x14ac:dyDescent="0.3">
      <c r="A6561" s="61" t="s">
        <v>7624</v>
      </c>
      <c r="B6561" s="61" t="s">
        <v>2193</v>
      </c>
      <c r="C6561" s="61" t="s">
        <v>43</v>
      </c>
      <c r="D6561" s="36">
        <v>15</v>
      </c>
      <c r="E6561" s="36">
        <v>2020</v>
      </c>
      <c r="F6561" s="578">
        <v>1.016189719651261</v>
      </c>
      <c r="G6561" s="578">
        <v>655.87747192382778</v>
      </c>
      <c r="H6561" s="578">
        <v>0.1239455946270025</v>
      </c>
      <c r="I6561" s="578">
        <v>4.5209799660369698E-2</v>
      </c>
      <c r="J6561" s="578">
        <v>5.6881717731205993E-3</v>
      </c>
      <c r="K6561" s="578">
        <v>1.2141929435174426</v>
      </c>
      <c r="L6561" s="578">
        <v>816.39577293395951</v>
      </c>
      <c r="M6561" s="578">
        <v>0.12857436155172727</v>
      </c>
      <c r="N6561" s="578">
        <v>4.9493101018015254E-2</v>
      </c>
      <c r="O6561" s="578">
        <v>7.0802108966745393E-3</v>
      </c>
      <c r="P6561" s="578">
        <v>1.0161896323337067</v>
      </c>
      <c r="Q6561" s="578">
        <v>655.87746175130155</v>
      </c>
      <c r="R6561" s="578">
        <v>0.12394559400854575</v>
      </c>
      <c r="S6561" s="578">
        <v>4.520980123197655E-2</v>
      </c>
      <c r="T6561" s="578">
        <v>5.6881716154748522E-3</v>
      </c>
      <c r="U6561" s="578">
        <v>1.2141928913582225</v>
      </c>
      <c r="V6561" s="578">
        <v>816.39576752980497</v>
      </c>
      <c r="W6561" s="578">
        <v>0.128574366803756</v>
      </c>
      <c r="X6561" s="578">
        <v>4.9493100494146298E-2</v>
      </c>
      <c r="Y6561" s="578">
        <v>7.0802109500315621E-3</v>
      </c>
    </row>
    <row r="6562" spans="1:25" x14ac:dyDescent="0.3">
      <c r="A6562" s="580" t="s">
        <v>7625</v>
      </c>
      <c r="B6562" s="580" t="s">
        <v>2193</v>
      </c>
      <c r="C6562" s="580" t="s">
        <v>43</v>
      </c>
      <c r="D6562" s="581">
        <v>16</v>
      </c>
      <c r="E6562" s="581">
        <v>2020</v>
      </c>
      <c r="F6562" s="582">
        <v>1.0605564960075449</v>
      </c>
      <c r="G6562" s="582">
        <v>686.69713274637797</v>
      </c>
      <c r="H6562" s="582">
        <v>0.11747280548418773</v>
      </c>
      <c r="I6562" s="582">
        <v>4.3229700997471802E-2</v>
      </c>
      <c r="J6562" s="582">
        <v>5.9555144446979524E-3</v>
      </c>
      <c r="K6562" s="582">
        <v>1.248841661823455</v>
      </c>
      <c r="L6562" s="582">
        <v>839.52395915985051</v>
      </c>
      <c r="M6562" s="582">
        <v>0.12198802827212224</v>
      </c>
      <c r="N6562" s="582">
        <v>4.7218703082762596E-2</v>
      </c>
      <c r="O6562" s="582">
        <v>7.2808428570472917E-3</v>
      </c>
      <c r="P6562" s="582">
        <v>1.0605564953657405</v>
      </c>
      <c r="Q6562" s="582">
        <v>686.69713274637797</v>
      </c>
      <c r="R6562" s="582">
        <v>0.11747279299500651</v>
      </c>
      <c r="S6562" s="582">
        <v>4.3229700997471802E-2</v>
      </c>
      <c r="T6562" s="582">
        <v>5.9555143913409304E-3</v>
      </c>
      <c r="U6562" s="582">
        <v>1.2488416624385801</v>
      </c>
      <c r="V6562" s="582">
        <v>839.5239537556962</v>
      </c>
      <c r="W6562" s="582">
        <v>0.121988029306521</v>
      </c>
      <c r="X6562" s="582">
        <v>4.7218702558893648E-2</v>
      </c>
      <c r="Y6562" s="582">
        <v>7.2808427018268623E-3</v>
      </c>
    </row>
    <row r="6563" spans="1:25" x14ac:dyDescent="0.3">
      <c r="A6563" s="61" t="s">
        <v>7626</v>
      </c>
      <c r="B6563" s="61" t="s">
        <v>2193</v>
      </c>
      <c r="C6563" s="61" t="s">
        <v>43</v>
      </c>
      <c r="D6563" s="36">
        <v>1</v>
      </c>
      <c r="E6563" s="36">
        <v>2030</v>
      </c>
      <c r="F6563" s="578">
        <v>6.2604172464821177</v>
      </c>
      <c r="G6563" s="578">
        <v>7441.4559987386028</v>
      </c>
      <c r="H6563" s="578">
        <v>0.79461935391494321</v>
      </c>
      <c r="I6563" s="578">
        <v>0.16420910134911501</v>
      </c>
      <c r="J6563" s="578">
        <v>6.4054965934095223E-2</v>
      </c>
      <c r="K6563" s="578">
        <v>6.3248966803680533</v>
      </c>
      <c r="L6563" s="578">
        <v>7506.6838836669885</v>
      </c>
      <c r="M6563" s="578">
        <v>0.7981074711278775</v>
      </c>
      <c r="N6563" s="578">
        <v>0.16500043294702899</v>
      </c>
      <c r="O6563" s="578">
        <v>6.4616454842810769E-2</v>
      </c>
      <c r="P6563" s="578">
        <v>6.2604172986622517</v>
      </c>
      <c r="Q6563" s="578">
        <v>7441.4559987386028</v>
      </c>
      <c r="R6563" s="578">
        <v>0.79461935437332876</v>
      </c>
      <c r="S6563" s="578">
        <v>0.16420910134911501</v>
      </c>
      <c r="T6563" s="578">
        <v>6.4054965934095223E-2</v>
      </c>
      <c r="U6563" s="578">
        <v>6.3248963698498848</v>
      </c>
      <c r="V6563" s="578">
        <v>7506.6838836669885</v>
      </c>
      <c r="W6563" s="578">
        <v>0.79810747055428943</v>
      </c>
      <c r="X6563" s="578">
        <v>0.16500043186048599</v>
      </c>
      <c r="Y6563" s="578">
        <v>6.4616454842810769E-2</v>
      </c>
    </row>
    <row r="6564" spans="1:25" x14ac:dyDescent="0.3">
      <c r="A6564" s="61" t="s">
        <v>7627</v>
      </c>
      <c r="B6564" s="61" t="s">
        <v>2193</v>
      </c>
      <c r="C6564" s="61" t="s">
        <v>43</v>
      </c>
      <c r="D6564" s="36">
        <v>2</v>
      </c>
      <c r="E6564" s="36">
        <v>2030</v>
      </c>
      <c r="F6564" s="578">
        <v>2.9146226312127475</v>
      </c>
      <c r="G6564" s="578">
        <v>3587.2457122802703</v>
      </c>
      <c r="H6564" s="578">
        <v>0.41537628147731626</v>
      </c>
      <c r="I6564" s="578">
        <v>7.8368597023654646E-2</v>
      </c>
      <c r="J6564" s="578">
        <v>3.0878479010425446E-2</v>
      </c>
      <c r="K6564" s="578">
        <v>2.9964392724187547</v>
      </c>
      <c r="L6564" s="578">
        <v>3670.494628906245</v>
      </c>
      <c r="M6564" s="578">
        <v>0.42061426917401395</v>
      </c>
      <c r="N6564" s="578">
        <v>7.9235799610614693E-2</v>
      </c>
      <c r="O6564" s="578">
        <v>3.1595092868277129E-2</v>
      </c>
      <c r="P6564" s="578">
        <v>2.9146227877113198</v>
      </c>
      <c r="Q6564" s="578">
        <v>3587.2457122802703</v>
      </c>
      <c r="R6564" s="578">
        <v>0.41537628075578403</v>
      </c>
      <c r="S6564" s="578">
        <v>7.8368598071392542E-2</v>
      </c>
      <c r="T6564" s="578">
        <v>3.0878479010425446E-2</v>
      </c>
      <c r="U6564" s="578">
        <v>2.9964392202853078</v>
      </c>
      <c r="V6564" s="578">
        <v>3670.4945780436151</v>
      </c>
      <c r="W6564" s="578">
        <v>0.4206142902839925</v>
      </c>
      <c r="X6564" s="578">
        <v>7.9235799610614693E-2</v>
      </c>
      <c r="Y6564" s="578">
        <v>3.1595092868277129E-2</v>
      </c>
    </row>
    <row r="6565" spans="1:25" x14ac:dyDescent="0.3">
      <c r="A6565" s="61" t="s">
        <v>7628</v>
      </c>
      <c r="B6565" s="61" t="s">
        <v>2193</v>
      </c>
      <c r="C6565" s="61" t="s">
        <v>43</v>
      </c>
      <c r="D6565" s="36">
        <v>3</v>
      </c>
      <c r="E6565" s="36">
        <v>2030</v>
      </c>
      <c r="F6565" s="578">
        <v>1.6509035956180775</v>
      </c>
      <c r="G6565" s="578">
        <v>2039.8082173665325</v>
      </c>
      <c r="H6565" s="578">
        <v>0.22020122377822748</v>
      </c>
      <c r="I6565" s="578">
        <v>4.2471900582313503E-2</v>
      </c>
      <c r="J6565" s="578">
        <v>1.7558374325744776E-2</v>
      </c>
      <c r="K6565" s="578">
        <v>1.6790056346615398</v>
      </c>
      <c r="L6565" s="578">
        <v>2066.9515520731575</v>
      </c>
      <c r="M6565" s="578">
        <v>0.22270521641864099</v>
      </c>
      <c r="N6565" s="578">
        <v>4.2677599936723702E-2</v>
      </c>
      <c r="O6565" s="578">
        <v>1.7792012794719324E-2</v>
      </c>
      <c r="P6565" s="578">
        <v>1.6509037514958824</v>
      </c>
      <c r="Q6565" s="578">
        <v>2039.8082695007299</v>
      </c>
      <c r="R6565" s="578">
        <v>0.22020126017741801</v>
      </c>
      <c r="S6565" s="578">
        <v>4.2471900058444548E-2</v>
      </c>
      <c r="T6565" s="578">
        <v>1.7558374325744776E-2</v>
      </c>
      <c r="U6565" s="578">
        <v>1.67900558247117</v>
      </c>
      <c r="V6565" s="578">
        <v>2066.9515520731575</v>
      </c>
      <c r="W6565" s="578">
        <v>0.22270521641864099</v>
      </c>
      <c r="X6565" s="578">
        <v>4.2677599936723702E-2</v>
      </c>
      <c r="Y6565" s="578">
        <v>1.7792012794719324E-2</v>
      </c>
    </row>
    <row r="6566" spans="1:25" x14ac:dyDescent="0.3">
      <c r="A6566" s="61" t="s">
        <v>7629</v>
      </c>
      <c r="B6566" s="61" t="s">
        <v>2193</v>
      </c>
      <c r="C6566" s="61" t="s">
        <v>43</v>
      </c>
      <c r="D6566" s="36">
        <v>4</v>
      </c>
      <c r="E6566" s="36">
        <v>2030</v>
      </c>
      <c r="F6566" s="578">
        <v>1.2673964199587575</v>
      </c>
      <c r="G6566" s="578">
        <v>1589.1339200337675</v>
      </c>
      <c r="H6566" s="578">
        <v>0.1607795607127015</v>
      </c>
      <c r="I6566" s="578">
        <v>3.1537800095975399E-2</v>
      </c>
      <c r="J6566" s="578">
        <v>1.3679085454593076E-2</v>
      </c>
      <c r="K6566" s="578">
        <v>1.2929884587631024</v>
      </c>
      <c r="L6566" s="578">
        <v>1618.3590799967401</v>
      </c>
      <c r="M6566" s="578">
        <v>0.16263510747285126</v>
      </c>
      <c r="N6566" s="578">
        <v>3.2142894691787605E-2</v>
      </c>
      <c r="O6566" s="578">
        <v>1.3930660439655124E-2</v>
      </c>
      <c r="P6566" s="578">
        <v>1.26739641996399</v>
      </c>
      <c r="Q6566" s="578">
        <v>1589.1338678995724</v>
      </c>
      <c r="R6566" s="578">
        <v>0.16077956079000849</v>
      </c>
      <c r="S6566" s="578">
        <v>3.1537800095975399E-2</v>
      </c>
      <c r="T6566" s="578">
        <v>1.3679085454593076E-2</v>
      </c>
      <c r="U6566" s="578">
        <v>1.2929885109281225</v>
      </c>
      <c r="V6566" s="578">
        <v>1618.3590799967401</v>
      </c>
      <c r="W6566" s="578">
        <v>0.16263510687046251</v>
      </c>
      <c r="X6566" s="578">
        <v>3.2142896263394449E-2</v>
      </c>
      <c r="Y6566" s="578">
        <v>1.3930660439655124E-2</v>
      </c>
    </row>
    <row r="6567" spans="1:25" x14ac:dyDescent="0.3">
      <c r="A6567" s="61" t="s">
        <v>7630</v>
      </c>
      <c r="B6567" s="61" t="s">
        <v>2193</v>
      </c>
      <c r="C6567" s="61" t="s">
        <v>43</v>
      </c>
      <c r="D6567" s="36">
        <v>5</v>
      </c>
      <c r="E6567" s="36">
        <v>2030</v>
      </c>
      <c r="F6567" s="578">
        <v>1.0326200790160893</v>
      </c>
      <c r="G6567" s="578">
        <v>1339.3268508911076</v>
      </c>
      <c r="H6567" s="578">
        <v>0.12863660993995474</v>
      </c>
      <c r="I6567" s="578">
        <v>2.622309881553515E-2</v>
      </c>
      <c r="J6567" s="578">
        <v>1.1528788474000299E-2</v>
      </c>
      <c r="K6567" s="578">
        <v>1.0674418783225166</v>
      </c>
      <c r="L6567" s="578">
        <v>1384.2842864990175</v>
      </c>
      <c r="M6567" s="578">
        <v>0.13057608664773024</v>
      </c>
      <c r="N6567" s="578">
        <v>2.69884001463651E-2</v>
      </c>
      <c r="O6567" s="578">
        <v>1.191572400663665E-2</v>
      </c>
      <c r="P6567" s="578">
        <v>1.0326200790211661</v>
      </c>
      <c r="Q6567" s="578">
        <v>1339.32690238952</v>
      </c>
      <c r="R6567" s="578">
        <v>0.12863661003666427</v>
      </c>
      <c r="S6567" s="578">
        <v>2.6223098810684523E-2</v>
      </c>
      <c r="T6567" s="578">
        <v>1.1528788474000299E-2</v>
      </c>
      <c r="U6567" s="578">
        <v>1.0674417218555137</v>
      </c>
      <c r="V6567" s="578">
        <v>1384.2842864990175</v>
      </c>
      <c r="W6567" s="578">
        <v>0.13057608665803799</v>
      </c>
      <c r="X6567" s="578">
        <v>2.69884001463651E-2</v>
      </c>
      <c r="Y6567" s="578">
        <v>1.191572400663665E-2</v>
      </c>
    </row>
    <row r="6568" spans="1:25" x14ac:dyDescent="0.3">
      <c r="A6568" s="61" t="s">
        <v>7631</v>
      </c>
      <c r="B6568" s="61" t="s">
        <v>2193</v>
      </c>
      <c r="C6568" s="61" t="s">
        <v>43</v>
      </c>
      <c r="D6568" s="36">
        <v>6</v>
      </c>
      <c r="E6568" s="36">
        <v>2030</v>
      </c>
      <c r="F6568" s="578">
        <v>0.89848817992608043</v>
      </c>
      <c r="G6568" s="578">
        <v>1190.6758371988874</v>
      </c>
      <c r="H6568" s="578">
        <v>0.10714602056153374</v>
      </c>
      <c r="I6568" s="578">
        <v>2.3139729174241976E-2</v>
      </c>
      <c r="J6568" s="578">
        <v>1.0249165973315592E-2</v>
      </c>
      <c r="K6568" s="578">
        <v>0.94070183427379495</v>
      </c>
      <c r="L6568" s="578">
        <v>1252.1130065917926</v>
      </c>
      <c r="M6568" s="578">
        <v>0.10924016218329224</v>
      </c>
      <c r="N6568" s="578">
        <v>2.3978028165098874E-2</v>
      </c>
      <c r="O6568" s="578">
        <v>1.0778030225386176E-2</v>
      </c>
      <c r="P6568" s="578">
        <v>0.8984881848948395</v>
      </c>
      <c r="Q6568" s="578">
        <v>1190.6758371988874</v>
      </c>
      <c r="R6568" s="578">
        <v>0.107146017095753</v>
      </c>
      <c r="S6568" s="578">
        <v>2.3139729804824996E-2</v>
      </c>
      <c r="T6568" s="578">
        <v>1.0249165973315592E-2</v>
      </c>
      <c r="U6568" s="578">
        <v>0.94070190226083472</v>
      </c>
      <c r="V6568" s="578">
        <v>1252.1130065917926</v>
      </c>
      <c r="W6568" s="578">
        <v>0.1092401621396365</v>
      </c>
      <c r="X6568" s="578">
        <v>2.3978027922566925E-2</v>
      </c>
      <c r="Y6568" s="578">
        <v>1.0778030225386176E-2</v>
      </c>
    </row>
    <row r="6569" spans="1:25" x14ac:dyDescent="0.3">
      <c r="A6569" s="61" t="s">
        <v>7632</v>
      </c>
      <c r="B6569" s="61" t="s">
        <v>2193</v>
      </c>
      <c r="C6569" s="61" t="s">
        <v>43</v>
      </c>
      <c r="D6569" s="36">
        <v>7</v>
      </c>
      <c r="E6569" s="36">
        <v>2030</v>
      </c>
      <c r="F6569" s="578">
        <v>0.81647305106306056</v>
      </c>
      <c r="G6569" s="578">
        <v>1094.8990631103452</v>
      </c>
      <c r="H6569" s="578">
        <v>9.3943696218654282E-2</v>
      </c>
      <c r="I6569" s="578">
        <v>2.1268780876804724E-2</v>
      </c>
      <c r="J6569" s="578">
        <v>9.4247544960429259E-3</v>
      </c>
      <c r="K6569" s="578">
        <v>0.86879593798187171</v>
      </c>
      <c r="L6569" s="578">
        <v>1182.2412668863876</v>
      </c>
      <c r="M6569" s="578">
        <v>9.6395616746425078E-2</v>
      </c>
      <c r="N6569" s="578">
        <v>2.23251096904277E-2</v>
      </c>
      <c r="O6569" s="578">
        <v>1.0176588742372875E-2</v>
      </c>
      <c r="P6569" s="578">
        <v>0.81647304516676877</v>
      </c>
      <c r="Q6569" s="578">
        <v>1094.8990631103452</v>
      </c>
      <c r="R6569" s="578">
        <v>9.3943695731923058E-2</v>
      </c>
      <c r="S6569" s="578">
        <v>2.12687809253111E-2</v>
      </c>
      <c r="T6569" s="578">
        <v>9.4247544960429259E-3</v>
      </c>
      <c r="U6569" s="578">
        <v>0.86879594791234116</v>
      </c>
      <c r="V6569" s="578">
        <v>1182.2412668863876</v>
      </c>
      <c r="W6569" s="578">
        <v>9.6395613637165853E-2</v>
      </c>
      <c r="X6569" s="578">
        <v>2.23251096904277E-2</v>
      </c>
      <c r="Y6569" s="578">
        <v>1.0176588742372875E-2</v>
      </c>
    </row>
    <row r="6570" spans="1:25" x14ac:dyDescent="0.3">
      <c r="A6570" s="61" t="s">
        <v>7633</v>
      </c>
      <c r="B6570" s="61" t="s">
        <v>2193</v>
      </c>
      <c r="C6570" s="61" t="s">
        <v>43</v>
      </c>
      <c r="D6570" s="36">
        <v>8</v>
      </c>
      <c r="E6570" s="36">
        <v>2030</v>
      </c>
      <c r="F6570" s="578">
        <v>0.71584693970449553</v>
      </c>
      <c r="G6570" s="578">
        <v>943.82902399698833</v>
      </c>
      <c r="H6570" s="578">
        <v>8.4696585758138071E-2</v>
      </c>
      <c r="I6570" s="578">
        <v>1.8498450090798202E-2</v>
      </c>
      <c r="J6570" s="578">
        <v>8.1243689831656651E-3</v>
      </c>
      <c r="K6570" s="578">
        <v>0.77820173002254445</v>
      </c>
      <c r="L6570" s="578">
        <v>1059.7200063069599</v>
      </c>
      <c r="M6570" s="578">
        <v>8.7511199324732475E-2</v>
      </c>
      <c r="N6570" s="578">
        <v>1.9905379932121475E-2</v>
      </c>
      <c r="O6570" s="578">
        <v>9.1219447349430959E-3</v>
      </c>
      <c r="P6570" s="578">
        <v>0.71584695026050782</v>
      </c>
      <c r="Q6570" s="578">
        <v>943.82902399698833</v>
      </c>
      <c r="R6570" s="578">
        <v>8.4696587314283506E-2</v>
      </c>
      <c r="S6570" s="578">
        <v>1.8498450410940351E-2</v>
      </c>
      <c r="T6570" s="578">
        <v>8.1243689831656651E-3</v>
      </c>
      <c r="U6570" s="578">
        <v>0.77820171884557476</v>
      </c>
      <c r="V6570" s="578">
        <v>1059.7200063069599</v>
      </c>
      <c r="W6570" s="578">
        <v>8.7511200324721913E-2</v>
      </c>
      <c r="X6570" s="578">
        <v>1.9905379413103198E-2</v>
      </c>
      <c r="Y6570" s="578">
        <v>9.1219446815860757E-3</v>
      </c>
    </row>
    <row r="6571" spans="1:25" x14ac:dyDescent="0.3">
      <c r="A6571" s="61" t="s">
        <v>7634</v>
      </c>
      <c r="B6571" s="61" t="s">
        <v>2193</v>
      </c>
      <c r="C6571" s="61" t="s">
        <v>43</v>
      </c>
      <c r="D6571" s="36">
        <v>9</v>
      </c>
      <c r="E6571" s="36">
        <v>2030</v>
      </c>
      <c r="F6571" s="578">
        <v>0.65635320828175703</v>
      </c>
      <c r="G6571" s="578">
        <v>864.06836636861124</v>
      </c>
      <c r="H6571" s="578">
        <v>7.6745218787133695E-2</v>
      </c>
      <c r="I6571" s="578">
        <v>1.7385169863700801E-2</v>
      </c>
      <c r="J6571" s="578">
        <v>7.4377942122130928E-3</v>
      </c>
      <c r="K6571" s="578">
        <v>0.72795625166628419</v>
      </c>
      <c r="L6571" s="578">
        <v>1004.6905129750535</v>
      </c>
      <c r="M6571" s="578">
        <v>8.0156863725126898E-2</v>
      </c>
      <c r="N6571" s="578">
        <v>1.9037029759298628E-2</v>
      </c>
      <c r="O6571" s="578">
        <v>8.64825038297567E-3</v>
      </c>
      <c r="P6571" s="578">
        <v>0.656353203627285</v>
      </c>
      <c r="Q6571" s="578">
        <v>864.06836636861124</v>
      </c>
      <c r="R6571" s="578">
        <v>7.674521879259065E-2</v>
      </c>
      <c r="S6571" s="578">
        <v>1.7385169863700801E-2</v>
      </c>
      <c r="T6571" s="578">
        <v>7.4377942122130928E-3</v>
      </c>
      <c r="U6571" s="578">
        <v>0.72795625073141879</v>
      </c>
      <c r="V6571" s="578">
        <v>1004.6905129750535</v>
      </c>
      <c r="W6571" s="578">
        <v>8.0156866915937472E-2</v>
      </c>
      <c r="X6571" s="578">
        <v>1.9037029812655652E-2</v>
      </c>
      <c r="Y6571" s="578">
        <v>8.64825038297567E-3</v>
      </c>
    </row>
    <row r="6572" spans="1:25" x14ac:dyDescent="0.3">
      <c r="A6572" s="61" t="s">
        <v>7635</v>
      </c>
      <c r="B6572" s="61" t="s">
        <v>2193</v>
      </c>
      <c r="C6572" s="61" t="s">
        <v>43</v>
      </c>
      <c r="D6572" s="36">
        <v>10</v>
      </c>
      <c r="E6572" s="36">
        <v>2030</v>
      </c>
      <c r="F6572" s="578">
        <v>0.60927683660865251</v>
      </c>
      <c r="G6572" s="578">
        <v>800.11874643961539</v>
      </c>
      <c r="H6572" s="578">
        <v>7.0466134639900674E-2</v>
      </c>
      <c r="I6572" s="578">
        <v>1.6509181572473573E-2</v>
      </c>
      <c r="J6572" s="578">
        <v>6.887325420393605E-3</v>
      </c>
      <c r="K6572" s="578">
        <v>0.68562865575023524</v>
      </c>
      <c r="L6572" s="578">
        <v>954.93805376688522</v>
      </c>
      <c r="M6572" s="578">
        <v>7.4241527000291754E-2</v>
      </c>
      <c r="N6572" s="578">
        <v>1.8286633567186024E-2</v>
      </c>
      <c r="O6572" s="578">
        <v>8.2199885509908147E-3</v>
      </c>
      <c r="P6572" s="578">
        <v>0.60927682171372499</v>
      </c>
      <c r="Q6572" s="578">
        <v>800.11874643961539</v>
      </c>
      <c r="R6572" s="578">
        <v>7.0466134670823466E-2</v>
      </c>
      <c r="S6572" s="578">
        <v>1.650918151911655E-2</v>
      </c>
      <c r="T6572" s="578">
        <v>6.887325420393605E-3</v>
      </c>
      <c r="U6572" s="578">
        <v>0.6856286762315067</v>
      </c>
      <c r="V6572" s="578">
        <v>954.93804868062273</v>
      </c>
      <c r="W6572" s="578">
        <v>7.4241526959061346E-2</v>
      </c>
      <c r="X6572" s="578">
        <v>1.8286633247043903E-2</v>
      </c>
      <c r="Y6572" s="578">
        <v>8.2199885024844301E-3</v>
      </c>
    </row>
    <row r="6573" spans="1:25" x14ac:dyDescent="0.3">
      <c r="A6573" s="61" t="s">
        <v>7636</v>
      </c>
      <c r="B6573" s="61" t="s">
        <v>2193</v>
      </c>
      <c r="C6573" s="61" t="s">
        <v>43</v>
      </c>
      <c r="D6573" s="36">
        <v>11</v>
      </c>
      <c r="E6573" s="36">
        <v>2030</v>
      </c>
      <c r="F6573" s="578">
        <v>0.5651206470268445</v>
      </c>
      <c r="G6573" s="578">
        <v>733.48952229817678</v>
      </c>
      <c r="H6573" s="578">
        <v>6.4677353967454068E-2</v>
      </c>
      <c r="I6573" s="578">
        <v>1.5726479507672225E-2</v>
      </c>
      <c r="J6573" s="578">
        <v>6.3137883529028179E-3</v>
      </c>
      <c r="K6573" s="578">
        <v>0.64490074838151157</v>
      </c>
      <c r="L6573" s="578">
        <v>897.13846524556448</v>
      </c>
      <c r="M6573" s="578">
        <v>6.8690189249233868E-2</v>
      </c>
      <c r="N6573" s="578">
        <v>1.7494670062054175E-2</v>
      </c>
      <c r="O6573" s="578">
        <v>7.7224548537439324E-3</v>
      </c>
      <c r="P6573" s="578">
        <v>0.56512066813996797</v>
      </c>
      <c r="Q6573" s="578">
        <v>733.48952229817678</v>
      </c>
      <c r="R6573" s="578">
        <v>6.4677354548014862E-2</v>
      </c>
      <c r="S6573" s="578">
        <v>1.5726479602259699E-2</v>
      </c>
      <c r="T6573" s="578">
        <v>6.3137881952570708E-3</v>
      </c>
      <c r="U6573" s="578">
        <v>0.64490072758246675</v>
      </c>
      <c r="V6573" s="578">
        <v>897.13845984141005</v>
      </c>
      <c r="W6573" s="578">
        <v>6.8690189290464276E-2</v>
      </c>
      <c r="X6573" s="578">
        <v>1.7494670115411198E-2</v>
      </c>
      <c r="Y6573" s="578">
        <v>7.7224548537439324E-3</v>
      </c>
    </row>
    <row r="6574" spans="1:25" x14ac:dyDescent="0.3">
      <c r="A6574" s="61" t="s">
        <v>7637</v>
      </c>
      <c r="B6574" s="61" t="s">
        <v>2193</v>
      </c>
      <c r="C6574" s="61" t="s">
        <v>43</v>
      </c>
      <c r="D6574" s="36">
        <v>12</v>
      </c>
      <c r="E6574" s="36">
        <v>2030</v>
      </c>
      <c r="F6574" s="578">
        <v>0.52899299544839073</v>
      </c>
      <c r="G6574" s="578">
        <v>678.97396214802995</v>
      </c>
      <c r="H6574" s="578">
        <v>5.9941056400627198E-2</v>
      </c>
      <c r="I6574" s="578">
        <v>1.5086139557145824E-2</v>
      </c>
      <c r="J6574" s="578">
        <v>5.8445267398686395E-3</v>
      </c>
      <c r="K6574" s="578">
        <v>0.61117153891639897</v>
      </c>
      <c r="L6574" s="578">
        <v>846.71260515848769</v>
      </c>
      <c r="M6574" s="578">
        <v>6.4081821620826845E-2</v>
      </c>
      <c r="N6574" s="578">
        <v>1.6717585749574874E-2</v>
      </c>
      <c r="O6574" s="578">
        <v>7.2883984782189694E-3</v>
      </c>
      <c r="P6574" s="578">
        <v>0.52899301128923026</v>
      </c>
      <c r="Q6574" s="578">
        <v>678.97396214802995</v>
      </c>
      <c r="R6574" s="578">
        <v>5.9941056426396203E-2</v>
      </c>
      <c r="S6574" s="578">
        <v>1.5086139452857099E-2</v>
      </c>
      <c r="T6574" s="578">
        <v>5.8445262111490523E-3</v>
      </c>
      <c r="U6574" s="578">
        <v>0.61117152897869165</v>
      </c>
      <c r="V6574" s="578">
        <v>846.71260007222452</v>
      </c>
      <c r="W6574" s="578">
        <v>6.4081821615521506E-2</v>
      </c>
      <c r="X6574" s="578">
        <v>1.6717585240257876E-2</v>
      </c>
      <c r="Y6574" s="578">
        <v>7.2883984782189694E-3</v>
      </c>
    </row>
    <row r="6575" spans="1:25" x14ac:dyDescent="0.3">
      <c r="A6575" s="61" t="s">
        <v>7638</v>
      </c>
      <c r="B6575" s="61" t="s">
        <v>2193</v>
      </c>
      <c r="C6575" s="61" t="s">
        <v>43</v>
      </c>
      <c r="D6575" s="36">
        <v>13</v>
      </c>
      <c r="E6575" s="36">
        <v>2030</v>
      </c>
      <c r="F6575" s="578">
        <v>0.48845853649051652</v>
      </c>
      <c r="G6575" s="578">
        <v>623.53883997599246</v>
      </c>
      <c r="H6575" s="578">
        <v>5.5280515710667971E-2</v>
      </c>
      <c r="I6575" s="578">
        <v>1.4054998498371149E-2</v>
      </c>
      <c r="J6575" s="578">
        <v>5.3673533208590581E-3</v>
      </c>
      <c r="K6575" s="578">
        <v>0.57208610702152374</v>
      </c>
      <c r="L6575" s="578">
        <v>792.32460912068643</v>
      </c>
      <c r="M6575" s="578">
        <v>5.9478776478348025E-2</v>
      </c>
      <c r="N6575" s="578">
        <v>1.5559809748083299E-2</v>
      </c>
      <c r="O6575" s="578">
        <v>6.8202335630000201E-3</v>
      </c>
      <c r="P6575" s="578">
        <v>0.4884585310639975</v>
      </c>
      <c r="Q6575" s="578">
        <v>623.53883997599246</v>
      </c>
      <c r="R6575" s="578">
        <v>5.5280515705362569E-2</v>
      </c>
      <c r="S6575" s="578">
        <v>1.4054999228392224E-2</v>
      </c>
      <c r="T6575" s="578">
        <v>5.3673533208590581E-3</v>
      </c>
      <c r="U6575" s="578">
        <v>0.57208610733406773</v>
      </c>
      <c r="V6575" s="578">
        <v>792.32460912068643</v>
      </c>
      <c r="W6575" s="578">
        <v>5.9478776478347997E-2</v>
      </c>
      <c r="X6575" s="578">
        <v>1.5559809748083299E-2</v>
      </c>
      <c r="Y6575" s="578">
        <v>6.8202335630000201E-3</v>
      </c>
    </row>
    <row r="6576" spans="1:25" x14ac:dyDescent="0.3">
      <c r="A6576" s="61" t="s">
        <v>7639</v>
      </c>
      <c r="B6576" s="61" t="s">
        <v>2193</v>
      </c>
      <c r="C6576" s="61" t="s">
        <v>43</v>
      </c>
      <c r="D6576" s="36">
        <v>14</v>
      </c>
      <c r="E6576" s="36">
        <v>2030</v>
      </c>
      <c r="F6576" s="578">
        <v>0.48225743404600474</v>
      </c>
      <c r="G6576" s="578">
        <v>627.07010396321573</v>
      </c>
      <c r="H6576" s="578">
        <v>5.2244309849811474E-2</v>
      </c>
      <c r="I6576" s="578">
        <v>1.3290939071642499E-2</v>
      </c>
      <c r="J6576" s="578">
        <v>5.39775753956443E-3</v>
      </c>
      <c r="K6576" s="578">
        <v>0.56309389934038223</v>
      </c>
      <c r="L6576" s="578">
        <v>789.47360229492119</v>
      </c>
      <c r="M6576" s="578">
        <v>5.6356845796775148E-2</v>
      </c>
      <c r="N6576" s="578">
        <v>1.4661632269659674E-2</v>
      </c>
      <c r="O6576" s="578">
        <v>6.7957005934052434E-3</v>
      </c>
      <c r="P6576" s="578">
        <v>0.482257460440223</v>
      </c>
      <c r="Q6576" s="578">
        <v>627.07010904947879</v>
      </c>
      <c r="R6576" s="578">
        <v>5.2244309865500278E-2</v>
      </c>
      <c r="S6576" s="578">
        <v>1.3290939556706349E-2</v>
      </c>
      <c r="T6576" s="578">
        <v>5.39775753956443E-3</v>
      </c>
      <c r="U6576" s="578">
        <v>0.56309389437069479</v>
      </c>
      <c r="V6576" s="578">
        <v>789.47360229492119</v>
      </c>
      <c r="W6576" s="578">
        <v>5.6356845781086372E-2</v>
      </c>
      <c r="X6576" s="578">
        <v>1.46616320271277E-2</v>
      </c>
      <c r="Y6576" s="578">
        <v>6.7957005424735409E-3</v>
      </c>
    </row>
    <row r="6577" spans="1:25" x14ac:dyDescent="0.3">
      <c r="A6577" s="61" t="s">
        <v>7640</v>
      </c>
      <c r="B6577" s="61" t="s">
        <v>2193</v>
      </c>
      <c r="C6577" s="61" t="s">
        <v>43</v>
      </c>
      <c r="D6577" s="36">
        <v>15</v>
      </c>
      <c r="E6577" s="36">
        <v>2030</v>
      </c>
      <c r="F6577" s="578">
        <v>0.47927834332206926</v>
      </c>
      <c r="G6577" s="578">
        <v>634.23407236734977</v>
      </c>
      <c r="H6577" s="578">
        <v>4.9719709167826823E-2</v>
      </c>
      <c r="I6577" s="578">
        <v>1.2647982065876275E-2</v>
      </c>
      <c r="J6577" s="578">
        <v>5.4594283816792651E-3</v>
      </c>
      <c r="K6577" s="578">
        <v>0.556919983300872</v>
      </c>
      <c r="L6577" s="578">
        <v>789.89325777689578</v>
      </c>
      <c r="M6577" s="578">
        <v>5.3701230653359702E-2</v>
      </c>
      <c r="N6577" s="578">
        <v>1.3918109650451975E-2</v>
      </c>
      <c r="O6577" s="578">
        <v>6.7993172318286527E-3</v>
      </c>
      <c r="P6577" s="578">
        <v>0.47927835403432528</v>
      </c>
      <c r="Q6577" s="578">
        <v>634.23407236734977</v>
      </c>
      <c r="R6577" s="578">
        <v>4.9719711216236306E-2</v>
      </c>
      <c r="S6577" s="578">
        <v>1.2647982119233301E-2</v>
      </c>
      <c r="T6577" s="578">
        <v>5.4594283283222423E-3</v>
      </c>
      <c r="U6577" s="578">
        <v>0.55691999338965026</v>
      </c>
      <c r="V6577" s="578">
        <v>789.89325269063283</v>
      </c>
      <c r="W6577" s="578">
        <v>5.3701230611522946E-2</v>
      </c>
      <c r="X6577" s="578">
        <v>1.3918109703809002E-2</v>
      </c>
      <c r="Y6577" s="578">
        <v>6.7993172318286527E-3</v>
      </c>
    </row>
    <row r="6578" spans="1:25" x14ac:dyDescent="0.3">
      <c r="A6578" s="580" t="s">
        <v>7641</v>
      </c>
      <c r="B6578" s="580" t="s">
        <v>2193</v>
      </c>
      <c r="C6578" s="580" t="s">
        <v>43</v>
      </c>
      <c r="D6578" s="581">
        <v>16</v>
      </c>
      <c r="E6578" s="581">
        <v>2030</v>
      </c>
      <c r="F6578" s="582">
        <v>0.49028063596733729</v>
      </c>
      <c r="G6578" s="582">
        <v>663.75487009684207</v>
      </c>
      <c r="H6578" s="582">
        <v>4.8001734132109598E-2</v>
      </c>
      <c r="I6578" s="582">
        <v>1.21821489689561E-2</v>
      </c>
      <c r="J6578" s="582">
        <v>5.7135480553066956E-3</v>
      </c>
      <c r="K6578" s="582">
        <v>0.56400358089871327</v>
      </c>
      <c r="L6578" s="582">
        <v>811.98902638753225</v>
      </c>
      <c r="M6578" s="582">
        <v>5.1842406886862549E-2</v>
      </c>
      <c r="N6578" s="582">
        <v>1.3363437681012575E-2</v>
      </c>
      <c r="O6578" s="582">
        <v>6.9895229438164553E-3</v>
      </c>
      <c r="P6578" s="582">
        <v>0.49028064637169144</v>
      </c>
      <c r="Q6578" s="582">
        <v>663.75487009684207</v>
      </c>
      <c r="R6578" s="582">
        <v>4.8001734200094348E-2</v>
      </c>
      <c r="S6578" s="582">
        <v>1.2182149715954375E-2</v>
      </c>
      <c r="T6578" s="582">
        <v>5.7135480553066956E-3</v>
      </c>
      <c r="U6578" s="582">
        <v>0.56400355667758095</v>
      </c>
      <c r="V6578" s="582">
        <v>811.98901017506876</v>
      </c>
      <c r="W6578" s="582">
        <v>5.1842407395800628E-2</v>
      </c>
      <c r="X6578" s="582">
        <v>1.3363436800621699E-2</v>
      </c>
      <c r="Y6578" s="582">
        <v>6.9895229438164553E-3</v>
      </c>
    </row>
    <row r="6579" spans="1:25" x14ac:dyDescent="0.3">
      <c r="A6579" s="61" t="s">
        <v>7642</v>
      </c>
      <c r="B6579" s="61" t="s">
        <v>2192</v>
      </c>
      <c r="C6579" s="61" t="s">
        <v>43</v>
      </c>
      <c r="D6579" s="36">
        <v>1</v>
      </c>
      <c r="E6579" s="36">
        <v>2012</v>
      </c>
      <c r="F6579" s="578">
        <v>16.891378292834197</v>
      </c>
      <c r="G6579" s="578">
        <v>6187.432723999018</v>
      </c>
      <c r="H6579" s="578">
        <v>17.319844343369624</v>
      </c>
      <c r="I6579" s="578">
        <v>7.9607028441993494E-2</v>
      </c>
      <c r="J6579" s="578">
        <v>0.12331057355428673</v>
      </c>
      <c r="K6579" s="578">
        <v>17.014498757158673</v>
      </c>
      <c r="L6579" s="578">
        <v>6230.71731058756</v>
      </c>
      <c r="M6579" s="578">
        <v>17.415329284868925</v>
      </c>
      <c r="N6579" s="578">
        <v>7.9920094740069905E-2</v>
      </c>
      <c r="O6579" s="578">
        <v>0.12417316669598175</v>
      </c>
      <c r="P6579" s="578">
        <v>16.8913782978209</v>
      </c>
      <c r="Q6579" s="578">
        <v>6187.432721455888</v>
      </c>
      <c r="R6579" s="578">
        <v>17.319843904270424</v>
      </c>
      <c r="S6579" s="578">
        <v>7.9607034415251396E-2</v>
      </c>
      <c r="T6579" s="578">
        <v>0.12331057355428673</v>
      </c>
      <c r="U6579" s="578">
        <v>17.014497724021524</v>
      </c>
      <c r="V6579" s="578">
        <v>6230.71731058756</v>
      </c>
      <c r="W6579" s="578">
        <v>17.415329223634476</v>
      </c>
      <c r="X6579" s="578">
        <v>7.992009841260958E-2</v>
      </c>
      <c r="Y6579" s="578">
        <v>0.12417316669598175</v>
      </c>
    </row>
    <row r="6580" spans="1:25" x14ac:dyDescent="0.3">
      <c r="A6580" s="61" t="s">
        <v>7643</v>
      </c>
      <c r="B6580" s="61" t="s">
        <v>2192</v>
      </c>
      <c r="C6580" s="61" t="s">
        <v>43</v>
      </c>
      <c r="D6580" s="36">
        <v>2</v>
      </c>
      <c r="E6580" s="36">
        <v>2012</v>
      </c>
      <c r="F6580" s="578">
        <v>8.8988696625052928</v>
      </c>
      <c r="G6580" s="578">
        <v>3085.6217600504497</v>
      </c>
      <c r="H6580" s="578">
        <v>9.021054520388132</v>
      </c>
      <c r="I6580" s="578">
        <v>4.4536523347990881E-2</v>
      </c>
      <c r="J6580" s="578">
        <v>6.1493958695791599E-2</v>
      </c>
      <c r="K6580" s="578">
        <v>9.0503366988192848</v>
      </c>
      <c r="L6580" s="578">
        <v>3137.8902269999148</v>
      </c>
      <c r="M6580" s="578">
        <v>9.1408335016070197</v>
      </c>
      <c r="N6580" s="578">
        <v>4.4910697133218429E-2</v>
      </c>
      <c r="O6580" s="578">
        <v>6.2535600930762741E-2</v>
      </c>
      <c r="P6580" s="578">
        <v>8.8988694936251598</v>
      </c>
      <c r="Q6580" s="578">
        <v>3085.6217079162552</v>
      </c>
      <c r="R6580" s="578">
        <v>9.0210543912689864</v>
      </c>
      <c r="S6580" s="578">
        <v>4.4536522788803198E-2</v>
      </c>
      <c r="T6580" s="578">
        <v>6.1493958715194176E-2</v>
      </c>
      <c r="U6580" s="578">
        <v>9.0503365373486453</v>
      </c>
      <c r="V6580" s="578">
        <v>3137.8902269999148</v>
      </c>
      <c r="W6580" s="578">
        <v>9.1408330046106112</v>
      </c>
      <c r="X6580" s="578">
        <v>4.4910682305574753E-2</v>
      </c>
      <c r="Y6580" s="578">
        <v>6.2535601474034253E-2</v>
      </c>
    </row>
    <row r="6581" spans="1:25" x14ac:dyDescent="0.3">
      <c r="A6581" s="61" t="s">
        <v>7644</v>
      </c>
      <c r="B6581" s="61" t="s">
        <v>2192</v>
      </c>
      <c r="C6581" s="61" t="s">
        <v>43</v>
      </c>
      <c r="D6581" s="36">
        <v>3</v>
      </c>
      <c r="E6581" s="36">
        <v>2012</v>
      </c>
      <c r="F6581" s="578">
        <v>5.2780618636134733</v>
      </c>
      <c r="G6581" s="578">
        <v>1753.3214772542274</v>
      </c>
      <c r="H6581" s="578">
        <v>4.9519958370389396</v>
      </c>
      <c r="I6581" s="578">
        <v>2.4364959696337448E-2</v>
      </c>
      <c r="J6581" s="578">
        <v>3.4942303202114978E-2</v>
      </c>
      <c r="K6581" s="578">
        <v>5.322079213129272</v>
      </c>
      <c r="L6581" s="578">
        <v>1769.9299138386975</v>
      </c>
      <c r="M6581" s="578">
        <v>5.0046160046767874</v>
      </c>
      <c r="N6581" s="578">
        <v>2.4608257691928197E-2</v>
      </c>
      <c r="O6581" s="578">
        <v>3.5273281585735547E-2</v>
      </c>
      <c r="P6581" s="578">
        <v>5.2780619157726925</v>
      </c>
      <c r="Q6581" s="578">
        <v>1753.3214772542274</v>
      </c>
      <c r="R6581" s="578">
        <v>4.9519957764641704</v>
      </c>
      <c r="S6581" s="578">
        <v>2.4364960226572849E-2</v>
      </c>
      <c r="T6581" s="578">
        <v>3.4942303202114978E-2</v>
      </c>
      <c r="U6581" s="578">
        <v>5.3220794217193799</v>
      </c>
      <c r="V6581" s="578">
        <v>1769.9299659728949</v>
      </c>
      <c r="W6581" s="578">
        <v>5.0046156875347725</v>
      </c>
      <c r="X6581" s="578">
        <v>2.4608256566504325E-2</v>
      </c>
      <c r="Y6581" s="578">
        <v>3.5273281585735547E-2</v>
      </c>
    </row>
    <row r="6582" spans="1:25" x14ac:dyDescent="0.3">
      <c r="A6582" s="61" t="s">
        <v>7645</v>
      </c>
      <c r="B6582" s="61" t="s">
        <v>2192</v>
      </c>
      <c r="C6582" s="61" t="s">
        <v>43</v>
      </c>
      <c r="D6582" s="36">
        <v>4</v>
      </c>
      <c r="E6582" s="36">
        <v>2012</v>
      </c>
      <c r="F6582" s="578">
        <v>4.4317796652145827</v>
      </c>
      <c r="G6582" s="578">
        <v>1388.32103602091</v>
      </c>
      <c r="H6582" s="578">
        <v>3.7533072724618224</v>
      </c>
      <c r="I6582" s="578">
        <v>1.81013111502655E-2</v>
      </c>
      <c r="J6582" s="578">
        <v>2.7668104041367748E-2</v>
      </c>
      <c r="K6582" s="578">
        <v>4.5909031249507253</v>
      </c>
      <c r="L6582" s="578">
        <v>1434.506078084305</v>
      </c>
      <c r="M6582" s="578">
        <v>3.9172254625263978</v>
      </c>
      <c r="N6582" s="578">
        <v>1.9439239000575925E-2</v>
      </c>
      <c r="O6582" s="578">
        <v>2.8588591880785875E-2</v>
      </c>
      <c r="P6582" s="578">
        <v>4.431779558412468</v>
      </c>
      <c r="Q6582" s="578">
        <v>1388.32103602091</v>
      </c>
      <c r="R6582" s="578">
        <v>3.7533072021481773</v>
      </c>
      <c r="S6582" s="578">
        <v>1.8101308010613999E-2</v>
      </c>
      <c r="T6582" s="578">
        <v>2.7668102993629852E-2</v>
      </c>
      <c r="U6582" s="578">
        <v>4.590903281412765</v>
      </c>
      <c r="V6582" s="578">
        <v>1434.5064951578725</v>
      </c>
      <c r="W6582" s="578">
        <v>3.917225414454145</v>
      </c>
      <c r="X6582" s="578">
        <v>1.9439237402972698E-2</v>
      </c>
      <c r="Y6582" s="578">
        <v>2.8588592404654826E-2</v>
      </c>
    </row>
    <row r="6583" spans="1:25" x14ac:dyDescent="0.3">
      <c r="A6583" s="61" t="s">
        <v>7646</v>
      </c>
      <c r="B6583" s="61" t="s">
        <v>2192</v>
      </c>
      <c r="C6583" s="61" t="s">
        <v>43</v>
      </c>
      <c r="D6583" s="36">
        <v>5</v>
      </c>
      <c r="E6583" s="36">
        <v>2012</v>
      </c>
      <c r="F6583" s="578">
        <v>3.9933057778225649</v>
      </c>
      <c r="G6583" s="578">
        <v>1211.1415685017876</v>
      </c>
      <c r="H6583" s="578">
        <v>3.0863860763480799</v>
      </c>
      <c r="I6583" s="578">
        <v>1.4975666506378099E-2</v>
      </c>
      <c r="J6583" s="578">
        <v>2.4137066716017799E-2</v>
      </c>
      <c r="K6583" s="578">
        <v>4.2969657224469557</v>
      </c>
      <c r="L6583" s="578">
        <v>1296.5531018574975</v>
      </c>
      <c r="M6583" s="578">
        <v>3.3825025819387475</v>
      </c>
      <c r="N6583" s="578">
        <v>1.7540784581721348E-2</v>
      </c>
      <c r="O6583" s="578">
        <v>2.58392678612532E-2</v>
      </c>
      <c r="P6583" s="578">
        <v>3.9933061428802472</v>
      </c>
      <c r="Q6583" s="578">
        <v>1211.1415685017876</v>
      </c>
      <c r="R6583" s="578">
        <v>3.0863860738912345</v>
      </c>
      <c r="S6583" s="578">
        <v>1.4975669081801774E-2</v>
      </c>
      <c r="T6583" s="578">
        <v>2.4137066201850126E-2</v>
      </c>
      <c r="U6583" s="578">
        <v>4.2969649923005173</v>
      </c>
      <c r="V6583" s="578">
        <v>1296.5531018574975</v>
      </c>
      <c r="W6583" s="578">
        <v>3.3825025177429748</v>
      </c>
      <c r="X6583" s="578">
        <v>1.7540783552059677E-2</v>
      </c>
      <c r="Y6583" s="578">
        <v>2.58392678612532E-2</v>
      </c>
    </row>
    <row r="6584" spans="1:25" x14ac:dyDescent="0.3">
      <c r="A6584" s="61" t="s">
        <v>7647</v>
      </c>
      <c r="B6584" s="61" t="s">
        <v>2192</v>
      </c>
      <c r="C6584" s="61" t="s">
        <v>43</v>
      </c>
      <c r="D6584" s="36">
        <v>6</v>
      </c>
      <c r="E6584" s="36">
        <v>2012</v>
      </c>
      <c r="F6584" s="578">
        <v>3.6411523683322322</v>
      </c>
      <c r="G6584" s="578">
        <v>1088.9245783487925</v>
      </c>
      <c r="H6584" s="578">
        <v>2.5864610932730949</v>
      </c>
      <c r="I6584" s="578">
        <v>1.1882583912362514E-2</v>
      </c>
      <c r="J6584" s="578">
        <v>2.1701410587411325E-2</v>
      </c>
      <c r="K6584" s="578">
        <v>4.0659313990831025</v>
      </c>
      <c r="L6584" s="578">
        <v>1208.2533416747999</v>
      </c>
      <c r="M6584" s="578">
        <v>2.9843999282469023</v>
      </c>
      <c r="N6584" s="578">
        <v>1.6184726576057001E-2</v>
      </c>
      <c r="O6584" s="578">
        <v>2.4079544489116676E-2</v>
      </c>
      <c r="P6584" s="578">
        <v>3.6411524713881374</v>
      </c>
      <c r="Q6584" s="578">
        <v>1088.9245783487925</v>
      </c>
      <c r="R6584" s="578">
        <v>2.58646107782381</v>
      </c>
      <c r="S6584" s="578">
        <v>1.1882583587862386E-2</v>
      </c>
      <c r="T6584" s="578">
        <v>2.1701411635149225E-2</v>
      </c>
      <c r="U6584" s="578">
        <v>4.0659312947698201</v>
      </c>
      <c r="V6584" s="578">
        <v>1208.2533416747999</v>
      </c>
      <c r="W6584" s="578">
        <v>2.9843999452896202</v>
      </c>
      <c r="X6584" s="578">
        <v>1.6184721358740651E-2</v>
      </c>
      <c r="Y6584" s="578">
        <v>2.4079545012985627E-2</v>
      </c>
    </row>
    <row r="6585" spans="1:25" x14ac:dyDescent="0.3">
      <c r="A6585" s="61" t="s">
        <v>7648</v>
      </c>
      <c r="B6585" s="61" t="s">
        <v>2192</v>
      </c>
      <c r="C6585" s="61" t="s">
        <v>43</v>
      </c>
      <c r="D6585" s="36">
        <v>7</v>
      </c>
      <c r="E6585" s="36">
        <v>2012</v>
      </c>
      <c r="F6585" s="578">
        <v>3.6602989991058577</v>
      </c>
      <c r="G6585" s="578">
        <v>1051.8066698710077</v>
      </c>
      <c r="H6585" s="578">
        <v>2.3298291710592149</v>
      </c>
      <c r="I6585" s="578">
        <v>1.2023744308180487E-2</v>
      </c>
      <c r="J6585" s="578">
        <v>2.096169055827575E-2</v>
      </c>
      <c r="K6585" s="578">
        <v>4.139597998908882</v>
      </c>
      <c r="L6585" s="578">
        <v>1191.0622838338149</v>
      </c>
      <c r="M6585" s="578">
        <v>2.7405963692035549</v>
      </c>
      <c r="N6585" s="578">
        <v>2.578836720219135E-2</v>
      </c>
      <c r="O6585" s="578">
        <v>2.3736913921311449E-2</v>
      </c>
      <c r="P6585" s="578">
        <v>3.6602990512701523</v>
      </c>
      <c r="Q6585" s="578">
        <v>1051.8066698710077</v>
      </c>
      <c r="R6585" s="578">
        <v>2.3298291774717574</v>
      </c>
      <c r="S6585" s="578">
        <v>1.2023742437539356E-2</v>
      </c>
      <c r="T6585" s="578">
        <v>2.096169055827575E-2</v>
      </c>
      <c r="U6585" s="578">
        <v>4.1395980001507224</v>
      </c>
      <c r="V6585" s="578">
        <v>1191.0622838338149</v>
      </c>
      <c r="W6585" s="578">
        <v>2.7405962788622298</v>
      </c>
      <c r="X6585" s="578">
        <v>2.57883676896805E-2</v>
      </c>
      <c r="Y6585" s="578">
        <v>2.3736913921311449E-2</v>
      </c>
    </row>
    <row r="6586" spans="1:25" x14ac:dyDescent="0.3">
      <c r="A6586" s="61" t="s">
        <v>7649</v>
      </c>
      <c r="B6586" s="61" t="s">
        <v>2192</v>
      </c>
      <c r="C6586" s="61" t="s">
        <v>43</v>
      </c>
      <c r="D6586" s="36">
        <v>8</v>
      </c>
      <c r="E6586" s="36">
        <v>2012</v>
      </c>
      <c r="F6586" s="578">
        <v>3.526729015480095</v>
      </c>
      <c r="G6586" s="578">
        <v>932.69887669881155</v>
      </c>
      <c r="H6586" s="578">
        <v>1.8911938013328202</v>
      </c>
      <c r="I6586" s="578">
        <v>1.1300195229485615E-2</v>
      </c>
      <c r="J6586" s="578">
        <v>1.8587924016173901E-2</v>
      </c>
      <c r="K6586" s="578">
        <v>4.0521883304740296</v>
      </c>
      <c r="L6586" s="578">
        <v>1092.9919764200799</v>
      </c>
      <c r="M6586" s="578">
        <v>2.319747605618125</v>
      </c>
      <c r="N6586" s="578">
        <v>4.5454418799787705E-2</v>
      </c>
      <c r="O6586" s="578">
        <v>2.1782453365934349E-2</v>
      </c>
      <c r="P6586" s="578">
        <v>3.5267290701488374</v>
      </c>
      <c r="Q6586" s="578">
        <v>932.69886620839407</v>
      </c>
      <c r="R6586" s="578">
        <v>1.89119377718816</v>
      </c>
      <c r="S6586" s="578">
        <v>1.1300194898505332E-2</v>
      </c>
      <c r="T6586" s="578">
        <v>1.8587924016173901E-2</v>
      </c>
      <c r="U6586" s="578">
        <v>4.0521884347666202</v>
      </c>
      <c r="V6586" s="578">
        <v>1092.9919764200799</v>
      </c>
      <c r="W6586" s="578">
        <v>2.3197475755435599</v>
      </c>
      <c r="X6586" s="578">
        <v>4.5454415571536275E-2</v>
      </c>
      <c r="Y6586" s="578">
        <v>2.1782453365934349E-2</v>
      </c>
    </row>
    <row r="6587" spans="1:25" x14ac:dyDescent="0.3">
      <c r="A6587" s="61" t="s">
        <v>7650</v>
      </c>
      <c r="B6587" s="61" t="s">
        <v>2192</v>
      </c>
      <c r="C6587" s="61" t="s">
        <v>43</v>
      </c>
      <c r="D6587" s="36">
        <v>9</v>
      </c>
      <c r="E6587" s="36">
        <v>2012</v>
      </c>
      <c r="F6587" s="578">
        <v>3.6019902001410125</v>
      </c>
      <c r="G6587" s="578">
        <v>892.35748608907022</v>
      </c>
      <c r="H6587" s="578">
        <v>1.6358883501882948</v>
      </c>
      <c r="I6587" s="578">
        <v>1.1226117129581308E-2</v>
      </c>
      <c r="J6587" s="578">
        <v>1.7783972124258626E-2</v>
      </c>
      <c r="K6587" s="578">
        <v>4.1581510057796196</v>
      </c>
      <c r="L6587" s="578">
        <v>1068.1680310567176</v>
      </c>
      <c r="M6587" s="578">
        <v>2.0723822551681197</v>
      </c>
      <c r="N6587" s="578">
        <v>8.0283342142744366E-2</v>
      </c>
      <c r="O6587" s="578">
        <v>2.1287691488396324E-2</v>
      </c>
      <c r="P6587" s="578">
        <v>3.6019904062894303</v>
      </c>
      <c r="Q6587" s="578">
        <v>892.35747528076149</v>
      </c>
      <c r="R6587" s="578">
        <v>1.6358883732239775</v>
      </c>
      <c r="S6587" s="578">
        <v>1.1226116310164447E-2</v>
      </c>
      <c r="T6587" s="578">
        <v>1.7783972124258626E-2</v>
      </c>
      <c r="U6587" s="578">
        <v>4.1581507450092996</v>
      </c>
      <c r="V6587" s="578">
        <v>1068.1680831909125</v>
      </c>
      <c r="W6587" s="578">
        <v>2.07238223697034</v>
      </c>
      <c r="X6587" s="578">
        <v>8.0283343324784484E-2</v>
      </c>
      <c r="Y6587" s="578">
        <v>2.1287692012265276E-2</v>
      </c>
    </row>
    <row r="6588" spans="1:25" x14ac:dyDescent="0.3">
      <c r="A6588" s="61" t="s">
        <v>7651</v>
      </c>
      <c r="B6588" s="61" t="s">
        <v>2192</v>
      </c>
      <c r="C6588" s="61" t="s">
        <v>43</v>
      </c>
      <c r="D6588" s="36">
        <v>10</v>
      </c>
      <c r="E6588" s="36">
        <v>2012</v>
      </c>
      <c r="F6588" s="578">
        <v>3.6647957621003826</v>
      </c>
      <c r="G6588" s="578">
        <v>861.04630661010697</v>
      </c>
      <c r="H6588" s="578">
        <v>1.4357196896568525</v>
      </c>
      <c r="I6588" s="578">
        <v>1.1188504085263614E-2</v>
      </c>
      <c r="J6588" s="578">
        <v>1.7159943604686576E-2</v>
      </c>
      <c r="K6588" s="578">
        <v>4.23575080137622</v>
      </c>
      <c r="L6588" s="578">
        <v>1045.8944854736274</v>
      </c>
      <c r="M6588" s="578">
        <v>1.8834667639184726</v>
      </c>
      <c r="N6588" s="578">
        <v>0.10965702822583492</v>
      </c>
      <c r="O6588" s="578">
        <v>2.0843781045793201E-2</v>
      </c>
      <c r="P6588" s="578">
        <v>3.66479586640328</v>
      </c>
      <c r="Q6588" s="578">
        <v>861.04630661010697</v>
      </c>
      <c r="R6588" s="578">
        <v>1.4357196998474375</v>
      </c>
      <c r="S6588" s="578">
        <v>1.1188504711071783E-2</v>
      </c>
      <c r="T6588" s="578">
        <v>1.7159943604686576E-2</v>
      </c>
      <c r="U6588" s="578">
        <v>4.2357504884362172</v>
      </c>
      <c r="V6588" s="578">
        <v>1045.8944854736274</v>
      </c>
      <c r="W6588" s="578">
        <v>1.8834667617781249</v>
      </c>
      <c r="X6588" s="578">
        <v>0.10965702939847652</v>
      </c>
      <c r="Y6588" s="578">
        <v>2.0843781045793201E-2</v>
      </c>
    </row>
    <row r="6589" spans="1:25" x14ac:dyDescent="0.3">
      <c r="A6589" s="61" t="s">
        <v>7652</v>
      </c>
      <c r="B6589" s="61" t="s">
        <v>2192</v>
      </c>
      <c r="C6589" s="61" t="s">
        <v>43</v>
      </c>
      <c r="D6589" s="36">
        <v>11</v>
      </c>
      <c r="E6589" s="36">
        <v>2012</v>
      </c>
      <c r="F6589" s="578">
        <v>3.7496566624429999</v>
      </c>
      <c r="G6589" s="578">
        <v>836.49520079294803</v>
      </c>
      <c r="H6589" s="578">
        <v>1.262648811543835</v>
      </c>
      <c r="I6589" s="578">
        <v>1.1320586693689894E-2</v>
      </c>
      <c r="J6589" s="578">
        <v>1.6670660232193723E-2</v>
      </c>
      <c r="K6589" s="578">
        <v>4.3093849488236602</v>
      </c>
      <c r="L6589" s="578">
        <v>1020.9746087392152</v>
      </c>
      <c r="M6589" s="578">
        <v>1.6936913416999801</v>
      </c>
      <c r="N6589" s="578">
        <v>0.12053803425078478</v>
      </c>
      <c r="O6589" s="578">
        <v>2.0347192155895727E-2</v>
      </c>
      <c r="P6589" s="578">
        <v>3.7496566102889375</v>
      </c>
      <c r="Q6589" s="578">
        <v>836.49519538879349</v>
      </c>
      <c r="R6589" s="578">
        <v>1.2626487616198527</v>
      </c>
      <c r="S6589" s="578">
        <v>1.1320587588897943E-2</v>
      </c>
      <c r="T6589" s="578">
        <v>1.6670660232193723E-2</v>
      </c>
      <c r="U6589" s="578">
        <v>4.3093847923563127</v>
      </c>
      <c r="V6589" s="578">
        <v>1020.9746087392152</v>
      </c>
      <c r="W6589" s="578">
        <v>1.6936912569969151</v>
      </c>
      <c r="X6589" s="578">
        <v>0.12053802903543881</v>
      </c>
      <c r="Y6589" s="578">
        <v>2.0347192670063401E-2</v>
      </c>
    </row>
    <row r="6590" spans="1:25" x14ac:dyDescent="0.3">
      <c r="A6590" s="61" t="s">
        <v>7653</v>
      </c>
      <c r="B6590" s="61" t="s">
        <v>2192</v>
      </c>
      <c r="C6590" s="61" t="s">
        <v>43</v>
      </c>
      <c r="D6590" s="36">
        <v>12</v>
      </c>
      <c r="E6590" s="36">
        <v>2012</v>
      </c>
      <c r="F6590" s="578">
        <v>3.8190893561884378</v>
      </c>
      <c r="G6590" s="578">
        <v>816.41136328379275</v>
      </c>
      <c r="H6590" s="578">
        <v>1.12104837057813</v>
      </c>
      <c r="I6590" s="578">
        <v>1.1428661306922513E-2</v>
      </c>
      <c r="J6590" s="578">
        <v>1.6270401218207501E-2</v>
      </c>
      <c r="K6590" s="578">
        <v>4.3604525978601725</v>
      </c>
      <c r="L6590" s="578">
        <v>995.54964764912665</v>
      </c>
      <c r="M6590" s="578">
        <v>1.5214934737317223</v>
      </c>
      <c r="N6590" s="578">
        <v>0.11507826607612483</v>
      </c>
      <c r="O6590" s="578">
        <v>1.9840494923603978E-2</v>
      </c>
      <c r="P6590" s="578">
        <v>3.8190893561988979</v>
      </c>
      <c r="Q6590" s="578">
        <v>816.41135819752981</v>
      </c>
      <c r="R6590" s="578">
        <v>1.1210483899176251</v>
      </c>
      <c r="S6590" s="578">
        <v>1.1428663330093475E-2</v>
      </c>
      <c r="T6590" s="578">
        <v>1.6270401218207501E-2</v>
      </c>
      <c r="U6590" s="578">
        <v>4.3604523892439921</v>
      </c>
      <c r="V6590" s="578">
        <v>995.54964764912665</v>
      </c>
      <c r="W6590" s="578">
        <v>1.5214934131502824</v>
      </c>
      <c r="X6590" s="578">
        <v>0.11507826980141506</v>
      </c>
      <c r="Y6590" s="578">
        <v>1.9840494923603978E-2</v>
      </c>
    </row>
    <row r="6591" spans="1:25" x14ac:dyDescent="0.3">
      <c r="A6591" s="61" t="s">
        <v>7654</v>
      </c>
      <c r="B6591" s="61" t="s">
        <v>2192</v>
      </c>
      <c r="C6591" s="61" t="s">
        <v>43</v>
      </c>
      <c r="D6591" s="36">
        <v>13</v>
      </c>
      <c r="E6591" s="36">
        <v>2012</v>
      </c>
      <c r="F6591" s="578">
        <v>3.6972989384439598</v>
      </c>
      <c r="G6591" s="578">
        <v>769.88901074727357</v>
      </c>
      <c r="H6591" s="578">
        <v>0.99663048252265451</v>
      </c>
      <c r="I6591" s="578">
        <v>1.1377460858511747E-2</v>
      </c>
      <c r="J6591" s="578">
        <v>1.5343266616885801E-2</v>
      </c>
      <c r="K6591" s="578">
        <v>4.2297847238640571</v>
      </c>
      <c r="L6591" s="578">
        <v>944.43106778462709</v>
      </c>
      <c r="M6591" s="578">
        <v>1.3714369750208126</v>
      </c>
      <c r="N6591" s="578">
        <v>0.10523927868477245</v>
      </c>
      <c r="O6591" s="578">
        <v>1.882176114789515E-2</v>
      </c>
      <c r="P6591" s="578">
        <v>3.69729904274178</v>
      </c>
      <c r="Q6591" s="578">
        <v>769.88901074727357</v>
      </c>
      <c r="R6591" s="578">
        <v>0.99663048789534447</v>
      </c>
      <c r="S6591" s="578">
        <v>1.1377461410006581E-2</v>
      </c>
      <c r="T6591" s="578">
        <v>1.5343266616885801E-2</v>
      </c>
      <c r="U6591" s="578">
        <v>4.2297848790741774</v>
      </c>
      <c r="V6591" s="578">
        <v>944.43106778462709</v>
      </c>
      <c r="W6591" s="578">
        <v>1.3714369291280124</v>
      </c>
      <c r="X6591" s="578">
        <v>0.1052392781827316</v>
      </c>
      <c r="Y6591" s="578">
        <v>1.882176114789515E-2</v>
      </c>
    </row>
    <row r="6592" spans="1:25" x14ac:dyDescent="0.3">
      <c r="A6592" s="61" t="s">
        <v>7655</v>
      </c>
      <c r="B6592" s="61" t="s">
        <v>2192</v>
      </c>
      <c r="C6592" s="61" t="s">
        <v>43</v>
      </c>
      <c r="D6592" s="36">
        <v>14</v>
      </c>
      <c r="E6592" s="36">
        <v>2012</v>
      </c>
      <c r="F6592" s="578">
        <v>3.5559268691255626</v>
      </c>
      <c r="G6592" s="578">
        <v>751.9220104217527</v>
      </c>
      <c r="H6592" s="578">
        <v>0.96423848759331976</v>
      </c>
      <c r="I6592" s="578">
        <v>1.26552391850509E-2</v>
      </c>
      <c r="J6592" s="578">
        <v>1.4985211504002376E-2</v>
      </c>
      <c r="K6592" s="578">
        <v>4.0723789549199347</v>
      </c>
      <c r="L6592" s="578">
        <v>917.67684364318802</v>
      </c>
      <c r="M6592" s="578">
        <v>1.3063937711810101</v>
      </c>
      <c r="N6592" s="578">
        <v>9.5409496607620173E-2</v>
      </c>
      <c r="O6592" s="578">
        <v>1.8288538791239223E-2</v>
      </c>
      <c r="P6592" s="578">
        <v>3.5559268169611897</v>
      </c>
      <c r="Q6592" s="578">
        <v>751.92200565338101</v>
      </c>
      <c r="R6592" s="578">
        <v>0.96423843639604323</v>
      </c>
      <c r="S6592" s="578">
        <v>1.2655238662773577E-2</v>
      </c>
      <c r="T6592" s="578">
        <v>1.4985211504002376E-2</v>
      </c>
      <c r="U6592" s="578">
        <v>4.0723790592437528</v>
      </c>
      <c r="V6592" s="578">
        <v>917.67684364318802</v>
      </c>
      <c r="W6592" s="578">
        <v>1.3063937070837675</v>
      </c>
      <c r="X6592" s="578">
        <v>9.5409495515923232E-2</v>
      </c>
      <c r="Y6592" s="578">
        <v>1.8288538791239223E-2</v>
      </c>
    </row>
    <row r="6593" spans="1:25" x14ac:dyDescent="0.3">
      <c r="A6593" s="61" t="s">
        <v>7656</v>
      </c>
      <c r="B6593" s="61" t="s">
        <v>2192</v>
      </c>
      <c r="C6593" s="61" t="s">
        <v>43</v>
      </c>
      <c r="D6593" s="36">
        <v>15</v>
      </c>
      <c r="E6593" s="36">
        <v>2012</v>
      </c>
      <c r="F6593" s="578">
        <v>3.4328229458685602</v>
      </c>
      <c r="G6593" s="578">
        <v>738.44236977895048</v>
      </c>
      <c r="H6593" s="578">
        <v>0.94240089811470518</v>
      </c>
      <c r="I6593" s="578">
        <v>1.3858080320157225E-2</v>
      </c>
      <c r="J6593" s="578">
        <v>1.4716572826728174E-2</v>
      </c>
      <c r="K6593" s="578">
        <v>3.9305935231351001</v>
      </c>
      <c r="L6593" s="578">
        <v>895.77762667338004</v>
      </c>
      <c r="M6593" s="578">
        <v>1.2567317238987601</v>
      </c>
      <c r="N6593" s="578">
        <v>8.8690292251157918E-2</v>
      </c>
      <c r="O6593" s="578">
        <v>1.78521368070505E-2</v>
      </c>
      <c r="P6593" s="578">
        <v>3.4328228415552053</v>
      </c>
      <c r="Q6593" s="578">
        <v>738.44236977895048</v>
      </c>
      <c r="R6593" s="578">
        <v>0.9424009162172885</v>
      </c>
      <c r="S6593" s="578">
        <v>1.3858081883275449E-2</v>
      </c>
      <c r="T6593" s="578">
        <v>1.4716572826728174E-2</v>
      </c>
      <c r="U6593" s="578">
        <v>3.9305936274536903</v>
      </c>
      <c r="V6593" s="578">
        <v>895.77762667338004</v>
      </c>
      <c r="W6593" s="578">
        <v>1.256731672312825</v>
      </c>
      <c r="X6593" s="578">
        <v>8.869028602566667E-2</v>
      </c>
      <c r="Y6593" s="578">
        <v>1.78521368070505E-2</v>
      </c>
    </row>
    <row r="6594" spans="1:25" x14ac:dyDescent="0.3">
      <c r="A6594" s="580" t="s">
        <v>7657</v>
      </c>
      <c r="B6594" s="580" t="s">
        <v>2192</v>
      </c>
      <c r="C6594" s="580" t="s">
        <v>43</v>
      </c>
      <c r="D6594" s="581">
        <v>16</v>
      </c>
      <c r="E6594" s="581">
        <v>2012</v>
      </c>
      <c r="F6594" s="582">
        <v>3.3613516320274326</v>
      </c>
      <c r="G6594" s="582">
        <v>742.02686945597293</v>
      </c>
      <c r="H6594" s="582">
        <v>0.94710881586494378</v>
      </c>
      <c r="I6594" s="582">
        <v>1.5830333671450075E-2</v>
      </c>
      <c r="J6594" s="582">
        <v>1.4788006296536526E-2</v>
      </c>
      <c r="K6594" s="582">
        <v>3.8381219178242301</v>
      </c>
      <c r="L6594" s="582">
        <v>890.38867664337124</v>
      </c>
      <c r="M6594" s="582">
        <v>1.231713277231085</v>
      </c>
      <c r="N6594" s="582">
        <v>8.4434432495981857E-2</v>
      </c>
      <c r="O6594" s="582">
        <v>1.7744733525129602E-2</v>
      </c>
      <c r="P6594" s="582">
        <v>3.3613517363460175</v>
      </c>
      <c r="Q6594" s="582">
        <v>742.0268592834467</v>
      </c>
      <c r="R6594" s="582">
        <v>0.94710877508744673</v>
      </c>
      <c r="S6594" s="582">
        <v>1.5830332077181652E-2</v>
      </c>
      <c r="T6594" s="582">
        <v>1.4788006296536526E-2</v>
      </c>
      <c r="U6594" s="582">
        <v>3.8381217104601975</v>
      </c>
      <c r="V6594" s="582">
        <v>890.38868713378872</v>
      </c>
      <c r="W6594" s="582">
        <v>1.2317132669713775</v>
      </c>
      <c r="X6594" s="582">
        <v>8.4434427723256766E-2</v>
      </c>
      <c r="Y6594" s="582">
        <v>1.7744733525129602E-2</v>
      </c>
    </row>
    <row r="6595" spans="1:25" x14ac:dyDescent="0.3">
      <c r="A6595" s="61" t="s">
        <v>7658</v>
      </c>
      <c r="B6595" s="61" t="s">
        <v>2192</v>
      </c>
      <c r="C6595" s="61" t="s">
        <v>43</v>
      </c>
      <c r="D6595" s="36">
        <v>1</v>
      </c>
      <c r="E6595" s="36">
        <v>2020</v>
      </c>
      <c r="F6595" s="578">
        <v>15.619079442700524</v>
      </c>
      <c r="G6595" s="578">
        <v>6185.7664591471303</v>
      </c>
      <c r="H6595" s="578">
        <v>17.146464984116953</v>
      </c>
      <c r="I6595" s="578">
        <v>8.5504843110963027E-2</v>
      </c>
      <c r="J6595" s="578">
        <v>4.1155686990047423E-2</v>
      </c>
      <c r="K6595" s="578">
        <v>15.732732358573177</v>
      </c>
      <c r="L6595" s="578">
        <v>6229.0419947306273</v>
      </c>
      <c r="M6595" s="578">
        <v>17.238916549307703</v>
      </c>
      <c r="N6595" s="578">
        <v>8.5909992389133313E-2</v>
      </c>
      <c r="O6595" s="578">
        <v>4.1443616772691351E-2</v>
      </c>
      <c r="P6595" s="578">
        <v>15.6190783996195</v>
      </c>
      <c r="Q6595" s="578">
        <v>6185.7664591471303</v>
      </c>
      <c r="R6595" s="578">
        <v>17.146464713926676</v>
      </c>
      <c r="S6595" s="578">
        <v>8.5504851740248841E-2</v>
      </c>
      <c r="T6595" s="578">
        <v>4.1155686466178468E-2</v>
      </c>
      <c r="U6595" s="578">
        <v>15.732732875136499</v>
      </c>
      <c r="V6595" s="578">
        <v>6229.0420481363872</v>
      </c>
      <c r="W6595" s="578">
        <v>17.238915630402751</v>
      </c>
      <c r="X6595" s="578">
        <v>8.59099899941307E-2</v>
      </c>
      <c r="Y6595" s="578">
        <v>4.1443616772691351E-2</v>
      </c>
    </row>
    <row r="6596" spans="1:25" x14ac:dyDescent="0.3">
      <c r="A6596" s="61" t="s">
        <v>7659</v>
      </c>
      <c r="B6596" s="61" t="s">
        <v>2192</v>
      </c>
      <c r="C6596" s="61" t="s">
        <v>43</v>
      </c>
      <c r="D6596" s="36">
        <v>2</v>
      </c>
      <c r="E6596" s="36">
        <v>2020</v>
      </c>
      <c r="F6596" s="578">
        <v>8.2332506961526306</v>
      </c>
      <c r="G6596" s="578">
        <v>3084.8006108601821</v>
      </c>
      <c r="H6596" s="578">
        <v>8.8766868472302978</v>
      </c>
      <c r="I6596" s="578">
        <v>4.7987946204102572E-2</v>
      </c>
      <c r="J6596" s="578">
        <v>2.0524074886149376E-2</v>
      </c>
      <c r="K6596" s="578">
        <v>8.3734259557892621</v>
      </c>
      <c r="L6596" s="578">
        <v>3137.0568389892524</v>
      </c>
      <c r="M6596" s="578">
        <v>8.9943533320038078</v>
      </c>
      <c r="N6596" s="578">
        <v>4.8568003037113699E-2</v>
      </c>
      <c r="O6596" s="578">
        <v>2.0871741891217675E-2</v>
      </c>
      <c r="P6596" s="578">
        <v>8.2332504924982697</v>
      </c>
      <c r="Q6596" s="578">
        <v>3084.8006108601821</v>
      </c>
      <c r="R6596" s="578">
        <v>8.8766864784411101</v>
      </c>
      <c r="S6596" s="578">
        <v>4.7987945710398522E-2</v>
      </c>
      <c r="T6596" s="578">
        <v>2.0524074886149376E-2</v>
      </c>
      <c r="U6596" s="578">
        <v>8.3734260600819326</v>
      </c>
      <c r="V6596" s="578">
        <v>3137.0568911234504</v>
      </c>
      <c r="W6596" s="578">
        <v>8.9943531755561672</v>
      </c>
      <c r="X6596" s="578">
        <v>4.8568001872354154E-2</v>
      </c>
      <c r="Y6596" s="578">
        <v>2.0871741891217675E-2</v>
      </c>
    </row>
    <row r="6597" spans="1:25" x14ac:dyDescent="0.3">
      <c r="A6597" s="61" t="s">
        <v>7660</v>
      </c>
      <c r="B6597" s="61" t="s">
        <v>2192</v>
      </c>
      <c r="C6597" s="61" t="s">
        <v>43</v>
      </c>
      <c r="D6597" s="36">
        <v>3</v>
      </c>
      <c r="E6597" s="36">
        <v>2020</v>
      </c>
      <c r="F6597" s="578">
        <v>4.8770388813901073</v>
      </c>
      <c r="G6597" s="578">
        <v>1752.8759485880475</v>
      </c>
      <c r="H6597" s="578">
        <v>4.8400290600426725</v>
      </c>
      <c r="I6597" s="578">
        <v>2.5728139292596049E-2</v>
      </c>
      <c r="J6597" s="578">
        <v>1.1662399066456849E-2</v>
      </c>
      <c r="K6597" s="578">
        <v>4.9183191430431625</v>
      </c>
      <c r="L6597" s="578">
        <v>1769.4802284240675</v>
      </c>
      <c r="M6597" s="578">
        <v>4.8919848108295447</v>
      </c>
      <c r="N6597" s="578">
        <v>2.6110926980284874E-2</v>
      </c>
      <c r="O6597" s="578">
        <v>1.1772875974808476E-2</v>
      </c>
      <c r="P6597" s="578">
        <v>4.8770388838632499</v>
      </c>
      <c r="Q6597" s="578">
        <v>1752.8759485880475</v>
      </c>
      <c r="R6597" s="578">
        <v>4.8400287437276903</v>
      </c>
      <c r="S6597" s="578">
        <v>2.5728140785607395E-2</v>
      </c>
      <c r="T6597" s="578">
        <v>1.1662399066456849E-2</v>
      </c>
      <c r="U6597" s="578">
        <v>4.9183191952076051</v>
      </c>
      <c r="V6597" s="578">
        <v>1769.4802284240675</v>
      </c>
      <c r="W6597" s="578">
        <v>4.8919846874972128</v>
      </c>
      <c r="X6597" s="578">
        <v>2.6110926534632449E-2</v>
      </c>
      <c r="Y6597" s="578">
        <v>1.1772875974808476E-2</v>
      </c>
    </row>
    <row r="6598" spans="1:25" x14ac:dyDescent="0.3">
      <c r="A6598" s="61" t="s">
        <v>7661</v>
      </c>
      <c r="B6598" s="61" t="s">
        <v>2192</v>
      </c>
      <c r="C6598" s="61" t="s">
        <v>43</v>
      </c>
      <c r="D6598" s="36">
        <v>4</v>
      </c>
      <c r="E6598" s="36">
        <v>2020</v>
      </c>
      <c r="F6598" s="578">
        <v>4.0837528551590605</v>
      </c>
      <c r="G6598" s="578">
        <v>1387.9882253010999</v>
      </c>
      <c r="H6598" s="578">
        <v>3.6376312187397448</v>
      </c>
      <c r="I6598" s="578">
        <v>1.86335869027516E-2</v>
      </c>
      <c r="J6598" s="578">
        <v>9.2346836560560971E-3</v>
      </c>
      <c r="K6598" s="578">
        <v>4.2311717397319573</v>
      </c>
      <c r="L6598" s="578">
        <v>1434.1645622253377</v>
      </c>
      <c r="M6598" s="578">
        <v>3.7823666634018651</v>
      </c>
      <c r="N6598" s="578">
        <v>1.97982696762816E-2</v>
      </c>
      <c r="O6598" s="578">
        <v>9.5419251835361582E-3</v>
      </c>
      <c r="P6598" s="578">
        <v>4.0837529060817479</v>
      </c>
      <c r="Q6598" s="578">
        <v>1387.9882253010999</v>
      </c>
      <c r="R6598" s="578">
        <v>3.6376311866964253</v>
      </c>
      <c r="S6598" s="578">
        <v>1.8633589949255673E-2</v>
      </c>
      <c r="T6598" s="578">
        <v>9.2346836560560971E-3</v>
      </c>
      <c r="U6598" s="578">
        <v>4.2311715311104718</v>
      </c>
      <c r="V6598" s="578">
        <v>1434.1645622253377</v>
      </c>
      <c r="W6598" s="578">
        <v>3.7823666887173477</v>
      </c>
      <c r="X6598" s="578">
        <v>1.9798272866334274E-2</v>
      </c>
      <c r="Y6598" s="578">
        <v>9.5419252368931819E-3</v>
      </c>
    </row>
    <row r="6599" spans="1:25" x14ac:dyDescent="0.3">
      <c r="A6599" s="61" t="s">
        <v>7662</v>
      </c>
      <c r="B6599" s="61" t="s">
        <v>2192</v>
      </c>
      <c r="C6599" s="61" t="s">
        <v>43</v>
      </c>
      <c r="D6599" s="36">
        <v>5</v>
      </c>
      <c r="E6599" s="36">
        <v>2020</v>
      </c>
      <c r="F6599" s="578">
        <v>3.6748707979537927</v>
      </c>
      <c r="G6599" s="578">
        <v>1210.8658409118575</v>
      </c>
      <c r="H6599" s="578">
        <v>2.9711020457749875</v>
      </c>
      <c r="I6599" s="578">
        <v>1.5012645066083926E-2</v>
      </c>
      <c r="J6599" s="578">
        <v>8.0562386428937247E-3</v>
      </c>
      <c r="K6599" s="578">
        <v>3.9553185709047103</v>
      </c>
      <c r="L6599" s="578">
        <v>1296.2646675109825</v>
      </c>
      <c r="M6599" s="578">
        <v>3.2303875752501496</v>
      </c>
      <c r="N6599" s="578">
        <v>1.74248039705465E-2</v>
      </c>
      <c r="O6599" s="578">
        <v>8.6244292324408854E-3</v>
      </c>
      <c r="P6599" s="578">
        <v>3.6748709022566923</v>
      </c>
      <c r="Q6599" s="578">
        <v>1210.8658409118575</v>
      </c>
      <c r="R6599" s="578">
        <v>2.9711019680726101</v>
      </c>
      <c r="S6599" s="578">
        <v>1.5012647155913274E-2</v>
      </c>
      <c r="T6599" s="578">
        <v>8.0562386428937247E-3</v>
      </c>
      <c r="U6599" s="578">
        <v>3.9553183101189249</v>
      </c>
      <c r="V6599" s="578">
        <v>1296.2646675109825</v>
      </c>
      <c r="W6599" s="578">
        <v>3.2303878713743526</v>
      </c>
      <c r="X6599" s="578">
        <v>1.742480447425495E-2</v>
      </c>
      <c r="Y6599" s="578">
        <v>8.6244291257268398E-3</v>
      </c>
    </row>
    <row r="6600" spans="1:25" x14ac:dyDescent="0.3">
      <c r="A6600" s="61" t="s">
        <v>7663</v>
      </c>
      <c r="B6600" s="61" t="s">
        <v>2192</v>
      </c>
      <c r="C6600" s="61" t="s">
        <v>43</v>
      </c>
      <c r="D6600" s="36">
        <v>6</v>
      </c>
      <c r="E6600" s="36">
        <v>2020</v>
      </c>
      <c r="F6600" s="578">
        <v>3.3455943351279922</v>
      </c>
      <c r="G6600" s="578">
        <v>1088.6854120890248</v>
      </c>
      <c r="H6600" s="578">
        <v>2.4815686053492101</v>
      </c>
      <c r="I6600" s="578">
        <v>1.159918130861109E-2</v>
      </c>
      <c r="J6600" s="578">
        <v>7.2433478684009317E-3</v>
      </c>
      <c r="K6600" s="578">
        <v>3.7379880053864127</v>
      </c>
      <c r="L6600" s="578">
        <v>1207.9981295267673</v>
      </c>
      <c r="M6600" s="578">
        <v>2.8308281121365599</v>
      </c>
      <c r="N6600" s="578">
        <v>1.6382223305792299E-2</v>
      </c>
      <c r="O6600" s="578">
        <v>8.0371715012006427E-3</v>
      </c>
      <c r="P6600" s="578">
        <v>3.3455942829791203</v>
      </c>
      <c r="Q6600" s="578">
        <v>1088.6854120890248</v>
      </c>
      <c r="R6600" s="578">
        <v>2.4815684866419598</v>
      </c>
      <c r="S6600" s="578">
        <v>1.1599180353300627E-2</v>
      </c>
      <c r="T6600" s="578">
        <v>7.2433479193326367E-3</v>
      </c>
      <c r="U6600" s="578">
        <v>3.7379880575561653</v>
      </c>
      <c r="V6600" s="578">
        <v>1207.9981295267673</v>
      </c>
      <c r="W6600" s="578">
        <v>2.8308280481044927</v>
      </c>
      <c r="X6600" s="578">
        <v>1.6382221765449324E-2</v>
      </c>
      <c r="Y6600" s="578">
        <v>8.0371715012006427E-3</v>
      </c>
    </row>
    <row r="6601" spans="1:25" x14ac:dyDescent="0.3">
      <c r="A6601" s="61" t="s">
        <v>7664</v>
      </c>
      <c r="B6601" s="61" t="s">
        <v>2192</v>
      </c>
      <c r="C6601" s="61" t="s">
        <v>43</v>
      </c>
      <c r="D6601" s="36">
        <v>7</v>
      </c>
      <c r="E6601" s="36">
        <v>2020</v>
      </c>
      <c r="F6601" s="578">
        <v>3.3566723498658977</v>
      </c>
      <c r="G6601" s="578">
        <v>1051.5854212442975</v>
      </c>
      <c r="H6601" s="578">
        <v>2.2300268431281403</v>
      </c>
      <c r="I6601" s="578">
        <v>1.1842768781927228E-2</v>
      </c>
      <c r="J6601" s="578">
        <v>6.9965049284898325E-3</v>
      </c>
      <c r="K6601" s="578">
        <v>3.80112620183308</v>
      </c>
      <c r="L6601" s="578">
        <v>1190.8243687947524</v>
      </c>
      <c r="M6601" s="578">
        <v>2.5939862298037002</v>
      </c>
      <c r="N6601" s="578">
        <v>3.1333891233998629E-2</v>
      </c>
      <c r="O6601" s="578">
        <v>7.9228989828455526E-3</v>
      </c>
      <c r="P6601" s="578">
        <v>3.3566723498866651</v>
      </c>
      <c r="Q6601" s="578">
        <v>1051.5854212442975</v>
      </c>
      <c r="R6601" s="578">
        <v>2.2300270737396151</v>
      </c>
      <c r="S6601" s="578">
        <v>1.1842769523506502E-2</v>
      </c>
      <c r="T6601" s="578">
        <v>6.9965049818468553E-3</v>
      </c>
      <c r="U6601" s="578">
        <v>3.8011260975250249</v>
      </c>
      <c r="V6601" s="578">
        <v>1190.8243687947524</v>
      </c>
      <c r="W6601" s="578">
        <v>2.5939862147279147</v>
      </c>
      <c r="X6601" s="578">
        <v>3.1333893273767843E-2</v>
      </c>
      <c r="Y6601" s="578">
        <v>7.9228990362025745E-3</v>
      </c>
    </row>
    <row r="6602" spans="1:25" x14ac:dyDescent="0.3">
      <c r="A6602" s="61" t="s">
        <v>7665</v>
      </c>
      <c r="B6602" s="61" t="s">
        <v>2192</v>
      </c>
      <c r="C6602" s="61" t="s">
        <v>43</v>
      </c>
      <c r="D6602" s="36">
        <v>8</v>
      </c>
      <c r="E6602" s="36">
        <v>2020</v>
      </c>
      <c r="F6602" s="578">
        <v>3.2168167044136</v>
      </c>
      <c r="G6602" s="578">
        <v>932.5020901362094</v>
      </c>
      <c r="H6602" s="578">
        <v>1.8347335499917423</v>
      </c>
      <c r="I6602" s="578">
        <v>1.201413553170971E-2</v>
      </c>
      <c r="J6602" s="578">
        <v>6.2042064479707398E-3</v>
      </c>
      <c r="K6602" s="578">
        <v>3.7064012994298952</v>
      </c>
      <c r="L6602" s="578">
        <v>1092.7767690022752</v>
      </c>
      <c r="M6602" s="578">
        <v>2.2169962534001826</v>
      </c>
      <c r="N6602" s="578">
        <v>6.4190995745169233E-2</v>
      </c>
      <c r="O6602" s="578">
        <v>7.2705630276080494E-3</v>
      </c>
      <c r="P6602" s="578">
        <v>3.2168167044188327</v>
      </c>
      <c r="Q6602" s="578">
        <v>932.50208473205521</v>
      </c>
      <c r="R6602" s="578">
        <v>1.8347334992273852</v>
      </c>
      <c r="S6602" s="578">
        <v>1.2014137082322405E-2</v>
      </c>
      <c r="T6602" s="578">
        <v>6.2042064479707398E-3</v>
      </c>
      <c r="U6602" s="578">
        <v>3.7064012994351225</v>
      </c>
      <c r="V6602" s="578">
        <v>1092.7767690022752</v>
      </c>
      <c r="W6602" s="578">
        <v>2.2169962378902675</v>
      </c>
      <c r="X6602" s="578">
        <v>6.4190998383916523E-2</v>
      </c>
      <c r="Y6602" s="578">
        <v>7.2705629766763452E-3</v>
      </c>
    </row>
    <row r="6603" spans="1:25" x14ac:dyDescent="0.3">
      <c r="A6603" s="61" t="s">
        <v>7666</v>
      </c>
      <c r="B6603" s="61" t="s">
        <v>2192</v>
      </c>
      <c r="C6603" s="61" t="s">
        <v>43</v>
      </c>
      <c r="D6603" s="36">
        <v>9</v>
      </c>
      <c r="E6603" s="36">
        <v>2020</v>
      </c>
      <c r="F6603" s="578">
        <v>3.2722244231084652</v>
      </c>
      <c r="G6603" s="578">
        <v>892.17386436462357</v>
      </c>
      <c r="H6603" s="578">
        <v>1.5981869942018676</v>
      </c>
      <c r="I6603" s="578">
        <v>1.226025953064885E-2</v>
      </c>
      <c r="J6603" s="578">
        <v>5.9358922347503978E-3</v>
      </c>
      <c r="K6603" s="578">
        <v>3.7924246659950551</v>
      </c>
      <c r="L6603" s="578">
        <v>1067.9643796284925</v>
      </c>
      <c r="M6603" s="578">
        <v>1.9905662315153025</v>
      </c>
      <c r="N6603" s="578">
        <v>0.12175720417902326</v>
      </c>
      <c r="O6603" s="578">
        <v>7.1054699413555947E-3</v>
      </c>
      <c r="P6603" s="578">
        <v>3.2722244752677199</v>
      </c>
      <c r="Q6603" s="578">
        <v>892.17385927836051</v>
      </c>
      <c r="R6603" s="578">
        <v>1.5981869248553224</v>
      </c>
      <c r="S6603" s="578">
        <v>1.2260260584639526E-2</v>
      </c>
      <c r="T6603" s="578">
        <v>5.9358922881074198E-3</v>
      </c>
      <c r="U6603" s="578">
        <v>3.7924243009113772</v>
      </c>
      <c r="V6603" s="578">
        <v>1067.9643796284925</v>
      </c>
      <c r="W6603" s="578">
        <v>1.9905662646924549</v>
      </c>
      <c r="X6603" s="578">
        <v>0.121757209925211</v>
      </c>
      <c r="Y6603" s="578">
        <v>7.1054698879985728E-3</v>
      </c>
    </row>
    <row r="6604" spans="1:25" x14ac:dyDescent="0.3">
      <c r="A6604" s="61" t="s">
        <v>7667</v>
      </c>
      <c r="B6604" s="61" t="s">
        <v>2192</v>
      </c>
      <c r="C6604" s="61" t="s">
        <v>43</v>
      </c>
      <c r="D6604" s="36">
        <v>10</v>
      </c>
      <c r="E6604" s="36">
        <v>2020</v>
      </c>
      <c r="F6604" s="578">
        <v>3.3189615544284399</v>
      </c>
      <c r="G6604" s="578">
        <v>860.87233765919973</v>
      </c>
      <c r="H6604" s="578">
        <v>1.412746884608465</v>
      </c>
      <c r="I6604" s="578">
        <v>1.2481618938863851E-2</v>
      </c>
      <c r="J6604" s="578">
        <v>5.7276301862051052E-3</v>
      </c>
      <c r="K6604" s="578">
        <v>3.8543204383948497</v>
      </c>
      <c r="L6604" s="578">
        <v>1045.6997992197601</v>
      </c>
      <c r="M6604" s="578">
        <v>1.8165657805287347</v>
      </c>
      <c r="N6604" s="578">
        <v>0.17060412870462899</v>
      </c>
      <c r="O6604" s="578">
        <v>6.9573335834623596E-3</v>
      </c>
      <c r="P6604" s="578">
        <v>3.3189615022743748</v>
      </c>
      <c r="Q6604" s="578">
        <v>860.87234306335426</v>
      </c>
      <c r="R6604" s="578">
        <v>1.41274686733292</v>
      </c>
      <c r="S6604" s="578">
        <v>1.24816194410944E-2</v>
      </c>
      <c r="T6604" s="578">
        <v>5.7276302371368076E-3</v>
      </c>
      <c r="U6604" s="578">
        <v>3.854320334071188</v>
      </c>
      <c r="V6604" s="578">
        <v>1045.6997992197601</v>
      </c>
      <c r="W6604" s="578">
        <v>1.8165657756138276</v>
      </c>
      <c r="X6604" s="578">
        <v>0.17060412355628249</v>
      </c>
      <c r="Y6604" s="578">
        <v>6.9573335834623596E-3</v>
      </c>
    </row>
    <row r="6605" spans="1:25" x14ac:dyDescent="0.3">
      <c r="A6605" s="61" t="s">
        <v>7668</v>
      </c>
      <c r="B6605" s="61" t="s">
        <v>2192</v>
      </c>
      <c r="C6605" s="61" t="s">
        <v>43</v>
      </c>
      <c r="D6605" s="36">
        <v>11</v>
      </c>
      <c r="E6605" s="36">
        <v>2020</v>
      </c>
      <c r="F6605" s="578">
        <v>3.3858723009697451</v>
      </c>
      <c r="G6605" s="578">
        <v>836.32842826843194</v>
      </c>
      <c r="H6605" s="578">
        <v>1.2525823751160048</v>
      </c>
      <c r="I6605" s="578">
        <v>1.2901194471927099E-2</v>
      </c>
      <c r="J6605" s="578">
        <v>5.5643361605082929E-3</v>
      </c>
      <c r="K6605" s="578">
        <v>3.9108701756949027</v>
      </c>
      <c r="L6605" s="578">
        <v>1020.7873404820716</v>
      </c>
      <c r="M6605" s="578">
        <v>1.642535202808475</v>
      </c>
      <c r="N6605" s="578">
        <v>0.18899847688468599</v>
      </c>
      <c r="O6605" s="578">
        <v>6.7915923718828647E-3</v>
      </c>
      <c r="P6605" s="578">
        <v>3.3858723022062778</v>
      </c>
      <c r="Q6605" s="578">
        <v>836.32842826843194</v>
      </c>
      <c r="R6605" s="578">
        <v>1.2525823368675124</v>
      </c>
      <c r="S6605" s="578">
        <v>1.2901193959502601E-2</v>
      </c>
      <c r="T6605" s="578">
        <v>5.5643361605082929E-3</v>
      </c>
      <c r="U6605" s="578">
        <v>3.9108700713763898</v>
      </c>
      <c r="V6605" s="578">
        <v>1020.7873404820716</v>
      </c>
      <c r="W6605" s="578">
        <v>1.64253515659523</v>
      </c>
      <c r="X6605" s="578">
        <v>0.18899847168480174</v>
      </c>
      <c r="Y6605" s="578">
        <v>6.7915923718828647E-3</v>
      </c>
    </row>
    <row r="6606" spans="1:25" x14ac:dyDescent="0.3">
      <c r="A6606" s="61" t="s">
        <v>7669</v>
      </c>
      <c r="B6606" s="61" t="s">
        <v>2192</v>
      </c>
      <c r="C6606" s="61" t="s">
        <v>43</v>
      </c>
      <c r="D6606" s="36">
        <v>12</v>
      </c>
      <c r="E6606" s="36">
        <v>2020</v>
      </c>
      <c r="F6606" s="578">
        <v>3.4406178290178051</v>
      </c>
      <c r="G6606" s="578">
        <v>816.25030835469499</v>
      </c>
      <c r="H6606" s="578">
        <v>1.12154179666989</v>
      </c>
      <c r="I6606" s="578">
        <v>1.3244474664702424E-2</v>
      </c>
      <c r="J6606" s="578">
        <v>5.4307490305897394E-3</v>
      </c>
      <c r="K6606" s="578">
        <v>3.9468694285326298</v>
      </c>
      <c r="L6606" s="578">
        <v>995.36806678771904</v>
      </c>
      <c r="M6606" s="578">
        <v>1.4845527576871898</v>
      </c>
      <c r="N6606" s="578">
        <v>0.18047440750160576</v>
      </c>
      <c r="O6606" s="578">
        <v>6.6224722007367075E-3</v>
      </c>
      <c r="P6606" s="578">
        <v>3.4406178811614847</v>
      </c>
      <c r="Q6606" s="578">
        <v>816.25032393137553</v>
      </c>
      <c r="R6606" s="578">
        <v>1.1215417594945949</v>
      </c>
      <c r="S6606" s="578">
        <v>1.3244474670955174E-2</v>
      </c>
      <c r="T6606" s="578">
        <v>5.4307488777946295E-3</v>
      </c>
      <c r="U6606" s="578">
        <v>3.9468694285326298</v>
      </c>
      <c r="V6606" s="578">
        <v>995.36806678771904</v>
      </c>
      <c r="W6606" s="578">
        <v>1.4845527895886299</v>
      </c>
      <c r="X6606" s="578">
        <v>0.18047440290077499</v>
      </c>
      <c r="Y6606" s="578">
        <v>6.6224721473796856E-3</v>
      </c>
    </row>
    <row r="6607" spans="1:25" x14ac:dyDescent="0.3">
      <c r="A6607" s="61" t="s">
        <v>7670</v>
      </c>
      <c r="B6607" s="61" t="s">
        <v>2192</v>
      </c>
      <c r="C6607" s="61" t="s">
        <v>43</v>
      </c>
      <c r="D6607" s="36">
        <v>13</v>
      </c>
      <c r="E6607" s="36">
        <v>2020</v>
      </c>
      <c r="F6607" s="578">
        <v>3.3261285571278023</v>
      </c>
      <c r="G6607" s="578">
        <v>769.73849932352653</v>
      </c>
      <c r="H6607" s="578">
        <v>1.0045427959018209</v>
      </c>
      <c r="I6607" s="578">
        <v>1.3296652607436924E-2</v>
      </c>
      <c r="J6607" s="578">
        <v>5.1212920273731727E-3</v>
      </c>
      <c r="K6607" s="578">
        <v>3.8220017805460849</v>
      </c>
      <c r="L6607" s="578">
        <v>944.26046752929653</v>
      </c>
      <c r="M6607" s="578">
        <v>1.3446120715707299</v>
      </c>
      <c r="N6607" s="578">
        <v>0.16461973132815377</v>
      </c>
      <c r="O6607" s="578">
        <v>6.28243830578867E-3</v>
      </c>
      <c r="P6607" s="578">
        <v>3.3261286092818674</v>
      </c>
      <c r="Q6607" s="578">
        <v>769.73850409189822</v>
      </c>
      <c r="R6607" s="578">
        <v>1.0045427508806211</v>
      </c>
      <c r="S6607" s="578">
        <v>1.32966541638855E-2</v>
      </c>
      <c r="T6607" s="578">
        <v>5.1212919740161499E-3</v>
      </c>
      <c r="U6607" s="578">
        <v>3.8220017284024048</v>
      </c>
      <c r="V6607" s="578">
        <v>944.26047261555948</v>
      </c>
      <c r="W6607" s="578">
        <v>1.3446120826586823</v>
      </c>
      <c r="X6607" s="578">
        <v>0.16461973143244252</v>
      </c>
      <c r="Y6607" s="578">
        <v>6.2824382524316481E-3</v>
      </c>
    </row>
    <row r="6608" spans="1:25" x14ac:dyDescent="0.3">
      <c r="A6608" s="61" t="s">
        <v>7671</v>
      </c>
      <c r="B6608" s="61" t="s">
        <v>2192</v>
      </c>
      <c r="C6608" s="61" t="s">
        <v>43</v>
      </c>
      <c r="D6608" s="36">
        <v>14</v>
      </c>
      <c r="E6608" s="36">
        <v>2020</v>
      </c>
      <c r="F6608" s="578">
        <v>3.1986792491634302</v>
      </c>
      <c r="G6608" s="578">
        <v>751.77823575337675</v>
      </c>
      <c r="H6608" s="578">
        <v>0.96912998050841548</v>
      </c>
      <c r="I6608" s="578">
        <v>1.4462968366122599E-2</v>
      </c>
      <c r="J6608" s="578">
        <v>5.0017968557464548E-3</v>
      </c>
      <c r="K6608" s="578">
        <v>3.6777572558767071</v>
      </c>
      <c r="L6608" s="578">
        <v>917.51396115620901</v>
      </c>
      <c r="M6608" s="578">
        <v>1.2800865957985126</v>
      </c>
      <c r="N6608" s="578">
        <v>0.147699594596512</v>
      </c>
      <c r="O6608" s="578">
        <v>6.1044838803354599E-3</v>
      </c>
      <c r="P6608" s="578">
        <v>3.1986791957728298</v>
      </c>
      <c r="Q6608" s="578">
        <v>751.77823575337675</v>
      </c>
      <c r="R6608" s="578">
        <v>0.96912997393943956</v>
      </c>
      <c r="S6608" s="578">
        <v>1.4462968366653148E-2</v>
      </c>
      <c r="T6608" s="578">
        <v>5.0017968557464548E-3</v>
      </c>
      <c r="U6608" s="578">
        <v>3.677757151579037</v>
      </c>
      <c r="V6608" s="578">
        <v>917.51395575205447</v>
      </c>
      <c r="W6608" s="578">
        <v>1.2800866207204851</v>
      </c>
      <c r="X6608" s="578">
        <v>0.14769958417127727</v>
      </c>
      <c r="Y6608" s="578">
        <v>6.1044838803354599E-3</v>
      </c>
    </row>
    <row r="6609" spans="1:25" x14ac:dyDescent="0.3">
      <c r="A6609" s="61" t="s">
        <v>7672</v>
      </c>
      <c r="B6609" s="61" t="s">
        <v>2192</v>
      </c>
      <c r="C6609" s="61" t="s">
        <v>43</v>
      </c>
      <c r="D6609" s="36">
        <v>15</v>
      </c>
      <c r="E6609" s="36">
        <v>2020</v>
      </c>
      <c r="F6609" s="578">
        <v>3.088007996082895</v>
      </c>
      <c r="G6609" s="578">
        <v>738.30421956380155</v>
      </c>
      <c r="H6609" s="578">
        <v>0.94396147603038005</v>
      </c>
      <c r="I6609" s="578">
        <v>1.55547900052776E-2</v>
      </c>
      <c r="J6609" s="578">
        <v>4.9121525565472696E-3</v>
      </c>
      <c r="K6609" s="578">
        <v>3.5486014744866026</v>
      </c>
      <c r="L6609" s="578">
        <v>895.62116813659645</v>
      </c>
      <c r="M6609" s="578">
        <v>1.2301317248153849</v>
      </c>
      <c r="N6609" s="578">
        <v>0.13600057838145049</v>
      </c>
      <c r="O6609" s="578">
        <v>5.9588267031358503E-3</v>
      </c>
      <c r="P6609" s="578">
        <v>3.0880082046992303</v>
      </c>
      <c r="Q6609" s="578">
        <v>738.30421956380155</v>
      </c>
      <c r="R6609" s="578">
        <v>0.94396147460974822</v>
      </c>
      <c r="S6609" s="578">
        <v>1.5554789491488873E-2</v>
      </c>
      <c r="T6609" s="578">
        <v>4.9121525565472696E-3</v>
      </c>
      <c r="U6609" s="578">
        <v>3.5486015775633475</v>
      </c>
      <c r="V6609" s="578">
        <v>895.62117354075099</v>
      </c>
      <c r="W6609" s="578">
        <v>1.2301317398990474</v>
      </c>
      <c r="X6609" s="578">
        <v>0.136000578371446</v>
      </c>
      <c r="Y6609" s="578">
        <v>5.9588267031358503E-3</v>
      </c>
    </row>
    <row r="6610" spans="1:25" x14ac:dyDescent="0.3">
      <c r="A6610" s="580" t="s">
        <v>7673</v>
      </c>
      <c r="B6610" s="580" t="s">
        <v>2192</v>
      </c>
      <c r="C6610" s="580" t="s">
        <v>43</v>
      </c>
      <c r="D6610" s="581">
        <v>16</v>
      </c>
      <c r="E6610" s="581">
        <v>2020</v>
      </c>
      <c r="F6610" s="582">
        <v>3.0242340546184678</v>
      </c>
      <c r="G6610" s="582">
        <v>741.89201831817581</v>
      </c>
      <c r="H6610" s="582">
        <v>0.94370727470989646</v>
      </c>
      <c r="I6610" s="582">
        <v>1.742400511970265E-2</v>
      </c>
      <c r="J6610" s="582">
        <v>4.9360230865810647E-3</v>
      </c>
      <c r="K6610" s="582">
        <v>3.4644017339919602</v>
      </c>
      <c r="L6610" s="582">
        <v>890.23636118570926</v>
      </c>
      <c r="M6610" s="582">
        <v>1.2034923489130298</v>
      </c>
      <c r="N6610" s="582">
        <v>0.12782726772547875</v>
      </c>
      <c r="O6610" s="582">
        <v>5.9229976516993075E-3</v>
      </c>
      <c r="P6610" s="582">
        <v>3.0242341589161352</v>
      </c>
      <c r="Q6610" s="582">
        <v>741.89201323191287</v>
      </c>
      <c r="R6610" s="582">
        <v>0.94370725422777357</v>
      </c>
      <c r="S6610" s="582">
        <v>1.7424006177823949E-2</v>
      </c>
      <c r="T6610" s="582">
        <v>4.9360230865810647E-3</v>
      </c>
      <c r="U6610" s="582">
        <v>3.4644017339919602</v>
      </c>
      <c r="V6610" s="582">
        <v>890.23636118570926</v>
      </c>
      <c r="W6610" s="582">
        <v>1.20349239101354</v>
      </c>
      <c r="X6610" s="582">
        <v>0.12782726777701675</v>
      </c>
      <c r="Y6610" s="582">
        <v>5.9229977535627124E-3</v>
      </c>
    </row>
    <row r="6611" spans="1:25" x14ac:dyDescent="0.3">
      <c r="A6611" s="61" t="s">
        <v>7674</v>
      </c>
      <c r="B6611" s="61" t="s">
        <v>2192</v>
      </c>
      <c r="C6611" s="61" t="s">
        <v>43</v>
      </c>
      <c r="D6611" s="36">
        <v>1</v>
      </c>
      <c r="E6611" s="36">
        <v>2030</v>
      </c>
      <c r="F6611" s="578">
        <v>12.980391083895425</v>
      </c>
      <c r="G6611" s="578">
        <v>6194.9735260009711</v>
      </c>
      <c r="H6611" s="578">
        <v>14.787536227714199</v>
      </c>
      <c r="I6611" s="578">
        <v>2.3716394728656522E-2</v>
      </c>
      <c r="J6611" s="578">
        <v>4.1305534987865579E-2</v>
      </c>
      <c r="K6611" s="578">
        <v>13.03607402826275</v>
      </c>
      <c r="L6611" s="578">
        <v>6238.2998174031527</v>
      </c>
      <c r="M6611" s="578">
        <v>14.876537149776849</v>
      </c>
      <c r="N6611" s="578">
        <v>2.393839849901265E-2</v>
      </c>
      <c r="O6611" s="578">
        <v>4.1594433947466251E-2</v>
      </c>
      <c r="P6611" s="578">
        <v>12.980390040819024</v>
      </c>
      <c r="Q6611" s="578">
        <v>6194.9735819498637</v>
      </c>
      <c r="R6611" s="578">
        <v>14.787537183838076</v>
      </c>
      <c r="S6611" s="578">
        <v>2.3716395257755075E-2</v>
      </c>
      <c r="T6611" s="578">
        <v>4.1305535511734527E-2</v>
      </c>
      <c r="U6611" s="578">
        <v>13.036074028258199</v>
      </c>
      <c r="V6611" s="578">
        <v>6238.2999216715443</v>
      </c>
      <c r="W6611" s="578">
        <v>14.876536246190248</v>
      </c>
      <c r="X6611" s="578">
        <v>2.393839849901265E-2</v>
      </c>
      <c r="Y6611" s="578">
        <v>4.1594433423597303E-2</v>
      </c>
    </row>
    <row r="6612" spans="1:25" x14ac:dyDescent="0.3">
      <c r="A6612" s="61" t="s">
        <v>7675</v>
      </c>
      <c r="B6612" s="61" t="s">
        <v>2192</v>
      </c>
      <c r="C6612" s="61" t="s">
        <v>43</v>
      </c>
      <c r="D6612" s="36">
        <v>2</v>
      </c>
      <c r="E6612" s="36">
        <v>2030</v>
      </c>
      <c r="F6612" s="578">
        <v>7.1306183910789152</v>
      </c>
      <c r="G6612" s="578">
        <v>3089.3392639160102</v>
      </c>
      <c r="H6612" s="578">
        <v>7.6861317894811947</v>
      </c>
      <c r="I6612" s="578">
        <v>1.1672465670396023E-2</v>
      </c>
      <c r="J6612" s="578">
        <v>2.0598466255857276E-2</v>
      </c>
      <c r="K6612" s="578">
        <v>7.1994812665407117</v>
      </c>
      <c r="L6612" s="578">
        <v>3141.6595484415629</v>
      </c>
      <c r="M6612" s="578">
        <v>7.800089014857801</v>
      </c>
      <c r="N6612" s="578">
        <v>1.1942583127317104E-2</v>
      </c>
      <c r="O6612" s="578">
        <v>2.0947293747061224E-2</v>
      </c>
      <c r="P6612" s="578">
        <v>7.130618078165142</v>
      </c>
      <c r="Q6612" s="578">
        <v>3089.3392117818153</v>
      </c>
      <c r="R6612" s="578">
        <v>7.6861319950439757</v>
      </c>
      <c r="S6612" s="578">
        <v>1.1672465669372849E-2</v>
      </c>
      <c r="T6612" s="578">
        <v>2.0598465227521921E-2</v>
      </c>
      <c r="U6612" s="578">
        <v>7.1994812094195932</v>
      </c>
      <c r="V6612" s="578">
        <v>3141.6595484415629</v>
      </c>
      <c r="W6612" s="578">
        <v>7.8000882298219905</v>
      </c>
      <c r="X6612" s="578">
        <v>1.1942583233576404E-2</v>
      </c>
      <c r="Y6612" s="578">
        <v>2.0947293747061224E-2</v>
      </c>
    </row>
    <row r="6613" spans="1:25" x14ac:dyDescent="0.3">
      <c r="A6613" s="61" t="s">
        <v>7676</v>
      </c>
      <c r="B6613" s="61" t="s">
        <v>2192</v>
      </c>
      <c r="C6613" s="61" t="s">
        <v>43</v>
      </c>
      <c r="D6613" s="36">
        <v>3</v>
      </c>
      <c r="E6613" s="36">
        <v>2030</v>
      </c>
      <c r="F6613" s="578">
        <v>4.1819552492264176</v>
      </c>
      <c r="G6613" s="578">
        <v>1755.336671193435</v>
      </c>
      <c r="H6613" s="578">
        <v>4.1750725594253346</v>
      </c>
      <c r="I6613" s="578">
        <v>6.9593800015278796E-3</v>
      </c>
      <c r="J6613" s="578">
        <v>1.1703883899220524E-2</v>
      </c>
      <c r="K6613" s="578">
        <v>4.1948626744060649</v>
      </c>
      <c r="L6613" s="578">
        <v>1771.9626197814898</v>
      </c>
      <c r="M6613" s="578">
        <v>4.2306788718209001</v>
      </c>
      <c r="N6613" s="578">
        <v>7.0351105315277548E-3</v>
      </c>
      <c r="O6613" s="578">
        <v>1.18147147586569E-2</v>
      </c>
      <c r="P6613" s="578">
        <v>4.1819554056834569</v>
      </c>
      <c r="Q6613" s="578">
        <v>1755.336671193435</v>
      </c>
      <c r="R6613" s="578">
        <v>4.175072475784563</v>
      </c>
      <c r="S6613" s="578">
        <v>6.959380578242259E-3</v>
      </c>
      <c r="T6613" s="578">
        <v>1.1703880232137875E-2</v>
      </c>
      <c r="U6613" s="578">
        <v>4.1948625229109222</v>
      </c>
      <c r="V6613" s="578">
        <v>1771.9626197814898</v>
      </c>
      <c r="W6613" s="578">
        <v>4.2306789665223379</v>
      </c>
      <c r="X6613" s="578">
        <v>7.035110322040807E-3</v>
      </c>
      <c r="Y6613" s="578">
        <v>1.18147147586569E-2</v>
      </c>
    </row>
    <row r="6614" spans="1:25" x14ac:dyDescent="0.3">
      <c r="A6614" s="61" t="s">
        <v>7677</v>
      </c>
      <c r="B6614" s="61" t="s">
        <v>2192</v>
      </c>
      <c r="C6614" s="61" t="s">
        <v>43</v>
      </c>
      <c r="D6614" s="36">
        <v>4</v>
      </c>
      <c r="E6614" s="36">
        <v>2030</v>
      </c>
      <c r="F6614" s="578">
        <v>3.47844256464687</v>
      </c>
      <c r="G6614" s="578">
        <v>1389.8285395304324</v>
      </c>
      <c r="H6614" s="578">
        <v>3.1401924092236451</v>
      </c>
      <c r="I6614" s="578">
        <v>6.0463039798529855E-3</v>
      </c>
      <c r="J6614" s="578">
        <v>9.2668038608583886E-3</v>
      </c>
      <c r="K6614" s="578">
        <v>3.5759755641586199</v>
      </c>
      <c r="L6614" s="578">
        <v>1436.0493558247827</v>
      </c>
      <c r="M6614" s="578">
        <v>3.2914815060342599</v>
      </c>
      <c r="N6614" s="578">
        <v>6.2527066125236726E-3</v>
      </c>
      <c r="O6614" s="578">
        <v>9.574990705004869E-3</v>
      </c>
      <c r="P6614" s="578">
        <v>3.4784426143121427</v>
      </c>
      <c r="Q6614" s="578">
        <v>1389.8285916646273</v>
      </c>
      <c r="R6614" s="578">
        <v>3.1401924108064674</v>
      </c>
      <c r="S6614" s="578">
        <v>6.0463039808951128E-3</v>
      </c>
      <c r="T6614" s="578">
        <v>9.2668038075013667E-3</v>
      </c>
      <c r="U6614" s="578">
        <v>3.5759756163177627</v>
      </c>
      <c r="V6614" s="578">
        <v>1436.0494079589798</v>
      </c>
      <c r="W6614" s="578">
        <v>3.2914813934897476</v>
      </c>
      <c r="X6614" s="578">
        <v>6.2527066639859125E-3</v>
      </c>
      <c r="Y6614" s="578">
        <v>9.574990651647847E-3</v>
      </c>
    </row>
    <row r="6615" spans="1:25" x14ac:dyDescent="0.3">
      <c r="A6615" s="61" t="s">
        <v>7678</v>
      </c>
      <c r="B6615" s="61" t="s">
        <v>2192</v>
      </c>
      <c r="C6615" s="61" t="s">
        <v>43</v>
      </c>
      <c r="D6615" s="36">
        <v>5</v>
      </c>
      <c r="E6615" s="36">
        <v>2030</v>
      </c>
      <c r="F6615" s="578">
        <v>3.1152308591495026</v>
      </c>
      <c r="G6615" s="578">
        <v>1212.390371322625</v>
      </c>
      <c r="H6615" s="578">
        <v>2.5378784098841853</v>
      </c>
      <c r="I6615" s="578">
        <v>5.7794357435720133E-3</v>
      </c>
      <c r="J6615" s="578">
        <v>8.0837203519574016E-3</v>
      </c>
      <c r="K6615" s="578">
        <v>3.3155569177558051</v>
      </c>
      <c r="L6615" s="578">
        <v>1297.8581110636351</v>
      </c>
      <c r="M6615" s="578">
        <v>2.8049745697335275</v>
      </c>
      <c r="N6615" s="578">
        <v>6.7550106758744724E-3</v>
      </c>
      <c r="O6615" s="578">
        <v>8.6535888064342217E-3</v>
      </c>
      <c r="P6615" s="578">
        <v>3.1152308069953625</v>
      </c>
      <c r="Q6615" s="578">
        <v>1212.390371322625</v>
      </c>
      <c r="R6615" s="578">
        <v>2.5378784522645175</v>
      </c>
      <c r="S6615" s="578">
        <v>5.7794357964363928E-3</v>
      </c>
      <c r="T6615" s="578">
        <v>8.0837203519574016E-3</v>
      </c>
      <c r="U6615" s="578">
        <v>3.3155572306801901</v>
      </c>
      <c r="V6615" s="578">
        <v>1297.8580067952425</v>
      </c>
      <c r="W6615" s="578">
        <v>2.8049744361899949</v>
      </c>
      <c r="X6615" s="578">
        <v>6.7550105691604276E-3</v>
      </c>
      <c r="Y6615" s="578">
        <v>8.6535887530771981E-3</v>
      </c>
    </row>
    <row r="6616" spans="1:25" x14ac:dyDescent="0.3">
      <c r="A6616" s="61" t="s">
        <v>7679</v>
      </c>
      <c r="B6616" s="61" t="s">
        <v>2192</v>
      </c>
      <c r="C6616" s="61" t="s">
        <v>43</v>
      </c>
      <c r="D6616" s="36">
        <v>6</v>
      </c>
      <c r="E6616" s="36">
        <v>2030</v>
      </c>
      <c r="F6616" s="578">
        <v>2.7990208133641823</v>
      </c>
      <c r="G6616" s="578">
        <v>1090.006243387855</v>
      </c>
      <c r="H6616" s="578">
        <v>2.0964585145826851</v>
      </c>
      <c r="I6616" s="578">
        <v>5.1019560497328077E-3</v>
      </c>
      <c r="J6616" s="578">
        <v>7.2677250185127652E-3</v>
      </c>
      <c r="K6616" s="578">
        <v>3.0889174106097572</v>
      </c>
      <c r="L6616" s="578">
        <v>1209.40646743774</v>
      </c>
      <c r="M6616" s="578">
        <v>2.4495111954644577</v>
      </c>
      <c r="N6616" s="578">
        <v>8.0416800722862905E-3</v>
      </c>
      <c r="O6616" s="578">
        <v>8.063833801619083E-3</v>
      </c>
      <c r="P6616" s="578">
        <v>2.7990209176842451</v>
      </c>
      <c r="Q6616" s="578">
        <v>1090.006243387855</v>
      </c>
      <c r="R6616" s="578">
        <v>2.09645856921603</v>
      </c>
      <c r="S6616" s="578">
        <v>5.101955944913545E-3</v>
      </c>
      <c r="T6616" s="578">
        <v>7.2677250694444676E-3</v>
      </c>
      <c r="U6616" s="578">
        <v>3.0889175149126551</v>
      </c>
      <c r="V6616" s="578">
        <v>1209.40646743774</v>
      </c>
      <c r="W6616" s="578">
        <v>2.4495110719635651</v>
      </c>
      <c r="X6616" s="578">
        <v>8.0416801232179938E-3</v>
      </c>
      <c r="Y6616" s="578">
        <v>8.063833801619083E-3</v>
      </c>
    </row>
    <row r="6617" spans="1:25" x14ac:dyDescent="0.3">
      <c r="A6617" s="61" t="s">
        <v>7680</v>
      </c>
      <c r="B6617" s="61" t="s">
        <v>2192</v>
      </c>
      <c r="C6617" s="61" t="s">
        <v>43</v>
      </c>
      <c r="D6617" s="36">
        <v>7</v>
      </c>
      <c r="E6617" s="36">
        <v>2030</v>
      </c>
      <c r="F6617" s="578">
        <v>2.8122364417061623</v>
      </c>
      <c r="G6617" s="578">
        <v>1052.8081283569275</v>
      </c>
      <c r="H6617" s="578">
        <v>1.8676976644949974</v>
      </c>
      <c r="I6617" s="578">
        <v>6.3204073170860849E-3</v>
      </c>
      <c r="J6617" s="578">
        <v>7.0197010960934341E-3</v>
      </c>
      <c r="K6617" s="578">
        <v>3.1509800977444176</v>
      </c>
      <c r="L6617" s="578">
        <v>1192.1395772298126</v>
      </c>
      <c r="M6617" s="578">
        <v>2.2192944469685774</v>
      </c>
      <c r="N6617" s="578">
        <v>2.2790172640573723E-2</v>
      </c>
      <c r="O6617" s="578">
        <v>7.9486987330407467E-3</v>
      </c>
      <c r="P6617" s="578">
        <v>2.8122364417026002</v>
      </c>
      <c r="Q6617" s="578">
        <v>1052.8081283569275</v>
      </c>
      <c r="R6617" s="578">
        <v>1.8676976899976825</v>
      </c>
      <c r="S6617" s="578">
        <v>6.3204075302299573E-3</v>
      </c>
      <c r="T6617" s="578">
        <v>7.01970104516173E-3</v>
      </c>
      <c r="U6617" s="578">
        <v>3.1509799934310596</v>
      </c>
      <c r="V6617" s="578">
        <v>1192.13962936401</v>
      </c>
      <c r="W6617" s="578">
        <v>2.2192944792103173</v>
      </c>
      <c r="X6617" s="578">
        <v>2.2790172121252249E-2</v>
      </c>
      <c r="Y6617" s="578">
        <v>7.9486987306154264E-3</v>
      </c>
    </row>
    <row r="6618" spans="1:25" x14ac:dyDescent="0.3">
      <c r="A6618" s="61" t="s">
        <v>7681</v>
      </c>
      <c r="B6618" s="61" t="s">
        <v>2192</v>
      </c>
      <c r="C6618" s="61" t="s">
        <v>43</v>
      </c>
      <c r="D6618" s="36">
        <v>8</v>
      </c>
      <c r="E6618" s="36">
        <v>2030</v>
      </c>
      <c r="F6618" s="578">
        <v>2.7758231013669525</v>
      </c>
      <c r="G6618" s="578">
        <v>933.58747037251737</v>
      </c>
      <c r="H6618" s="578">
        <v>1.5298004968960075</v>
      </c>
      <c r="I6618" s="578">
        <v>7.7706587097736615E-3</v>
      </c>
      <c r="J6618" s="578">
        <v>6.2247795697961301E-3</v>
      </c>
      <c r="K6618" s="578">
        <v>3.1525772357694724</v>
      </c>
      <c r="L6618" s="578">
        <v>1093.9645818074498</v>
      </c>
      <c r="M6618" s="578">
        <v>1.882182251739015</v>
      </c>
      <c r="N6618" s="578">
        <v>5.4601948119549548E-2</v>
      </c>
      <c r="O6618" s="578">
        <v>7.2941067337524102E-3</v>
      </c>
      <c r="P6618" s="578">
        <v>2.7758233099883998</v>
      </c>
      <c r="Q6618" s="578">
        <v>933.58750247955254</v>
      </c>
      <c r="R6618" s="578">
        <v>1.52980056033114</v>
      </c>
      <c r="S6618" s="578">
        <v>7.7706589150920748E-3</v>
      </c>
      <c r="T6618" s="578">
        <v>6.2247795697961301E-3</v>
      </c>
      <c r="U6618" s="578">
        <v>3.1525773400672525</v>
      </c>
      <c r="V6618" s="578">
        <v>1093.9645818074498</v>
      </c>
      <c r="W6618" s="578">
        <v>1.8821822594591073</v>
      </c>
      <c r="X6618" s="578">
        <v>5.4601947608413526E-2</v>
      </c>
      <c r="Y6618" s="578">
        <v>7.2941068356158177E-3</v>
      </c>
    </row>
    <row r="6619" spans="1:25" x14ac:dyDescent="0.3">
      <c r="A6619" s="61" t="s">
        <v>7682</v>
      </c>
      <c r="B6619" s="61" t="s">
        <v>2192</v>
      </c>
      <c r="C6619" s="61" t="s">
        <v>43</v>
      </c>
      <c r="D6619" s="36">
        <v>9</v>
      </c>
      <c r="E6619" s="36">
        <v>2030</v>
      </c>
      <c r="F6619" s="578">
        <v>2.8781653747918146</v>
      </c>
      <c r="G6619" s="578">
        <v>893.1889746983843</v>
      </c>
      <c r="H6619" s="578">
        <v>1.3198670101475349</v>
      </c>
      <c r="I6619" s="578">
        <v>9.2814867518503236E-3</v>
      </c>
      <c r="J6619" s="578">
        <v>5.9554186930957497E-3</v>
      </c>
      <c r="K6619" s="578">
        <v>3.28133802247494</v>
      </c>
      <c r="L6619" s="578">
        <v>1069.0893262227301</v>
      </c>
      <c r="M6619" s="578">
        <v>1.6678017049701575</v>
      </c>
      <c r="N6619" s="578">
        <v>0.11368012738603263</v>
      </c>
      <c r="O6619" s="578">
        <v>7.1282439918528874E-3</v>
      </c>
      <c r="P6619" s="578">
        <v>2.8781654790901277</v>
      </c>
      <c r="Q6619" s="578">
        <v>893.18895339965798</v>
      </c>
      <c r="R6619" s="578">
        <v>1.3198669694752398</v>
      </c>
      <c r="S6619" s="578">
        <v>9.2814871254820949E-3</v>
      </c>
      <c r="T6619" s="578">
        <v>5.9554185912323448E-3</v>
      </c>
      <c r="U6619" s="578">
        <v>3.2813380224645199</v>
      </c>
      <c r="V6619" s="578">
        <v>1069.0893262227301</v>
      </c>
      <c r="W6619" s="578">
        <v>1.6678015706846325</v>
      </c>
      <c r="X6619" s="578">
        <v>0.11368012739148962</v>
      </c>
      <c r="Y6619" s="578">
        <v>7.1282439409211858E-3</v>
      </c>
    </row>
    <row r="6620" spans="1:25" x14ac:dyDescent="0.3">
      <c r="A6620" s="61" t="s">
        <v>7683</v>
      </c>
      <c r="B6620" s="61" t="s">
        <v>2192</v>
      </c>
      <c r="C6620" s="61" t="s">
        <v>43</v>
      </c>
      <c r="D6620" s="36">
        <v>10</v>
      </c>
      <c r="E6620" s="36">
        <v>2030</v>
      </c>
      <c r="F6620" s="578">
        <v>2.96139631099371</v>
      </c>
      <c r="G6620" s="578">
        <v>861.8334967295325</v>
      </c>
      <c r="H6620" s="578">
        <v>1.1555470313211675</v>
      </c>
      <c r="I6620" s="578">
        <v>1.0483020442961776E-2</v>
      </c>
      <c r="J6620" s="578">
        <v>5.7463520206511003E-3</v>
      </c>
      <c r="K6620" s="578">
        <v>3.3759277883693031</v>
      </c>
      <c r="L6620" s="578">
        <v>1046.7759437561001</v>
      </c>
      <c r="M6620" s="578">
        <v>1.5074573449111626</v>
      </c>
      <c r="N6620" s="578">
        <v>0.16434635607947651</v>
      </c>
      <c r="O6620" s="578">
        <v>6.9794618272377776E-3</v>
      </c>
      <c r="P6620" s="578">
        <v>2.9613963631453504</v>
      </c>
      <c r="Q6620" s="578">
        <v>861.83350181579567</v>
      </c>
      <c r="R6620" s="578">
        <v>1.15554702872365</v>
      </c>
      <c r="S6620" s="578">
        <v>1.048302155296215E-2</v>
      </c>
      <c r="T6620" s="578">
        <v>5.7463522292285525E-3</v>
      </c>
      <c r="U6620" s="578">
        <v>3.3759276319018774</v>
      </c>
      <c r="V6620" s="578">
        <v>1046.7759437561001</v>
      </c>
      <c r="W6620" s="578">
        <v>1.5074573312259973</v>
      </c>
      <c r="X6620" s="578">
        <v>0.16434635613162099</v>
      </c>
      <c r="Y6620" s="578">
        <v>6.9794618272377776E-3</v>
      </c>
    </row>
    <row r="6621" spans="1:25" x14ac:dyDescent="0.3">
      <c r="A6621" s="61" t="s">
        <v>7684</v>
      </c>
      <c r="B6621" s="61" t="s">
        <v>2192</v>
      </c>
      <c r="C6621" s="61" t="s">
        <v>43</v>
      </c>
      <c r="D6621" s="36">
        <v>11</v>
      </c>
      <c r="E6621" s="36">
        <v>2030</v>
      </c>
      <c r="F6621" s="578">
        <v>3.0574192919469425</v>
      </c>
      <c r="G6621" s="578">
        <v>837.24937184651662</v>
      </c>
      <c r="H6621" s="578">
        <v>1.0156651391580418</v>
      </c>
      <c r="I6621" s="578">
        <v>1.1658393994480265E-2</v>
      </c>
      <c r="J6621" s="578">
        <v>5.5824349425771854E-3</v>
      </c>
      <c r="K6621" s="578">
        <v>3.4611308516826549</v>
      </c>
      <c r="L6621" s="578">
        <v>1021.8227939605658</v>
      </c>
      <c r="M6621" s="578">
        <v>1.3495254992329402</v>
      </c>
      <c r="N6621" s="578">
        <v>0.1854872465822455</v>
      </c>
      <c r="O6621" s="578">
        <v>6.8130978373422552E-3</v>
      </c>
      <c r="P6621" s="578">
        <v>3.0574192931939352</v>
      </c>
      <c r="Q6621" s="578">
        <v>837.24937725067116</v>
      </c>
      <c r="R6621" s="578">
        <v>1.0156651546773552</v>
      </c>
      <c r="S6621" s="578">
        <v>1.1658392274739486E-2</v>
      </c>
      <c r="T6621" s="578">
        <v>5.5824348916454821E-3</v>
      </c>
      <c r="U6621" s="578">
        <v>3.4611307995285925</v>
      </c>
      <c r="V6621" s="578">
        <v>1021.8227939605658</v>
      </c>
      <c r="W6621" s="578">
        <v>1.3495254794223226</v>
      </c>
      <c r="X6621" s="578">
        <v>0.1854872465822455</v>
      </c>
      <c r="Y6621" s="578">
        <v>6.8130978373422552E-3</v>
      </c>
    </row>
    <row r="6622" spans="1:25" x14ac:dyDescent="0.3">
      <c r="A6622" s="61" t="s">
        <v>7685</v>
      </c>
      <c r="B6622" s="61" t="s">
        <v>2192</v>
      </c>
      <c r="C6622" s="61" t="s">
        <v>43</v>
      </c>
      <c r="D6622" s="36">
        <v>12</v>
      </c>
      <c r="E6622" s="36">
        <v>2030</v>
      </c>
      <c r="F6622" s="578">
        <v>3.1359854378854326</v>
      </c>
      <c r="G6622" s="578">
        <v>817.13850307464554</v>
      </c>
      <c r="H6622" s="578">
        <v>0.90121890971204133</v>
      </c>
      <c r="I6622" s="578">
        <v>1.26200785874743E-2</v>
      </c>
      <c r="J6622" s="578">
        <v>5.4483435184617141E-3</v>
      </c>
      <c r="K6622" s="578">
        <v>3.5196829219527546</v>
      </c>
      <c r="L6622" s="578">
        <v>996.36763572692701</v>
      </c>
      <c r="M6622" s="578">
        <v>1.207825555497035</v>
      </c>
      <c r="N6622" s="578">
        <v>0.17848443594266375</v>
      </c>
      <c r="O6622" s="578">
        <v>6.643372100370467E-3</v>
      </c>
      <c r="P6622" s="578">
        <v>3.1359852292639476</v>
      </c>
      <c r="Q6622" s="578">
        <v>817.13850847879996</v>
      </c>
      <c r="R6622" s="578">
        <v>0.90121890884559686</v>
      </c>
      <c r="S6622" s="578">
        <v>1.2620079098686149E-2</v>
      </c>
      <c r="T6622" s="578">
        <v>5.4483435718187369E-3</v>
      </c>
      <c r="U6622" s="578">
        <v>3.5196829741067797</v>
      </c>
      <c r="V6622" s="578">
        <v>996.36764081319006</v>
      </c>
      <c r="W6622" s="578">
        <v>1.2078254818241749</v>
      </c>
      <c r="X6622" s="578">
        <v>0.1784844254131405</v>
      </c>
      <c r="Y6622" s="578">
        <v>6.643372100370467E-3</v>
      </c>
    </row>
    <row r="6623" spans="1:25" x14ac:dyDescent="0.3">
      <c r="A6623" s="61" t="s">
        <v>7686</v>
      </c>
      <c r="B6623" s="61" t="s">
        <v>2192</v>
      </c>
      <c r="C6623" s="61" t="s">
        <v>43</v>
      </c>
      <c r="D6623" s="36">
        <v>13</v>
      </c>
      <c r="E6623" s="36">
        <v>2030</v>
      </c>
      <c r="F6623" s="578">
        <v>3.0548994408452428</v>
      </c>
      <c r="G6623" s="578">
        <v>770.57014306386247</v>
      </c>
      <c r="H6623" s="578">
        <v>0.80093009024866024</v>
      </c>
      <c r="I6623" s="578">
        <v>1.2900613997847626E-2</v>
      </c>
      <c r="J6623" s="578">
        <v>5.1378457719692952E-3</v>
      </c>
      <c r="K6623" s="578">
        <v>3.42617064747605</v>
      </c>
      <c r="L6623" s="578">
        <v>945.20242754618278</v>
      </c>
      <c r="M6623" s="578">
        <v>1.0861727004121324</v>
      </c>
      <c r="N6623" s="578">
        <v>0.16378189658159148</v>
      </c>
      <c r="O6623" s="578">
        <v>6.3022226386237855E-3</v>
      </c>
      <c r="P6623" s="578">
        <v>3.0548991800645027</v>
      </c>
      <c r="Q6623" s="578">
        <v>770.57015355428007</v>
      </c>
      <c r="R6623" s="578">
        <v>0.80093007912644953</v>
      </c>
      <c r="S6623" s="578">
        <v>1.2900613493760201E-2</v>
      </c>
      <c r="T6623" s="578">
        <v>5.1378457719692952E-3</v>
      </c>
      <c r="U6623" s="578">
        <v>3.4261704910138602</v>
      </c>
      <c r="V6623" s="578">
        <v>945.20243263244572</v>
      </c>
      <c r="W6623" s="578">
        <v>1.08617266336553</v>
      </c>
      <c r="X6623" s="578">
        <v>0.16378189647730274</v>
      </c>
      <c r="Y6623" s="578">
        <v>6.302222689555487E-3</v>
      </c>
    </row>
    <row r="6624" spans="1:25" x14ac:dyDescent="0.3">
      <c r="A6624" s="61" t="s">
        <v>7687</v>
      </c>
      <c r="B6624" s="61" t="s">
        <v>2192</v>
      </c>
      <c r="C6624" s="61" t="s">
        <v>43</v>
      </c>
      <c r="D6624" s="36">
        <v>14</v>
      </c>
      <c r="E6624" s="36">
        <v>2030</v>
      </c>
      <c r="F6624" s="578">
        <v>2.9079125506893075</v>
      </c>
      <c r="G6624" s="578">
        <v>752.57257207234647</v>
      </c>
      <c r="H6624" s="578">
        <v>0.76761479085538031</v>
      </c>
      <c r="I6624" s="578">
        <v>1.3285725715680451E-2</v>
      </c>
      <c r="J6624" s="578">
        <v>5.0178462212594806E-3</v>
      </c>
      <c r="K6624" s="578">
        <v>3.2671328031337126</v>
      </c>
      <c r="L6624" s="578">
        <v>918.41394329070977</v>
      </c>
      <c r="M6624" s="578">
        <v>1.0268303454774135</v>
      </c>
      <c r="N6624" s="578">
        <v>0.14607705969198476</v>
      </c>
      <c r="O6624" s="578">
        <v>6.12360739614814E-3</v>
      </c>
      <c r="P6624" s="578">
        <v>2.9079124463712529</v>
      </c>
      <c r="Q6624" s="578">
        <v>752.57259209950723</v>
      </c>
      <c r="R6624" s="578">
        <v>0.76761478940011274</v>
      </c>
      <c r="S6624" s="578">
        <v>1.3285724155404376E-2</v>
      </c>
      <c r="T6624" s="578">
        <v>5.0178462212594806E-3</v>
      </c>
      <c r="U6624" s="578">
        <v>3.2671329596011325</v>
      </c>
      <c r="V6624" s="578">
        <v>918.41398016611674</v>
      </c>
      <c r="W6624" s="578">
        <v>1.0268303279895732</v>
      </c>
      <c r="X6624" s="578">
        <v>0.14607705967712975</v>
      </c>
      <c r="Y6624" s="578">
        <v>6.12360739614814E-3</v>
      </c>
    </row>
    <row r="6625" spans="1:25" x14ac:dyDescent="0.3">
      <c r="A6625" s="61" t="s">
        <v>7688</v>
      </c>
      <c r="B6625" s="61" t="s">
        <v>2192</v>
      </c>
      <c r="C6625" s="61" t="s">
        <v>43</v>
      </c>
      <c r="D6625" s="36">
        <v>15</v>
      </c>
      <c r="E6625" s="36">
        <v>2030</v>
      </c>
      <c r="F6625" s="578">
        <v>2.7765449672371725</v>
      </c>
      <c r="G6625" s="578">
        <v>739.06735420227028</v>
      </c>
      <c r="H6625" s="578">
        <v>0.74325226197371774</v>
      </c>
      <c r="I6625" s="578">
        <v>1.3631152977988326E-2</v>
      </c>
      <c r="J6625" s="578">
        <v>4.9278001339795648E-3</v>
      </c>
      <c r="K6625" s="578">
        <v>3.1231950112281321</v>
      </c>
      <c r="L6625" s="578">
        <v>896.48539288838651</v>
      </c>
      <c r="M6625" s="578">
        <v>0.98015277775372334</v>
      </c>
      <c r="N6625" s="578">
        <v>0.13385933369772776</v>
      </c>
      <c r="O6625" s="578">
        <v>5.9773995259699069E-3</v>
      </c>
      <c r="P6625" s="578">
        <v>2.7765450715420776</v>
      </c>
      <c r="Q6625" s="578">
        <v>739.06735960642482</v>
      </c>
      <c r="R6625" s="578">
        <v>0.74325223390921202</v>
      </c>
      <c r="S6625" s="578">
        <v>1.36311529885612E-2</v>
      </c>
      <c r="T6625" s="578">
        <v>4.9278001339795648E-3</v>
      </c>
      <c r="U6625" s="578">
        <v>3.1231950112385922</v>
      </c>
      <c r="V6625" s="578">
        <v>896.48540306091252</v>
      </c>
      <c r="W6625" s="578">
        <v>0.98015274372596495</v>
      </c>
      <c r="X6625" s="578">
        <v>0.13385933371379549</v>
      </c>
      <c r="Y6625" s="578">
        <v>5.9773995259699069E-3</v>
      </c>
    </row>
    <row r="6626" spans="1:25" x14ac:dyDescent="0.3">
      <c r="A6626" s="580" t="s">
        <v>7689</v>
      </c>
      <c r="B6626" s="580" t="s">
        <v>2192</v>
      </c>
      <c r="C6626" s="580" t="s">
        <v>43</v>
      </c>
      <c r="D6626" s="581">
        <v>16</v>
      </c>
      <c r="E6626" s="581">
        <v>2030</v>
      </c>
      <c r="F6626" s="582">
        <v>2.6757902028867075</v>
      </c>
      <c r="G6626" s="582">
        <v>742.63699150085392</v>
      </c>
      <c r="H6626" s="582">
        <v>0.73755875763170731</v>
      </c>
      <c r="I6626" s="582">
        <v>1.4418527770051925E-2</v>
      </c>
      <c r="J6626" s="582">
        <v>4.9516009845926049E-3</v>
      </c>
      <c r="K6626" s="582">
        <v>3.0092152925249849</v>
      </c>
      <c r="L6626" s="582">
        <v>891.07765102386429</v>
      </c>
      <c r="M6626" s="582">
        <v>0.95018505244986995</v>
      </c>
      <c r="N6626" s="582">
        <v>0.12484298898137475</v>
      </c>
      <c r="O6626" s="582">
        <v>5.9413422811000248E-3</v>
      </c>
      <c r="P6626" s="582">
        <v>2.6757904624158324</v>
      </c>
      <c r="Q6626" s="582">
        <v>742.63699150085392</v>
      </c>
      <c r="R6626" s="582">
        <v>0.73755873769884239</v>
      </c>
      <c r="S6626" s="582">
        <v>1.4418529314525551E-2</v>
      </c>
      <c r="T6626" s="582">
        <v>4.9516009845926049E-3</v>
      </c>
      <c r="U6626" s="582">
        <v>3.0092152925301403</v>
      </c>
      <c r="V6626" s="582">
        <v>891.07764593760123</v>
      </c>
      <c r="W6626" s="582">
        <v>0.95018503950912514</v>
      </c>
      <c r="X6626" s="582">
        <v>0.12484299418641326</v>
      </c>
      <c r="Y6626" s="582">
        <v>5.9413423878140704E-3</v>
      </c>
    </row>
    <row r="6627" spans="1:25" x14ac:dyDescent="0.3">
      <c r="A6627" s="61" t="s">
        <v>7690</v>
      </c>
      <c r="B6627" s="61" t="s">
        <v>2191</v>
      </c>
      <c r="C6627" s="61" t="s">
        <v>43</v>
      </c>
      <c r="D6627" s="36">
        <v>1</v>
      </c>
      <c r="E6627" s="36">
        <v>2012</v>
      </c>
      <c r="F6627" s="578">
        <v>46.299428731688096</v>
      </c>
      <c r="G6627" s="578">
        <v>8117.0891418456968</v>
      </c>
      <c r="H6627" s="578">
        <v>8.0306047055249348</v>
      </c>
      <c r="I6627" s="578">
        <v>3.4855599403381299</v>
      </c>
      <c r="J6627" s="578">
        <v>6.9266726495698053E-2</v>
      </c>
      <c r="K6627" s="578">
        <v>46.702435684060475</v>
      </c>
      <c r="L6627" s="578">
        <v>8181.0841267903634</v>
      </c>
      <c r="M6627" s="578">
        <v>8.0467767971567756</v>
      </c>
      <c r="N6627" s="578">
        <v>3.5003445222973797</v>
      </c>
      <c r="O6627" s="578">
        <v>6.9812804693356101E-2</v>
      </c>
      <c r="P6627" s="578">
        <v>46.299428772452899</v>
      </c>
      <c r="Q6627" s="578">
        <v>8117.0891418456968</v>
      </c>
      <c r="R6627" s="578">
        <v>8.0306055564433283</v>
      </c>
      <c r="S6627" s="578">
        <v>3.4855599403381299</v>
      </c>
      <c r="T6627" s="578">
        <v>6.9266725486765254E-2</v>
      </c>
      <c r="U6627" s="578">
        <v>46.702435127226572</v>
      </c>
      <c r="V6627" s="578">
        <v>8181.0840733845998</v>
      </c>
      <c r="W6627" s="578">
        <v>8.0467766406945849</v>
      </c>
      <c r="X6627" s="578">
        <v>3.5003444179892496</v>
      </c>
      <c r="Y6627" s="578">
        <v>6.9812804693356101E-2</v>
      </c>
    </row>
    <row r="6628" spans="1:25" x14ac:dyDescent="0.3">
      <c r="A6628" s="61" t="s">
        <v>7691</v>
      </c>
      <c r="B6628" s="61" t="s">
        <v>2191</v>
      </c>
      <c r="C6628" s="61" t="s">
        <v>43</v>
      </c>
      <c r="D6628" s="36">
        <v>2</v>
      </c>
      <c r="E6628" s="36">
        <v>2012</v>
      </c>
      <c r="F6628" s="578">
        <v>21.655611544081051</v>
      </c>
      <c r="G6628" s="578">
        <v>3956.8065490722597</v>
      </c>
      <c r="H6628" s="578">
        <v>4.3274041263697001</v>
      </c>
      <c r="I6628" s="578">
        <v>1.7482911618426398</v>
      </c>
      <c r="J6628" s="578">
        <v>3.3765194995794404E-2</v>
      </c>
      <c r="K6628" s="578">
        <v>22.174651460256349</v>
      </c>
      <c r="L6628" s="578">
        <v>4039.6131083170549</v>
      </c>
      <c r="M6628" s="578">
        <v>4.3544596272210256</v>
      </c>
      <c r="N6628" s="578">
        <v>1.7666498838613351</v>
      </c>
      <c r="O6628" s="578">
        <v>3.4471802840319726E-2</v>
      </c>
      <c r="P6628" s="578">
        <v>21.655612599686648</v>
      </c>
      <c r="Q6628" s="578">
        <v>3956.8065490722597</v>
      </c>
      <c r="R6628" s="578">
        <v>4.3274042833751629</v>
      </c>
      <c r="S6628" s="578">
        <v>1.7482911090676949</v>
      </c>
      <c r="T6628" s="578">
        <v>3.3765195519663352E-2</v>
      </c>
      <c r="U6628" s="578">
        <v>22.174648344070448</v>
      </c>
      <c r="V6628" s="578">
        <v>4039.6131083170549</v>
      </c>
      <c r="W6628" s="578">
        <v>4.3544596230300732</v>
      </c>
      <c r="X6628" s="578">
        <v>1.7666498996938249</v>
      </c>
      <c r="Y6628" s="578">
        <v>3.4471802840319726E-2</v>
      </c>
    </row>
    <row r="6629" spans="1:25" x14ac:dyDescent="0.3">
      <c r="A6629" s="61" t="s">
        <v>7692</v>
      </c>
      <c r="B6629" s="61" t="s">
        <v>2191</v>
      </c>
      <c r="C6629" s="61" t="s">
        <v>43</v>
      </c>
      <c r="D6629" s="36">
        <v>3</v>
      </c>
      <c r="E6629" s="36">
        <v>2012</v>
      </c>
      <c r="F6629" s="578">
        <v>12.555709978497626</v>
      </c>
      <c r="G6629" s="578">
        <v>2347.3242619832299</v>
      </c>
      <c r="H6629" s="578">
        <v>2.3127217525034149</v>
      </c>
      <c r="I6629" s="578">
        <v>0.97223857945452097</v>
      </c>
      <c r="J6629" s="578">
        <v>2.0030830482331376E-2</v>
      </c>
      <c r="K6629" s="578">
        <v>12.687383022387273</v>
      </c>
      <c r="L6629" s="578">
        <v>2363.9048690795853</v>
      </c>
      <c r="M6629" s="578">
        <v>2.3234601281195197</v>
      </c>
      <c r="N6629" s="578">
        <v>0.97562012324730529</v>
      </c>
      <c r="O6629" s="578">
        <v>2.017231428180815E-2</v>
      </c>
      <c r="P6629" s="578">
        <v>12.555711026701175</v>
      </c>
      <c r="Q6629" s="578">
        <v>2347.3242619832299</v>
      </c>
      <c r="R6629" s="578">
        <v>2.3127217550063448</v>
      </c>
      <c r="S6629" s="578">
        <v>0.97223864278445571</v>
      </c>
      <c r="T6629" s="578">
        <v>2.0030830482331376E-2</v>
      </c>
      <c r="U6629" s="578">
        <v>12.687382500395525</v>
      </c>
      <c r="V6629" s="578">
        <v>2363.9048690795853</v>
      </c>
      <c r="W6629" s="578">
        <v>2.3234600748401073</v>
      </c>
      <c r="X6629" s="578">
        <v>0.97562008630484276</v>
      </c>
      <c r="Y6629" s="578">
        <v>2.0172315319844751E-2</v>
      </c>
    </row>
    <row r="6630" spans="1:25" x14ac:dyDescent="0.3">
      <c r="A6630" s="61" t="s">
        <v>7693</v>
      </c>
      <c r="B6630" s="61" t="s">
        <v>2191</v>
      </c>
      <c r="C6630" s="61" t="s">
        <v>43</v>
      </c>
      <c r="D6630" s="36">
        <v>4</v>
      </c>
      <c r="E6630" s="36">
        <v>2012</v>
      </c>
      <c r="F6630" s="578">
        <v>9.7587046449479757</v>
      </c>
      <c r="G6630" s="578">
        <v>1860.23094050089</v>
      </c>
      <c r="H6630" s="578">
        <v>1.6701583334167127</v>
      </c>
      <c r="I6630" s="578">
        <v>0.71886911336332493</v>
      </c>
      <c r="J6630" s="578">
        <v>1.5874282292012702E-2</v>
      </c>
      <c r="K6630" s="578">
        <v>9.8732258369515407</v>
      </c>
      <c r="L6630" s="578">
        <v>1878.1110496520926</v>
      </c>
      <c r="M6630" s="578">
        <v>1.6795379870648774</v>
      </c>
      <c r="N6630" s="578">
        <v>0.72743903147056654</v>
      </c>
      <c r="O6630" s="578">
        <v>1.602684889803635E-2</v>
      </c>
      <c r="P6630" s="578">
        <v>9.758705732519326</v>
      </c>
      <c r="Q6630" s="578">
        <v>1860.23094050089</v>
      </c>
      <c r="R6630" s="578">
        <v>1.6701583334167125</v>
      </c>
      <c r="S6630" s="578">
        <v>0.71886908262968019</v>
      </c>
      <c r="T6630" s="578">
        <v>1.5874282292012702E-2</v>
      </c>
      <c r="U6630" s="578">
        <v>9.8732258565941713</v>
      </c>
      <c r="V6630" s="578">
        <v>1878.1110496520926</v>
      </c>
      <c r="W6630" s="578">
        <v>1.6795379844455303</v>
      </c>
      <c r="X6630" s="578">
        <v>0.72743901610374395</v>
      </c>
      <c r="Y6630" s="578">
        <v>1.602684889803635E-2</v>
      </c>
    </row>
    <row r="6631" spans="1:25" x14ac:dyDescent="0.3">
      <c r="A6631" s="61" t="s">
        <v>7694</v>
      </c>
      <c r="B6631" s="61" t="s">
        <v>2191</v>
      </c>
      <c r="C6631" s="61" t="s">
        <v>43</v>
      </c>
      <c r="D6631" s="36">
        <v>5</v>
      </c>
      <c r="E6631" s="36">
        <v>2012</v>
      </c>
      <c r="F6631" s="578">
        <v>8.1050090647016351</v>
      </c>
      <c r="G6631" s="578">
        <v>1571.36814498901</v>
      </c>
      <c r="H6631" s="578">
        <v>1.3296375036588826</v>
      </c>
      <c r="I6631" s="578">
        <v>0.58534104439119428</v>
      </c>
      <c r="J6631" s="578">
        <v>1.3409264502115499E-2</v>
      </c>
      <c r="K6631" s="578">
        <v>8.2911162274588861</v>
      </c>
      <c r="L6631" s="578">
        <v>1607.9368718465125</v>
      </c>
      <c r="M6631" s="578">
        <v>1.3391063572489599</v>
      </c>
      <c r="N6631" s="578">
        <v>0.59673598408699002</v>
      </c>
      <c r="O6631" s="578">
        <v>1.3721343275392348E-2</v>
      </c>
      <c r="P6631" s="578">
        <v>8.1050088931903357</v>
      </c>
      <c r="Q6631" s="578">
        <v>1571.36814498901</v>
      </c>
      <c r="R6631" s="578">
        <v>1.3296375052304925</v>
      </c>
      <c r="S6631" s="578">
        <v>0.58534103383620528</v>
      </c>
      <c r="T6631" s="578">
        <v>1.3409264502115499E-2</v>
      </c>
      <c r="U6631" s="578">
        <v>8.2911167961331813</v>
      </c>
      <c r="V6631" s="578">
        <v>1607.9368718465125</v>
      </c>
      <c r="W6631" s="578">
        <v>1.3391063597906976</v>
      </c>
      <c r="X6631" s="578">
        <v>0.59673598408699002</v>
      </c>
      <c r="Y6631" s="578">
        <v>1.37213427515234E-2</v>
      </c>
    </row>
    <row r="6632" spans="1:25" x14ac:dyDescent="0.3">
      <c r="A6632" s="61" t="s">
        <v>7695</v>
      </c>
      <c r="B6632" s="61" t="s">
        <v>2191</v>
      </c>
      <c r="C6632" s="61" t="s">
        <v>43</v>
      </c>
      <c r="D6632" s="36">
        <v>6</v>
      </c>
      <c r="E6632" s="36">
        <v>2012</v>
      </c>
      <c r="F6632" s="578">
        <v>6.9975017432031201</v>
      </c>
      <c r="G6632" s="578">
        <v>1367.357170104975</v>
      </c>
      <c r="H6632" s="578">
        <v>1.0918333283625501</v>
      </c>
      <c r="I6632" s="578">
        <v>0.49365299940109197</v>
      </c>
      <c r="J6632" s="578">
        <v>1.1668332503177175E-2</v>
      </c>
      <c r="K6632" s="578">
        <v>7.2764866939469295</v>
      </c>
      <c r="L6632" s="578">
        <v>1427.3960240681924</v>
      </c>
      <c r="M6632" s="578">
        <v>1.1035872004188851</v>
      </c>
      <c r="N6632" s="578">
        <v>0.50854501128196705</v>
      </c>
      <c r="O6632" s="578">
        <v>1.218068434779215E-2</v>
      </c>
      <c r="P6632" s="578">
        <v>6.9975018478823232</v>
      </c>
      <c r="Q6632" s="578">
        <v>1367.357170104975</v>
      </c>
      <c r="R6632" s="578">
        <v>1.0918333288864199</v>
      </c>
      <c r="S6632" s="578">
        <v>0.49365299940109197</v>
      </c>
      <c r="T6632" s="578">
        <v>1.1668332503177175E-2</v>
      </c>
      <c r="U6632" s="578">
        <v>7.2764866961685239</v>
      </c>
      <c r="V6632" s="578">
        <v>1427.3960240681924</v>
      </c>
      <c r="W6632" s="578">
        <v>1.1035871983816152</v>
      </c>
      <c r="X6632" s="578">
        <v>0.50854501128196705</v>
      </c>
      <c r="Y6632" s="578">
        <v>1.218068434779215E-2</v>
      </c>
    </row>
    <row r="6633" spans="1:25" x14ac:dyDescent="0.3">
      <c r="A6633" s="61" t="s">
        <v>7696</v>
      </c>
      <c r="B6633" s="61" t="s">
        <v>2191</v>
      </c>
      <c r="C6633" s="61" t="s">
        <v>43</v>
      </c>
      <c r="D6633" s="36">
        <v>7</v>
      </c>
      <c r="E6633" s="36">
        <v>2012</v>
      </c>
      <c r="F6633" s="578">
        <v>6.5498183126668001</v>
      </c>
      <c r="G6633" s="578">
        <v>1291.4581298828075</v>
      </c>
      <c r="H6633" s="578">
        <v>0.952565090798695</v>
      </c>
      <c r="I6633" s="578">
        <v>0.44977424247190323</v>
      </c>
      <c r="J6633" s="578">
        <v>1.1020705132977999E-2</v>
      </c>
      <c r="K6633" s="578">
        <v>6.9128044698712321</v>
      </c>
      <c r="L6633" s="578">
        <v>1372.9138628641699</v>
      </c>
      <c r="M6633" s="578">
        <v>0.95898704428691373</v>
      </c>
      <c r="N6633" s="578">
        <v>0.46447423535088644</v>
      </c>
      <c r="O6633" s="578">
        <v>1.1715804343111751E-2</v>
      </c>
      <c r="P6633" s="578">
        <v>6.549818159042232</v>
      </c>
      <c r="Q6633" s="578">
        <v>1291.4581298828075</v>
      </c>
      <c r="R6633" s="578">
        <v>0.95256506917454875</v>
      </c>
      <c r="S6633" s="578">
        <v>0.44977418100461353</v>
      </c>
      <c r="T6633" s="578">
        <v>1.1020705132977999E-2</v>
      </c>
      <c r="U6633" s="578">
        <v>6.9128048893204843</v>
      </c>
      <c r="V6633" s="578">
        <v>1372.9138628641699</v>
      </c>
      <c r="W6633" s="578">
        <v>0.95898702907531164</v>
      </c>
      <c r="X6633" s="578">
        <v>0.46447421951840273</v>
      </c>
      <c r="Y6633" s="578">
        <v>1.1715804343111751E-2</v>
      </c>
    </row>
    <row r="6634" spans="1:25" x14ac:dyDescent="0.3">
      <c r="A6634" s="61" t="s">
        <v>7697</v>
      </c>
      <c r="B6634" s="61" t="s">
        <v>2191</v>
      </c>
      <c r="C6634" s="61" t="s">
        <v>43</v>
      </c>
      <c r="D6634" s="36">
        <v>8</v>
      </c>
      <c r="E6634" s="36">
        <v>2012</v>
      </c>
      <c r="F6634" s="578">
        <v>5.5492135164410303</v>
      </c>
      <c r="G6634" s="578">
        <v>1092.4085248311301</v>
      </c>
      <c r="H6634" s="578">
        <v>0.85661623075914828</v>
      </c>
      <c r="I6634" s="578">
        <v>0.38995003979653076</v>
      </c>
      <c r="J6634" s="578">
        <v>9.3220983205052673E-3</v>
      </c>
      <c r="K6634" s="578">
        <v>6.0499755868465055</v>
      </c>
      <c r="L6634" s="578">
        <v>1207.5521647135376</v>
      </c>
      <c r="M6634" s="578">
        <v>0.86126233207566316</v>
      </c>
      <c r="N6634" s="578">
        <v>0.40949101001024202</v>
      </c>
      <c r="O6634" s="578">
        <v>1.0304688776765604E-2</v>
      </c>
      <c r="P6634" s="578">
        <v>5.5492135609359394</v>
      </c>
      <c r="Q6634" s="578">
        <v>1092.4085248311301</v>
      </c>
      <c r="R6634" s="578">
        <v>0.85661620489554424</v>
      </c>
      <c r="S6634" s="578">
        <v>0.38995002396404699</v>
      </c>
      <c r="T6634" s="578">
        <v>9.322098369011652E-3</v>
      </c>
      <c r="U6634" s="578">
        <v>6.049975224666313</v>
      </c>
      <c r="V6634" s="578">
        <v>1207.5521647135376</v>
      </c>
      <c r="W6634" s="578">
        <v>0.86126235040137478</v>
      </c>
      <c r="X6634" s="578">
        <v>0.40949101001024202</v>
      </c>
      <c r="Y6634" s="578">
        <v>1.0304688776765604E-2</v>
      </c>
    </row>
    <row r="6635" spans="1:25" x14ac:dyDescent="0.3">
      <c r="A6635" s="61" t="s">
        <v>7698</v>
      </c>
      <c r="B6635" s="61" t="s">
        <v>2191</v>
      </c>
      <c r="C6635" s="61" t="s">
        <v>43</v>
      </c>
      <c r="D6635" s="36">
        <v>9</v>
      </c>
      <c r="E6635" s="36">
        <v>2012</v>
      </c>
      <c r="F6635" s="578">
        <v>5.0733981700589803</v>
      </c>
      <c r="G6635" s="578">
        <v>1004.8868420918756</v>
      </c>
      <c r="H6635" s="578">
        <v>0.77868540217362625</v>
      </c>
      <c r="I6635" s="578">
        <v>0.35755299776792498</v>
      </c>
      <c r="J6635" s="578">
        <v>8.5752333397977019E-3</v>
      </c>
      <c r="K6635" s="578">
        <v>5.6801357010287212</v>
      </c>
      <c r="L6635" s="578">
        <v>1146.1111513773574</v>
      </c>
      <c r="M6635" s="578">
        <v>0.78358288100571316</v>
      </c>
      <c r="N6635" s="578">
        <v>0.38081798702478398</v>
      </c>
      <c r="O6635" s="578">
        <v>9.7803919537303146E-3</v>
      </c>
      <c r="P6635" s="578">
        <v>5.0733982744204651</v>
      </c>
      <c r="Q6635" s="578">
        <v>1004.886893590288</v>
      </c>
      <c r="R6635" s="578">
        <v>0.77868544348166302</v>
      </c>
      <c r="S6635" s="578">
        <v>0.35755299776792498</v>
      </c>
      <c r="T6635" s="578">
        <v>8.575233291291319E-3</v>
      </c>
      <c r="U6635" s="578">
        <v>5.6801358573478229</v>
      </c>
      <c r="V6635" s="578">
        <v>1146.1111513773574</v>
      </c>
      <c r="W6635" s="578">
        <v>0.7835828915607026</v>
      </c>
      <c r="X6635" s="578">
        <v>0.38081798702478398</v>
      </c>
      <c r="Y6635" s="578">
        <v>9.78039200708734E-3</v>
      </c>
    </row>
    <row r="6636" spans="1:25" x14ac:dyDescent="0.3">
      <c r="A6636" s="61" t="s">
        <v>7699</v>
      </c>
      <c r="B6636" s="61" t="s">
        <v>2191</v>
      </c>
      <c r="C6636" s="61" t="s">
        <v>43</v>
      </c>
      <c r="D6636" s="36">
        <v>10</v>
      </c>
      <c r="E6636" s="36">
        <v>2012</v>
      </c>
      <c r="F6636" s="578">
        <v>4.6935005442101048</v>
      </c>
      <c r="G6636" s="578">
        <v>934.82849438985147</v>
      </c>
      <c r="H6636" s="578">
        <v>0.71743675040003474</v>
      </c>
      <c r="I6636" s="578">
        <v>0.33210601207489698</v>
      </c>
      <c r="J6636" s="578">
        <v>7.9773951438255556E-3</v>
      </c>
      <c r="K6636" s="578">
        <v>5.3587722402711044</v>
      </c>
      <c r="L6636" s="578">
        <v>1091.391963958735</v>
      </c>
      <c r="M6636" s="578">
        <v>0.72240896604489468</v>
      </c>
      <c r="N6636" s="578">
        <v>0.357659601140767</v>
      </c>
      <c r="O6636" s="578">
        <v>9.3134473766743487E-3</v>
      </c>
      <c r="P6636" s="578">
        <v>4.6935003356496301</v>
      </c>
      <c r="Q6636" s="578">
        <v>934.82849438985147</v>
      </c>
      <c r="R6636" s="578">
        <v>0.71743683379221057</v>
      </c>
      <c r="S6636" s="578">
        <v>0.33210601727478123</v>
      </c>
      <c r="T6636" s="578">
        <v>7.9773953038966231E-3</v>
      </c>
      <c r="U6636" s="578">
        <v>5.3587720316039178</v>
      </c>
      <c r="V6636" s="578">
        <v>1091.391963958735</v>
      </c>
      <c r="W6636" s="578">
        <v>0.72240896076740024</v>
      </c>
      <c r="X6636" s="578">
        <v>0.3576596011407665</v>
      </c>
      <c r="Y6636" s="578">
        <v>9.3134472796615794E-3</v>
      </c>
    </row>
    <row r="6637" spans="1:25" x14ac:dyDescent="0.3">
      <c r="A6637" s="61" t="s">
        <v>7700</v>
      </c>
      <c r="B6637" s="61" t="s">
        <v>2191</v>
      </c>
      <c r="C6637" s="61" t="s">
        <v>43</v>
      </c>
      <c r="D6637" s="36">
        <v>11</v>
      </c>
      <c r="E6637" s="36">
        <v>2012</v>
      </c>
      <c r="F6637" s="578">
        <v>4.3100221917132604</v>
      </c>
      <c r="G6637" s="578">
        <v>862.69386736551883</v>
      </c>
      <c r="H6637" s="578">
        <v>0.66330731889077743</v>
      </c>
      <c r="I6637" s="578">
        <v>0.30973486579023252</v>
      </c>
      <c r="J6637" s="578">
        <v>7.3618365859147127E-3</v>
      </c>
      <c r="K6637" s="578">
        <v>5.023246516438423</v>
      </c>
      <c r="L6637" s="578">
        <v>1029.1867624918568</v>
      </c>
      <c r="M6637" s="578">
        <v>0.66847496945410945</v>
      </c>
      <c r="N6637" s="578">
        <v>0.33551673668747095</v>
      </c>
      <c r="O6637" s="578">
        <v>8.7826279050204851E-3</v>
      </c>
      <c r="P6637" s="578">
        <v>4.3100226609421899</v>
      </c>
      <c r="Q6637" s="578">
        <v>862.69386736551883</v>
      </c>
      <c r="R6637" s="578">
        <v>0.66330732412946702</v>
      </c>
      <c r="S6637" s="578">
        <v>0.30973487122294752</v>
      </c>
      <c r="T6637" s="578">
        <v>7.3618365325576899E-3</v>
      </c>
      <c r="U6637" s="578">
        <v>5.0232463595505825</v>
      </c>
      <c r="V6637" s="578">
        <v>1029.1867624918568</v>
      </c>
      <c r="W6637" s="578">
        <v>0.66847493831301052</v>
      </c>
      <c r="X6637" s="578">
        <v>0.33551673777401403</v>
      </c>
      <c r="Y6637" s="578">
        <v>8.7826279050204851E-3</v>
      </c>
    </row>
    <row r="6638" spans="1:25" x14ac:dyDescent="0.3">
      <c r="A6638" s="61" t="s">
        <v>7701</v>
      </c>
      <c r="B6638" s="61" t="s">
        <v>2191</v>
      </c>
      <c r="C6638" s="61" t="s">
        <v>43</v>
      </c>
      <c r="D6638" s="36">
        <v>12</v>
      </c>
      <c r="E6638" s="36">
        <v>2012</v>
      </c>
      <c r="F6638" s="578">
        <v>3.9962647954853252</v>
      </c>
      <c r="G6638" s="578">
        <v>803.67137209574355</v>
      </c>
      <c r="H6638" s="578">
        <v>0.6190178760055759</v>
      </c>
      <c r="I6638" s="578">
        <v>0.29143150278832697</v>
      </c>
      <c r="J6638" s="578">
        <v>6.8581703865978226E-3</v>
      </c>
      <c r="K6638" s="578">
        <v>4.7486426784659299</v>
      </c>
      <c r="L6638" s="578">
        <v>975.89153989156034</v>
      </c>
      <c r="M6638" s="578">
        <v>0.62450846914240721</v>
      </c>
      <c r="N6638" s="578">
        <v>0.3156966924434525</v>
      </c>
      <c r="O6638" s="578">
        <v>8.3278361368381067E-3</v>
      </c>
      <c r="P6638" s="578">
        <v>3.9962651097533382</v>
      </c>
      <c r="Q6638" s="578">
        <v>803.67137209574355</v>
      </c>
      <c r="R6638" s="578">
        <v>0.61901780582653931</v>
      </c>
      <c r="S6638" s="578">
        <v>0.291431499489893</v>
      </c>
      <c r="T6638" s="578">
        <v>6.8581703865978226E-3</v>
      </c>
      <c r="U6638" s="578">
        <v>4.7486424203780153</v>
      </c>
      <c r="V6638" s="578">
        <v>975.89153989156034</v>
      </c>
      <c r="W6638" s="578">
        <v>0.62450845807325051</v>
      </c>
      <c r="X6638" s="578">
        <v>0.31569670035969399</v>
      </c>
      <c r="Y6638" s="578">
        <v>8.3278360834810848E-3</v>
      </c>
    </row>
    <row r="6639" spans="1:25" x14ac:dyDescent="0.3">
      <c r="A6639" s="61" t="s">
        <v>7702</v>
      </c>
      <c r="B6639" s="61" t="s">
        <v>2191</v>
      </c>
      <c r="C6639" s="61" t="s">
        <v>43</v>
      </c>
      <c r="D6639" s="36">
        <v>13</v>
      </c>
      <c r="E6639" s="36">
        <v>2012</v>
      </c>
      <c r="F6639" s="578">
        <v>3.6141225205768301</v>
      </c>
      <c r="G6639" s="578">
        <v>730.1468772888179</v>
      </c>
      <c r="H6639" s="578">
        <v>0.57374512691361168</v>
      </c>
      <c r="I6639" s="578">
        <v>0.26726074687515627</v>
      </c>
      <c r="J6639" s="578">
        <v>6.2307468712485027E-3</v>
      </c>
      <c r="K6639" s="578">
        <v>4.3914822918741203</v>
      </c>
      <c r="L6639" s="578">
        <v>904.75820032755496</v>
      </c>
      <c r="M6639" s="578">
        <v>0.57960156122377693</v>
      </c>
      <c r="N6639" s="578">
        <v>0.28995499697824251</v>
      </c>
      <c r="O6639" s="578">
        <v>7.7208167543479523E-3</v>
      </c>
      <c r="P6639" s="578">
        <v>3.6141222073917225</v>
      </c>
      <c r="Q6639" s="578">
        <v>730.14687220255496</v>
      </c>
      <c r="R6639" s="578">
        <v>0.57374513188066523</v>
      </c>
      <c r="S6639" s="578">
        <v>0.26726075141535427</v>
      </c>
      <c r="T6639" s="578">
        <v>6.2307468712485027E-3</v>
      </c>
      <c r="U6639" s="578">
        <v>4.3914815614577174</v>
      </c>
      <c r="V6639" s="578">
        <v>904.75820032755496</v>
      </c>
      <c r="W6639" s="578">
        <v>0.57960155699402027</v>
      </c>
      <c r="X6639" s="578">
        <v>0.28995499705585248</v>
      </c>
      <c r="Y6639" s="578">
        <v>7.7208168562113606E-3</v>
      </c>
    </row>
    <row r="6640" spans="1:25" x14ac:dyDescent="0.3">
      <c r="A6640" s="61" t="s">
        <v>7703</v>
      </c>
      <c r="B6640" s="61" t="s">
        <v>2191</v>
      </c>
      <c r="C6640" s="61" t="s">
        <v>43</v>
      </c>
      <c r="D6640" s="36">
        <v>14</v>
      </c>
      <c r="E6640" s="36">
        <v>2012</v>
      </c>
      <c r="F6640" s="578">
        <v>3.7826876962099028</v>
      </c>
      <c r="G6640" s="578">
        <v>754.21566073099734</v>
      </c>
      <c r="H6640" s="578">
        <v>0.53273273606706972</v>
      </c>
      <c r="I6640" s="578">
        <v>0.25144300330430225</v>
      </c>
      <c r="J6640" s="578">
        <v>6.4361438077564E-3</v>
      </c>
      <c r="K6640" s="578">
        <v>4.5270381413368579</v>
      </c>
      <c r="L6640" s="578">
        <v>920.71718406677223</v>
      </c>
      <c r="M6640" s="578">
        <v>0.53902963585763497</v>
      </c>
      <c r="N6640" s="578">
        <v>0.27217858882310447</v>
      </c>
      <c r="O6640" s="578">
        <v>7.8570109302139139E-3</v>
      </c>
      <c r="P6640" s="578">
        <v>3.7826874879550174</v>
      </c>
      <c r="Q6640" s="578">
        <v>754.21566581726051</v>
      </c>
      <c r="R6640" s="578">
        <v>0.53273273606706972</v>
      </c>
      <c r="S6640" s="578">
        <v>0.25144296993191001</v>
      </c>
      <c r="T6640" s="578">
        <v>6.4361438077564E-3</v>
      </c>
      <c r="U6640" s="578">
        <v>4.5270382980076294</v>
      </c>
      <c r="V6640" s="578">
        <v>920.71718406677223</v>
      </c>
      <c r="W6640" s="578">
        <v>0.53902962930927301</v>
      </c>
      <c r="X6640" s="578">
        <v>0.27217858827983299</v>
      </c>
      <c r="Y6640" s="578">
        <v>7.8570109811456172E-3</v>
      </c>
    </row>
    <row r="6641" spans="1:25" x14ac:dyDescent="0.3">
      <c r="A6641" s="61" t="s">
        <v>7704</v>
      </c>
      <c r="B6641" s="61" t="s">
        <v>2191</v>
      </c>
      <c r="C6641" s="61" t="s">
        <v>43</v>
      </c>
      <c r="D6641" s="36">
        <v>15</v>
      </c>
      <c r="E6641" s="36">
        <v>2012</v>
      </c>
      <c r="F6641" s="578">
        <v>3.9676728965326498</v>
      </c>
      <c r="G6641" s="578">
        <v>781.97229131062772</v>
      </c>
      <c r="H6641" s="578">
        <v>0.49741555213889377</v>
      </c>
      <c r="I6641" s="578">
        <v>0.23831634844342825</v>
      </c>
      <c r="J6641" s="578">
        <v>6.6730137332342504E-3</v>
      </c>
      <c r="K6641" s="578">
        <v>4.6700495828505701</v>
      </c>
      <c r="L6641" s="578">
        <v>939.3268915812173</v>
      </c>
      <c r="M6641" s="578">
        <v>0.50373762157202318</v>
      </c>
      <c r="N6641" s="578">
        <v>0.25744870299240502</v>
      </c>
      <c r="O6641" s="578">
        <v>8.0158246176627746E-3</v>
      </c>
      <c r="P6641" s="578">
        <v>3.9676728422600673</v>
      </c>
      <c r="Q6641" s="578">
        <v>781.97230148315384</v>
      </c>
      <c r="R6641" s="578">
        <v>0.49741555265306148</v>
      </c>
      <c r="S6641" s="578">
        <v>0.238316307853286</v>
      </c>
      <c r="T6641" s="578">
        <v>6.6730137332342504E-3</v>
      </c>
      <c r="U6641" s="578">
        <v>4.6700491136252777</v>
      </c>
      <c r="V6641" s="578">
        <v>939.32689698537149</v>
      </c>
      <c r="W6641" s="578">
        <v>0.50373761524679095</v>
      </c>
      <c r="X6641" s="578">
        <v>0.25744870142079823</v>
      </c>
      <c r="Y6641" s="578">
        <v>8.0158246176627746E-3</v>
      </c>
    </row>
    <row r="6642" spans="1:25" x14ac:dyDescent="0.3">
      <c r="A6642" s="580" t="s">
        <v>7705</v>
      </c>
      <c r="B6642" s="580" t="s">
        <v>2191</v>
      </c>
      <c r="C6642" s="580" t="s">
        <v>43</v>
      </c>
      <c r="D6642" s="581">
        <v>16</v>
      </c>
      <c r="E6642" s="581">
        <v>2012</v>
      </c>
      <c r="F6642" s="582">
        <v>4.2784493335420803</v>
      </c>
      <c r="G6642" s="582">
        <v>832.55931663513138</v>
      </c>
      <c r="H6642" s="582">
        <v>0.46668121930755002</v>
      </c>
      <c r="I6642" s="582">
        <v>0.22797820495907178</v>
      </c>
      <c r="J6642" s="582">
        <v>7.1047106806266368E-3</v>
      </c>
      <c r="K6642" s="582">
        <v>4.9410012749661547</v>
      </c>
      <c r="L6642" s="582">
        <v>981.64447784423623</v>
      </c>
      <c r="M6642" s="582">
        <v>0.47326529198714151</v>
      </c>
      <c r="N6642" s="582">
        <v>0.24587777827400648</v>
      </c>
      <c r="O6642" s="582">
        <v>8.3769466000376269E-3</v>
      </c>
      <c r="P6642" s="582">
        <v>4.2784498552367296</v>
      </c>
      <c r="Q6642" s="582">
        <v>832.55931663513138</v>
      </c>
      <c r="R6642" s="582">
        <v>0.46668121930755002</v>
      </c>
      <c r="S6642" s="582">
        <v>0.22797820338746499</v>
      </c>
      <c r="T6642" s="582">
        <v>7.1047106272696149E-3</v>
      </c>
      <c r="U6642" s="582">
        <v>4.9410015357849826</v>
      </c>
      <c r="V6642" s="582">
        <v>981.64447784423623</v>
      </c>
      <c r="W6642" s="582">
        <v>0.47326529146327245</v>
      </c>
      <c r="X6642" s="582">
        <v>0.24587777932174448</v>
      </c>
      <c r="Y6642" s="582">
        <v>8.3769466000376269E-3</v>
      </c>
    </row>
    <row r="6643" spans="1:25" x14ac:dyDescent="0.3">
      <c r="A6643" s="61" t="s">
        <v>7706</v>
      </c>
      <c r="B6643" s="61" t="s">
        <v>2191</v>
      </c>
      <c r="C6643" s="61" t="s">
        <v>43</v>
      </c>
      <c r="D6643" s="36">
        <v>1</v>
      </c>
      <c r="E6643" s="36">
        <v>2020</v>
      </c>
      <c r="F6643" s="578">
        <v>15.074629371539499</v>
      </c>
      <c r="G6643" s="578">
        <v>7711.9739888509066</v>
      </c>
      <c r="H6643" s="578">
        <v>2.2436190797404052</v>
      </c>
      <c r="I6643" s="578">
        <v>0.8189837451403339</v>
      </c>
      <c r="J6643" s="578">
        <v>6.7017731023952323E-2</v>
      </c>
      <c r="K6643" s="578">
        <v>15.210148819792501</v>
      </c>
      <c r="L6643" s="578">
        <v>7772.7682571411106</v>
      </c>
      <c r="M6643" s="578">
        <v>2.2495449783552104</v>
      </c>
      <c r="N6643" s="578">
        <v>0.82243477258210329</v>
      </c>
      <c r="O6643" s="578">
        <v>6.7546010832302217E-2</v>
      </c>
      <c r="P6643" s="578">
        <v>15.074630931708525</v>
      </c>
      <c r="Q6643" s="578">
        <v>7711.9739888509066</v>
      </c>
      <c r="R6643" s="578">
        <v>2.243619084319405</v>
      </c>
      <c r="S6643" s="578">
        <v>0.81898387707769815</v>
      </c>
      <c r="T6643" s="578">
        <v>6.7017731567223821E-2</v>
      </c>
      <c r="U6643" s="578">
        <v>15.210146207241074</v>
      </c>
      <c r="V6643" s="578">
        <v>7772.7683639526294</v>
      </c>
      <c r="W6643" s="578">
        <v>2.2495449627167527</v>
      </c>
      <c r="X6643" s="578">
        <v>0.82243469730019525</v>
      </c>
      <c r="Y6643" s="578">
        <v>6.7546011375573728E-2</v>
      </c>
    </row>
    <row r="6644" spans="1:25" x14ac:dyDescent="0.3">
      <c r="A6644" s="61" t="s">
        <v>7707</v>
      </c>
      <c r="B6644" s="61" t="s">
        <v>2191</v>
      </c>
      <c r="C6644" s="61" t="s">
        <v>43</v>
      </c>
      <c r="D6644" s="36">
        <v>2</v>
      </c>
      <c r="E6644" s="36">
        <v>2020</v>
      </c>
      <c r="F6644" s="578">
        <v>7.06080340816212</v>
      </c>
      <c r="G6644" s="578">
        <v>3758.7404912312777</v>
      </c>
      <c r="H6644" s="578">
        <v>1.20040182806163</v>
      </c>
      <c r="I6644" s="578">
        <v>0.40619689187345376</v>
      </c>
      <c r="J6644" s="578">
        <v>3.2663841945274351E-2</v>
      </c>
      <c r="K6644" s="578">
        <v>7.2361191927290394</v>
      </c>
      <c r="L6644" s="578">
        <v>3837.4503911336228</v>
      </c>
      <c r="M6644" s="578">
        <v>1.2099413506415024</v>
      </c>
      <c r="N6644" s="578">
        <v>0.41033901786431626</v>
      </c>
      <c r="O6644" s="578">
        <v>3.3347858542886799E-2</v>
      </c>
      <c r="P6644" s="578">
        <v>7.0608036140862724</v>
      </c>
      <c r="Q6644" s="578">
        <v>3758.7404390970796</v>
      </c>
      <c r="R6644" s="578">
        <v>1.2004018317093101</v>
      </c>
      <c r="S6644" s="578">
        <v>0.40619690227322247</v>
      </c>
      <c r="T6644" s="578">
        <v>3.2663841945274351E-2</v>
      </c>
      <c r="U6644" s="578">
        <v>7.2361188377326426</v>
      </c>
      <c r="V6644" s="578">
        <v>3837.4503911336228</v>
      </c>
      <c r="W6644" s="578">
        <v>1.2099411415401826</v>
      </c>
      <c r="X6644" s="578">
        <v>0.41033901274204199</v>
      </c>
      <c r="Y6644" s="578">
        <v>3.3347858542886799E-2</v>
      </c>
    </row>
    <row r="6645" spans="1:25" x14ac:dyDescent="0.3">
      <c r="A6645" s="61" t="s">
        <v>7708</v>
      </c>
      <c r="B6645" s="61" t="s">
        <v>2191</v>
      </c>
      <c r="C6645" s="61" t="s">
        <v>43</v>
      </c>
      <c r="D6645" s="36">
        <v>3</v>
      </c>
      <c r="E6645" s="36">
        <v>2020</v>
      </c>
      <c r="F6645" s="578">
        <v>4.1104686330181677</v>
      </c>
      <c r="G6645" s="578">
        <v>2226.2794507344502</v>
      </c>
      <c r="H6645" s="578">
        <v>0.64202951085947702</v>
      </c>
      <c r="I6645" s="578">
        <v>0.22582867819194952</v>
      </c>
      <c r="J6645" s="578">
        <v>1.9346945511642802E-2</v>
      </c>
      <c r="K6645" s="578">
        <v>4.1554945994527417</v>
      </c>
      <c r="L6645" s="578">
        <v>2242.3352228800427</v>
      </c>
      <c r="M6645" s="578">
        <v>0.64598633090887803</v>
      </c>
      <c r="N6645" s="578">
        <v>0.22644415226144027</v>
      </c>
      <c r="O6645" s="578">
        <v>1.9486426298196077E-2</v>
      </c>
      <c r="P6645" s="578">
        <v>4.1104690988346748</v>
      </c>
      <c r="Q6645" s="578">
        <v>2226.2795028686478</v>
      </c>
      <c r="R6645" s="578">
        <v>0.64202955367121206</v>
      </c>
      <c r="S6645" s="578">
        <v>0.22582867970534851</v>
      </c>
      <c r="T6645" s="578">
        <v>1.9346944463904898E-2</v>
      </c>
      <c r="U6645" s="578">
        <v>4.1554948598071224</v>
      </c>
      <c r="V6645" s="578">
        <v>2242.3352228800427</v>
      </c>
      <c r="W6645" s="578">
        <v>0.64598630999292528</v>
      </c>
      <c r="X6645" s="578">
        <v>0.22644414275418928</v>
      </c>
      <c r="Y6645" s="578">
        <v>1.9486426298196077E-2</v>
      </c>
    </row>
    <row r="6646" spans="1:25" x14ac:dyDescent="0.3">
      <c r="A6646" s="61" t="s">
        <v>7709</v>
      </c>
      <c r="B6646" s="61" t="s">
        <v>2191</v>
      </c>
      <c r="C6646" s="61" t="s">
        <v>43</v>
      </c>
      <c r="D6646" s="36">
        <v>4</v>
      </c>
      <c r="E6646" s="36">
        <v>2020</v>
      </c>
      <c r="F6646" s="578">
        <v>3.1895795284854049</v>
      </c>
      <c r="G6646" s="578">
        <v>1763.0496520996048</v>
      </c>
      <c r="H6646" s="578">
        <v>0.46486444435140523</v>
      </c>
      <c r="I6646" s="578">
        <v>0.166020980958516</v>
      </c>
      <c r="J6646" s="578">
        <v>1.5321469778427825E-2</v>
      </c>
      <c r="K6646" s="578">
        <v>3.2293267518161826</v>
      </c>
      <c r="L6646" s="578">
        <v>1780.3612391153924</v>
      </c>
      <c r="M6646" s="578">
        <v>0.46795889313216277</v>
      </c>
      <c r="N6646" s="578">
        <v>0.16804417149008524</v>
      </c>
      <c r="O6646" s="578">
        <v>1.54718978834959E-2</v>
      </c>
      <c r="P6646" s="578">
        <v>3.1895799967848326</v>
      </c>
      <c r="Q6646" s="578">
        <v>1763.0497042337997</v>
      </c>
      <c r="R6646" s="578">
        <v>0.46486448028008398</v>
      </c>
      <c r="S6646" s="578">
        <v>0.16602098200625376</v>
      </c>
      <c r="T6646" s="578">
        <v>1.5321469778427825E-2</v>
      </c>
      <c r="U6646" s="578">
        <v>3.229326491046467</v>
      </c>
      <c r="V6646" s="578">
        <v>1780.3612391153924</v>
      </c>
      <c r="W6646" s="578">
        <v>0.46795885835793599</v>
      </c>
      <c r="X6646" s="578">
        <v>0.16804411747337575</v>
      </c>
      <c r="Y6646" s="578">
        <v>1.54718978834959E-2</v>
      </c>
    </row>
    <row r="6647" spans="1:25" x14ac:dyDescent="0.3">
      <c r="A6647" s="61" t="s">
        <v>7710</v>
      </c>
      <c r="B6647" s="61" t="s">
        <v>2191</v>
      </c>
      <c r="C6647" s="61" t="s">
        <v>43</v>
      </c>
      <c r="D6647" s="36">
        <v>5</v>
      </c>
      <c r="E6647" s="36">
        <v>2020</v>
      </c>
      <c r="F6647" s="578">
        <v>2.6290965369674528</v>
      </c>
      <c r="G6647" s="578">
        <v>1489.7323913574148</v>
      </c>
      <c r="H6647" s="578">
        <v>0.37024287696597902</v>
      </c>
      <c r="I6647" s="578">
        <v>0.13462144642835425</v>
      </c>
      <c r="J6647" s="578">
        <v>1.29461986070964E-2</v>
      </c>
      <c r="K6647" s="578">
        <v>2.6934340229296674</v>
      </c>
      <c r="L6647" s="578">
        <v>1524.7019729614176</v>
      </c>
      <c r="M6647" s="578">
        <v>0.37341663939393227</v>
      </c>
      <c r="N6647" s="578">
        <v>0.13735586088538748</v>
      </c>
      <c r="O6647" s="578">
        <v>1.3250083381232474E-2</v>
      </c>
      <c r="P6647" s="578">
        <v>2.6290965344323873</v>
      </c>
      <c r="Q6647" s="578">
        <v>1489.7323913574148</v>
      </c>
      <c r="R6647" s="578">
        <v>0.37024287785849624</v>
      </c>
      <c r="S6647" s="578">
        <v>0.13462145463563452</v>
      </c>
      <c r="T6647" s="578">
        <v>1.294619913096535E-2</v>
      </c>
      <c r="U6647" s="578">
        <v>2.6934342837005976</v>
      </c>
      <c r="V6647" s="578">
        <v>1524.7019729614176</v>
      </c>
      <c r="W6647" s="578">
        <v>0.37341658231647001</v>
      </c>
      <c r="X6647" s="578">
        <v>0.13735585031099551</v>
      </c>
      <c r="Y6647" s="578">
        <v>1.3250083381232474E-2</v>
      </c>
    </row>
    <row r="6648" spans="1:25" x14ac:dyDescent="0.3">
      <c r="A6648" s="61" t="s">
        <v>7711</v>
      </c>
      <c r="B6648" s="61" t="s">
        <v>2191</v>
      </c>
      <c r="C6648" s="61" t="s">
        <v>43</v>
      </c>
      <c r="D6648" s="36">
        <v>6</v>
      </c>
      <c r="E6648" s="36">
        <v>2020</v>
      </c>
      <c r="F6648" s="578">
        <v>2.2576375883181701</v>
      </c>
      <c r="G6648" s="578">
        <v>1295.3285357157324</v>
      </c>
      <c r="H6648" s="578">
        <v>0.30425862043678775</v>
      </c>
      <c r="I6648" s="578">
        <v>0.11343752008785124</v>
      </c>
      <c r="J6648" s="578">
        <v>1.12568776045615E-2</v>
      </c>
      <c r="K6648" s="578">
        <v>2.3509400290319373</v>
      </c>
      <c r="L6648" s="578">
        <v>1352.6317558288524</v>
      </c>
      <c r="M6648" s="578">
        <v>0.30824972471358053</v>
      </c>
      <c r="N6648" s="578">
        <v>0.116960478868956</v>
      </c>
      <c r="O6648" s="578">
        <v>1.1754806172878751E-2</v>
      </c>
      <c r="P6648" s="578">
        <v>2.2576377451453724</v>
      </c>
      <c r="Q6648" s="578">
        <v>1295.3285357157324</v>
      </c>
      <c r="R6648" s="578">
        <v>0.30425866572719873</v>
      </c>
      <c r="S6648" s="578">
        <v>0.11343752901302601</v>
      </c>
      <c r="T6648" s="578">
        <v>1.12568776045615E-2</v>
      </c>
      <c r="U6648" s="578">
        <v>2.3509399260171078</v>
      </c>
      <c r="V6648" s="578">
        <v>1352.6317558288524</v>
      </c>
      <c r="W6648" s="578">
        <v>0.30824964184284848</v>
      </c>
      <c r="X6648" s="578">
        <v>0.11696046899305601</v>
      </c>
      <c r="Y6648" s="578">
        <v>1.1754806172878751E-2</v>
      </c>
    </row>
    <row r="6649" spans="1:25" x14ac:dyDescent="0.3">
      <c r="A6649" s="61" t="s">
        <v>7712</v>
      </c>
      <c r="B6649" s="61" t="s">
        <v>2191</v>
      </c>
      <c r="C6649" s="61" t="s">
        <v>43</v>
      </c>
      <c r="D6649" s="36">
        <v>7</v>
      </c>
      <c r="E6649" s="36">
        <v>2020</v>
      </c>
      <c r="F6649" s="578">
        <v>2.1130828159342201</v>
      </c>
      <c r="G6649" s="578">
        <v>1225.0591735839776</v>
      </c>
      <c r="H6649" s="578">
        <v>0.26634280538807276</v>
      </c>
      <c r="I6649" s="578">
        <v>0.10380148654803599</v>
      </c>
      <c r="J6649" s="578">
        <v>1.06460953878316E-2</v>
      </c>
      <c r="K6649" s="578">
        <v>2.2275771918599823</v>
      </c>
      <c r="L6649" s="578">
        <v>1302.5519676208451</v>
      </c>
      <c r="M6649" s="578">
        <v>0.269217442493148</v>
      </c>
      <c r="N6649" s="578">
        <v>0.10727269276200424</v>
      </c>
      <c r="O6649" s="578">
        <v>1.1319499487096076E-2</v>
      </c>
      <c r="P6649" s="578">
        <v>2.1130828688122421</v>
      </c>
      <c r="Q6649" s="578">
        <v>1225.0591735839776</v>
      </c>
      <c r="R6649" s="578">
        <v>0.266342806135071</v>
      </c>
      <c r="S6649" s="578">
        <v>0.1038014927762555</v>
      </c>
      <c r="T6649" s="578">
        <v>1.0646095906849926E-2</v>
      </c>
      <c r="U6649" s="578">
        <v>2.22757713841201</v>
      </c>
      <c r="V6649" s="578">
        <v>1302.5519676208451</v>
      </c>
      <c r="W6649" s="578">
        <v>0.26921738378102072</v>
      </c>
      <c r="X6649" s="578">
        <v>0.10727268117868</v>
      </c>
      <c r="Y6649" s="578">
        <v>1.1319499487096076E-2</v>
      </c>
    </row>
    <row r="6650" spans="1:25" x14ac:dyDescent="0.3">
      <c r="A6650" s="61" t="s">
        <v>7713</v>
      </c>
      <c r="B6650" s="61" t="s">
        <v>2191</v>
      </c>
      <c r="C6650" s="61" t="s">
        <v>43</v>
      </c>
      <c r="D6650" s="36">
        <v>8</v>
      </c>
      <c r="E6650" s="36">
        <v>2020</v>
      </c>
      <c r="F6650" s="578">
        <v>1.8093643793954426</v>
      </c>
      <c r="G6650" s="578">
        <v>1036.367636362708</v>
      </c>
      <c r="H6650" s="578">
        <v>0.23947570256132125</v>
      </c>
      <c r="I6650" s="578">
        <v>8.9654571434948538E-2</v>
      </c>
      <c r="J6650" s="578">
        <v>9.0062869761216736E-3</v>
      </c>
      <c r="K6650" s="578">
        <v>1.9607025246141299</v>
      </c>
      <c r="L6650" s="578">
        <v>1145.8133074442501</v>
      </c>
      <c r="M6650" s="578">
        <v>0.24225217662994175</v>
      </c>
      <c r="N6650" s="578">
        <v>9.4246638996992219E-2</v>
      </c>
      <c r="O6650" s="578">
        <v>9.9573989282361955E-3</v>
      </c>
      <c r="P6650" s="578">
        <v>1.8093644838760725</v>
      </c>
      <c r="Q6650" s="578">
        <v>1036.3676884969072</v>
      </c>
      <c r="R6650" s="578">
        <v>0.23947571909229698</v>
      </c>
      <c r="S6650" s="578">
        <v>8.9654574054293307E-2</v>
      </c>
      <c r="T6650" s="578">
        <v>9.0062870828357174E-3</v>
      </c>
      <c r="U6650" s="578">
        <v>1.960702524317635</v>
      </c>
      <c r="V6650" s="578">
        <v>1145.8133074442501</v>
      </c>
      <c r="W6650" s="578">
        <v>0.24225214432711523</v>
      </c>
      <c r="X6650" s="578">
        <v>9.4246639055199893E-2</v>
      </c>
      <c r="Y6650" s="578">
        <v>9.9573989815932157E-3</v>
      </c>
    </row>
    <row r="6651" spans="1:25" x14ac:dyDescent="0.3">
      <c r="A6651" s="61" t="s">
        <v>7714</v>
      </c>
      <c r="B6651" s="61" t="s">
        <v>2191</v>
      </c>
      <c r="C6651" s="61" t="s">
        <v>43</v>
      </c>
      <c r="D6651" s="36">
        <v>9</v>
      </c>
      <c r="E6651" s="36">
        <v>2020</v>
      </c>
      <c r="F6651" s="578">
        <v>1.6616060831590049</v>
      </c>
      <c r="G6651" s="578">
        <v>952.34744008382097</v>
      </c>
      <c r="H6651" s="578">
        <v>0.21736328353047851</v>
      </c>
      <c r="I6651" s="578">
        <v>8.2299547425160741E-2</v>
      </c>
      <c r="J6651" s="578">
        <v>8.2762229382448479E-3</v>
      </c>
      <c r="K6651" s="578">
        <v>1.8413383453929124</v>
      </c>
      <c r="L6651" s="578">
        <v>1086.6309369405049</v>
      </c>
      <c r="M6651" s="578">
        <v>0.22062279598564249</v>
      </c>
      <c r="N6651" s="578">
        <v>8.7689027306623729E-2</v>
      </c>
      <c r="O6651" s="578">
        <v>9.4431748924155984E-3</v>
      </c>
      <c r="P6651" s="578">
        <v>1.661606187545045</v>
      </c>
      <c r="Q6651" s="578">
        <v>952.34744548797551</v>
      </c>
      <c r="R6651" s="578">
        <v>0.21736328274710048</v>
      </c>
      <c r="S6651" s="578">
        <v>8.2299554022029001E-2</v>
      </c>
      <c r="T6651" s="578">
        <v>8.2762230352576155E-3</v>
      </c>
      <c r="U6651" s="578">
        <v>1.8413379802717174</v>
      </c>
      <c r="V6651" s="578">
        <v>1086.6308326721123</v>
      </c>
      <c r="W6651" s="578">
        <v>0.22062280658913824</v>
      </c>
      <c r="X6651" s="578">
        <v>8.7689024687278946E-2</v>
      </c>
      <c r="Y6651" s="578">
        <v>9.4431748439092154E-3</v>
      </c>
    </row>
    <row r="6652" spans="1:25" x14ac:dyDescent="0.3">
      <c r="A6652" s="61" t="s">
        <v>7715</v>
      </c>
      <c r="B6652" s="61" t="s">
        <v>2191</v>
      </c>
      <c r="C6652" s="61" t="s">
        <v>43</v>
      </c>
      <c r="D6652" s="36">
        <v>10</v>
      </c>
      <c r="E6652" s="36">
        <v>2020</v>
      </c>
      <c r="F6652" s="578">
        <v>1.5443652267222174</v>
      </c>
      <c r="G6652" s="578">
        <v>885.16377385457326</v>
      </c>
      <c r="H6652" s="578">
        <v>0.19996901922180124</v>
      </c>
      <c r="I6652" s="578">
        <v>7.6549622812308316E-2</v>
      </c>
      <c r="J6652" s="578">
        <v>7.6924467090672445E-3</v>
      </c>
      <c r="K6652" s="578">
        <v>1.7392907282819525</v>
      </c>
      <c r="L6652" s="578">
        <v>1034.0655988057433</v>
      </c>
      <c r="M6652" s="578">
        <v>0.20351464871782748</v>
      </c>
      <c r="N6652" s="578">
        <v>8.2402750054219071E-2</v>
      </c>
      <c r="O6652" s="578">
        <v>8.9864114949402031E-3</v>
      </c>
      <c r="P6652" s="578">
        <v>1.5443653311097751</v>
      </c>
      <c r="Q6652" s="578">
        <v>885.16377385457326</v>
      </c>
      <c r="R6652" s="578">
        <v>0.19996901975537101</v>
      </c>
      <c r="S6652" s="578">
        <v>7.654962438391516E-2</v>
      </c>
      <c r="T6652" s="578">
        <v>7.6924467599989495E-3</v>
      </c>
      <c r="U6652" s="578">
        <v>1.7392906748191272</v>
      </c>
      <c r="V6652" s="578">
        <v>1034.0655988057433</v>
      </c>
      <c r="W6652" s="578">
        <v>0.20351464831037397</v>
      </c>
      <c r="X6652" s="578">
        <v>8.240274165291335E-2</v>
      </c>
      <c r="Y6652" s="578">
        <v>8.986411548297225E-3</v>
      </c>
    </row>
    <row r="6653" spans="1:25" x14ac:dyDescent="0.3">
      <c r="A6653" s="61" t="s">
        <v>7716</v>
      </c>
      <c r="B6653" s="61" t="s">
        <v>2191</v>
      </c>
      <c r="C6653" s="61" t="s">
        <v>43</v>
      </c>
      <c r="D6653" s="36">
        <v>11</v>
      </c>
      <c r="E6653" s="36">
        <v>2020</v>
      </c>
      <c r="F6653" s="578">
        <v>1.4318070245659902</v>
      </c>
      <c r="G6653" s="578">
        <v>816.57596778869583</v>
      </c>
      <c r="H6653" s="578">
        <v>0.18446693614775203</v>
      </c>
      <c r="I6653" s="578">
        <v>7.1712910721544149E-2</v>
      </c>
      <c r="J6653" s="578">
        <v>7.0964166467698854E-3</v>
      </c>
      <c r="K6653" s="578">
        <v>1.6387818968302426</v>
      </c>
      <c r="L6653" s="578">
        <v>974.91521326700672</v>
      </c>
      <c r="M6653" s="578">
        <v>0.18823915439618999</v>
      </c>
      <c r="N6653" s="578">
        <v>7.7561291109304847E-2</v>
      </c>
      <c r="O6653" s="578">
        <v>8.4723984667410442E-3</v>
      </c>
      <c r="P6653" s="578">
        <v>1.4318070761449475</v>
      </c>
      <c r="Q6653" s="578">
        <v>816.57597796122195</v>
      </c>
      <c r="R6653" s="578">
        <v>0.184466936300547</v>
      </c>
      <c r="S6653" s="578">
        <v>7.1712912283449712E-2</v>
      </c>
      <c r="T6653" s="578">
        <v>7.0964165424811602E-3</v>
      </c>
      <c r="U6653" s="578">
        <v>1.638781480164345</v>
      </c>
      <c r="V6653" s="578">
        <v>974.91521867116126</v>
      </c>
      <c r="W6653" s="578">
        <v>0.18823915412697975</v>
      </c>
      <c r="X6653" s="578">
        <v>7.7561287442222196E-2</v>
      </c>
      <c r="Y6653" s="578">
        <v>8.4723984667410442E-3</v>
      </c>
    </row>
    <row r="6654" spans="1:25" x14ac:dyDescent="0.3">
      <c r="A6654" s="61" t="s">
        <v>7717</v>
      </c>
      <c r="B6654" s="61" t="s">
        <v>2191</v>
      </c>
      <c r="C6654" s="61" t="s">
        <v>43</v>
      </c>
      <c r="D6654" s="36">
        <v>12</v>
      </c>
      <c r="E6654" s="36">
        <v>2020</v>
      </c>
      <c r="F6654" s="578">
        <v>1.3397109890717376</v>
      </c>
      <c r="G6654" s="578">
        <v>760.45902983347526</v>
      </c>
      <c r="H6654" s="578">
        <v>0.17178306417190425</v>
      </c>
      <c r="I6654" s="578">
        <v>6.7755635769572053E-2</v>
      </c>
      <c r="J6654" s="578">
        <v>6.6087599358676599E-3</v>
      </c>
      <c r="K6654" s="578">
        <v>1.5566555065436898</v>
      </c>
      <c r="L6654" s="578">
        <v>924.24435106913199</v>
      </c>
      <c r="M6654" s="578">
        <v>0.17574791423491298</v>
      </c>
      <c r="N6654" s="578">
        <v>7.3202596511691753E-2</v>
      </c>
      <c r="O6654" s="578">
        <v>8.0320650740759413E-3</v>
      </c>
      <c r="P6654" s="578">
        <v>1.3397111976934499</v>
      </c>
      <c r="Q6654" s="578">
        <v>760.4590247472122</v>
      </c>
      <c r="R6654" s="578">
        <v>0.17178306459876053</v>
      </c>
      <c r="S6654" s="578">
        <v>6.7755644675344201E-2</v>
      </c>
      <c r="T6654" s="578">
        <v>6.6087599892246818E-3</v>
      </c>
      <c r="U6654" s="578">
        <v>1.5566553500326925</v>
      </c>
      <c r="V6654" s="578">
        <v>924.24435106913199</v>
      </c>
      <c r="W6654" s="578">
        <v>0.17574791413790025</v>
      </c>
      <c r="X6654" s="578">
        <v>7.3202591273002299E-2</v>
      </c>
      <c r="Y6654" s="578">
        <v>8.0320651274329632E-3</v>
      </c>
    </row>
    <row r="6655" spans="1:25" x14ac:dyDescent="0.3">
      <c r="A6655" s="61" t="s">
        <v>7718</v>
      </c>
      <c r="B6655" s="61" t="s">
        <v>2191</v>
      </c>
      <c r="C6655" s="61" t="s">
        <v>43</v>
      </c>
      <c r="D6655" s="36">
        <v>13</v>
      </c>
      <c r="E6655" s="36">
        <v>2020</v>
      </c>
      <c r="F6655" s="578">
        <v>1.2208544131226475</v>
      </c>
      <c r="G6655" s="578">
        <v>691.47492090860953</v>
      </c>
      <c r="H6655" s="578">
        <v>0.15885343318950551</v>
      </c>
      <c r="I6655" s="578">
        <v>6.2185483732415947E-2</v>
      </c>
      <c r="J6655" s="578">
        <v>6.0092016453078571E-3</v>
      </c>
      <c r="K6655" s="578">
        <v>1.4446294403842275</v>
      </c>
      <c r="L6655" s="578">
        <v>857.46247577667191</v>
      </c>
      <c r="M6655" s="578">
        <v>0.16295633610570751</v>
      </c>
      <c r="N6655" s="578">
        <v>6.7254201101604849E-2</v>
      </c>
      <c r="O6655" s="578">
        <v>7.4516521999612407E-3</v>
      </c>
      <c r="P6655" s="578">
        <v>1.2208541530086774</v>
      </c>
      <c r="Q6655" s="578">
        <v>691.47492090860953</v>
      </c>
      <c r="R6655" s="578">
        <v>0.15885344430231826</v>
      </c>
      <c r="S6655" s="578">
        <v>6.2185488903196501E-2</v>
      </c>
      <c r="T6655" s="578">
        <v>6.0092016453078571E-3</v>
      </c>
      <c r="U6655" s="578">
        <v>1.44462933536154</v>
      </c>
      <c r="V6655" s="578">
        <v>857.46247005462601</v>
      </c>
      <c r="W6655" s="578">
        <v>0.16295633610328225</v>
      </c>
      <c r="X6655" s="578">
        <v>6.7254200053866953E-2</v>
      </c>
      <c r="Y6655" s="578">
        <v>7.4516522484676228E-3</v>
      </c>
    </row>
    <row r="6656" spans="1:25" x14ac:dyDescent="0.3">
      <c r="A6656" s="61" t="s">
        <v>7719</v>
      </c>
      <c r="B6656" s="61" t="s">
        <v>2191</v>
      </c>
      <c r="C6656" s="61" t="s">
        <v>43</v>
      </c>
      <c r="D6656" s="36">
        <v>14</v>
      </c>
      <c r="E6656" s="36">
        <v>2020</v>
      </c>
      <c r="F6656" s="578">
        <v>1.2538743910815</v>
      </c>
      <c r="G6656" s="578">
        <v>712.91779994964543</v>
      </c>
      <c r="H6656" s="578">
        <v>0.14844321446920072</v>
      </c>
      <c r="I6656" s="578">
        <v>5.8646856778068426E-2</v>
      </c>
      <c r="J6656" s="578">
        <v>6.1956737190484931E-3</v>
      </c>
      <c r="K6656" s="578">
        <v>1.4684094258269975</v>
      </c>
      <c r="L6656" s="578">
        <v>871.31853675842251</v>
      </c>
      <c r="M6656" s="578">
        <v>0.15256040297147852</v>
      </c>
      <c r="N6656" s="578">
        <v>6.3247698242776013E-2</v>
      </c>
      <c r="O6656" s="578">
        <v>7.5721821194747446E-3</v>
      </c>
      <c r="P6656" s="578">
        <v>1.2538745469752575</v>
      </c>
      <c r="Q6656" s="578">
        <v>712.91781012217177</v>
      </c>
      <c r="R6656" s="578">
        <v>0.14844321457348975</v>
      </c>
      <c r="S6656" s="578">
        <v>5.8646864597297545E-2</v>
      </c>
      <c r="T6656" s="578">
        <v>6.195673772405515E-3</v>
      </c>
      <c r="U6656" s="578">
        <v>1.4684095300535698</v>
      </c>
      <c r="V6656" s="578">
        <v>871.31853675842251</v>
      </c>
      <c r="W6656" s="578">
        <v>0.15256031441701101</v>
      </c>
      <c r="X6656" s="578">
        <v>6.3247695623431355E-2</v>
      </c>
      <c r="Y6656" s="578">
        <v>7.5721821194747446E-3</v>
      </c>
    </row>
    <row r="6657" spans="1:25" x14ac:dyDescent="0.3">
      <c r="A6657" s="61" t="s">
        <v>7720</v>
      </c>
      <c r="B6657" s="61" t="s">
        <v>2191</v>
      </c>
      <c r="C6657" s="61" t="s">
        <v>43</v>
      </c>
      <c r="D6657" s="36">
        <v>15</v>
      </c>
      <c r="E6657" s="36">
        <v>2020</v>
      </c>
      <c r="F6657" s="578">
        <v>1.2932369143621401</v>
      </c>
      <c r="G6657" s="578">
        <v>737.88679059346475</v>
      </c>
      <c r="H6657" s="578">
        <v>0.13957861987000753</v>
      </c>
      <c r="I6657" s="578">
        <v>5.5723135592415873E-2</v>
      </c>
      <c r="J6657" s="578">
        <v>6.4127813626934423E-3</v>
      </c>
      <c r="K6657" s="578">
        <v>1.4958273183683526</v>
      </c>
      <c r="L6657" s="578">
        <v>887.71056207021024</v>
      </c>
      <c r="M6657" s="578">
        <v>0.14358112497817827</v>
      </c>
      <c r="N6657" s="578">
        <v>5.9943095451065596E-2</v>
      </c>
      <c r="O6657" s="578">
        <v>7.7147484601785702E-3</v>
      </c>
      <c r="P6657" s="578">
        <v>1.2932370186905775</v>
      </c>
      <c r="Q6657" s="578">
        <v>737.88679059346475</v>
      </c>
      <c r="R6657" s="578">
        <v>0.13957862039145125</v>
      </c>
      <c r="S6657" s="578">
        <v>5.5723140307236428E-2</v>
      </c>
      <c r="T6657" s="578">
        <v>6.4127813093364204E-3</v>
      </c>
      <c r="U6657" s="578">
        <v>1.4958273692072872</v>
      </c>
      <c r="V6657" s="578">
        <v>887.71056207021024</v>
      </c>
      <c r="W6657" s="578">
        <v>0.14358107824955324</v>
      </c>
      <c r="X6657" s="578">
        <v>5.9943091798534902E-2</v>
      </c>
      <c r="Y6657" s="578">
        <v>7.7147486614800656E-3</v>
      </c>
    </row>
    <row r="6658" spans="1:25" x14ac:dyDescent="0.3">
      <c r="A6658" s="580" t="s">
        <v>7721</v>
      </c>
      <c r="B6658" s="580" t="s">
        <v>2191</v>
      </c>
      <c r="C6658" s="580" t="s">
        <v>43</v>
      </c>
      <c r="D6658" s="581">
        <v>16</v>
      </c>
      <c r="E6658" s="581">
        <v>2020</v>
      </c>
      <c r="F6658" s="582">
        <v>1.369880441979145</v>
      </c>
      <c r="G6658" s="582">
        <v>785.67724768320682</v>
      </c>
      <c r="H6658" s="582">
        <v>0.13223396529307702</v>
      </c>
      <c r="I6658" s="582">
        <v>5.3477998182643149E-2</v>
      </c>
      <c r="J6658" s="582">
        <v>6.8281154963187847E-3</v>
      </c>
      <c r="K6658" s="582">
        <v>1.5611162000565499</v>
      </c>
      <c r="L6658" s="582">
        <v>927.6655909220375</v>
      </c>
      <c r="M6658" s="582">
        <v>0.13619271008186176</v>
      </c>
      <c r="N6658" s="582">
        <v>5.7397006448203051E-2</v>
      </c>
      <c r="O6658" s="582">
        <v>8.0619852669769846E-3</v>
      </c>
      <c r="P6658" s="582">
        <v>1.3698806512796424</v>
      </c>
      <c r="Q6658" s="582">
        <v>785.67726325988724</v>
      </c>
      <c r="R6658" s="582">
        <v>0.1322339655016545</v>
      </c>
      <c r="S6658" s="582">
        <v>5.3477999230381046E-2</v>
      </c>
      <c r="T6658" s="582">
        <v>6.8281154963187847E-3</v>
      </c>
      <c r="U6658" s="582">
        <v>1.5611159386386677</v>
      </c>
      <c r="V6658" s="582">
        <v>927.66560173034622</v>
      </c>
      <c r="W6658" s="582">
        <v>0.13619270997878574</v>
      </c>
      <c r="X6658" s="582">
        <v>5.7397004934803847E-2</v>
      </c>
      <c r="Y6658" s="582">
        <v>8.0619852669769846E-3</v>
      </c>
    </row>
    <row r="6659" spans="1:25" x14ac:dyDescent="0.3">
      <c r="A6659" s="61" t="s">
        <v>7722</v>
      </c>
      <c r="B6659" s="61" t="s">
        <v>2191</v>
      </c>
      <c r="C6659" s="61" t="s">
        <v>43</v>
      </c>
      <c r="D6659" s="36">
        <v>1</v>
      </c>
      <c r="E6659" s="36">
        <v>2030</v>
      </c>
      <c r="F6659" s="578">
        <v>6.115255196892571</v>
      </c>
      <c r="G6659" s="578">
        <v>7441.1748555501272</v>
      </c>
      <c r="H6659" s="578">
        <v>0.77911090621637402</v>
      </c>
      <c r="I6659" s="578">
        <v>0.1605102135993845</v>
      </c>
      <c r="J6659" s="578">
        <v>6.4054545209122182E-2</v>
      </c>
      <c r="K6659" s="578">
        <v>6.1730316651335926</v>
      </c>
      <c r="L6659" s="578">
        <v>7499.8367614746021</v>
      </c>
      <c r="M6659" s="578">
        <v>0.78229836708002631</v>
      </c>
      <c r="N6659" s="578">
        <v>0.16113913443405126</v>
      </c>
      <c r="O6659" s="578">
        <v>6.4559464653332996E-2</v>
      </c>
      <c r="P6659" s="578">
        <v>6.1152548317665252</v>
      </c>
      <c r="Q6659" s="578">
        <v>7441.1748555501272</v>
      </c>
      <c r="R6659" s="578">
        <v>0.7791109007569802</v>
      </c>
      <c r="S6659" s="578">
        <v>0.16051021303671048</v>
      </c>
      <c r="T6659" s="578">
        <v>6.4054544161384272E-2</v>
      </c>
      <c r="U6659" s="578">
        <v>6.1730317695250925</v>
      </c>
      <c r="V6659" s="578">
        <v>7499.8367614746021</v>
      </c>
      <c r="W6659" s="578">
        <v>0.78229836765361394</v>
      </c>
      <c r="X6659" s="578">
        <v>0.16113912857448023</v>
      </c>
      <c r="Y6659" s="578">
        <v>6.4559464653332996E-2</v>
      </c>
    </row>
    <row r="6660" spans="1:25" x14ac:dyDescent="0.3">
      <c r="A6660" s="61" t="s">
        <v>7723</v>
      </c>
      <c r="B6660" s="61" t="s">
        <v>2191</v>
      </c>
      <c r="C6660" s="61" t="s">
        <v>43</v>
      </c>
      <c r="D6660" s="36">
        <v>2</v>
      </c>
      <c r="E6660" s="36">
        <v>2030</v>
      </c>
      <c r="F6660" s="578">
        <v>2.8694932296405828</v>
      </c>
      <c r="G6660" s="578">
        <v>3626.480977376295</v>
      </c>
      <c r="H6660" s="578">
        <v>0.40945636574178879</v>
      </c>
      <c r="I6660" s="578">
        <v>7.7445705149633101E-2</v>
      </c>
      <c r="J6660" s="578">
        <v>3.1217195695110875E-2</v>
      </c>
      <c r="K6660" s="578">
        <v>2.9447270569699677</v>
      </c>
      <c r="L6660" s="578">
        <v>3702.4501317342074</v>
      </c>
      <c r="M6660" s="578">
        <v>0.4143243715370768</v>
      </c>
      <c r="N6660" s="578">
        <v>7.808652089443055E-2</v>
      </c>
      <c r="O6660" s="578">
        <v>3.1871135443604204E-2</v>
      </c>
      <c r="P6660" s="578">
        <v>2.8694928657261323</v>
      </c>
      <c r="Q6660" s="578">
        <v>3626.480977376295</v>
      </c>
      <c r="R6660" s="578">
        <v>0.40945636046429401</v>
      </c>
      <c r="S6660" s="578">
        <v>7.744570414070033E-2</v>
      </c>
      <c r="T6660" s="578">
        <v>3.1217195695110875E-2</v>
      </c>
      <c r="U6660" s="578">
        <v>2.9447270569595823</v>
      </c>
      <c r="V6660" s="578">
        <v>3702.4501317342074</v>
      </c>
      <c r="W6660" s="578">
        <v>0.41432437038505021</v>
      </c>
      <c r="X6660" s="578">
        <v>7.8086519322823691E-2</v>
      </c>
      <c r="Y6660" s="578">
        <v>3.1871134919735256E-2</v>
      </c>
    </row>
    <row r="6661" spans="1:25" x14ac:dyDescent="0.3">
      <c r="A6661" s="61" t="s">
        <v>7724</v>
      </c>
      <c r="B6661" s="61" t="s">
        <v>2191</v>
      </c>
      <c r="C6661" s="61" t="s">
        <v>43</v>
      </c>
      <c r="D6661" s="36">
        <v>3</v>
      </c>
      <c r="E6661" s="36">
        <v>2030</v>
      </c>
      <c r="F6661" s="578">
        <v>1.6821937497477326</v>
      </c>
      <c r="G6661" s="578">
        <v>2146.2625020344999</v>
      </c>
      <c r="H6661" s="578">
        <v>0.21970663887501898</v>
      </c>
      <c r="I6661" s="578">
        <v>4.39531002193689E-2</v>
      </c>
      <c r="J6661" s="578">
        <v>1.8475345044862451E-2</v>
      </c>
      <c r="K6661" s="578">
        <v>1.7017732508107475</v>
      </c>
      <c r="L6661" s="578">
        <v>2161.9021835327098</v>
      </c>
      <c r="M6661" s="578">
        <v>0.22179651935584777</v>
      </c>
      <c r="N6661" s="578">
        <v>4.38652001321315E-2</v>
      </c>
      <c r="O6661" s="578">
        <v>1.8609953908404898E-2</v>
      </c>
      <c r="P6661" s="578">
        <v>1.6821936975674474</v>
      </c>
      <c r="Q6661" s="578">
        <v>2146.2625020344999</v>
      </c>
      <c r="R6661" s="578">
        <v>0.21970663887501901</v>
      </c>
      <c r="S6661" s="578">
        <v>4.39531002193689E-2</v>
      </c>
      <c r="T6661" s="578">
        <v>1.8475345044862451E-2</v>
      </c>
      <c r="U6661" s="578">
        <v>1.7017732507689824</v>
      </c>
      <c r="V6661" s="578">
        <v>2161.9021313985127</v>
      </c>
      <c r="W6661" s="578">
        <v>0.22179651935584777</v>
      </c>
      <c r="X6661" s="578">
        <v>4.38652001321315E-2</v>
      </c>
      <c r="Y6661" s="578">
        <v>1.8609953908404898E-2</v>
      </c>
    </row>
    <row r="6662" spans="1:25" x14ac:dyDescent="0.3">
      <c r="A6662" s="61" t="s">
        <v>7725</v>
      </c>
      <c r="B6662" s="61" t="s">
        <v>2191</v>
      </c>
      <c r="C6662" s="61" t="s">
        <v>43</v>
      </c>
      <c r="D6662" s="36">
        <v>4</v>
      </c>
      <c r="E6662" s="36">
        <v>2030</v>
      </c>
      <c r="F6662" s="578">
        <v>1.3056014806073375</v>
      </c>
      <c r="G6662" s="578">
        <v>1699.1012713114351</v>
      </c>
      <c r="H6662" s="578">
        <v>0.16024667908610923</v>
      </c>
      <c r="I6662" s="578">
        <v>3.2619500532746301E-2</v>
      </c>
      <c r="J6662" s="578">
        <v>1.462608950290205E-2</v>
      </c>
      <c r="K6662" s="578">
        <v>1.3227660456006973</v>
      </c>
      <c r="L6662" s="578">
        <v>1715.9616826375277</v>
      </c>
      <c r="M6662" s="578">
        <v>0.16168636831541</v>
      </c>
      <c r="N6662" s="578">
        <v>3.296873031649733E-2</v>
      </c>
      <c r="O6662" s="578">
        <v>1.4771257158524001E-2</v>
      </c>
      <c r="P6662" s="578">
        <v>1.305601429079875</v>
      </c>
      <c r="Q6662" s="578">
        <v>1699.1012713114351</v>
      </c>
      <c r="R6662" s="578">
        <v>0.16024667947992027</v>
      </c>
      <c r="S6662" s="578">
        <v>3.2619500532746301E-2</v>
      </c>
      <c r="T6662" s="578">
        <v>1.462608950290205E-2</v>
      </c>
      <c r="U6662" s="578">
        <v>1.3227662020778574</v>
      </c>
      <c r="V6662" s="578">
        <v>1715.9615783691374</v>
      </c>
      <c r="W6662" s="578">
        <v>0.16168636833360001</v>
      </c>
      <c r="X6662" s="578">
        <v>3.2968732935842071E-2</v>
      </c>
      <c r="Y6662" s="578">
        <v>1.4771257158524001E-2</v>
      </c>
    </row>
    <row r="6663" spans="1:25" x14ac:dyDescent="0.3">
      <c r="A6663" s="61" t="s">
        <v>7726</v>
      </c>
      <c r="B6663" s="61" t="s">
        <v>2191</v>
      </c>
      <c r="C6663" s="61" t="s">
        <v>43</v>
      </c>
      <c r="D6663" s="36">
        <v>5</v>
      </c>
      <c r="E6663" s="36">
        <v>2030</v>
      </c>
      <c r="F6663" s="578">
        <v>1.0672063368077651</v>
      </c>
      <c r="G6663" s="578">
        <v>1435.9300130208301</v>
      </c>
      <c r="H6663" s="578">
        <v>0.12790611461150528</v>
      </c>
      <c r="I6663" s="578">
        <v>2.686673835463195E-2</v>
      </c>
      <c r="J6663" s="578">
        <v>1.236067303883215E-2</v>
      </c>
      <c r="K6663" s="578">
        <v>1.0946922048504215</v>
      </c>
      <c r="L6663" s="578">
        <v>1469.78820419311</v>
      </c>
      <c r="M6663" s="578">
        <v>0.12944779778445026</v>
      </c>
      <c r="N6663" s="578">
        <v>2.7431099675595701E-2</v>
      </c>
      <c r="O6663" s="578">
        <v>1.2652129245301026E-2</v>
      </c>
      <c r="P6663" s="578">
        <v>1.0672063262434561</v>
      </c>
      <c r="Q6663" s="578">
        <v>1435.9300130208301</v>
      </c>
      <c r="R6663" s="578">
        <v>0.12790611459604376</v>
      </c>
      <c r="S6663" s="578">
        <v>2.6866733062585448E-2</v>
      </c>
      <c r="T6663" s="578">
        <v>1.236067303883215E-2</v>
      </c>
      <c r="U6663" s="578">
        <v>1.0946923035824017</v>
      </c>
      <c r="V6663" s="578">
        <v>1469.78820419311</v>
      </c>
      <c r="W6663" s="578">
        <v>0.12944780788923949</v>
      </c>
      <c r="X6663" s="578">
        <v>2.7431099675595701E-2</v>
      </c>
      <c r="Y6663" s="578">
        <v>1.2652129245301026E-2</v>
      </c>
    </row>
    <row r="6664" spans="1:25" x14ac:dyDescent="0.3">
      <c r="A6664" s="61" t="s">
        <v>7727</v>
      </c>
      <c r="B6664" s="61" t="s">
        <v>2191</v>
      </c>
      <c r="C6664" s="61" t="s">
        <v>43</v>
      </c>
      <c r="D6664" s="36">
        <v>6</v>
      </c>
      <c r="E6664" s="36">
        <v>2030</v>
      </c>
      <c r="F6664" s="578">
        <v>0.91061046774719445</v>
      </c>
      <c r="G6664" s="578">
        <v>1248.0742632547974</v>
      </c>
      <c r="H6664" s="578">
        <v>0.105397807304143</v>
      </c>
      <c r="I6664" s="578">
        <v>2.2988458799469851E-2</v>
      </c>
      <c r="J6664" s="578">
        <v>1.0743627227687524E-2</v>
      </c>
      <c r="K6664" s="578">
        <v>0.94900319703048974</v>
      </c>
      <c r="L6664" s="578">
        <v>1303.4967587788851</v>
      </c>
      <c r="M6664" s="578">
        <v>0.1073984153933145</v>
      </c>
      <c r="N6664" s="578">
        <v>2.3721309218672024E-2</v>
      </c>
      <c r="O6664" s="578">
        <v>1.1220686312299177E-2</v>
      </c>
      <c r="P6664" s="578">
        <v>0.91061046215065677</v>
      </c>
      <c r="Q6664" s="578">
        <v>1248.0742632547974</v>
      </c>
      <c r="R6664" s="578">
        <v>0.10539780724957325</v>
      </c>
      <c r="S6664" s="578">
        <v>2.2988458265899629E-2</v>
      </c>
      <c r="T6664" s="578">
        <v>1.0743627227687524E-2</v>
      </c>
      <c r="U6664" s="578">
        <v>0.9490032078984969</v>
      </c>
      <c r="V6664" s="578">
        <v>1303.4967587788851</v>
      </c>
      <c r="W6664" s="578">
        <v>0.10739841599752201</v>
      </c>
      <c r="X6664" s="578">
        <v>2.3721309378743099E-2</v>
      </c>
      <c r="Y6664" s="578">
        <v>1.1220686312299177E-2</v>
      </c>
    </row>
    <row r="6665" spans="1:25" x14ac:dyDescent="0.3">
      <c r="A6665" s="61" t="s">
        <v>7728</v>
      </c>
      <c r="B6665" s="61" t="s">
        <v>2191</v>
      </c>
      <c r="C6665" s="61" t="s">
        <v>43</v>
      </c>
      <c r="D6665" s="36">
        <v>7</v>
      </c>
      <c r="E6665" s="36">
        <v>2030</v>
      </c>
      <c r="F6665" s="578">
        <v>0.85184875077356925</v>
      </c>
      <c r="G6665" s="578">
        <v>1181.1721827189074</v>
      </c>
      <c r="H6665" s="578">
        <v>9.3154709917447051E-2</v>
      </c>
      <c r="I6665" s="578">
        <v>2.1663473928735247E-2</v>
      </c>
      <c r="J6665" s="578">
        <v>1.0167704419776127E-2</v>
      </c>
      <c r="K6665" s="578">
        <v>0.89585291296930269</v>
      </c>
      <c r="L6665" s="578">
        <v>1256.005722045895</v>
      </c>
      <c r="M6665" s="578">
        <v>9.5091889452002407E-2</v>
      </c>
      <c r="N6665" s="578">
        <v>2.2436369394805852E-2</v>
      </c>
      <c r="O6665" s="578">
        <v>1.0811863554408701E-2</v>
      </c>
      <c r="P6665" s="578">
        <v>0.85184875045515152</v>
      </c>
      <c r="Q6665" s="578">
        <v>1181.1721827189074</v>
      </c>
      <c r="R6665" s="578">
        <v>9.3154709286560874E-2</v>
      </c>
      <c r="S6665" s="578">
        <v>2.1663473298152248E-2</v>
      </c>
      <c r="T6665" s="578">
        <v>1.0167704419776127E-2</v>
      </c>
      <c r="U6665" s="578">
        <v>0.89585288627241222</v>
      </c>
      <c r="V6665" s="578">
        <v>1256.005722045895</v>
      </c>
      <c r="W6665" s="578">
        <v>9.5091889436540983E-2</v>
      </c>
      <c r="X6665" s="578">
        <v>2.2436369768305025E-2</v>
      </c>
      <c r="Y6665" s="578">
        <v>1.0811863554408701E-2</v>
      </c>
    </row>
    <row r="6666" spans="1:25" x14ac:dyDescent="0.3">
      <c r="A6666" s="61" t="s">
        <v>7729</v>
      </c>
      <c r="B6666" s="61" t="s">
        <v>2191</v>
      </c>
      <c r="C6666" s="61" t="s">
        <v>43</v>
      </c>
      <c r="D6666" s="36">
        <v>8</v>
      </c>
      <c r="E6666" s="36">
        <v>2030</v>
      </c>
      <c r="F6666" s="578">
        <v>0.73737775593656307</v>
      </c>
      <c r="G6666" s="578">
        <v>999.29939397175951</v>
      </c>
      <c r="H6666" s="578">
        <v>8.3655184497880869E-2</v>
      </c>
      <c r="I6666" s="578">
        <v>1.8639628178789228E-2</v>
      </c>
      <c r="J6666" s="578">
        <v>8.6021048967571279E-3</v>
      </c>
      <c r="K6666" s="578">
        <v>0.79259133521645675</v>
      </c>
      <c r="L6666" s="578">
        <v>1104.9442698160749</v>
      </c>
      <c r="M6666" s="578">
        <v>8.5916993707238903E-2</v>
      </c>
      <c r="N6666" s="578">
        <v>1.97049999211837E-2</v>
      </c>
      <c r="O6666" s="578">
        <v>9.5115146153451104E-3</v>
      </c>
      <c r="P6666" s="578">
        <v>0.7373777609021005</v>
      </c>
      <c r="Q6666" s="578">
        <v>999.299399058022</v>
      </c>
      <c r="R6666" s="578">
        <v>8.3655184991130171E-2</v>
      </c>
      <c r="S6666" s="578">
        <v>1.8639627567608799E-2</v>
      </c>
      <c r="T6666" s="578">
        <v>8.6021048967571279E-3</v>
      </c>
      <c r="U6666" s="578">
        <v>0.79259134577246904</v>
      </c>
      <c r="V6666" s="578">
        <v>1104.9442698160749</v>
      </c>
      <c r="W6666" s="578">
        <v>8.5916991222044672E-2</v>
      </c>
      <c r="X6666" s="578">
        <v>1.97049998678267E-2</v>
      </c>
      <c r="Y6666" s="578">
        <v>9.5115146153451104E-3</v>
      </c>
    </row>
    <row r="6667" spans="1:25" x14ac:dyDescent="0.3">
      <c r="A6667" s="61" t="s">
        <v>7730</v>
      </c>
      <c r="B6667" s="61" t="s">
        <v>2191</v>
      </c>
      <c r="C6667" s="61" t="s">
        <v>43</v>
      </c>
      <c r="D6667" s="36">
        <v>9</v>
      </c>
      <c r="E6667" s="36">
        <v>2030</v>
      </c>
      <c r="F6667" s="578">
        <v>0.67926191547521297</v>
      </c>
      <c r="G6667" s="578">
        <v>917.81150023142459</v>
      </c>
      <c r="H6667" s="578">
        <v>7.5755238315650744E-2</v>
      </c>
      <c r="I6667" s="578">
        <v>1.7505394745967299E-2</v>
      </c>
      <c r="J6667" s="578">
        <v>7.9006527351642274E-3</v>
      </c>
      <c r="K6667" s="578">
        <v>0.74323670828024002</v>
      </c>
      <c r="L6667" s="578">
        <v>1047.4527009328174</v>
      </c>
      <c r="M6667" s="578">
        <v>7.8537291242658527E-2</v>
      </c>
      <c r="N6667" s="578">
        <v>1.8733890763542101E-2</v>
      </c>
      <c r="O6667" s="578">
        <v>9.0166245839403292E-3</v>
      </c>
      <c r="P6667" s="578">
        <v>0.67926189467260623</v>
      </c>
      <c r="Q6667" s="578">
        <v>917.81148974100711</v>
      </c>
      <c r="R6667" s="578">
        <v>7.5755235242316574E-2</v>
      </c>
      <c r="S6667" s="578">
        <v>1.750539410568305E-2</v>
      </c>
      <c r="T6667" s="578">
        <v>7.9006526308755022E-3</v>
      </c>
      <c r="U6667" s="578">
        <v>0.7432367030031245</v>
      </c>
      <c r="V6667" s="578">
        <v>1047.4527009328174</v>
      </c>
      <c r="W6667" s="578">
        <v>7.8537291216889515E-2</v>
      </c>
      <c r="X6667" s="578">
        <v>1.8733890407020198E-2</v>
      </c>
      <c r="Y6667" s="578">
        <v>9.0166245839403292E-3</v>
      </c>
    </row>
    <row r="6668" spans="1:25" x14ac:dyDescent="0.3">
      <c r="A6668" s="61" t="s">
        <v>7731</v>
      </c>
      <c r="B6668" s="61" t="s">
        <v>2191</v>
      </c>
      <c r="C6668" s="61" t="s">
        <v>43</v>
      </c>
      <c r="D6668" s="36">
        <v>10</v>
      </c>
      <c r="E6668" s="36">
        <v>2030</v>
      </c>
      <c r="F6668" s="578">
        <v>0.63352857013372432</v>
      </c>
      <c r="G6668" s="578">
        <v>852.68524233500091</v>
      </c>
      <c r="H6668" s="578">
        <v>6.9528492657354876E-2</v>
      </c>
      <c r="I6668" s="578">
        <v>1.6629188299702901E-2</v>
      </c>
      <c r="J6668" s="578">
        <v>7.3400473338551802E-3</v>
      </c>
      <c r="K6668" s="578">
        <v>0.70192435922262997</v>
      </c>
      <c r="L6668" s="578">
        <v>996.45479329426962</v>
      </c>
      <c r="M6668" s="578">
        <v>7.2633106825984756E-2</v>
      </c>
      <c r="N6668" s="578">
        <v>1.7928190063685099E-2</v>
      </c>
      <c r="O6668" s="578">
        <v>8.5776328293528954E-3</v>
      </c>
      <c r="P6668" s="578">
        <v>0.63352855864547974</v>
      </c>
      <c r="Q6668" s="578">
        <v>852.68524233500091</v>
      </c>
      <c r="R6668" s="578">
        <v>6.9528492647047302E-2</v>
      </c>
      <c r="S6668" s="578">
        <v>1.6629187688522451E-2</v>
      </c>
      <c r="T6668" s="578">
        <v>7.3400473338551802E-3</v>
      </c>
      <c r="U6668" s="578">
        <v>0.70192440113784871</v>
      </c>
      <c r="V6668" s="578">
        <v>996.45479329426962</v>
      </c>
      <c r="W6668" s="578">
        <v>7.263310679506195E-2</v>
      </c>
      <c r="X6668" s="578">
        <v>1.7928190063685099E-2</v>
      </c>
      <c r="Y6668" s="578">
        <v>8.5776329360669427E-3</v>
      </c>
    </row>
    <row r="6669" spans="1:25" x14ac:dyDescent="0.3">
      <c r="A6669" s="61" t="s">
        <v>7732</v>
      </c>
      <c r="B6669" s="61" t="s">
        <v>2191</v>
      </c>
      <c r="C6669" s="61" t="s">
        <v>43</v>
      </c>
      <c r="D6669" s="36">
        <v>11</v>
      </c>
      <c r="E6669" s="36">
        <v>2030</v>
      </c>
      <c r="F6669" s="578">
        <v>0.5926383115510887</v>
      </c>
      <c r="G6669" s="578">
        <v>786.4785226186109</v>
      </c>
      <c r="H6669" s="578">
        <v>6.3881862258919342E-2</v>
      </c>
      <c r="I6669" s="578">
        <v>1.597646033042105E-2</v>
      </c>
      <c r="J6669" s="578">
        <v>6.7701315905045051E-3</v>
      </c>
      <c r="K6669" s="578">
        <v>0.6642351695085148</v>
      </c>
      <c r="L6669" s="578">
        <v>939.35688527425077</v>
      </c>
      <c r="M6669" s="578">
        <v>6.7210391141543327E-2</v>
      </c>
      <c r="N6669" s="578">
        <v>1.7249391647055703E-2</v>
      </c>
      <c r="O6669" s="578">
        <v>8.086125366389748E-3</v>
      </c>
      <c r="P6669" s="578">
        <v>0.5926382801918253</v>
      </c>
      <c r="Q6669" s="578">
        <v>786.4785226186109</v>
      </c>
      <c r="R6669" s="578">
        <v>6.3881862259070901E-2</v>
      </c>
      <c r="S6669" s="578">
        <v>1.597646033042105E-2</v>
      </c>
      <c r="T6669" s="578">
        <v>6.7701315371474832E-3</v>
      </c>
      <c r="U6669" s="578">
        <v>0.66423516981747777</v>
      </c>
      <c r="V6669" s="578">
        <v>939.35688527425077</v>
      </c>
      <c r="W6669" s="578">
        <v>6.721039115745947E-2</v>
      </c>
      <c r="X6669" s="578">
        <v>1.72493916470557E-2</v>
      </c>
      <c r="Y6669" s="578">
        <v>8.086125366389748E-3</v>
      </c>
    </row>
    <row r="6670" spans="1:25" x14ac:dyDescent="0.3">
      <c r="A6670" s="61" t="s">
        <v>7733</v>
      </c>
      <c r="B6670" s="61" t="s">
        <v>2191</v>
      </c>
      <c r="C6670" s="61" t="s">
        <v>43</v>
      </c>
      <c r="D6670" s="36">
        <v>12</v>
      </c>
      <c r="E6670" s="36">
        <v>2030</v>
      </c>
      <c r="F6670" s="578">
        <v>0.55918186744734499</v>
      </c>
      <c r="G6670" s="578">
        <v>732.31230354309025</v>
      </c>
      <c r="H6670" s="578">
        <v>5.9261863710920154E-2</v>
      </c>
      <c r="I6670" s="578">
        <v>1.5442264955102725E-2</v>
      </c>
      <c r="J6670" s="578">
        <v>6.3038627413334256E-3</v>
      </c>
      <c r="K6670" s="578">
        <v>0.63339786635920781</v>
      </c>
      <c r="L6670" s="578">
        <v>890.44773165384879</v>
      </c>
      <c r="M6670" s="578">
        <v>6.2745720340444622E-2</v>
      </c>
      <c r="N6670" s="578">
        <v>1.6607407582341624E-2</v>
      </c>
      <c r="O6670" s="578">
        <v>7.6651107083307527E-3</v>
      </c>
      <c r="P6670" s="578">
        <v>0.55918186247261725</v>
      </c>
      <c r="Q6670" s="578">
        <v>732.31229845682719</v>
      </c>
      <c r="R6670" s="578">
        <v>5.9261863700309392E-2</v>
      </c>
      <c r="S6670" s="578">
        <v>1.5442264387578024E-2</v>
      </c>
      <c r="T6670" s="578">
        <v>6.3038627413334256E-3</v>
      </c>
      <c r="U6670" s="578">
        <v>0.63339788778262074</v>
      </c>
      <c r="V6670" s="578">
        <v>890.44771639505973</v>
      </c>
      <c r="W6670" s="578">
        <v>6.2745720303306926E-2</v>
      </c>
      <c r="X6670" s="578">
        <v>1.66074165535974E-2</v>
      </c>
      <c r="Y6670" s="578">
        <v>7.6651107083307527E-3</v>
      </c>
    </row>
    <row r="6671" spans="1:25" x14ac:dyDescent="0.3">
      <c r="A6671" s="61" t="s">
        <v>7734</v>
      </c>
      <c r="B6671" s="61" t="s">
        <v>2191</v>
      </c>
      <c r="C6671" s="61" t="s">
        <v>43</v>
      </c>
      <c r="D6671" s="36">
        <v>13</v>
      </c>
      <c r="E6671" s="36">
        <v>2030</v>
      </c>
      <c r="F6671" s="578">
        <v>0.51336163736419793</v>
      </c>
      <c r="G6671" s="578">
        <v>666.16736793517998</v>
      </c>
      <c r="H6671" s="578">
        <v>5.4531716043735842E-2</v>
      </c>
      <c r="I6671" s="578">
        <v>1.4326770513434849E-2</v>
      </c>
      <c r="J6671" s="578">
        <v>5.7344706219737409E-3</v>
      </c>
      <c r="K6671" s="578">
        <v>0.589586701679915</v>
      </c>
      <c r="L6671" s="578">
        <v>826.39251899719193</v>
      </c>
      <c r="M6671" s="578">
        <v>5.8097940179171248E-2</v>
      </c>
      <c r="N6671" s="578">
        <v>1.5405684799285725E-2</v>
      </c>
      <c r="O6671" s="578">
        <v>7.1137097693281205E-3</v>
      </c>
      <c r="P6671" s="578">
        <v>0.5133616219953101</v>
      </c>
      <c r="Q6671" s="578">
        <v>666.16736793517998</v>
      </c>
      <c r="R6671" s="578">
        <v>5.4531716002505407E-2</v>
      </c>
      <c r="S6671" s="578">
        <v>1.4326770416422075E-2</v>
      </c>
      <c r="T6671" s="578">
        <v>5.7344706729054434E-3</v>
      </c>
      <c r="U6671" s="578">
        <v>0.58958669143381282</v>
      </c>
      <c r="V6671" s="578">
        <v>826.39251899719193</v>
      </c>
      <c r="W6671" s="578">
        <v>5.8097940142033573E-2</v>
      </c>
      <c r="X6671" s="578">
        <v>1.5405685277073575E-2</v>
      </c>
      <c r="Y6671" s="578">
        <v>7.1137097693281205E-3</v>
      </c>
    </row>
    <row r="6672" spans="1:25" x14ac:dyDescent="0.3">
      <c r="A6672" s="61" t="s">
        <v>7735</v>
      </c>
      <c r="B6672" s="61" t="s">
        <v>2191</v>
      </c>
      <c r="C6672" s="61" t="s">
        <v>43</v>
      </c>
      <c r="D6672" s="36">
        <v>14</v>
      </c>
      <c r="E6672" s="36">
        <v>2030</v>
      </c>
      <c r="F6672" s="578">
        <v>0.51560806475489052</v>
      </c>
      <c r="G6672" s="578">
        <v>686.17482757568359</v>
      </c>
      <c r="H6672" s="578">
        <v>5.180027157265002E-2</v>
      </c>
      <c r="I6672" s="578">
        <v>1.3593029633435977E-2</v>
      </c>
      <c r="J6672" s="578">
        <v>5.9067127634383045E-3</v>
      </c>
      <c r="K6672" s="578">
        <v>0.58874838143337127</v>
      </c>
      <c r="L6672" s="578">
        <v>839.13596661885526</v>
      </c>
      <c r="M6672" s="578">
        <v>5.5279806411135675E-2</v>
      </c>
      <c r="N6672" s="578">
        <v>1.4570033919881049E-2</v>
      </c>
      <c r="O6672" s="578">
        <v>7.2234188943790844E-3</v>
      </c>
      <c r="P6672" s="578">
        <v>0.51560805947442123</v>
      </c>
      <c r="Q6672" s="578">
        <v>686.17483266194631</v>
      </c>
      <c r="R6672" s="578">
        <v>5.1800265820550778E-2</v>
      </c>
      <c r="S6672" s="578">
        <v>1.3593028386821925E-2</v>
      </c>
      <c r="T6672" s="578">
        <v>5.9067127634383045E-3</v>
      </c>
      <c r="U6672" s="578">
        <v>0.58874837584390072</v>
      </c>
      <c r="V6672" s="578">
        <v>839.13597679138127</v>
      </c>
      <c r="W6672" s="578">
        <v>5.5279806416365249E-2</v>
      </c>
      <c r="X6672" s="578">
        <v>1.457003370645295E-2</v>
      </c>
      <c r="Y6672" s="578">
        <v>7.2234188943790844E-3</v>
      </c>
    </row>
    <row r="6673" spans="1:25" x14ac:dyDescent="0.3">
      <c r="A6673" s="61" t="s">
        <v>7736</v>
      </c>
      <c r="B6673" s="61" t="s">
        <v>2191</v>
      </c>
      <c r="C6673" s="61" t="s">
        <v>43</v>
      </c>
      <c r="D6673" s="36">
        <v>15</v>
      </c>
      <c r="E6673" s="36">
        <v>2030</v>
      </c>
      <c r="F6673" s="578">
        <v>0.52096266754508203</v>
      </c>
      <c r="G6673" s="578">
        <v>709.59551048278774</v>
      </c>
      <c r="H6673" s="578">
        <v>4.9567345020477625E-2</v>
      </c>
      <c r="I6673" s="578">
        <v>1.2985420054368001E-2</v>
      </c>
      <c r="J6673" s="578">
        <v>6.1083327697512351E-3</v>
      </c>
      <c r="K6673" s="578">
        <v>0.59008402157663375</v>
      </c>
      <c r="L6673" s="578">
        <v>854.33425267537393</v>
      </c>
      <c r="M6673" s="578">
        <v>5.2903195260417549E-2</v>
      </c>
      <c r="N6673" s="578">
        <v>1.3880921959450124E-2</v>
      </c>
      <c r="O6673" s="578">
        <v>7.3542597334987124E-3</v>
      </c>
      <c r="P6673" s="578">
        <v>0.52096266785597778</v>
      </c>
      <c r="Q6673" s="578">
        <v>709.59551048278774</v>
      </c>
      <c r="R6673" s="578">
        <v>4.9567345015248024E-2</v>
      </c>
      <c r="S6673" s="578">
        <v>1.2985420001011001E-2</v>
      </c>
      <c r="T6673" s="578">
        <v>6.1083327697512351E-3</v>
      </c>
      <c r="U6673" s="578">
        <v>0.59008402096158807</v>
      </c>
      <c r="V6673" s="578">
        <v>854.33425267537393</v>
      </c>
      <c r="W6673" s="578">
        <v>5.2903195794594099E-2</v>
      </c>
      <c r="X6673" s="578">
        <v>1.3880921852736074E-2</v>
      </c>
      <c r="Y6673" s="578">
        <v>7.3542597334987124E-3</v>
      </c>
    </row>
    <row r="6674" spans="1:25" x14ac:dyDescent="0.3">
      <c r="A6674" s="580" t="s">
        <v>7737</v>
      </c>
      <c r="B6674" s="580" t="s">
        <v>2191</v>
      </c>
      <c r="C6674" s="580" t="s">
        <v>43</v>
      </c>
      <c r="D6674" s="581">
        <v>16</v>
      </c>
      <c r="E6674" s="581">
        <v>2030</v>
      </c>
      <c r="F6674" s="582">
        <v>0.53993331176898551</v>
      </c>
      <c r="G6674" s="582">
        <v>755.58477020263626</v>
      </c>
      <c r="H6674" s="582">
        <v>4.8079878697080802E-2</v>
      </c>
      <c r="I6674" s="582">
        <v>1.2543201293738024E-2</v>
      </c>
      <c r="J6674" s="582">
        <v>6.5042188264972803E-3</v>
      </c>
      <c r="K6674" s="582">
        <v>0.60520546764752181</v>
      </c>
      <c r="L6674" s="582">
        <v>892.77293395996071</v>
      </c>
      <c r="M6674" s="582">
        <v>5.1301207855734249E-2</v>
      </c>
      <c r="N6674" s="582">
        <v>1.3373760535614525E-2</v>
      </c>
      <c r="O6674" s="582">
        <v>7.6851467698967647E-3</v>
      </c>
      <c r="P6674" s="582">
        <v>0.53993331704274727</v>
      </c>
      <c r="Q6674" s="582">
        <v>755.58477020263626</v>
      </c>
      <c r="R6674" s="582">
        <v>4.8079878681392026E-2</v>
      </c>
      <c r="S6674" s="582">
        <v>1.2543201291312724E-2</v>
      </c>
      <c r="T6674" s="582">
        <v>6.5042188264972803E-3</v>
      </c>
      <c r="U6674" s="582">
        <v>0.60520545709522355</v>
      </c>
      <c r="V6674" s="582">
        <v>892.77293427785219</v>
      </c>
      <c r="W6674" s="582">
        <v>5.13012047961941E-2</v>
      </c>
      <c r="X6674" s="582">
        <v>1.337376010875835E-2</v>
      </c>
      <c r="Y6674" s="582">
        <v>7.6851468184031494E-3</v>
      </c>
    </row>
    <row r="6675" spans="1:25" x14ac:dyDescent="0.3">
      <c r="A6675" s="61" t="s">
        <v>7738</v>
      </c>
      <c r="B6675" s="61" t="s">
        <v>2190</v>
      </c>
      <c r="C6675" s="61" t="s">
        <v>43</v>
      </c>
      <c r="D6675" s="36">
        <v>1</v>
      </c>
      <c r="E6675" s="36">
        <v>2012</v>
      </c>
      <c r="F6675" s="578">
        <v>12.047780919402873</v>
      </c>
      <c r="G6675" s="578">
        <v>6231.1262359619104</v>
      </c>
      <c r="H6675" s="578">
        <v>10.713187774104849</v>
      </c>
      <c r="I6675" s="578">
        <v>5.0830706146067897E-2</v>
      </c>
      <c r="J6675" s="578">
        <v>0.12418126058764699</v>
      </c>
      <c r="K6675" s="578">
        <v>12.120813512965874</v>
      </c>
      <c r="L6675" s="578">
        <v>6268.4457448323501</v>
      </c>
      <c r="M6675" s="578">
        <v>10.765096546436876</v>
      </c>
      <c r="N6675" s="578">
        <v>5.1025311912477819E-2</v>
      </c>
      <c r="O6675" s="578">
        <v>0.1249250305506085</v>
      </c>
      <c r="P6675" s="578">
        <v>12.047780919407876</v>
      </c>
      <c r="Q6675" s="578">
        <v>6231.1262359619104</v>
      </c>
      <c r="R6675" s="578">
        <v>10.713187653517974</v>
      </c>
      <c r="S6675" s="578">
        <v>5.0830704076512676E-2</v>
      </c>
      <c r="T6675" s="578">
        <v>0.124181250110268</v>
      </c>
      <c r="U6675" s="578">
        <v>12.120814034495899</v>
      </c>
      <c r="V6675" s="578">
        <v>6268.4457448323501</v>
      </c>
      <c r="W6675" s="578">
        <v>10.7650969306414</v>
      </c>
      <c r="X6675" s="578">
        <v>5.1025309375897096E-2</v>
      </c>
      <c r="Y6675" s="578">
        <v>0.1249250305506085</v>
      </c>
    </row>
    <row r="6676" spans="1:25" x14ac:dyDescent="0.3">
      <c r="A6676" s="61" t="s">
        <v>7739</v>
      </c>
      <c r="B6676" s="61" t="s">
        <v>2190</v>
      </c>
      <c r="C6676" s="61" t="s">
        <v>43</v>
      </c>
      <c r="D6676" s="36">
        <v>2</v>
      </c>
      <c r="E6676" s="36">
        <v>2012</v>
      </c>
      <c r="F6676" s="578">
        <v>6.5422148046733719</v>
      </c>
      <c r="G6676" s="578">
        <v>3176.8677978515575</v>
      </c>
      <c r="H6676" s="578">
        <v>5.714873210335397</v>
      </c>
      <c r="I6676" s="578">
        <v>2.7889505150217951E-2</v>
      </c>
      <c r="J6676" s="578">
        <v>6.3312405953183701E-2</v>
      </c>
      <c r="K6676" s="578">
        <v>6.6255347317069146</v>
      </c>
      <c r="L6676" s="578">
        <v>3220.11449940999</v>
      </c>
      <c r="M6676" s="578">
        <v>5.7761217035125174</v>
      </c>
      <c r="N6676" s="578">
        <v>2.8083208926924823E-2</v>
      </c>
      <c r="O6676" s="578">
        <v>6.4174271072260966E-2</v>
      </c>
      <c r="P6676" s="578">
        <v>6.5422145960674971</v>
      </c>
      <c r="Q6676" s="578">
        <v>3176.8678499857551</v>
      </c>
      <c r="R6676" s="578">
        <v>5.7148724403135276</v>
      </c>
      <c r="S6676" s="578">
        <v>2.7889505208501426E-2</v>
      </c>
      <c r="T6676" s="578">
        <v>6.3312405953183701E-2</v>
      </c>
      <c r="U6676" s="578">
        <v>6.6255343169423169</v>
      </c>
      <c r="V6676" s="578">
        <v>3220.1144485473574</v>
      </c>
      <c r="W6676" s="578">
        <v>5.7761225554859221</v>
      </c>
      <c r="X6676" s="578">
        <v>2.8083207869030898E-2</v>
      </c>
      <c r="Y6676" s="578">
        <v>6.4174271072260966E-2</v>
      </c>
    </row>
    <row r="6677" spans="1:25" x14ac:dyDescent="0.3">
      <c r="A6677" s="61" t="s">
        <v>7740</v>
      </c>
      <c r="B6677" s="61" t="s">
        <v>2190</v>
      </c>
      <c r="C6677" s="61" t="s">
        <v>43</v>
      </c>
      <c r="D6677" s="36">
        <v>3</v>
      </c>
      <c r="E6677" s="36">
        <v>2012</v>
      </c>
      <c r="F6677" s="578">
        <v>4.2783344676694579</v>
      </c>
      <c r="G6677" s="578">
        <v>1947.5821940104124</v>
      </c>
      <c r="H6677" s="578">
        <v>3.4160831831638125</v>
      </c>
      <c r="I6677" s="578">
        <v>1.7325315832522375E-2</v>
      </c>
      <c r="J6677" s="578">
        <v>3.8813700200989801E-2</v>
      </c>
      <c r="K6677" s="578">
        <v>4.2622111140763774</v>
      </c>
      <c r="L6677" s="578">
        <v>1946.9943745930952</v>
      </c>
      <c r="M6677" s="578">
        <v>3.4185185368138851</v>
      </c>
      <c r="N6677" s="578">
        <v>1.7245711921229125E-2</v>
      </c>
      <c r="O6677" s="578">
        <v>3.8801984260013925E-2</v>
      </c>
      <c r="P6677" s="578">
        <v>4.2783343633716377</v>
      </c>
      <c r="Q6677" s="578">
        <v>1947.5822461446076</v>
      </c>
      <c r="R6677" s="578">
        <v>3.4160832215626749</v>
      </c>
      <c r="S6677" s="578">
        <v>1.7325315872312751E-2</v>
      </c>
      <c r="T6677" s="578">
        <v>3.8813700200989801E-2</v>
      </c>
      <c r="U6677" s="578">
        <v>4.2622110097369497</v>
      </c>
      <c r="V6677" s="578">
        <v>1946.9943745930952</v>
      </c>
      <c r="W6677" s="578">
        <v>3.4185186106903176</v>
      </c>
      <c r="X6677" s="578">
        <v>1.7245714012574302E-2</v>
      </c>
      <c r="Y6677" s="578">
        <v>3.8801984783882873E-2</v>
      </c>
    </row>
    <row r="6678" spans="1:25" x14ac:dyDescent="0.3">
      <c r="A6678" s="61" t="s">
        <v>7741</v>
      </c>
      <c r="B6678" s="61" t="s">
        <v>2190</v>
      </c>
      <c r="C6678" s="61" t="s">
        <v>43</v>
      </c>
      <c r="D6678" s="36">
        <v>4</v>
      </c>
      <c r="E6678" s="36">
        <v>2012</v>
      </c>
      <c r="F6678" s="578">
        <v>3.6132784251596251</v>
      </c>
      <c r="G6678" s="578">
        <v>1589.346682230625</v>
      </c>
      <c r="H6678" s="578">
        <v>2.6264585908405276</v>
      </c>
      <c r="I6678" s="578">
        <v>1.3408396017325627E-2</v>
      </c>
      <c r="J6678" s="578">
        <v>3.1674423041598225E-2</v>
      </c>
      <c r="K6678" s="578">
        <v>3.6773786506892803</v>
      </c>
      <c r="L6678" s="578">
        <v>1615.3706169128375</v>
      </c>
      <c r="M6678" s="578">
        <v>2.6973560386031723</v>
      </c>
      <c r="N6678" s="578">
        <v>1.38089353188964E-2</v>
      </c>
      <c r="O6678" s="578">
        <v>3.2193016920549128E-2</v>
      </c>
      <c r="P6678" s="578">
        <v>3.6132782699392725</v>
      </c>
      <c r="Q6678" s="578">
        <v>1589.346682230625</v>
      </c>
      <c r="R6678" s="578">
        <v>2.62645861303705</v>
      </c>
      <c r="S6678" s="578">
        <v>1.340839446504555E-2</v>
      </c>
      <c r="T6678" s="578">
        <v>3.1674423041598225E-2</v>
      </c>
      <c r="U6678" s="578">
        <v>3.6773789636190428</v>
      </c>
      <c r="V6678" s="578">
        <v>1615.3706169128375</v>
      </c>
      <c r="W6678" s="578">
        <v>2.6973561545698104</v>
      </c>
      <c r="X6678" s="578">
        <v>1.3808936357387775E-2</v>
      </c>
      <c r="Y6678" s="578">
        <v>3.2193017968287024E-2</v>
      </c>
    </row>
    <row r="6679" spans="1:25" x14ac:dyDescent="0.3">
      <c r="A6679" s="61" t="s">
        <v>7742</v>
      </c>
      <c r="B6679" s="61" t="s">
        <v>2190</v>
      </c>
      <c r="C6679" s="61" t="s">
        <v>43</v>
      </c>
      <c r="D6679" s="36">
        <v>5</v>
      </c>
      <c r="E6679" s="36">
        <v>2012</v>
      </c>
      <c r="F6679" s="578">
        <v>3.2182657985465495</v>
      </c>
      <c r="G6679" s="578">
        <v>1381.3910662333126</v>
      </c>
      <c r="H6679" s="578">
        <v>2.1517893520109821</v>
      </c>
      <c r="I6679" s="578">
        <v>1.1490706341570876E-2</v>
      </c>
      <c r="J6679" s="578">
        <v>2.7530003358454701E-2</v>
      </c>
      <c r="K6679" s="578">
        <v>3.3895127791793076</v>
      </c>
      <c r="L6679" s="578">
        <v>1448.2948951721125</v>
      </c>
      <c r="M6679" s="578">
        <v>2.3087974217893699</v>
      </c>
      <c r="N6679" s="578">
        <v>1.2577256896179251E-2</v>
      </c>
      <c r="O6679" s="578">
        <v>2.88633561188665E-2</v>
      </c>
      <c r="P6679" s="578">
        <v>3.2182657985413199</v>
      </c>
      <c r="Q6679" s="578">
        <v>1381.3910662333126</v>
      </c>
      <c r="R6679" s="578">
        <v>2.1517893492637028</v>
      </c>
      <c r="S6679" s="578">
        <v>1.1490702739441326E-2</v>
      </c>
      <c r="T6679" s="578">
        <v>2.7530003358454701E-2</v>
      </c>
      <c r="U6679" s="578">
        <v>3.3895129356362728</v>
      </c>
      <c r="V6679" s="578">
        <v>1448.2948951721125</v>
      </c>
      <c r="W6679" s="578">
        <v>2.3087974441987149</v>
      </c>
      <c r="X6679" s="578">
        <v>1.257725742019975E-2</v>
      </c>
      <c r="Y6679" s="578">
        <v>2.88633561188665E-2</v>
      </c>
    </row>
    <row r="6680" spans="1:25" x14ac:dyDescent="0.3">
      <c r="A6680" s="61" t="s">
        <v>7743</v>
      </c>
      <c r="B6680" s="61" t="s">
        <v>2190</v>
      </c>
      <c r="C6680" s="61" t="s">
        <v>43</v>
      </c>
      <c r="D6680" s="36">
        <v>6</v>
      </c>
      <c r="E6680" s="36">
        <v>2012</v>
      </c>
      <c r="F6680" s="578">
        <v>2.8176897820314126</v>
      </c>
      <c r="G6680" s="578">
        <v>1196.4493751525824</v>
      </c>
      <c r="H6680" s="578">
        <v>1.7439890200469825</v>
      </c>
      <c r="I6680" s="578">
        <v>9.1922265535231383E-3</v>
      </c>
      <c r="J6680" s="578">
        <v>2.3844278999604222E-2</v>
      </c>
      <c r="K6680" s="578">
        <v>3.0897643694547647</v>
      </c>
      <c r="L6680" s="578">
        <v>1302.9457105000774</v>
      </c>
      <c r="M6680" s="578">
        <v>1.9732710823779249</v>
      </c>
      <c r="N6680" s="578">
        <v>1.1491007721057576E-2</v>
      </c>
      <c r="O6680" s="578">
        <v>2.5966667958224748E-2</v>
      </c>
      <c r="P6680" s="578">
        <v>2.8176896801886224</v>
      </c>
      <c r="Q6680" s="578">
        <v>1196.4493751525824</v>
      </c>
      <c r="R6680" s="578">
        <v>1.7439889925887324</v>
      </c>
      <c r="S6680" s="578">
        <v>9.1922267810104867E-3</v>
      </c>
      <c r="T6680" s="578">
        <v>2.3844278999604222E-2</v>
      </c>
      <c r="U6680" s="578">
        <v>3.0897644216035998</v>
      </c>
      <c r="V6680" s="578">
        <v>1302.9456062316849</v>
      </c>
      <c r="W6680" s="578">
        <v>1.9732707198521227</v>
      </c>
      <c r="X6680" s="578">
        <v>1.1491007558106451E-2</v>
      </c>
      <c r="Y6680" s="578">
        <v>2.5966667958224748E-2</v>
      </c>
    </row>
    <row r="6681" spans="1:25" x14ac:dyDescent="0.3">
      <c r="A6681" s="61" t="s">
        <v>7744</v>
      </c>
      <c r="B6681" s="61" t="s">
        <v>2190</v>
      </c>
      <c r="C6681" s="61" t="s">
        <v>43</v>
      </c>
      <c r="D6681" s="36">
        <v>7</v>
      </c>
      <c r="E6681" s="36">
        <v>2012</v>
      </c>
      <c r="F6681" s="578">
        <v>2.8720236776058874</v>
      </c>
      <c r="G6681" s="578">
        <v>1163.2454210917101</v>
      </c>
      <c r="H6681" s="578">
        <v>1.5922911105571949</v>
      </c>
      <c r="I6681" s="578">
        <v>1.019311817913148E-2</v>
      </c>
      <c r="J6681" s="578">
        <v>2.3182529432233374E-2</v>
      </c>
      <c r="K6681" s="578">
        <v>3.1773817869943324</v>
      </c>
      <c r="L6681" s="578">
        <v>1287.0988375345826</v>
      </c>
      <c r="M6681" s="578">
        <v>1.8293601704942026</v>
      </c>
      <c r="N6681" s="578">
        <v>1.7299016428940599E-2</v>
      </c>
      <c r="O6681" s="578">
        <v>2.5650884160616699E-2</v>
      </c>
      <c r="P6681" s="578">
        <v>2.8720236776105472</v>
      </c>
      <c r="Q6681" s="578">
        <v>1163.2454210917101</v>
      </c>
      <c r="R6681" s="578">
        <v>1.5922911374539828</v>
      </c>
      <c r="S6681" s="578">
        <v>1.01931170387767E-2</v>
      </c>
      <c r="T6681" s="578">
        <v>2.3182529956102326E-2</v>
      </c>
      <c r="U6681" s="578">
        <v>3.1773818379066698</v>
      </c>
      <c r="V6681" s="578">
        <v>1287.0988375345826</v>
      </c>
      <c r="W6681" s="578">
        <v>1.8293601931218275</v>
      </c>
      <c r="X6681" s="578">
        <v>1.7299016433601773E-2</v>
      </c>
      <c r="Y6681" s="578">
        <v>2.5650884684485651E-2</v>
      </c>
    </row>
    <row r="6682" spans="1:25" x14ac:dyDescent="0.3">
      <c r="A6682" s="61" t="s">
        <v>7745</v>
      </c>
      <c r="B6682" s="61" t="s">
        <v>2190</v>
      </c>
      <c r="C6682" s="61" t="s">
        <v>43</v>
      </c>
      <c r="D6682" s="36">
        <v>8</v>
      </c>
      <c r="E6682" s="36">
        <v>2012</v>
      </c>
      <c r="F6682" s="578">
        <v>2.6729163443681725</v>
      </c>
      <c r="G6682" s="578">
        <v>1007.0158494313537</v>
      </c>
      <c r="H6682" s="578">
        <v>1.2673755418366699</v>
      </c>
      <c r="I6682" s="578">
        <v>9.5441021720716751E-3</v>
      </c>
      <c r="J6682" s="578">
        <v>2.0068986205539301E-2</v>
      </c>
      <c r="K6682" s="578">
        <v>3.0242972691028878</v>
      </c>
      <c r="L6682" s="578">
        <v>1155.1047045389776</v>
      </c>
      <c r="M6682" s="578">
        <v>1.5227563263248722</v>
      </c>
      <c r="N6682" s="578">
        <v>2.5908789642168448E-2</v>
      </c>
      <c r="O6682" s="578">
        <v>2.3020322793551373E-2</v>
      </c>
      <c r="P6682" s="578">
        <v>2.6729162946720604</v>
      </c>
      <c r="Q6682" s="578">
        <v>1007.0158494313537</v>
      </c>
      <c r="R6682" s="578">
        <v>1.26737553316312</v>
      </c>
      <c r="S6682" s="578">
        <v>9.5441014401558208E-3</v>
      </c>
      <c r="T6682" s="578">
        <v>2.0068986205539301E-2</v>
      </c>
      <c r="U6682" s="578">
        <v>3.0242974764670754</v>
      </c>
      <c r="V6682" s="578">
        <v>1155.1047045389776</v>
      </c>
      <c r="W6682" s="578">
        <v>1.5227562670518926</v>
      </c>
      <c r="X6682" s="578">
        <v>2.5908788573587978E-2</v>
      </c>
      <c r="Y6682" s="578">
        <v>2.3020322793551373E-2</v>
      </c>
    </row>
    <row r="6683" spans="1:25" x14ac:dyDescent="0.3">
      <c r="A6683" s="61" t="s">
        <v>7746</v>
      </c>
      <c r="B6683" s="61" t="s">
        <v>2190</v>
      </c>
      <c r="C6683" s="61" t="s">
        <v>43</v>
      </c>
      <c r="D6683" s="36">
        <v>9</v>
      </c>
      <c r="E6683" s="36">
        <v>2012</v>
      </c>
      <c r="F6683" s="578">
        <v>2.7050530343464403</v>
      </c>
      <c r="G6683" s="578">
        <v>958.73949940999091</v>
      </c>
      <c r="H6683" s="578">
        <v>1.0945853498897076</v>
      </c>
      <c r="I6683" s="578">
        <v>1.0205380364747406E-2</v>
      </c>
      <c r="J6683" s="578">
        <v>1.9106884040714499E-2</v>
      </c>
      <c r="K6683" s="578">
        <v>3.0823319839015473</v>
      </c>
      <c r="L6683" s="578">
        <v>1122.6289787292449</v>
      </c>
      <c r="M6683" s="578">
        <v>1.3573415060200151</v>
      </c>
      <c r="N6683" s="578">
        <v>4.1993327795353197E-2</v>
      </c>
      <c r="O6683" s="578">
        <v>2.237306948518375E-2</v>
      </c>
      <c r="P6683" s="578">
        <v>2.7050529300342174</v>
      </c>
      <c r="Q6683" s="578">
        <v>958.73950449625602</v>
      </c>
      <c r="R6683" s="578">
        <v>1.0945853416696951</v>
      </c>
      <c r="S6683" s="578">
        <v>1.020537980919773E-2</v>
      </c>
      <c r="T6683" s="578">
        <v>1.9106884040714499E-2</v>
      </c>
      <c r="U6683" s="578">
        <v>3.0823316188282925</v>
      </c>
      <c r="V6683" s="578">
        <v>1122.6289787292449</v>
      </c>
      <c r="W6683" s="578">
        <v>1.3573414309785174</v>
      </c>
      <c r="X6683" s="578">
        <v>4.1993327788835168E-2</v>
      </c>
      <c r="Y6683" s="578">
        <v>2.237306948518375E-2</v>
      </c>
    </row>
    <row r="6684" spans="1:25" x14ac:dyDescent="0.3">
      <c r="A6684" s="61" t="s">
        <v>7747</v>
      </c>
      <c r="B6684" s="61" t="s">
        <v>2190</v>
      </c>
      <c r="C6684" s="61" t="s">
        <v>43</v>
      </c>
      <c r="D6684" s="36">
        <v>10</v>
      </c>
      <c r="E6684" s="36">
        <v>2012</v>
      </c>
      <c r="F6684" s="578">
        <v>2.7327352439870052</v>
      </c>
      <c r="G6684" s="578">
        <v>921.04361025492312</v>
      </c>
      <c r="H6684" s="578">
        <v>0.95899271110920337</v>
      </c>
      <c r="I6684" s="578">
        <v>1.0709581124956419E-2</v>
      </c>
      <c r="J6684" s="578">
        <v>1.8355640815570902E-2</v>
      </c>
      <c r="K6684" s="578">
        <v>3.1234179043265473</v>
      </c>
      <c r="L6684" s="578">
        <v>1094.3316790262825</v>
      </c>
      <c r="M6684" s="578">
        <v>1.2302529099651975</v>
      </c>
      <c r="N6684" s="578">
        <v>5.5477612702058296E-2</v>
      </c>
      <c r="O6684" s="578">
        <v>2.1809154946822625E-2</v>
      </c>
      <c r="P6684" s="578">
        <v>2.7327354004440423</v>
      </c>
      <c r="Q6684" s="578">
        <v>921.04361565907743</v>
      </c>
      <c r="R6684" s="578">
        <v>0.95899274265836165</v>
      </c>
      <c r="S6684" s="578">
        <v>1.0709580708976298E-2</v>
      </c>
      <c r="T6684" s="578">
        <v>1.835564133943985E-2</v>
      </c>
      <c r="U6684" s="578">
        <v>3.1234180098921676</v>
      </c>
      <c r="V6684" s="578">
        <v>1094.3317311604774</v>
      </c>
      <c r="W6684" s="578">
        <v>1.2302529270846174</v>
      </c>
      <c r="X6684" s="578">
        <v>5.5477613611401425E-2</v>
      </c>
      <c r="Y6684" s="578">
        <v>2.1809154946822625E-2</v>
      </c>
    </row>
    <row r="6685" spans="1:25" x14ac:dyDescent="0.3">
      <c r="A6685" s="61" t="s">
        <v>7748</v>
      </c>
      <c r="B6685" s="61" t="s">
        <v>2190</v>
      </c>
      <c r="C6685" s="61" t="s">
        <v>43</v>
      </c>
      <c r="D6685" s="36">
        <v>11</v>
      </c>
      <c r="E6685" s="36">
        <v>2012</v>
      </c>
      <c r="F6685" s="578">
        <v>2.7766081445159472</v>
      </c>
      <c r="G6685" s="578">
        <v>889.74883524576808</v>
      </c>
      <c r="H6685" s="578">
        <v>0.84081478046179292</v>
      </c>
      <c r="I6685" s="578">
        <v>1.1030955530031802E-2</v>
      </c>
      <c r="J6685" s="578">
        <v>1.7731990374159026E-2</v>
      </c>
      <c r="K6685" s="578">
        <v>3.1609594431669898</v>
      </c>
      <c r="L6685" s="578">
        <v>1063.693233489985</v>
      </c>
      <c r="M6685" s="578">
        <v>1.1031522608967199</v>
      </c>
      <c r="N6685" s="578">
        <v>6.0819044122884677E-2</v>
      </c>
      <c r="O6685" s="578">
        <v>2.1198578217687628E-2</v>
      </c>
      <c r="P6685" s="578">
        <v>2.7766081445217052</v>
      </c>
      <c r="Q6685" s="578">
        <v>889.74883524576808</v>
      </c>
      <c r="R6685" s="578">
        <v>0.8408148249091022</v>
      </c>
      <c r="S6685" s="578">
        <v>1.1030955481942275E-2</v>
      </c>
      <c r="T6685" s="578">
        <v>1.7731990374159026E-2</v>
      </c>
      <c r="U6685" s="578">
        <v>3.1609590793250351</v>
      </c>
      <c r="V6685" s="578">
        <v>1063.693233489985</v>
      </c>
      <c r="W6685" s="578">
        <v>1.1031523277003199</v>
      </c>
      <c r="X6685" s="578">
        <v>6.081904466433715E-2</v>
      </c>
      <c r="Y6685" s="578">
        <v>2.119857770351995E-2</v>
      </c>
    </row>
    <row r="6686" spans="1:25" x14ac:dyDescent="0.3">
      <c r="A6686" s="61" t="s">
        <v>7749</v>
      </c>
      <c r="B6686" s="61" t="s">
        <v>2190</v>
      </c>
      <c r="C6686" s="61" t="s">
        <v>43</v>
      </c>
      <c r="D6686" s="36">
        <v>12</v>
      </c>
      <c r="E6686" s="36">
        <v>2012</v>
      </c>
      <c r="F6686" s="578">
        <v>2.8125055538005177</v>
      </c>
      <c r="G6686" s="578">
        <v>864.14202181498172</v>
      </c>
      <c r="H6686" s="578">
        <v>0.74412279654855651</v>
      </c>
      <c r="I6686" s="578">
        <v>1.1293896370451225E-2</v>
      </c>
      <c r="J6686" s="578">
        <v>1.7221653348921451E-2</v>
      </c>
      <c r="K6686" s="578">
        <v>3.1860489617893823</v>
      </c>
      <c r="L6686" s="578">
        <v>1034.4868850707987</v>
      </c>
      <c r="M6686" s="578">
        <v>0.98969933274868949</v>
      </c>
      <c r="N6686" s="578">
        <v>5.9158241290485074E-2</v>
      </c>
      <c r="O6686" s="578">
        <v>2.0616498232508652E-2</v>
      </c>
      <c r="P6686" s="578">
        <v>2.8125057611630302</v>
      </c>
      <c r="Q6686" s="578">
        <v>864.14202181498172</v>
      </c>
      <c r="R6686" s="578">
        <v>0.74412279045736751</v>
      </c>
      <c r="S6686" s="578">
        <v>1.1293896995690923E-2</v>
      </c>
      <c r="T6686" s="578">
        <v>1.7221653348921451E-2</v>
      </c>
      <c r="U6686" s="578">
        <v>3.1860489083987846</v>
      </c>
      <c r="V6686" s="578">
        <v>1034.4868850707987</v>
      </c>
      <c r="W6686" s="578">
        <v>0.98969935276545362</v>
      </c>
      <c r="X6686" s="578">
        <v>5.9158238707520128E-2</v>
      </c>
      <c r="Y6686" s="578">
        <v>2.06164977086397E-2</v>
      </c>
    </row>
    <row r="6687" spans="1:25" x14ac:dyDescent="0.3">
      <c r="A6687" s="61" t="s">
        <v>7750</v>
      </c>
      <c r="B6687" s="61" t="s">
        <v>2190</v>
      </c>
      <c r="C6687" s="61" t="s">
        <v>43</v>
      </c>
      <c r="D6687" s="36">
        <v>13</v>
      </c>
      <c r="E6687" s="36">
        <v>2012</v>
      </c>
      <c r="F6687" s="578">
        <v>2.7004219830257177</v>
      </c>
      <c r="G6687" s="578">
        <v>804.90267562866154</v>
      </c>
      <c r="H6687" s="578">
        <v>0.65242516846107379</v>
      </c>
      <c r="I6687" s="578">
        <v>1.1153986238506698E-2</v>
      </c>
      <c r="J6687" s="578">
        <v>1.6041051659461399E-2</v>
      </c>
      <c r="K6687" s="578">
        <v>3.0679236039272029</v>
      </c>
      <c r="L6687" s="578">
        <v>972.00424130757619</v>
      </c>
      <c r="M6687" s="578">
        <v>0.88291889083908826</v>
      </c>
      <c r="N6687" s="578">
        <v>5.5083040617622203E-2</v>
      </c>
      <c r="O6687" s="578">
        <v>1.9371283085395853E-2</v>
      </c>
      <c r="P6687" s="578">
        <v>2.7004221394931403</v>
      </c>
      <c r="Q6687" s="578">
        <v>804.90267562866154</v>
      </c>
      <c r="R6687" s="578">
        <v>0.65242518521639148</v>
      </c>
      <c r="S6687" s="578">
        <v>1.1153986803530275E-2</v>
      </c>
      <c r="T6687" s="578">
        <v>1.6041051659461399E-2</v>
      </c>
      <c r="U6687" s="578">
        <v>3.0679234996295346</v>
      </c>
      <c r="V6687" s="578">
        <v>972.00424130757619</v>
      </c>
      <c r="W6687" s="578">
        <v>0.88291880069633977</v>
      </c>
      <c r="X6687" s="578">
        <v>5.5083040127404524E-2</v>
      </c>
      <c r="Y6687" s="578">
        <v>1.9371283085395853E-2</v>
      </c>
    </row>
    <row r="6688" spans="1:25" x14ac:dyDescent="0.3">
      <c r="A6688" s="61" t="s">
        <v>7751</v>
      </c>
      <c r="B6688" s="61" t="s">
        <v>2190</v>
      </c>
      <c r="C6688" s="61" t="s">
        <v>43</v>
      </c>
      <c r="D6688" s="36">
        <v>14</v>
      </c>
      <c r="E6688" s="36">
        <v>2012</v>
      </c>
      <c r="F6688" s="578">
        <v>2.6199431877421326</v>
      </c>
      <c r="G6688" s="578">
        <v>798.71185811360624</v>
      </c>
      <c r="H6688" s="578">
        <v>0.64198362720708202</v>
      </c>
      <c r="I6688" s="578">
        <v>1.2431759475589351E-2</v>
      </c>
      <c r="J6688" s="578">
        <v>1.5917666207921351E-2</v>
      </c>
      <c r="K6688" s="578">
        <v>2.9736911747044452</v>
      </c>
      <c r="L6688" s="578">
        <v>956.71260515848564</v>
      </c>
      <c r="M6688" s="578">
        <v>0.85199031069744979</v>
      </c>
      <c r="N6688" s="578">
        <v>5.0875719827369381E-2</v>
      </c>
      <c r="O6688" s="578">
        <v>1.9066510392197675E-2</v>
      </c>
      <c r="P6688" s="578">
        <v>2.6199431355838598</v>
      </c>
      <c r="Q6688" s="578">
        <v>798.71185811360624</v>
      </c>
      <c r="R6688" s="578">
        <v>0.64198366893864001</v>
      </c>
      <c r="S6688" s="578">
        <v>1.2431759485214824E-2</v>
      </c>
      <c r="T6688" s="578">
        <v>1.5917666207921351E-2</v>
      </c>
      <c r="U6688" s="578">
        <v>2.9736909660621551</v>
      </c>
      <c r="V6688" s="578">
        <v>956.71265729268146</v>
      </c>
      <c r="W6688" s="578">
        <v>0.85199026308146086</v>
      </c>
      <c r="X6688" s="578">
        <v>5.0875719871783021E-2</v>
      </c>
      <c r="Y6688" s="578">
        <v>1.9066510392197675E-2</v>
      </c>
    </row>
    <row r="6689" spans="1:25" x14ac:dyDescent="0.3">
      <c r="A6689" s="61" t="s">
        <v>7752</v>
      </c>
      <c r="B6689" s="61" t="s">
        <v>2190</v>
      </c>
      <c r="C6689" s="61" t="s">
        <v>43</v>
      </c>
      <c r="D6689" s="36">
        <v>15</v>
      </c>
      <c r="E6689" s="36">
        <v>2012</v>
      </c>
      <c r="F6689" s="578">
        <v>2.5530367987668452</v>
      </c>
      <c r="G6689" s="578">
        <v>797.19147555033328</v>
      </c>
      <c r="H6689" s="578">
        <v>0.63852351019719777</v>
      </c>
      <c r="I6689" s="578">
        <v>1.3642057871872225E-2</v>
      </c>
      <c r="J6689" s="578">
        <v>1.5887386408091175E-2</v>
      </c>
      <c r="K6689" s="578">
        <v>2.8903829008830773</v>
      </c>
      <c r="L6689" s="578">
        <v>945.78203678131013</v>
      </c>
      <c r="M6689" s="578">
        <v>0.83020076034896739</v>
      </c>
      <c r="N6689" s="578">
        <v>4.834794475315593E-2</v>
      </c>
      <c r="O6689" s="578">
        <v>1.8848679746345878E-2</v>
      </c>
      <c r="P6689" s="578">
        <v>2.5530367466180475</v>
      </c>
      <c r="Q6689" s="578">
        <v>797.19147555033328</v>
      </c>
      <c r="R6689" s="578">
        <v>0.63852350010983994</v>
      </c>
      <c r="S6689" s="578">
        <v>1.3642058380431352E-2</v>
      </c>
      <c r="T6689" s="578">
        <v>1.5887386408091175E-2</v>
      </c>
      <c r="U6689" s="578">
        <v>2.8903830573404576</v>
      </c>
      <c r="V6689" s="578">
        <v>945.78204218546466</v>
      </c>
      <c r="W6689" s="578">
        <v>0.83020066485050803</v>
      </c>
      <c r="X6689" s="578">
        <v>4.8347942572036076E-2</v>
      </c>
      <c r="Y6689" s="578">
        <v>1.8848679746345878E-2</v>
      </c>
    </row>
    <row r="6690" spans="1:25" x14ac:dyDescent="0.3">
      <c r="A6690" s="580" t="s">
        <v>7753</v>
      </c>
      <c r="B6690" s="580" t="s">
        <v>2190</v>
      </c>
      <c r="C6690" s="580" t="s">
        <v>43</v>
      </c>
      <c r="D6690" s="581">
        <v>16</v>
      </c>
      <c r="E6690" s="581">
        <v>2012</v>
      </c>
      <c r="F6690" s="582">
        <v>2.5197307404710001</v>
      </c>
      <c r="G6690" s="582">
        <v>811.76405715942315</v>
      </c>
      <c r="H6690" s="582">
        <v>0.65097587279872893</v>
      </c>
      <c r="I6690" s="582">
        <v>1.5282430211148749E-2</v>
      </c>
      <c r="J6690" s="582">
        <v>1.6177790132739199E-2</v>
      </c>
      <c r="K6690" s="582">
        <v>2.8426100552447098</v>
      </c>
      <c r="L6690" s="582">
        <v>951.60936101277605</v>
      </c>
      <c r="M6690" s="582">
        <v>0.82426864070521255</v>
      </c>
      <c r="N6690" s="582">
        <v>4.7393192433143327E-2</v>
      </c>
      <c r="O6690" s="582">
        <v>1.8964791612233901E-2</v>
      </c>
      <c r="P6690" s="582">
        <v>2.5197309478423473</v>
      </c>
      <c r="Q6690" s="582">
        <v>811.76405715942315</v>
      </c>
      <c r="R6690" s="582">
        <v>0.65097581881415523</v>
      </c>
      <c r="S6690" s="582">
        <v>1.5282433359592049E-2</v>
      </c>
      <c r="T6690" s="582">
        <v>1.6177789618571525E-2</v>
      </c>
      <c r="U6690" s="582">
        <v>2.8426101073862298</v>
      </c>
      <c r="V6690" s="582">
        <v>951.60936101277605</v>
      </c>
      <c r="W6690" s="582">
        <v>0.82426865474674993</v>
      </c>
      <c r="X6690" s="582">
        <v>4.7393195753405323E-2</v>
      </c>
      <c r="Y6690" s="582">
        <v>1.8964791612233901E-2</v>
      </c>
    </row>
    <row r="6691" spans="1:25" x14ac:dyDescent="0.3">
      <c r="A6691" s="61" t="s">
        <v>7754</v>
      </c>
      <c r="B6691" s="61" t="s">
        <v>2190</v>
      </c>
      <c r="C6691" s="61" t="s">
        <v>43</v>
      </c>
      <c r="D6691" s="36">
        <v>1</v>
      </c>
      <c r="E6691" s="36">
        <v>2020</v>
      </c>
      <c r="F6691" s="578">
        <v>2.7701894671948799</v>
      </c>
      <c r="G6691" s="578">
        <v>6080.1172434488872</v>
      </c>
      <c r="H6691" s="578">
        <v>4.1712845160339649</v>
      </c>
      <c r="I6691" s="578">
        <v>3.1346434637877472E-2</v>
      </c>
      <c r="J6691" s="578">
        <v>4.0452774924536528E-2</v>
      </c>
      <c r="K6691" s="578">
        <v>2.7862478479689003</v>
      </c>
      <c r="L6691" s="578">
        <v>6116.5188039143823</v>
      </c>
      <c r="M6691" s="578">
        <v>4.1932128360737453</v>
      </c>
      <c r="N6691" s="578">
        <v>3.1541207251848349E-2</v>
      </c>
      <c r="O6691" s="578">
        <v>4.0694948324623149E-2</v>
      </c>
      <c r="P6691" s="578">
        <v>2.7701895193411721</v>
      </c>
      <c r="Q6691" s="578">
        <v>6080.1172434488872</v>
      </c>
      <c r="R6691" s="578">
        <v>4.1712844170954924</v>
      </c>
      <c r="S6691" s="578">
        <v>3.1346437775785753E-2</v>
      </c>
      <c r="T6691" s="578">
        <v>4.0452774924536528E-2</v>
      </c>
      <c r="U6691" s="578">
        <v>2.7862477448937448</v>
      </c>
      <c r="V6691" s="578">
        <v>6116.5188039143823</v>
      </c>
      <c r="W6691" s="578">
        <v>4.1932126402583245</v>
      </c>
      <c r="X6691" s="578">
        <v>3.1541208284579576E-2</v>
      </c>
      <c r="Y6691" s="578">
        <v>4.0694948324623149E-2</v>
      </c>
    </row>
    <row r="6692" spans="1:25" x14ac:dyDescent="0.3">
      <c r="A6692" s="61" t="s">
        <v>7755</v>
      </c>
      <c r="B6692" s="61" t="s">
        <v>2190</v>
      </c>
      <c r="C6692" s="61" t="s">
        <v>43</v>
      </c>
      <c r="D6692" s="36">
        <v>2</v>
      </c>
      <c r="E6692" s="36">
        <v>2020</v>
      </c>
      <c r="F6692" s="578">
        <v>1.51101694976684</v>
      </c>
      <c r="G6692" s="578">
        <v>3099.4007695515902</v>
      </c>
      <c r="H6692" s="578">
        <v>2.1932731031580825</v>
      </c>
      <c r="I6692" s="578">
        <v>1.5924939898961026E-2</v>
      </c>
      <c r="J6692" s="578">
        <v>2.0621204923372653E-2</v>
      </c>
      <c r="K6692" s="578">
        <v>1.529196740324245</v>
      </c>
      <c r="L6692" s="578">
        <v>3141.6219609578375</v>
      </c>
      <c r="M6692" s="578">
        <v>2.2194158736783676</v>
      </c>
      <c r="N6692" s="578">
        <v>1.6172064570582727E-2</v>
      </c>
      <c r="O6692" s="578">
        <v>2.0902105219041275E-2</v>
      </c>
      <c r="P6692" s="578">
        <v>1.5110168976131175</v>
      </c>
      <c r="Q6692" s="578">
        <v>3099.4007695515902</v>
      </c>
      <c r="R6692" s="578">
        <v>2.1932730975277028</v>
      </c>
      <c r="S6692" s="578">
        <v>1.5924939894034623E-2</v>
      </c>
      <c r="T6692" s="578">
        <v>2.0621204923372653E-2</v>
      </c>
      <c r="U6692" s="578">
        <v>1.5291966881638874</v>
      </c>
      <c r="V6692" s="578">
        <v>3141.6220130920351</v>
      </c>
      <c r="W6692" s="578">
        <v>2.2194158745975625</v>
      </c>
      <c r="X6692" s="578">
        <v>1.6172064041484174E-2</v>
      </c>
      <c r="Y6692" s="578">
        <v>2.0902105219041275E-2</v>
      </c>
    </row>
    <row r="6693" spans="1:25" x14ac:dyDescent="0.3">
      <c r="A6693" s="61" t="s">
        <v>7756</v>
      </c>
      <c r="B6693" s="61" t="s">
        <v>2190</v>
      </c>
      <c r="C6693" s="61" t="s">
        <v>43</v>
      </c>
      <c r="D6693" s="36">
        <v>3</v>
      </c>
      <c r="E6693" s="36">
        <v>2020</v>
      </c>
      <c r="F6693" s="578">
        <v>0.98932856629285759</v>
      </c>
      <c r="G6693" s="578">
        <v>1897.5518925984625</v>
      </c>
      <c r="H6693" s="578">
        <v>1.3111416957866175</v>
      </c>
      <c r="I6693" s="578">
        <v>9.1817629741323455E-3</v>
      </c>
      <c r="J6693" s="578">
        <v>1.2624945976616149E-2</v>
      </c>
      <c r="K6693" s="578">
        <v>0.98500450413694995</v>
      </c>
      <c r="L6693" s="578">
        <v>1897.19447835286</v>
      </c>
      <c r="M6693" s="578">
        <v>1.3128797993407049</v>
      </c>
      <c r="N6693" s="578">
        <v>9.2405715549072395E-3</v>
      </c>
      <c r="O6693" s="578">
        <v>1.2622576638629299E-2</v>
      </c>
      <c r="P6693" s="578">
        <v>0.98932868115813366</v>
      </c>
      <c r="Q6693" s="578">
        <v>1897.5518925984625</v>
      </c>
      <c r="R6693" s="578">
        <v>1.3111417355842852</v>
      </c>
      <c r="S6693" s="578">
        <v>9.1817630868338985E-3</v>
      </c>
      <c r="T6693" s="578">
        <v>1.2624945976616149E-2</v>
      </c>
      <c r="U6693" s="578">
        <v>0.98500444608293636</v>
      </c>
      <c r="V6693" s="578">
        <v>1897.19447835286</v>
      </c>
      <c r="W6693" s="578">
        <v>1.3128797333423123</v>
      </c>
      <c r="X6693" s="578">
        <v>9.2405705221381106E-3</v>
      </c>
      <c r="Y6693" s="578">
        <v>1.2622577157647599E-2</v>
      </c>
    </row>
    <row r="6694" spans="1:25" x14ac:dyDescent="0.3">
      <c r="A6694" s="61" t="s">
        <v>7757</v>
      </c>
      <c r="B6694" s="61" t="s">
        <v>2190</v>
      </c>
      <c r="C6694" s="61" t="s">
        <v>43</v>
      </c>
      <c r="D6694" s="36">
        <v>4</v>
      </c>
      <c r="E6694" s="36">
        <v>2020</v>
      </c>
      <c r="F6694" s="578">
        <v>0.83263071141395972</v>
      </c>
      <c r="G6694" s="578">
        <v>1545.3255310058551</v>
      </c>
      <c r="H6694" s="578">
        <v>1.0162813511469699</v>
      </c>
      <c r="I6694" s="578">
        <v>6.9557832857185479E-3</v>
      </c>
      <c r="J6694" s="578">
        <v>1.028150027074537E-2</v>
      </c>
      <c r="K6694" s="578">
        <v>0.84698642138765901</v>
      </c>
      <c r="L6694" s="578">
        <v>1571.1176897684677</v>
      </c>
      <c r="M6694" s="578">
        <v>1.0415858200406816</v>
      </c>
      <c r="N6694" s="578">
        <v>7.1333207448560608E-3</v>
      </c>
      <c r="O6694" s="578">
        <v>1.0453107136224046E-2</v>
      </c>
      <c r="P6694" s="578">
        <v>0.83263079026282072</v>
      </c>
      <c r="Q6694" s="578">
        <v>1545.3255310058551</v>
      </c>
      <c r="R6694" s="578">
        <v>1.0162813941951749</v>
      </c>
      <c r="S6694" s="578">
        <v>6.9557833285784883E-3</v>
      </c>
      <c r="T6694" s="578">
        <v>1.028150027074537E-2</v>
      </c>
      <c r="U6694" s="578">
        <v>0.8469863844462483</v>
      </c>
      <c r="V6694" s="578">
        <v>1571.1175855000752</v>
      </c>
      <c r="W6694" s="578">
        <v>1.0415858119722528</v>
      </c>
      <c r="X6694" s="578">
        <v>7.1333201718933453E-3</v>
      </c>
      <c r="Y6694" s="578">
        <v>1.0453107136224046E-2</v>
      </c>
    </row>
    <row r="6695" spans="1:25" x14ac:dyDescent="0.3">
      <c r="A6695" s="61" t="s">
        <v>7758</v>
      </c>
      <c r="B6695" s="61" t="s">
        <v>2190</v>
      </c>
      <c r="C6695" s="61" t="s">
        <v>43</v>
      </c>
      <c r="D6695" s="36">
        <v>5</v>
      </c>
      <c r="E6695" s="36">
        <v>2020</v>
      </c>
      <c r="F6695" s="578">
        <v>0.74248942211196745</v>
      </c>
      <c r="G6695" s="578">
        <v>1343.0202140808051</v>
      </c>
      <c r="H6695" s="578">
        <v>0.84153255429737273</v>
      </c>
      <c r="I6695" s="578">
        <v>5.7887799851528091E-3</v>
      </c>
      <c r="J6695" s="578">
        <v>8.9354991117337051E-3</v>
      </c>
      <c r="K6695" s="578">
        <v>0.78128768507126689</v>
      </c>
      <c r="L6695" s="578">
        <v>1408.6188062032002</v>
      </c>
      <c r="M6695" s="578">
        <v>0.89784289032983544</v>
      </c>
      <c r="N6695" s="578">
        <v>6.305314304142935E-3</v>
      </c>
      <c r="O6695" s="578">
        <v>9.3719504657201452E-3</v>
      </c>
      <c r="P6695" s="578">
        <v>0.74248945315920856</v>
      </c>
      <c r="Q6695" s="578">
        <v>1343.0202140808051</v>
      </c>
      <c r="R6695" s="578">
        <v>0.84153258047263058</v>
      </c>
      <c r="S6695" s="578">
        <v>5.7887798290797293E-3</v>
      </c>
      <c r="T6695" s="578">
        <v>8.9354991117337051E-3</v>
      </c>
      <c r="U6695" s="578">
        <v>0.78128764347476898</v>
      </c>
      <c r="V6695" s="578">
        <v>1408.6188583373978</v>
      </c>
      <c r="W6695" s="578">
        <v>0.89784290285024271</v>
      </c>
      <c r="X6695" s="578">
        <v>6.3053142950858848E-3</v>
      </c>
      <c r="Y6695" s="578">
        <v>9.3719504657201452E-3</v>
      </c>
    </row>
    <row r="6696" spans="1:25" x14ac:dyDescent="0.3">
      <c r="A6696" s="61" t="s">
        <v>7759</v>
      </c>
      <c r="B6696" s="61" t="s">
        <v>2190</v>
      </c>
      <c r="C6696" s="61" t="s">
        <v>43</v>
      </c>
      <c r="D6696" s="36">
        <v>6</v>
      </c>
      <c r="E6696" s="36">
        <v>2020</v>
      </c>
      <c r="F6696" s="578">
        <v>0.64930768227077307</v>
      </c>
      <c r="G6696" s="578">
        <v>1165.223129272455</v>
      </c>
      <c r="H6696" s="578">
        <v>0.69372960941291228</v>
      </c>
      <c r="I6696" s="578">
        <v>4.6402167064343268E-3</v>
      </c>
      <c r="J6696" s="578">
        <v>7.7525662054540572E-3</v>
      </c>
      <c r="K6696" s="578">
        <v>0.71144362791804361</v>
      </c>
      <c r="L6696" s="578">
        <v>1269.21143595377</v>
      </c>
      <c r="M6696" s="578">
        <v>0.77682048517059799</v>
      </c>
      <c r="N6696" s="578">
        <v>5.9135416344133756E-3</v>
      </c>
      <c r="O6696" s="578">
        <v>8.4444372235642114E-3</v>
      </c>
      <c r="P6696" s="578">
        <v>0.64930769779646325</v>
      </c>
      <c r="Q6696" s="578">
        <v>1165.223129272455</v>
      </c>
      <c r="R6696" s="578">
        <v>0.69372959001520906</v>
      </c>
      <c r="S6696" s="578">
        <v>4.6402168053797672E-3</v>
      </c>
      <c r="T6696" s="578">
        <v>7.7525663655251221E-3</v>
      </c>
      <c r="U6696" s="578">
        <v>0.71144359128860846</v>
      </c>
      <c r="V6696" s="578">
        <v>1269.21143595377</v>
      </c>
      <c r="W6696" s="578">
        <v>0.77682045245667974</v>
      </c>
      <c r="X6696" s="578">
        <v>5.9135415368511178E-3</v>
      </c>
      <c r="Y6696" s="578">
        <v>8.4444371702071877E-3</v>
      </c>
    </row>
    <row r="6697" spans="1:25" x14ac:dyDescent="0.3">
      <c r="A6697" s="61" t="s">
        <v>7760</v>
      </c>
      <c r="B6697" s="61" t="s">
        <v>2190</v>
      </c>
      <c r="C6697" s="61" t="s">
        <v>43</v>
      </c>
      <c r="D6697" s="36">
        <v>7</v>
      </c>
      <c r="E6697" s="36">
        <v>2020</v>
      </c>
      <c r="F6697" s="578">
        <v>0.66484808722229094</v>
      </c>
      <c r="G6697" s="578">
        <v>1133.7955169677675</v>
      </c>
      <c r="H6697" s="578">
        <v>0.6457009875648505</v>
      </c>
      <c r="I6697" s="578">
        <v>5.3821258303514644E-3</v>
      </c>
      <c r="J6697" s="578">
        <v>7.5434720541428099E-3</v>
      </c>
      <c r="K6697" s="578">
        <v>0.73559910413272644</v>
      </c>
      <c r="L6697" s="578">
        <v>1254.621465047195</v>
      </c>
      <c r="M6697" s="578">
        <v>0.73354209128471326</v>
      </c>
      <c r="N6697" s="578">
        <v>9.4240804200656642E-3</v>
      </c>
      <c r="O6697" s="578">
        <v>8.3473522051159873E-3</v>
      </c>
      <c r="P6697" s="578">
        <v>0.66484811765121721</v>
      </c>
      <c r="Q6697" s="578">
        <v>1133.7955169677675</v>
      </c>
      <c r="R6697" s="578">
        <v>0.64570099096848277</v>
      </c>
      <c r="S6697" s="578">
        <v>5.3821261388217502E-3</v>
      </c>
      <c r="T6697" s="578">
        <v>7.5434721074998327E-3</v>
      </c>
      <c r="U6697" s="578">
        <v>0.73559906284411125</v>
      </c>
      <c r="V6697" s="578">
        <v>1254.621465047195</v>
      </c>
      <c r="W6697" s="578">
        <v>0.73354208055358538</v>
      </c>
      <c r="X6697" s="578">
        <v>9.4240800075719201E-3</v>
      </c>
      <c r="Y6697" s="578">
        <v>8.3473522051159873E-3</v>
      </c>
    </row>
    <row r="6698" spans="1:25" x14ac:dyDescent="0.3">
      <c r="A6698" s="61" t="s">
        <v>7761</v>
      </c>
      <c r="B6698" s="61" t="s">
        <v>2190</v>
      </c>
      <c r="C6698" s="61" t="s">
        <v>43</v>
      </c>
      <c r="D6698" s="36">
        <v>8</v>
      </c>
      <c r="E6698" s="36">
        <v>2020</v>
      </c>
      <c r="F6698" s="578">
        <v>0.6173137662606123</v>
      </c>
      <c r="G6698" s="578">
        <v>981.14264488220022</v>
      </c>
      <c r="H6698" s="578">
        <v>0.53020897806391054</v>
      </c>
      <c r="I6698" s="578">
        <v>5.7890415008804031E-3</v>
      </c>
      <c r="J6698" s="578">
        <v>6.5278250743479749E-3</v>
      </c>
      <c r="K6698" s="578">
        <v>0.70018675171649125</v>
      </c>
      <c r="L6698" s="578">
        <v>1125.6058324177975</v>
      </c>
      <c r="M6698" s="578">
        <v>0.62694363878639048</v>
      </c>
      <c r="N6698" s="578">
        <v>1.4927616944343402E-2</v>
      </c>
      <c r="O6698" s="578">
        <v>7.488988601835442E-3</v>
      </c>
      <c r="P6698" s="578">
        <v>0.61731382804199042</v>
      </c>
      <c r="Q6698" s="578">
        <v>981.14264488220022</v>
      </c>
      <c r="R6698" s="578">
        <v>0.53020898035295705</v>
      </c>
      <c r="S6698" s="578">
        <v>5.7890414507066083E-3</v>
      </c>
      <c r="T6698" s="578">
        <v>6.5278250743479749E-3</v>
      </c>
      <c r="U6698" s="578">
        <v>0.70018679890351132</v>
      </c>
      <c r="V6698" s="578">
        <v>1125.6058324177975</v>
      </c>
      <c r="W6698" s="578">
        <v>0.6269435754517565</v>
      </c>
      <c r="X6698" s="578">
        <v>1.4927616933922101E-2</v>
      </c>
      <c r="Y6698" s="578">
        <v>7.488988601835442E-3</v>
      </c>
    </row>
    <row r="6699" spans="1:25" x14ac:dyDescent="0.3">
      <c r="A6699" s="61" t="s">
        <v>7762</v>
      </c>
      <c r="B6699" s="61" t="s">
        <v>2190</v>
      </c>
      <c r="C6699" s="61" t="s">
        <v>43</v>
      </c>
      <c r="D6699" s="36">
        <v>9</v>
      </c>
      <c r="E6699" s="36">
        <v>2020</v>
      </c>
      <c r="F6699" s="578">
        <v>0.62470841527496601</v>
      </c>
      <c r="G6699" s="578">
        <v>933.08976936340309</v>
      </c>
      <c r="H6699" s="578">
        <v>0.47350971122659702</v>
      </c>
      <c r="I6699" s="578">
        <v>6.5886029846069444E-3</v>
      </c>
      <c r="J6699" s="578">
        <v>6.2081180852449755E-3</v>
      </c>
      <c r="K6699" s="578">
        <v>0.71476844466006129</v>
      </c>
      <c r="L6699" s="578">
        <v>1093.0331420898401</v>
      </c>
      <c r="M6699" s="578">
        <v>0.57482805654687219</v>
      </c>
      <c r="N6699" s="578">
        <v>2.3944046453152575E-2</v>
      </c>
      <c r="O6699" s="578">
        <v>7.2722676704870468E-3</v>
      </c>
      <c r="P6699" s="578">
        <v>0.62470840937658978</v>
      </c>
      <c r="Q6699" s="578">
        <v>933.08976427714015</v>
      </c>
      <c r="R6699" s="578">
        <v>0.47350976841122827</v>
      </c>
      <c r="S6699" s="578">
        <v>6.5886035433019652E-3</v>
      </c>
      <c r="T6699" s="578">
        <v>6.2081181919590202E-3</v>
      </c>
      <c r="U6699" s="578">
        <v>0.71476842882863867</v>
      </c>
      <c r="V6699" s="578">
        <v>1093.033194224035</v>
      </c>
      <c r="W6699" s="578">
        <v>0.57482805747349597</v>
      </c>
      <c r="X6699" s="578">
        <v>2.3944044892080699E-2</v>
      </c>
      <c r="Y6699" s="578">
        <v>7.2722676704870468E-3</v>
      </c>
    </row>
    <row r="6700" spans="1:25" x14ac:dyDescent="0.3">
      <c r="A6700" s="61" t="s">
        <v>7763</v>
      </c>
      <c r="B6700" s="61" t="s">
        <v>2190</v>
      </c>
      <c r="C6700" s="61" t="s">
        <v>43</v>
      </c>
      <c r="D6700" s="36">
        <v>10</v>
      </c>
      <c r="E6700" s="36">
        <v>2020</v>
      </c>
      <c r="F6700" s="578">
        <v>0.63105963362320905</v>
      </c>
      <c r="G6700" s="578">
        <v>895.6815557479855</v>
      </c>
      <c r="H6700" s="578">
        <v>0.42912524877586522</v>
      </c>
      <c r="I6700" s="578">
        <v>7.218039468322477E-3</v>
      </c>
      <c r="J6700" s="578">
        <v>5.9592278509323134E-3</v>
      </c>
      <c r="K6700" s="578">
        <v>0.7249214921392777</v>
      </c>
      <c r="L6700" s="578">
        <v>1064.8389498392701</v>
      </c>
      <c r="M6700" s="578">
        <v>0.53435201596342552</v>
      </c>
      <c r="N6700" s="578">
        <v>3.1686427058806026E-2</v>
      </c>
      <c r="O6700" s="578">
        <v>7.0846842815323382E-3</v>
      </c>
      <c r="P6700" s="578">
        <v>0.63105963424512357</v>
      </c>
      <c r="Q6700" s="578">
        <v>895.68155034383096</v>
      </c>
      <c r="R6700" s="578">
        <v>0.42912525809515473</v>
      </c>
      <c r="S6700" s="578">
        <v>7.2180393597136528E-3</v>
      </c>
      <c r="T6700" s="578">
        <v>5.9592278509323134E-3</v>
      </c>
      <c r="U6700" s="578">
        <v>0.72492142912079727</v>
      </c>
      <c r="V6700" s="578">
        <v>1064.8389498392701</v>
      </c>
      <c r="W6700" s="578">
        <v>0.53435198874285494</v>
      </c>
      <c r="X6700" s="578">
        <v>3.1686428584938128E-2</v>
      </c>
      <c r="Y6700" s="578">
        <v>7.0846842815323382E-3</v>
      </c>
    </row>
    <row r="6701" spans="1:25" x14ac:dyDescent="0.3">
      <c r="A6701" s="61" t="s">
        <v>7764</v>
      </c>
      <c r="B6701" s="61" t="s">
        <v>2190</v>
      </c>
      <c r="C6701" s="61" t="s">
        <v>43</v>
      </c>
      <c r="D6701" s="36">
        <v>11</v>
      </c>
      <c r="E6701" s="36">
        <v>2020</v>
      </c>
      <c r="F6701" s="578">
        <v>0.64099631876002605</v>
      </c>
      <c r="G6701" s="578">
        <v>865.49563725789324</v>
      </c>
      <c r="H6701" s="578">
        <v>0.39131505531410427</v>
      </c>
      <c r="I6701" s="578">
        <v>7.7827869202072445E-3</v>
      </c>
      <c r="J6701" s="578">
        <v>5.7583939778851328E-3</v>
      </c>
      <c r="K6701" s="578">
        <v>0.73342506503999449</v>
      </c>
      <c r="L6701" s="578">
        <v>1035.2654418945285</v>
      </c>
      <c r="M6701" s="578">
        <v>0.49396097741570527</v>
      </c>
      <c r="N6701" s="578">
        <v>3.4949698127093101E-2</v>
      </c>
      <c r="O6701" s="578">
        <v>6.887922931734158E-3</v>
      </c>
      <c r="P6701" s="578">
        <v>0.64099636532770821</v>
      </c>
      <c r="Q6701" s="578">
        <v>865.49562644958451</v>
      </c>
      <c r="R6701" s="578">
        <v>0.39131504480019352</v>
      </c>
      <c r="S6701" s="578">
        <v>7.7827873411706562E-3</v>
      </c>
      <c r="T6701" s="578">
        <v>5.7583939778851328E-3</v>
      </c>
      <c r="U6701" s="578">
        <v>0.7334250706289438</v>
      </c>
      <c r="V6701" s="578">
        <v>1035.2654418945285</v>
      </c>
      <c r="W6701" s="578">
        <v>0.49396096749796875</v>
      </c>
      <c r="X6701" s="578">
        <v>3.4949694484566821E-2</v>
      </c>
      <c r="Y6701" s="578">
        <v>6.8879230869545874E-3</v>
      </c>
    </row>
    <row r="6702" spans="1:25" x14ac:dyDescent="0.3">
      <c r="A6702" s="61" t="s">
        <v>7765</v>
      </c>
      <c r="B6702" s="61" t="s">
        <v>2190</v>
      </c>
      <c r="C6702" s="61" t="s">
        <v>43</v>
      </c>
      <c r="D6702" s="36">
        <v>12</v>
      </c>
      <c r="E6702" s="36">
        <v>2020</v>
      </c>
      <c r="F6702" s="578">
        <v>0.64912633192414126</v>
      </c>
      <c r="G6702" s="578">
        <v>840.79797426859477</v>
      </c>
      <c r="H6702" s="578">
        <v>0.3603791062087105</v>
      </c>
      <c r="I6702" s="578">
        <v>8.244851910186899E-3</v>
      </c>
      <c r="J6702" s="578">
        <v>5.5940729071153302E-3</v>
      </c>
      <c r="K6702" s="578">
        <v>0.73847922450696979</v>
      </c>
      <c r="L6702" s="578">
        <v>1007.0386002858461</v>
      </c>
      <c r="M6702" s="578">
        <v>0.45752240954948276</v>
      </c>
      <c r="N6702" s="578">
        <v>3.4213579570253651E-2</v>
      </c>
      <c r="O6702" s="578">
        <v>6.7001195056945982E-3</v>
      </c>
      <c r="P6702" s="578">
        <v>0.64912634620233622</v>
      </c>
      <c r="Q6702" s="578">
        <v>840.79794724782255</v>
      </c>
      <c r="R6702" s="578">
        <v>0.36037911021526225</v>
      </c>
      <c r="S6702" s="578">
        <v>8.2448518205637741E-3</v>
      </c>
      <c r="T6702" s="578">
        <v>5.5940727591708601E-3</v>
      </c>
      <c r="U6702" s="578">
        <v>0.73847919594641998</v>
      </c>
      <c r="V6702" s="578">
        <v>1007.0385948816916</v>
      </c>
      <c r="W6702" s="578">
        <v>0.45752242794022346</v>
      </c>
      <c r="X6702" s="578">
        <v>3.4213579035773947E-2</v>
      </c>
      <c r="Y6702" s="578">
        <v>6.7001194547628949E-3</v>
      </c>
    </row>
    <row r="6703" spans="1:25" x14ac:dyDescent="0.3">
      <c r="A6703" s="61" t="s">
        <v>7766</v>
      </c>
      <c r="B6703" s="61" t="s">
        <v>2190</v>
      </c>
      <c r="C6703" s="61" t="s">
        <v>43</v>
      </c>
      <c r="D6703" s="36">
        <v>13</v>
      </c>
      <c r="E6703" s="36">
        <v>2020</v>
      </c>
      <c r="F6703" s="578">
        <v>0.62343454724901848</v>
      </c>
      <c r="G6703" s="578">
        <v>783.45168940226199</v>
      </c>
      <c r="H6703" s="578">
        <v>0.32490543809846373</v>
      </c>
      <c r="I6703" s="578">
        <v>8.2317976783770046E-3</v>
      </c>
      <c r="J6703" s="578">
        <v>5.2125301105358296E-3</v>
      </c>
      <c r="K6703" s="578">
        <v>0.71062712648678872</v>
      </c>
      <c r="L6703" s="578">
        <v>946.49461619059173</v>
      </c>
      <c r="M6703" s="578">
        <v>0.417102870038282</v>
      </c>
      <c r="N6703" s="578">
        <v>3.2006418195199601E-2</v>
      </c>
      <c r="O6703" s="578">
        <v>6.2973004096420447E-3</v>
      </c>
      <c r="P6703" s="578">
        <v>0.6234345158939707</v>
      </c>
      <c r="Q6703" s="578">
        <v>783.45168940226199</v>
      </c>
      <c r="R6703" s="578">
        <v>0.32490545293285278</v>
      </c>
      <c r="S6703" s="578">
        <v>8.231797731014007E-3</v>
      </c>
      <c r="T6703" s="578">
        <v>5.2125301105358296E-3</v>
      </c>
      <c r="U6703" s="578">
        <v>0.71062709482337472</v>
      </c>
      <c r="V6703" s="578">
        <v>946.49461619059173</v>
      </c>
      <c r="W6703" s="578">
        <v>0.41710288372966375</v>
      </c>
      <c r="X6703" s="578">
        <v>3.2006417706573552E-2</v>
      </c>
      <c r="Y6703" s="578">
        <v>6.2973004096420447E-3</v>
      </c>
    </row>
    <row r="6704" spans="1:25" x14ac:dyDescent="0.3">
      <c r="A6704" s="61" t="s">
        <v>7767</v>
      </c>
      <c r="B6704" s="61" t="s">
        <v>2190</v>
      </c>
      <c r="C6704" s="61" t="s">
        <v>43</v>
      </c>
      <c r="D6704" s="36">
        <v>14</v>
      </c>
      <c r="E6704" s="36">
        <v>2020</v>
      </c>
      <c r="F6704" s="578">
        <v>0.6030129313738537</v>
      </c>
      <c r="G6704" s="578">
        <v>776.54004001617398</v>
      </c>
      <c r="H6704" s="578">
        <v>0.31958005620276647</v>
      </c>
      <c r="I6704" s="578">
        <v>8.8848973819797977E-3</v>
      </c>
      <c r="J6704" s="578">
        <v>5.166546494971648E-3</v>
      </c>
      <c r="K6704" s="578">
        <v>0.68655465771730406</v>
      </c>
      <c r="L6704" s="578">
        <v>930.77978452046671</v>
      </c>
      <c r="M6704" s="578">
        <v>0.40450906140820997</v>
      </c>
      <c r="N6704" s="578">
        <v>2.9607181206756625E-2</v>
      </c>
      <c r="O6704" s="578">
        <v>6.1927452819266621E-3</v>
      </c>
      <c r="P6704" s="578">
        <v>0.60301293106289178</v>
      </c>
      <c r="Q6704" s="578">
        <v>776.5400454203284</v>
      </c>
      <c r="R6704" s="578">
        <v>0.31958005456757099</v>
      </c>
      <c r="S6704" s="578">
        <v>8.8848975874498103E-3</v>
      </c>
      <c r="T6704" s="578">
        <v>5.166546494971648E-3</v>
      </c>
      <c r="U6704" s="578">
        <v>0.68655464188273574</v>
      </c>
      <c r="V6704" s="578">
        <v>930.77978452046671</v>
      </c>
      <c r="W6704" s="578">
        <v>0.40450906565069972</v>
      </c>
      <c r="X6704" s="578">
        <v>2.9607181211986203E-2</v>
      </c>
      <c r="Y6704" s="578">
        <v>6.1927453328583654E-3</v>
      </c>
    </row>
    <row r="6705" spans="1:25" x14ac:dyDescent="0.3">
      <c r="A6705" s="61" t="s">
        <v>7768</v>
      </c>
      <c r="B6705" s="61" t="s">
        <v>2190</v>
      </c>
      <c r="C6705" s="61" t="s">
        <v>43</v>
      </c>
      <c r="D6705" s="36">
        <v>15</v>
      </c>
      <c r="E6705" s="36">
        <v>2020</v>
      </c>
      <c r="F6705" s="578">
        <v>0.58582534532185526</v>
      </c>
      <c r="G6705" s="578">
        <v>774.21222654978408</v>
      </c>
      <c r="H6705" s="578">
        <v>0.31707106959530951</v>
      </c>
      <c r="I6705" s="578">
        <v>9.5009102864954259E-3</v>
      </c>
      <c r="J6705" s="578">
        <v>5.1510582270566331E-3</v>
      </c>
      <c r="K6705" s="578">
        <v>0.66535604714944852</v>
      </c>
      <c r="L6705" s="578">
        <v>919.34381294250466</v>
      </c>
      <c r="M6705" s="578">
        <v>0.3953090133708575</v>
      </c>
      <c r="N6705" s="578">
        <v>2.8133367953614624E-2</v>
      </c>
      <c r="O6705" s="578">
        <v>6.1166621647619924E-3</v>
      </c>
      <c r="P6705" s="578">
        <v>0.58582536658444873</v>
      </c>
      <c r="Q6705" s="578">
        <v>774.21223163604702</v>
      </c>
      <c r="R6705" s="578">
        <v>0.31707107300356518</v>
      </c>
      <c r="S6705" s="578">
        <v>9.500910604515406E-3</v>
      </c>
      <c r="T6705" s="578">
        <v>5.1510582270566331E-3</v>
      </c>
      <c r="U6705" s="578">
        <v>0.6653560226261841</v>
      </c>
      <c r="V6705" s="578">
        <v>919.34381294250466</v>
      </c>
      <c r="W6705" s="578">
        <v>0.39530900893729826</v>
      </c>
      <c r="X6705" s="578">
        <v>2.8133367424667623E-2</v>
      </c>
      <c r="Y6705" s="578">
        <v>6.1166620119668808E-3</v>
      </c>
    </row>
    <row r="6706" spans="1:25" x14ac:dyDescent="0.3">
      <c r="A6706" s="580" t="s">
        <v>7769</v>
      </c>
      <c r="B6706" s="580" t="s">
        <v>2190</v>
      </c>
      <c r="C6706" s="580" t="s">
        <v>43</v>
      </c>
      <c r="D6706" s="581">
        <v>16</v>
      </c>
      <c r="E6706" s="581">
        <v>2020</v>
      </c>
      <c r="F6706" s="582">
        <v>0.57607185804642724</v>
      </c>
      <c r="G6706" s="582">
        <v>788.15559450785247</v>
      </c>
      <c r="H6706" s="582">
        <v>0.32177092205248853</v>
      </c>
      <c r="I6706" s="582">
        <v>1.0387765101768264E-2</v>
      </c>
      <c r="J6706" s="582">
        <v>5.2438283261532553E-3</v>
      </c>
      <c r="K6706" s="582">
        <v>0.65217343982414822</v>
      </c>
      <c r="L6706" s="582">
        <v>924.77508672078397</v>
      </c>
      <c r="M6706" s="582">
        <v>0.39341163523598199</v>
      </c>
      <c r="N6706" s="582">
        <v>2.7570320269205625E-2</v>
      </c>
      <c r="O6706" s="582">
        <v>6.1527959866604425E-3</v>
      </c>
      <c r="P6706" s="582">
        <v>0.57607186891289974</v>
      </c>
      <c r="Q6706" s="582">
        <v>788.15559450785247</v>
      </c>
      <c r="R6706" s="582">
        <v>0.32177092927448275</v>
      </c>
      <c r="S6706" s="582">
        <v>1.0387766512356671E-2</v>
      </c>
      <c r="T6706" s="582">
        <v>5.2438283261532553E-3</v>
      </c>
      <c r="U6706" s="582">
        <v>0.65217340288064407</v>
      </c>
      <c r="V6706" s="582">
        <v>924.77508672078397</v>
      </c>
      <c r="W6706" s="582">
        <v>0.39341161348799325</v>
      </c>
      <c r="X6706" s="582">
        <v>2.7570319734271174E-2</v>
      </c>
      <c r="Y6706" s="582">
        <v>6.1527960351668246E-3</v>
      </c>
    </row>
    <row r="6707" spans="1:25" x14ac:dyDescent="0.3">
      <c r="A6707" s="61" t="s">
        <v>7770</v>
      </c>
      <c r="B6707" s="61" t="s">
        <v>2190</v>
      </c>
      <c r="C6707" s="61" t="s">
        <v>43</v>
      </c>
      <c r="D6707" s="36">
        <v>1</v>
      </c>
      <c r="E6707" s="36">
        <v>2030</v>
      </c>
      <c r="F6707" s="578">
        <v>1.231200189817925</v>
      </c>
      <c r="G6707" s="578">
        <v>5948.6319936116479</v>
      </c>
      <c r="H6707" s="578">
        <v>2.8487559584367128</v>
      </c>
      <c r="I6707" s="578">
        <v>3.1070262153510424E-2</v>
      </c>
      <c r="J6707" s="578">
        <v>3.9663052613226051E-2</v>
      </c>
      <c r="K6707" s="578">
        <v>1.2371609324668051</v>
      </c>
      <c r="L6707" s="578">
        <v>5984.2457478841097</v>
      </c>
      <c r="M6707" s="578">
        <v>2.86420706454191</v>
      </c>
      <c r="N6707" s="578">
        <v>3.127872214137515E-2</v>
      </c>
      <c r="O6707" s="578">
        <v>3.9900500327348674E-2</v>
      </c>
      <c r="P6707" s="578">
        <v>1.2312002419730323</v>
      </c>
      <c r="Q6707" s="578">
        <v>5948.6319936116479</v>
      </c>
      <c r="R6707" s="578">
        <v>2.8487560178400551</v>
      </c>
      <c r="S6707" s="578">
        <v>3.1070262163893827E-2</v>
      </c>
      <c r="T6707" s="578">
        <v>3.9663052613226051E-2</v>
      </c>
      <c r="U6707" s="578">
        <v>1.2371609324673376</v>
      </c>
      <c r="V6707" s="578">
        <v>5984.2457478841097</v>
      </c>
      <c r="W6707" s="578">
        <v>2.8642070372103801</v>
      </c>
      <c r="X6707" s="578">
        <v>3.1278723184641373E-2</v>
      </c>
      <c r="Y6707" s="578">
        <v>3.9900500327348674E-2</v>
      </c>
    </row>
    <row r="6708" spans="1:25" x14ac:dyDescent="0.3">
      <c r="A6708" s="61" t="s">
        <v>7771</v>
      </c>
      <c r="B6708" s="61" t="s">
        <v>2190</v>
      </c>
      <c r="C6708" s="61" t="s">
        <v>43</v>
      </c>
      <c r="D6708" s="36">
        <v>2</v>
      </c>
      <c r="E6708" s="36">
        <v>2030</v>
      </c>
      <c r="F6708" s="578">
        <v>0.68119182450175175</v>
      </c>
      <c r="G6708" s="578">
        <v>3032.2020619710252</v>
      </c>
      <c r="H6708" s="578">
        <v>1.4857628135705425</v>
      </c>
      <c r="I6708" s="578">
        <v>1.5452353153932525E-2</v>
      </c>
      <c r="J6708" s="578">
        <v>2.0217487278083927E-2</v>
      </c>
      <c r="K6708" s="578">
        <v>0.68773704106256606</v>
      </c>
      <c r="L6708" s="578">
        <v>3073.5183372497504</v>
      </c>
      <c r="M6708" s="578">
        <v>1.5040574134509324</v>
      </c>
      <c r="N6708" s="578">
        <v>1.5720416149936925E-2</v>
      </c>
      <c r="O6708" s="578">
        <v>2.0492970807633022E-2</v>
      </c>
      <c r="P6708" s="578">
        <v>0.68119185057722076</v>
      </c>
      <c r="Q6708" s="578">
        <v>3032.2020619710252</v>
      </c>
      <c r="R6708" s="578">
        <v>1.4857628432710002</v>
      </c>
      <c r="S6708" s="578">
        <v>1.5452353174471949E-2</v>
      </c>
      <c r="T6708" s="578">
        <v>2.0217487278083927E-2</v>
      </c>
      <c r="U6708" s="578">
        <v>0.68773706217307473</v>
      </c>
      <c r="V6708" s="578">
        <v>3073.5183372497504</v>
      </c>
      <c r="W6708" s="578">
        <v>1.5040573797838626</v>
      </c>
      <c r="X6708" s="578">
        <v>1.5720415630918624E-2</v>
      </c>
      <c r="Y6708" s="578">
        <v>2.0492970807633022E-2</v>
      </c>
    </row>
    <row r="6709" spans="1:25" x14ac:dyDescent="0.3">
      <c r="A6709" s="61" t="s">
        <v>7772</v>
      </c>
      <c r="B6709" s="61" t="s">
        <v>2190</v>
      </c>
      <c r="C6709" s="61" t="s">
        <v>43</v>
      </c>
      <c r="D6709" s="36">
        <v>3</v>
      </c>
      <c r="E6709" s="36">
        <v>2030</v>
      </c>
      <c r="F6709" s="578">
        <v>0.44521799065638323</v>
      </c>
      <c r="G6709" s="578">
        <v>1855.3641726175877</v>
      </c>
      <c r="H6709" s="578">
        <v>0.89059991697103924</v>
      </c>
      <c r="I6709" s="578">
        <v>8.765057130782827E-3</v>
      </c>
      <c r="J6709" s="578">
        <v>1.2370803102385225E-2</v>
      </c>
      <c r="K6709" s="578">
        <v>0.44253503373693048</v>
      </c>
      <c r="L6709" s="578">
        <v>1855.1061604817651</v>
      </c>
      <c r="M6709" s="578">
        <v>0.8916684525806875</v>
      </c>
      <c r="N6709" s="578">
        <v>8.8417277240750922E-3</v>
      </c>
      <c r="O6709" s="578">
        <v>1.2369107328898551E-2</v>
      </c>
      <c r="P6709" s="578">
        <v>0.44521797994669476</v>
      </c>
      <c r="Q6709" s="578">
        <v>1855.3641726175877</v>
      </c>
      <c r="R6709" s="578">
        <v>0.89059993940539528</v>
      </c>
      <c r="S6709" s="578">
        <v>8.7650571286985671E-3</v>
      </c>
      <c r="T6709" s="578">
        <v>1.2370803102385225E-2</v>
      </c>
      <c r="U6709" s="578">
        <v>0.44253502845943571</v>
      </c>
      <c r="V6709" s="578">
        <v>1855.1061604817651</v>
      </c>
      <c r="W6709" s="578">
        <v>0.89166844495518072</v>
      </c>
      <c r="X6709" s="578">
        <v>8.8417278646678154E-3</v>
      </c>
      <c r="Y6709" s="578">
        <v>1.2369107328898551E-2</v>
      </c>
    </row>
    <row r="6710" spans="1:25" x14ac:dyDescent="0.3">
      <c r="A6710" s="61" t="s">
        <v>7773</v>
      </c>
      <c r="B6710" s="61" t="s">
        <v>2190</v>
      </c>
      <c r="C6710" s="61" t="s">
        <v>43</v>
      </c>
      <c r="D6710" s="36">
        <v>4</v>
      </c>
      <c r="E6710" s="36">
        <v>2030</v>
      </c>
      <c r="F6710" s="578">
        <v>0.37134675658756056</v>
      </c>
      <c r="G6710" s="578">
        <v>1509.60533014933</v>
      </c>
      <c r="H6710" s="578">
        <v>0.69580094106671153</v>
      </c>
      <c r="I6710" s="578">
        <v>6.6029342611955092E-3</v>
      </c>
      <c r="J6710" s="578">
        <v>1.0065427622369758E-2</v>
      </c>
      <c r="K6710" s="578">
        <v>0.37715764792927997</v>
      </c>
      <c r="L6710" s="578">
        <v>1535.0219662984175</v>
      </c>
      <c r="M6710" s="578">
        <v>0.71231945149869047</v>
      </c>
      <c r="N6710" s="578">
        <v>6.7676370544897183E-3</v>
      </c>
      <c r="O6710" s="578">
        <v>1.0234894250364316E-2</v>
      </c>
      <c r="P6710" s="578">
        <v>0.37134674075455548</v>
      </c>
      <c r="Q6710" s="578">
        <v>1509.60533014933</v>
      </c>
      <c r="R6710" s="578">
        <v>0.6958009383223116</v>
      </c>
      <c r="S6710" s="578">
        <v>6.6029343091903057E-3</v>
      </c>
      <c r="T6710" s="578">
        <v>1.0065427622369758E-2</v>
      </c>
      <c r="U6710" s="578">
        <v>0.37715764265281326</v>
      </c>
      <c r="V6710" s="578">
        <v>1535.0219662984175</v>
      </c>
      <c r="W6710" s="578">
        <v>0.71231944781675305</v>
      </c>
      <c r="X6710" s="578">
        <v>6.7676370049791004E-3</v>
      </c>
      <c r="Y6710" s="578">
        <v>1.0234894250364316E-2</v>
      </c>
    </row>
    <row r="6711" spans="1:25" x14ac:dyDescent="0.3">
      <c r="A6711" s="61" t="s">
        <v>7774</v>
      </c>
      <c r="B6711" s="61" t="s">
        <v>2190</v>
      </c>
      <c r="C6711" s="61" t="s">
        <v>43</v>
      </c>
      <c r="D6711" s="36">
        <v>5</v>
      </c>
      <c r="E6711" s="36">
        <v>2030</v>
      </c>
      <c r="F6711" s="578">
        <v>0.33126808993358681</v>
      </c>
      <c r="G6711" s="578">
        <v>1311.9543889363574</v>
      </c>
      <c r="H6711" s="578">
        <v>0.58139381357826347</v>
      </c>
      <c r="I6711" s="578">
        <v>5.4395490598153594E-3</v>
      </c>
      <c r="J6711" s="578">
        <v>8.7475721860149208E-3</v>
      </c>
      <c r="K6711" s="578">
        <v>0.34768541161171573</v>
      </c>
      <c r="L6711" s="578">
        <v>1376.288561503085</v>
      </c>
      <c r="M6711" s="578">
        <v>0.61859459632554048</v>
      </c>
      <c r="N6711" s="578">
        <v>5.9171829427668837E-3</v>
      </c>
      <c r="O6711" s="578">
        <v>9.1765312293621976E-3</v>
      </c>
      <c r="P6711" s="578">
        <v>0.33126810017813502</v>
      </c>
      <c r="Q6711" s="578">
        <v>1311.9543889363574</v>
      </c>
      <c r="R6711" s="578">
        <v>0.58139379801180702</v>
      </c>
      <c r="S6711" s="578">
        <v>5.4395489539539651E-3</v>
      </c>
      <c r="T6711" s="578">
        <v>8.7475722393719427E-3</v>
      </c>
      <c r="U6711" s="578">
        <v>0.34768541176693624</v>
      </c>
      <c r="V6711" s="578">
        <v>1376.288561503085</v>
      </c>
      <c r="W6711" s="578">
        <v>0.61859458398142375</v>
      </c>
      <c r="X6711" s="578">
        <v>5.9171831474221347E-3</v>
      </c>
      <c r="Y6711" s="578">
        <v>9.1765311760051756E-3</v>
      </c>
    </row>
    <row r="6712" spans="1:25" x14ac:dyDescent="0.3">
      <c r="A6712" s="61" t="s">
        <v>7775</v>
      </c>
      <c r="B6712" s="61" t="s">
        <v>2190</v>
      </c>
      <c r="C6712" s="61" t="s">
        <v>43</v>
      </c>
      <c r="D6712" s="36">
        <v>6</v>
      </c>
      <c r="E6712" s="36">
        <v>2030</v>
      </c>
      <c r="F6712" s="578">
        <v>0.28920791054399275</v>
      </c>
      <c r="G6712" s="578">
        <v>1139.1699142456</v>
      </c>
      <c r="H6712" s="578">
        <v>0.48525207357495947</v>
      </c>
      <c r="I6712" s="578">
        <v>4.3740321597927753E-3</v>
      </c>
      <c r="J6712" s="578">
        <v>7.5955117354169453E-3</v>
      </c>
      <c r="K6712" s="578">
        <v>0.31597147229174005</v>
      </c>
      <c r="L6712" s="578">
        <v>1240.9696299235</v>
      </c>
      <c r="M6712" s="578">
        <v>0.54051813776747304</v>
      </c>
      <c r="N6712" s="578">
        <v>5.5595235002101574E-3</v>
      </c>
      <c r="O6712" s="578">
        <v>8.2742740147902279E-3</v>
      </c>
      <c r="P6712" s="578">
        <v>0.28920790542161429</v>
      </c>
      <c r="Q6712" s="578">
        <v>1139.1699142456</v>
      </c>
      <c r="R6712" s="578">
        <v>0.48525208059875946</v>
      </c>
      <c r="S6712" s="578">
        <v>4.3740321043135976E-3</v>
      </c>
      <c r="T6712" s="578">
        <v>7.5955117354169453E-3</v>
      </c>
      <c r="U6712" s="578">
        <v>0.31597147229174005</v>
      </c>
      <c r="V6712" s="578">
        <v>1240.9696299234975</v>
      </c>
      <c r="W6712" s="578">
        <v>0.54051813009702199</v>
      </c>
      <c r="X6712" s="578">
        <v>5.5595237563466019E-3</v>
      </c>
      <c r="Y6712" s="578">
        <v>8.2742740147902279E-3</v>
      </c>
    </row>
    <row r="6713" spans="1:25" x14ac:dyDescent="0.3">
      <c r="A6713" s="61" t="s">
        <v>7776</v>
      </c>
      <c r="B6713" s="61" t="s">
        <v>2190</v>
      </c>
      <c r="C6713" s="61" t="s">
        <v>43</v>
      </c>
      <c r="D6713" s="36">
        <v>7</v>
      </c>
      <c r="E6713" s="36">
        <v>2030</v>
      </c>
      <c r="F6713" s="578">
        <v>0.29894380926224523</v>
      </c>
      <c r="G6713" s="578">
        <v>1108.8680025736451</v>
      </c>
      <c r="H6713" s="578">
        <v>0.456820833804916</v>
      </c>
      <c r="I6713" s="578">
        <v>5.0845583909714699E-3</v>
      </c>
      <c r="J6713" s="578">
        <v>7.3934803464605131E-3</v>
      </c>
      <c r="K6713" s="578">
        <v>0.33049418175780398</v>
      </c>
      <c r="L6713" s="578">
        <v>1227.0996653238874</v>
      </c>
      <c r="M6713" s="578">
        <v>0.51605505105999272</v>
      </c>
      <c r="N6713" s="578">
        <v>8.5187498658190874E-3</v>
      </c>
      <c r="O6713" s="578">
        <v>8.1818053149618139E-3</v>
      </c>
      <c r="P6713" s="578">
        <v>0.298943819662014</v>
      </c>
      <c r="Q6713" s="578">
        <v>1108.8680025736451</v>
      </c>
      <c r="R6713" s="578">
        <v>0.45682083826363801</v>
      </c>
      <c r="S6713" s="578">
        <v>5.0845583889061576E-3</v>
      </c>
      <c r="T6713" s="578">
        <v>7.393480295528808E-3</v>
      </c>
      <c r="U6713" s="578">
        <v>0.33049416080252503</v>
      </c>
      <c r="V6713" s="578">
        <v>1227.0996653238874</v>
      </c>
      <c r="W6713" s="578">
        <v>0.5160550558156648</v>
      </c>
      <c r="X6713" s="578">
        <v>8.5187499299005671E-3</v>
      </c>
      <c r="Y6713" s="578">
        <v>8.1818053149618139E-3</v>
      </c>
    </row>
    <row r="6714" spans="1:25" x14ac:dyDescent="0.3">
      <c r="A6714" s="61" t="s">
        <v>7777</v>
      </c>
      <c r="B6714" s="61" t="s">
        <v>2190</v>
      </c>
      <c r="C6714" s="61" t="s">
        <v>43</v>
      </c>
      <c r="D6714" s="36">
        <v>8</v>
      </c>
      <c r="E6714" s="36">
        <v>2030</v>
      </c>
      <c r="F6714" s="578">
        <v>0.27960604856137128</v>
      </c>
      <c r="G6714" s="578">
        <v>959.39816347757892</v>
      </c>
      <c r="H6714" s="578">
        <v>0.38126539904919776</v>
      </c>
      <c r="I6714" s="578">
        <v>5.6103212637973769E-3</v>
      </c>
      <c r="J6714" s="578">
        <v>6.3968734223938794E-3</v>
      </c>
      <c r="K6714" s="578">
        <v>0.31822309645872271</v>
      </c>
      <c r="L6714" s="578">
        <v>1100.7659327189076</v>
      </c>
      <c r="M6714" s="578">
        <v>0.44738015575558099</v>
      </c>
      <c r="N6714" s="578">
        <v>1.2959733506628775E-2</v>
      </c>
      <c r="O6714" s="578">
        <v>7.3394521605223383E-3</v>
      </c>
      <c r="P6714" s="578">
        <v>0.27960604336215977</v>
      </c>
      <c r="Q6714" s="578">
        <v>959.39816347757892</v>
      </c>
      <c r="R6714" s="578">
        <v>0.38126539495760847</v>
      </c>
      <c r="S6714" s="578">
        <v>5.6103213655092025E-3</v>
      </c>
      <c r="T6714" s="578">
        <v>6.3968733690368575E-3</v>
      </c>
      <c r="U6714" s="578">
        <v>0.31822310173673851</v>
      </c>
      <c r="V6714" s="578">
        <v>1100.7659327189076</v>
      </c>
      <c r="W6714" s="578">
        <v>0.44738015651675223</v>
      </c>
      <c r="X6714" s="578">
        <v>1.2959734032392525E-2</v>
      </c>
      <c r="Y6714" s="578">
        <v>7.3394521605223383E-3</v>
      </c>
    </row>
    <row r="6715" spans="1:25" x14ac:dyDescent="0.3">
      <c r="A6715" s="61" t="s">
        <v>7778</v>
      </c>
      <c r="B6715" s="61" t="s">
        <v>2190</v>
      </c>
      <c r="C6715" s="61" t="s">
        <v>43</v>
      </c>
      <c r="D6715" s="36">
        <v>9</v>
      </c>
      <c r="E6715" s="36">
        <v>2030</v>
      </c>
      <c r="F6715" s="578">
        <v>0.28509744506544576</v>
      </c>
      <c r="G6715" s="578">
        <v>911.97010739644293</v>
      </c>
      <c r="H6715" s="578">
        <v>0.34676862871447123</v>
      </c>
      <c r="I6715" s="578">
        <v>6.4310043951157523E-3</v>
      </c>
      <c r="J6715" s="578">
        <v>6.0806415228095469E-3</v>
      </c>
      <c r="K6715" s="578">
        <v>0.32839504649623974</v>
      </c>
      <c r="L6715" s="578">
        <v>1068.5161476135199</v>
      </c>
      <c r="M6715" s="578">
        <v>0.41675568260063722</v>
      </c>
      <c r="N6715" s="578">
        <v>1.96976934365314E-2</v>
      </c>
      <c r="O6715" s="578">
        <v>7.1244237187784122E-3</v>
      </c>
      <c r="P6715" s="578">
        <v>0.28509743994327602</v>
      </c>
      <c r="Q6715" s="578">
        <v>911.97010231017998</v>
      </c>
      <c r="R6715" s="578">
        <v>0.34676863393841906</v>
      </c>
      <c r="S6715" s="578">
        <v>6.431004395115748E-3</v>
      </c>
      <c r="T6715" s="578">
        <v>6.0806415228095469E-3</v>
      </c>
      <c r="U6715" s="578">
        <v>0.32839506745203972</v>
      </c>
      <c r="V6715" s="578">
        <v>1068.5161476135199</v>
      </c>
      <c r="W6715" s="578">
        <v>0.41675567702907246</v>
      </c>
      <c r="X6715" s="578">
        <v>1.9697693955246551E-2</v>
      </c>
      <c r="Y6715" s="578">
        <v>7.1244237187784122E-3</v>
      </c>
    </row>
    <row r="6716" spans="1:25" x14ac:dyDescent="0.3">
      <c r="A6716" s="61" t="s">
        <v>7779</v>
      </c>
      <c r="B6716" s="61" t="s">
        <v>2190</v>
      </c>
      <c r="C6716" s="61" t="s">
        <v>43</v>
      </c>
      <c r="D6716" s="36">
        <v>10</v>
      </c>
      <c r="E6716" s="36">
        <v>2030</v>
      </c>
      <c r="F6716" s="578">
        <v>0.28965853472280345</v>
      </c>
      <c r="G6716" s="578">
        <v>875.09762255350699</v>
      </c>
      <c r="H6716" s="578">
        <v>0.31984076367458147</v>
      </c>
      <c r="I6716" s="578">
        <v>7.0806016817641631E-3</v>
      </c>
      <c r="J6716" s="578">
        <v>5.8347925854225881E-3</v>
      </c>
      <c r="K6716" s="578">
        <v>0.33564453299844826</v>
      </c>
      <c r="L6716" s="578">
        <v>1040.67846870422</v>
      </c>
      <c r="M6716" s="578">
        <v>0.39282251758121772</v>
      </c>
      <c r="N6716" s="578">
        <v>2.5586859060012949E-2</v>
      </c>
      <c r="O6716" s="578">
        <v>6.938819754092637E-3</v>
      </c>
      <c r="P6716" s="578">
        <v>0.28965852447825552</v>
      </c>
      <c r="Q6716" s="578">
        <v>875.09762255350699</v>
      </c>
      <c r="R6716" s="578">
        <v>0.31984076352860724</v>
      </c>
      <c r="S6716" s="578">
        <v>7.0806014735467172E-3</v>
      </c>
      <c r="T6716" s="578">
        <v>5.8347925854225881E-3</v>
      </c>
      <c r="U6716" s="578">
        <v>0.33564453812072204</v>
      </c>
      <c r="V6716" s="578">
        <v>1040.67846870422</v>
      </c>
      <c r="W6716" s="578">
        <v>0.39282252080435298</v>
      </c>
      <c r="X6716" s="578">
        <v>2.5586859054859152E-2</v>
      </c>
      <c r="Y6716" s="578">
        <v>6.938819754092637E-3</v>
      </c>
    </row>
    <row r="6717" spans="1:25" x14ac:dyDescent="0.3">
      <c r="A6717" s="61" t="s">
        <v>7780</v>
      </c>
      <c r="B6717" s="61" t="s">
        <v>2190</v>
      </c>
      <c r="C6717" s="61" t="s">
        <v>43</v>
      </c>
      <c r="D6717" s="36">
        <v>11</v>
      </c>
      <c r="E6717" s="36">
        <v>2030</v>
      </c>
      <c r="F6717" s="578">
        <v>0.29565876375572897</v>
      </c>
      <c r="G6717" s="578">
        <v>845.71817270914676</v>
      </c>
      <c r="H6717" s="578">
        <v>0.297508582326448</v>
      </c>
      <c r="I6717" s="578">
        <v>7.6917407536522299E-3</v>
      </c>
      <c r="J6717" s="578">
        <v>5.6389050344781309E-3</v>
      </c>
      <c r="K6717" s="578">
        <v>0.34138515417126253</v>
      </c>
      <c r="L6717" s="578">
        <v>1011.8860041300434</v>
      </c>
      <c r="M6717" s="578">
        <v>0.369113140939892</v>
      </c>
      <c r="N6717" s="578">
        <v>2.8133803258318275E-2</v>
      </c>
      <c r="O6717" s="578">
        <v>6.746842288218125E-3</v>
      </c>
      <c r="P6717" s="578">
        <v>0.2956587586334547</v>
      </c>
      <c r="Q6717" s="578">
        <v>845.71816253662064</v>
      </c>
      <c r="R6717" s="578">
        <v>0.29750858441517825</v>
      </c>
      <c r="S6717" s="578">
        <v>7.6917405466474477E-3</v>
      </c>
      <c r="T6717" s="578">
        <v>5.6389050878351528E-3</v>
      </c>
      <c r="U6717" s="578">
        <v>0.341385143460532</v>
      </c>
      <c r="V6717" s="578">
        <v>1011.8860041300434</v>
      </c>
      <c r="W6717" s="578">
        <v>0.36911314155573377</v>
      </c>
      <c r="X6717" s="578">
        <v>2.81338032739313E-2</v>
      </c>
      <c r="Y6717" s="578">
        <v>6.746842288218125E-3</v>
      </c>
    </row>
    <row r="6718" spans="1:25" x14ac:dyDescent="0.3">
      <c r="A6718" s="61" t="s">
        <v>7781</v>
      </c>
      <c r="B6718" s="61" t="s">
        <v>2190</v>
      </c>
      <c r="C6718" s="61" t="s">
        <v>43</v>
      </c>
      <c r="D6718" s="36">
        <v>12</v>
      </c>
      <c r="E6718" s="36">
        <v>2030</v>
      </c>
      <c r="F6718" s="578">
        <v>0.30056718029442148</v>
      </c>
      <c r="G6718" s="578">
        <v>821.68178113301542</v>
      </c>
      <c r="H6718" s="578">
        <v>0.27923701469254952</v>
      </c>
      <c r="I6718" s="578">
        <v>8.1917591831673475E-3</v>
      </c>
      <c r="J6718" s="578">
        <v>5.4786402518705729E-3</v>
      </c>
      <c r="K6718" s="578">
        <v>0.3448441047363715</v>
      </c>
      <c r="L6718" s="578">
        <v>984.3888270060196</v>
      </c>
      <c r="M6718" s="578">
        <v>0.34751300941195451</v>
      </c>
      <c r="N6718" s="578">
        <v>2.7645378238806452E-2</v>
      </c>
      <c r="O6718" s="578">
        <v>6.5635011948567482E-3</v>
      </c>
      <c r="P6718" s="578">
        <v>0.30056718541721678</v>
      </c>
      <c r="Q6718" s="578">
        <v>821.68178621927859</v>
      </c>
      <c r="R6718" s="578">
        <v>0.27923701542067603</v>
      </c>
      <c r="S6718" s="578">
        <v>8.1917592359938354E-3</v>
      </c>
      <c r="T6718" s="578">
        <v>5.4786402518705729E-3</v>
      </c>
      <c r="U6718" s="578">
        <v>0.3448441047363715</v>
      </c>
      <c r="V6718" s="578">
        <v>984.38882191975699</v>
      </c>
      <c r="W6718" s="578">
        <v>0.34751300656402351</v>
      </c>
      <c r="X6718" s="578">
        <v>2.7645378248507723E-2</v>
      </c>
      <c r="Y6718" s="578">
        <v>6.5635011414997254E-3</v>
      </c>
    </row>
    <row r="6719" spans="1:25" x14ac:dyDescent="0.3">
      <c r="A6719" s="61" t="s">
        <v>7782</v>
      </c>
      <c r="B6719" s="61" t="s">
        <v>2190</v>
      </c>
      <c r="C6719" s="61" t="s">
        <v>43</v>
      </c>
      <c r="D6719" s="36">
        <v>13</v>
      </c>
      <c r="E6719" s="36">
        <v>2030</v>
      </c>
      <c r="F6719" s="578">
        <v>0.28991962794623272</v>
      </c>
      <c r="G6719" s="578">
        <v>765.77043724060013</v>
      </c>
      <c r="H6719" s="578">
        <v>0.254866952217639</v>
      </c>
      <c r="I6719" s="578">
        <v>8.18141739250677E-3</v>
      </c>
      <c r="J6719" s="578">
        <v>5.1058432533560884E-3</v>
      </c>
      <c r="K6719" s="578">
        <v>0.33290965959955021</v>
      </c>
      <c r="L6719" s="578">
        <v>925.33225822448696</v>
      </c>
      <c r="M6719" s="578">
        <v>0.32018765753070944</v>
      </c>
      <c r="N6719" s="578">
        <v>2.59776898797099E-2</v>
      </c>
      <c r="O6719" s="578">
        <v>6.16973814127656E-3</v>
      </c>
      <c r="P6719" s="578">
        <v>0.28991961739181676</v>
      </c>
      <c r="Q6719" s="578">
        <v>765.77043724060013</v>
      </c>
      <c r="R6719" s="578">
        <v>0.25486695760806249</v>
      </c>
      <c r="S6719" s="578">
        <v>8.1814171798744867E-3</v>
      </c>
      <c r="T6719" s="578">
        <v>5.1058432533560884E-3</v>
      </c>
      <c r="U6719" s="578">
        <v>0.33290966487756624</v>
      </c>
      <c r="V6719" s="578">
        <v>925.33225822448696</v>
      </c>
      <c r="W6719" s="578">
        <v>0.32018765602072075</v>
      </c>
      <c r="X6719" s="578">
        <v>2.5977689884939474E-2</v>
      </c>
      <c r="Y6719" s="578">
        <v>6.16973814127656E-3</v>
      </c>
    </row>
    <row r="6720" spans="1:25" x14ac:dyDescent="0.3">
      <c r="A6720" s="61" t="s">
        <v>7783</v>
      </c>
      <c r="B6720" s="61" t="s">
        <v>2190</v>
      </c>
      <c r="C6720" s="61" t="s">
        <v>43</v>
      </c>
      <c r="D6720" s="36">
        <v>14</v>
      </c>
      <c r="E6720" s="36">
        <v>2030</v>
      </c>
      <c r="F6720" s="578">
        <v>0.27876063012197405</v>
      </c>
      <c r="G6720" s="578">
        <v>758.63048521677626</v>
      </c>
      <c r="H6720" s="578">
        <v>0.25077262154309177</v>
      </c>
      <c r="I6720" s="578">
        <v>8.7623812325242946E-3</v>
      </c>
      <c r="J6720" s="578">
        <v>5.0582385738380201E-3</v>
      </c>
      <c r="K6720" s="578">
        <v>0.31998016684005326</v>
      </c>
      <c r="L6720" s="578">
        <v>909.61210505167628</v>
      </c>
      <c r="M6720" s="578">
        <v>0.311389874681822</v>
      </c>
      <c r="N6720" s="578">
        <v>2.4259412335898824E-2</v>
      </c>
      <c r="O6720" s="578">
        <v>6.0649212973657943E-3</v>
      </c>
      <c r="P6720" s="578">
        <v>0.27876063524487377</v>
      </c>
      <c r="Q6720" s="578">
        <v>758.63049602508534</v>
      </c>
      <c r="R6720" s="578">
        <v>0.25077262839192749</v>
      </c>
      <c r="S6720" s="578">
        <v>8.7623811744682156E-3</v>
      </c>
      <c r="T6720" s="578">
        <v>5.0582385738380201E-3</v>
      </c>
      <c r="U6720" s="578">
        <v>0.31998016125211803</v>
      </c>
      <c r="V6720" s="578">
        <v>909.61210505167628</v>
      </c>
      <c r="W6720" s="578">
        <v>0.31138987198850476</v>
      </c>
      <c r="X6720" s="578">
        <v>2.4259413373935446E-2</v>
      </c>
      <c r="Y6720" s="578">
        <v>6.0649212973657943E-3</v>
      </c>
    </row>
    <row r="6721" spans="1:25" x14ac:dyDescent="0.3">
      <c r="A6721" s="61" t="s">
        <v>7784</v>
      </c>
      <c r="B6721" s="61" t="s">
        <v>2190</v>
      </c>
      <c r="C6721" s="61" t="s">
        <v>43</v>
      </c>
      <c r="D6721" s="36">
        <v>15</v>
      </c>
      <c r="E6721" s="36">
        <v>2030</v>
      </c>
      <c r="F6721" s="578">
        <v>0.26911821906568351</v>
      </c>
      <c r="G6721" s="578">
        <v>755.98926798502555</v>
      </c>
      <c r="H6721" s="578">
        <v>0.24865769565167223</v>
      </c>
      <c r="I6721" s="578">
        <v>9.3107642441054607E-3</v>
      </c>
      <c r="J6721" s="578">
        <v>5.0406277538665193E-3</v>
      </c>
      <c r="K6721" s="578">
        <v>0.30852170198953827</v>
      </c>
      <c r="L6721" s="578">
        <v>898.08887418111124</v>
      </c>
      <c r="M6721" s="578">
        <v>0.30483499725319929</v>
      </c>
      <c r="N6721" s="578">
        <v>2.3223378431339353E-2</v>
      </c>
      <c r="O6721" s="578">
        <v>5.9880894405068778E-3</v>
      </c>
      <c r="P6721" s="578">
        <v>0.26911821394387847</v>
      </c>
      <c r="Q6721" s="578">
        <v>755.98926766713407</v>
      </c>
      <c r="R6721" s="578">
        <v>0.24865769470977678</v>
      </c>
      <c r="S6721" s="578">
        <v>9.3107642013971117E-3</v>
      </c>
      <c r="T6721" s="578">
        <v>5.0406277538665193E-3</v>
      </c>
      <c r="U6721" s="578">
        <v>0.30852167575832751</v>
      </c>
      <c r="V6721" s="578">
        <v>898.08886909484818</v>
      </c>
      <c r="W6721" s="578">
        <v>0.30483500110005879</v>
      </c>
      <c r="X6721" s="578">
        <v>2.3223378441798528E-2</v>
      </c>
      <c r="Y6721" s="578">
        <v>5.9880894405068778E-3</v>
      </c>
    </row>
    <row r="6722" spans="1:25" x14ac:dyDescent="0.3">
      <c r="A6722" s="580" t="s">
        <v>7785</v>
      </c>
      <c r="B6722" s="580" t="s">
        <v>2190</v>
      </c>
      <c r="C6722" s="580" t="s">
        <v>43</v>
      </c>
      <c r="D6722" s="581">
        <v>16</v>
      </c>
      <c r="E6722" s="581">
        <v>2030</v>
      </c>
      <c r="F6722" s="582">
        <v>0.26247464919392327</v>
      </c>
      <c r="G6722" s="582">
        <v>769.5211747487383</v>
      </c>
      <c r="H6722" s="582">
        <v>0.25205078823482024</v>
      </c>
      <c r="I6722" s="582">
        <v>1.0131999058974842E-2</v>
      </c>
      <c r="J6722" s="582">
        <v>5.1308519226343618E-3</v>
      </c>
      <c r="K6722" s="582">
        <v>0.30046337434515596</v>
      </c>
      <c r="L6722" s="582">
        <v>903.2982203165684</v>
      </c>
      <c r="M6722" s="582">
        <v>0.30388804906965527</v>
      </c>
      <c r="N6722" s="582">
        <v>2.2932739268981026E-2</v>
      </c>
      <c r="O6722" s="582">
        <v>6.0228211853730756E-3</v>
      </c>
      <c r="P6722" s="582">
        <v>0.26247464407222221</v>
      </c>
      <c r="Q6722" s="582">
        <v>769.5211747487383</v>
      </c>
      <c r="R6722" s="582">
        <v>0.25205079101982575</v>
      </c>
      <c r="S6722" s="582">
        <v>1.0131998733413619E-2</v>
      </c>
      <c r="T6722" s="582">
        <v>5.1308519226343618E-3</v>
      </c>
      <c r="U6722" s="582">
        <v>0.30046337962265052</v>
      </c>
      <c r="V6722" s="582">
        <v>903.2982203165684</v>
      </c>
      <c r="W6722" s="582">
        <v>0.30388805133046948</v>
      </c>
      <c r="X6722" s="582">
        <v>2.2932739253292277E-2</v>
      </c>
      <c r="Y6722" s="582">
        <v>6.0228211853730756E-3</v>
      </c>
    </row>
    <row r="6723" spans="1:25" x14ac:dyDescent="0.3">
      <c r="A6723" s="61" t="s">
        <v>1125</v>
      </c>
      <c r="B6723" s="61" t="s">
        <v>48</v>
      </c>
      <c r="C6723" s="61" t="s">
        <v>43</v>
      </c>
      <c r="D6723" s="36">
        <v>1</v>
      </c>
      <c r="E6723" s="36">
        <v>2012</v>
      </c>
      <c r="F6723" s="578">
        <v>82.519032115621158</v>
      </c>
      <c r="G6723" s="578">
        <v>7840.851145426428</v>
      </c>
      <c r="H6723" s="578">
        <v>8.2944968175142968</v>
      </c>
      <c r="I6723" s="578">
        <v>4.4754804447293219</v>
      </c>
      <c r="J6723" s="578">
        <v>6.7232870341589007E-2</v>
      </c>
      <c r="K6723" s="578">
        <v>85.837931000743964</v>
      </c>
      <c r="L6723" s="578">
        <v>8306.4661966959593</v>
      </c>
      <c r="M6723" s="578">
        <v>8.7919381363317317</v>
      </c>
      <c r="N6723" s="578">
        <v>4.6970901489257804</v>
      </c>
      <c r="O6723" s="578">
        <v>7.1225287237515034E-2</v>
      </c>
      <c r="P6723" s="578">
        <v>82.51903374403868</v>
      </c>
      <c r="Q6723" s="578">
        <v>7840.851145426428</v>
      </c>
      <c r="R6723" s="578">
        <v>8.2944966037757677</v>
      </c>
      <c r="S6723" s="578">
        <v>4.4754807054996428</v>
      </c>
      <c r="T6723" s="578">
        <v>6.7232870341589007E-2</v>
      </c>
      <c r="U6723" s="578">
        <v>85.837931629852349</v>
      </c>
      <c r="V6723" s="578">
        <v>8306.4661966959593</v>
      </c>
      <c r="W6723" s="578">
        <v>8.7919380972161854</v>
      </c>
      <c r="X6723" s="578">
        <v>4.6970900967717153</v>
      </c>
      <c r="Y6723" s="578">
        <v>7.1225287237515034E-2</v>
      </c>
    </row>
    <row r="6724" spans="1:25" x14ac:dyDescent="0.3">
      <c r="A6724" s="61" t="s">
        <v>1126</v>
      </c>
      <c r="B6724" s="61" t="s">
        <v>48</v>
      </c>
      <c r="C6724" s="61" t="s">
        <v>43</v>
      </c>
      <c r="D6724" s="36">
        <v>2</v>
      </c>
      <c r="E6724" s="36">
        <v>2012</v>
      </c>
      <c r="F6724" s="578">
        <v>39.707758470438371</v>
      </c>
      <c r="G6724" s="578">
        <v>3960.5086873372352</v>
      </c>
      <c r="H6724" s="578">
        <v>4.0102807350146232</v>
      </c>
      <c r="I6724" s="578">
        <v>2.2728982071081751</v>
      </c>
      <c r="J6724" s="578">
        <v>3.3960342290811199E-2</v>
      </c>
      <c r="K6724" s="578">
        <v>42.022237954816433</v>
      </c>
      <c r="L6724" s="578">
        <v>4471.4867146809847</v>
      </c>
      <c r="M6724" s="578">
        <v>4.6459257211536125</v>
      </c>
      <c r="N6724" s="578">
        <v>2.512603772183255</v>
      </c>
      <c r="O6724" s="578">
        <v>3.8341739641812922E-2</v>
      </c>
      <c r="P6724" s="578">
        <v>39.707759998719304</v>
      </c>
      <c r="Q6724" s="578">
        <v>3960.5086352030398</v>
      </c>
      <c r="R6724" s="578">
        <v>4.0102805785524298</v>
      </c>
      <c r="S6724" s="578">
        <v>2.2728982319434428</v>
      </c>
      <c r="T6724" s="578">
        <v>3.3960342290811199E-2</v>
      </c>
      <c r="U6724" s="578">
        <v>42.022238490249279</v>
      </c>
      <c r="V6724" s="578">
        <v>4471.4867146809847</v>
      </c>
      <c r="W6724" s="578">
        <v>4.645925616845485</v>
      </c>
      <c r="X6724" s="578">
        <v>2.5126039733489325</v>
      </c>
      <c r="Y6724" s="578">
        <v>3.8341739641812922E-2</v>
      </c>
    </row>
    <row r="6725" spans="1:25" x14ac:dyDescent="0.3">
      <c r="A6725" s="61" t="s">
        <v>1127</v>
      </c>
      <c r="B6725" s="61" t="s">
        <v>48</v>
      </c>
      <c r="C6725" s="61" t="s">
        <v>43</v>
      </c>
      <c r="D6725" s="36">
        <v>3</v>
      </c>
      <c r="E6725" s="36">
        <v>2012</v>
      </c>
      <c r="F6725" s="578">
        <v>21.456663170596528</v>
      </c>
      <c r="G6725" s="578">
        <v>2233.3342692057249</v>
      </c>
      <c r="H6725" s="578">
        <v>2.1396575189428351</v>
      </c>
      <c r="I6725" s="578">
        <v>1.2582529708743027</v>
      </c>
      <c r="J6725" s="578">
        <v>1.9150258148632249E-2</v>
      </c>
      <c r="K6725" s="578">
        <v>24.428623310697674</v>
      </c>
      <c r="L6725" s="578">
        <v>2875.4686813354447</v>
      </c>
      <c r="M6725" s="578">
        <v>2.4535062037563526</v>
      </c>
      <c r="N6725" s="578">
        <v>1.5245180130004801</v>
      </c>
      <c r="O6725" s="578">
        <v>2.4656524280241322E-2</v>
      </c>
      <c r="P6725" s="578">
        <v>21.4566652756087</v>
      </c>
      <c r="Q6725" s="578">
        <v>2233.3342692057249</v>
      </c>
      <c r="R6725" s="578">
        <v>2.1396575695835001</v>
      </c>
      <c r="S6725" s="578">
        <v>1.2582529342422824</v>
      </c>
      <c r="T6725" s="578">
        <v>1.9150257634464575E-2</v>
      </c>
      <c r="U6725" s="578">
        <v>24.42862281504005</v>
      </c>
      <c r="V6725" s="578">
        <v>2875.4686813354447</v>
      </c>
      <c r="W6725" s="578">
        <v>2.4535062554447578</v>
      </c>
      <c r="X6725" s="578">
        <v>1.5245180182779752</v>
      </c>
      <c r="Y6725" s="578">
        <v>2.4656524280241322E-2</v>
      </c>
    </row>
    <row r="6726" spans="1:25" x14ac:dyDescent="0.3">
      <c r="A6726" s="61" t="s">
        <v>1128</v>
      </c>
      <c r="B6726" s="61" t="s">
        <v>48</v>
      </c>
      <c r="C6726" s="61" t="s">
        <v>43</v>
      </c>
      <c r="D6726" s="36">
        <v>4</v>
      </c>
      <c r="E6726" s="36">
        <v>2012</v>
      </c>
      <c r="F6726" s="578">
        <v>12.028738175984426</v>
      </c>
      <c r="G6726" s="578">
        <v>1108.2121709187777</v>
      </c>
      <c r="H6726" s="578">
        <v>1.2795226136416451</v>
      </c>
      <c r="I6726" s="578">
        <v>0.65731099247932401</v>
      </c>
      <c r="J6726" s="578">
        <v>9.5025782453982723E-3</v>
      </c>
      <c r="K6726" s="578">
        <v>19.077314046512225</v>
      </c>
      <c r="L6726" s="578">
        <v>2370.8149693806927</v>
      </c>
      <c r="M6726" s="578">
        <v>1.7452262929679474</v>
      </c>
      <c r="N6726" s="578">
        <v>1.2210691347718199</v>
      </c>
      <c r="O6726" s="578">
        <v>2.0329326158389401E-2</v>
      </c>
      <c r="P6726" s="578">
        <v>12.028738697942225</v>
      </c>
      <c r="Q6726" s="578">
        <v>1108.2121709187777</v>
      </c>
      <c r="R6726" s="578">
        <v>1.2795226157371224</v>
      </c>
      <c r="S6726" s="578">
        <v>0.65731098727943948</v>
      </c>
      <c r="T6726" s="578">
        <v>9.5025784491250681E-3</v>
      </c>
      <c r="U6726" s="578">
        <v>19.0773135226239</v>
      </c>
      <c r="V6726" s="578">
        <v>2370.8149693806927</v>
      </c>
      <c r="W6726" s="578">
        <v>1.7452263451414149</v>
      </c>
      <c r="X6726" s="578">
        <v>1.2210691242168299</v>
      </c>
      <c r="Y6726" s="578">
        <v>2.0329326158389401E-2</v>
      </c>
    </row>
    <row r="6727" spans="1:25" x14ac:dyDescent="0.3">
      <c r="A6727" s="61" t="s">
        <v>1129</v>
      </c>
      <c r="B6727" s="61" t="s">
        <v>48</v>
      </c>
      <c r="C6727" s="61" t="s">
        <v>43</v>
      </c>
      <c r="D6727" s="36">
        <v>5</v>
      </c>
      <c r="E6727" s="36">
        <v>2012</v>
      </c>
      <c r="F6727" s="578">
        <v>10.835989355599494</v>
      </c>
      <c r="G6727" s="578">
        <v>1141.6290804545049</v>
      </c>
      <c r="H6727" s="578">
        <v>1.0344039115977099</v>
      </c>
      <c r="I6727" s="578">
        <v>0.62804396792004458</v>
      </c>
      <c r="J6727" s="578">
        <v>9.7892146392647705E-3</v>
      </c>
      <c r="K6727" s="578">
        <v>16.520161142635775</v>
      </c>
      <c r="L6727" s="578">
        <v>2094.2464968363402</v>
      </c>
      <c r="M6727" s="578">
        <v>1.3752208335014626</v>
      </c>
      <c r="N6727" s="578">
        <v>1.0808774934460676</v>
      </c>
      <c r="O6727" s="578">
        <v>1.79578687335985E-2</v>
      </c>
      <c r="P6727" s="578">
        <v>10.835989625110679</v>
      </c>
      <c r="Q6727" s="578">
        <v>1141.6290804545049</v>
      </c>
      <c r="R6727" s="578">
        <v>1.0344039281480875</v>
      </c>
      <c r="S6727" s="578">
        <v>0.6280439679200448</v>
      </c>
      <c r="T6727" s="578">
        <v>9.7892145859077469E-3</v>
      </c>
      <c r="U6727" s="578">
        <v>16.5201606354773</v>
      </c>
      <c r="V6727" s="578">
        <v>2094.2465489705351</v>
      </c>
      <c r="W6727" s="578">
        <v>1.37522083400593</v>
      </c>
      <c r="X6727" s="578">
        <v>1.0808774776135825</v>
      </c>
      <c r="Y6727" s="578">
        <v>1.79578687335985E-2</v>
      </c>
    </row>
    <row r="6728" spans="1:25" x14ac:dyDescent="0.3">
      <c r="A6728" s="61" t="s">
        <v>1130</v>
      </c>
      <c r="B6728" s="61" t="s">
        <v>48</v>
      </c>
      <c r="C6728" s="61" t="s">
        <v>43</v>
      </c>
      <c r="D6728" s="36">
        <v>6</v>
      </c>
      <c r="E6728" s="36">
        <v>2012</v>
      </c>
      <c r="F6728" s="578">
        <v>10.120334443126886</v>
      </c>
      <c r="G6728" s="578">
        <v>1161.6776924133251</v>
      </c>
      <c r="H6728" s="578">
        <v>0.88733302861995333</v>
      </c>
      <c r="I6728" s="578">
        <v>0.61048301076516431</v>
      </c>
      <c r="J6728" s="578">
        <v>9.9611716771808648E-3</v>
      </c>
      <c r="K6728" s="578">
        <v>14.924621280195375</v>
      </c>
      <c r="L6728" s="578">
        <v>1926.7064100901248</v>
      </c>
      <c r="M6728" s="578">
        <v>1.1293191344011526</v>
      </c>
      <c r="N6728" s="578">
        <v>0.9785643865664797</v>
      </c>
      <c r="O6728" s="578">
        <v>1.6521292641603652E-2</v>
      </c>
      <c r="P6728" s="578">
        <v>10.120334820569621</v>
      </c>
      <c r="Q6728" s="578">
        <v>1161.6776924133251</v>
      </c>
      <c r="R6728" s="578">
        <v>0.887333028619953</v>
      </c>
      <c r="S6728" s="578">
        <v>0.61048300564289004</v>
      </c>
      <c r="T6728" s="578">
        <v>9.9611716771808648E-3</v>
      </c>
      <c r="U6728" s="578">
        <v>14.924621801736</v>
      </c>
      <c r="V6728" s="578">
        <v>1926.7064615885374</v>
      </c>
      <c r="W6728" s="578">
        <v>1.1293191364966302</v>
      </c>
      <c r="X6728" s="578">
        <v>0.97856436669826485</v>
      </c>
      <c r="Y6728" s="578">
        <v>1.6521292641603652E-2</v>
      </c>
    </row>
    <row r="6729" spans="1:25" x14ac:dyDescent="0.3">
      <c r="A6729" s="61" t="s">
        <v>1131</v>
      </c>
      <c r="B6729" s="61" t="s">
        <v>48</v>
      </c>
      <c r="C6729" s="61" t="s">
        <v>43</v>
      </c>
      <c r="D6729" s="36">
        <v>7</v>
      </c>
      <c r="E6729" s="36">
        <v>2012</v>
      </c>
      <c r="F6729" s="578">
        <v>9.643243136995185</v>
      </c>
      <c r="G6729" s="578">
        <v>1175.0462595621702</v>
      </c>
      <c r="H6729" s="578">
        <v>0.78928301557122404</v>
      </c>
      <c r="I6729" s="578">
        <v>0.59877619085212519</v>
      </c>
      <c r="J6729" s="578">
        <v>1.0075845105651116E-2</v>
      </c>
      <c r="K6729" s="578">
        <v>14.421682380246475</v>
      </c>
      <c r="L6729" s="578">
        <v>1885.83322525024</v>
      </c>
      <c r="M6729" s="578">
        <v>1.004087316551395</v>
      </c>
      <c r="N6729" s="578">
        <v>0.94225579251845626</v>
      </c>
      <c r="O6729" s="578">
        <v>1.6170872744017548E-2</v>
      </c>
      <c r="P6729" s="578">
        <v>9.643243281325935</v>
      </c>
      <c r="Q6729" s="578">
        <v>1175.0462595621702</v>
      </c>
      <c r="R6729" s="578">
        <v>0.78928299973874005</v>
      </c>
      <c r="S6729" s="578">
        <v>0.59877623307208205</v>
      </c>
      <c r="T6729" s="578">
        <v>1.0075845052294096E-2</v>
      </c>
      <c r="U6729" s="578">
        <v>14.421682379732324</v>
      </c>
      <c r="V6729" s="578">
        <v>1885.83322525024</v>
      </c>
      <c r="W6729" s="578">
        <v>1.0040873017666527</v>
      </c>
      <c r="X6729" s="578">
        <v>0.94225582946091824</v>
      </c>
      <c r="Y6729" s="578">
        <v>1.6170872744017548E-2</v>
      </c>
    </row>
    <row r="6730" spans="1:25" x14ac:dyDescent="0.3">
      <c r="A6730" s="61" t="s">
        <v>1132</v>
      </c>
      <c r="B6730" s="61" t="s">
        <v>48</v>
      </c>
      <c r="C6730" s="61" t="s">
        <v>43</v>
      </c>
      <c r="D6730" s="36">
        <v>8</v>
      </c>
      <c r="E6730" s="36">
        <v>2012</v>
      </c>
      <c r="F6730" s="578">
        <v>9.1668519941303952</v>
      </c>
      <c r="G6730" s="578">
        <v>1130.095221201575</v>
      </c>
      <c r="H6730" s="578">
        <v>0.6988170318460708</v>
      </c>
      <c r="I6730" s="578">
        <v>0.59290273953229145</v>
      </c>
      <c r="J6730" s="578">
        <v>9.6904247378309522E-3</v>
      </c>
      <c r="K6730" s="578">
        <v>12.543210358582026</v>
      </c>
      <c r="L6730" s="578">
        <v>1615.8418312072699</v>
      </c>
      <c r="M6730" s="578">
        <v>0.93927237500126126</v>
      </c>
      <c r="N6730" s="578">
        <v>0.77595701813697804</v>
      </c>
      <c r="O6730" s="578">
        <v>1.3855728029739049E-2</v>
      </c>
      <c r="P6730" s="578">
        <v>9.1668517202730442</v>
      </c>
      <c r="Q6730" s="578">
        <v>1130.0951690673774</v>
      </c>
      <c r="R6730" s="578">
        <v>0.69881703102146231</v>
      </c>
      <c r="S6730" s="578">
        <v>0.59290268318727568</v>
      </c>
      <c r="T6730" s="578">
        <v>9.6904248396943605E-3</v>
      </c>
      <c r="U6730" s="578">
        <v>12.543210357543973</v>
      </c>
      <c r="V6730" s="578">
        <v>1615.8418312072699</v>
      </c>
      <c r="W6730" s="578">
        <v>0.93927235387188024</v>
      </c>
      <c r="X6730" s="578">
        <v>0.77595702341447259</v>
      </c>
      <c r="Y6730" s="578">
        <v>1.3855728029739049E-2</v>
      </c>
    </row>
    <row r="6731" spans="1:25" x14ac:dyDescent="0.3">
      <c r="A6731" s="61" t="s">
        <v>1133</v>
      </c>
      <c r="B6731" s="61" t="s">
        <v>48</v>
      </c>
      <c r="C6731" s="61" t="s">
        <v>43</v>
      </c>
      <c r="D6731" s="36">
        <v>9</v>
      </c>
      <c r="E6731" s="36">
        <v>2012</v>
      </c>
      <c r="F6731" s="578">
        <v>8.8095628969555584</v>
      </c>
      <c r="G6731" s="578">
        <v>1096.3889656066824</v>
      </c>
      <c r="H6731" s="578">
        <v>0.63096689925684224</v>
      </c>
      <c r="I6731" s="578">
        <v>0.58849801123142198</v>
      </c>
      <c r="J6731" s="578">
        <v>9.4014189283673881E-3</v>
      </c>
      <c r="K6731" s="578">
        <v>12.200436542159824</v>
      </c>
      <c r="L6731" s="578">
        <v>1574.8193702697727</v>
      </c>
      <c r="M6731" s="578">
        <v>0.887980246994023</v>
      </c>
      <c r="N6731" s="578">
        <v>0.7282236882795885</v>
      </c>
      <c r="O6731" s="578">
        <v>1.3503968186948075E-2</v>
      </c>
      <c r="P6731" s="578">
        <v>8.8095631451093723</v>
      </c>
      <c r="Q6731" s="578">
        <v>1096.3889656066824</v>
      </c>
      <c r="R6731" s="578">
        <v>0.63096691508932623</v>
      </c>
      <c r="S6731" s="578">
        <v>0.58849800595392754</v>
      </c>
      <c r="T6731" s="578">
        <v>9.4014190884384573E-3</v>
      </c>
      <c r="U6731" s="578">
        <v>12.200434979104674</v>
      </c>
      <c r="V6731" s="578">
        <v>1574.8193702697727</v>
      </c>
      <c r="W6731" s="578">
        <v>0.88798024173593104</v>
      </c>
      <c r="X6731" s="578">
        <v>0.72822361967215898</v>
      </c>
      <c r="Y6731" s="578">
        <v>1.3503967667929776E-2</v>
      </c>
    </row>
    <row r="6732" spans="1:25" x14ac:dyDescent="0.3">
      <c r="A6732" s="61" t="s">
        <v>1134</v>
      </c>
      <c r="B6732" s="61" t="s">
        <v>48</v>
      </c>
      <c r="C6732" s="61" t="s">
        <v>43</v>
      </c>
      <c r="D6732" s="36">
        <v>10</v>
      </c>
      <c r="E6732" s="36">
        <v>2012</v>
      </c>
      <c r="F6732" s="578">
        <v>8.5316543469889403</v>
      </c>
      <c r="G6732" s="578">
        <v>1070.1693662007601</v>
      </c>
      <c r="H6732" s="578">
        <v>0.57819354417733826</v>
      </c>
      <c r="I6732" s="578">
        <v>0.58507000437627166</v>
      </c>
      <c r="J6732" s="578">
        <v>9.1765888306933104E-3</v>
      </c>
      <c r="K6732" s="578">
        <v>11.91778072370405</v>
      </c>
      <c r="L6732" s="578">
        <v>1541.6808344523051</v>
      </c>
      <c r="M6732" s="578">
        <v>0.85006462518746573</v>
      </c>
      <c r="N6732" s="578">
        <v>0.68489296982685721</v>
      </c>
      <c r="O6732" s="578">
        <v>1.3219842284646125E-2</v>
      </c>
      <c r="P6732" s="578">
        <v>8.5316544066542193</v>
      </c>
      <c r="Q6732" s="578">
        <v>1070.1693662007601</v>
      </c>
      <c r="R6732" s="578">
        <v>0.57819363917224043</v>
      </c>
      <c r="S6732" s="578">
        <v>0.58506999909877699</v>
      </c>
      <c r="T6732" s="578">
        <v>9.1765888840503324E-3</v>
      </c>
      <c r="U6732" s="578">
        <v>11.917779679846674</v>
      </c>
      <c r="V6732" s="578">
        <v>1541.6808344523051</v>
      </c>
      <c r="W6732" s="578">
        <v>0.85006462043384023</v>
      </c>
      <c r="X6732" s="578">
        <v>0.68489295989274979</v>
      </c>
      <c r="Y6732" s="578">
        <v>1.3219842284646125E-2</v>
      </c>
    </row>
    <row r="6733" spans="1:25" x14ac:dyDescent="0.3">
      <c r="A6733" s="61" t="s">
        <v>1135</v>
      </c>
      <c r="B6733" s="61" t="s">
        <v>48</v>
      </c>
      <c r="C6733" s="61" t="s">
        <v>43</v>
      </c>
      <c r="D6733" s="36">
        <v>11</v>
      </c>
      <c r="E6733" s="36">
        <v>2012</v>
      </c>
      <c r="F6733" s="578">
        <v>9.7152853564572368</v>
      </c>
      <c r="G6733" s="578">
        <v>1247.4797655741302</v>
      </c>
      <c r="H6733" s="578">
        <v>0.69960091784014322</v>
      </c>
      <c r="I6733" s="578">
        <v>0.54676528259490897</v>
      </c>
      <c r="J6733" s="578">
        <v>1.0697039513615825E-2</v>
      </c>
      <c r="K6733" s="578">
        <v>11.629771590038775</v>
      </c>
      <c r="L6733" s="578">
        <v>1515.009178161615</v>
      </c>
      <c r="M6733" s="578">
        <v>0.82344652941295227</v>
      </c>
      <c r="N6733" s="578">
        <v>0.63136601975808471</v>
      </c>
      <c r="O6733" s="578">
        <v>1.2991112618086175E-2</v>
      </c>
      <c r="P6733" s="578">
        <v>9.7152842880847174</v>
      </c>
      <c r="Q6733" s="578">
        <v>1247.4797655741302</v>
      </c>
      <c r="R6733" s="578">
        <v>0.69960091204848107</v>
      </c>
      <c r="S6733" s="578">
        <v>0.54676527716219403</v>
      </c>
      <c r="T6733" s="578">
        <v>1.0697039513615825E-2</v>
      </c>
      <c r="U6733" s="578">
        <v>11.629771589306326</v>
      </c>
      <c r="V6733" s="578">
        <v>1515.009178161615</v>
      </c>
      <c r="W6733" s="578">
        <v>0.82344651782962774</v>
      </c>
      <c r="X6733" s="578">
        <v>0.63136602526841057</v>
      </c>
      <c r="Y6733" s="578">
        <v>1.2991112618086175E-2</v>
      </c>
    </row>
    <row r="6734" spans="1:25" x14ac:dyDescent="0.3">
      <c r="A6734" s="61" t="s">
        <v>1136</v>
      </c>
      <c r="B6734" s="61" t="s">
        <v>48</v>
      </c>
      <c r="C6734" s="61" t="s">
        <v>43</v>
      </c>
      <c r="D6734" s="36">
        <v>12</v>
      </c>
      <c r="E6734" s="36">
        <v>2012</v>
      </c>
      <c r="F6734" s="578">
        <v>10.68370535632611</v>
      </c>
      <c r="G6734" s="578">
        <v>1392.5535392761199</v>
      </c>
      <c r="H6734" s="578">
        <v>0.79893381934380103</v>
      </c>
      <c r="I6734" s="578">
        <v>0.51542349035541202</v>
      </c>
      <c r="J6734" s="578">
        <v>1.1941101101304674E-2</v>
      </c>
      <c r="K6734" s="578">
        <v>11.384648622770277</v>
      </c>
      <c r="L6734" s="578">
        <v>1492.2715950012148</v>
      </c>
      <c r="M6734" s="578">
        <v>0.80187247646972526</v>
      </c>
      <c r="N6734" s="578">
        <v>0.585577423257442</v>
      </c>
      <c r="O6734" s="578">
        <v>1.279617174683755E-2</v>
      </c>
      <c r="P6734" s="578">
        <v>10.683706979820242</v>
      </c>
      <c r="Q6734" s="578">
        <v>1392.5535392761199</v>
      </c>
      <c r="R6734" s="578">
        <v>0.79893377136128596</v>
      </c>
      <c r="S6734" s="578">
        <v>0.51542347708406522</v>
      </c>
      <c r="T6734" s="578">
        <v>1.1941101101304674E-2</v>
      </c>
      <c r="U6734" s="578">
        <v>11.38464966492025</v>
      </c>
      <c r="V6734" s="578">
        <v>1492.2715950012148</v>
      </c>
      <c r="W6734" s="578">
        <v>0.80187249915130998</v>
      </c>
      <c r="X6734" s="578">
        <v>0.58557735239931641</v>
      </c>
      <c r="Y6734" s="578">
        <v>1.279617174683755E-2</v>
      </c>
    </row>
    <row r="6735" spans="1:25" x14ac:dyDescent="0.3">
      <c r="A6735" s="61" t="s">
        <v>1137</v>
      </c>
      <c r="B6735" s="61" t="s">
        <v>48</v>
      </c>
      <c r="C6735" s="61" t="s">
        <v>43</v>
      </c>
      <c r="D6735" s="36">
        <v>13</v>
      </c>
      <c r="E6735" s="36">
        <v>2012</v>
      </c>
      <c r="F6735" s="578">
        <v>10.558117220396497</v>
      </c>
      <c r="G6735" s="578">
        <v>1392.1270167032826</v>
      </c>
      <c r="H6735" s="578">
        <v>0.77237714318713746</v>
      </c>
      <c r="I6735" s="578">
        <v>0.47179428592789846</v>
      </c>
      <c r="J6735" s="578">
        <v>1.1937442817725175E-2</v>
      </c>
      <c r="K6735" s="578">
        <v>11.192511743472975</v>
      </c>
      <c r="L6735" s="578">
        <v>1479.7120768229124</v>
      </c>
      <c r="M6735" s="578">
        <v>0.76815882670537861</v>
      </c>
      <c r="N6735" s="578">
        <v>0.54309283786763707</v>
      </c>
      <c r="O6735" s="578">
        <v>1.2688508169958326E-2</v>
      </c>
      <c r="P6735" s="578">
        <v>10.558116230075582</v>
      </c>
      <c r="Q6735" s="578">
        <v>1392.1273816426551</v>
      </c>
      <c r="R6735" s="578">
        <v>0.77237714287669657</v>
      </c>
      <c r="S6735" s="578">
        <v>0.47179435857105945</v>
      </c>
      <c r="T6735" s="578">
        <v>1.1937442817725175E-2</v>
      </c>
      <c r="U6735" s="578">
        <v>11.192512314422199</v>
      </c>
      <c r="V6735" s="578">
        <v>1479.7120768229124</v>
      </c>
      <c r="W6735" s="578">
        <v>0.76815881985627732</v>
      </c>
      <c r="X6735" s="578">
        <v>0.54309284349437781</v>
      </c>
      <c r="Y6735" s="578">
        <v>1.2688508169958326E-2</v>
      </c>
    </row>
    <row r="6736" spans="1:25" x14ac:dyDescent="0.3">
      <c r="A6736" s="61" t="s">
        <v>1138</v>
      </c>
      <c r="B6736" s="61" t="s">
        <v>48</v>
      </c>
      <c r="C6736" s="61" t="s">
        <v>43</v>
      </c>
      <c r="D6736" s="36">
        <v>14</v>
      </c>
      <c r="E6736" s="36">
        <v>2012</v>
      </c>
      <c r="F6736" s="578">
        <v>11.386982448510601</v>
      </c>
      <c r="G6736" s="578">
        <v>1491.7906430562298</v>
      </c>
      <c r="H6736" s="578">
        <v>0.73934375471435443</v>
      </c>
      <c r="I6736" s="578">
        <v>0.47081660681093701</v>
      </c>
      <c r="J6736" s="578">
        <v>1.2792083483266877E-2</v>
      </c>
      <c r="K6736" s="578">
        <v>11.963416844271675</v>
      </c>
      <c r="L6736" s="578">
        <v>1570.449565887445</v>
      </c>
      <c r="M6736" s="578">
        <v>0.73702836021160056</v>
      </c>
      <c r="N6736" s="578">
        <v>0.54054443522666884</v>
      </c>
      <c r="O6736" s="578">
        <v>1.3466595856395199E-2</v>
      </c>
      <c r="P6736" s="578">
        <v>11.386982453953026</v>
      </c>
      <c r="Q6736" s="578">
        <v>1491.7906430562298</v>
      </c>
      <c r="R6736" s="578">
        <v>0.73934373484613958</v>
      </c>
      <c r="S6736" s="578">
        <v>0.47081660192149349</v>
      </c>
      <c r="T6736" s="578">
        <v>1.2792083483266877E-2</v>
      </c>
      <c r="U6736" s="578">
        <v>11.963416320800475</v>
      </c>
      <c r="V6736" s="578">
        <v>1570.449565887445</v>
      </c>
      <c r="W6736" s="578">
        <v>0.73702835545797507</v>
      </c>
      <c r="X6736" s="578">
        <v>0.54054439300671198</v>
      </c>
      <c r="Y6736" s="578">
        <v>1.3466595856395199E-2</v>
      </c>
    </row>
    <row r="6737" spans="1:25" x14ac:dyDescent="0.3">
      <c r="A6737" s="61" t="s">
        <v>1139</v>
      </c>
      <c r="B6737" s="61" t="s">
        <v>48</v>
      </c>
      <c r="C6737" s="61" t="s">
        <v>43</v>
      </c>
      <c r="D6737" s="36">
        <v>15</v>
      </c>
      <c r="E6737" s="36">
        <v>2012</v>
      </c>
      <c r="F6737" s="578">
        <v>12.179001259326425</v>
      </c>
      <c r="G6737" s="578">
        <v>1586.0699958801199</v>
      </c>
      <c r="H6737" s="578">
        <v>0.71089034581867327</v>
      </c>
      <c r="I6737" s="578">
        <v>0.47299470525467724</v>
      </c>
      <c r="J6737" s="578">
        <v>1.36005405414228E-2</v>
      </c>
      <c r="K6737" s="578">
        <v>12.694010167314699</v>
      </c>
      <c r="L6737" s="578">
        <v>1655.4425252278625</v>
      </c>
      <c r="M6737" s="578">
        <v>0.71145205195837957</v>
      </c>
      <c r="N6737" s="578">
        <v>0.53699680790305104</v>
      </c>
      <c r="O6737" s="578">
        <v>1.4195395759694874E-2</v>
      </c>
      <c r="P6737" s="578">
        <v>12.1790012598406</v>
      </c>
      <c r="Q6737" s="578">
        <v>1586.0699958801199</v>
      </c>
      <c r="R6737" s="578">
        <v>0.7108903774836407</v>
      </c>
      <c r="S6737" s="578">
        <v>0.47299470670986876</v>
      </c>
      <c r="T6737" s="578">
        <v>1.36005405414228E-2</v>
      </c>
      <c r="U6737" s="578">
        <v>12.694010688865051</v>
      </c>
      <c r="V6737" s="578">
        <v>1655.4425252278625</v>
      </c>
      <c r="W6737" s="578">
        <v>0.71145205195837957</v>
      </c>
      <c r="X6737" s="578">
        <v>0.53699680790305104</v>
      </c>
      <c r="Y6737" s="578">
        <v>1.4195395759694874E-2</v>
      </c>
    </row>
    <row r="6738" spans="1:25" x14ac:dyDescent="0.3">
      <c r="A6738" s="580" t="s">
        <v>1140</v>
      </c>
      <c r="B6738" s="580" t="s">
        <v>48</v>
      </c>
      <c r="C6738" s="580" t="s">
        <v>43</v>
      </c>
      <c r="D6738" s="581">
        <v>16</v>
      </c>
      <c r="E6738" s="581">
        <v>2012</v>
      </c>
      <c r="F6738" s="582">
        <v>13.212062707956576</v>
      </c>
      <c r="G6738" s="582">
        <v>1695.4827982584577</v>
      </c>
      <c r="H6738" s="582">
        <v>0.6945776379822437</v>
      </c>
      <c r="I6738" s="582">
        <v>0.48657667217776124</v>
      </c>
      <c r="J6738" s="582">
        <v>1.453878641283755E-2</v>
      </c>
      <c r="K6738" s="582">
        <v>13.642698578201776</v>
      </c>
      <c r="L6738" s="582">
        <v>1754.2367820739678</v>
      </c>
      <c r="M6738" s="582">
        <v>0.69606422060557271</v>
      </c>
      <c r="N6738" s="582">
        <v>0.54674862837418847</v>
      </c>
      <c r="O6738" s="582">
        <v>1.5042617664827625E-2</v>
      </c>
      <c r="P6738" s="582">
        <v>13.212061676361625</v>
      </c>
      <c r="Q6738" s="582">
        <v>1695.4827982584577</v>
      </c>
      <c r="R6738" s="582">
        <v>0.69457761634839676</v>
      </c>
      <c r="S6738" s="582">
        <v>0.48657666705548724</v>
      </c>
      <c r="T6738" s="582">
        <v>1.453878641283755E-2</v>
      </c>
      <c r="U6738" s="582">
        <v>13.642697534077625</v>
      </c>
      <c r="V6738" s="582">
        <v>1754.2367820739678</v>
      </c>
      <c r="W6738" s="582">
        <v>0.69606421532807827</v>
      </c>
      <c r="X6738" s="582">
        <v>0.54674863945304653</v>
      </c>
      <c r="Y6738" s="582">
        <v>1.5042617664827625E-2</v>
      </c>
    </row>
    <row r="6739" spans="1:25" x14ac:dyDescent="0.3">
      <c r="A6739" s="61" t="s">
        <v>1141</v>
      </c>
      <c r="B6739" s="61" t="s">
        <v>48</v>
      </c>
      <c r="C6739" s="61" t="s">
        <v>43</v>
      </c>
      <c r="D6739" s="36">
        <v>1</v>
      </c>
      <c r="E6739" s="36">
        <v>2020</v>
      </c>
      <c r="F6739" s="578">
        <v>37.187586889301471</v>
      </c>
      <c r="G6739" s="578">
        <v>7524.9802144368423</v>
      </c>
      <c r="H6739" s="578">
        <v>4.09880903557253</v>
      </c>
      <c r="I6739" s="578">
        <v>1.9742888522644799</v>
      </c>
      <c r="J6739" s="578">
        <v>6.6196115532269034E-2</v>
      </c>
      <c r="K6739" s="578">
        <v>38.604598648671455</v>
      </c>
      <c r="L6739" s="578">
        <v>7968.214004516597</v>
      </c>
      <c r="M6739" s="578">
        <v>4.3884748516914707</v>
      </c>
      <c r="N6739" s="578">
        <v>2.0589431636035398</v>
      </c>
      <c r="O6739" s="578">
        <v>7.0095861796289627E-2</v>
      </c>
      <c r="P6739" s="578">
        <v>37.187589015733998</v>
      </c>
      <c r="Q6739" s="578">
        <v>7524.9802678426022</v>
      </c>
      <c r="R6739" s="578">
        <v>4.0988090407724149</v>
      </c>
      <c r="S6739" s="578">
        <v>1.9742888892069401</v>
      </c>
      <c r="T6739" s="578">
        <v>6.6196116036735433E-2</v>
      </c>
      <c r="U6739" s="578">
        <v>38.60459501908425</v>
      </c>
      <c r="V6739" s="578">
        <v>7968.2138493855746</v>
      </c>
      <c r="W6739" s="578">
        <v>4.3884749038455357</v>
      </c>
      <c r="X6739" s="578">
        <v>2.0589431372160649</v>
      </c>
      <c r="Y6739" s="578">
        <v>7.0095861796289627E-2</v>
      </c>
    </row>
    <row r="6740" spans="1:25" x14ac:dyDescent="0.3">
      <c r="A6740" s="61" t="s">
        <v>1142</v>
      </c>
      <c r="B6740" s="61" t="s">
        <v>48</v>
      </c>
      <c r="C6740" s="61" t="s">
        <v>43</v>
      </c>
      <c r="D6740" s="36">
        <v>2</v>
      </c>
      <c r="E6740" s="36">
        <v>2020</v>
      </c>
      <c r="F6740" s="578">
        <v>18.064544326839147</v>
      </c>
      <c r="G6740" s="578">
        <v>3808.3633664449021</v>
      </c>
      <c r="H6740" s="578">
        <v>1.9654481543305578</v>
      </c>
      <c r="I6740" s="578">
        <v>0.99052728371073773</v>
      </c>
      <c r="J6740" s="578">
        <v>3.3500168918787175E-2</v>
      </c>
      <c r="K6740" s="578">
        <v>19.131131794492802</v>
      </c>
      <c r="L6740" s="578">
        <v>4294.3249969482376</v>
      </c>
      <c r="M6740" s="578">
        <v>2.3367284609703276</v>
      </c>
      <c r="N6740" s="578">
        <v>1.0680366288870524</v>
      </c>
      <c r="O6740" s="578">
        <v>3.7776005958827796E-2</v>
      </c>
      <c r="P6740" s="578">
        <v>18.064543274362173</v>
      </c>
      <c r="Q6740" s="578">
        <v>3808.3634707132924</v>
      </c>
      <c r="R6740" s="578">
        <v>1.9654480996541626</v>
      </c>
      <c r="S6740" s="578">
        <v>0.99052734704067269</v>
      </c>
      <c r="T6740" s="578">
        <v>3.350016839491822E-2</v>
      </c>
      <c r="U6740" s="578">
        <v>19.131136462475549</v>
      </c>
      <c r="V6740" s="578">
        <v>4294.3249969482376</v>
      </c>
      <c r="W6740" s="578">
        <v>2.3367283560801249</v>
      </c>
      <c r="X6740" s="578">
        <v>1.06803660249958</v>
      </c>
      <c r="Y6740" s="578">
        <v>3.7776005434958848E-2</v>
      </c>
    </row>
    <row r="6741" spans="1:25" x14ac:dyDescent="0.3">
      <c r="A6741" s="61" t="s">
        <v>1143</v>
      </c>
      <c r="B6741" s="61" t="s">
        <v>48</v>
      </c>
      <c r="C6741" s="61" t="s">
        <v>43</v>
      </c>
      <c r="D6741" s="36">
        <v>3</v>
      </c>
      <c r="E6741" s="36">
        <v>2020</v>
      </c>
      <c r="F6741" s="578">
        <v>9.7333913426773275</v>
      </c>
      <c r="G6741" s="578">
        <v>2146.6414718627902</v>
      </c>
      <c r="H6741" s="578">
        <v>1.0593754839307299</v>
      </c>
      <c r="I6741" s="578">
        <v>0.54443797810624028</v>
      </c>
      <c r="J6741" s="578">
        <v>1.888307896054655E-2</v>
      </c>
      <c r="K6741" s="578">
        <v>11.153557933624375</v>
      </c>
      <c r="L6741" s="578">
        <v>2755.9039662678974</v>
      </c>
      <c r="M6741" s="578">
        <v>1.2417139568521276</v>
      </c>
      <c r="N6741" s="578">
        <v>0.64103447242329481</v>
      </c>
      <c r="O6741" s="578">
        <v>2.4244068753129427E-2</v>
      </c>
      <c r="P6741" s="578">
        <v>9.7333914968039537</v>
      </c>
      <c r="Q6741" s="578">
        <v>2146.6415239969851</v>
      </c>
      <c r="R6741" s="578">
        <v>1.0593754944857174</v>
      </c>
      <c r="S6741" s="578">
        <v>0.54443797810623995</v>
      </c>
      <c r="T6741" s="578">
        <v>1.888307896054655E-2</v>
      </c>
      <c r="U6741" s="578">
        <v>11.153556945398975</v>
      </c>
      <c r="V6741" s="578">
        <v>2755.9039662678974</v>
      </c>
      <c r="W6741" s="578">
        <v>1.2417139573565952</v>
      </c>
      <c r="X6741" s="578">
        <v>0.64103446186830526</v>
      </c>
      <c r="Y6741" s="578">
        <v>2.4244067724794101E-2</v>
      </c>
    </row>
    <row r="6742" spans="1:25" x14ac:dyDescent="0.3">
      <c r="A6742" s="61" t="s">
        <v>1144</v>
      </c>
      <c r="B6742" s="61" t="s">
        <v>48</v>
      </c>
      <c r="C6742" s="61" t="s">
        <v>43</v>
      </c>
      <c r="D6742" s="36">
        <v>4</v>
      </c>
      <c r="E6742" s="36">
        <v>2020</v>
      </c>
      <c r="F6742" s="578">
        <v>5.4707087046360003</v>
      </c>
      <c r="G6742" s="578">
        <v>1066.0718650817826</v>
      </c>
      <c r="H6742" s="578">
        <v>0.62199538992717796</v>
      </c>
      <c r="I6742" s="578">
        <v>0.28973822237458047</v>
      </c>
      <c r="J6742" s="578">
        <v>9.3775801263594229E-3</v>
      </c>
      <c r="K6742" s="578">
        <v>8.6908571037856728</v>
      </c>
      <c r="L6742" s="578">
        <v>2276.357203165685</v>
      </c>
      <c r="M6742" s="578">
        <v>0.88843741481347571</v>
      </c>
      <c r="N6742" s="578">
        <v>0.50791370340933351</v>
      </c>
      <c r="O6742" s="578">
        <v>2.0024610916152551E-2</v>
      </c>
      <c r="P6742" s="578">
        <v>5.470709695876085</v>
      </c>
      <c r="Q6742" s="578">
        <v>1066.0718650817826</v>
      </c>
      <c r="R6742" s="578">
        <v>0.6219954110371565</v>
      </c>
      <c r="S6742" s="578">
        <v>0.28973824457110176</v>
      </c>
      <c r="T6742" s="578">
        <v>9.3775800730023992E-3</v>
      </c>
      <c r="U6742" s="578">
        <v>8.6908568704360079</v>
      </c>
      <c r="V6742" s="578">
        <v>2276.357203165685</v>
      </c>
      <c r="W6742" s="578">
        <v>0.88843747026597397</v>
      </c>
      <c r="X6742" s="578">
        <v>0.50791364163160257</v>
      </c>
      <c r="Y6742" s="578">
        <v>2.00246103922836E-2</v>
      </c>
    </row>
    <row r="6743" spans="1:25" x14ac:dyDescent="0.3">
      <c r="A6743" s="61" t="s">
        <v>1145</v>
      </c>
      <c r="B6743" s="61" t="s">
        <v>48</v>
      </c>
      <c r="C6743" s="61" t="s">
        <v>43</v>
      </c>
      <c r="D6743" s="36">
        <v>5</v>
      </c>
      <c r="E6743" s="36">
        <v>2020</v>
      </c>
      <c r="F6743" s="578">
        <v>4.9329940635701197</v>
      </c>
      <c r="G6743" s="578">
        <v>1097.9875132242773</v>
      </c>
      <c r="H6743" s="578">
        <v>0.50923920011458257</v>
      </c>
      <c r="I6743" s="578">
        <v>0.27169952805464404</v>
      </c>
      <c r="J6743" s="578">
        <v>9.6583971268652379E-3</v>
      </c>
      <c r="K6743" s="578">
        <v>7.5141460003990925</v>
      </c>
      <c r="L6743" s="578">
        <v>2009.8532333373953</v>
      </c>
      <c r="M6743" s="578">
        <v>0.70240734703838792</v>
      </c>
      <c r="N6743" s="578">
        <v>0.4458298544244218</v>
      </c>
      <c r="O6743" s="578">
        <v>1.768047057945895E-2</v>
      </c>
      <c r="P6743" s="578">
        <v>4.9329944295313819</v>
      </c>
      <c r="Q6743" s="578">
        <v>1097.9875132242773</v>
      </c>
      <c r="R6743" s="578">
        <v>0.50923924883439475</v>
      </c>
      <c r="S6743" s="578">
        <v>0.27169953620371645</v>
      </c>
      <c r="T6743" s="578">
        <v>9.658397073508216E-3</v>
      </c>
      <c r="U6743" s="578">
        <v>7.514145170537323</v>
      </c>
      <c r="V6743" s="578">
        <v>2009.8532333373953</v>
      </c>
      <c r="W6743" s="578">
        <v>0.70240735231588247</v>
      </c>
      <c r="X6743" s="578">
        <v>0.44582986490180054</v>
      </c>
      <c r="Y6743" s="578">
        <v>1.768047057945895E-2</v>
      </c>
    </row>
    <row r="6744" spans="1:25" x14ac:dyDescent="0.3">
      <c r="A6744" s="61" t="s">
        <v>1146</v>
      </c>
      <c r="B6744" s="61" t="s">
        <v>48</v>
      </c>
      <c r="C6744" s="61" t="s">
        <v>43</v>
      </c>
      <c r="D6744" s="36">
        <v>6</v>
      </c>
      <c r="E6744" s="36">
        <v>2020</v>
      </c>
      <c r="F6744" s="578">
        <v>4.6103627441431501</v>
      </c>
      <c r="G6744" s="578">
        <v>1117.1370875040625</v>
      </c>
      <c r="H6744" s="578">
        <v>0.4415862456129005</v>
      </c>
      <c r="I6744" s="578">
        <v>0.26087627575422273</v>
      </c>
      <c r="J6744" s="578">
        <v>9.8268733854638361E-3</v>
      </c>
      <c r="K6744" s="578">
        <v>6.7663398048728851</v>
      </c>
      <c r="L6744" s="578">
        <v>1850.5475947062125</v>
      </c>
      <c r="M6744" s="578">
        <v>0.57797800776703845</v>
      </c>
      <c r="N6744" s="578">
        <v>0.40415450957758925</v>
      </c>
      <c r="O6744" s="578">
        <v>1.6278757490605679E-2</v>
      </c>
      <c r="P6744" s="578">
        <v>4.6103631094774702</v>
      </c>
      <c r="Q6744" s="578">
        <v>1117.1370875040625</v>
      </c>
      <c r="R6744" s="578">
        <v>0.44158625022100695</v>
      </c>
      <c r="S6744" s="578">
        <v>0.26087627524975648</v>
      </c>
      <c r="T6744" s="578">
        <v>9.8268734388208615E-3</v>
      </c>
      <c r="U6744" s="578">
        <v>6.7663397573220774</v>
      </c>
      <c r="V6744" s="578">
        <v>1850.5475947062125</v>
      </c>
      <c r="W6744" s="578">
        <v>0.5779779529160195</v>
      </c>
      <c r="X6744" s="578">
        <v>0.40415450961639449</v>
      </c>
      <c r="Y6744" s="578">
        <v>1.6278758014474627E-2</v>
      </c>
    </row>
    <row r="6745" spans="1:25" x14ac:dyDescent="0.3">
      <c r="A6745" s="61" t="s">
        <v>1147</v>
      </c>
      <c r="B6745" s="61" t="s">
        <v>48</v>
      </c>
      <c r="C6745" s="61" t="s">
        <v>43</v>
      </c>
      <c r="D6745" s="36">
        <v>7</v>
      </c>
      <c r="E6745" s="36">
        <v>2020</v>
      </c>
      <c r="F6745" s="578">
        <v>4.3952809985191053</v>
      </c>
      <c r="G6745" s="578">
        <v>1129.906133015945</v>
      </c>
      <c r="H6745" s="578">
        <v>0.39648293296340797</v>
      </c>
      <c r="I6745" s="578">
        <v>0.25366046784135149</v>
      </c>
      <c r="J6745" s="578">
        <v>9.9392086024939208E-3</v>
      </c>
      <c r="K6745" s="578">
        <v>6.5504023971661773</v>
      </c>
      <c r="L6745" s="578">
        <v>1809.5982157389249</v>
      </c>
      <c r="M6745" s="578">
        <v>0.51347455531746722</v>
      </c>
      <c r="N6745" s="578">
        <v>0.38824484916403801</v>
      </c>
      <c r="O6745" s="578">
        <v>1.5918927141077125E-2</v>
      </c>
      <c r="P6745" s="578">
        <v>4.3952812076555929</v>
      </c>
      <c r="Q6745" s="578">
        <v>1129.906133015945</v>
      </c>
      <c r="R6745" s="578">
        <v>0.39648295407338624</v>
      </c>
      <c r="S6745" s="578">
        <v>0.25366048553648074</v>
      </c>
      <c r="T6745" s="578">
        <v>9.9392085491368989E-3</v>
      </c>
      <c r="U6745" s="578">
        <v>6.5504025016270999</v>
      </c>
      <c r="V6745" s="578">
        <v>1809.5981636047327</v>
      </c>
      <c r="W6745" s="578">
        <v>0.51347453478956551</v>
      </c>
      <c r="X6745" s="578">
        <v>0.38824484862076647</v>
      </c>
      <c r="Y6745" s="578">
        <v>1.5918926093339249E-2</v>
      </c>
    </row>
    <row r="6746" spans="1:25" x14ac:dyDescent="0.3">
      <c r="A6746" s="61" t="s">
        <v>1148</v>
      </c>
      <c r="B6746" s="61" t="s">
        <v>48</v>
      </c>
      <c r="C6746" s="61" t="s">
        <v>43</v>
      </c>
      <c r="D6746" s="36">
        <v>8</v>
      </c>
      <c r="E6746" s="36">
        <v>2020</v>
      </c>
      <c r="F6746" s="578">
        <v>4.1707228686500395</v>
      </c>
      <c r="G6746" s="578">
        <v>1085.4068539937275</v>
      </c>
      <c r="H6746" s="578">
        <v>0.35251691427159426</v>
      </c>
      <c r="I6746" s="578">
        <v>0.2505191870344175</v>
      </c>
      <c r="J6746" s="578">
        <v>9.5480362263818362E-3</v>
      </c>
      <c r="K6746" s="578">
        <v>5.6885350214603605</v>
      </c>
      <c r="L6746" s="578">
        <v>1550.9104080200152</v>
      </c>
      <c r="M6746" s="578">
        <v>0.47583095139513376</v>
      </c>
      <c r="N6746" s="578">
        <v>0.31503610109211821</v>
      </c>
      <c r="O6746" s="578">
        <v>1.3643177148575499E-2</v>
      </c>
      <c r="P6746" s="578">
        <v>4.1707231297344407</v>
      </c>
      <c r="Q6746" s="578">
        <v>1085.4068539937275</v>
      </c>
      <c r="R6746" s="578">
        <v>0.35251691479546299</v>
      </c>
      <c r="S6746" s="578">
        <v>0.25051917981666749</v>
      </c>
      <c r="T6746" s="578">
        <v>9.548036173024816E-3</v>
      </c>
      <c r="U6746" s="578">
        <v>5.6885348155289286</v>
      </c>
      <c r="V6746" s="578">
        <v>1550.9104080200152</v>
      </c>
      <c r="W6746" s="578">
        <v>0.47583095667262848</v>
      </c>
      <c r="X6746" s="578">
        <v>0.31503610056824921</v>
      </c>
      <c r="Y6746" s="578">
        <v>1.3643177148575499E-2</v>
      </c>
    </row>
    <row r="6747" spans="1:25" x14ac:dyDescent="0.3">
      <c r="A6747" s="61" t="s">
        <v>1149</v>
      </c>
      <c r="B6747" s="61" t="s">
        <v>48</v>
      </c>
      <c r="C6747" s="61" t="s">
        <v>43</v>
      </c>
      <c r="D6747" s="36">
        <v>9</v>
      </c>
      <c r="E6747" s="36">
        <v>2020</v>
      </c>
      <c r="F6747" s="578">
        <v>4.0023020164262526</v>
      </c>
      <c r="G6747" s="578">
        <v>1052.03676605224</v>
      </c>
      <c r="H6747" s="578">
        <v>0.31954149429899747</v>
      </c>
      <c r="I6747" s="578">
        <v>0.24816299282247173</v>
      </c>
      <c r="J6747" s="578">
        <v>9.2546889112175706E-3</v>
      </c>
      <c r="K6747" s="578">
        <v>5.5232006220079057</v>
      </c>
      <c r="L6747" s="578">
        <v>1510.716407775875</v>
      </c>
      <c r="M6747" s="578">
        <v>0.44661586743313775</v>
      </c>
      <c r="N6747" s="578">
        <v>0.29315609380137125</v>
      </c>
      <c r="O6747" s="578">
        <v>1.3289727969095052E-2</v>
      </c>
      <c r="P6747" s="578">
        <v>4.0023022250946525</v>
      </c>
      <c r="Q6747" s="578">
        <v>1052.03676605224</v>
      </c>
      <c r="R6747" s="578">
        <v>0.31954149398855652</v>
      </c>
      <c r="S6747" s="578">
        <v>0.24816299282247178</v>
      </c>
      <c r="T6747" s="578">
        <v>9.2546894302358799E-3</v>
      </c>
      <c r="U6747" s="578">
        <v>5.5232003087682324</v>
      </c>
      <c r="V6747" s="578">
        <v>1510.7163556416799</v>
      </c>
      <c r="W6747" s="578">
        <v>0.44661587255541174</v>
      </c>
      <c r="X6747" s="578">
        <v>0.29315609484910898</v>
      </c>
      <c r="Y6747" s="578">
        <v>1.3289727969095052E-2</v>
      </c>
    </row>
    <row r="6748" spans="1:25" x14ac:dyDescent="0.3">
      <c r="A6748" s="61" t="s">
        <v>1150</v>
      </c>
      <c r="B6748" s="61" t="s">
        <v>48</v>
      </c>
      <c r="C6748" s="61" t="s">
        <v>43</v>
      </c>
      <c r="D6748" s="36">
        <v>10</v>
      </c>
      <c r="E6748" s="36">
        <v>2020</v>
      </c>
      <c r="F6748" s="578">
        <v>3.8713044862112476</v>
      </c>
      <c r="G6748" s="578">
        <v>1026.0791085561068</v>
      </c>
      <c r="H6748" s="578">
        <v>0.293893632071558</v>
      </c>
      <c r="I6748" s="578">
        <v>0.24633040651679</v>
      </c>
      <c r="J6748" s="578">
        <v>9.0264979420074526E-3</v>
      </c>
      <c r="K6748" s="578">
        <v>5.3872351449875424</v>
      </c>
      <c r="L6748" s="578">
        <v>1478.3402175903252</v>
      </c>
      <c r="M6748" s="578">
        <v>0.42465798337555727</v>
      </c>
      <c r="N6748" s="578">
        <v>0.27345896772264128</v>
      </c>
      <c r="O6748" s="578">
        <v>1.3005066653325476E-2</v>
      </c>
      <c r="P6748" s="578">
        <v>3.8713044850689222</v>
      </c>
      <c r="Q6748" s="578">
        <v>1026.0791085561068</v>
      </c>
      <c r="R6748" s="578">
        <v>0.29389363334242524</v>
      </c>
      <c r="S6748" s="578">
        <v>0.24633040651679</v>
      </c>
      <c r="T6748" s="578">
        <v>9.0264979420074526E-3</v>
      </c>
      <c r="U6748" s="578">
        <v>5.387234466626972</v>
      </c>
      <c r="V6748" s="578">
        <v>1478.3402175903252</v>
      </c>
      <c r="W6748" s="578">
        <v>0.42465794695211395</v>
      </c>
      <c r="X6748" s="578">
        <v>0.27345896570477574</v>
      </c>
      <c r="Y6748" s="578">
        <v>1.3005066653325476E-2</v>
      </c>
    </row>
    <row r="6749" spans="1:25" x14ac:dyDescent="0.3">
      <c r="A6749" s="61" t="s">
        <v>1151</v>
      </c>
      <c r="B6749" s="61" t="s">
        <v>48</v>
      </c>
      <c r="C6749" s="61" t="s">
        <v>43</v>
      </c>
      <c r="D6749" s="36">
        <v>11</v>
      </c>
      <c r="E6749" s="36">
        <v>2020</v>
      </c>
      <c r="F6749" s="578">
        <v>4.3903286957526326</v>
      </c>
      <c r="G6749" s="578">
        <v>1196.056883494055</v>
      </c>
      <c r="H6749" s="578">
        <v>0.347322015790268</v>
      </c>
      <c r="I6749" s="578">
        <v>0.22064804316808728</v>
      </c>
      <c r="J6749" s="578">
        <v>1.0521800946056176E-2</v>
      </c>
      <c r="K6749" s="578">
        <v>5.2550741280004578</v>
      </c>
      <c r="L6749" s="578">
        <v>1452.8991673787375</v>
      </c>
      <c r="M6749" s="578">
        <v>0.40802828259378027</v>
      </c>
      <c r="N6749" s="578">
        <v>0.24990640475880299</v>
      </c>
      <c r="O6749" s="578">
        <v>1.2781232158886199E-2</v>
      </c>
      <c r="P6749" s="578">
        <v>4.3903288003760554</v>
      </c>
      <c r="Q6749" s="578">
        <v>1196.056883494055</v>
      </c>
      <c r="R6749" s="578">
        <v>0.34732204652391324</v>
      </c>
      <c r="S6749" s="578">
        <v>0.22064803796820301</v>
      </c>
      <c r="T6749" s="578">
        <v>1.0521800946056176E-2</v>
      </c>
      <c r="U6749" s="578">
        <v>5.2550742819294047</v>
      </c>
      <c r="V6749" s="578">
        <v>1452.8992195129326</v>
      </c>
      <c r="W6749" s="578">
        <v>0.40802828668771873</v>
      </c>
      <c r="X6749" s="578">
        <v>0.249906405806541</v>
      </c>
      <c r="Y6749" s="578">
        <v>1.2781232158886199E-2</v>
      </c>
    </row>
    <row r="6750" spans="1:25" x14ac:dyDescent="0.3">
      <c r="A6750" s="61" t="s">
        <v>1152</v>
      </c>
      <c r="B6750" s="61" t="s">
        <v>48</v>
      </c>
      <c r="C6750" s="61" t="s">
        <v>43</v>
      </c>
      <c r="D6750" s="36">
        <v>12</v>
      </c>
      <c r="E6750" s="36">
        <v>2020</v>
      </c>
      <c r="F6750" s="578">
        <v>4.814988556853975</v>
      </c>
      <c r="G6750" s="578">
        <v>1335.1305211385024</v>
      </c>
      <c r="H6750" s="578">
        <v>0.39103567173393999</v>
      </c>
      <c r="I6750" s="578">
        <v>0.19963441191551551</v>
      </c>
      <c r="J6750" s="578">
        <v>1.1745264705192875E-2</v>
      </c>
      <c r="K6750" s="578">
        <v>5.1425173054230928</v>
      </c>
      <c r="L6750" s="578">
        <v>1431.2081044514928</v>
      </c>
      <c r="M6750" s="578">
        <v>0.39449311509573148</v>
      </c>
      <c r="N6750" s="578">
        <v>0.22977669804822598</v>
      </c>
      <c r="O6750" s="578">
        <v>1.259037176108295E-2</v>
      </c>
      <c r="P6750" s="578">
        <v>4.8149885570613407</v>
      </c>
      <c r="Q6750" s="578">
        <v>1335.1305211385024</v>
      </c>
      <c r="R6750" s="578">
        <v>0.39103566645644583</v>
      </c>
      <c r="S6750" s="578">
        <v>0.19963443271505327</v>
      </c>
      <c r="T6750" s="578">
        <v>1.17452657432295E-2</v>
      </c>
      <c r="U6750" s="578">
        <v>5.1425173624993397</v>
      </c>
      <c r="V6750" s="578">
        <v>1431.2081044514928</v>
      </c>
      <c r="W6750" s="578">
        <v>0.39449311509573148</v>
      </c>
      <c r="X6750" s="578">
        <v>0.22977669804822598</v>
      </c>
      <c r="Y6750" s="578">
        <v>1.259037176108295E-2</v>
      </c>
    </row>
    <row r="6751" spans="1:25" x14ac:dyDescent="0.3">
      <c r="A6751" s="61" t="s">
        <v>1153</v>
      </c>
      <c r="B6751" s="61" t="s">
        <v>48</v>
      </c>
      <c r="C6751" s="61" t="s">
        <v>43</v>
      </c>
      <c r="D6751" s="36">
        <v>13</v>
      </c>
      <c r="E6751" s="36">
        <v>2020</v>
      </c>
      <c r="F6751" s="578">
        <v>4.7496372285871322</v>
      </c>
      <c r="G6751" s="578">
        <v>1335.4079233805301</v>
      </c>
      <c r="H6751" s="578">
        <v>0.37664073077030424</v>
      </c>
      <c r="I6751" s="578">
        <v>0.18085936623780602</v>
      </c>
      <c r="J6751" s="578">
        <v>1.174757721795075E-2</v>
      </c>
      <c r="K6751" s="578">
        <v>5.0477090555201904</v>
      </c>
      <c r="L6751" s="578">
        <v>1419.8018709818473</v>
      </c>
      <c r="M6751" s="578">
        <v>0.37666355940261026</v>
      </c>
      <c r="N6751" s="578">
        <v>0.21189753530779823</v>
      </c>
      <c r="O6751" s="578">
        <v>1.2489922839449649E-2</v>
      </c>
      <c r="P6751" s="578">
        <v>4.7496377406714556</v>
      </c>
      <c r="Q6751" s="578">
        <v>1335.4079233805301</v>
      </c>
      <c r="R6751" s="578">
        <v>0.3766407312941733</v>
      </c>
      <c r="S6751" s="578">
        <v>0.180859361037922</v>
      </c>
      <c r="T6751" s="578">
        <v>1.174757721795075E-2</v>
      </c>
      <c r="U6751" s="578">
        <v>5.0477091101626321</v>
      </c>
      <c r="V6751" s="578">
        <v>1419.8018709818473</v>
      </c>
      <c r="W6751" s="578">
        <v>0.37666352810629122</v>
      </c>
      <c r="X6751" s="578">
        <v>0.21189752490802949</v>
      </c>
      <c r="Y6751" s="578">
        <v>1.2489922839449649E-2</v>
      </c>
    </row>
    <row r="6752" spans="1:25" x14ac:dyDescent="0.3">
      <c r="A6752" s="61" t="s">
        <v>1154</v>
      </c>
      <c r="B6752" s="61" t="s">
        <v>48</v>
      </c>
      <c r="C6752" s="61" t="s">
        <v>43</v>
      </c>
      <c r="D6752" s="36">
        <v>14</v>
      </c>
      <c r="E6752" s="36">
        <v>2020</v>
      </c>
      <c r="F6752" s="578">
        <v>5.1155045855751506</v>
      </c>
      <c r="G6752" s="578">
        <v>1429.9866320292124</v>
      </c>
      <c r="H6752" s="578">
        <v>0.3614944439808212</v>
      </c>
      <c r="I6752" s="578">
        <v>0.18126120232045601</v>
      </c>
      <c r="J6752" s="578">
        <v>1.2579809006031851E-2</v>
      </c>
      <c r="K6752" s="578">
        <v>5.3870294079024399</v>
      </c>
      <c r="L6752" s="578">
        <v>1505.898946126295</v>
      </c>
      <c r="M6752" s="578">
        <v>0.36217548542966405</v>
      </c>
      <c r="N6752" s="578">
        <v>0.21149749495089001</v>
      </c>
      <c r="O6752" s="578">
        <v>1.3247503074429276E-2</v>
      </c>
      <c r="P6752" s="578">
        <v>5.115504685037493</v>
      </c>
      <c r="Q6752" s="578">
        <v>1429.98668416341</v>
      </c>
      <c r="R6752" s="578">
        <v>0.36149444293308325</v>
      </c>
      <c r="S6752" s="578">
        <v>0.18126120232045601</v>
      </c>
      <c r="T6752" s="578">
        <v>1.2579808487013551E-2</v>
      </c>
      <c r="U6752" s="578">
        <v>5.3870294618512427</v>
      </c>
      <c r="V6752" s="578">
        <v>1505.898946126295</v>
      </c>
      <c r="W6752" s="578">
        <v>0.36217548643859676</v>
      </c>
      <c r="X6752" s="578">
        <v>0.21149749495089001</v>
      </c>
      <c r="Y6752" s="578">
        <v>1.3247503074429276E-2</v>
      </c>
    </row>
    <row r="6753" spans="1:25" x14ac:dyDescent="0.3">
      <c r="A6753" s="61" t="s">
        <v>1155</v>
      </c>
      <c r="B6753" s="61" t="s">
        <v>48</v>
      </c>
      <c r="C6753" s="61" t="s">
        <v>43</v>
      </c>
      <c r="D6753" s="36">
        <v>15</v>
      </c>
      <c r="E6753" s="36">
        <v>2020</v>
      </c>
      <c r="F6753" s="578">
        <v>5.4658362920478449</v>
      </c>
      <c r="G6753" s="578">
        <v>1519.4207089742001</v>
      </c>
      <c r="H6753" s="578">
        <v>0.34860423715144823</v>
      </c>
      <c r="I6753" s="578">
        <v>0.18292943155392949</v>
      </c>
      <c r="J6753" s="578">
        <v>1.33667531675503E-2</v>
      </c>
      <c r="K6753" s="578">
        <v>5.7086691315319751</v>
      </c>
      <c r="L6753" s="578">
        <v>1586.4949887593525</v>
      </c>
      <c r="M6753" s="578">
        <v>0.35031230333455149</v>
      </c>
      <c r="N6753" s="578">
        <v>0.21052581915864699</v>
      </c>
      <c r="O6753" s="578">
        <v>1.3956691662315251E-2</v>
      </c>
      <c r="P6753" s="578">
        <v>5.4658364985880272</v>
      </c>
      <c r="Q6753" s="578">
        <v>1519.4207089742001</v>
      </c>
      <c r="R6753" s="578">
        <v>0.34860423261610129</v>
      </c>
      <c r="S6753" s="578">
        <v>0.182929452353467</v>
      </c>
      <c r="T6753" s="578">
        <v>1.33667531675503E-2</v>
      </c>
      <c r="U6753" s="578">
        <v>5.7086686596594447</v>
      </c>
      <c r="V6753" s="578">
        <v>1586.4949887593525</v>
      </c>
      <c r="W6753" s="578">
        <v>0.35031230415915998</v>
      </c>
      <c r="X6753" s="578">
        <v>0.21052581758703975</v>
      </c>
      <c r="Y6753" s="578">
        <v>1.3956691662315251E-2</v>
      </c>
    </row>
    <row r="6754" spans="1:25" x14ac:dyDescent="0.3">
      <c r="A6754" s="580" t="s">
        <v>1156</v>
      </c>
      <c r="B6754" s="580" t="s">
        <v>48</v>
      </c>
      <c r="C6754" s="580" t="s">
        <v>43</v>
      </c>
      <c r="D6754" s="581">
        <v>16</v>
      </c>
      <c r="E6754" s="581">
        <v>2020</v>
      </c>
      <c r="F6754" s="582">
        <v>5.9285732646652178</v>
      </c>
      <c r="G6754" s="582">
        <v>1623.4330012003522</v>
      </c>
      <c r="H6754" s="582">
        <v>0.34131611800694295</v>
      </c>
      <c r="I6754" s="582">
        <v>0.18890395364724025</v>
      </c>
      <c r="J6754" s="582">
        <v>1.4281938080481825E-2</v>
      </c>
      <c r="K6754" s="582">
        <v>6.1326585651840952</v>
      </c>
      <c r="L6754" s="582">
        <v>1680.3997790018675</v>
      </c>
      <c r="M6754" s="582">
        <v>0.34325304737527951</v>
      </c>
      <c r="N6754" s="582">
        <v>0.21477773987377649</v>
      </c>
      <c r="O6754" s="582">
        <v>1.4782949050034676E-2</v>
      </c>
      <c r="P6754" s="582">
        <v>5.9285734189567503</v>
      </c>
      <c r="Q6754" s="582">
        <v>1623.4330012003522</v>
      </c>
      <c r="R6754" s="582">
        <v>0.34131613341257078</v>
      </c>
      <c r="S6754" s="582">
        <v>0.18890396924689373</v>
      </c>
      <c r="T6754" s="582">
        <v>1.428193859950015E-2</v>
      </c>
      <c r="U6754" s="582">
        <v>6.1326583559881902</v>
      </c>
      <c r="V6754" s="582">
        <v>1680.3997268676726</v>
      </c>
      <c r="W6754" s="582">
        <v>0.34325304694357273</v>
      </c>
      <c r="X6754" s="582">
        <v>0.21477774038794401</v>
      </c>
      <c r="Y6754" s="582">
        <v>1.4782949050034676E-2</v>
      </c>
    </row>
    <row r="6755" spans="1:25" x14ac:dyDescent="0.3">
      <c r="A6755" s="61" t="s">
        <v>1157</v>
      </c>
      <c r="B6755" s="61" t="s">
        <v>48</v>
      </c>
      <c r="C6755" s="61" t="s">
        <v>43</v>
      </c>
      <c r="D6755" s="36">
        <v>1</v>
      </c>
      <c r="E6755" s="36">
        <v>2030</v>
      </c>
      <c r="F6755" s="578">
        <v>11.850942136234725</v>
      </c>
      <c r="G6755" s="578">
        <v>7208.2977956136028</v>
      </c>
      <c r="H6755" s="578">
        <v>1.260018697842795</v>
      </c>
      <c r="I6755" s="578">
        <v>0.46076398994773599</v>
      </c>
      <c r="J6755" s="578">
        <v>6.2263658503070418E-2</v>
      </c>
      <c r="K6755" s="578">
        <v>12.267568926924724</v>
      </c>
      <c r="L6755" s="578">
        <v>7629.6450602213527</v>
      </c>
      <c r="M6755" s="578">
        <v>1.3780720693466648</v>
      </c>
      <c r="N6755" s="578">
        <v>0.47625782495985403</v>
      </c>
      <c r="O6755" s="578">
        <v>6.5903434956756685E-2</v>
      </c>
      <c r="P6755" s="578">
        <v>11.850944212829425</v>
      </c>
      <c r="Q6755" s="578">
        <v>7208.2978998819954</v>
      </c>
      <c r="R6755" s="578">
        <v>1.2600187019561351</v>
      </c>
      <c r="S6755" s="578">
        <v>0.46076400042511501</v>
      </c>
      <c r="T6755" s="578">
        <v>6.2263659046341915E-2</v>
      </c>
      <c r="U6755" s="578">
        <v>12.267568921792749</v>
      </c>
      <c r="V6755" s="578">
        <v>7629.6450093587227</v>
      </c>
      <c r="W6755" s="578">
        <v>1.3780719164254376</v>
      </c>
      <c r="X6755" s="578">
        <v>0.47625785142493676</v>
      </c>
      <c r="Y6755" s="578">
        <v>6.5903435461223098E-2</v>
      </c>
    </row>
    <row r="6756" spans="1:25" x14ac:dyDescent="0.3">
      <c r="A6756" s="61" t="s">
        <v>1158</v>
      </c>
      <c r="B6756" s="61" t="s">
        <v>48</v>
      </c>
      <c r="C6756" s="61" t="s">
        <v>43</v>
      </c>
      <c r="D6756" s="36">
        <v>2</v>
      </c>
      <c r="E6756" s="36">
        <v>2030</v>
      </c>
      <c r="F6756" s="578">
        <v>5.8857767517195754</v>
      </c>
      <c r="G6756" s="578">
        <v>3654.7146123250277</v>
      </c>
      <c r="H6756" s="578">
        <v>0.59526356386777424</v>
      </c>
      <c r="I6756" s="578">
        <v>0.23419103034151051</v>
      </c>
      <c r="J6756" s="578">
        <v>3.1568098386439127E-2</v>
      </c>
      <c r="K6756" s="578">
        <v>6.2725155583005545</v>
      </c>
      <c r="L6756" s="578">
        <v>4116.3225479125949</v>
      </c>
      <c r="M6756" s="578">
        <v>0.74640548345632773</v>
      </c>
      <c r="N6756" s="578">
        <v>0.24682749117103647</v>
      </c>
      <c r="O6756" s="578">
        <v>3.5555684318145056E-2</v>
      </c>
      <c r="P6756" s="578">
        <v>5.8857767521876623</v>
      </c>
      <c r="Q6756" s="578">
        <v>3654.7145614623978</v>
      </c>
      <c r="R6756" s="578">
        <v>0.59526356493006427</v>
      </c>
      <c r="S6756" s="578">
        <v>0.23419104143977099</v>
      </c>
      <c r="T6756" s="578">
        <v>3.1568098386439127E-2</v>
      </c>
      <c r="U6756" s="578">
        <v>6.2725153492677519</v>
      </c>
      <c r="V6756" s="578">
        <v>4116.3226000467894</v>
      </c>
      <c r="W6756" s="578">
        <v>0.74640545717071849</v>
      </c>
      <c r="X6756" s="578">
        <v>0.24682747413559453</v>
      </c>
      <c r="Y6756" s="578">
        <v>3.5555684318145056E-2</v>
      </c>
    </row>
    <row r="6757" spans="1:25" x14ac:dyDescent="0.3">
      <c r="A6757" s="61" t="s">
        <v>1159</v>
      </c>
      <c r="B6757" s="61" t="s">
        <v>48</v>
      </c>
      <c r="C6757" s="61" t="s">
        <v>43</v>
      </c>
      <c r="D6757" s="36">
        <v>3</v>
      </c>
      <c r="E6757" s="36">
        <v>2030</v>
      </c>
      <c r="F6757" s="578">
        <v>3.1602135708756851</v>
      </c>
      <c r="G6757" s="578">
        <v>2059.2910308837822</v>
      </c>
      <c r="H6757" s="578">
        <v>0.32918107484389653</v>
      </c>
      <c r="I6757" s="578">
        <v>0.12814702966716124</v>
      </c>
      <c r="J6757" s="578">
        <v>1.7787469997225875E-2</v>
      </c>
      <c r="K6757" s="578">
        <v>3.6620875481955077</v>
      </c>
      <c r="L6757" s="578">
        <v>2637.0958201090452</v>
      </c>
      <c r="M6757" s="578">
        <v>0.40650388026551776</v>
      </c>
      <c r="N6757" s="578">
        <v>0.14894240229235325</v>
      </c>
      <c r="O6757" s="578">
        <v>2.2778857305335451E-2</v>
      </c>
      <c r="P6757" s="578">
        <v>3.1602134667336874</v>
      </c>
      <c r="Q6757" s="578">
        <v>2059.2909787495873</v>
      </c>
      <c r="R6757" s="578">
        <v>0.32918107537261654</v>
      </c>
      <c r="S6757" s="578">
        <v>0.12814703649685974</v>
      </c>
      <c r="T6757" s="578">
        <v>1.7787469997225875E-2</v>
      </c>
      <c r="U6757" s="578">
        <v>3.6620874961978775</v>
      </c>
      <c r="V6757" s="578">
        <v>2637.0958201090452</v>
      </c>
      <c r="W6757" s="578">
        <v>0.40650387965191176</v>
      </c>
      <c r="X6757" s="578">
        <v>0.14894240025508498</v>
      </c>
      <c r="Y6757" s="578">
        <v>2.2778857305335451E-2</v>
      </c>
    </row>
    <row r="6758" spans="1:25" x14ac:dyDescent="0.3">
      <c r="A6758" s="61" t="s">
        <v>1160</v>
      </c>
      <c r="B6758" s="61" t="s">
        <v>48</v>
      </c>
      <c r="C6758" s="61" t="s">
        <v>43</v>
      </c>
      <c r="D6758" s="36">
        <v>4</v>
      </c>
      <c r="E6758" s="36">
        <v>2030</v>
      </c>
      <c r="F6758" s="578">
        <v>1.7870732462163925</v>
      </c>
      <c r="G6758" s="578">
        <v>1023.3658720652227</v>
      </c>
      <c r="H6758" s="578">
        <v>0.18344484754804025</v>
      </c>
      <c r="I6758" s="578">
        <v>6.8752650171518298E-2</v>
      </c>
      <c r="J6758" s="578">
        <v>8.8394406096388867E-3</v>
      </c>
      <c r="K6758" s="578">
        <v>2.844125309399713</v>
      </c>
      <c r="L6758" s="578">
        <v>2181.8997116088804</v>
      </c>
      <c r="M6758" s="578">
        <v>0.29751182420295597</v>
      </c>
      <c r="N6758" s="578">
        <v>0.11880562605801924</v>
      </c>
      <c r="O6758" s="578">
        <v>1.8846671970095423E-2</v>
      </c>
      <c r="P6758" s="578">
        <v>1.7870728811797827</v>
      </c>
      <c r="Q6758" s="578">
        <v>1023.3658720652227</v>
      </c>
      <c r="R6758" s="578">
        <v>0.18344484775661801</v>
      </c>
      <c r="S6758" s="578">
        <v>6.8752654886338818E-2</v>
      </c>
      <c r="T6758" s="578">
        <v>8.8394410947027265E-3</v>
      </c>
      <c r="U6758" s="578">
        <v>2.8441252558580601</v>
      </c>
      <c r="V6758" s="578">
        <v>2181.8997116088804</v>
      </c>
      <c r="W6758" s="578">
        <v>0.29751182373244422</v>
      </c>
      <c r="X6758" s="578">
        <v>0.118805617210455</v>
      </c>
      <c r="Y6758" s="578">
        <v>1.8846671970095423E-2</v>
      </c>
    </row>
    <row r="6759" spans="1:25" x14ac:dyDescent="0.3">
      <c r="A6759" s="61" t="s">
        <v>1161</v>
      </c>
      <c r="B6759" s="61" t="s">
        <v>48</v>
      </c>
      <c r="C6759" s="61" t="s">
        <v>43</v>
      </c>
      <c r="D6759" s="36">
        <v>5</v>
      </c>
      <c r="E6759" s="36">
        <v>2030</v>
      </c>
      <c r="F6759" s="578">
        <v>1.6086170411964851</v>
      </c>
      <c r="G6759" s="578">
        <v>1053.9317124684599</v>
      </c>
      <c r="H6759" s="578">
        <v>0.156940807353142</v>
      </c>
      <c r="I6759" s="578">
        <v>6.3868297322187545E-2</v>
      </c>
      <c r="J6759" s="578">
        <v>9.1034633514936979E-3</v>
      </c>
      <c r="K6759" s="578">
        <v>2.4432289058668126</v>
      </c>
      <c r="L6759" s="578">
        <v>1925.7332166035926</v>
      </c>
      <c r="M6759" s="578">
        <v>0.23887594889432201</v>
      </c>
      <c r="N6759" s="578">
        <v>0.104115109929504</v>
      </c>
      <c r="O6759" s="578">
        <v>1.6634027881082102E-2</v>
      </c>
      <c r="P6759" s="578">
        <v>1.6086169891054802</v>
      </c>
      <c r="Q6759" s="578">
        <v>1053.9317124684599</v>
      </c>
      <c r="R6759" s="578">
        <v>0.15694080740528624</v>
      </c>
      <c r="S6759" s="578">
        <v>6.3868298874391827E-2</v>
      </c>
      <c r="T6759" s="578">
        <v>9.1034633514936979E-3</v>
      </c>
      <c r="U6759" s="578">
        <v>2.4432285928772473</v>
      </c>
      <c r="V6759" s="578">
        <v>1925.7332687377875</v>
      </c>
      <c r="W6759" s="578">
        <v>0.23887594660603351</v>
      </c>
      <c r="X6759" s="578">
        <v>0.104115105272891</v>
      </c>
      <c r="Y6759" s="578">
        <v>1.6634027881082102E-2</v>
      </c>
    </row>
    <row r="6760" spans="1:25" x14ac:dyDescent="0.3">
      <c r="A6760" s="61" t="s">
        <v>1162</v>
      </c>
      <c r="B6760" s="61" t="s">
        <v>48</v>
      </c>
      <c r="C6760" s="61" t="s">
        <v>43</v>
      </c>
      <c r="D6760" s="36">
        <v>6</v>
      </c>
      <c r="E6760" s="36">
        <v>2030</v>
      </c>
      <c r="F6760" s="578">
        <v>1.5015441235632301</v>
      </c>
      <c r="G6760" s="578">
        <v>1072.27271588643</v>
      </c>
      <c r="H6760" s="578">
        <v>0.14103899037339276</v>
      </c>
      <c r="I6760" s="578">
        <v>6.0937616702479602E-2</v>
      </c>
      <c r="J6760" s="578">
        <v>9.2618760633437543E-3</v>
      </c>
      <c r="K6760" s="578">
        <v>2.1819595219679524</v>
      </c>
      <c r="L6760" s="578">
        <v>1774.4212824503547</v>
      </c>
      <c r="M6760" s="578">
        <v>0.19936619965665123</v>
      </c>
      <c r="N6760" s="578">
        <v>9.5070496822396877E-2</v>
      </c>
      <c r="O6760" s="578">
        <v>1.5326928182427424E-2</v>
      </c>
      <c r="P6760" s="578">
        <v>1.5015441757638324</v>
      </c>
      <c r="Q6760" s="578">
        <v>1072.27271588643</v>
      </c>
      <c r="R6760" s="578">
        <v>0.14103898984952376</v>
      </c>
      <c r="S6760" s="578">
        <v>6.0937619729277928E-2</v>
      </c>
      <c r="T6760" s="578">
        <v>9.2618760633437543E-3</v>
      </c>
      <c r="U6760" s="578">
        <v>2.1819593655118226</v>
      </c>
      <c r="V6760" s="578">
        <v>1774.4212303161576</v>
      </c>
      <c r="W6760" s="578">
        <v>0.19936619892420476</v>
      </c>
      <c r="X6760" s="578">
        <v>9.5070494688115945E-2</v>
      </c>
      <c r="Y6760" s="578">
        <v>1.5326927658558476E-2</v>
      </c>
    </row>
    <row r="6761" spans="1:25" x14ac:dyDescent="0.3">
      <c r="A6761" s="61" t="s">
        <v>1163</v>
      </c>
      <c r="B6761" s="61" t="s">
        <v>48</v>
      </c>
      <c r="C6761" s="61" t="s">
        <v>43</v>
      </c>
      <c r="D6761" s="36">
        <v>7</v>
      </c>
      <c r="E6761" s="36">
        <v>2030</v>
      </c>
      <c r="F6761" s="578">
        <v>1.4301614073754774</v>
      </c>
      <c r="G6761" s="578">
        <v>1084.4979298909452</v>
      </c>
      <c r="H6761" s="578">
        <v>0.13043738967583801</v>
      </c>
      <c r="I6761" s="578">
        <v>5.8983820548746679E-2</v>
      </c>
      <c r="J6761" s="578">
        <v>9.3674899156515716E-3</v>
      </c>
      <c r="K6761" s="578">
        <v>2.0968823413374249</v>
      </c>
      <c r="L6761" s="578">
        <v>1733.7875353495224</v>
      </c>
      <c r="M6761" s="578">
        <v>0.17851341881396299</v>
      </c>
      <c r="N6761" s="578">
        <v>9.0439201410238895E-2</v>
      </c>
      <c r="O6761" s="578">
        <v>1.4976060396293126E-2</v>
      </c>
      <c r="P6761" s="578">
        <v>1.4301611484987251</v>
      </c>
      <c r="Q6761" s="578">
        <v>1084.4979298909452</v>
      </c>
      <c r="R6761" s="578">
        <v>0.13043739673836724</v>
      </c>
      <c r="S6761" s="578">
        <v>5.8983824739698251E-2</v>
      </c>
      <c r="T6761" s="578">
        <v>9.3674899156515716E-3</v>
      </c>
      <c r="U6761" s="578">
        <v>2.0968824989116275</v>
      </c>
      <c r="V6761" s="578">
        <v>1733.7875874837175</v>
      </c>
      <c r="W6761" s="578">
        <v>0.17851340804918375</v>
      </c>
      <c r="X6761" s="578">
        <v>9.0439197180482225E-2</v>
      </c>
      <c r="Y6761" s="578">
        <v>1.4976060396293126E-2</v>
      </c>
    </row>
    <row r="6762" spans="1:25" x14ac:dyDescent="0.3">
      <c r="A6762" s="61" t="s">
        <v>1164</v>
      </c>
      <c r="B6762" s="61" t="s">
        <v>48</v>
      </c>
      <c r="C6762" s="61" t="s">
        <v>43</v>
      </c>
      <c r="D6762" s="36">
        <v>8</v>
      </c>
      <c r="E6762" s="36">
        <v>2030</v>
      </c>
      <c r="F6762" s="578">
        <v>1.3427522748938774</v>
      </c>
      <c r="G6762" s="578">
        <v>1040.7239240010542</v>
      </c>
      <c r="H6762" s="578">
        <v>0.11777476822802149</v>
      </c>
      <c r="I6762" s="578">
        <v>5.8207586640491998E-2</v>
      </c>
      <c r="J6762" s="578">
        <v>8.9894718500242235E-3</v>
      </c>
      <c r="K6762" s="578">
        <v>1.8236050638594501</v>
      </c>
      <c r="L6762" s="578">
        <v>1486.2627983093225</v>
      </c>
      <c r="M6762" s="578">
        <v>0.1611819615609415</v>
      </c>
      <c r="N6762" s="578">
        <v>7.2996467060875092E-2</v>
      </c>
      <c r="O6762" s="578">
        <v>1.2837967806262849E-2</v>
      </c>
      <c r="P6762" s="578">
        <v>1.34275211849414</v>
      </c>
      <c r="Q6762" s="578">
        <v>1040.7239761352503</v>
      </c>
      <c r="R6762" s="578">
        <v>0.1177747737771515</v>
      </c>
      <c r="S6762" s="578">
        <v>5.8207592926919398E-2</v>
      </c>
      <c r="T6762" s="578">
        <v>8.9894717966671998E-3</v>
      </c>
      <c r="U6762" s="578">
        <v>1.8236050116208049</v>
      </c>
      <c r="V6762" s="578">
        <v>1486.2627983093225</v>
      </c>
      <c r="W6762" s="578">
        <v>0.16118196245224625</v>
      </c>
      <c r="X6762" s="578">
        <v>7.2996447677724022E-2</v>
      </c>
      <c r="Y6762" s="578">
        <v>1.2837967806262849E-2</v>
      </c>
    </row>
    <row r="6763" spans="1:25" x14ac:dyDescent="0.3">
      <c r="A6763" s="61" t="s">
        <v>1165</v>
      </c>
      <c r="B6763" s="61" t="s">
        <v>48</v>
      </c>
      <c r="C6763" s="61" t="s">
        <v>43</v>
      </c>
      <c r="D6763" s="36">
        <v>9</v>
      </c>
      <c r="E6763" s="36">
        <v>2030</v>
      </c>
      <c r="F6763" s="578">
        <v>1.2771966255704625</v>
      </c>
      <c r="G6763" s="578">
        <v>1007.8980598449677</v>
      </c>
      <c r="H6763" s="578">
        <v>0.1082779245540825</v>
      </c>
      <c r="I6763" s="578">
        <v>5.7625403569545555E-2</v>
      </c>
      <c r="J6763" s="578">
        <v>8.7059893315502672E-3</v>
      </c>
      <c r="K6763" s="578">
        <v>1.75944447160721</v>
      </c>
      <c r="L6763" s="578">
        <v>1447.0691833496026</v>
      </c>
      <c r="M6763" s="578">
        <v>0.14967813787128126</v>
      </c>
      <c r="N6763" s="578">
        <v>6.7371226672548745E-2</v>
      </c>
      <c r="O6763" s="578">
        <v>1.2499468114886701E-2</v>
      </c>
      <c r="P6763" s="578">
        <v>1.2771966771292627</v>
      </c>
      <c r="Q6763" s="578">
        <v>1007.8980598449677</v>
      </c>
      <c r="R6763" s="578">
        <v>0.10827792521498175</v>
      </c>
      <c r="S6763" s="578">
        <v>5.76254051411524E-2</v>
      </c>
      <c r="T6763" s="578">
        <v>8.7059893849072909E-3</v>
      </c>
      <c r="U6763" s="578">
        <v>1.7594444715499098</v>
      </c>
      <c r="V6763" s="578">
        <v>1447.0691833496026</v>
      </c>
      <c r="W6763" s="578">
        <v>0.14967813729526774</v>
      </c>
      <c r="X6763" s="578">
        <v>6.7371221957728211E-2</v>
      </c>
      <c r="Y6763" s="578">
        <v>1.2499468633904999E-2</v>
      </c>
    </row>
    <row r="6764" spans="1:25" x14ac:dyDescent="0.3">
      <c r="A6764" s="61" t="s">
        <v>1166</v>
      </c>
      <c r="B6764" s="61" t="s">
        <v>48</v>
      </c>
      <c r="C6764" s="61" t="s">
        <v>43</v>
      </c>
      <c r="D6764" s="36">
        <v>10</v>
      </c>
      <c r="E6764" s="36">
        <v>2030</v>
      </c>
      <c r="F6764" s="578">
        <v>1.2262058792693948</v>
      </c>
      <c r="G6764" s="578">
        <v>982.36190223693723</v>
      </c>
      <c r="H6764" s="578">
        <v>0.10089123135912782</v>
      </c>
      <c r="I6764" s="578">
        <v>5.7172533532138851E-2</v>
      </c>
      <c r="J6764" s="578">
        <v>8.4854718976809275E-3</v>
      </c>
      <c r="K6764" s="578">
        <v>1.7072445833073226</v>
      </c>
      <c r="L6764" s="578">
        <v>1415.5838508605898</v>
      </c>
      <c r="M6764" s="578">
        <v>0.140797406629038</v>
      </c>
      <c r="N6764" s="578">
        <v>6.245082669192923E-2</v>
      </c>
      <c r="O6764" s="578">
        <v>1.2227555261536776E-2</v>
      </c>
      <c r="P6764" s="578">
        <v>1.2262060866748126</v>
      </c>
      <c r="Q6764" s="578">
        <v>982.36190223693723</v>
      </c>
      <c r="R6764" s="578">
        <v>0.10089123736724978</v>
      </c>
      <c r="S6764" s="578">
        <v>5.7172540342435199E-2</v>
      </c>
      <c r="T6764" s="578">
        <v>8.4854718976809275E-3</v>
      </c>
      <c r="U6764" s="578">
        <v>1.7072440623296576</v>
      </c>
      <c r="V6764" s="578">
        <v>1415.5837987263949</v>
      </c>
      <c r="W6764" s="578">
        <v>0.140797398402355</v>
      </c>
      <c r="X6764" s="578">
        <v>6.245082250097763E-2</v>
      </c>
      <c r="Y6764" s="578">
        <v>1.2227555261536776E-2</v>
      </c>
    </row>
    <row r="6765" spans="1:25" x14ac:dyDescent="0.3">
      <c r="A6765" s="61" t="s">
        <v>1167</v>
      </c>
      <c r="B6765" s="61" t="s">
        <v>48</v>
      </c>
      <c r="C6765" s="61" t="s">
        <v>43</v>
      </c>
      <c r="D6765" s="36">
        <v>11</v>
      </c>
      <c r="E6765" s="36">
        <v>2030</v>
      </c>
      <c r="F6765" s="578">
        <v>1.3894707643204676</v>
      </c>
      <c r="G6765" s="578">
        <v>1145.1260388692176</v>
      </c>
      <c r="H6765" s="578">
        <v>0.11355819039332926</v>
      </c>
      <c r="I6765" s="578">
        <v>5.1323586609214503E-2</v>
      </c>
      <c r="J6765" s="578">
        <v>9.891398716717955E-3</v>
      </c>
      <c r="K6765" s="578">
        <v>1.6624242530785152</v>
      </c>
      <c r="L6765" s="578">
        <v>1391.3674964904751</v>
      </c>
      <c r="M6765" s="578">
        <v>0.13336634127578351</v>
      </c>
      <c r="N6765" s="578">
        <v>5.6896937817024651E-2</v>
      </c>
      <c r="O6765" s="578">
        <v>1.2018347838117376E-2</v>
      </c>
      <c r="P6765" s="578">
        <v>1.3894706078995049</v>
      </c>
      <c r="Q6765" s="578">
        <v>1145.1260388692176</v>
      </c>
      <c r="R6765" s="578">
        <v>0.11355819668218201</v>
      </c>
      <c r="S6765" s="578">
        <v>5.1323590800166102E-2</v>
      </c>
      <c r="T6765" s="578">
        <v>9.8913981443426238E-3</v>
      </c>
      <c r="U6765" s="578">
        <v>1.6624242530272826</v>
      </c>
      <c r="V6765" s="578">
        <v>1391.36744435628</v>
      </c>
      <c r="W6765" s="578">
        <v>0.13336634025351149</v>
      </c>
      <c r="X6765" s="578">
        <v>5.6896928067241448E-2</v>
      </c>
      <c r="Y6765" s="578">
        <v>1.2018347838117376E-2</v>
      </c>
    </row>
    <row r="6766" spans="1:25" x14ac:dyDescent="0.3">
      <c r="A6766" s="61" t="s">
        <v>1168</v>
      </c>
      <c r="B6766" s="61" t="s">
        <v>48</v>
      </c>
      <c r="C6766" s="61" t="s">
        <v>43</v>
      </c>
      <c r="D6766" s="36">
        <v>12</v>
      </c>
      <c r="E6766" s="36">
        <v>2030</v>
      </c>
      <c r="F6766" s="578">
        <v>1.5230545480759798</v>
      </c>
      <c r="G6766" s="578">
        <v>1278.2957407633401</v>
      </c>
      <c r="H6766" s="578">
        <v>0.12392200697043576</v>
      </c>
      <c r="I6766" s="578">
        <v>4.6537898888345752E-2</v>
      </c>
      <c r="J6766" s="578">
        <v>1.1041674292452276E-2</v>
      </c>
      <c r="K6766" s="578">
        <v>1.6243021915918927</v>
      </c>
      <c r="L6766" s="578">
        <v>1370.707297007235</v>
      </c>
      <c r="M6766" s="578">
        <v>0.12727717667197153</v>
      </c>
      <c r="N6766" s="578">
        <v>5.2183698222506757E-2</v>
      </c>
      <c r="O6766" s="578">
        <v>1.18398967412455E-2</v>
      </c>
      <c r="P6766" s="578">
        <v>1.5230544953331726</v>
      </c>
      <c r="Q6766" s="578">
        <v>1278.2957407633401</v>
      </c>
      <c r="R6766" s="578">
        <v>0.1239220125717105</v>
      </c>
      <c r="S6766" s="578">
        <v>4.6537899412214701E-2</v>
      </c>
      <c r="T6766" s="578">
        <v>1.1041674292452276E-2</v>
      </c>
      <c r="U6766" s="578">
        <v>1.62430193201013</v>
      </c>
      <c r="V6766" s="578">
        <v>1370.707297007235</v>
      </c>
      <c r="W6766" s="578">
        <v>0.12727717561089424</v>
      </c>
      <c r="X6766" s="578">
        <v>5.2183696650899905E-2</v>
      </c>
      <c r="Y6766" s="578">
        <v>1.18398967412455E-2</v>
      </c>
    </row>
    <row r="6767" spans="1:25" x14ac:dyDescent="0.3">
      <c r="A6767" s="61" t="s">
        <v>1169</v>
      </c>
      <c r="B6767" s="61" t="s">
        <v>48</v>
      </c>
      <c r="C6767" s="61" t="s">
        <v>43</v>
      </c>
      <c r="D6767" s="36">
        <v>13</v>
      </c>
      <c r="E6767" s="36">
        <v>2030</v>
      </c>
      <c r="F6767" s="578">
        <v>1.4943706622854376</v>
      </c>
      <c r="G6767" s="578">
        <v>1279.1715621948199</v>
      </c>
      <c r="H6767" s="578">
        <v>0.11891025930284099</v>
      </c>
      <c r="I6767" s="578">
        <v>4.2314800957683446E-2</v>
      </c>
      <c r="J6767" s="578">
        <v>1.1049218601935199E-2</v>
      </c>
      <c r="K6767" s="578">
        <v>1.5859815189149475</v>
      </c>
      <c r="L6767" s="578">
        <v>1360.3519592285124</v>
      </c>
      <c r="M6767" s="578">
        <v>0.1212242654619325</v>
      </c>
      <c r="N6767" s="578">
        <v>4.8088803188875297E-2</v>
      </c>
      <c r="O6767" s="578">
        <v>1.1750409408705274E-2</v>
      </c>
      <c r="P6767" s="578">
        <v>1.4943707666252475</v>
      </c>
      <c r="Q6767" s="578">
        <v>1279.1715621948199</v>
      </c>
      <c r="R6767" s="578">
        <v>0.11891026525699926</v>
      </c>
      <c r="S6767" s="578">
        <v>4.2314800957683446E-2</v>
      </c>
      <c r="T6767" s="578">
        <v>1.1049218601935199E-2</v>
      </c>
      <c r="U6767" s="578">
        <v>1.5859816225553576</v>
      </c>
      <c r="V6767" s="578">
        <v>1360.3519592285124</v>
      </c>
      <c r="W6767" s="578">
        <v>0.1212242606173575</v>
      </c>
      <c r="X6767" s="578">
        <v>4.8088800574381169E-2</v>
      </c>
      <c r="Y6767" s="578">
        <v>1.1750409408705274E-2</v>
      </c>
    </row>
    <row r="6768" spans="1:25" x14ac:dyDescent="0.3">
      <c r="A6768" s="61" t="s">
        <v>1170</v>
      </c>
      <c r="B6768" s="61" t="s">
        <v>48</v>
      </c>
      <c r="C6768" s="61" t="s">
        <v>43</v>
      </c>
      <c r="D6768" s="36">
        <v>14</v>
      </c>
      <c r="E6768" s="36">
        <v>2030</v>
      </c>
      <c r="F6768" s="578">
        <v>1.5865920975878276</v>
      </c>
      <c r="G6768" s="578">
        <v>1368.9164632161423</v>
      </c>
      <c r="H6768" s="578">
        <v>0.11629023496061551</v>
      </c>
      <c r="I6768" s="578">
        <v>4.242194413867155E-2</v>
      </c>
      <c r="J6768" s="578">
        <v>1.1824478288569151E-2</v>
      </c>
      <c r="K6768" s="578">
        <v>1.6707538815983973</v>
      </c>
      <c r="L6768" s="578">
        <v>1442.0386314392049</v>
      </c>
      <c r="M6768" s="578">
        <v>0.11851607445472176</v>
      </c>
      <c r="N6768" s="578">
        <v>4.7957078088074874E-2</v>
      </c>
      <c r="O6768" s="578">
        <v>1.2456055051491825E-2</v>
      </c>
      <c r="P6768" s="578">
        <v>1.5865918902290974</v>
      </c>
      <c r="Q6768" s="578">
        <v>1368.9164632161423</v>
      </c>
      <c r="R6768" s="578">
        <v>0.11629023657102726</v>
      </c>
      <c r="S6768" s="578">
        <v>4.2421946229296674E-2</v>
      </c>
      <c r="T6768" s="578">
        <v>1.1824478288569151E-2</v>
      </c>
      <c r="U6768" s="578">
        <v>1.6707537772338823</v>
      </c>
      <c r="V6768" s="578">
        <v>1442.0386314392049</v>
      </c>
      <c r="W6768" s="578">
        <v>0.11851607180263525</v>
      </c>
      <c r="X6768" s="578">
        <v>4.7957080183550702E-2</v>
      </c>
      <c r="Y6768" s="578">
        <v>1.2456055051491825E-2</v>
      </c>
    </row>
    <row r="6769" spans="1:25" x14ac:dyDescent="0.3">
      <c r="A6769" s="61" t="s">
        <v>1171</v>
      </c>
      <c r="B6769" s="61" t="s">
        <v>48</v>
      </c>
      <c r="C6769" s="61" t="s">
        <v>43</v>
      </c>
      <c r="D6769" s="36">
        <v>15</v>
      </c>
      <c r="E6769" s="36">
        <v>2030</v>
      </c>
      <c r="F6769" s="578">
        <v>1.6759509987693151</v>
      </c>
      <c r="G6769" s="578">
        <v>1453.7396863301549</v>
      </c>
      <c r="H6769" s="578">
        <v>0.11426405340898725</v>
      </c>
      <c r="I6769" s="578">
        <v>4.2812475328294824E-2</v>
      </c>
      <c r="J6769" s="578">
        <v>1.25572353038781E-2</v>
      </c>
      <c r="K6769" s="578">
        <v>1.7517497871837451</v>
      </c>
      <c r="L6769" s="578">
        <v>1518.4611333211201</v>
      </c>
      <c r="M6769" s="578">
        <v>0.1164279004066575</v>
      </c>
      <c r="N6769" s="578">
        <v>4.7791629816250222E-2</v>
      </c>
      <c r="O6769" s="578">
        <v>1.3116244711757874E-2</v>
      </c>
      <c r="P6769" s="578">
        <v>1.675950998806905</v>
      </c>
      <c r="Q6769" s="578">
        <v>1453.7396863301549</v>
      </c>
      <c r="R6769" s="578">
        <v>0.11426405355935675</v>
      </c>
      <c r="S6769" s="578">
        <v>4.2812481144210296E-2</v>
      </c>
      <c r="T6769" s="578">
        <v>1.2557235822896425E-2</v>
      </c>
      <c r="U6769" s="578">
        <v>1.7517497870549001</v>
      </c>
      <c r="V6769" s="578">
        <v>1518.4611333211201</v>
      </c>
      <c r="W6769" s="578">
        <v>0.116427892139957</v>
      </c>
      <c r="X6769" s="578">
        <v>4.7791628283448448E-2</v>
      </c>
      <c r="Y6769" s="578">
        <v>1.3116244711757874E-2</v>
      </c>
    </row>
    <row r="6770" spans="1:25" x14ac:dyDescent="0.3">
      <c r="A6770" s="580" t="s">
        <v>1172</v>
      </c>
      <c r="B6770" s="580" t="s">
        <v>48</v>
      </c>
      <c r="C6770" s="580" t="s">
        <v>43</v>
      </c>
      <c r="D6770" s="581">
        <v>16</v>
      </c>
      <c r="E6770" s="581">
        <v>2030</v>
      </c>
      <c r="F6770" s="582">
        <v>1.7995740312495974</v>
      </c>
      <c r="G6770" s="582">
        <v>1552.5897038777648</v>
      </c>
      <c r="H6770" s="582">
        <v>0.11373171096420226</v>
      </c>
      <c r="I6770" s="582">
        <v>4.3961872686243866E-2</v>
      </c>
      <c r="J6770" s="582">
        <v>1.3411123072728477E-2</v>
      </c>
      <c r="K6770" s="582">
        <v>1.8642346494119275</v>
      </c>
      <c r="L6770" s="582">
        <v>1607.6907208760526</v>
      </c>
      <c r="M6770" s="582">
        <v>0.1157036061692145</v>
      </c>
      <c r="N6770" s="582">
        <v>4.8563585233447698E-2</v>
      </c>
      <c r="O6770" s="582">
        <v>1.388705833232955E-2</v>
      </c>
      <c r="P6770" s="582">
        <v>1.7995739797779549</v>
      </c>
      <c r="Q6770" s="582">
        <v>1552.5897038777648</v>
      </c>
      <c r="R6770" s="582">
        <v>0.11373170997467176</v>
      </c>
      <c r="S6770" s="582">
        <v>4.3961876198106049E-2</v>
      </c>
      <c r="T6770" s="582">
        <v>1.3411123072728477E-2</v>
      </c>
      <c r="U6770" s="582">
        <v>1.8642346493179425</v>
      </c>
      <c r="V6770" s="582">
        <v>1607.6907208760526</v>
      </c>
      <c r="W6770" s="582">
        <v>0.11570359916489251</v>
      </c>
      <c r="X6770" s="582">
        <v>4.8563582400674904E-2</v>
      </c>
      <c r="Y6770" s="582">
        <v>1.388705833232955E-2</v>
      </c>
    </row>
    <row r="6771" spans="1:25" x14ac:dyDescent="0.3">
      <c r="A6771" s="61" t="s">
        <v>1173</v>
      </c>
      <c r="B6771" s="61" t="s">
        <v>191</v>
      </c>
      <c r="C6771" s="61" t="s">
        <v>43</v>
      </c>
      <c r="D6771" s="36">
        <v>1</v>
      </c>
      <c r="E6771" s="36">
        <v>2012</v>
      </c>
      <c r="F6771" s="578">
        <v>22.994520590406225</v>
      </c>
      <c r="G6771" s="578">
        <v>6733.9988911946575</v>
      </c>
      <c r="H6771" s="578">
        <v>6.5415949753175147</v>
      </c>
      <c r="I6771" s="578">
        <v>0.17370951753036901</v>
      </c>
      <c r="J6771" s="578">
        <v>3.5653085098601822E-2</v>
      </c>
      <c r="K6771" s="578">
        <v>22.522101026841423</v>
      </c>
      <c r="L6771" s="578">
        <v>6572.8183949788354</v>
      </c>
      <c r="M6771" s="578">
        <v>6.4744503396407982</v>
      </c>
      <c r="N6771" s="578">
        <v>0.15413226571399699</v>
      </c>
      <c r="O6771" s="578">
        <v>3.4799714029456148E-2</v>
      </c>
      <c r="P6771" s="578">
        <v>22.994521106984948</v>
      </c>
      <c r="Q6771" s="578">
        <v>6733.9989446004201</v>
      </c>
      <c r="R6771" s="578">
        <v>6.541595024949248</v>
      </c>
      <c r="S6771" s="578">
        <v>0.17370944036641323</v>
      </c>
      <c r="T6771" s="578">
        <v>3.5653085098601822E-2</v>
      </c>
      <c r="U6771" s="578">
        <v>22.522101026884773</v>
      </c>
      <c r="V6771" s="578">
        <v>6572.8183949788354</v>
      </c>
      <c r="W6771" s="578">
        <v>6.474450652526377</v>
      </c>
      <c r="X6771" s="578">
        <v>0.15413226571399699</v>
      </c>
      <c r="Y6771" s="578">
        <v>3.4799714553325103E-2</v>
      </c>
    </row>
    <row r="6772" spans="1:25" x14ac:dyDescent="0.3">
      <c r="A6772" s="61" t="s">
        <v>1174</v>
      </c>
      <c r="B6772" s="61" t="s">
        <v>191</v>
      </c>
      <c r="C6772" s="61" t="s">
        <v>43</v>
      </c>
      <c r="D6772" s="36">
        <v>2</v>
      </c>
      <c r="E6772" s="36">
        <v>2012</v>
      </c>
      <c r="F6772" s="578">
        <v>14.26817076436625</v>
      </c>
      <c r="G6772" s="578">
        <v>3957.9102287292426</v>
      </c>
      <c r="H6772" s="578">
        <v>3.8567655234364748</v>
      </c>
      <c r="I6772" s="578">
        <v>0.1007478863336165</v>
      </c>
      <c r="J6772" s="578">
        <v>2.0955110085196751E-2</v>
      </c>
      <c r="K6772" s="578">
        <v>14.553165841169726</v>
      </c>
      <c r="L6772" s="578">
        <v>3920.6765009562127</v>
      </c>
      <c r="M6772" s="578">
        <v>4.0280474698326199</v>
      </c>
      <c r="N6772" s="578">
        <v>8.0711152549156354E-2</v>
      </c>
      <c r="O6772" s="578">
        <v>2.0757990035538798E-2</v>
      </c>
      <c r="P6772" s="578">
        <v>14.268170764335323</v>
      </c>
      <c r="Q6772" s="578">
        <v>3957.9102300008076</v>
      </c>
      <c r="R6772" s="578">
        <v>3.8567650024197024</v>
      </c>
      <c r="S6772" s="578">
        <v>0.10074788240641824</v>
      </c>
      <c r="T6772" s="578">
        <v>2.09551106090657E-2</v>
      </c>
      <c r="U6772" s="578">
        <v>14.553166884256175</v>
      </c>
      <c r="V6772" s="578">
        <v>3920.6764500935828</v>
      </c>
      <c r="W6772" s="578">
        <v>4.0280474723549524</v>
      </c>
      <c r="X6772" s="578">
        <v>8.0711152049843776E-2</v>
      </c>
      <c r="Y6772" s="578">
        <v>2.0757990035538798E-2</v>
      </c>
    </row>
    <row r="6773" spans="1:25" x14ac:dyDescent="0.3">
      <c r="A6773" s="61" t="s">
        <v>1175</v>
      </c>
      <c r="B6773" s="61" t="s">
        <v>191</v>
      </c>
      <c r="C6773" s="61" t="s">
        <v>43</v>
      </c>
      <c r="D6773" s="36">
        <v>3</v>
      </c>
      <c r="E6773" s="36">
        <v>2012</v>
      </c>
      <c r="F6773" s="578">
        <v>7.7670246456924925</v>
      </c>
      <c r="G6773" s="578">
        <v>2097.14844512939</v>
      </c>
      <c r="H6773" s="578">
        <v>2.0401895865797899</v>
      </c>
      <c r="I6773" s="578">
        <v>4.5526845303963122E-2</v>
      </c>
      <c r="J6773" s="578">
        <v>1.1103344693159024E-2</v>
      </c>
      <c r="K6773" s="578">
        <v>10.9614388814849</v>
      </c>
      <c r="L6773" s="578">
        <v>2739.3708928426049</v>
      </c>
      <c r="M6773" s="578">
        <v>2.7483254447579326</v>
      </c>
      <c r="N6773" s="578">
        <v>4.7753214500062251E-2</v>
      </c>
      <c r="O6773" s="578">
        <v>1.4503552112728324E-2</v>
      </c>
      <c r="P6773" s="578">
        <v>7.7670250628666446</v>
      </c>
      <c r="Q6773" s="578">
        <v>2097.14844512939</v>
      </c>
      <c r="R6773" s="578">
        <v>2.0401895850081848</v>
      </c>
      <c r="S6773" s="578">
        <v>4.5526849849314446E-2</v>
      </c>
      <c r="T6773" s="578">
        <v>1.1103345740896924E-2</v>
      </c>
      <c r="U6773" s="578">
        <v>10.961438881479749</v>
      </c>
      <c r="V6773" s="578">
        <v>2739.3708928426049</v>
      </c>
      <c r="W6773" s="578">
        <v>2.7483254974358697</v>
      </c>
      <c r="X6773" s="578">
        <v>4.7753218701624647E-2</v>
      </c>
      <c r="Y6773" s="578">
        <v>1.4503552112728324E-2</v>
      </c>
    </row>
    <row r="6774" spans="1:25" x14ac:dyDescent="0.3">
      <c r="A6774" s="61" t="s">
        <v>1176</v>
      </c>
      <c r="B6774" s="61" t="s">
        <v>191</v>
      </c>
      <c r="C6774" s="61" t="s">
        <v>43</v>
      </c>
      <c r="D6774" s="36">
        <v>4</v>
      </c>
      <c r="E6774" s="36">
        <v>2012</v>
      </c>
      <c r="F6774" s="578">
        <v>3.8576854871935149</v>
      </c>
      <c r="G6774" s="578">
        <v>1126.2127113342249</v>
      </c>
      <c r="H6774" s="578">
        <v>1.1063130783149926</v>
      </c>
      <c r="I6774" s="578">
        <v>3.0083055874986976E-2</v>
      </c>
      <c r="J6774" s="578">
        <v>5.9627112423186156E-3</v>
      </c>
      <c r="K6774" s="578">
        <v>9.5442807656169517</v>
      </c>
      <c r="L6774" s="578">
        <v>2305.1750996907476</v>
      </c>
      <c r="M6774" s="578">
        <v>2.2361325885285575</v>
      </c>
      <c r="N6774" s="578">
        <v>3.7846068743723003E-2</v>
      </c>
      <c r="O6774" s="578">
        <v>1.2204731368304475E-2</v>
      </c>
      <c r="P6774" s="578">
        <v>3.8576858435796226</v>
      </c>
      <c r="Q6774" s="578">
        <v>1126.2127113342249</v>
      </c>
      <c r="R6774" s="578">
        <v>1.1063130741628451</v>
      </c>
      <c r="S6774" s="578">
        <v>3.0083056430991399E-2</v>
      </c>
      <c r="T6774" s="578">
        <v>5.9627113466073408E-3</v>
      </c>
      <c r="U6774" s="578">
        <v>9.5442806215723941</v>
      </c>
      <c r="V6774" s="578">
        <v>2305.1749954223578</v>
      </c>
      <c r="W6774" s="578">
        <v>2.2361326427780974</v>
      </c>
      <c r="X6774" s="578">
        <v>3.7846069277899547E-2</v>
      </c>
      <c r="Y6774" s="578">
        <v>1.2204731368304475E-2</v>
      </c>
    </row>
    <row r="6775" spans="1:25" x14ac:dyDescent="0.3">
      <c r="A6775" s="61" t="s">
        <v>1177</v>
      </c>
      <c r="B6775" s="61" t="s">
        <v>191</v>
      </c>
      <c r="C6775" s="61" t="s">
        <v>43</v>
      </c>
      <c r="D6775" s="36">
        <v>5</v>
      </c>
      <c r="E6775" s="36">
        <v>2012</v>
      </c>
      <c r="F6775" s="578">
        <v>4.3923753682029147</v>
      </c>
      <c r="G6775" s="578">
        <v>1165.9301465352326</v>
      </c>
      <c r="H6775" s="578">
        <v>1.1248344186023975</v>
      </c>
      <c r="I6775" s="578">
        <v>3.2430425264465101E-2</v>
      </c>
      <c r="J6775" s="578">
        <v>6.1730098411013953E-3</v>
      </c>
      <c r="K6775" s="578">
        <v>8.644506523660457</v>
      </c>
      <c r="L6775" s="578">
        <v>2062.57834243774</v>
      </c>
      <c r="M6775" s="578">
        <v>1.9324233086081175</v>
      </c>
      <c r="N6775" s="578">
        <v>3.5161592869674949E-2</v>
      </c>
      <c r="O6775" s="578">
        <v>1.0920309519860824E-2</v>
      </c>
      <c r="P6775" s="578">
        <v>4.3923750552785297</v>
      </c>
      <c r="Q6775" s="578">
        <v>1165.9301986694275</v>
      </c>
      <c r="R6775" s="578">
        <v>1.1248344154882901</v>
      </c>
      <c r="S6775" s="578">
        <v>3.243043104763875E-2</v>
      </c>
      <c r="T6775" s="578">
        <v>6.1730098386760749E-3</v>
      </c>
      <c r="U6775" s="578">
        <v>8.6445064143958881</v>
      </c>
      <c r="V6775" s="578">
        <v>2062.5784988403275</v>
      </c>
      <c r="W6775" s="578">
        <v>1.9324235214153251</v>
      </c>
      <c r="X6775" s="578">
        <v>3.5161600255378248E-2</v>
      </c>
      <c r="Y6775" s="578">
        <v>1.0920309519860824E-2</v>
      </c>
    </row>
    <row r="6776" spans="1:25" x14ac:dyDescent="0.3">
      <c r="A6776" s="61" t="s">
        <v>1178</v>
      </c>
      <c r="B6776" s="61" t="s">
        <v>191</v>
      </c>
      <c r="C6776" s="61" t="s">
        <v>43</v>
      </c>
      <c r="D6776" s="36">
        <v>6</v>
      </c>
      <c r="E6776" s="36">
        <v>2012</v>
      </c>
      <c r="F6776" s="578">
        <v>4.7131975198280953</v>
      </c>
      <c r="G6776" s="578">
        <v>1189.7668832143099</v>
      </c>
      <c r="H6776" s="578">
        <v>1.1359399380162274</v>
      </c>
      <c r="I6776" s="578">
        <v>3.3838787872809868E-2</v>
      </c>
      <c r="J6776" s="578">
        <v>6.2992017822883347E-3</v>
      </c>
      <c r="K6776" s="578">
        <v>7.9279072058558651</v>
      </c>
      <c r="L6776" s="578">
        <v>1883.7959353129024</v>
      </c>
      <c r="M6776" s="578">
        <v>1.6881736139184724</v>
      </c>
      <c r="N6776" s="578">
        <v>3.26136363134234E-2</v>
      </c>
      <c r="O6776" s="578">
        <v>9.9737376731354674E-3</v>
      </c>
      <c r="P6776" s="578">
        <v>4.713197206903712</v>
      </c>
      <c r="Q6776" s="578">
        <v>1189.7668317158975</v>
      </c>
      <c r="R6776" s="578">
        <v>1.1359401466324877</v>
      </c>
      <c r="S6776" s="578">
        <v>3.3838794159237254E-2</v>
      </c>
      <c r="T6776" s="578">
        <v>6.2992017313566323E-3</v>
      </c>
      <c r="U6776" s="578">
        <v>7.9279072058404019</v>
      </c>
      <c r="V6776" s="578">
        <v>1883.7959874470973</v>
      </c>
      <c r="W6776" s="578">
        <v>1.68817361444234</v>
      </c>
      <c r="X6776" s="578">
        <v>3.2613636380422847E-2</v>
      </c>
      <c r="Y6776" s="578">
        <v>9.9737376246290827E-3</v>
      </c>
    </row>
    <row r="6777" spans="1:25" x14ac:dyDescent="0.3">
      <c r="A6777" s="61" t="s">
        <v>1179</v>
      </c>
      <c r="B6777" s="61" t="s">
        <v>191</v>
      </c>
      <c r="C6777" s="61" t="s">
        <v>43</v>
      </c>
      <c r="D6777" s="36">
        <v>7</v>
      </c>
      <c r="E6777" s="36">
        <v>2012</v>
      </c>
      <c r="F6777" s="578">
        <v>4.9270669442339496</v>
      </c>
      <c r="G6777" s="578">
        <v>1205.655507405595</v>
      </c>
      <c r="H6777" s="578">
        <v>1.1433555455878301</v>
      </c>
      <c r="I6777" s="578">
        <v>3.4777669024454824E-2</v>
      </c>
      <c r="J6777" s="578">
        <v>6.3833298190729649E-3</v>
      </c>
      <c r="K6777" s="578">
        <v>7.9305130834691173</v>
      </c>
      <c r="L6777" s="578">
        <v>1850.4438616434677</v>
      </c>
      <c r="M6777" s="578">
        <v>1.5968031752854499</v>
      </c>
      <c r="N6777" s="578">
        <v>4.5344161658249449E-2</v>
      </c>
      <c r="O6777" s="578">
        <v>9.7971567641555474E-3</v>
      </c>
      <c r="P6777" s="578">
        <v>4.9270668920798872</v>
      </c>
      <c r="Q6777" s="578">
        <v>1205.655507405595</v>
      </c>
      <c r="R6777" s="578">
        <v>1.1433553891256401</v>
      </c>
      <c r="S6777" s="578">
        <v>3.4777672702148224E-2</v>
      </c>
      <c r="T6777" s="578">
        <v>6.383329867579347E-3</v>
      </c>
      <c r="U6777" s="578">
        <v>7.9305134485475701</v>
      </c>
      <c r="V6777" s="578">
        <v>1850.4439659118602</v>
      </c>
      <c r="W6777" s="578">
        <v>1.5968031752854499</v>
      </c>
      <c r="X6777" s="578">
        <v>4.5344161139685923E-2</v>
      </c>
      <c r="Y6777" s="578">
        <v>9.7971567641555474E-3</v>
      </c>
    </row>
    <row r="6778" spans="1:25" x14ac:dyDescent="0.3">
      <c r="A6778" s="61" t="s">
        <v>1180</v>
      </c>
      <c r="B6778" s="61" t="s">
        <v>191</v>
      </c>
      <c r="C6778" s="61" t="s">
        <v>43</v>
      </c>
      <c r="D6778" s="36">
        <v>8</v>
      </c>
      <c r="E6778" s="36">
        <v>2012</v>
      </c>
      <c r="F6778" s="578">
        <v>4.6107844186626599</v>
      </c>
      <c r="G6778" s="578">
        <v>1125.8140474955201</v>
      </c>
      <c r="H6778" s="578">
        <v>1.0415594838559601</v>
      </c>
      <c r="I6778" s="578">
        <v>3.0287297922313827E-2</v>
      </c>
      <c r="J6778" s="578">
        <v>5.9606053691823001E-3</v>
      </c>
      <c r="K6778" s="578">
        <v>6.8553007143491378</v>
      </c>
      <c r="L6778" s="578">
        <v>1554.1857426961199</v>
      </c>
      <c r="M6778" s="578">
        <v>1.2380525432526999</v>
      </c>
      <c r="N6778" s="578">
        <v>4.9177283316566858E-2</v>
      </c>
      <c r="O6778" s="578">
        <v>8.2286142520994528E-3</v>
      </c>
      <c r="P6778" s="578">
        <v>4.6107844708167223</v>
      </c>
      <c r="Q6778" s="578">
        <v>1125.8140474955201</v>
      </c>
      <c r="R6778" s="578">
        <v>1.0415594838559601</v>
      </c>
      <c r="S6778" s="578">
        <v>3.0287303079679324E-2</v>
      </c>
      <c r="T6778" s="578">
        <v>5.9606054225393229E-3</v>
      </c>
      <c r="U6778" s="578">
        <v>6.8553008186572653</v>
      </c>
      <c r="V6778" s="578">
        <v>1554.1857426961199</v>
      </c>
      <c r="W6778" s="578">
        <v>1.2380532212555375</v>
      </c>
      <c r="X6778" s="578">
        <v>4.9177281205629648E-2</v>
      </c>
      <c r="Y6778" s="578">
        <v>8.228614460676905E-3</v>
      </c>
    </row>
    <row r="6779" spans="1:25" x14ac:dyDescent="0.3">
      <c r="A6779" s="61" t="s">
        <v>1181</v>
      </c>
      <c r="B6779" s="61" t="s">
        <v>191</v>
      </c>
      <c r="C6779" s="61" t="s">
        <v>43</v>
      </c>
      <c r="D6779" s="36">
        <v>9</v>
      </c>
      <c r="E6779" s="36">
        <v>2012</v>
      </c>
      <c r="F6779" s="578">
        <v>4.3735945993151546</v>
      </c>
      <c r="G6779" s="578">
        <v>1065.9333216349251</v>
      </c>
      <c r="H6779" s="578">
        <v>0.96521819382905916</v>
      </c>
      <c r="I6779" s="578">
        <v>2.6919648793409499E-2</v>
      </c>
      <c r="J6779" s="578">
        <v>5.6435802155950397E-3</v>
      </c>
      <c r="K6779" s="578">
        <v>6.7969245108833949</v>
      </c>
      <c r="L6779" s="578">
        <v>1506.355726877845</v>
      </c>
      <c r="M6779" s="578">
        <v>1.1049553391203499</v>
      </c>
      <c r="N6779" s="578">
        <v>6.2454968536258051E-2</v>
      </c>
      <c r="O6779" s="578">
        <v>7.9753782968812869E-3</v>
      </c>
      <c r="P6779" s="578">
        <v>4.3735944006330048</v>
      </c>
      <c r="Q6779" s="578">
        <v>1065.9333216349251</v>
      </c>
      <c r="R6779" s="578">
        <v>0.96521824256827382</v>
      </c>
      <c r="S6779" s="578">
        <v>2.6919648793409499E-2</v>
      </c>
      <c r="T6779" s="578">
        <v>5.6435801622380178E-3</v>
      </c>
      <c r="U6779" s="578">
        <v>6.7969247194996552</v>
      </c>
      <c r="V6779" s="578">
        <v>1506.355726877845</v>
      </c>
      <c r="W6779" s="578">
        <v>1.1049553401583849</v>
      </c>
      <c r="X6779" s="578">
        <v>6.2454965982396929E-2</v>
      </c>
      <c r="Y6779" s="578">
        <v>7.9753783502383106E-3</v>
      </c>
    </row>
    <row r="6780" spans="1:25" x14ac:dyDescent="0.3">
      <c r="A6780" s="61" t="s">
        <v>1182</v>
      </c>
      <c r="B6780" s="61" t="s">
        <v>191</v>
      </c>
      <c r="C6780" s="61" t="s">
        <v>43</v>
      </c>
      <c r="D6780" s="36">
        <v>10</v>
      </c>
      <c r="E6780" s="36">
        <v>2012</v>
      </c>
      <c r="F6780" s="578">
        <v>4.1891056755905476</v>
      </c>
      <c r="G6780" s="578">
        <v>1019.3605410257932</v>
      </c>
      <c r="H6780" s="578">
        <v>0.90583715215325322</v>
      </c>
      <c r="I6780" s="578">
        <v>2.4300259339421801E-2</v>
      </c>
      <c r="J6780" s="578">
        <v>5.3969933990932325E-3</v>
      </c>
      <c r="K6780" s="578">
        <v>6.7477787089592249</v>
      </c>
      <c r="L6780" s="578">
        <v>1466.3283716837525</v>
      </c>
      <c r="M6780" s="578">
        <v>0.99572108468661658</v>
      </c>
      <c r="N6780" s="578">
        <v>7.2351625257094029E-2</v>
      </c>
      <c r="O6780" s="578">
        <v>7.763471735718965E-3</v>
      </c>
      <c r="P6780" s="578">
        <v>4.1891050497626994</v>
      </c>
      <c r="Q6780" s="578">
        <v>1019.3605410257932</v>
      </c>
      <c r="R6780" s="578">
        <v>0.90583712048828546</v>
      </c>
      <c r="S6780" s="578">
        <v>2.430025986844455E-2</v>
      </c>
      <c r="T6780" s="578">
        <v>5.3969934500249341E-3</v>
      </c>
      <c r="U6780" s="578">
        <v>6.747778656810465</v>
      </c>
      <c r="V6780" s="578">
        <v>1466.3283195495549</v>
      </c>
      <c r="W6780" s="578">
        <v>0.99572111107408945</v>
      </c>
      <c r="X6780" s="578">
        <v>7.2351628956312142E-2</v>
      </c>
      <c r="Y6780" s="578">
        <v>7.7634717308683278E-3</v>
      </c>
    </row>
    <row r="6781" spans="1:25" x14ac:dyDescent="0.3">
      <c r="A6781" s="61" t="s">
        <v>1183</v>
      </c>
      <c r="B6781" s="61" t="s">
        <v>191</v>
      </c>
      <c r="C6781" s="61" t="s">
        <v>43</v>
      </c>
      <c r="D6781" s="36">
        <v>11</v>
      </c>
      <c r="E6781" s="36">
        <v>2012</v>
      </c>
      <c r="F6781" s="578">
        <v>5.2920315136725504</v>
      </c>
      <c r="G6781" s="578">
        <v>1161.6768226623501</v>
      </c>
      <c r="H6781" s="578">
        <v>0.78316245786845629</v>
      </c>
      <c r="I6781" s="578">
        <v>4.833156787026377E-2</v>
      </c>
      <c r="J6781" s="578">
        <v>6.1504887635237503E-3</v>
      </c>
      <c r="K6781" s="578">
        <v>6.7133604487753447</v>
      </c>
      <c r="L6781" s="578">
        <v>1428.3893725077226</v>
      </c>
      <c r="M6781" s="578">
        <v>0.89437820389866807</v>
      </c>
      <c r="N6781" s="578">
        <v>8.1308824782051134E-2</v>
      </c>
      <c r="O6781" s="578">
        <v>7.5625984269815146E-3</v>
      </c>
      <c r="P6781" s="578">
        <v>5.2920312007429366</v>
      </c>
      <c r="Q6781" s="578">
        <v>1161.6768226623474</v>
      </c>
      <c r="R6781" s="578">
        <v>0.78316253175338069</v>
      </c>
      <c r="S6781" s="578">
        <v>4.8331559945230099E-2</v>
      </c>
      <c r="T6781" s="578">
        <v>6.15048860830332E-3</v>
      </c>
      <c r="U6781" s="578">
        <v>6.7133603444672119</v>
      </c>
      <c r="V6781" s="578">
        <v>1428.3893725077226</v>
      </c>
      <c r="W6781" s="578">
        <v>0.89437823556363538</v>
      </c>
      <c r="X6781" s="578">
        <v>8.1308830491252551E-2</v>
      </c>
      <c r="Y6781" s="578">
        <v>7.5625984269815146E-3</v>
      </c>
    </row>
    <row r="6782" spans="1:25" x14ac:dyDescent="0.3">
      <c r="A6782" s="61" t="s">
        <v>1184</v>
      </c>
      <c r="B6782" s="61" t="s">
        <v>191</v>
      </c>
      <c r="C6782" s="61" t="s">
        <v>43</v>
      </c>
      <c r="D6782" s="36">
        <v>12</v>
      </c>
      <c r="E6782" s="36">
        <v>2012</v>
      </c>
      <c r="F6782" s="578">
        <v>6.1944186517794124</v>
      </c>
      <c r="G6782" s="578">
        <v>1278.1246884663851</v>
      </c>
      <c r="H6782" s="578">
        <v>0.68279553673346494</v>
      </c>
      <c r="I6782" s="578">
        <v>6.7993516992222142E-2</v>
      </c>
      <c r="J6782" s="578">
        <v>6.767017698924363E-3</v>
      </c>
      <c r="K6782" s="578">
        <v>6.6831246039073422</v>
      </c>
      <c r="L6782" s="578">
        <v>1396.4288368225025</v>
      </c>
      <c r="M6782" s="578">
        <v>0.8104965003828204</v>
      </c>
      <c r="N6782" s="578">
        <v>8.8582278011926918E-2</v>
      </c>
      <c r="O6782" s="578">
        <v>7.3933822131948502E-3</v>
      </c>
      <c r="P6782" s="578">
        <v>6.1944189647037948</v>
      </c>
      <c r="Q6782" s="578">
        <v>1278.1246884663851</v>
      </c>
      <c r="R6782" s="578">
        <v>0.68279552569826252</v>
      </c>
      <c r="S6782" s="578">
        <v>6.7993510486000192E-2</v>
      </c>
      <c r="T6782" s="578">
        <v>6.7670178541447924E-3</v>
      </c>
      <c r="U6782" s="578">
        <v>6.6831249689857923</v>
      </c>
      <c r="V6782" s="578">
        <v>1396.4288368225025</v>
      </c>
      <c r="W6782" s="578">
        <v>0.81049656371275558</v>
      </c>
      <c r="X6782" s="578">
        <v>8.8582284137980111E-2</v>
      </c>
      <c r="Y6782" s="578">
        <v>7.3933821598378274E-3</v>
      </c>
    </row>
    <row r="6783" spans="1:25" x14ac:dyDescent="0.3">
      <c r="A6783" s="61" t="s">
        <v>1185</v>
      </c>
      <c r="B6783" s="61" t="s">
        <v>191</v>
      </c>
      <c r="C6783" s="61" t="s">
        <v>43</v>
      </c>
      <c r="D6783" s="36">
        <v>13</v>
      </c>
      <c r="E6783" s="36">
        <v>2012</v>
      </c>
      <c r="F6783" s="578">
        <v>6.1323622360050596</v>
      </c>
      <c r="G6783" s="578">
        <v>1251.6955286661723</v>
      </c>
      <c r="H6783" s="578">
        <v>0.62379508518400417</v>
      </c>
      <c r="I6783" s="578">
        <v>6.9234679745932171E-2</v>
      </c>
      <c r="J6783" s="578">
        <v>6.6270866082049846E-3</v>
      </c>
      <c r="K6783" s="578">
        <v>6.551134010718668</v>
      </c>
      <c r="L6783" s="578">
        <v>1358.5305773417126</v>
      </c>
      <c r="M6783" s="578">
        <v>0.74993538761918832</v>
      </c>
      <c r="N6783" s="578">
        <v>8.9191184851491245E-2</v>
      </c>
      <c r="O6783" s="578">
        <v>7.1927342893710958E-3</v>
      </c>
      <c r="P6783" s="578">
        <v>6.1323616622845858</v>
      </c>
      <c r="Q6783" s="578">
        <v>1251.6955286661723</v>
      </c>
      <c r="R6783" s="578">
        <v>0.62379518049419802</v>
      </c>
      <c r="S6783" s="578">
        <v>6.9234674248339872E-2</v>
      </c>
      <c r="T6783" s="578">
        <v>6.6270866567113675E-3</v>
      </c>
      <c r="U6783" s="578">
        <v>6.5511341671808605</v>
      </c>
      <c r="V6783" s="578">
        <v>1358.5304209391225</v>
      </c>
      <c r="W6783" s="578">
        <v>0.74993541949758402</v>
      </c>
      <c r="X6783" s="578">
        <v>8.9191191870061873E-2</v>
      </c>
      <c r="Y6783" s="578">
        <v>7.1927342360140721E-3</v>
      </c>
    </row>
    <row r="6784" spans="1:25" x14ac:dyDescent="0.3">
      <c r="A6784" s="61" t="s">
        <v>1186</v>
      </c>
      <c r="B6784" s="61" t="s">
        <v>191</v>
      </c>
      <c r="C6784" s="61" t="s">
        <v>43</v>
      </c>
      <c r="D6784" s="36">
        <v>14</v>
      </c>
      <c r="E6784" s="36">
        <v>2012</v>
      </c>
      <c r="F6784" s="578">
        <v>6.397925699187903</v>
      </c>
      <c r="G6784" s="578">
        <v>1314.568335215245</v>
      </c>
      <c r="H6784" s="578">
        <v>0.65824342217335097</v>
      </c>
      <c r="I6784" s="578">
        <v>6.8049266675491951E-2</v>
      </c>
      <c r="J6784" s="578">
        <v>6.9599743631745953E-3</v>
      </c>
      <c r="K6784" s="578">
        <v>6.7787519742611604</v>
      </c>
      <c r="L6784" s="578">
        <v>1411.8361434936501</v>
      </c>
      <c r="M6784" s="578">
        <v>0.77302003279328291</v>
      </c>
      <c r="N6784" s="578">
        <v>8.799044508244451E-2</v>
      </c>
      <c r="O6784" s="578">
        <v>7.4749467845928522E-3</v>
      </c>
      <c r="P6784" s="578">
        <v>6.3979255948797746</v>
      </c>
      <c r="Q6784" s="578">
        <v>1314.568335215245</v>
      </c>
      <c r="R6784" s="578">
        <v>0.65824336377651527</v>
      </c>
      <c r="S6784" s="578">
        <v>6.8049260255065691E-2</v>
      </c>
      <c r="T6784" s="578">
        <v>6.9599743631745953E-3</v>
      </c>
      <c r="U6784" s="578">
        <v>6.7787522871855455</v>
      </c>
      <c r="V6784" s="578">
        <v>1411.8361434936501</v>
      </c>
      <c r="W6784" s="578">
        <v>0.77302009084572321</v>
      </c>
      <c r="X6784" s="578">
        <v>8.7990449534724222E-2</v>
      </c>
      <c r="Y6784" s="578">
        <v>7.4749467797422123E-3</v>
      </c>
    </row>
    <row r="6785" spans="1:25" x14ac:dyDescent="0.3">
      <c r="A6785" s="61" t="s">
        <v>1187</v>
      </c>
      <c r="B6785" s="61" t="s">
        <v>191</v>
      </c>
      <c r="C6785" s="61" t="s">
        <v>43</v>
      </c>
      <c r="D6785" s="36">
        <v>15</v>
      </c>
      <c r="E6785" s="36">
        <v>2012</v>
      </c>
      <c r="F6785" s="578">
        <v>6.6565346092287001</v>
      </c>
      <c r="G6785" s="578">
        <v>1376.1410497029551</v>
      </c>
      <c r="H6785" s="578">
        <v>0.69442231657255071</v>
      </c>
      <c r="I6785" s="578">
        <v>6.6951128608707181E-2</v>
      </c>
      <c r="J6785" s="578">
        <v>7.2859688225435058E-3</v>
      </c>
      <c r="K6785" s="578">
        <v>6.9984448712129925</v>
      </c>
      <c r="L6785" s="578">
        <v>1462.6606203714928</v>
      </c>
      <c r="M6785" s="578">
        <v>0.79498732183128518</v>
      </c>
      <c r="N6785" s="578">
        <v>8.5072716697140949E-2</v>
      </c>
      <c r="O6785" s="578">
        <v>7.7440443104326981E-3</v>
      </c>
      <c r="P6785" s="578">
        <v>6.656534087666838</v>
      </c>
      <c r="Q6785" s="578">
        <v>1376.1410497029551</v>
      </c>
      <c r="R6785" s="578">
        <v>0.69442238537885648</v>
      </c>
      <c r="S6785" s="578">
        <v>6.6951127473051444E-2</v>
      </c>
      <c r="T6785" s="578">
        <v>7.2859688759005278E-3</v>
      </c>
      <c r="U6785" s="578">
        <v>6.9984452884455024</v>
      </c>
      <c r="V6785" s="578">
        <v>1462.6606203714928</v>
      </c>
      <c r="W6785" s="578">
        <v>0.79498734821875849</v>
      </c>
      <c r="X6785" s="578">
        <v>8.5072723919741522E-2</v>
      </c>
      <c r="Y6785" s="578">
        <v>7.744044315283337E-3</v>
      </c>
    </row>
    <row r="6786" spans="1:25" x14ac:dyDescent="0.3">
      <c r="A6786" s="580" t="s">
        <v>1188</v>
      </c>
      <c r="B6786" s="580" t="s">
        <v>191</v>
      </c>
      <c r="C6786" s="580" t="s">
        <v>43</v>
      </c>
      <c r="D6786" s="581">
        <v>16</v>
      </c>
      <c r="E6786" s="581">
        <v>2012</v>
      </c>
      <c r="F6786" s="582">
        <v>7.0392830024938977</v>
      </c>
      <c r="G6786" s="582">
        <v>1461.685277303055</v>
      </c>
      <c r="H6786" s="582">
        <v>0.74295737568172593</v>
      </c>
      <c r="I6786" s="582">
        <v>6.6751046208082643E-2</v>
      </c>
      <c r="J6786" s="582">
        <v>7.7388791008464299E-3</v>
      </c>
      <c r="K6786" s="582">
        <v>7.3329192901437601</v>
      </c>
      <c r="L6786" s="582">
        <v>1536.6028251647926</v>
      </c>
      <c r="M6786" s="582">
        <v>0.83180364707368371</v>
      </c>
      <c r="N6786" s="582">
        <v>8.3958268282610007E-2</v>
      </c>
      <c r="O6786" s="582">
        <v>8.1355355844910521E-3</v>
      </c>
      <c r="P6786" s="582">
        <v>7.0392834718804753</v>
      </c>
      <c r="Q6786" s="582">
        <v>1461.6852251688599</v>
      </c>
      <c r="R6786" s="582">
        <v>0.74295734074742792</v>
      </c>
      <c r="S6786" s="582">
        <v>6.6751041212531392E-2</v>
      </c>
      <c r="T6786" s="582">
        <v>7.7388790984211104E-3</v>
      </c>
      <c r="U6786" s="582">
        <v>7.3329195509140828</v>
      </c>
      <c r="V6786" s="582">
        <v>1536.6028251647926</v>
      </c>
      <c r="W6786" s="582">
        <v>0.83180365255975575</v>
      </c>
      <c r="X6786" s="582">
        <v>8.39582764265287E-2</v>
      </c>
      <c r="Y6786" s="582">
        <v>8.1355357397114823E-3</v>
      </c>
    </row>
    <row r="6787" spans="1:25" x14ac:dyDescent="0.3">
      <c r="A6787" s="61" t="s">
        <v>1189</v>
      </c>
      <c r="B6787" s="61" t="s">
        <v>191</v>
      </c>
      <c r="C6787" s="61" t="s">
        <v>43</v>
      </c>
      <c r="D6787" s="36">
        <v>1</v>
      </c>
      <c r="E6787" s="36">
        <v>2020</v>
      </c>
      <c r="F6787" s="578">
        <v>12.233836481696875</v>
      </c>
      <c r="G6787" s="578">
        <v>6515.1936899820903</v>
      </c>
      <c r="H6787" s="578">
        <v>3.1638183780014502</v>
      </c>
      <c r="I6787" s="578">
        <v>9.8820599021867794E-2</v>
      </c>
      <c r="J6787" s="578">
        <v>3.4494635571415175E-2</v>
      </c>
      <c r="K6787" s="578">
        <v>11.906976123660501</v>
      </c>
      <c r="L6787" s="578">
        <v>6355.4368438720685</v>
      </c>
      <c r="M6787" s="578">
        <v>3.1362287350542197</v>
      </c>
      <c r="N6787" s="578">
        <v>8.8003668476630936E-2</v>
      </c>
      <c r="O6787" s="578">
        <v>3.3648802588383327E-2</v>
      </c>
      <c r="P6787" s="578">
        <v>12.233841697103326</v>
      </c>
      <c r="Q6787" s="578">
        <v>6515.1936391194595</v>
      </c>
      <c r="R6787" s="578">
        <v>3.1638183780014502</v>
      </c>
      <c r="S6787" s="578">
        <v>9.8820607093026952E-2</v>
      </c>
      <c r="T6787" s="578">
        <v>3.4494636075881574E-2</v>
      </c>
      <c r="U6787" s="578">
        <v>11.906976123660501</v>
      </c>
      <c r="V6787" s="578">
        <v>6355.4368947346975</v>
      </c>
      <c r="W6787" s="578">
        <v>3.1362287279916852</v>
      </c>
      <c r="X6787" s="578">
        <v>8.8003663346777672E-2</v>
      </c>
      <c r="Y6787" s="578">
        <v>3.3648802588383327E-2</v>
      </c>
    </row>
    <row r="6788" spans="1:25" x14ac:dyDescent="0.3">
      <c r="A6788" s="61" t="s">
        <v>1190</v>
      </c>
      <c r="B6788" s="61" t="s">
        <v>191</v>
      </c>
      <c r="C6788" s="61" t="s">
        <v>43</v>
      </c>
      <c r="D6788" s="36">
        <v>2</v>
      </c>
      <c r="E6788" s="36">
        <v>2020</v>
      </c>
      <c r="F6788" s="578">
        <v>7.6665510897873848</v>
      </c>
      <c r="G6788" s="578">
        <v>3836.0987650553325</v>
      </c>
      <c r="H6788" s="578">
        <v>1.8737209402024699</v>
      </c>
      <c r="I6788" s="578">
        <v>5.7147816867958001E-2</v>
      </c>
      <c r="J6788" s="578">
        <v>2.0310200770230276E-2</v>
      </c>
      <c r="K6788" s="578">
        <v>7.7437052433378923</v>
      </c>
      <c r="L6788" s="578">
        <v>3794.1971817016547</v>
      </c>
      <c r="M6788" s="578">
        <v>1.9790835743769977</v>
      </c>
      <c r="N6788" s="578">
        <v>4.6176980787701369E-2</v>
      </c>
      <c r="O6788" s="578">
        <v>2.0088343803460348E-2</v>
      </c>
      <c r="P6788" s="578">
        <v>7.6665517156361549</v>
      </c>
      <c r="Q6788" s="578">
        <v>3836.0987650553325</v>
      </c>
      <c r="R6788" s="578">
        <v>1.8737209402024699</v>
      </c>
      <c r="S6788" s="578">
        <v>5.7147821572470947E-2</v>
      </c>
      <c r="T6788" s="578">
        <v>2.0310200770230276E-2</v>
      </c>
      <c r="U6788" s="578">
        <v>7.7437049825675723</v>
      </c>
      <c r="V6788" s="578">
        <v>3794.1971817016547</v>
      </c>
      <c r="W6788" s="578">
        <v>1.9790835696621725</v>
      </c>
      <c r="X6788" s="578">
        <v>4.6176981821342097E-2</v>
      </c>
      <c r="Y6788" s="578">
        <v>2.0088343803460348E-2</v>
      </c>
    </row>
    <row r="6789" spans="1:25" x14ac:dyDescent="0.3">
      <c r="A6789" s="61" t="s">
        <v>1191</v>
      </c>
      <c r="B6789" s="61" t="s">
        <v>191</v>
      </c>
      <c r="C6789" s="61" t="s">
        <v>43</v>
      </c>
      <c r="D6789" s="36">
        <v>3</v>
      </c>
      <c r="E6789" s="36">
        <v>2020</v>
      </c>
      <c r="F6789" s="578">
        <v>4.1544690968730675</v>
      </c>
      <c r="G6789" s="578">
        <v>2031.9558334350547</v>
      </c>
      <c r="H6789" s="578">
        <v>0.98936112970113665</v>
      </c>
      <c r="I6789" s="578">
        <v>2.5868808646919199E-2</v>
      </c>
      <c r="J6789" s="578">
        <v>1.0758175970598374E-2</v>
      </c>
      <c r="K6789" s="578">
        <v>5.7827354189794224</v>
      </c>
      <c r="L6789" s="578">
        <v>2637.6207605997652</v>
      </c>
      <c r="M6789" s="578">
        <v>1.3487989585846625</v>
      </c>
      <c r="N6789" s="578">
        <v>2.7304793102302875E-2</v>
      </c>
      <c r="O6789" s="578">
        <v>1.3964862014593826E-2</v>
      </c>
      <c r="P6789" s="578">
        <v>4.1544700878002851</v>
      </c>
      <c r="Q6789" s="578">
        <v>2031.9558334350547</v>
      </c>
      <c r="R6789" s="578">
        <v>0.98936112970113699</v>
      </c>
      <c r="S6789" s="578">
        <v>2.5868808646919199E-2</v>
      </c>
      <c r="T6789" s="578">
        <v>1.0758175970598374E-2</v>
      </c>
      <c r="U6789" s="578">
        <v>5.7827354711334884</v>
      </c>
      <c r="V6789" s="578">
        <v>2637.6207084655698</v>
      </c>
      <c r="W6789" s="578">
        <v>1.3487981762736974</v>
      </c>
      <c r="X6789" s="578">
        <v>2.7304788874744149E-2</v>
      </c>
      <c r="Y6789" s="578">
        <v>1.3964862014593826E-2</v>
      </c>
    </row>
    <row r="6790" spans="1:25" x14ac:dyDescent="0.3">
      <c r="A6790" s="61" t="s">
        <v>1192</v>
      </c>
      <c r="B6790" s="61" t="s">
        <v>191</v>
      </c>
      <c r="C6790" s="61" t="s">
        <v>43</v>
      </c>
      <c r="D6790" s="36">
        <v>4</v>
      </c>
      <c r="E6790" s="36">
        <v>2020</v>
      </c>
      <c r="F6790" s="578">
        <v>2.0823133802663225</v>
      </c>
      <c r="G6790" s="578">
        <v>1091.7989641825325</v>
      </c>
      <c r="H6790" s="578">
        <v>0.54052614255245568</v>
      </c>
      <c r="I6790" s="578">
        <v>1.70438699278747E-2</v>
      </c>
      <c r="J6790" s="578">
        <v>5.7805132067490625E-3</v>
      </c>
      <c r="K6790" s="578">
        <v>5.0289864542544329</v>
      </c>
      <c r="L6790" s="578">
        <v>2231.4290695190375</v>
      </c>
      <c r="M6790" s="578">
        <v>1.0876601225560625</v>
      </c>
      <c r="N6790" s="578">
        <v>2.1592771828863901E-2</v>
      </c>
      <c r="O6790" s="578">
        <v>1.1814269790193E-2</v>
      </c>
      <c r="P6790" s="578">
        <v>2.08231338026583</v>
      </c>
      <c r="Q6790" s="578">
        <v>1091.7989641825325</v>
      </c>
      <c r="R6790" s="578">
        <v>0.54052622784608173</v>
      </c>
      <c r="S6790" s="578">
        <v>1.70438699278747E-2</v>
      </c>
      <c r="T6790" s="578">
        <v>5.7805132601060853E-3</v>
      </c>
      <c r="U6790" s="578">
        <v>5.0289862978079274</v>
      </c>
      <c r="V6790" s="578">
        <v>2231.4290695190375</v>
      </c>
      <c r="W6790" s="578">
        <v>1.0876601225560649</v>
      </c>
      <c r="X6790" s="578">
        <v>2.1592771828863898E-2</v>
      </c>
      <c r="Y6790" s="578">
        <v>1.1814269790193E-2</v>
      </c>
    </row>
    <row r="6791" spans="1:25" x14ac:dyDescent="0.3">
      <c r="A6791" s="61" t="s">
        <v>1193</v>
      </c>
      <c r="B6791" s="61" t="s">
        <v>191</v>
      </c>
      <c r="C6791" s="61" t="s">
        <v>43</v>
      </c>
      <c r="D6791" s="36">
        <v>5</v>
      </c>
      <c r="E6791" s="36">
        <v>2020</v>
      </c>
      <c r="F6791" s="578">
        <v>2.3443036777633353</v>
      </c>
      <c r="G6791" s="578">
        <v>1130.2741686503048</v>
      </c>
      <c r="H6791" s="578">
        <v>0.54705400136784454</v>
      </c>
      <c r="I6791" s="578">
        <v>1.8340566879487551E-2</v>
      </c>
      <c r="J6791" s="578">
        <v>5.9842246676756333E-3</v>
      </c>
      <c r="K6791" s="578">
        <v>4.5585544823843476</v>
      </c>
      <c r="L6791" s="578">
        <v>1996.2456359863249</v>
      </c>
      <c r="M6791" s="578">
        <v>0.92504335319002418</v>
      </c>
      <c r="N6791" s="578">
        <v>1.9991865347947127E-2</v>
      </c>
      <c r="O6791" s="578">
        <v>1.0569106292678E-2</v>
      </c>
      <c r="P6791" s="578">
        <v>2.3443036777696999</v>
      </c>
      <c r="Q6791" s="578">
        <v>1130.2741686503048</v>
      </c>
      <c r="R6791" s="578">
        <v>0.54705400771247947</v>
      </c>
      <c r="S6791" s="578">
        <v>1.8340568980192925E-2</v>
      </c>
      <c r="T6791" s="578">
        <v>5.9842246676756333E-3</v>
      </c>
      <c r="U6791" s="578">
        <v>4.5585542737680873</v>
      </c>
      <c r="V6791" s="578">
        <v>1996.2456359863249</v>
      </c>
      <c r="W6791" s="578">
        <v>0.92504332680255175</v>
      </c>
      <c r="X6791" s="578">
        <v>1.9991865280947676E-2</v>
      </c>
      <c r="Y6791" s="578">
        <v>1.0569106292678E-2</v>
      </c>
    </row>
    <row r="6792" spans="1:25" x14ac:dyDescent="0.3">
      <c r="A6792" s="61" t="s">
        <v>1194</v>
      </c>
      <c r="B6792" s="61" t="s">
        <v>191</v>
      </c>
      <c r="C6792" s="61" t="s">
        <v>43</v>
      </c>
      <c r="D6792" s="36">
        <v>6</v>
      </c>
      <c r="E6792" s="36">
        <v>2020</v>
      </c>
      <c r="F6792" s="578">
        <v>2.5015000498969999</v>
      </c>
      <c r="G6792" s="578">
        <v>1153.3634338378849</v>
      </c>
      <c r="H6792" s="578">
        <v>0.55096915713753902</v>
      </c>
      <c r="I6792" s="578">
        <v>1.9118534515882801E-2</v>
      </c>
      <c r="J6792" s="578">
        <v>6.1064703768351995E-3</v>
      </c>
      <c r="K6792" s="578">
        <v>4.1834873263142045</v>
      </c>
      <c r="L6792" s="578">
        <v>1824.9837303161601</v>
      </c>
      <c r="M6792" s="578">
        <v>0.79525513357172373</v>
      </c>
      <c r="N6792" s="578">
        <v>1.8495791315217499E-2</v>
      </c>
      <c r="O6792" s="578">
        <v>9.6623658076471913E-3</v>
      </c>
      <c r="P6792" s="578">
        <v>2.5015000498969999</v>
      </c>
      <c r="Q6792" s="578">
        <v>1153.3634338378849</v>
      </c>
      <c r="R6792" s="578">
        <v>0.55096915754499243</v>
      </c>
      <c r="S6792" s="578">
        <v>1.9118534542030802E-2</v>
      </c>
      <c r="T6792" s="578">
        <v>6.1064703768351995E-3</v>
      </c>
      <c r="U6792" s="578">
        <v>4.1834873263142054</v>
      </c>
      <c r="V6792" s="578">
        <v>1824.9837303161601</v>
      </c>
      <c r="W6792" s="578">
        <v>0.79525511773923974</v>
      </c>
      <c r="X6792" s="578">
        <v>1.8495791315217499E-2</v>
      </c>
      <c r="Y6792" s="578">
        <v>9.6623658076471913E-3</v>
      </c>
    </row>
    <row r="6793" spans="1:25" x14ac:dyDescent="0.3">
      <c r="A6793" s="61" t="s">
        <v>1195</v>
      </c>
      <c r="B6793" s="61" t="s">
        <v>191</v>
      </c>
      <c r="C6793" s="61" t="s">
        <v>43</v>
      </c>
      <c r="D6793" s="36">
        <v>7</v>
      </c>
      <c r="E6793" s="36">
        <v>2020</v>
      </c>
      <c r="F6793" s="578">
        <v>2.6062942142016201</v>
      </c>
      <c r="G6793" s="578">
        <v>1168.7568740844677</v>
      </c>
      <c r="H6793" s="578">
        <v>0.553580055144266</v>
      </c>
      <c r="I6793" s="578">
        <v>1.9637251025415001E-2</v>
      </c>
      <c r="J6793" s="578">
        <v>6.1879683004614546E-3</v>
      </c>
      <c r="K6793" s="578">
        <v>4.2094985592411795</v>
      </c>
      <c r="L6793" s="578">
        <v>1790.7125930786076</v>
      </c>
      <c r="M6793" s="578">
        <v>0.74493395694298625</v>
      </c>
      <c r="N6793" s="578">
        <v>2.5532741725328347E-2</v>
      </c>
      <c r="O6793" s="578">
        <v>9.4809070966827315E-3</v>
      </c>
      <c r="P6793" s="578">
        <v>2.6062942142016201</v>
      </c>
      <c r="Q6793" s="578">
        <v>1168.7568740844677</v>
      </c>
      <c r="R6793" s="578">
        <v>0.55358005546440769</v>
      </c>
      <c r="S6793" s="578">
        <v>1.9637251025415001E-2</v>
      </c>
      <c r="T6793" s="578">
        <v>6.1879683004614546E-3</v>
      </c>
      <c r="U6793" s="578">
        <v>4.2094985070871154</v>
      </c>
      <c r="V6793" s="578">
        <v>1790.7125930786076</v>
      </c>
      <c r="W6793" s="578">
        <v>0.74493394084371722</v>
      </c>
      <c r="X6793" s="578">
        <v>2.5532742249197299E-2</v>
      </c>
      <c r="Y6793" s="578">
        <v>9.4809081347193534E-3</v>
      </c>
    </row>
    <row r="6794" spans="1:25" x14ac:dyDescent="0.3">
      <c r="A6794" s="61" t="s">
        <v>1196</v>
      </c>
      <c r="B6794" s="61" t="s">
        <v>191</v>
      </c>
      <c r="C6794" s="61" t="s">
        <v>43</v>
      </c>
      <c r="D6794" s="36">
        <v>8</v>
      </c>
      <c r="E6794" s="36">
        <v>2020</v>
      </c>
      <c r="F6794" s="578">
        <v>2.4528677924513378</v>
      </c>
      <c r="G6794" s="578">
        <v>1089.8177197774201</v>
      </c>
      <c r="H6794" s="578">
        <v>0.49642754748250129</v>
      </c>
      <c r="I6794" s="578">
        <v>1.7110900225816201E-2</v>
      </c>
      <c r="J6794" s="578">
        <v>5.770035136568665E-3</v>
      </c>
      <c r="K6794" s="578">
        <v>3.6461256184653976</v>
      </c>
      <c r="L6794" s="578">
        <v>1504.1767845153749</v>
      </c>
      <c r="M6794" s="578">
        <v>0.57223217050583641</v>
      </c>
      <c r="N6794" s="578">
        <v>2.7499253634005003E-2</v>
      </c>
      <c r="O6794" s="578">
        <v>7.9638420235520792E-3</v>
      </c>
      <c r="P6794" s="578">
        <v>2.45286784461336</v>
      </c>
      <c r="Q6794" s="578">
        <v>1089.8176676432249</v>
      </c>
      <c r="R6794" s="578">
        <v>0.49642757330730025</v>
      </c>
      <c r="S6794" s="578">
        <v>1.7110900225816201E-2</v>
      </c>
      <c r="T6794" s="578">
        <v>5.7700351899256878E-3</v>
      </c>
      <c r="U6794" s="578">
        <v>3.646125618465395</v>
      </c>
      <c r="V6794" s="578">
        <v>1504.1767845153749</v>
      </c>
      <c r="W6794" s="578">
        <v>0.57223214567056824</v>
      </c>
      <c r="X6794" s="578">
        <v>2.7499253115365649E-2</v>
      </c>
      <c r="Y6794" s="578">
        <v>7.9638420235520792E-3</v>
      </c>
    </row>
    <row r="6795" spans="1:25" x14ac:dyDescent="0.3">
      <c r="A6795" s="61" t="s">
        <v>1197</v>
      </c>
      <c r="B6795" s="61" t="s">
        <v>191</v>
      </c>
      <c r="C6795" s="61" t="s">
        <v>43</v>
      </c>
      <c r="D6795" s="36">
        <v>9</v>
      </c>
      <c r="E6795" s="36">
        <v>2020</v>
      </c>
      <c r="F6795" s="578">
        <v>2.3377993439000075</v>
      </c>
      <c r="G6795" s="578">
        <v>1030.619593302406</v>
      </c>
      <c r="H6795" s="578">
        <v>0.4535641584904313</v>
      </c>
      <c r="I6795" s="578">
        <v>1.5216062363757899E-2</v>
      </c>
      <c r="J6795" s="578">
        <v>5.4566044903670676E-3</v>
      </c>
      <c r="K6795" s="578">
        <v>3.6166845645832351</v>
      </c>
      <c r="L6795" s="578">
        <v>1456.9950892130473</v>
      </c>
      <c r="M6795" s="578">
        <v>0.50291091392136844</v>
      </c>
      <c r="N6795" s="578">
        <v>3.4825795758175973E-2</v>
      </c>
      <c r="O6795" s="578">
        <v>7.71403952967375E-3</v>
      </c>
      <c r="P6795" s="578">
        <v>2.3377996046703298</v>
      </c>
      <c r="Q6795" s="578">
        <v>1030.619593302406</v>
      </c>
      <c r="R6795" s="578">
        <v>0.45356419548625054</v>
      </c>
      <c r="S6795" s="578">
        <v>1.5216062441633401E-2</v>
      </c>
      <c r="T6795" s="578">
        <v>5.4566045412987726E-3</v>
      </c>
      <c r="U6795" s="578">
        <v>3.6166845645518575</v>
      </c>
      <c r="V6795" s="578">
        <v>1456.9950892130473</v>
      </c>
      <c r="W6795" s="578">
        <v>0.502910913615778</v>
      </c>
      <c r="X6795" s="578">
        <v>3.4825796282044949E-2</v>
      </c>
      <c r="Y6795" s="578">
        <v>7.7140394811673653E-3</v>
      </c>
    </row>
    <row r="6796" spans="1:25" x14ac:dyDescent="0.3">
      <c r="A6796" s="61" t="s">
        <v>1198</v>
      </c>
      <c r="B6796" s="61" t="s">
        <v>191</v>
      </c>
      <c r="C6796" s="61" t="s">
        <v>43</v>
      </c>
      <c r="D6796" s="36">
        <v>10</v>
      </c>
      <c r="E6796" s="36">
        <v>2020</v>
      </c>
      <c r="F6796" s="578">
        <v>2.24829988170305</v>
      </c>
      <c r="G6796" s="578">
        <v>984.57289473215644</v>
      </c>
      <c r="H6796" s="578">
        <v>0.42022470979524396</v>
      </c>
      <c r="I6796" s="578">
        <v>1.3742365723525499E-2</v>
      </c>
      <c r="J6796" s="578">
        <v>5.2128108218312229E-3</v>
      </c>
      <c r="K6796" s="578">
        <v>3.5914732871897224</v>
      </c>
      <c r="L6796" s="578">
        <v>1417.66957600911</v>
      </c>
      <c r="M6796" s="578">
        <v>0.44642171940358777</v>
      </c>
      <c r="N6796" s="578">
        <v>4.0276254546067002E-2</v>
      </c>
      <c r="O6796" s="578">
        <v>7.5058415726137594E-3</v>
      </c>
      <c r="P6796" s="578">
        <v>2.2482998817035824</v>
      </c>
      <c r="Q6796" s="578">
        <v>984.57290490468154</v>
      </c>
      <c r="R6796" s="578">
        <v>0.42022470979524401</v>
      </c>
      <c r="S6796" s="578">
        <v>1.3742365780634201E-2</v>
      </c>
      <c r="T6796" s="578">
        <v>5.2128107708995178E-3</v>
      </c>
      <c r="U6796" s="578">
        <v>3.5914732350356573</v>
      </c>
      <c r="V6796" s="578">
        <v>1417.66957600911</v>
      </c>
      <c r="W6796" s="578">
        <v>0.44642164176911997</v>
      </c>
      <c r="X6796" s="578">
        <v>4.0276254017044245E-2</v>
      </c>
      <c r="Y6796" s="578">
        <v>7.5058417811912125E-3</v>
      </c>
    </row>
    <row r="6797" spans="1:25" x14ac:dyDescent="0.3">
      <c r="A6797" s="61" t="s">
        <v>1199</v>
      </c>
      <c r="B6797" s="61" t="s">
        <v>191</v>
      </c>
      <c r="C6797" s="61" t="s">
        <v>43</v>
      </c>
      <c r="D6797" s="36">
        <v>11</v>
      </c>
      <c r="E6797" s="36">
        <v>2020</v>
      </c>
      <c r="F6797" s="578">
        <v>2.8308116361877125</v>
      </c>
      <c r="G6797" s="578">
        <v>1122.8005053202276</v>
      </c>
      <c r="H6797" s="578">
        <v>0.34919228534757396</v>
      </c>
      <c r="I6797" s="578">
        <v>2.6861587350140301E-2</v>
      </c>
      <c r="J6797" s="578">
        <v>5.9446465214326328E-3</v>
      </c>
      <c r="K6797" s="578">
        <v>3.5775130233669099</v>
      </c>
      <c r="L6797" s="578">
        <v>1381.3858133951776</v>
      </c>
      <c r="M6797" s="578">
        <v>0.39522196455800396</v>
      </c>
      <c r="N6797" s="578">
        <v>4.5189915501850877E-2</v>
      </c>
      <c r="O6797" s="578">
        <v>7.3137373983627125E-3</v>
      </c>
      <c r="P6797" s="578">
        <v>2.8308119491120975</v>
      </c>
      <c r="Q6797" s="578">
        <v>1122.8004531860324</v>
      </c>
      <c r="R6797" s="578">
        <v>0.349192285400931</v>
      </c>
      <c r="S6797" s="578">
        <v>2.6861587355369899E-2</v>
      </c>
      <c r="T6797" s="578">
        <v>5.9446465214326328E-3</v>
      </c>
      <c r="U6797" s="578">
        <v>3.5775130233669099</v>
      </c>
      <c r="V6797" s="578">
        <v>1381.3858133951776</v>
      </c>
      <c r="W6797" s="578">
        <v>0.39522196914185748</v>
      </c>
      <c r="X6797" s="578">
        <v>4.5189907435693955E-2</v>
      </c>
      <c r="Y6797" s="578">
        <v>7.3137372940739846E-3</v>
      </c>
    </row>
    <row r="6798" spans="1:25" x14ac:dyDescent="0.3">
      <c r="A6798" s="61" t="s">
        <v>1200</v>
      </c>
      <c r="B6798" s="61" t="s">
        <v>191</v>
      </c>
      <c r="C6798" s="61" t="s">
        <v>43</v>
      </c>
      <c r="D6798" s="36">
        <v>12</v>
      </c>
      <c r="E6798" s="36">
        <v>2020</v>
      </c>
      <c r="F6798" s="578">
        <v>3.3074123546248302</v>
      </c>
      <c r="G6798" s="578">
        <v>1235.8980000813749</v>
      </c>
      <c r="H6798" s="578">
        <v>0.29107613623151879</v>
      </c>
      <c r="I6798" s="578">
        <v>3.7595478405061472E-2</v>
      </c>
      <c r="J6798" s="578">
        <v>6.5434548062815569E-3</v>
      </c>
      <c r="K6798" s="578">
        <v>3.5647135761828324</v>
      </c>
      <c r="L6798" s="578">
        <v>1350.8061294555625</v>
      </c>
      <c r="M6798" s="578">
        <v>0.35300787279265877</v>
      </c>
      <c r="N6798" s="578">
        <v>4.9177538855171073E-2</v>
      </c>
      <c r="O6798" s="578">
        <v>7.151834184090447E-3</v>
      </c>
      <c r="P6798" s="578">
        <v>3.3074123546248302</v>
      </c>
      <c r="Q6798" s="578">
        <v>1235.8980000813749</v>
      </c>
      <c r="R6798" s="578">
        <v>0.29107613628366347</v>
      </c>
      <c r="S6798" s="578">
        <v>3.7595477886497905E-2</v>
      </c>
      <c r="T6798" s="578">
        <v>6.5434547529245341E-3</v>
      </c>
      <c r="U6798" s="578">
        <v>3.5647132632584473</v>
      </c>
      <c r="V6798" s="578">
        <v>1350.8061294555625</v>
      </c>
      <c r="W6798" s="578">
        <v>0.35300783099955829</v>
      </c>
      <c r="X6798" s="578">
        <v>4.9177531007596025E-2</v>
      </c>
      <c r="Y6798" s="578">
        <v>7.1518342374474707E-3</v>
      </c>
    </row>
    <row r="6799" spans="1:25" x14ac:dyDescent="0.3">
      <c r="A6799" s="61" t="s">
        <v>1201</v>
      </c>
      <c r="B6799" s="61" t="s">
        <v>191</v>
      </c>
      <c r="C6799" s="61" t="s">
        <v>43</v>
      </c>
      <c r="D6799" s="36">
        <v>13</v>
      </c>
      <c r="E6799" s="36">
        <v>2020</v>
      </c>
      <c r="F6799" s="578">
        <v>3.2591005898138947</v>
      </c>
      <c r="G6799" s="578">
        <v>1210.7361640930101</v>
      </c>
      <c r="H6799" s="578">
        <v>0.26110368928251126</v>
      </c>
      <c r="I6799" s="578">
        <v>3.8274995808023897E-2</v>
      </c>
      <c r="J6799" s="578">
        <v>6.4102359077272252E-3</v>
      </c>
      <c r="K6799" s="578">
        <v>3.480699286708155</v>
      </c>
      <c r="L6799" s="578">
        <v>1314.5075162251724</v>
      </c>
      <c r="M6799" s="578">
        <v>0.32252700410996676</v>
      </c>
      <c r="N6799" s="578">
        <v>4.9514844934795549E-2</v>
      </c>
      <c r="O6799" s="578">
        <v>6.959639363534123E-3</v>
      </c>
      <c r="P6799" s="578">
        <v>3.2591006419679576</v>
      </c>
      <c r="Q6799" s="578">
        <v>1210.7361640930101</v>
      </c>
      <c r="R6799" s="578">
        <v>0.2611036734500275</v>
      </c>
      <c r="S6799" s="578">
        <v>3.8275001570582355E-2</v>
      </c>
      <c r="T6799" s="578">
        <v>6.410235961084248E-3</v>
      </c>
      <c r="U6799" s="578">
        <v>3.4806992866872375</v>
      </c>
      <c r="V6799" s="578">
        <v>1314.5075162251724</v>
      </c>
      <c r="W6799" s="578">
        <v>0.322526988156217</v>
      </c>
      <c r="X6799" s="578">
        <v>4.9514840230434204E-2</v>
      </c>
      <c r="Y6799" s="578">
        <v>6.9596394144658281E-3</v>
      </c>
    </row>
    <row r="6800" spans="1:25" x14ac:dyDescent="0.3">
      <c r="A6800" s="61" t="s">
        <v>1202</v>
      </c>
      <c r="B6800" s="61" t="s">
        <v>191</v>
      </c>
      <c r="C6800" s="61" t="s">
        <v>43</v>
      </c>
      <c r="D6800" s="36">
        <v>14</v>
      </c>
      <c r="E6800" s="36">
        <v>2020</v>
      </c>
      <c r="F6800" s="578">
        <v>3.3740462632043373</v>
      </c>
      <c r="G6800" s="578">
        <v>1270.4983139038025</v>
      </c>
      <c r="H6800" s="578">
        <v>0.27411630814337173</v>
      </c>
      <c r="I6800" s="578">
        <v>3.7631755748407103E-2</v>
      </c>
      <c r="J6800" s="578">
        <v>6.72663806714505E-3</v>
      </c>
      <c r="K6800" s="578">
        <v>3.5772331089537999</v>
      </c>
      <c r="L6800" s="578">
        <v>1365.0854975382424</v>
      </c>
      <c r="M6800" s="578">
        <v>0.32987159023468804</v>
      </c>
      <c r="N6800" s="578">
        <v>4.885928752977025E-2</v>
      </c>
      <c r="O6800" s="578">
        <v>7.2274358899448972E-3</v>
      </c>
      <c r="P6800" s="578">
        <v>3.3740466282982426</v>
      </c>
      <c r="Q6800" s="578">
        <v>1270.4982617696051</v>
      </c>
      <c r="R6800" s="578">
        <v>0.27411636454053179</v>
      </c>
      <c r="S6800" s="578">
        <v>3.7631756323814103E-2</v>
      </c>
      <c r="T6800" s="578">
        <v>6.7266379604310053E-3</v>
      </c>
      <c r="U6800" s="578">
        <v>3.5772331089537999</v>
      </c>
      <c r="V6800" s="578">
        <v>1365.0854975382424</v>
      </c>
      <c r="W6800" s="578">
        <v>0.32987159525024801</v>
      </c>
      <c r="X6800" s="578">
        <v>4.8859286487337728E-2</v>
      </c>
      <c r="Y6800" s="578">
        <v>7.2274358390131948E-3</v>
      </c>
    </row>
    <row r="6801" spans="1:25" x14ac:dyDescent="0.3">
      <c r="A6801" s="61" t="s">
        <v>1203</v>
      </c>
      <c r="B6801" s="61" t="s">
        <v>191</v>
      </c>
      <c r="C6801" s="61" t="s">
        <v>43</v>
      </c>
      <c r="D6801" s="36">
        <v>15</v>
      </c>
      <c r="E6801" s="36">
        <v>2020</v>
      </c>
      <c r="F6801" s="578">
        <v>3.488049548418525</v>
      </c>
      <c r="G6801" s="578">
        <v>1329.0368251800501</v>
      </c>
      <c r="H6801" s="578">
        <v>0.28824865374068948</v>
      </c>
      <c r="I6801" s="578">
        <v>3.7035532959938153E-2</v>
      </c>
      <c r="J6801" s="578">
        <v>7.0365753538984121E-3</v>
      </c>
      <c r="K6801" s="578">
        <v>3.6713769267371301</v>
      </c>
      <c r="L6801" s="578">
        <v>1413.2978197733501</v>
      </c>
      <c r="M6801" s="578">
        <v>0.33704108667006877</v>
      </c>
      <c r="N6801" s="578">
        <v>4.7239309735080753E-2</v>
      </c>
      <c r="O6801" s="578">
        <v>7.4826895967513903E-3</v>
      </c>
      <c r="P6801" s="578">
        <v>3.4880495484494469</v>
      </c>
      <c r="Q6801" s="578">
        <v>1329.0368251800501</v>
      </c>
      <c r="R6801" s="578">
        <v>0.28824874418811874</v>
      </c>
      <c r="S6801" s="578">
        <v>3.7035532965091947E-2</v>
      </c>
      <c r="T6801" s="578">
        <v>7.0365753538984121E-3</v>
      </c>
      <c r="U6801" s="578">
        <v>3.6713769267371301</v>
      </c>
      <c r="V6801" s="578">
        <v>1413.2978197733501</v>
      </c>
      <c r="W6801" s="578">
        <v>0.33704108605888872</v>
      </c>
      <c r="X6801" s="578">
        <v>4.7239308668091874E-2</v>
      </c>
      <c r="Y6801" s="578">
        <v>7.4826896476830945E-3</v>
      </c>
    </row>
    <row r="6802" spans="1:25" x14ac:dyDescent="0.3">
      <c r="A6802" s="580" t="s">
        <v>1204</v>
      </c>
      <c r="B6802" s="580" t="s">
        <v>191</v>
      </c>
      <c r="C6802" s="580" t="s">
        <v>43</v>
      </c>
      <c r="D6802" s="581">
        <v>16</v>
      </c>
      <c r="E6802" s="581">
        <v>2020</v>
      </c>
      <c r="F6802" s="582">
        <v>3.6713869410443727</v>
      </c>
      <c r="G6802" s="582">
        <v>1410.60656356811</v>
      </c>
      <c r="H6802" s="582">
        <v>0.30780712676156902</v>
      </c>
      <c r="I6802" s="582">
        <v>3.6922113552160775E-2</v>
      </c>
      <c r="J6802" s="582">
        <v>7.4684399175263573E-3</v>
      </c>
      <c r="K6802" s="582">
        <v>3.8303829458600323</v>
      </c>
      <c r="L6802" s="582">
        <v>1483.7279141743925</v>
      </c>
      <c r="M6802" s="582">
        <v>0.35093597185914377</v>
      </c>
      <c r="N6802" s="582">
        <v>4.66118043245842E-2</v>
      </c>
      <c r="O6802" s="582">
        <v>7.8555887448601373E-3</v>
      </c>
      <c r="P6802" s="582">
        <v>3.6713869410234503</v>
      </c>
      <c r="Q6802" s="582">
        <v>1410.60656356811</v>
      </c>
      <c r="R6802" s="582">
        <v>0.30780712665485499</v>
      </c>
      <c r="S6802" s="582">
        <v>3.6922115201074697E-2</v>
      </c>
      <c r="T6802" s="582">
        <v>7.4684399175263573E-3</v>
      </c>
      <c r="U6802" s="582">
        <v>3.8303830501681624</v>
      </c>
      <c r="V6802" s="582">
        <v>1483.727914174395</v>
      </c>
      <c r="W6802" s="582">
        <v>0.35093597687470379</v>
      </c>
      <c r="X6802" s="582">
        <v>4.6611798043310601E-2</v>
      </c>
      <c r="Y6802" s="582">
        <v>7.8555886866524746E-3</v>
      </c>
    </row>
    <row r="6803" spans="1:25" x14ac:dyDescent="0.3">
      <c r="A6803" s="61" t="s">
        <v>1205</v>
      </c>
      <c r="B6803" s="61" t="s">
        <v>191</v>
      </c>
      <c r="C6803" s="61" t="s">
        <v>43</v>
      </c>
      <c r="D6803" s="36">
        <v>1</v>
      </c>
      <c r="E6803" s="36">
        <v>2030</v>
      </c>
      <c r="F6803" s="578">
        <v>6.3546042640227798</v>
      </c>
      <c r="G6803" s="578">
        <v>6392.638514200843</v>
      </c>
      <c r="H6803" s="578">
        <v>1.32216518558561</v>
      </c>
      <c r="I6803" s="578">
        <v>1.7788881471915326E-2</v>
      </c>
      <c r="J6803" s="578">
        <v>3.3845751216479848E-2</v>
      </c>
      <c r="K6803" s="578">
        <v>6.1053643870400203</v>
      </c>
      <c r="L6803" s="578">
        <v>6233.2560221354124</v>
      </c>
      <c r="M6803" s="578">
        <v>1.3161873593926401</v>
      </c>
      <c r="N6803" s="578">
        <v>1.6397337065427502E-2</v>
      </c>
      <c r="O6803" s="578">
        <v>3.3001911554795926E-2</v>
      </c>
      <c r="P6803" s="578">
        <v>6.3546042640227798</v>
      </c>
      <c r="Q6803" s="578">
        <v>6392.638514200843</v>
      </c>
      <c r="R6803" s="578">
        <v>1.32216518558561</v>
      </c>
      <c r="S6803" s="578">
        <v>1.7788881477144924E-2</v>
      </c>
      <c r="T6803" s="578">
        <v>3.3845751216479848E-2</v>
      </c>
      <c r="U6803" s="578">
        <v>6.1053643870400203</v>
      </c>
      <c r="V6803" s="578">
        <v>6233.2560221354124</v>
      </c>
      <c r="W6803" s="578">
        <v>1.3161873593926401</v>
      </c>
      <c r="X6803" s="578">
        <v>1.6397337065427502E-2</v>
      </c>
      <c r="Y6803" s="578">
        <v>3.3001911554795926E-2</v>
      </c>
    </row>
    <row r="6804" spans="1:25" x14ac:dyDescent="0.3">
      <c r="A6804" s="61" t="s">
        <v>1206</v>
      </c>
      <c r="B6804" s="61" t="s">
        <v>191</v>
      </c>
      <c r="C6804" s="61" t="s">
        <v>43</v>
      </c>
      <c r="D6804" s="36">
        <v>2</v>
      </c>
      <c r="E6804" s="36">
        <v>2030</v>
      </c>
      <c r="F6804" s="578">
        <v>4.0607126348622797</v>
      </c>
      <c r="G6804" s="578">
        <v>3768.6264521280873</v>
      </c>
      <c r="H6804" s="578">
        <v>0.79364160386224547</v>
      </c>
      <c r="I6804" s="578">
        <v>9.9987243545456243E-3</v>
      </c>
      <c r="J6804" s="578">
        <v>1.9952942675445201E-2</v>
      </c>
      <c r="K6804" s="578">
        <v>4.0229007972270603</v>
      </c>
      <c r="L6804" s="578">
        <v>3723.4576034545876</v>
      </c>
      <c r="M6804" s="578">
        <v>0.86402313193927172</v>
      </c>
      <c r="N6804" s="578">
        <v>8.7664135100264176E-3</v>
      </c>
      <c r="O6804" s="578">
        <v>1.9713808006296501E-2</v>
      </c>
      <c r="P6804" s="578">
        <v>4.0607126348622797</v>
      </c>
      <c r="Q6804" s="578">
        <v>3768.6264521280873</v>
      </c>
      <c r="R6804" s="578">
        <v>0.79364160386224547</v>
      </c>
      <c r="S6804" s="578">
        <v>9.9987246407332933E-3</v>
      </c>
      <c r="T6804" s="578">
        <v>1.9952942675445201E-2</v>
      </c>
      <c r="U6804" s="578">
        <v>4.0229007972218298</v>
      </c>
      <c r="V6804" s="578">
        <v>3723.4576034545876</v>
      </c>
      <c r="W6804" s="578">
        <v>0.86402310027430418</v>
      </c>
      <c r="X6804" s="578">
        <v>8.7664135649750518E-3</v>
      </c>
      <c r="Y6804" s="578">
        <v>1.9713808006296501E-2</v>
      </c>
    </row>
    <row r="6805" spans="1:25" x14ac:dyDescent="0.3">
      <c r="A6805" s="61" t="s">
        <v>1207</v>
      </c>
      <c r="B6805" s="61" t="s">
        <v>191</v>
      </c>
      <c r="C6805" s="61" t="s">
        <v>43</v>
      </c>
      <c r="D6805" s="36">
        <v>3</v>
      </c>
      <c r="E6805" s="36">
        <v>2030</v>
      </c>
      <c r="F6805" s="578">
        <v>2.1800475239574149</v>
      </c>
      <c r="G6805" s="578">
        <v>1995.7645950317324</v>
      </c>
      <c r="H6805" s="578">
        <v>0.41683454436618628</v>
      </c>
      <c r="I6805" s="578">
        <v>4.6032434112817083E-3</v>
      </c>
      <c r="J6805" s="578">
        <v>1.0566535444619701E-2</v>
      </c>
      <c r="K6805" s="578">
        <v>2.9465177831370899</v>
      </c>
      <c r="L6805" s="578">
        <v>2579.1783917744924</v>
      </c>
      <c r="M6805" s="578">
        <v>0.58513517963486494</v>
      </c>
      <c r="N6805" s="578">
        <v>5.1548669135854583E-3</v>
      </c>
      <c r="O6805" s="578">
        <v>1.3655438572944401E-2</v>
      </c>
      <c r="P6805" s="578">
        <v>2.1800477847282247</v>
      </c>
      <c r="Q6805" s="578">
        <v>1995.7645950317324</v>
      </c>
      <c r="R6805" s="578">
        <v>0.41683454468632852</v>
      </c>
      <c r="S6805" s="578">
        <v>4.603243362396368E-3</v>
      </c>
      <c r="T6805" s="578">
        <v>1.0566535444619701E-2</v>
      </c>
      <c r="U6805" s="578">
        <v>2.9465177831370899</v>
      </c>
      <c r="V6805" s="578">
        <v>2579.1784439086878</v>
      </c>
      <c r="W6805" s="578">
        <v>0.58513517445923402</v>
      </c>
      <c r="X6805" s="578">
        <v>5.1548666039025149E-3</v>
      </c>
      <c r="Y6805" s="578">
        <v>1.3655438572944401E-2</v>
      </c>
    </row>
    <row r="6806" spans="1:25" x14ac:dyDescent="0.3">
      <c r="A6806" s="61" t="s">
        <v>1208</v>
      </c>
      <c r="B6806" s="61" t="s">
        <v>191</v>
      </c>
      <c r="C6806" s="61" t="s">
        <v>43</v>
      </c>
      <c r="D6806" s="36">
        <v>4</v>
      </c>
      <c r="E6806" s="36">
        <v>2030</v>
      </c>
      <c r="F6806" s="578">
        <v>1.1136345456616199</v>
      </c>
      <c r="G6806" s="578">
        <v>1072.7679125467876</v>
      </c>
      <c r="H6806" s="578">
        <v>0.2326266729554235</v>
      </c>
      <c r="I6806" s="578">
        <v>2.94658550774329E-3</v>
      </c>
      <c r="J6806" s="578">
        <v>5.6797575283174659E-3</v>
      </c>
      <c r="K6806" s="578">
        <v>2.55577224996523</v>
      </c>
      <c r="L6806" s="578">
        <v>2190.23729960123</v>
      </c>
      <c r="M6806" s="578">
        <v>0.46199669551181899</v>
      </c>
      <c r="N6806" s="578">
        <v>3.9955903168144326E-3</v>
      </c>
      <c r="O6806" s="578">
        <v>1.1596188443945676E-2</v>
      </c>
      <c r="P6806" s="578">
        <v>1.1136345456616199</v>
      </c>
      <c r="Q6806" s="578">
        <v>1072.7679125467876</v>
      </c>
      <c r="R6806" s="578">
        <v>0.23262667332043377</v>
      </c>
      <c r="S6806" s="578">
        <v>2.94658550774329E-3</v>
      </c>
      <c r="T6806" s="578">
        <v>5.6797574749604422E-3</v>
      </c>
      <c r="U6806" s="578">
        <v>2.55577224996523</v>
      </c>
      <c r="V6806" s="578">
        <v>2190.23729960123</v>
      </c>
      <c r="W6806" s="578">
        <v>0.46199665307843374</v>
      </c>
      <c r="X6806" s="578">
        <v>3.9955905194801701E-3</v>
      </c>
      <c r="Y6806" s="578">
        <v>1.1596188443945676E-2</v>
      </c>
    </row>
    <row r="6807" spans="1:25" x14ac:dyDescent="0.3">
      <c r="A6807" s="61" t="s">
        <v>1209</v>
      </c>
      <c r="B6807" s="61" t="s">
        <v>191</v>
      </c>
      <c r="C6807" s="61" t="s">
        <v>43</v>
      </c>
      <c r="D6807" s="36">
        <v>5</v>
      </c>
      <c r="E6807" s="36">
        <v>2030</v>
      </c>
      <c r="F6807" s="578">
        <v>1.2244390055057</v>
      </c>
      <c r="G6807" s="578">
        <v>1110.5474039713476</v>
      </c>
      <c r="H6807" s="578">
        <v>0.23240380951513773</v>
      </c>
      <c r="I6807" s="578">
        <v>3.1129762497812373E-3</v>
      </c>
      <c r="J6807" s="578">
        <v>5.87979114303986E-3</v>
      </c>
      <c r="K6807" s="578">
        <v>2.3194628059748026</v>
      </c>
      <c r="L6807" s="578">
        <v>1959.1507886250749</v>
      </c>
      <c r="M6807" s="578">
        <v>0.37517616753029825</v>
      </c>
      <c r="N6807" s="578">
        <v>3.5791202134589574E-3</v>
      </c>
      <c r="O6807" s="578">
        <v>1.0372714129819818E-2</v>
      </c>
      <c r="P6807" s="578">
        <v>1.2244390055057</v>
      </c>
      <c r="Q6807" s="578">
        <v>1110.5474039713476</v>
      </c>
      <c r="R6807" s="578">
        <v>0.23240379911536901</v>
      </c>
      <c r="S6807" s="578">
        <v>3.1129762513444331E-3</v>
      </c>
      <c r="T6807" s="578">
        <v>5.8797913031109275E-3</v>
      </c>
      <c r="U6807" s="578">
        <v>2.3194628059684375</v>
      </c>
      <c r="V6807" s="578">
        <v>1959.1507886250749</v>
      </c>
      <c r="W6807" s="578">
        <v>0.37517611113435079</v>
      </c>
      <c r="X6807" s="578">
        <v>3.5791194307724524E-3</v>
      </c>
      <c r="Y6807" s="578">
        <v>1.0372714129819818E-2</v>
      </c>
    </row>
    <row r="6808" spans="1:25" x14ac:dyDescent="0.3">
      <c r="A6808" s="61" t="s">
        <v>1210</v>
      </c>
      <c r="B6808" s="61" t="s">
        <v>191</v>
      </c>
      <c r="C6808" s="61" t="s">
        <v>43</v>
      </c>
      <c r="D6808" s="36">
        <v>6</v>
      </c>
      <c r="E6808" s="36">
        <v>2030</v>
      </c>
      <c r="F6808" s="578">
        <v>1.2909215860490799</v>
      </c>
      <c r="G6808" s="578">
        <v>1133.2207400004002</v>
      </c>
      <c r="H6808" s="578">
        <v>0.23227103706449201</v>
      </c>
      <c r="I6808" s="578">
        <v>3.2128084455488649E-3</v>
      </c>
      <c r="J6808" s="578">
        <v>5.9998277865815856E-3</v>
      </c>
      <c r="K6808" s="578">
        <v>2.1311451273286299</v>
      </c>
      <c r="L6808" s="578">
        <v>1792.3011233011825</v>
      </c>
      <c r="M6808" s="578">
        <v>0.30713436457153825</v>
      </c>
      <c r="N6808" s="578">
        <v>3.2294393197863248E-3</v>
      </c>
      <c r="O6808" s="578">
        <v>9.4893163817080933E-3</v>
      </c>
      <c r="P6808" s="578">
        <v>1.2909215860490799</v>
      </c>
      <c r="Q6808" s="578">
        <v>1133.2207400004002</v>
      </c>
      <c r="R6808" s="578">
        <v>0.23227103706449201</v>
      </c>
      <c r="S6808" s="578">
        <v>3.2128083939255677E-3</v>
      </c>
      <c r="T6808" s="578">
        <v>5.9998279393766955E-3</v>
      </c>
      <c r="U6808" s="578">
        <v>2.1311451273280997</v>
      </c>
      <c r="V6808" s="578">
        <v>1792.3011233011825</v>
      </c>
      <c r="W6808" s="578">
        <v>0.30713436401128946</v>
      </c>
      <c r="X6808" s="578">
        <v>3.2294395779028152E-3</v>
      </c>
      <c r="Y6808" s="578">
        <v>9.4893163283510697E-3</v>
      </c>
    </row>
    <row r="6809" spans="1:25" x14ac:dyDescent="0.3">
      <c r="A6809" s="61" t="s">
        <v>1211</v>
      </c>
      <c r="B6809" s="61" t="s">
        <v>191</v>
      </c>
      <c r="C6809" s="61" t="s">
        <v>43</v>
      </c>
      <c r="D6809" s="36">
        <v>7</v>
      </c>
      <c r="E6809" s="36">
        <v>2030</v>
      </c>
      <c r="F6809" s="578">
        <v>1.33524346545474</v>
      </c>
      <c r="G6809" s="578">
        <v>1148.3372917175252</v>
      </c>
      <c r="H6809" s="578">
        <v>0.23218187084421499</v>
      </c>
      <c r="I6809" s="578">
        <v>3.27936672329087E-3</v>
      </c>
      <c r="J6809" s="578">
        <v>6.0798558697570055E-3</v>
      </c>
      <c r="K6809" s="578">
        <v>2.1703768047866503</v>
      </c>
      <c r="L6809" s="578">
        <v>1757.2808494567826</v>
      </c>
      <c r="M6809" s="578">
        <v>0.278665453894063</v>
      </c>
      <c r="N6809" s="578">
        <v>4.13968504153672E-3</v>
      </c>
      <c r="O6809" s="578">
        <v>9.3039141065673868E-3</v>
      </c>
      <c r="P6809" s="578">
        <v>1.3352434654552701</v>
      </c>
      <c r="Q6809" s="578">
        <v>1148.3372917175252</v>
      </c>
      <c r="R6809" s="578">
        <v>0.23218187084421499</v>
      </c>
      <c r="S6809" s="578">
        <v>3.27936672329087E-3</v>
      </c>
      <c r="T6809" s="578">
        <v>6.0798558697570055E-3</v>
      </c>
      <c r="U6809" s="578">
        <v>2.1703768047861201</v>
      </c>
      <c r="V6809" s="578">
        <v>1757.2808494567826</v>
      </c>
      <c r="W6809" s="578">
        <v>0.278665453894063</v>
      </c>
      <c r="X6809" s="578">
        <v>4.1396849892028778E-3</v>
      </c>
      <c r="Y6809" s="578">
        <v>9.3039141599244105E-3</v>
      </c>
    </row>
    <row r="6810" spans="1:25" x14ac:dyDescent="0.3">
      <c r="A6810" s="61" t="s">
        <v>1212</v>
      </c>
      <c r="B6810" s="61" t="s">
        <v>191</v>
      </c>
      <c r="C6810" s="61" t="s">
        <v>43</v>
      </c>
      <c r="D6810" s="36">
        <v>8</v>
      </c>
      <c r="E6810" s="36">
        <v>2030</v>
      </c>
      <c r="F6810" s="578">
        <v>1.2708708545287599</v>
      </c>
      <c r="G6810" s="578">
        <v>1069.7145652770926</v>
      </c>
      <c r="H6810" s="578">
        <v>0.19871890265494499</v>
      </c>
      <c r="I6810" s="578">
        <v>2.8727819058265874E-3</v>
      </c>
      <c r="J6810" s="578">
        <v>5.6635926739545504E-3</v>
      </c>
      <c r="K6810" s="578">
        <v>1.8887155917192699</v>
      </c>
      <c r="L6810" s="578">
        <v>1476.2055371602323</v>
      </c>
      <c r="M6810" s="578">
        <v>0.20750741360097846</v>
      </c>
      <c r="N6810" s="578">
        <v>4.12191185061298E-3</v>
      </c>
      <c r="O6810" s="578">
        <v>7.8157569757119367E-3</v>
      </c>
      <c r="P6810" s="578">
        <v>1.2708708545287599</v>
      </c>
      <c r="Q6810" s="578">
        <v>1069.7145652770926</v>
      </c>
      <c r="R6810" s="578">
        <v>0.19871890265494499</v>
      </c>
      <c r="S6810" s="578">
        <v>2.8727821665483974E-3</v>
      </c>
      <c r="T6810" s="578">
        <v>5.6635926739545504E-3</v>
      </c>
      <c r="U6810" s="578">
        <v>1.8887155917182099</v>
      </c>
      <c r="V6810" s="578">
        <v>1476.2055371602323</v>
      </c>
      <c r="W6810" s="578">
        <v>0.20750741344818352</v>
      </c>
      <c r="X6810" s="578">
        <v>4.1219121052714948E-3</v>
      </c>
      <c r="Y6810" s="578">
        <v>7.8157569757119367E-3</v>
      </c>
    </row>
    <row r="6811" spans="1:25" x14ac:dyDescent="0.3">
      <c r="A6811" s="61" t="s">
        <v>1213</v>
      </c>
      <c r="B6811" s="61" t="s">
        <v>191</v>
      </c>
      <c r="C6811" s="61" t="s">
        <v>43</v>
      </c>
      <c r="D6811" s="36">
        <v>9</v>
      </c>
      <c r="E6811" s="36">
        <v>2030</v>
      </c>
      <c r="F6811" s="578">
        <v>1.22259893652153</v>
      </c>
      <c r="G6811" s="578">
        <v>1010.7526397705045</v>
      </c>
      <c r="H6811" s="578">
        <v>0.173621950903907</v>
      </c>
      <c r="I6811" s="578">
        <v>2.5678487894632875E-3</v>
      </c>
      <c r="J6811" s="578">
        <v>5.3514217482491652E-3</v>
      </c>
      <c r="K6811" s="578">
        <v>1.87545505431626</v>
      </c>
      <c r="L6811" s="578">
        <v>1429.2833150227825</v>
      </c>
      <c r="M6811" s="578">
        <v>0.17261585243977601</v>
      </c>
      <c r="N6811" s="578">
        <v>5.0467429040660676E-3</v>
      </c>
      <c r="O6811" s="578">
        <v>7.5673338142223595E-3</v>
      </c>
      <c r="P6811" s="578">
        <v>1.22259893652153</v>
      </c>
      <c r="Q6811" s="578">
        <v>1010.7526397705045</v>
      </c>
      <c r="R6811" s="578">
        <v>0.173621950903907</v>
      </c>
      <c r="S6811" s="578">
        <v>2.5678488947941426E-3</v>
      </c>
      <c r="T6811" s="578">
        <v>5.3514217482491652E-3</v>
      </c>
      <c r="U6811" s="578">
        <v>1.87545505431626</v>
      </c>
      <c r="V6811" s="578">
        <v>1429.2833150227825</v>
      </c>
      <c r="W6811" s="578">
        <v>0.17261585243977601</v>
      </c>
      <c r="X6811" s="578">
        <v>5.0467429577262576E-3</v>
      </c>
      <c r="Y6811" s="578">
        <v>7.5673337123589555E-3</v>
      </c>
    </row>
    <row r="6812" spans="1:25" x14ac:dyDescent="0.3">
      <c r="A6812" s="61" t="s">
        <v>1214</v>
      </c>
      <c r="B6812" s="61" t="s">
        <v>191</v>
      </c>
      <c r="C6812" s="61" t="s">
        <v>43</v>
      </c>
      <c r="D6812" s="36">
        <v>10</v>
      </c>
      <c r="E6812" s="36">
        <v>2030</v>
      </c>
      <c r="F6812" s="578">
        <v>1.185047342963415</v>
      </c>
      <c r="G6812" s="578">
        <v>964.8895854949925</v>
      </c>
      <c r="H6812" s="578">
        <v>0.15410164650529601</v>
      </c>
      <c r="I6812" s="578">
        <v>2.3306771854549853E-3</v>
      </c>
      <c r="J6812" s="578">
        <v>5.1085973682347624E-3</v>
      </c>
      <c r="K6812" s="578">
        <v>1.8636545318778002</v>
      </c>
      <c r="L6812" s="578">
        <v>1390.2855262756302</v>
      </c>
      <c r="M6812" s="578">
        <v>0.144643406170265</v>
      </c>
      <c r="N6812" s="578">
        <v>5.7160463722993804E-3</v>
      </c>
      <c r="O6812" s="578">
        <v>7.3608538126184878E-3</v>
      </c>
      <c r="P6812" s="578">
        <v>1.1850473429703126</v>
      </c>
      <c r="Q6812" s="578">
        <v>964.88958009083797</v>
      </c>
      <c r="R6812" s="578">
        <v>0.15410164650529601</v>
      </c>
      <c r="S6812" s="578">
        <v>2.3306771854549827E-3</v>
      </c>
      <c r="T6812" s="578">
        <v>5.1085973682347624E-3</v>
      </c>
      <c r="U6812" s="578">
        <v>1.8636545318777975</v>
      </c>
      <c r="V6812" s="578">
        <v>1390.2855262756302</v>
      </c>
      <c r="W6812" s="578">
        <v>0.14464340596168723</v>
      </c>
      <c r="X6812" s="578">
        <v>5.7160461158218753E-3</v>
      </c>
      <c r="Y6812" s="578">
        <v>7.3608537616867828E-3</v>
      </c>
    </row>
    <row r="6813" spans="1:25" x14ac:dyDescent="0.3">
      <c r="A6813" s="61" t="s">
        <v>1215</v>
      </c>
      <c r="B6813" s="61" t="s">
        <v>191</v>
      </c>
      <c r="C6813" s="61" t="s">
        <v>43</v>
      </c>
      <c r="D6813" s="36">
        <v>11</v>
      </c>
      <c r="E6813" s="36">
        <v>2030</v>
      </c>
      <c r="F6813" s="578">
        <v>1.4839793350402</v>
      </c>
      <c r="G6813" s="578">
        <v>1100.8830375671325</v>
      </c>
      <c r="H6813" s="578">
        <v>0.110668791690841</v>
      </c>
      <c r="I6813" s="578">
        <v>3.7347919136531452E-3</v>
      </c>
      <c r="J6813" s="578">
        <v>5.828613269841295E-3</v>
      </c>
      <c r="K6813" s="578">
        <v>1.86150450632832</v>
      </c>
      <c r="L6813" s="578">
        <v>1354.9776178995724</v>
      </c>
      <c r="M6813" s="578">
        <v>0.1207227781572625</v>
      </c>
      <c r="N6813" s="578">
        <v>6.2846060581212681E-3</v>
      </c>
      <c r="O6813" s="578">
        <v>7.1739111153874477E-3</v>
      </c>
      <c r="P6813" s="578">
        <v>1.4839793350402</v>
      </c>
      <c r="Q6813" s="578">
        <v>1100.8830375671325</v>
      </c>
      <c r="R6813" s="578">
        <v>0.110668791690841</v>
      </c>
      <c r="S6813" s="578">
        <v>3.7347918104065478E-3</v>
      </c>
      <c r="T6813" s="578">
        <v>5.8286132164842731E-3</v>
      </c>
      <c r="U6813" s="578">
        <v>1.86150450632779</v>
      </c>
      <c r="V6813" s="578">
        <v>1354.9776178995724</v>
      </c>
      <c r="W6813" s="578">
        <v>0.120722778052974</v>
      </c>
      <c r="X6813" s="578">
        <v>6.2846061686059303E-3</v>
      </c>
      <c r="Y6813" s="578">
        <v>7.1739111153874477E-3</v>
      </c>
    </row>
    <row r="6814" spans="1:25" x14ac:dyDescent="0.3">
      <c r="A6814" s="61" t="s">
        <v>1216</v>
      </c>
      <c r="B6814" s="61" t="s">
        <v>191</v>
      </c>
      <c r="C6814" s="61" t="s">
        <v>43</v>
      </c>
      <c r="D6814" s="36">
        <v>12</v>
      </c>
      <c r="E6814" s="36">
        <v>2030</v>
      </c>
      <c r="F6814" s="578">
        <v>1.7285691485813</v>
      </c>
      <c r="G6814" s="578">
        <v>1212.1560440063424</v>
      </c>
      <c r="H6814" s="578">
        <v>7.5132541650721849E-2</v>
      </c>
      <c r="I6814" s="578">
        <v>4.8836179278547772E-3</v>
      </c>
      <c r="J6814" s="578">
        <v>6.4177435754875899E-3</v>
      </c>
      <c r="K6814" s="578">
        <v>1.8587643710224375</v>
      </c>
      <c r="L6814" s="578">
        <v>1325.2088330586701</v>
      </c>
      <c r="M6814" s="578">
        <v>0.10118950530886625</v>
      </c>
      <c r="N6814" s="578">
        <v>6.7419578009927702E-3</v>
      </c>
      <c r="O6814" s="578">
        <v>7.0163054770091497E-3</v>
      </c>
      <c r="P6814" s="578">
        <v>1.7285691485813</v>
      </c>
      <c r="Q6814" s="578">
        <v>1212.1560440063424</v>
      </c>
      <c r="R6814" s="578">
        <v>7.5132542204907282E-2</v>
      </c>
      <c r="S6814" s="578">
        <v>4.8836183023771174E-3</v>
      </c>
      <c r="T6814" s="578">
        <v>6.4177437307080193E-3</v>
      </c>
      <c r="U6814" s="578">
        <v>1.858764371021375</v>
      </c>
      <c r="V6814" s="578">
        <v>1325.2088330586701</v>
      </c>
      <c r="W6814" s="578">
        <v>0.10118950426112826</v>
      </c>
      <c r="X6814" s="578">
        <v>6.7419578534213508E-3</v>
      </c>
      <c r="Y6814" s="578">
        <v>7.0163054260774464E-3</v>
      </c>
    </row>
    <row r="6815" spans="1:25" x14ac:dyDescent="0.3">
      <c r="A6815" s="61" t="s">
        <v>1217</v>
      </c>
      <c r="B6815" s="61" t="s">
        <v>191</v>
      </c>
      <c r="C6815" s="61" t="s">
        <v>43</v>
      </c>
      <c r="D6815" s="36">
        <v>13</v>
      </c>
      <c r="E6815" s="36">
        <v>2030</v>
      </c>
      <c r="F6815" s="578">
        <v>1.68754747213824</v>
      </c>
      <c r="G6815" s="578">
        <v>1187.7518704732224</v>
      </c>
      <c r="H6815" s="578">
        <v>6.0948859033790798E-2</v>
      </c>
      <c r="I6815" s="578">
        <v>4.9601078195943621E-3</v>
      </c>
      <c r="J6815" s="578">
        <v>6.288531345489898E-3</v>
      </c>
      <c r="K6815" s="578">
        <v>1.8007620825929527</v>
      </c>
      <c r="L6815" s="578">
        <v>1289.8466517130501</v>
      </c>
      <c r="M6815" s="578">
        <v>8.7078563674973908E-2</v>
      </c>
      <c r="N6815" s="578">
        <v>6.7870159105799122E-3</v>
      </c>
      <c r="O6815" s="578">
        <v>6.8290704220998998E-3</v>
      </c>
      <c r="P6815" s="578">
        <v>1.68754747213824</v>
      </c>
      <c r="Q6815" s="578">
        <v>1187.7519226074176</v>
      </c>
      <c r="R6815" s="578">
        <v>6.094886270602725E-2</v>
      </c>
      <c r="S6815" s="578">
        <v>4.9601081750552077E-3</v>
      </c>
      <c r="T6815" s="578">
        <v>6.2885313454898954E-3</v>
      </c>
      <c r="U6815" s="578">
        <v>1.8007620825918926</v>
      </c>
      <c r="V6815" s="578">
        <v>1289.8466517130501</v>
      </c>
      <c r="W6815" s="578">
        <v>8.7078563674973908E-2</v>
      </c>
      <c r="X6815" s="578">
        <v>6.7870159736003154E-3</v>
      </c>
      <c r="Y6815" s="578">
        <v>6.8290705239633055E-3</v>
      </c>
    </row>
    <row r="6816" spans="1:25" x14ac:dyDescent="0.3">
      <c r="A6816" s="61" t="s">
        <v>1218</v>
      </c>
      <c r="B6816" s="61" t="s">
        <v>191</v>
      </c>
      <c r="C6816" s="61" t="s">
        <v>43</v>
      </c>
      <c r="D6816" s="36">
        <v>14</v>
      </c>
      <c r="E6816" s="36">
        <v>2030</v>
      </c>
      <c r="F6816" s="578">
        <v>1.7188487920339675</v>
      </c>
      <c r="G6816" s="578">
        <v>1245.6436525980575</v>
      </c>
      <c r="H6816" s="578">
        <v>6.2046026919233527E-2</v>
      </c>
      <c r="I6816" s="578">
        <v>4.8979023468215558E-3</v>
      </c>
      <c r="J6816" s="578">
        <v>6.5950492717092822E-3</v>
      </c>
      <c r="K6816" s="578">
        <v>1.8244530154718899</v>
      </c>
      <c r="L6816" s="578">
        <v>1338.7879053751574</v>
      </c>
      <c r="M6816" s="578">
        <v>8.5603229973154726E-2</v>
      </c>
      <c r="N6816" s="578">
        <v>6.7165311513879972E-3</v>
      </c>
      <c r="O6816" s="578">
        <v>7.0881896778397825E-3</v>
      </c>
      <c r="P6816" s="578">
        <v>1.7188487920376774</v>
      </c>
      <c r="Q6816" s="578">
        <v>1245.6436525980575</v>
      </c>
      <c r="R6816" s="578">
        <v>6.2046028495994152E-2</v>
      </c>
      <c r="S6816" s="578">
        <v>4.8979023473331475E-3</v>
      </c>
      <c r="T6816" s="578">
        <v>6.5950494269297125E-3</v>
      </c>
      <c r="U6816" s="578">
        <v>1.8244530154713599</v>
      </c>
      <c r="V6816" s="578">
        <v>1338.7878532409625</v>
      </c>
      <c r="W6816" s="578">
        <v>8.5603229973154754E-2</v>
      </c>
      <c r="X6816" s="578">
        <v>6.7165305418370683E-3</v>
      </c>
      <c r="Y6816" s="578">
        <v>7.0881897287714849E-3</v>
      </c>
    </row>
    <row r="6817" spans="1:25" x14ac:dyDescent="0.3">
      <c r="A6817" s="61" t="s">
        <v>1219</v>
      </c>
      <c r="B6817" s="61" t="s">
        <v>191</v>
      </c>
      <c r="C6817" s="61" t="s">
        <v>43</v>
      </c>
      <c r="D6817" s="36">
        <v>15</v>
      </c>
      <c r="E6817" s="36">
        <v>2030</v>
      </c>
      <c r="F6817" s="578">
        <v>1.7525900660699125</v>
      </c>
      <c r="G6817" s="578">
        <v>1302.3683509826626</v>
      </c>
      <c r="H6817" s="578">
        <v>6.3943886067742498E-2</v>
      </c>
      <c r="I6817" s="578">
        <v>4.8400360515946251E-3</v>
      </c>
      <c r="J6817" s="578">
        <v>6.8953713343944375E-3</v>
      </c>
      <c r="K6817" s="578">
        <v>1.848883909798885</v>
      </c>
      <c r="L6817" s="578">
        <v>1385.4214528401626</v>
      </c>
      <c r="M6817" s="578">
        <v>8.4492066206924649E-2</v>
      </c>
      <c r="N6817" s="578">
        <v>6.493962891245997E-3</v>
      </c>
      <c r="O6817" s="578">
        <v>7.3351060952215096E-3</v>
      </c>
      <c r="P6817" s="578">
        <v>1.7525900660693801</v>
      </c>
      <c r="Q6817" s="578">
        <v>1302.3683509826626</v>
      </c>
      <c r="R6817" s="578">
        <v>6.3943890946575252E-2</v>
      </c>
      <c r="S6817" s="578">
        <v>4.8400361572854848E-3</v>
      </c>
      <c r="T6817" s="578">
        <v>6.8953712834627324E-3</v>
      </c>
      <c r="U6817" s="578">
        <v>1.8488839097967624</v>
      </c>
      <c r="V6817" s="578">
        <v>1385.4214528401626</v>
      </c>
      <c r="W6817" s="578">
        <v>8.4492066345167816E-2</v>
      </c>
      <c r="X6817" s="578">
        <v>6.4939623829332006E-3</v>
      </c>
      <c r="Y6817" s="578">
        <v>7.3351060952215096E-3</v>
      </c>
    </row>
    <row r="6818" spans="1:25" x14ac:dyDescent="0.3">
      <c r="A6818" s="580" t="s">
        <v>1220</v>
      </c>
      <c r="B6818" s="580" t="s">
        <v>191</v>
      </c>
      <c r="C6818" s="580" t="s">
        <v>43</v>
      </c>
      <c r="D6818" s="581">
        <v>16</v>
      </c>
      <c r="E6818" s="581">
        <v>2030</v>
      </c>
      <c r="F6818" s="582">
        <v>1.8256830661193799</v>
      </c>
      <c r="G6818" s="582">
        <v>1381.5714441935149</v>
      </c>
      <c r="H6818" s="582">
        <v>6.7452366203118147E-2</v>
      </c>
      <c r="I6818" s="582">
        <v>4.8202055694256726E-3</v>
      </c>
      <c r="J6818" s="582">
        <v>7.3147180398033581E-3</v>
      </c>
      <c r="K6818" s="582">
        <v>1.9108464895325501</v>
      </c>
      <c r="L6818" s="582">
        <v>1453.7609545389748</v>
      </c>
      <c r="M6818" s="582">
        <v>8.5640632780268774E-2</v>
      </c>
      <c r="N6818" s="582">
        <v>6.3921390471174729E-3</v>
      </c>
      <c r="O6818" s="582">
        <v>7.696924386740034E-3</v>
      </c>
      <c r="P6818" s="582">
        <v>1.8256830661193799</v>
      </c>
      <c r="Q6818" s="582">
        <v>1381.5714441935149</v>
      </c>
      <c r="R6818" s="582">
        <v>6.7452364697298095E-2</v>
      </c>
      <c r="S6818" s="582">
        <v>4.8202056252269598E-3</v>
      </c>
      <c r="T6818" s="582">
        <v>7.3147180398033581E-3</v>
      </c>
      <c r="U6818" s="582">
        <v>1.9108464895325501</v>
      </c>
      <c r="V6818" s="582">
        <v>1453.7609024047799</v>
      </c>
      <c r="W6818" s="582">
        <v>8.5640632780268719E-2</v>
      </c>
      <c r="X6818" s="582">
        <v>6.3921389375233596E-3</v>
      </c>
      <c r="Y6818" s="582">
        <v>7.6969244400970568E-3</v>
      </c>
    </row>
    <row r="6819" spans="1:25" x14ac:dyDescent="0.3">
      <c r="A6819" s="61" t="s">
        <v>1986</v>
      </c>
      <c r="B6819" s="61" t="s">
        <v>1697</v>
      </c>
      <c r="C6819" s="61" t="s">
        <v>43</v>
      </c>
      <c r="D6819" s="36">
        <v>1</v>
      </c>
      <c r="E6819" s="36">
        <v>2012</v>
      </c>
      <c r="F6819" s="578">
        <v>11.585033736102961</v>
      </c>
      <c r="G6819" s="578">
        <v>6761.3538004557249</v>
      </c>
      <c r="H6819" s="578">
        <v>11.966645529658576</v>
      </c>
      <c r="I6819" s="578">
        <v>7.936974795575219E-2</v>
      </c>
      <c r="J6819" s="578">
        <v>0.13474834601705227</v>
      </c>
      <c r="K6819" s="578">
        <v>11.244452161783817</v>
      </c>
      <c r="L6819" s="578">
        <v>6599.2594807942678</v>
      </c>
      <c r="M6819" s="578">
        <v>11.71607721282145</v>
      </c>
      <c r="N6819" s="578">
        <v>6.0985534257118432E-2</v>
      </c>
      <c r="O6819" s="578">
        <v>0.13151775021105949</v>
      </c>
      <c r="P6819" s="578">
        <v>11.58503300599854</v>
      </c>
      <c r="Q6819" s="578">
        <v>6761.3538004557249</v>
      </c>
      <c r="R6819" s="578">
        <v>11.966645276993674</v>
      </c>
      <c r="S6819" s="578">
        <v>7.9369743367048246E-2</v>
      </c>
      <c r="T6819" s="578">
        <v>0.13474834601705227</v>
      </c>
      <c r="U6819" s="578">
        <v>11.244453612183676</v>
      </c>
      <c r="V6819" s="578">
        <v>6599.2594807942678</v>
      </c>
      <c r="W6819" s="578">
        <v>11.716076783685448</v>
      </c>
      <c r="X6819" s="578">
        <v>6.0985530148324557E-2</v>
      </c>
      <c r="Y6819" s="578">
        <v>0.13151775021105949</v>
      </c>
    </row>
    <row r="6820" spans="1:25" x14ac:dyDescent="0.3">
      <c r="A6820" s="61" t="s">
        <v>1987</v>
      </c>
      <c r="B6820" s="61" t="s">
        <v>1697</v>
      </c>
      <c r="C6820" s="61" t="s">
        <v>43</v>
      </c>
      <c r="D6820" s="36">
        <v>2</v>
      </c>
      <c r="E6820" s="36">
        <v>2012</v>
      </c>
      <c r="F6820" s="578">
        <v>7.2859925091571878</v>
      </c>
      <c r="G6820" s="578">
        <v>3974.3465538024848</v>
      </c>
      <c r="H6820" s="578">
        <v>7.0632677969745847</v>
      </c>
      <c r="I6820" s="578">
        <v>5.6708602026901575E-2</v>
      </c>
      <c r="J6820" s="578">
        <v>7.9205520101822871E-2</v>
      </c>
      <c r="K6820" s="578">
        <v>7.3279465936114594</v>
      </c>
      <c r="L6820" s="578">
        <v>3936.7373657226526</v>
      </c>
      <c r="M6820" s="578">
        <v>7.1990760876530322</v>
      </c>
      <c r="N6820" s="578">
        <v>4.0973483532979978E-2</v>
      </c>
      <c r="O6820" s="578">
        <v>7.8456027860132296E-2</v>
      </c>
      <c r="P6820" s="578">
        <v>7.2859926631616219</v>
      </c>
      <c r="Q6820" s="578">
        <v>3974.3466059366829</v>
      </c>
      <c r="R6820" s="578">
        <v>7.0632675930707229</v>
      </c>
      <c r="S6820" s="578">
        <v>5.6708601012966604E-2</v>
      </c>
      <c r="T6820" s="578">
        <v>7.920552060628927E-2</v>
      </c>
      <c r="U6820" s="578">
        <v>7.327946767473648</v>
      </c>
      <c r="V6820" s="578">
        <v>3936.7373657226526</v>
      </c>
      <c r="W6820" s="578">
        <v>7.1990760295666369</v>
      </c>
      <c r="X6820" s="578">
        <v>4.0973484521600753E-2</v>
      </c>
      <c r="Y6820" s="578">
        <v>7.8456028364598696E-2</v>
      </c>
    </row>
    <row r="6821" spans="1:25" x14ac:dyDescent="0.3">
      <c r="A6821" s="61" t="s">
        <v>1988</v>
      </c>
      <c r="B6821" s="61" t="s">
        <v>1697</v>
      </c>
      <c r="C6821" s="61" t="s">
        <v>43</v>
      </c>
      <c r="D6821" s="36">
        <v>3</v>
      </c>
      <c r="E6821" s="36">
        <v>2012</v>
      </c>
      <c r="F6821" s="578">
        <v>3.9421101798739051</v>
      </c>
      <c r="G6821" s="578">
        <v>2105.8434537251751</v>
      </c>
      <c r="H6821" s="578">
        <v>3.697150402995848</v>
      </c>
      <c r="I6821" s="578">
        <v>2.4162106165173648E-2</v>
      </c>
      <c r="J6821" s="578">
        <v>4.1967723246974203E-2</v>
      </c>
      <c r="K6821" s="578">
        <v>5.4751964154418129</v>
      </c>
      <c r="L6821" s="578">
        <v>2750.8819719950325</v>
      </c>
      <c r="M6821" s="578">
        <v>4.8746142374596531</v>
      </c>
      <c r="N6821" s="578">
        <v>3.3367301988998045E-2</v>
      </c>
      <c r="O6821" s="578">
        <v>5.4822855551416624E-2</v>
      </c>
      <c r="P6821" s="578">
        <v>3.942110282955805</v>
      </c>
      <c r="Q6821" s="578">
        <v>2105.8434537251751</v>
      </c>
      <c r="R6821" s="578">
        <v>3.6971504289867849</v>
      </c>
      <c r="S6821" s="578">
        <v>2.4162109250103873E-2</v>
      </c>
      <c r="T6821" s="578">
        <v>4.1967723246974203E-2</v>
      </c>
      <c r="U6821" s="578">
        <v>5.4751965197447854</v>
      </c>
      <c r="V6821" s="578">
        <v>2750.8819198608376</v>
      </c>
      <c r="W6821" s="578">
        <v>4.8746140977976475</v>
      </c>
      <c r="X6821" s="578">
        <v>3.3367301975355625E-2</v>
      </c>
      <c r="Y6821" s="578">
        <v>5.4822855551416624E-2</v>
      </c>
    </row>
    <row r="6822" spans="1:25" x14ac:dyDescent="0.3">
      <c r="A6822" s="61" t="s">
        <v>1989</v>
      </c>
      <c r="B6822" s="61" t="s">
        <v>1697</v>
      </c>
      <c r="C6822" s="61" t="s">
        <v>43</v>
      </c>
      <c r="D6822" s="36">
        <v>4</v>
      </c>
      <c r="E6822" s="36">
        <v>2012</v>
      </c>
      <c r="F6822" s="578">
        <v>1.9829384279104199</v>
      </c>
      <c r="G6822" s="578">
        <v>1130.8326225280725</v>
      </c>
      <c r="H6822" s="578">
        <v>2.0679729163675726</v>
      </c>
      <c r="I6822" s="578">
        <v>1.38772120552251E-2</v>
      </c>
      <c r="J6822" s="578">
        <v>2.2536558254311424E-2</v>
      </c>
      <c r="K6822" s="578">
        <v>4.7492601650755297</v>
      </c>
      <c r="L6822" s="578">
        <v>2314.9689458211228</v>
      </c>
      <c r="M6822" s="578">
        <v>3.9354799158306051</v>
      </c>
      <c r="N6822" s="578">
        <v>2.7977072008904175E-2</v>
      </c>
      <c r="O6822" s="578">
        <v>4.6135458745993618E-2</v>
      </c>
      <c r="P6822" s="578">
        <v>1.9829385322204449</v>
      </c>
      <c r="Q6822" s="578">
        <v>1130.8326225280725</v>
      </c>
      <c r="R6822" s="578">
        <v>2.067972633050275</v>
      </c>
      <c r="S6822" s="578">
        <v>1.3877214102990299E-2</v>
      </c>
      <c r="T6822" s="578">
        <v>2.2536558254311424E-2</v>
      </c>
      <c r="U6822" s="578">
        <v>4.7492607387702357</v>
      </c>
      <c r="V6822" s="578">
        <v>2314.9689458211228</v>
      </c>
      <c r="W6822" s="578">
        <v>3.935479879228895</v>
      </c>
      <c r="X6822" s="578">
        <v>2.7977068908285149E-2</v>
      </c>
      <c r="Y6822" s="578">
        <v>4.6135458745993618E-2</v>
      </c>
    </row>
    <row r="6823" spans="1:25" x14ac:dyDescent="0.3">
      <c r="A6823" s="61" t="s">
        <v>1990</v>
      </c>
      <c r="B6823" s="61" t="s">
        <v>1697</v>
      </c>
      <c r="C6823" s="61" t="s">
        <v>43</v>
      </c>
      <c r="D6823" s="36">
        <v>5</v>
      </c>
      <c r="E6823" s="36">
        <v>2012</v>
      </c>
      <c r="F6823" s="578">
        <v>2.2224696836040376</v>
      </c>
      <c r="G6823" s="578">
        <v>1170.8212445576926</v>
      </c>
      <c r="H6823" s="578">
        <v>2.0475230932255073</v>
      </c>
      <c r="I6823" s="578">
        <v>2.4395623817478403E-2</v>
      </c>
      <c r="J6823" s="578">
        <v>2.3333523131441249E-2</v>
      </c>
      <c r="K6823" s="578">
        <v>4.305970253362978</v>
      </c>
      <c r="L6823" s="578">
        <v>2071.406234741205</v>
      </c>
      <c r="M6823" s="578">
        <v>3.3645479914430276</v>
      </c>
      <c r="N6823" s="578">
        <v>2.913578059769855E-2</v>
      </c>
      <c r="O6823" s="578">
        <v>4.1281446038434852E-2</v>
      </c>
      <c r="P6823" s="578">
        <v>2.222469683606235</v>
      </c>
      <c r="Q6823" s="578">
        <v>1170.8212445576926</v>
      </c>
      <c r="R6823" s="578">
        <v>2.0475232329160127</v>
      </c>
      <c r="S6823" s="578">
        <v>2.4395622759887648E-2</v>
      </c>
      <c r="T6823" s="578">
        <v>2.3333523131441249E-2</v>
      </c>
      <c r="U6823" s="578">
        <v>4.3059698882792974</v>
      </c>
      <c r="V6823" s="578">
        <v>2071.406234741205</v>
      </c>
      <c r="W6823" s="578">
        <v>3.3645479394478222</v>
      </c>
      <c r="X6823" s="578">
        <v>2.9135781625427553E-2</v>
      </c>
      <c r="Y6823" s="578">
        <v>4.1281446038434852E-2</v>
      </c>
    </row>
    <row r="6824" spans="1:25" x14ac:dyDescent="0.3">
      <c r="A6824" s="61" t="s">
        <v>1991</v>
      </c>
      <c r="B6824" s="61" t="s">
        <v>1697</v>
      </c>
      <c r="C6824" s="61" t="s">
        <v>43</v>
      </c>
      <c r="D6824" s="36">
        <v>6</v>
      </c>
      <c r="E6824" s="36">
        <v>2012</v>
      </c>
      <c r="F6824" s="578">
        <v>2.366189374554355</v>
      </c>
      <c r="G6824" s="578">
        <v>1194.8198076883925</v>
      </c>
      <c r="H6824" s="578">
        <v>2.0352550734023627</v>
      </c>
      <c r="I6824" s="578">
        <v>3.0706777168234074E-2</v>
      </c>
      <c r="J6824" s="578">
        <v>2.3811816490100023E-2</v>
      </c>
      <c r="K6824" s="578">
        <v>3.9494435357812518</v>
      </c>
      <c r="L6824" s="578">
        <v>1891.9074935913</v>
      </c>
      <c r="M6824" s="578">
        <v>2.9261724600425274</v>
      </c>
      <c r="N6824" s="578">
        <v>2.5839724805943324E-2</v>
      </c>
      <c r="O6824" s="578">
        <v>3.7704142353807819E-2</v>
      </c>
      <c r="P6824" s="578">
        <v>2.3661894267224048</v>
      </c>
      <c r="Q6824" s="578">
        <v>1194.8198076883925</v>
      </c>
      <c r="R6824" s="578">
        <v>2.0352550711492401</v>
      </c>
      <c r="S6824" s="578">
        <v>3.0706775622093074E-2</v>
      </c>
      <c r="T6824" s="578">
        <v>2.3811816490100023E-2</v>
      </c>
      <c r="U6824" s="578">
        <v>3.9494439008440896</v>
      </c>
      <c r="V6824" s="578">
        <v>1891.9074935913</v>
      </c>
      <c r="W6824" s="578">
        <v>2.9261722958787324</v>
      </c>
      <c r="X6824" s="578">
        <v>2.5839725315715125E-2</v>
      </c>
      <c r="Y6824" s="578">
        <v>3.7704143401545723E-2</v>
      </c>
    </row>
    <row r="6825" spans="1:25" x14ac:dyDescent="0.3">
      <c r="A6825" s="61" t="s">
        <v>1992</v>
      </c>
      <c r="B6825" s="61" t="s">
        <v>1697</v>
      </c>
      <c r="C6825" s="61" t="s">
        <v>43</v>
      </c>
      <c r="D6825" s="36">
        <v>7</v>
      </c>
      <c r="E6825" s="36">
        <v>2012</v>
      </c>
      <c r="F6825" s="578">
        <v>2.4620000489093501</v>
      </c>
      <c r="G6825" s="578">
        <v>1210.8185246785424</v>
      </c>
      <c r="H6825" s="578">
        <v>2.0270701778966504</v>
      </c>
      <c r="I6825" s="578">
        <v>3.4914094276245977E-2</v>
      </c>
      <c r="J6825" s="578">
        <v>2.4130651843734023E-2</v>
      </c>
      <c r="K6825" s="578">
        <v>3.9907178492583131</v>
      </c>
      <c r="L6825" s="578">
        <v>1858.4843724568623</v>
      </c>
      <c r="M6825" s="578">
        <v>2.7621476994039122</v>
      </c>
      <c r="N6825" s="578">
        <v>3.9748783263197127E-2</v>
      </c>
      <c r="O6825" s="578">
        <v>3.7038095741687954E-2</v>
      </c>
      <c r="P6825" s="578">
        <v>2.4619999446095573</v>
      </c>
      <c r="Q6825" s="578">
        <v>1210.8185246785424</v>
      </c>
      <c r="R6825" s="578">
        <v>2.027070195145515</v>
      </c>
      <c r="S6825" s="578">
        <v>3.4914094780712404E-2</v>
      </c>
      <c r="T6825" s="578">
        <v>2.4130651843734023E-2</v>
      </c>
      <c r="U6825" s="578">
        <v>3.9907180057412703</v>
      </c>
      <c r="V6825" s="578">
        <v>1858.4843724568623</v>
      </c>
      <c r="W6825" s="578">
        <v>2.7621477203568499</v>
      </c>
      <c r="X6825" s="578">
        <v>3.9748784781901678E-2</v>
      </c>
      <c r="Y6825" s="578">
        <v>3.7038096265556902E-2</v>
      </c>
    </row>
    <row r="6826" spans="1:25" x14ac:dyDescent="0.3">
      <c r="A6826" s="61" t="s">
        <v>1993</v>
      </c>
      <c r="B6826" s="61" t="s">
        <v>1697</v>
      </c>
      <c r="C6826" s="61" t="s">
        <v>43</v>
      </c>
      <c r="D6826" s="36">
        <v>8</v>
      </c>
      <c r="E6826" s="36">
        <v>2012</v>
      </c>
      <c r="F6826" s="578">
        <v>2.3226175280432573</v>
      </c>
      <c r="G6826" s="578">
        <v>1130.6627922058051</v>
      </c>
      <c r="H6826" s="578">
        <v>1.8195202783541951</v>
      </c>
      <c r="I6826" s="578">
        <v>3.0699794843940198E-2</v>
      </c>
      <c r="J6826" s="578">
        <v>2.2533192997798254E-2</v>
      </c>
      <c r="K6826" s="578">
        <v>3.4744892439249826</v>
      </c>
      <c r="L6826" s="578">
        <v>1560.9172770182249</v>
      </c>
      <c r="M6826" s="578">
        <v>2.1994652848176548</v>
      </c>
      <c r="N6826" s="578">
        <v>3.3820198326566173E-2</v>
      </c>
      <c r="O6826" s="578">
        <v>3.1107830834419724E-2</v>
      </c>
      <c r="P6826" s="578">
        <v>2.322617788814715</v>
      </c>
      <c r="Q6826" s="578">
        <v>1130.6627922058051</v>
      </c>
      <c r="R6826" s="578">
        <v>1.8195202373456874</v>
      </c>
      <c r="S6826" s="578">
        <v>3.06997938263672E-2</v>
      </c>
      <c r="T6826" s="578">
        <v>2.2533193511965928E-2</v>
      </c>
      <c r="U6826" s="578">
        <v>3.4744892426779153</v>
      </c>
      <c r="V6826" s="578">
        <v>1560.9172770182249</v>
      </c>
      <c r="W6826" s="578">
        <v>2.1994654114217398</v>
      </c>
      <c r="X6826" s="578">
        <v>3.3820199351036175E-2</v>
      </c>
      <c r="Y6826" s="578">
        <v>3.1107830834419724E-2</v>
      </c>
    </row>
    <row r="6827" spans="1:25" x14ac:dyDescent="0.3">
      <c r="A6827" s="61" t="s">
        <v>1994</v>
      </c>
      <c r="B6827" s="61" t="s">
        <v>1697</v>
      </c>
      <c r="C6827" s="61" t="s">
        <v>43</v>
      </c>
      <c r="D6827" s="36">
        <v>9</v>
      </c>
      <c r="E6827" s="36">
        <v>2012</v>
      </c>
      <c r="F6827" s="578">
        <v>2.2180794011558898</v>
      </c>
      <c r="G6827" s="578">
        <v>1070.5391807556125</v>
      </c>
      <c r="H6827" s="578">
        <v>1.6638540394499874</v>
      </c>
      <c r="I6827" s="578">
        <v>2.7539069982897922E-2</v>
      </c>
      <c r="J6827" s="578">
        <v>2.1335016450999875E-2</v>
      </c>
      <c r="K6827" s="578">
        <v>3.4594018070800923</v>
      </c>
      <c r="L6827" s="578">
        <v>1512.9040845235149</v>
      </c>
      <c r="M6827" s="578">
        <v>2.0053815388625127</v>
      </c>
      <c r="N6827" s="578">
        <v>4.4338182489809655E-2</v>
      </c>
      <c r="O6827" s="578">
        <v>3.0150952360903149E-2</v>
      </c>
      <c r="P6827" s="578">
        <v>2.2180797140730002</v>
      </c>
      <c r="Q6827" s="578">
        <v>1070.5391807556125</v>
      </c>
      <c r="R6827" s="578">
        <v>1.66385403547974</v>
      </c>
      <c r="S6827" s="578">
        <v>2.7539071569966198E-2</v>
      </c>
      <c r="T6827" s="578">
        <v>2.1335016450999875E-2</v>
      </c>
      <c r="U6827" s="578">
        <v>3.4594021721481223</v>
      </c>
      <c r="V6827" s="578">
        <v>1512.9040845235149</v>
      </c>
      <c r="W6827" s="578">
        <v>2.0053815428467074</v>
      </c>
      <c r="X6827" s="578">
        <v>4.4338180350223376E-2</v>
      </c>
      <c r="Y6827" s="578">
        <v>3.0150952360903149E-2</v>
      </c>
    </row>
    <row r="6828" spans="1:25" x14ac:dyDescent="0.3">
      <c r="A6828" s="61" t="s">
        <v>1995</v>
      </c>
      <c r="B6828" s="61" t="s">
        <v>1697</v>
      </c>
      <c r="C6828" s="61" t="s">
        <v>43</v>
      </c>
      <c r="D6828" s="36">
        <v>10</v>
      </c>
      <c r="E6828" s="36">
        <v>2012</v>
      </c>
      <c r="F6828" s="578">
        <v>2.1367724469678198</v>
      </c>
      <c r="G6828" s="578">
        <v>1023.7762241363464</v>
      </c>
      <c r="H6828" s="578">
        <v>1.5427761274847052</v>
      </c>
      <c r="I6828" s="578">
        <v>2.5080649182730928E-2</v>
      </c>
      <c r="J6828" s="578">
        <v>2.0403026156903526E-2</v>
      </c>
      <c r="K6828" s="578">
        <v>3.4461181918739627</v>
      </c>
      <c r="L6828" s="578">
        <v>1472.7235438028924</v>
      </c>
      <c r="M6828" s="578">
        <v>1.847751870876885</v>
      </c>
      <c r="N6828" s="578">
        <v>5.1258768129173356E-2</v>
      </c>
      <c r="O6828" s="578">
        <v>2.935023307024185E-2</v>
      </c>
      <c r="P6828" s="578">
        <v>2.1367725512756452</v>
      </c>
      <c r="Q6828" s="578">
        <v>1023.7762241363464</v>
      </c>
      <c r="R6828" s="578">
        <v>1.5427761235681177</v>
      </c>
      <c r="S6828" s="578">
        <v>2.5080648658710403E-2</v>
      </c>
      <c r="T6828" s="578">
        <v>2.0403026156903526E-2</v>
      </c>
      <c r="U6828" s="578">
        <v>3.4461180875450701</v>
      </c>
      <c r="V6828" s="578">
        <v>1472.7235438028924</v>
      </c>
      <c r="W6828" s="578">
        <v>1.8477518736123426</v>
      </c>
      <c r="X6828" s="578">
        <v>5.1258765622302777E-2</v>
      </c>
      <c r="Y6828" s="578">
        <v>2.935023307024185E-2</v>
      </c>
    </row>
    <row r="6829" spans="1:25" x14ac:dyDescent="0.3">
      <c r="A6829" s="61" t="s">
        <v>1996</v>
      </c>
      <c r="B6829" s="61" t="s">
        <v>1697</v>
      </c>
      <c r="C6829" s="61" t="s">
        <v>43</v>
      </c>
      <c r="D6829" s="36">
        <v>11</v>
      </c>
      <c r="E6829" s="36">
        <v>2012</v>
      </c>
      <c r="F6829" s="578">
        <v>2.7234289401536249</v>
      </c>
      <c r="G6829" s="578">
        <v>1166.7368532816524</v>
      </c>
      <c r="H6829" s="578">
        <v>1.4559921949257799</v>
      </c>
      <c r="I6829" s="578">
        <v>2.7228447681030301E-2</v>
      </c>
      <c r="J6829" s="578">
        <v>2.3252114323743876E-2</v>
      </c>
      <c r="K6829" s="578">
        <v>3.4444486237961551</v>
      </c>
      <c r="L6829" s="578">
        <v>1434.6337420145626</v>
      </c>
      <c r="M6829" s="578">
        <v>1.7059103624533201</v>
      </c>
      <c r="N6829" s="578">
        <v>5.5934017707992646E-2</v>
      </c>
      <c r="O6829" s="578">
        <v>2.8591124884163276E-2</v>
      </c>
      <c r="P6829" s="578">
        <v>2.7234291487667348</v>
      </c>
      <c r="Q6829" s="578">
        <v>1166.7368532816524</v>
      </c>
      <c r="R6829" s="578">
        <v>1.4559921639092825</v>
      </c>
      <c r="S6829" s="578">
        <v>2.7228449756345627E-2</v>
      </c>
      <c r="T6829" s="578">
        <v>2.3252114323743876E-2</v>
      </c>
      <c r="U6829" s="578">
        <v>3.4444486237962275</v>
      </c>
      <c r="V6829" s="578">
        <v>1434.6337420145626</v>
      </c>
      <c r="W6829" s="578">
        <v>1.7059103388485974</v>
      </c>
      <c r="X6829" s="578">
        <v>5.5934016175039319E-2</v>
      </c>
      <c r="Y6829" s="578">
        <v>2.8591124884163276E-2</v>
      </c>
    </row>
    <row r="6830" spans="1:25" x14ac:dyDescent="0.3">
      <c r="A6830" s="61" t="s">
        <v>1997</v>
      </c>
      <c r="B6830" s="61" t="s">
        <v>1697</v>
      </c>
      <c r="C6830" s="61" t="s">
        <v>43</v>
      </c>
      <c r="D6830" s="36">
        <v>12</v>
      </c>
      <c r="E6830" s="36">
        <v>2012</v>
      </c>
      <c r="F6830" s="578">
        <v>3.2034138503277001</v>
      </c>
      <c r="G6830" s="578">
        <v>1283.7057266235299</v>
      </c>
      <c r="H6830" s="578">
        <v>1.3849875166109324</v>
      </c>
      <c r="I6830" s="578">
        <v>2.898571999033565E-2</v>
      </c>
      <c r="J6830" s="578">
        <v>2.5583188301728371E-2</v>
      </c>
      <c r="K6830" s="578">
        <v>3.4418673513906648</v>
      </c>
      <c r="L6830" s="578">
        <v>1402.5481325785277</v>
      </c>
      <c r="M6830" s="578">
        <v>1.5890025814957522</v>
      </c>
      <c r="N6830" s="578">
        <v>5.9457301402289851E-2</v>
      </c>
      <c r="O6830" s="578">
        <v>2.795167571942625E-2</v>
      </c>
      <c r="P6830" s="578">
        <v>3.2034138515693895</v>
      </c>
      <c r="Q6830" s="578">
        <v>1283.7057266235299</v>
      </c>
      <c r="R6830" s="578">
        <v>1.3849875516328474</v>
      </c>
      <c r="S6830" s="578">
        <v>2.8985724182045151E-2</v>
      </c>
      <c r="T6830" s="578">
        <v>2.5583188301728371E-2</v>
      </c>
      <c r="U6830" s="578">
        <v>3.4418675587598151</v>
      </c>
      <c r="V6830" s="578">
        <v>1402.5481325785277</v>
      </c>
      <c r="W6830" s="578">
        <v>1.5890026135524074</v>
      </c>
      <c r="X6830" s="578">
        <v>5.9457300817636324E-2</v>
      </c>
      <c r="Y6830" s="578">
        <v>2.795167571942625E-2</v>
      </c>
    </row>
    <row r="6831" spans="1:25" x14ac:dyDescent="0.3">
      <c r="A6831" s="61" t="s">
        <v>1998</v>
      </c>
      <c r="B6831" s="61" t="s">
        <v>1697</v>
      </c>
      <c r="C6831" s="61" t="s">
        <v>43</v>
      </c>
      <c r="D6831" s="36">
        <v>13</v>
      </c>
      <c r="E6831" s="36">
        <v>2012</v>
      </c>
      <c r="F6831" s="578">
        <v>3.1585177952479127</v>
      </c>
      <c r="G6831" s="578">
        <v>1257.1795959472602</v>
      </c>
      <c r="H6831" s="578">
        <v>1.300491151541485</v>
      </c>
      <c r="I6831" s="578">
        <v>2.9826181577845952E-2</v>
      </c>
      <c r="J6831" s="578">
        <v>2.5054566523370601E-2</v>
      </c>
      <c r="K6831" s="578">
        <v>3.3622368585341325</v>
      </c>
      <c r="L6831" s="578">
        <v>1364.5017814636174</v>
      </c>
      <c r="M6831" s="578">
        <v>1.4963991794617526</v>
      </c>
      <c r="N6831" s="578">
        <v>6.0705411350227167E-2</v>
      </c>
      <c r="O6831" s="578">
        <v>2.7193458595623526E-2</v>
      </c>
      <c r="P6831" s="578">
        <v>3.1585177952322252</v>
      </c>
      <c r="Q6831" s="578">
        <v>1257.1795959472602</v>
      </c>
      <c r="R6831" s="578">
        <v>1.3004910940235226</v>
      </c>
      <c r="S6831" s="578">
        <v>2.9826183612916148E-2</v>
      </c>
      <c r="T6831" s="578">
        <v>2.5054566009202923E-2</v>
      </c>
      <c r="U6831" s="578">
        <v>3.3622364934762601</v>
      </c>
      <c r="V6831" s="578">
        <v>1364.5017814636174</v>
      </c>
      <c r="W6831" s="578">
        <v>1.4963991665138827</v>
      </c>
      <c r="X6831" s="578">
        <v>6.0705411302781856E-2</v>
      </c>
      <c r="Y6831" s="578">
        <v>2.7193458595623526E-2</v>
      </c>
    </row>
    <row r="6832" spans="1:25" x14ac:dyDescent="0.3">
      <c r="A6832" s="61" t="s">
        <v>1999</v>
      </c>
      <c r="B6832" s="61" t="s">
        <v>1697</v>
      </c>
      <c r="C6832" s="61" t="s">
        <v>43</v>
      </c>
      <c r="D6832" s="36">
        <v>14</v>
      </c>
      <c r="E6832" s="36">
        <v>2012</v>
      </c>
      <c r="F6832" s="578">
        <v>3.2626889886815102</v>
      </c>
      <c r="G6832" s="578">
        <v>1320.3523063659648</v>
      </c>
      <c r="H6832" s="578">
        <v>1.3578946499149651</v>
      </c>
      <c r="I6832" s="578">
        <v>3.4147782211221028E-2</v>
      </c>
      <c r="J6832" s="578">
        <v>2.6313559462626725E-2</v>
      </c>
      <c r="K6832" s="578">
        <v>3.4497919444155825</v>
      </c>
      <c r="L6832" s="578">
        <v>1418.0649998982699</v>
      </c>
      <c r="M6832" s="578">
        <v>1.5354072653308275</v>
      </c>
      <c r="N6832" s="578">
        <v>6.4589125685263996E-2</v>
      </c>
      <c r="O6832" s="578">
        <v>2.8260874707484597E-2</v>
      </c>
      <c r="P6832" s="578">
        <v>3.2626888794219027</v>
      </c>
      <c r="Q6832" s="578">
        <v>1320.3523063659648</v>
      </c>
      <c r="R6832" s="578">
        <v>1.3578946802635898</v>
      </c>
      <c r="S6832" s="578">
        <v>3.4147780087550872E-2</v>
      </c>
      <c r="T6832" s="578">
        <v>2.6313559462626725E-2</v>
      </c>
      <c r="U6832" s="578">
        <v>3.4497918922772079</v>
      </c>
      <c r="V6832" s="578">
        <v>1418.0649998982699</v>
      </c>
      <c r="W6832" s="578">
        <v>1.5354072350128201</v>
      </c>
      <c r="X6832" s="578">
        <v>6.4589122013633871E-2</v>
      </c>
      <c r="Y6832" s="578">
        <v>2.8260874193316923E-2</v>
      </c>
    </row>
    <row r="6833" spans="1:25" x14ac:dyDescent="0.3">
      <c r="A6833" s="61" t="s">
        <v>2000</v>
      </c>
      <c r="B6833" s="61" t="s">
        <v>1697</v>
      </c>
      <c r="C6833" s="61" t="s">
        <v>43</v>
      </c>
      <c r="D6833" s="36">
        <v>15</v>
      </c>
      <c r="E6833" s="36">
        <v>2012</v>
      </c>
      <c r="F6833" s="578">
        <v>3.366351270933285</v>
      </c>
      <c r="G6833" s="578">
        <v>1382.2187576293875</v>
      </c>
      <c r="H6833" s="578">
        <v>1.4176720252586699</v>
      </c>
      <c r="I6833" s="578">
        <v>3.8147690443414199E-2</v>
      </c>
      <c r="J6833" s="578">
        <v>2.7546522809037251E-2</v>
      </c>
      <c r="K6833" s="578">
        <v>3.5356462704354827</v>
      </c>
      <c r="L6833" s="578">
        <v>1469.1345926920526</v>
      </c>
      <c r="M6833" s="578">
        <v>1.5737652552309802</v>
      </c>
      <c r="N6833" s="578">
        <v>6.5575089836784103E-2</v>
      </c>
      <c r="O6833" s="578">
        <v>2.927868252542485E-2</v>
      </c>
      <c r="P6833" s="578">
        <v>3.3663513739996502</v>
      </c>
      <c r="Q6833" s="578">
        <v>1382.2187576293875</v>
      </c>
      <c r="R6833" s="578">
        <v>1.4176720183583376</v>
      </c>
      <c r="S6833" s="578">
        <v>3.8147692020326397E-2</v>
      </c>
      <c r="T6833" s="578">
        <v>2.7546522809037251E-2</v>
      </c>
      <c r="U6833" s="578">
        <v>3.5356461152462799</v>
      </c>
      <c r="V6833" s="578">
        <v>1469.1346969604426</v>
      </c>
      <c r="W6833" s="578">
        <v>1.5737652634537225</v>
      </c>
      <c r="X6833" s="578">
        <v>6.5575089380824098E-2</v>
      </c>
      <c r="Y6833" s="578">
        <v>2.9278683049293798E-2</v>
      </c>
    </row>
    <row r="6834" spans="1:25" x14ac:dyDescent="0.3">
      <c r="A6834" s="580" t="s">
        <v>2001</v>
      </c>
      <c r="B6834" s="580" t="s">
        <v>1697</v>
      </c>
      <c r="C6834" s="580" t="s">
        <v>43</v>
      </c>
      <c r="D6834" s="581">
        <v>16</v>
      </c>
      <c r="E6834" s="581">
        <v>2012</v>
      </c>
      <c r="F6834" s="582">
        <v>3.538713201123977</v>
      </c>
      <c r="G6834" s="582">
        <v>1468.1670633951776</v>
      </c>
      <c r="H6834" s="582">
        <v>1.5031658769530574</v>
      </c>
      <c r="I6834" s="582">
        <v>4.3371416581824869E-2</v>
      </c>
      <c r="J6834" s="582">
        <v>2.9259404186935425E-2</v>
      </c>
      <c r="K6834" s="582">
        <v>3.6854817083565146</v>
      </c>
      <c r="L6834" s="582">
        <v>1543.4307072957299</v>
      </c>
      <c r="M6834" s="582">
        <v>1.640008019320395</v>
      </c>
      <c r="N6834" s="582">
        <v>6.9107013111079099E-2</v>
      </c>
      <c r="O6834" s="582">
        <v>3.0759298009797875E-2</v>
      </c>
      <c r="P6834" s="582">
        <v>3.5387134618944498</v>
      </c>
      <c r="Q6834" s="582">
        <v>1468.1670633951776</v>
      </c>
      <c r="R6834" s="582">
        <v>1.5031658608027074</v>
      </c>
      <c r="S6834" s="582">
        <v>4.3371418152522226E-2</v>
      </c>
      <c r="T6834" s="582">
        <v>2.9259404186935425E-2</v>
      </c>
      <c r="U6834" s="582">
        <v>3.6854818648290877</v>
      </c>
      <c r="V6834" s="582">
        <v>1543.4307072957299</v>
      </c>
      <c r="W6834" s="582">
        <v>1.6400080172055174</v>
      </c>
      <c r="X6834" s="582">
        <v>6.9107009979992001E-2</v>
      </c>
      <c r="Y6834" s="582">
        <v>3.0759298009797875E-2</v>
      </c>
    </row>
    <row r="6835" spans="1:25" x14ac:dyDescent="0.3">
      <c r="A6835" s="61" t="s">
        <v>2002</v>
      </c>
      <c r="B6835" s="61" t="s">
        <v>1697</v>
      </c>
      <c r="C6835" s="61" t="s">
        <v>43</v>
      </c>
      <c r="D6835" s="36">
        <v>1</v>
      </c>
      <c r="E6835" s="36">
        <v>2020</v>
      </c>
      <c r="F6835" s="578">
        <v>3.5063256200655002</v>
      </c>
      <c r="G6835" s="578">
        <v>6600.8877258300745</v>
      </c>
      <c r="H6835" s="578">
        <v>7.0822677897255399</v>
      </c>
      <c r="I6835" s="578">
        <v>4.8163411071376047E-2</v>
      </c>
      <c r="J6835" s="578">
        <v>4.3917630352855924E-2</v>
      </c>
      <c r="K6835" s="578">
        <v>3.3939199577827455</v>
      </c>
      <c r="L6835" s="578">
        <v>6438.488517761225</v>
      </c>
      <c r="M6835" s="578">
        <v>6.9657947773860798</v>
      </c>
      <c r="N6835" s="578">
        <v>3.6491450530472001E-2</v>
      </c>
      <c r="O6835" s="578">
        <v>4.2837137822061722E-2</v>
      </c>
      <c r="P6835" s="578">
        <v>3.5063257777539203</v>
      </c>
      <c r="Q6835" s="578">
        <v>6600.8877258300745</v>
      </c>
      <c r="R6835" s="578">
        <v>7.0822683092580174</v>
      </c>
      <c r="S6835" s="578">
        <v>4.816341107152762E-2</v>
      </c>
      <c r="T6835" s="578">
        <v>4.3917630876724872E-2</v>
      </c>
      <c r="U6835" s="578">
        <v>3.3939197504082523</v>
      </c>
      <c r="V6835" s="578">
        <v>6438.488517761225</v>
      </c>
      <c r="W6835" s="578">
        <v>6.9657948324723531</v>
      </c>
      <c r="X6835" s="578">
        <v>3.6491452091771223E-2</v>
      </c>
      <c r="Y6835" s="578">
        <v>4.2837137822061722E-2</v>
      </c>
    </row>
    <row r="6836" spans="1:25" x14ac:dyDescent="0.3">
      <c r="A6836" s="61" t="s">
        <v>2003</v>
      </c>
      <c r="B6836" s="61" t="s">
        <v>1697</v>
      </c>
      <c r="C6836" s="61" t="s">
        <v>43</v>
      </c>
      <c r="D6836" s="36">
        <v>2</v>
      </c>
      <c r="E6836" s="36">
        <v>2020</v>
      </c>
      <c r="F6836" s="578">
        <v>2.2155919017081525</v>
      </c>
      <c r="G6836" s="578">
        <v>3887.5004247029574</v>
      </c>
      <c r="H6836" s="578">
        <v>4.1467767520746994</v>
      </c>
      <c r="I6836" s="578">
        <v>3.2471970604092328E-2</v>
      </c>
      <c r="J6836" s="578">
        <v>2.5864663630879123E-2</v>
      </c>
      <c r="K6836" s="578">
        <v>2.2195790867063998</v>
      </c>
      <c r="L6836" s="578">
        <v>3844.2115834553979</v>
      </c>
      <c r="M6836" s="578">
        <v>4.2314944986076899</v>
      </c>
      <c r="N6836" s="578">
        <v>2.2111481368635076E-2</v>
      </c>
      <c r="O6836" s="578">
        <v>2.5576664328885501E-2</v>
      </c>
      <c r="P6836" s="578">
        <v>2.2155919538633899</v>
      </c>
      <c r="Q6836" s="578">
        <v>3887.5004247029574</v>
      </c>
      <c r="R6836" s="578">
        <v>4.1467767662725201</v>
      </c>
      <c r="S6836" s="578">
        <v>3.2471970079995999E-2</v>
      </c>
      <c r="T6836" s="578">
        <v>2.5864663630879123E-2</v>
      </c>
      <c r="U6836" s="578">
        <v>2.2195792965514953</v>
      </c>
      <c r="V6836" s="578">
        <v>3844.2115834553979</v>
      </c>
      <c r="W6836" s="578">
        <v>4.2314945215596982</v>
      </c>
      <c r="X6836" s="578">
        <v>2.2111483454409574E-2</v>
      </c>
      <c r="Y6836" s="578">
        <v>2.5576664328885501E-2</v>
      </c>
    </row>
    <row r="6837" spans="1:25" x14ac:dyDescent="0.3">
      <c r="A6837" s="61" t="s">
        <v>2004</v>
      </c>
      <c r="B6837" s="61" t="s">
        <v>1697</v>
      </c>
      <c r="C6837" s="61" t="s">
        <v>43</v>
      </c>
      <c r="D6837" s="36">
        <v>3</v>
      </c>
      <c r="E6837" s="36">
        <v>2020</v>
      </c>
      <c r="F6837" s="578">
        <v>1.1958622074176102</v>
      </c>
      <c r="G6837" s="578">
        <v>2059.0911343892376</v>
      </c>
      <c r="H6837" s="578">
        <v>2.1846954480545975</v>
      </c>
      <c r="I6837" s="578">
        <v>1.2627603921259774E-2</v>
      </c>
      <c r="J6837" s="578">
        <v>1.3699715685409723E-2</v>
      </c>
      <c r="K6837" s="578">
        <v>1.646243287963665</v>
      </c>
      <c r="L6837" s="578">
        <v>2670.3497238159148</v>
      </c>
      <c r="M6837" s="578">
        <v>2.8713743900583077</v>
      </c>
      <c r="N6837" s="578">
        <v>1.7775764785710576E-2</v>
      </c>
      <c r="O6837" s="578">
        <v>1.7766603229877824E-2</v>
      </c>
      <c r="P6837" s="578">
        <v>1.1958621558881399</v>
      </c>
      <c r="Q6837" s="578">
        <v>2059.0911343892376</v>
      </c>
      <c r="R6837" s="578">
        <v>2.1846955083916897</v>
      </c>
      <c r="S6837" s="578">
        <v>1.2627603940055999E-2</v>
      </c>
      <c r="T6837" s="578">
        <v>1.3699716204428048E-2</v>
      </c>
      <c r="U6837" s="578">
        <v>1.646243287965715</v>
      </c>
      <c r="V6837" s="578">
        <v>2670.3497238159148</v>
      </c>
      <c r="W6837" s="578">
        <v>2.8713744143751625</v>
      </c>
      <c r="X6837" s="578">
        <v>1.7775764790864373E-2</v>
      </c>
      <c r="Y6837" s="578">
        <v>1.7766603229877824E-2</v>
      </c>
    </row>
    <row r="6838" spans="1:25" x14ac:dyDescent="0.3">
      <c r="A6838" s="61" t="s">
        <v>2005</v>
      </c>
      <c r="B6838" s="61" t="s">
        <v>1697</v>
      </c>
      <c r="C6838" s="61" t="s">
        <v>43</v>
      </c>
      <c r="D6838" s="36">
        <v>4</v>
      </c>
      <c r="E6838" s="36">
        <v>2020</v>
      </c>
      <c r="F6838" s="578">
        <v>0.60422845809964998</v>
      </c>
      <c r="G6838" s="578">
        <v>1106.4740664164151</v>
      </c>
      <c r="H6838" s="578">
        <v>1.2018376514188225</v>
      </c>
      <c r="I6838" s="578">
        <v>7.4355777184299124E-3</v>
      </c>
      <c r="J6838" s="578">
        <v>7.3616959756084973E-3</v>
      </c>
      <c r="K6838" s="578">
        <v>1.4285673549159652</v>
      </c>
      <c r="L6838" s="578">
        <v>2260.8803087870224</v>
      </c>
      <c r="M6838" s="578">
        <v>2.353003671154505</v>
      </c>
      <c r="N6838" s="578">
        <v>1.4576827177658375E-2</v>
      </c>
      <c r="O6838" s="578">
        <v>1.5042285366992725E-2</v>
      </c>
      <c r="P6838" s="578">
        <v>0.60422846772331651</v>
      </c>
      <c r="Q6838" s="578">
        <v>1106.4740664164151</v>
      </c>
      <c r="R6838" s="578">
        <v>1.2018376622697</v>
      </c>
      <c r="S6838" s="578">
        <v>7.4355780354646069E-3</v>
      </c>
      <c r="T6838" s="578">
        <v>7.3616960726212649E-3</v>
      </c>
      <c r="U6838" s="578">
        <v>1.4285675113733849</v>
      </c>
      <c r="V6838" s="578">
        <v>2260.8802566528275</v>
      </c>
      <c r="W6838" s="578">
        <v>2.3530036873113751</v>
      </c>
      <c r="X6838" s="578">
        <v>1.4576827178037327E-2</v>
      </c>
      <c r="Y6838" s="578">
        <v>1.5042285366992725E-2</v>
      </c>
    </row>
    <row r="6839" spans="1:25" x14ac:dyDescent="0.3">
      <c r="A6839" s="61" t="s">
        <v>2006</v>
      </c>
      <c r="B6839" s="61" t="s">
        <v>1697</v>
      </c>
      <c r="C6839" s="61" t="s">
        <v>43</v>
      </c>
      <c r="D6839" s="36">
        <v>5</v>
      </c>
      <c r="E6839" s="36">
        <v>2020</v>
      </c>
      <c r="F6839" s="578">
        <v>0.67341992786356231</v>
      </c>
      <c r="G6839" s="578">
        <v>1145.44606272379</v>
      </c>
      <c r="H6839" s="578">
        <v>1.2081754231709601</v>
      </c>
      <c r="I6839" s="578">
        <v>1.42026527006085E-2</v>
      </c>
      <c r="J6839" s="578">
        <v>7.6209879577315062E-3</v>
      </c>
      <c r="K6839" s="578">
        <v>1.2958452607625501</v>
      </c>
      <c r="L6839" s="578">
        <v>2022.5291417439726</v>
      </c>
      <c r="M6839" s="578">
        <v>2.0356649744344373</v>
      </c>
      <c r="N6839" s="578">
        <v>1.5355657597031752E-2</v>
      </c>
      <c r="O6839" s="578">
        <v>1.345647863248205E-2</v>
      </c>
      <c r="P6839" s="578">
        <v>0.67341992724580724</v>
      </c>
      <c r="Q6839" s="578">
        <v>1145.44606272379</v>
      </c>
      <c r="R6839" s="578">
        <v>1.20817538269208</v>
      </c>
      <c r="S6839" s="578">
        <v>1.4202651652491649E-2</v>
      </c>
      <c r="T6839" s="578">
        <v>7.6209880086632077E-3</v>
      </c>
      <c r="U6839" s="578">
        <v>1.2958451043024226</v>
      </c>
      <c r="V6839" s="578">
        <v>2022.5291417439726</v>
      </c>
      <c r="W6839" s="578">
        <v>2.0356649786660075</v>
      </c>
      <c r="X6839" s="578">
        <v>1.53556570731628E-2</v>
      </c>
      <c r="Y6839" s="578">
        <v>1.3456479151500349E-2</v>
      </c>
    </row>
    <row r="6840" spans="1:25" x14ac:dyDescent="0.3">
      <c r="A6840" s="61" t="s">
        <v>2007</v>
      </c>
      <c r="B6840" s="61" t="s">
        <v>1697</v>
      </c>
      <c r="C6840" s="61" t="s">
        <v>43</v>
      </c>
      <c r="D6840" s="36">
        <v>6</v>
      </c>
      <c r="E6840" s="36">
        <v>2020</v>
      </c>
      <c r="F6840" s="578">
        <v>0.71493485351927155</v>
      </c>
      <c r="G6840" s="578">
        <v>1168.8310915629024</v>
      </c>
      <c r="H6840" s="578">
        <v>1.2119790088906124</v>
      </c>
      <c r="I6840" s="578">
        <v>1.8262945959804648E-2</v>
      </c>
      <c r="J6840" s="578">
        <v>7.7765785342004705E-3</v>
      </c>
      <c r="K6840" s="578">
        <v>1.1895707109388001</v>
      </c>
      <c r="L6840" s="578">
        <v>1849.2718772888124</v>
      </c>
      <c r="M6840" s="578">
        <v>1.7984723361008299</v>
      </c>
      <c r="N6840" s="578">
        <v>1.4067062667966901E-2</v>
      </c>
      <c r="O6840" s="578">
        <v>1.23037409600025E-2</v>
      </c>
      <c r="P6840" s="578">
        <v>0.71493489418648393</v>
      </c>
      <c r="Q6840" s="578">
        <v>1168.8310394287073</v>
      </c>
      <c r="R6840" s="578">
        <v>1.211979066229405</v>
      </c>
      <c r="S6840" s="578">
        <v>1.8262948070893424E-2</v>
      </c>
      <c r="T6840" s="578">
        <v>7.7765785342004705E-3</v>
      </c>
      <c r="U6840" s="578">
        <v>1.1895706066275049</v>
      </c>
      <c r="V6840" s="578">
        <v>1849.2718772888124</v>
      </c>
      <c r="W6840" s="578">
        <v>1.7984722938751125</v>
      </c>
      <c r="X6840" s="578">
        <v>1.4067064763442674E-2</v>
      </c>
      <c r="Y6840" s="578">
        <v>1.2303740436133552E-2</v>
      </c>
    </row>
    <row r="6841" spans="1:25" x14ac:dyDescent="0.3">
      <c r="A6841" s="61" t="s">
        <v>2008</v>
      </c>
      <c r="B6841" s="61" t="s">
        <v>1697</v>
      </c>
      <c r="C6841" s="61" t="s">
        <v>43</v>
      </c>
      <c r="D6841" s="36">
        <v>7</v>
      </c>
      <c r="E6841" s="36">
        <v>2020</v>
      </c>
      <c r="F6841" s="578">
        <v>0.74261093818536916</v>
      </c>
      <c r="G6841" s="578">
        <v>1184.4258333841926</v>
      </c>
      <c r="H6841" s="578">
        <v>1.2145165153366724</v>
      </c>
      <c r="I6841" s="578">
        <v>2.0969727832759074E-2</v>
      </c>
      <c r="J6841" s="578">
        <v>7.8803252714957708E-3</v>
      </c>
      <c r="K6841" s="578">
        <v>1.2035459943021052</v>
      </c>
      <c r="L6841" s="578">
        <v>1814.2409400939873</v>
      </c>
      <c r="M6841" s="578">
        <v>1.721460556036005</v>
      </c>
      <c r="N6841" s="578">
        <v>2.3971889239722498E-2</v>
      </c>
      <c r="O6841" s="578">
        <v>1.2070684393014074E-2</v>
      </c>
      <c r="P6841" s="578">
        <v>0.74261096302270324</v>
      </c>
      <c r="Q6841" s="578">
        <v>1184.4258333841926</v>
      </c>
      <c r="R6841" s="578">
        <v>1.2145165566710852</v>
      </c>
      <c r="S6841" s="578">
        <v>2.0969730417239853E-2</v>
      </c>
      <c r="T6841" s="578">
        <v>7.8803252714957674E-3</v>
      </c>
      <c r="U6841" s="578">
        <v>1.2035459421496151</v>
      </c>
      <c r="V6841" s="578">
        <v>1814.2409400939873</v>
      </c>
      <c r="W6841" s="578">
        <v>1.7214605643818348</v>
      </c>
      <c r="X6841" s="578">
        <v>2.39718876590965E-2</v>
      </c>
      <c r="Y6841" s="578">
        <v>1.2070684393014074E-2</v>
      </c>
    </row>
    <row r="6842" spans="1:25" x14ac:dyDescent="0.3">
      <c r="A6842" s="61" t="s">
        <v>2009</v>
      </c>
      <c r="B6842" s="61" t="s">
        <v>1697</v>
      </c>
      <c r="C6842" s="61" t="s">
        <v>43</v>
      </c>
      <c r="D6842" s="36">
        <v>8</v>
      </c>
      <c r="E6842" s="36">
        <v>2020</v>
      </c>
      <c r="F6842" s="578">
        <v>0.70264375033337934</v>
      </c>
      <c r="G6842" s="578">
        <v>1104.2014389038027</v>
      </c>
      <c r="H6842" s="578">
        <v>1.103127157072165</v>
      </c>
      <c r="I6842" s="578">
        <v>1.84633080763584E-2</v>
      </c>
      <c r="J6842" s="578">
        <v>7.3465603442552123E-3</v>
      </c>
      <c r="K6842" s="578">
        <v>1.0443466723681698</v>
      </c>
      <c r="L6842" s="578">
        <v>1523.9640051523797</v>
      </c>
      <c r="M6842" s="578">
        <v>1.4021973396156651</v>
      </c>
      <c r="N6842" s="578">
        <v>2.1029844810451875E-2</v>
      </c>
      <c r="O6842" s="578">
        <v>1.0139370608764357E-2</v>
      </c>
      <c r="P6842" s="578">
        <v>0.70264377579057169</v>
      </c>
      <c r="Q6842" s="578">
        <v>1104.2014389038027</v>
      </c>
      <c r="R6842" s="578">
        <v>1.1031271530785749</v>
      </c>
      <c r="S6842" s="578">
        <v>1.8463306509905374E-2</v>
      </c>
      <c r="T6842" s="578">
        <v>7.3465603442552123E-3</v>
      </c>
      <c r="U6842" s="578">
        <v>1.0443467093085479</v>
      </c>
      <c r="V6842" s="578">
        <v>1523.9640566507924</v>
      </c>
      <c r="W6842" s="578">
        <v>1.4021973380892274</v>
      </c>
      <c r="X6842" s="578">
        <v>2.1029843786588225E-2</v>
      </c>
      <c r="Y6842" s="578">
        <v>1.0139370608764357E-2</v>
      </c>
    </row>
    <row r="6843" spans="1:25" x14ac:dyDescent="0.3">
      <c r="A6843" s="61" t="s">
        <v>2010</v>
      </c>
      <c r="B6843" s="61" t="s">
        <v>1697</v>
      </c>
      <c r="C6843" s="61" t="s">
        <v>43</v>
      </c>
      <c r="D6843" s="36">
        <v>9</v>
      </c>
      <c r="E6843" s="36">
        <v>2020</v>
      </c>
      <c r="F6843" s="578">
        <v>0.67266774087672299</v>
      </c>
      <c r="G6843" s="578">
        <v>1044.0252132415726</v>
      </c>
      <c r="H6843" s="578">
        <v>1.0195821976656885</v>
      </c>
      <c r="I6843" s="578">
        <v>1.6583514722090749E-2</v>
      </c>
      <c r="J6843" s="578">
        <v>6.9462091875417721E-3</v>
      </c>
      <c r="K6843" s="578">
        <v>1.0364376035299749</v>
      </c>
      <c r="L6843" s="578">
        <v>1476.0257174173951</v>
      </c>
      <c r="M6843" s="578">
        <v>1.3085523375834749</v>
      </c>
      <c r="N6843" s="578">
        <v>2.841200408875005E-2</v>
      </c>
      <c r="O6843" s="578">
        <v>9.8204212020694334E-3</v>
      </c>
      <c r="P6843" s="578">
        <v>0.6726677619867012</v>
      </c>
      <c r="Q6843" s="578">
        <v>1044.0252132415726</v>
      </c>
      <c r="R6843" s="578">
        <v>1.0195822090125424</v>
      </c>
      <c r="S6843" s="578">
        <v>1.6583514706477773E-2</v>
      </c>
      <c r="T6843" s="578">
        <v>6.9462090856783655E-3</v>
      </c>
      <c r="U6843" s="578">
        <v>1.0364375575826035</v>
      </c>
      <c r="V6843" s="578">
        <v>1476.0257174173951</v>
      </c>
      <c r="W6843" s="578">
        <v>1.30855236711795</v>
      </c>
      <c r="X6843" s="578">
        <v>2.8412006158987379E-2</v>
      </c>
      <c r="Y6843" s="578">
        <v>9.8204212554264605E-3</v>
      </c>
    </row>
    <row r="6844" spans="1:25" x14ac:dyDescent="0.3">
      <c r="A6844" s="61" t="s">
        <v>2011</v>
      </c>
      <c r="B6844" s="61" t="s">
        <v>1697</v>
      </c>
      <c r="C6844" s="61" t="s">
        <v>43</v>
      </c>
      <c r="D6844" s="36">
        <v>10</v>
      </c>
      <c r="E6844" s="36">
        <v>2020</v>
      </c>
      <c r="F6844" s="578">
        <v>0.64935321552759195</v>
      </c>
      <c r="G6844" s="578">
        <v>997.22545242309457</v>
      </c>
      <c r="H6844" s="578">
        <v>0.95460280053066349</v>
      </c>
      <c r="I6844" s="578">
        <v>1.5121414274744826E-2</v>
      </c>
      <c r="J6844" s="578">
        <v>6.6348279942758347E-3</v>
      </c>
      <c r="K6844" s="578">
        <v>1.0295306787606526</v>
      </c>
      <c r="L6844" s="578">
        <v>1436.0926221211673</v>
      </c>
      <c r="M6844" s="578">
        <v>1.2323901303175224</v>
      </c>
      <c r="N6844" s="578">
        <v>3.3372069584098975E-2</v>
      </c>
      <c r="O6844" s="578">
        <v>9.5547416325037632E-3</v>
      </c>
      <c r="P6844" s="578">
        <v>0.64935326737538401</v>
      </c>
      <c r="Q6844" s="578">
        <v>997.22550900777003</v>
      </c>
      <c r="R6844" s="578">
        <v>0.95460280479513226</v>
      </c>
      <c r="S6844" s="578">
        <v>1.5121414279633375E-2</v>
      </c>
      <c r="T6844" s="578">
        <v>6.6348279942758347E-3</v>
      </c>
      <c r="U6844" s="578">
        <v>1.0295306318867545</v>
      </c>
      <c r="V6844" s="578">
        <v>1436.0926221211673</v>
      </c>
      <c r="W6844" s="578">
        <v>1.2323901098963375</v>
      </c>
      <c r="X6844" s="578">
        <v>3.3372069050074026E-2</v>
      </c>
      <c r="Y6844" s="578">
        <v>9.5547416325037632E-3</v>
      </c>
    </row>
    <row r="6845" spans="1:25" x14ac:dyDescent="0.3">
      <c r="A6845" s="61" t="s">
        <v>2012</v>
      </c>
      <c r="B6845" s="61" t="s">
        <v>1697</v>
      </c>
      <c r="C6845" s="61" t="s">
        <v>43</v>
      </c>
      <c r="D6845" s="36">
        <v>11</v>
      </c>
      <c r="E6845" s="36">
        <v>2020</v>
      </c>
      <c r="F6845" s="578">
        <v>0.81516080829701743</v>
      </c>
      <c r="G6845" s="578">
        <v>1137.3455034891724</v>
      </c>
      <c r="H6845" s="578">
        <v>0.97309207962795352</v>
      </c>
      <c r="I6845" s="578">
        <v>1.7398239108312376E-2</v>
      </c>
      <c r="J6845" s="578">
        <v>7.5670820175825267E-3</v>
      </c>
      <c r="K6845" s="578">
        <v>1.0266074746535276</v>
      </c>
      <c r="L6845" s="578">
        <v>1399.3915163675899</v>
      </c>
      <c r="M6845" s="578">
        <v>1.1650003335873049</v>
      </c>
      <c r="N6845" s="578">
        <v>3.7016641815625875E-2</v>
      </c>
      <c r="O6845" s="578">
        <v>9.3105607860100702E-3</v>
      </c>
      <c r="P6845" s="578">
        <v>0.81516085020813467</v>
      </c>
      <c r="Q6845" s="578">
        <v>1137.3455034891724</v>
      </c>
      <c r="R6845" s="578">
        <v>0.97309207486584104</v>
      </c>
      <c r="S6845" s="578">
        <v>1.7398240166433675E-2</v>
      </c>
      <c r="T6845" s="578">
        <v>7.5670820175825267E-3</v>
      </c>
      <c r="U6845" s="578">
        <v>1.0266074482618497</v>
      </c>
      <c r="V6845" s="578">
        <v>1399.3914642333948</v>
      </c>
      <c r="W6845" s="578">
        <v>1.16500032539488</v>
      </c>
      <c r="X6845" s="578">
        <v>3.7016641281600898E-2</v>
      </c>
      <c r="Y6845" s="578">
        <v>9.3105608393670922E-3</v>
      </c>
    </row>
    <row r="6846" spans="1:25" x14ac:dyDescent="0.3">
      <c r="A6846" s="61" t="s">
        <v>2013</v>
      </c>
      <c r="B6846" s="61" t="s">
        <v>1697</v>
      </c>
      <c r="C6846" s="61" t="s">
        <v>43</v>
      </c>
      <c r="D6846" s="36">
        <v>12</v>
      </c>
      <c r="E6846" s="36">
        <v>2020</v>
      </c>
      <c r="F6846" s="578">
        <v>0.95082196735480096</v>
      </c>
      <c r="G6846" s="578">
        <v>1251.984390258785</v>
      </c>
      <c r="H6846" s="578">
        <v>0.98821791600797226</v>
      </c>
      <c r="I6846" s="578">
        <v>1.9261099518644152E-2</v>
      </c>
      <c r="J6846" s="578">
        <v>8.3298154737955557E-3</v>
      </c>
      <c r="K6846" s="578">
        <v>1.0237568774330139</v>
      </c>
      <c r="L6846" s="578">
        <v>1368.461644490555</v>
      </c>
      <c r="M6846" s="578">
        <v>1.1092540426108499</v>
      </c>
      <c r="N6846" s="578">
        <v>3.9858181265420449E-2</v>
      </c>
      <c r="O6846" s="578">
        <v>9.10476875530245E-3</v>
      </c>
      <c r="P6846" s="578">
        <v>0.950822020129235</v>
      </c>
      <c r="Q6846" s="578">
        <v>1251.984390258785</v>
      </c>
      <c r="R6846" s="578">
        <v>0.98821791836598782</v>
      </c>
      <c r="S6846" s="578">
        <v>1.9261098985149702E-2</v>
      </c>
      <c r="T6846" s="578">
        <v>8.3298154737955557E-3</v>
      </c>
      <c r="U6846" s="578">
        <v>1.0237569593868026</v>
      </c>
      <c r="V6846" s="578">
        <v>1368.461644490555</v>
      </c>
      <c r="W6846" s="578">
        <v>1.109254031139995</v>
      </c>
      <c r="X6846" s="578">
        <v>3.9858183355287673E-2</v>
      </c>
      <c r="Y6846" s="578">
        <v>9.10476875530245E-3</v>
      </c>
    </row>
    <row r="6847" spans="1:25" x14ac:dyDescent="0.3">
      <c r="A6847" s="61" t="s">
        <v>2014</v>
      </c>
      <c r="B6847" s="61" t="s">
        <v>1697</v>
      </c>
      <c r="C6847" s="61" t="s">
        <v>43</v>
      </c>
      <c r="D6847" s="36">
        <v>13</v>
      </c>
      <c r="E6847" s="36">
        <v>2020</v>
      </c>
      <c r="F6847" s="578">
        <v>0.93307535692699894</v>
      </c>
      <c r="G6847" s="578">
        <v>1226.5574150085426</v>
      </c>
      <c r="H6847" s="578">
        <v>0.94578148257641925</v>
      </c>
      <c r="I6847" s="578">
        <v>2.0056901176227798E-2</v>
      </c>
      <c r="J6847" s="578">
        <v>8.1606460783708173E-3</v>
      </c>
      <c r="K6847" s="578">
        <v>0.99616042684666029</v>
      </c>
      <c r="L6847" s="578">
        <v>1331.7431335449176</v>
      </c>
      <c r="M6847" s="578">
        <v>1.0594972889405945</v>
      </c>
      <c r="N6847" s="578">
        <v>4.087415535286705E-2</v>
      </c>
      <c r="O6847" s="578">
        <v>8.8604643970029411E-3</v>
      </c>
      <c r="P6847" s="578">
        <v>0.93307540877426032</v>
      </c>
      <c r="Q6847" s="578">
        <v>1226.5574671427376</v>
      </c>
      <c r="R6847" s="578">
        <v>0.94578148733474587</v>
      </c>
      <c r="S6847" s="578">
        <v>2.0056902733661699E-2</v>
      </c>
      <c r="T6847" s="578">
        <v>8.1606461317278393E-3</v>
      </c>
      <c r="U6847" s="578">
        <v>0.99616028093896347</v>
      </c>
      <c r="V6847" s="578">
        <v>1331.7430814107224</v>
      </c>
      <c r="W6847" s="578">
        <v>1.0594972784489651</v>
      </c>
      <c r="X6847" s="578">
        <v>4.0874154839305704E-2</v>
      </c>
      <c r="Y6847" s="578">
        <v>8.8604644503599631E-3</v>
      </c>
    </row>
    <row r="6848" spans="1:25" x14ac:dyDescent="0.3">
      <c r="A6848" s="61" t="s">
        <v>2015</v>
      </c>
      <c r="B6848" s="61" t="s">
        <v>1697</v>
      </c>
      <c r="C6848" s="61" t="s">
        <v>43</v>
      </c>
      <c r="D6848" s="36">
        <v>14</v>
      </c>
      <c r="E6848" s="36">
        <v>2020</v>
      </c>
      <c r="F6848" s="578">
        <v>0.95945044428913007</v>
      </c>
      <c r="G6848" s="578">
        <v>1286.9337692260676</v>
      </c>
      <c r="H6848" s="578">
        <v>0.98745653654577803</v>
      </c>
      <c r="I6848" s="578">
        <v>2.1842419057217399E-2</v>
      </c>
      <c r="J6848" s="578">
        <v>8.5623373258082777E-3</v>
      </c>
      <c r="K6848" s="578">
        <v>1.0177034558152305</v>
      </c>
      <c r="L6848" s="578">
        <v>1382.8298110961875</v>
      </c>
      <c r="M6848" s="578">
        <v>1.0907477905187355</v>
      </c>
      <c r="N6848" s="578">
        <v>4.2385289720186826E-2</v>
      </c>
      <c r="O6848" s="578">
        <v>9.2003602379312072E-3</v>
      </c>
      <c r="P6848" s="578">
        <v>0.95945047564468022</v>
      </c>
      <c r="Q6848" s="578">
        <v>1286.9337692260676</v>
      </c>
      <c r="R6848" s="578">
        <v>0.98745653584212989</v>
      </c>
      <c r="S6848" s="578">
        <v>2.1842417499707723E-2</v>
      </c>
      <c r="T6848" s="578">
        <v>8.562337277301893E-3</v>
      </c>
      <c r="U6848" s="578">
        <v>1.0177032468843257</v>
      </c>
      <c r="V6848" s="578">
        <v>1382.8298110961875</v>
      </c>
      <c r="W6848" s="578">
        <v>1.0907477740779514</v>
      </c>
      <c r="X6848" s="578">
        <v>4.2385286600316797E-2</v>
      </c>
      <c r="Y6848" s="578">
        <v>9.2003603349439748E-3</v>
      </c>
    </row>
    <row r="6849" spans="1:25" x14ac:dyDescent="0.3">
      <c r="A6849" s="61" t="s">
        <v>2016</v>
      </c>
      <c r="B6849" s="61" t="s">
        <v>1697</v>
      </c>
      <c r="C6849" s="61" t="s">
        <v>43</v>
      </c>
      <c r="D6849" s="36">
        <v>15</v>
      </c>
      <c r="E6849" s="36">
        <v>2020</v>
      </c>
      <c r="F6849" s="578">
        <v>0.98624696050698202</v>
      </c>
      <c r="G6849" s="578">
        <v>1346.0842615763274</v>
      </c>
      <c r="H6849" s="578">
        <v>1.0298018613252675</v>
      </c>
      <c r="I6849" s="578">
        <v>2.3467539947659974E-2</v>
      </c>
      <c r="J6849" s="578">
        <v>8.9558801313008446E-3</v>
      </c>
      <c r="K6849" s="578">
        <v>1.0390221226789793</v>
      </c>
      <c r="L6849" s="578">
        <v>1431.5284322102825</v>
      </c>
      <c r="M6849" s="578">
        <v>1.1210940662965601</v>
      </c>
      <c r="N6849" s="578">
        <v>4.2014729146709777E-2</v>
      </c>
      <c r="O6849" s="578">
        <v>9.5243724402583503E-3</v>
      </c>
      <c r="P6849" s="578">
        <v>0.9862469496446965</v>
      </c>
      <c r="Q6849" s="578">
        <v>1346.0842615763274</v>
      </c>
      <c r="R6849" s="578">
        <v>1.02980185827876</v>
      </c>
      <c r="S6849" s="578">
        <v>2.3467542068601625E-2</v>
      </c>
      <c r="T6849" s="578">
        <v>8.9558799178727552E-3</v>
      </c>
      <c r="U6849" s="578">
        <v>1.0390218305510446</v>
      </c>
      <c r="V6849" s="578">
        <v>1431.5284322102825</v>
      </c>
      <c r="W6849" s="578">
        <v>1.1210940680309651</v>
      </c>
      <c r="X6849" s="578">
        <v>4.2014726553437222E-2</v>
      </c>
      <c r="Y6849" s="578">
        <v>9.5243723869013284E-3</v>
      </c>
    </row>
    <row r="6850" spans="1:25" x14ac:dyDescent="0.3">
      <c r="A6850" s="580" t="s">
        <v>2017</v>
      </c>
      <c r="B6850" s="580" t="s">
        <v>1697</v>
      </c>
      <c r="C6850" s="580" t="s">
        <v>43</v>
      </c>
      <c r="D6850" s="581">
        <v>16</v>
      </c>
      <c r="E6850" s="581">
        <v>2020</v>
      </c>
      <c r="F6850" s="582">
        <v>1.0338056179127164</v>
      </c>
      <c r="G6850" s="582">
        <v>1428.538205464675</v>
      </c>
      <c r="H6850" s="582">
        <v>1.0905762329656037</v>
      </c>
      <c r="I6850" s="582">
        <v>2.5509070547286648E-2</v>
      </c>
      <c r="J6850" s="582">
        <v>9.5044866078145187E-3</v>
      </c>
      <c r="K6850" s="582">
        <v>1.0799411860652197</v>
      </c>
      <c r="L6850" s="582">
        <v>1502.7160275777151</v>
      </c>
      <c r="M6850" s="582">
        <v>1.1704269021558926</v>
      </c>
      <c r="N6850" s="582">
        <v>4.2974725541322749E-2</v>
      </c>
      <c r="O6850" s="582">
        <v>9.9979984467305702E-3</v>
      </c>
      <c r="P6850" s="582">
        <v>1.0338056328180278</v>
      </c>
      <c r="Q6850" s="582">
        <v>1428.538205464675</v>
      </c>
      <c r="R6850" s="582">
        <v>1.0905762372923744</v>
      </c>
      <c r="S6850" s="582">
        <v>2.5509069495001251E-2</v>
      </c>
      <c r="T6850" s="582">
        <v>9.5044865011004731E-3</v>
      </c>
      <c r="U6850" s="582">
        <v>1.0799410355013856</v>
      </c>
      <c r="V6850" s="582">
        <v>1502.7160275777151</v>
      </c>
      <c r="W6850" s="582">
        <v>1.1704268896798951</v>
      </c>
      <c r="X6850" s="582">
        <v>4.2974725018666476E-2</v>
      </c>
      <c r="Y6850" s="582">
        <v>9.997997927712261E-3</v>
      </c>
    </row>
    <row r="6851" spans="1:25" x14ac:dyDescent="0.3">
      <c r="A6851" s="61" t="s">
        <v>2018</v>
      </c>
      <c r="B6851" s="61" t="s">
        <v>1697</v>
      </c>
      <c r="C6851" s="61" t="s">
        <v>43</v>
      </c>
      <c r="D6851" s="36">
        <v>1</v>
      </c>
      <c r="E6851" s="36">
        <v>2030</v>
      </c>
      <c r="F6851" s="578">
        <v>2.052054326556835</v>
      </c>
      <c r="G6851" s="578">
        <v>6460.64846293131</v>
      </c>
      <c r="H6851" s="578">
        <v>5.9893889261863116</v>
      </c>
      <c r="I6851" s="578">
        <v>4.772169422403745E-2</v>
      </c>
      <c r="J6851" s="578">
        <v>4.3076966481748927E-2</v>
      </c>
      <c r="K6851" s="578">
        <v>1.9680383061624551</v>
      </c>
      <c r="L6851" s="578">
        <v>6299.4015808105451</v>
      </c>
      <c r="M6851" s="578">
        <v>5.8807646972199965</v>
      </c>
      <c r="N6851" s="578">
        <v>3.6523328288239974E-2</v>
      </c>
      <c r="O6851" s="578">
        <v>4.2001849506050321E-2</v>
      </c>
      <c r="P6851" s="578">
        <v>2.0520544308649975</v>
      </c>
      <c r="Q6851" s="578">
        <v>6460.64841206868</v>
      </c>
      <c r="R6851" s="578">
        <v>5.9893888730378677</v>
      </c>
      <c r="S6851" s="578">
        <v>4.7721693166143553E-2</v>
      </c>
      <c r="T6851" s="578">
        <v>4.3076965957879979E-2</v>
      </c>
      <c r="U6851" s="578">
        <v>1.9680383061641227</v>
      </c>
      <c r="V6851" s="578">
        <v>6299.4015808105451</v>
      </c>
      <c r="W6851" s="578">
        <v>5.8807646157207829</v>
      </c>
      <c r="X6851" s="578">
        <v>3.6523329840444249E-2</v>
      </c>
      <c r="Y6851" s="578">
        <v>4.2001849506050321E-2</v>
      </c>
    </row>
    <row r="6852" spans="1:25" x14ac:dyDescent="0.3">
      <c r="A6852" s="61" t="s">
        <v>2019</v>
      </c>
      <c r="B6852" s="61" t="s">
        <v>1697</v>
      </c>
      <c r="C6852" s="61" t="s">
        <v>43</v>
      </c>
      <c r="D6852" s="36">
        <v>2</v>
      </c>
      <c r="E6852" s="36">
        <v>2030</v>
      </c>
      <c r="F6852" s="578">
        <v>1.3149306192823875</v>
      </c>
      <c r="G6852" s="578">
        <v>3808.9635213216075</v>
      </c>
      <c r="H6852" s="578">
        <v>3.5166646783976199</v>
      </c>
      <c r="I6852" s="578">
        <v>3.1466891465773424E-2</v>
      </c>
      <c r="J6852" s="578">
        <v>2.5396594874715999E-2</v>
      </c>
      <c r="K6852" s="578">
        <v>1.299000863080165</v>
      </c>
      <c r="L6852" s="578">
        <v>3763.0923512776649</v>
      </c>
      <c r="M6852" s="578">
        <v>3.5710535264976526</v>
      </c>
      <c r="N6852" s="578">
        <v>2.1341228064102276E-2</v>
      </c>
      <c r="O6852" s="578">
        <v>2.5090763714009229E-2</v>
      </c>
      <c r="P6852" s="578">
        <v>1.3149306192818575</v>
      </c>
      <c r="Q6852" s="578">
        <v>3808.9635213216075</v>
      </c>
      <c r="R6852" s="578">
        <v>3.5166647697521149</v>
      </c>
      <c r="S6852" s="578">
        <v>3.1466891994871952E-2</v>
      </c>
      <c r="T6852" s="578">
        <v>2.5396594874715999E-2</v>
      </c>
      <c r="U6852" s="578">
        <v>1.2990008109261024</v>
      </c>
      <c r="V6852" s="578">
        <v>3763.0923512776649</v>
      </c>
      <c r="W6852" s="578">
        <v>3.5710535278691729</v>
      </c>
      <c r="X6852" s="578">
        <v>2.1341227540233324E-2</v>
      </c>
      <c r="Y6852" s="578">
        <v>2.5090763714009229E-2</v>
      </c>
    </row>
    <row r="6853" spans="1:25" x14ac:dyDescent="0.3">
      <c r="A6853" s="61" t="s">
        <v>2020</v>
      </c>
      <c r="B6853" s="61" t="s">
        <v>1697</v>
      </c>
      <c r="C6853" s="61" t="s">
        <v>43</v>
      </c>
      <c r="D6853" s="36">
        <v>3</v>
      </c>
      <c r="E6853" s="36">
        <v>2030</v>
      </c>
      <c r="F6853" s="578">
        <v>0.70523335349399918</v>
      </c>
      <c r="G6853" s="578">
        <v>2017.1055094400976</v>
      </c>
      <c r="H6853" s="578">
        <v>1.8532063594736101</v>
      </c>
      <c r="I6853" s="578">
        <v>1.2167643207400575E-2</v>
      </c>
      <c r="J6853" s="578">
        <v>1.3449208432575625E-2</v>
      </c>
      <c r="K6853" s="578">
        <v>0.94954772865306225</v>
      </c>
      <c r="L6853" s="578">
        <v>2606.0854365030877</v>
      </c>
      <c r="M6853" s="578">
        <v>2.4238399178736127</v>
      </c>
      <c r="N6853" s="578">
        <v>1.6944618667594051E-2</v>
      </c>
      <c r="O6853" s="578">
        <v>1.7376313587495376E-2</v>
      </c>
      <c r="P6853" s="578">
        <v>0.70523336435786577</v>
      </c>
      <c r="Q6853" s="578">
        <v>2017.1055094400976</v>
      </c>
      <c r="R6853" s="578">
        <v>1.853206343419205</v>
      </c>
      <c r="S6853" s="578">
        <v>1.2167642688837001E-2</v>
      </c>
      <c r="T6853" s="578">
        <v>1.3449208432575625E-2</v>
      </c>
      <c r="U6853" s="578">
        <v>0.94954768674301548</v>
      </c>
      <c r="V6853" s="578">
        <v>2606.0854365030877</v>
      </c>
      <c r="W6853" s="578">
        <v>2.4238399134483175</v>
      </c>
      <c r="X6853" s="578">
        <v>1.6944618672823653E-2</v>
      </c>
      <c r="Y6853" s="578">
        <v>1.7376313587495376E-2</v>
      </c>
    </row>
    <row r="6854" spans="1:25" x14ac:dyDescent="0.3">
      <c r="A6854" s="61" t="s">
        <v>2021</v>
      </c>
      <c r="B6854" s="61" t="s">
        <v>1697</v>
      </c>
      <c r="C6854" s="61" t="s">
        <v>43</v>
      </c>
      <c r="D6854" s="36">
        <v>4</v>
      </c>
      <c r="E6854" s="36">
        <v>2030</v>
      </c>
      <c r="F6854" s="578">
        <v>0.36087798976760099</v>
      </c>
      <c r="G6854" s="578">
        <v>1084.2637036641399</v>
      </c>
      <c r="H6854" s="578">
        <v>1.017675900875773</v>
      </c>
      <c r="I6854" s="578">
        <v>7.2306800712643327E-3</v>
      </c>
      <c r="J6854" s="578">
        <v>7.2294220663025027E-3</v>
      </c>
      <c r="K6854" s="578">
        <v>0.823779969477338</v>
      </c>
      <c r="L6854" s="578">
        <v>2213.5646896362273</v>
      </c>
      <c r="M6854" s="578">
        <v>2.001954492692215</v>
      </c>
      <c r="N6854" s="578">
        <v>1.3825511984502223E-2</v>
      </c>
      <c r="O6854" s="578">
        <v>1.4759138604858852E-2</v>
      </c>
      <c r="P6854" s="578">
        <v>0.3608779899228215</v>
      </c>
      <c r="Q6854" s="578">
        <v>1084.2637036641374</v>
      </c>
      <c r="R6854" s="578">
        <v>1.0176758974257585</v>
      </c>
      <c r="S6854" s="578">
        <v>7.2306806385237579E-3</v>
      </c>
      <c r="T6854" s="578">
        <v>7.2294220153707976E-3</v>
      </c>
      <c r="U6854" s="578">
        <v>0.82377994867728876</v>
      </c>
      <c r="V6854" s="578">
        <v>2213.5646896362273</v>
      </c>
      <c r="W6854" s="578">
        <v>2.00195447959443</v>
      </c>
      <c r="X6854" s="578">
        <v>1.3825511953124651E-2</v>
      </c>
      <c r="Y6854" s="578">
        <v>1.4759138604858852E-2</v>
      </c>
    </row>
    <row r="6855" spans="1:25" x14ac:dyDescent="0.3">
      <c r="A6855" s="61" t="s">
        <v>2022</v>
      </c>
      <c r="B6855" s="61" t="s">
        <v>1697</v>
      </c>
      <c r="C6855" s="61" t="s">
        <v>43</v>
      </c>
      <c r="D6855" s="36">
        <v>5</v>
      </c>
      <c r="E6855" s="36">
        <v>2030</v>
      </c>
      <c r="F6855" s="578">
        <v>0.39591797676915003</v>
      </c>
      <c r="G6855" s="578">
        <v>1122.447373708085</v>
      </c>
      <c r="H6855" s="578">
        <v>1.0270202971578324</v>
      </c>
      <c r="I6855" s="578">
        <v>1.2472184920511524E-2</v>
      </c>
      <c r="J6855" s="578">
        <v>7.4840092274825977E-3</v>
      </c>
      <c r="K6855" s="578">
        <v>0.74799513244474225</v>
      </c>
      <c r="L6855" s="578">
        <v>1980.003309885655</v>
      </c>
      <c r="M6855" s="578">
        <v>1.7366918695173175</v>
      </c>
      <c r="N6855" s="578">
        <v>1.3978073679519724E-2</v>
      </c>
      <c r="O6855" s="578">
        <v>1.3201854201421725E-2</v>
      </c>
      <c r="P6855" s="578">
        <v>0.39591799229171398</v>
      </c>
      <c r="Q6855" s="578">
        <v>1122.447373708085</v>
      </c>
      <c r="R6855" s="578">
        <v>1.0270202785918614</v>
      </c>
      <c r="S6855" s="578">
        <v>1.2472185444797324E-2</v>
      </c>
      <c r="T6855" s="578">
        <v>7.4840092274825977E-3</v>
      </c>
      <c r="U6855" s="578">
        <v>0.74799512747769803</v>
      </c>
      <c r="V6855" s="578">
        <v>1980.003309885655</v>
      </c>
      <c r="W6855" s="578">
        <v>1.7366918637309574</v>
      </c>
      <c r="X6855" s="578">
        <v>1.3978073689941025E-2</v>
      </c>
      <c r="Y6855" s="578">
        <v>1.3201854201421725E-2</v>
      </c>
    </row>
    <row r="6856" spans="1:25" x14ac:dyDescent="0.3">
      <c r="A6856" s="61" t="s">
        <v>2023</v>
      </c>
      <c r="B6856" s="61" t="s">
        <v>1697</v>
      </c>
      <c r="C6856" s="61" t="s">
        <v>43</v>
      </c>
      <c r="D6856" s="36">
        <v>6</v>
      </c>
      <c r="E6856" s="36">
        <v>2030</v>
      </c>
      <c r="F6856" s="578">
        <v>0.41694202799419555</v>
      </c>
      <c r="G6856" s="578">
        <v>1145.3559850056899</v>
      </c>
      <c r="H6856" s="578">
        <v>1.0326274877255976</v>
      </c>
      <c r="I6856" s="578">
        <v>1.5617073349934152E-2</v>
      </c>
      <c r="J6856" s="578">
        <v>7.6367632815769523E-3</v>
      </c>
      <c r="K6856" s="578">
        <v>0.6875707846297977</v>
      </c>
      <c r="L6856" s="578">
        <v>1811.44250742594</v>
      </c>
      <c r="M6856" s="578">
        <v>1.5410296707480751</v>
      </c>
      <c r="N6856" s="578">
        <v>1.31897535359636E-2</v>
      </c>
      <c r="O6856" s="578">
        <v>1.2077978162172523E-2</v>
      </c>
      <c r="P6856" s="578">
        <v>0.41694201743920628</v>
      </c>
      <c r="Q6856" s="578">
        <v>1145.3560371398876</v>
      </c>
      <c r="R6856" s="578">
        <v>1.0326274747431672</v>
      </c>
      <c r="S6856" s="578">
        <v>1.561707335516375E-2</v>
      </c>
      <c r="T6856" s="578">
        <v>7.6367633349339759E-3</v>
      </c>
      <c r="U6856" s="578">
        <v>0.68757079518426578</v>
      </c>
      <c r="V6856" s="578">
        <v>1811.4424552917426</v>
      </c>
      <c r="W6856" s="578">
        <v>1.5410296656161</v>
      </c>
      <c r="X6856" s="578">
        <v>1.3189753551614501E-2</v>
      </c>
      <c r="Y6856" s="578">
        <v>1.2077978162172523E-2</v>
      </c>
    </row>
    <row r="6857" spans="1:25" x14ac:dyDescent="0.3">
      <c r="A6857" s="61" t="s">
        <v>2024</v>
      </c>
      <c r="B6857" s="61" t="s">
        <v>1697</v>
      </c>
      <c r="C6857" s="61" t="s">
        <v>43</v>
      </c>
      <c r="D6857" s="36">
        <v>7</v>
      </c>
      <c r="E6857" s="36">
        <v>2030</v>
      </c>
      <c r="F6857" s="578">
        <v>0.43095792869260652</v>
      </c>
      <c r="G6857" s="578">
        <v>1160.6359430948851</v>
      </c>
      <c r="H6857" s="578">
        <v>1.0363691830519479</v>
      </c>
      <c r="I6857" s="578">
        <v>1.7713644100695026E-2</v>
      </c>
      <c r="J6857" s="578">
        <v>7.7386438594354906E-3</v>
      </c>
      <c r="K6857" s="578">
        <v>0.70140646612162483</v>
      </c>
      <c r="L6857" s="578">
        <v>1775.9711354573524</v>
      </c>
      <c r="M6857" s="578">
        <v>1.4791642000681424</v>
      </c>
      <c r="N6857" s="578">
        <v>2.2001175233147749E-2</v>
      </c>
      <c r="O6857" s="578">
        <v>1.18414467821518E-2</v>
      </c>
      <c r="P6857" s="578">
        <v>0.43095793397010101</v>
      </c>
      <c r="Q6857" s="578">
        <v>1160.6359430948851</v>
      </c>
      <c r="R6857" s="578">
        <v>1.0363691637326111</v>
      </c>
      <c r="S6857" s="578">
        <v>1.7713644090235826E-2</v>
      </c>
      <c r="T6857" s="578">
        <v>7.7386438594354906E-3</v>
      </c>
      <c r="U6857" s="578">
        <v>0.70140647171109505</v>
      </c>
      <c r="V6857" s="578">
        <v>1775.9711354573524</v>
      </c>
      <c r="W6857" s="578">
        <v>1.4791641989562876</v>
      </c>
      <c r="X6857" s="578">
        <v>2.2001174709203E-2</v>
      </c>
      <c r="Y6857" s="578">
        <v>1.1841447306020748E-2</v>
      </c>
    </row>
    <row r="6858" spans="1:25" x14ac:dyDescent="0.3">
      <c r="A6858" s="61" t="s">
        <v>2025</v>
      </c>
      <c r="B6858" s="61" t="s">
        <v>1697</v>
      </c>
      <c r="C6858" s="61" t="s">
        <v>43</v>
      </c>
      <c r="D6858" s="36">
        <v>8</v>
      </c>
      <c r="E6858" s="36">
        <v>2030</v>
      </c>
      <c r="F6858" s="578">
        <v>0.41090235339419151</v>
      </c>
      <c r="G6858" s="578">
        <v>1081.1093673705975</v>
      </c>
      <c r="H6858" s="578">
        <v>0.94193083421828172</v>
      </c>
      <c r="I6858" s="578">
        <v>1.5951532550009924E-2</v>
      </c>
      <c r="J6858" s="578">
        <v>7.2083949489751779E-3</v>
      </c>
      <c r="K6858" s="578">
        <v>0.61053062979424477</v>
      </c>
      <c r="L6858" s="578">
        <v>1491.9088490803974</v>
      </c>
      <c r="M6858" s="578">
        <v>1.212937040287895</v>
      </c>
      <c r="N6858" s="578">
        <v>1.9553840625045824E-2</v>
      </c>
      <c r="O6858" s="578">
        <v>9.9474497692426632E-3</v>
      </c>
      <c r="P6858" s="578">
        <v>0.41090234283972377</v>
      </c>
      <c r="Q6858" s="578">
        <v>1081.1093673705975</v>
      </c>
      <c r="R6858" s="578">
        <v>0.94193083208832051</v>
      </c>
      <c r="S6858" s="578">
        <v>1.5951532550009924E-2</v>
      </c>
      <c r="T6858" s="578">
        <v>7.2083948956181559E-3</v>
      </c>
      <c r="U6858" s="578">
        <v>0.6105305767099003</v>
      </c>
      <c r="V6858" s="578">
        <v>1491.9088490803974</v>
      </c>
      <c r="W6858" s="578">
        <v>1.2129370366945549</v>
      </c>
      <c r="X6858" s="578">
        <v>1.9553841148914775E-2</v>
      </c>
      <c r="Y6858" s="578">
        <v>9.9474497692426632E-3</v>
      </c>
    </row>
    <row r="6859" spans="1:25" x14ac:dyDescent="0.3">
      <c r="A6859" s="61" t="s">
        <v>2026</v>
      </c>
      <c r="B6859" s="61" t="s">
        <v>1697</v>
      </c>
      <c r="C6859" s="61" t="s">
        <v>43</v>
      </c>
      <c r="D6859" s="36">
        <v>9</v>
      </c>
      <c r="E6859" s="36">
        <v>2030</v>
      </c>
      <c r="F6859" s="578">
        <v>0.39586106230560281</v>
      </c>
      <c r="G6859" s="578">
        <v>1021.4625441233285</v>
      </c>
      <c r="H6859" s="578">
        <v>0.87110058131618895</v>
      </c>
      <c r="I6859" s="578">
        <v>1.4629954649649276E-2</v>
      </c>
      <c r="J6859" s="578">
        <v>6.8106970138614945E-3</v>
      </c>
      <c r="K6859" s="578">
        <v>0.6062310189446215</v>
      </c>
      <c r="L6859" s="578">
        <v>1444.4552052815725</v>
      </c>
      <c r="M6859" s="578">
        <v>1.1393672852596675</v>
      </c>
      <c r="N6859" s="578">
        <v>2.5492308021512103E-2</v>
      </c>
      <c r="O6859" s="578">
        <v>9.6310379061226789E-3</v>
      </c>
      <c r="P6859" s="578">
        <v>0.39586107286059224</v>
      </c>
      <c r="Q6859" s="578">
        <v>1021.4625441233285</v>
      </c>
      <c r="R6859" s="578">
        <v>0.87110057178483624</v>
      </c>
      <c r="S6859" s="578">
        <v>1.462995465449995E-2</v>
      </c>
      <c r="T6859" s="578">
        <v>6.8106970138614945E-3</v>
      </c>
      <c r="U6859" s="578">
        <v>0.60623101863418039</v>
      </c>
      <c r="V6859" s="578">
        <v>1444.4552052815725</v>
      </c>
      <c r="W6859" s="578">
        <v>1.1393672817834251</v>
      </c>
      <c r="X6859" s="578">
        <v>2.5492308011810825E-2</v>
      </c>
      <c r="Y6859" s="578">
        <v>9.6310378576163064E-3</v>
      </c>
    </row>
    <row r="6860" spans="1:25" x14ac:dyDescent="0.3">
      <c r="A6860" s="61" t="s">
        <v>2027</v>
      </c>
      <c r="B6860" s="61" t="s">
        <v>1697</v>
      </c>
      <c r="C6860" s="61" t="s">
        <v>43</v>
      </c>
      <c r="D6860" s="36">
        <v>10</v>
      </c>
      <c r="E6860" s="36">
        <v>2030</v>
      </c>
      <c r="F6860" s="578">
        <v>0.3841619918188045</v>
      </c>
      <c r="G6860" s="578">
        <v>975.0716307957955</v>
      </c>
      <c r="H6860" s="578">
        <v>0.81601082690326576</v>
      </c>
      <c r="I6860" s="578">
        <v>1.3602022745885676E-2</v>
      </c>
      <c r="J6860" s="578">
        <v>6.5013774001272378E-3</v>
      </c>
      <c r="K6860" s="578">
        <v>0.602380657583656</v>
      </c>
      <c r="L6860" s="578">
        <v>1405.0168914794876</v>
      </c>
      <c r="M6860" s="578">
        <v>1.0796304760828692</v>
      </c>
      <c r="N6860" s="578">
        <v>2.9525962577205623E-2</v>
      </c>
      <c r="O6860" s="578">
        <v>9.3680707601985526E-3</v>
      </c>
      <c r="P6860" s="578">
        <v>0.38416200206335299</v>
      </c>
      <c r="Q6860" s="578">
        <v>975.07162539164096</v>
      </c>
      <c r="R6860" s="578">
        <v>0.81601083991233725</v>
      </c>
      <c r="S6860" s="578">
        <v>1.36020237838844E-2</v>
      </c>
      <c r="T6860" s="578">
        <v>6.5013774001272378E-3</v>
      </c>
      <c r="U6860" s="578">
        <v>0.60238065758417703</v>
      </c>
      <c r="V6860" s="578">
        <v>1405.0168914794876</v>
      </c>
      <c r="W6860" s="578">
        <v>1.0796304753057469</v>
      </c>
      <c r="X6860" s="578">
        <v>2.9525962561592622E-2</v>
      </c>
      <c r="Y6860" s="578">
        <v>9.3680707601985526E-3</v>
      </c>
    </row>
    <row r="6861" spans="1:25" x14ac:dyDescent="0.3">
      <c r="A6861" s="61" t="s">
        <v>2028</v>
      </c>
      <c r="B6861" s="61" t="s">
        <v>1697</v>
      </c>
      <c r="C6861" s="61" t="s">
        <v>43</v>
      </c>
      <c r="D6861" s="36">
        <v>11</v>
      </c>
      <c r="E6861" s="36">
        <v>2030</v>
      </c>
      <c r="F6861" s="578">
        <v>0.48028621013980877</v>
      </c>
      <c r="G6861" s="578">
        <v>1112.53895314534</v>
      </c>
      <c r="H6861" s="578">
        <v>0.85227882538542077</v>
      </c>
      <c r="I6861" s="578">
        <v>1.6485306629419876E-2</v>
      </c>
      <c r="J6861" s="578">
        <v>7.4179493676638153E-3</v>
      </c>
      <c r="K6861" s="578">
        <v>0.60179746861052696</v>
      </c>
      <c r="L6861" s="578">
        <v>1369.3467623392701</v>
      </c>
      <c r="M6861" s="578">
        <v>1.0276427985793335</v>
      </c>
      <c r="N6861" s="578">
        <v>3.2786481072889673E-2</v>
      </c>
      <c r="O6861" s="578">
        <v>9.1302432410884614E-3</v>
      </c>
      <c r="P6861" s="578">
        <v>0.48028620036092173</v>
      </c>
      <c r="Q6861" s="578">
        <v>1112.53895314534</v>
      </c>
      <c r="R6861" s="578">
        <v>0.85227882589469983</v>
      </c>
      <c r="S6861" s="578">
        <v>1.648530406373535E-2</v>
      </c>
      <c r="T6861" s="578">
        <v>7.4179493676638153E-3</v>
      </c>
      <c r="U6861" s="578">
        <v>0.60179746830060754</v>
      </c>
      <c r="V6861" s="578">
        <v>1369.3467623392701</v>
      </c>
      <c r="W6861" s="578">
        <v>1.0276428166827514</v>
      </c>
      <c r="X6861" s="578">
        <v>3.2786481048333323E-2</v>
      </c>
      <c r="Y6861" s="578">
        <v>9.1302432410884614E-3</v>
      </c>
    </row>
    <row r="6862" spans="1:25" x14ac:dyDescent="0.3">
      <c r="A6862" s="61" t="s">
        <v>2029</v>
      </c>
      <c r="B6862" s="61" t="s">
        <v>1697</v>
      </c>
      <c r="C6862" s="61" t="s">
        <v>43</v>
      </c>
      <c r="D6862" s="36">
        <v>12</v>
      </c>
      <c r="E6862" s="36">
        <v>2030</v>
      </c>
      <c r="F6862" s="578">
        <v>0.55893330932371976</v>
      </c>
      <c r="G6862" s="578">
        <v>1225.0037460327126</v>
      </c>
      <c r="H6862" s="578">
        <v>0.88194947225042375</v>
      </c>
      <c r="I6862" s="578">
        <v>1.8844377444565873E-2</v>
      </c>
      <c r="J6862" s="578">
        <v>8.1678314745658957E-3</v>
      </c>
      <c r="K6862" s="578">
        <v>0.60098632717874001</v>
      </c>
      <c r="L6862" s="578">
        <v>1339.2759259541801</v>
      </c>
      <c r="M6862" s="578">
        <v>0.98460755843946624</v>
      </c>
      <c r="N6862" s="578">
        <v>3.5387885077852801E-2</v>
      </c>
      <c r="O6862" s="578">
        <v>8.9297425680949019E-3</v>
      </c>
      <c r="P6862" s="578">
        <v>0.55893330404518271</v>
      </c>
      <c r="Q6862" s="578">
        <v>1225.0037460327126</v>
      </c>
      <c r="R6862" s="578">
        <v>0.88194946886369308</v>
      </c>
      <c r="S6862" s="578">
        <v>1.8844377967676899E-2</v>
      </c>
      <c r="T6862" s="578">
        <v>8.1678314212088755E-3</v>
      </c>
      <c r="U6862" s="578">
        <v>0.60098632686621478</v>
      </c>
      <c r="V6862" s="578">
        <v>1339.2759259541801</v>
      </c>
      <c r="W6862" s="578">
        <v>0.98460750731601188</v>
      </c>
      <c r="X6862" s="578">
        <v>3.5387886106491302E-2</v>
      </c>
      <c r="Y6862" s="578">
        <v>8.9297425680949019E-3</v>
      </c>
    </row>
    <row r="6863" spans="1:25" x14ac:dyDescent="0.3">
      <c r="A6863" s="61" t="s">
        <v>2030</v>
      </c>
      <c r="B6863" s="61" t="s">
        <v>1697</v>
      </c>
      <c r="C6863" s="61" t="s">
        <v>43</v>
      </c>
      <c r="D6863" s="36">
        <v>13</v>
      </c>
      <c r="E6863" s="36">
        <v>2030</v>
      </c>
      <c r="F6863" s="578">
        <v>0.54491381061525068</v>
      </c>
      <c r="G6863" s="578">
        <v>1200.3606135050427</v>
      </c>
      <c r="H6863" s="578">
        <v>0.84864508788007198</v>
      </c>
      <c r="I6863" s="578">
        <v>1.9783918800688548E-2</v>
      </c>
      <c r="J6863" s="578">
        <v>8.0035109616195081E-3</v>
      </c>
      <c r="K6863" s="578">
        <v>0.58155687837537051</v>
      </c>
      <c r="L6863" s="578">
        <v>1303.5541699727351</v>
      </c>
      <c r="M6863" s="578">
        <v>0.94427802185210197</v>
      </c>
      <c r="N6863" s="578">
        <v>3.6410608319480724E-2</v>
      </c>
      <c r="O6863" s="578">
        <v>8.6915666955367926E-3</v>
      </c>
      <c r="P6863" s="578">
        <v>0.54491380005974055</v>
      </c>
      <c r="Q6863" s="578">
        <v>1200.3606135050427</v>
      </c>
      <c r="R6863" s="578">
        <v>0.84864507631834774</v>
      </c>
      <c r="S6863" s="578">
        <v>1.9783918785227148E-2</v>
      </c>
      <c r="T6863" s="578">
        <v>8.0035110634829182E-3</v>
      </c>
      <c r="U6863" s="578">
        <v>0.58155689389584997</v>
      </c>
      <c r="V6863" s="578">
        <v>1303.5541699727351</v>
      </c>
      <c r="W6863" s="578">
        <v>0.94427800307725107</v>
      </c>
      <c r="X6863" s="578">
        <v>3.6410606180045997E-2</v>
      </c>
      <c r="Y6863" s="578">
        <v>8.6915666955367926E-3</v>
      </c>
    </row>
    <row r="6864" spans="1:25" x14ac:dyDescent="0.3">
      <c r="A6864" s="61" t="s">
        <v>2031</v>
      </c>
      <c r="B6864" s="61" t="s">
        <v>1697</v>
      </c>
      <c r="C6864" s="61" t="s">
        <v>43</v>
      </c>
      <c r="D6864" s="36">
        <v>14</v>
      </c>
      <c r="E6864" s="36">
        <v>2030</v>
      </c>
      <c r="F6864" s="578">
        <v>0.55382485127144787</v>
      </c>
      <c r="G6864" s="578">
        <v>1258.8214467366474</v>
      </c>
      <c r="H6864" s="578">
        <v>0.88559917584776071</v>
      </c>
      <c r="I6864" s="578">
        <v>2.0960421827718727E-2</v>
      </c>
      <c r="J6864" s="578">
        <v>8.3933018225555572E-3</v>
      </c>
      <c r="K6864" s="578">
        <v>0.588081574905847</v>
      </c>
      <c r="L6864" s="578">
        <v>1352.9685478210424</v>
      </c>
      <c r="M6864" s="578">
        <v>0.9725103379867418</v>
      </c>
      <c r="N6864" s="578">
        <v>3.7315283681588547E-2</v>
      </c>
      <c r="O6864" s="578">
        <v>9.0210473475356816E-3</v>
      </c>
      <c r="P6864" s="578">
        <v>0.55382486213479321</v>
      </c>
      <c r="Q6864" s="578">
        <v>1258.8214467366474</v>
      </c>
      <c r="R6864" s="578">
        <v>0.88559917336711569</v>
      </c>
      <c r="S6864" s="578">
        <v>2.0960421807103502E-2</v>
      </c>
      <c r="T6864" s="578">
        <v>8.3933018759125774E-3</v>
      </c>
      <c r="U6864" s="578">
        <v>0.58808160067295956</v>
      </c>
      <c r="V6864" s="578">
        <v>1352.9687042236276</v>
      </c>
      <c r="W6864" s="578">
        <v>0.97251033461240355</v>
      </c>
      <c r="X6864" s="578">
        <v>3.731528262869685E-2</v>
      </c>
      <c r="Y6864" s="578">
        <v>9.0210473475356816E-3</v>
      </c>
    </row>
    <row r="6865" spans="1:25" x14ac:dyDescent="0.3">
      <c r="A6865" s="61" t="s">
        <v>2032</v>
      </c>
      <c r="B6865" s="61" t="s">
        <v>1697</v>
      </c>
      <c r="C6865" s="61" t="s">
        <v>43</v>
      </c>
      <c r="D6865" s="36">
        <v>15</v>
      </c>
      <c r="E6865" s="36">
        <v>2030</v>
      </c>
      <c r="F6865" s="578">
        <v>0.56365475320445491</v>
      </c>
      <c r="G6865" s="578">
        <v>1316.1070950825974</v>
      </c>
      <c r="H6865" s="578">
        <v>0.92291402478315254</v>
      </c>
      <c r="I6865" s="578">
        <v>2.20062918148566E-2</v>
      </c>
      <c r="J6865" s="578">
        <v>8.7752739782445133E-3</v>
      </c>
      <c r="K6865" s="578">
        <v>0.59492556797429552</v>
      </c>
      <c r="L6865" s="578">
        <v>1400.070210774735</v>
      </c>
      <c r="M6865" s="578">
        <v>0.99990257264626681</v>
      </c>
      <c r="N6865" s="578">
        <v>3.676905789567772E-2</v>
      </c>
      <c r="O6865" s="578">
        <v>9.3350907360824423E-3</v>
      </c>
      <c r="P6865" s="578">
        <v>0.56365475351489602</v>
      </c>
      <c r="Q6865" s="578">
        <v>1316.1070950825974</v>
      </c>
      <c r="R6865" s="578">
        <v>0.92291402380616649</v>
      </c>
      <c r="S6865" s="578">
        <v>2.2006291783478998E-2</v>
      </c>
      <c r="T6865" s="578">
        <v>8.7752739782445133E-3</v>
      </c>
      <c r="U6865" s="578">
        <v>0.5949255577307887</v>
      </c>
      <c r="V6865" s="578">
        <v>1400.070210774735</v>
      </c>
      <c r="W6865" s="578">
        <v>0.99990251740909064</v>
      </c>
      <c r="X6865" s="578">
        <v>3.6769057900831549E-2</v>
      </c>
      <c r="Y6865" s="578">
        <v>9.3350907360824423E-3</v>
      </c>
    </row>
    <row r="6866" spans="1:25" x14ac:dyDescent="0.3">
      <c r="A6866" s="580" t="s">
        <v>2033</v>
      </c>
      <c r="B6866" s="580" t="s">
        <v>1697</v>
      </c>
      <c r="C6866" s="580" t="s">
        <v>43</v>
      </c>
      <c r="D6866" s="581">
        <v>16</v>
      </c>
      <c r="E6866" s="581">
        <v>2030</v>
      </c>
      <c r="F6866" s="582">
        <v>0.58633311541169031</v>
      </c>
      <c r="G6866" s="582">
        <v>1396.1074943542424</v>
      </c>
      <c r="H6866" s="582">
        <v>0.97668940720878394</v>
      </c>
      <c r="I6866" s="582">
        <v>2.3183175596386673E-2</v>
      </c>
      <c r="J6866" s="582">
        <v>9.3086697015678441E-3</v>
      </c>
      <c r="K6866" s="582">
        <v>0.61406621760045188</v>
      </c>
      <c r="L6866" s="582">
        <v>1469.0895729064873</v>
      </c>
      <c r="M6866" s="582">
        <v>1.0439808535292432</v>
      </c>
      <c r="N6866" s="582">
        <v>3.7065983387340851E-2</v>
      </c>
      <c r="O6866" s="582">
        <v>9.7952827103047896E-3</v>
      </c>
      <c r="P6866" s="582">
        <v>0.58633312037979546</v>
      </c>
      <c r="Q6866" s="582">
        <v>1396.1074943542424</v>
      </c>
      <c r="R6866" s="582">
        <v>0.97668940794441494</v>
      </c>
      <c r="S6866" s="582">
        <v>2.3183175062134326E-2</v>
      </c>
      <c r="T6866" s="582">
        <v>9.3086697064184848E-3</v>
      </c>
      <c r="U6866" s="582">
        <v>0.61406620238989196</v>
      </c>
      <c r="V6866" s="582">
        <v>1469.0895729064873</v>
      </c>
      <c r="W6866" s="582">
        <v>1.0439808471671741</v>
      </c>
      <c r="X6866" s="582">
        <v>3.7065982897123199E-2</v>
      </c>
      <c r="Y6866" s="582">
        <v>9.7952826569477677E-3</v>
      </c>
    </row>
    <row r="6867" spans="1:25" x14ac:dyDescent="0.3">
      <c r="A6867" s="61" t="s">
        <v>1221</v>
      </c>
      <c r="B6867" s="61" t="s">
        <v>7</v>
      </c>
      <c r="C6867" s="61" t="s">
        <v>44</v>
      </c>
      <c r="D6867" s="36">
        <v>1</v>
      </c>
      <c r="E6867" s="36">
        <v>2012</v>
      </c>
      <c r="F6867" s="578">
        <v>1.3673152098550427</v>
      </c>
      <c r="G6867" s="578">
        <v>2012.2528012593525</v>
      </c>
      <c r="H6867" s="578">
        <v>1.9977260248803401</v>
      </c>
      <c r="I6867" s="578">
        <v>2.0793475832836774E-2</v>
      </c>
      <c r="J6867" s="578">
        <v>4.010254032133765E-2</v>
      </c>
      <c r="K6867" s="578">
        <v>1.4234557330375375</v>
      </c>
      <c r="L6867" s="578">
        <v>2080.14793268839</v>
      </c>
      <c r="M6867" s="578">
        <v>2.0240766975378626</v>
      </c>
      <c r="N6867" s="578">
        <v>2.1227021825855698E-2</v>
      </c>
      <c r="O6867" s="578">
        <v>4.1455653476683993E-2</v>
      </c>
      <c r="P6867" s="578">
        <v>1.3673152620132174</v>
      </c>
      <c r="Q6867" s="578">
        <v>2012.2528012593525</v>
      </c>
      <c r="R6867" s="578">
        <v>1.9977260193360622</v>
      </c>
      <c r="S6867" s="578">
        <v>2.0793476870115499E-2</v>
      </c>
      <c r="T6867" s="578">
        <v>4.010254032133765E-2</v>
      </c>
      <c r="U6867" s="578">
        <v>0</v>
      </c>
      <c r="V6867" s="578">
        <v>0</v>
      </c>
      <c r="W6867" s="578">
        <v>0</v>
      </c>
      <c r="X6867" s="578">
        <v>0</v>
      </c>
      <c r="Y6867" s="578">
        <v>0</v>
      </c>
    </row>
    <row r="6868" spans="1:25" x14ac:dyDescent="0.3">
      <c r="A6868" s="61" t="s">
        <v>1222</v>
      </c>
      <c r="B6868" s="61" t="s">
        <v>7</v>
      </c>
      <c r="C6868" s="61" t="s">
        <v>44</v>
      </c>
      <c r="D6868" s="36">
        <v>2</v>
      </c>
      <c r="E6868" s="36">
        <v>2012</v>
      </c>
      <c r="F6868" s="578">
        <v>0.94768857983217181</v>
      </c>
      <c r="G6868" s="578">
        <v>1129.6244913736925</v>
      </c>
      <c r="H6868" s="578">
        <v>1.0603004846828523</v>
      </c>
      <c r="I6868" s="578">
        <v>1.40481726449479E-2</v>
      </c>
      <c r="J6868" s="578">
        <v>2.2512487485073476E-2</v>
      </c>
      <c r="K6868" s="578">
        <v>0.96346588329047644</v>
      </c>
      <c r="L6868" s="578">
        <v>1144.0304387410424</v>
      </c>
      <c r="M6868" s="578">
        <v>1.0690597217301974</v>
      </c>
      <c r="N6868" s="578">
        <v>1.3316821862114575E-2</v>
      </c>
      <c r="O6868" s="578">
        <v>2.2799574624514173E-2</v>
      </c>
      <c r="P6868" s="578">
        <v>0.94768868911201698</v>
      </c>
      <c r="Q6868" s="578">
        <v>1129.6244913736925</v>
      </c>
      <c r="R6868" s="578">
        <v>1.0603004915343799</v>
      </c>
      <c r="S6868" s="578">
        <v>1.4048175264633724E-2</v>
      </c>
      <c r="T6868" s="578">
        <v>2.2512487485073476E-2</v>
      </c>
      <c r="U6868" s="578">
        <v>0</v>
      </c>
      <c r="V6868" s="578">
        <v>0</v>
      </c>
      <c r="W6868" s="578">
        <v>0</v>
      </c>
      <c r="X6868" s="578">
        <v>0</v>
      </c>
      <c r="Y6868" s="578">
        <v>0</v>
      </c>
    </row>
    <row r="6869" spans="1:25" x14ac:dyDescent="0.3">
      <c r="A6869" s="61" t="s">
        <v>1223</v>
      </c>
      <c r="B6869" s="61" t="s">
        <v>7</v>
      </c>
      <c r="C6869" s="61" t="s">
        <v>44</v>
      </c>
      <c r="D6869" s="36">
        <v>3</v>
      </c>
      <c r="E6869" s="36">
        <v>2012</v>
      </c>
      <c r="F6869" s="578">
        <v>0.73787477322067163</v>
      </c>
      <c r="G6869" s="578">
        <v>688.30990854899051</v>
      </c>
      <c r="H6869" s="578">
        <v>0.59158758687287105</v>
      </c>
      <c r="I6869" s="578">
        <v>1.0675512559146193E-2</v>
      </c>
      <c r="J6869" s="578">
        <v>1.3717466509357675E-2</v>
      </c>
      <c r="K6869" s="578">
        <v>0.70003546844314202</v>
      </c>
      <c r="L6869" s="578">
        <v>670.41350936889603</v>
      </c>
      <c r="M6869" s="578">
        <v>0.58462833342006526</v>
      </c>
      <c r="N6869" s="578">
        <v>8.6796122967219402E-3</v>
      </c>
      <c r="O6869" s="578">
        <v>1.3360806294561624E-2</v>
      </c>
      <c r="P6869" s="578">
        <v>0.73787484648262069</v>
      </c>
      <c r="Q6869" s="578">
        <v>688.30990346272756</v>
      </c>
      <c r="R6869" s="578">
        <v>0.5915875505367385</v>
      </c>
      <c r="S6869" s="578">
        <v>1.0675511933868603E-2</v>
      </c>
      <c r="T6869" s="578">
        <v>1.3717466509357675E-2</v>
      </c>
      <c r="U6869" s="578">
        <v>0</v>
      </c>
      <c r="V6869" s="578">
        <v>0</v>
      </c>
      <c r="W6869" s="578">
        <v>0</v>
      </c>
      <c r="X6869" s="578">
        <v>0</v>
      </c>
      <c r="Y6869" s="578">
        <v>0</v>
      </c>
    </row>
    <row r="6870" spans="1:25" x14ac:dyDescent="0.3">
      <c r="A6870" s="61" t="s">
        <v>1224</v>
      </c>
      <c r="B6870" s="61" t="s">
        <v>7</v>
      </c>
      <c r="C6870" s="61" t="s">
        <v>44</v>
      </c>
      <c r="D6870" s="36">
        <v>4</v>
      </c>
      <c r="E6870" s="36">
        <v>2012</v>
      </c>
      <c r="F6870" s="578">
        <v>0.66793550438680405</v>
      </c>
      <c r="G6870" s="578">
        <v>541.20525360107376</v>
      </c>
      <c r="H6870" s="578">
        <v>0.43534996856214953</v>
      </c>
      <c r="I6870" s="578">
        <v>9.5512954945130672E-3</v>
      </c>
      <c r="J6870" s="578">
        <v>1.0785782923145824E-2</v>
      </c>
      <c r="K6870" s="578">
        <v>0.57145223739122231</v>
      </c>
      <c r="L6870" s="578">
        <v>528.13568814595465</v>
      </c>
      <c r="M6870" s="578">
        <v>0.42092106498118126</v>
      </c>
      <c r="N6870" s="578">
        <v>6.0001181211077823E-3</v>
      </c>
      <c r="O6870" s="578">
        <v>1.0525309519531775E-2</v>
      </c>
      <c r="P6870" s="578">
        <v>0.66793548390083346</v>
      </c>
      <c r="Q6870" s="578">
        <v>541.20525900522819</v>
      </c>
      <c r="R6870" s="578">
        <v>0.43534999788365225</v>
      </c>
      <c r="S6870" s="578">
        <v>9.5512952331849293E-3</v>
      </c>
      <c r="T6870" s="578">
        <v>1.0785783447014774E-2</v>
      </c>
      <c r="U6870" s="578">
        <v>0</v>
      </c>
      <c r="V6870" s="578">
        <v>0</v>
      </c>
      <c r="W6870" s="578">
        <v>0</v>
      </c>
      <c r="X6870" s="578">
        <v>0</v>
      </c>
      <c r="Y6870" s="578">
        <v>0</v>
      </c>
    </row>
    <row r="6871" spans="1:25" x14ac:dyDescent="0.3">
      <c r="A6871" s="61" t="s">
        <v>1225</v>
      </c>
      <c r="B6871" s="61" t="s">
        <v>7</v>
      </c>
      <c r="C6871" s="61" t="s">
        <v>44</v>
      </c>
      <c r="D6871" s="36">
        <v>5</v>
      </c>
      <c r="E6871" s="36">
        <v>2012</v>
      </c>
      <c r="F6871" s="578">
        <v>0.62810536955763951</v>
      </c>
      <c r="G6871" s="578">
        <v>464.54632616043028</v>
      </c>
      <c r="H6871" s="578">
        <v>0.35432371042043026</v>
      </c>
      <c r="I6871" s="578">
        <v>8.3813783867109515E-3</v>
      </c>
      <c r="J6871" s="578">
        <v>9.2580388300120761E-3</v>
      </c>
      <c r="K6871" s="578">
        <v>0.49873313267513203</v>
      </c>
      <c r="L6871" s="578">
        <v>440.79952446619598</v>
      </c>
      <c r="M6871" s="578">
        <v>0.32903946430512043</v>
      </c>
      <c r="N6871" s="578">
        <v>4.9750177416853997E-3</v>
      </c>
      <c r="O6871" s="578">
        <v>8.7847789400257136E-3</v>
      </c>
      <c r="P6871" s="578">
        <v>0.62810534845026622</v>
      </c>
      <c r="Q6871" s="578">
        <v>464.54632600148477</v>
      </c>
      <c r="R6871" s="578">
        <v>0.35432374482237078</v>
      </c>
      <c r="S6871" s="578">
        <v>8.3813783990649357E-3</v>
      </c>
      <c r="T6871" s="578">
        <v>9.2580388300120796E-3</v>
      </c>
      <c r="U6871" s="578">
        <v>0</v>
      </c>
      <c r="V6871" s="578">
        <v>0</v>
      </c>
      <c r="W6871" s="578">
        <v>0</v>
      </c>
      <c r="X6871" s="578">
        <v>0</v>
      </c>
      <c r="Y6871" s="578">
        <v>0</v>
      </c>
    </row>
    <row r="6872" spans="1:25" x14ac:dyDescent="0.3">
      <c r="A6872" s="61" t="s">
        <v>1226</v>
      </c>
      <c r="B6872" s="61" t="s">
        <v>7</v>
      </c>
      <c r="C6872" s="61" t="s">
        <v>44</v>
      </c>
      <c r="D6872" s="36">
        <v>6</v>
      </c>
      <c r="E6872" s="36">
        <v>2012</v>
      </c>
      <c r="F6872" s="578">
        <v>0.59441917428581303</v>
      </c>
      <c r="G6872" s="578">
        <v>412.29726918538375</v>
      </c>
      <c r="H6872" s="578">
        <v>0.29985473630343495</v>
      </c>
      <c r="I6872" s="578">
        <v>6.4557842482599829E-3</v>
      </c>
      <c r="J6872" s="578">
        <v>8.216751327078475E-3</v>
      </c>
      <c r="K6872" s="578">
        <v>0.489466920905897</v>
      </c>
      <c r="L6872" s="578">
        <v>392.7499774297072</v>
      </c>
      <c r="M6872" s="578">
        <v>0.27994993585465</v>
      </c>
      <c r="N6872" s="578">
        <v>5.1508967108399341E-3</v>
      </c>
      <c r="O6872" s="578">
        <v>7.8271905173702746E-3</v>
      </c>
      <c r="P6872" s="578">
        <v>0.59441921588697222</v>
      </c>
      <c r="Q6872" s="578">
        <v>412.29726934432927</v>
      </c>
      <c r="R6872" s="578">
        <v>0.29985476231498298</v>
      </c>
      <c r="S6872" s="578">
        <v>6.4557845179820054E-3</v>
      </c>
      <c r="T6872" s="578">
        <v>8.2167513755848597E-3</v>
      </c>
      <c r="U6872" s="578">
        <v>0</v>
      </c>
      <c r="V6872" s="578">
        <v>0</v>
      </c>
      <c r="W6872" s="578">
        <v>0</v>
      </c>
      <c r="X6872" s="578">
        <v>0</v>
      </c>
      <c r="Y6872" s="578">
        <v>0</v>
      </c>
    </row>
    <row r="6873" spans="1:25" x14ac:dyDescent="0.3">
      <c r="A6873" s="61" t="s">
        <v>1227</v>
      </c>
      <c r="B6873" s="61" t="s">
        <v>7</v>
      </c>
      <c r="C6873" s="61" t="s">
        <v>44</v>
      </c>
      <c r="D6873" s="36">
        <v>7</v>
      </c>
      <c r="E6873" s="36">
        <v>2012</v>
      </c>
      <c r="F6873" s="578">
        <v>0.53276150737007277</v>
      </c>
      <c r="G6873" s="578">
        <v>368.1606995264687</v>
      </c>
      <c r="H6873" s="578">
        <v>0.25953274775323076</v>
      </c>
      <c r="I6873" s="578">
        <v>6.018195952094625E-3</v>
      </c>
      <c r="J6873" s="578">
        <v>7.3371490240485039E-3</v>
      </c>
      <c r="K6873" s="578">
        <v>0.49487568692362949</v>
      </c>
      <c r="L6873" s="578">
        <v>364.51888958613029</v>
      </c>
      <c r="M6873" s="578">
        <v>0.25066813038695979</v>
      </c>
      <c r="N6873" s="578">
        <v>6.0314897470448124E-3</v>
      </c>
      <c r="O6873" s="578">
        <v>7.264564609310277E-3</v>
      </c>
      <c r="P6873" s="578">
        <v>0.53276150364842967</v>
      </c>
      <c r="Q6873" s="578">
        <v>368.1606995264687</v>
      </c>
      <c r="R6873" s="578">
        <v>0.25953276062227748</v>
      </c>
      <c r="S6873" s="578">
        <v>6.0181960036137126E-3</v>
      </c>
      <c r="T6873" s="578">
        <v>7.3371490240485039E-3</v>
      </c>
      <c r="U6873" s="578">
        <v>0</v>
      </c>
      <c r="V6873" s="578">
        <v>0</v>
      </c>
      <c r="W6873" s="578">
        <v>0</v>
      </c>
      <c r="X6873" s="578">
        <v>0</v>
      </c>
      <c r="Y6873" s="578">
        <v>0</v>
      </c>
    </row>
    <row r="6874" spans="1:25" x14ac:dyDescent="0.3">
      <c r="A6874" s="61" t="s">
        <v>1228</v>
      </c>
      <c r="B6874" s="61" t="s">
        <v>7</v>
      </c>
      <c r="C6874" s="61" t="s">
        <v>44</v>
      </c>
      <c r="D6874" s="36">
        <v>8</v>
      </c>
      <c r="E6874" s="36">
        <v>2012</v>
      </c>
      <c r="F6874" s="578">
        <v>0.50853932219526576</v>
      </c>
      <c r="G6874" s="578">
        <v>346.20153935750307</v>
      </c>
      <c r="H6874" s="578">
        <v>0.23098105474370303</v>
      </c>
      <c r="I6874" s="578">
        <v>5.6944592523488265E-3</v>
      </c>
      <c r="J6874" s="578">
        <v>6.8995138111252593E-3</v>
      </c>
      <c r="K6874" s="578">
        <v>0.52061145429538147</v>
      </c>
      <c r="L6874" s="578">
        <v>355.46354691187469</v>
      </c>
      <c r="M6874" s="578">
        <v>0.23493090258428573</v>
      </c>
      <c r="N6874" s="578">
        <v>7.9708763750924311E-3</v>
      </c>
      <c r="O6874" s="578">
        <v>7.0841034806411055E-3</v>
      </c>
      <c r="P6874" s="578">
        <v>0.51755153305305124</v>
      </c>
      <c r="Q6874" s="578">
        <v>347.34424336751226</v>
      </c>
      <c r="R6874" s="578">
        <v>0.23248383753343627</v>
      </c>
      <c r="S6874" s="578">
        <v>5.9100826667493741E-3</v>
      </c>
      <c r="T6874" s="578">
        <v>6.9222881963166075E-3</v>
      </c>
      <c r="U6874" s="578">
        <v>0</v>
      </c>
      <c r="V6874" s="578">
        <v>0</v>
      </c>
      <c r="W6874" s="578">
        <v>0</v>
      </c>
      <c r="X6874" s="578">
        <v>0</v>
      </c>
      <c r="Y6874" s="578">
        <v>0</v>
      </c>
    </row>
    <row r="6875" spans="1:25" x14ac:dyDescent="0.3">
      <c r="A6875" s="61" t="s">
        <v>1229</v>
      </c>
      <c r="B6875" s="61" t="s">
        <v>7</v>
      </c>
      <c r="C6875" s="61" t="s">
        <v>44</v>
      </c>
      <c r="D6875" s="36">
        <v>9</v>
      </c>
      <c r="E6875" s="36">
        <v>2012</v>
      </c>
      <c r="F6875" s="578">
        <v>0.49545375030779298</v>
      </c>
      <c r="G6875" s="578">
        <v>332.03288475672355</v>
      </c>
      <c r="H6875" s="578">
        <v>0.20968707519871974</v>
      </c>
      <c r="I6875" s="578">
        <v>5.4357535568669768E-3</v>
      </c>
      <c r="J6875" s="578">
        <v>6.6171429595366701E-3</v>
      </c>
      <c r="K6875" s="578">
        <v>0.53902568347018553</v>
      </c>
      <c r="L6875" s="578">
        <v>348.55113538106247</v>
      </c>
      <c r="M6875" s="578">
        <v>0.22276971260119577</v>
      </c>
      <c r="N6875" s="578">
        <v>9.4918839015841975E-3</v>
      </c>
      <c r="O6875" s="578">
        <v>6.9463430166554893E-3</v>
      </c>
      <c r="P6875" s="578">
        <v>0.51325550530195074</v>
      </c>
      <c r="Q6875" s="578">
        <v>334.29017543792673</v>
      </c>
      <c r="R6875" s="578">
        <v>0.212655066277875</v>
      </c>
      <c r="S6875" s="578">
        <v>5.8616366058761998E-3</v>
      </c>
      <c r="T6875" s="578">
        <v>6.6621337270286497E-3</v>
      </c>
      <c r="U6875" s="578">
        <v>0</v>
      </c>
      <c r="V6875" s="578">
        <v>0</v>
      </c>
      <c r="W6875" s="578">
        <v>0</v>
      </c>
      <c r="X6875" s="578">
        <v>0</v>
      </c>
      <c r="Y6875" s="578">
        <v>0</v>
      </c>
    </row>
    <row r="6876" spans="1:25" x14ac:dyDescent="0.3">
      <c r="A6876" s="61" t="s">
        <v>1230</v>
      </c>
      <c r="B6876" s="61" t="s">
        <v>7</v>
      </c>
      <c r="C6876" s="61" t="s">
        <v>44</v>
      </c>
      <c r="D6876" s="36">
        <v>10</v>
      </c>
      <c r="E6876" s="36">
        <v>2012</v>
      </c>
      <c r="F6876" s="578">
        <v>0.4906474793936767</v>
      </c>
      <c r="G6876" s="578">
        <v>321.64389721552476</v>
      </c>
      <c r="H6876" s="578">
        <v>0.1942208967248</v>
      </c>
      <c r="I6876" s="578">
        <v>5.32279096677257E-3</v>
      </c>
      <c r="J6876" s="578">
        <v>6.4101050205257045E-3</v>
      </c>
      <c r="K6876" s="578">
        <v>0.55045050325725198</v>
      </c>
      <c r="L6876" s="578">
        <v>342.17538388570097</v>
      </c>
      <c r="M6876" s="578">
        <v>0.21254804265178451</v>
      </c>
      <c r="N6876" s="578">
        <v>1.0423071016286173E-2</v>
      </c>
      <c r="O6876" s="578">
        <v>6.8192794133210503E-3</v>
      </c>
      <c r="P6876" s="578">
        <v>0.509913572495861</v>
      </c>
      <c r="Q6876" s="578">
        <v>324.13715807596799</v>
      </c>
      <c r="R6876" s="578">
        <v>0.19723262236402625</v>
      </c>
      <c r="S6876" s="578">
        <v>5.8239489171493554E-3</v>
      </c>
      <c r="T6876" s="578">
        <v>6.4597911599169758E-3</v>
      </c>
      <c r="U6876" s="578">
        <v>0</v>
      </c>
      <c r="V6876" s="578">
        <v>0</v>
      </c>
      <c r="W6876" s="578">
        <v>0</v>
      </c>
      <c r="X6876" s="578">
        <v>0</v>
      </c>
      <c r="Y6876" s="578">
        <v>0</v>
      </c>
    </row>
    <row r="6877" spans="1:25" x14ac:dyDescent="0.3">
      <c r="A6877" s="61" t="s">
        <v>1231</v>
      </c>
      <c r="B6877" s="61" t="s">
        <v>7</v>
      </c>
      <c r="C6877" s="61" t="s">
        <v>44</v>
      </c>
      <c r="D6877" s="36">
        <v>11</v>
      </c>
      <c r="E6877" s="36">
        <v>2012</v>
      </c>
      <c r="F6877" s="578">
        <v>0.49590719261340099</v>
      </c>
      <c r="G6877" s="578">
        <v>314.40364535649547</v>
      </c>
      <c r="H6877" s="578">
        <v>0.18370634296328048</v>
      </c>
      <c r="I6877" s="578">
        <v>5.3820534153601251E-3</v>
      </c>
      <c r="J6877" s="578">
        <v>6.2658067084460801E-3</v>
      </c>
      <c r="K6877" s="578">
        <v>0.55051743140063503</v>
      </c>
      <c r="L6877" s="578">
        <v>332.66349220275822</v>
      </c>
      <c r="M6877" s="578">
        <v>0.20174829811124523</v>
      </c>
      <c r="N6877" s="578">
        <v>1.0402286888393052E-2</v>
      </c>
      <c r="O6877" s="578">
        <v>6.6297161295854777E-3</v>
      </c>
      <c r="P6877" s="578">
        <v>0.50888249538439767</v>
      </c>
      <c r="Q6877" s="578">
        <v>316.56785615285202</v>
      </c>
      <c r="R6877" s="578">
        <v>0.18542659053188448</v>
      </c>
      <c r="S6877" s="578">
        <v>5.7854747922760855E-3</v>
      </c>
      <c r="T6877" s="578">
        <v>6.3089410299047152E-3</v>
      </c>
      <c r="U6877" s="578">
        <v>0</v>
      </c>
      <c r="V6877" s="578">
        <v>0</v>
      </c>
      <c r="W6877" s="578">
        <v>0</v>
      </c>
      <c r="X6877" s="578">
        <v>0</v>
      </c>
      <c r="Y6877" s="578">
        <v>0</v>
      </c>
    </row>
    <row r="6878" spans="1:25" x14ac:dyDescent="0.3">
      <c r="A6878" s="61" t="s">
        <v>1232</v>
      </c>
      <c r="B6878" s="61" t="s">
        <v>7</v>
      </c>
      <c r="C6878" s="61" t="s">
        <v>44</v>
      </c>
      <c r="D6878" s="36">
        <v>12</v>
      </c>
      <c r="E6878" s="36">
        <v>2012</v>
      </c>
      <c r="F6878" s="578">
        <v>0.50399296448324526</v>
      </c>
      <c r="G6878" s="578">
        <v>310.04439926147398</v>
      </c>
      <c r="H6878" s="578">
        <v>0.17608665464225201</v>
      </c>
      <c r="I6878" s="578">
        <v>5.4621488542541796E-3</v>
      </c>
      <c r="J6878" s="578">
        <v>6.1789335207625522E-3</v>
      </c>
      <c r="K6878" s="578">
        <v>0.54887849189846771</v>
      </c>
      <c r="L6878" s="578">
        <v>325.31201744079522</v>
      </c>
      <c r="M6878" s="578">
        <v>0.19179952003499501</v>
      </c>
      <c r="N6878" s="578">
        <v>9.5511282870953985E-3</v>
      </c>
      <c r="O6878" s="578">
        <v>6.4832052497270781E-3</v>
      </c>
      <c r="P6878" s="578">
        <v>0.51458836984757728</v>
      </c>
      <c r="Q6878" s="578">
        <v>312.58215618133499</v>
      </c>
      <c r="R6878" s="578">
        <v>0.17788855007438475</v>
      </c>
      <c r="S6878" s="578">
        <v>5.7207152925494997E-3</v>
      </c>
      <c r="T6878" s="578">
        <v>6.229510375608995E-3</v>
      </c>
      <c r="U6878" s="578">
        <v>0</v>
      </c>
      <c r="V6878" s="578">
        <v>0</v>
      </c>
      <c r="W6878" s="578">
        <v>0</v>
      </c>
      <c r="X6878" s="578">
        <v>0</v>
      </c>
      <c r="Y6878" s="578">
        <v>0</v>
      </c>
    </row>
    <row r="6879" spans="1:25" x14ac:dyDescent="0.3">
      <c r="A6879" s="61" t="s">
        <v>1233</v>
      </c>
      <c r="B6879" s="61" t="s">
        <v>7</v>
      </c>
      <c r="C6879" s="61" t="s">
        <v>44</v>
      </c>
      <c r="D6879" s="36">
        <v>13</v>
      </c>
      <c r="E6879" s="36">
        <v>2012</v>
      </c>
      <c r="F6879" s="578">
        <v>0.51523905492756672</v>
      </c>
      <c r="G6879" s="578">
        <v>308.27776940663625</v>
      </c>
      <c r="H6879" s="578">
        <v>0.17090898042670177</v>
      </c>
      <c r="I6879" s="578">
        <v>5.5665888130344305E-3</v>
      </c>
      <c r="J6879" s="578">
        <v>6.1437249387381546E-3</v>
      </c>
      <c r="K6879" s="578">
        <v>0.5499050519060229</v>
      </c>
      <c r="L6879" s="578">
        <v>320.091326077779</v>
      </c>
      <c r="M6879" s="578">
        <v>0.18426055848385625</v>
      </c>
      <c r="N6879" s="578">
        <v>9.0288638388263329E-3</v>
      </c>
      <c r="O6879" s="578">
        <v>6.3791645710201276E-3</v>
      </c>
      <c r="P6879" s="578">
        <v>0.51934500719462973</v>
      </c>
      <c r="Q6879" s="578">
        <v>309.26076475779178</v>
      </c>
      <c r="R6879" s="578">
        <v>0.17160718521608875</v>
      </c>
      <c r="S6879" s="578">
        <v>5.6667666699278573E-3</v>
      </c>
      <c r="T6879" s="578">
        <v>6.1633183698480299E-3</v>
      </c>
      <c r="U6879" s="578">
        <v>0</v>
      </c>
      <c r="V6879" s="578">
        <v>0</v>
      </c>
      <c r="W6879" s="578">
        <v>0</v>
      </c>
      <c r="X6879" s="578">
        <v>0</v>
      </c>
      <c r="Y6879" s="578">
        <v>0</v>
      </c>
    </row>
    <row r="6880" spans="1:25" x14ac:dyDescent="0.3">
      <c r="A6880" s="61" t="s">
        <v>1234</v>
      </c>
      <c r="B6880" s="61" t="s">
        <v>7</v>
      </c>
      <c r="C6880" s="61" t="s">
        <v>44</v>
      </c>
      <c r="D6880" s="36">
        <v>14</v>
      </c>
      <c r="E6880" s="36">
        <v>2012</v>
      </c>
      <c r="F6880" s="578">
        <v>0.53470060319523283</v>
      </c>
      <c r="G6880" s="578">
        <v>309.94054158528576</v>
      </c>
      <c r="H6880" s="578">
        <v>0.16916154076579851</v>
      </c>
      <c r="I6880" s="578">
        <v>5.7661868596028372E-3</v>
      </c>
      <c r="J6880" s="578">
        <v>6.1768593756520778E-3</v>
      </c>
      <c r="K6880" s="578">
        <v>0.56801175724567965</v>
      </c>
      <c r="L6880" s="578">
        <v>321.96231047312375</v>
      </c>
      <c r="M6880" s="578">
        <v>0.18152565307809626</v>
      </c>
      <c r="N6880" s="578">
        <v>8.802357612220613E-3</v>
      </c>
      <c r="O6880" s="578">
        <v>6.4164516322004249E-3</v>
      </c>
      <c r="P6880" s="578">
        <v>0.53470056128467502</v>
      </c>
      <c r="Q6880" s="578">
        <v>309.94054158528576</v>
      </c>
      <c r="R6880" s="578">
        <v>0.16916154606466624</v>
      </c>
      <c r="S6880" s="578">
        <v>5.7661873876213524E-3</v>
      </c>
      <c r="T6880" s="578">
        <v>6.1768593780773947E-3</v>
      </c>
      <c r="U6880" s="578">
        <v>0</v>
      </c>
      <c r="V6880" s="578">
        <v>0</v>
      </c>
      <c r="W6880" s="578">
        <v>0</v>
      </c>
      <c r="X6880" s="578">
        <v>0</v>
      </c>
      <c r="Y6880" s="578">
        <v>0</v>
      </c>
    </row>
    <row r="6881" spans="1:25" x14ac:dyDescent="0.3">
      <c r="A6881" s="61" t="s">
        <v>1235</v>
      </c>
      <c r="B6881" s="61" t="s">
        <v>7</v>
      </c>
      <c r="C6881" s="61" t="s">
        <v>44</v>
      </c>
      <c r="D6881" s="36">
        <v>15</v>
      </c>
      <c r="E6881" s="36">
        <v>2012</v>
      </c>
      <c r="F6881" s="578">
        <v>0.576603214504539</v>
      </c>
      <c r="G6881" s="578">
        <v>319.37524827321329</v>
      </c>
      <c r="H6881" s="578">
        <v>0.17434376697610726</v>
      </c>
      <c r="I6881" s="578">
        <v>6.2193448000963701E-3</v>
      </c>
      <c r="J6881" s="578">
        <v>6.3648875802755295E-3</v>
      </c>
      <c r="K6881" s="578">
        <v>0.60634441325050625</v>
      </c>
      <c r="L6881" s="578">
        <v>330.46557903289749</v>
      </c>
      <c r="M6881" s="578">
        <v>0.18576898513007675</v>
      </c>
      <c r="N6881" s="578">
        <v>8.7395454374169807E-3</v>
      </c>
      <c r="O6881" s="578">
        <v>6.5859102275377746E-3</v>
      </c>
      <c r="P6881" s="578">
        <v>0.5766032297161412</v>
      </c>
      <c r="Q6881" s="578">
        <v>319.37524827321329</v>
      </c>
      <c r="R6881" s="578">
        <v>0.17434377671194501</v>
      </c>
      <c r="S6881" s="578">
        <v>6.2193446885506357E-3</v>
      </c>
      <c r="T6881" s="578">
        <v>6.3648875802755295E-3</v>
      </c>
      <c r="U6881" s="578">
        <v>0</v>
      </c>
      <c r="V6881" s="578">
        <v>0</v>
      </c>
      <c r="W6881" s="578">
        <v>0</v>
      </c>
      <c r="X6881" s="578">
        <v>0</v>
      </c>
      <c r="Y6881" s="578">
        <v>0</v>
      </c>
    </row>
    <row r="6882" spans="1:25" x14ac:dyDescent="0.3">
      <c r="A6882" s="580" t="s">
        <v>1236</v>
      </c>
      <c r="B6882" s="580" t="s">
        <v>7</v>
      </c>
      <c r="C6882" s="580" t="s">
        <v>44</v>
      </c>
      <c r="D6882" s="581">
        <v>16</v>
      </c>
      <c r="E6882" s="581">
        <v>2012</v>
      </c>
      <c r="F6882" s="582">
        <v>0.63415259826752846</v>
      </c>
      <c r="G6882" s="582">
        <v>336.56841850280699</v>
      </c>
      <c r="H6882" s="582">
        <v>0.18778695599015249</v>
      </c>
      <c r="I6882" s="582">
        <v>7.3121824283930402E-3</v>
      </c>
      <c r="J6882" s="582">
        <v>6.7075382588275972E-3</v>
      </c>
      <c r="K6882" s="582">
        <v>0.65789955522767674</v>
      </c>
      <c r="L6882" s="582">
        <v>344.94777870178171</v>
      </c>
      <c r="M6882" s="582">
        <v>0.19723091595081552</v>
      </c>
      <c r="N6882" s="582">
        <v>9.3634681034397201E-3</v>
      </c>
      <c r="O6882" s="582">
        <v>6.8745327832099622E-3</v>
      </c>
      <c r="P6882" s="582">
        <v>0.63415263552042167</v>
      </c>
      <c r="Q6882" s="582">
        <v>336.56841850280699</v>
      </c>
      <c r="R6882" s="582">
        <v>0.18778695420178299</v>
      </c>
      <c r="S6882" s="582">
        <v>7.3121824349300334E-3</v>
      </c>
      <c r="T6882" s="582">
        <v>6.70753831218462E-3</v>
      </c>
      <c r="U6882" s="582">
        <v>0</v>
      </c>
      <c r="V6882" s="582">
        <v>0</v>
      </c>
      <c r="W6882" s="582">
        <v>0</v>
      </c>
      <c r="X6882" s="582">
        <v>0</v>
      </c>
      <c r="Y6882" s="582">
        <v>0</v>
      </c>
    </row>
    <row r="6883" spans="1:25" x14ac:dyDescent="0.3">
      <c r="A6883" s="61" t="s">
        <v>1237</v>
      </c>
      <c r="B6883" s="61" t="s">
        <v>7</v>
      </c>
      <c r="C6883" s="61" t="s">
        <v>44</v>
      </c>
      <c r="D6883" s="36">
        <v>1</v>
      </c>
      <c r="E6883" s="36">
        <v>2020</v>
      </c>
      <c r="F6883" s="578">
        <v>0.222730794532149</v>
      </c>
      <c r="G6883" s="578">
        <v>1725.5464388529399</v>
      </c>
      <c r="H6883" s="578">
        <v>0.50720638143745078</v>
      </c>
      <c r="I6883" s="578">
        <v>1.5976073911057577E-2</v>
      </c>
      <c r="J6883" s="578">
        <v>1.1480569655153225E-2</v>
      </c>
      <c r="K6883" s="578">
        <v>0.2326931876069025</v>
      </c>
      <c r="L6883" s="578">
        <v>1784.37623596191</v>
      </c>
      <c r="M6883" s="578">
        <v>0.51234395721621651</v>
      </c>
      <c r="N6883" s="578">
        <v>1.6192274110001799E-2</v>
      </c>
      <c r="O6883" s="578">
        <v>1.187197200488295E-2</v>
      </c>
      <c r="P6883" s="578">
        <v>0.22273077318928303</v>
      </c>
      <c r="Q6883" s="578">
        <v>1725.546490987135</v>
      </c>
      <c r="R6883" s="578">
        <v>0.50720641949919776</v>
      </c>
      <c r="S6883" s="578">
        <v>1.5976074440156127E-2</v>
      </c>
      <c r="T6883" s="578">
        <v>1.148057069318985E-2</v>
      </c>
      <c r="U6883" s="578">
        <v>0</v>
      </c>
      <c r="V6883" s="578">
        <v>0</v>
      </c>
      <c r="W6883" s="578">
        <v>0</v>
      </c>
      <c r="X6883" s="578">
        <v>0</v>
      </c>
      <c r="Y6883" s="578">
        <v>0</v>
      </c>
    </row>
    <row r="6884" spans="1:25" x14ac:dyDescent="0.3">
      <c r="A6884" s="61" t="s">
        <v>1238</v>
      </c>
      <c r="B6884" s="61" t="s">
        <v>7</v>
      </c>
      <c r="C6884" s="61" t="s">
        <v>44</v>
      </c>
      <c r="D6884" s="36">
        <v>2</v>
      </c>
      <c r="E6884" s="36">
        <v>2020</v>
      </c>
      <c r="F6884" s="578">
        <v>0.16543582032007426</v>
      </c>
      <c r="G6884" s="578">
        <v>966.04723262786786</v>
      </c>
      <c r="H6884" s="578">
        <v>0.26770972674087978</v>
      </c>
      <c r="I6884" s="578">
        <v>9.6459391105554355E-3</v>
      </c>
      <c r="J6884" s="578">
        <v>6.427393554380002E-3</v>
      </c>
      <c r="K6884" s="578">
        <v>0.16731424945174397</v>
      </c>
      <c r="L6884" s="578">
        <v>977.84877872466961</v>
      </c>
      <c r="M6884" s="578">
        <v>0.26885348236434398</v>
      </c>
      <c r="N6884" s="578">
        <v>9.4505867527156281E-3</v>
      </c>
      <c r="O6884" s="578">
        <v>6.5059107243238597E-3</v>
      </c>
      <c r="P6884" s="578">
        <v>0.1654358202419455</v>
      </c>
      <c r="Q6884" s="578">
        <v>966.04723199208377</v>
      </c>
      <c r="R6884" s="578">
        <v>0.26770969786169474</v>
      </c>
      <c r="S6884" s="578">
        <v>9.6459391080543268E-3</v>
      </c>
      <c r="T6884" s="578">
        <v>6.4273932342378678E-3</v>
      </c>
      <c r="U6884" s="578">
        <v>0</v>
      </c>
      <c r="V6884" s="578">
        <v>0</v>
      </c>
      <c r="W6884" s="578">
        <v>0</v>
      </c>
      <c r="X6884" s="578">
        <v>0</v>
      </c>
      <c r="Y6884" s="578">
        <v>0</v>
      </c>
    </row>
    <row r="6885" spans="1:25" x14ac:dyDescent="0.3">
      <c r="A6885" s="61" t="s">
        <v>1239</v>
      </c>
      <c r="B6885" s="61" t="s">
        <v>7</v>
      </c>
      <c r="C6885" s="61" t="s">
        <v>44</v>
      </c>
      <c r="D6885" s="36">
        <v>3</v>
      </c>
      <c r="E6885" s="36">
        <v>2020</v>
      </c>
      <c r="F6885" s="578">
        <v>0.136788450290486</v>
      </c>
      <c r="G6885" s="578">
        <v>586.29738299051883</v>
      </c>
      <c r="H6885" s="578">
        <v>0.14796144647061676</v>
      </c>
      <c r="I6885" s="578">
        <v>6.4808646596550981E-3</v>
      </c>
      <c r="J6885" s="578">
        <v>3.9008087381565272E-3</v>
      </c>
      <c r="K6885" s="578">
        <v>0.12717783686546549</v>
      </c>
      <c r="L6885" s="578">
        <v>570.14097785949673</v>
      </c>
      <c r="M6885" s="578">
        <v>0.145462564595921</v>
      </c>
      <c r="N6885" s="578">
        <v>5.7197311652998871E-3</v>
      </c>
      <c r="O6885" s="578">
        <v>3.7933121335906074E-3</v>
      </c>
      <c r="P6885" s="578">
        <v>0.13678844509049726</v>
      </c>
      <c r="Q6885" s="578">
        <v>586.29737758636429</v>
      </c>
      <c r="R6885" s="578">
        <v>0.14796144636844999</v>
      </c>
      <c r="S6885" s="578">
        <v>6.4808645562758685E-3</v>
      </c>
      <c r="T6885" s="578">
        <v>3.9008084810726903E-3</v>
      </c>
      <c r="U6885" s="578">
        <v>0</v>
      </c>
      <c r="V6885" s="578">
        <v>0</v>
      </c>
      <c r="W6885" s="578">
        <v>0</v>
      </c>
      <c r="X6885" s="578">
        <v>0</v>
      </c>
      <c r="Y6885" s="578">
        <v>0</v>
      </c>
    </row>
    <row r="6886" spans="1:25" x14ac:dyDescent="0.3">
      <c r="A6886" s="61" t="s">
        <v>1240</v>
      </c>
      <c r="B6886" s="61" t="s">
        <v>7</v>
      </c>
      <c r="C6886" s="61" t="s">
        <v>44</v>
      </c>
      <c r="D6886" s="36">
        <v>4</v>
      </c>
      <c r="E6886" s="36">
        <v>2020</v>
      </c>
      <c r="F6886" s="578">
        <v>0.12723929264141948</v>
      </c>
      <c r="G6886" s="578">
        <v>459.71434084574327</v>
      </c>
      <c r="H6886" s="578">
        <v>0.108045290940026</v>
      </c>
      <c r="I6886" s="578">
        <v>5.4258425929371319E-3</v>
      </c>
      <c r="J6886" s="578">
        <v>3.0586120168057526E-3</v>
      </c>
      <c r="K6886" s="578">
        <v>0.10366006660322513</v>
      </c>
      <c r="L6886" s="578">
        <v>448.29395230611124</v>
      </c>
      <c r="M6886" s="578">
        <v>0.10330187037152383</v>
      </c>
      <c r="N6886" s="578">
        <v>3.8798362548012203E-3</v>
      </c>
      <c r="O6886" s="578">
        <v>2.9826303846978851E-3</v>
      </c>
      <c r="P6886" s="578">
        <v>0.1272392978410955</v>
      </c>
      <c r="Q6886" s="578">
        <v>459.71431954701677</v>
      </c>
      <c r="R6886" s="578">
        <v>0.10804529154878124</v>
      </c>
      <c r="S6886" s="578">
        <v>5.4258425392011544E-3</v>
      </c>
      <c r="T6886" s="578">
        <v>3.0586120168057526E-3</v>
      </c>
      <c r="U6886" s="578">
        <v>0</v>
      </c>
      <c r="V6886" s="578">
        <v>0</v>
      </c>
      <c r="W6886" s="578">
        <v>0</v>
      </c>
      <c r="X6886" s="578">
        <v>0</v>
      </c>
      <c r="Y6886" s="578">
        <v>0</v>
      </c>
    </row>
    <row r="6887" spans="1:25" x14ac:dyDescent="0.3">
      <c r="A6887" s="61" t="s">
        <v>1241</v>
      </c>
      <c r="B6887" s="61" t="s">
        <v>7</v>
      </c>
      <c r="C6887" s="61" t="s">
        <v>44</v>
      </c>
      <c r="D6887" s="36">
        <v>5</v>
      </c>
      <c r="E6887" s="36">
        <v>2020</v>
      </c>
      <c r="F6887" s="578">
        <v>0.12112607906872525</v>
      </c>
      <c r="G6887" s="578">
        <v>394.0377966562902</v>
      </c>
      <c r="H6887" s="578">
        <v>8.7324338247526584E-2</v>
      </c>
      <c r="I6887" s="578">
        <v>4.6808964657240352E-3</v>
      </c>
      <c r="J6887" s="578">
        <v>2.6216466236898303E-3</v>
      </c>
      <c r="K6887" s="578">
        <v>9.1832126337087289E-2</v>
      </c>
      <c r="L6887" s="578">
        <v>375.34137948354049</v>
      </c>
      <c r="M6887" s="578">
        <v>8.0889747190061173E-2</v>
      </c>
      <c r="N6887" s="578">
        <v>3.1934751535042426E-3</v>
      </c>
      <c r="O6887" s="578">
        <v>2.4972572294548879E-3</v>
      </c>
      <c r="P6887" s="578">
        <v>0.12112607390733574</v>
      </c>
      <c r="Q6887" s="578">
        <v>394.0377966562902</v>
      </c>
      <c r="R6887" s="578">
        <v>8.7324337384719244E-2</v>
      </c>
      <c r="S6887" s="578">
        <v>4.6808965151209679E-3</v>
      </c>
      <c r="T6887" s="578">
        <v>2.6216465715454677E-3</v>
      </c>
      <c r="U6887" s="578">
        <v>0</v>
      </c>
      <c r="V6887" s="578">
        <v>0</v>
      </c>
      <c r="W6887" s="578">
        <v>0</v>
      </c>
      <c r="X6887" s="578">
        <v>0</v>
      </c>
      <c r="Y6887" s="578">
        <v>0</v>
      </c>
    </row>
    <row r="6888" spans="1:25" x14ac:dyDescent="0.3">
      <c r="A6888" s="61" t="s">
        <v>1242</v>
      </c>
      <c r="B6888" s="61" t="s">
        <v>7</v>
      </c>
      <c r="C6888" s="61" t="s">
        <v>44</v>
      </c>
      <c r="D6888" s="36">
        <v>6</v>
      </c>
      <c r="E6888" s="36">
        <v>2020</v>
      </c>
      <c r="F6888" s="578">
        <v>0.1147626684074505</v>
      </c>
      <c r="G6888" s="578">
        <v>349.83041667938176</v>
      </c>
      <c r="H6888" s="578">
        <v>7.3355783167092625E-2</v>
      </c>
      <c r="I6888" s="578">
        <v>3.7961723709353575E-3</v>
      </c>
      <c r="J6888" s="578">
        <v>2.3275243923611298E-3</v>
      </c>
      <c r="K6888" s="578">
        <v>9.2179005251561322E-2</v>
      </c>
      <c r="L6888" s="578">
        <v>334.1987277666725</v>
      </c>
      <c r="M6888" s="578">
        <v>6.8592888329779528E-2</v>
      </c>
      <c r="N6888" s="578">
        <v>3.1144186776259552E-3</v>
      </c>
      <c r="O6888" s="578">
        <v>2.2235198788014975E-3</v>
      </c>
      <c r="P6888" s="578">
        <v>0.11476264756931624</v>
      </c>
      <c r="Q6888" s="578">
        <v>349.83039569854679</v>
      </c>
      <c r="R6888" s="578">
        <v>7.3355786202379578E-2</v>
      </c>
      <c r="S6888" s="578">
        <v>3.7961721595725748E-3</v>
      </c>
      <c r="T6888" s="578">
        <v>2.327524496649855E-3</v>
      </c>
      <c r="U6888" s="578">
        <v>0</v>
      </c>
      <c r="V6888" s="578">
        <v>0</v>
      </c>
      <c r="W6888" s="578">
        <v>0</v>
      </c>
      <c r="X6888" s="578">
        <v>0</v>
      </c>
      <c r="Y6888" s="578">
        <v>0</v>
      </c>
    </row>
    <row r="6889" spans="1:25" x14ac:dyDescent="0.3">
      <c r="A6889" s="61" t="s">
        <v>1243</v>
      </c>
      <c r="B6889" s="61" t="s">
        <v>7</v>
      </c>
      <c r="C6889" s="61" t="s">
        <v>44</v>
      </c>
      <c r="D6889" s="36">
        <v>7</v>
      </c>
      <c r="E6889" s="36">
        <v>2020</v>
      </c>
      <c r="F6889" s="578">
        <v>0.10492817948364733</v>
      </c>
      <c r="G6889" s="578">
        <v>312.57497501373251</v>
      </c>
      <c r="H6889" s="578">
        <v>6.3848026967965127E-2</v>
      </c>
      <c r="I6889" s="578">
        <v>3.4746404237372005E-3</v>
      </c>
      <c r="J6889" s="578">
        <v>2.079650821542595E-3</v>
      </c>
      <c r="K6889" s="578">
        <v>9.577125529471639E-2</v>
      </c>
      <c r="L6889" s="578">
        <v>310.01572195688851</v>
      </c>
      <c r="M6889" s="578">
        <v>6.1510750657362209E-2</v>
      </c>
      <c r="N6889" s="578">
        <v>3.4049931682792046E-3</v>
      </c>
      <c r="O6889" s="578">
        <v>2.0626260496404304E-3</v>
      </c>
      <c r="P6889" s="578">
        <v>0.10492817944463409</v>
      </c>
      <c r="Q6889" s="578">
        <v>312.57495943705197</v>
      </c>
      <c r="R6889" s="578">
        <v>6.3848030465578604E-2</v>
      </c>
      <c r="S6889" s="578">
        <v>3.47464042754571E-3</v>
      </c>
      <c r="T6889" s="578">
        <v>2.0796508736869576E-3</v>
      </c>
      <c r="U6889" s="578">
        <v>0</v>
      </c>
      <c r="V6889" s="578">
        <v>0</v>
      </c>
      <c r="W6889" s="578">
        <v>0</v>
      </c>
      <c r="X6889" s="578">
        <v>0</v>
      </c>
      <c r="Y6889" s="578">
        <v>0</v>
      </c>
    </row>
    <row r="6890" spans="1:25" x14ac:dyDescent="0.3">
      <c r="A6890" s="61" t="s">
        <v>1244</v>
      </c>
      <c r="B6890" s="61" t="s">
        <v>7</v>
      </c>
      <c r="C6890" s="61" t="s">
        <v>44</v>
      </c>
      <c r="D6890" s="36">
        <v>8</v>
      </c>
      <c r="E6890" s="36">
        <v>2020</v>
      </c>
      <c r="F6890" s="578">
        <v>0.1013238449676683</v>
      </c>
      <c r="G6890" s="578">
        <v>294.4292060534155</v>
      </c>
      <c r="H6890" s="578">
        <v>5.6981455178326174E-2</v>
      </c>
      <c r="I6890" s="578">
        <v>3.232017882946055E-3</v>
      </c>
      <c r="J6890" s="578">
        <v>1.9589217905983452E-3</v>
      </c>
      <c r="K6890" s="578">
        <v>0.10494266410617539</v>
      </c>
      <c r="L6890" s="578">
        <v>302.63415908813448</v>
      </c>
      <c r="M6890" s="578">
        <v>5.8425132344533823E-2</v>
      </c>
      <c r="N6890" s="578">
        <v>4.0862230565513321E-3</v>
      </c>
      <c r="O6890" s="578">
        <v>2.0135130095392572E-3</v>
      </c>
      <c r="P6890" s="578">
        <v>0.10355591228172265</v>
      </c>
      <c r="Q6890" s="578">
        <v>295.28938579559298</v>
      </c>
      <c r="R6890" s="578">
        <v>5.7454008940870424E-2</v>
      </c>
      <c r="S6890" s="578">
        <v>3.3220345277129525E-3</v>
      </c>
      <c r="T6890" s="578">
        <v>1.9646473544222874E-3</v>
      </c>
      <c r="U6890" s="578">
        <v>0</v>
      </c>
      <c r="V6890" s="578">
        <v>0</v>
      </c>
      <c r="W6890" s="578">
        <v>0</v>
      </c>
      <c r="X6890" s="578">
        <v>0</v>
      </c>
      <c r="Y6890" s="578">
        <v>0</v>
      </c>
    </row>
    <row r="6891" spans="1:25" x14ac:dyDescent="0.3">
      <c r="A6891" s="61" t="s">
        <v>1245</v>
      </c>
      <c r="B6891" s="61" t="s">
        <v>7</v>
      </c>
      <c r="C6891" s="61" t="s">
        <v>44</v>
      </c>
      <c r="D6891" s="36">
        <v>9</v>
      </c>
      <c r="E6891" s="36">
        <v>2020</v>
      </c>
      <c r="F6891" s="578">
        <v>9.9478794566498413E-2</v>
      </c>
      <c r="G6891" s="578">
        <v>282.8488442103062</v>
      </c>
      <c r="H6891" s="578">
        <v>5.1817650325877623E-2</v>
      </c>
      <c r="I6891" s="578">
        <v>3.0428883509424952E-3</v>
      </c>
      <c r="J6891" s="578">
        <v>1.8818764923101525E-3</v>
      </c>
      <c r="K6891" s="578">
        <v>0.11158839162610625</v>
      </c>
      <c r="L6891" s="578">
        <v>297.00468254089299</v>
      </c>
      <c r="M6891" s="578">
        <v>5.5983447404742002E-2</v>
      </c>
      <c r="N6891" s="578">
        <v>4.6338977923407248E-3</v>
      </c>
      <c r="O6891" s="578">
        <v>1.9760584655159575E-3</v>
      </c>
      <c r="P6891" s="578">
        <v>0.10388781721973064</v>
      </c>
      <c r="Q6891" s="578">
        <v>284.54796377817752</v>
      </c>
      <c r="R6891" s="578">
        <v>5.2751033721809351E-2</v>
      </c>
      <c r="S6891" s="578">
        <v>3.220677806060235E-3</v>
      </c>
      <c r="T6891" s="578">
        <v>1.8931801951111952E-3</v>
      </c>
      <c r="U6891" s="578">
        <v>0</v>
      </c>
      <c r="V6891" s="578">
        <v>0</v>
      </c>
      <c r="W6891" s="578">
        <v>0</v>
      </c>
      <c r="X6891" s="578">
        <v>0</v>
      </c>
      <c r="Y6891" s="578">
        <v>0</v>
      </c>
    </row>
    <row r="6892" spans="1:25" x14ac:dyDescent="0.3">
      <c r="A6892" s="61" t="s">
        <v>1246</v>
      </c>
      <c r="B6892" s="61" t="s">
        <v>7</v>
      </c>
      <c r="C6892" s="61" t="s">
        <v>44</v>
      </c>
      <c r="D6892" s="36">
        <v>10</v>
      </c>
      <c r="E6892" s="36">
        <v>2020</v>
      </c>
      <c r="F6892" s="578">
        <v>9.9393221379616259E-2</v>
      </c>
      <c r="G6892" s="578">
        <v>274.31181128819725</v>
      </c>
      <c r="H6892" s="578">
        <v>4.8119591127033304E-2</v>
      </c>
      <c r="I6892" s="578">
        <v>2.9435592077125677E-3</v>
      </c>
      <c r="J6892" s="578">
        <v>1.8250763187097575E-3</v>
      </c>
      <c r="K6892" s="578">
        <v>0.115883510134139</v>
      </c>
      <c r="L6892" s="578">
        <v>291.79162931442198</v>
      </c>
      <c r="M6892" s="578">
        <v>5.3847643270955772E-2</v>
      </c>
      <c r="N6892" s="578">
        <v>4.9338487324158999E-3</v>
      </c>
      <c r="O6892" s="578">
        <v>1.9413717321488774E-3</v>
      </c>
      <c r="P6892" s="578">
        <v>0.10414566073340092</v>
      </c>
      <c r="Q6892" s="578">
        <v>276.19386768341025</v>
      </c>
      <c r="R6892" s="578">
        <v>4.9093174926535206E-2</v>
      </c>
      <c r="S6892" s="578">
        <v>3.1418465125435998E-3</v>
      </c>
      <c r="T6892" s="578">
        <v>1.8375982993650976E-3</v>
      </c>
      <c r="U6892" s="578">
        <v>0</v>
      </c>
      <c r="V6892" s="578">
        <v>0</v>
      </c>
      <c r="W6892" s="578">
        <v>0</v>
      </c>
      <c r="X6892" s="578">
        <v>0</v>
      </c>
      <c r="Y6892" s="578">
        <v>0</v>
      </c>
    </row>
    <row r="6893" spans="1:25" x14ac:dyDescent="0.3">
      <c r="A6893" s="61" t="s">
        <v>1247</v>
      </c>
      <c r="B6893" s="61" t="s">
        <v>7</v>
      </c>
      <c r="C6893" s="61" t="s">
        <v>44</v>
      </c>
      <c r="D6893" s="36">
        <v>11</v>
      </c>
      <c r="E6893" s="36">
        <v>2020</v>
      </c>
      <c r="F6893" s="578">
        <v>0.10161174303719363</v>
      </c>
      <c r="G6893" s="578">
        <v>268.2786596616105</v>
      </c>
      <c r="H6893" s="578">
        <v>4.5700679086470027E-2</v>
      </c>
      <c r="I6893" s="578">
        <v>2.9450927135504352E-3</v>
      </c>
      <c r="J6893" s="578">
        <v>1.78493738349061E-3</v>
      </c>
      <c r="K6893" s="578">
        <v>0.117016097161197</v>
      </c>
      <c r="L6893" s="578">
        <v>283.77823813756248</v>
      </c>
      <c r="M6893" s="578">
        <v>5.1376805228680156E-2</v>
      </c>
      <c r="N6893" s="578">
        <v>4.8869484547822079E-3</v>
      </c>
      <c r="O6893" s="578">
        <v>1.8880602413749573E-3</v>
      </c>
      <c r="P6893" s="578">
        <v>0.10481411192365148</v>
      </c>
      <c r="Q6893" s="578">
        <v>269.98069731394423</v>
      </c>
      <c r="R6893" s="578">
        <v>4.6304002028894752E-2</v>
      </c>
      <c r="S6893" s="578">
        <v>3.0814086122650949E-3</v>
      </c>
      <c r="T6893" s="578">
        <v>1.7962613662045076E-3</v>
      </c>
      <c r="U6893" s="578">
        <v>0</v>
      </c>
      <c r="V6893" s="578">
        <v>0</v>
      </c>
      <c r="W6893" s="578">
        <v>0</v>
      </c>
      <c r="X6893" s="578">
        <v>0</v>
      </c>
      <c r="Y6893" s="578">
        <v>0</v>
      </c>
    </row>
    <row r="6894" spans="1:25" x14ac:dyDescent="0.3">
      <c r="A6894" s="61" t="s">
        <v>1248</v>
      </c>
      <c r="B6894" s="61" t="s">
        <v>7</v>
      </c>
      <c r="C6894" s="61" t="s">
        <v>44</v>
      </c>
      <c r="D6894" s="36">
        <v>12</v>
      </c>
      <c r="E6894" s="36">
        <v>2020</v>
      </c>
      <c r="F6894" s="578">
        <v>0.10448493113709331</v>
      </c>
      <c r="G6894" s="578">
        <v>264.68539047241154</v>
      </c>
      <c r="H6894" s="578">
        <v>4.3995453289729348E-2</v>
      </c>
      <c r="I6894" s="578">
        <v>2.9559443772200172E-3</v>
      </c>
      <c r="J6894" s="578">
        <v>1.761027910106345E-3</v>
      </c>
      <c r="K6894" s="578">
        <v>0.11701075837234676</v>
      </c>
      <c r="L6894" s="578">
        <v>277.607905228932</v>
      </c>
      <c r="M6894" s="578">
        <v>4.8781310729812746E-2</v>
      </c>
      <c r="N6894" s="578">
        <v>4.5490556622667048E-3</v>
      </c>
      <c r="O6894" s="578">
        <v>1.8470057827168274E-3</v>
      </c>
      <c r="P6894" s="578">
        <v>0.10720244810747401</v>
      </c>
      <c r="Q6894" s="578">
        <v>266.77275149027452</v>
      </c>
      <c r="R6894" s="578">
        <v>4.4569004452190079E-2</v>
      </c>
      <c r="S6894" s="578">
        <v>3.0424148203564926E-3</v>
      </c>
      <c r="T6894" s="578">
        <v>1.774918125496085E-3</v>
      </c>
      <c r="U6894" s="578">
        <v>0</v>
      </c>
      <c r="V6894" s="578">
        <v>0</v>
      </c>
      <c r="W6894" s="578">
        <v>0</v>
      </c>
      <c r="X6894" s="578">
        <v>0</v>
      </c>
      <c r="Y6894" s="578">
        <v>0</v>
      </c>
    </row>
    <row r="6895" spans="1:25" x14ac:dyDescent="0.3">
      <c r="A6895" s="61" t="s">
        <v>1249</v>
      </c>
      <c r="B6895" s="61" t="s">
        <v>7</v>
      </c>
      <c r="C6895" s="61" t="s">
        <v>44</v>
      </c>
      <c r="D6895" s="36">
        <v>13</v>
      </c>
      <c r="E6895" s="36">
        <v>2020</v>
      </c>
      <c r="F6895" s="578">
        <v>0.10814029174972875</v>
      </c>
      <c r="G6895" s="578">
        <v>263.29081201553299</v>
      </c>
      <c r="H6895" s="578">
        <v>4.2900958408987756E-2</v>
      </c>
      <c r="I6895" s="578">
        <v>2.9764296995532825E-3</v>
      </c>
      <c r="J6895" s="578">
        <v>1.7517520439772176E-3</v>
      </c>
      <c r="K6895" s="578">
        <v>0.11788809052101099</v>
      </c>
      <c r="L6895" s="578">
        <v>273.25494098663279</v>
      </c>
      <c r="M6895" s="578">
        <v>4.6922636554275671E-2</v>
      </c>
      <c r="N6895" s="578">
        <v>4.3119659257323823E-3</v>
      </c>
      <c r="O6895" s="578">
        <v>1.8180442627150674E-3</v>
      </c>
      <c r="P6895" s="578">
        <v>0.109193177194088</v>
      </c>
      <c r="Q6895" s="578">
        <v>264.09979708989397</v>
      </c>
      <c r="R6895" s="578">
        <v>4.3123194861739898E-2</v>
      </c>
      <c r="S6895" s="578">
        <v>3.0099310571169201E-3</v>
      </c>
      <c r="T6895" s="578">
        <v>1.7571318312548051E-3</v>
      </c>
      <c r="U6895" s="578">
        <v>0</v>
      </c>
      <c r="V6895" s="578">
        <v>0</v>
      </c>
      <c r="W6895" s="578">
        <v>0</v>
      </c>
      <c r="X6895" s="578">
        <v>0</v>
      </c>
      <c r="Y6895" s="578">
        <v>0</v>
      </c>
    </row>
    <row r="6896" spans="1:25" x14ac:dyDescent="0.3">
      <c r="A6896" s="61" t="s">
        <v>1250</v>
      </c>
      <c r="B6896" s="61" t="s">
        <v>7</v>
      </c>
      <c r="C6896" s="61" t="s">
        <v>44</v>
      </c>
      <c r="D6896" s="36">
        <v>14</v>
      </c>
      <c r="E6896" s="36">
        <v>2020</v>
      </c>
      <c r="F6896" s="578">
        <v>0.11447515677742551</v>
      </c>
      <c r="G6896" s="578">
        <v>264.81322209040275</v>
      </c>
      <c r="H6896" s="578">
        <v>4.2895014417581402E-2</v>
      </c>
      <c r="I6896" s="578">
        <v>3.0653095340937827E-3</v>
      </c>
      <c r="J6896" s="578">
        <v>1.7618792650561427E-3</v>
      </c>
      <c r="K6896" s="578">
        <v>0.124375792859673</v>
      </c>
      <c r="L6896" s="578">
        <v>275.02126630147251</v>
      </c>
      <c r="M6896" s="578">
        <v>4.6724797494334752E-2</v>
      </c>
      <c r="N6896" s="578">
        <v>4.2584195070389727E-3</v>
      </c>
      <c r="O6896" s="578">
        <v>1.8297953441409175E-3</v>
      </c>
      <c r="P6896" s="578">
        <v>0.114475146299734</v>
      </c>
      <c r="Q6896" s="578">
        <v>264.81320635477653</v>
      </c>
      <c r="R6896" s="578">
        <v>4.2895011348567345E-2</v>
      </c>
      <c r="S6896" s="578">
        <v>3.0653094308471822E-3</v>
      </c>
      <c r="T6896" s="578">
        <v>1.7618792650561427E-3</v>
      </c>
      <c r="U6896" s="578">
        <v>0</v>
      </c>
      <c r="V6896" s="578">
        <v>0</v>
      </c>
      <c r="W6896" s="578">
        <v>0</v>
      </c>
      <c r="X6896" s="578">
        <v>0</v>
      </c>
      <c r="Y6896" s="578">
        <v>0</v>
      </c>
    </row>
    <row r="6897" spans="1:25" x14ac:dyDescent="0.3">
      <c r="A6897" s="61" t="s">
        <v>1251</v>
      </c>
      <c r="B6897" s="61" t="s">
        <v>7</v>
      </c>
      <c r="C6897" s="61" t="s">
        <v>44</v>
      </c>
      <c r="D6897" s="36">
        <v>15</v>
      </c>
      <c r="E6897" s="36">
        <v>2020</v>
      </c>
      <c r="F6897" s="578">
        <v>0.12812738514216401</v>
      </c>
      <c r="G6897" s="578">
        <v>272.97166442871048</v>
      </c>
      <c r="H6897" s="578">
        <v>4.5223514339568227E-2</v>
      </c>
      <c r="I6897" s="578">
        <v>3.3229463577129047E-3</v>
      </c>
      <c r="J6897" s="578">
        <v>1.81616010983513E-3</v>
      </c>
      <c r="K6897" s="578">
        <v>0.13704643572091377</v>
      </c>
      <c r="L6897" s="578">
        <v>282.41275819142624</v>
      </c>
      <c r="M6897" s="578">
        <v>4.8629636308911921E-2</v>
      </c>
      <c r="N6897" s="578">
        <v>4.3236735592889321E-3</v>
      </c>
      <c r="O6897" s="578">
        <v>1.8789732724447525E-3</v>
      </c>
      <c r="P6897" s="578">
        <v>0.12812739034178752</v>
      </c>
      <c r="Q6897" s="578">
        <v>272.97166951497348</v>
      </c>
      <c r="R6897" s="578">
        <v>4.5223507703894876E-2</v>
      </c>
      <c r="S6897" s="578">
        <v>3.3229464114204626E-3</v>
      </c>
      <c r="T6897" s="578">
        <v>1.8161600576907674E-3</v>
      </c>
      <c r="U6897" s="578">
        <v>0</v>
      </c>
      <c r="V6897" s="578">
        <v>0</v>
      </c>
      <c r="W6897" s="578">
        <v>0</v>
      </c>
      <c r="X6897" s="578">
        <v>0</v>
      </c>
      <c r="Y6897" s="578">
        <v>0</v>
      </c>
    </row>
    <row r="6898" spans="1:25" x14ac:dyDescent="0.3">
      <c r="A6898" s="580" t="s">
        <v>1252</v>
      </c>
      <c r="B6898" s="580" t="s">
        <v>7</v>
      </c>
      <c r="C6898" s="580" t="s">
        <v>44</v>
      </c>
      <c r="D6898" s="581">
        <v>16</v>
      </c>
      <c r="E6898" s="581">
        <v>2020</v>
      </c>
      <c r="F6898" s="582">
        <v>0.14762181592081874</v>
      </c>
      <c r="G6898" s="582">
        <v>287.78763961791924</v>
      </c>
      <c r="H6898" s="582">
        <v>4.9718342716384201E-2</v>
      </c>
      <c r="I6898" s="582">
        <v>3.9180987695506949E-3</v>
      </c>
      <c r="J6898" s="582">
        <v>1.9147338365049376E-3</v>
      </c>
      <c r="K6898" s="582">
        <v>0.15474360079784749</v>
      </c>
      <c r="L6898" s="582">
        <v>294.91725985209075</v>
      </c>
      <c r="M6898" s="582">
        <v>5.2460428913112353E-2</v>
      </c>
      <c r="N6898" s="582">
        <v>4.7436517296167331E-3</v>
      </c>
      <c r="O6898" s="582">
        <v>1.96217083672915E-3</v>
      </c>
      <c r="P6898" s="582">
        <v>0.147621779444018</v>
      </c>
      <c r="Q6898" s="582">
        <v>287.78762912750176</v>
      </c>
      <c r="R6898" s="582">
        <v>4.9718340617497803E-2</v>
      </c>
      <c r="S6898" s="582">
        <v>3.9180985616553646E-3</v>
      </c>
      <c r="T6898" s="582">
        <v>1.9147338886493E-3</v>
      </c>
      <c r="U6898" s="582">
        <v>0</v>
      </c>
      <c r="V6898" s="582">
        <v>0</v>
      </c>
      <c r="W6898" s="582">
        <v>0</v>
      </c>
      <c r="X6898" s="582">
        <v>0</v>
      </c>
      <c r="Y6898" s="582">
        <v>0</v>
      </c>
    </row>
    <row r="6899" spans="1:25" x14ac:dyDescent="0.3">
      <c r="A6899" s="61" t="s">
        <v>1253</v>
      </c>
      <c r="B6899" s="61" t="s">
        <v>7</v>
      </c>
      <c r="C6899" s="61" t="s">
        <v>44</v>
      </c>
      <c r="D6899" s="36">
        <v>1</v>
      </c>
      <c r="E6899" s="36">
        <v>2030</v>
      </c>
      <c r="F6899" s="578">
        <v>2.4440755197598276E-2</v>
      </c>
      <c r="G6899" s="578">
        <v>1226.7038637796975</v>
      </c>
      <c r="H6899" s="578">
        <v>0.23331514919201826</v>
      </c>
      <c r="I6899" s="578">
        <v>1.058390706036025E-2</v>
      </c>
      <c r="J6899" s="578">
        <v>8.179155006170424E-3</v>
      </c>
      <c r="K6899" s="578">
        <v>2.5718925755588651E-2</v>
      </c>
      <c r="L6899" s="578">
        <v>1268.5820744832274</v>
      </c>
      <c r="M6899" s="578">
        <v>0.23505709663921426</v>
      </c>
      <c r="N6899" s="578">
        <v>1.070965249550675E-2</v>
      </c>
      <c r="O6899" s="578">
        <v>8.4583966866678788E-3</v>
      </c>
      <c r="P6899" s="578">
        <v>2.4440756788574526E-2</v>
      </c>
      <c r="Q6899" s="578">
        <v>1226.7038637796975</v>
      </c>
      <c r="R6899" s="578">
        <v>0.23331509913593074</v>
      </c>
      <c r="S6899" s="578">
        <v>1.0583908099003225E-2</v>
      </c>
      <c r="T6899" s="578">
        <v>8.1791547951676532E-3</v>
      </c>
      <c r="U6899" s="578">
        <v>0</v>
      </c>
      <c r="V6899" s="578">
        <v>0</v>
      </c>
      <c r="W6899" s="578">
        <v>0</v>
      </c>
      <c r="X6899" s="578">
        <v>0</v>
      </c>
      <c r="Y6899" s="578">
        <v>0</v>
      </c>
    </row>
    <row r="6900" spans="1:25" x14ac:dyDescent="0.3">
      <c r="A6900" s="61" t="s">
        <v>1254</v>
      </c>
      <c r="B6900" s="61" t="s">
        <v>7</v>
      </c>
      <c r="C6900" s="61" t="s">
        <v>44</v>
      </c>
      <c r="D6900" s="36">
        <v>2</v>
      </c>
      <c r="E6900" s="36">
        <v>2030</v>
      </c>
      <c r="F6900" s="578">
        <v>2.5203497693298101E-2</v>
      </c>
      <c r="G6900" s="578">
        <v>686.4240729014075</v>
      </c>
      <c r="H6900" s="578">
        <v>0.12237818942905149</v>
      </c>
      <c r="I6900" s="578">
        <v>6.1728122618281579E-3</v>
      </c>
      <c r="J6900" s="578">
        <v>4.5767964960153479E-3</v>
      </c>
      <c r="K6900" s="578">
        <v>2.45080834325349E-2</v>
      </c>
      <c r="L6900" s="578">
        <v>694.74900786081935</v>
      </c>
      <c r="M6900" s="578">
        <v>0.12247142115165802</v>
      </c>
      <c r="N6900" s="578">
        <v>6.1453942569755721E-3</v>
      </c>
      <c r="O6900" s="578">
        <v>4.6323010246851429E-3</v>
      </c>
      <c r="P6900" s="578">
        <v>2.5203497732332679E-2</v>
      </c>
      <c r="Q6900" s="578">
        <v>686.42407798767056</v>
      </c>
      <c r="R6900" s="578">
        <v>0.1223781827765525</v>
      </c>
      <c r="S6900" s="578">
        <v>6.1728127359780595E-3</v>
      </c>
      <c r="T6900" s="578">
        <v>4.5767964960153479E-3</v>
      </c>
      <c r="U6900" s="578">
        <v>0</v>
      </c>
      <c r="V6900" s="578">
        <v>0</v>
      </c>
      <c r="W6900" s="578">
        <v>0</v>
      </c>
      <c r="X6900" s="578">
        <v>0</v>
      </c>
      <c r="Y6900" s="578">
        <v>0</v>
      </c>
    </row>
    <row r="6901" spans="1:25" x14ac:dyDescent="0.3">
      <c r="A6901" s="61" t="s">
        <v>1255</v>
      </c>
      <c r="B6901" s="61" t="s">
        <v>7</v>
      </c>
      <c r="C6901" s="61" t="s">
        <v>44</v>
      </c>
      <c r="D6901" s="36">
        <v>3</v>
      </c>
      <c r="E6901" s="36">
        <v>2030</v>
      </c>
      <c r="F6901" s="578">
        <v>2.5584854607319348E-2</v>
      </c>
      <c r="G6901" s="578">
        <v>416.28326209386148</v>
      </c>
      <c r="H6901" s="578">
        <v>6.6909662743341827E-2</v>
      </c>
      <c r="I6901" s="578">
        <v>3.9672592033260373E-3</v>
      </c>
      <c r="J6901" s="578">
        <v>2.7756062190746823E-3</v>
      </c>
      <c r="K6901" s="578">
        <v>2.135214259958065E-2</v>
      </c>
      <c r="L6901" s="578">
        <v>404.70989147822024</v>
      </c>
      <c r="M6901" s="578">
        <v>6.5502042536043803E-2</v>
      </c>
      <c r="N6901" s="578">
        <v>3.65647940123873E-3</v>
      </c>
      <c r="O6901" s="578">
        <v>2.6984383839589949E-3</v>
      </c>
      <c r="P6901" s="578">
        <v>2.5584856169209826E-2</v>
      </c>
      <c r="Q6901" s="578">
        <v>416.28325684865274</v>
      </c>
      <c r="R6901" s="578">
        <v>6.6909664112320827E-2</v>
      </c>
      <c r="S6901" s="578">
        <v>3.9672594629772996E-3</v>
      </c>
      <c r="T6901" s="578">
        <v>2.7756062724317051E-3</v>
      </c>
      <c r="U6901" s="578">
        <v>0</v>
      </c>
      <c r="V6901" s="578">
        <v>0</v>
      </c>
      <c r="W6901" s="578">
        <v>0</v>
      </c>
      <c r="X6901" s="578">
        <v>0</v>
      </c>
      <c r="Y6901" s="578">
        <v>0</v>
      </c>
    </row>
    <row r="6902" spans="1:25" x14ac:dyDescent="0.3">
      <c r="A6902" s="61" t="s">
        <v>1256</v>
      </c>
      <c r="B6902" s="61" t="s">
        <v>7</v>
      </c>
      <c r="C6902" s="61" t="s">
        <v>44</v>
      </c>
      <c r="D6902" s="36">
        <v>4</v>
      </c>
      <c r="E6902" s="36">
        <v>2030</v>
      </c>
      <c r="F6902" s="578">
        <v>2.5711961241271099E-2</v>
      </c>
      <c r="G6902" s="578">
        <v>326.23634258905975</v>
      </c>
      <c r="H6902" s="578">
        <v>4.8420168347471745E-2</v>
      </c>
      <c r="I6902" s="578">
        <v>3.2320807149706777E-3</v>
      </c>
      <c r="J6902" s="578">
        <v>2.1752112564475522E-3</v>
      </c>
      <c r="K6902" s="578">
        <v>1.5925733351651251E-2</v>
      </c>
      <c r="L6902" s="578">
        <v>318.10062583287527</v>
      </c>
      <c r="M6902" s="578">
        <v>4.5923127460582649E-2</v>
      </c>
      <c r="N6902" s="578">
        <v>2.486850339958355E-3</v>
      </c>
      <c r="O6902" s="578">
        <v>2.1209662918408798E-3</v>
      </c>
      <c r="P6902" s="578">
        <v>2.5711962783925971E-2</v>
      </c>
      <c r="Q6902" s="578">
        <v>326.23634783426849</v>
      </c>
      <c r="R6902" s="578">
        <v>4.8420166693707203E-2</v>
      </c>
      <c r="S6902" s="578">
        <v>3.2320807154917427E-3</v>
      </c>
      <c r="T6902" s="578">
        <v>2.1752112564475522E-3</v>
      </c>
      <c r="U6902" s="578">
        <v>0</v>
      </c>
      <c r="V6902" s="578">
        <v>0</v>
      </c>
      <c r="W6902" s="578">
        <v>0</v>
      </c>
      <c r="X6902" s="578">
        <v>0</v>
      </c>
      <c r="Y6902" s="578">
        <v>0</v>
      </c>
    </row>
    <row r="6903" spans="1:25" x14ac:dyDescent="0.3">
      <c r="A6903" s="61" t="s">
        <v>1257</v>
      </c>
      <c r="B6903" s="61" t="s">
        <v>7</v>
      </c>
      <c r="C6903" s="61" t="s">
        <v>44</v>
      </c>
      <c r="D6903" s="36">
        <v>5</v>
      </c>
      <c r="E6903" s="36">
        <v>2030</v>
      </c>
      <c r="F6903" s="578">
        <v>2.5135214776141977E-2</v>
      </c>
      <c r="G6903" s="578">
        <v>279.55210145314499</v>
      </c>
      <c r="H6903" s="578">
        <v>3.884904696034628E-2</v>
      </c>
      <c r="I6903" s="578">
        <v>2.7825005491687624E-3</v>
      </c>
      <c r="J6903" s="578">
        <v>1.8639387878162448E-3</v>
      </c>
      <c r="K6903" s="578">
        <v>1.5425471718040151E-2</v>
      </c>
      <c r="L6903" s="578">
        <v>266.46805906295725</v>
      </c>
      <c r="M6903" s="578">
        <v>3.6053102689606903E-2</v>
      </c>
      <c r="N6903" s="578">
        <v>2.0503137753564676E-3</v>
      </c>
      <c r="O6903" s="578">
        <v>1.77670112922593E-3</v>
      </c>
      <c r="P6903" s="578">
        <v>2.5135213738141801E-2</v>
      </c>
      <c r="Q6903" s="578">
        <v>279.55210145314499</v>
      </c>
      <c r="R6903" s="578">
        <v>3.8849047060239124E-2</v>
      </c>
      <c r="S6903" s="578">
        <v>2.7825006044395152E-3</v>
      </c>
      <c r="T6903" s="578">
        <v>1.8639387356718827E-3</v>
      </c>
      <c r="U6903" s="578">
        <v>0</v>
      </c>
      <c r="V6903" s="578">
        <v>0</v>
      </c>
      <c r="W6903" s="578">
        <v>0</v>
      </c>
      <c r="X6903" s="578">
        <v>0</v>
      </c>
      <c r="Y6903" s="578">
        <v>0</v>
      </c>
    </row>
    <row r="6904" spans="1:25" x14ac:dyDescent="0.3">
      <c r="A6904" s="61" t="s">
        <v>1258</v>
      </c>
      <c r="B6904" s="61" t="s">
        <v>7</v>
      </c>
      <c r="C6904" s="61" t="s">
        <v>44</v>
      </c>
      <c r="D6904" s="36">
        <v>6</v>
      </c>
      <c r="E6904" s="36">
        <v>2030</v>
      </c>
      <c r="F6904" s="578">
        <v>2.3500103552262126E-2</v>
      </c>
      <c r="G6904" s="578">
        <v>248.19672616322799</v>
      </c>
      <c r="H6904" s="578">
        <v>3.2449271357828921E-2</v>
      </c>
      <c r="I6904" s="578">
        <v>2.3477003338617372E-3</v>
      </c>
      <c r="J6904" s="578">
        <v>1.6548754513981551E-3</v>
      </c>
      <c r="K6904" s="578">
        <v>1.6954608920580698E-2</v>
      </c>
      <c r="L6904" s="578">
        <v>237.22910992304449</v>
      </c>
      <c r="M6904" s="578">
        <v>3.0447051475221025E-2</v>
      </c>
      <c r="N6904" s="578">
        <v>1.9653757251774052E-3</v>
      </c>
      <c r="O6904" s="578">
        <v>1.5817466834657E-3</v>
      </c>
      <c r="P6904" s="578">
        <v>2.3500104600025475E-2</v>
      </c>
      <c r="Q6904" s="578">
        <v>248.1967366536455</v>
      </c>
      <c r="R6904" s="578">
        <v>3.2449265462143204E-2</v>
      </c>
      <c r="S6904" s="578">
        <v>2.3477005940624879E-3</v>
      </c>
      <c r="T6904" s="578">
        <v>1.6548754513981551E-3</v>
      </c>
      <c r="U6904" s="578">
        <v>0</v>
      </c>
      <c r="V6904" s="578">
        <v>0</v>
      </c>
      <c r="W6904" s="578">
        <v>0</v>
      </c>
      <c r="X6904" s="578">
        <v>0</v>
      </c>
      <c r="Y6904" s="578">
        <v>0</v>
      </c>
    </row>
    <row r="6905" spans="1:25" x14ac:dyDescent="0.3">
      <c r="A6905" s="61" t="s">
        <v>1259</v>
      </c>
      <c r="B6905" s="61" t="s">
        <v>7</v>
      </c>
      <c r="C6905" s="61" t="s">
        <v>44</v>
      </c>
      <c r="D6905" s="36">
        <v>7</v>
      </c>
      <c r="E6905" s="36">
        <v>2030</v>
      </c>
      <c r="F6905" s="578">
        <v>2.376230676199315E-2</v>
      </c>
      <c r="G6905" s="578">
        <v>221.78676780064876</v>
      </c>
      <c r="H6905" s="578">
        <v>2.84068190156858E-2</v>
      </c>
      <c r="I6905" s="578">
        <v>2.1394177245497273E-3</v>
      </c>
      <c r="J6905" s="578">
        <v>1.4787861133906174E-3</v>
      </c>
      <c r="K6905" s="578">
        <v>1.9893988966967226E-2</v>
      </c>
      <c r="L6905" s="578">
        <v>220.04118871688775</v>
      </c>
      <c r="M6905" s="578">
        <v>2.7281263037290601E-2</v>
      </c>
      <c r="N6905" s="578">
        <v>2.0845499952031298E-3</v>
      </c>
      <c r="O6905" s="578">
        <v>1.4671447376410124E-3</v>
      </c>
      <c r="P6905" s="578">
        <v>2.3762308847801426E-2</v>
      </c>
      <c r="Q6905" s="578">
        <v>221.7867730458575</v>
      </c>
      <c r="R6905" s="578">
        <v>2.8406816018142874E-2</v>
      </c>
      <c r="S6905" s="578">
        <v>2.1394177766940899E-3</v>
      </c>
      <c r="T6905" s="578">
        <v>1.47878616553498E-3</v>
      </c>
      <c r="U6905" s="578">
        <v>0</v>
      </c>
      <c r="V6905" s="578">
        <v>0</v>
      </c>
      <c r="W6905" s="578">
        <v>0</v>
      </c>
      <c r="X6905" s="578">
        <v>0</v>
      </c>
      <c r="Y6905" s="578">
        <v>0</v>
      </c>
    </row>
    <row r="6906" spans="1:25" x14ac:dyDescent="0.3">
      <c r="A6906" s="61" t="s">
        <v>1260</v>
      </c>
      <c r="B6906" s="61" t="s">
        <v>7</v>
      </c>
      <c r="C6906" s="61" t="s">
        <v>44</v>
      </c>
      <c r="D6906" s="36">
        <v>8</v>
      </c>
      <c r="E6906" s="36">
        <v>2030</v>
      </c>
      <c r="F6906" s="578">
        <v>2.4267104419388376E-2</v>
      </c>
      <c r="G6906" s="578">
        <v>208.97419818242349</v>
      </c>
      <c r="H6906" s="578">
        <v>2.54025122922788E-2</v>
      </c>
      <c r="I6906" s="578">
        <v>2.0050259217517376E-3</v>
      </c>
      <c r="J6906" s="578">
        <v>1.3933532245573549E-3</v>
      </c>
      <c r="K6906" s="578">
        <v>2.6242870007776753E-2</v>
      </c>
      <c r="L6906" s="578">
        <v>214.83881751696225</v>
      </c>
      <c r="M6906" s="578">
        <v>2.6130688770005323E-2</v>
      </c>
      <c r="N6906" s="578">
        <v>2.3662897943002724E-3</v>
      </c>
      <c r="O6906" s="578">
        <v>1.4324582334666E-3</v>
      </c>
      <c r="P6906" s="578">
        <v>2.5225575160599797E-2</v>
      </c>
      <c r="Q6906" s="578">
        <v>209.57193485895749</v>
      </c>
      <c r="R6906" s="578">
        <v>2.5647164714011177E-2</v>
      </c>
      <c r="S6906" s="578">
        <v>2.0479908440146698E-3</v>
      </c>
      <c r="T6906" s="578">
        <v>1.3973399860939576E-3</v>
      </c>
      <c r="U6906" s="578">
        <v>0</v>
      </c>
      <c r="V6906" s="578">
        <v>0</v>
      </c>
      <c r="W6906" s="578">
        <v>0</v>
      </c>
      <c r="X6906" s="578">
        <v>0</v>
      </c>
      <c r="Y6906" s="578">
        <v>0</v>
      </c>
    </row>
    <row r="6907" spans="1:25" x14ac:dyDescent="0.3">
      <c r="A6907" s="61" t="s">
        <v>1261</v>
      </c>
      <c r="B6907" s="61" t="s">
        <v>7</v>
      </c>
      <c r="C6907" s="61" t="s">
        <v>44</v>
      </c>
      <c r="D6907" s="36">
        <v>9</v>
      </c>
      <c r="E6907" s="36">
        <v>2030</v>
      </c>
      <c r="F6907" s="578">
        <v>2.469576689299505E-2</v>
      </c>
      <c r="G6907" s="578">
        <v>200.81392765045101</v>
      </c>
      <c r="H6907" s="578">
        <v>2.3119430799359422E-2</v>
      </c>
      <c r="I6907" s="578">
        <v>1.9061768661667103E-3</v>
      </c>
      <c r="J6907" s="578">
        <v>1.3389436341337026E-3</v>
      </c>
      <c r="K6907" s="578">
        <v>3.0812318284668253E-2</v>
      </c>
      <c r="L6907" s="578">
        <v>210.87168979644753</v>
      </c>
      <c r="M6907" s="578">
        <v>2.5192966273190551E-2</v>
      </c>
      <c r="N6907" s="578">
        <v>2.6002206575602301E-3</v>
      </c>
      <c r="O6907" s="578">
        <v>1.40600583229873E-3</v>
      </c>
      <c r="P6907" s="578">
        <v>2.6588831241090974E-2</v>
      </c>
      <c r="Q6907" s="578">
        <v>201.99454307556078</v>
      </c>
      <c r="R6907" s="578">
        <v>2.36026515713092E-2</v>
      </c>
      <c r="S6907" s="578">
        <v>1.9910409675295152E-3</v>
      </c>
      <c r="T6907" s="578">
        <v>1.3468141720901826E-3</v>
      </c>
      <c r="U6907" s="578">
        <v>0</v>
      </c>
      <c r="V6907" s="578">
        <v>0</v>
      </c>
      <c r="W6907" s="578">
        <v>0</v>
      </c>
      <c r="X6907" s="578">
        <v>0</v>
      </c>
      <c r="Y6907" s="578">
        <v>0</v>
      </c>
    </row>
    <row r="6908" spans="1:25" x14ac:dyDescent="0.3">
      <c r="A6908" s="61" t="s">
        <v>1262</v>
      </c>
      <c r="B6908" s="61" t="s">
        <v>7</v>
      </c>
      <c r="C6908" s="61" t="s">
        <v>44</v>
      </c>
      <c r="D6908" s="36">
        <v>10</v>
      </c>
      <c r="E6908" s="36">
        <v>2030</v>
      </c>
      <c r="F6908" s="578">
        <v>2.5620661327496425E-2</v>
      </c>
      <c r="G6908" s="578">
        <v>194.79227844874023</v>
      </c>
      <c r="H6908" s="578">
        <v>2.1499759763325178E-2</v>
      </c>
      <c r="I6908" s="578">
        <v>1.8548147260351749E-3</v>
      </c>
      <c r="J6908" s="578">
        <v>1.2987951661974223E-3</v>
      </c>
      <c r="K6908" s="578">
        <v>3.3954953507077272E-2</v>
      </c>
      <c r="L6908" s="578">
        <v>207.19611787795975</v>
      </c>
      <c r="M6908" s="578">
        <v>2.4349066334176873E-2</v>
      </c>
      <c r="N6908" s="578">
        <v>2.7125475553570252E-3</v>
      </c>
      <c r="O6908" s="578">
        <v>1.3814995994228651E-3</v>
      </c>
      <c r="P6908" s="578">
        <v>2.7649164254620776E-2</v>
      </c>
      <c r="Q6908" s="578">
        <v>196.10079065958598</v>
      </c>
      <c r="R6908" s="578">
        <v>2.2012476841723524E-2</v>
      </c>
      <c r="S6908" s="578">
        <v>1.9467436251071901E-3</v>
      </c>
      <c r="T6908" s="578">
        <v>1.30752082501809E-3</v>
      </c>
      <c r="U6908" s="578">
        <v>0</v>
      </c>
      <c r="V6908" s="578">
        <v>0</v>
      </c>
      <c r="W6908" s="578">
        <v>0</v>
      </c>
      <c r="X6908" s="578">
        <v>0</v>
      </c>
      <c r="Y6908" s="578">
        <v>0</v>
      </c>
    </row>
    <row r="6909" spans="1:25" x14ac:dyDescent="0.3">
      <c r="A6909" s="61" t="s">
        <v>1263</v>
      </c>
      <c r="B6909" s="61" t="s">
        <v>7</v>
      </c>
      <c r="C6909" s="61" t="s">
        <v>44</v>
      </c>
      <c r="D6909" s="36">
        <v>11</v>
      </c>
      <c r="E6909" s="36">
        <v>2030</v>
      </c>
      <c r="F6909" s="578">
        <v>2.7363414278919827E-2</v>
      </c>
      <c r="G6909" s="578">
        <v>190.52640438079777</v>
      </c>
      <c r="H6909" s="578">
        <v>2.04686430516858E-2</v>
      </c>
      <c r="I6909" s="578">
        <v>1.8570005197773251E-3</v>
      </c>
      <c r="J6909" s="578">
        <v>1.2703535248874624E-3</v>
      </c>
      <c r="K6909" s="578">
        <v>3.5423270448932301E-2</v>
      </c>
      <c r="L6909" s="578">
        <v>201.51759465535426</v>
      </c>
      <c r="M6909" s="578">
        <v>2.3296557113061025E-2</v>
      </c>
      <c r="N6909" s="578">
        <v>2.6778053206157849E-3</v>
      </c>
      <c r="O6909" s="578">
        <v>1.3436367711013473E-3</v>
      </c>
      <c r="P6909" s="578">
        <v>2.8755343969558277E-2</v>
      </c>
      <c r="Q6909" s="578">
        <v>191.71914935111948</v>
      </c>
      <c r="R6909" s="578">
        <v>2.0802848699948553E-2</v>
      </c>
      <c r="S6909" s="578">
        <v>1.9142001272882626E-3</v>
      </c>
      <c r="T6909" s="578">
        <v>1.2783033525920425E-3</v>
      </c>
      <c r="U6909" s="578">
        <v>0</v>
      </c>
      <c r="V6909" s="578">
        <v>0</v>
      </c>
      <c r="W6909" s="578">
        <v>0</v>
      </c>
      <c r="X6909" s="578">
        <v>0</v>
      </c>
      <c r="Y6909" s="578">
        <v>0</v>
      </c>
    </row>
    <row r="6910" spans="1:25" x14ac:dyDescent="0.3">
      <c r="A6910" s="61" t="s">
        <v>1264</v>
      </c>
      <c r="B6910" s="61" t="s">
        <v>7</v>
      </c>
      <c r="C6910" s="61" t="s">
        <v>44</v>
      </c>
      <c r="D6910" s="36">
        <v>12</v>
      </c>
      <c r="E6910" s="36">
        <v>2030</v>
      </c>
      <c r="F6910" s="578">
        <v>2.9391106369679648E-2</v>
      </c>
      <c r="G6910" s="578">
        <v>187.98976302146875</v>
      </c>
      <c r="H6910" s="578">
        <v>1.9759284598876502E-2</v>
      </c>
      <c r="I6910" s="578">
        <v>1.8628228458510375E-3</v>
      </c>
      <c r="J6910" s="578">
        <v>1.2534394785082702E-3</v>
      </c>
      <c r="K6910" s="578">
        <v>3.583485508226282E-2</v>
      </c>
      <c r="L6910" s="578">
        <v>197.1478233337395</v>
      </c>
      <c r="M6910" s="578">
        <v>2.2100321333823524E-2</v>
      </c>
      <c r="N6910" s="578">
        <v>2.5370610772388999E-3</v>
      </c>
      <c r="O6910" s="578">
        <v>1.3145006729852525E-3</v>
      </c>
      <c r="P6910" s="578">
        <v>3.0689419184536576E-2</v>
      </c>
      <c r="Q6910" s="578">
        <v>189.46356805165553</v>
      </c>
      <c r="R6910" s="578">
        <v>2.0062596443949528E-2</v>
      </c>
      <c r="S6910" s="578">
        <v>1.8991127236157926E-3</v>
      </c>
      <c r="T6910" s="578">
        <v>1.2632666936648624E-3</v>
      </c>
      <c r="U6910" s="578">
        <v>0</v>
      </c>
      <c r="V6910" s="578">
        <v>0</v>
      </c>
      <c r="W6910" s="578">
        <v>0</v>
      </c>
      <c r="X6910" s="578">
        <v>0</v>
      </c>
      <c r="Y6910" s="578">
        <v>0</v>
      </c>
    </row>
    <row r="6911" spans="1:25" x14ac:dyDescent="0.3">
      <c r="A6911" s="61" t="s">
        <v>1265</v>
      </c>
      <c r="B6911" s="61" t="s">
        <v>7</v>
      </c>
      <c r="C6911" s="61" t="s">
        <v>44</v>
      </c>
      <c r="D6911" s="36">
        <v>13</v>
      </c>
      <c r="E6911" s="36">
        <v>2030</v>
      </c>
      <c r="F6911" s="578">
        <v>3.1798116549625825E-2</v>
      </c>
      <c r="G6911" s="578">
        <v>187.01273425420078</v>
      </c>
      <c r="H6911" s="578">
        <v>1.9328212628541473E-2</v>
      </c>
      <c r="I6911" s="578">
        <v>1.8724838416564623E-3</v>
      </c>
      <c r="J6911" s="578">
        <v>1.246924359293185E-3</v>
      </c>
      <c r="K6911" s="578">
        <v>3.6874992265880452E-2</v>
      </c>
      <c r="L6911" s="578">
        <v>194.06907129287674</v>
      </c>
      <c r="M6911" s="578">
        <v>2.1275932178961371E-2</v>
      </c>
      <c r="N6911" s="578">
        <v>2.42595428878189E-3</v>
      </c>
      <c r="O6911" s="578">
        <v>1.293973017406335E-3</v>
      </c>
      <c r="P6911" s="578">
        <v>3.2301185273769975E-2</v>
      </c>
      <c r="Q6911" s="578">
        <v>187.58370478947927</v>
      </c>
      <c r="R6911" s="578">
        <v>1.9445729952167274E-2</v>
      </c>
      <c r="S6911" s="578">
        <v>1.8865459662341249E-3</v>
      </c>
      <c r="T6911" s="578">
        <v>1.2507318654873651E-3</v>
      </c>
      <c r="U6911" s="578">
        <v>0</v>
      </c>
      <c r="V6911" s="578">
        <v>0</v>
      </c>
      <c r="W6911" s="578">
        <v>0</v>
      </c>
      <c r="X6911" s="578">
        <v>0</v>
      </c>
      <c r="Y6911" s="578">
        <v>0</v>
      </c>
    </row>
    <row r="6912" spans="1:25" x14ac:dyDescent="0.3">
      <c r="A6912" s="61" t="s">
        <v>1266</v>
      </c>
      <c r="B6912" s="61" t="s">
        <v>7</v>
      </c>
      <c r="C6912" s="61" t="s">
        <v>44</v>
      </c>
      <c r="D6912" s="36">
        <v>14</v>
      </c>
      <c r="E6912" s="36">
        <v>2030</v>
      </c>
      <c r="F6912" s="578">
        <v>3.6065756550056421E-2</v>
      </c>
      <c r="G6912" s="578">
        <v>188.10469579696601</v>
      </c>
      <c r="H6912" s="578">
        <v>1.9446791545533377E-2</v>
      </c>
      <c r="I6912" s="578">
        <v>1.9274196523610899E-3</v>
      </c>
      <c r="J6912" s="578">
        <v>1.2542044920943773E-3</v>
      </c>
      <c r="K6912" s="578">
        <v>4.166071453829305E-2</v>
      </c>
      <c r="L6912" s="578">
        <v>195.34335311253824</v>
      </c>
      <c r="M6912" s="578">
        <v>2.1350288814706599E-2</v>
      </c>
      <c r="N6912" s="578">
        <v>2.4418059353668751E-3</v>
      </c>
      <c r="O6912" s="578">
        <v>1.3024692143517248E-3</v>
      </c>
      <c r="P6912" s="578">
        <v>3.6065759693478548E-2</v>
      </c>
      <c r="Q6912" s="578">
        <v>188.10469579696601</v>
      </c>
      <c r="R6912" s="578">
        <v>1.9446792082533151E-2</v>
      </c>
      <c r="S6912" s="578">
        <v>1.9274197045054526E-3</v>
      </c>
      <c r="T6912" s="578">
        <v>1.2542044920943773E-3</v>
      </c>
      <c r="U6912" s="578">
        <v>0</v>
      </c>
      <c r="V6912" s="578">
        <v>0</v>
      </c>
      <c r="W6912" s="578">
        <v>0</v>
      </c>
      <c r="X6912" s="578">
        <v>0</v>
      </c>
      <c r="Y6912" s="578">
        <v>0</v>
      </c>
    </row>
    <row r="6913" spans="1:25" x14ac:dyDescent="0.3">
      <c r="A6913" s="61" t="s">
        <v>1267</v>
      </c>
      <c r="B6913" s="61" t="s">
        <v>7</v>
      </c>
      <c r="C6913" s="61" t="s">
        <v>44</v>
      </c>
      <c r="D6913" s="36">
        <v>15</v>
      </c>
      <c r="E6913" s="36">
        <v>2030</v>
      </c>
      <c r="F6913" s="578">
        <v>4.5381493847934551E-2</v>
      </c>
      <c r="G6913" s="578">
        <v>193.90783603986051</v>
      </c>
      <c r="H6913" s="578">
        <v>2.0774182051297822E-2</v>
      </c>
      <c r="I6913" s="578">
        <v>2.0931013079443003E-3</v>
      </c>
      <c r="J6913" s="578">
        <v>1.2928951158149452E-3</v>
      </c>
      <c r="K6913" s="578">
        <v>5.0500752741795503E-2</v>
      </c>
      <c r="L6913" s="578">
        <v>200.604582945505</v>
      </c>
      <c r="M6913" s="578">
        <v>2.2463830519768573E-2</v>
      </c>
      <c r="N6913" s="578">
        <v>2.5314845033979775E-3</v>
      </c>
      <c r="O6913" s="578">
        <v>1.3375491616898173E-3</v>
      </c>
      <c r="P6913" s="578">
        <v>4.5381497010499275E-2</v>
      </c>
      <c r="Q6913" s="578">
        <v>193.90783603986051</v>
      </c>
      <c r="R6913" s="578">
        <v>2.0774182396981599E-2</v>
      </c>
      <c r="S6913" s="578">
        <v>2.0931009425832247E-3</v>
      </c>
      <c r="T6913" s="578">
        <v>1.2928951158149452E-3</v>
      </c>
      <c r="U6913" s="578">
        <v>0</v>
      </c>
      <c r="V6913" s="578">
        <v>0</v>
      </c>
      <c r="W6913" s="578">
        <v>0</v>
      </c>
      <c r="X6913" s="578">
        <v>0</v>
      </c>
      <c r="Y6913" s="578">
        <v>0</v>
      </c>
    </row>
    <row r="6914" spans="1:25" x14ac:dyDescent="0.3">
      <c r="A6914" s="580" t="s">
        <v>1268</v>
      </c>
      <c r="B6914" s="580" t="s">
        <v>7</v>
      </c>
      <c r="C6914" s="580" t="s">
        <v>44</v>
      </c>
      <c r="D6914" s="581">
        <v>16</v>
      </c>
      <c r="E6914" s="581">
        <v>2030</v>
      </c>
      <c r="F6914" s="582">
        <v>5.9003734985909731E-2</v>
      </c>
      <c r="G6914" s="582">
        <v>204.438747564951</v>
      </c>
      <c r="H6914" s="582">
        <v>2.320290113938955E-2</v>
      </c>
      <c r="I6914" s="582">
        <v>2.4682293233600598E-3</v>
      </c>
      <c r="J6914" s="582">
        <v>1.3631141288593975E-3</v>
      </c>
      <c r="K6914" s="582">
        <v>6.3078131016003583E-2</v>
      </c>
      <c r="L6914" s="582">
        <v>209.49491516749026</v>
      </c>
      <c r="M6914" s="582">
        <v>2.4558755498863574E-2</v>
      </c>
      <c r="N6914" s="582">
        <v>2.8355686528035028E-3</v>
      </c>
      <c r="O6914" s="582">
        <v>1.3968276483258975E-3</v>
      </c>
      <c r="P6914" s="582">
        <v>5.9003736557777103E-2</v>
      </c>
      <c r="Q6914" s="582">
        <v>204.43874231974223</v>
      </c>
      <c r="R6914" s="582">
        <v>2.3202898651732026E-2</v>
      </c>
      <c r="S6914" s="582">
        <v>2.4682291674480378E-3</v>
      </c>
      <c r="T6914" s="582">
        <v>1.3631142331481225E-3</v>
      </c>
      <c r="U6914" s="582">
        <v>0</v>
      </c>
      <c r="V6914" s="582">
        <v>0</v>
      </c>
      <c r="W6914" s="582">
        <v>0</v>
      </c>
      <c r="X6914" s="582">
        <v>0</v>
      </c>
      <c r="Y6914" s="582">
        <v>0</v>
      </c>
    </row>
    <row r="6915" spans="1:25" x14ac:dyDescent="0.3">
      <c r="A6915" s="61" t="s">
        <v>7786</v>
      </c>
      <c r="B6915" s="61" t="s">
        <v>2196</v>
      </c>
      <c r="C6915" s="61" t="s">
        <v>44</v>
      </c>
      <c r="D6915" s="36">
        <v>1</v>
      </c>
      <c r="E6915" s="36">
        <v>2012</v>
      </c>
      <c r="F6915" s="578">
        <v>52.040702417046575</v>
      </c>
      <c r="G6915" s="578">
        <v>8557.4732259114553</v>
      </c>
      <c r="H6915" s="578">
        <v>5.7453498888450305</v>
      </c>
      <c r="I6915" s="578">
        <v>3.4871900081634499</v>
      </c>
      <c r="J6915" s="578">
        <v>7.2899995526919725E-2</v>
      </c>
      <c r="K6915" s="578">
        <v>52.390891042188699</v>
      </c>
      <c r="L6915" s="578">
        <v>8614.0514170328715</v>
      </c>
      <c r="M6915" s="578">
        <v>5.7594221204829674</v>
      </c>
      <c r="N6915" s="578">
        <v>3.5095076784491477</v>
      </c>
      <c r="O6915" s="578">
        <v>7.3381999973207657E-2</v>
      </c>
      <c r="P6915" s="578">
        <v>52.04070450113305</v>
      </c>
      <c r="Q6915" s="578">
        <v>8557.4732259114553</v>
      </c>
      <c r="R6915" s="578">
        <v>5.7453498888450323</v>
      </c>
      <c r="S6915" s="578">
        <v>3.4871900081634499</v>
      </c>
      <c r="T6915" s="578">
        <v>7.2899995526919725E-2</v>
      </c>
      <c r="U6915" s="578">
        <v>0</v>
      </c>
      <c r="V6915" s="578">
        <v>0</v>
      </c>
      <c r="W6915" s="578">
        <v>0</v>
      </c>
      <c r="X6915" s="578">
        <v>0</v>
      </c>
      <c r="Y6915" s="578">
        <v>0</v>
      </c>
    </row>
    <row r="6916" spans="1:25" x14ac:dyDescent="0.3">
      <c r="A6916" s="61" t="s">
        <v>7787</v>
      </c>
      <c r="B6916" s="61" t="s">
        <v>2196</v>
      </c>
      <c r="C6916" s="61" t="s">
        <v>44</v>
      </c>
      <c r="D6916" s="36">
        <v>2</v>
      </c>
      <c r="E6916" s="36">
        <v>2012</v>
      </c>
      <c r="F6916" s="578">
        <v>27.508044962198802</v>
      </c>
      <c r="G6916" s="578">
        <v>4753.6971944173147</v>
      </c>
      <c r="H6916" s="578">
        <v>3.191642309694235</v>
      </c>
      <c r="I6916" s="578">
        <v>1.8236130423222952</v>
      </c>
      <c r="J6916" s="578">
        <v>4.0496183753324026E-2</v>
      </c>
      <c r="K6916" s="578">
        <v>28.012909018871099</v>
      </c>
      <c r="L6916" s="578">
        <v>4832.5549163818323</v>
      </c>
      <c r="M6916" s="578">
        <v>3.2194105547387126</v>
      </c>
      <c r="N6916" s="578">
        <v>1.8505026459072951</v>
      </c>
      <c r="O6916" s="578">
        <v>4.1167957630629304E-2</v>
      </c>
      <c r="P6916" s="578">
        <v>27.5080428786653</v>
      </c>
      <c r="Q6916" s="578">
        <v>4753.6971944173147</v>
      </c>
      <c r="R6916" s="578">
        <v>3.1916423722480673</v>
      </c>
      <c r="S6916" s="578">
        <v>1.8236130991329724</v>
      </c>
      <c r="T6916" s="578">
        <v>4.0496183753324026E-2</v>
      </c>
      <c r="U6916" s="578">
        <v>0</v>
      </c>
      <c r="V6916" s="578">
        <v>0</v>
      </c>
      <c r="W6916" s="578">
        <v>0</v>
      </c>
      <c r="X6916" s="578">
        <v>0</v>
      </c>
      <c r="Y6916" s="578">
        <v>0</v>
      </c>
    </row>
    <row r="6917" spans="1:25" x14ac:dyDescent="0.3">
      <c r="A6917" s="61" t="s">
        <v>7788</v>
      </c>
      <c r="B6917" s="61" t="s">
        <v>2196</v>
      </c>
      <c r="C6917" s="61" t="s">
        <v>44</v>
      </c>
      <c r="D6917" s="36">
        <v>3</v>
      </c>
      <c r="E6917" s="36">
        <v>2012</v>
      </c>
      <c r="F6917" s="578">
        <v>16.752801608148701</v>
      </c>
      <c r="G6917" s="578">
        <v>3060.6161142984975</v>
      </c>
      <c r="H6917" s="578">
        <v>1.7136014126590426</v>
      </c>
      <c r="I6917" s="578">
        <v>1.0867332527413924</v>
      </c>
      <c r="J6917" s="578">
        <v>2.6073086715768974E-2</v>
      </c>
      <c r="K6917" s="578">
        <v>16.6473213535985</v>
      </c>
      <c r="L6917" s="578">
        <v>3025.81936136881</v>
      </c>
      <c r="M6917" s="578">
        <v>1.7160087640319601</v>
      </c>
      <c r="N6917" s="578">
        <v>1.0796278798952623</v>
      </c>
      <c r="O6917" s="578">
        <v>2.5776652075971126E-2</v>
      </c>
      <c r="P6917" s="578">
        <v>16.7528031628365</v>
      </c>
      <c r="Q6917" s="578">
        <v>3060.6161142984975</v>
      </c>
      <c r="R6917" s="578">
        <v>1.7136014137261826</v>
      </c>
      <c r="S6917" s="578">
        <v>1.0867332738513724</v>
      </c>
      <c r="T6917" s="578">
        <v>2.6073086715768974E-2</v>
      </c>
      <c r="U6917" s="578">
        <v>0</v>
      </c>
      <c r="V6917" s="578">
        <v>0</v>
      </c>
      <c r="W6917" s="578">
        <v>0</v>
      </c>
      <c r="X6917" s="578">
        <v>0</v>
      </c>
      <c r="Y6917" s="578">
        <v>0</v>
      </c>
    </row>
    <row r="6918" spans="1:25" x14ac:dyDescent="0.3">
      <c r="A6918" s="61" t="s">
        <v>7789</v>
      </c>
      <c r="B6918" s="61" t="s">
        <v>2196</v>
      </c>
      <c r="C6918" s="61" t="s">
        <v>44</v>
      </c>
      <c r="D6918" s="36">
        <v>4</v>
      </c>
      <c r="E6918" s="36">
        <v>2012</v>
      </c>
      <c r="F6918" s="578">
        <v>14.160738657994999</v>
      </c>
      <c r="G6918" s="578">
        <v>2753.0233014424575</v>
      </c>
      <c r="H6918" s="578">
        <v>1.1879913365701176</v>
      </c>
      <c r="I6918" s="578">
        <v>0.93381496891379301</v>
      </c>
      <c r="J6918" s="578">
        <v>2.345279691508035E-2</v>
      </c>
      <c r="K6918" s="578">
        <v>13.916116743843276</v>
      </c>
      <c r="L6918" s="578">
        <v>2688.9530487060501</v>
      </c>
      <c r="M6918" s="578">
        <v>1.1888090891297876</v>
      </c>
      <c r="N6918" s="578">
        <v>0.91589293908327774</v>
      </c>
      <c r="O6918" s="578">
        <v>2.2906997570923175E-2</v>
      </c>
      <c r="P6918" s="578">
        <v>14.1607355398494</v>
      </c>
      <c r="Q6918" s="578">
        <v>2753.0233535766547</v>
      </c>
      <c r="R6918" s="578">
        <v>1.18799133606565</v>
      </c>
      <c r="S6918" s="578">
        <v>0.93381496860335222</v>
      </c>
      <c r="T6918" s="578">
        <v>2.345279691508035E-2</v>
      </c>
      <c r="U6918" s="578">
        <v>0</v>
      </c>
      <c r="V6918" s="578">
        <v>0</v>
      </c>
      <c r="W6918" s="578">
        <v>0</v>
      </c>
      <c r="X6918" s="578">
        <v>0</v>
      </c>
      <c r="Y6918" s="578">
        <v>0</v>
      </c>
    </row>
    <row r="6919" spans="1:25" x14ac:dyDescent="0.3">
      <c r="A6919" s="61" t="s">
        <v>7790</v>
      </c>
      <c r="B6919" s="61" t="s">
        <v>2196</v>
      </c>
      <c r="C6919" s="61" t="s">
        <v>44</v>
      </c>
      <c r="D6919" s="36">
        <v>5</v>
      </c>
      <c r="E6919" s="36">
        <v>2012</v>
      </c>
      <c r="F6919" s="578">
        <v>12.3651640471313</v>
      </c>
      <c r="G6919" s="578">
        <v>2434.6821136474573</v>
      </c>
      <c r="H6919" s="578">
        <v>0.91390739823691503</v>
      </c>
      <c r="I6919" s="578">
        <v>0.82422380397717121</v>
      </c>
      <c r="J6919" s="578">
        <v>2.0740868581924553E-2</v>
      </c>
      <c r="K6919" s="578">
        <v>12.156026725521425</v>
      </c>
      <c r="L6919" s="578">
        <v>2383.627906799315</v>
      </c>
      <c r="M6919" s="578">
        <v>0.91583450123046772</v>
      </c>
      <c r="N6919" s="578">
        <v>0.80633221566677027</v>
      </c>
      <c r="O6919" s="578">
        <v>2.0305962942074922E-2</v>
      </c>
      <c r="P6919" s="578">
        <v>12.365164046563802</v>
      </c>
      <c r="Q6919" s="578">
        <v>2434.6821136474573</v>
      </c>
      <c r="R6919" s="578">
        <v>0.91390741810512999</v>
      </c>
      <c r="S6919" s="578">
        <v>0.82422385108657115</v>
      </c>
      <c r="T6919" s="578">
        <v>2.0740868581924553E-2</v>
      </c>
      <c r="U6919" s="578">
        <v>0</v>
      </c>
      <c r="V6919" s="578">
        <v>0</v>
      </c>
      <c r="W6919" s="578">
        <v>0</v>
      </c>
      <c r="X6919" s="578">
        <v>0</v>
      </c>
      <c r="Y6919" s="578">
        <v>0</v>
      </c>
    </row>
    <row r="6920" spans="1:25" x14ac:dyDescent="0.3">
      <c r="A6920" s="61" t="s">
        <v>7791</v>
      </c>
      <c r="B6920" s="61" t="s">
        <v>2196</v>
      </c>
      <c r="C6920" s="61" t="s">
        <v>44</v>
      </c>
      <c r="D6920" s="36">
        <v>6</v>
      </c>
      <c r="E6920" s="36">
        <v>2012</v>
      </c>
      <c r="F6920" s="578">
        <v>11.209790836820776</v>
      </c>
      <c r="G6920" s="578">
        <v>2261.9873835245726</v>
      </c>
      <c r="H6920" s="578">
        <v>0.77777582795048716</v>
      </c>
      <c r="I6920" s="578">
        <v>0.75195747086157372</v>
      </c>
      <c r="J6920" s="578">
        <v>1.9269754741496052E-2</v>
      </c>
      <c r="K6920" s="578">
        <v>11.057628973603007</v>
      </c>
      <c r="L6920" s="578">
        <v>2224.4417241414349</v>
      </c>
      <c r="M6920" s="578">
        <v>0.77758804297385054</v>
      </c>
      <c r="N6920" s="578">
        <v>0.73645333449045769</v>
      </c>
      <c r="O6920" s="578">
        <v>1.8949883388510551E-2</v>
      </c>
      <c r="P6920" s="578">
        <v>11.20979119920465</v>
      </c>
      <c r="Q6920" s="578">
        <v>2261.9873835245726</v>
      </c>
      <c r="R6920" s="578">
        <v>0.77777585775280977</v>
      </c>
      <c r="S6920" s="578">
        <v>0.75195749197155193</v>
      </c>
      <c r="T6920" s="578">
        <v>1.9269754741496052E-2</v>
      </c>
      <c r="U6920" s="578">
        <v>0</v>
      </c>
      <c r="V6920" s="578">
        <v>0</v>
      </c>
      <c r="W6920" s="578">
        <v>0</v>
      </c>
      <c r="X6920" s="578">
        <v>0</v>
      </c>
      <c r="Y6920" s="578">
        <v>0</v>
      </c>
    </row>
    <row r="6921" spans="1:25" x14ac:dyDescent="0.3">
      <c r="A6921" s="61" t="s">
        <v>7792</v>
      </c>
      <c r="B6921" s="61" t="s">
        <v>2196</v>
      </c>
      <c r="C6921" s="61" t="s">
        <v>44</v>
      </c>
      <c r="D6921" s="36">
        <v>7</v>
      </c>
      <c r="E6921" s="36">
        <v>2012</v>
      </c>
      <c r="F6921" s="578">
        <v>10.878557570460512</v>
      </c>
      <c r="G6921" s="578">
        <v>2223.0050582885697</v>
      </c>
      <c r="H6921" s="578">
        <v>0.6833478359815971</v>
      </c>
      <c r="I6921" s="578">
        <v>0.70452795030238669</v>
      </c>
      <c r="J6921" s="578">
        <v>1.8937644626324326E-2</v>
      </c>
      <c r="K6921" s="578">
        <v>10.747235553513685</v>
      </c>
      <c r="L6921" s="578">
        <v>2192.820533752435</v>
      </c>
      <c r="M6921" s="578">
        <v>0.68186719176204225</v>
      </c>
      <c r="N6921" s="578">
        <v>0.69265407137572743</v>
      </c>
      <c r="O6921" s="578">
        <v>1.8680520491519276E-2</v>
      </c>
      <c r="P6921" s="578">
        <v>10.878557665249245</v>
      </c>
      <c r="Q6921" s="578">
        <v>2223.0051091512023</v>
      </c>
      <c r="R6921" s="578">
        <v>0.68334784706045526</v>
      </c>
      <c r="S6921" s="578">
        <v>0.70452794502489191</v>
      </c>
      <c r="T6921" s="578">
        <v>1.8937644626324326E-2</v>
      </c>
      <c r="U6921" s="578">
        <v>0</v>
      </c>
      <c r="V6921" s="578">
        <v>0</v>
      </c>
      <c r="W6921" s="578">
        <v>0</v>
      </c>
      <c r="X6921" s="578">
        <v>0</v>
      </c>
      <c r="Y6921" s="578">
        <v>0</v>
      </c>
    </row>
    <row r="6922" spans="1:25" x14ac:dyDescent="0.3">
      <c r="A6922" s="61" t="s">
        <v>7793</v>
      </c>
      <c r="B6922" s="61" t="s">
        <v>2196</v>
      </c>
      <c r="C6922" s="61" t="s">
        <v>44</v>
      </c>
      <c r="D6922" s="36">
        <v>8</v>
      </c>
      <c r="E6922" s="36">
        <v>2012</v>
      </c>
      <c r="F6922" s="578">
        <v>9.4641959782456748</v>
      </c>
      <c r="G6922" s="578">
        <v>1879.3804066975852</v>
      </c>
      <c r="H6922" s="578">
        <v>0.6202204794002073</v>
      </c>
      <c r="I6922" s="578">
        <v>0.54867300938349151</v>
      </c>
      <c r="J6922" s="578">
        <v>1.6010322899091951E-2</v>
      </c>
      <c r="K6922" s="578">
        <v>9.458807348045692</v>
      </c>
      <c r="L6922" s="578">
        <v>1884.7035942077625</v>
      </c>
      <c r="M6922" s="578">
        <v>0.61755432574621683</v>
      </c>
      <c r="N6922" s="578">
        <v>0.55202845817742219</v>
      </c>
      <c r="O6922" s="578">
        <v>1.6055677968931023E-2</v>
      </c>
      <c r="P6922" s="578">
        <v>9.4641956209597726</v>
      </c>
      <c r="Q6922" s="578">
        <v>1879.3804066975852</v>
      </c>
      <c r="R6922" s="578">
        <v>0.62022048995519652</v>
      </c>
      <c r="S6922" s="578">
        <v>0.54867301264312052</v>
      </c>
      <c r="T6922" s="578">
        <v>1.6010322899091951E-2</v>
      </c>
      <c r="U6922" s="578">
        <v>0</v>
      </c>
      <c r="V6922" s="578">
        <v>0</v>
      </c>
      <c r="W6922" s="578">
        <v>0</v>
      </c>
      <c r="X6922" s="578">
        <v>0</v>
      </c>
      <c r="Y6922" s="578">
        <v>0</v>
      </c>
    </row>
    <row r="6923" spans="1:25" x14ac:dyDescent="0.3">
      <c r="A6923" s="61" t="s">
        <v>7794</v>
      </c>
      <c r="B6923" s="61" t="s">
        <v>2196</v>
      </c>
      <c r="C6923" s="61" t="s">
        <v>44</v>
      </c>
      <c r="D6923" s="36">
        <v>9</v>
      </c>
      <c r="E6923" s="36">
        <v>2012</v>
      </c>
      <c r="F6923" s="578">
        <v>9.2012895675070325</v>
      </c>
      <c r="G6923" s="578">
        <v>1840.1308186848901</v>
      </c>
      <c r="H6923" s="578">
        <v>0.57414461447236409</v>
      </c>
      <c r="I6923" s="578">
        <v>0.50309181516058676</v>
      </c>
      <c r="J6923" s="578">
        <v>1.5675964561523825E-2</v>
      </c>
      <c r="K6923" s="578">
        <v>9.2343104612833926</v>
      </c>
      <c r="L6923" s="578">
        <v>1859.3023885091125</v>
      </c>
      <c r="M6923" s="578">
        <v>0.57076506766801027</v>
      </c>
      <c r="N6923" s="578">
        <v>0.51521939927867244</v>
      </c>
      <c r="O6923" s="578">
        <v>1.5839288932814527E-2</v>
      </c>
      <c r="P6923" s="578">
        <v>9.2012897658350816</v>
      </c>
      <c r="Q6923" s="578">
        <v>1840.1308186848901</v>
      </c>
      <c r="R6923" s="578">
        <v>0.57414462502735319</v>
      </c>
      <c r="S6923" s="578">
        <v>0.50309181667398595</v>
      </c>
      <c r="T6923" s="578">
        <v>1.5675964561523825E-2</v>
      </c>
      <c r="U6923" s="578">
        <v>0</v>
      </c>
      <c r="V6923" s="578">
        <v>0</v>
      </c>
      <c r="W6923" s="578">
        <v>0</v>
      </c>
      <c r="X6923" s="578">
        <v>0</v>
      </c>
      <c r="Y6923" s="578">
        <v>0</v>
      </c>
    </row>
    <row r="6924" spans="1:25" x14ac:dyDescent="0.3">
      <c r="A6924" s="61" t="s">
        <v>7795</v>
      </c>
      <c r="B6924" s="61" t="s">
        <v>2196</v>
      </c>
      <c r="C6924" s="61" t="s">
        <v>44</v>
      </c>
      <c r="D6924" s="36">
        <v>10</v>
      </c>
      <c r="E6924" s="36">
        <v>2012</v>
      </c>
      <c r="F6924" s="578">
        <v>8.996808158709122</v>
      </c>
      <c r="G6924" s="578">
        <v>1809.5962664286226</v>
      </c>
      <c r="H6924" s="578">
        <v>0.53830718862203197</v>
      </c>
      <c r="I6924" s="578">
        <v>0.46764022453377596</v>
      </c>
      <c r="J6924" s="578">
        <v>1.54158647443788E-2</v>
      </c>
      <c r="K6924" s="578">
        <v>9.0695038586200063</v>
      </c>
      <c r="L6924" s="578">
        <v>1841.368529001865</v>
      </c>
      <c r="M6924" s="578">
        <v>0.53536239425496479</v>
      </c>
      <c r="N6924" s="578">
        <v>0.48640648322179902</v>
      </c>
      <c r="O6924" s="578">
        <v>1.5686543871803776E-2</v>
      </c>
      <c r="P6924" s="578">
        <v>8.9968081316716635</v>
      </c>
      <c r="Q6924" s="578">
        <v>1809.59631856282</v>
      </c>
      <c r="R6924" s="578">
        <v>0.53830719865315224</v>
      </c>
      <c r="S6924" s="578">
        <v>0.46764022243830022</v>
      </c>
      <c r="T6924" s="578">
        <v>1.54158647443788E-2</v>
      </c>
      <c r="U6924" s="578">
        <v>0</v>
      </c>
      <c r="V6924" s="578">
        <v>0</v>
      </c>
      <c r="W6924" s="578">
        <v>0</v>
      </c>
      <c r="X6924" s="578">
        <v>0</v>
      </c>
      <c r="Y6924" s="578">
        <v>0</v>
      </c>
    </row>
    <row r="6925" spans="1:25" x14ac:dyDescent="0.3">
      <c r="A6925" s="61" t="s">
        <v>7796</v>
      </c>
      <c r="B6925" s="61" t="s">
        <v>2196</v>
      </c>
      <c r="C6925" s="61" t="s">
        <v>44</v>
      </c>
      <c r="D6925" s="36">
        <v>11</v>
      </c>
      <c r="E6925" s="36">
        <v>2012</v>
      </c>
      <c r="F6925" s="578">
        <v>8.7426255414272038</v>
      </c>
      <c r="G6925" s="578">
        <v>1743.6137720743775</v>
      </c>
      <c r="H6925" s="578">
        <v>0.50967200447727556</v>
      </c>
      <c r="I6925" s="578">
        <v>0.40871140273520673</v>
      </c>
      <c r="J6925" s="578">
        <v>1.48537581650695E-2</v>
      </c>
      <c r="K6925" s="578">
        <v>8.8451177918977884</v>
      </c>
      <c r="L6925" s="578">
        <v>1786.5586318969674</v>
      </c>
      <c r="M6925" s="578">
        <v>0.5067933496320618</v>
      </c>
      <c r="N6925" s="578">
        <v>0.43444764509331402</v>
      </c>
      <c r="O6925" s="578">
        <v>1.5219589598321624E-2</v>
      </c>
      <c r="P6925" s="578">
        <v>8.7426256980518957</v>
      </c>
      <c r="Q6925" s="578">
        <v>1743.6137720743775</v>
      </c>
      <c r="R6925" s="578">
        <v>0.50967200395340684</v>
      </c>
      <c r="S6925" s="578">
        <v>0.40871139802038625</v>
      </c>
      <c r="T6925" s="578">
        <v>1.48537581650695E-2</v>
      </c>
      <c r="U6925" s="578">
        <v>0</v>
      </c>
      <c r="V6925" s="578">
        <v>0</v>
      </c>
      <c r="W6925" s="578">
        <v>0</v>
      </c>
      <c r="X6925" s="578">
        <v>0</v>
      </c>
      <c r="Y6925" s="578">
        <v>0</v>
      </c>
    </row>
    <row r="6926" spans="1:25" x14ac:dyDescent="0.3">
      <c r="A6926" s="61" t="s">
        <v>7797</v>
      </c>
      <c r="B6926" s="61" t="s">
        <v>2196</v>
      </c>
      <c r="C6926" s="61" t="s">
        <v>44</v>
      </c>
      <c r="D6926" s="36">
        <v>12</v>
      </c>
      <c r="E6926" s="36">
        <v>2012</v>
      </c>
      <c r="F6926" s="578">
        <v>8.4804541255022379</v>
      </c>
      <c r="G6926" s="578">
        <v>1665.7324829101501</v>
      </c>
      <c r="H6926" s="578">
        <v>0.48536202532704875</v>
      </c>
      <c r="I6926" s="578">
        <v>0.34350825706496779</v>
      </c>
      <c r="J6926" s="578">
        <v>1.419030977801105E-2</v>
      </c>
      <c r="K6926" s="578">
        <v>8.6053310268495462</v>
      </c>
      <c r="L6926" s="578">
        <v>1717.6819279988574</v>
      </c>
      <c r="M6926" s="578">
        <v>0.48255014664027795</v>
      </c>
      <c r="N6926" s="578">
        <v>0.37546846648910975</v>
      </c>
      <c r="O6926" s="578">
        <v>1.4632846713842176E-2</v>
      </c>
      <c r="P6926" s="578">
        <v>8.4804539939335246</v>
      </c>
      <c r="Q6926" s="578">
        <v>1665.7324829101501</v>
      </c>
      <c r="R6926" s="578">
        <v>0.48536203044932302</v>
      </c>
      <c r="S6926" s="578">
        <v>0.34350827755406455</v>
      </c>
      <c r="T6926" s="578">
        <v>1.419030977801105E-2</v>
      </c>
      <c r="U6926" s="578">
        <v>0</v>
      </c>
      <c r="V6926" s="578">
        <v>0</v>
      </c>
      <c r="W6926" s="578">
        <v>0</v>
      </c>
      <c r="X6926" s="578">
        <v>0</v>
      </c>
      <c r="Y6926" s="578">
        <v>0</v>
      </c>
    </row>
    <row r="6927" spans="1:25" x14ac:dyDescent="0.3">
      <c r="A6927" s="61" t="s">
        <v>7798</v>
      </c>
      <c r="B6927" s="61" t="s">
        <v>2196</v>
      </c>
      <c r="C6927" s="61" t="s">
        <v>44</v>
      </c>
      <c r="D6927" s="36">
        <v>13</v>
      </c>
      <c r="E6927" s="36">
        <v>2012</v>
      </c>
      <c r="F6927" s="578">
        <v>8.380373845580225</v>
      </c>
      <c r="G6927" s="578">
        <v>1639.795904795325</v>
      </c>
      <c r="H6927" s="578">
        <v>0.46102096367394518</v>
      </c>
      <c r="I6927" s="578">
        <v>0.30967246409272753</v>
      </c>
      <c r="J6927" s="578">
        <v>1.3969333211813699E-2</v>
      </c>
      <c r="K6927" s="578">
        <v>8.5079373758295898</v>
      </c>
      <c r="L6927" s="578">
        <v>1693.8669789632127</v>
      </c>
      <c r="M6927" s="578">
        <v>0.45882610833117049</v>
      </c>
      <c r="N6927" s="578">
        <v>0.34348849424471423</v>
      </c>
      <c r="O6927" s="578">
        <v>1.4429984556045324E-2</v>
      </c>
      <c r="P6927" s="578">
        <v>8.3803739525877319</v>
      </c>
      <c r="Q6927" s="578">
        <v>1639.7958526611276</v>
      </c>
      <c r="R6927" s="578">
        <v>0.46102096932008818</v>
      </c>
      <c r="S6927" s="578">
        <v>0.30967248365050171</v>
      </c>
      <c r="T6927" s="578">
        <v>1.3969333211813699E-2</v>
      </c>
      <c r="U6927" s="578">
        <v>0</v>
      </c>
      <c r="V6927" s="578">
        <v>0</v>
      </c>
      <c r="W6927" s="578">
        <v>0</v>
      </c>
      <c r="X6927" s="578">
        <v>0</v>
      </c>
      <c r="Y6927" s="578">
        <v>0</v>
      </c>
    </row>
    <row r="6928" spans="1:25" x14ac:dyDescent="0.3">
      <c r="A6928" s="61" t="s">
        <v>7799</v>
      </c>
      <c r="B6928" s="61" t="s">
        <v>2196</v>
      </c>
      <c r="C6928" s="61" t="s">
        <v>44</v>
      </c>
      <c r="D6928" s="36">
        <v>14</v>
      </c>
      <c r="E6928" s="36">
        <v>2012</v>
      </c>
      <c r="F6928" s="578">
        <v>8.9203330963694771</v>
      </c>
      <c r="G6928" s="578">
        <v>1768.7381350199348</v>
      </c>
      <c r="H6928" s="578">
        <v>0.44227309102037249</v>
      </c>
      <c r="I6928" s="578">
        <v>0.31771555187879075</v>
      </c>
      <c r="J6928" s="578">
        <v>1.5067810260613074E-2</v>
      </c>
      <c r="K6928" s="578">
        <v>8.9944909859089677</v>
      </c>
      <c r="L6928" s="578">
        <v>1811.05687840779</v>
      </c>
      <c r="M6928" s="578">
        <v>0.44033586342508552</v>
      </c>
      <c r="N6928" s="578">
        <v>0.3493902171612715</v>
      </c>
      <c r="O6928" s="578">
        <v>1.5428336434221474E-2</v>
      </c>
      <c r="P6928" s="578">
        <v>8.9203335187727699</v>
      </c>
      <c r="Q6928" s="578">
        <v>1768.7381350199348</v>
      </c>
      <c r="R6928" s="578">
        <v>0.44227309102037249</v>
      </c>
      <c r="S6928" s="578">
        <v>0.31771555397426698</v>
      </c>
      <c r="T6928" s="578">
        <v>1.5067810260613074E-2</v>
      </c>
      <c r="U6928" s="578">
        <v>0</v>
      </c>
      <c r="V6928" s="578">
        <v>0</v>
      </c>
      <c r="W6928" s="578">
        <v>0</v>
      </c>
      <c r="X6928" s="578">
        <v>0</v>
      </c>
      <c r="Y6928" s="578">
        <v>0</v>
      </c>
    </row>
    <row r="6929" spans="1:25" x14ac:dyDescent="0.3">
      <c r="A6929" s="61" t="s">
        <v>7800</v>
      </c>
      <c r="B6929" s="61" t="s">
        <v>2196</v>
      </c>
      <c r="C6929" s="61" t="s">
        <v>44</v>
      </c>
      <c r="D6929" s="36">
        <v>15</v>
      </c>
      <c r="E6929" s="36">
        <v>2012</v>
      </c>
      <c r="F6929" s="578">
        <v>9.3831707170417307</v>
      </c>
      <c r="G6929" s="578">
        <v>1879.258525848385</v>
      </c>
      <c r="H6929" s="578">
        <v>0.42620331782381926</v>
      </c>
      <c r="I6929" s="578">
        <v>0.32461062446236577</v>
      </c>
      <c r="J6929" s="578">
        <v>1.6009327082429026E-2</v>
      </c>
      <c r="K6929" s="578">
        <v>9.4146665496057924</v>
      </c>
      <c r="L6929" s="578">
        <v>1911.5476086934375</v>
      </c>
      <c r="M6929" s="578">
        <v>0.42483727610669975</v>
      </c>
      <c r="N6929" s="578">
        <v>0.35288116475567199</v>
      </c>
      <c r="O6929" s="578">
        <v>1.6284403400883624E-2</v>
      </c>
      <c r="P6929" s="578">
        <v>9.3831710897938994</v>
      </c>
      <c r="Q6929" s="578">
        <v>1879.258525848385</v>
      </c>
      <c r="R6929" s="578">
        <v>0.42620332310131376</v>
      </c>
      <c r="S6929" s="578">
        <v>0.32461065713626602</v>
      </c>
      <c r="T6929" s="578">
        <v>1.6009327082429026E-2</v>
      </c>
      <c r="U6929" s="578">
        <v>0</v>
      </c>
      <c r="V6929" s="578">
        <v>0</v>
      </c>
      <c r="W6929" s="578">
        <v>0</v>
      </c>
      <c r="X6929" s="578">
        <v>0</v>
      </c>
      <c r="Y6929" s="578">
        <v>0</v>
      </c>
    </row>
    <row r="6930" spans="1:25" x14ac:dyDescent="0.3">
      <c r="A6930" s="580" t="s">
        <v>7801</v>
      </c>
      <c r="B6930" s="580" t="s">
        <v>2196</v>
      </c>
      <c r="C6930" s="580" t="s">
        <v>44</v>
      </c>
      <c r="D6930" s="581">
        <v>16</v>
      </c>
      <c r="E6930" s="581">
        <v>2012</v>
      </c>
      <c r="F6930" s="582">
        <v>9.9175647956313906</v>
      </c>
      <c r="G6930" s="582">
        <v>2018.3191528320251</v>
      </c>
      <c r="H6930" s="582">
        <v>0.41920957241381923</v>
      </c>
      <c r="I6930" s="582">
        <v>0.34024468890856896</v>
      </c>
      <c r="J6930" s="582">
        <v>1.7193984046267922E-2</v>
      </c>
      <c r="K6930" s="582">
        <v>9.8974283256053504</v>
      </c>
      <c r="L6930" s="582">
        <v>2037.9726257324176</v>
      </c>
      <c r="M6930" s="582">
        <v>0.41769612840531978</v>
      </c>
      <c r="N6930" s="582">
        <v>0.36559676239266925</v>
      </c>
      <c r="O6930" s="582">
        <v>1.7361400901184675E-2</v>
      </c>
      <c r="P6930" s="582">
        <v>9.9175649750298494</v>
      </c>
      <c r="Q6930" s="582">
        <v>2018.3191528320251</v>
      </c>
      <c r="R6930" s="582">
        <v>0.41920959854420853</v>
      </c>
      <c r="S6930" s="582">
        <v>0.3402446873369625</v>
      </c>
      <c r="T6930" s="582">
        <v>1.7193984046267922E-2</v>
      </c>
      <c r="U6930" s="582">
        <v>0</v>
      </c>
      <c r="V6930" s="582">
        <v>0</v>
      </c>
      <c r="W6930" s="582">
        <v>0</v>
      </c>
      <c r="X6930" s="582">
        <v>0</v>
      </c>
      <c r="Y6930" s="582">
        <v>0</v>
      </c>
    </row>
    <row r="6931" spans="1:25" x14ac:dyDescent="0.3">
      <c r="A6931" s="61" t="s">
        <v>7802</v>
      </c>
      <c r="B6931" s="61" t="s">
        <v>2196</v>
      </c>
      <c r="C6931" s="61" t="s">
        <v>44</v>
      </c>
      <c r="D6931" s="36">
        <v>1</v>
      </c>
      <c r="E6931" s="36">
        <v>2020</v>
      </c>
      <c r="F6931" s="578">
        <v>25.884808918369004</v>
      </c>
      <c r="G6931" s="578">
        <v>8279.4523213704415</v>
      </c>
      <c r="H6931" s="578">
        <v>2.7293785262154371</v>
      </c>
      <c r="I6931" s="578">
        <v>1.4492640253156375</v>
      </c>
      <c r="J6931" s="578">
        <v>7.2475174829984668E-2</v>
      </c>
      <c r="K6931" s="578">
        <v>26.058293172080653</v>
      </c>
      <c r="L6931" s="578">
        <v>8336.3835601806622</v>
      </c>
      <c r="M6931" s="578">
        <v>2.7361208099561374</v>
      </c>
      <c r="N6931" s="578">
        <v>1.4588495704034901</v>
      </c>
      <c r="O6931" s="578">
        <v>7.2973207454197081E-2</v>
      </c>
      <c r="P6931" s="578">
        <v>25.884812057542103</v>
      </c>
      <c r="Q6931" s="578">
        <v>8279.4523773193323</v>
      </c>
      <c r="R6931" s="578">
        <v>2.7293784861297601</v>
      </c>
      <c r="S6931" s="578">
        <v>1.4492641246567102</v>
      </c>
      <c r="T6931" s="578">
        <v>7.2475174829984668E-2</v>
      </c>
      <c r="U6931" s="578">
        <v>0</v>
      </c>
      <c r="V6931" s="578">
        <v>0</v>
      </c>
      <c r="W6931" s="578">
        <v>0</v>
      </c>
      <c r="X6931" s="578">
        <v>0</v>
      </c>
      <c r="Y6931" s="578">
        <v>0</v>
      </c>
    </row>
    <row r="6932" spans="1:25" x14ac:dyDescent="0.3">
      <c r="A6932" s="61" t="s">
        <v>7803</v>
      </c>
      <c r="B6932" s="61" t="s">
        <v>2196</v>
      </c>
      <c r="C6932" s="61" t="s">
        <v>44</v>
      </c>
      <c r="D6932" s="36">
        <v>2</v>
      </c>
      <c r="E6932" s="36">
        <v>2020</v>
      </c>
      <c r="F6932" s="578">
        <v>13.744921998436077</v>
      </c>
      <c r="G6932" s="578">
        <v>4610.337165832515</v>
      </c>
      <c r="H6932" s="578">
        <v>1.52490480508034</v>
      </c>
      <c r="I6932" s="578">
        <v>0.75819502786422721</v>
      </c>
      <c r="J6932" s="578">
        <v>4.0355551192381676E-2</v>
      </c>
      <c r="K6932" s="578">
        <v>13.998560123584525</v>
      </c>
      <c r="L6932" s="578">
        <v>4687.1181793212854</v>
      </c>
      <c r="M6932" s="578">
        <v>1.5390231381170398</v>
      </c>
      <c r="N6932" s="578">
        <v>0.76937088711808044</v>
      </c>
      <c r="O6932" s="578">
        <v>4.1027556115295703E-2</v>
      </c>
      <c r="P6932" s="578">
        <v>13.744923564498649</v>
      </c>
      <c r="Q6932" s="578">
        <v>4610.337165832515</v>
      </c>
      <c r="R6932" s="578">
        <v>1.5249048096205349</v>
      </c>
      <c r="S6932" s="578">
        <v>0.75819514055425885</v>
      </c>
      <c r="T6932" s="578">
        <v>4.0355551192381676E-2</v>
      </c>
      <c r="U6932" s="578">
        <v>0</v>
      </c>
      <c r="V6932" s="578">
        <v>0</v>
      </c>
      <c r="W6932" s="578">
        <v>0</v>
      </c>
      <c r="X6932" s="578">
        <v>0</v>
      </c>
      <c r="Y6932" s="578">
        <v>0</v>
      </c>
    </row>
    <row r="6933" spans="1:25" x14ac:dyDescent="0.3">
      <c r="A6933" s="61" t="s">
        <v>7804</v>
      </c>
      <c r="B6933" s="61" t="s">
        <v>2196</v>
      </c>
      <c r="C6933" s="61" t="s">
        <v>44</v>
      </c>
      <c r="D6933" s="36">
        <v>3</v>
      </c>
      <c r="E6933" s="36">
        <v>2020</v>
      </c>
      <c r="F6933" s="578">
        <v>8.3700837611613625</v>
      </c>
      <c r="G6933" s="578">
        <v>2948.2374343872025</v>
      </c>
      <c r="H6933" s="578">
        <v>0.82632396509870853</v>
      </c>
      <c r="I6933" s="578">
        <v>0.45371601606408701</v>
      </c>
      <c r="J6933" s="578">
        <v>2.5809861030817602E-2</v>
      </c>
      <c r="K6933" s="578">
        <v>8.3183528665200903</v>
      </c>
      <c r="L6933" s="578">
        <v>2916.2345784505151</v>
      </c>
      <c r="M6933" s="578">
        <v>0.8272318113013164</v>
      </c>
      <c r="N6933" s="578">
        <v>0.450519957269231</v>
      </c>
      <c r="O6933" s="578">
        <v>2.5529425727048201E-2</v>
      </c>
      <c r="P6933" s="578">
        <v>8.3700839905262292</v>
      </c>
      <c r="Q6933" s="578">
        <v>2948.2374343872025</v>
      </c>
      <c r="R6933" s="578">
        <v>0.82632413976049635</v>
      </c>
      <c r="S6933" s="578">
        <v>0.453716031896571</v>
      </c>
      <c r="T6933" s="578">
        <v>2.5809861030817602E-2</v>
      </c>
      <c r="U6933" s="578">
        <v>0</v>
      </c>
      <c r="V6933" s="578">
        <v>0</v>
      </c>
      <c r="W6933" s="578">
        <v>0</v>
      </c>
      <c r="X6933" s="578">
        <v>0</v>
      </c>
      <c r="Y6933" s="578">
        <v>0</v>
      </c>
    </row>
    <row r="6934" spans="1:25" x14ac:dyDescent="0.3">
      <c r="A6934" s="61" t="s">
        <v>7805</v>
      </c>
      <c r="B6934" s="61" t="s">
        <v>2196</v>
      </c>
      <c r="C6934" s="61" t="s">
        <v>44</v>
      </c>
      <c r="D6934" s="36">
        <v>4</v>
      </c>
      <c r="E6934" s="36">
        <v>2020</v>
      </c>
      <c r="F6934" s="578">
        <v>7.0351074458376353</v>
      </c>
      <c r="G6934" s="578">
        <v>2645.71628952026</v>
      </c>
      <c r="H6934" s="578">
        <v>0.58122715617840448</v>
      </c>
      <c r="I6934" s="578">
        <v>0.3912130497240765</v>
      </c>
      <c r="J6934" s="578">
        <v>2.3162498992557276E-2</v>
      </c>
      <c r="K6934" s="578">
        <v>6.9175076033473726</v>
      </c>
      <c r="L6934" s="578">
        <v>2585.6204554239876</v>
      </c>
      <c r="M6934" s="578">
        <v>0.58094348593537348</v>
      </c>
      <c r="N6934" s="578">
        <v>0.38356078400586974</v>
      </c>
      <c r="O6934" s="578">
        <v>2.2636132508826699E-2</v>
      </c>
      <c r="P6934" s="578">
        <v>7.0351079155904355</v>
      </c>
      <c r="Q6934" s="578">
        <v>2645.7161852518675</v>
      </c>
      <c r="R6934" s="578">
        <v>0.58122727709026778</v>
      </c>
      <c r="S6934" s="578">
        <v>0.39121317130047772</v>
      </c>
      <c r="T6934" s="578">
        <v>2.3162497944819373E-2</v>
      </c>
      <c r="U6934" s="578">
        <v>0</v>
      </c>
      <c r="V6934" s="578">
        <v>0</v>
      </c>
      <c r="W6934" s="578">
        <v>0</v>
      </c>
      <c r="X6934" s="578">
        <v>0</v>
      </c>
      <c r="Y6934" s="578">
        <v>0</v>
      </c>
    </row>
    <row r="6935" spans="1:25" x14ac:dyDescent="0.3">
      <c r="A6935" s="61" t="s">
        <v>7806</v>
      </c>
      <c r="B6935" s="61" t="s">
        <v>2196</v>
      </c>
      <c r="C6935" s="61" t="s">
        <v>44</v>
      </c>
      <c r="D6935" s="36">
        <v>5</v>
      </c>
      <c r="E6935" s="36">
        <v>2020</v>
      </c>
      <c r="F6935" s="578">
        <v>6.1002629550154435</v>
      </c>
      <c r="G6935" s="578">
        <v>2326.84475199381</v>
      </c>
      <c r="H6935" s="578">
        <v>0.45081950477227373</v>
      </c>
      <c r="I6935" s="578">
        <v>0.34609369801667755</v>
      </c>
      <c r="J6935" s="578">
        <v>2.0372861317203651E-2</v>
      </c>
      <c r="K6935" s="578">
        <v>6.0038722175462054</v>
      </c>
      <c r="L6935" s="578">
        <v>2280.1764831542928</v>
      </c>
      <c r="M6935" s="578">
        <v>0.45122990369175803</v>
      </c>
      <c r="N6935" s="578">
        <v>0.33853115944657453</v>
      </c>
      <c r="O6935" s="578">
        <v>1.9963920737306223E-2</v>
      </c>
      <c r="P6935" s="578">
        <v>6.1002634246603193</v>
      </c>
      <c r="Q6935" s="578">
        <v>2326.84475199381</v>
      </c>
      <c r="R6935" s="578">
        <v>0.45081965850840749</v>
      </c>
      <c r="S6935" s="578">
        <v>0.34609370996865052</v>
      </c>
      <c r="T6935" s="578">
        <v>2.0372861317203651E-2</v>
      </c>
      <c r="U6935" s="578">
        <v>0</v>
      </c>
      <c r="V6935" s="578">
        <v>0</v>
      </c>
      <c r="W6935" s="578">
        <v>0</v>
      </c>
      <c r="X6935" s="578">
        <v>0</v>
      </c>
      <c r="Y6935" s="578">
        <v>0</v>
      </c>
    </row>
    <row r="6936" spans="1:25" x14ac:dyDescent="0.3">
      <c r="A6936" s="61" t="s">
        <v>7807</v>
      </c>
      <c r="B6936" s="61" t="s">
        <v>2196</v>
      </c>
      <c r="C6936" s="61" t="s">
        <v>44</v>
      </c>
      <c r="D6936" s="36">
        <v>6</v>
      </c>
      <c r="E6936" s="36">
        <v>2020</v>
      </c>
      <c r="F6936" s="578">
        <v>5.5129379230796332</v>
      </c>
      <c r="G6936" s="578">
        <v>2167.1571909586551</v>
      </c>
      <c r="H6936" s="578">
        <v>0.38701137426930149</v>
      </c>
      <c r="I6936" s="578">
        <v>0.31602834980003502</v>
      </c>
      <c r="J6936" s="578">
        <v>1.89739312239301E-2</v>
      </c>
      <c r="K6936" s="578">
        <v>5.4451285527017372</v>
      </c>
      <c r="L6936" s="578">
        <v>2132.9710655212348</v>
      </c>
      <c r="M6936" s="578">
        <v>0.38655350307332476</v>
      </c>
      <c r="N6936" s="578">
        <v>0.30952806904679125</v>
      </c>
      <c r="O6936" s="578">
        <v>1.8674311480329626E-2</v>
      </c>
      <c r="P6936" s="578">
        <v>5.512938496670051</v>
      </c>
      <c r="Q6936" s="578">
        <v>2167.1571909586551</v>
      </c>
      <c r="R6936" s="578">
        <v>0.38701136575643097</v>
      </c>
      <c r="S6936" s="578">
        <v>0.3160284800881823</v>
      </c>
      <c r="T6936" s="578">
        <v>1.89739312239301E-2</v>
      </c>
      <c r="U6936" s="578">
        <v>0</v>
      </c>
      <c r="V6936" s="578">
        <v>0</v>
      </c>
      <c r="W6936" s="578">
        <v>0</v>
      </c>
      <c r="X6936" s="578">
        <v>0</v>
      </c>
      <c r="Y6936" s="578">
        <v>0</v>
      </c>
    </row>
    <row r="6937" spans="1:25" x14ac:dyDescent="0.3">
      <c r="A6937" s="61" t="s">
        <v>7808</v>
      </c>
      <c r="B6937" s="61" t="s">
        <v>2196</v>
      </c>
      <c r="C6937" s="61" t="s">
        <v>44</v>
      </c>
      <c r="D6937" s="36">
        <v>7</v>
      </c>
      <c r="E6937" s="36">
        <v>2020</v>
      </c>
      <c r="F6937" s="578">
        <v>5.3191646600789628</v>
      </c>
      <c r="G6937" s="578">
        <v>2125.4885686238549</v>
      </c>
      <c r="H6937" s="578">
        <v>0.34234598165009278</v>
      </c>
      <c r="I6937" s="578">
        <v>0.29634948334811828</v>
      </c>
      <c r="J6937" s="578">
        <v>1.8609807205696875E-2</v>
      </c>
      <c r="K6937" s="578">
        <v>5.2623990855390694</v>
      </c>
      <c r="L6937" s="578">
        <v>2098.7562243143648</v>
      </c>
      <c r="M6937" s="578">
        <v>0.34147205411863946</v>
      </c>
      <c r="N6937" s="578">
        <v>0.29140004420575322</v>
      </c>
      <c r="O6937" s="578">
        <v>1.8375412269961023E-2</v>
      </c>
      <c r="P6937" s="578">
        <v>5.3191651350061804</v>
      </c>
      <c r="Q6937" s="578">
        <v>2125.4885686238549</v>
      </c>
      <c r="R6937" s="578">
        <v>0.34234598306162856</v>
      </c>
      <c r="S6937" s="578">
        <v>0.29634964974441824</v>
      </c>
      <c r="T6937" s="578">
        <v>1.8609807205696875E-2</v>
      </c>
      <c r="U6937" s="578">
        <v>0</v>
      </c>
      <c r="V6937" s="578">
        <v>0</v>
      </c>
      <c r="W6937" s="578">
        <v>0</v>
      </c>
      <c r="X6937" s="578">
        <v>0</v>
      </c>
      <c r="Y6937" s="578">
        <v>0</v>
      </c>
    </row>
    <row r="6938" spans="1:25" x14ac:dyDescent="0.3">
      <c r="A6938" s="61" t="s">
        <v>7809</v>
      </c>
      <c r="B6938" s="61" t="s">
        <v>2196</v>
      </c>
      <c r="C6938" s="61" t="s">
        <v>44</v>
      </c>
      <c r="D6938" s="36">
        <v>8</v>
      </c>
      <c r="E6938" s="36">
        <v>2020</v>
      </c>
      <c r="F6938" s="578">
        <v>4.6095697477297373</v>
      </c>
      <c r="G6938" s="578">
        <v>1784.621687571205</v>
      </c>
      <c r="H6938" s="578">
        <v>0.30714095847603501</v>
      </c>
      <c r="I6938" s="578">
        <v>0.230499804602004</v>
      </c>
      <c r="J6938" s="578">
        <v>1.5627187288676625E-2</v>
      </c>
      <c r="K6938" s="578">
        <v>4.6134347559285098</v>
      </c>
      <c r="L6938" s="578">
        <v>1792.9407157897901</v>
      </c>
      <c r="M6938" s="578">
        <v>0.30634993048442949</v>
      </c>
      <c r="N6938" s="578">
        <v>0.23198271591293901</v>
      </c>
      <c r="O6938" s="578">
        <v>1.5699545765528428E-2</v>
      </c>
      <c r="P6938" s="578">
        <v>4.609570368402875</v>
      </c>
      <c r="Q6938" s="578">
        <v>1784.621687571205</v>
      </c>
      <c r="R6938" s="578">
        <v>0.30714110025291974</v>
      </c>
      <c r="S6938" s="578">
        <v>0.23049980355426603</v>
      </c>
      <c r="T6938" s="578">
        <v>1.5627187288676625E-2</v>
      </c>
      <c r="U6938" s="578">
        <v>0</v>
      </c>
      <c r="V6938" s="578">
        <v>0</v>
      </c>
      <c r="W6938" s="578">
        <v>0</v>
      </c>
      <c r="X6938" s="578">
        <v>0</v>
      </c>
      <c r="Y6938" s="578">
        <v>0</v>
      </c>
    </row>
    <row r="6939" spans="1:25" x14ac:dyDescent="0.3">
      <c r="A6939" s="61" t="s">
        <v>7810</v>
      </c>
      <c r="B6939" s="61" t="s">
        <v>2196</v>
      </c>
      <c r="C6939" s="61" t="s">
        <v>44</v>
      </c>
      <c r="D6939" s="36">
        <v>9</v>
      </c>
      <c r="E6939" s="36">
        <v>2020</v>
      </c>
      <c r="F6939" s="578">
        <v>4.4550100521531277</v>
      </c>
      <c r="G6939" s="578">
        <v>1737.3335456848099</v>
      </c>
      <c r="H6939" s="578">
        <v>0.28406381406724251</v>
      </c>
      <c r="I6939" s="578">
        <v>0.21124599344329875</v>
      </c>
      <c r="J6939" s="578">
        <v>1.5214669780107151E-2</v>
      </c>
      <c r="K6939" s="578">
        <v>4.4773855591180673</v>
      </c>
      <c r="L6939" s="578">
        <v>1759.822495778395</v>
      </c>
      <c r="M6939" s="578">
        <v>0.28327015512331799</v>
      </c>
      <c r="N6939" s="578">
        <v>0.21639199927449199</v>
      </c>
      <c r="O6939" s="578">
        <v>1.5410952095407951E-2</v>
      </c>
      <c r="P6939" s="578">
        <v>4.4550103109625772</v>
      </c>
      <c r="Q6939" s="578">
        <v>1737.3335456848099</v>
      </c>
      <c r="R6939" s="578">
        <v>0.28406381073000297</v>
      </c>
      <c r="S6939" s="578">
        <v>0.21124599291942978</v>
      </c>
      <c r="T6939" s="578">
        <v>1.5214670303976101E-2</v>
      </c>
      <c r="U6939" s="578">
        <v>0</v>
      </c>
      <c r="V6939" s="578">
        <v>0</v>
      </c>
      <c r="W6939" s="578">
        <v>0</v>
      </c>
      <c r="X6939" s="578">
        <v>0</v>
      </c>
      <c r="Y6939" s="578">
        <v>0</v>
      </c>
    </row>
    <row r="6940" spans="1:25" x14ac:dyDescent="0.3">
      <c r="A6940" s="61" t="s">
        <v>7811</v>
      </c>
      <c r="B6940" s="61" t="s">
        <v>2196</v>
      </c>
      <c r="C6940" s="61" t="s">
        <v>44</v>
      </c>
      <c r="D6940" s="36">
        <v>10</v>
      </c>
      <c r="E6940" s="36">
        <v>2020</v>
      </c>
      <c r="F6940" s="578">
        <v>4.3347950433320221</v>
      </c>
      <c r="G6940" s="578">
        <v>1700.54639180501</v>
      </c>
      <c r="H6940" s="578">
        <v>0.26611413198406725</v>
      </c>
      <c r="I6940" s="578">
        <v>0.19627101492369475</v>
      </c>
      <c r="J6940" s="578">
        <v>1.4893751038471174E-2</v>
      </c>
      <c r="K6940" s="578">
        <v>4.3762992756019203</v>
      </c>
      <c r="L6940" s="578">
        <v>1735.8440742492626</v>
      </c>
      <c r="M6940" s="578">
        <v>0.26577252759064574</v>
      </c>
      <c r="N6940" s="578">
        <v>0.20416796896218575</v>
      </c>
      <c r="O6940" s="578">
        <v>1.5202065609628274E-2</v>
      </c>
      <c r="P6940" s="578">
        <v>4.33479545860245</v>
      </c>
      <c r="Q6940" s="578">
        <v>1700.5463396708126</v>
      </c>
      <c r="R6940" s="578">
        <v>0.26611413416200425</v>
      </c>
      <c r="S6940" s="578">
        <v>0.19627117800215824</v>
      </c>
      <c r="T6940" s="578">
        <v>1.4893749990733274E-2</v>
      </c>
      <c r="U6940" s="578">
        <v>0</v>
      </c>
      <c r="V6940" s="578">
        <v>0</v>
      </c>
      <c r="W6940" s="578">
        <v>0</v>
      </c>
      <c r="X6940" s="578">
        <v>0</v>
      </c>
      <c r="Y6940" s="578">
        <v>0</v>
      </c>
    </row>
    <row r="6941" spans="1:25" x14ac:dyDescent="0.3">
      <c r="A6941" s="61" t="s">
        <v>7812</v>
      </c>
      <c r="B6941" s="61" t="s">
        <v>2196</v>
      </c>
      <c r="C6941" s="61" t="s">
        <v>44</v>
      </c>
      <c r="D6941" s="36">
        <v>11</v>
      </c>
      <c r="E6941" s="36">
        <v>2020</v>
      </c>
      <c r="F6941" s="578">
        <v>4.1873065869646418</v>
      </c>
      <c r="G6941" s="578">
        <v>1624.3719838460247</v>
      </c>
      <c r="H6941" s="578">
        <v>0.25077031662173421</v>
      </c>
      <c r="I6941" s="578">
        <v>0.171408802270889</v>
      </c>
      <c r="J6941" s="578">
        <v>1.4228872741417301E-2</v>
      </c>
      <c r="K6941" s="578">
        <v>4.243968749677145</v>
      </c>
      <c r="L6941" s="578">
        <v>1671.4877001444477</v>
      </c>
      <c r="M6941" s="578">
        <v>0.2506988400515785</v>
      </c>
      <c r="N6941" s="578">
        <v>0.18220551672857224</v>
      </c>
      <c r="O6941" s="578">
        <v>1.4640403571926626E-2</v>
      </c>
      <c r="P6941" s="578">
        <v>4.1873069549425619</v>
      </c>
      <c r="Q6941" s="578">
        <v>1624.3719838460247</v>
      </c>
      <c r="R6941" s="578">
        <v>0.25077031844072395</v>
      </c>
      <c r="S6941" s="578">
        <v>0.171408802270889</v>
      </c>
      <c r="T6941" s="578">
        <v>1.4228872741417301E-2</v>
      </c>
      <c r="U6941" s="578">
        <v>0</v>
      </c>
      <c r="V6941" s="578">
        <v>0</v>
      </c>
      <c r="W6941" s="578">
        <v>0</v>
      </c>
      <c r="X6941" s="578">
        <v>0</v>
      </c>
      <c r="Y6941" s="578">
        <v>0</v>
      </c>
    </row>
    <row r="6942" spans="1:25" x14ac:dyDescent="0.3">
      <c r="A6942" s="61" t="s">
        <v>7813</v>
      </c>
      <c r="B6942" s="61" t="s">
        <v>2196</v>
      </c>
      <c r="C6942" s="61" t="s">
        <v>44</v>
      </c>
      <c r="D6942" s="36">
        <v>12</v>
      </c>
      <c r="E6942" s="36">
        <v>2020</v>
      </c>
      <c r="F6942" s="578">
        <v>4.0419919543188918</v>
      </c>
      <c r="G6942" s="578">
        <v>1543.0306307474725</v>
      </c>
      <c r="H6942" s="578">
        <v>0.23750558440466749</v>
      </c>
      <c r="I6942" s="578">
        <v>0.143978497013449</v>
      </c>
      <c r="J6942" s="578">
        <v>1.3517717636811175E-2</v>
      </c>
      <c r="K6942" s="578">
        <v>4.1100559331352953</v>
      </c>
      <c r="L6942" s="578">
        <v>1599.3401730855276</v>
      </c>
      <c r="M6942" s="578">
        <v>0.23765619282251699</v>
      </c>
      <c r="N6942" s="578">
        <v>0.15736260451376399</v>
      </c>
      <c r="O6942" s="578">
        <v>1.4009701970887E-2</v>
      </c>
      <c r="P6942" s="578">
        <v>4.0419921160597934</v>
      </c>
      <c r="Q6942" s="578">
        <v>1543.0306307474725</v>
      </c>
      <c r="R6942" s="578">
        <v>0.23750563779079373</v>
      </c>
      <c r="S6942" s="578">
        <v>0.143978497013449</v>
      </c>
      <c r="T6942" s="578">
        <v>1.3517717636811175E-2</v>
      </c>
      <c r="U6942" s="578">
        <v>0</v>
      </c>
      <c r="V6942" s="578">
        <v>0</v>
      </c>
      <c r="W6942" s="578">
        <v>0</v>
      </c>
      <c r="X6942" s="578">
        <v>0</v>
      </c>
      <c r="Y6942" s="578">
        <v>0</v>
      </c>
    </row>
    <row r="6943" spans="1:25" x14ac:dyDescent="0.3">
      <c r="A6943" s="61" t="s">
        <v>7814</v>
      </c>
      <c r="B6943" s="61" t="s">
        <v>2196</v>
      </c>
      <c r="C6943" s="61" t="s">
        <v>44</v>
      </c>
      <c r="D6943" s="36">
        <v>13</v>
      </c>
      <c r="E6943" s="36">
        <v>2020</v>
      </c>
      <c r="F6943" s="578">
        <v>4.0049536702172155</v>
      </c>
      <c r="G6943" s="578">
        <v>1547.2034022013299</v>
      </c>
      <c r="H6943" s="578">
        <v>0.2264703301019225</v>
      </c>
      <c r="I6943" s="578">
        <v>0.13005409948527799</v>
      </c>
      <c r="J6943" s="578">
        <v>1.3549795985454652E-2</v>
      </c>
      <c r="K6943" s="578">
        <v>4.0725879461763981</v>
      </c>
      <c r="L6943" s="578">
        <v>1603.2234878539998</v>
      </c>
      <c r="M6943" s="578">
        <v>0.2268605730811635</v>
      </c>
      <c r="N6943" s="578">
        <v>0.14417540328577128</v>
      </c>
      <c r="O6943" s="578">
        <v>1.40396421726715E-2</v>
      </c>
      <c r="P6943" s="578">
        <v>4.0049546071325723</v>
      </c>
      <c r="Q6943" s="578">
        <v>1547.2034543355248</v>
      </c>
      <c r="R6943" s="578">
        <v>0.22647051730503573</v>
      </c>
      <c r="S6943" s="578">
        <v>0.13005409948527799</v>
      </c>
      <c r="T6943" s="578">
        <v>1.35497965093236E-2</v>
      </c>
      <c r="U6943" s="578">
        <v>0</v>
      </c>
      <c r="V6943" s="578">
        <v>0</v>
      </c>
      <c r="W6943" s="578">
        <v>0</v>
      </c>
      <c r="X6943" s="578">
        <v>0</v>
      </c>
      <c r="Y6943" s="578">
        <v>0</v>
      </c>
    </row>
    <row r="6944" spans="1:25" x14ac:dyDescent="0.3">
      <c r="A6944" s="61" t="s">
        <v>7815</v>
      </c>
      <c r="B6944" s="61" t="s">
        <v>2196</v>
      </c>
      <c r="C6944" s="61" t="s">
        <v>44</v>
      </c>
      <c r="D6944" s="36">
        <v>14</v>
      </c>
      <c r="E6944" s="36">
        <v>2020</v>
      </c>
      <c r="F6944" s="578">
        <v>4.2448597204189902</v>
      </c>
      <c r="G6944" s="578">
        <v>1654.8324521382601</v>
      </c>
      <c r="H6944" s="578">
        <v>0.21930578973842726</v>
      </c>
      <c r="I6944" s="578">
        <v>0.133422495797276</v>
      </c>
      <c r="J6944" s="578">
        <v>1.449455836943035E-2</v>
      </c>
      <c r="K6944" s="578">
        <v>4.2877008488830999</v>
      </c>
      <c r="L6944" s="578">
        <v>1700.8515472412075</v>
      </c>
      <c r="M6944" s="578">
        <v>0.21963609414766899</v>
      </c>
      <c r="N6944" s="578">
        <v>0.14663240686058901</v>
      </c>
      <c r="O6944" s="578">
        <v>1.4896612643497025E-2</v>
      </c>
      <c r="P6944" s="578">
        <v>4.2448602968603701</v>
      </c>
      <c r="Q6944" s="578">
        <v>1654.8325564066499</v>
      </c>
      <c r="R6944" s="578">
        <v>0.219305791232424</v>
      </c>
      <c r="S6944" s="578">
        <v>0.133422495797276</v>
      </c>
      <c r="T6944" s="578">
        <v>1.449455836943035E-2</v>
      </c>
      <c r="U6944" s="578">
        <v>0</v>
      </c>
      <c r="V6944" s="578">
        <v>0</v>
      </c>
      <c r="W6944" s="578">
        <v>0</v>
      </c>
      <c r="X6944" s="578">
        <v>0</v>
      </c>
      <c r="Y6944" s="578">
        <v>0</v>
      </c>
    </row>
    <row r="6945" spans="1:25" x14ac:dyDescent="0.3">
      <c r="A6945" s="61" t="s">
        <v>7816</v>
      </c>
      <c r="B6945" s="61" t="s">
        <v>2196</v>
      </c>
      <c r="C6945" s="61" t="s">
        <v>44</v>
      </c>
      <c r="D6945" s="36">
        <v>15</v>
      </c>
      <c r="E6945" s="36">
        <v>2020</v>
      </c>
      <c r="F6945" s="578">
        <v>4.4505014565596221</v>
      </c>
      <c r="G6945" s="578">
        <v>1747.0838610331175</v>
      </c>
      <c r="H6945" s="578">
        <v>0.21316397529153575</v>
      </c>
      <c r="I6945" s="578">
        <v>0.13630980742163926</v>
      </c>
      <c r="J6945" s="578">
        <v>1.53043397100797E-2</v>
      </c>
      <c r="K6945" s="578">
        <v>4.4734523592463376</v>
      </c>
      <c r="L6945" s="578">
        <v>1784.569590250645</v>
      </c>
      <c r="M6945" s="578">
        <v>0.21356988716676475</v>
      </c>
      <c r="N6945" s="578">
        <v>0.14808500371873301</v>
      </c>
      <c r="O6945" s="578">
        <v>1.5631511312676549E-2</v>
      </c>
      <c r="P6945" s="578">
        <v>4.4505018714650397</v>
      </c>
      <c r="Q6945" s="578">
        <v>1747.0838610331175</v>
      </c>
      <c r="R6945" s="578">
        <v>0.21316397625196226</v>
      </c>
      <c r="S6945" s="578">
        <v>0.13630990101955798</v>
      </c>
      <c r="T6945" s="578">
        <v>1.53043397100797E-2</v>
      </c>
      <c r="U6945" s="578">
        <v>0</v>
      </c>
      <c r="V6945" s="578">
        <v>0</v>
      </c>
      <c r="W6945" s="578">
        <v>0</v>
      </c>
      <c r="X6945" s="578">
        <v>0</v>
      </c>
      <c r="Y6945" s="578">
        <v>0</v>
      </c>
    </row>
    <row r="6946" spans="1:25" x14ac:dyDescent="0.3">
      <c r="A6946" s="580" t="s">
        <v>7817</v>
      </c>
      <c r="B6946" s="580" t="s">
        <v>2196</v>
      </c>
      <c r="C6946" s="580" t="s">
        <v>44</v>
      </c>
      <c r="D6946" s="581">
        <v>16</v>
      </c>
      <c r="E6946" s="581">
        <v>2020</v>
      </c>
      <c r="F6946" s="582">
        <v>4.6952819580510532</v>
      </c>
      <c r="G6946" s="582">
        <v>1868.24326197306</v>
      </c>
      <c r="H6946" s="582">
        <v>0.21129124415165226</v>
      </c>
      <c r="I6946" s="582">
        <v>0.14274005653957475</v>
      </c>
      <c r="J6946" s="582">
        <v>1.636700811407835E-2</v>
      </c>
      <c r="K6946" s="582">
        <v>4.6938062164408576</v>
      </c>
      <c r="L6946" s="582">
        <v>1894.5684509277326</v>
      </c>
      <c r="M6946" s="582">
        <v>0.21145732449319127</v>
      </c>
      <c r="N6946" s="582">
        <v>0.15329160541296</v>
      </c>
      <c r="O6946" s="582">
        <v>1.6596351381546449E-2</v>
      </c>
      <c r="P6946" s="582">
        <v>4.6952823235951602</v>
      </c>
      <c r="Q6946" s="582">
        <v>1868.24326197306</v>
      </c>
      <c r="R6946" s="582">
        <v>0.211291250484161</v>
      </c>
      <c r="S6946" s="582">
        <v>0.14274024373541225</v>
      </c>
      <c r="T6946" s="582">
        <v>1.6367008628246027E-2</v>
      </c>
      <c r="U6946" s="582">
        <v>0</v>
      </c>
      <c r="V6946" s="582">
        <v>0</v>
      </c>
      <c r="W6946" s="582">
        <v>0</v>
      </c>
      <c r="X6946" s="582">
        <v>0</v>
      </c>
      <c r="Y6946" s="582">
        <v>0</v>
      </c>
    </row>
    <row r="6947" spans="1:25" x14ac:dyDescent="0.3">
      <c r="A6947" s="61" t="s">
        <v>7818</v>
      </c>
      <c r="B6947" s="61" t="s">
        <v>2196</v>
      </c>
      <c r="C6947" s="61" t="s">
        <v>44</v>
      </c>
      <c r="D6947" s="36">
        <v>1</v>
      </c>
      <c r="E6947" s="36">
        <v>2030</v>
      </c>
      <c r="F6947" s="578">
        <v>10.171137064030805</v>
      </c>
      <c r="G6947" s="578">
        <v>8016.7886352539035</v>
      </c>
      <c r="H6947" s="578">
        <v>1.0540079944767025</v>
      </c>
      <c r="I6947" s="578">
        <v>0.349162985415508</v>
      </c>
      <c r="J6947" s="578">
        <v>6.9141837845866833E-2</v>
      </c>
      <c r="K6947" s="578">
        <v>10.239841047308772</v>
      </c>
      <c r="L6947" s="578">
        <v>8073.7689463297502</v>
      </c>
      <c r="M6947" s="578">
        <v>1.0568213506291275</v>
      </c>
      <c r="N6947" s="578">
        <v>0.35184651706367676</v>
      </c>
      <c r="O6947" s="578">
        <v>6.963317336825027E-2</v>
      </c>
      <c r="P6947" s="578">
        <v>10.171137173308388</v>
      </c>
      <c r="Q6947" s="578">
        <v>8016.7886352539035</v>
      </c>
      <c r="R6947" s="578">
        <v>1.0540080047212499</v>
      </c>
      <c r="S6947" s="578">
        <v>0.34916299581527699</v>
      </c>
      <c r="T6947" s="578">
        <v>6.9141837845866833E-2</v>
      </c>
      <c r="U6947" s="578">
        <v>0</v>
      </c>
      <c r="V6947" s="578">
        <v>0</v>
      </c>
      <c r="W6947" s="578">
        <v>0</v>
      </c>
      <c r="X6947" s="578">
        <v>0</v>
      </c>
      <c r="Y6947" s="578">
        <v>0</v>
      </c>
    </row>
    <row r="6948" spans="1:25" x14ac:dyDescent="0.3">
      <c r="A6948" s="61" t="s">
        <v>7819</v>
      </c>
      <c r="B6948" s="61" t="s">
        <v>2196</v>
      </c>
      <c r="C6948" s="61" t="s">
        <v>44</v>
      </c>
      <c r="D6948" s="36">
        <v>2</v>
      </c>
      <c r="E6948" s="36">
        <v>2030</v>
      </c>
      <c r="F6948" s="578">
        <v>5.4623018819926648</v>
      </c>
      <c r="G6948" s="578">
        <v>4473.3380788167278</v>
      </c>
      <c r="H6948" s="578">
        <v>0.5968020840640138</v>
      </c>
      <c r="I6948" s="578">
        <v>0.18515190140654603</v>
      </c>
      <c r="J6948" s="578">
        <v>3.8580447047327902E-2</v>
      </c>
      <c r="K6948" s="578">
        <v>5.5661506339223017</v>
      </c>
      <c r="L6948" s="578">
        <v>4548.0894571940053</v>
      </c>
      <c r="M6948" s="578">
        <v>0.60322019246814274</v>
      </c>
      <c r="N6948" s="578">
        <v>0.18781488629368398</v>
      </c>
      <c r="O6948" s="578">
        <v>3.9225119166076128E-2</v>
      </c>
      <c r="P6948" s="578">
        <v>5.4623019342182744</v>
      </c>
      <c r="Q6948" s="578">
        <v>4473.3380788167278</v>
      </c>
      <c r="R6948" s="578">
        <v>0.59680210080356699</v>
      </c>
      <c r="S6948" s="578">
        <v>0.18515190241547877</v>
      </c>
      <c r="T6948" s="578">
        <v>3.8580447047327902E-2</v>
      </c>
      <c r="U6948" s="578">
        <v>0</v>
      </c>
      <c r="V6948" s="578">
        <v>0</v>
      </c>
      <c r="W6948" s="578">
        <v>0</v>
      </c>
      <c r="X6948" s="578">
        <v>0</v>
      </c>
      <c r="Y6948" s="578">
        <v>0</v>
      </c>
    </row>
    <row r="6949" spans="1:25" x14ac:dyDescent="0.3">
      <c r="A6949" s="61" t="s">
        <v>7820</v>
      </c>
      <c r="B6949" s="61" t="s">
        <v>2196</v>
      </c>
      <c r="C6949" s="61" t="s">
        <v>44</v>
      </c>
      <c r="D6949" s="36">
        <v>3</v>
      </c>
      <c r="E6949" s="36">
        <v>2030</v>
      </c>
      <c r="F6949" s="578">
        <v>3.3224969043837174</v>
      </c>
      <c r="G6949" s="578">
        <v>2843.6217625935824</v>
      </c>
      <c r="H6949" s="578">
        <v>0.33148144188089579</v>
      </c>
      <c r="I6949" s="578">
        <v>0.11372289414672751</v>
      </c>
      <c r="J6949" s="578">
        <v>2.4525764456484425E-2</v>
      </c>
      <c r="K6949" s="578">
        <v>3.3035770366629196</v>
      </c>
      <c r="L6949" s="578">
        <v>2814.042968749995</v>
      </c>
      <c r="M6949" s="578">
        <v>0.33152343067073725</v>
      </c>
      <c r="N6949" s="578">
        <v>0.112590485892724</v>
      </c>
      <c r="O6949" s="578">
        <v>2.4270552695573551E-2</v>
      </c>
      <c r="P6949" s="578">
        <v>3.3224970087700623</v>
      </c>
      <c r="Q6949" s="578">
        <v>2843.6217625935824</v>
      </c>
      <c r="R6949" s="578">
        <v>0.33148144154620196</v>
      </c>
      <c r="S6949" s="578">
        <v>0.11372289730934401</v>
      </c>
      <c r="T6949" s="578">
        <v>2.4525765504222325E-2</v>
      </c>
      <c r="U6949" s="578">
        <v>0</v>
      </c>
      <c r="V6949" s="578">
        <v>0</v>
      </c>
      <c r="W6949" s="578">
        <v>0</v>
      </c>
      <c r="X6949" s="578">
        <v>0</v>
      </c>
      <c r="Y6949" s="578">
        <v>0</v>
      </c>
    </row>
    <row r="6950" spans="1:25" x14ac:dyDescent="0.3">
      <c r="A6950" s="61" t="s">
        <v>7821</v>
      </c>
      <c r="B6950" s="61" t="s">
        <v>2196</v>
      </c>
      <c r="C6950" s="61" t="s">
        <v>44</v>
      </c>
      <c r="D6950" s="36">
        <v>4</v>
      </c>
      <c r="E6950" s="36">
        <v>2030</v>
      </c>
      <c r="F6950" s="578">
        <v>2.7665139996555177</v>
      </c>
      <c r="G6950" s="578">
        <v>2546.4506607055623</v>
      </c>
      <c r="H6950" s="578">
        <v>0.24249057658016626</v>
      </c>
      <c r="I6950" s="578">
        <v>0.10030810695995225</v>
      </c>
      <c r="J6950" s="578">
        <v>2.1962955574660201E-2</v>
      </c>
      <c r="K6950" s="578">
        <v>2.723829606492465</v>
      </c>
      <c r="L6950" s="578">
        <v>2489.8743489583276</v>
      </c>
      <c r="M6950" s="578">
        <v>0.2415951075090555</v>
      </c>
      <c r="N6950" s="578">
        <v>9.8128873272798886E-2</v>
      </c>
      <c r="O6950" s="578">
        <v>2.1474959716821625E-2</v>
      </c>
      <c r="P6950" s="578">
        <v>2.7665139475588996</v>
      </c>
      <c r="Q6950" s="578">
        <v>2546.4506607055623</v>
      </c>
      <c r="R6950" s="578">
        <v>0.24249057708463251</v>
      </c>
      <c r="S6950" s="578">
        <v>0.10030811875670476</v>
      </c>
      <c r="T6950" s="578">
        <v>2.1962955574660201E-2</v>
      </c>
      <c r="U6950" s="578">
        <v>0</v>
      </c>
      <c r="V6950" s="578">
        <v>0</v>
      </c>
      <c r="W6950" s="578">
        <v>0</v>
      </c>
      <c r="X6950" s="578">
        <v>0</v>
      </c>
      <c r="Y6950" s="578">
        <v>0</v>
      </c>
    </row>
    <row r="6951" spans="1:25" x14ac:dyDescent="0.3">
      <c r="A6951" s="61" t="s">
        <v>7822</v>
      </c>
      <c r="B6951" s="61" t="s">
        <v>2196</v>
      </c>
      <c r="C6951" s="61" t="s">
        <v>44</v>
      </c>
      <c r="D6951" s="36">
        <v>5</v>
      </c>
      <c r="E6951" s="36">
        <v>2030</v>
      </c>
      <c r="F6951" s="578">
        <v>2.3609439728464396</v>
      </c>
      <c r="G6951" s="578">
        <v>2228.5195693969649</v>
      </c>
      <c r="H6951" s="578">
        <v>0.192107195368104</v>
      </c>
      <c r="I6951" s="578">
        <v>8.9661159164582643E-2</v>
      </c>
      <c r="J6951" s="578">
        <v>1.9221407458341326E-2</v>
      </c>
      <c r="K6951" s="578">
        <v>2.3298076806404371</v>
      </c>
      <c r="L6951" s="578">
        <v>2185.64357757568</v>
      </c>
      <c r="M6951" s="578">
        <v>0.19167948452134875</v>
      </c>
      <c r="N6951" s="578">
        <v>8.7641211051959503E-2</v>
      </c>
      <c r="O6951" s="578">
        <v>1.8851506989449224E-2</v>
      </c>
      <c r="P6951" s="578">
        <v>2.3609439728943427</v>
      </c>
      <c r="Q6951" s="578">
        <v>2228.5195693969649</v>
      </c>
      <c r="R6951" s="578">
        <v>0.19210719521167099</v>
      </c>
      <c r="S6951" s="578">
        <v>8.9661172484435725E-2</v>
      </c>
      <c r="T6951" s="578">
        <v>1.9221407458341326E-2</v>
      </c>
      <c r="U6951" s="578">
        <v>0</v>
      </c>
      <c r="V6951" s="578">
        <v>0</v>
      </c>
      <c r="W6951" s="578">
        <v>0</v>
      </c>
      <c r="X6951" s="578">
        <v>0</v>
      </c>
      <c r="Y6951" s="578">
        <v>0</v>
      </c>
    </row>
    <row r="6952" spans="1:25" x14ac:dyDescent="0.3">
      <c r="A6952" s="61" t="s">
        <v>7823</v>
      </c>
      <c r="B6952" s="61" t="s">
        <v>2196</v>
      </c>
      <c r="C6952" s="61" t="s">
        <v>44</v>
      </c>
      <c r="D6952" s="36">
        <v>6</v>
      </c>
      <c r="E6952" s="36">
        <v>2030</v>
      </c>
      <c r="F6952" s="578">
        <v>2.1190442101768223</v>
      </c>
      <c r="G6952" s="578">
        <v>2080.1283836364723</v>
      </c>
      <c r="H6952" s="578">
        <v>0.16846724211548725</v>
      </c>
      <c r="I6952" s="578">
        <v>8.2606866664718809E-2</v>
      </c>
      <c r="J6952" s="578">
        <v>1.7941288358997526E-2</v>
      </c>
      <c r="K6952" s="578">
        <v>2.09921820247594</v>
      </c>
      <c r="L6952" s="578">
        <v>2048.8390744527128</v>
      </c>
      <c r="M6952" s="578">
        <v>0.16787307018724526</v>
      </c>
      <c r="N6952" s="578">
        <v>8.0926392634864855E-2</v>
      </c>
      <c r="O6952" s="578">
        <v>1.7671325360424775E-2</v>
      </c>
      <c r="P6952" s="578">
        <v>2.11904410594176</v>
      </c>
      <c r="Q6952" s="578">
        <v>2080.1284357706672</v>
      </c>
      <c r="R6952" s="578">
        <v>0.16846724265875876</v>
      </c>
      <c r="S6952" s="578">
        <v>8.2606875046621953E-2</v>
      </c>
      <c r="T6952" s="578">
        <v>1.7941288358997526E-2</v>
      </c>
      <c r="U6952" s="578">
        <v>0</v>
      </c>
      <c r="V6952" s="578">
        <v>0</v>
      </c>
      <c r="W6952" s="578">
        <v>0</v>
      </c>
      <c r="X6952" s="578">
        <v>0</v>
      </c>
      <c r="Y6952" s="578">
        <v>0</v>
      </c>
    </row>
    <row r="6953" spans="1:25" x14ac:dyDescent="0.3">
      <c r="A6953" s="61" t="s">
        <v>7824</v>
      </c>
      <c r="B6953" s="61" t="s">
        <v>2196</v>
      </c>
      <c r="C6953" s="61" t="s">
        <v>44</v>
      </c>
      <c r="D6953" s="36">
        <v>7</v>
      </c>
      <c r="E6953" s="36">
        <v>2030</v>
      </c>
      <c r="F6953" s="578">
        <v>2.0164826716594026</v>
      </c>
      <c r="G6953" s="578">
        <v>2036.4276568094847</v>
      </c>
      <c r="H6953" s="578">
        <v>0.15168950978356049</v>
      </c>
      <c r="I6953" s="578">
        <v>7.797339773969722E-2</v>
      </c>
      <c r="J6953" s="578">
        <v>1.7564540078941048E-2</v>
      </c>
      <c r="K6953" s="578">
        <v>2.0016345560546398</v>
      </c>
      <c r="L6953" s="578">
        <v>2012.630008697505</v>
      </c>
      <c r="M6953" s="578">
        <v>0.15114673271818851</v>
      </c>
      <c r="N6953" s="578">
        <v>7.672801340231665E-2</v>
      </c>
      <c r="O6953" s="578">
        <v>1.7359185711635826E-2</v>
      </c>
      <c r="P6953" s="578">
        <v>2.0164826717955222</v>
      </c>
      <c r="Q6953" s="578">
        <v>2036.4276046752875</v>
      </c>
      <c r="R6953" s="578">
        <v>0.15168951028802674</v>
      </c>
      <c r="S6953" s="578">
        <v>7.7973398787435089E-2</v>
      </c>
      <c r="T6953" s="578">
        <v>1.7564540088642326E-2</v>
      </c>
      <c r="U6953" s="578">
        <v>0</v>
      </c>
      <c r="V6953" s="578">
        <v>0</v>
      </c>
      <c r="W6953" s="578">
        <v>0</v>
      </c>
      <c r="X6953" s="578">
        <v>0</v>
      </c>
      <c r="Y6953" s="578">
        <v>0</v>
      </c>
    </row>
    <row r="6954" spans="1:25" x14ac:dyDescent="0.3">
      <c r="A6954" s="61" t="s">
        <v>7825</v>
      </c>
      <c r="B6954" s="61" t="s">
        <v>2196</v>
      </c>
      <c r="C6954" s="61" t="s">
        <v>44</v>
      </c>
      <c r="D6954" s="36">
        <v>8</v>
      </c>
      <c r="E6954" s="36">
        <v>2030</v>
      </c>
      <c r="F6954" s="578">
        <v>1.7247358432252076</v>
      </c>
      <c r="G6954" s="578">
        <v>1699.3346557617126</v>
      </c>
      <c r="H6954" s="578">
        <v>0.13246276264544549</v>
      </c>
      <c r="I6954" s="578">
        <v>6.0243812942644526E-2</v>
      </c>
      <c r="J6954" s="578">
        <v>1.465758971365475E-2</v>
      </c>
      <c r="K6954" s="578">
        <v>1.7328980420767599</v>
      </c>
      <c r="L6954" s="578">
        <v>1710.0586255391374</v>
      </c>
      <c r="M6954" s="578">
        <v>0.13266660855151649</v>
      </c>
      <c r="N6954" s="578">
        <v>6.0748372401576448E-2</v>
      </c>
      <c r="O6954" s="578">
        <v>1.4749919714328475E-2</v>
      </c>
      <c r="P6954" s="578">
        <v>1.7247358432882649</v>
      </c>
      <c r="Q6954" s="578">
        <v>1699.33470789591</v>
      </c>
      <c r="R6954" s="578">
        <v>0.132462764799129</v>
      </c>
      <c r="S6954" s="578">
        <v>6.0243821169327277E-2</v>
      </c>
      <c r="T6954" s="578">
        <v>1.465758971365475E-2</v>
      </c>
      <c r="U6954" s="578">
        <v>0</v>
      </c>
      <c r="V6954" s="578">
        <v>0</v>
      </c>
      <c r="W6954" s="578">
        <v>0</v>
      </c>
      <c r="X6954" s="578">
        <v>0</v>
      </c>
      <c r="Y6954" s="578">
        <v>0</v>
      </c>
    </row>
    <row r="6955" spans="1:25" x14ac:dyDescent="0.3">
      <c r="A6955" s="61" t="s">
        <v>7826</v>
      </c>
      <c r="B6955" s="61" t="s">
        <v>2196</v>
      </c>
      <c r="C6955" s="61" t="s">
        <v>44</v>
      </c>
      <c r="D6955" s="36">
        <v>9</v>
      </c>
      <c r="E6955" s="36">
        <v>2030</v>
      </c>
      <c r="F6955" s="578">
        <v>1.6389366536219874</v>
      </c>
      <c r="G6955" s="578">
        <v>1645.6729227701751</v>
      </c>
      <c r="H6955" s="578">
        <v>0.12246185157255199</v>
      </c>
      <c r="I6955" s="578">
        <v>5.5248825810849604E-2</v>
      </c>
      <c r="J6955" s="578">
        <v>1.4195153072553948E-2</v>
      </c>
      <c r="K6955" s="578">
        <v>1.65460664794742</v>
      </c>
      <c r="L6955" s="578">
        <v>1670.7761637369749</v>
      </c>
      <c r="M6955" s="578">
        <v>0.12302632568510724</v>
      </c>
      <c r="N6955" s="578">
        <v>5.67021984606981E-2</v>
      </c>
      <c r="O6955" s="578">
        <v>1.4411482280896299E-2</v>
      </c>
      <c r="P6955" s="578">
        <v>1.6389366015046052</v>
      </c>
      <c r="Q6955" s="578">
        <v>1645.6729227701751</v>
      </c>
      <c r="R6955" s="578">
        <v>0.12246185170655075</v>
      </c>
      <c r="S6955" s="578">
        <v>5.5248831573408048E-2</v>
      </c>
      <c r="T6955" s="578">
        <v>1.4195153072553948E-2</v>
      </c>
      <c r="U6955" s="578">
        <v>0</v>
      </c>
      <c r="V6955" s="578">
        <v>0</v>
      </c>
      <c r="W6955" s="578">
        <v>0</v>
      </c>
      <c r="X6955" s="578">
        <v>0</v>
      </c>
      <c r="Y6955" s="578">
        <v>0</v>
      </c>
    </row>
    <row r="6956" spans="1:25" x14ac:dyDescent="0.3">
      <c r="A6956" s="61" t="s">
        <v>7827</v>
      </c>
      <c r="B6956" s="61" t="s">
        <v>2196</v>
      </c>
      <c r="C6956" s="61" t="s">
        <v>44</v>
      </c>
      <c r="D6956" s="36">
        <v>10</v>
      </c>
      <c r="E6956" s="36">
        <v>2030</v>
      </c>
      <c r="F6956" s="578">
        <v>1.5722013324016151</v>
      </c>
      <c r="G6956" s="578">
        <v>1603.9342651367151</v>
      </c>
      <c r="H6956" s="578">
        <v>0.11468328079445175</v>
      </c>
      <c r="I6956" s="578">
        <v>5.1363814272917745E-2</v>
      </c>
      <c r="J6956" s="578">
        <v>1.3835480300864799E-2</v>
      </c>
      <c r="K6956" s="578">
        <v>1.5954956543540251</v>
      </c>
      <c r="L6956" s="578">
        <v>1641.9470024108825</v>
      </c>
      <c r="M6956" s="578">
        <v>0.11569064077927201</v>
      </c>
      <c r="N6956" s="578">
        <v>5.3512399899773244E-2</v>
      </c>
      <c r="O6956" s="578">
        <v>1.4163151072959051E-2</v>
      </c>
      <c r="P6956" s="578">
        <v>1.5722013845505223</v>
      </c>
      <c r="Q6956" s="578">
        <v>1603.9342651367151</v>
      </c>
      <c r="R6956" s="578">
        <v>0.114683280398215</v>
      </c>
      <c r="S6956" s="578">
        <v>5.1363821083214044E-2</v>
      </c>
      <c r="T6956" s="578">
        <v>1.3835480300864799E-2</v>
      </c>
      <c r="U6956" s="578">
        <v>0</v>
      </c>
      <c r="V6956" s="578">
        <v>0</v>
      </c>
      <c r="W6956" s="578">
        <v>0</v>
      </c>
      <c r="X6956" s="578">
        <v>0</v>
      </c>
      <c r="Y6956" s="578">
        <v>0</v>
      </c>
    </row>
    <row r="6957" spans="1:25" x14ac:dyDescent="0.3">
      <c r="A6957" s="61" t="s">
        <v>7828</v>
      </c>
      <c r="B6957" s="61" t="s">
        <v>2196</v>
      </c>
      <c r="C6957" s="61" t="s">
        <v>44</v>
      </c>
      <c r="D6957" s="36">
        <v>11</v>
      </c>
      <c r="E6957" s="36">
        <v>2030</v>
      </c>
      <c r="F6957" s="578">
        <v>1.4904299519369726</v>
      </c>
      <c r="G6957" s="578">
        <v>1519.7755266825302</v>
      </c>
      <c r="H6957" s="578">
        <v>0.10694827413074801</v>
      </c>
      <c r="I6957" s="578">
        <v>4.4787200167775099E-2</v>
      </c>
      <c r="J6957" s="578">
        <v>1.3110188738210099E-2</v>
      </c>
      <c r="K6957" s="578">
        <v>1.5207518709269874</v>
      </c>
      <c r="L6957" s="578">
        <v>1570.0812263488724</v>
      </c>
      <c r="M6957" s="578">
        <v>0.10832535512114751</v>
      </c>
      <c r="N6957" s="578">
        <v>4.7680305899120798E-2</v>
      </c>
      <c r="O6957" s="578">
        <v>1.3543808173077751E-2</v>
      </c>
      <c r="P6957" s="578">
        <v>1.4904300041324225</v>
      </c>
      <c r="Q6957" s="578">
        <v>1519.7755266825302</v>
      </c>
      <c r="R6957" s="578">
        <v>0.10694828106807025</v>
      </c>
      <c r="S6957" s="578">
        <v>4.4787201215512995E-2</v>
      </c>
      <c r="T6957" s="578">
        <v>1.3110188738210099E-2</v>
      </c>
      <c r="U6957" s="578">
        <v>0</v>
      </c>
      <c r="V6957" s="578">
        <v>0</v>
      </c>
      <c r="W6957" s="578">
        <v>0</v>
      </c>
      <c r="X6957" s="578">
        <v>0</v>
      </c>
      <c r="Y6957" s="578">
        <v>0</v>
      </c>
    </row>
    <row r="6958" spans="1:25" x14ac:dyDescent="0.3">
      <c r="A6958" s="61" t="s">
        <v>7829</v>
      </c>
      <c r="B6958" s="61" t="s">
        <v>2196</v>
      </c>
      <c r="C6958" s="61" t="s">
        <v>44</v>
      </c>
      <c r="D6958" s="36">
        <v>12</v>
      </c>
      <c r="E6958" s="36">
        <v>2030</v>
      </c>
      <c r="F6958" s="578">
        <v>1.4177456009187999</v>
      </c>
      <c r="G6958" s="578">
        <v>1435.9732297261501</v>
      </c>
      <c r="H6958" s="578">
        <v>0.10007026974653827</v>
      </c>
      <c r="I6958" s="578">
        <v>3.7608500570058802E-2</v>
      </c>
      <c r="J6958" s="578">
        <v>1.2387649854645076E-2</v>
      </c>
      <c r="K6958" s="578">
        <v>1.4532512818785375</v>
      </c>
      <c r="L6958" s="578">
        <v>1495.5816561380975</v>
      </c>
      <c r="M6958" s="578">
        <v>0.10173960700194525</v>
      </c>
      <c r="N6958" s="578">
        <v>4.1159112656411354E-2</v>
      </c>
      <c r="O6958" s="578">
        <v>1.2901503282288673E-2</v>
      </c>
      <c r="P6958" s="578">
        <v>1.4177454444990525</v>
      </c>
      <c r="Q6958" s="578">
        <v>1435.9732297261501</v>
      </c>
      <c r="R6958" s="578">
        <v>0.10007027435373517</v>
      </c>
      <c r="S6958" s="578">
        <v>3.7608500570058802E-2</v>
      </c>
      <c r="T6958" s="578">
        <v>1.2387649854645076E-2</v>
      </c>
      <c r="U6958" s="578">
        <v>0</v>
      </c>
      <c r="V6958" s="578">
        <v>0</v>
      </c>
      <c r="W6958" s="578">
        <v>0</v>
      </c>
      <c r="X6958" s="578">
        <v>0</v>
      </c>
      <c r="Y6958" s="578">
        <v>0</v>
      </c>
    </row>
    <row r="6959" spans="1:25" x14ac:dyDescent="0.3">
      <c r="A6959" s="61" t="s">
        <v>7830</v>
      </c>
      <c r="B6959" s="61" t="s">
        <v>2196</v>
      </c>
      <c r="C6959" s="61" t="s">
        <v>44</v>
      </c>
      <c r="D6959" s="36">
        <v>13</v>
      </c>
      <c r="E6959" s="36">
        <v>2030</v>
      </c>
      <c r="F6959" s="578">
        <v>1.4279384717954851</v>
      </c>
      <c r="G6959" s="578">
        <v>1464.6957511901799</v>
      </c>
      <c r="H6959" s="578">
        <v>9.6756126992659064E-2</v>
      </c>
      <c r="I6959" s="578">
        <v>3.4481180725075847E-2</v>
      </c>
      <c r="J6959" s="578">
        <v>1.2634134540955175E-2</v>
      </c>
      <c r="K6959" s="578">
        <v>1.4607763292406126</v>
      </c>
      <c r="L6959" s="578">
        <v>1522.0574760436975</v>
      </c>
      <c r="M6959" s="578">
        <v>9.8439652494258872E-2</v>
      </c>
      <c r="N6959" s="578">
        <v>3.8171861602071019E-2</v>
      </c>
      <c r="O6959" s="578">
        <v>1.3128706244363748E-2</v>
      </c>
      <c r="P6959" s="578">
        <v>1.427938419630965</v>
      </c>
      <c r="Q6959" s="578">
        <v>1464.6957511901799</v>
      </c>
      <c r="R6959" s="578">
        <v>9.6756128085265375E-2</v>
      </c>
      <c r="S6959" s="578">
        <v>3.4481180778432874E-2</v>
      </c>
      <c r="T6959" s="578">
        <v>1.2634134540955175E-2</v>
      </c>
      <c r="U6959" s="578">
        <v>0</v>
      </c>
      <c r="V6959" s="578">
        <v>0</v>
      </c>
      <c r="W6959" s="578">
        <v>0</v>
      </c>
      <c r="X6959" s="578">
        <v>0</v>
      </c>
      <c r="Y6959" s="578">
        <v>0</v>
      </c>
    </row>
    <row r="6960" spans="1:25" x14ac:dyDescent="0.3">
      <c r="A6960" s="61" t="s">
        <v>7831</v>
      </c>
      <c r="B6960" s="61" t="s">
        <v>2196</v>
      </c>
      <c r="C6960" s="61" t="s">
        <v>44</v>
      </c>
      <c r="D6960" s="36">
        <v>14</v>
      </c>
      <c r="E6960" s="36">
        <v>2030</v>
      </c>
      <c r="F6960" s="578">
        <v>1.4950318361711574</v>
      </c>
      <c r="G6960" s="578">
        <v>1554.4363339741976</v>
      </c>
      <c r="H6960" s="578">
        <v>9.578193721154088E-2</v>
      </c>
      <c r="I6960" s="578">
        <v>3.5338137880899005E-2</v>
      </c>
      <c r="J6960" s="578">
        <v>1.3408846823343324E-2</v>
      </c>
      <c r="K6960" s="578">
        <v>1.5199840631835251</v>
      </c>
      <c r="L6960" s="578">
        <v>1603.261979420975</v>
      </c>
      <c r="M6960" s="578">
        <v>9.7262278936492849E-2</v>
      </c>
      <c r="N6960" s="578">
        <v>3.8783470168709699E-2</v>
      </c>
      <c r="O6960" s="578">
        <v>1.3829734908843675E-2</v>
      </c>
      <c r="P6960" s="578">
        <v>1.4950318361926875</v>
      </c>
      <c r="Q6960" s="578">
        <v>1554.4363339741976</v>
      </c>
      <c r="R6960" s="578">
        <v>9.5781939928807902E-2</v>
      </c>
      <c r="S6960" s="578">
        <v>3.5338139452505822E-2</v>
      </c>
      <c r="T6960" s="578">
        <v>1.3408846823343324E-2</v>
      </c>
      <c r="U6960" s="578">
        <v>0</v>
      </c>
      <c r="V6960" s="578">
        <v>0</v>
      </c>
      <c r="W6960" s="578">
        <v>0</v>
      </c>
      <c r="X6960" s="578">
        <v>0</v>
      </c>
      <c r="Y6960" s="578">
        <v>0</v>
      </c>
    </row>
    <row r="6961" spans="1:25" x14ac:dyDescent="0.3">
      <c r="A6961" s="61" t="s">
        <v>7832</v>
      </c>
      <c r="B6961" s="61" t="s">
        <v>2196</v>
      </c>
      <c r="C6961" s="61" t="s">
        <v>44</v>
      </c>
      <c r="D6961" s="36">
        <v>15</v>
      </c>
      <c r="E6961" s="36">
        <v>2030</v>
      </c>
      <c r="F6961" s="578">
        <v>1.5525429872030401</v>
      </c>
      <c r="G6961" s="578">
        <v>1631.3462498982699</v>
      </c>
      <c r="H6961" s="578">
        <v>9.4946731550104801E-2</v>
      </c>
      <c r="I6961" s="578">
        <v>3.6072671175740326E-2</v>
      </c>
      <c r="J6961" s="578">
        <v>1.4072792643370675E-2</v>
      </c>
      <c r="K6961" s="578">
        <v>1.5711127286406976</v>
      </c>
      <c r="L6961" s="578">
        <v>1672.9044570922824</v>
      </c>
      <c r="M6961" s="578">
        <v>9.6264479077338622E-2</v>
      </c>
      <c r="N6961" s="578">
        <v>3.9141671310062472E-2</v>
      </c>
      <c r="O6961" s="578">
        <v>1.4430937425155776E-2</v>
      </c>
      <c r="P6961" s="578">
        <v>1.5525427792488951</v>
      </c>
      <c r="Q6961" s="578">
        <v>1631.3462498982699</v>
      </c>
      <c r="R6961" s="578">
        <v>9.4946732146126978E-2</v>
      </c>
      <c r="S6961" s="578">
        <v>3.6072671282454352E-2</v>
      </c>
      <c r="T6961" s="578">
        <v>1.4072792643370675E-2</v>
      </c>
      <c r="U6961" s="578">
        <v>0</v>
      </c>
      <c r="V6961" s="578">
        <v>0</v>
      </c>
      <c r="W6961" s="578">
        <v>0</v>
      </c>
      <c r="X6961" s="578">
        <v>0</v>
      </c>
      <c r="Y6961" s="578">
        <v>0</v>
      </c>
    </row>
    <row r="6962" spans="1:25" x14ac:dyDescent="0.3">
      <c r="A6962" s="580" t="s">
        <v>7833</v>
      </c>
      <c r="B6962" s="580" t="s">
        <v>2196</v>
      </c>
      <c r="C6962" s="580" t="s">
        <v>44</v>
      </c>
      <c r="D6962" s="581">
        <v>16</v>
      </c>
      <c r="E6962" s="581">
        <v>2030</v>
      </c>
      <c r="F6962" s="582">
        <v>1.6300676556705449</v>
      </c>
      <c r="G6962" s="582">
        <v>1737.3457412719677</v>
      </c>
      <c r="H6962" s="582">
        <v>9.5770860019001647E-2</v>
      </c>
      <c r="I6962" s="582">
        <v>3.7626703507460925E-2</v>
      </c>
      <c r="J6962" s="582">
        <v>1.4987556186194149E-2</v>
      </c>
      <c r="K6962" s="582">
        <v>1.6402374176885375</v>
      </c>
      <c r="L6962" s="582">
        <v>1768.9986635843848</v>
      </c>
      <c r="M6962" s="582">
        <v>9.6823946594364899E-2</v>
      </c>
      <c r="N6962" s="582">
        <v>4.0380088137074652E-2</v>
      </c>
      <c r="O6962" s="582">
        <v>1.5260274900356276E-2</v>
      </c>
      <c r="P6962" s="582">
        <v>1.6300678643281825</v>
      </c>
      <c r="Q6962" s="582">
        <v>1737.3457412719677</v>
      </c>
      <c r="R6962" s="582">
        <v>9.5770860075693506E-2</v>
      </c>
      <c r="S6962" s="582">
        <v>3.7626713727756021E-2</v>
      </c>
      <c r="T6962" s="582">
        <v>1.4987556186194149E-2</v>
      </c>
      <c r="U6962" s="582">
        <v>0</v>
      </c>
      <c r="V6962" s="582">
        <v>0</v>
      </c>
      <c r="W6962" s="582">
        <v>0</v>
      </c>
      <c r="X6962" s="582">
        <v>0</v>
      </c>
      <c r="Y6962" s="582">
        <v>0</v>
      </c>
    </row>
    <row r="6963" spans="1:25" x14ac:dyDescent="0.3">
      <c r="A6963" s="61" t="s">
        <v>7834</v>
      </c>
      <c r="B6963" s="61" t="s">
        <v>2195</v>
      </c>
      <c r="C6963" s="61" t="s">
        <v>44</v>
      </c>
      <c r="D6963" s="36">
        <v>1</v>
      </c>
      <c r="E6963" s="36">
        <v>2012</v>
      </c>
      <c r="F6963" s="578">
        <v>58.936898854638727</v>
      </c>
      <c r="G6963" s="578">
        <v>8533.380132039385</v>
      </c>
      <c r="H6963" s="578">
        <v>6.4782598661258772</v>
      </c>
      <c r="I6963" s="578">
        <v>3.8445800393819751</v>
      </c>
      <c r="J6963" s="578">
        <v>7.2877687751315506E-2</v>
      </c>
      <c r="K6963" s="578">
        <v>59.293489910584526</v>
      </c>
      <c r="L6963" s="578">
        <v>8583.460306803383</v>
      </c>
      <c r="M6963" s="578">
        <v>6.4938439248750557</v>
      </c>
      <c r="N6963" s="578">
        <v>3.8671100139617902</v>
      </c>
      <c r="O6963" s="578">
        <v>7.3305406724102726E-2</v>
      </c>
      <c r="P6963" s="578">
        <v>58.936898319787929</v>
      </c>
      <c r="Q6963" s="578">
        <v>8533.3801879882776</v>
      </c>
      <c r="R6963" s="578">
        <v>6.4782598661258772</v>
      </c>
      <c r="S6963" s="578">
        <v>3.8445799350738499</v>
      </c>
      <c r="T6963" s="578">
        <v>7.2877687246849093E-2</v>
      </c>
      <c r="U6963" s="578">
        <v>0</v>
      </c>
      <c r="V6963" s="578">
        <v>0</v>
      </c>
      <c r="W6963" s="578">
        <v>0</v>
      </c>
      <c r="X6963" s="578">
        <v>0</v>
      </c>
      <c r="Y6963" s="578">
        <v>0</v>
      </c>
    </row>
    <row r="6964" spans="1:25" x14ac:dyDescent="0.3">
      <c r="A6964" s="61" t="s">
        <v>7835</v>
      </c>
      <c r="B6964" s="61" t="s">
        <v>2195</v>
      </c>
      <c r="C6964" s="61" t="s">
        <v>44</v>
      </c>
      <c r="D6964" s="36">
        <v>2</v>
      </c>
      <c r="E6964" s="36">
        <v>2012</v>
      </c>
      <c r="F6964" s="578">
        <v>31.0123356367403</v>
      </c>
      <c r="G6964" s="578">
        <v>4730.8987833658775</v>
      </c>
      <c r="H6964" s="578">
        <v>3.58746870979666</v>
      </c>
      <c r="I6964" s="578">
        <v>2.0596894444897726</v>
      </c>
      <c r="J6964" s="578">
        <v>4.0403433376923148E-2</v>
      </c>
      <c r="K6964" s="578">
        <v>31.591579221868052</v>
      </c>
      <c r="L6964" s="578">
        <v>4807.2996164957622</v>
      </c>
      <c r="M6964" s="578">
        <v>3.6152944467806551</v>
      </c>
      <c r="N6964" s="578">
        <v>2.0872754156589473</v>
      </c>
      <c r="O6964" s="578">
        <v>4.1055956040508997E-2</v>
      </c>
      <c r="P6964" s="578">
        <v>31.012336144446873</v>
      </c>
      <c r="Q6964" s="578">
        <v>4730.8987833658775</v>
      </c>
      <c r="R6964" s="578">
        <v>3.58746870979666</v>
      </c>
      <c r="S6964" s="578">
        <v>2.0596894497672675</v>
      </c>
      <c r="T6964" s="578">
        <v>4.0403433376923148E-2</v>
      </c>
      <c r="U6964" s="578">
        <v>0</v>
      </c>
      <c r="V6964" s="578">
        <v>0</v>
      </c>
      <c r="W6964" s="578">
        <v>0</v>
      </c>
      <c r="X6964" s="578">
        <v>0</v>
      </c>
      <c r="Y6964" s="578">
        <v>0</v>
      </c>
    </row>
    <row r="6965" spans="1:25" x14ac:dyDescent="0.3">
      <c r="A6965" s="61" t="s">
        <v>7836</v>
      </c>
      <c r="B6965" s="61" t="s">
        <v>2195</v>
      </c>
      <c r="C6965" s="61" t="s">
        <v>44</v>
      </c>
      <c r="D6965" s="36">
        <v>3</v>
      </c>
      <c r="E6965" s="36">
        <v>2012</v>
      </c>
      <c r="F6965" s="578">
        <v>18.633139646815778</v>
      </c>
      <c r="G6965" s="578">
        <v>2975.77075195312</v>
      </c>
      <c r="H6965" s="578">
        <v>1.9311179881139275</v>
      </c>
      <c r="I6965" s="578">
        <v>1.2191728907637276</v>
      </c>
      <c r="J6965" s="578">
        <v>2.5414210249436974E-2</v>
      </c>
      <c r="K6965" s="578">
        <v>18.549472144979475</v>
      </c>
      <c r="L6965" s="578">
        <v>2947.7740580240852</v>
      </c>
      <c r="M6965" s="578">
        <v>1.9318467874157526</v>
      </c>
      <c r="N6965" s="578">
        <v>1.211685888469215</v>
      </c>
      <c r="O6965" s="578">
        <v>2.5175060145556875E-2</v>
      </c>
      <c r="P6965" s="578">
        <v>18.63313965725435</v>
      </c>
      <c r="Q6965" s="578">
        <v>2975.7706998189251</v>
      </c>
      <c r="R6965" s="578">
        <v>1.9311179850871298</v>
      </c>
      <c r="S6965" s="578">
        <v>1.2191728305381975</v>
      </c>
      <c r="T6965" s="578">
        <v>2.54142097352693E-2</v>
      </c>
      <c r="U6965" s="578">
        <v>0</v>
      </c>
      <c r="V6965" s="578">
        <v>0</v>
      </c>
      <c r="W6965" s="578">
        <v>0</v>
      </c>
      <c r="X6965" s="578">
        <v>0</v>
      </c>
      <c r="Y6965" s="578">
        <v>0</v>
      </c>
    </row>
    <row r="6966" spans="1:25" x14ac:dyDescent="0.3">
      <c r="A6966" s="61" t="s">
        <v>7837</v>
      </c>
      <c r="B6966" s="61" t="s">
        <v>2195</v>
      </c>
      <c r="C6966" s="61" t="s">
        <v>44</v>
      </c>
      <c r="D6966" s="36">
        <v>4</v>
      </c>
      <c r="E6966" s="36">
        <v>2012</v>
      </c>
      <c r="F6966" s="578">
        <v>15.951283711464626</v>
      </c>
      <c r="G6966" s="578">
        <v>2658.6414972940997</v>
      </c>
      <c r="H6966" s="578">
        <v>1.345671076638</v>
      </c>
      <c r="I6966" s="578">
        <v>1.0437148005391099</v>
      </c>
      <c r="J6966" s="578">
        <v>2.2705931973177898E-2</v>
      </c>
      <c r="K6966" s="578">
        <v>15.68720769529555</v>
      </c>
      <c r="L6966" s="578">
        <v>2602.4207433064726</v>
      </c>
      <c r="M6966" s="578">
        <v>1.3453624944862224</v>
      </c>
      <c r="N6966" s="578">
        <v>1.0253622320791049</v>
      </c>
      <c r="O6966" s="578">
        <v>2.2225755771311577E-2</v>
      </c>
      <c r="P6966" s="578">
        <v>15.95128319229595</v>
      </c>
      <c r="Q6966" s="578">
        <v>2658.6414972940997</v>
      </c>
      <c r="R6966" s="578">
        <v>1.345671076638</v>
      </c>
      <c r="S6966" s="578">
        <v>1.0437147477641648</v>
      </c>
      <c r="T6966" s="578">
        <v>2.2705931459010224E-2</v>
      </c>
      <c r="U6966" s="578">
        <v>0</v>
      </c>
      <c r="V6966" s="578">
        <v>0</v>
      </c>
      <c r="W6966" s="578">
        <v>0</v>
      </c>
      <c r="X6966" s="578">
        <v>0</v>
      </c>
      <c r="Y6966" s="578">
        <v>0</v>
      </c>
    </row>
    <row r="6967" spans="1:25" x14ac:dyDescent="0.3">
      <c r="A6967" s="61" t="s">
        <v>7838</v>
      </c>
      <c r="B6967" s="61" t="s">
        <v>2195</v>
      </c>
      <c r="C6967" s="61" t="s">
        <v>44</v>
      </c>
      <c r="D6967" s="36">
        <v>5</v>
      </c>
      <c r="E6967" s="36">
        <v>2012</v>
      </c>
      <c r="F6967" s="578">
        <v>14.037819796983927</v>
      </c>
      <c r="G6967" s="578">
        <v>2339.8291066487573</v>
      </c>
      <c r="H6967" s="578">
        <v>1.044813749690845</v>
      </c>
      <c r="I6967" s="578">
        <v>0.91032038939495841</v>
      </c>
      <c r="J6967" s="578">
        <v>1.9983177965817323E-2</v>
      </c>
      <c r="K6967" s="578">
        <v>13.803429021946275</v>
      </c>
      <c r="L6967" s="578">
        <v>2296.6898930867478</v>
      </c>
      <c r="M6967" s="578">
        <v>1.0458648779895099</v>
      </c>
      <c r="N6967" s="578">
        <v>0.8934447283390905</v>
      </c>
      <c r="O6967" s="578">
        <v>1.9614718893232398E-2</v>
      </c>
      <c r="P6967" s="578">
        <v>14.037819796474601</v>
      </c>
      <c r="Q6967" s="578">
        <v>2339.8291066487573</v>
      </c>
      <c r="R6967" s="578">
        <v>1.0448137245451399</v>
      </c>
      <c r="S6967" s="578">
        <v>0.91032040522744206</v>
      </c>
      <c r="T6967" s="578">
        <v>1.9983177965817323E-2</v>
      </c>
      <c r="U6967" s="578">
        <v>0</v>
      </c>
      <c r="V6967" s="578">
        <v>0</v>
      </c>
      <c r="W6967" s="578">
        <v>0</v>
      </c>
      <c r="X6967" s="578">
        <v>0</v>
      </c>
      <c r="Y6967" s="578">
        <v>0</v>
      </c>
    </row>
    <row r="6968" spans="1:25" x14ac:dyDescent="0.3">
      <c r="A6968" s="61" t="s">
        <v>7839</v>
      </c>
      <c r="B6968" s="61" t="s">
        <v>2195</v>
      </c>
      <c r="C6968" s="61" t="s">
        <v>44</v>
      </c>
      <c r="D6968" s="36">
        <v>6</v>
      </c>
      <c r="E6968" s="36">
        <v>2012</v>
      </c>
      <c r="F6968" s="578">
        <v>12.899489397760226</v>
      </c>
      <c r="G6968" s="578">
        <v>2181.830078124995</v>
      </c>
      <c r="H6968" s="578">
        <v>0.89059031312353842</v>
      </c>
      <c r="I6968" s="578">
        <v>0.83372135863949781</v>
      </c>
      <c r="J6968" s="578">
        <v>1.8633814800220173E-2</v>
      </c>
      <c r="K6968" s="578">
        <v>12.719584775322149</v>
      </c>
      <c r="L6968" s="578">
        <v>2151.2712669372522</v>
      </c>
      <c r="M6968" s="578">
        <v>0.88981310871895358</v>
      </c>
      <c r="N6968" s="578">
        <v>0.81934190789858419</v>
      </c>
      <c r="O6968" s="578">
        <v>1.8372843662897702E-2</v>
      </c>
      <c r="P6968" s="578">
        <v>12.899490440468</v>
      </c>
      <c r="Q6968" s="578">
        <v>2181.830078124995</v>
      </c>
      <c r="R6968" s="578">
        <v>0.89059027090358223</v>
      </c>
      <c r="S6968" s="578">
        <v>0.83372131300469177</v>
      </c>
      <c r="T6968" s="578">
        <v>1.8633814800220173E-2</v>
      </c>
      <c r="U6968" s="578">
        <v>0</v>
      </c>
      <c r="V6968" s="578">
        <v>0</v>
      </c>
      <c r="W6968" s="578">
        <v>0</v>
      </c>
      <c r="X6968" s="578">
        <v>0</v>
      </c>
      <c r="Y6968" s="578">
        <v>0</v>
      </c>
    </row>
    <row r="6969" spans="1:25" x14ac:dyDescent="0.3">
      <c r="A6969" s="61" t="s">
        <v>7840</v>
      </c>
      <c r="B6969" s="61" t="s">
        <v>2195</v>
      </c>
      <c r="C6969" s="61" t="s">
        <v>44</v>
      </c>
      <c r="D6969" s="36">
        <v>7</v>
      </c>
      <c r="E6969" s="36">
        <v>2012</v>
      </c>
      <c r="F6969" s="578">
        <v>12.55979669540825</v>
      </c>
      <c r="G6969" s="578">
        <v>2134.5736287434825</v>
      </c>
      <c r="H6969" s="578">
        <v>0.78412026360941378</v>
      </c>
      <c r="I6969" s="578">
        <v>0.7793182590976353</v>
      </c>
      <c r="J6969" s="578">
        <v>1.8230290908832027E-2</v>
      </c>
      <c r="K6969" s="578">
        <v>12.406637783312624</v>
      </c>
      <c r="L6969" s="578">
        <v>2111.89133961995</v>
      </c>
      <c r="M6969" s="578">
        <v>0.78207832508875619</v>
      </c>
      <c r="N6969" s="578">
        <v>0.76890312880277578</v>
      </c>
      <c r="O6969" s="578">
        <v>1.8036565568763749E-2</v>
      </c>
      <c r="P6969" s="578">
        <v>12.559795646001724</v>
      </c>
      <c r="Q6969" s="578">
        <v>2134.5736287434825</v>
      </c>
      <c r="R6969" s="578">
        <v>0.78412022509534474</v>
      </c>
      <c r="S6969" s="578">
        <v>0.77931824326515176</v>
      </c>
      <c r="T6969" s="578">
        <v>1.8230290908832027E-2</v>
      </c>
      <c r="U6969" s="578">
        <v>0</v>
      </c>
      <c r="V6969" s="578">
        <v>0</v>
      </c>
      <c r="W6969" s="578">
        <v>0</v>
      </c>
      <c r="X6969" s="578">
        <v>0</v>
      </c>
      <c r="Y6969" s="578">
        <v>0</v>
      </c>
    </row>
    <row r="6970" spans="1:25" x14ac:dyDescent="0.3">
      <c r="A6970" s="61" t="s">
        <v>7841</v>
      </c>
      <c r="B6970" s="61" t="s">
        <v>2195</v>
      </c>
      <c r="C6970" s="61" t="s">
        <v>44</v>
      </c>
      <c r="D6970" s="36">
        <v>8</v>
      </c>
      <c r="E6970" s="36">
        <v>2012</v>
      </c>
      <c r="F6970" s="578">
        <v>10.879715966570036</v>
      </c>
      <c r="G6970" s="578">
        <v>1799.3819643656375</v>
      </c>
      <c r="H6970" s="578">
        <v>0.71067641677412463</v>
      </c>
      <c r="I6970" s="578">
        <v>0.609857998788356</v>
      </c>
      <c r="J6970" s="578">
        <v>1.5367556363344127E-2</v>
      </c>
      <c r="K6970" s="578">
        <v>10.890075498216861</v>
      </c>
      <c r="L6970" s="578">
        <v>1811.4719683329224</v>
      </c>
      <c r="M6970" s="578">
        <v>0.70759795177339824</v>
      </c>
      <c r="N6970" s="578">
        <v>0.61589995523293772</v>
      </c>
      <c r="O6970" s="578">
        <v>1.5470826202848249E-2</v>
      </c>
      <c r="P6970" s="578">
        <v>10.87971653044707</v>
      </c>
      <c r="Q6970" s="578">
        <v>1799.3819643656375</v>
      </c>
      <c r="R6970" s="578">
        <v>0.71067639091052082</v>
      </c>
      <c r="S6970" s="578">
        <v>0.60985798854380802</v>
      </c>
      <c r="T6970" s="578">
        <v>1.5367556363344127E-2</v>
      </c>
      <c r="U6970" s="578">
        <v>0</v>
      </c>
      <c r="V6970" s="578">
        <v>0</v>
      </c>
      <c r="W6970" s="578">
        <v>0</v>
      </c>
      <c r="X6970" s="578">
        <v>0</v>
      </c>
      <c r="Y6970" s="578">
        <v>0</v>
      </c>
    </row>
    <row r="6971" spans="1:25" x14ac:dyDescent="0.3">
      <c r="A6971" s="61" t="s">
        <v>7842</v>
      </c>
      <c r="B6971" s="61" t="s">
        <v>2195</v>
      </c>
      <c r="C6971" s="61" t="s">
        <v>44</v>
      </c>
      <c r="D6971" s="36">
        <v>9</v>
      </c>
      <c r="E6971" s="36">
        <v>2012</v>
      </c>
      <c r="F6971" s="578">
        <v>10.571235946263132</v>
      </c>
      <c r="G6971" s="578">
        <v>1752.2111409505151</v>
      </c>
      <c r="H6971" s="578">
        <v>0.65991944396713098</v>
      </c>
      <c r="I6971" s="578">
        <v>0.56202301972856095</v>
      </c>
      <c r="J6971" s="578">
        <v>1.4964727180388999E-2</v>
      </c>
      <c r="K6971" s="578">
        <v>10.646605516905097</v>
      </c>
      <c r="L6971" s="578">
        <v>1779.3091138203899</v>
      </c>
      <c r="M6971" s="578">
        <v>0.65602754991656775</v>
      </c>
      <c r="N6971" s="578">
        <v>0.57830387881646506</v>
      </c>
      <c r="O6971" s="578">
        <v>1.5196178079349875E-2</v>
      </c>
      <c r="P6971" s="578">
        <v>10.571236204263752</v>
      </c>
      <c r="Q6971" s="578">
        <v>1752.2111409505151</v>
      </c>
      <c r="R6971" s="578">
        <v>0.65991944396713098</v>
      </c>
      <c r="S6971" s="578">
        <v>0.56202301538238897</v>
      </c>
      <c r="T6971" s="578">
        <v>1.4964727180388999E-2</v>
      </c>
      <c r="U6971" s="578">
        <v>0</v>
      </c>
      <c r="V6971" s="578">
        <v>0</v>
      </c>
      <c r="W6971" s="578">
        <v>0</v>
      </c>
      <c r="X6971" s="578">
        <v>0</v>
      </c>
      <c r="Y6971" s="578">
        <v>0</v>
      </c>
    </row>
    <row r="6972" spans="1:25" x14ac:dyDescent="0.3">
      <c r="A6972" s="61" t="s">
        <v>7843</v>
      </c>
      <c r="B6972" s="61" t="s">
        <v>2195</v>
      </c>
      <c r="C6972" s="61" t="s">
        <v>44</v>
      </c>
      <c r="D6972" s="36">
        <v>10</v>
      </c>
      <c r="E6972" s="36">
        <v>2012</v>
      </c>
      <c r="F6972" s="578">
        <v>10.331300215213535</v>
      </c>
      <c r="G6972" s="578">
        <v>1715.5145670572874</v>
      </c>
      <c r="H6972" s="578">
        <v>0.62044183952578602</v>
      </c>
      <c r="I6972" s="578">
        <v>0.52481794846244145</v>
      </c>
      <c r="J6972" s="578">
        <v>1.465136704306735E-2</v>
      </c>
      <c r="K6972" s="578">
        <v>10.463165803254579</v>
      </c>
      <c r="L6972" s="578">
        <v>1754.7524070739701</v>
      </c>
      <c r="M6972" s="578">
        <v>0.61677618099686971</v>
      </c>
      <c r="N6972" s="578">
        <v>0.54846338791927896</v>
      </c>
      <c r="O6972" s="578">
        <v>1.498643959833615E-2</v>
      </c>
      <c r="P6972" s="578">
        <v>10.331302360820667</v>
      </c>
      <c r="Q6972" s="578">
        <v>1715.5146191914826</v>
      </c>
      <c r="R6972" s="578">
        <v>0.62044182959167848</v>
      </c>
      <c r="S6972" s="578">
        <v>0.52481794574608398</v>
      </c>
      <c r="T6972" s="578">
        <v>1.46513665191984E-2</v>
      </c>
      <c r="U6972" s="578">
        <v>0</v>
      </c>
      <c r="V6972" s="578">
        <v>0</v>
      </c>
      <c r="W6972" s="578">
        <v>0</v>
      </c>
      <c r="X6972" s="578">
        <v>0</v>
      </c>
      <c r="Y6972" s="578">
        <v>0</v>
      </c>
    </row>
    <row r="6973" spans="1:25" x14ac:dyDescent="0.3">
      <c r="A6973" s="61" t="s">
        <v>7844</v>
      </c>
      <c r="B6973" s="61" t="s">
        <v>2195</v>
      </c>
      <c r="C6973" s="61" t="s">
        <v>44</v>
      </c>
      <c r="D6973" s="36">
        <v>11</v>
      </c>
      <c r="E6973" s="36">
        <v>2012</v>
      </c>
      <c r="F6973" s="578">
        <v>9.990014705908818</v>
      </c>
      <c r="G6973" s="578">
        <v>1641.1965599059999</v>
      </c>
      <c r="H6973" s="578">
        <v>0.58894794733108302</v>
      </c>
      <c r="I6973" s="578">
        <v>0.46305913982602426</v>
      </c>
      <c r="J6973" s="578">
        <v>1.40166437874237E-2</v>
      </c>
      <c r="K6973" s="578">
        <v>10.181834303429525</v>
      </c>
      <c r="L6973" s="578">
        <v>1693.7965469360299</v>
      </c>
      <c r="M6973" s="578">
        <v>0.58565540316825049</v>
      </c>
      <c r="N6973" s="578">
        <v>0.49499849812127628</v>
      </c>
      <c r="O6973" s="578">
        <v>1.4465874914700725E-2</v>
      </c>
      <c r="P6973" s="578">
        <v>9.9900145020946916</v>
      </c>
      <c r="Q6973" s="578">
        <v>1641.1965599059999</v>
      </c>
      <c r="R6973" s="578">
        <v>0.58894790672153818</v>
      </c>
      <c r="S6973" s="578">
        <v>0.4630591107221938</v>
      </c>
      <c r="T6973" s="578">
        <v>1.40166437874237E-2</v>
      </c>
      <c r="U6973" s="578">
        <v>0</v>
      </c>
      <c r="V6973" s="578">
        <v>0</v>
      </c>
      <c r="W6973" s="578">
        <v>0</v>
      </c>
      <c r="X6973" s="578">
        <v>0</v>
      </c>
      <c r="Y6973" s="578">
        <v>0</v>
      </c>
    </row>
    <row r="6974" spans="1:25" x14ac:dyDescent="0.3">
      <c r="A6974" s="61" t="s">
        <v>7845</v>
      </c>
      <c r="B6974" s="61" t="s">
        <v>2195</v>
      </c>
      <c r="C6974" s="61" t="s">
        <v>44</v>
      </c>
      <c r="D6974" s="36">
        <v>12</v>
      </c>
      <c r="E6974" s="36">
        <v>2012</v>
      </c>
      <c r="F6974" s="578">
        <v>9.6958073131827298</v>
      </c>
      <c r="G6974" s="578">
        <v>1564.794676462805</v>
      </c>
      <c r="H6974" s="578">
        <v>0.56224810945180526</v>
      </c>
      <c r="I6974" s="578">
        <v>0.39518496091477523</v>
      </c>
      <c r="J6974" s="578">
        <v>1.3364131310178525E-2</v>
      </c>
      <c r="K6974" s="578">
        <v>9.9167004262271341</v>
      </c>
      <c r="L6974" s="578">
        <v>1625.6128285725849</v>
      </c>
      <c r="M6974" s="578">
        <v>0.55884528394866073</v>
      </c>
      <c r="N6974" s="578">
        <v>0.4338044639055923</v>
      </c>
      <c r="O6974" s="578">
        <v>1.3883534003980399E-2</v>
      </c>
      <c r="P6974" s="578">
        <v>9.6958076759207401</v>
      </c>
      <c r="Q6974" s="578">
        <v>1564.794676462805</v>
      </c>
      <c r="R6974" s="578">
        <v>0.5622481157770377</v>
      </c>
      <c r="S6974" s="578">
        <v>0.39518493654516801</v>
      </c>
      <c r="T6974" s="578">
        <v>1.3364131310178525E-2</v>
      </c>
      <c r="U6974" s="578">
        <v>0</v>
      </c>
      <c r="V6974" s="578">
        <v>0</v>
      </c>
      <c r="W6974" s="578">
        <v>0</v>
      </c>
      <c r="X6974" s="578">
        <v>0</v>
      </c>
      <c r="Y6974" s="578">
        <v>0</v>
      </c>
    </row>
    <row r="6975" spans="1:25" x14ac:dyDescent="0.3">
      <c r="A6975" s="61" t="s">
        <v>7846</v>
      </c>
      <c r="B6975" s="61" t="s">
        <v>2195</v>
      </c>
      <c r="C6975" s="61" t="s">
        <v>44</v>
      </c>
      <c r="D6975" s="36">
        <v>13</v>
      </c>
      <c r="E6975" s="36">
        <v>2012</v>
      </c>
      <c r="F6975" s="578">
        <v>9.9301326214578225</v>
      </c>
      <c r="G6975" s="578">
        <v>1584.4334170023526</v>
      </c>
      <c r="H6975" s="578">
        <v>0.53513868909794804</v>
      </c>
      <c r="I6975" s="578">
        <v>0.36161958746379197</v>
      </c>
      <c r="J6975" s="578">
        <v>1.3531874894397274E-2</v>
      </c>
      <c r="K6975" s="578">
        <v>10.132273662161097</v>
      </c>
      <c r="L6975" s="578">
        <v>1643.866573333735</v>
      </c>
      <c r="M6975" s="578">
        <v>0.53239049217275591</v>
      </c>
      <c r="N6975" s="578">
        <v>0.40220186614897047</v>
      </c>
      <c r="O6975" s="578">
        <v>1.4039448869880226E-2</v>
      </c>
      <c r="P6975" s="578">
        <v>9.9301322944908392</v>
      </c>
      <c r="Q6975" s="578">
        <v>1584.4334170023526</v>
      </c>
      <c r="R6975" s="578">
        <v>0.53513867885339972</v>
      </c>
      <c r="S6975" s="578">
        <v>0.36161958536831607</v>
      </c>
      <c r="T6975" s="578">
        <v>1.3531874894397274E-2</v>
      </c>
      <c r="U6975" s="578">
        <v>0</v>
      </c>
      <c r="V6975" s="578">
        <v>0</v>
      </c>
      <c r="W6975" s="578">
        <v>0</v>
      </c>
      <c r="X6975" s="578">
        <v>0</v>
      </c>
      <c r="Y6975" s="578">
        <v>0</v>
      </c>
    </row>
    <row r="6976" spans="1:25" x14ac:dyDescent="0.3">
      <c r="A6976" s="61" t="s">
        <v>7847</v>
      </c>
      <c r="B6976" s="61" t="s">
        <v>2195</v>
      </c>
      <c r="C6976" s="61" t="s">
        <v>44</v>
      </c>
      <c r="D6976" s="36">
        <v>14</v>
      </c>
      <c r="E6976" s="36">
        <v>2012</v>
      </c>
      <c r="F6976" s="578">
        <v>10.659341875512183</v>
      </c>
      <c r="G6976" s="578">
        <v>1708.5705095926874</v>
      </c>
      <c r="H6976" s="578">
        <v>0.51155345852021084</v>
      </c>
      <c r="I6976" s="578">
        <v>0.36776816503455179</v>
      </c>
      <c r="J6976" s="578">
        <v>1.4592073023474424E-2</v>
      </c>
      <c r="K6976" s="578">
        <v>10.795783137664905</v>
      </c>
      <c r="L6976" s="578">
        <v>1756.609390258785</v>
      </c>
      <c r="M6976" s="578">
        <v>0.50931262574158553</v>
      </c>
      <c r="N6976" s="578">
        <v>0.40619950974360047</v>
      </c>
      <c r="O6976" s="578">
        <v>1.5002356104863125E-2</v>
      </c>
      <c r="P6976" s="578">
        <v>10.659342491693652</v>
      </c>
      <c r="Q6976" s="578">
        <v>1708.5705095926874</v>
      </c>
      <c r="R6976" s="578">
        <v>0.51155345801574437</v>
      </c>
      <c r="S6976" s="578">
        <v>0.36776811753710076</v>
      </c>
      <c r="T6976" s="578">
        <v>1.4592073023474424E-2</v>
      </c>
      <c r="U6976" s="578">
        <v>0</v>
      </c>
      <c r="V6976" s="578">
        <v>0</v>
      </c>
      <c r="W6976" s="578">
        <v>0</v>
      </c>
      <c r="X6976" s="578">
        <v>0</v>
      </c>
      <c r="Y6976" s="578">
        <v>0</v>
      </c>
    </row>
    <row r="6977" spans="1:25" x14ac:dyDescent="0.3">
      <c r="A6977" s="61" t="s">
        <v>7848</v>
      </c>
      <c r="B6977" s="61" t="s">
        <v>2195</v>
      </c>
      <c r="C6977" s="61" t="s">
        <v>44</v>
      </c>
      <c r="D6977" s="36">
        <v>15</v>
      </c>
      <c r="E6977" s="36">
        <v>2012</v>
      </c>
      <c r="F6977" s="578">
        <v>11.284347824825023</v>
      </c>
      <c r="G6977" s="578">
        <v>1814.9831161498973</v>
      </c>
      <c r="H6977" s="578">
        <v>0.49133701292642673</v>
      </c>
      <c r="I6977" s="578">
        <v>0.373036423698067</v>
      </c>
      <c r="J6977" s="578">
        <v>1.5500871939972623E-2</v>
      </c>
      <c r="K6977" s="578">
        <v>11.367361057016099</v>
      </c>
      <c r="L6977" s="578">
        <v>1853.1758015950475</v>
      </c>
      <c r="M6977" s="578">
        <v>0.48994740519750174</v>
      </c>
      <c r="N6977" s="578">
        <v>0.40778084531969677</v>
      </c>
      <c r="O6977" s="578">
        <v>1.5827082146036675E-2</v>
      </c>
      <c r="P6977" s="578">
        <v>11.2843504059128</v>
      </c>
      <c r="Q6977" s="578">
        <v>1814.9831161498973</v>
      </c>
      <c r="R6977" s="578">
        <v>0.49133701292642673</v>
      </c>
      <c r="S6977" s="578">
        <v>0.37303640786558345</v>
      </c>
      <c r="T6977" s="578">
        <v>1.5500871416103675E-2</v>
      </c>
      <c r="U6977" s="578">
        <v>0</v>
      </c>
      <c r="V6977" s="578">
        <v>0</v>
      </c>
      <c r="W6977" s="578">
        <v>0</v>
      </c>
      <c r="X6977" s="578">
        <v>0</v>
      </c>
      <c r="Y6977" s="578">
        <v>0</v>
      </c>
    </row>
    <row r="6978" spans="1:25" x14ac:dyDescent="0.3">
      <c r="A6978" s="580" t="s">
        <v>7849</v>
      </c>
      <c r="B6978" s="580" t="s">
        <v>2195</v>
      </c>
      <c r="C6978" s="580" t="s">
        <v>44</v>
      </c>
      <c r="D6978" s="581">
        <v>16</v>
      </c>
      <c r="E6978" s="581">
        <v>2012</v>
      </c>
      <c r="F6978" s="582">
        <v>12.008802653954799</v>
      </c>
      <c r="G6978" s="582">
        <v>1951.4275143941172</v>
      </c>
      <c r="H6978" s="582">
        <v>0.48134904224813579</v>
      </c>
      <c r="I6978" s="582">
        <v>0.38891768059693221</v>
      </c>
      <c r="J6978" s="582">
        <v>1.6666224381575924E-2</v>
      </c>
      <c r="K6978" s="582">
        <v>12.026721729858124</v>
      </c>
      <c r="L6978" s="582">
        <v>1977.1080271402925</v>
      </c>
      <c r="M6978" s="582">
        <v>0.47996388426205699</v>
      </c>
      <c r="N6978" s="582">
        <v>0.42053018106768475</v>
      </c>
      <c r="O6978" s="582">
        <v>1.6885558337283599E-2</v>
      </c>
      <c r="P6978" s="582">
        <v>12.008800564062124</v>
      </c>
      <c r="Q6978" s="582">
        <v>1951.4275143941172</v>
      </c>
      <c r="R6978" s="582">
        <v>0.48134903148456898</v>
      </c>
      <c r="S6978" s="582">
        <v>0.38891766689872975</v>
      </c>
      <c r="T6978" s="582">
        <v>1.6666224381575924E-2</v>
      </c>
      <c r="U6978" s="582">
        <v>0</v>
      </c>
      <c r="V6978" s="582">
        <v>0</v>
      </c>
      <c r="W6978" s="582">
        <v>0</v>
      </c>
      <c r="X6978" s="582">
        <v>0</v>
      </c>
      <c r="Y6978" s="582">
        <v>0</v>
      </c>
    </row>
    <row r="6979" spans="1:25" x14ac:dyDescent="0.3">
      <c r="A6979" s="61" t="s">
        <v>7850</v>
      </c>
      <c r="B6979" s="61" t="s">
        <v>2195</v>
      </c>
      <c r="C6979" s="61" t="s">
        <v>44</v>
      </c>
      <c r="D6979" s="36">
        <v>1</v>
      </c>
      <c r="E6979" s="36">
        <v>2020</v>
      </c>
      <c r="F6979" s="578">
        <v>18.645805089710201</v>
      </c>
      <c r="G6979" s="578">
        <v>8135.9270782470685</v>
      </c>
      <c r="H6979" s="578">
        <v>1.95170364148604</v>
      </c>
      <c r="I6979" s="578">
        <v>0.910809312947094</v>
      </c>
      <c r="J6979" s="578">
        <v>7.069222085798775E-2</v>
      </c>
      <c r="K6979" s="578">
        <v>18.759488899110323</v>
      </c>
      <c r="L6979" s="578">
        <v>8188.4537200927698</v>
      </c>
      <c r="M6979" s="578">
        <v>1.9564842830101599</v>
      </c>
      <c r="N6979" s="578">
        <v>0.91667711719249645</v>
      </c>
      <c r="O6979" s="578">
        <v>7.1148195459196928E-2</v>
      </c>
      <c r="P6979" s="578">
        <v>18.645803529953476</v>
      </c>
      <c r="Q6979" s="578">
        <v>8135.9271799723283</v>
      </c>
      <c r="R6979" s="578">
        <v>1.9517035832007674</v>
      </c>
      <c r="S6979" s="578">
        <v>0.91080937099953452</v>
      </c>
      <c r="T6979" s="578">
        <v>7.069222085798775E-2</v>
      </c>
      <c r="U6979" s="578">
        <v>0</v>
      </c>
      <c r="V6979" s="578">
        <v>0</v>
      </c>
      <c r="W6979" s="578">
        <v>0</v>
      </c>
      <c r="X6979" s="578">
        <v>0</v>
      </c>
      <c r="Y6979" s="578">
        <v>0</v>
      </c>
    </row>
    <row r="6980" spans="1:25" x14ac:dyDescent="0.3">
      <c r="A6980" s="61" t="s">
        <v>7851</v>
      </c>
      <c r="B6980" s="61" t="s">
        <v>2195</v>
      </c>
      <c r="C6980" s="61" t="s">
        <v>44</v>
      </c>
      <c r="D6980" s="36">
        <v>2</v>
      </c>
      <c r="E6980" s="36">
        <v>2020</v>
      </c>
      <c r="F6980" s="578">
        <v>9.8844705040707233</v>
      </c>
      <c r="G6980" s="578">
        <v>4524.6313527425082</v>
      </c>
      <c r="H6980" s="578">
        <v>1.088916862480495</v>
      </c>
      <c r="I6980" s="578">
        <v>0.48376398766413276</v>
      </c>
      <c r="J6980" s="578">
        <v>3.9312839120005522E-2</v>
      </c>
      <c r="K6980" s="578">
        <v>10.071474908266554</v>
      </c>
      <c r="L6980" s="578">
        <v>4599.2962086995403</v>
      </c>
      <c r="M6980" s="578">
        <v>1.0985799416084725</v>
      </c>
      <c r="N6980" s="578">
        <v>0.49045301508158401</v>
      </c>
      <c r="O6980" s="578">
        <v>3.9961450500413727E-2</v>
      </c>
      <c r="P6980" s="578">
        <v>9.8844708119261675</v>
      </c>
      <c r="Q6980" s="578">
        <v>4524.6312535603811</v>
      </c>
      <c r="R6980" s="578">
        <v>1.0889168896828725</v>
      </c>
      <c r="S6980" s="578">
        <v>0.48376398766413276</v>
      </c>
      <c r="T6980" s="578">
        <v>3.9312839120005522E-2</v>
      </c>
      <c r="U6980" s="578">
        <v>0</v>
      </c>
      <c r="V6980" s="578">
        <v>0</v>
      </c>
      <c r="W6980" s="578">
        <v>0</v>
      </c>
      <c r="X6980" s="578">
        <v>0</v>
      </c>
      <c r="Y6980" s="578">
        <v>0</v>
      </c>
    </row>
    <row r="6981" spans="1:25" x14ac:dyDescent="0.3">
      <c r="A6981" s="61" t="s">
        <v>7852</v>
      </c>
      <c r="B6981" s="61" t="s">
        <v>2195</v>
      </c>
      <c r="C6981" s="61" t="s">
        <v>44</v>
      </c>
      <c r="D6981" s="36">
        <v>3</v>
      </c>
      <c r="E6981" s="36">
        <v>2020</v>
      </c>
      <c r="F6981" s="578">
        <v>5.9466457591891668</v>
      </c>
      <c r="G6981" s="578">
        <v>2843.1556142171175</v>
      </c>
      <c r="H6981" s="578">
        <v>0.59402210866877114</v>
      </c>
      <c r="I6981" s="578">
        <v>0.28738515692142103</v>
      </c>
      <c r="J6981" s="578">
        <v>2.4703426529110048E-2</v>
      </c>
      <c r="K6981" s="578">
        <v>5.9207186947399597</v>
      </c>
      <c r="L6981" s="578">
        <v>2817.3527793884223</v>
      </c>
      <c r="M6981" s="578">
        <v>0.59415063785854705</v>
      </c>
      <c r="N6981" s="578">
        <v>0.28546305633305175</v>
      </c>
      <c r="O6981" s="578">
        <v>2.4479120717539098E-2</v>
      </c>
      <c r="P6981" s="578">
        <v>5.9466455528454318</v>
      </c>
      <c r="Q6981" s="578">
        <v>2843.1556142171175</v>
      </c>
      <c r="R6981" s="578">
        <v>0.59402209916151993</v>
      </c>
      <c r="S6981" s="578">
        <v>0.28738519568772325</v>
      </c>
      <c r="T6981" s="578">
        <v>2.4703426529110048E-2</v>
      </c>
      <c r="U6981" s="578">
        <v>0</v>
      </c>
      <c r="V6981" s="578">
        <v>0</v>
      </c>
      <c r="W6981" s="578">
        <v>0</v>
      </c>
      <c r="X6981" s="578">
        <v>0</v>
      </c>
      <c r="Y6981" s="578">
        <v>0</v>
      </c>
    </row>
    <row r="6982" spans="1:25" x14ac:dyDescent="0.3">
      <c r="A6982" s="61" t="s">
        <v>7853</v>
      </c>
      <c r="B6982" s="61" t="s">
        <v>2195</v>
      </c>
      <c r="C6982" s="61" t="s">
        <v>44</v>
      </c>
      <c r="D6982" s="36">
        <v>4</v>
      </c>
      <c r="E6982" s="36">
        <v>2020</v>
      </c>
      <c r="F6982" s="578">
        <v>5.0282293336216126</v>
      </c>
      <c r="G6982" s="578">
        <v>2531.0066095987922</v>
      </c>
      <c r="H6982" s="578">
        <v>0.42318557321171552</v>
      </c>
      <c r="I6982" s="578">
        <v>0.24817482808915226</v>
      </c>
      <c r="J6982" s="578">
        <v>2.1992090759643625E-2</v>
      </c>
      <c r="K6982" s="578">
        <v>4.9503913384602676</v>
      </c>
      <c r="L6982" s="578">
        <v>2478.7138341267873</v>
      </c>
      <c r="M6982" s="578">
        <v>0.42243942247781224</v>
      </c>
      <c r="N6982" s="578">
        <v>0.24364528397563798</v>
      </c>
      <c r="O6982" s="578">
        <v>2.1537591955469254E-2</v>
      </c>
      <c r="P6982" s="578">
        <v>5.0282293832933602</v>
      </c>
      <c r="Q6982" s="578">
        <v>2531.0066095987922</v>
      </c>
      <c r="R6982" s="578">
        <v>0.42318558482899427</v>
      </c>
      <c r="S6982" s="578">
        <v>0.24817483212488328</v>
      </c>
      <c r="T6982" s="578">
        <v>2.1992090759643625E-2</v>
      </c>
      <c r="U6982" s="578">
        <v>0</v>
      </c>
      <c r="V6982" s="578">
        <v>0</v>
      </c>
      <c r="W6982" s="578">
        <v>0</v>
      </c>
      <c r="X6982" s="578">
        <v>0</v>
      </c>
      <c r="Y6982" s="578">
        <v>0</v>
      </c>
    </row>
    <row r="6983" spans="1:25" x14ac:dyDescent="0.3">
      <c r="A6983" s="61" t="s">
        <v>7854</v>
      </c>
      <c r="B6983" s="61" t="s">
        <v>2195</v>
      </c>
      <c r="C6983" s="61" t="s">
        <v>44</v>
      </c>
      <c r="D6983" s="36">
        <v>5</v>
      </c>
      <c r="E6983" s="36">
        <v>2020</v>
      </c>
      <c r="F6983" s="578">
        <v>4.3724275218288877</v>
      </c>
      <c r="G6983" s="578">
        <v>2220.9757194518975</v>
      </c>
      <c r="H6983" s="578">
        <v>0.33247991152893452</v>
      </c>
      <c r="I6983" s="578">
        <v>0.21689988042150277</v>
      </c>
      <c r="J6983" s="578">
        <v>1.9298799646397375E-2</v>
      </c>
      <c r="K6983" s="578">
        <v>4.3082787551963175</v>
      </c>
      <c r="L6983" s="578">
        <v>2181.544507344558</v>
      </c>
      <c r="M6983" s="578">
        <v>0.33230953975483546</v>
      </c>
      <c r="N6983" s="578">
        <v>0.21281210216693525</v>
      </c>
      <c r="O6983" s="578">
        <v>1.89560202416032E-2</v>
      </c>
      <c r="P6983" s="578">
        <v>4.3724278801249303</v>
      </c>
      <c r="Q6983" s="578">
        <v>2220.9757715860951</v>
      </c>
      <c r="R6983" s="578">
        <v>0.33247988580114846</v>
      </c>
      <c r="S6983" s="578">
        <v>0.21689985966077024</v>
      </c>
      <c r="T6983" s="578">
        <v>1.9298799122528423E-2</v>
      </c>
      <c r="U6983" s="578">
        <v>0</v>
      </c>
      <c r="V6983" s="578">
        <v>0</v>
      </c>
      <c r="W6983" s="578">
        <v>0</v>
      </c>
      <c r="X6983" s="578">
        <v>0</v>
      </c>
      <c r="Y6983" s="578">
        <v>0</v>
      </c>
    </row>
    <row r="6984" spans="1:25" x14ac:dyDescent="0.3">
      <c r="A6984" s="61" t="s">
        <v>7855</v>
      </c>
      <c r="B6984" s="61" t="s">
        <v>2195</v>
      </c>
      <c r="C6984" s="61" t="s">
        <v>44</v>
      </c>
      <c r="D6984" s="36">
        <v>6</v>
      </c>
      <c r="E6984" s="36">
        <v>2020</v>
      </c>
      <c r="F6984" s="578">
        <v>3.9841211987853322</v>
      </c>
      <c r="G6984" s="578">
        <v>2066.0351028442346</v>
      </c>
      <c r="H6984" s="578">
        <v>0.28704114462258623</v>
      </c>
      <c r="I6984" s="578">
        <v>0.19871580228209401</v>
      </c>
      <c r="J6984" s="578">
        <v>1.79528968292288E-2</v>
      </c>
      <c r="K6984" s="578">
        <v>3.9382280642566876</v>
      </c>
      <c r="L6984" s="578">
        <v>2038.9318593343025</v>
      </c>
      <c r="M6984" s="578">
        <v>0.28648710390310272</v>
      </c>
      <c r="N6984" s="578">
        <v>0.195297118470383</v>
      </c>
      <c r="O6984" s="578">
        <v>1.7717207141686175E-2</v>
      </c>
      <c r="P6984" s="578">
        <v>3.9841210420636299</v>
      </c>
      <c r="Q6984" s="578">
        <v>2066.0351028442346</v>
      </c>
      <c r="R6984" s="578">
        <v>0.28704114969877953</v>
      </c>
      <c r="S6984" s="578">
        <v>0.198715803853701</v>
      </c>
      <c r="T6984" s="578">
        <v>1.7952897343396477E-2</v>
      </c>
      <c r="U6984" s="578">
        <v>0</v>
      </c>
      <c r="V6984" s="578">
        <v>0</v>
      </c>
      <c r="W6984" s="578">
        <v>0</v>
      </c>
      <c r="X6984" s="578">
        <v>0</v>
      </c>
      <c r="Y6984" s="578">
        <v>0</v>
      </c>
    </row>
    <row r="6985" spans="1:25" x14ac:dyDescent="0.3">
      <c r="A6985" s="61" t="s">
        <v>7856</v>
      </c>
      <c r="B6985" s="61" t="s">
        <v>2195</v>
      </c>
      <c r="C6985" s="61" t="s">
        <v>44</v>
      </c>
      <c r="D6985" s="36">
        <v>7</v>
      </c>
      <c r="E6985" s="36">
        <v>2020</v>
      </c>
      <c r="F6985" s="578">
        <v>3.8455899249784076</v>
      </c>
      <c r="G6985" s="578">
        <v>2020.5200970967551</v>
      </c>
      <c r="H6985" s="578">
        <v>0.25574576874350852</v>
      </c>
      <c r="I6985" s="578">
        <v>0.18631759883525451</v>
      </c>
      <c r="J6985" s="578">
        <v>1.7557472126403149E-2</v>
      </c>
      <c r="K6985" s="578">
        <v>3.808252080729285</v>
      </c>
      <c r="L6985" s="578">
        <v>2000.9721844991</v>
      </c>
      <c r="M6985" s="578">
        <v>0.25501145173135825</v>
      </c>
      <c r="N6985" s="578">
        <v>0.18387155880918674</v>
      </c>
      <c r="O6985" s="578">
        <v>1.73874548830402E-2</v>
      </c>
      <c r="P6985" s="578">
        <v>3.8455896118963797</v>
      </c>
      <c r="Q6985" s="578">
        <v>2020.5200970967551</v>
      </c>
      <c r="R6985" s="578">
        <v>0.25574576996829479</v>
      </c>
      <c r="S6985" s="578">
        <v>0.18631759883525451</v>
      </c>
      <c r="T6985" s="578">
        <v>1.7557471602534201E-2</v>
      </c>
      <c r="U6985" s="578">
        <v>0</v>
      </c>
      <c r="V6985" s="578">
        <v>0</v>
      </c>
      <c r="W6985" s="578">
        <v>0</v>
      </c>
      <c r="X6985" s="578">
        <v>0</v>
      </c>
      <c r="Y6985" s="578">
        <v>0</v>
      </c>
    </row>
    <row r="6986" spans="1:25" x14ac:dyDescent="0.3">
      <c r="A6986" s="61" t="s">
        <v>7857</v>
      </c>
      <c r="B6986" s="61" t="s">
        <v>2195</v>
      </c>
      <c r="C6986" s="61" t="s">
        <v>44</v>
      </c>
      <c r="D6986" s="36">
        <v>8</v>
      </c>
      <c r="E6986" s="36">
        <v>2020</v>
      </c>
      <c r="F6986" s="578">
        <v>3.3197287131357953</v>
      </c>
      <c r="G6986" s="578">
        <v>1691.9012158711676</v>
      </c>
      <c r="H6986" s="578">
        <v>0.22805435832075627</v>
      </c>
      <c r="I6986" s="578">
        <v>0.14441039785742699</v>
      </c>
      <c r="J6986" s="578">
        <v>1.4702905347803576E-2</v>
      </c>
      <c r="K6986" s="578">
        <v>3.329952682333285</v>
      </c>
      <c r="L6986" s="578">
        <v>1706.2769279479926</v>
      </c>
      <c r="M6986" s="578">
        <v>0.22774338470238301</v>
      </c>
      <c r="N6986" s="578">
        <v>0.14609249797649648</v>
      </c>
      <c r="O6986" s="578">
        <v>1.4827595693835325E-2</v>
      </c>
      <c r="P6986" s="578">
        <v>3.3197286085154047</v>
      </c>
      <c r="Q6986" s="578">
        <v>1691.9011637369724</v>
      </c>
      <c r="R6986" s="578">
        <v>0.22805435394790602</v>
      </c>
      <c r="S6986" s="578">
        <v>0.14441039785742699</v>
      </c>
      <c r="T6986" s="578">
        <v>1.4702905347803576E-2</v>
      </c>
      <c r="U6986" s="578">
        <v>0</v>
      </c>
      <c r="V6986" s="578">
        <v>0</v>
      </c>
      <c r="W6986" s="578">
        <v>0</v>
      </c>
      <c r="X6986" s="578">
        <v>0</v>
      </c>
      <c r="Y6986" s="578">
        <v>0</v>
      </c>
    </row>
    <row r="6987" spans="1:25" x14ac:dyDescent="0.3">
      <c r="A6987" s="61" t="s">
        <v>7858</v>
      </c>
      <c r="B6987" s="61" t="s">
        <v>2195</v>
      </c>
      <c r="C6987" s="61" t="s">
        <v>44</v>
      </c>
      <c r="D6987" s="36">
        <v>9</v>
      </c>
      <c r="E6987" s="36">
        <v>2020</v>
      </c>
      <c r="F6987" s="578">
        <v>3.2027209649719777</v>
      </c>
      <c r="G6987" s="578">
        <v>1642.2800623575777</v>
      </c>
      <c r="H6987" s="578">
        <v>0.21178156297537448</v>
      </c>
      <c r="I6987" s="578">
        <v>0.132783003151416</v>
      </c>
      <c r="J6987" s="578">
        <v>1.4272180366485025E-2</v>
      </c>
      <c r="K6987" s="578">
        <v>3.2309285876787373</v>
      </c>
      <c r="L6987" s="578">
        <v>1671.3935267130501</v>
      </c>
      <c r="M6987" s="578">
        <v>0.21162380696478</v>
      </c>
      <c r="N6987" s="578">
        <v>0.13702929246937826</v>
      </c>
      <c r="O6987" s="578">
        <v>1.4524841632616324E-2</v>
      </c>
      <c r="P6987" s="578">
        <v>3.2027212765503119</v>
      </c>
      <c r="Q6987" s="578">
        <v>1642.2800102233825</v>
      </c>
      <c r="R6987" s="578">
        <v>0.21178156319607871</v>
      </c>
      <c r="S6987" s="578">
        <v>0.132783003151416</v>
      </c>
      <c r="T6987" s="578">
        <v>1.4272180366485025E-2</v>
      </c>
      <c r="U6987" s="578">
        <v>0</v>
      </c>
      <c r="V6987" s="578">
        <v>0</v>
      </c>
      <c r="W6987" s="578">
        <v>0</v>
      </c>
      <c r="X6987" s="578">
        <v>0</v>
      </c>
      <c r="Y6987" s="578">
        <v>0</v>
      </c>
    </row>
    <row r="6988" spans="1:25" x14ac:dyDescent="0.3">
      <c r="A6988" s="61" t="s">
        <v>7859</v>
      </c>
      <c r="B6988" s="61" t="s">
        <v>2195</v>
      </c>
      <c r="C6988" s="61" t="s">
        <v>44</v>
      </c>
      <c r="D6988" s="36">
        <v>10</v>
      </c>
      <c r="E6988" s="36">
        <v>2020</v>
      </c>
      <c r="F6988" s="578">
        <v>3.1117111459334348</v>
      </c>
      <c r="G6988" s="578">
        <v>1603.6840133666951</v>
      </c>
      <c r="H6988" s="578">
        <v>0.19912532034989699</v>
      </c>
      <c r="I6988" s="578">
        <v>0.12373957286278374</v>
      </c>
      <c r="J6988" s="578">
        <v>1.3937132403952975E-2</v>
      </c>
      <c r="K6988" s="578">
        <v>3.1557452805827744</v>
      </c>
      <c r="L6988" s="578">
        <v>1644.705320994055</v>
      </c>
      <c r="M6988" s="578">
        <v>0.19931724760923875</v>
      </c>
      <c r="N6988" s="578">
        <v>0.1298124757595355</v>
      </c>
      <c r="O6988" s="578">
        <v>1.4293268701294375E-2</v>
      </c>
      <c r="P6988" s="578">
        <v>3.1117111967420548</v>
      </c>
      <c r="Q6988" s="578">
        <v>1603.68406550089</v>
      </c>
      <c r="R6988" s="578">
        <v>0.19912531999337502</v>
      </c>
      <c r="S6988" s="578">
        <v>0.12373957057328201</v>
      </c>
      <c r="T6988" s="578">
        <v>1.3937132403952975E-2</v>
      </c>
      <c r="U6988" s="578">
        <v>0</v>
      </c>
      <c r="V6988" s="578">
        <v>0</v>
      </c>
      <c r="W6988" s="578">
        <v>0</v>
      </c>
      <c r="X6988" s="578">
        <v>0</v>
      </c>
      <c r="Y6988" s="578">
        <v>0</v>
      </c>
    </row>
    <row r="6989" spans="1:25" x14ac:dyDescent="0.3">
      <c r="A6989" s="61" t="s">
        <v>7860</v>
      </c>
      <c r="B6989" s="61" t="s">
        <v>2195</v>
      </c>
      <c r="C6989" s="61" t="s">
        <v>44</v>
      </c>
      <c r="D6989" s="36">
        <v>11</v>
      </c>
      <c r="E6989" s="36">
        <v>2020</v>
      </c>
      <c r="F6989" s="578">
        <v>2.9920827820605997</v>
      </c>
      <c r="G6989" s="578">
        <v>1529.2695719400999</v>
      </c>
      <c r="H6989" s="578">
        <v>0.18800931775209925</v>
      </c>
      <c r="I6989" s="578">
        <v>0.10858915278610401</v>
      </c>
      <c r="J6989" s="578">
        <v>1.32908509112894E-2</v>
      </c>
      <c r="K6989" s="578">
        <v>3.0535379464005601</v>
      </c>
      <c r="L6989" s="578">
        <v>1583.3607648213674</v>
      </c>
      <c r="M6989" s="578">
        <v>0.18860156069543574</v>
      </c>
      <c r="N6989" s="578">
        <v>0.116720200516283</v>
      </c>
      <c r="O6989" s="578">
        <v>1.3760525015337975E-2</v>
      </c>
      <c r="P6989" s="578">
        <v>2.9920824691356098</v>
      </c>
      <c r="Q6989" s="578">
        <v>1529.2695719400999</v>
      </c>
      <c r="R6989" s="578">
        <v>0.18800931836085449</v>
      </c>
      <c r="S6989" s="578">
        <v>0.108589148430231</v>
      </c>
      <c r="T6989" s="578">
        <v>1.32908509112894E-2</v>
      </c>
      <c r="U6989" s="578">
        <v>0</v>
      </c>
      <c r="V6989" s="578">
        <v>0</v>
      </c>
      <c r="W6989" s="578">
        <v>0</v>
      </c>
      <c r="X6989" s="578">
        <v>0</v>
      </c>
      <c r="Y6989" s="578">
        <v>0</v>
      </c>
    </row>
    <row r="6990" spans="1:25" x14ac:dyDescent="0.3">
      <c r="A6990" s="61" t="s">
        <v>7861</v>
      </c>
      <c r="B6990" s="61" t="s">
        <v>2195</v>
      </c>
      <c r="C6990" s="61" t="s">
        <v>44</v>
      </c>
      <c r="D6990" s="36">
        <v>12</v>
      </c>
      <c r="E6990" s="36">
        <v>2020</v>
      </c>
      <c r="F6990" s="578">
        <v>2.8893577931436649</v>
      </c>
      <c r="G6990" s="578">
        <v>1455.4958915710399</v>
      </c>
      <c r="H6990" s="578">
        <v>0.1783738199495315</v>
      </c>
      <c r="I6990" s="578">
        <v>9.1976786497980301E-2</v>
      </c>
      <c r="J6990" s="578">
        <v>1.2649914705737749E-2</v>
      </c>
      <c r="K6990" s="578">
        <v>2.9593439227871023</v>
      </c>
      <c r="L6990" s="578">
        <v>1517.5073776245076</v>
      </c>
      <c r="M6990" s="578">
        <v>0.1791326427082815</v>
      </c>
      <c r="N6990" s="578">
        <v>0.10176530596800075</v>
      </c>
      <c r="O6990" s="578">
        <v>1.3188400043873075E-2</v>
      </c>
      <c r="P6990" s="578">
        <v>2.8893573759639004</v>
      </c>
      <c r="Q6990" s="578">
        <v>1455.4958915710399</v>
      </c>
      <c r="R6990" s="578">
        <v>0.17837381438463673</v>
      </c>
      <c r="S6990" s="578">
        <v>9.19767852562169E-2</v>
      </c>
      <c r="T6990" s="578">
        <v>1.2649914705737749E-2</v>
      </c>
      <c r="U6990" s="578">
        <v>0</v>
      </c>
      <c r="V6990" s="578">
        <v>0</v>
      </c>
      <c r="W6990" s="578">
        <v>0</v>
      </c>
      <c r="X6990" s="578">
        <v>0</v>
      </c>
      <c r="Y6990" s="578">
        <v>0</v>
      </c>
    </row>
    <row r="6991" spans="1:25" x14ac:dyDescent="0.3">
      <c r="A6991" s="61" t="s">
        <v>7862</v>
      </c>
      <c r="B6991" s="61" t="s">
        <v>2195</v>
      </c>
      <c r="C6991" s="61" t="s">
        <v>44</v>
      </c>
      <c r="D6991" s="36">
        <v>13</v>
      </c>
      <c r="E6991" s="36">
        <v>2020</v>
      </c>
      <c r="F6991" s="578">
        <v>2.9498094749893999</v>
      </c>
      <c r="G6991" s="578">
        <v>1482.1758473714176</v>
      </c>
      <c r="H6991" s="578">
        <v>0.17112096655303749</v>
      </c>
      <c r="I6991" s="578">
        <v>8.4163275818961325E-2</v>
      </c>
      <c r="J6991" s="578">
        <v>1.2881082288610374E-2</v>
      </c>
      <c r="K6991" s="578">
        <v>3.0137886185881699</v>
      </c>
      <c r="L6991" s="578">
        <v>1542.2341880798301</v>
      </c>
      <c r="M6991" s="578">
        <v>0.172012015296786</v>
      </c>
      <c r="N6991" s="578">
        <v>9.439626609673718E-2</v>
      </c>
      <c r="O6991" s="578">
        <v>1.3402582194733699E-2</v>
      </c>
      <c r="P6991" s="578">
        <v>2.9498092655485326</v>
      </c>
      <c r="Q6991" s="578">
        <v>1482.1757431030251</v>
      </c>
      <c r="R6991" s="578">
        <v>0.17112096620500425</v>
      </c>
      <c r="S6991" s="578">
        <v>8.4163269648949254E-2</v>
      </c>
      <c r="T6991" s="578">
        <v>1.2881082288610374E-2</v>
      </c>
      <c r="U6991" s="578">
        <v>0</v>
      </c>
      <c r="V6991" s="578">
        <v>0</v>
      </c>
      <c r="W6991" s="578">
        <v>0</v>
      </c>
      <c r="X6991" s="578">
        <v>0</v>
      </c>
      <c r="Y6991" s="578">
        <v>0</v>
      </c>
    </row>
    <row r="6992" spans="1:25" x14ac:dyDescent="0.3">
      <c r="A6992" s="61" t="s">
        <v>7863</v>
      </c>
      <c r="B6992" s="61" t="s">
        <v>2195</v>
      </c>
      <c r="C6992" s="61" t="s">
        <v>44</v>
      </c>
      <c r="D6992" s="36">
        <v>14</v>
      </c>
      <c r="E6992" s="36">
        <v>2020</v>
      </c>
      <c r="F6992" s="578">
        <v>3.1432636128144251</v>
      </c>
      <c r="G6992" s="578">
        <v>1587.7112401326449</v>
      </c>
      <c r="H6992" s="578">
        <v>0.16662278397416175</v>
      </c>
      <c r="I6992" s="578">
        <v>8.5975427830514164E-2</v>
      </c>
      <c r="J6992" s="578">
        <v>1.3799191675692126E-2</v>
      </c>
      <c r="K6992" s="578">
        <v>3.1886091877822702</v>
      </c>
      <c r="L6992" s="578">
        <v>1637.9208831787075</v>
      </c>
      <c r="M6992" s="578">
        <v>0.16742327023530326</v>
      </c>
      <c r="N6992" s="578">
        <v>9.5650029795554758E-2</v>
      </c>
      <c r="O6992" s="578">
        <v>1.42350927732574E-2</v>
      </c>
      <c r="P6992" s="578">
        <v>3.1432634052847153</v>
      </c>
      <c r="Q6992" s="578">
        <v>1587.7112401326449</v>
      </c>
      <c r="R6992" s="578">
        <v>0.16662278392201751</v>
      </c>
      <c r="S6992" s="578">
        <v>8.5975421704157826E-2</v>
      </c>
      <c r="T6992" s="578">
        <v>1.3799191675692126E-2</v>
      </c>
      <c r="U6992" s="578">
        <v>0</v>
      </c>
      <c r="V6992" s="578">
        <v>0</v>
      </c>
      <c r="W6992" s="578">
        <v>0</v>
      </c>
      <c r="X6992" s="578">
        <v>0</v>
      </c>
      <c r="Y6992" s="578">
        <v>0</v>
      </c>
    </row>
    <row r="6993" spans="1:25" x14ac:dyDescent="0.3">
      <c r="A6993" s="61" t="s">
        <v>7864</v>
      </c>
      <c r="B6993" s="61" t="s">
        <v>2195</v>
      </c>
      <c r="C6993" s="61" t="s">
        <v>44</v>
      </c>
      <c r="D6993" s="36">
        <v>15</v>
      </c>
      <c r="E6993" s="36">
        <v>2020</v>
      </c>
      <c r="F6993" s="578">
        <v>3.3090808929773576</v>
      </c>
      <c r="G6993" s="578">
        <v>1678.1730181376074</v>
      </c>
      <c r="H6993" s="578">
        <v>0.16276762991522675</v>
      </c>
      <c r="I6993" s="578">
        <v>8.7528483127243747E-2</v>
      </c>
      <c r="J6993" s="578">
        <v>1.45861508887416E-2</v>
      </c>
      <c r="K6993" s="578">
        <v>3.3392158927526854</v>
      </c>
      <c r="L6993" s="578">
        <v>1719.8668416341102</v>
      </c>
      <c r="M6993" s="578">
        <v>0.16357347727534874</v>
      </c>
      <c r="N6993" s="578">
        <v>9.6254100363391104E-2</v>
      </c>
      <c r="O6993" s="578">
        <v>1.4947987510822675E-2</v>
      </c>
      <c r="P6993" s="578">
        <v>3.3090807899109946</v>
      </c>
      <c r="Q6993" s="578">
        <v>1678.1730181376074</v>
      </c>
      <c r="R6993" s="578">
        <v>0.16276764036714</v>
      </c>
      <c r="S6993" s="578">
        <v>8.7528481109378178E-2</v>
      </c>
      <c r="T6993" s="578">
        <v>1.4586150369723301E-2</v>
      </c>
      <c r="U6993" s="578">
        <v>0</v>
      </c>
      <c r="V6993" s="578">
        <v>0</v>
      </c>
      <c r="W6993" s="578">
        <v>0</v>
      </c>
      <c r="X6993" s="578">
        <v>0</v>
      </c>
      <c r="Y6993" s="578">
        <v>0</v>
      </c>
    </row>
    <row r="6994" spans="1:25" x14ac:dyDescent="0.3">
      <c r="A6994" s="580" t="s">
        <v>7865</v>
      </c>
      <c r="B6994" s="580" t="s">
        <v>2195</v>
      </c>
      <c r="C6994" s="580" t="s">
        <v>44</v>
      </c>
      <c r="D6994" s="581">
        <v>16</v>
      </c>
      <c r="E6994" s="581">
        <v>2020</v>
      </c>
      <c r="F6994" s="582">
        <v>3.5099165944654152</v>
      </c>
      <c r="G6994" s="582">
        <v>1800.7490348815852</v>
      </c>
      <c r="H6994" s="582">
        <v>0.16217427983307625</v>
      </c>
      <c r="I6994" s="582">
        <v>9.1510207819131453E-2</v>
      </c>
      <c r="J6994" s="582">
        <v>1.5651872876333024E-2</v>
      </c>
      <c r="K6994" s="582">
        <v>3.5210967030689</v>
      </c>
      <c r="L6994" s="582">
        <v>1831.1022720336875</v>
      </c>
      <c r="M6994" s="582">
        <v>0.16274037639232075</v>
      </c>
      <c r="N6994" s="582">
        <v>9.9445627769455272E-2</v>
      </c>
      <c r="O6994" s="582">
        <v>1.5915106108877749E-2</v>
      </c>
      <c r="P6994" s="582">
        <v>3.5099165954464553</v>
      </c>
      <c r="Q6994" s="582">
        <v>1800.7489827473876</v>
      </c>
      <c r="R6994" s="582">
        <v>0.16217427905454876</v>
      </c>
      <c r="S6994" s="582">
        <v>9.1510209550809407E-2</v>
      </c>
      <c r="T6994" s="582">
        <v>1.5651872876333024E-2</v>
      </c>
      <c r="U6994" s="582">
        <v>0</v>
      </c>
      <c r="V6994" s="582">
        <v>0</v>
      </c>
      <c r="W6994" s="582">
        <v>0</v>
      </c>
      <c r="X6994" s="582">
        <v>0</v>
      </c>
      <c r="Y6994" s="582">
        <v>0</v>
      </c>
    </row>
    <row r="6995" spans="1:25" x14ac:dyDescent="0.3">
      <c r="A6995" s="61" t="s">
        <v>7866</v>
      </c>
      <c r="B6995" s="61" t="s">
        <v>2195</v>
      </c>
      <c r="C6995" s="61" t="s">
        <v>44</v>
      </c>
      <c r="D6995" s="36">
        <v>1</v>
      </c>
      <c r="E6995" s="36">
        <v>2030</v>
      </c>
      <c r="F6995" s="578">
        <v>8.1790556225663096</v>
      </c>
      <c r="G6995" s="578">
        <v>7888.5009155273428</v>
      </c>
      <c r="H6995" s="578">
        <v>0.864314074021725</v>
      </c>
      <c r="I6995" s="578">
        <v>0.21830738766584501</v>
      </c>
      <c r="J6995" s="578">
        <v>6.792163825593886E-2</v>
      </c>
      <c r="K6995" s="578">
        <v>8.2316158707441538</v>
      </c>
      <c r="L6995" s="578">
        <v>7941.6456400553325</v>
      </c>
      <c r="M6995" s="578">
        <v>0.8664590949847476</v>
      </c>
      <c r="N6995" s="578">
        <v>0.22015447844751102</v>
      </c>
      <c r="O6995" s="578">
        <v>6.8379136345659647E-2</v>
      </c>
      <c r="P6995" s="578">
        <v>8.179055925567198</v>
      </c>
      <c r="Q6995" s="578">
        <v>7888.5009155273428</v>
      </c>
      <c r="R6995" s="578">
        <v>0.86431407402415028</v>
      </c>
      <c r="S6995" s="578">
        <v>0.21830738514351303</v>
      </c>
      <c r="T6995" s="578">
        <v>6.792163825593886E-2</v>
      </c>
      <c r="U6995" s="578">
        <v>0</v>
      </c>
      <c r="V6995" s="578">
        <v>0</v>
      </c>
      <c r="W6995" s="578">
        <v>0</v>
      </c>
      <c r="X6995" s="578">
        <v>0</v>
      </c>
      <c r="Y6995" s="578">
        <v>0</v>
      </c>
    </row>
    <row r="6996" spans="1:25" x14ac:dyDescent="0.3">
      <c r="A6996" s="61" t="s">
        <v>7867</v>
      </c>
      <c r="B6996" s="61" t="s">
        <v>2195</v>
      </c>
      <c r="C6996" s="61" t="s">
        <v>44</v>
      </c>
      <c r="D6996" s="36">
        <v>2</v>
      </c>
      <c r="E6996" s="36">
        <v>2030</v>
      </c>
      <c r="F6996" s="578">
        <v>4.3895366113726233</v>
      </c>
      <c r="G6996" s="578">
        <v>4393.6419372558521</v>
      </c>
      <c r="H6996" s="578">
        <v>0.48943701689131502</v>
      </c>
      <c r="I6996" s="578">
        <v>0.11567375044493575</v>
      </c>
      <c r="J6996" s="578">
        <v>3.7829975248314399E-2</v>
      </c>
      <c r="K6996" s="578">
        <v>4.4753079966406677</v>
      </c>
      <c r="L6996" s="578">
        <v>4466.8817291259729</v>
      </c>
      <c r="M6996" s="578">
        <v>0.49472915140601448</v>
      </c>
      <c r="N6996" s="578">
        <v>0.1172881037152055</v>
      </c>
      <c r="O6996" s="578">
        <v>3.8460575509816373E-2</v>
      </c>
      <c r="P6996" s="578">
        <v>4.3895366113835399</v>
      </c>
      <c r="Q6996" s="578">
        <v>4393.6419372558521</v>
      </c>
      <c r="R6996" s="578">
        <v>0.48943701694345926</v>
      </c>
      <c r="S6996" s="578">
        <v>0.11567375199714</v>
      </c>
      <c r="T6996" s="578">
        <v>3.7829975248314399E-2</v>
      </c>
      <c r="U6996" s="578">
        <v>0</v>
      </c>
      <c r="V6996" s="578">
        <v>0</v>
      </c>
      <c r="W6996" s="578">
        <v>0</v>
      </c>
      <c r="X6996" s="578">
        <v>0</v>
      </c>
      <c r="Y6996" s="578">
        <v>0</v>
      </c>
    </row>
    <row r="6997" spans="1:25" x14ac:dyDescent="0.3">
      <c r="A6997" s="61" t="s">
        <v>7868</v>
      </c>
      <c r="B6997" s="61" t="s">
        <v>2195</v>
      </c>
      <c r="C6997" s="61" t="s">
        <v>44</v>
      </c>
      <c r="D6997" s="36">
        <v>3</v>
      </c>
      <c r="E6997" s="36">
        <v>2030</v>
      </c>
      <c r="F6997" s="578">
        <v>2.6491675713180727</v>
      </c>
      <c r="G6997" s="578">
        <v>2759.6036020914653</v>
      </c>
      <c r="H6997" s="578">
        <v>0.27277299211588452</v>
      </c>
      <c r="I6997" s="578">
        <v>7.09280734881758E-2</v>
      </c>
      <c r="J6997" s="578">
        <v>2.3760678324227475E-2</v>
      </c>
      <c r="K6997" s="578">
        <v>2.6380553771190649</v>
      </c>
      <c r="L6997" s="578">
        <v>2734.9898605346625</v>
      </c>
      <c r="M6997" s="578">
        <v>0.27281670854426876</v>
      </c>
      <c r="N6997" s="578">
        <v>7.0189001038670498E-2</v>
      </c>
      <c r="O6997" s="578">
        <v>2.3548732434088924E-2</v>
      </c>
      <c r="P6997" s="578">
        <v>2.6491675191747728</v>
      </c>
      <c r="Q6997" s="578">
        <v>2759.6036020914653</v>
      </c>
      <c r="R6997" s="578">
        <v>0.27277299106814679</v>
      </c>
      <c r="S6997" s="578">
        <v>7.0928071916568955E-2</v>
      </c>
      <c r="T6997" s="578">
        <v>2.3760678324227475E-2</v>
      </c>
      <c r="U6997" s="578">
        <v>0</v>
      </c>
      <c r="V6997" s="578">
        <v>0</v>
      </c>
      <c r="W6997" s="578">
        <v>0</v>
      </c>
      <c r="X6997" s="578">
        <v>0</v>
      </c>
      <c r="Y6997" s="578">
        <v>0</v>
      </c>
    </row>
    <row r="6998" spans="1:25" x14ac:dyDescent="0.3">
      <c r="A6998" s="61" t="s">
        <v>7869</v>
      </c>
      <c r="B6998" s="61" t="s">
        <v>2195</v>
      </c>
      <c r="C6998" s="61" t="s">
        <v>44</v>
      </c>
      <c r="D6998" s="36">
        <v>4</v>
      </c>
      <c r="E6998" s="36">
        <v>2030</v>
      </c>
      <c r="F6998" s="578">
        <v>2.1979851502492203</v>
      </c>
      <c r="G6998" s="578">
        <v>2452.4806187947524</v>
      </c>
      <c r="H6998" s="578">
        <v>0.2007794777058125</v>
      </c>
      <c r="I6998" s="578">
        <v>6.2619771226309198E-2</v>
      </c>
      <c r="J6998" s="578">
        <v>2.1116400176348752E-2</v>
      </c>
      <c r="K6998" s="578">
        <v>2.1677775987993702</v>
      </c>
      <c r="L6998" s="578">
        <v>2402.3704783121702</v>
      </c>
      <c r="M6998" s="578">
        <v>0.20001675324904925</v>
      </c>
      <c r="N6998" s="578">
        <v>6.1318933672737254E-2</v>
      </c>
      <c r="O6998" s="578">
        <v>2.0684962607143996E-2</v>
      </c>
      <c r="P6998" s="578">
        <v>2.1979854613213452</v>
      </c>
      <c r="Q6998" s="578">
        <v>2452.4806187947524</v>
      </c>
      <c r="R6998" s="578">
        <v>0.20077947615269875</v>
      </c>
      <c r="S6998" s="578">
        <v>6.2619768606964443E-2</v>
      </c>
      <c r="T6998" s="578">
        <v>2.1116400176348752E-2</v>
      </c>
      <c r="U6998" s="578">
        <v>0</v>
      </c>
      <c r="V6998" s="578">
        <v>0</v>
      </c>
      <c r="W6998" s="578">
        <v>0</v>
      </c>
      <c r="X6998" s="578">
        <v>0</v>
      </c>
      <c r="Y6998" s="578">
        <v>0</v>
      </c>
    </row>
    <row r="6999" spans="1:25" x14ac:dyDescent="0.3">
      <c r="A6999" s="61" t="s">
        <v>7870</v>
      </c>
      <c r="B6999" s="61" t="s">
        <v>2195</v>
      </c>
      <c r="C6999" s="61" t="s">
        <v>44</v>
      </c>
      <c r="D6999" s="36">
        <v>5</v>
      </c>
      <c r="E6999" s="36">
        <v>2030</v>
      </c>
      <c r="F6999" s="578">
        <v>1.8723482958733499</v>
      </c>
      <c r="G6999" s="578">
        <v>2149.0665283203052</v>
      </c>
      <c r="H6999" s="578">
        <v>0.1603590769882425</v>
      </c>
      <c r="I6999" s="578">
        <v>5.6061001494526801E-2</v>
      </c>
      <c r="J6999" s="578">
        <v>1.8504036415833924E-2</v>
      </c>
      <c r="K6999" s="578">
        <v>1.8515049790033375</v>
      </c>
      <c r="L6999" s="578">
        <v>2111.6137390136701</v>
      </c>
      <c r="M6999" s="578">
        <v>0.1599722854098215</v>
      </c>
      <c r="N6999" s="578">
        <v>5.4918298497796003E-2</v>
      </c>
      <c r="O6999" s="578">
        <v>1.8181529187131625E-2</v>
      </c>
      <c r="P6999" s="578">
        <v>1.872348243734975</v>
      </c>
      <c r="Q6999" s="578">
        <v>2149.0665283203052</v>
      </c>
      <c r="R6999" s="578">
        <v>0.1603590774711845</v>
      </c>
      <c r="S6999" s="578">
        <v>5.6061000970657852E-2</v>
      </c>
      <c r="T6999" s="578">
        <v>1.8504037463571828E-2</v>
      </c>
      <c r="U6999" s="578">
        <v>0</v>
      </c>
      <c r="V6999" s="578">
        <v>0</v>
      </c>
      <c r="W6999" s="578">
        <v>0</v>
      </c>
      <c r="X6999" s="578">
        <v>0</v>
      </c>
      <c r="Y6999" s="578">
        <v>0</v>
      </c>
    </row>
    <row r="7000" spans="1:25" x14ac:dyDescent="0.3">
      <c r="A7000" s="61" t="s">
        <v>7871</v>
      </c>
      <c r="B7000" s="61" t="s">
        <v>2195</v>
      </c>
      <c r="C7000" s="61" t="s">
        <v>44</v>
      </c>
      <c r="D7000" s="36">
        <v>6</v>
      </c>
      <c r="E7000" s="36">
        <v>2030</v>
      </c>
      <c r="F7000" s="578">
        <v>1.6778442432218925</v>
      </c>
      <c r="G7000" s="578">
        <v>1996.8539365132599</v>
      </c>
      <c r="H7000" s="578">
        <v>0.14099478437553101</v>
      </c>
      <c r="I7000" s="578">
        <v>5.1446398720145198E-2</v>
      </c>
      <c r="J7000" s="578">
        <v>1.7193488602060776E-2</v>
      </c>
      <c r="K7000" s="578">
        <v>1.6659826032152951</v>
      </c>
      <c r="L7000" s="578">
        <v>1971.5099042256625</v>
      </c>
      <c r="M7000" s="578">
        <v>0.14054896778300899</v>
      </c>
      <c r="N7000" s="578">
        <v>5.0558699294924701E-2</v>
      </c>
      <c r="O7000" s="578">
        <v>1.6975258399421898E-2</v>
      </c>
      <c r="P7000" s="578">
        <v>1.6778442432377325</v>
      </c>
      <c r="Q7000" s="578">
        <v>1996.8539365132599</v>
      </c>
      <c r="R7000" s="578">
        <v>0.1409947849136485</v>
      </c>
      <c r="S7000" s="578">
        <v>5.1446398720145198E-2</v>
      </c>
      <c r="T7000" s="578">
        <v>1.7193488602060776E-2</v>
      </c>
      <c r="U7000" s="578">
        <v>0</v>
      </c>
      <c r="V7000" s="578">
        <v>0</v>
      </c>
      <c r="W7000" s="578">
        <v>0</v>
      </c>
      <c r="X7000" s="578">
        <v>0</v>
      </c>
      <c r="Y7000" s="578">
        <v>0</v>
      </c>
    </row>
    <row r="7001" spans="1:25" x14ac:dyDescent="0.3">
      <c r="A7001" s="61" t="s">
        <v>7872</v>
      </c>
      <c r="B7001" s="61" t="s">
        <v>2195</v>
      </c>
      <c r="C7001" s="61" t="s">
        <v>44</v>
      </c>
      <c r="D7001" s="36">
        <v>7</v>
      </c>
      <c r="E7001" s="36">
        <v>2030</v>
      </c>
      <c r="F7001" s="578">
        <v>1.5945071920196625</v>
      </c>
      <c r="G7001" s="578">
        <v>1952.530147552485</v>
      </c>
      <c r="H7001" s="578">
        <v>0.12756288962130624</v>
      </c>
      <c r="I7001" s="578">
        <v>4.8543501121457652E-2</v>
      </c>
      <c r="J7001" s="578">
        <v>1.6811874132448151E-2</v>
      </c>
      <c r="K7001" s="578">
        <v>1.5864273023320576</v>
      </c>
      <c r="L7001" s="578">
        <v>1934.5375086466424</v>
      </c>
      <c r="M7001" s="578">
        <v>0.12719050935280973</v>
      </c>
      <c r="N7001" s="578">
        <v>4.7919698990881401E-2</v>
      </c>
      <c r="O7001" s="578">
        <v>1.6656917675087826E-2</v>
      </c>
      <c r="P7001" s="578">
        <v>1.5945072963434801</v>
      </c>
      <c r="Q7001" s="578">
        <v>1952.5300954182874</v>
      </c>
      <c r="R7001" s="578">
        <v>0.12756288962130624</v>
      </c>
      <c r="S7001" s="578">
        <v>4.8543500597588697E-2</v>
      </c>
      <c r="T7001" s="578">
        <v>1.6811874132448151E-2</v>
      </c>
      <c r="U7001" s="578">
        <v>0</v>
      </c>
      <c r="V7001" s="578">
        <v>0</v>
      </c>
      <c r="W7001" s="578">
        <v>0</v>
      </c>
      <c r="X7001" s="578">
        <v>0</v>
      </c>
      <c r="Y7001" s="578">
        <v>0</v>
      </c>
    </row>
    <row r="7002" spans="1:25" x14ac:dyDescent="0.3">
      <c r="A7002" s="61" t="s">
        <v>7873</v>
      </c>
      <c r="B7002" s="61" t="s">
        <v>2195</v>
      </c>
      <c r="C7002" s="61" t="s">
        <v>44</v>
      </c>
      <c r="D7002" s="36">
        <v>8</v>
      </c>
      <c r="E7002" s="36">
        <v>2030</v>
      </c>
      <c r="F7002" s="578">
        <v>1.3643335364818026</v>
      </c>
      <c r="G7002" s="578">
        <v>1629.6580123901326</v>
      </c>
      <c r="H7002" s="578">
        <v>0.110982990509455</v>
      </c>
      <c r="I7002" s="578">
        <v>3.7748400121927199E-2</v>
      </c>
      <c r="J7002" s="578">
        <v>1.4032001927262127E-2</v>
      </c>
      <c r="K7002" s="578">
        <v>1.3744802469146076</v>
      </c>
      <c r="L7002" s="578">
        <v>1644.9286321004199</v>
      </c>
      <c r="M7002" s="578">
        <v>0.11135385784351999</v>
      </c>
      <c r="N7002" s="578">
        <v>3.8171200081705998E-2</v>
      </c>
      <c r="O7002" s="578">
        <v>1.4163411397021224E-2</v>
      </c>
      <c r="P7002" s="578">
        <v>1.36433353648692</v>
      </c>
      <c r="Q7002" s="578">
        <v>1629.6580123901326</v>
      </c>
      <c r="R7002" s="578">
        <v>0.11098299263676326</v>
      </c>
      <c r="S7002" s="578">
        <v>3.7748400121927199E-2</v>
      </c>
      <c r="T7002" s="578">
        <v>1.4032001927262127E-2</v>
      </c>
      <c r="U7002" s="578">
        <v>0</v>
      </c>
      <c r="V7002" s="578">
        <v>0</v>
      </c>
      <c r="W7002" s="578">
        <v>0</v>
      </c>
      <c r="X7002" s="578">
        <v>0</v>
      </c>
      <c r="Y7002" s="578">
        <v>0</v>
      </c>
    </row>
    <row r="7003" spans="1:25" x14ac:dyDescent="0.3">
      <c r="A7003" s="61" t="s">
        <v>7874</v>
      </c>
      <c r="B7003" s="61" t="s">
        <v>2195</v>
      </c>
      <c r="C7003" s="61" t="s">
        <v>44</v>
      </c>
      <c r="D7003" s="36">
        <v>9</v>
      </c>
      <c r="E7003" s="36">
        <v>2030</v>
      </c>
      <c r="F7003" s="578">
        <v>1.2975826061696476</v>
      </c>
      <c r="G7003" s="578">
        <v>1579.4015820821076</v>
      </c>
      <c r="H7003" s="578">
        <v>0.10284223020016675</v>
      </c>
      <c r="I7003" s="578">
        <v>3.4769400022923898E-2</v>
      </c>
      <c r="J7003" s="578">
        <v>1.3599322846857775E-2</v>
      </c>
      <c r="K7003" s="578">
        <v>1.3138709907867276</v>
      </c>
      <c r="L7003" s="578">
        <v>1609.1587435404399</v>
      </c>
      <c r="M7003" s="578">
        <v>0.10358879197383375</v>
      </c>
      <c r="N7003" s="578">
        <v>3.5763889318332E-2</v>
      </c>
      <c r="O7003" s="578">
        <v>1.3855504289191774E-2</v>
      </c>
      <c r="P7003" s="578">
        <v>1.2975826583547851</v>
      </c>
      <c r="Q7003" s="578">
        <v>1579.4015820821076</v>
      </c>
      <c r="R7003" s="578">
        <v>0.10284223224258875</v>
      </c>
      <c r="S7003" s="578">
        <v>3.4769400022923898E-2</v>
      </c>
      <c r="T7003" s="578">
        <v>1.3599322846857775E-2</v>
      </c>
      <c r="U7003" s="578">
        <v>0</v>
      </c>
      <c r="V7003" s="578">
        <v>0</v>
      </c>
      <c r="W7003" s="578">
        <v>0</v>
      </c>
      <c r="X7003" s="578">
        <v>0</v>
      </c>
      <c r="Y7003" s="578">
        <v>0</v>
      </c>
    </row>
    <row r="7004" spans="1:25" x14ac:dyDescent="0.3">
      <c r="A7004" s="61" t="s">
        <v>7875</v>
      </c>
      <c r="B7004" s="61" t="s">
        <v>2195</v>
      </c>
      <c r="C7004" s="61" t="s">
        <v>44</v>
      </c>
      <c r="D7004" s="36">
        <v>10</v>
      </c>
      <c r="E7004" s="36">
        <v>2030</v>
      </c>
      <c r="F7004" s="578">
        <v>1.245661289446155</v>
      </c>
      <c r="G7004" s="578">
        <v>1540.3095830281525</v>
      </c>
      <c r="H7004" s="578">
        <v>9.6510308873196893E-2</v>
      </c>
      <c r="I7004" s="578">
        <v>3.2452400773763601E-2</v>
      </c>
      <c r="J7004" s="578">
        <v>1.32627854472957E-2</v>
      </c>
      <c r="K7004" s="578">
        <v>1.2674732644136726</v>
      </c>
      <c r="L7004" s="578">
        <v>1581.7713368733675</v>
      </c>
      <c r="M7004" s="578">
        <v>9.7629022204121882E-2</v>
      </c>
      <c r="N7004" s="578">
        <v>3.3827900886535603E-2</v>
      </c>
      <c r="O7004" s="578">
        <v>1.3619746906139501E-2</v>
      </c>
      <c r="P7004" s="578">
        <v>1.2456612894250849</v>
      </c>
      <c r="Q7004" s="578">
        <v>1540.3095830281525</v>
      </c>
      <c r="R7004" s="578">
        <v>9.6510306212621744E-2</v>
      </c>
      <c r="S7004" s="578">
        <v>3.2452400249894653E-2</v>
      </c>
      <c r="T7004" s="578">
        <v>1.326278597116465E-2</v>
      </c>
      <c r="U7004" s="578">
        <v>0</v>
      </c>
      <c r="V7004" s="578">
        <v>0</v>
      </c>
      <c r="W7004" s="578">
        <v>0</v>
      </c>
      <c r="X7004" s="578">
        <v>0</v>
      </c>
      <c r="Y7004" s="578">
        <v>0</v>
      </c>
    </row>
    <row r="7005" spans="1:25" x14ac:dyDescent="0.3">
      <c r="A7005" s="61" t="s">
        <v>7876</v>
      </c>
      <c r="B7005" s="61" t="s">
        <v>2195</v>
      </c>
      <c r="C7005" s="61" t="s">
        <v>44</v>
      </c>
      <c r="D7005" s="36">
        <v>11</v>
      </c>
      <c r="E7005" s="36">
        <v>2030</v>
      </c>
      <c r="F7005" s="578">
        <v>1.1833824183756798</v>
      </c>
      <c r="G7005" s="578">
        <v>1466.5035044352148</v>
      </c>
      <c r="H7005" s="578">
        <v>9.0226581010938348E-2</v>
      </c>
      <c r="I7005" s="578">
        <v>2.8621104022022302E-2</v>
      </c>
      <c r="J7005" s="578">
        <v>1.2627322983462325E-2</v>
      </c>
      <c r="K7005" s="578">
        <v>1.2118472217713299</v>
      </c>
      <c r="L7005" s="578">
        <v>1520.7868461608823</v>
      </c>
      <c r="M7005" s="578">
        <v>9.1742480330140055E-2</v>
      </c>
      <c r="N7005" s="578">
        <v>3.0448671604972298E-2</v>
      </c>
      <c r="O7005" s="578">
        <v>1.3094718888169101E-2</v>
      </c>
      <c r="P7005" s="578">
        <v>1.1833824705192875</v>
      </c>
      <c r="Q7005" s="578">
        <v>1466.5035565694125</v>
      </c>
      <c r="R7005" s="578">
        <v>9.0226580995476924E-2</v>
      </c>
      <c r="S7005" s="578">
        <v>2.8621102993686923E-2</v>
      </c>
      <c r="T7005" s="578">
        <v>1.2627322983462325E-2</v>
      </c>
      <c r="U7005" s="578">
        <v>0</v>
      </c>
      <c r="V7005" s="578">
        <v>0</v>
      </c>
      <c r="W7005" s="578">
        <v>0</v>
      </c>
      <c r="X7005" s="578">
        <v>0</v>
      </c>
      <c r="Y7005" s="578">
        <v>0</v>
      </c>
    </row>
    <row r="7006" spans="1:25" x14ac:dyDescent="0.3">
      <c r="A7006" s="61" t="s">
        <v>7877</v>
      </c>
      <c r="B7006" s="61" t="s">
        <v>2195</v>
      </c>
      <c r="C7006" s="61" t="s">
        <v>44</v>
      </c>
      <c r="D7006" s="36">
        <v>12</v>
      </c>
      <c r="E7006" s="36">
        <v>2030</v>
      </c>
      <c r="F7006" s="578">
        <v>1.1307076289018174</v>
      </c>
      <c r="G7006" s="578">
        <v>1394.5350812276151</v>
      </c>
      <c r="H7006" s="578">
        <v>8.4659375123919731E-2</v>
      </c>
      <c r="I7006" s="578">
        <v>2.4490140378475099E-2</v>
      </c>
      <c r="J7006" s="578">
        <v>1.2007692673553973E-2</v>
      </c>
      <c r="K7006" s="578">
        <v>1.1625135370767676</v>
      </c>
      <c r="L7006" s="578">
        <v>1456.5399996439576</v>
      </c>
      <c r="M7006" s="578">
        <v>8.6402642995380974E-2</v>
      </c>
      <c r="N7006" s="578">
        <v>2.6675989851355501E-2</v>
      </c>
      <c r="O7006" s="578">
        <v>1.254152401816095E-2</v>
      </c>
      <c r="P7006" s="578">
        <v>1.1307075767425601</v>
      </c>
      <c r="Q7006" s="578">
        <v>1394.5350812276151</v>
      </c>
      <c r="R7006" s="578">
        <v>8.4659375134530493E-2</v>
      </c>
      <c r="S7006" s="578">
        <v>2.4490140378475099E-2</v>
      </c>
      <c r="T7006" s="578">
        <v>1.2007692673553973E-2</v>
      </c>
      <c r="U7006" s="578">
        <v>0</v>
      </c>
      <c r="V7006" s="578">
        <v>0</v>
      </c>
      <c r="W7006" s="578">
        <v>0</v>
      </c>
      <c r="X7006" s="578">
        <v>0</v>
      </c>
      <c r="Y7006" s="578">
        <v>0</v>
      </c>
    </row>
    <row r="7007" spans="1:25" x14ac:dyDescent="0.3">
      <c r="A7007" s="61" t="s">
        <v>7878</v>
      </c>
      <c r="B7007" s="61" t="s">
        <v>2195</v>
      </c>
      <c r="C7007" s="61" t="s">
        <v>44</v>
      </c>
      <c r="D7007" s="36">
        <v>13</v>
      </c>
      <c r="E7007" s="36">
        <v>2030</v>
      </c>
      <c r="F7007" s="578">
        <v>1.1501826606773076</v>
      </c>
      <c r="G7007" s="578">
        <v>1424.1075998942024</v>
      </c>
      <c r="H7007" s="578">
        <v>8.2120664416379399E-2</v>
      </c>
      <c r="I7007" s="578">
        <v>2.2786868042506549E-2</v>
      </c>
      <c r="J7007" s="578">
        <v>1.22622312919702E-2</v>
      </c>
      <c r="K7007" s="578">
        <v>1.1790760287559123</v>
      </c>
      <c r="L7007" s="578">
        <v>1483.923339843745</v>
      </c>
      <c r="M7007" s="578">
        <v>8.3869328676276625E-2</v>
      </c>
      <c r="N7007" s="578">
        <v>2.5035750120878199E-2</v>
      </c>
      <c r="O7007" s="578">
        <v>1.2777208214780875E-2</v>
      </c>
      <c r="P7007" s="578">
        <v>1.150182660667</v>
      </c>
      <c r="Q7007" s="578">
        <v>1424.1075998942024</v>
      </c>
      <c r="R7007" s="578">
        <v>8.2120664894318851E-2</v>
      </c>
      <c r="S7007" s="578">
        <v>2.2786865947030749E-2</v>
      </c>
      <c r="T7007" s="578">
        <v>1.22622312919702E-2</v>
      </c>
      <c r="U7007" s="578">
        <v>0</v>
      </c>
      <c r="V7007" s="578">
        <v>0</v>
      </c>
      <c r="W7007" s="578">
        <v>0</v>
      </c>
      <c r="X7007" s="578">
        <v>0</v>
      </c>
      <c r="Y7007" s="578">
        <v>0</v>
      </c>
    </row>
    <row r="7008" spans="1:25" x14ac:dyDescent="0.3">
      <c r="A7008" s="61" t="s">
        <v>7879</v>
      </c>
      <c r="B7008" s="61" t="s">
        <v>2195</v>
      </c>
      <c r="C7008" s="61" t="s">
        <v>44</v>
      </c>
      <c r="D7008" s="36">
        <v>14</v>
      </c>
      <c r="E7008" s="36">
        <v>2030</v>
      </c>
      <c r="F7008" s="578">
        <v>1.2066990556611399</v>
      </c>
      <c r="G7008" s="578">
        <v>1520.5119781494075</v>
      </c>
      <c r="H7008" s="578">
        <v>8.1953365263113129E-2</v>
      </c>
      <c r="I7008" s="578">
        <v>2.3162160534411599E-2</v>
      </c>
      <c r="J7008" s="578">
        <v>1.3092430162941999E-2</v>
      </c>
      <c r="K7008" s="578">
        <v>1.2291016648894075</v>
      </c>
      <c r="L7008" s="578">
        <v>1571.2470970153749</v>
      </c>
      <c r="M7008" s="578">
        <v>8.3483702789938691E-2</v>
      </c>
      <c r="N7008" s="578">
        <v>2.526113786734635E-2</v>
      </c>
      <c r="O7008" s="578">
        <v>1.352925622874555E-2</v>
      </c>
      <c r="P7008" s="578">
        <v>1.20669900351727</v>
      </c>
      <c r="Q7008" s="578">
        <v>1520.5119781494075</v>
      </c>
      <c r="R7008" s="578">
        <v>8.1953361596030505E-2</v>
      </c>
      <c r="S7008" s="578">
        <v>2.3162160534411599E-2</v>
      </c>
      <c r="T7008" s="578">
        <v>1.3092430162941999E-2</v>
      </c>
      <c r="U7008" s="578">
        <v>0</v>
      </c>
      <c r="V7008" s="578">
        <v>0</v>
      </c>
      <c r="W7008" s="578">
        <v>0</v>
      </c>
      <c r="X7008" s="578">
        <v>0</v>
      </c>
      <c r="Y7008" s="578">
        <v>0</v>
      </c>
    </row>
    <row r="7009" spans="1:25" x14ac:dyDescent="0.3">
      <c r="A7009" s="61" t="s">
        <v>7880</v>
      </c>
      <c r="B7009" s="61" t="s">
        <v>2195</v>
      </c>
      <c r="C7009" s="61" t="s">
        <v>44</v>
      </c>
      <c r="D7009" s="36">
        <v>15</v>
      </c>
      <c r="E7009" s="36">
        <v>2030</v>
      </c>
      <c r="F7009" s="578">
        <v>1.2551425321933749</v>
      </c>
      <c r="G7009" s="578">
        <v>1603.1385790506949</v>
      </c>
      <c r="H7009" s="578">
        <v>8.1809908444483825E-2</v>
      </c>
      <c r="I7009" s="578">
        <v>2.3483810429752301E-2</v>
      </c>
      <c r="J7009" s="578">
        <v>1.3804038579110001E-2</v>
      </c>
      <c r="K7009" s="578">
        <v>1.2722177203955449</v>
      </c>
      <c r="L7009" s="578">
        <v>1646.0248781839973</v>
      </c>
      <c r="M7009" s="578">
        <v>8.3154157322799904E-2</v>
      </c>
      <c r="N7009" s="578">
        <v>2.535348670789965E-2</v>
      </c>
      <c r="O7009" s="578">
        <v>1.4173244785827826E-2</v>
      </c>
      <c r="P7009" s="578">
        <v>1.2551424800292301</v>
      </c>
      <c r="Q7009" s="578">
        <v>1603.1385790506949</v>
      </c>
      <c r="R7009" s="578">
        <v>8.1809907941230095E-2</v>
      </c>
      <c r="S7009" s="578">
        <v>2.3483810429752301E-2</v>
      </c>
      <c r="T7009" s="578">
        <v>1.3804038579110001E-2</v>
      </c>
      <c r="U7009" s="578">
        <v>0</v>
      </c>
      <c r="V7009" s="578">
        <v>0</v>
      </c>
      <c r="W7009" s="578">
        <v>0</v>
      </c>
      <c r="X7009" s="578">
        <v>0</v>
      </c>
      <c r="Y7009" s="578">
        <v>0</v>
      </c>
    </row>
    <row r="7010" spans="1:25" x14ac:dyDescent="0.3">
      <c r="A7010" s="580" t="s">
        <v>7881</v>
      </c>
      <c r="B7010" s="580" t="s">
        <v>2195</v>
      </c>
      <c r="C7010" s="580" t="s">
        <v>44</v>
      </c>
      <c r="D7010" s="581">
        <v>16</v>
      </c>
      <c r="E7010" s="581">
        <v>2030</v>
      </c>
      <c r="F7010" s="582">
        <v>1.322975511994245</v>
      </c>
      <c r="G7010" s="582">
        <v>1718.5258992512952</v>
      </c>
      <c r="H7010" s="582">
        <v>8.3232934824688173E-2</v>
      </c>
      <c r="I7010" s="582">
        <v>2.4345809593796699E-2</v>
      </c>
      <c r="J7010" s="582">
        <v>1.4797625908007175E-2</v>
      </c>
      <c r="K7010" s="582">
        <v>1.3328852635414274</v>
      </c>
      <c r="L7010" s="582">
        <v>1750.6882425943977</v>
      </c>
      <c r="M7010" s="582">
        <v>8.4294241029359271E-2</v>
      </c>
      <c r="N7010" s="582">
        <v>2.6019979268312399E-2</v>
      </c>
      <c r="O7010" s="582">
        <v>1.5074468770762874E-2</v>
      </c>
      <c r="P7010" s="582">
        <v>1.3229755641533876</v>
      </c>
      <c r="Q7010" s="582">
        <v>1718.5259513854926</v>
      </c>
      <c r="R7010" s="582">
        <v>8.3232933802719289E-2</v>
      </c>
      <c r="S7010" s="582">
        <v>2.4345810117665651E-2</v>
      </c>
      <c r="T7010" s="582">
        <v>1.4797625908007175E-2</v>
      </c>
      <c r="U7010" s="582">
        <v>0</v>
      </c>
      <c r="V7010" s="582">
        <v>0</v>
      </c>
      <c r="W7010" s="582">
        <v>0</v>
      </c>
      <c r="X7010" s="582">
        <v>0</v>
      </c>
      <c r="Y7010" s="582">
        <v>0</v>
      </c>
    </row>
    <row r="7011" spans="1:25" x14ac:dyDescent="0.3">
      <c r="A7011" s="61" t="s">
        <v>7882</v>
      </c>
      <c r="B7011" s="61" t="s">
        <v>2194</v>
      </c>
      <c r="C7011" s="61" t="s">
        <v>44</v>
      </c>
      <c r="D7011" s="36">
        <v>1</v>
      </c>
      <c r="E7011" s="36">
        <v>2012</v>
      </c>
      <c r="F7011" s="578">
        <v>30.332432473728304</v>
      </c>
      <c r="G7011" s="578">
        <v>6599.3532282511324</v>
      </c>
      <c r="H7011" s="578">
        <v>32.431779099783498</v>
      </c>
      <c r="I7011" s="578">
        <v>0.38108915197274928</v>
      </c>
      <c r="J7011" s="578">
        <v>0.13151977273325074</v>
      </c>
      <c r="K7011" s="578">
        <v>30.740114868534228</v>
      </c>
      <c r="L7011" s="578">
        <v>6667.7156194051076</v>
      </c>
      <c r="M7011" s="578">
        <v>32.729222876718246</v>
      </c>
      <c r="N7011" s="578">
        <v>0.38744069656725777</v>
      </c>
      <c r="O7011" s="578">
        <v>0.132882133436699</v>
      </c>
      <c r="P7011" s="578">
        <v>30.332430914073452</v>
      </c>
      <c r="Q7011" s="578">
        <v>6599.3531748453697</v>
      </c>
      <c r="R7011" s="578">
        <v>32.431778002491498</v>
      </c>
      <c r="S7011" s="578">
        <v>0.38108915662814952</v>
      </c>
      <c r="T7011" s="578">
        <v>0.13151977273325074</v>
      </c>
      <c r="U7011" s="578">
        <v>0</v>
      </c>
      <c r="V7011" s="578">
        <v>0</v>
      </c>
      <c r="W7011" s="578">
        <v>0</v>
      </c>
      <c r="X7011" s="578">
        <v>0</v>
      </c>
      <c r="Y7011" s="578">
        <v>0</v>
      </c>
    </row>
    <row r="7012" spans="1:25" x14ac:dyDescent="0.3">
      <c r="A7012" s="61" t="s">
        <v>7883</v>
      </c>
      <c r="B7012" s="61" t="s">
        <v>2194</v>
      </c>
      <c r="C7012" s="61" t="s">
        <v>44</v>
      </c>
      <c r="D7012" s="36">
        <v>2</v>
      </c>
      <c r="E7012" s="36">
        <v>2012</v>
      </c>
      <c r="F7012" s="578">
        <v>19.739831088691325</v>
      </c>
      <c r="G7012" s="578">
        <v>3975.1785608927348</v>
      </c>
      <c r="H7012" s="578">
        <v>19.644867488338249</v>
      </c>
      <c r="I7012" s="578">
        <v>0.28042236161612222</v>
      </c>
      <c r="J7012" s="578">
        <v>7.9222102339068984E-2</v>
      </c>
      <c r="K7012" s="578">
        <v>20.00336830797395</v>
      </c>
      <c r="L7012" s="578">
        <v>4014.7544352213499</v>
      </c>
      <c r="M7012" s="578">
        <v>19.713117408313902</v>
      </c>
      <c r="N7012" s="578">
        <v>0.27983042720249252</v>
      </c>
      <c r="O7012" s="578">
        <v>8.0010816765328202E-2</v>
      </c>
      <c r="P7012" s="578">
        <v>19.739831078762375</v>
      </c>
      <c r="Q7012" s="578">
        <v>3975.1785608927348</v>
      </c>
      <c r="R7012" s="578">
        <v>19.64486814790865</v>
      </c>
      <c r="S7012" s="578">
        <v>0.28042236169615775</v>
      </c>
      <c r="T7012" s="578">
        <v>7.9222101330136185E-2</v>
      </c>
      <c r="U7012" s="578">
        <v>0</v>
      </c>
      <c r="V7012" s="578">
        <v>0</v>
      </c>
      <c r="W7012" s="578">
        <v>0</v>
      </c>
      <c r="X7012" s="578">
        <v>0</v>
      </c>
      <c r="Y7012" s="578">
        <v>0</v>
      </c>
    </row>
    <row r="7013" spans="1:25" x14ac:dyDescent="0.3">
      <c r="A7013" s="61" t="s">
        <v>7884</v>
      </c>
      <c r="B7013" s="61" t="s">
        <v>2194</v>
      </c>
      <c r="C7013" s="61" t="s">
        <v>44</v>
      </c>
      <c r="D7013" s="36">
        <v>3</v>
      </c>
      <c r="E7013" s="36">
        <v>2012</v>
      </c>
      <c r="F7013" s="578">
        <v>15.150187286363952</v>
      </c>
      <c r="G7013" s="578">
        <v>2789.295646667475</v>
      </c>
      <c r="H7013" s="578">
        <v>13.277731107314999</v>
      </c>
      <c r="I7013" s="578">
        <v>0.22113413907451651</v>
      </c>
      <c r="J7013" s="578">
        <v>5.558840969266985E-2</v>
      </c>
      <c r="K7013" s="578">
        <v>14.736255045904976</v>
      </c>
      <c r="L7013" s="578">
        <v>2724.9014307657826</v>
      </c>
      <c r="M7013" s="578">
        <v>12.9529432821145</v>
      </c>
      <c r="N7013" s="578">
        <v>0.21268395935840051</v>
      </c>
      <c r="O7013" s="578">
        <v>5.430509623450535E-2</v>
      </c>
      <c r="P7013" s="578">
        <v>15.150187807884</v>
      </c>
      <c r="Q7013" s="578">
        <v>2789.2956988016722</v>
      </c>
      <c r="R7013" s="578">
        <v>13.277731195266776</v>
      </c>
      <c r="S7013" s="578">
        <v>0.22113413413414129</v>
      </c>
      <c r="T7013" s="578">
        <v>5.558840969266985E-2</v>
      </c>
      <c r="U7013" s="578">
        <v>0</v>
      </c>
      <c r="V7013" s="578">
        <v>0</v>
      </c>
      <c r="W7013" s="578">
        <v>0</v>
      </c>
      <c r="X7013" s="578">
        <v>0</v>
      </c>
      <c r="Y7013" s="578">
        <v>0</v>
      </c>
    </row>
    <row r="7014" spans="1:25" x14ac:dyDescent="0.3">
      <c r="A7014" s="61" t="s">
        <v>7885</v>
      </c>
      <c r="B7014" s="61" t="s">
        <v>2194</v>
      </c>
      <c r="C7014" s="61" t="s">
        <v>44</v>
      </c>
      <c r="D7014" s="36">
        <v>4</v>
      </c>
      <c r="E7014" s="36">
        <v>2012</v>
      </c>
      <c r="F7014" s="578">
        <v>15.099444637287851</v>
      </c>
      <c r="G7014" s="578">
        <v>2670.1101760864199</v>
      </c>
      <c r="H7014" s="578">
        <v>11.8874675277329</v>
      </c>
      <c r="I7014" s="578">
        <v>0.33859996428630679</v>
      </c>
      <c r="J7014" s="578">
        <v>5.3213117488970299E-2</v>
      </c>
      <c r="K7014" s="578">
        <v>14.620243206631399</v>
      </c>
      <c r="L7014" s="578">
        <v>2591.0226262410451</v>
      </c>
      <c r="M7014" s="578">
        <v>11.569537538802198</v>
      </c>
      <c r="N7014" s="578">
        <v>0.32124364996343446</v>
      </c>
      <c r="O7014" s="578">
        <v>5.1636972348205704E-2</v>
      </c>
      <c r="P7014" s="578">
        <v>15.099444637287851</v>
      </c>
      <c r="Q7014" s="578">
        <v>2670.1101760864199</v>
      </c>
      <c r="R7014" s="578">
        <v>11.887467563084375</v>
      </c>
      <c r="S7014" s="578">
        <v>0.33859996449609697</v>
      </c>
      <c r="T7014" s="578">
        <v>5.3213117488970299E-2</v>
      </c>
      <c r="U7014" s="578">
        <v>0</v>
      </c>
      <c r="V7014" s="578">
        <v>0</v>
      </c>
      <c r="W7014" s="578">
        <v>0</v>
      </c>
      <c r="X7014" s="578">
        <v>0</v>
      </c>
      <c r="Y7014" s="578">
        <v>0</v>
      </c>
    </row>
    <row r="7015" spans="1:25" x14ac:dyDescent="0.3">
      <c r="A7015" s="61" t="s">
        <v>7886</v>
      </c>
      <c r="B7015" s="61" t="s">
        <v>2194</v>
      </c>
      <c r="C7015" s="61" t="s">
        <v>44</v>
      </c>
      <c r="D7015" s="36">
        <v>5</v>
      </c>
      <c r="E7015" s="36">
        <v>2012</v>
      </c>
      <c r="F7015" s="578">
        <v>12.645285463371327</v>
      </c>
      <c r="G7015" s="578">
        <v>2270.6046498616474</v>
      </c>
      <c r="H7015" s="578">
        <v>9.4136007407020408</v>
      </c>
      <c r="I7015" s="578">
        <v>0.23176046103253575</v>
      </c>
      <c r="J7015" s="578">
        <v>4.5251343690324547E-2</v>
      </c>
      <c r="K7015" s="578">
        <v>12.476308377876624</v>
      </c>
      <c r="L7015" s="578">
        <v>2233.76686604817</v>
      </c>
      <c r="M7015" s="578">
        <v>9.3412077943066798</v>
      </c>
      <c r="N7015" s="578">
        <v>0.22568692148100375</v>
      </c>
      <c r="O7015" s="578">
        <v>4.4517126361218573E-2</v>
      </c>
      <c r="P7015" s="578">
        <v>12.645286501480125</v>
      </c>
      <c r="Q7015" s="578">
        <v>2270.6046498616474</v>
      </c>
      <c r="R7015" s="578">
        <v>9.4136001155469167</v>
      </c>
      <c r="S7015" s="578">
        <v>0.23176044577000199</v>
      </c>
      <c r="T7015" s="578">
        <v>4.5251343166455599E-2</v>
      </c>
      <c r="U7015" s="578">
        <v>0</v>
      </c>
      <c r="V7015" s="578">
        <v>0</v>
      </c>
      <c r="W7015" s="578">
        <v>0</v>
      </c>
      <c r="X7015" s="578">
        <v>0</v>
      </c>
      <c r="Y7015" s="578">
        <v>0</v>
      </c>
    </row>
    <row r="7016" spans="1:25" x14ac:dyDescent="0.3">
      <c r="A7016" s="61" t="s">
        <v>7887</v>
      </c>
      <c r="B7016" s="61" t="s">
        <v>2194</v>
      </c>
      <c r="C7016" s="61" t="s">
        <v>44</v>
      </c>
      <c r="D7016" s="36">
        <v>6</v>
      </c>
      <c r="E7016" s="36">
        <v>2012</v>
      </c>
      <c r="F7016" s="578">
        <v>12.031671851501951</v>
      </c>
      <c r="G7016" s="578">
        <v>2145.3459447224877</v>
      </c>
      <c r="H7016" s="578">
        <v>8.5988052574248233</v>
      </c>
      <c r="I7016" s="578">
        <v>0.25297518876565495</v>
      </c>
      <c r="J7016" s="578">
        <v>4.2755025089718381E-2</v>
      </c>
      <c r="K7016" s="578">
        <v>12.02508201671295</v>
      </c>
      <c r="L7016" s="578">
        <v>2133.5890528360951</v>
      </c>
      <c r="M7016" s="578">
        <v>8.6464907709596428</v>
      </c>
      <c r="N7016" s="578">
        <v>0.24875199639306247</v>
      </c>
      <c r="O7016" s="578">
        <v>4.2520744066374981E-2</v>
      </c>
      <c r="P7016" s="578">
        <v>12.03167185149665</v>
      </c>
      <c r="Q7016" s="578">
        <v>2145.3459447224877</v>
      </c>
      <c r="R7016" s="578">
        <v>8.5988054333865822</v>
      </c>
      <c r="S7016" s="578">
        <v>0.25297517821066579</v>
      </c>
      <c r="T7016" s="578">
        <v>4.2755025089718381E-2</v>
      </c>
      <c r="U7016" s="578">
        <v>0</v>
      </c>
      <c r="V7016" s="578">
        <v>0</v>
      </c>
      <c r="W7016" s="578">
        <v>0</v>
      </c>
      <c r="X7016" s="578">
        <v>0</v>
      </c>
      <c r="Y7016" s="578">
        <v>0</v>
      </c>
    </row>
    <row r="7017" spans="1:25" x14ac:dyDescent="0.3">
      <c r="A7017" s="61" t="s">
        <v>7888</v>
      </c>
      <c r="B7017" s="61" t="s">
        <v>2194</v>
      </c>
      <c r="C7017" s="61" t="s">
        <v>44</v>
      </c>
      <c r="D7017" s="36">
        <v>7</v>
      </c>
      <c r="E7017" s="36">
        <v>2012</v>
      </c>
      <c r="F7017" s="578">
        <v>11.7895203034175</v>
      </c>
      <c r="G7017" s="578">
        <v>2070.7196706136024</v>
      </c>
      <c r="H7017" s="578">
        <v>7.7021530164104925</v>
      </c>
      <c r="I7017" s="578">
        <v>0.27492851971874149</v>
      </c>
      <c r="J7017" s="578">
        <v>4.1267792150999072E-2</v>
      </c>
      <c r="K7017" s="578">
        <v>11.878551730918801</v>
      </c>
      <c r="L7017" s="578">
        <v>2076.9030329386351</v>
      </c>
      <c r="M7017" s="578">
        <v>7.8537498616060422</v>
      </c>
      <c r="N7017" s="578">
        <v>0.27419331731531749</v>
      </c>
      <c r="O7017" s="578">
        <v>4.139103472698475E-2</v>
      </c>
      <c r="P7017" s="578">
        <v>11.7895203034075</v>
      </c>
      <c r="Q7017" s="578">
        <v>2070.7196706136024</v>
      </c>
      <c r="R7017" s="578">
        <v>7.7021528485784048</v>
      </c>
      <c r="S7017" s="578">
        <v>0.2749285145964675</v>
      </c>
      <c r="T7017" s="578">
        <v>4.1267792150999072E-2</v>
      </c>
      <c r="U7017" s="578">
        <v>0</v>
      </c>
      <c r="V7017" s="578">
        <v>0</v>
      </c>
      <c r="W7017" s="578">
        <v>0</v>
      </c>
      <c r="X7017" s="578">
        <v>0</v>
      </c>
      <c r="Y7017" s="578">
        <v>0</v>
      </c>
    </row>
    <row r="7018" spans="1:25" x14ac:dyDescent="0.3">
      <c r="A7018" s="61" t="s">
        <v>7889</v>
      </c>
      <c r="B7018" s="61" t="s">
        <v>2194</v>
      </c>
      <c r="C7018" s="61" t="s">
        <v>44</v>
      </c>
      <c r="D7018" s="36">
        <v>8</v>
      </c>
      <c r="E7018" s="36">
        <v>2012</v>
      </c>
      <c r="F7018" s="578">
        <v>10.159532150006097</v>
      </c>
      <c r="G7018" s="578">
        <v>1680.5631395975674</v>
      </c>
      <c r="H7018" s="578">
        <v>5.7477397902548502</v>
      </c>
      <c r="I7018" s="578">
        <v>0.16785270814216297</v>
      </c>
      <c r="J7018" s="578">
        <v>3.3492265191550026E-2</v>
      </c>
      <c r="K7018" s="578">
        <v>10.409010748558075</v>
      </c>
      <c r="L7018" s="578">
        <v>1725.4920667012473</v>
      </c>
      <c r="M7018" s="578">
        <v>6.0531185475653375</v>
      </c>
      <c r="N7018" s="578">
        <v>0.18461184279658399</v>
      </c>
      <c r="O7018" s="578">
        <v>3.4387669409625204E-2</v>
      </c>
      <c r="P7018" s="578">
        <v>10.159532095347732</v>
      </c>
      <c r="Q7018" s="578">
        <v>1680.5631395975674</v>
      </c>
      <c r="R7018" s="578">
        <v>5.747739679844619</v>
      </c>
      <c r="S7018" s="578">
        <v>0.16785270278584574</v>
      </c>
      <c r="T7018" s="578">
        <v>3.3492265191550026E-2</v>
      </c>
      <c r="U7018" s="578">
        <v>0</v>
      </c>
      <c r="V7018" s="578">
        <v>0</v>
      </c>
      <c r="W7018" s="578">
        <v>0</v>
      </c>
      <c r="X7018" s="578">
        <v>0</v>
      </c>
      <c r="Y7018" s="578">
        <v>0</v>
      </c>
    </row>
    <row r="7019" spans="1:25" x14ac:dyDescent="0.3">
      <c r="A7019" s="61" t="s">
        <v>7890</v>
      </c>
      <c r="B7019" s="61" t="s">
        <v>2194</v>
      </c>
      <c r="C7019" s="61" t="s">
        <v>44</v>
      </c>
      <c r="D7019" s="36">
        <v>9</v>
      </c>
      <c r="E7019" s="36">
        <v>2012</v>
      </c>
      <c r="F7019" s="578">
        <v>10.235910982587139</v>
      </c>
      <c r="G7019" s="578">
        <v>1632.2021001179926</v>
      </c>
      <c r="H7019" s="578">
        <v>5.166277153596937</v>
      </c>
      <c r="I7019" s="578">
        <v>0.18252358180810252</v>
      </c>
      <c r="J7019" s="578">
        <v>3.2528490138550546E-2</v>
      </c>
      <c r="K7019" s="578">
        <v>10.511892728859607</v>
      </c>
      <c r="L7019" s="578">
        <v>1689.8877080281522</v>
      </c>
      <c r="M7019" s="578">
        <v>5.5203527452079726</v>
      </c>
      <c r="N7019" s="578">
        <v>0.21535772781862703</v>
      </c>
      <c r="O7019" s="578">
        <v>3.3678125415462973E-2</v>
      </c>
      <c r="P7019" s="578">
        <v>10.235910560372142</v>
      </c>
      <c r="Q7019" s="578">
        <v>1632.2021001179926</v>
      </c>
      <c r="R7019" s="578">
        <v>5.1662771189827801</v>
      </c>
      <c r="S7019" s="578">
        <v>0.18252357653060802</v>
      </c>
      <c r="T7019" s="578">
        <v>3.2528490138550546E-2</v>
      </c>
      <c r="U7019" s="578">
        <v>0</v>
      </c>
      <c r="V7019" s="578">
        <v>0</v>
      </c>
      <c r="W7019" s="578">
        <v>0</v>
      </c>
      <c r="X7019" s="578">
        <v>0</v>
      </c>
      <c r="Y7019" s="578">
        <v>0</v>
      </c>
    </row>
    <row r="7020" spans="1:25" x14ac:dyDescent="0.3">
      <c r="A7020" s="61" t="s">
        <v>7891</v>
      </c>
      <c r="B7020" s="61" t="s">
        <v>2194</v>
      </c>
      <c r="C7020" s="61" t="s">
        <v>44</v>
      </c>
      <c r="D7020" s="36">
        <v>10</v>
      </c>
      <c r="E7020" s="36">
        <v>2012</v>
      </c>
      <c r="F7020" s="578">
        <v>10.295281416522638</v>
      </c>
      <c r="G7020" s="578">
        <v>1594.5873374938924</v>
      </c>
      <c r="H7020" s="578">
        <v>4.7140267318439601</v>
      </c>
      <c r="I7020" s="578">
        <v>0.193934261164637</v>
      </c>
      <c r="J7020" s="578">
        <v>3.1778883557611423E-2</v>
      </c>
      <c r="K7020" s="578">
        <v>10.598172507495121</v>
      </c>
      <c r="L7020" s="578">
        <v>1661.4476979573551</v>
      </c>
      <c r="M7020" s="578">
        <v>5.0977291360080272</v>
      </c>
      <c r="N7020" s="578">
        <v>0.24059638337712325</v>
      </c>
      <c r="O7020" s="578">
        <v>3.3111256042805771E-2</v>
      </c>
      <c r="P7020" s="578">
        <v>10.295281515868719</v>
      </c>
      <c r="Q7020" s="578">
        <v>1594.5873896280873</v>
      </c>
      <c r="R7020" s="578">
        <v>4.7140267429955776</v>
      </c>
      <c r="S7020" s="578">
        <v>0.19393427135704125</v>
      </c>
      <c r="T7020" s="578">
        <v>3.1778883557611423E-2</v>
      </c>
      <c r="U7020" s="578">
        <v>0</v>
      </c>
      <c r="V7020" s="578">
        <v>0</v>
      </c>
      <c r="W7020" s="578">
        <v>0</v>
      </c>
      <c r="X7020" s="578">
        <v>0</v>
      </c>
      <c r="Y7020" s="578">
        <v>0</v>
      </c>
    </row>
    <row r="7021" spans="1:25" x14ac:dyDescent="0.3">
      <c r="A7021" s="61" t="s">
        <v>7892</v>
      </c>
      <c r="B7021" s="61" t="s">
        <v>2194</v>
      </c>
      <c r="C7021" s="61" t="s">
        <v>44</v>
      </c>
      <c r="D7021" s="36">
        <v>11</v>
      </c>
      <c r="E7021" s="36">
        <v>2012</v>
      </c>
      <c r="F7021" s="578">
        <v>10.176117115336137</v>
      </c>
      <c r="G7021" s="578">
        <v>1507.2250086466452</v>
      </c>
      <c r="H7021" s="578">
        <v>4.112179827937017</v>
      </c>
      <c r="I7021" s="578">
        <v>0.18122516559257398</v>
      </c>
      <c r="J7021" s="578">
        <v>3.0037758561472075E-2</v>
      </c>
      <c r="K7021" s="578">
        <v>10.506284859835381</v>
      </c>
      <c r="L7021" s="578">
        <v>1584.3343353271425</v>
      </c>
      <c r="M7021" s="578">
        <v>4.5272617918477982</v>
      </c>
      <c r="N7021" s="578">
        <v>0.23961346861930552</v>
      </c>
      <c r="O7021" s="578">
        <v>3.1574502179864752E-2</v>
      </c>
      <c r="P7021" s="578">
        <v>10.176117328924603</v>
      </c>
      <c r="Q7021" s="578">
        <v>1507.2250086466452</v>
      </c>
      <c r="R7021" s="578">
        <v>4.1121799250395226</v>
      </c>
      <c r="S7021" s="578">
        <v>0.18122516546281925</v>
      </c>
      <c r="T7021" s="578">
        <v>3.0037758571173325E-2</v>
      </c>
      <c r="U7021" s="578">
        <v>0</v>
      </c>
      <c r="V7021" s="578">
        <v>0</v>
      </c>
      <c r="W7021" s="578">
        <v>0</v>
      </c>
      <c r="X7021" s="578">
        <v>0</v>
      </c>
      <c r="Y7021" s="578">
        <v>0</v>
      </c>
    </row>
    <row r="7022" spans="1:25" x14ac:dyDescent="0.3">
      <c r="A7022" s="61" t="s">
        <v>7893</v>
      </c>
      <c r="B7022" s="61" t="s">
        <v>2194</v>
      </c>
      <c r="C7022" s="61" t="s">
        <v>44</v>
      </c>
      <c r="D7022" s="36">
        <v>12</v>
      </c>
      <c r="E7022" s="36">
        <v>2012</v>
      </c>
      <c r="F7022" s="578">
        <v>10.021180684129193</v>
      </c>
      <c r="G7022" s="578">
        <v>1410.6278928120873</v>
      </c>
      <c r="H7022" s="578">
        <v>3.51414849817471</v>
      </c>
      <c r="I7022" s="578">
        <v>0.16008012495452276</v>
      </c>
      <c r="J7022" s="578">
        <v>2.8112670969373178E-2</v>
      </c>
      <c r="K7022" s="578">
        <v>10.358306212924292</v>
      </c>
      <c r="L7022" s="578">
        <v>1494.5436604817676</v>
      </c>
      <c r="M7022" s="578">
        <v>3.95411810764926</v>
      </c>
      <c r="N7022" s="578">
        <v>0.22846992790922099</v>
      </c>
      <c r="O7022" s="578">
        <v>2.978505079712095E-2</v>
      </c>
      <c r="P7022" s="578">
        <v>10.021181156020075</v>
      </c>
      <c r="Q7022" s="578">
        <v>1410.6278928120873</v>
      </c>
      <c r="R7022" s="578">
        <v>3.5141485151470926</v>
      </c>
      <c r="S7022" s="578">
        <v>0.16008010940640749</v>
      </c>
      <c r="T7022" s="578">
        <v>2.8112670969373178E-2</v>
      </c>
      <c r="U7022" s="578">
        <v>0</v>
      </c>
      <c r="V7022" s="578">
        <v>0</v>
      </c>
      <c r="W7022" s="578">
        <v>0</v>
      </c>
      <c r="X7022" s="578">
        <v>0</v>
      </c>
      <c r="Y7022" s="578">
        <v>0</v>
      </c>
    </row>
    <row r="7023" spans="1:25" x14ac:dyDescent="0.3">
      <c r="A7023" s="61" t="s">
        <v>7894</v>
      </c>
      <c r="B7023" s="61" t="s">
        <v>2194</v>
      </c>
      <c r="C7023" s="61" t="s">
        <v>44</v>
      </c>
      <c r="D7023" s="36">
        <v>13</v>
      </c>
      <c r="E7023" s="36">
        <v>2012</v>
      </c>
      <c r="F7023" s="578">
        <v>10.210996466274512</v>
      </c>
      <c r="G7023" s="578">
        <v>1404.6570739746023</v>
      </c>
      <c r="H7023" s="578">
        <v>3.3246917962242097</v>
      </c>
      <c r="I7023" s="578">
        <v>0.165095036073277</v>
      </c>
      <c r="J7023" s="578">
        <v>2.7993699186481501E-2</v>
      </c>
      <c r="K7023" s="578">
        <v>10.526417317777282</v>
      </c>
      <c r="L7023" s="578">
        <v>1486.4822870890225</v>
      </c>
      <c r="M7023" s="578">
        <v>3.752365363822407</v>
      </c>
      <c r="N7023" s="578">
        <v>0.23489723461777051</v>
      </c>
      <c r="O7023" s="578">
        <v>2.962441284519925E-2</v>
      </c>
      <c r="P7023" s="578">
        <v>10.210996361955916</v>
      </c>
      <c r="Q7023" s="578">
        <v>1404.6570739746023</v>
      </c>
      <c r="R7023" s="578">
        <v>3.3246918532216378</v>
      </c>
      <c r="S7023" s="578">
        <v>0.16509504116887247</v>
      </c>
      <c r="T7023" s="578">
        <v>2.7993699186481501E-2</v>
      </c>
      <c r="U7023" s="578">
        <v>0</v>
      </c>
      <c r="V7023" s="578">
        <v>0</v>
      </c>
      <c r="W7023" s="578">
        <v>0</v>
      </c>
      <c r="X7023" s="578">
        <v>0</v>
      </c>
      <c r="Y7023" s="578">
        <v>0</v>
      </c>
    </row>
    <row r="7024" spans="1:25" x14ac:dyDescent="0.3">
      <c r="A7024" s="61" t="s">
        <v>7895</v>
      </c>
      <c r="B7024" s="61" t="s">
        <v>2194</v>
      </c>
      <c r="C7024" s="61" t="s">
        <v>44</v>
      </c>
      <c r="D7024" s="36">
        <v>14</v>
      </c>
      <c r="E7024" s="36">
        <v>2012</v>
      </c>
      <c r="F7024" s="578">
        <v>10.82800990432553</v>
      </c>
      <c r="G7024" s="578">
        <v>1494.0074094136526</v>
      </c>
      <c r="H7024" s="578">
        <v>3.5474798269618351</v>
      </c>
      <c r="I7024" s="578">
        <v>0.204339272021267</v>
      </c>
      <c r="J7024" s="578">
        <v>2.9774362793735475E-2</v>
      </c>
      <c r="K7024" s="578">
        <v>11.075796755582028</v>
      </c>
      <c r="L7024" s="578">
        <v>1563.7812843322724</v>
      </c>
      <c r="M7024" s="578">
        <v>3.92128800517093</v>
      </c>
      <c r="N7024" s="578">
        <v>0.27039332190906828</v>
      </c>
      <c r="O7024" s="578">
        <v>3.1164925584259071E-2</v>
      </c>
      <c r="P7024" s="578">
        <v>10.828011285156013</v>
      </c>
      <c r="Q7024" s="578">
        <v>1494.0074094136526</v>
      </c>
      <c r="R7024" s="578">
        <v>3.5474798041880851</v>
      </c>
      <c r="S7024" s="578">
        <v>0.20433928764759876</v>
      </c>
      <c r="T7024" s="578">
        <v>2.9774363307903149E-2</v>
      </c>
      <c r="U7024" s="578">
        <v>0</v>
      </c>
      <c r="V7024" s="578">
        <v>0</v>
      </c>
      <c r="W7024" s="578">
        <v>0</v>
      </c>
      <c r="X7024" s="578">
        <v>0</v>
      </c>
      <c r="Y7024" s="578">
        <v>0</v>
      </c>
    </row>
    <row r="7025" spans="1:25" x14ac:dyDescent="0.3">
      <c r="A7025" s="61" t="s">
        <v>7896</v>
      </c>
      <c r="B7025" s="61" t="s">
        <v>2194</v>
      </c>
      <c r="C7025" s="61" t="s">
        <v>44</v>
      </c>
      <c r="D7025" s="36">
        <v>15</v>
      </c>
      <c r="E7025" s="36">
        <v>2012</v>
      </c>
      <c r="F7025" s="578">
        <v>11.356812171450782</v>
      </c>
      <c r="G7025" s="578">
        <v>1570.589251200355</v>
      </c>
      <c r="H7025" s="578">
        <v>3.7384358830749953</v>
      </c>
      <c r="I7025" s="578">
        <v>0.23797677817189303</v>
      </c>
      <c r="J7025" s="578">
        <v>3.130056650843465E-2</v>
      </c>
      <c r="K7025" s="578">
        <v>11.554356024824722</v>
      </c>
      <c r="L7025" s="578">
        <v>1628.9972127278602</v>
      </c>
      <c r="M7025" s="578">
        <v>4.0569886743420831</v>
      </c>
      <c r="N7025" s="578">
        <v>0.29738380722725777</v>
      </c>
      <c r="O7025" s="578">
        <v>3.2464557870601554E-2</v>
      </c>
      <c r="P7025" s="578">
        <v>11.356812638374596</v>
      </c>
      <c r="Q7025" s="578">
        <v>1570.5893033345501</v>
      </c>
      <c r="R7025" s="578">
        <v>3.7384359032439471</v>
      </c>
      <c r="S7025" s="578">
        <v>0.23797676249523597</v>
      </c>
      <c r="T7025" s="578">
        <v>3.130056650843465E-2</v>
      </c>
      <c r="U7025" s="578">
        <v>0</v>
      </c>
      <c r="V7025" s="578">
        <v>0</v>
      </c>
      <c r="W7025" s="578">
        <v>0</v>
      </c>
      <c r="X7025" s="578">
        <v>0</v>
      </c>
      <c r="Y7025" s="578">
        <v>0</v>
      </c>
    </row>
    <row r="7026" spans="1:25" x14ac:dyDescent="0.3">
      <c r="A7026" s="580" t="s">
        <v>7897</v>
      </c>
      <c r="B7026" s="580" t="s">
        <v>2194</v>
      </c>
      <c r="C7026" s="580" t="s">
        <v>44</v>
      </c>
      <c r="D7026" s="581">
        <v>16</v>
      </c>
      <c r="E7026" s="581">
        <v>2012</v>
      </c>
      <c r="F7026" s="582">
        <v>12.140858477387425</v>
      </c>
      <c r="G7026" s="582">
        <v>1681.5161514282174</v>
      </c>
      <c r="H7026" s="582">
        <v>4.000843065360332</v>
      </c>
      <c r="I7026" s="582">
        <v>0.28413297273315574</v>
      </c>
      <c r="J7026" s="582">
        <v>3.3511290889388527E-2</v>
      </c>
      <c r="K7026" s="582">
        <v>12.261223795162975</v>
      </c>
      <c r="L7026" s="582">
        <v>1726.56239064534</v>
      </c>
      <c r="M7026" s="582">
        <v>4.2669044419744697</v>
      </c>
      <c r="N7026" s="582">
        <v>0.33853188622136499</v>
      </c>
      <c r="O7026" s="582">
        <v>3.4409002788985725E-2</v>
      </c>
      <c r="P7026" s="582">
        <v>12.140859520458275</v>
      </c>
      <c r="Q7026" s="582">
        <v>1681.5161514282174</v>
      </c>
      <c r="R7026" s="582">
        <v>4.0008430264630626</v>
      </c>
      <c r="S7026" s="582">
        <v>0.28413295180265125</v>
      </c>
      <c r="T7026" s="582">
        <v>3.35112882700438E-2</v>
      </c>
      <c r="U7026" s="582">
        <v>0</v>
      </c>
      <c r="V7026" s="582">
        <v>0</v>
      </c>
      <c r="W7026" s="582">
        <v>0</v>
      </c>
      <c r="X7026" s="582">
        <v>0</v>
      </c>
      <c r="Y7026" s="582">
        <v>0</v>
      </c>
    </row>
    <row r="7027" spans="1:25" x14ac:dyDescent="0.3">
      <c r="A7027" s="61" t="s">
        <v>7898</v>
      </c>
      <c r="B7027" s="61" t="s">
        <v>2194</v>
      </c>
      <c r="C7027" s="61" t="s">
        <v>44</v>
      </c>
      <c r="D7027" s="36">
        <v>1</v>
      </c>
      <c r="E7027" s="36">
        <v>2020</v>
      </c>
      <c r="F7027" s="578">
        <v>25.033956547921925</v>
      </c>
      <c r="G7027" s="578">
        <v>6650.741317749018</v>
      </c>
      <c r="H7027" s="578">
        <v>25.213184661193097</v>
      </c>
      <c r="I7027" s="578">
        <v>0.31968877391651973</v>
      </c>
      <c r="J7027" s="578">
        <v>4.4249290949664975E-2</v>
      </c>
      <c r="K7027" s="578">
        <v>25.369932867207602</v>
      </c>
      <c r="L7027" s="578">
        <v>6719.4956461588481</v>
      </c>
      <c r="M7027" s="578">
        <v>25.365190290729451</v>
      </c>
      <c r="N7027" s="578">
        <v>0.32187420168581071</v>
      </c>
      <c r="O7027" s="578">
        <v>4.4706727766121376E-2</v>
      </c>
      <c r="P7027" s="578">
        <v>25.033956031348325</v>
      </c>
      <c r="Q7027" s="578">
        <v>6650.7412160237582</v>
      </c>
      <c r="R7027" s="578">
        <v>25.213185227398398</v>
      </c>
      <c r="S7027" s="578">
        <v>0.31968880485752954</v>
      </c>
      <c r="T7027" s="578">
        <v>4.4249290949664975E-2</v>
      </c>
      <c r="U7027" s="578">
        <v>0</v>
      </c>
      <c r="V7027" s="578">
        <v>0</v>
      </c>
      <c r="W7027" s="578">
        <v>0</v>
      </c>
      <c r="X7027" s="578">
        <v>0</v>
      </c>
      <c r="Y7027" s="578">
        <v>0</v>
      </c>
    </row>
    <row r="7028" spans="1:25" x14ac:dyDescent="0.3">
      <c r="A7028" s="61" t="s">
        <v>7899</v>
      </c>
      <c r="B7028" s="61" t="s">
        <v>2194</v>
      </c>
      <c r="C7028" s="61" t="s">
        <v>44</v>
      </c>
      <c r="D7028" s="36">
        <v>2</v>
      </c>
      <c r="E7028" s="36">
        <v>2020</v>
      </c>
      <c r="F7028" s="578">
        <v>16.240088151093573</v>
      </c>
      <c r="G7028" s="578">
        <v>4003.6686541239346</v>
      </c>
      <c r="H7028" s="578">
        <v>14.733136440957075</v>
      </c>
      <c r="I7028" s="578">
        <v>0.24191588266694403</v>
      </c>
      <c r="J7028" s="578">
        <v>2.6637555701502849E-2</v>
      </c>
      <c r="K7028" s="578">
        <v>16.47684142837285</v>
      </c>
      <c r="L7028" s="578">
        <v>4043.5648574829052</v>
      </c>
      <c r="M7028" s="578">
        <v>14.820347964550177</v>
      </c>
      <c r="N7028" s="578">
        <v>0.24157038468850528</v>
      </c>
      <c r="O7028" s="578">
        <v>2.6903013931587297E-2</v>
      </c>
      <c r="P7028" s="578">
        <v>16.240089189202624</v>
      </c>
      <c r="Q7028" s="578">
        <v>4003.6686503092405</v>
      </c>
      <c r="R7028" s="578">
        <v>14.733136855123975</v>
      </c>
      <c r="S7028" s="578">
        <v>0.24191589842303027</v>
      </c>
      <c r="T7028" s="578">
        <v>2.6637555177633897E-2</v>
      </c>
      <c r="U7028" s="578">
        <v>0</v>
      </c>
      <c r="V7028" s="578">
        <v>0</v>
      </c>
      <c r="W7028" s="578">
        <v>0</v>
      </c>
      <c r="X7028" s="578">
        <v>0</v>
      </c>
      <c r="Y7028" s="578">
        <v>0</v>
      </c>
    </row>
    <row r="7029" spans="1:25" x14ac:dyDescent="0.3">
      <c r="A7029" s="61" t="s">
        <v>7900</v>
      </c>
      <c r="B7029" s="61" t="s">
        <v>2194</v>
      </c>
      <c r="C7029" s="61" t="s">
        <v>44</v>
      </c>
      <c r="D7029" s="36">
        <v>3</v>
      </c>
      <c r="E7029" s="36">
        <v>2020</v>
      </c>
      <c r="F7029" s="578">
        <v>12.4726368780393</v>
      </c>
      <c r="G7029" s="578">
        <v>2807.0042012532499</v>
      </c>
      <c r="H7029" s="578">
        <v>9.4835443622529567</v>
      </c>
      <c r="I7029" s="578">
        <v>0.16847198628723425</v>
      </c>
      <c r="J7029" s="578">
        <v>1.867581380065525E-2</v>
      </c>
      <c r="K7029" s="578">
        <v>12.140028881483552</v>
      </c>
      <c r="L7029" s="578">
        <v>2742.3806991577103</v>
      </c>
      <c r="M7029" s="578">
        <v>9.3136177026414408</v>
      </c>
      <c r="N7029" s="578">
        <v>0.1640442180190195</v>
      </c>
      <c r="O7029" s="578">
        <v>1.8245869917639802E-2</v>
      </c>
      <c r="P7029" s="578">
        <v>12.47263687804945</v>
      </c>
      <c r="Q7029" s="578">
        <v>2807.0042012532499</v>
      </c>
      <c r="R7029" s="578">
        <v>9.4835438820203404</v>
      </c>
      <c r="S7029" s="578">
        <v>0.16847197594142899</v>
      </c>
      <c r="T7029" s="578">
        <v>1.8675814324524198E-2</v>
      </c>
      <c r="U7029" s="578">
        <v>0</v>
      </c>
      <c r="V7029" s="578">
        <v>0</v>
      </c>
      <c r="W7029" s="578">
        <v>0</v>
      </c>
      <c r="X7029" s="578">
        <v>0</v>
      </c>
      <c r="Y7029" s="578">
        <v>0</v>
      </c>
    </row>
    <row r="7030" spans="1:25" x14ac:dyDescent="0.3">
      <c r="A7030" s="61" t="s">
        <v>7901</v>
      </c>
      <c r="B7030" s="61" t="s">
        <v>2194</v>
      </c>
      <c r="C7030" s="61" t="s">
        <v>44</v>
      </c>
      <c r="D7030" s="36">
        <v>4</v>
      </c>
      <c r="E7030" s="36">
        <v>2020</v>
      </c>
      <c r="F7030" s="578">
        <v>12.456857079412025</v>
      </c>
      <c r="G7030" s="578">
        <v>2685.0508511861099</v>
      </c>
      <c r="H7030" s="578">
        <v>8.3496240843766465</v>
      </c>
      <c r="I7030" s="578">
        <v>0.29053789676133074</v>
      </c>
      <c r="J7030" s="578">
        <v>1.7864391401720497E-2</v>
      </c>
      <c r="K7030" s="578">
        <v>12.064715961533501</v>
      </c>
      <c r="L7030" s="578">
        <v>2605.6813913981077</v>
      </c>
      <c r="M7030" s="578">
        <v>8.148942958728485</v>
      </c>
      <c r="N7030" s="578">
        <v>0.27545855898036525</v>
      </c>
      <c r="O7030" s="578">
        <v>1.7336341164385222E-2</v>
      </c>
      <c r="P7030" s="578">
        <v>12.456857600957798</v>
      </c>
      <c r="Q7030" s="578">
        <v>2685.0508511861099</v>
      </c>
      <c r="R7030" s="578">
        <v>8.3496240155557899</v>
      </c>
      <c r="S7030" s="578">
        <v>0.29053791727589301</v>
      </c>
      <c r="T7030" s="578">
        <v>1.7864391925589449E-2</v>
      </c>
      <c r="U7030" s="578">
        <v>0</v>
      </c>
      <c r="V7030" s="578">
        <v>0</v>
      </c>
      <c r="W7030" s="578">
        <v>0</v>
      </c>
      <c r="X7030" s="578">
        <v>0</v>
      </c>
      <c r="Y7030" s="578">
        <v>0</v>
      </c>
    </row>
    <row r="7031" spans="1:25" x14ac:dyDescent="0.3">
      <c r="A7031" s="61" t="s">
        <v>7902</v>
      </c>
      <c r="B7031" s="61" t="s">
        <v>2194</v>
      </c>
      <c r="C7031" s="61" t="s">
        <v>44</v>
      </c>
      <c r="D7031" s="36">
        <v>5</v>
      </c>
      <c r="E7031" s="36">
        <v>2020</v>
      </c>
      <c r="F7031" s="578">
        <v>10.43748086861839</v>
      </c>
      <c r="G7031" s="578">
        <v>2282.9163080851199</v>
      </c>
      <c r="H7031" s="578">
        <v>6.8996380478638422</v>
      </c>
      <c r="I7031" s="578">
        <v>0.15801686790958477</v>
      </c>
      <c r="J7031" s="578">
        <v>1.5188892769704801E-2</v>
      </c>
      <c r="K7031" s="578">
        <v>10.299551693621922</v>
      </c>
      <c r="L7031" s="578">
        <v>2245.9567591349251</v>
      </c>
      <c r="M7031" s="578">
        <v>6.8112724397360527</v>
      </c>
      <c r="N7031" s="578">
        <v>0.15476713802369552</v>
      </c>
      <c r="O7031" s="578">
        <v>1.4943005177580401E-2</v>
      </c>
      <c r="P7031" s="578">
        <v>10.437481335526735</v>
      </c>
      <c r="Q7031" s="578">
        <v>2282.9163080851199</v>
      </c>
      <c r="R7031" s="578">
        <v>6.8996378461839978</v>
      </c>
      <c r="S7031" s="578">
        <v>0.15801687830874725</v>
      </c>
      <c r="T7031" s="578">
        <v>1.5188892769704801E-2</v>
      </c>
      <c r="U7031" s="578">
        <v>0</v>
      </c>
      <c r="V7031" s="578">
        <v>0</v>
      </c>
      <c r="W7031" s="578">
        <v>0</v>
      </c>
      <c r="X7031" s="578">
        <v>0</v>
      </c>
      <c r="Y7031" s="578">
        <v>0</v>
      </c>
    </row>
    <row r="7032" spans="1:25" x14ac:dyDescent="0.3">
      <c r="A7032" s="61" t="s">
        <v>7903</v>
      </c>
      <c r="B7032" s="61" t="s">
        <v>2194</v>
      </c>
      <c r="C7032" s="61" t="s">
        <v>44</v>
      </c>
      <c r="D7032" s="36">
        <v>6</v>
      </c>
      <c r="E7032" s="36">
        <v>2020</v>
      </c>
      <c r="F7032" s="578">
        <v>9.9603402221500428</v>
      </c>
      <c r="G7032" s="578">
        <v>2156.5238622029601</v>
      </c>
      <c r="H7032" s="578">
        <v>6.3745677373323506</v>
      </c>
      <c r="I7032" s="578">
        <v>0.18723401200016526</v>
      </c>
      <c r="J7032" s="578">
        <v>1.4347989480787224E-2</v>
      </c>
      <c r="K7032" s="578">
        <v>9.9543292008309496</v>
      </c>
      <c r="L7032" s="578">
        <v>2144.7290395100849</v>
      </c>
      <c r="M7032" s="578">
        <v>6.3498230015829851</v>
      </c>
      <c r="N7032" s="578">
        <v>0.18445611775920623</v>
      </c>
      <c r="O7032" s="578">
        <v>1.4269526068043551E-2</v>
      </c>
      <c r="P7032" s="578">
        <v>9.9603402767823326</v>
      </c>
      <c r="Q7032" s="578">
        <v>2156.5238100687625</v>
      </c>
      <c r="R7032" s="578">
        <v>6.3745676451362625</v>
      </c>
      <c r="S7032" s="578">
        <v>0.18723401720004951</v>
      </c>
      <c r="T7032" s="578">
        <v>1.4347989480787224E-2</v>
      </c>
      <c r="U7032" s="578">
        <v>0</v>
      </c>
      <c r="V7032" s="578">
        <v>0</v>
      </c>
      <c r="W7032" s="578">
        <v>0</v>
      </c>
      <c r="X7032" s="578">
        <v>0</v>
      </c>
      <c r="Y7032" s="578">
        <v>0</v>
      </c>
    </row>
    <row r="7033" spans="1:25" x14ac:dyDescent="0.3">
      <c r="A7033" s="61" t="s">
        <v>7904</v>
      </c>
      <c r="B7033" s="61" t="s">
        <v>2194</v>
      </c>
      <c r="C7033" s="61" t="s">
        <v>44</v>
      </c>
      <c r="D7033" s="36">
        <v>7</v>
      </c>
      <c r="E7033" s="36">
        <v>2020</v>
      </c>
      <c r="F7033" s="578">
        <v>9.6571534204017517</v>
      </c>
      <c r="G7033" s="578">
        <v>2081.0569648742626</v>
      </c>
      <c r="H7033" s="578">
        <v>5.9139426174563852</v>
      </c>
      <c r="I7033" s="578">
        <v>0.20321714691938977</v>
      </c>
      <c r="J7033" s="578">
        <v>1.3845882873283675E-2</v>
      </c>
      <c r="K7033" s="578">
        <v>9.7391980153906523</v>
      </c>
      <c r="L7033" s="578">
        <v>2087.2593282063754</v>
      </c>
      <c r="M7033" s="578">
        <v>5.9462366050138327</v>
      </c>
      <c r="N7033" s="578">
        <v>0.20415882448408673</v>
      </c>
      <c r="O7033" s="578">
        <v>1.3887125489418325E-2</v>
      </c>
      <c r="P7033" s="578">
        <v>9.6571535197323506</v>
      </c>
      <c r="Q7033" s="578">
        <v>2081.0569648742626</v>
      </c>
      <c r="R7033" s="578">
        <v>5.913942573543558</v>
      </c>
      <c r="S7033" s="578">
        <v>0.20321714704914448</v>
      </c>
      <c r="T7033" s="578">
        <v>1.3845882349414725E-2</v>
      </c>
      <c r="U7033" s="578">
        <v>0</v>
      </c>
      <c r="V7033" s="578">
        <v>0</v>
      </c>
      <c r="W7033" s="578">
        <v>0</v>
      </c>
      <c r="X7033" s="578">
        <v>0</v>
      </c>
      <c r="Y7033" s="578">
        <v>0</v>
      </c>
    </row>
    <row r="7034" spans="1:25" x14ac:dyDescent="0.3">
      <c r="A7034" s="61" t="s">
        <v>7905</v>
      </c>
      <c r="B7034" s="61" t="s">
        <v>2194</v>
      </c>
      <c r="C7034" s="61" t="s">
        <v>44</v>
      </c>
      <c r="D7034" s="36">
        <v>8</v>
      </c>
      <c r="E7034" s="36">
        <v>2020</v>
      </c>
      <c r="F7034" s="578">
        <v>8.0747219232440894</v>
      </c>
      <c r="G7034" s="578">
        <v>1689.1725133260049</v>
      </c>
      <c r="H7034" s="578">
        <v>4.5580799978827855</v>
      </c>
      <c r="I7034" s="578">
        <v>9.7370450096604874E-2</v>
      </c>
      <c r="J7034" s="578">
        <v>1.1238560439475426E-2</v>
      </c>
      <c r="K7034" s="578">
        <v>8.3103708464553421</v>
      </c>
      <c r="L7034" s="578">
        <v>1734.241336822505</v>
      </c>
      <c r="M7034" s="578">
        <v>4.7106327826283305</v>
      </c>
      <c r="N7034" s="578">
        <v>0.11665606348105917</v>
      </c>
      <c r="O7034" s="578">
        <v>1.1538391544793998E-2</v>
      </c>
      <c r="P7034" s="578">
        <v>8.0747219157883556</v>
      </c>
      <c r="Q7034" s="578">
        <v>1689.1724090576124</v>
      </c>
      <c r="R7034" s="578">
        <v>4.5580800048919574</v>
      </c>
      <c r="S7034" s="578">
        <v>9.7370446976734873E-2</v>
      </c>
      <c r="T7034" s="578">
        <v>1.1238560439475426E-2</v>
      </c>
      <c r="U7034" s="578">
        <v>0</v>
      </c>
      <c r="V7034" s="578">
        <v>0</v>
      </c>
      <c r="W7034" s="578">
        <v>0</v>
      </c>
      <c r="X7034" s="578">
        <v>0</v>
      </c>
      <c r="Y7034" s="578">
        <v>0</v>
      </c>
    </row>
    <row r="7035" spans="1:25" x14ac:dyDescent="0.3">
      <c r="A7035" s="61" t="s">
        <v>7906</v>
      </c>
      <c r="B7035" s="61" t="s">
        <v>2194</v>
      </c>
      <c r="C7035" s="61" t="s">
        <v>44</v>
      </c>
      <c r="D7035" s="36">
        <v>9</v>
      </c>
      <c r="E7035" s="36">
        <v>2020</v>
      </c>
      <c r="F7035" s="578">
        <v>7.9832774835852698</v>
      </c>
      <c r="G7035" s="578">
        <v>1640.32590103149</v>
      </c>
      <c r="H7035" s="578">
        <v>4.2019228565817048</v>
      </c>
      <c r="I7035" s="578">
        <v>0.11006450775069679</v>
      </c>
      <c r="J7035" s="578">
        <v>1.0913550412321123E-2</v>
      </c>
      <c r="K7035" s="578">
        <v>8.2559790501327299</v>
      </c>
      <c r="L7035" s="578">
        <v>1698.1913579304976</v>
      </c>
      <c r="M7035" s="578">
        <v>4.4007804005207873</v>
      </c>
      <c r="N7035" s="578">
        <v>0.14980632221007276</v>
      </c>
      <c r="O7035" s="578">
        <v>1.12985489055669E-2</v>
      </c>
      <c r="P7035" s="578">
        <v>7.9832775382280117</v>
      </c>
      <c r="Q7035" s="578">
        <v>1640.32590103149</v>
      </c>
      <c r="R7035" s="578">
        <v>4.2019229707196502</v>
      </c>
      <c r="S7035" s="578">
        <v>0.11006451350416063</v>
      </c>
      <c r="T7035" s="578">
        <v>1.0913550412321123E-2</v>
      </c>
      <c r="U7035" s="578">
        <v>0</v>
      </c>
      <c r="V7035" s="578">
        <v>0</v>
      </c>
      <c r="W7035" s="578">
        <v>0</v>
      </c>
      <c r="X7035" s="578">
        <v>0</v>
      </c>
      <c r="Y7035" s="578">
        <v>0</v>
      </c>
    </row>
    <row r="7036" spans="1:25" x14ac:dyDescent="0.3">
      <c r="A7036" s="61" t="s">
        <v>7907</v>
      </c>
      <c r="B7036" s="61" t="s">
        <v>2194</v>
      </c>
      <c r="C7036" s="61" t="s">
        <v>44</v>
      </c>
      <c r="D7036" s="36">
        <v>10</v>
      </c>
      <c r="E7036" s="36">
        <v>2020</v>
      </c>
      <c r="F7036" s="578">
        <v>7.9121558121975424</v>
      </c>
      <c r="G7036" s="578">
        <v>1602.3329086303675</v>
      </c>
      <c r="H7036" s="578">
        <v>3.9249042854450304</v>
      </c>
      <c r="I7036" s="578">
        <v>0.11993764307802224</v>
      </c>
      <c r="J7036" s="578">
        <v>1.0660794796422074E-2</v>
      </c>
      <c r="K7036" s="578">
        <v>8.2145105120459103</v>
      </c>
      <c r="L7036" s="578">
        <v>1669.4026387532501</v>
      </c>
      <c r="M7036" s="578">
        <v>4.1540484744982624</v>
      </c>
      <c r="N7036" s="578">
        <v>0.17872978656426575</v>
      </c>
      <c r="O7036" s="578">
        <v>1.1107018615196725E-2</v>
      </c>
      <c r="P7036" s="578">
        <v>7.9121558146706104</v>
      </c>
      <c r="Q7036" s="578">
        <v>1602.3329086303675</v>
      </c>
      <c r="R7036" s="578">
        <v>3.9249044071548225</v>
      </c>
      <c r="S7036" s="578">
        <v>0.11993764302042086</v>
      </c>
      <c r="T7036" s="578">
        <v>1.0660794796422074E-2</v>
      </c>
      <c r="U7036" s="578">
        <v>0</v>
      </c>
      <c r="V7036" s="578">
        <v>0</v>
      </c>
      <c r="W7036" s="578">
        <v>0</v>
      </c>
      <c r="X7036" s="578">
        <v>0</v>
      </c>
      <c r="Y7036" s="578">
        <v>0</v>
      </c>
    </row>
    <row r="7037" spans="1:25" x14ac:dyDescent="0.3">
      <c r="A7037" s="61" t="s">
        <v>7908</v>
      </c>
      <c r="B7037" s="61" t="s">
        <v>2194</v>
      </c>
      <c r="C7037" s="61" t="s">
        <v>44</v>
      </c>
      <c r="D7037" s="36">
        <v>11</v>
      </c>
      <c r="E7037" s="36">
        <v>2020</v>
      </c>
      <c r="F7037" s="578">
        <v>7.6682051622683449</v>
      </c>
      <c r="G7037" s="578">
        <v>1514.4820988972924</v>
      </c>
      <c r="H7037" s="578">
        <v>3.5041863946656377</v>
      </c>
      <c r="I7037" s="578">
        <v>0.10503674645497077</v>
      </c>
      <c r="J7037" s="578">
        <v>1.0076281886237343E-2</v>
      </c>
      <c r="K7037" s="578">
        <v>8.0020467957641177</v>
      </c>
      <c r="L7037" s="578">
        <v>1591.83605829874</v>
      </c>
      <c r="M7037" s="578">
        <v>3.7673480094672351</v>
      </c>
      <c r="N7037" s="578">
        <v>0.18017363077281776</v>
      </c>
      <c r="O7037" s="578">
        <v>1.0590967790146E-2</v>
      </c>
      <c r="P7037" s="578">
        <v>7.6682051001801756</v>
      </c>
      <c r="Q7037" s="578">
        <v>1514.4820988972924</v>
      </c>
      <c r="R7037" s="578">
        <v>3.5041864158168474</v>
      </c>
      <c r="S7037" s="578">
        <v>0.10503674587774472</v>
      </c>
      <c r="T7037" s="578">
        <v>1.0076281939594343E-2</v>
      </c>
      <c r="U7037" s="578">
        <v>0</v>
      </c>
      <c r="V7037" s="578">
        <v>0</v>
      </c>
      <c r="W7037" s="578">
        <v>0</v>
      </c>
      <c r="X7037" s="578">
        <v>0</v>
      </c>
      <c r="Y7037" s="578">
        <v>0</v>
      </c>
    </row>
    <row r="7038" spans="1:25" x14ac:dyDescent="0.3">
      <c r="A7038" s="61" t="s">
        <v>7909</v>
      </c>
      <c r="B7038" s="61" t="s">
        <v>2194</v>
      </c>
      <c r="C7038" s="61" t="s">
        <v>44</v>
      </c>
      <c r="D7038" s="36">
        <v>12</v>
      </c>
      <c r="E7038" s="36">
        <v>2020</v>
      </c>
      <c r="F7038" s="578">
        <v>7.3982303591728824</v>
      </c>
      <c r="G7038" s="578">
        <v>1417.398311614985</v>
      </c>
      <c r="H7038" s="578">
        <v>3.0699374771866075</v>
      </c>
      <c r="I7038" s="578">
        <v>8.0123416990621157E-2</v>
      </c>
      <c r="J7038" s="578">
        <v>9.4303577934624575E-3</v>
      </c>
      <c r="K7038" s="578">
        <v>7.7472395872273347</v>
      </c>
      <c r="L7038" s="578">
        <v>1501.5821990966726</v>
      </c>
      <c r="M7038" s="578">
        <v>3.3592699302510725</v>
      </c>
      <c r="N7038" s="578">
        <v>0.16874590433508224</v>
      </c>
      <c r="O7038" s="578">
        <v>9.9904562133209078E-3</v>
      </c>
      <c r="P7038" s="578">
        <v>7.3982305106681725</v>
      </c>
      <c r="Q7038" s="578">
        <v>1417.398311614985</v>
      </c>
      <c r="R7038" s="578">
        <v>3.0699375040324672</v>
      </c>
      <c r="S7038" s="578">
        <v>8.0123415898924424E-2</v>
      </c>
      <c r="T7038" s="578">
        <v>9.4303578468194794E-3</v>
      </c>
      <c r="U7038" s="578">
        <v>0</v>
      </c>
      <c r="V7038" s="578">
        <v>0</v>
      </c>
      <c r="W7038" s="578">
        <v>0</v>
      </c>
      <c r="X7038" s="578">
        <v>0</v>
      </c>
      <c r="Y7038" s="578">
        <v>0</v>
      </c>
    </row>
    <row r="7039" spans="1:25" x14ac:dyDescent="0.3">
      <c r="A7039" s="61" t="s">
        <v>7910</v>
      </c>
      <c r="B7039" s="61" t="s">
        <v>2194</v>
      </c>
      <c r="C7039" s="61" t="s">
        <v>44</v>
      </c>
      <c r="D7039" s="36">
        <v>13</v>
      </c>
      <c r="E7039" s="36">
        <v>2020</v>
      </c>
      <c r="F7039" s="578">
        <v>7.490980277126253</v>
      </c>
      <c r="G7039" s="578">
        <v>1411.24207433064</v>
      </c>
      <c r="H7039" s="578">
        <v>2.9476494479288951</v>
      </c>
      <c r="I7039" s="578">
        <v>7.4743544282076274E-2</v>
      </c>
      <c r="J7039" s="578">
        <v>9.3894150971512592E-3</v>
      </c>
      <c r="K7039" s="578">
        <v>7.8228269179447372</v>
      </c>
      <c r="L7039" s="578">
        <v>1493.3327013651474</v>
      </c>
      <c r="M7039" s="578">
        <v>3.2324827657866946</v>
      </c>
      <c r="N7039" s="578">
        <v>0.16665536015110125</v>
      </c>
      <c r="O7039" s="578">
        <v>9.9355788843240381E-3</v>
      </c>
      <c r="P7039" s="578">
        <v>7.4909801728232779</v>
      </c>
      <c r="Q7039" s="578">
        <v>1411.24207433064</v>
      </c>
      <c r="R7039" s="578">
        <v>2.9476495178314472</v>
      </c>
      <c r="S7039" s="578">
        <v>7.4743544776235127E-2</v>
      </c>
      <c r="T7039" s="578">
        <v>9.3894152038653048E-3</v>
      </c>
      <c r="U7039" s="578">
        <v>0</v>
      </c>
      <c r="V7039" s="578">
        <v>0</v>
      </c>
      <c r="W7039" s="578">
        <v>0</v>
      </c>
      <c r="X7039" s="578">
        <v>0</v>
      </c>
      <c r="Y7039" s="578">
        <v>0</v>
      </c>
    </row>
    <row r="7040" spans="1:25" x14ac:dyDescent="0.3">
      <c r="A7040" s="61" t="s">
        <v>7911</v>
      </c>
      <c r="B7040" s="61" t="s">
        <v>2194</v>
      </c>
      <c r="C7040" s="61" t="s">
        <v>44</v>
      </c>
      <c r="D7040" s="36">
        <v>14</v>
      </c>
      <c r="E7040" s="36">
        <v>2020</v>
      </c>
      <c r="F7040" s="578">
        <v>8.0018143258218188</v>
      </c>
      <c r="G7040" s="578">
        <v>1500.7631390889426</v>
      </c>
      <c r="H7040" s="578">
        <v>3.1284956056939901</v>
      </c>
      <c r="I7040" s="578">
        <v>9.9795469067430351E-2</v>
      </c>
      <c r="J7040" s="578">
        <v>9.9850043382805932E-3</v>
      </c>
      <c r="K7040" s="578">
        <v>8.2724587370318314</v>
      </c>
      <c r="L7040" s="578">
        <v>1570.7640902201276</v>
      </c>
      <c r="M7040" s="578">
        <v>3.3783147708236325</v>
      </c>
      <c r="N7040" s="578">
        <v>0.18945712776439849</v>
      </c>
      <c r="O7040" s="578">
        <v>1.04507386082938E-2</v>
      </c>
      <c r="P7040" s="578">
        <v>8.0018144773118021</v>
      </c>
      <c r="Q7040" s="578">
        <v>1500.7631390889426</v>
      </c>
      <c r="R7040" s="578">
        <v>3.1284956003655626</v>
      </c>
      <c r="S7040" s="578">
        <v>9.9795468552656447E-2</v>
      </c>
      <c r="T7040" s="578">
        <v>9.9850043382805932E-3</v>
      </c>
      <c r="U7040" s="578">
        <v>0</v>
      </c>
      <c r="V7040" s="578">
        <v>0</v>
      </c>
      <c r="W7040" s="578">
        <v>0</v>
      </c>
      <c r="X7040" s="578">
        <v>0</v>
      </c>
      <c r="Y7040" s="578">
        <v>0</v>
      </c>
    </row>
    <row r="7041" spans="1:25" x14ac:dyDescent="0.3">
      <c r="A7041" s="61" t="s">
        <v>7912</v>
      </c>
      <c r="B7041" s="61" t="s">
        <v>2194</v>
      </c>
      <c r="C7041" s="61" t="s">
        <v>44</v>
      </c>
      <c r="D7041" s="36">
        <v>15</v>
      </c>
      <c r="E7041" s="36">
        <v>2020</v>
      </c>
      <c r="F7041" s="578">
        <v>8.439662925507637</v>
      </c>
      <c r="G7041" s="578">
        <v>1577.4909121195424</v>
      </c>
      <c r="H7041" s="578">
        <v>3.2834999033875625</v>
      </c>
      <c r="I7041" s="578">
        <v>0.12126822729563437</v>
      </c>
      <c r="J7041" s="578">
        <v>1.0495482216356275E-2</v>
      </c>
      <c r="K7041" s="578">
        <v>8.6597797621153951</v>
      </c>
      <c r="L7041" s="578">
        <v>1636.0916849772075</v>
      </c>
      <c r="M7041" s="578">
        <v>3.4959883744110449</v>
      </c>
      <c r="N7041" s="578">
        <v>0.20403712691161946</v>
      </c>
      <c r="O7041" s="578">
        <v>1.0885397728998176E-2</v>
      </c>
      <c r="P7041" s="578">
        <v>8.4396629305057669</v>
      </c>
      <c r="Q7041" s="578">
        <v>1577.4909121195424</v>
      </c>
      <c r="R7041" s="578">
        <v>3.2834999124267252</v>
      </c>
      <c r="S7041" s="578">
        <v>0.12126820640817901</v>
      </c>
      <c r="T7041" s="578">
        <v>1.0495482216356275E-2</v>
      </c>
      <c r="U7041" s="578">
        <v>0</v>
      </c>
      <c r="V7041" s="578">
        <v>0</v>
      </c>
      <c r="W7041" s="578">
        <v>0</v>
      </c>
      <c r="X7041" s="578">
        <v>0</v>
      </c>
      <c r="Y7041" s="578">
        <v>0</v>
      </c>
    </row>
    <row r="7042" spans="1:25" x14ac:dyDescent="0.3">
      <c r="A7042" s="580" t="s">
        <v>7913</v>
      </c>
      <c r="B7042" s="580" t="s">
        <v>2194</v>
      </c>
      <c r="C7042" s="580" t="s">
        <v>44</v>
      </c>
      <c r="D7042" s="581">
        <v>16</v>
      </c>
      <c r="E7042" s="581">
        <v>2020</v>
      </c>
      <c r="F7042" s="582">
        <v>9.0578190549309952</v>
      </c>
      <c r="G7042" s="582">
        <v>1688.713851928705</v>
      </c>
      <c r="H7042" s="582">
        <v>3.5023144241325346</v>
      </c>
      <c r="I7042" s="582">
        <v>0.1550748727264965</v>
      </c>
      <c r="J7042" s="582">
        <v>1.1235504168628976E-2</v>
      </c>
      <c r="K7042" s="582">
        <v>9.2113589058009548</v>
      </c>
      <c r="L7042" s="582">
        <v>1733.9105161031025</v>
      </c>
      <c r="M7042" s="582">
        <v>3.6784458063145049</v>
      </c>
      <c r="N7042" s="582">
        <v>0.23363443958684549</v>
      </c>
      <c r="O7042" s="582">
        <v>1.1536223372483275E-2</v>
      </c>
      <c r="P7042" s="582">
        <v>9.0578186327420394</v>
      </c>
      <c r="Q7042" s="582">
        <v>1688.713851928705</v>
      </c>
      <c r="R7042" s="582">
        <v>3.5023143833216901</v>
      </c>
      <c r="S7042" s="582">
        <v>0.15507486232672776</v>
      </c>
      <c r="T7042" s="582">
        <v>1.1235504168628976E-2</v>
      </c>
      <c r="U7042" s="582">
        <v>0</v>
      </c>
      <c r="V7042" s="582">
        <v>0</v>
      </c>
      <c r="W7042" s="582">
        <v>0</v>
      </c>
      <c r="X7042" s="582">
        <v>0</v>
      </c>
      <c r="Y7042" s="582">
        <v>0</v>
      </c>
    </row>
    <row r="7043" spans="1:25" x14ac:dyDescent="0.3">
      <c r="A7043" s="61" t="s">
        <v>7914</v>
      </c>
      <c r="B7043" s="61" t="s">
        <v>2194</v>
      </c>
      <c r="C7043" s="61" t="s">
        <v>44</v>
      </c>
      <c r="D7043" s="36">
        <v>1</v>
      </c>
      <c r="E7043" s="36">
        <v>2030</v>
      </c>
      <c r="F7043" s="578">
        <v>8.4407295112970715</v>
      </c>
      <c r="G7043" s="578">
        <v>6688.7298914591429</v>
      </c>
      <c r="H7043" s="578">
        <v>13.530952931910425</v>
      </c>
      <c r="I7043" s="578">
        <v>6.2792725317952547E-2</v>
      </c>
      <c r="J7043" s="578">
        <v>4.4597740479124022E-2</v>
      </c>
      <c r="K7043" s="578">
        <v>8.524590069218597</v>
      </c>
      <c r="L7043" s="578">
        <v>6757.7738571166947</v>
      </c>
      <c r="M7043" s="578">
        <v>13.654944951388902</v>
      </c>
      <c r="N7043" s="578">
        <v>6.2994267746034852E-2</v>
      </c>
      <c r="O7043" s="578">
        <v>4.5058064317951549E-2</v>
      </c>
      <c r="P7043" s="578">
        <v>8.4407291933848683</v>
      </c>
      <c r="Q7043" s="578">
        <v>6688.7299982706645</v>
      </c>
      <c r="R7043" s="578">
        <v>13.5309523409232</v>
      </c>
      <c r="S7043" s="578">
        <v>6.2792732117638125E-2</v>
      </c>
      <c r="T7043" s="578">
        <v>4.45977409835904E-2</v>
      </c>
      <c r="U7043" s="578">
        <v>0</v>
      </c>
      <c r="V7043" s="578">
        <v>0</v>
      </c>
      <c r="W7043" s="578">
        <v>0</v>
      </c>
      <c r="X7043" s="578">
        <v>0</v>
      </c>
      <c r="Y7043" s="578">
        <v>0</v>
      </c>
    </row>
    <row r="7044" spans="1:25" x14ac:dyDescent="0.3">
      <c r="A7044" s="61" t="s">
        <v>7915</v>
      </c>
      <c r="B7044" s="61" t="s">
        <v>2194</v>
      </c>
      <c r="C7044" s="61" t="s">
        <v>44</v>
      </c>
      <c r="D7044" s="36">
        <v>2</v>
      </c>
      <c r="E7044" s="36">
        <v>2030</v>
      </c>
      <c r="F7044" s="578">
        <v>5.6233847869470956</v>
      </c>
      <c r="G7044" s="578">
        <v>4024.7300237019822</v>
      </c>
      <c r="H7044" s="578">
        <v>8.477229692531786</v>
      </c>
      <c r="I7044" s="578">
        <v>4.4705338635139896E-2</v>
      </c>
      <c r="J7044" s="578">
        <v>2.6835261533657676E-2</v>
      </c>
      <c r="K7044" s="578">
        <v>5.6480607284964455</v>
      </c>
      <c r="L7044" s="578">
        <v>4064.8635571797627</v>
      </c>
      <c r="M7044" s="578">
        <v>8.5394492992102897</v>
      </c>
      <c r="N7044" s="578">
        <v>4.4301419507670844E-2</v>
      </c>
      <c r="O7044" s="578">
        <v>2.7102860040031297E-2</v>
      </c>
      <c r="P7044" s="578">
        <v>5.6233842678849024</v>
      </c>
      <c r="Q7044" s="578">
        <v>4024.7300758361775</v>
      </c>
      <c r="R7044" s="578">
        <v>8.4772289383715034</v>
      </c>
      <c r="S7044" s="578">
        <v>4.4705339134907228E-2</v>
      </c>
      <c r="T7044" s="578">
        <v>2.6835261533657676E-2</v>
      </c>
      <c r="U7044" s="578">
        <v>0</v>
      </c>
      <c r="V7044" s="578">
        <v>0</v>
      </c>
      <c r="W7044" s="578">
        <v>0</v>
      </c>
      <c r="X7044" s="578">
        <v>0</v>
      </c>
      <c r="Y7044" s="578">
        <v>0</v>
      </c>
    </row>
    <row r="7045" spans="1:25" x14ac:dyDescent="0.3">
      <c r="A7045" s="61" t="s">
        <v>7916</v>
      </c>
      <c r="B7045" s="61" t="s">
        <v>2194</v>
      </c>
      <c r="C7045" s="61" t="s">
        <v>44</v>
      </c>
      <c r="D7045" s="36">
        <v>3</v>
      </c>
      <c r="E7045" s="36">
        <v>2030</v>
      </c>
      <c r="F7045" s="578">
        <v>4.1013386722161123</v>
      </c>
      <c r="G7045" s="578">
        <v>2820.0957616170199</v>
      </c>
      <c r="H7045" s="578">
        <v>5.7578522074957901</v>
      </c>
      <c r="I7045" s="578">
        <v>3.3379604744974672E-2</v>
      </c>
      <c r="J7045" s="578">
        <v>1.880323752993715E-2</v>
      </c>
      <c r="K7045" s="578">
        <v>3.9889794027991829</v>
      </c>
      <c r="L7045" s="578">
        <v>2755.3021621704052</v>
      </c>
      <c r="M7045" s="578">
        <v>5.6332778203141007</v>
      </c>
      <c r="N7045" s="578">
        <v>3.2135152565084896E-2</v>
      </c>
      <c r="O7045" s="578">
        <v>1.8371243631311974E-2</v>
      </c>
      <c r="P7045" s="578">
        <v>4.1013388832898228</v>
      </c>
      <c r="Q7045" s="578">
        <v>2820.0957616170199</v>
      </c>
      <c r="R7045" s="578">
        <v>5.7578522053699954</v>
      </c>
      <c r="S7045" s="578">
        <v>3.3379607874242781E-2</v>
      </c>
      <c r="T7045" s="578">
        <v>1.880323752993715E-2</v>
      </c>
      <c r="U7045" s="578">
        <v>0</v>
      </c>
      <c r="V7045" s="578">
        <v>0</v>
      </c>
      <c r="W7045" s="578">
        <v>0</v>
      </c>
      <c r="X7045" s="578">
        <v>0</v>
      </c>
      <c r="Y7045" s="578">
        <v>0</v>
      </c>
    </row>
    <row r="7046" spans="1:25" x14ac:dyDescent="0.3">
      <c r="A7046" s="61" t="s">
        <v>7917</v>
      </c>
      <c r="B7046" s="61" t="s">
        <v>2194</v>
      </c>
      <c r="C7046" s="61" t="s">
        <v>44</v>
      </c>
      <c r="D7046" s="36">
        <v>4</v>
      </c>
      <c r="E7046" s="36">
        <v>2030</v>
      </c>
      <c r="F7046" s="578">
        <v>3.9682671076311573</v>
      </c>
      <c r="G7046" s="578">
        <v>2696.0953801472951</v>
      </c>
      <c r="H7046" s="578">
        <v>5.0089760106614722</v>
      </c>
      <c r="I7046" s="578">
        <v>0.13385415892813951</v>
      </c>
      <c r="J7046" s="578">
        <v>1.7976470679665551E-2</v>
      </c>
      <c r="K7046" s="578">
        <v>3.8425955110815977</v>
      </c>
      <c r="L7046" s="578">
        <v>2616.5172246297175</v>
      </c>
      <c r="M7046" s="578">
        <v>4.8959352440542645</v>
      </c>
      <c r="N7046" s="578">
        <v>0.1243885757927875</v>
      </c>
      <c r="O7046" s="578">
        <v>1.7445844520504225E-2</v>
      </c>
      <c r="P7046" s="578">
        <v>3.9682669511638897</v>
      </c>
      <c r="Q7046" s="578">
        <v>2696.0953280130975</v>
      </c>
      <c r="R7046" s="578">
        <v>5.0089759192621024</v>
      </c>
      <c r="S7046" s="578">
        <v>0.13385415387347099</v>
      </c>
      <c r="T7046" s="578">
        <v>1.7976469631927651E-2</v>
      </c>
      <c r="U7046" s="578">
        <v>0</v>
      </c>
      <c r="V7046" s="578">
        <v>0</v>
      </c>
      <c r="W7046" s="578">
        <v>0</v>
      </c>
      <c r="X7046" s="578">
        <v>0</v>
      </c>
      <c r="Y7046" s="578">
        <v>0</v>
      </c>
    </row>
    <row r="7047" spans="1:25" x14ac:dyDescent="0.3">
      <c r="A7047" s="61" t="s">
        <v>7918</v>
      </c>
      <c r="B7047" s="61" t="s">
        <v>2194</v>
      </c>
      <c r="C7047" s="61" t="s">
        <v>44</v>
      </c>
      <c r="D7047" s="36">
        <v>5</v>
      </c>
      <c r="E7047" s="36">
        <v>2030</v>
      </c>
      <c r="F7047" s="578">
        <v>3.4167671904030223</v>
      </c>
      <c r="G7047" s="578">
        <v>2292.01735178629</v>
      </c>
      <c r="H7047" s="578">
        <v>3.7619118805050622</v>
      </c>
      <c r="I7047" s="578">
        <v>7.5154670288611627E-2</v>
      </c>
      <c r="J7047" s="578">
        <v>1.5282216879616776E-2</v>
      </c>
      <c r="K7047" s="578">
        <v>3.3562599114705574</v>
      </c>
      <c r="L7047" s="578">
        <v>2254.9684295654224</v>
      </c>
      <c r="M7047" s="578">
        <v>3.7706401040474375</v>
      </c>
      <c r="N7047" s="578">
        <v>7.0896702345635221E-2</v>
      </c>
      <c r="O7047" s="578">
        <v>1.50352052005473E-2</v>
      </c>
      <c r="P7047" s="578">
        <v>3.4167672413257502</v>
      </c>
      <c r="Q7047" s="578">
        <v>2292.01735178629</v>
      </c>
      <c r="R7047" s="578">
        <v>3.7619118763820198</v>
      </c>
      <c r="S7047" s="578">
        <v>7.5154663945492403E-2</v>
      </c>
      <c r="T7047" s="578">
        <v>1.528221739378445E-2</v>
      </c>
      <c r="U7047" s="578">
        <v>0</v>
      </c>
      <c r="V7047" s="578">
        <v>0</v>
      </c>
      <c r="W7047" s="578">
        <v>0</v>
      </c>
      <c r="X7047" s="578">
        <v>0</v>
      </c>
      <c r="Y7047" s="578">
        <v>0</v>
      </c>
    </row>
    <row r="7048" spans="1:25" x14ac:dyDescent="0.3">
      <c r="A7048" s="61" t="s">
        <v>7919</v>
      </c>
      <c r="B7048" s="61" t="s">
        <v>2194</v>
      </c>
      <c r="C7048" s="61" t="s">
        <v>44</v>
      </c>
      <c r="D7048" s="36">
        <v>6</v>
      </c>
      <c r="E7048" s="36">
        <v>2030</v>
      </c>
      <c r="F7048" s="578">
        <v>3.2354247373200398</v>
      </c>
      <c r="G7048" s="578">
        <v>2164.7880299886028</v>
      </c>
      <c r="H7048" s="578">
        <v>3.3646345433016878</v>
      </c>
      <c r="I7048" s="578">
        <v>0.10032503456356287</v>
      </c>
      <c r="J7048" s="578">
        <v>1.4433922444974649E-2</v>
      </c>
      <c r="K7048" s="578">
        <v>3.2150832251767598</v>
      </c>
      <c r="L7048" s="578">
        <v>2152.9639485677026</v>
      </c>
      <c r="M7048" s="578">
        <v>3.4274199073003375</v>
      </c>
      <c r="N7048" s="578">
        <v>9.5816075040602189E-2</v>
      </c>
      <c r="O7048" s="578">
        <v>1.4355090679600776E-2</v>
      </c>
      <c r="P7048" s="578">
        <v>3.2354245820943803</v>
      </c>
      <c r="Q7048" s="578">
        <v>2164.7880299886028</v>
      </c>
      <c r="R7048" s="578">
        <v>3.3646343699853447</v>
      </c>
      <c r="S7048" s="578">
        <v>0.10032503286826465</v>
      </c>
      <c r="T7048" s="578">
        <v>1.443392296399295E-2</v>
      </c>
      <c r="U7048" s="578">
        <v>0</v>
      </c>
      <c r="V7048" s="578">
        <v>0</v>
      </c>
      <c r="W7048" s="578">
        <v>0</v>
      </c>
      <c r="X7048" s="578">
        <v>0</v>
      </c>
      <c r="Y7048" s="578">
        <v>0</v>
      </c>
    </row>
    <row r="7049" spans="1:25" x14ac:dyDescent="0.3">
      <c r="A7049" s="61" t="s">
        <v>7920</v>
      </c>
      <c r="B7049" s="61" t="s">
        <v>2194</v>
      </c>
      <c r="C7049" s="61" t="s">
        <v>44</v>
      </c>
      <c r="D7049" s="36">
        <v>7</v>
      </c>
      <c r="E7049" s="36">
        <v>2030</v>
      </c>
      <c r="F7049" s="578">
        <v>3.1997432916996273</v>
      </c>
      <c r="G7049" s="578">
        <v>2088.6989466349223</v>
      </c>
      <c r="H7049" s="578">
        <v>2.9451016202741149</v>
      </c>
      <c r="I7049" s="578">
        <v>0.11335582721009449</v>
      </c>
      <c r="J7049" s="578">
        <v>1.392659802028595E-2</v>
      </c>
      <c r="K7049" s="578">
        <v>3.2027387808573096</v>
      </c>
      <c r="L7049" s="578">
        <v>2094.9152145385674</v>
      </c>
      <c r="M7049" s="578">
        <v>3.0518429542074301</v>
      </c>
      <c r="N7049" s="578">
        <v>0.11166227164176173</v>
      </c>
      <c r="O7049" s="578">
        <v>1.3968063693027902E-2</v>
      </c>
      <c r="P7049" s="578">
        <v>3.1997431364739697</v>
      </c>
      <c r="Q7049" s="578">
        <v>2088.6989466349223</v>
      </c>
      <c r="R7049" s="578">
        <v>2.9451015600164547</v>
      </c>
      <c r="S7049" s="578">
        <v>0.11335581510381049</v>
      </c>
      <c r="T7049" s="578">
        <v>1.392659802028595E-2</v>
      </c>
      <c r="U7049" s="578">
        <v>0</v>
      </c>
      <c r="V7049" s="578">
        <v>0</v>
      </c>
      <c r="W7049" s="578">
        <v>0</v>
      </c>
      <c r="X7049" s="578">
        <v>0</v>
      </c>
      <c r="Y7049" s="578">
        <v>0</v>
      </c>
    </row>
    <row r="7050" spans="1:25" x14ac:dyDescent="0.3">
      <c r="A7050" s="61" t="s">
        <v>7921</v>
      </c>
      <c r="B7050" s="61" t="s">
        <v>2194</v>
      </c>
      <c r="C7050" s="61" t="s">
        <v>44</v>
      </c>
      <c r="D7050" s="36">
        <v>8</v>
      </c>
      <c r="E7050" s="36">
        <v>2030</v>
      </c>
      <c r="F7050" s="578">
        <v>2.7057311413100598</v>
      </c>
      <c r="G7050" s="578">
        <v>1695.5368881225525</v>
      </c>
      <c r="H7050" s="578">
        <v>2.2010183058828199</v>
      </c>
      <c r="I7050" s="578">
        <v>4.5423554131502855E-2</v>
      </c>
      <c r="J7050" s="578">
        <v>1.1305122859387924E-2</v>
      </c>
      <c r="K7050" s="578">
        <v>2.7613289543659922</v>
      </c>
      <c r="L7050" s="578">
        <v>1740.709616343175</v>
      </c>
      <c r="M7050" s="578">
        <v>2.3573953953464226</v>
      </c>
      <c r="N7050" s="578">
        <v>5.6152666060825099E-2</v>
      </c>
      <c r="O7050" s="578">
        <v>1.160632183503665E-2</v>
      </c>
      <c r="P7050" s="578">
        <v>2.7057313511810026</v>
      </c>
      <c r="Q7050" s="578">
        <v>1695.5368881225525</v>
      </c>
      <c r="R7050" s="578">
        <v>2.2010182563465852</v>
      </c>
      <c r="S7050" s="578">
        <v>4.5423556750847582E-2</v>
      </c>
      <c r="T7050" s="578">
        <v>1.1305122859387924E-2</v>
      </c>
      <c r="U7050" s="578">
        <v>0</v>
      </c>
      <c r="V7050" s="578">
        <v>0</v>
      </c>
      <c r="W7050" s="578">
        <v>0</v>
      </c>
      <c r="X7050" s="578">
        <v>0</v>
      </c>
      <c r="Y7050" s="578">
        <v>0</v>
      </c>
    </row>
    <row r="7051" spans="1:25" x14ac:dyDescent="0.3">
      <c r="A7051" s="61" t="s">
        <v>7922</v>
      </c>
      <c r="B7051" s="61" t="s">
        <v>2194</v>
      </c>
      <c r="C7051" s="61" t="s">
        <v>44</v>
      </c>
      <c r="D7051" s="36">
        <v>9</v>
      </c>
      <c r="E7051" s="36">
        <v>2030</v>
      </c>
      <c r="F7051" s="578">
        <v>2.71797902224337</v>
      </c>
      <c r="G7051" s="578">
        <v>1646.331063588455</v>
      </c>
      <c r="H7051" s="578">
        <v>1.9533811116219375</v>
      </c>
      <c r="I7051" s="578">
        <v>5.7238860410203971E-2</v>
      </c>
      <c r="J7051" s="578">
        <v>1.0977044720978751E-2</v>
      </c>
      <c r="K7051" s="578">
        <v>2.787542003397065</v>
      </c>
      <c r="L7051" s="578">
        <v>1704.3298536936375</v>
      </c>
      <c r="M7051" s="578">
        <v>2.1222546385009351</v>
      </c>
      <c r="N7051" s="578">
        <v>8.2606371213841998E-2</v>
      </c>
      <c r="O7051" s="578">
        <v>1.1363789410097476E-2</v>
      </c>
      <c r="P7051" s="578">
        <v>2.7179788136213903</v>
      </c>
      <c r="Q7051" s="578">
        <v>1646.331063588455</v>
      </c>
      <c r="R7051" s="578">
        <v>1.9533808994034776</v>
      </c>
      <c r="S7051" s="578">
        <v>5.7238857378403396E-2</v>
      </c>
      <c r="T7051" s="578">
        <v>1.0977044720978751E-2</v>
      </c>
      <c r="U7051" s="578">
        <v>0</v>
      </c>
      <c r="V7051" s="578">
        <v>0</v>
      </c>
      <c r="W7051" s="578">
        <v>0</v>
      </c>
      <c r="X7051" s="578">
        <v>0</v>
      </c>
      <c r="Y7051" s="578">
        <v>0</v>
      </c>
    </row>
    <row r="7052" spans="1:25" x14ac:dyDescent="0.3">
      <c r="A7052" s="61" t="s">
        <v>7923</v>
      </c>
      <c r="B7052" s="61" t="s">
        <v>2194</v>
      </c>
      <c r="C7052" s="61" t="s">
        <v>44</v>
      </c>
      <c r="D7052" s="36">
        <v>10</v>
      </c>
      <c r="E7052" s="36">
        <v>2030</v>
      </c>
      <c r="F7052" s="578">
        <v>2.7275105488534974</v>
      </c>
      <c r="G7052" s="578">
        <v>1608.0589561462325</v>
      </c>
      <c r="H7052" s="578">
        <v>1.760775949976805</v>
      </c>
      <c r="I7052" s="578">
        <v>6.6428524591780502E-2</v>
      </c>
      <c r="J7052" s="578">
        <v>1.0721891643091376E-2</v>
      </c>
      <c r="K7052" s="578">
        <v>2.8081284619875029</v>
      </c>
      <c r="L7052" s="578">
        <v>1675.2836290995224</v>
      </c>
      <c r="M7052" s="578">
        <v>1.9370547705969572</v>
      </c>
      <c r="N7052" s="578">
        <v>0.1063068967074889</v>
      </c>
      <c r="O7052" s="578">
        <v>1.1170091767174449E-2</v>
      </c>
      <c r="P7052" s="578">
        <v>2.7275104445327498</v>
      </c>
      <c r="Q7052" s="578">
        <v>1608.05885187784</v>
      </c>
      <c r="R7052" s="578">
        <v>1.7607757345563124</v>
      </c>
      <c r="S7052" s="578">
        <v>6.6428524968008149E-2</v>
      </c>
      <c r="T7052" s="578">
        <v>1.0721891643091376E-2</v>
      </c>
      <c r="U7052" s="578">
        <v>0</v>
      </c>
      <c r="V7052" s="578">
        <v>0</v>
      </c>
      <c r="W7052" s="578">
        <v>0</v>
      </c>
      <c r="X7052" s="578">
        <v>0</v>
      </c>
      <c r="Y7052" s="578">
        <v>0</v>
      </c>
    </row>
    <row r="7053" spans="1:25" x14ac:dyDescent="0.3">
      <c r="A7053" s="61" t="s">
        <v>7924</v>
      </c>
      <c r="B7053" s="61" t="s">
        <v>2194</v>
      </c>
      <c r="C7053" s="61" t="s">
        <v>44</v>
      </c>
      <c r="D7053" s="36">
        <v>11</v>
      </c>
      <c r="E7053" s="36">
        <v>2030</v>
      </c>
      <c r="F7053" s="578">
        <v>2.6543561087846652</v>
      </c>
      <c r="G7053" s="578">
        <v>1519.8464622497524</v>
      </c>
      <c r="H7053" s="578">
        <v>1.5331386549637425</v>
      </c>
      <c r="I7053" s="578">
        <v>6.0437701380123998E-2</v>
      </c>
      <c r="J7053" s="578">
        <v>1.0133711703626112E-2</v>
      </c>
      <c r="K7053" s="578">
        <v>2.7472038009303326</v>
      </c>
      <c r="L7053" s="578">
        <v>1597.3822097778275</v>
      </c>
      <c r="M7053" s="578">
        <v>1.7155084739683777</v>
      </c>
      <c r="N7053" s="578">
        <v>0.11197560747344401</v>
      </c>
      <c r="O7053" s="578">
        <v>1.0650681234740927E-2</v>
      </c>
      <c r="P7053" s="578">
        <v>2.6543561609230375</v>
      </c>
      <c r="Q7053" s="578">
        <v>1519.8464622497524</v>
      </c>
      <c r="R7053" s="578">
        <v>1.5331385942129876</v>
      </c>
      <c r="S7053" s="578">
        <v>6.0437700283121801E-2</v>
      </c>
      <c r="T7053" s="578">
        <v>1.0133711970411231E-2</v>
      </c>
      <c r="U7053" s="578">
        <v>0</v>
      </c>
      <c r="V7053" s="578">
        <v>0</v>
      </c>
      <c r="W7053" s="578">
        <v>0</v>
      </c>
      <c r="X7053" s="578">
        <v>0</v>
      </c>
      <c r="Y7053" s="578">
        <v>0</v>
      </c>
    </row>
    <row r="7054" spans="1:25" x14ac:dyDescent="0.3">
      <c r="A7054" s="61" t="s">
        <v>7925</v>
      </c>
      <c r="B7054" s="61" t="s">
        <v>2194</v>
      </c>
      <c r="C7054" s="61" t="s">
        <v>44</v>
      </c>
      <c r="D7054" s="36">
        <v>12</v>
      </c>
      <c r="E7054" s="36">
        <v>2030</v>
      </c>
      <c r="F7054" s="578">
        <v>2.5530639385447804</v>
      </c>
      <c r="G7054" s="578">
        <v>1422.4028994242326</v>
      </c>
      <c r="H7054" s="578">
        <v>1.3157415686529577</v>
      </c>
      <c r="I7054" s="578">
        <v>4.7962222278329053E-2</v>
      </c>
      <c r="J7054" s="578">
        <v>9.4840027013560722E-3</v>
      </c>
      <c r="K7054" s="578">
        <v>2.6534561942319175</v>
      </c>
      <c r="L7054" s="578">
        <v>1506.7858390808051</v>
      </c>
      <c r="M7054" s="578">
        <v>1.502694308273925</v>
      </c>
      <c r="N7054" s="578">
        <v>0.11195600515384226</v>
      </c>
      <c r="O7054" s="578">
        <v>1.0046630835859077E-2</v>
      </c>
      <c r="P7054" s="578">
        <v>2.5530638851370178</v>
      </c>
      <c r="Q7054" s="578">
        <v>1422.4029515584275</v>
      </c>
      <c r="R7054" s="578">
        <v>1.3157415792658527</v>
      </c>
      <c r="S7054" s="578">
        <v>4.7962222227700552E-2</v>
      </c>
      <c r="T7054" s="578">
        <v>9.4840025946420284E-3</v>
      </c>
      <c r="U7054" s="578">
        <v>0</v>
      </c>
      <c r="V7054" s="578">
        <v>0</v>
      </c>
      <c r="W7054" s="578">
        <v>0</v>
      </c>
      <c r="X7054" s="578">
        <v>0</v>
      </c>
      <c r="Y7054" s="578">
        <v>0</v>
      </c>
    </row>
    <row r="7055" spans="1:25" x14ac:dyDescent="0.3">
      <c r="A7055" s="61" t="s">
        <v>7926</v>
      </c>
      <c r="B7055" s="61" t="s">
        <v>2194</v>
      </c>
      <c r="C7055" s="61" t="s">
        <v>44</v>
      </c>
      <c r="D7055" s="36">
        <v>13</v>
      </c>
      <c r="E7055" s="36">
        <v>2030</v>
      </c>
      <c r="F7055" s="578">
        <v>2.5378092642830152</v>
      </c>
      <c r="G7055" s="578">
        <v>1416.1107686360599</v>
      </c>
      <c r="H7055" s="578">
        <v>1.2371871672742851</v>
      </c>
      <c r="I7055" s="578">
        <v>4.4860902631777749E-2</v>
      </c>
      <c r="J7055" s="578">
        <v>9.4420574799490443E-3</v>
      </c>
      <c r="K7055" s="578">
        <v>2.6365231175830823</v>
      </c>
      <c r="L7055" s="578">
        <v>1498.3965492248501</v>
      </c>
      <c r="M7055" s="578">
        <v>1.4169521775526499</v>
      </c>
      <c r="N7055" s="578">
        <v>0.11168257562985601</v>
      </c>
      <c r="O7055" s="578">
        <v>9.9907055555376878E-3</v>
      </c>
      <c r="P7055" s="578">
        <v>2.5378092642908201</v>
      </c>
      <c r="Q7055" s="578">
        <v>1416.1107686360599</v>
      </c>
      <c r="R7055" s="578">
        <v>1.2371871120417324</v>
      </c>
      <c r="S7055" s="578">
        <v>4.4860902566597298E-2</v>
      </c>
      <c r="T7055" s="578">
        <v>9.4420574799490443E-3</v>
      </c>
      <c r="U7055" s="578">
        <v>0</v>
      </c>
      <c r="V7055" s="578">
        <v>0</v>
      </c>
      <c r="W7055" s="578">
        <v>0</v>
      </c>
      <c r="X7055" s="578">
        <v>0</v>
      </c>
      <c r="Y7055" s="578">
        <v>0</v>
      </c>
    </row>
    <row r="7056" spans="1:25" x14ac:dyDescent="0.3">
      <c r="A7056" s="61" t="s">
        <v>7927</v>
      </c>
      <c r="B7056" s="61" t="s">
        <v>2194</v>
      </c>
      <c r="C7056" s="61" t="s">
        <v>44</v>
      </c>
      <c r="D7056" s="36">
        <v>14</v>
      </c>
      <c r="E7056" s="36">
        <v>2030</v>
      </c>
      <c r="F7056" s="578">
        <v>2.6109361385051226</v>
      </c>
      <c r="G7056" s="578">
        <v>1505.7574005126899</v>
      </c>
      <c r="H7056" s="578">
        <v>1.302455474104435</v>
      </c>
      <c r="I7056" s="578">
        <v>5.2208094748796854E-2</v>
      </c>
      <c r="J7056" s="578">
        <v>1.0039768055624615E-2</v>
      </c>
      <c r="K7056" s="578">
        <v>2.6974657103407127</v>
      </c>
      <c r="L7056" s="578">
        <v>1575.9264869689875</v>
      </c>
      <c r="M7056" s="578">
        <v>1.4600746834307698</v>
      </c>
      <c r="N7056" s="578">
        <v>0.11780136443667251</v>
      </c>
      <c r="O7056" s="578">
        <v>1.05076563098312E-2</v>
      </c>
      <c r="P7056" s="578">
        <v>2.6109361385004251</v>
      </c>
      <c r="Q7056" s="578">
        <v>1505.7574005126899</v>
      </c>
      <c r="R7056" s="578">
        <v>1.3024554520112901</v>
      </c>
      <c r="S7056" s="578">
        <v>5.220809358464365E-2</v>
      </c>
      <c r="T7056" s="578">
        <v>1.0039768007118239E-2</v>
      </c>
      <c r="U7056" s="578">
        <v>0</v>
      </c>
      <c r="V7056" s="578">
        <v>0</v>
      </c>
      <c r="W7056" s="578">
        <v>0</v>
      </c>
      <c r="X7056" s="578">
        <v>0</v>
      </c>
      <c r="Y7056" s="578">
        <v>0</v>
      </c>
    </row>
    <row r="7057" spans="1:25" x14ac:dyDescent="0.3">
      <c r="A7057" s="61" t="s">
        <v>7928</v>
      </c>
      <c r="B7057" s="61" t="s">
        <v>2194</v>
      </c>
      <c r="C7057" s="61" t="s">
        <v>44</v>
      </c>
      <c r="D7057" s="36">
        <v>15</v>
      </c>
      <c r="E7057" s="36">
        <v>2030</v>
      </c>
      <c r="F7057" s="578">
        <v>2.6736084626197627</v>
      </c>
      <c r="G7057" s="578">
        <v>1582.5932057698526</v>
      </c>
      <c r="H7057" s="578">
        <v>1.3583979098569476</v>
      </c>
      <c r="I7057" s="578">
        <v>5.8505551430243878E-2</v>
      </c>
      <c r="J7057" s="578">
        <v>1.055208978747635E-2</v>
      </c>
      <c r="K7057" s="578">
        <v>2.7483548859828826</v>
      </c>
      <c r="L7057" s="578">
        <v>1641.3370984395276</v>
      </c>
      <c r="M7057" s="578">
        <v>1.4934179065791451</v>
      </c>
      <c r="N7057" s="578">
        <v>0.11880399340164599</v>
      </c>
      <c r="O7057" s="578">
        <v>1.0943747765850199E-2</v>
      </c>
      <c r="P7057" s="578">
        <v>2.6736082055788621</v>
      </c>
      <c r="Q7057" s="578">
        <v>1582.5931536356575</v>
      </c>
      <c r="R7057" s="578">
        <v>1.358397900351515</v>
      </c>
      <c r="S7057" s="578">
        <v>5.8505549814678127E-2</v>
      </c>
      <c r="T7057" s="578">
        <v>1.055208978747635E-2</v>
      </c>
      <c r="U7057" s="578">
        <v>0</v>
      </c>
      <c r="V7057" s="578">
        <v>0</v>
      </c>
      <c r="W7057" s="578">
        <v>0</v>
      </c>
      <c r="X7057" s="578">
        <v>0</v>
      </c>
      <c r="Y7057" s="578">
        <v>0</v>
      </c>
    </row>
    <row r="7058" spans="1:25" x14ac:dyDescent="0.3">
      <c r="A7058" s="580" t="s">
        <v>7929</v>
      </c>
      <c r="B7058" s="580" t="s">
        <v>2194</v>
      </c>
      <c r="C7058" s="580" t="s">
        <v>44</v>
      </c>
      <c r="D7058" s="581">
        <v>16</v>
      </c>
      <c r="E7058" s="581">
        <v>2030</v>
      </c>
      <c r="F7058" s="582">
        <v>2.8092811288589301</v>
      </c>
      <c r="G7058" s="582">
        <v>1694.0345382690375</v>
      </c>
      <c r="H7058" s="582">
        <v>1.4433157381617976</v>
      </c>
      <c r="I7058" s="582">
        <v>6.9198962662085223E-2</v>
      </c>
      <c r="J7058" s="582">
        <v>1.1295130214421025E-2</v>
      </c>
      <c r="K7058" s="582">
        <v>2.8670719653009602</v>
      </c>
      <c r="L7058" s="582">
        <v>1739.3435338338174</v>
      </c>
      <c r="M7058" s="582">
        <v>1.5568411771046125</v>
      </c>
      <c r="N7058" s="582">
        <v>0.12719528403552674</v>
      </c>
      <c r="O7058" s="582">
        <v>1.1597235231117001E-2</v>
      </c>
      <c r="P7058" s="582">
        <v>2.8092809190149648</v>
      </c>
      <c r="Q7058" s="582">
        <v>1694.0344861348399</v>
      </c>
      <c r="R7058" s="582">
        <v>1.4433157226003426</v>
      </c>
      <c r="S7058" s="582">
        <v>6.9198957917251364E-2</v>
      </c>
      <c r="T7058" s="582">
        <v>1.1295130214421025E-2</v>
      </c>
      <c r="U7058" s="582">
        <v>0</v>
      </c>
      <c r="V7058" s="582">
        <v>0</v>
      </c>
      <c r="W7058" s="582">
        <v>0</v>
      </c>
      <c r="X7058" s="582">
        <v>0</v>
      </c>
      <c r="Y7058" s="582">
        <v>0</v>
      </c>
    </row>
    <row r="7059" spans="1:25" x14ac:dyDescent="0.3">
      <c r="A7059" s="61" t="s">
        <v>7930</v>
      </c>
      <c r="B7059" s="61" t="s">
        <v>2193</v>
      </c>
      <c r="C7059" s="61" t="s">
        <v>44</v>
      </c>
      <c r="D7059" s="36">
        <v>1</v>
      </c>
      <c r="E7059" s="36">
        <v>2012</v>
      </c>
      <c r="F7059" s="578">
        <v>45.386231567419529</v>
      </c>
      <c r="G7059" s="578">
        <v>8092.038792928055</v>
      </c>
      <c r="H7059" s="578">
        <v>8.1916931086840705</v>
      </c>
      <c r="I7059" s="578">
        <v>3.3399701118469198</v>
      </c>
      <c r="J7059" s="578">
        <v>6.9026993626418176E-2</v>
      </c>
      <c r="K7059" s="578">
        <v>45.813527483570645</v>
      </c>
      <c r="L7059" s="578">
        <v>8162.9474487304633</v>
      </c>
      <c r="M7059" s="578">
        <v>8.2076827678829396</v>
      </c>
      <c r="N7059" s="578">
        <v>3.3562599420547401</v>
      </c>
      <c r="O7059" s="578">
        <v>6.9631869283815206E-2</v>
      </c>
      <c r="P7059" s="578">
        <v>45.386233134350405</v>
      </c>
      <c r="Q7059" s="578">
        <v>8092.038792928055</v>
      </c>
      <c r="R7059" s="578">
        <v>8.1916927599037663</v>
      </c>
      <c r="S7059" s="578">
        <v>3.3399701118469198</v>
      </c>
      <c r="T7059" s="578">
        <v>6.9026995178622472E-2</v>
      </c>
      <c r="U7059" s="578">
        <v>0</v>
      </c>
      <c r="V7059" s="578">
        <v>0</v>
      </c>
      <c r="W7059" s="578">
        <v>0</v>
      </c>
      <c r="X7059" s="578">
        <v>0</v>
      </c>
      <c r="Y7059" s="578">
        <v>0</v>
      </c>
    </row>
    <row r="7060" spans="1:25" x14ac:dyDescent="0.3">
      <c r="A7060" s="61" t="s">
        <v>7931</v>
      </c>
      <c r="B7060" s="61" t="s">
        <v>2193</v>
      </c>
      <c r="C7060" s="61" t="s">
        <v>44</v>
      </c>
      <c r="D7060" s="36">
        <v>2</v>
      </c>
      <c r="E7060" s="36">
        <v>2012</v>
      </c>
      <c r="F7060" s="578">
        <v>21.022524964888923</v>
      </c>
      <c r="G7060" s="578">
        <v>3900.8680928548147</v>
      </c>
      <c r="H7060" s="578">
        <v>4.4069100155029401</v>
      </c>
      <c r="I7060" s="578">
        <v>1.6463986976693024</v>
      </c>
      <c r="J7060" s="578">
        <v>3.3275309484451981E-2</v>
      </c>
      <c r="K7060" s="578">
        <v>21.559731461437526</v>
      </c>
      <c r="L7060" s="578">
        <v>3991.4228871663377</v>
      </c>
      <c r="M7060" s="578">
        <v>4.4344237400606845</v>
      </c>
      <c r="N7060" s="578">
        <v>1.66659306424359</v>
      </c>
      <c r="O7060" s="578">
        <v>3.40477968178068E-2</v>
      </c>
      <c r="P7060" s="578">
        <v>21.022527058395376</v>
      </c>
      <c r="Q7060" s="578">
        <v>3900.8680928548147</v>
      </c>
      <c r="R7060" s="578">
        <v>4.4069101192677973</v>
      </c>
      <c r="S7060" s="578">
        <v>1.6463986501718524</v>
      </c>
      <c r="T7060" s="578">
        <v>3.3275309484451981E-2</v>
      </c>
      <c r="U7060" s="578">
        <v>0</v>
      </c>
      <c r="V7060" s="578">
        <v>0</v>
      </c>
      <c r="W7060" s="578">
        <v>0</v>
      </c>
      <c r="X7060" s="578">
        <v>0</v>
      </c>
      <c r="Y7060" s="578">
        <v>0</v>
      </c>
    </row>
    <row r="7061" spans="1:25" x14ac:dyDescent="0.3">
      <c r="A7061" s="61" t="s">
        <v>7932</v>
      </c>
      <c r="B7061" s="61" t="s">
        <v>2193</v>
      </c>
      <c r="C7061" s="61" t="s">
        <v>44</v>
      </c>
      <c r="D7061" s="36">
        <v>3</v>
      </c>
      <c r="E7061" s="36">
        <v>2012</v>
      </c>
      <c r="F7061" s="578">
        <v>11.690570980179452</v>
      </c>
      <c r="G7061" s="578">
        <v>2218.2876129150327</v>
      </c>
      <c r="H7061" s="578">
        <v>2.3281704134618177</v>
      </c>
      <c r="I7061" s="578">
        <v>0.88130168213198534</v>
      </c>
      <c r="J7061" s="578">
        <v>1.8922559606532198E-2</v>
      </c>
      <c r="K7061" s="578">
        <v>11.880290801447675</v>
      </c>
      <c r="L7061" s="578">
        <v>2247.8094329833948</v>
      </c>
      <c r="M7061" s="578">
        <v>2.3414009328698699</v>
      </c>
      <c r="N7061" s="578">
        <v>0.88870596699416593</v>
      </c>
      <c r="O7061" s="578">
        <v>1.9174367364030276E-2</v>
      </c>
      <c r="P7061" s="578">
        <v>11.690569420835001</v>
      </c>
      <c r="Q7061" s="578">
        <v>2218.2876129150327</v>
      </c>
      <c r="R7061" s="578">
        <v>2.3281704139662875</v>
      </c>
      <c r="S7061" s="578">
        <v>0.88130170882989933</v>
      </c>
      <c r="T7061" s="578">
        <v>1.8922559606532198E-2</v>
      </c>
      <c r="U7061" s="578">
        <v>0</v>
      </c>
      <c r="V7061" s="578">
        <v>0</v>
      </c>
      <c r="W7061" s="578">
        <v>0</v>
      </c>
      <c r="X7061" s="578">
        <v>0</v>
      </c>
      <c r="Y7061" s="578">
        <v>0</v>
      </c>
    </row>
    <row r="7062" spans="1:25" x14ac:dyDescent="0.3">
      <c r="A7062" s="61" t="s">
        <v>7933</v>
      </c>
      <c r="B7062" s="61" t="s">
        <v>2193</v>
      </c>
      <c r="C7062" s="61" t="s">
        <v>44</v>
      </c>
      <c r="D7062" s="36">
        <v>4</v>
      </c>
      <c r="E7062" s="36">
        <v>2012</v>
      </c>
      <c r="F7062" s="578">
        <v>8.9368150890562248</v>
      </c>
      <c r="G7062" s="578">
        <v>1733.6843884785949</v>
      </c>
      <c r="H7062" s="578">
        <v>1.6928850385593202</v>
      </c>
      <c r="I7062" s="578">
        <v>0.64971102432658245</v>
      </c>
      <c r="J7062" s="578">
        <v>1.4788797872218575E-2</v>
      </c>
      <c r="K7062" s="578">
        <v>9.1173307636684768</v>
      </c>
      <c r="L7062" s="578">
        <v>1765.0606931050577</v>
      </c>
      <c r="M7062" s="578">
        <v>1.7047684596812602</v>
      </c>
      <c r="N7062" s="578">
        <v>0.66168597154319242</v>
      </c>
      <c r="O7062" s="578">
        <v>1.5056460542837125E-2</v>
      </c>
      <c r="P7062" s="578">
        <v>8.9368145053983081</v>
      </c>
      <c r="Q7062" s="578">
        <v>1733.6843884785949</v>
      </c>
      <c r="R7062" s="578">
        <v>1.69288503908319</v>
      </c>
      <c r="S7062" s="578">
        <v>0.64971102432658245</v>
      </c>
      <c r="T7062" s="578">
        <v>1.4788798396087523E-2</v>
      </c>
      <c r="U7062" s="578">
        <v>0</v>
      </c>
      <c r="V7062" s="578">
        <v>0</v>
      </c>
      <c r="W7062" s="578">
        <v>0</v>
      </c>
      <c r="X7062" s="578">
        <v>0</v>
      </c>
      <c r="Y7062" s="578">
        <v>0</v>
      </c>
    </row>
    <row r="7063" spans="1:25" x14ac:dyDescent="0.3">
      <c r="A7063" s="61" t="s">
        <v>7934</v>
      </c>
      <c r="B7063" s="61" t="s">
        <v>2193</v>
      </c>
      <c r="C7063" s="61" t="s">
        <v>44</v>
      </c>
      <c r="D7063" s="36">
        <v>5</v>
      </c>
      <c r="E7063" s="36">
        <v>2012</v>
      </c>
      <c r="F7063" s="578">
        <v>7.3904709126581976</v>
      </c>
      <c r="G7063" s="578">
        <v>1462.0978965759223</v>
      </c>
      <c r="H7063" s="578">
        <v>1.3552633366392275</v>
      </c>
      <c r="I7063" s="578">
        <v>0.53227406150350953</v>
      </c>
      <c r="J7063" s="578">
        <v>1.2472105125198075E-2</v>
      </c>
      <c r="K7063" s="578">
        <v>7.6366070525594578</v>
      </c>
      <c r="L7063" s="578">
        <v>1510.6049067179324</v>
      </c>
      <c r="M7063" s="578">
        <v>1.3667086851006924</v>
      </c>
      <c r="N7063" s="578">
        <v>0.54564899206161499</v>
      </c>
      <c r="O7063" s="578">
        <v>1.2885904497428125E-2</v>
      </c>
      <c r="P7063" s="578">
        <v>7.3904705423410597</v>
      </c>
      <c r="Q7063" s="578">
        <v>1462.0978965759223</v>
      </c>
      <c r="R7063" s="578">
        <v>1.3552634925775502</v>
      </c>
      <c r="S7063" s="578">
        <v>0.53227405622601476</v>
      </c>
      <c r="T7063" s="578">
        <v>1.2472105125198075E-2</v>
      </c>
      <c r="U7063" s="578">
        <v>0</v>
      </c>
      <c r="V7063" s="578">
        <v>0</v>
      </c>
      <c r="W7063" s="578">
        <v>0</v>
      </c>
      <c r="X7063" s="578">
        <v>0</v>
      </c>
      <c r="Y7063" s="578">
        <v>0</v>
      </c>
    </row>
    <row r="7064" spans="1:25" x14ac:dyDescent="0.3">
      <c r="A7064" s="61" t="s">
        <v>7935</v>
      </c>
      <c r="B7064" s="61" t="s">
        <v>2193</v>
      </c>
      <c r="C7064" s="61" t="s">
        <v>44</v>
      </c>
      <c r="D7064" s="36">
        <v>6</v>
      </c>
      <c r="E7064" s="36">
        <v>2012</v>
      </c>
      <c r="F7064" s="578">
        <v>6.4872466350231317</v>
      </c>
      <c r="G7064" s="578">
        <v>1297.2662633260049</v>
      </c>
      <c r="H7064" s="578">
        <v>1.121743480500295</v>
      </c>
      <c r="I7064" s="578">
        <v>0.45937514763014975</v>
      </c>
      <c r="J7064" s="578">
        <v>1.1066104198107451E-2</v>
      </c>
      <c r="K7064" s="578">
        <v>6.8011405079450871</v>
      </c>
      <c r="L7064" s="578">
        <v>1363.9782498677525</v>
      </c>
      <c r="M7064" s="578">
        <v>1.13195774717799</v>
      </c>
      <c r="N7064" s="578">
        <v>0.4735235674306747</v>
      </c>
      <c r="O7064" s="578">
        <v>1.1635144600101375E-2</v>
      </c>
      <c r="P7064" s="578">
        <v>6.4872462696342419</v>
      </c>
      <c r="Q7064" s="578">
        <v>1297.2662633260049</v>
      </c>
      <c r="R7064" s="578">
        <v>1.1217434799958275</v>
      </c>
      <c r="S7064" s="578">
        <v>0.459375116275623</v>
      </c>
      <c r="T7064" s="578">
        <v>1.1066104721976399E-2</v>
      </c>
      <c r="U7064" s="578">
        <v>0</v>
      </c>
      <c r="V7064" s="578">
        <v>0</v>
      </c>
      <c r="W7064" s="578">
        <v>0</v>
      </c>
      <c r="X7064" s="578">
        <v>0</v>
      </c>
      <c r="Y7064" s="578">
        <v>0</v>
      </c>
    </row>
    <row r="7065" spans="1:25" x14ac:dyDescent="0.3">
      <c r="A7065" s="61" t="s">
        <v>7936</v>
      </c>
      <c r="B7065" s="61" t="s">
        <v>2193</v>
      </c>
      <c r="C7065" s="61" t="s">
        <v>44</v>
      </c>
      <c r="D7065" s="36">
        <v>7</v>
      </c>
      <c r="E7065" s="36">
        <v>2012</v>
      </c>
      <c r="F7065" s="578">
        <v>5.9212852741984499</v>
      </c>
      <c r="G7065" s="578">
        <v>1195.1698989868098</v>
      </c>
      <c r="H7065" s="578">
        <v>0.97546020627487395</v>
      </c>
      <c r="I7065" s="578">
        <v>0.41382876566300753</v>
      </c>
      <c r="J7065" s="578">
        <v>1.0195180545755005E-2</v>
      </c>
      <c r="K7065" s="578">
        <v>6.3488950100848571</v>
      </c>
      <c r="L7065" s="578">
        <v>1289.9170773823998</v>
      </c>
      <c r="M7065" s="578">
        <v>0.98345115862321053</v>
      </c>
      <c r="N7065" s="578">
        <v>0.42990900576114599</v>
      </c>
      <c r="O7065" s="578">
        <v>1.1003406233309448E-2</v>
      </c>
      <c r="P7065" s="578">
        <v>5.9212848564687475</v>
      </c>
      <c r="Q7065" s="578">
        <v>1195.1698989868098</v>
      </c>
      <c r="R7065" s="578">
        <v>0.97546019137371265</v>
      </c>
      <c r="S7065" s="578">
        <v>0.41382869705557773</v>
      </c>
      <c r="T7065" s="578">
        <v>1.0195180599112027E-2</v>
      </c>
      <c r="U7065" s="578">
        <v>0</v>
      </c>
      <c r="V7065" s="578">
        <v>0</v>
      </c>
      <c r="W7065" s="578">
        <v>0</v>
      </c>
      <c r="X7065" s="578">
        <v>0</v>
      </c>
      <c r="Y7065" s="578">
        <v>0</v>
      </c>
    </row>
    <row r="7066" spans="1:25" x14ac:dyDescent="0.3">
      <c r="A7066" s="61" t="s">
        <v>7937</v>
      </c>
      <c r="B7066" s="61" t="s">
        <v>2193</v>
      </c>
      <c r="C7066" s="61" t="s">
        <v>44</v>
      </c>
      <c r="D7066" s="36">
        <v>8</v>
      </c>
      <c r="E7066" s="36">
        <v>2012</v>
      </c>
      <c r="F7066" s="578">
        <v>5.1060752061178656</v>
      </c>
      <c r="G7066" s="578">
        <v>1030.7455565134617</v>
      </c>
      <c r="H7066" s="578">
        <v>0.87658871048673304</v>
      </c>
      <c r="I7066" s="578">
        <v>0.36313812993466821</v>
      </c>
      <c r="J7066" s="578">
        <v>8.792580735947313E-3</v>
      </c>
      <c r="K7066" s="578">
        <v>5.6552348093391602</v>
      </c>
      <c r="L7066" s="578">
        <v>1156.5732142130475</v>
      </c>
      <c r="M7066" s="578">
        <v>0.88301492162281592</v>
      </c>
      <c r="N7066" s="578">
        <v>0.38374973104024901</v>
      </c>
      <c r="O7066" s="578">
        <v>9.8659421976965977E-3</v>
      </c>
      <c r="P7066" s="578">
        <v>5.1060747369907951</v>
      </c>
      <c r="Q7066" s="578">
        <v>1030.7455565134617</v>
      </c>
      <c r="R7066" s="578">
        <v>0.87658867354427106</v>
      </c>
      <c r="S7066" s="578">
        <v>0.36313814033443698</v>
      </c>
      <c r="T7066" s="578">
        <v>8.7925808960183805E-3</v>
      </c>
      <c r="U7066" s="578">
        <v>0</v>
      </c>
      <c r="V7066" s="578">
        <v>0</v>
      </c>
      <c r="W7066" s="578">
        <v>0</v>
      </c>
      <c r="X7066" s="578">
        <v>0</v>
      </c>
      <c r="Y7066" s="578">
        <v>0</v>
      </c>
    </row>
    <row r="7067" spans="1:25" x14ac:dyDescent="0.3">
      <c r="A7067" s="61" t="s">
        <v>7938</v>
      </c>
      <c r="B7067" s="61" t="s">
        <v>2193</v>
      </c>
      <c r="C7067" s="61" t="s">
        <v>44</v>
      </c>
      <c r="D7067" s="36">
        <v>9</v>
      </c>
      <c r="E7067" s="36">
        <v>2012</v>
      </c>
      <c r="F7067" s="578">
        <v>4.636872084821027</v>
      </c>
      <c r="G7067" s="578">
        <v>943.08064460754326</v>
      </c>
      <c r="H7067" s="578">
        <v>0.79763025084199968</v>
      </c>
      <c r="I7067" s="578">
        <v>0.33523197107327452</v>
      </c>
      <c r="J7067" s="578">
        <v>8.0447800573892874E-3</v>
      </c>
      <c r="K7067" s="578">
        <v>5.2932970043693723</v>
      </c>
      <c r="L7067" s="578">
        <v>1095.9081128438252</v>
      </c>
      <c r="M7067" s="578">
        <v>0.80420814799920926</v>
      </c>
      <c r="N7067" s="578">
        <v>0.35952392499893848</v>
      </c>
      <c r="O7067" s="578">
        <v>9.3484794100125584E-3</v>
      </c>
      <c r="P7067" s="578">
        <v>4.6368719807760446</v>
      </c>
      <c r="Q7067" s="578">
        <v>943.08064460754326</v>
      </c>
      <c r="R7067" s="578">
        <v>0.79763023958851875</v>
      </c>
      <c r="S7067" s="578">
        <v>0.33523195027373698</v>
      </c>
      <c r="T7067" s="578">
        <v>8.0447800088829027E-3</v>
      </c>
      <c r="U7067" s="578">
        <v>0</v>
      </c>
      <c r="V7067" s="578">
        <v>0</v>
      </c>
      <c r="W7067" s="578">
        <v>0</v>
      </c>
      <c r="X7067" s="578">
        <v>0</v>
      </c>
      <c r="Y7067" s="578">
        <v>0</v>
      </c>
    </row>
    <row r="7068" spans="1:25" x14ac:dyDescent="0.3">
      <c r="A7068" s="61" t="s">
        <v>7939</v>
      </c>
      <c r="B7068" s="61" t="s">
        <v>2193</v>
      </c>
      <c r="C7068" s="61" t="s">
        <v>44</v>
      </c>
      <c r="D7068" s="36">
        <v>10</v>
      </c>
      <c r="E7068" s="36">
        <v>2012</v>
      </c>
      <c r="F7068" s="578">
        <v>4.262242997157343</v>
      </c>
      <c r="G7068" s="578">
        <v>872.88616689046148</v>
      </c>
      <c r="H7068" s="578">
        <v>0.73546224997456477</v>
      </c>
      <c r="I7068" s="578">
        <v>0.313230000436306</v>
      </c>
      <c r="J7068" s="578">
        <v>7.4460043348760002E-3</v>
      </c>
      <c r="K7068" s="578">
        <v>4.977273789322977</v>
      </c>
      <c r="L7068" s="578">
        <v>1041.212143580115</v>
      </c>
      <c r="M7068" s="578">
        <v>0.74219950375845589</v>
      </c>
      <c r="N7068" s="578">
        <v>0.33981708642871372</v>
      </c>
      <c r="O7068" s="578">
        <v>8.8819037919165532E-3</v>
      </c>
      <c r="P7068" s="578">
        <v>4.2622432054643706</v>
      </c>
      <c r="Q7068" s="578">
        <v>872.88617769877055</v>
      </c>
      <c r="R7068" s="578">
        <v>0.73546222358709157</v>
      </c>
      <c r="S7068" s="578">
        <v>0.313230000436306</v>
      </c>
      <c r="T7068" s="578">
        <v>7.4460043348760002E-3</v>
      </c>
      <c r="U7068" s="578">
        <v>0</v>
      </c>
      <c r="V7068" s="578">
        <v>0</v>
      </c>
      <c r="W7068" s="578">
        <v>0</v>
      </c>
      <c r="X7068" s="578">
        <v>0</v>
      </c>
      <c r="Y7068" s="578">
        <v>0</v>
      </c>
    </row>
    <row r="7069" spans="1:25" x14ac:dyDescent="0.3">
      <c r="A7069" s="61" t="s">
        <v>7940</v>
      </c>
      <c r="B7069" s="61" t="s">
        <v>2193</v>
      </c>
      <c r="C7069" s="61" t="s">
        <v>44</v>
      </c>
      <c r="D7069" s="36">
        <v>11</v>
      </c>
      <c r="E7069" s="36">
        <v>2012</v>
      </c>
      <c r="F7069" s="578">
        <v>3.8840999081063821</v>
      </c>
      <c r="G7069" s="578">
        <v>800.4052569071448</v>
      </c>
      <c r="H7069" s="578">
        <v>0.6795978763063123</v>
      </c>
      <c r="I7069" s="578">
        <v>0.29323489059849273</v>
      </c>
      <c r="J7069" s="578">
        <v>6.8277250393293746E-3</v>
      </c>
      <c r="K7069" s="578">
        <v>4.6459935109439003</v>
      </c>
      <c r="L7069" s="578">
        <v>978.34245109557855</v>
      </c>
      <c r="M7069" s="578">
        <v>0.68650936022944076</v>
      </c>
      <c r="N7069" s="578">
        <v>0.3199225336623685</v>
      </c>
      <c r="O7069" s="578">
        <v>8.3456078961413917E-3</v>
      </c>
      <c r="P7069" s="578">
        <v>3.8840998550743553</v>
      </c>
      <c r="Q7069" s="578">
        <v>800.4052569071448</v>
      </c>
      <c r="R7069" s="578">
        <v>0.67959787050494846</v>
      </c>
      <c r="S7069" s="578">
        <v>0.29323488299269174</v>
      </c>
      <c r="T7069" s="578">
        <v>6.8277250393293746E-3</v>
      </c>
      <c r="U7069" s="578">
        <v>0</v>
      </c>
      <c r="V7069" s="578">
        <v>0</v>
      </c>
      <c r="W7069" s="578">
        <v>0</v>
      </c>
      <c r="X7069" s="578">
        <v>0</v>
      </c>
      <c r="Y7069" s="578">
        <v>0</v>
      </c>
    </row>
    <row r="7070" spans="1:25" x14ac:dyDescent="0.3">
      <c r="A7070" s="61" t="s">
        <v>7941</v>
      </c>
      <c r="B7070" s="61" t="s">
        <v>2193</v>
      </c>
      <c r="C7070" s="61" t="s">
        <v>44</v>
      </c>
      <c r="D7070" s="36">
        <v>12</v>
      </c>
      <c r="E7070" s="36">
        <v>2012</v>
      </c>
      <c r="F7070" s="578">
        <v>3.5747126534636924</v>
      </c>
      <c r="G7070" s="578">
        <v>741.11039797464946</v>
      </c>
      <c r="H7070" s="578">
        <v>0.63389195569713253</v>
      </c>
      <c r="I7070" s="578">
        <v>0.27687590111357452</v>
      </c>
      <c r="J7070" s="578">
        <v>6.3219247725404149E-3</v>
      </c>
      <c r="K7070" s="578">
        <v>4.3723935922947303</v>
      </c>
      <c r="L7070" s="578">
        <v>923.49476496378543</v>
      </c>
      <c r="M7070" s="578">
        <v>0.64081273209497602</v>
      </c>
      <c r="N7070" s="578">
        <v>0.30173361122918602</v>
      </c>
      <c r="O7070" s="578">
        <v>7.8777455297919553E-3</v>
      </c>
      <c r="P7070" s="578">
        <v>3.5747127578239652</v>
      </c>
      <c r="Q7070" s="578">
        <v>741.11039797464946</v>
      </c>
      <c r="R7070" s="578">
        <v>0.63389195307778778</v>
      </c>
      <c r="S7070" s="578">
        <v>0.27687590220011749</v>
      </c>
      <c r="T7070" s="578">
        <v>6.3219247216087134E-3</v>
      </c>
      <c r="U7070" s="578">
        <v>0</v>
      </c>
      <c r="V7070" s="578">
        <v>0</v>
      </c>
      <c r="W7070" s="578">
        <v>0</v>
      </c>
      <c r="X7070" s="578">
        <v>0</v>
      </c>
      <c r="Y7070" s="578">
        <v>0</v>
      </c>
    </row>
    <row r="7071" spans="1:25" x14ac:dyDescent="0.3">
      <c r="A7071" s="61" t="s">
        <v>7942</v>
      </c>
      <c r="B7071" s="61" t="s">
        <v>2193</v>
      </c>
      <c r="C7071" s="61" t="s">
        <v>44</v>
      </c>
      <c r="D7071" s="36">
        <v>13</v>
      </c>
      <c r="E7071" s="36">
        <v>2012</v>
      </c>
      <c r="F7071" s="578">
        <v>3.275126244009388</v>
      </c>
      <c r="G7071" s="578">
        <v>681.13470840454045</v>
      </c>
      <c r="H7071" s="578">
        <v>0.58762408967595503</v>
      </c>
      <c r="I7071" s="578">
        <v>0.25593220275671452</v>
      </c>
      <c r="J7071" s="578">
        <v>5.8103088207038366E-3</v>
      </c>
      <c r="K7071" s="578">
        <v>4.0921178432436065</v>
      </c>
      <c r="L7071" s="578">
        <v>864.63236745198515</v>
      </c>
      <c r="M7071" s="578">
        <v>0.59462915124216398</v>
      </c>
      <c r="N7071" s="578">
        <v>0.27901803457643803</v>
      </c>
      <c r="O7071" s="578">
        <v>7.3756284594613374E-3</v>
      </c>
      <c r="P7071" s="578">
        <v>3.2751259829783472</v>
      </c>
      <c r="Q7071" s="578">
        <v>681.13470300038603</v>
      </c>
      <c r="R7071" s="578">
        <v>0.58762408967595503</v>
      </c>
      <c r="S7071" s="578">
        <v>0.25593219953589053</v>
      </c>
      <c r="T7071" s="578">
        <v>5.8103087697721316E-3</v>
      </c>
      <c r="U7071" s="578">
        <v>0</v>
      </c>
      <c r="V7071" s="578">
        <v>0</v>
      </c>
      <c r="W7071" s="578">
        <v>0</v>
      </c>
      <c r="X7071" s="578">
        <v>0</v>
      </c>
      <c r="Y7071" s="578">
        <v>0</v>
      </c>
    </row>
    <row r="7072" spans="1:25" x14ac:dyDescent="0.3">
      <c r="A7072" s="61" t="s">
        <v>7943</v>
      </c>
      <c r="B7072" s="61" t="s">
        <v>2193</v>
      </c>
      <c r="C7072" s="61" t="s">
        <v>44</v>
      </c>
      <c r="D7072" s="36">
        <v>14</v>
      </c>
      <c r="E7072" s="36">
        <v>2012</v>
      </c>
      <c r="F7072" s="578">
        <v>3.3343390100247472</v>
      </c>
      <c r="G7072" s="578">
        <v>686.29024569193484</v>
      </c>
      <c r="H7072" s="578">
        <v>0.54540318237074303</v>
      </c>
      <c r="I7072" s="578">
        <v>0.23967399052344251</v>
      </c>
      <c r="J7072" s="578">
        <v>5.8542987123170525E-3</v>
      </c>
      <c r="K7072" s="578">
        <v>4.1259103859786848</v>
      </c>
      <c r="L7072" s="578">
        <v>862.73483912150039</v>
      </c>
      <c r="M7072" s="578">
        <v>0.55271793868935926</v>
      </c>
      <c r="N7072" s="578">
        <v>0.26090121245942949</v>
      </c>
      <c r="O7072" s="578">
        <v>7.35944810488338E-3</v>
      </c>
      <c r="P7072" s="578">
        <v>3.3343386982899825</v>
      </c>
      <c r="Q7072" s="578">
        <v>686.29024569193484</v>
      </c>
      <c r="R7072" s="578">
        <v>0.54540316250252796</v>
      </c>
      <c r="S7072" s="578">
        <v>0.23967398509072749</v>
      </c>
      <c r="T7072" s="578">
        <v>5.8542987123170525E-3</v>
      </c>
      <c r="U7072" s="578">
        <v>0</v>
      </c>
      <c r="V7072" s="578">
        <v>0</v>
      </c>
      <c r="W7072" s="578">
        <v>0</v>
      </c>
      <c r="X7072" s="578">
        <v>0</v>
      </c>
      <c r="Y7072" s="578">
        <v>0</v>
      </c>
    </row>
    <row r="7073" spans="1:25" x14ac:dyDescent="0.3">
      <c r="A7073" s="61" t="s">
        <v>7944</v>
      </c>
      <c r="B7073" s="61" t="s">
        <v>2193</v>
      </c>
      <c r="C7073" s="61" t="s">
        <v>44</v>
      </c>
      <c r="D7073" s="36">
        <v>15</v>
      </c>
      <c r="E7073" s="36">
        <v>2012</v>
      </c>
      <c r="F7073" s="578">
        <v>3.4106163915154522</v>
      </c>
      <c r="G7073" s="578">
        <v>695.29215621948174</v>
      </c>
      <c r="H7073" s="578">
        <v>0.50901944597717308</v>
      </c>
      <c r="I7073" s="578">
        <v>0.22590313316322824</v>
      </c>
      <c r="J7073" s="578">
        <v>5.9310908861031422E-3</v>
      </c>
      <c r="K7073" s="578">
        <v>4.1715091560023749</v>
      </c>
      <c r="L7073" s="578">
        <v>864.29924583435024</v>
      </c>
      <c r="M7073" s="578">
        <v>0.51634537589658636</v>
      </c>
      <c r="N7073" s="578">
        <v>0.24567511555505875</v>
      </c>
      <c r="O7073" s="578">
        <v>7.3727986018639023E-3</v>
      </c>
      <c r="P7073" s="578">
        <v>3.41061638887428</v>
      </c>
      <c r="Q7073" s="578">
        <v>695.29215621948174</v>
      </c>
      <c r="R7073" s="578">
        <v>0.50901944597717308</v>
      </c>
      <c r="S7073" s="578">
        <v>0.22590315396276572</v>
      </c>
      <c r="T7073" s="578">
        <v>5.9310909370348455E-3</v>
      </c>
      <c r="U7073" s="578">
        <v>0</v>
      </c>
      <c r="V7073" s="578">
        <v>0</v>
      </c>
      <c r="W7073" s="578">
        <v>0</v>
      </c>
      <c r="X7073" s="578">
        <v>0</v>
      </c>
      <c r="Y7073" s="578">
        <v>0</v>
      </c>
    </row>
    <row r="7074" spans="1:25" x14ac:dyDescent="0.3">
      <c r="A7074" s="580" t="s">
        <v>7945</v>
      </c>
      <c r="B7074" s="580" t="s">
        <v>2193</v>
      </c>
      <c r="C7074" s="580" t="s">
        <v>44</v>
      </c>
      <c r="D7074" s="581">
        <v>16</v>
      </c>
      <c r="E7074" s="581">
        <v>2012</v>
      </c>
      <c r="F7074" s="582">
        <v>3.6176307064791451</v>
      </c>
      <c r="G7074" s="582">
        <v>728.76564470926871</v>
      </c>
      <c r="H7074" s="582">
        <v>0.47749911159432123</v>
      </c>
      <c r="I7074" s="582">
        <v>0.214794755602876</v>
      </c>
      <c r="J7074" s="582">
        <v>6.2166403319376118E-3</v>
      </c>
      <c r="K7074" s="582">
        <v>4.3418801326066969</v>
      </c>
      <c r="L7074" s="582">
        <v>889.58207003275504</v>
      </c>
      <c r="M7074" s="582">
        <v>0.48489015382559297</v>
      </c>
      <c r="N7074" s="582">
        <v>0.23332400084473126</v>
      </c>
      <c r="O7074" s="582">
        <v>7.5884729158133234E-3</v>
      </c>
      <c r="P7074" s="582">
        <v>3.6176307583215577</v>
      </c>
      <c r="Q7074" s="582">
        <v>728.76564470926871</v>
      </c>
      <c r="R7074" s="582">
        <v>0.47749909048434303</v>
      </c>
      <c r="S7074" s="582">
        <v>0.21479475308054402</v>
      </c>
      <c r="T7074" s="582">
        <v>6.2166403319376118E-3</v>
      </c>
      <c r="U7074" s="582">
        <v>0</v>
      </c>
      <c r="V7074" s="582">
        <v>0</v>
      </c>
      <c r="W7074" s="582">
        <v>0</v>
      </c>
      <c r="X7074" s="582">
        <v>0</v>
      </c>
      <c r="Y7074" s="582">
        <v>0</v>
      </c>
    </row>
    <row r="7075" spans="1:25" x14ac:dyDescent="0.3">
      <c r="A7075" s="61" t="s">
        <v>7946</v>
      </c>
      <c r="B7075" s="61" t="s">
        <v>2193</v>
      </c>
      <c r="C7075" s="61" t="s">
        <v>44</v>
      </c>
      <c r="D7075" s="36">
        <v>1</v>
      </c>
      <c r="E7075" s="36">
        <v>2020</v>
      </c>
      <c r="F7075" s="578">
        <v>13.408601898479224</v>
      </c>
      <c r="G7075" s="578">
        <v>7673.25339253743</v>
      </c>
      <c r="H7075" s="578">
        <v>1.9851888726892251</v>
      </c>
      <c r="I7075" s="578">
        <v>0.67555699807902125</v>
      </c>
      <c r="J7075" s="578">
        <v>6.6543719576050778E-2</v>
      </c>
      <c r="K7075" s="578">
        <v>13.540144457389573</v>
      </c>
      <c r="L7075" s="578">
        <v>7740.5099589029905</v>
      </c>
      <c r="M7075" s="578">
        <v>1.9906987827465201</v>
      </c>
      <c r="N7075" s="578">
        <v>0.67884799838066101</v>
      </c>
      <c r="O7075" s="578">
        <v>6.7127002674775782E-2</v>
      </c>
      <c r="P7075" s="578">
        <v>13.408601893325427</v>
      </c>
      <c r="Q7075" s="578">
        <v>7673.25339253743</v>
      </c>
      <c r="R7075" s="578">
        <v>1.985188875211555</v>
      </c>
      <c r="S7075" s="578">
        <v>0.6755570086340108</v>
      </c>
      <c r="T7075" s="578">
        <v>6.6543719071584378E-2</v>
      </c>
      <c r="U7075" s="578">
        <v>0</v>
      </c>
      <c r="V7075" s="578">
        <v>0</v>
      </c>
      <c r="W7075" s="578">
        <v>0</v>
      </c>
      <c r="X7075" s="578">
        <v>0</v>
      </c>
      <c r="Y7075" s="578">
        <v>0</v>
      </c>
    </row>
    <row r="7076" spans="1:25" x14ac:dyDescent="0.3">
      <c r="A7076" s="61" t="s">
        <v>7947</v>
      </c>
      <c r="B7076" s="61" t="s">
        <v>2193</v>
      </c>
      <c r="C7076" s="61" t="s">
        <v>44</v>
      </c>
      <c r="D7076" s="36">
        <v>2</v>
      </c>
      <c r="E7076" s="36">
        <v>2020</v>
      </c>
      <c r="F7076" s="578">
        <v>6.2249357039327098</v>
      </c>
      <c r="G7076" s="578">
        <v>3698.989023844395</v>
      </c>
      <c r="H7076" s="578">
        <v>1.0575905330673125</v>
      </c>
      <c r="I7076" s="578">
        <v>0.33139000833034499</v>
      </c>
      <c r="J7076" s="578">
        <v>3.2078242860734449E-2</v>
      </c>
      <c r="K7076" s="578">
        <v>6.3911186512814275</v>
      </c>
      <c r="L7076" s="578">
        <v>3784.8435796101821</v>
      </c>
      <c r="M7076" s="578">
        <v>1.0664060560132649</v>
      </c>
      <c r="N7076" s="578">
        <v>0.33540900051593697</v>
      </c>
      <c r="O7076" s="578">
        <v>3.2822786616937528E-2</v>
      </c>
      <c r="P7076" s="578">
        <v>6.2249357562904999</v>
      </c>
      <c r="Q7076" s="578">
        <v>3698.9892323811773</v>
      </c>
      <c r="R7076" s="578">
        <v>1.057590489023515</v>
      </c>
      <c r="S7076" s="578">
        <v>0.33139000833034499</v>
      </c>
      <c r="T7076" s="578">
        <v>3.2078242860734449E-2</v>
      </c>
      <c r="U7076" s="578">
        <v>0</v>
      </c>
      <c r="V7076" s="578">
        <v>0</v>
      </c>
      <c r="W7076" s="578">
        <v>0</v>
      </c>
      <c r="X7076" s="578">
        <v>0</v>
      </c>
      <c r="Y7076" s="578">
        <v>0</v>
      </c>
    </row>
    <row r="7077" spans="1:25" x14ac:dyDescent="0.3">
      <c r="A7077" s="61" t="s">
        <v>7948</v>
      </c>
      <c r="B7077" s="61" t="s">
        <v>2193</v>
      </c>
      <c r="C7077" s="61" t="s">
        <v>44</v>
      </c>
      <c r="D7077" s="36">
        <v>3</v>
      </c>
      <c r="E7077" s="36">
        <v>2020</v>
      </c>
      <c r="F7077" s="578">
        <v>3.4881612009460952</v>
      </c>
      <c r="G7077" s="578">
        <v>2103.4142761230428</v>
      </c>
      <c r="H7077" s="578">
        <v>0.55954460910773629</v>
      </c>
      <c r="I7077" s="578">
        <v>0.17725657989891852</v>
      </c>
      <c r="J7077" s="578">
        <v>1.82411747712952E-2</v>
      </c>
      <c r="K7077" s="578">
        <v>3.5463197027032303</v>
      </c>
      <c r="L7077" s="578">
        <v>2131.3993568420351</v>
      </c>
      <c r="M7077" s="578">
        <v>0.56375181378098205</v>
      </c>
      <c r="N7077" s="578">
        <v>0.178700030315667</v>
      </c>
      <c r="O7077" s="578">
        <v>1.8483865618084825E-2</v>
      </c>
      <c r="P7077" s="578">
        <v>3.4881614620796073</v>
      </c>
      <c r="Q7077" s="578">
        <v>2103.4142761230428</v>
      </c>
      <c r="R7077" s="578">
        <v>0.55954460910773607</v>
      </c>
      <c r="S7077" s="578">
        <v>0.17725658203319922</v>
      </c>
      <c r="T7077" s="578">
        <v>1.82411747712952E-2</v>
      </c>
      <c r="U7077" s="578">
        <v>0</v>
      </c>
      <c r="V7077" s="578">
        <v>0</v>
      </c>
      <c r="W7077" s="578">
        <v>0</v>
      </c>
      <c r="X7077" s="578">
        <v>0</v>
      </c>
      <c r="Y7077" s="578">
        <v>0</v>
      </c>
    </row>
    <row r="7078" spans="1:25" x14ac:dyDescent="0.3">
      <c r="A7078" s="61" t="s">
        <v>7949</v>
      </c>
      <c r="B7078" s="61" t="s">
        <v>2193</v>
      </c>
      <c r="C7078" s="61" t="s">
        <v>44</v>
      </c>
      <c r="D7078" s="36">
        <v>4</v>
      </c>
      <c r="E7078" s="36">
        <v>2020</v>
      </c>
      <c r="F7078" s="578">
        <v>2.6718616660333825</v>
      </c>
      <c r="G7078" s="578">
        <v>1640.1823399861626</v>
      </c>
      <c r="H7078" s="578">
        <v>0.40756698661425572</v>
      </c>
      <c r="I7078" s="578">
        <v>0.130022467890133</v>
      </c>
      <c r="J7078" s="578">
        <v>1.4224226984272975E-2</v>
      </c>
      <c r="K7078" s="578">
        <v>2.7259269615921422</v>
      </c>
      <c r="L7078" s="578">
        <v>1670.2158521016377</v>
      </c>
      <c r="M7078" s="578">
        <v>0.41103557464278573</v>
      </c>
      <c r="N7078" s="578">
        <v>0.13254181396526526</v>
      </c>
      <c r="O7078" s="578">
        <v>1.4484653239681651E-2</v>
      </c>
      <c r="P7078" s="578">
        <v>2.6718616658254128</v>
      </c>
      <c r="Q7078" s="578">
        <v>1640.1822878519677</v>
      </c>
      <c r="R7078" s="578">
        <v>0.40756701278830049</v>
      </c>
      <c r="S7078" s="578">
        <v>0.13002246385440178</v>
      </c>
      <c r="T7078" s="578">
        <v>1.4224226984272975E-2</v>
      </c>
      <c r="U7078" s="578">
        <v>0</v>
      </c>
      <c r="V7078" s="578">
        <v>0</v>
      </c>
      <c r="W7078" s="578">
        <v>0</v>
      </c>
      <c r="X7078" s="578">
        <v>0</v>
      </c>
      <c r="Y7078" s="578">
        <v>0</v>
      </c>
    </row>
    <row r="7079" spans="1:25" x14ac:dyDescent="0.3">
      <c r="A7079" s="61" t="s">
        <v>7950</v>
      </c>
      <c r="B7079" s="61" t="s">
        <v>2193</v>
      </c>
      <c r="C7079" s="61" t="s">
        <v>44</v>
      </c>
      <c r="D7079" s="36">
        <v>5</v>
      </c>
      <c r="E7079" s="36">
        <v>2020</v>
      </c>
      <c r="F7079" s="578">
        <v>2.1947903243502225</v>
      </c>
      <c r="G7079" s="578">
        <v>1382.62404632568</v>
      </c>
      <c r="H7079" s="578">
        <v>0.32632596699598521</v>
      </c>
      <c r="I7079" s="578">
        <v>0.10620730121930375</v>
      </c>
      <c r="J7079" s="578">
        <v>1.1990634394654351E-2</v>
      </c>
      <c r="K7079" s="578">
        <v>2.2683727001603953</v>
      </c>
      <c r="L7079" s="578">
        <v>1428.885514577225</v>
      </c>
      <c r="M7079" s="578">
        <v>0.32981535729292399</v>
      </c>
      <c r="N7079" s="578">
        <v>0.10910276657280775</v>
      </c>
      <c r="O7079" s="578">
        <v>1.2391792658794001E-2</v>
      </c>
      <c r="P7079" s="578">
        <v>2.1947904283175976</v>
      </c>
      <c r="Q7079" s="578">
        <v>1382.62404632568</v>
      </c>
      <c r="R7079" s="578">
        <v>0.32632597220557102</v>
      </c>
      <c r="S7079" s="578">
        <v>0.10620730118049876</v>
      </c>
      <c r="T7079" s="578">
        <v>1.1990634394654351E-2</v>
      </c>
      <c r="U7079" s="578">
        <v>0</v>
      </c>
      <c r="V7079" s="578">
        <v>0</v>
      </c>
      <c r="W7079" s="578">
        <v>0</v>
      </c>
      <c r="X7079" s="578">
        <v>0</v>
      </c>
      <c r="Y7079" s="578">
        <v>0</v>
      </c>
    </row>
    <row r="7080" spans="1:25" x14ac:dyDescent="0.3">
      <c r="A7080" s="61" t="s">
        <v>7951</v>
      </c>
      <c r="B7080" s="61" t="s">
        <v>2193</v>
      </c>
      <c r="C7080" s="61" t="s">
        <v>44</v>
      </c>
      <c r="D7080" s="36">
        <v>6</v>
      </c>
      <c r="E7080" s="36">
        <v>2020</v>
      </c>
      <c r="F7080" s="578">
        <v>1.9183008949879201</v>
      </c>
      <c r="G7080" s="578">
        <v>1228.49240493774</v>
      </c>
      <c r="H7080" s="578">
        <v>0.27075550438409302</v>
      </c>
      <c r="I7080" s="578">
        <v>9.1632153916483078E-2</v>
      </c>
      <c r="J7080" s="578">
        <v>1.0653867881046549E-2</v>
      </c>
      <c r="K7080" s="578">
        <v>2.0101459402470274</v>
      </c>
      <c r="L7080" s="578">
        <v>1291.8305015563924</v>
      </c>
      <c r="M7080" s="578">
        <v>0.27419459298350002</v>
      </c>
      <c r="N7080" s="578">
        <v>9.4748027680907357E-2</v>
      </c>
      <c r="O7080" s="578">
        <v>1.120313326828175E-2</v>
      </c>
      <c r="P7080" s="578">
        <v>1.9183006342906626</v>
      </c>
      <c r="Q7080" s="578">
        <v>1228.49240493774</v>
      </c>
      <c r="R7080" s="578">
        <v>0.2707555037923155</v>
      </c>
      <c r="S7080" s="578">
        <v>9.1632147319614832E-2</v>
      </c>
      <c r="T7080" s="578">
        <v>1.0653867881046549E-2</v>
      </c>
      <c r="U7080" s="578">
        <v>0</v>
      </c>
      <c r="V7080" s="578">
        <v>0</v>
      </c>
      <c r="W7080" s="578">
        <v>0</v>
      </c>
      <c r="X7080" s="578">
        <v>0</v>
      </c>
      <c r="Y7080" s="578">
        <v>0</v>
      </c>
    </row>
    <row r="7081" spans="1:25" x14ac:dyDescent="0.3">
      <c r="A7081" s="61" t="s">
        <v>7952</v>
      </c>
      <c r="B7081" s="61" t="s">
        <v>2193</v>
      </c>
      <c r="C7081" s="61" t="s">
        <v>44</v>
      </c>
      <c r="D7081" s="36">
        <v>7</v>
      </c>
      <c r="E7081" s="36">
        <v>2020</v>
      </c>
      <c r="F7081" s="578">
        <v>1.7481525218281577</v>
      </c>
      <c r="G7081" s="578">
        <v>1130.28845342</v>
      </c>
      <c r="H7081" s="578">
        <v>0.23616894528337623</v>
      </c>
      <c r="I7081" s="578">
        <v>8.2712596049532253E-2</v>
      </c>
      <c r="J7081" s="578">
        <v>9.8023011717790053E-3</v>
      </c>
      <c r="K7081" s="578">
        <v>1.8681805518560026</v>
      </c>
      <c r="L7081" s="578">
        <v>1220.3106218973751</v>
      </c>
      <c r="M7081" s="578">
        <v>0.23957173347055949</v>
      </c>
      <c r="N7081" s="578">
        <v>8.6294520588125992E-2</v>
      </c>
      <c r="O7081" s="578">
        <v>1.0582967632217275E-2</v>
      </c>
      <c r="P7081" s="578">
        <v>1.7481527291550498</v>
      </c>
      <c r="Q7081" s="578">
        <v>1130.28845342</v>
      </c>
      <c r="R7081" s="578">
        <v>0.23616891926455175</v>
      </c>
      <c r="S7081" s="578">
        <v>8.271259866887698E-2</v>
      </c>
      <c r="T7081" s="578">
        <v>9.8023012784930492E-3</v>
      </c>
      <c r="U7081" s="578">
        <v>0</v>
      </c>
      <c r="V7081" s="578">
        <v>0</v>
      </c>
      <c r="W7081" s="578">
        <v>0</v>
      </c>
      <c r="X7081" s="578">
        <v>0</v>
      </c>
      <c r="Y7081" s="578">
        <v>0</v>
      </c>
    </row>
    <row r="7082" spans="1:25" x14ac:dyDescent="0.3">
      <c r="A7082" s="61" t="s">
        <v>7953</v>
      </c>
      <c r="B7082" s="61" t="s">
        <v>2193</v>
      </c>
      <c r="C7082" s="61" t="s">
        <v>44</v>
      </c>
      <c r="D7082" s="36">
        <v>8</v>
      </c>
      <c r="E7082" s="36">
        <v>2020</v>
      </c>
      <c r="F7082" s="578">
        <v>1.5200908197096625</v>
      </c>
      <c r="G7082" s="578">
        <v>974.46669069925792</v>
      </c>
      <c r="H7082" s="578">
        <v>0.21239907842148825</v>
      </c>
      <c r="I7082" s="578">
        <v>7.2281970176845761E-2</v>
      </c>
      <c r="J7082" s="578">
        <v>8.4509695395051168E-3</v>
      </c>
      <c r="K7082" s="578">
        <v>1.6694738846278225</v>
      </c>
      <c r="L7082" s="578">
        <v>1093.9375127156525</v>
      </c>
      <c r="M7082" s="578">
        <v>0.21588091628897549</v>
      </c>
      <c r="N7082" s="578">
        <v>7.6864101458340855E-2</v>
      </c>
      <c r="O7082" s="578">
        <v>9.4870477623771859E-3</v>
      </c>
      <c r="P7082" s="578">
        <v>1.52009081964115</v>
      </c>
      <c r="Q7082" s="578">
        <v>974.46669069925792</v>
      </c>
      <c r="R7082" s="578">
        <v>0.21239908261729051</v>
      </c>
      <c r="S7082" s="578">
        <v>7.2281970176845775E-2</v>
      </c>
      <c r="T7082" s="578">
        <v>8.4509695395051168E-3</v>
      </c>
      <c r="U7082" s="578">
        <v>0</v>
      </c>
      <c r="V7082" s="578">
        <v>0</v>
      </c>
      <c r="W7082" s="578">
        <v>0</v>
      </c>
      <c r="X7082" s="578">
        <v>0</v>
      </c>
      <c r="Y7082" s="578">
        <v>0</v>
      </c>
    </row>
    <row r="7083" spans="1:25" x14ac:dyDescent="0.3">
      <c r="A7083" s="61" t="s">
        <v>7954</v>
      </c>
      <c r="B7083" s="61" t="s">
        <v>2193</v>
      </c>
      <c r="C7083" s="61" t="s">
        <v>44</v>
      </c>
      <c r="D7083" s="36">
        <v>9</v>
      </c>
      <c r="E7083" s="36">
        <v>2020</v>
      </c>
      <c r="F7083" s="578">
        <v>1.3870106512479898</v>
      </c>
      <c r="G7083" s="578">
        <v>891.97286764780654</v>
      </c>
      <c r="H7083" s="578">
        <v>0.19302463979208026</v>
      </c>
      <c r="I7083" s="578">
        <v>6.664413108956066E-2</v>
      </c>
      <c r="J7083" s="578">
        <v>7.7355254810148166E-3</v>
      </c>
      <c r="K7083" s="578">
        <v>1.5627208945767626</v>
      </c>
      <c r="L7083" s="578">
        <v>1036.9799769719405</v>
      </c>
      <c r="M7083" s="578">
        <v>0.19704737125963773</v>
      </c>
      <c r="N7083" s="578">
        <v>7.2021919128019335E-2</v>
      </c>
      <c r="O7083" s="578">
        <v>8.9930554386228288E-3</v>
      </c>
      <c r="P7083" s="578">
        <v>1.3870107549176525</v>
      </c>
      <c r="Q7083" s="578">
        <v>891.97287305196107</v>
      </c>
      <c r="R7083" s="578">
        <v>0.19302466536464599</v>
      </c>
      <c r="S7083" s="578">
        <v>6.6644126374740126E-2</v>
      </c>
      <c r="T7083" s="578">
        <v>7.7355254276577946E-3</v>
      </c>
      <c r="U7083" s="578">
        <v>0</v>
      </c>
      <c r="V7083" s="578">
        <v>0</v>
      </c>
      <c r="W7083" s="578">
        <v>0</v>
      </c>
      <c r="X7083" s="578">
        <v>0</v>
      </c>
      <c r="Y7083" s="578">
        <v>0</v>
      </c>
    </row>
    <row r="7084" spans="1:25" x14ac:dyDescent="0.3">
      <c r="A7084" s="61" t="s">
        <v>7955</v>
      </c>
      <c r="B7084" s="61" t="s">
        <v>2193</v>
      </c>
      <c r="C7084" s="61" t="s">
        <v>44</v>
      </c>
      <c r="D7084" s="36">
        <v>10</v>
      </c>
      <c r="E7084" s="36">
        <v>2020</v>
      </c>
      <c r="F7084" s="578">
        <v>1.2811673224277875</v>
      </c>
      <c r="G7084" s="578">
        <v>825.85773022969533</v>
      </c>
      <c r="H7084" s="578">
        <v>0.17775379860783325</v>
      </c>
      <c r="I7084" s="578">
        <v>6.2207954470068154E-2</v>
      </c>
      <c r="J7084" s="578">
        <v>7.1621361178889195E-3</v>
      </c>
      <c r="K7084" s="578">
        <v>1.47097405851612</v>
      </c>
      <c r="L7084" s="578">
        <v>985.52136548360113</v>
      </c>
      <c r="M7084" s="578">
        <v>0.18211584913660728</v>
      </c>
      <c r="N7084" s="578">
        <v>6.8070989276748095E-2</v>
      </c>
      <c r="O7084" s="578">
        <v>8.5467697257020775E-3</v>
      </c>
      <c r="P7084" s="578">
        <v>1.2811673224062599</v>
      </c>
      <c r="Q7084" s="578">
        <v>825.85773022969533</v>
      </c>
      <c r="R7084" s="578">
        <v>0.17775379808396424</v>
      </c>
      <c r="S7084" s="578">
        <v>6.2207945564296055E-2</v>
      </c>
      <c r="T7084" s="578">
        <v>7.1621361712459423E-3</v>
      </c>
      <c r="U7084" s="578">
        <v>0</v>
      </c>
      <c r="V7084" s="578">
        <v>0</v>
      </c>
      <c r="W7084" s="578">
        <v>0</v>
      </c>
      <c r="X7084" s="578">
        <v>0</v>
      </c>
      <c r="Y7084" s="578">
        <v>0</v>
      </c>
    </row>
    <row r="7085" spans="1:25" x14ac:dyDescent="0.3">
      <c r="A7085" s="61" t="s">
        <v>7956</v>
      </c>
      <c r="B7085" s="61" t="s">
        <v>2193</v>
      </c>
      <c r="C7085" s="61" t="s">
        <v>44</v>
      </c>
      <c r="D7085" s="36">
        <v>11</v>
      </c>
      <c r="E7085" s="36">
        <v>2020</v>
      </c>
      <c r="F7085" s="578">
        <v>1.17759417857329</v>
      </c>
      <c r="G7085" s="578">
        <v>757.14368502298953</v>
      </c>
      <c r="H7085" s="578">
        <v>0.16390222487825623</v>
      </c>
      <c r="I7085" s="578">
        <v>5.8247499691788052E-2</v>
      </c>
      <c r="J7085" s="578">
        <v>6.5662338117059901E-3</v>
      </c>
      <c r="K7085" s="578">
        <v>1.3783071164849923</v>
      </c>
      <c r="L7085" s="578">
        <v>925.91550509134902</v>
      </c>
      <c r="M7085" s="578">
        <v>0.16849741357630826</v>
      </c>
      <c r="N7085" s="578">
        <v>6.4117205387446974E-2</v>
      </c>
      <c r="O7085" s="578">
        <v>8.0298603570554353E-3</v>
      </c>
      <c r="P7085" s="578">
        <v>1.1775942307170475</v>
      </c>
      <c r="Q7085" s="578">
        <v>757.14367961883499</v>
      </c>
      <c r="R7085" s="578">
        <v>0.16390222518384626</v>
      </c>
      <c r="S7085" s="578">
        <v>5.8247499167919103E-2</v>
      </c>
      <c r="T7085" s="578">
        <v>6.5662337607742876E-3</v>
      </c>
      <c r="U7085" s="578">
        <v>0</v>
      </c>
      <c r="V7085" s="578">
        <v>0</v>
      </c>
      <c r="W7085" s="578">
        <v>0</v>
      </c>
      <c r="X7085" s="578">
        <v>0</v>
      </c>
      <c r="Y7085" s="578">
        <v>0</v>
      </c>
    </row>
    <row r="7086" spans="1:25" x14ac:dyDescent="0.3">
      <c r="A7086" s="61" t="s">
        <v>7957</v>
      </c>
      <c r="B7086" s="61" t="s">
        <v>2193</v>
      </c>
      <c r="C7086" s="61" t="s">
        <v>44</v>
      </c>
      <c r="D7086" s="36">
        <v>12</v>
      </c>
      <c r="E7086" s="36">
        <v>2020</v>
      </c>
      <c r="F7086" s="578">
        <v>1.0928520117451279</v>
      </c>
      <c r="G7086" s="578">
        <v>700.92479515075627</v>
      </c>
      <c r="H7086" s="578">
        <v>0.15257027465971323</v>
      </c>
      <c r="I7086" s="578">
        <v>5.5007195294213725E-2</v>
      </c>
      <c r="J7086" s="578">
        <v>6.0786916001234169E-3</v>
      </c>
      <c r="K7086" s="578">
        <v>1.3017043358161824</v>
      </c>
      <c r="L7086" s="578">
        <v>873.91392008463492</v>
      </c>
      <c r="M7086" s="578">
        <v>0.15727662639983425</v>
      </c>
      <c r="N7086" s="578">
        <v>6.0461896122433197E-2</v>
      </c>
      <c r="O7086" s="578">
        <v>7.5788905402684225E-3</v>
      </c>
      <c r="P7086" s="578">
        <v>1.0928521269226263</v>
      </c>
      <c r="Q7086" s="578">
        <v>700.9248005549108</v>
      </c>
      <c r="R7086" s="578">
        <v>0.15257027383267949</v>
      </c>
      <c r="S7086" s="578">
        <v>5.5007196807612901E-2</v>
      </c>
      <c r="T7086" s="578">
        <v>6.0786914909840527E-3</v>
      </c>
      <c r="U7086" s="578">
        <v>0</v>
      </c>
      <c r="V7086" s="578">
        <v>0</v>
      </c>
      <c r="W7086" s="578">
        <v>0</v>
      </c>
      <c r="X7086" s="578">
        <v>0</v>
      </c>
      <c r="Y7086" s="578">
        <v>0</v>
      </c>
    </row>
    <row r="7087" spans="1:25" x14ac:dyDescent="0.3">
      <c r="A7087" s="61" t="s">
        <v>7958</v>
      </c>
      <c r="B7087" s="61" t="s">
        <v>2193</v>
      </c>
      <c r="C7087" s="61" t="s">
        <v>44</v>
      </c>
      <c r="D7087" s="36">
        <v>13</v>
      </c>
      <c r="E7087" s="36">
        <v>2020</v>
      </c>
      <c r="F7087" s="578">
        <v>1.0052764898283977</v>
      </c>
      <c r="G7087" s="578">
        <v>643.84162330627396</v>
      </c>
      <c r="H7087" s="578">
        <v>0.14120192450476049</v>
      </c>
      <c r="I7087" s="578">
        <v>5.0835501926485401E-2</v>
      </c>
      <c r="J7087" s="578">
        <v>5.5836718820501067E-3</v>
      </c>
      <c r="K7087" s="578">
        <v>1.2186754452859474</v>
      </c>
      <c r="L7087" s="578">
        <v>817.90386168161967</v>
      </c>
      <c r="M7087" s="578">
        <v>0.14597048407692101</v>
      </c>
      <c r="N7087" s="578">
        <v>5.5887196562252897E-2</v>
      </c>
      <c r="O7087" s="578">
        <v>7.0931753046655378E-3</v>
      </c>
      <c r="P7087" s="578">
        <v>1.0052765667768029</v>
      </c>
      <c r="Q7087" s="578">
        <v>643.84162839253702</v>
      </c>
      <c r="R7087" s="578">
        <v>0.14120192413974975</v>
      </c>
      <c r="S7087" s="578">
        <v>5.0835504545830093E-2</v>
      </c>
      <c r="T7087" s="578">
        <v>5.5836718820501067E-3</v>
      </c>
      <c r="U7087" s="578">
        <v>0</v>
      </c>
      <c r="V7087" s="578">
        <v>0</v>
      </c>
      <c r="W7087" s="578">
        <v>0</v>
      </c>
      <c r="X7087" s="578">
        <v>0</v>
      </c>
      <c r="Y7087" s="578">
        <v>0</v>
      </c>
    </row>
    <row r="7088" spans="1:25" x14ac:dyDescent="0.3">
      <c r="A7088" s="61" t="s">
        <v>7959</v>
      </c>
      <c r="B7088" s="61" t="s">
        <v>2193</v>
      </c>
      <c r="C7088" s="61" t="s">
        <v>44</v>
      </c>
      <c r="D7088" s="36">
        <v>14</v>
      </c>
      <c r="E7088" s="36">
        <v>2020</v>
      </c>
      <c r="F7088" s="578">
        <v>1.009116912154238</v>
      </c>
      <c r="G7088" s="578">
        <v>647.83908271789471</v>
      </c>
      <c r="H7088" s="578">
        <v>0.13188605814017673</v>
      </c>
      <c r="I7088" s="578">
        <v>4.7780460619833251E-2</v>
      </c>
      <c r="J7088" s="578">
        <v>5.6184035784099199E-3</v>
      </c>
      <c r="K7088" s="578">
        <v>1.215702471607675</v>
      </c>
      <c r="L7088" s="578">
        <v>815.28870519002248</v>
      </c>
      <c r="M7088" s="578">
        <v>0.13662702199629401</v>
      </c>
      <c r="N7088" s="578">
        <v>5.2399685431737425E-2</v>
      </c>
      <c r="O7088" s="578">
        <v>7.0705554559632785E-3</v>
      </c>
      <c r="P7088" s="578">
        <v>1.0091167444951068</v>
      </c>
      <c r="Q7088" s="578">
        <v>647.83907763163165</v>
      </c>
      <c r="R7088" s="578">
        <v>0.13188597888195799</v>
      </c>
      <c r="S7088" s="578">
        <v>4.7780458000488545E-2</v>
      </c>
      <c r="T7088" s="578">
        <v>5.6184035784099199E-3</v>
      </c>
      <c r="U7088" s="578">
        <v>0</v>
      </c>
      <c r="V7088" s="578">
        <v>0</v>
      </c>
      <c r="W7088" s="578">
        <v>0</v>
      </c>
      <c r="X7088" s="578">
        <v>0</v>
      </c>
      <c r="Y7088" s="578">
        <v>0</v>
      </c>
    </row>
    <row r="7089" spans="1:25" x14ac:dyDescent="0.3">
      <c r="A7089" s="61" t="s">
        <v>7960</v>
      </c>
      <c r="B7089" s="61" t="s">
        <v>2193</v>
      </c>
      <c r="C7089" s="61" t="s">
        <v>44</v>
      </c>
      <c r="D7089" s="36">
        <v>15</v>
      </c>
      <c r="E7089" s="36">
        <v>2020</v>
      </c>
      <c r="F7089" s="578">
        <v>1.0188124390165263</v>
      </c>
      <c r="G7089" s="578">
        <v>655.554674148559</v>
      </c>
      <c r="H7089" s="578">
        <v>0.123937509975803</v>
      </c>
      <c r="I7089" s="578">
        <v>4.5209799640967149E-2</v>
      </c>
      <c r="J7089" s="578">
        <v>5.68537409708369E-3</v>
      </c>
      <c r="K7089" s="578">
        <v>1.2173268949851801</v>
      </c>
      <c r="L7089" s="578">
        <v>816.02025731404569</v>
      </c>
      <c r="M7089" s="578">
        <v>0.12856494606239674</v>
      </c>
      <c r="N7089" s="578">
        <v>4.9493100494146298E-2</v>
      </c>
      <c r="O7089" s="578">
        <v>7.0769556720430629E-3</v>
      </c>
      <c r="P7089" s="578">
        <v>1.0188124806456136</v>
      </c>
      <c r="Q7089" s="578">
        <v>655.55467923482229</v>
      </c>
      <c r="R7089" s="578">
        <v>0.123937509295501</v>
      </c>
      <c r="S7089" s="578">
        <v>4.5209800688705053E-2</v>
      </c>
      <c r="T7089" s="578">
        <v>5.68537409708369E-3</v>
      </c>
      <c r="U7089" s="578">
        <v>0</v>
      </c>
      <c r="V7089" s="578">
        <v>0</v>
      </c>
      <c r="W7089" s="578">
        <v>0</v>
      </c>
      <c r="X7089" s="578">
        <v>0</v>
      </c>
      <c r="Y7089" s="578">
        <v>0</v>
      </c>
    </row>
    <row r="7090" spans="1:25" x14ac:dyDescent="0.3">
      <c r="A7090" s="580" t="s">
        <v>7961</v>
      </c>
      <c r="B7090" s="580" t="s">
        <v>2193</v>
      </c>
      <c r="C7090" s="580" t="s">
        <v>44</v>
      </c>
      <c r="D7090" s="581">
        <v>16</v>
      </c>
      <c r="E7090" s="581">
        <v>2020</v>
      </c>
      <c r="F7090" s="582">
        <v>1.0632941730805179</v>
      </c>
      <c r="G7090" s="582">
        <v>686.3700199127195</v>
      </c>
      <c r="H7090" s="582">
        <v>0.11746459859932626</v>
      </c>
      <c r="I7090" s="582">
        <v>4.3229700997471802E-2</v>
      </c>
      <c r="J7090" s="582">
        <v>5.952679198041242E-3</v>
      </c>
      <c r="K7090" s="582">
        <v>1.2520647937083824</v>
      </c>
      <c r="L7090" s="582">
        <v>839.14641825358046</v>
      </c>
      <c r="M7090" s="582">
        <v>0.121978571554791</v>
      </c>
      <c r="N7090" s="582">
        <v>4.7218704654369448E-2</v>
      </c>
      <c r="O7090" s="582">
        <v>7.2775691126783625E-3</v>
      </c>
      <c r="P7090" s="582">
        <v>1.0632941736146944</v>
      </c>
      <c r="Q7090" s="582">
        <v>686.3700199127195</v>
      </c>
      <c r="R7090" s="582">
        <v>0.11746459686279775</v>
      </c>
      <c r="S7090" s="582">
        <v>4.3229701511639455E-2</v>
      </c>
      <c r="T7090" s="582">
        <v>5.9526792489729471E-3</v>
      </c>
      <c r="U7090" s="582">
        <v>0</v>
      </c>
      <c r="V7090" s="582">
        <v>0</v>
      </c>
      <c r="W7090" s="582">
        <v>0</v>
      </c>
      <c r="X7090" s="582">
        <v>0</v>
      </c>
      <c r="Y7090" s="582">
        <v>0</v>
      </c>
    </row>
    <row r="7091" spans="1:25" x14ac:dyDescent="0.3">
      <c r="A7091" s="61" t="s">
        <v>7962</v>
      </c>
      <c r="B7091" s="61" t="s">
        <v>2193</v>
      </c>
      <c r="C7091" s="61" t="s">
        <v>44</v>
      </c>
      <c r="D7091" s="36">
        <v>1</v>
      </c>
      <c r="E7091" s="36">
        <v>2030</v>
      </c>
      <c r="F7091" s="578">
        <v>6.2765777700974432</v>
      </c>
      <c r="G7091" s="578">
        <v>7436.1276092529251</v>
      </c>
      <c r="H7091" s="578">
        <v>0.79448616074902567</v>
      </c>
      <c r="I7091" s="578">
        <v>0.16420910134911501</v>
      </c>
      <c r="J7091" s="578">
        <v>6.4009102527052095E-2</v>
      </c>
      <c r="K7091" s="578">
        <v>6.3412239871890925</v>
      </c>
      <c r="L7091" s="578">
        <v>7501.3171691894495</v>
      </c>
      <c r="M7091" s="578">
        <v>0.79797335674569037</v>
      </c>
      <c r="N7091" s="578">
        <v>0.1650004334903005</v>
      </c>
      <c r="O7091" s="578">
        <v>6.4570261359525205E-2</v>
      </c>
      <c r="P7091" s="578">
        <v>6.2765781873626976</v>
      </c>
      <c r="Q7091" s="578">
        <v>7436.1276092529251</v>
      </c>
      <c r="R7091" s="578">
        <v>0.794486161054616</v>
      </c>
      <c r="S7091" s="578">
        <v>0.16420910134911501</v>
      </c>
      <c r="T7091" s="578">
        <v>6.4009102527052095E-2</v>
      </c>
      <c r="U7091" s="578">
        <v>0</v>
      </c>
      <c r="V7091" s="578">
        <v>0</v>
      </c>
      <c r="W7091" s="578">
        <v>0</v>
      </c>
      <c r="X7091" s="578">
        <v>0</v>
      </c>
      <c r="Y7091" s="578">
        <v>0</v>
      </c>
    </row>
    <row r="7092" spans="1:25" x14ac:dyDescent="0.3">
      <c r="A7092" s="61" t="s">
        <v>7963</v>
      </c>
      <c r="B7092" s="61" t="s">
        <v>2193</v>
      </c>
      <c r="C7092" s="61" t="s">
        <v>44</v>
      </c>
      <c r="D7092" s="36">
        <v>2</v>
      </c>
      <c r="E7092" s="36">
        <v>2030</v>
      </c>
      <c r="F7092" s="578">
        <v>2.9221467896976074</v>
      </c>
      <c r="G7092" s="578">
        <v>3584.6806971232049</v>
      </c>
      <c r="H7092" s="578">
        <v>0.41531217394003694</v>
      </c>
      <c r="I7092" s="578">
        <v>7.8368598595261504E-2</v>
      </c>
      <c r="J7092" s="578">
        <v>3.0856403017727001E-2</v>
      </c>
      <c r="K7092" s="578">
        <v>3.0041745927401253</v>
      </c>
      <c r="L7092" s="578">
        <v>3667.8809712727825</v>
      </c>
      <c r="M7092" s="578">
        <v>0.42054895288310901</v>
      </c>
      <c r="N7092" s="578">
        <v>7.9235799610614693E-2</v>
      </c>
      <c r="O7092" s="578">
        <v>3.1572594908842178E-2</v>
      </c>
      <c r="P7092" s="578">
        <v>2.9221466332047199</v>
      </c>
      <c r="Q7092" s="578">
        <v>3584.6806971232049</v>
      </c>
      <c r="R7092" s="578">
        <v>0.41531217404432574</v>
      </c>
      <c r="S7092" s="578">
        <v>7.8368598071392556E-2</v>
      </c>
      <c r="T7092" s="578">
        <v>3.0856403017727001E-2</v>
      </c>
      <c r="U7092" s="578">
        <v>0</v>
      </c>
      <c r="V7092" s="578">
        <v>0</v>
      </c>
      <c r="W7092" s="578">
        <v>0</v>
      </c>
      <c r="X7092" s="578">
        <v>0</v>
      </c>
      <c r="Y7092" s="578">
        <v>0</v>
      </c>
    </row>
    <row r="7093" spans="1:25" x14ac:dyDescent="0.3">
      <c r="A7093" s="61" t="s">
        <v>7964</v>
      </c>
      <c r="B7093" s="61" t="s">
        <v>2193</v>
      </c>
      <c r="C7093" s="61" t="s">
        <v>44</v>
      </c>
      <c r="D7093" s="36">
        <v>3</v>
      </c>
      <c r="E7093" s="36">
        <v>2030</v>
      </c>
      <c r="F7093" s="578">
        <v>1.6551654356806</v>
      </c>
      <c r="G7093" s="578">
        <v>2038.4037348429299</v>
      </c>
      <c r="H7093" s="578">
        <v>0.22016607900150076</v>
      </c>
      <c r="I7093" s="578">
        <v>4.2471900582313503E-2</v>
      </c>
      <c r="J7093" s="578">
        <v>1.7546284788598574E-2</v>
      </c>
      <c r="K7093" s="578">
        <v>1.6833394020864374</v>
      </c>
      <c r="L7093" s="578">
        <v>2065.5300941467249</v>
      </c>
      <c r="M7093" s="578">
        <v>0.22266970586497276</v>
      </c>
      <c r="N7093" s="578">
        <v>4.2677599936723702E-2</v>
      </c>
      <c r="O7093" s="578">
        <v>1.7779779504053225E-2</v>
      </c>
      <c r="P7093" s="578">
        <v>1.6551653835004225</v>
      </c>
      <c r="Q7093" s="578">
        <v>2038.4036827087325</v>
      </c>
      <c r="R7093" s="578">
        <v>0.22016606860173199</v>
      </c>
      <c r="S7093" s="578">
        <v>4.2471900582313503E-2</v>
      </c>
      <c r="T7093" s="578">
        <v>1.7546284788598574E-2</v>
      </c>
      <c r="U7093" s="578">
        <v>0</v>
      </c>
      <c r="V7093" s="578">
        <v>0</v>
      </c>
      <c r="W7093" s="578">
        <v>0</v>
      </c>
      <c r="X7093" s="578">
        <v>0</v>
      </c>
      <c r="Y7093" s="578">
        <v>0</v>
      </c>
    </row>
    <row r="7094" spans="1:25" x14ac:dyDescent="0.3">
      <c r="A7094" s="61" t="s">
        <v>7965</v>
      </c>
      <c r="B7094" s="61" t="s">
        <v>2193</v>
      </c>
      <c r="C7094" s="61" t="s">
        <v>44</v>
      </c>
      <c r="D7094" s="36">
        <v>4</v>
      </c>
      <c r="E7094" s="36">
        <v>2030</v>
      </c>
      <c r="F7094" s="578">
        <v>1.2706684842850051</v>
      </c>
      <c r="G7094" s="578">
        <v>1588.0932464599573</v>
      </c>
      <c r="H7094" s="578">
        <v>0.16075354855881049</v>
      </c>
      <c r="I7094" s="578">
        <v>3.1537800095975399E-2</v>
      </c>
      <c r="J7094" s="578">
        <v>1.3670129197028751E-2</v>
      </c>
      <c r="K7094" s="578">
        <v>1.2963263667008151</v>
      </c>
      <c r="L7094" s="578">
        <v>1617.3066838582324</v>
      </c>
      <c r="M7094" s="578">
        <v>0.16260879706836276</v>
      </c>
      <c r="N7094" s="578">
        <v>3.2142897835001301E-2</v>
      </c>
      <c r="O7094" s="578">
        <v>1.3921603143292749E-2</v>
      </c>
      <c r="P7094" s="578">
        <v>1.2706684321345401</v>
      </c>
      <c r="Q7094" s="578">
        <v>1588.0933507283498</v>
      </c>
      <c r="R7094" s="578">
        <v>0.16075354907752598</v>
      </c>
      <c r="S7094" s="578">
        <v>3.1537800095975399E-2</v>
      </c>
      <c r="T7094" s="578">
        <v>1.3670129197028751E-2</v>
      </c>
      <c r="U7094" s="578">
        <v>0</v>
      </c>
      <c r="V7094" s="578">
        <v>0</v>
      </c>
      <c r="W7094" s="578">
        <v>0</v>
      </c>
      <c r="X7094" s="578">
        <v>0</v>
      </c>
      <c r="Y7094" s="578">
        <v>0</v>
      </c>
    </row>
    <row r="7095" spans="1:25" x14ac:dyDescent="0.3">
      <c r="A7095" s="61" t="s">
        <v>7966</v>
      </c>
      <c r="B7095" s="61" t="s">
        <v>2193</v>
      </c>
      <c r="C7095" s="61" t="s">
        <v>44</v>
      </c>
      <c r="D7095" s="36">
        <v>5</v>
      </c>
      <c r="E7095" s="36">
        <v>2030</v>
      </c>
      <c r="F7095" s="578">
        <v>1.0352861293341638</v>
      </c>
      <c r="G7095" s="578">
        <v>1338.4934171040825</v>
      </c>
      <c r="H7095" s="578">
        <v>0.12861577357458925</v>
      </c>
      <c r="I7095" s="578">
        <v>2.6223098859190899E-2</v>
      </c>
      <c r="J7095" s="578">
        <v>1.152161655287875E-2</v>
      </c>
      <c r="K7095" s="578">
        <v>1.0701970636528482</v>
      </c>
      <c r="L7095" s="578">
        <v>1383.4357439676876</v>
      </c>
      <c r="M7095" s="578">
        <v>0.13055487499483751</v>
      </c>
      <c r="N7095" s="578">
        <v>2.69884001463651E-2</v>
      </c>
      <c r="O7095" s="578">
        <v>1.19084177325324E-2</v>
      </c>
      <c r="P7095" s="578">
        <v>1.0352861346146527</v>
      </c>
      <c r="Q7095" s="578">
        <v>1338.4934171040825</v>
      </c>
      <c r="R7095" s="578">
        <v>0.12861577359156673</v>
      </c>
      <c r="S7095" s="578">
        <v>2.6223098859190899E-2</v>
      </c>
      <c r="T7095" s="578">
        <v>1.152161655287875E-2</v>
      </c>
      <c r="U7095" s="578">
        <v>0</v>
      </c>
      <c r="V7095" s="578">
        <v>0</v>
      </c>
      <c r="W7095" s="578">
        <v>0</v>
      </c>
      <c r="X7095" s="578">
        <v>0</v>
      </c>
      <c r="Y7095" s="578">
        <v>0</v>
      </c>
    </row>
    <row r="7096" spans="1:25" x14ac:dyDescent="0.3">
      <c r="A7096" s="61" t="s">
        <v>7967</v>
      </c>
      <c r="B7096" s="61" t="s">
        <v>2193</v>
      </c>
      <c r="C7096" s="61" t="s">
        <v>44</v>
      </c>
      <c r="D7096" s="36">
        <v>6</v>
      </c>
      <c r="E7096" s="36">
        <v>2030</v>
      </c>
      <c r="F7096" s="578">
        <v>0.90080746586842952</v>
      </c>
      <c r="G7096" s="578">
        <v>1189.96031951904</v>
      </c>
      <c r="H7096" s="578">
        <v>0.10712813347587724</v>
      </c>
      <c r="I7096" s="578">
        <v>2.3139729368267525E-2</v>
      </c>
      <c r="J7096" s="578">
        <v>1.0243007486375647E-2</v>
      </c>
      <c r="K7096" s="578">
        <v>0.94313049223580814</v>
      </c>
      <c r="L7096" s="578">
        <v>1251.3795649210549</v>
      </c>
      <c r="M7096" s="578">
        <v>0.10922182262280875</v>
      </c>
      <c r="N7096" s="578">
        <v>2.3978028310618002E-2</v>
      </c>
      <c r="O7096" s="578">
        <v>1.077171353002385E-2</v>
      </c>
      <c r="P7096" s="578">
        <v>0.90080744600639151</v>
      </c>
      <c r="Q7096" s="578">
        <v>1189.96031951904</v>
      </c>
      <c r="R7096" s="578">
        <v>0.10712813502959699</v>
      </c>
      <c r="S7096" s="578">
        <v>2.3139729513786674E-2</v>
      </c>
      <c r="T7096" s="578">
        <v>1.0243007486375647E-2</v>
      </c>
      <c r="U7096" s="578">
        <v>0</v>
      </c>
      <c r="V7096" s="578">
        <v>0</v>
      </c>
      <c r="W7096" s="578">
        <v>0</v>
      </c>
      <c r="X7096" s="578">
        <v>0</v>
      </c>
      <c r="Y7096" s="578">
        <v>0</v>
      </c>
    </row>
    <row r="7097" spans="1:25" x14ac:dyDescent="0.3">
      <c r="A7097" s="61" t="s">
        <v>7968</v>
      </c>
      <c r="B7097" s="61" t="s">
        <v>2193</v>
      </c>
      <c r="C7097" s="61" t="s">
        <v>44</v>
      </c>
      <c r="D7097" s="36">
        <v>7</v>
      </c>
      <c r="E7097" s="36">
        <v>2030</v>
      </c>
      <c r="F7097" s="578">
        <v>0.81858071608706906</v>
      </c>
      <c r="G7097" s="578">
        <v>1094.2661488850849</v>
      </c>
      <c r="H7097" s="578">
        <v>9.3927896749240306E-2</v>
      </c>
      <c r="I7097" s="578">
        <v>2.1268780828298323E-2</v>
      </c>
      <c r="J7097" s="578">
        <v>9.4193123610845433E-3</v>
      </c>
      <c r="K7097" s="578">
        <v>0.87103866803338748</v>
      </c>
      <c r="L7097" s="578">
        <v>1181.5843976338651</v>
      </c>
      <c r="M7097" s="578">
        <v>9.637919221192226E-2</v>
      </c>
      <c r="N7097" s="578">
        <v>2.23251096904277E-2</v>
      </c>
      <c r="O7097" s="578">
        <v>1.017093624492796E-2</v>
      </c>
      <c r="P7097" s="578">
        <v>0.81858072168038576</v>
      </c>
      <c r="Q7097" s="578">
        <v>1094.2661488850849</v>
      </c>
      <c r="R7097" s="578">
        <v>9.3927896765156477E-2</v>
      </c>
      <c r="S7097" s="578">
        <v>2.1268781070830252E-2</v>
      </c>
      <c r="T7097" s="578">
        <v>9.4193123610845433E-3</v>
      </c>
      <c r="U7097" s="578">
        <v>0</v>
      </c>
      <c r="V7097" s="578">
        <v>0</v>
      </c>
      <c r="W7097" s="578">
        <v>0</v>
      </c>
      <c r="X7097" s="578">
        <v>0</v>
      </c>
      <c r="Y7097" s="578">
        <v>0</v>
      </c>
    </row>
    <row r="7098" spans="1:25" x14ac:dyDescent="0.3">
      <c r="A7098" s="61" t="s">
        <v>7969</v>
      </c>
      <c r="B7098" s="61" t="s">
        <v>2193</v>
      </c>
      <c r="C7098" s="61" t="s">
        <v>44</v>
      </c>
      <c r="D7098" s="36">
        <v>8</v>
      </c>
      <c r="E7098" s="36">
        <v>2030</v>
      </c>
      <c r="F7098" s="578">
        <v>0.71769480541396025</v>
      </c>
      <c r="G7098" s="578">
        <v>943.28604443867948</v>
      </c>
      <c r="H7098" s="578">
        <v>8.4683020647692772E-2</v>
      </c>
      <c r="I7098" s="578">
        <v>1.84984503042263E-2</v>
      </c>
      <c r="J7098" s="578">
        <v>8.1196976340531021E-3</v>
      </c>
      <c r="K7098" s="578">
        <v>0.78021058111877029</v>
      </c>
      <c r="L7098" s="578">
        <v>1059.1436500549275</v>
      </c>
      <c r="M7098" s="578">
        <v>8.7496790335838598E-2</v>
      </c>
      <c r="N7098" s="578">
        <v>1.9905379667761701E-2</v>
      </c>
      <c r="O7098" s="578">
        <v>9.1169866936979781E-3</v>
      </c>
      <c r="P7098" s="578">
        <v>0.71769485167330505</v>
      </c>
      <c r="Q7098" s="578">
        <v>943.28604443867948</v>
      </c>
      <c r="R7098" s="578">
        <v>8.4683019086393529E-2</v>
      </c>
      <c r="S7098" s="578">
        <v>1.84984503042263E-2</v>
      </c>
      <c r="T7098" s="578">
        <v>8.119697682559485E-3</v>
      </c>
      <c r="U7098" s="578">
        <v>0</v>
      </c>
      <c r="V7098" s="578">
        <v>0</v>
      </c>
      <c r="W7098" s="578">
        <v>0</v>
      </c>
      <c r="X7098" s="578">
        <v>0</v>
      </c>
      <c r="Y7098" s="578">
        <v>0</v>
      </c>
    </row>
    <row r="7099" spans="1:25" x14ac:dyDescent="0.3">
      <c r="A7099" s="61" t="s">
        <v>7970</v>
      </c>
      <c r="B7099" s="61" t="s">
        <v>2193</v>
      </c>
      <c r="C7099" s="61" t="s">
        <v>44</v>
      </c>
      <c r="D7099" s="36">
        <v>9</v>
      </c>
      <c r="E7099" s="36">
        <v>2030</v>
      </c>
      <c r="F7099" s="578">
        <v>0.65804754816897026</v>
      </c>
      <c r="G7099" s="578">
        <v>863.58424123128202</v>
      </c>
      <c r="H7099" s="578">
        <v>7.6733116624230477E-2</v>
      </c>
      <c r="I7099" s="578">
        <v>1.7385169863700801E-2</v>
      </c>
      <c r="J7099" s="578">
        <v>7.4336272179304254E-3</v>
      </c>
      <c r="K7099" s="578">
        <v>0.72983543287394492</v>
      </c>
      <c r="L7099" s="578">
        <v>1004.1650733947728</v>
      </c>
      <c r="M7099" s="578">
        <v>8.0143722063439726E-2</v>
      </c>
      <c r="N7099" s="578">
        <v>1.9037029759298624E-2</v>
      </c>
      <c r="O7099" s="578">
        <v>8.6437254600847738E-3</v>
      </c>
      <c r="P7099" s="578">
        <v>0.65804755903756473</v>
      </c>
      <c r="Q7099" s="578">
        <v>863.5842415491735</v>
      </c>
      <c r="R7099" s="578">
        <v>7.6733117148099397E-2</v>
      </c>
      <c r="S7099" s="578">
        <v>1.7385169863700801E-2</v>
      </c>
      <c r="T7099" s="578">
        <v>7.4336272712874473E-3</v>
      </c>
      <c r="U7099" s="578">
        <v>0</v>
      </c>
      <c r="V7099" s="578">
        <v>0</v>
      </c>
      <c r="W7099" s="578">
        <v>0</v>
      </c>
      <c r="X7099" s="578">
        <v>0</v>
      </c>
      <c r="Y7099" s="578">
        <v>0</v>
      </c>
    </row>
    <row r="7100" spans="1:25" x14ac:dyDescent="0.3">
      <c r="A7100" s="61" t="s">
        <v>7971</v>
      </c>
      <c r="B7100" s="61" t="s">
        <v>2193</v>
      </c>
      <c r="C7100" s="61" t="s">
        <v>44</v>
      </c>
      <c r="D7100" s="36">
        <v>10</v>
      </c>
      <c r="E7100" s="36">
        <v>2030</v>
      </c>
      <c r="F7100" s="578">
        <v>0.61084958721272575</v>
      </c>
      <c r="G7100" s="578">
        <v>799.68109130859318</v>
      </c>
      <c r="H7100" s="578">
        <v>7.0455187323204854E-2</v>
      </c>
      <c r="I7100" s="578">
        <v>1.6509181839258702E-2</v>
      </c>
      <c r="J7100" s="578">
        <v>6.8835580217031095E-3</v>
      </c>
      <c r="K7100" s="578">
        <v>0.68739856963660828</v>
      </c>
      <c r="L7100" s="578">
        <v>954.45354270934945</v>
      </c>
      <c r="M7100" s="578">
        <v>7.4229425864359599E-2</v>
      </c>
      <c r="N7100" s="578">
        <v>1.8286633460472001E-2</v>
      </c>
      <c r="O7100" s="578">
        <v>8.2158180885016866E-3</v>
      </c>
      <c r="P7100" s="578">
        <v>0.61084959248927329</v>
      </c>
      <c r="Q7100" s="578">
        <v>799.68109130859318</v>
      </c>
      <c r="R7100" s="578">
        <v>7.045518730774343E-2</v>
      </c>
      <c r="S7100" s="578">
        <v>1.6509181892615726E-2</v>
      </c>
      <c r="T7100" s="578">
        <v>6.8835580217031095E-3</v>
      </c>
      <c r="U7100" s="578">
        <v>0</v>
      </c>
      <c r="V7100" s="578">
        <v>0</v>
      </c>
      <c r="W7100" s="578">
        <v>0</v>
      </c>
      <c r="X7100" s="578">
        <v>0</v>
      </c>
      <c r="Y7100" s="578">
        <v>0</v>
      </c>
    </row>
    <row r="7101" spans="1:25" x14ac:dyDescent="0.3">
      <c r="A7101" s="61" t="s">
        <v>7972</v>
      </c>
      <c r="B7101" s="61" t="s">
        <v>2193</v>
      </c>
      <c r="C7101" s="61" t="s">
        <v>44</v>
      </c>
      <c r="D7101" s="36">
        <v>11</v>
      </c>
      <c r="E7101" s="36">
        <v>2030</v>
      </c>
      <c r="F7101" s="578">
        <v>0.56657952920232846</v>
      </c>
      <c r="G7101" s="578">
        <v>733.09566116332974</v>
      </c>
      <c r="H7101" s="578">
        <v>6.4667509160850928E-2</v>
      </c>
      <c r="I7101" s="578">
        <v>1.5726479507672225E-2</v>
      </c>
      <c r="J7101" s="578">
        <v>6.3103977833331229E-3</v>
      </c>
      <c r="K7101" s="578">
        <v>0.64656545951872069</v>
      </c>
      <c r="L7101" s="578">
        <v>896.69391377766874</v>
      </c>
      <c r="M7101" s="578">
        <v>6.8679072699524071E-2</v>
      </c>
      <c r="N7101" s="578">
        <v>1.7494670115411198E-2</v>
      </c>
      <c r="O7101" s="578">
        <v>7.7186281754014346E-3</v>
      </c>
      <c r="P7101" s="578">
        <v>0.56657953416892726</v>
      </c>
      <c r="Q7101" s="578">
        <v>733.09566624959268</v>
      </c>
      <c r="R7101" s="578">
        <v>6.4667509171158558E-2</v>
      </c>
      <c r="S7101" s="578">
        <v>1.5726479556178626E-2</v>
      </c>
      <c r="T7101" s="578">
        <v>6.3103977833331229E-3</v>
      </c>
      <c r="U7101" s="578">
        <v>0</v>
      </c>
      <c r="V7101" s="578">
        <v>0</v>
      </c>
      <c r="W7101" s="578">
        <v>0</v>
      </c>
      <c r="X7101" s="578">
        <v>0</v>
      </c>
      <c r="Y7101" s="578">
        <v>0</v>
      </c>
    </row>
    <row r="7102" spans="1:25" x14ac:dyDescent="0.3">
      <c r="A7102" s="61" t="s">
        <v>7973</v>
      </c>
      <c r="B7102" s="61" t="s">
        <v>2193</v>
      </c>
      <c r="C7102" s="61" t="s">
        <v>44</v>
      </c>
      <c r="D7102" s="36">
        <v>12</v>
      </c>
      <c r="E7102" s="36">
        <v>2030</v>
      </c>
      <c r="F7102" s="578">
        <v>0.53035850592624434</v>
      </c>
      <c r="G7102" s="578">
        <v>678.61598269144645</v>
      </c>
      <c r="H7102" s="578">
        <v>5.9932107483594572E-2</v>
      </c>
      <c r="I7102" s="578">
        <v>1.5086139552295199E-2</v>
      </c>
      <c r="J7102" s="578">
        <v>5.8414445423598674E-3</v>
      </c>
      <c r="K7102" s="578">
        <v>0.61274917163770648</v>
      </c>
      <c r="L7102" s="578">
        <v>846.30136553446425</v>
      </c>
      <c r="M7102" s="578">
        <v>6.4071539838096173E-2</v>
      </c>
      <c r="N7102" s="578">
        <v>1.6717585291189552E-2</v>
      </c>
      <c r="O7102" s="578">
        <v>7.2848589140145706E-3</v>
      </c>
      <c r="P7102" s="578">
        <v>0.53035855280539057</v>
      </c>
      <c r="Q7102" s="578">
        <v>678.61598269144645</v>
      </c>
      <c r="R7102" s="578">
        <v>5.9932107462979403E-2</v>
      </c>
      <c r="S7102" s="578">
        <v>1.5086139552295199E-2</v>
      </c>
      <c r="T7102" s="578">
        <v>5.8414447024309341E-3</v>
      </c>
      <c r="U7102" s="578">
        <v>0</v>
      </c>
      <c r="V7102" s="578">
        <v>0</v>
      </c>
      <c r="W7102" s="578">
        <v>0</v>
      </c>
      <c r="X7102" s="578">
        <v>0</v>
      </c>
      <c r="Y7102" s="578">
        <v>0</v>
      </c>
    </row>
    <row r="7103" spans="1:25" x14ac:dyDescent="0.3">
      <c r="A7103" s="61" t="s">
        <v>7974</v>
      </c>
      <c r="B7103" s="61" t="s">
        <v>2193</v>
      </c>
      <c r="C7103" s="61" t="s">
        <v>44</v>
      </c>
      <c r="D7103" s="36">
        <v>13</v>
      </c>
      <c r="E7103" s="36">
        <v>2030</v>
      </c>
      <c r="F7103" s="578">
        <v>0.48971943909634719</v>
      </c>
      <c r="G7103" s="578">
        <v>623.21380933125783</v>
      </c>
      <c r="H7103" s="578">
        <v>5.5272388572726976E-2</v>
      </c>
      <c r="I7103" s="578">
        <v>1.4054998459566001E-2</v>
      </c>
      <c r="J7103" s="578">
        <v>5.3645548808465976E-3</v>
      </c>
      <c r="K7103" s="578">
        <v>0.57356289477964584</v>
      </c>
      <c r="L7103" s="578">
        <v>791.94483502705884</v>
      </c>
      <c r="M7103" s="578">
        <v>5.9469285860359322E-2</v>
      </c>
      <c r="N7103" s="578">
        <v>1.5559809748083299E-2</v>
      </c>
      <c r="O7103" s="578">
        <v>6.8169653338069677E-3</v>
      </c>
      <c r="P7103" s="578">
        <v>0.48971944965546699</v>
      </c>
      <c r="Q7103" s="578">
        <v>623.21380933125783</v>
      </c>
      <c r="R7103" s="578">
        <v>5.5272388572726976E-2</v>
      </c>
      <c r="S7103" s="578">
        <v>1.4054998968883074E-2</v>
      </c>
      <c r="T7103" s="578">
        <v>5.3645548808465976E-3</v>
      </c>
      <c r="U7103" s="578">
        <v>0</v>
      </c>
      <c r="V7103" s="578">
        <v>0</v>
      </c>
      <c r="W7103" s="578">
        <v>0</v>
      </c>
      <c r="X7103" s="578">
        <v>0</v>
      </c>
      <c r="Y7103" s="578">
        <v>0</v>
      </c>
    </row>
    <row r="7104" spans="1:25" x14ac:dyDescent="0.3">
      <c r="A7104" s="61" t="s">
        <v>7975</v>
      </c>
      <c r="B7104" s="61" t="s">
        <v>2193</v>
      </c>
      <c r="C7104" s="61" t="s">
        <v>44</v>
      </c>
      <c r="D7104" s="36">
        <v>14</v>
      </c>
      <c r="E7104" s="36">
        <v>2030</v>
      </c>
      <c r="F7104" s="578">
        <v>0.48350230653293552</v>
      </c>
      <c r="G7104" s="578">
        <v>626.75255521138479</v>
      </c>
      <c r="H7104" s="578">
        <v>5.2236370319633296E-2</v>
      </c>
      <c r="I7104" s="578">
        <v>1.3290939319025075E-2</v>
      </c>
      <c r="J7104" s="578">
        <v>5.3950238022177129E-3</v>
      </c>
      <c r="K7104" s="578">
        <v>0.56454744210738694</v>
      </c>
      <c r="L7104" s="578">
        <v>789.10296948750749</v>
      </c>
      <c r="M7104" s="578">
        <v>5.6347579199079199E-2</v>
      </c>
      <c r="N7104" s="578">
        <v>1.4661632177497524E-2</v>
      </c>
      <c r="O7104" s="578">
        <v>6.7925094869375775E-3</v>
      </c>
      <c r="P7104" s="578">
        <v>0.48350230638292602</v>
      </c>
      <c r="Q7104" s="578">
        <v>626.75255521138479</v>
      </c>
      <c r="R7104" s="578">
        <v>5.2236370330092499E-2</v>
      </c>
      <c r="S7104" s="578">
        <v>1.32909395130506E-2</v>
      </c>
      <c r="T7104" s="578">
        <v>5.3950238022177129E-3</v>
      </c>
      <c r="U7104" s="578">
        <v>0</v>
      </c>
      <c r="V7104" s="578">
        <v>0</v>
      </c>
      <c r="W7104" s="578">
        <v>0</v>
      </c>
      <c r="X7104" s="578">
        <v>0</v>
      </c>
      <c r="Y7104" s="578">
        <v>0</v>
      </c>
    </row>
    <row r="7105" spans="1:25" x14ac:dyDescent="0.3">
      <c r="A7105" s="61" t="s">
        <v>7976</v>
      </c>
      <c r="B7105" s="61" t="s">
        <v>2193</v>
      </c>
      <c r="C7105" s="61" t="s">
        <v>44</v>
      </c>
      <c r="D7105" s="36">
        <v>15</v>
      </c>
      <c r="E7105" s="36">
        <v>2030</v>
      </c>
      <c r="F7105" s="578">
        <v>0.48051559047873571</v>
      </c>
      <c r="G7105" s="578">
        <v>633.92129770914676</v>
      </c>
      <c r="H7105" s="578">
        <v>4.9711893543114102E-2</v>
      </c>
      <c r="I7105" s="578">
        <v>1.26479823860184E-2</v>
      </c>
      <c r="J7105" s="578">
        <v>5.4567359669211576E-3</v>
      </c>
      <c r="K7105" s="578">
        <v>0.5583575892349012</v>
      </c>
      <c r="L7105" s="578">
        <v>789.52925936380996</v>
      </c>
      <c r="M7105" s="578">
        <v>5.3692129621367699E-2</v>
      </c>
      <c r="N7105" s="578">
        <v>1.3918109757166026E-2</v>
      </c>
      <c r="O7105" s="578">
        <v>6.7961835884489076E-3</v>
      </c>
      <c r="P7105" s="578">
        <v>0.48051558519959248</v>
      </c>
      <c r="Q7105" s="578">
        <v>633.92129770914676</v>
      </c>
      <c r="R7105" s="578">
        <v>4.9711892484917024E-2</v>
      </c>
      <c r="S7105" s="578">
        <v>1.26479827061605E-2</v>
      </c>
      <c r="T7105" s="578">
        <v>5.4567359669211576E-3</v>
      </c>
      <c r="U7105" s="578">
        <v>0</v>
      </c>
      <c r="V7105" s="578">
        <v>0</v>
      </c>
      <c r="W7105" s="578">
        <v>0</v>
      </c>
      <c r="X7105" s="578">
        <v>0</v>
      </c>
      <c r="Y7105" s="578">
        <v>0</v>
      </c>
    </row>
    <row r="7106" spans="1:25" x14ac:dyDescent="0.3">
      <c r="A7106" s="580" t="s">
        <v>7977</v>
      </c>
      <c r="B7106" s="580" t="s">
        <v>2193</v>
      </c>
      <c r="C7106" s="580" t="s">
        <v>44</v>
      </c>
      <c r="D7106" s="581">
        <v>16</v>
      </c>
      <c r="E7106" s="581">
        <v>2030</v>
      </c>
      <c r="F7106" s="582">
        <v>0.49154627550018348</v>
      </c>
      <c r="G7106" s="582">
        <v>663.43805694580033</v>
      </c>
      <c r="H7106" s="582">
        <v>4.7993820742400772E-2</v>
      </c>
      <c r="I7106" s="582">
        <v>1.2182149235741201E-2</v>
      </c>
      <c r="J7106" s="582">
        <v>5.7108202599920298E-3</v>
      </c>
      <c r="K7106" s="582">
        <v>0.56545947940706243</v>
      </c>
      <c r="L7106" s="582">
        <v>811.62305164337124</v>
      </c>
      <c r="M7106" s="582">
        <v>5.1833259523846174E-2</v>
      </c>
      <c r="N7106" s="582">
        <v>1.3363437440906E-2</v>
      </c>
      <c r="O7106" s="582">
        <v>6.9863733806414478E-3</v>
      </c>
      <c r="P7106" s="582">
        <v>0.4915462803145938</v>
      </c>
      <c r="Q7106" s="582">
        <v>663.43805694580033</v>
      </c>
      <c r="R7106" s="582">
        <v>4.799382077900792E-2</v>
      </c>
      <c r="S7106" s="582">
        <v>1.2182149342455225E-2</v>
      </c>
      <c r="T7106" s="582">
        <v>5.7108202599920298E-3</v>
      </c>
      <c r="U7106" s="582">
        <v>0</v>
      </c>
      <c r="V7106" s="582">
        <v>0</v>
      </c>
      <c r="W7106" s="582">
        <v>0</v>
      </c>
      <c r="X7106" s="582">
        <v>0</v>
      </c>
      <c r="Y7106" s="582">
        <v>0</v>
      </c>
    </row>
    <row r="7107" spans="1:25" x14ac:dyDescent="0.3">
      <c r="A7107" s="61" t="s">
        <v>7978</v>
      </c>
      <c r="B7107" s="61" t="s">
        <v>2192</v>
      </c>
      <c r="C7107" s="61" t="s">
        <v>44</v>
      </c>
      <c r="D7107" s="36">
        <v>1</v>
      </c>
      <c r="E7107" s="36">
        <v>2012</v>
      </c>
      <c r="F7107" s="578">
        <v>16.955900130140073</v>
      </c>
      <c r="G7107" s="578">
        <v>6183.2123209635374</v>
      </c>
      <c r="H7107" s="578">
        <v>17.293285936835026</v>
      </c>
      <c r="I7107" s="578">
        <v>8.0567512109155151E-2</v>
      </c>
      <c r="J7107" s="578">
        <v>0.12322651160259976</v>
      </c>
      <c r="K7107" s="578">
        <v>17.079497793093577</v>
      </c>
      <c r="L7107" s="578">
        <v>6226.4737650553325</v>
      </c>
      <c r="M7107" s="578">
        <v>17.3886016023461</v>
      </c>
      <c r="N7107" s="578">
        <v>8.0884324762033888E-2</v>
      </c>
      <c r="O7107" s="578">
        <v>0.12408860392558024</v>
      </c>
      <c r="P7107" s="578">
        <v>16.95589907708375</v>
      </c>
      <c r="Q7107" s="578">
        <v>6183.2123718261673</v>
      </c>
      <c r="R7107" s="578">
        <v>17.293286056044302</v>
      </c>
      <c r="S7107" s="578">
        <v>8.0567506562147062E-2</v>
      </c>
      <c r="T7107" s="578">
        <v>0.12322651160259976</v>
      </c>
      <c r="U7107" s="578">
        <v>0</v>
      </c>
      <c r="V7107" s="578">
        <v>0</v>
      </c>
      <c r="W7107" s="578">
        <v>0</v>
      </c>
      <c r="X7107" s="578">
        <v>0</v>
      </c>
      <c r="Y7107" s="578">
        <v>0</v>
      </c>
    </row>
    <row r="7108" spans="1:25" x14ac:dyDescent="0.3">
      <c r="A7108" s="61" t="s">
        <v>7979</v>
      </c>
      <c r="B7108" s="61" t="s">
        <v>2192</v>
      </c>
      <c r="C7108" s="61" t="s">
        <v>44</v>
      </c>
      <c r="D7108" s="36">
        <v>2</v>
      </c>
      <c r="E7108" s="36">
        <v>2012</v>
      </c>
      <c r="F7108" s="578">
        <v>8.9328648921950773</v>
      </c>
      <c r="G7108" s="578">
        <v>3083.5413386026953</v>
      </c>
      <c r="H7108" s="578">
        <v>9.0078176606233082</v>
      </c>
      <c r="I7108" s="578">
        <v>4.5073877179220248E-2</v>
      </c>
      <c r="J7108" s="578">
        <v>6.1452496641625956E-2</v>
      </c>
      <c r="K7108" s="578">
        <v>9.0849082043794809</v>
      </c>
      <c r="L7108" s="578">
        <v>3135.7804794311478</v>
      </c>
      <c r="M7108" s="578">
        <v>9.1273900872959786</v>
      </c>
      <c r="N7108" s="578">
        <v>4.545256314077048E-2</v>
      </c>
      <c r="O7108" s="578">
        <v>6.2493561805846753E-2</v>
      </c>
      <c r="P7108" s="578">
        <v>8.9328652696964621</v>
      </c>
      <c r="Q7108" s="578">
        <v>3083.5413386026953</v>
      </c>
      <c r="R7108" s="578">
        <v>9.0078176465807029</v>
      </c>
      <c r="S7108" s="578">
        <v>4.5073879616514448E-2</v>
      </c>
      <c r="T7108" s="578">
        <v>6.1452496641625956E-2</v>
      </c>
      <c r="U7108" s="578">
        <v>0</v>
      </c>
      <c r="V7108" s="578">
        <v>0</v>
      </c>
      <c r="W7108" s="578">
        <v>0</v>
      </c>
      <c r="X7108" s="578">
        <v>0</v>
      </c>
      <c r="Y7108" s="578">
        <v>0</v>
      </c>
    </row>
    <row r="7109" spans="1:25" x14ac:dyDescent="0.3">
      <c r="A7109" s="61" t="s">
        <v>7980</v>
      </c>
      <c r="B7109" s="61" t="s">
        <v>2192</v>
      </c>
      <c r="C7109" s="61" t="s">
        <v>44</v>
      </c>
      <c r="D7109" s="36">
        <v>3</v>
      </c>
      <c r="E7109" s="36">
        <v>2012</v>
      </c>
      <c r="F7109" s="578">
        <v>5.2982231538219295</v>
      </c>
      <c r="G7109" s="578">
        <v>1752.1939748128225</v>
      </c>
      <c r="H7109" s="578">
        <v>4.9445586329917752</v>
      </c>
      <c r="I7109" s="578">
        <v>2.4658928292031552E-2</v>
      </c>
      <c r="J7109" s="578">
        <v>3.4919826119827649E-2</v>
      </c>
      <c r="K7109" s="578">
        <v>5.3424096283482978</v>
      </c>
      <c r="L7109" s="578">
        <v>1768.7913754781025</v>
      </c>
      <c r="M7109" s="578">
        <v>4.997112639629143</v>
      </c>
      <c r="N7109" s="578">
        <v>2.4905159941302622E-2</v>
      </c>
      <c r="O7109" s="578">
        <v>3.5250601436321874E-2</v>
      </c>
      <c r="P7109" s="578">
        <v>5.298222945200517</v>
      </c>
      <c r="Q7109" s="578">
        <v>1752.1939748128225</v>
      </c>
      <c r="R7109" s="578">
        <v>4.9445585337768181</v>
      </c>
      <c r="S7109" s="578">
        <v>2.4658925655557974E-2</v>
      </c>
      <c r="T7109" s="578">
        <v>3.4919826119827649E-2</v>
      </c>
      <c r="U7109" s="578">
        <v>0</v>
      </c>
      <c r="V7109" s="578">
        <v>0</v>
      </c>
      <c r="W7109" s="578">
        <v>0</v>
      </c>
      <c r="X7109" s="578">
        <v>0</v>
      </c>
      <c r="Y7109" s="578">
        <v>0</v>
      </c>
    </row>
    <row r="7110" spans="1:25" x14ac:dyDescent="0.3">
      <c r="A7110" s="61" t="s">
        <v>7981</v>
      </c>
      <c r="B7110" s="61" t="s">
        <v>2192</v>
      </c>
      <c r="C7110" s="61" t="s">
        <v>44</v>
      </c>
      <c r="D7110" s="36">
        <v>4</v>
      </c>
      <c r="E7110" s="36">
        <v>2012</v>
      </c>
      <c r="F7110" s="578">
        <v>4.4487088189377202</v>
      </c>
      <c r="G7110" s="578">
        <v>1387.4773915608698</v>
      </c>
      <c r="H7110" s="578">
        <v>3.7474948601581297</v>
      </c>
      <c r="I7110" s="578">
        <v>1.831969177453625E-2</v>
      </c>
      <c r="J7110" s="578">
        <v>2.7651298849377746E-2</v>
      </c>
      <c r="K7110" s="578">
        <v>4.608439885405228</v>
      </c>
      <c r="L7110" s="578">
        <v>1433.6440963745076</v>
      </c>
      <c r="M7110" s="578">
        <v>3.911233367341385</v>
      </c>
      <c r="N7110" s="578">
        <v>1.9673766996144523E-2</v>
      </c>
      <c r="O7110" s="578">
        <v>2.8571392952774902E-2</v>
      </c>
      <c r="P7110" s="578">
        <v>4.4487087146401318</v>
      </c>
      <c r="Q7110" s="578">
        <v>1387.4773915608698</v>
      </c>
      <c r="R7110" s="578">
        <v>3.7474945615443427</v>
      </c>
      <c r="S7110" s="578">
        <v>1.8319686514852575E-2</v>
      </c>
      <c r="T7110" s="578">
        <v>2.7651298849377746E-2</v>
      </c>
      <c r="U7110" s="578">
        <v>0</v>
      </c>
      <c r="V7110" s="578">
        <v>0</v>
      </c>
      <c r="W7110" s="578">
        <v>0</v>
      </c>
      <c r="X7110" s="578">
        <v>0</v>
      </c>
      <c r="Y7110" s="578">
        <v>0</v>
      </c>
    </row>
    <row r="7111" spans="1:25" x14ac:dyDescent="0.3">
      <c r="A7111" s="61" t="s">
        <v>7982</v>
      </c>
      <c r="B7111" s="61" t="s">
        <v>2192</v>
      </c>
      <c r="C7111" s="61" t="s">
        <v>44</v>
      </c>
      <c r="D7111" s="36">
        <v>5</v>
      </c>
      <c r="E7111" s="36">
        <v>2012</v>
      </c>
      <c r="F7111" s="578">
        <v>4.0085598324284675</v>
      </c>
      <c r="G7111" s="578">
        <v>1210.44334284464</v>
      </c>
      <c r="H7111" s="578">
        <v>3.0813676235241729</v>
      </c>
      <c r="I7111" s="578">
        <v>1.5156323763903801E-2</v>
      </c>
      <c r="J7111" s="578">
        <v>2.4123140707767225E-2</v>
      </c>
      <c r="K7111" s="578">
        <v>4.3133794467973923</v>
      </c>
      <c r="L7111" s="578">
        <v>1295.822484334305</v>
      </c>
      <c r="M7111" s="578">
        <v>3.3771534851960747</v>
      </c>
      <c r="N7111" s="578">
        <v>1.7752385880688351E-2</v>
      </c>
      <c r="O7111" s="578">
        <v>2.5824717925085325E-2</v>
      </c>
      <c r="P7111" s="578">
        <v>4.0085599367418228</v>
      </c>
      <c r="Q7111" s="578">
        <v>1210.44334284464</v>
      </c>
      <c r="R7111" s="578">
        <v>3.0813675504347549</v>
      </c>
      <c r="S7111" s="578">
        <v>1.5156323209263599E-2</v>
      </c>
      <c r="T7111" s="578">
        <v>2.4123140707767225E-2</v>
      </c>
      <c r="U7111" s="578">
        <v>0</v>
      </c>
      <c r="V7111" s="578">
        <v>0</v>
      </c>
      <c r="W7111" s="578">
        <v>0</v>
      </c>
      <c r="X7111" s="578">
        <v>0</v>
      </c>
      <c r="Y7111" s="578">
        <v>0</v>
      </c>
    </row>
    <row r="7112" spans="1:25" x14ac:dyDescent="0.3">
      <c r="A7112" s="61" t="s">
        <v>7983</v>
      </c>
      <c r="B7112" s="61" t="s">
        <v>2192</v>
      </c>
      <c r="C7112" s="61" t="s">
        <v>44</v>
      </c>
      <c r="D7112" s="36">
        <v>6</v>
      </c>
      <c r="E7112" s="36">
        <v>2012</v>
      </c>
      <c r="F7112" s="578">
        <v>3.6550616213364648</v>
      </c>
      <c r="G7112" s="578">
        <v>1088.3188412984175</v>
      </c>
      <c r="H7112" s="578">
        <v>2.5819806973425576</v>
      </c>
      <c r="I7112" s="578">
        <v>1.2025915697070819E-2</v>
      </c>
      <c r="J7112" s="578">
        <v>2.1689345963144029E-2</v>
      </c>
      <c r="K7112" s="578">
        <v>4.0814627382127702</v>
      </c>
      <c r="L7112" s="578">
        <v>1207.6080322265575</v>
      </c>
      <c r="M7112" s="578">
        <v>2.9794589597610499</v>
      </c>
      <c r="N7112" s="578">
        <v>1.6379934294453325E-2</v>
      </c>
      <c r="O7112" s="578">
        <v>2.4066685543705973E-2</v>
      </c>
      <c r="P7112" s="578">
        <v>3.655061620058095</v>
      </c>
      <c r="Q7112" s="578">
        <v>1088.3188412984175</v>
      </c>
      <c r="R7112" s="578">
        <v>2.5819806617885899</v>
      </c>
      <c r="S7112" s="578">
        <v>1.202591465619204E-2</v>
      </c>
      <c r="T7112" s="578">
        <v>2.1689345963144029E-2</v>
      </c>
      <c r="U7112" s="578">
        <v>0</v>
      </c>
      <c r="V7112" s="578">
        <v>0</v>
      </c>
      <c r="W7112" s="578">
        <v>0</v>
      </c>
      <c r="X7112" s="578">
        <v>0</v>
      </c>
      <c r="Y7112" s="578">
        <v>0</v>
      </c>
    </row>
    <row r="7113" spans="1:25" x14ac:dyDescent="0.3">
      <c r="A7113" s="61" t="s">
        <v>7984</v>
      </c>
      <c r="B7113" s="61" t="s">
        <v>2192</v>
      </c>
      <c r="C7113" s="61" t="s">
        <v>44</v>
      </c>
      <c r="D7113" s="36">
        <v>7</v>
      </c>
      <c r="E7113" s="36">
        <v>2012</v>
      </c>
      <c r="F7113" s="578">
        <v>3.6742811229882228</v>
      </c>
      <c r="G7113" s="578">
        <v>1051.24619865417</v>
      </c>
      <c r="H7113" s="578">
        <v>2.3255354518981477</v>
      </c>
      <c r="I7113" s="578">
        <v>1.2168743789743494E-2</v>
      </c>
      <c r="J7113" s="578">
        <v>2.095052072157455E-2</v>
      </c>
      <c r="K7113" s="578">
        <v>4.1554107465472718</v>
      </c>
      <c r="L7113" s="578">
        <v>1190.4596786498973</v>
      </c>
      <c r="M7113" s="578">
        <v>2.7357669049069901</v>
      </c>
      <c r="N7113" s="578">
        <v>2.6099267017040448E-2</v>
      </c>
      <c r="O7113" s="578">
        <v>2.3724908164391875E-2</v>
      </c>
      <c r="P7113" s="578">
        <v>3.6742811751214477</v>
      </c>
      <c r="Q7113" s="578">
        <v>1051.24619865417</v>
      </c>
      <c r="R7113" s="578">
        <v>2.3255354436757099</v>
      </c>
      <c r="S7113" s="578">
        <v>1.2168742617556391E-2</v>
      </c>
      <c r="T7113" s="578">
        <v>2.095052072157455E-2</v>
      </c>
      <c r="U7113" s="578">
        <v>0</v>
      </c>
      <c r="V7113" s="578">
        <v>0</v>
      </c>
      <c r="W7113" s="578">
        <v>0</v>
      </c>
      <c r="X7113" s="578">
        <v>0</v>
      </c>
      <c r="Y7113" s="578">
        <v>0</v>
      </c>
    </row>
    <row r="7114" spans="1:25" x14ac:dyDescent="0.3">
      <c r="A7114" s="61" t="s">
        <v>7985</v>
      </c>
      <c r="B7114" s="61" t="s">
        <v>2192</v>
      </c>
      <c r="C7114" s="61" t="s">
        <v>44</v>
      </c>
      <c r="D7114" s="36">
        <v>8</v>
      </c>
      <c r="E7114" s="36">
        <v>2012</v>
      </c>
      <c r="F7114" s="578">
        <v>3.5402004412515327</v>
      </c>
      <c r="G7114" s="578">
        <v>932.20145956675174</v>
      </c>
      <c r="H7114" s="578">
        <v>1.8873906061229073</v>
      </c>
      <c r="I7114" s="578">
        <v>1.1436397464535701E-2</v>
      </c>
      <c r="J7114" s="578">
        <v>1.85780136380344E-2</v>
      </c>
      <c r="K7114" s="578">
        <v>4.0676678114637799</v>
      </c>
      <c r="L7114" s="578">
        <v>1092.4480094909625</v>
      </c>
      <c r="M7114" s="578">
        <v>2.3153285811452675</v>
      </c>
      <c r="N7114" s="578">
        <v>4.6002196479700247E-2</v>
      </c>
      <c r="O7114" s="578">
        <v>2.1771609666757251E-2</v>
      </c>
      <c r="P7114" s="578">
        <v>3.5402003890818547</v>
      </c>
      <c r="Q7114" s="578">
        <v>932.20143795013394</v>
      </c>
      <c r="R7114" s="578">
        <v>1.8873905709666927</v>
      </c>
      <c r="S7114" s="578">
        <v>1.1436397475260165E-2</v>
      </c>
      <c r="T7114" s="578">
        <v>1.85780136380344E-2</v>
      </c>
      <c r="U7114" s="578">
        <v>0</v>
      </c>
      <c r="V7114" s="578">
        <v>0</v>
      </c>
      <c r="W7114" s="578">
        <v>0</v>
      </c>
      <c r="X7114" s="578">
        <v>0</v>
      </c>
      <c r="Y7114" s="578">
        <v>0</v>
      </c>
    </row>
    <row r="7115" spans="1:25" x14ac:dyDescent="0.3">
      <c r="A7115" s="61" t="s">
        <v>7986</v>
      </c>
      <c r="B7115" s="61" t="s">
        <v>2192</v>
      </c>
      <c r="C7115" s="61" t="s">
        <v>44</v>
      </c>
      <c r="D7115" s="36">
        <v>9</v>
      </c>
      <c r="E7115" s="36">
        <v>2012</v>
      </c>
      <c r="F7115" s="578">
        <v>3.6157496085042222</v>
      </c>
      <c r="G7115" s="578">
        <v>891.89227994282987</v>
      </c>
      <c r="H7115" s="578">
        <v>1.6322646887826173</v>
      </c>
      <c r="I7115" s="578">
        <v>1.136137016984168E-2</v>
      </c>
      <c r="J7115" s="578">
        <v>1.7774702845296447E-2</v>
      </c>
      <c r="K7115" s="578">
        <v>4.1740348136705325</v>
      </c>
      <c r="L7115" s="578">
        <v>1067.6525026957152</v>
      </c>
      <c r="M7115" s="578">
        <v>2.0680834327285949</v>
      </c>
      <c r="N7115" s="578">
        <v>8.1250612173183329E-2</v>
      </c>
      <c r="O7115" s="578">
        <v>2.1277424937579725E-2</v>
      </c>
      <c r="P7115" s="578">
        <v>3.615749556334543</v>
      </c>
      <c r="Q7115" s="578">
        <v>891.89227994282987</v>
      </c>
      <c r="R7115" s="578">
        <v>1.6322646353310075</v>
      </c>
      <c r="S7115" s="578">
        <v>1.1361369530087942E-2</v>
      </c>
      <c r="T7115" s="578">
        <v>1.7774702845296447E-2</v>
      </c>
      <c r="U7115" s="578">
        <v>0</v>
      </c>
      <c r="V7115" s="578">
        <v>0</v>
      </c>
      <c r="W7115" s="578">
        <v>0</v>
      </c>
      <c r="X7115" s="578">
        <v>0</v>
      </c>
      <c r="Y7115" s="578">
        <v>0</v>
      </c>
    </row>
    <row r="7116" spans="1:25" x14ac:dyDescent="0.3">
      <c r="A7116" s="61" t="s">
        <v>7987</v>
      </c>
      <c r="B7116" s="61" t="s">
        <v>2192</v>
      </c>
      <c r="C7116" s="61" t="s">
        <v>44</v>
      </c>
      <c r="D7116" s="36">
        <v>10</v>
      </c>
      <c r="E7116" s="36">
        <v>2012</v>
      </c>
      <c r="F7116" s="578">
        <v>3.6787951235059277</v>
      </c>
      <c r="G7116" s="578">
        <v>860.60579140980997</v>
      </c>
      <c r="H7116" s="578">
        <v>1.4322351204809773</v>
      </c>
      <c r="I7116" s="578">
        <v>1.1323263680120947E-2</v>
      </c>
      <c r="J7116" s="578">
        <v>1.7151168547570674E-2</v>
      </c>
      <c r="K7116" s="578">
        <v>4.2519314324365443</v>
      </c>
      <c r="L7116" s="578">
        <v>1045.4013614654525</v>
      </c>
      <c r="M7116" s="578">
        <v>1.8792723763575199</v>
      </c>
      <c r="N7116" s="578">
        <v>0.11097809907823793</v>
      </c>
      <c r="O7116" s="578">
        <v>2.0833955029956948E-2</v>
      </c>
      <c r="P7116" s="578">
        <v>3.6787950713726301</v>
      </c>
      <c r="Q7116" s="578">
        <v>860.60578600565555</v>
      </c>
      <c r="R7116" s="578">
        <v>1.4322350636405874</v>
      </c>
      <c r="S7116" s="578">
        <v>1.1323263668335422E-2</v>
      </c>
      <c r="T7116" s="578">
        <v>1.7151168023701726E-2</v>
      </c>
      <c r="U7116" s="578">
        <v>0</v>
      </c>
      <c r="V7116" s="578">
        <v>0</v>
      </c>
      <c r="W7116" s="578">
        <v>0</v>
      </c>
      <c r="X7116" s="578">
        <v>0</v>
      </c>
      <c r="Y7116" s="578">
        <v>0</v>
      </c>
    </row>
    <row r="7117" spans="1:25" x14ac:dyDescent="0.3">
      <c r="A7117" s="61" t="s">
        <v>7988</v>
      </c>
      <c r="B7117" s="61" t="s">
        <v>2192</v>
      </c>
      <c r="C7117" s="61" t="s">
        <v>44</v>
      </c>
      <c r="D7117" s="36">
        <v>11</v>
      </c>
      <c r="E7117" s="36">
        <v>2012</v>
      </c>
      <c r="F7117" s="578">
        <v>3.7639806760352372</v>
      </c>
      <c r="G7117" s="578">
        <v>836.07310231526617</v>
      </c>
      <c r="H7117" s="578">
        <v>1.25927325790265</v>
      </c>
      <c r="I7117" s="578">
        <v>1.1456889337220364E-2</v>
      </c>
      <c r="J7117" s="578">
        <v>1.6662249865476E-2</v>
      </c>
      <c r="K7117" s="578">
        <v>4.3258457329275899</v>
      </c>
      <c r="L7117" s="578">
        <v>1020.5002218882221</v>
      </c>
      <c r="M7117" s="578">
        <v>1.68960732048799</v>
      </c>
      <c r="N7117" s="578">
        <v>0.12199007407768121</v>
      </c>
      <c r="O7117" s="578">
        <v>2.0337729569291651E-2</v>
      </c>
      <c r="P7117" s="578">
        <v>3.763980987707475</v>
      </c>
      <c r="Q7117" s="578">
        <v>836.07309691111197</v>
      </c>
      <c r="R7117" s="578">
        <v>1.2592732601600152</v>
      </c>
      <c r="S7117" s="578">
        <v>1.1456887943874451E-2</v>
      </c>
      <c r="T7117" s="578">
        <v>1.6662249865476E-2</v>
      </c>
      <c r="U7117" s="578">
        <v>0</v>
      </c>
      <c r="V7117" s="578">
        <v>0</v>
      </c>
      <c r="W7117" s="578">
        <v>0</v>
      </c>
      <c r="X7117" s="578">
        <v>0</v>
      </c>
      <c r="Y7117" s="578">
        <v>0</v>
      </c>
    </row>
    <row r="7118" spans="1:25" x14ac:dyDescent="0.3">
      <c r="A7118" s="61" t="s">
        <v>7989</v>
      </c>
      <c r="B7118" s="61" t="s">
        <v>2192</v>
      </c>
      <c r="C7118" s="61" t="s">
        <v>44</v>
      </c>
      <c r="D7118" s="36">
        <v>12</v>
      </c>
      <c r="E7118" s="36">
        <v>2012</v>
      </c>
      <c r="F7118" s="578">
        <v>3.83367780151608</v>
      </c>
      <c r="G7118" s="578">
        <v>816.00439389546682</v>
      </c>
      <c r="H7118" s="578">
        <v>1.11776185584494</v>
      </c>
      <c r="I7118" s="578">
        <v>1.1566225540301862E-2</v>
      </c>
      <c r="J7118" s="578">
        <v>1.6262293880572477E-2</v>
      </c>
      <c r="K7118" s="578">
        <v>4.3771096578797479</v>
      </c>
      <c r="L7118" s="578">
        <v>995.0914700825997</v>
      </c>
      <c r="M7118" s="578">
        <v>1.517519081685645</v>
      </c>
      <c r="N7118" s="578">
        <v>0.11646453140595694</v>
      </c>
      <c r="O7118" s="578">
        <v>1.983137093096345E-2</v>
      </c>
      <c r="P7118" s="578">
        <v>3.8336778015212301</v>
      </c>
      <c r="Q7118" s="578">
        <v>816.00439389546682</v>
      </c>
      <c r="R7118" s="578">
        <v>1.1177618424365674</v>
      </c>
      <c r="S7118" s="578">
        <v>1.1566227996051236E-2</v>
      </c>
      <c r="T7118" s="578">
        <v>1.6262293880572477E-2</v>
      </c>
      <c r="U7118" s="578">
        <v>0</v>
      </c>
      <c r="V7118" s="578">
        <v>0</v>
      </c>
      <c r="W7118" s="578">
        <v>0</v>
      </c>
      <c r="X7118" s="578">
        <v>0</v>
      </c>
      <c r="Y7118" s="578">
        <v>0</v>
      </c>
    </row>
    <row r="7119" spans="1:25" x14ac:dyDescent="0.3">
      <c r="A7119" s="61" t="s">
        <v>7990</v>
      </c>
      <c r="B7119" s="61" t="s">
        <v>2192</v>
      </c>
      <c r="C7119" s="61" t="s">
        <v>44</v>
      </c>
      <c r="D7119" s="36">
        <v>13</v>
      </c>
      <c r="E7119" s="36">
        <v>2012</v>
      </c>
      <c r="F7119" s="578">
        <v>3.7114223694185626</v>
      </c>
      <c r="G7119" s="578">
        <v>769.50782140095976</v>
      </c>
      <c r="H7119" s="578">
        <v>0.99353455620136177</v>
      </c>
      <c r="I7119" s="578">
        <v>1.1514403416754212E-2</v>
      </c>
      <c r="J7119" s="578">
        <v>1.5335672457391949E-2</v>
      </c>
      <c r="K7119" s="578">
        <v>4.2459423789048998</v>
      </c>
      <c r="L7119" s="578">
        <v>943.99958038330033</v>
      </c>
      <c r="M7119" s="578">
        <v>1.3676705321237574</v>
      </c>
      <c r="N7119" s="578">
        <v>0.10650701372530091</v>
      </c>
      <c r="O7119" s="578">
        <v>1.8813158094417276E-2</v>
      </c>
      <c r="P7119" s="578">
        <v>3.7114222129564425</v>
      </c>
      <c r="Q7119" s="578">
        <v>769.5078264872227</v>
      </c>
      <c r="R7119" s="578">
        <v>0.99353457305429949</v>
      </c>
      <c r="S7119" s="578">
        <v>1.1514403614076654E-2</v>
      </c>
      <c r="T7119" s="578">
        <v>1.5335672457391949E-2</v>
      </c>
      <c r="U7119" s="578">
        <v>0</v>
      </c>
      <c r="V7119" s="578">
        <v>0</v>
      </c>
      <c r="W7119" s="578">
        <v>0</v>
      </c>
      <c r="X7119" s="578">
        <v>0</v>
      </c>
      <c r="Y7119" s="578">
        <v>0</v>
      </c>
    </row>
    <row r="7120" spans="1:25" x14ac:dyDescent="0.3">
      <c r="A7120" s="61" t="s">
        <v>7991</v>
      </c>
      <c r="B7120" s="61" t="s">
        <v>2192</v>
      </c>
      <c r="C7120" s="61" t="s">
        <v>44</v>
      </c>
      <c r="D7120" s="36">
        <v>14</v>
      </c>
      <c r="E7120" s="36">
        <v>2012</v>
      </c>
      <c r="F7120" s="578">
        <v>3.56951045662329</v>
      </c>
      <c r="G7120" s="578">
        <v>751.55800088246622</v>
      </c>
      <c r="H7120" s="578">
        <v>0.96122205358430124</v>
      </c>
      <c r="I7120" s="578">
        <v>1.2807617314895901E-2</v>
      </c>
      <c r="J7120" s="578">
        <v>1.4977961526407473E-2</v>
      </c>
      <c r="K7120" s="578">
        <v>4.0879356964955997</v>
      </c>
      <c r="L7120" s="578">
        <v>917.26428095499625</v>
      </c>
      <c r="M7120" s="578">
        <v>1.3027404695649201</v>
      </c>
      <c r="N7120" s="578">
        <v>9.6558887324438875E-2</v>
      </c>
      <c r="O7120" s="578">
        <v>1.8280325302233225E-2</v>
      </c>
      <c r="P7120" s="578">
        <v>3.5695105609158078</v>
      </c>
      <c r="Q7120" s="578">
        <v>751.55797576904274</v>
      </c>
      <c r="R7120" s="578">
        <v>0.96122206125406962</v>
      </c>
      <c r="S7120" s="578">
        <v>1.2807615772506602E-2</v>
      </c>
      <c r="T7120" s="578">
        <v>1.4977961526407473E-2</v>
      </c>
      <c r="U7120" s="578">
        <v>0</v>
      </c>
      <c r="V7120" s="578">
        <v>0</v>
      </c>
      <c r="W7120" s="578">
        <v>0</v>
      </c>
      <c r="X7120" s="578">
        <v>0</v>
      </c>
      <c r="Y7120" s="578">
        <v>0</v>
      </c>
    </row>
    <row r="7121" spans="1:25" x14ac:dyDescent="0.3">
      <c r="A7121" s="61" t="s">
        <v>7992</v>
      </c>
      <c r="B7121" s="61" t="s">
        <v>2192</v>
      </c>
      <c r="C7121" s="61" t="s">
        <v>44</v>
      </c>
      <c r="D7121" s="36">
        <v>15</v>
      </c>
      <c r="E7121" s="36">
        <v>2012</v>
      </c>
      <c r="F7121" s="578">
        <v>3.4459358117218573</v>
      </c>
      <c r="G7121" s="578">
        <v>738.0925455093377</v>
      </c>
      <c r="H7121" s="578">
        <v>0.93944536337433449</v>
      </c>
      <c r="I7121" s="578">
        <v>1.4024994580192102E-2</v>
      </c>
      <c r="J7121" s="578">
        <v>1.4709600916830776E-2</v>
      </c>
      <c r="K7121" s="578">
        <v>3.9456087038430847</v>
      </c>
      <c r="L7121" s="578">
        <v>895.38149642944302</v>
      </c>
      <c r="M7121" s="578">
        <v>1.2531715779720425</v>
      </c>
      <c r="N7121" s="578">
        <v>8.9758819293213707E-2</v>
      </c>
      <c r="O7121" s="578">
        <v>1.7844243052725951E-2</v>
      </c>
      <c r="P7121" s="578">
        <v>3.4459357074241872</v>
      </c>
      <c r="Q7121" s="578">
        <v>738.09254010518316</v>
      </c>
      <c r="R7121" s="578">
        <v>0.93944538627814</v>
      </c>
      <c r="S7121" s="578">
        <v>1.4024994608613849E-2</v>
      </c>
      <c r="T7121" s="578">
        <v>1.4709600916830776E-2</v>
      </c>
      <c r="U7121" s="578">
        <v>0</v>
      </c>
      <c r="V7121" s="578">
        <v>0</v>
      </c>
      <c r="W7121" s="578">
        <v>0</v>
      </c>
      <c r="X7121" s="578">
        <v>0</v>
      </c>
      <c r="Y7121" s="578">
        <v>0</v>
      </c>
    </row>
    <row r="7122" spans="1:25" x14ac:dyDescent="0.3">
      <c r="A7122" s="580" t="s">
        <v>7993</v>
      </c>
      <c r="B7122" s="580" t="s">
        <v>2192</v>
      </c>
      <c r="C7122" s="580" t="s">
        <v>44</v>
      </c>
      <c r="D7122" s="581">
        <v>16</v>
      </c>
      <c r="E7122" s="581">
        <v>2012</v>
      </c>
      <c r="F7122" s="582">
        <v>3.3741916343276399</v>
      </c>
      <c r="G7122" s="582">
        <v>741.68537425994828</v>
      </c>
      <c r="H7122" s="582">
        <v>0.94414757795008353</v>
      </c>
      <c r="I7122" s="582">
        <v>1.6021064694200449E-2</v>
      </c>
      <c r="J7122" s="582">
        <v>1.4781207360404799E-2</v>
      </c>
      <c r="K7122" s="582">
        <v>3.8527834264519498</v>
      </c>
      <c r="L7122" s="582">
        <v>890.0030803680412</v>
      </c>
      <c r="M7122" s="582">
        <v>1.2281817080383874</v>
      </c>
      <c r="N7122" s="582">
        <v>8.5451717389029347E-2</v>
      </c>
      <c r="O7122" s="582">
        <v>1.7737048658697501E-2</v>
      </c>
      <c r="P7122" s="582">
        <v>3.3741915287725202</v>
      </c>
      <c r="Q7122" s="582">
        <v>741.68536917368522</v>
      </c>
      <c r="R7122" s="582">
        <v>0.94414759248593272</v>
      </c>
      <c r="S7122" s="582">
        <v>1.6021068320242176E-2</v>
      </c>
      <c r="T7122" s="582">
        <v>1.47812068413865E-2</v>
      </c>
      <c r="U7122" s="582">
        <v>0</v>
      </c>
      <c r="V7122" s="582">
        <v>0</v>
      </c>
      <c r="W7122" s="582">
        <v>0</v>
      </c>
      <c r="X7122" s="582">
        <v>0</v>
      </c>
      <c r="Y7122" s="582">
        <v>0</v>
      </c>
    </row>
    <row r="7123" spans="1:25" x14ac:dyDescent="0.3">
      <c r="A7123" s="61" t="s">
        <v>7994</v>
      </c>
      <c r="B7123" s="61" t="s">
        <v>2192</v>
      </c>
      <c r="C7123" s="61" t="s">
        <v>44</v>
      </c>
      <c r="D7123" s="36">
        <v>1</v>
      </c>
      <c r="E7123" s="36">
        <v>2020</v>
      </c>
      <c r="F7123" s="578">
        <v>15.678698512573627</v>
      </c>
      <c r="G7123" s="578">
        <v>6181.5665740966724</v>
      </c>
      <c r="H7123" s="578">
        <v>17.120244326457978</v>
      </c>
      <c r="I7123" s="578">
        <v>8.653643306843127E-2</v>
      </c>
      <c r="J7123" s="578">
        <v>4.1127748554572401E-2</v>
      </c>
      <c r="K7123" s="578">
        <v>15.792790016763274</v>
      </c>
      <c r="L7123" s="578">
        <v>6224.8189748128225</v>
      </c>
      <c r="M7123" s="578">
        <v>17.212528268311821</v>
      </c>
      <c r="N7123" s="578">
        <v>8.6946445317456211E-2</v>
      </c>
      <c r="O7123" s="578">
        <v>4.1415522961566774E-2</v>
      </c>
      <c r="P7123" s="578">
        <v>15.6786980059293</v>
      </c>
      <c r="Q7123" s="578">
        <v>6181.5665740966724</v>
      </c>
      <c r="R7123" s="578">
        <v>17.120244609143448</v>
      </c>
      <c r="S7123" s="578">
        <v>8.6536445252022379E-2</v>
      </c>
      <c r="T7123" s="578">
        <v>4.1127748554572401E-2</v>
      </c>
      <c r="U7123" s="578">
        <v>0</v>
      </c>
      <c r="V7123" s="578">
        <v>0</v>
      </c>
      <c r="W7123" s="578">
        <v>0</v>
      </c>
      <c r="X7123" s="578">
        <v>0</v>
      </c>
      <c r="Y7123" s="578">
        <v>0</v>
      </c>
    </row>
    <row r="7124" spans="1:25" x14ac:dyDescent="0.3">
      <c r="A7124" s="61" t="s">
        <v>7995</v>
      </c>
      <c r="B7124" s="61" t="s">
        <v>2192</v>
      </c>
      <c r="C7124" s="61" t="s">
        <v>44</v>
      </c>
      <c r="D7124" s="36">
        <v>2</v>
      </c>
      <c r="E7124" s="36">
        <v>2020</v>
      </c>
      <c r="F7124" s="578">
        <v>8.2646804691933777</v>
      </c>
      <c r="G7124" s="578">
        <v>3082.7300478617303</v>
      </c>
      <c r="H7124" s="578">
        <v>8.8636165506419839</v>
      </c>
      <c r="I7124" s="578">
        <v>4.8566922291683974E-2</v>
      </c>
      <c r="J7124" s="578">
        <v>2.0510297317135398E-2</v>
      </c>
      <c r="K7124" s="578">
        <v>8.4053911936766745</v>
      </c>
      <c r="L7124" s="578">
        <v>3134.9578132629349</v>
      </c>
      <c r="M7124" s="578">
        <v>8.9810828567327281</v>
      </c>
      <c r="N7124" s="578">
        <v>4.915397712314485E-2</v>
      </c>
      <c r="O7124" s="578">
        <v>2.0857773139141424E-2</v>
      </c>
      <c r="P7124" s="578">
        <v>8.2646808317625347</v>
      </c>
      <c r="Q7124" s="578">
        <v>3082.7299957275354</v>
      </c>
      <c r="R7124" s="578">
        <v>8.8636172088784679</v>
      </c>
      <c r="S7124" s="578">
        <v>4.8566925292410149E-2</v>
      </c>
      <c r="T7124" s="578">
        <v>2.0510296802967724E-2</v>
      </c>
      <c r="U7124" s="578">
        <v>0</v>
      </c>
      <c r="V7124" s="578">
        <v>0</v>
      </c>
      <c r="W7124" s="578">
        <v>0</v>
      </c>
      <c r="X7124" s="578">
        <v>0</v>
      </c>
      <c r="Y7124" s="578">
        <v>0</v>
      </c>
    </row>
    <row r="7125" spans="1:25" x14ac:dyDescent="0.3">
      <c r="A7125" s="61" t="s">
        <v>7996</v>
      </c>
      <c r="B7125" s="61" t="s">
        <v>2192</v>
      </c>
      <c r="C7125" s="61" t="s">
        <v>44</v>
      </c>
      <c r="D7125" s="36">
        <v>3</v>
      </c>
      <c r="E7125" s="36">
        <v>2020</v>
      </c>
      <c r="F7125" s="578">
        <v>4.8956570921019003</v>
      </c>
      <c r="G7125" s="578">
        <v>1751.75365956624</v>
      </c>
      <c r="H7125" s="578">
        <v>4.8326950407475353</v>
      </c>
      <c r="I7125" s="578">
        <v>2.6038540872301952E-2</v>
      </c>
      <c r="J7125" s="578">
        <v>1.1654928219892651E-2</v>
      </c>
      <c r="K7125" s="578">
        <v>4.9370953273820906</v>
      </c>
      <c r="L7125" s="578">
        <v>1768.3473091125425</v>
      </c>
      <c r="M7125" s="578">
        <v>4.8845870808460496</v>
      </c>
      <c r="N7125" s="578">
        <v>2.64259474513437E-2</v>
      </c>
      <c r="O7125" s="578">
        <v>1.1765348831734874E-2</v>
      </c>
      <c r="P7125" s="578">
        <v>4.8956573553505169</v>
      </c>
      <c r="Q7125" s="578">
        <v>1751.75365956624</v>
      </c>
      <c r="R7125" s="578">
        <v>4.8326950588210176</v>
      </c>
      <c r="S7125" s="578">
        <v>2.6038541352742528E-2</v>
      </c>
      <c r="T7125" s="578">
        <v>1.1654928219892651E-2</v>
      </c>
      <c r="U7125" s="578">
        <v>0</v>
      </c>
      <c r="V7125" s="578">
        <v>0</v>
      </c>
      <c r="W7125" s="578">
        <v>0</v>
      </c>
      <c r="X7125" s="578">
        <v>0</v>
      </c>
      <c r="Y7125" s="578">
        <v>0</v>
      </c>
    </row>
    <row r="7126" spans="1:25" x14ac:dyDescent="0.3">
      <c r="A7126" s="61" t="s">
        <v>7997</v>
      </c>
      <c r="B7126" s="61" t="s">
        <v>2192</v>
      </c>
      <c r="C7126" s="61" t="s">
        <v>44</v>
      </c>
      <c r="D7126" s="36">
        <v>4</v>
      </c>
      <c r="E7126" s="36">
        <v>2020</v>
      </c>
      <c r="F7126" s="578">
        <v>4.0993432001916181</v>
      </c>
      <c r="G7126" s="578">
        <v>1387.1485913594524</v>
      </c>
      <c r="H7126" s="578">
        <v>3.6319085995710298</v>
      </c>
      <c r="I7126" s="578">
        <v>1.8858373421304874E-2</v>
      </c>
      <c r="J7126" s="578">
        <v>9.2290976996688753E-3</v>
      </c>
      <c r="K7126" s="578">
        <v>4.2473242362269303</v>
      </c>
      <c r="L7126" s="578">
        <v>1433.3061269124298</v>
      </c>
      <c r="M7126" s="578">
        <v>3.7764684044329075</v>
      </c>
      <c r="N7126" s="578">
        <v>2.0037111726044977E-2</v>
      </c>
      <c r="O7126" s="578">
        <v>9.5362100740506509E-3</v>
      </c>
      <c r="P7126" s="578">
        <v>4.0993429394264478</v>
      </c>
      <c r="Q7126" s="578">
        <v>1387.1485913594499</v>
      </c>
      <c r="R7126" s="578">
        <v>3.6319084969121178</v>
      </c>
      <c r="S7126" s="578">
        <v>1.8858376636747651E-2</v>
      </c>
      <c r="T7126" s="578">
        <v>9.2290976996688753E-3</v>
      </c>
      <c r="U7126" s="578">
        <v>0</v>
      </c>
      <c r="V7126" s="578">
        <v>0</v>
      </c>
      <c r="W7126" s="578">
        <v>0</v>
      </c>
      <c r="X7126" s="578">
        <v>0</v>
      </c>
      <c r="Y7126" s="578">
        <v>0</v>
      </c>
    </row>
    <row r="7127" spans="1:25" x14ac:dyDescent="0.3">
      <c r="A7127" s="61" t="s">
        <v>7998</v>
      </c>
      <c r="B7127" s="61" t="s">
        <v>2192</v>
      </c>
      <c r="C7127" s="61" t="s">
        <v>44</v>
      </c>
      <c r="D7127" s="36">
        <v>5</v>
      </c>
      <c r="E7127" s="36">
        <v>2020</v>
      </c>
      <c r="F7127" s="578">
        <v>3.688899645045157</v>
      </c>
      <c r="G7127" s="578">
        <v>1210.1707369486426</v>
      </c>
      <c r="H7127" s="578">
        <v>2.9661664357954525</v>
      </c>
      <c r="I7127" s="578">
        <v>1.5193732283440375E-2</v>
      </c>
      <c r="J7127" s="578">
        <v>8.0516124241209255E-3</v>
      </c>
      <c r="K7127" s="578">
        <v>3.970417935373078</v>
      </c>
      <c r="L7127" s="578">
        <v>1295.5377909342401</v>
      </c>
      <c r="M7127" s="578">
        <v>3.2251297654523352</v>
      </c>
      <c r="N7127" s="578">
        <v>1.7634988680204751E-2</v>
      </c>
      <c r="O7127" s="578">
        <v>8.6195944362164739E-3</v>
      </c>
      <c r="P7127" s="578">
        <v>3.6888995928858677</v>
      </c>
      <c r="Q7127" s="578">
        <v>1210.1707369486426</v>
      </c>
      <c r="R7127" s="578">
        <v>2.9661663976463948</v>
      </c>
      <c r="S7127" s="578">
        <v>1.5193733291842624E-2</v>
      </c>
      <c r="T7127" s="578">
        <v>8.0516123756145391E-3</v>
      </c>
      <c r="U7127" s="578">
        <v>0</v>
      </c>
      <c r="V7127" s="578">
        <v>0</v>
      </c>
      <c r="W7127" s="578">
        <v>0</v>
      </c>
      <c r="X7127" s="578">
        <v>0</v>
      </c>
      <c r="Y7127" s="578">
        <v>0</v>
      </c>
    </row>
    <row r="7128" spans="1:25" x14ac:dyDescent="0.3">
      <c r="A7128" s="61" t="s">
        <v>7999</v>
      </c>
      <c r="B7128" s="61" t="s">
        <v>2192</v>
      </c>
      <c r="C7128" s="61" t="s">
        <v>44</v>
      </c>
      <c r="D7128" s="36">
        <v>6</v>
      </c>
      <c r="E7128" s="36">
        <v>2020</v>
      </c>
      <c r="F7128" s="578">
        <v>3.3583661543721774</v>
      </c>
      <c r="G7128" s="578">
        <v>1088.0828069051051</v>
      </c>
      <c r="H7128" s="578">
        <v>2.4771658030585924</v>
      </c>
      <c r="I7128" s="578">
        <v>1.1739082927761005E-2</v>
      </c>
      <c r="J7128" s="578">
        <v>7.2393388012036049E-3</v>
      </c>
      <c r="K7128" s="578">
        <v>3.7522582720941902</v>
      </c>
      <c r="L7128" s="578">
        <v>1207.3561528523726</v>
      </c>
      <c r="M7128" s="578">
        <v>2.8259756551124098</v>
      </c>
      <c r="N7128" s="578">
        <v>1.6579793988663927E-2</v>
      </c>
      <c r="O7128" s="578">
        <v>8.0328998204398233E-3</v>
      </c>
      <c r="P7128" s="578">
        <v>3.3583661021919653</v>
      </c>
      <c r="Q7128" s="578">
        <v>1088.0828069051051</v>
      </c>
      <c r="R7128" s="578">
        <v>2.4771657939333278</v>
      </c>
      <c r="S7128" s="578">
        <v>1.1739083023902188E-2</v>
      </c>
      <c r="T7128" s="578">
        <v>7.2393387502718998E-3</v>
      </c>
      <c r="U7128" s="578">
        <v>0</v>
      </c>
      <c r="V7128" s="578">
        <v>0</v>
      </c>
      <c r="W7128" s="578">
        <v>0</v>
      </c>
      <c r="X7128" s="578">
        <v>0</v>
      </c>
      <c r="Y7128" s="578">
        <v>0</v>
      </c>
    </row>
    <row r="7129" spans="1:25" x14ac:dyDescent="0.3">
      <c r="A7129" s="61" t="s">
        <v>8000</v>
      </c>
      <c r="B7129" s="61" t="s">
        <v>2192</v>
      </c>
      <c r="C7129" s="61" t="s">
        <v>44</v>
      </c>
      <c r="D7129" s="36">
        <v>7</v>
      </c>
      <c r="E7129" s="36">
        <v>2020</v>
      </c>
      <c r="F7129" s="578">
        <v>3.3694859723024448</v>
      </c>
      <c r="G7129" s="578">
        <v>1051.0272897084501</v>
      </c>
      <c r="H7129" s="578">
        <v>2.2258110535318902</v>
      </c>
      <c r="I7129" s="578">
        <v>1.1985561270383447E-2</v>
      </c>
      <c r="J7129" s="578">
        <v>6.9927938990682953E-3</v>
      </c>
      <c r="K7129" s="578">
        <v>3.8156370785563873</v>
      </c>
      <c r="L7129" s="578">
        <v>1190.224465688065</v>
      </c>
      <c r="M7129" s="578">
        <v>2.5892478276630997</v>
      </c>
      <c r="N7129" s="578">
        <v>3.1711637718141547E-2</v>
      </c>
      <c r="O7129" s="578">
        <v>7.9189085323984401E-3</v>
      </c>
      <c r="P7129" s="578">
        <v>3.3694859201587675</v>
      </c>
      <c r="Q7129" s="578">
        <v>1051.0272897084501</v>
      </c>
      <c r="R7129" s="578">
        <v>2.2258111470364326</v>
      </c>
      <c r="S7129" s="578">
        <v>1.1985560388438879E-2</v>
      </c>
      <c r="T7129" s="578">
        <v>6.9927938990682953E-3</v>
      </c>
      <c r="U7129" s="578">
        <v>0</v>
      </c>
      <c r="V7129" s="578">
        <v>0</v>
      </c>
      <c r="W7129" s="578">
        <v>0</v>
      </c>
      <c r="X7129" s="578">
        <v>0</v>
      </c>
      <c r="Y7129" s="578">
        <v>0</v>
      </c>
    </row>
    <row r="7130" spans="1:25" x14ac:dyDescent="0.3">
      <c r="A7130" s="61" t="s">
        <v>8001</v>
      </c>
      <c r="B7130" s="61" t="s">
        <v>2192</v>
      </c>
      <c r="C7130" s="61" t="s">
        <v>44</v>
      </c>
      <c r="D7130" s="36">
        <v>8</v>
      </c>
      <c r="E7130" s="36">
        <v>2020</v>
      </c>
      <c r="F7130" s="578">
        <v>3.2290966266155725</v>
      </c>
      <c r="G7130" s="578">
        <v>932.00710423787405</v>
      </c>
      <c r="H7130" s="578">
        <v>1.8310003170481624</v>
      </c>
      <c r="I7130" s="578">
        <v>1.2158913788008827E-2</v>
      </c>
      <c r="J7130" s="578">
        <v>6.2009133301520053E-3</v>
      </c>
      <c r="K7130" s="578">
        <v>3.7205507314469397</v>
      </c>
      <c r="L7130" s="578">
        <v>1092.2357203165648</v>
      </c>
      <c r="M7130" s="578">
        <v>2.2126620638142978</v>
      </c>
      <c r="N7130" s="578">
        <v>6.4964694545930457E-2</v>
      </c>
      <c r="O7130" s="578">
        <v>7.2669608149832678E-3</v>
      </c>
      <c r="P7130" s="578">
        <v>3.2290966266104197</v>
      </c>
      <c r="Q7130" s="578">
        <v>932.00709883371951</v>
      </c>
      <c r="R7130" s="578">
        <v>1.8310003928575751</v>
      </c>
      <c r="S7130" s="578">
        <v>1.2158913389839624E-2</v>
      </c>
      <c r="T7130" s="578">
        <v>6.2009133301520053E-3</v>
      </c>
      <c r="U7130" s="578">
        <v>0</v>
      </c>
      <c r="V7130" s="578">
        <v>0</v>
      </c>
      <c r="W7130" s="578">
        <v>0</v>
      </c>
      <c r="X7130" s="578">
        <v>0</v>
      </c>
      <c r="Y7130" s="578">
        <v>0</v>
      </c>
    </row>
    <row r="7131" spans="1:25" x14ac:dyDescent="0.3">
      <c r="A7131" s="61" t="s">
        <v>8002</v>
      </c>
      <c r="B7131" s="61" t="s">
        <v>2192</v>
      </c>
      <c r="C7131" s="61" t="s">
        <v>44</v>
      </c>
      <c r="D7131" s="36">
        <v>9</v>
      </c>
      <c r="E7131" s="36">
        <v>2020</v>
      </c>
      <c r="F7131" s="578">
        <v>3.2847160794218127</v>
      </c>
      <c r="G7131" s="578">
        <v>891.71076838175418</v>
      </c>
      <c r="H7131" s="578">
        <v>1.5946315959081323</v>
      </c>
      <c r="I7131" s="578">
        <v>1.2407938377729449E-2</v>
      </c>
      <c r="J7131" s="578">
        <v>5.9328108958046225E-3</v>
      </c>
      <c r="K7131" s="578">
        <v>3.8069020236389353</v>
      </c>
      <c r="L7131" s="578">
        <v>1067.4515698750774</v>
      </c>
      <c r="M7131" s="578">
        <v>1.98635207624162</v>
      </c>
      <c r="N7131" s="578">
        <v>0.12322459842380273</v>
      </c>
      <c r="O7131" s="578">
        <v>7.102056498600475E-3</v>
      </c>
      <c r="P7131" s="578">
        <v>3.2847160272782077</v>
      </c>
      <c r="Q7131" s="578">
        <v>891.71075820922829</v>
      </c>
      <c r="R7131" s="578">
        <v>1.5946315280016226</v>
      </c>
      <c r="S7131" s="578">
        <v>1.2407939953959574E-2</v>
      </c>
      <c r="T7131" s="578">
        <v>5.9328107890905778E-3</v>
      </c>
      <c r="U7131" s="578">
        <v>0</v>
      </c>
      <c r="V7131" s="578">
        <v>0</v>
      </c>
      <c r="W7131" s="578">
        <v>0</v>
      </c>
      <c r="X7131" s="578">
        <v>0</v>
      </c>
      <c r="Y7131" s="578">
        <v>0</v>
      </c>
    </row>
    <row r="7132" spans="1:25" x14ac:dyDescent="0.3">
      <c r="A7132" s="61" t="s">
        <v>8003</v>
      </c>
      <c r="B7132" s="61" t="s">
        <v>2192</v>
      </c>
      <c r="C7132" s="61" t="s">
        <v>44</v>
      </c>
      <c r="D7132" s="36">
        <v>10</v>
      </c>
      <c r="E7132" s="36">
        <v>2020</v>
      </c>
      <c r="F7132" s="578">
        <v>3.3316320690695775</v>
      </c>
      <c r="G7132" s="578">
        <v>860.433899879455</v>
      </c>
      <c r="H7132" s="578">
        <v>1.40932946998812</v>
      </c>
      <c r="I7132" s="578">
        <v>1.26319200706651E-2</v>
      </c>
      <c r="J7132" s="578">
        <v>5.7247130559214023E-3</v>
      </c>
      <c r="K7132" s="578">
        <v>3.8690337765909399</v>
      </c>
      <c r="L7132" s="578">
        <v>1045.2085514068551</v>
      </c>
      <c r="M7132" s="578">
        <v>1.81245569156817</v>
      </c>
      <c r="N7132" s="578">
        <v>0.17266007108992124</v>
      </c>
      <c r="O7132" s="578">
        <v>6.9540683228600103E-3</v>
      </c>
      <c r="P7132" s="578">
        <v>3.3316320690644226</v>
      </c>
      <c r="Q7132" s="578">
        <v>860.433899879455</v>
      </c>
      <c r="R7132" s="578">
        <v>1.40932937925511</v>
      </c>
      <c r="S7132" s="578">
        <v>1.2631919021259751E-2</v>
      </c>
      <c r="T7132" s="578">
        <v>5.7247130559214023E-3</v>
      </c>
      <c r="U7132" s="578">
        <v>0</v>
      </c>
      <c r="V7132" s="578">
        <v>0</v>
      </c>
      <c r="W7132" s="578">
        <v>0</v>
      </c>
      <c r="X7132" s="578">
        <v>0</v>
      </c>
      <c r="Y7132" s="578">
        <v>0</v>
      </c>
    </row>
    <row r="7133" spans="1:25" x14ac:dyDescent="0.3">
      <c r="A7133" s="61" t="s">
        <v>8004</v>
      </c>
      <c r="B7133" s="61" t="s">
        <v>2192</v>
      </c>
      <c r="C7133" s="61" t="s">
        <v>44</v>
      </c>
      <c r="D7133" s="36">
        <v>11</v>
      </c>
      <c r="E7133" s="36">
        <v>2020</v>
      </c>
      <c r="F7133" s="578">
        <v>3.3987975996807673</v>
      </c>
      <c r="G7133" s="578">
        <v>835.90847333272245</v>
      </c>
      <c r="H7133" s="578">
        <v>1.24927292539238</v>
      </c>
      <c r="I7133" s="578">
        <v>1.30564989166638E-2</v>
      </c>
      <c r="J7133" s="578">
        <v>5.5615418847689054E-3</v>
      </c>
      <c r="K7133" s="578">
        <v>3.9257998961050626</v>
      </c>
      <c r="L7133" s="578">
        <v>1020.3151982625297</v>
      </c>
      <c r="M7133" s="578">
        <v>1.6385346440789925</v>
      </c>
      <c r="N7133" s="578">
        <v>0.19127607353342022</v>
      </c>
      <c r="O7133" s="578">
        <v>6.7884500604122825E-3</v>
      </c>
      <c r="P7133" s="578">
        <v>3.3987977039888948</v>
      </c>
      <c r="Q7133" s="578">
        <v>835.9084580739335</v>
      </c>
      <c r="R7133" s="578">
        <v>1.2492729661535076</v>
      </c>
      <c r="S7133" s="578">
        <v>1.3056499444777075E-2</v>
      </c>
      <c r="T7133" s="578">
        <v>5.561541833837203E-3</v>
      </c>
      <c r="U7133" s="578">
        <v>0</v>
      </c>
      <c r="V7133" s="578">
        <v>0</v>
      </c>
      <c r="W7133" s="578">
        <v>0</v>
      </c>
      <c r="X7133" s="578">
        <v>0</v>
      </c>
      <c r="Y7133" s="578">
        <v>0</v>
      </c>
    </row>
    <row r="7134" spans="1:25" x14ac:dyDescent="0.3">
      <c r="A7134" s="61" t="s">
        <v>8005</v>
      </c>
      <c r="B7134" s="61" t="s">
        <v>2192</v>
      </c>
      <c r="C7134" s="61" t="s">
        <v>44</v>
      </c>
      <c r="D7134" s="36">
        <v>12</v>
      </c>
      <c r="E7134" s="36">
        <v>2020</v>
      </c>
      <c r="F7134" s="578">
        <v>3.4537524688426648</v>
      </c>
      <c r="G7134" s="578">
        <v>815.84531720479299</v>
      </c>
      <c r="H7134" s="578">
        <v>1.1183207904693151</v>
      </c>
      <c r="I7134" s="578">
        <v>1.340386938068145E-2</v>
      </c>
      <c r="J7134" s="578">
        <v>5.4280542341681743E-3</v>
      </c>
      <c r="K7134" s="578">
        <v>3.9619361879839849</v>
      </c>
      <c r="L7134" s="578">
        <v>994.91226418812903</v>
      </c>
      <c r="M7134" s="578">
        <v>1.4806605260206751</v>
      </c>
      <c r="N7134" s="578">
        <v>0.18264926734749026</v>
      </c>
      <c r="O7134" s="578">
        <v>6.6194382937586199E-3</v>
      </c>
      <c r="P7134" s="578">
        <v>3.4537524688374379</v>
      </c>
      <c r="Q7134" s="578">
        <v>815.84532801310195</v>
      </c>
      <c r="R7134" s="578">
        <v>1.1183207755257125</v>
      </c>
      <c r="S7134" s="578">
        <v>1.3403869392921725E-2</v>
      </c>
      <c r="T7134" s="578">
        <v>5.4280542341681743E-3</v>
      </c>
      <c r="U7134" s="578">
        <v>0</v>
      </c>
      <c r="V7134" s="578">
        <v>0</v>
      </c>
      <c r="W7134" s="578">
        <v>0</v>
      </c>
      <c r="X7134" s="578">
        <v>0</v>
      </c>
      <c r="Y7134" s="578">
        <v>0</v>
      </c>
    </row>
    <row r="7135" spans="1:25" x14ac:dyDescent="0.3">
      <c r="A7135" s="61" t="s">
        <v>8006</v>
      </c>
      <c r="B7135" s="61" t="s">
        <v>2192</v>
      </c>
      <c r="C7135" s="61" t="s">
        <v>44</v>
      </c>
      <c r="D7135" s="36">
        <v>13</v>
      </c>
      <c r="E7135" s="36">
        <v>2020</v>
      </c>
      <c r="F7135" s="578">
        <v>3.3388256465739925</v>
      </c>
      <c r="G7135" s="578">
        <v>769.3591143290198</v>
      </c>
      <c r="H7135" s="578">
        <v>1.0015087947861789</v>
      </c>
      <c r="I7135" s="578">
        <v>1.3456668944703126E-2</v>
      </c>
      <c r="J7135" s="578">
        <v>5.1187678327551094E-3</v>
      </c>
      <c r="K7135" s="578">
        <v>3.8365917930050224</v>
      </c>
      <c r="L7135" s="578">
        <v>943.83091354370094</v>
      </c>
      <c r="M7135" s="578">
        <v>1.3409237840175274</v>
      </c>
      <c r="N7135" s="578">
        <v>0.16660349177497302</v>
      </c>
      <c r="O7135" s="578">
        <v>6.2795803193390941E-3</v>
      </c>
      <c r="P7135" s="578">
        <v>3.3388254379577349</v>
      </c>
      <c r="Q7135" s="578">
        <v>769.35910892486527</v>
      </c>
      <c r="R7135" s="578">
        <v>1.0015087763464763</v>
      </c>
      <c r="S7135" s="578">
        <v>1.3456669467511E-2</v>
      </c>
      <c r="T7135" s="578">
        <v>5.1187678327551094E-3</v>
      </c>
      <c r="U7135" s="578">
        <v>0</v>
      </c>
      <c r="V7135" s="578">
        <v>0</v>
      </c>
      <c r="W7135" s="578">
        <v>0</v>
      </c>
      <c r="X7135" s="578">
        <v>0</v>
      </c>
      <c r="Y7135" s="578">
        <v>0</v>
      </c>
    </row>
    <row r="7136" spans="1:25" x14ac:dyDescent="0.3">
      <c r="A7136" s="61" t="s">
        <v>8007</v>
      </c>
      <c r="B7136" s="61" t="s">
        <v>2192</v>
      </c>
      <c r="C7136" s="61" t="s">
        <v>44</v>
      </c>
      <c r="D7136" s="36">
        <v>14</v>
      </c>
      <c r="E7136" s="36">
        <v>2020</v>
      </c>
      <c r="F7136" s="578">
        <v>3.210890581024</v>
      </c>
      <c r="G7136" s="578">
        <v>751.41594886779728</v>
      </c>
      <c r="H7136" s="578">
        <v>0.96617459964272556</v>
      </c>
      <c r="I7136" s="578">
        <v>1.4637081440165799E-2</v>
      </c>
      <c r="J7136" s="578">
        <v>4.9993864037484528E-3</v>
      </c>
      <c r="K7136" s="578">
        <v>3.69179745807544</v>
      </c>
      <c r="L7136" s="578">
        <v>917.10364786783805</v>
      </c>
      <c r="M7136" s="578">
        <v>1.2765097406966825</v>
      </c>
      <c r="N7136" s="578">
        <v>0.14947954916351575</v>
      </c>
      <c r="O7136" s="578">
        <v>6.1017526725966748E-3</v>
      </c>
      <c r="P7136" s="578">
        <v>3.2108904767159152</v>
      </c>
      <c r="Q7136" s="578">
        <v>751.41594886779728</v>
      </c>
      <c r="R7136" s="578">
        <v>0.96617456346484598</v>
      </c>
      <c r="S7136" s="578">
        <v>1.4637081956304074E-2</v>
      </c>
      <c r="T7136" s="578">
        <v>4.9993863479661105E-3</v>
      </c>
      <c r="U7136" s="578">
        <v>0</v>
      </c>
      <c r="V7136" s="578">
        <v>0</v>
      </c>
      <c r="W7136" s="578">
        <v>0</v>
      </c>
      <c r="X7136" s="578">
        <v>0</v>
      </c>
      <c r="Y7136" s="578">
        <v>0</v>
      </c>
    </row>
    <row r="7137" spans="1:25" x14ac:dyDescent="0.3">
      <c r="A7137" s="61" t="s">
        <v>8008</v>
      </c>
      <c r="B7137" s="61" t="s">
        <v>2192</v>
      </c>
      <c r="C7137" s="61" t="s">
        <v>44</v>
      </c>
      <c r="D7137" s="36">
        <v>15</v>
      </c>
      <c r="E7137" s="36">
        <v>2020</v>
      </c>
      <c r="F7137" s="578">
        <v>3.0997962720370302</v>
      </c>
      <c r="G7137" s="578">
        <v>737.95612398783328</v>
      </c>
      <c r="H7137" s="578">
        <v>0.94106633439514531</v>
      </c>
      <c r="I7137" s="578">
        <v>1.5742094876145502E-2</v>
      </c>
      <c r="J7137" s="578">
        <v>4.9098363233497349E-3</v>
      </c>
      <c r="K7137" s="578">
        <v>3.5621476201476923</v>
      </c>
      <c r="L7137" s="578">
        <v>895.22696876525822</v>
      </c>
      <c r="M7137" s="578">
        <v>1.2266465782686224</v>
      </c>
      <c r="N7137" s="578">
        <v>0.13763963849578401</v>
      </c>
      <c r="O7137" s="578">
        <v>5.9562039774997732E-3</v>
      </c>
      <c r="P7137" s="578">
        <v>3.0997963241963253</v>
      </c>
      <c r="Q7137" s="578">
        <v>737.95613988240507</v>
      </c>
      <c r="R7137" s="578">
        <v>0.94106628566623807</v>
      </c>
      <c r="S7137" s="578">
        <v>1.5742094352996575E-2</v>
      </c>
      <c r="T7137" s="578">
        <v>4.9098363767067577E-3</v>
      </c>
      <c r="U7137" s="578">
        <v>0</v>
      </c>
      <c r="V7137" s="578">
        <v>0</v>
      </c>
      <c r="W7137" s="578">
        <v>0</v>
      </c>
      <c r="X7137" s="578">
        <v>0</v>
      </c>
      <c r="Y7137" s="578">
        <v>0</v>
      </c>
    </row>
    <row r="7138" spans="1:25" x14ac:dyDescent="0.3">
      <c r="A7138" s="580" t="s">
        <v>8009</v>
      </c>
      <c r="B7138" s="580" t="s">
        <v>2192</v>
      </c>
      <c r="C7138" s="580" t="s">
        <v>44</v>
      </c>
      <c r="D7138" s="581">
        <v>16</v>
      </c>
      <c r="E7138" s="581">
        <v>2020</v>
      </c>
      <c r="F7138" s="582">
        <v>3.0357788769105474</v>
      </c>
      <c r="G7138" s="582">
        <v>741.55218823750749</v>
      </c>
      <c r="H7138" s="582">
        <v>0.94080731292797237</v>
      </c>
      <c r="I7138" s="582">
        <v>1.7633890046226904E-2</v>
      </c>
      <c r="J7138" s="582">
        <v>4.9337623204337381E-3</v>
      </c>
      <c r="K7138" s="582">
        <v>3.4776268001340451</v>
      </c>
      <c r="L7138" s="582">
        <v>889.85267702738372</v>
      </c>
      <c r="M7138" s="582">
        <v>1.2000359002816625</v>
      </c>
      <c r="N7138" s="582">
        <v>0.12936782224793775</v>
      </c>
      <c r="O7138" s="582">
        <v>5.9204446418637674E-3</v>
      </c>
      <c r="P7138" s="582">
        <v>3.0357789812186748</v>
      </c>
      <c r="Q7138" s="582">
        <v>741.55218315124455</v>
      </c>
      <c r="R7138" s="582">
        <v>0.94080734337118455</v>
      </c>
      <c r="S7138" s="582">
        <v>1.7633889537592002E-2</v>
      </c>
      <c r="T7138" s="582">
        <v>4.93376237379076E-3</v>
      </c>
      <c r="U7138" s="582">
        <v>0</v>
      </c>
      <c r="V7138" s="582">
        <v>0</v>
      </c>
      <c r="W7138" s="582">
        <v>0</v>
      </c>
      <c r="X7138" s="582">
        <v>0</v>
      </c>
      <c r="Y7138" s="582">
        <v>0</v>
      </c>
    </row>
    <row r="7139" spans="1:25" x14ac:dyDescent="0.3">
      <c r="A7139" s="61" t="s">
        <v>8010</v>
      </c>
      <c r="B7139" s="61" t="s">
        <v>2192</v>
      </c>
      <c r="C7139" s="61" t="s">
        <v>44</v>
      </c>
      <c r="D7139" s="36">
        <v>1</v>
      </c>
      <c r="E7139" s="36">
        <v>2030</v>
      </c>
      <c r="F7139" s="578">
        <v>13.0299351898129</v>
      </c>
      <c r="G7139" s="578">
        <v>6190.6623179117778</v>
      </c>
      <c r="H7139" s="578">
        <v>14.762928231177826</v>
      </c>
      <c r="I7139" s="578">
        <v>2.4001839250862102E-2</v>
      </c>
      <c r="J7139" s="578">
        <v>4.1276789580782208E-2</v>
      </c>
      <c r="K7139" s="578">
        <v>13.085833305562074</v>
      </c>
      <c r="L7139" s="578">
        <v>6233.9643071492483</v>
      </c>
      <c r="M7139" s="578">
        <v>14.85176110684545</v>
      </c>
      <c r="N7139" s="578">
        <v>2.4226514378900249E-2</v>
      </c>
      <c r="O7139" s="578">
        <v>4.1565522590341623E-2</v>
      </c>
      <c r="P7139" s="578">
        <v>13.029936754434825</v>
      </c>
      <c r="Q7139" s="578">
        <v>6190.6623179117778</v>
      </c>
      <c r="R7139" s="578">
        <v>14.762928179256624</v>
      </c>
      <c r="S7139" s="578">
        <v>2.4001837692746098E-2</v>
      </c>
      <c r="T7139" s="578">
        <v>4.1276789580782208E-2</v>
      </c>
      <c r="U7139" s="578">
        <v>0</v>
      </c>
      <c r="V7139" s="578">
        <v>0</v>
      </c>
      <c r="W7139" s="578">
        <v>0</v>
      </c>
      <c r="X7139" s="578">
        <v>0</v>
      </c>
      <c r="Y7139" s="578">
        <v>0</v>
      </c>
    </row>
    <row r="7140" spans="1:25" x14ac:dyDescent="0.3">
      <c r="A7140" s="61" t="s">
        <v>8011</v>
      </c>
      <c r="B7140" s="61" t="s">
        <v>2192</v>
      </c>
      <c r="C7140" s="61" t="s">
        <v>44</v>
      </c>
      <c r="D7140" s="36">
        <v>2</v>
      </c>
      <c r="E7140" s="36">
        <v>2030</v>
      </c>
      <c r="F7140" s="578">
        <v>7.1578366568041911</v>
      </c>
      <c r="G7140" s="578">
        <v>3087.2137476603152</v>
      </c>
      <c r="H7140" s="578">
        <v>7.6738684795964183</v>
      </c>
      <c r="I7140" s="578">
        <v>1.1812950135587572E-2</v>
      </c>
      <c r="J7140" s="578">
        <v>2.0584293970993348E-2</v>
      </c>
      <c r="K7140" s="578">
        <v>7.226962968039512</v>
      </c>
      <c r="L7140" s="578">
        <v>3139.5040677388452</v>
      </c>
      <c r="M7140" s="578">
        <v>7.7876238999876133</v>
      </c>
      <c r="N7140" s="578">
        <v>1.208632153422208E-2</v>
      </c>
      <c r="O7140" s="578">
        <v>2.0932924458368952E-2</v>
      </c>
      <c r="P7140" s="578">
        <v>7.1578364059368997</v>
      </c>
      <c r="Q7140" s="578">
        <v>3087.2138519287046</v>
      </c>
      <c r="R7140" s="578">
        <v>7.6738685001340201</v>
      </c>
      <c r="S7140" s="578">
        <v>1.1812950131343272E-2</v>
      </c>
      <c r="T7140" s="578">
        <v>2.0584293970993348E-2</v>
      </c>
      <c r="U7140" s="578">
        <v>0</v>
      </c>
      <c r="V7140" s="578">
        <v>0</v>
      </c>
      <c r="W7140" s="578">
        <v>0</v>
      </c>
      <c r="X7140" s="578">
        <v>0</v>
      </c>
      <c r="Y7140" s="578">
        <v>0</v>
      </c>
    </row>
    <row r="7141" spans="1:25" x14ac:dyDescent="0.3">
      <c r="A7141" s="61" t="s">
        <v>8012</v>
      </c>
      <c r="B7141" s="61" t="s">
        <v>2192</v>
      </c>
      <c r="C7141" s="61" t="s">
        <v>44</v>
      </c>
      <c r="D7141" s="36">
        <v>3</v>
      </c>
      <c r="E7141" s="36">
        <v>2030</v>
      </c>
      <c r="F7141" s="578">
        <v>4.1979180338389543</v>
      </c>
      <c r="G7141" s="578">
        <v>1754.1847508748301</v>
      </c>
      <c r="H7141" s="578">
        <v>4.1681426864057922</v>
      </c>
      <c r="I7141" s="578">
        <v>7.0431322484788873E-3</v>
      </c>
      <c r="J7141" s="578">
        <v>1.16961990036846E-2</v>
      </c>
      <c r="K7141" s="578">
        <v>4.2108755215795046</v>
      </c>
      <c r="L7141" s="578">
        <v>1770.8002293904574</v>
      </c>
      <c r="M7141" s="578">
        <v>4.2236839080354258</v>
      </c>
      <c r="N7141" s="578">
        <v>7.1197759702954482E-3</v>
      </c>
      <c r="O7141" s="578">
        <v>1.1806962623571324E-2</v>
      </c>
      <c r="P7141" s="578">
        <v>4.1979177209197998</v>
      </c>
      <c r="Q7141" s="578">
        <v>1754.1846987406352</v>
      </c>
      <c r="R7141" s="578">
        <v>4.16814264264515</v>
      </c>
      <c r="S7141" s="578">
        <v>7.0431327153717823E-3</v>
      </c>
      <c r="T7141" s="578">
        <v>1.16962000514225E-2</v>
      </c>
      <c r="U7141" s="578">
        <v>0</v>
      </c>
      <c r="V7141" s="578">
        <v>0</v>
      </c>
      <c r="W7141" s="578">
        <v>0</v>
      </c>
      <c r="X7141" s="578">
        <v>0</v>
      </c>
      <c r="Y7141" s="578">
        <v>0</v>
      </c>
    </row>
    <row r="7142" spans="1:25" x14ac:dyDescent="0.3">
      <c r="A7142" s="61" t="s">
        <v>8013</v>
      </c>
      <c r="B7142" s="61" t="s">
        <v>2192</v>
      </c>
      <c r="C7142" s="61" t="s">
        <v>44</v>
      </c>
      <c r="D7142" s="36">
        <v>4</v>
      </c>
      <c r="E7142" s="36">
        <v>2030</v>
      </c>
      <c r="F7142" s="578">
        <v>3.491719650332918</v>
      </c>
      <c r="G7142" s="578">
        <v>1388.9664535522425</v>
      </c>
      <c r="H7142" s="578">
        <v>3.1347399862979675</v>
      </c>
      <c r="I7142" s="578">
        <v>6.1190407899971381E-3</v>
      </c>
      <c r="J7142" s="578">
        <v>9.2610590994202796E-3</v>
      </c>
      <c r="K7142" s="578">
        <v>3.5896261798081874</v>
      </c>
      <c r="L7142" s="578">
        <v>1435.1672719319599</v>
      </c>
      <c r="M7142" s="578">
        <v>3.2858535760166552</v>
      </c>
      <c r="N7142" s="578">
        <v>6.327933079660392E-3</v>
      </c>
      <c r="O7142" s="578">
        <v>9.5691093107840471E-3</v>
      </c>
      <c r="P7142" s="578">
        <v>3.491719702481678</v>
      </c>
      <c r="Q7142" s="578">
        <v>1388.9664535522425</v>
      </c>
      <c r="R7142" s="578">
        <v>3.13474001032924</v>
      </c>
      <c r="S7142" s="578">
        <v>6.1190408404172506E-3</v>
      </c>
      <c r="T7142" s="578">
        <v>9.2610590994202796E-3</v>
      </c>
      <c r="U7142" s="578">
        <v>0</v>
      </c>
      <c r="V7142" s="578">
        <v>0</v>
      </c>
      <c r="W7142" s="578">
        <v>0</v>
      </c>
      <c r="X7142" s="578">
        <v>0</v>
      </c>
      <c r="Y7142" s="578">
        <v>0</v>
      </c>
    </row>
    <row r="7143" spans="1:25" x14ac:dyDescent="0.3">
      <c r="A7143" s="61" t="s">
        <v>8014</v>
      </c>
      <c r="B7143" s="61" t="s">
        <v>2192</v>
      </c>
      <c r="C7143" s="61" t="s">
        <v>44</v>
      </c>
      <c r="D7143" s="36">
        <v>5</v>
      </c>
      <c r="E7143" s="36">
        <v>2030</v>
      </c>
      <c r="F7143" s="578">
        <v>3.127122908468432</v>
      </c>
      <c r="G7143" s="578">
        <v>1211.676155090325</v>
      </c>
      <c r="H7143" s="578">
        <v>2.5331466512019052</v>
      </c>
      <c r="I7143" s="578">
        <v>5.8489422950174178E-3</v>
      </c>
      <c r="J7143" s="578">
        <v>8.0789607891347225E-3</v>
      </c>
      <c r="K7143" s="578">
        <v>3.3282133700180698</v>
      </c>
      <c r="L7143" s="578">
        <v>1297.11206944783</v>
      </c>
      <c r="M7143" s="578">
        <v>2.7999200808865927</v>
      </c>
      <c r="N7143" s="578">
        <v>6.8362530418729249E-3</v>
      </c>
      <c r="O7143" s="578">
        <v>8.6486152431461925E-3</v>
      </c>
      <c r="P7143" s="578">
        <v>3.1271227519957803</v>
      </c>
      <c r="Q7143" s="578">
        <v>1211.676155090325</v>
      </c>
      <c r="R7143" s="578">
        <v>2.5331466812282648</v>
      </c>
      <c r="S7143" s="578">
        <v>5.8489421883223223E-3</v>
      </c>
      <c r="T7143" s="578">
        <v>8.0789607891347225E-3</v>
      </c>
      <c r="U7143" s="578">
        <v>0</v>
      </c>
      <c r="V7143" s="578">
        <v>0</v>
      </c>
      <c r="W7143" s="578">
        <v>0</v>
      </c>
      <c r="X7143" s="578">
        <v>0</v>
      </c>
      <c r="Y7143" s="578">
        <v>0</v>
      </c>
    </row>
    <row r="7144" spans="1:25" x14ac:dyDescent="0.3">
      <c r="A7144" s="61" t="s">
        <v>8015</v>
      </c>
      <c r="B7144" s="61" t="s">
        <v>2192</v>
      </c>
      <c r="C7144" s="61" t="s">
        <v>44</v>
      </c>
      <c r="D7144" s="36">
        <v>6</v>
      </c>
      <c r="E7144" s="36">
        <v>2030</v>
      </c>
      <c r="F7144" s="578">
        <v>2.8097051981983023</v>
      </c>
      <c r="G7144" s="578">
        <v>1089.3874931335399</v>
      </c>
      <c r="H7144" s="578">
        <v>2.0922191265059702</v>
      </c>
      <c r="I7144" s="578">
        <v>5.1633023151680373E-3</v>
      </c>
      <c r="J7144" s="578">
        <v>7.2636008456659767E-3</v>
      </c>
      <c r="K7144" s="578">
        <v>3.1007079305394001</v>
      </c>
      <c r="L7144" s="578">
        <v>1208.7469914754174</v>
      </c>
      <c r="M7144" s="578">
        <v>2.4448231178478874</v>
      </c>
      <c r="N7144" s="578">
        <v>8.1383600909248309E-3</v>
      </c>
      <c r="O7144" s="578">
        <v>8.059438090034135E-3</v>
      </c>
      <c r="P7144" s="578">
        <v>2.8097050951429274</v>
      </c>
      <c r="Q7144" s="578">
        <v>1089.3874931335399</v>
      </c>
      <c r="R7144" s="578">
        <v>2.0922191262464622</v>
      </c>
      <c r="S7144" s="578">
        <v>5.1633023156985747E-3</v>
      </c>
      <c r="T7144" s="578">
        <v>7.2636007389519329E-3</v>
      </c>
      <c r="U7144" s="578">
        <v>0</v>
      </c>
      <c r="V7144" s="578">
        <v>0</v>
      </c>
      <c r="W7144" s="578">
        <v>0</v>
      </c>
      <c r="X7144" s="578">
        <v>0</v>
      </c>
      <c r="Y7144" s="578">
        <v>0</v>
      </c>
    </row>
    <row r="7145" spans="1:25" x14ac:dyDescent="0.3">
      <c r="A7145" s="61" t="s">
        <v>8016</v>
      </c>
      <c r="B7145" s="61" t="s">
        <v>2192</v>
      </c>
      <c r="C7145" s="61" t="s">
        <v>44</v>
      </c>
      <c r="D7145" s="36">
        <v>7</v>
      </c>
      <c r="E7145" s="36">
        <v>2030</v>
      </c>
      <c r="F7145" s="578">
        <v>2.8229710442575375</v>
      </c>
      <c r="G7145" s="578">
        <v>1052.2356224060024</v>
      </c>
      <c r="H7145" s="578">
        <v>1.8636188096914577</v>
      </c>
      <c r="I7145" s="578">
        <v>6.3963094288510495E-3</v>
      </c>
      <c r="J7145" s="578">
        <v>7.0158831367734785E-3</v>
      </c>
      <c r="K7145" s="578">
        <v>3.1630076735320127</v>
      </c>
      <c r="L7145" s="578">
        <v>1191.523323059075</v>
      </c>
      <c r="M7145" s="578">
        <v>2.2146937168110199</v>
      </c>
      <c r="N7145" s="578">
        <v>2.3064071520214627E-2</v>
      </c>
      <c r="O7145" s="578">
        <v>7.9445932303011998E-3</v>
      </c>
      <c r="P7145" s="578">
        <v>2.8229709399598297</v>
      </c>
      <c r="Q7145" s="578">
        <v>1052.2356224060024</v>
      </c>
      <c r="R7145" s="578">
        <v>1.8636187665788353</v>
      </c>
      <c r="S7145" s="578">
        <v>6.3963094838186355E-3</v>
      </c>
      <c r="T7145" s="578">
        <v>7.0158830858417752E-3</v>
      </c>
      <c r="U7145" s="578">
        <v>0</v>
      </c>
      <c r="V7145" s="578">
        <v>0</v>
      </c>
      <c r="W7145" s="578">
        <v>0</v>
      </c>
      <c r="X7145" s="578">
        <v>0</v>
      </c>
      <c r="Y7145" s="578">
        <v>0</v>
      </c>
    </row>
    <row r="7146" spans="1:25" x14ac:dyDescent="0.3">
      <c r="A7146" s="61" t="s">
        <v>8017</v>
      </c>
      <c r="B7146" s="61" t="s">
        <v>2192</v>
      </c>
      <c r="C7146" s="61" t="s">
        <v>44</v>
      </c>
      <c r="D7146" s="36">
        <v>8</v>
      </c>
      <c r="E7146" s="36">
        <v>2030</v>
      </c>
      <c r="F7146" s="578">
        <v>2.7864184271001351</v>
      </c>
      <c r="G7146" s="578">
        <v>933.07949924468926</v>
      </c>
      <c r="H7146" s="578">
        <v>1.52618455047862</v>
      </c>
      <c r="I7146" s="578">
        <v>7.8638138366310516E-3</v>
      </c>
      <c r="J7146" s="578">
        <v>6.2213916171458498E-3</v>
      </c>
      <c r="K7146" s="578">
        <v>3.164610633214572</v>
      </c>
      <c r="L7146" s="578">
        <v>1093.408426920565</v>
      </c>
      <c r="M7146" s="578">
        <v>1.8779662927994001</v>
      </c>
      <c r="N7146" s="578">
        <v>5.525807358905388E-2</v>
      </c>
      <c r="O7146" s="578">
        <v>7.2904002396777853E-3</v>
      </c>
      <c r="P7146" s="578">
        <v>2.7864185314078451</v>
      </c>
      <c r="Q7146" s="578">
        <v>933.07948843638076</v>
      </c>
      <c r="R7146" s="578">
        <v>1.5261845391009925</v>
      </c>
      <c r="S7146" s="578">
        <v>7.8638142577460522E-3</v>
      </c>
      <c r="T7146" s="578">
        <v>6.2213916680775522E-3</v>
      </c>
      <c r="U7146" s="578">
        <v>0</v>
      </c>
      <c r="V7146" s="578">
        <v>0</v>
      </c>
      <c r="W7146" s="578">
        <v>0</v>
      </c>
      <c r="X7146" s="578">
        <v>0</v>
      </c>
      <c r="Y7146" s="578">
        <v>0</v>
      </c>
    </row>
    <row r="7147" spans="1:25" x14ac:dyDescent="0.3">
      <c r="A7147" s="61" t="s">
        <v>8018</v>
      </c>
      <c r="B7147" s="61" t="s">
        <v>2192</v>
      </c>
      <c r="C7147" s="61" t="s">
        <v>44</v>
      </c>
      <c r="D7147" s="36">
        <v>9</v>
      </c>
      <c r="E7147" s="36">
        <v>2030</v>
      </c>
      <c r="F7147" s="578">
        <v>2.8891519039235201</v>
      </c>
      <c r="G7147" s="578">
        <v>892.71357981363872</v>
      </c>
      <c r="H7147" s="578">
        <v>1.316414521159605</v>
      </c>
      <c r="I7147" s="578">
        <v>9.39267577003494E-3</v>
      </c>
      <c r="J7147" s="578">
        <v>5.9522484759024002E-3</v>
      </c>
      <c r="K7147" s="578">
        <v>3.2938635157232299</v>
      </c>
      <c r="L7147" s="578">
        <v>1068.5625038146925</v>
      </c>
      <c r="M7147" s="578">
        <v>1.6636915884502375</v>
      </c>
      <c r="N7147" s="578">
        <v>0.11504617892508867</v>
      </c>
      <c r="O7147" s="578">
        <v>7.124731613051453E-3</v>
      </c>
      <c r="P7147" s="578">
        <v>2.889151851774117</v>
      </c>
      <c r="Q7147" s="578">
        <v>892.71358998616483</v>
      </c>
      <c r="R7147" s="578">
        <v>1.3164144996518752</v>
      </c>
      <c r="S7147" s="578">
        <v>9.392675203306047E-3</v>
      </c>
      <c r="T7147" s="578">
        <v>5.9522484759024002E-3</v>
      </c>
      <c r="U7147" s="578">
        <v>0</v>
      </c>
      <c r="V7147" s="578">
        <v>0</v>
      </c>
      <c r="W7147" s="578">
        <v>0</v>
      </c>
      <c r="X7147" s="578">
        <v>0</v>
      </c>
      <c r="Y7147" s="578">
        <v>0</v>
      </c>
    </row>
    <row r="7148" spans="1:25" x14ac:dyDescent="0.3">
      <c r="A7148" s="61" t="s">
        <v>8019</v>
      </c>
      <c r="B7148" s="61" t="s">
        <v>2192</v>
      </c>
      <c r="C7148" s="61" t="s">
        <v>44</v>
      </c>
      <c r="D7148" s="36">
        <v>10</v>
      </c>
      <c r="E7148" s="36">
        <v>2030</v>
      </c>
      <c r="F7148" s="578">
        <v>2.9727005084372373</v>
      </c>
      <c r="G7148" s="578">
        <v>861.38339360554949</v>
      </c>
      <c r="H7148" s="578">
        <v>1.1522213105863524</v>
      </c>
      <c r="I7148" s="578">
        <v>1.0608545712026751E-2</v>
      </c>
      <c r="J7148" s="578">
        <v>5.7433508676088679E-3</v>
      </c>
      <c r="K7148" s="578">
        <v>3.3888137798600502</v>
      </c>
      <c r="L7148" s="578">
        <v>1046.2715670267673</v>
      </c>
      <c r="M7148" s="578">
        <v>1.5034402062215049</v>
      </c>
      <c r="N7148" s="578">
        <v>0.1663212170072555</v>
      </c>
      <c r="O7148" s="578">
        <v>6.9761022411209146E-3</v>
      </c>
      <c r="P7148" s="578">
        <v>2.9727003519707997</v>
      </c>
      <c r="Q7148" s="578">
        <v>861.38339360554949</v>
      </c>
      <c r="R7148" s="578">
        <v>1.1522212960844576</v>
      </c>
      <c r="S7148" s="578">
        <v>1.0608545136885021E-2</v>
      </c>
      <c r="T7148" s="578">
        <v>5.7433509209658899E-3</v>
      </c>
      <c r="U7148" s="578">
        <v>0</v>
      </c>
      <c r="V7148" s="578">
        <v>0</v>
      </c>
      <c r="W7148" s="578">
        <v>0</v>
      </c>
      <c r="X7148" s="578">
        <v>0</v>
      </c>
      <c r="Y7148" s="578">
        <v>0</v>
      </c>
    </row>
    <row r="7149" spans="1:25" x14ac:dyDescent="0.3">
      <c r="A7149" s="61" t="s">
        <v>8020</v>
      </c>
      <c r="B7149" s="61" t="s">
        <v>2192</v>
      </c>
      <c r="C7149" s="61" t="s">
        <v>44</v>
      </c>
      <c r="D7149" s="36">
        <v>11</v>
      </c>
      <c r="E7149" s="36">
        <v>2030</v>
      </c>
      <c r="F7149" s="578">
        <v>3.0690902675019771</v>
      </c>
      <c r="G7149" s="578">
        <v>836.81815020243278</v>
      </c>
      <c r="H7149" s="578">
        <v>1.0124385137375287</v>
      </c>
      <c r="I7149" s="578">
        <v>1.179792902568497E-2</v>
      </c>
      <c r="J7149" s="578">
        <v>5.5795594914040177E-3</v>
      </c>
      <c r="K7149" s="578">
        <v>3.4743428353833625</v>
      </c>
      <c r="L7149" s="578">
        <v>1021.3381951649935</v>
      </c>
      <c r="M7149" s="578">
        <v>1.3456088202821426</v>
      </c>
      <c r="N7149" s="578">
        <v>0.18771611337190999</v>
      </c>
      <c r="O7149" s="578">
        <v>6.8098653573542781E-3</v>
      </c>
      <c r="P7149" s="578">
        <v>3.0690901631938123</v>
      </c>
      <c r="Q7149" s="578">
        <v>836.8181393941237</v>
      </c>
      <c r="R7149" s="578">
        <v>1.0124385044909985</v>
      </c>
      <c r="S7149" s="578">
        <v>1.1797930297348078E-2</v>
      </c>
      <c r="T7149" s="578">
        <v>5.5795593337582706E-3</v>
      </c>
      <c r="U7149" s="578">
        <v>0</v>
      </c>
      <c r="V7149" s="578">
        <v>0</v>
      </c>
      <c r="W7149" s="578">
        <v>0</v>
      </c>
      <c r="X7149" s="578">
        <v>0</v>
      </c>
      <c r="Y7149" s="578">
        <v>0</v>
      </c>
    </row>
    <row r="7150" spans="1:25" x14ac:dyDescent="0.3">
      <c r="A7150" s="61" t="s">
        <v>8021</v>
      </c>
      <c r="B7150" s="61" t="s">
        <v>2192</v>
      </c>
      <c r="C7150" s="61" t="s">
        <v>44</v>
      </c>
      <c r="D7150" s="36">
        <v>12</v>
      </c>
      <c r="E7150" s="36">
        <v>2030</v>
      </c>
      <c r="F7150" s="578">
        <v>3.1479562380404751</v>
      </c>
      <c r="G7150" s="578">
        <v>816.72279294331815</v>
      </c>
      <c r="H7150" s="578">
        <v>0.89807337952030653</v>
      </c>
      <c r="I7150" s="578">
        <v>1.2771072216234275E-2</v>
      </c>
      <c r="J7150" s="578">
        <v>5.4455722177711597E-3</v>
      </c>
      <c r="K7150" s="578">
        <v>3.5331179154002603</v>
      </c>
      <c r="L7150" s="578">
        <v>995.90003013610601</v>
      </c>
      <c r="M7150" s="578">
        <v>1.2040099011810474</v>
      </c>
      <c r="N7150" s="578">
        <v>0.18062914994758675</v>
      </c>
      <c r="O7150" s="578">
        <v>6.6402513136078253E-3</v>
      </c>
      <c r="P7150" s="578">
        <v>3.1479562901946871</v>
      </c>
      <c r="Q7150" s="578">
        <v>816.72279294331815</v>
      </c>
      <c r="R7150" s="578">
        <v>0.89807338882049581</v>
      </c>
      <c r="S7150" s="578">
        <v>1.2771073269088076E-2</v>
      </c>
      <c r="T7150" s="578">
        <v>5.4455721668394547E-3</v>
      </c>
      <c r="U7150" s="578">
        <v>0</v>
      </c>
      <c r="V7150" s="578">
        <v>0</v>
      </c>
      <c r="W7150" s="578">
        <v>0</v>
      </c>
      <c r="X7150" s="578">
        <v>0</v>
      </c>
      <c r="Y7150" s="578">
        <v>0</v>
      </c>
    </row>
    <row r="7151" spans="1:25" x14ac:dyDescent="0.3">
      <c r="A7151" s="61" t="s">
        <v>8022</v>
      </c>
      <c r="B7151" s="61" t="s">
        <v>2192</v>
      </c>
      <c r="C7151" s="61" t="s">
        <v>44</v>
      </c>
      <c r="D7151" s="36">
        <v>13</v>
      </c>
      <c r="E7151" s="36">
        <v>2030</v>
      </c>
      <c r="F7151" s="578">
        <v>3.0665601105997999</v>
      </c>
      <c r="G7151" s="578">
        <v>770.18069585164335</v>
      </c>
      <c r="H7151" s="578">
        <v>0.79796538680087248</v>
      </c>
      <c r="I7151" s="578">
        <v>1.3054962021442351E-2</v>
      </c>
      <c r="J7151" s="578">
        <v>5.1352489244891253E-3</v>
      </c>
      <c r="K7151" s="578">
        <v>3.43924856498559</v>
      </c>
      <c r="L7151" s="578">
        <v>944.76127020517947</v>
      </c>
      <c r="M7151" s="578">
        <v>1.082554882934945</v>
      </c>
      <c r="N7151" s="578">
        <v>0.16575001630250524</v>
      </c>
      <c r="O7151" s="578">
        <v>6.2992828316055169E-3</v>
      </c>
      <c r="P7151" s="578">
        <v>3.0665601627589822</v>
      </c>
      <c r="Q7151" s="578">
        <v>770.18070157368925</v>
      </c>
      <c r="R7151" s="578">
        <v>0.79796540723411102</v>
      </c>
      <c r="S7151" s="578">
        <v>1.3054960444871174E-2</v>
      </c>
      <c r="T7151" s="578">
        <v>5.1352489244891253E-3</v>
      </c>
      <c r="U7151" s="578">
        <v>0</v>
      </c>
      <c r="V7151" s="578">
        <v>0</v>
      </c>
      <c r="W7151" s="578">
        <v>0</v>
      </c>
      <c r="X7151" s="578">
        <v>0</v>
      </c>
      <c r="Y7151" s="578">
        <v>0</v>
      </c>
    </row>
    <row r="7152" spans="1:25" x14ac:dyDescent="0.3">
      <c r="A7152" s="61" t="s">
        <v>8023</v>
      </c>
      <c r="B7152" s="61" t="s">
        <v>2192</v>
      </c>
      <c r="C7152" s="61" t="s">
        <v>44</v>
      </c>
      <c r="D7152" s="36">
        <v>14</v>
      </c>
      <c r="E7152" s="36">
        <v>2030</v>
      </c>
      <c r="F7152" s="578">
        <v>2.9190122165030026</v>
      </c>
      <c r="G7152" s="578">
        <v>752.20071283976199</v>
      </c>
      <c r="H7152" s="578">
        <v>0.7647237312754287</v>
      </c>
      <c r="I7152" s="578">
        <v>1.3444786074122275E-2</v>
      </c>
      <c r="J7152" s="578">
        <v>5.0153660219317874E-3</v>
      </c>
      <c r="K7152" s="578">
        <v>3.2796035820513922</v>
      </c>
      <c r="L7152" s="578">
        <v>917.99250539143827</v>
      </c>
      <c r="M7152" s="578">
        <v>1.0233187668653323</v>
      </c>
      <c r="N7152" s="578">
        <v>0.14783260121779027</v>
      </c>
      <c r="O7152" s="578">
        <v>6.1207974334441407E-3</v>
      </c>
      <c r="P7152" s="578">
        <v>2.9190123195745601</v>
      </c>
      <c r="Q7152" s="578">
        <v>752.20070711771621</v>
      </c>
      <c r="R7152" s="578">
        <v>0.76472370087784181</v>
      </c>
      <c r="S7152" s="578">
        <v>1.3444786606631426E-2</v>
      </c>
      <c r="T7152" s="578">
        <v>5.0153660752888102E-3</v>
      </c>
      <c r="U7152" s="578">
        <v>0</v>
      </c>
      <c r="V7152" s="578">
        <v>0</v>
      </c>
      <c r="W7152" s="578">
        <v>0</v>
      </c>
      <c r="X7152" s="578">
        <v>0</v>
      </c>
      <c r="Y7152" s="578">
        <v>0</v>
      </c>
    </row>
    <row r="7153" spans="1:25" x14ac:dyDescent="0.3">
      <c r="A7153" s="61" t="s">
        <v>8024</v>
      </c>
      <c r="B7153" s="61" t="s">
        <v>2192</v>
      </c>
      <c r="C7153" s="61" t="s">
        <v>44</v>
      </c>
      <c r="D7153" s="36">
        <v>15</v>
      </c>
      <c r="E7153" s="36">
        <v>2030</v>
      </c>
      <c r="F7153" s="578">
        <v>2.7871433007353099</v>
      </c>
      <c r="G7153" s="578">
        <v>738.70997937520269</v>
      </c>
      <c r="H7153" s="578">
        <v>0.74041708258027894</v>
      </c>
      <c r="I7153" s="578">
        <v>1.3794454268539372E-2</v>
      </c>
      <c r="J7153" s="578">
        <v>4.9254173767015619E-3</v>
      </c>
      <c r="K7153" s="578">
        <v>3.135116587248107</v>
      </c>
      <c r="L7153" s="578">
        <v>896.08070532480826</v>
      </c>
      <c r="M7153" s="578">
        <v>0.97672854879874604</v>
      </c>
      <c r="N7153" s="578">
        <v>0.135468175066004</v>
      </c>
      <c r="O7153" s="578">
        <v>5.9747012977216648E-3</v>
      </c>
      <c r="P7153" s="578">
        <v>2.7871432485698375</v>
      </c>
      <c r="Q7153" s="578">
        <v>738.70997397104861</v>
      </c>
      <c r="R7153" s="578">
        <v>0.74041707629968756</v>
      </c>
      <c r="S7153" s="578">
        <v>1.3794455315026675E-2</v>
      </c>
      <c r="T7153" s="578">
        <v>4.9254174276332652E-3</v>
      </c>
      <c r="U7153" s="578">
        <v>0</v>
      </c>
      <c r="V7153" s="578">
        <v>0</v>
      </c>
      <c r="W7153" s="578">
        <v>0</v>
      </c>
      <c r="X7153" s="578">
        <v>0</v>
      </c>
      <c r="Y7153" s="578">
        <v>0</v>
      </c>
    </row>
    <row r="7154" spans="1:25" x14ac:dyDescent="0.3">
      <c r="A7154" s="580" t="s">
        <v>8025</v>
      </c>
      <c r="B7154" s="580" t="s">
        <v>2192</v>
      </c>
      <c r="C7154" s="580" t="s">
        <v>44</v>
      </c>
      <c r="D7154" s="581">
        <v>16</v>
      </c>
      <c r="E7154" s="581">
        <v>2030</v>
      </c>
      <c r="F7154" s="582">
        <v>2.6860043912430025</v>
      </c>
      <c r="G7154" s="582">
        <v>742.28812058766619</v>
      </c>
      <c r="H7154" s="582">
        <v>0.73471512959379892</v>
      </c>
      <c r="I7154" s="582">
        <v>1.4591394940907724E-2</v>
      </c>
      <c r="J7154" s="582">
        <v>4.9492749337029292E-3</v>
      </c>
      <c r="K7154" s="582">
        <v>3.0207022251235323</v>
      </c>
      <c r="L7154" s="582">
        <v>890.68377240498796</v>
      </c>
      <c r="M7154" s="582">
        <v>0.94678579955969344</v>
      </c>
      <c r="N7154" s="582">
        <v>0.12634355987302076</v>
      </c>
      <c r="O7154" s="582">
        <v>5.9387158253230102E-3</v>
      </c>
      <c r="P7154" s="582">
        <v>2.6860041826267098</v>
      </c>
      <c r="Q7154" s="582">
        <v>742.28811518351176</v>
      </c>
      <c r="R7154" s="582">
        <v>0.734715098737448</v>
      </c>
      <c r="S7154" s="582">
        <v>1.4591394949813177E-2</v>
      </c>
      <c r="T7154" s="582">
        <v>4.9492749337029292E-3</v>
      </c>
      <c r="U7154" s="582">
        <v>0</v>
      </c>
      <c r="V7154" s="582">
        <v>0</v>
      </c>
      <c r="W7154" s="582">
        <v>0</v>
      </c>
      <c r="X7154" s="582">
        <v>0</v>
      </c>
      <c r="Y7154" s="582">
        <v>0</v>
      </c>
    </row>
    <row r="7155" spans="1:25" x14ac:dyDescent="0.3">
      <c r="A7155" s="61" t="s">
        <v>8026</v>
      </c>
      <c r="B7155" s="61" t="s">
        <v>2191</v>
      </c>
      <c r="C7155" s="61" t="s">
        <v>44</v>
      </c>
      <c r="D7155" s="36">
        <v>1</v>
      </c>
      <c r="E7155" s="36">
        <v>2012</v>
      </c>
      <c r="F7155" s="578">
        <v>46.418947180015152</v>
      </c>
      <c r="G7155" s="578">
        <v>8111.3774820963472</v>
      </c>
      <c r="H7155" s="578">
        <v>8.0304787475615704</v>
      </c>
      <c r="I7155" s="578">
        <v>3.4855599403381299</v>
      </c>
      <c r="J7155" s="578">
        <v>6.9218024533862804E-2</v>
      </c>
      <c r="K7155" s="578">
        <v>46.822997593398476</v>
      </c>
      <c r="L7155" s="578">
        <v>8175.3353881835901</v>
      </c>
      <c r="M7155" s="578">
        <v>8.0466495208286943</v>
      </c>
      <c r="N7155" s="578">
        <v>3.5003448352217652</v>
      </c>
      <c r="O7155" s="578">
        <v>6.9763781502842848E-2</v>
      </c>
      <c r="P7155" s="578">
        <v>46.418946166775029</v>
      </c>
      <c r="Q7155" s="578">
        <v>8111.3774820963472</v>
      </c>
      <c r="R7155" s="578">
        <v>8.0304783197740655</v>
      </c>
      <c r="S7155" s="578">
        <v>3.4855599403381299</v>
      </c>
      <c r="T7155" s="578">
        <v>6.9218024533862804E-2</v>
      </c>
      <c r="U7155" s="578">
        <v>0</v>
      </c>
      <c r="V7155" s="578">
        <v>0</v>
      </c>
      <c r="W7155" s="578">
        <v>0</v>
      </c>
      <c r="X7155" s="578">
        <v>0</v>
      </c>
      <c r="Y7155" s="578">
        <v>0</v>
      </c>
    </row>
    <row r="7156" spans="1:25" x14ac:dyDescent="0.3">
      <c r="A7156" s="61" t="s">
        <v>8027</v>
      </c>
      <c r="B7156" s="61" t="s">
        <v>2191</v>
      </c>
      <c r="C7156" s="61" t="s">
        <v>44</v>
      </c>
      <c r="D7156" s="36">
        <v>2</v>
      </c>
      <c r="E7156" s="36">
        <v>2012</v>
      </c>
      <c r="F7156" s="578">
        <v>21.711511987164425</v>
      </c>
      <c r="G7156" s="578">
        <v>3954.0447870890252</v>
      </c>
      <c r="H7156" s="578">
        <v>4.3273431900888646</v>
      </c>
      <c r="I7156" s="578">
        <v>1.7482911037902025</v>
      </c>
      <c r="J7156" s="578">
        <v>3.3741642255335998E-2</v>
      </c>
      <c r="K7156" s="578">
        <v>22.231891146851275</v>
      </c>
      <c r="L7156" s="578">
        <v>4036.8019816080678</v>
      </c>
      <c r="M7156" s="578">
        <v>4.3543974833252506</v>
      </c>
      <c r="N7156" s="578">
        <v>1.7666499102488125</v>
      </c>
      <c r="O7156" s="578">
        <v>3.4447832071843203E-2</v>
      </c>
      <c r="P7156" s="578">
        <v>21.711511471104998</v>
      </c>
      <c r="Q7156" s="578">
        <v>3954.0447870890252</v>
      </c>
      <c r="R7156" s="578">
        <v>4.3273431921843404</v>
      </c>
      <c r="S7156" s="578">
        <v>1.7482911037902</v>
      </c>
      <c r="T7156" s="578">
        <v>3.3741642255335998E-2</v>
      </c>
      <c r="U7156" s="578">
        <v>0</v>
      </c>
      <c r="V7156" s="578">
        <v>0</v>
      </c>
      <c r="W7156" s="578">
        <v>0</v>
      </c>
      <c r="X7156" s="578">
        <v>0</v>
      </c>
      <c r="Y7156" s="578">
        <v>0</v>
      </c>
    </row>
    <row r="7157" spans="1:25" x14ac:dyDescent="0.3">
      <c r="A7157" s="61" t="s">
        <v>8028</v>
      </c>
      <c r="B7157" s="61" t="s">
        <v>2191</v>
      </c>
      <c r="C7157" s="61" t="s">
        <v>44</v>
      </c>
      <c r="D7157" s="36">
        <v>3</v>
      </c>
      <c r="E7157" s="36">
        <v>2012</v>
      </c>
      <c r="F7157" s="578">
        <v>12.588117675593775</v>
      </c>
      <c r="G7157" s="578">
        <v>2345.7831115722602</v>
      </c>
      <c r="H7157" s="578">
        <v>2.3126876862370347</v>
      </c>
      <c r="I7157" s="578">
        <v>0.97223857945452075</v>
      </c>
      <c r="J7157" s="578">
        <v>2.0017686047746425E-2</v>
      </c>
      <c r="K7157" s="578">
        <v>12.720133653143375</v>
      </c>
      <c r="L7157" s="578">
        <v>2362.35059356689</v>
      </c>
      <c r="M7157" s="578">
        <v>2.3234257097355999</v>
      </c>
      <c r="N7157" s="578">
        <v>0.97562009158233776</v>
      </c>
      <c r="O7157" s="578">
        <v>2.0159060154886225E-2</v>
      </c>
      <c r="P7157" s="578">
        <v>12.58812181848525</v>
      </c>
      <c r="Q7157" s="578">
        <v>2345.7831115722602</v>
      </c>
      <c r="R7157" s="578">
        <v>2.3126876852475053</v>
      </c>
      <c r="S7157" s="578">
        <v>0.97223858473201552</v>
      </c>
      <c r="T7157" s="578">
        <v>2.0017686047746425E-2</v>
      </c>
      <c r="U7157" s="578">
        <v>0</v>
      </c>
      <c r="V7157" s="578">
        <v>0</v>
      </c>
      <c r="W7157" s="578">
        <v>0</v>
      </c>
      <c r="X7157" s="578">
        <v>0</v>
      </c>
      <c r="Y7157" s="578">
        <v>0</v>
      </c>
    </row>
    <row r="7158" spans="1:25" x14ac:dyDescent="0.3">
      <c r="A7158" s="61" t="s">
        <v>8029</v>
      </c>
      <c r="B7158" s="61" t="s">
        <v>2191</v>
      </c>
      <c r="C7158" s="61" t="s">
        <v>44</v>
      </c>
      <c r="D7158" s="36">
        <v>4</v>
      </c>
      <c r="E7158" s="36">
        <v>2012</v>
      </c>
      <c r="F7158" s="578">
        <v>9.7838987275438676</v>
      </c>
      <c r="G7158" s="578">
        <v>1859.07543055216</v>
      </c>
      <c r="H7158" s="578">
        <v>1.6701327936413324</v>
      </c>
      <c r="I7158" s="578">
        <v>0.71886904677376151</v>
      </c>
      <c r="J7158" s="578">
        <v>1.5864427055930674E-2</v>
      </c>
      <c r="K7158" s="578">
        <v>9.8987153261501764</v>
      </c>
      <c r="L7158" s="578">
        <v>1876.9472986857049</v>
      </c>
      <c r="M7158" s="578">
        <v>1.6795122646532623</v>
      </c>
      <c r="N7158" s="578">
        <v>0.72743902122601822</v>
      </c>
      <c r="O7158" s="578">
        <v>1.6016925471679575E-2</v>
      </c>
      <c r="P7158" s="578">
        <v>9.7838986677767465</v>
      </c>
      <c r="Q7158" s="578">
        <v>1859.07543055216</v>
      </c>
      <c r="R7158" s="578">
        <v>1.670132793117465</v>
      </c>
      <c r="S7158" s="578">
        <v>0.7188690826296803</v>
      </c>
      <c r="T7158" s="578">
        <v>1.5864426008192774E-2</v>
      </c>
      <c r="U7158" s="578">
        <v>0</v>
      </c>
      <c r="V7158" s="578">
        <v>0</v>
      </c>
      <c r="W7158" s="578">
        <v>0</v>
      </c>
      <c r="X7158" s="578">
        <v>0</v>
      </c>
      <c r="Y7158" s="578">
        <v>0</v>
      </c>
    </row>
    <row r="7159" spans="1:25" x14ac:dyDescent="0.3">
      <c r="A7159" s="61" t="s">
        <v>8030</v>
      </c>
      <c r="B7159" s="61" t="s">
        <v>2191</v>
      </c>
      <c r="C7159" s="61" t="s">
        <v>44</v>
      </c>
      <c r="D7159" s="36">
        <v>5</v>
      </c>
      <c r="E7159" s="36">
        <v>2012</v>
      </c>
      <c r="F7159" s="578">
        <v>8.1259309582140578</v>
      </c>
      <c r="G7159" s="578">
        <v>1570.4399197896273</v>
      </c>
      <c r="H7159" s="578">
        <v>1.3296169873016526</v>
      </c>
      <c r="I7159" s="578">
        <v>0.58534100744873252</v>
      </c>
      <c r="J7159" s="578">
        <v>1.3401346814741026E-2</v>
      </c>
      <c r="K7159" s="578">
        <v>8.3125196585848826</v>
      </c>
      <c r="L7159" s="578">
        <v>1606.9965578714923</v>
      </c>
      <c r="M7159" s="578">
        <v>1.3390855728842577</v>
      </c>
      <c r="N7159" s="578">
        <v>0.59673598408699002</v>
      </c>
      <c r="O7159" s="578">
        <v>1.371332504398495E-2</v>
      </c>
      <c r="P7159" s="578">
        <v>8.1259314473136275</v>
      </c>
      <c r="Q7159" s="578">
        <v>1570.4399197896273</v>
      </c>
      <c r="R7159" s="578">
        <v>1.329617039455715</v>
      </c>
      <c r="S7159" s="578">
        <v>0.5853410338362055</v>
      </c>
      <c r="T7159" s="578">
        <v>1.3401346814741026E-2</v>
      </c>
      <c r="U7159" s="578">
        <v>0</v>
      </c>
      <c r="V7159" s="578">
        <v>0</v>
      </c>
      <c r="W7159" s="578">
        <v>0</v>
      </c>
      <c r="X7159" s="578">
        <v>0</v>
      </c>
      <c r="Y7159" s="578">
        <v>0</v>
      </c>
    </row>
    <row r="7160" spans="1:25" x14ac:dyDescent="0.3">
      <c r="A7160" s="61" t="s">
        <v>8031</v>
      </c>
      <c r="B7160" s="61" t="s">
        <v>2191</v>
      </c>
      <c r="C7160" s="61" t="s">
        <v>44</v>
      </c>
      <c r="D7160" s="36">
        <v>6</v>
      </c>
      <c r="E7160" s="36">
        <v>2012</v>
      </c>
      <c r="F7160" s="578">
        <v>7.0155647884773007</v>
      </c>
      <c r="G7160" s="578">
        <v>1366.5683123270626</v>
      </c>
      <c r="H7160" s="578">
        <v>1.0918158945666274</v>
      </c>
      <c r="I7160" s="578">
        <v>0.49365299940109197</v>
      </c>
      <c r="J7160" s="578">
        <v>1.16616095474455E-2</v>
      </c>
      <c r="K7160" s="578">
        <v>7.2952706030967649</v>
      </c>
      <c r="L7160" s="578">
        <v>1426.5888404846148</v>
      </c>
      <c r="M7160" s="578">
        <v>1.1035693617692826</v>
      </c>
      <c r="N7160" s="578">
        <v>0.50854501128196705</v>
      </c>
      <c r="O7160" s="578">
        <v>1.217380308662535E-2</v>
      </c>
      <c r="P7160" s="578">
        <v>7.0155649970450504</v>
      </c>
      <c r="Q7160" s="578">
        <v>1366.5683123270626</v>
      </c>
      <c r="R7160" s="578">
        <v>1.0918158956143649</v>
      </c>
      <c r="S7160" s="578">
        <v>0.49365299940109197</v>
      </c>
      <c r="T7160" s="578">
        <v>1.16616095474455E-2</v>
      </c>
      <c r="U7160" s="578">
        <v>0</v>
      </c>
      <c r="V7160" s="578">
        <v>0</v>
      </c>
      <c r="W7160" s="578">
        <v>0</v>
      </c>
      <c r="X7160" s="578">
        <v>0</v>
      </c>
      <c r="Y7160" s="578">
        <v>0</v>
      </c>
    </row>
    <row r="7161" spans="1:25" x14ac:dyDescent="0.3">
      <c r="A7161" s="61" t="s">
        <v>8032</v>
      </c>
      <c r="B7161" s="61" t="s">
        <v>2191</v>
      </c>
      <c r="C7161" s="61" t="s">
        <v>44</v>
      </c>
      <c r="D7161" s="36">
        <v>7</v>
      </c>
      <c r="E7161" s="36">
        <v>2012</v>
      </c>
      <c r="F7161" s="578">
        <v>6.5667263654201289</v>
      </c>
      <c r="G7161" s="578">
        <v>1290.7499109903924</v>
      </c>
      <c r="H7161" s="578">
        <v>0.95254939016497941</v>
      </c>
      <c r="I7161" s="578">
        <v>0.44977417076006498</v>
      </c>
      <c r="J7161" s="578">
        <v>1.1014668649295276E-2</v>
      </c>
      <c r="K7161" s="578">
        <v>6.9306497174596444</v>
      </c>
      <c r="L7161" s="578">
        <v>1372.1832377115825</v>
      </c>
      <c r="M7161" s="578">
        <v>0.95897086727200032</v>
      </c>
      <c r="N7161" s="578">
        <v>0.46447423007339173</v>
      </c>
      <c r="O7161" s="578">
        <v>1.17095715104369E-2</v>
      </c>
      <c r="P7161" s="578">
        <v>6.5667263110396226</v>
      </c>
      <c r="Q7161" s="578">
        <v>1290.7499109903924</v>
      </c>
      <c r="R7161" s="578">
        <v>0.9525493896411108</v>
      </c>
      <c r="S7161" s="578">
        <v>0.44977417588233926</v>
      </c>
      <c r="T7161" s="578">
        <v>1.1014668649295276E-2</v>
      </c>
      <c r="U7161" s="578">
        <v>0</v>
      </c>
      <c r="V7161" s="578">
        <v>0</v>
      </c>
      <c r="W7161" s="578">
        <v>0</v>
      </c>
      <c r="X7161" s="578">
        <v>0</v>
      </c>
      <c r="Y7161" s="578">
        <v>0</v>
      </c>
    </row>
    <row r="7162" spans="1:25" x14ac:dyDescent="0.3">
      <c r="A7162" s="61" t="s">
        <v>8033</v>
      </c>
      <c r="B7162" s="61" t="s">
        <v>2191</v>
      </c>
      <c r="C7162" s="61" t="s">
        <v>44</v>
      </c>
      <c r="D7162" s="36">
        <v>8</v>
      </c>
      <c r="E7162" s="36">
        <v>2012</v>
      </c>
      <c r="F7162" s="578">
        <v>5.56353828394397</v>
      </c>
      <c r="G7162" s="578">
        <v>1091.8063392639126</v>
      </c>
      <c r="H7162" s="578">
        <v>0.85660287023832371</v>
      </c>
      <c r="I7162" s="578">
        <v>0.389950008131563</v>
      </c>
      <c r="J7162" s="578">
        <v>9.3169596899921638E-3</v>
      </c>
      <c r="K7162" s="578">
        <v>6.0655933974024521</v>
      </c>
      <c r="L7162" s="578">
        <v>1206.9180005391399</v>
      </c>
      <c r="M7162" s="578">
        <v>0.86124831316798556</v>
      </c>
      <c r="N7162" s="578">
        <v>0.40949101001024202</v>
      </c>
      <c r="O7162" s="578">
        <v>1.0299276337415557E-2</v>
      </c>
      <c r="P7162" s="578">
        <v>5.563538388358813</v>
      </c>
      <c r="Q7162" s="578">
        <v>1091.8063392639126</v>
      </c>
      <c r="R7162" s="578">
        <v>0.85660286496082894</v>
      </c>
      <c r="S7162" s="578">
        <v>0.38995002396404677</v>
      </c>
      <c r="T7162" s="578">
        <v>9.3169597384985502E-3</v>
      </c>
      <c r="U7162" s="578">
        <v>0</v>
      </c>
      <c r="V7162" s="578">
        <v>0</v>
      </c>
      <c r="W7162" s="578">
        <v>0</v>
      </c>
      <c r="X7162" s="578">
        <v>0</v>
      </c>
      <c r="Y7162" s="578">
        <v>0</v>
      </c>
    </row>
    <row r="7163" spans="1:25" x14ac:dyDescent="0.3">
      <c r="A7163" s="61" t="s">
        <v>8034</v>
      </c>
      <c r="B7163" s="61" t="s">
        <v>2191</v>
      </c>
      <c r="C7163" s="61" t="s">
        <v>44</v>
      </c>
      <c r="D7163" s="36">
        <v>9</v>
      </c>
      <c r="E7163" s="36">
        <v>2012</v>
      </c>
      <c r="F7163" s="578">
        <v>5.0864944085806147</v>
      </c>
      <c r="G7163" s="578">
        <v>1004.347653706864</v>
      </c>
      <c r="H7163" s="578">
        <v>0.77867348953926274</v>
      </c>
      <c r="I7163" s="578">
        <v>0.35755299776792498</v>
      </c>
      <c r="J7163" s="578">
        <v>8.5706329652263415E-3</v>
      </c>
      <c r="K7163" s="578">
        <v>5.6947983284238308</v>
      </c>
      <c r="L7163" s="578">
        <v>1145.5311495463025</v>
      </c>
      <c r="M7163" s="578">
        <v>0.78357006401832474</v>
      </c>
      <c r="N7163" s="578">
        <v>0.38081798702478398</v>
      </c>
      <c r="O7163" s="578">
        <v>9.7754432305615993E-3</v>
      </c>
      <c r="P7163" s="578">
        <v>5.086494616997995</v>
      </c>
      <c r="Q7163" s="578">
        <v>1004.347653706864</v>
      </c>
      <c r="R7163" s="578">
        <v>0.77867344409848194</v>
      </c>
      <c r="S7163" s="578">
        <v>0.35755300296780929</v>
      </c>
      <c r="T7163" s="578">
        <v>8.5706329700769822E-3</v>
      </c>
      <c r="U7163" s="578">
        <v>0</v>
      </c>
      <c r="V7163" s="578">
        <v>0</v>
      </c>
      <c r="W7163" s="578">
        <v>0</v>
      </c>
      <c r="X7163" s="578">
        <v>0</v>
      </c>
      <c r="Y7163" s="578">
        <v>0</v>
      </c>
    </row>
    <row r="7164" spans="1:25" x14ac:dyDescent="0.3">
      <c r="A7164" s="61" t="s">
        <v>8035</v>
      </c>
      <c r="B7164" s="61" t="s">
        <v>2191</v>
      </c>
      <c r="C7164" s="61" t="s">
        <v>44</v>
      </c>
      <c r="D7164" s="36">
        <v>10</v>
      </c>
      <c r="E7164" s="36">
        <v>2012</v>
      </c>
      <c r="F7164" s="578">
        <v>4.7056160798213824</v>
      </c>
      <c r="G7164" s="578">
        <v>934.33905919392851</v>
      </c>
      <c r="H7164" s="578">
        <v>0.71742592379450754</v>
      </c>
      <c r="I7164" s="578">
        <v>0.33210601727478128</v>
      </c>
      <c r="J7164" s="578">
        <v>7.9732199665158952E-3</v>
      </c>
      <c r="K7164" s="578">
        <v>5.3726051473276977</v>
      </c>
      <c r="L7164" s="578">
        <v>1090.8565457661875</v>
      </c>
      <c r="M7164" s="578">
        <v>0.72239711274354046</v>
      </c>
      <c r="N7164" s="578">
        <v>0.35765964211896023</v>
      </c>
      <c r="O7164" s="578">
        <v>9.3088802338267308E-3</v>
      </c>
      <c r="P7164" s="578">
        <v>4.7056160797207305</v>
      </c>
      <c r="Q7164" s="578">
        <v>934.33906428019145</v>
      </c>
      <c r="R7164" s="578">
        <v>0.71742592327063859</v>
      </c>
      <c r="S7164" s="578">
        <v>0.3321060224746657</v>
      </c>
      <c r="T7164" s="578">
        <v>7.9732198622271665E-3</v>
      </c>
      <c r="U7164" s="578">
        <v>0</v>
      </c>
      <c r="V7164" s="578">
        <v>0</v>
      </c>
      <c r="W7164" s="578">
        <v>0</v>
      </c>
      <c r="X7164" s="578">
        <v>0</v>
      </c>
      <c r="Y7164" s="578">
        <v>0</v>
      </c>
    </row>
    <row r="7165" spans="1:25" x14ac:dyDescent="0.3">
      <c r="A7165" s="61" t="s">
        <v>8036</v>
      </c>
      <c r="B7165" s="61" t="s">
        <v>2191</v>
      </c>
      <c r="C7165" s="61" t="s">
        <v>44</v>
      </c>
      <c r="D7165" s="36">
        <v>11</v>
      </c>
      <c r="E7165" s="36">
        <v>2012</v>
      </c>
      <c r="F7165" s="578">
        <v>4.321148591504115</v>
      </c>
      <c r="G7165" s="578">
        <v>862.25065867106082</v>
      </c>
      <c r="H7165" s="578">
        <v>0.66329753086514132</v>
      </c>
      <c r="I7165" s="578">
        <v>0.30973486524696103</v>
      </c>
      <c r="J7165" s="578">
        <v>7.3580577348669306E-3</v>
      </c>
      <c r="K7165" s="578">
        <v>5.0362131206784371</v>
      </c>
      <c r="L7165" s="578">
        <v>1028.6929829915348</v>
      </c>
      <c r="M7165" s="578">
        <v>0.66846408334094976</v>
      </c>
      <c r="N7165" s="578">
        <v>0.33551674320672897</v>
      </c>
      <c r="O7165" s="578">
        <v>8.7784186034696125E-3</v>
      </c>
      <c r="P7165" s="578">
        <v>4.3211485395610545</v>
      </c>
      <c r="Q7165" s="578">
        <v>862.25065867106082</v>
      </c>
      <c r="R7165" s="578">
        <v>0.6632975256264515</v>
      </c>
      <c r="S7165" s="578">
        <v>0.30973486470368949</v>
      </c>
      <c r="T7165" s="578">
        <v>7.3580577348669306E-3</v>
      </c>
      <c r="U7165" s="578">
        <v>0</v>
      </c>
      <c r="V7165" s="578">
        <v>0</v>
      </c>
      <c r="W7165" s="578">
        <v>0</v>
      </c>
      <c r="X7165" s="578">
        <v>0</v>
      </c>
      <c r="Y7165" s="578">
        <v>0</v>
      </c>
    </row>
    <row r="7166" spans="1:25" x14ac:dyDescent="0.3">
      <c r="A7166" s="61" t="s">
        <v>8037</v>
      </c>
      <c r="B7166" s="61" t="s">
        <v>2191</v>
      </c>
      <c r="C7166" s="61" t="s">
        <v>44</v>
      </c>
      <c r="D7166" s="36">
        <v>12</v>
      </c>
      <c r="E7166" s="36">
        <v>2012</v>
      </c>
      <c r="F7166" s="578">
        <v>4.0065803785097698</v>
      </c>
      <c r="G7166" s="578">
        <v>803.26625410715724</v>
      </c>
      <c r="H7166" s="578">
        <v>0.61900883495885228</v>
      </c>
      <c r="I7166" s="578">
        <v>0.29143149731680701</v>
      </c>
      <c r="J7166" s="578">
        <v>6.8547158201302666E-3</v>
      </c>
      <c r="K7166" s="578">
        <v>4.7609002134498279</v>
      </c>
      <c r="L7166" s="578">
        <v>975.43284352620208</v>
      </c>
      <c r="M7166" s="578">
        <v>0.62449830791835326</v>
      </c>
      <c r="N7166" s="578">
        <v>0.31569672112042624</v>
      </c>
      <c r="O7166" s="578">
        <v>8.3239241745710936E-3</v>
      </c>
      <c r="P7166" s="578">
        <v>4.0065804831816978</v>
      </c>
      <c r="Q7166" s="578">
        <v>803.26624870300282</v>
      </c>
      <c r="R7166" s="578">
        <v>0.61900884974359804</v>
      </c>
      <c r="S7166" s="578">
        <v>0.2914315000719695</v>
      </c>
      <c r="T7166" s="578">
        <v>6.8547157134162245E-3</v>
      </c>
      <c r="U7166" s="578">
        <v>0</v>
      </c>
      <c r="V7166" s="578">
        <v>0</v>
      </c>
      <c r="W7166" s="578">
        <v>0</v>
      </c>
      <c r="X7166" s="578">
        <v>0</v>
      </c>
      <c r="Y7166" s="578">
        <v>0</v>
      </c>
    </row>
    <row r="7167" spans="1:25" x14ac:dyDescent="0.3">
      <c r="A7167" s="61" t="s">
        <v>8038</v>
      </c>
      <c r="B7167" s="61" t="s">
        <v>2191</v>
      </c>
      <c r="C7167" s="61" t="s">
        <v>44</v>
      </c>
      <c r="D7167" s="36">
        <v>13</v>
      </c>
      <c r="E7167" s="36">
        <v>2012</v>
      </c>
      <c r="F7167" s="578">
        <v>3.6234514130276949</v>
      </c>
      <c r="G7167" s="578">
        <v>729.78147443135549</v>
      </c>
      <c r="H7167" s="578">
        <v>0.57373705267673325</v>
      </c>
      <c r="I7167" s="578">
        <v>0.26726074637068975</v>
      </c>
      <c r="J7167" s="578">
        <v>6.2276312576917273E-3</v>
      </c>
      <c r="K7167" s="578">
        <v>4.4028175475201898</v>
      </c>
      <c r="L7167" s="578">
        <v>904.33721160888626</v>
      </c>
      <c r="M7167" s="578">
        <v>0.57959224557271183</v>
      </c>
      <c r="N7167" s="578">
        <v>0.28995499643497102</v>
      </c>
      <c r="O7167" s="578">
        <v>7.7172269423802647E-3</v>
      </c>
      <c r="P7167" s="578">
        <v>3.6234514650774701</v>
      </c>
      <c r="Q7167" s="578">
        <v>729.78147443135549</v>
      </c>
      <c r="R7167" s="578">
        <v>0.57373705267673325</v>
      </c>
      <c r="S7167" s="578">
        <v>0.26726074334389149</v>
      </c>
      <c r="T7167" s="578">
        <v>6.2276312043347054E-3</v>
      </c>
      <c r="U7167" s="578">
        <v>0</v>
      </c>
      <c r="V7167" s="578">
        <v>0</v>
      </c>
      <c r="W7167" s="578">
        <v>0</v>
      </c>
      <c r="X7167" s="578">
        <v>0</v>
      </c>
      <c r="Y7167" s="578">
        <v>0</v>
      </c>
    </row>
    <row r="7168" spans="1:25" x14ac:dyDescent="0.3">
      <c r="A7168" s="61" t="s">
        <v>8039</v>
      </c>
      <c r="B7168" s="61" t="s">
        <v>2191</v>
      </c>
      <c r="C7168" s="61" t="s">
        <v>44</v>
      </c>
      <c r="D7168" s="36">
        <v>14</v>
      </c>
      <c r="E7168" s="36">
        <v>2012</v>
      </c>
      <c r="F7168" s="578">
        <v>3.7924518188859375</v>
      </c>
      <c r="G7168" s="578">
        <v>753.85134951273551</v>
      </c>
      <c r="H7168" s="578">
        <v>0.53272468181482169</v>
      </c>
      <c r="I7168" s="578">
        <v>0.25144294750255802</v>
      </c>
      <c r="J7168" s="578">
        <v>6.4330366052066223E-3</v>
      </c>
      <c r="K7168" s="578">
        <v>4.5387243907037647</v>
      </c>
      <c r="L7168" s="578">
        <v>920.29946422576882</v>
      </c>
      <c r="M7168" s="578">
        <v>0.53902038386634799</v>
      </c>
      <c r="N7168" s="578">
        <v>0.27217858827983299</v>
      </c>
      <c r="O7168" s="578">
        <v>7.8534483036491968E-3</v>
      </c>
      <c r="P7168" s="578">
        <v>3.7924520786230751</v>
      </c>
      <c r="Q7168" s="578">
        <v>753.85134951273551</v>
      </c>
      <c r="R7168" s="578">
        <v>0.53272468181482169</v>
      </c>
      <c r="S7168" s="578">
        <v>0.25144297404525151</v>
      </c>
      <c r="T7168" s="578">
        <v>6.4330366052066223E-3</v>
      </c>
      <c r="U7168" s="578">
        <v>0</v>
      </c>
      <c r="V7168" s="578">
        <v>0</v>
      </c>
      <c r="W7168" s="578">
        <v>0</v>
      </c>
      <c r="X7168" s="578">
        <v>0</v>
      </c>
      <c r="Y7168" s="578">
        <v>0</v>
      </c>
    </row>
    <row r="7169" spans="1:25" x14ac:dyDescent="0.3">
      <c r="A7169" s="61" t="s">
        <v>8040</v>
      </c>
      <c r="B7169" s="61" t="s">
        <v>2191</v>
      </c>
      <c r="C7169" s="61" t="s">
        <v>44</v>
      </c>
      <c r="D7169" s="36">
        <v>15</v>
      </c>
      <c r="E7169" s="36">
        <v>2012</v>
      </c>
      <c r="F7169" s="578">
        <v>3.9779148859549078</v>
      </c>
      <c r="G7169" s="578">
        <v>781.60619672139421</v>
      </c>
      <c r="H7169" s="578">
        <v>0.49740746301055527</v>
      </c>
      <c r="I7169" s="578">
        <v>0.238316286200036</v>
      </c>
      <c r="J7169" s="578">
        <v>6.6698922164505296E-3</v>
      </c>
      <c r="K7169" s="578">
        <v>4.6821046177671279</v>
      </c>
      <c r="L7169" s="578">
        <v>938.91009203592864</v>
      </c>
      <c r="M7169" s="578">
        <v>0.50372840693065224</v>
      </c>
      <c r="N7169" s="578">
        <v>0.25744870142079823</v>
      </c>
      <c r="O7169" s="578">
        <v>8.0122692258252429E-3</v>
      </c>
      <c r="P7169" s="578">
        <v>3.9779148860070528</v>
      </c>
      <c r="Q7169" s="578">
        <v>781.60619672139421</v>
      </c>
      <c r="R7169" s="578">
        <v>0.49740746301055527</v>
      </c>
      <c r="S7169" s="578">
        <v>0.23831631119052527</v>
      </c>
      <c r="T7169" s="578">
        <v>6.6698922164505296E-3</v>
      </c>
      <c r="U7169" s="578">
        <v>0</v>
      </c>
      <c r="V7169" s="578">
        <v>0</v>
      </c>
      <c r="W7169" s="578">
        <v>0</v>
      </c>
      <c r="X7169" s="578">
        <v>0</v>
      </c>
      <c r="Y7169" s="578">
        <v>0</v>
      </c>
    </row>
    <row r="7170" spans="1:25" x14ac:dyDescent="0.3">
      <c r="A7170" s="580" t="s">
        <v>8041</v>
      </c>
      <c r="B7170" s="580" t="s">
        <v>2191</v>
      </c>
      <c r="C7170" s="580" t="s">
        <v>44</v>
      </c>
      <c r="D7170" s="581">
        <v>16</v>
      </c>
      <c r="E7170" s="581">
        <v>2012</v>
      </c>
      <c r="F7170" s="582">
        <v>4.2894936685467329</v>
      </c>
      <c r="G7170" s="582">
        <v>832.18253580729117</v>
      </c>
      <c r="H7170" s="582">
        <v>0.46667289235241055</v>
      </c>
      <c r="I7170" s="582">
        <v>0.22797820233972702</v>
      </c>
      <c r="J7170" s="582">
        <v>7.10149745039719E-3</v>
      </c>
      <c r="K7170" s="582">
        <v>4.9537567460004777</v>
      </c>
      <c r="L7170" s="582">
        <v>981.21904055277241</v>
      </c>
      <c r="M7170" s="582">
        <v>0.47325586721611479</v>
      </c>
      <c r="N7170" s="582">
        <v>0.24587777984561349</v>
      </c>
      <c r="O7170" s="582">
        <v>8.3733216742984899E-3</v>
      </c>
      <c r="P7170" s="582">
        <v>4.2894938274463676</v>
      </c>
      <c r="Q7170" s="582">
        <v>832.18253580729117</v>
      </c>
      <c r="R7170" s="582">
        <v>0.46667289235241055</v>
      </c>
      <c r="S7170" s="582">
        <v>0.22797820443520278</v>
      </c>
      <c r="T7170" s="582">
        <v>7.10149745039719E-3</v>
      </c>
      <c r="U7170" s="582">
        <v>0</v>
      </c>
      <c r="V7170" s="582">
        <v>0</v>
      </c>
      <c r="W7170" s="582">
        <v>0</v>
      </c>
      <c r="X7170" s="582">
        <v>0</v>
      </c>
      <c r="Y7170" s="582">
        <v>0</v>
      </c>
    </row>
    <row r="7171" spans="1:25" x14ac:dyDescent="0.3">
      <c r="A7171" s="61" t="s">
        <v>8042</v>
      </c>
      <c r="B7171" s="61" t="s">
        <v>2191</v>
      </c>
      <c r="C7171" s="61" t="s">
        <v>44</v>
      </c>
      <c r="D7171" s="36">
        <v>1</v>
      </c>
      <c r="E7171" s="36">
        <v>2020</v>
      </c>
      <c r="F7171" s="578">
        <v>15.113547048587201</v>
      </c>
      <c r="G7171" s="578">
        <v>7706.4746246337836</v>
      </c>
      <c r="H7171" s="578">
        <v>2.2434946491460597</v>
      </c>
      <c r="I7171" s="578">
        <v>0.81898378984381703</v>
      </c>
      <c r="J7171" s="578">
        <v>6.6969966554703747E-2</v>
      </c>
      <c r="K7171" s="578">
        <v>15.2494057661242</v>
      </c>
      <c r="L7171" s="578">
        <v>7767.2335739135679</v>
      </c>
      <c r="M7171" s="578">
        <v>2.2494197461637624</v>
      </c>
      <c r="N7171" s="578">
        <v>0.82243469217792109</v>
      </c>
      <c r="O7171" s="578">
        <v>6.7497933826719703E-2</v>
      </c>
      <c r="P7171" s="578">
        <v>15.113546527102349</v>
      </c>
      <c r="Q7171" s="578">
        <v>7706.4745229085229</v>
      </c>
      <c r="R7171" s="578">
        <v>2.2434946492042647</v>
      </c>
      <c r="S7171" s="578">
        <v>0.81898374700297871</v>
      </c>
      <c r="T7171" s="578">
        <v>6.6969966050237376E-2</v>
      </c>
      <c r="U7171" s="578">
        <v>0</v>
      </c>
      <c r="V7171" s="578">
        <v>0</v>
      </c>
      <c r="W7171" s="578">
        <v>0</v>
      </c>
      <c r="X7171" s="578">
        <v>0</v>
      </c>
      <c r="Y7171" s="578">
        <v>0</v>
      </c>
    </row>
    <row r="7172" spans="1:25" x14ac:dyDescent="0.3">
      <c r="A7172" s="61" t="s">
        <v>8043</v>
      </c>
      <c r="B7172" s="61" t="s">
        <v>2191</v>
      </c>
      <c r="C7172" s="61" t="s">
        <v>44</v>
      </c>
      <c r="D7172" s="36">
        <v>2</v>
      </c>
      <c r="E7172" s="36">
        <v>2020</v>
      </c>
      <c r="F7172" s="578">
        <v>7.0790305465476768</v>
      </c>
      <c r="G7172" s="578">
        <v>3756.0818379719999</v>
      </c>
      <c r="H7172" s="578">
        <v>1.20034167071571</v>
      </c>
      <c r="I7172" s="578">
        <v>0.40619695939434025</v>
      </c>
      <c r="J7172" s="578">
        <v>3.2640743981270676E-2</v>
      </c>
      <c r="K7172" s="578">
        <v>7.2547978746782347</v>
      </c>
      <c r="L7172" s="578">
        <v>3834.7439448038704</v>
      </c>
      <c r="M7172" s="578">
        <v>1.209879901570575</v>
      </c>
      <c r="N7172" s="578">
        <v>0.41033901274204199</v>
      </c>
      <c r="O7172" s="578">
        <v>3.3324341386711823E-2</v>
      </c>
      <c r="P7172" s="578">
        <v>7.0790301344544151</v>
      </c>
      <c r="Q7172" s="578">
        <v>3756.0818379719999</v>
      </c>
      <c r="R7172" s="578">
        <v>1.2003416633621449</v>
      </c>
      <c r="S7172" s="578">
        <v>0.40619695939434025</v>
      </c>
      <c r="T7172" s="578">
        <v>3.2640744505139624E-2</v>
      </c>
      <c r="U7172" s="578">
        <v>0</v>
      </c>
      <c r="V7172" s="578">
        <v>0</v>
      </c>
      <c r="W7172" s="578">
        <v>0</v>
      </c>
      <c r="X7172" s="578">
        <v>0</v>
      </c>
      <c r="Y7172" s="578">
        <v>0</v>
      </c>
    </row>
    <row r="7173" spans="1:25" x14ac:dyDescent="0.3">
      <c r="A7173" s="61" t="s">
        <v>8044</v>
      </c>
      <c r="B7173" s="61" t="s">
        <v>2191</v>
      </c>
      <c r="C7173" s="61" t="s">
        <v>44</v>
      </c>
      <c r="D7173" s="36">
        <v>3</v>
      </c>
      <c r="E7173" s="36">
        <v>2020</v>
      </c>
      <c r="F7173" s="578">
        <v>4.1210793908066954</v>
      </c>
      <c r="G7173" s="578">
        <v>2224.7978515624955</v>
      </c>
      <c r="H7173" s="578">
        <v>0.64199602398245248</v>
      </c>
      <c r="I7173" s="578">
        <v>0.22582870217350598</v>
      </c>
      <c r="J7173" s="578">
        <v>1.93340829961622E-2</v>
      </c>
      <c r="K7173" s="578">
        <v>4.1662217581457854</v>
      </c>
      <c r="L7173" s="578">
        <v>2240.8401158650677</v>
      </c>
      <c r="M7173" s="578">
        <v>0.64595247486916629</v>
      </c>
      <c r="N7173" s="578">
        <v>0.22644414415117303</v>
      </c>
      <c r="O7173" s="578">
        <v>1.9473440906343321E-2</v>
      </c>
      <c r="P7173" s="578">
        <v>4.121079240447818</v>
      </c>
      <c r="Q7173" s="578">
        <v>2224.7978515624955</v>
      </c>
      <c r="R7173" s="578">
        <v>0.64199594093952284</v>
      </c>
      <c r="S7173" s="578">
        <v>0.22582871482397077</v>
      </c>
      <c r="T7173" s="578">
        <v>1.9334083520031152E-2</v>
      </c>
      <c r="U7173" s="578">
        <v>0</v>
      </c>
      <c r="V7173" s="578">
        <v>0</v>
      </c>
      <c r="W7173" s="578">
        <v>0</v>
      </c>
      <c r="X7173" s="578">
        <v>0</v>
      </c>
      <c r="Y7173" s="578">
        <v>0</v>
      </c>
    </row>
    <row r="7174" spans="1:25" x14ac:dyDescent="0.3">
      <c r="A7174" s="61" t="s">
        <v>8045</v>
      </c>
      <c r="B7174" s="61" t="s">
        <v>2191</v>
      </c>
      <c r="C7174" s="61" t="s">
        <v>44</v>
      </c>
      <c r="D7174" s="36">
        <v>4</v>
      </c>
      <c r="E7174" s="36">
        <v>2020</v>
      </c>
      <c r="F7174" s="578">
        <v>3.1978135084257953</v>
      </c>
      <c r="G7174" s="578">
        <v>1761.9387677510526</v>
      </c>
      <c r="H7174" s="578">
        <v>0.46483932888077051</v>
      </c>
      <c r="I7174" s="578">
        <v>0.16602097890184525</v>
      </c>
      <c r="J7174" s="578">
        <v>1.531181564011295E-2</v>
      </c>
      <c r="K7174" s="578">
        <v>3.2376626470922876</v>
      </c>
      <c r="L7174" s="578">
        <v>1779.2423845926876</v>
      </c>
      <c r="M7174" s="578">
        <v>0.46793350701045677</v>
      </c>
      <c r="N7174" s="578">
        <v>0.16804411066307953</v>
      </c>
      <c r="O7174" s="578">
        <v>1.5462182229384726E-2</v>
      </c>
      <c r="P7174" s="578">
        <v>3.1978133518599199</v>
      </c>
      <c r="Q7174" s="578">
        <v>1761.9387677510526</v>
      </c>
      <c r="R7174" s="578">
        <v>0.46483930683461927</v>
      </c>
      <c r="S7174" s="578">
        <v>0.16602096487379875</v>
      </c>
      <c r="T7174" s="578">
        <v>1.531181564011295E-2</v>
      </c>
      <c r="U7174" s="578">
        <v>0</v>
      </c>
      <c r="V7174" s="578">
        <v>0</v>
      </c>
      <c r="W7174" s="578">
        <v>0</v>
      </c>
      <c r="X7174" s="578">
        <v>0</v>
      </c>
      <c r="Y7174" s="578">
        <v>0</v>
      </c>
    </row>
    <row r="7175" spans="1:25" x14ac:dyDescent="0.3">
      <c r="A7175" s="61" t="s">
        <v>8046</v>
      </c>
      <c r="B7175" s="61" t="s">
        <v>2191</v>
      </c>
      <c r="C7175" s="61" t="s">
        <v>44</v>
      </c>
      <c r="D7175" s="36">
        <v>5</v>
      </c>
      <c r="E7175" s="36">
        <v>2020</v>
      </c>
      <c r="F7175" s="578">
        <v>2.6358836999315773</v>
      </c>
      <c r="G7175" s="578">
        <v>1488.8400993347125</v>
      </c>
      <c r="H7175" s="578">
        <v>0.37022269303755173</v>
      </c>
      <c r="I7175" s="578">
        <v>0.13462144693282074</v>
      </c>
      <c r="J7175" s="578">
        <v>1.2938441844501774E-2</v>
      </c>
      <c r="K7175" s="578">
        <v>2.7003870467888174</v>
      </c>
      <c r="L7175" s="578">
        <v>1523.7979113260851</v>
      </c>
      <c r="M7175" s="578">
        <v>0.37339612967237651</v>
      </c>
      <c r="N7175" s="578">
        <v>0.13735584860357125</v>
      </c>
      <c r="O7175" s="578">
        <v>1.3242226094007424E-2</v>
      </c>
      <c r="P7175" s="578">
        <v>2.6358835968646077</v>
      </c>
      <c r="Q7175" s="578">
        <v>1488.8400993347125</v>
      </c>
      <c r="R7175" s="578">
        <v>0.37022269311031097</v>
      </c>
      <c r="S7175" s="578">
        <v>0.13462143921060449</v>
      </c>
      <c r="T7175" s="578">
        <v>1.2938441844501774E-2</v>
      </c>
      <c r="U7175" s="578">
        <v>0</v>
      </c>
      <c r="V7175" s="578">
        <v>0</v>
      </c>
      <c r="W7175" s="578">
        <v>0</v>
      </c>
      <c r="X7175" s="578">
        <v>0</v>
      </c>
      <c r="Y7175" s="578">
        <v>0</v>
      </c>
    </row>
    <row r="7176" spans="1:25" x14ac:dyDescent="0.3">
      <c r="A7176" s="61" t="s">
        <v>8047</v>
      </c>
      <c r="B7176" s="61" t="s">
        <v>2191</v>
      </c>
      <c r="C7176" s="61" t="s">
        <v>44</v>
      </c>
      <c r="D7176" s="36">
        <v>6</v>
      </c>
      <c r="E7176" s="36">
        <v>2020</v>
      </c>
      <c r="F7176" s="578">
        <v>2.2634657064372652</v>
      </c>
      <c r="G7176" s="578">
        <v>1294.5716629028275</v>
      </c>
      <c r="H7176" s="578">
        <v>0.30424154425175626</v>
      </c>
      <c r="I7176" s="578">
        <v>0.11343752945928451</v>
      </c>
      <c r="J7176" s="578">
        <v>1.1250301011993199E-2</v>
      </c>
      <c r="K7176" s="578">
        <v>2.35700904923578</v>
      </c>
      <c r="L7176" s="578">
        <v>1351.856541951495</v>
      </c>
      <c r="M7176" s="578">
        <v>0.3082321394807267</v>
      </c>
      <c r="N7176" s="578">
        <v>0.11696046524836301</v>
      </c>
      <c r="O7176" s="578">
        <v>1.1748075989695825E-2</v>
      </c>
      <c r="P7176" s="578">
        <v>2.2634654445816174</v>
      </c>
      <c r="Q7176" s="578">
        <v>1294.5716629028275</v>
      </c>
      <c r="R7176" s="578">
        <v>0.30424157069016122</v>
      </c>
      <c r="S7176" s="578">
        <v>0.11343752887720825</v>
      </c>
      <c r="T7176" s="578">
        <v>1.1250301011993199E-2</v>
      </c>
      <c r="U7176" s="578">
        <v>0</v>
      </c>
      <c r="V7176" s="578">
        <v>0</v>
      </c>
      <c r="W7176" s="578">
        <v>0</v>
      </c>
      <c r="X7176" s="578">
        <v>0</v>
      </c>
      <c r="Y7176" s="578">
        <v>0</v>
      </c>
    </row>
    <row r="7177" spans="1:25" x14ac:dyDescent="0.3">
      <c r="A7177" s="61" t="s">
        <v>8048</v>
      </c>
      <c r="B7177" s="61" t="s">
        <v>2191</v>
      </c>
      <c r="C7177" s="61" t="s">
        <v>44</v>
      </c>
      <c r="D7177" s="36">
        <v>7</v>
      </c>
      <c r="E7177" s="36">
        <v>2020</v>
      </c>
      <c r="F7177" s="578">
        <v>2.1185376084740675</v>
      </c>
      <c r="G7177" s="578">
        <v>1224.3787536621026</v>
      </c>
      <c r="H7177" s="578">
        <v>0.26632739652753373</v>
      </c>
      <c r="I7177" s="578">
        <v>0.10380149374638351</v>
      </c>
      <c r="J7177" s="578">
        <v>1.0640178695515076E-2</v>
      </c>
      <c r="K7177" s="578">
        <v>2.2333272486205975</v>
      </c>
      <c r="L7177" s="578">
        <v>1301.8491566975849</v>
      </c>
      <c r="M7177" s="578">
        <v>0.26920148058222026</v>
      </c>
      <c r="N7177" s="578">
        <v>0.10727267778323274</v>
      </c>
      <c r="O7177" s="578">
        <v>1.1313395865727174E-2</v>
      </c>
      <c r="P7177" s="578">
        <v>2.1185375562157125</v>
      </c>
      <c r="Q7177" s="578">
        <v>1224.3787536621026</v>
      </c>
      <c r="R7177" s="578">
        <v>0.26632739652995874</v>
      </c>
      <c r="S7177" s="578">
        <v>0.10380149213597126</v>
      </c>
      <c r="T7177" s="578">
        <v>1.0640179214533401E-2</v>
      </c>
      <c r="U7177" s="578">
        <v>0</v>
      </c>
      <c r="V7177" s="578">
        <v>0</v>
      </c>
      <c r="W7177" s="578">
        <v>0</v>
      </c>
      <c r="X7177" s="578">
        <v>0</v>
      </c>
      <c r="Y7177" s="578">
        <v>0</v>
      </c>
    </row>
    <row r="7178" spans="1:25" x14ac:dyDescent="0.3">
      <c r="A7178" s="61" t="s">
        <v>8049</v>
      </c>
      <c r="B7178" s="61" t="s">
        <v>2191</v>
      </c>
      <c r="C7178" s="61" t="s">
        <v>44</v>
      </c>
      <c r="D7178" s="36">
        <v>8</v>
      </c>
      <c r="E7178" s="36">
        <v>2020</v>
      </c>
      <c r="F7178" s="578">
        <v>1.81403525542767</v>
      </c>
      <c r="G7178" s="578">
        <v>1035.7876873016339</v>
      </c>
      <c r="H7178" s="578">
        <v>0.23946260737526798</v>
      </c>
      <c r="I7178" s="578">
        <v>8.9654577197506996E-2</v>
      </c>
      <c r="J7178" s="578">
        <v>9.0012531824565124E-3</v>
      </c>
      <c r="K7178" s="578">
        <v>1.9657629015358251</v>
      </c>
      <c r="L7178" s="578">
        <v>1145.202166239415</v>
      </c>
      <c r="M7178" s="578">
        <v>0.24223831821533748</v>
      </c>
      <c r="N7178" s="578">
        <v>9.4246631992670374E-2</v>
      </c>
      <c r="O7178" s="578">
        <v>9.952093959630752E-3</v>
      </c>
      <c r="P7178" s="578">
        <v>1.8140350985613574</v>
      </c>
      <c r="Q7178" s="578">
        <v>1035.7876981099425</v>
      </c>
      <c r="R7178" s="578">
        <v>0.23946261257515222</v>
      </c>
      <c r="S7178" s="578">
        <v>8.9654576673638048E-2</v>
      </c>
      <c r="T7178" s="578">
        <v>9.0012530805931041E-3</v>
      </c>
      <c r="U7178" s="578">
        <v>0</v>
      </c>
      <c r="V7178" s="578">
        <v>0</v>
      </c>
      <c r="W7178" s="578">
        <v>0</v>
      </c>
      <c r="X7178" s="578">
        <v>0</v>
      </c>
      <c r="Y7178" s="578">
        <v>0</v>
      </c>
    </row>
    <row r="7179" spans="1:25" x14ac:dyDescent="0.3">
      <c r="A7179" s="61" t="s">
        <v>8050</v>
      </c>
      <c r="B7179" s="61" t="s">
        <v>2191</v>
      </c>
      <c r="C7179" s="61" t="s">
        <v>44</v>
      </c>
      <c r="D7179" s="36">
        <v>9</v>
      </c>
      <c r="E7179" s="36">
        <v>2020</v>
      </c>
      <c r="F7179" s="578">
        <v>1.6658958970216751</v>
      </c>
      <c r="G7179" s="578">
        <v>951.82882181803257</v>
      </c>
      <c r="H7179" s="578">
        <v>0.21735155202622974</v>
      </c>
      <c r="I7179" s="578">
        <v>8.2299551984760883E-2</v>
      </c>
      <c r="J7179" s="578">
        <v>8.2717195327859303E-3</v>
      </c>
      <c r="K7179" s="578">
        <v>1.8460907424656976</v>
      </c>
      <c r="L7179" s="578">
        <v>1086.0727055867474</v>
      </c>
      <c r="M7179" s="578">
        <v>0.22061016061828254</v>
      </c>
      <c r="N7179" s="578">
        <v>8.7689019448589492E-2</v>
      </c>
      <c r="O7179" s="578">
        <v>9.4383265289555551E-3</v>
      </c>
      <c r="P7179" s="578">
        <v>1.6658958969983326</v>
      </c>
      <c r="Q7179" s="578">
        <v>951.82882690429506</v>
      </c>
      <c r="R7179" s="578">
        <v>0.21735155212566751</v>
      </c>
      <c r="S7179" s="578">
        <v>8.2299549481831463E-2</v>
      </c>
      <c r="T7179" s="578">
        <v>8.2717195861429522E-3</v>
      </c>
      <c r="U7179" s="578">
        <v>0</v>
      </c>
      <c r="V7179" s="578">
        <v>0</v>
      </c>
      <c r="W7179" s="578">
        <v>0</v>
      </c>
      <c r="X7179" s="578">
        <v>0</v>
      </c>
      <c r="Y7179" s="578">
        <v>0</v>
      </c>
    </row>
    <row r="7180" spans="1:25" x14ac:dyDescent="0.3">
      <c r="A7180" s="61" t="s">
        <v>8051</v>
      </c>
      <c r="B7180" s="61" t="s">
        <v>2191</v>
      </c>
      <c r="C7180" s="61" t="s">
        <v>44</v>
      </c>
      <c r="D7180" s="36">
        <v>10</v>
      </c>
      <c r="E7180" s="36">
        <v>2020</v>
      </c>
      <c r="F7180" s="578">
        <v>1.5483522734994002</v>
      </c>
      <c r="G7180" s="578">
        <v>884.6935869852698</v>
      </c>
      <c r="H7180" s="578">
        <v>0.19995838108297878</v>
      </c>
      <c r="I7180" s="578">
        <v>7.6549621764570391E-2</v>
      </c>
      <c r="J7180" s="578">
        <v>7.6883623599617998E-3</v>
      </c>
      <c r="K7180" s="578">
        <v>1.74378053787586</v>
      </c>
      <c r="L7180" s="578">
        <v>1033.5508556365933</v>
      </c>
      <c r="M7180" s="578">
        <v>0.20350300454932299</v>
      </c>
      <c r="N7180" s="578">
        <v>8.2402744796127025E-2</v>
      </c>
      <c r="O7180" s="578">
        <v>8.9819406178624651E-3</v>
      </c>
      <c r="P7180" s="578">
        <v>1.54835206546249</v>
      </c>
      <c r="Q7180" s="578">
        <v>884.6935869852698</v>
      </c>
      <c r="R7180" s="578">
        <v>0.19995838001583802</v>
      </c>
      <c r="S7180" s="578">
        <v>7.6549618097487782E-2</v>
      </c>
      <c r="T7180" s="578">
        <v>7.6883623114554151E-3</v>
      </c>
      <c r="U7180" s="578">
        <v>0</v>
      </c>
      <c r="V7180" s="578">
        <v>0</v>
      </c>
      <c r="W7180" s="578">
        <v>0</v>
      </c>
      <c r="X7180" s="578">
        <v>0</v>
      </c>
      <c r="Y7180" s="578">
        <v>0</v>
      </c>
    </row>
    <row r="7181" spans="1:25" x14ac:dyDescent="0.3">
      <c r="A7181" s="61" t="s">
        <v>8052</v>
      </c>
      <c r="B7181" s="61" t="s">
        <v>2191</v>
      </c>
      <c r="C7181" s="61" t="s">
        <v>44</v>
      </c>
      <c r="D7181" s="36">
        <v>11</v>
      </c>
      <c r="E7181" s="36">
        <v>2020</v>
      </c>
      <c r="F7181" s="578">
        <v>1.4355035755294574</v>
      </c>
      <c r="G7181" s="578">
        <v>816.15042273203471</v>
      </c>
      <c r="H7181" s="578">
        <v>0.18445730687380948</v>
      </c>
      <c r="I7181" s="578">
        <v>7.1712911740178215E-2</v>
      </c>
      <c r="J7181" s="578">
        <v>7.0927197036022901E-3</v>
      </c>
      <c r="K7181" s="578">
        <v>1.6430120148091474</v>
      </c>
      <c r="L7181" s="578">
        <v>974.44112014770246</v>
      </c>
      <c r="M7181" s="578">
        <v>0.18822842727725653</v>
      </c>
      <c r="N7181" s="578">
        <v>7.7561285346746403E-2</v>
      </c>
      <c r="O7181" s="578">
        <v>8.4682790863250049E-3</v>
      </c>
      <c r="P7181" s="578">
        <v>1.4355035754560928</v>
      </c>
      <c r="Q7181" s="578">
        <v>816.150437990824</v>
      </c>
      <c r="R7181" s="578">
        <v>0.18445730626262899</v>
      </c>
      <c r="S7181" s="578">
        <v>7.1712910178272651E-2</v>
      </c>
      <c r="T7181" s="578">
        <v>7.0927196502452673E-3</v>
      </c>
      <c r="U7181" s="578">
        <v>0</v>
      </c>
      <c r="V7181" s="578">
        <v>0</v>
      </c>
      <c r="W7181" s="578">
        <v>0</v>
      </c>
      <c r="X7181" s="578">
        <v>0</v>
      </c>
      <c r="Y7181" s="578">
        <v>0</v>
      </c>
    </row>
    <row r="7182" spans="1:25" x14ac:dyDescent="0.3">
      <c r="A7182" s="61" t="s">
        <v>8053</v>
      </c>
      <c r="B7182" s="61" t="s">
        <v>2191</v>
      </c>
      <c r="C7182" s="61" t="s">
        <v>44</v>
      </c>
      <c r="D7182" s="36">
        <v>12</v>
      </c>
      <c r="E7182" s="36">
        <v>2020</v>
      </c>
      <c r="F7182" s="578">
        <v>1.3431694854786302</v>
      </c>
      <c r="G7182" s="578">
        <v>760.07000350952103</v>
      </c>
      <c r="H7182" s="578">
        <v>0.17177427126928951</v>
      </c>
      <c r="I7182" s="578">
        <v>6.7755638388916795E-2</v>
      </c>
      <c r="J7182" s="578">
        <v>6.6053808404831181E-3</v>
      </c>
      <c r="K7182" s="578">
        <v>1.5606737939269775</v>
      </c>
      <c r="L7182" s="578">
        <v>923.80365053812602</v>
      </c>
      <c r="M7182" s="578">
        <v>0.17573794104100626</v>
      </c>
      <c r="N7182" s="578">
        <v>7.3202582891099127E-2</v>
      </c>
      <c r="O7182" s="578">
        <v>8.0282372121776718E-3</v>
      </c>
      <c r="P7182" s="578">
        <v>1.343169537630875</v>
      </c>
      <c r="Q7182" s="578">
        <v>760.07000859578397</v>
      </c>
      <c r="R7182" s="578">
        <v>0.17177427137600348</v>
      </c>
      <c r="S7182" s="578">
        <v>6.7755635245703105E-2</v>
      </c>
      <c r="T7182" s="578">
        <v>6.6053808404831181E-3</v>
      </c>
      <c r="U7182" s="578">
        <v>0</v>
      </c>
      <c r="V7182" s="578">
        <v>0</v>
      </c>
      <c r="W7182" s="578">
        <v>0</v>
      </c>
      <c r="X7182" s="578">
        <v>0</v>
      </c>
      <c r="Y7182" s="578">
        <v>0</v>
      </c>
    </row>
    <row r="7183" spans="1:25" x14ac:dyDescent="0.3">
      <c r="A7183" s="61" t="s">
        <v>8054</v>
      </c>
      <c r="B7183" s="61" t="s">
        <v>2191</v>
      </c>
      <c r="C7183" s="61" t="s">
        <v>44</v>
      </c>
      <c r="D7183" s="36">
        <v>13</v>
      </c>
      <c r="E7183" s="36">
        <v>2020</v>
      </c>
      <c r="F7183" s="578">
        <v>1.224005916773415</v>
      </c>
      <c r="G7183" s="578">
        <v>691.12379519144645</v>
      </c>
      <c r="H7183" s="578">
        <v>0.15884549909484674</v>
      </c>
      <c r="I7183" s="578">
        <v>6.2185489378559049E-2</v>
      </c>
      <c r="J7183" s="578">
        <v>6.0061514668632255E-3</v>
      </c>
      <c r="K7183" s="578">
        <v>1.4483590602579426</v>
      </c>
      <c r="L7183" s="578">
        <v>857.05778853098514</v>
      </c>
      <c r="M7183" s="578">
        <v>0.16294717537918249</v>
      </c>
      <c r="N7183" s="578">
        <v>6.7254199529998004E-2</v>
      </c>
      <c r="O7183" s="578">
        <v>7.4481364038850445E-3</v>
      </c>
      <c r="P7183" s="578">
        <v>1.2240060719611026</v>
      </c>
      <c r="Q7183" s="578">
        <v>691.1237901051835</v>
      </c>
      <c r="R7183" s="578">
        <v>0.15884549838180301</v>
      </c>
      <c r="S7183" s="578">
        <v>6.218548885469008E-2</v>
      </c>
      <c r="T7183" s="578">
        <v>6.0061514668632255E-3</v>
      </c>
      <c r="U7183" s="578">
        <v>0</v>
      </c>
      <c r="V7183" s="578">
        <v>0</v>
      </c>
      <c r="W7183" s="578">
        <v>0</v>
      </c>
      <c r="X7183" s="578">
        <v>0</v>
      </c>
      <c r="Y7183" s="578">
        <v>0</v>
      </c>
    </row>
    <row r="7184" spans="1:25" x14ac:dyDescent="0.3">
      <c r="A7184" s="61" t="s">
        <v>8055</v>
      </c>
      <c r="B7184" s="61" t="s">
        <v>2191</v>
      </c>
      <c r="C7184" s="61" t="s">
        <v>44</v>
      </c>
      <c r="D7184" s="36">
        <v>14</v>
      </c>
      <c r="E7184" s="36">
        <v>2020</v>
      </c>
      <c r="F7184" s="578">
        <v>1.2571112874559975</v>
      </c>
      <c r="G7184" s="578">
        <v>712.56830565134624</v>
      </c>
      <c r="H7184" s="578">
        <v>0.14843530413054348</v>
      </c>
      <c r="I7184" s="578">
        <v>5.8646865082361374E-2</v>
      </c>
      <c r="J7184" s="578">
        <v>6.1926366373275671E-3</v>
      </c>
      <c r="K7184" s="578">
        <v>1.4721996941428477</v>
      </c>
      <c r="L7184" s="578">
        <v>870.91735967000272</v>
      </c>
      <c r="M7184" s="578">
        <v>0.15255127922743325</v>
      </c>
      <c r="N7184" s="578">
        <v>6.3247696147300275E-2</v>
      </c>
      <c r="O7184" s="578">
        <v>7.5686968242128626E-3</v>
      </c>
      <c r="P7184" s="578">
        <v>1.2571111825372951</v>
      </c>
      <c r="Q7184" s="578">
        <v>712.56827354431107</v>
      </c>
      <c r="R7184" s="578">
        <v>0.14843530428818899</v>
      </c>
      <c r="S7184" s="578">
        <v>5.8646868739742751E-2</v>
      </c>
      <c r="T7184" s="578">
        <v>6.192636690684589E-3</v>
      </c>
      <c r="U7184" s="578">
        <v>0</v>
      </c>
      <c r="V7184" s="578">
        <v>0</v>
      </c>
      <c r="W7184" s="578">
        <v>0</v>
      </c>
      <c r="X7184" s="578">
        <v>0</v>
      </c>
      <c r="Y7184" s="578">
        <v>0</v>
      </c>
    </row>
    <row r="7185" spans="1:25" x14ac:dyDescent="0.3">
      <c r="A7185" s="61" t="s">
        <v>8056</v>
      </c>
      <c r="B7185" s="61" t="s">
        <v>2191</v>
      </c>
      <c r="C7185" s="61" t="s">
        <v>44</v>
      </c>
      <c r="D7185" s="36">
        <v>15</v>
      </c>
      <c r="E7185" s="36">
        <v>2020</v>
      </c>
      <c r="F7185" s="578">
        <v>1.2965758819066899</v>
      </c>
      <c r="G7185" s="578">
        <v>737.53600756327262</v>
      </c>
      <c r="H7185" s="578">
        <v>0.13957068038507675</v>
      </c>
      <c r="I7185" s="578">
        <v>5.5723137164022753E-2</v>
      </c>
      <c r="J7185" s="578">
        <v>6.4097341867939825E-3</v>
      </c>
      <c r="K7185" s="578">
        <v>1.4996884427282524</v>
      </c>
      <c r="L7185" s="578">
        <v>887.31072171529092</v>
      </c>
      <c r="M7185" s="578">
        <v>0.14357199376415</v>
      </c>
      <c r="N7185" s="578">
        <v>5.9943093370141726E-2</v>
      </c>
      <c r="O7185" s="578">
        <v>7.7112753206165473E-3</v>
      </c>
      <c r="P7185" s="578">
        <v>1.296575986203905</v>
      </c>
      <c r="Q7185" s="578">
        <v>737.53602854410724</v>
      </c>
      <c r="R7185" s="578">
        <v>0.13957068028078776</v>
      </c>
      <c r="S7185" s="578">
        <v>5.572312982985745E-2</v>
      </c>
      <c r="T7185" s="578">
        <v>6.4097341334369605E-3</v>
      </c>
      <c r="U7185" s="578">
        <v>0</v>
      </c>
      <c r="V7185" s="578">
        <v>0</v>
      </c>
      <c r="W7185" s="578">
        <v>0</v>
      </c>
      <c r="X7185" s="578">
        <v>0</v>
      </c>
      <c r="Y7185" s="578">
        <v>0</v>
      </c>
    </row>
    <row r="7186" spans="1:25" x14ac:dyDescent="0.3">
      <c r="A7186" s="580" t="s">
        <v>8057</v>
      </c>
      <c r="B7186" s="580" t="s">
        <v>2191</v>
      </c>
      <c r="C7186" s="580" t="s">
        <v>44</v>
      </c>
      <c r="D7186" s="581">
        <v>16</v>
      </c>
      <c r="E7186" s="581">
        <v>2020</v>
      </c>
      <c r="F7186" s="582">
        <v>1.3734164923971499</v>
      </c>
      <c r="G7186" s="582">
        <v>785.31623522440555</v>
      </c>
      <c r="H7186" s="582">
        <v>0.13222579774446724</v>
      </c>
      <c r="I7186" s="582">
        <v>5.3477999230381046E-2</v>
      </c>
      <c r="J7186" s="582">
        <v>6.8249799223849481E-3</v>
      </c>
      <c r="K7186" s="582">
        <v>1.5651454184129099</v>
      </c>
      <c r="L7186" s="582">
        <v>927.25776036580351</v>
      </c>
      <c r="M7186" s="582">
        <v>0.1361834881390675</v>
      </c>
      <c r="N7186" s="582">
        <v>5.7397002412471851E-2</v>
      </c>
      <c r="O7186" s="582">
        <v>8.0584429961163499E-3</v>
      </c>
      <c r="P7186" s="582">
        <v>1.3734165445460578</v>
      </c>
      <c r="Q7186" s="582">
        <v>785.31623522440555</v>
      </c>
      <c r="R7186" s="582">
        <v>0.132225797796612</v>
      </c>
      <c r="S7186" s="582">
        <v>5.3477999754250001E-2</v>
      </c>
      <c r="T7186" s="582">
        <v>6.82497997574197E-3</v>
      </c>
      <c r="U7186" s="582">
        <v>0</v>
      </c>
      <c r="V7186" s="582">
        <v>0</v>
      </c>
      <c r="W7186" s="582">
        <v>0</v>
      </c>
      <c r="X7186" s="582">
        <v>0</v>
      </c>
      <c r="Y7186" s="582">
        <v>0</v>
      </c>
    </row>
    <row r="7187" spans="1:25" x14ac:dyDescent="0.3">
      <c r="A7187" s="61" t="s">
        <v>8058</v>
      </c>
      <c r="B7187" s="61" t="s">
        <v>2191</v>
      </c>
      <c r="C7187" s="61" t="s">
        <v>44</v>
      </c>
      <c r="D7187" s="36">
        <v>1</v>
      </c>
      <c r="E7187" s="36">
        <v>2030</v>
      </c>
      <c r="F7187" s="578">
        <v>6.1310408561195446</v>
      </c>
      <c r="G7187" s="578">
        <v>7435.8565419514925</v>
      </c>
      <c r="H7187" s="578">
        <v>0.77899133774675011</v>
      </c>
      <c r="I7187" s="578">
        <v>0.16051020601298602</v>
      </c>
      <c r="J7187" s="578">
        <v>6.4008762982363465E-2</v>
      </c>
      <c r="K7187" s="578">
        <v>6.1889661635400399</v>
      </c>
      <c r="L7187" s="578">
        <v>7494.4833374023401</v>
      </c>
      <c r="M7187" s="578">
        <v>0.78217803420314602</v>
      </c>
      <c r="N7187" s="578">
        <v>0.16113912981624373</v>
      </c>
      <c r="O7187" s="578">
        <v>6.4513383355612519E-2</v>
      </c>
      <c r="P7187" s="578">
        <v>6.1310408561398573</v>
      </c>
      <c r="Q7187" s="578">
        <v>7435.8565419514925</v>
      </c>
      <c r="R7187" s="578">
        <v>0.7789913378510388</v>
      </c>
      <c r="S7187" s="578">
        <v>0.16051020438317151</v>
      </c>
      <c r="T7187" s="578">
        <v>6.4008762982363465E-2</v>
      </c>
      <c r="U7187" s="578">
        <v>0</v>
      </c>
      <c r="V7187" s="578">
        <v>0</v>
      </c>
      <c r="W7187" s="578">
        <v>0</v>
      </c>
      <c r="X7187" s="578">
        <v>0</v>
      </c>
      <c r="Y7187" s="578">
        <v>0</v>
      </c>
    </row>
    <row r="7188" spans="1:25" x14ac:dyDescent="0.3">
      <c r="A7188" s="61" t="s">
        <v>8059</v>
      </c>
      <c r="B7188" s="61" t="s">
        <v>2191</v>
      </c>
      <c r="C7188" s="61" t="s">
        <v>44</v>
      </c>
      <c r="D7188" s="36">
        <v>2</v>
      </c>
      <c r="E7188" s="36">
        <v>2030</v>
      </c>
      <c r="F7188" s="578">
        <v>2.8769006373309627</v>
      </c>
      <c r="G7188" s="578">
        <v>3623.9095153808521</v>
      </c>
      <c r="H7188" s="578">
        <v>0.40939851927881399</v>
      </c>
      <c r="I7188" s="578">
        <v>7.7445702627301202E-2</v>
      </c>
      <c r="J7188" s="578">
        <v>3.1195059341068001E-2</v>
      </c>
      <c r="K7188" s="578">
        <v>2.9523285904043952</v>
      </c>
      <c r="L7188" s="578">
        <v>3699.8324178059825</v>
      </c>
      <c r="M7188" s="578">
        <v>0.41426553856823922</v>
      </c>
      <c r="N7188" s="578">
        <v>7.8086518275085781E-2</v>
      </c>
      <c r="O7188" s="578">
        <v>3.184860277300075E-2</v>
      </c>
      <c r="P7188" s="578">
        <v>2.8769006894745672</v>
      </c>
      <c r="Q7188" s="578">
        <v>3623.9095153808521</v>
      </c>
      <c r="R7188" s="578">
        <v>0.40939849816883522</v>
      </c>
      <c r="S7188" s="578">
        <v>7.7445703131767574E-2</v>
      </c>
      <c r="T7188" s="578">
        <v>3.1195059341068001E-2</v>
      </c>
      <c r="U7188" s="578">
        <v>0</v>
      </c>
      <c r="V7188" s="578">
        <v>0</v>
      </c>
      <c r="W7188" s="578">
        <v>0</v>
      </c>
      <c r="X7188" s="578">
        <v>0</v>
      </c>
      <c r="Y7188" s="578">
        <v>0</v>
      </c>
    </row>
    <row r="7189" spans="1:25" x14ac:dyDescent="0.3">
      <c r="A7189" s="61" t="s">
        <v>8060</v>
      </c>
      <c r="B7189" s="61" t="s">
        <v>2191</v>
      </c>
      <c r="C7189" s="61" t="s">
        <v>44</v>
      </c>
      <c r="D7189" s="36">
        <v>3</v>
      </c>
      <c r="E7189" s="36">
        <v>2030</v>
      </c>
      <c r="F7189" s="578">
        <v>1.6865355053775999</v>
      </c>
      <c r="G7189" s="578">
        <v>2144.8306363423626</v>
      </c>
      <c r="H7189" s="578">
        <v>0.21967445248325573</v>
      </c>
      <c r="I7189" s="578">
        <v>4.39531002193689E-2</v>
      </c>
      <c r="J7189" s="578">
        <v>1.8463019087600174E-2</v>
      </c>
      <c r="K7189" s="578">
        <v>1.70616604278116</v>
      </c>
      <c r="L7189" s="578">
        <v>2160.4573364257776</v>
      </c>
      <c r="M7189" s="578">
        <v>0.22176404425408625</v>
      </c>
      <c r="N7189" s="578">
        <v>4.38652001321315E-2</v>
      </c>
      <c r="O7189" s="578">
        <v>1.8597521586343597E-2</v>
      </c>
      <c r="P7189" s="578">
        <v>1.6865354532390351</v>
      </c>
      <c r="Q7189" s="578">
        <v>2144.8306363423626</v>
      </c>
      <c r="R7189" s="578">
        <v>0.21967445243111153</v>
      </c>
      <c r="S7189" s="578">
        <v>4.39531002193689E-2</v>
      </c>
      <c r="T7189" s="578">
        <v>1.8463019087600174E-2</v>
      </c>
      <c r="U7189" s="578">
        <v>0</v>
      </c>
      <c r="V7189" s="578">
        <v>0</v>
      </c>
      <c r="W7189" s="578">
        <v>0</v>
      </c>
      <c r="X7189" s="578">
        <v>0</v>
      </c>
      <c r="Y7189" s="578">
        <v>0</v>
      </c>
    </row>
    <row r="7190" spans="1:25" x14ac:dyDescent="0.3">
      <c r="A7190" s="61" t="s">
        <v>8061</v>
      </c>
      <c r="B7190" s="61" t="s">
        <v>2191</v>
      </c>
      <c r="C7190" s="61" t="s">
        <v>44</v>
      </c>
      <c r="D7190" s="36">
        <v>4</v>
      </c>
      <c r="E7190" s="36">
        <v>2030</v>
      </c>
      <c r="F7190" s="578">
        <v>1.3089719058848024</v>
      </c>
      <c r="G7190" s="578">
        <v>1698.02794392903</v>
      </c>
      <c r="H7190" s="578">
        <v>0.16022255301110475</v>
      </c>
      <c r="I7190" s="578">
        <v>3.2619500532746301E-2</v>
      </c>
      <c r="J7190" s="578">
        <v>1.4616848842706476E-2</v>
      </c>
      <c r="K7190" s="578">
        <v>1.3261808499787875</v>
      </c>
      <c r="L7190" s="578">
        <v>1714.8804334004676</v>
      </c>
      <c r="M7190" s="578">
        <v>0.16166206603793351</v>
      </c>
      <c r="N7190" s="578">
        <v>3.2968724553938927E-2</v>
      </c>
      <c r="O7190" s="578">
        <v>1.4761946755849374E-2</v>
      </c>
      <c r="P7190" s="578">
        <v>1.3089720101860349</v>
      </c>
      <c r="Q7190" s="578">
        <v>1698.02794392903</v>
      </c>
      <c r="R7190" s="578">
        <v>0.16022255303293248</v>
      </c>
      <c r="S7190" s="578">
        <v>3.2619500532746301E-2</v>
      </c>
      <c r="T7190" s="578">
        <v>1.4616848842706476E-2</v>
      </c>
      <c r="U7190" s="578">
        <v>0</v>
      </c>
      <c r="V7190" s="578">
        <v>0</v>
      </c>
      <c r="W7190" s="578">
        <v>0</v>
      </c>
      <c r="X7190" s="578">
        <v>0</v>
      </c>
      <c r="Y7190" s="578">
        <v>0</v>
      </c>
    </row>
    <row r="7191" spans="1:25" x14ac:dyDescent="0.3">
      <c r="A7191" s="61" t="s">
        <v>8062</v>
      </c>
      <c r="B7191" s="61" t="s">
        <v>2191</v>
      </c>
      <c r="C7191" s="61" t="s">
        <v>44</v>
      </c>
      <c r="D7191" s="36">
        <v>5</v>
      </c>
      <c r="E7191" s="36">
        <v>2030</v>
      </c>
      <c r="F7191" s="578">
        <v>1.0699613151560894</v>
      </c>
      <c r="G7191" s="578">
        <v>1435.0674031575452</v>
      </c>
      <c r="H7191" s="578">
        <v>0.12788673435807099</v>
      </c>
      <c r="I7191" s="578">
        <v>2.68667345808353E-2</v>
      </c>
      <c r="J7191" s="578">
        <v>1.2353248011398376E-2</v>
      </c>
      <c r="K7191" s="578">
        <v>1.0975179754188944</v>
      </c>
      <c r="L7191" s="578">
        <v>1468.9142468770301</v>
      </c>
      <c r="M7191" s="578">
        <v>0.12942815447089073</v>
      </c>
      <c r="N7191" s="578">
        <v>2.7431099675595701E-2</v>
      </c>
      <c r="O7191" s="578">
        <v>1.2644609436392725E-2</v>
      </c>
      <c r="P7191" s="578">
        <v>1.0699613673040118</v>
      </c>
      <c r="Q7191" s="578">
        <v>1435.0674031575452</v>
      </c>
      <c r="R7191" s="578">
        <v>0.127886734352917</v>
      </c>
      <c r="S7191" s="578">
        <v>2.6866731180537749E-2</v>
      </c>
      <c r="T7191" s="578">
        <v>1.2353248011398376E-2</v>
      </c>
      <c r="U7191" s="578">
        <v>0</v>
      </c>
      <c r="V7191" s="578">
        <v>0</v>
      </c>
      <c r="W7191" s="578">
        <v>0</v>
      </c>
      <c r="X7191" s="578">
        <v>0</v>
      </c>
      <c r="Y7191" s="578">
        <v>0</v>
      </c>
    </row>
    <row r="7192" spans="1:25" x14ac:dyDescent="0.3">
      <c r="A7192" s="61" t="s">
        <v>8063</v>
      </c>
      <c r="B7192" s="61" t="s">
        <v>2191</v>
      </c>
      <c r="C7192" s="61" t="s">
        <v>44</v>
      </c>
      <c r="D7192" s="36">
        <v>6</v>
      </c>
      <c r="E7192" s="36">
        <v>2030</v>
      </c>
      <c r="F7192" s="578">
        <v>0.91296090856811407</v>
      </c>
      <c r="G7192" s="578">
        <v>1247.3425979614199</v>
      </c>
      <c r="H7192" s="578">
        <v>0.10538136979873</v>
      </c>
      <c r="I7192" s="578">
        <v>2.2988458799469848E-2</v>
      </c>
      <c r="J7192" s="578">
        <v>1.0737329304295874E-2</v>
      </c>
      <c r="K7192" s="578">
        <v>0.95145318490161301</v>
      </c>
      <c r="L7192" s="578">
        <v>1302.7481206258101</v>
      </c>
      <c r="M7192" s="578">
        <v>0.10738158366166276</v>
      </c>
      <c r="N7192" s="578">
        <v>2.3721309378743099E-2</v>
      </c>
      <c r="O7192" s="578">
        <v>1.1214242569015624E-2</v>
      </c>
      <c r="P7192" s="578">
        <v>0.91296095047493919</v>
      </c>
      <c r="Q7192" s="578">
        <v>1247.3425979614199</v>
      </c>
      <c r="R7192" s="578">
        <v>0.10538136973354925</v>
      </c>
      <c r="S7192" s="578">
        <v>2.2988458479327727E-2</v>
      </c>
      <c r="T7192" s="578">
        <v>1.0737329304295874E-2</v>
      </c>
      <c r="U7192" s="578">
        <v>0</v>
      </c>
      <c r="V7192" s="578">
        <v>0</v>
      </c>
      <c r="W7192" s="578">
        <v>0</v>
      </c>
      <c r="X7192" s="578">
        <v>0</v>
      </c>
      <c r="Y7192" s="578">
        <v>0</v>
      </c>
    </row>
    <row r="7193" spans="1:25" x14ac:dyDescent="0.3">
      <c r="A7193" s="61" t="s">
        <v>8064</v>
      </c>
      <c r="B7193" s="61" t="s">
        <v>2191</v>
      </c>
      <c r="C7193" s="61" t="s">
        <v>44</v>
      </c>
      <c r="D7193" s="36">
        <v>7</v>
      </c>
      <c r="E7193" s="36">
        <v>2030</v>
      </c>
      <c r="F7193" s="578">
        <v>0.85404765600380417</v>
      </c>
      <c r="G7193" s="578">
        <v>1180.513441721595</v>
      </c>
      <c r="H7193" s="578">
        <v>9.3139915114382632E-2</v>
      </c>
      <c r="I7193" s="578">
        <v>2.1663473443671422E-2</v>
      </c>
      <c r="J7193" s="578">
        <v>1.0162037244299368E-2</v>
      </c>
      <c r="K7193" s="578">
        <v>0.8981654579477355</v>
      </c>
      <c r="L7193" s="578">
        <v>1255.3261362711526</v>
      </c>
      <c r="M7193" s="578">
        <v>9.507662070670142E-2</v>
      </c>
      <c r="N7193" s="578">
        <v>2.24363695015199E-2</v>
      </c>
      <c r="O7193" s="578">
        <v>1.0806027140157876E-2</v>
      </c>
      <c r="P7193" s="578">
        <v>0.85404768735941095</v>
      </c>
      <c r="Q7193" s="578">
        <v>1180.513441721595</v>
      </c>
      <c r="R7193" s="578">
        <v>9.3139915712526944E-2</v>
      </c>
      <c r="S7193" s="578">
        <v>2.1663473104126727E-2</v>
      </c>
      <c r="T7193" s="578">
        <v>1.0162037244299368E-2</v>
      </c>
      <c r="U7193" s="578">
        <v>0</v>
      </c>
      <c r="V7193" s="578">
        <v>0</v>
      </c>
      <c r="W7193" s="578">
        <v>0</v>
      </c>
      <c r="X7193" s="578">
        <v>0</v>
      </c>
      <c r="Y7193" s="578">
        <v>0</v>
      </c>
    </row>
    <row r="7194" spans="1:25" x14ac:dyDescent="0.3">
      <c r="A7194" s="61" t="s">
        <v>8065</v>
      </c>
      <c r="B7194" s="61" t="s">
        <v>2191</v>
      </c>
      <c r="C7194" s="61" t="s">
        <v>44</v>
      </c>
      <c r="D7194" s="36">
        <v>8</v>
      </c>
      <c r="E7194" s="36">
        <v>2030</v>
      </c>
      <c r="F7194" s="578">
        <v>0.73928124074221024</v>
      </c>
      <c r="G7194" s="578">
        <v>998.73911539713254</v>
      </c>
      <c r="H7194" s="578">
        <v>8.3642588118739952E-2</v>
      </c>
      <c r="I7194" s="578">
        <v>1.8639628178789225E-2</v>
      </c>
      <c r="J7194" s="578">
        <v>8.5972831293474813E-3</v>
      </c>
      <c r="K7194" s="578">
        <v>0.79463730055690907</v>
      </c>
      <c r="L7194" s="578">
        <v>1104.35364023844</v>
      </c>
      <c r="M7194" s="578">
        <v>8.590372756392145E-2</v>
      </c>
      <c r="N7194" s="578">
        <v>1.97049998678267E-2</v>
      </c>
      <c r="O7194" s="578">
        <v>9.5064322328350173E-3</v>
      </c>
      <c r="P7194" s="578">
        <v>0.73928122490337922</v>
      </c>
      <c r="Q7194" s="578">
        <v>998.73911539713254</v>
      </c>
      <c r="R7194" s="578">
        <v>8.3642588103278542E-2</v>
      </c>
      <c r="S7194" s="578">
        <v>1.8639627771335598E-2</v>
      </c>
      <c r="T7194" s="578">
        <v>8.5972831293474813E-3</v>
      </c>
      <c r="U7194" s="578">
        <v>0</v>
      </c>
      <c r="V7194" s="578">
        <v>0</v>
      </c>
      <c r="W7194" s="578">
        <v>0</v>
      </c>
      <c r="X7194" s="578">
        <v>0</v>
      </c>
      <c r="Y7194" s="578">
        <v>0</v>
      </c>
    </row>
    <row r="7195" spans="1:25" x14ac:dyDescent="0.3">
      <c r="A7195" s="61" t="s">
        <v>8066</v>
      </c>
      <c r="B7195" s="61" t="s">
        <v>2191</v>
      </c>
      <c r="C7195" s="61" t="s">
        <v>44</v>
      </c>
      <c r="D7195" s="36">
        <v>9</v>
      </c>
      <c r="E7195" s="36">
        <v>2030</v>
      </c>
      <c r="F7195" s="578">
        <v>0.68101540485675582</v>
      </c>
      <c r="G7195" s="578">
        <v>917.31045659383096</v>
      </c>
      <c r="H7195" s="578">
        <v>7.5743973678375598E-2</v>
      </c>
      <c r="I7195" s="578">
        <v>1.7505394319111127E-2</v>
      </c>
      <c r="J7195" s="578">
        <v>7.896340592803119E-3</v>
      </c>
      <c r="K7195" s="578">
        <v>0.74515534489847801</v>
      </c>
      <c r="L7195" s="578">
        <v>1046.914164225255</v>
      </c>
      <c r="M7195" s="578">
        <v>7.8525175642729025E-2</v>
      </c>
      <c r="N7195" s="578">
        <v>1.8733890712610401E-2</v>
      </c>
      <c r="O7195" s="578">
        <v>9.0119852684438159E-3</v>
      </c>
      <c r="P7195" s="578">
        <v>0.68101537287823977</v>
      </c>
      <c r="Q7195" s="578">
        <v>917.31045659383096</v>
      </c>
      <c r="R7195" s="578">
        <v>7.5743973657608848E-2</v>
      </c>
      <c r="S7195" s="578">
        <v>1.7505393945611951E-2</v>
      </c>
      <c r="T7195" s="578">
        <v>7.896340592803119E-3</v>
      </c>
      <c r="U7195" s="578">
        <v>0</v>
      </c>
      <c r="V7195" s="578">
        <v>0</v>
      </c>
      <c r="W7195" s="578">
        <v>0</v>
      </c>
      <c r="X7195" s="578">
        <v>0</v>
      </c>
      <c r="Y7195" s="578">
        <v>0</v>
      </c>
    </row>
    <row r="7196" spans="1:25" x14ac:dyDescent="0.3">
      <c r="A7196" s="61" t="s">
        <v>8067</v>
      </c>
      <c r="B7196" s="61" t="s">
        <v>2191</v>
      </c>
      <c r="C7196" s="61" t="s">
        <v>44</v>
      </c>
      <c r="D7196" s="36">
        <v>10</v>
      </c>
      <c r="E7196" s="36">
        <v>2030</v>
      </c>
      <c r="F7196" s="578">
        <v>0.63516399535510926</v>
      </c>
      <c r="G7196" s="578">
        <v>852.23107782999625</v>
      </c>
      <c r="H7196" s="578">
        <v>6.9518287389200822E-2</v>
      </c>
      <c r="I7196" s="578">
        <v>1.6629187892249278E-2</v>
      </c>
      <c r="J7196" s="578">
        <v>7.3361369140911795E-3</v>
      </c>
      <c r="K7196" s="578">
        <v>0.70373632065062908</v>
      </c>
      <c r="L7196" s="578">
        <v>995.95711962381972</v>
      </c>
      <c r="M7196" s="578">
        <v>7.2621928661646892E-2</v>
      </c>
      <c r="N7196" s="578">
        <v>1.7928190063685099E-2</v>
      </c>
      <c r="O7196" s="578">
        <v>8.5733517820093096E-3</v>
      </c>
      <c r="P7196" s="578">
        <v>0.63516400063156153</v>
      </c>
      <c r="Q7196" s="578">
        <v>852.23107782999625</v>
      </c>
      <c r="R7196" s="578">
        <v>6.951828739435463E-2</v>
      </c>
      <c r="S7196" s="578">
        <v>1.6629187688522451E-2</v>
      </c>
      <c r="T7196" s="578">
        <v>7.3361369140911795E-3</v>
      </c>
      <c r="U7196" s="578">
        <v>0</v>
      </c>
      <c r="V7196" s="578">
        <v>0</v>
      </c>
      <c r="W7196" s="578">
        <v>0</v>
      </c>
      <c r="X7196" s="578">
        <v>0</v>
      </c>
      <c r="Y7196" s="578">
        <v>0</v>
      </c>
    </row>
    <row r="7197" spans="1:25" x14ac:dyDescent="0.3">
      <c r="A7197" s="61" t="s">
        <v>8068</v>
      </c>
      <c r="B7197" s="61" t="s">
        <v>2191</v>
      </c>
      <c r="C7197" s="61" t="s">
        <v>44</v>
      </c>
      <c r="D7197" s="36">
        <v>11</v>
      </c>
      <c r="E7197" s="36">
        <v>2030</v>
      </c>
      <c r="F7197" s="578">
        <v>0.59416815060071293</v>
      </c>
      <c r="G7197" s="578">
        <v>786.06747182210222</v>
      </c>
      <c r="H7197" s="578">
        <v>6.387262053567605E-2</v>
      </c>
      <c r="I7197" s="578">
        <v>1.597646033042105E-2</v>
      </c>
      <c r="J7197" s="578">
        <v>6.7665927102401177E-3</v>
      </c>
      <c r="K7197" s="578">
        <v>0.66594982660851998</v>
      </c>
      <c r="L7197" s="578">
        <v>938.89882342020644</v>
      </c>
      <c r="M7197" s="578">
        <v>6.7200092200740344E-2</v>
      </c>
      <c r="N7197" s="578">
        <v>1.7249391494260601E-2</v>
      </c>
      <c r="O7197" s="578">
        <v>8.0821810212607127E-3</v>
      </c>
      <c r="P7197" s="578">
        <v>0.59416812980532507</v>
      </c>
      <c r="Q7197" s="578">
        <v>786.06747182210222</v>
      </c>
      <c r="R7197" s="578">
        <v>6.3872620540829872E-2</v>
      </c>
      <c r="S7197" s="578">
        <v>1.5976460490492124E-2</v>
      </c>
      <c r="T7197" s="578">
        <v>6.7665927102401177E-3</v>
      </c>
      <c r="U7197" s="578">
        <v>0</v>
      </c>
      <c r="V7197" s="578">
        <v>0</v>
      </c>
      <c r="W7197" s="578">
        <v>0</v>
      </c>
      <c r="X7197" s="578">
        <v>0</v>
      </c>
      <c r="Y7197" s="578">
        <v>0</v>
      </c>
    </row>
    <row r="7198" spans="1:25" x14ac:dyDescent="0.3">
      <c r="A7198" s="61" t="s">
        <v>8069</v>
      </c>
      <c r="B7198" s="61" t="s">
        <v>2191</v>
      </c>
      <c r="C7198" s="61" t="s">
        <v>44</v>
      </c>
      <c r="D7198" s="36">
        <v>12</v>
      </c>
      <c r="E7198" s="36">
        <v>2030</v>
      </c>
      <c r="F7198" s="578">
        <v>0.56062536171668798</v>
      </c>
      <c r="G7198" s="578">
        <v>731.93655204772881</v>
      </c>
      <c r="H7198" s="578">
        <v>5.9253423000275925E-2</v>
      </c>
      <c r="I7198" s="578">
        <v>1.54422638515825E-2</v>
      </c>
      <c r="J7198" s="578">
        <v>6.3006281610190175E-3</v>
      </c>
      <c r="K7198" s="578">
        <v>0.6350329144571365</v>
      </c>
      <c r="L7198" s="578">
        <v>890.02191797892203</v>
      </c>
      <c r="M7198" s="578">
        <v>6.2736150429524629E-2</v>
      </c>
      <c r="N7198" s="578">
        <v>1.660741153318665E-2</v>
      </c>
      <c r="O7198" s="578">
        <v>7.6614454883383526E-3</v>
      </c>
      <c r="P7198" s="578">
        <v>0.56062537630638531</v>
      </c>
      <c r="Q7198" s="578">
        <v>731.93654696146575</v>
      </c>
      <c r="R7198" s="578">
        <v>5.9253423010886729E-2</v>
      </c>
      <c r="S7198" s="578">
        <v>1.5442263584797349E-2</v>
      </c>
      <c r="T7198" s="578">
        <v>6.3006281610190175E-3</v>
      </c>
      <c r="U7198" s="578">
        <v>0</v>
      </c>
      <c r="V7198" s="578">
        <v>0</v>
      </c>
      <c r="W7198" s="578">
        <v>0</v>
      </c>
      <c r="X7198" s="578">
        <v>0</v>
      </c>
      <c r="Y7198" s="578">
        <v>0</v>
      </c>
    </row>
    <row r="7199" spans="1:25" x14ac:dyDescent="0.3">
      <c r="A7199" s="61" t="s">
        <v>8070</v>
      </c>
      <c r="B7199" s="61" t="s">
        <v>2191</v>
      </c>
      <c r="C7199" s="61" t="s">
        <v>44</v>
      </c>
      <c r="D7199" s="36">
        <v>13</v>
      </c>
      <c r="E7199" s="36">
        <v>2030</v>
      </c>
      <c r="F7199" s="578">
        <v>0.51468676242226707</v>
      </c>
      <c r="G7199" s="578">
        <v>665.82806460062602</v>
      </c>
      <c r="H7199" s="578">
        <v>5.4524083690618348E-2</v>
      </c>
      <c r="I7199" s="578">
        <v>1.43267702709029E-2</v>
      </c>
      <c r="J7199" s="578">
        <v>5.7315498221820801E-3</v>
      </c>
      <c r="K7199" s="578">
        <v>0.59110861594014774</v>
      </c>
      <c r="L7199" s="578">
        <v>826.00134468078568</v>
      </c>
      <c r="M7199" s="578">
        <v>5.8089142750910996E-2</v>
      </c>
      <c r="N7199" s="578">
        <v>1.5405684903574451E-2</v>
      </c>
      <c r="O7199" s="578">
        <v>7.1103428344940723E-3</v>
      </c>
      <c r="P7199" s="578">
        <v>0.5146867676972412</v>
      </c>
      <c r="Q7199" s="578">
        <v>665.82805951436308</v>
      </c>
      <c r="R7199" s="578">
        <v>5.4524083675156924E-2</v>
      </c>
      <c r="S7199" s="578">
        <v>1.43267703194093E-2</v>
      </c>
      <c r="T7199" s="578">
        <v>5.7315498221820801E-3</v>
      </c>
      <c r="U7199" s="578">
        <v>0</v>
      </c>
      <c r="V7199" s="578">
        <v>0</v>
      </c>
      <c r="W7199" s="578">
        <v>0</v>
      </c>
      <c r="X7199" s="578">
        <v>0</v>
      </c>
      <c r="Y7199" s="578">
        <v>0</v>
      </c>
    </row>
    <row r="7200" spans="1:25" x14ac:dyDescent="0.3">
      <c r="A7200" s="61" t="s">
        <v>8071</v>
      </c>
      <c r="B7200" s="61" t="s">
        <v>2191</v>
      </c>
      <c r="C7200" s="61" t="s">
        <v>44</v>
      </c>
      <c r="D7200" s="36">
        <v>14</v>
      </c>
      <c r="E7200" s="36">
        <v>2030</v>
      </c>
      <c r="F7200" s="578">
        <v>0.5169390413042072</v>
      </c>
      <c r="G7200" s="578">
        <v>685.8372262318926</v>
      </c>
      <c r="H7200" s="578">
        <v>5.1792685650298126E-2</v>
      </c>
      <c r="I7200" s="578">
        <v>1.3593028386821925E-2</v>
      </c>
      <c r="J7200" s="578">
        <v>5.9038076675885023E-3</v>
      </c>
      <c r="K7200" s="578">
        <v>0.59026818140650472</v>
      </c>
      <c r="L7200" s="578">
        <v>838.74847602844216</v>
      </c>
      <c r="M7200" s="578">
        <v>5.5271101111429695E-2</v>
      </c>
      <c r="N7200" s="578">
        <v>1.4570033386310825E-2</v>
      </c>
      <c r="O7200" s="578">
        <v>7.2200833504515024E-3</v>
      </c>
      <c r="P7200" s="578">
        <v>0.51693905698448328</v>
      </c>
      <c r="Q7200" s="578">
        <v>685.8372262318926</v>
      </c>
      <c r="R7200" s="578">
        <v>5.1792683030953378E-2</v>
      </c>
      <c r="S7200" s="578">
        <v>1.3593027763514875E-2</v>
      </c>
      <c r="T7200" s="578">
        <v>5.9038076675885023E-3</v>
      </c>
      <c r="U7200" s="578">
        <v>0</v>
      </c>
      <c r="V7200" s="578">
        <v>0</v>
      </c>
      <c r="W7200" s="578">
        <v>0</v>
      </c>
      <c r="X7200" s="578">
        <v>0</v>
      </c>
      <c r="Y7200" s="578">
        <v>0</v>
      </c>
    </row>
    <row r="7201" spans="1:25" x14ac:dyDescent="0.3">
      <c r="A7201" s="61" t="s">
        <v>8072</v>
      </c>
      <c r="B7201" s="61" t="s">
        <v>2191</v>
      </c>
      <c r="C7201" s="61" t="s">
        <v>44</v>
      </c>
      <c r="D7201" s="36">
        <v>15</v>
      </c>
      <c r="E7201" s="36">
        <v>2030</v>
      </c>
      <c r="F7201" s="578">
        <v>0.52230749327190973</v>
      </c>
      <c r="G7201" s="578">
        <v>709.25701014200808</v>
      </c>
      <c r="H7201" s="578">
        <v>4.9559735571771499E-2</v>
      </c>
      <c r="I7201" s="578">
        <v>1.2985419894296977E-2</v>
      </c>
      <c r="J7201" s="578">
        <v>6.1054190397650593E-3</v>
      </c>
      <c r="K7201" s="578">
        <v>0.59160725982610496</v>
      </c>
      <c r="L7201" s="578">
        <v>853.94830195109023</v>
      </c>
      <c r="M7201" s="578">
        <v>5.2894527014359448E-2</v>
      </c>
      <c r="N7201" s="578">
        <v>1.3880921639307974E-2</v>
      </c>
      <c r="O7201" s="578">
        <v>7.350937972660173E-3</v>
      </c>
      <c r="P7201" s="578">
        <v>0.52230750910179746</v>
      </c>
      <c r="Q7201" s="578">
        <v>709.25701014200808</v>
      </c>
      <c r="R7201" s="578">
        <v>4.9559735571771499E-2</v>
      </c>
      <c r="S7201" s="578">
        <v>1.2985419894296977E-2</v>
      </c>
      <c r="T7201" s="578">
        <v>6.1054190397650593E-3</v>
      </c>
      <c r="U7201" s="578">
        <v>0</v>
      </c>
      <c r="V7201" s="578">
        <v>0</v>
      </c>
      <c r="W7201" s="578">
        <v>0</v>
      </c>
      <c r="X7201" s="578">
        <v>0</v>
      </c>
      <c r="Y7201" s="578">
        <v>0</v>
      </c>
    </row>
    <row r="7202" spans="1:25" x14ac:dyDescent="0.3">
      <c r="A7202" s="580" t="s">
        <v>8073</v>
      </c>
      <c r="B7202" s="580" t="s">
        <v>2191</v>
      </c>
      <c r="C7202" s="580" t="s">
        <v>44</v>
      </c>
      <c r="D7202" s="581">
        <v>16</v>
      </c>
      <c r="E7202" s="581">
        <v>2030</v>
      </c>
      <c r="F7202" s="582">
        <v>0.54132713666173926</v>
      </c>
      <c r="G7202" s="582">
        <v>755.23642412821403</v>
      </c>
      <c r="H7202" s="582">
        <v>4.8072050559160973E-2</v>
      </c>
      <c r="I7202" s="582">
        <v>1.2543200706810774E-2</v>
      </c>
      <c r="J7202" s="582">
        <v>6.5012206493217147E-3</v>
      </c>
      <c r="K7202" s="582">
        <v>0.60676777508912894</v>
      </c>
      <c r="L7202" s="582">
        <v>892.379346211751</v>
      </c>
      <c r="M7202" s="582">
        <v>5.1292358861549751E-2</v>
      </c>
      <c r="N7202" s="582">
        <v>1.3373760535614525E-2</v>
      </c>
      <c r="O7202" s="582">
        <v>7.6817586377728644E-3</v>
      </c>
      <c r="P7202" s="582">
        <v>0.54132711105357068</v>
      </c>
      <c r="Q7202" s="582">
        <v>755.23642412821403</v>
      </c>
      <c r="R7202" s="582">
        <v>4.8072051093489124E-2</v>
      </c>
      <c r="S7202" s="582">
        <v>1.2543200386668649E-2</v>
      </c>
      <c r="T7202" s="582">
        <v>6.5012207002534197E-3</v>
      </c>
      <c r="U7202" s="582">
        <v>0</v>
      </c>
      <c r="V7202" s="582">
        <v>0</v>
      </c>
      <c r="W7202" s="582">
        <v>0</v>
      </c>
      <c r="X7202" s="582">
        <v>0</v>
      </c>
      <c r="Y7202" s="582">
        <v>0</v>
      </c>
    </row>
    <row r="7203" spans="1:25" x14ac:dyDescent="0.3">
      <c r="A7203" s="61" t="s">
        <v>8074</v>
      </c>
      <c r="B7203" s="61" t="s">
        <v>2190</v>
      </c>
      <c r="C7203" s="61" t="s">
        <v>44</v>
      </c>
      <c r="D7203" s="36">
        <v>1</v>
      </c>
      <c r="E7203" s="36">
        <v>2012</v>
      </c>
      <c r="F7203" s="578">
        <v>12.093658805310449</v>
      </c>
      <c r="G7203" s="578">
        <v>6226.7516479492151</v>
      </c>
      <c r="H7203" s="578">
        <v>10.696707945923325</v>
      </c>
      <c r="I7203" s="578">
        <v>5.124879721552128E-2</v>
      </c>
      <c r="J7203" s="578">
        <v>0.12409403260486775</v>
      </c>
      <c r="K7203" s="578">
        <v>12.166962188998498</v>
      </c>
      <c r="L7203" s="578">
        <v>6264.0496215820276</v>
      </c>
      <c r="M7203" s="578">
        <v>10.748523428032026</v>
      </c>
      <c r="N7203" s="578">
        <v>5.1444445631507997E-2</v>
      </c>
      <c r="O7203" s="578">
        <v>0.12483741645701175</v>
      </c>
      <c r="P7203" s="578">
        <v>12.093659848396724</v>
      </c>
      <c r="Q7203" s="578">
        <v>6226.7516479492151</v>
      </c>
      <c r="R7203" s="578">
        <v>10.6967078416637</v>
      </c>
      <c r="S7203" s="578">
        <v>5.1248797828520723E-2</v>
      </c>
      <c r="T7203" s="578">
        <v>0.12409403260486775</v>
      </c>
      <c r="U7203" s="578">
        <v>0</v>
      </c>
      <c r="V7203" s="578">
        <v>0</v>
      </c>
      <c r="W7203" s="578">
        <v>0</v>
      </c>
      <c r="X7203" s="578">
        <v>0</v>
      </c>
      <c r="Y7203" s="578">
        <v>0</v>
      </c>
    </row>
    <row r="7204" spans="1:25" x14ac:dyDescent="0.3">
      <c r="A7204" s="61" t="s">
        <v>8075</v>
      </c>
      <c r="B7204" s="61" t="s">
        <v>2190</v>
      </c>
      <c r="C7204" s="61" t="s">
        <v>44</v>
      </c>
      <c r="D7204" s="36">
        <v>2</v>
      </c>
      <c r="E7204" s="36">
        <v>2012</v>
      </c>
      <c r="F7204" s="578">
        <v>6.5671237500717581</v>
      </c>
      <c r="G7204" s="578">
        <v>3174.6837832132946</v>
      </c>
      <c r="H7204" s="578">
        <v>5.7064879805014472</v>
      </c>
      <c r="I7204" s="578">
        <v>2.8128900843360751E-2</v>
      </c>
      <c r="J7204" s="578">
        <v>6.3268876634538146E-2</v>
      </c>
      <c r="K7204" s="578">
        <v>6.650761789862293</v>
      </c>
      <c r="L7204" s="578">
        <v>3217.9046147664349</v>
      </c>
      <c r="M7204" s="578">
        <v>5.7676301223376196</v>
      </c>
      <c r="N7204" s="578">
        <v>2.8323260979504924E-2</v>
      </c>
      <c r="O7204" s="578">
        <v>6.413022859487677E-2</v>
      </c>
      <c r="P7204" s="578">
        <v>6.5671236457534778</v>
      </c>
      <c r="Q7204" s="578">
        <v>3174.6838353474895</v>
      </c>
      <c r="R7204" s="578">
        <v>5.7064876595347052</v>
      </c>
      <c r="S7204" s="578">
        <v>2.8128899302904128E-2</v>
      </c>
      <c r="T7204" s="578">
        <v>6.3268876634538146E-2</v>
      </c>
      <c r="U7204" s="578">
        <v>0</v>
      </c>
      <c r="V7204" s="578">
        <v>0</v>
      </c>
      <c r="W7204" s="578">
        <v>0</v>
      </c>
      <c r="X7204" s="578">
        <v>0</v>
      </c>
      <c r="Y7204" s="578">
        <v>0</v>
      </c>
    </row>
    <row r="7205" spans="1:25" x14ac:dyDescent="0.3">
      <c r="A7205" s="61" t="s">
        <v>8076</v>
      </c>
      <c r="B7205" s="61" t="s">
        <v>2190</v>
      </c>
      <c r="C7205" s="61" t="s">
        <v>44</v>
      </c>
      <c r="D7205" s="36">
        <v>3</v>
      </c>
      <c r="E7205" s="36">
        <v>2012</v>
      </c>
      <c r="F7205" s="578">
        <v>4.2946245024044503</v>
      </c>
      <c r="G7205" s="578">
        <v>1946.3439674377398</v>
      </c>
      <c r="H7205" s="578">
        <v>3.4110045597893324</v>
      </c>
      <c r="I7205" s="578">
        <v>1.7479149320062448E-2</v>
      </c>
      <c r="J7205" s="578">
        <v>3.8789005523237025E-2</v>
      </c>
      <c r="K7205" s="578">
        <v>4.2784397312279099</v>
      </c>
      <c r="L7205" s="578">
        <v>1945.7515106201126</v>
      </c>
      <c r="M7205" s="578">
        <v>3.4134399747551147</v>
      </c>
      <c r="N7205" s="578">
        <v>1.7398117379874074E-2</v>
      </c>
      <c r="O7205" s="578">
        <v>3.8777222313607695E-2</v>
      </c>
      <c r="P7205" s="578">
        <v>4.2946245024305973</v>
      </c>
      <c r="Q7205" s="578">
        <v>1946.3439674377398</v>
      </c>
      <c r="R7205" s="578">
        <v>3.4110045359763377</v>
      </c>
      <c r="S7205" s="578">
        <v>1.7479150881816452E-2</v>
      </c>
      <c r="T7205" s="578">
        <v>3.8789005523237025E-2</v>
      </c>
      <c r="U7205" s="578">
        <v>0</v>
      </c>
      <c r="V7205" s="578">
        <v>0</v>
      </c>
      <c r="W7205" s="578">
        <v>0</v>
      </c>
      <c r="X7205" s="578">
        <v>0</v>
      </c>
      <c r="Y7205" s="578">
        <v>0</v>
      </c>
    </row>
    <row r="7206" spans="1:25" x14ac:dyDescent="0.3">
      <c r="A7206" s="61" t="s">
        <v>8077</v>
      </c>
      <c r="B7206" s="61" t="s">
        <v>2190</v>
      </c>
      <c r="C7206" s="61" t="s">
        <v>44</v>
      </c>
      <c r="D7206" s="36">
        <v>4</v>
      </c>
      <c r="E7206" s="36">
        <v>2012</v>
      </c>
      <c r="F7206" s="578">
        <v>3.6270372039424075</v>
      </c>
      <c r="G7206" s="578">
        <v>1588.3955370585072</v>
      </c>
      <c r="H7206" s="578">
        <v>2.6223527636187351</v>
      </c>
      <c r="I7206" s="578">
        <v>1.3528506662320625E-2</v>
      </c>
      <c r="J7206" s="578">
        <v>3.1655481415024597E-2</v>
      </c>
      <c r="K7206" s="578">
        <v>3.6913813501726001</v>
      </c>
      <c r="L7206" s="578">
        <v>1614.4077974955198</v>
      </c>
      <c r="M7206" s="578">
        <v>2.6931856309335327</v>
      </c>
      <c r="N7206" s="578">
        <v>1.3932862667123375E-2</v>
      </c>
      <c r="O7206" s="578">
        <v>3.2173831462083975E-2</v>
      </c>
      <c r="P7206" s="578">
        <v>3.6270372548547822</v>
      </c>
      <c r="Q7206" s="578">
        <v>1588.3955370585072</v>
      </c>
      <c r="R7206" s="578">
        <v>2.622352790320285</v>
      </c>
      <c r="S7206" s="578">
        <v>1.3528508757947999E-2</v>
      </c>
      <c r="T7206" s="578">
        <v>3.1655481415024597E-2</v>
      </c>
      <c r="U7206" s="578">
        <v>0</v>
      </c>
      <c r="V7206" s="578">
        <v>0</v>
      </c>
      <c r="W7206" s="578">
        <v>0</v>
      </c>
      <c r="X7206" s="578">
        <v>0</v>
      </c>
      <c r="Y7206" s="578">
        <v>0</v>
      </c>
    </row>
    <row r="7207" spans="1:25" x14ac:dyDescent="0.3">
      <c r="A7207" s="61" t="s">
        <v>8078</v>
      </c>
      <c r="B7207" s="61" t="s">
        <v>2190</v>
      </c>
      <c r="C7207" s="61" t="s">
        <v>44</v>
      </c>
      <c r="D7207" s="36">
        <v>5</v>
      </c>
      <c r="E7207" s="36">
        <v>2012</v>
      </c>
      <c r="F7207" s="578">
        <v>3.2305205628057676</v>
      </c>
      <c r="G7207" s="578">
        <v>1380.6017888387</v>
      </c>
      <c r="H7207" s="578">
        <v>2.1482427498910153</v>
      </c>
      <c r="I7207" s="578">
        <v>1.1595020511360077E-2</v>
      </c>
      <c r="J7207" s="578">
        <v>2.7514280421504073E-2</v>
      </c>
      <c r="K7207" s="578">
        <v>3.4024196952283647</v>
      </c>
      <c r="L7207" s="578">
        <v>1447.4812494913701</v>
      </c>
      <c r="M7207" s="578">
        <v>2.3050860158976603</v>
      </c>
      <c r="N7207" s="578">
        <v>1.2691682214949625E-2</v>
      </c>
      <c r="O7207" s="578">
        <v>2.8847129103572372E-2</v>
      </c>
      <c r="P7207" s="578">
        <v>3.2305205118933897</v>
      </c>
      <c r="Q7207" s="578">
        <v>1380.6017888387</v>
      </c>
      <c r="R7207" s="578">
        <v>2.148242732440238</v>
      </c>
      <c r="S7207" s="578">
        <v>1.1595020371297874E-2</v>
      </c>
      <c r="T7207" s="578">
        <v>2.7514280421504073E-2</v>
      </c>
      <c r="U7207" s="578">
        <v>0</v>
      </c>
      <c r="V7207" s="578">
        <v>0</v>
      </c>
      <c r="W7207" s="578">
        <v>0</v>
      </c>
      <c r="X7207" s="578">
        <v>0</v>
      </c>
      <c r="Y7207" s="578">
        <v>0</v>
      </c>
    </row>
    <row r="7208" spans="1:25" x14ac:dyDescent="0.3">
      <c r="A7208" s="61" t="s">
        <v>8079</v>
      </c>
      <c r="B7208" s="61" t="s">
        <v>2190</v>
      </c>
      <c r="C7208" s="61" t="s">
        <v>44</v>
      </c>
      <c r="D7208" s="36">
        <v>6</v>
      </c>
      <c r="E7208" s="36">
        <v>2012</v>
      </c>
      <c r="F7208" s="578">
        <v>2.828419119281945</v>
      </c>
      <c r="G7208" s="578">
        <v>1195.7817675272574</v>
      </c>
      <c r="H7208" s="578">
        <v>1.7409263485994075</v>
      </c>
      <c r="I7208" s="578">
        <v>9.2755963389284449E-3</v>
      </c>
      <c r="J7208" s="578">
        <v>2.3830974882002847E-2</v>
      </c>
      <c r="K7208" s="578">
        <v>3.1015304206880452</v>
      </c>
      <c r="L7208" s="578">
        <v>1302.2410252888949</v>
      </c>
      <c r="M7208" s="578">
        <v>1.9699469352944976</v>
      </c>
      <c r="N7208" s="578">
        <v>1.1594640173181348E-2</v>
      </c>
      <c r="O7208" s="578">
        <v>2.5952622119802926E-2</v>
      </c>
      <c r="P7208" s="578">
        <v>2.8284191205300027</v>
      </c>
      <c r="Q7208" s="578">
        <v>1195.7817675272574</v>
      </c>
      <c r="R7208" s="578">
        <v>1.74092632550976</v>
      </c>
      <c r="S7208" s="578">
        <v>9.2755969060741867E-3</v>
      </c>
      <c r="T7208" s="578">
        <v>2.3830974358133899E-2</v>
      </c>
      <c r="U7208" s="578">
        <v>0</v>
      </c>
      <c r="V7208" s="578">
        <v>0</v>
      </c>
      <c r="W7208" s="578">
        <v>0</v>
      </c>
      <c r="X7208" s="578">
        <v>0</v>
      </c>
      <c r="Y7208" s="578">
        <v>0</v>
      </c>
    </row>
    <row r="7209" spans="1:25" x14ac:dyDescent="0.3">
      <c r="A7209" s="61" t="s">
        <v>8080</v>
      </c>
      <c r="B7209" s="61" t="s">
        <v>2190</v>
      </c>
      <c r="C7209" s="61" t="s">
        <v>44</v>
      </c>
      <c r="D7209" s="36">
        <v>7</v>
      </c>
      <c r="E7209" s="36">
        <v>2012</v>
      </c>
      <c r="F7209" s="578">
        <v>2.882959734523745</v>
      </c>
      <c r="G7209" s="578">
        <v>1162.6275049845324</v>
      </c>
      <c r="H7209" s="578">
        <v>1.5893299830301275</v>
      </c>
      <c r="I7209" s="578">
        <v>1.0284103241512327E-2</v>
      </c>
      <c r="J7209" s="578">
        <v>2.3170211138979775E-2</v>
      </c>
      <c r="K7209" s="578">
        <v>3.1894810811892222</v>
      </c>
      <c r="L7209" s="578">
        <v>1286.4428939819275</v>
      </c>
      <c r="M7209" s="578">
        <v>1.8260962653675925</v>
      </c>
      <c r="N7209" s="578">
        <v>1.7454067339940576E-2</v>
      </c>
      <c r="O7209" s="578">
        <v>2.5637803929081777E-2</v>
      </c>
      <c r="P7209" s="578">
        <v>2.8829595259183654</v>
      </c>
      <c r="Q7209" s="578">
        <v>1162.6275049845324</v>
      </c>
      <c r="R7209" s="578">
        <v>1.58932997940549</v>
      </c>
      <c r="S7209" s="578">
        <v>1.0284104204022978E-2</v>
      </c>
      <c r="T7209" s="578">
        <v>2.3170211138979775E-2</v>
      </c>
      <c r="U7209" s="578">
        <v>0</v>
      </c>
      <c r="V7209" s="578">
        <v>0</v>
      </c>
      <c r="W7209" s="578">
        <v>0</v>
      </c>
      <c r="X7209" s="578">
        <v>0</v>
      </c>
      <c r="Y7209" s="578">
        <v>0</v>
      </c>
    </row>
    <row r="7210" spans="1:25" x14ac:dyDescent="0.3">
      <c r="A7210" s="61" t="s">
        <v>8081</v>
      </c>
      <c r="B7210" s="61" t="s">
        <v>2190</v>
      </c>
      <c r="C7210" s="61" t="s">
        <v>44</v>
      </c>
      <c r="D7210" s="36">
        <v>8</v>
      </c>
      <c r="E7210" s="36">
        <v>2012</v>
      </c>
      <c r="F7210" s="578">
        <v>2.6830941476092276</v>
      </c>
      <c r="G7210" s="578">
        <v>1006.4742698669403</v>
      </c>
      <c r="H7210" s="578">
        <v>1.2648110463972699</v>
      </c>
      <c r="I7210" s="578">
        <v>9.6239139031695179E-3</v>
      </c>
      <c r="J7210" s="578">
        <v>2.0058202984121927E-2</v>
      </c>
      <c r="K7210" s="578">
        <v>3.0358130367512777</v>
      </c>
      <c r="L7210" s="578">
        <v>1154.5191853841075</v>
      </c>
      <c r="M7210" s="578">
        <v>1.5198300909936076</v>
      </c>
      <c r="N7210" s="578">
        <v>2.613962789041575E-2</v>
      </c>
      <c r="O7210" s="578">
        <v>2.3008657163397023E-2</v>
      </c>
      <c r="P7210" s="578">
        <v>2.6830940432896124</v>
      </c>
      <c r="Q7210" s="578">
        <v>1006.4742698669403</v>
      </c>
      <c r="R7210" s="578">
        <v>1.2648110101436001</v>
      </c>
      <c r="S7210" s="578">
        <v>9.6239136381276007E-3</v>
      </c>
      <c r="T7210" s="578">
        <v>2.0058202984121927E-2</v>
      </c>
      <c r="U7210" s="578">
        <v>0</v>
      </c>
      <c r="V7210" s="578">
        <v>0</v>
      </c>
      <c r="W7210" s="578">
        <v>0</v>
      </c>
      <c r="X7210" s="578">
        <v>0</v>
      </c>
      <c r="Y7210" s="578">
        <v>0</v>
      </c>
    </row>
    <row r="7211" spans="1:25" x14ac:dyDescent="0.3">
      <c r="A7211" s="61" t="s">
        <v>8082</v>
      </c>
      <c r="B7211" s="61" t="s">
        <v>2190</v>
      </c>
      <c r="C7211" s="61" t="s">
        <v>44</v>
      </c>
      <c r="D7211" s="36">
        <v>9</v>
      </c>
      <c r="E7211" s="36">
        <v>2012</v>
      </c>
      <c r="F7211" s="578">
        <v>2.7153524546730878</v>
      </c>
      <c r="G7211" s="578">
        <v>958.23493576049634</v>
      </c>
      <c r="H7211" s="578">
        <v>1.0921499707004199</v>
      </c>
      <c r="I7211" s="578">
        <v>1.0287909339278156E-2</v>
      </c>
      <c r="J7211" s="578">
        <v>1.9096830937390473E-2</v>
      </c>
      <c r="K7211" s="578">
        <v>3.0940673499733276</v>
      </c>
      <c r="L7211" s="578">
        <v>1122.0763804117776</v>
      </c>
      <c r="M7211" s="578">
        <v>1.3545061210670548</v>
      </c>
      <c r="N7211" s="578">
        <v>4.2375478333269677E-2</v>
      </c>
      <c r="O7211" s="578">
        <v>2.2362055936052099E-2</v>
      </c>
      <c r="P7211" s="578">
        <v>2.7153521951456274</v>
      </c>
      <c r="Q7211" s="578">
        <v>958.23493576049634</v>
      </c>
      <c r="R7211" s="578">
        <v>1.0921499815155224</v>
      </c>
      <c r="S7211" s="578">
        <v>1.0287909351480544E-2</v>
      </c>
      <c r="T7211" s="578">
        <v>1.9096830937390473E-2</v>
      </c>
      <c r="U7211" s="578">
        <v>0</v>
      </c>
      <c r="V7211" s="578">
        <v>0</v>
      </c>
      <c r="W7211" s="578">
        <v>0</v>
      </c>
      <c r="X7211" s="578">
        <v>0</v>
      </c>
      <c r="Y7211" s="578">
        <v>0</v>
      </c>
    </row>
    <row r="7212" spans="1:25" x14ac:dyDescent="0.3">
      <c r="A7212" s="61" t="s">
        <v>8083</v>
      </c>
      <c r="B7212" s="61" t="s">
        <v>2190</v>
      </c>
      <c r="C7212" s="61" t="s">
        <v>44</v>
      </c>
      <c r="D7212" s="36">
        <v>10</v>
      </c>
      <c r="E7212" s="36">
        <v>2012</v>
      </c>
      <c r="F7212" s="578">
        <v>2.7431393130970374</v>
      </c>
      <c r="G7212" s="578">
        <v>920.56786092122377</v>
      </c>
      <c r="H7212" s="578">
        <v>0.95665828873097591</v>
      </c>
      <c r="I7212" s="578">
        <v>1.0794027225112256E-2</v>
      </c>
      <c r="J7212" s="578">
        <v>1.8346165772527397E-2</v>
      </c>
      <c r="K7212" s="578">
        <v>3.1353100480453424</v>
      </c>
      <c r="L7212" s="578">
        <v>1093.8058471679626</v>
      </c>
      <c r="M7212" s="578">
        <v>1.2274955136114474</v>
      </c>
      <c r="N7212" s="578">
        <v>5.5985094591657451E-2</v>
      </c>
      <c r="O7212" s="578">
        <v>2.1798665897222198E-2</v>
      </c>
      <c r="P7212" s="578">
        <v>2.7431394174151702</v>
      </c>
      <c r="Q7212" s="578">
        <v>920.56786092122377</v>
      </c>
      <c r="R7212" s="578">
        <v>0.95665824622270923</v>
      </c>
      <c r="S7212" s="578">
        <v>1.0794028067531719E-2</v>
      </c>
      <c r="T7212" s="578">
        <v>1.8346165772527397E-2</v>
      </c>
      <c r="U7212" s="578">
        <v>0</v>
      </c>
      <c r="V7212" s="578">
        <v>0</v>
      </c>
      <c r="W7212" s="578">
        <v>0</v>
      </c>
      <c r="X7212" s="578">
        <v>0</v>
      </c>
      <c r="Y7212" s="578">
        <v>0</v>
      </c>
    </row>
    <row r="7213" spans="1:25" x14ac:dyDescent="0.3">
      <c r="A7213" s="61" t="s">
        <v>8084</v>
      </c>
      <c r="B7213" s="61" t="s">
        <v>2190</v>
      </c>
      <c r="C7213" s="61" t="s">
        <v>44</v>
      </c>
      <c r="D7213" s="36">
        <v>11</v>
      </c>
      <c r="E7213" s="36">
        <v>2012</v>
      </c>
      <c r="F7213" s="578">
        <v>2.7871795938859001</v>
      </c>
      <c r="G7213" s="578">
        <v>889.2954514821364</v>
      </c>
      <c r="H7213" s="578">
        <v>0.8385634597352688</v>
      </c>
      <c r="I7213" s="578">
        <v>1.1115329259117301E-2</v>
      </c>
      <c r="J7213" s="578">
        <v>1.7722952800492402E-2</v>
      </c>
      <c r="K7213" s="578">
        <v>3.1729943494447772</v>
      </c>
      <c r="L7213" s="578">
        <v>1063.1885528564401</v>
      </c>
      <c r="M7213" s="578">
        <v>1.1004764357360974</v>
      </c>
      <c r="N7213" s="578">
        <v>6.1374754751644348E-2</v>
      </c>
      <c r="O7213" s="578">
        <v>2.1188529169497348E-2</v>
      </c>
      <c r="P7213" s="578">
        <v>2.7871794870994373</v>
      </c>
      <c r="Q7213" s="578">
        <v>889.2954514821364</v>
      </c>
      <c r="R7213" s="578">
        <v>0.83856346300459861</v>
      </c>
      <c r="S7213" s="578">
        <v>1.1115329263134251E-2</v>
      </c>
      <c r="T7213" s="578">
        <v>1.7722952800492402E-2</v>
      </c>
      <c r="U7213" s="578">
        <v>0</v>
      </c>
      <c r="V7213" s="578">
        <v>0</v>
      </c>
      <c r="W7213" s="578">
        <v>0</v>
      </c>
      <c r="X7213" s="578">
        <v>0</v>
      </c>
      <c r="Y7213" s="578">
        <v>0</v>
      </c>
    </row>
    <row r="7214" spans="1:25" x14ac:dyDescent="0.3">
      <c r="A7214" s="61" t="s">
        <v>8085</v>
      </c>
      <c r="B7214" s="61" t="s">
        <v>2190</v>
      </c>
      <c r="C7214" s="61" t="s">
        <v>44</v>
      </c>
      <c r="D7214" s="36">
        <v>12</v>
      </c>
      <c r="E7214" s="36">
        <v>2012</v>
      </c>
      <c r="F7214" s="578">
        <v>2.8232140570554449</v>
      </c>
      <c r="G7214" s="578">
        <v>863.70680236816349</v>
      </c>
      <c r="H7214" s="578">
        <v>0.74193952806823849</v>
      </c>
      <c r="I7214" s="578">
        <v>1.1378210313030926E-2</v>
      </c>
      <c r="J7214" s="578">
        <v>1.7212975226963523E-2</v>
      </c>
      <c r="K7214" s="578">
        <v>3.1981790269688446</v>
      </c>
      <c r="L7214" s="578">
        <v>1034.0020491282098</v>
      </c>
      <c r="M7214" s="578">
        <v>0.98710028528572857</v>
      </c>
      <c r="N7214" s="578">
        <v>5.9696946816681376E-2</v>
      </c>
      <c r="O7214" s="578">
        <v>2.0606832132519477E-2</v>
      </c>
      <c r="P7214" s="578">
        <v>2.8232138484251701</v>
      </c>
      <c r="Q7214" s="578">
        <v>863.70680236816349</v>
      </c>
      <c r="R7214" s="578">
        <v>0.74193952953009978</v>
      </c>
      <c r="S7214" s="578">
        <v>1.1378211003830026E-2</v>
      </c>
      <c r="T7214" s="578">
        <v>1.7212975226963523E-2</v>
      </c>
      <c r="U7214" s="578">
        <v>0</v>
      </c>
      <c r="V7214" s="578">
        <v>0</v>
      </c>
      <c r="W7214" s="578">
        <v>0</v>
      </c>
      <c r="X7214" s="578">
        <v>0</v>
      </c>
      <c r="Y7214" s="578">
        <v>0</v>
      </c>
    </row>
    <row r="7215" spans="1:25" x14ac:dyDescent="0.3">
      <c r="A7215" s="61" t="s">
        <v>8086</v>
      </c>
      <c r="B7215" s="61" t="s">
        <v>2190</v>
      </c>
      <c r="C7215" s="61" t="s">
        <v>44</v>
      </c>
      <c r="D7215" s="36">
        <v>13</v>
      </c>
      <c r="E7215" s="36">
        <v>2012</v>
      </c>
      <c r="F7215" s="578">
        <v>2.7107038080008152</v>
      </c>
      <c r="G7215" s="578">
        <v>804.49847666422488</v>
      </c>
      <c r="H7215" s="578">
        <v>0.65039233511712724</v>
      </c>
      <c r="I7215" s="578">
        <v>1.1236794283793901E-2</v>
      </c>
      <c r="J7215" s="578">
        <v>1.6032994783017725E-2</v>
      </c>
      <c r="K7215" s="578">
        <v>3.0796039589328048</v>
      </c>
      <c r="L7215" s="578">
        <v>971.55047607421773</v>
      </c>
      <c r="M7215" s="578">
        <v>0.88047802639600081</v>
      </c>
      <c r="N7215" s="578">
        <v>5.5583247730889192E-2</v>
      </c>
      <c r="O7215" s="578">
        <v>1.9362233094094877E-2</v>
      </c>
      <c r="P7215" s="578">
        <v>2.7107037558497074</v>
      </c>
      <c r="Q7215" s="578">
        <v>804.49847666422488</v>
      </c>
      <c r="R7215" s="578">
        <v>0.65039230038776874</v>
      </c>
      <c r="S7215" s="578">
        <v>1.1236792761792423E-2</v>
      </c>
      <c r="T7215" s="578">
        <v>1.6032994783017725E-2</v>
      </c>
      <c r="U7215" s="578">
        <v>0</v>
      </c>
      <c r="V7215" s="578">
        <v>0</v>
      </c>
      <c r="W7215" s="578">
        <v>0</v>
      </c>
      <c r="X7215" s="578">
        <v>0</v>
      </c>
      <c r="Y7215" s="578">
        <v>0</v>
      </c>
    </row>
    <row r="7216" spans="1:25" x14ac:dyDescent="0.3">
      <c r="A7216" s="61" t="s">
        <v>8087</v>
      </c>
      <c r="B7216" s="61" t="s">
        <v>2190</v>
      </c>
      <c r="C7216" s="61" t="s">
        <v>44</v>
      </c>
      <c r="D7216" s="36">
        <v>14</v>
      </c>
      <c r="E7216" s="36">
        <v>2012</v>
      </c>
      <c r="F7216" s="578">
        <v>2.6299179025190051</v>
      </c>
      <c r="G7216" s="578">
        <v>798.32209650675429</v>
      </c>
      <c r="H7216" s="578">
        <v>0.63997113219860036</v>
      </c>
      <c r="I7216" s="578">
        <v>1.2526161251533524E-2</v>
      </c>
      <c r="J7216" s="578">
        <v>1.5909898977649026E-2</v>
      </c>
      <c r="K7216" s="578">
        <v>2.9850134578007275</v>
      </c>
      <c r="L7216" s="578">
        <v>956.27544275919502</v>
      </c>
      <c r="M7216" s="578">
        <v>0.8495917867567182</v>
      </c>
      <c r="N7216" s="578">
        <v>5.1335924958038924E-2</v>
      </c>
      <c r="O7216" s="578">
        <v>1.9057796821774251E-2</v>
      </c>
      <c r="P7216" s="578">
        <v>2.6299176938844049</v>
      </c>
      <c r="Q7216" s="578">
        <v>798.32209650675429</v>
      </c>
      <c r="R7216" s="578">
        <v>0.63997112456096727</v>
      </c>
      <c r="S7216" s="578">
        <v>1.252616385446945E-2</v>
      </c>
      <c r="T7216" s="578">
        <v>1.5909898977649026E-2</v>
      </c>
      <c r="U7216" s="578">
        <v>0</v>
      </c>
      <c r="V7216" s="578">
        <v>0</v>
      </c>
      <c r="W7216" s="578">
        <v>0</v>
      </c>
      <c r="X7216" s="578">
        <v>0</v>
      </c>
      <c r="Y7216" s="578">
        <v>0</v>
      </c>
    </row>
    <row r="7217" spans="1:25" x14ac:dyDescent="0.3">
      <c r="A7217" s="61" t="s">
        <v>8088</v>
      </c>
      <c r="B7217" s="61" t="s">
        <v>2190</v>
      </c>
      <c r="C7217" s="61" t="s">
        <v>44</v>
      </c>
      <c r="D7217" s="36">
        <v>15</v>
      </c>
      <c r="E7217" s="36">
        <v>2012</v>
      </c>
      <c r="F7217" s="578">
        <v>2.5627573392073701</v>
      </c>
      <c r="G7217" s="578">
        <v>796.81315358479765</v>
      </c>
      <c r="H7217" s="578">
        <v>0.63651907701508481</v>
      </c>
      <c r="I7217" s="578">
        <v>1.3747442164193002E-2</v>
      </c>
      <c r="J7217" s="578">
        <v>1.5879842656431675E-2</v>
      </c>
      <c r="K7217" s="578">
        <v>2.9013884992282271</v>
      </c>
      <c r="L7217" s="578">
        <v>945.35835965474439</v>
      </c>
      <c r="M7217" s="578">
        <v>0.82783313822164872</v>
      </c>
      <c r="N7217" s="578">
        <v>4.878407916082015E-2</v>
      </c>
      <c r="O7217" s="578">
        <v>1.8840241750391774E-2</v>
      </c>
      <c r="P7217" s="578">
        <v>2.5627572870366699</v>
      </c>
      <c r="Q7217" s="578">
        <v>796.81315358479765</v>
      </c>
      <c r="R7217" s="578">
        <v>0.63651909548252628</v>
      </c>
      <c r="S7217" s="578">
        <v>1.3747442180677574E-2</v>
      </c>
      <c r="T7217" s="578">
        <v>1.5879842656431675E-2</v>
      </c>
      <c r="U7217" s="578">
        <v>0</v>
      </c>
      <c r="V7217" s="578">
        <v>0</v>
      </c>
      <c r="W7217" s="578">
        <v>0</v>
      </c>
      <c r="X7217" s="578">
        <v>0</v>
      </c>
      <c r="Y7217" s="578">
        <v>0</v>
      </c>
    </row>
    <row r="7218" spans="1:25" x14ac:dyDescent="0.3">
      <c r="A7218" s="580" t="s">
        <v>8089</v>
      </c>
      <c r="B7218" s="580" t="s">
        <v>2190</v>
      </c>
      <c r="C7218" s="580" t="s">
        <v>44</v>
      </c>
      <c r="D7218" s="581">
        <v>16</v>
      </c>
      <c r="E7218" s="581">
        <v>2012</v>
      </c>
      <c r="F7218" s="582">
        <v>2.52932486432795</v>
      </c>
      <c r="G7218" s="582">
        <v>811.39109992980923</v>
      </c>
      <c r="H7218" s="582">
        <v>0.64893977309005346</v>
      </c>
      <c r="I7218" s="582">
        <v>1.5402428337286675E-2</v>
      </c>
      <c r="J7218" s="582">
        <v>1.6170353133929848E-2</v>
      </c>
      <c r="K7218" s="582">
        <v>2.8534342917774076</v>
      </c>
      <c r="L7218" s="582">
        <v>951.19347254435172</v>
      </c>
      <c r="M7218" s="582">
        <v>0.8218907797483247</v>
      </c>
      <c r="N7218" s="582">
        <v>4.7819673715063453E-2</v>
      </c>
      <c r="O7218" s="582">
        <v>1.8956506236766726E-2</v>
      </c>
      <c r="P7218" s="582">
        <v>2.5293248643341251</v>
      </c>
      <c r="Q7218" s="582">
        <v>811.39109992980923</v>
      </c>
      <c r="R7218" s="582">
        <v>0.64893975857133501</v>
      </c>
      <c r="S7218" s="582">
        <v>1.5402428327509625E-2</v>
      </c>
      <c r="T7218" s="582">
        <v>1.6170353133929848E-2</v>
      </c>
      <c r="U7218" s="582">
        <v>0</v>
      </c>
      <c r="V7218" s="582">
        <v>0</v>
      </c>
      <c r="W7218" s="582">
        <v>0</v>
      </c>
      <c r="X7218" s="582">
        <v>0</v>
      </c>
      <c r="Y7218" s="582">
        <v>0</v>
      </c>
    </row>
    <row r="7219" spans="1:25" x14ac:dyDescent="0.3">
      <c r="A7219" s="61" t="s">
        <v>8090</v>
      </c>
      <c r="B7219" s="61" t="s">
        <v>2190</v>
      </c>
      <c r="C7219" s="61" t="s">
        <v>44</v>
      </c>
      <c r="D7219" s="36">
        <v>1</v>
      </c>
      <c r="E7219" s="36">
        <v>2020</v>
      </c>
      <c r="F7219" s="578">
        <v>2.7807308261984627</v>
      </c>
      <c r="G7219" s="578">
        <v>6075.7455317179301</v>
      </c>
      <c r="H7219" s="578">
        <v>4.1598986039534722</v>
      </c>
      <c r="I7219" s="578">
        <v>3.1412236546733127E-2</v>
      </c>
      <c r="J7219" s="578">
        <v>4.0423681959509794E-2</v>
      </c>
      <c r="K7219" s="578">
        <v>2.79685072513431</v>
      </c>
      <c r="L7219" s="578">
        <v>6112.1258341471294</v>
      </c>
      <c r="M7219" s="578">
        <v>4.181761095045653</v>
      </c>
      <c r="N7219" s="578">
        <v>3.1607259515870498E-2</v>
      </c>
      <c r="O7219" s="578">
        <v>4.0665714846302999E-2</v>
      </c>
      <c r="P7219" s="578">
        <v>2.7807307206465599</v>
      </c>
      <c r="Q7219" s="578">
        <v>6075.7455851236919</v>
      </c>
      <c r="R7219" s="578">
        <v>4.1598983280782651</v>
      </c>
      <c r="S7219" s="578">
        <v>3.1412233402913096E-2</v>
      </c>
      <c r="T7219" s="578">
        <v>4.0423681959509794E-2</v>
      </c>
      <c r="U7219" s="578">
        <v>0</v>
      </c>
      <c r="V7219" s="578">
        <v>0</v>
      </c>
      <c r="W7219" s="578">
        <v>0</v>
      </c>
      <c r="X7219" s="578">
        <v>0</v>
      </c>
      <c r="Y7219" s="578">
        <v>0</v>
      </c>
    </row>
    <row r="7220" spans="1:25" x14ac:dyDescent="0.3">
      <c r="A7220" s="61" t="s">
        <v>8091</v>
      </c>
      <c r="B7220" s="61" t="s">
        <v>2190</v>
      </c>
      <c r="C7220" s="61" t="s">
        <v>44</v>
      </c>
      <c r="D7220" s="36">
        <v>2</v>
      </c>
      <c r="E7220" s="36">
        <v>2020</v>
      </c>
      <c r="F7220" s="578">
        <v>1.5167666506004549</v>
      </c>
      <c r="G7220" s="578">
        <v>3097.2184282938597</v>
      </c>
      <c r="H7220" s="578">
        <v>2.1874799583929354</v>
      </c>
      <c r="I7220" s="578">
        <v>1.5961711489808274E-2</v>
      </c>
      <c r="J7220" s="578">
        <v>2.0606676718064848E-2</v>
      </c>
      <c r="K7220" s="578">
        <v>1.5350155176270874</v>
      </c>
      <c r="L7220" s="578">
        <v>3139.4142481485951</v>
      </c>
      <c r="M7220" s="578">
        <v>2.2135464722026224</v>
      </c>
      <c r="N7220" s="578">
        <v>1.6209123329190275E-2</v>
      </c>
      <c r="O7220" s="578">
        <v>2.088741463376205E-2</v>
      </c>
      <c r="P7220" s="578">
        <v>1.5167666506009123</v>
      </c>
      <c r="Q7220" s="578">
        <v>3097.218480428055</v>
      </c>
      <c r="R7220" s="578">
        <v>2.1874799760104553</v>
      </c>
      <c r="S7220" s="578">
        <v>1.5961711494962075E-2</v>
      </c>
      <c r="T7220" s="578">
        <v>2.0606676718064848E-2</v>
      </c>
      <c r="U7220" s="578">
        <v>0</v>
      </c>
      <c r="V7220" s="578">
        <v>0</v>
      </c>
      <c r="W7220" s="578">
        <v>0</v>
      </c>
      <c r="X7220" s="578">
        <v>0</v>
      </c>
      <c r="Y7220" s="578">
        <v>0</v>
      </c>
    </row>
    <row r="7221" spans="1:25" x14ac:dyDescent="0.3">
      <c r="A7221" s="61" t="s">
        <v>8092</v>
      </c>
      <c r="B7221" s="61" t="s">
        <v>2190</v>
      </c>
      <c r="C7221" s="61" t="s">
        <v>44</v>
      </c>
      <c r="D7221" s="36">
        <v>3</v>
      </c>
      <c r="E7221" s="36">
        <v>2020</v>
      </c>
      <c r="F7221" s="578">
        <v>0.99309317455454749</v>
      </c>
      <c r="G7221" s="578">
        <v>1896.3160603841075</v>
      </c>
      <c r="H7221" s="578">
        <v>1.307628329204205</v>
      </c>
      <c r="I7221" s="578">
        <v>9.2043902905819125E-3</v>
      </c>
      <c r="J7221" s="578">
        <v>1.2616716849151926E-2</v>
      </c>
      <c r="K7221" s="578">
        <v>0.98875221506289979</v>
      </c>
      <c r="L7221" s="578">
        <v>1895.9535420735649</v>
      </c>
      <c r="M7221" s="578">
        <v>1.309366344181395</v>
      </c>
      <c r="N7221" s="578">
        <v>9.2631377793850299E-3</v>
      </c>
      <c r="O7221" s="578">
        <v>1.2614319367761076E-2</v>
      </c>
      <c r="P7221" s="578">
        <v>0.99309321025573827</v>
      </c>
      <c r="Q7221" s="578">
        <v>1896.3160603841075</v>
      </c>
      <c r="R7221" s="578">
        <v>1.3076282797052601</v>
      </c>
      <c r="S7221" s="578">
        <v>9.2043901915227801E-3</v>
      </c>
      <c r="T7221" s="578">
        <v>1.2616716849151926E-2</v>
      </c>
      <c r="U7221" s="578">
        <v>0</v>
      </c>
      <c r="V7221" s="578">
        <v>0</v>
      </c>
      <c r="W7221" s="578">
        <v>0</v>
      </c>
      <c r="X7221" s="578">
        <v>0</v>
      </c>
      <c r="Y7221" s="578">
        <v>0</v>
      </c>
    </row>
    <row r="7222" spans="1:25" x14ac:dyDescent="0.3">
      <c r="A7222" s="61" t="s">
        <v>8093</v>
      </c>
      <c r="B7222" s="61" t="s">
        <v>2190</v>
      </c>
      <c r="C7222" s="61" t="s">
        <v>44</v>
      </c>
      <c r="D7222" s="36">
        <v>4</v>
      </c>
      <c r="E7222" s="36">
        <v>2020</v>
      </c>
      <c r="F7222" s="578">
        <v>0.83579901655283995</v>
      </c>
      <c r="G7222" s="578">
        <v>1544.37855402628</v>
      </c>
      <c r="H7222" s="578">
        <v>1.0134406838903152</v>
      </c>
      <c r="I7222" s="578">
        <v>6.9732800430794325E-3</v>
      </c>
      <c r="J7222" s="578">
        <v>1.0275195546758636E-2</v>
      </c>
      <c r="K7222" s="578">
        <v>0.85020923684281957</v>
      </c>
      <c r="L7222" s="578">
        <v>1570.1579043070424</v>
      </c>
      <c r="M7222" s="578">
        <v>1.0386992197660798</v>
      </c>
      <c r="N7222" s="578">
        <v>7.1513114279658377E-3</v>
      </c>
      <c r="O7222" s="578">
        <v>1.0446721319264378E-2</v>
      </c>
      <c r="P7222" s="578">
        <v>0.83579897402142878</v>
      </c>
      <c r="Q7222" s="578">
        <v>1544.37855402628</v>
      </c>
      <c r="R7222" s="578">
        <v>1.0134406600833827</v>
      </c>
      <c r="S7222" s="578">
        <v>6.9732795849593698E-3</v>
      </c>
      <c r="T7222" s="578">
        <v>1.0275195546758636E-2</v>
      </c>
      <c r="U7222" s="578">
        <v>0</v>
      </c>
      <c r="V7222" s="578">
        <v>0</v>
      </c>
      <c r="W7222" s="578">
        <v>0</v>
      </c>
      <c r="X7222" s="578">
        <v>0</v>
      </c>
      <c r="Y7222" s="578">
        <v>0</v>
      </c>
    </row>
    <row r="7223" spans="1:25" x14ac:dyDescent="0.3">
      <c r="A7223" s="61" t="s">
        <v>8094</v>
      </c>
      <c r="B7223" s="61" t="s">
        <v>2190</v>
      </c>
      <c r="C7223" s="61" t="s">
        <v>44</v>
      </c>
      <c r="D7223" s="36">
        <v>5</v>
      </c>
      <c r="E7223" s="36">
        <v>2020</v>
      </c>
      <c r="F7223" s="578">
        <v>0.74531466644719979</v>
      </c>
      <c r="G7223" s="578">
        <v>1342.2338651021275</v>
      </c>
      <c r="H7223" s="578">
        <v>0.83907609251612725</v>
      </c>
      <c r="I7223" s="578">
        <v>5.8039191451750077E-3</v>
      </c>
      <c r="J7223" s="578">
        <v>8.9302669318082409E-3</v>
      </c>
      <c r="K7223" s="578">
        <v>0.78426056328744154</v>
      </c>
      <c r="L7223" s="578">
        <v>1407.8071962992326</v>
      </c>
      <c r="M7223" s="578">
        <v>0.89527064266075929</v>
      </c>
      <c r="N7223" s="578">
        <v>6.3219023066949324E-3</v>
      </c>
      <c r="O7223" s="578">
        <v>9.366547368699683E-3</v>
      </c>
      <c r="P7223" s="578">
        <v>0.74531468196976358</v>
      </c>
      <c r="Q7223" s="578">
        <v>1342.2338651021275</v>
      </c>
      <c r="R7223" s="578">
        <v>0.83907606019693004</v>
      </c>
      <c r="S7223" s="578">
        <v>5.80391919555722E-3</v>
      </c>
      <c r="T7223" s="578">
        <v>8.9302669318082409E-3</v>
      </c>
      <c r="U7223" s="578">
        <v>0</v>
      </c>
      <c r="V7223" s="578">
        <v>0</v>
      </c>
      <c r="W7223" s="578">
        <v>0</v>
      </c>
      <c r="X7223" s="578">
        <v>0</v>
      </c>
      <c r="Y7223" s="578">
        <v>0</v>
      </c>
    </row>
    <row r="7224" spans="1:25" x14ac:dyDescent="0.3">
      <c r="A7224" s="61" t="s">
        <v>8095</v>
      </c>
      <c r="B7224" s="61" t="s">
        <v>2190</v>
      </c>
      <c r="C7224" s="61" t="s">
        <v>44</v>
      </c>
      <c r="D7224" s="36">
        <v>6</v>
      </c>
      <c r="E7224" s="36">
        <v>2020</v>
      </c>
      <c r="F7224" s="578">
        <v>0.65177839859036124</v>
      </c>
      <c r="G7224" s="578">
        <v>1164.5569890340125</v>
      </c>
      <c r="H7224" s="578">
        <v>0.69160391319716497</v>
      </c>
      <c r="I7224" s="578">
        <v>4.6522488663640598E-3</v>
      </c>
      <c r="J7224" s="578">
        <v>7.7481338133414549E-3</v>
      </c>
      <c r="K7224" s="578">
        <v>0.71415069604348425</v>
      </c>
      <c r="L7224" s="578">
        <v>1268.5085182189875</v>
      </c>
      <c r="M7224" s="578">
        <v>0.77451173042967003</v>
      </c>
      <c r="N7224" s="578">
        <v>5.929059413839843E-3</v>
      </c>
      <c r="O7224" s="578">
        <v>8.4397571627050638E-3</v>
      </c>
      <c r="P7224" s="578">
        <v>0.65177838244430975</v>
      </c>
      <c r="Q7224" s="578">
        <v>1164.5569890340125</v>
      </c>
      <c r="R7224" s="578">
        <v>0.69160391406088151</v>
      </c>
      <c r="S7224" s="578">
        <v>4.6522488696420245E-3</v>
      </c>
      <c r="T7224" s="578">
        <v>7.7481338133414549E-3</v>
      </c>
      <c r="U7224" s="578">
        <v>0</v>
      </c>
      <c r="V7224" s="578">
        <v>0</v>
      </c>
      <c r="W7224" s="578">
        <v>0</v>
      </c>
      <c r="X7224" s="578">
        <v>0</v>
      </c>
      <c r="Y7224" s="578">
        <v>0</v>
      </c>
    </row>
    <row r="7225" spans="1:25" x14ac:dyDescent="0.3">
      <c r="A7225" s="61" t="s">
        <v>8096</v>
      </c>
      <c r="B7225" s="61" t="s">
        <v>2190</v>
      </c>
      <c r="C7225" s="61" t="s">
        <v>44</v>
      </c>
      <c r="D7225" s="36">
        <v>7</v>
      </c>
      <c r="E7225" s="36">
        <v>2020</v>
      </c>
      <c r="F7225" s="578">
        <v>0.66737785610482969</v>
      </c>
      <c r="G7225" s="578">
        <v>1133.1780255635549</v>
      </c>
      <c r="H7225" s="578">
        <v>0.64364239895121456</v>
      </c>
      <c r="I7225" s="578">
        <v>5.3960022799136153E-3</v>
      </c>
      <c r="J7225" s="578">
        <v>7.5393647275632195E-3</v>
      </c>
      <c r="K7225" s="578">
        <v>0.73839804096528805</v>
      </c>
      <c r="L7225" s="578">
        <v>1253.9653269449825</v>
      </c>
      <c r="M7225" s="578">
        <v>0.7312716741865487</v>
      </c>
      <c r="N7225" s="578">
        <v>9.4524001571395823E-3</v>
      </c>
      <c r="O7225" s="578">
        <v>8.3429894293658401E-3</v>
      </c>
      <c r="P7225" s="578">
        <v>0.66737785051483844</v>
      </c>
      <c r="Q7225" s="578">
        <v>1133.1780255635549</v>
      </c>
      <c r="R7225" s="578">
        <v>0.64364240956425978</v>
      </c>
      <c r="S7225" s="578">
        <v>5.3960023342748721E-3</v>
      </c>
      <c r="T7225" s="578">
        <v>7.5393646742061976E-3</v>
      </c>
      <c r="U7225" s="578">
        <v>0</v>
      </c>
      <c r="V7225" s="578">
        <v>0</v>
      </c>
      <c r="W7225" s="578">
        <v>0</v>
      </c>
      <c r="X7225" s="578">
        <v>0</v>
      </c>
      <c r="Y7225" s="578">
        <v>0</v>
      </c>
    </row>
    <row r="7226" spans="1:25" x14ac:dyDescent="0.3">
      <c r="A7226" s="61" t="s">
        <v>8097</v>
      </c>
      <c r="B7226" s="61" t="s">
        <v>2190</v>
      </c>
      <c r="C7226" s="61" t="s">
        <v>44</v>
      </c>
      <c r="D7226" s="36">
        <v>8</v>
      </c>
      <c r="E7226" s="36">
        <v>2020</v>
      </c>
      <c r="F7226" s="578">
        <v>0.61966260793696848</v>
      </c>
      <c r="G7226" s="578">
        <v>980.60178947448503</v>
      </c>
      <c r="H7226" s="578">
        <v>0.52842644441731501</v>
      </c>
      <c r="I7226" s="578">
        <v>5.8025280912943301E-3</v>
      </c>
      <c r="J7226" s="578">
        <v>6.5242290244592917E-3</v>
      </c>
      <c r="K7226" s="578">
        <v>0.70285094313487617</v>
      </c>
      <c r="L7226" s="578">
        <v>1125.0208307901951</v>
      </c>
      <c r="M7226" s="578">
        <v>0.62490819783897644</v>
      </c>
      <c r="N7226" s="578">
        <v>1.4978035824052875E-2</v>
      </c>
      <c r="O7226" s="578">
        <v>7.4850983437499928E-3</v>
      </c>
      <c r="P7226" s="578">
        <v>0.61966258154895526</v>
      </c>
      <c r="Q7226" s="578">
        <v>980.60178947448503</v>
      </c>
      <c r="R7226" s="578">
        <v>0.52842643982936899</v>
      </c>
      <c r="S7226" s="578">
        <v>5.8025278391179739E-3</v>
      </c>
      <c r="T7226" s="578">
        <v>6.5242289735275866E-3</v>
      </c>
      <c r="U7226" s="578">
        <v>0</v>
      </c>
      <c r="V7226" s="578">
        <v>0</v>
      </c>
      <c r="W7226" s="578">
        <v>0</v>
      </c>
      <c r="X7226" s="578">
        <v>0</v>
      </c>
      <c r="Y7226" s="578">
        <v>0</v>
      </c>
    </row>
    <row r="7227" spans="1:25" x14ac:dyDescent="0.3">
      <c r="A7227" s="61" t="s">
        <v>8098</v>
      </c>
      <c r="B7227" s="61" t="s">
        <v>2190</v>
      </c>
      <c r="C7227" s="61" t="s">
        <v>44</v>
      </c>
      <c r="D7227" s="36">
        <v>9</v>
      </c>
      <c r="E7227" s="36">
        <v>2020</v>
      </c>
      <c r="F7227" s="578">
        <v>0.62708532130270045</v>
      </c>
      <c r="G7227" s="578">
        <v>932.5866705576575</v>
      </c>
      <c r="H7227" s="578">
        <v>0.47181783059295374</v>
      </c>
      <c r="I7227" s="578">
        <v>6.6034587962159642E-3</v>
      </c>
      <c r="J7227" s="578">
        <v>6.204770557815203E-3</v>
      </c>
      <c r="K7227" s="578">
        <v>0.71748802466677775</v>
      </c>
      <c r="L7227" s="578">
        <v>1092.4818929036426</v>
      </c>
      <c r="M7227" s="578">
        <v>0.57285633838440198</v>
      </c>
      <c r="N7227" s="578">
        <v>2.4036218173705451E-2</v>
      </c>
      <c r="O7227" s="578">
        <v>7.2685998942082072E-3</v>
      </c>
      <c r="P7227" s="578">
        <v>0.62708531137119849</v>
      </c>
      <c r="Q7227" s="578">
        <v>932.5866705576575</v>
      </c>
      <c r="R7227" s="578">
        <v>0.47181781887987473</v>
      </c>
      <c r="S7227" s="578">
        <v>6.6034588379769296E-3</v>
      </c>
      <c r="T7227" s="578">
        <v>6.2047705044581802E-3</v>
      </c>
      <c r="U7227" s="578">
        <v>0</v>
      </c>
      <c r="V7227" s="578">
        <v>0</v>
      </c>
      <c r="W7227" s="578">
        <v>0</v>
      </c>
      <c r="X7227" s="578">
        <v>0</v>
      </c>
      <c r="Y7227" s="578">
        <v>0</v>
      </c>
    </row>
    <row r="7228" spans="1:25" x14ac:dyDescent="0.3">
      <c r="A7228" s="61" t="s">
        <v>8099</v>
      </c>
      <c r="B7228" s="61" t="s">
        <v>2190</v>
      </c>
      <c r="C7228" s="61" t="s">
        <v>44</v>
      </c>
      <c r="D7228" s="36">
        <v>10</v>
      </c>
      <c r="E7228" s="36">
        <v>2020</v>
      </c>
      <c r="F7228" s="578">
        <v>0.63346063765913108</v>
      </c>
      <c r="G7228" s="578">
        <v>895.20723724365143</v>
      </c>
      <c r="H7228" s="578">
        <v>0.42750391432355123</v>
      </c>
      <c r="I7228" s="578">
        <v>7.2339347393797927E-3</v>
      </c>
      <c r="J7228" s="578">
        <v>5.9560724233354697E-3</v>
      </c>
      <c r="K7228" s="578">
        <v>0.72767956618930363</v>
      </c>
      <c r="L7228" s="578">
        <v>1064.3139514923025</v>
      </c>
      <c r="M7228" s="578">
        <v>0.53243477326122901</v>
      </c>
      <c r="N7228" s="578">
        <v>3.1813433503430071E-2</v>
      </c>
      <c r="O7228" s="578">
        <v>7.0811916399785898E-3</v>
      </c>
      <c r="P7228" s="578">
        <v>0.63346064728175577</v>
      </c>
      <c r="Q7228" s="578">
        <v>895.20724232991472</v>
      </c>
      <c r="R7228" s="578">
        <v>0.42750388928319172</v>
      </c>
      <c r="S7228" s="578">
        <v>7.2339343804893926E-3</v>
      </c>
      <c r="T7228" s="578">
        <v>5.9560724233354697E-3</v>
      </c>
      <c r="U7228" s="578">
        <v>0</v>
      </c>
      <c r="V7228" s="578">
        <v>0</v>
      </c>
      <c r="W7228" s="578">
        <v>0</v>
      </c>
      <c r="X7228" s="578">
        <v>0</v>
      </c>
      <c r="Y7228" s="578">
        <v>0</v>
      </c>
    </row>
    <row r="7229" spans="1:25" x14ac:dyDescent="0.3">
      <c r="A7229" s="61" t="s">
        <v>8100</v>
      </c>
      <c r="B7229" s="61" t="s">
        <v>2190</v>
      </c>
      <c r="C7229" s="61" t="s">
        <v>44</v>
      </c>
      <c r="D7229" s="36">
        <v>11</v>
      </c>
      <c r="E7229" s="36">
        <v>2020</v>
      </c>
      <c r="F7229" s="578">
        <v>0.64343511303113077</v>
      </c>
      <c r="G7229" s="578">
        <v>865.04335339864019</v>
      </c>
      <c r="H7229" s="578">
        <v>0.38975052749765327</v>
      </c>
      <c r="I7229" s="578">
        <v>7.7993053755941767E-3</v>
      </c>
      <c r="J7229" s="578">
        <v>5.7553852238925131E-3</v>
      </c>
      <c r="K7229" s="578">
        <v>0.73621554947335199</v>
      </c>
      <c r="L7229" s="578">
        <v>1034.7628930409685</v>
      </c>
      <c r="M7229" s="578">
        <v>0.492099433573154</v>
      </c>
      <c r="N7229" s="578">
        <v>3.5090699430990399E-2</v>
      </c>
      <c r="O7229" s="578">
        <v>6.8845748780101169E-3</v>
      </c>
      <c r="P7229" s="578">
        <v>0.64343512731193153</v>
      </c>
      <c r="Q7229" s="578">
        <v>865.04335880279473</v>
      </c>
      <c r="R7229" s="578">
        <v>0.38975053487047223</v>
      </c>
      <c r="S7229" s="578">
        <v>7.7993053828890845E-3</v>
      </c>
      <c r="T7229" s="578">
        <v>5.7553852238925131E-3</v>
      </c>
      <c r="U7229" s="578">
        <v>0</v>
      </c>
      <c r="V7229" s="578">
        <v>0</v>
      </c>
      <c r="W7229" s="578">
        <v>0</v>
      </c>
      <c r="X7229" s="578">
        <v>0</v>
      </c>
      <c r="Y7229" s="578">
        <v>0</v>
      </c>
    </row>
    <row r="7230" spans="1:25" x14ac:dyDescent="0.3">
      <c r="A7230" s="61" t="s">
        <v>8101</v>
      </c>
      <c r="B7230" s="61" t="s">
        <v>2190</v>
      </c>
      <c r="C7230" s="61" t="s">
        <v>44</v>
      </c>
      <c r="D7230" s="36">
        <v>12</v>
      </c>
      <c r="E7230" s="36">
        <v>2020</v>
      </c>
      <c r="F7230" s="578">
        <v>0.65159601753895369</v>
      </c>
      <c r="G7230" s="578">
        <v>840.36367829640676</v>
      </c>
      <c r="H7230" s="578">
        <v>0.35886102795257047</v>
      </c>
      <c r="I7230" s="578">
        <v>8.2618801127788723E-3</v>
      </c>
      <c r="J7230" s="578">
        <v>5.5911832071918327E-3</v>
      </c>
      <c r="K7230" s="578">
        <v>0.74128884589689825</v>
      </c>
      <c r="L7230" s="578">
        <v>1006.554412841793</v>
      </c>
      <c r="M7230" s="578">
        <v>0.45571348518258975</v>
      </c>
      <c r="N7230" s="578">
        <v>3.4350498431497997E-2</v>
      </c>
      <c r="O7230" s="578">
        <v>6.6968965305325822E-3</v>
      </c>
      <c r="P7230" s="578">
        <v>0.65159604361546475</v>
      </c>
      <c r="Q7230" s="578">
        <v>840.36367829640653</v>
      </c>
      <c r="R7230" s="578">
        <v>0.35886103509672729</v>
      </c>
      <c r="S7230" s="578">
        <v>8.2618801543124648E-3</v>
      </c>
      <c r="T7230" s="578">
        <v>5.5911832581235351E-3</v>
      </c>
      <c r="U7230" s="578">
        <v>0</v>
      </c>
      <c r="V7230" s="578">
        <v>0</v>
      </c>
      <c r="W7230" s="578">
        <v>0</v>
      </c>
      <c r="X7230" s="578">
        <v>0</v>
      </c>
      <c r="Y7230" s="578">
        <v>0</v>
      </c>
    </row>
    <row r="7231" spans="1:25" x14ac:dyDescent="0.3">
      <c r="A7231" s="61" t="s">
        <v>8102</v>
      </c>
      <c r="B7231" s="61" t="s">
        <v>2190</v>
      </c>
      <c r="C7231" s="61" t="s">
        <v>44</v>
      </c>
      <c r="D7231" s="36">
        <v>13</v>
      </c>
      <c r="E7231" s="36">
        <v>2020</v>
      </c>
      <c r="F7231" s="578">
        <v>0.6258064556014058</v>
      </c>
      <c r="G7231" s="578">
        <v>783.04833984374966</v>
      </c>
      <c r="H7231" s="578">
        <v>0.32349130800374298</v>
      </c>
      <c r="I7231" s="578">
        <v>8.2488442970240251E-3</v>
      </c>
      <c r="J7231" s="578">
        <v>5.2098466064004799E-3</v>
      </c>
      <c r="K7231" s="578">
        <v>0.71333078552318752</v>
      </c>
      <c r="L7231" s="578">
        <v>946.04132461547806</v>
      </c>
      <c r="M7231" s="578">
        <v>0.41540339669715304</v>
      </c>
      <c r="N7231" s="578">
        <v>3.2133373406471301E-2</v>
      </c>
      <c r="O7231" s="578">
        <v>6.2942850587811901E-3</v>
      </c>
      <c r="P7231" s="578">
        <v>0.62580642890088656</v>
      </c>
      <c r="Q7231" s="578">
        <v>783.04832967122354</v>
      </c>
      <c r="R7231" s="578">
        <v>0.32349130375738777</v>
      </c>
      <c r="S7231" s="578">
        <v>8.2488444987802688E-3</v>
      </c>
      <c r="T7231" s="578">
        <v>5.2098466573321824E-3</v>
      </c>
      <c r="U7231" s="578">
        <v>0</v>
      </c>
      <c r="V7231" s="578">
        <v>0</v>
      </c>
      <c r="W7231" s="578">
        <v>0</v>
      </c>
      <c r="X7231" s="578">
        <v>0</v>
      </c>
      <c r="Y7231" s="578">
        <v>0</v>
      </c>
    </row>
    <row r="7232" spans="1:25" x14ac:dyDescent="0.3">
      <c r="A7232" s="61" t="s">
        <v>8103</v>
      </c>
      <c r="B7232" s="61" t="s">
        <v>2190</v>
      </c>
      <c r="C7232" s="61" t="s">
        <v>44</v>
      </c>
      <c r="D7232" s="36">
        <v>14</v>
      </c>
      <c r="E7232" s="36">
        <v>2020</v>
      </c>
      <c r="F7232" s="578">
        <v>0.60530715315122507</v>
      </c>
      <c r="G7232" s="578">
        <v>776.15139261881473</v>
      </c>
      <c r="H7232" s="578">
        <v>0.31818122835655499</v>
      </c>
      <c r="I7232" s="578">
        <v>8.9038762388327052E-3</v>
      </c>
      <c r="J7232" s="578">
        <v>5.1639608573168447E-3</v>
      </c>
      <c r="K7232" s="578">
        <v>0.68916681871652896</v>
      </c>
      <c r="L7232" s="578">
        <v>930.34313329060819</v>
      </c>
      <c r="M7232" s="578">
        <v>0.4028401031115052</v>
      </c>
      <c r="N7232" s="578">
        <v>2.9722114724487825E-2</v>
      </c>
      <c r="O7232" s="578">
        <v>6.1898422475981799E-3</v>
      </c>
      <c r="P7232" s="578">
        <v>0.60530718295250552</v>
      </c>
      <c r="Q7232" s="578">
        <v>776.15138753255178</v>
      </c>
      <c r="R7232" s="578">
        <v>0.31818122265349275</v>
      </c>
      <c r="S7232" s="578">
        <v>8.9038762340199612E-3</v>
      </c>
      <c r="T7232" s="578">
        <v>5.1639608573168447E-3</v>
      </c>
      <c r="U7232" s="578">
        <v>0</v>
      </c>
      <c r="V7232" s="578">
        <v>0</v>
      </c>
      <c r="W7232" s="578">
        <v>0</v>
      </c>
      <c r="X7232" s="578">
        <v>0</v>
      </c>
      <c r="Y7232" s="578">
        <v>0</v>
      </c>
    </row>
    <row r="7233" spans="1:25" x14ac:dyDescent="0.3">
      <c r="A7233" s="61" t="s">
        <v>8104</v>
      </c>
      <c r="B7233" s="61" t="s">
        <v>2190</v>
      </c>
      <c r="C7233" s="61" t="s">
        <v>44</v>
      </c>
      <c r="D7233" s="36">
        <v>15</v>
      </c>
      <c r="E7233" s="36">
        <v>2020</v>
      </c>
      <c r="F7233" s="578">
        <v>0.58805428295486628</v>
      </c>
      <c r="G7233" s="578">
        <v>773.83500480651787</v>
      </c>
      <c r="H7233" s="578">
        <v>0.31567897026616226</v>
      </c>
      <c r="I7233" s="578">
        <v>9.5217012609509731E-3</v>
      </c>
      <c r="J7233" s="578">
        <v>5.1485486425614574E-3</v>
      </c>
      <c r="K7233" s="578">
        <v>0.66788754121549188</v>
      </c>
      <c r="L7233" s="578">
        <v>918.9215208689368</v>
      </c>
      <c r="M7233" s="578">
        <v>0.39366271201371628</v>
      </c>
      <c r="N7233" s="578">
        <v>2.8240648032199948E-2</v>
      </c>
      <c r="O7233" s="578">
        <v>6.1138516830396778E-3</v>
      </c>
      <c r="P7233" s="578">
        <v>0.58805427705649027</v>
      </c>
      <c r="Q7233" s="578">
        <v>773.83499972025481</v>
      </c>
      <c r="R7233" s="578">
        <v>0.315678969678856</v>
      </c>
      <c r="S7233" s="578">
        <v>9.5217013099121051E-3</v>
      </c>
      <c r="T7233" s="578">
        <v>5.1485486425614574E-3</v>
      </c>
      <c r="U7233" s="578">
        <v>0</v>
      </c>
      <c r="V7233" s="578">
        <v>0</v>
      </c>
      <c r="W7233" s="578">
        <v>0</v>
      </c>
      <c r="X7233" s="578">
        <v>0</v>
      </c>
      <c r="Y7233" s="578">
        <v>0</v>
      </c>
    </row>
    <row r="7234" spans="1:25" x14ac:dyDescent="0.3">
      <c r="A7234" s="580" t="s">
        <v>8105</v>
      </c>
      <c r="B7234" s="580" t="s">
        <v>2190</v>
      </c>
      <c r="C7234" s="580" t="s">
        <v>44</v>
      </c>
      <c r="D7234" s="581">
        <v>16</v>
      </c>
      <c r="E7234" s="581">
        <v>2020</v>
      </c>
      <c r="F7234" s="582">
        <v>0.57826374431887895</v>
      </c>
      <c r="G7234" s="582">
        <v>787.78384494781449</v>
      </c>
      <c r="H7234" s="582">
        <v>0.3203567768802405</v>
      </c>
      <c r="I7234" s="582">
        <v>1.0410981000480463E-2</v>
      </c>
      <c r="J7234" s="582">
        <v>5.2413558732950999E-3</v>
      </c>
      <c r="K7234" s="582">
        <v>0.65465485188029005</v>
      </c>
      <c r="L7234" s="582">
        <v>924.36034138997377</v>
      </c>
      <c r="M7234" s="582">
        <v>0.39175820444271825</v>
      </c>
      <c r="N7234" s="582">
        <v>2.7673597165706498E-2</v>
      </c>
      <c r="O7234" s="582">
        <v>6.1500371569612328E-3</v>
      </c>
      <c r="P7234" s="582">
        <v>0.57826374369747602</v>
      </c>
      <c r="Q7234" s="582">
        <v>787.78385035196902</v>
      </c>
      <c r="R7234" s="582">
        <v>0.32035677791948974</v>
      </c>
      <c r="S7234" s="582">
        <v>1.0410980219035056E-2</v>
      </c>
      <c r="T7234" s="582">
        <v>5.2413558732950999E-3</v>
      </c>
      <c r="U7234" s="582">
        <v>0</v>
      </c>
      <c r="V7234" s="582">
        <v>0</v>
      </c>
      <c r="W7234" s="582">
        <v>0</v>
      </c>
      <c r="X7234" s="582">
        <v>0</v>
      </c>
      <c r="Y7234" s="582">
        <v>0</v>
      </c>
    </row>
    <row r="7235" spans="1:25" x14ac:dyDescent="0.3">
      <c r="A7235" s="61" t="s">
        <v>8106</v>
      </c>
      <c r="B7235" s="61" t="s">
        <v>2190</v>
      </c>
      <c r="C7235" s="61" t="s">
        <v>44</v>
      </c>
      <c r="D7235" s="36">
        <v>1</v>
      </c>
      <c r="E7235" s="36">
        <v>2030</v>
      </c>
      <c r="F7235" s="578">
        <v>1.2358771920060725</v>
      </c>
      <c r="G7235" s="578">
        <v>5944.3451538085901</v>
      </c>
      <c r="H7235" s="578">
        <v>2.8386531029179047</v>
      </c>
      <c r="I7235" s="578">
        <v>3.1071709076134799E-2</v>
      </c>
      <c r="J7235" s="578">
        <v>3.9634468033909756E-2</v>
      </c>
      <c r="K7235" s="578">
        <v>1.2418604499791051</v>
      </c>
      <c r="L7235" s="578">
        <v>5979.9380849202425</v>
      </c>
      <c r="M7235" s="578">
        <v>2.8540453094222622</v>
      </c>
      <c r="N7235" s="578">
        <v>3.1280173194924474E-2</v>
      </c>
      <c r="O7235" s="578">
        <v>3.9871779464495626E-2</v>
      </c>
      <c r="P7235" s="578">
        <v>1.2358773472270124</v>
      </c>
      <c r="Q7235" s="578">
        <v>5944.34520467122</v>
      </c>
      <c r="R7235" s="578">
        <v>2.8386531223817002</v>
      </c>
      <c r="S7235" s="578">
        <v>3.1071710109548147E-2</v>
      </c>
      <c r="T7235" s="578">
        <v>3.9634468033909756E-2</v>
      </c>
      <c r="U7235" s="578">
        <v>0</v>
      </c>
      <c r="V7235" s="578">
        <v>0</v>
      </c>
      <c r="W7235" s="578">
        <v>0</v>
      </c>
      <c r="X7235" s="578">
        <v>0</v>
      </c>
      <c r="Y7235" s="578">
        <v>0</v>
      </c>
    </row>
    <row r="7236" spans="1:25" x14ac:dyDescent="0.3">
      <c r="A7236" s="61" t="s">
        <v>8107</v>
      </c>
      <c r="B7236" s="61" t="s">
        <v>2190</v>
      </c>
      <c r="C7236" s="61" t="s">
        <v>44</v>
      </c>
      <c r="D7236" s="36">
        <v>2</v>
      </c>
      <c r="E7236" s="36">
        <v>2030</v>
      </c>
      <c r="F7236" s="578">
        <v>0.68377946280290247</v>
      </c>
      <c r="G7236" s="578">
        <v>3030.0621617635047</v>
      </c>
      <c r="H7236" s="578">
        <v>1.4806221993136748</v>
      </c>
      <c r="I7236" s="578">
        <v>1.5453100269648176E-2</v>
      </c>
      <c r="J7236" s="578">
        <v>2.0203226866821376E-2</v>
      </c>
      <c r="K7236" s="578">
        <v>0.69034962862724525</v>
      </c>
      <c r="L7236" s="578">
        <v>3071.3534011840779</v>
      </c>
      <c r="M7236" s="578">
        <v>1.4988482097075202</v>
      </c>
      <c r="N7236" s="578">
        <v>1.5721167983883774E-2</v>
      </c>
      <c r="O7236" s="578">
        <v>2.0478532222720426E-2</v>
      </c>
      <c r="P7236" s="578">
        <v>0.68377945659460648</v>
      </c>
      <c r="Q7236" s="578">
        <v>3030.0621617635047</v>
      </c>
      <c r="R7236" s="578">
        <v>1.4806221780278623</v>
      </c>
      <c r="S7236" s="578">
        <v>1.5453100274877774E-2</v>
      </c>
      <c r="T7236" s="578">
        <v>2.0203226866821376E-2</v>
      </c>
      <c r="U7236" s="578">
        <v>0</v>
      </c>
      <c r="V7236" s="578">
        <v>0</v>
      </c>
      <c r="W7236" s="578">
        <v>0</v>
      </c>
      <c r="X7236" s="578">
        <v>0</v>
      </c>
      <c r="Y7236" s="578">
        <v>0</v>
      </c>
    </row>
    <row r="7237" spans="1:25" x14ac:dyDescent="0.3">
      <c r="A7237" s="61" t="s">
        <v>8108</v>
      </c>
      <c r="B7237" s="61" t="s">
        <v>2190</v>
      </c>
      <c r="C7237" s="61" t="s">
        <v>44</v>
      </c>
      <c r="D7237" s="36">
        <v>3</v>
      </c>
      <c r="E7237" s="36">
        <v>2030</v>
      </c>
      <c r="F7237" s="578">
        <v>0.44690921359878599</v>
      </c>
      <c r="G7237" s="578">
        <v>1854.152095794675</v>
      </c>
      <c r="H7237" s="578">
        <v>0.88747719146279624</v>
      </c>
      <c r="I7237" s="578">
        <v>8.7655329618883046E-3</v>
      </c>
      <c r="J7237" s="578">
        <v>1.2362722899221475E-2</v>
      </c>
      <c r="K7237" s="578">
        <v>0.4442160952369052</v>
      </c>
      <c r="L7237" s="578">
        <v>1853.8899192810024</v>
      </c>
      <c r="M7237" s="578">
        <v>0.88854548177004999</v>
      </c>
      <c r="N7237" s="578">
        <v>8.8422022690792749E-3</v>
      </c>
      <c r="O7237" s="578">
        <v>1.2360998992032E-2</v>
      </c>
      <c r="P7237" s="578">
        <v>0.44690922850046844</v>
      </c>
      <c r="Q7237" s="578">
        <v>1854.152095794675</v>
      </c>
      <c r="R7237" s="578">
        <v>0.88747720269247976</v>
      </c>
      <c r="S7237" s="578">
        <v>8.765533217418419E-3</v>
      </c>
      <c r="T7237" s="578">
        <v>1.2362722899221475E-2</v>
      </c>
      <c r="U7237" s="578">
        <v>0</v>
      </c>
      <c r="V7237" s="578">
        <v>0</v>
      </c>
      <c r="W7237" s="578">
        <v>0</v>
      </c>
      <c r="X7237" s="578">
        <v>0</v>
      </c>
      <c r="Y7237" s="578">
        <v>0</v>
      </c>
    </row>
    <row r="7238" spans="1:25" x14ac:dyDescent="0.3">
      <c r="A7238" s="61" t="s">
        <v>8109</v>
      </c>
      <c r="B7238" s="61" t="s">
        <v>2190</v>
      </c>
      <c r="C7238" s="61" t="s">
        <v>44</v>
      </c>
      <c r="D7238" s="36">
        <v>4</v>
      </c>
      <c r="E7238" s="36">
        <v>2030</v>
      </c>
      <c r="F7238" s="578">
        <v>0.37275742490845648</v>
      </c>
      <c r="G7238" s="578">
        <v>1508.6770019531225</v>
      </c>
      <c r="H7238" s="578">
        <v>0.69327411378511228</v>
      </c>
      <c r="I7238" s="578">
        <v>6.6033206040098449E-3</v>
      </c>
      <c r="J7238" s="578">
        <v>1.0059235646622235E-2</v>
      </c>
      <c r="K7238" s="578">
        <v>0.3785902882840535</v>
      </c>
      <c r="L7238" s="578">
        <v>1534.0819664001399</v>
      </c>
      <c r="M7238" s="578">
        <v>0.70975101361970383</v>
      </c>
      <c r="N7238" s="578">
        <v>6.7680353112867381E-3</v>
      </c>
      <c r="O7238" s="578">
        <v>1.0228616563836097E-2</v>
      </c>
      <c r="P7238" s="578">
        <v>0.37275741450972977</v>
      </c>
      <c r="Q7238" s="578">
        <v>1508.6770019531225</v>
      </c>
      <c r="R7238" s="578">
        <v>0.69327414171902946</v>
      </c>
      <c r="S7238" s="578">
        <v>6.6033206563057903E-3</v>
      </c>
      <c r="T7238" s="578">
        <v>1.0059235646622235E-2</v>
      </c>
      <c r="U7238" s="578">
        <v>0</v>
      </c>
      <c r="V7238" s="578">
        <v>0</v>
      </c>
      <c r="W7238" s="578">
        <v>0</v>
      </c>
      <c r="X7238" s="578">
        <v>0</v>
      </c>
      <c r="Y7238" s="578">
        <v>0</v>
      </c>
    </row>
    <row r="7239" spans="1:25" x14ac:dyDescent="0.3">
      <c r="A7239" s="61" t="s">
        <v>8110</v>
      </c>
      <c r="B7239" s="61" t="s">
        <v>2190</v>
      </c>
      <c r="C7239" s="61" t="s">
        <v>44</v>
      </c>
      <c r="D7239" s="36">
        <v>5</v>
      </c>
      <c r="E7239" s="36">
        <v>2030</v>
      </c>
      <c r="F7239" s="578">
        <v>0.33252645764796723</v>
      </c>
      <c r="G7239" s="578">
        <v>1311.1842905680301</v>
      </c>
      <c r="H7239" s="578">
        <v>0.57920625476966303</v>
      </c>
      <c r="I7239" s="578">
        <v>5.4398928366102429E-3</v>
      </c>
      <c r="J7239" s="578">
        <v>8.7424370867665805E-3</v>
      </c>
      <c r="K7239" s="578">
        <v>0.34900614225132598</v>
      </c>
      <c r="L7239" s="578">
        <v>1375.4928334553974</v>
      </c>
      <c r="M7239" s="578">
        <v>0.61630267381898785</v>
      </c>
      <c r="N7239" s="578">
        <v>5.9175725331594171E-3</v>
      </c>
      <c r="O7239" s="578">
        <v>9.1712266924635771E-3</v>
      </c>
      <c r="P7239" s="578">
        <v>0.332526468047736</v>
      </c>
      <c r="Q7239" s="578">
        <v>1311.1842384338349</v>
      </c>
      <c r="R7239" s="578">
        <v>0.57920627648900302</v>
      </c>
      <c r="S7239" s="578">
        <v>5.4398928347154599E-3</v>
      </c>
      <c r="T7239" s="578">
        <v>8.7424370867665805E-3</v>
      </c>
      <c r="U7239" s="578">
        <v>0</v>
      </c>
      <c r="V7239" s="578">
        <v>0</v>
      </c>
      <c r="W7239" s="578">
        <v>0</v>
      </c>
      <c r="X7239" s="578">
        <v>0</v>
      </c>
      <c r="Y7239" s="578">
        <v>0</v>
      </c>
    </row>
    <row r="7240" spans="1:25" x14ac:dyDescent="0.3">
      <c r="A7240" s="61" t="s">
        <v>8111</v>
      </c>
      <c r="B7240" s="61" t="s">
        <v>2190</v>
      </c>
      <c r="C7240" s="61" t="s">
        <v>44</v>
      </c>
      <c r="D7240" s="36">
        <v>6</v>
      </c>
      <c r="E7240" s="36">
        <v>2030</v>
      </c>
      <c r="F7240" s="578">
        <v>0.29030652008714203</v>
      </c>
      <c r="G7240" s="578">
        <v>1138.5166880289653</v>
      </c>
      <c r="H7240" s="578">
        <v>0.4833563815921017</v>
      </c>
      <c r="I7240" s="578">
        <v>4.3743101773543397E-3</v>
      </c>
      <c r="J7240" s="578">
        <v>7.5911583068470094E-3</v>
      </c>
      <c r="K7240" s="578">
        <v>0.31717176785863871</v>
      </c>
      <c r="L7240" s="578">
        <v>1240.28041585286</v>
      </c>
      <c r="M7240" s="578">
        <v>0.53845781654664826</v>
      </c>
      <c r="N7240" s="578">
        <v>5.5599243887437854E-3</v>
      </c>
      <c r="O7240" s="578">
        <v>8.2696779863908852E-3</v>
      </c>
      <c r="P7240" s="578">
        <v>0.29030650425460625</v>
      </c>
      <c r="Q7240" s="578">
        <v>1138.5166880289653</v>
      </c>
      <c r="R7240" s="578">
        <v>0.48335638122451474</v>
      </c>
      <c r="S7240" s="578">
        <v>4.3743103291262698E-3</v>
      </c>
      <c r="T7240" s="578">
        <v>7.5911583068470094E-3</v>
      </c>
      <c r="U7240" s="578">
        <v>0</v>
      </c>
      <c r="V7240" s="578">
        <v>0</v>
      </c>
      <c r="W7240" s="578">
        <v>0</v>
      </c>
      <c r="X7240" s="578">
        <v>0</v>
      </c>
      <c r="Y7240" s="578">
        <v>0</v>
      </c>
    </row>
    <row r="7241" spans="1:25" x14ac:dyDescent="0.3">
      <c r="A7241" s="61" t="s">
        <v>8112</v>
      </c>
      <c r="B7241" s="61" t="s">
        <v>2190</v>
      </c>
      <c r="C7241" s="61" t="s">
        <v>44</v>
      </c>
      <c r="D7241" s="36">
        <v>7</v>
      </c>
      <c r="E7241" s="36">
        <v>2030</v>
      </c>
      <c r="F7241" s="578">
        <v>0.30007935700147875</v>
      </c>
      <c r="G7241" s="578">
        <v>1108.2628453572549</v>
      </c>
      <c r="H7241" s="578">
        <v>0.45498240126054601</v>
      </c>
      <c r="I7241" s="578">
        <v>5.08490949742205E-3</v>
      </c>
      <c r="J7241" s="578">
        <v>7.3894451294715148E-3</v>
      </c>
      <c r="K7241" s="578">
        <v>0.33174961290543997</v>
      </c>
      <c r="L7241" s="578">
        <v>1226.4568519592226</v>
      </c>
      <c r="M7241" s="578">
        <v>0.51402633247668372</v>
      </c>
      <c r="N7241" s="578">
        <v>8.5195927589059688E-3</v>
      </c>
      <c r="O7241" s="578">
        <v>8.1775190386300222E-3</v>
      </c>
      <c r="P7241" s="578">
        <v>0.30007935700095778</v>
      </c>
      <c r="Q7241" s="578">
        <v>1108.2628974914498</v>
      </c>
      <c r="R7241" s="578">
        <v>0.454982397064289</v>
      </c>
      <c r="S7241" s="578">
        <v>5.0849095561981451E-3</v>
      </c>
      <c r="T7241" s="578">
        <v>7.3894450785398115E-3</v>
      </c>
      <c r="U7241" s="578">
        <v>0</v>
      </c>
      <c r="V7241" s="578">
        <v>0</v>
      </c>
      <c r="W7241" s="578">
        <v>0</v>
      </c>
      <c r="X7241" s="578">
        <v>0</v>
      </c>
      <c r="Y7241" s="578">
        <v>0</v>
      </c>
    </row>
    <row r="7242" spans="1:25" x14ac:dyDescent="0.3">
      <c r="A7242" s="61" t="s">
        <v>8113</v>
      </c>
      <c r="B7242" s="61" t="s">
        <v>2190</v>
      </c>
      <c r="C7242" s="61" t="s">
        <v>44</v>
      </c>
      <c r="D7242" s="36">
        <v>8</v>
      </c>
      <c r="E7242" s="36">
        <v>2030</v>
      </c>
      <c r="F7242" s="578">
        <v>0.28066815789391275</v>
      </c>
      <c r="G7242" s="578">
        <v>958.86838404337379</v>
      </c>
      <c r="H7242" s="578">
        <v>0.37967366463002777</v>
      </c>
      <c r="I7242" s="578">
        <v>5.6107025036832596E-3</v>
      </c>
      <c r="J7242" s="578">
        <v>6.3933406684858049E-3</v>
      </c>
      <c r="K7242" s="578">
        <v>0.31943193166189077</v>
      </c>
      <c r="L7242" s="578">
        <v>1100.1930211385052</v>
      </c>
      <c r="M7242" s="578">
        <v>0.44556114778212397</v>
      </c>
      <c r="N7242" s="578">
        <v>1.2961364699587275E-2</v>
      </c>
      <c r="O7242" s="578">
        <v>7.3356304055778249E-3</v>
      </c>
      <c r="P7242" s="578">
        <v>0.28066816301556652</v>
      </c>
      <c r="Q7242" s="578">
        <v>958.86838404337379</v>
      </c>
      <c r="R7242" s="578">
        <v>0.37967366610416725</v>
      </c>
      <c r="S7242" s="578">
        <v>5.6107026575015519E-3</v>
      </c>
      <c r="T7242" s="578">
        <v>6.3933406684858049E-3</v>
      </c>
      <c r="U7242" s="578">
        <v>0</v>
      </c>
      <c r="V7242" s="578">
        <v>0</v>
      </c>
      <c r="W7242" s="578">
        <v>0</v>
      </c>
      <c r="X7242" s="578">
        <v>0</v>
      </c>
      <c r="Y7242" s="578">
        <v>0</v>
      </c>
    </row>
    <row r="7243" spans="1:25" x14ac:dyDescent="0.3">
      <c r="A7243" s="61" t="s">
        <v>8114</v>
      </c>
      <c r="B7243" s="61" t="s">
        <v>2190</v>
      </c>
      <c r="C7243" s="61" t="s">
        <v>44</v>
      </c>
      <c r="D7243" s="36">
        <v>9</v>
      </c>
      <c r="E7243" s="36">
        <v>2030</v>
      </c>
      <c r="F7243" s="578">
        <v>0.28618045216730048</v>
      </c>
      <c r="G7243" s="578">
        <v>911.47726504007903</v>
      </c>
      <c r="H7243" s="578">
        <v>0.34525797859195451</v>
      </c>
      <c r="I7243" s="578">
        <v>6.4314598351226451E-3</v>
      </c>
      <c r="J7243" s="578">
        <v>6.0773545410484024E-3</v>
      </c>
      <c r="K7243" s="578">
        <v>0.32964250349229451</v>
      </c>
      <c r="L7243" s="578">
        <v>1067.9766794840448</v>
      </c>
      <c r="M7243" s="578">
        <v>0.41499357584886271</v>
      </c>
      <c r="N7243" s="578">
        <v>1.97008533931845E-2</v>
      </c>
      <c r="O7243" s="578">
        <v>7.1208214867510798E-3</v>
      </c>
      <c r="P7243" s="578">
        <v>0.28618047296518001</v>
      </c>
      <c r="Q7243" s="578">
        <v>911.47727012634221</v>
      </c>
      <c r="R7243" s="578">
        <v>0.34525798001213004</v>
      </c>
      <c r="S7243" s="578">
        <v>6.4314598900712828E-3</v>
      </c>
      <c r="T7243" s="578">
        <v>6.0773545410484024E-3</v>
      </c>
      <c r="U7243" s="578">
        <v>0</v>
      </c>
      <c r="V7243" s="578">
        <v>0</v>
      </c>
      <c r="W7243" s="578">
        <v>0</v>
      </c>
      <c r="X7243" s="578">
        <v>0</v>
      </c>
      <c r="Y7243" s="578">
        <v>0</v>
      </c>
    </row>
    <row r="7244" spans="1:25" x14ac:dyDescent="0.3">
      <c r="A7244" s="61" t="s">
        <v>8115</v>
      </c>
      <c r="B7244" s="61" t="s">
        <v>2190</v>
      </c>
      <c r="C7244" s="61" t="s">
        <v>44</v>
      </c>
      <c r="D7244" s="36">
        <v>10</v>
      </c>
      <c r="E7244" s="36">
        <v>2030</v>
      </c>
      <c r="F7244" s="578">
        <v>0.29075879712171526</v>
      </c>
      <c r="G7244" s="578">
        <v>874.63310877482058</v>
      </c>
      <c r="H7244" s="578">
        <v>0.31839317199148748</v>
      </c>
      <c r="I7244" s="578">
        <v>7.0811155108572079E-3</v>
      </c>
      <c r="J7244" s="578">
        <v>5.8316955207070899E-3</v>
      </c>
      <c r="K7244" s="578">
        <v>0.33691954132158652</v>
      </c>
      <c r="L7244" s="578">
        <v>1040.1649125417034</v>
      </c>
      <c r="M7244" s="578">
        <v>0.39110894929395523</v>
      </c>
      <c r="N7244" s="578">
        <v>2.5591356703292427E-2</v>
      </c>
      <c r="O7244" s="578">
        <v>6.9353919485971929E-3</v>
      </c>
      <c r="P7244" s="578">
        <v>0.29075878679955675</v>
      </c>
      <c r="Q7244" s="578">
        <v>874.63310877482058</v>
      </c>
      <c r="R7244" s="578">
        <v>0.31839317721922528</v>
      </c>
      <c r="S7244" s="578">
        <v>7.08111565891537E-3</v>
      </c>
      <c r="T7244" s="578">
        <v>5.8316955207070899E-3</v>
      </c>
      <c r="U7244" s="578">
        <v>0</v>
      </c>
      <c r="V7244" s="578">
        <v>0</v>
      </c>
      <c r="W7244" s="578">
        <v>0</v>
      </c>
      <c r="X7244" s="578">
        <v>0</v>
      </c>
      <c r="Y7244" s="578">
        <v>0</v>
      </c>
    </row>
    <row r="7245" spans="1:25" x14ac:dyDescent="0.3">
      <c r="A7245" s="61" t="s">
        <v>8116</v>
      </c>
      <c r="B7245" s="61" t="s">
        <v>2190</v>
      </c>
      <c r="C7245" s="61" t="s">
        <v>44</v>
      </c>
      <c r="D7245" s="36">
        <v>11</v>
      </c>
      <c r="E7245" s="36">
        <v>2030</v>
      </c>
      <c r="F7245" s="578">
        <v>0.29678193775632122</v>
      </c>
      <c r="G7245" s="578">
        <v>845.27511088053325</v>
      </c>
      <c r="H7245" s="578">
        <v>0.29611093441720449</v>
      </c>
      <c r="I7245" s="578">
        <v>7.6922989443914931E-3</v>
      </c>
      <c r="J7245" s="578">
        <v>5.6359503796556904E-3</v>
      </c>
      <c r="K7245" s="578">
        <v>0.34268191502540352</v>
      </c>
      <c r="L7245" s="578">
        <v>1011.3927357991497</v>
      </c>
      <c r="M7245" s="578">
        <v>0.36744866747502125</v>
      </c>
      <c r="N7245" s="578">
        <v>2.8138867863087051E-2</v>
      </c>
      <c r="O7245" s="578">
        <v>6.7435545691599428E-3</v>
      </c>
      <c r="P7245" s="578">
        <v>0.29678194769094973</v>
      </c>
      <c r="Q7245" s="578">
        <v>845.27510070800724</v>
      </c>
      <c r="R7245" s="578">
        <v>0.296110922810574</v>
      </c>
      <c r="S7245" s="578">
        <v>7.6922988910534153E-3</v>
      </c>
      <c r="T7245" s="578">
        <v>5.6359503796556904E-3</v>
      </c>
      <c r="U7245" s="578">
        <v>0</v>
      </c>
      <c r="V7245" s="578">
        <v>0</v>
      </c>
      <c r="W7245" s="578">
        <v>0</v>
      </c>
      <c r="X7245" s="578">
        <v>0</v>
      </c>
      <c r="Y7245" s="578">
        <v>0</v>
      </c>
    </row>
    <row r="7246" spans="1:25" x14ac:dyDescent="0.3">
      <c r="A7246" s="61" t="s">
        <v>8117</v>
      </c>
      <c r="B7246" s="61" t="s">
        <v>2190</v>
      </c>
      <c r="C7246" s="61" t="s">
        <v>44</v>
      </c>
      <c r="D7246" s="36">
        <v>12</v>
      </c>
      <c r="E7246" s="36">
        <v>2030</v>
      </c>
      <c r="F7246" s="578">
        <v>0.30170892375194025</v>
      </c>
      <c r="G7246" s="578">
        <v>821.25622622171977</v>
      </c>
      <c r="H7246" s="578">
        <v>0.27788036826833173</v>
      </c>
      <c r="I7246" s="578">
        <v>8.1923542755172642E-3</v>
      </c>
      <c r="J7246" s="578">
        <v>5.4758026478035939E-3</v>
      </c>
      <c r="K7246" s="578">
        <v>0.3461540964803565</v>
      </c>
      <c r="L7246" s="578">
        <v>983.91404024759777</v>
      </c>
      <c r="M7246" s="578">
        <v>0.34589485898015876</v>
      </c>
      <c r="N7246" s="578">
        <v>2.7650304845640954E-2</v>
      </c>
      <c r="O7246" s="578">
        <v>6.5603355372634998E-3</v>
      </c>
      <c r="P7246" s="578">
        <v>0.30170893927502551</v>
      </c>
      <c r="Q7246" s="578">
        <v>821.25622622171977</v>
      </c>
      <c r="R7246" s="578">
        <v>0.27788036680048328</v>
      </c>
      <c r="S7246" s="578">
        <v>8.1923545790611226E-3</v>
      </c>
      <c r="T7246" s="578">
        <v>5.4758026478035939E-3</v>
      </c>
      <c r="U7246" s="578">
        <v>0</v>
      </c>
      <c r="V7246" s="578">
        <v>0</v>
      </c>
      <c r="W7246" s="578">
        <v>0</v>
      </c>
      <c r="X7246" s="578">
        <v>0</v>
      </c>
      <c r="Y7246" s="578">
        <v>0</v>
      </c>
    </row>
    <row r="7247" spans="1:25" x14ac:dyDescent="0.3">
      <c r="A7247" s="61" t="s">
        <v>8118</v>
      </c>
      <c r="B7247" s="61" t="s">
        <v>2190</v>
      </c>
      <c r="C7247" s="61" t="s">
        <v>44</v>
      </c>
      <c r="D7247" s="36">
        <v>13</v>
      </c>
      <c r="E7247" s="36">
        <v>2030</v>
      </c>
      <c r="F7247" s="578">
        <v>0.2910209890384195</v>
      </c>
      <c r="G7247" s="578">
        <v>765.37516403198174</v>
      </c>
      <c r="H7247" s="578">
        <v>0.25360294635769703</v>
      </c>
      <c r="I7247" s="578">
        <v>8.1820217163415948E-3</v>
      </c>
      <c r="J7247" s="578">
        <v>5.1032079160601481E-3</v>
      </c>
      <c r="K7247" s="578">
        <v>0.33417434456411327</v>
      </c>
      <c r="L7247" s="578">
        <v>924.88807233174566</v>
      </c>
      <c r="M7247" s="578">
        <v>0.3186671066192347</v>
      </c>
      <c r="N7247" s="578">
        <v>2.5982272135555175E-2</v>
      </c>
      <c r="O7247" s="578">
        <v>6.166776161990125E-3</v>
      </c>
      <c r="P7247" s="578">
        <v>0.29102099416017252</v>
      </c>
      <c r="Q7247" s="578">
        <v>765.37515894571879</v>
      </c>
      <c r="R7247" s="578">
        <v>0.25360295670391925</v>
      </c>
      <c r="S7247" s="578">
        <v>8.1820217610584153E-3</v>
      </c>
      <c r="T7247" s="578">
        <v>5.1032079160601481E-3</v>
      </c>
      <c r="U7247" s="578">
        <v>0</v>
      </c>
      <c r="V7247" s="578">
        <v>0</v>
      </c>
      <c r="W7247" s="578">
        <v>0</v>
      </c>
      <c r="X7247" s="578">
        <v>0</v>
      </c>
      <c r="Y7247" s="578">
        <v>0</v>
      </c>
    </row>
    <row r="7248" spans="1:25" x14ac:dyDescent="0.3">
      <c r="A7248" s="61" t="s">
        <v>8119</v>
      </c>
      <c r="B7248" s="61" t="s">
        <v>2190</v>
      </c>
      <c r="C7248" s="61" t="s">
        <v>44</v>
      </c>
      <c r="D7248" s="36">
        <v>14</v>
      </c>
      <c r="E7248" s="36">
        <v>2030</v>
      </c>
      <c r="F7248" s="578">
        <v>0.27981957778522271</v>
      </c>
      <c r="G7248" s="578">
        <v>758.24963506062772</v>
      </c>
      <c r="H7248" s="578">
        <v>0.24952261741513299</v>
      </c>
      <c r="I7248" s="578">
        <v>8.7630086602530285E-3</v>
      </c>
      <c r="J7248" s="578">
        <v>5.055698784417465E-3</v>
      </c>
      <c r="K7248" s="578">
        <v>0.32119564978620424</v>
      </c>
      <c r="L7248" s="578">
        <v>909.18451182047511</v>
      </c>
      <c r="M7248" s="578">
        <v>0.3098971105473155</v>
      </c>
      <c r="N7248" s="578">
        <v>2.4263494703821626E-2</v>
      </c>
      <c r="O7248" s="578">
        <v>6.0620695148827447E-3</v>
      </c>
      <c r="P7248" s="578">
        <v>0.27981958818645047</v>
      </c>
      <c r="Q7248" s="578">
        <v>758.24963506062772</v>
      </c>
      <c r="R7248" s="578">
        <v>0.24952262108831699</v>
      </c>
      <c r="S7248" s="578">
        <v>8.7630086209173862E-3</v>
      </c>
      <c r="T7248" s="578">
        <v>5.055698784417465E-3</v>
      </c>
      <c r="U7248" s="578">
        <v>0</v>
      </c>
      <c r="V7248" s="578">
        <v>0</v>
      </c>
      <c r="W7248" s="578">
        <v>0</v>
      </c>
      <c r="X7248" s="578">
        <v>0</v>
      </c>
      <c r="Y7248" s="578">
        <v>0</v>
      </c>
    </row>
    <row r="7249" spans="1:25" x14ac:dyDescent="0.3">
      <c r="A7249" s="61" t="s">
        <v>8120</v>
      </c>
      <c r="B7249" s="61" t="s">
        <v>2190</v>
      </c>
      <c r="C7249" s="61" t="s">
        <v>44</v>
      </c>
      <c r="D7249" s="36">
        <v>15</v>
      </c>
      <c r="E7249" s="36">
        <v>2030</v>
      </c>
      <c r="F7249" s="578">
        <v>0.27014045082002675</v>
      </c>
      <c r="G7249" s="578">
        <v>755.61986541748001</v>
      </c>
      <c r="H7249" s="578">
        <v>0.247414157105879</v>
      </c>
      <c r="I7249" s="578">
        <v>9.3114117187269342E-3</v>
      </c>
      <c r="J7249" s="578">
        <v>5.0381647937077344E-3</v>
      </c>
      <c r="K7249" s="578">
        <v>0.30969369104186201</v>
      </c>
      <c r="L7249" s="578">
        <v>897.67507362365677</v>
      </c>
      <c r="M7249" s="578">
        <v>0.30336283935529651</v>
      </c>
      <c r="N7249" s="578">
        <v>2.3227119502204574E-2</v>
      </c>
      <c r="O7249" s="578">
        <v>5.9853305914051146E-3</v>
      </c>
      <c r="P7249" s="578">
        <v>0.27014045601933823</v>
      </c>
      <c r="Q7249" s="578">
        <v>755.61987050374307</v>
      </c>
      <c r="R7249" s="578">
        <v>0.24741415746031675</v>
      </c>
      <c r="S7249" s="578">
        <v>9.3114118128975361E-3</v>
      </c>
      <c r="T7249" s="578">
        <v>5.0381648470647581E-3</v>
      </c>
      <c r="U7249" s="578">
        <v>0</v>
      </c>
      <c r="V7249" s="578">
        <v>0</v>
      </c>
      <c r="W7249" s="578">
        <v>0</v>
      </c>
      <c r="X7249" s="578">
        <v>0</v>
      </c>
      <c r="Y7249" s="578">
        <v>0</v>
      </c>
    </row>
    <row r="7250" spans="1:25" x14ac:dyDescent="0.3">
      <c r="A7250" s="580" t="s">
        <v>8121</v>
      </c>
      <c r="B7250" s="580" t="s">
        <v>2190</v>
      </c>
      <c r="C7250" s="580" t="s">
        <v>44</v>
      </c>
      <c r="D7250" s="581">
        <v>16</v>
      </c>
      <c r="E7250" s="581">
        <v>2030</v>
      </c>
      <c r="F7250" s="582">
        <v>0.26347169395104625</v>
      </c>
      <c r="G7250" s="582">
        <v>769.15715026855423</v>
      </c>
      <c r="H7250" s="582">
        <v>0.25078740683358047</v>
      </c>
      <c r="I7250" s="582">
        <v>1.0132677595644658E-2</v>
      </c>
      <c r="J7250" s="582">
        <v>5.1284250609266221E-3</v>
      </c>
      <c r="K7250" s="582">
        <v>0.30160474246298874</v>
      </c>
      <c r="L7250" s="582">
        <v>902.8919703165684</v>
      </c>
      <c r="M7250" s="582">
        <v>0.30240940818153628</v>
      </c>
      <c r="N7250" s="582">
        <v>2.2936275027025922E-2</v>
      </c>
      <c r="O7250" s="582">
        <v>6.0201129720856726E-3</v>
      </c>
      <c r="P7250" s="582">
        <v>0.26347169402917775</v>
      </c>
      <c r="Q7250" s="582">
        <v>769.15714518229129</v>
      </c>
      <c r="R7250" s="582">
        <v>0.25078741475071298</v>
      </c>
      <c r="S7250" s="582">
        <v>1.0132677857503339E-2</v>
      </c>
      <c r="T7250" s="582">
        <v>5.1284250609266221E-3</v>
      </c>
      <c r="U7250" s="582">
        <v>0</v>
      </c>
      <c r="V7250" s="582">
        <v>0</v>
      </c>
      <c r="W7250" s="582">
        <v>0</v>
      </c>
      <c r="X7250" s="582">
        <v>0</v>
      </c>
      <c r="Y7250" s="582">
        <v>0</v>
      </c>
    </row>
    <row r="7251" spans="1:25" x14ac:dyDescent="0.3">
      <c r="A7251" s="61" t="s">
        <v>1269</v>
      </c>
      <c r="B7251" s="61" t="s">
        <v>48</v>
      </c>
      <c r="C7251" s="61" t="s">
        <v>44</v>
      </c>
      <c r="D7251" s="36">
        <v>1</v>
      </c>
      <c r="E7251" s="36">
        <v>2012</v>
      </c>
      <c r="F7251" s="578">
        <v>82.732049591722841</v>
      </c>
      <c r="G7251" s="578">
        <v>7835.667650858557</v>
      </c>
      <c r="H7251" s="578">
        <v>8.2943398854695225</v>
      </c>
      <c r="I7251" s="578">
        <v>4.4754805490374521</v>
      </c>
      <c r="J7251" s="578">
        <v>6.7188492122416649E-2</v>
      </c>
      <c r="K7251" s="578">
        <v>86.059511510694051</v>
      </c>
      <c r="L7251" s="578">
        <v>8300.8946228027307</v>
      </c>
      <c r="M7251" s="578">
        <v>8.7917695953510631</v>
      </c>
      <c r="N7251" s="578">
        <v>4.6970901489257804</v>
      </c>
      <c r="O7251" s="578">
        <v>7.1177576979001317E-2</v>
      </c>
      <c r="P7251" s="578">
        <v>82.732046535626623</v>
      </c>
      <c r="Q7251" s="578">
        <v>7835.6677042643196</v>
      </c>
      <c r="R7251" s="578">
        <v>8.2943398854695225</v>
      </c>
      <c r="S7251" s="578">
        <v>4.4754804447293228</v>
      </c>
      <c r="T7251" s="578">
        <v>6.7188492122416649E-2</v>
      </c>
      <c r="U7251" s="578">
        <v>0</v>
      </c>
      <c r="V7251" s="578">
        <v>0</v>
      </c>
      <c r="W7251" s="578">
        <v>0</v>
      </c>
      <c r="X7251" s="578">
        <v>0</v>
      </c>
      <c r="Y7251" s="578">
        <v>0</v>
      </c>
    </row>
    <row r="7252" spans="1:25" x14ac:dyDescent="0.3">
      <c r="A7252" s="61" t="s">
        <v>1270</v>
      </c>
      <c r="B7252" s="61" t="s">
        <v>48</v>
      </c>
      <c r="C7252" s="61" t="s">
        <v>44</v>
      </c>
      <c r="D7252" s="36">
        <v>2</v>
      </c>
      <c r="E7252" s="36">
        <v>2012</v>
      </c>
      <c r="F7252" s="578">
        <v>39.81025985447917</v>
      </c>
      <c r="G7252" s="578">
        <v>3958.0665969848601</v>
      </c>
      <c r="H7252" s="578">
        <v>4.0102068022824771</v>
      </c>
      <c r="I7252" s="578">
        <v>2.2728982418775496</v>
      </c>
      <c r="J7252" s="578">
        <v>3.3939439473518428E-2</v>
      </c>
      <c r="K7252" s="578">
        <v>42.130713109877675</v>
      </c>
      <c r="L7252" s="578">
        <v>4468.6418914794876</v>
      </c>
      <c r="M7252" s="578">
        <v>4.6458397319850775</v>
      </c>
      <c r="N7252" s="578">
        <v>2.5126037771503098</v>
      </c>
      <c r="O7252" s="578">
        <v>3.8317381928209202E-2</v>
      </c>
      <c r="P7252" s="578">
        <v>39.810259316504549</v>
      </c>
      <c r="Q7252" s="578">
        <v>3958.0665969848601</v>
      </c>
      <c r="R7252" s="578">
        <v>4.0102069117904904</v>
      </c>
      <c r="S7252" s="578">
        <v>2.2728982071081725</v>
      </c>
      <c r="T7252" s="578">
        <v>3.3939438949649472E-2</v>
      </c>
      <c r="U7252" s="578">
        <v>0</v>
      </c>
      <c r="V7252" s="578">
        <v>0</v>
      </c>
      <c r="W7252" s="578">
        <v>0</v>
      </c>
      <c r="X7252" s="578">
        <v>0</v>
      </c>
      <c r="Y7252" s="578">
        <v>0</v>
      </c>
    </row>
    <row r="7253" spans="1:25" x14ac:dyDescent="0.3">
      <c r="A7253" s="61" t="s">
        <v>1271</v>
      </c>
      <c r="B7253" s="61" t="s">
        <v>48</v>
      </c>
      <c r="C7253" s="61" t="s">
        <v>44</v>
      </c>
      <c r="D7253" s="36">
        <v>3</v>
      </c>
      <c r="E7253" s="36">
        <v>2012</v>
      </c>
      <c r="F7253" s="578">
        <v>21.512053971508628</v>
      </c>
      <c r="G7253" s="578">
        <v>2231.9725062052348</v>
      </c>
      <c r="H7253" s="578">
        <v>2.1396167461449878</v>
      </c>
      <c r="I7253" s="578">
        <v>1.2582529342422826</v>
      </c>
      <c r="J7253" s="578">
        <v>1.9138596709429551E-2</v>
      </c>
      <c r="K7253" s="578">
        <v>24.49167996759445</v>
      </c>
      <c r="L7253" s="578">
        <v>2873.8253008524525</v>
      </c>
      <c r="M7253" s="578">
        <v>2.4534564884379497</v>
      </c>
      <c r="N7253" s="578">
        <v>1.524518018277975</v>
      </c>
      <c r="O7253" s="578">
        <v>2.4642452500605275E-2</v>
      </c>
      <c r="P7253" s="578">
        <v>21.51205293836145</v>
      </c>
      <c r="Q7253" s="578">
        <v>2231.9725062052348</v>
      </c>
      <c r="R7253" s="578">
        <v>2.13961648587913</v>
      </c>
      <c r="S7253" s="578">
        <v>1.2582529500747675</v>
      </c>
      <c r="T7253" s="578">
        <v>1.9138596709429551E-2</v>
      </c>
      <c r="U7253" s="578">
        <v>0</v>
      </c>
      <c r="V7253" s="578">
        <v>0</v>
      </c>
      <c r="W7253" s="578">
        <v>0</v>
      </c>
      <c r="X7253" s="578">
        <v>0</v>
      </c>
      <c r="Y7253" s="578">
        <v>0</v>
      </c>
    </row>
    <row r="7254" spans="1:25" x14ac:dyDescent="0.3">
      <c r="A7254" s="61" t="s">
        <v>1272</v>
      </c>
      <c r="B7254" s="61" t="s">
        <v>48</v>
      </c>
      <c r="C7254" s="61" t="s">
        <v>44</v>
      </c>
      <c r="D7254" s="36">
        <v>4</v>
      </c>
      <c r="E7254" s="36">
        <v>2012</v>
      </c>
      <c r="F7254" s="578">
        <v>12.059788216230375</v>
      </c>
      <c r="G7254" s="578">
        <v>1107.48487726847</v>
      </c>
      <c r="H7254" s="578">
        <v>1.2795006022206477</v>
      </c>
      <c r="I7254" s="578">
        <v>0.65731099247932401</v>
      </c>
      <c r="J7254" s="578">
        <v>9.4963481533340832E-3</v>
      </c>
      <c r="K7254" s="578">
        <v>19.126568347331997</v>
      </c>
      <c r="L7254" s="578">
        <v>2369.548609415685</v>
      </c>
      <c r="M7254" s="578">
        <v>1.7451879517563249</v>
      </c>
      <c r="N7254" s="578">
        <v>1.2210691189393348</v>
      </c>
      <c r="O7254" s="578">
        <v>2.0318488629224349E-2</v>
      </c>
      <c r="P7254" s="578">
        <v>12.059789264749224</v>
      </c>
      <c r="Q7254" s="578">
        <v>1107.48487726847</v>
      </c>
      <c r="R7254" s="578">
        <v>1.2795006016967774</v>
      </c>
      <c r="S7254" s="578">
        <v>0.65731099247932401</v>
      </c>
      <c r="T7254" s="578">
        <v>9.4963481533340832E-3</v>
      </c>
      <c r="U7254" s="578">
        <v>0</v>
      </c>
      <c r="V7254" s="578">
        <v>0</v>
      </c>
      <c r="W7254" s="578">
        <v>0</v>
      </c>
      <c r="X7254" s="578">
        <v>0</v>
      </c>
      <c r="Y7254" s="578">
        <v>0</v>
      </c>
    </row>
    <row r="7255" spans="1:25" x14ac:dyDescent="0.3">
      <c r="A7255" s="61" t="s">
        <v>1273</v>
      </c>
      <c r="B7255" s="61" t="s">
        <v>48</v>
      </c>
      <c r="C7255" s="61" t="s">
        <v>44</v>
      </c>
      <c r="D7255" s="36">
        <v>5</v>
      </c>
      <c r="E7255" s="36">
        <v>2012</v>
      </c>
      <c r="F7255" s="578">
        <v>10.863963183059195</v>
      </c>
      <c r="G7255" s="578">
        <v>1140.9644927978477</v>
      </c>
      <c r="H7255" s="578">
        <v>1.0343837983673401</v>
      </c>
      <c r="I7255" s="578">
        <v>0.6280439679200448</v>
      </c>
      <c r="J7255" s="578">
        <v>9.7835237005104454E-3</v>
      </c>
      <c r="K7255" s="578">
        <v>16.562801113745024</v>
      </c>
      <c r="L7255" s="578">
        <v>2093.1944580078098</v>
      </c>
      <c r="M7255" s="578">
        <v>1.3751890019047948</v>
      </c>
      <c r="N7255" s="578">
        <v>1.0808774987235599</v>
      </c>
      <c r="O7255" s="578">
        <v>1.7948858342909525E-2</v>
      </c>
      <c r="P7255" s="578">
        <v>10.863962612793893</v>
      </c>
      <c r="Q7255" s="578">
        <v>1140.9644927978477</v>
      </c>
      <c r="R7255" s="578">
        <v>1.034383808825315</v>
      </c>
      <c r="S7255" s="578">
        <v>0.62804396792004447</v>
      </c>
      <c r="T7255" s="578">
        <v>9.7835237538674673E-3</v>
      </c>
      <c r="U7255" s="578">
        <v>0</v>
      </c>
      <c r="V7255" s="578">
        <v>0</v>
      </c>
      <c r="W7255" s="578">
        <v>0</v>
      </c>
      <c r="X7255" s="578">
        <v>0</v>
      </c>
      <c r="Y7255" s="578">
        <v>0</v>
      </c>
    </row>
    <row r="7256" spans="1:25" x14ac:dyDescent="0.3">
      <c r="A7256" s="61" t="s">
        <v>1274</v>
      </c>
      <c r="B7256" s="61" t="s">
        <v>48</v>
      </c>
      <c r="C7256" s="61" t="s">
        <v>44</v>
      </c>
      <c r="D7256" s="36">
        <v>6</v>
      </c>
      <c r="E7256" s="36">
        <v>2012</v>
      </c>
      <c r="F7256" s="578">
        <v>10.146455177358172</v>
      </c>
      <c r="G7256" s="578">
        <v>1161.0508130391377</v>
      </c>
      <c r="H7256" s="578">
        <v>0.88731407944578644</v>
      </c>
      <c r="I7256" s="578">
        <v>0.61048300564289004</v>
      </c>
      <c r="J7256" s="578">
        <v>9.9557994932789814E-3</v>
      </c>
      <c r="K7256" s="578">
        <v>14.963149577417976</v>
      </c>
      <c r="L7256" s="578">
        <v>1925.7748082478774</v>
      </c>
      <c r="M7256" s="578">
        <v>1.1292909740392676</v>
      </c>
      <c r="N7256" s="578">
        <v>0.9785643567641571</v>
      </c>
      <c r="O7256" s="578">
        <v>1.6513322829268824E-2</v>
      </c>
      <c r="P7256" s="578">
        <v>10.146455185710975</v>
      </c>
      <c r="Q7256" s="578">
        <v>1161.0508130391377</v>
      </c>
      <c r="R7256" s="578">
        <v>0.88731404878975184</v>
      </c>
      <c r="S7256" s="578">
        <v>0.61048300564289004</v>
      </c>
      <c r="T7256" s="578">
        <v>9.9557995466360051E-3</v>
      </c>
      <c r="U7256" s="578">
        <v>0</v>
      </c>
      <c r="V7256" s="578">
        <v>0</v>
      </c>
      <c r="W7256" s="578">
        <v>0</v>
      </c>
      <c r="X7256" s="578">
        <v>0</v>
      </c>
      <c r="Y7256" s="578">
        <v>0</v>
      </c>
    </row>
    <row r="7257" spans="1:25" x14ac:dyDescent="0.3">
      <c r="A7257" s="61" t="s">
        <v>1275</v>
      </c>
      <c r="B7257" s="61" t="s">
        <v>48</v>
      </c>
      <c r="C7257" s="61" t="s">
        <v>44</v>
      </c>
      <c r="D7257" s="36">
        <v>7</v>
      </c>
      <c r="E7257" s="36">
        <v>2012</v>
      </c>
      <c r="F7257" s="578">
        <v>9.6681349920933481</v>
      </c>
      <c r="G7257" s="578">
        <v>1174.4442291259725</v>
      </c>
      <c r="H7257" s="578">
        <v>0.78926482722939273</v>
      </c>
      <c r="I7257" s="578">
        <v>0.59877622779458728</v>
      </c>
      <c r="J7257" s="578">
        <v>1.0070693863478142E-2</v>
      </c>
      <c r="K7257" s="578">
        <v>14.458907937107099</v>
      </c>
      <c r="L7257" s="578">
        <v>1884.9788462320898</v>
      </c>
      <c r="M7257" s="578">
        <v>1.0040614429162775</v>
      </c>
      <c r="N7257" s="578">
        <v>0.94225578724096182</v>
      </c>
      <c r="O7257" s="578">
        <v>1.6163559213358249E-2</v>
      </c>
      <c r="P7257" s="578">
        <v>9.6681342019291829</v>
      </c>
      <c r="Q7257" s="578">
        <v>1174.4442291259725</v>
      </c>
      <c r="R7257" s="578">
        <v>0.78926480611941452</v>
      </c>
      <c r="S7257" s="578">
        <v>0.59877619085212519</v>
      </c>
      <c r="T7257" s="578">
        <v>1.0070693916835165E-2</v>
      </c>
      <c r="U7257" s="578">
        <v>0</v>
      </c>
      <c r="V7257" s="578">
        <v>0</v>
      </c>
      <c r="W7257" s="578">
        <v>0</v>
      </c>
      <c r="X7257" s="578">
        <v>0</v>
      </c>
      <c r="Y7257" s="578">
        <v>0</v>
      </c>
    </row>
    <row r="7258" spans="1:25" x14ac:dyDescent="0.3">
      <c r="A7258" s="61" t="s">
        <v>1276</v>
      </c>
      <c r="B7258" s="61" t="s">
        <v>48</v>
      </c>
      <c r="C7258" s="61" t="s">
        <v>44</v>
      </c>
      <c r="D7258" s="36">
        <v>8</v>
      </c>
      <c r="E7258" s="36">
        <v>2012</v>
      </c>
      <c r="F7258" s="578">
        <v>9.1905169598952163</v>
      </c>
      <c r="G7258" s="578">
        <v>1129.5386110941499</v>
      </c>
      <c r="H7258" s="578">
        <v>0.69880019733682219</v>
      </c>
      <c r="I7258" s="578">
        <v>0.59290270879864648</v>
      </c>
      <c r="J7258" s="578">
        <v>9.6856545424088801E-3</v>
      </c>
      <c r="K7258" s="578">
        <v>12.575583042319774</v>
      </c>
      <c r="L7258" s="578">
        <v>1615.1046969095801</v>
      </c>
      <c r="M7258" s="578">
        <v>0.93925005414833573</v>
      </c>
      <c r="N7258" s="578">
        <v>0.77595702341447248</v>
      </c>
      <c r="O7258" s="578">
        <v>1.3849413429852525E-2</v>
      </c>
      <c r="P7258" s="578">
        <v>9.190517694910028</v>
      </c>
      <c r="Q7258" s="578">
        <v>1129.5386632283476</v>
      </c>
      <c r="R7258" s="578">
        <v>0.69880019236976854</v>
      </c>
      <c r="S7258" s="578">
        <v>0.59290274465456583</v>
      </c>
      <c r="T7258" s="578">
        <v>9.6856550662778283E-3</v>
      </c>
      <c r="U7258" s="578">
        <v>0</v>
      </c>
      <c r="V7258" s="578">
        <v>0</v>
      </c>
      <c r="W7258" s="578">
        <v>0</v>
      </c>
      <c r="X7258" s="578">
        <v>0</v>
      </c>
      <c r="Y7258" s="578">
        <v>0</v>
      </c>
    </row>
    <row r="7259" spans="1:25" x14ac:dyDescent="0.3">
      <c r="A7259" s="61" t="s">
        <v>1277</v>
      </c>
      <c r="B7259" s="61" t="s">
        <v>48</v>
      </c>
      <c r="C7259" s="61" t="s">
        <v>44</v>
      </c>
      <c r="D7259" s="36">
        <v>9</v>
      </c>
      <c r="E7259" s="36">
        <v>2012</v>
      </c>
      <c r="F7259" s="578">
        <v>8.8323043839845869</v>
      </c>
      <c r="G7259" s="578">
        <v>1095.8661511739024</v>
      </c>
      <c r="H7259" s="578">
        <v>0.63095113526408797</v>
      </c>
      <c r="I7259" s="578">
        <v>0.58849801123142198</v>
      </c>
      <c r="J7259" s="578">
        <v>9.3969434868389073E-3</v>
      </c>
      <c r="K7259" s="578">
        <v>12.2319318768568</v>
      </c>
      <c r="L7259" s="578">
        <v>1574.1244824727326</v>
      </c>
      <c r="M7259" s="578">
        <v>0.88795923045836367</v>
      </c>
      <c r="N7259" s="578">
        <v>0.72822360911716943</v>
      </c>
      <c r="O7259" s="578">
        <v>1.3498018185297601E-2</v>
      </c>
      <c r="P7259" s="578">
        <v>8.832304373846755</v>
      </c>
      <c r="Q7259" s="578">
        <v>1095.8661511739024</v>
      </c>
      <c r="R7259" s="578">
        <v>0.63095110359912077</v>
      </c>
      <c r="S7259" s="578">
        <v>0.58849801123142198</v>
      </c>
      <c r="T7259" s="578">
        <v>9.3969434383325244E-3</v>
      </c>
      <c r="U7259" s="578">
        <v>0</v>
      </c>
      <c r="V7259" s="578">
        <v>0</v>
      </c>
      <c r="W7259" s="578">
        <v>0</v>
      </c>
      <c r="X7259" s="578">
        <v>0</v>
      </c>
      <c r="Y7259" s="578">
        <v>0</v>
      </c>
    </row>
    <row r="7260" spans="1:25" x14ac:dyDescent="0.3">
      <c r="A7260" s="61" t="s">
        <v>1278</v>
      </c>
      <c r="B7260" s="61" t="s">
        <v>48</v>
      </c>
      <c r="C7260" s="61" t="s">
        <v>44</v>
      </c>
      <c r="D7260" s="36">
        <v>10</v>
      </c>
      <c r="E7260" s="36">
        <v>2012</v>
      </c>
      <c r="F7260" s="578">
        <v>8.5536776291361676</v>
      </c>
      <c r="G7260" s="578">
        <v>1069.6728006998626</v>
      </c>
      <c r="H7260" s="578">
        <v>0.57817861610480215</v>
      </c>
      <c r="I7260" s="578">
        <v>0.58506999909877699</v>
      </c>
      <c r="J7260" s="578">
        <v>9.1723387692278849E-3</v>
      </c>
      <c r="K7260" s="578">
        <v>11.948546723889425</v>
      </c>
      <c r="L7260" s="578">
        <v>1541.0195376078227</v>
      </c>
      <c r="M7260" s="578">
        <v>0.85004461490704319</v>
      </c>
      <c r="N7260" s="578">
        <v>0.68489295492569602</v>
      </c>
      <c r="O7260" s="578">
        <v>1.3214179295270325E-2</v>
      </c>
      <c r="P7260" s="578">
        <v>8.5536779396522071</v>
      </c>
      <c r="Q7260" s="578">
        <v>1069.6728006998626</v>
      </c>
      <c r="R7260" s="578">
        <v>0.5781785369423833</v>
      </c>
      <c r="S7260" s="578">
        <v>0.58506999909877699</v>
      </c>
      <c r="T7260" s="578">
        <v>9.1723387692278849E-3</v>
      </c>
      <c r="U7260" s="578">
        <v>0</v>
      </c>
      <c r="V7260" s="578">
        <v>0</v>
      </c>
      <c r="W7260" s="578">
        <v>0</v>
      </c>
      <c r="X7260" s="578">
        <v>0</v>
      </c>
      <c r="Y7260" s="578">
        <v>0</v>
      </c>
    </row>
    <row r="7261" spans="1:25" x14ac:dyDescent="0.3">
      <c r="A7261" s="61" t="s">
        <v>1279</v>
      </c>
      <c r="B7261" s="61" t="s">
        <v>48</v>
      </c>
      <c r="C7261" s="61" t="s">
        <v>44</v>
      </c>
      <c r="D7261" s="36">
        <v>11</v>
      </c>
      <c r="E7261" s="36">
        <v>2012</v>
      </c>
      <c r="F7261" s="578">
        <v>9.7403617822710515</v>
      </c>
      <c r="G7261" s="578">
        <v>1246.9371630350699</v>
      </c>
      <c r="H7261" s="578">
        <v>0.69958448485704117</v>
      </c>
      <c r="I7261" s="578">
        <v>0.54676528678586045</v>
      </c>
      <c r="J7261" s="578">
        <v>1.069238846927565E-2</v>
      </c>
      <c r="K7261" s="578">
        <v>11.659793149223875</v>
      </c>
      <c r="L7261" s="578">
        <v>1514.3754259745224</v>
      </c>
      <c r="M7261" s="578">
        <v>0.82342734920287808</v>
      </c>
      <c r="N7261" s="578">
        <v>0.63136600943592658</v>
      </c>
      <c r="O7261" s="578">
        <v>1.2985693353887899E-2</v>
      </c>
      <c r="P7261" s="578">
        <v>9.7403615884492414</v>
      </c>
      <c r="Q7261" s="578">
        <v>1246.9371630350699</v>
      </c>
      <c r="R7261" s="578">
        <v>0.69958448909649895</v>
      </c>
      <c r="S7261" s="578">
        <v>0.54676528461277452</v>
      </c>
      <c r="T7261" s="578">
        <v>1.069238846927565E-2</v>
      </c>
      <c r="U7261" s="578">
        <v>0</v>
      </c>
      <c r="V7261" s="578">
        <v>0</v>
      </c>
      <c r="W7261" s="578">
        <v>0</v>
      </c>
      <c r="X7261" s="578">
        <v>0</v>
      </c>
      <c r="Y7261" s="578">
        <v>0</v>
      </c>
    </row>
    <row r="7262" spans="1:25" x14ac:dyDescent="0.3">
      <c r="A7262" s="61" t="s">
        <v>1280</v>
      </c>
      <c r="B7262" s="61" t="s">
        <v>48</v>
      </c>
      <c r="C7262" s="61" t="s">
        <v>44</v>
      </c>
      <c r="D7262" s="36">
        <v>12</v>
      </c>
      <c r="E7262" s="36">
        <v>2012</v>
      </c>
      <c r="F7262" s="578">
        <v>10.711289436173164</v>
      </c>
      <c r="G7262" s="578">
        <v>1391.9726041157976</v>
      </c>
      <c r="H7262" s="578">
        <v>0.79891623706013548</v>
      </c>
      <c r="I7262" s="578">
        <v>0.51542348709578301</v>
      </c>
      <c r="J7262" s="578">
        <v>1.1936121911276073E-2</v>
      </c>
      <c r="K7262" s="578">
        <v>11.414036794361852</v>
      </c>
      <c r="L7262" s="578">
        <v>1491.661231994625</v>
      </c>
      <c r="M7262" s="578">
        <v>0.80185401841299542</v>
      </c>
      <c r="N7262" s="578">
        <v>0.58557737878678928</v>
      </c>
      <c r="O7262" s="578">
        <v>1.2790945678716473E-2</v>
      </c>
      <c r="P7262" s="578">
        <v>10.711288495246322</v>
      </c>
      <c r="Q7262" s="578">
        <v>1391.9726041157976</v>
      </c>
      <c r="R7262" s="578">
        <v>0.79891622545740848</v>
      </c>
      <c r="S7262" s="578">
        <v>0.51542348763905443</v>
      </c>
      <c r="T7262" s="578">
        <v>1.1936121911276073E-2</v>
      </c>
      <c r="U7262" s="578">
        <v>0</v>
      </c>
      <c r="V7262" s="578">
        <v>0</v>
      </c>
      <c r="W7262" s="578">
        <v>0</v>
      </c>
      <c r="X7262" s="578">
        <v>0</v>
      </c>
      <c r="Y7262" s="578">
        <v>0</v>
      </c>
    </row>
    <row r="7263" spans="1:25" x14ac:dyDescent="0.3">
      <c r="A7263" s="61" t="s">
        <v>1281</v>
      </c>
      <c r="B7263" s="61" t="s">
        <v>48</v>
      </c>
      <c r="C7263" s="61" t="s">
        <v>44</v>
      </c>
      <c r="D7263" s="36">
        <v>13</v>
      </c>
      <c r="E7263" s="36">
        <v>2012</v>
      </c>
      <c r="F7263" s="578">
        <v>10.585373568542561</v>
      </c>
      <c r="G7263" s="578">
        <v>1391.5570729573501</v>
      </c>
      <c r="H7263" s="578">
        <v>0.77235989493783508</v>
      </c>
      <c r="I7263" s="578">
        <v>0.47179440156711849</v>
      </c>
      <c r="J7263" s="578">
        <v>1.1932562561317601E-2</v>
      </c>
      <c r="K7263" s="578">
        <v>11.221404049186525</v>
      </c>
      <c r="L7263" s="578">
        <v>1479.1164563496875</v>
      </c>
      <c r="M7263" s="578">
        <v>0.76814080247034577</v>
      </c>
      <c r="N7263" s="578">
        <v>0.54309281788300701</v>
      </c>
      <c r="O7263" s="578">
        <v>1.2683413369813877E-2</v>
      </c>
      <c r="P7263" s="578">
        <v>10.585372264283512</v>
      </c>
      <c r="Q7263" s="578">
        <v>1391.557020823155</v>
      </c>
      <c r="R7263" s="578">
        <v>0.77235988997078153</v>
      </c>
      <c r="S7263" s="578">
        <v>0.47179426280005499</v>
      </c>
      <c r="T7263" s="578">
        <v>1.1932562561317601E-2</v>
      </c>
      <c r="U7263" s="578">
        <v>0</v>
      </c>
      <c r="V7263" s="578">
        <v>0</v>
      </c>
      <c r="W7263" s="578">
        <v>0</v>
      </c>
      <c r="X7263" s="578">
        <v>0</v>
      </c>
      <c r="Y7263" s="578">
        <v>0</v>
      </c>
    </row>
    <row r="7264" spans="1:25" x14ac:dyDescent="0.3">
      <c r="A7264" s="61" t="s">
        <v>1282</v>
      </c>
      <c r="B7264" s="61" t="s">
        <v>48</v>
      </c>
      <c r="C7264" s="61" t="s">
        <v>44</v>
      </c>
      <c r="D7264" s="36">
        <v>14</v>
      </c>
      <c r="E7264" s="36">
        <v>2012</v>
      </c>
      <c r="F7264" s="578">
        <v>11.416375347029875</v>
      </c>
      <c r="G7264" s="578">
        <v>1491.1990203857374</v>
      </c>
      <c r="H7264" s="578">
        <v>0.73932587064336941</v>
      </c>
      <c r="I7264" s="578">
        <v>0.47081660463785102</v>
      </c>
      <c r="J7264" s="578">
        <v>1.2787019950337675E-2</v>
      </c>
      <c r="K7264" s="578">
        <v>11.994299255515148</v>
      </c>
      <c r="L7264" s="578">
        <v>1569.8355089823349</v>
      </c>
      <c r="M7264" s="578">
        <v>0.73700979018273427</v>
      </c>
      <c r="N7264" s="578">
        <v>0.54054443798183094</v>
      </c>
      <c r="O7264" s="578">
        <v>1.346134164487005E-2</v>
      </c>
      <c r="P7264" s="578">
        <v>11.416376910977551</v>
      </c>
      <c r="Q7264" s="578">
        <v>1491.1990203857374</v>
      </c>
      <c r="R7264" s="578">
        <v>0.73932587064336952</v>
      </c>
      <c r="S7264" s="578">
        <v>0.47081660409457948</v>
      </c>
      <c r="T7264" s="578">
        <v>1.2787019950337675E-2</v>
      </c>
      <c r="U7264" s="578">
        <v>0</v>
      </c>
      <c r="V7264" s="578">
        <v>0</v>
      </c>
      <c r="W7264" s="578">
        <v>0</v>
      </c>
      <c r="X7264" s="578">
        <v>0</v>
      </c>
      <c r="Y7264" s="578">
        <v>0</v>
      </c>
    </row>
    <row r="7265" spans="1:25" x14ac:dyDescent="0.3">
      <c r="A7265" s="61" t="s">
        <v>1283</v>
      </c>
      <c r="B7265" s="61" t="s">
        <v>48</v>
      </c>
      <c r="C7265" s="61" t="s">
        <v>44</v>
      </c>
      <c r="D7265" s="36">
        <v>15</v>
      </c>
      <c r="E7265" s="36">
        <v>2012</v>
      </c>
      <c r="F7265" s="578">
        <v>12.210439372114074</v>
      </c>
      <c r="G7265" s="578">
        <v>1585.4583320617626</v>
      </c>
      <c r="H7265" s="578">
        <v>0.71087189635727488</v>
      </c>
      <c r="I7265" s="578">
        <v>0.47299471340374971</v>
      </c>
      <c r="J7265" s="578">
        <v>1.3595300959423125E-2</v>
      </c>
      <c r="K7265" s="578">
        <v>12.726782356015326</v>
      </c>
      <c r="L7265" s="578">
        <v>1654.8108533223401</v>
      </c>
      <c r="M7265" s="578">
        <v>0.71143291805249931</v>
      </c>
      <c r="N7265" s="578">
        <v>0.53699680790305104</v>
      </c>
      <c r="O7265" s="578">
        <v>1.4189981186063924E-2</v>
      </c>
      <c r="P7265" s="578">
        <v>12.210439363232549</v>
      </c>
      <c r="Q7265" s="578">
        <v>1585.4583320617626</v>
      </c>
      <c r="R7265" s="578">
        <v>0.71087187524729667</v>
      </c>
      <c r="S7265" s="578">
        <v>0.47299471130827397</v>
      </c>
      <c r="T7265" s="578">
        <v>1.3595300959423125E-2</v>
      </c>
      <c r="U7265" s="578">
        <v>0</v>
      </c>
      <c r="V7265" s="578">
        <v>0</v>
      </c>
      <c r="W7265" s="578">
        <v>0</v>
      </c>
      <c r="X7265" s="578">
        <v>0</v>
      </c>
      <c r="Y7265" s="578">
        <v>0</v>
      </c>
    </row>
    <row r="7266" spans="1:25" x14ac:dyDescent="0.3">
      <c r="A7266" s="580" t="s">
        <v>1284</v>
      </c>
      <c r="B7266" s="580" t="s">
        <v>48</v>
      </c>
      <c r="C7266" s="580" t="s">
        <v>44</v>
      </c>
      <c r="D7266" s="581">
        <v>16</v>
      </c>
      <c r="E7266" s="581">
        <v>2012</v>
      </c>
      <c r="F7266" s="582">
        <v>13.246166866350226</v>
      </c>
      <c r="G7266" s="582">
        <v>1694.8461290995249</v>
      </c>
      <c r="H7266" s="582">
        <v>0.6945584112545472</v>
      </c>
      <c r="I7266" s="582">
        <v>0.48657666705548702</v>
      </c>
      <c r="J7266" s="582">
        <v>1.4533332316204876E-2</v>
      </c>
      <c r="K7266" s="582">
        <v>13.67791682706345</v>
      </c>
      <c r="L7266" s="582">
        <v>1753.5819867451926</v>
      </c>
      <c r="M7266" s="582">
        <v>0.69604443322168652</v>
      </c>
      <c r="N7266" s="582">
        <v>0.54674862362056298</v>
      </c>
      <c r="O7266" s="582">
        <v>1.5037015604320875E-2</v>
      </c>
      <c r="P7266" s="582">
        <v>13.246166348209901</v>
      </c>
      <c r="Q7266" s="582">
        <v>1694.84607696533</v>
      </c>
      <c r="R7266" s="582">
        <v>0.69455836903459023</v>
      </c>
      <c r="S7266" s="582">
        <v>0.48657666705548724</v>
      </c>
      <c r="T7266" s="582">
        <v>1.4533332316204876E-2</v>
      </c>
      <c r="U7266" s="582">
        <v>0</v>
      </c>
      <c r="V7266" s="582">
        <v>0</v>
      </c>
      <c r="W7266" s="582">
        <v>0</v>
      </c>
      <c r="X7266" s="582">
        <v>0</v>
      </c>
      <c r="Y7266" s="582">
        <v>0</v>
      </c>
    </row>
    <row r="7267" spans="1:25" x14ac:dyDescent="0.3">
      <c r="A7267" s="61" t="s">
        <v>1285</v>
      </c>
      <c r="B7267" s="61" t="s">
        <v>48</v>
      </c>
      <c r="C7267" s="61" t="s">
        <v>44</v>
      </c>
      <c r="D7267" s="36">
        <v>1</v>
      </c>
      <c r="E7267" s="36">
        <v>2020</v>
      </c>
      <c r="F7267" s="578">
        <v>37.283585277114355</v>
      </c>
      <c r="G7267" s="578">
        <v>7519.8439636230432</v>
      </c>
      <c r="H7267" s="578">
        <v>4.0986454933105598</v>
      </c>
      <c r="I7267" s="578">
        <v>1.9742889472593825</v>
      </c>
      <c r="J7267" s="578">
        <v>6.6150974288272296E-2</v>
      </c>
      <c r="K7267" s="578">
        <v>38.704246723442296</v>
      </c>
      <c r="L7267" s="578">
        <v>7962.6934789021743</v>
      </c>
      <c r="M7267" s="578">
        <v>4.388299090787763</v>
      </c>
      <c r="N7267" s="578">
        <v>2.0589430474986599</v>
      </c>
      <c r="O7267" s="578">
        <v>7.0047349979480061E-2</v>
      </c>
      <c r="P7267" s="578">
        <v>37.28358845499065</v>
      </c>
      <c r="Q7267" s="578">
        <v>7519.8439127604124</v>
      </c>
      <c r="R7267" s="578">
        <v>4.0986455038655496</v>
      </c>
      <c r="S7267" s="578">
        <v>1.9742888786519499</v>
      </c>
      <c r="T7267" s="578">
        <v>6.6150974288272296E-2</v>
      </c>
      <c r="U7267" s="578">
        <v>0</v>
      </c>
      <c r="V7267" s="578">
        <v>0</v>
      </c>
      <c r="W7267" s="578">
        <v>0</v>
      </c>
      <c r="X7267" s="578">
        <v>0</v>
      </c>
      <c r="Y7267" s="578">
        <v>0</v>
      </c>
    </row>
    <row r="7268" spans="1:25" x14ac:dyDescent="0.3">
      <c r="A7268" s="61" t="s">
        <v>1286</v>
      </c>
      <c r="B7268" s="61" t="s">
        <v>48</v>
      </c>
      <c r="C7268" s="61" t="s">
        <v>44</v>
      </c>
      <c r="D7268" s="36">
        <v>2</v>
      </c>
      <c r="E7268" s="36">
        <v>2020</v>
      </c>
      <c r="F7268" s="578">
        <v>18.11117389215115</v>
      </c>
      <c r="G7268" s="578">
        <v>3805.9403216044052</v>
      </c>
      <c r="H7268" s="578">
        <v>1.9653709535486947</v>
      </c>
      <c r="I7268" s="578">
        <v>0.99052731009821049</v>
      </c>
      <c r="J7268" s="578">
        <v>3.3478862703001697E-2</v>
      </c>
      <c r="K7268" s="578">
        <v>19.180518200577325</v>
      </c>
      <c r="L7268" s="578">
        <v>4291.5040054321216</v>
      </c>
      <c r="M7268" s="578">
        <v>2.3366375652452276</v>
      </c>
      <c r="N7268" s="578">
        <v>1.0680365548469075</v>
      </c>
      <c r="O7268" s="578">
        <v>3.7751212056415726E-2</v>
      </c>
      <c r="P7268" s="578">
        <v>18.111174410286626</v>
      </c>
      <c r="Q7268" s="578">
        <v>3805.9403737386001</v>
      </c>
      <c r="R7268" s="578">
        <v>1.9653711029483574</v>
      </c>
      <c r="S7268" s="578">
        <v>0.99052733120818903</v>
      </c>
      <c r="T7268" s="578">
        <v>3.3478862683599148E-2</v>
      </c>
      <c r="U7268" s="578">
        <v>0</v>
      </c>
      <c r="V7268" s="578">
        <v>0</v>
      </c>
      <c r="W7268" s="578">
        <v>0</v>
      </c>
      <c r="X7268" s="578">
        <v>0</v>
      </c>
      <c r="Y7268" s="578">
        <v>0</v>
      </c>
    </row>
    <row r="7269" spans="1:25" x14ac:dyDescent="0.3">
      <c r="A7269" s="61" t="s">
        <v>1287</v>
      </c>
      <c r="B7269" s="61" t="s">
        <v>48</v>
      </c>
      <c r="C7269" s="61" t="s">
        <v>44</v>
      </c>
      <c r="D7269" s="36">
        <v>3</v>
      </c>
      <c r="E7269" s="36">
        <v>2020</v>
      </c>
      <c r="F7269" s="578">
        <v>9.7585111686372805</v>
      </c>
      <c r="G7269" s="578">
        <v>2145.2903277079199</v>
      </c>
      <c r="H7269" s="578">
        <v>1.0593325824787176</v>
      </c>
      <c r="I7269" s="578">
        <v>0.54443799393872372</v>
      </c>
      <c r="J7269" s="578">
        <v>1.8871209118515198E-2</v>
      </c>
      <c r="K7269" s="578">
        <v>11.182343828739224</v>
      </c>
      <c r="L7269" s="578">
        <v>2754.2744852701771</v>
      </c>
      <c r="M7269" s="578">
        <v>1.2416620915367527</v>
      </c>
      <c r="N7269" s="578">
        <v>0.64103438270588675</v>
      </c>
      <c r="O7269" s="578">
        <v>2.42297470103949E-2</v>
      </c>
      <c r="P7269" s="578">
        <v>9.7585100213739846</v>
      </c>
      <c r="Q7269" s="578">
        <v>2145.2903277079199</v>
      </c>
      <c r="R7269" s="578">
        <v>1.0593324927613075</v>
      </c>
      <c r="S7269" s="578">
        <v>0.54443798338373472</v>
      </c>
      <c r="T7269" s="578">
        <v>1.8871209118515198E-2</v>
      </c>
      <c r="U7269" s="578">
        <v>0</v>
      </c>
      <c r="V7269" s="578">
        <v>0</v>
      </c>
      <c r="W7269" s="578">
        <v>0</v>
      </c>
      <c r="X7269" s="578">
        <v>0</v>
      </c>
      <c r="Y7269" s="578">
        <v>0</v>
      </c>
    </row>
    <row r="7270" spans="1:25" x14ac:dyDescent="0.3">
      <c r="A7270" s="61" t="s">
        <v>1288</v>
      </c>
      <c r="B7270" s="61" t="s">
        <v>48</v>
      </c>
      <c r="C7270" s="61" t="s">
        <v>44</v>
      </c>
      <c r="D7270" s="36">
        <v>4</v>
      </c>
      <c r="E7270" s="36">
        <v>2020</v>
      </c>
      <c r="F7270" s="578">
        <v>5.4848314403352507</v>
      </c>
      <c r="G7270" s="578">
        <v>1065.34925715128</v>
      </c>
      <c r="H7270" s="578">
        <v>0.62197235719455979</v>
      </c>
      <c r="I7270" s="578">
        <v>0.28973820401976474</v>
      </c>
      <c r="J7270" s="578">
        <v>9.3712294425737589E-3</v>
      </c>
      <c r="K7270" s="578">
        <v>8.7132911736140723</v>
      </c>
      <c r="L7270" s="578">
        <v>2275.1019973754846</v>
      </c>
      <c r="M7270" s="578">
        <v>0.88839748377601258</v>
      </c>
      <c r="N7270" s="578">
        <v>0.50791363681976942</v>
      </c>
      <c r="O7270" s="578">
        <v>2.0013574957071425E-2</v>
      </c>
      <c r="P7270" s="578">
        <v>5.484831596729534</v>
      </c>
      <c r="Q7270" s="578">
        <v>1065.34925715128</v>
      </c>
      <c r="R7270" s="578">
        <v>0.62197240469201132</v>
      </c>
      <c r="S7270" s="578">
        <v>0.28973825306941997</v>
      </c>
      <c r="T7270" s="578">
        <v>9.3712294959307843E-3</v>
      </c>
      <c r="U7270" s="578">
        <v>0</v>
      </c>
      <c r="V7270" s="578">
        <v>0</v>
      </c>
      <c r="W7270" s="578">
        <v>0</v>
      </c>
      <c r="X7270" s="578">
        <v>0</v>
      </c>
      <c r="Y7270" s="578">
        <v>0</v>
      </c>
    </row>
    <row r="7271" spans="1:25" x14ac:dyDescent="0.3">
      <c r="A7271" s="61" t="s">
        <v>1289</v>
      </c>
      <c r="B7271" s="61" t="s">
        <v>48</v>
      </c>
      <c r="C7271" s="61" t="s">
        <v>44</v>
      </c>
      <c r="D7271" s="36">
        <v>5</v>
      </c>
      <c r="E7271" s="36">
        <v>2020</v>
      </c>
      <c r="F7271" s="578">
        <v>4.9457285349477971</v>
      </c>
      <c r="G7271" s="578">
        <v>1097.3276151021273</v>
      </c>
      <c r="H7271" s="578">
        <v>0.50921818140583675</v>
      </c>
      <c r="I7271" s="578">
        <v>0.27169953077100151</v>
      </c>
      <c r="J7271" s="578">
        <v>9.6525980382769563E-3</v>
      </c>
      <c r="K7271" s="578">
        <v>7.5335422878827796</v>
      </c>
      <c r="L7271" s="578">
        <v>2008.8094787597599</v>
      </c>
      <c r="M7271" s="578">
        <v>0.70237412455026027</v>
      </c>
      <c r="N7271" s="578">
        <v>0.44582978209170149</v>
      </c>
      <c r="O7271" s="578">
        <v>1.7671302931072774E-2</v>
      </c>
      <c r="P7271" s="578">
        <v>4.9457284826930801</v>
      </c>
      <c r="Q7271" s="578">
        <v>1097.3276672363249</v>
      </c>
      <c r="R7271" s="578">
        <v>0.50921820660975425</v>
      </c>
      <c r="S7271" s="578">
        <v>0.27169953566044502</v>
      </c>
      <c r="T7271" s="578">
        <v>9.6525979849199327E-3</v>
      </c>
      <c r="U7271" s="578">
        <v>0</v>
      </c>
      <c r="V7271" s="578">
        <v>0</v>
      </c>
      <c r="W7271" s="578">
        <v>0</v>
      </c>
      <c r="X7271" s="578">
        <v>0</v>
      </c>
      <c r="Y7271" s="578">
        <v>0</v>
      </c>
    </row>
    <row r="7272" spans="1:25" x14ac:dyDescent="0.3">
      <c r="A7272" s="61" t="s">
        <v>1290</v>
      </c>
      <c r="B7272" s="61" t="s">
        <v>48</v>
      </c>
      <c r="C7272" s="61" t="s">
        <v>44</v>
      </c>
      <c r="D7272" s="36">
        <v>6</v>
      </c>
      <c r="E7272" s="36">
        <v>2020</v>
      </c>
      <c r="F7272" s="578">
        <v>4.6222643296568924</v>
      </c>
      <c r="G7272" s="578">
        <v>1116.5147921244275</v>
      </c>
      <c r="H7272" s="578">
        <v>0.44156641550944126</v>
      </c>
      <c r="I7272" s="578">
        <v>0.26087628382568528</v>
      </c>
      <c r="J7272" s="578">
        <v>9.8213989258510871E-3</v>
      </c>
      <c r="K7272" s="578">
        <v>6.7838063407810543</v>
      </c>
      <c r="L7272" s="578">
        <v>1849.6239509582476</v>
      </c>
      <c r="M7272" s="578">
        <v>0.57794847711920727</v>
      </c>
      <c r="N7272" s="578">
        <v>0.40415449805247255</v>
      </c>
      <c r="O7272" s="578">
        <v>1.6270637599518474E-2</v>
      </c>
      <c r="P7272" s="578">
        <v>4.6222642777114098</v>
      </c>
      <c r="Q7272" s="578">
        <v>1116.5147921244275</v>
      </c>
      <c r="R7272" s="578">
        <v>0.44156643547466923</v>
      </c>
      <c r="S7272" s="578">
        <v>0.26087627575422273</v>
      </c>
      <c r="T7272" s="578">
        <v>9.8213988773446868E-3</v>
      </c>
      <c r="U7272" s="578">
        <v>0</v>
      </c>
      <c r="V7272" s="578">
        <v>0</v>
      </c>
      <c r="W7272" s="578">
        <v>0</v>
      </c>
      <c r="X7272" s="578">
        <v>0</v>
      </c>
      <c r="Y7272" s="578">
        <v>0</v>
      </c>
    </row>
    <row r="7273" spans="1:25" x14ac:dyDescent="0.3">
      <c r="A7273" s="61" t="s">
        <v>1291</v>
      </c>
      <c r="B7273" s="61" t="s">
        <v>48</v>
      </c>
      <c r="C7273" s="61" t="s">
        <v>44</v>
      </c>
      <c r="D7273" s="36">
        <v>7</v>
      </c>
      <c r="E7273" s="36">
        <v>2020</v>
      </c>
      <c r="F7273" s="578">
        <v>4.4066275966591348</v>
      </c>
      <c r="G7273" s="578">
        <v>1129.3087361653625</v>
      </c>
      <c r="H7273" s="578">
        <v>0.39646389028833523</v>
      </c>
      <c r="I7273" s="578">
        <v>0.25366059477285752</v>
      </c>
      <c r="J7273" s="578">
        <v>9.9339566416650343E-3</v>
      </c>
      <c r="K7273" s="578">
        <v>6.5673114412832803</v>
      </c>
      <c r="L7273" s="578">
        <v>1808.7507680257099</v>
      </c>
      <c r="M7273" s="578">
        <v>0.51344752505731994</v>
      </c>
      <c r="N7273" s="578">
        <v>0.38824483992842251</v>
      </c>
      <c r="O7273" s="578">
        <v>1.5911483341672725E-2</v>
      </c>
      <c r="P7273" s="578">
        <v>4.4066273362028952</v>
      </c>
      <c r="Q7273" s="578">
        <v>1129.3087361653625</v>
      </c>
      <c r="R7273" s="578">
        <v>0.39646391667580799</v>
      </c>
      <c r="S7273" s="578">
        <v>0.25366050113613348</v>
      </c>
      <c r="T7273" s="578">
        <v>9.9339565883080107E-3</v>
      </c>
      <c r="U7273" s="578">
        <v>0</v>
      </c>
      <c r="V7273" s="578">
        <v>0</v>
      </c>
      <c r="W7273" s="578">
        <v>0</v>
      </c>
      <c r="X7273" s="578">
        <v>0</v>
      </c>
      <c r="Y7273" s="578">
        <v>0</v>
      </c>
    </row>
    <row r="7274" spans="1:25" x14ac:dyDescent="0.3">
      <c r="A7274" s="61" t="s">
        <v>1292</v>
      </c>
      <c r="B7274" s="61" t="s">
        <v>48</v>
      </c>
      <c r="C7274" s="61" t="s">
        <v>44</v>
      </c>
      <c r="D7274" s="36">
        <v>8</v>
      </c>
      <c r="E7274" s="36">
        <v>2020</v>
      </c>
      <c r="F7274" s="578">
        <v>4.1814895664586675</v>
      </c>
      <c r="G7274" s="578">
        <v>1084.854145050045</v>
      </c>
      <c r="H7274" s="578">
        <v>0.35249931941507351</v>
      </c>
      <c r="I7274" s="578">
        <v>0.25051918602548451</v>
      </c>
      <c r="J7274" s="578">
        <v>9.5431763620581252E-3</v>
      </c>
      <c r="K7274" s="578">
        <v>5.7032191349523256</v>
      </c>
      <c r="L7274" s="578">
        <v>1550.1792577107676</v>
      </c>
      <c r="M7274" s="578">
        <v>0.47580768055437722</v>
      </c>
      <c r="N7274" s="578">
        <v>0.31503610056824949</v>
      </c>
      <c r="O7274" s="578">
        <v>1.3636756280902725E-2</v>
      </c>
      <c r="P7274" s="578">
        <v>4.1814895686802602</v>
      </c>
      <c r="Q7274" s="578">
        <v>1084.854145050045</v>
      </c>
      <c r="R7274" s="578">
        <v>0.35249931941507351</v>
      </c>
      <c r="S7274" s="578">
        <v>0.25051918602548451</v>
      </c>
      <c r="T7274" s="578">
        <v>9.5431762553440797E-3</v>
      </c>
      <c r="U7274" s="578">
        <v>0</v>
      </c>
      <c r="V7274" s="578">
        <v>0</v>
      </c>
      <c r="W7274" s="578">
        <v>0</v>
      </c>
      <c r="X7274" s="578">
        <v>0</v>
      </c>
      <c r="Y7274" s="578">
        <v>0</v>
      </c>
    </row>
    <row r="7275" spans="1:25" x14ac:dyDescent="0.3">
      <c r="A7275" s="61" t="s">
        <v>1293</v>
      </c>
      <c r="B7275" s="61" t="s">
        <v>48</v>
      </c>
      <c r="C7275" s="61" t="s">
        <v>44</v>
      </c>
      <c r="D7275" s="36">
        <v>9</v>
      </c>
      <c r="E7275" s="36">
        <v>2020</v>
      </c>
      <c r="F7275" s="578">
        <v>4.0126344138722381</v>
      </c>
      <c r="G7275" s="578">
        <v>1051.518171946205</v>
      </c>
      <c r="H7275" s="578">
        <v>0.31952497687598147</v>
      </c>
      <c r="I7275" s="578">
        <v>0.248162992298603</v>
      </c>
      <c r="J7275" s="578">
        <v>9.2501304364607934E-3</v>
      </c>
      <c r="K7275" s="578">
        <v>5.537457650602537</v>
      </c>
      <c r="L7275" s="578">
        <v>1510.0270894368427</v>
      </c>
      <c r="M7275" s="578">
        <v>0.44659394638923222</v>
      </c>
      <c r="N7275" s="578">
        <v>0.29315609484910898</v>
      </c>
      <c r="O7275" s="578">
        <v>1.328367170450895E-2</v>
      </c>
      <c r="P7275" s="578">
        <v>4.0126341009999971</v>
      </c>
      <c r="Q7275" s="578">
        <v>1051.518171946205</v>
      </c>
      <c r="R7275" s="578">
        <v>0.31952498172176952</v>
      </c>
      <c r="S7275" s="578">
        <v>0.24816299387020951</v>
      </c>
      <c r="T7275" s="578">
        <v>9.2501304364607934E-3</v>
      </c>
      <c r="U7275" s="578">
        <v>0</v>
      </c>
      <c r="V7275" s="578">
        <v>0</v>
      </c>
      <c r="W7275" s="578">
        <v>0</v>
      </c>
      <c r="X7275" s="578">
        <v>0</v>
      </c>
      <c r="Y7275" s="578">
        <v>0</v>
      </c>
    </row>
    <row r="7276" spans="1:25" x14ac:dyDescent="0.3">
      <c r="A7276" s="61" t="s">
        <v>1294</v>
      </c>
      <c r="B7276" s="61" t="s">
        <v>48</v>
      </c>
      <c r="C7276" s="61" t="s">
        <v>44</v>
      </c>
      <c r="D7276" s="36">
        <v>10</v>
      </c>
      <c r="E7276" s="36">
        <v>2020</v>
      </c>
      <c r="F7276" s="578">
        <v>3.88129819512202</v>
      </c>
      <c r="G7276" s="578">
        <v>1025.5866413116441</v>
      </c>
      <c r="H7276" s="578">
        <v>0.29387794931729605</v>
      </c>
      <c r="I7276" s="578">
        <v>0.24633040651679</v>
      </c>
      <c r="J7276" s="578">
        <v>9.0221706971836541E-3</v>
      </c>
      <c r="K7276" s="578">
        <v>5.401141283158112</v>
      </c>
      <c r="L7276" s="578">
        <v>1477.684800465895</v>
      </c>
      <c r="M7276" s="578">
        <v>0.42463699457099774</v>
      </c>
      <c r="N7276" s="578">
        <v>0.27345893112942526</v>
      </c>
      <c r="O7276" s="578">
        <v>1.2999308353755575E-2</v>
      </c>
      <c r="P7276" s="578">
        <v>3.8812980986792023</v>
      </c>
      <c r="Q7276" s="578">
        <v>1025.5866413116441</v>
      </c>
      <c r="R7276" s="578">
        <v>0.293877949103868</v>
      </c>
      <c r="S7276" s="578">
        <v>0.24633040651679</v>
      </c>
      <c r="T7276" s="578">
        <v>9.022170702034293E-3</v>
      </c>
      <c r="U7276" s="578">
        <v>0</v>
      </c>
      <c r="V7276" s="578">
        <v>0</v>
      </c>
      <c r="W7276" s="578">
        <v>0</v>
      </c>
      <c r="X7276" s="578">
        <v>0</v>
      </c>
      <c r="Y7276" s="578">
        <v>0</v>
      </c>
    </row>
    <row r="7277" spans="1:25" x14ac:dyDescent="0.3">
      <c r="A7277" s="61" t="s">
        <v>1295</v>
      </c>
      <c r="B7277" s="61" t="s">
        <v>48</v>
      </c>
      <c r="C7277" s="61" t="s">
        <v>44</v>
      </c>
      <c r="D7277" s="36">
        <v>11</v>
      </c>
      <c r="E7277" s="36">
        <v>2020</v>
      </c>
      <c r="F7277" s="578">
        <v>4.4016621462627201</v>
      </c>
      <c r="G7277" s="578">
        <v>1195.5190747578877</v>
      </c>
      <c r="H7277" s="578">
        <v>0.34730494748024854</v>
      </c>
      <c r="I7277" s="578">
        <v>0.2206481419658905</v>
      </c>
      <c r="J7277" s="578">
        <v>1.0517065520010201E-2</v>
      </c>
      <c r="K7277" s="578">
        <v>5.2686395602722724</v>
      </c>
      <c r="L7277" s="578">
        <v>1452.2714068094824</v>
      </c>
      <c r="M7277" s="578">
        <v>0.40800829965155549</v>
      </c>
      <c r="N7277" s="578">
        <v>0.249906405806541</v>
      </c>
      <c r="O7277" s="578">
        <v>1.2775714421877575E-2</v>
      </c>
      <c r="P7277" s="578">
        <v>4.4016619382139899</v>
      </c>
      <c r="Q7277" s="578">
        <v>1195.5190747578899</v>
      </c>
      <c r="R7277" s="578">
        <v>0.34730488603236098</v>
      </c>
      <c r="S7277" s="578">
        <v>0.220648053567856</v>
      </c>
      <c r="T7277" s="578">
        <v>1.05170650009919E-2</v>
      </c>
      <c r="U7277" s="578">
        <v>0</v>
      </c>
      <c r="V7277" s="578">
        <v>0</v>
      </c>
      <c r="W7277" s="578">
        <v>0</v>
      </c>
      <c r="X7277" s="578">
        <v>0</v>
      </c>
      <c r="Y7277" s="578">
        <v>0</v>
      </c>
    </row>
    <row r="7278" spans="1:25" x14ac:dyDescent="0.3">
      <c r="A7278" s="61" t="s">
        <v>1296</v>
      </c>
      <c r="B7278" s="61" t="s">
        <v>48</v>
      </c>
      <c r="C7278" s="61" t="s">
        <v>44</v>
      </c>
      <c r="D7278" s="36">
        <v>12</v>
      </c>
      <c r="E7278" s="36">
        <v>2020</v>
      </c>
      <c r="F7278" s="578">
        <v>4.8274183958443802</v>
      </c>
      <c r="G7278" s="578">
        <v>1334.5552584330176</v>
      </c>
      <c r="H7278" s="578">
        <v>0.3910174334887413</v>
      </c>
      <c r="I7278" s="578">
        <v>0.19963440671563101</v>
      </c>
      <c r="J7278" s="578">
        <v>1.174020481024245E-2</v>
      </c>
      <c r="K7278" s="578">
        <v>5.15579192207466</v>
      </c>
      <c r="L7278" s="578">
        <v>1430.6038360595676</v>
      </c>
      <c r="M7278" s="578">
        <v>0.39447386725805678</v>
      </c>
      <c r="N7278" s="578">
        <v>0.22977669909596399</v>
      </c>
      <c r="O7278" s="578">
        <v>1.25850509308899E-2</v>
      </c>
      <c r="P7278" s="578">
        <v>4.827418239636847</v>
      </c>
      <c r="Q7278" s="578">
        <v>1334.5552062988227</v>
      </c>
      <c r="R7278" s="578">
        <v>0.39101736488131122</v>
      </c>
      <c r="S7278" s="578">
        <v>0.19963443271505302</v>
      </c>
      <c r="T7278" s="578">
        <v>1.17402053341114E-2</v>
      </c>
      <c r="U7278" s="578">
        <v>0</v>
      </c>
      <c r="V7278" s="578">
        <v>0</v>
      </c>
      <c r="W7278" s="578">
        <v>0</v>
      </c>
      <c r="X7278" s="578">
        <v>0</v>
      </c>
      <c r="Y7278" s="578">
        <v>0</v>
      </c>
    </row>
    <row r="7279" spans="1:25" x14ac:dyDescent="0.3">
      <c r="A7279" s="61" t="s">
        <v>1297</v>
      </c>
      <c r="B7279" s="61" t="s">
        <v>48</v>
      </c>
      <c r="C7279" s="61" t="s">
        <v>44</v>
      </c>
      <c r="D7279" s="36">
        <v>13</v>
      </c>
      <c r="E7279" s="36">
        <v>2020</v>
      </c>
      <c r="F7279" s="578">
        <v>4.7618985969881251</v>
      </c>
      <c r="G7279" s="578">
        <v>1334.8428179422949</v>
      </c>
      <c r="H7279" s="578">
        <v>0.37662273228246074</v>
      </c>
      <c r="I7279" s="578">
        <v>0.18085948486501952</v>
      </c>
      <c r="J7279" s="578">
        <v>1.1742608437392176E-2</v>
      </c>
      <c r="K7279" s="578">
        <v>5.060739161595845</v>
      </c>
      <c r="L7279" s="578">
        <v>1419.2117652892998</v>
      </c>
      <c r="M7279" s="578">
        <v>0.37664467358748227</v>
      </c>
      <c r="N7279" s="578">
        <v>0.21189750878450725</v>
      </c>
      <c r="O7279" s="578">
        <v>1.2484734305568601E-2</v>
      </c>
      <c r="P7279" s="578">
        <v>4.7618983333753295</v>
      </c>
      <c r="Q7279" s="578">
        <v>1334.8428179422949</v>
      </c>
      <c r="R7279" s="578">
        <v>0.37662273792860379</v>
      </c>
      <c r="S7279" s="578">
        <v>0.18085938187626449</v>
      </c>
      <c r="T7279" s="578">
        <v>1.1742608437392176E-2</v>
      </c>
      <c r="U7279" s="578">
        <v>0</v>
      </c>
      <c r="V7279" s="578">
        <v>0</v>
      </c>
      <c r="W7279" s="578">
        <v>0</v>
      </c>
      <c r="X7279" s="578">
        <v>0</v>
      </c>
      <c r="Y7279" s="578">
        <v>0</v>
      </c>
    </row>
    <row r="7280" spans="1:25" x14ac:dyDescent="0.3">
      <c r="A7280" s="61" t="s">
        <v>1298</v>
      </c>
      <c r="B7280" s="61" t="s">
        <v>48</v>
      </c>
      <c r="C7280" s="61" t="s">
        <v>44</v>
      </c>
      <c r="D7280" s="36">
        <v>14</v>
      </c>
      <c r="E7280" s="36">
        <v>2020</v>
      </c>
      <c r="F7280" s="578">
        <v>5.1287096969135728</v>
      </c>
      <c r="G7280" s="578">
        <v>1429.4007949829049</v>
      </c>
      <c r="H7280" s="578">
        <v>0.36147579022993603</v>
      </c>
      <c r="I7280" s="578">
        <v>0.18126120232045601</v>
      </c>
      <c r="J7280" s="578">
        <v>1.2574660523872174E-2</v>
      </c>
      <c r="K7280" s="578">
        <v>5.4009354942390901</v>
      </c>
      <c r="L7280" s="578">
        <v>1505.2907180786099</v>
      </c>
      <c r="M7280" s="578">
        <v>0.3621561239318295</v>
      </c>
      <c r="N7280" s="578">
        <v>0.21149749495089001</v>
      </c>
      <c r="O7280" s="578">
        <v>1.3242156244814327E-2</v>
      </c>
      <c r="P7280" s="578">
        <v>5.1287094359322474</v>
      </c>
      <c r="Q7280" s="578">
        <v>1429.4009513854951</v>
      </c>
      <c r="R7280" s="578">
        <v>0.36147579075380504</v>
      </c>
      <c r="S7280" s="578">
        <v>0.18126120232045601</v>
      </c>
      <c r="T7280" s="578">
        <v>1.2574660523872174E-2</v>
      </c>
      <c r="U7280" s="578">
        <v>0</v>
      </c>
      <c r="V7280" s="578">
        <v>0</v>
      </c>
      <c r="W7280" s="578">
        <v>0</v>
      </c>
      <c r="X7280" s="578">
        <v>0</v>
      </c>
      <c r="Y7280" s="578">
        <v>0</v>
      </c>
    </row>
    <row r="7281" spans="1:25" x14ac:dyDescent="0.3">
      <c r="A7281" s="61" t="s">
        <v>1299</v>
      </c>
      <c r="B7281" s="61" t="s">
        <v>48</v>
      </c>
      <c r="C7281" s="61" t="s">
        <v>44</v>
      </c>
      <c r="D7281" s="36">
        <v>15</v>
      </c>
      <c r="E7281" s="36">
        <v>2020</v>
      </c>
      <c r="F7281" s="578">
        <v>5.4799458762257274</v>
      </c>
      <c r="G7281" s="578">
        <v>1518.8144543965623</v>
      </c>
      <c r="H7281" s="578">
        <v>0.34858494644383076</v>
      </c>
      <c r="I7281" s="578">
        <v>0.18292941595427623</v>
      </c>
      <c r="J7281" s="578">
        <v>1.3361428214314651E-2</v>
      </c>
      <c r="K7281" s="578">
        <v>5.7234048139434854</v>
      </c>
      <c r="L7281" s="578">
        <v>1585.869365692135</v>
      </c>
      <c r="M7281" s="578">
        <v>0.35029237274526726</v>
      </c>
      <c r="N7281" s="578">
        <v>0.21052580553805425</v>
      </c>
      <c r="O7281" s="578">
        <v>1.3951189554063551E-2</v>
      </c>
      <c r="P7281" s="578">
        <v>5.479946238878858</v>
      </c>
      <c r="Q7281" s="578">
        <v>1518.8144543965623</v>
      </c>
      <c r="R7281" s="578">
        <v>0.34858494743821178</v>
      </c>
      <c r="S7281" s="578">
        <v>0.18292946275323574</v>
      </c>
      <c r="T7281" s="578">
        <v>1.3361428214314651E-2</v>
      </c>
      <c r="U7281" s="578">
        <v>0</v>
      </c>
      <c r="V7281" s="578">
        <v>0</v>
      </c>
      <c r="W7281" s="578">
        <v>0</v>
      </c>
      <c r="X7281" s="578">
        <v>0</v>
      </c>
      <c r="Y7281" s="578">
        <v>0</v>
      </c>
    </row>
    <row r="7282" spans="1:25" x14ac:dyDescent="0.3">
      <c r="A7282" s="580" t="s">
        <v>1300</v>
      </c>
      <c r="B7282" s="580" t="s">
        <v>48</v>
      </c>
      <c r="C7282" s="580" t="s">
        <v>44</v>
      </c>
      <c r="D7282" s="581">
        <v>16</v>
      </c>
      <c r="E7282" s="581">
        <v>2020</v>
      </c>
      <c r="F7282" s="582">
        <v>5.9438778042482774</v>
      </c>
      <c r="G7282" s="582">
        <v>1622.8026847839299</v>
      </c>
      <c r="H7282" s="582">
        <v>0.34129611421667477</v>
      </c>
      <c r="I7282" s="582">
        <v>0.18890399004643127</v>
      </c>
      <c r="J7282" s="582">
        <v>1.4276394872770902E-2</v>
      </c>
      <c r="K7282" s="582">
        <v>6.1484893647502696</v>
      </c>
      <c r="L7282" s="582">
        <v>1679.7513898213647</v>
      </c>
      <c r="M7282" s="582">
        <v>0.34323243162361844</v>
      </c>
      <c r="N7282" s="582">
        <v>0.21477773318959648</v>
      </c>
      <c r="O7282" s="582">
        <v>1.47772511118091E-2</v>
      </c>
      <c r="P7282" s="582">
        <v>5.9438775459590572</v>
      </c>
      <c r="Q7282" s="582">
        <v>1622.8026847839299</v>
      </c>
      <c r="R7282" s="582">
        <v>0.34129605135240076</v>
      </c>
      <c r="S7282" s="582">
        <v>0.18890395364724025</v>
      </c>
      <c r="T7282" s="582">
        <v>1.4276394872770902E-2</v>
      </c>
      <c r="U7282" s="582">
        <v>0</v>
      </c>
      <c r="V7282" s="582">
        <v>0</v>
      </c>
      <c r="W7282" s="582">
        <v>0</v>
      </c>
      <c r="X7282" s="582">
        <v>0</v>
      </c>
      <c r="Y7282" s="582">
        <v>0</v>
      </c>
    </row>
    <row r="7283" spans="1:25" x14ac:dyDescent="0.3">
      <c r="A7283" s="61" t="s">
        <v>1301</v>
      </c>
      <c r="B7283" s="61" t="s">
        <v>48</v>
      </c>
      <c r="C7283" s="61" t="s">
        <v>44</v>
      </c>
      <c r="D7283" s="36">
        <v>1</v>
      </c>
      <c r="E7283" s="36">
        <v>2030</v>
      </c>
      <c r="F7283" s="578">
        <v>11.881531868543425</v>
      </c>
      <c r="G7283" s="578">
        <v>7203.3247070312445</v>
      </c>
      <c r="H7283" s="578">
        <v>1.25986039626877</v>
      </c>
      <c r="I7283" s="578">
        <v>0.4607640057026095</v>
      </c>
      <c r="J7283" s="578">
        <v>6.2220699658306906E-2</v>
      </c>
      <c r="K7283" s="578">
        <v>12.299229783732349</v>
      </c>
      <c r="L7283" s="578">
        <v>7624.3021850585883</v>
      </c>
      <c r="M7283" s="578">
        <v>1.3779017872196424</v>
      </c>
      <c r="N7283" s="578">
        <v>0.47625785662482145</v>
      </c>
      <c r="O7283" s="578">
        <v>6.5857292890238228E-2</v>
      </c>
      <c r="P7283" s="578">
        <v>11.881533433307224</v>
      </c>
      <c r="Q7283" s="578">
        <v>7203.3247070312445</v>
      </c>
      <c r="R7283" s="578">
        <v>1.259860396210565</v>
      </c>
      <c r="S7283" s="578">
        <v>0.46076398994773599</v>
      </c>
      <c r="T7283" s="578">
        <v>6.2220699658306906E-2</v>
      </c>
      <c r="U7283" s="578">
        <v>0</v>
      </c>
      <c r="V7283" s="578">
        <v>0</v>
      </c>
      <c r="W7283" s="578">
        <v>0</v>
      </c>
      <c r="X7283" s="578">
        <v>0</v>
      </c>
      <c r="Y7283" s="578">
        <v>0</v>
      </c>
    </row>
    <row r="7284" spans="1:25" x14ac:dyDescent="0.3">
      <c r="A7284" s="61" t="s">
        <v>1302</v>
      </c>
      <c r="B7284" s="61" t="s">
        <v>48</v>
      </c>
      <c r="C7284" s="61" t="s">
        <v>44</v>
      </c>
      <c r="D7284" s="36">
        <v>2</v>
      </c>
      <c r="E7284" s="36">
        <v>2030</v>
      </c>
      <c r="F7284" s="578">
        <v>5.9009704879742104</v>
      </c>
      <c r="G7284" s="578">
        <v>3652.3644002278597</v>
      </c>
      <c r="H7284" s="578">
        <v>0.59518872664193578</v>
      </c>
      <c r="I7284" s="578">
        <v>0.23419103534736901</v>
      </c>
      <c r="J7284" s="578">
        <v>3.154779570953295E-2</v>
      </c>
      <c r="K7284" s="578">
        <v>6.2887069014989994</v>
      </c>
      <c r="L7284" s="578">
        <v>4113.5887044270803</v>
      </c>
      <c r="M7284" s="578">
        <v>0.74631841069397775</v>
      </c>
      <c r="N7284" s="578">
        <v>0.24682747467886626</v>
      </c>
      <c r="O7284" s="578">
        <v>3.5532079132584174E-2</v>
      </c>
      <c r="P7284" s="578">
        <v>5.9009710093590275</v>
      </c>
      <c r="Q7284" s="578">
        <v>3652.3644002278597</v>
      </c>
      <c r="R7284" s="578">
        <v>0.59518872171853776</v>
      </c>
      <c r="S7284" s="578">
        <v>0.23419104147857625</v>
      </c>
      <c r="T7284" s="578">
        <v>3.154779570953295E-2</v>
      </c>
      <c r="U7284" s="578">
        <v>0</v>
      </c>
      <c r="V7284" s="578">
        <v>0</v>
      </c>
      <c r="W7284" s="578">
        <v>0</v>
      </c>
      <c r="X7284" s="578">
        <v>0</v>
      </c>
      <c r="Y7284" s="578">
        <v>0</v>
      </c>
    </row>
    <row r="7285" spans="1:25" x14ac:dyDescent="0.3">
      <c r="A7285" s="61" t="s">
        <v>1303</v>
      </c>
      <c r="B7285" s="61" t="s">
        <v>48</v>
      </c>
      <c r="C7285" s="61" t="s">
        <v>44</v>
      </c>
      <c r="D7285" s="36">
        <v>3</v>
      </c>
      <c r="E7285" s="36">
        <v>2030</v>
      </c>
      <c r="F7285" s="578">
        <v>3.1683710738161577</v>
      </c>
      <c r="G7285" s="578">
        <v>2057.9808362324975</v>
      </c>
      <c r="H7285" s="578">
        <v>0.32913937614648547</v>
      </c>
      <c r="I7285" s="578">
        <v>0.12814704437429675</v>
      </c>
      <c r="J7285" s="578">
        <v>1.7776156426407352E-2</v>
      </c>
      <c r="K7285" s="578">
        <v>3.6715405029353825</v>
      </c>
      <c r="L7285" s="578">
        <v>2635.51853179931</v>
      </c>
      <c r="M7285" s="578">
        <v>0.40645365333330052</v>
      </c>
      <c r="N7285" s="578">
        <v>0.14894239977002099</v>
      </c>
      <c r="O7285" s="578">
        <v>2.2765233336637353E-2</v>
      </c>
      <c r="P7285" s="578">
        <v>3.1683711273111177</v>
      </c>
      <c r="Q7285" s="578">
        <v>2057.9808883666951</v>
      </c>
      <c r="R7285" s="578">
        <v>0.32913937110909774</v>
      </c>
      <c r="S7285" s="578">
        <v>0.12814703816547948</v>
      </c>
      <c r="T7285" s="578">
        <v>1.7776156426407352E-2</v>
      </c>
      <c r="U7285" s="578">
        <v>0</v>
      </c>
      <c r="V7285" s="578">
        <v>0</v>
      </c>
      <c r="W7285" s="578">
        <v>0</v>
      </c>
      <c r="X7285" s="578">
        <v>0</v>
      </c>
      <c r="Y7285" s="578">
        <v>0</v>
      </c>
    </row>
    <row r="7286" spans="1:25" x14ac:dyDescent="0.3">
      <c r="A7286" s="61" t="s">
        <v>1304</v>
      </c>
      <c r="B7286" s="61" t="s">
        <v>48</v>
      </c>
      <c r="C7286" s="61" t="s">
        <v>44</v>
      </c>
      <c r="D7286" s="36">
        <v>4</v>
      </c>
      <c r="E7286" s="36">
        <v>2030</v>
      </c>
      <c r="F7286" s="578">
        <v>1.7916859631171327</v>
      </c>
      <c r="G7286" s="578">
        <v>1022.6649112701369</v>
      </c>
      <c r="H7286" s="578">
        <v>0.18342253862526026</v>
      </c>
      <c r="I7286" s="578">
        <v>6.875265960115938E-2</v>
      </c>
      <c r="J7286" s="578">
        <v>8.8333865181387666E-3</v>
      </c>
      <c r="K7286" s="578">
        <v>2.8514669303040048</v>
      </c>
      <c r="L7286" s="578">
        <v>2180.6835060119574</v>
      </c>
      <c r="M7286" s="578">
        <v>0.29747309218267454</v>
      </c>
      <c r="N7286" s="578">
        <v>0.1188056233998695</v>
      </c>
      <c r="O7286" s="578">
        <v>1.8836162402294524E-2</v>
      </c>
      <c r="P7286" s="578">
        <v>1.7916859115669723</v>
      </c>
      <c r="Q7286" s="578">
        <v>1022.6649112701369</v>
      </c>
      <c r="R7286" s="578">
        <v>0.18342253358180877</v>
      </c>
      <c r="S7286" s="578">
        <v>6.8752662744373055E-2</v>
      </c>
      <c r="T7286" s="578">
        <v>8.8333861979966316E-3</v>
      </c>
      <c r="U7286" s="578">
        <v>0</v>
      </c>
      <c r="V7286" s="578">
        <v>0</v>
      </c>
      <c r="W7286" s="578">
        <v>0</v>
      </c>
      <c r="X7286" s="578">
        <v>0</v>
      </c>
      <c r="Y7286" s="578">
        <v>0</v>
      </c>
    </row>
    <row r="7287" spans="1:25" x14ac:dyDescent="0.3">
      <c r="A7287" s="61" t="s">
        <v>1305</v>
      </c>
      <c r="B7287" s="61" t="s">
        <v>48</v>
      </c>
      <c r="C7287" s="61" t="s">
        <v>44</v>
      </c>
      <c r="D7287" s="36">
        <v>5</v>
      </c>
      <c r="E7287" s="36">
        <v>2030</v>
      </c>
      <c r="F7287" s="578">
        <v>1.6127697650082724</v>
      </c>
      <c r="G7287" s="578">
        <v>1053.2908236185701</v>
      </c>
      <c r="H7287" s="578">
        <v>0.15692042039881876</v>
      </c>
      <c r="I7287" s="578">
        <v>6.3868299922129723E-2</v>
      </c>
      <c r="J7287" s="578">
        <v>9.0979326632805134E-3</v>
      </c>
      <c r="K7287" s="578">
        <v>2.449535607874465</v>
      </c>
      <c r="L7287" s="578">
        <v>1924.7220166524201</v>
      </c>
      <c r="M7287" s="578">
        <v>0.2388437566369245</v>
      </c>
      <c r="N7287" s="578">
        <v>0.10411510946384275</v>
      </c>
      <c r="O7287" s="578">
        <v>1.6625297721475349E-2</v>
      </c>
      <c r="P7287" s="578">
        <v>1.612769921464855</v>
      </c>
      <c r="Q7287" s="578">
        <v>1053.2908236185701</v>
      </c>
      <c r="R7287" s="578">
        <v>0.1569204198228055</v>
      </c>
      <c r="S7287" s="578">
        <v>6.3868297322187545E-2</v>
      </c>
      <c r="T7287" s="578">
        <v>9.0979327117868981E-3</v>
      </c>
      <c r="U7287" s="578">
        <v>0</v>
      </c>
      <c r="V7287" s="578">
        <v>0</v>
      </c>
      <c r="W7287" s="578">
        <v>0</v>
      </c>
      <c r="X7287" s="578">
        <v>0</v>
      </c>
      <c r="Y7287" s="578">
        <v>0</v>
      </c>
    </row>
    <row r="7288" spans="1:25" x14ac:dyDescent="0.3">
      <c r="A7288" s="61" t="s">
        <v>1306</v>
      </c>
      <c r="B7288" s="61" t="s">
        <v>48</v>
      </c>
      <c r="C7288" s="61" t="s">
        <v>44</v>
      </c>
      <c r="D7288" s="36">
        <v>6</v>
      </c>
      <c r="E7288" s="36">
        <v>2030</v>
      </c>
      <c r="F7288" s="578">
        <v>1.5054208630513102</v>
      </c>
      <c r="G7288" s="578">
        <v>1071.668233871455</v>
      </c>
      <c r="H7288" s="578">
        <v>0.14101976002348177</v>
      </c>
      <c r="I7288" s="578">
        <v>6.0937622251609896E-2</v>
      </c>
      <c r="J7288" s="578">
        <v>9.256659259942044E-3</v>
      </c>
      <c r="K7288" s="578">
        <v>2.1875918403420602</v>
      </c>
      <c r="L7288" s="578">
        <v>1773.5260213216075</v>
      </c>
      <c r="M7288" s="578">
        <v>0.19933770034306925</v>
      </c>
      <c r="N7288" s="578">
        <v>9.5070495658243673E-2</v>
      </c>
      <c r="O7288" s="578">
        <v>1.5319190608958351E-2</v>
      </c>
      <c r="P7288" s="578">
        <v>1.5054206550560849</v>
      </c>
      <c r="Q7288" s="578">
        <v>1071.668233871455</v>
      </c>
      <c r="R7288" s="578">
        <v>0.14101976017991474</v>
      </c>
      <c r="S7288" s="578">
        <v>6.093762023374432E-2</v>
      </c>
      <c r="T7288" s="578">
        <v>9.2566592065850203E-3</v>
      </c>
      <c r="U7288" s="578">
        <v>0</v>
      </c>
      <c r="V7288" s="578">
        <v>0</v>
      </c>
      <c r="W7288" s="578">
        <v>0</v>
      </c>
      <c r="X7288" s="578">
        <v>0</v>
      </c>
      <c r="Y7288" s="578">
        <v>0</v>
      </c>
    </row>
    <row r="7289" spans="1:25" x14ac:dyDescent="0.3">
      <c r="A7289" s="61" t="s">
        <v>1307</v>
      </c>
      <c r="B7289" s="61" t="s">
        <v>48</v>
      </c>
      <c r="C7289" s="61" t="s">
        <v>44</v>
      </c>
      <c r="D7289" s="36">
        <v>7</v>
      </c>
      <c r="E7289" s="36">
        <v>2030</v>
      </c>
      <c r="F7289" s="578">
        <v>1.4338533408683025</v>
      </c>
      <c r="G7289" s="578">
        <v>1083.9178314208925</v>
      </c>
      <c r="H7289" s="578">
        <v>0.13041894184425401</v>
      </c>
      <c r="I7289" s="578">
        <v>5.8983828406780903E-2</v>
      </c>
      <c r="J7289" s="578">
        <v>9.362482989672568E-3</v>
      </c>
      <c r="K7289" s="578">
        <v>2.1022957572955949</v>
      </c>
      <c r="L7289" s="578">
        <v>1732.96665445963</v>
      </c>
      <c r="M7289" s="578">
        <v>0.17848729204827851</v>
      </c>
      <c r="N7289" s="578">
        <v>9.0439200284890789E-2</v>
      </c>
      <c r="O7289" s="578">
        <v>1.4968970800206649E-2</v>
      </c>
      <c r="P7289" s="578">
        <v>1.4338533930076625</v>
      </c>
      <c r="Q7289" s="578">
        <v>1083.9178314208925</v>
      </c>
      <c r="R7289" s="578">
        <v>0.13041894634564677</v>
      </c>
      <c r="S7289" s="578">
        <v>5.8983828930649851E-2</v>
      </c>
      <c r="T7289" s="578">
        <v>9.3624829945232052E-3</v>
      </c>
      <c r="U7289" s="578">
        <v>0</v>
      </c>
      <c r="V7289" s="578">
        <v>0</v>
      </c>
      <c r="W7289" s="578">
        <v>0</v>
      </c>
      <c r="X7289" s="578">
        <v>0</v>
      </c>
      <c r="Y7289" s="578">
        <v>0</v>
      </c>
    </row>
    <row r="7290" spans="1:25" x14ac:dyDescent="0.3">
      <c r="A7290" s="61" t="s">
        <v>1308</v>
      </c>
      <c r="B7290" s="61" t="s">
        <v>48</v>
      </c>
      <c r="C7290" s="61" t="s">
        <v>44</v>
      </c>
      <c r="D7290" s="36">
        <v>8</v>
      </c>
      <c r="E7290" s="36">
        <v>2030</v>
      </c>
      <c r="F7290" s="578">
        <v>1.3462178543450074</v>
      </c>
      <c r="G7290" s="578">
        <v>1040.188674926756</v>
      </c>
      <c r="H7290" s="578">
        <v>0.11775770899839624</v>
      </c>
      <c r="I7290" s="578">
        <v>5.8207594498526243E-2</v>
      </c>
      <c r="J7290" s="578">
        <v>8.9848445932148007E-3</v>
      </c>
      <c r="K7290" s="578">
        <v>1.8283126349851901</v>
      </c>
      <c r="L7290" s="578">
        <v>1485.5549736022899</v>
      </c>
      <c r="M7290" s="578">
        <v>0.16115940729529601</v>
      </c>
      <c r="N7290" s="578">
        <v>7.299646286992352E-2</v>
      </c>
      <c r="O7290" s="578">
        <v>1.283184281783175E-2</v>
      </c>
      <c r="P7290" s="578">
        <v>1.3462179580527174</v>
      </c>
      <c r="Q7290" s="578">
        <v>1040.188674926756</v>
      </c>
      <c r="R7290" s="578">
        <v>0.1177577064760645</v>
      </c>
      <c r="S7290" s="578">
        <v>5.8207590831443598E-2</v>
      </c>
      <c r="T7290" s="578">
        <v>8.9848446465718226E-3</v>
      </c>
      <c r="U7290" s="578">
        <v>0</v>
      </c>
      <c r="V7290" s="578">
        <v>0</v>
      </c>
      <c r="W7290" s="578">
        <v>0</v>
      </c>
      <c r="X7290" s="578">
        <v>0</v>
      </c>
      <c r="Y7290" s="578">
        <v>0</v>
      </c>
    </row>
    <row r="7291" spans="1:25" x14ac:dyDescent="0.3">
      <c r="A7291" s="61" t="s">
        <v>1309</v>
      </c>
      <c r="B7291" s="61" t="s">
        <v>48</v>
      </c>
      <c r="C7291" s="61" t="s">
        <v>44</v>
      </c>
      <c r="D7291" s="36">
        <v>9</v>
      </c>
      <c r="E7291" s="36">
        <v>2030</v>
      </c>
      <c r="F7291" s="578">
        <v>1.2804937190412549</v>
      </c>
      <c r="G7291" s="578">
        <v>1007.3947436014772</v>
      </c>
      <c r="H7291" s="578">
        <v>0.108261910430883</v>
      </c>
      <c r="I7291" s="578">
        <v>5.76254030456766E-2</v>
      </c>
      <c r="J7291" s="578">
        <v>8.7016456721660945E-3</v>
      </c>
      <c r="K7291" s="578">
        <v>1.76398637831789</v>
      </c>
      <c r="L7291" s="578">
        <v>1446.4023068745876</v>
      </c>
      <c r="M7291" s="578">
        <v>0.149656898807734</v>
      </c>
      <c r="N7291" s="578">
        <v>6.7371226148679797E-2</v>
      </c>
      <c r="O7291" s="578">
        <v>1.2493708219456775E-2</v>
      </c>
      <c r="P7291" s="578">
        <v>1.2804937190000252</v>
      </c>
      <c r="Q7291" s="578">
        <v>1007.3947537740033</v>
      </c>
      <c r="R7291" s="578">
        <v>0.108261911944282</v>
      </c>
      <c r="S7291" s="578">
        <v>5.7625405665021355E-2</v>
      </c>
      <c r="T7291" s="578">
        <v>8.7016456188090726E-3</v>
      </c>
      <c r="U7291" s="578">
        <v>0</v>
      </c>
      <c r="V7291" s="578">
        <v>0</v>
      </c>
      <c r="W7291" s="578">
        <v>0</v>
      </c>
      <c r="X7291" s="578">
        <v>0</v>
      </c>
      <c r="Y7291" s="578">
        <v>0</v>
      </c>
    </row>
    <row r="7292" spans="1:25" x14ac:dyDescent="0.3">
      <c r="A7292" s="61" t="s">
        <v>1310</v>
      </c>
      <c r="B7292" s="61" t="s">
        <v>48</v>
      </c>
      <c r="C7292" s="61" t="s">
        <v>44</v>
      </c>
      <c r="D7292" s="36">
        <v>10</v>
      </c>
      <c r="E7292" s="36">
        <v>2030</v>
      </c>
      <c r="F7292" s="578">
        <v>1.22937168035544</v>
      </c>
      <c r="G7292" s="578">
        <v>981.88494110107263</v>
      </c>
      <c r="H7292" s="578">
        <v>0.10087604580803568</v>
      </c>
      <c r="I7292" s="578">
        <v>5.7172545057255747E-2</v>
      </c>
      <c r="J7292" s="578">
        <v>8.4813499803810029E-3</v>
      </c>
      <c r="K7292" s="578">
        <v>1.7116517050611302</v>
      </c>
      <c r="L7292" s="578">
        <v>1414.9493675231874</v>
      </c>
      <c r="M7292" s="578">
        <v>0.14077720461258</v>
      </c>
      <c r="N7292" s="578">
        <v>6.2450827739667099E-2</v>
      </c>
      <c r="O7292" s="578">
        <v>1.2222076116207351E-2</v>
      </c>
      <c r="P7292" s="578">
        <v>1.2293715239240199</v>
      </c>
      <c r="Q7292" s="578">
        <v>981.88495731353601</v>
      </c>
      <c r="R7292" s="578">
        <v>0.10087604570495942</v>
      </c>
      <c r="S7292" s="578">
        <v>5.7172548200469422E-2</v>
      </c>
      <c r="T7292" s="578">
        <v>8.4813499803810029E-3</v>
      </c>
      <c r="U7292" s="578">
        <v>0</v>
      </c>
      <c r="V7292" s="578">
        <v>0</v>
      </c>
      <c r="W7292" s="578">
        <v>0</v>
      </c>
      <c r="X7292" s="578">
        <v>0</v>
      </c>
      <c r="Y7292" s="578">
        <v>0</v>
      </c>
    </row>
    <row r="7293" spans="1:25" x14ac:dyDescent="0.3">
      <c r="A7293" s="61" t="s">
        <v>1311</v>
      </c>
      <c r="B7293" s="61" t="s">
        <v>48</v>
      </c>
      <c r="C7293" s="61" t="s">
        <v>44</v>
      </c>
      <c r="D7293" s="36">
        <v>11</v>
      </c>
      <c r="E7293" s="36">
        <v>2030</v>
      </c>
      <c r="F7293" s="578">
        <v>1.3930582941664624</v>
      </c>
      <c r="G7293" s="578">
        <v>1144.604994455965</v>
      </c>
      <c r="H7293" s="578">
        <v>0.11354159950618176</v>
      </c>
      <c r="I7293" s="578">
        <v>5.1323593943379799E-2</v>
      </c>
      <c r="J7293" s="578">
        <v>9.8868972563650216E-3</v>
      </c>
      <c r="K7293" s="578">
        <v>1.6667162417258274</v>
      </c>
      <c r="L7293" s="578">
        <v>1390.7596778869574</v>
      </c>
      <c r="M7293" s="578">
        <v>0.133346987732996</v>
      </c>
      <c r="N7293" s="578">
        <v>5.6896939388631475E-2</v>
      </c>
      <c r="O7293" s="578">
        <v>1.2013095760873151E-2</v>
      </c>
      <c r="P7293" s="578">
        <v>1.3930581898895649</v>
      </c>
      <c r="Q7293" s="578">
        <v>1144.604994455965</v>
      </c>
      <c r="R7293" s="578">
        <v>0.11354159433418876</v>
      </c>
      <c r="S7293" s="578">
        <v>5.1323590800166102E-2</v>
      </c>
      <c r="T7293" s="578">
        <v>9.8868971496509743E-3</v>
      </c>
      <c r="U7293" s="578">
        <v>0</v>
      </c>
      <c r="V7293" s="578">
        <v>0</v>
      </c>
      <c r="W7293" s="578">
        <v>0</v>
      </c>
      <c r="X7293" s="578">
        <v>0</v>
      </c>
      <c r="Y7293" s="578">
        <v>0</v>
      </c>
    </row>
    <row r="7294" spans="1:25" x14ac:dyDescent="0.3">
      <c r="A7294" s="61" t="s">
        <v>1312</v>
      </c>
      <c r="B7294" s="61" t="s">
        <v>48</v>
      </c>
      <c r="C7294" s="61" t="s">
        <v>44</v>
      </c>
      <c r="D7294" s="36">
        <v>12</v>
      </c>
      <c r="E7294" s="36">
        <v>2030</v>
      </c>
      <c r="F7294" s="578">
        <v>1.5269860317487902</v>
      </c>
      <c r="G7294" s="578">
        <v>1277.73814900716</v>
      </c>
      <c r="H7294" s="578">
        <v>0.12390426114749625</v>
      </c>
      <c r="I7294" s="578">
        <v>4.6537900455101949E-2</v>
      </c>
      <c r="J7294" s="578">
        <v>1.1036863875536502E-2</v>
      </c>
      <c r="K7294" s="578">
        <v>1.6284953873988874</v>
      </c>
      <c r="L7294" s="578">
        <v>1370.12135950724</v>
      </c>
      <c r="M7294" s="578">
        <v>0.127258533068622</v>
      </c>
      <c r="N7294" s="578">
        <v>5.2183698746375705E-2</v>
      </c>
      <c r="O7294" s="578">
        <v>1.1834835303792051E-2</v>
      </c>
      <c r="P7294" s="578">
        <v>1.5269858753009975</v>
      </c>
      <c r="Q7294" s="578">
        <v>1277.73814900716</v>
      </c>
      <c r="R7294" s="578">
        <v>0.12390426641407701</v>
      </c>
      <c r="S7294" s="578">
        <v>4.6537898888345752E-2</v>
      </c>
      <c r="T7294" s="578">
        <v>1.1036863356518201E-2</v>
      </c>
      <c r="U7294" s="578">
        <v>0</v>
      </c>
      <c r="V7294" s="578">
        <v>0</v>
      </c>
      <c r="W7294" s="578">
        <v>0</v>
      </c>
      <c r="X7294" s="578">
        <v>0</v>
      </c>
      <c r="Y7294" s="578">
        <v>0</v>
      </c>
    </row>
    <row r="7295" spans="1:25" x14ac:dyDescent="0.3">
      <c r="A7295" s="61" t="s">
        <v>1313</v>
      </c>
      <c r="B7295" s="61" t="s">
        <v>48</v>
      </c>
      <c r="C7295" s="61" t="s">
        <v>44</v>
      </c>
      <c r="D7295" s="36">
        <v>13</v>
      </c>
      <c r="E7295" s="36">
        <v>2030</v>
      </c>
      <c r="F7295" s="578">
        <v>1.4982284692853949</v>
      </c>
      <c r="G7295" s="578">
        <v>1278.6240692138626</v>
      </c>
      <c r="H7295" s="578">
        <v>0.11889282332655625</v>
      </c>
      <c r="I7295" s="578">
        <v>4.2314800957683446E-2</v>
      </c>
      <c r="J7295" s="578">
        <v>1.10444873280357E-2</v>
      </c>
      <c r="K7295" s="578">
        <v>1.5900761001189474</v>
      </c>
      <c r="L7295" s="578">
        <v>1359.7804959615025</v>
      </c>
      <c r="M7295" s="578">
        <v>0.12120605970267123</v>
      </c>
      <c r="N7295" s="578">
        <v>4.8088801093399497E-2</v>
      </c>
      <c r="O7295" s="578">
        <v>1.1745472981904925E-2</v>
      </c>
      <c r="P7295" s="578">
        <v>1.4982286251371626</v>
      </c>
      <c r="Q7295" s="578">
        <v>1278.6240692138626</v>
      </c>
      <c r="R7295" s="578">
        <v>0.118892824232413</v>
      </c>
      <c r="S7295" s="578">
        <v>4.2314800957683446E-2</v>
      </c>
      <c r="T7295" s="578">
        <v>1.10444873280357E-2</v>
      </c>
      <c r="U7295" s="578">
        <v>0</v>
      </c>
      <c r="V7295" s="578">
        <v>0</v>
      </c>
      <c r="W7295" s="578">
        <v>0</v>
      </c>
      <c r="X7295" s="578">
        <v>0</v>
      </c>
      <c r="Y7295" s="578">
        <v>0</v>
      </c>
    </row>
    <row r="7296" spans="1:25" x14ac:dyDescent="0.3">
      <c r="A7296" s="61" t="s">
        <v>1314</v>
      </c>
      <c r="B7296" s="61" t="s">
        <v>48</v>
      </c>
      <c r="C7296" s="61" t="s">
        <v>44</v>
      </c>
      <c r="D7296" s="36">
        <v>14</v>
      </c>
      <c r="E7296" s="36">
        <v>2030</v>
      </c>
      <c r="F7296" s="578">
        <v>1.5906880897969076</v>
      </c>
      <c r="G7296" s="578">
        <v>1368.3489608764598</v>
      </c>
      <c r="H7296" s="578">
        <v>0.11627218206801074</v>
      </c>
      <c r="I7296" s="578">
        <v>4.2421949115426551E-2</v>
      </c>
      <c r="J7296" s="578">
        <v>1.1819583509350175E-2</v>
      </c>
      <c r="K7296" s="578">
        <v>1.6750671530908177</v>
      </c>
      <c r="L7296" s="578">
        <v>1441.4497820536226</v>
      </c>
      <c r="M7296" s="578">
        <v>0.11849732471940375</v>
      </c>
      <c r="N7296" s="578">
        <v>4.7957079659681753E-2</v>
      </c>
      <c r="O7296" s="578">
        <v>1.2450968584744225E-2</v>
      </c>
      <c r="P7296" s="578">
        <v>1.5906880898072173</v>
      </c>
      <c r="Q7296" s="578">
        <v>1368.3489608764598</v>
      </c>
      <c r="R7296" s="578">
        <v>0.1162721855216655</v>
      </c>
      <c r="S7296" s="578">
        <v>4.2421944924474951E-2</v>
      </c>
      <c r="T7296" s="578">
        <v>1.1819583509350175E-2</v>
      </c>
      <c r="U7296" s="578">
        <v>0</v>
      </c>
      <c r="V7296" s="578">
        <v>0</v>
      </c>
      <c r="W7296" s="578">
        <v>0</v>
      </c>
      <c r="X7296" s="578">
        <v>0</v>
      </c>
      <c r="Y7296" s="578">
        <v>0</v>
      </c>
    </row>
    <row r="7297" spans="1:25" x14ac:dyDescent="0.3">
      <c r="A7297" s="61" t="s">
        <v>1315</v>
      </c>
      <c r="B7297" s="61" t="s">
        <v>48</v>
      </c>
      <c r="C7297" s="61" t="s">
        <v>44</v>
      </c>
      <c r="D7297" s="36">
        <v>15</v>
      </c>
      <c r="E7297" s="36">
        <v>2030</v>
      </c>
      <c r="F7297" s="578">
        <v>1.6802773503707851</v>
      </c>
      <c r="G7297" s="578">
        <v>1453.1531257629349</v>
      </c>
      <c r="H7297" s="578">
        <v>0.114245387349607</v>
      </c>
      <c r="I7297" s="578">
        <v>4.2812482812829906E-2</v>
      </c>
      <c r="J7297" s="578">
        <v>1.2552174923863825E-2</v>
      </c>
      <c r="K7297" s="578">
        <v>1.7562720544347001</v>
      </c>
      <c r="L7297" s="578">
        <v>1517.8549931844027</v>
      </c>
      <c r="M7297" s="578">
        <v>0.11640861325455826</v>
      </c>
      <c r="N7297" s="578">
        <v>4.7791632387088556E-2</v>
      </c>
      <c r="O7297" s="578">
        <v>1.3111007215532725E-2</v>
      </c>
      <c r="P7297" s="578">
        <v>1.6802773503641175</v>
      </c>
      <c r="Q7297" s="578">
        <v>1453.1531257629349</v>
      </c>
      <c r="R7297" s="578">
        <v>0.11424538905703174</v>
      </c>
      <c r="S7297" s="578">
        <v>4.2812479097240869E-2</v>
      </c>
      <c r="T7297" s="578">
        <v>1.2552174923863825E-2</v>
      </c>
      <c r="U7297" s="578">
        <v>0</v>
      </c>
      <c r="V7297" s="578">
        <v>0</v>
      </c>
      <c r="W7297" s="578">
        <v>0</v>
      </c>
      <c r="X7297" s="578">
        <v>0</v>
      </c>
      <c r="Y7297" s="578">
        <v>0</v>
      </c>
    </row>
    <row r="7298" spans="1:25" x14ac:dyDescent="0.3">
      <c r="A7298" s="580" t="s">
        <v>1316</v>
      </c>
      <c r="B7298" s="580" t="s">
        <v>48</v>
      </c>
      <c r="C7298" s="580" t="s">
        <v>44</v>
      </c>
      <c r="D7298" s="581">
        <v>16</v>
      </c>
      <c r="E7298" s="581">
        <v>2030</v>
      </c>
      <c r="F7298" s="582">
        <v>1.8042192323728126</v>
      </c>
      <c r="G7298" s="582">
        <v>1551.9798049926726</v>
      </c>
      <c r="H7298" s="582">
        <v>0.11371230601798676</v>
      </c>
      <c r="I7298" s="582">
        <v>4.3961879351021076E-2</v>
      </c>
      <c r="J7298" s="582">
        <v>1.34058595479776E-2</v>
      </c>
      <c r="K7298" s="582">
        <v>1.8690471093505001</v>
      </c>
      <c r="L7298" s="582">
        <v>1607.063845316565</v>
      </c>
      <c r="M7298" s="582">
        <v>0.1156836464263805</v>
      </c>
      <c r="N7298" s="582">
        <v>4.8563586121114527E-2</v>
      </c>
      <c r="O7298" s="582">
        <v>1.3881646392595275E-2</v>
      </c>
      <c r="P7298" s="582">
        <v>1.8042193367312649</v>
      </c>
      <c r="Q7298" s="582">
        <v>1551.9798049926726</v>
      </c>
      <c r="R7298" s="582">
        <v>0.1137123084105645</v>
      </c>
      <c r="S7298" s="582">
        <v>4.3961875363796296E-2</v>
      </c>
      <c r="T7298" s="582">
        <v>1.34058595479776E-2</v>
      </c>
      <c r="U7298" s="582">
        <v>0</v>
      </c>
      <c r="V7298" s="582">
        <v>0</v>
      </c>
      <c r="W7298" s="582">
        <v>0</v>
      </c>
      <c r="X7298" s="582">
        <v>0</v>
      </c>
      <c r="Y7298" s="582">
        <v>0</v>
      </c>
    </row>
    <row r="7299" spans="1:25" x14ac:dyDescent="0.3">
      <c r="A7299" s="61" t="s">
        <v>1317</v>
      </c>
      <c r="B7299" s="61" t="s">
        <v>191</v>
      </c>
      <c r="C7299" s="61" t="s">
        <v>44</v>
      </c>
      <c r="D7299" s="36">
        <v>1</v>
      </c>
      <c r="E7299" s="36">
        <v>2012</v>
      </c>
      <c r="F7299" s="578">
        <v>22.994520590406225</v>
      </c>
      <c r="G7299" s="578">
        <v>6729.5296732584575</v>
      </c>
      <c r="H7299" s="578">
        <v>6.5415950284805096</v>
      </c>
      <c r="I7299" s="578">
        <v>0.17370950796491</v>
      </c>
      <c r="J7299" s="578">
        <v>3.5629417747259071E-2</v>
      </c>
      <c r="K7299" s="578">
        <v>22.522101026819598</v>
      </c>
      <c r="L7299" s="578">
        <v>6568.2618967692006</v>
      </c>
      <c r="M7299" s="578">
        <v>6.4744502809674778</v>
      </c>
      <c r="N7299" s="578">
        <v>0.15413226571399699</v>
      </c>
      <c r="O7299" s="578">
        <v>3.4775590582285021E-2</v>
      </c>
      <c r="P7299" s="578">
        <v>22.994520590390724</v>
      </c>
      <c r="Q7299" s="578">
        <v>6729.5296707153275</v>
      </c>
      <c r="R7299" s="578">
        <v>6.5415946588618645</v>
      </c>
      <c r="S7299" s="578">
        <v>0.17370954945969649</v>
      </c>
      <c r="T7299" s="578">
        <v>3.5629418794996974E-2</v>
      </c>
      <c r="U7299" s="578">
        <v>0</v>
      </c>
      <c r="V7299" s="578">
        <v>0</v>
      </c>
      <c r="W7299" s="578">
        <v>0</v>
      </c>
      <c r="X7299" s="578">
        <v>0</v>
      </c>
      <c r="Y7299" s="578">
        <v>0</v>
      </c>
    </row>
    <row r="7300" spans="1:25" x14ac:dyDescent="0.3">
      <c r="A7300" s="61" t="s">
        <v>1318</v>
      </c>
      <c r="B7300" s="61" t="s">
        <v>191</v>
      </c>
      <c r="C7300" s="61" t="s">
        <v>44</v>
      </c>
      <c r="D7300" s="36">
        <v>2</v>
      </c>
      <c r="E7300" s="36">
        <v>2012</v>
      </c>
      <c r="F7300" s="578">
        <v>14.26817076436625</v>
      </c>
      <c r="G7300" s="578">
        <v>3955.5431264241497</v>
      </c>
      <c r="H7300" s="578">
        <v>3.856765420176083</v>
      </c>
      <c r="I7300" s="578">
        <v>0.10074789089685476</v>
      </c>
      <c r="J7300" s="578">
        <v>2.0942580847380002E-2</v>
      </c>
      <c r="K7300" s="578">
        <v>14.553163233461349</v>
      </c>
      <c r="L7300" s="578">
        <v>3918.1734377543103</v>
      </c>
      <c r="M7300" s="578">
        <v>4.0280474703370874</v>
      </c>
      <c r="N7300" s="578">
        <v>8.0711145913786142E-2</v>
      </c>
      <c r="O7300" s="578">
        <v>2.0744742515186425E-2</v>
      </c>
      <c r="P7300" s="578">
        <v>14.268170764381724</v>
      </c>
      <c r="Q7300" s="578">
        <v>3955.5431798299123</v>
      </c>
      <c r="R7300" s="578">
        <v>3.8567655218648675</v>
      </c>
      <c r="S7300" s="578">
        <v>0.10074788867465576</v>
      </c>
      <c r="T7300" s="578">
        <v>2.0942580847380002E-2</v>
      </c>
      <c r="U7300" s="578">
        <v>0</v>
      </c>
      <c r="V7300" s="578">
        <v>0</v>
      </c>
      <c r="W7300" s="578">
        <v>0</v>
      </c>
      <c r="X7300" s="578">
        <v>0</v>
      </c>
      <c r="Y7300" s="578">
        <v>0</v>
      </c>
    </row>
    <row r="7301" spans="1:25" x14ac:dyDescent="0.3">
      <c r="A7301" s="61" t="s">
        <v>1319</v>
      </c>
      <c r="B7301" s="61" t="s">
        <v>191</v>
      </c>
      <c r="C7301" s="61" t="s">
        <v>44</v>
      </c>
      <c r="D7301" s="36">
        <v>3</v>
      </c>
      <c r="E7301" s="36">
        <v>2012</v>
      </c>
      <c r="F7301" s="578">
        <v>7.7670246978147226</v>
      </c>
      <c r="G7301" s="578">
        <v>2095.8817685445124</v>
      </c>
      <c r="H7301" s="578">
        <v>2.0401895860559223</v>
      </c>
      <c r="I7301" s="578">
        <v>4.5526850863401046E-2</v>
      </c>
      <c r="J7301" s="578">
        <v>1.1096638462428574E-2</v>
      </c>
      <c r="K7301" s="578">
        <v>10.96143888149005</v>
      </c>
      <c r="L7301" s="578">
        <v>2737.8323020934999</v>
      </c>
      <c r="M7301" s="578">
        <v>2.7483253926038698</v>
      </c>
      <c r="N7301" s="578">
        <v>4.775321242050265E-2</v>
      </c>
      <c r="O7301" s="578">
        <v>1.449539482321895E-2</v>
      </c>
      <c r="P7301" s="578">
        <v>7.7670245413843624</v>
      </c>
      <c r="Q7301" s="578">
        <v>2095.8817176818825</v>
      </c>
      <c r="R7301" s="578">
        <v>2.0401895865797899</v>
      </c>
      <c r="S7301" s="578">
        <v>4.5526849313925255E-2</v>
      </c>
      <c r="T7301" s="578">
        <v>1.1096638986297525E-2</v>
      </c>
      <c r="U7301" s="578">
        <v>0</v>
      </c>
      <c r="V7301" s="578">
        <v>0</v>
      </c>
      <c r="W7301" s="578">
        <v>0</v>
      </c>
      <c r="X7301" s="578">
        <v>0</v>
      </c>
      <c r="Y7301" s="578">
        <v>0</v>
      </c>
    </row>
    <row r="7302" spans="1:25" x14ac:dyDescent="0.3">
      <c r="A7302" s="61" t="s">
        <v>1320</v>
      </c>
      <c r="B7302" s="61" t="s">
        <v>191</v>
      </c>
      <c r="C7302" s="61" t="s">
        <v>44</v>
      </c>
      <c r="D7302" s="36">
        <v>4</v>
      </c>
      <c r="E7302" s="36">
        <v>2012</v>
      </c>
      <c r="F7302" s="578">
        <v>3.857685639930418</v>
      </c>
      <c r="G7302" s="578">
        <v>1125.4979197184175</v>
      </c>
      <c r="H7302" s="578">
        <v>1.1063130767579374</v>
      </c>
      <c r="I7302" s="578">
        <v>3.0083055942971674E-2</v>
      </c>
      <c r="J7302" s="578">
        <v>5.9589271040749649E-3</v>
      </c>
      <c r="K7302" s="578">
        <v>9.5442804079890813</v>
      </c>
      <c r="L7302" s="578">
        <v>2303.9572906494077</v>
      </c>
      <c r="M7302" s="578">
        <v>2.2361324821249524</v>
      </c>
      <c r="N7302" s="578">
        <v>3.7846067172116152E-2</v>
      </c>
      <c r="O7302" s="578">
        <v>1.219828603401155E-2</v>
      </c>
      <c r="P7302" s="578">
        <v>3.8576853853689146</v>
      </c>
      <c r="Q7302" s="578">
        <v>1125.4979197184175</v>
      </c>
      <c r="R7302" s="578">
        <v>1.1063130803910675</v>
      </c>
      <c r="S7302" s="578">
        <v>3.0083056472828176E-2</v>
      </c>
      <c r="T7302" s="578">
        <v>5.9589271040749649E-3</v>
      </c>
      <c r="U7302" s="578">
        <v>0</v>
      </c>
      <c r="V7302" s="578">
        <v>0</v>
      </c>
      <c r="W7302" s="578">
        <v>0</v>
      </c>
      <c r="X7302" s="578">
        <v>0</v>
      </c>
      <c r="Y7302" s="578">
        <v>0</v>
      </c>
    </row>
    <row r="7303" spans="1:25" x14ac:dyDescent="0.3">
      <c r="A7303" s="61" t="s">
        <v>1321</v>
      </c>
      <c r="B7303" s="61" t="s">
        <v>191</v>
      </c>
      <c r="C7303" s="61" t="s">
        <v>44</v>
      </c>
      <c r="D7303" s="36">
        <v>5</v>
      </c>
      <c r="E7303" s="36">
        <v>2012</v>
      </c>
      <c r="F7303" s="578">
        <v>4.3923752117407222</v>
      </c>
      <c r="G7303" s="578">
        <v>1165.2703018188449</v>
      </c>
      <c r="H7303" s="578">
        <v>1.1248344186023975</v>
      </c>
      <c r="I7303" s="578">
        <v>3.24304326501684E-2</v>
      </c>
      <c r="J7303" s="578">
        <v>6.1695146578131174E-3</v>
      </c>
      <c r="K7303" s="578">
        <v>8.6445064789251429</v>
      </c>
      <c r="L7303" s="578">
        <v>2061.5399627685501</v>
      </c>
      <c r="M7303" s="578">
        <v>1.9324229967314701</v>
      </c>
      <c r="N7303" s="578">
        <v>3.5161592325190803E-2</v>
      </c>
      <c r="O7303" s="578">
        <v>1.0914806431780224E-2</v>
      </c>
      <c r="P7303" s="578">
        <v>4.3923752638947846</v>
      </c>
      <c r="Q7303" s="578">
        <v>1165.2703018188449</v>
      </c>
      <c r="R7303" s="578">
        <v>1.12483441808338</v>
      </c>
      <c r="S7303" s="578">
        <v>3.2430431001254548E-2</v>
      </c>
      <c r="T7303" s="578">
        <v>6.1695146044560946E-3</v>
      </c>
      <c r="U7303" s="578">
        <v>0</v>
      </c>
      <c r="V7303" s="578">
        <v>0</v>
      </c>
      <c r="W7303" s="578">
        <v>0</v>
      </c>
      <c r="X7303" s="578">
        <v>0</v>
      </c>
      <c r="Y7303" s="578">
        <v>0</v>
      </c>
    </row>
    <row r="7304" spans="1:25" x14ac:dyDescent="0.3">
      <c r="A7304" s="61" t="s">
        <v>1322</v>
      </c>
      <c r="B7304" s="61" t="s">
        <v>191</v>
      </c>
      <c r="C7304" s="61" t="s">
        <v>44</v>
      </c>
      <c r="D7304" s="36">
        <v>6</v>
      </c>
      <c r="E7304" s="36">
        <v>2012</v>
      </c>
      <c r="F7304" s="578">
        <v>4.7131974155199678</v>
      </c>
      <c r="G7304" s="578">
        <v>1189.13902028401</v>
      </c>
      <c r="H7304" s="578">
        <v>1.1359400423243575</v>
      </c>
      <c r="I7304" s="578">
        <v>3.3838796778582002E-2</v>
      </c>
      <c r="J7304" s="578">
        <v>6.2958801839461797E-3</v>
      </c>
      <c r="K7304" s="578">
        <v>7.9279072058352504</v>
      </c>
      <c r="L7304" s="578">
        <v>1882.8787447611448</v>
      </c>
      <c r="M7304" s="578">
        <v>1.68817361444234</v>
      </c>
      <c r="N7304" s="578">
        <v>3.2613636303115798E-2</v>
      </c>
      <c r="O7304" s="578">
        <v>9.9688758491538257E-3</v>
      </c>
      <c r="P7304" s="578">
        <v>4.7131976762902879</v>
      </c>
      <c r="Q7304" s="578">
        <v>1189.1390724182074</v>
      </c>
      <c r="R7304" s="578">
        <v>1.1359397293999749</v>
      </c>
      <c r="S7304" s="578">
        <v>3.383879311149935E-2</v>
      </c>
      <c r="T7304" s="578">
        <v>6.2958801839461797E-3</v>
      </c>
      <c r="U7304" s="578">
        <v>0</v>
      </c>
      <c r="V7304" s="578">
        <v>0</v>
      </c>
      <c r="W7304" s="578">
        <v>0</v>
      </c>
      <c r="X7304" s="578">
        <v>0</v>
      </c>
      <c r="Y7304" s="578">
        <v>0</v>
      </c>
    </row>
    <row r="7305" spans="1:25" x14ac:dyDescent="0.3">
      <c r="A7305" s="61" t="s">
        <v>1323</v>
      </c>
      <c r="B7305" s="61" t="s">
        <v>191</v>
      </c>
      <c r="C7305" s="61" t="s">
        <v>44</v>
      </c>
      <c r="D7305" s="36">
        <v>7</v>
      </c>
      <c r="E7305" s="36">
        <v>2012</v>
      </c>
      <c r="F7305" s="578">
        <v>4.9270669442339496</v>
      </c>
      <c r="G7305" s="578">
        <v>1205.0499788920026</v>
      </c>
      <c r="H7305" s="578">
        <v>1.143355597741895</v>
      </c>
      <c r="I7305" s="578">
        <v>3.4777675316187577E-2</v>
      </c>
      <c r="J7305" s="578">
        <v>6.3801239205834729E-3</v>
      </c>
      <c r="K7305" s="578">
        <v>7.9305127183906698</v>
      </c>
      <c r="L7305" s="578">
        <v>1849.5959510803175</v>
      </c>
      <c r="M7305" s="578">
        <v>1.5968031752854499</v>
      </c>
      <c r="N7305" s="578">
        <v>4.534415745138172E-2</v>
      </c>
      <c r="O7305" s="578">
        <v>9.7926689292459172E-3</v>
      </c>
      <c r="P7305" s="578">
        <v>4.9270669442339496</v>
      </c>
      <c r="Q7305" s="578">
        <v>1205.0499788920026</v>
      </c>
      <c r="R7305" s="578">
        <v>1.143355597741895</v>
      </c>
      <c r="S7305" s="578">
        <v>3.4777678454095878E-2</v>
      </c>
      <c r="T7305" s="578">
        <v>6.3801240272975176E-3</v>
      </c>
      <c r="U7305" s="578">
        <v>0</v>
      </c>
      <c r="V7305" s="578">
        <v>0</v>
      </c>
      <c r="W7305" s="578">
        <v>0</v>
      </c>
      <c r="X7305" s="578">
        <v>0</v>
      </c>
      <c r="Y7305" s="578">
        <v>0</v>
      </c>
    </row>
    <row r="7306" spans="1:25" x14ac:dyDescent="0.3">
      <c r="A7306" s="61" t="s">
        <v>1324</v>
      </c>
      <c r="B7306" s="61" t="s">
        <v>191</v>
      </c>
      <c r="C7306" s="61" t="s">
        <v>44</v>
      </c>
      <c r="D7306" s="36">
        <v>8</v>
      </c>
      <c r="E7306" s="36">
        <v>2012</v>
      </c>
      <c r="F7306" s="578">
        <v>4.6107844186626599</v>
      </c>
      <c r="G7306" s="578">
        <v>1125.2658144632949</v>
      </c>
      <c r="H7306" s="578">
        <v>1.0415594838559601</v>
      </c>
      <c r="I7306" s="578">
        <v>3.02873030953681E-2</v>
      </c>
      <c r="J7306" s="578">
        <v>5.9577018376633772E-3</v>
      </c>
      <c r="K7306" s="578">
        <v>6.8553002449625602</v>
      </c>
      <c r="L7306" s="578">
        <v>1553.4608472188249</v>
      </c>
      <c r="M7306" s="578">
        <v>1.2380522303283175</v>
      </c>
      <c r="N7306" s="578">
        <v>4.91772785862849E-2</v>
      </c>
      <c r="O7306" s="578">
        <v>8.2247773486111911E-3</v>
      </c>
      <c r="P7306" s="578">
        <v>4.6107844186626599</v>
      </c>
      <c r="Q7306" s="578">
        <v>1125.2658144632949</v>
      </c>
      <c r="R7306" s="578">
        <v>1.0415594838559601</v>
      </c>
      <c r="S7306" s="578">
        <v>3.0287303131975273E-2</v>
      </c>
      <c r="T7306" s="578">
        <v>5.9577019419521024E-3</v>
      </c>
      <c r="U7306" s="578">
        <v>0</v>
      </c>
      <c r="V7306" s="578">
        <v>0</v>
      </c>
      <c r="W7306" s="578">
        <v>0</v>
      </c>
      <c r="X7306" s="578">
        <v>0</v>
      </c>
      <c r="Y7306" s="578">
        <v>0</v>
      </c>
    </row>
    <row r="7307" spans="1:25" x14ac:dyDescent="0.3">
      <c r="A7307" s="61" t="s">
        <v>1325</v>
      </c>
      <c r="B7307" s="61" t="s">
        <v>191</v>
      </c>
      <c r="C7307" s="61" t="s">
        <v>44</v>
      </c>
      <c r="D7307" s="36">
        <v>9</v>
      </c>
      <c r="E7307" s="36">
        <v>2012</v>
      </c>
      <c r="F7307" s="578">
        <v>4.3735945496446176</v>
      </c>
      <c r="G7307" s="578">
        <v>1065.4270706176726</v>
      </c>
      <c r="H7307" s="578">
        <v>0.96521825746943524</v>
      </c>
      <c r="I7307" s="578">
        <v>2.6919648793409499E-2</v>
      </c>
      <c r="J7307" s="578">
        <v>5.6409022605900276E-3</v>
      </c>
      <c r="K7307" s="578">
        <v>6.7969241979590125</v>
      </c>
      <c r="L7307" s="578">
        <v>1505.6704673767024</v>
      </c>
      <c r="M7307" s="578">
        <v>1.1049553349682026</v>
      </c>
      <c r="N7307" s="578">
        <v>6.2454963281197672E-2</v>
      </c>
      <c r="O7307" s="578">
        <v>7.9717520032621288E-3</v>
      </c>
      <c r="P7307" s="578">
        <v>4.3735945993151546</v>
      </c>
      <c r="Q7307" s="578">
        <v>1065.4270706176726</v>
      </c>
      <c r="R7307" s="578">
        <v>0.96521821493903714</v>
      </c>
      <c r="S7307" s="578">
        <v>2.6919648793409499E-2</v>
      </c>
      <c r="T7307" s="578">
        <v>5.6409023115217326E-3</v>
      </c>
      <c r="U7307" s="578">
        <v>0</v>
      </c>
      <c r="V7307" s="578">
        <v>0</v>
      </c>
      <c r="W7307" s="578">
        <v>0</v>
      </c>
      <c r="X7307" s="578">
        <v>0</v>
      </c>
      <c r="Y7307" s="578">
        <v>0</v>
      </c>
    </row>
    <row r="7308" spans="1:25" x14ac:dyDescent="0.3">
      <c r="A7308" s="61" t="s">
        <v>1326</v>
      </c>
      <c r="B7308" s="61" t="s">
        <v>191</v>
      </c>
      <c r="C7308" s="61" t="s">
        <v>44</v>
      </c>
      <c r="D7308" s="36">
        <v>10</v>
      </c>
      <c r="E7308" s="36">
        <v>2012</v>
      </c>
      <c r="F7308" s="578">
        <v>4.1891054148202276</v>
      </c>
      <c r="G7308" s="578">
        <v>1018.8877766927062</v>
      </c>
      <c r="H7308" s="578">
        <v>0.90583714159826378</v>
      </c>
      <c r="I7308" s="578">
        <v>2.4300259339421801E-2</v>
      </c>
      <c r="J7308" s="578">
        <v>5.3944921673973979E-3</v>
      </c>
      <c r="K7308" s="578">
        <v>6.74777844819421</v>
      </c>
      <c r="L7308" s="578">
        <v>1465.675666809075</v>
      </c>
      <c r="M7308" s="578">
        <v>0.99572101607918695</v>
      </c>
      <c r="N7308" s="578">
        <v>7.2351626328175656E-2</v>
      </c>
      <c r="O7308" s="578">
        <v>7.7600155321609502E-3</v>
      </c>
      <c r="P7308" s="578">
        <v>4.1891056755696301</v>
      </c>
      <c r="Q7308" s="578">
        <v>1018.8877766927062</v>
      </c>
      <c r="R7308" s="578">
        <v>0.90583717326323143</v>
      </c>
      <c r="S7308" s="578">
        <v>2.4300259344575602E-2</v>
      </c>
      <c r="T7308" s="578">
        <v>5.3944921673973979E-3</v>
      </c>
      <c r="U7308" s="578">
        <v>0</v>
      </c>
      <c r="V7308" s="578">
        <v>0</v>
      </c>
      <c r="W7308" s="578">
        <v>0</v>
      </c>
      <c r="X7308" s="578">
        <v>0</v>
      </c>
      <c r="Y7308" s="578">
        <v>0</v>
      </c>
    </row>
    <row r="7309" spans="1:25" x14ac:dyDescent="0.3">
      <c r="A7309" s="61" t="s">
        <v>1327</v>
      </c>
      <c r="B7309" s="61" t="s">
        <v>191</v>
      </c>
      <c r="C7309" s="61" t="s">
        <v>44</v>
      </c>
      <c r="D7309" s="36">
        <v>11</v>
      </c>
      <c r="E7309" s="36">
        <v>2012</v>
      </c>
      <c r="F7309" s="578">
        <v>5.2920315136725504</v>
      </c>
      <c r="G7309" s="578">
        <v>1161.1551068623799</v>
      </c>
      <c r="H7309" s="578">
        <v>0.78316250536590748</v>
      </c>
      <c r="I7309" s="578">
        <v>4.8331565738711356E-2</v>
      </c>
      <c r="J7309" s="578">
        <v>6.1477259878301958E-3</v>
      </c>
      <c r="K7309" s="578">
        <v>6.7133600315428268</v>
      </c>
      <c r="L7309" s="578">
        <v>1427.766349792475</v>
      </c>
      <c r="M7309" s="578">
        <v>0.89437816695620609</v>
      </c>
      <c r="N7309" s="578">
        <v>8.1308823268651978E-2</v>
      </c>
      <c r="O7309" s="578">
        <v>7.5593000753239369E-3</v>
      </c>
      <c r="P7309" s="578">
        <v>5.2920314093644203</v>
      </c>
      <c r="Q7309" s="578">
        <v>1161.1551068623799</v>
      </c>
      <c r="R7309" s="578">
        <v>0.78316247897843472</v>
      </c>
      <c r="S7309" s="578">
        <v>4.8331567325779597E-2</v>
      </c>
      <c r="T7309" s="578">
        <v>6.1477259878301958E-3</v>
      </c>
      <c r="U7309" s="578">
        <v>0</v>
      </c>
      <c r="V7309" s="578">
        <v>0</v>
      </c>
      <c r="W7309" s="578">
        <v>0</v>
      </c>
      <c r="X7309" s="578">
        <v>0</v>
      </c>
      <c r="Y7309" s="578">
        <v>0</v>
      </c>
    </row>
    <row r="7310" spans="1:25" x14ac:dyDescent="0.3">
      <c r="A7310" s="61" t="s">
        <v>1328</v>
      </c>
      <c r="B7310" s="61" t="s">
        <v>191</v>
      </c>
      <c r="C7310" s="61" t="s">
        <v>44</v>
      </c>
      <c r="D7310" s="36">
        <v>12</v>
      </c>
      <c r="E7310" s="36">
        <v>2012</v>
      </c>
      <c r="F7310" s="578">
        <v>6.194418808241605</v>
      </c>
      <c r="G7310" s="578">
        <v>1277.56260299682</v>
      </c>
      <c r="H7310" s="578">
        <v>0.68279556338772274</v>
      </c>
      <c r="I7310" s="578">
        <v>6.7993516045438157E-2</v>
      </c>
      <c r="J7310" s="578">
        <v>6.76404125988483E-3</v>
      </c>
      <c r="K7310" s="578">
        <v>6.683124186674827</v>
      </c>
      <c r="L7310" s="578">
        <v>1395.830815633135</v>
      </c>
      <c r="M7310" s="578">
        <v>0.81049645816286342</v>
      </c>
      <c r="N7310" s="578">
        <v>8.8582279621126206E-2</v>
      </c>
      <c r="O7310" s="578">
        <v>7.3902151804456119E-3</v>
      </c>
      <c r="P7310" s="578">
        <v>6.1944184953172172</v>
      </c>
      <c r="Q7310" s="578">
        <v>1277.56260299682</v>
      </c>
      <c r="R7310" s="578">
        <v>0.68279552580497671</v>
      </c>
      <c r="S7310" s="578">
        <v>6.7993519023123797E-2</v>
      </c>
      <c r="T7310" s="578">
        <v>6.7640412065278072E-3</v>
      </c>
      <c r="U7310" s="578">
        <v>0</v>
      </c>
      <c r="V7310" s="578">
        <v>0</v>
      </c>
      <c r="W7310" s="578">
        <v>0</v>
      </c>
      <c r="X7310" s="578">
        <v>0</v>
      </c>
      <c r="Y7310" s="578">
        <v>0</v>
      </c>
    </row>
    <row r="7311" spans="1:25" x14ac:dyDescent="0.3">
      <c r="A7311" s="61" t="s">
        <v>1329</v>
      </c>
      <c r="B7311" s="61" t="s">
        <v>191</v>
      </c>
      <c r="C7311" s="61" t="s">
        <v>44</v>
      </c>
      <c r="D7311" s="36">
        <v>13</v>
      </c>
      <c r="E7311" s="36">
        <v>2012</v>
      </c>
      <c r="F7311" s="578">
        <v>6.1323617144695692</v>
      </c>
      <c r="G7311" s="578">
        <v>1251.1536547342876</v>
      </c>
      <c r="H7311" s="578">
        <v>0.62379518612578921</v>
      </c>
      <c r="I7311" s="578">
        <v>6.9234677295753444E-2</v>
      </c>
      <c r="J7311" s="578">
        <v>6.6242202010471322E-3</v>
      </c>
      <c r="K7311" s="578">
        <v>6.5511336977942802</v>
      </c>
      <c r="L7311" s="578">
        <v>1357.95729573567</v>
      </c>
      <c r="M7311" s="578">
        <v>0.74993534518580374</v>
      </c>
      <c r="N7311" s="578">
        <v>8.919118263444635E-2</v>
      </c>
      <c r="O7311" s="578">
        <v>7.1897014131536647E-3</v>
      </c>
      <c r="P7311" s="578">
        <v>6.1323618709214571</v>
      </c>
      <c r="Q7311" s="578">
        <v>1251.1536547342876</v>
      </c>
      <c r="R7311" s="578">
        <v>0.62379512784051849</v>
      </c>
      <c r="S7311" s="578">
        <v>6.9234676656681843E-2</v>
      </c>
      <c r="T7311" s="578">
        <v>6.6242202010471322E-3</v>
      </c>
      <c r="U7311" s="578">
        <v>0</v>
      </c>
      <c r="V7311" s="578">
        <v>0</v>
      </c>
      <c r="W7311" s="578">
        <v>0</v>
      </c>
      <c r="X7311" s="578">
        <v>0</v>
      </c>
      <c r="Y7311" s="578">
        <v>0</v>
      </c>
    </row>
    <row r="7312" spans="1:25" x14ac:dyDescent="0.3">
      <c r="A7312" s="61" t="s">
        <v>1330</v>
      </c>
      <c r="B7312" s="61" t="s">
        <v>191</v>
      </c>
      <c r="C7312" s="61" t="s">
        <v>44</v>
      </c>
      <c r="D7312" s="36">
        <v>14</v>
      </c>
      <c r="E7312" s="36">
        <v>2012</v>
      </c>
      <c r="F7312" s="578">
        <v>6.3979256470338379</v>
      </c>
      <c r="G7312" s="578">
        <v>1314.02052434285</v>
      </c>
      <c r="H7312" s="578">
        <v>0.65824338323727649</v>
      </c>
      <c r="I7312" s="578">
        <v>6.8049264817091101E-2</v>
      </c>
      <c r="J7312" s="578">
        <v>6.9570727840376351E-3</v>
      </c>
      <c r="K7312" s="578">
        <v>6.778751922107098</v>
      </c>
      <c r="L7312" s="578">
        <v>1411.2589492797824</v>
      </c>
      <c r="M7312" s="578">
        <v>0.77302003807077768</v>
      </c>
      <c r="N7312" s="578">
        <v>8.7990443450204708E-2</v>
      </c>
      <c r="O7312" s="578">
        <v>7.4718915372310769E-3</v>
      </c>
      <c r="P7312" s="578">
        <v>6.3979256470338379</v>
      </c>
      <c r="Q7312" s="578">
        <v>1314.02052434285</v>
      </c>
      <c r="R7312" s="578">
        <v>0.65824344810971458</v>
      </c>
      <c r="S7312" s="578">
        <v>6.8049264218643601E-2</v>
      </c>
      <c r="T7312" s="578">
        <v>6.9570727888882723E-3</v>
      </c>
      <c r="U7312" s="578">
        <v>0</v>
      </c>
      <c r="V7312" s="578">
        <v>0</v>
      </c>
      <c r="W7312" s="578">
        <v>0</v>
      </c>
      <c r="X7312" s="578">
        <v>0</v>
      </c>
      <c r="Y7312" s="578">
        <v>0</v>
      </c>
    </row>
    <row r="7313" spans="1:25" x14ac:dyDescent="0.3">
      <c r="A7313" s="61" t="s">
        <v>1331</v>
      </c>
      <c r="B7313" s="61" t="s">
        <v>191</v>
      </c>
      <c r="C7313" s="61" t="s">
        <v>44</v>
      </c>
      <c r="D7313" s="36">
        <v>15</v>
      </c>
      <c r="E7313" s="36">
        <v>2012</v>
      </c>
      <c r="F7313" s="578">
        <v>6.6565345049099607</v>
      </c>
      <c r="G7313" s="578">
        <v>1375.5848007202098</v>
      </c>
      <c r="H7313" s="578">
        <v>0.69442239076306556</v>
      </c>
      <c r="I7313" s="578">
        <v>6.6951130786946977E-2</v>
      </c>
      <c r="J7313" s="578">
        <v>7.283025523065585E-3</v>
      </c>
      <c r="K7313" s="578">
        <v>6.9984447147301854</v>
      </c>
      <c r="L7313" s="578">
        <v>1462.0784352620376</v>
      </c>
      <c r="M7313" s="578">
        <v>0.79498726905633943</v>
      </c>
      <c r="N7313" s="578">
        <v>8.5072715271659577E-2</v>
      </c>
      <c r="O7313" s="578">
        <v>7.7409607620211283E-3</v>
      </c>
      <c r="P7313" s="578">
        <v>6.6565346092287001</v>
      </c>
      <c r="Q7313" s="578">
        <v>1375.5848007202098</v>
      </c>
      <c r="R7313" s="578">
        <v>0.69442235899138349</v>
      </c>
      <c r="S7313" s="578">
        <v>6.695113181922345E-2</v>
      </c>
      <c r="T7313" s="578">
        <v>7.283025523065585E-3</v>
      </c>
      <c r="U7313" s="578">
        <v>0</v>
      </c>
      <c r="V7313" s="578">
        <v>0</v>
      </c>
      <c r="W7313" s="578">
        <v>0</v>
      </c>
      <c r="X7313" s="578">
        <v>0</v>
      </c>
      <c r="Y7313" s="578">
        <v>0</v>
      </c>
    </row>
    <row r="7314" spans="1:25" x14ac:dyDescent="0.3">
      <c r="A7314" s="580" t="s">
        <v>1332</v>
      </c>
      <c r="B7314" s="580" t="s">
        <v>191</v>
      </c>
      <c r="C7314" s="580" t="s">
        <v>44</v>
      </c>
      <c r="D7314" s="581">
        <v>16</v>
      </c>
      <c r="E7314" s="581">
        <v>2012</v>
      </c>
      <c r="F7314" s="582">
        <v>7.0392835240345404</v>
      </c>
      <c r="G7314" s="582">
        <v>1461.1118927001874</v>
      </c>
      <c r="H7314" s="582">
        <v>0.74295739241157766</v>
      </c>
      <c r="I7314" s="582">
        <v>6.6751043191591891E-2</v>
      </c>
      <c r="J7314" s="582">
        <v>7.7358457395651677E-3</v>
      </c>
      <c r="K7314" s="582">
        <v>7.3329188207571825</v>
      </c>
      <c r="L7314" s="582">
        <v>1536.0065803527773</v>
      </c>
      <c r="M7314" s="582">
        <v>0.83180358540266719</v>
      </c>
      <c r="N7314" s="582">
        <v>8.3958267354015903E-2</v>
      </c>
      <c r="O7314" s="582">
        <v>8.1323794438503631E-3</v>
      </c>
      <c r="P7314" s="582">
        <v>7.0392828981857702</v>
      </c>
      <c r="Q7314" s="582">
        <v>1461.1118927001874</v>
      </c>
      <c r="R7314" s="582">
        <v>0.74295733852098478</v>
      </c>
      <c r="S7314" s="582">
        <v>6.6751048753758327E-2</v>
      </c>
      <c r="T7314" s="582">
        <v>7.7358457395651677E-3</v>
      </c>
      <c r="U7314" s="582">
        <v>0</v>
      </c>
      <c r="V7314" s="582">
        <v>0</v>
      </c>
      <c r="W7314" s="582">
        <v>0</v>
      </c>
      <c r="X7314" s="582">
        <v>0</v>
      </c>
      <c r="Y7314" s="582">
        <v>0</v>
      </c>
    </row>
    <row r="7315" spans="1:25" x14ac:dyDescent="0.3">
      <c r="A7315" s="61" t="s">
        <v>1333</v>
      </c>
      <c r="B7315" s="61" t="s">
        <v>191</v>
      </c>
      <c r="C7315" s="61" t="s">
        <v>44</v>
      </c>
      <c r="D7315" s="36">
        <v>1</v>
      </c>
      <c r="E7315" s="36">
        <v>2020</v>
      </c>
      <c r="F7315" s="578">
        <v>12.2338469125097</v>
      </c>
      <c r="G7315" s="578">
        <v>6510.8501434326099</v>
      </c>
      <c r="H7315" s="578">
        <v>3.1638183780014502</v>
      </c>
      <c r="I7315" s="578">
        <v>9.8820602886007636E-2</v>
      </c>
      <c r="J7315" s="578">
        <v>3.4471635435086925E-2</v>
      </c>
      <c r="K7315" s="578">
        <v>11.906976123660501</v>
      </c>
      <c r="L7315" s="578">
        <v>6351.0096995035774</v>
      </c>
      <c r="M7315" s="578">
        <v>3.1362288814270824</v>
      </c>
      <c r="N7315" s="578">
        <v>8.8003660245097579E-2</v>
      </c>
      <c r="O7315" s="578">
        <v>3.3625370395990672E-2</v>
      </c>
      <c r="P7315" s="578">
        <v>12.233842740184599</v>
      </c>
      <c r="Q7315" s="578">
        <v>6510.8500900268482</v>
      </c>
      <c r="R7315" s="578">
        <v>3.1638183780014502</v>
      </c>
      <c r="S7315" s="578">
        <v>9.8820601962264193E-2</v>
      </c>
      <c r="T7315" s="578">
        <v>3.4471635435086925E-2</v>
      </c>
      <c r="U7315" s="578">
        <v>0</v>
      </c>
      <c r="V7315" s="578">
        <v>0</v>
      </c>
      <c r="W7315" s="578">
        <v>0</v>
      </c>
      <c r="X7315" s="578">
        <v>0</v>
      </c>
      <c r="Y7315" s="578">
        <v>0</v>
      </c>
    </row>
    <row r="7316" spans="1:25" x14ac:dyDescent="0.3">
      <c r="A7316" s="61" t="s">
        <v>1334</v>
      </c>
      <c r="B7316" s="61" t="s">
        <v>191</v>
      </c>
      <c r="C7316" s="61" t="s">
        <v>44</v>
      </c>
      <c r="D7316" s="36">
        <v>2</v>
      </c>
      <c r="E7316" s="36">
        <v>2020</v>
      </c>
      <c r="F7316" s="578">
        <v>7.6665519764064776</v>
      </c>
      <c r="G7316" s="578">
        <v>3833.7942937215103</v>
      </c>
      <c r="H7316" s="578">
        <v>1.8737209402024699</v>
      </c>
      <c r="I7316" s="578">
        <v>5.7147826800549653E-2</v>
      </c>
      <c r="J7316" s="578">
        <v>2.0298000813151348E-2</v>
      </c>
      <c r="K7316" s="578">
        <v>7.7437047739513174</v>
      </c>
      <c r="L7316" s="578">
        <v>3791.7640508015902</v>
      </c>
      <c r="M7316" s="578">
        <v>1.9790835675666976</v>
      </c>
      <c r="N7316" s="578">
        <v>4.6176979764519822E-2</v>
      </c>
      <c r="O7316" s="578">
        <v>2.0075460410832077E-2</v>
      </c>
      <c r="P7316" s="578">
        <v>7.6665518720983448</v>
      </c>
      <c r="Q7316" s="578">
        <v>3833.7942937215103</v>
      </c>
      <c r="R7316" s="578">
        <v>1.8737209402024699</v>
      </c>
      <c r="S7316" s="578">
        <v>5.7147814248310128E-2</v>
      </c>
      <c r="T7316" s="578">
        <v>2.0298000813151348E-2</v>
      </c>
      <c r="U7316" s="578">
        <v>0</v>
      </c>
      <c r="V7316" s="578">
        <v>0</v>
      </c>
      <c r="W7316" s="578">
        <v>0</v>
      </c>
      <c r="X7316" s="578">
        <v>0</v>
      </c>
      <c r="Y7316" s="578">
        <v>0</v>
      </c>
    </row>
    <row r="7317" spans="1:25" x14ac:dyDescent="0.3">
      <c r="A7317" s="61" t="s">
        <v>1335</v>
      </c>
      <c r="B7317" s="61" t="s">
        <v>191</v>
      </c>
      <c r="C7317" s="61" t="s">
        <v>44</v>
      </c>
      <c r="D7317" s="36">
        <v>3</v>
      </c>
      <c r="E7317" s="36">
        <v>2020</v>
      </c>
      <c r="F7317" s="578">
        <v>4.1544695141055801</v>
      </c>
      <c r="G7317" s="578">
        <v>2030.7227083841901</v>
      </c>
      <c r="H7317" s="578">
        <v>0.98936119861900751</v>
      </c>
      <c r="I7317" s="578">
        <v>2.5868808646919199E-2</v>
      </c>
      <c r="J7317" s="578">
        <v>1.0751639473407175E-2</v>
      </c>
      <c r="K7317" s="578">
        <v>5.7827353146712959</v>
      </c>
      <c r="L7317" s="578">
        <v>2636.1290944417301</v>
      </c>
      <c r="M7317" s="578">
        <v>1.3487981762737</v>
      </c>
      <c r="N7317" s="578">
        <v>2.7304785233809473E-2</v>
      </c>
      <c r="O7317" s="578">
        <v>1.3956970932971E-2</v>
      </c>
      <c r="P7317" s="578">
        <v>4.1544696184137075</v>
      </c>
      <c r="Q7317" s="578">
        <v>2030.7227083841901</v>
      </c>
      <c r="R7317" s="578">
        <v>0.98936111324777176</v>
      </c>
      <c r="S7317" s="578">
        <v>2.5868808646919199E-2</v>
      </c>
      <c r="T7317" s="578">
        <v>1.0751639473407175E-2</v>
      </c>
      <c r="U7317" s="578">
        <v>0</v>
      </c>
      <c r="V7317" s="578">
        <v>0</v>
      </c>
      <c r="W7317" s="578">
        <v>0</v>
      </c>
      <c r="X7317" s="578">
        <v>0</v>
      </c>
      <c r="Y7317" s="578">
        <v>0</v>
      </c>
    </row>
    <row r="7318" spans="1:25" x14ac:dyDescent="0.3">
      <c r="A7318" s="61" t="s">
        <v>1336</v>
      </c>
      <c r="B7318" s="61" t="s">
        <v>191</v>
      </c>
      <c r="C7318" s="61" t="s">
        <v>44</v>
      </c>
      <c r="D7318" s="36">
        <v>4</v>
      </c>
      <c r="E7318" s="36">
        <v>2020</v>
      </c>
      <c r="F7318" s="578">
        <v>2.0823133802727249</v>
      </c>
      <c r="G7318" s="578">
        <v>1091.1026064554826</v>
      </c>
      <c r="H7318" s="578">
        <v>0.54052615854501052</v>
      </c>
      <c r="I7318" s="578">
        <v>1.7043869917415525E-2</v>
      </c>
      <c r="J7318" s="578">
        <v>5.7768287078943052E-3</v>
      </c>
      <c r="K7318" s="578">
        <v>5.0289860891602949</v>
      </c>
      <c r="L7318" s="578">
        <v>2230.2452138264925</v>
      </c>
      <c r="M7318" s="578">
        <v>1.0876601235940999</v>
      </c>
      <c r="N7318" s="578">
        <v>2.15927718236343E-2</v>
      </c>
      <c r="O7318" s="578">
        <v>1.18079994329794E-2</v>
      </c>
      <c r="P7318" s="578">
        <v>2.0823133802643525</v>
      </c>
      <c r="Q7318" s="578">
        <v>1091.1026064554826</v>
      </c>
      <c r="R7318" s="578">
        <v>0.54052618525262575</v>
      </c>
      <c r="S7318" s="578">
        <v>1.7043869917415501E-2</v>
      </c>
      <c r="T7318" s="578">
        <v>5.7768287078943052E-3</v>
      </c>
      <c r="U7318" s="578">
        <v>0</v>
      </c>
      <c r="V7318" s="578">
        <v>0</v>
      </c>
      <c r="W7318" s="578">
        <v>0</v>
      </c>
      <c r="X7318" s="578">
        <v>0</v>
      </c>
      <c r="Y7318" s="578">
        <v>0</v>
      </c>
    </row>
    <row r="7319" spans="1:25" x14ac:dyDescent="0.3">
      <c r="A7319" s="61" t="s">
        <v>1337</v>
      </c>
      <c r="B7319" s="61" t="s">
        <v>191</v>
      </c>
      <c r="C7319" s="61" t="s">
        <v>44</v>
      </c>
      <c r="D7319" s="36">
        <v>5</v>
      </c>
      <c r="E7319" s="36">
        <v>2020</v>
      </c>
      <c r="F7319" s="578">
        <v>2.34430367776599</v>
      </c>
      <c r="G7319" s="578">
        <v>1129.6314608255975</v>
      </c>
      <c r="H7319" s="578">
        <v>0.54705401250976093</v>
      </c>
      <c r="I7319" s="578">
        <v>1.83405674033565E-2</v>
      </c>
      <c r="J7319" s="578">
        <v>5.9808218478186346E-3</v>
      </c>
      <c r="K7319" s="578">
        <v>4.5585535436111897</v>
      </c>
      <c r="L7319" s="578">
        <v>1995.235333760575</v>
      </c>
      <c r="M7319" s="578">
        <v>0.92504326347261623</v>
      </c>
      <c r="N7319" s="578">
        <v>1.99918653170243E-2</v>
      </c>
      <c r="O7319" s="578">
        <v>1.0563759453361826E-2</v>
      </c>
      <c r="P7319" s="578">
        <v>2.34430367776599</v>
      </c>
      <c r="Q7319" s="578">
        <v>1129.6314608255975</v>
      </c>
      <c r="R7319" s="578">
        <v>0.54705398596221699</v>
      </c>
      <c r="S7319" s="578">
        <v>1.8340570551799776E-2</v>
      </c>
      <c r="T7319" s="578">
        <v>5.9808217968869296E-3</v>
      </c>
      <c r="U7319" s="578">
        <v>0</v>
      </c>
      <c r="V7319" s="578">
        <v>0</v>
      </c>
      <c r="W7319" s="578">
        <v>0</v>
      </c>
      <c r="X7319" s="578">
        <v>0</v>
      </c>
      <c r="Y7319" s="578">
        <v>0</v>
      </c>
    </row>
    <row r="7320" spans="1:25" x14ac:dyDescent="0.3">
      <c r="A7320" s="61" t="s">
        <v>1338</v>
      </c>
      <c r="B7320" s="61" t="s">
        <v>191</v>
      </c>
      <c r="C7320" s="61" t="s">
        <v>44</v>
      </c>
      <c r="D7320" s="36">
        <v>6</v>
      </c>
      <c r="E7320" s="36">
        <v>2020</v>
      </c>
      <c r="F7320" s="578">
        <v>2.5015000498969999</v>
      </c>
      <c r="G7320" s="578">
        <v>1152.7524909973099</v>
      </c>
      <c r="H7320" s="578">
        <v>0.55096915262401969</v>
      </c>
      <c r="I7320" s="578">
        <v>1.9118534526341997E-2</v>
      </c>
      <c r="J7320" s="578">
        <v>6.1032368588106048E-3</v>
      </c>
      <c r="K7320" s="578">
        <v>4.1834873784682696</v>
      </c>
      <c r="L7320" s="578">
        <v>1824.0904566446875</v>
      </c>
      <c r="M7320" s="578">
        <v>0.79525510190675608</v>
      </c>
      <c r="N7320" s="578">
        <v>1.8495791315217499E-2</v>
      </c>
      <c r="O7320" s="578">
        <v>9.6576378467337388E-3</v>
      </c>
      <c r="P7320" s="578">
        <v>2.5015000498969999</v>
      </c>
      <c r="Q7320" s="578">
        <v>1152.7524909973099</v>
      </c>
      <c r="R7320" s="578">
        <v>0.55096918915902848</v>
      </c>
      <c r="S7320" s="578">
        <v>1.9118534494964427E-2</v>
      </c>
      <c r="T7320" s="578">
        <v>6.1032368588106048E-3</v>
      </c>
      <c r="U7320" s="578">
        <v>0</v>
      </c>
      <c r="V7320" s="578">
        <v>0</v>
      </c>
      <c r="W7320" s="578">
        <v>0</v>
      </c>
      <c r="X7320" s="578">
        <v>0</v>
      </c>
      <c r="Y7320" s="578">
        <v>0</v>
      </c>
    </row>
    <row r="7321" spans="1:25" x14ac:dyDescent="0.3">
      <c r="A7321" s="61" t="s">
        <v>1339</v>
      </c>
      <c r="B7321" s="61" t="s">
        <v>191</v>
      </c>
      <c r="C7321" s="61" t="s">
        <v>44</v>
      </c>
      <c r="D7321" s="36">
        <v>7</v>
      </c>
      <c r="E7321" s="36">
        <v>2020</v>
      </c>
      <c r="F7321" s="578">
        <v>2.6062942142016201</v>
      </c>
      <c r="G7321" s="578">
        <v>1168.1673952738374</v>
      </c>
      <c r="H7321" s="578">
        <v>0.55358005061376958</v>
      </c>
      <c r="I7321" s="578">
        <v>1.9637251025415001E-2</v>
      </c>
      <c r="J7321" s="578">
        <v>6.1848471741541219E-3</v>
      </c>
      <c r="K7321" s="578">
        <v>4.2094985592411778</v>
      </c>
      <c r="L7321" s="578">
        <v>1789.888426462805</v>
      </c>
      <c r="M7321" s="578">
        <v>0.74493390864517939</v>
      </c>
      <c r="N7321" s="578">
        <v>2.5532741201459399E-2</v>
      </c>
      <c r="O7321" s="578">
        <v>9.4765439474334273E-3</v>
      </c>
      <c r="P7321" s="578">
        <v>2.6062942142016201</v>
      </c>
      <c r="Q7321" s="578">
        <v>1168.1673952738374</v>
      </c>
      <c r="R7321" s="578">
        <v>0.55358004421577744</v>
      </c>
      <c r="S7321" s="578">
        <v>1.9637251025415001E-2</v>
      </c>
      <c r="T7321" s="578">
        <v>6.1848472250858252E-3</v>
      </c>
      <c r="U7321" s="578">
        <v>0</v>
      </c>
      <c r="V7321" s="578">
        <v>0</v>
      </c>
      <c r="W7321" s="578">
        <v>0</v>
      </c>
      <c r="X7321" s="578">
        <v>0</v>
      </c>
      <c r="Y7321" s="578">
        <v>0</v>
      </c>
    </row>
    <row r="7322" spans="1:25" x14ac:dyDescent="0.3">
      <c r="A7322" s="61" t="s">
        <v>1340</v>
      </c>
      <c r="B7322" s="61" t="s">
        <v>191</v>
      </c>
      <c r="C7322" s="61" t="s">
        <v>44</v>
      </c>
      <c r="D7322" s="36">
        <v>8</v>
      </c>
      <c r="E7322" s="36">
        <v>2020</v>
      </c>
      <c r="F7322" s="578">
        <v>2.4528678967695474</v>
      </c>
      <c r="G7322" s="578">
        <v>1089.2841784159277</v>
      </c>
      <c r="H7322" s="578">
        <v>0.49642754321393973</v>
      </c>
      <c r="I7322" s="578">
        <v>1.7110900225816201E-2</v>
      </c>
      <c r="J7322" s="578">
        <v>5.7672090867223798E-3</v>
      </c>
      <c r="K7322" s="578">
        <v>3.6461257202900001</v>
      </c>
      <c r="L7322" s="578">
        <v>1503.4722061157177</v>
      </c>
      <c r="M7322" s="578">
        <v>0.57223211095212345</v>
      </c>
      <c r="N7322" s="578">
        <v>2.7499252062398151E-2</v>
      </c>
      <c r="O7322" s="578">
        <v>7.9601105874947554E-3</v>
      </c>
      <c r="P7322" s="578">
        <v>2.45286774030152</v>
      </c>
      <c r="Q7322" s="578">
        <v>1089.2841784159277</v>
      </c>
      <c r="R7322" s="578">
        <v>0.49642759881195725</v>
      </c>
      <c r="S7322" s="578">
        <v>1.7110900225816201E-2</v>
      </c>
      <c r="T7322" s="578">
        <v>5.7672090867223798E-3</v>
      </c>
      <c r="U7322" s="578">
        <v>0</v>
      </c>
      <c r="V7322" s="578">
        <v>0</v>
      </c>
      <c r="W7322" s="578">
        <v>0</v>
      </c>
      <c r="X7322" s="578">
        <v>0</v>
      </c>
      <c r="Y7322" s="578">
        <v>0</v>
      </c>
    </row>
    <row r="7323" spans="1:25" x14ac:dyDescent="0.3">
      <c r="A7323" s="61" t="s">
        <v>1341</v>
      </c>
      <c r="B7323" s="61" t="s">
        <v>191</v>
      </c>
      <c r="C7323" s="61" t="s">
        <v>44</v>
      </c>
      <c r="D7323" s="36">
        <v>9</v>
      </c>
      <c r="E7323" s="36">
        <v>2020</v>
      </c>
      <c r="F7323" s="578">
        <v>2.3378001783629077</v>
      </c>
      <c r="G7323" s="578">
        <v>1030.1276073455761</v>
      </c>
      <c r="H7323" s="578">
        <v>0.45356416893870649</v>
      </c>
      <c r="I7323" s="578">
        <v>1.52160623949081E-2</v>
      </c>
      <c r="J7323" s="578">
        <v>5.4540000637643927E-3</v>
      </c>
      <c r="K7323" s="578">
        <v>3.6166846166850024</v>
      </c>
      <c r="L7323" s="578">
        <v>1456.3293571472127</v>
      </c>
      <c r="M7323" s="578">
        <v>0.50291092330007769</v>
      </c>
      <c r="N7323" s="578">
        <v>3.482579522399943E-2</v>
      </c>
      <c r="O7323" s="578">
        <v>7.7105146192479827E-3</v>
      </c>
      <c r="P7323" s="578">
        <v>2.3377997089779274</v>
      </c>
      <c r="Q7323" s="578">
        <v>1030.1276073455761</v>
      </c>
      <c r="R7323" s="578">
        <v>0.45356420081952753</v>
      </c>
      <c r="S7323" s="578">
        <v>1.52160623897164E-2</v>
      </c>
      <c r="T7323" s="578">
        <v>5.4540000637643927E-3</v>
      </c>
      <c r="U7323" s="578">
        <v>0</v>
      </c>
      <c r="V7323" s="578">
        <v>0</v>
      </c>
      <c r="W7323" s="578">
        <v>0</v>
      </c>
      <c r="X7323" s="578">
        <v>0</v>
      </c>
      <c r="Y7323" s="578">
        <v>0</v>
      </c>
    </row>
    <row r="7324" spans="1:25" x14ac:dyDescent="0.3">
      <c r="A7324" s="61" t="s">
        <v>1342</v>
      </c>
      <c r="B7324" s="61" t="s">
        <v>191</v>
      </c>
      <c r="C7324" s="61" t="s">
        <v>44</v>
      </c>
      <c r="D7324" s="36">
        <v>10</v>
      </c>
      <c r="E7324" s="36">
        <v>2020</v>
      </c>
      <c r="F7324" s="578">
        <v>2.2482998817041127</v>
      </c>
      <c r="G7324" s="578">
        <v>984.11375554402503</v>
      </c>
      <c r="H7324" s="578">
        <v>0.42022470974188703</v>
      </c>
      <c r="I7324" s="578">
        <v>1.37423657702508E-2</v>
      </c>
      <c r="J7324" s="578">
        <v>5.2103789348620878E-3</v>
      </c>
      <c r="K7324" s="578">
        <v>3.59147323503566</v>
      </c>
      <c r="L7324" s="578">
        <v>1417.035512288405</v>
      </c>
      <c r="M7324" s="578">
        <v>0.44642167725154003</v>
      </c>
      <c r="N7324" s="578">
        <v>4.0276253503482899E-2</v>
      </c>
      <c r="O7324" s="578">
        <v>7.5024841450309944E-3</v>
      </c>
      <c r="P7324" s="578">
        <v>2.2482998817014601</v>
      </c>
      <c r="Q7324" s="578">
        <v>984.11375554402503</v>
      </c>
      <c r="R7324" s="578">
        <v>0.420224709635173</v>
      </c>
      <c r="S7324" s="578">
        <v>1.37423657754425E-2</v>
      </c>
      <c r="T7324" s="578">
        <v>5.210378881505065E-3</v>
      </c>
      <c r="U7324" s="578">
        <v>0</v>
      </c>
      <c r="V7324" s="578">
        <v>0</v>
      </c>
      <c r="W7324" s="578">
        <v>0</v>
      </c>
      <c r="X7324" s="578">
        <v>0</v>
      </c>
      <c r="Y7324" s="578">
        <v>0</v>
      </c>
    </row>
    <row r="7325" spans="1:25" x14ac:dyDescent="0.3">
      <c r="A7325" s="61" t="s">
        <v>1343</v>
      </c>
      <c r="B7325" s="61" t="s">
        <v>191</v>
      </c>
      <c r="C7325" s="61" t="s">
        <v>44</v>
      </c>
      <c r="D7325" s="36">
        <v>11</v>
      </c>
      <c r="E7325" s="36">
        <v>2020</v>
      </c>
      <c r="F7325" s="578">
        <v>2.8308121577283551</v>
      </c>
      <c r="G7325" s="578">
        <v>1122.293839772535</v>
      </c>
      <c r="H7325" s="578">
        <v>0.3491922857210733</v>
      </c>
      <c r="I7325" s="578">
        <v>2.6861587350140301E-2</v>
      </c>
      <c r="J7325" s="578">
        <v>5.9419611667787305E-3</v>
      </c>
      <c r="K7325" s="578">
        <v>3.5775130233669099</v>
      </c>
      <c r="L7325" s="578">
        <v>1380.7801869710224</v>
      </c>
      <c r="M7325" s="578">
        <v>0.39522196343750648</v>
      </c>
      <c r="N7325" s="578">
        <v>4.5189911466119698E-2</v>
      </c>
      <c r="O7325" s="578">
        <v>7.3105314950225823E-3</v>
      </c>
      <c r="P7325" s="578">
        <v>2.8308114797255199</v>
      </c>
      <c r="Q7325" s="578">
        <v>1122.293839772535</v>
      </c>
      <c r="R7325" s="578">
        <v>0.34919228492071797</v>
      </c>
      <c r="S7325" s="578">
        <v>2.6861587350140301E-2</v>
      </c>
      <c r="T7325" s="578">
        <v>5.9419611667787305E-3</v>
      </c>
      <c r="U7325" s="578">
        <v>0</v>
      </c>
      <c r="V7325" s="578">
        <v>0</v>
      </c>
      <c r="W7325" s="578">
        <v>0</v>
      </c>
      <c r="X7325" s="578">
        <v>0</v>
      </c>
      <c r="Y7325" s="578">
        <v>0</v>
      </c>
    </row>
    <row r="7326" spans="1:25" x14ac:dyDescent="0.3">
      <c r="A7326" s="61" t="s">
        <v>1344</v>
      </c>
      <c r="B7326" s="61" t="s">
        <v>191</v>
      </c>
      <c r="C7326" s="61" t="s">
        <v>44</v>
      </c>
      <c r="D7326" s="36">
        <v>12</v>
      </c>
      <c r="E7326" s="36">
        <v>2020</v>
      </c>
      <c r="F7326" s="578">
        <v>3.3074123546248302</v>
      </c>
      <c r="G7326" s="578">
        <v>1235.3517494201599</v>
      </c>
      <c r="H7326" s="578">
        <v>0.29107613628366347</v>
      </c>
      <c r="I7326" s="578">
        <v>3.75954773467128E-2</v>
      </c>
      <c r="J7326" s="578">
        <v>6.5405609542115856E-3</v>
      </c>
      <c r="K7326" s="578">
        <v>3.5647128460259347</v>
      </c>
      <c r="L7326" s="578">
        <v>1350.2246704101526</v>
      </c>
      <c r="M7326" s="578">
        <v>0.3530077691757465</v>
      </c>
      <c r="N7326" s="578">
        <v>4.9177532050028519E-2</v>
      </c>
      <c r="O7326" s="578">
        <v>7.1487543318653427E-3</v>
      </c>
      <c r="P7326" s="578">
        <v>3.3074123546248302</v>
      </c>
      <c r="Q7326" s="578">
        <v>1235.3517494201599</v>
      </c>
      <c r="R7326" s="578">
        <v>0.29107613602294125</v>
      </c>
      <c r="S7326" s="578">
        <v>3.759547891301427E-2</v>
      </c>
      <c r="T7326" s="578">
        <v>6.5405610609256294E-3</v>
      </c>
      <c r="U7326" s="578">
        <v>0</v>
      </c>
      <c r="V7326" s="578">
        <v>0</v>
      </c>
      <c r="W7326" s="578">
        <v>0</v>
      </c>
      <c r="X7326" s="578">
        <v>0</v>
      </c>
      <c r="Y7326" s="578">
        <v>0</v>
      </c>
    </row>
    <row r="7327" spans="1:25" x14ac:dyDescent="0.3">
      <c r="A7327" s="61" t="s">
        <v>1345</v>
      </c>
      <c r="B7327" s="61" t="s">
        <v>191</v>
      </c>
      <c r="C7327" s="61" t="s">
        <v>44</v>
      </c>
      <c r="D7327" s="36">
        <v>13</v>
      </c>
      <c r="E7327" s="36">
        <v>2020</v>
      </c>
      <c r="F7327" s="578">
        <v>3.2591004855057673</v>
      </c>
      <c r="G7327" s="578">
        <v>1210.209709167475</v>
      </c>
      <c r="H7327" s="578">
        <v>0.26110367872752199</v>
      </c>
      <c r="I7327" s="578">
        <v>3.8274999464495779E-2</v>
      </c>
      <c r="J7327" s="578">
        <v>6.4074488182086472E-3</v>
      </c>
      <c r="K7327" s="578">
        <v>3.4806992866349398</v>
      </c>
      <c r="L7327" s="578">
        <v>1313.9510625203425</v>
      </c>
      <c r="M7327" s="578">
        <v>0.32252695214022675</v>
      </c>
      <c r="N7327" s="578">
        <v>4.95148465064024E-2</v>
      </c>
      <c r="O7327" s="578">
        <v>6.9566898285605295E-3</v>
      </c>
      <c r="P7327" s="578">
        <v>3.2591008505842125</v>
      </c>
      <c r="Q7327" s="578">
        <v>1210.209709167475</v>
      </c>
      <c r="R7327" s="578">
        <v>0.26110368928251126</v>
      </c>
      <c r="S7327" s="578">
        <v>3.827500051753905E-2</v>
      </c>
      <c r="T7327" s="578">
        <v>6.4074488182086472E-3</v>
      </c>
      <c r="U7327" s="578">
        <v>0</v>
      </c>
      <c r="V7327" s="578">
        <v>0</v>
      </c>
      <c r="W7327" s="578">
        <v>0</v>
      </c>
      <c r="X7327" s="578">
        <v>0</v>
      </c>
      <c r="Y7327" s="578">
        <v>0</v>
      </c>
    </row>
    <row r="7328" spans="1:25" x14ac:dyDescent="0.3">
      <c r="A7328" s="61" t="s">
        <v>1346</v>
      </c>
      <c r="B7328" s="61" t="s">
        <v>191</v>
      </c>
      <c r="C7328" s="61" t="s">
        <v>44</v>
      </c>
      <c r="D7328" s="36">
        <v>14</v>
      </c>
      <c r="E7328" s="36">
        <v>2020</v>
      </c>
      <c r="F7328" s="578">
        <v>3.3740462632301025</v>
      </c>
      <c r="G7328" s="578">
        <v>1269.9660237630173</v>
      </c>
      <c r="H7328" s="578">
        <v>0.27411633370259769</v>
      </c>
      <c r="I7328" s="578">
        <v>3.7631756883759679E-2</v>
      </c>
      <c r="J7328" s="578">
        <v>6.7238193805678678E-3</v>
      </c>
      <c r="K7328" s="578">
        <v>3.5772331089537999</v>
      </c>
      <c r="L7328" s="578">
        <v>1364.5251871744749</v>
      </c>
      <c r="M7328" s="578">
        <v>0.32987159002125999</v>
      </c>
      <c r="N7328" s="578">
        <v>4.8859281751295655E-2</v>
      </c>
      <c r="O7328" s="578">
        <v>7.2244662854548799E-3</v>
      </c>
      <c r="P7328" s="578">
        <v>3.3740464196510649</v>
      </c>
      <c r="Q7328" s="578">
        <v>1269.9660237630173</v>
      </c>
      <c r="R7328" s="578">
        <v>0.27411635413955027</v>
      </c>
      <c r="S7328" s="578">
        <v>3.7631750499410054E-2</v>
      </c>
      <c r="T7328" s="578">
        <v>6.7238194848565948E-3</v>
      </c>
      <c r="U7328" s="578">
        <v>0</v>
      </c>
      <c r="V7328" s="578">
        <v>0</v>
      </c>
      <c r="W7328" s="578">
        <v>0</v>
      </c>
      <c r="X7328" s="578">
        <v>0</v>
      </c>
      <c r="Y7328" s="578">
        <v>0</v>
      </c>
    </row>
    <row r="7329" spans="1:25" x14ac:dyDescent="0.3">
      <c r="A7329" s="61" t="s">
        <v>1347</v>
      </c>
      <c r="B7329" s="61" t="s">
        <v>191</v>
      </c>
      <c r="C7329" s="61" t="s">
        <v>44</v>
      </c>
      <c r="D7329" s="36">
        <v>15</v>
      </c>
      <c r="E7329" s="36">
        <v>2020</v>
      </c>
      <c r="F7329" s="578">
        <v>3.4880495484288305</v>
      </c>
      <c r="G7329" s="578">
        <v>1328.4966735839776</v>
      </c>
      <c r="H7329" s="578">
        <v>0.28824871727920198</v>
      </c>
      <c r="I7329" s="578">
        <v>3.703553294447675E-2</v>
      </c>
      <c r="J7329" s="578">
        <v>7.0337175881528876E-3</v>
      </c>
      <c r="K7329" s="578">
        <v>3.6713769267371301</v>
      </c>
      <c r="L7329" s="578">
        <v>1412.73156611124</v>
      </c>
      <c r="M7329" s="578">
        <v>0.33704104979551597</v>
      </c>
      <c r="N7329" s="578">
        <v>4.7239303972522351E-2</v>
      </c>
      <c r="O7329" s="578">
        <v>7.4796945239844074E-3</v>
      </c>
      <c r="P7329" s="578">
        <v>3.4880495484391405</v>
      </c>
      <c r="Q7329" s="578">
        <v>1328.4966735839776</v>
      </c>
      <c r="R7329" s="578">
        <v>0.28824869115245072</v>
      </c>
      <c r="S7329" s="578">
        <v>3.7035533458038103E-2</v>
      </c>
      <c r="T7329" s="578">
        <v>7.0337175881528876E-3</v>
      </c>
      <c r="U7329" s="578">
        <v>0</v>
      </c>
      <c r="V7329" s="578">
        <v>0</v>
      </c>
      <c r="W7329" s="578">
        <v>0</v>
      </c>
      <c r="X7329" s="578">
        <v>0</v>
      </c>
      <c r="Y7329" s="578">
        <v>0</v>
      </c>
    </row>
    <row r="7330" spans="1:25" x14ac:dyDescent="0.3">
      <c r="A7330" s="580" t="s">
        <v>1348</v>
      </c>
      <c r="B7330" s="580" t="s">
        <v>191</v>
      </c>
      <c r="C7330" s="580" t="s">
        <v>44</v>
      </c>
      <c r="D7330" s="581">
        <v>16</v>
      </c>
      <c r="E7330" s="581">
        <v>2020</v>
      </c>
      <c r="F7330" s="582">
        <v>3.6713869411175826</v>
      </c>
      <c r="G7330" s="582">
        <v>1410.0508359273226</v>
      </c>
      <c r="H7330" s="582">
        <v>0.307807126601498</v>
      </c>
      <c r="I7330" s="582">
        <v>3.6922118359749775E-2</v>
      </c>
      <c r="J7330" s="582">
        <v>7.465496916362703E-3</v>
      </c>
      <c r="K7330" s="582">
        <v>3.8303830501681624</v>
      </c>
      <c r="L7330" s="582">
        <v>1483.1493695576926</v>
      </c>
      <c r="M7330" s="582">
        <v>0.3509359867991097</v>
      </c>
      <c r="N7330" s="582">
        <v>4.6611802229108372E-2</v>
      </c>
      <c r="O7330" s="582">
        <v>7.8525252077573243E-3</v>
      </c>
      <c r="P7330" s="582">
        <v>3.6713869410234521</v>
      </c>
      <c r="Q7330" s="582">
        <v>1410.0508359273226</v>
      </c>
      <c r="R7330" s="582">
        <v>0.30780712676156902</v>
      </c>
      <c r="S7330" s="582">
        <v>3.6922112021784373E-2</v>
      </c>
      <c r="T7330" s="582">
        <v>7.4654969697197249E-3</v>
      </c>
      <c r="U7330" s="582">
        <v>0</v>
      </c>
      <c r="V7330" s="582">
        <v>0</v>
      </c>
      <c r="W7330" s="582">
        <v>0</v>
      </c>
      <c r="X7330" s="582">
        <v>0</v>
      </c>
      <c r="Y7330" s="582">
        <v>0</v>
      </c>
    </row>
    <row r="7331" spans="1:25" x14ac:dyDescent="0.3">
      <c r="A7331" s="61" t="s">
        <v>1349</v>
      </c>
      <c r="B7331" s="61" t="s">
        <v>191</v>
      </c>
      <c r="C7331" s="61" t="s">
        <v>44</v>
      </c>
      <c r="D7331" s="36">
        <v>1</v>
      </c>
      <c r="E7331" s="36">
        <v>2030</v>
      </c>
      <c r="F7331" s="578">
        <v>6.3546042640227798</v>
      </c>
      <c r="G7331" s="578">
        <v>6388.3600718180278</v>
      </c>
      <c r="H7331" s="578">
        <v>1.32216518558561</v>
      </c>
      <c r="I7331" s="578">
        <v>1.7788881440537776E-2</v>
      </c>
      <c r="J7331" s="578">
        <v>3.3823096717242124E-2</v>
      </c>
      <c r="K7331" s="578">
        <v>6.1053643870400203</v>
      </c>
      <c r="L7331" s="578">
        <v>6228.8975524902307</v>
      </c>
      <c r="M7331" s="578">
        <v>1.3161873593926401</v>
      </c>
      <c r="N7331" s="578">
        <v>1.6397337065427502E-2</v>
      </c>
      <c r="O7331" s="578">
        <v>3.2978834642562974E-2</v>
      </c>
      <c r="P7331" s="578">
        <v>6.3546042640227798</v>
      </c>
      <c r="Q7331" s="578">
        <v>6388.3600718180278</v>
      </c>
      <c r="R7331" s="578">
        <v>1.32216518558561</v>
      </c>
      <c r="S7331" s="578">
        <v>1.7788881461456151E-2</v>
      </c>
      <c r="T7331" s="578">
        <v>3.3823096193373176E-2</v>
      </c>
      <c r="U7331" s="578">
        <v>0</v>
      </c>
      <c r="V7331" s="578">
        <v>0</v>
      </c>
      <c r="W7331" s="578">
        <v>0</v>
      </c>
      <c r="X7331" s="578">
        <v>0</v>
      </c>
      <c r="Y7331" s="578">
        <v>0</v>
      </c>
    </row>
    <row r="7332" spans="1:25" x14ac:dyDescent="0.3">
      <c r="A7332" s="61" t="s">
        <v>1350</v>
      </c>
      <c r="B7332" s="61" t="s">
        <v>191</v>
      </c>
      <c r="C7332" s="61" t="s">
        <v>44</v>
      </c>
      <c r="D7332" s="36">
        <v>2</v>
      </c>
      <c r="E7332" s="36">
        <v>2030</v>
      </c>
      <c r="F7332" s="578">
        <v>4.0607126348622797</v>
      </c>
      <c r="G7332" s="578">
        <v>3766.3554153442324</v>
      </c>
      <c r="H7332" s="578">
        <v>0.79364161441723458</v>
      </c>
      <c r="I7332" s="578">
        <v>9.998724764651943E-3</v>
      </c>
      <c r="J7332" s="578">
        <v>1.9940910414637324E-2</v>
      </c>
      <c r="K7332" s="578">
        <v>4.0229007972322908</v>
      </c>
      <c r="L7332" s="578">
        <v>3721.060305277505</v>
      </c>
      <c r="M7332" s="578">
        <v>0.86402314249426071</v>
      </c>
      <c r="N7332" s="578">
        <v>8.7664142068509393E-3</v>
      </c>
      <c r="O7332" s="578">
        <v>1.9701117416843751E-2</v>
      </c>
      <c r="P7332" s="578">
        <v>4.0607126348622797</v>
      </c>
      <c r="Q7332" s="578">
        <v>3766.3554153442324</v>
      </c>
      <c r="R7332" s="578">
        <v>0.79364158802976159</v>
      </c>
      <c r="S7332" s="578">
        <v>9.9987244923719684E-3</v>
      </c>
      <c r="T7332" s="578">
        <v>1.9940910928805001E-2</v>
      </c>
      <c r="U7332" s="578">
        <v>0</v>
      </c>
      <c r="V7332" s="578">
        <v>0</v>
      </c>
      <c r="W7332" s="578">
        <v>0</v>
      </c>
      <c r="X7332" s="578">
        <v>0</v>
      </c>
      <c r="Y7332" s="578">
        <v>0</v>
      </c>
    </row>
    <row r="7333" spans="1:25" x14ac:dyDescent="0.3">
      <c r="A7333" s="61" t="s">
        <v>1351</v>
      </c>
      <c r="B7333" s="61" t="s">
        <v>191</v>
      </c>
      <c r="C7333" s="61" t="s">
        <v>44</v>
      </c>
      <c r="D7333" s="36">
        <v>3</v>
      </c>
      <c r="E7333" s="36">
        <v>2030</v>
      </c>
      <c r="F7333" s="578">
        <v>2.1800475761119698</v>
      </c>
      <c r="G7333" s="578">
        <v>1994.5490595499625</v>
      </c>
      <c r="H7333" s="578">
        <v>0.41683454495311373</v>
      </c>
      <c r="I7333" s="578">
        <v>4.6032435222211126E-3</v>
      </c>
      <c r="J7333" s="578">
        <v>1.0560097997464799E-2</v>
      </c>
      <c r="K7333" s="578">
        <v>2.9465177831370899</v>
      </c>
      <c r="L7333" s="578">
        <v>2577.7126108805301</v>
      </c>
      <c r="M7333" s="578">
        <v>0.58513517978766028</v>
      </c>
      <c r="N7333" s="578">
        <v>5.1548672222452227E-3</v>
      </c>
      <c r="O7333" s="578">
        <v>1.364767815296845E-2</v>
      </c>
      <c r="P7333" s="578">
        <v>2.1800476804200999</v>
      </c>
      <c r="Q7333" s="578">
        <v>1994.5490595499625</v>
      </c>
      <c r="R7333" s="578">
        <v>0.41683454484639926</v>
      </c>
      <c r="S7333" s="578">
        <v>4.6032433648216849E-3</v>
      </c>
      <c r="T7333" s="578">
        <v>1.0560097997464799E-2</v>
      </c>
      <c r="U7333" s="578">
        <v>0</v>
      </c>
      <c r="V7333" s="578">
        <v>0</v>
      </c>
      <c r="W7333" s="578">
        <v>0</v>
      </c>
      <c r="X7333" s="578">
        <v>0</v>
      </c>
      <c r="Y7333" s="578">
        <v>0</v>
      </c>
    </row>
    <row r="7334" spans="1:25" x14ac:dyDescent="0.3">
      <c r="A7334" s="61" t="s">
        <v>1352</v>
      </c>
      <c r="B7334" s="61" t="s">
        <v>191</v>
      </c>
      <c r="C7334" s="61" t="s">
        <v>44</v>
      </c>
      <c r="D7334" s="36">
        <v>4</v>
      </c>
      <c r="E7334" s="36">
        <v>2030</v>
      </c>
      <c r="F7334" s="578">
        <v>1.1136345456616199</v>
      </c>
      <c r="G7334" s="578">
        <v>1072.0819772084476</v>
      </c>
      <c r="H7334" s="578">
        <v>0.232626673476867</v>
      </c>
      <c r="I7334" s="578">
        <v>2.94658550774329E-3</v>
      </c>
      <c r="J7334" s="578">
        <v>5.676125282964975E-3</v>
      </c>
      <c r="K7334" s="578">
        <v>2.55577224996523</v>
      </c>
      <c r="L7334" s="578">
        <v>2189.0709457397425</v>
      </c>
      <c r="M7334" s="578">
        <v>0.46199669567188978</v>
      </c>
      <c r="N7334" s="578">
        <v>3.9955906722752826E-3</v>
      </c>
      <c r="O7334" s="578">
        <v>1.1590009215675875E-2</v>
      </c>
      <c r="P7334" s="578">
        <v>1.1136345456616199</v>
      </c>
      <c r="Q7334" s="578">
        <v>1072.0819772084476</v>
      </c>
      <c r="R7334" s="578">
        <v>0.23262667316400076</v>
      </c>
      <c r="S7334" s="578">
        <v>2.94658550774329E-3</v>
      </c>
      <c r="T7334" s="578">
        <v>5.6761253363219978E-3</v>
      </c>
      <c r="U7334" s="578">
        <v>0</v>
      </c>
      <c r="V7334" s="578">
        <v>0</v>
      </c>
      <c r="W7334" s="578">
        <v>0</v>
      </c>
      <c r="X7334" s="578">
        <v>0</v>
      </c>
      <c r="Y7334" s="578">
        <v>0</v>
      </c>
    </row>
    <row r="7335" spans="1:25" x14ac:dyDescent="0.3">
      <c r="A7335" s="61" t="s">
        <v>1353</v>
      </c>
      <c r="B7335" s="61" t="s">
        <v>191</v>
      </c>
      <c r="C7335" s="61" t="s">
        <v>44</v>
      </c>
      <c r="D7335" s="36">
        <v>5</v>
      </c>
      <c r="E7335" s="36">
        <v>2030</v>
      </c>
      <c r="F7335" s="578">
        <v>1.2244390055057</v>
      </c>
      <c r="G7335" s="578">
        <v>1109.9134407043425</v>
      </c>
      <c r="H7335" s="578">
        <v>0.23240379911536924</v>
      </c>
      <c r="I7335" s="578">
        <v>3.112976254470815E-3</v>
      </c>
      <c r="J7335" s="578">
        <v>5.8764366355414151E-3</v>
      </c>
      <c r="K7335" s="578">
        <v>2.3194628059753351</v>
      </c>
      <c r="L7335" s="578">
        <v>1958.1554234822549</v>
      </c>
      <c r="M7335" s="578">
        <v>0.37517622387531402</v>
      </c>
      <c r="N7335" s="578">
        <v>3.5791203172266203E-3</v>
      </c>
      <c r="O7335" s="578">
        <v>1.0367444551472203E-2</v>
      </c>
      <c r="P7335" s="578">
        <v>1.2244390055057</v>
      </c>
      <c r="Q7335" s="578">
        <v>1109.9134407043425</v>
      </c>
      <c r="R7335" s="578">
        <v>0.23240381471502253</v>
      </c>
      <c r="S7335" s="578">
        <v>3.1129762080581674E-3</v>
      </c>
      <c r="T7335" s="578">
        <v>5.8764366355414151E-3</v>
      </c>
      <c r="U7335" s="578">
        <v>0</v>
      </c>
      <c r="V7335" s="578">
        <v>0</v>
      </c>
      <c r="W7335" s="578">
        <v>0</v>
      </c>
      <c r="X7335" s="578">
        <v>0</v>
      </c>
      <c r="Y7335" s="578">
        <v>0</v>
      </c>
    </row>
    <row r="7336" spans="1:25" x14ac:dyDescent="0.3">
      <c r="A7336" s="61" t="s">
        <v>1354</v>
      </c>
      <c r="B7336" s="61" t="s">
        <v>191</v>
      </c>
      <c r="C7336" s="61" t="s">
        <v>44</v>
      </c>
      <c r="D7336" s="36">
        <v>6</v>
      </c>
      <c r="E7336" s="36">
        <v>2030</v>
      </c>
      <c r="F7336" s="578">
        <v>1.2909215860490799</v>
      </c>
      <c r="G7336" s="578">
        <v>1132.6183497110949</v>
      </c>
      <c r="H7336" s="578">
        <v>0.23227103706449201</v>
      </c>
      <c r="I7336" s="578">
        <v>3.2128084491963201E-3</v>
      </c>
      <c r="J7336" s="578">
        <v>5.9966394934842003E-3</v>
      </c>
      <c r="K7336" s="578">
        <v>2.1311451273280997</v>
      </c>
      <c r="L7336" s="578">
        <v>1791.4212252298948</v>
      </c>
      <c r="M7336" s="578">
        <v>0.30713436502992375</v>
      </c>
      <c r="N7336" s="578">
        <v>3.2294401045570901E-3</v>
      </c>
      <c r="O7336" s="578">
        <v>9.48465319621997E-3</v>
      </c>
      <c r="P7336" s="578">
        <v>1.2909215860490799</v>
      </c>
      <c r="Q7336" s="578">
        <v>1132.6183497110949</v>
      </c>
      <c r="R7336" s="578">
        <v>0.23227103178699751</v>
      </c>
      <c r="S7336" s="578">
        <v>3.2128083407390751E-3</v>
      </c>
      <c r="T7336" s="578">
        <v>5.9966394425524953E-3</v>
      </c>
      <c r="U7336" s="578">
        <v>0</v>
      </c>
      <c r="V7336" s="578">
        <v>0</v>
      </c>
      <c r="W7336" s="578">
        <v>0</v>
      </c>
      <c r="X7336" s="578">
        <v>0</v>
      </c>
      <c r="Y7336" s="578">
        <v>0</v>
      </c>
    </row>
    <row r="7337" spans="1:25" x14ac:dyDescent="0.3">
      <c r="A7337" s="61" t="s">
        <v>1355</v>
      </c>
      <c r="B7337" s="61" t="s">
        <v>191</v>
      </c>
      <c r="C7337" s="61" t="s">
        <v>44</v>
      </c>
      <c r="D7337" s="36">
        <v>7</v>
      </c>
      <c r="E7337" s="36">
        <v>2030</v>
      </c>
      <c r="F7337" s="578">
        <v>1.3352434654552701</v>
      </c>
      <c r="G7337" s="578">
        <v>1147.7562522888152</v>
      </c>
      <c r="H7337" s="578">
        <v>0.23218187084421499</v>
      </c>
      <c r="I7337" s="578">
        <v>3.279366723811935E-3</v>
      </c>
      <c r="J7337" s="578">
        <v>6.0767789254896308E-3</v>
      </c>
      <c r="K7337" s="578">
        <v>2.1703768047877103</v>
      </c>
      <c r="L7337" s="578">
        <v>1756.4680391947377</v>
      </c>
      <c r="M7337" s="578">
        <v>0.278665453894063</v>
      </c>
      <c r="N7337" s="578">
        <v>4.1396854221981434E-3</v>
      </c>
      <c r="O7337" s="578">
        <v>9.2996131716063194E-3</v>
      </c>
      <c r="P7337" s="578">
        <v>1.3352434654552701</v>
      </c>
      <c r="Q7337" s="578">
        <v>1147.7562522888152</v>
      </c>
      <c r="R7337" s="578">
        <v>0.23218187084421499</v>
      </c>
      <c r="S7337" s="578">
        <v>3.2793666195232102E-3</v>
      </c>
      <c r="T7337" s="578">
        <v>6.0767789254896308E-3</v>
      </c>
      <c r="U7337" s="578">
        <v>0</v>
      </c>
      <c r="V7337" s="578">
        <v>0</v>
      </c>
      <c r="W7337" s="578">
        <v>0</v>
      </c>
      <c r="X7337" s="578">
        <v>0</v>
      </c>
      <c r="Y7337" s="578">
        <v>0</v>
      </c>
    </row>
    <row r="7338" spans="1:25" x14ac:dyDescent="0.3">
      <c r="A7338" s="61" t="s">
        <v>1356</v>
      </c>
      <c r="B7338" s="61" t="s">
        <v>191</v>
      </c>
      <c r="C7338" s="61" t="s">
        <v>44</v>
      </c>
      <c r="D7338" s="36">
        <v>8</v>
      </c>
      <c r="E7338" s="36">
        <v>2030</v>
      </c>
      <c r="F7338" s="578">
        <v>1.2708708545287599</v>
      </c>
      <c r="G7338" s="578">
        <v>1069.188209533685</v>
      </c>
      <c r="H7338" s="578">
        <v>0.19871890265494499</v>
      </c>
      <c r="I7338" s="578">
        <v>2.8727816977701997E-3</v>
      </c>
      <c r="J7338" s="578">
        <v>5.6608071099617475E-3</v>
      </c>
      <c r="K7338" s="578">
        <v>1.8887155917182099</v>
      </c>
      <c r="L7338" s="578">
        <v>1475.5108502705825</v>
      </c>
      <c r="M7338" s="578">
        <v>0.20750741355004698</v>
      </c>
      <c r="N7338" s="578">
        <v>4.1219127721584849E-3</v>
      </c>
      <c r="O7338" s="578">
        <v>7.812080254855875E-3</v>
      </c>
      <c r="P7338" s="578">
        <v>1.2708708545287599</v>
      </c>
      <c r="Q7338" s="578">
        <v>1069.188209533685</v>
      </c>
      <c r="R7338" s="578">
        <v>0.19871890265494499</v>
      </c>
      <c r="S7338" s="578">
        <v>2.8727822697949975E-3</v>
      </c>
      <c r="T7338" s="578">
        <v>5.6608070590300451E-3</v>
      </c>
      <c r="U7338" s="578">
        <v>0</v>
      </c>
      <c r="V7338" s="578">
        <v>0</v>
      </c>
      <c r="W7338" s="578">
        <v>0</v>
      </c>
      <c r="X7338" s="578">
        <v>0</v>
      </c>
      <c r="Y7338" s="578">
        <v>0</v>
      </c>
    </row>
    <row r="7339" spans="1:25" x14ac:dyDescent="0.3">
      <c r="A7339" s="61" t="s">
        <v>1357</v>
      </c>
      <c r="B7339" s="61" t="s">
        <v>191</v>
      </c>
      <c r="C7339" s="61" t="s">
        <v>44</v>
      </c>
      <c r="D7339" s="36">
        <v>9</v>
      </c>
      <c r="E7339" s="36">
        <v>2030</v>
      </c>
      <c r="F7339" s="578">
        <v>1.22259893652153</v>
      </c>
      <c r="G7339" s="578">
        <v>1010.2678604125954</v>
      </c>
      <c r="H7339" s="578">
        <v>0.173621950903907</v>
      </c>
      <c r="I7339" s="578">
        <v>2.5678492582414899E-3</v>
      </c>
      <c r="J7339" s="578">
        <v>5.3488556926216272E-3</v>
      </c>
      <c r="K7339" s="578">
        <v>1.87545505431626</v>
      </c>
      <c r="L7339" s="578">
        <v>1428.6272633870399</v>
      </c>
      <c r="M7339" s="578">
        <v>0.17261585243977601</v>
      </c>
      <c r="N7339" s="578">
        <v>5.0467433306948754E-3</v>
      </c>
      <c r="O7339" s="578">
        <v>7.5638623966369743E-3</v>
      </c>
      <c r="P7339" s="578">
        <v>1.22259893652153</v>
      </c>
      <c r="Q7339" s="578">
        <v>1010.2678604125954</v>
      </c>
      <c r="R7339" s="578">
        <v>0.173621950903907</v>
      </c>
      <c r="S7339" s="578">
        <v>2.5678488416076496E-3</v>
      </c>
      <c r="T7339" s="578">
        <v>5.3488556416899221E-3</v>
      </c>
      <c r="U7339" s="578">
        <v>0</v>
      </c>
      <c r="V7339" s="578">
        <v>0</v>
      </c>
      <c r="W7339" s="578">
        <v>0</v>
      </c>
      <c r="X7339" s="578">
        <v>0</v>
      </c>
      <c r="Y7339" s="578">
        <v>0</v>
      </c>
    </row>
    <row r="7340" spans="1:25" x14ac:dyDescent="0.3">
      <c r="A7340" s="61" t="s">
        <v>1358</v>
      </c>
      <c r="B7340" s="61" t="s">
        <v>191</v>
      </c>
      <c r="C7340" s="61" t="s">
        <v>44</v>
      </c>
      <c r="D7340" s="36">
        <v>10</v>
      </c>
      <c r="E7340" s="36">
        <v>2030</v>
      </c>
      <c r="F7340" s="578">
        <v>1.1850473429713726</v>
      </c>
      <c r="G7340" s="578">
        <v>964.43731180826546</v>
      </c>
      <c r="H7340" s="578">
        <v>0.15410164650529601</v>
      </c>
      <c r="I7340" s="578">
        <v>2.3306772363866878E-3</v>
      </c>
      <c r="J7340" s="578">
        <v>5.1062020550792404E-3</v>
      </c>
      <c r="K7340" s="578">
        <v>1.8636545318788602</v>
      </c>
      <c r="L7340" s="578">
        <v>1389.6605288187625</v>
      </c>
      <c r="M7340" s="578">
        <v>0.14464340648313126</v>
      </c>
      <c r="N7340" s="578">
        <v>5.7160466344612325E-3</v>
      </c>
      <c r="O7340" s="578">
        <v>7.357547893964993E-3</v>
      </c>
      <c r="P7340" s="578">
        <v>1.1850473429665975</v>
      </c>
      <c r="Q7340" s="578">
        <v>964.43731180826546</v>
      </c>
      <c r="R7340" s="578">
        <v>0.15410164650529601</v>
      </c>
      <c r="S7340" s="578">
        <v>2.3306771854549827E-3</v>
      </c>
      <c r="T7340" s="578">
        <v>5.1062020550792404E-3</v>
      </c>
      <c r="U7340" s="578">
        <v>0</v>
      </c>
      <c r="V7340" s="578">
        <v>0</v>
      </c>
      <c r="W7340" s="578">
        <v>0</v>
      </c>
      <c r="X7340" s="578">
        <v>0</v>
      </c>
      <c r="Y7340" s="578">
        <v>0</v>
      </c>
    </row>
    <row r="7341" spans="1:25" x14ac:dyDescent="0.3">
      <c r="A7341" s="61" t="s">
        <v>1359</v>
      </c>
      <c r="B7341" s="61" t="s">
        <v>191</v>
      </c>
      <c r="C7341" s="61" t="s">
        <v>44</v>
      </c>
      <c r="D7341" s="36">
        <v>11</v>
      </c>
      <c r="E7341" s="36">
        <v>2030</v>
      </c>
      <c r="F7341" s="578">
        <v>1.4839793350402</v>
      </c>
      <c r="G7341" s="578">
        <v>1100.3831431070926</v>
      </c>
      <c r="H7341" s="578">
        <v>0.110668791690841</v>
      </c>
      <c r="I7341" s="578">
        <v>3.7347916002659002E-3</v>
      </c>
      <c r="J7341" s="578">
        <v>5.8259677171008601E-3</v>
      </c>
      <c r="K7341" s="578">
        <v>1.8615045063304425</v>
      </c>
      <c r="L7341" s="578">
        <v>1354.3816808064748</v>
      </c>
      <c r="M7341" s="578">
        <v>0.12072277820940724</v>
      </c>
      <c r="N7341" s="578">
        <v>6.2846068659420428E-3</v>
      </c>
      <c r="O7341" s="578">
        <v>7.1707544896829206E-3</v>
      </c>
      <c r="P7341" s="578">
        <v>1.4839793350402</v>
      </c>
      <c r="Q7341" s="578">
        <v>1100.3831431070926</v>
      </c>
      <c r="R7341" s="578">
        <v>0.110668791690841</v>
      </c>
      <c r="S7341" s="578">
        <v>3.7347916529313274E-3</v>
      </c>
      <c r="T7341" s="578">
        <v>5.8259676637438373E-3</v>
      </c>
      <c r="U7341" s="578">
        <v>0</v>
      </c>
      <c r="V7341" s="578">
        <v>0</v>
      </c>
      <c r="W7341" s="578">
        <v>0</v>
      </c>
      <c r="X7341" s="578">
        <v>0</v>
      </c>
      <c r="Y7341" s="578">
        <v>0</v>
      </c>
    </row>
    <row r="7342" spans="1:25" x14ac:dyDescent="0.3">
      <c r="A7342" s="61" t="s">
        <v>1360</v>
      </c>
      <c r="B7342" s="61" t="s">
        <v>191</v>
      </c>
      <c r="C7342" s="61" t="s">
        <v>44</v>
      </c>
      <c r="D7342" s="36">
        <v>12</v>
      </c>
      <c r="E7342" s="36">
        <v>2030</v>
      </c>
      <c r="F7342" s="578">
        <v>1.7285691485813</v>
      </c>
      <c r="G7342" s="578">
        <v>1211.617921193435</v>
      </c>
      <c r="H7342" s="578">
        <v>7.5132540569635767E-2</v>
      </c>
      <c r="I7342" s="578">
        <v>4.8836185736339096E-3</v>
      </c>
      <c r="J7342" s="578">
        <v>6.4148937744903326E-3</v>
      </c>
      <c r="K7342" s="578">
        <v>1.8587643710203126</v>
      </c>
      <c r="L7342" s="578">
        <v>1324.6362380981375</v>
      </c>
      <c r="M7342" s="578">
        <v>0.1011895048044</v>
      </c>
      <c r="N7342" s="578">
        <v>6.7419583658837202E-3</v>
      </c>
      <c r="O7342" s="578">
        <v>7.0132720841987323E-3</v>
      </c>
      <c r="P7342" s="578">
        <v>1.7285691485813</v>
      </c>
      <c r="Q7342" s="578">
        <v>1211.617921193435</v>
      </c>
      <c r="R7342" s="578">
        <v>7.5132545453622343E-2</v>
      </c>
      <c r="S7342" s="578">
        <v>4.8836182006463452E-3</v>
      </c>
      <c r="T7342" s="578">
        <v>6.4148937235586293E-3</v>
      </c>
      <c r="U7342" s="578">
        <v>0</v>
      </c>
      <c r="V7342" s="578">
        <v>0</v>
      </c>
      <c r="W7342" s="578">
        <v>0</v>
      </c>
      <c r="X7342" s="578">
        <v>0</v>
      </c>
      <c r="Y7342" s="578">
        <v>0</v>
      </c>
    </row>
    <row r="7343" spans="1:25" x14ac:dyDescent="0.3">
      <c r="A7343" s="61" t="s">
        <v>1361</v>
      </c>
      <c r="B7343" s="61" t="s">
        <v>191</v>
      </c>
      <c r="C7343" s="61" t="s">
        <v>44</v>
      </c>
      <c r="D7343" s="36">
        <v>13</v>
      </c>
      <c r="E7343" s="36">
        <v>2030</v>
      </c>
      <c r="F7343" s="578">
        <v>1.68754747213824</v>
      </c>
      <c r="G7343" s="578">
        <v>1187.2333259582474</v>
      </c>
      <c r="H7343" s="578">
        <v>6.0948856969237797E-2</v>
      </c>
      <c r="I7343" s="578">
        <v>4.9601076683908705E-3</v>
      </c>
      <c r="J7343" s="578">
        <v>6.2857860757503624E-3</v>
      </c>
      <c r="K7343" s="578">
        <v>1.8007620825940152</v>
      </c>
      <c r="L7343" s="578">
        <v>1289.2973798115975</v>
      </c>
      <c r="M7343" s="578">
        <v>8.7078564179440307E-2</v>
      </c>
      <c r="N7343" s="578">
        <v>6.7870165957515331E-3</v>
      </c>
      <c r="O7343" s="578">
        <v>6.8261648072317823E-3</v>
      </c>
      <c r="P7343" s="578">
        <v>1.68754747213824</v>
      </c>
      <c r="Q7343" s="578">
        <v>1187.2333259582474</v>
      </c>
      <c r="R7343" s="578">
        <v>6.0948864796349221E-2</v>
      </c>
      <c r="S7343" s="578">
        <v>4.9601080768297782E-3</v>
      </c>
      <c r="T7343" s="578">
        <v>6.2857860757503624E-3</v>
      </c>
      <c r="U7343" s="578">
        <v>0</v>
      </c>
      <c r="V7343" s="578">
        <v>0</v>
      </c>
      <c r="W7343" s="578">
        <v>0</v>
      </c>
      <c r="X7343" s="578">
        <v>0</v>
      </c>
      <c r="Y7343" s="578">
        <v>0</v>
      </c>
    </row>
    <row r="7344" spans="1:25" x14ac:dyDescent="0.3">
      <c r="A7344" s="61" t="s">
        <v>1362</v>
      </c>
      <c r="B7344" s="61" t="s">
        <v>191</v>
      </c>
      <c r="C7344" s="61" t="s">
        <v>44</v>
      </c>
      <c r="D7344" s="36">
        <v>14</v>
      </c>
      <c r="E7344" s="36">
        <v>2030</v>
      </c>
      <c r="F7344" s="578">
        <v>1.7188487920392725</v>
      </c>
      <c r="G7344" s="578">
        <v>1245.119277954095</v>
      </c>
      <c r="H7344" s="578">
        <v>6.2046032152769173E-2</v>
      </c>
      <c r="I7344" s="578">
        <v>4.8979021319913302E-3</v>
      </c>
      <c r="J7344" s="578">
        <v>6.5922737121581971E-3</v>
      </c>
      <c r="K7344" s="578">
        <v>1.82445301546977</v>
      </c>
      <c r="L7344" s="578">
        <v>1338.2351964314748</v>
      </c>
      <c r="M7344" s="578">
        <v>8.5603232999953094E-2</v>
      </c>
      <c r="N7344" s="578">
        <v>6.7165315121352825E-3</v>
      </c>
      <c r="O7344" s="578">
        <v>7.0852645488533473E-3</v>
      </c>
      <c r="P7344" s="578">
        <v>1.7188487920350275</v>
      </c>
      <c r="Q7344" s="578">
        <v>1245.119277954095</v>
      </c>
      <c r="R7344" s="578">
        <v>6.2046028495994152E-2</v>
      </c>
      <c r="S7344" s="578">
        <v>4.8979019863584902E-3</v>
      </c>
      <c r="T7344" s="578">
        <v>6.5922737121581971E-3</v>
      </c>
      <c r="U7344" s="578">
        <v>0</v>
      </c>
      <c r="V7344" s="578">
        <v>0</v>
      </c>
      <c r="W7344" s="578">
        <v>0</v>
      </c>
      <c r="X7344" s="578">
        <v>0</v>
      </c>
      <c r="Y7344" s="578">
        <v>0</v>
      </c>
    </row>
    <row r="7345" spans="1:25" x14ac:dyDescent="0.3">
      <c r="A7345" s="61" t="s">
        <v>1363</v>
      </c>
      <c r="B7345" s="61" t="s">
        <v>191</v>
      </c>
      <c r="C7345" s="61" t="s">
        <v>44</v>
      </c>
      <c r="D7345" s="36">
        <v>15</v>
      </c>
      <c r="E7345" s="36">
        <v>2030</v>
      </c>
      <c r="F7345" s="578">
        <v>1.7525900660699125</v>
      </c>
      <c r="G7345" s="578">
        <v>1301.83678944905</v>
      </c>
      <c r="H7345" s="578">
        <v>6.3943889848815119E-2</v>
      </c>
      <c r="I7345" s="578">
        <v>4.8400358909930176E-3</v>
      </c>
      <c r="J7345" s="578">
        <v>6.8925587960014375E-3</v>
      </c>
      <c r="K7345" s="578">
        <v>1.8488839098010075</v>
      </c>
      <c r="L7345" s="578">
        <v>1384.865099589025</v>
      </c>
      <c r="M7345" s="578">
        <v>8.449206770940991E-2</v>
      </c>
      <c r="N7345" s="578">
        <v>6.4939628937660575E-3</v>
      </c>
      <c r="O7345" s="578">
        <v>7.3321577607809198E-3</v>
      </c>
      <c r="P7345" s="578">
        <v>1.7525900660699125</v>
      </c>
      <c r="Q7345" s="578">
        <v>1301.83678944905</v>
      </c>
      <c r="R7345" s="578">
        <v>6.3943895276679472E-2</v>
      </c>
      <c r="S7345" s="578">
        <v>4.8400366369681525E-3</v>
      </c>
      <c r="T7345" s="578">
        <v>6.8925587960014375E-3</v>
      </c>
      <c r="U7345" s="578">
        <v>0</v>
      </c>
      <c r="V7345" s="578">
        <v>0</v>
      </c>
      <c r="W7345" s="578">
        <v>0</v>
      </c>
      <c r="X7345" s="578">
        <v>0</v>
      </c>
      <c r="Y7345" s="578">
        <v>0</v>
      </c>
    </row>
    <row r="7346" spans="1:25" x14ac:dyDescent="0.3">
      <c r="A7346" s="580" t="s">
        <v>1364</v>
      </c>
      <c r="B7346" s="580" t="s">
        <v>191</v>
      </c>
      <c r="C7346" s="580" t="s">
        <v>44</v>
      </c>
      <c r="D7346" s="581">
        <v>16</v>
      </c>
      <c r="E7346" s="581">
        <v>2030</v>
      </c>
      <c r="F7346" s="582">
        <v>1.8256830661193799</v>
      </c>
      <c r="G7346" s="582">
        <v>1381.0245666503874</v>
      </c>
      <c r="H7346" s="582">
        <v>6.7452367222358547E-2</v>
      </c>
      <c r="I7346" s="582">
        <v>4.8202054088051175E-3</v>
      </c>
      <c r="J7346" s="582">
        <v>7.3118223469161078E-3</v>
      </c>
      <c r="K7346" s="582">
        <v>1.9108464895325501</v>
      </c>
      <c r="L7346" s="582">
        <v>1453.1913642883251</v>
      </c>
      <c r="M7346" s="582">
        <v>8.564063429366793E-2</v>
      </c>
      <c r="N7346" s="582">
        <v>6.392139708395912E-3</v>
      </c>
      <c r="O7346" s="582">
        <v>7.6939097052672826E-3</v>
      </c>
      <c r="P7346" s="582">
        <v>1.8256830661193799</v>
      </c>
      <c r="Q7346" s="582">
        <v>1381.0245666503874</v>
      </c>
      <c r="R7346" s="582">
        <v>6.7452364192831696E-2</v>
      </c>
      <c r="S7346" s="582">
        <v>4.8202053603366279E-3</v>
      </c>
      <c r="T7346" s="582">
        <v>7.3118223469161078E-3</v>
      </c>
      <c r="U7346" s="582">
        <v>0</v>
      </c>
      <c r="V7346" s="582">
        <v>0</v>
      </c>
      <c r="W7346" s="582">
        <v>0</v>
      </c>
      <c r="X7346" s="582">
        <v>0</v>
      </c>
      <c r="Y7346" s="582">
        <v>0</v>
      </c>
    </row>
    <row r="7347" spans="1:25" x14ac:dyDescent="0.3">
      <c r="A7347" s="61" t="s">
        <v>2034</v>
      </c>
      <c r="B7347" s="61" t="s">
        <v>1697</v>
      </c>
      <c r="C7347" s="61" t="s">
        <v>44</v>
      </c>
      <c r="D7347" s="36">
        <v>1</v>
      </c>
      <c r="E7347" s="36">
        <v>2012</v>
      </c>
      <c r="F7347" s="578">
        <v>11.629162557856429</v>
      </c>
      <c r="G7347" s="578">
        <v>6756.9356028238881</v>
      </c>
      <c r="H7347" s="578">
        <v>11.938841735740375</v>
      </c>
      <c r="I7347" s="578">
        <v>8.005614631232065E-2</v>
      </c>
      <c r="J7347" s="578">
        <v>0.13466026261448827</v>
      </c>
      <c r="K7347" s="578">
        <v>11.287272912766589</v>
      </c>
      <c r="L7347" s="578">
        <v>6594.7558492024673</v>
      </c>
      <c r="M7347" s="578">
        <v>11.688845736585749</v>
      </c>
      <c r="N7347" s="578">
        <v>6.1512894563293202E-2</v>
      </c>
      <c r="O7347" s="578">
        <v>0.13142800967519425</v>
      </c>
      <c r="P7347" s="578">
        <v>11.629161062772814</v>
      </c>
      <c r="Q7347" s="578">
        <v>6756.9356028238881</v>
      </c>
      <c r="R7347" s="578">
        <v>11.938841594843851</v>
      </c>
      <c r="S7347" s="578">
        <v>8.0056144343264635E-2</v>
      </c>
      <c r="T7347" s="578">
        <v>0.13466026261448827</v>
      </c>
      <c r="U7347" s="578">
        <v>0</v>
      </c>
      <c r="V7347" s="578">
        <v>0</v>
      </c>
      <c r="W7347" s="578">
        <v>0</v>
      </c>
      <c r="X7347" s="578">
        <v>0</v>
      </c>
      <c r="Y7347" s="578">
        <v>0</v>
      </c>
    </row>
    <row r="7348" spans="1:25" x14ac:dyDescent="0.3">
      <c r="A7348" s="61" t="s">
        <v>2035</v>
      </c>
      <c r="B7348" s="61" t="s">
        <v>1697</v>
      </c>
      <c r="C7348" s="61" t="s">
        <v>44</v>
      </c>
      <c r="D7348" s="36">
        <v>2</v>
      </c>
      <c r="E7348" s="36">
        <v>2012</v>
      </c>
      <c r="F7348" s="578">
        <v>7.3137386647902805</v>
      </c>
      <c r="G7348" s="578">
        <v>3972.0067036946575</v>
      </c>
      <c r="H7348" s="578">
        <v>7.0470927406956072</v>
      </c>
      <c r="I7348" s="578">
        <v>5.7214734009448806E-2</v>
      </c>
      <c r="J7348" s="578">
        <v>7.9158893941591119E-2</v>
      </c>
      <c r="K7348" s="578">
        <v>7.355854386031897</v>
      </c>
      <c r="L7348" s="578">
        <v>3934.2638270060174</v>
      </c>
      <c r="M7348" s="578">
        <v>7.1829885631426142</v>
      </c>
      <c r="N7348" s="578">
        <v>4.1346383073838873E-2</v>
      </c>
      <c r="O7348" s="578">
        <v>7.8406732607011947E-2</v>
      </c>
      <c r="P7348" s="578">
        <v>7.3137384462293031</v>
      </c>
      <c r="Q7348" s="578">
        <v>3972.0066515604622</v>
      </c>
      <c r="R7348" s="578">
        <v>7.0470929089836574</v>
      </c>
      <c r="S7348" s="578">
        <v>5.7214736143881305E-2</v>
      </c>
      <c r="T7348" s="578">
        <v>7.9158893941591119E-2</v>
      </c>
      <c r="U7348" s="578">
        <v>0</v>
      </c>
      <c r="V7348" s="578">
        <v>0</v>
      </c>
      <c r="W7348" s="578">
        <v>0</v>
      </c>
      <c r="X7348" s="578">
        <v>0</v>
      </c>
      <c r="Y7348" s="578">
        <v>0</v>
      </c>
    </row>
    <row r="7349" spans="1:25" x14ac:dyDescent="0.3">
      <c r="A7349" s="61" t="s">
        <v>2036</v>
      </c>
      <c r="B7349" s="61" t="s">
        <v>1697</v>
      </c>
      <c r="C7349" s="61" t="s">
        <v>44</v>
      </c>
      <c r="D7349" s="36">
        <v>3</v>
      </c>
      <c r="E7349" s="36">
        <v>2012</v>
      </c>
      <c r="F7349" s="578">
        <v>3.9571225479003198</v>
      </c>
      <c r="G7349" s="578">
        <v>2104.5910542805923</v>
      </c>
      <c r="H7349" s="578">
        <v>3.6885861264927327</v>
      </c>
      <c r="I7349" s="578">
        <v>2.4384613727079271E-2</v>
      </c>
      <c r="J7349" s="578">
        <v>4.1942763918389823E-2</v>
      </c>
      <c r="K7349" s="578">
        <v>5.4960495520626074</v>
      </c>
      <c r="L7349" s="578">
        <v>2749.3607737223251</v>
      </c>
      <c r="M7349" s="578">
        <v>4.8635293889710702</v>
      </c>
      <c r="N7349" s="578">
        <v>3.3673249274443123E-2</v>
      </c>
      <c r="O7349" s="578">
        <v>5.4792530039170104E-2</v>
      </c>
      <c r="P7349" s="578">
        <v>3.957122704362892</v>
      </c>
      <c r="Q7349" s="578">
        <v>2104.5910542805923</v>
      </c>
      <c r="R7349" s="578">
        <v>3.6885861314828272</v>
      </c>
      <c r="S7349" s="578">
        <v>2.4384610104637675E-2</v>
      </c>
      <c r="T7349" s="578">
        <v>4.1942763918389823E-2</v>
      </c>
      <c r="U7349" s="578">
        <v>0</v>
      </c>
      <c r="V7349" s="578">
        <v>0</v>
      </c>
      <c r="W7349" s="578">
        <v>0</v>
      </c>
      <c r="X7349" s="578">
        <v>0</v>
      </c>
      <c r="Y7349" s="578">
        <v>0</v>
      </c>
    </row>
    <row r="7350" spans="1:25" x14ac:dyDescent="0.3">
      <c r="A7350" s="61" t="s">
        <v>2037</v>
      </c>
      <c r="B7350" s="61" t="s">
        <v>1697</v>
      </c>
      <c r="C7350" s="61" t="s">
        <v>44</v>
      </c>
      <c r="D7350" s="36">
        <v>4</v>
      </c>
      <c r="E7350" s="36">
        <v>2012</v>
      </c>
      <c r="F7350" s="578">
        <v>1.9904898902811925</v>
      </c>
      <c r="G7350" s="578">
        <v>1130.1259574890075</v>
      </c>
      <c r="H7350" s="578">
        <v>2.0633359805494025</v>
      </c>
      <c r="I7350" s="578">
        <v>1.4003691404771675E-2</v>
      </c>
      <c r="J7350" s="578">
        <v>2.2522476986826651E-2</v>
      </c>
      <c r="K7350" s="578">
        <v>4.7673485984991304</v>
      </c>
      <c r="L7350" s="578">
        <v>2313.7655105590775</v>
      </c>
      <c r="M7350" s="578">
        <v>3.9262159262531524</v>
      </c>
      <c r="N7350" s="578">
        <v>2.8236219335970675E-2</v>
      </c>
      <c r="O7350" s="578">
        <v>4.611148072096205E-2</v>
      </c>
      <c r="P7350" s="578">
        <v>1.9904899430567076</v>
      </c>
      <c r="Q7350" s="578">
        <v>1130.1259574890075</v>
      </c>
      <c r="R7350" s="578">
        <v>2.0633358641643946</v>
      </c>
      <c r="S7350" s="578">
        <v>1.4003694530212324E-2</v>
      </c>
      <c r="T7350" s="578">
        <v>2.2522476986826651E-2</v>
      </c>
      <c r="U7350" s="578">
        <v>0</v>
      </c>
      <c r="V7350" s="578">
        <v>0</v>
      </c>
      <c r="W7350" s="578">
        <v>0</v>
      </c>
      <c r="X7350" s="578">
        <v>0</v>
      </c>
      <c r="Y7350" s="578">
        <v>0</v>
      </c>
    </row>
    <row r="7351" spans="1:25" x14ac:dyDescent="0.3">
      <c r="A7351" s="61" t="s">
        <v>2038</v>
      </c>
      <c r="B7351" s="61" t="s">
        <v>1697</v>
      </c>
      <c r="C7351" s="61" t="s">
        <v>44</v>
      </c>
      <c r="D7351" s="36">
        <v>5</v>
      </c>
      <c r="E7351" s="36">
        <v>2012</v>
      </c>
      <c r="F7351" s="578">
        <v>2.2309334980133873</v>
      </c>
      <c r="G7351" s="578">
        <v>1170.1687520345024</v>
      </c>
      <c r="H7351" s="578">
        <v>2.0427895584428626</v>
      </c>
      <c r="I7351" s="578">
        <v>2.4620044028400401E-2</v>
      </c>
      <c r="J7351" s="578">
        <v>2.3320515834105448E-2</v>
      </c>
      <c r="K7351" s="578">
        <v>4.3223694460040498</v>
      </c>
      <c r="L7351" s="578">
        <v>2070.3796730041449</v>
      </c>
      <c r="M7351" s="578">
        <v>3.3562956461804152</v>
      </c>
      <c r="N7351" s="578">
        <v>2.9407983594865027E-2</v>
      </c>
      <c r="O7351" s="578">
        <v>4.126098856795575E-2</v>
      </c>
      <c r="P7351" s="578">
        <v>2.230933498013385</v>
      </c>
      <c r="Q7351" s="578">
        <v>1170.1687520345024</v>
      </c>
      <c r="R7351" s="578">
        <v>2.0427894437301122</v>
      </c>
      <c r="S7351" s="578">
        <v>2.4620044000509198E-2</v>
      </c>
      <c r="T7351" s="578">
        <v>2.3320515834105448E-2</v>
      </c>
      <c r="U7351" s="578">
        <v>0</v>
      </c>
      <c r="V7351" s="578">
        <v>0</v>
      </c>
      <c r="W7351" s="578">
        <v>0</v>
      </c>
      <c r="X7351" s="578">
        <v>0</v>
      </c>
      <c r="Y7351" s="578">
        <v>0</v>
      </c>
    </row>
    <row r="7352" spans="1:25" x14ac:dyDescent="0.3">
      <c r="A7352" s="61" t="s">
        <v>2039</v>
      </c>
      <c r="B7352" s="61" t="s">
        <v>1697</v>
      </c>
      <c r="C7352" s="61" t="s">
        <v>44</v>
      </c>
      <c r="D7352" s="36">
        <v>6</v>
      </c>
      <c r="E7352" s="36">
        <v>2012</v>
      </c>
      <c r="F7352" s="578">
        <v>2.3752012470384827</v>
      </c>
      <c r="G7352" s="578">
        <v>1194.1997019449825</v>
      </c>
      <c r="H7352" s="578">
        <v>2.0304634251776048</v>
      </c>
      <c r="I7352" s="578">
        <v>3.0989965296233352E-2</v>
      </c>
      <c r="J7352" s="578">
        <v>2.3799462243914552E-2</v>
      </c>
      <c r="K7352" s="578">
        <v>3.9644852800928025</v>
      </c>
      <c r="L7352" s="578">
        <v>1891.0004158020001</v>
      </c>
      <c r="M7352" s="578">
        <v>2.9186583550290353</v>
      </c>
      <c r="N7352" s="578">
        <v>2.6076935023714474E-2</v>
      </c>
      <c r="O7352" s="578">
        <v>3.76860671676695E-2</v>
      </c>
      <c r="P7352" s="578">
        <v>2.3752012470395822</v>
      </c>
      <c r="Q7352" s="578">
        <v>1194.1997019449825</v>
      </c>
      <c r="R7352" s="578">
        <v>2.0304634274907527</v>
      </c>
      <c r="S7352" s="578">
        <v>3.0989962709175676E-2</v>
      </c>
      <c r="T7352" s="578">
        <v>2.3799462243914552E-2</v>
      </c>
      <c r="U7352" s="578">
        <v>0</v>
      </c>
      <c r="V7352" s="578">
        <v>0</v>
      </c>
      <c r="W7352" s="578">
        <v>0</v>
      </c>
      <c r="X7352" s="578">
        <v>0</v>
      </c>
      <c r="Y7352" s="578">
        <v>0</v>
      </c>
    </row>
    <row r="7353" spans="1:25" x14ac:dyDescent="0.3">
      <c r="A7353" s="61" t="s">
        <v>2040</v>
      </c>
      <c r="B7353" s="61" t="s">
        <v>1697</v>
      </c>
      <c r="C7353" s="61" t="s">
        <v>44</v>
      </c>
      <c r="D7353" s="36">
        <v>7</v>
      </c>
      <c r="E7353" s="36">
        <v>2012</v>
      </c>
      <c r="F7353" s="578">
        <v>2.4713770317761852</v>
      </c>
      <c r="G7353" s="578">
        <v>1210.2202936808199</v>
      </c>
      <c r="H7353" s="578">
        <v>2.0222397633187872</v>
      </c>
      <c r="I7353" s="578">
        <v>3.5236456454034198E-2</v>
      </c>
      <c r="J7353" s="578">
        <v>2.4118724259703052E-2</v>
      </c>
      <c r="K7353" s="578">
        <v>4.0059165885556878</v>
      </c>
      <c r="L7353" s="578">
        <v>1857.64698282877</v>
      </c>
      <c r="M7353" s="578">
        <v>2.7547990191481651</v>
      </c>
      <c r="N7353" s="578">
        <v>4.0104359507343604E-2</v>
      </c>
      <c r="O7353" s="578">
        <v>3.7021394392164994E-2</v>
      </c>
      <c r="P7353" s="578">
        <v>2.4713766666983048</v>
      </c>
      <c r="Q7353" s="578">
        <v>1210.2202936808199</v>
      </c>
      <c r="R7353" s="578">
        <v>2.0222397737191651</v>
      </c>
      <c r="S7353" s="578">
        <v>3.5236456498144678E-2</v>
      </c>
      <c r="T7353" s="578">
        <v>2.4118724259703052E-2</v>
      </c>
      <c r="U7353" s="578">
        <v>0</v>
      </c>
      <c r="V7353" s="578">
        <v>0</v>
      </c>
      <c r="W7353" s="578">
        <v>0</v>
      </c>
      <c r="X7353" s="578">
        <v>0</v>
      </c>
      <c r="Y7353" s="578">
        <v>0</v>
      </c>
    </row>
    <row r="7354" spans="1:25" x14ac:dyDescent="0.3">
      <c r="A7354" s="61" t="s">
        <v>2041</v>
      </c>
      <c r="B7354" s="61" t="s">
        <v>1697</v>
      </c>
      <c r="C7354" s="61" t="s">
        <v>44</v>
      </c>
      <c r="D7354" s="36">
        <v>8</v>
      </c>
      <c r="E7354" s="36">
        <v>2012</v>
      </c>
      <c r="F7354" s="578">
        <v>2.3314633588868925</v>
      </c>
      <c r="G7354" s="578">
        <v>1130.120599110915</v>
      </c>
      <c r="H7354" s="578">
        <v>1.8150212260710126</v>
      </c>
      <c r="I7354" s="578">
        <v>3.0980413629398077E-2</v>
      </c>
      <c r="J7354" s="578">
        <v>2.2522384669476477E-2</v>
      </c>
      <c r="K7354" s="578">
        <v>3.4877215895567097</v>
      </c>
      <c r="L7354" s="578">
        <v>1560.2003974914501</v>
      </c>
      <c r="M7354" s="578">
        <v>2.1932868915731225</v>
      </c>
      <c r="N7354" s="578">
        <v>3.4117698807600925E-2</v>
      </c>
      <c r="O7354" s="578">
        <v>3.1093556977187548E-2</v>
      </c>
      <c r="P7354" s="578">
        <v>2.3314636196624026</v>
      </c>
      <c r="Q7354" s="578">
        <v>1130.120599110915</v>
      </c>
      <c r="R7354" s="578">
        <v>1.815021254992335</v>
      </c>
      <c r="S7354" s="578">
        <v>3.0980413629549675E-2</v>
      </c>
      <c r="T7354" s="578">
        <v>2.2522384669476477E-2</v>
      </c>
      <c r="U7354" s="578">
        <v>0</v>
      </c>
      <c r="V7354" s="578">
        <v>0</v>
      </c>
      <c r="W7354" s="578">
        <v>0</v>
      </c>
      <c r="X7354" s="578">
        <v>0</v>
      </c>
      <c r="Y7354" s="578">
        <v>0</v>
      </c>
    </row>
    <row r="7355" spans="1:25" x14ac:dyDescent="0.3">
      <c r="A7355" s="61" t="s">
        <v>2042</v>
      </c>
      <c r="B7355" s="61" t="s">
        <v>1697</v>
      </c>
      <c r="C7355" s="61" t="s">
        <v>44</v>
      </c>
      <c r="D7355" s="36">
        <v>9</v>
      </c>
      <c r="E7355" s="36">
        <v>2012</v>
      </c>
      <c r="F7355" s="578">
        <v>2.2265267727016149</v>
      </c>
      <c r="G7355" s="578">
        <v>1070.0393918355248</v>
      </c>
      <c r="H7355" s="578">
        <v>1.6596031293192901</v>
      </c>
      <c r="I7355" s="578">
        <v>2.7788384675507826E-2</v>
      </c>
      <c r="J7355" s="578">
        <v>2.1325057003802224E-2</v>
      </c>
      <c r="K7355" s="578">
        <v>3.472576646848585</v>
      </c>
      <c r="L7355" s="578">
        <v>1512.2279396057099</v>
      </c>
      <c r="M7355" s="578">
        <v>1.99940525322684</v>
      </c>
      <c r="N7355" s="578">
        <v>4.4729697617488698E-2</v>
      </c>
      <c r="O7355" s="578">
        <v>3.0137459087806396E-2</v>
      </c>
      <c r="P7355" s="578">
        <v>2.2265267702102425</v>
      </c>
      <c r="Q7355" s="578">
        <v>1070.0393918355248</v>
      </c>
      <c r="R7355" s="578">
        <v>1.65960308640387</v>
      </c>
      <c r="S7355" s="578">
        <v>2.77883857434062E-2</v>
      </c>
      <c r="T7355" s="578">
        <v>2.1325057003802224E-2</v>
      </c>
      <c r="U7355" s="578">
        <v>0</v>
      </c>
      <c r="V7355" s="578">
        <v>0</v>
      </c>
      <c r="W7355" s="578">
        <v>0</v>
      </c>
      <c r="X7355" s="578">
        <v>0</v>
      </c>
      <c r="Y7355" s="578">
        <v>0</v>
      </c>
    </row>
    <row r="7356" spans="1:25" x14ac:dyDescent="0.3">
      <c r="A7356" s="61" t="s">
        <v>2043</v>
      </c>
      <c r="B7356" s="61" t="s">
        <v>1697</v>
      </c>
      <c r="C7356" s="61" t="s">
        <v>44</v>
      </c>
      <c r="D7356" s="36">
        <v>10</v>
      </c>
      <c r="E7356" s="36">
        <v>2012</v>
      </c>
      <c r="F7356" s="578">
        <v>2.1449099066532322</v>
      </c>
      <c r="G7356" s="578">
        <v>1023.3093859354608</v>
      </c>
      <c r="H7356" s="578">
        <v>1.5387184274453174</v>
      </c>
      <c r="I7356" s="578">
        <v>2.5305613810057026E-2</v>
      </c>
      <c r="J7356" s="578">
        <v>2.0393721526488627E-2</v>
      </c>
      <c r="K7356" s="578">
        <v>3.4592428872454803</v>
      </c>
      <c r="L7356" s="578">
        <v>1472.0786450703872</v>
      </c>
      <c r="M7356" s="578">
        <v>1.8419435816685976</v>
      </c>
      <c r="N7356" s="578">
        <v>5.1711462249234751E-2</v>
      </c>
      <c r="O7356" s="578">
        <v>2.9337375832255902E-2</v>
      </c>
      <c r="P7356" s="578">
        <v>2.1449099054129075</v>
      </c>
      <c r="Q7356" s="578">
        <v>1023.3093859354608</v>
      </c>
      <c r="R7356" s="578">
        <v>1.5387184197755475</v>
      </c>
      <c r="S7356" s="578">
        <v>2.5305612233902701E-2</v>
      </c>
      <c r="T7356" s="578">
        <v>2.0393722050357575E-2</v>
      </c>
      <c r="U7356" s="578">
        <v>0</v>
      </c>
      <c r="V7356" s="578">
        <v>0</v>
      </c>
      <c r="W7356" s="578">
        <v>0</v>
      </c>
      <c r="X7356" s="578">
        <v>0</v>
      </c>
      <c r="Y7356" s="578">
        <v>0</v>
      </c>
    </row>
    <row r="7357" spans="1:25" x14ac:dyDescent="0.3">
      <c r="A7357" s="61" t="s">
        <v>2044</v>
      </c>
      <c r="B7357" s="61" t="s">
        <v>1697</v>
      </c>
      <c r="C7357" s="61" t="s">
        <v>44</v>
      </c>
      <c r="D7357" s="36">
        <v>11</v>
      </c>
      <c r="E7357" s="36">
        <v>2012</v>
      </c>
      <c r="F7357" s="578">
        <v>2.7338007594114475</v>
      </c>
      <c r="G7357" s="578">
        <v>1166.2208201090448</v>
      </c>
      <c r="H7357" s="578">
        <v>1.4513844255798125</v>
      </c>
      <c r="I7357" s="578">
        <v>2.7463228635269777E-2</v>
      </c>
      <c r="J7357" s="578">
        <v>2.3241840477567149E-2</v>
      </c>
      <c r="K7357" s="578">
        <v>3.4575672119244674</v>
      </c>
      <c r="L7357" s="578">
        <v>1434.0180091857874</v>
      </c>
      <c r="M7357" s="578">
        <v>1.70026090337584</v>
      </c>
      <c r="N7357" s="578">
        <v>5.6424998110439106E-2</v>
      </c>
      <c r="O7357" s="578">
        <v>2.8578856164434251E-2</v>
      </c>
      <c r="P7357" s="578">
        <v>2.7338010723410999</v>
      </c>
      <c r="Q7357" s="578">
        <v>1166.2208201090448</v>
      </c>
      <c r="R7357" s="578">
        <v>1.4513844384024748</v>
      </c>
      <c r="S7357" s="578">
        <v>2.7463229707564023E-2</v>
      </c>
      <c r="T7357" s="578">
        <v>2.3241840477567149E-2</v>
      </c>
      <c r="U7357" s="578">
        <v>0</v>
      </c>
      <c r="V7357" s="578">
        <v>0</v>
      </c>
      <c r="W7357" s="578">
        <v>0</v>
      </c>
      <c r="X7357" s="578">
        <v>0</v>
      </c>
      <c r="Y7357" s="578">
        <v>0</v>
      </c>
    </row>
    <row r="7358" spans="1:25" x14ac:dyDescent="0.3">
      <c r="A7358" s="61" t="s">
        <v>2045</v>
      </c>
      <c r="B7358" s="61" t="s">
        <v>1697</v>
      </c>
      <c r="C7358" s="61" t="s">
        <v>44</v>
      </c>
      <c r="D7358" s="36">
        <v>12</v>
      </c>
      <c r="E7358" s="36">
        <v>2012</v>
      </c>
      <c r="F7358" s="578">
        <v>3.2156140245933376</v>
      </c>
      <c r="G7358" s="578">
        <v>1283.1495730082152</v>
      </c>
      <c r="H7358" s="578">
        <v>1.3799297944021074</v>
      </c>
      <c r="I7358" s="578">
        <v>2.9228530942646047E-2</v>
      </c>
      <c r="J7358" s="578">
        <v>2.5572112276374001E-2</v>
      </c>
      <c r="K7358" s="578">
        <v>3.4549759988380648</v>
      </c>
      <c r="L7358" s="578">
        <v>1401.9562594095851</v>
      </c>
      <c r="M7358" s="578">
        <v>1.5834860261957102</v>
      </c>
      <c r="N7358" s="578">
        <v>5.9976334862615908E-2</v>
      </c>
      <c r="O7358" s="578">
        <v>2.793988818302745E-2</v>
      </c>
      <c r="P7358" s="578">
        <v>3.2156143375125277</v>
      </c>
      <c r="Q7358" s="578">
        <v>1283.1495730082152</v>
      </c>
      <c r="R7358" s="578">
        <v>1.3799297671151425</v>
      </c>
      <c r="S7358" s="578">
        <v>2.922852728155095E-2</v>
      </c>
      <c r="T7358" s="578">
        <v>2.5572112276374001E-2</v>
      </c>
      <c r="U7358" s="578">
        <v>0</v>
      </c>
      <c r="V7358" s="578">
        <v>0</v>
      </c>
      <c r="W7358" s="578">
        <v>0</v>
      </c>
      <c r="X7358" s="578">
        <v>0</v>
      </c>
      <c r="Y7358" s="578">
        <v>0</v>
      </c>
    </row>
    <row r="7359" spans="1:25" x14ac:dyDescent="0.3">
      <c r="A7359" s="61" t="s">
        <v>2046</v>
      </c>
      <c r="B7359" s="61" t="s">
        <v>1697</v>
      </c>
      <c r="C7359" s="61" t="s">
        <v>44</v>
      </c>
      <c r="D7359" s="36">
        <v>13</v>
      </c>
      <c r="E7359" s="36">
        <v>2012</v>
      </c>
      <c r="F7359" s="578">
        <v>3.1705482731254779</v>
      </c>
      <c r="G7359" s="578">
        <v>1256.6442845662375</v>
      </c>
      <c r="H7359" s="578">
        <v>1.2955436733421499</v>
      </c>
      <c r="I7359" s="578">
        <v>3.00738325369517E-2</v>
      </c>
      <c r="J7359" s="578">
        <v>2.504390602310495E-2</v>
      </c>
      <c r="K7359" s="578">
        <v>3.3750425556863726</v>
      </c>
      <c r="L7359" s="578">
        <v>1363.9353256225527</v>
      </c>
      <c r="M7359" s="578">
        <v>1.4910377037009876</v>
      </c>
      <c r="N7359" s="578">
        <v>6.1233767627527351E-2</v>
      </c>
      <c r="O7359" s="578">
        <v>2.7182172091367328E-2</v>
      </c>
      <c r="P7359" s="578">
        <v>3.1705481700799552</v>
      </c>
      <c r="Q7359" s="578">
        <v>1256.6442845662375</v>
      </c>
      <c r="R7359" s="578">
        <v>1.2955437087196751</v>
      </c>
      <c r="S7359" s="578">
        <v>3.0073833011556375E-2</v>
      </c>
      <c r="T7359" s="578">
        <v>2.504390602310495E-2</v>
      </c>
      <c r="U7359" s="578">
        <v>0</v>
      </c>
      <c r="V7359" s="578">
        <v>0</v>
      </c>
      <c r="W7359" s="578">
        <v>0</v>
      </c>
      <c r="X7359" s="578">
        <v>0</v>
      </c>
      <c r="Y7359" s="578">
        <v>0</v>
      </c>
    </row>
    <row r="7360" spans="1:25" x14ac:dyDescent="0.3">
      <c r="A7360" s="61" t="s">
        <v>2047</v>
      </c>
      <c r="B7360" s="61" t="s">
        <v>1697</v>
      </c>
      <c r="C7360" s="61" t="s">
        <v>44</v>
      </c>
      <c r="D7360" s="36">
        <v>14</v>
      </c>
      <c r="E7360" s="36">
        <v>2012</v>
      </c>
      <c r="F7360" s="578">
        <v>3.2751160433695801</v>
      </c>
      <c r="G7360" s="578">
        <v>1319.8104883829701</v>
      </c>
      <c r="H7360" s="578">
        <v>1.3527104350914625</v>
      </c>
      <c r="I7360" s="578">
        <v>3.4440818184824175E-2</v>
      </c>
      <c r="J7360" s="578">
        <v>2.6302766714555476E-2</v>
      </c>
      <c r="K7360" s="578">
        <v>3.4629319587599303</v>
      </c>
      <c r="L7360" s="578">
        <v>1417.49416605631</v>
      </c>
      <c r="M7360" s="578">
        <v>1.5298459896266601</v>
      </c>
      <c r="N7360" s="578">
        <v>6.5159128014177697E-2</v>
      </c>
      <c r="O7360" s="578">
        <v>2.82495039379379E-2</v>
      </c>
      <c r="P7360" s="578">
        <v>3.2751158310123425</v>
      </c>
      <c r="Q7360" s="578">
        <v>1319.8105405171673</v>
      </c>
      <c r="R7360" s="578">
        <v>1.3527103955138924</v>
      </c>
      <c r="S7360" s="578">
        <v>3.4440817616768926E-2</v>
      </c>
      <c r="T7360" s="578">
        <v>2.6302766714555476E-2</v>
      </c>
      <c r="U7360" s="578">
        <v>0</v>
      </c>
      <c r="V7360" s="578">
        <v>0</v>
      </c>
      <c r="W7360" s="578">
        <v>0</v>
      </c>
      <c r="X7360" s="578">
        <v>0</v>
      </c>
      <c r="Y7360" s="578">
        <v>0</v>
      </c>
    </row>
    <row r="7361" spans="1:25" x14ac:dyDescent="0.3">
      <c r="A7361" s="61" t="s">
        <v>2048</v>
      </c>
      <c r="B7361" s="61" t="s">
        <v>1697</v>
      </c>
      <c r="C7361" s="61" t="s">
        <v>44</v>
      </c>
      <c r="D7361" s="36">
        <v>15</v>
      </c>
      <c r="E7361" s="36">
        <v>2012</v>
      </c>
      <c r="F7361" s="578">
        <v>3.3791740219420054</v>
      </c>
      <c r="G7361" s="578">
        <v>1381.6690648396775</v>
      </c>
      <c r="H7361" s="578">
        <v>1.4122556652079401</v>
      </c>
      <c r="I7361" s="578">
        <v>3.8482981239061048E-2</v>
      </c>
      <c r="J7361" s="578">
        <v>2.753558021504425E-2</v>
      </c>
      <c r="K7361" s="578">
        <v>3.5491137757559952</v>
      </c>
      <c r="L7361" s="578">
        <v>1468.5589663187625</v>
      </c>
      <c r="M7361" s="578">
        <v>1.5680131766257501</v>
      </c>
      <c r="N7361" s="578">
        <v>6.6159794853471426E-2</v>
      </c>
      <c r="O7361" s="578">
        <v>2.9267212143167798E-2</v>
      </c>
      <c r="P7361" s="578">
        <v>3.3791739697984777</v>
      </c>
      <c r="Q7361" s="578">
        <v>1381.6690648396775</v>
      </c>
      <c r="R7361" s="578">
        <v>1.4122556593835376</v>
      </c>
      <c r="S7361" s="578">
        <v>3.848298174519485E-2</v>
      </c>
      <c r="T7361" s="578">
        <v>2.753558021504425E-2</v>
      </c>
      <c r="U7361" s="578">
        <v>0</v>
      </c>
      <c r="V7361" s="578">
        <v>0</v>
      </c>
      <c r="W7361" s="578">
        <v>0</v>
      </c>
      <c r="X7361" s="578">
        <v>0</v>
      </c>
      <c r="Y7361" s="578">
        <v>0</v>
      </c>
    </row>
    <row r="7362" spans="1:25" x14ac:dyDescent="0.3">
      <c r="A7362" s="580" t="s">
        <v>2049</v>
      </c>
      <c r="B7362" s="580" t="s">
        <v>1697</v>
      </c>
      <c r="C7362" s="580" t="s">
        <v>44</v>
      </c>
      <c r="D7362" s="581">
        <v>16</v>
      </c>
      <c r="E7362" s="581">
        <v>2012</v>
      </c>
      <c r="F7362" s="582">
        <v>3.5521922751408925</v>
      </c>
      <c r="G7362" s="582">
        <v>1467.6012331644674</v>
      </c>
      <c r="H7362" s="582">
        <v>1.4974227007804326</v>
      </c>
      <c r="I7362" s="582">
        <v>4.3763222982306546E-2</v>
      </c>
      <c r="J7362" s="582">
        <v>2.9248116654343848E-2</v>
      </c>
      <c r="K7362" s="582">
        <v>3.6995201124921797</v>
      </c>
      <c r="L7362" s="582">
        <v>1542.8415476481075</v>
      </c>
      <c r="M7362" s="582">
        <v>1.6339743583319675</v>
      </c>
      <c r="N7362" s="582">
        <v>6.9732717022513172E-2</v>
      </c>
      <c r="O7362" s="582">
        <v>3.0747554342572824E-2</v>
      </c>
      <c r="P7362" s="582">
        <v>3.5521922788661855</v>
      </c>
      <c r="Q7362" s="582">
        <v>1467.6012331644674</v>
      </c>
      <c r="R7362" s="582">
        <v>1.49742265182506</v>
      </c>
      <c r="S7362" s="582">
        <v>4.3763224524203274E-2</v>
      </c>
      <c r="T7362" s="582">
        <v>2.9248116654343848E-2</v>
      </c>
      <c r="U7362" s="582">
        <v>0</v>
      </c>
      <c r="V7362" s="582">
        <v>0</v>
      </c>
      <c r="W7362" s="582">
        <v>0</v>
      </c>
      <c r="X7362" s="582">
        <v>0</v>
      </c>
      <c r="Y7362" s="582">
        <v>0</v>
      </c>
    </row>
    <row r="7363" spans="1:25" x14ac:dyDescent="0.3">
      <c r="A7363" s="61" t="s">
        <v>2050</v>
      </c>
      <c r="B7363" s="61" t="s">
        <v>1697</v>
      </c>
      <c r="C7363" s="61" t="s">
        <v>44</v>
      </c>
      <c r="D7363" s="36">
        <v>1</v>
      </c>
      <c r="E7363" s="36">
        <v>2020</v>
      </c>
      <c r="F7363" s="578">
        <v>3.5196706316833075</v>
      </c>
      <c r="G7363" s="578">
        <v>6596.4722646077453</v>
      </c>
      <c r="H7363" s="578">
        <v>7.0560923952798449</v>
      </c>
      <c r="I7363" s="578">
        <v>4.8309120049755877E-2</v>
      </c>
      <c r="J7363" s="578">
        <v>4.3888249744971554E-2</v>
      </c>
      <c r="K7363" s="578">
        <v>3.4068373001556749</v>
      </c>
      <c r="L7363" s="578">
        <v>6433.9897867838517</v>
      </c>
      <c r="M7363" s="578">
        <v>6.9401783883852932</v>
      </c>
      <c r="N7363" s="578">
        <v>3.6596991839663404E-2</v>
      </c>
      <c r="O7363" s="578">
        <v>4.2807202980232675E-2</v>
      </c>
      <c r="P7363" s="578">
        <v>3.5196706329303025</v>
      </c>
      <c r="Q7363" s="578">
        <v>6596.4722646077453</v>
      </c>
      <c r="R7363" s="578">
        <v>7.0560923229956325</v>
      </c>
      <c r="S7363" s="578">
        <v>4.8309120065368874E-2</v>
      </c>
      <c r="T7363" s="578">
        <v>4.3888250268840502E-2</v>
      </c>
      <c r="U7363" s="578">
        <v>0</v>
      </c>
      <c r="V7363" s="578">
        <v>0</v>
      </c>
      <c r="W7363" s="578">
        <v>0</v>
      </c>
      <c r="X7363" s="578">
        <v>0</v>
      </c>
      <c r="Y7363" s="578">
        <v>0</v>
      </c>
    </row>
    <row r="7364" spans="1:25" x14ac:dyDescent="0.3">
      <c r="A7364" s="61" t="s">
        <v>2051</v>
      </c>
      <c r="B7364" s="61" t="s">
        <v>1697</v>
      </c>
      <c r="C7364" s="61" t="s">
        <v>44</v>
      </c>
      <c r="D7364" s="36">
        <v>2</v>
      </c>
      <c r="E7364" s="36">
        <v>2020</v>
      </c>
      <c r="F7364" s="578">
        <v>2.2240239467999974</v>
      </c>
      <c r="G7364" s="578">
        <v>3885.1587575276653</v>
      </c>
      <c r="H7364" s="578">
        <v>4.1314929456675547</v>
      </c>
      <c r="I7364" s="578">
        <v>3.2577718675383928E-2</v>
      </c>
      <c r="J7364" s="578">
        <v>2.5849076725232074E-2</v>
      </c>
      <c r="K7364" s="578">
        <v>2.2280266172010625</v>
      </c>
      <c r="L7364" s="578">
        <v>3841.7389348347929</v>
      </c>
      <c r="M7364" s="578">
        <v>4.2163178178464751</v>
      </c>
      <c r="N7364" s="578">
        <v>2.2183098266471701E-2</v>
      </c>
      <c r="O7364" s="578">
        <v>2.5560210206701052E-2</v>
      </c>
      <c r="P7364" s="578">
        <v>2.2240243106382751</v>
      </c>
      <c r="Q7364" s="578">
        <v>3885.1587575276653</v>
      </c>
      <c r="R7364" s="578">
        <v>4.1314930124353824</v>
      </c>
      <c r="S7364" s="578">
        <v>3.25777202214491E-2</v>
      </c>
      <c r="T7364" s="578">
        <v>2.5849077249100998E-2</v>
      </c>
      <c r="U7364" s="578">
        <v>0</v>
      </c>
      <c r="V7364" s="578">
        <v>0</v>
      </c>
      <c r="W7364" s="578">
        <v>0</v>
      </c>
      <c r="X7364" s="578">
        <v>0</v>
      </c>
      <c r="Y7364" s="578">
        <v>0</v>
      </c>
    </row>
    <row r="7365" spans="1:25" x14ac:dyDescent="0.3">
      <c r="A7365" s="61" t="s">
        <v>2052</v>
      </c>
      <c r="B7365" s="61" t="s">
        <v>1697</v>
      </c>
      <c r="C7365" s="61" t="s">
        <v>44</v>
      </c>
      <c r="D7365" s="36">
        <v>3</v>
      </c>
      <c r="E7365" s="36">
        <v>2020</v>
      </c>
      <c r="F7365" s="578">
        <v>1.2004137945455424</v>
      </c>
      <c r="G7365" s="578">
        <v>2057.8376897176049</v>
      </c>
      <c r="H7365" s="578">
        <v>2.1766005062193727</v>
      </c>
      <c r="I7365" s="578">
        <v>1.2669029632661425E-2</v>
      </c>
      <c r="J7365" s="578">
        <v>1.3691379213317523E-2</v>
      </c>
      <c r="K7365" s="578">
        <v>1.6525090664537676</v>
      </c>
      <c r="L7365" s="578">
        <v>2668.834726969395</v>
      </c>
      <c r="M7365" s="578">
        <v>2.8609450782920796</v>
      </c>
      <c r="N7365" s="578">
        <v>1.7835548651646577E-2</v>
      </c>
      <c r="O7365" s="578">
        <v>1.7756524010716552E-2</v>
      </c>
      <c r="P7365" s="578">
        <v>1.2004137945419651</v>
      </c>
      <c r="Q7365" s="578">
        <v>2057.8376897176049</v>
      </c>
      <c r="R7365" s="578">
        <v>2.1766005469750453</v>
      </c>
      <c r="S7365" s="578">
        <v>1.2669030673464424E-2</v>
      </c>
      <c r="T7365" s="578">
        <v>1.3691379213317523E-2</v>
      </c>
      <c r="U7365" s="578">
        <v>0</v>
      </c>
      <c r="V7365" s="578">
        <v>0</v>
      </c>
      <c r="W7365" s="578">
        <v>0</v>
      </c>
      <c r="X7365" s="578">
        <v>0</v>
      </c>
      <c r="Y7365" s="578">
        <v>0</v>
      </c>
    </row>
    <row r="7366" spans="1:25" x14ac:dyDescent="0.3">
      <c r="A7366" s="61" t="s">
        <v>2053</v>
      </c>
      <c r="B7366" s="61" t="s">
        <v>1697</v>
      </c>
      <c r="C7366" s="61" t="s">
        <v>44</v>
      </c>
      <c r="D7366" s="36">
        <v>4</v>
      </c>
      <c r="E7366" s="36">
        <v>2020</v>
      </c>
      <c r="F7366" s="578">
        <v>0.60652794173819258</v>
      </c>
      <c r="G7366" s="578">
        <v>1105.7669741312625</v>
      </c>
      <c r="H7366" s="578">
        <v>1.1974631466958523</v>
      </c>
      <c r="I7366" s="578">
        <v>7.4594731577614422E-3</v>
      </c>
      <c r="J7366" s="578">
        <v>7.356989119822778E-3</v>
      </c>
      <c r="K7366" s="578">
        <v>1.4340045000855401</v>
      </c>
      <c r="L7366" s="578">
        <v>2259.6769777933728</v>
      </c>
      <c r="M7366" s="578">
        <v>2.3442208868176078</v>
      </c>
      <c r="N7366" s="578">
        <v>1.4626860206969126E-2</v>
      </c>
      <c r="O7366" s="578">
        <v>1.5034279077857076E-2</v>
      </c>
      <c r="P7366" s="578">
        <v>0.60652794763448481</v>
      </c>
      <c r="Q7366" s="578">
        <v>1105.7669741312625</v>
      </c>
      <c r="R7366" s="578">
        <v>1.19746312835741</v>
      </c>
      <c r="S7366" s="578">
        <v>7.4594731582730322E-3</v>
      </c>
      <c r="T7366" s="578">
        <v>7.356989119822778E-3</v>
      </c>
      <c r="U7366" s="578">
        <v>0</v>
      </c>
      <c r="V7366" s="578">
        <v>0</v>
      </c>
      <c r="W7366" s="578">
        <v>0</v>
      </c>
      <c r="X7366" s="578">
        <v>0</v>
      </c>
      <c r="Y7366" s="578">
        <v>0</v>
      </c>
    </row>
    <row r="7367" spans="1:25" x14ac:dyDescent="0.3">
      <c r="A7367" s="61" t="s">
        <v>2054</v>
      </c>
      <c r="B7367" s="61" t="s">
        <v>1697</v>
      </c>
      <c r="C7367" s="61" t="s">
        <v>44</v>
      </c>
      <c r="D7367" s="36">
        <v>5</v>
      </c>
      <c r="E7367" s="36">
        <v>2020</v>
      </c>
      <c r="F7367" s="578">
        <v>0.67598283483783872</v>
      </c>
      <c r="G7367" s="578">
        <v>1144.7925211588501</v>
      </c>
      <c r="H7367" s="578">
        <v>1.2036944996025276</v>
      </c>
      <c r="I7367" s="578">
        <v>1.4262161415028101E-2</v>
      </c>
      <c r="J7367" s="578">
        <v>7.6166413976655597E-3</v>
      </c>
      <c r="K7367" s="578">
        <v>1.3007767166847048</v>
      </c>
      <c r="L7367" s="578">
        <v>2021.5023816426551</v>
      </c>
      <c r="M7367" s="578">
        <v>2.0278351965016475</v>
      </c>
      <c r="N7367" s="578">
        <v>1.5413980855176552E-2</v>
      </c>
      <c r="O7367" s="578">
        <v>1.3449645834043599E-2</v>
      </c>
      <c r="P7367" s="578">
        <v>0.67598280472612704</v>
      </c>
      <c r="Q7367" s="578">
        <v>1144.7925211588501</v>
      </c>
      <c r="R7367" s="578">
        <v>1.2036944913994925</v>
      </c>
      <c r="S7367" s="578">
        <v>1.4262160901163601E-2</v>
      </c>
      <c r="T7367" s="578">
        <v>7.6166413976655597E-3</v>
      </c>
      <c r="U7367" s="578">
        <v>0</v>
      </c>
      <c r="V7367" s="578">
        <v>0</v>
      </c>
      <c r="W7367" s="578">
        <v>0</v>
      </c>
      <c r="X7367" s="578">
        <v>0</v>
      </c>
      <c r="Y7367" s="578">
        <v>0</v>
      </c>
    </row>
    <row r="7368" spans="1:25" x14ac:dyDescent="0.3">
      <c r="A7368" s="61" t="s">
        <v>2055</v>
      </c>
      <c r="B7368" s="61" t="s">
        <v>1697</v>
      </c>
      <c r="C7368" s="61" t="s">
        <v>44</v>
      </c>
      <c r="D7368" s="36">
        <v>6</v>
      </c>
      <c r="E7368" s="36">
        <v>2020</v>
      </c>
      <c r="F7368" s="578">
        <v>0.71765583243242725</v>
      </c>
      <c r="G7368" s="578">
        <v>1168.2101987202925</v>
      </c>
      <c r="H7368" s="578">
        <v>1.2074342018389199</v>
      </c>
      <c r="I7368" s="578">
        <v>1.8343820110430852E-2</v>
      </c>
      <c r="J7368" s="578">
        <v>7.7724470805454349E-3</v>
      </c>
      <c r="K7368" s="578">
        <v>1.1940979237774225</v>
      </c>
      <c r="L7368" s="578">
        <v>1848.3644803365025</v>
      </c>
      <c r="M7368" s="578">
        <v>1.7913312670346624</v>
      </c>
      <c r="N7368" s="578">
        <v>1.4117107336763449E-2</v>
      </c>
      <c r="O7368" s="578">
        <v>1.2297706067329224E-2</v>
      </c>
      <c r="P7368" s="578">
        <v>0.71765585260844955</v>
      </c>
      <c r="Q7368" s="578">
        <v>1168.2101987202925</v>
      </c>
      <c r="R7368" s="578">
        <v>1.2074341759759224</v>
      </c>
      <c r="S7368" s="578">
        <v>1.8343823234848299E-2</v>
      </c>
      <c r="T7368" s="578">
        <v>7.7724470805454349E-3</v>
      </c>
      <c r="U7368" s="578">
        <v>0</v>
      </c>
      <c r="V7368" s="578">
        <v>0</v>
      </c>
      <c r="W7368" s="578">
        <v>0</v>
      </c>
      <c r="X7368" s="578">
        <v>0</v>
      </c>
      <c r="Y7368" s="578">
        <v>0</v>
      </c>
    </row>
    <row r="7369" spans="1:25" x14ac:dyDescent="0.3">
      <c r="A7369" s="61" t="s">
        <v>2056</v>
      </c>
      <c r="B7369" s="61" t="s">
        <v>1697</v>
      </c>
      <c r="C7369" s="61" t="s">
        <v>44</v>
      </c>
      <c r="D7369" s="36">
        <v>7</v>
      </c>
      <c r="E7369" s="36">
        <v>2020</v>
      </c>
      <c r="F7369" s="578">
        <v>0.74543724738153538</v>
      </c>
      <c r="G7369" s="578">
        <v>1183.826558430985</v>
      </c>
      <c r="H7369" s="578">
        <v>1.2099290658234125</v>
      </c>
      <c r="I7369" s="578">
        <v>2.1064847851600101E-2</v>
      </c>
      <c r="J7369" s="578">
        <v>7.8763380394472372E-3</v>
      </c>
      <c r="K7369" s="578">
        <v>1.2081265448675225</v>
      </c>
      <c r="L7369" s="578">
        <v>1813.40333938598</v>
      </c>
      <c r="M7369" s="578">
        <v>1.71448013704169</v>
      </c>
      <c r="N7369" s="578">
        <v>2.4062450189073027E-2</v>
      </c>
      <c r="O7369" s="578">
        <v>1.2065113560917424E-2</v>
      </c>
      <c r="P7369" s="578">
        <v>0.74543726973277502</v>
      </c>
      <c r="Q7369" s="578">
        <v>1183.8266105651801</v>
      </c>
      <c r="R7369" s="578">
        <v>1.2099290659834825</v>
      </c>
      <c r="S7369" s="578">
        <v>2.1064849418053151E-2</v>
      </c>
      <c r="T7369" s="578">
        <v>7.8763379860902153E-3</v>
      </c>
      <c r="U7369" s="578">
        <v>0</v>
      </c>
      <c r="V7369" s="578">
        <v>0</v>
      </c>
      <c r="W7369" s="578">
        <v>0</v>
      </c>
      <c r="X7369" s="578">
        <v>0</v>
      </c>
      <c r="Y7369" s="578">
        <v>0</v>
      </c>
    </row>
    <row r="7370" spans="1:25" x14ac:dyDescent="0.3">
      <c r="A7370" s="61" t="s">
        <v>2057</v>
      </c>
      <c r="B7370" s="61" t="s">
        <v>1697</v>
      </c>
      <c r="C7370" s="61" t="s">
        <v>44</v>
      </c>
      <c r="D7370" s="36">
        <v>8</v>
      </c>
      <c r="E7370" s="36">
        <v>2020</v>
      </c>
      <c r="F7370" s="578">
        <v>0.70531796007947822</v>
      </c>
      <c r="G7370" s="578">
        <v>1103.6587320963499</v>
      </c>
      <c r="H7370" s="578">
        <v>1.0988587832815297</v>
      </c>
      <c r="I7370" s="578">
        <v>1.8542929726284699E-2</v>
      </c>
      <c r="J7370" s="578">
        <v>7.3429509793640994E-3</v>
      </c>
      <c r="K7370" s="578">
        <v>1.0483208915612343</v>
      </c>
      <c r="L7370" s="578">
        <v>1523.2481721242225</v>
      </c>
      <c r="M7370" s="578">
        <v>1.3963285566449724</v>
      </c>
      <c r="N7370" s="578">
        <v>2.11066811035228E-2</v>
      </c>
      <c r="O7370" s="578">
        <v>1.0134604749813035E-2</v>
      </c>
      <c r="P7370" s="578">
        <v>0.70531794300573325</v>
      </c>
      <c r="Q7370" s="578">
        <v>1103.6587320963499</v>
      </c>
      <c r="R7370" s="578">
        <v>1.0988588106712642</v>
      </c>
      <c r="S7370" s="578">
        <v>1.8542934939584123E-2</v>
      </c>
      <c r="T7370" s="578">
        <v>7.3429509793640994E-3</v>
      </c>
      <c r="U7370" s="578">
        <v>0</v>
      </c>
      <c r="V7370" s="578">
        <v>0</v>
      </c>
      <c r="W7370" s="578">
        <v>0</v>
      </c>
      <c r="X7370" s="578">
        <v>0</v>
      </c>
      <c r="Y7370" s="578">
        <v>0</v>
      </c>
    </row>
    <row r="7371" spans="1:25" x14ac:dyDescent="0.3">
      <c r="A7371" s="61" t="s">
        <v>2058</v>
      </c>
      <c r="B7371" s="61" t="s">
        <v>1697</v>
      </c>
      <c r="C7371" s="61" t="s">
        <v>44</v>
      </c>
      <c r="D7371" s="36">
        <v>9</v>
      </c>
      <c r="E7371" s="36">
        <v>2020</v>
      </c>
      <c r="F7371" s="578">
        <v>0.67522777056566896</v>
      </c>
      <c r="G7371" s="578">
        <v>1043.5245952606151</v>
      </c>
      <c r="H7371" s="578">
        <v>1.0155534142280267</v>
      </c>
      <c r="I7371" s="578">
        <v>1.6651526791368498E-2</v>
      </c>
      <c r="J7371" s="578">
        <v>6.94288274098653E-3</v>
      </c>
      <c r="K7371" s="578">
        <v>1.0403821169868452</v>
      </c>
      <c r="L7371" s="578">
        <v>1475.3488896687775</v>
      </c>
      <c r="M7371" s="578">
        <v>1.302877401330985</v>
      </c>
      <c r="N7371" s="578">
        <v>2.8525555800721671E-2</v>
      </c>
      <c r="O7371" s="578">
        <v>9.8159188443484278E-3</v>
      </c>
      <c r="P7371" s="578">
        <v>0.67522776032008824</v>
      </c>
      <c r="Q7371" s="578">
        <v>1043.5245952606151</v>
      </c>
      <c r="R7371" s="578">
        <v>1.0155533435339108</v>
      </c>
      <c r="S7371" s="578">
        <v>1.6651527858887898E-2</v>
      </c>
      <c r="T7371" s="578">
        <v>6.94288274098653E-3</v>
      </c>
      <c r="U7371" s="578">
        <v>0</v>
      </c>
      <c r="V7371" s="578">
        <v>0</v>
      </c>
      <c r="W7371" s="578">
        <v>0</v>
      </c>
      <c r="X7371" s="578">
        <v>0</v>
      </c>
      <c r="Y7371" s="578">
        <v>0</v>
      </c>
    </row>
    <row r="7372" spans="1:25" x14ac:dyDescent="0.3">
      <c r="A7372" s="61" t="s">
        <v>2059</v>
      </c>
      <c r="B7372" s="61" t="s">
        <v>1697</v>
      </c>
      <c r="C7372" s="61" t="s">
        <v>44</v>
      </c>
      <c r="D7372" s="36">
        <v>10</v>
      </c>
      <c r="E7372" s="36">
        <v>2020</v>
      </c>
      <c r="F7372" s="578">
        <v>0.65182447079495354</v>
      </c>
      <c r="G7372" s="578">
        <v>996.75862375895099</v>
      </c>
      <c r="H7372" s="578">
        <v>0.95076027819929021</v>
      </c>
      <c r="I7372" s="578">
        <v>1.5180384927096625E-2</v>
      </c>
      <c r="J7372" s="578">
        <v>6.6317217473018221E-3</v>
      </c>
      <c r="K7372" s="578">
        <v>1.0334483743508236</v>
      </c>
      <c r="L7372" s="578">
        <v>1435.44788106282</v>
      </c>
      <c r="M7372" s="578">
        <v>1.2268755351862275</v>
      </c>
      <c r="N7372" s="578">
        <v>3.3509952992062553E-2</v>
      </c>
      <c r="O7372" s="578">
        <v>9.5504561856311378E-3</v>
      </c>
      <c r="P7372" s="578">
        <v>0.65182446179321052</v>
      </c>
      <c r="Q7372" s="578">
        <v>996.75861867268782</v>
      </c>
      <c r="R7372" s="578">
        <v>0.95076026936279123</v>
      </c>
      <c r="S7372" s="578">
        <v>1.5180384418878574E-2</v>
      </c>
      <c r="T7372" s="578">
        <v>6.6317217473018221E-3</v>
      </c>
      <c r="U7372" s="578">
        <v>0</v>
      </c>
      <c r="V7372" s="578">
        <v>0</v>
      </c>
      <c r="W7372" s="578">
        <v>0</v>
      </c>
      <c r="X7372" s="578">
        <v>0</v>
      </c>
      <c r="Y7372" s="578">
        <v>0</v>
      </c>
    </row>
    <row r="7373" spans="1:25" x14ac:dyDescent="0.3">
      <c r="A7373" s="61" t="s">
        <v>2060</v>
      </c>
      <c r="B7373" s="61" t="s">
        <v>1697</v>
      </c>
      <c r="C7373" s="61" t="s">
        <v>44</v>
      </c>
      <c r="D7373" s="36">
        <v>11</v>
      </c>
      <c r="E7373" s="36">
        <v>2020</v>
      </c>
      <c r="F7373" s="578">
        <v>0.81826313373412973</v>
      </c>
      <c r="G7373" s="578">
        <v>1136.8301862080848</v>
      </c>
      <c r="H7373" s="578">
        <v>0.96872099656093102</v>
      </c>
      <c r="I7373" s="578">
        <v>1.7458266557089975E-2</v>
      </c>
      <c r="J7373" s="578">
        <v>7.5636522815329902E-3</v>
      </c>
      <c r="K7373" s="578">
        <v>1.0305150773670528</v>
      </c>
      <c r="L7373" s="578">
        <v>1398.7763633727973</v>
      </c>
      <c r="M7373" s="578">
        <v>1.1596333739001501</v>
      </c>
      <c r="N7373" s="578">
        <v>3.7169504041230497E-2</v>
      </c>
      <c r="O7373" s="578">
        <v>9.3064670606205803E-3</v>
      </c>
      <c r="P7373" s="578">
        <v>0.81826312907692</v>
      </c>
      <c r="Q7373" s="578">
        <v>1136.8301862080848</v>
      </c>
      <c r="R7373" s="578">
        <v>0.96872100564102348</v>
      </c>
      <c r="S7373" s="578">
        <v>1.74582655287546E-2</v>
      </c>
      <c r="T7373" s="578">
        <v>7.5636522815329902E-3</v>
      </c>
      <c r="U7373" s="578">
        <v>0</v>
      </c>
      <c r="V7373" s="578">
        <v>0</v>
      </c>
      <c r="W7373" s="578">
        <v>0</v>
      </c>
      <c r="X7373" s="578">
        <v>0</v>
      </c>
      <c r="Y7373" s="578">
        <v>0</v>
      </c>
    </row>
    <row r="7374" spans="1:25" x14ac:dyDescent="0.3">
      <c r="A7374" s="61" t="s">
        <v>2061</v>
      </c>
      <c r="B7374" s="61" t="s">
        <v>1697</v>
      </c>
      <c r="C7374" s="61" t="s">
        <v>44</v>
      </c>
      <c r="D7374" s="36">
        <v>12</v>
      </c>
      <c r="E7374" s="36">
        <v>2020</v>
      </c>
      <c r="F7374" s="578">
        <v>0.954440865921657</v>
      </c>
      <c r="G7374" s="578">
        <v>1251.4288698832124</v>
      </c>
      <c r="H7374" s="578">
        <v>0.98341415944666022</v>
      </c>
      <c r="I7374" s="578">
        <v>1.9321983276843899E-2</v>
      </c>
      <c r="J7374" s="578">
        <v>8.3261198694041579E-3</v>
      </c>
      <c r="K7374" s="578">
        <v>1.0276527559131139</v>
      </c>
      <c r="L7374" s="578">
        <v>1367.8702964782676</v>
      </c>
      <c r="M7374" s="578">
        <v>1.1040108926469312</v>
      </c>
      <c r="N7374" s="578">
        <v>4.0022204766501049E-2</v>
      </c>
      <c r="O7374" s="578">
        <v>9.1008364252047579E-3</v>
      </c>
      <c r="P7374" s="578">
        <v>0.9544407560281718</v>
      </c>
      <c r="Q7374" s="578">
        <v>1251.4288698832124</v>
      </c>
      <c r="R7374" s="578">
        <v>0.98341420887193876</v>
      </c>
      <c r="S7374" s="578">
        <v>1.9321983282073501E-2</v>
      </c>
      <c r="T7374" s="578">
        <v>8.3261198694041579E-3</v>
      </c>
      <c r="U7374" s="578">
        <v>0</v>
      </c>
      <c r="V7374" s="578">
        <v>0</v>
      </c>
      <c r="W7374" s="578">
        <v>0</v>
      </c>
      <c r="X7374" s="578">
        <v>0</v>
      </c>
      <c r="Y7374" s="578">
        <v>0</v>
      </c>
    </row>
    <row r="7375" spans="1:25" x14ac:dyDescent="0.3">
      <c r="A7375" s="61" t="s">
        <v>2062</v>
      </c>
      <c r="B7375" s="61" t="s">
        <v>1697</v>
      </c>
      <c r="C7375" s="61" t="s">
        <v>44</v>
      </c>
      <c r="D7375" s="36">
        <v>13</v>
      </c>
      <c r="E7375" s="36">
        <v>2020</v>
      </c>
      <c r="F7375" s="578">
        <v>0.93662662387521178</v>
      </c>
      <c r="G7375" s="578">
        <v>1226.0220006306899</v>
      </c>
      <c r="H7375" s="578">
        <v>0.94107986457023074</v>
      </c>
      <c r="I7375" s="578">
        <v>2.0118693187290124E-2</v>
      </c>
      <c r="J7375" s="578">
        <v>8.1570860735761582E-3</v>
      </c>
      <c r="K7375" s="578">
        <v>0.99995156459389178</v>
      </c>
      <c r="L7375" s="578">
        <v>1331.1761563618925</v>
      </c>
      <c r="M7375" s="578">
        <v>1.0543993575364146</v>
      </c>
      <c r="N7375" s="578">
        <v>4.1041103910022955E-2</v>
      </c>
      <c r="O7375" s="578">
        <v>8.8566959408732729E-3</v>
      </c>
      <c r="P7375" s="578">
        <v>0.93662649286915078</v>
      </c>
      <c r="Q7375" s="578">
        <v>1226.0220006306899</v>
      </c>
      <c r="R7375" s="578">
        <v>0.94107985875871081</v>
      </c>
      <c r="S7375" s="578">
        <v>2.0118694774585749E-2</v>
      </c>
      <c r="T7375" s="578">
        <v>8.1570861269331801E-3</v>
      </c>
      <c r="U7375" s="578">
        <v>0</v>
      </c>
      <c r="V7375" s="578">
        <v>0</v>
      </c>
      <c r="W7375" s="578">
        <v>0</v>
      </c>
      <c r="X7375" s="578">
        <v>0</v>
      </c>
      <c r="Y7375" s="578">
        <v>0</v>
      </c>
    </row>
    <row r="7376" spans="1:25" x14ac:dyDescent="0.3">
      <c r="A7376" s="61" t="s">
        <v>2063</v>
      </c>
      <c r="B7376" s="61" t="s">
        <v>1697</v>
      </c>
      <c r="C7376" s="61" t="s">
        <v>44</v>
      </c>
      <c r="D7376" s="36">
        <v>14</v>
      </c>
      <c r="E7376" s="36">
        <v>2020</v>
      </c>
      <c r="F7376" s="578">
        <v>0.9631017945616962</v>
      </c>
      <c r="G7376" s="578">
        <v>1286.3925158182726</v>
      </c>
      <c r="H7376" s="578">
        <v>0.98253337270951524</v>
      </c>
      <c r="I7376" s="578">
        <v>2.1915070678081326E-2</v>
      </c>
      <c r="J7376" s="578">
        <v>8.5587369200463073E-3</v>
      </c>
      <c r="K7376" s="578">
        <v>1.0215765715392968</v>
      </c>
      <c r="L7376" s="578">
        <v>1382.2594998677525</v>
      </c>
      <c r="M7376" s="578">
        <v>1.0854632292617512</v>
      </c>
      <c r="N7376" s="578">
        <v>4.2562259910179451E-2</v>
      </c>
      <c r="O7376" s="578">
        <v>9.1965669562341593E-3</v>
      </c>
      <c r="P7376" s="578">
        <v>0.96310198237843436</v>
      </c>
      <c r="Q7376" s="578">
        <v>1286.3925158182726</v>
      </c>
      <c r="R7376" s="578">
        <v>0.98253336263026791</v>
      </c>
      <c r="S7376" s="578">
        <v>2.1915072789321675E-2</v>
      </c>
      <c r="T7376" s="578">
        <v>8.5587368666892854E-3</v>
      </c>
      <c r="U7376" s="578">
        <v>0</v>
      </c>
      <c r="V7376" s="578">
        <v>0</v>
      </c>
      <c r="W7376" s="578">
        <v>0</v>
      </c>
      <c r="X7376" s="578">
        <v>0</v>
      </c>
      <c r="Y7376" s="578">
        <v>0</v>
      </c>
    </row>
    <row r="7377" spans="1:25" x14ac:dyDescent="0.3">
      <c r="A7377" s="61" t="s">
        <v>2064</v>
      </c>
      <c r="B7377" s="61" t="s">
        <v>1697</v>
      </c>
      <c r="C7377" s="61" t="s">
        <v>44</v>
      </c>
      <c r="D7377" s="36">
        <v>15</v>
      </c>
      <c r="E7377" s="36">
        <v>2020</v>
      </c>
      <c r="F7377" s="578">
        <v>0.99000064733877347</v>
      </c>
      <c r="G7377" s="578">
        <v>1345.5360844929974</v>
      </c>
      <c r="H7377" s="578">
        <v>1.0246609673357965</v>
      </c>
      <c r="I7377" s="578">
        <v>2.3550320376216349E-2</v>
      </c>
      <c r="J7377" s="578">
        <v>8.952230302384118E-3</v>
      </c>
      <c r="K7377" s="578">
        <v>1.0429757458048394</v>
      </c>
      <c r="L7377" s="578">
        <v>1430.9533309936476</v>
      </c>
      <c r="M7377" s="578">
        <v>1.1156312198355949</v>
      </c>
      <c r="N7377" s="578">
        <v>4.2191749153062071E-2</v>
      </c>
      <c r="O7377" s="578">
        <v>9.5205465962256552E-3</v>
      </c>
      <c r="P7377" s="578">
        <v>0.99000061629569158</v>
      </c>
      <c r="Q7377" s="578">
        <v>1345.5360844929974</v>
      </c>
      <c r="R7377" s="578">
        <v>1.0246609706422656</v>
      </c>
      <c r="S7377" s="578">
        <v>2.3550320385917652E-2</v>
      </c>
      <c r="T7377" s="578">
        <v>8.9522301956700724E-3</v>
      </c>
      <c r="U7377" s="578">
        <v>0</v>
      </c>
      <c r="V7377" s="578">
        <v>0</v>
      </c>
      <c r="W7377" s="578">
        <v>0</v>
      </c>
      <c r="X7377" s="578">
        <v>0</v>
      </c>
      <c r="Y7377" s="578">
        <v>0</v>
      </c>
    </row>
    <row r="7378" spans="1:25" x14ac:dyDescent="0.3">
      <c r="A7378" s="580" t="s">
        <v>2065</v>
      </c>
      <c r="B7378" s="580" t="s">
        <v>1697</v>
      </c>
      <c r="C7378" s="580" t="s">
        <v>44</v>
      </c>
      <c r="D7378" s="581">
        <v>16</v>
      </c>
      <c r="E7378" s="581">
        <v>2020</v>
      </c>
      <c r="F7378" s="582">
        <v>1.0377403266461214</v>
      </c>
      <c r="G7378" s="582">
        <v>1427.9732093811024</v>
      </c>
      <c r="H7378" s="582">
        <v>1.0851288583892216</v>
      </c>
      <c r="I7378" s="582">
        <v>2.5606060745682599E-2</v>
      </c>
      <c r="J7378" s="582">
        <v>9.5007279742276244E-3</v>
      </c>
      <c r="K7378" s="582">
        <v>1.0840516420777799</v>
      </c>
      <c r="L7378" s="582">
        <v>1502.1280568440702</v>
      </c>
      <c r="M7378" s="582">
        <v>1.1646995103966025</v>
      </c>
      <c r="N7378" s="582">
        <v>4.3160669006283556E-2</v>
      </c>
      <c r="O7378" s="582">
        <v>9.9940847042792619E-3</v>
      </c>
      <c r="P7378" s="582">
        <v>1.0377401863284266</v>
      </c>
      <c r="Q7378" s="582">
        <v>1427.9732093811024</v>
      </c>
      <c r="R7378" s="582">
        <v>1.0851288539862809</v>
      </c>
      <c r="S7378" s="582">
        <v>2.5606060739846673E-2</v>
      </c>
      <c r="T7378" s="582">
        <v>9.5007279208706025E-3</v>
      </c>
      <c r="U7378" s="582">
        <v>0</v>
      </c>
      <c r="V7378" s="582">
        <v>0</v>
      </c>
      <c r="W7378" s="582">
        <v>0</v>
      </c>
      <c r="X7378" s="582">
        <v>0</v>
      </c>
      <c r="Y7378" s="582">
        <v>0</v>
      </c>
    </row>
    <row r="7379" spans="1:25" x14ac:dyDescent="0.3">
      <c r="A7379" s="61" t="s">
        <v>2066</v>
      </c>
      <c r="B7379" s="61" t="s">
        <v>1697</v>
      </c>
      <c r="C7379" s="61" t="s">
        <v>44</v>
      </c>
      <c r="D7379" s="36">
        <v>1</v>
      </c>
      <c r="E7379" s="36">
        <v>2030</v>
      </c>
      <c r="F7379" s="578">
        <v>2.0598503074932402</v>
      </c>
      <c r="G7379" s="578">
        <v>6456.320549011225</v>
      </c>
      <c r="H7379" s="578">
        <v>5.9639382487512123</v>
      </c>
      <c r="I7379" s="578">
        <v>4.7730153015739477E-2</v>
      </c>
      <c r="J7379" s="578">
        <v>4.3048109626397421E-2</v>
      </c>
      <c r="K7379" s="578">
        <v>1.975514434579845</v>
      </c>
      <c r="L7379" s="578">
        <v>6294.9932250976526</v>
      </c>
      <c r="M7379" s="578">
        <v>5.855870490778516</v>
      </c>
      <c r="N7379" s="578">
        <v>3.6527922639227897E-2</v>
      </c>
      <c r="O7379" s="578">
        <v>4.1972457625282247E-2</v>
      </c>
      <c r="P7379" s="578">
        <v>2.0598502553412601</v>
      </c>
      <c r="Q7379" s="578">
        <v>6456.3204956054651</v>
      </c>
      <c r="R7379" s="578">
        <v>5.9639383809104975</v>
      </c>
      <c r="S7379" s="578">
        <v>4.7730150422163754E-2</v>
      </c>
      <c r="T7379" s="578">
        <v>4.3048109626397421E-2</v>
      </c>
      <c r="U7379" s="578">
        <v>0</v>
      </c>
      <c r="V7379" s="578">
        <v>0</v>
      </c>
      <c r="W7379" s="578">
        <v>0</v>
      </c>
      <c r="X7379" s="578">
        <v>0</v>
      </c>
      <c r="Y7379" s="578">
        <v>0</v>
      </c>
    </row>
    <row r="7380" spans="1:25" x14ac:dyDescent="0.3">
      <c r="A7380" s="61" t="s">
        <v>2067</v>
      </c>
      <c r="B7380" s="61" t="s">
        <v>1697</v>
      </c>
      <c r="C7380" s="61" t="s">
        <v>44</v>
      </c>
      <c r="D7380" s="36">
        <v>2</v>
      </c>
      <c r="E7380" s="36">
        <v>2030</v>
      </c>
      <c r="F7380" s="578">
        <v>1.3199259254907676</v>
      </c>
      <c r="G7380" s="578">
        <v>3806.6658045450777</v>
      </c>
      <c r="H7380" s="578">
        <v>3.5017728205517975</v>
      </c>
      <c r="I7380" s="578">
        <v>3.1473632549326121E-2</v>
      </c>
      <c r="J7380" s="578">
        <v>2.5381273396002699E-2</v>
      </c>
      <c r="K7380" s="578">
        <v>1.3039354322233376</v>
      </c>
      <c r="L7380" s="578">
        <v>3760.6685460408503</v>
      </c>
      <c r="M7380" s="578">
        <v>3.5562780491939776</v>
      </c>
      <c r="N7380" s="578">
        <v>2.1344364323340349E-2</v>
      </c>
      <c r="O7380" s="578">
        <v>2.5074601212205949E-2</v>
      </c>
      <c r="P7380" s="578">
        <v>1.3199259776453425</v>
      </c>
      <c r="Q7380" s="578">
        <v>3806.6658045450777</v>
      </c>
      <c r="R7380" s="578">
        <v>3.5017727008459225</v>
      </c>
      <c r="S7380" s="578">
        <v>3.1473632544096547E-2</v>
      </c>
      <c r="T7380" s="578">
        <v>2.5381272348264802E-2</v>
      </c>
      <c r="U7380" s="578">
        <v>0</v>
      </c>
      <c r="V7380" s="578">
        <v>0</v>
      </c>
      <c r="W7380" s="578">
        <v>0</v>
      </c>
      <c r="X7380" s="578">
        <v>0</v>
      </c>
      <c r="Y7380" s="578">
        <v>0</v>
      </c>
    </row>
    <row r="7381" spans="1:25" x14ac:dyDescent="0.3">
      <c r="A7381" s="61" t="s">
        <v>2068</v>
      </c>
      <c r="B7381" s="61" t="s">
        <v>1697</v>
      </c>
      <c r="C7381" s="61" t="s">
        <v>44</v>
      </c>
      <c r="D7381" s="36">
        <v>3</v>
      </c>
      <c r="E7381" s="36">
        <v>2030</v>
      </c>
      <c r="F7381" s="578">
        <v>0.70791247399328416</v>
      </c>
      <c r="G7381" s="578">
        <v>2015.8761316935177</v>
      </c>
      <c r="H7381" s="578">
        <v>1.8453178215622723</v>
      </c>
      <c r="I7381" s="578">
        <v>1.2169826183973425E-2</v>
      </c>
      <c r="J7381" s="578">
        <v>1.3441014646862901E-2</v>
      </c>
      <c r="K7381" s="578">
        <v>0.95315504949578</v>
      </c>
      <c r="L7381" s="578">
        <v>2604.6035588582299</v>
      </c>
      <c r="M7381" s="578">
        <v>2.4136984182117223</v>
      </c>
      <c r="N7381" s="578">
        <v>1.6947864695869876E-2</v>
      </c>
      <c r="O7381" s="578">
        <v>1.7366432390796625E-2</v>
      </c>
      <c r="P7381" s="578">
        <v>0.70791246343725278</v>
      </c>
      <c r="Q7381" s="578">
        <v>2015.8762880961051</v>
      </c>
      <c r="R7381" s="578">
        <v>1.8453178311028702</v>
      </c>
      <c r="S7381" s="578">
        <v>1.2169826182306E-2</v>
      </c>
      <c r="T7381" s="578">
        <v>1.3441014646862901E-2</v>
      </c>
      <c r="U7381" s="578">
        <v>0</v>
      </c>
      <c r="V7381" s="578">
        <v>0</v>
      </c>
      <c r="W7381" s="578">
        <v>0</v>
      </c>
      <c r="X7381" s="578">
        <v>0</v>
      </c>
      <c r="Y7381" s="578">
        <v>0</v>
      </c>
    </row>
    <row r="7382" spans="1:25" x14ac:dyDescent="0.3">
      <c r="A7382" s="61" t="s">
        <v>2069</v>
      </c>
      <c r="B7382" s="61" t="s">
        <v>1697</v>
      </c>
      <c r="C7382" s="61" t="s">
        <v>44</v>
      </c>
      <c r="D7382" s="36">
        <v>4</v>
      </c>
      <c r="E7382" s="36">
        <v>2030</v>
      </c>
      <c r="F7382" s="578">
        <v>0.36224891666347447</v>
      </c>
      <c r="G7382" s="578">
        <v>1083.56958897908</v>
      </c>
      <c r="H7382" s="578">
        <v>1.0134178476846474</v>
      </c>
      <c r="I7382" s="578">
        <v>7.2320964784277405E-3</v>
      </c>
      <c r="J7382" s="578">
        <v>7.2247951514630851E-3</v>
      </c>
      <c r="K7382" s="578">
        <v>0.82690946391325748</v>
      </c>
      <c r="L7382" s="578">
        <v>2212.3850987752226</v>
      </c>
      <c r="M7382" s="578">
        <v>1.9933782387101902</v>
      </c>
      <c r="N7382" s="578">
        <v>1.3828356893668549E-2</v>
      </c>
      <c r="O7382" s="578">
        <v>1.4751266756017324E-2</v>
      </c>
      <c r="P7382" s="578">
        <v>0.36224892178574852</v>
      </c>
      <c r="Q7382" s="578">
        <v>1083.56958897908</v>
      </c>
      <c r="R7382" s="578">
        <v>1.0134178497570814</v>
      </c>
      <c r="S7382" s="578">
        <v>7.2320964235169979E-3</v>
      </c>
      <c r="T7382" s="578">
        <v>7.2247951514630851E-3</v>
      </c>
      <c r="U7382" s="578">
        <v>0</v>
      </c>
      <c r="V7382" s="578">
        <v>0</v>
      </c>
      <c r="W7382" s="578">
        <v>0</v>
      </c>
      <c r="X7382" s="578">
        <v>0</v>
      </c>
      <c r="Y7382" s="578">
        <v>0</v>
      </c>
    </row>
    <row r="7383" spans="1:25" x14ac:dyDescent="0.3">
      <c r="A7383" s="61" t="s">
        <v>2070</v>
      </c>
      <c r="B7383" s="61" t="s">
        <v>1697</v>
      </c>
      <c r="C7383" s="61" t="s">
        <v>44</v>
      </c>
      <c r="D7383" s="36">
        <v>5</v>
      </c>
      <c r="E7383" s="36">
        <v>2030</v>
      </c>
      <c r="F7383" s="578">
        <v>0.39742204124425401</v>
      </c>
      <c r="G7383" s="578">
        <v>1121.8067537943475</v>
      </c>
      <c r="H7383" s="578">
        <v>1.0226492189716097</v>
      </c>
      <c r="I7383" s="578">
        <v>1.2477020638470948E-2</v>
      </c>
      <c r="J7383" s="578">
        <v>7.4797356792259927E-3</v>
      </c>
      <c r="K7383" s="578">
        <v>0.75083668861399566</v>
      </c>
      <c r="L7383" s="578">
        <v>1978.9962272643997</v>
      </c>
      <c r="M7383" s="578">
        <v>1.7290425847113475</v>
      </c>
      <c r="N7383" s="578">
        <v>1.39815465905333E-2</v>
      </c>
      <c r="O7383" s="578">
        <v>1.3195144788672475E-2</v>
      </c>
      <c r="P7383" s="578">
        <v>0.39742204139947451</v>
      </c>
      <c r="Q7383" s="578">
        <v>1121.8067537943475</v>
      </c>
      <c r="R7383" s="578">
        <v>1.0226492156742375</v>
      </c>
      <c r="S7383" s="578">
        <v>1.2477020638963575E-2</v>
      </c>
      <c r="T7383" s="578">
        <v>7.4797356792259927E-3</v>
      </c>
      <c r="U7383" s="578">
        <v>0</v>
      </c>
      <c r="V7383" s="578">
        <v>0</v>
      </c>
      <c r="W7383" s="578">
        <v>0</v>
      </c>
      <c r="X7383" s="578">
        <v>0</v>
      </c>
      <c r="Y7383" s="578">
        <v>0</v>
      </c>
    </row>
    <row r="7384" spans="1:25" x14ac:dyDescent="0.3">
      <c r="A7384" s="61" t="s">
        <v>2071</v>
      </c>
      <c r="B7384" s="61" t="s">
        <v>1697</v>
      </c>
      <c r="C7384" s="61" t="s">
        <v>44</v>
      </c>
      <c r="D7384" s="36">
        <v>6</v>
      </c>
      <c r="E7384" s="36">
        <v>2030</v>
      </c>
      <c r="F7384" s="578">
        <v>0.41852583472320698</v>
      </c>
      <c r="G7384" s="578">
        <v>1144.7470779418925</v>
      </c>
      <c r="H7384" s="578">
        <v>1.0281886274537226</v>
      </c>
      <c r="I7384" s="578">
        <v>1.5623954026409575E-2</v>
      </c>
      <c r="J7384" s="578">
        <v>7.6327018177835227E-3</v>
      </c>
      <c r="K7384" s="578">
        <v>0.69018276277554902</v>
      </c>
      <c r="L7384" s="578">
        <v>1810.5522956848101</v>
      </c>
      <c r="M7384" s="578">
        <v>1.5340456753564549</v>
      </c>
      <c r="N7384" s="578">
        <v>1.3192915115458399E-2</v>
      </c>
      <c r="O7384" s="578">
        <v>1.2072044870971351E-2</v>
      </c>
      <c r="P7384" s="578">
        <v>0.41852582928892851</v>
      </c>
      <c r="Q7384" s="578">
        <v>1144.7470779418925</v>
      </c>
      <c r="R7384" s="578">
        <v>1.0281886462610117</v>
      </c>
      <c r="S7384" s="578">
        <v>1.5623953491778251E-2</v>
      </c>
      <c r="T7384" s="578">
        <v>7.6327018177835227E-3</v>
      </c>
      <c r="U7384" s="578">
        <v>0</v>
      </c>
      <c r="V7384" s="578">
        <v>0</v>
      </c>
      <c r="W7384" s="578">
        <v>0</v>
      </c>
      <c r="X7384" s="578">
        <v>0</v>
      </c>
      <c r="Y7384" s="578">
        <v>0</v>
      </c>
    </row>
    <row r="7385" spans="1:25" x14ac:dyDescent="0.3">
      <c r="A7385" s="61" t="s">
        <v>2072</v>
      </c>
      <c r="B7385" s="61" t="s">
        <v>1697</v>
      </c>
      <c r="C7385" s="61" t="s">
        <v>44</v>
      </c>
      <c r="D7385" s="36">
        <v>7</v>
      </c>
      <c r="E7385" s="36">
        <v>2030</v>
      </c>
      <c r="F7385" s="578">
        <v>0.43259509861051476</v>
      </c>
      <c r="G7385" s="578">
        <v>1160.0482393900525</v>
      </c>
      <c r="H7385" s="578">
        <v>1.0318849886623382</v>
      </c>
      <c r="I7385" s="578">
        <v>1.7721889174860374E-2</v>
      </c>
      <c r="J7385" s="578">
        <v>7.7347237529465877E-3</v>
      </c>
      <c r="K7385" s="578">
        <v>0.70407099811070328</v>
      </c>
      <c r="L7385" s="578">
        <v>1775.149884541825</v>
      </c>
      <c r="M7385" s="578">
        <v>1.4723397812733725</v>
      </c>
      <c r="N7385" s="578">
        <v>2.200786271343225E-2</v>
      </c>
      <c r="O7385" s="578">
        <v>1.1835965521944025E-2</v>
      </c>
      <c r="P7385" s="578">
        <v>0.43259510326816975</v>
      </c>
      <c r="Q7385" s="578">
        <v>1160.0482393900525</v>
      </c>
      <c r="R7385" s="578">
        <v>1.0318849963162673</v>
      </c>
      <c r="S7385" s="578">
        <v>1.7721889698729329E-2</v>
      </c>
      <c r="T7385" s="578">
        <v>7.7347237529465877E-3</v>
      </c>
      <c r="U7385" s="578">
        <v>0</v>
      </c>
      <c r="V7385" s="578">
        <v>0</v>
      </c>
      <c r="W7385" s="578">
        <v>0</v>
      </c>
      <c r="X7385" s="578">
        <v>0</v>
      </c>
      <c r="Y7385" s="578">
        <v>0</v>
      </c>
    </row>
    <row r="7386" spans="1:25" x14ac:dyDescent="0.3">
      <c r="A7386" s="61" t="s">
        <v>2073</v>
      </c>
      <c r="B7386" s="61" t="s">
        <v>1697</v>
      </c>
      <c r="C7386" s="61" t="s">
        <v>44</v>
      </c>
      <c r="D7386" s="36">
        <v>8</v>
      </c>
      <c r="E7386" s="36">
        <v>2030</v>
      </c>
      <c r="F7386" s="578">
        <v>0.41246326512456677</v>
      </c>
      <c r="G7386" s="578">
        <v>1080.577378590895</v>
      </c>
      <c r="H7386" s="578">
        <v>0.93776104270121374</v>
      </c>
      <c r="I7386" s="578">
        <v>1.5957961722354672E-2</v>
      </c>
      <c r="J7386" s="578">
        <v>7.2048473254350603E-3</v>
      </c>
      <c r="K7386" s="578">
        <v>0.61284999703155973</v>
      </c>
      <c r="L7386" s="578">
        <v>1491.2067089080774</v>
      </c>
      <c r="M7386" s="578">
        <v>1.2071989702477175</v>
      </c>
      <c r="N7386" s="578">
        <v>1.9559535903378323E-2</v>
      </c>
      <c r="O7386" s="578">
        <v>9.942763198826754E-3</v>
      </c>
      <c r="P7386" s="578">
        <v>0.41246327009214145</v>
      </c>
      <c r="Q7386" s="578">
        <v>1080.577378590895</v>
      </c>
      <c r="R7386" s="578">
        <v>0.93776104429123852</v>
      </c>
      <c r="S7386" s="578">
        <v>1.5957961722392548E-2</v>
      </c>
      <c r="T7386" s="578">
        <v>7.2048473254350603E-3</v>
      </c>
      <c r="U7386" s="578">
        <v>0</v>
      </c>
      <c r="V7386" s="578">
        <v>0</v>
      </c>
      <c r="W7386" s="578">
        <v>0</v>
      </c>
      <c r="X7386" s="578">
        <v>0</v>
      </c>
      <c r="Y7386" s="578">
        <v>0</v>
      </c>
    </row>
    <row r="7387" spans="1:25" x14ac:dyDescent="0.3">
      <c r="A7387" s="61" t="s">
        <v>2074</v>
      </c>
      <c r="B7387" s="61" t="s">
        <v>1697</v>
      </c>
      <c r="C7387" s="61" t="s">
        <v>44</v>
      </c>
      <c r="D7387" s="36">
        <v>9</v>
      </c>
      <c r="E7387" s="36">
        <v>2030</v>
      </c>
      <c r="F7387" s="578">
        <v>0.39736485140660172</v>
      </c>
      <c r="G7387" s="578">
        <v>1020.9727923075322</v>
      </c>
      <c r="H7387" s="578">
        <v>0.86716655650570773</v>
      </c>
      <c r="I7387" s="578">
        <v>1.463501927840595E-2</v>
      </c>
      <c r="J7387" s="578">
        <v>6.8074287701165252E-3</v>
      </c>
      <c r="K7387" s="578">
        <v>0.60853401257122597</v>
      </c>
      <c r="L7387" s="578">
        <v>1443.7912483215275</v>
      </c>
      <c r="M7387" s="578">
        <v>1.133819546894145</v>
      </c>
      <c r="N7387" s="578">
        <v>2.5501587927616698E-2</v>
      </c>
      <c r="O7387" s="578">
        <v>9.6266142597111453E-3</v>
      </c>
      <c r="P7387" s="578">
        <v>0.39736485668409649</v>
      </c>
      <c r="Q7387" s="578">
        <v>1020.9727401733372</v>
      </c>
      <c r="R7387" s="578">
        <v>0.86716656281161375</v>
      </c>
      <c r="S7387" s="578">
        <v>1.46350187493074E-2</v>
      </c>
      <c r="T7387" s="578">
        <v>6.8074287701165252E-3</v>
      </c>
      <c r="U7387" s="578">
        <v>0</v>
      </c>
      <c r="V7387" s="578">
        <v>0</v>
      </c>
      <c r="W7387" s="578">
        <v>0</v>
      </c>
      <c r="X7387" s="578">
        <v>0</v>
      </c>
      <c r="Y7387" s="578">
        <v>0</v>
      </c>
    </row>
    <row r="7388" spans="1:25" x14ac:dyDescent="0.3">
      <c r="A7388" s="61" t="s">
        <v>2075</v>
      </c>
      <c r="B7388" s="61" t="s">
        <v>1697</v>
      </c>
      <c r="C7388" s="61" t="s">
        <v>44</v>
      </c>
      <c r="D7388" s="36">
        <v>10</v>
      </c>
      <c r="E7388" s="36">
        <v>2030</v>
      </c>
      <c r="F7388" s="578">
        <v>0.38562136359412075</v>
      </c>
      <c r="G7388" s="578">
        <v>974.61411380767629</v>
      </c>
      <c r="H7388" s="578">
        <v>0.81226014365203447</v>
      </c>
      <c r="I7388" s="578">
        <v>1.3606030041917874E-2</v>
      </c>
      <c r="J7388" s="578">
        <v>6.4983258295493798E-3</v>
      </c>
      <c r="K7388" s="578">
        <v>0.60466896304594253</v>
      </c>
      <c r="L7388" s="578">
        <v>1404.3850135803175</v>
      </c>
      <c r="M7388" s="578">
        <v>1.0742401886952426</v>
      </c>
      <c r="N7388" s="578">
        <v>2.9537726148040098E-2</v>
      </c>
      <c r="O7388" s="578">
        <v>9.3638584658037836E-3</v>
      </c>
      <c r="P7388" s="578">
        <v>0.38562134791789948</v>
      </c>
      <c r="Q7388" s="578">
        <v>974.61406167348025</v>
      </c>
      <c r="R7388" s="578">
        <v>0.81226014525107793</v>
      </c>
      <c r="S7388" s="578">
        <v>1.3606029517707875E-2</v>
      </c>
      <c r="T7388" s="578">
        <v>6.4983258829064026E-3</v>
      </c>
      <c r="U7388" s="578">
        <v>0</v>
      </c>
      <c r="V7388" s="578">
        <v>0</v>
      </c>
      <c r="W7388" s="578">
        <v>0</v>
      </c>
      <c r="X7388" s="578">
        <v>0</v>
      </c>
      <c r="Y7388" s="578">
        <v>0</v>
      </c>
    </row>
    <row r="7389" spans="1:25" x14ac:dyDescent="0.3">
      <c r="A7389" s="61" t="s">
        <v>2076</v>
      </c>
      <c r="B7389" s="61" t="s">
        <v>1697</v>
      </c>
      <c r="C7389" s="61" t="s">
        <v>44</v>
      </c>
      <c r="D7389" s="36">
        <v>11</v>
      </c>
      <c r="E7389" s="36">
        <v>2030</v>
      </c>
      <c r="F7389" s="578">
        <v>0.48211077042388173</v>
      </c>
      <c r="G7389" s="578">
        <v>1112.034159342445</v>
      </c>
      <c r="H7389" s="578">
        <v>0.84800778457342041</v>
      </c>
      <c r="I7389" s="578">
        <v>1.6489280779599776E-2</v>
      </c>
      <c r="J7389" s="578">
        <v>7.4145799153484352E-3</v>
      </c>
      <c r="K7389" s="578">
        <v>0.60408358351980906</v>
      </c>
      <c r="L7389" s="578">
        <v>1368.744158426915</v>
      </c>
      <c r="M7389" s="578">
        <v>1.0223951535286886</v>
      </c>
      <c r="N7389" s="578">
        <v>3.2799811350438718E-2</v>
      </c>
      <c r="O7389" s="578">
        <v>9.1262227894427818E-3</v>
      </c>
      <c r="P7389" s="578">
        <v>0.48211075474661846</v>
      </c>
      <c r="Q7389" s="578">
        <v>1112.034159342445</v>
      </c>
      <c r="R7389" s="578">
        <v>0.84800779525077441</v>
      </c>
      <c r="S7389" s="578">
        <v>1.6489282322102776E-2</v>
      </c>
      <c r="T7389" s="578">
        <v>7.41457981105971E-3</v>
      </c>
      <c r="U7389" s="578">
        <v>0</v>
      </c>
      <c r="V7389" s="578">
        <v>0</v>
      </c>
      <c r="W7389" s="578">
        <v>0</v>
      </c>
      <c r="X7389" s="578">
        <v>0</v>
      </c>
      <c r="Y7389" s="578">
        <v>0</v>
      </c>
    </row>
    <row r="7390" spans="1:25" x14ac:dyDescent="0.3">
      <c r="A7390" s="61" t="s">
        <v>2077</v>
      </c>
      <c r="B7390" s="61" t="s">
        <v>1697</v>
      </c>
      <c r="C7390" s="61" t="s">
        <v>44</v>
      </c>
      <c r="D7390" s="36">
        <v>12</v>
      </c>
      <c r="E7390" s="36">
        <v>2030</v>
      </c>
      <c r="F7390" s="578">
        <v>0.56105664673640321</v>
      </c>
      <c r="G7390" s="578">
        <v>1224.4591547648074</v>
      </c>
      <c r="H7390" s="578">
        <v>0.87725263279279786</v>
      </c>
      <c r="I7390" s="578">
        <v>1.8848333280857277E-2</v>
      </c>
      <c r="J7390" s="578">
        <v>8.1642023045181544E-3</v>
      </c>
      <c r="K7390" s="578">
        <v>0.60326940739431179</v>
      </c>
      <c r="L7390" s="578">
        <v>1338.696656545</v>
      </c>
      <c r="M7390" s="578">
        <v>0.97947941604551469</v>
      </c>
      <c r="N7390" s="578">
        <v>3.5402466208324754E-2</v>
      </c>
      <c r="O7390" s="578">
        <v>8.925879044303045E-3</v>
      </c>
      <c r="P7390" s="578">
        <v>0.56105663106070325</v>
      </c>
      <c r="Q7390" s="578">
        <v>1224.4591547648074</v>
      </c>
      <c r="R7390" s="578">
        <v>0.8772526274939294</v>
      </c>
      <c r="S7390" s="578">
        <v>1.8848333280857277E-2</v>
      </c>
      <c r="T7390" s="578">
        <v>8.1642024112321999E-3</v>
      </c>
      <c r="U7390" s="578">
        <v>0</v>
      </c>
      <c r="V7390" s="578">
        <v>0</v>
      </c>
      <c r="W7390" s="578">
        <v>0</v>
      </c>
      <c r="X7390" s="578">
        <v>0</v>
      </c>
      <c r="Y7390" s="578">
        <v>0</v>
      </c>
    </row>
    <row r="7391" spans="1:25" x14ac:dyDescent="0.3">
      <c r="A7391" s="61" t="s">
        <v>2078</v>
      </c>
      <c r="B7391" s="61" t="s">
        <v>1697</v>
      </c>
      <c r="C7391" s="61" t="s">
        <v>44</v>
      </c>
      <c r="D7391" s="36">
        <v>13</v>
      </c>
      <c r="E7391" s="36">
        <v>2030</v>
      </c>
      <c r="F7391" s="578">
        <v>0.54698379819008802</v>
      </c>
      <c r="G7391" s="578">
        <v>1199.8355077107701</v>
      </c>
      <c r="H7391" s="578">
        <v>0.84404658049440129</v>
      </c>
      <c r="I7391" s="578">
        <v>1.9787759714290525E-2</v>
      </c>
      <c r="J7391" s="578">
        <v>8.0000137386377883E-3</v>
      </c>
      <c r="K7391" s="578">
        <v>0.58376609834856596</v>
      </c>
      <c r="L7391" s="578">
        <v>1302.999164581295</v>
      </c>
      <c r="M7391" s="578">
        <v>0.93929064439733589</v>
      </c>
      <c r="N7391" s="578">
        <v>3.6425292973338672E-2</v>
      </c>
      <c r="O7391" s="578">
        <v>8.6878649308346177E-3</v>
      </c>
      <c r="P7391" s="578">
        <v>0.54698378251334601</v>
      </c>
      <c r="Q7391" s="578">
        <v>1199.8355077107701</v>
      </c>
      <c r="R7391" s="578">
        <v>0.84404657623940627</v>
      </c>
      <c r="S7391" s="578">
        <v>1.9787759714290525E-2</v>
      </c>
      <c r="T7391" s="578">
        <v>8.0000137434884291E-3</v>
      </c>
      <c r="U7391" s="578">
        <v>0</v>
      </c>
      <c r="V7391" s="578">
        <v>0</v>
      </c>
      <c r="W7391" s="578">
        <v>0</v>
      </c>
      <c r="X7391" s="578">
        <v>0</v>
      </c>
      <c r="Y7391" s="578">
        <v>0</v>
      </c>
    </row>
    <row r="7392" spans="1:25" x14ac:dyDescent="0.3">
      <c r="A7392" s="61" t="s">
        <v>2079</v>
      </c>
      <c r="B7392" s="61" t="s">
        <v>1697</v>
      </c>
      <c r="C7392" s="61" t="s">
        <v>44</v>
      </c>
      <c r="D7392" s="36">
        <v>14</v>
      </c>
      <c r="E7392" s="36">
        <v>2030</v>
      </c>
      <c r="F7392" s="578">
        <v>0.55592875834651978</v>
      </c>
      <c r="G7392" s="578">
        <v>1258.2913411458276</v>
      </c>
      <c r="H7392" s="578">
        <v>0.88078534263214125</v>
      </c>
      <c r="I7392" s="578">
        <v>2.0964661671314326E-2</v>
      </c>
      <c r="J7392" s="578">
        <v>8.3897671089895633E-3</v>
      </c>
      <c r="K7392" s="578">
        <v>0.59031563331029646</v>
      </c>
      <c r="L7392" s="578">
        <v>1352.4098472595176</v>
      </c>
      <c r="M7392" s="578">
        <v>0.96734142695974357</v>
      </c>
      <c r="N7392" s="578">
        <v>3.733028984591627E-2</v>
      </c>
      <c r="O7392" s="578">
        <v>9.0173229982610757E-3</v>
      </c>
      <c r="P7392" s="578">
        <v>0.55592874779205148</v>
      </c>
      <c r="Q7392" s="578">
        <v>1258.2913411458276</v>
      </c>
      <c r="R7392" s="578">
        <v>0.88078533745938803</v>
      </c>
      <c r="S7392" s="578">
        <v>2.0964661142897901E-2</v>
      </c>
      <c r="T7392" s="578">
        <v>8.3897671623465852E-3</v>
      </c>
      <c r="U7392" s="578">
        <v>0</v>
      </c>
      <c r="V7392" s="578">
        <v>0</v>
      </c>
      <c r="W7392" s="578">
        <v>0</v>
      </c>
      <c r="X7392" s="578">
        <v>0</v>
      </c>
      <c r="Y7392" s="578">
        <v>0</v>
      </c>
    </row>
    <row r="7393" spans="1:25" x14ac:dyDescent="0.3">
      <c r="A7393" s="61" t="s">
        <v>2080</v>
      </c>
      <c r="B7393" s="61" t="s">
        <v>1697</v>
      </c>
      <c r="C7393" s="61" t="s">
        <v>44</v>
      </c>
      <c r="D7393" s="36">
        <v>15</v>
      </c>
      <c r="E7393" s="36">
        <v>2030</v>
      </c>
      <c r="F7393" s="578">
        <v>0.56579598903313832</v>
      </c>
      <c r="G7393" s="578">
        <v>1315.5699055989526</v>
      </c>
      <c r="H7393" s="578">
        <v>0.91788863946407895</v>
      </c>
      <c r="I7393" s="578">
        <v>2.2010910154222026E-2</v>
      </c>
      <c r="J7393" s="578">
        <v>8.7716923347519009E-3</v>
      </c>
      <c r="K7393" s="578">
        <v>0.59718562094592598</v>
      </c>
      <c r="L7393" s="578">
        <v>1399.5068728129024</v>
      </c>
      <c r="M7393" s="578">
        <v>0.99456022408113054</v>
      </c>
      <c r="N7393" s="578">
        <v>3.6783426391442178E-2</v>
      </c>
      <c r="O7393" s="578">
        <v>9.3313367397058738E-3</v>
      </c>
      <c r="P7393" s="578">
        <v>0.56579600005430974</v>
      </c>
      <c r="Q7393" s="578">
        <v>1315.5699055989526</v>
      </c>
      <c r="R7393" s="578">
        <v>0.91788864588783992</v>
      </c>
      <c r="S7393" s="578">
        <v>2.2010910677939397E-2</v>
      </c>
      <c r="T7393" s="578">
        <v>8.771692237739135E-3</v>
      </c>
      <c r="U7393" s="578">
        <v>0</v>
      </c>
      <c r="V7393" s="578">
        <v>0</v>
      </c>
      <c r="W7393" s="578">
        <v>0</v>
      </c>
      <c r="X7393" s="578">
        <v>0</v>
      </c>
      <c r="Y7393" s="578">
        <v>0</v>
      </c>
    </row>
    <row r="7394" spans="1:25" x14ac:dyDescent="0.3">
      <c r="A7394" s="580" t="s">
        <v>2081</v>
      </c>
      <c r="B7394" s="580" t="s">
        <v>1697</v>
      </c>
      <c r="C7394" s="580" t="s">
        <v>44</v>
      </c>
      <c r="D7394" s="581">
        <v>16</v>
      </c>
      <c r="E7394" s="581">
        <v>2030</v>
      </c>
      <c r="F7394" s="582">
        <v>0.58856055588534151</v>
      </c>
      <c r="G7394" s="582">
        <v>1395.554786682125</v>
      </c>
      <c r="H7394" s="582">
        <v>0.97136622832654829</v>
      </c>
      <c r="I7394" s="582">
        <v>2.3188425047085973E-2</v>
      </c>
      <c r="J7394" s="582">
        <v>9.3049835171162432E-3</v>
      </c>
      <c r="K7394" s="582">
        <v>0.61639899642409524</v>
      </c>
      <c r="L7394" s="582">
        <v>1468.5144214630075</v>
      </c>
      <c r="M7394" s="582">
        <v>1.0383815808006962</v>
      </c>
      <c r="N7394" s="582">
        <v>3.7080447369438198E-2</v>
      </c>
      <c r="O7394" s="582">
        <v>9.7914428236738973E-3</v>
      </c>
      <c r="P7394" s="582">
        <v>0.58856054036381</v>
      </c>
      <c r="Q7394" s="582">
        <v>1395.554786682125</v>
      </c>
      <c r="R7394" s="582">
        <v>0.97136617547376547</v>
      </c>
      <c r="S7394" s="582">
        <v>2.3188423474797024E-2</v>
      </c>
      <c r="T7394" s="582">
        <v>9.3049834104021976E-3</v>
      </c>
      <c r="U7394" s="582">
        <v>0</v>
      </c>
      <c r="V7394" s="582">
        <v>0</v>
      </c>
      <c r="W7394" s="582">
        <v>0</v>
      </c>
      <c r="X7394" s="582">
        <v>0</v>
      </c>
      <c r="Y7394" s="582">
        <v>0</v>
      </c>
    </row>
    <row r="7395" spans="1:25" x14ac:dyDescent="0.3">
      <c r="A7395" s="61" t="s">
        <v>1365</v>
      </c>
      <c r="B7395" s="61" t="s">
        <v>7</v>
      </c>
      <c r="C7395" s="61" t="s">
        <v>45</v>
      </c>
      <c r="D7395" s="36">
        <v>1</v>
      </c>
      <c r="E7395" s="36">
        <v>2012</v>
      </c>
      <c r="F7395" s="578">
        <v>1.3553859855929475</v>
      </c>
      <c r="G7395" s="578">
        <v>2003.1625461578326</v>
      </c>
      <c r="H7395" s="578">
        <v>1.9858463236741901</v>
      </c>
      <c r="I7395" s="578">
        <v>2.1393316197190825E-2</v>
      </c>
      <c r="J7395" s="578">
        <v>3.9921376621350625E-2</v>
      </c>
      <c r="K7395" s="578">
        <v>1.4125659814902125</v>
      </c>
      <c r="L7395" s="578">
        <v>2070.8840878804476</v>
      </c>
      <c r="M7395" s="578">
        <v>2.0118931414181076</v>
      </c>
      <c r="N7395" s="578">
        <v>2.1841956011030523E-2</v>
      </c>
      <c r="O7395" s="578">
        <v>4.1271034201296602E-2</v>
      </c>
      <c r="P7395" s="578">
        <v>1.3553858303767798</v>
      </c>
      <c r="Q7395" s="578">
        <v>2003.162597656245</v>
      </c>
      <c r="R7395" s="578">
        <v>1.9858464116647725</v>
      </c>
      <c r="S7395" s="578">
        <v>2.1393316706204701E-2</v>
      </c>
      <c r="T7395" s="578">
        <v>3.9921376621350625E-2</v>
      </c>
      <c r="U7395" s="578">
        <v>1.4125662416328699</v>
      </c>
      <c r="V7395" s="578">
        <v>2070.8840878804476</v>
      </c>
      <c r="W7395" s="578">
        <v>2.0118927294242877</v>
      </c>
      <c r="X7395" s="578">
        <v>2.1841955986398352E-2</v>
      </c>
      <c r="Y7395" s="578">
        <v>4.1271034201296602E-2</v>
      </c>
    </row>
    <row r="7396" spans="1:25" x14ac:dyDescent="0.3">
      <c r="A7396" s="61" t="s">
        <v>1366</v>
      </c>
      <c r="B7396" s="61" t="s">
        <v>7</v>
      </c>
      <c r="C7396" s="61" t="s">
        <v>45</v>
      </c>
      <c r="D7396" s="36">
        <v>2</v>
      </c>
      <c r="E7396" s="36">
        <v>2012</v>
      </c>
      <c r="F7396" s="578">
        <v>0.94396570486689069</v>
      </c>
      <c r="G7396" s="578">
        <v>1124.9145940144799</v>
      </c>
      <c r="H7396" s="578">
        <v>1.0538094083967695</v>
      </c>
      <c r="I7396" s="578">
        <v>1.4480165739769225E-2</v>
      </c>
      <c r="J7396" s="578">
        <v>2.2418612420248424E-2</v>
      </c>
      <c r="K7396" s="578">
        <v>0.95986152511742628</v>
      </c>
      <c r="L7396" s="578">
        <v>1139.2935587565073</v>
      </c>
      <c r="M7396" s="578">
        <v>1.0625236661459525</v>
      </c>
      <c r="N7396" s="578">
        <v>1.371826308654055E-2</v>
      </c>
      <c r="O7396" s="578">
        <v>2.2705165232764526E-2</v>
      </c>
      <c r="P7396" s="578">
        <v>0.94396583339094242</v>
      </c>
      <c r="Q7396" s="578">
        <v>1124.9145940144799</v>
      </c>
      <c r="R7396" s="578">
        <v>1.0538094318544557</v>
      </c>
      <c r="S7396" s="578">
        <v>1.4480163121485576E-2</v>
      </c>
      <c r="T7396" s="578">
        <v>2.2418612420248424E-2</v>
      </c>
      <c r="U7396" s="578">
        <v>0.95986159309936903</v>
      </c>
      <c r="V7396" s="578">
        <v>1139.2935587565073</v>
      </c>
      <c r="W7396" s="578">
        <v>1.0625235498616026</v>
      </c>
      <c r="X7396" s="578">
        <v>1.3718262547551223E-2</v>
      </c>
      <c r="Y7396" s="578">
        <v>2.2705164718596849E-2</v>
      </c>
    </row>
    <row r="7397" spans="1:25" x14ac:dyDescent="0.3">
      <c r="A7397" s="61" t="s">
        <v>1367</v>
      </c>
      <c r="B7397" s="61" t="s">
        <v>7</v>
      </c>
      <c r="C7397" s="61" t="s">
        <v>45</v>
      </c>
      <c r="D7397" s="36">
        <v>3</v>
      </c>
      <c r="E7397" s="36">
        <v>2012</v>
      </c>
      <c r="F7397" s="578">
        <v>0.73825510797840321</v>
      </c>
      <c r="G7397" s="578">
        <v>685.7901376088455</v>
      </c>
      <c r="H7397" s="578">
        <v>0.58779071202661703</v>
      </c>
      <c r="I7397" s="578">
        <v>1.102357270967028E-2</v>
      </c>
      <c r="J7397" s="578">
        <v>1.3667247743190523E-2</v>
      </c>
      <c r="K7397" s="578">
        <v>0.70019345812348344</v>
      </c>
      <c r="L7397" s="578">
        <v>667.94481436411502</v>
      </c>
      <c r="M7397" s="578">
        <v>0.58093359658353871</v>
      </c>
      <c r="N7397" s="578">
        <v>8.9508018825578354E-3</v>
      </c>
      <c r="O7397" s="578">
        <v>1.3311600040954798E-2</v>
      </c>
      <c r="P7397" s="578">
        <v>0.73825513405542598</v>
      </c>
      <c r="Q7397" s="578">
        <v>685.79013729095425</v>
      </c>
      <c r="R7397" s="578">
        <v>0.587790647385797</v>
      </c>
      <c r="S7397" s="578">
        <v>1.1023572807668313E-2</v>
      </c>
      <c r="T7397" s="578">
        <v>1.3667247743190523E-2</v>
      </c>
      <c r="U7397" s="578">
        <v>0.70019346433231033</v>
      </c>
      <c r="V7397" s="578">
        <v>667.94480895996048</v>
      </c>
      <c r="W7397" s="578">
        <v>0.58093362402238768</v>
      </c>
      <c r="X7397" s="578">
        <v>8.9508025032500708E-3</v>
      </c>
      <c r="Y7397" s="578">
        <v>1.3311600040954798E-2</v>
      </c>
    </row>
    <row r="7398" spans="1:25" x14ac:dyDescent="0.3">
      <c r="A7398" s="61" t="s">
        <v>1368</v>
      </c>
      <c r="B7398" s="61" t="s">
        <v>7</v>
      </c>
      <c r="C7398" s="61" t="s">
        <v>45</v>
      </c>
      <c r="D7398" s="36">
        <v>4</v>
      </c>
      <c r="E7398" s="36">
        <v>2012</v>
      </c>
      <c r="F7398" s="578">
        <v>0.66968351186959729</v>
      </c>
      <c r="G7398" s="578">
        <v>539.41557629903093</v>
      </c>
      <c r="H7398" s="578">
        <v>0.43245126280453378</v>
      </c>
      <c r="I7398" s="578">
        <v>9.8713831663038085E-3</v>
      </c>
      <c r="J7398" s="578">
        <v>1.0750114675223174E-2</v>
      </c>
      <c r="K7398" s="578">
        <v>0.57344488298713203</v>
      </c>
      <c r="L7398" s="578">
        <v>526.35800743102971</v>
      </c>
      <c r="M7398" s="578">
        <v>0.41808767812532677</v>
      </c>
      <c r="N7398" s="578">
        <v>6.1887216598771923E-3</v>
      </c>
      <c r="O7398" s="578">
        <v>1.0489874092551525E-2</v>
      </c>
      <c r="P7398" s="578">
        <v>0.66968353887795173</v>
      </c>
      <c r="Q7398" s="578">
        <v>539.4155708948764</v>
      </c>
      <c r="R7398" s="578">
        <v>0.43245129250559899</v>
      </c>
      <c r="S7398" s="578">
        <v>9.8713829017924339E-3</v>
      </c>
      <c r="T7398" s="578">
        <v>1.0750114675223174E-2</v>
      </c>
      <c r="U7398" s="578">
        <v>0.57344486156670327</v>
      </c>
      <c r="V7398" s="578">
        <v>526.35800743102971</v>
      </c>
      <c r="W7398" s="578">
        <v>0.41808766643407524</v>
      </c>
      <c r="X7398" s="578">
        <v>6.1887215602117298E-3</v>
      </c>
      <c r="Y7398" s="578">
        <v>1.0489874092551525E-2</v>
      </c>
    </row>
    <row r="7399" spans="1:25" x14ac:dyDescent="0.3">
      <c r="A7399" s="61" t="s">
        <v>1369</v>
      </c>
      <c r="B7399" s="61" t="s">
        <v>7</v>
      </c>
      <c r="C7399" s="61" t="s">
        <v>45</v>
      </c>
      <c r="D7399" s="36">
        <v>5</v>
      </c>
      <c r="E7399" s="36">
        <v>2012</v>
      </c>
      <c r="F7399" s="578">
        <v>0.63045795002255978</v>
      </c>
      <c r="G7399" s="578">
        <v>463.12467416127504</v>
      </c>
      <c r="H7399" s="578">
        <v>0.3518937396953935</v>
      </c>
      <c r="I7399" s="578">
        <v>8.6637309753996201E-3</v>
      </c>
      <c r="J7399" s="578">
        <v>9.2297049316888008E-3</v>
      </c>
      <c r="K7399" s="578">
        <v>0.5009437250082458</v>
      </c>
      <c r="L7399" s="578">
        <v>439.36923853556249</v>
      </c>
      <c r="M7399" s="578">
        <v>0.32671028557645748</v>
      </c>
      <c r="N7399" s="578">
        <v>5.131735613967214E-3</v>
      </c>
      <c r="O7399" s="578">
        <v>8.7562744301976567E-3</v>
      </c>
      <c r="P7399" s="578">
        <v>0.63045801366242393</v>
      </c>
      <c r="Q7399" s="578">
        <v>463.12467940648378</v>
      </c>
      <c r="R7399" s="578">
        <v>0.35189376168940101</v>
      </c>
      <c r="S7399" s="578">
        <v>8.6637310105667498E-3</v>
      </c>
      <c r="T7399" s="578">
        <v>9.2297048734811399E-3</v>
      </c>
      <c r="U7399" s="578">
        <v>0.500943745805699</v>
      </c>
      <c r="V7399" s="578">
        <v>439.36923853556249</v>
      </c>
      <c r="W7399" s="578">
        <v>0.32671030491534653</v>
      </c>
      <c r="X7399" s="578">
        <v>5.1317357269719298E-3</v>
      </c>
      <c r="Y7399" s="578">
        <v>8.7562744301976567E-3</v>
      </c>
    </row>
    <row r="7400" spans="1:25" x14ac:dyDescent="0.3">
      <c r="A7400" s="61" t="s">
        <v>1370</v>
      </c>
      <c r="B7400" s="61" t="s">
        <v>7</v>
      </c>
      <c r="C7400" s="61" t="s">
        <v>45</v>
      </c>
      <c r="D7400" s="36">
        <v>6</v>
      </c>
      <c r="E7400" s="36">
        <v>2012</v>
      </c>
      <c r="F7400" s="578">
        <v>0.59697477380832198</v>
      </c>
      <c r="G7400" s="578">
        <v>411.10266065597477</v>
      </c>
      <c r="H7400" s="578">
        <v>0.29774589830049025</v>
      </c>
      <c r="I7400" s="578">
        <v>6.6676884922192824E-3</v>
      </c>
      <c r="J7400" s="578">
        <v>8.192943574006975E-3</v>
      </c>
      <c r="K7400" s="578">
        <v>0.49175151597798522</v>
      </c>
      <c r="L7400" s="578">
        <v>391.55073738098076</v>
      </c>
      <c r="M7400" s="578">
        <v>0.27792002858586728</v>
      </c>
      <c r="N7400" s="578">
        <v>5.3174634078345601E-3</v>
      </c>
      <c r="O7400" s="578">
        <v>7.8032903984421821E-3</v>
      </c>
      <c r="P7400" s="578">
        <v>0.59697478529307024</v>
      </c>
      <c r="Q7400" s="578">
        <v>411.10265541076603</v>
      </c>
      <c r="R7400" s="578">
        <v>0.29774589272892599</v>
      </c>
      <c r="S7400" s="578">
        <v>6.6676887521642369E-3</v>
      </c>
      <c r="T7400" s="578">
        <v>8.1929436807210206E-3</v>
      </c>
      <c r="U7400" s="578">
        <v>0.49175151551181251</v>
      </c>
      <c r="V7400" s="578">
        <v>391.55073738098076</v>
      </c>
      <c r="W7400" s="578">
        <v>0.27791999498064451</v>
      </c>
      <c r="X7400" s="578">
        <v>5.3174634102409303E-3</v>
      </c>
      <c r="Y7400" s="578">
        <v>7.8032903450851593E-3</v>
      </c>
    </row>
    <row r="7401" spans="1:25" x14ac:dyDescent="0.3">
      <c r="A7401" s="61" t="s">
        <v>1371</v>
      </c>
      <c r="B7401" s="61" t="s">
        <v>7</v>
      </c>
      <c r="C7401" s="61" t="s">
        <v>45</v>
      </c>
      <c r="D7401" s="36">
        <v>7</v>
      </c>
      <c r="E7401" s="36">
        <v>2012</v>
      </c>
      <c r="F7401" s="578">
        <v>0.53522430045236002</v>
      </c>
      <c r="G7401" s="578">
        <v>367.11941878000823</v>
      </c>
      <c r="H7401" s="578">
        <v>0.25766394768076323</v>
      </c>
      <c r="I7401" s="578">
        <v>6.2170946676474124E-3</v>
      </c>
      <c r="J7401" s="578">
        <v>7.3163971634736874E-3</v>
      </c>
      <c r="K7401" s="578">
        <v>0.49725131342102202</v>
      </c>
      <c r="L7401" s="578">
        <v>363.47055149078329</v>
      </c>
      <c r="M7401" s="578">
        <v>0.24882019598226124</v>
      </c>
      <c r="N7401" s="578">
        <v>6.2324540336552029E-3</v>
      </c>
      <c r="O7401" s="578">
        <v>7.2436725337562723E-3</v>
      </c>
      <c r="P7401" s="578">
        <v>0.53522430060914372</v>
      </c>
      <c r="Q7401" s="578">
        <v>367.11941369374523</v>
      </c>
      <c r="R7401" s="578">
        <v>0.257663957549084</v>
      </c>
      <c r="S7401" s="578">
        <v>6.2170950380580773E-3</v>
      </c>
      <c r="T7401" s="578">
        <v>7.3163973162687947E-3</v>
      </c>
      <c r="U7401" s="578">
        <v>0.49725132397548982</v>
      </c>
      <c r="V7401" s="578">
        <v>363.47055149078329</v>
      </c>
      <c r="W7401" s="578">
        <v>0.24882016202172899</v>
      </c>
      <c r="X7401" s="578">
        <v>6.2324535097862547E-3</v>
      </c>
      <c r="Y7401" s="578">
        <v>7.2436725846879747E-3</v>
      </c>
    </row>
    <row r="7402" spans="1:25" x14ac:dyDescent="0.3">
      <c r="A7402" s="61" t="s">
        <v>1372</v>
      </c>
      <c r="B7402" s="61" t="s">
        <v>7</v>
      </c>
      <c r="C7402" s="61" t="s">
        <v>45</v>
      </c>
      <c r="D7402" s="36">
        <v>8</v>
      </c>
      <c r="E7402" s="36">
        <v>2012</v>
      </c>
      <c r="F7402" s="578">
        <v>0.510964956036152</v>
      </c>
      <c r="G7402" s="578">
        <v>345.25637308756478</v>
      </c>
      <c r="H7402" s="578">
        <v>0.22925891462849224</v>
      </c>
      <c r="I7402" s="578">
        <v>5.8831956727847957E-3</v>
      </c>
      <c r="J7402" s="578">
        <v>6.8806773148632249E-3</v>
      </c>
      <c r="K7402" s="578">
        <v>0.52312971684326204</v>
      </c>
      <c r="L7402" s="578">
        <v>354.4982031186417</v>
      </c>
      <c r="M7402" s="578">
        <v>0.23316376090194002</v>
      </c>
      <c r="N7402" s="578">
        <v>8.2470695015217383E-3</v>
      </c>
      <c r="O7402" s="578">
        <v>7.0648657080406903E-3</v>
      </c>
      <c r="P7402" s="578">
        <v>0.51997863829270297</v>
      </c>
      <c r="Q7402" s="578">
        <v>346.40137990315696</v>
      </c>
      <c r="R7402" s="578">
        <v>0.23075850008111326</v>
      </c>
      <c r="S7402" s="578">
        <v>6.1068636395399736E-3</v>
      </c>
      <c r="T7402" s="578">
        <v>6.9034973033315749E-3</v>
      </c>
      <c r="U7402" s="578">
        <v>0.52312974260776879</v>
      </c>
      <c r="V7402" s="578">
        <v>354.49820836385049</v>
      </c>
      <c r="W7402" s="578">
        <v>0.2331637378059285</v>
      </c>
      <c r="X7402" s="578">
        <v>8.2470699812233466E-3</v>
      </c>
      <c r="Y7402" s="578">
        <v>7.0648657613977131E-3</v>
      </c>
    </row>
    <row r="7403" spans="1:25" x14ac:dyDescent="0.3">
      <c r="A7403" s="61" t="s">
        <v>1373</v>
      </c>
      <c r="B7403" s="61" t="s">
        <v>7</v>
      </c>
      <c r="C7403" s="61" t="s">
        <v>45</v>
      </c>
      <c r="D7403" s="36">
        <v>9</v>
      </c>
      <c r="E7403" s="36">
        <v>2012</v>
      </c>
      <c r="F7403" s="578">
        <v>0.49786157530895475</v>
      </c>
      <c r="G7403" s="578">
        <v>331.15681838989224</v>
      </c>
      <c r="H7403" s="578">
        <v>0.20806884211954899</v>
      </c>
      <c r="I7403" s="578">
        <v>5.6161358113892348E-3</v>
      </c>
      <c r="J7403" s="578">
        <v>6.5996820242920258E-3</v>
      </c>
      <c r="K7403" s="578">
        <v>0.54164361657017401</v>
      </c>
      <c r="L7403" s="578">
        <v>347.64815616607626</v>
      </c>
      <c r="M7403" s="578">
        <v>0.22106423739205575</v>
      </c>
      <c r="N7403" s="578">
        <v>9.8267226570290661E-3</v>
      </c>
      <c r="O7403" s="578">
        <v>6.9283473664351405E-3</v>
      </c>
      <c r="P7403" s="578">
        <v>0.51566636498439256</v>
      </c>
      <c r="Q7403" s="578">
        <v>333.41849644978777</v>
      </c>
      <c r="R7403" s="578">
        <v>0.21103060728728401</v>
      </c>
      <c r="S7403" s="578">
        <v>6.0579069487782019E-3</v>
      </c>
      <c r="T7403" s="578">
        <v>6.6447633920082155E-3</v>
      </c>
      <c r="U7403" s="578">
        <v>0.54164361564145658</v>
      </c>
      <c r="V7403" s="578">
        <v>347.64814599354997</v>
      </c>
      <c r="W7403" s="578">
        <v>0.22106421908847473</v>
      </c>
      <c r="X7403" s="578">
        <v>9.8267204725364654E-3</v>
      </c>
      <c r="Y7403" s="578">
        <v>6.9283473130781169E-3</v>
      </c>
    </row>
    <row r="7404" spans="1:25" x14ac:dyDescent="0.3">
      <c r="A7404" s="61" t="s">
        <v>1374</v>
      </c>
      <c r="B7404" s="61" t="s">
        <v>7</v>
      </c>
      <c r="C7404" s="61" t="s">
        <v>45</v>
      </c>
      <c r="D7404" s="36">
        <v>10</v>
      </c>
      <c r="E7404" s="36">
        <v>2012</v>
      </c>
      <c r="F7404" s="578">
        <v>0.49304827962446474</v>
      </c>
      <c r="G7404" s="578">
        <v>320.82244364420524</v>
      </c>
      <c r="H7404" s="578">
        <v>0.19268058984380276</v>
      </c>
      <c r="I7404" s="578">
        <v>5.4997520388345303E-3</v>
      </c>
      <c r="J7404" s="578">
        <v>6.393736000366813E-3</v>
      </c>
      <c r="K7404" s="578">
        <v>0.55313341671908667</v>
      </c>
      <c r="L7404" s="578">
        <v>341.32247734069801</v>
      </c>
      <c r="M7404" s="578">
        <v>0.21089580891687801</v>
      </c>
      <c r="N7404" s="578">
        <v>1.0794657330052346E-2</v>
      </c>
      <c r="O7404" s="578">
        <v>6.8022812435325798E-3</v>
      </c>
      <c r="P7404" s="578">
        <v>0.51231180619442729</v>
      </c>
      <c r="Q7404" s="578">
        <v>323.32089773813823</v>
      </c>
      <c r="R7404" s="578">
        <v>0.19568659695566226</v>
      </c>
      <c r="S7404" s="578">
        <v>6.019821849539155E-3</v>
      </c>
      <c r="T7404" s="578">
        <v>6.4435250727304522E-3</v>
      </c>
      <c r="U7404" s="578">
        <v>0.553133468407499</v>
      </c>
      <c r="V7404" s="578">
        <v>341.32247734069801</v>
      </c>
      <c r="W7404" s="578">
        <v>0.21089577885868449</v>
      </c>
      <c r="X7404" s="578">
        <v>1.0794657535522358E-2</v>
      </c>
      <c r="Y7404" s="578">
        <v>6.8022812435325798E-3</v>
      </c>
    </row>
    <row r="7405" spans="1:25" x14ac:dyDescent="0.3">
      <c r="A7405" s="61" t="s">
        <v>1375</v>
      </c>
      <c r="B7405" s="61" t="s">
        <v>7</v>
      </c>
      <c r="C7405" s="61" t="s">
        <v>45</v>
      </c>
      <c r="D7405" s="36">
        <v>11</v>
      </c>
      <c r="E7405" s="36">
        <v>2012</v>
      </c>
      <c r="F7405" s="578">
        <v>0.49831417178724702</v>
      </c>
      <c r="G7405" s="578">
        <v>313.62789042790672</v>
      </c>
      <c r="H7405" s="578">
        <v>0.18222347241286702</v>
      </c>
      <c r="I7405" s="578">
        <v>5.5614940455370673E-3</v>
      </c>
      <c r="J7405" s="578">
        <v>6.2503461861827675E-3</v>
      </c>
      <c r="K7405" s="578">
        <v>0.55320164270904071</v>
      </c>
      <c r="L7405" s="578">
        <v>331.85819482803299</v>
      </c>
      <c r="M7405" s="578">
        <v>0.20015805712682752</v>
      </c>
      <c r="N7405" s="578">
        <v>1.0773935105248683E-2</v>
      </c>
      <c r="O7405" s="578">
        <v>6.6136672588375644E-3</v>
      </c>
      <c r="P7405" s="578">
        <v>0.51128561640168324</v>
      </c>
      <c r="Q7405" s="578">
        <v>315.794716040293</v>
      </c>
      <c r="R7405" s="578">
        <v>0.18393985532323573</v>
      </c>
      <c r="S7405" s="578">
        <v>5.9805963815809529E-3</v>
      </c>
      <c r="T7405" s="578">
        <v>6.2935318564996071E-3</v>
      </c>
      <c r="U7405" s="578">
        <v>0.55320166956217487</v>
      </c>
      <c r="V7405" s="578">
        <v>331.85819482803299</v>
      </c>
      <c r="W7405" s="578">
        <v>0.20015804597763501</v>
      </c>
      <c r="X7405" s="578">
        <v>1.0773935037946073E-2</v>
      </c>
      <c r="Y7405" s="578">
        <v>6.6136672588375644E-3</v>
      </c>
    </row>
    <row r="7406" spans="1:25" x14ac:dyDescent="0.3">
      <c r="A7406" s="61" t="s">
        <v>1376</v>
      </c>
      <c r="B7406" s="61" t="s">
        <v>7</v>
      </c>
      <c r="C7406" s="61" t="s">
        <v>45</v>
      </c>
      <c r="D7406" s="36">
        <v>12</v>
      </c>
      <c r="E7406" s="36">
        <v>2012</v>
      </c>
      <c r="F7406" s="578">
        <v>0.50643619885048929</v>
      </c>
      <c r="G7406" s="578">
        <v>309.30260848998978</v>
      </c>
      <c r="H7406" s="578">
        <v>0.17464314445047974</v>
      </c>
      <c r="I7406" s="578">
        <v>5.6448609259215667E-3</v>
      </c>
      <c r="J7406" s="578">
        <v>6.1641504483607871E-3</v>
      </c>
      <c r="K7406" s="578">
        <v>0.55155446858970869</v>
      </c>
      <c r="L7406" s="578">
        <v>324.54305775960228</v>
      </c>
      <c r="M7406" s="578">
        <v>0.19026268128072776</v>
      </c>
      <c r="N7406" s="578">
        <v>9.8902364708995383E-3</v>
      </c>
      <c r="O7406" s="578">
        <v>6.4678815057656351E-3</v>
      </c>
      <c r="P7406" s="578">
        <v>0.51705535188125329</v>
      </c>
      <c r="Q7406" s="578">
        <v>311.83905251820829</v>
      </c>
      <c r="R7406" s="578">
        <v>0.17643652934718027</v>
      </c>
      <c r="S7406" s="578">
        <v>5.9134879423936521E-3</v>
      </c>
      <c r="T7406" s="578">
        <v>6.2147034623194425E-3</v>
      </c>
      <c r="U7406" s="578">
        <v>0.55155444794539177</v>
      </c>
      <c r="V7406" s="578">
        <v>324.54305775960228</v>
      </c>
      <c r="W7406" s="578">
        <v>0.19026267294657326</v>
      </c>
      <c r="X7406" s="578">
        <v>9.8902369378113808E-3</v>
      </c>
      <c r="Y7406" s="578">
        <v>6.4678815057656351E-3</v>
      </c>
    </row>
    <row r="7407" spans="1:25" x14ac:dyDescent="0.3">
      <c r="A7407" s="61" t="s">
        <v>1377</v>
      </c>
      <c r="B7407" s="61" t="s">
        <v>7</v>
      </c>
      <c r="C7407" s="61" t="s">
        <v>45</v>
      </c>
      <c r="D7407" s="36">
        <v>13</v>
      </c>
      <c r="E7407" s="36">
        <v>2012</v>
      </c>
      <c r="F7407" s="578">
        <v>0.51775010595215976</v>
      </c>
      <c r="G7407" s="578">
        <v>307.56034676233878</v>
      </c>
      <c r="H7407" s="578">
        <v>0.16948919375378524</v>
      </c>
      <c r="I7407" s="578">
        <v>5.7535063545325676E-3</v>
      </c>
      <c r="J7407" s="578">
        <v>6.1294279585126718E-3</v>
      </c>
      <c r="K7407" s="578">
        <v>0.55258574190870946</v>
      </c>
      <c r="L7407" s="578">
        <v>319.35079383850046</v>
      </c>
      <c r="M7407" s="578">
        <v>0.18276373190262002</v>
      </c>
      <c r="N7407" s="578">
        <v>9.3486908307340612E-3</v>
      </c>
      <c r="O7407" s="578">
        <v>6.3644068917104299E-3</v>
      </c>
      <c r="P7407" s="578">
        <v>0.52186521270751474</v>
      </c>
      <c r="Q7407" s="578">
        <v>308.54284795125307</v>
      </c>
      <c r="R7407" s="578">
        <v>0.17018408337222926</v>
      </c>
      <c r="S7407" s="578">
        <v>5.8575820116478347E-3</v>
      </c>
      <c r="T7407" s="578">
        <v>6.1490123140780836E-3</v>
      </c>
      <c r="U7407" s="578">
        <v>0.55258572607570478</v>
      </c>
      <c r="V7407" s="578">
        <v>319.35079383850046</v>
      </c>
      <c r="W7407" s="578">
        <v>0.18276374154765976</v>
      </c>
      <c r="X7407" s="578">
        <v>9.3486905198384672E-3</v>
      </c>
      <c r="Y7407" s="578">
        <v>6.3644069450674527E-3</v>
      </c>
    </row>
    <row r="7408" spans="1:25" x14ac:dyDescent="0.3">
      <c r="A7408" s="61" t="s">
        <v>1378</v>
      </c>
      <c r="B7408" s="61" t="s">
        <v>7</v>
      </c>
      <c r="C7408" s="61" t="s">
        <v>45</v>
      </c>
      <c r="D7408" s="36">
        <v>14</v>
      </c>
      <c r="E7408" s="36">
        <v>2012</v>
      </c>
      <c r="F7408" s="578">
        <v>0.53731350819822365</v>
      </c>
      <c r="G7408" s="578">
        <v>309.23748970031698</v>
      </c>
      <c r="H7408" s="578">
        <v>0.167744188069718</v>
      </c>
      <c r="I7408" s="578">
        <v>5.9601450066300698E-3</v>
      </c>
      <c r="J7408" s="578">
        <v>6.1628489299133992E-3</v>
      </c>
      <c r="K7408" s="578">
        <v>0.57077912812309206</v>
      </c>
      <c r="L7408" s="578">
        <v>321.23503875732376</v>
      </c>
      <c r="M7408" s="578">
        <v>0.18003498776473201</v>
      </c>
      <c r="N7408" s="578">
        <v>9.1120743903540073E-3</v>
      </c>
      <c r="O7408" s="578">
        <v>6.4019568477912472E-3</v>
      </c>
      <c r="P7408" s="578">
        <v>0.53731352930507581</v>
      </c>
      <c r="Q7408" s="578">
        <v>309.23748970031698</v>
      </c>
      <c r="R7408" s="578">
        <v>0.16774418929465601</v>
      </c>
      <c r="S7408" s="578">
        <v>5.9601447972947082E-3</v>
      </c>
      <c r="T7408" s="578">
        <v>6.1628489299133992E-3</v>
      </c>
      <c r="U7408" s="578">
        <v>0.57077913339954445</v>
      </c>
      <c r="V7408" s="578">
        <v>321.23503875732376</v>
      </c>
      <c r="W7408" s="578">
        <v>0.18003497717957775</v>
      </c>
      <c r="X7408" s="578">
        <v>9.1120745066177594E-3</v>
      </c>
      <c r="Y7408" s="578">
        <v>6.4019567410772017E-3</v>
      </c>
    </row>
    <row r="7409" spans="1:25" x14ac:dyDescent="0.3">
      <c r="A7409" s="61" t="s">
        <v>1379</v>
      </c>
      <c r="B7409" s="61" t="s">
        <v>7</v>
      </c>
      <c r="C7409" s="61" t="s">
        <v>45</v>
      </c>
      <c r="D7409" s="36">
        <v>15</v>
      </c>
      <c r="E7409" s="36">
        <v>2012</v>
      </c>
      <c r="F7409" s="578">
        <v>0.57941664856683828</v>
      </c>
      <c r="G7409" s="578">
        <v>318.66863282521524</v>
      </c>
      <c r="H7409" s="578">
        <v>0.17288372723820999</v>
      </c>
      <c r="I7409" s="578">
        <v>6.4281646061772274E-3</v>
      </c>
      <c r="J7409" s="578">
        <v>6.3508043434315643E-3</v>
      </c>
      <c r="K7409" s="578">
        <v>0.60929592296833779</v>
      </c>
      <c r="L7409" s="578">
        <v>329.73522345224978</v>
      </c>
      <c r="M7409" s="578">
        <v>0.18424204662369376</v>
      </c>
      <c r="N7409" s="578">
        <v>9.0441450114250432E-3</v>
      </c>
      <c r="O7409" s="578">
        <v>6.5713547179863403E-3</v>
      </c>
      <c r="P7409" s="578">
        <v>0.57941665850303026</v>
      </c>
      <c r="Q7409" s="578">
        <v>318.66863282521524</v>
      </c>
      <c r="R7409" s="578">
        <v>0.17288371849811723</v>
      </c>
      <c r="S7409" s="578">
        <v>6.4281651243997323E-3</v>
      </c>
      <c r="T7409" s="578">
        <v>6.3508043434315643E-3</v>
      </c>
      <c r="U7409" s="578">
        <v>0.60929593352020051</v>
      </c>
      <c r="V7409" s="578">
        <v>329.73522345224978</v>
      </c>
      <c r="W7409" s="578">
        <v>0.18424203193505151</v>
      </c>
      <c r="X7409" s="578">
        <v>9.0441459551205555E-3</v>
      </c>
      <c r="Y7409" s="578">
        <v>6.5713547179863403E-3</v>
      </c>
    </row>
    <row r="7410" spans="1:25" x14ac:dyDescent="0.3">
      <c r="A7410" s="580" t="s">
        <v>1380</v>
      </c>
      <c r="B7410" s="580" t="s">
        <v>7</v>
      </c>
      <c r="C7410" s="580" t="s">
        <v>45</v>
      </c>
      <c r="D7410" s="581">
        <v>16</v>
      </c>
      <c r="E7410" s="581">
        <v>2012</v>
      </c>
      <c r="F7410" s="582">
        <v>0.63724274027194328</v>
      </c>
      <c r="G7410" s="582">
        <v>335.8334811528515</v>
      </c>
      <c r="H7410" s="582">
        <v>0.1862368531433275</v>
      </c>
      <c r="I7410" s="582">
        <v>7.5575135452368098E-3</v>
      </c>
      <c r="J7410" s="582">
        <v>6.6928904028221298E-3</v>
      </c>
      <c r="K7410" s="582">
        <v>0.66109963402319194</v>
      </c>
      <c r="L7410" s="582">
        <v>344.19416872660275</v>
      </c>
      <c r="M7410" s="582">
        <v>0.19562841732552699</v>
      </c>
      <c r="N7410" s="582">
        <v>9.6864676186593467E-3</v>
      </c>
      <c r="O7410" s="582">
        <v>6.8595146124910801E-3</v>
      </c>
      <c r="P7410" s="582">
        <v>0.6372427399630658</v>
      </c>
      <c r="Q7410" s="582">
        <v>335.8334811528515</v>
      </c>
      <c r="R7410" s="582">
        <v>0.1862368573695975</v>
      </c>
      <c r="S7410" s="582">
        <v>7.5575136473654886E-3</v>
      </c>
      <c r="T7410" s="582">
        <v>6.6928904028221298E-3</v>
      </c>
      <c r="U7410" s="582">
        <v>0.66109965047551578</v>
      </c>
      <c r="V7410" s="582">
        <v>344.19416872660275</v>
      </c>
      <c r="W7410" s="582">
        <v>0.195628432468159</v>
      </c>
      <c r="X7410" s="582">
        <v>9.6864674550260869E-3</v>
      </c>
      <c r="Y7410" s="582">
        <v>6.8595145591340573E-3</v>
      </c>
    </row>
    <row r="7411" spans="1:25" x14ac:dyDescent="0.3">
      <c r="A7411" s="61" t="s">
        <v>1381</v>
      </c>
      <c r="B7411" s="61" t="s">
        <v>7</v>
      </c>
      <c r="C7411" s="61" t="s">
        <v>45</v>
      </c>
      <c r="D7411" s="36">
        <v>1</v>
      </c>
      <c r="E7411" s="36">
        <v>2020</v>
      </c>
      <c r="F7411" s="578">
        <v>0.22094369167126077</v>
      </c>
      <c r="G7411" s="578">
        <v>1717.6625811258898</v>
      </c>
      <c r="H7411" s="578">
        <v>0.5047357443872893</v>
      </c>
      <c r="I7411" s="578">
        <v>1.61138843532171E-2</v>
      </c>
      <c r="J7411" s="578">
        <v>1.1428117077836425E-2</v>
      </c>
      <c r="K7411" s="578">
        <v>0.23107047782500173</v>
      </c>
      <c r="L7411" s="578">
        <v>1776.3389943440725</v>
      </c>
      <c r="M7411" s="578">
        <v>0.50981818006403001</v>
      </c>
      <c r="N7411" s="578">
        <v>1.6332856500184751E-2</v>
      </c>
      <c r="O7411" s="578">
        <v>1.1818503281877625E-2</v>
      </c>
      <c r="P7411" s="578">
        <v>0.22094368639418324</v>
      </c>
      <c r="Q7411" s="578">
        <v>1717.6625289916949</v>
      </c>
      <c r="R7411" s="578">
        <v>0.50473577230574496</v>
      </c>
      <c r="S7411" s="578">
        <v>1.61138843427579E-2</v>
      </c>
      <c r="T7411" s="578">
        <v>1.1428116558818124E-2</v>
      </c>
      <c r="U7411" s="578">
        <v>0.23107049311692374</v>
      </c>
      <c r="V7411" s="578">
        <v>1776.3389943440725</v>
      </c>
      <c r="W7411" s="578">
        <v>0.50981823268860615</v>
      </c>
      <c r="X7411" s="578">
        <v>1.6332856490862399E-2</v>
      </c>
      <c r="Y7411" s="578">
        <v>1.1818502762859326E-2</v>
      </c>
    </row>
    <row r="7412" spans="1:25" x14ac:dyDescent="0.3">
      <c r="A7412" s="61" t="s">
        <v>1382</v>
      </c>
      <c r="B7412" s="61" t="s">
        <v>7</v>
      </c>
      <c r="C7412" s="61" t="s">
        <v>45</v>
      </c>
      <c r="D7412" s="36">
        <v>2</v>
      </c>
      <c r="E7412" s="36">
        <v>2020</v>
      </c>
      <c r="F7412" s="578">
        <v>0.16494510304593699</v>
      </c>
      <c r="G7412" s="578">
        <v>961.96866639455027</v>
      </c>
      <c r="H7412" s="578">
        <v>0.26636978212021201</v>
      </c>
      <c r="I7412" s="578">
        <v>9.7405785811209428E-3</v>
      </c>
      <c r="J7412" s="578">
        <v>6.4002552729410401E-3</v>
      </c>
      <c r="K7412" s="578">
        <v>0.16684000731409251</v>
      </c>
      <c r="L7412" s="578">
        <v>973.74783515930108</v>
      </c>
      <c r="M7412" s="578">
        <v>0.26750710973980502</v>
      </c>
      <c r="N7412" s="578">
        <v>9.5381482272690176E-3</v>
      </c>
      <c r="O7412" s="578">
        <v>6.4786283692228573E-3</v>
      </c>
      <c r="P7412" s="578">
        <v>0.16494507704672373</v>
      </c>
      <c r="Q7412" s="578">
        <v>961.96866639455004</v>
      </c>
      <c r="R7412" s="578">
        <v>0.26636977418578028</v>
      </c>
      <c r="S7412" s="578">
        <v>9.7405786970436083E-3</v>
      </c>
      <c r="T7412" s="578">
        <v>6.4002553238727425E-3</v>
      </c>
      <c r="U7412" s="578">
        <v>0.16683999675884251</v>
      </c>
      <c r="V7412" s="578">
        <v>973.74776395161666</v>
      </c>
      <c r="W7412" s="578">
        <v>0.26750712950069949</v>
      </c>
      <c r="X7412" s="578">
        <v>9.5381480640525998E-3</v>
      </c>
      <c r="Y7412" s="578">
        <v>6.4786283182911523E-3</v>
      </c>
    </row>
    <row r="7413" spans="1:25" x14ac:dyDescent="0.3">
      <c r="A7413" s="61" t="s">
        <v>1383</v>
      </c>
      <c r="B7413" s="61" t="s">
        <v>7</v>
      </c>
      <c r="C7413" s="61" t="s">
        <v>45</v>
      </c>
      <c r="D7413" s="36">
        <v>3</v>
      </c>
      <c r="E7413" s="36">
        <v>2020</v>
      </c>
      <c r="F7413" s="578">
        <v>0.13694581552546201</v>
      </c>
      <c r="G7413" s="578">
        <v>584.12096500396672</v>
      </c>
      <c r="H7413" s="578">
        <v>0.1471868523500835</v>
      </c>
      <c r="I7413" s="578">
        <v>6.5539189966254199E-3</v>
      </c>
      <c r="J7413" s="578">
        <v>3.8863282898091672E-3</v>
      </c>
      <c r="K7413" s="578">
        <v>0.12728561234985075</v>
      </c>
      <c r="L7413" s="578">
        <v>568.01197179158476</v>
      </c>
      <c r="M7413" s="578">
        <v>0.144710885260489</v>
      </c>
      <c r="N7413" s="578">
        <v>5.7760070088761451E-3</v>
      </c>
      <c r="O7413" s="578">
        <v>3.7791471149830548E-3</v>
      </c>
      <c r="P7413" s="578">
        <v>0.136945810402721</v>
      </c>
      <c r="Q7413" s="578">
        <v>584.12095451354946</v>
      </c>
      <c r="R7413" s="578">
        <v>0.14718684840954599</v>
      </c>
      <c r="S7413" s="578">
        <v>6.5539191035478899E-3</v>
      </c>
      <c r="T7413" s="578">
        <v>3.8863282898091672E-3</v>
      </c>
      <c r="U7413" s="578">
        <v>0.12728559674993725</v>
      </c>
      <c r="V7413" s="578">
        <v>568.01198196411076</v>
      </c>
      <c r="W7413" s="578">
        <v>0.14471090358650401</v>
      </c>
      <c r="X7413" s="578">
        <v>5.7760064962811422E-3</v>
      </c>
      <c r="Y7413" s="578">
        <v>3.7791471149830548E-3</v>
      </c>
    </row>
    <row r="7414" spans="1:25" x14ac:dyDescent="0.3">
      <c r="A7414" s="61" t="s">
        <v>1384</v>
      </c>
      <c r="B7414" s="61" t="s">
        <v>7</v>
      </c>
      <c r="C7414" s="61" t="s">
        <v>45</v>
      </c>
      <c r="D7414" s="36">
        <v>4</v>
      </c>
      <c r="E7414" s="36">
        <v>2020</v>
      </c>
      <c r="F7414" s="578">
        <v>0.12761267165495327</v>
      </c>
      <c r="G7414" s="578">
        <v>458.17211500803569</v>
      </c>
      <c r="H7414" s="578">
        <v>0.10745914441258676</v>
      </c>
      <c r="I7414" s="578">
        <v>5.4917018957780697E-3</v>
      </c>
      <c r="J7414" s="578">
        <v>3.0483520155636695E-3</v>
      </c>
      <c r="K7414" s="578">
        <v>0.10403286188207932</v>
      </c>
      <c r="L7414" s="578">
        <v>446.76303577423056</v>
      </c>
      <c r="M7414" s="578">
        <v>0.10273641023832142</v>
      </c>
      <c r="N7414" s="578">
        <v>3.9176385070334128E-3</v>
      </c>
      <c r="O7414" s="578">
        <v>2.9724446576437852E-3</v>
      </c>
      <c r="P7414" s="578">
        <v>0.127612671616148</v>
      </c>
      <c r="Q7414" s="578">
        <v>458.17210992177274</v>
      </c>
      <c r="R7414" s="578">
        <v>0.107459149203653</v>
      </c>
      <c r="S7414" s="578">
        <v>5.4917020019615778E-3</v>
      </c>
      <c r="T7414" s="578">
        <v>3.0483520155636704E-3</v>
      </c>
      <c r="U7414" s="578">
        <v>0.10403287775316014</v>
      </c>
      <c r="V7414" s="578">
        <v>446.7630511919653</v>
      </c>
      <c r="W7414" s="578">
        <v>0.10273641879348308</v>
      </c>
      <c r="X7414" s="578">
        <v>3.9176385562408652E-3</v>
      </c>
      <c r="Y7414" s="578">
        <v>2.9724446576437852E-3</v>
      </c>
    </row>
    <row r="7415" spans="1:25" x14ac:dyDescent="0.3">
      <c r="A7415" s="61" t="s">
        <v>1385</v>
      </c>
      <c r="B7415" s="61" t="s">
        <v>7</v>
      </c>
      <c r="C7415" s="61" t="s">
        <v>45</v>
      </c>
      <c r="D7415" s="36">
        <v>5</v>
      </c>
      <c r="E7415" s="36">
        <v>2020</v>
      </c>
      <c r="F7415" s="578">
        <v>0.12159260291231475</v>
      </c>
      <c r="G7415" s="578">
        <v>392.81451606750448</v>
      </c>
      <c r="H7415" s="578">
        <v>8.6836487935518819E-2</v>
      </c>
      <c r="I7415" s="578">
        <v>4.7380069621567556E-3</v>
      </c>
      <c r="J7415" s="578">
        <v>2.6135084444831548E-3</v>
      </c>
      <c r="K7415" s="578">
        <v>9.2234316421738016E-2</v>
      </c>
      <c r="L7415" s="578">
        <v>374.10593128204295</v>
      </c>
      <c r="M7415" s="578">
        <v>8.042623803400295E-2</v>
      </c>
      <c r="N7415" s="578">
        <v>3.2244041637549447E-3</v>
      </c>
      <c r="O7415" s="578">
        <v>2.4890380457994327E-3</v>
      </c>
      <c r="P7415" s="578">
        <v>0.12159259771216999</v>
      </c>
      <c r="Q7415" s="578">
        <v>392.81452131271323</v>
      </c>
      <c r="R7415" s="578">
        <v>8.6836485585081349E-2</v>
      </c>
      <c r="S7415" s="578">
        <v>4.7380069592766871E-3</v>
      </c>
      <c r="T7415" s="578">
        <v>2.6135084444831548E-3</v>
      </c>
      <c r="U7415" s="578">
        <v>9.2234305905606079E-2</v>
      </c>
      <c r="V7415" s="578">
        <v>374.10592603683421</v>
      </c>
      <c r="W7415" s="578">
        <v>8.0426238863613678E-2</v>
      </c>
      <c r="X7415" s="578">
        <v>3.2244040099177048E-3</v>
      </c>
      <c r="Y7415" s="578">
        <v>2.4890379936550701E-3</v>
      </c>
    </row>
    <row r="7416" spans="1:25" x14ac:dyDescent="0.3">
      <c r="A7416" s="61" t="s">
        <v>1386</v>
      </c>
      <c r="B7416" s="61" t="s">
        <v>7</v>
      </c>
      <c r="C7416" s="61" t="s">
        <v>45</v>
      </c>
      <c r="D7416" s="36">
        <v>6</v>
      </c>
      <c r="E7416" s="36">
        <v>2020</v>
      </c>
      <c r="F7416" s="578">
        <v>0.11525504249329274</v>
      </c>
      <c r="G7416" s="578">
        <v>348.80227979024204</v>
      </c>
      <c r="H7416" s="578">
        <v>7.2935048321596641E-2</v>
      </c>
      <c r="I7416" s="578">
        <v>3.837662368245745E-3</v>
      </c>
      <c r="J7416" s="578">
        <v>2.3206844004259077E-3</v>
      </c>
      <c r="K7416" s="578">
        <v>9.2600523380378733E-2</v>
      </c>
      <c r="L7416" s="578">
        <v>333.16368023554423</v>
      </c>
      <c r="M7416" s="578">
        <v>6.81903174953125E-2</v>
      </c>
      <c r="N7416" s="578">
        <v>3.1463735509002252E-3</v>
      </c>
      <c r="O7416" s="578">
        <v>2.2166333255881875E-3</v>
      </c>
      <c r="P7416" s="578">
        <v>0.11525504769255174</v>
      </c>
      <c r="Q7416" s="578">
        <v>348.8022694587703</v>
      </c>
      <c r="R7416" s="578">
        <v>7.2935051105408349E-2</v>
      </c>
      <c r="S7416" s="578">
        <v>3.8376622154316876E-3</v>
      </c>
      <c r="T7416" s="578">
        <v>2.3206844004259077E-3</v>
      </c>
      <c r="U7416" s="578">
        <v>9.2600526795070665E-2</v>
      </c>
      <c r="V7416" s="578">
        <v>333.16367483138976</v>
      </c>
      <c r="W7416" s="578">
        <v>6.8190319621407897E-2</v>
      </c>
      <c r="X7416" s="578">
        <v>3.1463733949882028E-3</v>
      </c>
      <c r="Y7416" s="578">
        <v>2.2166332734438248E-3</v>
      </c>
    </row>
    <row r="7417" spans="1:25" x14ac:dyDescent="0.3">
      <c r="A7417" s="61" t="s">
        <v>1387</v>
      </c>
      <c r="B7417" s="61" t="s">
        <v>7</v>
      </c>
      <c r="C7417" s="61" t="s">
        <v>45</v>
      </c>
      <c r="D7417" s="36">
        <v>7</v>
      </c>
      <c r="E7417" s="36">
        <v>2020</v>
      </c>
      <c r="F7417" s="578">
        <v>0.1054049018691902</v>
      </c>
      <c r="G7417" s="578">
        <v>311.6785796483353</v>
      </c>
      <c r="H7417" s="578">
        <v>6.3474623881878217E-2</v>
      </c>
      <c r="I7417" s="578">
        <v>3.5131123772960829E-3</v>
      </c>
      <c r="J7417" s="578">
        <v>2.0736866184355002E-3</v>
      </c>
      <c r="K7417" s="578">
        <v>9.6219201535089754E-2</v>
      </c>
      <c r="L7417" s="578">
        <v>309.11158084869351</v>
      </c>
      <c r="M7417" s="578">
        <v>6.1143892460980426E-2</v>
      </c>
      <c r="N7417" s="578">
        <v>3.4433114968142752E-3</v>
      </c>
      <c r="O7417" s="578">
        <v>2.0566112652886603E-3</v>
      </c>
      <c r="P7417" s="578">
        <v>0.10540488463982652</v>
      </c>
      <c r="Q7417" s="578">
        <v>311.67859013875278</v>
      </c>
      <c r="R7417" s="578">
        <v>6.3474626101045276E-2</v>
      </c>
      <c r="S7417" s="578">
        <v>3.5131123232474649E-3</v>
      </c>
      <c r="T7417" s="578">
        <v>2.0736866184355002E-3</v>
      </c>
      <c r="U7417" s="578">
        <v>9.6219212711116775E-2</v>
      </c>
      <c r="V7417" s="578">
        <v>309.11157592137624</v>
      </c>
      <c r="W7417" s="578">
        <v>6.1143889998068801E-2</v>
      </c>
      <c r="X7417" s="578">
        <v>3.4433112360924599E-3</v>
      </c>
      <c r="Y7417" s="578">
        <v>2.0566112652886603E-3</v>
      </c>
    </row>
    <row r="7418" spans="1:25" x14ac:dyDescent="0.3">
      <c r="A7418" s="61" t="s">
        <v>1388</v>
      </c>
      <c r="B7418" s="61" t="s">
        <v>7</v>
      </c>
      <c r="C7418" s="61" t="s">
        <v>45</v>
      </c>
      <c r="D7418" s="36">
        <v>8</v>
      </c>
      <c r="E7418" s="36">
        <v>2020</v>
      </c>
      <c r="F7418" s="578">
        <v>0.10179493026041525</v>
      </c>
      <c r="G7418" s="578">
        <v>293.61449639002427</v>
      </c>
      <c r="H7418" s="578">
        <v>5.6637919794714678E-2</v>
      </c>
      <c r="I7418" s="578">
        <v>3.2669885409954175E-3</v>
      </c>
      <c r="J7418" s="578">
        <v>1.9535012725100326E-3</v>
      </c>
      <c r="K7418" s="578">
        <v>0.10543551768346</v>
      </c>
      <c r="L7418" s="578">
        <v>301.80127429962101</v>
      </c>
      <c r="M7418" s="578">
        <v>5.8071059793595198E-2</v>
      </c>
      <c r="N7418" s="578">
        <v>4.1393466935536073E-3</v>
      </c>
      <c r="O7418" s="578">
        <v>2.0079707707433576E-3</v>
      </c>
      <c r="P7418" s="578">
        <v>0.10403104972858503</v>
      </c>
      <c r="Q7418" s="578">
        <v>294.4770270983372</v>
      </c>
      <c r="R7418" s="578">
        <v>5.710920628037755E-2</v>
      </c>
      <c r="S7418" s="578">
        <v>3.3586599502181454E-3</v>
      </c>
      <c r="T7418" s="578">
        <v>1.95924195213592E-3</v>
      </c>
      <c r="U7418" s="578">
        <v>0.10543550305424734</v>
      </c>
      <c r="V7418" s="578">
        <v>301.80127429962101</v>
      </c>
      <c r="W7418" s="578">
        <v>5.807106252844578E-2</v>
      </c>
      <c r="X7418" s="578">
        <v>4.1393465909701846E-3</v>
      </c>
      <c r="Y7418" s="578">
        <v>2.0079708228877228E-3</v>
      </c>
    </row>
    <row r="7419" spans="1:25" x14ac:dyDescent="0.3">
      <c r="A7419" s="61" t="s">
        <v>1389</v>
      </c>
      <c r="B7419" s="61" t="s">
        <v>7</v>
      </c>
      <c r="C7419" s="61" t="s">
        <v>45</v>
      </c>
      <c r="D7419" s="36">
        <v>9</v>
      </c>
      <c r="E7419" s="36">
        <v>2020</v>
      </c>
      <c r="F7419" s="578">
        <v>9.9947425804683299E-2</v>
      </c>
      <c r="G7419" s="578">
        <v>282.09259843826248</v>
      </c>
      <c r="H7419" s="578">
        <v>5.1495578580746298E-2</v>
      </c>
      <c r="I7419" s="578">
        <v>3.0748140855886598E-3</v>
      </c>
      <c r="J7419" s="578">
        <v>1.87684519187314E-3</v>
      </c>
      <c r="K7419" s="578">
        <v>0.11211333291823375</v>
      </c>
      <c r="L7419" s="578">
        <v>296.22520446777298</v>
      </c>
      <c r="M7419" s="578">
        <v>5.5639397228711994E-2</v>
      </c>
      <c r="N7419" s="578">
        <v>4.6985330158880326E-3</v>
      </c>
      <c r="O7419" s="578">
        <v>1.97087237029336E-3</v>
      </c>
      <c r="P7419" s="578">
        <v>0.10436450646784072</v>
      </c>
      <c r="Q7419" s="578">
        <v>283.79632600148454</v>
      </c>
      <c r="R7419" s="578">
        <v>5.2426448276567755E-2</v>
      </c>
      <c r="S7419" s="578">
        <v>3.2558709742242275E-3</v>
      </c>
      <c r="T7419" s="578">
        <v>1.8881793160592925E-3</v>
      </c>
      <c r="U7419" s="578">
        <v>0.11211334851762873</v>
      </c>
      <c r="V7419" s="578">
        <v>296.22520446777298</v>
      </c>
      <c r="W7419" s="578">
        <v>5.5639395205692652E-2</v>
      </c>
      <c r="X7419" s="578">
        <v>4.6985329696174897E-3</v>
      </c>
      <c r="Y7419" s="578">
        <v>1.9708723181489952E-3</v>
      </c>
    </row>
    <row r="7420" spans="1:25" x14ac:dyDescent="0.3">
      <c r="A7420" s="61" t="s">
        <v>1390</v>
      </c>
      <c r="B7420" s="61" t="s">
        <v>7</v>
      </c>
      <c r="C7420" s="61" t="s">
        <v>45</v>
      </c>
      <c r="D7420" s="36">
        <v>10</v>
      </c>
      <c r="E7420" s="36">
        <v>2020</v>
      </c>
      <c r="F7420" s="578">
        <v>9.9863408648472762E-2</v>
      </c>
      <c r="G7420" s="578">
        <v>273.60217459996477</v>
      </c>
      <c r="H7420" s="578">
        <v>4.7813267682386099E-2</v>
      </c>
      <c r="I7420" s="578">
        <v>2.9738543943551524E-3</v>
      </c>
      <c r="J7420" s="578">
        <v>1.820354601174275E-3</v>
      </c>
      <c r="K7420" s="578">
        <v>0.11642954199267724</v>
      </c>
      <c r="L7420" s="578">
        <v>291.05494642257645</v>
      </c>
      <c r="M7420" s="578">
        <v>5.3512666741047051E-2</v>
      </c>
      <c r="N7420" s="578">
        <v>5.0056200176603217E-3</v>
      </c>
      <c r="O7420" s="578">
        <v>1.9364693750200425E-3</v>
      </c>
      <c r="P7420" s="578">
        <v>0.10462363075393399</v>
      </c>
      <c r="Q7420" s="578">
        <v>275.48952515919973</v>
      </c>
      <c r="R7420" s="578">
        <v>4.8784315148547322E-2</v>
      </c>
      <c r="S7420" s="578">
        <v>3.1759260456567448E-3</v>
      </c>
      <c r="T7420" s="578">
        <v>1.8329116901440975E-3</v>
      </c>
      <c r="U7420" s="578">
        <v>0.1164295522758225</v>
      </c>
      <c r="V7420" s="578">
        <v>291.05494642257645</v>
      </c>
      <c r="W7420" s="578">
        <v>5.351266665638825E-2</v>
      </c>
      <c r="X7420" s="578">
        <v>5.0056200106685777E-3</v>
      </c>
      <c r="Y7420" s="578">
        <v>1.9364693750200425E-3</v>
      </c>
    </row>
    <row r="7421" spans="1:25" x14ac:dyDescent="0.3">
      <c r="A7421" s="61" t="s">
        <v>1391</v>
      </c>
      <c r="B7421" s="61" t="s">
        <v>7</v>
      </c>
      <c r="C7421" s="61" t="s">
        <v>45</v>
      </c>
      <c r="D7421" s="36">
        <v>11</v>
      </c>
      <c r="E7421" s="36">
        <v>2020</v>
      </c>
      <c r="F7421" s="578">
        <v>0.10208902672272727</v>
      </c>
      <c r="G7421" s="578">
        <v>267.60819594065299</v>
      </c>
      <c r="H7421" s="578">
        <v>4.5405335772329601E-2</v>
      </c>
      <c r="I7421" s="578">
        <v>2.9753343362131052E-3</v>
      </c>
      <c r="J7421" s="578">
        <v>1.780476861313215E-3</v>
      </c>
      <c r="K7421" s="578">
        <v>0.11756732247292175</v>
      </c>
      <c r="L7421" s="578">
        <v>283.08247439066525</v>
      </c>
      <c r="M7421" s="578">
        <v>5.1053621563066025E-2</v>
      </c>
      <c r="N7421" s="578">
        <v>4.9585080426671358E-3</v>
      </c>
      <c r="O7421" s="578">
        <v>1.8834318567921026E-3</v>
      </c>
      <c r="P7421" s="578">
        <v>0.10529626999881206</v>
      </c>
      <c r="Q7421" s="578">
        <v>269.31304105122854</v>
      </c>
      <c r="R7421" s="578">
        <v>4.6006960403701627E-2</v>
      </c>
      <c r="S7421" s="578">
        <v>3.1145611575027449E-3</v>
      </c>
      <c r="T7421" s="578">
        <v>1.7918198124486128E-3</v>
      </c>
      <c r="U7421" s="578">
        <v>0.117567327672598</v>
      </c>
      <c r="V7421" s="578">
        <v>283.08247439066525</v>
      </c>
      <c r="W7421" s="578">
        <v>5.1053626055515097E-2</v>
      </c>
      <c r="X7421" s="578">
        <v>4.9585077802400176E-3</v>
      </c>
      <c r="Y7421" s="578">
        <v>1.8834318567921026E-3</v>
      </c>
    </row>
    <row r="7422" spans="1:25" x14ac:dyDescent="0.3">
      <c r="A7422" s="61" t="s">
        <v>1392</v>
      </c>
      <c r="B7422" s="61" t="s">
        <v>7</v>
      </c>
      <c r="C7422" s="61" t="s">
        <v>45</v>
      </c>
      <c r="D7422" s="36">
        <v>12</v>
      </c>
      <c r="E7422" s="36">
        <v>2020</v>
      </c>
      <c r="F7422" s="578">
        <v>0.1049749525262553</v>
      </c>
      <c r="G7422" s="578">
        <v>264.04409503936722</v>
      </c>
      <c r="H7422" s="578">
        <v>4.3707395534511251E-2</v>
      </c>
      <c r="I7422" s="578">
        <v>2.9863463408048526E-3</v>
      </c>
      <c r="J7422" s="578">
        <v>1.7567613455563901E-3</v>
      </c>
      <c r="K7422" s="578">
        <v>0.11756161859270226</v>
      </c>
      <c r="L7422" s="578">
        <v>276.94341532389296</v>
      </c>
      <c r="M7422" s="578">
        <v>4.8469567159903172E-2</v>
      </c>
      <c r="N7422" s="578">
        <v>4.6133166572985777E-3</v>
      </c>
      <c r="O7422" s="578">
        <v>1.8425844294445849E-3</v>
      </c>
      <c r="P7422" s="578">
        <v>0.1077009615982945</v>
      </c>
      <c r="Q7422" s="578">
        <v>266.13068405787101</v>
      </c>
      <c r="R7422" s="578">
        <v>4.4278552172803069E-2</v>
      </c>
      <c r="S7422" s="578">
        <v>3.0746652442701326E-3</v>
      </c>
      <c r="T7422" s="578">
        <v>1.7706468740167672E-3</v>
      </c>
      <c r="U7422" s="578">
        <v>0.11756161331489501</v>
      </c>
      <c r="V7422" s="578">
        <v>276.94341532389296</v>
      </c>
      <c r="W7422" s="578">
        <v>4.8469560462687356E-2</v>
      </c>
      <c r="X7422" s="578">
        <v>4.6133171192271477E-3</v>
      </c>
      <c r="Y7422" s="578">
        <v>1.8425844294445849E-3</v>
      </c>
    </row>
    <row r="7423" spans="1:25" x14ac:dyDescent="0.3">
      <c r="A7423" s="61" t="s">
        <v>1393</v>
      </c>
      <c r="B7423" s="61" t="s">
        <v>7</v>
      </c>
      <c r="C7423" s="61" t="s">
        <v>45</v>
      </c>
      <c r="D7423" s="36">
        <v>13</v>
      </c>
      <c r="E7423" s="36">
        <v>2020</v>
      </c>
      <c r="F7423" s="578">
        <v>0.10864908035300601</v>
      </c>
      <c r="G7423" s="578">
        <v>262.67040904362977</v>
      </c>
      <c r="H7423" s="578">
        <v>4.2616937429632601E-2</v>
      </c>
      <c r="I7423" s="578">
        <v>3.0072127609154552E-3</v>
      </c>
      <c r="J7423" s="578">
        <v>1.7476242331516275E-3</v>
      </c>
      <c r="K7423" s="578">
        <v>0.11844275848968699</v>
      </c>
      <c r="L7423" s="578">
        <v>272.61478583017953</v>
      </c>
      <c r="M7423" s="578">
        <v>4.6618998404862048E-2</v>
      </c>
      <c r="N7423" s="578">
        <v>4.3717575960423903E-3</v>
      </c>
      <c r="O7423" s="578">
        <v>1.8137848298162298E-3</v>
      </c>
      <c r="P7423" s="578">
        <v>0.10970531488826823</v>
      </c>
      <c r="Q7423" s="578">
        <v>263.47911596298172</v>
      </c>
      <c r="R7423" s="578">
        <v>4.2838250012816048E-2</v>
      </c>
      <c r="S7423" s="578">
        <v>3.0414298935947173E-3</v>
      </c>
      <c r="T7423" s="578">
        <v>1.7530024051666225E-3</v>
      </c>
      <c r="U7423" s="578">
        <v>0.1184427376901495</v>
      </c>
      <c r="V7423" s="578">
        <v>272.61478058497079</v>
      </c>
      <c r="W7423" s="578">
        <v>4.6619002355782854E-2</v>
      </c>
      <c r="X7423" s="578">
        <v>4.3717576445298301E-3</v>
      </c>
      <c r="Y7423" s="578">
        <v>1.8137848298162298E-3</v>
      </c>
    </row>
    <row r="7424" spans="1:25" x14ac:dyDescent="0.3">
      <c r="A7424" s="61" t="s">
        <v>1394</v>
      </c>
      <c r="B7424" s="61" t="s">
        <v>7</v>
      </c>
      <c r="C7424" s="61" t="s">
        <v>45</v>
      </c>
      <c r="D7424" s="36">
        <v>14</v>
      </c>
      <c r="E7424" s="36">
        <v>2020</v>
      </c>
      <c r="F7424" s="578">
        <v>0.11501437139252775</v>
      </c>
      <c r="G7424" s="578">
        <v>264.20505555470726</v>
      </c>
      <c r="H7424" s="578">
        <v>4.2609655162777871E-2</v>
      </c>
      <c r="I7424" s="578">
        <v>3.0970657853117648E-3</v>
      </c>
      <c r="J7424" s="578">
        <v>1.7578331195788124E-3</v>
      </c>
      <c r="K7424" s="578">
        <v>0.124960200659188</v>
      </c>
      <c r="L7424" s="578">
        <v>274.39217313130655</v>
      </c>
      <c r="M7424" s="578">
        <v>4.6420499688034952E-2</v>
      </c>
      <c r="N7424" s="578">
        <v>4.3150318396480191E-3</v>
      </c>
      <c r="O7424" s="578">
        <v>1.8256098774145301E-3</v>
      </c>
      <c r="P7424" s="578">
        <v>0.11501441823039674</v>
      </c>
      <c r="Q7424" s="578">
        <v>264.20505555470726</v>
      </c>
      <c r="R7424" s="578">
        <v>4.2609657782046825E-2</v>
      </c>
      <c r="S7424" s="578">
        <v>3.0970654729666528E-3</v>
      </c>
      <c r="T7424" s="578">
        <v>1.7578331195788101E-3</v>
      </c>
      <c r="U7424" s="578">
        <v>0.12496019025931498</v>
      </c>
      <c r="V7424" s="578">
        <v>274.39214166005399</v>
      </c>
      <c r="W7424" s="578">
        <v>4.6420501136102105E-2</v>
      </c>
      <c r="X7424" s="578">
        <v>4.3150318390037922E-3</v>
      </c>
      <c r="Y7424" s="578">
        <v>1.8256098774145301E-3</v>
      </c>
    </row>
    <row r="7425" spans="1:25" x14ac:dyDescent="0.3">
      <c r="A7425" s="61" t="s">
        <v>1395</v>
      </c>
      <c r="B7425" s="61" t="s">
        <v>7</v>
      </c>
      <c r="C7425" s="61" t="s">
        <v>45</v>
      </c>
      <c r="D7425" s="36">
        <v>15</v>
      </c>
      <c r="E7425" s="36">
        <v>2020</v>
      </c>
      <c r="F7425" s="578">
        <v>0.12872939944608625</v>
      </c>
      <c r="G7425" s="578">
        <v>272.36008659998549</v>
      </c>
      <c r="H7425" s="578">
        <v>4.4924959912350425E-2</v>
      </c>
      <c r="I7425" s="578">
        <v>3.3571880078587376E-3</v>
      </c>
      <c r="J7425" s="578">
        <v>1.8120907285871575E-3</v>
      </c>
      <c r="K7425" s="578">
        <v>0.1376890540567115</v>
      </c>
      <c r="L7425" s="578">
        <v>281.78084278106599</v>
      </c>
      <c r="M7425" s="578">
        <v>4.8314103861381796E-2</v>
      </c>
      <c r="N7425" s="578">
        <v>4.3784022513667226E-3</v>
      </c>
      <c r="O7425" s="578">
        <v>1.8747681133390824E-3</v>
      </c>
      <c r="P7425" s="578">
        <v>0.12872940464602273</v>
      </c>
      <c r="Q7425" s="578">
        <v>272.36008135477675</v>
      </c>
      <c r="R7425" s="578">
        <v>4.4924963840003274E-2</v>
      </c>
      <c r="S7425" s="578">
        <v>3.3571876400628701E-3</v>
      </c>
      <c r="T7425" s="578">
        <v>1.8120907285871575E-3</v>
      </c>
      <c r="U7425" s="578">
        <v>0.13768903333509475</v>
      </c>
      <c r="V7425" s="578">
        <v>281.78084278106599</v>
      </c>
      <c r="W7425" s="578">
        <v>4.8314109890270573E-2</v>
      </c>
      <c r="X7425" s="578">
        <v>4.3784019345025574E-3</v>
      </c>
      <c r="Y7425" s="578">
        <v>1.8747681133390824E-3</v>
      </c>
    </row>
    <row r="7426" spans="1:25" x14ac:dyDescent="0.3">
      <c r="A7426" s="580" t="s">
        <v>1396</v>
      </c>
      <c r="B7426" s="580" t="s">
        <v>7</v>
      </c>
      <c r="C7426" s="580" t="s">
        <v>45</v>
      </c>
      <c r="D7426" s="581">
        <v>16</v>
      </c>
      <c r="E7426" s="581">
        <v>2020</v>
      </c>
      <c r="F7426" s="582">
        <v>0.148313672378108</v>
      </c>
      <c r="G7426" s="582">
        <v>287.15130249659148</v>
      </c>
      <c r="H7426" s="582">
        <v>4.9395377079311652E-2</v>
      </c>
      <c r="I7426" s="582">
        <v>3.9584877145652274E-3</v>
      </c>
      <c r="J7426" s="582">
        <v>1.91049956144221E-3</v>
      </c>
      <c r="K7426" s="582">
        <v>0.1554679842189155</v>
      </c>
      <c r="L7426" s="582">
        <v>294.26502005259152</v>
      </c>
      <c r="M7426" s="582">
        <v>5.2124149574031678E-2</v>
      </c>
      <c r="N7426" s="582">
        <v>4.8006424679935327E-3</v>
      </c>
      <c r="O7426" s="582">
        <v>1.957830885658035E-3</v>
      </c>
      <c r="P7426" s="582">
        <v>0.14831369317717649</v>
      </c>
      <c r="Q7426" s="582">
        <v>287.15129725138274</v>
      </c>
      <c r="R7426" s="582">
        <v>4.9395378960601449E-2</v>
      </c>
      <c r="S7426" s="582">
        <v>3.9584874547244873E-3</v>
      </c>
      <c r="T7426" s="582">
        <v>1.9104995614422123E-3</v>
      </c>
      <c r="U7426" s="582">
        <v>0.15546799981835999</v>
      </c>
      <c r="V7426" s="582">
        <v>294.26500956217427</v>
      </c>
      <c r="W7426" s="582">
        <v>5.2124154228219248E-2</v>
      </c>
      <c r="X7426" s="582">
        <v>4.8006423660164402E-3</v>
      </c>
      <c r="Y7426" s="582">
        <v>1.9578308335136724E-3</v>
      </c>
    </row>
    <row r="7427" spans="1:25" x14ac:dyDescent="0.3">
      <c r="A7427" s="61" t="s">
        <v>1397</v>
      </c>
      <c r="B7427" s="61" t="s">
        <v>7</v>
      </c>
      <c r="C7427" s="61" t="s">
        <v>45</v>
      </c>
      <c r="D7427" s="36">
        <v>1</v>
      </c>
      <c r="E7427" s="36">
        <v>2030</v>
      </c>
      <c r="F7427" s="578">
        <v>2.429772911165495E-2</v>
      </c>
      <c r="G7427" s="578">
        <v>1221.091677347815</v>
      </c>
      <c r="H7427" s="578">
        <v>0.23246177077802027</v>
      </c>
      <c r="I7427" s="578">
        <v>1.0587361599505074E-2</v>
      </c>
      <c r="J7427" s="578">
        <v>8.1417347488847228E-3</v>
      </c>
      <c r="K7427" s="578">
        <v>2.5592206033767675E-2</v>
      </c>
      <c r="L7427" s="578">
        <v>1262.86082585652</v>
      </c>
      <c r="M7427" s="578">
        <v>0.2341864126703205</v>
      </c>
      <c r="N7427" s="578">
        <v>1.0713146942066425E-2</v>
      </c>
      <c r="O7427" s="578">
        <v>8.4202472401860452E-3</v>
      </c>
      <c r="P7427" s="578">
        <v>2.4297730159178778E-2</v>
      </c>
      <c r="Q7427" s="578">
        <v>1221.091677347815</v>
      </c>
      <c r="R7427" s="578">
        <v>0.23246178567978826</v>
      </c>
      <c r="S7427" s="578">
        <v>1.0587362114392776E-2</v>
      </c>
      <c r="T7427" s="578">
        <v>8.141734802241743E-3</v>
      </c>
      <c r="U7427" s="578">
        <v>2.5592207081473577E-2</v>
      </c>
      <c r="V7427" s="578">
        <v>1262.8608779907174</v>
      </c>
      <c r="W7427" s="578">
        <v>0.23418645100650726</v>
      </c>
      <c r="X7427" s="578">
        <v>1.0713146944794926E-2</v>
      </c>
      <c r="Y7427" s="578">
        <v>8.4202473469000907E-3</v>
      </c>
    </row>
    <row r="7428" spans="1:25" x14ac:dyDescent="0.3">
      <c r="A7428" s="61" t="s">
        <v>1398</v>
      </c>
      <c r="B7428" s="61" t="s">
        <v>7</v>
      </c>
      <c r="C7428" s="61" t="s">
        <v>45</v>
      </c>
      <c r="D7428" s="36">
        <v>2</v>
      </c>
      <c r="E7428" s="36">
        <v>2030</v>
      </c>
      <c r="F7428" s="578">
        <v>2.52047503627593E-2</v>
      </c>
      <c r="G7428" s="578">
        <v>683.52130190531363</v>
      </c>
      <c r="H7428" s="578">
        <v>0.12191625952042726</v>
      </c>
      <c r="I7428" s="578">
        <v>6.1750247940039974E-3</v>
      </c>
      <c r="J7428" s="578">
        <v>4.5574422450348076E-3</v>
      </c>
      <c r="K7428" s="578">
        <v>2.4507186921189701E-2</v>
      </c>
      <c r="L7428" s="578">
        <v>691.83096377054824</v>
      </c>
      <c r="M7428" s="578">
        <v>0.12200821499163751</v>
      </c>
      <c r="N7428" s="578">
        <v>6.147466677759888E-3</v>
      </c>
      <c r="O7428" s="578">
        <v>4.6128445052696946E-3</v>
      </c>
      <c r="P7428" s="578">
        <v>2.5204748781419775E-2</v>
      </c>
      <c r="Q7428" s="578">
        <v>683.52130699157669</v>
      </c>
      <c r="R7428" s="578">
        <v>0.1219162618967095</v>
      </c>
      <c r="S7428" s="578">
        <v>6.1750246372298473E-3</v>
      </c>
      <c r="T7428" s="578">
        <v>4.5574421941031026E-3</v>
      </c>
      <c r="U7428" s="578">
        <v>2.4507189569638901E-2</v>
      </c>
      <c r="V7428" s="578">
        <v>691.83097871144571</v>
      </c>
      <c r="W7428" s="578">
        <v>0.1220082069766395</v>
      </c>
      <c r="X7428" s="578">
        <v>6.1474674866985853E-3</v>
      </c>
      <c r="Y7428" s="578">
        <v>4.6128445028443777E-3</v>
      </c>
    </row>
    <row r="7429" spans="1:25" x14ac:dyDescent="0.3">
      <c r="A7429" s="61" t="s">
        <v>1399</v>
      </c>
      <c r="B7429" s="61" t="s">
        <v>7</v>
      </c>
      <c r="C7429" s="61" t="s">
        <v>45</v>
      </c>
      <c r="D7429" s="36">
        <v>3</v>
      </c>
      <c r="E7429" s="36">
        <v>2030</v>
      </c>
      <c r="F7429" s="578">
        <v>2.5658245043797274E-2</v>
      </c>
      <c r="G7429" s="578">
        <v>414.73516241709348</v>
      </c>
      <c r="H7429" s="578">
        <v>6.6643465178647873E-2</v>
      </c>
      <c r="I7429" s="578">
        <v>3.9688537344678273E-3</v>
      </c>
      <c r="J7429" s="578">
        <v>2.7652842788180873E-3</v>
      </c>
      <c r="K7429" s="578">
        <v>2.1406304685588524E-2</v>
      </c>
      <c r="L7429" s="578">
        <v>403.19595289230301</v>
      </c>
      <c r="M7429" s="578">
        <v>6.5245102867834207E-2</v>
      </c>
      <c r="N7429" s="578">
        <v>3.6577405016278851E-3</v>
      </c>
      <c r="O7429" s="578">
        <v>2.6883429236477176E-3</v>
      </c>
      <c r="P7429" s="578">
        <v>2.5658245043828701E-2</v>
      </c>
      <c r="Q7429" s="578">
        <v>414.73516766230227</v>
      </c>
      <c r="R7429" s="578">
        <v>6.66434606072622E-2</v>
      </c>
      <c r="S7429" s="578">
        <v>3.9688536819918801E-3</v>
      </c>
      <c r="T7429" s="578">
        <v>2.7652842788180873E-3</v>
      </c>
      <c r="U7429" s="578">
        <v>2.1406304685615177E-2</v>
      </c>
      <c r="V7429" s="578">
        <v>403.19595305124875</v>
      </c>
      <c r="W7429" s="578">
        <v>6.5245099179492144E-2</v>
      </c>
      <c r="X7429" s="578">
        <v>3.6577405017984154E-3</v>
      </c>
      <c r="Y7429" s="578">
        <v>2.6883429757920828E-3</v>
      </c>
    </row>
    <row r="7430" spans="1:25" x14ac:dyDescent="0.3">
      <c r="A7430" s="61" t="s">
        <v>1400</v>
      </c>
      <c r="B7430" s="61" t="s">
        <v>7</v>
      </c>
      <c r="C7430" s="61" t="s">
        <v>45</v>
      </c>
      <c r="D7430" s="36">
        <v>4</v>
      </c>
      <c r="E7430" s="36">
        <v>2030</v>
      </c>
      <c r="F7430" s="578">
        <v>2.5809401638854049E-2</v>
      </c>
      <c r="G7430" s="578">
        <v>325.13983853657999</v>
      </c>
      <c r="H7430" s="578">
        <v>4.8219202623044972E-2</v>
      </c>
      <c r="I7430" s="578">
        <v>3.233468652117225E-3</v>
      </c>
      <c r="J7430" s="578">
        <v>2.1679005149053349E-3</v>
      </c>
      <c r="K7430" s="578">
        <v>1.5988799950810827E-2</v>
      </c>
      <c r="L7430" s="578">
        <v>317.01215012868175</v>
      </c>
      <c r="M7430" s="578">
        <v>4.5732945072510675E-2</v>
      </c>
      <c r="N7430" s="578">
        <v>2.4876686795778325E-3</v>
      </c>
      <c r="O7430" s="578">
        <v>2.1137087363361623E-3</v>
      </c>
      <c r="P7430" s="578">
        <v>2.5809400047663425E-2</v>
      </c>
      <c r="Q7430" s="578">
        <v>325.13984362284299</v>
      </c>
      <c r="R7430" s="578">
        <v>4.8219199068360724E-2</v>
      </c>
      <c r="S7430" s="578">
        <v>3.2334686547130747E-3</v>
      </c>
      <c r="T7430" s="578">
        <v>2.1679005149053349E-3</v>
      </c>
      <c r="U7430" s="578">
        <v>1.5988799407581401E-2</v>
      </c>
      <c r="V7430" s="578">
        <v>317.01215537389049</v>
      </c>
      <c r="W7430" s="578">
        <v>4.5732941529574078E-2</v>
      </c>
      <c r="X7430" s="578">
        <v>2.4876688857299626E-3</v>
      </c>
      <c r="Y7430" s="578">
        <v>2.1137087363361623E-3</v>
      </c>
    </row>
    <row r="7431" spans="1:25" x14ac:dyDescent="0.3">
      <c r="A7431" s="61" t="s">
        <v>1401</v>
      </c>
      <c r="B7431" s="61" t="s">
        <v>7</v>
      </c>
      <c r="C7431" s="61" t="s">
        <v>45</v>
      </c>
      <c r="D7431" s="36">
        <v>5</v>
      </c>
      <c r="E7431" s="36">
        <v>2030</v>
      </c>
      <c r="F7431" s="578">
        <v>2.5240971567196548E-2</v>
      </c>
      <c r="G7431" s="578">
        <v>278.68256855010952</v>
      </c>
      <c r="H7431" s="578">
        <v>3.8682123380340223E-2</v>
      </c>
      <c r="I7431" s="578">
        <v>2.7836834772945879E-3</v>
      </c>
      <c r="J7431" s="578">
        <v>1.8581412126271325E-3</v>
      </c>
      <c r="K7431" s="578">
        <v>1.5493324356688626E-2</v>
      </c>
      <c r="L7431" s="578">
        <v>265.58934704462649</v>
      </c>
      <c r="M7431" s="578">
        <v>3.5896762872444726E-2</v>
      </c>
      <c r="N7431" s="578">
        <v>2.05096975804508E-3</v>
      </c>
      <c r="O7431" s="578">
        <v>1.7708418587668927E-3</v>
      </c>
      <c r="P7431" s="578">
        <v>2.5240968462685524E-2</v>
      </c>
      <c r="Q7431" s="578">
        <v>278.68256855010952</v>
      </c>
      <c r="R7431" s="578">
        <v>3.8682121288881377E-2</v>
      </c>
      <c r="S7431" s="578">
        <v>2.7836834729460676E-3</v>
      </c>
      <c r="T7431" s="578">
        <v>1.8581412126271325E-3</v>
      </c>
      <c r="U7431" s="578">
        <v>1.5493324880583324E-2</v>
      </c>
      <c r="V7431" s="578">
        <v>265.58937279383298</v>
      </c>
      <c r="W7431" s="578">
        <v>3.5896758264224546E-2</v>
      </c>
      <c r="X7431" s="578">
        <v>2.0509697069428451E-3</v>
      </c>
      <c r="Y7431" s="578">
        <v>1.7708418587668927E-3</v>
      </c>
    </row>
    <row r="7432" spans="1:25" x14ac:dyDescent="0.3">
      <c r="A7432" s="61" t="s">
        <v>1402</v>
      </c>
      <c r="B7432" s="61" t="s">
        <v>7</v>
      </c>
      <c r="C7432" s="61" t="s">
        <v>45</v>
      </c>
      <c r="D7432" s="36">
        <v>6</v>
      </c>
      <c r="E7432" s="36">
        <v>2030</v>
      </c>
      <c r="F7432" s="578">
        <v>2.3603398167309626E-2</v>
      </c>
      <c r="G7432" s="578">
        <v>247.4658921559645</v>
      </c>
      <c r="H7432" s="578">
        <v>3.2305642385381327E-2</v>
      </c>
      <c r="I7432" s="578">
        <v>2.3485541865871529E-3</v>
      </c>
      <c r="J7432" s="578">
        <v>1.6500032616022476E-3</v>
      </c>
      <c r="K7432" s="578">
        <v>1.7030961963965724E-2</v>
      </c>
      <c r="L7432" s="578">
        <v>236.49299001693674</v>
      </c>
      <c r="M7432" s="578">
        <v>3.0311058659340927E-2</v>
      </c>
      <c r="N7432" s="578">
        <v>1.9660271410089024E-3</v>
      </c>
      <c r="O7432" s="578">
        <v>1.5768384570643875E-3</v>
      </c>
      <c r="P7432" s="578">
        <v>2.3603397158317926E-2</v>
      </c>
      <c r="Q7432" s="578">
        <v>247.46588691075576</v>
      </c>
      <c r="R7432" s="578">
        <v>3.2305643337811753E-2</v>
      </c>
      <c r="S7432" s="578">
        <v>2.3485538726788452E-3</v>
      </c>
      <c r="T7432" s="578">
        <v>1.65000331374661E-3</v>
      </c>
      <c r="U7432" s="578">
        <v>1.7030957792416975E-2</v>
      </c>
      <c r="V7432" s="578">
        <v>236.49299001693674</v>
      </c>
      <c r="W7432" s="578">
        <v>3.0311062763208427E-2</v>
      </c>
      <c r="X7432" s="578">
        <v>1.9660276650578577E-3</v>
      </c>
      <c r="Y7432" s="578">
        <v>1.5768383527756625E-3</v>
      </c>
    </row>
    <row r="7433" spans="1:25" x14ac:dyDescent="0.3">
      <c r="A7433" s="61" t="s">
        <v>1403</v>
      </c>
      <c r="B7433" s="61" t="s">
        <v>7</v>
      </c>
      <c r="C7433" s="61" t="s">
        <v>45</v>
      </c>
      <c r="D7433" s="36">
        <v>7</v>
      </c>
      <c r="E7433" s="36">
        <v>2030</v>
      </c>
      <c r="F7433" s="578">
        <v>2.3869303173508549E-2</v>
      </c>
      <c r="G7433" s="578">
        <v>221.14951809247302</v>
      </c>
      <c r="H7433" s="578">
        <v>2.8278483452254425E-2</v>
      </c>
      <c r="I7433" s="578">
        <v>2.1401997171892574E-3</v>
      </c>
      <c r="J7433" s="578">
        <v>1.4745374670989452E-3</v>
      </c>
      <c r="K7433" s="578">
        <v>1.9984549943377929E-2</v>
      </c>
      <c r="L7433" s="578">
        <v>219.39827760060575</v>
      </c>
      <c r="M7433" s="578">
        <v>2.7156464575379322E-2</v>
      </c>
      <c r="N7433" s="578">
        <v>2.085310824980975E-3</v>
      </c>
      <c r="O7433" s="578">
        <v>1.4628582745596398E-3</v>
      </c>
      <c r="P7433" s="578">
        <v>2.3869301078016728E-2</v>
      </c>
      <c r="Q7433" s="578">
        <v>221.14951809247302</v>
      </c>
      <c r="R7433" s="578">
        <v>2.827848341757995E-2</v>
      </c>
      <c r="S7433" s="578">
        <v>2.1401998193937254E-3</v>
      </c>
      <c r="T7433" s="578">
        <v>1.4745375192433074E-3</v>
      </c>
      <c r="U7433" s="578">
        <v>1.9984552543323927E-2</v>
      </c>
      <c r="V7433" s="578">
        <v>219.39828809102323</v>
      </c>
      <c r="W7433" s="578">
        <v>2.7156463435555098E-2</v>
      </c>
      <c r="X7433" s="578">
        <v>2.0853106664636251E-3</v>
      </c>
      <c r="Y7433" s="578">
        <v>1.4628582745596398E-3</v>
      </c>
    </row>
    <row r="7434" spans="1:25" x14ac:dyDescent="0.3">
      <c r="A7434" s="61" t="s">
        <v>1404</v>
      </c>
      <c r="B7434" s="61" t="s">
        <v>7</v>
      </c>
      <c r="C7434" s="61" t="s">
        <v>45</v>
      </c>
      <c r="D7434" s="36">
        <v>8</v>
      </c>
      <c r="E7434" s="36">
        <v>2030</v>
      </c>
      <c r="F7434" s="578">
        <v>2.437722662982305E-2</v>
      </c>
      <c r="G7434" s="578">
        <v>208.39494244257551</v>
      </c>
      <c r="H7434" s="578">
        <v>2.52841096601438E-2</v>
      </c>
      <c r="I7434" s="578">
        <v>2.0057106249566849E-3</v>
      </c>
      <c r="J7434" s="578">
        <v>1.3894908818959523E-3</v>
      </c>
      <c r="K7434" s="578">
        <v>2.6362318486865051E-2</v>
      </c>
      <c r="L7434" s="578">
        <v>214.2465000152585</v>
      </c>
      <c r="M7434" s="578">
        <v>2.6008025179104697E-2</v>
      </c>
      <c r="N7434" s="578">
        <v>2.3673216634657948E-3</v>
      </c>
      <c r="O7434" s="578">
        <v>1.42850927416778E-3</v>
      </c>
      <c r="P7434" s="578">
        <v>2.5339512987724626E-2</v>
      </c>
      <c r="Q7434" s="578">
        <v>208.99428892135575</v>
      </c>
      <c r="R7434" s="578">
        <v>2.5527982469270599E-2</v>
      </c>
      <c r="S7434" s="578">
        <v>2.0487082634588149E-3</v>
      </c>
      <c r="T7434" s="578">
        <v>1.39348852705249E-3</v>
      </c>
      <c r="U7434" s="578">
        <v>2.6362319030104275E-2</v>
      </c>
      <c r="V7434" s="578">
        <v>214.2465000152585</v>
      </c>
      <c r="W7434" s="578">
        <v>2.600802355982515E-2</v>
      </c>
      <c r="X7434" s="578">
        <v>2.3673217150890899E-3</v>
      </c>
      <c r="Y7434" s="578">
        <v>1.42850927416778E-3</v>
      </c>
    </row>
    <row r="7435" spans="1:25" x14ac:dyDescent="0.3">
      <c r="A7435" s="61" t="s">
        <v>1405</v>
      </c>
      <c r="B7435" s="61" t="s">
        <v>7</v>
      </c>
      <c r="C7435" s="61" t="s">
        <v>45</v>
      </c>
      <c r="D7435" s="36">
        <v>9</v>
      </c>
      <c r="E7435" s="36">
        <v>2030</v>
      </c>
      <c r="F7435" s="578">
        <v>2.4808263722007028E-2</v>
      </c>
      <c r="G7435" s="578">
        <v>200.27604730923926</v>
      </c>
      <c r="H7435" s="578">
        <v>2.30082598141431E-2</v>
      </c>
      <c r="I7435" s="578">
        <v>1.9067757368513049E-3</v>
      </c>
      <c r="J7435" s="578">
        <v>1.3353578009021724E-3</v>
      </c>
      <c r="K7435" s="578">
        <v>3.0952519294122696E-2</v>
      </c>
      <c r="L7435" s="578">
        <v>210.31720050175926</v>
      </c>
      <c r="M7435" s="578">
        <v>2.5072154830619749E-2</v>
      </c>
      <c r="N7435" s="578">
        <v>2.6014646357358099E-3</v>
      </c>
      <c r="O7435" s="578">
        <v>1.40230874482464E-3</v>
      </c>
      <c r="P7435" s="578">
        <v>2.6708864100364146E-2</v>
      </c>
      <c r="Q7435" s="578">
        <v>201.46011710166874</v>
      </c>
      <c r="R7435" s="578">
        <v>2.3489933578768274E-2</v>
      </c>
      <c r="S7435" s="578">
        <v>1.9917039953819878E-3</v>
      </c>
      <c r="T7435" s="578">
        <v>1.3432503716709649E-3</v>
      </c>
      <c r="U7435" s="578">
        <v>3.095251826589155E-2</v>
      </c>
      <c r="V7435" s="578">
        <v>210.31720566749499</v>
      </c>
      <c r="W7435" s="578">
        <v>2.507215342014505E-2</v>
      </c>
      <c r="X7435" s="578">
        <v>2.6014652093238025E-3</v>
      </c>
      <c r="Y7435" s="578">
        <v>1.40230874482464E-3</v>
      </c>
    </row>
    <row r="7436" spans="1:25" x14ac:dyDescent="0.3">
      <c r="A7436" s="61" t="s">
        <v>1406</v>
      </c>
      <c r="B7436" s="61" t="s">
        <v>7</v>
      </c>
      <c r="C7436" s="61" t="s">
        <v>45</v>
      </c>
      <c r="D7436" s="36">
        <v>10</v>
      </c>
      <c r="E7436" s="36">
        <v>2030</v>
      </c>
      <c r="F7436" s="578">
        <v>2.5737445593977122E-2</v>
      </c>
      <c r="G7436" s="578">
        <v>194.28757540384873</v>
      </c>
      <c r="H7436" s="578">
        <v>2.1393696361087625E-2</v>
      </c>
      <c r="I7436" s="578">
        <v>1.8553642998331975E-3</v>
      </c>
      <c r="J7436" s="578">
        <v>1.2954300157919773E-3</v>
      </c>
      <c r="K7436" s="578">
        <v>3.4109443885867501E-2</v>
      </c>
      <c r="L7436" s="578">
        <v>206.67211278279601</v>
      </c>
      <c r="M7436" s="578">
        <v>2.4230236211489325E-2</v>
      </c>
      <c r="N7436" s="578">
        <v>2.7139194361893671E-3</v>
      </c>
      <c r="O7436" s="578">
        <v>1.3780057464221776E-3</v>
      </c>
      <c r="P7436" s="578">
        <v>2.7773944836048572E-2</v>
      </c>
      <c r="Q7436" s="578">
        <v>195.59990485509201</v>
      </c>
      <c r="R7436" s="578">
        <v>2.1904795970613098E-2</v>
      </c>
      <c r="S7436" s="578">
        <v>1.9473655953466526E-3</v>
      </c>
      <c r="T7436" s="578">
        <v>1.3041812356580774E-3</v>
      </c>
      <c r="U7436" s="578">
        <v>3.4109443905217945E-2</v>
      </c>
      <c r="V7436" s="578">
        <v>206.67211278279601</v>
      </c>
      <c r="W7436" s="578">
        <v>2.4230235502614023E-2</v>
      </c>
      <c r="X7436" s="578">
        <v>2.7139195902066075E-3</v>
      </c>
      <c r="Y7436" s="578">
        <v>1.3780057464221776E-3</v>
      </c>
    </row>
    <row r="7437" spans="1:25" x14ac:dyDescent="0.3">
      <c r="A7437" s="61" t="s">
        <v>1407</v>
      </c>
      <c r="B7437" s="61" t="s">
        <v>7</v>
      </c>
      <c r="C7437" s="61" t="s">
        <v>45</v>
      </c>
      <c r="D7437" s="36">
        <v>11</v>
      </c>
      <c r="E7437" s="36">
        <v>2030</v>
      </c>
      <c r="F7437" s="578">
        <v>2.7487776593562826E-2</v>
      </c>
      <c r="G7437" s="578">
        <v>190.04945580164525</v>
      </c>
      <c r="H7437" s="578">
        <v>2.0365796388242978E-2</v>
      </c>
      <c r="I7437" s="578">
        <v>1.8575401692639049E-3</v>
      </c>
      <c r="J7437" s="578">
        <v>1.2671738271213399E-3</v>
      </c>
      <c r="K7437" s="578">
        <v>3.5584354680005703E-2</v>
      </c>
      <c r="L7437" s="578">
        <v>201.02274576822873</v>
      </c>
      <c r="M7437" s="578">
        <v>2.3181257732214026E-2</v>
      </c>
      <c r="N7437" s="578">
        <v>2.679168398136267E-3</v>
      </c>
      <c r="O7437" s="578">
        <v>1.3403376033238551E-3</v>
      </c>
      <c r="P7437" s="578">
        <v>2.8885178235515896E-2</v>
      </c>
      <c r="Q7437" s="578">
        <v>191.24433215459123</v>
      </c>
      <c r="R7437" s="578">
        <v>2.0698884985752827E-2</v>
      </c>
      <c r="S7437" s="578">
        <v>1.9147899563733924E-3</v>
      </c>
      <c r="T7437" s="578">
        <v>1.2751372087222977E-3</v>
      </c>
      <c r="U7437" s="578">
        <v>3.5584357260545298E-2</v>
      </c>
      <c r="V7437" s="578">
        <v>201.022745688756</v>
      </c>
      <c r="W7437" s="578">
        <v>2.3181257468536325E-2</v>
      </c>
      <c r="X7437" s="578">
        <v>2.6791684502711576E-3</v>
      </c>
      <c r="Y7437" s="578">
        <v>1.3403375511794925E-3</v>
      </c>
    </row>
    <row r="7438" spans="1:25" x14ac:dyDescent="0.3">
      <c r="A7438" s="61" t="s">
        <v>1408</v>
      </c>
      <c r="B7438" s="61" t="s">
        <v>7</v>
      </c>
      <c r="C7438" s="61" t="s">
        <v>45</v>
      </c>
      <c r="D7438" s="36">
        <v>12</v>
      </c>
      <c r="E7438" s="36">
        <v>2030</v>
      </c>
      <c r="F7438" s="578">
        <v>2.9524580934192874E-2</v>
      </c>
      <c r="G7438" s="578">
        <v>187.53353341420424</v>
      </c>
      <c r="H7438" s="578">
        <v>1.9658369090810326E-2</v>
      </c>
      <c r="I7438" s="578">
        <v>1.863358975943655E-3</v>
      </c>
      <c r="J7438" s="578">
        <v>1.25039791237213E-3</v>
      </c>
      <c r="K7438" s="578">
        <v>3.5997749722215006E-2</v>
      </c>
      <c r="L7438" s="578">
        <v>196.67519370714751</v>
      </c>
      <c r="M7438" s="578">
        <v>2.1989006193583252E-2</v>
      </c>
      <c r="N7438" s="578">
        <v>2.5382766081539351E-3</v>
      </c>
      <c r="O7438" s="578">
        <v>1.311349893512665E-3</v>
      </c>
      <c r="P7438" s="578">
        <v>3.0828437193444275E-2</v>
      </c>
      <c r="Q7438" s="578">
        <v>189.00684952735824</v>
      </c>
      <c r="R7438" s="578">
        <v>1.9960460941509422E-2</v>
      </c>
      <c r="S7438" s="578">
        <v>1.8996810405269527E-3</v>
      </c>
      <c r="T7438" s="578">
        <v>1.2602214846992824E-3</v>
      </c>
      <c r="U7438" s="578">
        <v>3.5997753389349151E-2</v>
      </c>
      <c r="V7438" s="578">
        <v>196.67519362767476</v>
      </c>
      <c r="W7438" s="578">
        <v>2.1989006246371848E-2</v>
      </c>
      <c r="X7438" s="578">
        <v>2.5382771796576701E-3</v>
      </c>
      <c r="Y7438" s="578">
        <v>1.311349893512665E-3</v>
      </c>
    </row>
    <row r="7439" spans="1:25" x14ac:dyDescent="0.3">
      <c r="A7439" s="61" t="s">
        <v>1409</v>
      </c>
      <c r="B7439" s="61" t="s">
        <v>7</v>
      </c>
      <c r="C7439" s="61" t="s">
        <v>45</v>
      </c>
      <c r="D7439" s="36">
        <v>13</v>
      </c>
      <c r="E7439" s="36">
        <v>2030</v>
      </c>
      <c r="F7439" s="578">
        <v>3.1942648149502824E-2</v>
      </c>
      <c r="G7439" s="578">
        <v>186.57140135765025</v>
      </c>
      <c r="H7439" s="578">
        <v>1.9228072706349974E-2</v>
      </c>
      <c r="I7439" s="578">
        <v>1.8730227025495548E-3</v>
      </c>
      <c r="J7439" s="578">
        <v>1.2439819608213473E-3</v>
      </c>
      <c r="K7439" s="578">
        <v>3.704254005675145E-2</v>
      </c>
      <c r="L7439" s="578">
        <v>193.6137525240575</v>
      </c>
      <c r="M7439" s="578">
        <v>2.1167201896275852E-2</v>
      </c>
      <c r="N7439" s="578">
        <v>2.4270765355348975E-3</v>
      </c>
      <c r="O7439" s="578">
        <v>1.2909373872389523E-3</v>
      </c>
      <c r="P7439" s="578">
        <v>3.2447860814803123E-2</v>
      </c>
      <c r="Q7439" s="578">
        <v>187.14216343561776</v>
      </c>
      <c r="R7439" s="578">
        <v>1.9345114953618223E-2</v>
      </c>
      <c r="S7439" s="578">
        <v>1.8870973201974973E-3</v>
      </c>
      <c r="T7439" s="578">
        <v>1.2477884277662524E-3</v>
      </c>
      <c r="U7439" s="578">
        <v>3.7042539552389245E-2</v>
      </c>
      <c r="V7439" s="578">
        <v>193.61375244458475</v>
      </c>
      <c r="W7439" s="578">
        <v>2.1167201145412151E-2</v>
      </c>
      <c r="X7439" s="578">
        <v>2.4270772122084302E-3</v>
      </c>
      <c r="Y7439" s="578">
        <v>1.2909373872389523E-3</v>
      </c>
    </row>
    <row r="7440" spans="1:25" x14ac:dyDescent="0.3">
      <c r="A7440" s="61" t="s">
        <v>1410</v>
      </c>
      <c r="B7440" s="61" t="s">
        <v>7</v>
      </c>
      <c r="C7440" s="61" t="s">
        <v>45</v>
      </c>
      <c r="D7440" s="36">
        <v>14</v>
      </c>
      <c r="E7440" s="36">
        <v>2030</v>
      </c>
      <c r="F7440" s="578">
        <v>3.6229676169688405E-2</v>
      </c>
      <c r="G7440" s="578">
        <v>187.67201336224826</v>
      </c>
      <c r="H7440" s="578">
        <v>1.9345119547305452E-2</v>
      </c>
      <c r="I7440" s="578">
        <v>1.9279743601809175E-3</v>
      </c>
      <c r="J7440" s="578">
        <v>1.2513190655833201E-3</v>
      </c>
      <c r="K7440" s="578">
        <v>4.1849882760569501E-2</v>
      </c>
      <c r="L7440" s="578">
        <v>194.89583714803027</v>
      </c>
      <c r="M7440" s="578">
        <v>2.12401411010129E-2</v>
      </c>
      <c r="N7440" s="578">
        <v>2.4428570867011425E-3</v>
      </c>
      <c r="O7440" s="578">
        <v>1.2994851428326576E-3</v>
      </c>
      <c r="P7440" s="578">
        <v>3.6229671493777177E-2</v>
      </c>
      <c r="Q7440" s="578">
        <v>187.67201852798425</v>
      </c>
      <c r="R7440" s="578">
        <v>1.9345119649566724E-2</v>
      </c>
      <c r="S7440" s="578">
        <v>1.9279745671951748E-3</v>
      </c>
      <c r="T7440" s="578">
        <v>1.2513190655833201E-3</v>
      </c>
      <c r="U7440" s="578">
        <v>4.1849881130807107E-2</v>
      </c>
      <c r="V7440" s="578">
        <v>194.89583714803027</v>
      </c>
      <c r="W7440" s="578">
        <v>2.1240139541930551E-2</v>
      </c>
      <c r="X7440" s="578">
        <v>2.4428570345567803E-3</v>
      </c>
      <c r="Y7440" s="578">
        <v>1.2994851428326576E-3</v>
      </c>
    </row>
    <row r="7441" spans="1:25" x14ac:dyDescent="0.3">
      <c r="A7441" s="61" t="s">
        <v>1411</v>
      </c>
      <c r="B7441" s="61" t="s">
        <v>7</v>
      </c>
      <c r="C7441" s="61" t="s">
        <v>45</v>
      </c>
      <c r="D7441" s="36">
        <v>15</v>
      </c>
      <c r="E7441" s="36">
        <v>2030</v>
      </c>
      <c r="F7441" s="578">
        <v>4.5587476530607504E-2</v>
      </c>
      <c r="G7441" s="578">
        <v>193.47277315457626</v>
      </c>
      <c r="H7441" s="578">
        <v>2.0665643557814851E-2</v>
      </c>
      <c r="I7441" s="578">
        <v>2.093705211327305E-3</v>
      </c>
      <c r="J7441" s="578">
        <v>1.2899941818128925E-3</v>
      </c>
      <c r="K7441" s="578">
        <v>5.0729850553350254E-2</v>
      </c>
      <c r="L7441" s="578">
        <v>200.15495260556497</v>
      </c>
      <c r="M7441" s="578">
        <v>2.2347702531722698E-2</v>
      </c>
      <c r="N7441" s="578">
        <v>2.5325003881088476E-3</v>
      </c>
      <c r="O7441" s="578">
        <v>1.334551237960105E-3</v>
      </c>
      <c r="P7441" s="578">
        <v>4.5587476530503296E-2</v>
      </c>
      <c r="Q7441" s="578">
        <v>193.47276798884025</v>
      </c>
      <c r="R7441" s="578">
        <v>2.0665642975529822E-2</v>
      </c>
      <c r="S7441" s="578">
        <v>2.0937051586618753E-3</v>
      </c>
      <c r="T7441" s="578">
        <v>1.2899941296685301E-3</v>
      </c>
      <c r="U7441" s="578">
        <v>5.0729851601140227E-2</v>
      </c>
      <c r="V7441" s="578">
        <v>200.15495777130076</v>
      </c>
      <c r="W7441" s="578">
        <v>2.2347703140421001E-2</v>
      </c>
      <c r="X7441" s="578">
        <v>2.5325008057848174E-3</v>
      </c>
      <c r="Y7441" s="578">
        <v>1.334551237960105E-3</v>
      </c>
    </row>
    <row r="7442" spans="1:25" x14ac:dyDescent="0.3">
      <c r="A7442" s="580" t="s">
        <v>1412</v>
      </c>
      <c r="B7442" s="580" t="s">
        <v>7</v>
      </c>
      <c r="C7442" s="580" t="s">
        <v>45</v>
      </c>
      <c r="D7442" s="581">
        <v>16</v>
      </c>
      <c r="E7442" s="581">
        <v>2030</v>
      </c>
      <c r="F7442" s="582">
        <v>5.927128375495503E-2</v>
      </c>
      <c r="G7442" s="582">
        <v>203.98601388931223</v>
      </c>
      <c r="H7442" s="582">
        <v>2.3082441713294554E-2</v>
      </c>
      <c r="I7442" s="582">
        <v>2.4689584292142725E-3</v>
      </c>
      <c r="J7442" s="582">
        <v>1.3600956372101726E-3</v>
      </c>
      <c r="K7442" s="582">
        <v>6.336408163108348E-2</v>
      </c>
      <c r="L7442" s="582">
        <v>209.03086805343574</v>
      </c>
      <c r="M7442" s="582">
        <v>2.4432302205260173E-2</v>
      </c>
      <c r="N7442" s="582">
        <v>2.8366340383456602E-3</v>
      </c>
      <c r="O7442" s="582">
        <v>1.3937333266464151E-3</v>
      </c>
      <c r="P7442" s="582">
        <v>5.9271277022112601E-2</v>
      </c>
      <c r="Q7442" s="582">
        <v>203.98600339889472</v>
      </c>
      <c r="R7442" s="582">
        <v>2.3082441676876848E-2</v>
      </c>
      <c r="S7442" s="582">
        <v>2.4689583777709771E-3</v>
      </c>
      <c r="T7442" s="582">
        <v>1.3600956372101726E-3</v>
      </c>
      <c r="U7442" s="582">
        <v>6.3364083843026678E-2</v>
      </c>
      <c r="V7442" s="582">
        <v>209.03087329864448</v>
      </c>
      <c r="W7442" s="582">
        <v>2.4432300871183026E-2</v>
      </c>
      <c r="X7442" s="582">
        <v>2.8366341415922551E-3</v>
      </c>
      <c r="Y7442" s="582">
        <v>1.3937332745020525E-3</v>
      </c>
    </row>
    <row r="7443" spans="1:25" x14ac:dyDescent="0.3">
      <c r="A7443" s="61" t="s">
        <v>8122</v>
      </c>
      <c r="B7443" s="61" t="s">
        <v>2196</v>
      </c>
      <c r="C7443" s="61" t="s">
        <v>45</v>
      </c>
      <c r="D7443" s="36">
        <v>1</v>
      </c>
      <c r="E7443" s="36">
        <v>2012</v>
      </c>
      <c r="F7443" s="578">
        <v>52.404858607527153</v>
      </c>
      <c r="G7443" s="578">
        <v>8523.3030344645122</v>
      </c>
      <c r="H7443" s="578">
        <v>5.7443162317698171</v>
      </c>
      <c r="I7443" s="578">
        <v>3.4871900081634499</v>
      </c>
      <c r="J7443" s="578">
        <v>7.2609011549502542E-2</v>
      </c>
      <c r="K7443" s="578">
        <v>52.757502439703394</v>
      </c>
      <c r="L7443" s="578">
        <v>8579.7182261149046</v>
      </c>
      <c r="M7443" s="578">
        <v>5.7583836357419651</v>
      </c>
      <c r="N7443" s="578">
        <v>3.5095078349113376</v>
      </c>
      <c r="O7443" s="578">
        <v>7.308963368025917E-2</v>
      </c>
      <c r="P7443" s="578">
        <v>52.404859641722027</v>
      </c>
      <c r="Q7443" s="578">
        <v>8523.3030344645122</v>
      </c>
      <c r="R7443" s="578">
        <v>5.7443163882320079</v>
      </c>
      <c r="S7443" s="578">
        <v>3.4871900081634499</v>
      </c>
      <c r="T7443" s="578">
        <v>7.2609011549502542E-2</v>
      </c>
      <c r="U7443" s="578">
        <v>52.757495621898322</v>
      </c>
      <c r="V7443" s="578">
        <v>8579.7180735270158</v>
      </c>
      <c r="W7443" s="578">
        <v>5.7583836357419651</v>
      </c>
      <c r="X7443" s="578">
        <v>3.5095076784491477</v>
      </c>
      <c r="Y7443" s="578">
        <v>7.3089634145920457E-2</v>
      </c>
    </row>
    <row r="7444" spans="1:25" x14ac:dyDescent="0.3">
      <c r="A7444" s="61" t="s">
        <v>8123</v>
      </c>
      <c r="B7444" s="61" t="s">
        <v>2196</v>
      </c>
      <c r="C7444" s="61" t="s">
        <v>45</v>
      </c>
      <c r="D7444" s="36">
        <v>2</v>
      </c>
      <c r="E7444" s="36">
        <v>2012</v>
      </c>
      <c r="F7444" s="578">
        <v>27.7005323500488</v>
      </c>
      <c r="G7444" s="578">
        <v>4735.6669006347629</v>
      </c>
      <c r="H7444" s="578">
        <v>3.1910970294848027</v>
      </c>
      <c r="I7444" s="578">
        <v>1.8236130264898101</v>
      </c>
      <c r="J7444" s="578">
        <v>4.0342647776318047E-2</v>
      </c>
      <c r="K7444" s="578">
        <v>28.208930429303976</v>
      </c>
      <c r="L7444" s="578">
        <v>4814.2354863484652</v>
      </c>
      <c r="M7444" s="578">
        <v>3.2188564820680723</v>
      </c>
      <c r="N7444" s="578">
        <v>1.8505026406298024</v>
      </c>
      <c r="O7444" s="578">
        <v>4.1011962690390605E-2</v>
      </c>
      <c r="P7444" s="578">
        <v>27.700532360506823</v>
      </c>
      <c r="Q7444" s="578">
        <v>4735.6669006347629</v>
      </c>
      <c r="R7444" s="578">
        <v>3.1910969773307398</v>
      </c>
      <c r="S7444" s="578">
        <v>1.8236130370448</v>
      </c>
      <c r="T7444" s="578">
        <v>4.0342647271851675E-2</v>
      </c>
      <c r="U7444" s="578">
        <v>28.208930933343499</v>
      </c>
      <c r="V7444" s="578">
        <v>4814.2354329427053</v>
      </c>
      <c r="W7444" s="578">
        <v>3.2188564872679555</v>
      </c>
      <c r="X7444" s="578">
        <v>1.8505026617397826</v>
      </c>
      <c r="Y7444" s="578">
        <v>4.1011962690390605E-2</v>
      </c>
    </row>
    <row r="7445" spans="1:25" x14ac:dyDescent="0.3">
      <c r="A7445" s="61" t="s">
        <v>8124</v>
      </c>
      <c r="B7445" s="61" t="s">
        <v>2196</v>
      </c>
      <c r="C7445" s="61" t="s">
        <v>45</v>
      </c>
      <c r="D7445" s="36">
        <v>3</v>
      </c>
      <c r="E7445" s="36">
        <v>2012</v>
      </c>
      <c r="F7445" s="578">
        <v>16.870033426389725</v>
      </c>
      <c r="G7445" s="578">
        <v>3050.2093353271425</v>
      </c>
      <c r="H7445" s="578">
        <v>1.7132867024823348</v>
      </c>
      <c r="I7445" s="578">
        <v>1.0867332421864027</v>
      </c>
      <c r="J7445" s="578">
        <v>2.598448365461075E-2</v>
      </c>
      <c r="K7445" s="578">
        <v>16.763815644454198</v>
      </c>
      <c r="L7445" s="578">
        <v>3015.4376831054651</v>
      </c>
      <c r="M7445" s="578">
        <v>1.7156948002326875</v>
      </c>
      <c r="N7445" s="578">
        <v>1.079627879895265</v>
      </c>
      <c r="O7445" s="578">
        <v>2.5688253090872047E-2</v>
      </c>
      <c r="P7445" s="578">
        <v>16.870032383308448</v>
      </c>
      <c r="Q7445" s="578">
        <v>3050.2093353271425</v>
      </c>
      <c r="R7445" s="578">
        <v>1.7132867014345949</v>
      </c>
      <c r="S7445" s="578">
        <v>1.0867333002388451</v>
      </c>
      <c r="T7445" s="578">
        <v>2.598448365461075E-2</v>
      </c>
      <c r="U7445" s="578">
        <v>16.763816166508999</v>
      </c>
      <c r="V7445" s="578">
        <v>3015.4376831054651</v>
      </c>
      <c r="W7445" s="578">
        <v>1.715694801804295</v>
      </c>
      <c r="X7445" s="578">
        <v>1.0796278535077901</v>
      </c>
      <c r="Y7445" s="578">
        <v>2.5688253090872047E-2</v>
      </c>
    </row>
    <row r="7446" spans="1:25" x14ac:dyDescent="0.3">
      <c r="A7446" s="61" t="s">
        <v>8125</v>
      </c>
      <c r="B7446" s="61" t="s">
        <v>2196</v>
      </c>
      <c r="C7446" s="61" t="s">
        <v>45</v>
      </c>
      <c r="D7446" s="36">
        <v>4</v>
      </c>
      <c r="E7446" s="36">
        <v>2012</v>
      </c>
      <c r="F7446" s="578">
        <v>14.2598293647024</v>
      </c>
      <c r="G7446" s="578">
        <v>2744.7786687215125</v>
      </c>
      <c r="H7446" s="578">
        <v>1.1877419949353927</v>
      </c>
      <c r="I7446" s="578">
        <v>0.93381495214998678</v>
      </c>
      <c r="J7446" s="578">
        <v>2.3382590734399824E-2</v>
      </c>
      <c r="K7446" s="578">
        <v>14.01349447813115</v>
      </c>
      <c r="L7446" s="578">
        <v>2680.8047180175727</v>
      </c>
      <c r="M7446" s="578">
        <v>1.1885626407844601</v>
      </c>
      <c r="N7446" s="578">
        <v>0.915892913937568</v>
      </c>
      <c r="O7446" s="578">
        <v>2.2837608975047798E-2</v>
      </c>
      <c r="P7446" s="578">
        <v>14.259831450962</v>
      </c>
      <c r="Q7446" s="578">
        <v>2744.7786687215125</v>
      </c>
      <c r="R7446" s="578">
        <v>1.1877419949353927</v>
      </c>
      <c r="S7446" s="578">
        <v>0.93381493166088991</v>
      </c>
      <c r="T7446" s="578">
        <v>2.3382590734399824E-2</v>
      </c>
      <c r="U7446" s="578">
        <v>14.013493437276299</v>
      </c>
      <c r="V7446" s="578">
        <v>2680.8047180175727</v>
      </c>
      <c r="W7446" s="578">
        <v>1.1885626413083274</v>
      </c>
      <c r="X7446" s="578">
        <v>0.91589290897051423</v>
      </c>
      <c r="Y7446" s="578">
        <v>2.2837608975047798E-2</v>
      </c>
    </row>
    <row r="7447" spans="1:25" x14ac:dyDescent="0.3">
      <c r="A7447" s="61" t="s">
        <v>8126</v>
      </c>
      <c r="B7447" s="61" t="s">
        <v>2196</v>
      </c>
      <c r="C7447" s="61" t="s">
        <v>45</v>
      </c>
      <c r="D7447" s="36">
        <v>5</v>
      </c>
      <c r="E7447" s="36">
        <v>2012</v>
      </c>
      <c r="F7447" s="578">
        <v>12.451694844353623</v>
      </c>
      <c r="G7447" s="578">
        <v>2427.7660853068001</v>
      </c>
      <c r="H7447" s="578">
        <v>0.91369821849123856</v>
      </c>
      <c r="I7447" s="578">
        <v>0.82422383036464408</v>
      </c>
      <c r="J7447" s="578">
        <v>2.0681976476528949E-2</v>
      </c>
      <c r="K7447" s="578">
        <v>12.24109070051535</v>
      </c>
      <c r="L7447" s="578">
        <v>2376.7961425781173</v>
      </c>
      <c r="M7447" s="578">
        <v>0.91562786993260126</v>
      </c>
      <c r="N7447" s="578">
        <v>0.80633216599623314</v>
      </c>
      <c r="O7447" s="578">
        <v>2.0247797326495225E-2</v>
      </c>
      <c r="P7447" s="578">
        <v>12.451694845246125</v>
      </c>
      <c r="Q7447" s="578">
        <v>2427.7660853068001</v>
      </c>
      <c r="R7447" s="578">
        <v>0.91369822388514854</v>
      </c>
      <c r="S7447" s="578">
        <v>0.82422389315130751</v>
      </c>
      <c r="T7447" s="578">
        <v>2.0681976476528949E-2</v>
      </c>
      <c r="U7447" s="578">
        <v>12.241090696227399</v>
      </c>
      <c r="V7447" s="578">
        <v>2376.7962468465098</v>
      </c>
      <c r="W7447" s="578">
        <v>0.91562794381752566</v>
      </c>
      <c r="X7447" s="578">
        <v>0.80633220573266273</v>
      </c>
      <c r="Y7447" s="578">
        <v>2.0247797326495225E-2</v>
      </c>
    </row>
    <row r="7448" spans="1:25" x14ac:dyDescent="0.3">
      <c r="A7448" s="61" t="s">
        <v>8127</v>
      </c>
      <c r="B7448" s="61" t="s">
        <v>2196</v>
      </c>
      <c r="C7448" s="61" t="s">
        <v>45</v>
      </c>
      <c r="D7448" s="36">
        <v>6</v>
      </c>
      <c r="E7448" s="36">
        <v>2012</v>
      </c>
      <c r="F7448" s="578">
        <v>11.2882316402683</v>
      </c>
      <c r="G7448" s="578">
        <v>2255.8490473429324</v>
      </c>
      <c r="H7448" s="578">
        <v>0.77759020938537982</v>
      </c>
      <c r="I7448" s="578">
        <v>0.75195751835902491</v>
      </c>
      <c r="J7448" s="578">
        <v>1.9217487502222227E-2</v>
      </c>
      <c r="K7448" s="578">
        <v>11.135005686742524</v>
      </c>
      <c r="L7448" s="578">
        <v>2218.3719228108648</v>
      </c>
      <c r="M7448" s="578">
        <v>0.7774044605903323</v>
      </c>
      <c r="N7448" s="578">
        <v>0.73645330468813519</v>
      </c>
      <c r="O7448" s="578">
        <v>1.8898195878136848E-2</v>
      </c>
      <c r="P7448" s="578">
        <v>11.28823100953495</v>
      </c>
      <c r="Q7448" s="578">
        <v>2255.8490473429324</v>
      </c>
      <c r="R7448" s="578">
        <v>0.77759024415475575</v>
      </c>
      <c r="S7448" s="578">
        <v>0.75195749197155193</v>
      </c>
      <c r="T7448" s="578">
        <v>1.9217488016389873E-2</v>
      </c>
      <c r="U7448" s="578">
        <v>11.135005368865663</v>
      </c>
      <c r="V7448" s="578">
        <v>2218.3719228108648</v>
      </c>
      <c r="W7448" s="578">
        <v>0.77740446555738596</v>
      </c>
      <c r="X7448" s="578">
        <v>0.73645334442456489</v>
      </c>
      <c r="Y7448" s="578">
        <v>1.8898195878136848E-2</v>
      </c>
    </row>
    <row r="7449" spans="1:25" x14ac:dyDescent="0.3">
      <c r="A7449" s="61" t="s">
        <v>8128</v>
      </c>
      <c r="B7449" s="61" t="s">
        <v>2196</v>
      </c>
      <c r="C7449" s="61" t="s">
        <v>45</v>
      </c>
      <c r="D7449" s="36">
        <v>7</v>
      </c>
      <c r="E7449" s="36">
        <v>2012</v>
      </c>
      <c r="F7449" s="578">
        <v>10.954678664621772</v>
      </c>
      <c r="G7449" s="578">
        <v>2217.3004163106248</v>
      </c>
      <c r="H7449" s="578">
        <v>0.68317527176501791</v>
      </c>
      <c r="I7449" s="578">
        <v>0.70452789768266122</v>
      </c>
      <c r="J7449" s="578">
        <v>1.8889066549794074E-2</v>
      </c>
      <c r="K7449" s="578">
        <v>10.82244325578354</v>
      </c>
      <c r="L7449" s="578">
        <v>2187.1742858886651</v>
      </c>
      <c r="M7449" s="578">
        <v>0.68169642022500376</v>
      </c>
      <c r="N7449" s="578">
        <v>0.69265406082073799</v>
      </c>
      <c r="O7449" s="578">
        <v>1.8632437044288901E-2</v>
      </c>
      <c r="P7449" s="578">
        <v>10.95467965327162</v>
      </c>
      <c r="Q7449" s="578">
        <v>2217.3003641764276</v>
      </c>
      <c r="R7449" s="578">
        <v>0.68317528759750201</v>
      </c>
      <c r="S7449" s="578">
        <v>0.70452789232755642</v>
      </c>
      <c r="T7449" s="578">
        <v>1.8889066035626401E-2</v>
      </c>
      <c r="U7449" s="578">
        <v>10.822442803791361</v>
      </c>
      <c r="V7449" s="578">
        <v>2187.1742858886651</v>
      </c>
      <c r="W7449" s="578">
        <v>0.68169641968173222</v>
      </c>
      <c r="X7449" s="578">
        <v>0.69265407137572721</v>
      </c>
      <c r="Y7449" s="578">
        <v>1.8632437044288901E-2</v>
      </c>
    </row>
    <row r="7450" spans="1:25" x14ac:dyDescent="0.3">
      <c r="A7450" s="61" t="s">
        <v>8129</v>
      </c>
      <c r="B7450" s="61" t="s">
        <v>2196</v>
      </c>
      <c r="C7450" s="61" t="s">
        <v>45</v>
      </c>
      <c r="D7450" s="36">
        <v>8</v>
      </c>
      <c r="E7450" s="36">
        <v>2012</v>
      </c>
      <c r="F7450" s="578">
        <v>9.530422631318876</v>
      </c>
      <c r="G7450" s="578">
        <v>1874.4638430277473</v>
      </c>
      <c r="H7450" s="578">
        <v>0.6200717963511122</v>
      </c>
      <c r="I7450" s="578">
        <v>0.54867299366742306</v>
      </c>
      <c r="J7450" s="578">
        <v>1.59684602598038E-2</v>
      </c>
      <c r="K7450" s="578">
        <v>9.5249947560587049</v>
      </c>
      <c r="L7450" s="578">
        <v>1879.792705535885</v>
      </c>
      <c r="M7450" s="578">
        <v>0.61740574116508129</v>
      </c>
      <c r="N7450" s="578">
        <v>0.55202844707916143</v>
      </c>
      <c r="O7450" s="578">
        <v>1.6013853038505926E-2</v>
      </c>
      <c r="P7450" s="578">
        <v>9.5304242457204875</v>
      </c>
      <c r="Q7450" s="578">
        <v>1874.4638430277473</v>
      </c>
      <c r="R7450" s="578">
        <v>0.62007171718869303</v>
      </c>
      <c r="S7450" s="578">
        <v>0.5486730079088975</v>
      </c>
      <c r="T7450" s="578">
        <v>1.59684602598038E-2</v>
      </c>
      <c r="U7450" s="578">
        <v>9.5249944886818305</v>
      </c>
      <c r="V7450" s="578">
        <v>1879.7926534016901</v>
      </c>
      <c r="W7450" s="578">
        <v>0.6174057992175217</v>
      </c>
      <c r="X7450" s="578">
        <v>0.55202845709087933</v>
      </c>
      <c r="Y7450" s="578">
        <v>1.6013853038505926E-2</v>
      </c>
    </row>
    <row r="7451" spans="1:25" x14ac:dyDescent="0.3">
      <c r="A7451" s="61" t="s">
        <v>8130</v>
      </c>
      <c r="B7451" s="61" t="s">
        <v>2196</v>
      </c>
      <c r="C7451" s="61" t="s">
        <v>45</v>
      </c>
      <c r="D7451" s="36">
        <v>9</v>
      </c>
      <c r="E7451" s="36">
        <v>2012</v>
      </c>
      <c r="F7451" s="578">
        <v>9.2656775576785027</v>
      </c>
      <c r="G7451" s="578">
        <v>1835.4855041503877</v>
      </c>
      <c r="H7451" s="578">
        <v>0.57400413420206498</v>
      </c>
      <c r="I7451" s="578">
        <v>0.50309181616951948</v>
      </c>
      <c r="J7451" s="578">
        <v>1.5636414658122974E-2</v>
      </c>
      <c r="K7451" s="578">
        <v>9.2989280113300126</v>
      </c>
      <c r="L7451" s="578">
        <v>1854.6386337280226</v>
      </c>
      <c r="M7451" s="578">
        <v>0.57062398040822337</v>
      </c>
      <c r="N7451" s="578">
        <v>0.51521939186689691</v>
      </c>
      <c r="O7451" s="578">
        <v>1.5799571672687251E-2</v>
      </c>
      <c r="P7451" s="578">
        <v>9.2656769764798668</v>
      </c>
      <c r="Q7451" s="578">
        <v>1835.4855041503877</v>
      </c>
      <c r="R7451" s="578">
        <v>0.57400406559463524</v>
      </c>
      <c r="S7451" s="578">
        <v>0.50309181566505345</v>
      </c>
      <c r="T7451" s="578">
        <v>1.5636414658122974E-2</v>
      </c>
      <c r="U7451" s="578">
        <v>9.2989280060016082</v>
      </c>
      <c r="V7451" s="578">
        <v>1854.6386337280226</v>
      </c>
      <c r="W7451" s="578">
        <v>0.57062398093209254</v>
      </c>
      <c r="X7451" s="578">
        <v>0.51521939551457696</v>
      </c>
      <c r="Y7451" s="578">
        <v>1.5799571672687251E-2</v>
      </c>
    </row>
    <row r="7452" spans="1:25" x14ac:dyDescent="0.3">
      <c r="A7452" s="61" t="s">
        <v>8131</v>
      </c>
      <c r="B7452" s="61" t="s">
        <v>2196</v>
      </c>
      <c r="C7452" s="61" t="s">
        <v>45</v>
      </c>
      <c r="D7452" s="36">
        <v>10</v>
      </c>
      <c r="E7452" s="36">
        <v>2012</v>
      </c>
      <c r="F7452" s="578">
        <v>9.0597638629599988</v>
      </c>
      <c r="G7452" s="578">
        <v>1805.16210428873</v>
      </c>
      <c r="H7452" s="578">
        <v>0.53817309815591796</v>
      </c>
      <c r="I7452" s="578">
        <v>0.46764022604717503</v>
      </c>
      <c r="J7452" s="578">
        <v>1.5378106453378325E-2</v>
      </c>
      <c r="K7452" s="578">
        <v>9.1329685485058345</v>
      </c>
      <c r="L7452" s="578">
        <v>1836.890864054355</v>
      </c>
      <c r="M7452" s="578">
        <v>0.53522696897077049</v>
      </c>
      <c r="N7452" s="578">
        <v>0.48640647577121821</v>
      </c>
      <c r="O7452" s="578">
        <v>1.5648414759198176E-2</v>
      </c>
      <c r="P7452" s="578">
        <v>9.0597638682471935</v>
      </c>
      <c r="Q7452" s="578">
        <v>1805.16210428873</v>
      </c>
      <c r="R7452" s="578">
        <v>0.53817307176844509</v>
      </c>
      <c r="S7452" s="578">
        <v>0.46764016298887601</v>
      </c>
      <c r="T7452" s="578">
        <v>1.5378106453378325E-2</v>
      </c>
      <c r="U7452" s="578">
        <v>9.1329683197594296</v>
      </c>
      <c r="V7452" s="578">
        <v>1836.8909161885524</v>
      </c>
      <c r="W7452" s="578">
        <v>0.5352269643529628</v>
      </c>
      <c r="X7452" s="578">
        <v>0.48640648267852749</v>
      </c>
      <c r="Y7452" s="578">
        <v>1.5648414759198176E-2</v>
      </c>
    </row>
    <row r="7453" spans="1:25" x14ac:dyDescent="0.3">
      <c r="A7453" s="61" t="s">
        <v>8132</v>
      </c>
      <c r="B7453" s="61" t="s">
        <v>2196</v>
      </c>
      <c r="C7453" s="61" t="s">
        <v>45</v>
      </c>
      <c r="D7453" s="36">
        <v>11</v>
      </c>
      <c r="E7453" s="36">
        <v>2012</v>
      </c>
      <c r="F7453" s="578">
        <v>8.8038019246669101</v>
      </c>
      <c r="G7453" s="578">
        <v>1739.3990859985324</v>
      </c>
      <c r="H7453" s="578">
        <v>0.5095445326490633</v>
      </c>
      <c r="I7453" s="578">
        <v>0.40871139959199299</v>
      </c>
      <c r="J7453" s="578">
        <v>1.481786963025415E-2</v>
      </c>
      <c r="K7453" s="578">
        <v>8.9070118442250461</v>
      </c>
      <c r="L7453" s="578">
        <v>1782.2792008717774</v>
      </c>
      <c r="M7453" s="578">
        <v>0.506663928191604</v>
      </c>
      <c r="N7453" s="578">
        <v>0.43444763933075525</v>
      </c>
      <c r="O7453" s="578">
        <v>1.5183147857896926E-2</v>
      </c>
      <c r="P7453" s="578">
        <v>8.8038025334438572</v>
      </c>
      <c r="Q7453" s="578">
        <v>1739.3990859985324</v>
      </c>
      <c r="R7453" s="578">
        <v>0.50954453212519424</v>
      </c>
      <c r="S7453" s="578">
        <v>0.40871139959199276</v>
      </c>
      <c r="T7453" s="578">
        <v>1.481786963025415E-2</v>
      </c>
      <c r="U7453" s="578">
        <v>8.9070113134221138</v>
      </c>
      <c r="V7453" s="578">
        <v>1782.2791493733648</v>
      </c>
      <c r="W7453" s="578">
        <v>0.50666392871062227</v>
      </c>
      <c r="X7453" s="578">
        <v>0.434447642473969</v>
      </c>
      <c r="Y7453" s="578">
        <v>1.5183147857896926E-2</v>
      </c>
    </row>
    <row r="7454" spans="1:25" x14ac:dyDescent="0.3">
      <c r="A7454" s="61" t="s">
        <v>8133</v>
      </c>
      <c r="B7454" s="61" t="s">
        <v>2196</v>
      </c>
      <c r="C7454" s="61" t="s">
        <v>45</v>
      </c>
      <c r="D7454" s="36">
        <v>12</v>
      </c>
      <c r="E7454" s="36">
        <v>2012</v>
      </c>
      <c r="F7454" s="578">
        <v>8.5397962662827887</v>
      </c>
      <c r="G7454" s="578">
        <v>1661.7296651204374</v>
      </c>
      <c r="H7454" s="578">
        <v>0.48524097027257029</v>
      </c>
      <c r="I7454" s="578">
        <v>0.34350828779861303</v>
      </c>
      <c r="J7454" s="578">
        <v>1.41562363520885E-2</v>
      </c>
      <c r="K7454" s="578">
        <v>8.6655473152883697</v>
      </c>
      <c r="L7454" s="578">
        <v>1713.5989061991349</v>
      </c>
      <c r="M7454" s="578">
        <v>0.48242664715507949</v>
      </c>
      <c r="N7454" s="578">
        <v>0.37546846491750274</v>
      </c>
      <c r="O7454" s="578">
        <v>1.459807375795205E-2</v>
      </c>
      <c r="P7454" s="578">
        <v>8.5397963706345728</v>
      </c>
      <c r="Q7454" s="578">
        <v>1661.7297693888274</v>
      </c>
      <c r="R7454" s="578">
        <v>0.48524098563939272</v>
      </c>
      <c r="S7454" s="578">
        <v>0.34350830316543551</v>
      </c>
      <c r="T7454" s="578">
        <v>1.41562363520885E-2</v>
      </c>
      <c r="U7454" s="578">
        <v>8.665547513980222</v>
      </c>
      <c r="V7454" s="578">
        <v>1713.59885406494</v>
      </c>
      <c r="W7454" s="578">
        <v>0.48242664715507949</v>
      </c>
      <c r="X7454" s="578">
        <v>0.37546846544137175</v>
      </c>
      <c r="Y7454" s="578">
        <v>1.459807375795205E-2</v>
      </c>
    </row>
    <row r="7455" spans="1:25" x14ac:dyDescent="0.3">
      <c r="A7455" s="61" t="s">
        <v>8134</v>
      </c>
      <c r="B7455" s="61" t="s">
        <v>2196</v>
      </c>
      <c r="C7455" s="61" t="s">
        <v>45</v>
      </c>
      <c r="D7455" s="36">
        <v>13</v>
      </c>
      <c r="E7455" s="36">
        <v>2012</v>
      </c>
      <c r="F7455" s="578">
        <v>8.4390158090803471</v>
      </c>
      <c r="G7455" s="578">
        <v>1635.9281476338674</v>
      </c>
      <c r="H7455" s="578">
        <v>0.46090398821979722</v>
      </c>
      <c r="I7455" s="578">
        <v>0.30967245029751173</v>
      </c>
      <c r="J7455" s="578">
        <v>1.3936397745662001E-2</v>
      </c>
      <c r="K7455" s="578">
        <v>8.5674726139065225</v>
      </c>
      <c r="L7455" s="578">
        <v>1689.9124984741175</v>
      </c>
      <c r="M7455" s="578">
        <v>0.45870647100188422</v>
      </c>
      <c r="N7455" s="578">
        <v>0.34348848896721973</v>
      </c>
      <c r="O7455" s="578">
        <v>1.4396303294536925E-2</v>
      </c>
      <c r="P7455" s="578">
        <v>8.439016226579648</v>
      </c>
      <c r="Q7455" s="578">
        <v>1635.9281476338674</v>
      </c>
      <c r="R7455" s="578">
        <v>0.46090399334207127</v>
      </c>
      <c r="S7455" s="578">
        <v>0.30967245291685624</v>
      </c>
      <c r="T7455" s="578">
        <v>1.3936397745662001E-2</v>
      </c>
      <c r="U7455" s="578">
        <v>8.5674723546884088</v>
      </c>
      <c r="V7455" s="578">
        <v>1689.9124984741175</v>
      </c>
      <c r="W7455" s="578">
        <v>0.45870648103300449</v>
      </c>
      <c r="X7455" s="578">
        <v>0.34348849424471428</v>
      </c>
      <c r="Y7455" s="578">
        <v>1.4396303294536925E-2</v>
      </c>
    </row>
    <row r="7456" spans="1:25" x14ac:dyDescent="0.3">
      <c r="A7456" s="61" t="s">
        <v>8135</v>
      </c>
      <c r="B7456" s="61" t="s">
        <v>2196</v>
      </c>
      <c r="C7456" s="61" t="s">
        <v>45</v>
      </c>
      <c r="D7456" s="36">
        <v>14</v>
      </c>
      <c r="E7456" s="36">
        <v>2012</v>
      </c>
      <c r="F7456" s="578">
        <v>8.9827532424314978</v>
      </c>
      <c r="G7456" s="578">
        <v>1764.6888694763099</v>
      </c>
      <c r="H7456" s="578">
        <v>0.44215062675842332</v>
      </c>
      <c r="I7456" s="578">
        <v>0.31771555606974222</v>
      </c>
      <c r="J7456" s="578">
        <v>1.5033325888604473E-2</v>
      </c>
      <c r="K7456" s="578">
        <v>9.0574295224699473</v>
      </c>
      <c r="L7456" s="578">
        <v>1806.9400075276651</v>
      </c>
      <c r="M7456" s="578">
        <v>0.44021134850724225</v>
      </c>
      <c r="N7456" s="578">
        <v>0.34939021151512828</v>
      </c>
      <c r="O7456" s="578">
        <v>1.5393287467304551E-2</v>
      </c>
      <c r="P7456" s="578">
        <v>8.9827534686385917</v>
      </c>
      <c r="Q7456" s="578">
        <v>1764.6888694763099</v>
      </c>
      <c r="R7456" s="578">
        <v>0.44215062623455453</v>
      </c>
      <c r="S7456" s="578">
        <v>0.31771554978331529</v>
      </c>
      <c r="T7456" s="578">
        <v>1.5033325888604473E-2</v>
      </c>
      <c r="U7456" s="578">
        <v>9.0574295321275677</v>
      </c>
      <c r="V7456" s="578">
        <v>1806.93995539347</v>
      </c>
      <c r="W7456" s="578">
        <v>0.44021134747890722</v>
      </c>
      <c r="X7456" s="578">
        <v>0.34939021256286595</v>
      </c>
      <c r="Y7456" s="578">
        <v>1.5393287467304551E-2</v>
      </c>
    </row>
    <row r="7457" spans="1:25" x14ac:dyDescent="0.3">
      <c r="A7457" s="61" t="s">
        <v>8136</v>
      </c>
      <c r="B7457" s="61" t="s">
        <v>2196</v>
      </c>
      <c r="C7457" s="61" t="s">
        <v>45</v>
      </c>
      <c r="D7457" s="36">
        <v>15</v>
      </c>
      <c r="E7457" s="36">
        <v>2012</v>
      </c>
      <c r="F7457" s="578">
        <v>9.4488289892881951</v>
      </c>
      <c r="G7457" s="578">
        <v>1875.0536321004199</v>
      </c>
      <c r="H7457" s="578">
        <v>0.42607615123658077</v>
      </c>
      <c r="I7457" s="578">
        <v>0.32461065764073249</v>
      </c>
      <c r="J7457" s="578">
        <v>1.5973519757001925E-2</v>
      </c>
      <c r="K7457" s="578">
        <v>9.480544425724144</v>
      </c>
      <c r="L7457" s="578">
        <v>1907.2908439636176</v>
      </c>
      <c r="M7457" s="578">
        <v>0.4247085417155172</v>
      </c>
      <c r="N7457" s="578">
        <v>0.35288114426657496</v>
      </c>
      <c r="O7457" s="578">
        <v>1.6248161089606524E-2</v>
      </c>
      <c r="P7457" s="578">
        <v>9.4488286215734298</v>
      </c>
      <c r="Q7457" s="578">
        <v>1875.0536321004199</v>
      </c>
      <c r="R7457" s="578">
        <v>0.42607615123658077</v>
      </c>
      <c r="S7457" s="578">
        <v>0.32461065713626602</v>
      </c>
      <c r="T7457" s="578">
        <v>1.5973519233132977E-2</v>
      </c>
      <c r="U7457" s="578">
        <v>9.4805443658697151</v>
      </c>
      <c r="V7457" s="578">
        <v>1907.2908439636176</v>
      </c>
      <c r="W7457" s="578">
        <v>0.42470854121105073</v>
      </c>
      <c r="X7457" s="578">
        <v>0.35288121085613922</v>
      </c>
      <c r="Y7457" s="578">
        <v>1.6248161089606524E-2</v>
      </c>
    </row>
    <row r="7458" spans="1:25" x14ac:dyDescent="0.3">
      <c r="A7458" s="580" t="s">
        <v>8137</v>
      </c>
      <c r="B7458" s="580" t="s">
        <v>2196</v>
      </c>
      <c r="C7458" s="580" t="s">
        <v>45</v>
      </c>
      <c r="D7458" s="581">
        <v>16</v>
      </c>
      <c r="E7458" s="581">
        <v>2012</v>
      </c>
      <c r="F7458" s="582">
        <v>9.9869695387460276</v>
      </c>
      <c r="G7458" s="582">
        <v>2013.8987426757776</v>
      </c>
      <c r="H7458" s="582">
        <v>0.41907588296938497</v>
      </c>
      <c r="I7458" s="582">
        <v>0.34024468838470001</v>
      </c>
      <c r="J7458" s="582">
        <v>1.7156338125156826E-2</v>
      </c>
      <c r="K7458" s="582">
        <v>9.9666887525987811</v>
      </c>
      <c r="L7458" s="582">
        <v>2033.5221544901476</v>
      </c>
      <c r="M7458" s="582">
        <v>0.41756150514508222</v>
      </c>
      <c r="N7458" s="582">
        <v>0.36559675727039531</v>
      </c>
      <c r="O7458" s="582">
        <v>1.7323494597803753E-2</v>
      </c>
      <c r="P7458" s="582">
        <v>9.9869688579395195</v>
      </c>
      <c r="Q7458" s="582">
        <v>2013.8986905415802</v>
      </c>
      <c r="R7458" s="582">
        <v>0.41907587990863204</v>
      </c>
      <c r="S7458" s="582">
        <v>0.34024468890856924</v>
      </c>
      <c r="T7458" s="582">
        <v>1.7156337610989152E-2</v>
      </c>
      <c r="U7458" s="582">
        <v>9.9666873962899452</v>
      </c>
      <c r="V7458" s="582">
        <v>2033.5221544901476</v>
      </c>
      <c r="W7458" s="582">
        <v>0.41756150514508222</v>
      </c>
      <c r="X7458" s="582">
        <v>0.36559674190357272</v>
      </c>
      <c r="Y7458" s="582">
        <v>1.7323495121672701E-2</v>
      </c>
    </row>
    <row r="7459" spans="1:25" x14ac:dyDescent="0.3">
      <c r="A7459" s="61" t="s">
        <v>8138</v>
      </c>
      <c r="B7459" s="61" t="s">
        <v>2196</v>
      </c>
      <c r="C7459" s="61" t="s">
        <v>45</v>
      </c>
      <c r="D7459" s="36">
        <v>1</v>
      </c>
      <c r="E7459" s="36">
        <v>2020</v>
      </c>
      <c r="F7459" s="578">
        <v>26.065946200100925</v>
      </c>
      <c r="G7459" s="578">
        <v>8246.4602203369104</v>
      </c>
      <c r="H7459" s="578">
        <v>2.7283280861253498</v>
      </c>
      <c r="I7459" s="578">
        <v>1.44926406598339</v>
      </c>
      <c r="J7459" s="578">
        <v>7.2186509380117045E-2</v>
      </c>
      <c r="K7459" s="578">
        <v>26.240642178279778</v>
      </c>
      <c r="L7459" s="578">
        <v>8303.2266438802017</v>
      </c>
      <c r="M7459" s="578">
        <v>2.7350650680018553</v>
      </c>
      <c r="N7459" s="578">
        <v>1.4588496033102198</v>
      </c>
      <c r="O7459" s="578">
        <v>7.2683103887053804E-2</v>
      </c>
      <c r="P7459" s="578">
        <v>26.065944638360278</v>
      </c>
      <c r="Q7459" s="578">
        <v>8246.4602711995394</v>
      </c>
      <c r="R7459" s="578">
        <v>2.7283280846507574</v>
      </c>
      <c r="S7459" s="578">
        <v>1.4492641035467324</v>
      </c>
      <c r="T7459" s="578">
        <v>7.2186508836845548E-2</v>
      </c>
      <c r="U7459" s="578">
        <v>26.240638005416226</v>
      </c>
      <c r="V7459" s="578">
        <v>8303.2266438802017</v>
      </c>
      <c r="W7459" s="578">
        <v>2.7350650685451252</v>
      </c>
      <c r="X7459" s="578">
        <v>1.4588495564336499</v>
      </c>
      <c r="Y7459" s="578">
        <v>7.2683103382587391E-2</v>
      </c>
    </row>
    <row r="7460" spans="1:25" x14ac:dyDescent="0.3">
      <c r="A7460" s="61" t="s">
        <v>8139</v>
      </c>
      <c r="B7460" s="61" t="s">
        <v>2196</v>
      </c>
      <c r="C7460" s="61" t="s">
        <v>45</v>
      </c>
      <c r="D7460" s="36">
        <v>2</v>
      </c>
      <c r="E7460" s="36">
        <v>2020</v>
      </c>
      <c r="F7460" s="578">
        <v>13.841106164480099</v>
      </c>
      <c r="G7460" s="578">
        <v>4592.8930943806927</v>
      </c>
      <c r="H7460" s="578">
        <v>1.5243494434786624</v>
      </c>
      <c r="I7460" s="578">
        <v>0.75819507908696882</v>
      </c>
      <c r="J7460" s="578">
        <v>4.0202938020229305E-2</v>
      </c>
      <c r="K7460" s="578">
        <v>14.0965073819849</v>
      </c>
      <c r="L7460" s="578">
        <v>4669.3941141764299</v>
      </c>
      <c r="M7460" s="578">
        <v>1.5384580335424525</v>
      </c>
      <c r="N7460" s="578">
        <v>0.76937088199580661</v>
      </c>
      <c r="O7460" s="578">
        <v>4.0872479323297697E-2</v>
      </c>
      <c r="P7460" s="578">
        <v>13.841104599724774</v>
      </c>
      <c r="Q7460" s="578">
        <v>4592.8931452433226</v>
      </c>
      <c r="R7460" s="578">
        <v>1.5243494570798499</v>
      </c>
      <c r="S7460" s="578">
        <v>0.75819507924218943</v>
      </c>
      <c r="T7460" s="578">
        <v>4.0202938544098253E-2</v>
      </c>
      <c r="U7460" s="578">
        <v>14.096505817382351</v>
      </c>
      <c r="V7460" s="578">
        <v>4669.3941141764299</v>
      </c>
      <c r="W7460" s="578">
        <v>1.5384586659492874</v>
      </c>
      <c r="X7460" s="578">
        <v>0.76937090264012342</v>
      </c>
      <c r="Y7460" s="578">
        <v>4.0872479323297697E-2</v>
      </c>
    </row>
    <row r="7461" spans="1:25" x14ac:dyDescent="0.3">
      <c r="A7461" s="61" t="s">
        <v>8140</v>
      </c>
      <c r="B7461" s="61" t="s">
        <v>2196</v>
      </c>
      <c r="C7461" s="61" t="s">
        <v>45</v>
      </c>
      <c r="D7461" s="36">
        <v>3</v>
      </c>
      <c r="E7461" s="36">
        <v>2020</v>
      </c>
      <c r="F7461" s="578">
        <v>8.428653861767085</v>
      </c>
      <c r="G7461" s="578">
        <v>2938.2140426635701</v>
      </c>
      <c r="H7461" s="578">
        <v>0.82600502369071627</v>
      </c>
      <c r="I7461" s="578">
        <v>0.45371602661907601</v>
      </c>
      <c r="J7461" s="578">
        <v>2.5722158936938827E-2</v>
      </c>
      <c r="K7461" s="578">
        <v>8.3765613561360279</v>
      </c>
      <c r="L7461" s="578">
        <v>2906.2315152486126</v>
      </c>
      <c r="M7461" s="578">
        <v>0.82691328272145825</v>
      </c>
      <c r="N7461" s="578">
        <v>0.45051991551493548</v>
      </c>
      <c r="O7461" s="578">
        <v>2.5441903368725073E-2</v>
      </c>
      <c r="P7461" s="578">
        <v>8.4286538643573277</v>
      </c>
      <c r="Q7461" s="578">
        <v>2938.2140426635674</v>
      </c>
      <c r="R7461" s="578">
        <v>0.82600494031794325</v>
      </c>
      <c r="S7461" s="578">
        <v>0.45371601078659252</v>
      </c>
      <c r="T7461" s="578">
        <v>2.5722159460807775E-2</v>
      </c>
      <c r="U7461" s="578">
        <v>8.3765613983099048</v>
      </c>
      <c r="V7461" s="578">
        <v>2906.2315673828075</v>
      </c>
      <c r="W7461" s="578">
        <v>0.82691328691240973</v>
      </c>
      <c r="X7461" s="578">
        <v>0.45051997806876853</v>
      </c>
      <c r="Y7461" s="578">
        <v>2.5441903368725073E-2</v>
      </c>
    </row>
    <row r="7462" spans="1:25" x14ac:dyDescent="0.3">
      <c r="A7462" s="61" t="s">
        <v>8141</v>
      </c>
      <c r="B7462" s="61" t="s">
        <v>2196</v>
      </c>
      <c r="C7462" s="61" t="s">
        <v>45</v>
      </c>
      <c r="D7462" s="36">
        <v>4</v>
      </c>
      <c r="E7462" s="36">
        <v>2020</v>
      </c>
      <c r="F7462" s="578">
        <v>7.0843363161754125</v>
      </c>
      <c r="G7462" s="578">
        <v>2637.7857602437302</v>
      </c>
      <c r="H7462" s="578">
        <v>0.58097477750076576</v>
      </c>
      <c r="I7462" s="578">
        <v>0.3912131139853342</v>
      </c>
      <c r="J7462" s="578">
        <v>2.3093113617505826E-2</v>
      </c>
      <c r="K7462" s="578">
        <v>6.9659136539036499</v>
      </c>
      <c r="L7462" s="578">
        <v>2577.7787564595524</v>
      </c>
      <c r="M7462" s="578">
        <v>0.58069382202423447</v>
      </c>
      <c r="N7462" s="578">
        <v>0.38356076491375724</v>
      </c>
      <c r="O7462" s="578">
        <v>2.2567510701871098E-2</v>
      </c>
      <c r="P7462" s="578">
        <v>7.0843359532300321</v>
      </c>
      <c r="Q7462" s="578">
        <v>2637.7858123779274</v>
      </c>
      <c r="R7462" s="578">
        <v>0.58097472826193497</v>
      </c>
      <c r="S7462" s="578">
        <v>0.39121312395824703</v>
      </c>
      <c r="T7462" s="578">
        <v>2.3093114665243726E-2</v>
      </c>
      <c r="U7462" s="578">
        <v>6.9659137585816371</v>
      </c>
      <c r="V7462" s="578">
        <v>2577.7787043253575</v>
      </c>
      <c r="W7462" s="578">
        <v>0.58069382313018003</v>
      </c>
      <c r="X7462" s="578">
        <v>0.38356079607425825</v>
      </c>
      <c r="Y7462" s="578">
        <v>2.2567510701871098E-2</v>
      </c>
    </row>
    <row r="7463" spans="1:25" x14ac:dyDescent="0.3">
      <c r="A7463" s="61" t="s">
        <v>8142</v>
      </c>
      <c r="B7463" s="61" t="s">
        <v>2196</v>
      </c>
      <c r="C7463" s="61" t="s">
        <v>45</v>
      </c>
      <c r="D7463" s="36">
        <v>5</v>
      </c>
      <c r="E7463" s="36">
        <v>2020</v>
      </c>
      <c r="F7463" s="578">
        <v>6.1429502294255709</v>
      </c>
      <c r="G7463" s="578">
        <v>2320.2189102172802</v>
      </c>
      <c r="H7463" s="578">
        <v>0.45060869247633101</v>
      </c>
      <c r="I7463" s="578">
        <v>0.34609370131511175</v>
      </c>
      <c r="J7463" s="578">
        <v>2.0314876766254476E-2</v>
      </c>
      <c r="K7463" s="578">
        <v>6.0458839932531756</v>
      </c>
      <c r="L7463" s="578">
        <v>2273.6276219685824</v>
      </c>
      <c r="M7463" s="578">
        <v>0.45102146919816671</v>
      </c>
      <c r="N7463" s="578">
        <v>0.33853121466624175</v>
      </c>
      <c r="O7463" s="578">
        <v>1.9906615081708826E-2</v>
      </c>
      <c r="P7463" s="578">
        <v>6.1429505943524365</v>
      </c>
      <c r="Q7463" s="578">
        <v>2320.2189102172802</v>
      </c>
      <c r="R7463" s="578">
        <v>0.45060864944631807</v>
      </c>
      <c r="S7463" s="578">
        <v>0.34609370399266404</v>
      </c>
      <c r="T7463" s="578">
        <v>2.0314876766254476E-2</v>
      </c>
      <c r="U7463" s="578">
        <v>6.0458842490612925</v>
      </c>
      <c r="V7463" s="578">
        <v>2273.6275177001899</v>
      </c>
      <c r="W7463" s="578">
        <v>0.45102138530152502</v>
      </c>
      <c r="X7463" s="578">
        <v>0.33853114819309327</v>
      </c>
      <c r="Y7463" s="578">
        <v>1.9906615605577774E-2</v>
      </c>
    </row>
    <row r="7464" spans="1:25" x14ac:dyDescent="0.3">
      <c r="A7464" s="61" t="s">
        <v>8143</v>
      </c>
      <c r="B7464" s="61" t="s">
        <v>2196</v>
      </c>
      <c r="C7464" s="61" t="s">
        <v>45</v>
      </c>
      <c r="D7464" s="36">
        <v>6</v>
      </c>
      <c r="E7464" s="36">
        <v>2020</v>
      </c>
      <c r="F7464" s="578">
        <v>5.5515150321819657</v>
      </c>
      <c r="G7464" s="578">
        <v>2161.2751057942651</v>
      </c>
      <c r="H7464" s="578">
        <v>0.38682410049174548</v>
      </c>
      <c r="I7464" s="578">
        <v>0.31602850172202951</v>
      </c>
      <c r="J7464" s="578">
        <v>1.8922462360933374E-2</v>
      </c>
      <c r="K7464" s="578">
        <v>5.4832317054000033</v>
      </c>
      <c r="L7464" s="578">
        <v>2127.1497751871702</v>
      </c>
      <c r="M7464" s="578">
        <v>0.38636817829683373</v>
      </c>
      <c r="N7464" s="578">
        <v>0.3095280485576945</v>
      </c>
      <c r="O7464" s="578">
        <v>1.8623377157685625E-2</v>
      </c>
      <c r="P7464" s="578">
        <v>5.5515150319224578</v>
      </c>
      <c r="Q7464" s="578">
        <v>2161.2752100626576</v>
      </c>
      <c r="R7464" s="578">
        <v>0.38682410524052074</v>
      </c>
      <c r="S7464" s="578">
        <v>0.31602844685160802</v>
      </c>
      <c r="T7464" s="578">
        <v>1.8922462360933374E-2</v>
      </c>
      <c r="U7464" s="578">
        <v>5.4832317029140505</v>
      </c>
      <c r="V7464" s="578">
        <v>2127.1497751871702</v>
      </c>
      <c r="W7464" s="578">
        <v>0.38636817783602301</v>
      </c>
      <c r="X7464" s="578">
        <v>0.30952809058362601</v>
      </c>
      <c r="Y7464" s="578">
        <v>1.8623377157685625E-2</v>
      </c>
    </row>
    <row r="7465" spans="1:25" x14ac:dyDescent="0.3">
      <c r="A7465" s="61" t="s">
        <v>8144</v>
      </c>
      <c r="B7465" s="61" t="s">
        <v>2196</v>
      </c>
      <c r="C7465" s="61" t="s">
        <v>45</v>
      </c>
      <c r="D7465" s="36">
        <v>7</v>
      </c>
      <c r="E7465" s="36">
        <v>2020</v>
      </c>
      <c r="F7465" s="578">
        <v>5.3563858380160374</v>
      </c>
      <c r="G7465" s="578">
        <v>2120.0262832641552</v>
      </c>
      <c r="H7465" s="578">
        <v>0.34217206761725949</v>
      </c>
      <c r="I7465" s="578">
        <v>0.29634960866921223</v>
      </c>
      <c r="J7465" s="578">
        <v>1.8562004125366575E-2</v>
      </c>
      <c r="K7465" s="578">
        <v>5.299223037038848</v>
      </c>
      <c r="L7465" s="578">
        <v>2093.3456522623651</v>
      </c>
      <c r="M7465" s="578">
        <v>0.34129981449223079</v>
      </c>
      <c r="N7465" s="578">
        <v>0.29140000410067474</v>
      </c>
      <c r="O7465" s="578">
        <v>1.8328071688301778E-2</v>
      </c>
      <c r="P7465" s="578">
        <v>5.3563863103530167</v>
      </c>
      <c r="Q7465" s="578">
        <v>2120.0262832641552</v>
      </c>
      <c r="R7465" s="578">
        <v>0.34217206822844004</v>
      </c>
      <c r="S7465" s="578">
        <v>0.29634956082251473</v>
      </c>
      <c r="T7465" s="578">
        <v>1.8562005153701926E-2</v>
      </c>
      <c r="U7465" s="578">
        <v>5.2992227785944079</v>
      </c>
      <c r="V7465" s="578">
        <v>2093.3457043965627</v>
      </c>
      <c r="W7465" s="578">
        <v>0.34129976729066847</v>
      </c>
      <c r="X7465" s="578">
        <v>0.29140004420575327</v>
      </c>
      <c r="Y7465" s="578">
        <v>1.8328071688301778E-2</v>
      </c>
    </row>
    <row r="7466" spans="1:25" x14ac:dyDescent="0.3">
      <c r="A7466" s="61" t="s">
        <v>8145</v>
      </c>
      <c r="B7466" s="61" t="s">
        <v>2196</v>
      </c>
      <c r="C7466" s="61" t="s">
        <v>45</v>
      </c>
      <c r="D7466" s="36">
        <v>8</v>
      </c>
      <c r="E7466" s="36">
        <v>2020</v>
      </c>
      <c r="F7466" s="578">
        <v>4.6418259326055651</v>
      </c>
      <c r="G7466" s="578">
        <v>1779.9380340576099</v>
      </c>
      <c r="H7466" s="578">
        <v>0.30699198770647201</v>
      </c>
      <c r="I7466" s="578">
        <v>0.23049979984837848</v>
      </c>
      <c r="J7466" s="578">
        <v>1.5586206000686251E-2</v>
      </c>
      <c r="K7466" s="578">
        <v>4.6457175221657927</v>
      </c>
      <c r="L7466" s="578">
        <v>1788.2572733561124</v>
      </c>
      <c r="M7466" s="578">
        <v>0.3062008102400185</v>
      </c>
      <c r="N7466" s="578">
        <v>0.23198278770238723</v>
      </c>
      <c r="O7466" s="578">
        <v>1.5658558841096199E-2</v>
      </c>
      <c r="P7466" s="578">
        <v>4.6418257763507373</v>
      </c>
      <c r="Q7466" s="578">
        <v>1779.9380340576099</v>
      </c>
      <c r="R7466" s="578">
        <v>0.30699195058696171</v>
      </c>
      <c r="S7466" s="578">
        <v>0.230499807221349</v>
      </c>
      <c r="T7466" s="578">
        <v>1.5586206000686251E-2</v>
      </c>
      <c r="U7466" s="578">
        <v>4.6457171024497494</v>
      </c>
      <c r="V7466" s="578">
        <v>1788.2571690877226</v>
      </c>
      <c r="W7466" s="578">
        <v>0.30620080930869603</v>
      </c>
      <c r="X7466" s="578">
        <v>0.231982704950496</v>
      </c>
      <c r="Y7466" s="578">
        <v>1.5658557793358299E-2</v>
      </c>
    </row>
    <row r="7467" spans="1:25" x14ac:dyDescent="0.3">
      <c r="A7467" s="61" t="s">
        <v>8146</v>
      </c>
      <c r="B7467" s="61" t="s">
        <v>2196</v>
      </c>
      <c r="C7467" s="61" t="s">
        <v>45</v>
      </c>
      <c r="D7467" s="36">
        <v>9</v>
      </c>
      <c r="E7467" s="36">
        <v>2020</v>
      </c>
      <c r="F7467" s="578">
        <v>4.4861838185630978</v>
      </c>
      <c r="G7467" s="578">
        <v>1732.9329121907526</v>
      </c>
      <c r="H7467" s="578">
        <v>0.283923694371575</v>
      </c>
      <c r="I7467" s="578">
        <v>0.21124599396716726</v>
      </c>
      <c r="J7467" s="578">
        <v>1.51761495120202E-2</v>
      </c>
      <c r="K7467" s="578">
        <v>4.5087162008070001</v>
      </c>
      <c r="L7467" s="578">
        <v>1755.3947855631475</v>
      </c>
      <c r="M7467" s="578">
        <v>0.28312917077952648</v>
      </c>
      <c r="N7467" s="578">
        <v>0.21639199927449199</v>
      </c>
      <c r="O7467" s="578">
        <v>1.537219681389005E-2</v>
      </c>
      <c r="P7467" s="578">
        <v>4.4861841318003473</v>
      </c>
      <c r="Q7467" s="578">
        <v>1732.9329121907526</v>
      </c>
      <c r="R7467" s="578">
        <v>0.28392372503973651</v>
      </c>
      <c r="S7467" s="578">
        <v>0.21124599449103626</v>
      </c>
      <c r="T7467" s="578">
        <v>1.5176148997852525E-2</v>
      </c>
      <c r="U7467" s="578">
        <v>4.5087163550463893</v>
      </c>
      <c r="V7467" s="578">
        <v>1755.3947855631475</v>
      </c>
      <c r="W7467" s="578">
        <v>0.28312917317816699</v>
      </c>
      <c r="X7467" s="578">
        <v>0.21639199927449199</v>
      </c>
      <c r="Y7467" s="578">
        <v>1.537219681389005E-2</v>
      </c>
    </row>
    <row r="7468" spans="1:25" x14ac:dyDescent="0.3">
      <c r="A7468" s="61" t="s">
        <v>8147</v>
      </c>
      <c r="B7468" s="61" t="s">
        <v>2196</v>
      </c>
      <c r="C7468" s="61" t="s">
        <v>45</v>
      </c>
      <c r="D7468" s="36">
        <v>10</v>
      </c>
      <c r="E7468" s="36">
        <v>2020</v>
      </c>
      <c r="F7468" s="578">
        <v>4.3651279893650354</v>
      </c>
      <c r="G7468" s="578">
        <v>1696.364982604975</v>
      </c>
      <c r="H7468" s="578">
        <v>0.26598098542065851</v>
      </c>
      <c r="I7468" s="578">
        <v>0.19627113578220151</v>
      </c>
      <c r="J7468" s="578">
        <v>1.4857142727123525E-2</v>
      </c>
      <c r="K7468" s="578">
        <v>4.4069237774177328</v>
      </c>
      <c r="L7468" s="578">
        <v>1731.61110814412</v>
      </c>
      <c r="M7468" s="578">
        <v>0.26563775126366274</v>
      </c>
      <c r="N7468" s="578">
        <v>0.204167901402494</v>
      </c>
      <c r="O7468" s="578">
        <v>1.5165010457470351E-2</v>
      </c>
      <c r="P7468" s="578">
        <v>4.3651273595302547</v>
      </c>
      <c r="Q7468" s="578">
        <v>1696.3650347391701</v>
      </c>
      <c r="R7468" s="578">
        <v>0.26598098530181802</v>
      </c>
      <c r="S7468" s="578">
        <v>0.19627108300725574</v>
      </c>
      <c r="T7468" s="578">
        <v>1.4857142727123525E-2</v>
      </c>
      <c r="U7468" s="578">
        <v>4.4069239885696572</v>
      </c>
      <c r="V7468" s="578">
        <v>1731.6111602783149</v>
      </c>
      <c r="W7468" s="578">
        <v>0.26563770926440999</v>
      </c>
      <c r="X7468" s="578">
        <v>0.2041679564669415</v>
      </c>
      <c r="Y7468" s="578">
        <v>1.5165010976488648E-2</v>
      </c>
    </row>
    <row r="7469" spans="1:25" x14ac:dyDescent="0.3">
      <c r="A7469" s="61" t="s">
        <v>8148</v>
      </c>
      <c r="B7469" s="61" t="s">
        <v>2196</v>
      </c>
      <c r="C7469" s="61" t="s">
        <v>45</v>
      </c>
      <c r="D7469" s="36">
        <v>11</v>
      </c>
      <c r="E7469" s="36">
        <v>2020</v>
      </c>
      <c r="F7469" s="578">
        <v>4.2166073891324496</v>
      </c>
      <c r="G7469" s="578">
        <v>1620.4263687133725</v>
      </c>
      <c r="H7469" s="578">
        <v>0.25064471810522526</v>
      </c>
      <c r="I7469" s="578">
        <v>0.171408802270889</v>
      </c>
      <c r="J7469" s="578">
        <v>1.4194339397363299E-2</v>
      </c>
      <c r="K7469" s="578">
        <v>4.2736654834310022</v>
      </c>
      <c r="L7469" s="578">
        <v>1667.4692560831652</v>
      </c>
      <c r="M7469" s="578">
        <v>0.25057090718716252</v>
      </c>
      <c r="N7469" s="578">
        <v>0.18220552091952349</v>
      </c>
      <c r="O7469" s="578">
        <v>1.46052301570307E-2</v>
      </c>
      <c r="P7469" s="578">
        <v>4.2166074957167403</v>
      </c>
      <c r="Q7469" s="578">
        <v>1620.4262123107851</v>
      </c>
      <c r="R7469" s="578">
        <v>0.25064471922814774</v>
      </c>
      <c r="S7469" s="578">
        <v>0.171408802270889</v>
      </c>
      <c r="T7469" s="578">
        <v>1.4194339397363299E-2</v>
      </c>
      <c r="U7469" s="578">
        <v>4.273665642741733</v>
      </c>
      <c r="V7469" s="578">
        <v>1667.4692560831652</v>
      </c>
      <c r="W7469" s="578">
        <v>0.25057090688642303</v>
      </c>
      <c r="X7469" s="578">
        <v>0.18220551410922725</v>
      </c>
      <c r="Y7469" s="578">
        <v>1.46052301570307E-2</v>
      </c>
    </row>
    <row r="7470" spans="1:25" x14ac:dyDescent="0.3">
      <c r="A7470" s="61" t="s">
        <v>8149</v>
      </c>
      <c r="B7470" s="61" t="s">
        <v>2196</v>
      </c>
      <c r="C7470" s="61" t="s">
        <v>45</v>
      </c>
      <c r="D7470" s="36">
        <v>12</v>
      </c>
      <c r="E7470" s="36">
        <v>2020</v>
      </c>
      <c r="F7470" s="578">
        <v>4.0702758139886956</v>
      </c>
      <c r="G7470" s="578">
        <v>1539.30271784464</v>
      </c>
      <c r="H7470" s="578">
        <v>0.23738692183299698</v>
      </c>
      <c r="I7470" s="578">
        <v>0.143978497013449</v>
      </c>
      <c r="J7470" s="578">
        <v>1.3485070706034651E-2</v>
      </c>
      <c r="K7470" s="578">
        <v>4.1388161283733371</v>
      </c>
      <c r="L7470" s="578">
        <v>1595.5224164326924</v>
      </c>
      <c r="M7470" s="578">
        <v>0.237534626990964</v>
      </c>
      <c r="N7470" s="578">
        <v>0.15736260398989499</v>
      </c>
      <c r="O7470" s="578">
        <v>1.3976277987239825E-2</v>
      </c>
      <c r="P7470" s="578">
        <v>4.0702755010133798</v>
      </c>
      <c r="Q7470" s="578">
        <v>1539.30271784464</v>
      </c>
      <c r="R7470" s="578">
        <v>0.23738691684169025</v>
      </c>
      <c r="S7470" s="578">
        <v>0.143978497013449</v>
      </c>
      <c r="T7470" s="578">
        <v>1.3485070706034651E-2</v>
      </c>
      <c r="U7470" s="578">
        <v>4.1388161802678924</v>
      </c>
      <c r="V7470" s="578">
        <v>1595.5224164326924</v>
      </c>
      <c r="W7470" s="578">
        <v>0.2375346270491715</v>
      </c>
      <c r="X7470" s="578">
        <v>0.15736260451376399</v>
      </c>
      <c r="Y7470" s="578">
        <v>1.3976277987239825E-2</v>
      </c>
    </row>
    <row r="7471" spans="1:25" x14ac:dyDescent="0.3">
      <c r="A7471" s="61" t="s">
        <v>8150</v>
      </c>
      <c r="B7471" s="61" t="s">
        <v>2196</v>
      </c>
      <c r="C7471" s="61" t="s">
        <v>45</v>
      </c>
      <c r="D7471" s="36">
        <v>13</v>
      </c>
      <c r="E7471" s="36">
        <v>2020</v>
      </c>
      <c r="F7471" s="578">
        <v>4.03297861014895</v>
      </c>
      <c r="G7471" s="578">
        <v>1543.5435523986775</v>
      </c>
      <c r="H7471" s="578">
        <v>0.22635395338390149</v>
      </c>
      <c r="I7471" s="578">
        <v>0.13005409948527799</v>
      </c>
      <c r="J7471" s="578">
        <v>1.3517763237662876E-2</v>
      </c>
      <c r="K7471" s="578">
        <v>4.1010861919615564</v>
      </c>
      <c r="L7471" s="578">
        <v>1599.4724998474076</v>
      </c>
      <c r="M7471" s="578">
        <v>0.22674107889179099</v>
      </c>
      <c r="N7471" s="578">
        <v>0.14417540800059175</v>
      </c>
      <c r="O7471" s="578">
        <v>1.4006812494092875E-2</v>
      </c>
      <c r="P7471" s="578">
        <v>4.0329785626490704</v>
      </c>
      <c r="Q7471" s="578">
        <v>1543.5435523986775</v>
      </c>
      <c r="R7471" s="578">
        <v>0.22635387368791227</v>
      </c>
      <c r="S7471" s="578">
        <v>0.13005409948527799</v>
      </c>
      <c r="T7471" s="578">
        <v>1.3517762718644549E-2</v>
      </c>
      <c r="U7471" s="578">
        <v>4.1010857225228357</v>
      </c>
      <c r="V7471" s="578">
        <v>1599.4724477132099</v>
      </c>
      <c r="W7471" s="578">
        <v>0.22674111972689026</v>
      </c>
      <c r="X7471" s="578">
        <v>0.14417540380964025</v>
      </c>
      <c r="Y7471" s="578">
        <v>1.4006812494092875E-2</v>
      </c>
    </row>
    <row r="7472" spans="1:25" x14ac:dyDescent="0.3">
      <c r="A7472" s="61" t="s">
        <v>8151</v>
      </c>
      <c r="B7472" s="61" t="s">
        <v>2196</v>
      </c>
      <c r="C7472" s="61" t="s">
        <v>45</v>
      </c>
      <c r="D7472" s="36">
        <v>14</v>
      </c>
      <c r="E7472" s="36">
        <v>2020</v>
      </c>
      <c r="F7472" s="578">
        <v>4.2745637676647021</v>
      </c>
      <c r="G7472" s="578">
        <v>1651.030420939125</v>
      </c>
      <c r="H7472" s="578">
        <v>0.21918472087903224</v>
      </c>
      <c r="I7472" s="578">
        <v>0.133422495797276</v>
      </c>
      <c r="J7472" s="578">
        <v>1.446126676940665E-2</v>
      </c>
      <c r="K7472" s="578">
        <v>4.3177040126877975</v>
      </c>
      <c r="L7472" s="578">
        <v>1696.9739392598399</v>
      </c>
      <c r="M7472" s="578">
        <v>0.21951264624658451</v>
      </c>
      <c r="N7472" s="578">
        <v>0.14663240686058901</v>
      </c>
      <c r="O7472" s="578">
        <v>1.4862670960913675E-2</v>
      </c>
      <c r="P7472" s="578">
        <v>4.2745639232998602</v>
      </c>
      <c r="Q7472" s="578">
        <v>1651.0304730733199</v>
      </c>
      <c r="R7472" s="578">
        <v>0.21918472018539051</v>
      </c>
      <c r="S7472" s="578">
        <v>0.133422495797276</v>
      </c>
      <c r="T7472" s="578">
        <v>1.446126676940665E-2</v>
      </c>
      <c r="U7472" s="578">
        <v>4.3177038561758847</v>
      </c>
      <c r="V7472" s="578">
        <v>1696.9739913940373</v>
      </c>
      <c r="W7472" s="578">
        <v>0.21951265106811924</v>
      </c>
      <c r="X7472" s="578">
        <v>0.14663240686058901</v>
      </c>
      <c r="Y7472" s="578">
        <v>1.4862670960913675E-2</v>
      </c>
    </row>
    <row r="7473" spans="1:25" x14ac:dyDescent="0.3">
      <c r="A7473" s="61" t="s">
        <v>8152</v>
      </c>
      <c r="B7473" s="61" t="s">
        <v>2196</v>
      </c>
      <c r="C7473" s="61" t="s">
        <v>45</v>
      </c>
      <c r="D7473" s="36">
        <v>15</v>
      </c>
      <c r="E7473" s="36">
        <v>2020</v>
      </c>
      <c r="F7473" s="578">
        <v>4.4816443740880123</v>
      </c>
      <c r="G7473" s="578">
        <v>1743.1587587992301</v>
      </c>
      <c r="H7473" s="578">
        <v>0.21303901283924101</v>
      </c>
      <c r="I7473" s="578">
        <v>0.13630982302129224</v>
      </c>
      <c r="J7473" s="578">
        <v>1.5269974081699375E-2</v>
      </c>
      <c r="K7473" s="578">
        <v>4.5047551545685502</v>
      </c>
      <c r="L7473" s="578">
        <v>1780.5826581319125</v>
      </c>
      <c r="M7473" s="578">
        <v>0.21344294950783124</v>
      </c>
      <c r="N7473" s="578">
        <v>0.14808500371873301</v>
      </c>
      <c r="O7473" s="578">
        <v>1.5596606186591051E-2</v>
      </c>
      <c r="P7473" s="578">
        <v>4.4816447392198171</v>
      </c>
      <c r="Q7473" s="578">
        <v>1743.1587587992301</v>
      </c>
      <c r="R7473" s="578">
        <v>0.21303901267917003</v>
      </c>
      <c r="S7473" s="578">
        <v>0.13630984902071425</v>
      </c>
      <c r="T7473" s="578">
        <v>1.5269973033961475E-2</v>
      </c>
      <c r="U7473" s="578">
        <v>4.5047549954130428</v>
      </c>
      <c r="V7473" s="578">
        <v>1780.58265813191</v>
      </c>
      <c r="W7473" s="578">
        <v>0.21344294926772475</v>
      </c>
      <c r="X7473" s="578">
        <v>0.14808500371873301</v>
      </c>
      <c r="Y7473" s="578">
        <v>1.5596606186591051E-2</v>
      </c>
    </row>
    <row r="7474" spans="1:25" x14ac:dyDescent="0.3">
      <c r="A7474" s="580" t="s">
        <v>8153</v>
      </c>
      <c r="B7474" s="580" t="s">
        <v>2196</v>
      </c>
      <c r="C7474" s="580" t="s">
        <v>45</v>
      </c>
      <c r="D7474" s="581">
        <v>16</v>
      </c>
      <c r="E7474" s="581">
        <v>2020</v>
      </c>
      <c r="F7474" s="582">
        <v>4.7281380609541248</v>
      </c>
      <c r="G7474" s="582">
        <v>1864.1350822448676</v>
      </c>
      <c r="H7474" s="582">
        <v>0.21116049621438476</v>
      </c>
      <c r="I7474" s="582">
        <v>0.14274023333564323</v>
      </c>
      <c r="J7474" s="582">
        <v>1.6331040281026249E-2</v>
      </c>
      <c r="K7474" s="582">
        <v>4.7266521192990059</v>
      </c>
      <c r="L7474" s="582">
        <v>1890.4176750183026</v>
      </c>
      <c r="M7474" s="582">
        <v>0.21132527725664324</v>
      </c>
      <c r="N7474" s="582">
        <v>0.15329160013546525</v>
      </c>
      <c r="O7474" s="582">
        <v>1.6560010747828775E-2</v>
      </c>
      <c r="P7474" s="582">
        <v>4.7281377504101894</v>
      </c>
      <c r="Q7474" s="582">
        <v>1864.1350822448676</v>
      </c>
      <c r="R7474" s="582">
        <v>0.21116050568525652</v>
      </c>
      <c r="S7474" s="582">
        <v>0.14274015533737774</v>
      </c>
      <c r="T7474" s="582">
        <v>1.6331040804895197E-2</v>
      </c>
      <c r="U7474" s="582">
        <v>4.7266515454454421</v>
      </c>
      <c r="V7474" s="582">
        <v>1890.4177271525</v>
      </c>
      <c r="W7474" s="582">
        <v>0.21132518283169074</v>
      </c>
      <c r="X7474" s="582">
        <v>0.15329160541296</v>
      </c>
      <c r="Y7474" s="582">
        <v>1.6560010747828775E-2</v>
      </c>
    </row>
    <row r="7475" spans="1:25" x14ac:dyDescent="0.3">
      <c r="A7475" s="61" t="s">
        <v>8154</v>
      </c>
      <c r="B7475" s="61" t="s">
        <v>2196</v>
      </c>
      <c r="C7475" s="61" t="s">
        <v>45</v>
      </c>
      <c r="D7475" s="36">
        <v>1</v>
      </c>
      <c r="E7475" s="36">
        <v>2030</v>
      </c>
      <c r="F7475" s="578">
        <v>10.242314506902963</v>
      </c>
      <c r="G7475" s="578">
        <v>7984.6885274251254</v>
      </c>
      <c r="H7475" s="578">
        <v>1.0529859837455025</v>
      </c>
      <c r="I7475" s="578">
        <v>0.34916298021562353</v>
      </c>
      <c r="J7475" s="578">
        <v>6.8865010476050217E-2</v>
      </c>
      <c r="K7475" s="578">
        <v>10.311491824781086</v>
      </c>
      <c r="L7475" s="578">
        <v>8041.5024719238227</v>
      </c>
      <c r="M7475" s="578">
        <v>1.0557941019311901</v>
      </c>
      <c r="N7475" s="578">
        <v>0.35184648539870955</v>
      </c>
      <c r="O7475" s="578">
        <v>6.9354918086901279E-2</v>
      </c>
      <c r="P7475" s="578">
        <v>10.242315088464196</v>
      </c>
      <c r="Q7475" s="578">
        <v>7984.6884765624945</v>
      </c>
      <c r="R7475" s="578">
        <v>1.052986009822535</v>
      </c>
      <c r="S7475" s="578">
        <v>0.34916298021562375</v>
      </c>
      <c r="T7475" s="578">
        <v>6.8865010437245119E-2</v>
      </c>
      <c r="U7475" s="578">
        <v>10.311493528638158</v>
      </c>
      <c r="V7475" s="578">
        <v>8041.5024719238227</v>
      </c>
      <c r="W7475" s="578">
        <v>1.0557941077277</v>
      </c>
      <c r="X7475" s="578">
        <v>0.35184646428873101</v>
      </c>
      <c r="Y7475" s="578">
        <v>6.9354918630172777E-2</v>
      </c>
    </row>
    <row r="7476" spans="1:25" x14ac:dyDescent="0.3">
      <c r="A7476" s="61" t="s">
        <v>8155</v>
      </c>
      <c r="B7476" s="61" t="s">
        <v>2196</v>
      </c>
      <c r="C7476" s="61" t="s">
        <v>45</v>
      </c>
      <c r="D7476" s="36">
        <v>2</v>
      </c>
      <c r="E7476" s="36">
        <v>2030</v>
      </c>
      <c r="F7476" s="578">
        <v>5.5005242964098144</v>
      </c>
      <c r="G7476" s="578">
        <v>4456.3372192382776</v>
      </c>
      <c r="H7476" s="578">
        <v>0.59626077641587449</v>
      </c>
      <c r="I7476" s="578">
        <v>0.18515190241547877</v>
      </c>
      <c r="J7476" s="578">
        <v>3.8433837665555325E-2</v>
      </c>
      <c r="K7476" s="578">
        <v>5.6051003641659856</v>
      </c>
      <c r="L7476" s="578">
        <v>4530.8155212402298</v>
      </c>
      <c r="M7476" s="578">
        <v>0.60267017556179725</v>
      </c>
      <c r="N7476" s="578">
        <v>0.18781486277778897</v>
      </c>
      <c r="O7476" s="578">
        <v>3.9076155556055349E-2</v>
      </c>
      <c r="P7476" s="578">
        <v>5.500524765954645</v>
      </c>
      <c r="Q7476" s="578">
        <v>4456.3372192382776</v>
      </c>
      <c r="R7476" s="578">
        <v>0.59626085112783234</v>
      </c>
      <c r="S7476" s="578">
        <v>0.18515190889593175</v>
      </c>
      <c r="T7476" s="578">
        <v>3.8433837665555325E-2</v>
      </c>
      <c r="U7476" s="578">
        <v>5.6051003640562405</v>
      </c>
      <c r="V7476" s="578">
        <v>4530.8155212402298</v>
      </c>
      <c r="W7476" s="578">
        <v>0.60267018078836054</v>
      </c>
      <c r="X7476" s="578">
        <v>0.18781486634785877</v>
      </c>
      <c r="Y7476" s="578">
        <v>3.9076155556055349E-2</v>
      </c>
    </row>
    <row r="7477" spans="1:25" x14ac:dyDescent="0.3">
      <c r="A7477" s="61" t="s">
        <v>8156</v>
      </c>
      <c r="B7477" s="61" t="s">
        <v>2196</v>
      </c>
      <c r="C7477" s="61" t="s">
        <v>45</v>
      </c>
      <c r="D7477" s="36">
        <v>3</v>
      </c>
      <c r="E7477" s="36">
        <v>2030</v>
      </c>
      <c r="F7477" s="578">
        <v>3.3457458847233248</v>
      </c>
      <c r="G7477" s="578">
        <v>2833.888899485265</v>
      </c>
      <c r="H7477" s="578">
        <v>0.33117158162591825</v>
      </c>
      <c r="I7477" s="578">
        <v>0.11372289243930275</v>
      </c>
      <c r="J7477" s="578">
        <v>2.444183120193575E-2</v>
      </c>
      <c r="K7477" s="578">
        <v>3.3266937176716329</v>
      </c>
      <c r="L7477" s="578">
        <v>2804.3266067504851</v>
      </c>
      <c r="M7477" s="578">
        <v>0.33121405352479349</v>
      </c>
      <c r="N7477" s="578">
        <v>0.11259048061522925</v>
      </c>
      <c r="O7477" s="578">
        <v>2.4186753318645025E-2</v>
      </c>
      <c r="P7477" s="578">
        <v>3.3457460413107252</v>
      </c>
      <c r="Q7477" s="578">
        <v>2833.8889516194604</v>
      </c>
      <c r="R7477" s="578">
        <v>0.33117158193878449</v>
      </c>
      <c r="S7477" s="578">
        <v>0.11372290231520275</v>
      </c>
      <c r="T7477" s="578">
        <v>2.444183120193575E-2</v>
      </c>
      <c r="U7477" s="578">
        <v>3.3266936655266623</v>
      </c>
      <c r="V7477" s="578">
        <v>2804.3266067504851</v>
      </c>
      <c r="W7477" s="578">
        <v>0.33121406862119251</v>
      </c>
      <c r="X7477" s="578">
        <v>0.11259048224504375</v>
      </c>
      <c r="Y7477" s="578">
        <v>2.4186753318645025E-2</v>
      </c>
    </row>
    <row r="7478" spans="1:25" x14ac:dyDescent="0.3">
      <c r="A7478" s="61" t="s">
        <v>8157</v>
      </c>
      <c r="B7478" s="61" t="s">
        <v>2196</v>
      </c>
      <c r="C7478" s="61" t="s">
        <v>45</v>
      </c>
      <c r="D7478" s="36">
        <v>4</v>
      </c>
      <c r="E7478" s="36">
        <v>2030</v>
      </c>
      <c r="F7478" s="578">
        <v>2.7858727007805948</v>
      </c>
      <c r="G7478" s="578">
        <v>2538.7595163981073</v>
      </c>
      <c r="H7478" s="578">
        <v>0.2422456927464125</v>
      </c>
      <c r="I7478" s="578">
        <v>0.10030810996734801</v>
      </c>
      <c r="J7478" s="578">
        <v>2.1896622318308752E-2</v>
      </c>
      <c r="K7478" s="578">
        <v>2.7428898500703873</v>
      </c>
      <c r="L7478" s="578">
        <v>2482.2651748657149</v>
      </c>
      <c r="M7478" s="578">
        <v>0.24135278386772024</v>
      </c>
      <c r="N7478" s="578">
        <v>9.8128871701192069E-2</v>
      </c>
      <c r="O7478" s="578">
        <v>2.1409341017715574E-2</v>
      </c>
      <c r="P7478" s="578">
        <v>2.7858728051777049</v>
      </c>
      <c r="Q7478" s="578">
        <v>2538.7595163981073</v>
      </c>
      <c r="R7478" s="578">
        <v>0.24224569325087875</v>
      </c>
      <c r="S7478" s="578">
        <v>0.10030811850447174</v>
      </c>
      <c r="T7478" s="578">
        <v>2.1896622318308752E-2</v>
      </c>
      <c r="U7478" s="578">
        <v>2.7428896427424325</v>
      </c>
      <c r="V7478" s="578">
        <v>2482.2651748657149</v>
      </c>
      <c r="W7478" s="578">
        <v>0.24135279994394823</v>
      </c>
      <c r="X7478" s="578">
        <v>9.8128864522247228E-2</v>
      </c>
      <c r="Y7478" s="578">
        <v>2.1409341017715574E-2</v>
      </c>
    </row>
    <row r="7479" spans="1:25" x14ac:dyDescent="0.3">
      <c r="A7479" s="61" t="s">
        <v>8158</v>
      </c>
      <c r="B7479" s="61" t="s">
        <v>2196</v>
      </c>
      <c r="C7479" s="61" t="s">
        <v>45</v>
      </c>
      <c r="D7479" s="36">
        <v>5</v>
      </c>
      <c r="E7479" s="36">
        <v>2030</v>
      </c>
      <c r="F7479" s="578">
        <v>2.3774647254746575</v>
      </c>
      <c r="G7479" s="578">
        <v>2222.1160252888949</v>
      </c>
      <c r="H7479" s="578">
        <v>0.19190331281424675</v>
      </c>
      <c r="I7479" s="578">
        <v>8.9661164791323203E-2</v>
      </c>
      <c r="J7479" s="578">
        <v>1.9166185054928026E-2</v>
      </c>
      <c r="K7479" s="578">
        <v>2.3461101318603101</v>
      </c>
      <c r="L7479" s="578">
        <v>2179.3097101847297</v>
      </c>
      <c r="M7479" s="578">
        <v>0.19147783266938201</v>
      </c>
      <c r="N7479" s="578">
        <v>8.7641205289401114E-2</v>
      </c>
      <c r="O7479" s="578">
        <v>1.8796884066735672E-2</v>
      </c>
      <c r="P7479" s="578">
        <v>2.3774651427424898</v>
      </c>
      <c r="Q7479" s="578">
        <v>2222.1160252888949</v>
      </c>
      <c r="R7479" s="578">
        <v>0.19190330262305574</v>
      </c>
      <c r="S7479" s="578">
        <v>8.9661179488757584E-2</v>
      </c>
      <c r="T7479" s="578">
        <v>1.9166185054928026E-2</v>
      </c>
      <c r="U7479" s="578">
        <v>2.3461102361366049</v>
      </c>
      <c r="V7479" s="578">
        <v>2179.3097101847297</v>
      </c>
      <c r="W7479" s="578">
        <v>0.19147783207396599</v>
      </c>
      <c r="X7479" s="578">
        <v>8.764120633713901E-2</v>
      </c>
      <c r="Y7479" s="578">
        <v>1.8796884590604624E-2</v>
      </c>
    </row>
    <row r="7480" spans="1:25" x14ac:dyDescent="0.3">
      <c r="A7480" s="61" t="s">
        <v>8159</v>
      </c>
      <c r="B7480" s="61" t="s">
        <v>2196</v>
      </c>
      <c r="C7480" s="61" t="s">
        <v>45</v>
      </c>
      <c r="D7480" s="36">
        <v>6</v>
      </c>
      <c r="E7480" s="36">
        <v>2030</v>
      </c>
      <c r="F7480" s="578">
        <v>2.1338722308860225</v>
      </c>
      <c r="G7480" s="578">
        <v>2074.4407386779726</v>
      </c>
      <c r="H7480" s="578">
        <v>0.16828618237438248</v>
      </c>
      <c r="I7480" s="578">
        <v>8.2606862473767195E-2</v>
      </c>
      <c r="J7480" s="578">
        <v>1.7892247153213203E-2</v>
      </c>
      <c r="K7480" s="578">
        <v>2.1139072173312599</v>
      </c>
      <c r="L7480" s="578">
        <v>2043.208239237465</v>
      </c>
      <c r="M7480" s="578">
        <v>0.16769379594673678</v>
      </c>
      <c r="N7480" s="578">
        <v>8.0926391063257996E-2</v>
      </c>
      <c r="O7480" s="578">
        <v>1.7622760273904199E-2</v>
      </c>
      <c r="P7480" s="578">
        <v>2.1338722831134525</v>
      </c>
      <c r="Q7480" s="578">
        <v>2074.4407386779726</v>
      </c>
      <c r="R7480" s="578">
        <v>0.16828618237438248</v>
      </c>
      <c r="S7480" s="578">
        <v>8.2606865093111922E-2</v>
      </c>
      <c r="T7480" s="578">
        <v>1.7892246639045525E-2</v>
      </c>
      <c r="U7480" s="578">
        <v>2.1139071130535974</v>
      </c>
      <c r="V7480" s="578">
        <v>2043.208239237465</v>
      </c>
      <c r="W7480" s="578">
        <v>0.16769379544227025</v>
      </c>
      <c r="X7480" s="578">
        <v>8.0926388443913255E-2</v>
      </c>
      <c r="Y7480" s="578">
        <v>1.7622760788071849E-2</v>
      </c>
    </row>
    <row r="7481" spans="1:25" x14ac:dyDescent="0.3">
      <c r="A7481" s="61" t="s">
        <v>8160</v>
      </c>
      <c r="B7481" s="61" t="s">
        <v>2196</v>
      </c>
      <c r="C7481" s="61" t="s">
        <v>45</v>
      </c>
      <c r="D7481" s="36">
        <v>7</v>
      </c>
      <c r="E7481" s="36">
        <v>2030</v>
      </c>
      <c r="F7481" s="578">
        <v>2.0305931958952552</v>
      </c>
      <c r="G7481" s="578">
        <v>2031.1506309509225</v>
      </c>
      <c r="H7481" s="578">
        <v>0.1515215005880835</v>
      </c>
      <c r="I7481" s="578">
        <v>7.7973395120352507E-2</v>
      </c>
      <c r="J7481" s="578">
        <v>1.7519028653623477E-2</v>
      </c>
      <c r="K7481" s="578">
        <v>2.0156411855732523</v>
      </c>
      <c r="L7481" s="578">
        <v>2007.4004287719677</v>
      </c>
      <c r="M7481" s="578">
        <v>0.1509802160823405</v>
      </c>
      <c r="N7481" s="578">
        <v>7.6728008823313987E-2</v>
      </c>
      <c r="O7481" s="578">
        <v>1.7314078499718225E-2</v>
      </c>
      <c r="P7481" s="578">
        <v>2.0305931437774176</v>
      </c>
      <c r="Q7481" s="578">
        <v>2031.1506309509225</v>
      </c>
      <c r="R7481" s="578">
        <v>0.15152150615055351</v>
      </c>
      <c r="S7481" s="578">
        <v>7.7973397739697192E-2</v>
      </c>
      <c r="T7481" s="578">
        <v>1.7519029167791151E-2</v>
      </c>
      <c r="U7481" s="578">
        <v>2.0156411333884177</v>
      </c>
      <c r="V7481" s="578">
        <v>2007.4004287719677</v>
      </c>
      <c r="W7481" s="578">
        <v>0.15098021811354501</v>
      </c>
      <c r="X7481" s="578">
        <v>7.6728007814381216E-2</v>
      </c>
      <c r="Y7481" s="578">
        <v>1.7314078499718225E-2</v>
      </c>
    </row>
    <row r="7482" spans="1:25" x14ac:dyDescent="0.3">
      <c r="A7482" s="61" t="s">
        <v>8161</v>
      </c>
      <c r="B7482" s="61" t="s">
        <v>2196</v>
      </c>
      <c r="C7482" s="61" t="s">
        <v>45</v>
      </c>
      <c r="D7482" s="36">
        <v>8</v>
      </c>
      <c r="E7482" s="36">
        <v>2030</v>
      </c>
      <c r="F7482" s="578">
        <v>1.7368051993621476</v>
      </c>
      <c r="G7482" s="578">
        <v>1694.8314285278275</v>
      </c>
      <c r="H7482" s="578">
        <v>0.13231937876359176</v>
      </c>
      <c r="I7482" s="578">
        <v>6.0243818074619954E-2</v>
      </c>
      <c r="J7482" s="578">
        <v>1.4618747033334E-2</v>
      </c>
      <c r="K7482" s="578">
        <v>1.7450247949051674</v>
      </c>
      <c r="L7482" s="578">
        <v>1705.5496584574348</v>
      </c>
      <c r="M7482" s="578">
        <v>0.13252303636788026</v>
      </c>
      <c r="N7482" s="578">
        <v>6.0748370306100655E-2</v>
      </c>
      <c r="O7482" s="578">
        <v>1.4711027974650851E-2</v>
      </c>
      <c r="P7482" s="578">
        <v>1.7368051478659523</v>
      </c>
      <c r="Q7482" s="578">
        <v>1694.8315849304149</v>
      </c>
      <c r="R7482" s="578">
        <v>0.13231937924865572</v>
      </c>
      <c r="S7482" s="578">
        <v>6.024382884303725E-2</v>
      </c>
      <c r="T7482" s="578">
        <v>1.4618747033334E-2</v>
      </c>
      <c r="U7482" s="578">
        <v>1.7450247427614101</v>
      </c>
      <c r="V7482" s="578">
        <v>1705.5496584574348</v>
      </c>
      <c r="W7482" s="578">
        <v>0.1325230378812795</v>
      </c>
      <c r="X7482" s="578">
        <v>6.0748370829969596E-2</v>
      </c>
      <c r="Y7482" s="578">
        <v>1.4711027974650851E-2</v>
      </c>
    </row>
    <row r="7483" spans="1:25" x14ac:dyDescent="0.3">
      <c r="A7483" s="61" t="s">
        <v>8162</v>
      </c>
      <c r="B7483" s="61" t="s">
        <v>2196</v>
      </c>
      <c r="C7483" s="61" t="s">
        <v>45</v>
      </c>
      <c r="D7483" s="36">
        <v>9</v>
      </c>
      <c r="E7483" s="36">
        <v>2030</v>
      </c>
      <c r="F7483" s="578">
        <v>1.6504053099736924</v>
      </c>
      <c r="G7483" s="578">
        <v>1641.4595858255975</v>
      </c>
      <c r="H7483" s="578">
        <v>0.12232770478991925</v>
      </c>
      <c r="I7483" s="578">
        <v>5.5248826858587501E-2</v>
      </c>
      <c r="J7483" s="578">
        <v>1.4158812429135E-2</v>
      </c>
      <c r="K7483" s="578">
        <v>1.6661845269057525</v>
      </c>
      <c r="L7483" s="578">
        <v>1666.5312118530226</v>
      </c>
      <c r="M7483" s="578">
        <v>0.12289115861676625</v>
      </c>
      <c r="N7483" s="578">
        <v>5.6702197936829152E-2</v>
      </c>
      <c r="O7483" s="578">
        <v>1.4374862032127499E-2</v>
      </c>
      <c r="P7483" s="578">
        <v>1.6504053100002198</v>
      </c>
      <c r="Q7483" s="578">
        <v>1641.4596379597924</v>
      </c>
      <c r="R7483" s="578">
        <v>0.12232770598681425</v>
      </c>
      <c r="S7483" s="578">
        <v>5.5248838383704403E-2</v>
      </c>
      <c r="T7483" s="578">
        <v>1.4158812429135E-2</v>
      </c>
      <c r="U7483" s="578">
        <v>1.6661846312301001</v>
      </c>
      <c r="V7483" s="578">
        <v>1666.5312118530226</v>
      </c>
      <c r="W7483" s="578">
        <v>0.1228911591560965</v>
      </c>
      <c r="X7483" s="578">
        <v>5.67021984606981E-2</v>
      </c>
      <c r="Y7483" s="578">
        <v>1.43748625511458E-2</v>
      </c>
    </row>
    <row r="7484" spans="1:25" x14ac:dyDescent="0.3">
      <c r="A7484" s="61" t="s">
        <v>8163</v>
      </c>
      <c r="B7484" s="61" t="s">
        <v>2196</v>
      </c>
      <c r="C7484" s="61" t="s">
        <v>45</v>
      </c>
      <c r="D7484" s="36">
        <v>10</v>
      </c>
      <c r="E7484" s="36">
        <v>2030</v>
      </c>
      <c r="F7484" s="578">
        <v>1.5832035734642851</v>
      </c>
      <c r="G7484" s="578">
        <v>1599.94655354817</v>
      </c>
      <c r="H7484" s="578">
        <v>0.11455632101387826</v>
      </c>
      <c r="I7484" s="578">
        <v>5.13638168922625E-2</v>
      </c>
      <c r="J7484" s="578">
        <v>1.380108754771445E-2</v>
      </c>
      <c r="K7484" s="578">
        <v>1.6066603067248775</v>
      </c>
      <c r="L7484" s="578">
        <v>1637.9017982482874</v>
      </c>
      <c r="M7484" s="578">
        <v>0.11556186393530224</v>
      </c>
      <c r="N7484" s="578">
        <v>5.3512399375904296E-2</v>
      </c>
      <c r="O7484" s="578">
        <v>1.4128269812014527E-2</v>
      </c>
      <c r="P7484" s="578">
        <v>1.5832037833270025</v>
      </c>
      <c r="Q7484" s="578">
        <v>1599.94655354817</v>
      </c>
      <c r="R7484" s="578">
        <v>0.1145563282719495</v>
      </c>
      <c r="S7484" s="578">
        <v>5.1363830512855146E-2</v>
      </c>
      <c r="T7484" s="578">
        <v>1.380108754771445E-2</v>
      </c>
      <c r="U7484" s="578">
        <v>1.6066600981296952</v>
      </c>
      <c r="V7484" s="578">
        <v>1637.9017982482874</v>
      </c>
      <c r="W7484" s="578">
        <v>0.11556186291575876</v>
      </c>
      <c r="X7484" s="578">
        <v>5.3512400423642179E-2</v>
      </c>
      <c r="Y7484" s="578">
        <v>1.4128269812014527E-2</v>
      </c>
    </row>
    <row r="7485" spans="1:25" x14ac:dyDescent="0.3">
      <c r="A7485" s="61" t="s">
        <v>8164</v>
      </c>
      <c r="B7485" s="61" t="s">
        <v>2196</v>
      </c>
      <c r="C7485" s="61" t="s">
        <v>45</v>
      </c>
      <c r="D7485" s="36">
        <v>11</v>
      </c>
      <c r="E7485" s="36">
        <v>2030</v>
      </c>
      <c r="F7485" s="578">
        <v>1.5008595117321051</v>
      </c>
      <c r="G7485" s="578">
        <v>1516.03917439778</v>
      </c>
      <c r="H7485" s="578">
        <v>0.10682933648119251</v>
      </c>
      <c r="I7485" s="578">
        <v>4.4787200691644047E-2</v>
      </c>
      <c r="J7485" s="578">
        <v>1.3077964763700276E-2</v>
      </c>
      <c r="K7485" s="578">
        <v>1.5313933410429825</v>
      </c>
      <c r="L7485" s="578">
        <v>1566.2654495239199</v>
      </c>
      <c r="M7485" s="578">
        <v>0.10820385928491225</v>
      </c>
      <c r="N7485" s="578">
        <v>4.7680302232038153E-2</v>
      </c>
      <c r="O7485" s="578">
        <v>1.3510893593775074E-2</v>
      </c>
      <c r="P7485" s="578">
        <v>1.5008594074553552</v>
      </c>
      <c r="Q7485" s="578">
        <v>1516.03917439778</v>
      </c>
      <c r="R7485" s="578">
        <v>0.10682934655324</v>
      </c>
      <c r="S7485" s="578">
        <v>4.4787202787119854E-2</v>
      </c>
      <c r="T7485" s="578">
        <v>1.3077964763700276E-2</v>
      </c>
      <c r="U7485" s="578">
        <v>1.5313931324162648</v>
      </c>
      <c r="V7485" s="578">
        <v>1566.2654495239199</v>
      </c>
      <c r="W7485" s="578">
        <v>0.10820385871981325</v>
      </c>
      <c r="X7485" s="578">
        <v>4.7680304327513953E-2</v>
      </c>
      <c r="Y7485" s="578">
        <v>1.3510893593775074E-2</v>
      </c>
    </row>
    <row r="7486" spans="1:25" x14ac:dyDescent="0.3">
      <c r="A7486" s="61" t="s">
        <v>8165</v>
      </c>
      <c r="B7486" s="61" t="s">
        <v>2196</v>
      </c>
      <c r="C7486" s="61" t="s">
        <v>45</v>
      </c>
      <c r="D7486" s="36">
        <v>12</v>
      </c>
      <c r="E7486" s="36">
        <v>2030</v>
      </c>
      <c r="F7486" s="578">
        <v>1.427665870329895</v>
      </c>
      <c r="G7486" s="578">
        <v>1432.4585456848101</v>
      </c>
      <c r="H7486" s="578">
        <v>9.9958377978812782E-2</v>
      </c>
      <c r="I7486" s="578">
        <v>3.7608500570058802E-2</v>
      </c>
      <c r="J7486" s="578">
        <v>1.2357335236932424E-2</v>
      </c>
      <c r="K7486" s="578">
        <v>1.4634208635025001</v>
      </c>
      <c r="L7486" s="578">
        <v>1491.9696769714274</v>
      </c>
      <c r="M7486" s="578">
        <v>0.10162460794162975</v>
      </c>
      <c r="N7486" s="578">
        <v>4.1159107505033349E-2</v>
      </c>
      <c r="O7486" s="578">
        <v>1.2870351221257148E-2</v>
      </c>
      <c r="P7486" s="578">
        <v>1.4276657145351201</v>
      </c>
      <c r="Q7486" s="578">
        <v>1432.4585978190073</v>
      </c>
      <c r="R7486" s="578">
        <v>9.9958388680533763E-2</v>
      </c>
      <c r="S7486" s="578">
        <v>3.7608500570058802E-2</v>
      </c>
      <c r="T7486" s="578">
        <v>1.2357335236932424E-2</v>
      </c>
      <c r="U7486" s="578">
        <v>1.46342075918467</v>
      </c>
      <c r="V7486" s="578">
        <v>1491.9696769714274</v>
      </c>
      <c r="W7486" s="578">
        <v>0.10162460795193776</v>
      </c>
      <c r="X7486" s="578">
        <v>4.115910700056697E-2</v>
      </c>
      <c r="Y7486" s="578">
        <v>1.2870351221257148E-2</v>
      </c>
    </row>
    <row r="7487" spans="1:25" x14ac:dyDescent="0.3">
      <c r="A7487" s="61" t="s">
        <v>8166</v>
      </c>
      <c r="B7487" s="61" t="s">
        <v>2196</v>
      </c>
      <c r="C7487" s="61" t="s">
        <v>45</v>
      </c>
      <c r="D7487" s="36">
        <v>13</v>
      </c>
      <c r="E7487" s="36">
        <v>2030</v>
      </c>
      <c r="F7487" s="578">
        <v>1.43793048791879</v>
      </c>
      <c r="G7487" s="578">
        <v>1461.1961695353125</v>
      </c>
      <c r="H7487" s="578">
        <v>9.66446984324041E-2</v>
      </c>
      <c r="I7487" s="578">
        <v>3.4481180565004779E-2</v>
      </c>
      <c r="J7487" s="578">
        <v>1.26039512009204E-2</v>
      </c>
      <c r="K7487" s="578">
        <v>1.4709981148875999</v>
      </c>
      <c r="L7487" s="578">
        <v>1518.4636243184377</v>
      </c>
      <c r="M7487" s="578">
        <v>9.8325216058583215E-2</v>
      </c>
      <c r="N7487" s="578">
        <v>3.8171861548713999E-2</v>
      </c>
      <c r="O7487" s="578">
        <v>1.30977041747731E-2</v>
      </c>
      <c r="P7487" s="578">
        <v>1.437930487966085</v>
      </c>
      <c r="Q7487" s="578">
        <v>1461.1961695353125</v>
      </c>
      <c r="R7487" s="578">
        <v>9.6644698592172035E-2</v>
      </c>
      <c r="S7487" s="578">
        <v>3.4481180720225227E-2</v>
      </c>
      <c r="T7487" s="578">
        <v>1.26039512009204E-2</v>
      </c>
      <c r="U7487" s="578">
        <v>1.4709982192061899</v>
      </c>
      <c r="V7487" s="578">
        <v>1518.4636764526326</v>
      </c>
      <c r="W7487" s="578">
        <v>9.8325217141185195E-2</v>
      </c>
      <c r="X7487" s="578">
        <v>3.8171860981189298E-2</v>
      </c>
      <c r="Y7487" s="578">
        <v>1.30977041747731E-2</v>
      </c>
    </row>
    <row r="7488" spans="1:25" x14ac:dyDescent="0.3">
      <c r="A7488" s="61" t="s">
        <v>8167</v>
      </c>
      <c r="B7488" s="61" t="s">
        <v>2196</v>
      </c>
      <c r="C7488" s="61" t="s">
        <v>45</v>
      </c>
      <c r="D7488" s="36">
        <v>14</v>
      </c>
      <c r="E7488" s="36">
        <v>2030</v>
      </c>
      <c r="F7488" s="578">
        <v>1.5054938869940648</v>
      </c>
      <c r="G7488" s="578">
        <v>1550.8247706095326</v>
      </c>
      <c r="H7488" s="578">
        <v>9.566693667087138E-2</v>
      </c>
      <c r="I7488" s="578">
        <v>3.5338135785423205E-2</v>
      </c>
      <c r="J7488" s="578">
        <v>1.3377696838385076E-2</v>
      </c>
      <c r="K7488" s="578">
        <v>1.53061978200033</v>
      </c>
      <c r="L7488" s="578">
        <v>1599.5696932474725</v>
      </c>
      <c r="M7488" s="578">
        <v>9.7144732467616735E-2</v>
      </c>
      <c r="N7488" s="578">
        <v>3.8783470168709699E-2</v>
      </c>
      <c r="O7488" s="578">
        <v>1.379788850317705E-2</v>
      </c>
      <c r="P7488" s="578">
        <v>1.50549388705788</v>
      </c>
      <c r="Q7488" s="578">
        <v>1550.8247706095326</v>
      </c>
      <c r="R7488" s="578">
        <v>9.5666939429368797E-2</v>
      </c>
      <c r="S7488" s="578">
        <v>3.5338136838011708E-2</v>
      </c>
      <c r="T7488" s="578">
        <v>1.3377696838385076E-2</v>
      </c>
      <c r="U7488" s="578">
        <v>1.5306197304515325</v>
      </c>
      <c r="V7488" s="578">
        <v>1599.5696932474725</v>
      </c>
      <c r="W7488" s="578">
        <v>9.7144731970426293E-2</v>
      </c>
      <c r="X7488" s="578">
        <v>3.8783470168709699E-2</v>
      </c>
      <c r="Y7488" s="578">
        <v>1.379788850317705E-2</v>
      </c>
    </row>
    <row r="7489" spans="1:25" x14ac:dyDescent="0.3">
      <c r="A7489" s="61" t="s">
        <v>8168</v>
      </c>
      <c r="B7489" s="61" t="s">
        <v>2196</v>
      </c>
      <c r="C7489" s="61" t="s">
        <v>45</v>
      </c>
      <c r="D7489" s="36">
        <v>15</v>
      </c>
      <c r="E7489" s="36">
        <v>2030</v>
      </c>
      <c r="F7489" s="578">
        <v>1.56340703439324</v>
      </c>
      <c r="G7489" s="578">
        <v>1627.6381212870249</v>
      </c>
      <c r="H7489" s="578">
        <v>9.4828686208226473E-2</v>
      </c>
      <c r="I7489" s="578">
        <v>3.6072671389168427E-2</v>
      </c>
      <c r="J7489" s="578">
        <v>1.4040808251593201E-2</v>
      </c>
      <c r="K7489" s="578">
        <v>1.5821072018052249</v>
      </c>
      <c r="L7489" s="578">
        <v>1669.1272684733024</v>
      </c>
      <c r="M7489" s="578">
        <v>9.614420764440483E-2</v>
      </c>
      <c r="N7489" s="578">
        <v>3.9141670776492249E-2</v>
      </c>
      <c r="O7489" s="578">
        <v>1.4398349875894651E-2</v>
      </c>
      <c r="P7489" s="578">
        <v>1.5634073995130724</v>
      </c>
      <c r="Q7489" s="578">
        <v>1627.6381212870249</v>
      </c>
      <c r="R7489" s="578">
        <v>9.4828690533176968E-2</v>
      </c>
      <c r="S7489" s="578">
        <v>3.607267224288075E-2</v>
      </c>
      <c r="T7489" s="578">
        <v>1.4040808251593201E-2</v>
      </c>
      <c r="U7489" s="578">
        <v>1.582107149677235</v>
      </c>
      <c r="V7489" s="578">
        <v>1669.1272684733024</v>
      </c>
      <c r="W7489" s="578">
        <v>9.6144208199196571E-2</v>
      </c>
      <c r="X7489" s="578">
        <v>3.9141670616421154E-2</v>
      </c>
      <c r="Y7489" s="578">
        <v>1.4398349875894651E-2</v>
      </c>
    </row>
    <row r="7490" spans="1:25" x14ac:dyDescent="0.3">
      <c r="A7490" s="580" t="s">
        <v>8169</v>
      </c>
      <c r="B7490" s="580" t="s">
        <v>2196</v>
      </c>
      <c r="C7490" s="580" t="s">
        <v>45</v>
      </c>
      <c r="D7490" s="581">
        <v>16</v>
      </c>
      <c r="E7490" s="581">
        <v>2030</v>
      </c>
      <c r="F7490" s="582">
        <v>1.6414742454077551</v>
      </c>
      <c r="G7490" s="582">
        <v>1733.4814732869427</v>
      </c>
      <c r="H7490" s="582">
        <v>9.5647834382968172E-2</v>
      </c>
      <c r="I7490" s="582">
        <v>3.76267085957806E-2</v>
      </c>
      <c r="J7490" s="582">
        <v>1.495422538331085E-2</v>
      </c>
      <c r="K7490" s="582">
        <v>1.65171451331161</v>
      </c>
      <c r="L7490" s="582">
        <v>1765.0807456970151</v>
      </c>
      <c r="M7490" s="582">
        <v>9.6699221601435598E-2</v>
      </c>
      <c r="N7490" s="582">
        <v>4.0380086885609928E-2</v>
      </c>
      <c r="O7490" s="582">
        <v>1.5226489398628423E-2</v>
      </c>
      <c r="P7490" s="582">
        <v>1.64147434975772</v>
      </c>
      <c r="Q7490" s="582">
        <v>1733.4814732869427</v>
      </c>
      <c r="R7490" s="582">
        <v>9.5647834511813287E-2</v>
      </c>
      <c r="S7490" s="582">
        <v>3.7626708401755075E-2</v>
      </c>
      <c r="T7490" s="582">
        <v>1.49542248594419E-2</v>
      </c>
      <c r="U7490" s="582">
        <v>1.6517144611628549</v>
      </c>
      <c r="V7490" s="582">
        <v>1765.0807456970151</v>
      </c>
      <c r="W7490" s="582">
        <v>9.669922267494252E-2</v>
      </c>
      <c r="X7490" s="582">
        <v>4.0380087846036326E-2</v>
      </c>
      <c r="Y7490" s="582">
        <v>1.5226489398628423E-2</v>
      </c>
    </row>
    <row r="7491" spans="1:25" x14ac:dyDescent="0.3">
      <c r="A7491" s="61" t="s">
        <v>8170</v>
      </c>
      <c r="B7491" s="61" t="s">
        <v>2195</v>
      </c>
      <c r="C7491" s="61" t="s">
        <v>45</v>
      </c>
      <c r="D7491" s="36">
        <v>1</v>
      </c>
      <c r="E7491" s="36">
        <v>2012</v>
      </c>
      <c r="F7491" s="578">
        <v>59.349317295729001</v>
      </c>
      <c r="G7491" s="578">
        <v>8499.8889007568341</v>
      </c>
      <c r="H7491" s="578">
        <v>6.4772749222659769</v>
      </c>
      <c r="I7491" s="578">
        <v>3.8445799350738499</v>
      </c>
      <c r="J7491" s="578">
        <v>7.2591940329099686E-2</v>
      </c>
      <c r="K7491" s="578">
        <v>59.708400423366818</v>
      </c>
      <c r="L7491" s="578">
        <v>8549.8314361572229</v>
      </c>
      <c r="M7491" s="578">
        <v>6.4928544814853577</v>
      </c>
      <c r="N7491" s="578">
        <v>3.8671100139617902</v>
      </c>
      <c r="O7491" s="578">
        <v>7.3018483390721145E-2</v>
      </c>
      <c r="P7491" s="578">
        <v>59.349314153485423</v>
      </c>
      <c r="Q7491" s="578">
        <v>8499.8887990315743</v>
      </c>
      <c r="R7491" s="578">
        <v>6.4772749169108721</v>
      </c>
      <c r="S7491" s="578">
        <v>3.8445799350738499</v>
      </c>
      <c r="T7491" s="578">
        <v>7.2591940329099686E-2</v>
      </c>
      <c r="U7491" s="578">
        <v>59.708402054112668</v>
      </c>
      <c r="V7491" s="578">
        <v>8549.8314870198519</v>
      </c>
      <c r="W7491" s="578">
        <v>6.4928545857934843</v>
      </c>
      <c r="X7491" s="578">
        <v>3.8671100139617902</v>
      </c>
      <c r="Y7491" s="578">
        <v>7.3018483895187544E-2</v>
      </c>
    </row>
    <row r="7492" spans="1:25" x14ac:dyDescent="0.3">
      <c r="A7492" s="61" t="s">
        <v>8171</v>
      </c>
      <c r="B7492" s="61" t="s">
        <v>2195</v>
      </c>
      <c r="C7492" s="61" t="s">
        <v>45</v>
      </c>
      <c r="D7492" s="36">
        <v>2</v>
      </c>
      <c r="E7492" s="36">
        <v>2012</v>
      </c>
      <c r="F7492" s="578">
        <v>31.229346373186303</v>
      </c>
      <c r="G7492" s="578">
        <v>4713.2611846923774</v>
      </c>
      <c r="H7492" s="578">
        <v>3.5869500123274776</v>
      </c>
      <c r="I7492" s="578">
        <v>2.0596895236521924</v>
      </c>
      <c r="J7492" s="578">
        <v>4.0252948626099724E-2</v>
      </c>
      <c r="K7492" s="578">
        <v>31.812645989683574</v>
      </c>
      <c r="L7492" s="578">
        <v>4789.3872426350845</v>
      </c>
      <c r="M7492" s="578">
        <v>3.61476770229637</v>
      </c>
      <c r="N7492" s="578">
        <v>2.08727530886729</v>
      </c>
      <c r="O7492" s="578">
        <v>4.090313209841645E-2</v>
      </c>
      <c r="P7492" s="578">
        <v>31.229343810729873</v>
      </c>
      <c r="Q7492" s="578">
        <v>4713.2611846923774</v>
      </c>
      <c r="R7492" s="578">
        <v>3.5869500123274776</v>
      </c>
      <c r="S7492" s="578">
        <v>2.0596894233797949</v>
      </c>
      <c r="T7492" s="578">
        <v>4.0252948626099724E-2</v>
      </c>
      <c r="U7492" s="578">
        <v>31.812646537126597</v>
      </c>
      <c r="V7492" s="578">
        <v>4789.3872426350845</v>
      </c>
      <c r="W7492" s="578">
        <v>3.61476770229637</v>
      </c>
      <c r="X7492" s="578">
        <v>2.0872752865155499</v>
      </c>
      <c r="Y7492" s="578">
        <v>4.090313209841645E-2</v>
      </c>
    </row>
    <row r="7493" spans="1:25" x14ac:dyDescent="0.3">
      <c r="A7493" s="61" t="s">
        <v>8172</v>
      </c>
      <c r="B7493" s="61" t="s">
        <v>2195</v>
      </c>
      <c r="C7493" s="61" t="s">
        <v>45</v>
      </c>
      <c r="D7493" s="36">
        <v>3</v>
      </c>
      <c r="E7493" s="36">
        <v>2012</v>
      </c>
      <c r="F7493" s="578">
        <v>18.763524896843524</v>
      </c>
      <c r="G7493" s="578">
        <v>2965.7163747151626</v>
      </c>
      <c r="H7493" s="578">
        <v>1.9308223002590175</v>
      </c>
      <c r="I7493" s="578">
        <v>1.21917288533101</v>
      </c>
      <c r="J7493" s="578">
        <v>2.5328429435224526E-2</v>
      </c>
      <c r="K7493" s="578">
        <v>18.679272609064299</v>
      </c>
      <c r="L7493" s="578">
        <v>2937.7327067057254</v>
      </c>
      <c r="M7493" s="578">
        <v>1.9315514642124323</v>
      </c>
      <c r="N7493" s="578">
        <v>1.2116858409717626</v>
      </c>
      <c r="O7493" s="578">
        <v>2.5089377828407977E-2</v>
      </c>
      <c r="P7493" s="578">
        <v>18.763524898415149</v>
      </c>
      <c r="Q7493" s="578">
        <v>2965.7164789835551</v>
      </c>
      <c r="R7493" s="578">
        <v>1.9308222997545501</v>
      </c>
      <c r="S7493" s="578">
        <v>1.2191728755521225</v>
      </c>
      <c r="T7493" s="578">
        <v>2.5328429435224526E-2</v>
      </c>
      <c r="U7493" s="578">
        <v>18.679274684245026</v>
      </c>
      <c r="V7493" s="578">
        <v>2937.7327067057254</v>
      </c>
      <c r="W7493" s="578">
        <v>1.9315514647168976</v>
      </c>
      <c r="X7493" s="578">
        <v>1.2116858831917174</v>
      </c>
      <c r="Y7493" s="578">
        <v>2.5089377828407977E-2</v>
      </c>
    </row>
    <row r="7494" spans="1:25" x14ac:dyDescent="0.3">
      <c r="A7494" s="61" t="s">
        <v>8173</v>
      </c>
      <c r="B7494" s="61" t="s">
        <v>2195</v>
      </c>
      <c r="C7494" s="61" t="s">
        <v>45</v>
      </c>
      <c r="D7494" s="36">
        <v>4</v>
      </c>
      <c r="E7494" s="36">
        <v>2012</v>
      </c>
      <c r="F7494" s="578">
        <v>16.062904069592999</v>
      </c>
      <c r="G7494" s="578">
        <v>2650.7091166178325</v>
      </c>
      <c r="H7494" s="578">
        <v>1.3454378058668175</v>
      </c>
      <c r="I7494" s="578">
        <v>1.043714826926585</v>
      </c>
      <c r="J7494" s="578">
        <v>2.2638257030242349E-2</v>
      </c>
      <c r="K7494" s="578">
        <v>15.796978879555002</v>
      </c>
      <c r="L7494" s="578">
        <v>2594.5708465576126</v>
      </c>
      <c r="M7494" s="578">
        <v>1.3451316266242976</v>
      </c>
      <c r="N7494" s="578">
        <v>1.0253621845816498</v>
      </c>
      <c r="O7494" s="578">
        <v>2.2158773965202223E-2</v>
      </c>
      <c r="P7494" s="578">
        <v>16.062903551452649</v>
      </c>
      <c r="Q7494" s="578">
        <v>2650.7091166178325</v>
      </c>
      <c r="R7494" s="578">
        <v>1.3454378064100876</v>
      </c>
      <c r="S7494" s="578">
        <v>1.043714805816605</v>
      </c>
      <c r="T7494" s="578">
        <v>2.2638257030242349E-2</v>
      </c>
      <c r="U7494" s="578">
        <v>15.796980438676275</v>
      </c>
      <c r="V7494" s="578">
        <v>2594.5708465576126</v>
      </c>
      <c r="W7494" s="578">
        <v>1.3451316733650525</v>
      </c>
      <c r="X7494" s="578">
        <v>1.025362210891515</v>
      </c>
      <c r="Y7494" s="578">
        <v>2.2158773965202223E-2</v>
      </c>
    </row>
    <row r="7495" spans="1:25" x14ac:dyDescent="0.3">
      <c r="A7495" s="61" t="s">
        <v>8174</v>
      </c>
      <c r="B7495" s="61" t="s">
        <v>2195</v>
      </c>
      <c r="C7495" s="61" t="s">
        <v>45</v>
      </c>
      <c r="D7495" s="36">
        <v>5</v>
      </c>
      <c r="E7495" s="36">
        <v>2012</v>
      </c>
      <c r="F7495" s="578">
        <v>14.13605415671185</v>
      </c>
      <c r="G7495" s="578">
        <v>2333.2029673258426</v>
      </c>
      <c r="H7495" s="578">
        <v>1.0446188418815501</v>
      </c>
      <c r="I7495" s="578">
        <v>0.91032044744739848</v>
      </c>
      <c r="J7495" s="578">
        <v>1.9926643522921901E-2</v>
      </c>
      <c r="K7495" s="578">
        <v>13.90002644058155</v>
      </c>
      <c r="L7495" s="578">
        <v>2290.1352055867474</v>
      </c>
      <c r="M7495" s="578">
        <v>1.0456720641426074</v>
      </c>
      <c r="N7495" s="578">
        <v>0.89344462278919878</v>
      </c>
      <c r="O7495" s="578">
        <v>1.9558780943043474E-2</v>
      </c>
      <c r="P7495" s="578">
        <v>14.136053640133426</v>
      </c>
      <c r="Q7495" s="578">
        <v>2333.2029673258426</v>
      </c>
      <c r="R7495" s="578">
        <v>1.0446188623706427</v>
      </c>
      <c r="S7495" s="578">
        <v>0.9103203630074852</v>
      </c>
      <c r="T7495" s="578">
        <v>1.9926643522921901E-2</v>
      </c>
      <c r="U7495" s="578">
        <v>13.9000269665751</v>
      </c>
      <c r="V7495" s="578">
        <v>2290.1352055867474</v>
      </c>
      <c r="W7495" s="578">
        <v>1.04567204068492</v>
      </c>
      <c r="X7495" s="578">
        <v>0.89344469713978425</v>
      </c>
      <c r="Y7495" s="578">
        <v>1.9558780943043474E-2</v>
      </c>
    </row>
    <row r="7496" spans="1:25" x14ac:dyDescent="0.3">
      <c r="A7496" s="61" t="s">
        <v>8175</v>
      </c>
      <c r="B7496" s="61" t="s">
        <v>2195</v>
      </c>
      <c r="C7496" s="61" t="s">
        <v>45</v>
      </c>
      <c r="D7496" s="36">
        <v>6</v>
      </c>
      <c r="E7496" s="36">
        <v>2012</v>
      </c>
      <c r="F7496" s="578">
        <v>12.989760413275924</v>
      </c>
      <c r="G7496" s="578">
        <v>2175.9464314778597</v>
      </c>
      <c r="H7496" s="578">
        <v>0.89041727831742379</v>
      </c>
      <c r="I7496" s="578">
        <v>0.83372135933798996</v>
      </c>
      <c r="J7496" s="578">
        <v>1.8583612729950447E-2</v>
      </c>
      <c r="K7496" s="578">
        <v>12.808588419158049</v>
      </c>
      <c r="L7496" s="578">
        <v>2145.4428838094027</v>
      </c>
      <c r="M7496" s="578">
        <v>0.88964169784837055</v>
      </c>
      <c r="N7496" s="578">
        <v>0.81934190293153075</v>
      </c>
      <c r="O7496" s="578">
        <v>1.832312269834795E-2</v>
      </c>
      <c r="P7496" s="578">
        <v>12.989757806552575</v>
      </c>
      <c r="Q7496" s="578">
        <v>2175.9464314778597</v>
      </c>
      <c r="R7496" s="578">
        <v>0.89041726784004471</v>
      </c>
      <c r="S7496" s="578">
        <v>0.83372131277186123</v>
      </c>
      <c r="T7496" s="578">
        <v>1.8583613253819402E-2</v>
      </c>
      <c r="U7496" s="578">
        <v>12.8085884176301</v>
      </c>
      <c r="V7496" s="578">
        <v>2145.4429359435999</v>
      </c>
      <c r="W7496" s="578">
        <v>0.88964169623795852</v>
      </c>
      <c r="X7496" s="578">
        <v>0.81934191783269172</v>
      </c>
      <c r="Y7496" s="578">
        <v>1.832312269834795E-2</v>
      </c>
    </row>
    <row r="7497" spans="1:25" x14ac:dyDescent="0.3">
      <c r="A7497" s="61" t="s">
        <v>8176</v>
      </c>
      <c r="B7497" s="61" t="s">
        <v>2195</v>
      </c>
      <c r="C7497" s="61" t="s">
        <v>45</v>
      </c>
      <c r="D7497" s="36">
        <v>7</v>
      </c>
      <c r="E7497" s="36">
        <v>2012</v>
      </c>
      <c r="F7497" s="578">
        <v>12.647682632877427</v>
      </c>
      <c r="G7497" s="578">
        <v>2129.1161321004174</v>
      </c>
      <c r="H7497" s="578">
        <v>0.78395969715590219</v>
      </c>
      <c r="I7497" s="578">
        <v>0.77931828020761384</v>
      </c>
      <c r="J7497" s="578">
        <v>1.8183731629202723E-2</v>
      </c>
      <c r="K7497" s="578">
        <v>12.493447199745125</v>
      </c>
      <c r="L7497" s="578">
        <v>2106.4809112548774</v>
      </c>
      <c r="M7497" s="578">
        <v>0.78191917040385273</v>
      </c>
      <c r="N7497" s="578">
        <v>0.76890312383572201</v>
      </c>
      <c r="O7497" s="578">
        <v>1.7990398298328051E-2</v>
      </c>
      <c r="P7497" s="578">
        <v>12.64768263011255</v>
      </c>
      <c r="Q7497" s="578">
        <v>2129.1161321004174</v>
      </c>
      <c r="R7497" s="578">
        <v>0.78395969240227681</v>
      </c>
      <c r="S7497" s="578">
        <v>0.77931821687767877</v>
      </c>
      <c r="T7497" s="578">
        <v>1.8183732657538046E-2</v>
      </c>
      <c r="U7497" s="578">
        <v>12.493445117914176</v>
      </c>
      <c r="V7497" s="578">
        <v>2106.4809112548774</v>
      </c>
      <c r="W7497" s="578">
        <v>0.78191915457136885</v>
      </c>
      <c r="X7497" s="578">
        <v>0.76890310396750694</v>
      </c>
      <c r="Y7497" s="578">
        <v>1.7990398298328051E-2</v>
      </c>
    </row>
    <row r="7498" spans="1:25" x14ac:dyDescent="0.3">
      <c r="A7498" s="61" t="s">
        <v>8177</v>
      </c>
      <c r="B7498" s="61" t="s">
        <v>2195</v>
      </c>
      <c r="C7498" s="61" t="s">
        <v>45</v>
      </c>
      <c r="D7498" s="36">
        <v>8</v>
      </c>
      <c r="E7498" s="36">
        <v>2012</v>
      </c>
      <c r="F7498" s="578">
        <v>10.955846656356355</v>
      </c>
      <c r="G7498" s="578">
        <v>1794.6921666463152</v>
      </c>
      <c r="H7498" s="578">
        <v>0.71053846987585201</v>
      </c>
      <c r="I7498" s="578">
        <v>0.609857998788356</v>
      </c>
      <c r="J7498" s="578">
        <v>1.5327547473134424E-2</v>
      </c>
      <c r="K7498" s="578">
        <v>10.966277311216453</v>
      </c>
      <c r="L7498" s="578">
        <v>1806.7765477498324</v>
      </c>
      <c r="M7498" s="578">
        <v>0.70745985636797992</v>
      </c>
      <c r="N7498" s="578">
        <v>0.61589995523293783</v>
      </c>
      <c r="O7498" s="578">
        <v>1.5430766836895251E-2</v>
      </c>
      <c r="P7498" s="578">
        <v>10.95584941858635</v>
      </c>
      <c r="Q7498" s="578">
        <v>1794.6921666463152</v>
      </c>
      <c r="R7498" s="578">
        <v>0.71053848570833567</v>
      </c>
      <c r="S7498" s="578">
        <v>0.609857998788356</v>
      </c>
      <c r="T7498" s="578">
        <v>1.5327547997003374E-2</v>
      </c>
      <c r="U7498" s="578">
        <v>10.96627834420841</v>
      </c>
      <c r="V7498" s="578">
        <v>1806.7765477498324</v>
      </c>
      <c r="W7498" s="578">
        <v>0.70745984528912198</v>
      </c>
      <c r="X7498" s="578">
        <v>0.61589996516704471</v>
      </c>
      <c r="Y7498" s="578">
        <v>1.5430766836895251E-2</v>
      </c>
    </row>
    <row r="7499" spans="1:25" x14ac:dyDescent="0.3">
      <c r="A7499" s="61" t="s">
        <v>8178</v>
      </c>
      <c r="B7499" s="61" t="s">
        <v>2195</v>
      </c>
      <c r="C7499" s="61" t="s">
        <v>45</v>
      </c>
      <c r="D7499" s="36">
        <v>9</v>
      </c>
      <c r="E7499" s="36">
        <v>2012</v>
      </c>
      <c r="F7499" s="578">
        <v>10.645207745488724</v>
      </c>
      <c r="G7499" s="578">
        <v>1747.80894851684</v>
      </c>
      <c r="H7499" s="578">
        <v>0.65978996191794659</v>
      </c>
      <c r="I7499" s="578">
        <v>0.562023014295846</v>
      </c>
      <c r="J7499" s="578">
        <v>1.4927161517941025E-2</v>
      </c>
      <c r="K7499" s="578">
        <v>10.721102594654996</v>
      </c>
      <c r="L7499" s="578">
        <v>1774.8731193542424</v>
      </c>
      <c r="M7499" s="578">
        <v>0.6558971341970995</v>
      </c>
      <c r="N7499" s="578">
        <v>0.57830389138931948</v>
      </c>
      <c r="O7499" s="578">
        <v>1.5158336415576401E-2</v>
      </c>
      <c r="P7499" s="578">
        <v>10.645207337419045</v>
      </c>
      <c r="Q7499" s="578">
        <v>1747.80894851684</v>
      </c>
      <c r="R7499" s="578">
        <v>0.65978996191794659</v>
      </c>
      <c r="S7499" s="578">
        <v>0.56202301049294545</v>
      </c>
      <c r="T7499" s="578">
        <v>1.4927162041809975E-2</v>
      </c>
      <c r="U7499" s="578">
        <v>10.721103732415905</v>
      </c>
      <c r="V7499" s="578">
        <v>1774.8731193542424</v>
      </c>
      <c r="W7499" s="578">
        <v>0.65589712891960472</v>
      </c>
      <c r="X7499" s="578">
        <v>0.57830389041919206</v>
      </c>
      <c r="Y7499" s="578">
        <v>1.5158336415576401E-2</v>
      </c>
    </row>
    <row r="7500" spans="1:25" x14ac:dyDescent="0.3">
      <c r="A7500" s="61" t="s">
        <v>8179</v>
      </c>
      <c r="B7500" s="61" t="s">
        <v>2195</v>
      </c>
      <c r="C7500" s="61" t="s">
        <v>45</v>
      </c>
      <c r="D7500" s="36">
        <v>10</v>
      </c>
      <c r="E7500" s="36">
        <v>2012</v>
      </c>
      <c r="F7500" s="578">
        <v>10.40359822110619</v>
      </c>
      <c r="G7500" s="578">
        <v>1711.3353945414176</v>
      </c>
      <c r="H7500" s="578">
        <v>0.62031891274576345</v>
      </c>
      <c r="I7500" s="578">
        <v>0.52481795009225607</v>
      </c>
      <c r="J7500" s="578">
        <v>1.4615703985327799E-2</v>
      </c>
      <c r="K7500" s="578">
        <v>10.536384447860918</v>
      </c>
      <c r="L7500" s="578">
        <v>1750.5171979268325</v>
      </c>
      <c r="M7500" s="578">
        <v>0.61665164198105493</v>
      </c>
      <c r="N7500" s="578">
        <v>0.54846337883888396</v>
      </c>
      <c r="O7500" s="578">
        <v>1.4950305776437701E-2</v>
      </c>
      <c r="P7500" s="578">
        <v>10.403598271140522</v>
      </c>
      <c r="Q7500" s="578">
        <v>1711.3353945414176</v>
      </c>
      <c r="R7500" s="578">
        <v>0.62031892163213298</v>
      </c>
      <c r="S7500" s="578">
        <v>0.52481794411626947</v>
      </c>
      <c r="T7500" s="578">
        <v>1.4615703985327799E-2</v>
      </c>
      <c r="U7500" s="578">
        <v>10.536384920206388</v>
      </c>
      <c r="V7500" s="578">
        <v>1750.5171979268325</v>
      </c>
      <c r="W7500" s="578">
        <v>0.61665164198105493</v>
      </c>
      <c r="X7500" s="578">
        <v>0.54846338966550867</v>
      </c>
      <c r="Y7500" s="578">
        <v>1.4950306290605377E-2</v>
      </c>
    </row>
    <row r="7501" spans="1:25" x14ac:dyDescent="0.3">
      <c r="A7501" s="61" t="s">
        <v>8180</v>
      </c>
      <c r="B7501" s="61" t="s">
        <v>2195</v>
      </c>
      <c r="C7501" s="61" t="s">
        <v>45</v>
      </c>
      <c r="D7501" s="36">
        <v>11</v>
      </c>
      <c r="E7501" s="36">
        <v>2012</v>
      </c>
      <c r="F7501" s="578">
        <v>10.059919129736935</v>
      </c>
      <c r="G7501" s="578">
        <v>1637.2539634704549</v>
      </c>
      <c r="H7501" s="578">
        <v>0.58883193872558526</v>
      </c>
      <c r="I7501" s="578">
        <v>0.46305916458368274</v>
      </c>
      <c r="J7501" s="578">
        <v>1.3983008383850824E-2</v>
      </c>
      <c r="K7501" s="578">
        <v>10.253079779082281</v>
      </c>
      <c r="L7501" s="578">
        <v>1689.7727902730248</v>
      </c>
      <c r="M7501" s="578">
        <v>0.585537062841467</v>
      </c>
      <c r="N7501" s="578">
        <v>0.49499849920781952</v>
      </c>
      <c r="O7501" s="578">
        <v>1.4431542619907551E-2</v>
      </c>
      <c r="P7501" s="578">
        <v>10.059919596671486</v>
      </c>
      <c r="Q7501" s="578">
        <v>1637.2539634704549</v>
      </c>
      <c r="R7501" s="578">
        <v>0.58883191390971945</v>
      </c>
      <c r="S7501" s="578">
        <v>0.46305912345026873</v>
      </c>
      <c r="T7501" s="578">
        <v>1.3983008383850824E-2</v>
      </c>
      <c r="U7501" s="578">
        <v>10.253080504965773</v>
      </c>
      <c r="V7501" s="578">
        <v>1689.7727902730248</v>
      </c>
      <c r="W7501" s="578">
        <v>0.58553706336533573</v>
      </c>
      <c r="X7501" s="578">
        <v>0.49499849971228577</v>
      </c>
      <c r="Y7501" s="578">
        <v>1.4431542619907551E-2</v>
      </c>
    </row>
    <row r="7502" spans="1:25" x14ac:dyDescent="0.3">
      <c r="A7502" s="61" t="s">
        <v>8181</v>
      </c>
      <c r="B7502" s="61" t="s">
        <v>2195</v>
      </c>
      <c r="C7502" s="61" t="s">
        <v>45</v>
      </c>
      <c r="D7502" s="36">
        <v>12</v>
      </c>
      <c r="E7502" s="36">
        <v>2012</v>
      </c>
      <c r="F7502" s="578">
        <v>9.763653080418095</v>
      </c>
      <c r="G7502" s="578">
        <v>1561.0620689392024</v>
      </c>
      <c r="H7502" s="578">
        <v>0.56213832103336803</v>
      </c>
      <c r="I7502" s="578">
        <v>0.39518496161326727</v>
      </c>
      <c r="J7502" s="578">
        <v>1.3332283386262099E-2</v>
      </c>
      <c r="K7502" s="578">
        <v>9.9860951900894133</v>
      </c>
      <c r="L7502" s="578">
        <v>1621.7841288248651</v>
      </c>
      <c r="M7502" s="578">
        <v>0.55873269188062558</v>
      </c>
      <c r="N7502" s="578">
        <v>0.43380443375402372</v>
      </c>
      <c r="O7502" s="578">
        <v>1.3850861626754776E-2</v>
      </c>
      <c r="P7502" s="578">
        <v>9.7636530354574997</v>
      </c>
      <c r="Q7502" s="578">
        <v>1561.0620689392024</v>
      </c>
      <c r="R7502" s="578">
        <v>0.56213833158835746</v>
      </c>
      <c r="S7502" s="578">
        <v>0.39518497038322153</v>
      </c>
      <c r="T7502" s="578">
        <v>1.3332283386262099E-2</v>
      </c>
      <c r="U7502" s="578">
        <v>9.9860944204070901</v>
      </c>
      <c r="V7502" s="578">
        <v>1621.7841288248651</v>
      </c>
      <c r="W7502" s="578">
        <v>0.55873269188062558</v>
      </c>
      <c r="X7502" s="578">
        <v>0.43380446340112599</v>
      </c>
      <c r="Y7502" s="578">
        <v>1.3850861626754776E-2</v>
      </c>
    </row>
    <row r="7503" spans="1:25" x14ac:dyDescent="0.3">
      <c r="A7503" s="61" t="s">
        <v>8182</v>
      </c>
      <c r="B7503" s="61" t="s">
        <v>2195</v>
      </c>
      <c r="C7503" s="61" t="s">
        <v>45</v>
      </c>
      <c r="D7503" s="36">
        <v>13</v>
      </c>
      <c r="E7503" s="36">
        <v>2012</v>
      </c>
      <c r="F7503" s="578">
        <v>9.9996184616271897</v>
      </c>
      <c r="G7503" s="578">
        <v>1580.7433141072549</v>
      </c>
      <c r="H7503" s="578">
        <v>0.53503011409581269</v>
      </c>
      <c r="I7503" s="578">
        <v>0.36161958641605396</v>
      </c>
      <c r="J7503" s="578">
        <v>1.3500388401250001E-2</v>
      </c>
      <c r="K7503" s="578">
        <v>10.203175315119204</v>
      </c>
      <c r="L7503" s="578">
        <v>1640.0805358886701</v>
      </c>
      <c r="M7503" s="578">
        <v>0.53227914829039902</v>
      </c>
      <c r="N7503" s="578">
        <v>0.40220185829093624</v>
      </c>
      <c r="O7503" s="578">
        <v>1.4007148298939325E-2</v>
      </c>
      <c r="P7503" s="578">
        <v>9.9996198273486918</v>
      </c>
      <c r="Q7503" s="578">
        <v>1580.7433141072549</v>
      </c>
      <c r="R7503" s="578">
        <v>0.53503007259375068</v>
      </c>
      <c r="S7503" s="578">
        <v>0.36161958746379197</v>
      </c>
      <c r="T7503" s="578">
        <v>1.3500388401250001E-2</v>
      </c>
      <c r="U7503" s="578">
        <v>10.203175165942691</v>
      </c>
      <c r="V7503" s="578">
        <v>1640.0805358886701</v>
      </c>
      <c r="W7503" s="578">
        <v>0.532279174677872</v>
      </c>
      <c r="X7503" s="578">
        <v>0.40220186562510152</v>
      </c>
      <c r="Y7503" s="578">
        <v>1.4007147779920999E-2</v>
      </c>
    </row>
    <row r="7504" spans="1:25" x14ac:dyDescent="0.3">
      <c r="A7504" s="61" t="s">
        <v>8183</v>
      </c>
      <c r="B7504" s="61" t="s">
        <v>2195</v>
      </c>
      <c r="C7504" s="61" t="s">
        <v>45</v>
      </c>
      <c r="D7504" s="36">
        <v>14</v>
      </c>
      <c r="E7504" s="36">
        <v>2012</v>
      </c>
      <c r="F7504" s="578">
        <v>10.733929032847865</v>
      </c>
      <c r="G7504" s="578">
        <v>1704.7130050659125</v>
      </c>
      <c r="H7504" s="578">
        <v>0.51144001724120802</v>
      </c>
      <c r="I7504" s="578">
        <v>0.36776814392457352</v>
      </c>
      <c r="J7504" s="578">
        <v>1.455916253811055E-2</v>
      </c>
      <c r="K7504" s="578">
        <v>10.871323264407675</v>
      </c>
      <c r="L7504" s="578">
        <v>1752.6753298441524</v>
      </c>
      <c r="M7504" s="578">
        <v>0.50919694348704025</v>
      </c>
      <c r="N7504" s="578">
        <v>0.40619950823020146</v>
      </c>
      <c r="O7504" s="578">
        <v>1.4968794683227276E-2</v>
      </c>
      <c r="P7504" s="578">
        <v>10.733929082489334</v>
      </c>
      <c r="Q7504" s="578">
        <v>1704.7130050659125</v>
      </c>
      <c r="R7504" s="578">
        <v>0.51144001724120802</v>
      </c>
      <c r="S7504" s="578">
        <v>0.36776814920206824</v>
      </c>
      <c r="T7504" s="578">
        <v>1.455916253811055E-2</v>
      </c>
      <c r="U7504" s="578">
        <v>10.871323786331516</v>
      </c>
      <c r="V7504" s="578">
        <v>1752.6753298441524</v>
      </c>
      <c r="W7504" s="578">
        <v>0.5091969440109092</v>
      </c>
      <c r="X7504" s="578">
        <v>0.40619950722126874</v>
      </c>
      <c r="Y7504" s="578">
        <v>1.4968794683227276E-2</v>
      </c>
    </row>
    <row r="7505" spans="1:25" x14ac:dyDescent="0.3">
      <c r="A7505" s="61" t="s">
        <v>8184</v>
      </c>
      <c r="B7505" s="61" t="s">
        <v>2195</v>
      </c>
      <c r="C7505" s="61" t="s">
        <v>45</v>
      </c>
      <c r="D7505" s="36">
        <v>15</v>
      </c>
      <c r="E7505" s="36">
        <v>2012</v>
      </c>
      <c r="F7505" s="578">
        <v>11.363319171223926</v>
      </c>
      <c r="G7505" s="578">
        <v>1810.9833310445124</v>
      </c>
      <c r="H7505" s="578">
        <v>0.4912193898344408</v>
      </c>
      <c r="I7505" s="578">
        <v>0.37303641314307801</v>
      </c>
      <c r="J7505" s="578">
        <v>1.5466745981636099E-2</v>
      </c>
      <c r="K7505" s="578">
        <v>11.446904791189151</v>
      </c>
      <c r="L7505" s="578">
        <v>1849.1141866048126</v>
      </c>
      <c r="M7505" s="578">
        <v>0.48982796076840346</v>
      </c>
      <c r="N7505" s="578">
        <v>0.40778082320078529</v>
      </c>
      <c r="O7505" s="578">
        <v>1.5792429039720401E-2</v>
      </c>
      <c r="P7505" s="578">
        <v>11.3633186488441</v>
      </c>
      <c r="Q7505" s="578">
        <v>1810.9833310445124</v>
      </c>
      <c r="R7505" s="578">
        <v>0.4912193898344408</v>
      </c>
      <c r="S7505" s="578">
        <v>0.37303640786558356</v>
      </c>
      <c r="T7505" s="578">
        <v>1.5466745981636099E-2</v>
      </c>
      <c r="U7505" s="578">
        <v>11.446906356994649</v>
      </c>
      <c r="V7505" s="578">
        <v>1849.1141866048126</v>
      </c>
      <c r="W7505" s="578">
        <v>0.48982799150204825</v>
      </c>
      <c r="X7505" s="578">
        <v>0.40778082420971828</v>
      </c>
      <c r="Y7505" s="578">
        <v>1.5792428515851449E-2</v>
      </c>
    </row>
    <row r="7506" spans="1:25" x14ac:dyDescent="0.3">
      <c r="A7506" s="580" t="s">
        <v>8185</v>
      </c>
      <c r="B7506" s="580" t="s">
        <v>2195</v>
      </c>
      <c r="C7506" s="580" t="s">
        <v>45</v>
      </c>
      <c r="D7506" s="581">
        <v>16</v>
      </c>
      <c r="E7506" s="581">
        <v>2012</v>
      </c>
      <c r="F7506" s="582">
        <v>12.09283074811775</v>
      </c>
      <c r="G7506" s="582">
        <v>1947.2239659627226</v>
      </c>
      <c r="H7506" s="582">
        <v>0.48122542361185527</v>
      </c>
      <c r="I7506" s="582">
        <v>0.38891767689104451</v>
      </c>
      <c r="J7506" s="582">
        <v>1.6630368152012399E-2</v>
      </c>
      <c r="K7506" s="582">
        <v>12.1108769327353</v>
      </c>
      <c r="L7506" s="582">
        <v>1972.863020579015</v>
      </c>
      <c r="M7506" s="582">
        <v>0.47983904696108426</v>
      </c>
      <c r="N7506" s="582">
        <v>0.42053020745515801</v>
      </c>
      <c r="O7506" s="582">
        <v>1.68493406187432E-2</v>
      </c>
      <c r="P7506" s="582">
        <v>12.09282970434765</v>
      </c>
      <c r="Q7506" s="582">
        <v>1947.2239659627226</v>
      </c>
      <c r="R7506" s="582">
        <v>0.48122542873898</v>
      </c>
      <c r="S7506" s="582">
        <v>0.38891768112080127</v>
      </c>
      <c r="T7506" s="582">
        <v>1.6630368152012399E-2</v>
      </c>
      <c r="U7506" s="582">
        <v>12.110876937120276</v>
      </c>
      <c r="V7506" s="582">
        <v>1972.863020579015</v>
      </c>
      <c r="W7506" s="582">
        <v>0.4798390500703435</v>
      </c>
      <c r="X7506" s="582">
        <v>0.42053020217766329</v>
      </c>
      <c r="Y7506" s="582">
        <v>1.68493406187432E-2</v>
      </c>
    </row>
    <row r="7507" spans="1:25" x14ac:dyDescent="0.3">
      <c r="A7507" s="61" t="s">
        <v>8186</v>
      </c>
      <c r="B7507" s="61" t="s">
        <v>2195</v>
      </c>
      <c r="C7507" s="61" t="s">
        <v>45</v>
      </c>
      <c r="D7507" s="36">
        <v>1</v>
      </c>
      <c r="E7507" s="36">
        <v>2020</v>
      </c>
      <c r="F7507" s="578">
        <v>18.776276630931473</v>
      </c>
      <c r="G7507" s="578">
        <v>8103.2842915852798</v>
      </c>
      <c r="H7507" s="578">
        <v>1.950704245440035</v>
      </c>
      <c r="I7507" s="578">
        <v>0.91080938683201818</v>
      </c>
      <c r="J7507" s="578">
        <v>7.040872933187825E-2</v>
      </c>
      <c r="K7507" s="578">
        <v>18.890758735224701</v>
      </c>
      <c r="L7507" s="578">
        <v>8155.6613566080705</v>
      </c>
      <c r="M7507" s="578">
        <v>1.9554802371421749</v>
      </c>
      <c r="N7507" s="578">
        <v>0.91667718999087766</v>
      </c>
      <c r="O7507" s="578">
        <v>7.086340528136735E-2</v>
      </c>
      <c r="P7507" s="578">
        <v>18.776278191309075</v>
      </c>
      <c r="Q7507" s="578">
        <v>8103.2842915852798</v>
      </c>
      <c r="R7507" s="578">
        <v>1.9507044002336076</v>
      </c>
      <c r="S7507" s="578">
        <v>0.91080926017214803</v>
      </c>
      <c r="T7507" s="578">
        <v>7.0408729836344663E-2</v>
      </c>
      <c r="U7507" s="578">
        <v>18.890762886527177</v>
      </c>
      <c r="V7507" s="578">
        <v>8155.6613006591779</v>
      </c>
      <c r="W7507" s="578">
        <v>1.9554802376854501</v>
      </c>
      <c r="X7507" s="578">
        <v>0.91667717943588856</v>
      </c>
      <c r="Y7507" s="578">
        <v>7.0863406367910345E-2</v>
      </c>
    </row>
    <row r="7508" spans="1:25" x14ac:dyDescent="0.3">
      <c r="A7508" s="61" t="s">
        <v>8187</v>
      </c>
      <c r="B7508" s="61" t="s">
        <v>2195</v>
      </c>
      <c r="C7508" s="61" t="s">
        <v>45</v>
      </c>
      <c r="D7508" s="36">
        <v>2</v>
      </c>
      <c r="E7508" s="36">
        <v>2020</v>
      </c>
      <c r="F7508" s="578">
        <v>9.953636123524717</v>
      </c>
      <c r="G7508" s="578">
        <v>4507.3841603596948</v>
      </c>
      <c r="H7508" s="578">
        <v>1.0883888097984351</v>
      </c>
      <c r="I7508" s="578">
        <v>0.48376398766413276</v>
      </c>
      <c r="J7508" s="578">
        <v>3.9163063280284349E-2</v>
      </c>
      <c r="K7508" s="578">
        <v>10.141950943208913</v>
      </c>
      <c r="L7508" s="578">
        <v>4581.77686055501</v>
      </c>
      <c r="M7508" s="578">
        <v>1.0980435467014651</v>
      </c>
      <c r="N7508" s="578">
        <v>0.49045300483703602</v>
      </c>
      <c r="O7508" s="578">
        <v>3.9809305608893404E-2</v>
      </c>
      <c r="P7508" s="578">
        <v>9.9536349760213074</v>
      </c>
      <c r="Q7508" s="578">
        <v>4507.3839569091751</v>
      </c>
      <c r="R7508" s="578">
        <v>1.0883887308882525</v>
      </c>
      <c r="S7508" s="578">
        <v>0.48376399278640703</v>
      </c>
      <c r="T7508" s="578">
        <v>3.9163063280284349E-2</v>
      </c>
      <c r="U7508" s="578">
        <v>10.141949960210056</v>
      </c>
      <c r="V7508" s="578">
        <v>4581.77686055501</v>
      </c>
      <c r="W7508" s="578">
        <v>1.09804357163375</v>
      </c>
      <c r="X7508" s="578">
        <v>0.49045300483703602</v>
      </c>
      <c r="Y7508" s="578">
        <v>3.9809305608893404E-2</v>
      </c>
    </row>
    <row r="7509" spans="1:25" x14ac:dyDescent="0.3">
      <c r="A7509" s="61" t="s">
        <v>8188</v>
      </c>
      <c r="B7509" s="61" t="s">
        <v>2195</v>
      </c>
      <c r="C7509" s="61" t="s">
        <v>45</v>
      </c>
      <c r="D7509" s="36">
        <v>3</v>
      </c>
      <c r="E7509" s="36">
        <v>2020</v>
      </c>
      <c r="F7509" s="578">
        <v>5.9882574942797229</v>
      </c>
      <c r="G7509" s="578">
        <v>2833.3306490580221</v>
      </c>
      <c r="H7509" s="578">
        <v>0.59372129687108055</v>
      </c>
      <c r="I7509" s="578">
        <v>0.28738518594764129</v>
      </c>
      <c r="J7509" s="578">
        <v>2.4618105109160099E-2</v>
      </c>
      <c r="K7509" s="578">
        <v>5.9621494809895559</v>
      </c>
      <c r="L7509" s="578">
        <v>2807.5377820332824</v>
      </c>
      <c r="M7509" s="578">
        <v>0.59385013883002036</v>
      </c>
      <c r="N7509" s="578">
        <v>0.28546305423757651</v>
      </c>
      <c r="O7509" s="578">
        <v>2.4393890460487427E-2</v>
      </c>
      <c r="P7509" s="578">
        <v>5.9882576506921978</v>
      </c>
      <c r="Q7509" s="578">
        <v>2833.3307011922175</v>
      </c>
      <c r="R7509" s="578">
        <v>0.5937213063395268</v>
      </c>
      <c r="S7509" s="578">
        <v>0.28738508738266849</v>
      </c>
      <c r="T7509" s="578">
        <v>2.4618105109160099E-2</v>
      </c>
      <c r="U7509" s="578">
        <v>5.962149481145989</v>
      </c>
      <c r="V7509" s="578">
        <v>2807.5377820332824</v>
      </c>
      <c r="W7509" s="578">
        <v>0.59385014395229474</v>
      </c>
      <c r="X7509" s="578">
        <v>0.28546306180457226</v>
      </c>
      <c r="Y7509" s="578">
        <v>2.4393889432152073E-2</v>
      </c>
    </row>
    <row r="7510" spans="1:25" x14ac:dyDescent="0.3">
      <c r="A7510" s="61" t="s">
        <v>8189</v>
      </c>
      <c r="B7510" s="61" t="s">
        <v>2195</v>
      </c>
      <c r="C7510" s="61" t="s">
        <v>45</v>
      </c>
      <c r="D7510" s="36">
        <v>4</v>
      </c>
      <c r="E7510" s="36">
        <v>2020</v>
      </c>
      <c r="F7510" s="578">
        <v>5.0634149253019096</v>
      </c>
      <c r="G7510" s="578">
        <v>2523.2786992390897</v>
      </c>
      <c r="H7510" s="578">
        <v>0.42294896072902027</v>
      </c>
      <c r="I7510" s="578">
        <v>0.24817483262934975</v>
      </c>
      <c r="J7510" s="578">
        <v>2.1924976123652077E-2</v>
      </c>
      <c r="K7510" s="578">
        <v>4.9850317883174222</v>
      </c>
      <c r="L7510" s="578">
        <v>2471.0623626708948</v>
      </c>
      <c r="M7510" s="578">
        <v>0.42220512798424598</v>
      </c>
      <c r="N7510" s="578">
        <v>0.24364528742929251</v>
      </c>
      <c r="O7510" s="578">
        <v>2.1471143001690448E-2</v>
      </c>
      <c r="P7510" s="578">
        <v>5.0634145107614996</v>
      </c>
      <c r="Q7510" s="578">
        <v>2523.2786471048926</v>
      </c>
      <c r="R7510" s="578">
        <v>0.4229489431939627</v>
      </c>
      <c r="S7510" s="578">
        <v>0.24817482405342101</v>
      </c>
      <c r="T7510" s="578">
        <v>2.1924976123652077E-2</v>
      </c>
      <c r="U7510" s="578">
        <v>4.985031733833841</v>
      </c>
      <c r="V7510" s="578">
        <v>2471.0623626708948</v>
      </c>
      <c r="W7510" s="578">
        <v>0.42220515081620097</v>
      </c>
      <c r="X7510" s="578">
        <v>0.2436452879337585</v>
      </c>
      <c r="Y7510" s="578">
        <v>2.1471143001690448E-2</v>
      </c>
    </row>
    <row r="7511" spans="1:25" x14ac:dyDescent="0.3">
      <c r="A7511" s="61" t="s">
        <v>8190</v>
      </c>
      <c r="B7511" s="61" t="s">
        <v>2195</v>
      </c>
      <c r="C7511" s="61" t="s">
        <v>45</v>
      </c>
      <c r="D7511" s="36">
        <v>5</v>
      </c>
      <c r="E7511" s="36">
        <v>2020</v>
      </c>
      <c r="F7511" s="578">
        <v>4.4030239694523772</v>
      </c>
      <c r="G7511" s="578">
        <v>2214.53175226847</v>
      </c>
      <c r="H7511" s="578">
        <v>0.33228260027923751</v>
      </c>
      <c r="I7511" s="578">
        <v>0.21689988876460101</v>
      </c>
      <c r="J7511" s="578">
        <v>1.9242839072830926E-2</v>
      </c>
      <c r="K7511" s="578">
        <v>4.33842632271383</v>
      </c>
      <c r="L7511" s="578">
        <v>2175.1649220784452</v>
      </c>
      <c r="M7511" s="578">
        <v>0.33211420196797298</v>
      </c>
      <c r="N7511" s="578">
        <v>0.21281215255536701</v>
      </c>
      <c r="O7511" s="578">
        <v>1.8900619761552623E-2</v>
      </c>
      <c r="P7511" s="578">
        <v>4.4030235062224721</v>
      </c>
      <c r="Q7511" s="578">
        <v>2214.5318044026649</v>
      </c>
      <c r="R7511" s="578">
        <v>0.33228261682719051</v>
      </c>
      <c r="S7511" s="578">
        <v>0.21689989183020425</v>
      </c>
      <c r="T7511" s="578">
        <v>1.9242839072830926E-2</v>
      </c>
      <c r="U7511" s="578">
        <v>4.3384261639754751</v>
      </c>
      <c r="V7511" s="578">
        <v>2175.1649220784452</v>
      </c>
      <c r="W7511" s="578">
        <v>0.33211420267616576</v>
      </c>
      <c r="X7511" s="578">
        <v>0.2128121333662415</v>
      </c>
      <c r="Y7511" s="578">
        <v>1.8900619761552623E-2</v>
      </c>
    </row>
    <row r="7512" spans="1:25" x14ac:dyDescent="0.3">
      <c r="A7512" s="61" t="s">
        <v>8191</v>
      </c>
      <c r="B7512" s="61" t="s">
        <v>2195</v>
      </c>
      <c r="C7512" s="61" t="s">
        <v>45</v>
      </c>
      <c r="D7512" s="36">
        <v>6</v>
      </c>
      <c r="E7512" s="36">
        <v>2020</v>
      </c>
      <c r="F7512" s="578">
        <v>4.0120000806515774</v>
      </c>
      <c r="G7512" s="578">
        <v>2060.3258209228475</v>
      </c>
      <c r="H7512" s="578">
        <v>0.28686633015361901</v>
      </c>
      <c r="I7512" s="578">
        <v>0.19871580280596302</v>
      </c>
      <c r="J7512" s="578">
        <v>1.7903310304973222E-2</v>
      </c>
      <c r="K7512" s="578">
        <v>3.9657862013458098</v>
      </c>
      <c r="L7512" s="578">
        <v>2033.2726923624623</v>
      </c>
      <c r="M7512" s="578">
        <v>0.28631383613295175</v>
      </c>
      <c r="N7512" s="578">
        <v>0.19529715386064025</v>
      </c>
      <c r="O7512" s="578">
        <v>1.7668057077874701E-2</v>
      </c>
      <c r="P7512" s="578">
        <v>4.0120003920722649</v>
      </c>
      <c r="Q7512" s="578">
        <v>2060.3258209228475</v>
      </c>
      <c r="R7512" s="578">
        <v>0.2868663304567835</v>
      </c>
      <c r="S7512" s="578">
        <v>0.19871580228209401</v>
      </c>
      <c r="T7512" s="578">
        <v>1.7903310304973222E-2</v>
      </c>
      <c r="U7512" s="578">
        <v>3.9657861492438879</v>
      </c>
      <c r="V7512" s="578">
        <v>2033.2726923624623</v>
      </c>
      <c r="W7512" s="578">
        <v>0.28631384160447199</v>
      </c>
      <c r="X7512" s="578">
        <v>0.19529712471800476</v>
      </c>
      <c r="Y7512" s="578">
        <v>1.7668057077874701E-2</v>
      </c>
    </row>
    <row r="7513" spans="1:25" x14ac:dyDescent="0.3">
      <c r="A7513" s="61" t="s">
        <v>8192</v>
      </c>
      <c r="B7513" s="61" t="s">
        <v>2195</v>
      </c>
      <c r="C7513" s="61" t="s">
        <v>45</v>
      </c>
      <c r="D7513" s="36">
        <v>7</v>
      </c>
      <c r="E7513" s="36">
        <v>2020</v>
      </c>
      <c r="F7513" s="578">
        <v>3.8724993984348322</v>
      </c>
      <c r="G7513" s="578">
        <v>2015.2243639628025</v>
      </c>
      <c r="H7513" s="578">
        <v>0.25558363243423277</v>
      </c>
      <c r="I7513" s="578">
        <v>0.18631759883525448</v>
      </c>
      <c r="J7513" s="578">
        <v>1.7511483010215E-2</v>
      </c>
      <c r="K7513" s="578">
        <v>3.834899939665767</v>
      </c>
      <c r="L7513" s="578">
        <v>1995.7182286580351</v>
      </c>
      <c r="M7513" s="578">
        <v>0.25485056213074075</v>
      </c>
      <c r="N7513" s="578">
        <v>0.18387155199889049</v>
      </c>
      <c r="O7513" s="578">
        <v>1.7341821473867924E-2</v>
      </c>
      <c r="P7513" s="578">
        <v>3.8724992446138105</v>
      </c>
      <c r="Q7513" s="578">
        <v>2015.2243639628025</v>
      </c>
      <c r="R7513" s="578">
        <v>0.25558363200252576</v>
      </c>
      <c r="S7513" s="578">
        <v>0.186317604035139</v>
      </c>
      <c r="T7513" s="578">
        <v>1.7511483010215E-2</v>
      </c>
      <c r="U7513" s="578">
        <v>3.8349003046908621</v>
      </c>
      <c r="V7513" s="578">
        <v>1995.7182286580351</v>
      </c>
      <c r="W7513" s="578">
        <v>0.25485056432565478</v>
      </c>
      <c r="X7513" s="578">
        <v>0.18387155880918676</v>
      </c>
      <c r="Y7513" s="578">
        <v>1.7341822511904526E-2</v>
      </c>
    </row>
    <row r="7514" spans="1:25" x14ac:dyDescent="0.3">
      <c r="A7514" s="61" t="s">
        <v>8193</v>
      </c>
      <c r="B7514" s="61" t="s">
        <v>2195</v>
      </c>
      <c r="C7514" s="61" t="s">
        <v>45</v>
      </c>
      <c r="D7514" s="36">
        <v>8</v>
      </c>
      <c r="E7514" s="36">
        <v>2020</v>
      </c>
      <c r="F7514" s="578">
        <v>3.3429583261786249</v>
      </c>
      <c r="G7514" s="578">
        <v>1687.3748563130625</v>
      </c>
      <c r="H7514" s="578">
        <v>0.22791574589549152</v>
      </c>
      <c r="I7514" s="578">
        <v>0.14441039785742699</v>
      </c>
      <c r="J7514" s="578">
        <v>1.4663580368505749E-2</v>
      </c>
      <c r="K7514" s="578">
        <v>3.3532544460970972</v>
      </c>
      <c r="L7514" s="578">
        <v>1701.739266713455</v>
      </c>
      <c r="M7514" s="578">
        <v>0.22760443572527297</v>
      </c>
      <c r="N7514" s="578">
        <v>0.146092504262924</v>
      </c>
      <c r="O7514" s="578">
        <v>1.4788184247057225E-2</v>
      </c>
      <c r="P7514" s="578">
        <v>3.3429587433080652</v>
      </c>
      <c r="Q7514" s="578">
        <v>1687.3748563130625</v>
      </c>
      <c r="R7514" s="578">
        <v>0.2279157503338255</v>
      </c>
      <c r="S7514" s="578">
        <v>0.14441039785742699</v>
      </c>
      <c r="T7514" s="578">
        <v>1.4663580368505749E-2</v>
      </c>
      <c r="U7514" s="578">
        <v>3.3532544462032048</v>
      </c>
      <c r="V7514" s="578">
        <v>1701.739266713455</v>
      </c>
      <c r="W7514" s="578">
        <v>0.22760443614727852</v>
      </c>
      <c r="X7514" s="578">
        <v>0.146092504262924</v>
      </c>
      <c r="Y7514" s="578">
        <v>1.4788184761224898E-2</v>
      </c>
    </row>
    <row r="7515" spans="1:25" x14ac:dyDescent="0.3">
      <c r="A7515" s="61" t="s">
        <v>8194</v>
      </c>
      <c r="B7515" s="61" t="s">
        <v>2195</v>
      </c>
      <c r="C7515" s="61" t="s">
        <v>45</v>
      </c>
      <c r="D7515" s="36">
        <v>9</v>
      </c>
      <c r="E7515" s="36">
        <v>2020</v>
      </c>
      <c r="F7515" s="578">
        <v>3.2251324881969223</v>
      </c>
      <c r="G7515" s="578">
        <v>1638.0424067179299</v>
      </c>
      <c r="H7515" s="578">
        <v>0.211651796518708</v>
      </c>
      <c r="I7515" s="578">
        <v>0.132783003151416</v>
      </c>
      <c r="J7515" s="578">
        <v>1.4235378252730349E-2</v>
      </c>
      <c r="K7515" s="578">
        <v>3.2535375790624399</v>
      </c>
      <c r="L7515" s="578">
        <v>1667.1177463531449</v>
      </c>
      <c r="M7515" s="578">
        <v>0.21149289284706627</v>
      </c>
      <c r="N7515" s="578">
        <v>0.13702929404098474</v>
      </c>
      <c r="O7515" s="578">
        <v>1.4487699993575551E-2</v>
      </c>
      <c r="P7515" s="578">
        <v>3.2251324372846248</v>
      </c>
      <c r="Q7515" s="578">
        <v>1638.0424067179299</v>
      </c>
      <c r="R7515" s="578">
        <v>0.21165179635136125</v>
      </c>
      <c r="S7515" s="578">
        <v>0.132783003151416</v>
      </c>
      <c r="T7515" s="578">
        <v>1.4235378252730349E-2</v>
      </c>
      <c r="U7515" s="578">
        <v>3.2535376311146402</v>
      </c>
      <c r="V7515" s="578">
        <v>1667.1177463531449</v>
      </c>
      <c r="W7515" s="578">
        <v>0.21149288851302073</v>
      </c>
      <c r="X7515" s="578">
        <v>0.13702929404098502</v>
      </c>
      <c r="Y7515" s="578">
        <v>1.4487698945837676E-2</v>
      </c>
    </row>
    <row r="7516" spans="1:25" x14ac:dyDescent="0.3">
      <c r="A7516" s="61" t="s">
        <v>8195</v>
      </c>
      <c r="B7516" s="61" t="s">
        <v>2195</v>
      </c>
      <c r="C7516" s="61" t="s">
        <v>45</v>
      </c>
      <c r="D7516" s="36">
        <v>10</v>
      </c>
      <c r="E7516" s="36">
        <v>2020</v>
      </c>
      <c r="F7516" s="578">
        <v>3.1334848301181975</v>
      </c>
      <c r="G7516" s="578">
        <v>1599.6704114278075</v>
      </c>
      <c r="H7516" s="578">
        <v>0.19900243407998075</v>
      </c>
      <c r="I7516" s="578">
        <v>0.12373957332844475</v>
      </c>
      <c r="J7516" s="578">
        <v>1.3902279315516299E-2</v>
      </c>
      <c r="K7516" s="578">
        <v>3.177827179476175</v>
      </c>
      <c r="L7516" s="578">
        <v>1640.6312090555775</v>
      </c>
      <c r="M7516" s="578">
        <v>0.19919249570860575</v>
      </c>
      <c r="N7516" s="578">
        <v>0.1298125090155125</v>
      </c>
      <c r="O7516" s="578">
        <v>1.4257883284396127E-2</v>
      </c>
      <c r="P7516" s="578">
        <v>3.1334853491741002</v>
      </c>
      <c r="Q7516" s="578">
        <v>1599.6704114278075</v>
      </c>
      <c r="R7516" s="578">
        <v>0.19900243411636126</v>
      </c>
      <c r="S7516" s="578">
        <v>0.12373957616121749</v>
      </c>
      <c r="T7516" s="578">
        <v>1.3902279315516299E-2</v>
      </c>
      <c r="U7516" s="578">
        <v>3.1778271286154101</v>
      </c>
      <c r="V7516" s="578">
        <v>1640.6312611897724</v>
      </c>
      <c r="W7516" s="578">
        <v>0.1991924958614005</v>
      </c>
      <c r="X7516" s="578">
        <v>0.12981252050182424</v>
      </c>
      <c r="Y7516" s="578">
        <v>1.4257883284396127E-2</v>
      </c>
    </row>
    <row r="7517" spans="1:25" x14ac:dyDescent="0.3">
      <c r="A7517" s="61" t="s">
        <v>8196</v>
      </c>
      <c r="B7517" s="61" t="s">
        <v>2195</v>
      </c>
      <c r="C7517" s="61" t="s">
        <v>45</v>
      </c>
      <c r="D7517" s="36">
        <v>11</v>
      </c>
      <c r="E7517" s="36">
        <v>2020</v>
      </c>
      <c r="F7517" s="578">
        <v>3.0130196740841027</v>
      </c>
      <c r="G7517" s="578">
        <v>1525.49436060587</v>
      </c>
      <c r="H7517" s="578">
        <v>0.18789372537624574</v>
      </c>
      <c r="I7517" s="578">
        <v>0.10858915272789625</v>
      </c>
      <c r="J7517" s="578">
        <v>1.3258071199137026E-2</v>
      </c>
      <c r="K7517" s="578">
        <v>3.0749054944959999</v>
      </c>
      <c r="L7517" s="578">
        <v>1579.49914423624</v>
      </c>
      <c r="M7517" s="578">
        <v>0.18848327959979799</v>
      </c>
      <c r="N7517" s="578">
        <v>0.11672020365949674</v>
      </c>
      <c r="O7517" s="578">
        <v>1.3726985979398323E-2</v>
      </c>
      <c r="P7517" s="578">
        <v>3.013019674241145</v>
      </c>
      <c r="Q7517" s="578">
        <v>1525.49436060587</v>
      </c>
      <c r="R7517" s="578">
        <v>0.18789372637183951</v>
      </c>
      <c r="S7517" s="578">
        <v>0.1085891582673255</v>
      </c>
      <c r="T7517" s="578">
        <v>1.3258071723005976E-2</v>
      </c>
      <c r="U7517" s="578">
        <v>3.0749053913787026</v>
      </c>
      <c r="V7517" s="578">
        <v>1579.49914423624</v>
      </c>
      <c r="W7517" s="578">
        <v>0.18848332072714849</v>
      </c>
      <c r="X7517" s="578">
        <v>0.11672020528931125</v>
      </c>
      <c r="Y7517" s="578">
        <v>1.3726986498416648E-2</v>
      </c>
    </row>
    <row r="7518" spans="1:25" x14ac:dyDescent="0.3">
      <c r="A7518" s="61" t="s">
        <v>8197</v>
      </c>
      <c r="B7518" s="61" t="s">
        <v>2195</v>
      </c>
      <c r="C7518" s="61" t="s">
        <v>45</v>
      </c>
      <c r="D7518" s="36">
        <v>12</v>
      </c>
      <c r="E7518" s="36">
        <v>2020</v>
      </c>
      <c r="F7518" s="578">
        <v>2.9095760351810851</v>
      </c>
      <c r="G7518" s="578">
        <v>1451.927972157795</v>
      </c>
      <c r="H7518" s="578">
        <v>0.17826457033273324</v>
      </c>
      <c r="I7518" s="578">
        <v>9.1976786459175203E-2</v>
      </c>
      <c r="J7518" s="578">
        <v>1.2618922036684375E-2</v>
      </c>
      <c r="K7518" s="578">
        <v>2.9800519237475425</v>
      </c>
      <c r="L7518" s="578">
        <v>1513.8382072448676</v>
      </c>
      <c r="M7518" s="578">
        <v>0.17902028993800401</v>
      </c>
      <c r="N7518" s="578">
        <v>0.10176531423348875</v>
      </c>
      <c r="O7518" s="578">
        <v>1.3156529186138227E-2</v>
      </c>
      <c r="P7518" s="578">
        <v>2.9095759310293898</v>
      </c>
      <c r="Q7518" s="578">
        <v>1451.9279200235976</v>
      </c>
      <c r="R7518" s="578">
        <v>0.1782645753737595</v>
      </c>
      <c r="S7518" s="578">
        <v>9.1976790844152306E-2</v>
      </c>
      <c r="T7518" s="578">
        <v>1.2618922036684375E-2</v>
      </c>
      <c r="U7518" s="578">
        <v>2.9800520281611727</v>
      </c>
      <c r="V7518" s="578">
        <v>1513.8382072448676</v>
      </c>
      <c r="W7518" s="578">
        <v>0.17902028998772274</v>
      </c>
      <c r="X7518" s="578">
        <v>0.101765309538071</v>
      </c>
      <c r="Y7518" s="578">
        <v>1.3156529186138227E-2</v>
      </c>
    </row>
    <row r="7519" spans="1:25" x14ac:dyDescent="0.3">
      <c r="A7519" s="61" t="s">
        <v>8198</v>
      </c>
      <c r="B7519" s="61" t="s">
        <v>2195</v>
      </c>
      <c r="C7519" s="61" t="s">
        <v>45</v>
      </c>
      <c r="D7519" s="36">
        <v>13</v>
      </c>
      <c r="E7519" s="36">
        <v>2020</v>
      </c>
      <c r="F7519" s="578">
        <v>2.9704503634832928</v>
      </c>
      <c r="G7519" s="578">
        <v>1478.6315778096475</v>
      </c>
      <c r="H7519" s="578">
        <v>0.17101245402106199</v>
      </c>
      <c r="I7519" s="578">
        <v>8.4163273757439983E-2</v>
      </c>
      <c r="J7519" s="578">
        <v>1.2850301020080199E-2</v>
      </c>
      <c r="K7519" s="578">
        <v>3.0348777343721474</v>
      </c>
      <c r="L7519" s="578">
        <v>1538.5910110473576</v>
      </c>
      <c r="M7519" s="578">
        <v>0.17190045575747048</v>
      </c>
      <c r="N7519" s="578">
        <v>9.4396259558076595E-2</v>
      </c>
      <c r="O7519" s="578">
        <v>1.3370938395382774E-2</v>
      </c>
      <c r="P7519" s="578">
        <v>2.9704508263481899</v>
      </c>
      <c r="Q7519" s="578">
        <v>1478.6315778096475</v>
      </c>
      <c r="R7519" s="578">
        <v>0.17101245381248448</v>
      </c>
      <c r="S7519" s="578">
        <v>8.4163281930765707E-2</v>
      </c>
      <c r="T7519" s="578">
        <v>1.2850301020080199E-2</v>
      </c>
      <c r="U7519" s="578">
        <v>3.0348777864225327</v>
      </c>
      <c r="V7519" s="578">
        <v>1538.591063181555</v>
      </c>
      <c r="W7519" s="578">
        <v>0.17190045465758827</v>
      </c>
      <c r="X7519" s="578">
        <v>9.439626988023514E-2</v>
      </c>
      <c r="Y7519" s="578">
        <v>1.3370938395382774E-2</v>
      </c>
    </row>
    <row r="7520" spans="1:25" x14ac:dyDescent="0.3">
      <c r="A7520" s="61" t="s">
        <v>8199</v>
      </c>
      <c r="B7520" s="61" t="s">
        <v>2195</v>
      </c>
      <c r="C7520" s="61" t="s">
        <v>45</v>
      </c>
      <c r="D7520" s="36">
        <v>14</v>
      </c>
      <c r="E7520" s="36">
        <v>2020</v>
      </c>
      <c r="F7520" s="578">
        <v>3.1652588579587824</v>
      </c>
      <c r="G7520" s="578">
        <v>1584.0282122294052</v>
      </c>
      <c r="H7520" s="578">
        <v>0.16651000941904626</v>
      </c>
      <c r="I7520" s="578">
        <v>8.5975422194072323E-2</v>
      </c>
      <c r="J7520" s="578">
        <v>1.3767201045993676E-2</v>
      </c>
      <c r="K7520" s="578">
        <v>3.2109218279062248</v>
      </c>
      <c r="L7520" s="578">
        <v>1634.1541620890225</v>
      </c>
      <c r="M7520" s="578">
        <v>0.16730796543197302</v>
      </c>
      <c r="N7520" s="578">
        <v>9.5650029058257702E-2</v>
      </c>
      <c r="O7520" s="578">
        <v>1.4202386480368024E-2</v>
      </c>
      <c r="P7520" s="578">
        <v>3.1652583871224707</v>
      </c>
      <c r="Q7520" s="578">
        <v>1584.0282122294052</v>
      </c>
      <c r="R7520" s="578">
        <v>0.166510010047204</v>
      </c>
      <c r="S7520" s="578">
        <v>8.597543202631637E-2</v>
      </c>
      <c r="T7520" s="578">
        <v>1.3767200522124726E-2</v>
      </c>
      <c r="U7520" s="578">
        <v>3.2109217235980951</v>
      </c>
      <c r="V7520" s="578">
        <v>1634.1541620890225</v>
      </c>
      <c r="W7520" s="578">
        <v>0.1673079653798285</v>
      </c>
      <c r="X7520" s="578">
        <v>9.5650030843292627E-2</v>
      </c>
      <c r="Y7520" s="578">
        <v>1.4202386480368024E-2</v>
      </c>
    </row>
    <row r="7521" spans="1:25" x14ac:dyDescent="0.3">
      <c r="A7521" s="61" t="s">
        <v>8200</v>
      </c>
      <c r="B7521" s="61" t="s">
        <v>2195</v>
      </c>
      <c r="C7521" s="61" t="s">
        <v>45</v>
      </c>
      <c r="D7521" s="36">
        <v>15</v>
      </c>
      <c r="E7521" s="36">
        <v>2020</v>
      </c>
      <c r="F7521" s="578">
        <v>3.3322366692451952</v>
      </c>
      <c r="G7521" s="578">
        <v>1674.3710403442326</v>
      </c>
      <c r="H7521" s="578">
        <v>0.16265124548347801</v>
      </c>
      <c r="I7521" s="578">
        <v>8.7528481613844605E-2</v>
      </c>
      <c r="J7521" s="578">
        <v>1.4553117556109376E-2</v>
      </c>
      <c r="K7521" s="578">
        <v>3.3625823424408701</v>
      </c>
      <c r="L7521" s="578">
        <v>1715.9940884908001</v>
      </c>
      <c r="M7521" s="578">
        <v>0.163454881104068</v>
      </c>
      <c r="N7521" s="578">
        <v>9.6254103428994556E-2</v>
      </c>
      <c r="O7521" s="578">
        <v>1.491435727803035E-2</v>
      </c>
      <c r="P7521" s="578">
        <v>3.3322366692973397</v>
      </c>
      <c r="Q7521" s="578">
        <v>1674.3710403442326</v>
      </c>
      <c r="R7521" s="578">
        <v>0.16265117788376851</v>
      </c>
      <c r="S7521" s="578">
        <v>8.752848766744134E-2</v>
      </c>
      <c r="T7521" s="578">
        <v>1.4553117556109376E-2</v>
      </c>
      <c r="U7521" s="578">
        <v>3.3625826557290526</v>
      </c>
      <c r="V7521" s="578">
        <v>1715.9940884908001</v>
      </c>
      <c r="W7521" s="578">
        <v>0.16345494408960751</v>
      </c>
      <c r="X7521" s="578">
        <v>9.6254102924528212E-2</v>
      </c>
      <c r="Y7521" s="578">
        <v>1.491435727803035E-2</v>
      </c>
    </row>
    <row r="7522" spans="1:25" x14ac:dyDescent="0.3">
      <c r="A7522" s="580" t="s">
        <v>8201</v>
      </c>
      <c r="B7522" s="580" t="s">
        <v>2195</v>
      </c>
      <c r="C7522" s="580" t="s">
        <v>45</v>
      </c>
      <c r="D7522" s="581">
        <v>16</v>
      </c>
      <c r="E7522" s="581">
        <v>2020</v>
      </c>
      <c r="F7522" s="582">
        <v>3.5344775540991846</v>
      </c>
      <c r="G7522" s="582">
        <v>1796.76341501871</v>
      </c>
      <c r="H7522" s="582">
        <v>0.16205222037387951</v>
      </c>
      <c r="I7522" s="582">
        <v>9.1510211001150282E-2</v>
      </c>
      <c r="J7522" s="582">
        <v>1.56172520849698E-2</v>
      </c>
      <c r="K7522" s="582">
        <v>3.54573648154958</v>
      </c>
      <c r="L7522" s="582">
        <v>1827.065085093175</v>
      </c>
      <c r="M7522" s="582">
        <v>0.16261676903862526</v>
      </c>
      <c r="N7522" s="582">
        <v>9.9445627032158188E-2</v>
      </c>
      <c r="O7522" s="582">
        <v>1.5880034227545026E-2</v>
      </c>
      <c r="P7522" s="582">
        <v>3.5344775019972601</v>
      </c>
      <c r="Q7522" s="582">
        <v>1796.76341501871</v>
      </c>
      <c r="R7522" s="582">
        <v>0.16205222135613376</v>
      </c>
      <c r="S7522" s="582">
        <v>9.1510202231196006E-2</v>
      </c>
      <c r="T7522" s="582">
        <v>1.56172520849698E-2</v>
      </c>
      <c r="U7522" s="582">
        <v>3.5457366887688551</v>
      </c>
      <c r="V7522" s="582">
        <v>1827.065085093175</v>
      </c>
      <c r="W7522" s="582">
        <v>0.16261675521673125</v>
      </c>
      <c r="X7522" s="582">
        <v>9.9445630951474046E-2</v>
      </c>
      <c r="Y7522" s="582">
        <v>1.5880034227545026E-2</v>
      </c>
    </row>
    <row r="7523" spans="1:25" x14ac:dyDescent="0.3">
      <c r="A7523" s="61" t="s">
        <v>8202</v>
      </c>
      <c r="B7523" s="61" t="s">
        <v>2195</v>
      </c>
      <c r="C7523" s="61" t="s">
        <v>45</v>
      </c>
      <c r="D7523" s="36">
        <v>1</v>
      </c>
      <c r="E7523" s="36">
        <v>2030</v>
      </c>
      <c r="F7523" s="578">
        <v>8.2362889438936655</v>
      </c>
      <c r="G7523" s="578">
        <v>7856.7082061767524</v>
      </c>
      <c r="H7523" s="578">
        <v>0.86334340741207849</v>
      </c>
      <c r="I7523" s="578">
        <v>0.21830738615244599</v>
      </c>
      <c r="J7523" s="578">
        <v>6.7647912849982547E-2</v>
      </c>
      <c r="K7523" s="578">
        <v>8.2892167878586989</v>
      </c>
      <c r="L7523" s="578">
        <v>7909.7009429931604</v>
      </c>
      <c r="M7523" s="578">
        <v>0.86548385439527875</v>
      </c>
      <c r="N7523" s="578">
        <v>0.22015448062059723</v>
      </c>
      <c r="O7523" s="578">
        <v>6.8104091721276405E-2</v>
      </c>
      <c r="P7523" s="578">
        <v>8.2362888942852752</v>
      </c>
      <c r="Q7523" s="578">
        <v>7856.7082061767524</v>
      </c>
      <c r="R7523" s="578">
        <v>0.86334340751636729</v>
      </c>
      <c r="S7523" s="578">
        <v>0.21830738817031126</v>
      </c>
      <c r="T7523" s="578">
        <v>6.7647912849982547E-2</v>
      </c>
      <c r="U7523" s="578">
        <v>8.2892166884703293</v>
      </c>
      <c r="V7523" s="578">
        <v>7909.7009429931604</v>
      </c>
      <c r="W7523" s="578">
        <v>0.86548385429341534</v>
      </c>
      <c r="X7523" s="578">
        <v>0.22015448419066699</v>
      </c>
      <c r="Y7523" s="578">
        <v>6.8104091721276405E-2</v>
      </c>
    </row>
    <row r="7524" spans="1:25" x14ac:dyDescent="0.3">
      <c r="A7524" s="61" t="s">
        <v>8203</v>
      </c>
      <c r="B7524" s="61" t="s">
        <v>2195</v>
      </c>
      <c r="C7524" s="61" t="s">
        <v>45</v>
      </c>
      <c r="D7524" s="36">
        <v>2</v>
      </c>
      <c r="E7524" s="36">
        <v>2030</v>
      </c>
      <c r="F7524" s="578">
        <v>4.4202525747576402</v>
      </c>
      <c r="G7524" s="578">
        <v>4376.8184102376254</v>
      </c>
      <c r="H7524" s="578">
        <v>0.48892341181635801</v>
      </c>
      <c r="I7524" s="578">
        <v>0.115673747379332</v>
      </c>
      <c r="J7524" s="578">
        <v>3.7685127424386622E-2</v>
      </c>
      <c r="K7524" s="578">
        <v>4.5066241443638875</v>
      </c>
      <c r="L7524" s="578">
        <v>4449.7913970947229</v>
      </c>
      <c r="M7524" s="578">
        <v>0.49420742232662873</v>
      </c>
      <c r="N7524" s="578">
        <v>0.11728810643156301</v>
      </c>
      <c r="O7524" s="578">
        <v>3.8313431781716575E-2</v>
      </c>
      <c r="P7524" s="578">
        <v>4.4202527834674221</v>
      </c>
      <c r="Q7524" s="578">
        <v>4376.8184102376254</v>
      </c>
      <c r="R7524" s="578">
        <v>0.48892341181635801</v>
      </c>
      <c r="S7524" s="578">
        <v>0.11567375098820726</v>
      </c>
      <c r="T7524" s="578">
        <v>3.7685127424386622E-2</v>
      </c>
      <c r="U7524" s="578">
        <v>4.5066241442967376</v>
      </c>
      <c r="V7524" s="578">
        <v>4449.7913970947229</v>
      </c>
      <c r="W7524" s="578">
        <v>0.4942074222744845</v>
      </c>
      <c r="X7524" s="578">
        <v>0.11728810532561748</v>
      </c>
      <c r="Y7524" s="578">
        <v>3.8313431781716575E-2</v>
      </c>
    </row>
    <row r="7525" spans="1:25" x14ac:dyDescent="0.3">
      <c r="A7525" s="61" t="s">
        <v>8204</v>
      </c>
      <c r="B7525" s="61" t="s">
        <v>2195</v>
      </c>
      <c r="C7525" s="61" t="s">
        <v>45</v>
      </c>
      <c r="D7525" s="36">
        <v>3</v>
      </c>
      <c r="E7525" s="36">
        <v>2030</v>
      </c>
      <c r="F7525" s="578">
        <v>2.6677048114675728</v>
      </c>
      <c r="G7525" s="578">
        <v>2750.0238037109348</v>
      </c>
      <c r="H7525" s="578">
        <v>0.27248053324486377</v>
      </c>
      <c r="I7525" s="578">
        <v>7.0928071392699993E-2</v>
      </c>
      <c r="J7525" s="578">
        <v>2.3678197098585402E-2</v>
      </c>
      <c r="K7525" s="578">
        <v>2.6565152790129325</v>
      </c>
      <c r="L7525" s="578">
        <v>2725.4185994466125</v>
      </c>
      <c r="M7525" s="578">
        <v>0.2725245068625855</v>
      </c>
      <c r="N7525" s="578">
        <v>7.0189001038670498E-2</v>
      </c>
      <c r="O7525" s="578">
        <v>2.3466323191920872E-2</v>
      </c>
      <c r="P7525" s="578">
        <v>2.6677048115041049</v>
      </c>
      <c r="Q7525" s="578">
        <v>2750.0238558451297</v>
      </c>
      <c r="R7525" s="578">
        <v>0.27248053376630776</v>
      </c>
      <c r="S7525" s="578">
        <v>7.0928076631389503E-2</v>
      </c>
      <c r="T7525" s="578">
        <v>2.3678197098585402E-2</v>
      </c>
      <c r="U7525" s="578">
        <v>2.65651522683818</v>
      </c>
      <c r="V7525" s="578">
        <v>2725.4185994466125</v>
      </c>
      <c r="W7525" s="578">
        <v>0.27252450740585699</v>
      </c>
      <c r="X7525" s="578">
        <v>7.0189001038670498E-2</v>
      </c>
      <c r="Y7525" s="578">
        <v>2.3466323191920872E-2</v>
      </c>
    </row>
    <row r="7526" spans="1:25" x14ac:dyDescent="0.3">
      <c r="A7526" s="61" t="s">
        <v>8205</v>
      </c>
      <c r="B7526" s="61" t="s">
        <v>2195</v>
      </c>
      <c r="C7526" s="61" t="s">
        <v>45</v>
      </c>
      <c r="D7526" s="36">
        <v>4</v>
      </c>
      <c r="E7526" s="36">
        <v>2030</v>
      </c>
      <c r="F7526" s="578">
        <v>2.2133658317235678</v>
      </c>
      <c r="G7526" s="578">
        <v>2444.9559148152625</v>
      </c>
      <c r="H7526" s="578">
        <v>0.20054974743682824</v>
      </c>
      <c r="I7526" s="578">
        <v>6.2619767559226547E-2</v>
      </c>
      <c r="J7526" s="578">
        <v>2.1051608549896576E-2</v>
      </c>
      <c r="K7526" s="578">
        <v>2.1829464210137099</v>
      </c>
      <c r="L7526" s="578">
        <v>2394.9180831909125</v>
      </c>
      <c r="M7526" s="578">
        <v>0.19978923383708475</v>
      </c>
      <c r="N7526" s="578">
        <v>6.1318936292082002E-2</v>
      </c>
      <c r="O7526" s="578">
        <v>2.062080020550635E-2</v>
      </c>
      <c r="P7526" s="578">
        <v>2.2133658851403148</v>
      </c>
      <c r="Q7526" s="578">
        <v>2444.9559148152625</v>
      </c>
      <c r="R7526" s="578">
        <v>0.20054974751656049</v>
      </c>
      <c r="S7526" s="578">
        <v>6.2619775417260798E-2</v>
      </c>
      <c r="T7526" s="578">
        <v>2.1051608549896576E-2</v>
      </c>
      <c r="U7526" s="578">
        <v>2.182946368875565</v>
      </c>
      <c r="V7526" s="578">
        <v>2394.9180831909125</v>
      </c>
      <c r="W7526" s="578">
        <v>0.19978923383193076</v>
      </c>
      <c r="X7526" s="578">
        <v>6.1318930005654651E-2</v>
      </c>
      <c r="Y7526" s="578">
        <v>2.0620800729375301E-2</v>
      </c>
    </row>
    <row r="7527" spans="1:25" x14ac:dyDescent="0.3">
      <c r="A7527" s="61" t="s">
        <v>8206</v>
      </c>
      <c r="B7527" s="61" t="s">
        <v>2195</v>
      </c>
      <c r="C7527" s="61" t="s">
        <v>45</v>
      </c>
      <c r="D7527" s="36">
        <v>5</v>
      </c>
      <c r="E7527" s="36">
        <v>2030</v>
      </c>
      <c r="F7527" s="578">
        <v>1.885450170229805</v>
      </c>
      <c r="G7527" s="578">
        <v>2142.79663085937</v>
      </c>
      <c r="H7527" s="578">
        <v>0.16016766114838224</v>
      </c>
      <c r="I7527" s="578">
        <v>5.6061001494526801E-2</v>
      </c>
      <c r="J7527" s="578">
        <v>1.845005191474525E-2</v>
      </c>
      <c r="K7527" s="578">
        <v>1.8644604804893126</v>
      </c>
      <c r="L7527" s="578">
        <v>2105.405504862465</v>
      </c>
      <c r="M7527" s="578">
        <v>0.15978274373719575</v>
      </c>
      <c r="N7527" s="578">
        <v>5.4918298497796003E-2</v>
      </c>
      <c r="O7527" s="578">
        <v>1.8128076044376901E-2</v>
      </c>
      <c r="P7527" s="578">
        <v>1.88545006596306</v>
      </c>
      <c r="Q7527" s="578">
        <v>2142.79663085937</v>
      </c>
      <c r="R7527" s="578">
        <v>0.16016766123448151</v>
      </c>
      <c r="S7527" s="578">
        <v>5.6061001494526801E-2</v>
      </c>
      <c r="T7527" s="578">
        <v>1.845005191474525E-2</v>
      </c>
      <c r="U7527" s="578">
        <v>1.8644604283458599</v>
      </c>
      <c r="V7527" s="578">
        <v>2105.405504862465</v>
      </c>
      <c r="W7527" s="578">
        <v>0.15978273560601</v>
      </c>
      <c r="X7527" s="578">
        <v>5.4918298497796003E-2</v>
      </c>
      <c r="Y7527" s="578">
        <v>1.8128076044376901E-2</v>
      </c>
    </row>
    <row r="7528" spans="1:25" x14ac:dyDescent="0.3">
      <c r="A7528" s="61" t="s">
        <v>8207</v>
      </c>
      <c r="B7528" s="61" t="s">
        <v>2195</v>
      </c>
      <c r="C7528" s="61" t="s">
        <v>45</v>
      </c>
      <c r="D7528" s="36">
        <v>6</v>
      </c>
      <c r="E7528" s="36">
        <v>2030</v>
      </c>
      <c r="F7528" s="578">
        <v>1.6895854194972297</v>
      </c>
      <c r="G7528" s="578">
        <v>1991.3049799601176</v>
      </c>
      <c r="H7528" s="578">
        <v>0.14082537971231973</v>
      </c>
      <c r="I7528" s="578">
        <v>5.1446398720145198E-2</v>
      </c>
      <c r="J7528" s="578">
        <v>1.7145713558420501E-2</v>
      </c>
      <c r="K7528" s="578">
        <v>1.6776401240589724</v>
      </c>
      <c r="L7528" s="578">
        <v>1966.00803248087</v>
      </c>
      <c r="M7528" s="578">
        <v>0.14038098206189398</v>
      </c>
      <c r="N7528" s="578">
        <v>5.0558698247186805E-2</v>
      </c>
      <c r="O7528" s="578">
        <v>1.6927884445370453E-2</v>
      </c>
      <c r="P7528" s="578">
        <v>1.6895855238259725</v>
      </c>
      <c r="Q7528" s="578">
        <v>1991.3049799601176</v>
      </c>
      <c r="R7528" s="578">
        <v>0.140825379239989</v>
      </c>
      <c r="S7528" s="578">
        <v>5.1446398720145198E-2</v>
      </c>
      <c r="T7528" s="578">
        <v>1.7145713558420501E-2</v>
      </c>
      <c r="U7528" s="578">
        <v>1.6776401762077349</v>
      </c>
      <c r="V7528" s="578">
        <v>1966.00803248087</v>
      </c>
      <c r="W7528" s="578">
        <v>0.14038098047118724</v>
      </c>
      <c r="X7528" s="578">
        <v>5.0558698771055746E-2</v>
      </c>
      <c r="Y7528" s="578">
        <v>1.6927884445370453E-2</v>
      </c>
    </row>
    <row r="7529" spans="1:25" x14ac:dyDescent="0.3">
      <c r="A7529" s="61" t="s">
        <v>8208</v>
      </c>
      <c r="B7529" s="61" t="s">
        <v>2195</v>
      </c>
      <c r="C7529" s="61" t="s">
        <v>45</v>
      </c>
      <c r="D7529" s="36">
        <v>7</v>
      </c>
      <c r="E7529" s="36">
        <v>2030</v>
      </c>
      <c r="F7529" s="578">
        <v>1.6056644282570349</v>
      </c>
      <c r="G7529" s="578">
        <v>1947.38353347778</v>
      </c>
      <c r="H7529" s="578">
        <v>0.12740577229987973</v>
      </c>
      <c r="I7529" s="578">
        <v>4.8543501121457645E-2</v>
      </c>
      <c r="J7529" s="578">
        <v>1.6767564287874799E-2</v>
      </c>
      <c r="K7529" s="578">
        <v>1.5975283227698975</v>
      </c>
      <c r="L7529" s="578">
        <v>1929.4286524454699</v>
      </c>
      <c r="M7529" s="578">
        <v>0.12703455936449801</v>
      </c>
      <c r="N7529" s="578">
        <v>4.7919698990881401E-2</v>
      </c>
      <c r="O7529" s="578">
        <v>1.6612934394894772E-2</v>
      </c>
      <c r="P7529" s="578">
        <v>1.6056642718002201</v>
      </c>
      <c r="Q7529" s="578">
        <v>1947.38353347778</v>
      </c>
      <c r="R7529" s="578">
        <v>0.12740577232079825</v>
      </c>
      <c r="S7529" s="578">
        <v>4.8543501645326601E-2</v>
      </c>
      <c r="T7529" s="578">
        <v>1.6767564811743751E-2</v>
      </c>
      <c r="U7529" s="578">
        <v>1.5975283742873925</v>
      </c>
      <c r="V7529" s="578">
        <v>1929.4286524454699</v>
      </c>
      <c r="W7529" s="578">
        <v>0.127034559307655</v>
      </c>
      <c r="X7529" s="578">
        <v>4.7919698990881401E-2</v>
      </c>
      <c r="Y7529" s="578">
        <v>1.6612934394894772E-2</v>
      </c>
    </row>
    <row r="7530" spans="1:25" x14ac:dyDescent="0.3">
      <c r="A7530" s="61" t="s">
        <v>8209</v>
      </c>
      <c r="B7530" s="61" t="s">
        <v>2195</v>
      </c>
      <c r="C7530" s="61" t="s">
        <v>45</v>
      </c>
      <c r="D7530" s="36">
        <v>8</v>
      </c>
      <c r="E7530" s="36">
        <v>2030</v>
      </c>
      <c r="F7530" s="578">
        <v>1.3738802599422826</v>
      </c>
      <c r="G7530" s="578">
        <v>1625.2682266235302</v>
      </c>
      <c r="H7530" s="578">
        <v>0.11084898433333901</v>
      </c>
      <c r="I7530" s="578">
        <v>3.7748400121927199E-2</v>
      </c>
      <c r="J7530" s="578">
        <v>1.39942133391741E-2</v>
      </c>
      <c r="K7530" s="578">
        <v>1.384098591037775</v>
      </c>
      <c r="L7530" s="578">
        <v>1640.526017506915</v>
      </c>
      <c r="M7530" s="578">
        <v>0.11121945780617626</v>
      </c>
      <c r="N7530" s="578">
        <v>3.8171200081705998E-2</v>
      </c>
      <c r="O7530" s="578">
        <v>1.4125509352500801E-2</v>
      </c>
      <c r="P7530" s="578">
        <v>1.3738802599581224</v>
      </c>
      <c r="Q7530" s="578">
        <v>1625.2682266235302</v>
      </c>
      <c r="R7530" s="578">
        <v>0.11084898437487276</v>
      </c>
      <c r="S7530" s="578">
        <v>3.7748400121927199E-2</v>
      </c>
      <c r="T7530" s="578">
        <v>1.39942133391741E-2</v>
      </c>
      <c r="U7530" s="578">
        <v>1.3840985388630926</v>
      </c>
      <c r="V7530" s="578">
        <v>1640.526017506915</v>
      </c>
      <c r="W7530" s="578">
        <v>0.11121945721333699</v>
      </c>
      <c r="X7530" s="578">
        <v>3.8171200081705998E-2</v>
      </c>
      <c r="Y7530" s="578">
        <v>1.4125509352500801E-2</v>
      </c>
    </row>
    <row r="7531" spans="1:25" x14ac:dyDescent="0.3">
      <c r="A7531" s="61" t="s">
        <v>8210</v>
      </c>
      <c r="B7531" s="61" t="s">
        <v>2195</v>
      </c>
      <c r="C7531" s="61" t="s">
        <v>45</v>
      </c>
      <c r="D7531" s="36">
        <v>9</v>
      </c>
      <c r="E7531" s="36">
        <v>2030</v>
      </c>
      <c r="F7531" s="578">
        <v>1.3066627393228174</v>
      </c>
      <c r="G7531" s="578">
        <v>1575.2980422973601</v>
      </c>
      <c r="H7531" s="578">
        <v>0.10271695255020499</v>
      </c>
      <c r="I7531" s="578">
        <v>3.4769400022923898E-2</v>
      </c>
      <c r="J7531" s="578">
        <v>1.3563992591419499E-2</v>
      </c>
      <c r="K7531" s="578">
        <v>1.3230650865113249</v>
      </c>
      <c r="L7531" s="578">
        <v>1605.0156211852977</v>
      </c>
      <c r="M7531" s="578">
        <v>0.10346228571021701</v>
      </c>
      <c r="N7531" s="578">
        <v>3.5763888270594124E-2</v>
      </c>
      <c r="O7531" s="578">
        <v>1.381983245179675E-2</v>
      </c>
      <c r="P7531" s="578">
        <v>1.3066627381332752</v>
      </c>
      <c r="Q7531" s="578">
        <v>1575.2980422973601</v>
      </c>
      <c r="R7531" s="578">
        <v>0.1027169536456915</v>
      </c>
      <c r="S7531" s="578">
        <v>3.4769400022923898E-2</v>
      </c>
      <c r="T7531" s="578">
        <v>1.3563992591419499E-2</v>
      </c>
      <c r="U7531" s="578">
        <v>1.3230650865114</v>
      </c>
      <c r="V7531" s="578">
        <v>1605.0156211852977</v>
      </c>
      <c r="W7531" s="578">
        <v>0.103462287757944</v>
      </c>
      <c r="X7531" s="578">
        <v>3.57638866989873E-2</v>
      </c>
      <c r="Y7531" s="578">
        <v>1.381983245179675E-2</v>
      </c>
    </row>
    <row r="7532" spans="1:25" x14ac:dyDescent="0.3">
      <c r="A7532" s="61" t="s">
        <v>8211</v>
      </c>
      <c r="B7532" s="61" t="s">
        <v>2195</v>
      </c>
      <c r="C7532" s="61" t="s">
        <v>45</v>
      </c>
      <c r="D7532" s="36">
        <v>10</v>
      </c>
      <c r="E7532" s="36">
        <v>2030</v>
      </c>
      <c r="F7532" s="578">
        <v>1.2543776986641775</v>
      </c>
      <c r="G7532" s="578">
        <v>1536.42812474568</v>
      </c>
      <c r="H7532" s="578">
        <v>9.6391814794211897E-2</v>
      </c>
      <c r="I7532" s="578">
        <v>3.2452400773763601E-2</v>
      </c>
      <c r="J7532" s="578">
        <v>1.3229371911923676E-2</v>
      </c>
      <c r="K7532" s="578">
        <v>1.2763415628333674</v>
      </c>
      <c r="L7532" s="578">
        <v>1577.8274752298951</v>
      </c>
      <c r="M7532" s="578">
        <v>9.7508624259262378E-2</v>
      </c>
      <c r="N7532" s="578">
        <v>3.3827900886535603E-2</v>
      </c>
      <c r="O7532" s="578">
        <v>1.3585790642537125E-2</v>
      </c>
      <c r="P7532" s="578">
        <v>1.2543776986954001</v>
      </c>
      <c r="Q7532" s="578">
        <v>1536.42812474568</v>
      </c>
      <c r="R7532" s="578">
        <v>9.6391815867718764E-2</v>
      </c>
      <c r="S7532" s="578">
        <v>3.2452400773763601E-2</v>
      </c>
      <c r="T7532" s="578">
        <v>1.3229372435792624E-2</v>
      </c>
      <c r="U7532" s="578">
        <v>1.2763415628177923</v>
      </c>
      <c r="V7532" s="578">
        <v>1577.8274752298951</v>
      </c>
      <c r="W7532" s="578">
        <v>9.7508624259262391E-2</v>
      </c>
      <c r="X7532" s="578">
        <v>3.3827900886535603E-2</v>
      </c>
      <c r="Y7532" s="578">
        <v>1.3585790642537125E-2</v>
      </c>
    </row>
    <row r="7533" spans="1:25" x14ac:dyDescent="0.3">
      <c r="A7533" s="61" t="s">
        <v>8212</v>
      </c>
      <c r="B7533" s="61" t="s">
        <v>2195</v>
      </c>
      <c r="C7533" s="61" t="s">
        <v>45</v>
      </c>
      <c r="D7533" s="36">
        <v>11</v>
      </c>
      <c r="E7533" s="36">
        <v>2030</v>
      </c>
      <c r="F7533" s="578">
        <v>1.1916634290173476</v>
      </c>
      <c r="G7533" s="578">
        <v>1462.85803476969</v>
      </c>
      <c r="H7533" s="578">
        <v>9.0115266352768203E-2</v>
      </c>
      <c r="I7533" s="578">
        <v>2.8621104536189976E-2</v>
      </c>
      <c r="J7533" s="578">
        <v>1.2595928225588625E-2</v>
      </c>
      <c r="K7533" s="578">
        <v>1.2203274139016351</v>
      </c>
      <c r="L7533" s="578">
        <v>1517.0525741577101</v>
      </c>
      <c r="M7533" s="578">
        <v>9.1628483453860057E-2</v>
      </c>
      <c r="N7533" s="578">
        <v>3.0448671362440373E-2</v>
      </c>
      <c r="O7533" s="578">
        <v>1.3062578276730999E-2</v>
      </c>
      <c r="P7533" s="578">
        <v>1.1916634811973701</v>
      </c>
      <c r="Q7533" s="578">
        <v>1462.85803476969</v>
      </c>
      <c r="R7533" s="578">
        <v>9.0115266368229613E-2</v>
      </c>
      <c r="S7533" s="578">
        <v>2.8621105564525275E-2</v>
      </c>
      <c r="T7533" s="578">
        <v>1.2595928225588625E-2</v>
      </c>
      <c r="U7533" s="578">
        <v>1.2203274139068625</v>
      </c>
      <c r="V7533" s="578">
        <v>1517.0525741577101</v>
      </c>
      <c r="W7533" s="578">
        <v>9.1628483422937251E-2</v>
      </c>
      <c r="X7533" s="578">
        <v>3.0448671119908451E-2</v>
      </c>
      <c r="Y7533" s="578">
        <v>1.3062578276730999E-2</v>
      </c>
    </row>
    <row r="7534" spans="1:25" x14ac:dyDescent="0.3">
      <c r="A7534" s="61" t="s">
        <v>8213</v>
      </c>
      <c r="B7534" s="61" t="s">
        <v>2195</v>
      </c>
      <c r="C7534" s="61" t="s">
        <v>45</v>
      </c>
      <c r="D7534" s="36">
        <v>12</v>
      </c>
      <c r="E7534" s="36">
        <v>2030</v>
      </c>
      <c r="F7534" s="578">
        <v>1.1386195119520499</v>
      </c>
      <c r="G7534" s="578">
        <v>1391.0914370218875</v>
      </c>
      <c r="H7534" s="578">
        <v>8.4554256467981731E-2</v>
      </c>
      <c r="I7534" s="578">
        <v>2.4490140378475099E-2</v>
      </c>
      <c r="J7534" s="578">
        <v>1.1978044746986851E-2</v>
      </c>
      <c r="K7534" s="578">
        <v>1.1706476679328599</v>
      </c>
      <c r="L7534" s="578">
        <v>1452.9944814046203</v>
      </c>
      <c r="M7534" s="578">
        <v>8.6294395007826055E-2</v>
      </c>
      <c r="N7534" s="578">
        <v>2.6675989851355501E-2</v>
      </c>
      <c r="O7534" s="578">
        <v>1.2510993847778625E-2</v>
      </c>
      <c r="P7534" s="578">
        <v>1.1386195640800776</v>
      </c>
      <c r="Q7534" s="578">
        <v>1391.0914370218875</v>
      </c>
      <c r="R7534" s="578">
        <v>8.455425597412608E-2</v>
      </c>
      <c r="S7534" s="578">
        <v>2.4490140378475099E-2</v>
      </c>
      <c r="T7534" s="578">
        <v>1.1978044746986851E-2</v>
      </c>
      <c r="U7534" s="578">
        <v>1.1706476679430149</v>
      </c>
      <c r="V7534" s="578">
        <v>1452.9944814046203</v>
      </c>
      <c r="W7534" s="578">
        <v>8.6294395018133657E-2</v>
      </c>
      <c r="X7534" s="578">
        <v>2.6675989851355501E-2</v>
      </c>
      <c r="Y7534" s="578">
        <v>1.2510993847778625E-2</v>
      </c>
    </row>
    <row r="7535" spans="1:25" x14ac:dyDescent="0.3">
      <c r="A7535" s="61" t="s">
        <v>8214</v>
      </c>
      <c r="B7535" s="61" t="s">
        <v>2195</v>
      </c>
      <c r="C7535" s="61" t="s">
        <v>45</v>
      </c>
      <c r="D7535" s="36">
        <v>13</v>
      </c>
      <c r="E7535" s="36">
        <v>2030</v>
      </c>
      <c r="F7535" s="578">
        <v>1.1582312217060799</v>
      </c>
      <c r="G7535" s="578">
        <v>1420.6802050272577</v>
      </c>
      <c r="H7535" s="578">
        <v>8.201602602472724E-2</v>
      </c>
      <c r="I7535" s="578">
        <v>2.2786867518637576E-2</v>
      </c>
      <c r="J7535" s="578">
        <v>1.2232722937672649E-2</v>
      </c>
      <c r="K7535" s="578">
        <v>1.1873258069721575</v>
      </c>
      <c r="L7535" s="578">
        <v>1480.3967247009223</v>
      </c>
      <c r="M7535" s="578">
        <v>8.3761657289869576E-2</v>
      </c>
      <c r="N7535" s="578">
        <v>2.5035750120878199E-2</v>
      </c>
      <c r="O7535" s="578">
        <v>1.2746845682462026E-2</v>
      </c>
      <c r="P7535" s="578">
        <v>1.158231377531775</v>
      </c>
      <c r="Q7535" s="578">
        <v>1420.6802050272577</v>
      </c>
      <c r="R7535" s="578">
        <v>8.201602654510981E-2</v>
      </c>
      <c r="S7535" s="578">
        <v>2.2786870191339351E-2</v>
      </c>
      <c r="T7535" s="578">
        <v>1.2232722937672649E-2</v>
      </c>
      <c r="U7535" s="578">
        <v>1.1873257026432624</v>
      </c>
      <c r="V7535" s="578">
        <v>1480.3967247009223</v>
      </c>
      <c r="W7535" s="578">
        <v>8.3761647870536124E-2</v>
      </c>
      <c r="X7535" s="578">
        <v>2.5035750120878199E-2</v>
      </c>
      <c r="Y7535" s="578">
        <v>1.2746845682462026E-2</v>
      </c>
    </row>
    <row r="7536" spans="1:25" x14ac:dyDescent="0.3">
      <c r="A7536" s="61" t="s">
        <v>8215</v>
      </c>
      <c r="B7536" s="61" t="s">
        <v>2195</v>
      </c>
      <c r="C7536" s="61" t="s">
        <v>45</v>
      </c>
      <c r="D7536" s="36">
        <v>14</v>
      </c>
      <c r="E7536" s="36">
        <v>2030</v>
      </c>
      <c r="F7536" s="578">
        <v>1.21514246353793</v>
      </c>
      <c r="G7536" s="578">
        <v>1516.9598922729449</v>
      </c>
      <c r="H7536" s="578">
        <v>8.184490535692622E-2</v>
      </c>
      <c r="I7536" s="578">
        <v>2.3162160534411599E-2</v>
      </c>
      <c r="J7536" s="578">
        <v>1.3061849933971276E-2</v>
      </c>
      <c r="K7536" s="578">
        <v>1.2377028503553451</v>
      </c>
      <c r="L7536" s="578">
        <v>1567.6096967061276</v>
      </c>
      <c r="M7536" s="578">
        <v>8.3372677285751678E-2</v>
      </c>
      <c r="N7536" s="578">
        <v>2.5261137440490203E-2</v>
      </c>
      <c r="O7536" s="578">
        <v>1.3497947899547001E-2</v>
      </c>
      <c r="P7536" s="578">
        <v>1.21514246352762</v>
      </c>
      <c r="Q7536" s="578">
        <v>1516.9598922729449</v>
      </c>
      <c r="R7536" s="578">
        <v>8.1844911643353627E-2</v>
      </c>
      <c r="S7536" s="578">
        <v>2.3162160534411599E-2</v>
      </c>
      <c r="T7536" s="578">
        <v>1.3061849933971276E-2</v>
      </c>
      <c r="U7536" s="578">
        <v>1.237702798237585</v>
      </c>
      <c r="V7536" s="578">
        <v>1567.6096967061276</v>
      </c>
      <c r="W7536" s="578">
        <v>8.3372677333500123E-2</v>
      </c>
      <c r="X7536" s="578">
        <v>2.52611365867778E-2</v>
      </c>
      <c r="Y7536" s="578">
        <v>1.3497947899547001E-2</v>
      </c>
    </row>
    <row r="7537" spans="1:25" x14ac:dyDescent="0.3">
      <c r="A7537" s="61" t="s">
        <v>8216</v>
      </c>
      <c r="B7537" s="61" t="s">
        <v>2195</v>
      </c>
      <c r="C7537" s="61" t="s">
        <v>45</v>
      </c>
      <c r="D7537" s="36">
        <v>15</v>
      </c>
      <c r="E7537" s="36">
        <v>2030</v>
      </c>
      <c r="F7537" s="578">
        <v>1.2639252611625851</v>
      </c>
      <c r="G7537" s="578">
        <v>1599.4788449605251</v>
      </c>
      <c r="H7537" s="578">
        <v>8.1698188701011504E-2</v>
      </c>
      <c r="I7537" s="578">
        <v>2.3483810480684E-2</v>
      </c>
      <c r="J7537" s="578">
        <v>1.3772531296126501E-2</v>
      </c>
      <c r="K7537" s="578">
        <v>1.2811198396625474</v>
      </c>
      <c r="L7537" s="578">
        <v>1642.2924791971777</v>
      </c>
      <c r="M7537" s="578">
        <v>8.3040216879605055E-2</v>
      </c>
      <c r="N7537" s="578">
        <v>2.535349089885125E-2</v>
      </c>
      <c r="O7537" s="578">
        <v>1.41411093936767E-2</v>
      </c>
      <c r="P7537" s="578">
        <v>1.2639253133114199</v>
      </c>
      <c r="Q7537" s="578">
        <v>1599.4788449605251</v>
      </c>
      <c r="R7537" s="578">
        <v>8.1698188197757787E-2</v>
      </c>
      <c r="S7537" s="578">
        <v>2.3483810480684E-2</v>
      </c>
      <c r="T7537" s="578">
        <v>1.3772531296126501E-2</v>
      </c>
      <c r="U7537" s="578">
        <v>1.2811198396521626</v>
      </c>
      <c r="V7537" s="578">
        <v>1642.2924791971777</v>
      </c>
      <c r="W7537" s="578">
        <v>8.3040217345114756E-2</v>
      </c>
      <c r="X7537" s="578">
        <v>2.535348566016175E-2</v>
      </c>
      <c r="Y7537" s="578">
        <v>1.41411093936767E-2</v>
      </c>
    </row>
    <row r="7538" spans="1:25" x14ac:dyDescent="0.3">
      <c r="A7538" s="580" t="s">
        <v>8217</v>
      </c>
      <c r="B7538" s="580" t="s">
        <v>2195</v>
      </c>
      <c r="C7538" s="580" t="s">
        <v>45</v>
      </c>
      <c r="D7538" s="581">
        <v>16</v>
      </c>
      <c r="E7538" s="581">
        <v>2030</v>
      </c>
      <c r="F7538" s="582">
        <v>1.3322331942475349</v>
      </c>
      <c r="G7538" s="582">
        <v>1714.6933453877725</v>
      </c>
      <c r="H7538" s="582">
        <v>8.3115929097402813E-2</v>
      </c>
      <c r="I7538" s="582">
        <v>2.4345809593796699E-2</v>
      </c>
      <c r="J7538" s="582">
        <v>1.476462277544965E-2</v>
      </c>
      <c r="K7538" s="582">
        <v>1.3422124797840851</v>
      </c>
      <c r="L7538" s="582">
        <v>1746.8007469177198</v>
      </c>
      <c r="M7538" s="582">
        <v>8.4175558107290258E-2</v>
      </c>
      <c r="N7538" s="582">
        <v>2.6019979268312399E-2</v>
      </c>
      <c r="O7538" s="582">
        <v>1.5040995815070325E-2</v>
      </c>
      <c r="P7538" s="582">
        <v>1.3322331948997952</v>
      </c>
      <c r="Q7538" s="582">
        <v>1714.6932932535749</v>
      </c>
      <c r="R7538" s="582">
        <v>8.3115929112864223E-2</v>
      </c>
      <c r="S7538" s="582">
        <v>2.4345810641534599E-2</v>
      </c>
      <c r="T7538" s="582">
        <v>1.4764622251580701E-2</v>
      </c>
      <c r="U7538" s="582">
        <v>1.3422125840868324</v>
      </c>
      <c r="V7538" s="582">
        <v>1746.8007469177198</v>
      </c>
      <c r="W7538" s="582">
        <v>8.4175555525841064E-2</v>
      </c>
      <c r="X7538" s="582">
        <v>2.6019979268312399E-2</v>
      </c>
      <c r="Y7538" s="582">
        <v>1.5040995815070325E-2</v>
      </c>
    </row>
    <row r="7539" spans="1:25" x14ac:dyDescent="0.3">
      <c r="A7539" s="61" t="s">
        <v>8218</v>
      </c>
      <c r="B7539" s="61" t="s">
        <v>2194</v>
      </c>
      <c r="C7539" s="61" t="s">
        <v>45</v>
      </c>
      <c r="D7539" s="36">
        <v>1</v>
      </c>
      <c r="E7539" s="36">
        <v>2012</v>
      </c>
      <c r="F7539" s="578">
        <v>30.644773136911649</v>
      </c>
      <c r="G7539" s="578">
        <v>6579.7696380615198</v>
      </c>
      <c r="H7539" s="578">
        <v>32.288705738998623</v>
      </c>
      <c r="I7539" s="578">
        <v>0.39736290466680646</v>
      </c>
      <c r="J7539" s="578">
        <v>0.13112944038584776</v>
      </c>
      <c r="K7539" s="578">
        <v>31.056649005132652</v>
      </c>
      <c r="L7539" s="578">
        <v>6647.9829762776626</v>
      </c>
      <c r="M7539" s="578">
        <v>32.585068333428325</v>
      </c>
      <c r="N7539" s="578">
        <v>0.40398595072717047</v>
      </c>
      <c r="O7539" s="578">
        <v>0.13248883125682601</v>
      </c>
      <c r="P7539" s="578">
        <v>30.644772103764474</v>
      </c>
      <c r="Q7539" s="578">
        <v>6579.769587198889</v>
      </c>
      <c r="R7539" s="578">
        <v>32.288702284218672</v>
      </c>
      <c r="S7539" s="578">
        <v>0.3973629410926755</v>
      </c>
      <c r="T7539" s="578">
        <v>0.13112944038584776</v>
      </c>
      <c r="U7539" s="578">
        <v>31.056649005236924</v>
      </c>
      <c r="V7539" s="578">
        <v>6647.9829228719027</v>
      </c>
      <c r="W7539" s="578">
        <v>32.585070111788752</v>
      </c>
      <c r="X7539" s="578">
        <v>0.40398594555517725</v>
      </c>
      <c r="Y7539" s="578">
        <v>0.13248883125682601</v>
      </c>
    </row>
    <row r="7540" spans="1:25" x14ac:dyDescent="0.3">
      <c r="A7540" s="61" t="s">
        <v>8219</v>
      </c>
      <c r="B7540" s="61" t="s">
        <v>2194</v>
      </c>
      <c r="C7540" s="61" t="s">
        <v>45</v>
      </c>
      <c r="D7540" s="36">
        <v>2</v>
      </c>
      <c r="E7540" s="36">
        <v>2012</v>
      </c>
      <c r="F7540" s="578">
        <v>19.943096620747024</v>
      </c>
      <c r="G7540" s="578">
        <v>3964.3210601806604</v>
      </c>
      <c r="H7540" s="578">
        <v>19.56288111289415</v>
      </c>
      <c r="I7540" s="578">
        <v>0.29239898642360101</v>
      </c>
      <c r="J7540" s="578">
        <v>7.9005730338394628E-2</v>
      </c>
      <c r="K7540" s="578">
        <v>20.209341290864003</v>
      </c>
      <c r="L7540" s="578">
        <v>4003.7751706441195</v>
      </c>
      <c r="M7540" s="578">
        <v>19.630486494706247</v>
      </c>
      <c r="N7540" s="578">
        <v>0.291781800254587</v>
      </c>
      <c r="O7540" s="578">
        <v>7.9792009200900779E-2</v>
      </c>
      <c r="P7540" s="578">
        <v>19.943097137325775</v>
      </c>
      <c r="Q7540" s="578">
        <v>3964.3211123148549</v>
      </c>
      <c r="R7540" s="578">
        <v>19.5628800231109</v>
      </c>
      <c r="S7540" s="578">
        <v>0.29239900737835928</v>
      </c>
      <c r="T7540" s="578">
        <v>7.9005729833928229E-2</v>
      </c>
      <c r="U7540" s="578">
        <v>20.209341807411228</v>
      </c>
      <c r="V7540" s="578">
        <v>4003.7751706441195</v>
      </c>
      <c r="W7540" s="578">
        <v>19.630486324235449</v>
      </c>
      <c r="X7540" s="578">
        <v>0.29178180485784322</v>
      </c>
      <c r="Y7540" s="578">
        <v>7.9792009200900779E-2</v>
      </c>
    </row>
    <row r="7541" spans="1:25" x14ac:dyDescent="0.3">
      <c r="A7541" s="61" t="s">
        <v>8220</v>
      </c>
      <c r="B7541" s="61" t="s">
        <v>2194</v>
      </c>
      <c r="C7541" s="61" t="s">
        <v>45</v>
      </c>
      <c r="D7541" s="36">
        <v>3</v>
      </c>
      <c r="E7541" s="36">
        <v>2012</v>
      </c>
      <c r="F7541" s="578">
        <v>15.306190266077699</v>
      </c>
      <c r="G7541" s="578">
        <v>2782.5472208658825</v>
      </c>
      <c r="H7541" s="578">
        <v>13.224302697703575</v>
      </c>
      <c r="I7541" s="578">
        <v>0.23057969778771248</v>
      </c>
      <c r="J7541" s="578">
        <v>5.5453914023625296E-2</v>
      </c>
      <c r="K7541" s="578">
        <v>14.887989313275526</v>
      </c>
      <c r="L7541" s="578">
        <v>2718.2403869628852</v>
      </c>
      <c r="M7541" s="578">
        <v>12.900504322402375</v>
      </c>
      <c r="N7541" s="578">
        <v>0.22176847035977154</v>
      </c>
      <c r="O7541" s="578">
        <v>5.4172348541518006E-2</v>
      </c>
      <c r="P7541" s="578">
        <v>15.306190266082851</v>
      </c>
      <c r="Q7541" s="578">
        <v>2782.5472208658825</v>
      </c>
      <c r="R7541" s="578">
        <v>13.22430320805865</v>
      </c>
      <c r="S7541" s="578">
        <v>0.23057969276972726</v>
      </c>
      <c r="T7541" s="578">
        <v>5.5453914023625296E-2</v>
      </c>
      <c r="U7541" s="578">
        <v>14.887990361329024</v>
      </c>
      <c r="V7541" s="578">
        <v>2718.2403869628852</v>
      </c>
      <c r="W7541" s="578">
        <v>12.900504569367726</v>
      </c>
      <c r="X7541" s="578">
        <v>0.22176846006429152</v>
      </c>
      <c r="Y7541" s="578">
        <v>5.4172348541518006E-2</v>
      </c>
    </row>
    <row r="7542" spans="1:25" x14ac:dyDescent="0.3">
      <c r="A7542" s="61" t="s">
        <v>8221</v>
      </c>
      <c r="B7542" s="61" t="s">
        <v>2194</v>
      </c>
      <c r="C7542" s="61" t="s">
        <v>45</v>
      </c>
      <c r="D7542" s="36">
        <v>4</v>
      </c>
      <c r="E7542" s="36">
        <v>2012</v>
      </c>
      <c r="F7542" s="578">
        <v>15.254922146454751</v>
      </c>
      <c r="G7542" s="578">
        <v>2664.4170430501276</v>
      </c>
      <c r="H7542" s="578">
        <v>11.839353462137849</v>
      </c>
      <c r="I7542" s="578">
        <v>0.35305490515383953</v>
      </c>
      <c r="J7542" s="578">
        <v>5.3099650617999275E-2</v>
      </c>
      <c r="K7542" s="578">
        <v>14.770789788672975</v>
      </c>
      <c r="L7542" s="578">
        <v>2585.4371159871353</v>
      </c>
      <c r="M7542" s="578">
        <v>11.522638564201724</v>
      </c>
      <c r="N7542" s="578">
        <v>0.33495792180353073</v>
      </c>
      <c r="O7542" s="578">
        <v>5.1525637294010503E-2</v>
      </c>
      <c r="P7542" s="578">
        <v>15.254922146465052</v>
      </c>
      <c r="Q7542" s="578">
        <v>2664.4170430501276</v>
      </c>
      <c r="R7542" s="578">
        <v>11.839353707405525</v>
      </c>
      <c r="S7542" s="578">
        <v>0.35305492077774575</v>
      </c>
      <c r="T7542" s="578">
        <v>5.309965114186823E-2</v>
      </c>
      <c r="U7542" s="578">
        <v>14.770790831748799</v>
      </c>
      <c r="V7542" s="578">
        <v>2585.4371159871353</v>
      </c>
      <c r="W7542" s="578">
        <v>11.522638546225274</v>
      </c>
      <c r="X7542" s="578">
        <v>0.33495792697673649</v>
      </c>
      <c r="Y7542" s="578">
        <v>5.1525637817879451E-2</v>
      </c>
    </row>
    <row r="7543" spans="1:25" x14ac:dyDescent="0.3">
      <c r="A7543" s="61" t="s">
        <v>8222</v>
      </c>
      <c r="B7543" s="61" t="s">
        <v>2194</v>
      </c>
      <c r="C7543" s="61" t="s">
        <v>45</v>
      </c>
      <c r="D7543" s="36">
        <v>5</v>
      </c>
      <c r="E7543" s="36">
        <v>2012</v>
      </c>
      <c r="F7543" s="578">
        <v>12.7754964270349</v>
      </c>
      <c r="G7543" s="578">
        <v>2265.9134801228802</v>
      </c>
      <c r="H7543" s="578">
        <v>9.3733689790872887</v>
      </c>
      <c r="I7543" s="578">
        <v>0.24165564443440651</v>
      </c>
      <c r="J7543" s="578">
        <v>4.5157841872423853E-2</v>
      </c>
      <c r="K7543" s="578">
        <v>12.6047817120538</v>
      </c>
      <c r="L7543" s="578">
        <v>2229.1216532389253</v>
      </c>
      <c r="M7543" s="578">
        <v>9.3015404172911058</v>
      </c>
      <c r="N7543" s="578">
        <v>0.23532300848455598</v>
      </c>
      <c r="O7543" s="578">
        <v>4.4424542303507474E-2</v>
      </c>
      <c r="P7543" s="578">
        <v>12.775495388925801</v>
      </c>
      <c r="Q7543" s="578">
        <v>2265.9134801228802</v>
      </c>
      <c r="R7543" s="578">
        <v>9.3733693884763198</v>
      </c>
      <c r="S7543" s="578">
        <v>0.24165564453869526</v>
      </c>
      <c r="T7543" s="578">
        <v>4.5157841872423853E-2</v>
      </c>
      <c r="U7543" s="578">
        <v>12.604783271703399</v>
      </c>
      <c r="V7543" s="578">
        <v>2229.1216532389253</v>
      </c>
      <c r="W7543" s="578">
        <v>9.3015403965061196</v>
      </c>
      <c r="X7543" s="578">
        <v>0.23532301337339326</v>
      </c>
      <c r="Y7543" s="578">
        <v>4.4424541779638525E-2</v>
      </c>
    </row>
    <row r="7544" spans="1:25" x14ac:dyDescent="0.3">
      <c r="A7544" s="61" t="s">
        <v>8223</v>
      </c>
      <c r="B7544" s="61" t="s">
        <v>2194</v>
      </c>
      <c r="C7544" s="61" t="s">
        <v>45</v>
      </c>
      <c r="D7544" s="36">
        <v>6</v>
      </c>
      <c r="E7544" s="36">
        <v>2012</v>
      </c>
      <c r="F7544" s="578">
        <v>12.15557001828145</v>
      </c>
      <c r="G7544" s="578">
        <v>2141.08620580037</v>
      </c>
      <c r="H7544" s="578">
        <v>8.5615386425536855</v>
      </c>
      <c r="I7544" s="578">
        <v>0.26377421369337073</v>
      </c>
      <c r="J7544" s="578">
        <v>4.2670120446321833E-2</v>
      </c>
      <c r="K7544" s="578">
        <v>12.1489098373179</v>
      </c>
      <c r="L7544" s="578">
        <v>2129.3431561787875</v>
      </c>
      <c r="M7544" s="578">
        <v>8.6094041259784664</v>
      </c>
      <c r="N7544" s="578">
        <v>0.25937108240153323</v>
      </c>
      <c r="O7544" s="578">
        <v>4.2436139580483201E-2</v>
      </c>
      <c r="P7544" s="578">
        <v>12.155570544773225</v>
      </c>
      <c r="Q7544" s="578">
        <v>2141.0861536661751</v>
      </c>
      <c r="R7544" s="578">
        <v>8.5615384804938586</v>
      </c>
      <c r="S7544" s="578">
        <v>0.26377420864810075</v>
      </c>
      <c r="T7544" s="578">
        <v>4.2670120446321833E-2</v>
      </c>
      <c r="U7544" s="578">
        <v>12.148908794257226</v>
      </c>
      <c r="V7544" s="578">
        <v>2129.3432083129824</v>
      </c>
      <c r="W7544" s="578">
        <v>8.6094042176603853</v>
      </c>
      <c r="X7544" s="578">
        <v>0.25937107733140352</v>
      </c>
      <c r="Y7544" s="578">
        <v>4.2436140104352149E-2</v>
      </c>
    </row>
    <row r="7545" spans="1:25" x14ac:dyDescent="0.3">
      <c r="A7545" s="61" t="s">
        <v>8224</v>
      </c>
      <c r="B7545" s="61" t="s">
        <v>2194</v>
      </c>
      <c r="C7545" s="61" t="s">
        <v>45</v>
      </c>
      <c r="D7545" s="36">
        <v>7</v>
      </c>
      <c r="E7545" s="36">
        <v>2012</v>
      </c>
      <c r="F7545" s="578">
        <v>11.910924243873774</v>
      </c>
      <c r="G7545" s="578">
        <v>2066.7796554565402</v>
      </c>
      <c r="H7545" s="578">
        <v>7.6667506369412832</v>
      </c>
      <c r="I7545" s="578">
        <v>0.28666381485769876</v>
      </c>
      <c r="J7545" s="578">
        <v>4.1189285848910573E-2</v>
      </c>
      <c r="K7545" s="578">
        <v>12.000862851009924</v>
      </c>
      <c r="L7545" s="578">
        <v>2072.9562657674101</v>
      </c>
      <c r="M7545" s="578">
        <v>7.8182538130737722</v>
      </c>
      <c r="N7545" s="578">
        <v>0.28589737476067922</v>
      </c>
      <c r="O7545" s="578">
        <v>4.1312375474565927E-2</v>
      </c>
      <c r="P7545" s="578">
        <v>11.910925341592625</v>
      </c>
      <c r="Q7545" s="578">
        <v>2066.7796554565402</v>
      </c>
      <c r="R7545" s="578">
        <v>7.6667504728587401</v>
      </c>
      <c r="S7545" s="578">
        <v>0.28666382502584975</v>
      </c>
      <c r="T7545" s="578">
        <v>4.1189285848910573E-2</v>
      </c>
      <c r="U7545" s="578">
        <v>12.000862846053323</v>
      </c>
      <c r="V7545" s="578">
        <v>2072.9562657674101</v>
      </c>
      <c r="W7545" s="578">
        <v>7.8182540409567647</v>
      </c>
      <c r="X7545" s="578">
        <v>0.28589737977866475</v>
      </c>
      <c r="Y7545" s="578">
        <v>4.1312375979032326E-2</v>
      </c>
    </row>
    <row r="7546" spans="1:25" x14ac:dyDescent="0.3">
      <c r="A7546" s="61" t="s">
        <v>8225</v>
      </c>
      <c r="B7546" s="61" t="s">
        <v>2194</v>
      </c>
      <c r="C7546" s="61" t="s">
        <v>45</v>
      </c>
      <c r="D7546" s="36">
        <v>8</v>
      </c>
      <c r="E7546" s="36">
        <v>2012</v>
      </c>
      <c r="F7546" s="578">
        <v>10.264142674792895</v>
      </c>
      <c r="G7546" s="578">
        <v>1677.2823066711376</v>
      </c>
      <c r="H7546" s="578">
        <v>5.7188254667780676</v>
      </c>
      <c r="I7546" s="578">
        <v>0.17501944632385802</v>
      </c>
      <c r="J7546" s="578">
        <v>3.3426876529119853E-2</v>
      </c>
      <c r="K7546" s="578">
        <v>10.516198646093738</v>
      </c>
      <c r="L7546" s="578">
        <v>1722.1575787862075</v>
      </c>
      <c r="M7546" s="578">
        <v>6.0235189132339029</v>
      </c>
      <c r="N7546" s="578">
        <v>0.19249356898338449</v>
      </c>
      <c r="O7546" s="578">
        <v>3.4321228740736821E-2</v>
      </c>
      <c r="P7546" s="578">
        <v>10.264142724458257</v>
      </c>
      <c r="Q7546" s="578">
        <v>1677.2823066711376</v>
      </c>
      <c r="R7546" s="578">
        <v>5.7188261588623046</v>
      </c>
      <c r="S7546" s="578">
        <v>0.17501942014253724</v>
      </c>
      <c r="T7546" s="578">
        <v>3.3426876529119853E-2</v>
      </c>
      <c r="U7546" s="578">
        <v>10.516198646093901</v>
      </c>
      <c r="V7546" s="578">
        <v>1722.1575787862075</v>
      </c>
      <c r="W7546" s="578">
        <v>6.0235189558928397</v>
      </c>
      <c r="X7546" s="578">
        <v>0.19249357418326873</v>
      </c>
      <c r="Y7546" s="578">
        <v>3.432122926460577E-2</v>
      </c>
    </row>
    <row r="7547" spans="1:25" x14ac:dyDescent="0.3">
      <c r="A7547" s="61" t="s">
        <v>8226</v>
      </c>
      <c r="B7547" s="61" t="s">
        <v>2194</v>
      </c>
      <c r="C7547" s="61" t="s">
        <v>45</v>
      </c>
      <c r="D7547" s="36">
        <v>9</v>
      </c>
      <c r="E7547" s="36">
        <v>2012</v>
      </c>
      <c r="F7547" s="578">
        <v>10.341311811903759</v>
      </c>
      <c r="G7547" s="578">
        <v>1629.106681823725</v>
      </c>
      <c r="H7547" s="578">
        <v>5.1384917980928222</v>
      </c>
      <c r="I7547" s="578">
        <v>0.19031578969467428</v>
      </c>
      <c r="J7547" s="578">
        <v>3.246679727453735E-2</v>
      </c>
      <c r="K7547" s="578">
        <v>10.620137573342571</v>
      </c>
      <c r="L7547" s="578">
        <v>1686.7230834960874</v>
      </c>
      <c r="M7547" s="578">
        <v>5.4916868819976381</v>
      </c>
      <c r="N7547" s="578">
        <v>0.2245505824436495</v>
      </c>
      <c r="O7547" s="578">
        <v>3.3615063817705924E-2</v>
      </c>
      <c r="P7547" s="578">
        <v>10.341311340028334</v>
      </c>
      <c r="Q7547" s="578">
        <v>1629.106681823725</v>
      </c>
      <c r="R7547" s="578">
        <v>5.1384916887181999</v>
      </c>
      <c r="S7547" s="578">
        <v>0.19031580019873151</v>
      </c>
      <c r="T7547" s="578">
        <v>3.246679727453735E-2</v>
      </c>
      <c r="U7547" s="578">
        <v>10.620138139592015</v>
      </c>
      <c r="V7547" s="578">
        <v>1686.7231356302825</v>
      </c>
      <c r="W7547" s="578">
        <v>5.4916869301911548</v>
      </c>
      <c r="X7547" s="578">
        <v>0.22455057716554874</v>
      </c>
      <c r="Y7547" s="578">
        <v>3.3615064341574873E-2</v>
      </c>
    </row>
    <row r="7548" spans="1:25" x14ac:dyDescent="0.3">
      <c r="A7548" s="61" t="s">
        <v>8227</v>
      </c>
      <c r="B7548" s="61" t="s">
        <v>2194</v>
      </c>
      <c r="C7548" s="61" t="s">
        <v>45</v>
      </c>
      <c r="D7548" s="36">
        <v>10</v>
      </c>
      <c r="E7548" s="36">
        <v>2012</v>
      </c>
      <c r="F7548" s="578">
        <v>10.401292760915227</v>
      </c>
      <c r="G7548" s="578">
        <v>1591.6353060404401</v>
      </c>
      <c r="H7548" s="578">
        <v>4.6871194731623547</v>
      </c>
      <c r="I7548" s="578">
        <v>0.20221294384100397</v>
      </c>
      <c r="J7548" s="578">
        <v>3.1720057032847096E-2</v>
      </c>
      <c r="K7548" s="578">
        <v>10.707302938740767</v>
      </c>
      <c r="L7548" s="578">
        <v>1658.4158185323026</v>
      </c>
      <c r="M7548" s="578">
        <v>5.06980070691497</v>
      </c>
      <c r="N7548" s="578">
        <v>0.250865289519424</v>
      </c>
      <c r="O7548" s="578">
        <v>3.3050835617662672E-2</v>
      </c>
      <c r="P7548" s="578">
        <v>10.401292855294544</v>
      </c>
      <c r="Q7548" s="578">
        <v>1591.6353060404401</v>
      </c>
      <c r="R7548" s="578">
        <v>4.6871193674548142</v>
      </c>
      <c r="S7548" s="578">
        <v>0.20221293357098974</v>
      </c>
      <c r="T7548" s="578">
        <v>3.1720057032847096E-2</v>
      </c>
      <c r="U7548" s="578">
        <v>10.707302938735472</v>
      </c>
      <c r="V7548" s="578">
        <v>1658.4158185323026</v>
      </c>
      <c r="W7548" s="578">
        <v>5.0698008352531652</v>
      </c>
      <c r="X7548" s="578">
        <v>0.25086528970132299</v>
      </c>
      <c r="Y7548" s="578">
        <v>3.3050835617662672E-2</v>
      </c>
    </row>
    <row r="7549" spans="1:25" x14ac:dyDescent="0.3">
      <c r="A7549" s="61" t="s">
        <v>8228</v>
      </c>
      <c r="B7549" s="61" t="s">
        <v>2194</v>
      </c>
      <c r="C7549" s="61" t="s">
        <v>45</v>
      </c>
      <c r="D7549" s="36">
        <v>11</v>
      </c>
      <c r="E7549" s="36">
        <v>2012</v>
      </c>
      <c r="F7549" s="578">
        <v>10.280903430873394</v>
      </c>
      <c r="G7549" s="578">
        <v>1504.4596964518173</v>
      </c>
      <c r="H7549" s="578">
        <v>4.0868501929095729</v>
      </c>
      <c r="I7549" s="578">
        <v>0.18896088258891974</v>
      </c>
      <c r="J7549" s="578">
        <v>2.9982640912445846E-2</v>
      </c>
      <c r="K7549" s="578">
        <v>10.614471830909965</v>
      </c>
      <c r="L7549" s="578">
        <v>1581.475228627515</v>
      </c>
      <c r="M7549" s="578">
        <v>4.5007548102997372</v>
      </c>
      <c r="N7549" s="578">
        <v>0.24983963495227049</v>
      </c>
      <c r="O7549" s="578">
        <v>3.1517527182586422E-2</v>
      </c>
      <c r="P7549" s="578">
        <v>10.280903882864999</v>
      </c>
      <c r="Q7549" s="578">
        <v>1504.4596964518173</v>
      </c>
      <c r="R7549" s="578">
        <v>4.0868501389316645</v>
      </c>
      <c r="S7549" s="578">
        <v>0.18896089800667401</v>
      </c>
      <c r="T7549" s="578">
        <v>2.9982640912445846E-2</v>
      </c>
      <c r="U7549" s="578">
        <v>10.614472397133149</v>
      </c>
      <c r="V7549" s="578">
        <v>1581.475228627515</v>
      </c>
      <c r="W7549" s="578">
        <v>4.5007548182329575</v>
      </c>
      <c r="X7549" s="578">
        <v>0.24983962481322375</v>
      </c>
      <c r="Y7549" s="578">
        <v>3.1517527182586422E-2</v>
      </c>
    </row>
    <row r="7550" spans="1:25" x14ac:dyDescent="0.3">
      <c r="A7550" s="61" t="s">
        <v>8229</v>
      </c>
      <c r="B7550" s="61" t="s">
        <v>2194</v>
      </c>
      <c r="C7550" s="61" t="s">
        <v>45</v>
      </c>
      <c r="D7550" s="36">
        <v>12</v>
      </c>
      <c r="E7550" s="36">
        <v>2012</v>
      </c>
      <c r="F7550" s="578">
        <v>10.12436686909582</v>
      </c>
      <c r="G7550" s="578">
        <v>1408.0476290384877</v>
      </c>
      <c r="H7550" s="578">
        <v>3.4904952353851151</v>
      </c>
      <c r="I7550" s="578">
        <v>0.16691312135905376</v>
      </c>
      <c r="J7550" s="578">
        <v>2.8061253251507847E-2</v>
      </c>
      <c r="K7550" s="578">
        <v>10.464961879708072</v>
      </c>
      <c r="L7550" s="578">
        <v>1491.8609517415298</v>
      </c>
      <c r="M7550" s="578">
        <v>3.9291828180964004</v>
      </c>
      <c r="N7550" s="578">
        <v>0.23821959176954449</v>
      </c>
      <c r="O7550" s="578">
        <v>2.9731598314053025E-2</v>
      </c>
      <c r="P7550" s="578">
        <v>10.124367281350821</v>
      </c>
      <c r="Q7550" s="578">
        <v>1408.0475769042923</v>
      </c>
      <c r="R7550" s="578">
        <v>3.4904951963884101</v>
      </c>
      <c r="S7550" s="578">
        <v>0.16691310565632478</v>
      </c>
      <c r="T7550" s="578">
        <v>2.8061253251507847E-2</v>
      </c>
      <c r="U7550" s="578">
        <v>10.464961348228332</v>
      </c>
      <c r="V7550" s="578">
        <v>1491.8609517415298</v>
      </c>
      <c r="W7550" s="578">
        <v>3.9291828103838826</v>
      </c>
      <c r="X7550" s="578">
        <v>0.23821959694517575</v>
      </c>
      <c r="Y7550" s="578">
        <v>2.9731598314053025E-2</v>
      </c>
    </row>
    <row r="7551" spans="1:25" x14ac:dyDescent="0.3">
      <c r="A7551" s="61" t="s">
        <v>8230</v>
      </c>
      <c r="B7551" s="61" t="s">
        <v>2194</v>
      </c>
      <c r="C7551" s="61" t="s">
        <v>45</v>
      </c>
      <c r="D7551" s="36">
        <v>13</v>
      </c>
      <c r="E7551" s="36">
        <v>2012</v>
      </c>
      <c r="F7551" s="578">
        <v>10.316137354456822</v>
      </c>
      <c r="G7551" s="578">
        <v>1402.1478029886823</v>
      </c>
      <c r="H7551" s="578">
        <v>3.3013003461819577</v>
      </c>
      <c r="I7551" s="578">
        <v>0.17214267317346302</v>
      </c>
      <c r="J7551" s="578">
        <v>2.7943685728435676E-2</v>
      </c>
      <c r="K7551" s="578">
        <v>10.63481162195523</v>
      </c>
      <c r="L7551" s="578">
        <v>1483.8716595967549</v>
      </c>
      <c r="M7551" s="578">
        <v>3.7277232144745778</v>
      </c>
      <c r="N7551" s="578">
        <v>0.24492166673796048</v>
      </c>
      <c r="O7551" s="578">
        <v>2.9572385305073078E-2</v>
      </c>
      <c r="P7551" s="578">
        <v>10.316137965415205</v>
      </c>
      <c r="Q7551" s="578">
        <v>1402.1478029886823</v>
      </c>
      <c r="R7551" s="578">
        <v>3.3013001722817199</v>
      </c>
      <c r="S7551" s="578">
        <v>0.17214266238564299</v>
      </c>
      <c r="T7551" s="578">
        <v>2.7943685728435676E-2</v>
      </c>
      <c r="U7551" s="578">
        <v>10.634812401772349</v>
      </c>
      <c r="V7551" s="578">
        <v>1483.8716595967549</v>
      </c>
      <c r="W7551" s="578">
        <v>3.7277231769427677</v>
      </c>
      <c r="X7551" s="578">
        <v>0.2449216512171305</v>
      </c>
      <c r="Y7551" s="578">
        <v>2.9572385828942026E-2</v>
      </c>
    </row>
    <row r="7552" spans="1:25" x14ac:dyDescent="0.3">
      <c r="A7552" s="61" t="s">
        <v>8231</v>
      </c>
      <c r="B7552" s="61" t="s">
        <v>2194</v>
      </c>
      <c r="C7552" s="61" t="s">
        <v>45</v>
      </c>
      <c r="D7552" s="36">
        <v>14</v>
      </c>
      <c r="E7552" s="36">
        <v>2012</v>
      </c>
      <c r="F7552" s="578">
        <v>10.93950696802461</v>
      </c>
      <c r="G7552" s="578">
        <v>1491.433339436845</v>
      </c>
      <c r="H7552" s="578">
        <v>3.5228626984123026</v>
      </c>
      <c r="I7552" s="578">
        <v>0.21306364728297877</v>
      </c>
      <c r="J7552" s="578">
        <v>2.972305810544635E-2</v>
      </c>
      <c r="K7552" s="578">
        <v>11.18984355476001</v>
      </c>
      <c r="L7552" s="578">
        <v>1561.12070846557</v>
      </c>
      <c r="M7552" s="578">
        <v>3.895603561885455</v>
      </c>
      <c r="N7552" s="578">
        <v>0.281934456140637</v>
      </c>
      <c r="O7552" s="578">
        <v>3.1111885444261075E-2</v>
      </c>
      <c r="P7552" s="578">
        <v>10.93950674450736</v>
      </c>
      <c r="Q7552" s="578">
        <v>1491.433339436845</v>
      </c>
      <c r="R7552" s="578">
        <v>3.5228626327613375</v>
      </c>
      <c r="S7552" s="578">
        <v>0.21306368383860247</v>
      </c>
      <c r="T7552" s="578">
        <v>2.972305810544635E-2</v>
      </c>
      <c r="U7552" s="578">
        <v>11.189842874263348</v>
      </c>
      <c r="V7552" s="578">
        <v>1561.12070846557</v>
      </c>
      <c r="W7552" s="578">
        <v>3.895603573985372</v>
      </c>
      <c r="X7552" s="578">
        <v>0.28193445577805148</v>
      </c>
      <c r="Y7552" s="578">
        <v>3.1111886491998975E-2</v>
      </c>
    </row>
    <row r="7553" spans="1:25" x14ac:dyDescent="0.3">
      <c r="A7553" s="61" t="s">
        <v>8232</v>
      </c>
      <c r="B7553" s="61" t="s">
        <v>2194</v>
      </c>
      <c r="C7553" s="61" t="s">
        <v>45</v>
      </c>
      <c r="D7553" s="36">
        <v>15</v>
      </c>
      <c r="E7553" s="36">
        <v>2012</v>
      </c>
      <c r="F7553" s="578">
        <v>11.473751128589482</v>
      </c>
      <c r="G7553" s="578">
        <v>1567.9595578511523</v>
      </c>
      <c r="H7553" s="578">
        <v>3.712767894167575</v>
      </c>
      <c r="I7553" s="578">
        <v>0.24813832679258899</v>
      </c>
      <c r="J7553" s="578">
        <v>3.1248147832229674E-2</v>
      </c>
      <c r="K7553" s="578">
        <v>11.673331838509773</v>
      </c>
      <c r="L7553" s="578">
        <v>1626.2935638427675</v>
      </c>
      <c r="M7553" s="578">
        <v>4.0304261575474758</v>
      </c>
      <c r="N7553" s="578">
        <v>0.31007857505513375</v>
      </c>
      <c r="O7553" s="578">
        <v>3.2410676629903372E-2</v>
      </c>
      <c r="P7553" s="578">
        <v>11.473750820632141</v>
      </c>
      <c r="Q7553" s="578">
        <v>1567.9594535827598</v>
      </c>
      <c r="R7553" s="578">
        <v>3.7127678244905775</v>
      </c>
      <c r="S7553" s="578">
        <v>0.24813831659897276</v>
      </c>
      <c r="T7553" s="578">
        <v>3.1248147832229674E-2</v>
      </c>
      <c r="U7553" s="578">
        <v>11.673331416320504</v>
      </c>
      <c r="V7553" s="578">
        <v>1626.2935638427675</v>
      </c>
      <c r="W7553" s="578">
        <v>4.03042651767585</v>
      </c>
      <c r="X7553" s="578">
        <v>0.31007855431137876</v>
      </c>
      <c r="Y7553" s="578">
        <v>3.2410677153772327E-2</v>
      </c>
    </row>
    <row r="7554" spans="1:25" x14ac:dyDescent="0.3">
      <c r="A7554" s="580" t="s">
        <v>8233</v>
      </c>
      <c r="B7554" s="580" t="s">
        <v>2194</v>
      </c>
      <c r="C7554" s="580" t="s">
        <v>45</v>
      </c>
      <c r="D7554" s="581">
        <v>16</v>
      </c>
      <c r="E7554" s="581">
        <v>2012</v>
      </c>
      <c r="F7554" s="582">
        <v>12.265873938491749</v>
      </c>
      <c r="G7554" s="582">
        <v>1678.77297465006</v>
      </c>
      <c r="H7554" s="582">
        <v>3.9735780042913849</v>
      </c>
      <c r="I7554" s="582">
        <v>0.29626637210822049</v>
      </c>
      <c r="J7554" s="582">
        <v>3.3456629801851948E-2</v>
      </c>
      <c r="K7554" s="582">
        <v>12.38748456606355</v>
      </c>
      <c r="L7554" s="582">
        <v>1723.7616653442324</v>
      </c>
      <c r="M7554" s="582">
        <v>4.2389498813111732</v>
      </c>
      <c r="N7554" s="582">
        <v>0.35298464922137351</v>
      </c>
      <c r="O7554" s="582">
        <v>3.4353191750900153E-2</v>
      </c>
      <c r="P7554" s="582">
        <v>12.265874981567874</v>
      </c>
      <c r="Q7554" s="582">
        <v>1678.7729225158623</v>
      </c>
      <c r="R7554" s="582">
        <v>3.9735779149098827</v>
      </c>
      <c r="S7554" s="582">
        <v>0.29626637699766395</v>
      </c>
      <c r="T7554" s="582">
        <v>3.3456629801851975E-2</v>
      </c>
      <c r="U7554" s="582">
        <v>12.387485087609649</v>
      </c>
      <c r="V7554" s="582">
        <v>1723.7616653442324</v>
      </c>
      <c r="W7554" s="582">
        <v>4.2389498955017118</v>
      </c>
      <c r="X7554" s="582">
        <v>0.35298466499928777</v>
      </c>
      <c r="Y7554" s="582">
        <v>3.4353191750900153E-2</v>
      </c>
    </row>
    <row r="7555" spans="1:25" x14ac:dyDescent="0.3">
      <c r="A7555" s="61" t="s">
        <v>8234</v>
      </c>
      <c r="B7555" s="61" t="s">
        <v>2194</v>
      </c>
      <c r="C7555" s="61" t="s">
        <v>45</v>
      </c>
      <c r="D7555" s="36">
        <v>1</v>
      </c>
      <c r="E7555" s="36">
        <v>2020</v>
      </c>
      <c r="F7555" s="578">
        <v>25.291762709753975</v>
      </c>
      <c r="G7555" s="578">
        <v>6627.5442632039321</v>
      </c>
      <c r="H7555" s="578">
        <v>25.0672062822462</v>
      </c>
      <c r="I7555" s="578">
        <v>0.33330580805219701</v>
      </c>
      <c r="J7555" s="578">
        <v>4.4094954539711254E-2</v>
      </c>
      <c r="K7555" s="578">
        <v>25.631190743588949</v>
      </c>
      <c r="L7555" s="578">
        <v>6696.1214497884075</v>
      </c>
      <c r="M7555" s="578">
        <v>25.21812455585065</v>
      </c>
      <c r="N7555" s="578">
        <v>0.33558439856157402</v>
      </c>
      <c r="O7555" s="578">
        <v>4.4551210128702175E-2</v>
      </c>
      <c r="P7555" s="578">
        <v>25.291763226327276</v>
      </c>
      <c r="Q7555" s="578">
        <v>6627.5442632039321</v>
      </c>
      <c r="R7555" s="578">
        <v>25.067206587720026</v>
      </c>
      <c r="S7555" s="578">
        <v>0.33330582342265774</v>
      </c>
      <c r="T7555" s="578">
        <v>4.4094954015842305E-2</v>
      </c>
      <c r="U7555" s="578">
        <v>25.631190743645625</v>
      </c>
      <c r="V7555" s="578">
        <v>6696.1213989257767</v>
      </c>
      <c r="W7555" s="578">
        <v>25.218125344525646</v>
      </c>
      <c r="X7555" s="578">
        <v>0.335584445176209</v>
      </c>
      <c r="Y7555" s="578">
        <v>4.4551211176440078E-2</v>
      </c>
    </row>
    <row r="7556" spans="1:25" x14ac:dyDescent="0.3">
      <c r="A7556" s="61" t="s">
        <v>8235</v>
      </c>
      <c r="B7556" s="61" t="s">
        <v>2194</v>
      </c>
      <c r="C7556" s="61" t="s">
        <v>45</v>
      </c>
      <c r="D7556" s="36">
        <v>2</v>
      </c>
      <c r="E7556" s="36">
        <v>2020</v>
      </c>
      <c r="F7556" s="578">
        <v>16.407332340865299</v>
      </c>
      <c r="G7556" s="578">
        <v>3990.8074162801076</v>
      </c>
      <c r="H7556" s="578">
        <v>14.649671018045975</v>
      </c>
      <c r="I7556" s="578">
        <v>0.25222570733118677</v>
      </c>
      <c r="J7556" s="578">
        <v>2.6551985317685899E-2</v>
      </c>
      <c r="K7556" s="578">
        <v>16.646522045639301</v>
      </c>
      <c r="L7556" s="578">
        <v>4030.5591125488254</v>
      </c>
      <c r="M7556" s="578">
        <v>14.736228826533299</v>
      </c>
      <c r="N7556" s="578">
        <v>0.25186547743578525</v>
      </c>
      <c r="O7556" s="578">
        <v>2.6816485255646172E-2</v>
      </c>
      <c r="P7556" s="578">
        <v>16.407331824291397</v>
      </c>
      <c r="Q7556" s="578">
        <v>3990.8074162801076</v>
      </c>
      <c r="R7556" s="578">
        <v>14.649671802064352</v>
      </c>
      <c r="S7556" s="578">
        <v>0.25222570738393746</v>
      </c>
      <c r="T7556" s="578">
        <v>2.6551985317685899E-2</v>
      </c>
      <c r="U7556" s="578">
        <v>16.646521529055725</v>
      </c>
      <c r="V7556" s="578">
        <v>4030.5591125488254</v>
      </c>
      <c r="W7556" s="578">
        <v>14.7362294987542</v>
      </c>
      <c r="X7556" s="578">
        <v>0.25186549836629002</v>
      </c>
      <c r="Y7556" s="578">
        <v>2.6816485255646172E-2</v>
      </c>
    </row>
    <row r="7557" spans="1:25" x14ac:dyDescent="0.3">
      <c r="A7557" s="61" t="s">
        <v>8236</v>
      </c>
      <c r="B7557" s="61" t="s">
        <v>2194</v>
      </c>
      <c r="C7557" s="61" t="s">
        <v>45</v>
      </c>
      <c r="D7557" s="36">
        <v>3</v>
      </c>
      <c r="E7557" s="36">
        <v>2020</v>
      </c>
      <c r="F7557" s="578">
        <v>12.60107901321615</v>
      </c>
      <c r="G7557" s="578">
        <v>2799.0103403727176</v>
      </c>
      <c r="H7557" s="578">
        <v>9.4293419668489573</v>
      </c>
      <c r="I7557" s="578">
        <v>0.1756514721346315</v>
      </c>
      <c r="J7557" s="578">
        <v>1.8622624231890424E-2</v>
      </c>
      <c r="K7557" s="578">
        <v>12.2650468808057</v>
      </c>
      <c r="L7557" s="578">
        <v>2734.4903818766247</v>
      </c>
      <c r="M7557" s="578">
        <v>9.2604025722442476</v>
      </c>
      <c r="N7557" s="578">
        <v>0.17103514381233226</v>
      </c>
      <c r="O7557" s="578">
        <v>1.8193377220692676E-2</v>
      </c>
      <c r="P7557" s="578">
        <v>12.6010790132007</v>
      </c>
      <c r="Q7557" s="578">
        <v>2799.0102882385227</v>
      </c>
      <c r="R7557" s="578">
        <v>9.4293413066673715</v>
      </c>
      <c r="S7557" s="578">
        <v>0.17565146170939677</v>
      </c>
      <c r="T7557" s="578">
        <v>1.8622624746058098E-2</v>
      </c>
      <c r="U7557" s="578">
        <v>12.2650468808213</v>
      </c>
      <c r="V7557" s="578">
        <v>2734.4903818766247</v>
      </c>
      <c r="W7557" s="578">
        <v>9.2604026933355819</v>
      </c>
      <c r="X7557" s="578">
        <v>0.17103515998436053</v>
      </c>
      <c r="Y7557" s="578">
        <v>1.8193377220692676E-2</v>
      </c>
    </row>
    <row r="7558" spans="1:25" x14ac:dyDescent="0.3">
      <c r="A7558" s="61" t="s">
        <v>8237</v>
      </c>
      <c r="B7558" s="61" t="s">
        <v>2194</v>
      </c>
      <c r="C7558" s="61" t="s">
        <v>45</v>
      </c>
      <c r="D7558" s="36">
        <v>4</v>
      </c>
      <c r="E7558" s="36">
        <v>2020</v>
      </c>
      <c r="F7558" s="578">
        <v>12.585135623138676</v>
      </c>
      <c r="G7558" s="578">
        <v>2678.30641428629</v>
      </c>
      <c r="H7558" s="578">
        <v>8.3009748889986987</v>
      </c>
      <c r="I7558" s="578">
        <v>0.30290298120477577</v>
      </c>
      <c r="J7558" s="578">
        <v>1.7819518436832923E-2</v>
      </c>
      <c r="K7558" s="578">
        <v>12.18895734597265</v>
      </c>
      <c r="L7558" s="578">
        <v>2599.0641988118427</v>
      </c>
      <c r="M7558" s="578">
        <v>8.1015084943210205</v>
      </c>
      <c r="N7558" s="578">
        <v>0.28718243853290848</v>
      </c>
      <c r="O7558" s="578">
        <v>1.7292313006085601E-2</v>
      </c>
      <c r="P7558" s="578">
        <v>12.58513562314385</v>
      </c>
      <c r="Q7558" s="578">
        <v>2678.3065185546802</v>
      </c>
      <c r="R7558" s="578">
        <v>8.3009746645790656</v>
      </c>
      <c r="S7558" s="578">
        <v>0.30290298673935401</v>
      </c>
      <c r="T7558" s="578">
        <v>1.7819518436832923E-2</v>
      </c>
      <c r="U7558" s="578">
        <v>12.188957345962624</v>
      </c>
      <c r="V7558" s="578">
        <v>2599.0641988118427</v>
      </c>
      <c r="W7558" s="578">
        <v>8.1015085556912965</v>
      </c>
      <c r="X7558" s="578">
        <v>0.287182475528728</v>
      </c>
      <c r="Y7558" s="578">
        <v>1.7292313529954549E-2</v>
      </c>
    </row>
    <row r="7559" spans="1:25" x14ac:dyDescent="0.3">
      <c r="A7559" s="61" t="s">
        <v>8238</v>
      </c>
      <c r="B7559" s="61" t="s">
        <v>2194</v>
      </c>
      <c r="C7559" s="61" t="s">
        <v>45</v>
      </c>
      <c r="D7559" s="36">
        <v>5</v>
      </c>
      <c r="E7559" s="36">
        <v>2020</v>
      </c>
      <c r="F7559" s="578">
        <v>10.544968967149822</v>
      </c>
      <c r="G7559" s="578">
        <v>2277.3582865397075</v>
      </c>
      <c r="H7559" s="578">
        <v>6.8589950899186025</v>
      </c>
      <c r="I7559" s="578">
        <v>0.16473717263700824</v>
      </c>
      <c r="J7559" s="578">
        <v>1.51519192731939E-2</v>
      </c>
      <c r="K7559" s="578">
        <v>10.405617722575517</v>
      </c>
      <c r="L7559" s="578">
        <v>2240.4544105529749</v>
      </c>
      <c r="M7559" s="578">
        <v>6.7711928646506996</v>
      </c>
      <c r="N7559" s="578">
        <v>0.16135013908206</v>
      </c>
      <c r="O7559" s="578">
        <v>1.4906387465695475E-2</v>
      </c>
      <c r="P7559" s="578">
        <v>10.544968972116859</v>
      </c>
      <c r="Q7559" s="578">
        <v>2277.3582865397075</v>
      </c>
      <c r="R7559" s="578">
        <v>6.8589951655255055</v>
      </c>
      <c r="S7559" s="578">
        <v>0.164737198584892</v>
      </c>
      <c r="T7559" s="578">
        <v>1.515191874932495E-2</v>
      </c>
      <c r="U7559" s="578">
        <v>10.405618239138818</v>
      </c>
      <c r="V7559" s="578">
        <v>2240.4544626871725</v>
      </c>
      <c r="W7559" s="578">
        <v>6.7711931865051129</v>
      </c>
      <c r="X7559" s="578">
        <v>0.161350144722746</v>
      </c>
      <c r="Y7559" s="578">
        <v>1.4906387465695475E-2</v>
      </c>
    </row>
    <row r="7560" spans="1:25" x14ac:dyDescent="0.3">
      <c r="A7560" s="61" t="s">
        <v>8239</v>
      </c>
      <c r="B7560" s="61" t="s">
        <v>2194</v>
      </c>
      <c r="C7560" s="61" t="s">
        <v>45</v>
      </c>
      <c r="D7560" s="36">
        <v>6</v>
      </c>
      <c r="E7560" s="36">
        <v>2020</v>
      </c>
      <c r="F7560" s="578">
        <v>10.06291787361832</v>
      </c>
      <c r="G7560" s="578">
        <v>2151.4778238932272</v>
      </c>
      <c r="H7560" s="578">
        <v>6.3369608738042444</v>
      </c>
      <c r="I7560" s="578">
        <v>0.19519521640419601</v>
      </c>
      <c r="J7560" s="578">
        <v>1.4314415476595324E-2</v>
      </c>
      <c r="K7560" s="578">
        <v>10.056837728345529</v>
      </c>
      <c r="L7560" s="578">
        <v>2139.6999893188422</v>
      </c>
      <c r="M7560" s="578">
        <v>6.312396487128952</v>
      </c>
      <c r="N7560" s="578">
        <v>0.19230012665987775</v>
      </c>
      <c r="O7560" s="578">
        <v>1.4236067732175148E-2</v>
      </c>
      <c r="P7560" s="578">
        <v>10.06291787361317</v>
      </c>
      <c r="Q7560" s="578">
        <v>2151.4778238932272</v>
      </c>
      <c r="R7560" s="578">
        <v>6.3369608400680573</v>
      </c>
      <c r="S7560" s="578">
        <v>0.19519521640419601</v>
      </c>
      <c r="T7560" s="578">
        <v>1.4314415476595324E-2</v>
      </c>
      <c r="U7560" s="578">
        <v>10.056837673702789</v>
      </c>
      <c r="V7560" s="578">
        <v>2139.6999893188422</v>
      </c>
      <c r="W7560" s="578">
        <v>6.3123966818820874</v>
      </c>
      <c r="X7560" s="578">
        <v>0.19230013193737225</v>
      </c>
      <c r="Y7560" s="578">
        <v>1.4236067732175148E-2</v>
      </c>
    </row>
    <row r="7561" spans="1:25" x14ac:dyDescent="0.3">
      <c r="A7561" s="61" t="s">
        <v>8240</v>
      </c>
      <c r="B7561" s="61" t="s">
        <v>2194</v>
      </c>
      <c r="C7561" s="61" t="s">
        <v>45</v>
      </c>
      <c r="D7561" s="36">
        <v>7</v>
      </c>
      <c r="E7561" s="36">
        <v>2020</v>
      </c>
      <c r="F7561" s="578">
        <v>9.7566017528867128</v>
      </c>
      <c r="G7561" s="578">
        <v>2076.3901824951099</v>
      </c>
      <c r="H7561" s="578">
        <v>5.8782544400504122</v>
      </c>
      <c r="I7561" s="578">
        <v>0.21185558576083424</v>
      </c>
      <c r="J7561" s="578">
        <v>1.3814835489029001E-2</v>
      </c>
      <c r="K7561" s="578">
        <v>9.8394990757402852</v>
      </c>
      <c r="L7561" s="578">
        <v>2082.5838661193802</v>
      </c>
      <c r="M7561" s="578">
        <v>5.9104544712851403</v>
      </c>
      <c r="N7561" s="578">
        <v>0.21283811371540601</v>
      </c>
      <c r="O7561" s="578">
        <v>1.3856020804572176E-2</v>
      </c>
      <c r="P7561" s="578">
        <v>9.756601703211027</v>
      </c>
      <c r="Q7561" s="578">
        <v>2076.3901824951099</v>
      </c>
      <c r="R7561" s="578">
        <v>5.8782545370049748</v>
      </c>
      <c r="S7561" s="578">
        <v>0.21185559109047325</v>
      </c>
      <c r="T7561" s="578">
        <v>1.3814835489029001E-2</v>
      </c>
      <c r="U7561" s="578">
        <v>9.8394989714269911</v>
      </c>
      <c r="V7561" s="578">
        <v>2082.5838661193802</v>
      </c>
      <c r="W7561" s="578">
        <v>5.9104545298857021</v>
      </c>
      <c r="X7561" s="578">
        <v>0.21283811371540601</v>
      </c>
      <c r="Y7561" s="578">
        <v>1.3856020804572176E-2</v>
      </c>
    </row>
    <row r="7562" spans="1:25" x14ac:dyDescent="0.3">
      <c r="A7562" s="61" t="s">
        <v>8241</v>
      </c>
      <c r="B7562" s="61" t="s">
        <v>2194</v>
      </c>
      <c r="C7562" s="61" t="s">
        <v>45</v>
      </c>
      <c r="D7562" s="36">
        <v>8</v>
      </c>
      <c r="E7562" s="36">
        <v>2020</v>
      </c>
      <c r="F7562" s="578">
        <v>8.1578765475460351</v>
      </c>
      <c r="G7562" s="578">
        <v>1685.286270141595</v>
      </c>
      <c r="H7562" s="578">
        <v>4.5289175072636327</v>
      </c>
      <c r="I7562" s="578">
        <v>0.10150798871381975</v>
      </c>
      <c r="J7562" s="578">
        <v>1.1212705716995199E-2</v>
      </c>
      <c r="K7562" s="578">
        <v>8.3959520530132341</v>
      </c>
      <c r="L7562" s="578">
        <v>1730.2917003631574</v>
      </c>
      <c r="M7562" s="578">
        <v>4.6807851560151876</v>
      </c>
      <c r="N7562" s="578">
        <v>0.12161433365781665</v>
      </c>
      <c r="O7562" s="578">
        <v>1.1512114443272926E-2</v>
      </c>
      <c r="P7562" s="578">
        <v>8.1578765475461861</v>
      </c>
      <c r="Q7562" s="578">
        <v>1685.286270141595</v>
      </c>
      <c r="R7562" s="578">
        <v>4.5289176738879142</v>
      </c>
      <c r="S7562" s="578">
        <v>0.10150799494082675</v>
      </c>
      <c r="T7562" s="578">
        <v>1.1212705197976874E-2</v>
      </c>
      <c r="U7562" s="578">
        <v>8.3959521076508246</v>
      </c>
      <c r="V7562" s="578">
        <v>1730.2917003631574</v>
      </c>
      <c r="W7562" s="578">
        <v>4.6807850989910822</v>
      </c>
      <c r="X7562" s="578">
        <v>0.12161433942674169</v>
      </c>
      <c r="Y7562" s="578">
        <v>1.1512114443272926E-2</v>
      </c>
    </row>
    <row r="7563" spans="1:25" x14ac:dyDescent="0.3">
      <c r="A7563" s="61" t="s">
        <v>8242</v>
      </c>
      <c r="B7563" s="61" t="s">
        <v>2194</v>
      </c>
      <c r="C7563" s="61" t="s">
        <v>45</v>
      </c>
      <c r="D7563" s="36">
        <v>9</v>
      </c>
      <c r="E7563" s="36">
        <v>2020</v>
      </c>
      <c r="F7563" s="578">
        <v>8.06549104454173</v>
      </c>
      <c r="G7563" s="578">
        <v>1636.65820693969</v>
      </c>
      <c r="H7563" s="578">
        <v>4.1739181935069283</v>
      </c>
      <c r="I7563" s="578">
        <v>0.1147400868630937</v>
      </c>
      <c r="J7563" s="578">
        <v>1.0889148795589125E-2</v>
      </c>
      <c r="K7563" s="578">
        <v>8.3410005789094868</v>
      </c>
      <c r="L7563" s="578">
        <v>1694.4431851704876</v>
      </c>
      <c r="M7563" s="578">
        <v>4.3718960605013546</v>
      </c>
      <c r="N7563" s="578">
        <v>0.15617272423029699</v>
      </c>
      <c r="O7563" s="578">
        <v>1.1273607194501226E-2</v>
      </c>
      <c r="P7563" s="578">
        <v>8.0654909874100014</v>
      </c>
      <c r="Q7563" s="578">
        <v>1636.6580505371053</v>
      </c>
      <c r="R7563" s="578">
        <v>4.1739182285212602</v>
      </c>
      <c r="S7563" s="578">
        <v>0.1147400868576367</v>
      </c>
      <c r="T7563" s="578">
        <v>1.0889148795589125E-2</v>
      </c>
      <c r="U7563" s="578">
        <v>8.341000631052939</v>
      </c>
      <c r="V7563" s="578">
        <v>1694.4431851704876</v>
      </c>
      <c r="W7563" s="578">
        <v>4.3718961901953</v>
      </c>
      <c r="X7563" s="578">
        <v>0.15617272418846001</v>
      </c>
      <c r="Y7563" s="578">
        <v>1.1273607194501226E-2</v>
      </c>
    </row>
    <row r="7564" spans="1:25" x14ac:dyDescent="0.3">
      <c r="A7564" s="61" t="s">
        <v>8243</v>
      </c>
      <c r="B7564" s="61" t="s">
        <v>2194</v>
      </c>
      <c r="C7564" s="61" t="s">
        <v>45</v>
      </c>
      <c r="D7564" s="36">
        <v>10</v>
      </c>
      <c r="E7564" s="36">
        <v>2020</v>
      </c>
      <c r="F7564" s="578">
        <v>7.9936366811019344</v>
      </c>
      <c r="G7564" s="578">
        <v>1598.8362375895126</v>
      </c>
      <c r="H7564" s="578">
        <v>3.8977998709330302</v>
      </c>
      <c r="I7564" s="578">
        <v>0.12503179744847595</v>
      </c>
      <c r="J7564" s="578">
        <v>1.0637533336800151E-2</v>
      </c>
      <c r="K7564" s="578">
        <v>8.299105299225932</v>
      </c>
      <c r="L7564" s="578">
        <v>1665.8114407857202</v>
      </c>
      <c r="M7564" s="578">
        <v>4.1259245584078545</v>
      </c>
      <c r="N7564" s="578">
        <v>0.18632509268839648</v>
      </c>
      <c r="O7564" s="578">
        <v>1.1083131103077824E-2</v>
      </c>
      <c r="P7564" s="578">
        <v>7.9936369418774076</v>
      </c>
      <c r="Q7564" s="578">
        <v>1598.8362375895126</v>
      </c>
      <c r="R7564" s="578">
        <v>3.8978002117025077</v>
      </c>
      <c r="S7564" s="578">
        <v>0.12503180257044694</v>
      </c>
      <c r="T7564" s="578">
        <v>1.0637533336800151E-2</v>
      </c>
      <c r="U7564" s="578">
        <v>8.2991053488810032</v>
      </c>
      <c r="V7564" s="578">
        <v>1665.8114407857202</v>
      </c>
      <c r="W7564" s="578">
        <v>4.1259246508416201</v>
      </c>
      <c r="X7564" s="578">
        <v>0.18632509268839648</v>
      </c>
      <c r="Y7564" s="578">
        <v>1.1083131103077824E-2</v>
      </c>
    </row>
    <row r="7565" spans="1:25" x14ac:dyDescent="0.3">
      <c r="A7565" s="61" t="s">
        <v>8244</v>
      </c>
      <c r="B7565" s="61" t="s">
        <v>2194</v>
      </c>
      <c r="C7565" s="61" t="s">
        <v>45</v>
      </c>
      <c r="D7565" s="36">
        <v>11</v>
      </c>
      <c r="E7565" s="36">
        <v>2020</v>
      </c>
      <c r="F7565" s="578">
        <v>7.7471726511142398</v>
      </c>
      <c r="G7565" s="578">
        <v>1511.2058436075799</v>
      </c>
      <c r="H7565" s="578">
        <v>3.4786778100096796</v>
      </c>
      <c r="I7565" s="578">
        <v>0.10949501691266041</v>
      </c>
      <c r="J7565" s="578">
        <v>1.0054486803710436E-2</v>
      </c>
      <c r="K7565" s="578">
        <v>8.0844533593517518</v>
      </c>
      <c r="L7565" s="578">
        <v>1588.4496561686126</v>
      </c>
      <c r="M7565" s="578">
        <v>3.7406627770178575</v>
      </c>
      <c r="N7565" s="578">
        <v>0.18782876594195799</v>
      </c>
      <c r="O7565" s="578">
        <v>1.0568438641106051E-2</v>
      </c>
      <c r="P7565" s="578">
        <v>7.747172867186233</v>
      </c>
      <c r="Q7565" s="578">
        <v>1511.2058436075799</v>
      </c>
      <c r="R7565" s="578">
        <v>3.478677909125202</v>
      </c>
      <c r="S7565" s="578">
        <v>0.10949502269462139</v>
      </c>
      <c r="T7565" s="578">
        <v>1.0054486803710436E-2</v>
      </c>
      <c r="U7565" s="578">
        <v>8.0844534611763521</v>
      </c>
      <c r="V7565" s="578">
        <v>1588.44970830281</v>
      </c>
      <c r="W7565" s="578">
        <v>3.7406628321914397</v>
      </c>
      <c r="X7565" s="578">
        <v>0.18782877649694726</v>
      </c>
      <c r="Y7565" s="578">
        <v>1.0568438641106051E-2</v>
      </c>
    </row>
    <row r="7566" spans="1:25" x14ac:dyDescent="0.3">
      <c r="A7566" s="61" t="s">
        <v>8245</v>
      </c>
      <c r="B7566" s="61" t="s">
        <v>2194</v>
      </c>
      <c r="C7566" s="61" t="s">
        <v>45</v>
      </c>
      <c r="D7566" s="36">
        <v>12</v>
      </c>
      <c r="E7566" s="36">
        <v>2020</v>
      </c>
      <c r="F7566" s="578">
        <v>7.4744185733513042</v>
      </c>
      <c r="G7566" s="578">
        <v>1414.3418464660599</v>
      </c>
      <c r="H7566" s="578">
        <v>3.0461193895462153</v>
      </c>
      <c r="I7566" s="578">
        <v>8.3519925567998032E-2</v>
      </c>
      <c r="J7566" s="578">
        <v>9.4100254597530349E-3</v>
      </c>
      <c r="K7566" s="578">
        <v>7.827021856950517</v>
      </c>
      <c r="L7566" s="578">
        <v>1498.40490722656</v>
      </c>
      <c r="M7566" s="578">
        <v>3.3341713621387754</v>
      </c>
      <c r="N7566" s="578">
        <v>0.175912459731383</v>
      </c>
      <c r="O7566" s="578">
        <v>9.9693215840185555E-3</v>
      </c>
      <c r="P7566" s="578">
        <v>7.4744186776594326</v>
      </c>
      <c r="Q7566" s="578">
        <v>1414.3418464660599</v>
      </c>
      <c r="R7566" s="578">
        <v>3.0461194674086651</v>
      </c>
      <c r="S7566" s="578">
        <v>8.3519925063531675E-2</v>
      </c>
      <c r="T7566" s="578">
        <v>9.4100255664670805E-3</v>
      </c>
      <c r="U7566" s="578">
        <v>7.8270218569505197</v>
      </c>
      <c r="V7566" s="578">
        <v>1498.40490722656</v>
      </c>
      <c r="W7566" s="578">
        <v>3.3341712727512101</v>
      </c>
      <c r="X7566" s="578">
        <v>0.175912459731383</v>
      </c>
      <c r="Y7566" s="578">
        <v>9.969321744089623E-3</v>
      </c>
    </row>
    <row r="7567" spans="1:25" x14ac:dyDescent="0.3">
      <c r="A7567" s="61" t="s">
        <v>8246</v>
      </c>
      <c r="B7567" s="61" t="s">
        <v>2194</v>
      </c>
      <c r="C7567" s="61" t="s">
        <v>45</v>
      </c>
      <c r="D7567" s="36">
        <v>13</v>
      </c>
      <c r="E7567" s="36">
        <v>2020</v>
      </c>
      <c r="F7567" s="578">
        <v>7.5681238107222217</v>
      </c>
      <c r="G7567" s="578">
        <v>1408.2697753906225</v>
      </c>
      <c r="H7567" s="578">
        <v>2.9241072032430799</v>
      </c>
      <c r="I7567" s="578">
        <v>7.7910549916850688E-2</v>
      </c>
      <c r="J7567" s="578">
        <v>9.3696387387656906E-3</v>
      </c>
      <c r="K7567" s="578">
        <v>7.9033875562173872</v>
      </c>
      <c r="L7567" s="578">
        <v>1490.2405103047627</v>
      </c>
      <c r="M7567" s="578">
        <v>3.2076903202978371</v>
      </c>
      <c r="N7567" s="578">
        <v>0.17373232372119601</v>
      </c>
      <c r="O7567" s="578">
        <v>9.915007433543583E-3</v>
      </c>
      <c r="P7567" s="578">
        <v>7.5681238132057471</v>
      </c>
      <c r="Q7567" s="578">
        <v>1408.2697753906225</v>
      </c>
      <c r="R7567" s="578">
        <v>2.9241072607595253</v>
      </c>
      <c r="S7567" s="578">
        <v>7.791054885880519E-2</v>
      </c>
      <c r="T7567" s="578">
        <v>9.3696386320516432E-3</v>
      </c>
      <c r="U7567" s="578">
        <v>7.9033875040580153</v>
      </c>
      <c r="V7567" s="578">
        <v>1490.2405103047627</v>
      </c>
      <c r="W7567" s="578">
        <v>3.2076903069779852</v>
      </c>
      <c r="X7567" s="578">
        <v>0.17373231859892174</v>
      </c>
      <c r="Y7567" s="578">
        <v>9.915007433543583E-3</v>
      </c>
    </row>
    <row r="7568" spans="1:25" x14ac:dyDescent="0.3">
      <c r="A7568" s="61" t="s">
        <v>8247</v>
      </c>
      <c r="B7568" s="61" t="s">
        <v>2194</v>
      </c>
      <c r="C7568" s="61" t="s">
        <v>45</v>
      </c>
      <c r="D7568" s="36">
        <v>14</v>
      </c>
      <c r="E7568" s="36">
        <v>2020</v>
      </c>
      <c r="F7568" s="578">
        <v>8.0842186094196169</v>
      </c>
      <c r="G7568" s="578">
        <v>1497.7136052449475</v>
      </c>
      <c r="H7568" s="578">
        <v>3.103739070926768</v>
      </c>
      <c r="I7568" s="578">
        <v>0.10403060019264845</v>
      </c>
      <c r="J7568" s="578">
        <v>9.9647153498760004E-3</v>
      </c>
      <c r="K7568" s="578">
        <v>8.3576500018984845</v>
      </c>
      <c r="L7568" s="578">
        <v>1567.6117426554301</v>
      </c>
      <c r="M7568" s="578">
        <v>3.3524922083355073</v>
      </c>
      <c r="N7568" s="578">
        <v>0.19750658457633077</v>
      </c>
      <c r="O7568" s="578">
        <v>1.0429764641836873E-2</v>
      </c>
      <c r="P7568" s="578">
        <v>8.084218671502482</v>
      </c>
      <c r="Q7568" s="578">
        <v>1497.7136052449473</v>
      </c>
      <c r="R7568" s="578">
        <v>3.1037391151985476</v>
      </c>
      <c r="S7568" s="578">
        <v>0.10403059503490408</v>
      </c>
      <c r="T7568" s="578">
        <v>9.9647153498760004E-3</v>
      </c>
      <c r="U7568" s="578">
        <v>8.3576500018931803</v>
      </c>
      <c r="V7568" s="578">
        <v>1567.6117426554301</v>
      </c>
      <c r="W7568" s="578">
        <v>3.3524922441210898</v>
      </c>
      <c r="X7568" s="578">
        <v>0.19750657409895175</v>
      </c>
      <c r="Y7568" s="578">
        <v>1.0429764641836873E-2</v>
      </c>
    </row>
    <row r="7569" spans="1:25" x14ac:dyDescent="0.3">
      <c r="A7569" s="61" t="s">
        <v>8248</v>
      </c>
      <c r="B7569" s="61" t="s">
        <v>2194</v>
      </c>
      <c r="C7569" s="61" t="s">
        <v>45</v>
      </c>
      <c r="D7569" s="36">
        <v>15</v>
      </c>
      <c r="E7569" s="36">
        <v>2020</v>
      </c>
      <c r="F7569" s="578">
        <v>8.5265765727008294</v>
      </c>
      <c r="G7569" s="578">
        <v>1574.3757006327251</v>
      </c>
      <c r="H7569" s="578">
        <v>3.2577027359923951</v>
      </c>
      <c r="I7569" s="578">
        <v>0.1264188983071407</v>
      </c>
      <c r="J7569" s="578">
        <v>1.0474753042217275E-2</v>
      </c>
      <c r="K7569" s="578">
        <v>8.7489625171448626</v>
      </c>
      <c r="L7569" s="578">
        <v>1632.88928731282</v>
      </c>
      <c r="M7569" s="578">
        <v>3.4692980862479645</v>
      </c>
      <c r="N7569" s="578">
        <v>0.2127090292924545</v>
      </c>
      <c r="O7569" s="578">
        <v>1.0864091455005049E-2</v>
      </c>
      <c r="P7569" s="578">
        <v>8.5265766248653527</v>
      </c>
      <c r="Q7569" s="578">
        <v>1574.3757006327251</v>
      </c>
      <c r="R7569" s="578">
        <v>3.2577029407063125</v>
      </c>
      <c r="S7569" s="578">
        <v>0.12641888257288231</v>
      </c>
      <c r="T7569" s="578">
        <v>1.0474753042217275E-2</v>
      </c>
      <c r="U7569" s="578">
        <v>8.7489625196233902</v>
      </c>
      <c r="V7569" s="578">
        <v>1632.8893394470149</v>
      </c>
      <c r="W7569" s="578">
        <v>3.4692981407182102</v>
      </c>
      <c r="X7569" s="578">
        <v>0.21270901873746551</v>
      </c>
      <c r="Y7569" s="578">
        <v>1.0864091455005049E-2</v>
      </c>
    </row>
    <row r="7570" spans="1:25" x14ac:dyDescent="0.3">
      <c r="A7570" s="580" t="s">
        <v>8249</v>
      </c>
      <c r="B7570" s="580" t="s">
        <v>2194</v>
      </c>
      <c r="C7570" s="580" t="s">
        <v>45</v>
      </c>
      <c r="D7570" s="581">
        <v>16</v>
      </c>
      <c r="E7570" s="581">
        <v>2020</v>
      </c>
      <c r="F7570" s="582">
        <v>9.1510997484762306</v>
      </c>
      <c r="G7570" s="582">
        <v>1685.4643821716249</v>
      </c>
      <c r="H7570" s="582">
        <v>3.4749277941749179</v>
      </c>
      <c r="I7570" s="582">
        <v>0.16166687760536</v>
      </c>
      <c r="J7570" s="582">
        <v>1.1213883878857125E-2</v>
      </c>
      <c r="K7570" s="582">
        <v>9.306219252925068</v>
      </c>
      <c r="L7570" s="582">
        <v>1730.5937487284277</v>
      </c>
      <c r="M7570" s="582">
        <v>3.6503702249307599</v>
      </c>
      <c r="N7570" s="582">
        <v>0.24356848963240399</v>
      </c>
      <c r="O7570" s="582">
        <v>1.1514153001674726E-2</v>
      </c>
      <c r="P7570" s="582">
        <v>9.1511001185167391</v>
      </c>
      <c r="Q7570" s="582">
        <v>1685.4643821716249</v>
      </c>
      <c r="R7570" s="582">
        <v>3.4749278645976949</v>
      </c>
      <c r="S7570" s="582">
        <v>0.16166688285738876</v>
      </c>
      <c r="T7570" s="582">
        <v>1.1213883878857125E-2</v>
      </c>
      <c r="U7570" s="582">
        <v>9.3062192529353673</v>
      </c>
      <c r="V7570" s="582">
        <v>1730.5937487284277</v>
      </c>
      <c r="W7570" s="582">
        <v>3.6503703049820571</v>
      </c>
      <c r="X7570" s="582">
        <v>0.24356847933571124</v>
      </c>
      <c r="Y7570" s="582">
        <v>1.1514152482656401E-2</v>
      </c>
    </row>
    <row r="7571" spans="1:25" x14ac:dyDescent="0.3">
      <c r="A7571" s="61" t="s">
        <v>8250</v>
      </c>
      <c r="B7571" s="61" t="s">
        <v>2194</v>
      </c>
      <c r="C7571" s="61" t="s">
        <v>45</v>
      </c>
      <c r="D7571" s="36">
        <v>1</v>
      </c>
      <c r="E7571" s="36">
        <v>2030</v>
      </c>
      <c r="F7571" s="578">
        <v>8.5276927937842011</v>
      </c>
      <c r="G7571" s="578">
        <v>6662.8614095052053</v>
      </c>
      <c r="H7571" s="578">
        <v>13.422368483254026</v>
      </c>
      <c r="I7571" s="578">
        <v>6.3539656753770601E-2</v>
      </c>
      <c r="J7571" s="578">
        <v>4.4425258956228654E-2</v>
      </c>
      <c r="K7571" s="578">
        <v>8.6124173754069453</v>
      </c>
      <c r="L7571" s="578">
        <v>6731.7076721191352</v>
      </c>
      <c r="M7571" s="578">
        <v>13.54529955225245</v>
      </c>
      <c r="N7571" s="578">
        <v>6.374066104778342E-2</v>
      </c>
      <c r="O7571" s="578">
        <v>4.4884266254181598E-2</v>
      </c>
      <c r="P7571" s="578">
        <v>8.5276927888592855</v>
      </c>
      <c r="Q7571" s="578">
        <v>6662.8613026936828</v>
      </c>
      <c r="R7571" s="578">
        <v>13.422367694258901</v>
      </c>
      <c r="S7571" s="578">
        <v>6.353965597357572E-2</v>
      </c>
      <c r="T7571" s="578">
        <v>4.4425258956228654E-2</v>
      </c>
      <c r="U7571" s="578">
        <v>8.612417591499856</v>
      </c>
      <c r="V7571" s="578">
        <v>6731.7076721191352</v>
      </c>
      <c r="W7571" s="578">
        <v>13.545299212472527</v>
      </c>
      <c r="X7571" s="578">
        <v>6.3740663719120919E-2</v>
      </c>
      <c r="Y7571" s="578">
        <v>4.4884266778050547E-2</v>
      </c>
    </row>
    <row r="7572" spans="1:25" x14ac:dyDescent="0.3">
      <c r="A7572" s="61" t="s">
        <v>8251</v>
      </c>
      <c r="B7572" s="61" t="s">
        <v>2194</v>
      </c>
      <c r="C7572" s="61" t="s">
        <v>45</v>
      </c>
      <c r="D7572" s="36">
        <v>2</v>
      </c>
      <c r="E7572" s="36">
        <v>2030</v>
      </c>
      <c r="F7572" s="578">
        <v>5.6813214456223369</v>
      </c>
      <c r="G7572" s="578">
        <v>4010.3878339131625</v>
      </c>
      <c r="H7572" s="578">
        <v>8.4127617991143744</v>
      </c>
      <c r="I7572" s="578">
        <v>4.5360940313609377E-2</v>
      </c>
      <c r="J7572" s="578">
        <v>2.6739639133059677E-2</v>
      </c>
      <c r="K7572" s="578">
        <v>5.7062517378132371</v>
      </c>
      <c r="L7572" s="578">
        <v>4050.3602167765252</v>
      </c>
      <c r="M7572" s="578">
        <v>8.4743409263088907</v>
      </c>
      <c r="N7572" s="578">
        <v>4.4940392132957599E-2</v>
      </c>
      <c r="O7572" s="578">
        <v>2.7006157945531052E-2</v>
      </c>
      <c r="P7572" s="578">
        <v>5.6813212916435925</v>
      </c>
      <c r="Q7572" s="578">
        <v>4010.3878860473574</v>
      </c>
      <c r="R7572" s="578">
        <v>8.4127620620977996</v>
      </c>
      <c r="S7572" s="578">
        <v>4.5360938824463369E-2</v>
      </c>
      <c r="T7572" s="578">
        <v>2.6739639133059677E-2</v>
      </c>
      <c r="U7572" s="578">
        <v>5.7062518445944344</v>
      </c>
      <c r="V7572" s="578">
        <v>4050.3602676391552</v>
      </c>
      <c r="W7572" s="578">
        <v>8.4743411681799081</v>
      </c>
      <c r="X7572" s="578">
        <v>4.4940394728049129E-2</v>
      </c>
      <c r="Y7572" s="578">
        <v>2.7006157945531052E-2</v>
      </c>
    </row>
    <row r="7573" spans="1:25" x14ac:dyDescent="0.3">
      <c r="A7573" s="61" t="s">
        <v>8252</v>
      </c>
      <c r="B7573" s="61" t="s">
        <v>2194</v>
      </c>
      <c r="C7573" s="61" t="s">
        <v>45</v>
      </c>
      <c r="D7573" s="36">
        <v>3</v>
      </c>
      <c r="E7573" s="36">
        <v>2030</v>
      </c>
      <c r="F7573" s="578">
        <v>4.1435940080888596</v>
      </c>
      <c r="G7573" s="578">
        <v>2811.1811803181899</v>
      </c>
      <c r="H7573" s="578">
        <v>5.713501740147569</v>
      </c>
      <c r="I7573" s="578">
        <v>3.3920663470629074E-2</v>
      </c>
      <c r="J7573" s="578">
        <v>1.8743792781606251E-2</v>
      </c>
      <c r="K7573" s="578">
        <v>4.0300770236556929</v>
      </c>
      <c r="L7573" s="578">
        <v>2746.5027300516699</v>
      </c>
      <c r="M7573" s="578">
        <v>5.5898867472842495</v>
      </c>
      <c r="N7573" s="578">
        <v>3.2648345888749875E-2</v>
      </c>
      <c r="O7573" s="578">
        <v>1.8312575916449175E-2</v>
      </c>
      <c r="P7573" s="578">
        <v>4.1435939037860354</v>
      </c>
      <c r="Q7573" s="578">
        <v>2811.1811803181899</v>
      </c>
      <c r="R7573" s="578">
        <v>5.7135016436629122</v>
      </c>
      <c r="S7573" s="578">
        <v>3.3920661918576372E-2</v>
      </c>
      <c r="T7573" s="578">
        <v>1.8743792781606251E-2</v>
      </c>
      <c r="U7573" s="578">
        <v>4.0300773887549095</v>
      </c>
      <c r="V7573" s="578">
        <v>2746.502677917475</v>
      </c>
      <c r="W7573" s="578">
        <v>5.5898868313925005</v>
      </c>
      <c r="X7573" s="578">
        <v>3.2648345374430648E-2</v>
      </c>
      <c r="Y7573" s="578">
        <v>1.8312575916449175E-2</v>
      </c>
    </row>
    <row r="7574" spans="1:25" x14ac:dyDescent="0.3">
      <c r="A7574" s="61" t="s">
        <v>8253</v>
      </c>
      <c r="B7574" s="61" t="s">
        <v>2194</v>
      </c>
      <c r="C7574" s="61" t="s">
        <v>45</v>
      </c>
      <c r="D7574" s="36">
        <v>4</v>
      </c>
      <c r="E7574" s="36">
        <v>2030</v>
      </c>
      <c r="F7574" s="578">
        <v>4.0091510969248976</v>
      </c>
      <c r="G7574" s="578">
        <v>2688.5748049418075</v>
      </c>
      <c r="H7574" s="578">
        <v>4.9672627034342378</v>
      </c>
      <c r="I7574" s="578">
        <v>0.13745038948976152</v>
      </c>
      <c r="J7574" s="578">
        <v>1.792631434121475E-2</v>
      </c>
      <c r="K7574" s="578">
        <v>3.8821853808021025</v>
      </c>
      <c r="L7574" s="578">
        <v>2609.1380615234325</v>
      </c>
      <c r="M7574" s="578">
        <v>4.8554006965265799</v>
      </c>
      <c r="N7574" s="578">
        <v>0.12771285411933248</v>
      </c>
      <c r="O7574" s="578">
        <v>1.7396650277078075E-2</v>
      </c>
      <c r="P7574" s="578">
        <v>4.009151099403498</v>
      </c>
      <c r="Q7574" s="578">
        <v>2688.5748570760052</v>
      </c>
      <c r="R7574" s="578">
        <v>4.9672628234232672</v>
      </c>
      <c r="S7574" s="578">
        <v>0.13745038431109852</v>
      </c>
      <c r="T7574" s="578">
        <v>1.792631434121475E-2</v>
      </c>
      <c r="U7574" s="578">
        <v>3.882185276515048</v>
      </c>
      <c r="V7574" s="578">
        <v>2609.1380615234325</v>
      </c>
      <c r="W7574" s="578">
        <v>4.8554003939558807</v>
      </c>
      <c r="X7574" s="578">
        <v>0.12771286981660476</v>
      </c>
      <c r="Y7574" s="578">
        <v>1.7396650277078075E-2</v>
      </c>
    </row>
    <row r="7575" spans="1:25" x14ac:dyDescent="0.3">
      <c r="A7575" s="61" t="s">
        <v>8254</v>
      </c>
      <c r="B7575" s="61" t="s">
        <v>2194</v>
      </c>
      <c r="C7575" s="61" t="s">
        <v>45</v>
      </c>
      <c r="D7575" s="36">
        <v>5</v>
      </c>
      <c r="E7575" s="36">
        <v>2030</v>
      </c>
      <c r="F7575" s="578">
        <v>3.4519692675225953</v>
      </c>
      <c r="G7575" s="578">
        <v>2285.8195368448851</v>
      </c>
      <c r="H7575" s="578">
        <v>3.7265907878542373</v>
      </c>
      <c r="I7575" s="578">
        <v>7.7029100300933295E-2</v>
      </c>
      <c r="J7575" s="578">
        <v>1.5240888683668576E-2</v>
      </c>
      <c r="K7575" s="578">
        <v>3.3908391000866152</v>
      </c>
      <c r="L7575" s="578">
        <v>2248.8324839274046</v>
      </c>
      <c r="M7575" s="578">
        <v>3.7358638975874725</v>
      </c>
      <c r="N7575" s="578">
        <v>7.265034518392588E-2</v>
      </c>
      <c r="O7575" s="578">
        <v>1.4994292694609576E-2</v>
      </c>
      <c r="P7575" s="578">
        <v>3.4519691123127023</v>
      </c>
      <c r="Q7575" s="578">
        <v>2285.8194847106874</v>
      </c>
      <c r="R7575" s="578">
        <v>3.7265908515795023</v>
      </c>
      <c r="S7575" s="578">
        <v>7.7029100334281453E-2</v>
      </c>
      <c r="T7575" s="578">
        <v>1.5240888683668576E-2</v>
      </c>
      <c r="U7575" s="578">
        <v>3.3908391001179972</v>
      </c>
      <c r="V7575" s="578">
        <v>2248.8324839274046</v>
      </c>
      <c r="W7575" s="578">
        <v>3.7358639258666955</v>
      </c>
      <c r="X7575" s="578">
        <v>7.2650352955861267E-2</v>
      </c>
      <c r="Y7575" s="578">
        <v>1.4994292694609576E-2</v>
      </c>
    </row>
    <row r="7576" spans="1:25" x14ac:dyDescent="0.3">
      <c r="A7576" s="61" t="s">
        <v>8255</v>
      </c>
      <c r="B7576" s="61" t="s">
        <v>2194</v>
      </c>
      <c r="C7576" s="61" t="s">
        <v>45</v>
      </c>
      <c r="D7576" s="36">
        <v>6</v>
      </c>
      <c r="E7576" s="36">
        <v>2030</v>
      </c>
      <c r="F7576" s="578">
        <v>3.2687582508639976</v>
      </c>
      <c r="G7576" s="578">
        <v>2159.1605796813924</v>
      </c>
      <c r="H7576" s="578">
        <v>3.3314329975297952</v>
      </c>
      <c r="I7576" s="578">
        <v>0.102969735257223</v>
      </c>
      <c r="J7576" s="578">
        <v>1.4396400064773175E-2</v>
      </c>
      <c r="K7576" s="578">
        <v>3.2482074124970901</v>
      </c>
      <c r="L7576" s="578">
        <v>2147.3558197021448</v>
      </c>
      <c r="M7576" s="578">
        <v>3.3943922127928023</v>
      </c>
      <c r="N7576" s="578">
        <v>9.832690126222568E-2</v>
      </c>
      <c r="O7576" s="578">
        <v>1.4317698049126176E-2</v>
      </c>
      <c r="P7576" s="578">
        <v>3.2687583030180223</v>
      </c>
      <c r="Q7576" s="578">
        <v>2159.1605796813924</v>
      </c>
      <c r="R7576" s="578">
        <v>3.3314328141453422</v>
      </c>
      <c r="S7576" s="578">
        <v>0.1029697310750632</v>
      </c>
      <c r="T7576" s="578">
        <v>1.4396399545754874E-2</v>
      </c>
      <c r="U7576" s="578">
        <v>3.24820762111327</v>
      </c>
      <c r="V7576" s="578">
        <v>2147.3558197021448</v>
      </c>
      <c r="W7576" s="578">
        <v>3.3943920732490325</v>
      </c>
      <c r="X7576" s="578">
        <v>9.8326905415281676E-2</v>
      </c>
      <c r="Y7576" s="578">
        <v>1.4317698049126176E-2</v>
      </c>
    </row>
    <row r="7577" spans="1:25" x14ac:dyDescent="0.3">
      <c r="A7577" s="61" t="s">
        <v>8256</v>
      </c>
      <c r="B7577" s="61" t="s">
        <v>2194</v>
      </c>
      <c r="C7577" s="61" t="s">
        <v>45</v>
      </c>
      <c r="D7577" s="36">
        <v>7</v>
      </c>
      <c r="E7577" s="36">
        <v>2030</v>
      </c>
      <c r="F7577" s="578">
        <v>3.232709817176175</v>
      </c>
      <c r="G7577" s="578">
        <v>2083.4952952066978</v>
      </c>
      <c r="H7577" s="578">
        <v>2.9132144067586174</v>
      </c>
      <c r="I7577" s="578">
        <v>0.11632738144059276</v>
      </c>
      <c r="J7577" s="578">
        <v>1.3891892818113125E-2</v>
      </c>
      <c r="K7577" s="578">
        <v>3.2357362064083874</v>
      </c>
      <c r="L7577" s="578">
        <v>2089.7017733255975</v>
      </c>
      <c r="M7577" s="578">
        <v>3.0198650467385324</v>
      </c>
      <c r="N7577" s="578">
        <v>0.1145828538155905</v>
      </c>
      <c r="O7577" s="578">
        <v>1.3933305395767049E-2</v>
      </c>
      <c r="P7577" s="578">
        <v>3.2327099214946076</v>
      </c>
      <c r="Q7577" s="578">
        <v>2083.4952952066978</v>
      </c>
      <c r="R7577" s="578">
        <v>2.9132144442601171</v>
      </c>
      <c r="S7577" s="578">
        <v>0.11632738848675175</v>
      </c>
      <c r="T7577" s="578">
        <v>1.3891892818113125E-2</v>
      </c>
      <c r="U7577" s="578">
        <v>3.235736206392775</v>
      </c>
      <c r="V7577" s="578">
        <v>2089.7016690572077</v>
      </c>
      <c r="W7577" s="578">
        <v>3.0198650285271098</v>
      </c>
      <c r="X7577" s="578">
        <v>0.11458285746872775</v>
      </c>
      <c r="Y7577" s="578">
        <v>1.3933305395767049E-2</v>
      </c>
    </row>
    <row r="7578" spans="1:25" x14ac:dyDescent="0.3">
      <c r="A7578" s="61" t="s">
        <v>8257</v>
      </c>
      <c r="B7578" s="61" t="s">
        <v>2194</v>
      </c>
      <c r="C7578" s="61" t="s">
        <v>45</v>
      </c>
      <c r="D7578" s="36">
        <v>8</v>
      </c>
      <c r="E7578" s="36">
        <v>2030</v>
      </c>
      <c r="F7578" s="578">
        <v>2.7336082361397622</v>
      </c>
      <c r="G7578" s="578">
        <v>1691.2028261820424</v>
      </c>
      <c r="H7578" s="578">
        <v>2.1750678321538199</v>
      </c>
      <c r="I7578" s="578">
        <v>4.6405114144060101E-2</v>
      </c>
      <c r="J7578" s="578">
        <v>1.12762311570501E-2</v>
      </c>
      <c r="K7578" s="578">
        <v>2.7897784752861199</v>
      </c>
      <c r="L7578" s="578">
        <v>1736.305184682205</v>
      </c>
      <c r="M7578" s="578">
        <v>2.3307812250692774</v>
      </c>
      <c r="N7578" s="578">
        <v>5.7450249160713875E-2</v>
      </c>
      <c r="O7578" s="578">
        <v>1.1576948900862225E-2</v>
      </c>
      <c r="P7578" s="578">
        <v>2.7336082895277096</v>
      </c>
      <c r="Q7578" s="578">
        <v>1691.2028261820424</v>
      </c>
      <c r="R7578" s="578">
        <v>2.1750678985602723</v>
      </c>
      <c r="S7578" s="578">
        <v>4.6405115666554253E-2</v>
      </c>
      <c r="T7578" s="578">
        <v>1.12762311570501E-2</v>
      </c>
      <c r="U7578" s="578">
        <v>2.7897782145225403</v>
      </c>
      <c r="V7578" s="578">
        <v>1736.305184682205</v>
      </c>
      <c r="W7578" s="578">
        <v>2.3307812586732877</v>
      </c>
      <c r="X7578" s="578">
        <v>5.7450249650779925E-2</v>
      </c>
      <c r="Y7578" s="578">
        <v>1.1576948900862225E-2</v>
      </c>
    </row>
    <row r="7579" spans="1:25" x14ac:dyDescent="0.3">
      <c r="A7579" s="61" t="s">
        <v>8258</v>
      </c>
      <c r="B7579" s="61" t="s">
        <v>2194</v>
      </c>
      <c r="C7579" s="61" t="s">
        <v>45</v>
      </c>
      <c r="D7579" s="36">
        <v>9</v>
      </c>
      <c r="E7579" s="36">
        <v>2030</v>
      </c>
      <c r="F7579" s="578">
        <v>2.7459818655168675</v>
      </c>
      <c r="G7579" s="578">
        <v>1642.2413775126076</v>
      </c>
      <c r="H7579" s="578">
        <v>1.9282610969583649</v>
      </c>
      <c r="I7579" s="578">
        <v>5.8551246436309101E-2</v>
      </c>
      <c r="J7579" s="578">
        <v>1.0949774878099526E-2</v>
      </c>
      <c r="K7579" s="578">
        <v>2.8162608202767698</v>
      </c>
      <c r="L7579" s="578">
        <v>1700.1497459411551</v>
      </c>
      <c r="M7579" s="578">
        <v>2.0962828552736275</v>
      </c>
      <c r="N7579" s="578">
        <v>8.4691233908415348E-2</v>
      </c>
      <c r="O7579" s="578">
        <v>1.133592692591865E-2</v>
      </c>
      <c r="P7579" s="578">
        <v>2.7459816047460524</v>
      </c>
      <c r="Q7579" s="578">
        <v>1642.2413775126076</v>
      </c>
      <c r="R7579" s="578">
        <v>1.9282610998658698</v>
      </c>
      <c r="S7579" s="578">
        <v>5.8551244383579573E-2</v>
      </c>
      <c r="T7579" s="578">
        <v>1.0949774878099526E-2</v>
      </c>
      <c r="U7579" s="578">
        <v>2.8162609754947372</v>
      </c>
      <c r="V7579" s="578">
        <v>1700.1496938069599</v>
      </c>
      <c r="W7579" s="578">
        <v>2.0962828634483177</v>
      </c>
      <c r="X7579" s="578">
        <v>8.469122923361265E-2</v>
      </c>
      <c r="Y7579" s="578">
        <v>1.133592692591865E-2</v>
      </c>
    </row>
    <row r="7580" spans="1:25" x14ac:dyDescent="0.3">
      <c r="A7580" s="61" t="s">
        <v>8259</v>
      </c>
      <c r="B7580" s="61" t="s">
        <v>2194</v>
      </c>
      <c r="C7580" s="61" t="s">
        <v>45</v>
      </c>
      <c r="D7580" s="36">
        <v>10</v>
      </c>
      <c r="E7580" s="36">
        <v>2030</v>
      </c>
      <c r="F7580" s="578">
        <v>2.7556114034395724</v>
      </c>
      <c r="G7580" s="578">
        <v>1604.15967814127</v>
      </c>
      <c r="H7580" s="578">
        <v>1.7363017694904801</v>
      </c>
      <c r="I7580" s="578">
        <v>6.7998213745947028E-2</v>
      </c>
      <c r="J7580" s="578">
        <v>1.069589265777415E-2</v>
      </c>
      <c r="K7580" s="578">
        <v>2.8370599305273601</v>
      </c>
      <c r="L7580" s="578">
        <v>1671.2789459228475</v>
      </c>
      <c r="M7580" s="578">
        <v>1.9115930399667949</v>
      </c>
      <c r="N7580" s="578">
        <v>0.10911954250695979</v>
      </c>
      <c r="O7580" s="578">
        <v>1.1143391777295574E-2</v>
      </c>
      <c r="P7580" s="578">
        <v>2.7556111439063575</v>
      </c>
      <c r="Q7580" s="578">
        <v>1604.15967814127</v>
      </c>
      <c r="R7580" s="578">
        <v>1.7363018006011099</v>
      </c>
      <c r="S7580" s="578">
        <v>6.7998214221612799E-2</v>
      </c>
      <c r="T7580" s="578">
        <v>1.069589265777415E-2</v>
      </c>
      <c r="U7580" s="578">
        <v>2.8370600845169376</v>
      </c>
      <c r="V7580" s="578">
        <v>1671.2789459228475</v>
      </c>
      <c r="W7580" s="578">
        <v>1.9115931029180777</v>
      </c>
      <c r="X7580" s="578">
        <v>0.10911954893375231</v>
      </c>
      <c r="Y7580" s="578">
        <v>1.1143391777295574E-2</v>
      </c>
    </row>
    <row r="7581" spans="1:25" x14ac:dyDescent="0.3">
      <c r="A7581" s="61" t="s">
        <v>8260</v>
      </c>
      <c r="B7581" s="61" t="s">
        <v>2194</v>
      </c>
      <c r="C7581" s="61" t="s">
        <v>45</v>
      </c>
      <c r="D7581" s="36">
        <v>11</v>
      </c>
      <c r="E7581" s="36">
        <v>2030</v>
      </c>
      <c r="F7581" s="578">
        <v>2.6817033542671371</v>
      </c>
      <c r="G7581" s="578">
        <v>1516.1937586466424</v>
      </c>
      <c r="H7581" s="578">
        <v>1.5100298175490601</v>
      </c>
      <c r="I7581" s="578">
        <v>6.179741851519787E-2</v>
      </c>
      <c r="J7581" s="578">
        <v>1.010935676458753E-2</v>
      </c>
      <c r="K7581" s="578">
        <v>2.7755074399251827</v>
      </c>
      <c r="L7581" s="578">
        <v>1593.6055437723749</v>
      </c>
      <c r="M7581" s="578">
        <v>1.691259960635455</v>
      </c>
      <c r="N7581" s="578">
        <v>0.11496040974119075</v>
      </c>
      <c r="O7581" s="578">
        <v>1.0625497379805851E-2</v>
      </c>
      <c r="P7581" s="578">
        <v>2.6817031456390223</v>
      </c>
      <c r="Q7581" s="578">
        <v>1516.1937586466424</v>
      </c>
      <c r="R7581" s="578">
        <v>1.5100298174353726</v>
      </c>
      <c r="S7581" s="578">
        <v>6.1797419464710318E-2</v>
      </c>
      <c r="T7581" s="578">
        <v>1.0109356187361574E-2</v>
      </c>
      <c r="U7581" s="578">
        <v>2.7755073356227378</v>
      </c>
      <c r="V7581" s="578">
        <v>1593.6055437723749</v>
      </c>
      <c r="W7581" s="578">
        <v>1.6912599194485303</v>
      </c>
      <c r="X7581" s="578">
        <v>0.11496040927037574</v>
      </c>
      <c r="Y7581" s="578">
        <v>1.0625496855936901E-2</v>
      </c>
    </row>
    <row r="7582" spans="1:25" x14ac:dyDescent="0.3">
      <c r="A7582" s="61" t="s">
        <v>8261</v>
      </c>
      <c r="B7582" s="61" t="s">
        <v>2194</v>
      </c>
      <c r="C7582" s="61" t="s">
        <v>45</v>
      </c>
      <c r="D7582" s="36">
        <v>12</v>
      </c>
      <c r="E7582" s="36">
        <v>2030</v>
      </c>
      <c r="F7582" s="578">
        <v>2.57936725258832</v>
      </c>
      <c r="G7582" s="578">
        <v>1418.994976043695</v>
      </c>
      <c r="H7582" s="578">
        <v>1.2941229409461776</v>
      </c>
      <c r="I7582" s="578">
        <v>4.8913996285439923E-2</v>
      </c>
      <c r="J7582" s="578">
        <v>9.4612779697248045E-3</v>
      </c>
      <c r="K7582" s="578">
        <v>2.6807943221723054</v>
      </c>
      <c r="L7582" s="578">
        <v>1503.2425066629999</v>
      </c>
      <c r="M7582" s="578">
        <v>1.4798343304795023</v>
      </c>
      <c r="N7582" s="578">
        <v>0.11493990880505051</v>
      </c>
      <c r="O7582" s="578">
        <v>1.0023004879864534E-2</v>
      </c>
      <c r="P7582" s="578">
        <v>2.5793673047475751</v>
      </c>
      <c r="Q7582" s="578">
        <v>1418.994976043695</v>
      </c>
      <c r="R7582" s="578">
        <v>1.2941229418928075</v>
      </c>
      <c r="S7582" s="578">
        <v>4.891399578946215E-2</v>
      </c>
      <c r="T7582" s="578">
        <v>9.4612779212184216E-3</v>
      </c>
      <c r="U7582" s="578">
        <v>2.6807942700302525</v>
      </c>
      <c r="V7582" s="578">
        <v>1503.2425066629999</v>
      </c>
      <c r="W7582" s="578">
        <v>1.4798343161325276</v>
      </c>
      <c r="X7582" s="578">
        <v>0.11493990465684524</v>
      </c>
      <c r="Y7582" s="578">
        <v>1.0023004879864534E-2</v>
      </c>
    </row>
    <row r="7583" spans="1:25" x14ac:dyDescent="0.3">
      <c r="A7583" s="61" t="s">
        <v>8262</v>
      </c>
      <c r="B7583" s="61" t="s">
        <v>2194</v>
      </c>
      <c r="C7583" s="61" t="s">
        <v>45</v>
      </c>
      <c r="D7583" s="36">
        <v>13</v>
      </c>
      <c r="E7583" s="36">
        <v>2030</v>
      </c>
      <c r="F7583" s="578">
        <v>2.5639563445270475</v>
      </c>
      <c r="G7583" s="578">
        <v>1412.7958157857202</v>
      </c>
      <c r="H7583" s="578">
        <v>1.215713451871725</v>
      </c>
      <c r="I7583" s="578">
        <v>4.5697899564553723E-2</v>
      </c>
      <c r="J7583" s="578">
        <v>9.4199550027648585E-3</v>
      </c>
      <c r="K7583" s="578">
        <v>2.6636862331680451</v>
      </c>
      <c r="L7583" s="578">
        <v>1494.948012034095</v>
      </c>
      <c r="M7583" s="578">
        <v>1.39426698359602</v>
      </c>
      <c r="N7583" s="578">
        <v>0.11464755413908226</v>
      </c>
      <c r="O7583" s="578">
        <v>9.9677151253369217E-3</v>
      </c>
      <c r="P7583" s="578">
        <v>2.563956344533338</v>
      </c>
      <c r="Q7583" s="578">
        <v>1412.7957636515248</v>
      </c>
      <c r="R7583" s="578">
        <v>1.2157134775129577</v>
      </c>
      <c r="S7583" s="578">
        <v>4.5697903231636319E-2</v>
      </c>
      <c r="T7583" s="578">
        <v>9.4199550027648585E-3</v>
      </c>
      <c r="U7583" s="578">
        <v>2.6636863374765554</v>
      </c>
      <c r="V7583" s="578">
        <v>1494.948012034095</v>
      </c>
      <c r="W7583" s="578">
        <v>1.3942669822569402</v>
      </c>
      <c r="X7583" s="578">
        <v>0.11464755415029951</v>
      </c>
      <c r="Y7583" s="578">
        <v>9.9677151641420301E-3</v>
      </c>
    </row>
    <row r="7584" spans="1:25" x14ac:dyDescent="0.3">
      <c r="A7584" s="61" t="s">
        <v>8263</v>
      </c>
      <c r="B7584" s="61" t="s">
        <v>2194</v>
      </c>
      <c r="C7584" s="61" t="s">
        <v>45</v>
      </c>
      <c r="D7584" s="36">
        <v>14</v>
      </c>
      <c r="E7584" s="36">
        <v>2030</v>
      </c>
      <c r="F7584" s="578">
        <v>2.6378359164610048</v>
      </c>
      <c r="G7584" s="578">
        <v>1502.3560511271126</v>
      </c>
      <c r="H7584" s="578">
        <v>1.2797006162186275</v>
      </c>
      <c r="I7584" s="578">
        <v>5.3247952297018231E-2</v>
      </c>
      <c r="J7584" s="578">
        <v>1.0017095516862636E-2</v>
      </c>
      <c r="K7584" s="578">
        <v>2.7252571311974676</v>
      </c>
      <c r="L7584" s="578">
        <v>1572.4109624226849</v>
      </c>
      <c r="M7584" s="578">
        <v>1.4362867745423151</v>
      </c>
      <c r="N7584" s="578">
        <v>0.12093628668147426</v>
      </c>
      <c r="O7584" s="578">
        <v>1.0484216763870725E-2</v>
      </c>
      <c r="P7584" s="578">
        <v>2.6378359661518527</v>
      </c>
      <c r="Q7584" s="578">
        <v>1502.3560511271126</v>
      </c>
      <c r="R7584" s="578">
        <v>1.279700599658095</v>
      </c>
      <c r="S7584" s="578">
        <v>5.3247949628409175E-2</v>
      </c>
      <c r="T7584" s="578">
        <v>1.0017095516862636E-2</v>
      </c>
      <c r="U7584" s="578">
        <v>2.7252569747300823</v>
      </c>
      <c r="V7584" s="578">
        <v>1572.4108060200952</v>
      </c>
      <c r="W7584" s="578">
        <v>1.4362867257888501</v>
      </c>
      <c r="X7584" s="578">
        <v>0.120936307812674</v>
      </c>
      <c r="Y7584" s="578">
        <v>1.0484216763870725E-2</v>
      </c>
    </row>
    <row r="7585" spans="1:25" x14ac:dyDescent="0.3">
      <c r="A7585" s="61" t="s">
        <v>8264</v>
      </c>
      <c r="B7585" s="61" t="s">
        <v>2194</v>
      </c>
      <c r="C7585" s="61" t="s">
        <v>45</v>
      </c>
      <c r="D7585" s="36">
        <v>15</v>
      </c>
      <c r="E7585" s="36">
        <v>2030</v>
      </c>
      <c r="F7585" s="578">
        <v>2.7011539324184124</v>
      </c>
      <c r="G7585" s="578">
        <v>1579.1188290913849</v>
      </c>
      <c r="H7585" s="578">
        <v>1.3345442921610449</v>
      </c>
      <c r="I7585" s="578">
        <v>5.9719291282211331E-2</v>
      </c>
      <c r="J7585" s="578">
        <v>1.0528925195103475E-2</v>
      </c>
      <c r="K7585" s="578">
        <v>2.7766704351590326</v>
      </c>
      <c r="L7585" s="578">
        <v>1637.7658513386975</v>
      </c>
      <c r="M7585" s="578">
        <v>1.4686984076326173</v>
      </c>
      <c r="N7585" s="578">
        <v>0.12194757229675175</v>
      </c>
      <c r="O7585" s="578">
        <v>1.091993370209815E-2</v>
      </c>
      <c r="P7585" s="578">
        <v>2.7011540888915926</v>
      </c>
      <c r="Q7585" s="578">
        <v>1579.1188290913849</v>
      </c>
      <c r="R7585" s="578">
        <v>1.3345442733151027</v>
      </c>
      <c r="S7585" s="578">
        <v>5.9719288197205303E-2</v>
      </c>
      <c r="T7585" s="578">
        <v>1.0528925195103475E-2</v>
      </c>
      <c r="U7585" s="578">
        <v>2.7766705382326751</v>
      </c>
      <c r="V7585" s="578">
        <v>1637.7658513386975</v>
      </c>
      <c r="W7585" s="578">
        <v>1.4686984103007723</v>
      </c>
      <c r="X7585" s="578">
        <v>0.12194757243529775</v>
      </c>
      <c r="Y7585" s="578">
        <v>1.091993370209815E-2</v>
      </c>
    </row>
    <row r="7586" spans="1:25" x14ac:dyDescent="0.3">
      <c r="A7586" s="580" t="s">
        <v>8265</v>
      </c>
      <c r="B7586" s="580" t="s">
        <v>2194</v>
      </c>
      <c r="C7586" s="580" t="s">
        <v>45</v>
      </c>
      <c r="D7586" s="581">
        <v>16</v>
      </c>
      <c r="E7586" s="581">
        <v>2030</v>
      </c>
      <c r="F7586" s="582">
        <v>2.8382243587664449</v>
      </c>
      <c r="G7586" s="582">
        <v>1690.4110488891524</v>
      </c>
      <c r="H7586" s="582">
        <v>1.4178438611318849</v>
      </c>
      <c r="I7586" s="582">
        <v>7.0717592060949117E-2</v>
      </c>
      <c r="J7586" s="582">
        <v>1.12709781581846E-2</v>
      </c>
      <c r="K7586" s="582">
        <v>2.8966106097085027</v>
      </c>
      <c r="L7586" s="582">
        <v>1735.6444740295376</v>
      </c>
      <c r="M7586" s="582">
        <v>1.5307008540909575</v>
      </c>
      <c r="N7586" s="582">
        <v>0.13057447277060374</v>
      </c>
      <c r="O7586" s="582">
        <v>1.1572568022529549E-2</v>
      </c>
      <c r="P7586" s="582">
        <v>2.8382243587549221</v>
      </c>
      <c r="Q7586" s="582">
        <v>1690.4110488891524</v>
      </c>
      <c r="R7586" s="582">
        <v>1.4178438747627826</v>
      </c>
      <c r="S7586" s="582">
        <v>7.0717589461310099E-2</v>
      </c>
      <c r="T7586" s="582">
        <v>1.12709781581846E-2</v>
      </c>
      <c r="U7586" s="582">
        <v>2.8966108183200601</v>
      </c>
      <c r="V7586" s="582">
        <v>1735.6444740295376</v>
      </c>
      <c r="W7586" s="582">
        <v>1.5307009094738775</v>
      </c>
      <c r="X7586" s="582">
        <v>0.13057447255232502</v>
      </c>
      <c r="Y7586" s="582">
        <v>1.1572567503511249E-2</v>
      </c>
    </row>
    <row r="7587" spans="1:25" x14ac:dyDescent="0.3">
      <c r="A7587" s="61" t="s">
        <v>8266</v>
      </c>
      <c r="B7587" s="61" t="s">
        <v>2193</v>
      </c>
      <c r="C7587" s="61" t="s">
        <v>45</v>
      </c>
      <c r="D7587" s="36">
        <v>1</v>
      </c>
      <c r="E7587" s="36">
        <v>2012</v>
      </c>
      <c r="F7587" s="578">
        <v>45.703824122222876</v>
      </c>
      <c r="G7587" s="578">
        <v>8059.357040405268</v>
      </c>
      <c r="H7587" s="578">
        <v>8.1909040346120747</v>
      </c>
      <c r="I7587" s="578">
        <v>3.3399701118469198</v>
      </c>
      <c r="J7587" s="578">
        <v>6.8748423596844035E-2</v>
      </c>
      <c r="K7587" s="578">
        <v>46.134103461265674</v>
      </c>
      <c r="L7587" s="578">
        <v>8130.031565348303</v>
      </c>
      <c r="M7587" s="578">
        <v>8.2068882667614709</v>
      </c>
      <c r="N7587" s="578">
        <v>3.3562599420547401</v>
      </c>
      <c r="O7587" s="578">
        <v>6.9351302886692154E-2</v>
      </c>
      <c r="P7587" s="578">
        <v>45.703820983568804</v>
      </c>
      <c r="Q7587" s="578">
        <v>8059.357040405268</v>
      </c>
      <c r="R7587" s="578">
        <v>8.1909044672114124</v>
      </c>
      <c r="S7587" s="578">
        <v>3.3399701118469198</v>
      </c>
      <c r="T7587" s="578">
        <v>6.8748422549106125E-2</v>
      </c>
      <c r="U7587" s="578">
        <v>46.13410664270237</v>
      </c>
      <c r="V7587" s="578">
        <v>8130.0315144856704</v>
      </c>
      <c r="W7587" s="578">
        <v>8.2068887258258911</v>
      </c>
      <c r="X7587" s="578">
        <v>3.3562599420547401</v>
      </c>
      <c r="Y7587" s="578">
        <v>6.9351303429963651E-2</v>
      </c>
    </row>
    <row r="7588" spans="1:25" x14ac:dyDescent="0.3">
      <c r="A7588" s="61" t="s">
        <v>8267</v>
      </c>
      <c r="B7588" s="61" t="s">
        <v>2193</v>
      </c>
      <c r="C7588" s="61" t="s">
        <v>45</v>
      </c>
      <c r="D7588" s="36">
        <v>2</v>
      </c>
      <c r="E7588" s="36">
        <v>2012</v>
      </c>
      <c r="F7588" s="578">
        <v>21.169634531513999</v>
      </c>
      <c r="G7588" s="578">
        <v>3885.1369400024373</v>
      </c>
      <c r="H7588" s="578">
        <v>4.4065300900644253</v>
      </c>
      <c r="I7588" s="578">
        <v>1.6463986607268399</v>
      </c>
      <c r="J7588" s="578">
        <v>3.3141212072223369E-2</v>
      </c>
      <c r="K7588" s="578">
        <v>21.710593765213424</v>
      </c>
      <c r="L7588" s="578">
        <v>3975.39038085937</v>
      </c>
      <c r="M7588" s="578">
        <v>4.4340366638886373</v>
      </c>
      <c r="N7588" s="578">
        <v>1.6665930431336098</v>
      </c>
      <c r="O7588" s="578">
        <v>3.3911135358114998E-2</v>
      </c>
      <c r="P7588" s="578">
        <v>21.169635039715377</v>
      </c>
      <c r="Q7588" s="578">
        <v>3885.1369400024373</v>
      </c>
      <c r="R7588" s="578">
        <v>4.4065301370186054</v>
      </c>
      <c r="S7588" s="578">
        <v>1.6463987082242899</v>
      </c>
      <c r="T7588" s="578">
        <v>3.3141212072223369E-2</v>
      </c>
      <c r="U7588" s="578">
        <v>21.710594272357348</v>
      </c>
      <c r="V7588" s="578">
        <v>3975.39038085937</v>
      </c>
      <c r="W7588" s="578">
        <v>4.4340372897374101</v>
      </c>
      <c r="X7588" s="578">
        <v>1.666593069210645</v>
      </c>
      <c r="Y7588" s="578">
        <v>3.3911134834246043E-2</v>
      </c>
    </row>
    <row r="7589" spans="1:25" x14ac:dyDescent="0.3">
      <c r="A7589" s="61" t="s">
        <v>8268</v>
      </c>
      <c r="B7589" s="61" t="s">
        <v>2193</v>
      </c>
      <c r="C7589" s="61" t="s">
        <v>45</v>
      </c>
      <c r="D7589" s="36">
        <v>3</v>
      </c>
      <c r="E7589" s="36">
        <v>2012</v>
      </c>
      <c r="F7589" s="578">
        <v>11.772379643269176</v>
      </c>
      <c r="G7589" s="578">
        <v>2209.6741841634075</v>
      </c>
      <c r="H7589" s="578">
        <v>2.3279624959298673</v>
      </c>
      <c r="I7589" s="578">
        <v>0.88130165683105521</v>
      </c>
      <c r="J7589" s="578">
        <v>1.8849134716826126E-2</v>
      </c>
      <c r="K7589" s="578">
        <v>11.9634213770283</v>
      </c>
      <c r="L7589" s="578">
        <v>2239.0941085815398</v>
      </c>
      <c r="M7589" s="578">
        <v>2.3411905450435926</v>
      </c>
      <c r="N7589" s="578">
        <v>0.88870598810414447</v>
      </c>
      <c r="O7589" s="578">
        <v>1.9100069398215624E-2</v>
      </c>
      <c r="P7589" s="578">
        <v>11.772380165130002</v>
      </c>
      <c r="Q7589" s="578">
        <v>2209.6741841634075</v>
      </c>
      <c r="R7589" s="578">
        <v>2.3279624949209374</v>
      </c>
      <c r="S7589" s="578">
        <v>0.8813016734396415</v>
      </c>
      <c r="T7589" s="578">
        <v>1.8849134716826126E-2</v>
      </c>
      <c r="U7589" s="578">
        <v>11.963423457341024</v>
      </c>
      <c r="V7589" s="578">
        <v>2239.0941085815398</v>
      </c>
      <c r="W7589" s="578">
        <v>2.3411905507479425</v>
      </c>
      <c r="X7589" s="578">
        <v>0.88870601449161701</v>
      </c>
      <c r="Y7589" s="578">
        <v>1.9100069398215624E-2</v>
      </c>
    </row>
    <row r="7590" spans="1:25" x14ac:dyDescent="0.3">
      <c r="A7590" s="61" t="s">
        <v>8269</v>
      </c>
      <c r="B7590" s="61" t="s">
        <v>2193</v>
      </c>
      <c r="C7590" s="61" t="s">
        <v>45</v>
      </c>
      <c r="D7590" s="36">
        <v>4</v>
      </c>
      <c r="E7590" s="36">
        <v>2012</v>
      </c>
      <c r="F7590" s="578">
        <v>8.9993501057761023</v>
      </c>
      <c r="G7590" s="578">
        <v>1727.2839813232376</v>
      </c>
      <c r="H7590" s="578">
        <v>1.6927305421365049</v>
      </c>
      <c r="I7590" s="578">
        <v>0.64971101904908757</v>
      </c>
      <c r="J7590" s="578">
        <v>1.4734239482398399E-2</v>
      </c>
      <c r="K7590" s="578">
        <v>9.1811293949552475</v>
      </c>
      <c r="L7590" s="578">
        <v>1758.5903282165477</v>
      </c>
      <c r="M7590" s="578">
        <v>1.7046126790228251</v>
      </c>
      <c r="N7590" s="578">
        <v>0.66168595043321399</v>
      </c>
      <c r="O7590" s="578">
        <v>1.5001301139515475E-2</v>
      </c>
      <c r="P7590" s="578">
        <v>8.999350381969025</v>
      </c>
      <c r="Q7590" s="578">
        <v>1727.2839813232376</v>
      </c>
      <c r="R7590" s="578">
        <v>1.6927305416126375</v>
      </c>
      <c r="S7590" s="578">
        <v>0.64971100849409846</v>
      </c>
      <c r="T7590" s="578">
        <v>1.4734240530136299E-2</v>
      </c>
      <c r="U7590" s="578">
        <v>9.1811294993288417</v>
      </c>
      <c r="V7590" s="578">
        <v>1758.5903803507426</v>
      </c>
      <c r="W7590" s="578">
        <v>1.7046126315835826</v>
      </c>
      <c r="X7590" s="578">
        <v>0.66168595571070898</v>
      </c>
      <c r="Y7590" s="578">
        <v>1.5001301139515475E-2</v>
      </c>
    </row>
    <row r="7591" spans="1:25" x14ac:dyDescent="0.3">
      <c r="A7591" s="61" t="s">
        <v>8270</v>
      </c>
      <c r="B7591" s="61" t="s">
        <v>2193</v>
      </c>
      <c r="C7591" s="61" t="s">
        <v>45</v>
      </c>
      <c r="D7591" s="36">
        <v>5</v>
      </c>
      <c r="E7591" s="36">
        <v>2012</v>
      </c>
      <c r="F7591" s="578">
        <v>7.4421854822091156</v>
      </c>
      <c r="G7591" s="578">
        <v>1456.9716453552176</v>
      </c>
      <c r="H7591" s="578">
        <v>1.3551393865297201</v>
      </c>
      <c r="I7591" s="578">
        <v>0.53227405094852021</v>
      </c>
      <c r="J7591" s="578">
        <v>1.2428404064848974E-2</v>
      </c>
      <c r="K7591" s="578">
        <v>7.6900445995634019</v>
      </c>
      <c r="L7591" s="578">
        <v>1505.3867861429799</v>
      </c>
      <c r="M7591" s="578">
        <v>1.36658274454142</v>
      </c>
      <c r="N7591" s="578">
        <v>0.54564899206161499</v>
      </c>
      <c r="O7591" s="578">
        <v>1.2841435236623473E-2</v>
      </c>
      <c r="P7591" s="578">
        <v>7.4421854845786548</v>
      </c>
      <c r="Q7591" s="578">
        <v>1456.9716453552176</v>
      </c>
      <c r="R7591" s="578">
        <v>1.35513917738959</v>
      </c>
      <c r="S7591" s="578">
        <v>0.53227402456104733</v>
      </c>
      <c r="T7591" s="578">
        <v>1.2428404064848974E-2</v>
      </c>
      <c r="U7591" s="578">
        <v>7.6900445473681067</v>
      </c>
      <c r="V7591" s="578">
        <v>1505.3867861429799</v>
      </c>
      <c r="W7591" s="578">
        <v>1.36658274609362</v>
      </c>
      <c r="X7591" s="578">
        <v>0.54564899726149929</v>
      </c>
      <c r="Y7591" s="578">
        <v>1.2841435236623473E-2</v>
      </c>
    </row>
    <row r="7592" spans="1:25" x14ac:dyDescent="0.3">
      <c r="A7592" s="61" t="s">
        <v>8271</v>
      </c>
      <c r="B7592" s="61" t="s">
        <v>2193</v>
      </c>
      <c r="C7592" s="61" t="s">
        <v>45</v>
      </c>
      <c r="D7592" s="36">
        <v>6</v>
      </c>
      <c r="E7592" s="36">
        <v>2012</v>
      </c>
      <c r="F7592" s="578">
        <v>6.5326419052168232</v>
      </c>
      <c r="G7592" s="578">
        <v>1292.8729337056425</v>
      </c>
      <c r="H7592" s="578">
        <v>1.1216374327195751</v>
      </c>
      <c r="I7592" s="578">
        <v>0.45937509516564473</v>
      </c>
      <c r="J7592" s="578">
        <v>1.1028654766657025E-2</v>
      </c>
      <c r="K7592" s="578">
        <v>6.8487323509204199</v>
      </c>
      <c r="L7592" s="578">
        <v>1359.473767598465</v>
      </c>
      <c r="M7592" s="578">
        <v>1.1318490071765426</v>
      </c>
      <c r="N7592" s="578">
        <v>0.47352360382986552</v>
      </c>
      <c r="O7592" s="578">
        <v>1.1596743531602675E-2</v>
      </c>
      <c r="P7592" s="578">
        <v>6.532642166040505</v>
      </c>
      <c r="Q7592" s="578">
        <v>1292.8729337056425</v>
      </c>
      <c r="R7592" s="578">
        <v>1.121637432195705</v>
      </c>
      <c r="S7592" s="578">
        <v>0.45937506877817175</v>
      </c>
      <c r="T7592" s="578">
        <v>1.1028655290525975E-2</v>
      </c>
      <c r="U7592" s="578">
        <v>6.8487324056477465</v>
      </c>
      <c r="V7592" s="578">
        <v>1359.473767598465</v>
      </c>
      <c r="W7592" s="578">
        <v>1.1318490127644776</v>
      </c>
      <c r="X7592" s="578">
        <v>0.47352358303032799</v>
      </c>
      <c r="Y7592" s="578">
        <v>1.1596743531602675E-2</v>
      </c>
    </row>
    <row r="7593" spans="1:25" x14ac:dyDescent="0.3">
      <c r="A7593" s="61" t="s">
        <v>8272</v>
      </c>
      <c r="B7593" s="61" t="s">
        <v>2193</v>
      </c>
      <c r="C7593" s="61" t="s">
        <v>45</v>
      </c>
      <c r="D7593" s="36">
        <v>7</v>
      </c>
      <c r="E7593" s="36">
        <v>2012</v>
      </c>
      <c r="F7593" s="578">
        <v>5.962719449754025</v>
      </c>
      <c r="G7593" s="578">
        <v>1191.2824045817001</v>
      </c>
      <c r="H7593" s="578">
        <v>0.9753663840529041</v>
      </c>
      <c r="I7593" s="578">
        <v>0.41382873927553449</v>
      </c>
      <c r="J7593" s="578">
        <v>1.0162048138833235E-2</v>
      </c>
      <c r="K7593" s="578">
        <v>6.3933219329119257</v>
      </c>
      <c r="L7593" s="578">
        <v>1285.8785336812275</v>
      </c>
      <c r="M7593" s="578">
        <v>0.98335364230054723</v>
      </c>
      <c r="N7593" s="578">
        <v>0.42990900576114599</v>
      </c>
      <c r="O7593" s="578">
        <v>1.0968984318120949E-2</v>
      </c>
      <c r="P7593" s="578">
        <v>5.9627194469042744</v>
      </c>
      <c r="Q7593" s="578">
        <v>1191.2824045817001</v>
      </c>
      <c r="R7593" s="578">
        <v>0.97536640361067795</v>
      </c>
      <c r="S7593" s="578">
        <v>0.41382876566300747</v>
      </c>
      <c r="T7593" s="578">
        <v>1.0162048138833235E-2</v>
      </c>
      <c r="U7593" s="578">
        <v>6.393321620152463</v>
      </c>
      <c r="V7593" s="578">
        <v>1285.8785336812275</v>
      </c>
      <c r="W7593" s="578">
        <v>0.98335370405887534</v>
      </c>
      <c r="X7593" s="578">
        <v>0.42990900576114599</v>
      </c>
      <c r="Y7593" s="578">
        <v>1.0968984318120949E-2</v>
      </c>
    </row>
    <row r="7594" spans="1:25" x14ac:dyDescent="0.3">
      <c r="A7594" s="61" t="s">
        <v>8273</v>
      </c>
      <c r="B7594" s="61" t="s">
        <v>2193</v>
      </c>
      <c r="C7594" s="61" t="s">
        <v>45</v>
      </c>
      <c r="D7594" s="36">
        <v>8</v>
      </c>
      <c r="E7594" s="36">
        <v>2012</v>
      </c>
      <c r="F7594" s="578">
        <v>5.1418056009764097</v>
      </c>
      <c r="G7594" s="578">
        <v>1027.40771102905</v>
      </c>
      <c r="H7594" s="578">
        <v>0.87650813433962504</v>
      </c>
      <c r="I7594" s="578">
        <v>0.36313810393524654</v>
      </c>
      <c r="J7594" s="578">
        <v>8.7641314651894682E-3</v>
      </c>
      <c r="K7594" s="578">
        <v>5.6948078119215317</v>
      </c>
      <c r="L7594" s="578">
        <v>1153.0315450032499</v>
      </c>
      <c r="M7594" s="578">
        <v>0.88292938463079396</v>
      </c>
      <c r="N7594" s="578">
        <v>0.38374974667870726</v>
      </c>
      <c r="O7594" s="578">
        <v>9.8357512324582699E-3</v>
      </c>
      <c r="P7594" s="578">
        <v>5.1418058094386598</v>
      </c>
      <c r="Q7594" s="578">
        <v>1027.40771102905</v>
      </c>
      <c r="R7594" s="578">
        <v>0.87650812440551751</v>
      </c>
      <c r="S7594" s="578">
        <v>0.36313806233617152</v>
      </c>
      <c r="T7594" s="578">
        <v>8.7641314651894682E-3</v>
      </c>
      <c r="U7594" s="578">
        <v>5.6948077102473054</v>
      </c>
      <c r="V7594" s="578">
        <v>1153.0315450032499</v>
      </c>
      <c r="W7594" s="578">
        <v>0.88292943667814394</v>
      </c>
      <c r="X7594" s="578">
        <v>0.38374971536298552</v>
      </c>
      <c r="Y7594" s="578">
        <v>9.8357512324582699E-3</v>
      </c>
    </row>
    <row r="7595" spans="1:25" x14ac:dyDescent="0.3">
      <c r="A7595" s="61" t="s">
        <v>8274</v>
      </c>
      <c r="B7595" s="61" t="s">
        <v>2193</v>
      </c>
      <c r="C7595" s="61" t="s">
        <v>45</v>
      </c>
      <c r="D7595" s="36">
        <v>9</v>
      </c>
      <c r="E7595" s="36">
        <v>2012</v>
      </c>
      <c r="F7595" s="578">
        <v>4.6693187988130322</v>
      </c>
      <c r="G7595" s="578">
        <v>940.10461997985806</v>
      </c>
      <c r="H7595" s="578">
        <v>0.79755838085353947</v>
      </c>
      <c r="I7595" s="578">
        <v>0.33523194507385251</v>
      </c>
      <c r="J7595" s="578">
        <v>8.0194122613950897E-3</v>
      </c>
      <c r="K7595" s="578">
        <v>5.3303368287209425</v>
      </c>
      <c r="L7595" s="578">
        <v>1092.6770680745376</v>
      </c>
      <c r="M7595" s="578">
        <v>0.80413020487564302</v>
      </c>
      <c r="N7595" s="578">
        <v>0.35952392499893854</v>
      </c>
      <c r="O7595" s="578">
        <v>9.3209445379519185E-3</v>
      </c>
      <c r="P7595" s="578">
        <v>4.6693190597373633</v>
      </c>
      <c r="Q7595" s="578">
        <v>940.10461997985806</v>
      </c>
      <c r="R7595" s="578">
        <v>0.79755836129576529</v>
      </c>
      <c r="S7595" s="578">
        <v>0.33523195547362122</v>
      </c>
      <c r="T7595" s="578">
        <v>8.0194122613950897E-3</v>
      </c>
      <c r="U7595" s="578">
        <v>5.3303367743525678</v>
      </c>
      <c r="V7595" s="578">
        <v>1092.6770680745376</v>
      </c>
      <c r="W7595" s="578">
        <v>0.804130227887071</v>
      </c>
      <c r="X7595" s="578">
        <v>0.35952391444394927</v>
      </c>
      <c r="Y7595" s="578">
        <v>9.3209445913089405E-3</v>
      </c>
    </row>
    <row r="7596" spans="1:25" x14ac:dyDescent="0.3">
      <c r="A7596" s="61" t="s">
        <v>8275</v>
      </c>
      <c r="B7596" s="61" t="s">
        <v>2193</v>
      </c>
      <c r="C7596" s="61" t="s">
        <v>45</v>
      </c>
      <c r="D7596" s="36">
        <v>10</v>
      </c>
      <c r="E7596" s="36">
        <v>2012</v>
      </c>
      <c r="F7596" s="578">
        <v>4.292069077041857</v>
      </c>
      <c r="G7596" s="578">
        <v>870.19635518391874</v>
      </c>
      <c r="H7596" s="578">
        <v>0.73539728911903945</v>
      </c>
      <c r="I7596" s="578">
        <v>0.31322999003653701</v>
      </c>
      <c r="J7596" s="578">
        <v>7.4230765700728282E-3</v>
      </c>
      <c r="K7596" s="578">
        <v>5.0121024016140474</v>
      </c>
      <c r="L7596" s="578">
        <v>1038.2363020578982</v>
      </c>
      <c r="M7596" s="578">
        <v>0.74212765460833841</v>
      </c>
      <c r="N7596" s="578">
        <v>0.33981708479889949</v>
      </c>
      <c r="O7596" s="578">
        <v>8.8565349190806286E-3</v>
      </c>
      <c r="P7596" s="578">
        <v>4.2920689727337304</v>
      </c>
      <c r="Q7596" s="578">
        <v>870.19635518391874</v>
      </c>
      <c r="R7596" s="578">
        <v>0.73539728331767573</v>
      </c>
      <c r="S7596" s="578">
        <v>0.31322998483665254</v>
      </c>
      <c r="T7596" s="578">
        <v>7.4230766234298501E-3</v>
      </c>
      <c r="U7596" s="578">
        <v>5.0121024539257579</v>
      </c>
      <c r="V7596" s="578">
        <v>1038.2363020578982</v>
      </c>
      <c r="W7596" s="578">
        <v>0.74212766516332784</v>
      </c>
      <c r="X7596" s="578">
        <v>0.33981708487650952</v>
      </c>
      <c r="Y7596" s="578">
        <v>8.8565349190806286E-3</v>
      </c>
    </row>
    <row r="7597" spans="1:25" x14ac:dyDescent="0.3">
      <c r="A7597" s="61" t="s">
        <v>8276</v>
      </c>
      <c r="B7597" s="61" t="s">
        <v>2193</v>
      </c>
      <c r="C7597" s="61" t="s">
        <v>45</v>
      </c>
      <c r="D7597" s="36">
        <v>11</v>
      </c>
      <c r="E7597" s="36">
        <v>2012</v>
      </c>
      <c r="F7597" s="578">
        <v>3.9112794700764977</v>
      </c>
      <c r="G7597" s="578">
        <v>797.98434003194143</v>
      </c>
      <c r="H7597" s="578">
        <v>0.6795394417519367</v>
      </c>
      <c r="I7597" s="578">
        <v>0.29323488706722778</v>
      </c>
      <c r="J7597" s="578">
        <v>6.8070898317576676E-3</v>
      </c>
      <c r="K7597" s="578">
        <v>4.6785040191765148</v>
      </c>
      <c r="L7597" s="578">
        <v>975.6112670898425</v>
      </c>
      <c r="M7597" s="578">
        <v>0.68644343677442476</v>
      </c>
      <c r="N7597" s="578">
        <v>0.31992253568023399</v>
      </c>
      <c r="O7597" s="578">
        <v>8.322326000779862E-3</v>
      </c>
      <c r="P7597" s="578">
        <v>3.91127937068328</v>
      </c>
      <c r="Q7597" s="578">
        <v>797.98434003194143</v>
      </c>
      <c r="R7597" s="578">
        <v>0.67953943595057298</v>
      </c>
      <c r="S7597" s="578">
        <v>0.29323488803735553</v>
      </c>
      <c r="T7597" s="578">
        <v>6.8070898317576676E-3</v>
      </c>
      <c r="U7597" s="578">
        <v>4.6785038628234599</v>
      </c>
      <c r="V7597" s="578">
        <v>975.6112670898425</v>
      </c>
      <c r="W7597" s="578">
        <v>0.68644345152036557</v>
      </c>
      <c r="X7597" s="578">
        <v>0.31992253416683475</v>
      </c>
      <c r="Y7597" s="578">
        <v>8.322326000779862E-3</v>
      </c>
    </row>
    <row r="7598" spans="1:25" x14ac:dyDescent="0.3">
      <c r="A7598" s="61" t="s">
        <v>8277</v>
      </c>
      <c r="B7598" s="61" t="s">
        <v>2193</v>
      </c>
      <c r="C7598" s="61" t="s">
        <v>45</v>
      </c>
      <c r="D7598" s="36">
        <v>12</v>
      </c>
      <c r="E7598" s="36">
        <v>2012</v>
      </c>
      <c r="F7598" s="578">
        <v>3.5997267804680901</v>
      </c>
      <c r="G7598" s="578">
        <v>738.90961774190203</v>
      </c>
      <c r="H7598" s="578">
        <v>0.63383883065155955</v>
      </c>
      <c r="I7598" s="578">
        <v>0.27687589897929349</v>
      </c>
      <c r="J7598" s="578">
        <v>6.3031652971403621E-3</v>
      </c>
      <c r="K7598" s="578">
        <v>4.4029898341505005</v>
      </c>
      <c r="L7598" s="578">
        <v>920.96798578898063</v>
      </c>
      <c r="M7598" s="578">
        <v>0.64075181693381877</v>
      </c>
      <c r="N7598" s="578">
        <v>0.30173361274258503</v>
      </c>
      <c r="O7598" s="578">
        <v>7.8562066579858404E-3</v>
      </c>
      <c r="P7598" s="578">
        <v>3.5997262589274501</v>
      </c>
      <c r="Q7598" s="578">
        <v>738.90961774190203</v>
      </c>
      <c r="R7598" s="578">
        <v>0.63383882725611296</v>
      </c>
      <c r="S7598" s="578">
        <v>0.27687589463312146</v>
      </c>
      <c r="T7598" s="578">
        <v>6.3031652971403621E-3</v>
      </c>
      <c r="U7598" s="578">
        <v>4.4029898862985002</v>
      </c>
      <c r="V7598" s="578">
        <v>920.96798038482621</v>
      </c>
      <c r="W7598" s="578">
        <v>0.64075182635375882</v>
      </c>
      <c r="X7598" s="578">
        <v>0.30173361980511448</v>
      </c>
      <c r="Y7598" s="578">
        <v>7.8562066531352032E-3</v>
      </c>
    </row>
    <row r="7599" spans="1:25" x14ac:dyDescent="0.3">
      <c r="A7599" s="61" t="s">
        <v>8278</v>
      </c>
      <c r="B7599" s="61" t="s">
        <v>2193</v>
      </c>
      <c r="C7599" s="61" t="s">
        <v>45</v>
      </c>
      <c r="D7599" s="36">
        <v>13</v>
      </c>
      <c r="E7599" s="36">
        <v>2012</v>
      </c>
      <c r="F7599" s="578">
        <v>3.2980441901890973</v>
      </c>
      <c r="G7599" s="578">
        <v>679.13552443186427</v>
      </c>
      <c r="H7599" s="578">
        <v>0.58757582974309674</v>
      </c>
      <c r="I7599" s="578">
        <v>0.25593220004035699</v>
      </c>
      <c r="J7599" s="578">
        <v>5.7932677203401247E-3</v>
      </c>
      <c r="K7599" s="578">
        <v>4.1207530651602875</v>
      </c>
      <c r="L7599" s="578">
        <v>862.29809697469022</v>
      </c>
      <c r="M7599" s="578">
        <v>0.59457278808501179</v>
      </c>
      <c r="N7599" s="578">
        <v>0.27901806057585976</v>
      </c>
      <c r="O7599" s="578">
        <v>7.3557313589844801E-3</v>
      </c>
      <c r="P7599" s="578">
        <v>3.2980445550589699</v>
      </c>
      <c r="Q7599" s="578">
        <v>679.13552443186427</v>
      </c>
      <c r="R7599" s="578">
        <v>0.58757582974309674</v>
      </c>
      <c r="S7599" s="578">
        <v>0.25593220058362853</v>
      </c>
      <c r="T7599" s="578">
        <v>5.7932677203401247E-3</v>
      </c>
      <c r="U7599" s="578">
        <v>4.1207533783441823</v>
      </c>
      <c r="V7599" s="578">
        <v>862.29810206095328</v>
      </c>
      <c r="W7599" s="578">
        <v>0.59457279776688632</v>
      </c>
      <c r="X7599" s="578">
        <v>0.27901802064540476</v>
      </c>
      <c r="Y7599" s="578">
        <v>7.3557313589844801E-3</v>
      </c>
    </row>
    <row r="7600" spans="1:25" x14ac:dyDescent="0.3">
      <c r="A7600" s="61" t="s">
        <v>8279</v>
      </c>
      <c r="B7600" s="61" t="s">
        <v>2193</v>
      </c>
      <c r="C7600" s="61" t="s">
        <v>45</v>
      </c>
      <c r="D7600" s="36">
        <v>14</v>
      </c>
      <c r="E7600" s="36">
        <v>2012</v>
      </c>
      <c r="F7600" s="578">
        <v>3.3576716885727302</v>
      </c>
      <c r="G7600" s="578">
        <v>684.33460044860828</v>
      </c>
      <c r="H7600" s="578">
        <v>0.54535594957026923</v>
      </c>
      <c r="I7600" s="578">
        <v>0.23967398369374351</v>
      </c>
      <c r="J7600" s="578">
        <v>5.8376299590842447E-3</v>
      </c>
      <c r="K7600" s="578">
        <v>4.1547818338452354</v>
      </c>
      <c r="L7600" s="578">
        <v>860.45383898417106</v>
      </c>
      <c r="M7600" s="578">
        <v>0.55266286731542347</v>
      </c>
      <c r="N7600" s="578">
        <v>0.26090122285919826</v>
      </c>
      <c r="O7600" s="578">
        <v>7.3400060743248679E-3</v>
      </c>
      <c r="P7600" s="578">
        <v>3.3576714265594347</v>
      </c>
      <c r="Q7600" s="578">
        <v>684.33459027608228</v>
      </c>
      <c r="R7600" s="578">
        <v>0.54535594460321557</v>
      </c>
      <c r="S7600" s="578">
        <v>0.23967398532355802</v>
      </c>
      <c r="T7600" s="578">
        <v>5.837630010015948E-3</v>
      </c>
      <c r="U7600" s="578">
        <v>4.1547822510777497</v>
      </c>
      <c r="V7600" s="578">
        <v>860.45383898417106</v>
      </c>
      <c r="W7600" s="578">
        <v>0.55266285292842998</v>
      </c>
      <c r="X7600" s="578">
        <v>0.26090125762857419</v>
      </c>
      <c r="Y7600" s="578">
        <v>7.3400060743248679E-3</v>
      </c>
    </row>
    <row r="7601" spans="1:25" x14ac:dyDescent="0.3">
      <c r="A7601" s="61" t="s">
        <v>8280</v>
      </c>
      <c r="B7601" s="61" t="s">
        <v>2193</v>
      </c>
      <c r="C7601" s="61" t="s">
        <v>45</v>
      </c>
      <c r="D7601" s="36">
        <v>15</v>
      </c>
      <c r="E7601" s="36">
        <v>2012</v>
      </c>
      <c r="F7601" s="578">
        <v>3.4344822374077877</v>
      </c>
      <c r="G7601" s="578">
        <v>693.36353556315066</v>
      </c>
      <c r="H7601" s="578">
        <v>0.50897288365134274</v>
      </c>
      <c r="I7601" s="578">
        <v>0.22590311653523976</v>
      </c>
      <c r="J7601" s="578">
        <v>5.91465150258348E-3</v>
      </c>
      <c r="K7601" s="578">
        <v>4.2006992347111574</v>
      </c>
      <c r="L7601" s="578">
        <v>862.05717404683401</v>
      </c>
      <c r="M7601" s="578">
        <v>0.5162912356706022</v>
      </c>
      <c r="N7601" s="578">
        <v>0.24567511503118974</v>
      </c>
      <c r="O7601" s="578">
        <v>7.3536868003429793E-3</v>
      </c>
      <c r="P7601" s="578">
        <v>3.4344820292086848</v>
      </c>
      <c r="Q7601" s="578">
        <v>693.36353556315078</v>
      </c>
      <c r="R7601" s="578">
        <v>0.50897288365134297</v>
      </c>
      <c r="S7601" s="578">
        <v>0.225903065060265</v>
      </c>
      <c r="T7601" s="578">
        <v>5.914651454077097E-3</v>
      </c>
      <c r="U7601" s="578">
        <v>4.2006993412942348</v>
      </c>
      <c r="V7601" s="578">
        <v>862.05717404683401</v>
      </c>
      <c r="W7601" s="578">
        <v>0.51629123978394342</v>
      </c>
      <c r="X7601" s="578">
        <v>0.24567511765053449</v>
      </c>
      <c r="Y7601" s="578">
        <v>7.3536868512746826E-3</v>
      </c>
    </row>
    <row r="7602" spans="1:25" x14ac:dyDescent="0.3">
      <c r="A7602" s="580" t="s">
        <v>8281</v>
      </c>
      <c r="B7602" s="580" t="s">
        <v>2193</v>
      </c>
      <c r="C7602" s="580" t="s">
        <v>45</v>
      </c>
      <c r="D7602" s="581">
        <v>16</v>
      </c>
      <c r="E7602" s="581">
        <v>2012</v>
      </c>
      <c r="F7602" s="582">
        <v>3.6429453541143872</v>
      </c>
      <c r="G7602" s="582">
        <v>726.80937385559037</v>
      </c>
      <c r="H7602" s="582">
        <v>0.47745191071104798</v>
      </c>
      <c r="I7602" s="582">
        <v>0.21479475610734222</v>
      </c>
      <c r="J7602" s="582">
        <v>6.1999654887282827E-3</v>
      </c>
      <c r="K7602" s="582">
        <v>4.372262642826775</v>
      </c>
      <c r="L7602" s="582">
        <v>887.32582346598247</v>
      </c>
      <c r="M7602" s="582">
        <v>0.4848357250642335</v>
      </c>
      <c r="N7602" s="582">
        <v>0.23332399927312475</v>
      </c>
      <c r="O7602" s="582">
        <v>7.569241187108367E-3</v>
      </c>
      <c r="P7602" s="582">
        <v>3.6429454067401772</v>
      </c>
      <c r="Q7602" s="582">
        <v>726.80937385559037</v>
      </c>
      <c r="R7602" s="582">
        <v>0.47745192654353202</v>
      </c>
      <c r="S7602" s="582">
        <v>0.21479475610734225</v>
      </c>
      <c r="T7602" s="582">
        <v>6.1999654377965794E-3</v>
      </c>
      <c r="U7602" s="582">
        <v>4.3722626974049419</v>
      </c>
      <c r="V7602" s="582">
        <v>887.32582346598247</v>
      </c>
      <c r="W7602" s="582">
        <v>0.48483574503916277</v>
      </c>
      <c r="X7602" s="582">
        <v>0.23332400032086248</v>
      </c>
      <c r="Y7602" s="582">
        <v>7.5692411919590042E-3</v>
      </c>
    </row>
    <row r="7603" spans="1:25" x14ac:dyDescent="0.3">
      <c r="A7603" s="61" t="s">
        <v>8282</v>
      </c>
      <c r="B7603" s="61" t="s">
        <v>2193</v>
      </c>
      <c r="C7603" s="61" t="s">
        <v>45</v>
      </c>
      <c r="D7603" s="36">
        <v>1</v>
      </c>
      <c r="E7603" s="36">
        <v>2020</v>
      </c>
      <c r="F7603" s="578">
        <v>13.502426850088</v>
      </c>
      <c r="G7603" s="578">
        <v>7641.7912521362232</v>
      </c>
      <c r="H7603" s="578">
        <v>1.9844000311374324</v>
      </c>
      <c r="I7603" s="578">
        <v>0.67555698224653749</v>
      </c>
      <c r="J7603" s="578">
        <v>6.6270971903577391E-2</v>
      </c>
      <c r="K7603" s="578">
        <v>13.63488862265265</v>
      </c>
      <c r="L7603" s="578">
        <v>7708.8228708902952</v>
      </c>
      <c r="M7603" s="578">
        <v>1.9899042830220375</v>
      </c>
      <c r="N7603" s="578">
        <v>0.67884799325838674</v>
      </c>
      <c r="O7603" s="578">
        <v>6.685230974107978E-2</v>
      </c>
      <c r="P7603" s="578">
        <v>13.502426328282974</v>
      </c>
      <c r="Q7603" s="578">
        <v>7641.7912521362232</v>
      </c>
      <c r="R7603" s="578">
        <v>1.9844000243465376</v>
      </c>
      <c r="S7603" s="578">
        <v>0.67555698752403237</v>
      </c>
      <c r="T7603" s="578">
        <v>6.6270972446848903E-2</v>
      </c>
      <c r="U7603" s="578">
        <v>13.634888627146776</v>
      </c>
      <c r="V7603" s="578">
        <v>7708.8229217529242</v>
      </c>
      <c r="W7603" s="578">
        <v>1.9899042793549524</v>
      </c>
      <c r="X7603" s="578">
        <v>0.67884799341360702</v>
      </c>
      <c r="Y7603" s="578">
        <v>6.6852309197808268E-2</v>
      </c>
    </row>
    <row r="7604" spans="1:25" x14ac:dyDescent="0.3">
      <c r="A7604" s="61" t="s">
        <v>8283</v>
      </c>
      <c r="B7604" s="61" t="s">
        <v>2193</v>
      </c>
      <c r="C7604" s="61" t="s">
        <v>45</v>
      </c>
      <c r="D7604" s="36">
        <v>2</v>
      </c>
      <c r="E7604" s="36">
        <v>2020</v>
      </c>
      <c r="F7604" s="578">
        <v>6.2684950615075605</v>
      </c>
      <c r="G7604" s="578">
        <v>3683.8453687032024</v>
      </c>
      <c r="H7604" s="578">
        <v>1.0572107279440353</v>
      </c>
      <c r="I7604" s="578">
        <v>0.33139000833034499</v>
      </c>
      <c r="J7604" s="578">
        <v>3.1946964736562146E-2</v>
      </c>
      <c r="K7604" s="578">
        <v>6.4358408138262622</v>
      </c>
      <c r="L7604" s="578">
        <v>3769.4088033040298</v>
      </c>
      <c r="M7604" s="578">
        <v>1.0660189002131351</v>
      </c>
      <c r="N7604" s="578">
        <v>0.33540900051593697</v>
      </c>
      <c r="O7604" s="578">
        <v>3.2688986451830673E-2</v>
      </c>
      <c r="P7604" s="578">
        <v>6.2684946942038824</v>
      </c>
      <c r="Q7604" s="578">
        <v>3683.84521102905</v>
      </c>
      <c r="R7604" s="578">
        <v>1.0572107392169177</v>
      </c>
      <c r="S7604" s="578">
        <v>0.33139000833034499</v>
      </c>
      <c r="T7604" s="578">
        <v>3.1946964736562146E-2</v>
      </c>
      <c r="U7604" s="578">
        <v>6.4358406600561722</v>
      </c>
      <c r="V7604" s="578">
        <v>3769.4088033040298</v>
      </c>
      <c r="W7604" s="578">
        <v>1.0660189466628525</v>
      </c>
      <c r="X7604" s="578">
        <v>0.33540900051593697</v>
      </c>
      <c r="Y7604" s="578">
        <v>3.2688986451830673E-2</v>
      </c>
    </row>
    <row r="7605" spans="1:25" x14ac:dyDescent="0.3">
      <c r="A7605" s="61" t="s">
        <v>8284</v>
      </c>
      <c r="B7605" s="61" t="s">
        <v>2193</v>
      </c>
      <c r="C7605" s="61" t="s">
        <v>45</v>
      </c>
      <c r="D7605" s="36">
        <v>3</v>
      </c>
      <c r="E7605" s="36">
        <v>2020</v>
      </c>
      <c r="F7605" s="578">
        <v>3.5125695028618722</v>
      </c>
      <c r="G7605" s="578">
        <v>2095.1218795776349</v>
      </c>
      <c r="H7605" s="578">
        <v>0.55933665266396249</v>
      </c>
      <c r="I7605" s="578">
        <v>0.1772565788123755</v>
      </c>
      <c r="J7605" s="578">
        <v>1.8169291550293527E-2</v>
      </c>
      <c r="K7605" s="578">
        <v>3.5711352413939776</v>
      </c>
      <c r="L7605" s="578">
        <v>2123.0085131327278</v>
      </c>
      <c r="M7605" s="578">
        <v>0.56354139582253926</v>
      </c>
      <c r="N7605" s="578">
        <v>0.17870001719954048</v>
      </c>
      <c r="O7605" s="578">
        <v>1.8411124028110199E-2</v>
      </c>
      <c r="P7605" s="578">
        <v>3.5125696061374225</v>
      </c>
      <c r="Q7605" s="578">
        <v>2095.1218795776349</v>
      </c>
      <c r="R7605" s="578">
        <v>0.55933667315305924</v>
      </c>
      <c r="S7605" s="578">
        <v>0.17725657986011323</v>
      </c>
      <c r="T7605" s="578">
        <v>1.8169291550293527E-2</v>
      </c>
      <c r="U7605" s="578">
        <v>3.5711350834826523</v>
      </c>
      <c r="V7605" s="578">
        <v>2123.0085131327278</v>
      </c>
      <c r="W7605" s="578">
        <v>0.5635413862570805</v>
      </c>
      <c r="X7605" s="578">
        <v>0.17870002631874099</v>
      </c>
      <c r="Y7605" s="578">
        <v>1.8411124028110199E-2</v>
      </c>
    </row>
    <row r="7606" spans="1:25" x14ac:dyDescent="0.3">
      <c r="A7606" s="61" t="s">
        <v>8285</v>
      </c>
      <c r="B7606" s="61" t="s">
        <v>2193</v>
      </c>
      <c r="C7606" s="61" t="s">
        <v>45</v>
      </c>
      <c r="D7606" s="36">
        <v>4</v>
      </c>
      <c r="E7606" s="36">
        <v>2020</v>
      </c>
      <c r="F7606" s="578">
        <v>2.6905579761969376</v>
      </c>
      <c r="G7606" s="578">
        <v>1634.0330174763926</v>
      </c>
      <c r="H7606" s="578">
        <v>0.40741281044514177</v>
      </c>
      <c r="I7606" s="578">
        <v>0.13002246129326475</v>
      </c>
      <c r="J7606" s="578">
        <v>1.4170923347895301E-2</v>
      </c>
      <c r="K7606" s="578">
        <v>2.7450018483414125</v>
      </c>
      <c r="L7606" s="578">
        <v>1663.9969940185501</v>
      </c>
      <c r="M7606" s="578">
        <v>0.41087963792475973</v>
      </c>
      <c r="N7606" s="578">
        <v>0.13254179041056524</v>
      </c>
      <c r="O7606" s="578">
        <v>1.4430748036829699E-2</v>
      </c>
      <c r="P7606" s="578">
        <v>2.690557871889415</v>
      </c>
      <c r="Q7606" s="578">
        <v>1634.0330174763926</v>
      </c>
      <c r="R7606" s="578">
        <v>0.40741281044029143</v>
      </c>
      <c r="S7606" s="578">
        <v>0.1300224632723255</v>
      </c>
      <c r="T7606" s="578">
        <v>1.4170922833727626E-2</v>
      </c>
      <c r="U7606" s="578">
        <v>2.7450017438228875</v>
      </c>
      <c r="V7606" s="578">
        <v>1663.9969940185501</v>
      </c>
      <c r="W7606" s="578">
        <v>0.41087963829825902</v>
      </c>
      <c r="X7606" s="578">
        <v>0.13254179295229976</v>
      </c>
      <c r="Y7606" s="578">
        <v>1.4430748036829699E-2</v>
      </c>
    </row>
    <row r="7607" spans="1:25" x14ac:dyDescent="0.3">
      <c r="A7607" s="61" t="s">
        <v>8286</v>
      </c>
      <c r="B7607" s="61" t="s">
        <v>2193</v>
      </c>
      <c r="C7607" s="61" t="s">
        <v>45</v>
      </c>
      <c r="D7607" s="36">
        <v>5</v>
      </c>
      <c r="E7607" s="36">
        <v>2020</v>
      </c>
      <c r="F7607" s="578">
        <v>2.2101484252392098</v>
      </c>
      <c r="G7607" s="578">
        <v>1377.6986363728802</v>
      </c>
      <c r="H7607" s="578">
        <v>0.32620245869717673</v>
      </c>
      <c r="I7607" s="578">
        <v>0.10620730013276075</v>
      </c>
      <c r="J7607" s="578">
        <v>1.1947943731987199E-2</v>
      </c>
      <c r="K7607" s="578">
        <v>2.2842454827871999</v>
      </c>
      <c r="L7607" s="578">
        <v>1423.8714993794699</v>
      </c>
      <c r="M7607" s="578">
        <v>0.32968963047702904</v>
      </c>
      <c r="N7607" s="578">
        <v>0.109102754388004</v>
      </c>
      <c r="O7607" s="578">
        <v>1.234832700962815E-2</v>
      </c>
      <c r="P7607" s="578">
        <v>2.2101482163525326</v>
      </c>
      <c r="Q7607" s="578">
        <v>1377.6986363728802</v>
      </c>
      <c r="R7607" s="578">
        <v>0.32620246339744524</v>
      </c>
      <c r="S7607" s="578">
        <v>0.10620730226704175</v>
      </c>
      <c r="T7607" s="578">
        <v>1.1947943731987199E-2</v>
      </c>
      <c r="U7607" s="578">
        <v>2.2842456877824522</v>
      </c>
      <c r="V7607" s="578">
        <v>1423.8715515136648</v>
      </c>
      <c r="W7607" s="578">
        <v>0.32968963510938876</v>
      </c>
      <c r="X7607" s="578">
        <v>0.10910274332854875</v>
      </c>
      <c r="Y7607" s="578">
        <v>1.234832700962815E-2</v>
      </c>
    </row>
    <row r="7608" spans="1:25" x14ac:dyDescent="0.3">
      <c r="A7608" s="61" t="s">
        <v>8287</v>
      </c>
      <c r="B7608" s="61" t="s">
        <v>2193</v>
      </c>
      <c r="C7608" s="61" t="s">
        <v>45</v>
      </c>
      <c r="D7608" s="36">
        <v>6</v>
      </c>
      <c r="E7608" s="36">
        <v>2020</v>
      </c>
      <c r="F7608" s="578">
        <v>1.9317239991999724</v>
      </c>
      <c r="G7608" s="578">
        <v>1224.2654266357374</v>
      </c>
      <c r="H7608" s="578">
        <v>0.27064952243866452</v>
      </c>
      <c r="I7608" s="578">
        <v>9.1632151006100018E-2</v>
      </c>
      <c r="J7608" s="578">
        <v>1.0617237693319676E-2</v>
      </c>
      <c r="K7608" s="578">
        <v>2.0242121356168301</v>
      </c>
      <c r="L7608" s="578">
        <v>1287.4961280822724</v>
      </c>
      <c r="M7608" s="578">
        <v>0.27408592012943656</v>
      </c>
      <c r="N7608" s="578">
        <v>9.4748011596190396E-2</v>
      </c>
      <c r="O7608" s="578">
        <v>1.1165565587968199E-2</v>
      </c>
      <c r="P7608" s="578">
        <v>1.93172420718868</v>
      </c>
      <c r="Q7608" s="578">
        <v>1224.2654266357374</v>
      </c>
      <c r="R7608" s="578">
        <v>0.27064952254295299</v>
      </c>
      <c r="S7608" s="578">
        <v>9.1632145398762022E-2</v>
      </c>
      <c r="T7608" s="578">
        <v>1.0617237693319676E-2</v>
      </c>
      <c r="U7608" s="578">
        <v>2.0242119268717276</v>
      </c>
      <c r="V7608" s="578">
        <v>1287.4961280822724</v>
      </c>
      <c r="W7608" s="578">
        <v>0.27408592039864699</v>
      </c>
      <c r="X7608" s="578">
        <v>9.4748012294682299E-2</v>
      </c>
      <c r="Y7608" s="578">
        <v>1.1165565587968199E-2</v>
      </c>
    </row>
    <row r="7609" spans="1:25" x14ac:dyDescent="0.3">
      <c r="A7609" s="61" t="s">
        <v>8288</v>
      </c>
      <c r="B7609" s="61" t="s">
        <v>2193</v>
      </c>
      <c r="C7609" s="61" t="s">
        <v>45</v>
      </c>
      <c r="D7609" s="36">
        <v>7</v>
      </c>
      <c r="E7609" s="36">
        <v>2020</v>
      </c>
      <c r="F7609" s="578">
        <v>1.7603857730291499</v>
      </c>
      <c r="G7609" s="578">
        <v>1126.5531412760351</v>
      </c>
      <c r="H7609" s="578">
        <v>0.2360752371556975</v>
      </c>
      <c r="I7609" s="578">
        <v>8.2712596573401187E-2</v>
      </c>
      <c r="J7609" s="578">
        <v>9.7699184455753499E-3</v>
      </c>
      <c r="K7609" s="578">
        <v>1.8812531050868175</v>
      </c>
      <c r="L7609" s="578">
        <v>1216.429579416905</v>
      </c>
      <c r="M7609" s="578">
        <v>0.23947441319372298</v>
      </c>
      <c r="N7609" s="578">
        <v>8.6294510110747041E-2</v>
      </c>
      <c r="O7609" s="578">
        <v>1.0549317579716399E-2</v>
      </c>
      <c r="P7609" s="578">
        <v>1.7603856693270525</v>
      </c>
      <c r="Q7609" s="578">
        <v>1126.5531412760351</v>
      </c>
      <c r="R7609" s="578">
        <v>0.23607525334712826</v>
      </c>
      <c r="S7609" s="578">
        <v>8.2712594477925422E-2</v>
      </c>
      <c r="T7609" s="578">
        <v>9.7699183970689496E-3</v>
      </c>
      <c r="U7609" s="578">
        <v>1.8812527921087723</v>
      </c>
      <c r="V7609" s="578">
        <v>1216.4296315511001</v>
      </c>
      <c r="W7609" s="578">
        <v>0.23947441313551551</v>
      </c>
      <c r="X7609" s="578">
        <v>8.6294512206222834E-2</v>
      </c>
      <c r="Y7609" s="578">
        <v>1.0549317579716399E-2</v>
      </c>
    </row>
    <row r="7610" spans="1:25" x14ac:dyDescent="0.3">
      <c r="A7610" s="61" t="s">
        <v>8289</v>
      </c>
      <c r="B7610" s="61" t="s">
        <v>2193</v>
      </c>
      <c r="C7610" s="61" t="s">
        <v>45</v>
      </c>
      <c r="D7610" s="36">
        <v>8</v>
      </c>
      <c r="E7610" s="36">
        <v>2020</v>
      </c>
      <c r="F7610" s="578">
        <v>1.5307275100988851</v>
      </c>
      <c r="G7610" s="578">
        <v>971.25963592529104</v>
      </c>
      <c r="H7610" s="578">
        <v>0.21231864379175575</v>
      </c>
      <c r="I7610" s="578">
        <v>7.2281967033632072E-2</v>
      </c>
      <c r="J7610" s="578">
        <v>8.4231681394157897E-3</v>
      </c>
      <c r="K7610" s="578">
        <v>1.68115632282903</v>
      </c>
      <c r="L7610" s="578">
        <v>1090.5335553487075</v>
      </c>
      <c r="M7610" s="578">
        <v>0.21579544833123926</v>
      </c>
      <c r="N7610" s="578">
        <v>7.686409888750248E-2</v>
      </c>
      <c r="O7610" s="578">
        <v>9.4575381857187717E-3</v>
      </c>
      <c r="P7610" s="578">
        <v>1.5307275106982399</v>
      </c>
      <c r="Q7610" s="578">
        <v>971.25963592529104</v>
      </c>
      <c r="R7610" s="578">
        <v>0.2123186537210125</v>
      </c>
      <c r="S7610" s="578">
        <v>7.2281968081369982E-2</v>
      </c>
      <c r="T7610" s="578">
        <v>8.4231681927728133E-3</v>
      </c>
      <c r="U7610" s="578">
        <v>1.6811561663319701</v>
      </c>
      <c r="V7610" s="578">
        <v>1090.5335553487075</v>
      </c>
      <c r="W7610" s="578">
        <v>0.21579541767035426</v>
      </c>
      <c r="X7610" s="578">
        <v>7.6864094764459823E-2</v>
      </c>
      <c r="Y7610" s="578">
        <v>9.4575381857187717E-3</v>
      </c>
    </row>
    <row r="7611" spans="1:25" x14ac:dyDescent="0.3">
      <c r="A7611" s="61" t="s">
        <v>8290</v>
      </c>
      <c r="B7611" s="61" t="s">
        <v>2193</v>
      </c>
      <c r="C7611" s="61" t="s">
        <v>45</v>
      </c>
      <c r="D7611" s="36">
        <v>9</v>
      </c>
      <c r="E7611" s="36">
        <v>2020</v>
      </c>
      <c r="F7611" s="578">
        <v>1.3967160035732951</v>
      </c>
      <c r="G7611" s="578">
        <v>889.11260668436648</v>
      </c>
      <c r="H7611" s="578">
        <v>0.1929529304373615</v>
      </c>
      <c r="I7611" s="578">
        <v>6.6644119040574851E-2</v>
      </c>
      <c r="J7611" s="578">
        <v>7.7107301234112377E-3</v>
      </c>
      <c r="K7611" s="578">
        <v>1.5736558251064652</v>
      </c>
      <c r="L7611" s="578">
        <v>1033.8746439615852</v>
      </c>
      <c r="M7611" s="578">
        <v>0.19696950431777274</v>
      </c>
      <c r="N7611" s="578">
        <v>7.2021910222247187E-2</v>
      </c>
      <c r="O7611" s="578">
        <v>8.9661342790350301E-3</v>
      </c>
      <c r="P7611" s="578">
        <v>1.3967159514201375</v>
      </c>
      <c r="Q7611" s="578">
        <v>889.11260668436648</v>
      </c>
      <c r="R7611" s="578">
        <v>0.19295293011721976</v>
      </c>
      <c r="S7611" s="578">
        <v>6.6644121659919564E-2</v>
      </c>
      <c r="T7611" s="578">
        <v>7.7107301234112377E-3</v>
      </c>
      <c r="U7611" s="578">
        <v>1.5736557735581274</v>
      </c>
      <c r="V7611" s="578">
        <v>1033.8745791117306</v>
      </c>
      <c r="W7611" s="578">
        <v>0.19696950924844675</v>
      </c>
      <c r="X7611" s="578">
        <v>7.202191074611615E-2</v>
      </c>
      <c r="Y7611" s="578">
        <v>8.966134327541413E-3</v>
      </c>
    </row>
    <row r="7612" spans="1:25" x14ac:dyDescent="0.3">
      <c r="A7612" s="61" t="s">
        <v>8291</v>
      </c>
      <c r="B7612" s="61" t="s">
        <v>2193</v>
      </c>
      <c r="C7612" s="61" t="s">
        <v>45</v>
      </c>
      <c r="D7612" s="36">
        <v>10</v>
      </c>
      <c r="E7612" s="36">
        <v>2020</v>
      </c>
      <c r="F7612" s="578">
        <v>1.2901319712179076</v>
      </c>
      <c r="G7612" s="578">
        <v>823.27207374572686</v>
      </c>
      <c r="H7612" s="578">
        <v>0.17768896772758999</v>
      </c>
      <c r="I7612" s="578">
        <v>6.2207951850723454E-2</v>
      </c>
      <c r="J7612" s="578">
        <v>7.1397207502741323E-3</v>
      </c>
      <c r="K7612" s="578">
        <v>1.4812672862575074</v>
      </c>
      <c r="L7612" s="578">
        <v>982.65935643513922</v>
      </c>
      <c r="M7612" s="578">
        <v>0.18204409782871725</v>
      </c>
      <c r="N7612" s="578">
        <v>6.807098718127233E-2</v>
      </c>
      <c r="O7612" s="578">
        <v>8.5219618243475726E-3</v>
      </c>
      <c r="P7612" s="578">
        <v>1.2901320227407824</v>
      </c>
      <c r="Q7612" s="578">
        <v>823.27207374572686</v>
      </c>
      <c r="R7612" s="578">
        <v>0.17768896782945326</v>
      </c>
      <c r="S7612" s="578">
        <v>6.2207945564296055E-2</v>
      </c>
      <c r="T7612" s="578">
        <v>7.1397208036311551E-3</v>
      </c>
      <c r="U7612" s="578">
        <v>1.4812671831962925</v>
      </c>
      <c r="V7612" s="578">
        <v>982.65935643513922</v>
      </c>
      <c r="W7612" s="578">
        <v>0.18204409771957752</v>
      </c>
      <c r="X7612" s="578">
        <v>6.807098246645181E-2</v>
      </c>
      <c r="Y7612" s="578">
        <v>8.5219618243475726E-3</v>
      </c>
    </row>
    <row r="7613" spans="1:25" x14ac:dyDescent="0.3">
      <c r="A7613" s="61" t="s">
        <v>8292</v>
      </c>
      <c r="B7613" s="61" t="s">
        <v>2193</v>
      </c>
      <c r="C7613" s="61" t="s">
        <v>45</v>
      </c>
      <c r="D7613" s="36">
        <v>11</v>
      </c>
      <c r="E7613" s="36">
        <v>2020</v>
      </c>
      <c r="F7613" s="578">
        <v>1.1858341483390751</v>
      </c>
      <c r="G7613" s="578">
        <v>754.81675752003946</v>
      </c>
      <c r="H7613" s="578">
        <v>0.16384387809133175</v>
      </c>
      <c r="I7613" s="578">
        <v>5.8247498644050155E-2</v>
      </c>
      <c r="J7613" s="578">
        <v>6.5460619080113195E-3</v>
      </c>
      <c r="K7613" s="578">
        <v>1.38795223002034</v>
      </c>
      <c r="L7613" s="578">
        <v>923.28939437866143</v>
      </c>
      <c r="M7613" s="578">
        <v>0.16843157168720252</v>
      </c>
      <c r="N7613" s="578">
        <v>6.4117203815840129E-2</v>
      </c>
      <c r="O7613" s="578">
        <v>8.0070946569321625E-3</v>
      </c>
      <c r="P7613" s="578">
        <v>1.1858343569647249</v>
      </c>
      <c r="Q7613" s="578">
        <v>754.81676801045705</v>
      </c>
      <c r="R7613" s="578">
        <v>0.16384387814468876</v>
      </c>
      <c r="S7613" s="578">
        <v>5.8247499167919103E-2</v>
      </c>
      <c r="T7613" s="578">
        <v>6.5460619080113195E-3</v>
      </c>
      <c r="U7613" s="578">
        <v>1.3879523864758652</v>
      </c>
      <c r="V7613" s="578">
        <v>923.28938897450689</v>
      </c>
      <c r="W7613" s="578">
        <v>0.16843157168720277</v>
      </c>
      <c r="X7613" s="578">
        <v>6.4117204863578026E-2</v>
      </c>
      <c r="Y7613" s="578">
        <v>8.0070947054385472E-3</v>
      </c>
    </row>
    <row r="7614" spans="1:25" x14ac:dyDescent="0.3">
      <c r="A7614" s="61" t="s">
        <v>8293</v>
      </c>
      <c r="B7614" s="61" t="s">
        <v>2193</v>
      </c>
      <c r="C7614" s="61" t="s">
        <v>45</v>
      </c>
      <c r="D7614" s="36">
        <v>12</v>
      </c>
      <c r="E7614" s="36">
        <v>2020</v>
      </c>
      <c r="F7614" s="578">
        <v>1.1004991893878451</v>
      </c>
      <c r="G7614" s="578">
        <v>698.80954615275027</v>
      </c>
      <c r="H7614" s="578">
        <v>0.15251723362355973</v>
      </c>
      <c r="I7614" s="578">
        <v>5.5007196807612922E-2</v>
      </c>
      <c r="J7614" s="578">
        <v>6.0603544819362726E-3</v>
      </c>
      <c r="K7614" s="578">
        <v>1.3108127575912123</v>
      </c>
      <c r="L7614" s="578">
        <v>871.48452186584427</v>
      </c>
      <c r="M7614" s="578">
        <v>0.157215715981389</v>
      </c>
      <c r="N7614" s="578">
        <v>6.0461891931481604E-2</v>
      </c>
      <c r="O7614" s="578">
        <v>7.5578292744466974E-3</v>
      </c>
      <c r="P7614" s="578">
        <v>1.1004992204278385</v>
      </c>
      <c r="Q7614" s="578">
        <v>698.80954615275027</v>
      </c>
      <c r="R7614" s="578">
        <v>0.15251723434630499</v>
      </c>
      <c r="S7614" s="578">
        <v>5.5007194789747346E-2</v>
      </c>
      <c r="T7614" s="578">
        <v>6.0603546371567028E-3</v>
      </c>
      <c r="U7614" s="578">
        <v>1.3108127569491099</v>
      </c>
      <c r="V7614" s="578">
        <v>871.48451677958133</v>
      </c>
      <c r="W7614" s="578">
        <v>0.15721570396150675</v>
      </c>
      <c r="X7614" s="578">
        <v>6.0461888788267901E-2</v>
      </c>
      <c r="Y7614" s="578">
        <v>7.5578291774339298E-3</v>
      </c>
    </row>
    <row r="7615" spans="1:25" x14ac:dyDescent="0.3">
      <c r="A7615" s="61" t="s">
        <v>8294</v>
      </c>
      <c r="B7615" s="61" t="s">
        <v>2193</v>
      </c>
      <c r="C7615" s="61" t="s">
        <v>45</v>
      </c>
      <c r="D7615" s="36">
        <v>13</v>
      </c>
      <c r="E7615" s="36">
        <v>2020</v>
      </c>
      <c r="F7615" s="578">
        <v>1.0123106347940201</v>
      </c>
      <c r="G7615" s="578">
        <v>641.92092037200882</v>
      </c>
      <c r="H7615" s="578">
        <v>0.14115376837313873</v>
      </c>
      <c r="I7615" s="578">
        <v>5.0835502974223297E-2</v>
      </c>
      <c r="J7615" s="578">
        <v>5.5670215491166603E-3</v>
      </c>
      <c r="K7615" s="578">
        <v>1.2272028483633475</v>
      </c>
      <c r="L7615" s="578">
        <v>815.66027259826626</v>
      </c>
      <c r="M7615" s="578">
        <v>0.14591422782056374</v>
      </c>
      <c r="N7615" s="578">
        <v>5.5887195553320099E-2</v>
      </c>
      <c r="O7615" s="578">
        <v>7.0737261363926001E-3</v>
      </c>
      <c r="P7615" s="578">
        <v>1.0123106760843239</v>
      </c>
      <c r="Q7615" s="578">
        <v>641.92090988159134</v>
      </c>
      <c r="R7615" s="578">
        <v>0.14115376706467925</v>
      </c>
      <c r="S7615" s="578">
        <v>5.0835505593568031E-2</v>
      </c>
      <c r="T7615" s="578">
        <v>5.5670214981849552E-3</v>
      </c>
      <c r="U7615" s="578">
        <v>1.2272027440721973</v>
      </c>
      <c r="V7615" s="578">
        <v>815.66027259826626</v>
      </c>
      <c r="W7615" s="578">
        <v>0.145914227768419</v>
      </c>
      <c r="X7615" s="578">
        <v>5.5887193050390672E-2</v>
      </c>
      <c r="Y7615" s="578">
        <v>7.0737261363926001E-3</v>
      </c>
    </row>
    <row r="7616" spans="1:25" x14ac:dyDescent="0.3">
      <c r="A7616" s="61" t="s">
        <v>8295</v>
      </c>
      <c r="B7616" s="61" t="s">
        <v>2193</v>
      </c>
      <c r="C7616" s="61" t="s">
        <v>45</v>
      </c>
      <c r="D7616" s="36">
        <v>14</v>
      </c>
      <c r="E7616" s="36">
        <v>2020</v>
      </c>
      <c r="F7616" s="578">
        <v>1.0161782115011777</v>
      </c>
      <c r="G7616" s="578">
        <v>645.96205711364701</v>
      </c>
      <c r="H7616" s="578">
        <v>0.13183894084310527</v>
      </c>
      <c r="I7616" s="578">
        <v>4.7780453809536952E-2</v>
      </c>
      <c r="J7616" s="578">
        <v>5.6021317456422005E-3</v>
      </c>
      <c r="K7616" s="578">
        <v>1.2242094126850074</v>
      </c>
      <c r="L7616" s="578">
        <v>813.09797223408998</v>
      </c>
      <c r="M7616" s="578">
        <v>0.136572089143252</v>
      </c>
      <c r="N7616" s="578">
        <v>5.2399678621441098E-2</v>
      </c>
      <c r="O7616" s="578">
        <v>7.0515637974797995E-3</v>
      </c>
      <c r="P7616" s="578">
        <v>1.0161782272915216</v>
      </c>
      <c r="Q7616" s="578">
        <v>645.96206219991006</v>
      </c>
      <c r="R7616" s="578">
        <v>0.13183890894166878</v>
      </c>
      <c r="S7616" s="578">
        <v>4.7780455905012745E-2</v>
      </c>
      <c r="T7616" s="578">
        <v>5.6021317432168819E-3</v>
      </c>
      <c r="U7616" s="578">
        <v>1.2242093605418576</v>
      </c>
      <c r="V7616" s="578">
        <v>813.09797223408998</v>
      </c>
      <c r="W7616" s="578">
        <v>0.13657208919539626</v>
      </c>
      <c r="X7616" s="578">
        <v>5.2399675478227395E-2</v>
      </c>
      <c r="Y7616" s="578">
        <v>7.0515637441227776E-3</v>
      </c>
    </row>
    <row r="7617" spans="1:25" x14ac:dyDescent="0.3">
      <c r="A7617" s="61" t="s">
        <v>8296</v>
      </c>
      <c r="B7617" s="61" t="s">
        <v>2193</v>
      </c>
      <c r="C7617" s="61" t="s">
        <v>45</v>
      </c>
      <c r="D7617" s="36">
        <v>15</v>
      </c>
      <c r="E7617" s="36">
        <v>2020</v>
      </c>
      <c r="F7617" s="578">
        <v>1.0259420938868966</v>
      </c>
      <c r="G7617" s="578">
        <v>653.70516649881984</v>
      </c>
      <c r="H7617" s="578">
        <v>0.12389113077006124</v>
      </c>
      <c r="I7617" s="578">
        <v>4.5209799660369698E-2</v>
      </c>
      <c r="J7617" s="578">
        <v>5.6693401032437852E-3</v>
      </c>
      <c r="K7617" s="578">
        <v>1.2258451498088676</v>
      </c>
      <c r="L7617" s="578">
        <v>813.86837673187233</v>
      </c>
      <c r="M7617" s="578">
        <v>0.12851096163770576</v>
      </c>
      <c r="N7617" s="578">
        <v>4.9493100494146298E-2</v>
      </c>
      <c r="O7617" s="578">
        <v>7.0583013681850028E-3</v>
      </c>
      <c r="P7617" s="578">
        <v>1.0259421789164653</v>
      </c>
      <c r="Q7617" s="578">
        <v>653.70517158508278</v>
      </c>
      <c r="R7617" s="578">
        <v>0.12389113087435025</v>
      </c>
      <c r="S7617" s="578">
        <v>4.5209799117098201E-2</v>
      </c>
      <c r="T7617" s="578">
        <v>5.6693400498867615E-3</v>
      </c>
      <c r="U7617" s="578">
        <v>1.2258450982908424</v>
      </c>
      <c r="V7617" s="578">
        <v>813.86837164560927</v>
      </c>
      <c r="W7617" s="578">
        <v>0.12851097208961876</v>
      </c>
      <c r="X7617" s="578">
        <v>4.9493099970277343E-2</v>
      </c>
      <c r="Y7617" s="578">
        <v>7.0583013681850028E-3</v>
      </c>
    </row>
    <row r="7618" spans="1:25" x14ac:dyDescent="0.3">
      <c r="A7618" s="580" t="s">
        <v>8297</v>
      </c>
      <c r="B7618" s="580" t="s">
        <v>2193</v>
      </c>
      <c r="C7618" s="580" t="s">
        <v>45</v>
      </c>
      <c r="D7618" s="581">
        <v>16</v>
      </c>
      <c r="E7618" s="581">
        <v>2020</v>
      </c>
      <c r="F7618" s="582">
        <v>1.0707346371450464</v>
      </c>
      <c r="G7618" s="582">
        <v>684.49574470519974</v>
      </c>
      <c r="H7618" s="582">
        <v>0.1174176032339645</v>
      </c>
      <c r="I7618" s="582">
        <v>4.3229700997471802E-2</v>
      </c>
      <c r="J7618" s="582">
        <v>5.9364305780036297E-3</v>
      </c>
      <c r="K7618" s="582">
        <v>1.260826233676495</v>
      </c>
      <c r="L7618" s="582">
        <v>836.98261547088578</v>
      </c>
      <c r="M7618" s="582">
        <v>0.12192429384837475</v>
      </c>
      <c r="N7618" s="582">
        <v>4.7218702558893655E-2</v>
      </c>
      <c r="O7618" s="582">
        <v>7.2588104715881167E-3</v>
      </c>
      <c r="P7618" s="582">
        <v>1.0707344980094839</v>
      </c>
      <c r="Q7618" s="582">
        <v>684.49574470519974</v>
      </c>
      <c r="R7618" s="582">
        <v>0.117417604824974</v>
      </c>
      <c r="S7618" s="582">
        <v>4.3229701511639448E-2</v>
      </c>
      <c r="T7618" s="582">
        <v>5.9364305246466078E-3</v>
      </c>
      <c r="U7618" s="582">
        <v>1.2608260771836848</v>
      </c>
      <c r="V7618" s="582">
        <v>836.98261038462283</v>
      </c>
      <c r="W7618" s="582">
        <v>0.12192429991531074</v>
      </c>
      <c r="X7618" s="582">
        <v>4.7218703606631551E-2</v>
      </c>
      <c r="Y7618" s="582">
        <v>7.2588104715881167E-3</v>
      </c>
    </row>
    <row r="7619" spans="1:25" x14ac:dyDescent="0.3">
      <c r="A7619" s="61" t="s">
        <v>8298</v>
      </c>
      <c r="B7619" s="61" t="s">
        <v>2193</v>
      </c>
      <c r="C7619" s="61" t="s">
        <v>45</v>
      </c>
      <c r="D7619" s="36">
        <v>1</v>
      </c>
      <c r="E7619" s="36">
        <v>2030</v>
      </c>
      <c r="F7619" s="578">
        <v>6.3204986088994648</v>
      </c>
      <c r="G7619" s="578">
        <v>7405.5921325683539</v>
      </c>
      <c r="H7619" s="578">
        <v>0.79372284705702101</v>
      </c>
      <c r="I7619" s="578">
        <v>0.16420910134911501</v>
      </c>
      <c r="J7619" s="578">
        <v>6.3746258655252519E-2</v>
      </c>
      <c r="K7619" s="578">
        <v>6.3855967980769748</v>
      </c>
      <c r="L7619" s="578">
        <v>7470.5637563069595</v>
      </c>
      <c r="M7619" s="578">
        <v>0.79720460583606179</v>
      </c>
      <c r="N7619" s="578">
        <v>0.16500043131721448</v>
      </c>
      <c r="O7619" s="578">
        <v>6.4305548517343825E-2</v>
      </c>
      <c r="P7619" s="578">
        <v>6.320498504589823</v>
      </c>
      <c r="Q7619" s="578">
        <v>7405.5921325683539</v>
      </c>
      <c r="R7619" s="578">
        <v>0.79372284710795271</v>
      </c>
      <c r="S7619" s="578">
        <v>0.16420910134911501</v>
      </c>
      <c r="T7619" s="578">
        <v>6.3746258655252519E-2</v>
      </c>
      <c r="U7619" s="578">
        <v>6.3855969545709979</v>
      </c>
      <c r="V7619" s="578">
        <v>7470.5637563069595</v>
      </c>
      <c r="W7619" s="578">
        <v>0.79720460583606201</v>
      </c>
      <c r="X7619" s="578">
        <v>0.16500043131721451</v>
      </c>
      <c r="Y7619" s="578">
        <v>6.4305548517343825E-2</v>
      </c>
    </row>
    <row r="7620" spans="1:25" x14ac:dyDescent="0.3">
      <c r="A7620" s="61" t="s">
        <v>8299</v>
      </c>
      <c r="B7620" s="61" t="s">
        <v>2193</v>
      </c>
      <c r="C7620" s="61" t="s">
        <v>45</v>
      </c>
      <c r="D7620" s="36">
        <v>2</v>
      </c>
      <c r="E7620" s="36">
        <v>2030</v>
      </c>
      <c r="F7620" s="578">
        <v>2.942594470273125</v>
      </c>
      <c r="G7620" s="578">
        <v>3569.9821548461873</v>
      </c>
      <c r="H7620" s="578">
        <v>0.41494474029241202</v>
      </c>
      <c r="I7620" s="578">
        <v>7.8368599642999401E-2</v>
      </c>
      <c r="J7620" s="578">
        <v>3.0729873668557603E-2</v>
      </c>
      <c r="K7620" s="578">
        <v>3.02519636974966</v>
      </c>
      <c r="L7620" s="578">
        <v>3652.9008814493745</v>
      </c>
      <c r="M7620" s="578">
        <v>0.42017447393542717</v>
      </c>
      <c r="N7620" s="578">
        <v>7.9235799610614693E-2</v>
      </c>
      <c r="O7620" s="578">
        <v>3.1443657547545877E-2</v>
      </c>
      <c r="P7620" s="578">
        <v>2.9425942107708671</v>
      </c>
      <c r="Q7620" s="578">
        <v>3569.9821548461873</v>
      </c>
      <c r="R7620" s="578">
        <v>0.41494474489688049</v>
      </c>
      <c r="S7620" s="578">
        <v>7.8368598595261504E-2</v>
      </c>
      <c r="T7620" s="578">
        <v>3.0729873668557603E-2</v>
      </c>
      <c r="U7620" s="578">
        <v>3.0251965783868373</v>
      </c>
      <c r="V7620" s="578">
        <v>3652.9008814493745</v>
      </c>
      <c r="W7620" s="578">
        <v>0.42017447398757152</v>
      </c>
      <c r="X7620" s="578">
        <v>7.9235799610614693E-2</v>
      </c>
      <c r="Y7620" s="578">
        <v>3.1443657547545877E-2</v>
      </c>
    </row>
    <row r="7621" spans="1:25" x14ac:dyDescent="0.3">
      <c r="A7621" s="61" t="s">
        <v>8300</v>
      </c>
      <c r="B7621" s="61" t="s">
        <v>2193</v>
      </c>
      <c r="C7621" s="61" t="s">
        <v>45</v>
      </c>
      <c r="D7621" s="36">
        <v>3</v>
      </c>
      <c r="E7621" s="36">
        <v>2030</v>
      </c>
      <c r="F7621" s="578">
        <v>1.66674797504621</v>
      </c>
      <c r="G7621" s="578">
        <v>2030.3554000854449</v>
      </c>
      <c r="H7621" s="578">
        <v>0.21996488406633299</v>
      </c>
      <c r="I7621" s="578">
        <v>4.2471900582313503E-2</v>
      </c>
      <c r="J7621" s="578">
        <v>1.7477012879680801E-2</v>
      </c>
      <c r="K7621" s="578">
        <v>1.6951192492330498</v>
      </c>
      <c r="L7621" s="578">
        <v>2057.3867657979299</v>
      </c>
      <c r="M7621" s="578">
        <v>0.22246613943328425</v>
      </c>
      <c r="N7621" s="578">
        <v>4.2677599422556028E-2</v>
      </c>
      <c r="O7621" s="578">
        <v>1.7709679591158951E-2</v>
      </c>
      <c r="P7621" s="578">
        <v>1.666748027236465</v>
      </c>
      <c r="Q7621" s="578">
        <v>2030.3554000854449</v>
      </c>
      <c r="R7621" s="578">
        <v>0.21996491474177024</v>
      </c>
      <c r="S7621" s="578">
        <v>4.2471900582313503E-2</v>
      </c>
      <c r="T7621" s="578">
        <v>1.7477012879680801E-2</v>
      </c>
      <c r="U7621" s="578">
        <v>1.6951191970735651</v>
      </c>
      <c r="V7621" s="578">
        <v>2057.3867657979299</v>
      </c>
      <c r="W7621" s="578">
        <v>0.22246613423339975</v>
      </c>
      <c r="X7621" s="578">
        <v>4.2677599422556028E-2</v>
      </c>
      <c r="Y7621" s="578">
        <v>1.7709679591158951E-2</v>
      </c>
    </row>
    <row r="7622" spans="1:25" x14ac:dyDescent="0.3">
      <c r="A7622" s="61" t="s">
        <v>8301</v>
      </c>
      <c r="B7622" s="61" t="s">
        <v>2193</v>
      </c>
      <c r="C7622" s="61" t="s">
        <v>45</v>
      </c>
      <c r="D7622" s="36">
        <v>4</v>
      </c>
      <c r="E7622" s="36">
        <v>2030</v>
      </c>
      <c r="F7622" s="578">
        <v>1.2795596716708402</v>
      </c>
      <c r="G7622" s="578">
        <v>1582.1290766398074</v>
      </c>
      <c r="H7622" s="578">
        <v>0.16060446809751699</v>
      </c>
      <c r="I7622" s="578">
        <v>3.1537800095975399E-2</v>
      </c>
      <c r="J7622" s="578">
        <v>1.3618794832533801E-2</v>
      </c>
      <c r="K7622" s="578">
        <v>1.3053975657107124</v>
      </c>
      <c r="L7622" s="578">
        <v>1611.2748171488399</v>
      </c>
      <c r="M7622" s="578">
        <v>0.16245803255575653</v>
      </c>
      <c r="N7622" s="578">
        <v>3.2142896787263397E-2</v>
      </c>
      <c r="O7622" s="578">
        <v>1.3869692707279026E-2</v>
      </c>
      <c r="P7622" s="578">
        <v>1.279559671664775</v>
      </c>
      <c r="Q7622" s="578">
        <v>1582.1290766398074</v>
      </c>
      <c r="R7622" s="578">
        <v>0.16060446809236301</v>
      </c>
      <c r="S7622" s="578">
        <v>3.1537800095975399E-2</v>
      </c>
      <c r="T7622" s="578">
        <v>1.3618794832533801E-2</v>
      </c>
      <c r="U7622" s="578">
        <v>1.3053976178746276</v>
      </c>
      <c r="V7622" s="578">
        <v>1611.2748171488399</v>
      </c>
      <c r="W7622" s="578">
        <v>0.16245803207190526</v>
      </c>
      <c r="X7622" s="578">
        <v>3.2142897311132346E-2</v>
      </c>
      <c r="Y7622" s="578">
        <v>1.3869692707279026E-2</v>
      </c>
    </row>
    <row r="7623" spans="1:25" x14ac:dyDescent="0.3">
      <c r="A7623" s="61" t="s">
        <v>8302</v>
      </c>
      <c r="B7623" s="61" t="s">
        <v>2193</v>
      </c>
      <c r="C7623" s="61" t="s">
        <v>45</v>
      </c>
      <c r="D7623" s="36">
        <v>5</v>
      </c>
      <c r="E7623" s="36">
        <v>2030</v>
      </c>
      <c r="F7623" s="578">
        <v>1.04253048644087</v>
      </c>
      <c r="G7623" s="578">
        <v>1333.7165889739924</v>
      </c>
      <c r="H7623" s="578">
        <v>0.12849637361493124</v>
      </c>
      <c r="I7623" s="578">
        <v>2.6223098965904947E-2</v>
      </c>
      <c r="J7623" s="578">
        <v>1.148050402601555E-2</v>
      </c>
      <c r="K7623" s="578">
        <v>1.0776856911827863</v>
      </c>
      <c r="L7623" s="578">
        <v>1378.5730425516699</v>
      </c>
      <c r="M7623" s="578">
        <v>0.1304333144626065</v>
      </c>
      <c r="N7623" s="578">
        <v>2.69884001463651E-2</v>
      </c>
      <c r="O7623" s="578">
        <v>1.1866559371507376E-2</v>
      </c>
      <c r="P7623" s="578">
        <v>1.0425303768571783</v>
      </c>
      <c r="Q7623" s="578">
        <v>1333.7165889739924</v>
      </c>
      <c r="R7623" s="578">
        <v>0.12849637358734323</v>
      </c>
      <c r="S7623" s="578">
        <v>2.6223098859190899E-2</v>
      </c>
      <c r="T7623" s="578">
        <v>1.148050402601555E-2</v>
      </c>
      <c r="U7623" s="578">
        <v>1.0776857644498237</v>
      </c>
      <c r="V7623" s="578">
        <v>1378.5730425516699</v>
      </c>
      <c r="W7623" s="578">
        <v>0.13043331449898624</v>
      </c>
      <c r="X7623" s="578">
        <v>2.69884001463651E-2</v>
      </c>
      <c r="Y7623" s="578">
        <v>1.1866559371507376E-2</v>
      </c>
    </row>
    <row r="7624" spans="1:25" x14ac:dyDescent="0.3">
      <c r="A7624" s="61" t="s">
        <v>8303</v>
      </c>
      <c r="B7624" s="61" t="s">
        <v>2193</v>
      </c>
      <c r="C7624" s="61" t="s">
        <v>45</v>
      </c>
      <c r="D7624" s="36">
        <v>6</v>
      </c>
      <c r="E7624" s="36">
        <v>2030</v>
      </c>
      <c r="F7624" s="578">
        <v>0.90711090834186781</v>
      </c>
      <c r="G7624" s="578">
        <v>1185.8598022460876</v>
      </c>
      <c r="H7624" s="578">
        <v>0.10702562159955624</v>
      </c>
      <c r="I7624" s="578">
        <v>2.3139729513786698E-2</v>
      </c>
      <c r="J7624" s="578">
        <v>1.020770792577722E-2</v>
      </c>
      <c r="K7624" s="578">
        <v>0.94972989418632148</v>
      </c>
      <c r="L7624" s="578">
        <v>1247.1736272176049</v>
      </c>
      <c r="M7624" s="578">
        <v>0.10911670169813625</v>
      </c>
      <c r="N7624" s="578">
        <v>2.3978027549067776E-2</v>
      </c>
      <c r="O7624" s="578">
        <v>1.0735515660295826E-2</v>
      </c>
      <c r="P7624" s="578">
        <v>0.90711091361331797</v>
      </c>
      <c r="Q7624" s="578">
        <v>1185.8598022460876</v>
      </c>
      <c r="R7624" s="578">
        <v>0.10702562211493651</v>
      </c>
      <c r="S7624" s="578">
        <v>2.3139729319761125E-2</v>
      </c>
      <c r="T7624" s="578">
        <v>1.020770792577722E-2</v>
      </c>
      <c r="U7624" s="578">
        <v>0.94972988394658775</v>
      </c>
      <c r="V7624" s="578">
        <v>1247.1736272176049</v>
      </c>
      <c r="W7624" s="578">
        <v>0.109116701714204</v>
      </c>
      <c r="X7624" s="578">
        <v>2.3978027597574177E-2</v>
      </c>
      <c r="Y7624" s="578">
        <v>1.0735515660295826E-2</v>
      </c>
    </row>
    <row r="7625" spans="1:25" x14ac:dyDescent="0.3">
      <c r="A7625" s="61" t="s">
        <v>8304</v>
      </c>
      <c r="B7625" s="61" t="s">
        <v>2193</v>
      </c>
      <c r="C7625" s="61" t="s">
        <v>45</v>
      </c>
      <c r="D7625" s="36">
        <v>7</v>
      </c>
      <c r="E7625" s="36">
        <v>2030</v>
      </c>
      <c r="F7625" s="578">
        <v>0.8243087596461951</v>
      </c>
      <c r="G7625" s="578">
        <v>1090.6435470581</v>
      </c>
      <c r="H7625" s="578">
        <v>9.3837333179938726E-2</v>
      </c>
      <c r="I7625" s="578">
        <v>2.1268780779791951E-2</v>
      </c>
      <c r="J7625" s="578">
        <v>9.3881300126668031E-3</v>
      </c>
      <c r="K7625" s="578">
        <v>0.87713381534596579</v>
      </c>
      <c r="L7625" s="578">
        <v>1177.8196080525674</v>
      </c>
      <c r="M7625" s="578">
        <v>9.6285076639711947E-2</v>
      </c>
      <c r="N7625" s="578">
        <v>2.2325109743784724E-2</v>
      </c>
      <c r="O7625" s="578">
        <v>1.0138529003597773E-2</v>
      </c>
      <c r="P7625" s="578">
        <v>0.8243087543675448</v>
      </c>
      <c r="Q7625" s="578">
        <v>1090.6435470581</v>
      </c>
      <c r="R7625" s="578">
        <v>9.3837333190549502E-2</v>
      </c>
      <c r="S7625" s="578">
        <v>2.1268780779791947E-2</v>
      </c>
      <c r="T7625" s="578">
        <v>9.388130066023825E-3</v>
      </c>
      <c r="U7625" s="578">
        <v>0.87713382559197295</v>
      </c>
      <c r="V7625" s="578">
        <v>1177.8196601867626</v>
      </c>
      <c r="W7625" s="578">
        <v>9.6285077200263885E-2</v>
      </c>
      <c r="X7625" s="578">
        <v>2.2325109903855798E-2</v>
      </c>
      <c r="Y7625" s="578">
        <v>1.0138529003597773E-2</v>
      </c>
    </row>
    <row r="7626" spans="1:25" x14ac:dyDescent="0.3">
      <c r="A7626" s="61" t="s">
        <v>8305</v>
      </c>
      <c r="B7626" s="61" t="s">
        <v>2193</v>
      </c>
      <c r="C7626" s="61" t="s">
        <v>45</v>
      </c>
      <c r="D7626" s="36">
        <v>8</v>
      </c>
      <c r="E7626" s="36">
        <v>2030</v>
      </c>
      <c r="F7626" s="578">
        <v>0.72271692885902861</v>
      </c>
      <c r="G7626" s="578">
        <v>940.17571067810024</v>
      </c>
      <c r="H7626" s="578">
        <v>8.4605271100978485E-2</v>
      </c>
      <c r="I7626" s="578">
        <v>1.8498450464297378E-2</v>
      </c>
      <c r="J7626" s="578">
        <v>8.0929239629767766E-3</v>
      </c>
      <c r="K7626" s="578">
        <v>0.78567017458823274</v>
      </c>
      <c r="L7626" s="578">
        <v>1055.8418795267701</v>
      </c>
      <c r="M7626" s="578">
        <v>8.7414252828542219E-2</v>
      </c>
      <c r="N7626" s="578">
        <v>1.9905380603934899E-2</v>
      </c>
      <c r="O7626" s="578">
        <v>9.0885670894446415E-3</v>
      </c>
      <c r="P7626" s="578">
        <v>0.72271692358060546</v>
      </c>
      <c r="Q7626" s="578">
        <v>940.17571067810024</v>
      </c>
      <c r="R7626" s="578">
        <v>8.4605270079009601E-2</v>
      </c>
      <c r="S7626" s="578">
        <v>1.84984503042263E-2</v>
      </c>
      <c r="T7626" s="578">
        <v>8.0929239629767766E-3</v>
      </c>
      <c r="U7626" s="578">
        <v>0.78567016341609452</v>
      </c>
      <c r="V7626" s="578">
        <v>1055.8418795267701</v>
      </c>
      <c r="W7626" s="578">
        <v>8.7414252849763785E-2</v>
      </c>
      <c r="X7626" s="578">
        <v>1.9905381743834924E-2</v>
      </c>
      <c r="Y7626" s="578">
        <v>9.0885670894446415E-3</v>
      </c>
    </row>
    <row r="7627" spans="1:25" x14ac:dyDescent="0.3">
      <c r="A7627" s="61" t="s">
        <v>8306</v>
      </c>
      <c r="B7627" s="61" t="s">
        <v>2193</v>
      </c>
      <c r="C7627" s="61" t="s">
        <v>45</v>
      </c>
      <c r="D7627" s="36">
        <v>9</v>
      </c>
      <c r="E7627" s="36">
        <v>2030</v>
      </c>
      <c r="F7627" s="578">
        <v>0.6626522595637987</v>
      </c>
      <c r="G7627" s="578">
        <v>860.81000391642215</v>
      </c>
      <c r="H7627" s="578">
        <v>7.6663764602168727E-2</v>
      </c>
      <c r="I7627" s="578">
        <v>1.7385169863700801E-2</v>
      </c>
      <c r="J7627" s="578">
        <v>7.4097473164632223E-3</v>
      </c>
      <c r="K7627" s="578">
        <v>0.73494248430625886</v>
      </c>
      <c r="L7627" s="578">
        <v>1001.1526387532538</v>
      </c>
      <c r="M7627" s="578">
        <v>8.0068424021040543E-2</v>
      </c>
      <c r="N7627" s="578">
        <v>1.9037029866012675E-2</v>
      </c>
      <c r="O7627" s="578">
        <v>8.6177951113010388E-3</v>
      </c>
      <c r="P7627" s="578">
        <v>0.6626522707396888</v>
      </c>
      <c r="Q7627" s="578">
        <v>860.81000391642215</v>
      </c>
      <c r="R7627" s="578">
        <v>7.6663764607474108E-2</v>
      </c>
      <c r="S7627" s="578">
        <v>1.7385169863700801E-2</v>
      </c>
      <c r="T7627" s="578">
        <v>7.4097473698202451E-3</v>
      </c>
      <c r="U7627" s="578">
        <v>0.73494249486132379</v>
      </c>
      <c r="V7627" s="578">
        <v>1001.1526387532538</v>
      </c>
      <c r="W7627" s="578">
        <v>8.0068424549760125E-2</v>
      </c>
      <c r="X7627" s="578">
        <v>1.9037031597690601E-2</v>
      </c>
      <c r="Y7627" s="578">
        <v>8.6177950627946559E-3</v>
      </c>
    </row>
    <row r="7628" spans="1:25" x14ac:dyDescent="0.3">
      <c r="A7628" s="61" t="s">
        <v>8307</v>
      </c>
      <c r="B7628" s="61" t="s">
        <v>2193</v>
      </c>
      <c r="C7628" s="61" t="s">
        <v>45</v>
      </c>
      <c r="D7628" s="36">
        <v>10</v>
      </c>
      <c r="E7628" s="36">
        <v>2030</v>
      </c>
      <c r="F7628" s="578">
        <v>0.61512407545457837</v>
      </c>
      <c r="G7628" s="578">
        <v>797.17291386922147</v>
      </c>
      <c r="H7628" s="578">
        <v>7.0392494614679849E-2</v>
      </c>
      <c r="I7628" s="578">
        <v>1.65091816258306E-2</v>
      </c>
      <c r="J7628" s="578">
        <v>6.8619693629443602E-3</v>
      </c>
      <c r="K7628" s="578">
        <v>0.6922086462705952</v>
      </c>
      <c r="L7628" s="578">
        <v>951.67761484781681</v>
      </c>
      <c r="M7628" s="578">
        <v>7.4160030054675447E-2</v>
      </c>
      <c r="N7628" s="578">
        <v>1.8286633033615773E-2</v>
      </c>
      <c r="O7628" s="578">
        <v>8.1919226601409358E-3</v>
      </c>
      <c r="P7628" s="578">
        <v>0.61512407545404768</v>
      </c>
      <c r="Q7628" s="578">
        <v>797.17291386922147</v>
      </c>
      <c r="R7628" s="578">
        <v>7.0392494624987451E-2</v>
      </c>
      <c r="S7628" s="578">
        <v>1.6509181412402499E-2</v>
      </c>
      <c r="T7628" s="578">
        <v>6.8619693629443602E-3</v>
      </c>
      <c r="U7628" s="578">
        <v>0.69220862454299437</v>
      </c>
      <c r="V7628" s="578">
        <v>951.67761484781681</v>
      </c>
      <c r="W7628" s="578">
        <v>7.4160029551421702E-2</v>
      </c>
      <c r="X7628" s="578">
        <v>1.8286634445151578E-2</v>
      </c>
      <c r="Y7628" s="578">
        <v>8.1919226601409358E-3</v>
      </c>
    </row>
    <row r="7629" spans="1:25" x14ac:dyDescent="0.3">
      <c r="A7629" s="61" t="s">
        <v>8308</v>
      </c>
      <c r="B7629" s="61" t="s">
        <v>2193</v>
      </c>
      <c r="C7629" s="61" t="s">
        <v>45</v>
      </c>
      <c r="D7629" s="36">
        <v>11</v>
      </c>
      <c r="E7629" s="36">
        <v>2030</v>
      </c>
      <c r="F7629" s="578">
        <v>0.57054414694636024</v>
      </c>
      <c r="G7629" s="578">
        <v>730.83855247497524</v>
      </c>
      <c r="H7629" s="578">
        <v>6.4611089353396253E-2</v>
      </c>
      <c r="I7629" s="578">
        <v>1.5726479706548425E-2</v>
      </c>
      <c r="J7629" s="578">
        <v>6.2909693660912983E-3</v>
      </c>
      <c r="K7629" s="578">
        <v>0.65108987365537474</v>
      </c>
      <c r="L7629" s="578">
        <v>894.14636039733841</v>
      </c>
      <c r="M7629" s="578">
        <v>6.861539406509104E-2</v>
      </c>
      <c r="N7629" s="578">
        <v>1.7494670008697151E-2</v>
      </c>
      <c r="O7629" s="578">
        <v>7.6966999428501924E-3</v>
      </c>
      <c r="P7629" s="578">
        <v>0.57054416743589276</v>
      </c>
      <c r="Q7629" s="578">
        <v>730.83855247497524</v>
      </c>
      <c r="R7629" s="578">
        <v>6.4611089343088624E-2</v>
      </c>
      <c r="S7629" s="578">
        <v>1.5726479653191398E-2</v>
      </c>
      <c r="T7629" s="578">
        <v>6.2909694679547058E-3</v>
      </c>
      <c r="U7629" s="578">
        <v>0.65108988918151056</v>
      </c>
      <c r="V7629" s="578">
        <v>894.14635499318422</v>
      </c>
      <c r="W7629" s="578">
        <v>6.8615394060088847E-2</v>
      </c>
      <c r="X7629" s="578">
        <v>1.7494670062054175E-2</v>
      </c>
      <c r="Y7629" s="578">
        <v>7.6966999428501924E-3</v>
      </c>
    </row>
    <row r="7630" spans="1:25" x14ac:dyDescent="0.3">
      <c r="A7630" s="61" t="s">
        <v>8309</v>
      </c>
      <c r="B7630" s="61" t="s">
        <v>2193</v>
      </c>
      <c r="C7630" s="61" t="s">
        <v>45</v>
      </c>
      <c r="D7630" s="36">
        <v>12</v>
      </c>
      <c r="E7630" s="36">
        <v>2030</v>
      </c>
      <c r="F7630" s="578">
        <v>0.53406971826079019</v>
      </c>
      <c r="G7630" s="578">
        <v>676.56424427032425</v>
      </c>
      <c r="H7630" s="578">
        <v>5.9880815852617723E-2</v>
      </c>
      <c r="I7630" s="578">
        <v>1.50861396590092E-2</v>
      </c>
      <c r="J7630" s="578">
        <v>5.8237849201153271E-3</v>
      </c>
      <c r="K7630" s="578">
        <v>0.61703692493578399</v>
      </c>
      <c r="L7630" s="578">
        <v>843.94462839762332</v>
      </c>
      <c r="M7630" s="578">
        <v>6.4012625873904896E-2</v>
      </c>
      <c r="N7630" s="578">
        <v>1.6717585138394449E-2</v>
      </c>
      <c r="O7630" s="578">
        <v>7.2645733113555827E-3</v>
      </c>
      <c r="P7630" s="578">
        <v>0.53406969730500931</v>
      </c>
      <c r="Q7630" s="578">
        <v>676.56424967447879</v>
      </c>
      <c r="R7630" s="578">
        <v>5.9880815857771552E-2</v>
      </c>
      <c r="S7630" s="578">
        <v>1.5086139552295199E-2</v>
      </c>
      <c r="T7630" s="578">
        <v>5.8237848667583051E-3</v>
      </c>
      <c r="U7630" s="578">
        <v>0.61703690351739193</v>
      </c>
      <c r="V7630" s="578">
        <v>843.94462299346901</v>
      </c>
      <c r="W7630" s="578">
        <v>6.4012625895126449E-2</v>
      </c>
      <c r="X7630" s="578">
        <v>1.6717585494916351E-2</v>
      </c>
      <c r="Y7630" s="578">
        <v>7.2645733113555827E-3</v>
      </c>
    </row>
    <row r="7631" spans="1:25" x14ac:dyDescent="0.3">
      <c r="A7631" s="61" t="s">
        <v>8310</v>
      </c>
      <c r="B7631" s="61" t="s">
        <v>2193</v>
      </c>
      <c r="C7631" s="61" t="s">
        <v>45</v>
      </c>
      <c r="D7631" s="36">
        <v>13</v>
      </c>
      <c r="E7631" s="36">
        <v>2030</v>
      </c>
      <c r="F7631" s="578">
        <v>0.49314632440064055</v>
      </c>
      <c r="G7631" s="578">
        <v>621.35109965006473</v>
      </c>
      <c r="H7631" s="578">
        <v>5.5225831243054274E-2</v>
      </c>
      <c r="I7631" s="578">
        <v>1.405499907802245E-2</v>
      </c>
      <c r="J7631" s="578">
        <v>5.3485217843747971E-3</v>
      </c>
      <c r="K7631" s="578">
        <v>0.57757643427729921</v>
      </c>
      <c r="L7631" s="578">
        <v>789.76870791117312</v>
      </c>
      <c r="M7631" s="578">
        <v>5.9414890189145773E-2</v>
      </c>
      <c r="N7631" s="578">
        <v>1.5559809748083299E-2</v>
      </c>
      <c r="O7631" s="578">
        <v>6.7982342006871425E-3</v>
      </c>
      <c r="P7631" s="578">
        <v>0.49314630344910371</v>
      </c>
      <c r="Q7631" s="578">
        <v>621.35109965006473</v>
      </c>
      <c r="R7631" s="578">
        <v>5.5225831243054274E-2</v>
      </c>
      <c r="S7631" s="578">
        <v>1.40549983019203E-2</v>
      </c>
      <c r="T7631" s="578">
        <v>5.3485218377318207E-3</v>
      </c>
      <c r="U7631" s="578">
        <v>0.57757643955848847</v>
      </c>
      <c r="V7631" s="578">
        <v>789.76870791117312</v>
      </c>
      <c r="W7631" s="578">
        <v>5.9414890210367298E-2</v>
      </c>
      <c r="X7631" s="578">
        <v>1.5559809908154374E-2</v>
      </c>
      <c r="Y7631" s="578">
        <v>6.7982342006871425E-3</v>
      </c>
    </row>
    <row r="7632" spans="1:25" x14ac:dyDescent="0.3">
      <c r="A7632" s="61" t="s">
        <v>8311</v>
      </c>
      <c r="B7632" s="61" t="s">
        <v>2193</v>
      </c>
      <c r="C7632" s="61" t="s">
        <v>45</v>
      </c>
      <c r="D7632" s="36">
        <v>14</v>
      </c>
      <c r="E7632" s="36">
        <v>2030</v>
      </c>
      <c r="F7632" s="578">
        <v>0.48688566569014302</v>
      </c>
      <c r="G7632" s="578">
        <v>624.93284320831242</v>
      </c>
      <c r="H7632" s="578">
        <v>5.2190888115319425E-2</v>
      </c>
      <c r="I7632" s="578">
        <v>1.329093956155695E-2</v>
      </c>
      <c r="J7632" s="578">
        <v>5.3793613090723077E-3</v>
      </c>
      <c r="K7632" s="578">
        <v>0.56849792246646247</v>
      </c>
      <c r="L7632" s="578">
        <v>786.97862307230605</v>
      </c>
      <c r="M7632" s="578">
        <v>5.6294477135073295E-2</v>
      </c>
      <c r="N7632" s="578">
        <v>1.4661632075634101E-2</v>
      </c>
      <c r="O7632" s="578">
        <v>6.77422456161972E-3</v>
      </c>
      <c r="P7632" s="578">
        <v>0.48688563976478805</v>
      </c>
      <c r="Q7632" s="578">
        <v>624.93284320831242</v>
      </c>
      <c r="R7632" s="578">
        <v>5.2190888110089845E-2</v>
      </c>
      <c r="S7632" s="578">
        <v>1.32909391735059E-2</v>
      </c>
      <c r="T7632" s="578">
        <v>5.3793613090723077E-3</v>
      </c>
      <c r="U7632" s="578">
        <v>0.56849791191209875</v>
      </c>
      <c r="V7632" s="578">
        <v>786.97862307230605</v>
      </c>
      <c r="W7632" s="578">
        <v>5.62944771507621E-2</v>
      </c>
      <c r="X7632" s="578">
        <v>1.4661631932540276E-2</v>
      </c>
      <c r="Y7632" s="578">
        <v>6.77422456161972E-3</v>
      </c>
    </row>
    <row r="7633" spans="1:25" x14ac:dyDescent="0.3">
      <c r="A7633" s="61" t="s">
        <v>8312</v>
      </c>
      <c r="B7633" s="61" t="s">
        <v>2193</v>
      </c>
      <c r="C7633" s="61" t="s">
        <v>45</v>
      </c>
      <c r="D7633" s="36">
        <v>15</v>
      </c>
      <c r="E7633" s="36">
        <v>2030</v>
      </c>
      <c r="F7633" s="578">
        <v>0.48387802053288897</v>
      </c>
      <c r="G7633" s="578">
        <v>632.12889226277628</v>
      </c>
      <c r="H7633" s="578">
        <v>4.9667084687219601E-2</v>
      </c>
      <c r="I7633" s="578">
        <v>1.26479824345248E-2</v>
      </c>
      <c r="J7633" s="578">
        <v>5.4413078275198706E-3</v>
      </c>
      <c r="K7633" s="578">
        <v>0.56226477709861866</v>
      </c>
      <c r="L7633" s="578">
        <v>787.44318962097122</v>
      </c>
      <c r="M7633" s="578">
        <v>5.363998381744748E-2</v>
      </c>
      <c r="N7633" s="578">
        <v>1.3918109757166026E-2</v>
      </c>
      <c r="O7633" s="578">
        <v>6.7782273011592507E-3</v>
      </c>
      <c r="P7633" s="578">
        <v>0.48387802565457583</v>
      </c>
      <c r="Q7633" s="578">
        <v>632.12889226277628</v>
      </c>
      <c r="R7633" s="578">
        <v>4.9667083665629698E-2</v>
      </c>
      <c r="S7633" s="578">
        <v>1.2647982172590324E-2</v>
      </c>
      <c r="T7633" s="578">
        <v>5.4413078275198706E-3</v>
      </c>
      <c r="U7633" s="578">
        <v>0.56226476219596044</v>
      </c>
      <c r="V7633" s="578">
        <v>787.44318962097122</v>
      </c>
      <c r="W7633" s="578">
        <v>5.3639983822677026E-2</v>
      </c>
      <c r="X7633" s="578">
        <v>1.3918109863880049E-2</v>
      </c>
      <c r="Y7633" s="578">
        <v>6.7782273011592507E-3</v>
      </c>
    </row>
    <row r="7634" spans="1:25" x14ac:dyDescent="0.3">
      <c r="A7634" s="580" t="s">
        <v>8313</v>
      </c>
      <c r="B7634" s="580" t="s">
        <v>2193</v>
      </c>
      <c r="C7634" s="580" t="s">
        <v>45</v>
      </c>
      <c r="D7634" s="581">
        <v>16</v>
      </c>
      <c r="E7634" s="581">
        <v>2030</v>
      </c>
      <c r="F7634" s="582">
        <v>0.49498586744152751</v>
      </c>
      <c r="G7634" s="582">
        <v>661.62222099304154</v>
      </c>
      <c r="H7634" s="582">
        <v>4.7948434276273995E-2</v>
      </c>
      <c r="I7634" s="582">
        <v>1.2182149395812275E-2</v>
      </c>
      <c r="J7634" s="582">
        <v>5.6951906590256797E-3</v>
      </c>
      <c r="K7634" s="582">
        <v>0.56941630068056703</v>
      </c>
      <c r="L7634" s="582">
        <v>809.52602704365972</v>
      </c>
      <c r="M7634" s="582">
        <v>5.1780842855047596E-2</v>
      </c>
      <c r="N7634" s="582">
        <v>1.3363437145017027E-2</v>
      </c>
      <c r="O7634" s="582">
        <v>6.9683227532853645E-3</v>
      </c>
      <c r="P7634" s="582">
        <v>0.49498587783356551</v>
      </c>
      <c r="Q7634" s="582">
        <v>661.62223180135049</v>
      </c>
      <c r="R7634" s="582">
        <v>4.7948434281503652E-2</v>
      </c>
      <c r="S7634" s="582">
        <v>1.218214912902715E-2</v>
      </c>
      <c r="T7634" s="582">
        <v>5.6951906590256797E-3</v>
      </c>
      <c r="U7634" s="582">
        <v>0.56941629478171718</v>
      </c>
      <c r="V7634" s="582">
        <v>809.52602704365972</v>
      </c>
      <c r="W7634" s="582">
        <v>5.1780842849818001E-2</v>
      </c>
      <c r="X7634" s="582">
        <v>1.336343748698705E-2</v>
      </c>
      <c r="Y7634" s="582">
        <v>6.9683227532853645E-3</v>
      </c>
    </row>
    <row r="7635" spans="1:25" x14ac:dyDescent="0.3">
      <c r="A7635" s="61" t="s">
        <v>8314</v>
      </c>
      <c r="B7635" s="61" t="s">
        <v>2192</v>
      </c>
      <c r="C7635" s="61" t="s">
        <v>45</v>
      </c>
      <c r="D7635" s="36">
        <v>1</v>
      </c>
      <c r="E7635" s="36">
        <v>2012</v>
      </c>
      <c r="F7635" s="578">
        <v>17.1305002942314</v>
      </c>
      <c r="G7635" s="578">
        <v>6159.0276896158803</v>
      </c>
      <c r="H7635" s="578">
        <v>17.179591502489775</v>
      </c>
      <c r="I7635" s="578">
        <v>8.4011610543711784E-2</v>
      </c>
      <c r="J7635" s="578">
        <v>0.122744522445524</v>
      </c>
      <c r="K7635" s="578">
        <v>17.255366737725375</v>
      </c>
      <c r="L7635" s="578">
        <v>6202.1552225748619</v>
      </c>
      <c r="M7635" s="578">
        <v>17.274203177648175</v>
      </c>
      <c r="N7635" s="578">
        <v>8.4341980246487258E-2</v>
      </c>
      <c r="O7635" s="578">
        <v>0.12360395312619676</v>
      </c>
      <c r="P7635" s="578">
        <v>17.130500294225975</v>
      </c>
      <c r="Q7635" s="578">
        <v>6159.0276896158803</v>
      </c>
      <c r="R7635" s="578">
        <v>17.179589934094047</v>
      </c>
      <c r="S7635" s="578">
        <v>8.4011616173787121E-2</v>
      </c>
      <c r="T7635" s="578">
        <v>0.122744522445524</v>
      </c>
      <c r="U7635" s="578">
        <v>17.255366201252976</v>
      </c>
      <c r="V7635" s="578">
        <v>6202.1552734374927</v>
      </c>
      <c r="W7635" s="578">
        <v>17.274203514049649</v>
      </c>
      <c r="X7635" s="578">
        <v>8.4341981354554924E-2</v>
      </c>
      <c r="Y7635" s="578">
        <v>0.12360395312619676</v>
      </c>
    </row>
    <row r="7636" spans="1:25" x14ac:dyDescent="0.3">
      <c r="A7636" s="61" t="s">
        <v>8315</v>
      </c>
      <c r="B7636" s="61" t="s">
        <v>2192</v>
      </c>
      <c r="C7636" s="61" t="s">
        <v>45</v>
      </c>
      <c r="D7636" s="36">
        <v>2</v>
      </c>
      <c r="E7636" s="36">
        <v>2012</v>
      </c>
      <c r="F7636" s="578">
        <v>9.0248474293602801</v>
      </c>
      <c r="G7636" s="578">
        <v>3071.6182378133076</v>
      </c>
      <c r="H7636" s="578">
        <v>8.9511775468369397</v>
      </c>
      <c r="I7636" s="578">
        <v>4.7000737535199677E-2</v>
      </c>
      <c r="J7636" s="578">
        <v>6.12148873818417E-2</v>
      </c>
      <c r="K7636" s="578">
        <v>9.1784561090387982</v>
      </c>
      <c r="L7636" s="578">
        <v>3123.6923472086578</v>
      </c>
      <c r="M7636" s="578">
        <v>9.0699000832003822</v>
      </c>
      <c r="N7636" s="578">
        <v>4.739559965537405E-2</v>
      </c>
      <c r="O7636" s="578">
        <v>6.2252649300110798E-2</v>
      </c>
      <c r="P7636" s="578">
        <v>9.0248475783614328</v>
      </c>
      <c r="Q7636" s="578">
        <v>3071.6181856791127</v>
      </c>
      <c r="R7636" s="578">
        <v>8.9511780059886679</v>
      </c>
      <c r="S7636" s="578">
        <v>4.7000738528216325E-2</v>
      </c>
      <c r="T7636" s="578">
        <v>6.12148873818417E-2</v>
      </c>
      <c r="U7636" s="578">
        <v>9.1784572514663019</v>
      </c>
      <c r="V7636" s="578">
        <v>3123.6923472086578</v>
      </c>
      <c r="W7636" s="578">
        <v>9.0699004377674957</v>
      </c>
      <c r="X7636" s="578">
        <v>4.7395598100289704E-2</v>
      </c>
      <c r="Y7636" s="578">
        <v>6.2252649823979746E-2</v>
      </c>
    </row>
    <row r="7637" spans="1:25" x14ac:dyDescent="0.3">
      <c r="A7637" s="61" t="s">
        <v>8316</v>
      </c>
      <c r="B7637" s="61" t="s">
        <v>2192</v>
      </c>
      <c r="C7637" s="61" t="s">
        <v>45</v>
      </c>
      <c r="D7637" s="36">
        <v>3</v>
      </c>
      <c r="E7637" s="36">
        <v>2012</v>
      </c>
      <c r="F7637" s="578">
        <v>5.3527806553322472</v>
      </c>
      <c r="G7637" s="578">
        <v>1745.7306442260699</v>
      </c>
      <c r="H7637" s="578">
        <v>4.912902912054653</v>
      </c>
      <c r="I7637" s="578">
        <v>2.5713048334561402E-2</v>
      </c>
      <c r="J7637" s="578">
        <v>3.4791026788297971E-2</v>
      </c>
      <c r="K7637" s="578">
        <v>5.3974218072576878</v>
      </c>
      <c r="L7637" s="578">
        <v>1762.2695032755475</v>
      </c>
      <c r="M7637" s="578">
        <v>4.9651840872950999</v>
      </c>
      <c r="N7637" s="578">
        <v>2.5969806324762076E-2</v>
      </c>
      <c r="O7637" s="578">
        <v>3.5120629472657976E-2</v>
      </c>
      <c r="P7637" s="578">
        <v>5.3527806006947323</v>
      </c>
      <c r="Q7637" s="578">
        <v>1745.7306442260699</v>
      </c>
      <c r="R7637" s="578">
        <v>4.912902873322305</v>
      </c>
      <c r="S7637" s="578">
        <v>2.5713048327133899E-2</v>
      </c>
      <c r="T7637" s="578">
        <v>3.4791026264429051E-2</v>
      </c>
      <c r="U7637" s="578">
        <v>5.3974216507849606</v>
      </c>
      <c r="V7637" s="578">
        <v>1762.2695032755475</v>
      </c>
      <c r="W7637" s="578">
        <v>4.9651839997168254</v>
      </c>
      <c r="X7637" s="578">
        <v>2.5969808367487177E-2</v>
      </c>
      <c r="Y7637" s="578">
        <v>3.5120628948789027E-2</v>
      </c>
    </row>
    <row r="7638" spans="1:25" x14ac:dyDescent="0.3">
      <c r="A7638" s="61" t="s">
        <v>8317</v>
      </c>
      <c r="B7638" s="61" t="s">
        <v>2192</v>
      </c>
      <c r="C7638" s="61" t="s">
        <v>45</v>
      </c>
      <c r="D7638" s="36">
        <v>4</v>
      </c>
      <c r="E7638" s="36">
        <v>2012</v>
      </c>
      <c r="F7638" s="578">
        <v>4.4945187243310976</v>
      </c>
      <c r="G7638" s="578">
        <v>1382.6435330708773</v>
      </c>
      <c r="H7638" s="578">
        <v>3.7229126414179778</v>
      </c>
      <c r="I7638" s="578">
        <v>1.9102778624225374E-2</v>
      </c>
      <c r="J7638" s="578">
        <v>2.7554959796058598E-2</v>
      </c>
      <c r="K7638" s="578">
        <v>4.6558941787224377</v>
      </c>
      <c r="L7638" s="578">
        <v>1428.6983617146775</v>
      </c>
      <c r="M7638" s="578">
        <v>3.8859187562435729</v>
      </c>
      <c r="N7638" s="578">
        <v>2.0514745630331725E-2</v>
      </c>
      <c r="O7638" s="578">
        <v>2.8472837739779225E-2</v>
      </c>
      <c r="P7638" s="578">
        <v>4.4945187764955445</v>
      </c>
      <c r="Q7638" s="578">
        <v>1382.6435330708773</v>
      </c>
      <c r="R7638" s="578">
        <v>3.7229127030392752</v>
      </c>
      <c r="S7638" s="578">
        <v>1.9102781799044004E-2</v>
      </c>
      <c r="T7638" s="578">
        <v>2.7554960319927553E-2</v>
      </c>
      <c r="U7638" s="578">
        <v>4.6558941265579143</v>
      </c>
      <c r="V7638" s="578">
        <v>1428.6981525421099</v>
      </c>
      <c r="W7638" s="578">
        <v>3.8859189529551501</v>
      </c>
      <c r="X7638" s="578">
        <v>2.0514746153518525E-2</v>
      </c>
      <c r="Y7638" s="578">
        <v>2.8472837739779225E-2</v>
      </c>
    </row>
    <row r="7639" spans="1:25" x14ac:dyDescent="0.3">
      <c r="A7639" s="61" t="s">
        <v>8318</v>
      </c>
      <c r="B7639" s="61" t="s">
        <v>2192</v>
      </c>
      <c r="C7639" s="61" t="s">
        <v>45</v>
      </c>
      <c r="D7639" s="36">
        <v>5</v>
      </c>
      <c r="E7639" s="36">
        <v>2012</v>
      </c>
      <c r="F7639" s="578">
        <v>4.0498374019333898</v>
      </c>
      <c r="G7639" s="578">
        <v>1206.4393742879176</v>
      </c>
      <c r="H7639" s="578">
        <v>3.0602528786827499</v>
      </c>
      <c r="I7639" s="578">
        <v>1.5804157929172377E-2</v>
      </c>
      <c r="J7639" s="578">
        <v>2.40433531774518E-2</v>
      </c>
      <c r="K7639" s="578">
        <v>4.3577957287488154</v>
      </c>
      <c r="L7639" s="578">
        <v>1291.6379992167099</v>
      </c>
      <c r="M7639" s="578">
        <v>3.3546976045824173</v>
      </c>
      <c r="N7639" s="578">
        <v>1.8511186768440248E-2</v>
      </c>
      <c r="O7639" s="578">
        <v>2.5741323586165252E-2</v>
      </c>
      <c r="P7639" s="578">
        <v>4.049837349779402</v>
      </c>
      <c r="Q7639" s="578">
        <v>1206.4393742879176</v>
      </c>
      <c r="R7639" s="578">
        <v>3.0602529304220849</v>
      </c>
      <c r="S7639" s="578">
        <v>1.5804157932696648E-2</v>
      </c>
      <c r="T7639" s="578">
        <v>2.40433531774518E-2</v>
      </c>
      <c r="U7639" s="578">
        <v>4.3577958330570228</v>
      </c>
      <c r="V7639" s="578">
        <v>1291.6379992167099</v>
      </c>
      <c r="W7639" s="578">
        <v>3.3546977339149873</v>
      </c>
      <c r="X7639" s="578">
        <v>1.8511186799514651E-2</v>
      </c>
      <c r="Y7639" s="578">
        <v>2.5741324100332901E-2</v>
      </c>
    </row>
    <row r="7640" spans="1:25" x14ac:dyDescent="0.3">
      <c r="A7640" s="61" t="s">
        <v>8319</v>
      </c>
      <c r="B7640" s="61" t="s">
        <v>2192</v>
      </c>
      <c r="C7640" s="61" t="s">
        <v>45</v>
      </c>
      <c r="D7640" s="36">
        <v>6</v>
      </c>
      <c r="E7640" s="36">
        <v>2012</v>
      </c>
      <c r="F7640" s="578">
        <v>3.6926991187659275</v>
      </c>
      <c r="G7640" s="578">
        <v>1084.8490562438926</v>
      </c>
      <c r="H7640" s="578">
        <v>2.5631977472742848</v>
      </c>
      <c r="I7640" s="578">
        <v>1.2539921416381095E-2</v>
      </c>
      <c r="J7640" s="578">
        <v>2.1620194330656251E-2</v>
      </c>
      <c r="K7640" s="578">
        <v>4.1234910855484124</v>
      </c>
      <c r="L7640" s="578">
        <v>1203.91074244181</v>
      </c>
      <c r="M7640" s="578">
        <v>2.9588152419867852</v>
      </c>
      <c r="N7640" s="578">
        <v>1.7079989172126823E-2</v>
      </c>
      <c r="O7640" s="578">
        <v>2.39930001747173E-2</v>
      </c>
      <c r="P7640" s="578">
        <v>3.6926991187555478</v>
      </c>
      <c r="Q7640" s="578">
        <v>1084.8490562438926</v>
      </c>
      <c r="R7640" s="578">
        <v>2.5631977456359851</v>
      </c>
      <c r="S7640" s="578">
        <v>1.25399209567831E-2</v>
      </c>
      <c r="T7640" s="578">
        <v>2.16201938067873E-2</v>
      </c>
      <c r="U7640" s="578">
        <v>4.1234909812455181</v>
      </c>
      <c r="V7640" s="578">
        <v>1203.91074244181</v>
      </c>
      <c r="W7640" s="578">
        <v>2.9588152965273622</v>
      </c>
      <c r="X7640" s="578">
        <v>1.7079989689401949E-2</v>
      </c>
      <c r="Y7640" s="578">
        <v>2.39930001747173E-2</v>
      </c>
    </row>
    <row r="7641" spans="1:25" x14ac:dyDescent="0.3">
      <c r="A7641" s="61" t="s">
        <v>8320</v>
      </c>
      <c r="B7641" s="61" t="s">
        <v>2192</v>
      </c>
      <c r="C7641" s="61" t="s">
        <v>45</v>
      </c>
      <c r="D7641" s="36">
        <v>7</v>
      </c>
      <c r="E7641" s="36">
        <v>2012</v>
      </c>
      <c r="F7641" s="578">
        <v>3.7121161207745255</v>
      </c>
      <c r="G7641" s="578">
        <v>1048.0339622497499</v>
      </c>
      <c r="H7641" s="578">
        <v>2.3076078890511149</v>
      </c>
      <c r="I7641" s="578">
        <v>1.2688746442336155E-2</v>
      </c>
      <c r="J7641" s="578">
        <v>2.0886511347877449E-2</v>
      </c>
      <c r="K7641" s="578">
        <v>4.1982002557958769</v>
      </c>
      <c r="L7641" s="578">
        <v>1187.0060310363724</v>
      </c>
      <c r="M7641" s="578">
        <v>2.7156807259652798</v>
      </c>
      <c r="N7641" s="578">
        <v>2.7214309664714127E-2</v>
      </c>
      <c r="O7641" s="578">
        <v>2.3656080127693675E-2</v>
      </c>
      <c r="P7641" s="578">
        <v>3.7121162251034954</v>
      </c>
      <c r="Q7641" s="578">
        <v>1048.0339622497499</v>
      </c>
      <c r="R7641" s="578">
        <v>2.3076079054984175</v>
      </c>
      <c r="S7641" s="578">
        <v>1.2688745941204589E-2</v>
      </c>
      <c r="T7641" s="578">
        <v>2.0886511347877449E-2</v>
      </c>
      <c r="U7641" s="578">
        <v>4.1982002036314325</v>
      </c>
      <c r="V7641" s="578">
        <v>1187.0060310363724</v>
      </c>
      <c r="W7641" s="578">
        <v>2.7156808041521123</v>
      </c>
      <c r="X7641" s="578">
        <v>2.7214305955794726E-2</v>
      </c>
      <c r="Y7641" s="578">
        <v>2.3656080127693675E-2</v>
      </c>
    </row>
    <row r="7642" spans="1:25" x14ac:dyDescent="0.3">
      <c r="A7642" s="61" t="s">
        <v>8321</v>
      </c>
      <c r="B7642" s="61" t="s">
        <v>2192</v>
      </c>
      <c r="C7642" s="61" t="s">
        <v>45</v>
      </c>
      <c r="D7642" s="36">
        <v>8</v>
      </c>
      <c r="E7642" s="36">
        <v>2012</v>
      </c>
      <c r="F7642" s="578">
        <v>3.5766551874196053</v>
      </c>
      <c r="G7642" s="578">
        <v>929.35206095377566</v>
      </c>
      <c r="H7642" s="578">
        <v>1.8715186255582574</v>
      </c>
      <c r="I7642" s="578">
        <v>1.192490038965841E-2</v>
      </c>
      <c r="J7642" s="578">
        <v>1.8521216775601049E-2</v>
      </c>
      <c r="K7642" s="578">
        <v>4.109553439708705</v>
      </c>
      <c r="L7642" s="578">
        <v>1089.3305193583149</v>
      </c>
      <c r="M7642" s="578">
        <v>2.2969769978105101</v>
      </c>
      <c r="N7642" s="578">
        <v>4.7966960731779751E-2</v>
      </c>
      <c r="O7642" s="578">
        <v>2.1709471184294598E-2</v>
      </c>
      <c r="P7642" s="578">
        <v>3.5766552383318673</v>
      </c>
      <c r="Q7642" s="578">
        <v>929.35206095377544</v>
      </c>
      <c r="R7642" s="578">
        <v>1.8715186294830326</v>
      </c>
      <c r="S7642" s="578">
        <v>1.1924903346994111E-2</v>
      </c>
      <c r="T7642" s="578">
        <v>1.8521216775601049E-2</v>
      </c>
      <c r="U7642" s="578">
        <v>4.1095534918679224</v>
      </c>
      <c r="V7642" s="578">
        <v>1089.33057149251</v>
      </c>
      <c r="W7642" s="578">
        <v>2.2969770371588876</v>
      </c>
      <c r="X7642" s="578">
        <v>4.7966961290664252E-2</v>
      </c>
      <c r="Y7642" s="578">
        <v>2.1709471184294598E-2</v>
      </c>
    </row>
    <row r="7643" spans="1:25" x14ac:dyDescent="0.3">
      <c r="A7643" s="61" t="s">
        <v>8322</v>
      </c>
      <c r="B7643" s="61" t="s">
        <v>2192</v>
      </c>
      <c r="C7643" s="61" t="s">
        <v>45</v>
      </c>
      <c r="D7643" s="36">
        <v>9</v>
      </c>
      <c r="E7643" s="36">
        <v>2012</v>
      </c>
      <c r="F7643" s="578">
        <v>3.652982662306155</v>
      </c>
      <c r="G7643" s="578">
        <v>889.22585042317655</v>
      </c>
      <c r="H7643" s="578">
        <v>1.6171732117309099</v>
      </c>
      <c r="I7643" s="578">
        <v>1.1846519399417296E-2</v>
      </c>
      <c r="J7643" s="578">
        <v>1.772156796262905E-2</v>
      </c>
      <c r="K7643" s="578">
        <v>4.217015537293257</v>
      </c>
      <c r="L7643" s="578">
        <v>1064.6980311075799</v>
      </c>
      <c r="M7643" s="578">
        <v>2.0502754597916124</v>
      </c>
      <c r="N7643" s="578">
        <v>8.4720170908440001E-2</v>
      </c>
      <c r="O7643" s="578">
        <v>2.1218535315710975E-2</v>
      </c>
      <c r="P7643" s="578">
        <v>3.652982662301</v>
      </c>
      <c r="Q7643" s="578">
        <v>889.22585042317655</v>
      </c>
      <c r="R7643" s="578">
        <v>1.6171732615366599</v>
      </c>
      <c r="S7643" s="578">
        <v>1.1846518204985482E-2</v>
      </c>
      <c r="T7643" s="578">
        <v>1.7721568486497998E-2</v>
      </c>
      <c r="U7643" s="578">
        <v>4.2170155919256196</v>
      </c>
      <c r="V7643" s="578">
        <v>1064.6980311075799</v>
      </c>
      <c r="W7643" s="578">
        <v>2.0502755051135502</v>
      </c>
      <c r="X7643" s="578">
        <v>8.4720166218479054E-2</v>
      </c>
      <c r="Y7643" s="578">
        <v>2.1218535315710975E-2</v>
      </c>
    </row>
    <row r="7644" spans="1:25" x14ac:dyDescent="0.3">
      <c r="A7644" s="61" t="s">
        <v>8323</v>
      </c>
      <c r="B7644" s="61" t="s">
        <v>2192</v>
      </c>
      <c r="C7644" s="61" t="s">
        <v>45</v>
      </c>
      <c r="D7644" s="36">
        <v>10</v>
      </c>
      <c r="E7644" s="36">
        <v>2012</v>
      </c>
      <c r="F7644" s="578">
        <v>3.7166771712099878</v>
      </c>
      <c r="G7644" s="578">
        <v>858.08112335205021</v>
      </c>
      <c r="H7644" s="578">
        <v>1.4177493726371375</v>
      </c>
      <c r="I7644" s="578">
        <v>1.1806664072158409E-2</v>
      </c>
      <c r="J7644" s="578">
        <v>1.7100851381352776E-2</v>
      </c>
      <c r="K7644" s="578">
        <v>4.2957145933834555</v>
      </c>
      <c r="L7644" s="578">
        <v>1042.5749085744151</v>
      </c>
      <c r="M7644" s="578">
        <v>1.8619311263021951</v>
      </c>
      <c r="N7644" s="578">
        <v>0.1157166438103252</v>
      </c>
      <c r="O7644" s="578">
        <v>2.0777624798938597E-2</v>
      </c>
      <c r="P7644" s="578">
        <v>3.71667727550766</v>
      </c>
      <c r="Q7644" s="578">
        <v>858.08112335205021</v>
      </c>
      <c r="R7644" s="578">
        <v>1.4177494319804524</v>
      </c>
      <c r="S7644" s="578">
        <v>1.1806664794069817E-2</v>
      </c>
      <c r="T7644" s="578">
        <v>1.7100850857483824E-2</v>
      </c>
      <c r="U7644" s="578">
        <v>4.2957145412242381</v>
      </c>
      <c r="V7644" s="578">
        <v>1042.5749085744151</v>
      </c>
      <c r="W7644" s="578">
        <v>1.8619311747073248</v>
      </c>
      <c r="X7644" s="578">
        <v>0.11571664495446946</v>
      </c>
      <c r="Y7644" s="578">
        <v>2.0777624798938597E-2</v>
      </c>
    </row>
    <row r="7645" spans="1:25" x14ac:dyDescent="0.3">
      <c r="A7645" s="61" t="s">
        <v>8324</v>
      </c>
      <c r="B7645" s="61" t="s">
        <v>2192</v>
      </c>
      <c r="C7645" s="61" t="s">
        <v>45</v>
      </c>
      <c r="D7645" s="36">
        <v>11</v>
      </c>
      <c r="E7645" s="36">
        <v>2012</v>
      </c>
      <c r="F7645" s="578">
        <v>3.8027393978240926</v>
      </c>
      <c r="G7645" s="578">
        <v>833.65448633829726</v>
      </c>
      <c r="H7645" s="578">
        <v>1.245260855426745</v>
      </c>
      <c r="I7645" s="578">
        <v>1.1945873023667727E-2</v>
      </c>
      <c r="J7645" s="578">
        <v>1.661404885817315E-2</v>
      </c>
      <c r="K7645" s="578">
        <v>4.3703907312872872</v>
      </c>
      <c r="L7645" s="578">
        <v>1017.7808806101439</v>
      </c>
      <c r="M7645" s="578">
        <v>1.6727452809191126</v>
      </c>
      <c r="N7645" s="578">
        <v>0.12719867255176079</v>
      </c>
      <c r="O7645" s="578">
        <v>2.028353118415295E-2</v>
      </c>
      <c r="P7645" s="578">
        <v>3.8027393978240926</v>
      </c>
      <c r="Q7645" s="578">
        <v>833.65449142456021</v>
      </c>
      <c r="R7645" s="578">
        <v>1.2452608955130275</v>
      </c>
      <c r="S7645" s="578">
        <v>1.1945874591181854E-2</v>
      </c>
      <c r="T7645" s="578">
        <v>1.661404885817315E-2</v>
      </c>
      <c r="U7645" s="578">
        <v>4.3703909399086998</v>
      </c>
      <c r="V7645" s="578">
        <v>1017.7809327443413</v>
      </c>
      <c r="W7645" s="578">
        <v>1.6727452811949899</v>
      </c>
      <c r="X7645" s="578">
        <v>0.12719867255661155</v>
      </c>
      <c r="Y7645" s="578">
        <v>2.028353118415295E-2</v>
      </c>
    </row>
    <row r="7646" spans="1:25" x14ac:dyDescent="0.3">
      <c r="A7646" s="61" t="s">
        <v>8325</v>
      </c>
      <c r="B7646" s="61" t="s">
        <v>2192</v>
      </c>
      <c r="C7646" s="61" t="s">
        <v>45</v>
      </c>
      <c r="D7646" s="36">
        <v>12</v>
      </c>
      <c r="E7646" s="36">
        <v>2012</v>
      </c>
      <c r="F7646" s="578">
        <v>3.8731540988040525</v>
      </c>
      <c r="G7646" s="578">
        <v>813.67242622375443</v>
      </c>
      <c r="H7646" s="578">
        <v>1.1041367038475625</v>
      </c>
      <c r="I7646" s="578">
        <v>1.2059780873679867E-2</v>
      </c>
      <c r="J7646" s="578">
        <v>1.6215813695453076E-2</v>
      </c>
      <c r="K7646" s="578">
        <v>4.4221822629531999</v>
      </c>
      <c r="L7646" s="578">
        <v>992.46594111124421</v>
      </c>
      <c r="M7646" s="578">
        <v>1.5011262931854277</v>
      </c>
      <c r="N7646" s="578">
        <v>0.12143713967058484</v>
      </c>
      <c r="O7646" s="578">
        <v>1.9779049636175199E-2</v>
      </c>
      <c r="P7646" s="578">
        <v>3.8731540466656753</v>
      </c>
      <c r="Q7646" s="578">
        <v>813.67242622375443</v>
      </c>
      <c r="R7646" s="578">
        <v>1.1041367193732425</v>
      </c>
      <c r="S7646" s="578">
        <v>1.2059781958631253E-2</v>
      </c>
      <c r="T7646" s="578">
        <v>1.6215813695453076E-2</v>
      </c>
      <c r="U7646" s="578">
        <v>4.4221822107991349</v>
      </c>
      <c r="V7646" s="578">
        <v>992.46594111124421</v>
      </c>
      <c r="W7646" s="578">
        <v>1.50112629625982</v>
      </c>
      <c r="X7646" s="578">
        <v>0.12143716109070081</v>
      </c>
      <c r="Y7646" s="578">
        <v>1.9779050160044151E-2</v>
      </c>
    </row>
    <row r="7647" spans="1:25" x14ac:dyDescent="0.3">
      <c r="A7647" s="61" t="s">
        <v>8326</v>
      </c>
      <c r="B7647" s="61" t="s">
        <v>2192</v>
      </c>
      <c r="C7647" s="61" t="s">
        <v>45</v>
      </c>
      <c r="D7647" s="36">
        <v>13</v>
      </c>
      <c r="E7647" s="36">
        <v>2012</v>
      </c>
      <c r="F7647" s="578">
        <v>3.7496397861079105</v>
      </c>
      <c r="G7647" s="578">
        <v>767.32320117950394</v>
      </c>
      <c r="H7647" s="578">
        <v>0.98070636134101075</v>
      </c>
      <c r="I7647" s="578">
        <v>1.2005725526781389E-2</v>
      </c>
      <c r="J7647" s="578">
        <v>1.5292134378493374E-2</v>
      </c>
      <c r="K7647" s="578">
        <v>4.2896640849631469</v>
      </c>
      <c r="L7647" s="578">
        <v>941.52601114908816</v>
      </c>
      <c r="M7647" s="578">
        <v>1.3521438954706599</v>
      </c>
      <c r="N7647" s="578">
        <v>0.11105454061726028</v>
      </c>
      <c r="O7647" s="578">
        <v>1.8763865324823749E-2</v>
      </c>
      <c r="P7647" s="578">
        <v>3.7496396817998603</v>
      </c>
      <c r="Q7647" s="578">
        <v>767.32320658365848</v>
      </c>
      <c r="R7647" s="578">
        <v>0.98070639468884491</v>
      </c>
      <c r="S7647" s="578">
        <v>1.2005724795092937E-2</v>
      </c>
      <c r="T7647" s="578">
        <v>1.5292134378493374E-2</v>
      </c>
      <c r="U7647" s="578">
        <v>4.2896641371119824</v>
      </c>
      <c r="V7647" s="578">
        <v>941.52600606282522</v>
      </c>
      <c r="W7647" s="578">
        <v>1.3521439107838227</v>
      </c>
      <c r="X7647" s="578">
        <v>0.111054540583609</v>
      </c>
      <c r="Y7647" s="578">
        <v>1.8763865324823749E-2</v>
      </c>
    </row>
    <row r="7648" spans="1:25" x14ac:dyDescent="0.3">
      <c r="A7648" s="61" t="s">
        <v>8327</v>
      </c>
      <c r="B7648" s="61" t="s">
        <v>2192</v>
      </c>
      <c r="C7648" s="61" t="s">
        <v>45</v>
      </c>
      <c r="D7648" s="36">
        <v>14</v>
      </c>
      <c r="E7648" s="36">
        <v>2012</v>
      </c>
      <c r="F7648" s="578">
        <v>3.6062665859034624</v>
      </c>
      <c r="G7648" s="578">
        <v>749.47184816996207</v>
      </c>
      <c r="H7648" s="578">
        <v>0.948742137393914</v>
      </c>
      <c r="I7648" s="578">
        <v>1.3354277691140198E-2</v>
      </c>
      <c r="J7648" s="578">
        <v>1.4936390711227399E-2</v>
      </c>
      <c r="K7648" s="578">
        <v>4.1300300239023056</v>
      </c>
      <c r="L7648" s="578">
        <v>914.90059216817178</v>
      </c>
      <c r="M7648" s="578">
        <v>1.2876961806080827</v>
      </c>
      <c r="N7648" s="578">
        <v>0.10068188690881157</v>
      </c>
      <c r="O7648" s="578">
        <v>1.8233207161150199E-2</v>
      </c>
      <c r="P7648" s="578">
        <v>3.6062665349809273</v>
      </c>
      <c r="Q7648" s="578">
        <v>749.471802393595</v>
      </c>
      <c r="R7648" s="578">
        <v>0.94874211031067845</v>
      </c>
      <c r="S7648" s="578">
        <v>1.3354276653103576E-2</v>
      </c>
      <c r="T7648" s="578">
        <v>1.4936390711227399E-2</v>
      </c>
      <c r="U7648" s="578">
        <v>4.1300298723967828</v>
      </c>
      <c r="V7648" s="578">
        <v>914.90059216817178</v>
      </c>
      <c r="W7648" s="578">
        <v>1.2876961975516623</v>
      </c>
      <c r="X7648" s="578">
        <v>0.10068189781304658</v>
      </c>
      <c r="Y7648" s="578">
        <v>1.8233206646982525E-2</v>
      </c>
    </row>
    <row r="7649" spans="1:25" x14ac:dyDescent="0.3">
      <c r="A7649" s="61" t="s">
        <v>8328</v>
      </c>
      <c r="B7649" s="61" t="s">
        <v>2192</v>
      </c>
      <c r="C7649" s="61" t="s">
        <v>45</v>
      </c>
      <c r="D7649" s="36">
        <v>15</v>
      </c>
      <c r="E7649" s="36">
        <v>2012</v>
      </c>
      <c r="F7649" s="578">
        <v>3.4814197890990077</v>
      </c>
      <c r="G7649" s="578">
        <v>736.08814493815044</v>
      </c>
      <c r="H7649" s="578">
        <v>0.92723457594850589</v>
      </c>
      <c r="I7649" s="578">
        <v>1.4623748714029676E-2</v>
      </c>
      <c r="J7649" s="578">
        <v>1.4669658199030249E-2</v>
      </c>
      <c r="K7649" s="578">
        <v>3.98623739993422</v>
      </c>
      <c r="L7649" s="578">
        <v>893.11159070332803</v>
      </c>
      <c r="M7649" s="578">
        <v>1.2385256358672074</v>
      </c>
      <c r="N7649" s="578">
        <v>9.3591605921573978E-2</v>
      </c>
      <c r="O7649" s="578">
        <v>1.779900968540455E-2</v>
      </c>
      <c r="P7649" s="578">
        <v>3.4814197890937</v>
      </c>
      <c r="Q7649" s="578">
        <v>736.08813985188749</v>
      </c>
      <c r="R7649" s="578">
        <v>0.9272346161120959</v>
      </c>
      <c r="S7649" s="578">
        <v>1.46237523421935E-2</v>
      </c>
      <c r="T7649" s="578">
        <v>1.4669658199030249E-2</v>
      </c>
      <c r="U7649" s="578">
        <v>3.9862377103750779</v>
      </c>
      <c r="V7649" s="578">
        <v>893.11159070332803</v>
      </c>
      <c r="W7649" s="578">
        <v>1.2385256484667424</v>
      </c>
      <c r="X7649" s="578">
        <v>9.3591602256916748E-2</v>
      </c>
      <c r="Y7649" s="578">
        <v>1.779900968540455E-2</v>
      </c>
    </row>
    <row r="7650" spans="1:25" x14ac:dyDescent="0.3">
      <c r="A7650" s="580" t="s">
        <v>8329</v>
      </c>
      <c r="B7650" s="580" t="s">
        <v>2192</v>
      </c>
      <c r="C7650" s="580" t="s">
        <v>45</v>
      </c>
      <c r="D7650" s="581">
        <v>16</v>
      </c>
      <c r="E7650" s="581">
        <v>2012</v>
      </c>
      <c r="F7650" s="582">
        <v>3.4089369130541574</v>
      </c>
      <c r="G7650" s="582">
        <v>739.72854677836051</v>
      </c>
      <c r="H7650" s="582">
        <v>0.93193503325316207</v>
      </c>
      <c r="I7650" s="582">
        <v>1.6705209437191074E-2</v>
      </c>
      <c r="J7650" s="582">
        <v>1.4742208411917026E-2</v>
      </c>
      <c r="K7650" s="582">
        <v>3.8924571074397374</v>
      </c>
      <c r="L7650" s="582">
        <v>887.79357592264751</v>
      </c>
      <c r="M7650" s="582">
        <v>1.21367167794293</v>
      </c>
      <c r="N7650" s="582">
        <v>8.910077399923455E-2</v>
      </c>
      <c r="O7650" s="582">
        <v>1.7693012603558576E-2</v>
      </c>
      <c r="P7650" s="582">
        <v>3.4089367044275201</v>
      </c>
      <c r="Q7650" s="582">
        <v>739.72854677836051</v>
      </c>
      <c r="R7650" s="582">
        <v>0.93193506525797742</v>
      </c>
      <c r="S7650" s="582">
        <v>1.670520785940725E-2</v>
      </c>
      <c r="T7650" s="582">
        <v>1.4742208411917026E-2</v>
      </c>
      <c r="U7650" s="582">
        <v>3.8924569509878575</v>
      </c>
      <c r="V7650" s="582">
        <v>887.79357592264751</v>
      </c>
      <c r="W7650" s="582">
        <v>1.2136717365938199</v>
      </c>
      <c r="X7650" s="582">
        <v>8.9100772832049549E-2</v>
      </c>
      <c r="Y7650" s="582">
        <v>1.7693012603558576E-2</v>
      </c>
    </row>
    <row r="7651" spans="1:25" x14ac:dyDescent="0.3">
      <c r="A7651" s="61" t="s">
        <v>8330</v>
      </c>
      <c r="B7651" s="61" t="s">
        <v>2192</v>
      </c>
      <c r="C7651" s="61" t="s">
        <v>45</v>
      </c>
      <c r="D7651" s="36">
        <v>1</v>
      </c>
      <c r="E7651" s="36">
        <v>2020</v>
      </c>
      <c r="F7651" s="578">
        <v>15.840171067656501</v>
      </c>
      <c r="G7651" s="578">
        <v>6157.4976399739544</v>
      </c>
      <c r="H7651" s="578">
        <v>17.006917015144875</v>
      </c>
      <c r="I7651" s="578">
        <v>9.0235598087929011E-2</v>
      </c>
      <c r="J7651" s="578">
        <v>4.0967611130326931E-2</v>
      </c>
      <c r="K7651" s="578">
        <v>15.955434004077949</v>
      </c>
      <c r="L7651" s="578">
        <v>6200.6165720621702</v>
      </c>
      <c r="M7651" s="578">
        <v>17.098507889303875</v>
      </c>
      <c r="N7651" s="578">
        <v>9.0663117614591587E-2</v>
      </c>
      <c r="O7651" s="578">
        <v>4.1254498452569024E-2</v>
      </c>
      <c r="P7651" s="578">
        <v>15.840170024548524</v>
      </c>
      <c r="Q7651" s="578">
        <v>6157.4976399739544</v>
      </c>
      <c r="R7651" s="578">
        <v>17.006916865172826</v>
      </c>
      <c r="S7651" s="578">
        <v>9.0235590528512349E-2</v>
      </c>
      <c r="T7651" s="578">
        <v>4.0967611130326931E-2</v>
      </c>
      <c r="U7651" s="578">
        <v>15.9554319278437</v>
      </c>
      <c r="V7651" s="578">
        <v>6200.6165211995403</v>
      </c>
      <c r="W7651" s="578">
        <v>17.09850821116315</v>
      </c>
      <c r="X7651" s="578">
        <v>9.0663112292228579E-2</v>
      </c>
      <c r="Y7651" s="578">
        <v>4.1254497948102625E-2</v>
      </c>
    </row>
    <row r="7652" spans="1:25" x14ac:dyDescent="0.3">
      <c r="A7652" s="61" t="s">
        <v>8331</v>
      </c>
      <c r="B7652" s="61" t="s">
        <v>2192</v>
      </c>
      <c r="C7652" s="61" t="s">
        <v>45</v>
      </c>
      <c r="D7652" s="36">
        <v>2</v>
      </c>
      <c r="E7652" s="36">
        <v>2020</v>
      </c>
      <c r="F7652" s="578">
        <v>8.3497921412952838</v>
      </c>
      <c r="G7652" s="578">
        <v>3070.8646926879824</v>
      </c>
      <c r="H7652" s="578">
        <v>8.8071597292922252</v>
      </c>
      <c r="I7652" s="578">
        <v>5.0643042826474451E-2</v>
      </c>
      <c r="J7652" s="578">
        <v>2.0431347734605199E-2</v>
      </c>
      <c r="K7652" s="578">
        <v>8.4919518480563347</v>
      </c>
      <c r="L7652" s="578">
        <v>3122.9276110331175</v>
      </c>
      <c r="M7652" s="578">
        <v>8.9237840912974136</v>
      </c>
      <c r="N7652" s="578">
        <v>5.1255192329942127E-2</v>
      </c>
      <c r="O7652" s="578">
        <v>2.0777731609996325E-2</v>
      </c>
      <c r="P7652" s="578">
        <v>8.349792193454654</v>
      </c>
      <c r="Q7652" s="578">
        <v>3070.8646405537852</v>
      </c>
      <c r="R7652" s="578">
        <v>8.8071597357387219</v>
      </c>
      <c r="S7652" s="578">
        <v>5.0643046443686474E-2</v>
      </c>
      <c r="T7652" s="578">
        <v>2.0431347734605199E-2</v>
      </c>
      <c r="U7652" s="578">
        <v>8.4919517015124821</v>
      </c>
      <c r="V7652" s="578">
        <v>3122.927506764725</v>
      </c>
      <c r="W7652" s="578">
        <v>8.9237845230478907</v>
      </c>
      <c r="X7652" s="578">
        <v>5.1255191699359125E-2</v>
      </c>
      <c r="Y7652" s="578">
        <v>2.0777731609996325E-2</v>
      </c>
    </row>
    <row r="7653" spans="1:25" x14ac:dyDescent="0.3">
      <c r="A7653" s="61" t="s">
        <v>8332</v>
      </c>
      <c r="B7653" s="61" t="s">
        <v>2192</v>
      </c>
      <c r="C7653" s="61" t="s">
        <v>45</v>
      </c>
      <c r="D7653" s="36">
        <v>3</v>
      </c>
      <c r="E7653" s="36">
        <v>2020</v>
      </c>
      <c r="F7653" s="578">
        <v>4.9460732661327675</v>
      </c>
      <c r="G7653" s="578">
        <v>1745.32179133097</v>
      </c>
      <c r="H7653" s="578">
        <v>4.8011680074802481</v>
      </c>
      <c r="I7653" s="578">
        <v>2.7151596374702977E-2</v>
      </c>
      <c r="J7653" s="578">
        <v>1.161213240508605E-2</v>
      </c>
      <c r="K7653" s="578">
        <v>4.9879381859267697</v>
      </c>
      <c r="L7653" s="578">
        <v>1761.8561668395923</v>
      </c>
      <c r="M7653" s="578">
        <v>4.8527891146998874</v>
      </c>
      <c r="N7653" s="578">
        <v>2.755557008451125E-2</v>
      </c>
      <c r="O7653" s="578">
        <v>1.1722162414419751E-2</v>
      </c>
      <c r="P7653" s="578">
        <v>4.9460732139993144</v>
      </c>
      <c r="Q7653" s="578">
        <v>1745.32179133097</v>
      </c>
      <c r="R7653" s="578">
        <v>4.8011680058819621</v>
      </c>
      <c r="S7653" s="578">
        <v>2.7151596458149099E-2</v>
      </c>
      <c r="T7653" s="578">
        <v>1.161213240508605E-2</v>
      </c>
      <c r="U7653" s="578">
        <v>4.987937977310513</v>
      </c>
      <c r="V7653" s="578">
        <v>1761.8561668395923</v>
      </c>
      <c r="W7653" s="578">
        <v>4.8527892040340976</v>
      </c>
      <c r="X7653" s="578">
        <v>2.7555567976378322E-2</v>
      </c>
      <c r="Y7653" s="578">
        <v>1.1722162414419751E-2</v>
      </c>
    </row>
    <row r="7654" spans="1:25" x14ac:dyDescent="0.3">
      <c r="A7654" s="61" t="s">
        <v>8333</v>
      </c>
      <c r="B7654" s="61" t="s">
        <v>2192</v>
      </c>
      <c r="C7654" s="61" t="s">
        <v>45</v>
      </c>
      <c r="D7654" s="36">
        <v>4</v>
      </c>
      <c r="E7654" s="36">
        <v>2020</v>
      </c>
      <c r="F7654" s="578">
        <v>4.1415585099665124</v>
      </c>
      <c r="G7654" s="578">
        <v>1382.3379160563125</v>
      </c>
      <c r="H7654" s="578">
        <v>3.6074506152932901</v>
      </c>
      <c r="I7654" s="578">
        <v>1.9664449553526177E-2</v>
      </c>
      <c r="J7654" s="578">
        <v>9.1970914121096304E-3</v>
      </c>
      <c r="K7654" s="578">
        <v>4.2910640752287019</v>
      </c>
      <c r="L7654" s="578">
        <v>1428.38403956095</v>
      </c>
      <c r="M7654" s="578">
        <v>3.7512866537350975</v>
      </c>
      <c r="N7654" s="578">
        <v>2.0893585004917697E-2</v>
      </c>
      <c r="O7654" s="578">
        <v>9.5034690360383412E-3</v>
      </c>
      <c r="P7654" s="578">
        <v>4.1415584578072204</v>
      </c>
      <c r="Q7654" s="578">
        <v>1382.3379160563125</v>
      </c>
      <c r="R7654" s="578">
        <v>3.6074506758498748</v>
      </c>
      <c r="S7654" s="578">
        <v>1.9664448552551478E-2</v>
      </c>
      <c r="T7654" s="578">
        <v>9.1970913587526085E-3</v>
      </c>
      <c r="U7654" s="578">
        <v>4.2910639187874278</v>
      </c>
      <c r="V7654" s="578">
        <v>1428.38403956095</v>
      </c>
      <c r="W7654" s="578">
        <v>3.7512866000082128</v>
      </c>
      <c r="X7654" s="578">
        <v>2.0893580828972778E-2</v>
      </c>
      <c r="Y7654" s="578">
        <v>9.5034690360383412E-3</v>
      </c>
    </row>
    <row r="7655" spans="1:25" x14ac:dyDescent="0.3">
      <c r="A7655" s="61" t="s">
        <v>8334</v>
      </c>
      <c r="B7655" s="61" t="s">
        <v>2192</v>
      </c>
      <c r="C7655" s="61" t="s">
        <v>45</v>
      </c>
      <c r="D7655" s="36">
        <v>5</v>
      </c>
      <c r="E7655" s="36">
        <v>2020</v>
      </c>
      <c r="F7655" s="578">
        <v>3.7268888040000494</v>
      </c>
      <c r="G7655" s="578">
        <v>1206.18604660034</v>
      </c>
      <c r="H7655" s="578">
        <v>2.9451753004407948</v>
      </c>
      <c r="I7655" s="578">
        <v>1.5843110613369925E-2</v>
      </c>
      <c r="J7655" s="578">
        <v>8.0251011750078743E-3</v>
      </c>
      <c r="K7655" s="578">
        <v>4.0113058115729574</v>
      </c>
      <c r="L7655" s="578">
        <v>1291.3735135396273</v>
      </c>
      <c r="M7655" s="578">
        <v>3.202811860820165</v>
      </c>
      <c r="N7655" s="578">
        <v>1.8388708684331775E-2</v>
      </c>
      <c r="O7655" s="578">
        <v>8.5918878758093307E-3</v>
      </c>
      <c r="P7655" s="578">
        <v>3.7268887518564444</v>
      </c>
      <c r="Q7655" s="578">
        <v>1206.18604660034</v>
      </c>
      <c r="R7655" s="578">
        <v>2.94517524097318</v>
      </c>
      <c r="S7655" s="578">
        <v>1.584310957332485E-2</v>
      </c>
      <c r="T7655" s="578">
        <v>8.0251012792965978E-3</v>
      </c>
      <c r="U7655" s="578">
        <v>4.0113057594292023</v>
      </c>
      <c r="V7655" s="578">
        <v>1291.3735135396273</v>
      </c>
      <c r="W7655" s="578">
        <v>3.2028117188104526</v>
      </c>
      <c r="X7655" s="578">
        <v>1.8388707640421303E-2</v>
      </c>
      <c r="Y7655" s="578">
        <v>8.5918879291663527E-3</v>
      </c>
    </row>
    <row r="7656" spans="1:25" x14ac:dyDescent="0.3">
      <c r="A7656" s="61" t="s">
        <v>8335</v>
      </c>
      <c r="B7656" s="61" t="s">
        <v>2192</v>
      </c>
      <c r="C7656" s="61" t="s">
        <v>45</v>
      </c>
      <c r="D7656" s="36">
        <v>6</v>
      </c>
      <c r="E7656" s="36">
        <v>2020</v>
      </c>
      <c r="F7656" s="578">
        <v>3.3929516302872926</v>
      </c>
      <c r="G7656" s="578">
        <v>1084.6293640136676</v>
      </c>
      <c r="H7656" s="578">
        <v>2.4585024295180675</v>
      </c>
      <c r="I7656" s="578">
        <v>1.2240775616078258E-2</v>
      </c>
      <c r="J7656" s="578">
        <v>7.2163657750934319E-3</v>
      </c>
      <c r="K7656" s="578">
        <v>3.7908993097439598</v>
      </c>
      <c r="L7656" s="578">
        <v>1203.67625935872</v>
      </c>
      <c r="M7656" s="578">
        <v>2.8054727873859449</v>
      </c>
      <c r="N7656" s="578">
        <v>1.72883129973797E-2</v>
      </c>
      <c r="O7656" s="578">
        <v>8.0084171931957774E-3</v>
      </c>
      <c r="P7656" s="578">
        <v>3.3929516302872904</v>
      </c>
      <c r="Q7656" s="578">
        <v>1084.6293640136676</v>
      </c>
      <c r="R7656" s="578">
        <v>2.4585024591081752</v>
      </c>
      <c r="S7656" s="578">
        <v>1.2240776858864846E-2</v>
      </c>
      <c r="T7656" s="578">
        <v>7.21636572173641E-3</v>
      </c>
      <c r="U7656" s="578">
        <v>3.7908991532973029</v>
      </c>
      <c r="V7656" s="578">
        <v>1203.67625935872</v>
      </c>
      <c r="W7656" s="578">
        <v>2.8054727151999574</v>
      </c>
      <c r="X7656" s="578">
        <v>1.7288310406684049E-2</v>
      </c>
      <c r="Y7656" s="578">
        <v>8.0084171931957774E-3</v>
      </c>
    </row>
    <row r="7657" spans="1:25" x14ac:dyDescent="0.3">
      <c r="A7657" s="61" t="s">
        <v>8336</v>
      </c>
      <c r="B7657" s="61" t="s">
        <v>2192</v>
      </c>
      <c r="C7657" s="61" t="s">
        <v>45</v>
      </c>
      <c r="D7657" s="36">
        <v>7</v>
      </c>
      <c r="E7657" s="36">
        <v>2020</v>
      </c>
      <c r="F7657" s="578">
        <v>3.4041858515137497</v>
      </c>
      <c r="G7657" s="578">
        <v>1047.8307336171424</v>
      </c>
      <c r="H7657" s="578">
        <v>2.2080087778855724</v>
      </c>
      <c r="I7657" s="578">
        <v>1.2497649833524801E-2</v>
      </c>
      <c r="J7657" s="578">
        <v>6.9715253193862702E-3</v>
      </c>
      <c r="K7657" s="578">
        <v>3.8549311819573751</v>
      </c>
      <c r="L7657" s="578">
        <v>1186.787699381505</v>
      </c>
      <c r="M7657" s="578">
        <v>2.5693108637454576</v>
      </c>
      <c r="N7657" s="578">
        <v>3.3066401109711749E-2</v>
      </c>
      <c r="O7657" s="578">
        <v>7.8960405129085576E-3</v>
      </c>
      <c r="P7657" s="578">
        <v>3.4041856429026445</v>
      </c>
      <c r="Q7657" s="578">
        <v>1047.8307336171424</v>
      </c>
      <c r="R7657" s="578">
        <v>2.2080084305161973</v>
      </c>
      <c r="S7657" s="578">
        <v>1.2497650934884967E-2</v>
      </c>
      <c r="T7657" s="578">
        <v>6.9715253727432921E-3</v>
      </c>
      <c r="U7657" s="578">
        <v>3.8549309758194177</v>
      </c>
      <c r="V7657" s="578">
        <v>1186.787699381505</v>
      </c>
      <c r="W7657" s="578">
        <v>2.5693108823033954</v>
      </c>
      <c r="X7657" s="578">
        <v>3.3066402211109826E-2</v>
      </c>
      <c r="Y7657" s="578">
        <v>7.8960405129085576E-3</v>
      </c>
    </row>
    <row r="7658" spans="1:25" x14ac:dyDescent="0.3">
      <c r="A7658" s="61" t="s">
        <v>8337</v>
      </c>
      <c r="B7658" s="61" t="s">
        <v>2192</v>
      </c>
      <c r="C7658" s="61" t="s">
        <v>45</v>
      </c>
      <c r="D7658" s="36">
        <v>8</v>
      </c>
      <c r="E7658" s="36">
        <v>2020</v>
      </c>
      <c r="F7658" s="578">
        <v>3.2623497141641975</v>
      </c>
      <c r="G7658" s="578">
        <v>929.17121315002396</v>
      </c>
      <c r="H7658" s="578">
        <v>1.8152411232919476</v>
      </c>
      <c r="I7658" s="578">
        <v>1.2678178133228328E-2</v>
      </c>
      <c r="J7658" s="578">
        <v>6.1820437598119771E-3</v>
      </c>
      <c r="K7658" s="578">
        <v>3.7588661123130178</v>
      </c>
      <c r="L7658" s="578">
        <v>1089.1325963338174</v>
      </c>
      <c r="M7658" s="578">
        <v>2.1944511776303699</v>
      </c>
      <c r="N7658" s="578">
        <v>6.7739601046923753E-2</v>
      </c>
      <c r="O7658" s="578">
        <v>7.2463150912274853E-3</v>
      </c>
      <c r="P7658" s="578">
        <v>3.2623498693794697</v>
      </c>
      <c r="Q7658" s="578">
        <v>929.17121315002396</v>
      </c>
      <c r="R7658" s="578">
        <v>1.8152411070222974</v>
      </c>
      <c r="S7658" s="578">
        <v>1.2678176363503196E-2</v>
      </c>
      <c r="T7658" s="578">
        <v>6.1820437598119771E-3</v>
      </c>
      <c r="U7658" s="578">
        <v>3.7588660601589501</v>
      </c>
      <c r="V7658" s="578">
        <v>1089.1325963338174</v>
      </c>
      <c r="W7658" s="578">
        <v>2.1944511747830453</v>
      </c>
      <c r="X7658" s="578">
        <v>6.7739606838282812E-2</v>
      </c>
      <c r="Y7658" s="578">
        <v>7.2463150912274871E-3</v>
      </c>
    </row>
    <row r="7659" spans="1:25" x14ac:dyDescent="0.3">
      <c r="A7659" s="61" t="s">
        <v>8338</v>
      </c>
      <c r="B7659" s="61" t="s">
        <v>2192</v>
      </c>
      <c r="C7659" s="61" t="s">
        <v>45</v>
      </c>
      <c r="D7659" s="36">
        <v>9</v>
      </c>
      <c r="E7659" s="36">
        <v>2020</v>
      </c>
      <c r="F7659" s="578">
        <v>3.3185424350637378</v>
      </c>
      <c r="G7659" s="578">
        <v>889.0571702321364</v>
      </c>
      <c r="H7659" s="578">
        <v>1.5796521706476225</v>
      </c>
      <c r="I7659" s="578">
        <v>1.29376633357954E-2</v>
      </c>
      <c r="J7659" s="578">
        <v>5.9151562648670098E-3</v>
      </c>
      <c r="K7659" s="578">
        <v>3.8461063588040298</v>
      </c>
      <c r="L7659" s="578">
        <v>1064.5113601684525</v>
      </c>
      <c r="M7659" s="578">
        <v>1.96868702752605</v>
      </c>
      <c r="N7659" s="578">
        <v>0.12848750598125924</v>
      </c>
      <c r="O7659" s="578">
        <v>7.082492248931275E-3</v>
      </c>
      <c r="P7659" s="578">
        <v>3.3185424859707324</v>
      </c>
      <c r="Q7659" s="578">
        <v>889.05716514587346</v>
      </c>
      <c r="R7659" s="578">
        <v>1.5796522078380724</v>
      </c>
      <c r="S7659" s="578">
        <v>1.2937665414938175E-2</v>
      </c>
      <c r="T7659" s="578">
        <v>5.915156211509987E-3</v>
      </c>
      <c r="U7659" s="578">
        <v>3.8461065152663023</v>
      </c>
      <c r="V7659" s="578">
        <v>1064.5113601684525</v>
      </c>
      <c r="W7659" s="578">
        <v>1.9686870133603649</v>
      </c>
      <c r="X7659" s="578">
        <v>0.12848751679636375</v>
      </c>
      <c r="Y7659" s="578">
        <v>7.082492248931275E-3</v>
      </c>
    </row>
    <row r="7660" spans="1:25" x14ac:dyDescent="0.3">
      <c r="A7660" s="61" t="s">
        <v>8339</v>
      </c>
      <c r="B7660" s="61" t="s">
        <v>2192</v>
      </c>
      <c r="C7660" s="61" t="s">
        <v>45</v>
      </c>
      <c r="D7660" s="36">
        <v>10</v>
      </c>
      <c r="E7660" s="36">
        <v>2020</v>
      </c>
      <c r="F7660" s="578">
        <v>3.3659416116560448</v>
      </c>
      <c r="G7660" s="578">
        <v>857.92134348551394</v>
      </c>
      <c r="H7660" s="578">
        <v>1.394955244237275</v>
      </c>
      <c r="I7660" s="578">
        <v>1.3171057846875524E-2</v>
      </c>
      <c r="J7660" s="578">
        <v>5.7079961285732327E-3</v>
      </c>
      <c r="K7660" s="578">
        <v>3.9088781708464855</v>
      </c>
      <c r="L7660" s="578">
        <v>1042.3962605794227</v>
      </c>
      <c r="M7660" s="578">
        <v>1.7952582853789225</v>
      </c>
      <c r="N7660" s="578">
        <v>0.180034115659509</v>
      </c>
      <c r="O7660" s="578">
        <v>6.935351717402222E-3</v>
      </c>
      <c r="P7660" s="578">
        <v>3.3659416116665049</v>
      </c>
      <c r="Q7660" s="578">
        <v>857.92134348551394</v>
      </c>
      <c r="R7660" s="578">
        <v>1.3949552829841751</v>
      </c>
      <c r="S7660" s="578">
        <v>1.3171058390071225E-2</v>
      </c>
      <c r="T7660" s="578">
        <v>5.7079961795049377E-3</v>
      </c>
      <c r="U7660" s="578">
        <v>3.9088781186872699</v>
      </c>
      <c r="V7660" s="578">
        <v>1042.3962605794227</v>
      </c>
      <c r="W7660" s="578">
        <v>1.7952582901204199</v>
      </c>
      <c r="X7660" s="578">
        <v>0.180034115659509</v>
      </c>
      <c r="Y7660" s="578">
        <v>6.9353516664705196E-3</v>
      </c>
    </row>
    <row r="7661" spans="1:25" x14ac:dyDescent="0.3">
      <c r="A7661" s="61" t="s">
        <v>8340</v>
      </c>
      <c r="B7661" s="61" t="s">
        <v>2192</v>
      </c>
      <c r="C7661" s="61" t="s">
        <v>45</v>
      </c>
      <c r="D7661" s="36">
        <v>11</v>
      </c>
      <c r="E7661" s="36">
        <v>2020</v>
      </c>
      <c r="F7661" s="578">
        <v>3.4337993289022175</v>
      </c>
      <c r="G7661" s="578">
        <v>833.50132179260231</v>
      </c>
      <c r="H7661" s="578">
        <v>1.235371771349185</v>
      </c>
      <c r="I7661" s="578">
        <v>1.3613620034826999E-2</v>
      </c>
      <c r="J7661" s="578">
        <v>5.5455264858513403E-3</v>
      </c>
      <c r="K7661" s="578">
        <v>3.9662287633864177</v>
      </c>
      <c r="L7661" s="578">
        <v>1017.6083952585833</v>
      </c>
      <c r="M7661" s="578">
        <v>1.6218160393000227</v>
      </c>
      <c r="N7661" s="578">
        <v>0.19944494099642351</v>
      </c>
      <c r="O7661" s="578">
        <v>6.7704424582188897E-3</v>
      </c>
      <c r="P7661" s="578">
        <v>3.4337993289022175</v>
      </c>
      <c r="Q7661" s="578">
        <v>833.50132687886526</v>
      </c>
      <c r="R7661" s="578">
        <v>1.235371775735375</v>
      </c>
      <c r="S7661" s="578">
        <v>1.3613621081011199E-2</v>
      </c>
      <c r="T7661" s="578">
        <v>5.5455264858513403E-3</v>
      </c>
      <c r="U7661" s="578">
        <v>3.9662287633759625</v>
      </c>
      <c r="V7661" s="578">
        <v>1017.6083952585833</v>
      </c>
      <c r="W7661" s="578">
        <v>1.6218160639097374</v>
      </c>
      <c r="X7661" s="578">
        <v>0.199444935926294</v>
      </c>
      <c r="Y7661" s="578">
        <v>6.7704425091505921E-3</v>
      </c>
    </row>
    <row r="7662" spans="1:25" x14ac:dyDescent="0.3">
      <c r="A7662" s="61" t="s">
        <v>8341</v>
      </c>
      <c r="B7662" s="61" t="s">
        <v>2192</v>
      </c>
      <c r="C7662" s="61" t="s">
        <v>45</v>
      </c>
      <c r="D7662" s="36">
        <v>12</v>
      </c>
      <c r="E7662" s="36">
        <v>2020</v>
      </c>
      <c r="F7662" s="578">
        <v>3.4893195781636774</v>
      </c>
      <c r="G7662" s="578">
        <v>813.52441787719681</v>
      </c>
      <c r="H7662" s="578">
        <v>1.1048066026578425</v>
      </c>
      <c r="I7662" s="578">
        <v>1.397570784342855E-2</v>
      </c>
      <c r="J7662" s="578">
        <v>5.4126130028938199E-3</v>
      </c>
      <c r="K7662" s="578">
        <v>4.0027373582575594</v>
      </c>
      <c r="L7662" s="578">
        <v>992.29954719543321</v>
      </c>
      <c r="M7662" s="578">
        <v>1.4644099321449124</v>
      </c>
      <c r="N7662" s="578">
        <v>0.19044965369782049</v>
      </c>
      <c r="O7662" s="578">
        <v>6.6020550778678839E-3</v>
      </c>
      <c r="P7662" s="578">
        <v>3.4893196824770349</v>
      </c>
      <c r="Q7662" s="578">
        <v>813.52442296345976</v>
      </c>
      <c r="R7662" s="578">
        <v>1.10480659592879</v>
      </c>
      <c r="S7662" s="578">
        <v>1.3975709430799975E-2</v>
      </c>
      <c r="T7662" s="578">
        <v>5.4126130538255249E-3</v>
      </c>
      <c r="U7662" s="578">
        <v>4.0027373060982701</v>
      </c>
      <c r="V7662" s="578">
        <v>992.29954719543321</v>
      </c>
      <c r="W7662" s="578">
        <v>1.4644099722809125</v>
      </c>
      <c r="X7662" s="578">
        <v>0.19044965908081651</v>
      </c>
      <c r="Y7662" s="578">
        <v>6.6020550778678839E-3</v>
      </c>
    </row>
    <row r="7663" spans="1:25" x14ac:dyDescent="0.3">
      <c r="A7663" s="61" t="s">
        <v>8342</v>
      </c>
      <c r="B7663" s="61" t="s">
        <v>2192</v>
      </c>
      <c r="C7663" s="61" t="s">
        <v>45</v>
      </c>
      <c r="D7663" s="36">
        <v>13</v>
      </c>
      <c r="E7663" s="36">
        <v>2020</v>
      </c>
      <c r="F7663" s="578">
        <v>3.37320998107861</v>
      </c>
      <c r="G7663" s="578">
        <v>767.18501663207962</v>
      </c>
      <c r="H7663" s="578">
        <v>0.98878604494681555</v>
      </c>
      <c r="I7663" s="578">
        <v>1.403074125369125E-2</v>
      </c>
      <c r="J7663" s="578">
        <v>5.104303330881515E-3</v>
      </c>
      <c r="K7663" s="578">
        <v>3.8761021730603371</v>
      </c>
      <c r="L7663" s="578">
        <v>941.36928685506155</v>
      </c>
      <c r="M7663" s="578">
        <v>1.3255331723139498</v>
      </c>
      <c r="N7663" s="578">
        <v>0.17371865851479573</v>
      </c>
      <c r="O7663" s="578">
        <v>6.2632015906274275E-3</v>
      </c>
      <c r="P7663" s="578">
        <v>3.3732099810786877</v>
      </c>
      <c r="Q7663" s="578">
        <v>767.18500582377078</v>
      </c>
      <c r="R7663" s="578">
        <v>0.98878605153579946</v>
      </c>
      <c r="S7663" s="578">
        <v>1.403074019735105E-2</v>
      </c>
      <c r="T7663" s="578">
        <v>5.104303330881515E-3</v>
      </c>
      <c r="U7663" s="578">
        <v>3.8761020687470547</v>
      </c>
      <c r="V7663" s="578">
        <v>941.36928176879826</v>
      </c>
      <c r="W7663" s="578">
        <v>1.3255331254761875</v>
      </c>
      <c r="X7663" s="578">
        <v>0.17371865859240601</v>
      </c>
      <c r="Y7663" s="578">
        <v>6.2632016415591334E-3</v>
      </c>
    </row>
    <row r="7664" spans="1:25" x14ac:dyDescent="0.3">
      <c r="A7664" s="61" t="s">
        <v>8343</v>
      </c>
      <c r="B7664" s="61" t="s">
        <v>2192</v>
      </c>
      <c r="C7664" s="61" t="s">
        <v>45</v>
      </c>
      <c r="D7664" s="36">
        <v>14</v>
      </c>
      <c r="E7664" s="36">
        <v>2020</v>
      </c>
      <c r="F7664" s="578">
        <v>3.2439568973879074</v>
      </c>
      <c r="G7664" s="578">
        <v>749.33973121643021</v>
      </c>
      <c r="H7664" s="578">
        <v>0.95379923828598456</v>
      </c>
      <c r="I7664" s="578">
        <v>1.5261689227827373E-2</v>
      </c>
      <c r="J7664" s="578">
        <v>4.9855731000813305E-3</v>
      </c>
      <c r="K7664" s="578">
        <v>3.7298159562134625</v>
      </c>
      <c r="L7664" s="578">
        <v>914.75103982289602</v>
      </c>
      <c r="M7664" s="578">
        <v>1.2615990214053425</v>
      </c>
      <c r="N7664" s="578">
        <v>0.15586353813038473</v>
      </c>
      <c r="O7664" s="578">
        <v>6.0861003439640574E-3</v>
      </c>
      <c r="P7664" s="578">
        <v>3.2439570016805002</v>
      </c>
      <c r="Q7664" s="578">
        <v>749.33972613016726</v>
      </c>
      <c r="R7664" s="578">
        <v>0.95379922396417127</v>
      </c>
      <c r="S7664" s="578">
        <v>1.5261689228357928E-2</v>
      </c>
      <c r="T7664" s="578">
        <v>4.9855731000813305E-3</v>
      </c>
      <c r="U7664" s="578">
        <v>3.7298157476181251</v>
      </c>
      <c r="V7664" s="578">
        <v>914.75105094909645</v>
      </c>
      <c r="W7664" s="578">
        <v>1.2615990068534249</v>
      </c>
      <c r="X7664" s="578">
        <v>0.15586352773061599</v>
      </c>
      <c r="Y7664" s="578">
        <v>6.0861003439640574E-3</v>
      </c>
    </row>
    <row r="7665" spans="1:25" x14ac:dyDescent="0.3">
      <c r="A7665" s="61" t="s">
        <v>8344</v>
      </c>
      <c r="B7665" s="61" t="s">
        <v>2192</v>
      </c>
      <c r="C7665" s="61" t="s">
        <v>45</v>
      </c>
      <c r="D7665" s="36">
        <v>15</v>
      </c>
      <c r="E7665" s="36">
        <v>2020</v>
      </c>
      <c r="F7665" s="578">
        <v>3.1317185059856403</v>
      </c>
      <c r="G7665" s="578">
        <v>735.96129417419377</v>
      </c>
      <c r="H7665" s="578">
        <v>0.92895966892804682</v>
      </c>
      <c r="I7665" s="578">
        <v>1.6414006050884649E-2</v>
      </c>
      <c r="J7665" s="578">
        <v>4.896564627415498E-3</v>
      </c>
      <c r="K7665" s="578">
        <v>3.5988315838978502</v>
      </c>
      <c r="L7665" s="578">
        <v>892.9679279327388</v>
      </c>
      <c r="M7665" s="578">
        <v>1.2121324224478125</v>
      </c>
      <c r="N7665" s="578">
        <v>0.1435181053808865</v>
      </c>
      <c r="O7665" s="578">
        <v>5.9411742016284965E-3</v>
      </c>
      <c r="P7665" s="578">
        <v>3.131718558150165</v>
      </c>
      <c r="Q7665" s="578">
        <v>735.96129417419377</v>
      </c>
      <c r="R7665" s="578">
        <v>0.928959663480174</v>
      </c>
      <c r="S7665" s="578">
        <v>1.6414005531487374E-2</v>
      </c>
      <c r="T7665" s="578">
        <v>4.896564627415498E-3</v>
      </c>
      <c r="U7665" s="578">
        <v>3.5988316360622576</v>
      </c>
      <c r="V7665" s="578">
        <v>892.9679279327388</v>
      </c>
      <c r="W7665" s="578">
        <v>1.2121324251729626</v>
      </c>
      <c r="X7665" s="578">
        <v>0.1435181053808865</v>
      </c>
      <c r="Y7665" s="578">
        <v>5.9411742016284965E-3</v>
      </c>
    </row>
    <row r="7666" spans="1:25" x14ac:dyDescent="0.3">
      <c r="A7666" s="580" t="s">
        <v>8345</v>
      </c>
      <c r="B7666" s="580" t="s">
        <v>2192</v>
      </c>
      <c r="C7666" s="580" t="s">
        <v>45</v>
      </c>
      <c r="D7666" s="581">
        <v>16</v>
      </c>
      <c r="E7666" s="581">
        <v>2020</v>
      </c>
      <c r="F7666" s="582">
        <v>3.0670415838781024</v>
      </c>
      <c r="G7666" s="582">
        <v>739.60473823547306</v>
      </c>
      <c r="H7666" s="582">
        <v>0.92870117917330575</v>
      </c>
      <c r="I7666" s="582">
        <v>1.8386745238861552E-2</v>
      </c>
      <c r="J7666" s="582">
        <v>4.9208055085424897E-3</v>
      </c>
      <c r="K7666" s="582">
        <v>3.5134407309936497</v>
      </c>
      <c r="L7666" s="582">
        <v>887.65372276306096</v>
      </c>
      <c r="M7666" s="582">
        <v>1.1856583329563326</v>
      </c>
      <c r="N7666" s="582">
        <v>0.13489320631651899</v>
      </c>
      <c r="O7666" s="582">
        <v>5.9058141996501902E-3</v>
      </c>
      <c r="P7666" s="582">
        <v>3.0670414299047426</v>
      </c>
      <c r="Q7666" s="582">
        <v>739.60472806294695</v>
      </c>
      <c r="R7666" s="582">
        <v>0.92870123940004357</v>
      </c>
      <c r="S7666" s="582">
        <v>1.8386745782663576E-2</v>
      </c>
      <c r="T7666" s="582">
        <v>4.9208055085424897E-3</v>
      </c>
      <c r="U7666" s="582">
        <v>3.5134406788292054</v>
      </c>
      <c r="V7666" s="582">
        <v>887.65372276306096</v>
      </c>
      <c r="W7666" s="582">
        <v>1.1856583419100075</v>
      </c>
      <c r="X7666" s="582">
        <v>0.13489319065956748</v>
      </c>
      <c r="Y7666" s="582">
        <v>5.905814148718486E-3</v>
      </c>
    </row>
    <row r="7667" spans="1:25" x14ac:dyDescent="0.3">
      <c r="A7667" s="61" t="s">
        <v>8346</v>
      </c>
      <c r="B7667" s="61" t="s">
        <v>2192</v>
      </c>
      <c r="C7667" s="61" t="s">
        <v>45</v>
      </c>
      <c r="D7667" s="36">
        <v>1</v>
      </c>
      <c r="E7667" s="36">
        <v>2030</v>
      </c>
      <c r="F7667" s="578">
        <v>13.164150533589801</v>
      </c>
      <c r="G7667" s="578">
        <v>6165.9534606933576</v>
      </c>
      <c r="H7667" s="578">
        <v>14.658405245565476</v>
      </c>
      <c r="I7667" s="578">
        <v>2.5025779981206076E-2</v>
      </c>
      <c r="J7667" s="578">
        <v>4.1112042924699631E-2</v>
      </c>
      <c r="K7667" s="578">
        <v>13.2206240558275</v>
      </c>
      <c r="L7667" s="578">
        <v>6209.1188176472951</v>
      </c>
      <c r="M7667" s="578">
        <v>14.746544461146751</v>
      </c>
      <c r="N7667" s="578">
        <v>2.5260049391818001E-2</v>
      </c>
      <c r="O7667" s="578">
        <v>4.1399867079841522E-2</v>
      </c>
      <c r="P7667" s="578">
        <v>13.164149495522251</v>
      </c>
      <c r="Q7667" s="578">
        <v>6165.9533589680977</v>
      </c>
      <c r="R7667" s="578">
        <v>14.658404957386624</v>
      </c>
      <c r="S7667" s="578">
        <v>2.5025780505075028E-2</v>
      </c>
      <c r="T7667" s="578">
        <v>4.1112042400830676E-2</v>
      </c>
      <c r="U7667" s="578">
        <v>13.220624577362976</v>
      </c>
      <c r="V7667" s="578">
        <v>6209.1187667846643</v>
      </c>
      <c r="W7667" s="578">
        <v>14.746543447586451</v>
      </c>
      <c r="X7667" s="578">
        <v>2.5260049391893802E-2</v>
      </c>
      <c r="Y7667" s="578">
        <v>4.1399867079841522E-2</v>
      </c>
    </row>
    <row r="7668" spans="1:25" x14ac:dyDescent="0.3">
      <c r="A7668" s="61" t="s">
        <v>8347</v>
      </c>
      <c r="B7668" s="61" t="s">
        <v>2192</v>
      </c>
      <c r="C7668" s="61" t="s">
        <v>45</v>
      </c>
      <c r="D7668" s="36">
        <v>2</v>
      </c>
      <c r="E7668" s="36">
        <v>2030</v>
      </c>
      <c r="F7668" s="578">
        <v>7.2315633242703017</v>
      </c>
      <c r="G7668" s="578">
        <v>3075.0330174763949</v>
      </c>
      <c r="H7668" s="578">
        <v>7.6218152607252669</v>
      </c>
      <c r="I7668" s="578">
        <v>1.2316907066595648E-2</v>
      </c>
      <c r="J7668" s="578">
        <v>2.0503079421662976E-2</v>
      </c>
      <c r="K7668" s="578">
        <v>7.3014012540570494</v>
      </c>
      <c r="L7668" s="578">
        <v>3127.154126485183</v>
      </c>
      <c r="M7668" s="578">
        <v>7.7347305810362696</v>
      </c>
      <c r="N7668" s="578">
        <v>1.2601946544161031E-2</v>
      </c>
      <c r="O7668" s="578">
        <v>2.0850578148383599E-2</v>
      </c>
      <c r="P7668" s="578">
        <v>7.2315635751013652</v>
      </c>
      <c r="Q7668" s="578">
        <v>3075.0330174763949</v>
      </c>
      <c r="R7668" s="578">
        <v>7.6218155242483228</v>
      </c>
      <c r="S7668" s="578">
        <v>1.2316907077623273E-2</v>
      </c>
      <c r="T7668" s="578">
        <v>2.0503079421662976E-2</v>
      </c>
      <c r="U7668" s="578">
        <v>7.3014010975845505</v>
      </c>
      <c r="V7668" s="578">
        <v>3127.1540222167923</v>
      </c>
      <c r="W7668" s="578">
        <v>7.7347301767840619</v>
      </c>
      <c r="X7668" s="578">
        <v>1.2601946384089955E-2</v>
      </c>
      <c r="Y7668" s="578">
        <v>2.0850578148383599E-2</v>
      </c>
    </row>
    <row r="7669" spans="1:25" x14ac:dyDescent="0.3">
      <c r="A7669" s="61" t="s">
        <v>8348</v>
      </c>
      <c r="B7669" s="61" t="s">
        <v>2192</v>
      </c>
      <c r="C7669" s="61" t="s">
        <v>45</v>
      </c>
      <c r="D7669" s="36">
        <v>3</v>
      </c>
      <c r="E7669" s="36">
        <v>2030</v>
      </c>
      <c r="F7669" s="578">
        <v>4.241157553840285</v>
      </c>
      <c r="G7669" s="578">
        <v>1747.5812161763474</v>
      </c>
      <c r="H7669" s="578">
        <v>4.1388202408755443</v>
      </c>
      <c r="I7669" s="578">
        <v>7.3435822733169103E-3</v>
      </c>
      <c r="J7669" s="578">
        <v>1.1652175026635275E-2</v>
      </c>
      <c r="K7669" s="578">
        <v>4.2542480297925778</v>
      </c>
      <c r="L7669" s="578">
        <v>1764.136484781895</v>
      </c>
      <c r="M7669" s="578">
        <v>4.1940914228847106</v>
      </c>
      <c r="N7669" s="578">
        <v>7.4234993592199091E-3</v>
      </c>
      <c r="O7669" s="578">
        <v>1.1762532434659025E-2</v>
      </c>
      <c r="P7669" s="578">
        <v>4.2411577624670027</v>
      </c>
      <c r="Q7669" s="578">
        <v>1747.5812161763474</v>
      </c>
      <c r="R7669" s="578">
        <v>4.1388203467480071</v>
      </c>
      <c r="S7669" s="578">
        <v>7.343582273316912E-3</v>
      </c>
      <c r="T7669" s="578">
        <v>1.1652173455028451E-2</v>
      </c>
      <c r="U7669" s="578">
        <v>4.2542478211710915</v>
      </c>
      <c r="V7669" s="578">
        <v>1764.136484781895</v>
      </c>
      <c r="W7669" s="578">
        <v>4.1940913883712074</v>
      </c>
      <c r="X7669" s="578">
        <v>7.4234992592133999E-3</v>
      </c>
      <c r="Y7669" s="578">
        <v>1.1762532434659025E-2</v>
      </c>
    </row>
    <row r="7670" spans="1:25" x14ac:dyDescent="0.3">
      <c r="A7670" s="61" t="s">
        <v>8349</v>
      </c>
      <c r="B7670" s="61" t="s">
        <v>2192</v>
      </c>
      <c r="C7670" s="61" t="s">
        <v>45</v>
      </c>
      <c r="D7670" s="36">
        <v>4</v>
      </c>
      <c r="E7670" s="36">
        <v>2030</v>
      </c>
      <c r="F7670" s="578">
        <v>3.5276852649649246</v>
      </c>
      <c r="G7670" s="578">
        <v>1384.0283292134525</v>
      </c>
      <c r="H7670" s="578">
        <v>3.1117550039910649</v>
      </c>
      <c r="I7670" s="578">
        <v>6.3799951289903803E-3</v>
      </c>
      <c r="J7670" s="578">
        <v>9.2281269317027147E-3</v>
      </c>
      <c r="K7670" s="578">
        <v>3.6265994164713522</v>
      </c>
      <c r="L7670" s="578">
        <v>1430.1150309244724</v>
      </c>
      <c r="M7670" s="578">
        <v>3.2621449980388171</v>
      </c>
      <c r="N7670" s="578">
        <v>6.5978103281167898E-3</v>
      </c>
      <c r="O7670" s="578">
        <v>9.5354236497465928E-3</v>
      </c>
      <c r="P7670" s="578">
        <v>3.527685212810785</v>
      </c>
      <c r="Q7670" s="578">
        <v>1384.0283292134525</v>
      </c>
      <c r="R7670" s="578">
        <v>3.1117550752378476</v>
      </c>
      <c r="S7670" s="578">
        <v>6.3799951305251491E-3</v>
      </c>
      <c r="T7670" s="578">
        <v>9.2281268249886708E-3</v>
      </c>
      <c r="U7670" s="578">
        <v>3.6265992078447877</v>
      </c>
      <c r="V7670" s="578">
        <v>1430.1150830586698</v>
      </c>
      <c r="W7670" s="578">
        <v>3.2621448501207198</v>
      </c>
      <c r="X7670" s="578">
        <v>6.5978102283376404E-3</v>
      </c>
      <c r="Y7670" s="578">
        <v>9.5354237031036182E-3</v>
      </c>
    </row>
    <row r="7671" spans="1:25" x14ac:dyDescent="0.3">
      <c r="A7671" s="61" t="s">
        <v>8350</v>
      </c>
      <c r="B7671" s="61" t="s">
        <v>2192</v>
      </c>
      <c r="C7671" s="61" t="s">
        <v>45</v>
      </c>
      <c r="D7671" s="36">
        <v>5</v>
      </c>
      <c r="E7671" s="36">
        <v>2030</v>
      </c>
      <c r="F7671" s="578">
        <v>3.1593326915495874</v>
      </c>
      <c r="G7671" s="578">
        <v>1207.5853195190375</v>
      </c>
      <c r="H7671" s="578">
        <v>2.5132623512442125</v>
      </c>
      <c r="I7671" s="578">
        <v>6.098313356877343E-3</v>
      </c>
      <c r="J7671" s="578">
        <v>8.0516866873949731E-3</v>
      </c>
      <c r="K7671" s="578">
        <v>3.3624948476763876</v>
      </c>
      <c r="L7671" s="578">
        <v>1292.8368530273374</v>
      </c>
      <c r="M7671" s="578">
        <v>2.7787112204041451</v>
      </c>
      <c r="N7671" s="578">
        <v>7.1277412436453799E-3</v>
      </c>
      <c r="O7671" s="578">
        <v>8.620110660558563E-3</v>
      </c>
      <c r="P7671" s="578">
        <v>3.1593325859995822</v>
      </c>
      <c r="Q7671" s="578">
        <v>1207.5853716532324</v>
      </c>
      <c r="R7671" s="578">
        <v>2.5132624491573825</v>
      </c>
      <c r="S7671" s="578">
        <v>6.0983133021560772E-3</v>
      </c>
      <c r="T7671" s="578">
        <v>8.0516867407519951E-3</v>
      </c>
      <c r="U7671" s="578">
        <v>3.3624943782845804</v>
      </c>
      <c r="V7671" s="578">
        <v>1292.8368530273374</v>
      </c>
      <c r="W7671" s="578">
        <v>2.7787111261159172</v>
      </c>
      <c r="X7671" s="578">
        <v>7.1277413508899646E-3</v>
      </c>
      <c r="Y7671" s="578">
        <v>8.620110660558563E-3</v>
      </c>
    </row>
    <row r="7672" spans="1:25" x14ac:dyDescent="0.3">
      <c r="A7672" s="61" t="s">
        <v>8351</v>
      </c>
      <c r="B7672" s="61" t="s">
        <v>2192</v>
      </c>
      <c r="C7672" s="61" t="s">
        <v>45</v>
      </c>
      <c r="D7672" s="36">
        <v>6</v>
      </c>
      <c r="E7672" s="36">
        <v>2030</v>
      </c>
      <c r="F7672" s="578">
        <v>2.8386452663536299</v>
      </c>
      <c r="G7672" s="578">
        <v>1085.8431142171175</v>
      </c>
      <c r="H7672" s="578">
        <v>2.0744435955402825</v>
      </c>
      <c r="I7672" s="578">
        <v>5.3834080527318875E-3</v>
      </c>
      <c r="J7672" s="578">
        <v>7.239965848081429E-3</v>
      </c>
      <c r="K7672" s="578">
        <v>3.1326460856417526</v>
      </c>
      <c r="L7672" s="578">
        <v>1204.9690767923948</v>
      </c>
      <c r="M7672" s="578">
        <v>2.4252102106249001</v>
      </c>
      <c r="N7672" s="578">
        <v>8.4852458535730358E-3</v>
      </c>
      <c r="O7672" s="578">
        <v>8.0342519067926298E-3</v>
      </c>
      <c r="P7672" s="578">
        <v>2.838645212963983</v>
      </c>
      <c r="Q7672" s="578">
        <v>1085.8431142171175</v>
      </c>
      <c r="R7672" s="578">
        <v>2.074443564093595</v>
      </c>
      <c r="S7672" s="578">
        <v>5.3834079993748656E-3</v>
      </c>
      <c r="T7672" s="578">
        <v>7.239965848081429E-3</v>
      </c>
      <c r="U7672" s="578">
        <v>3.1326458248714326</v>
      </c>
      <c r="V7672" s="578">
        <v>1204.9690767923948</v>
      </c>
      <c r="W7672" s="578">
        <v>2.4252101387191876</v>
      </c>
      <c r="X7672" s="578">
        <v>8.4852458535730358E-3</v>
      </c>
      <c r="Y7672" s="578">
        <v>8.0342520135066754E-3</v>
      </c>
    </row>
    <row r="7673" spans="1:25" x14ac:dyDescent="0.3">
      <c r="A7673" s="61" t="s">
        <v>8352</v>
      </c>
      <c r="B7673" s="61" t="s">
        <v>2192</v>
      </c>
      <c r="C7673" s="61" t="s">
        <v>45</v>
      </c>
      <c r="D7673" s="36">
        <v>7</v>
      </c>
      <c r="E7673" s="36">
        <v>2030</v>
      </c>
      <c r="F7673" s="578">
        <v>2.852047670905975</v>
      </c>
      <c r="G7673" s="578">
        <v>1048.9534390767376</v>
      </c>
      <c r="H7673" s="578">
        <v>1.8465582844137249</v>
      </c>
      <c r="I7673" s="578">
        <v>6.6687048991790647E-3</v>
      </c>
      <c r="J7673" s="578">
        <v>6.9940028091271698E-3</v>
      </c>
      <c r="K7673" s="578">
        <v>3.1955875617733174</v>
      </c>
      <c r="L7673" s="578">
        <v>1187.9950434366824</v>
      </c>
      <c r="M7673" s="578">
        <v>2.1955022553994801</v>
      </c>
      <c r="N7673" s="578">
        <v>2.4046901315765899E-2</v>
      </c>
      <c r="O7673" s="578">
        <v>7.9210678280408776E-3</v>
      </c>
      <c r="P7673" s="578">
        <v>2.8520478273785126</v>
      </c>
      <c r="Q7673" s="578">
        <v>1048.9534390767376</v>
      </c>
      <c r="R7673" s="578">
        <v>1.8465583371627501</v>
      </c>
      <c r="S7673" s="578">
        <v>6.6687047458344698E-3</v>
      </c>
      <c r="T7673" s="578">
        <v>6.9940028091271698E-3</v>
      </c>
      <c r="U7673" s="578">
        <v>3.1955874053110898</v>
      </c>
      <c r="V7673" s="578">
        <v>1187.994991302485</v>
      </c>
      <c r="W7673" s="578">
        <v>2.1955022352264302</v>
      </c>
      <c r="X7673" s="578">
        <v>2.404690183963485E-2</v>
      </c>
      <c r="Y7673" s="578">
        <v>7.9210678280408776E-3</v>
      </c>
    </row>
    <row r="7674" spans="1:25" x14ac:dyDescent="0.3">
      <c r="A7674" s="61" t="s">
        <v>8353</v>
      </c>
      <c r="B7674" s="61" t="s">
        <v>2192</v>
      </c>
      <c r="C7674" s="61" t="s">
        <v>45</v>
      </c>
      <c r="D7674" s="36">
        <v>8</v>
      </c>
      <c r="E7674" s="36">
        <v>2030</v>
      </c>
      <c r="F7674" s="578">
        <v>2.8151194797110248</v>
      </c>
      <c r="G7674" s="578">
        <v>930.16785653432157</v>
      </c>
      <c r="H7674" s="578">
        <v>1.51106149908855</v>
      </c>
      <c r="I7674" s="578">
        <v>8.1982307107940008E-3</v>
      </c>
      <c r="J7674" s="578">
        <v>6.2019792433905671E-3</v>
      </c>
      <c r="K7674" s="578">
        <v>3.1972066302203772</v>
      </c>
      <c r="L7674" s="578">
        <v>1090.2225952148401</v>
      </c>
      <c r="M7674" s="578">
        <v>1.8603956721318926</v>
      </c>
      <c r="N7674" s="578">
        <v>5.7612529203652181E-2</v>
      </c>
      <c r="O7674" s="578">
        <v>7.2691601914508849E-3</v>
      </c>
      <c r="P7674" s="578">
        <v>2.8151195318645228</v>
      </c>
      <c r="Q7674" s="578">
        <v>930.16783459981218</v>
      </c>
      <c r="R7674" s="578">
        <v>1.5110615312852702</v>
      </c>
      <c r="S7674" s="578">
        <v>8.1982301314079877E-3</v>
      </c>
      <c r="T7674" s="578">
        <v>6.2019792967475899E-3</v>
      </c>
      <c r="U7674" s="578">
        <v>3.1972065259070201</v>
      </c>
      <c r="V7674" s="578">
        <v>1090.2225952148401</v>
      </c>
      <c r="W7674" s="578">
        <v>1.8603956204236325</v>
      </c>
      <c r="X7674" s="578">
        <v>5.7612528679783226E-2</v>
      </c>
      <c r="Y7674" s="578">
        <v>7.2691601380938621E-3</v>
      </c>
    </row>
    <row r="7675" spans="1:25" x14ac:dyDescent="0.3">
      <c r="A7675" s="61" t="s">
        <v>8354</v>
      </c>
      <c r="B7675" s="61" t="s">
        <v>2192</v>
      </c>
      <c r="C7675" s="61" t="s">
        <v>45</v>
      </c>
      <c r="D7675" s="36">
        <v>9</v>
      </c>
      <c r="E7675" s="36">
        <v>2030</v>
      </c>
      <c r="F7675" s="578">
        <v>2.9189105070189827</v>
      </c>
      <c r="G7675" s="578">
        <v>889.98944028218546</v>
      </c>
      <c r="H7675" s="578">
        <v>1.3019928905421949</v>
      </c>
      <c r="I7675" s="578">
        <v>9.7918766276165782E-3</v>
      </c>
      <c r="J7675" s="578">
        <v>5.934085852156077E-3</v>
      </c>
      <c r="K7675" s="578">
        <v>3.3277900310842972</v>
      </c>
      <c r="L7675" s="578">
        <v>1065.5443814595474</v>
      </c>
      <c r="M7675" s="578">
        <v>1.6465887986494874</v>
      </c>
      <c r="N7675" s="578">
        <v>0.11994806068378208</v>
      </c>
      <c r="O7675" s="578">
        <v>7.1046046214178152E-3</v>
      </c>
      <c r="P7675" s="578">
        <v>2.918910559166755</v>
      </c>
      <c r="Q7675" s="578">
        <v>889.98942502339617</v>
      </c>
      <c r="R7675" s="578">
        <v>1.301992931244055</v>
      </c>
      <c r="S7675" s="578">
        <v>9.7918775626150388E-3</v>
      </c>
      <c r="T7675" s="578">
        <v>5.934085852156077E-3</v>
      </c>
      <c r="U7675" s="578">
        <v>3.3277901353924273</v>
      </c>
      <c r="V7675" s="578">
        <v>1065.5443814595474</v>
      </c>
      <c r="W7675" s="578">
        <v>1.6465887817086351</v>
      </c>
      <c r="X7675" s="578">
        <v>0.11994806066832084</v>
      </c>
      <c r="Y7675" s="578">
        <v>7.1046046214178152E-3</v>
      </c>
    </row>
    <row r="7676" spans="1:25" x14ac:dyDescent="0.3">
      <c r="A7676" s="61" t="s">
        <v>8355</v>
      </c>
      <c r="B7676" s="61" t="s">
        <v>2192</v>
      </c>
      <c r="C7676" s="61" t="s">
        <v>45</v>
      </c>
      <c r="D7676" s="36">
        <v>10</v>
      </c>
      <c r="E7676" s="36">
        <v>2030</v>
      </c>
      <c r="F7676" s="578">
        <v>3.0033196109280449</v>
      </c>
      <c r="G7676" s="578">
        <v>858.80409749348905</v>
      </c>
      <c r="H7676" s="578">
        <v>1.138343940056975</v>
      </c>
      <c r="I7676" s="578">
        <v>1.105926098114194E-2</v>
      </c>
      <c r="J7676" s="578">
        <v>5.7261529097255882E-3</v>
      </c>
      <c r="K7676" s="578">
        <v>3.4237188215934049</v>
      </c>
      <c r="L7676" s="578">
        <v>1043.3844871520976</v>
      </c>
      <c r="M7676" s="578">
        <v>1.4867444950640025</v>
      </c>
      <c r="N7676" s="578">
        <v>0.17340780279240126</v>
      </c>
      <c r="O7676" s="578">
        <v>6.9568467927941368E-3</v>
      </c>
      <c r="P7676" s="578">
        <v>3.0033196630763874</v>
      </c>
      <c r="Q7676" s="578">
        <v>858.80409749348905</v>
      </c>
      <c r="R7676" s="578">
        <v>1.1383439638567903</v>
      </c>
      <c r="S7676" s="578">
        <v>1.1059260975836541E-2</v>
      </c>
      <c r="T7676" s="578">
        <v>5.7261529630826102E-3</v>
      </c>
      <c r="U7676" s="578">
        <v>3.423718872505745</v>
      </c>
      <c r="V7676" s="578">
        <v>1043.3844871520976</v>
      </c>
      <c r="W7676" s="578">
        <v>1.4867444210585676</v>
      </c>
      <c r="X7676" s="578">
        <v>0.17340781319217</v>
      </c>
      <c r="Y7676" s="578">
        <v>6.9568466860800921E-3</v>
      </c>
    </row>
    <row r="7677" spans="1:25" x14ac:dyDescent="0.3">
      <c r="A7677" s="61" t="s">
        <v>8356</v>
      </c>
      <c r="B7677" s="61" t="s">
        <v>2192</v>
      </c>
      <c r="C7677" s="61" t="s">
        <v>45</v>
      </c>
      <c r="D7677" s="36">
        <v>11</v>
      </c>
      <c r="E7677" s="36">
        <v>2030</v>
      </c>
      <c r="F7677" s="578">
        <v>3.1007020059509274</v>
      </c>
      <c r="G7677" s="578">
        <v>834.34710248311319</v>
      </c>
      <c r="H7677" s="578">
        <v>0.99898527305420604</v>
      </c>
      <c r="I7677" s="578">
        <v>1.2298986815873478E-2</v>
      </c>
      <c r="J7677" s="578">
        <v>5.5630831484449993E-3</v>
      </c>
      <c r="K7677" s="578">
        <v>3.5101291669476078</v>
      </c>
      <c r="L7677" s="578">
        <v>1018.5598964691118</v>
      </c>
      <c r="M7677" s="578">
        <v>1.3293430609579249</v>
      </c>
      <c r="N7677" s="578">
        <v>0.19571424748695151</v>
      </c>
      <c r="O7677" s="578">
        <v>6.7913390472919355E-3</v>
      </c>
      <c r="P7677" s="578">
        <v>3.1007021624131199</v>
      </c>
      <c r="Q7677" s="578">
        <v>834.34709707895865</v>
      </c>
      <c r="R7677" s="578">
        <v>0.99898529905006428</v>
      </c>
      <c r="S7677" s="578">
        <v>1.2298985495211377E-2</v>
      </c>
      <c r="T7677" s="578">
        <v>5.5630830950879773E-3</v>
      </c>
      <c r="U7677" s="578">
        <v>3.5101289558478252</v>
      </c>
      <c r="V7677" s="578">
        <v>1018.5598964691118</v>
      </c>
      <c r="W7677" s="578">
        <v>1.3293429348562602</v>
      </c>
      <c r="X7677" s="578">
        <v>0.19571424748695151</v>
      </c>
      <c r="Y7677" s="578">
        <v>6.7913389939349127E-3</v>
      </c>
    </row>
    <row r="7678" spans="1:25" x14ac:dyDescent="0.3">
      <c r="A7678" s="61" t="s">
        <v>8357</v>
      </c>
      <c r="B7678" s="61" t="s">
        <v>2192</v>
      </c>
      <c r="C7678" s="61" t="s">
        <v>45</v>
      </c>
      <c r="D7678" s="36">
        <v>12</v>
      </c>
      <c r="E7678" s="36">
        <v>2030</v>
      </c>
      <c r="F7678" s="578">
        <v>3.1803804922518149</v>
      </c>
      <c r="G7678" s="578">
        <v>814.34025287628128</v>
      </c>
      <c r="H7678" s="578">
        <v>0.88496705834404521</v>
      </c>
      <c r="I7678" s="578">
        <v>1.3313322621153575E-2</v>
      </c>
      <c r="J7678" s="578">
        <v>5.4296856833388977E-3</v>
      </c>
      <c r="K7678" s="578">
        <v>3.5695095377391928</v>
      </c>
      <c r="L7678" s="578">
        <v>993.21747461954646</v>
      </c>
      <c r="M7678" s="578">
        <v>1.1881719823198451</v>
      </c>
      <c r="N7678" s="578">
        <v>0.18832537690529175</v>
      </c>
      <c r="O7678" s="578">
        <v>6.6223679847704827E-3</v>
      </c>
      <c r="P7678" s="578">
        <v>3.1803803879436825</v>
      </c>
      <c r="Q7678" s="578">
        <v>814.34024302164676</v>
      </c>
      <c r="R7678" s="578">
        <v>0.88496710884889251</v>
      </c>
      <c r="S7678" s="578">
        <v>1.3313323145894125E-2</v>
      </c>
      <c r="T7678" s="578">
        <v>5.4296856299818758E-3</v>
      </c>
      <c r="U7678" s="578">
        <v>3.5695096420525898</v>
      </c>
      <c r="V7678" s="578">
        <v>993.21747461954646</v>
      </c>
      <c r="W7678" s="578">
        <v>1.1881719601366625</v>
      </c>
      <c r="X7678" s="578">
        <v>0.18832537695743623</v>
      </c>
      <c r="Y7678" s="578">
        <v>6.6223679847704827E-3</v>
      </c>
    </row>
    <row r="7679" spans="1:25" x14ac:dyDescent="0.3">
      <c r="A7679" s="61" t="s">
        <v>8358</v>
      </c>
      <c r="B7679" s="61" t="s">
        <v>2192</v>
      </c>
      <c r="C7679" s="61" t="s">
        <v>45</v>
      </c>
      <c r="D7679" s="36">
        <v>13</v>
      </c>
      <c r="E7679" s="36">
        <v>2030</v>
      </c>
      <c r="F7679" s="578">
        <v>3.0981461770522829</v>
      </c>
      <c r="G7679" s="578">
        <v>767.94881820678677</v>
      </c>
      <c r="H7679" s="578">
        <v>0.78561692458250276</v>
      </c>
      <c r="I7679" s="578">
        <v>1.3609251736473451E-2</v>
      </c>
      <c r="J7679" s="578">
        <v>5.1203672095046626E-3</v>
      </c>
      <c r="K7679" s="578">
        <v>3.4746732545281676</v>
      </c>
      <c r="L7679" s="578">
        <v>942.23418839772501</v>
      </c>
      <c r="M7679" s="578">
        <v>1.0675429231210547</v>
      </c>
      <c r="N7679" s="578">
        <v>0.17281243164688875</v>
      </c>
      <c r="O7679" s="578">
        <v>6.2824324510681075E-3</v>
      </c>
      <c r="P7679" s="578">
        <v>3.0981461236563774</v>
      </c>
      <c r="Q7679" s="578">
        <v>767.9488236109413</v>
      </c>
      <c r="R7679" s="578">
        <v>0.78561693422663337</v>
      </c>
      <c r="S7679" s="578">
        <v>1.360925276075395E-2</v>
      </c>
      <c r="T7679" s="578">
        <v>5.1203672095046626E-3</v>
      </c>
      <c r="U7679" s="578">
        <v>3.47467330668746</v>
      </c>
      <c r="V7679" s="578">
        <v>942.23418299357047</v>
      </c>
      <c r="W7679" s="578">
        <v>1.0675429254661117</v>
      </c>
      <c r="X7679" s="578">
        <v>0.17281243164688875</v>
      </c>
      <c r="Y7679" s="578">
        <v>6.2824324510681075E-3</v>
      </c>
    </row>
    <row r="7680" spans="1:25" x14ac:dyDescent="0.3">
      <c r="A7680" s="61" t="s">
        <v>8359</v>
      </c>
      <c r="B7680" s="61" t="s">
        <v>2192</v>
      </c>
      <c r="C7680" s="61" t="s">
        <v>45</v>
      </c>
      <c r="D7680" s="36">
        <v>14</v>
      </c>
      <c r="E7680" s="36">
        <v>2030</v>
      </c>
      <c r="F7680" s="578">
        <v>2.9490785283813499</v>
      </c>
      <c r="G7680" s="578">
        <v>750.06930224100699</v>
      </c>
      <c r="H7680" s="578">
        <v>0.7526948741688857</v>
      </c>
      <c r="I7680" s="578">
        <v>1.4015946082812026E-2</v>
      </c>
      <c r="J7680" s="578">
        <v>5.0011551065836076E-3</v>
      </c>
      <c r="K7680" s="578">
        <v>3.3133842390122901</v>
      </c>
      <c r="L7680" s="578">
        <v>915.57754453023222</v>
      </c>
      <c r="M7680" s="578">
        <v>1.0087588764226845</v>
      </c>
      <c r="N7680" s="578">
        <v>0.15413195048464901</v>
      </c>
      <c r="O7680" s="578">
        <v>6.1046949437392525E-3</v>
      </c>
      <c r="P7680" s="578">
        <v>2.9490784762330478</v>
      </c>
      <c r="Q7680" s="578">
        <v>750.06931209564175</v>
      </c>
      <c r="R7680" s="578">
        <v>0.75269491468308503</v>
      </c>
      <c r="S7680" s="578">
        <v>1.401594711884015E-2</v>
      </c>
      <c r="T7680" s="578">
        <v>5.0011552666546751E-3</v>
      </c>
      <c r="U7680" s="578">
        <v>3.3133842911558973</v>
      </c>
      <c r="V7680" s="578">
        <v>915.57754484812369</v>
      </c>
      <c r="W7680" s="578">
        <v>1.0087588742198135</v>
      </c>
      <c r="X7680" s="578">
        <v>0.15413195064502325</v>
      </c>
      <c r="Y7680" s="578">
        <v>6.1046949946709575E-3</v>
      </c>
    </row>
    <row r="7681" spans="1:25" x14ac:dyDescent="0.3">
      <c r="A7681" s="61" t="s">
        <v>8360</v>
      </c>
      <c r="B7681" s="61" t="s">
        <v>2192</v>
      </c>
      <c r="C7681" s="61" t="s">
        <v>45</v>
      </c>
      <c r="D7681" s="36">
        <v>15</v>
      </c>
      <c r="E7681" s="36">
        <v>2030</v>
      </c>
      <c r="F7681" s="578">
        <v>2.8158503972845175</v>
      </c>
      <c r="G7681" s="578">
        <v>736.66216437021819</v>
      </c>
      <c r="H7681" s="578">
        <v>0.72863314068323803</v>
      </c>
      <c r="I7681" s="578">
        <v>1.4380753793185826E-2</v>
      </c>
      <c r="J7681" s="578">
        <v>4.9117633364706556E-3</v>
      </c>
      <c r="K7681" s="578">
        <v>3.1674085101152079</v>
      </c>
      <c r="L7681" s="578">
        <v>893.76157188415471</v>
      </c>
      <c r="M7681" s="578">
        <v>0.96254116354210217</v>
      </c>
      <c r="N7681" s="578">
        <v>0.14124100198114276</v>
      </c>
      <c r="O7681" s="578">
        <v>5.959239167471723E-3</v>
      </c>
      <c r="P7681" s="578">
        <v>2.8158503451387151</v>
      </c>
      <c r="Q7681" s="578">
        <v>736.66216405232694</v>
      </c>
      <c r="R7681" s="578">
        <v>0.72863318186765902</v>
      </c>
      <c r="S7681" s="578">
        <v>1.43807537922763E-2</v>
      </c>
      <c r="T7681" s="578">
        <v>4.9117632855389531E-3</v>
      </c>
      <c r="U7681" s="578">
        <v>3.16740851010475</v>
      </c>
      <c r="V7681" s="578">
        <v>893.76156648000028</v>
      </c>
      <c r="W7681" s="578">
        <v>0.96254115826657882</v>
      </c>
      <c r="X7681" s="578">
        <v>0.141241002022373</v>
      </c>
      <c r="Y7681" s="578">
        <v>5.959239167471723E-3</v>
      </c>
    </row>
    <row r="7682" spans="1:25" x14ac:dyDescent="0.3">
      <c r="A7682" s="580" t="s">
        <v>8361</v>
      </c>
      <c r="B7682" s="580" t="s">
        <v>2192</v>
      </c>
      <c r="C7682" s="580" t="s">
        <v>45</v>
      </c>
      <c r="D7682" s="581">
        <v>16</v>
      </c>
      <c r="E7682" s="581">
        <v>2030</v>
      </c>
      <c r="F7682" s="582">
        <v>2.7136703058054401</v>
      </c>
      <c r="G7682" s="582">
        <v>740.28890101114848</v>
      </c>
      <c r="H7682" s="582">
        <v>0.72291164850980705</v>
      </c>
      <c r="I7682" s="582">
        <v>1.521194392428995E-2</v>
      </c>
      <c r="J7682" s="582">
        <v>4.9359447245175599E-3</v>
      </c>
      <c r="K7682" s="582">
        <v>3.051815243979485</v>
      </c>
      <c r="L7682" s="582">
        <v>888.42630036671903</v>
      </c>
      <c r="M7682" s="582">
        <v>0.93271455224112121</v>
      </c>
      <c r="N7682" s="582">
        <v>0.13172800238256324</v>
      </c>
      <c r="O7682" s="582">
        <v>5.9236646775389055E-3</v>
      </c>
      <c r="P7682" s="582">
        <v>2.7136702015041325</v>
      </c>
      <c r="Q7682" s="582">
        <v>740.28889560699406</v>
      </c>
      <c r="R7682" s="582">
        <v>0.72291164213053527</v>
      </c>
      <c r="S7682" s="582">
        <v>1.5211944435425975E-2</v>
      </c>
      <c r="T7682" s="582">
        <v>4.9359447245175599E-3</v>
      </c>
      <c r="U7682" s="582">
        <v>3.0518151918254972</v>
      </c>
      <c r="V7682" s="582">
        <v>888.42630545298232</v>
      </c>
      <c r="W7682" s="582">
        <v>0.9327145309365118</v>
      </c>
      <c r="X7682" s="582">
        <v>0.13172800238256324</v>
      </c>
      <c r="Y7682" s="582">
        <v>5.9236647308959275E-3</v>
      </c>
    </row>
    <row r="7683" spans="1:25" x14ac:dyDescent="0.3">
      <c r="A7683" s="61" t="s">
        <v>8362</v>
      </c>
      <c r="B7683" s="61" t="s">
        <v>2191</v>
      </c>
      <c r="C7683" s="61" t="s">
        <v>45</v>
      </c>
      <c r="D7683" s="36">
        <v>1</v>
      </c>
      <c r="E7683" s="36">
        <v>2012</v>
      </c>
      <c r="F7683" s="578">
        <v>46.743764665152376</v>
      </c>
      <c r="G7683" s="578">
        <v>8078.6480000813781</v>
      </c>
      <c r="H7683" s="578">
        <v>8.0297553266088109</v>
      </c>
      <c r="I7683" s="578">
        <v>3.4855599403381299</v>
      </c>
      <c r="J7683" s="578">
        <v>6.8938925629481645E-2</v>
      </c>
      <c r="K7683" s="578">
        <v>47.150644084244625</v>
      </c>
      <c r="L7683" s="578">
        <v>8142.3922780354751</v>
      </c>
      <c r="M7683" s="578">
        <v>8.0459216046923121</v>
      </c>
      <c r="N7683" s="578">
        <v>3.5003444701433173</v>
      </c>
      <c r="O7683" s="578">
        <v>6.9482863880693843E-2</v>
      </c>
      <c r="P7683" s="578">
        <v>46.743767763041674</v>
      </c>
      <c r="Q7683" s="578">
        <v>8078.6480000813781</v>
      </c>
      <c r="R7683" s="578">
        <v>8.0297548618788479</v>
      </c>
      <c r="S7683" s="578">
        <v>3.4855599403381299</v>
      </c>
      <c r="T7683" s="578">
        <v>6.893892512501526E-2</v>
      </c>
      <c r="U7683" s="578">
        <v>47.150646127566354</v>
      </c>
      <c r="V7683" s="578">
        <v>8142.3922780354751</v>
      </c>
      <c r="W7683" s="578">
        <v>8.0459214482301213</v>
      </c>
      <c r="X7683" s="578">
        <v>3.5003437921404776</v>
      </c>
      <c r="Y7683" s="578">
        <v>6.9482863880693843E-2</v>
      </c>
    </row>
    <row r="7684" spans="1:25" x14ac:dyDescent="0.3">
      <c r="A7684" s="61" t="s">
        <v>8363</v>
      </c>
      <c r="B7684" s="61" t="s">
        <v>2191</v>
      </c>
      <c r="C7684" s="61" t="s">
        <v>45</v>
      </c>
      <c r="D7684" s="36">
        <v>2</v>
      </c>
      <c r="E7684" s="36">
        <v>2012</v>
      </c>
      <c r="F7684" s="578">
        <v>21.863441107396852</v>
      </c>
      <c r="G7684" s="578">
        <v>3938.2181218465125</v>
      </c>
      <c r="H7684" s="578">
        <v>4.3269933336414352</v>
      </c>
      <c r="I7684" s="578">
        <v>1.7482911090676949</v>
      </c>
      <c r="J7684" s="578">
        <v>3.3606678751918154E-2</v>
      </c>
      <c r="K7684" s="578">
        <v>22.3874597154208</v>
      </c>
      <c r="L7684" s="578">
        <v>4020.6930160522375</v>
      </c>
      <c r="M7684" s="578">
        <v>4.3540413640827493</v>
      </c>
      <c r="N7684" s="578">
        <v>1.7666499155263051</v>
      </c>
      <c r="O7684" s="578">
        <v>3.4310459236924801E-2</v>
      </c>
      <c r="P7684" s="578">
        <v>21.86344111733095</v>
      </c>
      <c r="Q7684" s="578">
        <v>3938.2181727091424</v>
      </c>
      <c r="R7684" s="578">
        <v>4.3269933847865678</v>
      </c>
      <c r="S7684" s="578">
        <v>1.7482911196226825</v>
      </c>
      <c r="T7684" s="578">
        <v>3.3606678751918154E-2</v>
      </c>
      <c r="U7684" s="578">
        <v>22.387462810700498</v>
      </c>
      <c r="V7684" s="578">
        <v>4020.6930160522375</v>
      </c>
      <c r="W7684" s="578">
        <v>4.3540413687781694</v>
      </c>
      <c r="X7684" s="578">
        <v>1.7666498838613376</v>
      </c>
      <c r="Y7684" s="578">
        <v>3.4310459236924801E-2</v>
      </c>
    </row>
    <row r="7685" spans="1:25" x14ac:dyDescent="0.3">
      <c r="A7685" s="61" t="s">
        <v>8364</v>
      </c>
      <c r="B7685" s="61" t="s">
        <v>2191</v>
      </c>
      <c r="C7685" s="61" t="s">
        <v>45</v>
      </c>
      <c r="D7685" s="36">
        <v>3</v>
      </c>
      <c r="E7685" s="36">
        <v>2012</v>
      </c>
      <c r="F7685" s="578">
        <v>12.6762119289778</v>
      </c>
      <c r="G7685" s="578">
        <v>2336.9512227376272</v>
      </c>
      <c r="H7685" s="578">
        <v>2.312492464513825</v>
      </c>
      <c r="I7685" s="578">
        <v>0.97223864278445604</v>
      </c>
      <c r="J7685" s="578">
        <v>1.9942378295430253E-2</v>
      </c>
      <c r="K7685" s="578">
        <v>12.809146985882077</v>
      </c>
      <c r="L7685" s="578">
        <v>2353.4426727294876</v>
      </c>
      <c r="M7685" s="578">
        <v>2.3232287928694824</v>
      </c>
      <c r="N7685" s="578">
        <v>0.97562010757004181</v>
      </c>
      <c r="O7685" s="578">
        <v>2.00831006901959E-2</v>
      </c>
      <c r="P7685" s="578">
        <v>12.676207276041726</v>
      </c>
      <c r="Q7685" s="578">
        <v>2336.9512227376272</v>
      </c>
      <c r="R7685" s="578">
        <v>2.3124924554334276</v>
      </c>
      <c r="S7685" s="578">
        <v>0.97223855834454254</v>
      </c>
      <c r="T7685" s="578">
        <v>1.9942378295430253E-2</v>
      </c>
      <c r="U7685" s="578">
        <v>12.809145943014276</v>
      </c>
      <c r="V7685" s="578">
        <v>2353.4426727294876</v>
      </c>
      <c r="W7685" s="578">
        <v>2.3232288970805977</v>
      </c>
      <c r="X7685" s="578">
        <v>0.97562009189277843</v>
      </c>
      <c r="Y7685" s="578">
        <v>2.00831006901959E-2</v>
      </c>
    </row>
    <row r="7686" spans="1:25" x14ac:dyDescent="0.3">
      <c r="A7686" s="61" t="s">
        <v>8365</v>
      </c>
      <c r="B7686" s="61" t="s">
        <v>2191</v>
      </c>
      <c r="C7686" s="61" t="s">
        <v>45</v>
      </c>
      <c r="D7686" s="36">
        <v>4</v>
      </c>
      <c r="E7686" s="36">
        <v>2012</v>
      </c>
      <c r="F7686" s="578">
        <v>9.8523562087211314</v>
      </c>
      <c r="G7686" s="578">
        <v>1852.45250956217</v>
      </c>
      <c r="H7686" s="578">
        <v>1.6699863926817926</v>
      </c>
      <c r="I7686" s="578">
        <v>0.71886906726285749</v>
      </c>
      <c r="J7686" s="578">
        <v>1.5807955137764351E-2</v>
      </c>
      <c r="K7686" s="578">
        <v>9.967977840230235</v>
      </c>
      <c r="L7686" s="578">
        <v>1870.2795867919899</v>
      </c>
      <c r="M7686" s="578">
        <v>1.6793648609891449</v>
      </c>
      <c r="N7686" s="578">
        <v>0.72743902634829249</v>
      </c>
      <c r="O7686" s="578">
        <v>1.5960068645654198E-2</v>
      </c>
      <c r="P7686" s="578">
        <v>9.8523562336291768</v>
      </c>
      <c r="Q7686" s="578">
        <v>1852.45250956217</v>
      </c>
      <c r="R7686" s="578">
        <v>1.6699863937295301</v>
      </c>
      <c r="S7686" s="578">
        <v>0.71886909287422851</v>
      </c>
      <c r="T7686" s="578">
        <v>1.5807955137764351E-2</v>
      </c>
      <c r="U7686" s="578">
        <v>9.9679774329366797</v>
      </c>
      <c r="V7686" s="578">
        <v>1870.2795867919899</v>
      </c>
      <c r="W7686" s="578">
        <v>1.6793648588936723</v>
      </c>
      <c r="X7686" s="578">
        <v>0.72743902634829249</v>
      </c>
      <c r="Y7686" s="578">
        <v>1.5960068645654198E-2</v>
      </c>
    </row>
    <row r="7687" spans="1:25" x14ac:dyDescent="0.3">
      <c r="A7687" s="61" t="s">
        <v>8366</v>
      </c>
      <c r="B7687" s="61" t="s">
        <v>2191</v>
      </c>
      <c r="C7687" s="61" t="s">
        <v>45</v>
      </c>
      <c r="D7687" s="36">
        <v>5</v>
      </c>
      <c r="E7687" s="36">
        <v>2012</v>
      </c>
      <c r="F7687" s="578">
        <v>8.1827930633880843</v>
      </c>
      <c r="G7687" s="578">
        <v>1565.1211662292426</v>
      </c>
      <c r="H7687" s="578">
        <v>1.3294995186151874</v>
      </c>
      <c r="I7687" s="578">
        <v>0.5853410338362055</v>
      </c>
      <c r="J7687" s="578">
        <v>1.3355993161288325E-2</v>
      </c>
      <c r="K7687" s="578">
        <v>8.3706868076114844</v>
      </c>
      <c r="L7687" s="578">
        <v>1601.6075973510701</v>
      </c>
      <c r="M7687" s="578">
        <v>1.3389664590746726</v>
      </c>
      <c r="N7687" s="578">
        <v>0.59673598408699002</v>
      </c>
      <c r="O7687" s="578">
        <v>1.3667367796491151E-2</v>
      </c>
      <c r="P7687" s="578">
        <v>8.1827929687472789</v>
      </c>
      <c r="Q7687" s="578">
        <v>1565.1211662292426</v>
      </c>
      <c r="R7687" s="578">
        <v>1.3294995186151874</v>
      </c>
      <c r="S7687" s="578">
        <v>0.58534102855871073</v>
      </c>
      <c r="T7687" s="578">
        <v>1.3355993161288325E-2</v>
      </c>
      <c r="U7687" s="578">
        <v>8.3706864274766577</v>
      </c>
      <c r="V7687" s="578">
        <v>1601.6075973510701</v>
      </c>
      <c r="W7687" s="578">
        <v>1.3389664570762099</v>
      </c>
      <c r="X7687" s="578">
        <v>0.59673598408699002</v>
      </c>
      <c r="Y7687" s="578">
        <v>1.3667367796491151E-2</v>
      </c>
    </row>
    <row r="7688" spans="1:25" x14ac:dyDescent="0.3">
      <c r="A7688" s="61" t="s">
        <v>8367</v>
      </c>
      <c r="B7688" s="61" t="s">
        <v>2191</v>
      </c>
      <c r="C7688" s="61" t="s">
        <v>45</v>
      </c>
      <c r="D7688" s="36">
        <v>6</v>
      </c>
      <c r="E7688" s="36">
        <v>2012</v>
      </c>
      <c r="F7688" s="578">
        <v>7.0646567543153616</v>
      </c>
      <c r="G7688" s="578">
        <v>1362.0504964192651</v>
      </c>
      <c r="H7688" s="578">
        <v>1.09171601431444</v>
      </c>
      <c r="I7688" s="578">
        <v>0.49365299940109197</v>
      </c>
      <c r="J7688" s="578">
        <v>1.1623076289348874E-2</v>
      </c>
      <c r="K7688" s="578">
        <v>7.3463197373057447</v>
      </c>
      <c r="L7688" s="578">
        <v>1421.9652976989701</v>
      </c>
      <c r="M7688" s="578">
        <v>1.1034671545494326</v>
      </c>
      <c r="N7688" s="578">
        <v>0.50854501128196705</v>
      </c>
      <c r="O7688" s="578">
        <v>1.2134367667992248E-2</v>
      </c>
      <c r="P7688" s="578">
        <v>7.0646570126482349</v>
      </c>
      <c r="Q7688" s="578">
        <v>1362.0504964192651</v>
      </c>
      <c r="R7688" s="578">
        <v>1.09171601431444</v>
      </c>
      <c r="S7688" s="578">
        <v>0.49365299940109197</v>
      </c>
      <c r="T7688" s="578">
        <v>1.1623076289348874E-2</v>
      </c>
      <c r="U7688" s="578">
        <v>7.3463195706450826</v>
      </c>
      <c r="V7688" s="578">
        <v>1421.9652976989701</v>
      </c>
      <c r="W7688" s="578">
        <v>1.1034671545494299</v>
      </c>
      <c r="X7688" s="578">
        <v>0.50854501128196705</v>
      </c>
      <c r="Y7688" s="578">
        <v>1.2134367667992248E-2</v>
      </c>
    </row>
    <row r="7689" spans="1:25" x14ac:dyDescent="0.3">
      <c r="A7689" s="61" t="s">
        <v>8368</v>
      </c>
      <c r="B7689" s="61" t="s">
        <v>2191</v>
      </c>
      <c r="C7689" s="61" t="s">
        <v>45</v>
      </c>
      <c r="D7689" s="36">
        <v>7</v>
      </c>
      <c r="E7689" s="36">
        <v>2012</v>
      </c>
      <c r="F7689" s="578">
        <v>6.6126766877593219</v>
      </c>
      <c r="G7689" s="578">
        <v>1286.6908442179299</v>
      </c>
      <c r="H7689" s="578">
        <v>0.95245965529466003</v>
      </c>
      <c r="I7689" s="578">
        <v>0.4497741605155165</v>
      </c>
      <c r="J7689" s="578">
        <v>1.0980055036876924E-2</v>
      </c>
      <c r="K7689" s="578">
        <v>6.9791471944869601</v>
      </c>
      <c r="L7689" s="578">
        <v>1367.9966786702423</v>
      </c>
      <c r="M7689" s="578">
        <v>0.95887835940811716</v>
      </c>
      <c r="N7689" s="578">
        <v>0.46447425118337027</v>
      </c>
      <c r="O7689" s="578">
        <v>1.1673872068058647E-2</v>
      </c>
      <c r="P7689" s="578">
        <v>6.6126769976884399</v>
      </c>
      <c r="Q7689" s="578">
        <v>1286.6908442179299</v>
      </c>
      <c r="R7689" s="578">
        <v>0.95245967060327474</v>
      </c>
      <c r="S7689" s="578">
        <v>0.44977417076006476</v>
      </c>
      <c r="T7689" s="578">
        <v>1.0980055036876924E-2</v>
      </c>
      <c r="U7689" s="578">
        <v>6.9791470903874124</v>
      </c>
      <c r="V7689" s="578">
        <v>1367.9966786702423</v>
      </c>
      <c r="W7689" s="578">
        <v>0.95887832102986625</v>
      </c>
      <c r="X7689" s="578">
        <v>0.46447417729844576</v>
      </c>
      <c r="Y7689" s="578">
        <v>1.1673872068058647E-2</v>
      </c>
    </row>
    <row r="7690" spans="1:25" x14ac:dyDescent="0.3">
      <c r="A7690" s="61" t="s">
        <v>8369</v>
      </c>
      <c r="B7690" s="61" t="s">
        <v>2191</v>
      </c>
      <c r="C7690" s="61" t="s">
        <v>45</v>
      </c>
      <c r="D7690" s="36">
        <v>8</v>
      </c>
      <c r="E7690" s="36">
        <v>2012</v>
      </c>
      <c r="F7690" s="578">
        <v>5.6024697398533982</v>
      </c>
      <c r="G7690" s="578">
        <v>1088.3531112670851</v>
      </c>
      <c r="H7690" s="578">
        <v>0.85652652992090816</v>
      </c>
      <c r="I7690" s="578">
        <v>0.38995001868655199</v>
      </c>
      <c r="J7690" s="578">
        <v>9.2875183036085149E-3</v>
      </c>
      <c r="K7690" s="578">
        <v>6.1080373747148116</v>
      </c>
      <c r="L7690" s="578">
        <v>1203.2799784342426</v>
      </c>
      <c r="M7690" s="578">
        <v>0.86116790719097425</v>
      </c>
      <c r="N7690" s="578">
        <v>0.40949101001024202</v>
      </c>
      <c r="O7690" s="578">
        <v>1.0268253138444009E-2</v>
      </c>
      <c r="P7690" s="578">
        <v>5.6024692184655533</v>
      </c>
      <c r="Q7690" s="578">
        <v>1088.3531112670851</v>
      </c>
      <c r="R7690" s="578">
        <v>0.85652655683224976</v>
      </c>
      <c r="S7690" s="578">
        <v>0.38995002924154154</v>
      </c>
      <c r="T7690" s="578">
        <v>9.2875183036085149E-3</v>
      </c>
      <c r="U7690" s="578">
        <v>6.1080368501643481</v>
      </c>
      <c r="V7690" s="578">
        <v>1203.2799784342426</v>
      </c>
      <c r="W7690" s="578">
        <v>0.86116786196362205</v>
      </c>
      <c r="X7690" s="578">
        <v>0.40949101001024202</v>
      </c>
      <c r="Y7690" s="578">
        <v>1.0268253138444009E-2</v>
      </c>
    </row>
    <row r="7691" spans="1:25" x14ac:dyDescent="0.3">
      <c r="A7691" s="61" t="s">
        <v>8370</v>
      </c>
      <c r="B7691" s="61" t="s">
        <v>2191</v>
      </c>
      <c r="C7691" s="61" t="s">
        <v>45</v>
      </c>
      <c r="D7691" s="36">
        <v>9</v>
      </c>
      <c r="E7691" s="36">
        <v>2012</v>
      </c>
      <c r="F7691" s="578">
        <v>5.1220869608441646</v>
      </c>
      <c r="G7691" s="578">
        <v>1001.2564067840565</v>
      </c>
      <c r="H7691" s="578">
        <v>0.77860515245508077</v>
      </c>
      <c r="I7691" s="578">
        <v>0.35755299776792498</v>
      </c>
      <c r="J7691" s="578">
        <v>8.5442708562671471E-3</v>
      </c>
      <c r="K7691" s="578">
        <v>5.7346480088866256</v>
      </c>
      <c r="L7691" s="578">
        <v>1142.2061475117951</v>
      </c>
      <c r="M7691" s="578">
        <v>0.78349654933360047</v>
      </c>
      <c r="N7691" s="578">
        <v>0.38081798702478398</v>
      </c>
      <c r="O7691" s="578">
        <v>9.7470926993992093E-3</v>
      </c>
      <c r="P7691" s="578">
        <v>5.1220871171438649</v>
      </c>
      <c r="Q7691" s="578">
        <v>1001.2564067840565</v>
      </c>
      <c r="R7691" s="578">
        <v>0.7786050801126595</v>
      </c>
      <c r="S7691" s="578">
        <v>0.35755299776792498</v>
      </c>
      <c r="T7691" s="578">
        <v>8.544270909624169E-3</v>
      </c>
      <c r="U7691" s="578">
        <v>5.7346480559111379</v>
      </c>
      <c r="V7691" s="578">
        <v>1142.2061475117951</v>
      </c>
      <c r="W7691" s="578">
        <v>0.78349650711364371</v>
      </c>
      <c r="X7691" s="578">
        <v>0.38081798702478398</v>
      </c>
      <c r="Y7691" s="578">
        <v>9.7470928061132549E-3</v>
      </c>
    </row>
    <row r="7692" spans="1:25" x14ac:dyDescent="0.3">
      <c r="A7692" s="61" t="s">
        <v>8371</v>
      </c>
      <c r="B7692" s="61" t="s">
        <v>2191</v>
      </c>
      <c r="C7692" s="61" t="s">
        <v>45</v>
      </c>
      <c r="D7692" s="36">
        <v>10</v>
      </c>
      <c r="E7692" s="36">
        <v>2012</v>
      </c>
      <c r="F7692" s="578">
        <v>4.7385435759836847</v>
      </c>
      <c r="G7692" s="578">
        <v>931.53312365213992</v>
      </c>
      <c r="H7692" s="578">
        <v>0.71736394196826303</v>
      </c>
      <c r="I7692" s="578">
        <v>0.33210601727478123</v>
      </c>
      <c r="J7692" s="578">
        <v>7.9492934698161301E-3</v>
      </c>
      <c r="K7692" s="578">
        <v>5.4102004995608377</v>
      </c>
      <c r="L7692" s="578">
        <v>1087.7865447997974</v>
      </c>
      <c r="M7692" s="578">
        <v>0.72232924194152726</v>
      </c>
      <c r="N7692" s="578">
        <v>0.35765961138531527</v>
      </c>
      <c r="O7692" s="578">
        <v>9.2826990051738251E-3</v>
      </c>
      <c r="P7692" s="578">
        <v>4.7385435758866699</v>
      </c>
      <c r="Q7692" s="578">
        <v>931.53312365213992</v>
      </c>
      <c r="R7692" s="578">
        <v>0.71736388919331706</v>
      </c>
      <c r="S7692" s="578">
        <v>0.33210602247466575</v>
      </c>
      <c r="T7692" s="578">
        <v>7.9492934698161301E-3</v>
      </c>
      <c r="U7692" s="578">
        <v>5.4102003977992892</v>
      </c>
      <c r="V7692" s="578">
        <v>1087.7865447997974</v>
      </c>
      <c r="W7692" s="578">
        <v>0.72232925882174903</v>
      </c>
      <c r="X7692" s="578">
        <v>0.35765957040712171</v>
      </c>
      <c r="Y7692" s="578">
        <v>9.2826984861555141E-3</v>
      </c>
    </row>
    <row r="7693" spans="1:25" x14ac:dyDescent="0.3">
      <c r="A7693" s="61" t="s">
        <v>8372</v>
      </c>
      <c r="B7693" s="61" t="s">
        <v>2191</v>
      </c>
      <c r="C7693" s="61" t="s">
        <v>45</v>
      </c>
      <c r="D7693" s="36">
        <v>11</v>
      </c>
      <c r="E7693" s="36">
        <v>2012</v>
      </c>
      <c r="F7693" s="578">
        <v>4.3513863442785778</v>
      </c>
      <c r="G7693" s="578">
        <v>859.71113681793167</v>
      </c>
      <c r="H7693" s="578">
        <v>0.66324139592082498</v>
      </c>
      <c r="I7693" s="578">
        <v>0.30973486742004702</v>
      </c>
      <c r="J7693" s="578">
        <v>7.3364020063308956E-3</v>
      </c>
      <c r="K7693" s="578">
        <v>5.071454207505055</v>
      </c>
      <c r="L7693" s="578">
        <v>1025.8644860585493</v>
      </c>
      <c r="M7693" s="578">
        <v>0.66840151522774205</v>
      </c>
      <c r="N7693" s="578">
        <v>0.33551674157691452</v>
      </c>
      <c r="O7693" s="578">
        <v>8.7542960973223619E-3</v>
      </c>
      <c r="P7693" s="578">
        <v>4.3513862919705044</v>
      </c>
      <c r="Q7693" s="578">
        <v>859.71113173166873</v>
      </c>
      <c r="R7693" s="578">
        <v>0.66324138544344624</v>
      </c>
      <c r="S7693" s="578">
        <v>0.30973485927097449</v>
      </c>
      <c r="T7693" s="578">
        <v>7.3364020596879184E-3</v>
      </c>
      <c r="U7693" s="578">
        <v>5.0714538423780997</v>
      </c>
      <c r="V7693" s="578">
        <v>1025.8644860585493</v>
      </c>
      <c r="W7693" s="578">
        <v>0.66840147300778519</v>
      </c>
      <c r="X7693" s="578">
        <v>0.33551673234129897</v>
      </c>
      <c r="Y7693" s="578">
        <v>8.7542958838942725E-3</v>
      </c>
    </row>
    <row r="7694" spans="1:25" x14ac:dyDescent="0.3">
      <c r="A7694" s="61" t="s">
        <v>8373</v>
      </c>
      <c r="B7694" s="61" t="s">
        <v>2191</v>
      </c>
      <c r="C7694" s="61" t="s">
        <v>45</v>
      </c>
      <c r="D7694" s="36">
        <v>12</v>
      </c>
      <c r="E7694" s="36">
        <v>2012</v>
      </c>
      <c r="F7694" s="578">
        <v>4.034617513532182</v>
      </c>
      <c r="G7694" s="578">
        <v>800.94460868835392</v>
      </c>
      <c r="H7694" s="578">
        <v>0.61895749564670599</v>
      </c>
      <c r="I7694" s="578">
        <v>0.29143149786007849</v>
      </c>
      <c r="J7694" s="578">
        <v>6.8349185457918758E-3</v>
      </c>
      <c r="K7694" s="578">
        <v>4.7942150901423348</v>
      </c>
      <c r="L7694" s="578">
        <v>972.80405235290254</v>
      </c>
      <c r="M7694" s="578">
        <v>0.62444020279993584</v>
      </c>
      <c r="N7694" s="578">
        <v>0.31569670804310501</v>
      </c>
      <c r="O7694" s="578">
        <v>8.3015079532439452E-3</v>
      </c>
      <c r="P7694" s="578">
        <v>4.0346172007120877</v>
      </c>
      <c r="Q7694" s="578">
        <v>800.94460868835392</v>
      </c>
      <c r="R7694" s="578">
        <v>0.61895753625625094</v>
      </c>
      <c r="S7694" s="578">
        <v>0.29143150057643602</v>
      </c>
      <c r="T7694" s="578">
        <v>6.8349185457918758E-3</v>
      </c>
      <c r="U7694" s="578">
        <v>4.794215351126085</v>
      </c>
      <c r="V7694" s="578">
        <v>972.80405235290254</v>
      </c>
      <c r="W7694" s="578">
        <v>0.62444021335492483</v>
      </c>
      <c r="X7694" s="578">
        <v>0.31569670602523975</v>
      </c>
      <c r="Y7694" s="578">
        <v>8.3015078998869216E-3</v>
      </c>
    </row>
    <row r="7695" spans="1:25" x14ac:dyDescent="0.3">
      <c r="A7695" s="61" t="s">
        <v>8374</v>
      </c>
      <c r="B7695" s="61" t="s">
        <v>2191</v>
      </c>
      <c r="C7695" s="61" t="s">
        <v>45</v>
      </c>
      <c r="D7695" s="36">
        <v>13</v>
      </c>
      <c r="E7695" s="36">
        <v>2012</v>
      </c>
      <c r="F7695" s="578">
        <v>3.6488066508815424</v>
      </c>
      <c r="G7695" s="578">
        <v>727.6873194376625</v>
      </c>
      <c r="H7695" s="578">
        <v>0.57369075793152025</v>
      </c>
      <c r="I7695" s="578">
        <v>0.26726074889302198</v>
      </c>
      <c r="J7695" s="578">
        <v>6.2097737973090201E-3</v>
      </c>
      <c r="K7695" s="578">
        <v>4.4336270754732396</v>
      </c>
      <c r="L7695" s="578">
        <v>901.92484156290652</v>
      </c>
      <c r="M7695" s="578">
        <v>0.57953892418299746</v>
      </c>
      <c r="N7695" s="578">
        <v>0.28995499693943749</v>
      </c>
      <c r="O7695" s="578">
        <v>7.6966548610168176E-3</v>
      </c>
      <c r="P7695" s="578">
        <v>3.6488068580996051</v>
      </c>
      <c r="Q7695" s="578">
        <v>727.68732452392555</v>
      </c>
      <c r="R7695" s="578">
        <v>0.57369075793152025</v>
      </c>
      <c r="S7695" s="578">
        <v>0.26726074485729101</v>
      </c>
      <c r="T7695" s="578">
        <v>6.2097737973090201E-3</v>
      </c>
      <c r="U7695" s="578">
        <v>4.4336270755787428</v>
      </c>
      <c r="V7695" s="578">
        <v>901.92484156290652</v>
      </c>
      <c r="W7695" s="578">
        <v>0.57953892948959596</v>
      </c>
      <c r="X7695" s="578">
        <v>0.28995499752151399</v>
      </c>
      <c r="Y7695" s="578">
        <v>7.6966550210878842E-3</v>
      </c>
    </row>
    <row r="7696" spans="1:25" x14ac:dyDescent="0.3">
      <c r="A7696" s="61" t="s">
        <v>8375</v>
      </c>
      <c r="B7696" s="61" t="s">
        <v>2191</v>
      </c>
      <c r="C7696" s="61" t="s">
        <v>45</v>
      </c>
      <c r="D7696" s="36">
        <v>14</v>
      </c>
      <c r="E7696" s="36">
        <v>2012</v>
      </c>
      <c r="F7696" s="578">
        <v>3.8189893851570798</v>
      </c>
      <c r="G7696" s="578">
        <v>751.76350339253679</v>
      </c>
      <c r="H7696" s="578">
        <v>0.53267853074551819</v>
      </c>
      <c r="I7696" s="578">
        <v>0.25144295596207122</v>
      </c>
      <c r="J7696" s="578">
        <v>6.4152317063417251E-3</v>
      </c>
      <c r="K7696" s="578">
        <v>4.5704836247253571</v>
      </c>
      <c r="L7696" s="578">
        <v>917.90505981445278</v>
      </c>
      <c r="M7696" s="578">
        <v>0.53896746338189849</v>
      </c>
      <c r="N7696" s="578">
        <v>0.27217858777536674</v>
      </c>
      <c r="O7696" s="578">
        <v>7.8330308703395204E-3</v>
      </c>
      <c r="P7696" s="578">
        <v>3.8189892286948872</v>
      </c>
      <c r="Q7696" s="578">
        <v>751.76349322001079</v>
      </c>
      <c r="R7696" s="578">
        <v>0.53267853074551819</v>
      </c>
      <c r="S7696" s="578">
        <v>0.25144297924513598</v>
      </c>
      <c r="T7696" s="578">
        <v>6.4152317063417251E-3</v>
      </c>
      <c r="U7696" s="578">
        <v>4.5704835717903398</v>
      </c>
      <c r="V7696" s="578">
        <v>917.90505981445278</v>
      </c>
      <c r="W7696" s="578">
        <v>0.53896747278243573</v>
      </c>
      <c r="X7696" s="578">
        <v>0.27217858882310447</v>
      </c>
      <c r="Y7696" s="578">
        <v>7.8330307684761121E-3</v>
      </c>
    </row>
    <row r="7697" spans="1:25" x14ac:dyDescent="0.3">
      <c r="A7697" s="61" t="s">
        <v>8376</v>
      </c>
      <c r="B7697" s="61" t="s">
        <v>2191</v>
      </c>
      <c r="C7697" s="61" t="s">
        <v>45</v>
      </c>
      <c r="D7697" s="36">
        <v>15</v>
      </c>
      <c r="E7697" s="36">
        <v>2012</v>
      </c>
      <c r="F7697" s="578">
        <v>4.0057507400075902</v>
      </c>
      <c r="G7697" s="578">
        <v>779.5083332061763</v>
      </c>
      <c r="H7697" s="578">
        <v>0.49736108489256919</v>
      </c>
      <c r="I7697" s="578">
        <v>0.23831628973130076</v>
      </c>
      <c r="J7697" s="578">
        <v>6.6520031153534829E-3</v>
      </c>
      <c r="K7697" s="578">
        <v>4.7148678143287972</v>
      </c>
      <c r="L7697" s="578">
        <v>936.52090072631768</v>
      </c>
      <c r="M7697" s="578">
        <v>0.50367558970659321</v>
      </c>
      <c r="N7697" s="578">
        <v>0.25744870404014331</v>
      </c>
      <c r="O7697" s="578">
        <v>7.9918972381468213E-3</v>
      </c>
      <c r="P7697" s="578">
        <v>4.0057505838582648</v>
      </c>
      <c r="Q7697" s="578">
        <v>779.5083332061763</v>
      </c>
      <c r="R7697" s="578">
        <v>0.49736108489256919</v>
      </c>
      <c r="S7697" s="578">
        <v>0.23831631119052524</v>
      </c>
      <c r="T7697" s="578">
        <v>6.6520031153534829E-3</v>
      </c>
      <c r="U7697" s="578">
        <v>4.7148680747365326</v>
      </c>
      <c r="V7697" s="578">
        <v>936.52090072631768</v>
      </c>
      <c r="W7697" s="578">
        <v>0.50367559659449979</v>
      </c>
      <c r="X7697" s="578">
        <v>0.25744870142079823</v>
      </c>
      <c r="Y7697" s="578">
        <v>7.9918972915038432E-3</v>
      </c>
    </row>
    <row r="7698" spans="1:25" x14ac:dyDescent="0.3">
      <c r="A7698" s="580" t="s">
        <v>8377</v>
      </c>
      <c r="B7698" s="580" t="s">
        <v>2191</v>
      </c>
      <c r="C7698" s="580" t="s">
        <v>45</v>
      </c>
      <c r="D7698" s="581">
        <v>16</v>
      </c>
      <c r="E7698" s="581">
        <v>2012</v>
      </c>
      <c r="F7698" s="582">
        <v>4.3195091272439896</v>
      </c>
      <c r="G7698" s="582">
        <v>830.02334467569949</v>
      </c>
      <c r="H7698" s="582">
        <v>0.46662516205105897</v>
      </c>
      <c r="I7698" s="582">
        <v>0.22797820286359574</v>
      </c>
      <c r="J7698" s="582">
        <v>7.0830854892847076E-3</v>
      </c>
      <c r="K7698" s="582">
        <v>4.9884203969425727</v>
      </c>
      <c r="L7698" s="582">
        <v>978.78275044758846</v>
      </c>
      <c r="M7698" s="582">
        <v>0.4732020172911382</v>
      </c>
      <c r="N7698" s="582">
        <v>0.245877778274007</v>
      </c>
      <c r="O7698" s="582">
        <v>8.352545395609921E-3</v>
      </c>
      <c r="P7698" s="582">
        <v>4.3195092317109749</v>
      </c>
      <c r="Q7698" s="582">
        <v>830.02335548400856</v>
      </c>
      <c r="R7698" s="582">
        <v>0.46662516205105897</v>
      </c>
      <c r="S7698" s="582">
        <v>0.227978204435203</v>
      </c>
      <c r="T7698" s="582">
        <v>7.0830854383530052E-3</v>
      </c>
      <c r="U7698" s="582">
        <v>4.9884200838666048</v>
      </c>
      <c r="V7698" s="582">
        <v>978.78275044758846</v>
      </c>
      <c r="W7698" s="582">
        <v>0.47320199090366527</v>
      </c>
      <c r="X7698" s="582">
        <v>0.245877774083055</v>
      </c>
      <c r="Y7698" s="582">
        <v>8.3525452888958719E-3</v>
      </c>
    </row>
    <row r="7699" spans="1:25" x14ac:dyDescent="0.3">
      <c r="A7699" s="61" t="s">
        <v>8378</v>
      </c>
      <c r="B7699" s="61" t="s">
        <v>2191</v>
      </c>
      <c r="C7699" s="61" t="s">
        <v>45</v>
      </c>
      <c r="D7699" s="36">
        <v>1</v>
      </c>
      <c r="E7699" s="36">
        <v>2020</v>
      </c>
      <c r="F7699" s="578">
        <v>15.219298913980275</v>
      </c>
      <c r="G7699" s="578">
        <v>7674.9605662027934</v>
      </c>
      <c r="H7699" s="578">
        <v>2.2427817234808227</v>
      </c>
      <c r="I7699" s="578">
        <v>0.81898387148976282</v>
      </c>
      <c r="J7699" s="578">
        <v>6.6696213480706007E-2</v>
      </c>
      <c r="K7699" s="578">
        <v>15.356116923282826</v>
      </c>
      <c r="L7699" s="578">
        <v>7735.5146331787082</v>
      </c>
      <c r="M7699" s="578">
        <v>2.2487020860620102</v>
      </c>
      <c r="N7699" s="578">
        <v>0.82243473284567381</v>
      </c>
      <c r="O7699" s="578">
        <v>6.7222398744585549E-2</v>
      </c>
      <c r="P7699" s="578">
        <v>15.2192999413382</v>
      </c>
      <c r="Q7699" s="578">
        <v>7674.9605662027934</v>
      </c>
      <c r="R7699" s="578">
        <v>2.2427817219480199</v>
      </c>
      <c r="S7699" s="578">
        <v>0.81898377121736576</v>
      </c>
      <c r="T7699" s="578">
        <v>6.6696214023977504E-2</v>
      </c>
      <c r="U7699" s="578">
        <v>15.356117440360901</v>
      </c>
      <c r="V7699" s="578">
        <v>7735.5144195556604</v>
      </c>
      <c r="W7699" s="578">
        <v>2.2487020954916526</v>
      </c>
      <c r="X7699" s="578">
        <v>0.82243475768094199</v>
      </c>
      <c r="Y7699" s="578">
        <v>6.7222398240119163E-2</v>
      </c>
    </row>
    <row r="7700" spans="1:25" x14ac:dyDescent="0.3">
      <c r="A7700" s="61" t="s">
        <v>8379</v>
      </c>
      <c r="B7700" s="61" t="s">
        <v>2191</v>
      </c>
      <c r="C7700" s="61" t="s">
        <v>45</v>
      </c>
      <c r="D7700" s="36">
        <v>2</v>
      </c>
      <c r="E7700" s="36">
        <v>2020</v>
      </c>
      <c r="F7700" s="578">
        <v>7.1285664780019307</v>
      </c>
      <c r="G7700" s="578">
        <v>3740.8444417317673</v>
      </c>
      <c r="H7700" s="578">
        <v>1.1999969339036949</v>
      </c>
      <c r="I7700" s="578">
        <v>0.40619696467183469</v>
      </c>
      <c r="J7700" s="578">
        <v>3.2508383660266746E-2</v>
      </c>
      <c r="K7700" s="578">
        <v>7.3055637279927952</v>
      </c>
      <c r="L7700" s="578">
        <v>3819.2343025207479</v>
      </c>
      <c r="M7700" s="578">
        <v>1.20952921007604</v>
      </c>
      <c r="N7700" s="578">
        <v>0.41033901274204199</v>
      </c>
      <c r="O7700" s="578">
        <v>3.3189621133108874E-2</v>
      </c>
      <c r="P7700" s="578">
        <v>7.1285661121886079</v>
      </c>
      <c r="Q7700" s="578">
        <v>3740.8444417317673</v>
      </c>
      <c r="R7700" s="578">
        <v>1.1999969354753051</v>
      </c>
      <c r="S7700" s="578">
        <v>0.4061969386724128</v>
      </c>
      <c r="T7700" s="578">
        <v>3.2508383660266746E-2</v>
      </c>
      <c r="U7700" s="578">
        <v>7.305564140785763</v>
      </c>
      <c r="V7700" s="578">
        <v>3819.2343025207479</v>
      </c>
      <c r="W7700" s="578">
        <v>1.2095292095715726</v>
      </c>
      <c r="X7700" s="578">
        <v>0.41033901786431626</v>
      </c>
      <c r="Y7700" s="578">
        <v>3.3189621133108874E-2</v>
      </c>
    </row>
    <row r="7701" spans="1:25" x14ac:dyDescent="0.3">
      <c r="A7701" s="61" t="s">
        <v>8380</v>
      </c>
      <c r="B7701" s="61" t="s">
        <v>2191</v>
      </c>
      <c r="C7701" s="61" t="s">
        <v>45</v>
      </c>
      <c r="D7701" s="36">
        <v>3</v>
      </c>
      <c r="E7701" s="36">
        <v>2020</v>
      </c>
      <c r="F7701" s="578">
        <v>4.1499167285061596</v>
      </c>
      <c r="G7701" s="578">
        <v>2216.3066914876276</v>
      </c>
      <c r="H7701" s="578">
        <v>0.64180391523404901</v>
      </c>
      <c r="I7701" s="578">
        <v>0.22582871253446923</v>
      </c>
      <c r="J7701" s="578">
        <v>1.9260325313856148E-2</v>
      </c>
      <c r="K7701" s="578">
        <v>4.1953752993807276</v>
      </c>
      <c r="L7701" s="578">
        <v>2232.2747014363526</v>
      </c>
      <c r="M7701" s="578">
        <v>0.64575870866731999</v>
      </c>
      <c r="N7701" s="578">
        <v>0.22644414430639351</v>
      </c>
      <c r="O7701" s="578">
        <v>1.9399034713084424E-2</v>
      </c>
      <c r="P7701" s="578">
        <v>4.1499165783037171</v>
      </c>
      <c r="Q7701" s="578">
        <v>2216.3066914876276</v>
      </c>
      <c r="R7701" s="578">
        <v>0.64180390376714003</v>
      </c>
      <c r="S7701" s="578">
        <v>0.22582865638347924</v>
      </c>
      <c r="T7701" s="578">
        <v>1.9260325313856123E-2</v>
      </c>
      <c r="U7701" s="578">
        <v>4.1953752993285827</v>
      </c>
      <c r="V7701" s="578">
        <v>2232.2747014363526</v>
      </c>
      <c r="W7701" s="578">
        <v>0.64575871332393298</v>
      </c>
      <c r="X7701" s="578">
        <v>0.22644415544345925</v>
      </c>
      <c r="Y7701" s="578">
        <v>1.9399034713084424E-2</v>
      </c>
    </row>
    <row r="7702" spans="1:25" x14ac:dyDescent="0.3">
      <c r="A7702" s="61" t="s">
        <v>8381</v>
      </c>
      <c r="B7702" s="61" t="s">
        <v>2191</v>
      </c>
      <c r="C7702" s="61" t="s">
        <v>45</v>
      </c>
      <c r="D7702" s="36">
        <v>4</v>
      </c>
      <c r="E7702" s="36">
        <v>2020</v>
      </c>
      <c r="F7702" s="578">
        <v>3.2201905502327701</v>
      </c>
      <c r="G7702" s="578">
        <v>1755.5728352864551</v>
      </c>
      <c r="H7702" s="578">
        <v>0.46469527739585176</v>
      </c>
      <c r="I7702" s="578">
        <v>0.16602098877774499</v>
      </c>
      <c r="J7702" s="578">
        <v>1.5256517721960875E-2</v>
      </c>
      <c r="K7702" s="578">
        <v>3.2603189522524123</v>
      </c>
      <c r="L7702" s="578">
        <v>1772.83227539062</v>
      </c>
      <c r="M7702" s="578">
        <v>0.46778854588046626</v>
      </c>
      <c r="N7702" s="578">
        <v>0.16804414440412024</v>
      </c>
      <c r="O7702" s="578">
        <v>1.5406499975748923E-2</v>
      </c>
      <c r="P7702" s="578">
        <v>3.2201902398440598</v>
      </c>
      <c r="Q7702" s="578">
        <v>1755.5728352864551</v>
      </c>
      <c r="R7702" s="578">
        <v>0.46469529944200322</v>
      </c>
      <c r="S7702" s="578">
        <v>0.1660209689871405</v>
      </c>
      <c r="T7702" s="578">
        <v>1.5256517721960875E-2</v>
      </c>
      <c r="U7702" s="578">
        <v>3.2603188991173075</v>
      </c>
      <c r="V7702" s="578">
        <v>1772.83227539062</v>
      </c>
      <c r="W7702" s="578">
        <v>0.46778854942628273</v>
      </c>
      <c r="X7702" s="578">
        <v>0.16804419069861351</v>
      </c>
      <c r="Y7702" s="578">
        <v>1.5406499975748923E-2</v>
      </c>
    </row>
    <row r="7703" spans="1:25" x14ac:dyDescent="0.3">
      <c r="A7703" s="61" t="s">
        <v>8382</v>
      </c>
      <c r="B7703" s="61" t="s">
        <v>2191</v>
      </c>
      <c r="C7703" s="61" t="s">
        <v>45</v>
      </c>
      <c r="D7703" s="36">
        <v>5</v>
      </c>
      <c r="E7703" s="36">
        <v>2020</v>
      </c>
      <c r="F7703" s="578">
        <v>2.6543283484552327</v>
      </c>
      <c r="G7703" s="578">
        <v>1483.7260398864701</v>
      </c>
      <c r="H7703" s="578">
        <v>0.37010696728248071</v>
      </c>
      <c r="I7703" s="578">
        <v>0.13462145506249101</v>
      </c>
      <c r="J7703" s="578">
        <v>1.289401581743725E-2</v>
      </c>
      <c r="K7703" s="578">
        <v>2.7192835996787199</v>
      </c>
      <c r="L7703" s="578">
        <v>1518.61572138468</v>
      </c>
      <c r="M7703" s="578">
        <v>0.37327884346207879</v>
      </c>
      <c r="N7703" s="578">
        <v>0.13735584821551974</v>
      </c>
      <c r="O7703" s="578">
        <v>1.3197207386838199E-2</v>
      </c>
      <c r="P7703" s="578">
        <v>2.6543283495417751</v>
      </c>
      <c r="Q7703" s="578">
        <v>1483.7260398864701</v>
      </c>
      <c r="R7703" s="578">
        <v>0.37010698253773899</v>
      </c>
      <c r="S7703" s="578">
        <v>0.13462144945515275</v>
      </c>
      <c r="T7703" s="578">
        <v>1.289401581743725E-2</v>
      </c>
      <c r="U7703" s="578">
        <v>2.7192835479412025</v>
      </c>
      <c r="V7703" s="578">
        <v>1518.61572138468</v>
      </c>
      <c r="W7703" s="578">
        <v>0.37327891469855423</v>
      </c>
      <c r="X7703" s="578">
        <v>0.13735585878991174</v>
      </c>
      <c r="Y7703" s="578">
        <v>1.3197206867819899E-2</v>
      </c>
    </row>
    <row r="7704" spans="1:25" x14ac:dyDescent="0.3">
      <c r="A7704" s="61" t="s">
        <v>8383</v>
      </c>
      <c r="B7704" s="61" t="s">
        <v>2191</v>
      </c>
      <c r="C7704" s="61" t="s">
        <v>45</v>
      </c>
      <c r="D7704" s="36">
        <v>6</v>
      </c>
      <c r="E7704" s="36">
        <v>2020</v>
      </c>
      <c r="F7704" s="578">
        <v>2.2793050164424677</v>
      </c>
      <c r="G7704" s="578">
        <v>1290.232079823805</v>
      </c>
      <c r="H7704" s="578">
        <v>0.30414337033046901</v>
      </c>
      <c r="I7704" s="578">
        <v>0.11343753256369299</v>
      </c>
      <c r="J7704" s="578">
        <v>1.1212606244953299E-2</v>
      </c>
      <c r="K7704" s="578">
        <v>2.3735025652786099</v>
      </c>
      <c r="L7704" s="578">
        <v>1347.415290832515</v>
      </c>
      <c r="M7704" s="578">
        <v>0.30813160763742975</v>
      </c>
      <c r="N7704" s="578">
        <v>0.1169604740183175</v>
      </c>
      <c r="O7704" s="578">
        <v>1.1709488462656698E-2</v>
      </c>
      <c r="P7704" s="578">
        <v>2.2793048601367074</v>
      </c>
      <c r="Q7704" s="578">
        <v>1290.232079823805</v>
      </c>
      <c r="R7704" s="578">
        <v>0.30414333266768701</v>
      </c>
      <c r="S7704" s="578">
        <v>0.11343752121319925</v>
      </c>
      <c r="T7704" s="578">
        <v>1.1212606244953299E-2</v>
      </c>
      <c r="U7704" s="578">
        <v>2.3735023580084027</v>
      </c>
      <c r="V7704" s="578">
        <v>1347.415290832515</v>
      </c>
      <c r="W7704" s="578">
        <v>0.30813168529129997</v>
      </c>
      <c r="X7704" s="578">
        <v>0.1169604781898665</v>
      </c>
      <c r="Y7704" s="578">
        <v>1.1709488462656698E-2</v>
      </c>
    </row>
    <row r="7705" spans="1:25" x14ac:dyDescent="0.3">
      <c r="A7705" s="61" t="s">
        <v>8384</v>
      </c>
      <c r="B7705" s="61" t="s">
        <v>2191</v>
      </c>
      <c r="C7705" s="61" t="s">
        <v>45</v>
      </c>
      <c r="D7705" s="36">
        <v>7</v>
      </c>
      <c r="E7705" s="36">
        <v>2020</v>
      </c>
      <c r="F7705" s="578">
        <v>2.1333628653513448</v>
      </c>
      <c r="G7705" s="578">
        <v>1220.4756304422974</v>
      </c>
      <c r="H7705" s="578">
        <v>0.26623909138046026</v>
      </c>
      <c r="I7705" s="578">
        <v>0.10380148996288525</v>
      </c>
      <c r="J7705" s="578">
        <v>1.0606278199702449E-2</v>
      </c>
      <c r="K7705" s="578">
        <v>2.2489551650129775</v>
      </c>
      <c r="L7705" s="578">
        <v>1297.8232243855725</v>
      </c>
      <c r="M7705" s="578">
        <v>0.2691104265541065</v>
      </c>
      <c r="N7705" s="578">
        <v>0.10727267737577975</v>
      </c>
      <c r="O7705" s="578">
        <v>1.1278428137302326E-2</v>
      </c>
      <c r="P7705" s="578">
        <v>2.1333625521668425</v>
      </c>
      <c r="Q7705" s="578">
        <v>1220.4756304422974</v>
      </c>
      <c r="R7705" s="578">
        <v>0.2662390909511782</v>
      </c>
      <c r="S7705" s="578">
        <v>0.10380149015691074</v>
      </c>
      <c r="T7705" s="578">
        <v>1.0606278199702449E-2</v>
      </c>
      <c r="U7705" s="578">
        <v>2.2489553201812602</v>
      </c>
      <c r="V7705" s="578">
        <v>1297.8232243855725</v>
      </c>
      <c r="W7705" s="578">
        <v>0.26911045381226928</v>
      </c>
      <c r="X7705" s="578">
        <v>0.10727269000684175</v>
      </c>
      <c r="Y7705" s="578">
        <v>1.1278429175338949E-2</v>
      </c>
    </row>
    <row r="7706" spans="1:25" x14ac:dyDescent="0.3">
      <c r="A7706" s="61" t="s">
        <v>8385</v>
      </c>
      <c r="B7706" s="61" t="s">
        <v>2191</v>
      </c>
      <c r="C7706" s="61" t="s">
        <v>45</v>
      </c>
      <c r="D7706" s="36">
        <v>8</v>
      </c>
      <c r="E7706" s="36">
        <v>2020</v>
      </c>
      <c r="F7706" s="578">
        <v>1.826728469574235</v>
      </c>
      <c r="G7706" s="578">
        <v>1032.4675219853657</v>
      </c>
      <c r="H7706" s="578">
        <v>0.23938749562997402</v>
      </c>
      <c r="I7706" s="578">
        <v>8.9654576673638048E-2</v>
      </c>
      <c r="J7706" s="578">
        <v>8.9724079395333903E-3</v>
      </c>
      <c r="K7706" s="578">
        <v>1.9795188990638</v>
      </c>
      <c r="L7706" s="578">
        <v>1141.7025299072225</v>
      </c>
      <c r="M7706" s="578">
        <v>0.24215919801887675</v>
      </c>
      <c r="N7706" s="578">
        <v>9.4246629237507748E-2</v>
      </c>
      <c r="O7706" s="578">
        <v>9.921694460596573E-3</v>
      </c>
      <c r="P7706" s="578">
        <v>1.8267285210707325</v>
      </c>
      <c r="Q7706" s="578">
        <v>1032.4674698511717</v>
      </c>
      <c r="R7706" s="578">
        <v>0.23938747973200675</v>
      </c>
      <c r="S7706" s="578">
        <v>8.9654570387210641E-2</v>
      </c>
      <c r="T7706" s="578">
        <v>8.9724079395333903E-3</v>
      </c>
      <c r="U7706" s="578">
        <v>1.9795189523662522</v>
      </c>
      <c r="V7706" s="578">
        <v>1141.7024777730251</v>
      </c>
      <c r="W7706" s="578">
        <v>0.24215919341804626</v>
      </c>
      <c r="X7706" s="578">
        <v>9.424663519409171E-2</v>
      </c>
      <c r="Y7706" s="578">
        <v>9.9216944654471895E-3</v>
      </c>
    </row>
    <row r="7707" spans="1:25" x14ac:dyDescent="0.3">
      <c r="A7707" s="61" t="s">
        <v>8386</v>
      </c>
      <c r="B7707" s="61" t="s">
        <v>2191</v>
      </c>
      <c r="C7707" s="61" t="s">
        <v>45</v>
      </c>
      <c r="D7707" s="36">
        <v>9</v>
      </c>
      <c r="E7707" s="36">
        <v>2020</v>
      </c>
      <c r="F7707" s="578">
        <v>1.6775526959712126</v>
      </c>
      <c r="G7707" s="578">
        <v>948.85781160990223</v>
      </c>
      <c r="H7707" s="578">
        <v>0.217284334978709</v>
      </c>
      <c r="I7707" s="578">
        <v>8.2299555516025621E-2</v>
      </c>
      <c r="J7707" s="578">
        <v>8.2459118711994926E-3</v>
      </c>
      <c r="K7707" s="578">
        <v>1.85900902958322</v>
      </c>
      <c r="L7707" s="578">
        <v>1082.8764559427875</v>
      </c>
      <c r="M7707" s="578">
        <v>0.22053784302988749</v>
      </c>
      <c r="N7707" s="578">
        <v>8.7689024163409998E-2</v>
      </c>
      <c r="O7707" s="578">
        <v>9.4105632694360432E-3</v>
      </c>
      <c r="P7707" s="578">
        <v>1.6775525401105025</v>
      </c>
      <c r="Q7707" s="578">
        <v>948.85781669616517</v>
      </c>
      <c r="R7707" s="578">
        <v>0.21728433483561549</v>
      </c>
      <c r="S7707" s="578">
        <v>8.2299548957962501E-2</v>
      </c>
      <c r="T7707" s="578">
        <v>8.2459120312705601E-3</v>
      </c>
      <c r="U7707" s="578">
        <v>1.8590089770723326</v>
      </c>
      <c r="V7707" s="578">
        <v>1082.8764559427875</v>
      </c>
      <c r="W7707" s="578">
        <v>0.22053785363823378</v>
      </c>
      <c r="X7707" s="578">
        <v>8.7689026782754753E-2</v>
      </c>
      <c r="Y7707" s="578">
        <v>9.4105631190662554E-3</v>
      </c>
    </row>
    <row r="7708" spans="1:25" x14ac:dyDescent="0.3">
      <c r="A7708" s="61" t="s">
        <v>8387</v>
      </c>
      <c r="B7708" s="61" t="s">
        <v>2191</v>
      </c>
      <c r="C7708" s="61" t="s">
        <v>45</v>
      </c>
      <c r="D7708" s="36">
        <v>10</v>
      </c>
      <c r="E7708" s="36">
        <v>2020</v>
      </c>
      <c r="F7708" s="578">
        <v>1.5591867095263225</v>
      </c>
      <c r="G7708" s="578">
        <v>881.99895350138297</v>
      </c>
      <c r="H7708" s="578">
        <v>0.19989741209428699</v>
      </c>
      <c r="I7708" s="578">
        <v>7.654962752712885E-2</v>
      </c>
      <c r="J7708" s="578">
        <v>7.6649544425890746E-3</v>
      </c>
      <c r="K7708" s="578">
        <v>1.755982438932125</v>
      </c>
      <c r="L7708" s="578">
        <v>1030.6009489695191</v>
      </c>
      <c r="M7708" s="578">
        <v>0.20343626114481525</v>
      </c>
      <c r="N7708" s="578">
        <v>8.2402739557437571E-2</v>
      </c>
      <c r="O7708" s="578">
        <v>8.9563165820436517E-3</v>
      </c>
      <c r="P7708" s="578">
        <v>1.5591866063972049</v>
      </c>
      <c r="Q7708" s="578">
        <v>881.99895350138297</v>
      </c>
      <c r="R7708" s="578">
        <v>0.19989741204092998</v>
      </c>
      <c r="S7708" s="578">
        <v>7.6549624907784108E-2</v>
      </c>
      <c r="T7708" s="578">
        <v>7.6649544425890746E-3</v>
      </c>
      <c r="U7708" s="578">
        <v>1.755982854930755</v>
      </c>
      <c r="V7708" s="578">
        <v>1030.6009489695191</v>
      </c>
      <c r="W7708" s="578">
        <v>0.20343626248359176</v>
      </c>
      <c r="X7708" s="578">
        <v>8.2402746891602818E-2</v>
      </c>
      <c r="Y7708" s="578">
        <v>8.9563165286866298E-3</v>
      </c>
    </row>
    <row r="7709" spans="1:25" x14ac:dyDescent="0.3">
      <c r="A7709" s="61" t="s">
        <v>8388</v>
      </c>
      <c r="B7709" s="61" t="s">
        <v>2191</v>
      </c>
      <c r="C7709" s="61" t="s">
        <v>45</v>
      </c>
      <c r="D7709" s="36">
        <v>11</v>
      </c>
      <c r="E7709" s="36">
        <v>2020</v>
      </c>
      <c r="F7709" s="578">
        <v>1.4455476419134299</v>
      </c>
      <c r="G7709" s="578">
        <v>813.71171633402435</v>
      </c>
      <c r="H7709" s="578">
        <v>0.18440212484953578</v>
      </c>
      <c r="I7709" s="578">
        <v>7.1712911245413097E-2</v>
      </c>
      <c r="J7709" s="578">
        <v>7.0715347974328272E-3</v>
      </c>
      <c r="K7709" s="578">
        <v>1.6545096408244675</v>
      </c>
      <c r="L7709" s="578">
        <v>971.72314643859795</v>
      </c>
      <c r="M7709" s="578">
        <v>0.18816693464274625</v>
      </c>
      <c r="N7709" s="578">
        <v>7.7561289013829054E-2</v>
      </c>
      <c r="O7709" s="578">
        <v>8.4446696661567913E-3</v>
      </c>
      <c r="P7709" s="578">
        <v>1.4455477982928597</v>
      </c>
      <c r="Q7709" s="578">
        <v>813.71171124776129</v>
      </c>
      <c r="R7709" s="578">
        <v>0.18440212442753001</v>
      </c>
      <c r="S7709" s="578">
        <v>7.1712911245413097E-2</v>
      </c>
      <c r="T7709" s="578">
        <v>7.07153485078985E-3</v>
      </c>
      <c r="U7709" s="578">
        <v>1.6545100047069325</v>
      </c>
      <c r="V7709" s="578">
        <v>971.72314643859795</v>
      </c>
      <c r="W7709" s="578">
        <v>0.18816693463789577</v>
      </c>
      <c r="X7709" s="578">
        <v>7.7561294252518551E-2</v>
      </c>
      <c r="Y7709" s="578">
        <v>8.444669719513815E-3</v>
      </c>
    </row>
    <row r="7710" spans="1:25" x14ac:dyDescent="0.3">
      <c r="A7710" s="61" t="s">
        <v>8389</v>
      </c>
      <c r="B7710" s="61" t="s">
        <v>2191</v>
      </c>
      <c r="C7710" s="61" t="s">
        <v>45</v>
      </c>
      <c r="D7710" s="36">
        <v>12</v>
      </c>
      <c r="E7710" s="36">
        <v>2020</v>
      </c>
      <c r="F7710" s="578">
        <v>1.3525684174692225</v>
      </c>
      <c r="G7710" s="578">
        <v>757.84055805206242</v>
      </c>
      <c r="H7710" s="578">
        <v>0.17172382307277625</v>
      </c>
      <c r="I7710" s="578">
        <v>6.7755642055999446E-2</v>
      </c>
      <c r="J7710" s="578">
        <v>6.5860138468754725E-3</v>
      </c>
      <c r="K7710" s="578">
        <v>1.5715940400402024</v>
      </c>
      <c r="L7710" s="578">
        <v>921.27816263834598</v>
      </c>
      <c r="M7710" s="578">
        <v>0.17568079319607902</v>
      </c>
      <c r="N7710" s="578">
        <v>7.3202584462705944E-2</v>
      </c>
      <c r="O7710" s="578">
        <v>8.0062977212946827E-3</v>
      </c>
      <c r="P7710" s="578">
        <v>1.3525683652575575</v>
      </c>
      <c r="Q7710" s="578">
        <v>757.840552647908</v>
      </c>
      <c r="R7710" s="578">
        <v>0.17172382285934823</v>
      </c>
      <c r="S7710" s="578">
        <v>6.7755637341178898E-2</v>
      </c>
      <c r="T7710" s="578">
        <v>6.5860138468754725E-3</v>
      </c>
      <c r="U7710" s="578">
        <v>1.5715943511637875</v>
      </c>
      <c r="V7710" s="578">
        <v>921.27816263834598</v>
      </c>
      <c r="W7710" s="578">
        <v>0.17568079335614997</v>
      </c>
      <c r="X7710" s="578">
        <v>7.3202590749133323E-2</v>
      </c>
      <c r="Y7710" s="578">
        <v>8.0062976679376591E-3</v>
      </c>
    </row>
    <row r="7711" spans="1:25" x14ac:dyDescent="0.3">
      <c r="A7711" s="61" t="s">
        <v>8390</v>
      </c>
      <c r="B7711" s="61" t="s">
        <v>2191</v>
      </c>
      <c r="C7711" s="61" t="s">
        <v>45</v>
      </c>
      <c r="D7711" s="36">
        <v>13</v>
      </c>
      <c r="E7711" s="36">
        <v>2020</v>
      </c>
      <c r="F7711" s="578">
        <v>1.232571041559515</v>
      </c>
      <c r="G7711" s="578">
        <v>689.11135164896598</v>
      </c>
      <c r="H7711" s="578">
        <v>0.15879996142029951</v>
      </c>
      <c r="I7711" s="578">
        <v>6.2185488883793924E-2</v>
      </c>
      <c r="J7711" s="578">
        <v>5.988669892152145E-3</v>
      </c>
      <c r="K7711" s="578">
        <v>1.4584936112681399</v>
      </c>
      <c r="L7711" s="578">
        <v>854.73861122131302</v>
      </c>
      <c r="M7711" s="578">
        <v>0.16289471755104926</v>
      </c>
      <c r="N7711" s="578">
        <v>6.7254200577735901E-2</v>
      </c>
      <c r="O7711" s="578">
        <v>7.4279901358143699E-3</v>
      </c>
      <c r="P7711" s="578">
        <v>1.2325708341735027</v>
      </c>
      <c r="Q7711" s="578">
        <v>689.11135164896598</v>
      </c>
      <c r="R7711" s="578">
        <v>0.1587999612165725</v>
      </c>
      <c r="S7711" s="578">
        <v>6.2185484760751274E-2</v>
      </c>
      <c r="T7711" s="578">
        <v>5.988669892152145E-3</v>
      </c>
      <c r="U7711" s="578">
        <v>1.4584937156466025</v>
      </c>
      <c r="V7711" s="578">
        <v>854.7385842005408</v>
      </c>
      <c r="W7711" s="578">
        <v>0.16289471823013851</v>
      </c>
      <c r="X7711" s="578">
        <v>6.7254200577735901E-2</v>
      </c>
      <c r="Y7711" s="578">
        <v>7.4279901358143699E-3</v>
      </c>
    </row>
    <row r="7712" spans="1:25" x14ac:dyDescent="0.3">
      <c r="A7712" s="61" t="s">
        <v>8391</v>
      </c>
      <c r="B7712" s="61" t="s">
        <v>2191</v>
      </c>
      <c r="C7712" s="61" t="s">
        <v>45</v>
      </c>
      <c r="D7712" s="36">
        <v>14</v>
      </c>
      <c r="E7712" s="36">
        <v>2020</v>
      </c>
      <c r="F7712" s="578">
        <v>1.2659085069599274</v>
      </c>
      <c r="G7712" s="578">
        <v>710.56487147013274</v>
      </c>
      <c r="H7712" s="578">
        <v>0.14838997932262474</v>
      </c>
      <c r="I7712" s="578">
        <v>5.8646871815047477E-2</v>
      </c>
      <c r="J7712" s="578">
        <v>6.1752327407399782E-3</v>
      </c>
      <c r="K7712" s="578">
        <v>1.4825012073773225</v>
      </c>
      <c r="L7712" s="578">
        <v>868.61839167276946</v>
      </c>
      <c r="M7712" s="578">
        <v>0.15249922401077648</v>
      </c>
      <c r="N7712" s="578">
        <v>6.3247698766644975E-2</v>
      </c>
      <c r="O7712" s="578">
        <v>7.5487259479511178E-3</v>
      </c>
      <c r="P7712" s="578">
        <v>1.2659086106062476</v>
      </c>
      <c r="Q7712" s="578">
        <v>710.56481742858853</v>
      </c>
      <c r="R7712" s="578">
        <v>0.14838997932141226</v>
      </c>
      <c r="S7712" s="578">
        <v>5.8646863491351967E-2</v>
      </c>
      <c r="T7712" s="578">
        <v>6.1752327407399782E-3</v>
      </c>
      <c r="U7712" s="578">
        <v>1.4825013117072825</v>
      </c>
      <c r="V7712" s="578">
        <v>868.6183865865064</v>
      </c>
      <c r="W7712" s="578">
        <v>0.15249932286072423</v>
      </c>
      <c r="X7712" s="578">
        <v>6.3247698766644975E-2</v>
      </c>
      <c r="Y7712" s="578">
        <v>7.5487259988828229E-3</v>
      </c>
    </row>
    <row r="7713" spans="1:25" x14ac:dyDescent="0.3">
      <c r="A7713" s="61" t="s">
        <v>8392</v>
      </c>
      <c r="B7713" s="61" t="s">
        <v>2191</v>
      </c>
      <c r="C7713" s="61" t="s">
        <v>45</v>
      </c>
      <c r="D7713" s="36">
        <v>15</v>
      </c>
      <c r="E7713" s="36">
        <v>2020</v>
      </c>
      <c r="F7713" s="578">
        <v>1.3056489790408952</v>
      </c>
      <c r="G7713" s="578">
        <v>735.52586491902616</v>
      </c>
      <c r="H7713" s="578">
        <v>0.13952519890274975</v>
      </c>
      <c r="I7713" s="578">
        <v>5.5723139783367452E-2</v>
      </c>
      <c r="J7713" s="578">
        <v>6.3922715150207844E-3</v>
      </c>
      <c r="K7713" s="578">
        <v>1.5101830077143525</v>
      </c>
      <c r="L7713" s="578">
        <v>885.01946004231695</v>
      </c>
      <c r="M7713" s="578">
        <v>0.1435201209678775</v>
      </c>
      <c r="N7713" s="578">
        <v>5.9943097012971153E-2</v>
      </c>
      <c r="O7713" s="578">
        <v>7.6913710508961196E-3</v>
      </c>
      <c r="P7713" s="578">
        <v>1.3056488225356551</v>
      </c>
      <c r="Q7713" s="578">
        <v>735.52586491902616</v>
      </c>
      <c r="R7713" s="578">
        <v>0.1395251991634715</v>
      </c>
      <c r="S7713" s="578">
        <v>5.5723136116284849E-2</v>
      </c>
      <c r="T7713" s="578">
        <v>6.3922715659524868E-3</v>
      </c>
      <c r="U7713" s="578">
        <v>1.5101830599202526</v>
      </c>
      <c r="V7713" s="578">
        <v>885.01946004231695</v>
      </c>
      <c r="W7713" s="578">
        <v>0.143520189227274</v>
      </c>
      <c r="X7713" s="578">
        <v>5.9943096498803479E-2</v>
      </c>
      <c r="Y7713" s="578">
        <v>7.6913710533214399E-3</v>
      </c>
    </row>
    <row r="7714" spans="1:25" x14ac:dyDescent="0.3">
      <c r="A7714" s="580" t="s">
        <v>8393</v>
      </c>
      <c r="B7714" s="580" t="s">
        <v>2191</v>
      </c>
      <c r="C7714" s="580" t="s">
        <v>45</v>
      </c>
      <c r="D7714" s="581">
        <v>16</v>
      </c>
      <c r="E7714" s="581">
        <v>2020</v>
      </c>
      <c r="F7714" s="582">
        <v>1.3830271827243099</v>
      </c>
      <c r="G7714" s="582">
        <v>783.24752934773699</v>
      </c>
      <c r="H7714" s="582">
        <v>0.13217899458080223</v>
      </c>
      <c r="I7714" s="582">
        <v>5.3477999230381046E-2</v>
      </c>
      <c r="J7714" s="582">
        <v>6.8070090589268722E-3</v>
      </c>
      <c r="K7714" s="582">
        <v>1.5760981600287727</v>
      </c>
      <c r="L7714" s="582">
        <v>924.92126528422023</v>
      </c>
      <c r="M7714" s="582">
        <v>0.13613062263417849</v>
      </c>
      <c r="N7714" s="582">
        <v>5.7397004954206375E-2</v>
      </c>
      <c r="O7714" s="582">
        <v>8.0381455724515601E-3</v>
      </c>
      <c r="P7714" s="582">
        <v>1.3830272869848423</v>
      </c>
      <c r="Q7714" s="582">
        <v>783.24752934773699</v>
      </c>
      <c r="R7714" s="582">
        <v>0.13217899458080201</v>
      </c>
      <c r="S7714" s="582">
        <v>5.3477999230381046E-2</v>
      </c>
      <c r="T7714" s="582">
        <v>6.8070089061317623E-3</v>
      </c>
      <c r="U7714" s="582">
        <v>1.5760982121992075</v>
      </c>
      <c r="V7714" s="582">
        <v>924.92126019795728</v>
      </c>
      <c r="W7714" s="582">
        <v>0.13613062273725451</v>
      </c>
      <c r="X7714" s="582">
        <v>5.7397005963139201E-2</v>
      </c>
      <c r="Y7714" s="582">
        <v>8.0381456258085821E-3</v>
      </c>
    </row>
    <row r="7715" spans="1:25" x14ac:dyDescent="0.3">
      <c r="A7715" s="61" t="s">
        <v>8394</v>
      </c>
      <c r="B7715" s="61" t="s">
        <v>2191</v>
      </c>
      <c r="C7715" s="61" t="s">
        <v>45</v>
      </c>
      <c r="D7715" s="36">
        <v>1</v>
      </c>
      <c r="E7715" s="36">
        <v>2030</v>
      </c>
      <c r="F7715" s="578">
        <v>6.1739435683287676</v>
      </c>
      <c r="G7715" s="578">
        <v>7405.3760935465425</v>
      </c>
      <c r="H7715" s="578">
        <v>0.77830618706623944</v>
      </c>
      <c r="I7715" s="578">
        <v>0.16051020923381001</v>
      </c>
      <c r="J7715" s="578">
        <v>6.3746394570140752E-2</v>
      </c>
      <c r="K7715" s="578">
        <v>6.232273671353588</v>
      </c>
      <c r="L7715" s="578">
        <v>7463.8056386311819</v>
      </c>
      <c r="M7715" s="578">
        <v>0.78148847179545511</v>
      </c>
      <c r="N7715" s="578">
        <v>0.16113913167888877</v>
      </c>
      <c r="O7715" s="578">
        <v>6.4249309749963346E-2</v>
      </c>
      <c r="P7715" s="578">
        <v>6.1739434143876943</v>
      </c>
      <c r="Q7715" s="578">
        <v>7405.3760935465425</v>
      </c>
      <c r="R7715" s="578">
        <v>0.77830618743125002</v>
      </c>
      <c r="S7715" s="578">
        <v>0.16051020923381001</v>
      </c>
      <c r="T7715" s="578">
        <v>6.3746395598476113E-2</v>
      </c>
      <c r="U7715" s="578">
        <v>6.2322737210236729</v>
      </c>
      <c r="V7715" s="578">
        <v>7463.8055877685529</v>
      </c>
      <c r="W7715" s="578">
        <v>0.78148847148258938</v>
      </c>
      <c r="X7715" s="578">
        <v>0.16113913757726472</v>
      </c>
      <c r="Y7715" s="578">
        <v>6.4249309749963346E-2</v>
      </c>
    </row>
    <row r="7716" spans="1:25" x14ac:dyDescent="0.3">
      <c r="A7716" s="61" t="s">
        <v>8395</v>
      </c>
      <c r="B7716" s="61" t="s">
        <v>2191</v>
      </c>
      <c r="C7716" s="61" t="s">
        <v>45</v>
      </c>
      <c r="D7716" s="36">
        <v>2</v>
      </c>
      <c r="E7716" s="36">
        <v>2030</v>
      </c>
      <c r="F7716" s="578">
        <v>2.8970312837723924</v>
      </c>
      <c r="G7716" s="578">
        <v>3609.1729736328102</v>
      </c>
      <c r="H7716" s="578">
        <v>0.40906727461454728</v>
      </c>
      <c r="I7716" s="578">
        <v>7.7445703636233959E-2</v>
      </c>
      <c r="J7716" s="578">
        <v>3.1068214603389249E-2</v>
      </c>
      <c r="K7716" s="578">
        <v>2.9729876139929976</v>
      </c>
      <c r="L7716" s="578">
        <v>3684.8327356974251</v>
      </c>
      <c r="M7716" s="578">
        <v>0.41392837567521623</v>
      </c>
      <c r="N7716" s="578">
        <v>7.8086518798954729E-2</v>
      </c>
      <c r="O7716" s="578">
        <v>3.1719487606702922E-2</v>
      </c>
      <c r="P7716" s="578">
        <v>2.8970313880805949</v>
      </c>
      <c r="Q7716" s="578">
        <v>3609.1729736328102</v>
      </c>
      <c r="R7716" s="578">
        <v>0.40906728994256447</v>
      </c>
      <c r="S7716" s="578">
        <v>7.7445703636233959E-2</v>
      </c>
      <c r="T7716" s="578">
        <v>3.1068214603389249E-2</v>
      </c>
      <c r="U7716" s="578">
        <v>2.9729876661209125</v>
      </c>
      <c r="V7716" s="578">
        <v>3684.8327356974251</v>
      </c>
      <c r="W7716" s="578">
        <v>0.41392837604022692</v>
      </c>
      <c r="X7716" s="578">
        <v>7.8086522989906301E-2</v>
      </c>
      <c r="Y7716" s="578">
        <v>3.1719487606702922E-2</v>
      </c>
    </row>
    <row r="7717" spans="1:25" x14ac:dyDescent="0.3">
      <c r="A7717" s="61" t="s">
        <v>8396</v>
      </c>
      <c r="B7717" s="61" t="s">
        <v>2191</v>
      </c>
      <c r="C7717" s="61" t="s">
        <v>45</v>
      </c>
      <c r="D7717" s="36">
        <v>3</v>
      </c>
      <c r="E7717" s="36">
        <v>2030</v>
      </c>
      <c r="F7717" s="578">
        <v>1.6983379957264275</v>
      </c>
      <c r="G7717" s="578">
        <v>2136.6240692138626</v>
      </c>
      <c r="H7717" s="578">
        <v>0.21948999612504799</v>
      </c>
      <c r="I7717" s="578">
        <v>4.39531002193689E-2</v>
      </c>
      <c r="J7717" s="578">
        <v>1.8392381588152252E-2</v>
      </c>
      <c r="K7717" s="578">
        <v>1.71810495292129</v>
      </c>
      <c r="L7717" s="578">
        <v>2152.1786422729424</v>
      </c>
      <c r="M7717" s="578">
        <v>0.22157795265472124</v>
      </c>
      <c r="N7717" s="578">
        <v>4.38652001321315E-2</v>
      </c>
      <c r="O7717" s="578">
        <v>1.8526259945550273E-2</v>
      </c>
      <c r="P7717" s="578">
        <v>1.6983380472806049</v>
      </c>
      <c r="Q7717" s="578">
        <v>2136.6240692138626</v>
      </c>
      <c r="R7717" s="578">
        <v>0.2194899959164705</v>
      </c>
      <c r="S7717" s="578">
        <v>4.39531002193689E-2</v>
      </c>
      <c r="T7717" s="578">
        <v>1.8392381588152252E-2</v>
      </c>
      <c r="U7717" s="578">
        <v>1.7181049007727576</v>
      </c>
      <c r="V7717" s="578">
        <v>2152.1789550781223</v>
      </c>
      <c r="W7717" s="578">
        <v>0.22157795265472124</v>
      </c>
      <c r="X7717" s="578">
        <v>4.38652001321315E-2</v>
      </c>
      <c r="Y7717" s="578">
        <v>1.8526259945550273E-2</v>
      </c>
    </row>
    <row r="7718" spans="1:25" x14ac:dyDescent="0.3">
      <c r="A7718" s="61" t="s">
        <v>8397</v>
      </c>
      <c r="B7718" s="61" t="s">
        <v>2191</v>
      </c>
      <c r="C7718" s="61" t="s">
        <v>45</v>
      </c>
      <c r="D7718" s="36">
        <v>4</v>
      </c>
      <c r="E7718" s="36">
        <v>2030</v>
      </c>
      <c r="F7718" s="578">
        <v>1.3181311655189698</v>
      </c>
      <c r="G7718" s="578">
        <v>1691.8771082560174</v>
      </c>
      <c r="H7718" s="578">
        <v>0.16008428446912099</v>
      </c>
      <c r="I7718" s="578">
        <v>3.2619500532746301E-2</v>
      </c>
      <c r="J7718" s="578">
        <v>1.4563898808167601E-2</v>
      </c>
      <c r="K7718" s="578">
        <v>1.3354611109000727</v>
      </c>
      <c r="L7718" s="578">
        <v>1708.6854375203427</v>
      </c>
      <c r="M7718" s="578">
        <v>0.16152282126919651</v>
      </c>
      <c r="N7718" s="578">
        <v>3.2968733459710999E-2</v>
      </c>
      <c r="O7718" s="578">
        <v>1.47086269183394E-2</v>
      </c>
      <c r="P7718" s="578">
        <v>1.3181311139830576</v>
      </c>
      <c r="Q7718" s="578">
        <v>1691.8771082560174</v>
      </c>
      <c r="R7718" s="578">
        <v>0.16008428501451449</v>
      </c>
      <c r="S7718" s="578">
        <v>3.2619500532746301E-2</v>
      </c>
      <c r="T7718" s="578">
        <v>1.4563898284298651E-2</v>
      </c>
      <c r="U7718" s="578">
        <v>1.335461110904395</v>
      </c>
      <c r="V7718" s="578">
        <v>1708.6854375203427</v>
      </c>
      <c r="W7718" s="578">
        <v>0.16152282129739076</v>
      </c>
      <c r="X7718" s="578">
        <v>3.2968729792628375E-2</v>
      </c>
      <c r="Y7718" s="578">
        <v>1.47086269183394E-2</v>
      </c>
    </row>
    <row r="7719" spans="1:25" x14ac:dyDescent="0.3">
      <c r="A7719" s="61" t="s">
        <v>8398</v>
      </c>
      <c r="B7719" s="61" t="s">
        <v>2191</v>
      </c>
      <c r="C7719" s="61" t="s">
        <v>45</v>
      </c>
      <c r="D7719" s="36">
        <v>5</v>
      </c>
      <c r="E7719" s="36">
        <v>2030</v>
      </c>
      <c r="F7719" s="578">
        <v>1.0774486514743153</v>
      </c>
      <c r="G7719" s="578">
        <v>1430.1241772969499</v>
      </c>
      <c r="H7719" s="578">
        <v>0.127775620488743</v>
      </c>
      <c r="I7719" s="578">
        <v>2.6866738301274926E-2</v>
      </c>
      <c r="J7719" s="578">
        <v>1.2310698017245124E-2</v>
      </c>
      <c r="K7719" s="578">
        <v>1.1051979088560953</v>
      </c>
      <c r="L7719" s="578">
        <v>1463.9053904215425</v>
      </c>
      <c r="M7719" s="578">
        <v>0.12931556379347325</v>
      </c>
      <c r="N7719" s="578">
        <v>2.7431099675595701E-2</v>
      </c>
      <c r="O7719" s="578">
        <v>1.26014959144716E-2</v>
      </c>
      <c r="P7719" s="578">
        <v>1.0774486204340936</v>
      </c>
      <c r="Q7719" s="578">
        <v>1430.1241772969499</v>
      </c>
      <c r="R7719" s="578">
        <v>0.12777562050814525</v>
      </c>
      <c r="S7719" s="578">
        <v>2.6866739979595825E-2</v>
      </c>
      <c r="T7719" s="578">
        <v>1.2310698017245124E-2</v>
      </c>
      <c r="U7719" s="578">
        <v>1.105197914137303</v>
      </c>
      <c r="V7719" s="578">
        <v>1463.9053904215425</v>
      </c>
      <c r="W7719" s="578">
        <v>0.12931556079244375</v>
      </c>
      <c r="X7719" s="578">
        <v>2.7431099675595701E-2</v>
      </c>
      <c r="Y7719" s="578">
        <v>1.26014959144716E-2</v>
      </c>
    </row>
    <row r="7720" spans="1:25" x14ac:dyDescent="0.3">
      <c r="A7720" s="61" t="s">
        <v>8399</v>
      </c>
      <c r="B7720" s="61" t="s">
        <v>2191</v>
      </c>
      <c r="C7720" s="61" t="s">
        <v>45</v>
      </c>
      <c r="D7720" s="36">
        <v>6</v>
      </c>
      <c r="E7720" s="36">
        <v>2030</v>
      </c>
      <c r="F7720" s="578">
        <v>0.91934964984193257</v>
      </c>
      <c r="G7720" s="578">
        <v>1243.15114084879</v>
      </c>
      <c r="H7720" s="578">
        <v>0.10528715892542051</v>
      </c>
      <c r="I7720" s="578">
        <v>2.2988458799469855E-2</v>
      </c>
      <c r="J7720" s="578">
        <v>1.0701252263970651E-2</v>
      </c>
      <c r="K7720" s="578">
        <v>0.95811082877529663</v>
      </c>
      <c r="L7720" s="578">
        <v>1298.4568646748826</v>
      </c>
      <c r="M7720" s="578">
        <v>0.10728513459404551</v>
      </c>
      <c r="N7720" s="578">
        <v>2.3721309378743099E-2</v>
      </c>
      <c r="O7720" s="578">
        <v>1.11773039971012E-2</v>
      </c>
      <c r="P7720" s="578">
        <v>0.91934964984212098</v>
      </c>
      <c r="Q7720" s="578">
        <v>1243.15114084879</v>
      </c>
      <c r="R7720" s="578">
        <v>0.105287158958162</v>
      </c>
      <c r="S7720" s="578">
        <v>2.2988459226326027E-2</v>
      </c>
      <c r="T7720" s="578">
        <v>1.0701252263970651E-2</v>
      </c>
      <c r="U7720" s="578">
        <v>0.9581108290794097</v>
      </c>
      <c r="V7720" s="578">
        <v>1298.4568646748826</v>
      </c>
      <c r="W7720" s="578">
        <v>0.10728513404107251</v>
      </c>
      <c r="X7720" s="578">
        <v>2.3721309272029052E-2</v>
      </c>
      <c r="Y7720" s="578">
        <v>1.11773039971012E-2</v>
      </c>
    </row>
    <row r="7721" spans="1:25" x14ac:dyDescent="0.3">
      <c r="A7721" s="61" t="s">
        <v>8400</v>
      </c>
      <c r="B7721" s="61" t="s">
        <v>2191</v>
      </c>
      <c r="C7721" s="61" t="s">
        <v>45</v>
      </c>
      <c r="D7721" s="36">
        <v>7</v>
      </c>
      <c r="E7721" s="36">
        <v>2030</v>
      </c>
      <c r="F7721" s="578">
        <v>0.86002398361864552</v>
      </c>
      <c r="G7721" s="578">
        <v>1176.74145253499</v>
      </c>
      <c r="H7721" s="578">
        <v>9.3055123885884883E-2</v>
      </c>
      <c r="I7721" s="578">
        <v>2.1663473637696926E-2</v>
      </c>
      <c r="J7721" s="578">
        <v>1.0129565829023046E-2</v>
      </c>
      <c r="K7721" s="578">
        <v>0.90445054099378275</v>
      </c>
      <c r="L7721" s="578">
        <v>1251.4348983764601</v>
      </c>
      <c r="M7721" s="578">
        <v>9.4989149806679038E-2</v>
      </c>
      <c r="N7721" s="578">
        <v>2.2436369554876927E-2</v>
      </c>
      <c r="O7721" s="578">
        <v>1.0772523974689325E-2</v>
      </c>
      <c r="P7721" s="578">
        <v>0.86002398362093824</v>
      </c>
      <c r="Q7721" s="578">
        <v>1176.74145253499</v>
      </c>
      <c r="R7721" s="578">
        <v>9.3055124443405135E-2</v>
      </c>
      <c r="S7721" s="578">
        <v>2.1663473395165021E-2</v>
      </c>
      <c r="T7721" s="578">
        <v>1.0129565829023046E-2</v>
      </c>
      <c r="U7721" s="578">
        <v>0.90445052485085808</v>
      </c>
      <c r="V7721" s="578">
        <v>1251.4348983764601</v>
      </c>
      <c r="W7721" s="578">
        <v>9.4989149811832804E-2</v>
      </c>
      <c r="X7721" s="578">
        <v>2.2436369181377747E-2</v>
      </c>
      <c r="Y7721" s="578">
        <v>1.0772524493707625E-2</v>
      </c>
    </row>
    <row r="7722" spans="1:25" x14ac:dyDescent="0.3">
      <c r="A7722" s="61" t="s">
        <v>8401</v>
      </c>
      <c r="B7722" s="61" t="s">
        <v>2191</v>
      </c>
      <c r="C7722" s="61" t="s">
        <v>45</v>
      </c>
      <c r="D7722" s="36">
        <v>8</v>
      </c>
      <c r="E7722" s="36">
        <v>2030</v>
      </c>
      <c r="F7722" s="578">
        <v>0.74445438536844177</v>
      </c>
      <c r="G7722" s="578">
        <v>995.52946345011264</v>
      </c>
      <c r="H7722" s="578">
        <v>8.3570436071416496E-2</v>
      </c>
      <c r="I7722" s="578">
        <v>1.8639628433447727E-2</v>
      </c>
      <c r="J7722" s="578">
        <v>8.5696531023131614E-3</v>
      </c>
      <c r="K7722" s="578">
        <v>0.80019781250643929</v>
      </c>
      <c r="L7722" s="578">
        <v>1100.9714546203575</v>
      </c>
      <c r="M7722" s="578">
        <v>8.5827684301572491E-2</v>
      </c>
      <c r="N7722" s="578">
        <v>1.97049998678267E-2</v>
      </c>
      <c r="O7722" s="578">
        <v>9.4773122788562106E-3</v>
      </c>
      <c r="P7722" s="578">
        <v>0.74445441206995555</v>
      </c>
      <c r="Q7722" s="578">
        <v>995.52946345011264</v>
      </c>
      <c r="R7722" s="578">
        <v>8.3570436102490889E-2</v>
      </c>
      <c r="S7722" s="578">
        <v>1.8639628739037975E-2</v>
      </c>
      <c r="T7722" s="578">
        <v>8.5696531023131614E-3</v>
      </c>
      <c r="U7722" s="578">
        <v>0.80019781809388202</v>
      </c>
      <c r="V7722" s="578">
        <v>1100.9714546203575</v>
      </c>
      <c r="W7722" s="578">
        <v>8.5827686807988315E-2</v>
      </c>
      <c r="X7722" s="578">
        <v>1.97049998678267E-2</v>
      </c>
      <c r="Y7722" s="578">
        <v>9.4773122788562106E-3</v>
      </c>
    </row>
    <row r="7723" spans="1:25" x14ac:dyDescent="0.3">
      <c r="A7723" s="61" t="s">
        <v>8402</v>
      </c>
      <c r="B7723" s="61" t="s">
        <v>2191</v>
      </c>
      <c r="C7723" s="61" t="s">
        <v>45</v>
      </c>
      <c r="D7723" s="36">
        <v>9</v>
      </c>
      <c r="E7723" s="36">
        <v>2030</v>
      </c>
      <c r="F7723" s="578">
        <v>0.68578085627937435</v>
      </c>
      <c r="G7723" s="578">
        <v>914.43971506754497</v>
      </c>
      <c r="H7723" s="578">
        <v>7.5679457467231204E-2</v>
      </c>
      <c r="I7723" s="578">
        <v>1.7505394692610299E-2</v>
      </c>
      <c r="J7723" s="578">
        <v>7.8716298642878685E-3</v>
      </c>
      <c r="K7723" s="578">
        <v>0.7503696187607336</v>
      </c>
      <c r="L7723" s="578">
        <v>1043.825208663935</v>
      </c>
      <c r="M7723" s="578">
        <v>7.8455743255290103E-2</v>
      </c>
      <c r="N7723" s="578">
        <v>1.8733890407020174E-2</v>
      </c>
      <c r="O7723" s="578">
        <v>8.9853983275437043E-3</v>
      </c>
      <c r="P7723" s="578">
        <v>0.6857808407552658</v>
      </c>
      <c r="Q7723" s="578">
        <v>914.43971506754497</v>
      </c>
      <c r="R7723" s="578">
        <v>7.5679460524952391E-2</v>
      </c>
      <c r="S7723" s="578">
        <v>1.7505394639253276E-2</v>
      </c>
      <c r="T7723" s="578">
        <v>7.8716298642878685E-3</v>
      </c>
      <c r="U7723" s="578">
        <v>0.75036961348193132</v>
      </c>
      <c r="V7723" s="578">
        <v>1043.825208663935</v>
      </c>
      <c r="W7723" s="578">
        <v>7.8455743301674319E-2</v>
      </c>
      <c r="X7723" s="578">
        <v>1.87338908654055E-2</v>
      </c>
      <c r="Y7723" s="578">
        <v>8.9853982790373231E-3</v>
      </c>
    </row>
    <row r="7724" spans="1:25" x14ac:dyDescent="0.3">
      <c r="A7724" s="61" t="s">
        <v>8403</v>
      </c>
      <c r="B7724" s="61" t="s">
        <v>2191</v>
      </c>
      <c r="C7724" s="61" t="s">
        <v>45</v>
      </c>
      <c r="D7724" s="36">
        <v>10</v>
      </c>
      <c r="E7724" s="36">
        <v>2030</v>
      </c>
      <c r="F7724" s="578">
        <v>0.63960861560913851</v>
      </c>
      <c r="G7724" s="578">
        <v>849.62820911407425</v>
      </c>
      <c r="H7724" s="578">
        <v>6.9459774884156375E-2</v>
      </c>
      <c r="I7724" s="578">
        <v>1.6629188452498E-2</v>
      </c>
      <c r="J7724" s="578">
        <v>7.3137317958753504E-3</v>
      </c>
      <c r="K7724" s="578">
        <v>0.70866074202005269</v>
      </c>
      <c r="L7724" s="578">
        <v>993.10744603474802</v>
      </c>
      <c r="M7724" s="578">
        <v>7.2557870295289179E-2</v>
      </c>
      <c r="N7724" s="578">
        <v>1.7928190063685099E-2</v>
      </c>
      <c r="O7724" s="578">
        <v>8.548820648381172E-3</v>
      </c>
      <c r="P7724" s="578">
        <v>0.63960860536629549</v>
      </c>
      <c r="Q7724" s="578">
        <v>849.62821451822879</v>
      </c>
      <c r="R7724" s="578">
        <v>6.9459774899920945E-2</v>
      </c>
      <c r="S7724" s="578">
        <v>1.6629188656224824E-2</v>
      </c>
      <c r="T7724" s="578">
        <v>7.3137317958753504E-3</v>
      </c>
      <c r="U7724" s="578">
        <v>0.70866073146072428</v>
      </c>
      <c r="V7724" s="578">
        <v>993.10744603474802</v>
      </c>
      <c r="W7724" s="578">
        <v>7.2557870315904396E-2</v>
      </c>
      <c r="X7724" s="578">
        <v>1.7928190063685099E-2</v>
      </c>
      <c r="Y7724" s="578">
        <v>8.5488204883101045E-3</v>
      </c>
    </row>
    <row r="7725" spans="1:25" x14ac:dyDescent="0.3">
      <c r="A7725" s="61" t="s">
        <v>8404</v>
      </c>
      <c r="B7725" s="61" t="s">
        <v>2191</v>
      </c>
      <c r="C7725" s="61" t="s">
        <v>45</v>
      </c>
      <c r="D7725" s="36">
        <v>11</v>
      </c>
      <c r="E7725" s="36">
        <v>2030</v>
      </c>
      <c r="F7725" s="578">
        <v>0.59832586636772045</v>
      </c>
      <c r="G7725" s="578">
        <v>783.71177482604946</v>
      </c>
      <c r="H7725" s="578">
        <v>6.3819671684692922E-2</v>
      </c>
      <c r="I7725" s="578">
        <v>1.5976460330421046E-2</v>
      </c>
      <c r="J7725" s="578">
        <v>6.7463157101883501E-3</v>
      </c>
      <c r="K7725" s="578">
        <v>0.6706098462283685</v>
      </c>
      <c r="L7725" s="578">
        <v>936.27278010050395</v>
      </c>
      <c r="M7725" s="578">
        <v>6.7141070264218172E-2</v>
      </c>
      <c r="N7725" s="578">
        <v>1.7249391647055676E-2</v>
      </c>
      <c r="O7725" s="578">
        <v>8.0595778902837357E-3</v>
      </c>
      <c r="P7725" s="578">
        <v>0.59832584526293375</v>
      </c>
      <c r="Q7725" s="578">
        <v>783.71177482604946</v>
      </c>
      <c r="R7725" s="578">
        <v>6.3819671695152097E-2</v>
      </c>
      <c r="S7725" s="578">
        <v>1.59764604371351E-2</v>
      </c>
      <c r="T7725" s="578">
        <v>6.7463157611200525E-3</v>
      </c>
      <c r="U7725" s="578">
        <v>0.67060983132362573</v>
      </c>
      <c r="V7725" s="578">
        <v>936.27278010050395</v>
      </c>
      <c r="W7725" s="578">
        <v>6.7141070253607382E-2</v>
      </c>
      <c r="X7725" s="578">
        <v>1.7249392003577599E-2</v>
      </c>
      <c r="Y7725" s="578">
        <v>8.0595778417773527E-3</v>
      </c>
    </row>
    <row r="7726" spans="1:25" x14ac:dyDescent="0.3">
      <c r="A7726" s="61" t="s">
        <v>8405</v>
      </c>
      <c r="B7726" s="61" t="s">
        <v>2191</v>
      </c>
      <c r="C7726" s="61" t="s">
        <v>45</v>
      </c>
      <c r="D7726" s="36">
        <v>12</v>
      </c>
      <c r="E7726" s="36">
        <v>2030</v>
      </c>
      <c r="F7726" s="578">
        <v>0.56454835633388645</v>
      </c>
      <c r="G7726" s="578">
        <v>729.78308486938431</v>
      </c>
      <c r="H7726" s="578">
        <v>5.9205015646815157E-2</v>
      </c>
      <c r="I7726" s="578">
        <v>1.5442264423957826E-2</v>
      </c>
      <c r="J7726" s="578">
        <v>6.2820917228236725E-3</v>
      </c>
      <c r="K7726" s="578">
        <v>0.63947658747609126</v>
      </c>
      <c r="L7726" s="578">
        <v>887.58179219563772</v>
      </c>
      <c r="M7726" s="578">
        <v>6.2681301489950117E-2</v>
      </c>
      <c r="N7726" s="578">
        <v>1.6607413192104976E-2</v>
      </c>
      <c r="O7726" s="578">
        <v>7.6404414382219878E-3</v>
      </c>
      <c r="P7726" s="578">
        <v>0.56454834112067398</v>
      </c>
      <c r="Q7726" s="578">
        <v>729.78308486938431</v>
      </c>
      <c r="R7726" s="578">
        <v>5.92050156627313E-2</v>
      </c>
      <c r="S7726" s="578">
        <v>1.5442264329370375E-2</v>
      </c>
      <c r="T7726" s="578">
        <v>6.2820917228236725E-3</v>
      </c>
      <c r="U7726" s="578">
        <v>0.63947653563182372</v>
      </c>
      <c r="V7726" s="578">
        <v>887.58179219563772</v>
      </c>
      <c r="W7726" s="578">
        <v>6.2681301511171683E-2</v>
      </c>
      <c r="X7726" s="578">
        <v>1.6607411263976198E-2</v>
      </c>
      <c r="Y7726" s="578">
        <v>7.640441384864965E-3</v>
      </c>
    </row>
    <row r="7727" spans="1:25" x14ac:dyDescent="0.3">
      <c r="A7727" s="61" t="s">
        <v>8406</v>
      </c>
      <c r="B7727" s="61" t="s">
        <v>2191</v>
      </c>
      <c r="C7727" s="61" t="s">
        <v>45</v>
      </c>
      <c r="D7727" s="36">
        <v>13</v>
      </c>
      <c r="E7727" s="36">
        <v>2030</v>
      </c>
      <c r="F7727" s="578">
        <v>0.51828834418872272</v>
      </c>
      <c r="G7727" s="578">
        <v>663.88354523976602</v>
      </c>
      <c r="H7727" s="578">
        <v>5.4480373245193399E-2</v>
      </c>
      <c r="I7727" s="578">
        <v>1.43267704212727E-2</v>
      </c>
      <c r="J7727" s="578">
        <v>5.7148119036961945E-3</v>
      </c>
      <c r="K7727" s="578">
        <v>0.59524495291340873</v>
      </c>
      <c r="L7727" s="578">
        <v>823.7600625356032</v>
      </c>
      <c r="M7727" s="578">
        <v>5.8038767352324244E-2</v>
      </c>
      <c r="N7727" s="578">
        <v>1.540568490599975E-2</v>
      </c>
      <c r="O7727" s="578">
        <v>7.0910498664791977E-3</v>
      </c>
      <c r="P7727" s="578">
        <v>0.5182883499298323</v>
      </c>
      <c r="Q7727" s="578">
        <v>663.88355064392022</v>
      </c>
      <c r="R7727" s="578">
        <v>5.4480373265808596E-2</v>
      </c>
      <c r="S7727" s="578">
        <v>1.43267704212727E-2</v>
      </c>
      <c r="T7727" s="578">
        <v>5.7148118527644894E-3</v>
      </c>
      <c r="U7727" s="578">
        <v>0.5952449485651905</v>
      </c>
      <c r="V7727" s="578">
        <v>823.7600625356032</v>
      </c>
      <c r="W7727" s="578">
        <v>5.8038768415978326E-2</v>
      </c>
      <c r="X7727" s="578">
        <v>1.540568485506805E-2</v>
      </c>
      <c r="Y7727" s="578">
        <v>7.0910498664791977E-3</v>
      </c>
    </row>
    <row r="7728" spans="1:25" x14ac:dyDescent="0.3">
      <c r="A7728" s="61" t="s">
        <v>8407</v>
      </c>
      <c r="B7728" s="61" t="s">
        <v>2191</v>
      </c>
      <c r="C7728" s="61" t="s">
        <v>45</v>
      </c>
      <c r="D7728" s="36">
        <v>14</v>
      </c>
      <c r="E7728" s="36">
        <v>2030</v>
      </c>
      <c r="F7728" s="578">
        <v>0.5205563760559353</v>
      </c>
      <c r="G7728" s="578">
        <v>683.90277290344204</v>
      </c>
      <c r="H7728" s="578">
        <v>5.1749209067793303E-2</v>
      </c>
      <c r="I7728" s="578">
        <v>1.3593029209005125E-2</v>
      </c>
      <c r="J7728" s="578">
        <v>5.8871559497977871E-3</v>
      </c>
      <c r="K7728" s="578">
        <v>0.59439859741835654</v>
      </c>
      <c r="L7728" s="578">
        <v>836.52783330281545</v>
      </c>
      <c r="M7728" s="578">
        <v>5.5221183501998852E-2</v>
      </c>
      <c r="N7728" s="578">
        <v>1.4570033866524026E-2</v>
      </c>
      <c r="O7728" s="578">
        <v>7.2009687137324294E-3</v>
      </c>
      <c r="P7728" s="578">
        <v>0.52055637062369398</v>
      </c>
      <c r="Q7728" s="578">
        <v>683.90278307596827</v>
      </c>
      <c r="R7728" s="578">
        <v>5.1749209073022877E-2</v>
      </c>
      <c r="S7728" s="578">
        <v>1.3593028891288324E-2</v>
      </c>
      <c r="T7728" s="578">
        <v>5.8871560031548099E-3</v>
      </c>
      <c r="U7728" s="578">
        <v>0.59439863901544221</v>
      </c>
      <c r="V7728" s="578">
        <v>836.5278180440265</v>
      </c>
      <c r="W7728" s="578">
        <v>5.5221183496769251E-2</v>
      </c>
      <c r="X7728" s="578">
        <v>1.4570033706452974E-2</v>
      </c>
      <c r="Y7728" s="578">
        <v>7.2009687137324294E-3</v>
      </c>
    </row>
    <row r="7729" spans="1:25" x14ac:dyDescent="0.3">
      <c r="A7729" s="61" t="s">
        <v>8408</v>
      </c>
      <c r="B7729" s="61" t="s">
        <v>2191</v>
      </c>
      <c r="C7729" s="61" t="s">
        <v>45</v>
      </c>
      <c r="D7729" s="36">
        <v>15</v>
      </c>
      <c r="E7729" s="36">
        <v>2030</v>
      </c>
      <c r="F7729" s="578">
        <v>0.52596236353699943</v>
      </c>
      <c r="G7729" s="578">
        <v>707.31754175821902</v>
      </c>
      <c r="H7729" s="578">
        <v>4.9516142961995947E-2</v>
      </c>
      <c r="I7729" s="578">
        <v>1.2985420001011E-2</v>
      </c>
      <c r="J7729" s="578">
        <v>6.0887234333980144E-3</v>
      </c>
      <c r="K7729" s="578">
        <v>0.59574705583471121</v>
      </c>
      <c r="L7729" s="578">
        <v>851.73638470967569</v>
      </c>
      <c r="M7729" s="578">
        <v>5.2844804614627074E-2</v>
      </c>
      <c r="N7729" s="578">
        <v>1.3880921906093101E-2</v>
      </c>
      <c r="O7729" s="578">
        <v>7.3318983874438902E-3</v>
      </c>
      <c r="P7729" s="578">
        <v>0.52596236353436554</v>
      </c>
      <c r="Q7729" s="578">
        <v>707.31754175821902</v>
      </c>
      <c r="R7729" s="578">
        <v>4.9516142961995947E-2</v>
      </c>
      <c r="S7729" s="578">
        <v>1.2985419947654E-2</v>
      </c>
      <c r="T7729" s="578">
        <v>6.0887234333980144E-3</v>
      </c>
      <c r="U7729" s="578">
        <v>0.59574705086960922</v>
      </c>
      <c r="V7729" s="578">
        <v>851.73638470967569</v>
      </c>
      <c r="W7729" s="578">
        <v>5.2844803571436651E-2</v>
      </c>
      <c r="X7729" s="578">
        <v>1.3880922066164151E-2</v>
      </c>
      <c r="Y7729" s="578">
        <v>7.3318983874438902E-3</v>
      </c>
    </row>
    <row r="7730" spans="1:25" x14ac:dyDescent="0.3">
      <c r="A7730" s="580" t="s">
        <v>8409</v>
      </c>
      <c r="B7730" s="580" t="s">
        <v>2191</v>
      </c>
      <c r="C7730" s="580" t="s">
        <v>45</v>
      </c>
      <c r="D7730" s="581">
        <v>16</v>
      </c>
      <c r="E7730" s="581">
        <v>2030</v>
      </c>
      <c r="F7730" s="582">
        <v>0.54511510781708195</v>
      </c>
      <c r="G7730" s="582">
        <v>753.24042701721157</v>
      </c>
      <c r="H7730" s="582">
        <v>4.8027184967243827E-2</v>
      </c>
      <c r="I7730" s="582">
        <v>1.2543200864456575E-2</v>
      </c>
      <c r="J7730" s="582">
        <v>6.4840386524641202E-3</v>
      </c>
      <c r="K7730" s="582">
        <v>0.61101360533088622</v>
      </c>
      <c r="L7730" s="582">
        <v>890.12396812438919</v>
      </c>
      <c r="M7730" s="582">
        <v>5.1241662497735221E-2</v>
      </c>
      <c r="N7730" s="582">
        <v>1.3373760215472401E-2</v>
      </c>
      <c r="O7730" s="582">
        <v>7.6623444474535028E-3</v>
      </c>
      <c r="P7730" s="582">
        <v>0.54511511325561368</v>
      </c>
      <c r="Q7730" s="582">
        <v>753.24042701721157</v>
      </c>
      <c r="R7730" s="582">
        <v>4.8027184459063677E-2</v>
      </c>
      <c r="S7730" s="582">
        <v>1.2543200917813574E-2</v>
      </c>
      <c r="T7730" s="582">
        <v>6.4840386524641202E-3</v>
      </c>
      <c r="U7730" s="582">
        <v>0.61101362178114438</v>
      </c>
      <c r="V7730" s="582">
        <v>890.12396812438919</v>
      </c>
      <c r="W7730" s="582">
        <v>5.1241666138669893E-2</v>
      </c>
      <c r="X7730" s="582">
        <v>1.337376080239965E-2</v>
      </c>
      <c r="Y7730" s="582">
        <v>7.6623443989471181E-3</v>
      </c>
    </row>
    <row r="7731" spans="1:25" x14ac:dyDescent="0.3">
      <c r="A7731" s="61" t="s">
        <v>8410</v>
      </c>
      <c r="B7731" s="61" t="s">
        <v>2190</v>
      </c>
      <c r="C7731" s="61" t="s">
        <v>45</v>
      </c>
      <c r="D7731" s="36">
        <v>1</v>
      </c>
      <c r="E7731" s="36">
        <v>2012</v>
      </c>
      <c r="F7731" s="578">
        <v>12.218214209631974</v>
      </c>
      <c r="G7731" s="578">
        <v>6201.6798960367778</v>
      </c>
      <c r="H7731" s="578">
        <v>10.626011505587151</v>
      </c>
      <c r="I7731" s="578">
        <v>5.2749079855251027E-2</v>
      </c>
      <c r="J7731" s="578">
        <v>0.12359437610333124</v>
      </c>
      <c r="K7731" s="578">
        <v>12.292285430578824</v>
      </c>
      <c r="L7731" s="578">
        <v>6238.8568013509075</v>
      </c>
      <c r="M7731" s="578">
        <v>10.677440533564825</v>
      </c>
      <c r="N7731" s="578">
        <v>5.2948456922422303E-2</v>
      </c>
      <c r="O7731" s="578">
        <v>0.12433535365077325</v>
      </c>
      <c r="P7731" s="578">
        <v>12.2182162957745</v>
      </c>
      <c r="Q7731" s="578">
        <v>6201.6798960367778</v>
      </c>
      <c r="R7731" s="578">
        <v>10.6260117332567</v>
      </c>
      <c r="S7731" s="578">
        <v>5.2749076815265E-2</v>
      </c>
      <c r="T7731" s="578">
        <v>0.12359437610333124</v>
      </c>
      <c r="U7731" s="578">
        <v>12.292283865926152</v>
      </c>
      <c r="V7731" s="578">
        <v>6238.8568013509075</v>
      </c>
      <c r="W7731" s="578">
        <v>10.677440495724952</v>
      </c>
      <c r="X7731" s="578">
        <v>5.2948456963349544E-2</v>
      </c>
      <c r="Y7731" s="578">
        <v>0.12433535365077325</v>
      </c>
    </row>
    <row r="7732" spans="1:25" x14ac:dyDescent="0.3">
      <c r="A7732" s="61" t="s">
        <v>8411</v>
      </c>
      <c r="B7732" s="61" t="s">
        <v>2190</v>
      </c>
      <c r="C7732" s="61" t="s">
        <v>45</v>
      </c>
      <c r="D7732" s="36">
        <v>2</v>
      </c>
      <c r="E7732" s="36">
        <v>2012</v>
      </c>
      <c r="F7732" s="578">
        <v>6.6347640928202001</v>
      </c>
      <c r="G7732" s="578">
        <v>3162.1680145263626</v>
      </c>
      <c r="H7732" s="578">
        <v>5.6705796056921765</v>
      </c>
      <c r="I7732" s="578">
        <v>2.8987877983505876E-2</v>
      </c>
      <c r="J7732" s="578">
        <v>6.3019446446560268E-2</v>
      </c>
      <c r="K7732" s="578">
        <v>6.7192629177441923</v>
      </c>
      <c r="L7732" s="578">
        <v>3205.2399241129501</v>
      </c>
      <c r="M7732" s="578">
        <v>5.7312703923162118</v>
      </c>
      <c r="N7732" s="578">
        <v>2.9184598537161297E-2</v>
      </c>
      <c r="O7732" s="578">
        <v>6.3877838702561876E-2</v>
      </c>
      <c r="P7732" s="578">
        <v>6.6347639885119971</v>
      </c>
      <c r="Q7732" s="578">
        <v>3162.1680666605598</v>
      </c>
      <c r="R7732" s="578">
        <v>5.6705795029265502</v>
      </c>
      <c r="S7732" s="578">
        <v>2.8987879086647149E-2</v>
      </c>
      <c r="T7732" s="578">
        <v>6.3019446446560268E-2</v>
      </c>
      <c r="U7732" s="578">
        <v>6.7192629202124081</v>
      </c>
      <c r="V7732" s="578">
        <v>3205.2399241129501</v>
      </c>
      <c r="W7732" s="578">
        <v>5.7312700787466957</v>
      </c>
      <c r="X7732" s="578">
        <v>2.9184597523074698E-2</v>
      </c>
      <c r="Y7732" s="578">
        <v>6.3877838702561876E-2</v>
      </c>
    </row>
    <row r="7733" spans="1:25" x14ac:dyDescent="0.3">
      <c r="A7733" s="61" t="s">
        <v>8412</v>
      </c>
      <c r="B7733" s="61" t="s">
        <v>2190</v>
      </c>
      <c r="C7733" s="61" t="s">
        <v>45</v>
      </c>
      <c r="D7733" s="36">
        <v>3</v>
      </c>
      <c r="E7733" s="36">
        <v>2012</v>
      </c>
      <c r="F7733" s="578">
        <v>4.3388576169117323</v>
      </c>
      <c r="G7733" s="578">
        <v>1939.2440605163499</v>
      </c>
      <c r="H7733" s="578">
        <v>3.3894406679610203</v>
      </c>
      <c r="I7733" s="578">
        <v>1.8031124252426374E-2</v>
      </c>
      <c r="J7733" s="578">
        <v>3.8647513991842623E-2</v>
      </c>
      <c r="K7733" s="578">
        <v>4.3225067631312823</v>
      </c>
      <c r="L7733" s="578">
        <v>1938.6303024291949</v>
      </c>
      <c r="M7733" s="578">
        <v>3.3918744090357551</v>
      </c>
      <c r="N7733" s="578">
        <v>1.7944955298692798E-2</v>
      </c>
      <c r="O7733" s="578">
        <v>3.8635294069535975E-2</v>
      </c>
      <c r="P7733" s="578">
        <v>4.338857775867905</v>
      </c>
      <c r="Q7733" s="578">
        <v>1939.2440083821548</v>
      </c>
      <c r="R7733" s="578">
        <v>3.3894407031487654</v>
      </c>
      <c r="S7733" s="578">
        <v>1.8031125805388574E-2</v>
      </c>
      <c r="T7733" s="578">
        <v>3.8647513991842623E-2</v>
      </c>
      <c r="U7733" s="578">
        <v>4.3225067134764323</v>
      </c>
      <c r="V7733" s="578">
        <v>1938.6303024291949</v>
      </c>
      <c r="W7733" s="578">
        <v>3.3918743885745526</v>
      </c>
      <c r="X7733" s="578">
        <v>1.7944952151007425E-2</v>
      </c>
      <c r="Y7733" s="578">
        <v>3.8635294593404923E-2</v>
      </c>
    </row>
    <row r="7734" spans="1:25" x14ac:dyDescent="0.3">
      <c r="A7734" s="61" t="s">
        <v>8413</v>
      </c>
      <c r="B7734" s="61" t="s">
        <v>2190</v>
      </c>
      <c r="C7734" s="61" t="s">
        <v>45</v>
      </c>
      <c r="D7734" s="36">
        <v>4</v>
      </c>
      <c r="E7734" s="36">
        <v>2012</v>
      </c>
      <c r="F7734" s="578">
        <v>3.6643945371565647</v>
      </c>
      <c r="G7734" s="578">
        <v>1582.9480425516724</v>
      </c>
      <c r="H7734" s="578">
        <v>2.6050417764023774</v>
      </c>
      <c r="I7734" s="578">
        <v>1.3959511163723876E-2</v>
      </c>
      <c r="J7734" s="578">
        <v>3.1546916715645495E-2</v>
      </c>
      <c r="K7734" s="578">
        <v>3.7294015023298153</v>
      </c>
      <c r="L7734" s="578">
        <v>1608.8917566935174</v>
      </c>
      <c r="M7734" s="578">
        <v>2.6756106012708147</v>
      </c>
      <c r="N7734" s="578">
        <v>1.4377537103428E-2</v>
      </c>
      <c r="O7734" s="578">
        <v>3.2063899115504051E-2</v>
      </c>
      <c r="P7734" s="578">
        <v>3.6643944328484346</v>
      </c>
      <c r="Q7734" s="578">
        <v>1582.9480425516724</v>
      </c>
      <c r="R7734" s="578">
        <v>2.6050417957521823</v>
      </c>
      <c r="S7734" s="578">
        <v>1.395951326249655E-2</v>
      </c>
      <c r="T7734" s="578">
        <v>3.1546916715645495E-2</v>
      </c>
      <c r="U7734" s="578">
        <v>3.7294013980319924</v>
      </c>
      <c r="V7734" s="578">
        <v>1608.8917566935174</v>
      </c>
      <c r="W7734" s="578">
        <v>2.6756105986156973</v>
      </c>
      <c r="X7734" s="578">
        <v>1.4377536576754802E-2</v>
      </c>
      <c r="Y7734" s="578">
        <v>3.2063899639372999E-2</v>
      </c>
    </row>
    <row r="7735" spans="1:25" x14ac:dyDescent="0.3">
      <c r="A7735" s="61" t="s">
        <v>8414</v>
      </c>
      <c r="B7735" s="61" t="s">
        <v>2190</v>
      </c>
      <c r="C7735" s="61" t="s">
        <v>45</v>
      </c>
      <c r="D7735" s="36">
        <v>5</v>
      </c>
      <c r="E7735" s="36">
        <v>2012</v>
      </c>
      <c r="F7735" s="578">
        <v>3.2637938235929251</v>
      </c>
      <c r="G7735" s="578">
        <v>1376.0806516011501</v>
      </c>
      <c r="H7735" s="578">
        <v>2.1333589850528325</v>
      </c>
      <c r="I7735" s="578">
        <v>1.1969338174935677E-2</v>
      </c>
      <c r="J7735" s="578">
        <v>2.7424175292253453E-2</v>
      </c>
      <c r="K7735" s="578">
        <v>3.4374639491047652</v>
      </c>
      <c r="L7735" s="578">
        <v>1442.8140589396126</v>
      </c>
      <c r="M7735" s="578">
        <v>2.2895337262949975</v>
      </c>
      <c r="N7735" s="578">
        <v>1.31022842252453E-2</v>
      </c>
      <c r="O7735" s="578">
        <v>2.8754117665812325E-2</v>
      </c>
      <c r="P7735" s="578">
        <v>3.2637939278853652</v>
      </c>
      <c r="Q7735" s="578">
        <v>1376.0806516011501</v>
      </c>
      <c r="R7735" s="578">
        <v>2.13335899738922</v>
      </c>
      <c r="S7735" s="578">
        <v>1.196933725630815E-2</v>
      </c>
      <c r="T7735" s="578">
        <v>2.7424175292253453E-2</v>
      </c>
      <c r="U7735" s="578">
        <v>3.4374634809599471</v>
      </c>
      <c r="V7735" s="578">
        <v>1442.8140589396126</v>
      </c>
      <c r="W7735" s="578">
        <v>2.2895336984699148</v>
      </c>
      <c r="X7735" s="578">
        <v>1.3102284215544024E-2</v>
      </c>
      <c r="Y7735" s="578">
        <v>2.8754117665812325E-2</v>
      </c>
    </row>
    <row r="7736" spans="1:25" x14ac:dyDescent="0.3">
      <c r="A7736" s="61" t="s">
        <v>8415</v>
      </c>
      <c r="B7736" s="61" t="s">
        <v>2190</v>
      </c>
      <c r="C7736" s="61" t="s">
        <v>45</v>
      </c>
      <c r="D7736" s="36">
        <v>6</v>
      </c>
      <c r="E7736" s="36">
        <v>2012</v>
      </c>
      <c r="F7736" s="578">
        <v>2.8575507432981304</v>
      </c>
      <c r="G7736" s="578">
        <v>1191.9559389750125</v>
      </c>
      <c r="H7736" s="578">
        <v>1.7281031610824926</v>
      </c>
      <c r="I7736" s="578">
        <v>9.5747486492048835E-3</v>
      </c>
      <c r="J7736" s="578">
        <v>2.3754728919205523E-2</v>
      </c>
      <c r="K7736" s="578">
        <v>3.1334745564779451</v>
      </c>
      <c r="L7736" s="578">
        <v>1298.2025833129851</v>
      </c>
      <c r="M7736" s="578">
        <v>1.95606634171599</v>
      </c>
      <c r="N7736" s="578">
        <v>1.1966541204174026E-2</v>
      </c>
      <c r="O7736" s="578">
        <v>2.5872148262957698E-2</v>
      </c>
      <c r="P7736" s="578">
        <v>2.8575509519091176</v>
      </c>
      <c r="Q7736" s="578">
        <v>1191.9559389750125</v>
      </c>
      <c r="R7736" s="578">
        <v>1.7281032125598925</v>
      </c>
      <c r="S7736" s="578">
        <v>9.5747486641357526E-3</v>
      </c>
      <c r="T7736" s="578">
        <v>2.3754728919205523E-2</v>
      </c>
      <c r="U7736" s="578">
        <v>3.1334745055708373</v>
      </c>
      <c r="V7736" s="578">
        <v>1298.2025833129851</v>
      </c>
      <c r="W7736" s="578">
        <v>1.9560661841975699</v>
      </c>
      <c r="X7736" s="578">
        <v>1.1966540103799099E-2</v>
      </c>
      <c r="Y7736" s="578">
        <v>2.5872148262957698E-2</v>
      </c>
    </row>
    <row r="7737" spans="1:25" x14ac:dyDescent="0.3">
      <c r="A7737" s="61" t="s">
        <v>8416</v>
      </c>
      <c r="B7737" s="61" t="s">
        <v>2190</v>
      </c>
      <c r="C7737" s="61" t="s">
        <v>45</v>
      </c>
      <c r="D7737" s="36">
        <v>7</v>
      </c>
      <c r="E7737" s="36">
        <v>2012</v>
      </c>
      <c r="F7737" s="578">
        <v>2.9126533287069698</v>
      </c>
      <c r="G7737" s="578">
        <v>1159.0852139790775</v>
      </c>
      <c r="H7737" s="578">
        <v>1.5769857486705674</v>
      </c>
      <c r="I7737" s="578">
        <v>1.0610624936665125E-2</v>
      </c>
      <c r="J7737" s="578">
        <v>2.3099613220741326E-2</v>
      </c>
      <c r="K7737" s="578">
        <v>3.2223319218794551</v>
      </c>
      <c r="L7737" s="578">
        <v>1282.6796671549425</v>
      </c>
      <c r="M7737" s="578">
        <v>1.8125308148661676</v>
      </c>
      <c r="N7737" s="578">
        <v>1.8010644502245002E-2</v>
      </c>
      <c r="O7737" s="578">
        <v>2.5562825806749352E-2</v>
      </c>
      <c r="P7737" s="578">
        <v>2.9126535373331199</v>
      </c>
      <c r="Q7737" s="578">
        <v>1159.0852139790775</v>
      </c>
      <c r="R7737" s="578">
        <v>1.57698574948153</v>
      </c>
      <c r="S7737" s="578">
        <v>1.061062650796884E-2</v>
      </c>
      <c r="T7737" s="578">
        <v>2.3099613220741326E-2</v>
      </c>
      <c r="U7737" s="578">
        <v>3.2223317666694475</v>
      </c>
      <c r="V7737" s="578">
        <v>1282.6796671549425</v>
      </c>
      <c r="W7737" s="578">
        <v>1.8125308250079448</v>
      </c>
      <c r="X7737" s="578">
        <v>1.8010641867400975E-2</v>
      </c>
      <c r="Y7737" s="578">
        <v>2.5562825806749352E-2</v>
      </c>
    </row>
    <row r="7738" spans="1:25" x14ac:dyDescent="0.3">
      <c r="A7738" s="61" t="s">
        <v>8417</v>
      </c>
      <c r="B7738" s="61" t="s">
        <v>2190</v>
      </c>
      <c r="C7738" s="61" t="s">
        <v>45</v>
      </c>
      <c r="D7738" s="36">
        <v>8</v>
      </c>
      <c r="E7738" s="36">
        <v>2012</v>
      </c>
      <c r="F7738" s="578">
        <v>2.7107287908496152</v>
      </c>
      <c r="G7738" s="578">
        <v>1003.3716468811015</v>
      </c>
      <c r="H7738" s="578">
        <v>1.2541157131454324</v>
      </c>
      <c r="I7738" s="578">
        <v>9.9104009567554316E-3</v>
      </c>
      <c r="J7738" s="578">
        <v>1.9996370538137801E-2</v>
      </c>
      <c r="K7738" s="578">
        <v>3.0670810114673501</v>
      </c>
      <c r="L7738" s="578">
        <v>1151.1630388895626</v>
      </c>
      <c r="M7738" s="578">
        <v>1.5076782144509027</v>
      </c>
      <c r="N7738" s="578">
        <v>2.6968521627092373E-2</v>
      </c>
      <c r="O7738" s="578">
        <v>2.2941779597507098E-2</v>
      </c>
      <c r="P7738" s="578">
        <v>2.7107288951462576</v>
      </c>
      <c r="Q7738" s="578">
        <v>1003.3716468811015</v>
      </c>
      <c r="R7738" s="578">
        <v>1.2541157214958099</v>
      </c>
      <c r="S7738" s="578">
        <v>9.9104019451487987E-3</v>
      </c>
      <c r="T7738" s="578">
        <v>1.9996370538137801E-2</v>
      </c>
      <c r="U7738" s="578">
        <v>3.0670810623796498</v>
      </c>
      <c r="V7738" s="578">
        <v>1151.1630388895626</v>
      </c>
      <c r="W7738" s="578">
        <v>1.5076781213037924</v>
      </c>
      <c r="X7738" s="578">
        <v>2.6968522140577923E-2</v>
      </c>
      <c r="Y7738" s="578">
        <v>2.2941780111674775E-2</v>
      </c>
    </row>
    <row r="7739" spans="1:25" x14ac:dyDescent="0.3">
      <c r="A7739" s="61" t="s">
        <v>8418</v>
      </c>
      <c r="B7739" s="61" t="s">
        <v>2190</v>
      </c>
      <c r="C7739" s="61" t="s">
        <v>45</v>
      </c>
      <c r="D7739" s="36">
        <v>9</v>
      </c>
      <c r="E7739" s="36">
        <v>2012</v>
      </c>
      <c r="F7739" s="578">
        <v>2.7433196355488345</v>
      </c>
      <c r="G7739" s="578">
        <v>955.34432983398392</v>
      </c>
      <c r="H7739" s="578">
        <v>1.0820137551845577</v>
      </c>
      <c r="I7739" s="578">
        <v>1.0584209924445507E-2</v>
      </c>
      <c r="J7739" s="578">
        <v>1.9039224561614249E-2</v>
      </c>
      <c r="K7739" s="578">
        <v>3.1259355575647625</v>
      </c>
      <c r="L7739" s="578">
        <v>1118.9106470743775</v>
      </c>
      <c r="M7739" s="578">
        <v>1.3427595155374799</v>
      </c>
      <c r="N7739" s="578">
        <v>4.3747980750595099E-2</v>
      </c>
      <c r="O7739" s="578">
        <v>2.2298964206129278E-2</v>
      </c>
      <c r="P7739" s="578">
        <v>2.7433197907567575</v>
      </c>
      <c r="Q7739" s="578">
        <v>955.34432983398392</v>
      </c>
      <c r="R7739" s="578">
        <v>1.0820137646202623</v>
      </c>
      <c r="S7739" s="578">
        <v>1.0584210085274477E-2</v>
      </c>
      <c r="T7739" s="578">
        <v>1.9039225085483176E-2</v>
      </c>
      <c r="U7739" s="578">
        <v>3.1259355575647625</v>
      </c>
      <c r="V7739" s="578">
        <v>1118.9106470743775</v>
      </c>
      <c r="W7739" s="578">
        <v>1.3427594319324825</v>
      </c>
      <c r="X7739" s="578">
        <v>4.3747981244753896E-2</v>
      </c>
      <c r="Y7739" s="578">
        <v>2.2298964206129278E-2</v>
      </c>
    </row>
    <row r="7740" spans="1:25" x14ac:dyDescent="0.3">
      <c r="A7740" s="61" t="s">
        <v>8419</v>
      </c>
      <c r="B7740" s="61" t="s">
        <v>2190</v>
      </c>
      <c r="C7740" s="61" t="s">
        <v>45</v>
      </c>
      <c r="D7740" s="36">
        <v>10</v>
      </c>
      <c r="E7740" s="36">
        <v>2012</v>
      </c>
      <c r="F7740" s="578">
        <v>2.7713930399073199</v>
      </c>
      <c r="G7740" s="578">
        <v>917.8418496449782</v>
      </c>
      <c r="H7740" s="578">
        <v>0.94695811547141151</v>
      </c>
      <c r="I7740" s="578">
        <v>1.1097253413822696E-2</v>
      </c>
      <c r="J7740" s="578">
        <v>1.8291828377793175E-2</v>
      </c>
      <c r="K7740" s="578">
        <v>3.1676025931498799</v>
      </c>
      <c r="L7740" s="578">
        <v>1090.7897084553999</v>
      </c>
      <c r="M7740" s="578">
        <v>1.216092997691695</v>
      </c>
      <c r="N7740" s="578">
        <v>5.7807901048969726E-2</v>
      </c>
      <c r="O7740" s="578">
        <v>2.173856426573665E-2</v>
      </c>
      <c r="P7740" s="578">
        <v>2.7713933006749172</v>
      </c>
      <c r="Q7740" s="578">
        <v>917.8418496449782</v>
      </c>
      <c r="R7740" s="578">
        <v>0.94695811357693394</v>
      </c>
      <c r="S7740" s="578">
        <v>1.1097252481742205E-2</v>
      </c>
      <c r="T7740" s="578">
        <v>1.8291828377793175E-2</v>
      </c>
      <c r="U7740" s="578">
        <v>3.1676029582230996</v>
      </c>
      <c r="V7740" s="578">
        <v>1090.7897084553999</v>
      </c>
      <c r="W7740" s="578">
        <v>1.2160930104203826</v>
      </c>
      <c r="X7740" s="578">
        <v>5.7807899933626027E-2</v>
      </c>
      <c r="Y7740" s="578">
        <v>2.173856426573665E-2</v>
      </c>
    </row>
    <row r="7741" spans="1:25" x14ac:dyDescent="0.3">
      <c r="A7741" s="61" t="s">
        <v>8420</v>
      </c>
      <c r="B7741" s="61" t="s">
        <v>2190</v>
      </c>
      <c r="C7741" s="61" t="s">
        <v>45</v>
      </c>
      <c r="D7741" s="36">
        <v>11</v>
      </c>
      <c r="E7741" s="36">
        <v>2012</v>
      </c>
      <c r="F7741" s="578">
        <v>2.8158867339862228</v>
      </c>
      <c r="G7741" s="578">
        <v>886.69698270161905</v>
      </c>
      <c r="H7741" s="578">
        <v>0.82922139642414505</v>
      </c>
      <c r="I7741" s="578">
        <v>1.1418334580866874E-2</v>
      </c>
      <c r="J7741" s="578">
        <v>1.767117248770465E-2</v>
      </c>
      <c r="K7741" s="578">
        <v>3.2056756602399878</v>
      </c>
      <c r="L7741" s="578">
        <v>1060.2987607320099</v>
      </c>
      <c r="M7741" s="578">
        <v>1.0894252639512398</v>
      </c>
      <c r="N7741" s="578">
        <v>6.3370892452136646E-2</v>
      </c>
      <c r="O7741" s="578">
        <v>2.1130924491444551E-2</v>
      </c>
      <c r="P7741" s="578">
        <v>2.815886733980995</v>
      </c>
      <c r="Q7741" s="578">
        <v>886.69698270161905</v>
      </c>
      <c r="R7741" s="578">
        <v>0.82922136003859681</v>
      </c>
      <c r="S7741" s="578">
        <v>1.14183361379597E-2</v>
      </c>
      <c r="T7741" s="578">
        <v>1.767117248770465E-2</v>
      </c>
      <c r="U7741" s="578">
        <v>3.2056755025255699</v>
      </c>
      <c r="V7741" s="578">
        <v>1060.2987607320099</v>
      </c>
      <c r="W7741" s="578">
        <v>1.0894252570048248</v>
      </c>
      <c r="X7741" s="578">
        <v>6.3370892975702475E-2</v>
      </c>
      <c r="Y7741" s="578">
        <v>2.1130924491444551E-2</v>
      </c>
    </row>
    <row r="7742" spans="1:25" x14ac:dyDescent="0.3">
      <c r="A7742" s="61" t="s">
        <v>8421</v>
      </c>
      <c r="B7742" s="61" t="s">
        <v>2190</v>
      </c>
      <c r="C7742" s="61" t="s">
        <v>45</v>
      </c>
      <c r="D7742" s="36">
        <v>12</v>
      </c>
      <c r="E7742" s="36">
        <v>2012</v>
      </c>
      <c r="F7742" s="578">
        <v>2.8522918858820896</v>
      </c>
      <c r="G7742" s="578">
        <v>861.21272214253702</v>
      </c>
      <c r="H7742" s="578">
        <v>0.73289034138724629</v>
      </c>
      <c r="I7742" s="578">
        <v>1.1681029454280151E-2</v>
      </c>
      <c r="J7742" s="578">
        <v>1.7163277487270475E-2</v>
      </c>
      <c r="K7742" s="578">
        <v>3.231119668102485</v>
      </c>
      <c r="L7742" s="578">
        <v>1031.2204875945986</v>
      </c>
      <c r="M7742" s="578">
        <v>0.97637694406027176</v>
      </c>
      <c r="N7742" s="578">
        <v>6.1632008722123474E-2</v>
      </c>
      <c r="O7742" s="578">
        <v>2.0551404566504027E-2</v>
      </c>
      <c r="P7742" s="578">
        <v>2.8522919380356653</v>
      </c>
      <c r="Q7742" s="578">
        <v>861.21272214253702</v>
      </c>
      <c r="R7742" s="578">
        <v>0.7328903562362632</v>
      </c>
      <c r="S7742" s="578">
        <v>1.1681029563002626E-2</v>
      </c>
      <c r="T7742" s="578">
        <v>1.7163277487270475E-2</v>
      </c>
      <c r="U7742" s="578">
        <v>3.2311196668503346</v>
      </c>
      <c r="V7742" s="578">
        <v>1031.2204875945986</v>
      </c>
      <c r="W7742" s="578">
        <v>0.97637691407665594</v>
      </c>
      <c r="X7742" s="578">
        <v>6.1632009860962421E-2</v>
      </c>
      <c r="Y7742" s="578">
        <v>2.0551404566504027E-2</v>
      </c>
    </row>
    <row r="7743" spans="1:25" x14ac:dyDescent="0.3">
      <c r="A7743" s="61" t="s">
        <v>8422</v>
      </c>
      <c r="B7743" s="61" t="s">
        <v>2190</v>
      </c>
      <c r="C7743" s="61" t="s">
        <v>45</v>
      </c>
      <c r="D7743" s="36">
        <v>13</v>
      </c>
      <c r="E7743" s="36">
        <v>2012</v>
      </c>
      <c r="F7743" s="578">
        <v>2.7386235578492548</v>
      </c>
      <c r="G7743" s="578">
        <v>802.18273925781216</v>
      </c>
      <c r="H7743" s="578">
        <v>0.64196902826824898</v>
      </c>
      <c r="I7743" s="578">
        <v>1.15342138354511E-2</v>
      </c>
      <c r="J7743" s="578">
        <v>1.5986842724184151E-2</v>
      </c>
      <c r="K7743" s="578">
        <v>3.1113231439608477</v>
      </c>
      <c r="L7743" s="578">
        <v>968.94935162861998</v>
      </c>
      <c r="M7743" s="578">
        <v>0.87041108825208802</v>
      </c>
      <c r="N7743" s="578">
        <v>5.7380022446674603E-2</v>
      </c>
      <c r="O7743" s="578">
        <v>1.9310395543773923E-2</v>
      </c>
      <c r="P7743" s="578">
        <v>2.7386232970769653</v>
      </c>
      <c r="Q7743" s="578">
        <v>802.18273925781216</v>
      </c>
      <c r="R7743" s="578">
        <v>0.64196903355923474</v>
      </c>
      <c r="S7743" s="578">
        <v>1.1534214300847098E-2</v>
      </c>
      <c r="T7743" s="578">
        <v>1.5986842724184151E-2</v>
      </c>
      <c r="U7743" s="578">
        <v>3.1113229353498224</v>
      </c>
      <c r="V7743" s="578">
        <v>968.94935162861998</v>
      </c>
      <c r="W7743" s="578">
        <v>0.87041097801632794</v>
      </c>
      <c r="X7743" s="578">
        <v>5.7380018842801868E-2</v>
      </c>
      <c r="Y7743" s="578">
        <v>1.9310395543773923E-2</v>
      </c>
    </row>
    <row r="7744" spans="1:25" x14ac:dyDescent="0.3">
      <c r="A7744" s="61" t="s">
        <v>8423</v>
      </c>
      <c r="B7744" s="61" t="s">
        <v>2190</v>
      </c>
      <c r="C7744" s="61" t="s">
        <v>45</v>
      </c>
      <c r="D7744" s="36">
        <v>14</v>
      </c>
      <c r="E7744" s="36">
        <v>2012</v>
      </c>
      <c r="F7744" s="578">
        <v>2.6570056486603599</v>
      </c>
      <c r="G7744" s="578">
        <v>796.08888689676883</v>
      </c>
      <c r="H7744" s="578">
        <v>0.63164753745801705</v>
      </c>
      <c r="I7744" s="578">
        <v>1.2865155330246051E-2</v>
      </c>
      <c r="J7744" s="578">
        <v>1.5865391702391176E-2</v>
      </c>
      <c r="K7744" s="578">
        <v>3.0157583932699827</v>
      </c>
      <c r="L7744" s="578">
        <v>953.76904042561773</v>
      </c>
      <c r="M7744" s="578">
        <v>0.83971293996743568</v>
      </c>
      <c r="N7744" s="578">
        <v>5.2988896314673122E-2</v>
      </c>
      <c r="O7744" s="578">
        <v>1.9007842657932351E-2</v>
      </c>
      <c r="P7744" s="578">
        <v>2.6570055431011079</v>
      </c>
      <c r="Q7744" s="578">
        <v>796.08888689676883</v>
      </c>
      <c r="R7744" s="578">
        <v>0.63164755330793276</v>
      </c>
      <c r="S7744" s="578">
        <v>1.2865150659422375E-2</v>
      </c>
      <c r="T7744" s="578">
        <v>1.5865391702391176E-2</v>
      </c>
      <c r="U7744" s="578">
        <v>3.0157584454189301</v>
      </c>
      <c r="V7744" s="578">
        <v>953.76903533935479</v>
      </c>
      <c r="W7744" s="578">
        <v>0.83971297331239203</v>
      </c>
      <c r="X7744" s="578">
        <v>5.2988896423660926E-2</v>
      </c>
      <c r="Y7744" s="578">
        <v>1.9007842657932351E-2</v>
      </c>
    </row>
    <row r="7745" spans="1:25" x14ac:dyDescent="0.3">
      <c r="A7745" s="61" t="s">
        <v>8424</v>
      </c>
      <c r="B7745" s="61" t="s">
        <v>2190</v>
      </c>
      <c r="C7745" s="61" t="s">
        <v>45</v>
      </c>
      <c r="D7745" s="36">
        <v>15</v>
      </c>
      <c r="E7745" s="36">
        <v>2012</v>
      </c>
      <c r="F7745" s="578">
        <v>2.58915298823664</v>
      </c>
      <c r="G7745" s="578">
        <v>794.64458147684695</v>
      </c>
      <c r="H7745" s="578">
        <v>0.62824383129297146</v>
      </c>
      <c r="I7745" s="578">
        <v>1.4125824854697027E-2</v>
      </c>
      <c r="J7745" s="578">
        <v>1.5836618675772674E-2</v>
      </c>
      <c r="K7745" s="578">
        <v>2.9312721926855021</v>
      </c>
      <c r="L7745" s="578">
        <v>942.93053563435853</v>
      </c>
      <c r="M7745" s="578">
        <v>0.81809471012472024</v>
      </c>
      <c r="N7745" s="578">
        <v>5.0350521616716507E-2</v>
      </c>
      <c r="O7745" s="578">
        <v>1.8791859523237926E-2</v>
      </c>
      <c r="P7745" s="578">
        <v>2.589152989448805</v>
      </c>
      <c r="Q7745" s="578">
        <v>794.64458147684695</v>
      </c>
      <c r="R7745" s="578">
        <v>0.62824383888073432</v>
      </c>
      <c r="S7745" s="578">
        <v>1.4125825383265025E-2</v>
      </c>
      <c r="T7745" s="578">
        <v>1.5836619704108025E-2</v>
      </c>
      <c r="U7745" s="578">
        <v>2.9312721926849701</v>
      </c>
      <c r="V7745" s="578">
        <v>942.93053563435853</v>
      </c>
      <c r="W7745" s="578">
        <v>0.81809467045907924</v>
      </c>
      <c r="X7745" s="578">
        <v>5.0350522642020175E-2</v>
      </c>
      <c r="Y7745" s="578">
        <v>1.8791859523237926E-2</v>
      </c>
    </row>
    <row r="7746" spans="1:25" x14ac:dyDescent="0.3">
      <c r="A7746" s="580" t="s">
        <v>8425</v>
      </c>
      <c r="B7746" s="580" t="s">
        <v>2190</v>
      </c>
      <c r="C7746" s="580" t="s">
        <v>45</v>
      </c>
      <c r="D7746" s="581">
        <v>16</v>
      </c>
      <c r="E7746" s="581">
        <v>2012</v>
      </c>
      <c r="F7746" s="582">
        <v>2.5553759698207124</v>
      </c>
      <c r="G7746" s="582">
        <v>809.25369135538699</v>
      </c>
      <c r="H7746" s="582">
        <v>0.64055089073235605</v>
      </c>
      <c r="I7746" s="582">
        <v>1.5833204530584476E-2</v>
      </c>
      <c r="J7746" s="582">
        <v>1.612775623410315E-2</v>
      </c>
      <c r="K7746" s="582">
        <v>2.8828236517169477</v>
      </c>
      <c r="L7746" s="582">
        <v>948.80975087483682</v>
      </c>
      <c r="M7746" s="582">
        <v>0.81212394953505851</v>
      </c>
      <c r="N7746" s="582">
        <v>4.9351337728088147E-2</v>
      </c>
      <c r="O7746" s="582">
        <v>1.8909001975164999E-2</v>
      </c>
      <c r="P7746" s="582">
        <v>2.5553758654984478</v>
      </c>
      <c r="Q7746" s="582">
        <v>809.25369135538699</v>
      </c>
      <c r="R7746" s="582">
        <v>0.64055089156833334</v>
      </c>
      <c r="S7746" s="582">
        <v>1.5833204027254973E-2</v>
      </c>
      <c r="T7746" s="582">
        <v>1.612775623410315E-2</v>
      </c>
      <c r="U7746" s="582">
        <v>2.8828235995545075</v>
      </c>
      <c r="V7746" s="582">
        <v>948.80975087483682</v>
      </c>
      <c r="W7746" s="582">
        <v>0.81212394115027553</v>
      </c>
      <c r="X7746" s="582">
        <v>4.935133719254732E-2</v>
      </c>
      <c r="Y7746" s="582">
        <v>1.8909001975164999E-2</v>
      </c>
    </row>
    <row r="7747" spans="1:25" x14ac:dyDescent="0.3">
      <c r="A7747" s="61" t="s">
        <v>8426</v>
      </c>
      <c r="B7747" s="61" t="s">
        <v>2190</v>
      </c>
      <c r="C7747" s="61" t="s">
        <v>45</v>
      </c>
      <c r="D7747" s="36">
        <v>1</v>
      </c>
      <c r="E7747" s="36">
        <v>2020</v>
      </c>
      <c r="F7747" s="578">
        <v>2.8093794171928672</v>
      </c>
      <c r="G7747" s="578">
        <v>6050.6900838216097</v>
      </c>
      <c r="H7747" s="578">
        <v>4.1110119514681429</v>
      </c>
      <c r="I7747" s="578">
        <v>3.1648442945045901E-2</v>
      </c>
      <c r="J7747" s="578">
        <v>4.0256981000614624E-2</v>
      </c>
      <c r="K7747" s="578">
        <v>2.8256645667250897</v>
      </c>
      <c r="L7747" s="578">
        <v>6086.948644002272</v>
      </c>
      <c r="M7747" s="578">
        <v>4.1326001009486646</v>
      </c>
      <c r="N7747" s="578">
        <v>3.1844376774870349E-2</v>
      </c>
      <c r="O7747" s="578">
        <v>4.049820026072358E-2</v>
      </c>
      <c r="P7747" s="578">
        <v>2.8093796258133645</v>
      </c>
      <c r="Q7747" s="578">
        <v>6050.6900838216097</v>
      </c>
      <c r="R7747" s="578">
        <v>4.1110118049012527</v>
      </c>
      <c r="S7747" s="578">
        <v>3.1648440325094854E-2</v>
      </c>
      <c r="T7747" s="578">
        <v>4.0256980496148224E-2</v>
      </c>
      <c r="U7747" s="578">
        <v>2.8256647231727325</v>
      </c>
      <c r="V7747" s="578">
        <v>6086.948644002272</v>
      </c>
      <c r="W7747" s="578">
        <v>4.1326001595492281</v>
      </c>
      <c r="X7747" s="578">
        <v>3.1844377832991655E-2</v>
      </c>
      <c r="Y7747" s="578">
        <v>4.049820026072358E-2</v>
      </c>
    </row>
    <row r="7748" spans="1:25" x14ac:dyDescent="0.3">
      <c r="A7748" s="61" t="s">
        <v>8427</v>
      </c>
      <c r="B7748" s="61" t="s">
        <v>2190</v>
      </c>
      <c r="C7748" s="61" t="s">
        <v>45</v>
      </c>
      <c r="D7748" s="36">
        <v>2</v>
      </c>
      <c r="E7748" s="36">
        <v>2020</v>
      </c>
      <c r="F7748" s="578">
        <v>1.5323927499909225</v>
      </c>
      <c r="G7748" s="578">
        <v>3084.711189270015</v>
      </c>
      <c r="H7748" s="578">
        <v>2.1626448993471623</v>
      </c>
      <c r="I7748" s="578">
        <v>1.6093722604409749E-2</v>
      </c>
      <c r="J7748" s="578">
        <v>2.0523466344457075E-2</v>
      </c>
      <c r="K7748" s="578">
        <v>1.5508298404834924</v>
      </c>
      <c r="L7748" s="578">
        <v>3126.7588348388626</v>
      </c>
      <c r="M7748" s="578">
        <v>2.1883898780906699</v>
      </c>
      <c r="N7748" s="578">
        <v>1.634215414984885E-2</v>
      </c>
      <c r="O7748" s="578">
        <v>2.080320630921045E-2</v>
      </c>
      <c r="P7748" s="578">
        <v>1.5323930113806701</v>
      </c>
      <c r="Q7748" s="578">
        <v>3084.711189270015</v>
      </c>
      <c r="R7748" s="578">
        <v>2.1626448924337898</v>
      </c>
      <c r="S7748" s="578">
        <v>1.6093723138737848E-2</v>
      </c>
      <c r="T7748" s="578">
        <v>2.0523466344457075E-2</v>
      </c>
      <c r="U7748" s="578">
        <v>1.5508298945022476</v>
      </c>
      <c r="V7748" s="578">
        <v>3126.758782704665</v>
      </c>
      <c r="W7748" s="578">
        <v>2.18838999877334</v>
      </c>
      <c r="X7748" s="578">
        <v>1.634215414984885E-2</v>
      </c>
      <c r="Y7748" s="578">
        <v>2.080320630921045E-2</v>
      </c>
    </row>
    <row r="7749" spans="1:25" x14ac:dyDescent="0.3">
      <c r="A7749" s="61" t="s">
        <v>8428</v>
      </c>
      <c r="B7749" s="61" t="s">
        <v>2190</v>
      </c>
      <c r="C7749" s="61" t="s">
        <v>45</v>
      </c>
      <c r="D7749" s="36">
        <v>3</v>
      </c>
      <c r="E7749" s="36">
        <v>2020</v>
      </c>
      <c r="F7749" s="578">
        <v>1.0033242364684893</v>
      </c>
      <c r="G7749" s="578">
        <v>1889.2287165323851</v>
      </c>
      <c r="H7749" s="578">
        <v>1.2926616736622176</v>
      </c>
      <c r="I7749" s="578">
        <v>9.2856138362170278E-3</v>
      </c>
      <c r="J7749" s="578">
        <v>1.2569565820740475E-2</v>
      </c>
      <c r="K7749" s="578">
        <v>0.99893867290756888</v>
      </c>
      <c r="L7749" s="578">
        <v>1888.8445828755625</v>
      </c>
      <c r="M7749" s="578">
        <v>1.2943962947859549</v>
      </c>
      <c r="N7749" s="578">
        <v>9.3441488977153569E-3</v>
      </c>
      <c r="O7749" s="578">
        <v>1.2567018896030825E-2</v>
      </c>
      <c r="P7749" s="578">
        <v>1.0033243830007785</v>
      </c>
      <c r="Q7749" s="578">
        <v>1889.22876866658</v>
      </c>
      <c r="R7749" s="578">
        <v>1.292661600066515</v>
      </c>
      <c r="S7749" s="578">
        <v>9.2856138891571956E-3</v>
      </c>
      <c r="T7749" s="578">
        <v>1.2569565820740475E-2</v>
      </c>
      <c r="U7749" s="578">
        <v>0.99893862603412553</v>
      </c>
      <c r="V7749" s="578">
        <v>1888.8445828755625</v>
      </c>
      <c r="W7749" s="578">
        <v>1.2943964214209625</v>
      </c>
      <c r="X7749" s="578">
        <v>9.3441491412704601E-3</v>
      </c>
      <c r="Y7749" s="578">
        <v>1.2567018896030825E-2</v>
      </c>
    </row>
    <row r="7750" spans="1:25" x14ac:dyDescent="0.3">
      <c r="A7750" s="61" t="s">
        <v>8429</v>
      </c>
      <c r="B7750" s="61" t="s">
        <v>2190</v>
      </c>
      <c r="C7750" s="61" t="s">
        <v>45</v>
      </c>
      <c r="D7750" s="36">
        <v>4</v>
      </c>
      <c r="E7750" s="36">
        <v>2020</v>
      </c>
      <c r="F7750" s="578">
        <v>0.84440983615484277</v>
      </c>
      <c r="G7750" s="578">
        <v>1538.9478276570601</v>
      </c>
      <c r="H7750" s="578">
        <v>1.0013992555565576</v>
      </c>
      <c r="I7750" s="578">
        <v>7.0360856136820324E-3</v>
      </c>
      <c r="J7750" s="578">
        <v>1.0239068050092684E-2</v>
      </c>
      <c r="K7750" s="578">
        <v>0.85896850185937956</v>
      </c>
      <c r="L7750" s="578">
        <v>1564.6583671569774</v>
      </c>
      <c r="M7750" s="578">
        <v>1.0264672522610732</v>
      </c>
      <c r="N7750" s="578">
        <v>7.2158937940685003E-3</v>
      </c>
      <c r="O7750" s="578">
        <v>1.0410132041821858E-2</v>
      </c>
      <c r="P7750" s="578">
        <v>0.8444098417401632</v>
      </c>
      <c r="Q7750" s="578">
        <v>1538.9478276570601</v>
      </c>
      <c r="R7750" s="578">
        <v>1.0013992394115114</v>
      </c>
      <c r="S7750" s="578">
        <v>7.0360855057363817E-3</v>
      </c>
      <c r="T7750" s="578">
        <v>1.0239068050092684E-2</v>
      </c>
      <c r="U7750" s="578">
        <v>0.85896855029182928</v>
      </c>
      <c r="V7750" s="578">
        <v>1564.6583671569774</v>
      </c>
      <c r="W7750" s="578">
        <v>1.026467252044915</v>
      </c>
      <c r="X7750" s="578">
        <v>7.2158938998730529E-3</v>
      </c>
      <c r="Y7750" s="578">
        <v>1.0410132041821858E-2</v>
      </c>
    </row>
    <row r="7751" spans="1:25" x14ac:dyDescent="0.3">
      <c r="A7751" s="61" t="s">
        <v>8430</v>
      </c>
      <c r="B7751" s="61" t="s">
        <v>2190</v>
      </c>
      <c r="C7751" s="61" t="s">
        <v>45</v>
      </c>
      <c r="D7751" s="36">
        <v>5</v>
      </c>
      <c r="E7751" s="36">
        <v>2020</v>
      </c>
      <c r="F7751" s="578">
        <v>0.75299328924362852</v>
      </c>
      <c r="G7751" s="578">
        <v>1337.727305094395</v>
      </c>
      <c r="H7751" s="578">
        <v>0.82869867700446731</v>
      </c>
      <c r="I7751" s="578">
        <v>5.8582675045310353E-3</v>
      </c>
      <c r="J7751" s="578">
        <v>8.9002817500537859E-3</v>
      </c>
      <c r="K7751" s="578">
        <v>0.79234041093314977</v>
      </c>
      <c r="L7751" s="578">
        <v>1403.15427398681</v>
      </c>
      <c r="M7751" s="578">
        <v>0.88441585222547747</v>
      </c>
      <c r="N7751" s="578">
        <v>6.3814537879617649E-3</v>
      </c>
      <c r="O7751" s="578">
        <v>9.3355876645849385E-3</v>
      </c>
      <c r="P7751" s="578">
        <v>0.75299325788549198</v>
      </c>
      <c r="Q7751" s="578">
        <v>1337.727305094395</v>
      </c>
      <c r="R7751" s="578">
        <v>0.82869867337285497</v>
      </c>
      <c r="S7751" s="578">
        <v>5.8582674549256747E-3</v>
      </c>
      <c r="T7751" s="578">
        <v>8.9002817500537859E-3</v>
      </c>
      <c r="U7751" s="578">
        <v>0.79234045905199424</v>
      </c>
      <c r="V7751" s="578">
        <v>1403.15427398681</v>
      </c>
      <c r="W7751" s="578">
        <v>0.88441594738621099</v>
      </c>
      <c r="X7751" s="578">
        <v>6.3814540450834976E-3</v>
      </c>
      <c r="Y7751" s="578">
        <v>9.3355876645849385E-3</v>
      </c>
    </row>
    <row r="7752" spans="1:25" x14ac:dyDescent="0.3">
      <c r="A7752" s="61" t="s">
        <v>8431</v>
      </c>
      <c r="B7752" s="61" t="s">
        <v>2190</v>
      </c>
      <c r="C7752" s="61" t="s">
        <v>45</v>
      </c>
      <c r="D7752" s="36">
        <v>6</v>
      </c>
      <c r="E7752" s="36">
        <v>2020</v>
      </c>
      <c r="F7752" s="578">
        <v>0.65849332692345253</v>
      </c>
      <c r="G7752" s="578">
        <v>1160.738544464105</v>
      </c>
      <c r="H7752" s="578">
        <v>0.6826392411829445</v>
      </c>
      <c r="I7752" s="578">
        <v>4.6954432422883895E-3</v>
      </c>
      <c r="J7752" s="578">
        <v>7.7227286140744856E-3</v>
      </c>
      <c r="K7752" s="578">
        <v>0.72150826358174847</v>
      </c>
      <c r="L7752" s="578">
        <v>1264.4773724873801</v>
      </c>
      <c r="M7752" s="578">
        <v>0.76479508902639226</v>
      </c>
      <c r="N7752" s="578">
        <v>5.9847733563553095E-3</v>
      </c>
      <c r="O7752" s="578">
        <v>8.4129392489558051E-3</v>
      </c>
      <c r="P7752" s="578">
        <v>0.658493320403162</v>
      </c>
      <c r="Q7752" s="578">
        <v>1160.738544464105</v>
      </c>
      <c r="R7752" s="578">
        <v>0.68263921465328747</v>
      </c>
      <c r="S7752" s="578">
        <v>4.6954430851542323E-3</v>
      </c>
      <c r="T7752" s="578">
        <v>7.7227287207885294E-3</v>
      </c>
      <c r="U7752" s="578">
        <v>0.72150829897356994</v>
      </c>
      <c r="V7752" s="578">
        <v>1264.4773724873801</v>
      </c>
      <c r="W7752" s="578">
        <v>0.76479516471833098</v>
      </c>
      <c r="X7752" s="578">
        <v>5.9847734661767973E-3</v>
      </c>
      <c r="Y7752" s="578">
        <v>8.4129391422417595E-3</v>
      </c>
    </row>
    <row r="7753" spans="1:25" x14ac:dyDescent="0.3">
      <c r="A7753" s="61" t="s">
        <v>8432</v>
      </c>
      <c r="B7753" s="61" t="s">
        <v>2190</v>
      </c>
      <c r="C7753" s="61" t="s">
        <v>45</v>
      </c>
      <c r="D7753" s="36">
        <v>7</v>
      </c>
      <c r="E7753" s="36">
        <v>2020</v>
      </c>
      <c r="F7753" s="578">
        <v>0.67425356694230676</v>
      </c>
      <c r="G7753" s="578">
        <v>1129.6401036580351</v>
      </c>
      <c r="H7753" s="578">
        <v>0.63498907678270622</v>
      </c>
      <c r="I7753" s="578">
        <v>5.4458222918090798E-3</v>
      </c>
      <c r="J7753" s="578">
        <v>7.5158264977896226E-3</v>
      </c>
      <c r="K7753" s="578">
        <v>0.74600545696438259</v>
      </c>
      <c r="L7753" s="578">
        <v>1250.2079302469851</v>
      </c>
      <c r="M7753" s="578">
        <v>0.72175145083459302</v>
      </c>
      <c r="N7753" s="578">
        <v>9.5540966068104541E-3</v>
      </c>
      <c r="O7753" s="578">
        <v>8.3179859987770454E-3</v>
      </c>
      <c r="P7753" s="578">
        <v>0.67425353186249004</v>
      </c>
      <c r="Q7753" s="578">
        <v>1129.6401036580351</v>
      </c>
      <c r="R7753" s="578">
        <v>0.63498907052705</v>
      </c>
      <c r="S7753" s="578">
        <v>5.4458220268050602E-3</v>
      </c>
      <c r="T7753" s="578">
        <v>7.5158264468579211E-3</v>
      </c>
      <c r="U7753" s="578">
        <v>0.74600545261767048</v>
      </c>
      <c r="V7753" s="578">
        <v>1250.2078781127877</v>
      </c>
      <c r="W7753" s="578">
        <v>0.72175146208064644</v>
      </c>
      <c r="X7753" s="578">
        <v>9.5540977445504362E-3</v>
      </c>
      <c r="Y7753" s="578">
        <v>8.3179859987770454E-3</v>
      </c>
    </row>
    <row r="7754" spans="1:25" x14ac:dyDescent="0.3">
      <c r="A7754" s="61" t="s">
        <v>8433</v>
      </c>
      <c r="B7754" s="61" t="s">
        <v>2190</v>
      </c>
      <c r="C7754" s="61" t="s">
        <v>45</v>
      </c>
      <c r="D7754" s="36">
        <v>8</v>
      </c>
      <c r="E7754" s="36">
        <v>2020</v>
      </c>
      <c r="F7754" s="578">
        <v>0.62604676816213545</v>
      </c>
      <c r="G7754" s="578">
        <v>977.50410779317031</v>
      </c>
      <c r="H7754" s="578">
        <v>0.52092974893215138</v>
      </c>
      <c r="I7754" s="578">
        <v>5.8509584114858574E-3</v>
      </c>
      <c r="J7754" s="578">
        <v>6.5036206336420302E-3</v>
      </c>
      <c r="K7754" s="578">
        <v>0.71009211429839025</v>
      </c>
      <c r="L7754" s="578">
        <v>1121.6696840922002</v>
      </c>
      <c r="M7754" s="578">
        <v>0.61637757213399358</v>
      </c>
      <c r="N7754" s="578">
        <v>1.51591120444057E-2</v>
      </c>
      <c r="O7754" s="578">
        <v>7.4628040990016046E-3</v>
      </c>
      <c r="P7754" s="578">
        <v>0.6260467166284317</v>
      </c>
      <c r="Q7754" s="578">
        <v>977.50410779317031</v>
      </c>
      <c r="R7754" s="578">
        <v>0.52092973607841453</v>
      </c>
      <c r="S7754" s="578">
        <v>5.8509583036728402E-3</v>
      </c>
      <c r="T7754" s="578">
        <v>6.5036206336420302E-3</v>
      </c>
      <c r="U7754" s="578">
        <v>0.710092129819903</v>
      </c>
      <c r="V7754" s="578">
        <v>1121.6696840922002</v>
      </c>
      <c r="W7754" s="578">
        <v>0.61637764279566842</v>
      </c>
      <c r="X7754" s="578">
        <v>1.5159112553381648E-2</v>
      </c>
      <c r="Y7754" s="578">
        <v>7.4628040990016046E-3</v>
      </c>
    </row>
    <row r="7755" spans="1:25" x14ac:dyDescent="0.3">
      <c r="A7755" s="61" t="s">
        <v>8434</v>
      </c>
      <c r="B7755" s="61" t="s">
        <v>2190</v>
      </c>
      <c r="C7755" s="61" t="s">
        <v>45</v>
      </c>
      <c r="D7755" s="36">
        <v>9</v>
      </c>
      <c r="E7755" s="36">
        <v>2020</v>
      </c>
      <c r="F7755" s="578">
        <v>0.63354591948174721</v>
      </c>
      <c r="G7755" s="578">
        <v>929.70308685302666</v>
      </c>
      <c r="H7755" s="578">
        <v>0.46471273516317474</v>
      </c>
      <c r="I7755" s="578">
        <v>6.656814230893808E-3</v>
      </c>
      <c r="J7755" s="578">
        <v>6.1855858706015426E-3</v>
      </c>
      <c r="K7755" s="578">
        <v>0.72488000347084347</v>
      </c>
      <c r="L7755" s="578">
        <v>1089.323254903155</v>
      </c>
      <c r="M7755" s="578">
        <v>0.56460790865821742</v>
      </c>
      <c r="N7755" s="578">
        <v>2.4367263649764902E-2</v>
      </c>
      <c r="O7755" s="578">
        <v>7.2475814716502357E-3</v>
      </c>
      <c r="P7755" s="578">
        <v>0.63354587229525783</v>
      </c>
      <c r="Q7755" s="578">
        <v>929.70308685302666</v>
      </c>
      <c r="R7755" s="578">
        <v>0.46471273022992399</v>
      </c>
      <c r="S7755" s="578">
        <v>6.6568136596932429E-3</v>
      </c>
      <c r="T7755" s="578">
        <v>6.1855858706015452E-3</v>
      </c>
      <c r="U7755" s="578">
        <v>0.72488006121389448</v>
      </c>
      <c r="V7755" s="578">
        <v>1089.323254903155</v>
      </c>
      <c r="W7755" s="578">
        <v>0.56460790540980521</v>
      </c>
      <c r="X7755" s="578">
        <v>2.4367263135673025E-2</v>
      </c>
      <c r="Y7755" s="578">
        <v>7.2475815735136423E-3</v>
      </c>
    </row>
    <row r="7756" spans="1:25" x14ac:dyDescent="0.3">
      <c r="A7756" s="61" t="s">
        <v>8435</v>
      </c>
      <c r="B7756" s="61" t="s">
        <v>2190</v>
      </c>
      <c r="C7756" s="61" t="s">
        <v>45</v>
      </c>
      <c r="D7756" s="36">
        <v>10</v>
      </c>
      <c r="E7756" s="36">
        <v>2020</v>
      </c>
      <c r="F7756" s="578">
        <v>0.63998695972458075</v>
      </c>
      <c r="G7756" s="578">
        <v>892.48948097228958</v>
      </c>
      <c r="H7756" s="578">
        <v>0.42070350574870902</v>
      </c>
      <c r="I7756" s="578">
        <v>7.2910275932069101E-3</v>
      </c>
      <c r="J7756" s="578">
        <v>5.9379894397958745E-3</v>
      </c>
      <c r="K7756" s="578">
        <v>0.73517655581775854</v>
      </c>
      <c r="L7756" s="578">
        <v>1061.3059253692575</v>
      </c>
      <c r="M7756" s="578">
        <v>0.5244253880934282</v>
      </c>
      <c r="N7756" s="578">
        <v>3.2269596556488929E-2</v>
      </c>
      <c r="O7756" s="578">
        <v>7.0611791840443925E-3</v>
      </c>
      <c r="P7756" s="578">
        <v>0.63998695475335832</v>
      </c>
      <c r="Q7756" s="578">
        <v>892.48946062723746</v>
      </c>
      <c r="R7756" s="578">
        <v>0.42070349200685053</v>
      </c>
      <c r="S7756" s="578">
        <v>7.2910274379106898E-3</v>
      </c>
      <c r="T7756" s="578">
        <v>5.9379893888641721E-3</v>
      </c>
      <c r="U7756" s="578">
        <v>0.73517658189736745</v>
      </c>
      <c r="V7756" s="578">
        <v>1061.3059253692575</v>
      </c>
      <c r="W7756" s="578">
        <v>0.52442542959624872</v>
      </c>
      <c r="X7756" s="578">
        <v>3.2269594028699979E-2</v>
      </c>
      <c r="Y7756" s="578">
        <v>7.0611791840443925E-3</v>
      </c>
    </row>
    <row r="7757" spans="1:25" x14ac:dyDescent="0.3">
      <c r="A7757" s="61" t="s">
        <v>8436</v>
      </c>
      <c r="B7757" s="61" t="s">
        <v>2190</v>
      </c>
      <c r="C7757" s="61" t="s">
        <v>45</v>
      </c>
      <c r="D7757" s="36">
        <v>11</v>
      </c>
      <c r="E7757" s="36">
        <v>2020</v>
      </c>
      <c r="F7757" s="578">
        <v>0.65006423145633563</v>
      </c>
      <c r="G7757" s="578">
        <v>862.45146433512321</v>
      </c>
      <c r="H7757" s="578">
        <v>0.38319447653513272</v>
      </c>
      <c r="I7757" s="578">
        <v>7.8586413493060975E-3</v>
      </c>
      <c r="J7757" s="578">
        <v>5.7381403845890074E-3</v>
      </c>
      <c r="K7757" s="578">
        <v>0.74380048119526954</v>
      </c>
      <c r="L7757" s="578">
        <v>1031.8788674672408</v>
      </c>
      <c r="M7757" s="578">
        <v>0.48432988906567176</v>
      </c>
      <c r="N7757" s="578">
        <v>3.5597127565779332E-2</v>
      </c>
      <c r="O7757" s="578">
        <v>6.8653888592962115E-3</v>
      </c>
      <c r="P7757" s="578">
        <v>0.65006422617677551</v>
      </c>
      <c r="Q7757" s="578">
        <v>862.45146433512321</v>
      </c>
      <c r="R7757" s="578">
        <v>0.38319445636905847</v>
      </c>
      <c r="S7757" s="578">
        <v>7.8586414417713916E-3</v>
      </c>
      <c r="T7757" s="578">
        <v>5.7381403845890074E-3</v>
      </c>
      <c r="U7757" s="578">
        <v>0.74380048585396652</v>
      </c>
      <c r="V7757" s="578">
        <v>1031.8788674672408</v>
      </c>
      <c r="W7757" s="578">
        <v>0.48432990067931281</v>
      </c>
      <c r="X7757" s="578">
        <v>3.5597129701272871E-2</v>
      </c>
      <c r="Y7757" s="578">
        <v>6.8653888059391896E-3</v>
      </c>
    </row>
    <row r="7758" spans="1:25" x14ac:dyDescent="0.3">
      <c r="A7758" s="61" t="s">
        <v>8437</v>
      </c>
      <c r="B7758" s="61" t="s">
        <v>2190</v>
      </c>
      <c r="C7758" s="61" t="s">
        <v>45</v>
      </c>
      <c r="D7758" s="36">
        <v>12</v>
      </c>
      <c r="E7758" s="36">
        <v>2020</v>
      </c>
      <c r="F7758" s="578">
        <v>0.65830921819937727</v>
      </c>
      <c r="G7758" s="578">
        <v>837.87486012776617</v>
      </c>
      <c r="H7758" s="578">
        <v>0.35250478613564401</v>
      </c>
      <c r="I7758" s="578">
        <v>8.3230517745960207E-3</v>
      </c>
      <c r="J7758" s="578">
        <v>5.5746240953643122E-3</v>
      </c>
      <c r="K7758" s="578">
        <v>0.74892610142584659</v>
      </c>
      <c r="L7758" s="578">
        <v>1003.7786359786955</v>
      </c>
      <c r="M7758" s="578">
        <v>0.44816863392808626</v>
      </c>
      <c r="N7758" s="578">
        <v>3.4842268735095126E-2</v>
      </c>
      <c r="O7758" s="578">
        <v>6.6784267401089822E-3</v>
      </c>
      <c r="P7758" s="578">
        <v>0.65830914586559619</v>
      </c>
      <c r="Q7758" s="578">
        <v>837.87483310699395</v>
      </c>
      <c r="R7758" s="578">
        <v>0.35250479494061404</v>
      </c>
      <c r="S7758" s="578">
        <v>8.3230516707620394E-3</v>
      </c>
      <c r="T7758" s="578">
        <v>5.574623789774095E-3</v>
      </c>
      <c r="U7758" s="578">
        <v>0.74892611725674829</v>
      </c>
      <c r="V7758" s="578">
        <v>1003.7786359786955</v>
      </c>
      <c r="W7758" s="578">
        <v>0.44816864234000248</v>
      </c>
      <c r="X7758" s="578">
        <v>3.4842270835724748E-2</v>
      </c>
      <c r="Y7758" s="578">
        <v>6.6784267401089822E-3</v>
      </c>
    </row>
    <row r="7759" spans="1:25" x14ac:dyDescent="0.3">
      <c r="A7759" s="61" t="s">
        <v>8438</v>
      </c>
      <c r="B7759" s="61" t="s">
        <v>2190</v>
      </c>
      <c r="C7759" s="61" t="s">
        <v>45</v>
      </c>
      <c r="D7759" s="36">
        <v>13</v>
      </c>
      <c r="E7759" s="36">
        <v>2020</v>
      </c>
      <c r="F7759" s="578">
        <v>0.63225389925430342</v>
      </c>
      <c r="G7759" s="578">
        <v>780.73675219217898</v>
      </c>
      <c r="H7759" s="578">
        <v>0.31757197781560775</v>
      </c>
      <c r="I7759" s="578">
        <v>8.3100860154748518E-3</v>
      </c>
      <c r="J7759" s="578">
        <v>5.1944667745071121E-3</v>
      </c>
      <c r="K7759" s="578">
        <v>0.72067997299949549</v>
      </c>
      <c r="L7759" s="578">
        <v>943.44447612762406</v>
      </c>
      <c r="M7759" s="578">
        <v>0.40831728950486923</v>
      </c>
      <c r="N7759" s="578">
        <v>3.2589355790075047E-2</v>
      </c>
      <c r="O7759" s="578">
        <v>6.2770057944968923E-3</v>
      </c>
      <c r="P7759" s="578">
        <v>0.63225389987466429</v>
      </c>
      <c r="Q7759" s="578">
        <v>780.73674678802456</v>
      </c>
      <c r="R7759" s="578">
        <v>0.31757198286815402</v>
      </c>
      <c r="S7759" s="578">
        <v>8.3100859635578637E-3</v>
      </c>
      <c r="T7759" s="578">
        <v>5.1944667745071121E-3</v>
      </c>
      <c r="U7759" s="578">
        <v>0.72068001459857045</v>
      </c>
      <c r="V7759" s="578">
        <v>943.44447612762406</v>
      </c>
      <c r="W7759" s="578">
        <v>0.40831728153777125</v>
      </c>
      <c r="X7759" s="578">
        <v>3.2589356314095576E-2</v>
      </c>
      <c r="Y7759" s="578">
        <v>6.2770057944968923E-3</v>
      </c>
    </row>
    <row r="7760" spans="1:25" x14ac:dyDescent="0.3">
      <c r="A7760" s="61" t="s">
        <v>8439</v>
      </c>
      <c r="B7760" s="61" t="s">
        <v>2190</v>
      </c>
      <c r="C7760" s="61" t="s">
        <v>45</v>
      </c>
      <c r="D7760" s="36">
        <v>14</v>
      </c>
      <c r="E7760" s="36">
        <v>2020</v>
      </c>
      <c r="F7760" s="578">
        <v>0.61154346715125896</v>
      </c>
      <c r="G7760" s="578">
        <v>773.92375055948844</v>
      </c>
      <c r="H7760" s="578">
        <v>0.31233454402839272</v>
      </c>
      <c r="I7760" s="578">
        <v>8.9720450867313596E-3</v>
      </c>
      <c r="J7760" s="578">
        <v>5.1491398141176054E-3</v>
      </c>
      <c r="K7760" s="578">
        <v>0.69626707730292448</v>
      </c>
      <c r="L7760" s="578">
        <v>927.84218025207451</v>
      </c>
      <c r="M7760" s="578">
        <v>0.39588889800347671</v>
      </c>
      <c r="N7760" s="578">
        <v>3.0134886022324225E-2</v>
      </c>
      <c r="O7760" s="578">
        <v>6.1732017444834702E-3</v>
      </c>
      <c r="P7760" s="578">
        <v>0.6115434572166305</v>
      </c>
      <c r="Q7760" s="578">
        <v>773.92375055948844</v>
      </c>
      <c r="R7760" s="578">
        <v>0.31233454683266776</v>
      </c>
      <c r="S7760" s="578">
        <v>8.9720450723689248E-3</v>
      </c>
      <c r="T7760" s="578">
        <v>5.1491397074035598E-3</v>
      </c>
      <c r="U7760" s="578">
        <v>0.69626707729980719</v>
      </c>
      <c r="V7760" s="578">
        <v>927.84218025207451</v>
      </c>
      <c r="W7760" s="578">
        <v>0.395888920958062</v>
      </c>
      <c r="X7760" s="578">
        <v>3.0134887075215923E-2</v>
      </c>
      <c r="Y7760" s="578">
        <v>6.1732017444834702E-3</v>
      </c>
    </row>
    <row r="7761" spans="1:25" x14ac:dyDescent="0.3">
      <c r="A7761" s="61" t="s">
        <v>8440</v>
      </c>
      <c r="B7761" s="61" t="s">
        <v>2190</v>
      </c>
      <c r="C7761" s="61" t="s">
        <v>45</v>
      </c>
      <c r="D7761" s="36">
        <v>15</v>
      </c>
      <c r="E7761" s="36">
        <v>2020</v>
      </c>
      <c r="F7761" s="578">
        <v>0.59411285780157597</v>
      </c>
      <c r="G7761" s="578">
        <v>771.67335764567031</v>
      </c>
      <c r="H7761" s="578">
        <v>0.30986906023349503</v>
      </c>
      <c r="I7761" s="578">
        <v>9.5963736231396927E-3</v>
      </c>
      <c r="J7761" s="578">
        <v>5.1341666500472095E-3</v>
      </c>
      <c r="K7761" s="578">
        <v>0.67476851269085103</v>
      </c>
      <c r="L7761" s="578">
        <v>916.50059000650992</v>
      </c>
      <c r="M7761" s="578">
        <v>0.38681293873544997</v>
      </c>
      <c r="N7761" s="578">
        <v>2.8625963972899574E-2</v>
      </c>
      <c r="O7761" s="578">
        <v>6.0977440104276505E-3</v>
      </c>
      <c r="P7761" s="578">
        <v>0.59411283203550602</v>
      </c>
      <c r="Q7761" s="578">
        <v>771.67335764567031</v>
      </c>
      <c r="R7761" s="578">
        <v>0.30986905347337251</v>
      </c>
      <c r="S7761" s="578">
        <v>9.5963736637258972E-3</v>
      </c>
      <c r="T7761" s="578">
        <v>5.1341666500472095E-3</v>
      </c>
      <c r="U7761" s="578">
        <v>0.67476854994581903</v>
      </c>
      <c r="V7761" s="578">
        <v>916.50059000650992</v>
      </c>
      <c r="W7761" s="578">
        <v>0.38681295237703678</v>
      </c>
      <c r="X7761" s="578">
        <v>2.8625964008142497E-2</v>
      </c>
      <c r="Y7761" s="578">
        <v>6.0977440104276505E-3</v>
      </c>
    </row>
    <row r="7762" spans="1:25" x14ac:dyDescent="0.3">
      <c r="A7762" s="580" t="s">
        <v>8441</v>
      </c>
      <c r="B7762" s="580" t="s">
        <v>2190</v>
      </c>
      <c r="C7762" s="580" t="s">
        <v>45</v>
      </c>
      <c r="D7762" s="581">
        <v>16</v>
      </c>
      <c r="E7762" s="581">
        <v>2020</v>
      </c>
      <c r="F7762" s="582">
        <v>0.58422134300243</v>
      </c>
      <c r="G7762" s="582">
        <v>785.65373293558696</v>
      </c>
      <c r="H7762" s="582">
        <v>0.31446534952692629</v>
      </c>
      <c r="I7762" s="582">
        <v>1.0494325862434052E-2</v>
      </c>
      <c r="J7762" s="582">
        <v>5.2271831179192853E-3</v>
      </c>
      <c r="K7762" s="582">
        <v>0.66139947848276348</v>
      </c>
      <c r="L7762" s="582">
        <v>921.98394902547125</v>
      </c>
      <c r="M7762" s="582">
        <v>0.38488722543744752</v>
      </c>
      <c r="N7762" s="582">
        <v>2.8044505421348676E-2</v>
      </c>
      <c r="O7762" s="582">
        <v>6.134224779088978E-3</v>
      </c>
      <c r="P7762" s="582">
        <v>0.58422133741291249</v>
      </c>
      <c r="Q7762" s="582">
        <v>785.65372784932401</v>
      </c>
      <c r="R7762" s="582">
        <v>0.3144653433262945</v>
      </c>
      <c r="S7762" s="582">
        <v>1.0494325909424574E-2</v>
      </c>
      <c r="T7762" s="582">
        <v>5.2271830645622634E-3</v>
      </c>
      <c r="U7762" s="582">
        <v>0.66139948313989727</v>
      </c>
      <c r="V7762" s="582">
        <v>921.98394902547125</v>
      </c>
      <c r="W7762" s="582">
        <v>0.38488723713885453</v>
      </c>
      <c r="X7762" s="582">
        <v>2.8044508589118722E-2</v>
      </c>
      <c r="Y7762" s="582">
        <v>6.134224779088978E-3</v>
      </c>
    </row>
    <row r="7763" spans="1:25" x14ac:dyDescent="0.3">
      <c r="A7763" s="61" t="s">
        <v>8442</v>
      </c>
      <c r="B7763" s="61" t="s">
        <v>2190</v>
      </c>
      <c r="C7763" s="61" t="s">
        <v>45</v>
      </c>
      <c r="D7763" s="36">
        <v>1</v>
      </c>
      <c r="E7763" s="36">
        <v>2030</v>
      </c>
      <c r="F7763" s="578">
        <v>1.24861213315436</v>
      </c>
      <c r="G7763" s="578">
        <v>5919.7774861653597</v>
      </c>
      <c r="H7763" s="578">
        <v>2.7955471968919721</v>
      </c>
      <c r="I7763" s="578">
        <v>3.1076922879265077E-2</v>
      </c>
      <c r="J7763" s="578">
        <v>3.9470660888279427E-2</v>
      </c>
      <c r="K7763" s="578">
        <v>1.2546565876952649</v>
      </c>
      <c r="L7763" s="578">
        <v>5955.2513656616147</v>
      </c>
      <c r="M7763" s="578">
        <v>2.8106911865640174</v>
      </c>
      <c r="N7763" s="578">
        <v>3.1285416949306873E-2</v>
      </c>
      <c r="O7763" s="578">
        <v>3.9707181625999448E-2</v>
      </c>
      <c r="P7763" s="578">
        <v>1.2486121846880349</v>
      </c>
      <c r="Q7763" s="578">
        <v>5919.7774861653597</v>
      </c>
      <c r="R7763" s="578">
        <v>2.7955471435301003</v>
      </c>
      <c r="S7763" s="578">
        <v>3.1076922350318125E-2</v>
      </c>
      <c r="T7763" s="578">
        <v>3.9470660888279427E-2</v>
      </c>
      <c r="U7763" s="578">
        <v>1.2546566920029225</v>
      </c>
      <c r="V7763" s="578">
        <v>5955.2514190673774</v>
      </c>
      <c r="W7763" s="578">
        <v>2.8106911992666275</v>
      </c>
      <c r="X7763" s="578">
        <v>3.1285416425437924E-2</v>
      </c>
      <c r="Y7763" s="578">
        <v>3.9707181625999448E-2</v>
      </c>
    </row>
    <row r="7764" spans="1:25" x14ac:dyDescent="0.3">
      <c r="A7764" s="61" t="s">
        <v>8443</v>
      </c>
      <c r="B7764" s="61" t="s">
        <v>2190</v>
      </c>
      <c r="C7764" s="61" t="s">
        <v>45</v>
      </c>
      <c r="D7764" s="36">
        <v>2</v>
      </c>
      <c r="E7764" s="36">
        <v>2030</v>
      </c>
      <c r="F7764" s="578">
        <v>0.69082535823029367</v>
      </c>
      <c r="G7764" s="578">
        <v>3017.7996622721325</v>
      </c>
      <c r="H7764" s="578">
        <v>1.45871820336045</v>
      </c>
      <c r="I7764" s="578">
        <v>1.545579089933345E-2</v>
      </c>
      <c r="J7764" s="578">
        <v>2.0121462274497924E-2</v>
      </c>
      <c r="K7764" s="578">
        <v>0.69746319882367858</v>
      </c>
      <c r="L7764" s="578">
        <v>3058.9444376627575</v>
      </c>
      <c r="M7764" s="578">
        <v>1.4766552629365199</v>
      </c>
      <c r="N7764" s="578">
        <v>1.5723887511664203E-2</v>
      </c>
      <c r="O7764" s="578">
        <v>2.0395800956369649E-2</v>
      </c>
      <c r="P7764" s="578">
        <v>0.69082535264288902</v>
      </c>
      <c r="Q7764" s="578">
        <v>3017.7996622721325</v>
      </c>
      <c r="R7764" s="578">
        <v>1.4587181442760351</v>
      </c>
      <c r="S7764" s="578">
        <v>1.5455790925822499E-2</v>
      </c>
      <c r="T7764" s="578">
        <v>2.0121462274497924E-2</v>
      </c>
      <c r="U7764" s="578">
        <v>0.69746318889060377</v>
      </c>
      <c r="V7764" s="578">
        <v>3058.9444376627575</v>
      </c>
      <c r="W7764" s="578">
        <v>1.4766552270702924</v>
      </c>
      <c r="X7764" s="578">
        <v>1.5723887506434601E-2</v>
      </c>
      <c r="Y7764" s="578">
        <v>2.0395800956369649E-2</v>
      </c>
    </row>
    <row r="7765" spans="1:25" x14ac:dyDescent="0.3">
      <c r="A7765" s="61" t="s">
        <v>8444</v>
      </c>
      <c r="B7765" s="61" t="s">
        <v>2190</v>
      </c>
      <c r="C7765" s="61" t="s">
        <v>45</v>
      </c>
      <c r="D7765" s="36">
        <v>3</v>
      </c>
      <c r="E7765" s="36">
        <v>2030</v>
      </c>
      <c r="F7765" s="578">
        <v>0.45151432691517329</v>
      </c>
      <c r="G7765" s="578">
        <v>1847.2068799336726</v>
      </c>
      <c r="H7765" s="578">
        <v>0.87424367532836744</v>
      </c>
      <c r="I7765" s="578">
        <v>8.7672504670308592E-3</v>
      </c>
      <c r="J7765" s="578">
        <v>1.2316411448409701E-2</v>
      </c>
      <c r="K7765" s="578">
        <v>0.44879344207507155</v>
      </c>
      <c r="L7765" s="578">
        <v>1846.9223162333151</v>
      </c>
      <c r="M7765" s="578">
        <v>0.87530803099753007</v>
      </c>
      <c r="N7765" s="578">
        <v>8.843913964938107E-3</v>
      </c>
      <c r="O7765" s="578">
        <v>1.2314540683291774E-2</v>
      </c>
      <c r="P7765" s="578">
        <v>0.45151433219110482</v>
      </c>
      <c r="Q7765" s="578">
        <v>1847.2068799336726</v>
      </c>
      <c r="R7765" s="578">
        <v>0.87424367856874519</v>
      </c>
      <c r="S7765" s="578">
        <v>8.7672508842615553E-3</v>
      </c>
      <c r="T7765" s="578">
        <v>1.2316411448409701E-2</v>
      </c>
      <c r="U7765" s="578">
        <v>0.44879345263058174</v>
      </c>
      <c r="V7765" s="578">
        <v>1846.9223162333151</v>
      </c>
      <c r="W7765" s="578">
        <v>0.87530799151651639</v>
      </c>
      <c r="X7765" s="578">
        <v>8.8439136535119634E-3</v>
      </c>
      <c r="Y7765" s="578">
        <v>1.2314540683291774E-2</v>
      </c>
    </row>
    <row r="7766" spans="1:25" x14ac:dyDescent="0.3">
      <c r="A7766" s="61" t="s">
        <v>8445</v>
      </c>
      <c r="B7766" s="61" t="s">
        <v>2190</v>
      </c>
      <c r="C7766" s="61" t="s">
        <v>45</v>
      </c>
      <c r="D7766" s="36">
        <v>4</v>
      </c>
      <c r="E7766" s="36">
        <v>2030</v>
      </c>
      <c r="F7766" s="578">
        <v>0.37659844395901076</v>
      </c>
      <c r="G7766" s="578">
        <v>1503.35877100626</v>
      </c>
      <c r="H7766" s="578">
        <v>0.68260945831934783</v>
      </c>
      <c r="I7766" s="578">
        <v>6.6047145768379726E-3</v>
      </c>
      <c r="J7766" s="578">
        <v>1.0023776102267807E-2</v>
      </c>
      <c r="K7766" s="578">
        <v>0.38249142334373654</v>
      </c>
      <c r="L7766" s="578">
        <v>1528.6949895222924</v>
      </c>
      <c r="M7766" s="578">
        <v>0.69891356806920091</v>
      </c>
      <c r="N7766" s="578">
        <v>6.7694681735967245E-3</v>
      </c>
      <c r="O7766" s="578">
        <v>1.0192703640010792E-2</v>
      </c>
      <c r="P7766" s="578">
        <v>0.37659841757101675</v>
      </c>
      <c r="Q7766" s="578">
        <v>1503.35877100626</v>
      </c>
      <c r="R7766" s="578">
        <v>0.68260945330515177</v>
      </c>
      <c r="S7766" s="578">
        <v>6.6047142629296653E-3</v>
      </c>
      <c r="T7766" s="578">
        <v>1.0023776102267807E-2</v>
      </c>
      <c r="U7766" s="578">
        <v>0.38249143933039847</v>
      </c>
      <c r="V7766" s="578">
        <v>1528.6949895222924</v>
      </c>
      <c r="W7766" s="578">
        <v>0.69891356919030478</v>
      </c>
      <c r="X7766" s="578">
        <v>6.7694681741083205E-3</v>
      </c>
      <c r="Y7766" s="578">
        <v>1.0192703640010792E-2</v>
      </c>
    </row>
    <row r="7767" spans="1:25" x14ac:dyDescent="0.3">
      <c r="A7767" s="61" t="s">
        <v>8446</v>
      </c>
      <c r="B7767" s="61" t="s">
        <v>2190</v>
      </c>
      <c r="C7767" s="61" t="s">
        <v>45</v>
      </c>
      <c r="D7767" s="36">
        <v>5</v>
      </c>
      <c r="E7767" s="36">
        <v>2030</v>
      </c>
      <c r="F7767" s="578">
        <v>0.33595287752927028</v>
      </c>
      <c r="G7767" s="578">
        <v>1306.770646413165</v>
      </c>
      <c r="H7767" s="578">
        <v>0.57000042595814171</v>
      </c>
      <c r="I7767" s="578">
        <v>5.4411335236560819E-3</v>
      </c>
      <c r="J7767" s="578">
        <v>8.7130071284870284E-3</v>
      </c>
      <c r="K7767" s="578">
        <v>0.35260243609471276</v>
      </c>
      <c r="L7767" s="578">
        <v>1370.9348157246825</v>
      </c>
      <c r="M7767" s="578">
        <v>0.60666664510343526</v>
      </c>
      <c r="N7767" s="578">
        <v>5.918977594698535E-3</v>
      </c>
      <c r="O7767" s="578">
        <v>9.1408360846495854E-3</v>
      </c>
      <c r="P7767" s="578">
        <v>0.33595289305131326</v>
      </c>
      <c r="Q7767" s="578">
        <v>1306.770646413165</v>
      </c>
      <c r="R7767" s="578">
        <v>0.57000045632450203</v>
      </c>
      <c r="S7767" s="578">
        <v>5.4411335683539567E-3</v>
      </c>
      <c r="T7767" s="578">
        <v>8.7130071284870284E-3</v>
      </c>
      <c r="U7767" s="578">
        <v>0.35260244649500277</v>
      </c>
      <c r="V7767" s="578">
        <v>1370.9348157246825</v>
      </c>
      <c r="W7767" s="578">
        <v>0.60666664693621875</v>
      </c>
      <c r="X7767" s="578">
        <v>5.9189775928416523E-3</v>
      </c>
      <c r="Y7767" s="578">
        <v>9.1408360846495854E-3</v>
      </c>
    </row>
    <row r="7768" spans="1:25" x14ac:dyDescent="0.3">
      <c r="A7768" s="61" t="s">
        <v>8447</v>
      </c>
      <c r="B7768" s="61" t="s">
        <v>2190</v>
      </c>
      <c r="C7768" s="61" t="s">
        <v>45</v>
      </c>
      <c r="D7768" s="36">
        <v>6</v>
      </c>
      <c r="E7768" s="36">
        <v>2030</v>
      </c>
      <c r="F7768" s="578">
        <v>0.293297855688673</v>
      </c>
      <c r="G7768" s="578">
        <v>1134.7745043436626</v>
      </c>
      <c r="H7768" s="578">
        <v>0.47539015336254398</v>
      </c>
      <c r="I7768" s="578">
        <v>4.3753121223630773E-3</v>
      </c>
      <c r="J7768" s="578">
        <v>7.5662096496671395E-3</v>
      </c>
      <c r="K7768" s="578">
        <v>0.32043997779392852</v>
      </c>
      <c r="L7768" s="578">
        <v>1236.330095926915</v>
      </c>
      <c r="M7768" s="578">
        <v>0.52981558116622751</v>
      </c>
      <c r="N7768" s="578">
        <v>5.5613707603470158E-3</v>
      </c>
      <c r="O7768" s="578">
        <v>8.2433395728003199E-3</v>
      </c>
      <c r="P7768" s="578">
        <v>0.29329786624256804</v>
      </c>
      <c r="Q7768" s="578">
        <v>1134.7745043436626</v>
      </c>
      <c r="R7768" s="578">
        <v>0.47539015060253081</v>
      </c>
      <c r="S7768" s="578">
        <v>4.3753123309594796E-3</v>
      </c>
      <c r="T7768" s="578">
        <v>7.5662096496671395E-3</v>
      </c>
      <c r="U7768" s="578">
        <v>0.32043998819421848</v>
      </c>
      <c r="V7768" s="578">
        <v>1236.330095926915</v>
      </c>
      <c r="W7768" s="578">
        <v>0.52981558318333521</v>
      </c>
      <c r="X7768" s="578">
        <v>5.5613705614897847E-3</v>
      </c>
      <c r="Y7768" s="578">
        <v>8.2433395194432962E-3</v>
      </c>
    </row>
    <row r="7769" spans="1:25" x14ac:dyDescent="0.3">
      <c r="A7769" s="61" t="s">
        <v>8448</v>
      </c>
      <c r="B7769" s="61" t="s">
        <v>2190</v>
      </c>
      <c r="C7769" s="61" t="s">
        <v>45</v>
      </c>
      <c r="D7769" s="36">
        <v>7</v>
      </c>
      <c r="E7769" s="36">
        <v>2030</v>
      </c>
      <c r="F7769" s="578">
        <v>0.30317146215888074</v>
      </c>
      <c r="G7769" s="578">
        <v>1104.7950820922802</v>
      </c>
      <c r="H7769" s="578">
        <v>0.44727881496472277</v>
      </c>
      <c r="I7769" s="578">
        <v>5.0861749134961994E-3</v>
      </c>
      <c r="J7769" s="578">
        <v>7.3663227133996126E-3</v>
      </c>
      <c r="K7769" s="578">
        <v>0.33516807678803151</v>
      </c>
      <c r="L7769" s="578">
        <v>1222.7728919982849</v>
      </c>
      <c r="M7769" s="578">
        <v>0.50554387353326957</v>
      </c>
      <c r="N7769" s="578">
        <v>8.522630280973921E-3</v>
      </c>
      <c r="O7769" s="578">
        <v>8.1529565892803114E-3</v>
      </c>
      <c r="P7769" s="578">
        <v>0.30317146759211699</v>
      </c>
      <c r="Q7769" s="578">
        <v>1104.7950820922802</v>
      </c>
      <c r="R7769" s="578">
        <v>0.44727880974081269</v>
      </c>
      <c r="S7769" s="578">
        <v>5.0861749618320521E-3</v>
      </c>
      <c r="T7769" s="578">
        <v>7.3663227133996126E-3</v>
      </c>
      <c r="U7769" s="578">
        <v>0.33516805583379472</v>
      </c>
      <c r="V7769" s="578">
        <v>1222.7728919982849</v>
      </c>
      <c r="W7769" s="578">
        <v>0.50554387118396904</v>
      </c>
      <c r="X7769" s="578">
        <v>8.522630336377306E-3</v>
      </c>
      <c r="Y7769" s="578">
        <v>8.1529565892803114E-3</v>
      </c>
    </row>
    <row r="7770" spans="1:25" x14ac:dyDescent="0.3">
      <c r="A7770" s="61" t="s">
        <v>8449</v>
      </c>
      <c r="B7770" s="61" t="s">
        <v>2190</v>
      </c>
      <c r="C7770" s="61" t="s">
        <v>45</v>
      </c>
      <c r="D7770" s="36">
        <v>8</v>
      </c>
      <c r="E7770" s="36">
        <v>2030</v>
      </c>
      <c r="F7770" s="578">
        <v>0.28356026748926827</v>
      </c>
      <c r="G7770" s="578">
        <v>955.83274968464934</v>
      </c>
      <c r="H7770" s="578">
        <v>0.37300030634347975</v>
      </c>
      <c r="I7770" s="578">
        <v>5.6120764854578377E-3</v>
      </c>
      <c r="J7770" s="578">
        <v>6.3730985566507999E-3</v>
      </c>
      <c r="K7770" s="578">
        <v>0.32272342699134976</v>
      </c>
      <c r="L7770" s="578">
        <v>1096.9081217447874</v>
      </c>
      <c r="M7770" s="578">
        <v>0.43795898160927449</v>
      </c>
      <c r="N7770" s="578">
        <v>1.2967247780996576E-2</v>
      </c>
      <c r="O7770" s="578">
        <v>7.3137312235000175E-3</v>
      </c>
      <c r="P7770" s="578">
        <v>0.28356026236751525</v>
      </c>
      <c r="Q7770" s="578">
        <v>955.83275508880376</v>
      </c>
      <c r="R7770" s="578">
        <v>0.37300029742145074</v>
      </c>
      <c r="S7770" s="578">
        <v>5.6120766948879394E-3</v>
      </c>
      <c r="T7770" s="578">
        <v>6.3730985566507999E-3</v>
      </c>
      <c r="U7770" s="578">
        <v>0.32272342699082851</v>
      </c>
      <c r="V7770" s="578">
        <v>1096.9081217447874</v>
      </c>
      <c r="W7770" s="578">
        <v>0.43795897541584328</v>
      </c>
      <c r="X7770" s="578">
        <v>1.2967247256559176E-2</v>
      </c>
      <c r="Y7770" s="578">
        <v>7.3137312235000175E-3</v>
      </c>
    </row>
    <row r="7771" spans="1:25" x14ac:dyDescent="0.3">
      <c r="A7771" s="61" t="s">
        <v>8450</v>
      </c>
      <c r="B7771" s="61" t="s">
        <v>2190</v>
      </c>
      <c r="C7771" s="61" t="s">
        <v>45</v>
      </c>
      <c r="D7771" s="36">
        <v>9</v>
      </c>
      <c r="E7771" s="36">
        <v>2030</v>
      </c>
      <c r="F7771" s="578">
        <v>0.28912938449104275</v>
      </c>
      <c r="G7771" s="578">
        <v>908.65199120839407</v>
      </c>
      <c r="H7771" s="578">
        <v>0.33893253280814373</v>
      </c>
      <c r="I7771" s="578">
        <v>6.4331032229650456E-3</v>
      </c>
      <c r="J7771" s="578">
        <v>6.0585172274537948E-3</v>
      </c>
      <c r="K7771" s="578">
        <v>0.33303919684663152</v>
      </c>
      <c r="L7771" s="578">
        <v>1064.8808428446375</v>
      </c>
      <c r="M7771" s="578">
        <v>0.40764070068117497</v>
      </c>
      <c r="N7771" s="578">
        <v>1.9712225330295E-2</v>
      </c>
      <c r="O7771" s="578">
        <v>7.1001822652760841E-3</v>
      </c>
      <c r="P7771" s="578">
        <v>0.28912939489081174</v>
      </c>
      <c r="Q7771" s="578">
        <v>908.65198612213101</v>
      </c>
      <c r="R7771" s="578">
        <v>0.33893253329529177</v>
      </c>
      <c r="S7771" s="578">
        <v>6.4331030647698101E-3</v>
      </c>
      <c r="T7771" s="578">
        <v>6.0585172274537948E-3</v>
      </c>
      <c r="U7771" s="578">
        <v>0.33303919684611527</v>
      </c>
      <c r="V7771" s="578">
        <v>1064.8808428446375</v>
      </c>
      <c r="W7771" s="578">
        <v>0.40764070466483748</v>
      </c>
      <c r="X7771" s="578">
        <v>1.9712224307189226E-2</v>
      </c>
      <c r="Y7771" s="578">
        <v>7.1001822652760841E-3</v>
      </c>
    </row>
    <row r="7772" spans="1:25" x14ac:dyDescent="0.3">
      <c r="A7772" s="61" t="s">
        <v>8451</v>
      </c>
      <c r="B7772" s="61" t="s">
        <v>2190</v>
      </c>
      <c r="C7772" s="61" t="s">
        <v>45</v>
      </c>
      <c r="D7772" s="36">
        <v>10</v>
      </c>
      <c r="E7772" s="36">
        <v>2030</v>
      </c>
      <c r="F7772" s="578">
        <v>0.29375492734991776</v>
      </c>
      <c r="G7772" s="578">
        <v>871.97103627522722</v>
      </c>
      <c r="H7772" s="578">
        <v>0.31233789084247549</v>
      </c>
      <c r="I7772" s="578">
        <v>7.0829672500849431E-3</v>
      </c>
      <c r="J7772" s="578">
        <v>5.8139462538141099E-3</v>
      </c>
      <c r="K7772" s="578">
        <v>0.34039125368578449</v>
      </c>
      <c r="L7772" s="578">
        <v>1037.2183888753198</v>
      </c>
      <c r="M7772" s="578">
        <v>0.38396729167936827</v>
      </c>
      <c r="N7772" s="578">
        <v>2.560755667870275E-2</v>
      </c>
      <c r="O7772" s="578">
        <v>6.9157434336375402E-3</v>
      </c>
      <c r="P7772" s="578">
        <v>0.29375494302666</v>
      </c>
      <c r="Q7772" s="578">
        <v>871.97103627522722</v>
      </c>
      <c r="R7772" s="578">
        <v>0.31233789119247929</v>
      </c>
      <c r="S7772" s="578">
        <v>7.0829674624330076E-3</v>
      </c>
      <c r="T7772" s="578">
        <v>5.8139461471000652E-3</v>
      </c>
      <c r="U7772" s="578">
        <v>0.34039125911849955</v>
      </c>
      <c r="V7772" s="578">
        <v>1037.2183888753198</v>
      </c>
      <c r="W7772" s="578">
        <v>0.38396728190688573</v>
      </c>
      <c r="X7772" s="578">
        <v>2.5607555625735249E-2</v>
      </c>
      <c r="Y7772" s="578">
        <v>6.9157434336375402E-3</v>
      </c>
    </row>
    <row r="7773" spans="1:25" x14ac:dyDescent="0.3">
      <c r="A7773" s="61" t="s">
        <v>8452</v>
      </c>
      <c r="B7773" s="61" t="s">
        <v>2190</v>
      </c>
      <c r="C7773" s="61" t="s">
        <v>45</v>
      </c>
      <c r="D7773" s="36">
        <v>11</v>
      </c>
      <c r="E7773" s="36">
        <v>2030</v>
      </c>
      <c r="F7773" s="578">
        <v>0.29983999721854049</v>
      </c>
      <c r="G7773" s="578">
        <v>842.73578739166203</v>
      </c>
      <c r="H7773" s="578">
        <v>0.29026935619837424</v>
      </c>
      <c r="I7773" s="578">
        <v>7.6943125386037502E-3</v>
      </c>
      <c r="J7773" s="578">
        <v>5.6190199393313326E-3</v>
      </c>
      <c r="K7773" s="578">
        <v>0.3462130397634075</v>
      </c>
      <c r="L7773" s="578">
        <v>1008.5672378540017</v>
      </c>
      <c r="M7773" s="578">
        <v>0.36051667636271123</v>
      </c>
      <c r="N7773" s="578">
        <v>2.8157107988893849E-2</v>
      </c>
      <c r="O7773" s="578">
        <v>6.7247153007580522E-3</v>
      </c>
      <c r="P7773" s="578">
        <v>0.29984001305050323</v>
      </c>
      <c r="Q7773" s="578">
        <v>842.73578198750749</v>
      </c>
      <c r="R7773" s="578">
        <v>0.29026934811201921</v>
      </c>
      <c r="S7773" s="578">
        <v>7.6943123726399146E-3</v>
      </c>
      <c r="T7773" s="578">
        <v>5.6190199393313326E-3</v>
      </c>
      <c r="U7773" s="578">
        <v>0.34621302920893898</v>
      </c>
      <c r="V7773" s="578">
        <v>1008.5672378540017</v>
      </c>
      <c r="W7773" s="578">
        <v>0.36051666891569245</v>
      </c>
      <c r="X7773" s="578">
        <v>2.8157106941155953E-2</v>
      </c>
      <c r="Y7773" s="578">
        <v>6.7247153007580522E-3</v>
      </c>
    </row>
    <row r="7774" spans="1:25" x14ac:dyDescent="0.3">
      <c r="A7774" s="61" t="s">
        <v>8453</v>
      </c>
      <c r="B7774" s="61" t="s">
        <v>2190</v>
      </c>
      <c r="C7774" s="61" t="s">
        <v>45</v>
      </c>
      <c r="D7774" s="36">
        <v>12</v>
      </c>
      <c r="E7774" s="36">
        <v>2030</v>
      </c>
      <c r="F7774" s="578">
        <v>0.30481788109284425</v>
      </c>
      <c r="G7774" s="578">
        <v>818.81742668151833</v>
      </c>
      <c r="H7774" s="578">
        <v>0.27221352320899878</v>
      </c>
      <c r="I7774" s="578">
        <v>8.1944997876159126E-3</v>
      </c>
      <c r="J7774" s="578">
        <v>5.4595421242993273E-3</v>
      </c>
      <c r="K7774" s="578">
        <v>0.34972092971758151</v>
      </c>
      <c r="L7774" s="578">
        <v>981.19337081908918</v>
      </c>
      <c r="M7774" s="578">
        <v>0.33916001148509123</v>
      </c>
      <c r="N7774" s="578">
        <v>2.766804243280295E-2</v>
      </c>
      <c r="O7774" s="578">
        <v>6.5421969144760245E-3</v>
      </c>
      <c r="P7774" s="578">
        <v>0.30481787581534947</v>
      </c>
      <c r="Q7774" s="578">
        <v>818.81742668151833</v>
      </c>
      <c r="R7774" s="578">
        <v>0.27221352369705654</v>
      </c>
      <c r="S7774" s="578">
        <v>8.1944998929657197E-3</v>
      </c>
      <c r="T7774" s="578">
        <v>5.4595421242993273E-3</v>
      </c>
      <c r="U7774" s="578">
        <v>0.34972092443800246</v>
      </c>
      <c r="V7774" s="578">
        <v>981.19337081908918</v>
      </c>
      <c r="W7774" s="578">
        <v>0.33916001170033816</v>
      </c>
      <c r="X7774" s="578">
        <v>2.7668042423101676E-2</v>
      </c>
      <c r="Y7774" s="578">
        <v>6.5421968611190026E-3</v>
      </c>
    </row>
    <row r="7775" spans="1:25" x14ac:dyDescent="0.3">
      <c r="A7775" s="61" t="s">
        <v>8454</v>
      </c>
      <c r="B7775" s="61" t="s">
        <v>2190</v>
      </c>
      <c r="C7775" s="61" t="s">
        <v>45</v>
      </c>
      <c r="D7775" s="36">
        <v>13</v>
      </c>
      <c r="E7775" s="36">
        <v>2030</v>
      </c>
      <c r="F7775" s="578">
        <v>0.29401969913765402</v>
      </c>
      <c r="G7775" s="578">
        <v>763.10985342661502</v>
      </c>
      <c r="H7775" s="578">
        <v>0.24832390180858901</v>
      </c>
      <c r="I7775" s="578">
        <v>8.184201463791391E-3</v>
      </c>
      <c r="J7775" s="578">
        <v>5.0881032269292801E-3</v>
      </c>
      <c r="K7775" s="578">
        <v>0.33761776688011902</v>
      </c>
      <c r="L7775" s="578">
        <v>922.34274927774993</v>
      </c>
      <c r="M7775" s="578">
        <v>0.31233985569993622</v>
      </c>
      <c r="N7775" s="578">
        <v>2.5998778583925675E-2</v>
      </c>
      <c r="O7775" s="578">
        <v>6.1498057233014391E-3</v>
      </c>
      <c r="P7775" s="578">
        <v>0.29401971466021298</v>
      </c>
      <c r="Q7775" s="578">
        <v>763.10985851287796</v>
      </c>
      <c r="R7775" s="578">
        <v>0.24832390533091048</v>
      </c>
      <c r="S7775" s="578">
        <v>8.1842016699435281E-3</v>
      </c>
      <c r="T7775" s="578">
        <v>5.0881032269292801E-3</v>
      </c>
      <c r="U7775" s="578">
        <v>0.33761776175888225</v>
      </c>
      <c r="V7775" s="578">
        <v>922.34274927774993</v>
      </c>
      <c r="W7775" s="578">
        <v>0.31233986148443599</v>
      </c>
      <c r="X7775" s="578">
        <v>2.5998779071945397E-2</v>
      </c>
      <c r="Y7775" s="578">
        <v>6.1498057233014391E-3</v>
      </c>
    </row>
    <row r="7776" spans="1:25" x14ac:dyDescent="0.3">
      <c r="A7776" s="61" t="s">
        <v>8455</v>
      </c>
      <c r="B7776" s="61" t="s">
        <v>2190</v>
      </c>
      <c r="C7776" s="61" t="s">
        <v>45</v>
      </c>
      <c r="D7776" s="36">
        <v>14</v>
      </c>
      <c r="E7776" s="36">
        <v>2030</v>
      </c>
      <c r="F7776" s="578">
        <v>0.28270291142499998</v>
      </c>
      <c r="G7776" s="578">
        <v>756.0672499338782</v>
      </c>
      <c r="H7776" s="578">
        <v>0.24430950433486454</v>
      </c>
      <c r="I7776" s="578">
        <v>8.7652692860729024E-3</v>
      </c>
      <c r="J7776" s="578">
        <v>5.0411475482784801E-3</v>
      </c>
      <c r="K7776" s="578">
        <v>0.324505338457792</v>
      </c>
      <c r="L7776" s="578">
        <v>906.73387654622343</v>
      </c>
      <c r="M7776" s="578">
        <v>0.303691278692724</v>
      </c>
      <c r="N7776" s="578">
        <v>2.4278203023034874E-2</v>
      </c>
      <c r="O7776" s="578">
        <v>6.04572961068091E-3</v>
      </c>
      <c r="P7776" s="578">
        <v>0.28270290110336249</v>
      </c>
      <c r="Q7776" s="578">
        <v>756.06724484761526</v>
      </c>
      <c r="R7776" s="578">
        <v>0.24430950342845825</v>
      </c>
      <c r="S7776" s="578">
        <v>8.7652693243095749E-3</v>
      </c>
      <c r="T7776" s="578">
        <v>5.0411475482784801E-3</v>
      </c>
      <c r="U7776" s="578">
        <v>0.32450533876719079</v>
      </c>
      <c r="V7776" s="578">
        <v>906.73387654622343</v>
      </c>
      <c r="W7776" s="578">
        <v>0.30369127986457028</v>
      </c>
      <c r="X7776" s="578">
        <v>2.4278198832083271E-2</v>
      </c>
      <c r="Y7776" s="578">
        <v>6.04572961068091E-3</v>
      </c>
    </row>
    <row r="7777" spans="1:25" x14ac:dyDescent="0.3">
      <c r="A7777" s="61" t="s">
        <v>8456</v>
      </c>
      <c r="B7777" s="61" t="s">
        <v>2190</v>
      </c>
      <c r="C7777" s="61" t="s">
        <v>45</v>
      </c>
      <c r="D7777" s="36">
        <v>15</v>
      </c>
      <c r="E7777" s="36">
        <v>2030</v>
      </c>
      <c r="F7777" s="578">
        <v>0.27292414128741349</v>
      </c>
      <c r="G7777" s="578">
        <v>753.50271733601858</v>
      </c>
      <c r="H7777" s="578">
        <v>0.24223461819551947</v>
      </c>
      <c r="I7777" s="578">
        <v>9.3137468008990081E-3</v>
      </c>
      <c r="J7777" s="578">
        <v>5.0240489848268474E-3</v>
      </c>
      <c r="K7777" s="578">
        <v>0.31288482863335249</v>
      </c>
      <c r="L7777" s="578">
        <v>895.30354118347157</v>
      </c>
      <c r="M7777" s="578">
        <v>0.29724858777268504</v>
      </c>
      <c r="N7777" s="578">
        <v>2.3240598521473001E-2</v>
      </c>
      <c r="O7777" s="578">
        <v>5.9695180534617889E-3</v>
      </c>
      <c r="P7777" s="578">
        <v>0.27292414144263399</v>
      </c>
      <c r="Q7777" s="578">
        <v>753.50271733601858</v>
      </c>
      <c r="R7777" s="578">
        <v>0.24223462257574102</v>
      </c>
      <c r="S7777" s="578">
        <v>9.3137468585761437E-3</v>
      </c>
      <c r="T7777" s="578">
        <v>5.0240489848268474E-3</v>
      </c>
      <c r="U7777" s="578">
        <v>0.31288484462209898</v>
      </c>
      <c r="V7777" s="578">
        <v>895.30354118347157</v>
      </c>
      <c r="W7777" s="578">
        <v>0.29724858157279221</v>
      </c>
      <c r="X7777" s="578">
        <v>2.3240598521473001E-2</v>
      </c>
      <c r="Y7777" s="578">
        <v>5.9695181068188117E-3</v>
      </c>
    </row>
    <row r="7778" spans="1:25" x14ac:dyDescent="0.3">
      <c r="A7778" s="580" t="s">
        <v>8457</v>
      </c>
      <c r="B7778" s="580" t="s">
        <v>2190</v>
      </c>
      <c r="C7778" s="580" t="s">
        <v>45</v>
      </c>
      <c r="D7778" s="581">
        <v>16</v>
      </c>
      <c r="E7778" s="581">
        <v>2030</v>
      </c>
      <c r="F7778" s="582">
        <v>0.2661864895698845</v>
      </c>
      <c r="G7778" s="582">
        <v>767.07115491231252</v>
      </c>
      <c r="H7778" s="582">
        <v>0.24553370434174748</v>
      </c>
      <c r="I7778" s="582">
        <v>1.0135125894673058E-2</v>
      </c>
      <c r="J7778" s="582">
        <v>5.1145164955717776E-3</v>
      </c>
      <c r="K7778" s="582">
        <v>0.30471257534282803</v>
      </c>
      <c r="L7778" s="582">
        <v>900.5640951792393</v>
      </c>
      <c r="M7778" s="582">
        <v>0.2962750811464045</v>
      </c>
      <c r="N7778" s="582">
        <v>2.2949015304069027E-2</v>
      </c>
      <c r="O7778" s="582">
        <v>6.0045911983858452E-3</v>
      </c>
      <c r="P7778" s="582">
        <v>0.26618648933694977</v>
      </c>
      <c r="Q7778" s="582">
        <v>767.07115491231252</v>
      </c>
      <c r="R7778" s="582">
        <v>0.24553369208818224</v>
      </c>
      <c r="S7778" s="582">
        <v>1.0135125794401253E-2</v>
      </c>
      <c r="T7778" s="582">
        <v>5.1145164955717776E-3</v>
      </c>
      <c r="U7778" s="582">
        <v>0.30471258015414004</v>
      </c>
      <c r="V7778" s="582">
        <v>900.56409009297613</v>
      </c>
      <c r="W7778" s="582">
        <v>0.29627507063652975</v>
      </c>
      <c r="X7778" s="582">
        <v>2.2949014795206751E-2</v>
      </c>
      <c r="Y7778" s="582">
        <v>6.0045911450288224E-3</v>
      </c>
    </row>
    <row r="7779" spans="1:25" x14ac:dyDescent="0.3">
      <c r="A7779" s="61" t="s">
        <v>1413</v>
      </c>
      <c r="B7779" s="61" t="s">
        <v>48</v>
      </c>
      <c r="C7779" s="61" t="s">
        <v>45</v>
      </c>
      <c r="D7779" s="36">
        <v>1</v>
      </c>
      <c r="E7779" s="36">
        <v>2012</v>
      </c>
      <c r="F7779" s="578">
        <v>83.310966792322318</v>
      </c>
      <c r="G7779" s="578">
        <v>7805.9640604654896</v>
      </c>
      <c r="H7779" s="578">
        <v>8.2934415883695074</v>
      </c>
      <c r="I7779" s="578">
        <v>4.4754804447293228</v>
      </c>
      <c r="J7779" s="578">
        <v>6.693417563413577E-2</v>
      </c>
      <c r="K7779" s="578">
        <v>86.661718467716071</v>
      </c>
      <c r="L7779" s="578">
        <v>8268.9620513915979</v>
      </c>
      <c r="M7779" s="578">
        <v>8.790803700685494</v>
      </c>
      <c r="N7779" s="578">
        <v>4.6970901489257804</v>
      </c>
      <c r="O7779" s="578">
        <v>7.0904175362860131E-2</v>
      </c>
      <c r="P7779" s="578">
        <v>83.310971047302374</v>
      </c>
      <c r="Q7779" s="578">
        <v>7805.9640604654896</v>
      </c>
      <c r="R7779" s="578">
        <v>8.2934412703228482</v>
      </c>
      <c r="S7779" s="578">
        <v>4.4754807576537052</v>
      </c>
      <c r="T7779" s="578">
        <v>6.693417563413577E-2</v>
      </c>
      <c r="U7779" s="578">
        <v>86.661712820564048</v>
      </c>
      <c r="V7779" s="578">
        <v>8268.9620513915979</v>
      </c>
      <c r="W7779" s="578">
        <v>8.7908036299049819</v>
      </c>
      <c r="X7779" s="578">
        <v>4.6970901489257804</v>
      </c>
      <c r="Y7779" s="578">
        <v>7.0904175362860131E-2</v>
      </c>
    </row>
    <row r="7780" spans="1:25" x14ac:dyDescent="0.3">
      <c r="A7780" s="61" t="s">
        <v>1414</v>
      </c>
      <c r="B7780" s="61" t="s">
        <v>48</v>
      </c>
      <c r="C7780" s="61" t="s">
        <v>45</v>
      </c>
      <c r="D7780" s="36">
        <v>2</v>
      </c>
      <c r="E7780" s="36">
        <v>2012</v>
      </c>
      <c r="F7780" s="578">
        <v>40.088832481783626</v>
      </c>
      <c r="G7780" s="578">
        <v>3944.0751571655219</v>
      </c>
      <c r="H7780" s="578">
        <v>4.0097836928907746</v>
      </c>
      <c r="I7780" s="578">
        <v>2.2728981872399574</v>
      </c>
      <c r="J7780" s="578">
        <v>3.3819645293988225E-2</v>
      </c>
      <c r="K7780" s="578">
        <v>42.425524183839947</v>
      </c>
      <c r="L7780" s="578">
        <v>4452.3406575520803</v>
      </c>
      <c r="M7780" s="578">
        <v>4.64534639846533</v>
      </c>
      <c r="N7780" s="578">
        <v>2.5126037870844171</v>
      </c>
      <c r="O7780" s="578">
        <v>3.8177814722682002E-2</v>
      </c>
      <c r="P7780" s="578">
        <v>40.0888350860914</v>
      </c>
      <c r="Q7780" s="578">
        <v>3944.0751571655219</v>
      </c>
      <c r="R7780" s="578">
        <v>4.0097834321204529</v>
      </c>
      <c r="S7780" s="578">
        <v>2.2728982567787099</v>
      </c>
      <c r="T7780" s="578">
        <v>3.3819645293988225E-2</v>
      </c>
      <c r="U7780" s="578">
        <v>42.425521599400426</v>
      </c>
      <c r="V7780" s="578">
        <v>4452.3406575520803</v>
      </c>
      <c r="W7780" s="578">
        <v>4.64534639846533</v>
      </c>
      <c r="X7780" s="578">
        <v>2.5126036951939223</v>
      </c>
      <c r="Y7780" s="578">
        <v>3.8177814198813054E-2</v>
      </c>
    </row>
    <row r="7781" spans="1:25" x14ac:dyDescent="0.3">
      <c r="A7781" s="61" t="s">
        <v>1415</v>
      </c>
      <c r="B7781" s="61" t="s">
        <v>48</v>
      </c>
      <c r="C7781" s="61" t="s">
        <v>45</v>
      </c>
      <c r="D7781" s="36">
        <v>3</v>
      </c>
      <c r="E7781" s="36">
        <v>2012</v>
      </c>
      <c r="F7781" s="578">
        <v>21.662581049662499</v>
      </c>
      <c r="G7781" s="578">
        <v>2224.1690648396775</v>
      </c>
      <c r="H7781" s="578">
        <v>2.1393802621168976</v>
      </c>
      <c r="I7781" s="578">
        <v>1.25825294448683</v>
      </c>
      <c r="J7781" s="578">
        <v>1.9071778437743523E-2</v>
      </c>
      <c r="K7781" s="578">
        <v>24.663065690498673</v>
      </c>
      <c r="L7781" s="578">
        <v>2864.4049504597951</v>
      </c>
      <c r="M7781" s="578">
        <v>2.4531714583281374</v>
      </c>
      <c r="N7781" s="578">
        <v>1.5245180130004801</v>
      </c>
      <c r="O7781" s="578">
        <v>2.4561788944993099E-2</v>
      </c>
      <c r="P7781" s="578">
        <v>21.662583126405124</v>
      </c>
      <c r="Q7781" s="578">
        <v>2224.1690648396775</v>
      </c>
      <c r="R7781" s="578">
        <v>2.139380839342865</v>
      </c>
      <c r="S7781" s="578">
        <v>1.2582529447972726</v>
      </c>
      <c r="T7781" s="578">
        <v>1.9071778437743523E-2</v>
      </c>
      <c r="U7781" s="578">
        <v>24.663065164495475</v>
      </c>
      <c r="V7781" s="578">
        <v>2864.4049504597951</v>
      </c>
      <c r="W7781" s="578">
        <v>2.4531714567371274</v>
      </c>
      <c r="X7781" s="578">
        <v>1.5245180130004801</v>
      </c>
      <c r="Y7781" s="578">
        <v>2.4561788944993099E-2</v>
      </c>
    </row>
    <row r="7782" spans="1:25" x14ac:dyDescent="0.3">
      <c r="A7782" s="61" t="s">
        <v>1416</v>
      </c>
      <c r="B7782" s="61" t="s">
        <v>48</v>
      </c>
      <c r="C7782" s="61" t="s">
        <v>45</v>
      </c>
      <c r="D7782" s="36">
        <v>4</v>
      </c>
      <c r="E7782" s="36">
        <v>2012</v>
      </c>
      <c r="F7782" s="578">
        <v>12.144177762917574</v>
      </c>
      <c r="G7782" s="578">
        <v>1103.3144556681275</v>
      </c>
      <c r="H7782" s="578">
        <v>1.2793744878921001</v>
      </c>
      <c r="I7782" s="578">
        <v>0.65731099247932401</v>
      </c>
      <c r="J7782" s="578">
        <v>9.4606474837443284E-3</v>
      </c>
      <c r="K7782" s="578">
        <v>19.260404248644225</v>
      </c>
      <c r="L7782" s="578">
        <v>2362.2957890828375</v>
      </c>
      <c r="M7782" s="578">
        <v>1.7449687811895225</v>
      </c>
      <c r="N7782" s="578">
        <v>1.2210691031068526</v>
      </c>
      <c r="O7782" s="578">
        <v>2.0256388602623025E-2</v>
      </c>
      <c r="P7782" s="578">
        <v>12.144177764372774</v>
      </c>
      <c r="Q7782" s="578">
        <v>1103.3144556681275</v>
      </c>
      <c r="R7782" s="578">
        <v>1.2793744915591825</v>
      </c>
      <c r="S7782" s="578">
        <v>0.65731099247932401</v>
      </c>
      <c r="T7782" s="578">
        <v>9.4606474837443284E-3</v>
      </c>
      <c r="U7782" s="578">
        <v>19.260402172920251</v>
      </c>
      <c r="V7782" s="578">
        <v>2362.2957890828375</v>
      </c>
      <c r="W7782" s="578">
        <v>1.7449684661696598</v>
      </c>
      <c r="X7782" s="578">
        <v>1.2210690978293548</v>
      </c>
      <c r="Y7782" s="578">
        <v>2.0256389126491976E-2</v>
      </c>
    </row>
    <row r="7783" spans="1:25" x14ac:dyDescent="0.3">
      <c r="A7783" s="61" t="s">
        <v>1417</v>
      </c>
      <c r="B7783" s="61" t="s">
        <v>48</v>
      </c>
      <c r="C7783" s="61" t="s">
        <v>45</v>
      </c>
      <c r="D7783" s="36">
        <v>5</v>
      </c>
      <c r="E7783" s="36">
        <v>2012</v>
      </c>
      <c r="F7783" s="578">
        <v>10.939982535749206</v>
      </c>
      <c r="G7783" s="578">
        <v>1137.1548080444275</v>
      </c>
      <c r="H7783" s="578">
        <v>1.0342685842576076</v>
      </c>
      <c r="I7783" s="578">
        <v>0.62804397319753957</v>
      </c>
      <c r="J7783" s="578">
        <v>9.7509054952145818E-3</v>
      </c>
      <c r="K7783" s="578">
        <v>16.678701895948802</v>
      </c>
      <c r="L7783" s="578">
        <v>2087.1636212666776</v>
      </c>
      <c r="M7783" s="578">
        <v>1.3750066026889975</v>
      </c>
      <c r="N7783" s="578">
        <v>1.0808775198335374</v>
      </c>
      <c r="O7783" s="578">
        <v>1.7897222870184672E-2</v>
      </c>
      <c r="P7783" s="578">
        <v>10.939982738665963</v>
      </c>
      <c r="Q7783" s="578">
        <v>1137.1548080444275</v>
      </c>
      <c r="R7783" s="578">
        <v>1.0342685945797676</v>
      </c>
      <c r="S7783" s="578">
        <v>0.62804395208756048</v>
      </c>
      <c r="T7783" s="578">
        <v>9.7509054418575616E-3</v>
      </c>
      <c r="U7783" s="578">
        <v>16.678701380413226</v>
      </c>
      <c r="V7783" s="578">
        <v>2087.1636212666776</v>
      </c>
      <c r="W7783" s="578">
        <v>1.3750066026889975</v>
      </c>
      <c r="X7783" s="578">
        <v>1.080877445948615</v>
      </c>
      <c r="Y7783" s="578">
        <v>1.7897222870184672E-2</v>
      </c>
    </row>
    <row r="7784" spans="1:25" x14ac:dyDescent="0.3">
      <c r="A7784" s="61" t="s">
        <v>1418</v>
      </c>
      <c r="B7784" s="61" t="s">
        <v>48</v>
      </c>
      <c r="C7784" s="61" t="s">
        <v>45</v>
      </c>
      <c r="D7784" s="36">
        <v>6</v>
      </c>
      <c r="E7784" s="36">
        <v>2012</v>
      </c>
      <c r="F7784" s="578">
        <v>10.217461889274974</v>
      </c>
      <c r="G7784" s="578">
        <v>1157.4568036397275</v>
      </c>
      <c r="H7784" s="578">
        <v>0.88720533923090705</v>
      </c>
      <c r="I7784" s="578">
        <v>0.61048301076516431</v>
      </c>
      <c r="J7784" s="578">
        <v>9.9250317046729007E-3</v>
      </c>
      <c r="K7784" s="578">
        <v>15.067853189587623</v>
      </c>
      <c r="L7784" s="578">
        <v>1920.4393831888774</v>
      </c>
      <c r="M7784" s="578">
        <v>1.129129585538365</v>
      </c>
      <c r="N7784" s="578">
        <v>0.97856437166531851</v>
      </c>
      <c r="O7784" s="578">
        <v>1.6467639516728572E-2</v>
      </c>
      <c r="P7784" s="578">
        <v>10.217461904695149</v>
      </c>
      <c r="Q7784" s="578">
        <v>1157.4567515055301</v>
      </c>
      <c r="R7784" s="578">
        <v>0.88720540731446773</v>
      </c>
      <c r="S7784" s="578">
        <v>0.61048300564289004</v>
      </c>
      <c r="T7784" s="578">
        <v>9.9250317046729007E-3</v>
      </c>
      <c r="U7784" s="578">
        <v>15.067854227173125</v>
      </c>
      <c r="V7784" s="578">
        <v>1920.4393831888774</v>
      </c>
      <c r="W7784" s="578">
        <v>1.1291295850144925</v>
      </c>
      <c r="X7784" s="578">
        <v>0.97856431206067351</v>
      </c>
      <c r="Y7784" s="578">
        <v>1.6467639516728572E-2</v>
      </c>
    </row>
    <row r="7785" spans="1:25" x14ac:dyDescent="0.3">
      <c r="A7785" s="61" t="s">
        <v>1419</v>
      </c>
      <c r="B7785" s="61" t="s">
        <v>48</v>
      </c>
      <c r="C7785" s="61" t="s">
        <v>45</v>
      </c>
      <c r="D7785" s="36">
        <v>7</v>
      </c>
      <c r="E7785" s="36">
        <v>2012</v>
      </c>
      <c r="F7785" s="578">
        <v>9.7357886886262541</v>
      </c>
      <c r="G7785" s="578">
        <v>1170.9948005676199</v>
      </c>
      <c r="H7785" s="578">
        <v>0.78916046906184967</v>
      </c>
      <c r="I7785" s="578">
        <v>0.59877616446465198</v>
      </c>
      <c r="J7785" s="578">
        <v>1.0041158006060858E-2</v>
      </c>
      <c r="K7785" s="578">
        <v>14.560083394157076</v>
      </c>
      <c r="L7785" s="578">
        <v>1880.0826988220151</v>
      </c>
      <c r="M7785" s="578">
        <v>1.0039133281291726</v>
      </c>
      <c r="N7785" s="578">
        <v>0.94225580307344559</v>
      </c>
      <c r="O7785" s="578">
        <v>1.6121634650820175E-2</v>
      </c>
      <c r="P7785" s="578">
        <v>9.7357893544879364</v>
      </c>
      <c r="Q7785" s="578">
        <v>1170.9948005676199</v>
      </c>
      <c r="R7785" s="578">
        <v>0.78916047808403733</v>
      </c>
      <c r="S7785" s="578">
        <v>0.59877627529203881</v>
      </c>
      <c r="T7785" s="578">
        <v>1.0041158006060858E-2</v>
      </c>
      <c r="U7785" s="578">
        <v>14.560084438281226</v>
      </c>
      <c r="V7785" s="578">
        <v>1880.0826988220151</v>
      </c>
      <c r="W7785" s="578">
        <v>1.0039133386841574</v>
      </c>
      <c r="X7785" s="578">
        <v>0.94225580307344559</v>
      </c>
      <c r="Y7785" s="578">
        <v>1.6121635174689123E-2</v>
      </c>
    </row>
    <row r="7786" spans="1:25" x14ac:dyDescent="0.3">
      <c r="A7786" s="61" t="s">
        <v>1420</v>
      </c>
      <c r="B7786" s="61" t="s">
        <v>48</v>
      </c>
      <c r="C7786" s="61" t="s">
        <v>45</v>
      </c>
      <c r="D7786" s="36">
        <v>8</v>
      </c>
      <c r="E7786" s="36">
        <v>2012</v>
      </c>
      <c r="F7786" s="578">
        <v>9.2548259193451052</v>
      </c>
      <c r="G7786" s="578">
        <v>1126.34803771972</v>
      </c>
      <c r="H7786" s="578">
        <v>0.69870369850347402</v>
      </c>
      <c r="I7786" s="578">
        <v>0.59290274465456549</v>
      </c>
      <c r="J7786" s="578">
        <v>9.6583372845391834E-3</v>
      </c>
      <c r="K7786" s="578">
        <v>12.663584774961475</v>
      </c>
      <c r="L7786" s="578">
        <v>1610.8793373107851</v>
      </c>
      <c r="M7786" s="578">
        <v>0.93912224056354354</v>
      </c>
      <c r="N7786" s="578">
        <v>0.77595701813697804</v>
      </c>
      <c r="O7786" s="578">
        <v>1.3813240502107249E-2</v>
      </c>
      <c r="P7786" s="578">
        <v>9.2548270275025395</v>
      </c>
      <c r="Q7786" s="578">
        <v>1126.34803771972</v>
      </c>
      <c r="R7786" s="578">
        <v>0.69870369850347402</v>
      </c>
      <c r="S7786" s="578">
        <v>0.59290273953229133</v>
      </c>
      <c r="T7786" s="578">
        <v>9.65833738640259E-3</v>
      </c>
      <c r="U7786" s="578">
        <v>12.663585817523749</v>
      </c>
      <c r="V7786" s="578">
        <v>1610.8793373107851</v>
      </c>
      <c r="W7786" s="578">
        <v>0.9391222549408359</v>
      </c>
      <c r="X7786" s="578">
        <v>0.77595701813697804</v>
      </c>
      <c r="Y7786" s="578">
        <v>1.3813240502107249E-2</v>
      </c>
    </row>
    <row r="7787" spans="1:25" x14ac:dyDescent="0.3">
      <c r="A7787" s="61" t="s">
        <v>1421</v>
      </c>
      <c r="B7787" s="61" t="s">
        <v>48</v>
      </c>
      <c r="C7787" s="61" t="s">
        <v>45</v>
      </c>
      <c r="D7787" s="36">
        <v>9</v>
      </c>
      <c r="E7787" s="36">
        <v>2012</v>
      </c>
      <c r="F7787" s="578">
        <v>8.8941087555673768</v>
      </c>
      <c r="G7787" s="578">
        <v>1092.87000528971</v>
      </c>
      <c r="H7787" s="578">
        <v>0.63086048127540018</v>
      </c>
      <c r="I7787" s="578">
        <v>0.58849801123142198</v>
      </c>
      <c r="J7787" s="578">
        <v>9.371288528200232E-3</v>
      </c>
      <c r="K7787" s="578">
        <v>12.317524154199974</v>
      </c>
      <c r="L7787" s="578">
        <v>1570.1422882080024</v>
      </c>
      <c r="M7787" s="578">
        <v>0.8878387915319762</v>
      </c>
      <c r="N7787" s="578">
        <v>0.72822366189211551</v>
      </c>
      <c r="O7787" s="578">
        <v>1.34639249493678E-2</v>
      </c>
      <c r="P7787" s="578">
        <v>8.8941087662800129</v>
      </c>
      <c r="Q7787" s="578">
        <v>1092.87000528971</v>
      </c>
      <c r="R7787" s="578">
        <v>0.63086053405034592</v>
      </c>
      <c r="S7787" s="578">
        <v>0.58849801123142198</v>
      </c>
      <c r="T7787" s="578">
        <v>9.3712884748432083E-3</v>
      </c>
      <c r="U7787" s="578">
        <v>12.317524151595176</v>
      </c>
      <c r="V7787" s="578">
        <v>1570.1422882080024</v>
      </c>
      <c r="W7787" s="578">
        <v>0.88783878150085582</v>
      </c>
      <c r="X7787" s="578">
        <v>0.72822347190231029</v>
      </c>
      <c r="Y7787" s="578">
        <v>1.34639249493678E-2</v>
      </c>
    </row>
    <row r="7788" spans="1:25" x14ac:dyDescent="0.3">
      <c r="A7788" s="61" t="s">
        <v>1422</v>
      </c>
      <c r="B7788" s="61" t="s">
        <v>48</v>
      </c>
      <c r="C7788" s="61" t="s">
        <v>45</v>
      </c>
      <c r="D7788" s="36">
        <v>10</v>
      </c>
      <c r="E7788" s="36">
        <v>2012</v>
      </c>
      <c r="F7788" s="578">
        <v>8.613532644633473</v>
      </c>
      <c r="G7788" s="578">
        <v>1066.828478495275</v>
      </c>
      <c r="H7788" s="578">
        <v>0.57809247276357656</v>
      </c>
      <c r="I7788" s="578">
        <v>0.58507000437627166</v>
      </c>
      <c r="J7788" s="578">
        <v>9.1479785963504839E-3</v>
      </c>
      <c r="K7788" s="578">
        <v>12.032154935785575</v>
      </c>
      <c r="L7788" s="578">
        <v>1537.2297999064076</v>
      </c>
      <c r="M7788" s="578">
        <v>0.84992998937377651</v>
      </c>
      <c r="N7788" s="578">
        <v>0.68489296485980344</v>
      </c>
      <c r="O7788" s="578">
        <v>1.3181733452559725E-2</v>
      </c>
      <c r="P7788" s="578">
        <v>8.6135325500702749</v>
      </c>
      <c r="Q7788" s="578">
        <v>1066.8285306294702</v>
      </c>
      <c r="R7788" s="578">
        <v>0.57809256248098451</v>
      </c>
      <c r="S7788" s="578">
        <v>0.58506999909877699</v>
      </c>
      <c r="T7788" s="578">
        <v>9.1479786012011212E-3</v>
      </c>
      <c r="U7788" s="578">
        <v>12.032155978241125</v>
      </c>
      <c r="V7788" s="578">
        <v>1537.2297999064076</v>
      </c>
      <c r="W7788" s="578">
        <v>0.84992998409628195</v>
      </c>
      <c r="X7788" s="578">
        <v>0.68489295989274979</v>
      </c>
      <c r="Y7788" s="578">
        <v>1.3181733452559725E-2</v>
      </c>
    </row>
    <row r="7789" spans="1:25" x14ac:dyDescent="0.3">
      <c r="A7789" s="61" t="s">
        <v>1423</v>
      </c>
      <c r="B7789" s="61" t="s">
        <v>48</v>
      </c>
      <c r="C7789" s="61" t="s">
        <v>45</v>
      </c>
      <c r="D7789" s="36">
        <v>11</v>
      </c>
      <c r="E7789" s="36">
        <v>2012</v>
      </c>
      <c r="F7789" s="578">
        <v>9.808516164256897</v>
      </c>
      <c r="G7789" s="578">
        <v>1243.8253873189224</v>
      </c>
      <c r="H7789" s="578">
        <v>0.69949037621457399</v>
      </c>
      <c r="I7789" s="578">
        <v>0.54676527983974632</v>
      </c>
      <c r="J7789" s="578">
        <v>1.0665741574484799E-2</v>
      </c>
      <c r="K7789" s="578">
        <v>11.741379719901749</v>
      </c>
      <c r="L7789" s="578">
        <v>1510.746828715005</v>
      </c>
      <c r="M7789" s="578">
        <v>0.82331759393370374</v>
      </c>
      <c r="N7789" s="578">
        <v>0.63136602511318984</v>
      </c>
      <c r="O7789" s="578">
        <v>1.295461679304325E-2</v>
      </c>
      <c r="P7789" s="578">
        <v>9.8085166811845692</v>
      </c>
      <c r="Q7789" s="578">
        <v>1243.8253873189224</v>
      </c>
      <c r="R7789" s="578">
        <v>0.6994903545904283</v>
      </c>
      <c r="S7789" s="578">
        <v>0.54676527041010525</v>
      </c>
      <c r="T7789" s="578">
        <v>1.0665741574484799E-2</v>
      </c>
      <c r="U7789" s="578">
        <v>11.7413802414424</v>
      </c>
      <c r="V7789" s="578">
        <v>1510.746828715005</v>
      </c>
      <c r="W7789" s="578">
        <v>0.82331758762787366</v>
      </c>
      <c r="X7789" s="578">
        <v>0.63136599888093692</v>
      </c>
      <c r="Y7789" s="578">
        <v>1.295461679304325E-2</v>
      </c>
    </row>
    <row r="7790" spans="1:25" x14ac:dyDescent="0.3">
      <c r="A7790" s="61" t="s">
        <v>1424</v>
      </c>
      <c r="B7790" s="61" t="s">
        <v>48</v>
      </c>
      <c r="C7790" s="61" t="s">
        <v>45</v>
      </c>
      <c r="D7790" s="36">
        <v>12</v>
      </c>
      <c r="E7790" s="36">
        <v>2012</v>
      </c>
      <c r="F7790" s="578">
        <v>10.78623538708292</v>
      </c>
      <c r="G7790" s="578">
        <v>1388.6423962910926</v>
      </c>
      <c r="H7790" s="578">
        <v>0.79881549073615998</v>
      </c>
      <c r="I7790" s="578">
        <v>0.51542348600924004</v>
      </c>
      <c r="J7790" s="578">
        <v>1.1907611517623649E-2</v>
      </c>
      <c r="K7790" s="578">
        <v>11.493912915189824</v>
      </c>
      <c r="L7790" s="578">
        <v>1488.1646626790298</v>
      </c>
      <c r="M7790" s="578">
        <v>0.80174825746022749</v>
      </c>
      <c r="N7790" s="578">
        <v>0.585577369240733</v>
      </c>
      <c r="O7790" s="578">
        <v>1.2760997769267549E-2</v>
      </c>
      <c r="P7790" s="578">
        <v>10.786236947053059</v>
      </c>
      <c r="Q7790" s="578">
        <v>1388.6423962910926</v>
      </c>
      <c r="R7790" s="578">
        <v>0.7988154928122333</v>
      </c>
      <c r="S7790" s="578">
        <v>0.51542348872559751</v>
      </c>
      <c r="T7790" s="578">
        <v>1.1907611517623649E-2</v>
      </c>
      <c r="U7790" s="578">
        <v>11.493910307690349</v>
      </c>
      <c r="V7790" s="578">
        <v>1488.1647148132251</v>
      </c>
      <c r="W7790" s="578">
        <v>0.80174823111155979</v>
      </c>
      <c r="X7790" s="578">
        <v>0.58557732977593902</v>
      </c>
      <c r="Y7790" s="578">
        <v>1.27609982931365E-2</v>
      </c>
    </row>
    <row r="7791" spans="1:25" x14ac:dyDescent="0.3">
      <c r="A7791" s="61" t="s">
        <v>1425</v>
      </c>
      <c r="B7791" s="61" t="s">
        <v>48</v>
      </c>
      <c r="C7791" s="61" t="s">
        <v>45</v>
      </c>
      <c r="D7791" s="36">
        <v>13</v>
      </c>
      <c r="E7791" s="36">
        <v>2012</v>
      </c>
      <c r="F7791" s="578">
        <v>10.659442703845901</v>
      </c>
      <c r="G7791" s="578">
        <v>1388.2890497843375</v>
      </c>
      <c r="H7791" s="578">
        <v>0.77226105972658798</v>
      </c>
      <c r="I7791" s="578">
        <v>0.4717943158466365</v>
      </c>
      <c r="J7791" s="578">
        <v>1.1904582400650975E-2</v>
      </c>
      <c r="K7791" s="578">
        <v>11.2999208510494</v>
      </c>
      <c r="L7791" s="578">
        <v>1475.7061386108326</v>
      </c>
      <c r="M7791" s="578">
        <v>0.76803764268212582</v>
      </c>
      <c r="N7791" s="578">
        <v>0.54309286196560869</v>
      </c>
      <c r="O7791" s="578">
        <v>1.2654212303459601E-2</v>
      </c>
      <c r="P7791" s="578">
        <v>10.659445408057421</v>
      </c>
      <c r="Q7791" s="578">
        <v>1388.288945515945</v>
      </c>
      <c r="R7791" s="578">
        <v>0.77226103923749145</v>
      </c>
      <c r="S7791" s="578">
        <v>0.4717944324947887</v>
      </c>
      <c r="T7791" s="578">
        <v>1.1904582400650975E-2</v>
      </c>
      <c r="U7791" s="578">
        <v>11.299919861722875</v>
      </c>
      <c r="V7791" s="578">
        <v>1475.7061386108326</v>
      </c>
      <c r="W7791" s="578">
        <v>0.76803767644256926</v>
      </c>
      <c r="X7791" s="578">
        <v>0.54309281586514124</v>
      </c>
      <c r="Y7791" s="578">
        <v>1.2654212303459601E-2</v>
      </c>
    </row>
    <row r="7792" spans="1:25" x14ac:dyDescent="0.3">
      <c r="A7792" s="61" t="s">
        <v>1426</v>
      </c>
      <c r="B7792" s="61" t="s">
        <v>48</v>
      </c>
      <c r="C7792" s="61" t="s">
        <v>45</v>
      </c>
      <c r="D7792" s="36">
        <v>14</v>
      </c>
      <c r="E7792" s="36">
        <v>2012</v>
      </c>
      <c r="F7792" s="578">
        <v>11.496258391266201</v>
      </c>
      <c r="G7792" s="578">
        <v>1487.8114700317351</v>
      </c>
      <c r="H7792" s="578">
        <v>0.73922340773666861</v>
      </c>
      <c r="I7792" s="578">
        <v>0.47081660867358222</v>
      </c>
      <c r="J7792" s="578">
        <v>1.2758017866872225E-2</v>
      </c>
      <c r="K7792" s="578">
        <v>12.078233969504526</v>
      </c>
      <c r="L7792" s="578">
        <v>1566.3194567362375</v>
      </c>
      <c r="M7792" s="578">
        <v>0.73690340446773872</v>
      </c>
      <c r="N7792" s="578">
        <v>0.5405444510591525</v>
      </c>
      <c r="O7792" s="578">
        <v>1.3431231277839524E-2</v>
      </c>
      <c r="P7792" s="578">
        <v>11.496259956518724</v>
      </c>
      <c r="Q7792" s="578">
        <v>1487.8114700317351</v>
      </c>
      <c r="R7792" s="578">
        <v>0.7392233928355072</v>
      </c>
      <c r="S7792" s="578">
        <v>0.470816603551308</v>
      </c>
      <c r="T7792" s="578">
        <v>1.2758017866872225E-2</v>
      </c>
      <c r="U7792" s="578">
        <v>12.078233970605623</v>
      </c>
      <c r="V7792" s="578">
        <v>1566.3194567362375</v>
      </c>
      <c r="W7792" s="578">
        <v>0.73690344034306032</v>
      </c>
      <c r="X7792" s="578">
        <v>0.54054439250224551</v>
      </c>
      <c r="Y7792" s="578">
        <v>1.3431231277839524E-2</v>
      </c>
    </row>
    <row r="7793" spans="1:25" x14ac:dyDescent="0.3">
      <c r="A7793" s="61" t="s">
        <v>1427</v>
      </c>
      <c r="B7793" s="61" t="s">
        <v>48</v>
      </c>
      <c r="C7793" s="61" t="s">
        <v>45</v>
      </c>
      <c r="D7793" s="36">
        <v>15</v>
      </c>
      <c r="E7793" s="36">
        <v>2012</v>
      </c>
      <c r="F7793" s="578">
        <v>12.295881324011075</v>
      </c>
      <c r="G7793" s="578">
        <v>1581.9529101053827</v>
      </c>
      <c r="H7793" s="578">
        <v>0.71076585014816329</v>
      </c>
      <c r="I7793" s="578">
        <v>0.47299471287988099</v>
      </c>
      <c r="J7793" s="578">
        <v>1.356528741113525E-2</v>
      </c>
      <c r="K7793" s="578">
        <v>12.8158392085509</v>
      </c>
      <c r="L7793" s="578">
        <v>1651.1885655720976</v>
      </c>
      <c r="M7793" s="578">
        <v>0.71132339218941776</v>
      </c>
      <c r="N7793" s="578">
        <v>0.53699680790305104</v>
      </c>
      <c r="O7793" s="578">
        <v>1.4158968668198151E-2</v>
      </c>
      <c r="P7793" s="578">
        <v>12.295883414102674</v>
      </c>
      <c r="Q7793" s="578">
        <v>1581.9529101053827</v>
      </c>
      <c r="R7793" s="578">
        <v>0.71076589236812016</v>
      </c>
      <c r="S7793" s="578">
        <v>0.47299470158759477</v>
      </c>
      <c r="T7793" s="578">
        <v>1.356528741113525E-2</v>
      </c>
      <c r="U7793" s="578">
        <v>12.815837649938949</v>
      </c>
      <c r="V7793" s="578">
        <v>1651.1885655720976</v>
      </c>
      <c r="W7793" s="578">
        <v>0.71132339218941776</v>
      </c>
      <c r="X7793" s="578">
        <v>0.53699680790305104</v>
      </c>
      <c r="Y7793" s="578">
        <v>1.4158968668198151E-2</v>
      </c>
    </row>
    <row r="7794" spans="1:25" x14ac:dyDescent="0.3">
      <c r="A7794" s="580" t="s">
        <v>1428</v>
      </c>
      <c r="B7794" s="580" t="s">
        <v>48</v>
      </c>
      <c r="C7794" s="580" t="s">
        <v>45</v>
      </c>
      <c r="D7794" s="581">
        <v>16</v>
      </c>
      <c r="E7794" s="581">
        <v>2012</v>
      </c>
      <c r="F7794" s="582">
        <v>13.338863669555051</v>
      </c>
      <c r="G7794" s="582">
        <v>1691.19748306274</v>
      </c>
      <c r="H7794" s="582">
        <v>0.69444800750352398</v>
      </c>
      <c r="I7794" s="582">
        <v>0.48657665681093876</v>
      </c>
      <c r="J7794" s="582">
        <v>1.4502094816028399E-2</v>
      </c>
      <c r="K7794" s="582">
        <v>13.773631488040898</v>
      </c>
      <c r="L7794" s="582">
        <v>1749.83261362711</v>
      </c>
      <c r="M7794" s="582">
        <v>0.69593104258334848</v>
      </c>
      <c r="N7794" s="582">
        <v>0.54674863208007629</v>
      </c>
      <c r="O7794" s="582">
        <v>1.5004917736708451E-2</v>
      </c>
      <c r="P7794" s="582">
        <v>13.338863670078926</v>
      </c>
      <c r="Q7794" s="582">
        <v>1691.19748306274</v>
      </c>
      <c r="R7794" s="582">
        <v>0.69444805500097528</v>
      </c>
      <c r="S7794" s="582">
        <v>0.48657665168866476</v>
      </c>
      <c r="T7794" s="582">
        <v>1.4502094816028399E-2</v>
      </c>
      <c r="U7794" s="582">
        <v>13.773633574727324</v>
      </c>
      <c r="V7794" s="582">
        <v>1749.83261362711</v>
      </c>
      <c r="W7794" s="582">
        <v>0.69593103148508773</v>
      </c>
      <c r="X7794" s="582">
        <v>0.54674861044622902</v>
      </c>
      <c r="Y7794" s="582">
        <v>1.5004917736708451E-2</v>
      </c>
    </row>
    <row r="7795" spans="1:25" x14ac:dyDescent="0.3">
      <c r="A7795" s="61" t="s">
        <v>1429</v>
      </c>
      <c r="B7795" s="61" t="s">
        <v>48</v>
      </c>
      <c r="C7795" s="61" t="s">
        <v>45</v>
      </c>
      <c r="D7795" s="36">
        <v>1</v>
      </c>
      <c r="E7795" s="36">
        <v>2020</v>
      </c>
      <c r="F7795" s="578">
        <v>37.544482195255071</v>
      </c>
      <c r="G7795" s="578">
        <v>7490.4076614379819</v>
      </c>
      <c r="H7795" s="578">
        <v>4.0977083522205522</v>
      </c>
      <c r="I7795" s="578">
        <v>1.9742888997619299</v>
      </c>
      <c r="J7795" s="578">
        <v>6.589227864363538E-2</v>
      </c>
      <c r="K7795" s="578">
        <v>38.975081040213468</v>
      </c>
      <c r="L7795" s="578">
        <v>7931.0613505045521</v>
      </c>
      <c r="M7795" s="578">
        <v>4.3872920386493153</v>
      </c>
      <c r="N7795" s="578">
        <v>2.0589431583260422</v>
      </c>
      <c r="O7795" s="578">
        <v>6.9769349453660326E-2</v>
      </c>
      <c r="P7795" s="578">
        <v>37.544478519606223</v>
      </c>
      <c r="Q7795" s="578">
        <v>7490.4077123006118</v>
      </c>
      <c r="R7795" s="578">
        <v>4.0977083106214742</v>
      </c>
      <c r="S7795" s="578">
        <v>1.9742889261494025</v>
      </c>
      <c r="T7795" s="578">
        <v>6.5892279148101751E-2</v>
      </c>
      <c r="U7795" s="578">
        <v>38.975084184077126</v>
      </c>
      <c r="V7795" s="578">
        <v>7931.061299641925</v>
      </c>
      <c r="W7795" s="578">
        <v>4.3872921429574454</v>
      </c>
      <c r="X7795" s="578">
        <v>2.0589431161060898</v>
      </c>
      <c r="Y7795" s="578">
        <v>6.9769348949193927E-2</v>
      </c>
    </row>
    <row r="7796" spans="1:25" x14ac:dyDescent="0.3">
      <c r="A7796" s="61" t="s">
        <v>1430</v>
      </c>
      <c r="B7796" s="61" t="s">
        <v>48</v>
      </c>
      <c r="C7796" s="61" t="s">
        <v>45</v>
      </c>
      <c r="D7796" s="36">
        <v>2</v>
      </c>
      <c r="E7796" s="36">
        <v>2020</v>
      </c>
      <c r="F7796" s="578">
        <v>18.237909045405075</v>
      </c>
      <c r="G7796" s="578">
        <v>3792.0505536397277</v>
      </c>
      <c r="H7796" s="578">
        <v>1.9649287304103649</v>
      </c>
      <c r="I7796" s="578">
        <v>0.99052727843324284</v>
      </c>
      <c r="J7796" s="578">
        <v>3.3356795514312851E-2</v>
      </c>
      <c r="K7796" s="578">
        <v>19.314739084996525</v>
      </c>
      <c r="L7796" s="578">
        <v>4275.3373362223247</v>
      </c>
      <c r="M7796" s="578">
        <v>2.33612361255412</v>
      </c>
      <c r="N7796" s="578">
        <v>1.0680366392868226</v>
      </c>
      <c r="O7796" s="578">
        <v>3.76091422125076E-2</v>
      </c>
      <c r="P7796" s="578">
        <v>18.237908517854475</v>
      </c>
      <c r="Q7796" s="578">
        <v>3792.0506057739226</v>
      </c>
      <c r="R7796" s="578">
        <v>1.9649287288775601</v>
      </c>
      <c r="S7796" s="578">
        <v>0.9905272942657265</v>
      </c>
      <c r="T7796" s="578">
        <v>3.335679601877925E-2</v>
      </c>
      <c r="U7796" s="578">
        <v>19.314737508092826</v>
      </c>
      <c r="V7796" s="578">
        <v>4275.3373362223247</v>
      </c>
      <c r="W7796" s="578">
        <v>2.3361234071974923</v>
      </c>
      <c r="X7796" s="578">
        <v>1.0680366130545675</v>
      </c>
      <c r="Y7796" s="578">
        <v>3.76091422125076E-2</v>
      </c>
    </row>
    <row r="7797" spans="1:25" x14ac:dyDescent="0.3">
      <c r="A7797" s="61" t="s">
        <v>1431</v>
      </c>
      <c r="B7797" s="61" t="s">
        <v>48</v>
      </c>
      <c r="C7797" s="61" t="s">
        <v>45</v>
      </c>
      <c r="D7797" s="36">
        <v>3</v>
      </c>
      <c r="E7797" s="36">
        <v>2020</v>
      </c>
      <c r="F7797" s="578">
        <v>9.8267988640412103</v>
      </c>
      <c r="G7797" s="578">
        <v>2137.5454394022549</v>
      </c>
      <c r="H7797" s="578">
        <v>1.0590859826964598</v>
      </c>
      <c r="I7797" s="578">
        <v>0.54443798338373472</v>
      </c>
      <c r="J7797" s="578">
        <v>1.88031559810042E-2</v>
      </c>
      <c r="K7797" s="578">
        <v>11.26058749255505</v>
      </c>
      <c r="L7797" s="578">
        <v>2744.93823242187</v>
      </c>
      <c r="M7797" s="578">
        <v>1.2413648355286524</v>
      </c>
      <c r="N7797" s="578">
        <v>0.64103441437085451</v>
      </c>
      <c r="O7797" s="578">
        <v>2.4147698073647875E-2</v>
      </c>
      <c r="P7797" s="578">
        <v>9.8268009946041008</v>
      </c>
      <c r="Q7797" s="578">
        <v>2137.5454394022549</v>
      </c>
      <c r="R7797" s="578">
        <v>1.0590859457539974</v>
      </c>
      <c r="S7797" s="578">
        <v>0.54443798338373472</v>
      </c>
      <c r="T7797" s="578">
        <v>1.88031559810042E-2</v>
      </c>
      <c r="U7797" s="578">
        <v>11.260587964362099</v>
      </c>
      <c r="V7797" s="578">
        <v>2744.9382845560676</v>
      </c>
      <c r="W7797" s="578">
        <v>1.2413648365375849</v>
      </c>
      <c r="X7797" s="578">
        <v>0.64103444603582194</v>
      </c>
      <c r="Y7797" s="578">
        <v>2.4147698073647875E-2</v>
      </c>
    </row>
    <row r="7798" spans="1:25" x14ac:dyDescent="0.3">
      <c r="A7798" s="61" t="s">
        <v>1432</v>
      </c>
      <c r="B7798" s="61" t="s">
        <v>48</v>
      </c>
      <c r="C7798" s="61" t="s">
        <v>45</v>
      </c>
      <c r="D7798" s="36">
        <v>4</v>
      </c>
      <c r="E7798" s="36">
        <v>2020</v>
      </c>
      <c r="F7798" s="578">
        <v>5.5232116092908328</v>
      </c>
      <c r="G7798" s="578">
        <v>1061.2089958190875</v>
      </c>
      <c r="H7798" s="578">
        <v>0.62184054497629337</v>
      </c>
      <c r="I7798" s="578">
        <v>0.28973823343403599</v>
      </c>
      <c r="J7798" s="578">
        <v>9.3348425677201342E-3</v>
      </c>
      <c r="K7798" s="578">
        <v>8.7742629854255902</v>
      </c>
      <c r="L7798" s="578">
        <v>2267.9079488118423</v>
      </c>
      <c r="M7798" s="578">
        <v>0.88816839809684622</v>
      </c>
      <c r="N7798" s="578">
        <v>0.50791364659865679</v>
      </c>
      <c r="O7798" s="578">
        <v>1.9950344692915623E-2</v>
      </c>
      <c r="P7798" s="578">
        <v>5.5232114524745421</v>
      </c>
      <c r="Q7798" s="578">
        <v>1061.2089958190875</v>
      </c>
      <c r="R7798" s="578">
        <v>0.62184054497629349</v>
      </c>
      <c r="S7798" s="578">
        <v>0.28973822990277126</v>
      </c>
      <c r="T7798" s="578">
        <v>9.3348425677201342E-3</v>
      </c>
      <c r="U7798" s="578">
        <v>8.7742636732970478</v>
      </c>
      <c r="V7798" s="578">
        <v>2267.9080009460399</v>
      </c>
      <c r="W7798" s="578">
        <v>0.88816842448431976</v>
      </c>
      <c r="X7798" s="578">
        <v>0.50791367702186074</v>
      </c>
      <c r="Y7798" s="578">
        <v>1.9950344692915623E-2</v>
      </c>
    </row>
    <row r="7799" spans="1:25" x14ac:dyDescent="0.3">
      <c r="A7799" s="61" t="s">
        <v>1433</v>
      </c>
      <c r="B7799" s="61" t="s">
        <v>48</v>
      </c>
      <c r="C7799" s="61" t="s">
        <v>45</v>
      </c>
      <c r="D7799" s="36">
        <v>5</v>
      </c>
      <c r="E7799" s="36">
        <v>2020</v>
      </c>
      <c r="F7799" s="578">
        <v>4.9803366229122394</v>
      </c>
      <c r="G7799" s="578">
        <v>1093.5437660217249</v>
      </c>
      <c r="H7799" s="578">
        <v>0.50909770365493945</v>
      </c>
      <c r="I7799" s="578">
        <v>0.27169952642482953</v>
      </c>
      <c r="J7799" s="578">
        <v>9.6193494197601981E-3</v>
      </c>
      <c r="K7799" s="578">
        <v>7.5862589015863051</v>
      </c>
      <c r="L7799" s="578">
        <v>2002.8291829427026</v>
      </c>
      <c r="M7799" s="578">
        <v>0.70218369822638671</v>
      </c>
      <c r="N7799" s="578">
        <v>0.44582980615086798</v>
      </c>
      <c r="O7799" s="578">
        <v>1.76187496593532E-2</v>
      </c>
      <c r="P7799" s="578">
        <v>4.9803362131788127</v>
      </c>
      <c r="Q7799" s="578">
        <v>1093.5437660217249</v>
      </c>
      <c r="R7799" s="578">
        <v>0.50909771337561871</v>
      </c>
      <c r="S7799" s="578">
        <v>0.27169953131427299</v>
      </c>
      <c r="T7799" s="578">
        <v>9.6193494197601981E-3</v>
      </c>
      <c r="U7799" s="578">
        <v>7.5862592297101648</v>
      </c>
      <c r="V7799" s="578">
        <v>2002.8291829427026</v>
      </c>
      <c r="W7799" s="578">
        <v>0.70218371933636525</v>
      </c>
      <c r="X7799" s="578">
        <v>0.44582983385771474</v>
      </c>
      <c r="Y7799" s="578">
        <v>1.76187496593532E-2</v>
      </c>
    </row>
    <row r="7800" spans="1:25" x14ac:dyDescent="0.3">
      <c r="A7800" s="61" t="s">
        <v>1434</v>
      </c>
      <c r="B7800" s="61" t="s">
        <v>48</v>
      </c>
      <c r="C7800" s="61" t="s">
        <v>45</v>
      </c>
      <c r="D7800" s="36">
        <v>6</v>
      </c>
      <c r="E7800" s="36">
        <v>2020</v>
      </c>
      <c r="F7800" s="578">
        <v>4.6546086478774624</v>
      </c>
      <c r="G7800" s="578">
        <v>1112.9461517333948</v>
      </c>
      <c r="H7800" s="578">
        <v>0.441452797686603</v>
      </c>
      <c r="I7800" s="578">
        <v>0.26087628079888703</v>
      </c>
      <c r="J7800" s="578">
        <v>9.7900386366139222E-3</v>
      </c>
      <c r="K7800" s="578">
        <v>6.8312764298680104</v>
      </c>
      <c r="L7800" s="578">
        <v>1844.3310343424425</v>
      </c>
      <c r="M7800" s="578">
        <v>0.57778000746232727</v>
      </c>
      <c r="N7800" s="578">
        <v>0.4041545074433085</v>
      </c>
      <c r="O7800" s="578">
        <v>1.6224122062946326E-2</v>
      </c>
      <c r="P7800" s="578">
        <v>4.6546089041451753</v>
      </c>
      <c r="Q7800" s="578">
        <v>1112.9461517333948</v>
      </c>
      <c r="R7800" s="578">
        <v>0.44145279920970321</v>
      </c>
      <c r="S7800" s="578">
        <v>0.26087627625868948</v>
      </c>
      <c r="T7800" s="578">
        <v>9.7900387384773323E-3</v>
      </c>
      <c r="U7800" s="578">
        <v>6.8312768989950756</v>
      </c>
      <c r="V7800" s="578">
        <v>1844.3309822082451</v>
      </c>
      <c r="W7800" s="578">
        <v>0.57778001693077319</v>
      </c>
      <c r="X7800" s="578">
        <v>0.404154516407288</v>
      </c>
      <c r="Y7800" s="578">
        <v>1.6224122062946326E-2</v>
      </c>
    </row>
    <row r="7801" spans="1:25" x14ac:dyDescent="0.3">
      <c r="A7801" s="61" t="s">
        <v>1435</v>
      </c>
      <c r="B7801" s="61" t="s">
        <v>48</v>
      </c>
      <c r="C7801" s="61" t="s">
        <v>45</v>
      </c>
      <c r="D7801" s="36">
        <v>7</v>
      </c>
      <c r="E7801" s="36">
        <v>2020</v>
      </c>
      <c r="F7801" s="578">
        <v>4.4374628219835897</v>
      </c>
      <c r="G7801" s="578">
        <v>1125.88352966308</v>
      </c>
      <c r="H7801" s="578">
        <v>0.39635483730429122</v>
      </c>
      <c r="I7801" s="578">
        <v>0.25366054535455324</v>
      </c>
      <c r="J7801" s="578">
        <v>9.9038543412461703E-3</v>
      </c>
      <c r="K7801" s="578">
        <v>6.6132665613767969</v>
      </c>
      <c r="L7801" s="578">
        <v>1803.8953450520803</v>
      </c>
      <c r="M7801" s="578">
        <v>0.51329298695782144</v>
      </c>
      <c r="N7801" s="578">
        <v>0.38824484264477999</v>
      </c>
      <c r="O7801" s="578">
        <v>1.5868820298540677E-2</v>
      </c>
      <c r="P7801" s="578">
        <v>4.4374630302857705</v>
      </c>
      <c r="Q7801" s="578">
        <v>1125.88352966308</v>
      </c>
      <c r="R7801" s="578">
        <v>0.39635483730429122</v>
      </c>
      <c r="S7801" s="578">
        <v>0.25366050532708501</v>
      </c>
      <c r="T7801" s="578">
        <v>9.9038544479602159E-3</v>
      </c>
      <c r="U7801" s="578">
        <v>6.6132666706568326</v>
      </c>
      <c r="V7801" s="578">
        <v>1803.8954493204701</v>
      </c>
      <c r="W7801" s="578">
        <v>0.51329299854114607</v>
      </c>
      <c r="X7801" s="578">
        <v>0.388244845904409</v>
      </c>
      <c r="Y7801" s="578">
        <v>1.5868821346278573E-2</v>
      </c>
    </row>
    <row r="7802" spans="1:25" x14ac:dyDescent="0.3">
      <c r="A7802" s="61" t="s">
        <v>1436</v>
      </c>
      <c r="B7802" s="61" t="s">
        <v>48</v>
      </c>
      <c r="C7802" s="61" t="s">
        <v>45</v>
      </c>
      <c r="D7802" s="36">
        <v>8</v>
      </c>
      <c r="E7802" s="36">
        <v>2020</v>
      </c>
      <c r="F7802" s="578">
        <v>4.2107495494031602</v>
      </c>
      <c r="G7802" s="578">
        <v>1081.6871630350699</v>
      </c>
      <c r="H7802" s="578">
        <v>0.35239848564378878</v>
      </c>
      <c r="I7802" s="578">
        <v>0.25051918134946927</v>
      </c>
      <c r="J7802" s="578">
        <v>9.5153474151932899E-3</v>
      </c>
      <c r="K7802" s="578">
        <v>5.7431280651217049</v>
      </c>
      <c r="L7802" s="578">
        <v>1545.9888445536251</v>
      </c>
      <c r="M7802" s="578">
        <v>0.47567425757491294</v>
      </c>
      <c r="N7802" s="578">
        <v>0.31503610004438048</v>
      </c>
      <c r="O7802" s="578">
        <v>1.3599928167726174E-2</v>
      </c>
      <c r="P7802" s="578">
        <v>4.2107496539174427</v>
      </c>
      <c r="Q7802" s="578">
        <v>1081.6871630350699</v>
      </c>
      <c r="R7802" s="578">
        <v>0.35239848564378878</v>
      </c>
      <c r="S7802" s="578">
        <v>0.25051918703441745</v>
      </c>
      <c r="T7802" s="578">
        <v>9.5153474151932899E-3</v>
      </c>
      <c r="U7802" s="578">
        <v>5.7431281696432626</v>
      </c>
      <c r="V7802" s="578">
        <v>1545.9888445536251</v>
      </c>
      <c r="W7802" s="578">
        <v>0.475674257574913</v>
      </c>
      <c r="X7802" s="578">
        <v>0.31503609847277375</v>
      </c>
      <c r="Y7802" s="578">
        <v>1.3599928167726174E-2</v>
      </c>
    </row>
    <row r="7803" spans="1:25" x14ac:dyDescent="0.3">
      <c r="A7803" s="61" t="s">
        <v>1437</v>
      </c>
      <c r="B7803" s="61" t="s">
        <v>48</v>
      </c>
      <c r="C7803" s="61" t="s">
        <v>45</v>
      </c>
      <c r="D7803" s="36">
        <v>9</v>
      </c>
      <c r="E7803" s="36">
        <v>2020</v>
      </c>
      <c r="F7803" s="578">
        <v>4.0407125434697519</v>
      </c>
      <c r="G7803" s="578">
        <v>1048.5443738301524</v>
      </c>
      <c r="H7803" s="578">
        <v>0.31943031855917026</v>
      </c>
      <c r="I7803" s="578">
        <v>0.24816299282247173</v>
      </c>
      <c r="J7803" s="578">
        <v>9.2240014782873879E-3</v>
      </c>
      <c r="K7803" s="578">
        <v>5.5762064936206981</v>
      </c>
      <c r="L7803" s="578">
        <v>1506.0803743998149</v>
      </c>
      <c r="M7803" s="578">
        <v>0.44646827517620552</v>
      </c>
      <c r="N7803" s="578">
        <v>0.29315609484910898</v>
      </c>
      <c r="O7803" s="578">
        <v>1.3248988378715324E-2</v>
      </c>
      <c r="P7803" s="578">
        <v>4.0407128036143423</v>
      </c>
      <c r="Q7803" s="578">
        <v>1048.5443738301524</v>
      </c>
      <c r="R7803" s="578">
        <v>0.31943031259288474</v>
      </c>
      <c r="S7803" s="578">
        <v>0.24816299282247178</v>
      </c>
      <c r="T7803" s="578">
        <v>9.2240014249303642E-3</v>
      </c>
      <c r="U7803" s="578">
        <v>5.5762066503981824</v>
      </c>
      <c r="V7803" s="578">
        <v>1506.0804265340125</v>
      </c>
      <c r="W7803" s="578">
        <v>0.44646826953006225</v>
      </c>
      <c r="X7803" s="578">
        <v>0.29315609589684699</v>
      </c>
      <c r="Y7803" s="578">
        <v>1.3248988378715324E-2</v>
      </c>
    </row>
    <row r="7804" spans="1:25" x14ac:dyDescent="0.3">
      <c r="A7804" s="61" t="s">
        <v>1438</v>
      </c>
      <c r="B7804" s="61" t="s">
        <v>48</v>
      </c>
      <c r="C7804" s="61" t="s">
        <v>45</v>
      </c>
      <c r="D7804" s="36">
        <v>10</v>
      </c>
      <c r="E7804" s="36">
        <v>2020</v>
      </c>
      <c r="F7804" s="578">
        <v>3.9084572148082448</v>
      </c>
      <c r="G7804" s="578">
        <v>1022.7644208272241</v>
      </c>
      <c r="H7804" s="578">
        <v>0.29378809598468475</v>
      </c>
      <c r="I7804" s="578">
        <v>0.24633040704065901</v>
      </c>
      <c r="J7804" s="578">
        <v>8.9973664435092325E-3</v>
      </c>
      <c r="K7804" s="578">
        <v>5.4389360115092105</v>
      </c>
      <c r="L7804" s="578">
        <v>1473.9287592569949</v>
      </c>
      <c r="M7804" s="578">
        <v>0.42451747652861099</v>
      </c>
      <c r="N7804" s="578">
        <v>0.27345895899149197</v>
      </c>
      <c r="O7804" s="578">
        <v>1.2966301520161001E-2</v>
      </c>
      <c r="P7804" s="578">
        <v>3.9084573191163701</v>
      </c>
      <c r="Q7804" s="578">
        <v>1022.7644208272241</v>
      </c>
      <c r="R7804" s="578">
        <v>0.29378809207021978</v>
      </c>
      <c r="S7804" s="578">
        <v>0.24633040651679</v>
      </c>
      <c r="T7804" s="578">
        <v>8.9973664920156172E-3</v>
      </c>
      <c r="U7804" s="578">
        <v>5.4389365855192082</v>
      </c>
      <c r="V7804" s="578">
        <v>1473.9287592569949</v>
      </c>
      <c r="W7804" s="578">
        <v>0.42451749339913153</v>
      </c>
      <c r="X7804" s="578">
        <v>0.27345895596469399</v>
      </c>
      <c r="Y7804" s="578">
        <v>1.2966301001142676E-2</v>
      </c>
    </row>
    <row r="7805" spans="1:25" x14ac:dyDescent="0.3">
      <c r="A7805" s="61" t="s">
        <v>1439</v>
      </c>
      <c r="B7805" s="61" t="s">
        <v>48</v>
      </c>
      <c r="C7805" s="61" t="s">
        <v>45</v>
      </c>
      <c r="D7805" s="36">
        <v>11</v>
      </c>
      <c r="E7805" s="36">
        <v>2020</v>
      </c>
      <c r="F7805" s="578">
        <v>4.4324633634908679</v>
      </c>
      <c r="G7805" s="578">
        <v>1192.4334462483675</v>
      </c>
      <c r="H7805" s="578">
        <v>0.34720669213371952</v>
      </c>
      <c r="I7805" s="578">
        <v>0.22064808996704649</v>
      </c>
      <c r="J7805" s="578">
        <v>1.0489951964700525E-2</v>
      </c>
      <c r="K7805" s="578">
        <v>5.3055073941371376</v>
      </c>
      <c r="L7805" s="578">
        <v>1448.6738497416125</v>
      </c>
      <c r="M7805" s="578">
        <v>0.40789377895028578</v>
      </c>
      <c r="N7805" s="578">
        <v>0.249906405806541</v>
      </c>
      <c r="O7805" s="578">
        <v>1.2744107118730075E-2</v>
      </c>
      <c r="P7805" s="578">
        <v>4.4324631547169648</v>
      </c>
      <c r="Q7805" s="578">
        <v>1192.4334462483675</v>
      </c>
      <c r="R7805" s="578">
        <v>0.34720669725599351</v>
      </c>
      <c r="S7805" s="578">
        <v>0.22064805356785602</v>
      </c>
      <c r="T7805" s="578">
        <v>1.0489951964700525E-2</v>
      </c>
      <c r="U7805" s="578">
        <v>5.3055076550190226</v>
      </c>
      <c r="V7805" s="578">
        <v>1448.6738497416125</v>
      </c>
      <c r="W7805" s="578">
        <v>0.40789377328474052</v>
      </c>
      <c r="X7805" s="578">
        <v>0.249906405806541</v>
      </c>
      <c r="Y7805" s="578">
        <v>1.2744107118730075E-2</v>
      </c>
    </row>
    <row r="7806" spans="1:25" x14ac:dyDescent="0.3">
      <c r="A7806" s="61" t="s">
        <v>1440</v>
      </c>
      <c r="B7806" s="61" t="s">
        <v>48</v>
      </c>
      <c r="C7806" s="61" t="s">
        <v>45</v>
      </c>
      <c r="D7806" s="36">
        <v>12</v>
      </c>
      <c r="E7806" s="36">
        <v>2020</v>
      </c>
      <c r="F7806" s="578">
        <v>4.8611982549579444</v>
      </c>
      <c r="G7806" s="578">
        <v>1331.2555198669374</v>
      </c>
      <c r="H7806" s="578">
        <v>0.39091229867578126</v>
      </c>
      <c r="I7806" s="578">
        <v>0.19963442751516852</v>
      </c>
      <c r="J7806" s="578">
        <v>1.1711202746179501E-2</v>
      </c>
      <c r="K7806" s="578">
        <v>5.1918699524709719</v>
      </c>
      <c r="L7806" s="578">
        <v>1427.1375249226824</v>
      </c>
      <c r="M7806" s="578">
        <v>0.394363491563126</v>
      </c>
      <c r="N7806" s="578">
        <v>0.22977669857209498</v>
      </c>
      <c r="O7806" s="578">
        <v>1.2554587936998925E-2</v>
      </c>
      <c r="P7806" s="578">
        <v>4.8611982029178726</v>
      </c>
      <c r="Q7806" s="578">
        <v>1331.2555198669374</v>
      </c>
      <c r="R7806" s="578">
        <v>0.39091228336716627</v>
      </c>
      <c r="S7806" s="578">
        <v>0.19963442231528428</v>
      </c>
      <c r="T7806" s="578">
        <v>1.1711201712993551E-2</v>
      </c>
      <c r="U7806" s="578">
        <v>5.1918700046104824</v>
      </c>
      <c r="V7806" s="578">
        <v>1427.1375770568798</v>
      </c>
      <c r="W7806" s="578">
        <v>0.394363491563126</v>
      </c>
      <c r="X7806" s="578">
        <v>0.22977669857209498</v>
      </c>
      <c r="Y7806" s="578">
        <v>1.2554587936998925E-2</v>
      </c>
    </row>
    <row r="7807" spans="1:25" x14ac:dyDescent="0.3">
      <c r="A7807" s="61" t="s">
        <v>1441</v>
      </c>
      <c r="B7807" s="61" t="s">
        <v>48</v>
      </c>
      <c r="C7807" s="61" t="s">
        <v>45</v>
      </c>
      <c r="D7807" s="36">
        <v>13</v>
      </c>
      <c r="E7807" s="36">
        <v>2020</v>
      </c>
      <c r="F7807" s="578">
        <v>4.7952201564718626</v>
      </c>
      <c r="G7807" s="578">
        <v>1331.6026140848751</v>
      </c>
      <c r="H7807" s="578">
        <v>0.37651958060450802</v>
      </c>
      <c r="I7807" s="578">
        <v>0.18085943701832174</v>
      </c>
      <c r="J7807" s="578">
        <v>1.1714132415363523E-2</v>
      </c>
      <c r="K7807" s="578">
        <v>5.096151723337238</v>
      </c>
      <c r="L7807" s="578">
        <v>1415.829472859695</v>
      </c>
      <c r="M7807" s="578">
        <v>0.37653705818229299</v>
      </c>
      <c r="N7807" s="578">
        <v>0.211897520232014</v>
      </c>
      <c r="O7807" s="578">
        <v>1.2455017616351401E-2</v>
      </c>
      <c r="P7807" s="578">
        <v>4.7952198907926924</v>
      </c>
      <c r="Q7807" s="578">
        <v>1331.6024589538551</v>
      </c>
      <c r="R7807" s="578">
        <v>0.37651957548223375</v>
      </c>
      <c r="S7807" s="578">
        <v>0.18085938913281976</v>
      </c>
      <c r="T7807" s="578">
        <v>1.1714132415363523E-2</v>
      </c>
      <c r="U7807" s="578">
        <v>5.0961514106262822</v>
      </c>
      <c r="V7807" s="578">
        <v>1415.8295771280875</v>
      </c>
      <c r="W7807" s="578">
        <v>0.37653707257898777</v>
      </c>
      <c r="X7807" s="578">
        <v>0.21189753115565127</v>
      </c>
      <c r="Y7807" s="578">
        <v>1.2455017616351401E-2</v>
      </c>
    </row>
    <row r="7808" spans="1:25" x14ac:dyDescent="0.3">
      <c r="A7808" s="61" t="s">
        <v>1442</v>
      </c>
      <c r="B7808" s="61" t="s">
        <v>48</v>
      </c>
      <c r="C7808" s="61" t="s">
        <v>45</v>
      </c>
      <c r="D7808" s="36">
        <v>14</v>
      </c>
      <c r="E7808" s="36">
        <v>2020</v>
      </c>
      <c r="F7808" s="578">
        <v>5.1645978975357094</v>
      </c>
      <c r="G7808" s="578">
        <v>1426.0442911783798</v>
      </c>
      <c r="H7808" s="578">
        <v>0.36136893186873398</v>
      </c>
      <c r="I7808" s="578">
        <v>0.18126120232045601</v>
      </c>
      <c r="J7808" s="578">
        <v>1.2545160541776526E-2</v>
      </c>
      <c r="K7808" s="578">
        <v>5.4387291716896726</v>
      </c>
      <c r="L7808" s="578">
        <v>1501.8051986694275</v>
      </c>
      <c r="M7808" s="578">
        <v>0.36204516150367727</v>
      </c>
      <c r="N7808" s="578">
        <v>0.21149749495089001</v>
      </c>
      <c r="O7808" s="578">
        <v>1.32115280818349E-2</v>
      </c>
      <c r="P7808" s="578">
        <v>5.1645978974859927</v>
      </c>
      <c r="Q7808" s="578">
        <v>1426.0442911783798</v>
      </c>
      <c r="R7808" s="578">
        <v>0.36136893239260304</v>
      </c>
      <c r="S7808" s="578">
        <v>0.18126120232045601</v>
      </c>
      <c r="T7808" s="578">
        <v>1.2545160541776526E-2</v>
      </c>
      <c r="U7808" s="578">
        <v>5.4387291170011505</v>
      </c>
      <c r="V7808" s="578">
        <v>1501.8051986694275</v>
      </c>
      <c r="W7808" s="578">
        <v>0.36204516150367727</v>
      </c>
      <c r="X7808" s="578">
        <v>0.21149749495089001</v>
      </c>
      <c r="Y7808" s="578">
        <v>1.32115280818349E-2</v>
      </c>
    </row>
    <row r="7809" spans="1:25" x14ac:dyDescent="0.3">
      <c r="A7809" s="61" t="s">
        <v>1443</v>
      </c>
      <c r="B7809" s="61" t="s">
        <v>48</v>
      </c>
      <c r="C7809" s="61" t="s">
        <v>45</v>
      </c>
      <c r="D7809" s="36">
        <v>15</v>
      </c>
      <c r="E7809" s="36">
        <v>2020</v>
      </c>
      <c r="F7809" s="578">
        <v>5.5182923670145057</v>
      </c>
      <c r="G7809" s="578">
        <v>1515.3435211181577</v>
      </c>
      <c r="H7809" s="578">
        <v>0.34847441426730502</v>
      </c>
      <c r="I7809" s="578">
        <v>0.18292943675381398</v>
      </c>
      <c r="J7809" s="578">
        <v>1.33309219575797E-2</v>
      </c>
      <c r="K7809" s="578">
        <v>5.7634551782733325</v>
      </c>
      <c r="L7809" s="578">
        <v>1582.2811851501426</v>
      </c>
      <c r="M7809" s="578">
        <v>0.35017813860516328</v>
      </c>
      <c r="N7809" s="578">
        <v>0.21052581496769501</v>
      </c>
      <c r="O7809" s="578">
        <v>1.39196593469629E-2</v>
      </c>
      <c r="P7809" s="578">
        <v>5.5182920541459053</v>
      </c>
      <c r="Q7809" s="578">
        <v>1515.3435211181577</v>
      </c>
      <c r="R7809" s="578">
        <v>0.34847442958077068</v>
      </c>
      <c r="S7809" s="578">
        <v>0.18292943675381373</v>
      </c>
      <c r="T7809" s="578">
        <v>1.333092247174735E-2</v>
      </c>
      <c r="U7809" s="578">
        <v>5.76345517854012</v>
      </c>
      <c r="V7809" s="578">
        <v>1582.28123728434</v>
      </c>
      <c r="W7809" s="578">
        <v>0.35017813889135102</v>
      </c>
      <c r="X7809" s="578">
        <v>0.21052582327198802</v>
      </c>
      <c r="Y7809" s="578">
        <v>1.39196593469629E-2</v>
      </c>
    </row>
    <row r="7810" spans="1:25" x14ac:dyDescent="0.3">
      <c r="A7810" s="580" t="s">
        <v>1444</v>
      </c>
      <c r="B7810" s="580" t="s">
        <v>48</v>
      </c>
      <c r="C7810" s="580" t="s">
        <v>45</v>
      </c>
      <c r="D7810" s="581">
        <v>16</v>
      </c>
      <c r="E7810" s="581">
        <v>2020</v>
      </c>
      <c r="F7810" s="582">
        <v>5.9854697125823151</v>
      </c>
      <c r="G7810" s="582">
        <v>1619.1906522115025</v>
      </c>
      <c r="H7810" s="582">
        <v>0.34118108061375024</v>
      </c>
      <c r="I7810" s="582">
        <v>0.1889039536472405</v>
      </c>
      <c r="J7810" s="582">
        <v>1.4244653226342E-2</v>
      </c>
      <c r="K7810" s="582">
        <v>6.1915139009288325</v>
      </c>
      <c r="L7810" s="582">
        <v>1676.03894042968</v>
      </c>
      <c r="M7810" s="582">
        <v>0.34311423798499102</v>
      </c>
      <c r="N7810" s="582">
        <v>0.21477773421793198</v>
      </c>
      <c r="O7810" s="582">
        <v>1.4744624999972623E-2</v>
      </c>
      <c r="P7810" s="582">
        <v>5.9854704946264921</v>
      </c>
      <c r="Q7810" s="582">
        <v>1619.1906000773051</v>
      </c>
      <c r="R7810" s="582">
        <v>0.34118106508200602</v>
      </c>
      <c r="S7810" s="582">
        <v>0.18890396404700899</v>
      </c>
      <c r="T7810" s="582">
        <v>1.4244653226342E-2</v>
      </c>
      <c r="U7810" s="582">
        <v>6.191513903783437</v>
      </c>
      <c r="V7810" s="582">
        <v>1676.03894042968</v>
      </c>
      <c r="W7810" s="582">
        <v>0.34311423276085373</v>
      </c>
      <c r="X7810" s="582">
        <v>0.21477773781710574</v>
      </c>
      <c r="Y7810" s="582">
        <v>1.4744624999972623E-2</v>
      </c>
    </row>
    <row r="7811" spans="1:25" x14ac:dyDescent="0.3">
      <c r="A7811" s="61" t="s">
        <v>1445</v>
      </c>
      <c r="B7811" s="61" t="s">
        <v>48</v>
      </c>
      <c r="C7811" s="61" t="s">
        <v>45</v>
      </c>
      <c r="D7811" s="36">
        <v>1</v>
      </c>
      <c r="E7811" s="36">
        <v>2030</v>
      </c>
      <c r="F7811" s="578">
        <v>11.964673815499975</v>
      </c>
      <c r="G7811" s="578">
        <v>7174.8221893310501</v>
      </c>
      <c r="H7811" s="578">
        <v>1.25895290583139</v>
      </c>
      <c r="I7811" s="578">
        <v>0.46076398994773599</v>
      </c>
      <c r="J7811" s="578">
        <v>6.1974540857287694E-2</v>
      </c>
      <c r="K7811" s="578">
        <v>12.3852891479485</v>
      </c>
      <c r="L7811" s="578">
        <v>7593.6829986572193</v>
      </c>
      <c r="M7811" s="578">
        <v>1.3769269636055999</v>
      </c>
      <c r="N7811" s="578">
        <v>0.47625778809500197</v>
      </c>
      <c r="O7811" s="578">
        <v>6.5592844388447674E-2</v>
      </c>
      <c r="P7811" s="578">
        <v>11.964673293751975</v>
      </c>
      <c r="Q7811" s="578">
        <v>7174.8221384684202</v>
      </c>
      <c r="R7811" s="578">
        <v>1.2589528976047051</v>
      </c>
      <c r="S7811" s="578">
        <v>0.46076400578021998</v>
      </c>
      <c r="T7811" s="578">
        <v>6.1974541361754093E-2</v>
      </c>
      <c r="U7811" s="578">
        <v>12.385290191083101</v>
      </c>
      <c r="V7811" s="578">
        <v>7593.6829477945903</v>
      </c>
      <c r="W7811" s="578">
        <v>1.3769269131007549</v>
      </c>
      <c r="X7811" s="578">
        <v>0.47625784079233752</v>
      </c>
      <c r="Y7811" s="578">
        <v>6.5592843883981275E-2</v>
      </c>
    </row>
    <row r="7812" spans="1:25" x14ac:dyDescent="0.3">
      <c r="A7812" s="61" t="s">
        <v>1446</v>
      </c>
      <c r="B7812" s="61" t="s">
        <v>48</v>
      </c>
      <c r="C7812" s="61" t="s">
        <v>45</v>
      </c>
      <c r="D7812" s="36">
        <v>2</v>
      </c>
      <c r="E7812" s="36">
        <v>2030</v>
      </c>
      <c r="F7812" s="578">
        <v>5.9422627554104075</v>
      </c>
      <c r="G7812" s="578">
        <v>3638.8946571350075</v>
      </c>
      <c r="H7812" s="578">
        <v>0.5947598615651557</v>
      </c>
      <c r="I7812" s="578">
        <v>0.2341910398487615</v>
      </c>
      <c r="J7812" s="578">
        <v>3.1431470017802547E-2</v>
      </c>
      <c r="K7812" s="578">
        <v>6.3327128593955369</v>
      </c>
      <c r="L7812" s="578">
        <v>4097.9256299336721</v>
      </c>
      <c r="M7812" s="578">
        <v>0.745819769435911</v>
      </c>
      <c r="N7812" s="578">
        <v>0.24682747549377351</v>
      </c>
      <c r="O7812" s="578">
        <v>3.53968037331166E-2</v>
      </c>
      <c r="P7812" s="578">
        <v>5.942262443059608</v>
      </c>
      <c r="Q7812" s="578">
        <v>3638.8946571350075</v>
      </c>
      <c r="R7812" s="578">
        <v>0.59475985555036426</v>
      </c>
      <c r="S7812" s="578">
        <v>0.23419101512990848</v>
      </c>
      <c r="T7812" s="578">
        <v>3.1431469503634873E-2</v>
      </c>
      <c r="U7812" s="578">
        <v>6.3327128079193473</v>
      </c>
      <c r="V7812" s="578">
        <v>4097.9256299336721</v>
      </c>
      <c r="W7812" s="578">
        <v>0.74581977461154247</v>
      </c>
      <c r="X7812" s="578">
        <v>0.24682746870287975</v>
      </c>
      <c r="Y7812" s="578">
        <v>3.5396803209247651E-2</v>
      </c>
    </row>
    <row r="7813" spans="1:25" x14ac:dyDescent="0.3">
      <c r="A7813" s="61" t="s">
        <v>1447</v>
      </c>
      <c r="B7813" s="61" t="s">
        <v>48</v>
      </c>
      <c r="C7813" s="61" t="s">
        <v>45</v>
      </c>
      <c r="D7813" s="36">
        <v>3</v>
      </c>
      <c r="E7813" s="36">
        <v>2030</v>
      </c>
      <c r="F7813" s="578">
        <v>3.1905423409358824</v>
      </c>
      <c r="G7813" s="578">
        <v>2050.4735298156675</v>
      </c>
      <c r="H7813" s="578">
        <v>0.32890036019671204</v>
      </c>
      <c r="I7813" s="578">
        <v>0.1281470334312565</v>
      </c>
      <c r="J7813" s="578">
        <v>1.7711318951720949E-2</v>
      </c>
      <c r="K7813" s="578">
        <v>3.6972327595334074</v>
      </c>
      <c r="L7813" s="578">
        <v>2626.4776814778597</v>
      </c>
      <c r="M7813" s="578">
        <v>0.40616581422364051</v>
      </c>
      <c r="N7813" s="578">
        <v>0.14894240075955123</v>
      </c>
      <c r="O7813" s="578">
        <v>2.2687145877474248E-2</v>
      </c>
      <c r="P7813" s="578">
        <v>3.1905422901108924</v>
      </c>
      <c r="Q7813" s="578">
        <v>2050.4735819498646</v>
      </c>
      <c r="R7813" s="578">
        <v>0.32890035960493402</v>
      </c>
      <c r="S7813" s="578">
        <v>0.12814702644633699</v>
      </c>
      <c r="T7813" s="578">
        <v>1.7711318951720949E-2</v>
      </c>
      <c r="U7813" s="578">
        <v>3.6972329163593951</v>
      </c>
      <c r="V7813" s="578">
        <v>2626.4776814778597</v>
      </c>
      <c r="W7813" s="578">
        <v>0.40616581351059677</v>
      </c>
      <c r="X7813" s="578">
        <v>0.14894240027448749</v>
      </c>
      <c r="Y7813" s="578">
        <v>2.2687145877474248E-2</v>
      </c>
    </row>
    <row r="7814" spans="1:25" x14ac:dyDescent="0.3">
      <c r="A7814" s="61" t="s">
        <v>1448</v>
      </c>
      <c r="B7814" s="61" t="s">
        <v>48</v>
      </c>
      <c r="C7814" s="61" t="s">
        <v>45</v>
      </c>
      <c r="D7814" s="36">
        <v>4</v>
      </c>
      <c r="E7814" s="36">
        <v>2030</v>
      </c>
      <c r="F7814" s="578">
        <v>1.8042235869058101</v>
      </c>
      <c r="G7814" s="578">
        <v>1018.6486968994118</v>
      </c>
      <c r="H7814" s="578">
        <v>0.18329467322958673</v>
      </c>
      <c r="I7814" s="578">
        <v>6.8752659077290432E-2</v>
      </c>
      <c r="J7814" s="578">
        <v>8.7986998599565887E-3</v>
      </c>
      <c r="K7814" s="578">
        <v>2.8714200857745378</v>
      </c>
      <c r="L7814" s="578">
        <v>2173.7115211486748</v>
      </c>
      <c r="M7814" s="578">
        <v>0.29725113465974501</v>
      </c>
      <c r="N7814" s="578">
        <v>0.118805621246186</v>
      </c>
      <c r="O7814" s="578">
        <v>1.8775952029197122E-2</v>
      </c>
      <c r="P7814" s="578">
        <v>1.8042235868845899</v>
      </c>
      <c r="Q7814" s="578">
        <v>1018.6486968994118</v>
      </c>
      <c r="R7814" s="578">
        <v>0.18329467328173074</v>
      </c>
      <c r="S7814" s="578">
        <v>6.8752653838600949E-2</v>
      </c>
      <c r="T7814" s="578">
        <v>8.7986996998855194E-3</v>
      </c>
      <c r="U7814" s="578">
        <v>2.8714203466021555</v>
      </c>
      <c r="V7814" s="578">
        <v>2173.7115732828702</v>
      </c>
      <c r="W7814" s="578">
        <v>0.29725113481254001</v>
      </c>
      <c r="X7814" s="578">
        <v>0.1188056243893995</v>
      </c>
      <c r="Y7814" s="578">
        <v>1.8775952029197122E-2</v>
      </c>
    </row>
    <row r="7815" spans="1:25" x14ac:dyDescent="0.3">
      <c r="A7815" s="61" t="s">
        <v>1449</v>
      </c>
      <c r="B7815" s="61" t="s">
        <v>48</v>
      </c>
      <c r="C7815" s="61" t="s">
        <v>45</v>
      </c>
      <c r="D7815" s="36">
        <v>5</v>
      </c>
      <c r="E7815" s="36">
        <v>2030</v>
      </c>
      <c r="F7815" s="578">
        <v>1.624055503309435</v>
      </c>
      <c r="G7815" s="578">
        <v>1049.6216627756701</v>
      </c>
      <c r="H7815" s="578">
        <v>0.15680358843261824</v>
      </c>
      <c r="I7815" s="578">
        <v>6.3868297846056507E-2</v>
      </c>
      <c r="J7815" s="578">
        <v>9.0662432388247272E-3</v>
      </c>
      <c r="K7815" s="578">
        <v>2.4666767013380451</v>
      </c>
      <c r="L7815" s="578">
        <v>1918.9288380940725</v>
      </c>
      <c r="M7815" s="578">
        <v>0.23865929703485222</v>
      </c>
      <c r="N7815" s="578">
        <v>0.10411510674748524</v>
      </c>
      <c r="O7815" s="578">
        <v>1.6575262241531125E-2</v>
      </c>
      <c r="P7815" s="578">
        <v>1.6240554505196325</v>
      </c>
      <c r="Q7815" s="578">
        <v>1049.6216627756701</v>
      </c>
      <c r="R7815" s="578">
        <v>0.15680358864119576</v>
      </c>
      <c r="S7815" s="578">
        <v>6.3868299417663352E-2</v>
      </c>
      <c r="T7815" s="578">
        <v>9.0662432921817492E-3</v>
      </c>
      <c r="U7815" s="578">
        <v>2.4666767026374123</v>
      </c>
      <c r="V7815" s="578">
        <v>1918.928942362465</v>
      </c>
      <c r="W7815" s="578">
        <v>0.23865929724342949</v>
      </c>
      <c r="X7815" s="578">
        <v>0.10411511093843699</v>
      </c>
      <c r="Y7815" s="578">
        <v>1.6575262241531125E-2</v>
      </c>
    </row>
    <row r="7816" spans="1:25" x14ac:dyDescent="0.3">
      <c r="A7816" s="61" t="s">
        <v>1450</v>
      </c>
      <c r="B7816" s="61" t="s">
        <v>48</v>
      </c>
      <c r="C7816" s="61" t="s">
        <v>45</v>
      </c>
      <c r="D7816" s="36">
        <v>6</v>
      </c>
      <c r="E7816" s="36">
        <v>2030</v>
      </c>
      <c r="F7816" s="578">
        <v>1.5159545271758326</v>
      </c>
      <c r="G7816" s="578">
        <v>1068.2071914672824</v>
      </c>
      <c r="H7816" s="578">
        <v>0.14090955560823151</v>
      </c>
      <c r="I7816" s="578">
        <v>6.0937617711412373E-2</v>
      </c>
      <c r="J7816" s="578">
        <v>9.2267638441019973E-3</v>
      </c>
      <c r="K7816" s="578">
        <v>2.2028996326510675</v>
      </c>
      <c r="L7816" s="578">
        <v>1768.3958091735774</v>
      </c>
      <c r="M7816" s="578">
        <v>0.1991743470692495</v>
      </c>
      <c r="N7816" s="578">
        <v>9.5070494261259797E-2</v>
      </c>
      <c r="O7816" s="578">
        <v>1.527488016290585E-2</v>
      </c>
      <c r="P7816" s="578">
        <v>1.5159545266022425</v>
      </c>
      <c r="Q7816" s="578">
        <v>1068.2071914672824</v>
      </c>
      <c r="R7816" s="578">
        <v>0.14090955445620501</v>
      </c>
      <c r="S7816" s="578">
        <v>6.0937614684613992E-2</v>
      </c>
      <c r="T7816" s="578">
        <v>9.2267637907449754E-3</v>
      </c>
      <c r="U7816" s="578">
        <v>2.2028995805336877</v>
      </c>
      <c r="V7816" s="578">
        <v>1768.3958091735774</v>
      </c>
      <c r="W7816" s="578">
        <v>0.19917434806484299</v>
      </c>
      <c r="X7816" s="578">
        <v>9.5070495192582372E-2</v>
      </c>
      <c r="Y7816" s="578">
        <v>1.527488016290585E-2</v>
      </c>
    </row>
    <row r="7817" spans="1:25" x14ac:dyDescent="0.3">
      <c r="A7817" s="61" t="s">
        <v>1451</v>
      </c>
      <c r="B7817" s="61" t="s">
        <v>48</v>
      </c>
      <c r="C7817" s="61" t="s">
        <v>45</v>
      </c>
      <c r="D7817" s="36">
        <v>7</v>
      </c>
      <c r="E7817" s="36">
        <v>2030</v>
      </c>
      <c r="F7817" s="578">
        <v>1.4438868925872126</v>
      </c>
      <c r="G7817" s="578">
        <v>1080.5954348246225</v>
      </c>
      <c r="H7817" s="578">
        <v>0.13031315279658851</v>
      </c>
      <c r="I7817" s="578">
        <v>5.8983825263567199E-2</v>
      </c>
      <c r="J7817" s="578">
        <v>9.3337856233119913E-3</v>
      </c>
      <c r="K7817" s="578">
        <v>2.1170062584721201</v>
      </c>
      <c r="L7817" s="578">
        <v>1728.2637278238901</v>
      </c>
      <c r="M7817" s="578">
        <v>0.17833753651454201</v>
      </c>
      <c r="N7817" s="578">
        <v>9.0439197296897519E-2</v>
      </c>
      <c r="O7817" s="578">
        <v>1.4928354154108051E-2</v>
      </c>
      <c r="P7817" s="578">
        <v>1.4438868403814551</v>
      </c>
      <c r="Q7817" s="578">
        <v>1080.5954348246225</v>
      </c>
      <c r="R7817" s="578">
        <v>0.130313146238525</v>
      </c>
      <c r="S7817" s="578">
        <v>5.89838184532709E-2</v>
      </c>
      <c r="T7817" s="578">
        <v>9.3337856766690149E-3</v>
      </c>
      <c r="U7817" s="578">
        <v>2.1170061020469149</v>
      </c>
      <c r="V7817" s="578">
        <v>1728.2637278238901</v>
      </c>
      <c r="W7817" s="578">
        <v>0.17833755216633976</v>
      </c>
      <c r="X7817" s="578">
        <v>9.0439200284890789E-2</v>
      </c>
      <c r="Y7817" s="578">
        <v>1.4928354154108051E-2</v>
      </c>
    </row>
    <row r="7818" spans="1:25" x14ac:dyDescent="0.3">
      <c r="A7818" s="61" t="s">
        <v>1452</v>
      </c>
      <c r="B7818" s="61" t="s">
        <v>48</v>
      </c>
      <c r="C7818" s="61" t="s">
        <v>45</v>
      </c>
      <c r="D7818" s="36">
        <v>8</v>
      </c>
      <c r="E7818" s="36">
        <v>2030</v>
      </c>
      <c r="F7818" s="578">
        <v>1.3556385704237024</v>
      </c>
      <c r="G7818" s="578">
        <v>1037.1176573435419</v>
      </c>
      <c r="H7818" s="578">
        <v>0.11765993324418801</v>
      </c>
      <c r="I7818" s="578">
        <v>5.8207592403050443E-2</v>
      </c>
      <c r="J7818" s="578">
        <v>8.95832094829529E-3</v>
      </c>
      <c r="K7818" s="578">
        <v>1.8411062270794551</v>
      </c>
      <c r="L7818" s="578">
        <v>1481.4950790405226</v>
      </c>
      <c r="M7818" s="578">
        <v>0.16103013313598499</v>
      </c>
      <c r="N7818" s="578">
        <v>7.2996452916413518E-2</v>
      </c>
      <c r="O7818" s="578">
        <v>1.2796780875457102E-2</v>
      </c>
      <c r="P7818" s="578">
        <v>1.3556385710347325</v>
      </c>
      <c r="Q7818" s="578">
        <v>1037.1177094777393</v>
      </c>
      <c r="R7818" s="578">
        <v>0.11765993374865449</v>
      </c>
      <c r="S7818" s="578">
        <v>5.8207593974657294E-2</v>
      </c>
      <c r="T7818" s="578">
        <v>8.9583210550093356E-3</v>
      </c>
      <c r="U7818" s="578">
        <v>1.84110607062969</v>
      </c>
      <c r="V7818" s="578">
        <v>1481.4950790405226</v>
      </c>
      <c r="W7818" s="578">
        <v>0.1610301322968245</v>
      </c>
      <c r="X7818" s="578">
        <v>7.2996457107365104E-2</v>
      </c>
      <c r="Y7818" s="578">
        <v>1.27967813944754E-2</v>
      </c>
    </row>
    <row r="7819" spans="1:25" x14ac:dyDescent="0.3">
      <c r="A7819" s="61" t="s">
        <v>1453</v>
      </c>
      <c r="B7819" s="61" t="s">
        <v>48</v>
      </c>
      <c r="C7819" s="61" t="s">
        <v>45</v>
      </c>
      <c r="D7819" s="36">
        <v>9</v>
      </c>
      <c r="E7819" s="36">
        <v>2030</v>
      </c>
      <c r="F7819" s="578">
        <v>1.2894540014895002</v>
      </c>
      <c r="G7819" s="578">
        <v>1004.512838999426</v>
      </c>
      <c r="H7819" s="578">
        <v>0.10817015327726574</v>
      </c>
      <c r="I7819" s="578">
        <v>5.7625403569545555E-2</v>
      </c>
      <c r="J7819" s="578">
        <v>8.6767536704428459E-3</v>
      </c>
      <c r="K7819" s="578">
        <v>1.7763299908986723</v>
      </c>
      <c r="L7819" s="578">
        <v>1442.5792884826601</v>
      </c>
      <c r="M7819" s="578">
        <v>0.14953517316825976</v>
      </c>
      <c r="N7819" s="578">
        <v>6.7371223005466108E-2</v>
      </c>
      <c r="O7819" s="578">
        <v>1.2460688400703124E-2</v>
      </c>
      <c r="P7819" s="578">
        <v>1.2894540536752426</v>
      </c>
      <c r="Q7819" s="578">
        <v>1004.512838999426</v>
      </c>
      <c r="R7819" s="578">
        <v>0.10817015171172224</v>
      </c>
      <c r="S7819" s="578">
        <v>5.7625403569545555E-2</v>
      </c>
      <c r="T7819" s="578">
        <v>8.6767536704428459E-3</v>
      </c>
      <c r="U7819" s="578">
        <v>1.77632988664178</v>
      </c>
      <c r="V7819" s="578">
        <v>1442.5792884826601</v>
      </c>
      <c r="W7819" s="578">
        <v>0.14953517322040452</v>
      </c>
      <c r="X7819" s="578">
        <v>6.7371225624810849E-2</v>
      </c>
      <c r="Y7819" s="578">
        <v>1.2460688400703124E-2</v>
      </c>
    </row>
    <row r="7820" spans="1:25" x14ac:dyDescent="0.3">
      <c r="A7820" s="61" t="s">
        <v>1454</v>
      </c>
      <c r="B7820" s="61" t="s">
        <v>48</v>
      </c>
      <c r="C7820" s="61" t="s">
        <v>45</v>
      </c>
      <c r="D7820" s="36">
        <v>10</v>
      </c>
      <c r="E7820" s="36">
        <v>2030</v>
      </c>
      <c r="F7820" s="578">
        <v>1.2379737370133574</v>
      </c>
      <c r="G7820" s="578">
        <v>979.14949957529552</v>
      </c>
      <c r="H7820" s="578">
        <v>0.10078896137201782</v>
      </c>
      <c r="I7820" s="578">
        <v>5.7172546628862571E-2</v>
      </c>
      <c r="J7820" s="578">
        <v>8.457726381796718E-3</v>
      </c>
      <c r="K7820" s="578">
        <v>1.7236280845490877</v>
      </c>
      <c r="L7820" s="578">
        <v>1411.3128128051699</v>
      </c>
      <c r="M7820" s="578">
        <v>0.14066142546168175</v>
      </c>
      <c r="N7820" s="578">
        <v>6.2450823548715506E-2</v>
      </c>
      <c r="O7820" s="578">
        <v>1.219067192869255E-2</v>
      </c>
      <c r="P7820" s="578">
        <v>1.2379737898351424</v>
      </c>
      <c r="Q7820" s="578">
        <v>979.14950497944994</v>
      </c>
      <c r="R7820" s="578">
        <v>0.10078896364817982</v>
      </c>
      <c r="S7820" s="578">
        <v>5.7172538246959399E-2</v>
      </c>
      <c r="T7820" s="578">
        <v>8.4577263284396943E-3</v>
      </c>
      <c r="U7820" s="578">
        <v>1.7236281366882973</v>
      </c>
      <c r="V7820" s="578">
        <v>1411.3128128051699</v>
      </c>
      <c r="W7820" s="578">
        <v>0.14066142864370051</v>
      </c>
      <c r="X7820" s="578">
        <v>6.2450826691929202E-2</v>
      </c>
      <c r="Y7820" s="578">
        <v>1.219067192869255E-2</v>
      </c>
    </row>
    <row r="7821" spans="1:25" x14ac:dyDescent="0.3">
      <c r="A7821" s="61" t="s">
        <v>1455</v>
      </c>
      <c r="B7821" s="61" t="s">
        <v>48</v>
      </c>
      <c r="C7821" s="61" t="s">
        <v>45</v>
      </c>
      <c r="D7821" s="36">
        <v>11</v>
      </c>
      <c r="E7821" s="36">
        <v>2030</v>
      </c>
      <c r="F7821" s="578">
        <v>1.402806339939155</v>
      </c>
      <c r="G7821" s="578">
        <v>1141.6163508097275</v>
      </c>
      <c r="H7821" s="578">
        <v>0.1134464385662185</v>
      </c>
      <c r="I7821" s="578">
        <v>5.1323590800166102E-2</v>
      </c>
      <c r="J7821" s="578">
        <v>9.8610867037980873E-3</v>
      </c>
      <c r="K7821" s="578">
        <v>1.6783792387717125</v>
      </c>
      <c r="L7821" s="578">
        <v>1387.276603698725</v>
      </c>
      <c r="M7821" s="578">
        <v>0.13323608831099851</v>
      </c>
      <c r="N7821" s="578">
        <v>5.6896932685049223E-2</v>
      </c>
      <c r="O7821" s="578">
        <v>1.1983013488740299E-2</v>
      </c>
      <c r="P7821" s="578">
        <v>1.4028063393131198</v>
      </c>
      <c r="Q7821" s="578">
        <v>1141.6163508097275</v>
      </c>
      <c r="R7821" s="578">
        <v>0.11344643886210724</v>
      </c>
      <c r="S7821" s="578">
        <v>5.1323591847903999E-2</v>
      </c>
      <c r="T7821" s="578">
        <v>9.86108659708404E-3</v>
      </c>
      <c r="U7821" s="578">
        <v>1.6783792388237049</v>
      </c>
      <c r="V7821" s="578">
        <v>1387.276603698725</v>
      </c>
      <c r="W7821" s="578">
        <v>0.13323609007056775</v>
      </c>
      <c r="X7821" s="578">
        <v>5.6896935770055251E-2</v>
      </c>
      <c r="Y7821" s="578">
        <v>1.1983013488740299E-2</v>
      </c>
    </row>
    <row r="7822" spans="1:25" x14ac:dyDescent="0.3">
      <c r="A7822" s="61" t="s">
        <v>1456</v>
      </c>
      <c r="B7822" s="61" t="s">
        <v>48</v>
      </c>
      <c r="C7822" s="61" t="s">
        <v>45</v>
      </c>
      <c r="D7822" s="36">
        <v>12</v>
      </c>
      <c r="E7822" s="36">
        <v>2030</v>
      </c>
      <c r="F7822" s="578">
        <v>1.5376709990047523</v>
      </c>
      <c r="G7822" s="578">
        <v>1274.542828877765</v>
      </c>
      <c r="H7822" s="578">
        <v>0.123802524737887</v>
      </c>
      <c r="I7822" s="578">
        <v>4.6537899412214701E-2</v>
      </c>
      <c r="J7822" s="578">
        <v>1.10092602165726E-2</v>
      </c>
      <c r="K7822" s="578">
        <v>1.639890745769355</v>
      </c>
      <c r="L7822" s="578">
        <v>1366.7645848592074</v>
      </c>
      <c r="M7822" s="578">
        <v>0.12715166724349999</v>
      </c>
      <c r="N7822" s="578">
        <v>5.2183696650899905E-2</v>
      </c>
      <c r="O7822" s="578">
        <v>1.1805844629028124E-2</v>
      </c>
      <c r="P7822" s="578">
        <v>1.5376710002198375</v>
      </c>
      <c r="Q7822" s="578">
        <v>1274.542828877765</v>
      </c>
      <c r="R7822" s="578">
        <v>0.12380251510088125</v>
      </c>
      <c r="S7822" s="578">
        <v>4.6537899412214701E-2</v>
      </c>
      <c r="T7822" s="578">
        <v>1.10092602165726E-2</v>
      </c>
      <c r="U7822" s="578">
        <v>1.6398909543692399</v>
      </c>
      <c r="V7822" s="578">
        <v>1366.7645848592074</v>
      </c>
      <c r="W7822" s="578">
        <v>0.1271516693329125</v>
      </c>
      <c r="X7822" s="578">
        <v>5.2183698222506757E-2</v>
      </c>
      <c r="Y7822" s="578">
        <v>1.1805844629028124E-2</v>
      </c>
    </row>
    <row r="7823" spans="1:25" x14ac:dyDescent="0.3">
      <c r="A7823" s="61" t="s">
        <v>1457</v>
      </c>
      <c r="B7823" s="61" t="s">
        <v>48</v>
      </c>
      <c r="C7823" s="61" t="s">
        <v>45</v>
      </c>
      <c r="D7823" s="36">
        <v>13</v>
      </c>
      <c r="E7823" s="36">
        <v>2030</v>
      </c>
      <c r="F7823" s="578">
        <v>1.5087118728351876</v>
      </c>
      <c r="G7823" s="578">
        <v>1275.4856236775674</v>
      </c>
      <c r="H7823" s="578">
        <v>0.11879290627136124</v>
      </c>
      <c r="I7823" s="578">
        <v>4.2314800957683446E-2</v>
      </c>
      <c r="J7823" s="578">
        <v>1.1017388324641251E-2</v>
      </c>
      <c r="K7823" s="578">
        <v>1.6012024167789551</v>
      </c>
      <c r="L7823" s="578">
        <v>1356.5040384928325</v>
      </c>
      <c r="M7823" s="578">
        <v>0.12110175095343299</v>
      </c>
      <c r="N7823" s="578">
        <v>4.8088801617268445E-2</v>
      </c>
      <c r="O7823" s="578">
        <v>1.1717179188660002E-2</v>
      </c>
      <c r="P7823" s="578">
        <v>1.5087117685226625</v>
      </c>
      <c r="Q7823" s="578">
        <v>1275.4856236775674</v>
      </c>
      <c r="R7823" s="578">
        <v>0.118792907824778</v>
      </c>
      <c r="S7823" s="578">
        <v>4.2314800433814498E-2</v>
      </c>
      <c r="T7823" s="578">
        <v>1.1017388324641251E-2</v>
      </c>
      <c r="U7823" s="578">
        <v>1.6012025216903827</v>
      </c>
      <c r="V7823" s="578">
        <v>1356.5040384928325</v>
      </c>
      <c r="W7823" s="578">
        <v>0.12110175289368799</v>
      </c>
      <c r="X7823" s="578">
        <v>4.8088801093399497E-2</v>
      </c>
      <c r="Y7823" s="578">
        <v>1.1717179188660002E-2</v>
      </c>
    </row>
    <row r="7824" spans="1:25" x14ac:dyDescent="0.3">
      <c r="A7824" s="61" t="s">
        <v>1458</v>
      </c>
      <c r="B7824" s="61" t="s">
        <v>48</v>
      </c>
      <c r="C7824" s="61" t="s">
        <v>45</v>
      </c>
      <c r="D7824" s="36">
        <v>14</v>
      </c>
      <c r="E7824" s="36">
        <v>2030</v>
      </c>
      <c r="F7824" s="578">
        <v>1.6018190849143399</v>
      </c>
      <c r="G7824" s="578">
        <v>1365.0992825825952</v>
      </c>
      <c r="H7824" s="578">
        <v>0.11616872317002425</v>
      </c>
      <c r="I7824" s="578">
        <v>4.2421946753165629E-2</v>
      </c>
      <c r="J7824" s="578">
        <v>1.1791515814062774E-2</v>
      </c>
      <c r="K7824" s="578">
        <v>1.6867883798792349</v>
      </c>
      <c r="L7824" s="578">
        <v>1438.0751902262302</v>
      </c>
      <c r="M7824" s="578">
        <v>0.1183898632164825</v>
      </c>
      <c r="N7824" s="578">
        <v>4.7957077040337005E-2</v>
      </c>
      <c r="O7824" s="578">
        <v>1.2421820613477951E-2</v>
      </c>
      <c r="P7824" s="578">
        <v>1.60181913703627</v>
      </c>
      <c r="Q7824" s="578">
        <v>1365.0992825825952</v>
      </c>
      <c r="R7824" s="578">
        <v>0.1161687253819155</v>
      </c>
      <c r="S7824" s="578">
        <v>4.2421949052368221E-2</v>
      </c>
      <c r="T7824" s="578">
        <v>1.1791515814062774E-2</v>
      </c>
      <c r="U7824" s="578">
        <v>1.6867884320387576</v>
      </c>
      <c r="V7824" s="578">
        <v>1438.0751902262302</v>
      </c>
      <c r="W7824" s="578">
        <v>0.11838986524768726</v>
      </c>
      <c r="X7824" s="578">
        <v>4.7957075468730126E-2</v>
      </c>
      <c r="Y7824" s="578">
        <v>1.2421820613477951E-2</v>
      </c>
    </row>
    <row r="7825" spans="1:25" x14ac:dyDescent="0.3">
      <c r="A7825" s="61" t="s">
        <v>1459</v>
      </c>
      <c r="B7825" s="61" t="s">
        <v>48</v>
      </c>
      <c r="C7825" s="61" t="s">
        <v>45</v>
      </c>
      <c r="D7825" s="36">
        <v>15</v>
      </c>
      <c r="E7825" s="36">
        <v>2030</v>
      </c>
      <c r="F7825" s="578">
        <v>1.6920349319871075</v>
      </c>
      <c r="G7825" s="578">
        <v>1449.7935460408476</v>
      </c>
      <c r="H7825" s="578">
        <v>0.11413843348903574</v>
      </c>
      <c r="I7825" s="578">
        <v>4.2812480096472372E-2</v>
      </c>
      <c r="J7825" s="578">
        <v>1.2523160277244901E-2</v>
      </c>
      <c r="K7825" s="578">
        <v>1.768561362105775</v>
      </c>
      <c r="L7825" s="578">
        <v>1514.3818651835074</v>
      </c>
      <c r="M7825" s="578">
        <v>0.11629804292776175</v>
      </c>
      <c r="N7825" s="578">
        <v>4.779162290894113E-2</v>
      </c>
      <c r="O7825" s="578">
        <v>1.308101142058145E-2</v>
      </c>
      <c r="P7825" s="578">
        <v>1.6920349319683075</v>
      </c>
      <c r="Q7825" s="578">
        <v>1449.7935460408476</v>
      </c>
      <c r="R7825" s="578">
        <v>0.11413843508125825</v>
      </c>
      <c r="S7825" s="578">
        <v>4.2812482046429054E-2</v>
      </c>
      <c r="T7825" s="578">
        <v>1.2523160277244901E-2</v>
      </c>
      <c r="U7825" s="578">
        <v>1.7685613099887001</v>
      </c>
      <c r="V7825" s="578">
        <v>1514.3818651835074</v>
      </c>
      <c r="W7825" s="578">
        <v>0.11629804270341951</v>
      </c>
      <c r="X7825" s="578">
        <v>4.7791626343193103E-2</v>
      </c>
      <c r="Y7825" s="578">
        <v>1.308101142058145E-2</v>
      </c>
    </row>
    <row r="7826" spans="1:25" x14ac:dyDescent="0.3">
      <c r="A7826" s="580" t="s">
        <v>1460</v>
      </c>
      <c r="B7826" s="580" t="s">
        <v>48</v>
      </c>
      <c r="C7826" s="580" t="s">
        <v>45</v>
      </c>
      <c r="D7826" s="581">
        <v>16</v>
      </c>
      <c r="E7826" s="581">
        <v>2030</v>
      </c>
      <c r="F7826" s="582">
        <v>1.8168444956402974</v>
      </c>
      <c r="G7826" s="582">
        <v>1548.4851697285901</v>
      </c>
      <c r="H7826" s="582">
        <v>0.11360105755738875</v>
      </c>
      <c r="I7826" s="582">
        <v>4.3961875984678003E-2</v>
      </c>
      <c r="J7826" s="582">
        <v>1.3375676246747925E-2</v>
      </c>
      <c r="K7826" s="582">
        <v>1.8821265091164525</v>
      </c>
      <c r="L7826" s="582">
        <v>1603.471191406245</v>
      </c>
      <c r="M7826" s="582">
        <v>0.11556927077132625</v>
      </c>
      <c r="N7826" s="582">
        <v>4.856357741906922E-2</v>
      </c>
      <c r="O7826" s="582">
        <v>1.385062811702175E-2</v>
      </c>
      <c r="P7826" s="582">
        <v>1.8168441832901074</v>
      </c>
      <c r="Q7826" s="582">
        <v>1548.4851697285901</v>
      </c>
      <c r="R7826" s="582">
        <v>0.11360105864393175</v>
      </c>
      <c r="S7826" s="582">
        <v>4.3961878836853374E-2</v>
      </c>
      <c r="T7826" s="582">
        <v>1.3375676246747925E-2</v>
      </c>
      <c r="U7826" s="582">
        <v>1.8821266655986575</v>
      </c>
      <c r="V7826" s="582">
        <v>1603.471191406245</v>
      </c>
      <c r="W7826" s="582">
        <v>0.1155692697696695</v>
      </c>
      <c r="X7826" s="582">
        <v>4.8563581192865926E-2</v>
      </c>
      <c r="Y7826" s="582">
        <v>1.385062811702175E-2</v>
      </c>
    </row>
    <row r="7827" spans="1:25" x14ac:dyDescent="0.3">
      <c r="A7827" s="61" t="s">
        <v>1461</v>
      </c>
      <c r="B7827" s="61" t="s">
        <v>191</v>
      </c>
      <c r="C7827" s="61" t="s">
        <v>45</v>
      </c>
      <c r="D7827" s="36">
        <v>1</v>
      </c>
      <c r="E7827" s="36">
        <v>2012</v>
      </c>
      <c r="F7827" s="578">
        <v>22.994521106964328</v>
      </c>
      <c r="G7827" s="578">
        <v>6703.9166514078752</v>
      </c>
      <c r="H7827" s="578">
        <v>6.5415948694959898</v>
      </c>
      <c r="I7827" s="578">
        <v>0.17370951279978375</v>
      </c>
      <c r="J7827" s="578">
        <v>3.5493810273085999E-2</v>
      </c>
      <c r="K7827" s="578">
        <v>22.522101026803224</v>
      </c>
      <c r="L7827" s="578">
        <v>6542.1514078775999</v>
      </c>
      <c r="M7827" s="578">
        <v>6.4744501261350971</v>
      </c>
      <c r="N7827" s="578">
        <v>0.15413226571399699</v>
      </c>
      <c r="O7827" s="578">
        <v>3.4637347407018099E-2</v>
      </c>
      <c r="P7827" s="578">
        <v>22.994520590395901</v>
      </c>
      <c r="Q7827" s="578">
        <v>6703.9166005452453</v>
      </c>
      <c r="R7827" s="578">
        <v>6.5415951307707747</v>
      </c>
      <c r="S7827" s="578">
        <v>0.17370950791276574</v>
      </c>
      <c r="T7827" s="578">
        <v>3.5493810796954947E-2</v>
      </c>
      <c r="U7827" s="578">
        <v>22.522100500339199</v>
      </c>
      <c r="V7827" s="578">
        <v>6542.1512552897093</v>
      </c>
      <c r="W7827" s="578">
        <v>6.4744501706833626</v>
      </c>
      <c r="X7827" s="578">
        <v>0.15413226571399699</v>
      </c>
      <c r="Y7827" s="578">
        <v>3.4637346902551699E-2</v>
      </c>
    </row>
    <row r="7828" spans="1:25" x14ac:dyDescent="0.3">
      <c r="A7828" s="61" t="s">
        <v>1462</v>
      </c>
      <c r="B7828" s="61" t="s">
        <v>191</v>
      </c>
      <c r="C7828" s="61" t="s">
        <v>45</v>
      </c>
      <c r="D7828" s="36">
        <v>2</v>
      </c>
      <c r="E7828" s="36">
        <v>2012</v>
      </c>
      <c r="F7828" s="578">
        <v>14.2681707643714</v>
      </c>
      <c r="G7828" s="578">
        <v>3941.9779663085874</v>
      </c>
      <c r="H7828" s="578">
        <v>3.8567652637138927</v>
      </c>
      <c r="I7828" s="578">
        <v>0.10074788633604176</v>
      </c>
      <c r="J7828" s="578">
        <v>2.0870753680355798E-2</v>
      </c>
      <c r="K7828" s="578">
        <v>14.55316271190525</v>
      </c>
      <c r="L7828" s="578">
        <v>3903.8328603108671</v>
      </c>
      <c r="M7828" s="578">
        <v>4.0280474708415523</v>
      </c>
      <c r="N7828" s="578">
        <v>8.0711147463261995E-2</v>
      </c>
      <c r="O7828" s="578">
        <v>2.0668824921206828E-2</v>
      </c>
      <c r="P7828" s="578">
        <v>14.268170764376549</v>
      </c>
      <c r="Q7828" s="578">
        <v>3941.9779663085874</v>
      </c>
      <c r="R7828" s="578">
        <v>3.8567653179634322</v>
      </c>
      <c r="S7828" s="578">
        <v>0.10074788980515775</v>
      </c>
      <c r="T7828" s="578">
        <v>2.087075420422475E-2</v>
      </c>
      <c r="U7828" s="578">
        <v>14.5531632334459</v>
      </c>
      <c r="V7828" s="578">
        <v>3903.8327573140423</v>
      </c>
      <c r="W7828" s="578">
        <v>4.0280474693281523</v>
      </c>
      <c r="X7828" s="578">
        <v>8.0711147967728353E-2</v>
      </c>
      <c r="Y7828" s="578">
        <v>2.0668824397337877E-2</v>
      </c>
    </row>
    <row r="7829" spans="1:25" x14ac:dyDescent="0.3">
      <c r="A7829" s="61" t="s">
        <v>1463</v>
      </c>
      <c r="B7829" s="61" t="s">
        <v>191</v>
      </c>
      <c r="C7829" s="61" t="s">
        <v>45</v>
      </c>
      <c r="D7829" s="36">
        <v>3</v>
      </c>
      <c r="E7829" s="36">
        <v>2012</v>
      </c>
      <c r="F7829" s="578">
        <v>7.7670245413684471</v>
      </c>
      <c r="G7829" s="578">
        <v>2088.6201642354276</v>
      </c>
      <c r="H7829" s="578">
        <v>2.0401895860559223</v>
      </c>
      <c r="I7829" s="578">
        <v>4.5526845324578326E-2</v>
      </c>
      <c r="J7829" s="578">
        <v>1.1058196784385124E-2</v>
      </c>
      <c r="K7829" s="578">
        <v>10.9614388814952</v>
      </c>
      <c r="L7829" s="578">
        <v>2729.0106836954674</v>
      </c>
      <c r="M7829" s="578">
        <v>2.7483253926038698</v>
      </c>
      <c r="N7829" s="578">
        <v>4.7753210827674225E-2</v>
      </c>
      <c r="O7829" s="578">
        <v>1.4448683359660175E-2</v>
      </c>
      <c r="P7829" s="578">
        <v>7.767024906441593</v>
      </c>
      <c r="Q7829" s="578">
        <v>2088.6201121012327</v>
      </c>
      <c r="R7829" s="578">
        <v>2.0401895850081875</v>
      </c>
      <c r="S7829" s="578">
        <v>4.5526853421809649E-2</v>
      </c>
      <c r="T7829" s="578">
        <v>1.1058196784385124E-2</v>
      </c>
      <c r="U7829" s="578">
        <v>10.961438881490048</v>
      </c>
      <c r="V7829" s="578">
        <v>2729.0106836954674</v>
      </c>
      <c r="W7829" s="578">
        <v>2.7483254447579326</v>
      </c>
      <c r="X7829" s="578">
        <v>4.7753213447018952E-2</v>
      </c>
      <c r="Y7829" s="578">
        <v>1.44486823119223E-2</v>
      </c>
    </row>
    <row r="7830" spans="1:25" x14ac:dyDescent="0.3">
      <c r="A7830" s="61" t="s">
        <v>1464</v>
      </c>
      <c r="B7830" s="61" t="s">
        <v>191</v>
      </c>
      <c r="C7830" s="61" t="s">
        <v>45</v>
      </c>
      <c r="D7830" s="36">
        <v>4</v>
      </c>
      <c r="E7830" s="36">
        <v>2012</v>
      </c>
      <c r="F7830" s="578">
        <v>3.8576854871935202</v>
      </c>
      <c r="G7830" s="578">
        <v>1121.40245310465</v>
      </c>
      <c r="H7830" s="578">
        <v>1.1063130777959749</v>
      </c>
      <c r="I7830" s="578">
        <v>3.008305596911965E-2</v>
      </c>
      <c r="J7830" s="578">
        <v>5.9372418909333594E-3</v>
      </c>
      <c r="K7830" s="578">
        <v>9.5442801993728246</v>
      </c>
      <c r="L7830" s="578">
        <v>2296.9811452229751</v>
      </c>
      <c r="M7830" s="578">
        <v>2.2361324263038074</v>
      </c>
      <c r="N7830" s="578">
        <v>3.7846067680523697E-2</v>
      </c>
      <c r="O7830" s="578">
        <v>1.2161351138881026E-2</v>
      </c>
      <c r="P7830" s="578">
        <v>3.8576859963165226</v>
      </c>
      <c r="Q7830" s="578">
        <v>1121.4025052388452</v>
      </c>
      <c r="R7830" s="578">
        <v>1.1063130783149924</v>
      </c>
      <c r="S7830" s="578">
        <v>3.0083055974349272E-2</v>
      </c>
      <c r="T7830" s="578">
        <v>5.9372418375763375E-3</v>
      </c>
      <c r="U7830" s="578">
        <v>9.5442804576596227</v>
      </c>
      <c r="V7830" s="578">
        <v>2296.9812494913676</v>
      </c>
      <c r="W7830" s="578">
        <v>2.2361325864330825</v>
      </c>
      <c r="X7830" s="578">
        <v>3.7846068723107806E-2</v>
      </c>
      <c r="Y7830" s="578">
        <v>1.2161351138881026E-2</v>
      </c>
    </row>
    <row r="7831" spans="1:25" x14ac:dyDescent="0.3">
      <c r="A7831" s="61" t="s">
        <v>1465</v>
      </c>
      <c r="B7831" s="61" t="s">
        <v>191</v>
      </c>
      <c r="C7831" s="61" t="s">
        <v>45</v>
      </c>
      <c r="D7831" s="36">
        <v>5</v>
      </c>
      <c r="E7831" s="36">
        <v>2012</v>
      </c>
      <c r="F7831" s="578">
        <v>4.3923752638947855</v>
      </c>
      <c r="G7831" s="578">
        <v>1161.4875946044901</v>
      </c>
      <c r="H7831" s="578">
        <v>1.1248344175643625</v>
      </c>
      <c r="I7831" s="578">
        <v>3.243043627086685E-2</v>
      </c>
      <c r="J7831" s="578">
        <v>6.1494861001847268E-3</v>
      </c>
      <c r="K7831" s="578">
        <v>8.644506429243993</v>
      </c>
      <c r="L7831" s="578">
        <v>2055.5879287719677</v>
      </c>
      <c r="M7831" s="578">
        <v>1.9324228371260626</v>
      </c>
      <c r="N7831" s="578">
        <v>3.5161587584601223E-2</v>
      </c>
      <c r="O7831" s="578">
        <v>1.0883297092126E-2</v>
      </c>
      <c r="P7831" s="578">
        <v>4.3923751074325947</v>
      </c>
      <c r="Q7831" s="578">
        <v>1161.4875946044901</v>
      </c>
      <c r="R7831" s="578">
        <v>1.1248344154882901</v>
      </c>
      <c r="S7831" s="578">
        <v>3.2430435274666949E-2</v>
      </c>
      <c r="T7831" s="578">
        <v>6.1494861511164319E-3</v>
      </c>
      <c r="U7831" s="578">
        <v>8.644506329908225</v>
      </c>
      <c r="V7831" s="578">
        <v>2055.5879287719677</v>
      </c>
      <c r="W7831" s="578">
        <v>1.9324231510981849</v>
      </c>
      <c r="X7831" s="578">
        <v>3.516159025033018E-2</v>
      </c>
      <c r="Y7831" s="578">
        <v>1.0883297092126E-2</v>
      </c>
    </row>
    <row r="7832" spans="1:25" x14ac:dyDescent="0.3">
      <c r="A7832" s="61" t="s">
        <v>1466</v>
      </c>
      <c r="B7832" s="61" t="s">
        <v>191</v>
      </c>
      <c r="C7832" s="61" t="s">
        <v>45</v>
      </c>
      <c r="D7832" s="36">
        <v>6</v>
      </c>
      <c r="E7832" s="36">
        <v>2012</v>
      </c>
      <c r="F7832" s="578">
        <v>4.713197467674032</v>
      </c>
      <c r="G7832" s="578">
        <v>1185.5447998046825</v>
      </c>
      <c r="H7832" s="578">
        <v>1.13594004232436</v>
      </c>
      <c r="I7832" s="578">
        <v>3.3838794159237247E-2</v>
      </c>
      <c r="J7832" s="578">
        <v>6.2768462084932175E-3</v>
      </c>
      <c r="K7832" s="578">
        <v>7.9279071536605725</v>
      </c>
      <c r="L7832" s="578">
        <v>1877.6217193603452</v>
      </c>
      <c r="M7832" s="578">
        <v>1.6881736139184724</v>
      </c>
      <c r="N7832" s="578">
        <v>3.261363627219295E-2</v>
      </c>
      <c r="O7832" s="578">
        <v>9.9410425270131282E-3</v>
      </c>
      <c r="P7832" s="578">
        <v>4.7131975198280971</v>
      </c>
      <c r="Q7832" s="578">
        <v>1185.5447998046825</v>
      </c>
      <c r="R7832" s="578">
        <v>1.1359403030946775</v>
      </c>
      <c r="S7832" s="578">
        <v>3.3838795201821342E-2</v>
      </c>
      <c r="T7832" s="578">
        <v>6.2768461551361947E-3</v>
      </c>
      <c r="U7832" s="578">
        <v>7.9279071014961975</v>
      </c>
      <c r="V7832" s="578">
        <v>1877.6217193603475</v>
      </c>
      <c r="W7832" s="578">
        <v>1.688173613394605</v>
      </c>
      <c r="X7832" s="578">
        <v>3.2613636323731002E-2</v>
      </c>
      <c r="Y7832" s="578">
        <v>9.9410425755195111E-3</v>
      </c>
    </row>
    <row r="7833" spans="1:25" x14ac:dyDescent="0.3">
      <c r="A7833" s="61" t="s">
        <v>1467</v>
      </c>
      <c r="B7833" s="61" t="s">
        <v>191</v>
      </c>
      <c r="C7833" s="61" t="s">
        <v>45</v>
      </c>
      <c r="D7833" s="36">
        <v>7</v>
      </c>
      <c r="E7833" s="36">
        <v>2012</v>
      </c>
      <c r="F7833" s="578">
        <v>4.9270669442339496</v>
      </c>
      <c r="G7833" s="578">
        <v>1201.5804023742626</v>
      </c>
      <c r="H7833" s="578">
        <v>1.1433554412797</v>
      </c>
      <c r="I7833" s="578">
        <v>3.4777678464706675E-2</v>
      </c>
      <c r="J7833" s="578">
        <v>6.3617527654666077E-3</v>
      </c>
      <c r="K7833" s="578">
        <v>7.9305131877772475</v>
      </c>
      <c r="L7833" s="578">
        <v>1844.7382443745876</v>
      </c>
      <c r="M7833" s="578">
        <v>1.5968031752854499</v>
      </c>
      <c r="N7833" s="578">
        <v>4.5344158504424997E-2</v>
      </c>
      <c r="O7833" s="578">
        <v>9.7669528428620239E-3</v>
      </c>
      <c r="P7833" s="578">
        <v>4.9270668399258248</v>
      </c>
      <c r="Q7833" s="578">
        <v>1201.5804023742626</v>
      </c>
      <c r="R7833" s="578">
        <v>1.1433554412797025</v>
      </c>
      <c r="S7833" s="578">
        <v>3.4777678454095878E-2</v>
      </c>
      <c r="T7833" s="578">
        <v>6.3617528188236296E-3</v>
      </c>
      <c r="U7833" s="578">
        <v>7.9305127705447376</v>
      </c>
      <c r="V7833" s="578">
        <v>1844.7382443745876</v>
      </c>
      <c r="W7833" s="578">
        <v>1.5968031752854499</v>
      </c>
      <c r="X7833" s="578">
        <v>4.5344160610511573E-2</v>
      </c>
      <c r="Y7833" s="578">
        <v>9.7669528428620239E-3</v>
      </c>
    </row>
    <row r="7834" spans="1:25" x14ac:dyDescent="0.3">
      <c r="A7834" s="61" t="s">
        <v>1468</v>
      </c>
      <c r="B7834" s="61" t="s">
        <v>191</v>
      </c>
      <c r="C7834" s="61" t="s">
        <v>45</v>
      </c>
      <c r="D7834" s="36">
        <v>8</v>
      </c>
      <c r="E7834" s="36">
        <v>2012</v>
      </c>
      <c r="F7834" s="578">
        <v>4.6107844708167232</v>
      </c>
      <c r="G7834" s="578">
        <v>1122.1224810282351</v>
      </c>
      <c r="H7834" s="578">
        <v>1.0415594838559601</v>
      </c>
      <c r="I7834" s="578">
        <v>3.02872990290931E-2</v>
      </c>
      <c r="J7834" s="578">
        <v>5.9410592730273449E-3</v>
      </c>
      <c r="K7834" s="578">
        <v>6.8553005057328802</v>
      </c>
      <c r="L7834" s="578">
        <v>1549.3080393473276</v>
      </c>
      <c r="M7834" s="578">
        <v>1.23805238679051</v>
      </c>
      <c r="N7834" s="578">
        <v>4.9177279105000075E-2</v>
      </c>
      <c r="O7834" s="578">
        <v>8.2027903166211474E-3</v>
      </c>
      <c r="P7834" s="578">
        <v>4.6107844186626599</v>
      </c>
      <c r="Q7834" s="578">
        <v>1122.1224810282351</v>
      </c>
      <c r="R7834" s="578">
        <v>1.0415594838559601</v>
      </c>
      <c r="S7834" s="578">
        <v>3.0287305183416373E-2</v>
      </c>
      <c r="T7834" s="578">
        <v>5.9410593773160702E-3</v>
      </c>
      <c r="U7834" s="578">
        <v>6.8553002449625602</v>
      </c>
      <c r="V7834" s="578">
        <v>1549.3080393473276</v>
      </c>
      <c r="W7834" s="578">
        <v>1.238051969557995</v>
      </c>
      <c r="X7834" s="578">
        <v>4.917728121593725E-2</v>
      </c>
      <c r="Y7834" s="578">
        <v>8.2027904766922149E-3</v>
      </c>
    </row>
    <row r="7835" spans="1:25" x14ac:dyDescent="0.3">
      <c r="A7835" s="61" t="s">
        <v>1469</v>
      </c>
      <c r="B7835" s="61" t="s">
        <v>191</v>
      </c>
      <c r="C7835" s="61" t="s">
        <v>45</v>
      </c>
      <c r="D7835" s="36">
        <v>9</v>
      </c>
      <c r="E7835" s="36">
        <v>2012</v>
      </c>
      <c r="F7835" s="578">
        <v>4.3735945496446167</v>
      </c>
      <c r="G7835" s="578">
        <v>1062.5289471944125</v>
      </c>
      <c r="H7835" s="578">
        <v>0.96521819941699472</v>
      </c>
      <c r="I7835" s="578">
        <v>2.6919648793409499E-2</v>
      </c>
      <c r="J7835" s="578">
        <v>5.6255565480872322E-3</v>
      </c>
      <c r="K7835" s="578">
        <v>6.7969242501130749</v>
      </c>
      <c r="L7835" s="578">
        <v>1501.7457249959275</v>
      </c>
      <c r="M7835" s="578">
        <v>1.1049553349682024</v>
      </c>
      <c r="N7835" s="578">
        <v>6.2454964296193752E-2</v>
      </c>
      <c r="O7835" s="578">
        <v>7.9509711601228102E-3</v>
      </c>
      <c r="P7835" s="578">
        <v>4.3735944006330048</v>
      </c>
      <c r="Q7835" s="578">
        <v>1062.5289471944125</v>
      </c>
      <c r="R7835" s="578">
        <v>0.96521822611490848</v>
      </c>
      <c r="S7835" s="578">
        <v>2.6919648793409499E-2</v>
      </c>
      <c r="T7835" s="578">
        <v>5.6255565990189346E-3</v>
      </c>
      <c r="U7835" s="578">
        <v>6.7969239893427549</v>
      </c>
      <c r="V7835" s="578">
        <v>1501.7457771301224</v>
      </c>
      <c r="W7835" s="578">
        <v>1.1049553360062374</v>
      </c>
      <c r="X7835" s="578">
        <v>6.2454965922370306E-2</v>
      </c>
      <c r="Y7835" s="578">
        <v>7.9509712134798322E-3</v>
      </c>
    </row>
    <row r="7836" spans="1:25" x14ac:dyDescent="0.3">
      <c r="A7836" s="61" t="s">
        <v>1470</v>
      </c>
      <c r="B7836" s="61" t="s">
        <v>191</v>
      </c>
      <c r="C7836" s="61" t="s">
        <v>45</v>
      </c>
      <c r="D7836" s="36">
        <v>10</v>
      </c>
      <c r="E7836" s="36">
        <v>2012</v>
      </c>
      <c r="F7836" s="578">
        <v>4.1891055191074376</v>
      </c>
      <c r="G7836" s="578">
        <v>1016.1799901326469</v>
      </c>
      <c r="H7836" s="578">
        <v>0.90583716798573688</v>
      </c>
      <c r="I7836" s="578">
        <v>2.4300259344575602E-2</v>
      </c>
      <c r="J7836" s="578">
        <v>5.3801546091563025E-3</v>
      </c>
      <c r="K7836" s="578">
        <v>6.7477782917267124</v>
      </c>
      <c r="L7836" s="578">
        <v>1461.9349873860624</v>
      </c>
      <c r="M7836" s="578">
        <v>0.99572104246665971</v>
      </c>
      <c r="N7836" s="578">
        <v>7.2351623076428895E-2</v>
      </c>
      <c r="O7836" s="578">
        <v>7.7402105356062069E-3</v>
      </c>
      <c r="P7836" s="578">
        <v>4.18910536268708</v>
      </c>
      <c r="Q7836" s="578">
        <v>1016.1799847284919</v>
      </c>
      <c r="R7836" s="578">
        <v>0.90583715215325333</v>
      </c>
      <c r="S7836" s="578">
        <v>2.4300259339421801E-2</v>
      </c>
      <c r="T7836" s="578">
        <v>5.3801546115816229E-3</v>
      </c>
      <c r="U7836" s="578">
        <v>6.7477782395726473</v>
      </c>
      <c r="V7836" s="578">
        <v>1461.9349873860624</v>
      </c>
      <c r="W7836" s="578">
        <v>0.99572105333209004</v>
      </c>
      <c r="X7836" s="578">
        <v>7.2351626726534307E-2</v>
      </c>
      <c r="Y7836" s="578">
        <v>7.7402107441836643E-3</v>
      </c>
    </row>
    <row r="7837" spans="1:25" x14ac:dyDescent="0.3">
      <c r="A7837" s="61" t="s">
        <v>1471</v>
      </c>
      <c r="B7837" s="61" t="s">
        <v>191</v>
      </c>
      <c r="C7837" s="61" t="s">
        <v>45</v>
      </c>
      <c r="D7837" s="36">
        <v>11</v>
      </c>
      <c r="E7837" s="36">
        <v>2012</v>
      </c>
      <c r="F7837" s="578">
        <v>5.292031409364423</v>
      </c>
      <c r="G7837" s="578">
        <v>1158.1642735799073</v>
      </c>
      <c r="H7837" s="578">
        <v>0.7831624684234455</v>
      </c>
      <c r="I7837" s="578">
        <v>4.8331564696127254E-2</v>
      </c>
      <c r="J7837" s="578">
        <v>6.1318924029668126E-3</v>
      </c>
      <c r="K7837" s="578">
        <v>6.7133598229265719</v>
      </c>
      <c r="L7837" s="578">
        <v>1424.1964581807426</v>
      </c>
      <c r="M7837" s="578">
        <v>0.89437812473624878</v>
      </c>
      <c r="N7837" s="578">
        <v>8.1308820133320581E-2</v>
      </c>
      <c r="O7837" s="578">
        <v>7.5403992838497828E-3</v>
      </c>
      <c r="P7837" s="578">
        <v>5.2920313050562946</v>
      </c>
      <c r="Q7837" s="578">
        <v>1158.1642735799073</v>
      </c>
      <c r="R7837" s="578">
        <v>0.78316248373691078</v>
      </c>
      <c r="S7837" s="578">
        <v>4.8331565759326553E-2</v>
      </c>
      <c r="T7837" s="578">
        <v>6.1318924029668091E-3</v>
      </c>
      <c r="U7837" s="578">
        <v>6.7133601358458037</v>
      </c>
      <c r="V7837" s="578">
        <v>1424.1964581807426</v>
      </c>
      <c r="W7837" s="578">
        <v>0.89437817223370053</v>
      </c>
      <c r="X7837" s="578">
        <v>8.130882210965254E-2</v>
      </c>
      <c r="Y7837" s="578">
        <v>7.5403991286293543E-3</v>
      </c>
    </row>
    <row r="7838" spans="1:25" x14ac:dyDescent="0.3">
      <c r="A7838" s="61" t="s">
        <v>1472</v>
      </c>
      <c r="B7838" s="61" t="s">
        <v>191</v>
      </c>
      <c r="C7838" s="61" t="s">
        <v>45</v>
      </c>
      <c r="D7838" s="36">
        <v>12</v>
      </c>
      <c r="E7838" s="36">
        <v>2012</v>
      </c>
      <c r="F7838" s="578">
        <v>6.1944185996253456</v>
      </c>
      <c r="G7838" s="578">
        <v>1274.3405253092401</v>
      </c>
      <c r="H7838" s="578">
        <v>0.68279554707502577</v>
      </c>
      <c r="I7838" s="578">
        <v>6.7993517137134946E-2</v>
      </c>
      <c r="J7838" s="578">
        <v>6.7469839171583994E-3</v>
      </c>
      <c r="K7838" s="578">
        <v>6.683124186674827</v>
      </c>
      <c r="L7838" s="578">
        <v>1392.4019533793075</v>
      </c>
      <c r="M7838" s="578">
        <v>0.81049644760787443</v>
      </c>
      <c r="N7838" s="578">
        <v>8.8582277975850304E-2</v>
      </c>
      <c r="O7838" s="578">
        <v>7.3720635167167778E-3</v>
      </c>
      <c r="P7838" s="578">
        <v>6.1944189647037948</v>
      </c>
      <c r="Q7838" s="578">
        <v>1274.3405253092401</v>
      </c>
      <c r="R7838" s="578">
        <v>0.68279554233110173</v>
      </c>
      <c r="S7838" s="578">
        <v>6.7993516516253238E-2</v>
      </c>
      <c r="T7838" s="578">
        <v>6.7469839171583994E-3</v>
      </c>
      <c r="U7838" s="578">
        <v>6.6831245517532771</v>
      </c>
      <c r="V7838" s="578">
        <v>1392.402109781895</v>
      </c>
      <c r="W7838" s="578">
        <v>0.8104964370528851</v>
      </c>
      <c r="X7838" s="578">
        <v>8.8582279558977406E-2</v>
      </c>
      <c r="Y7838" s="578">
        <v>7.3720635676484828E-3</v>
      </c>
    </row>
    <row r="7839" spans="1:25" x14ac:dyDescent="0.3">
      <c r="A7839" s="61" t="s">
        <v>1473</v>
      </c>
      <c r="B7839" s="61" t="s">
        <v>191</v>
      </c>
      <c r="C7839" s="61" t="s">
        <v>45</v>
      </c>
      <c r="D7839" s="36">
        <v>13</v>
      </c>
      <c r="E7839" s="36">
        <v>2012</v>
      </c>
      <c r="F7839" s="578">
        <v>6.1323624967702273</v>
      </c>
      <c r="G7839" s="578">
        <v>1248.0513165791774</v>
      </c>
      <c r="H7839" s="578">
        <v>0.62379511683441946</v>
      </c>
      <c r="I7839" s="578">
        <v>6.9234677903599079E-2</v>
      </c>
      <c r="J7839" s="578">
        <v>6.6077906376449348E-3</v>
      </c>
      <c r="K7839" s="578">
        <v>6.5511335934861528</v>
      </c>
      <c r="L7839" s="578">
        <v>1354.672710418695</v>
      </c>
      <c r="M7839" s="578">
        <v>0.74993532375568328</v>
      </c>
      <c r="N7839" s="578">
        <v>8.9191177892340975E-2</v>
      </c>
      <c r="O7839" s="578">
        <v>7.1723157282879858E-3</v>
      </c>
      <c r="P7839" s="578">
        <v>6.132362235984445</v>
      </c>
      <c r="Q7839" s="578">
        <v>1248.0512644449825</v>
      </c>
      <c r="R7839" s="578">
        <v>0.62379514903780831</v>
      </c>
      <c r="S7839" s="578">
        <v>6.9234678330455282E-2</v>
      </c>
      <c r="T7839" s="578">
        <v>6.6077906885766372E-3</v>
      </c>
      <c r="U7839" s="578">
        <v>6.5511337499483453</v>
      </c>
      <c r="V7839" s="578">
        <v>1354.672710418695</v>
      </c>
      <c r="W7839" s="578">
        <v>0.74993534518580351</v>
      </c>
      <c r="X7839" s="578">
        <v>8.9191183330209825E-2</v>
      </c>
      <c r="Y7839" s="578">
        <v>7.1723156773562807E-3</v>
      </c>
    </row>
    <row r="7840" spans="1:25" x14ac:dyDescent="0.3">
      <c r="A7840" s="61" t="s">
        <v>1474</v>
      </c>
      <c r="B7840" s="61" t="s">
        <v>191</v>
      </c>
      <c r="C7840" s="61" t="s">
        <v>45</v>
      </c>
      <c r="D7840" s="36">
        <v>14</v>
      </c>
      <c r="E7840" s="36">
        <v>2012</v>
      </c>
      <c r="F7840" s="578">
        <v>6.397925699187903</v>
      </c>
      <c r="G7840" s="578">
        <v>1310.8795827229776</v>
      </c>
      <c r="H7840" s="578">
        <v>0.65824341276311249</v>
      </c>
      <c r="I7840" s="578">
        <v>6.8049264378714669E-2</v>
      </c>
      <c r="J7840" s="578">
        <v>6.9404449313878978E-3</v>
      </c>
      <c r="K7840" s="578">
        <v>6.7787518177938129</v>
      </c>
      <c r="L7840" s="578">
        <v>1407.9515546162902</v>
      </c>
      <c r="M7840" s="578">
        <v>0.77301999057332604</v>
      </c>
      <c r="N7840" s="578">
        <v>8.7990437091320872E-2</v>
      </c>
      <c r="O7840" s="578">
        <v>7.4543802232559129E-3</v>
      </c>
      <c r="P7840" s="578">
        <v>6.3979255427257122</v>
      </c>
      <c r="Q7840" s="578">
        <v>1310.8795827229776</v>
      </c>
      <c r="R7840" s="578">
        <v>0.65824342276027847</v>
      </c>
      <c r="S7840" s="578">
        <v>6.8049264805570886E-2</v>
      </c>
      <c r="T7840" s="578">
        <v>6.9404450332513044E-3</v>
      </c>
      <c r="U7840" s="578">
        <v>6.7787518177938129</v>
      </c>
      <c r="V7840" s="578">
        <v>1407.9515024820926</v>
      </c>
      <c r="W7840" s="578">
        <v>0.77302003807077768</v>
      </c>
      <c r="X7840" s="578">
        <v>8.7990444596168005E-2</v>
      </c>
      <c r="Y7840" s="578">
        <v>7.4543803299699568E-3</v>
      </c>
    </row>
    <row r="7841" spans="1:25" x14ac:dyDescent="0.3">
      <c r="A7841" s="61" t="s">
        <v>1475</v>
      </c>
      <c r="B7841" s="61" t="s">
        <v>191</v>
      </c>
      <c r="C7841" s="61" t="s">
        <v>45</v>
      </c>
      <c r="D7841" s="36">
        <v>15</v>
      </c>
      <c r="E7841" s="36">
        <v>2012</v>
      </c>
      <c r="F7841" s="578">
        <v>6.6565345049046574</v>
      </c>
      <c r="G7841" s="578">
        <v>1372.3988647460899</v>
      </c>
      <c r="H7841" s="578">
        <v>0.69442237004113794</v>
      </c>
      <c r="I7841" s="578">
        <v>6.6951134589847527E-2</v>
      </c>
      <c r="J7841" s="578">
        <v>7.2661580488784169E-3</v>
      </c>
      <c r="K7841" s="578">
        <v>6.9984444539392472</v>
      </c>
      <c r="L7841" s="578">
        <v>1458.7405687967876</v>
      </c>
      <c r="M7841" s="578">
        <v>0.79498724266886667</v>
      </c>
      <c r="N7841" s="578">
        <v>8.5072713085840648E-2</v>
      </c>
      <c r="O7841" s="578">
        <v>7.723290931608057E-3</v>
      </c>
      <c r="P7841" s="578">
        <v>6.6565345048887394</v>
      </c>
      <c r="Q7841" s="578">
        <v>1372.3988647460899</v>
      </c>
      <c r="R7841" s="578">
        <v>0.69442236493341547</v>
      </c>
      <c r="S7841" s="578">
        <v>6.6951129190783776E-2</v>
      </c>
      <c r="T7841" s="578">
        <v>7.266157995521395E-3</v>
      </c>
      <c r="U7841" s="578">
        <v>6.9984438280904797</v>
      </c>
      <c r="V7841" s="578">
        <v>1458.7406209309825</v>
      </c>
      <c r="W7841" s="578">
        <v>0.7949872743338342</v>
      </c>
      <c r="X7841" s="578">
        <v>8.5072713165876224E-2</v>
      </c>
      <c r="Y7841" s="578">
        <v>7.7232910358967823E-3</v>
      </c>
    </row>
    <row r="7842" spans="1:25" x14ac:dyDescent="0.3">
      <c r="A7842" s="580" t="s">
        <v>1476</v>
      </c>
      <c r="B7842" s="580" t="s">
        <v>191</v>
      </c>
      <c r="C7842" s="580" t="s">
        <v>45</v>
      </c>
      <c r="D7842" s="581">
        <v>16</v>
      </c>
      <c r="E7842" s="581">
        <v>2012</v>
      </c>
      <c r="F7842" s="582">
        <v>7.0392827417235804</v>
      </c>
      <c r="G7842" s="582">
        <v>1457.8286654154426</v>
      </c>
      <c r="H7842" s="582">
        <v>0.74295735507621408</v>
      </c>
      <c r="I7842" s="582">
        <v>6.6751046233851655E-2</v>
      </c>
      <c r="J7842" s="582">
        <v>7.7184607822952432E-3</v>
      </c>
      <c r="K7842" s="582">
        <v>7.3329191858356326</v>
      </c>
      <c r="L7842" s="582">
        <v>1532.5900204976349</v>
      </c>
      <c r="M7842" s="582">
        <v>0.83180358384561193</v>
      </c>
      <c r="N7842" s="582">
        <v>8.3958262154131533E-2</v>
      </c>
      <c r="O7842" s="582">
        <v>8.1142893953559253E-3</v>
      </c>
      <c r="P7842" s="582">
        <v>7.0392836804967329</v>
      </c>
      <c r="Q7842" s="582">
        <v>1457.8286654154426</v>
      </c>
      <c r="R7842" s="582">
        <v>0.74295743969560069</v>
      </c>
      <c r="S7842" s="582">
        <v>6.6751043672714588E-2</v>
      </c>
      <c r="T7842" s="582">
        <v>7.7184609835967404E-3</v>
      </c>
      <c r="U7842" s="582">
        <v>7.332918977219375</v>
      </c>
      <c r="V7842" s="582">
        <v>1532.5900204976349</v>
      </c>
      <c r="W7842" s="582">
        <v>0.83180359957623251</v>
      </c>
      <c r="X7842" s="582">
        <v>8.3958266267472895E-2</v>
      </c>
      <c r="Y7842" s="582">
        <v>8.1142892352848595E-3</v>
      </c>
    </row>
    <row r="7843" spans="1:25" x14ac:dyDescent="0.3">
      <c r="A7843" s="61" t="s">
        <v>1477</v>
      </c>
      <c r="B7843" s="61" t="s">
        <v>191</v>
      </c>
      <c r="C7843" s="61" t="s">
        <v>45</v>
      </c>
      <c r="D7843" s="36">
        <v>1</v>
      </c>
      <c r="E7843" s="36">
        <v>2020</v>
      </c>
      <c r="F7843" s="578">
        <v>12.23383961094075</v>
      </c>
      <c r="G7843" s="578">
        <v>6485.9553578694604</v>
      </c>
      <c r="H7843" s="578">
        <v>3.1638183780014502</v>
      </c>
      <c r="I7843" s="578">
        <v>9.8820596509237135E-2</v>
      </c>
      <c r="J7843" s="578">
        <v>3.4339837729930822E-2</v>
      </c>
      <c r="K7843" s="578">
        <v>11.906976123660501</v>
      </c>
      <c r="L7843" s="578">
        <v>6325.6417210896752</v>
      </c>
      <c r="M7843" s="578">
        <v>3.1362286282237575</v>
      </c>
      <c r="N7843" s="578">
        <v>8.8003666371150729E-2</v>
      </c>
      <c r="O7843" s="578">
        <v>3.3491063164547044E-2</v>
      </c>
      <c r="P7843" s="578">
        <v>12.233834395534327</v>
      </c>
      <c r="Q7843" s="578">
        <v>6485.9553578694604</v>
      </c>
      <c r="R7843" s="578">
        <v>3.1638183780014502</v>
      </c>
      <c r="S7843" s="578">
        <v>9.8820595257772426E-2</v>
      </c>
      <c r="T7843" s="578">
        <v>3.4339837729930822E-2</v>
      </c>
      <c r="U7843" s="578">
        <v>11.9069761236711</v>
      </c>
      <c r="V7843" s="578">
        <v>6325.6417744954369</v>
      </c>
      <c r="W7843" s="578">
        <v>3.136228734045285</v>
      </c>
      <c r="X7843" s="578">
        <v>8.8003668541205074E-2</v>
      </c>
      <c r="Y7843" s="578">
        <v>3.3491063164547044E-2</v>
      </c>
    </row>
    <row r="7844" spans="1:25" x14ac:dyDescent="0.3">
      <c r="A7844" s="61" t="s">
        <v>1478</v>
      </c>
      <c r="B7844" s="61" t="s">
        <v>191</v>
      </c>
      <c r="C7844" s="61" t="s">
        <v>45</v>
      </c>
      <c r="D7844" s="36">
        <v>2</v>
      </c>
      <c r="E7844" s="36">
        <v>2020</v>
      </c>
      <c r="F7844" s="578">
        <v>7.6665515070198973</v>
      </c>
      <c r="G7844" s="578">
        <v>3820.5904808044397</v>
      </c>
      <c r="H7844" s="578">
        <v>1.8737209402024699</v>
      </c>
      <c r="I7844" s="578">
        <v>5.7147815804455548E-2</v>
      </c>
      <c r="J7844" s="578">
        <v>2.0228091375126149E-2</v>
      </c>
      <c r="K7844" s="578">
        <v>7.743705556262281</v>
      </c>
      <c r="L7844" s="578">
        <v>3777.8203659057576</v>
      </c>
      <c r="M7844" s="578">
        <v>1.9790835680905674</v>
      </c>
      <c r="N7844" s="578">
        <v>4.6176980798160523E-2</v>
      </c>
      <c r="O7844" s="578">
        <v>2.0001631307726052E-2</v>
      </c>
      <c r="P7844" s="578">
        <v>7.666551037633317</v>
      </c>
      <c r="Q7844" s="578">
        <v>3820.5903765360476</v>
      </c>
      <c r="R7844" s="578">
        <v>1.8737209402024699</v>
      </c>
      <c r="S7844" s="578">
        <v>5.7147814227998105E-2</v>
      </c>
      <c r="T7844" s="578">
        <v>2.0228091375126149E-2</v>
      </c>
      <c r="U7844" s="578">
        <v>7.7437051911838273</v>
      </c>
      <c r="V7844" s="578">
        <v>3777.8203659057576</v>
      </c>
      <c r="W7844" s="578">
        <v>1.9790835764724726</v>
      </c>
      <c r="X7844" s="578">
        <v>4.6176980787701348E-2</v>
      </c>
      <c r="Y7844" s="578">
        <v>2.0001631307726052E-2</v>
      </c>
    </row>
    <row r="7845" spans="1:25" x14ac:dyDescent="0.3">
      <c r="A7845" s="61" t="s">
        <v>1479</v>
      </c>
      <c r="B7845" s="61" t="s">
        <v>191</v>
      </c>
      <c r="C7845" s="61" t="s">
        <v>45</v>
      </c>
      <c r="D7845" s="36">
        <v>3</v>
      </c>
      <c r="E7845" s="36">
        <v>2020</v>
      </c>
      <c r="F7845" s="578">
        <v>4.1544691490271299</v>
      </c>
      <c r="G7845" s="578">
        <v>2023.6572964986099</v>
      </c>
      <c r="H7845" s="578">
        <v>0.98936111914614799</v>
      </c>
      <c r="I7845" s="578">
        <v>2.5868808646919199E-2</v>
      </c>
      <c r="J7845" s="578">
        <v>1.0714239460260851E-2</v>
      </c>
      <c r="K7845" s="578">
        <v>5.7827352625172299</v>
      </c>
      <c r="L7845" s="578">
        <v>2627.582539876295</v>
      </c>
      <c r="M7845" s="578">
        <v>1.3487984891980824</v>
      </c>
      <c r="N7845" s="578">
        <v>2.7304785286105422E-2</v>
      </c>
      <c r="O7845" s="578">
        <v>1.3911721485783299E-2</v>
      </c>
      <c r="P7845" s="578">
        <v>4.1544693054893251</v>
      </c>
      <c r="Q7845" s="578">
        <v>2023.6572964986099</v>
      </c>
      <c r="R7845" s="578">
        <v>0.98936106637120191</v>
      </c>
      <c r="S7845" s="578">
        <v>2.5868808646919199E-2</v>
      </c>
      <c r="T7845" s="578">
        <v>1.0714239460260851E-2</v>
      </c>
      <c r="U7845" s="578">
        <v>5.782735575441615</v>
      </c>
      <c r="V7845" s="578">
        <v>2627.582539876295</v>
      </c>
      <c r="W7845" s="578">
        <v>1.3487987494445348</v>
      </c>
      <c r="X7845" s="578">
        <v>2.730479417095915E-2</v>
      </c>
      <c r="Y7845" s="578">
        <v>1.39117220145029E-2</v>
      </c>
    </row>
    <row r="7846" spans="1:25" x14ac:dyDescent="0.3">
      <c r="A7846" s="61" t="s">
        <v>1480</v>
      </c>
      <c r="B7846" s="61" t="s">
        <v>191</v>
      </c>
      <c r="C7846" s="61" t="s">
        <v>45</v>
      </c>
      <c r="D7846" s="36">
        <v>4</v>
      </c>
      <c r="E7846" s="36">
        <v>2020</v>
      </c>
      <c r="F7846" s="578">
        <v>2.0823133802663225</v>
      </c>
      <c r="G7846" s="578">
        <v>1087.1153297424275</v>
      </c>
      <c r="H7846" s="578">
        <v>0.5405261318907526</v>
      </c>
      <c r="I7846" s="578">
        <v>1.7043869922645099E-2</v>
      </c>
      <c r="J7846" s="578">
        <v>5.7557159452699047E-3</v>
      </c>
      <c r="K7846" s="578">
        <v>5.0289868193381118</v>
      </c>
      <c r="L7846" s="578">
        <v>2223.4606246948197</v>
      </c>
      <c r="M7846" s="578">
        <v>1.0876601220370474</v>
      </c>
      <c r="N7846" s="578">
        <v>2.1592771828863898E-2</v>
      </c>
      <c r="O7846" s="578">
        <v>1.1772079102229275E-2</v>
      </c>
      <c r="P7846" s="578">
        <v>2.0823133802609051</v>
      </c>
      <c r="Q7846" s="578">
        <v>1087.1154340108201</v>
      </c>
      <c r="R7846" s="578">
        <v>0.54052614782995023</v>
      </c>
      <c r="S7846" s="578">
        <v>1.70438699278747E-2</v>
      </c>
      <c r="T7846" s="578">
        <v>5.7557159452699047E-3</v>
      </c>
      <c r="U7846" s="578">
        <v>5.0289865064189581</v>
      </c>
      <c r="V7846" s="578">
        <v>2223.4606246948197</v>
      </c>
      <c r="W7846" s="578">
        <v>1.0876601225560649</v>
      </c>
      <c r="X7846" s="578">
        <v>2.1592771828863901E-2</v>
      </c>
      <c r="Y7846" s="578">
        <v>1.1772079102229275E-2</v>
      </c>
    </row>
    <row r="7847" spans="1:25" x14ac:dyDescent="0.3">
      <c r="A7847" s="61" t="s">
        <v>1481</v>
      </c>
      <c r="B7847" s="61" t="s">
        <v>191</v>
      </c>
      <c r="C7847" s="61" t="s">
        <v>45</v>
      </c>
      <c r="D7847" s="36">
        <v>5</v>
      </c>
      <c r="E7847" s="36">
        <v>2020</v>
      </c>
      <c r="F7847" s="578">
        <v>2.3443036777622748</v>
      </c>
      <c r="G7847" s="578">
        <v>1125.94833882649</v>
      </c>
      <c r="H7847" s="578">
        <v>0.5470540015279155</v>
      </c>
      <c r="I7847" s="578">
        <v>1.8340569504061901E-2</v>
      </c>
      <c r="J7847" s="578">
        <v>5.9613223177924102E-3</v>
      </c>
      <c r="K7847" s="578">
        <v>4.5585543259221524</v>
      </c>
      <c r="L7847" s="578">
        <v>1989.4457550048774</v>
      </c>
      <c r="M7847" s="578">
        <v>0.92504330041507821</v>
      </c>
      <c r="N7847" s="578">
        <v>1.9991865327331923E-2</v>
      </c>
      <c r="O7847" s="578">
        <v>1.0533108405070324E-2</v>
      </c>
      <c r="P7847" s="578">
        <v>2.34430367776599</v>
      </c>
      <c r="Q7847" s="578">
        <v>1125.94833882649</v>
      </c>
      <c r="R7847" s="578">
        <v>0.54705401746711346</v>
      </c>
      <c r="S7847" s="578">
        <v>1.8340566884717177E-2</v>
      </c>
      <c r="T7847" s="578">
        <v>5.9613223177924102E-3</v>
      </c>
      <c r="U7847" s="578">
        <v>4.5585543780762174</v>
      </c>
      <c r="V7847" s="578">
        <v>1989.4457550048774</v>
      </c>
      <c r="W7847" s="578">
        <v>0.92504337957749727</v>
      </c>
      <c r="X7847" s="578">
        <v>1.9991865322178125E-2</v>
      </c>
      <c r="Y7847" s="578">
        <v>1.0533108405070324E-2</v>
      </c>
    </row>
    <row r="7848" spans="1:25" x14ac:dyDescent="0.3">
      <c r="A7848" s="61" t="s">
        <v>1482</v>
      </c>
      <c r="B7848" s="61" t="s">
        <v>191</v>
      </c>
      <c r="C7848" s="61" t="s">
        <v>45</v>
      </c>
      <c r="D7848" s="36">
        <v>6</v>
      </c>
      <c r="E7848" s="36">
        <v>2020</v>
      </c>
      <c r="F7848" s="578">
        <v>2.5015000498969999</v>
      </c>
      <c r="G7848" s="578">
        <v>1149.2521781921325</v>
      </c>
      <c r="H7848" s="578">
        <v>0.55096914155971377</v>
      </c>
      <c r="I7848" s="578">
        <v>1.9118535024062976E-2</v>
      </c>
      <c r="J7848" s="578">
        <v>6.0847046503719523E-3</v>
      </c>
      <c r="K7848" s="578">
        <v>4.1834873784682696</v>
      </c>
      <c r="L7848" s="578">
        <v>1818.9738362630173</v>
      </c>
      <c r="M7848" s="578">
        <v>0.7952551599591966</v>
      </c>
      <c r="N7848" s="578">
        <v>1.8495791315217499E-2</v>
      </c>
      <c r="O7848" s="578">
        <v>9.6305477394101405E-3</v>
      </c>
      <c r="P7848" s="578">
        <v>2.5015000498969999</v>
      </c>
      <c r="Q7848" s="578">
        <v>1149.2521781921325</v>
      </c>
      <c r="R7848" s="578">
        <v>0.55096911988948649</v>
      </c>
      <c r="S7848" s="578">
        <v>1.9118535029292574E-2</v>
      </c>
      <c r="T7848" s="578">
        <v>6.0847046503719523E-3</v>
      </c>
      <c r="U7848" s="578">
        <v>4.1834873263142045</v>
      </c>
      <c r="V7848" s="578">
        <v>1818.9738362630173</v>
      </c>
      <c r="W7848" s="578">
        <v>0.79525518106917503</v>
      </c>
      <c r="X7848" s="578">
        <v>1.8495791315217499E-2</v>
      </c>
      <c r="Y7848" s="578">
        <v>9.6305477394101405E-3</v>
      </c>
    </row>
    <row r="7849" spans="1:25" x14ac:dyDescent="0.3">
      <c r="A7849" s="61" t="s">
        <v>1483</v>
      </c>
      <c r="B7849" s="61" t="s">
        <v>191</v>
      </c>
      <c r="C7849" s="61" t="s">
        <v>45</v>
      </c>
      <c r="D7849" s="36">
        <v>7</v>
      </c>
      <c r="E7849" s="36">
        <v>2020</v>
      </c>
      <c r="F7849" s="578">
        <v>2.6062942142016201</v>
      </c>
      <c r="G7849" s="578">
        <v>1164.7892723083451</v>
      </c>
      <c r="H7849" s="578">
        <v>0.55358004991770293</v>
      </c>
      <c r="I7849" s="578">
        <v>1.9637251025415001E-2</v>
      </c>
      <c r="J7849" s="578">
        <v>6.1669613060075729E-3</v>
      </c>
      <c r="K7849" s="578">
        <v>4.2094985592411795</v>
      </c>
      <c r="L7849" s="578">
        <v>1785.1647783915125</v>
      </c>
      <c r="M7849" s="578">
        <v>0.74493391386931729</v>
      </c>
      <c r="N7849" s="578">
        <v>2.5532741725328351E-2</v>
      </c>
      <c r="O7849" s="578">
        <v>9.4515363161917741E-3</v>
      </c>
      <c r="P7849" s="578">
        <v>2.6062942142016201</v>
      </c>
      <c r="Q7849" s="578">
        <v>1164.7892723083451</v>
      </c>
      <c r="R7849" s="578">
        <v>0.55358005983483327</v>
      </c>
      <c r="S7849" s="578">
        <v>1.9637251025415001E-2</v>
      </c>
      <c r="T7849" s="578">
        <v>6.1669614588026819E-3</v>
      </c>
      <c r="U7849" s="578">
        <v>4.2094986635493079</v>
      </c>
      <c r="V7849" s="578">
        <v>1785.1647783915125</v>
      </c>
      <c r="W7849" s="578">
        <v>0.74493397277546969</v>
      </c>
      <c r="X7849" s="578">
        <v>2.5532742773066251E-2</v>
      </c>
      <c r="Y7849" s="578">
        <v>9.4515363161917741E-3</v>
      </c>
    </row>
    <row r="7850" spans="1:25" x14ac:dyDescent="0.3">
      <c r="A7850" s="61" t="s">
        <v>1484</v>
      </c>
      <c r="B7850" s="61" t="s">
        <v>191</v>
      </c>
      <c r="C7850" s="61" t="s">
        <v>45</v>
      </c>
      <c r="D7850" s="36">
        <v>8</v>
      </c>
      <c r="E7850" s="36">
        <v>2020</v>
      </c>
      <c r="F7850" s="578">
        <v>2.4528677924561126</v>
      </c>
      <c r="G7850" s="578">
        <v>1086.2253850301049</v>
      </c>
      <c r="H7850" s="578">
        <v>0.4964275781094325</v>
      </c>
      <c r="I7850" s="578">
        <v>1.7110900225816201E-2</v>
      </c>
      <c r="J7850" s="578">
        <v>5.7510156912030626E-3</v>
      </c>
      <c r="K7850" s="578">
        <v>3.6461256693776973</v>
      </c>
      <c r="L7850" s="578">
        <v>1499.4330914815225</v>
      </c>
      <c r="M7850" s="578">
        <v>0.57223213061903733</v>
      </c>
      <c r="N7850" s="578">
        <v>2.7499252062398151E-2</v>
      </c>
      <c r="O7850" s="578">
        <v>7.9387258786785698E-3</v>
      </c>
      <c r="P7850" s="578">
        <v>2.4528679489130023</v>
      </c>
      <c r="Q7850" s="578">
        <v>1086.2253328959075</v>
      </c>
      <c r="R7850" s="578">
        <v>0.49642755228463348</v>
      </c>
      <c r="S7850" s="578">
        <v>1.7110900225816201E-2</v>
      </c>
      <c r="T7850" s="578">
        <v>5.7510156378460407E-3</v>
      </c>
      <c r="U7850" s="578">
        <v>3.6461256693776978</v>
      </c>
      <c r="V7850" s="578">
        <v>1499.4330914815225</v>
      </c>
      <c r="W7850" s="578">
        <v>0.57223215555616902</v>
      </c>
      <c r="X7850" s="578">
        <v>2.749925626380895E-2</v>
      </c>
      <c r="Y7850" s="578">
        <v>7.938725883529207E-3</v>
      </c>
    </row>
    <row r="7851" spans="1:25" x14ac:dyDescent="0.3">
      <c r="A7851" s="61" t="s">
        <v>1485</v>
      </c>
      <c r="B7851" s="61" t="s">
        <v>191</v>
      </c>
      <c r="C7851" s="61" t="s">
        <v>45</v>
      </c>
      <c r="D7851" s="36">
        <v>9</v>
      </c>
      <c r="E7851" s="36">
        <v>2020</v>
      </c>
      <c r="F7851" s="578">
        <v>2.3377997611309298</v>
      </c>
      <c r="G7851" s="578">
        <v>1027.3090432484883</v>
      </c>
      <c r="H7851" s="578">
        <v>0.45356415316443072</v>
      </c>
      <c r="I7851" s="578">
        <v>1.5216062327416E-2</v>
      </c>
      <c r="J7851" s="578">
        <v>5.4390760681902305E-3</v>
      </c>
      <c r="K7851" s="578">
        <v>3.6166846167477549</v>
      </c>
      <c r="L7851" s="578">
        <v>1452.5144640604626</v>
      </c>
      <c r="M7851" s="578">
        <v>0.50291090813698225</v>
      </c>
      <c r="N7851" s="578">
        <v>3.4825795758176001E-2</v>
      </c>
      <c r="O7851" s="578">
        <v>7.690314967476292E-3</v>
      </c>
      <c r="P7851" s="578">
        <v>2.3377991874378101</v>
      </c>
      <c r="Q7851" s="578">
        <v>1027.3090432484883</v>
      </c>
      <c r="R7851" s="578">
        <v>0.45356414260459099</v>
      </c>
      <c r="S7851" s="578">
        <v>1.52160623585662E-2</v>
      </c>
      <c r="T7851" s="578">
        <v>5.4390760681902305E-3</v>
      </c>
      <c r="U7851" s="578">
        <v>3.6166845645936898</v>
      </c>
      <c r="V7851" s="578">
        <v>1452.5144640604626</v>
      </c>
      <c r="W7851" s="578">
        <v>0.50291091397230003</v>
      </c>
      <c r="X7851" s="578">
        <v>3.4825795270383701E-2</v>
      </c>
      <c r="Y7851" s="578">
        <v>7.6903150693396968E-3</v>
      </c>
    </row>
    <row r="7852" spans="1:25" x14ac:dyDescent="0.3">
      <c r="A7852" s="61" t="s">
        <v>1486</v>
      </c>
      <c r="B7852" s="61" t="s">
        <v>191</v>
      </c>
      <c r="C7852" s="61" t="s">
        <v>45</v>
      </c>
      <c r="D7852" s="36">
        <v>10</v>
      </c>
      <c r="E7852" s="36">
        <v>2020</v>
      </c>
      <c r="F7852" s="578">
        <v>2.24829988170305</v>
      </c>
      <c r="G7852" s="578">
        <v>981.48158391316554</v>
      </c>
      <c r="H7852" s="578">
        <v>0.42022470440861026</v>
      </c>
      <c r="I7852" s="578">
        <v>1.37423657546757E-2</v>
      </c>
      <c r="J7852" s="578">
        <v>5.1964417701431797E-3</v>
      </c>
      <c r="K7852" s="578">
        <v>3.5914730785734674</v>
      </c>
      <c r="L7852" s="578">
        <v>1413.3999913533476</v>
      </c>
      <c r="M7852" s="578">
        <v>0.44642166786070397</v>
      </c>
      <c r="N7852" s="578">
        <v>4.0276254032505648E-2</v>
      </c>
      <c r="O7852" s="578">
        <v>7.4832408087483274E-3</v>
      </c>
      <c r="P7852" s="578">
        <v>2.2482998817046425</v>
      </c>
      <c r="Q7852" s="578">
        <v>981.48158391316554</v>
      </c>
      <c r="R7852" s="578">
        <v>0.42022470989953276</v>
      </c>
      <c r="S7852" s="578">
        <v>1.37423657131421E-2</v>
      </c>
      <c r="T7852" s="578">
        <v>5.1964417701431797E-3</v>
      </c>
      <c r="U7852" s="578">
        <v>3.5914733393437874</v>
      </c>
      <c r="V7852" s="578">
        <v>1413.3999913533476</v>
      </c>
      <c r="W7852" s="578">
        <v>0.446421719192585</v>
      </c>
      <c r="X7852" s="578">
        <v>4.027625717056553E-2</v>
      </c>
      <c r="Y7852" s="578">
        <v>7.4832408087483274E-3</v>
      </c>
    </row>
    <row r="7853" spans="1:25" x14ac:dyDescent="0.3">
      <c r="A7853" s="61" t="s">
        <v>1487</v>
      </c>
      <c r="B7853" s="61" t="s">
        <v>191</v>
      </c>
      <c r="C7853" s="61" t="s">
        <v>45</v>
      </c>
      <c r="D7853" s="36">
        <v>11</v>
      </c>
      <c r="E7853" s="36">
        <v>2020</v>
      </c>
      <c r="F7853" s="578">
        <v>2.8308118448039696</v>
      </c>
      <c r="G7853" s="578">
        <v>1119.3868598937925</v>
      </c>
      <c r="H7853" s="578">
        <v>0.34919228524086005</v>
      </c>
      <c r="I7853" s="578">
        <v>2.6861587355369899E-2</v>
      </c>
      <c r="J7853" s="578">
        <v>5.9265701056574428E-3</v>
      </c>
      <c r="K7853" s="578">
        <v>3.5775130233669099</v>
      </c>
      <c r="L7853" s="578">
        <v>1377.3101793924925</v>
      </c>
      <c r="M7853" s="578">
        <v>0.3952219696754275</v>
      </c>
      <c r="N7853" s="578">
        <v>4.518991398845168E-2</v>
      </c>
      <c r="O7853" s="578">
        <v>7.2921618363276696E-3</v>
      </c>
      <c r="P7853" s="578">
        <v>2.8308119491120975</v>
      </c>
      <c r="Q7853" s="578">
        <v>1119.3868598937925</v>
      </c>
      <c r="R7853" s="578">
        <v>0.34919228502743227</v>
      </c>
      <c r="S7853" s="578">
        <v>2.6861587355369899E-2</v>
      </c>
      <c r="T7853" s="578">
        <v>5.9265700547257404E-3</v>
      </c>
      <c r="U7853" s="578">
        <v>3.5775130233669099</v>
      </c>
      <c r="V7853" s="578">
        <v>1377.3101793924925</v>
      </c>
      <c r="W7853" s="578">
        <v>0.395221964397933</v>
      </c>
      <c r="X7853" s="578">
        <v>4.5189913993908676E-2</v>
      </c>
      <c r="Y7853" s="578">
        <v>7.2921618872593729E-3</v>
      </c>
    </row>
    <row r="7854" spans="1:25" x14ac:dyDescent="0.3">
      <c r="A7854" s="61" t="s">
        <v>1488</v>
      </c>
      <c r="B7854" s="61" t="s">
        <v>191</v>
      </c>
      <c r="C7854" s="61" t="s">
        <v>45</v>
      </c>
      <c r="D7854" s="36">
        <v>12</v>
      </c>
      <c r="E7854" s="36">
        <v>2020</v>
      </c>
      <c r="F7854" s="578">
        <v>3.3074123546248302</v>
      </c>
      <c r="G7854" s="578">
        <v>1232.2194519042923</v>
      </c>
      <c r="H7854" s="578">
        <v>0.29107613602294125</v>
      </c>
      <c r="I7854" s="578">
        <v>3.7595477341407425E-2</v>
      </c>
      <c r="J7854" s="578">
        <v>6.5239811859404001E-3</v>
      </c>
      <c r="K7854" s="578">
        <v>3.5647133154125124</v>
      </c>
      <c r="L7854" s="578">
        <v>1346.8915468851674</v>
      </c>
      <c r="M7854" s="578">
        <v>0.35300780077523053</v>
      </c>
      <c r="N7854" s="578">
        <v>4.9177542013997752E-2</v>
      </c>
      <c r="O7854" s="578">
        <v>7.1311083641679308E-3</v>
      </c>
      <c r="P7854" s="578">
        <v>3.3074123546248302</v>
      </c>
      <c r="Q7854" s="578">
        <v>1232.2194519042923</v>
      </c>
      <c r="R7854" s="578">
        <v>0.29107613633580798</v>
      </c>
      <c r="S7854" s="578">
        <v>3.759547736262895E-2</v>
      </c>
      <c r="T7854" s="578">
        <v>6.5239811859404001E-3</v>
      </c>
      <c r="U7854" s="578">
        <v>3.5647132111043853</v>
      </c>
      <c r="V7854" s="578">
        <v>1346.8915468851674</v>
      </c>
      <c r="W7854" s="578">
        <v>0.3530078675175895</v>
      </c>
      <c r="X7854" s="578">
        <v>4.9177537812587005E-2</v>
      </c>
      <c r="Y7854" s="578">
        <v>7.1311083108109071E-3</v>
      </c>
    </row>
    <row r="7855" spans="1:25" x14ac:dyDescent="0.3">
      <c r="A7855" s="61" t="s">
        <v>1489</v>
      </c>
      <c r="B7855" s="61" t="s">
        <v>191</v>
      </c>
      <c r="C7855" s="61" t="s">
        <v>45</v>
      </c>
      <c r="D7855" s="36">
        <v>13</v>
      </c>
      <c r="E7855" s="36">
        <v>2020</v>
      </c>
      <c r="F7855" s="578">
        <v>3.2591005898138947</v>
      </c>
      <c r="G7855" s="578">
        <v>1207.19273503621</v>
      </c>
      <c r="H7855" s="578">
        <v>0.2611036734500275</v>
      </c>
      <c r="I7855" s="578">
        <v>3.8274995278849575E-2</v>
      </c>
      <c r="J7855" s="578">
        <v>6.3914766506059043E-3</v>
      </c>
      <c r="K7855" s="578">
        <v>3.4806993387994649</v>
      </c>
      <c r="L7855" s="578">
        <v>1310.7581456502226</v>
      </c>
      <c r="M7855" s="578">
        <v>0.32252698884985825</v>
      </c>
      <c r="N7855" s="578">
        <v>4.9514844416231996E-2</v>
      </c>
      <c r="O7855" s="578">
        <v>6.9397837602688554E-3</v>
      </c>
      <c r="P7855" s="578">
        <v>3.2591005376598323</v>
      </c>
      <c r="Q7855" s="578">
        <v>1207.19273503621</v>
      </c>
      <c r="R7855" s="578">
        <v>0.26110366822467701</v>
      </c>
      <c r="S7855" s="578">
        <v>3.82749968557618E-2</v>
      </c>
      <c r="T7855" s="578">
        <v>6.3914766506059043E-3</v>
      </c>
      <c r="U7855" s="578">
        <v>3.4806993910058224</v>
      </c>
      <c r="V7855" s="578">
        <v>1310.7581456502226</v>
      </c>
      <c r="W7855" s="578">
        <v>0.32252700933895478</v>
      </c>
      <c r="X7855" s="578">
        <v>4.9514848612185802E-2</v>
      </c>
      <c r="Y7855" s="578">
        <v>6.9397838621322629E-3</v>
      </c>
    </row>
    <row r="7856" spans="1:25" x14ac:dyDescent="0.3">
      <c r="A7856" s="61" t="s">
        <v>1490</v>
      </c>
      <c r="B7856" s="61" t="s">
        <v>191</v>
      </c>
      <c r="C7856" s="61" t="s">
        <v>45</v>
      </c>
      <c r="D7856" s="36">
        <v>14</v>
      </c>
      <c r="E7856" s="36">
        <v>2020</v>
      </c>
      <c r="F7856" s="578">
        <v>3.3740461588962072</v>
      </c>
      <c r="G7856" s="578">
        <v>1266.9148763020798</v>
      </c>
      <c r="H7856" s="578">
        <v>0.27411632852817946</v>
      </c>
      <c r="I7856" s="578">
        <v>3.7631754166492677E-2</v>
      </c>
      <c r="J7856" s="578">
        <v>6.7076650011585973E-3</v>
      </c>
      <c r="K7856" s="578">
        <v>3.5772331089537999</v>
      </c>
      <c r="L7856" s="578">
        <v>1361.3106066385826</v>
      </c>
      <c r="M7856" s="578">
        <v>0.32987159503682029</v>
      </c>
      <c r="N7856" s="578">
        <v>4.8859285947552622E-2</v>
      </c>
      <c r="O7856" s="578">
        <v>7.2074494770883197E-3</v>
      </c>
      <c r="P7856" s="578">
        <v>3.3740461067627576</v>
      </c>
      <c r="Q7856" s="578">
        <v>1266.9148763020798</v>
      </c>
      <c r="R7856" s="578">
        <v>0.27411629282869376</v>
      </c>
      <c r="S7856" s="578">
        <v>3.7631753113600952E-2</v>
      </c>
      <c r="T7856" s="578">
        <v>6.7076650011585973E-3</v>
      </c>
      <c r="U7856" s="578">
        <v>3.5772331089485698</v>
      </c>
      <c r="V7856" s="578">
        <v>1361.3106066385826</v>
      </c>
      <c r="W7856" s="578">
        <v>0.32987159546367628</v>
      </c>
      <c r="X7856" s="578">
        <v>4.885928754583798E-2</v>
      </c>
      <c r="Y7856" s="578">
        <v>7.2074494261566181E-3</v>
      </c>
    </row>
    <row r="7857" spans="1:25" x14ac:dyDescent="0.3">
      <c r="A7857" s="61" t="s">
        <v>1491</v>
      </c>
      <c r="B7857" s="61" t="s">
        <v>191</v>
      </c>
      <c r="C7857" s="61" t="s">
        <v>45</v>
      </c>
      <c r="D7857" s="36">
        <v>15</v>
      </c>
      <c r="E7857" s="36">
        <v>2020</v>
      </c>
      <c r="F7857" s="578">
        <v>3.4880495484030627</v>
      </c>
      <c r="G7857" s="578">
        <v>1325.4035466512</v>
      </c>
      <c r="H7857" s="578">
        <v>0.28824864344642231</v>
      </c>
      <c r="I7857" s="578">
        <v>3.7035532939322949E-2</v>
      </c>
      <c r="J7857" s="578">
        <v>7.0173409330891402E-3</v>
      </c>
      <c r="K7857" s="578">
        <v>3.6713769267371301</v>
      </c>
      <c r="L7857" s="578">
        <v>1409.4902140299428</v>
      </c>
      <c r="M7857" s="578">
        <v>0.33704106602817702</v>
      </c>
      <c r="N7857" s="578">
        <v>4.7239304476988722E-2</v>
      </c>
      <c r="O7857" s="578">
        <v>7.4625325942179153E-3</v>
      </c>
      <c r="P7857" s="578">
        <v>3.4880495483927545</v>
      </c>
      <c r="Q7857" s="578">
        <v>1325.4035466512</v>
      </c>
      <c r="R7857" s="578">
        <v>0.28824865368854502</v>
      </c>
      <c r="S7857" s="578">
        <v>3.7035532954784352E-2</v>
      </c>
      <c r="T7857" s="578">
        <v>7.017340986446163E-3</v>
      </c>
      <c r="U7857" s="578">
        <v>3.6713769267371301</v>
      </c>
      <c r="V7857" s="578">
        <v>1409.4902140299428</v>
      </c>
      <c r="W7857" s="578">
        <v>0.33704109691461726</v>
      </c>
      <c r="X7857" s="578">
        <v>4.7239310269712051E-2</v>
      </c>
      <c r="Y7857" s="578">
        <v>7.4625325408608934E-3</v>
      </c>
    </row>
    <row r="7858" spans="1:25" x14ac:dyDescent="0.3">
      <c r="A7858" s="580" t="s">
        <v>1492</v>
      </c>
      <c r="B7858" s="580" t="s">
        <v>191</v>
      </c>
      <c r="C7858" s="580" t="s">
        <v>45</v>
      </c>
      <c r="D7858" s="581">
        <v>16</v>
      </c>
      <c r="E7858" s="581">
        <v>2020</v>
      </c>
      <c r="F7858" s="582">
        <v>3.6713869410548328</v>
      </c>
      <c r="G7858" s="582">
        <v>1406.8651618957451</v>
      </c>
      <c r="H7858" s="582">
        <v>0.307807126601498</v>
      </c>
      <c r="I7858" s="582">
        <v>3.6922113557314604E-2</v>
      </c>
      <c r="J7858" s="582">
        <v>7.4486298035480953E-3</v>
      </c>
      <c r="K7858" s="582">
        <v>3.8303829458600327</v>
      </c>
      <c r="L7858" s="582">
        <v>1479.8327077229776</v>
      </c>
      <c r="M7858" s="582">
        <v>0.35093597671463256</v>
      </c>
      <c r="N7858" s="582">
        <v>4.6611802239567575E-2</v>
      </c>
      <c r="O7858" s="582">
        <v>7.8349667213236229E-3</v>
      </c>
      <c r="P7858" s="582">
        <v>3.6713869409920723</v>
      </c>
      <c r="Q7858" s="582">
        <v>1406.8652661641377</v>
      </c>
      <c r="R7858" s="582">
        <v>0.30780713172377228</v>
      </c>
      <c r="S7858" s="582">
        <v>3.692210987992435E-2</v>
      </c>
      <c r="T7858" s="582">
        <v>7.4486298035480979E-3</v>
      </c>
      <c r="U7858" s="582">
        <v>3.8303829980140973</v>
      </c>
      <c r="V7858" s="582">
        <v>1479.8327598571725</v>
      </c>
      <c r="W7858" s="582">
        <v>0.350935971861569</v>
      </c>
      <c r="X7858" s="582">
        <v>4.6611802758282722E-2</v>
      </c>
      <c r="Y7858" s="582">
        <v>7.8349666728172399E-3</v>
      </c>
    </row>
    <row r="7859" spans="1:25" x14ac:dyDescent="0.3">
      <c r="A7859" s="61" t="s">
        <v>1493</v>
      </c>
      <c r="B7859" s="61" t="s">
        <v>191</v>
      </c>
      <c r="C7859" s="61" t="s">
        <v>45</v>
      </c>
      <c r="D7859" s="36">
        <v>1</v>
      </c>
      <c r="E7859" s="36">
        <v>2030</v>
      </c>
      <c r="F7859" s="578">
        <v>6.3546042640227798</v>
      </c>
      <c r="G7859" s="578">
        <v>6363.840975443517</v>
      </c>
      <c r="H7859" s="578">
        <v>1.32216518558561</v>
      </c>
      <c r="I7859" s="578">
        <v>1.7788881466685724E-2</v>
      </c>
      <c r="J7859" s="578">
        <v>3.3693273280126328E-2</v>
      </c>
      <c r="K7859" s="578">
        <v>6.1053643870400203</v>
      </c>
      <c r="L7859" s="578">
        <v>6203.9190368652298</v>
      </c>
      <c r="M7859" s="578">
        <v>1.3161873593926401</v>
      </c>
      <c r="N7859" s="578">
        <v>1.6397337065427502E-2</v>
      </c>
      <c r="O7859" s="578">
        <v>3.2846586778759901E-2</v>
      </c>
      <c r="P7859" s="578">
        <v>6.3546042640227798</v>
      </c>
      <c r="Q7859" s="578">
        <v>6363.8409220377553</v>
      </c>
      <c r="R7859" s="578">
        <v>1.32216518558561</v>
      </c>
      <c r="S7859" s="578">
        <v>1.7788881430078601E-2</v>
      </c>
      <c r="T7859" s="578">
        <v>3.3693273280126328E-2</v>
      </c>
      <c r="U7859" s="578">
        <v>6.1053643870400203</v>
      </c>
      <c r="V7859" s="578">
        <v>6203.9190368652298</v>
      </c>
      <c r="W7859" s="578">
        <v>1.3161873593926401</v>
      </c>
      <c r="X7859" s="578">
        <v>1.6397337065427502E-2</v>
      </c>
      <c r="Y7859" s="578">
        <v>3.2846586778759901E-2</v>
      </c>
    </row>
    <row r="7860" spans="1:25" x14ac:dyDescent="0.3">
      <c r="A7860" s="61" t="s">
        <v>1494</v>
      </c>
      <c r="B7860" s="61" t="s">
        <v>191</v>
      </c>
      <c r="C7860" s="61" t="s">
        <v>45</v>
      </c>
      <c r="D7860" s="36">
        <v>2</v>
      </c>
      <c r="E7860" s="36">
        <v>2030</v>
      </c>
      <c r="F7860" s="578">
        <v>4.0607126348622797</v>
      </c>
      <c r="G7860" s="578">
        <v>3753.3369572957299</v>
      </c>
      <c r="H7860" s="578">
        <v>0.79364160386224547</v>
      </c>
      <c r="I7860" s="578">
        <v>9.9987248383968108E-3</v>
      </c>
      <c r="J7860" s="578">
        <v>1.9871985403976052E-2</v>
      </c>
      <c r="K7860" s="578">
        <v>4.0229007972166029</v>
      </c>
      <c r="L7860" s="578">
        <v>3707.3249944051076</v>
      </c>
      <c r="M7860" s="578">
        <v>0.86402311082929328</v>
      </c>
      <c r="N7860" s="578">
        <v>8.76641297327296E-3</v>
      </c>
      <c r="O7860" s="578">
        <v>1.9628395520461049E-2</v>
      </c>
      <c r="P7860" s="578">
        <v>4.0607126348622797</v>
      </c>
      <c r="Q7860" s="578">
        <v>3753.3369572957299</v>
      </c>
      <c r="R7860" s="578">
        <v>0.79364160913974002</v>
      </c>
      <c r="S7860" s="578">
        <v>9.9987244105553454E-3</v>
      </c>
      <c r="T7860" s="578">
        <v>1.9871985403976052E-2</v>
      </c>
      <c r="U7860" s="578">
        <v>4.0229007972322908</v>
      </c>
      <c r="V7860" s="578">
        <v>3707.3249944051076</v>
      </c>
      <c r="W7860" s="578">
        <v>0.8640231530492497</v>
      </c>
      <c r="X7860" s="578">
        <v>8.7664136172710006E-3</v>
      </c>
      <c r="Y7860" s="578">
        <v>1.9628395520461049E-2</v>
      </c>
    </row>
    <row r="7861" spans="1:25" x14ac:dyDescent="0.3">
      <c r="A7861" s="61" t="s">
        <v>1495</v>
      </c>
      <c r="B7861" s="61" t="s">
        <v>191</v>
      </c>
      <c r="C7861" s="61" t="s">
        <v>45</v>
      </c>
      <c r="D7861" s="36">
        <v>3</v>
      </c>
      <c r="E7861" s="36">
        <v>2030</v>
      </c>
      <c r="F7861" s="578">
        <v>2.1800476804200972</v>
      </c>
      <c r="G7861" s="578">
        <v>1987.5841140747025</v>
      </c>
      <c r="H7861" s="578">
        <v>0.41683454484639948</v>
      </c>
      <c r="I7861" s="578">
        <v>4.6032435697043149E-3</v>
      </c>
      <c r="J7861" s="578">
        <v>1.0523223007718675E-2</v>
      </c>
      <c r="K7861" s="578">
        <v>2.9465177831370899</v>
      </c>
      <c r="L7861" s="578">
        <v>2569.3128751118925</v>
      </c>
      <c r="M7861" s="578">
        <v>0.58513517400084869</v>
      </c>
      <c r="N7861" s="578">
        <v>5.1548667618135325E-3</v>
      </c>
      <c r="O7861" s="578">
        <v>1.3603209391779501E-2</v>
      </c>
      <c r="P7861" s="578">
        <v>2.1800474196497772</v>
      </c>
      <c r="Q7861" s="578">
        <v>1987.5841140747025</v>
      </c>
      <c r="R7861" s="578">
        <v>0.41683454447290025</v>
      </c>
      <c r="S7861" s="578">
        <v>4.6032435702159074E-3</v>
      </c>
      <c r="T7861" s="578">
        <v>1.0523223007718675E-2</v>
      </c>
      <c r="U7861" s="578">
        <v>2.9465177831370899</v>
      </c>
      <c r="V7861" s="578">
        <v>2569.3129793802823</v>
      </c>
      <c r="W7861" s="578">
        <v>0.58513517958393346</v>
      </c>
      <c r="X7861" s="578">
        <v>5.154866762325125E-3</v>
      </c>
      <c r="Y7861" s="578">
        <v>1.3603209391779501E-2</v>
      </c>
    </row>
    <row r="7862" spans="1:25" x14ac:dyDescent="0.3">
      <c r="A7862" s="61" t="s">
        <v>1496</v>
      </c>
      <c r="B7862" s="61" t="s">
        <v>191</v>
      </c>
      <c r="C7862" s="61" t="s">
        <v>45</v>
      </c>
      <c r="D7862" s="36">
        <v>4</v>
      </c>
      <c r="E7862" s="36">
        <v>2030</v>
      </c>
      <c r="F7862" s="578">
        <v>1.1136345456616199</v>
      </c>
      <c r="G7862" s="578">
        <v>1068.1492633819523</v>
      </c>
      <c r="H7862" s="578">
        <v>0.23262667352901151</v>
      </c>
      <c r="I7862" s="578">
        <v>2.94658550774329E-3</v>
      </c>
      <c r="J7862" s="578">
        <v>5.6553073081886352E-3</v>
      </c>
      <c r="K7862" s="578">
        <v>2.55577224996523</v>
      </c>
      <c r="L7862" s="578">
        <v>2182.3858311970998</v>
      </c>
      <c r="M7862" s="578">
        <v>0.46199662184032275</v>
      </c>
      <c r="N7862" s="578">
        <v>3.9955900616253795E-3</v>
      </c>
      <c r="O7862" s="578">
        <v>1.1554612351270975E-2</v>
      </c>
      <c r="P7862" s="578">
        <v>1.1136345456616199</v>
      </c>
      <c r="Q7862" s="578">
        <v>1068.1492633819523</v>
      </c>
      <c r="R7862" s="578">
        <v>0.23262667352901126</v>
      </c>
      <c r="S7862" s="578">
        <v>2.94658550774329E-3</v>
      </c>
      <c r="T7862" s="578">
        <v>5.6553072572569328E-3</v>
      </c>
      <c r="U7862" s="578">
        <v>2.55577224996523</v>
      </c>
      <c r="V7862" s="578">
        <v>2182.3858311970998</v>
      </c>
      <c r="W7862" s="578">
        <v>0.46199666384685101</v>
      </c>
      <c r="X7862" s="578">
        <v>3.9955904685484676E-3</v>
      </c>
      <c r="Y7862" s="578">
        <v>1.1554612351270975E-2</v>
      </c>
    </row>
    <row r="7863" spans="1:25" x14ac:dyDescent="0.3">
      <c r="A7863" s="61" t="s">
        <v>1497</v>
      </c>
      <c r="B7863" s="61" t="s">
        <v>191</v>
      </c>
      <c r="C7863" s="61" t="s">
        <v>45</v>
      </c>
      <c r="D7863" s="36">
        <v>5</v>
      </c>
      <c r="E7863" s="36">
        <v>2030</v>
      </c>
      <c r="F7863" s="578">
        <v>1.2244390055057</v>
      </c>
      <c r="G7863" s="578">
        <v>1106.282091776525</v>
      </c>
      <c r="H7863" s="578">
        <v>0.23240378871560025</v>
      </c>
      <c r="I7863" s="578">
        <v>3.1129762560340125E-3</v>
      </c>
      <c r="J7863" s="578">
        <v>5.8572094373327294E-3</v>
      </c>
      <c r="K7863" s="578">
        <v>2.3194628059732123</v>
      </c>
      <c r="L7863" s="578">
        <v>1952.4502220153777</v>
      </c>
      <c r="M7863" s="578">
        <v>0.3751761469902698</v>
      </c>
      <c r="N7863" s="578">
        <v>3.5791200570258696E-3</v>
      </c>
      <c r="O7863" s="578">
        <v>1.0337238180606272E-2</v>
      </c>
      <c r="P7863" s="578">
        <v>1.2244390055057</v>
      </c>
      <c r="Q7863" s="578">
        <v>1106.282091776525</v>
      </c>
      <c r="R7863" s="578">
        <v>0.23240378871560052</v>
      </c>
      <c r="S7863" s="578">
        <v>3.1129762539497501E-3</v>
      </c>
      <c r="T7863" s="578">
        <v>5.8572094373327294E-3</v>
      </c>
      <c r="U7863" s="578">
        <v>2.3194628059774551</v>
      </c>
      <c r="V7863" s="578">
        <v>1952.4502220153777</v>
      </c>
      <c r="W7863" s="578">
        <v>0.37517619826394299</v>
      </c>
      <c r="X7863" s="578">
        <v>3.5791201086491698E-3</v>
      </c>
      <c r="Y7863" s="578">
        <v>1.0337238180606272E-2</v>
      </c>
    </row>
    <row r="7864" spans="1:25" x14ac:dyDescent="0.3">
      <c r="A7864" s="61" t="s">
        <v>1498</v>
      </c>
      <c r="B7864" s="61" t="s">
        <v>191</v>
      </c>
      <c r="C7864" s="61" t="s">
        <v>45</v>
      </c>
      <c r="D7864" s="36">
        <v>6</v>
      </c>
      <c r="E7864" s="36">
        <v>2030</v>
      </c>
      <c r="F7864" s="578">
        <v>1.2909215860490799</v>
      </c>
      <c r="G7864" s="578">
        <v>1129.1666844685824</v>
      </c>
      <c r="H7864" s="578">
        <v>0.23227103178699751</v>
      </c>
      <c r="I7864" s="578">
        <v>3.212808449717385E-3</v>
      </c>
      <c r="J7864" s="578">
        <v>5.9783660059717116E-3</v>
      </c>
      <c r="K7864" s="578">
        <v>2.1311451273280997</v>
      </c>
      <c r="L7864" s="578">
        <v>1786.3772659301724</v>
      </c>
      <c r="M7864" s="578">
        <v>0.30713436426594803</v>
      </c>
      <c r="N7864" s="578">
        <v>3.2294390063990802E-3</v>
      </c>
      <c r="O7864" s="578">
        <v>9.4579485448775778E-3</v>
      </c>
      <c r="P7864" s="578">
        <v>1.2909215860490799</v>
      </c>
      <c r="Q7864" s="578">
        <v>1129.1666844685824</v>
      </c>
      <c r="R7864" s="578">
        <v>0.23227103706449201</v>
      </c>
      <c r="S7864" s="578">
        <v>3.2128083970519574E-3</v>
      </c>
      <c r="T7864" s="578">
        <v>5.9783661102604402E-3</v>
      </c>
      <c r="U7864" s="578">
        <v>2.1311451273286299</v>
      </c>
      <c r="V7864" s="578">
        <v>1786.3772659301724</v>
      </c>
      <c r="W7864" s="578">
        <v>0.30713436467340149</v>
      </c>
      <c r="X7864" s="578">
        <v>3.2294395805081378E-3</v>
      </c>
      <c r="Y7864" s="578">
        <v>9.4579485982346015E-3</v>
      </c>
    </row>
    <row r="7865" spans="1:25" x14ac:dyDescent="0.3">
      <c r="A7865" s="61" t="s">
        <v>1499</v>
      </c>
      <c r="B7865" s="61" t="s">
        <v>191</v>
      </c>
      <c r="C7865" s="61" t="s">
        <v>45</v>
      </c>
      <c r="D7865" s="36">
        <v>7</v>
      </c>
      <c r="E7865" s="36">
        <v>2030</v>
      </c>
      <c r="F7865" s="578">
        <v>1.3352434654552701</v>
      </c>
      <c r="G7865" s="578">
        <v>1144.4251136779724</v>
      </c>
      <c r="H7865" s="578">
        <v>0.23218187084421499</v>
      </c>
      <c r="I7865" s="578">
        <v>3.27936672329087E-3</v>
      </c>
      <c r="J7865" s="578">
        <v>6.0591422976964742E-3</v>
      </c>
      <c r="K7865" s="578">
        <v>2.1703768047861201</v>
      </c>
      <c r="L7865" s="578">
        <v>1751.8146006266227</v>
      </c>
      <c r="M7865" s="578">
        <v>0.278665453894063</v>
      </c>
      <c r="N7865" s="578">
        <v>4.139685090289425E-3</v>
      </c>
      <c r="O7865" s="578">
        <v>9.2749772884417308E-3</v>
      </c>
      <c r="P7865" s="578">
        <v>1.3352434654552701</v>
      </c>
      <c r="Q7865" s="578">
        <v>1144.4251136779724</v>
      </c>
      <c r="R7865" s="578">
        <v>0.23218187084421499</v>
      </c>
      <c r="S7865" s="578">
        <v>3.27936672329087E-3</v>
      </c>
      <c r="T7865" s="578">
        <v>6.0591422467647727E-3</v>
      </c>
      <c r="U7865" s="578">
        <v>2.1703768047871801</v>
      </c>
      <c r="V7865" s="578">
        <v>1751.8146006266227</v>
      </c>
      <c r="W7865" s="578">
        <v>0.278665453894063</v>
      </c>
      <c r="X7865" s="578">
        <v>4.1396847239525379E-3</v>
      </c>
      <c r="Y7865" s="578">
        <v>9.2749772399353461E-3</v>
      </c>
    </row>
    <row r="7866" spans="1:25" x14ac:dyDescent="0.3">
      <c r="A7866" s="61" t="s">
        <v>1500</v>
      </c>
      <c r="B7866" s="61" t="s">
        <v>191</v>
      </c>
      <c r="C7866" s="61" t="s">
        <v>45</v>
      </c>
      <c r="D7866" s="36">
        <v>8</v>
      </c>
      <c r="E7866" s="36">
        <v>2030</v>
      </c>
      <c r="F7866" s="578">
        <v>1.2708708545287599</v>
      </c>
      <c r="G7866" s="578">
        <v>1066.1737251281675</v>
      </c>
      <c r="H7866" s="578">
        <v>0.19871890265494499</v>
      </c>
      <c r="I7866" s="578">
        <v>2.8727823240236199E-3</v>
      </c>
      <c r="J7866" s="578">
        <v>5.6448459169284072E-3</v>
      </c>
      <c r="K7866" s="578">
        <v>1.8887155917182099</v>
      </c>
      <c r="L7866" s="578">
        <v>1471.53147379557</v>
      </c>
      <c r="M7866" s="578">
        <v>0.20750741349911525</v>
      </c>
      <c r="N7866" s="578">
        <v>4.1219114909078246E-3</v>
      </c>
      <c r="O7866" s="578">
        <v>7.7910096345779768E-3</v>
      </c>
      <c r="P7866" s="578">
        <v>1.2708708545287599</v>
      </c>
      <c r="Q7866" s="578">
        <v>1066.1737251281675</v>
      </c>
      <c r="R7866" s="578">
        <v>0.19871890265494499</v>
      </c>
      <c r="S7866" s="578">
        <v>2.872781802058925E-3</v>
      </c>
      <c r="T7866" s="578">
        <v>5.6448459169284072E-3</v>
      </c>
      <c r="U7866" s="578">
        <v>1.8887155917182099</v>
      </c>
      <c r="V7866" s="578">
        <v>1471.53147379557</v>
      </c>
      <c r="W7866" s="578">
        <v>0.20750741349911522</v>
      </c>
      <c r="X7866" s="578">
        <v>4.121912259127683E-3</v>
      </c>
      <c r="Y7866" s="578">
        <v>7.7910095812209548E-3</v>
      </c>
    </row>
    <row r="7867" spans="1:25" x14ac:dyDescent="0.3">
      <c r="A7867" s="61" t="s">
        <v>1501</v>
      </c>
      <c r="B7867" s="61" t="s">
        <v>191</v>
      </c>
      <c r="C7867" s="61" t="s">
        <v>45</v>
      </c>
      <c r="D7867" s="36">
        <v>9</v>
      </c>
      <c r="E7867" s="36">
        <v>2030</v>
      </c>
      <c r="F7867" s="578">
        <v>1.22259893652153</v>
      </c>
      <c r="G7867" s="578">
        <v>1007.4903043111152</v>
      </c>
      <c r="H7867" s="578">
        <v>0.173621950903907</v>
      </c>
      <c r="I7867" s="578">
        <v>2.5678492582414899E-3</v>
      </c>
      <c r="J7867" s="578">
        <v>5.3341507203488875E-3</v>
      </c>
      <c r="K7867" s="578">
        <v>1.87545505431626</v>
      </c>
      <c r="L7867" s="578">
        <v>1424.8692448933848</v>
      </c>
      <c r="M7867" s="578">
        <v>0.17261585243977601</v>
      </c>
      <c r="N7867" s="578">
        <v>5.0467425807407054E-3</v>
      </c>
      <c r="O7867" s="578">
        <v>7.5439663390473727E-3</v>
      </c>
      <c r="P7867" s="578">
        <v>1.22259893652153</v>
      </c>
      <c r="Q7867" s="578">
        <v>1007.4903043111152</v>
      </c>
      <c r="R7867" s="578">
        <v>0.173621950903907</v>
      </c>
      <c r="S7867" s="578">
        <v>2.5678493620091523E-3</v>
      </c>
      <c r="T7867" s="578">
        <v>5.3341507203488875E-3</v>
      </c>
      <c r="U7867" s="578">
        <v>1.87545505431626</v>
      </c>
      <c r="V7867" s="578">
        <v>1424.8692448933848</v>
      </c>
      <c r="W7867" s="578">
        <v>0.17261585243977601</v>
      </c>
      <c r="X7867" s="578">
        <v>5.0467429566841276E-3</v>
      </c>
      <c r="Y7867" s="578">
        <v>7.5439663390473727E-3</v>
      </c>
    </row>
    <row r="7868" spans="1:25" x14ac:dyDescent="0.3">
      <c r="A7868" s="61" t="s">
        <v>1502</v>
      </c>
      <c r="B7868" s="61" t="s">
        <v>191</v>
      </c>
      <c r="C7868" s="61" t="s">
        <v>45</v>
      </c>
      <c r="D7868" s="36">
        <v>10</v>
      </c>
      <c r="E7868" s="36">
        <v>2030</v>
      </c>
      <c r="F7868" s="578">
        <v>1.1850473429703126</v>
      </c>
      <c r="G7868" s="578">
        <v>961.84446652730151</v>
      </c>
      <c r="H7868" s="578">
        <v>0.15410164650529601</v>
      </c>
      <c r="I7868" s="578">
        <v>2.3306772873183902E-3</v>
      </c>
      <c r="J7868" s="578">
        <v>5.0924744379396225E-3</v>
      </c>
      <c r="K7868" s="578">
        <v>1.8636545318767377</v>
      </c>
      <c r="L7868" s="578">
        <v>1386.0819842020649</v>
      </c>
      <c r="M7868" s="578">
        <v>0.14464340622240898</v>
      </c>
      <c r="N7868" s="578">
        <v>5.7160461659198775E-3</v>
      </c>
      <c r="O7868" s="578">
        <v>7.3385996511205979E-3</v>
      </c>
      <c r="P7868" s="578">
        <v>1.185047342970315</v>
      </c>
      <c r="Q7868" s="578">
        <v>961.84446144103856</v>
      </c>
      <c r="R7868" s="578">
        <v>0.15410164650529601</v>
      </c>
      <c r="S7868" s="578">
        <v>2.3306772363866878E-3</v>
      </c>
      <c r="T7868" s="578">
        <v>5.0924744912966453E-3</v>
      </c>
      <c r="U7868" s="578">
        <v>1.86365453187939</v>
      </c>
      <c r="V7868" s="578">
        <v>1386.0819842020649</v>
      </c>
      <c r="W7868" s="578">
        <v>0.14464340622240923</v>
      </c>
      <c r="X7868" s="578">
        <v>5.7160458638160581E-3</v>
      </c>
      <c r="Y7868" s="578">
        <v>7.3385996511205979E-3</v>
      </c>
    </row>
    <row r="7869" spans="1:25" x14ac:dyDescent="0.3">
      <c r="A7869" s="61" t="s">
        <v>1503</v>
      </c>
      <c r="B7869" s="61" t="s">
        <v>191</v>
      </c>
      <c r="C7869" s="61" t="s">
        <v>45</v>
      </c>
      <c r="D7869" s="36">
        <v>11</v>
      </c>
      <c r="E7869" s="36">
        <v>2030</v>
      </c>
      <c r="F7869" s="578">
        <v>1.4839793350402</v>
      </c>
      <c r="G7869" s="578">
        <v>1097.5200233459425</v>
      </c>
      <c r="H7869" s="578">
        <v>0.110668791690841</v>
      </c>
      <c r="I7869" s="578">
        <v>3.73479165293133E-3</v>
      </c>
      <c r="J7869" s="578">
        <v>5.8108081866521328E-3</v>
      </c>
      <c r="K7869" s="578">
        <v>1.8615045063219524</v>
      </c>
      <c r="L7869" s="578">
        <v>1350.9642880757624</v>
      </c>
      <c r="M7869" s="578">
        <v>0.1207227781051185</v>
      </c>
      <c r="N7869" s="578">
        <v>6.2846055818871049E-3</v>
      </c>
      <c r="O7869" s="578">
        <v>7.1526614968509704E-3</v>
      </c>
      <c r="P7869" s="578">
        <v>1.4839793350402</v>
      </c>
      <c r="Q7869" s="578">
        <v>1097.5200233459425</v>
      </c>
      <c r="R7869" s="578">
        <v>0.110668791690841</v>
      </c>
      <c r="S7869" s="578">
        <v>3.7347915476004727E-3</v>
      </c>
      <c r="T7869" s="578">
        <v>5.8108082400091556E-3</v>
      </c>
      <c r="U7869" s="578">
        <v>1.861504506326195</v>
      </c>
      <c r="V7869" s="578">
        <v>1350.9642880757624</v>
      </c>
      <c r="W7869" s="578">
        <v>0.1207227781051185</v>
      </c>
      <c r="X7869" s="578">
        <v>6.2846063804424049E-3</v>
      </c>
      <c r="Y7869" s="578">
        <v>7.1526614968509704E-3</v>
      </c>
    </row>
    <row r="7870" spans="1:25" x14ac:dyDescent="0.3">
      <c r="A7870" s="61" t="s">
        <v>1504</v>
      </c>
      <c r="B7870" s="61" t="s">
        <v>191</v>
      </c>
      <c r="C7870" s="61" t="s">
        <v>45</v>
      </c>
      <c r="D7870" s="36">
        <v>12</v>
      </c>
      <c r="E7870" s="36">
        <v>2030</v>
      </c>
      <c r="F7870" s="578">
        <v>1.7285691485813</v>
      </c>
      <c r="G7870" s="578">
        <v>1208.5340677897075</v>
      </c>
      <c r="H7870" s="578">
        <v>7.51325421994503E-2</v>
      </c>
      <c r="I7870" s="578">
        <v>4.8836185223232525E-3</v>
      </c>
      <c r="J7870" s="578">
        <v>6.3985637195097872E-3</v>
      </c>
      <c r="K7870" s="578">
        <v>1.8587643710219075</v>
      </c>
      <c r="L7870" s="578">
        <v>1321.3532091776476</v>
      </c>
      <c r="M7870" s="578">
        <v>0.10118950267011875</v>
      </c>
      <c r="N7870" s="578">
        <v>6.7419574954025469E-3</v>
      </c>
      <c r="O7870" s="578">
        <v>6.9958890526322579E-3</v>
      </c>
      <c r="P7870" s="578">
        <v>1.7285691485813</v>
      </c>
      <c r="Q7870" s="578">
        <v>1208.5340677897075</v>
      </c>
      <c r="R7870" s="578">
        <v>7.5132540564178826E-2</v>
      </c>
      <c r="S7870" s="578">
        <v>4.8836186295488897E-3</v>
      </c>
      <c r="T7870" s="578">
        <v>6.3985637195097872E-3</v>
      </c>
      <c r="U7870" s="578">
        <v>1.8587643710203126</v>
      </c>
      <c r="V7870" s="578">
        <v>1321.3532091776476</v>
      </c>
      <c r="W7870" s="578">
        <v>0.10118950429993351</v>
      </c>
      <c r="X7870" s="578">
        <v>6.7419575966596252E-3</v>
      </c>
      <c r="Y7870" s="578">
        <v>6.9958890526322579E-3</v>
      </c>
    </row>
    <row r="7871" spans="1:25" x14ac:dyDescent="0.3">
      <c r="A7871" s="61" t="s">
        <v>1505</v>
      </c>
      <c r="B7871" s="61" t="s">
        <v>191</v>
      </c>
      <c r="C7871" s="61" t="s">
        <v>45</v>
      </c>
      <c r="D7871" s="36">
        <v>13</v>
      </c>
      <c r="E7871" s="36">
        <v>2030</v>
      </c>
      <c r="F7871" s="578">
        <v>1.68754747213824</v>
      </c>
      <c r="G7871" s="578">
        <v>1184.26207351684</v>
      </c>
      <c r="H7871" s="578">
        <v>6.0948865361448598E-2</v>
      </c>
      <c r="I7871" s="578">
        <v>4.9601081835438246E-3</v>
      </c>
      <c r="J7871" s="578">
        <v>6.2700522297139526E-3</v>
      </c>
      <c r="K7871" s="578">
        <v>1.8007620825892376</v>
      </c>
      <c r="L7871" s="578">
        <v>1286.1521657307901</v>
      </c>
      <c r="M7871" s="578">
        <v>8.7078562666041109E-2</v>
      </c>
      <c r="N7871" s="578">
        <v>6.7870157063415048E-3</v>
      </c>
      <c r="O7871" s="578">
        <v>6.8095100796199378E-3</v>
      </c>
      <c r="P7871" s="578">
        <v>1.68754747213824</v>
      </c>
      <c r="Q7871" s="578">
        <v>1184.26207351684</v>
      </c>
      <c r="R7871" s="578">
        <v>6.0948857493106745E-2</v>
      </c>
      <c r="S7871" s="578">
        <v>4.9601078715871402E-3</v>
      </c>
      <c r="T7871" s="578">
        <v>6.2700522806456577E-3</v>
      </c>
      <c r="U7871" s="578">
        <v>1.8007620825940125</v>
      </c>
      <c r="V7871" s="578">
        <v>1286.1521657307901</v>
      </c>
      <c r="W7871" s="578">
        <v>8.7078563170507509E-2</v>
      </c>
      <c r="X7871" s="578">
        <v>6.7870157672208081E-3</v>
      </c>
      <c r="Y7871" s="578">
        <v>6.8095099777565303E-3</v>
      </c>
    </row>
    <row r="7872" spans="1:25" x14ac:dyDescent="0.3">
      <c r="A7872" s="61" t="s">
        <v>1506</v>
      </c>
      <c r="B7872" s="61" t="s">
        <v>191</v>
      </c>
      <c r="C7872" s="61" t="s">
        <v>45</v>
      </c>
      <c r="D7872" s="36">
        <v>14</v>
      </c>
      <c r="E7872" s="36">
        <v>2030</v>
      </c>
      <c r="F7872" s="578">
        <v>1.71884879203715</v>
      </c>
      <c r="G7872" s="578">
        <v>1242.1154276529926</v>
      </c>
      <c r="H7872" s="578">
        <v>6.2046033205660898E-2</v>
      </c>
      <c r="I7872" s="578">
        <v>4.8979023442825521E-3</v>
      </c>
      <c r="J7872" s="578">
        <v>6.5763681389701834E-3</v>
      </c>
      <c r="K7872" s="578">
        <v>1.8244530154708301</v>
      </c>
      <c r="L7872" s="578">
        <v>1335.0706138610801</v>
      </c>
      <c r="M7872" s="578">
        <v>8.5603226985161457E-2</v>
      </c>
      <c r="N7872" s="578">
        <v>6.7165309994644826E-3</v>
      </c>
      <c r="O7872" s="578">
        <v>7.0685066408865717E-3</v>
      </c>
      <c r="P7872" s="578">
        <v>1.7188487920392699</v>
      </c>
      <c r="Q7872" s="578">
        <v>1242.1154276529926</v>
      </c>
      <c r="R7872" s="578">
        <v>6.2046032147615379E-2</v>
      </c>
      <c r="S7872" s="578">
        <v>4.8979021808766704E-3</v>
      </c>
      <c r="T7872" s="578">
        <v>6.5763681389701834E-3</v>
      </c>
      <c r="U7872" s="578">
        <v>1.8244530154702998</v>
      </c>
      <c r="V7872" s="578">
        <v>1335.0706138610801</v>
      </c>
      <c r="W7872" s="578">
        <v>8.5603229973154754E-2</v>
      </c>
      <c r="X7872" s="578">
        <v>6.7165308962936817E-3</v>
      </c>
      <c r="Y7872" s="578">
        <v>7.0685067476006173E-3</v>
      </c>
    </row>
    <row r="7873" spans="1:25" x14ac:dyDescent="0.3">
      <c r="A7873" s="61" t="s">
        <v>1507</v>
      </c>
      <c r="B7873" s="61" t="s">
        <v>191</v>
      </c>
      <c r="C7873" s="61" t="s">
        <v>45</v>
      </c>
      <c r="D7873" s="36">
        <v>15</v>
      </c>
      <c r="E7873" s="36">
        <v>2030</v>
      </c>
      <c r="F7873" s="578">
        <v>1.7525900660699125</v>
      </c>
      <c r="G7873" s="578">
        <v>1298.7929407755473</v>
      </c>
      <c r="H7873" s="578">
        <v>6.3943896938023145E-2</v>
      </c>
      <c r="I7873" s="578">
        <v>4.8400365333236524E-3</v>
      </c>
      <c r="J7873" s="578">
        <v>6.8764411165223721E-3</v>
      </c>
      <c r="K7873" s="578">
        <v>1.84888390979199</v>
      </c>
      <c r="L7873" s="578">
        <v>1381.6740582783975</v>
      </c>
      <c r="M7873" s="578">
        <v>8.4492063381427812E-2</v>
      </c>
      <c r="N7873" s="578">
        <v>6.4939626868181204E-3</v>
      </c>
      <c r="O7873" s="578">
        <v>7.3152640713184704E-3</v>
      </c>
      <c r="P7873" s="578">
        <v>1.7525900660693801</v>
      </c>
      <c r="Q7873" s="578">
        <v>1298.7929407755473</v>
      </c>
      <c r="R7873" s="578">
        <v>6.3943885491425989E-2</v>
      </c>
      <c r="S7873" s="578">
        <v>4.8400358920161974E-3</v>
      </c>
      <c r="T7873" s="578">
        <v>6.8764411165223721E-3</v>
      </c>
      <c r="U7873" s="578">
        <v>1.8488839097988825</v>
      </c>
      <c r="V7873" s="578">
        <v>1381.6740582783975</v>
      </c>
      <c r="W7873" s="578">
        <v>8.4492065558151752E-2</v>
      </c>
      <c r="X7873" s="578">
        <v>6.4939626850370252E-3</v>
      </c>
      <c r="Y7873" s="578">
        <v>7.3152640713184704E-3</v>
      </c>
    </row>
    <row r="7874" spans="1:25" x14ac:dyDescent="0.3">
      <c r="A7874" s="580" t="s">
        <v>1508</v>
      </c>
      <c r="B7874" s="580" t="s">
        <v>191</v>
      </c>
      <c r="C7874" s="580" t="s">
        <v>45</v>
      </c>
      <c r="D7874" s="581">
        <v>16</v>
      </c>
      <c r="E7874" s="581">
        <v>2030</v>
      </c>
      <c r="F7874" s="582">
        <v>1.8256830661193799</v>
      </c>
      <c r="G7874" s="582">
        <v>1377.8905054728175</v>
      </c>
      <c r="H7874" s="582">
        <v>6.7452368293136972E-2</v>
      </c>
      <c r="I7874" s="582">
        <v>4.8202056154877876E-3</v>
      </c>
      <c r="J7874" s="582">
        <v>7.2952296856480308E-3</v>
      </c>
      <c r="K7874" s="582">
        <v>1.9108464895325501</v>
      </c>
      <c r="L7874" s="582">
        <v>1449.9284502665123</v>
      </c>
      <c r="M7874" s="582">
        <v>8.5640629753470407E-2</v>
      </c>
      <c r="N7874" s="582">
        <v>6.3921387394050948E-3</v>
      </c>
      <c r="O7874" s="582">
        <v>7.6766332834570898E-3</v>
      </c>
      <c r="P7874" s="582">
        <v>1.8256830661193799</v>
      </c>
      <c r="Q7874" s="582">
        <v>1377.8905054728175</v>
      </c>
      <c r="R7874" s="582">
        <v>6.7452367677712233E-2</v>
      </c>
      <c r="S7874" s="582">
        <v>4.8202054034428895E-3</v>
      </c>
      <c r="T7874" s="582">
        <v>7.2952297365797333E-3</v>
      </c>
      <c r="U7874" s="582">
        <v>1.9108464895325501</v>
      </c>
      <c r="V7874" s="582">
        <v>1449.9284502665123</v>
      </c>
      <c r="W7874" s="582">
        <v>8.5640631266869577E-2</v>
      </c>
      <c r="X7874" s="582">
        <v>6.3921393484633847E-3</v>
      </c>
      <c r="Y7874" s="582">
        <v>7.6766332301000679E-3</v>
      </c>
    </row>
    <row r="7875" spans="1:25" x14ac:dyDescent="0.3">
      <c r="A7875" s="61" t="s">
        <v>2082</v>
      </c>
      <c r="B7875" s="61" t="s">
        <v>1697</v>
      </c>
      <c r="C7875" s="61" t="s">
        <v>45</v>
      </c>
      <c r="D7875" s="36">
        <v>1</v>
      </c>
      <c r="E7875" s="36">
        <v>2012</v>
      </c>
      <c r="F7875" s="578">
        <v>11.748932506173301</v>
      </c>
      <c r="G7875" s="578">
        <v>6731.6201731363908</v>
      </c>
      <c r="H7875" s="578">
        <v>11.821221650869076</v>
      </c>
      <c r="I7875" s="578">
        <v>8.2518904235257456E-2</v>
      </c>
      <c r="J7875" s="578">
        <v>0.13415573133776526</v>
      </c>
      <c r="K7875" s="578">
        <v>11.403529364185477</v>
      </c>
      <c r="L7875" s="578">
        <v>6568.9476521809875</v>
      </c>
      <c r="M7875" s="578">
        <v>11.573333584436675</v>
      </c>
      <c r="N7875" s="578">
        <v>6.340466238558895E-2</v>
      </c>
      <c r="O7875" s="578">
        <v>0.13091365597210775</v>
      </c>
      <c r="P7875" s="578">
        <v>11.748931577365301</v>
      </c>
      <c r="Q7875" s="578">
        <v>6731.6201731363908</v>
      </c>
      <c r="R7875" s="578">
        <v>11.821222625425374</v>
      </c>
      <c r="S7875" s="578">
        <v>8.2518906171571746E-2</v>
      </c>
      <c r="T7875" s="578">
        <v>0.13415573133776526</v>
      </c>
      <c r="U7875" s="578">
        <v>11.403527918756772</v>
      </c>
      <c r="V7875" s="578">
        <v>6568.9476013183566</v>
      </c>
      <c r="W7875" s="578">
        <v>11.573332682819427</v>
      </c>
      <c r="X7875" s="578">
        <v>6.3404665454981995E-2</v>
      </c>
      <c r="Y7875" s="578">
        <v>0.13091365597210775</v>
      </c>
    </row>
    <row r="7876" spans="1:25" x14ac:dyDescent="0.3">
      <c r="A7876" s="61" t="s">
        <v>2083</v>
      </c>
      <c r="B7876" s="61" t="s">
        <v>1697</v>
      </c>
      <c r="C7876" s="61" t="s">
        <v>45</v>
      </c>
      <c r="D7876" s="36">
        <v>2</v>
      </c>
      <c r="E7876" s="36">
        <v>2012</v>
      </c>
      <c r="F7876" s="578">
        <v>7.3890675219642272</v>
      </c>
      <c r="G7876" s="578">
        <v>3958.5986963907826</v>
      </c>
      <c r="H7876" s="578">
        <v>6.979193422016877</v>
      </c>
      <c r="I7876" s="578">
        <v>5.9030731889682331E-2</v>
      </c>
      <c r="J7876" s="578">
        <v>7.88916865518937E-2</v>
      </c>
      <c r="K7876" s="578">
        <v>7.4316165217475483</v>
      </c>
      <c r="L7876" s="578">
        <v>3920.0888315836551</v>
      </c>
      <c r="M7876" s="578">
        <v>7.1152264014090125</v>
      </c>
      <c r="N7876" s="578">
        <v>4.2684036303550429E-2</v>
      </c>
      <c r="O7876" s="578">
        <v>7.8124241670593578E-2</v>
      </c>
      <c r="P7876" s="578">
        <v>7.3890678299059473</v>
      </c>
      <c r="Q7876" s="578">
        <v>3958.5986963907826</v>
      </c>
      <c r="R7876" s="578">
        <v>6.9791932920343198</v>
      </c>
      <c r="S7876" s="578">
        <v>5.9030736703031481E-2</v>
      </c>
      <c r="T7876" s="578">
        <v>7.88916865518937E-2</v>
      </c>
      <c r="U7876" s="578">
        <v>7.4316163603181504</v>
      </c>
      <c r="V7876" s="578">
        <v>3920.0888315836551</v>
      </c>
      <c r="W7876" s="578">
        <v>7.1152266143641674</v>
      </c>
      <c r="X7876" s="578">
        <v>4.2684031101392329E-2</v>
      </c>
      <c r="Y7876" s="578">
        <v>7.8124241670593578E-2</v>
      </c>
    </row>
    <row r="7877" spans="1:25" x14ac:dyDescent="0.3">
      <c r="A7877" s="61" t="s">
        <v>2084</v>
      </c>
      <c r="B7877" s="61" t="s">
        <v>1697</v>
      </c>
      <c r="C7877" s="61" t="s">
        <v>45</v>
      </c>
      <c r="D7877" s="36">
        <v>3</v>
      </c>
      <c r="E7877" s="36">
        <v>2012</v>
      </c>
      <c r="F7877" s="578">
        <v>3.9978790228014929</v>
      </c>
      <c r="G7877" s="578">
        <v>2097.41502253214</v>
      </c>
      <c r="H7877" s="578">
        <v>3.6526453996678598</v>
      </c>
      <c r="I7877" s="578">
        <v>2.5182837379588749E-2</v>
      </c>
      <c r="J7877" s="578">
        <v>4.1799729495930103E-2</v>
      </c>
      <c r="K7877" s="578">
        <v>5.5526558836625819</v>
      </c>
      <c r="L7877" s="578">
        <v>2740.6409937540625</v>
      </c>
      <c r="M7877" s="578">
        <v>4.8173195998691245</v>
      </c>
      <c r="N7877" s="578">
        <v>3.4770834295310693E-2</v>
      </c>
      <c r="O7877" s="578">
        <v>5.4618759818064626E-2</v>
      </c>
      <c r="P7877" s="578">
        <v>3.9978793866227171</v>
      </c>
      <c r="Q7877" s="578">
        <v>2097.41502253214</v>
      </c>
      <c r="R7877" s="578">
        <v>3.6526453488222552</v>
      </c>
      <c r="S7877" s="578">
        <v>2.5182837883903575E-2</v>
      </c>
      <c r="T7877" s="578">
        <v>4.1799729495930103E-2</v>
      </c>
      <c r="U7877" s="578">
        <v>5.5526557271901567</v>
      </c>
      <c r="V7877" s="578">
        <v>2740.6409937540625</v>
      </c>
      <c r="W7877" s="578">
        <v>4.817319452152633</v>
      </c>
      <c r="X7877" s="578">
        <v>3.477083325234763E-2</v>
      </c>
      <c r="Y7877" s="578">
        <v>5.4618759818064626E-2</v>
      </c>
    </row>
    <row r="7878" spans="1:25" x14ac:dyDescent="0.3">
      <c r="A7878" s="61" t="s">
        <v>2085</v>
      </c>
      <c r="B7878" s="61" t="s">
        <v>1697</v>
      </c>
      <c r="C7878" s="61" t="s">
        <v>45</v>
      </c>
      <c r="D7878" s="36">
        <v>4</v>
      </c>
      <c r="E7878" s="36">
        <v>2012</v>
      </c>
      <c r="F7878" s="578">
        <v>2.0109912193676047</v>
      </c>
      <c r="G7878" s="578">
        <v>1126.077627817785</v>
      </c>
      <c r="H7878" s="578">
        <v>2.0437670337766223</v>
      </c>
      <c r="I7878" s="578">
        <v>1.4457453606496473E-2</v>
      </c>
      <c r="J7878" s="578">
        <v>2.2441793698817453E-2</v>
      </c>
      <c r="K7878" s="578">
        <v>4.8164498762299246</v>
      </c>
      <c r="L7878" s="578">
        <v>2306.8708089192673</v>
      </c>
      <c r="M7878" s="578">
        <v>3.8877888049331197</v>
      </c>
      <c r="N7878" s="578">
        <v>2.9165911997779372E-2</v>
      </c>
      <c r="O7878" s="578">
        <v>4.5974067373511653E-2</v>
      </c>
      <c r="P7878" s="578">
        <v>2.0109912702835073</v>
      </c>
      <c r="Q7878" s="578">
        <v>1126.077627817785</v>
      </c>
      <c r="R7878" s="578">
        <v>2.0437671068199625</v>
      </c>
      <c r="S7878" s="578">
        <v>1.4457456244523775E-2</v>
      </c>
      <c r="T7878" s="578">
        <v>2.2441793698817453E-2</v>
      </c>
      <c r="U7878" s="578">
        <v>4.8164493546842042</v>
      </c>
      <c r="V7878" s="578">
        <v>2306.8709131876599</v>
      </c>
      <c r="W7878" s="578">
        <v>3.8877887948280327</v>
      </c>
      <c r="X7878" s="578">
        <v>2.91659104764979E-2</v>
      </c>
      <c r="Y7878" s="578">
        <v>4.5974067373511653E-2</v>
      </c>
    </row>
    <row r="7879" spans="1:25" x14ac:dyDescent="0.3">
      <c r="A7879" s="61" t="s">
        <v>2086</v>
      </c>
      <c r="B7879" s="61" t="s">
        <v>1697</v>
      </c>
      <c r="C7879" s="61" t="s">
        <v>45</v>
      </c>
      <c r="D7879" s="36">
        <v>5</v>
      </c>
      <c r="E7879" s="36">
        <v>2012</v>
      </c>
      <c r="F7879" s="578">
        <v>2.2539109409780496</v>
      </c>
      <c r="G7879" s="578">
        <v>1166.4300994873001</v>
      </c>
      <c r="H7879" s="578">
        <v>2.023012869064885</v>
      </c>
      <c r="I7879" s="578">
        <v>2.5425530062269247E-2</v>
      </c>
      <c r="J7879" s="578">
        <v>2.324599817317595E-2</v>
      </c>
      <c r="K7879" s="578">
        <v>4.3668889051634725</v>
      </c>
      <c r="L7879" s="578">
        <v>2064.4965540568001</v>
      </c>
      <c r="M7879" s="578">
        <v>3.3221875072394997</v>
      </c>
      <c r="N7879" s="578">
        <v>3.0384607103011701E-2</v>
      </c>
      <c r="O7879" s="578">
        <v>4.1143734434929927E-2</v>
      </c>
      <c r="P7879" s="578">
        <v>2.2539112539109976</v>
      </c>
      <c r="Q7879" s="578">
        <v>1166.4300994873001</v>
      </c>
      <c r="R7879" s="578">
        <v>2.0230130009391951</v>
      </c>
      <c r="S7879" s="578">
        <v>2.5425530592049925E-2</v>
      </c>
      <c r="T7879" s="578">
        <v>2.324599817317595E-2</v>
      </c>
      <c r="U7879" s="578">
        <v>4.3668888504895023</v>
      </c>
      <c r="V7879" s="578">
        <v>2064.4965540568001</v>
      </c>
      <c r="W7879" s="578">
        <v>3.3221876244763973</v>
      </c>
      <c r="X7879" s="578">
        <v>3.0384607636506151E-2</v>
      </c>
      <c r="Y7879" s="578">
        <v>4.1143734434929927E-2</v>
      </c>
    </row>
    <row r="7880" spans="1:25" x14ac:dyDescent="0.3">
      <c r="A7880" s="61" t="s">
        <v>2087</v>
      </c>
      <c r="B7880" s="61" t="s">
        <v>1697</v>
      </c>
      <c r="C7880" s="61" t="s">
        <v>45</v>
      </c>
      <c r="D7880" s="36">
        <v>6</v>
      </c>
      <c r="E7880" s="36">
        <v>2012</v>
      </c>
      <c r="F7880" s="578">
        <v>2.3996647689625252</v>
      </c>
      <c r="G7880" s="578">
        <v>1190.6459617614673</v>
      </c>
      <c r="H7880" s="578">
        <v>2.0105620386760399</v>
      </c>
      <c r="I7880" s="578">
        <v>3.2006487122089249E-2</v>
      </c>
      <c r="J7880" s="578">
        <v>2.3728647676762148E-2</v>
      </c>
      <c r="K7880" s="578">
        <v>4.005317490771775</v>
      </c>
      <c r="L7880" s="578">
        <v>1885.8044726053799</v>
      </c>
      <c r="M7880" s="578">
        <v>2.8876728965660674</v>
      </c>
      <c r="N7880" s="578">
        <v>2.6928020895638775E-2</v>
      </c>
      <c r="O7880" s="578">
        <v>3.7582506076432723E-2</v>
      </c>
      <c r="P7880" s="578">
        <v>2.3996647689614248</v>
      </c>
      <c r="Q7880" s="578">
        <v>1190.6459617614673</v>
      </c>
      <c r="R7880" s="578">
        <v>2.0105621032477399</v>
      </c>
      <c r="S7880" s="578">
        <v>3.2006486659232246E-2</v>
      </c>
      <c r="T7880" s="578">
        <v>2.3728647676762148E-2</v>
      </c>
      <c r="U7880" s="578">
        <v>4.0053174907769327</v>
      </c>
      <c r="V7880" s="578">
        <v>1885.8044726053799</v>
      </c>
      <c r="W7880" s="578">
        <v>2.8876728432114724</v>
      </c>
      <c r="X7880" s="578">
        <v>2.6928020915723477E-2</v>
      </c>
      <c r="Y7880" s="578">
        <v>3.7582506076432723E-2</v>
      </c>
    </row>
    <row r="7881" spans="1:25" x14ac:dyDescent="0.3">
      <c r="A7881" s="61" t="s">
        <v>2088</v>
      </c>
      <c r="B7881" s="61" t="s">
        <v>1697</v>
      </c>
      <c r="C7881" s="61" t="s">
        <v>45</v>
      </c>
      <c r="D7881" s="36">
        <v>7</v>
      </c>
      <c r="E7881" s="36">
        <v>2012</v>
      </c>
      <c r="F7881" s="578">
        <v>2.4968309729340827</v>
      </c>
      <c r="G7881" s="578">
        <v>1206.7903900146475</v>
      </c>
      <c r="H7881" s="578">
        <v>2.0022553144329578</v>
      </c>
      <c r="I7881" s="578">
        <v>3.6393669908647952E-2</v>
      </c>
      <c r="J7881" s="578">
        <v>2.40503753496644E-2</v>
      </c>
      <c r="K7881" s="578">
        <v>4.0471754091862095</v>
      </c>
      <c r="L7881" s="578">
        <v>1852.8446858723923</v>
      </c>
      <c r="M7881" s="578">
        <v>2.7245996629972025</v>
      </c>
      <c r="N7881" s="578">
        <v>4.1380420311573553E-2</v>
      </c>
      <c r="O7881" s="578">
        <v>3.6925703830396096E-2</v>
      </c>
      <c r="P7881" s="578">
        <v>2.4968311815591702</v>
      </c>
      <c r="Q7881" s="578">
        <v>1206.7903900146475</v>
      </c>
      <c r="R7881" s="578">
        <v>2.0022552952195802</v>
      </c>
      <c r="S7881" s="578">
        <v>3.6393673646519603E-2</v>
      </c>
      <c r="T7881" s="578">
        <v>2.40503753496644E-2</v>
      </c>
      <c r="U7881" s="578">
        <v>4.0471754613246604</v>
      </c>
      <c r="V7881" s="578">
        <v>1852.8446858723923</v>
      </c>
      <c r="W7881" s="578">
        <v>2.7245996656123022</v>
      </c>
      <c r="X7881" s="578">
        <v>4.1380417711782955E-2</v>
      </c>
      <c r="Y7881" s="578">
        <v>3.6925703830396096E-2</v>
      </c>
    </row>
    <row r="7882" spans="1:25" x14ac:dyDescent="0.3">
      <c r="A7882" s="61" t="s">
        <v>2089</v>
      </c>
      <c r="B7882" s="61" t="s">
        <v>1697</v>
      </c>
      <c r="C7882" s="61" t="s">
        <v>45</v>
      </c>
      <c r="D7882" s="36">
        <v>8</v>
      </c>
      <c r="E7882" s="36">
        <v>2012</v>
      </c>
      <c r="F7882" s="578">
        <v>2.3554757736264902</v>
      </c>
      <c r="G7882" s="578">
        <v>1127.013932545975</v>
      </c>
      <c r="H7882" s="578">
        <v>1.7964434637657749</v>
      </c>
      <c r="I7882" s="578">
        <v>3.1987669849361973E-2</v>
      </c>
      <c r="J7882" s="578">
        <v>2.2460469044744927E-2</v>
      </c>
      <c r="K7882" s="578">
        <v>3.52364374569621</v>
      </c>
      <c r="L7882" s="578">
        <v>1556.0954996744749</v>
      </c>
      <c r="M7882" s="578">
        <v>2.1678779233455572</v>
      </c>
      <c r="N7882" s="578">
        <v>3.5185368296727824E-2</v>
      </c>
      <c r="O7882" s="578">
        <v>3.1011750611166101E-2</v>
      </c>
      <c r="P7882" s="578">
        <v>2.3554761908588526</v>
      </c>
      <c r="Q7882" s="578">
        <v>1127.013932545975</v>
      </c>
      <c r="R7882" s="578">
        <v>1.7964435245921726</v>
      </c>
      <c r="S7882" s="578">
        <v>3.1987673531754426E-2</v>
      </c>
      <c r="T7882" s="578">
        <v>2.2460469044744927E-2</v>
      </c>
      <c r="U7882" s="578">
        <v>3.5236438499990301</v>
      </c>
      <c r="V7882" s="578">
        <v>1556.0954996744749</v>
      </c>
      <c r="W7882" s="578">
        <v>2.1678775217448303</v>
      </c>
      <c r="X7882" s="578">
        <v>3.5185369876671674E-2</v>
      </c>
      <c r="Y7882" s="578">
        <v>3.1011750611166101E-2</v>
      </c>
    </row>
    <row r="7883" spans="1:25" x14ac:dyDescent="0.3">
      <c r="A7883" s="61" t="s">
        <v>2090</v>
      </c>
      <c r="B7883" s="61" t="s">
        <v>1697</v>
      </c>
      <c r="C7883" s="61" t="s">
        <v>45</v>
      </c>
      <c r="D7883" s="36">
        <v>9</v>
      </c>
      <c r="E7883" s="36">
        <v>2012</v>
      </c>
      <c r="F7883" s="578">
        <v>2.2494590260826755</v>
      </c>
      <c r="G7883" s="578">
        <v>1067.17429351806</v>
      </c>
      <c r="H7883" s="578">
        <v>1.6420806813199875</v>
      </c>
      <c r="I7883" s="578">
        <v>2.8683171709720477E-2</v>
      </c>
      <c r="J7883" s="578">
        <v>2.1267960177889674E-2</v>
      </c>
      <c r="K7883" s="578">
        <v>3.5083429405305675</v>
      </c>
      <c r="L7883" s="578">
        <v>1508.3478368123324</v>
      </c>
      <c r="M7883" s="578">
        <v>1.974864295533425</v>
      </c>
      <c r="N7883" s="578">
        <v>4.6135033770951794E-2</v>
      </c>
      <c r="O7883" s="578">
        <v>3.0060138863821775E-2</v>
      </c>
      <c r="P7883" s="578">
        <v>2.2494590260811624</v>
      </c>
      <c r="Q7883" s="578">
        <v>1067.17429351806</v>
      </c>
      <c r="R7883" s="578">
        <v>1.6420807097338124</v>
      </c>
      <c r="S7883" s="578">
        <v>2.8683176350720346E-2</v>
      </c>
      <c r="T7883" s="578">
        <v>2.1267960177889674E-2</v>
      </c>
      <c r="U7883" s="578">
        <v>3.5083429405409876</v>
      </c>
      <c r="V7883" s="578">
        <v>1508.3478368123324</v>
      </c>
      <c r="W7883" s="578">
        <v>1.9748642700875849</v>
      </c>
      <c r="X7883" s="578">
        <v>4.6135035880070029E-2</v>
      </c>
      <c r="Y7883" s="578">
        <v>3.0060138863821775E-2</v>
      </c>
    </row>
    <row r="7884" spans="1:25" x14ac:dyDescent="0.3">
      <c r="A7884" s="61" t="s">
        <v>2091</v>
      </c>
      <c r="B7884" s="61" t="s">
        <v>1697</v>
      </c>
      <c r="C7884" s="61" t="s">
        <v>45</v>
      </c>
      <c r="D7884" s="36">
        <v>10</v>
      </c>
      <c r="E7884" s="36">
        <v>2012</v>
      </c>
      <c r="F7884" s="578">
        <v>2.1670007931749371</v>
      </c>
      <c r="G7884" s="578">
        <v>1020.6329771677592</v>
      </c>
      <c r="H7884" s="578">
        <v>1.5220168884316025</v>
      </c>
      <c r="I7884" s="578">
        <v>2.6112924192072222E-2</v>
      </c>
      <c r="J7884" s="578">
        <v>2.0340377270864875E-2</v>
      </c>
      <c r="K7884" s="578">
        <v>3.4948711782986903</v>
      </c>
      <c r="L7884" s="578">
        <v>1468.3812497456825</v>
      </c>
      <c r="M7884" s="578">
        <v>1.8181240102194325</v>
      </c>
      <c r="N7884" s="578">
        <v>5.3336564746587045E-2</v>
      </c>
      <c r="O7884" s="578">
        <v>2.9263693548273226E-2</v>
      </c>
      <c r="P7884" s="578">
        <v>2.1670008465649699</v>
      </c>
      <c r="Q7884" s="578">
        <v>1020.6329771677592</v>
      </c>
      <c r="R7884" s="578">
        <v>1.522016923145195</v>
      </c>
      <c r="S7884" s="578">
        <v>2.61129231540356E-2</v>
      </c>
      <c r="T7884" s="578">
        <v>2.0340377270864875E-2</v>
      </c>
      <c r="U7884" s="578">
        <v>3.4948713844211499</v>
      </c>
      <c r="V7884" s="578">
        <v>1468.3812497456825</v>
      </c>
      <c r="W7884" s="578">
        <v>1.8181239583985473</v>
      </c>
      <c r="X7884" s="578">
        <v>5.3336559599301794E-2</v>
      </c>
      <c r="Y7884" s="578">
        <v>2.9263693548273226E-2</v>
      </c>
    </row>
    <row r="7885" spans="1:25" x14ac:dyDescent="0.3">
      <c r="A7885" s="61" t="s">
        <v>2092</v>
      </c>
      <c r="B7885" s="61" t="s">
        <v>1697</v>
      </c>
      <c r="C7885" s="61" t="s">
        <v>45</v>
      </c>
      <c r="D7885" s="36">
        <v>11</v>
      </c>
      <c r="E7885" s="36">
        <v>2012</v>
      </c>
      <c r="F7885" s="578">
        <v>2.7619574483851026</v>
      </c>
      <c r="G7885" s="578">
        <v>1163.2649765014601</v>
      </c>
      <c r="H7885" s="578">
        <v>1.43246879799547</v>
      </c>
      <c r="I7885" s="578">
        <v>2.8305721864474675E-2</v>
      </c>
      <c r="J7885" s="578">
        <v>2.3182932985946498E-2</v>
      </c>
      <c r="K7885" s="578">
        <v>3.4931783361223498</v>
      </c>
      <c r="L7885" s="578">
        <v>1430.4893646240175</v>
      </c>
      <c r="M7885" s="578">
        <v>1.6771169450203125</v>
      </c>
      <c r="N7885" s="578">
        <v>5.8187623015479979E-2</v>
      </c>
      <c r="O7885" s="578">
        <v>2.8508531026697353E-2</v>
      </c>
      <c r="P7885" s="578">
        <v>2.761957968687125</v>
      </c>
      <c r="Q7885" s="578">
        <v>1163.2649765014601</v>
      </c>
      <c r="R7885" s="578">
        <v>1.432468843763365</v>
      </c>
      <c r="S7885" s="578">
        <v>2.8305721893654323E-2</v>
      </c>
      <c r="T7885" s="578">
        <v>2.3182932985946498E-2</v>
      </c>
      <c r="U7885" s="578">
        <v>3.4931784404409374</v>
      </c>
      <c r="V7885" s="578">
        <v>1430.4893646240175</v>
      </c>
      <c r="W7885" s="578">
        <v>1.6771168894389672</v>
      </c>
      <c r="X7885" s="578">
        <v>5.8187620032943671E-2</v>
      </c>
      <c r="Y7885" s="578">
        <v>2.8508531026697353E-2</v>
      </c>
    </row>
    <row r="7886" spans="1:25" x14ac:dyDescent="0.3">
      <c r="A7886" s="61" t="s">
        <v>2093</v>
      </c>
      <c r="B7886" s="61" t="s">
        <v>1697</v>
      </c>
      <c r="C7886" s="61" t="s">
        <v>45</v>
      </c>
      <c r="D7886" s="36">
        <v>12</v>
      </c>
      <c r="E7886" s="36">
        <v>2012</v>
      </c>
      <c r="F7886" s="578">
        <v>3.2487335798981523</v>
      </c>
      <c r="G7886" s="578">
        <v>1279.9652023315375</v>
      </c>
      <c r="H7886" s="578">
        <v>1.3592027112411649</v>
      </c>
      <c r="I7886" s="578">
        <v>3.0099808290591026E-2</v>
      </c>
      <c r="J7886" s="578">
        <v>2.5508648735315827E-2</v>
      </c>
      <c r="K7886" s="578">
        <v>3.4905610287611699</v>
      </c>
      <c r="L7886" s="578">
        <v>1398.5682360331198</v>
      </c>
      <c r="M7886" s="578">
        <v>1.5609102810461351</v>
      </c>
      <c r="N7886" s="578">
        <v>6.1839727509626116E-2</v>
      </c>
      <c r="O7886" s="578">
        <v>2.78723558876663E-2</v>
      </c>
      <c r="P7886" s="578">
        <v>3.2487339437296101</v>
      </c>
      <c r="Q7886" s="578">
        <v>1279.9652023315375</v>
      </c>
      <c r="R7886" s="578">
        <v>1.359202726912065</v>
      </c>
      <c r="S7886" s="578">
        <v>3.0099810896444926E-2</v>
      </c>
      <c r="T7886" s="578">
        <v>2.5508648735315827E-2</v>
      </c>
      <c r="U7886" s="578">
        <v>3.4905608722675971</v>
      </c>
      <c r="V7886" s="578">
        <v>1398.5682360331198</v>
      </c>
      <c r="W7886" s="578">
        <v>1.5609102486893451</v>
      </c>
      <c r="X7886" s="578">
        <v>6.1839727481280193E-2</v>
      </c>
      <c r="Y7886" s="578">
        <v>2.78723558876663E-2</v>
      </c>
    </row>
    <row r="7887" spans="1:25" x14ac:dyDescent="0.3">
      <c r="A7887" s="61" t="s">
        <v>2094</v>
      </c>
      <c r="B7887" s="61" t="s">
        <v>1697</v>
      </c>
      <c r="C7887" s="61" t="s">
        <v>45</v>
      </c>
      <c r="D7887" s="36">
        <v>13</v>
      </c>
      <c r="E7887" s="36">
        <v>2012</v>
      </c>
      <c r="F7887" s="578">
        <v>3.2032026502989348</v>
      </c>
      <c r="G7887" s="578">
        <v>1253.5769933064726</v>
      </c>
      <c r="H7887" s="578">
        <v>1.2752871058498023</v>
      </c>
      <c r="I7887" s="578">
        <v>3.0962458460938497E-2</v>
      </c>
      <c r="J7887" s="578">
        <v>2.4982772786946324E-2</v>
      </c>
      <c r="K7887" s="578">
        <v>3.4098037171247926</v>
      </c>
      <c r="L7887" s="578">
        <v>1360.6900151570549</v>
      </c>
      <c r="M7887" s="578">
        <v>1.4691145496247602</v>
      </c>
      <c r="N7887" s="578">
        <v>6.3130603683020967E-2</v>
      </c>
      <c r="O7887" s="578">
        <v>2.7117489934122749E-2</v>
      </c>
      <c r="P7887" s="578">
        <v>3.2032032239988699</v>
      </c>
      <c r="Q7887" s="578">
        <v>1253.5769933064726</v>
      </c>
      <c r="R7887" s="578">
        <v>1.2752871493882225</v>
      </c>
      <c r="S7887" s="578">
        <v>3.0962457459736401E-2</v>
      </c>
      <c r="T7887" s="578">
        <v>2.4982772786946324E-2</v>
      </c>
      <c r="U7887" s="578">
        <v>3.4098038748391701</v>
      </c>
      <c r="V7887" s="578">
        <v>1360.6900151570549</v>
      </c>
      <c r="W7887" s="578">
        <v>1.4691145375245425</v>
      </c>
      <c r="X7887" s="578">
        <v>6.313060623233463E-2</v>
      </c>
      <c r="Y7887" s="578">
        <v>2.7117489934122749E-2</v>
      </c>
    </row>
    <row r="7888" spans="1:25" x14ac:dyDescent="0.3">
      <c r="A7888" s="61" t="s">
        <v>2095</v>
      </c>
      <c r="B7888" s="61" t="s">
        <v>1697</v>
      </c>
      <c r="C7888" s="61" t="s">
        <v>45</v>
      </c>
      <c r="D7888" s="36">
        <v>14</v>
      </c>
      <c r="E7888" s="36">
        <v>2012</v>
      </c>
      <c r="F7888" s="578">
        <v>3.30884796283563</v>
      </c>
      <c r="G7888" s="578">
        <v>1316.7065836588476</v>
      </c>
      <c r="H7888" s="578">
        <v>1.3315259184825301</v>
      </c>
      <c r="I7888" s="578">
        <v>3.5492232598850551E-2</v>
      </c>
      <c r="J7888" s="578">
        <v>2.6240908453473752E-2</v>
      </c>
      <c r="K7888" s="578">
        <v>3.4985977103375827</v>
      </c>
      <c r="L7888" s="578">
        <v>1414.2252133687275</v>
      </c>
      <c r="M7888" s="578">
        <v>1.5071429828268825</v>
      </c>
      <c r="N7888" s="578">
        <v>6.7205370838867795E-2</v>
      </c>
      <c r="O7888" s="578">
        <v>2.8184354479890251E-2</v>
      </c>
      <c r="P7888" s="578">
        <v>3.3088481714674622</v>
      </c>
      <c r="Q7888" s="578">
        <v>1316.7065836588476</v>
      </c>
      <c r="R7888" s="578">
        <v>1.33152602611653</v>
      </c>
      <c r="S7888" s="578">
        <v>3.5492238867542825E-2</v>
      </c>
      <c r="T7888" s="578">
        <v>2.6240908443772477E-2</v>
      </c>
      <c r="U7888" s="578">
        <v>3.4985977624812623</v>
      </c>
      <c r="V7888" s="578">
        <v>1414.2252133687275</v>
      </c>
      <c r="W7888" s="578">
        <v>1.5071429891977426</v>
      </c>
      <c r="X7888" s="578">
        <v>6.7205371752152104E-2</v>
      </c>
      <c r="Y7888" s="578">
        <v>2.8184354479890251E-2</v>
      </c>
    </row>
    <row r="7889" spans="1:25" x14ac:dyDescent="0.3">
      <c r="A7889" s="61" t="s">
        <v>2096</v>
      </c>
      <c r="B7889" s="61" t="s">
        <v>1697</v>
      </c>
      <c r="C7889" s="61" t="s">
        <v>45</v>
      </c>
      <c r="D7889" s="36">
        <v>15</v>
      </c>
      <c r="E7889" s="36">
        <v>2012</v>
      </c>
      <c r="F7889" s="578">
        <v>3.413977500713365</v>
      </c>
      <c r="G7889" s="578">
        <v>1378.5202140808049</v>
      </c>
      <c r="H7889" s="578">
        <v>1.3901557637333648</v>
      </c>
      <c r="I7889" s="578">
        <v>3.9685939965996377E-2</v>
      </c>
      <c r="J7889" s="578">
        <v>2.74728166405111E-2</v>
      </c>
      <c r="K7889" s="578">
        <v>3.5856680644033023</v>
      </c>
      <c r="L7889" s="578">
        <v>1465.2602233886676</v>
      </c>
      <c r="M7889" s="578">
        <v>1.5445608033469349</v>
      </c>
      <c r="N7889" s="578">
        <v>6.8258653821430898E-2</v>
      </c>
      <c r="O7889" s="578">
        <v>2.9201472566152523E-2</v>
      </c>
      <c r="P7889" s="578">
        <v>3.4139777602418477</v>
      </c>
      <c r="Q7889" s="578">
        <v>1378.5202140808049</v>
      </c>
      <c r="R7889" s="578">
        <v>1.3901557581942399</v>
      </c>
      <c r="S7889" s="578">
        <v>3.9685938399846479E-2</v>
      </c>
      <c r="T7889" s="578">
        <v>2.74728166405111E-2</v>
      </c>
      <c r="U7889" s="578">
        <v>3.585668116536525</v>
      </c>
      <c r="V7889" s="578">
        <v>1465.2602233886676</v>
      </c>
      <c r="W7889" s="578">
        <v>1.5445607760795248</v>
      </c>
      <c r="X7889" s="578">
        <v>6.8258653461574142E-2</v>
      </c>
      <c r="Y7889" s="578">
        <v>2.9201472566152523E-2</v>
      </c>
    </row>
    <row r="7890" spans="1:25" x14ac:dyDescent="0.3">
      <c r="A7890" s="580" t="s">
        <v>2097</v>
      </c>
      <c r="B7890" s="580" t="s">
        <v>1697</v>
      </c>
      <c r="C7890" s="580" t="s">
        <v>45</v>
      </c>
      <c r="D7890" s="581">
        <v>16</v>
      </c>
      <c r="E7890" s="581">
        <v>2012</v>
      </c>
      <c r="F7890" s="582">
        <v>3.5887778128818151</v>
      </c>
      <c r="G7890" s="582">
        <v>1464.3549817403127</v>
      </c>
      <c r="H7890" s="582">
        <v>1.4740251758315299</v>
      </c>
      <c r="I7890" s="582">
        <v>4.5168929953888382E-2</v>
      </c>
      <c r="J7890" s="582">
        <v>2.9183439580568397E-2</v>
      </c>
      <c r="K7890" s="582">
        <v>3.7376230513629376</v>
      </c>
      <c r="L7890" s="582">
        <v>1539.464351654045</v>
      </c>
      <c r="M7890" s="582">
        <v>1.6094043901460526</v>
      </c>
      <c r="N7890" s="582">
        <v>7.1978513668606525E-2</v>
      </c>
      <c r="O7890" s="582">
        <v>3.0680249095894327E-2</v>
      </c>
      <c r="P7890" s="582">
        <v>3.58877859517724</v>
      </c>
      <c r="Q7890" s="582">
        <v>1464.3549817403127</v>
      </c>
      <c r="R7890" s="582">
        <v>1.474025302463505</v>
      </c>
      <c r="S7890" s="582">
        <v>4.5168928896752371E-2</v>
      </c>
      <c r="T7890" s="582">
        <v>2.9183439580568397E-2</v>
      </c>
      <c r="U7890" s="582">
        <v>3.73762305506731</v>
      </c>
      <c r="V7890" s="582">
        <v>1539.464351654045</v>
      </c>
      <c r="W7890" s="582">
        <v>1.6094043583090398</v>
      </c>
      <c r="X7890" s="582">
        <v>7.197851312154542E-2</v>
      </c>
      <c r="Y7890" s="582">
        <v>3.0680249095894327E-2</v>
      </c>
    </row>
    <row r="7891" spans="1:25" x14ac:dyDescent="0.3">
      <c r="A7891" s="61" t="s">
        <v>2098</v>
      </c>
      <c r="B7891" s="61" t="s">
        <v>1697</v>
      </c>
      <c r="C7891" s="61" t="s">
        <v>45</v>
      </c>
      <c r="D7891" s="36">
        <v>1</v>
      </c>
      <c r="E7891" s="36">
        <v>2020</v>
      </c>
      <c r="F7891" s="578">
        <v>3.5559309385033226</v>
      </c>
      <c r="G7891" s="578">
        <v>6571.1693267822229</v>
      </c>
      <c r="H7891" s="578">
        <v>6.9449146507322403</v>
      </c>
      <c r="I7891" s="578">
        <v>4.883215978270522E-2</v>
      </c>
      <c r="J7891" s="578">
        <v>4.3719905816639371E-2</v>
      </c>
      <c r="K7891" s="578">
        <v>3.4419351084471397</v>
      </c>
      <c r="L7891" s="578">
        <v>6408.2066090901653</v>
      </c>
      <c r="M7891" s="578">
        <v>6.8310900460007016</v>
      </c>
      <c r="N7891" s="578">
        <v>3.6975750884721451E-2</v>
      </c>
      <c r="O7891" s="578">
        <v>4.2635671503376174E-2</v>
      </c>
      <c r="P7891" s="578">
        <v>3.5559310949499023</v>
      </c>
      <c r="Q7891" s="578">
        <v>6571.1693267822229</v>
      </c>
      <c r="R7891" s="578">
        <v>6.9449148959295819</v>
      </c>
      <c r="S7891" s="578">
        <v>4.8832158241263302E-2</v>
      </c>
      <c r="T7891" s="578">
        <v>4.3719905816639371E-2</v>
      </c>
      <c r="U7891" s="578">
        <v>3.4419351605908952</v>
      </c>
      <c r="V7891" s="578">
        <v>6408.206662495927</v>
      </c>
      <c r="W7891" s="578">
        <v>6.831089983546307</v>
      </c>
      <c r="X7891" s="578">
        <v>3.6975751413592599E-2</v>
      </c>
      <c r="Y7891" s="578">
        <v>4.2635672027245122E-2</v>
      </c>
    </row>
    <row r="7892" spans="1:25" x14ac:dyDescent="0.3">
      <c r="A7892" s="61" t="s">
        <v>2099</v>
      </c>
      <c r="B7892" s="61" t="s">
        <v>1697</v>
      </c>
      <c r="C7892" s="61" t="s">
        <v>45</v>
      </c>
      <c r="D7892" s="36">
        <v>2</v>
      </c>
      <c r="E7892" s="36">
        <v>2020</v>
      </c>
      <c r="F7892" s="578">
        <v>2.2469359189222602</v>
      </c>
      <c r="G7892" s="578">
        <v>3871.73532613118</v>
      </c>
      <c r="H7892" s="578">
        <v>4.0669999567241248</v>
      </c>
      <c r="I7892" s="578">
        <v>3.2957339432717427E-2</v>
      </c>
      <c r="J7892" s="578">
        <v>2.5759767837977628E-2</v>
      </c>
      <c r="K7892" s="578">
        <v>2.2509798100049125</v>
      </c>
      <c r="L7892" s="578">
        <v>3827.5663197835224</v>
      </c>
      <c r="M7892" s="578">
        <v>4.15204639229826</v>
      </c>
      <c r="N7892" s="578">
        <v>2.2440128248035728E-2</v>
      </c>
      <c r="O7892" s="578">
        <v>2.5465917443701323E-2</v>
      </c>
      <c r="P7892" s="578">
        <v>2.2469361796950826</v>
      </c>
      <c r="Q7892" s="578">
        <v>3871.73532613118</v>
      </c>
      <c r="R7892" s="578">
        <v>4.0670000583098274</v>
      </c>
      <c r="S7892" s="578">
        <v>3.2957341513944451E-2</v>
      </c>
      <c r="T7892" s="578">
        <v>2.5759767837977628E-2</v>
      </c>
      <c r="U7892" s="578">
        <v>2.2509798621636752</v>
      </c>
      <c r="V7892" s="578">
        <v>3827.5663197835224</v>
      </c>
      <c r="W7892" s="578">
        <v>4.1520464000968733</v>
      </c>
      <c r="X7892" s="578">
        <v>2.2440129291377724E-2</v>
      </c>
      <c r="Y7892" s="578">
        <v>2.5465917443701323E-2</v>
      </c>
    </row>
    <row r="7893" spans="1:25" x14ac:dyDescent="0.3">
      <c r="A7893" s="61" t="s">
        <v>2100</v>
      </c>
      <c r="B7893" s="61" t="s">
        <v>1697</v>
      </c>
      <c r="C7893" s="61" t="s">
        <v>45</v>
      </c>
      <c r="D7893" s="36">
        <v>3</v>
      </c>
      <c r="E7893" s="36">
        <v>2020</v>
      </c>
      <c r="F7893" s="578">
        <v>1.2127802270579697</v>
      </c>
      <c r="G7893" s="578">
        <v>2050.6548728942821</v>
      </c>
      <c r="H7893" s="578">
        <v>2.1424321871369676</v>
      </c>
      <c r="I7893" s="578">
        <v>1.2817740634128851E-2</v>
      </c>
      <c r="J7893" s="578">
        <v>1.3643588599127975E-2</v>
      </c>
      <c r="K7893" s="578">
        <v>1.669533600127195</v>
      </c>
      <c r="L7893" s="578">
        <v>2660.1513951619427</v>
      </c>
      <c r="M7893" s="578">
        <v>2.817129899697945</v>
      </c>
      <c r="N7893" s="578">
        <v>1.8050157059557603E-2</v>
      </c>
      <c r="O7893" s="578">
        <v>1.7698744913407824E-2</v>
      </c>
      <c r="P7893" s="578">
        <v>1.2127802264371275</v>
      </c>
      <c r="Q7893" s="578">
        <v>2050.6548728942821</v>
      </c>
      <c r="R7893" s="578">
        <v>2.1424322257104573</v>
      </c>
      <c r="S7893" s="578">
        <v>1.2817741680919374E-2</v>
      </c>
      <c r="T7893" s="578">
        <v>1.3643588599127975E-2</v>
      </c>
      <c r="U7893" s="578">
        <v>1.6695334970598275</v>
      </c>
      <c r="V7893" s="578">
        <v>2660.1513430277478</v>
      </c>
      <c r="W7893" s="578">
        <v>2.8171298796999777</v>
      </c>
      <c r="X7893" s="578">
        <v>1.8050158107371251E-2</v>
      </c>
      <c r="Y7893" s="578">
        <v>1.7698744913407824E-2</v>
      </c>
    </row>
    <row r="7894" spans="1:25" x14ac:dyDescent="0.3">
      <c r="A7894" s="61" t="s">
        <v>2101</v>
      </c>
      <c r="B7894" s="61" t="s">
        <v>1697</v>
      </c>
      <c r="C7894" s="61" t="s">
        <v>45</v>
      </c>
      <c r="D7894" s="36">
        <v>4</v>
      </c>
      <c r="E7894" s="36">
        <v>2020</v>
      </c>
      <c r="F7894" s="578">
        <v>0.61277659718503652</v>
      </c>
      <c r="G7894" s="578">
        <v>1101.713016510005</v>
      </c>
      <c r="H7894" s="578">
        <v>1.1789304236296276</v>
      </c>
      <c r="I7894" s="578">
        <v>7.5452498399878653E-3</v>
      </c>
      <c r="J7894" s="578">
        <v>7.3300172322584879E-3</v>
      </c>
      <c r="K7894" s="578">
        <v>1.4487783667106875</v>
      </c>
      <c r="L7894" s="578">
        <v>2252.7802009582474</v>
      </c>
      <c r="M7894" s="578">
        <v>2.3074630633282078</v>
      </c>
      <c r="N7894" s="578">
        <v>1.4806450113989376E-2</v>
      </c>
      <c r="O7894" s="578">
        <v>1.4988392649684049E-2</v>
      </c>
      <c r="P7894" s="578">
        <v>0.61277658693946502</v>
      </c>
      <c r="Q7894" s="578">
        <v>1101.713016510005</v>
      </c>
      <c r="R7894" s="578">
        <v>1.17893039924274</v>
      </c>
      <c r="S7894" s="578">
        <v>7.5452502987900455E-3</v>
      </c>
      <c r="T7894" s="578">
        <v>7.3300172322584879E-3</v>
      </c>
      <c r="U7894" s="578">
        <v>1.4487783679508026</v>
      </c>
      <c r="V7894" s="578">
        <v>2252.7802530924428</v>
      </c>
      <c r="W7894" s="578">
        <v>2.3074630889047176</v>
      </c>
      <c r="X7894" s="578">
        <v>1.4806450134074049E-2</v>
      </c>
      <c r="Y7894" s="578">
        <v>1.4988392649684049E-2</v>
      </c>
    </row>
    <row r="7895" spans="1:25" x14ac:dyDescent="0.3">
      <c r="A7895" s="61" t="s">
        <v>2102</v>
      </c>
      <c r="B7895" s="61" t="s">
        <v>1697</v>
      </c>
      <c r="C7895" s="61" t="s">
        <v>45</v>
      </c>
      <c r="D7895" s="36">
        <v>5</v>
      </c>
      <c r="E7895" s="36">
        <v>2020</v>
      </c>
      <c r="F7895" s="578">
        <v>0.682946966807776</v>
      </c>
      <c r="G7895" s="578">
        <v>1141.04845809936</v>
      </c>
      <c r="H7895" s="578">
        <v>1.1848522134629673</v>
      </c>
      <c r="I7895" s="578">
        <v>1.4475839073232499E-2</v>
      </c>
      <c r="J7895" s="578">
        <v>7.5917300224925049E-3</v>
      </c>
      <c r="K7895" s="578">
        <v>1.3141776558637299</v>
      </c>
      <c r="L7895" s="578">
        <v>2015.6169497172</v>
      </c>
      <c r="M7895" s="578">
        <v>1.99515727667039</v>
      </c>
      <c r="N7895" s="578">
        <v>1.562333718417595E-2</v>
      </c>
      <c r="O7895" s="578">
        <v>1.3410494779236549E-2</v>
      </c>
      <c r="P7895" s="578">
        <v>0.68294693204101453</v>
      </c>
      <c r="Q7895" s="578">
        <v>1141.04845809936</v>
      </c>
      <c r="R7895" s="578">
        <v>1.184852176379835</v>
      </c>
      <c r="S7895" s="578">
        <v>1.4475840645218299E-2</v>
      </c>
      <c r="T7895" s="578">
        <v>7.5917300224925049E-3</v>
      </c>
      <c r="U7895" s="578">
        <v>1.3141778123260199</v>
      </c>
      <c r="V7895" s="578">
        <v>2015.6169497172</v>
      </c>
      <c r="W7895" s="578">
        <v>1.9951572838305425</v>
      </c>
      <c r="X7895" s="578">
        <v>1.5623336155840627E-2</v>
      </c>
      <c r="Y7895" s="578">
        <v>1.3410494779236549E-2</v>
      </c>
    </row>
    <row r="7896" spans="1:25" x14ac:dyDescent="0.3">
      <c r="A7896" s="61" t="s">
        <v>2103</v>
      </c>
      <c r="B7896" s="61" t="s">
        <v>1697</v>
      </c>
      <c r="C7896" s="61" t="s">
        <v>45</v>
      </c>
      <c r="D7896" s="36">
        <v>6</v>
      </c>
      <c r="E7896" s="36">
        <v>2020</v>
      </c>
      <c r="F7896" s="578">
        <v>0.7250492728503366</v>
      </c>
      <c r="G7896" s="578">
        <v>1164.6517651875727</v>
      </c>
      <c r="H7896" s="578">
        <v>1.1884060354535249</v>
      </c>
      <c r="I7896" s="578">
        <v>1.8634242226956525E-2</v>
      </c>
      <c r="J7896" s="578">
        <v>7.7487725017514626E-3</v>
      </c>
      <c r="K7896" s="578">
        <v>1.2064006518488424</v>
      </c>
      <c r="L7896" s="578">
        <v>1843.1625099182074</v>
      </c>
      <c r="M7896" s="578">
        <v>1.7615786733607151</v>
      </c>
      <c r="N7896" s="578">
        <v>1.4296779091068827E-2</v>
      </c>
      <c r="O7896" s="578">
        <v>1.2263098212618626E-2</v>
      </c>
      <c r="P7896" s="578">
        <v>0.72504925173826429</v>
      </c>
      <c r="Q7896" s="578">
        <v>1164.6517651875727</v>
      </c>
      <c r="R7896" s="578">
        <v>1.1884060551653075</v>
      </c>
      <c r="S7896" s="578">
        <v>1.8634241703011825E-2</v>
      </c>
      <c r="T7896" s="578">
        <v>7.7487725017514626E-3</v>
      </c>
      <c r="U7896" s="578">
        <v>1.2064005996947775</v>
      </c>
      <c r="V7896" s="578">
        <v>1843.1625099182074</v>
      </c>
      <c r="W7896" s="578">
        <v>1.76157868673514</v>
      </c>
      <c r="X7896" s="578">
        <v>1.4296781747437575E-2</v>
      </c>
      <c r="Y7896" s="578">
        <v>1.2263097693600325E-2</v>
      </c>
    </row>
    <row r="7897" spans="1:25" x14ac:dyDescent="0.3">
      <c r="A7897" s="61" t="s">
        <v>2104</v>
      </c>
      <c r="B7897" s="61" t="s">
        <v>1697</v>
      </c>
      <c r="C7897" s="61" t="s">
        <v>45</v>
      </c>
      <c r="D7897" s="36">
        <v>7</v>
      </c>
      <c r="E7897" s="36">
        <v>2020</v>
      </c>
      <c r="F7897" s="578">
        <v>0.75311694992288347</v>
      </c>
      <c r="G7897" s="578">
        <v>1180.3925476074173</v>
      </c>
      <c r="H7897" s="578">
        <v>1.1907773938836075</v>
      </c>
      <c r="I7897" s="578">
        <v>2.1406426991840477E-2</v>
      </c>
      <c r="J7897" s="578">
        <v>7.8534866697736981E-3</v>
      </c>
      <c r="K7897" s="578">
        <v>1.2205730873434324</v>
      </c>
      <c r="L7897" s="578">
        <v>1808.6020876566527</v>
      </c>
      <c r="M7897" s="578">
        <v>1.6854844609053177</v>
      </c>
      <c r="N7897" s="578">
        <v>2.4387580611194847E-2</v>
      </c>
      <c r="O7897" s="578">
        <v>1.2033168779453226E-2</v>
      </c>
      <c r="P7897" s="578">
        <v>0.75311693843706418</v>
      </c>
      <c r="Q7897" s="578">
        <v>1180.3925476074173</v>
      </c>
      <c r="R7897" s="578">
        <v>1.1907774233583575</v>
      </c>
      <c r="S7897" s="578">
        <v>2.1406426986762428E-2</v>
      </c>
      <c r="T7897" s="578">
        <v>7.8534867740624233E-3</v>
      </c>
      <c r="U7897" s="578">
        <v>1.2205731916505376</v>
      </c>
      <c r="V7897" s="578">
        <v>1808.6020876566527</v>
      </c>
      <c r="W7897" s="578">
        <v>1.6854844733644851</v>
      </c>
      <c r="X7897" s="578">
        <v>2.4387581135063799E-2</v>
      </c>
      <c r="Y7897" s="578">
        <v>1.2033168779453226E-2</v>
      </c>
    </row>
    <row r="7898" spans="1:25" x14ac:dyDescent="0.3">
      <c r="A7898" s="61" t="s">
        <v>2105</v>
      </c>
      <c r="B7898" s="61" t="s">
        <v>1697</v>
      </c>
      <c r="C7898" s="61" t="s">
        <v>45</v>
      </c>
      <c r="D7898" s="36">
        <v>8</v>
      </c>
      <c r="E7898" s="36">
        <v>2020</v>
      </c>
      <c r="F7898" s="578">
        <v>0.71258429068343276</v>
      </c>
      <c r="G7898" s="578">
        <v>1100.5498708089126</v>
      </c>
      <c r="H7898" s="578">
        <v>1.0810673004301232</v>
      </c>
      <c r="I7898" s="578">
        <v>1.8828857223828252E-2</v>
      </c>
      <c r="J7898" s="578">
        <v>7.3222651505299502E-3</v>
      </c>
      <c r="K7898" s="578">
        <v>1.0591207420621478</v>
      </c>
      <c r="L7898" s="578">
        <v>1519.1425501505501</v>
      </c>
      <c r="M7898" s="578">
        <v>1.3719306346526201</v>
      </c>
      <c r="N7898" s="578">
        <v>2.1382544443592097E-2</v>
      </c>
      <c r="O7898" s="578">
        <v>1.0107288728856155E-2</v>
      </c>
      <c r="P7898" s="578">
        <v>0.71258425342741294</v>
      </c>
      <c r="Q7898" s="578">
        <v>1100.5498708089126</v>
      </c>
      <c r="R7898" s="578">
        <v>1.0810673394510824</v>
      </c>
      <c r="S7898" s="578">
        <v>1.8828855666394348E-2</v>
      </c>
      <c r="T7898" s="578">
        <v>7.3222651505299502E-3</v>
      </c>
      <c r="U7898" s="578">
        <v>1.0591205964664483</v>
      </c>
      <c r="V7898" s="578">
        <v>1519.1424980163524</v>
      </c>
      <c r="W7898" s="578">
        <v>1.3719306064537375</v>
      </c>
      <c r="X7898" s="578">
        <v>2.1382542357059674E-2</v>
      </c>
      <c r="Y7898" s="578">
        <v>1.0107288728856155E-2</v>
      </c>
    </row>
    <row r="7899" spans="1:25" x14ac:dyDescent="0.3">
      <c r="A7899" s="61" t="s">
        <v>2106</v>
      </c>
      <c r="B7899" s="61" t="s">
        <v>1697</v>
      </c>
      <c r="C7899" s="61" t="s">
        <v>45</v>
      </c>
      <c r="D7899" s="36">
        <v>9</v>
      </c>
      <c r="E7899" s="36">
        <v>2020</v>
      </c>
      <c r="F7899" s="578">
        <v>0.68218417752034533</v>
      </c>
      <c r="G7899" s="578">
        <v>1040.6592871348</v>
      </c>
      <c r="H7899" s="578">
        <v>0.99878223927726073</v>
      </c>
      <c r="I7899" s="578">
        <v>1.68957018441536E-2</v>
      </c>
      <c r="J7899" s="578">
        <v>6.9238196301739628E-3</v>
      </c>
      <c r="K7899" s="578">
        <v>1.0511006212595517</v>
      </c>
      <c r="L7899" s="578">
        <v>1471.4715944925877</v>
      </c>
      <c r="M7899" s="578">
        <v>1.2793136034709525</v>
      </c>
      <c r="N7899" s="578">
        <v>2.8933304917624449E-2</v>
      </c>
      <c r="O7899" s="578">
        <v>9.7901200448783643E-3</v>
      </c>
      <c r="P7899" s="578">
        <v>0.68218417255433372</v>
      </c>
      <c r="Q7899" s="578">
        <v>1040.6592871348</v>
      </c>
      <c r="R7899" s="578">
        <v>0.99878220107742</v>
      </c>
      <c r="S7899" s="578">
        <v>1.6895701854536975E-2</v>
      </c>
      <c r="T7899" s="578">
        <v>6.9238196301739628E-3</v>
      </c>
      <c r="U7899" s="578">
        <v>1.0511006476464735</v>
      </c>
      <c r="V7899" s="578">
        <v>1471.4716466267826</v>
      </c>
      <c r="W7899" s="578">
        <v>1.2793135665682049</v>
      </c>
      <c r="X7899" s="578">
        <v>2.8933305949673551E-2</v>
      </c>
      <c r="Y7899" s="578">
        <v>9.7901200448783643E-3</v>
      </c>
    </row>
    <row r="7900" spans="1:25" x14ac:dyDescent="0.3">
      <c r="A7900" s="61" t="s">
        <v>2107</v>
      </c>
      <c r="B7900" s="61" t="s">
        <v>1697</v>
      </c>
      <c r="C7900" s="61" t="s">
        <v>45</v>
      </c>
      <c r="D7900" s="36">
        <v>10</v>
      </c>
      <c r="E7900" s="36">
        <v>2020</v>
      </c>
      <c r="F7900" s="578">
        <v>0.65853977662713181</v>
      </c>
      <c r="G7900" s="578">
        <v>994.08315849304154</v>
      </c>
      <c r="H7900" s="578">
        <v>0.93478260893016152</v>
      </c>
      <c r="I7900" s="578">
        <v>1.5392096951321276E-2</v>
      </c>
      <c r="J7900" s="578">
        <v>6.6139209908821252E-3</v>
      </c>
      <c r="K7900" s="578">
        <v>1.0440954014189425</v>
      </c>
      <c r="L7900" s="578">
        <v>1431.7539761861126</v>
      </c>
      <c r="M7900" s="578">
        <v>1.2040029475657901</v>
      </c>
      <c r="N7900" s="578">
        <v>3.4005074469253729E-2</v>
      </c>
      <c r="O7900" s="578">
        <v>9.5258798586049399E-3</v>
      </c>
      <c r="P7900" s="578">
        <v>0.65853977725166124</v>
      </c>
      <c r="Q7900" s="578">
        <v>994.08315849304154</v>
      </c>
      <c r="R7900" s="578">
        <v>0.93478258535757552</v>
      </c>
      <c r="S7900" s="578">
        <v>1.5392096956171926E-2</v>
      </c>
      <c r="T7900" s="578">
        <v>6.6139209908821252E-3</v>
      </c>
      <c r="U7900" s="578">
        <v>1.0440953129453452</v>
      </c>
      <c r="V7900" s="578">
        <v>1431.7539761861126</v>
      </c>
      <c r="W7900" s="578">
        <v>1.20400294083689</v>
      </c>
      <c r="X7900" s="578">
        <v>3.4005075546853378E-2</v>
      </c>
      <c r="Y7900" s="578">
        <v>9.5258799119619618E-3</v>
      </c>
    </row>
    <row r="7901" spans="1:25" x14ac:dyDescent="0.3">
      <c r="A7901" s="61" t="s">
        <v>2108</v>
      </c>
      <c r="B7901" s="61" t="s">
        <v>1697</v>
      </c>
      <c r="C7901" s="61" t="s">
        <v>45</v>
      </c>
      <c r="D7901" s="36">
        <v>11</v>
      </c>
      <c r="E7901" s="36">
        <v>2020</v>
      </c>
      <c r="F7901" s="578">
        <v>0.82669306681168497</v>
      </c>
      <c r="G7901" s="578">
        <v>1133.8758061726849</v>
      </c>
      <c r="H7901" s="578">
        <v>0.9505782967148646</v>
      </c>
      <c r="I7901" s="578">
        <v>1.7673745545228749E-2</v>
      </c>
      <c r="J7901" s="578">
        <v>7.5439951857939926E-3</v>
      </c>
      <c r="K7901" s="578">
        <v>1.041130959177996</v>
      </c>
      <c r="L7901" s="578">
        <v>1395.2498995463</v>
      </c>
      <c r="M7901" s="578">
        <v>1.1373933002866226</v>
      </c>
      <c r="N7901" s="578">
        <v>3.7718454913222829E-2</v>
      </c>
      <c r="O7901" s="578">
        <v>9.2830030722931608E-3</v>
      </c>
      <c r="P7901" s="578">
        <v>0.82669309351113374</v>
      </c>
      <c r="Q7901" s="578">
        <v>1133.8758061726849</v>
      </c>
      <c r="R7901" s="578">
        <v>0.95057829477612554</v>
      </c>
      <c r="S7901" s="578">
        <v>1.7673745016130199E-2</v>
      </c>
      <c r="T7901" s="578">
        <v>7.5439951857939926E-3</v>
      </c>
      <c r="U7901" s="578">
        <v>1.0411310799399289</v>
      </c>
      <c r="V7901" s="578">
        <v>1395.2498995463</v>
      </c>
      <c r="W7901" s="578">
        <v>1.1373932951638925</v>
      </c>
      <c r="X7901" s="578">
        <v>3.7718455442397145E-2</v>
      </c>
      <c r="Y7901" s="578">
        <v>9.2830030674425253E-3</v>
      </c>
    </row>
    <row r="7902" spans="1:25" x14ac:dyDescent="0.3">
      <c r="A7902" s="61" t="s">
        <v>2109</v>
      </c>
      <c r="B7902" s="61" t="s">
        <v>1697</v>
      </c>
      <c r="C7902" s="61" t="s">
        <v>45</v>
      </c>
      <c r="D7902" s="36">
        <v>12</v>
      </c>
      <c r="E7902" s="36">
        <v>2020</v>
      </c>
      <c r="F7902" s="578">
        <v>0.96427375908187096</v>
      </c>
      <c r="G7902" s="578">
        <v>1248.2458534240675</v>
      </c>
      <c r="H7902" s="578">
        <v>0.96350046600082273</v>
      </c>
      <c r="I7902" s="578">
        <v>1.9540544403374299E-2</v>
      </c>
      <c r="J7902" s="578">
        <v>8.3049441066881009E-3</v>
      </c>
      <c r="K7902" s="578">
        <v>1.0382401939533368</v>
      </c>
      <c r="L7902" s="578">
        <v>1364.4833145141577</v>
      </c>
      <c r="M7902" s="578">
        <v>1.0823026632809438</v>
      </c>
      <c r="N7902" s="578">
        <v>4.0611227944433823E-2</v>
      </c>
      <c r="O7902" s="578">
        <v>9.0782975651867021E-3</v>
      </c>
      <c r="P7902" s="578">
        <v>0.96427373362467783</v>
      </c>
      <c r="Q7902" s="578">
        <v>1248.245749155675</v>
      </c>
      <c r="R7902" s="578">
        <v>0.96350045031628251</v>
      </c>
      <c r="S7902" s="578">
        <v>1.9540542832449576E-2</v>
      </c>
      <c r="T7902" s="578">
        <v>8.3049441600451229E-3</v>
      </c>
      <c r="U7902" s="578">
        <v>1.0382401787438171</v>
      </c>
      <c r="V7902" s="578">
        <v>1364.4833145141577</v>
      </c>
      <c r="W7902" s="578">
        <v>1.0823027463510058</v>
      </c>
      <c r="X7902" s="578">
        <v>4.0611230637902396E-2</v>
      </c>
      <c r="Y7902" s="578">
        <v>9.0782976185437257E-3</v>
      </c>
    </row>
    <row r="7903" spans="1:25" x14ac:dyDescent="0.3">
      <c r="A7903" s="61" t="s">
        <v>2110</v>
      </c>
      <c r="B7903" s="61" t="s">
        <v>1697</v>
      </c>
      <c r="C7903" s="61" t="s">
        <v>45</v>
      </c>
      <c r="D7903" s="36">
        <v>13</v>
      </c>
      <c r="E7903" s="36">
        <v>2020</v>
      </c>
      <c r="F7903" s="578">
        <v>0.94627592769828972</v>
      </c>
      <c r="G7903" s="578">
        <v>1222.955698649085</v>
      </c>
      <c r="H7903" s="578">
        <v>0.92160465703356254</v>
      </c>
      <c r="I7903" s="578">
        <v>2.0340508805171898E-2</v>
      </c>
      <c r="J7903" s="578">
        <v>8.1366860540583695E-3</v>
      </c>
      <c r="K7903" s="578">
        <v>1.0102534970715149</v>
      </c>
      <c r="L7903" s="578">
        <v>1327.9323031107524</v>
      </c>
      <c r="M7903" s="578">
        <v>1.0333068760478443</v>
      </c>
      <c r="N7903" s="578">
        <v>4.164064397051935E-2</v>
      </c>
      <c r="O7903" s="578">
        <v>8.8351030911629352E-3</v>
      </c>
      <c r="P7903" s="578">
        <v>0.94627587057921758</v>
      </c>
      <c r="Q7903" s="578">
        <v>1222.9557507832801</v>
      </c>
      <c r="R7903" s="578">
        <v>0.92160466030584842</v>
      </c>
      <c r="S7903" s="578">
        <v>2.0340508271601675E-2</v>
      </c>
      <c r="T7903" s="578">
        <v>8.1366860540583695E-3</v>
      </c>
      <c r="U7903" s="578">
        <v>1.0102534812384998</v>
      </c>
      <c r="V7903" s="578">
        <v>1327.9321988423601</v>
      </c>
      <c r="W7903" s="578">
        <v>1.0333068710909432</v>
      </c>
      <c r="X7903" s="578">
        <v>4.1640643477573222E-2</v>
      </c>
      <c r="Y7903" s="578">
        <v>8.8351030911629352E-3</v>
      </c>
    </row>
    <row r="7904" spans="1:25" x14ac:dyDescent="0.3">
      <c r="A7904" s="61" t="s">
        <v>2111</v>
      </c>
      <c r="B7904" s="61" t="s">
        <v>1697</v>
      </c>
      <c r="C7904" s="61" t="s">
        <v>45</v>
      </c>
      <c r="D7904" s="36">
        <v>14</v>
      </c>
      <c r="E7904" s="36">
        <v>2020</v>
      </c>
      <c r="F7904" s="578">
        <v>0.97302422522189325</v>
      </c>
      <c r="G7904" s="578">
        <v>1283.2916857401501</v>
      </c>
      <c r="H7904" s="578">
        <v>0.96217313429656071</v>
      </c>
      <c r="I7904" s="578">
        <v>2.2175842915430573E-2</v>
      </c>
      <c r="J7904" s="578">
        <v>8.5381063836393826E-3</v>
      </c>
      <c r="K7904" s="578">
        <v>1.032100779585803</v>
      </c>
      <c r="L7904" s="578">
        <v>1378.9927317301374</v>
      </c>
      <c r="M7904" s="578">
        <v>1.0636272183670192</v>
      </c>
      <c r="N7904" s="578">
        <v>4.3197732404981495E-2</v>
      </c>
      <c r="O7904" s="578">
        <v>9.1748335592759106E-3</v>
      </c>
      <c r="P7904" s="578">
        <v>0.97302413581490599</v>
      </c>
      <c r="Q7904" s="578">
        <v>1283.2916857401501</v>
      </c>
      <c r="R7904" s="578">
        <v>0.96217316347891302</v>
      </c>
      <c r="S7904" s="578">
        <v>2.2175842925207648E-2</v>
      </c>
      <c r="T7904" s="578">
        <v>8.5381063302823607E-3</v>
      </c>
      <c r="U7904" s="578">
        <v>1.0321007634439407</v>
      </c>
      <c r="V7904" s="578">
        <v>1378.9926795959425</v>
      </c>
      <c r="W7904" s="578">
        <v>1.0636272451442845</v>
      </c>
      <c r="X7904" s="578">
        <v>4.3197733953396253E-2</v>
      </c>
      <c r="Y7904" s="578">
        <v>9.1748335592759106E-3</v>
      </c>
    </row>
    <row r="7905" spans="1:25" x14ac:dyDescent="0.3">
      <c r="A7905" s="61" t="s">
        <v>2112</v>
      </c>
      <c r="B7905" s="61" t="s">
        <v>1697</v>
      </c>
      <c r="C7905" s="61" t="s">
        <v>45</v>
      </c>
      <c r="D7905" s="36">
        <v>15</v>
      </c>
      <c r="E7905" s="36">
        <v>2020</v>
      </c>
      <c r="F7905" s="578">
        <v>1.0001997580183282</v>
      </c>
      <c r="G7905" s="578">
        <v>1342.3927968343073</v>
      </c>
      <c r="H7905" s="578">
        <v>1.0034282459673698</v>
      </c>
      <c r="I7905" s="578">
        <v>2.3847399585292754E-2</v>
      </c>
      <c r="J7905" s="578">
        <v>8.9313169640566487E-3</v>
      </c>
      <c r="K7905" s="578">
        <v>1.0537205395853344</v>
      </c>
      <c r="L7905" s="578">
        <v>1427.6594721476199</v>
      </c>
      <c r="M7905" s="578">
        <v>1.0930815914954701</v>
      </c>
      <c r="N7905" s="578">
        <v>4.28273450537138E-2</v>
      </c>
      <c r="O7905" s="578">
        <v>9.4986294134287129E-3</v>
      </c>
      <c r="P7905" s="578">
        <v>1.0001996024859412</v>
      </c>
      <c r="Q7905" s="578">
        <v>1342.3927968343073</v>
      </c>
      <c r="R7905" s="578">
        <v>1.0034282620871768</v>
      </c>
      <c r="S7905" s="578">
        <v>2.3847399585974878E-2</v>
      </c>
      <c r="T7905" s="578">
        <v>8.931316910699625E-3</v>
      </c>
      <c r="U7905" s="578">
        <v>1.0537206181252787</v>
      </c>
      <c r="V7905" s="578">
        <v>1427.6594721476199</v>
      </c>
      <c r="W7905" s="578">
        <v>1.0930815884166767</v>
      </c>
      <c r="X7905" s="578">
        <v>4.2827344503772652E-2</v>
      </c>
      <c r="Y7905" s="578">
        <v>9.4986296802138243E-3</v>
      </c>
    </row>
    <row r="7906" spans="1:25" x14ac:dyDescent="0.3">
      <c r="A7906" s="580" t="s">
        <v>2113</v>
      </c>
      <c r="B7906" s="580" t="s">
        <v>1697</v>
      </c>
      <c r="C7906" s="580" t="s">
        <v>45</v>
      </c>
      <c r="D7906" s="581">
        <v>16</v>
      </c>
      <c r="E7906" s="581">
        <v>2020</v>
      </c>
      <c r="F7906" s="582">
        <v>1.0484315985695105</v>
      </c>
      <c r="G7906" s="582">
        <v>1424.7362263997375</v>
      </c>
      <c r="H7906" s="582">
        <v>1.0626585816745138</v>
      </c>
      <c r="I7906" s="582">
        <v>2.5954150935528202E-2</v>
      </c>
      <c r="J7906" s="582">
        <v>9.4791889617529979E-3</v>
      </c>
      <c r="K7906" s="582">
        <v>1.0952201635741723</v>
      </c>
      <c r="L7906" s="582">
        <v>1498.7583109537675</v>
      </c>
      <c r="M7906" s="582">
        <v>1.1410848156331175</v>
      </c>
      <c r="N7906" s="582">
        <v>4.3828272428830403E-2</v>
      </c>
      <c r="O7906" s="582">
        <v>9.9716642483447804E-3</v>
      </c>
      <c r="P7906" s="582">
        <v>1.0484315824282546</v>
      </c>
      <c r="Q7906" s="582">
        <v>1424.7362263997375</v>
      </c>
      <c r="R7906" s="582">
        <v>1.0626585863114939</v>
      </c>
      <c r="S7906" s="582">
        <v>2.5954150925751127E-2</v>
      </c>
      <c r="T7906" s="582">
        <v>9.4791889617529979E-3</v>
      </c>
      <c r="U7906" s="582">
        <v>1.0952200850362743</v>
      </c>
      <c r="V7906" s="582">
        <v>1498.7583109537675</v>
      </c>
      <c r="W7906" s="582">
        <v>1.1410848841867351</v>
      </c>
      <c r="X7906" s="582">
        <v>4.3828268326099803E-2</v>
      </c>
      <c r="Y7906" s="582">
        <v>9.9716642483447804E-3</v>
      </c>
    </row>
    <row r="7907" spans="1:25" x14ac:dyDescent="0.3">
      <c r="A7907" s="61" t="s">
        <v>2114</v>
      </c>
      <c r="B7907" s="61" t="s">
        <v>1697</v>
      </c>
      <c r="C7907" s="61" t="s">
        <v>45</v>
      </c>
      <c r="D7907" s="36">
        <v>1</v>
      </c>
      <c r="E7907" s="36">
        <v>2030</v>
      </c>
      <c r="F7907" s="578">
        <v>2.0810751262348823</v>
      </c>
      <c r="G7907" s="578">
        <v>6431.5229085286428</v>
      </c>
      <c r="H7907" s="578">
        <v>5.8563459472782817</v>
      </c>
      <c r="I7907" s="578">
        <v>4.7760621326081748E-2</v>
      </c>
      <c r="J7907" s="578">
        <v>4.2882774374447721E-2</v>
      </c>
      <c r="K7907" s="578">
        <v>1.995870770184595</v>
      </c>
      <c r="L7907" s="578">
        <v>6269.7316741943323</v>
      </c>
      <c r="M7907" s="578">
        <v>5.7503590471472572</v>
      </c>
      <c r="N7907" s="578">
        <v>3.6544479554170978E-2</v>
      </c>
      <c r="O7907" s="578">
        <v>4.1804022116896974E-2</v>
      </c>
      <c r="P7907" s="578">
        <v>2.0810751783889474</v>
      </c>
      <c r="Q7907" s="578">
        <v>6431.5229085286428</v>
      </c>
      <c r="R7907" s="578">
        <v>5.8563459901051802</v>
      </c>
      <c r="S7907" s="578">
        <v>4.776061869157875E-2</v>
      </c>
      <c r="T7907" s="578">
        <v>4.2882773850578773E-2</v>
      </c>
      <c r="U7907" s="578">
        <v>1.9958707701871325</v>
      </c>
      <c r="V7907" s="578">
        <v>6269.7316741943323</v>
      </c>
      <c r="W7907" s="578">
        <v>5.7503591035328956</v>
      </c>
      <c r="X7907" s="578">
        <v>3.6544480024986052E-2</v>
      </c>
      <c r="Y7907" s="578">
        <v>4.1804022116896974E-2</v>
      </c>
    </row>
    <row r="7908" spans="1:25" x14ac:dyDescent="0.3">
      <c r="A7908" s="61" t="s">
        <v>2115</v>
      </c>
      <c r="B7908" s="61" t="s">
        <v>1697</v>
      </c>
      <c r="C7908" s="61" t="s">
        <v>45</v>
      </c>
      <c r="D7908" s="36">
        <v>2</v>
      </c>
      <c r="E7908" s="36">
        <v>2030</v>
      </c>
      <c r="F7908" s="578">
        <v>1.3335266724046699</v>
      </c>
      <c r="G7908" s="578">
        <v>3793.4993565877248</v>
      </c>
      <c r="H7908" s="578">
        <v>3.4391928234933049</v>
      </c>
      <c r="I7908" s="578">
        <v>3.1497936341717478E-2</v>
      </c>
      <c r="J7908" s="578">
        <v>2.5293480255641002E-2</v>
      </c>
      <c r="K7908" s="578">
        <v>1.3173714414443749</v>
      </c>
      <c r="L7908" s="578">
        <v>3746.777455647778</v>
      </c>
      <c r="M7908" s="578">
        <v>3.49396901379016</v>
      </c>
      <c r="N7908" s="578">
        <v>2.1355670167091924E-2</v>
      </c>
      <c r="O7908" s="578">
        <v>2.4981981434393626E-2</v>
      </c>
      <c r="P7908" s="578">
        <v>1.333526672406695</v>
      </c>
      <c r="Q7908" s="578">
        <v>3793.4993565877248</v>
      </c>
      <c r="R7908" s="578">
        <v>3.4391927950952397</v>
      </c>
      <c r="S7908" s="578">
        <v>3.1497934226081201E-2</v>
      </c>
      <c r="T7908" s="578">
        <v>2.5293480255641002E-2</v>
      </c>
      <c r="U7908" s="578">
        <v>1.3173714414449049</v>
      </c>
      <c r="V7908" s="578">
        <v>3746.777455647778</v>
      </c>
      <c r="W7908" s="578">
        <v>3.4939689686871049</v>
      </c>
      <c r="X7908" s="578">
        <v>2.1355670690960872E-2</v>
      </c>
      <c r="Y7908" s="578">
        <v>2.4981980920225945E-2</v>
      </c>
    </row>
    <row r="7909" spans="1:25" x14ac:dyDescent="0.3">
      <c r="A7909" s="61" t="s">
        <v>2116</v>
      </c>
      <c r="B7909" s="61" t="s">
        <v>1697</v>
      </c>
      <c r="C7909" s="61" t="s">
        <v>45</v>
      </c>
      <c r="D7909" s="36">
        <v>3</v>
      </c>
      <c r="E7909" s="36">
        <v>2030</v>
      </c>
      <c r="F7909" s="578">
        <v>0.71520699033821167</v>
      </c>
      <c r="G7909" s="578">
        <v>2008.8320693969674</v>
      </c>
      <c r="H7909" s="578">
        <v>1.8121484584006124</v>
      </c>
      <c r="I7909" s="578">
        <v>1.2177700140758375E-2</v>
      </c>
      <c r="J7909" s="578">
        <v>1.33940428010343E-2</v>
      </c>
      <c r="K7909" s="578">
        <v>0.96297645526410025</v>
      </c>
      <c r="L7909" s="578">
        <v>2596.1096115112277</v>
      </c>
      <c r="M7909" s="578">
        <v>2.3712277026999424</v>
      </c>
      <c r="N7909" s="578">
        <v>1.6959552779780979E-2</v>
      </c>
      <c r="O7909" s="578">
        <v>1.7309794900938827E-2</v>
      </c>
      <c r="P7909" s="578">
        <v>0.71520701051739799</v>
      </c>
      <c r="Q7909" s="578">
        <v>2008.8320693969674</v>
      </c>
      <c r="R7909" s="578">
        <v>1.8121484724968724</v>
      </c>
      <c r="S7909" s="578">
        <v>1.2177700133217149E-2</v>
      </c>
      <c r="T7909" s="578">
        <v>1.33940428010343E-2</v>
      </c>
      <c r="U7909" s="578">
        <v>0.962976449055302</v>
      </c>
      <c r="V7909" s="578">
        <v>2596.1096115112277</v>
      </c>
      <c r="W7909" s="578">
        <v>2.37122771676801</v>
      </c>
      <c r="X7909" s="578">
        <v>1.6959550175367079E-2</v>
      </c>
      <c r="Y7909" s="578">
        <v>1.7309794900938827E-2</v>
      </c>
    </row>
    <row r="7910" spans="1:25" x14ac:dyDescent="0.3">
      <c r="A7910" s="61" t="s">
        <v>2117</v>
      </c>
      <c r="B7910" s="61" t="s">
        <v>1697</v>
      </c>
      <c r="C7910" s="61" t="s">
        <v>45</v>
      </c>
      <c r="D7910" s="36">
        <v>4</v>
      </c>
      <c r="E7910" s="36">
        <v>2030</v>
      </c>
      <c r="F7910" s="578">
        <v>0.36598158162337247</v>
      </c>
      <c r="G7910" s="578">
        <v>1079.5926666259725</v>
      </c>
      <c r="H7910" s="578">
        <v>0.99546189411011909</v>
      </c>
      <c r="I7910" s="578">
        <v>7.2372013468680017E-3</v>
      </c>
      <c r="J7910" s="578">
        <v>7.1982789280203427E-3</v>
      </c>
      <c r="K7910" s="578">
        <v>0.83543011237391784</v>
      </c>
      <c r="L7910" s="578">
        <v>2205.6237513224228</v>
      </c>
      <c r="M7910" s="578">
        <v>1.9575822515616825</v>
      </c>
      <c r="N7910" s="578">
        <v>1.3838593375188151E-2</v>
      </c>
      <c r="O7910" s="578">
        <v>1.47061865330518E-2</v>
      </c>
      <c r="P7910" s="578">
        <v>0.36598158162233052</v>
      </c>
      <c r="Q7910" s="578">
        <v>1079.5927187601674</v>
      </c>
      <c r="R7910" s="578">
        <v>0.99546190249444855</v>
      </c>
      <c r="S7910" s="578">
        <v>7.2372013339834932E-3</v>
      </c>
      <c r="T7910" s="578">
        <v>7.1982789280203427E-3</v>
      </c>
      <c r="U7910" s="578">
        <v>0.83543008629739701</v>
      </c>
      <c r="V7910" s="578">
        <v>2205.6237513224228</v>
      </c>
      <c r="W7910" s="578">
        <v>1.95758224833616</v>
      </c>
      <c r="X7910" s="578">
        <v>1.3838592840822126E-2</v>
      </c>
      <c r="Y7910" s="578">
        <v>1.47061865330518E-2</v>
      </c>
    </row>
    <row r="7911" spans="1:25" x14ac:dyDescent="0.3">
      <c r="A7911" s="61" t="s">
        <v>2118</v>
      </c>
      <c r="B7911" s="61" t="s">
        <v>1697</v>
      </c>
      <c r="C7911" s="61" t="s">
        <v>45</v>
      </c>
      <c r="D7911" s="36">
        <v>5</v>
      </c>
      <c r="E7911" s="36">
        <v>2030</v>
      </c>
      <c r="F7911" s="578">
        <v>0.40151713292900998</v>
      </c>
      <c r="G7911" s="578">
        <v>1118.13414764404</v>
      </c>
      <c r="H7911" s="578">
        <v>1.0043362260759405</v>
      </c>
      <c r="I7911" s="578">
        <v>1.2494421822073725E-2</v>
      </c>
      <c r="J7911" s="578">
        <v>7.455245266707297E-3</v>
      </c>
      <c r="K7911" s="578">
        <v>0.75857348911485623</v>
      </c>
      <c r="L7911" s="578">
        <v>1973.2261288960751</v>
      </c>
      <c r="M7911" s="578">
        <v>1.6971924846248598</v>
      </c>
      <c r="N7911" s="578">
        <v>1.399407569283535E-2</v>
      </c>
      <c r="O7911" s="578">
        <v>1.3156673977694724E-2</v>
      </c>
      <c r="P7911" s="578">
        <v>0.40151712268237771</v>
      </c>
      <c r="Q7911" s="578">
        <v>1118.13414764404</v>
      </c>
      <c r="R7911" s="578">
        <v>1.0043362538355407</v>
      </c>
      <c r="S7911" s="578">
        <v>1.249442182211165E-2</v>
      </c>
      <c r="T7911" s="578">
        <v>7.455245266707297E-3</v>
      </c>
      <c r="U7911" s="578">
        <v>0.75857348911380451</v>
      </c>
      <c r="V7911" s="578">
        <v>1973.2261288960751</v>
      </c>
      <c r="W7911" s="578">
        <v>1.6971924910970526</v>
      </c>
      <c r="X7911" s="578">
        <v>1.399407622231285E-2</v>
      </c>
      <c r="Y7911" s="578">
        <v>1.3156673977694724E-2</v>
      </c>
    </row>
    <row r="7912" spans="1:25" x14ac:dyDescent="0.3">
      <c r="A7912" s="61" t="s">
        <v>2119</v>
      </c>
      <c r="B7912" s="61" t="s">
        <v>1697</v>
      </c>
      <c r="C7912" s="61" t="s">
        <v>45</v>
      </c>
      <c r="D7912" s="36">
        <v>6</v>
      </c>
      <c r="E7912" s="36">
        <v>2030</v>
      </c>
      <c r="F7912" s="578">
        <v>0.42283849826450576</v>
      </c>
      <c r="G7912" s="578">
        <v>1141.2562408447225</v>
      </c>
      <c r="H7912" s="578">
        <v>1.009661066131152</v>
      </c>
      <c r="I7912" s="578">
        <v>1.5648741400506552E-2</v>
      </c>
      <c r="J7912" s="578">
        <v>7.6094269267438551E-3</v>
      </c>
      <c r="K7912" s="578">
        <v>0.69729451745625182</v>
      </c>
      <c r="L7912" s="578">
        <v>1805.4507369995049</v>
      </c>
      <c r="M7912" s="578">
        <v>1.5050129161432575</v>
      </c>
      <c r="N7912" s="578">
        <v>1.3204309166439951E-2</v>
      </c>
      <c r="O7912" s="578">
        <v>1.2038029245256075E-2</v>
      </c>
      <c r="P7912" s="578">
        <v>0.42283850354200031</v>
      </c>
      <c r="Q7912" s="578">
        <v>1141.2562408447225</v>
      </c>
      <c r="R7912" s="578">
        <v>1.0096610970316109</v>
      </c>
      <c r="S7912" s="578">
        <v>1.5648741903798176E-2</v>
      </c>
      <c r="T7912" s="578">
        <v>7.6094268733868323E-3</v>
      </c>
      <c r="U7912" s="578">
        <v>0.69729451745574</v>
      </c>
      <c r="V7912" s="578">
        <v>1805.4507369995049</v>
      </c>
      <c r="W7912" s="578">
        <v>1.5050129212498427</v>
      </c>
      <c r="X7912" s="578">
        <v>1.3204309690649976E-2</v>
      </c>
      <c r="Y7912" s="578">
        <v>1.2038029245256075E-2</v>
      </c>
    </row>
    <row r="7913" spans="1:25" x14ac:dyDescent="0.3">
      <c r="A7913" s="61" t="s">
        <v>2120</v>
      </c>
      <c r="B7913" s="61" t="s">
        <v>1697</v>
      </c>
      <c r="C7913" s="61" t="s">
        <v>45</v>
      </c>
      <c r="D7913" s="36">
        <v>7</v>
      </c>
      <c r="E7913" s="36">
        <v>2030</v>
      </c>
      <c r="F7913" s="578">
        <v>0.43705268934808278</v>
      </c>
      <c r="G7913" s="578">
        <v>1156.6790682474725</v>
      </c>
      <c r="H7913" s="578">
        <v>1.0132147133038707</v>
      </c>
      <c r="I7913" s="578">
        <v>1.7751596830142501E-2</v>
      </c>
      <c r="J7913" s="578">
        <v>7.7122603397583546E-3</v>
      </c>
      <c r="K7913" s="578">
        <v>0.71132592018015295</v>
      </c>
      <c r="L7913" s="578">
        <v>1770.4429054260177</v>
      </c>
      <c r="M7913" s="578">
        <v>1.4440462331999648</v>
      </c>
      <c r="N7913" s="578">
        <v>2.2031962285078949E-2</v>
      </c>
      <c r="O7913" s="578">
        <v>1.1804580086997351E-2</v>
      </c>
      <c r="P7913" s="578">
        <v>0.43705267894779298</v>
      </c>
      <c r="Q7913" s="578">
        <v>1156.6790682474725</v>
      </c>
      <c r="R7913" s="578">
        <v>1.0132146918300164</v>
      </c>
      <c r="S7913" s="578">
        <v>1.7751596315974824E-2</v>
      </c>
      <c r="T7913" s="578">
        <v>7.7122603397583546E-3</v>
      </c>
      <c r="U7913" s="578">
        <v>0.71132594625771572</v>
      </c>
      <c r="V7913" s="578">
        <v>1770.4429054260177</v>
      </c>
      <c r="W7913" s="578">
        <v>1.4440462195557999</v>
      </c>
      <c r="X7913" s="578">
        <v>2.2031961761210025E-2</v>
      </c>
      <c r="Y7913" s="578">
        <v>1.1804580086997351E-2</v>
      </c>
    </row>
    <row r="7914" spans="1:25" x14ac:dyDescent="0.3">
      <c r="A7914" s="61" t="s">
        <v>2121</v>
      </c>
      <c r="B7914" s="61" t="s">
        <v>1697</v>
      </c>
      <c r="C7914" s="61" t="s">
        <v>45</v>
      </c>
      <c r="D7914" s="36">
        <v>8</v>
      </c>
      <c r="E7914" s="36">
        <v>2030</v>
      </c>
      <c r="F7914" s="578">
        <v>0.41671343954909357</v>
      </c>
      <c r="G7914" s="578">
        <v>1077.52831904093</v>
      </c>
      <c r="H7914" s="578">
        <v>0.9204227360014543</v>
      </c>
      <c r="I7914" s="578">
        <v>1.59811194303832E-2</v>
      </c>
      <c r="J7914" s="578">
        <v>7.1845175455867594E-3</v>
      </c>
      <c r="K7914" s="578">
        <v>0.61916490725126483</v>
      </c>
      <c r="L7914" s="578">
        <v>1487.1814511616976</v>
      </c>
      <c r="M7914" s="578">
        <v>1.1833910635114775</v>
      </c>
      <c r="N7914" s="578">
        <v>1.9580071802162473E-2</v>
      </c>
      <c r="O7914" s="578">
        <v>9.9159253101485222E-3</v>
      </c>
      <c r="P7914" s="578">
        <v>0.41671341859381472</v>
      </c>
      <c r="Q7914" s="578">
        <v>1077.52831904093</v>
      </c>
      <c r="R7914" s="578">
        <v>0.92042274761092724</v>
      </c>
      <c r="S7914" s="578">
        <v>1.5981119419924025E-2</v>
      </c>
      <c r="T7914" s="578">
        <v>7.1845175989437822E-3</v>
      </c>
      <c r="U7914" s="578">
        <v>0.61916490725178575</v>
      </c>
      <c r="V7914" s="578">
        <v>1487.1814511616976</v>
      </c>
      <c r="W7914" s="578">
        <v>1.183391055399015</v>
      </c>
      <c r="X7914" s="578">
        <v>1.9580072336414796E-2</v>
      </c>
      <c r="Y7914" s="578">
        <v>9.9159263481851424E-3</v>
      </c>
    </row>
    <row r="7915" spans="1:25" x14ac:dyDescent="0.3">
      <c r="A7915" s="61" t="s">
        <v>2122</v>
      </c>
      <c r="B7915" s="61" t="s">
        <v>1697</v>
      </c>
      <c r="C7915" s="61" t="s">
        <v>45</v>
      </c>
      <c r="D7915" s="36">
        <v>9</v>
      </c>
      <c r="E7915" s="36">
        <v>2030</v>
      </c>
      <c r="F7915" s="578">
        <v>0.40145935555438872</v>
      </c>
      <c r="G7915" s="578">
        <v>1018.1633853912308</v>
      </c>
      <c r="H7915" s="578">
        <v>0.85082738032777627</v>
      </c>
      <c r="I7915" s="578">
        <v>1.4653258865791875E-2</v>
      </c>
      <c r="J7915" s="578">
        <v>6.7887000889944177E-3</v>
      </c>
      <c r="K7915" s="578">
        <v>0.61480446587715154</v>
      </c>
      <c r="L7915" s="578">
        <v>1439.9910430908174</v>
      </c>
      <c r="M7915" s="578">
        <v>1.1108261103924655</v>
      </c>
      <c r="N7915" s="578">
        <v>2.5535022068728073E-2</v>
      </c>
      <c r="O7915" s="578">
        <v>9.6012730112609596E-3</v>
      </c>
      <c r="P7915" s="578">
        <v>0.40145935539812627</v>
      </c>
      <c r="Q7915" s="578">
        <v>1018.1633853912308</v>
      </c>
      <c r="R7915" s="578">
        <v>0.85082737955462973</v>
      </c>
      <c r="S7915" s="578">
        <v>1.46532599038285E-2</v>
      </c>
      <c r="T7915" s="578">
        <v>6.7887000380627152E-3</v>
      </c>
      <c r="U7915" s="578">
        <v>0.61480446991288273</v>
      </c>
      <c r="V7915" s="578">
        <v>1439.9910430908174</v>
      </c>
      <c r="W7915" s="578">
        <v>1.1108261104751915</v>
      </c>
      <c r="X7915" s="578">
        <v>2.5535023625404052E-2</v>
      </c>
      <c r="Y7915" s="578">
        <v>9.6012730112609596E-3</v>
      </c>
    </row>
    <row r="7916" spans="1:25" x14ac:dyDescent="0.3">
      <c r="A7916" s="61" t="s">
        <v>2123</v>
      </c>
      <c r="B7916" s="61" t="s">
        <v>1697</v>
      </c>
      <c r="C7916" s="61" t="s">
        <v>45</v>
      </c>
      <c r="D7916" s="36">
        <v>10</v>
      </c>
      <c r="E7916" s="36">
        <v>2030</v>
      </c>
      <c r="F7916" s="578">
        <v>0.38959490707412625</v>
      </c>
      <c r="G7916" s="578">
        <v>971.99198913574014</v>
      </c>
      <c r="H7916" s="578">
        <v>0.79669802359743824</v>
      </c>
      <c r="I7916" s="578">
        <v>1.3620446587234799E-2</v>
      </c>
      <c r="J7916" s="578">
        <v>6.4808421787650597E-3</v>
      </c>
      <c r="K7916" s="578">
        <v>0.61089960972827795</v>
      </c>
      <c r="L7916" s="578">
        <v>1400.7657496134398</v>
      </c>
      <c r="M7916" s="578">
        <v>1.0519200954510068</v>
      </c>
      <c r="N7916" s="578">
        <v>2.9580094667911248E-2</v>
      </c>
      <c r="O7916" s="578">
        <v>9.3397260837567303E-3</v>
      </c>
      <c r="P7916" s="578">
        <v>0.38959489651965795</v>
      </c>
      <c r="Q7916" s="578">
        <v>971.99198913574014</v>
      </c>
      <c r="R7916" s="578">
        <v>0.79669803923601001</v>
      </c>
      <c r="S7916" s="578">
        <v>1.3620447106215225E-2</v>
      </c>
      <c r="T7916" s="578">
        <v>6.4808422296967648E-3</v>
      </c>
      <c r="U7916" s="578">
        <v>0.61089963580531004</v>
      </c>
      <c r="V7916" s="578">
        <v>1400.7657496134398</v>
      </c>
      <c r="W7916" s="578">
        <v>1.0519200869887644</v>
      </c>
      <c r="X7916" s="578">
        <v>2.9580093639575925E-2</v>
      </c>
      <c r="Y7916" s="578">
        <v>9.3397260837567303E-3</v>
      </c>
    </row>
    <row r="7917" spans="1:25" x14ac:dyDescent="0.3">
      <c r="A7917" s="61" t="s">
        <v>2124</v>
      </c>
      <c r="B7917" s="61" t="s">
        <v>1697</v>
      </c>
      <c r="C7917" s="61" t="s">
        <v>45</v>
      </c>
      <c r="D7917" s="36">
        <v>11</v>
      </c>
      <c r="E7917" s="36">
        <v>2030</v>
      </c>
      <c r="F7917" s="578">
        <v>0.48707854952279628</v>
      </c>
      <c r="G7917" s="578">
        <v>1109.1386337280223</v>
      </c>
      <c r="H7917" s="578">
        <v>0.83031363045457296</v>
      </c>
      <c r="I7917" s="578">
        <v>1.6503591836377951E-2</v>
      </c>
      <c r="J7917" s="578">
        <v>7.3952731472672843E-3</v>
      </c>
      <c r="K7917" s="578">
        <v>0.61030823503016474</v>
      </c>
      <c r="L7917" s="578">
        <v>1365.28748830159</v>
      </c>
      <c r="M7917" s="578">
        <v>1.0006835093905666</v>
      </c>
      <c r="N7917" s="578">
        <v>3.2847825378060677E-2</v>
      </c>
      <c r="O7917" s="578">
        <v>9.1031807921050732E-3</v>
      </c>
      <c r="P7917" s="578">
        <v>0.48707854921080174</v>
      </c>
      <c r="Q7917" s="578">
        <v>1109.1386337280223</v>
      </c>
      <c r="R7917" s="578">
        <v>0.8303136326151157</v>
      </c>
      <c r="S7917" s="578">
        <v>1.650359081774385E-2</v>
      </c>
      <c r="T7917" s="578">
        <v>7.3952732006243079E-3</v>
      </c>
      <c r="U7917" s="578">
        <v>0.61030825086160645</v>
      </c>
      <c r="V7917" s="578">
        <v>1365.28748830159</v>
      </c>
      <c r="W7917" s="578">
        <v>1.0006834910687596</v>
      </c>
      <c r="X7917" s="578">
        <v>3.2847832190024399E-2</v>
      </c>
      <c r="Y7917" s="578">
        <v>9.1031807921050732E-3</v>
      </c>
    </row>
    <row r="7918" spans="1:25" x14ac:dyDescent="0.3">
      <c r="A7918" s="61" t="s">
        <v>2125</v>
      </c>
      <c r="B7918" s="61" t="s">
        <v>1697</v>
      </c>
      <c r="C7918" s="61" t="s">
        <v>45</v>
      </c>
      <c r="D7918" s="36">
        <v>12</v>
      </c>
      <c r="E7918" s="36">
        <v>2030</v>
      </c>
      <c r="F7918" s="578">
        <v>0.56683792999174853</v>
      </c>
      <c r="G7918" s="578">
        <v>1221.3398806254027</v>
      </c>
      <c r="H7918" s="578">
        <v>0.85781414283159374</v>
      </c>
      <c r="I7918" s="578">
        <v>1.88625539352263E-2</v>
      </c>
      <c r="J7918" s="578">
        <v>8.14340362558141E-3</v>
      </c>
      <c r="K7918" s="578">
        <v>0.60948558012113507</v>
      </c>
      <c r="L7918" s="578">
        <v>1335.3757184346475</v>
      </c>
      <c r="M7918" s="578">
        <v>0.95827941808355788</v>
      </c>
      <c r="N7918" s="578">
        <v>3.5454985169811423E-2</v>
      </c>
      <c r="O7918" s="578">
        <v>8.9037396828643926E-3</v>
      </c>
      <c r="P7918" s="578">
        <v>0.5668379352708065</v>
      </c>
      <c r="Q7918" s="578">
        <v>1221.3398806254027</v>
      </c>
      <c r="R7918" s="578">
        <v>0.85781414818416102</v>
      </c>
      <c r="S7918" s="578">
        <v>1.8862554967275451E-2</v>
      </c>
      <c r="T7918" s="578">
        <v>8.14340362558141E-3</v>
      </c>
      <c r="U7918" s="578">
        <v>0.60948558508818906</v>
      </c>
      <c r="V7918" s="578">
        <v>1335.3757184346475</v>
      </c>
      <c r="W7918" s="578">
        <v>0.95827942202034344</v>
      </c>
      <c r="X7918" s="578">
        <v>3.5454985164506021E-2</v>
      </c>
      <c r="Y7918" s="578">
        <v>8.9037397313707772E-3</v>
      </c>
    </row>
    <row r="7919" spans="1:25" x14ac:dyDescent="0.3">
      <c r="A7919" s="61" t="s">
        <v>2126</v>
      </c>
      <c r="B7919" s="61" t="s">
        <v>1697</v>
      </c>
      <c r="C7919" s="61" t="s">
        <v>45</v>
      </c>
      <c r="D7919" s="36">
        <v>13</v>
      </c>
      <c r="E7919" s="36">
        <v>2030</v>
      </c>
      <c r="F7919" s="578">
        <v>0.55262007430740279</v>
      </c>
      <c r="G7919" s="578">
        <v>1196.8303019205675</v>
      </c>
      <c r="H7919" s="578">
        <v>0.8250290948368495</v>
      </c>
      <c r="I7919" s="578">
        <v>1.9801605099170574E-2</v>
      </c>
      <c r="J7919" s="578">
        <v>7.9799757174138577E-3</v>
      </c>
      <c r="K7919" s="578">
        <v>0.58978140966521153</v>
      </c>
      <c r="L7919" s="578">
        <v>1299.8178151448501</v>
      </c>
      <c r="M7919" s="578">
        <v>0.91868544662823404</v>
      </c>
      <c r="N7919" s="578">
        <v>3.6478198964232399E-2</v>
      </c>
      <c r="O7919" s="578">
        <v>8.6666527398240999E-3</v>
      </c>
      <c r="P7919" s="578">
        <v>0.55262008982892485</v>
      </c>
      <c r="Q7919" s="578">
        <v>1196.8303019205675</v>
      </c>
      <c r="R7919" s="578">
        <v>0.82502909076542075</v>
      </c>
      <c r="S7919" s="578">
        <v>1.9801605109553977E-2</v>
      </c>
      <c r="T7919" s="578">
        <v>7.9799756640568358E-3</v>
      </c>
      <c r="U7919" s="578">
        <v>0.58978140454345795</v>
      </c>
      <c r="V7919" s="578">
        <v>1299.8178151448501</v>
      </c>
      <c r="W7919" s="578">
        <v>0.91868544154620424</v>
      </c>
      <c r="X7919" s="578">
        <v>3.6478205760279978E-2</v>
      </c>
      <c r="Y7919" s="578">
        <v>8.666652686467078E-3</v>
      </c>
    </row>
    <row r="7920" spans="1:25" x14ac:dyDescent="0.3">
      <c r="A7920" s="61" t="s">
        <v>2127</v>
      </c>
      <c r="B7920" s="61" t="s">
        <v>1697</v>
      </c>
      <c r="C7920" s="61" t="s">
        <v>45</v>
      </c>
      <c r="D7920" s="36">
        <v>14</v>
      </c>
      <c r="E7920" s="36">
        <v>2030</v>
      </c>
      <c r="F7920" s="578">
        <v>0.56165722294347575</v>
      </c>
      <c r="G7920" s="578">
        <v>1255.2530059814399</v>
      </c>
      <c r="H7920" s="578">
        <v>0.86090706369611747</v>
      </c>
      <c r="I7920" s="578">
        <v>2.0979924531578303E-2</v>
      </c>
      <c r="J7920" s="578">
        <v>8.3695090967618527E-3</v>
      </c>
      <c r="K7920" s="578">
        <v>0.59639836763393272</v>
      </c>
      <c r="L7920" s="578">
        <v>1349.2083371480226</v>
      </c>
      <c r="M7920" s="578">
        <v>0.94601322380208197</v>
      </c>
      <c r="N7920" s="578">
        <v>3.7384354664936774E-2</v>
      </c>
      <c r="O7920" s="578">
        <v>8.9959798885198908E-3</v>
      </c>
      <c r="P7920" s="578">
        <v>0.56165722822097019</v>
      </c>
      <c r="Q7920" s="578">
        <v>1255.2530059814399</v>
      </c>
      <c r="R7920" s="578">
        <v>0.86090706408898132</v>
      </c>
      <c r="S7920" s="578">
        <v>2.0979924521952825E-2</v>
      </c>
      <c r="T7920" s="578">
        <v>8.369509363546964E-3</v>
      </c>
      <c r="U7920" s="578">
        <v>0.59639836235591726</v>
      </c>
      <c r="V7920" s="578">
        <v>1349.20838928222</v>
      </c>
      <c r="W7920" s="578">
        <v>0.94601322358027873</v>
      </c>
      <c r="X7920" s="578">
        <v>3.738435517849812E-2</v>
      </c>
      <c r="Y7920" s="578">
        <v>8.9959798885198908E-3</v>
      </c>
    </row>
    <row r="7921" spans="1:25" x14ac:dyDescent="0.3">
      <c r="A7921" s="61" t="s">
        <v>2128</v>
      </c>
      <c r="B7921" s="61" t="s">
        <v>1697</v>
      </c>
      <c r="C7921" s="61" t="s">
        <v>45</v>
      </c>
      <c r="D7921" s="36">
        <v>15</v>
      </c>
      <c r="E7921" s="36">
        <v>2030</v>
      </c>
      <c r="F7921" s="578">
        <v>0.5716261036431447</v>
      </c>
      <c r="G7921" s="578">
        <v>1312.4911638895624</v>
      </c>
      <c r="H7921" s="578">
        <v>0.89716184015723255</v>
      </c>
      <c r="I7921" s="578">
        <v>2.2027535898056755E-2</v>
      </c>
      <c r="J7921" s="578">
        <v>8.7511648598592694E-3</v>
      </c>
      <c r="K7921" s="578">
        <v>0.60333918362578198</v>
      </c>
      <c r="L7921" s="578">
        <v>1396.2797915140725</v>
      </c>
      <c r="M7921" s="578">
        <v>0.97253870655761721</v>
      </c>
      <c r="N7921" s="578">
        <v>3.6835172311839345E-2</v>
      </c>
      <c r="O7921" s="578">
        <v>9.3098185413206594E-3</v>
      </c>
      <c r="P7921" s="578">
        <v>0.57162609324388747</v>
      </c>
      <c r="Q7921" s="578">
        <v>1312.4911638895624</v>
      </c>
      <c r="R7921" s="578">
        <v>0.89716184415286948</v>
      </c>
      <c r="S7921" s="578">
        <v>2.2027535379341597E-2</v>
      </c>
      <c r="T7921" s="578">
        <v>8.7511648598592694E-3</v>
      </c>
      <c r="U7921" s="578">
        <v>0.60333920473576019</v>
      </c>
      <c r="V7921" s="578">
        <v>1396.2797915140725</v>
      </c>
      <c r="W7921" s="578">
        <v>0.97253871234147415</v>
      </c>
      <c r="X7921" s="578">
        <v>3.6835173375038652E-2</v>
      </c>
      <c r="Y7921" s="578">
        <v>9.3098185413206594E-3</v>
      </c>
    </row>
    <row r="7922" spans="1:25" x14ac:dyDescent="0.3">
      <c r="A7922" s="580" t="s">
        <v>2129</v>
      </c>
      <c r="B7922" s="580" t="s">
        <v>1697</v>
      </c>
      <c r="C7922" s="580" t="s">
        <v>45</v>
      </c>
      <c r="D7922" s="581">
        <v>16</v>
      </c>
      <c r="E7922" s="581">
        <v>2030</v>
      </c>
      <c r="F7922" s="582">
        <v>0.59462522027016917</v>
      </c>
      <c r="G7922" s="582">
        <v>1392.38562393188</v>
      </c>
      <c r="H7922" s="582">
        <v>0.94943493745400431</v>
      </c>
      <c r="I7922" s="582">
        <v>2.3207332335611348E-2</v>
      </c>
      <c r="J7922" s="582">
        <v>9.2838512888799053E-3</v>
      </c>
      <c r="K7922" s="582">
        <v>0.62275048517838605</v>
      </c>
      <c r="L7922" s="582">
        <v>1465.2137387593552</v>
      </c>
      <c r="M7922" s="582">
        <v>1.0153240653891455</v>
      </c>
      <c r="N7922" s="582">
        <v>3.713255710105532E-2</v>
      </c>
      <c r="O7922" s="582">
        <v>9.7694354966127456E-3</v>
      </c>
      <c r="P7922" s="582">
        <v>0.59462524091396507</v>
      </c>
      <c r="Q7922" s="582">
        <v>1392.38562393188</v>
      </c>
      <c r="R7922" s="582">
        <v>0.94943494397341499</v>
      </c>
      <c r="S7922" s="582">
        <v>2.3207330763398148E-2</v>
      </c>
      <c r="T7922" s="582">
        <v>9.2838512888799053E-3</v>
      </c>
      <c r="U7922" s="582">
        <v>0.62275048052125181</v>
      </c>
      <c r="V7922" s="582">
        <v>1465.2137387593552</v>
      </c>
      <c r="W7922" s="582">
        <v>1.0153240674371748</v>
      </c>
      <c r="X7922" s="582">
        <v>3.7132555562948227E-2</v>
      </c>
      <c r="Y7922" s="582">
        <v>9.7694354966127456E-3</v>
      </c>
    </row>
    <row r="7923" spans="1:25" x14ac:dyDescent="0.3">
      <c r="A7923" s="61" t="s">
        <v>1509</v>
      </c>
      <c r="B7923" s="61" t="s">
        <v>7</v>
      </c>
      <c r="C7923" s="61" t="s">
        <v>46</v>
      </c>
      <c r="D7923" s="36">
        <v>1</v>
      </c>
      <c r="E7923" s="36">
        <v>2012</v>
      </c>
      <c r="F7923" s="578">
        <v>1.3532114621832474</v>
      </c>
      <c r="G7923" s="578">
        <v>2005.6693814595501</v>
      </c>
      <c r="H7923" s="578">
        <v>1.9885906672182749</v>
      </c>
      <c r="I7923" s="578">
        <v>2.10031287973227E-2</v>
      </c>
      <c r="J7923" s="578">
        <v>3.9971340214833576E-2</v>
      </c>
      <c r="K7923" s="578">
        <v>1.4098694650551375</v>
      </c>
      <c r="L7923" s="578">
        <v>2073.4389750162727</v>
      </c>
      <c r="M7923" s="578">
        <v>2.0147413292967578</v>
      </c>
      <c r="N7923" s="578">
        <v>2.1441953760965252E-2</v>
      </c>
      <c r="O7923" s="578">
        <v>4.1321946657262694E-2</v>
      </c>
      <c r="P7923" s="578">
        <v>1.35321146217855</v>
      </c>
      <c r="Q7923" s="578">
        <v>2005.6693293253527</v>
      </c>
      <c r="R7923" s="578">
        <v>1.9885908964254924</v>
      </c>
      <c r="S7923" s="578">
        <v>2.1003129325587552E-2</v>
      </c>
      <c r="T7923" s="578">
        <v>3.9971340214833576E-2</v>
      </c>
      <c r="U7923" s="578">
        <v>1.4098695693548324</v>
      </c>
      <c r="V7923" s="578">
        <v>2073.4389750162727</v>
      </c>
      <c r="W7923" s="578">
        <v>2.0147413681406703</v>
      </c>
      <c r="X7923" s="578">
        <v>2.1441953231866703E-2</v>
      </c>
      <c r="Y7923" s="578">
        <v>4.1321947181131649E-2</v>
      </c>
    </row>
    <row r="7924" spans="1:25" x14ac:dyDescent="0.3">
      <c r="A7924" s="61" t="s">
        <v>1510</v>
      </c>
      <c r="B7924" s="61" t="s">
        <v>7</v>
      </c>
      <c r="C7924" s="61" t="s">
        <v>46</v>
      </c>
      <c r="D7924" s="36">
        <v>2</v>
      </c>
      <c r="E7924" s="36">
        <v>2012</v>
      </c>
      <c r="F7924" s="578">
        <v>0.94117363494524331</v>
      </c>
      <c r="G7924" s="578">
        <v>1126.2134475707976</v>
      </c>
      <c r="H7924" s="578">
        <v>1.0553775701700876</v>
      </c>
      <c r="I7924" s="578">
        <v>1.4199195636554852E-2</v>
      </c>
      <c r="J7924" s="578">
        <v>2.2444501984864449E-2</v>
      </c>
      <c r="K7924" s="578">
        <v>0.95697177417616619</v>
      </c>
      <c r="L7924" s="578">
        <v>1140.6000162760374</v>
      </c>
      <c r="M7924" s="578">
        <v>1.0641094336145476</v>
      </c>
      <c r="N7924" s="578">
        <v>1.34571527653406E-2</v>
      </c>
      <c r="O7924" s="578">
        <v>2.2731203692577074E-2</v>
      </c>
      <c r="P7924" s="578">
        <v>0.94117369237003801</v>
      </c>
      <c r="Q7924" s="578">
        <v>1126.2134475707976</v>
      </c>
      <c r="R7924" s="578">
        <v>1.0553776384743552</v>
      </c>
      <c r="S7924" s="578">
        <v>1.4199194606059451E-2</v>
      </c>
      <c r="T7924" s="578">
        <v>2.2444501984864449E-2</v>
      </c>
      <c r="U7924" s="578">
        <v>0.95697176734750911</v>
      </c>
      <c r="V7924" s="578">
        <v>1140.6000162760374</v>
      </c>
      <c r="W7924" s="578">
        <v>1.06410950931846</v>
      </c>
      <c r="X7924" s="578">
        <v>1.3457154304433E-2</v>
      </c>
      <c r="Y7924" s="578">
        <v>2.2731204206744751E-2</v>
      </c>
    </row>
    <row r="7925" spans="1:25" x14ac:dyDescent="0.3">
      <c r="A7925" s="61" t="s">
        <v>1511</v>
      </c>
      <c r="B7925" s="61" t="s">
        <v>7</v>
      </c>
      <c r="C7925" s="61" t="s">
        <v>46</v>
      </c>
      <c r="D7925" s="36">
        <v>3</v>
      </c>
      <c r="E7925" s="36">
        <v>2012</v>
      </c>
      <c r="F7925" s="578">
        <v>0.73515420131119857</v>
      </c>
      <c r="G7925" s="578">
        <v>686.48511028289749</v>
      </c>
      <c r="H7925" s="578">
        <v>0.58877086293189951</v>
      </c>
      <c r="I7925" s="578">
        <v>1.0797217462519833E-2</v>
      </c>
      <c r="J7925" s="578">
        <v>1.3681098770272574E-2</v>
      </c>
      <c r="K7925" s="578">
        <v>0.69730885729965508</v>
      </c>
      <c r="L7925" s="578">
        <v>668.625684102376</v>
      </c>
      <c r="M7925" s="578">
        <v>0.58188113212721226</v>
      </c>
      <c r="N7925" s="578">
        <v>8.7744272221167655E-3</v>
      </c>
      <c r="O7925" s="578">
        <v>1.33251750376075E-2</v>
      </c>
      <c r="P7925" s="578">
        <v>0.73515420162057854</v>
      </c>
      <c r="Q7925" s="578">
        <v>686.4851264953611</v>
      </c>
      <c r="R7925" s="578">
        <v>0.5887709115449975</v>
      </c>
      <c r="S7925" s="578">
        <v>1.0797216866914488E-2</v>
      </c>
      <c r="T7925" s="578">
        <v>1.3681098770272574E-2</v>
      </c>
      <c r="U7925" s="578">
        <v>0.69730888803065705</v>
      </c>
      <c r="V7925" s="578">
        <v>668.625684102376</v>
      </c>
      <c r="W7925" s="578">
        <v>0.58188116256254274</v>
      </c>
      <c r="X7925" s="578">
        <v>8.7744272794528337E-3</v>
      </c>
      <c r="Y7925" s="578">
        <v>1.33251750376075E-2</v>
      </c>
    </row>
    <row r="7926" spans="1:25" x14ac:dyDescent="0.3">
      <c r="A7926" s="61" t="s">
        <v>1512</v>
      </c>
      <c r="B7926" s="61" t="s">
        <v>7</v>
      </c>
      <c r="C7926" s="61" t="s">
        <v>46</v>
      </c>
      <c r="D7926" s="36">
        <v>4</v>
      </c>
      <c r="E7926" s="36">
        <v>2012</v>
      </c>
      <c r="F7926" s="578">
        <v>0.6664797417927083</v>
      </c>
      <c r="G7926" s="578">
        <v>539.90912946065225</v>
      </c>
      <c r="H7926" s="578">
        <v>0.43323541325662474</v>
      </c>
      <c r="I7926" s="578">
        <v>9.6632282599102767E-3</v>
      </c>
      <c r="J7926" s="578">
        <v>1.0759952206474974E-2</v>
      </c>
      <c r="K7926" s="578">
        <v>0.57056331466301879</v>
      </c>
      <c r="L7926" s="578">
        <v>526.84826024373319</v>
      </c>
      <c r="M7926" s="578">
        <v>0.41884943163131499</v>
      </c>
      <c r="N7926" s="578">
        <v>6.0660619539968704E-3</v>
      </c>
      <c r="O7926" s="578">
        <v>1.0499641764909E-2</v>
      </c>
      <c r="P7926" s="578">
        <v>0.66647979487913678</v>
      </c>
      <c r="Q7926" s="578">
        <v>539.90912946065225</v>
      </c>
      <c r="R7926" s="578">
        <v>0.43323545009176623</v>
      </c>
      <c r="S7926" s="578">
        <v>9.6632271834475002E-3</v>
      </c>
      <c r="T7926" s="578">
        <v>1.0759952206474974E-2</v>
      </c>
      <c r="U7926" s="578">
        <v>0.57056336681916697</v>
      </c>
      <c r="V7926" s="578">
        <v>526.84826532999625</v>
      </c>
      <c r="W7926" s="578">
        <v>0.41884948741123151</v>
      </c>
      <c r="X7926" s="578">
        <v>6.0660622715810499E-3</v>
      </c>
      <c r="Y7926" s="578">
        <v>1.0499641764909E-2</v>
      </c>
    </row>
    <row r="7927" spans="1:25" x14ac:dyDescent="0.3">
      <c r="A7927" s="61" t="s">
        <v>1513</v>
      </c>
      <c r="B7927" s="61" t="s">
        <v>7</v>
      </c>
      <c r="C7927" s="61" t="s">
        <v>46</v>
      </c>
      <c r="D7927" s="36">
        <v>5</v>
      </c>
      <c r="E7927" s="36">
        <v>2012</v>
      </c>
      <c r="F7927" s="578">
        <v>0.62724489149070428</v>
      </c>
      <c r="G7927" s="578">
        <v>463.5167586008705</v>
      </c>
      <c r="H7927" s="578">
        <v>0.35257308805860949</v>
      </c>
      <c r="I7927" s="578">
        <v>8.4801183980971282E-3</v>
      </c>
      <c r="J7927" s="578">
        <v>9.2375195429970792E-3</v>
      </c>
      <c r="K7927" s="578">
        <v>0.49829564021448847</v>
      </c>
      <c r="L7927" s="578">
        <v>439.76368713378872</v>
      </c>
      <c r="M7927" s="578">
        <v>0.32735116902767875</v>
      </c>
      <c r="N7927" s="578">
        <v>5.0298161886530544E-3</v>
      </c>
      <c r="O7927" s="578">
        <v>8.7641361169517006E-3</v>
      </c>
      <c r="P7927" s="578">
        <v>0.6272448967681985</v>
      </c>
      <c r="Q7927" s="578">
        <v>463.51676384607924</v>
      </c>
      <c r="R7927" s="578">
        <v>0.35257311284052129</v>
      </c>
      <c r="S7927" s="578">
        <v>8.4801185037690387E-3</v>
      </c>
      <c r="T7927" s="578">
        <v>9.2375193926272862E-3</v>
      </c>
      <c r="U7927" s="578">
        <v>0.49829565589383573</v>
      </c>
      <c r="V7927" s="578">
        <v>439.76368713378872</v>
      </c>
      <c r="W7927" s="578">
        <v>0.32735119370954602</v>
      </c>
      <c r="X7927" s="578">
        <v>5.0298163499557296E-3</v>
      </c>
      <c r="Y7927" s="578">
        <v>8.7641361654580852E-3</v>
      </c>
    </row>
    <row r="7928" spans="1:25" x14ac:dyDescent="0.3">
      <c r="A7928" s="61" t="s">
        <v>1514</v>
      </c>
      <c r="B7928" s="61" t="s">
        <v>7</v>
      </c>
      <c r="C7928" s="61" t="s">
        <v>46</v>
      </c>
      <c r="D7928" s="36">
        <v>6</v>
      </c>
      <c r="E7928" s="36">
        <v>2012</v>
      </c>
      <c r="F7928" s="578">
        <v>0.5938409541321803</v>
      </c>
      <c r="G7928" s="578">
        <v>411.43210220336846</v>
      </c>
      <c r="H7928" s="578">
        <v>0.29834871347156822</v>
      </c>
      <c r="I7928" s="578">
        <v>6.5298855968762802E-3</v>
      </c>
      <c r="J7928" s="578">
        <v>8.1995094806188665E-3</v>
      </c>
      <c r="K7928" s="578">
        <v>0.48912006185410373</v>
      </c>
      <c r="L7928" s="578">
        <v>391.88151836395224</v>
      </c>
      <c r="M7928" s="578">
        <v>0.27849263118453826</v>
      </c>
      <c r="N7928" s="578">
        <v>5.2091440005218167E-3</v>
      </c>
      <c r="O7928" s="578">
        <v>7.8098823481316951E-3</v>
      </c>
      <c r="P7928" s="578">
        <v>0.59384094481843352</v>
      </c>
      <c r="Q7928" s="578">
        <v>411.43209695815972</v>
      </c>
      <c r="R7928" s="578">
        <v>0.29834873503447479</v>
      </c>
      <c r="S7928" s="578">
        <v>6.5298854957328897E-3</v>
      </c>
      <c r="T7928" s="578">
        <v>8.1995094806188683E-3</v>
      </c>
      <c r="U7928" s="578">
        <v>0.48912008311877253</v>
      </c>
      <c r="V7928" s="578">
        <v>391.88151836395224</v>
      </c>
      <c r="W7928" s="578">
        <v>0.27849264632277448</v>
      </c>
      <c r="X7928" s="578">
        <v>5.2091442013496147E-3</v>
      </c>
      <c r="Y7928" s="578">
        <v>7.8098823481316951E-3</v>
      </c>
    </row>
    <row r="7929" spans="1:25" x14ac:dyDescent="0.3">
      <c r="A7929" s="61" t="s">
        <v>1515</v>
      </c>
      <c r="B7929" s="61" t="s">
        <v>7</v>
      </c>
      <c r="C7929" s="61" t="s">
        <v>46</v>
      </c>
      <c r="D7929" s="36">
        <v>7</v>
      </c>
      <c r="E7929" s="36">
        <v>2012</v>
      </c>
      <c r="F7929" s="578">
        <v>0.53236681958239229</v>
      </c>
      <c r="G7929" s="578">
        <v>367.40663687388025</v>
      </c>
      <c r="H7929" s="578">
        <v>0.25820493532925526</v>
      </c>
      <c r="I7929" s="578">
        <v>6.0877516314690149E-3</v>
      </c>
      <c r="J7929" s="578">
        <v>7.3221203371455525E-3</v>
      </c>
      <c r="K7929" s="578">
        <v>0.49457219928635199</v>
      </c>
      <c r="L7929" s="578">
        <v>363.75968774159702</v>
      </c>
      <c r="M7929" s="578">
        <v>0.24935338730392625</v>
      </c>
      <c r="N7929" s="578">
        <v>6.1017703402512728E-3</v>
      </c>
      <c r="O7929" s="578">
        <v>7.2494347114115901E-3</v>
      </c>
      <c r="P7929" s="578">
        <v>0.532366820203795</v>
      </c>
      <c r="Q7929" s="578">
        <v>367.40663687388025</v>
      </c>
      <c r="R7929" s="578">
        <v>0.25820492988077576</v>
      </c>
      <c r="S7929" s="578">
        <v>6.0877520122441294E-3</v>
      </c>
      <c r="T7929" s="578">
        <v>7.3221203880772575E-3</v>
      </c>
      <c r="U7929" s="578">
        <v>0.49457221465369572</v>
      </c>
      <c r="V7929" s="578">
        <v>363.75968774159702</v>
      </c>
      <c r="W7929" s="578">
        <v>0.24935340397890526</v>
      </c>
      <c r="X7929" s="578">
        <v>6.1017702337267075E-3</v>
      </c>
      <c r="Y7929" s="578">
        <v>7.2494347623432926E-3</v>
      </c>
    </row>
    <row r="7930" spans="1:25" x14ac:dyDescent="0.3">
      <c r="A7930" s="61" t="s">
        <v>1516</v>
      </c>
      <c r="B7930" s="61" t="s">
        <v>7</v>
      </c>
      <c r="C7930" s="61" t="s">
        <v>46</v>
      </c>
      <c r="D7930" s="36">
        <v>8</v>
      </c>
      <c r="E7930" s="36">
        <v>2012</v>
      </c>
      <c r="F7930" s="578">
        <v>0.50821629912473021</v>
      </c>
      <c r="G7930" s="578">
        <v>345.51707935333229</v>
      </c>
      <c r="H7930" s="578">
        <v>0.22976560419738173</v>
      </c>
      <c r="I7930" s="578">
        <v>5.7604656943605398E-3</v>
      </c>
      <c r="J7930" s="578">
        <v>6.8858723510250722E-3</v>
      </c>
      <c r="K7930" s="578">
        <v>0.52030590369637708</v>
      </c>
      <c r="L7930" s="578">
        <v>354.76447900136247</v>
      </c>
      <c r="M7930" s="578">
        <v>0.23368549187459026</v>
      </c>
      <c r="N7930" s="578">
        <v>8.0674725602231361E-3</v>
      </c>
      <c r="O7930" s="578">
        <v>7.070171644348487E-3</v>
      </c>
      <c r="P7930" s="578">
        <v>0.51719296014437022</v>
      </c>
      <c r="Q7930" s="578">
        <v>346.66142145792577</v>
      </c>
      <c r="R7930" s="578">
        <v>0.23126672666906672</v>
      </c>
      <c r="S7930" s="578">
        <v>5.9789024850450253E-3</v>
      </c>
      <c r="T7930" s="578">
        <v>6.9086798030184521E-3</v>
      </c>
      <c r="U7930" s="578">
        <v>0.52030591409666682</v>
      </c>
      <c r="V7930" s="578">
        <v>354.76447375615373</v>
      </c>
      <c r="W7930" s="578">
        <v>0.23368550496221924</v>
      </c>
      <c r="X7930" s="578">
        <v>8.0674724041689891E-3</v>
      </c>
      <c r="Y7930" s="578">
        <v>7.0701715376344423E-3</v>
      </c>
    </row>
    <row r="7931" spans="1:25" x14ac:dyDescent="0.3">
      <c r="A7931" s="61" t="s">
        <v>1517</v>
      </c>
      <c r="B7931" s="61" t="s">
        <v>7</v>
      </c>
      <c r="C7931" s="61" t="s">
        <v>46</v>
      </c>
      <c r="D7931" s="36">
        <v>9</v>
      </c>
      <c r="E7931" s="36">
        <v>2012</v>
      </c>
      <c r="F7931" s="578">
        <v>0.49517098930444547</v>
      </c>
      <c r="G7931" s="578">
        <v>331.39845275878849</v>
      </c>
      <c r="H7931" s="578">
        <v>0.20855218822149801</v>
      </c>
      <c r="I7931" s="578">
        <v>5.4988409589971799E-3</v>
      </c>
      <c r="J7931" s="578">
        <v>6.6044985966679298E-3</v>
      </c>
      <c r="K7931" s="578">
        <v>0.53871688134118223</v>
      </c>
      <c r="L7931" s="578">
        <v>347.89722283681175</v>
      </c>
      <c r="M7931" s="578">
        <v>0.22157708994988376</v>
      </c>
      <c r="N7931" s="578">
        <v>9.6089956557534571E-3</v>
      </c>
      <c r="O7931" s="578">
        <v>6.9333104135390978E-3</v>
      </c>
      <c r="P7931" s="578">
        <v>0.51290272342768572</v>
      </c>
      <c r="Q7931" s="578">
        <v>333.65890471140472</v>
      </c>
      <c r="R7931" s="578">
        <v>0.21151689359642928</v>
      </c>
      <c r="S7931" s="578">
        <v>5.9302805729354651E-3</v>
      </c>
      <c r="T7931" s="578">
        <v>6.6495536690733027E-3</v>
      </c>
      <c r="U7931" s="578">
        <v>0.53871689686426749</v>
      </c>
      <c r="V7931" s="578">
        <v>347.89722792307498</v>
      </c>
      <c r="W7931" s="578">
        <v>0.22157706750355474</v>
      </c>
      <c r="X7931" s="578">
        <v>9.6089948779080996E-3</v>
      </c>
      <c r="Y7931" s="578">
        <v>6.9333104668961197E-3</v>
      </c>
    </row>
    <row r="7932" spans="1:25" x14ac:dyDescent="0.3">
      <c r="A7932" s="61" t="s">
        <v>1518</v>
      </c>
      <c r="B7932" s="61" t="s">
        <v>7</v>
      </c>
      <c r="C7932" s="61" t="s">
        <v>46</v>
      </c>
      <c r="D7932" s="36">
        <v>10</v>
      </c>
      <c r="E7932" s="36">
        <v>2012</v>
      </c>
      <c r="F7932" s="578">
        <v>0.49037920337253571</v>
      </c>
      <c r="G7932" s="578">
        <v>321.04901075363097</v>
      </c>
      <c r="H7932" s="578">
        <v>0.19314696773896325</v>
      </c>
      <c r="I7932" s="578">
        <v>5.3846844229496968E-3</v>
      </c>
      <c r="J7932" s="578">
        <v>6.3982504798332177E-3</v>
      </c>
      <c r="K7932" s="578">
        <v>0.55014201980608823</v>
      </c>
      <c r="L7932" s="578">
        <v>341.55772686004599</v>
      </c>
      <c r="M7932" s="578">
        <v>0.21139988759477951</v>
      </c>
      <c r="N7932" s="578">
        <v>1.055303580301367E-2</v>
      </c>
      <c r="O7932" s="578">
        <v>6.8069691769778676E-3</v>
      </c>
      <c r="P7932" s="578">
        <v>0.5095652879980237</v>
      </c>
      <c r="Q7932" s="578">
        <v>323.54603910446099</v>
      </c>
      <c r="R7932" s="578">
        <v>0.19615590537675076</v>
      </c>
      <c r="S7932" s="578">
        <v>5.8924567274895355E-3</v>
      </c>
      <c r="T7932" s="578">
        <v>6.44801127297493E-3</v>
      </c>
      <c r="U7932" s="578">
        <v>0.55014198814268345</v>
      </c>
      <c r="V7932" s="578">
        <v>341.55773210525473</v>
      </c>
      <c r="W7932" s="578">
        <v>0.21139988919609651</v>
      </c>
      <c r="X7932" s="578">
        <v>1.0553036870305704E-2</v>
      </c>
      <c r="Y7932" s="578">
        <v>6.8069691769778676E-3</v>
      </c>
    </row>
    <row r="7933" spans="1:25" x14ac:dyDescent="0.3">
      <c r="A7933" s="61" t="s">
        <v>1519</v>
      </c>
      <c r="B7933" s="61" t="s">
        <v>7</v>
      </c>
      <c r="C7933" s="61" t="s">
        <v>46</v>
      </c>
      <c r="D7933" s="36">
        <v>11</v>
      </c>
      <c r="E7933" s="36">
        <v>2012</v>
      </c>
      <c r="F7933" s="578">
        <v>0.49562198990149847</v>
      </c>
      <c r="G7933" s="578">
        <v>313.84181753794303</v>
      </c>
      <c r="H7933" s="578">
        <v>0.182678114939335</v>
      </c>
      <c r="I7933" s="578">
        <v>5.4448146043455329E-3</v>
      </c>
      <c r="J7933" s="578">
        <v>6.2546100671170227E-3</v>
      </c>
      <c r="K7933" s="578">
        <v>0.55020960145159803</v>
      </c>
      <c r="L7933" s="578">
        <v>332.08027791976872</v>
      </c>
      <c r="M7933" s="578">
        <v>0.20064844718035549</v>
      </c>
      <c r="N7933" s="578">
        <v>1.0532276321934346E-2</v>
      </c>
      <c r="O7933" s="578">
        <v>6.6180935706749225E-3</v>
      </c>
      <c r="P7933" s="578">
        <v>0.50854188933269895</v>
      </c>
      <c r="Q7933" s="578">
        <v>316.00791422525998</v>
      </c>
      <c r="R7933" s="578">
        <v>0.18439663789255625</v>
      </c>
      <c r="S7933" s="578">
        <v>5.8537218932315175E-3</v>
      </c>
      <c r="T7933" s="578">
        <v>6.2977819519195056E-3</v>
      </c>
      <c r="U7933" s="578">
        <v>0.55020958531075759</v>
      </c>
      <c r="V7933" s="578">
        <v>332.08027267455998</v>
      </c>
      <c r="W7933" s="578">
        <v>0.2006484566930635</v>
      </c>
      <c r="X7933" s="578">
        <v>1.0532275846420164E-2</v>
      </c>
      <c r="Y7933" s="578">
        <v>6.6180935706749225E-3</v>
      </c>
    </row>
    <row r="7934" spans="1:25" x14ac:dyDescent="0.3">
      <c r="A7934" s="61" t="s">
        <v>1520</v>
      </c>
      <c r="B7934" s="61" t="s">
        <v>7</v>
      </c>
      <c r="C7934" s="61" t="s">
        <v>46</v>
      </c>
      <c r="D7934" s="36">
        <v>12</v>
      </c>
      <c r="E7934" s="36">
        <v>2012</v>
      </c>
      <c r="F7934" s="578">
        <v>0.50370099404144253</v>
      </c>
      <c r="G7934" s="578">
        <v>309.50721661249776</v>
      </c>
      <c r="H7934" s="578">
        <v>0.17509082668311701</v>
      </c>
      <c r="I7934" s="578">
        <v>5.5260561388763528E-3</v>
      </c>
      <c r="J7934" s="578">
        <v>6.1682281229877775E-3</v>
      </c>
      <c r="K7934" s="578">
        <v>0.54857135550036129</v>
      </c>
      <c r="L7934" s="578">
        <v>324.75513267517027</v>
      </c>
      <c r="M7934" s="578">
        <v>0.19074114356014077</v>
      </c>
      <c r="N7934" s="578">
        <v>9.6697374717677823E-3</v>
      </c>
      <c r="O7934" s="578">
        <v>6.4721080658879694E-3</v>
      </c>
      <c r="P7934" s="578">
        <v>0.51427036526499093</v>
      </c>
      <c r="Q7934" s="578">
        <v>312.04400920867874</v>
      </c>
      <c r="R7934" s="578">
        <v>0.17688756060609476</v>
      </c>
      <c r="S7934" s="578">
        <v>5.7881419777648553E-3</v>
      </c>
      <c r="T7934" s="578">
        <v>6.218786836446567E-3</v>
      </c>
      <c r="U7934" s="578">
        <v>0.54857134385466055</v>
      </c>
      <c r="V7934" s="578">
        <v>324.75513267517027</v>
      </c>
      <c r="W7934" s="578">
        <v>0.19074115471388076</v>
      </c>
      <c r="X7934" s="578">
        <v>9.6697378541345282E-3</v>
      </c>
      <c r="Y7934" s="578">
        <v>6.4721080658879694E-3</v>
      </c>
    </row>
    <row r="7935" spans="1:25" x14ac:dyDescent="0.3">
      <c r="A7935" s="61" t="s">
        <v>1521</v>
      </c>
      <c r="B7935" s="61" t="s">
        <v>7</v>
      </c>
      <c r="C7935" s="61" t="s">
        <v>46</v>
      </c>
      <c r="D7935" s="36">
        <v>13</v>
      </c>
      <c r="E7935" s="36">
        <v>2012</v>
      </c>
      <c r="F7935" s="578">
        <v>0.51495008361577699</v>
      </c>
      <c r="G7935" s="578">
        <v>307.75825913747099</v>
      </c>
      <c r="H7935" s="578">
        <v>0.16993416692397001</v>
      </c>
      <c r="I7935" s="578">
        <v>5.631968269710793E-3</v>
      </c>
      <c r="J7935" s="578">
        <v>6.1333711976961497E-3</v>
      </c>
      <c r="K7935" s="578">
        <v>0.54959719634495197</v>
      </c>
      <c r="L7935" s="578">
        <v>319.55504910151126</v>
      </c>
      <c r="M7935" s="578">
        <v>0.18323379996627348</v>
      </c>
      <c r="N7935" s="578">
        <v>9.1407310547424372E-3</v>
      </c>
      <c r="O7935" s="578">
        <v>6.368476751958947E-3</v>
      </c>
      <c r="P7935" s="578">
        <v>0.51904595670821574</v>
      </c>
      <c r="Q7935" s="578">
        <v>308.74089320500627</v>
      </c>
      <c r="R7935" s="578">
        <v>0.17063035758428624</v>
      </c>
      <c r="S7935" s="578">
        <v>5.7335095355786746E-3</v>
      </c>
      <c r="T7935" s="578">
        <v>6.1529580610416171E-3</v>
      </c>
      <c r="U7935" s="578">
        <v>0.54959718470342001</v>
      </c>
      <c r="V7935" s="578">
        <v>319.55504910151126</v>
      </c>
      <c r="W7935" s="578">
        <v>0.18323380968937825</v>
      </c>
      <c r="X7935" s="578">
        <v>9.1407317428320138E-3</v>
      </c>
      <c r="Y7935" s="578">
        <v>6.3684766986019251E-3</v>
      </c>
    </row>
    <row r="7936" spans="1:25" x14ac:dyDescent="0.3">
      <c r="A7936" s="61" t="s">
        <v>1522</v>
      </c>
      <c r="B7936" s="61" t="s">
        <v>7</v>
      </c>
      <c r="C7936" s="61" t="s">
        <v>46</v>
      </c>
      <c r="D7936" s="36">
        <v>14</v>
      </c>
      <c r="E7936" s="36">
        <v>2012</v>
      </c>
      <c r="F7936" s="578">
        <v>0.5344057714594892</v>
      </c>
      <c r="G7936" s="578">
        <v>309.43142175674399</v>
      </c>
      <c r="H7936" s="578">
        <v>0.16819273752071198</v>
      </c>
      <c r="I7936" s="578">
        <v>5.8340301228933297E-3</v>
      </c>
      <c r="J7936" s="578">
        <v>6.1667134044303823E-3</v>
      </c>
      <c r="K7936" s="578">
        <v>0.56769262120826591</v>
      </c>
      <c r="L7936" s="578">
        <v>321.43566131591751</v>
      </c>
      <c r="M7936" s="578">
        <v>0.18050756131166601</v>
      </c>
      <c r="N7936" s="578">
        <v>8.9106862754609276E-3</v>
      </c>
      <c r="O7936" s="578">
        <v>6.4059545596440604E-3</v>
      </c>
      <c r="P7936" s="578">
        <v>0.53440576059197475</v>
      </c>
      <c r="Q7936" s="578">
        <v>309.43142175674399</v>
      </c>
      <c r="R7936" s="578">
        <v>0.16819274116338975</v>
      </c>
      <c r="S7936" s="578">
        <v>5.8340298039827997E-3</v>
      </c>
      <c r="T7936" s="578">
        <v>6.1667133534986799E-3</v>
      </c>
      <c r="U7936" s="578">
        <v>0.56769264697537802</v>
      </c>
      <c r="V7936" s="578">
        <v>321.43565622965423</v>
      </c>
      <c r="W7936" s="578">
        <v>0.18050756531738402</v>
      </c>
      <c r="X7936" s="578">
        <v>8.9106863887309096E-3</v>
      </c>
      <c r="Y7936" s="578">
        <v>6.4059545596440604E-3</v>
      </c>
    </row>
    <row r="7937" spans="1:25" x14ac:dyDescent="0.3">
      <c r="A7937" s="61" t="s">
        <v>1523</v>
      </c>
      <c r="B7937" s="61" t="s">
        <v>7</v>
      </c>
      <c r="C7937" s="61" t="s">
        <v>46</v>
      </c>
      <c r="D7937" s="36">
        <v>15</v>
      </c>
      <c r="E7937" s="36">
        <v>2012</v>
      </c>
      <c r="F7937" s="578">
        <v>0.57628216638636265</v>
      </c>
      <c r="G7937" s="578">
        <v>318.86351076761849</v>
      </c>
      <c r="H7937" s="578">
        <v>0.17335018202432625</v>
      </c>
      <c r="I7937" s="578">
        <v>6.2923864721824404E-3</v>
      </c>
      <c r="J7937" s="578">
        <v>6.3546889480979455E-3</v>
      </c>
      <c r="K7937" s="578">
        <v>0.60600186655023869</v>
      </c>
      <c r="L7937" s="578">
        <v>329.93663946787478</v>
      </c>
      <c r="M7937" s="578">
        <v>0.18473044367586475</v>
      </c>
      <c r="N7937" s="578">
        <v>8.8460855043119048E-3</v>
      </c>
      <c r="O7937" s="578">
        <v>6.575368863802087E-3</v>
      </c>
      <c r="P7937" s="578">
        <v>0.57628217290976091</v>
      </c>
      <c r="Q7937" s="578">
        <v>318.86351076761849</v>
      </c>
      <c r="R7937" s="578">
        <v>0.17335018735699648</v>
      </c>
      <c r="S7937" s="578">
        <v>6.29238663092716E-3</v>
      </c>
      <c r="T7937" s="578">
        <v>6.3546889456726277E-3</v>
      </c>
      <c r="U7937" s="578">
        <v>0.60600187213921652</v>
      </c>
      <c r="V7937" s="578">
        <v>329.93664471308352</v>
      </c>
      <c r="W7937" s="578">
        <v>0.18473044182170825</v>
      </c>
      <c r="X7937" s="578">
        <v>8.8460853634160109E-3</v>
      </c>
      <c r="Y7937" s="578">
        <v>6.575368863802087E-3</v>
      </c>
    </row>
    <row r="7938" spans="1:25" x14ac:dyDescent="0.3">
      <c r="A7938" s="580" t="s">
        <v>1524</v>
      </c>
      <c r="B7938" s="580" t="s">
        <v>7</v>
      </c>
      <c r="C7938" s="580" t="s">
        <v>46</v>
      </c>
      <c r="D7938" s="581">
        <v>16</v>
      </c>
      <c r="E7938" s="581">
        <v>2012</v>
      </c>
      <c r="F7938" s="582">
        <v>0.63379666886098052</v>
      </c>
      <c r="G7938" s="582">
        <v>336.036199887593</v>
      </c>
      <c r="H7938" s="582">
        <v>0.18673607365978201</v>
      </c>
      <c r="I7938" s="582">
        <v>7.3979950465930672E-3</v>
      </c>
      <c r="J7938" s="582">
        <v>6.6969297816588825E-3</v>
      </c>
      <c r="K7938" s="582">
        <v>0.6575261702775963</v>
      </c>
      <c r="L7938" s="582">
        <v>344.40200869242301</v>
      </c>
      <c r="M7938" s="582">
        <v>0.1961446945667065</v>
      </c>
      <c r="N7938" s="582">
        <v>9.4764470450551461E-3</v>
      </c>
      <c r="O7938" s="582">
        <v>6.8636563325223127E-3</v>
      </c>
      <c r="P7938" s="582">
        <v>0.63379670114630871</v>
      </c>
      <c r="Q7938" s="582">
        <v>336.036199887593</v>
      </c>
      <c r="R7938" s="582">
        <v>0.1867360760370495</v>
      </c>
      <c r="S7938" s="582">
        <v>7.3979955769800628E-3</v>
      </c>
      <c r="T7938" s="582">
        <v>6.6969297816588825E-3</v>
      </c>
      <c r="U7938" s="582">
        <v>0.65752619573477922</v>
      </c>
      <c r="V7938" s="582">
        <v>344.40201393763175</v>
      </c>
      <c r="W7938" s="582">
        <v>0.19614470122860375</v>
      </c>
      <c r="X7938" s="582">
        <v>9.476447838134533E-3</v>
      </c>
      <c r="Y7938" s="582">
        <v>6.8636563325223127E-3</v>
      </c>
    </row>
    <row r="7939" spans="1:25" x14ac:dyDescent="0.3">
      <c r="A7939" s="61" t="s">
        <v>1525</v>
      </c>
      <c r="B7939" s="61" t="s">
        <v>7</v>
      </c>
      <c r="C7939" s="61" t="s">
        <v>46</v>
      </c>
      <c r="D7939" s="36">
        <v>1</v>
      </c>
      <c r="E7939" s="36">
        <v>2020</v>
      </c>
      <c r="F7939" s="578">
        <v>0.22054591502692178</v>
      </c>
      <c r="G7939" s="578">
        <v>1719.8369064331</v>
      </c>
      <c r="H7939" s="578">
        <v>0.5053042412297748</v>
      </c>
      <c r="I7939" s="578">
        <v>1.6024208980070349E-2</v>
      </c>
      <c r="J7939" s="578">
        <v>1.1442584296067501E-2</v>
      </c>
      <c r="K7939" s="578">
        <v>0.23058575913348001</v>
      </c>
      <c r="L7939" s="578">
        <v>1778.5557696024525</v>
      </c>
      <c r="M7939" s="578">
        <v>0.51040545978806484</v>
      </c>
      <c r="N7939" s="578">
        <v>1.6241372153520652E-2</v>
      </c>
      <c r="O7939" s="578">
        <v>1.1833252239739476E-2</v>
      </c>
      <c r="P7939" s="578">
        <v>0.22054592030426023</v>
      </c>
      <c r="Q7939" s="578">
        <v>1719.8369064331</v>
      </c>
      <c r="R7939" s="578">
        <v>0.50530433106784223</v>
      </c>
      <c r="S7939" s="578">
        <v>1.60242094987097E-2</v>
      </c>
      <c r="T7939" s="578">
        <v>1.1442583772198551E-2</v>
      </c>
      <c r="U7939" s="578">
        <v>0.23058571202449424</v>
      </c>
      <c r="V7939" s="578">
        <v>1778.5558738708423</v>
      </c>
      <c r="W7939" s="578">
        <v>0.51040546426338496</v>
      </c>
      <c r="X7939" s="578">
        <v>1.62413726773896E-2</v>
      </c>
      <c r="Y7939" s="578">
        <v>1.1833252239739476E-2</v>
      </c>
    </row>
    <row r="7940" spans="1:25" x14ac:dyDescent="0.3">
      <c r="A7940" s="61" t="s">
        <v>1526</v>
      </c>
      <c r="B7940" s="61" t="s">
        <v>7</v>
      </c>
      <c r="C7940" s="61" t="s">
        <v>46</v>
      </c>
      <c r="D7940" s="36">
        <v>2</v>
      </c>
      <c r="E7940" s="36">
        <v>2020</v>
      </c>
      <c r="F7940" s="578">
        <v>0.16441286847098449</v>
      </c>
      <c r="G7940" s="578">
        <v>963.09343242645025</v>
      </c>
      <c r="H7940" s="578">
        <v>0.26669045309245076</v>
      </c>
      <c r="I7940" s="578">
        <v>9.6790012219495521E-3</v>
      </c>
      <c r="J7940" s="578">
        <v>6.4077404604176921E-3</v>
      </c>
      <c r="K7940" s="578">
        <v>0.16629546893286298</v>
      </c>
      <c r="L7940" s="578">
        <v>974.87874825795279</v>
      </c>
      <c r="M7940" s="578">
        <v>0.26783044116139798</v>
      </c>
      <c r="N7940" s="578">
        <v>9.4811751206407262E-3</v>
      </c>
      <c r="O7940" s="578">
        <v>6.4861525437057274E-3</v>
      </c>
      <c r="P7940" s="578">
        <v>0.164412883992402</v>
      </c>
      <c r="Q7940" s="578">
        <v>963.09341112772472</v>
      </c>
      <c r="R7940" s="578">
        <v>0.26669047413603597</v>
      </c>
      <c r="S7940" s="578">
        <v>9.6790013784205445E-3</v>
      </c>
      <c r="T7940" s="578">
        <v>6.4077403561289669E-3</v>
      </c>
      <c r="U7940" s="578">
        <v>0.16629543237808697</v>
      </c>
      <c r="V7940" s="578">
        <v>974.87879435221157</v>
      </c>
      <c r="W7940" s="578">
        <v>0.26783045569451702</v>
      </c>
      <c r="X7940" s="578">
        <v>9.4811749911514181E-3</v>
      </c>
      <c r="Y7940" s="578">
        <v>6.4861525437057274E-3</v>
      </c>
    </row>
    <row r="7941" spans="1:25" x14ac:dyDescent="0.3">
      <c r="A7941" s="61" t="s">
        <v>1527</v>
      </c>
      <c r="B7941" s="61" t="s">
        <v>7</v>
      </c>
      <c r="C7941" s="61" t="s">
        <v>46</v>
      </c>
      <c r="D7941" s="36">
        <v>3</v>
      </c>
      <c r="E7941" s="36">
        <v>2020</v>
      </c>
      <c r="F7941" s="578">
        <v>0.13634640153793651</v>
      </c>
      <c r="G7941" s="578">
        <v>584.721240997314</v>
      </c>
      <c r="H7941" s="578">
        <v>0.14738367751791226</v>
      </c>
      <c r="I7941" s="578">
        <v>6.5063943711341629E-3</v>
      </c>
      <c r="J7941" s="578">
        <v>3.8903218592167771E-3</v>
      </c>
      <c r="K7941" s="578">
        <v>0.12673918435666051</v>
      </c>
      <c r="L7941" s="578">
        <v>568.59915288289324</v>
      </c>
      <c r="M7941" s="578">
        <v>0.14490053145315526</v>
      </c>
      <c r="N7941" s="578">
        <v>5.739393328705468E-3</v>
      </c>
      <c r="O7941" s="578">
        <v>3.7830541635533576E-3</v>
      </c>
      <c r="P7941" s="578">
        <v>0.13634639626039025</v>
      </c>
      <c r="Q7941" s="578">
        <v>584.72122542063357</v>
      </c>
      <c r="R7941" s="578">
        <v>0.1473836765126175</v>
      </c>
      <c r="S7941" s="578">
        <v>6.5063942074251174E-3</v>
      </c>
      <c r="T7941" s="578">
        <v>3.8903218592167771E-3</v>
      </c>
      <c r="U7941" s="578">
        <v>0.12673918435629575</v>
      </c>
      <c r="V7941" s="578">
        <v>568.59914271036723</v>
      </c>
      <c r="W7941" s="578">
        <v>0.14490052999250649</v>
      </c>
      <c r="X7941" s="578">
        <v>5.7393931201469616E-3</v>
      </c>
      <c r="Y7941" s="578">
        <v>3.783054111408995E-3</v>
      </c>
    </row>
    <row r="7942" spans="1:25" x14ac:dyDescent="0.3">
      <c r="A7942" s="61" t="s">
        <v>1528</v>
      </c>
      <c r="B7942" s="61" t="s">
        <v>7</v>
      </c>
      <c r="C7942" s="61" t="s">
        <v>46</v>
      </c>
      <c r="D7942" s="36">
        <v>4</v>
      </c>
      <c r="E7942" s="36">
        <v>2020</v>
      </c>
      <c r="F7942" s="578">
        <v>0.12699088652048776</v>
      </c>
      <c r="G7942" s="578">
        <v>458.59749190012576</v>
      </c>
      <c r="H7942" s="578">
        <v>0.10761466370998524</v>
      </c>
      <c r="I7942" s="578">
        <v>5.4488612417458119E-3</v>
      </c>
      <c r="J7942" s="578">
        <v>3.0511815433176973E-3</v>
      </c>
      <c r="K7942" s="578">
        <v>0.10350696113353033</v>
      </c>
      <c r="L7942" s="578">
        <v>447.18525632222418</v>
      </c>
      <c r="M7942" s="578">
        <v>0.10288541381260038</v>
      </c>
      <c r="N7942" s="578">
        <v>3.8930448289704578E-3</v>
      </c>
      <c r="O7942" s="578">
        <v>2.9752539339824549E-3</v>
      </c>
      <c r="P7942" s="578">
        <v>0.12699087600409525</v>
      </c>
      <c r="Q7942" s="578">
        <v>458.59749190012576</v>
      </c>
      <c r="R7942" s="578">
        <v>0.10761466847497976</v>
      </c>
      <c r="S7942" s="578">
        <v>5.4488610695292029E-3</v>
      </c>
      <c r="T7942" s="578">
        <v>3.0511814402416301E-3</v>
      </c>
      <c r="U7942" s="578">
        <v>0.10350694510696884</v>
      </c>
      <c r="V7942" s="578">
        <v>447.18525107701544</v>
      </c>
      <c r="W7942" s="578">
        <v>0.1028854260569759</v>
      </c>
      <c r="X7942" s="578">
        <v>3.8930448266872452E-3</v>
      </c>
      <c r="Y7942" s="578">
        <v>2.9752539339824549E-3</v>
      </c>
    </row>
    <row r="7943" spans="1:25" x14ac:dyDescent="0.3">
      <c r="A7943" s="61" t="s">
        <v>1529</v>
      </c>
      <c r="B7943" s="61" t="s">
        <v>7</v>
      </c>
      <c r="C7943" s="61" t="s">
        <v>46</v>
      </c>
      <c r="D7943" s="36">
        <v>5</v>
      </c>
      <c r="E7943" s="36">
        <v>2020</v>
      </c>
      <c r="F7943" s="578">
        <v>0.12096921347400699</v>
      </c>
      <c r="G7943" s="578">
        <v>393.15193335215201</v>
      </c>
      <c r="H7943" s="578">
        <v>8.697002845868454E-2</v>
      </c>
      <c r="I7943" s="578">
        <v>4.7008582575358508E-3</v>
      </c>
      <c r="J7943" s="578">
        <v>2.6157527730295699E-3</v>
      </c>
      <c r="K7943" s="578">
        <v>9.1748022371748478E-2</v>
      </c>
      <c r="L7943" s="578">
        <v>374.44669310251822</v>
      </c>
      <c r="M7943" s="578">
        <v>8.0551295015235724E-2</v>
      </c>
      <c r="N7943" s="578">
        <v>3.2042820725166573E-3</v>
      </c>
      <c r="O7943" s="578">
        <v>2.4913046654546599E-3</v>
      </c>
      <c r="P7943" s="578">
        <v>0.12096923951213023</v>
      </c>
      <c r="Q7943" s="578">
        <v>393.15194352467802</v>
      </c>
      <c r="R7943" s="578">
        <v>8.6970016610545473E-2</v>
      </c>
      <c r="S7943" s="578">
        <v>4.7008583060422354E-3</v>
      </c>
      <c r="T7943" s="578">
        <v>2.6157527730295699E-3</v>
      </c>
      <c r="U7943" s="578">
        <v>9.1748012437067844E-2</v>
      </c>
      <c r="V7943" s="578">
        <v>374.44669310251822</v>
      </c>
      <c r="W7943" s="578">
        <v>8.0551293446963712E-2</v>
      </c>
      <c r="X7943" s="578">
        <v>3.2042823304531424E-3</v>
      </c>
      <c r="Y7943" s="578">
        <v>2.4913046654546599E-3</v>
      </c>
    </row>
    <row r="7944" spans="1:25" x14ac:dyDescent="0.3">
      <c r="A7944" s="61" t="s">
        <v>1530</v>
      </c>
      <c r="B7944" s="61" t="s">
        <v>7</v>
      </c>
      <c r="C7944" s="61" t="s">
        <v>46</v>
      </c>
      <c r="D7944" s="36">
        <v>6</v>
      </c>
      <c r="E7944" s="36">
        <v>2020</v>
      </c>
      <c r="F7944" s="578">
        <v>0.114650242023003</v>
      </c>
      <c r="G7944" s="578">
        <v>349.08586867650325</v>
      </c>
      <c r="H7944" s="578">
        <v>7.3052727469833628E-2</v>
      </c>
      <c r="I7944" s="578">
        <v>3.8106728050593076E-3</v>
      </c>
      <c r="J7944" s="578">
        <v>2.3225710635112248E-3</v>
      </c>
      <c r="K7944" s="578">
        <v>9.2107343632543803E-2</v>
      </c>
      <c r="L7944" s="578">
        <v>333.44913005828801</v>
      </c>
      <c r="M7944" s="578">
        <v>6.8301553967861098E-2</v>
      </c>
      <c r="N7944" s="578">
        <v>3.1255860633242049E-3</v>
      </c>
      <c r="O7944" s="578">
        <v>2.2185326500524126E-3</v>
      </c>
      <c r="P7944" s="578">
        <v>0.11465024202269025</v>
      </c>
      <c r="Q7944" s="578">
        <v>349.0858686765032</v>
      </c>
      <c r="R7944" s="578">
        <v>7.3052734686825688E-2</v>
      </c>
      <c r="S7944" s="578">
        <v>3.8106724456288977E-3</v>
      </c>
      <c r="T7944" s="578">
        <v>2.32257101136686E-3</v>
      </c>
      <c r="U7944" s="578">
        <v>9.2107335056404283E-2</v>
      </c>
      <c r="V7944" s="578">
        <v>333.44913005828801</v>
      </c>
      <c r="W7944" s="578">
        <v>6.8301557510342975E-2</v>
      </c>
      <c r="X7944" s="578">
        <v>3.1255858557888826E-3</v>
      </c>
      <c r="Y7944" s="578">
        <v>2.2185326500524126E-3</v>
      </c>
    </row>
    <row r="7945" spans="1:25" x14ac:dyDescent="0.3">
      <c r="A7945" s="61" t="s">
        <v>1531</v>
      </c>
      <c r="B7945" s="61" t="s">
        <v>7</v>
      </c>
      <c r="C7945" s="61" t="s">
        <v>46</v>
      </c>
      <c r="D7945" s="36">
        <v>7</v>
      </c>
      <c r="E7945" s="36">
        <v>2020</v>
      </c>
      <c r="F7945" s="578">
        <v>0.1048444059547381</v>
      </c>
      <c r="G7945" s="578">
        <v>311.92580827077177</v>
      </c>
      <c r="H7945" s="578">
        <v>6.3580384461905198E-2</v>
      </c>
      <c r="I7945" s="578">
        <v>3.488086893459765E-3</v>
      </c>
      <c r="J7945" s="578">
        <v>2.0753315511683424E-3</v>
      </c>
      <c r="K7945" s="578">
        <v>9.5704006185520746E-2</v>
      </c>
      <c r="L7945" s="578">
        <v>309.36096254984477</v>
      </c>
      <c r="M7945" s="578">
        <v>6.1247517157729178E-2</v>
      </c>
      <c r="N7945" s="578">
        <v>3.418386495932655E-3</v>
      </c>
      <c r="O7945" s="578">
        <v>2.0582699095636247E-3</v>
      </c>
      <c r="P7945" s="578">
        <v>0.10484437820882372</v>
      </c>
      <c r="Q7945" s="578">
        <v>311.92581860224351</v>
      </c>
      <c r="R7945" s="578">
        <v>6.3580384399604797E-2</v>
      </c>
      <c r="S7945" s="578">
        <v>3.4880866309663322E-3</v>
      </c>
      <c r="T7945" s="578">
        <v>2.0753316033127051E-3</v>
      </c>
      <c r="U7945" s="578">
        <v>9.570399885114704E-2</v>
      </c>
      <c r="V7945" s="578">
        <v>309.36095221837303</v>
      </c>
      <c r="W7945" s="578">
        <v>6.1247516880939622E-2</v>
      </c>
      <c r="X7945" s="578">
        <v>3.4183863864522329E-3</v>
      </c>
      <c r="Y7945" s="578">
        <v>2.0582699095636247E-3</v>
      </c>
    </row>
    <row r="7946" spans="1:25" x14ac:dyDescent="0.3">
      <c r="A7946" s="61" t="s">
        <v>1532</v>
      </c>
      <c r="B7946" s="61" t="s">
        <v>7</v>
      </c>
      <c r="C7946" s="61" t="s">
        <v>46</v>
      </c>
      <c r="D7946" s="36">
        <v>8</v>
      </c>
      <c r="E7946" s="36">
        <v>2020</v>
      </c>
      <c r="F7946" s="578">
        <v>0.10125061586962375</v>
      </c>
      <c r="G7946" s="578">
        <v>293.83921066919925</v>
      </c>
      <c r="H7946" s="578">
        <v>5.6736797323689275E-2</v>
      </c>
      <c r="I7946" s="578">
        <v>3.2442408160496374E-3</v>
      </c>
      <c r="J7946" s="578">
        <v>1.9549962198652749E-3</v>
      </c>
      <c r="K7946" s="578">
        <v>0.10487037257685183</v>
      </c>
      <c r="L7946" s="578">
        <v>302.03095118204703</v>
      </c>
      <c r="M7946" s="578">
        <v>5.8173331901495297E-2</v>
      </c>
      <c r="N7946" s="578">
        <v>4.1047938377687353E-3</v>
      </c>
      <c r="O7946" s="578">
        <v>2.0094991511238375E-3</v>
      </c>
      <c r="P7946" s="578">
        <v>0.10347654808474907</v>
      </c>
      <c r="Q7946" s="578">
        <v>294.70106871922746</v>
      </c>
      <c r="R7946" s="578">
        <v>5.7208528546198026E-2</v>
      </c>
      <c r="S7946" s="578">
        <v>3.3348360254213528E-3</v>
      </c>
      <c r="T7946" s="578">
        <v>1.9607323568682925E-3</v>
      </c>
      <c r="U7946" s="578">
        <v>0.10487035689943233</v>
      </c>
      <c r="V7946" s="578">
        <v>302.03095118204703</v>
      </c>
      <c r="W7946" s="578">
        <v>5.8173341733739378E-2</v>
      </c>
      <c r="X7946" s="578">
        <v>4.1047937835590629E-3</v>
      </c>
      <c r="Y7946" s="578">
        <v>2.0094991511238375E-3</v>
      </c>
    </row>
    <row r="7947" spans="1:25" x14ac:dyDescent="0.3">
      <c r="A7947" s="61" t="s">
        <v>1533</v>
      </c>
      <c r="B7947" s="61" t="s">
        <v>7</v>
      </c>
      <c r="C7947" s="61" t="s">
        <v>46</v>
      </c>
      <c r="D7947" s="36">
        <v>9</v>
      </c>
      <c r="E7947" s="36">
        <v>2020</v>
      </c>
      <c r="F7947" s="578">
        <v>9.9411304973756179E-2</v>
      </c>
      <c r="G7947" s="578">
        <v>282.30117734273222</v>
      </c>
      <c r="H7947" s="578">
        <v>5.1589686201774954E-2</v>
      </c>
      <c r="I7947" s="578">
        <v>3.0540473968490725E-3</v>
      </c>
      <c r="J7947" s="578">
        <v>1.878232747306655E-3</v>
      </c>
      <c r="K7947" s="578">
        <v>0.11151222032118774</v>
      </c>
      <c r="L7947" s="578">
        <v>296.44017648696848</v>
      </c>
      <c r="M7947" s="578">
        <v>5.5740534206051948E-2</v>
      </c>
      <c r="N7947" s="578">
        <v>4.656494507590498E-3</v>
      </c>
      <c r="O7947" s="578">
        <v>1.9723022705875298E-3</v>
      </c>
      <c r="P7947" s="578">
        <v>0.10380828716082574</v>
      </c>
      <c r="Q7947" s="578">
        <v>284.00365638732876</v>
      </c>
      <c r="R7947" s="578">
        <v>5.2521447709902171E-2</v>
      </c>
      <c r="S7947" s="578">
        <v>3.2329791836408074E-3</v>
      </c>
      <c r="T7947" s="578">
        <v>1.8895585429466626E-3</v>
      </c>
      <c r="U7947" s="578">
        <v>0.11151219536939724</v>
      </c>
      <c r="V7947" s="578">
        <v>296.44018173217728</v>
      </c>
      <c r="W7947" s="578">
        <v>5.5740541046967927E-2</v>
      </c>
      <c r="X7947" s="578">
        <v>4.6564941954632816E-3</v>
      </c>
      <c r="Y7947" s="578">
        <v>1.9723022705875298E-3</v>
      </c>
    </row>
    <row r="7948" spans="1:25" x14ac:dyDescent="0.3">
      <c r="A7948" s="61" t="s">
        <v>1534</v>
      </c>
      <c r="B7948" s="61" t="s">
        <v>7</v>
      </c>
      <c r="C7948" s="61" t="s">
        <v>46</v>
      </c>
      <c r="D7948" s="36">
        <v>10</v>
      </c>
      <c r="E7948" s="36">
        <v>2020</v>
      </c>
      <c r="F7948" s="578">
        <v>9.9327162861424262E-2</v>
      </c>
      <c r="G7948" s="578">
        <v>273.79789352416924</v>
      </c>
      <c r="H7948" s="578">
        <v>4.7903986704416875E-2</v>
      </c>
      <c r="I7948" s="578">
        <v>2.9541483038523523E-3</v>
      </c>
      <c r="J7948" s="578">
        <v>1.8216572546710524E-3</v>
      </c>
      <c r="K7948" s="578">
        <v>0.1158049757791295</v>
      </c>
      <c r="L7948" s="578">
        <v>291.25811799367227</v>
      </c>
      <c r="M7948" s="578">
        <v>5.3612514633338479E-2</v>
      </c>
      <c r="N7948" s="578">
        <v>4.9589411812765577E-3</v>
      </c>
      <c r="O7948" s="578">
        <v>1.9378215692995551E-3</v>
      </c>
      <c r="P7948" s="578">
        <v>0.10406590707245272</v>
      </c>
      <c r="Q7948" s="578">
        <v>275.68376413981082</v>
      </c>
      <c r="R7948" s="578">
        <v>4.8875943933277655E-2</v>
      </c>
      <c r="S7948" s="578">
        <v>3.1537591297118627E-3</v>
      </c>
      <c r="T7948" s="578">
        <v>1.834204599920965E-3</v>
      </c>
      <c r="U7948" s="578">
        <v>0.11580496537909751</v>
      </c>
      <c r="V7948" s="578">
        <v>291.25811274846347</v>
      </c>
      <c r="W7948" s="578">
        <v>5.3612517662865351E-2</v>
      </c>
      <c r="X7948" s="578">
        <v>4.9589412863989876E-3</v>
      </c>
      <c r="Y7948" s="578">
        <v>1.9378215171551925E-3</v>
      </c>
    </row>
    <row r="7949" spans="1:25" x14ac:dyDescent="0.3">
      <c r="A7949" s="61" t="s">
        <v>1535</v>
      </c>
      <c r="B7949" s="61" t="s">
        <v>7</v>
      </c>
      <c r="C7949" s="61" t="s">
        <v>46</v>
      </c>
      <c r="D7949" s="36">
        <v>11</v>
      </c>
      <c r="E7949" s="36">
        <v>2020</v>
      </c>
      <c r="F7949" s="578">
        <v>0.10154180590769092</v>
      </c>
      <c r="G7949" s="578">
        <v>267.79312419891301</v>
      </c>
      <c r="H7949" s="578">
        <v>4.5493872321079182E-2</v>
      </c>
      <c r="I7949" s="578">
        <v>2.9556633252714876E-3</v>
      </c>
      <c r="J7949" s="578">
        <v>1.7817070717380025E-3</v>
      </c>
      <c r="K7949" s="578">
        <v>0.11693672411221399</v>
      </c>
      <c r="L7949" s="578">
        <v>283.27437257766678</v>
      </c>
      <c r="M7949" s="578">
        <v>5.1150926512036649E-2</v>
      </c>
      <c r="N7949" s="578">
        <v>4.9119670646480948E-3</v>
      </c>
      <c r="O7949" s="578">
        <v>1.8847079008992226E-3</v>
      </c>
      <c r="P7949" s="578">
        <v>0.10473466130401679</v>
      </c>
      <c r="Q7949" s="578">
        <v>269.49718141555752</v>
      </c>
      <c r="R7949" s="578">
        <v>4.6096141647846346E-2</v>
      </c>
      <c r="S7949" s="578">
        <v>3.0929972501212398E-3</v>
      </c>
      <c r="T7949" s="578">
        <v>1.79304408084135E-3</v>
      </c>
      <c r="U7949" s="578">
        <v>0.11693671891217125</v>
      </c>
      <c r="V7949" s="578">
        <v>283.27437257766678</v>
      </c>
      <c r="W7949" s="578">
        <v>5.1150930149788054E-2</v>
      </c>
      <c r="X7949" s="578">
        <v>4.9119670773052296E-3</v>
      </c>
      <c r="Y7949" s="578">
        <v>1.8847079008992224E-3</v>
      </c>
    </row>
    <row r="7950" spans="1:25" x14ac:dyDescent="0.3">
      <c r="A7950" s="61" t="s">
        <v>1536</v>
      </c>
      <c r="B7950" s="61" t="s">
        <v>7</v>
      </c>
      <c r="C7950" s="61" t="s">
        <v>46</v>
      </c>
      <c r="D7950" s="36">
        <v>12</v>
      </c>
      <c r="E7950" s="36">
        <v>2020</v>
      </c>
      <c r="F7950" s="578">
        <v>0.10441244895128665</v>
      </c>
      <c r="G7950" s="578">
        <v>264.22098604837998</v>
      </c>
      <c r="H7950" s="578">
        <v>4.3794710622781452E-2</v>
      </c>
      <c r="I7950" s="578">
        <v>2.966571539218415E-3</v>
      </c>
      <c r="J7950" s="578">
        <v>1.7579380122090976E-3</v>
      </c>
      <c r="K7950" s="578">
        <v>0.11693109850663524</v>
      </c>
      <c r="L7950" s="578">
        <v>277.12666114171276</v>
      </c>
      <c r="M7950" s="578">
        <v>4.8564310320671149E-2</v>
      </c>
      <c r="N7950" s="578">
        <v>4.5715225146902025E-3</v>
      </c>
      <c r="O7950" s="578">
        <v>1.8438039587635974E-3</v>
      </c>
      <c r="P7950" s="578">
        <v>0.1071250604098445</v>
      </c>
      <c r="Q7950" s="578">
        <v>266.30774211883477</v>
      </c>
      <c r="R7950" s="578">
        <v>4.4366698344826205E-2</v>
      </c>
      <c r="S7950" s="578">
        <v>3.0536882349376003E-3</v>
      </c>
      <c r="T7950" s="578">
        <v>1.7718244259109848E-3</v>
      </c>
      <c r="U7950" s="578">
        <v>0.11693108806795725</v>
      </c>
      <c r="V7950" s="578">
        <v>277.12666114171276</v>
      </c>
      <c r="W7950" s="578">
        <v>4.8564315126062199E-2</v>
      </c>
      <c r="X7950" s="578">
        <v>4.5715227227939624E-3</v>
      </c>
      <c r="Y7950" s="578">
        <v>1.8438039587635976E-3</v>
      </c>
    </row>
    <row r="7951" spans="1:25" x14ac:dyDescent="0.3">
      <c r="A7951" s="61" t="s">
        <v>1537</v>
      </c>
      <c r="B7951" s="61" t="s">
        <v>7</v>
      </c>
      <c r="C7951" s="61" t="s">
        <v>46</v>
      </c>
      <c r="D7951" s="36">
        <v>13</v>
      </c>
      <c r="E7951" s="36">
        <v>2020</v>
      </c>
      <c r="F7951" s="578">
        <v>0.108066470967384</v>
      </c>
      <c r="G7951" s="578">
        <v>262.84150218963578</v>
      </c>
      <c r="H7951" s="578">
        <v>4.2703896183790321E-2</v>
      </c>
      <c r="I7951" s="578">
        <v>2.9871903622999173E-3</v>
      </c>
      <c r="J7951" s="578">
        <v>1.748762310550465E-3</v>
      </c>
      <c r="K7951" s="578">
        <v>0.11780760776063401</v>
      </c>
      <c r="L7951" s="578">
        <v>272.79135862986197</v>
      </c>
      <c r="M7951" s="578">
        <v>4.6712061004579121E-2</v>
      </c>
      <c r="N7951" s="578">
        <v>4.3328703697132626E-3</v>
      </c>
      <c r="O7951" s="578">
        <v>1.8149597284112398E-3</v>
      </c>
      <c r="P7951" s="578">
        <v>0.10911744856044875</v>
      </c>
      <c r="Q7951" s="578">
        <v>263.65025615692099</v>
      </c>
      <c r="R7951" s="578">
        <v>4.292552979306187E-2</v>
      </c>
      <c r="S7951" s="578">
        <v>3.0209420318669726E-3</v>
      </c>
      <c r="T7951" s="578">
        <v>1.7541410452395175E-3</v>
      </c>
      <c r="U7951" s="578">
        <v>0.11780761315449176</v>
      </c>
      <c r="V7951" s="578">
        <v>272.79136912027951</v>
      </c>
      <c r="W7951" s="578">
        <v>4.6712061539816753E-2</v>
      </c>
      <c r="X7951" s="578">
        <v>4.3328703766860547E-3</v>
      </c>
      <c r="Y7951" s="578">
        <v>1.8149597284112398E-3</v>
      </c>
    </row>
    <row r="7952" spans="1:25" x14ac:dyDescent="0.3">
      <c r="A7952" s="61" t="s">
        <v>1538</v>
      </c>
      <c r="B7952" s="61" t="s">
        <v>7</v>
      </c>
      <c r="C7952" s="61" t="s">
        <v>46</v>
      </c>
      <c r="D7952" s="36">
        <v>14</v>
      </c>
      <c r="E7952" s="36">
        <v>2020</v>
      </c>
      <c r="F7952" s="578">
        <v>0.11439746126590426</v>
      </c>
      <c r="G7952" s="578">
        <v>264.37278493245401</v>
      </c>
      <c r="H7952" s="578">
        <v>4.2697801327600801E-2</v>
      </c>
      <c r="I7952" s="578">
        <v>3.0764100390380579E-3</v>
      </c>
      <c r="J7952" s="578">
        <v>1.7589488488738375E-3</v>
      </c>
      <c r="K7952" s="578">
        <v>0.124290320414876</v>
      </c>
      <c r="L7952" s="578">
        <v>274.5656773249305</v>
      </c>
      <c r="M7952" s="578">
        <v>4.6514562575718274E-2</v>
      </c>
      <c r="N7952" s="578">
        <v>4.2782124260156646E-3</v>
      </c>
      <c r="O7952" s="578">
        <v>1.82676430025215E-3</v>
      </c>
      <c r="P7952" s="578">
        <v>0.114397456026954</v>
      </c>
      <c r="Q7952" s="578">
        <v>264.37279001871701</v>
      </c>
      <c r="R7952" s="578">
        <v>4.26978051151157E-2</v>
      </c>
      <c r="S7952" s="578">
        <v>3.0764099858515649E-3</v>
      </c>
      <c r="T7952" s="578">
        <v>1.7589487445851125E-3</v>
      </c>
      <c r="U7952" s="578">
        <v>0.1242903152144185</v>
      </c>
      <c r="V7952" s="578">
        <v>274.56568797429372</v>
      </c>
      <c r="W7952" s="578">
        <v>4.6514562702668599E-2</v>
      </c>
      <c r="X7952" s="578">
        <v>4.2782123716354602E-3</v>
      </c>
      <c r="Y7952" s="578">
        <v>1.826764195963425E-3</v>
      </c>
    </row>
    <row r="7953" spans="1:25" x14ac:dyDescent="0.3">
      <c r="A7953" s="61" t="s">
        <v>1539</v>
      </c>
      <c r="B7953" s="61" t="s">
        <v>7</v>
      </c>
      <c r="C7953" s="61" t="s">
        <v>46</v>
      </c>
      <c r="D7953" s="36">
        <v>15</v>
      </c>
      <c r="E7953" s="36">
        <v>2020</v>
      </c>
      <c r="F7953" s="578">
        <v>0.12803928800995801</v>
      </c>
      <c r="G7953" s="578">
        <v>272.52870003382299</v>
      </c>
      <c r="H7953" s="578">
        <v>4.501791054273472E-2</v>
      </c>
      <c r="I7953" s="578">
        <v>3.3349162467857202E-3</v>
      </c>
      <c r="J7953" s="578">
        <v>1.8132134403761723E-3</v>
      </c>
      <c r="K7953" s="578">
        <v>0.13695137314136174</v>
      </c>
      <c r="L7953" s="578">
        <v>281.95508352915402</v>
      </c>
      <c r="M7953" s="578">
        <v>4.8412367177888826E-2</v>
      </c>
      <c r="N7953" s="578">
        <v>4.3428074994077727E-3</v>
      </c>
      <c r="O7953" s="578">
        <v>1.8759279094714E-3</v>
      </c>
      <c r="P7953" s="578">
        <v>0.12803929324875174</v>
      </c>
      <c r="Q7953" s="578">
        <v>272.52871052424052</v>
      </c>
      <c r="R7953" s="578">
        <v>4.5017905507393124E-2</v>
      </c>
      <c r="S7953" s="578">
        <v>3.3349162457341147E-3</v>
      </c>
      <c r="T7953" s="578">
        <v>1.8132134403761723E-3</v>
      </c>
      <c r="U7953" s="578">
        <v>0.13695133138722274</v>
      </c>
      <c r="V7953" s="578">
        <v>281.95508352915402</v>
      </c>
      <c r="W7953" s="578">
        <v>4.8412367150376626E-2</v>
      </c>
      <c r="X7953" s="578">
        <v>4.3428073461010729E-3</v>
      </c>
      <c r="Y7953" s="578">
        <v>1.8759279094714E-3</v>
      </c>
    </row>
    <row r="7954" spans="1:25" x14ac:dyDescent="0.3">
      <c r="A7954" s="580" t="s">
        <v>1540</v>
      </c>
      <c r="B7954" s="580" t="s">
        <v>7</v>
      </c>
      <c r="C7954" s="580" t="s">
        <v>46</v>
      </c>
      <c r="D7954" s="581">
        <v>16</v>
      </c>
      <c r="E7954" s="581">
        <v>2020</v>
      </c>
      <c r="F7954" s="582">
        <v>0.14751910850831451</v>
      </c>
      <c r="G7954" s="582">
        <v>287.32678763071647</v>
      </c>
      <c r="H7954" s="582">
        <v>4.9496536554291454E-2</v>
      </c>
      <c r="I7954" s="582">
        <v>3.9322178257445196E-3</v>
      </c>
      <c r="J7954" s="582">
        <v>1.9116681687592E-3</v>
      </c>
      <c r="K7954" s="582">
        <v>0.15463537235850275</v>
      </c>
      <c r="L7954" s="582">
        <v>294.44484202066997</v>
      </c>
      <c r="M7954" s="582">
        <v>5.2229452695428294E-2</v>
      </c>
      <c r="N7954" s="582">
        <v>4.7635765364475429E-3</v>
      </c>
      <c r="O7954" s="582">
        <v>1.9590275599815198E-3</v>
      </c>
      <c r="P7954" s="582">
        <v>0.1475190929082445</v>
      </c>
      <c r="Q7954" s="582">
        <v>287.3267722129815</v>
      </c>
      <c r="R7954" s="582">
        <v>4.9496537593616524E-2</v>
      </c>
      <c r="S7954" s="582">
        <v>3.9322178724224425E-3</v>
      </c>
      <c r="T7954" s="582">
        <v>1.9116682209035624E-3</v>
      </c>
      <c r="U7954" s="582">
        <v>0.15463536195873426</v>
      </c>
      <c r="V7954" s="582">
        <v>294.44485775629624</v>
      </c>
      <c r="W7954" s="582">
        <v>5.2229452335647325E-2</v>
      </c>
      <c r="X7954" s="582">
        <v>4.763576332720728E-3</v>
      </c>
      <c r="Y7954" s="582">
        <v>1.9590275599815224E-3</v>
      </c>
    </row>
    <row r="7955" spans="1:25" x14ac:dyDescent="0.3">
      <c r="A7955" s="61" t="s">
        <v>1541</v>
      </c>
      <c r="B7955" s="61" t="s">
        <v>7</v>
      </c>
      <c r="C7955" s="61" t="s">
        <v>46</v>
      </c>
      <c r="D7955" s="36">
        <v>1</v>
      </c>
      <c r="E7955" s="36">
        <v>2030</v>
      </c>
      <c r="F7955" s="578">
        <v>2.4239196095584725E-2</v>
      </c>
      <c r="G7955" s="578">
        <v>1222.6396967569951</v>
      </c>
      <c r="H7955" s="578">
        <v>0.23265068367512226</v>
      </c>
      <c r="I7955" s="578">
        <v>1.0585112959044275E-2</v>
      </c>
      <c r="J7955" s="578">
        <v>8.1520547925416926E-3</v>
      </c>
      <c r="K7955" s="578">
        <v>2.5523865750393726E-2</v>
      </c>
      <c r="L7955" s="578">
        <v>1264.4389508565225</v>
      </c>
      <c r="M7955" s="578">
        <v>0.23438127404498649</v>
      </c>
      <c r="N7955" s="578">
        <v>1.071086740485795E-2</v>
      </c>
      <c r="O7955" s="578">
        <v>8.4307687599599959E-3</v>
      </c>
      <c r="P7955" s="578">
        <v>2.4239194543500049E-2</v>
      </c>
      <c r="Q7955" s="578">
        <v>1222.6396967569951</v>
      </c>
      <c r="R7955" s="578">
        <v>0.23265066508520199</v>
      </c>
      <c r="S7955" s="578">
        <v>1.0585112964766526E-2</v>
      </c>
      <c r="T7955" s="578">
        <v>8.152054685827647E-3</v>
      </c>
      <c r="U7955" s="578">
        <v>2.5523863150503326E-2</v>
      </c>
      <c r="V7955" s="578">
        <v>1264.4389508565225</v>
      </c>
      <c r="W7955" s="578">
        <v>0.23438130065725651</v>
      </c>
      <c r="X7955" s="578">
        <v>1.0710866372695148E-2</v>
      </c>
      <c r="Y7955" s="578">
        <v>8.4307688618234008E-3</v>
      </c>
    </row>
    <row r="7956" spans="1:25" x14ac:dyDescent="0.3">
      <c r="A7956" s="61" t="s">
        <v>1542</v>
      </c>
      <c r="B7956" s="61" t="s">
        <v>7</v>
      </c>
      <c r="C7956" s="61" t="s">
        <v>46</v>
      </c>
      <c r="D7956" s="36">
        <v>2</v>
      </c>
      <c r="E7956" s="36">
        <v>2030</v>
      </c>
      <c r="F7956" s="578">
        <v>2.5102217667721548E-2</v>
      </c>
      <c r="G7956" s="578">
        <v>684.32188002268424</v>
      </c>
      <c r="H7956" s="578">
        <v>0.12202284091510252</v>
      </c>
      <c r="I7956" s="578">
        <v>6.1735840157552896E-3</v>
      </c>
      <c r="J7956" s="578">
        <v>4.5627798826899327E-3</v>
      </c>
      <c r="K7956" s="578">
        <v>2.4408085209742497E-2</v>
      </c>
      <c r="L7956" s="578">
        <v>692.63577111562017</v>
      </c>
      <c r="M7956" s="578">
        <v>0.12211539416436275</v>
      </c>
      <c r="N7956" s="578">
        <v>6.1461170697043547E-3</v>
      </c>
      <c r="O7956" s="578">
        <v>4.6182108926586772E-3</v>
      </c>
      <c r="P7956" s="578">
        <v>2.5102217153560376E-2</v>
      </c>
      <c r="Q7956" s="578">
        <v>684.32189559936467</v>
      </c>
      <c r="R7956" s="578">
        <v>0.1220228305005545</v>
      </c>
      <c r="S7956" s="578">
        <v>6.1735839151234907E-3</v>
      </c>
      <c r="T7956" s="578">
        <v>4.56277982933291E-3</v>
      </c>
      <c r="U7956" s="578">
        <v>2.4408085704559178E-2</v>
      </c>
      <c r="V7956" s="578">
        <v>692.63578128814652</v>
      </c>
      <c r="W7956" s="578">
        <v>0.12211538032306575</v>
      </c>
      <c r="X7956" s="578">
        <v>6.1461172917157995E-3</v>
      </c>
      <c r="Y7956" s="578">
        <v>4.6182107325876097E-3</v>
      </c>
    </row>
    <row r="7957" spans="1:25" x14ac:dyDescent="0.3">
      <c r="A7957" s="61" t="s">
        <v>1543</v>
      </c>
      <c r="B7957" s="61" t="s">
        <v>7</v>
      </c>
      <c r="C7957" s="61" t="s">
        <v>46</v>
      </c>
      <c r="D7957" s="36">
        <v>3</v>
      </c>
      <c r="E7957" s="36">
        <v>2030</v>
      </c>
      <c r="F7957" s="578">
        <v>2.5533716170917126E-2</v>
      </c>
      <c r="G7957" s="578">
        <v>415.16213226318325</v>
      </c>
      <c r="H7957" s="578">
        <v>6.6708858970476528E-2</v>
      </c>
      <c r="I7957" s="578">
        <v>3.9678152430819048E-3</v>
      </c>
      <c r="J7957" s="578">
        <v>2.7681309366016575E-3</v>
      </c>
      <c r="K7957" s="578">
        <v>2.130438750266965E-2</v>
      </c>
      <c r="L7957" s="578">
        <v>403.61343685785897</v>
      </c>
      <c r="M7957" s="578">
        <v>6.5307619138934528E-2</v>
      </c>
      <c r="N7957" s="578">
        <v>3.6569192474852673E-3</v>
      </c>
      <c r="O7957" s="578">
        <v>2.6911273489531548E-3</v>
      </c>
      <c r="P7957" s="578">
        <v>2.5533715656697053E-2</v>
      </c>
      <c r="Q7957" s="578">
        <v>415.16213750839199</v>
      </c>
      <c r="R7957" s="578">
        <v>6.6708855678674156E-2</v>
      </c>
      <c r="S7957" s="578">
        <v>3.9678154525499051E-3</v>
      </c>
      <c r="T7957" s="578">
        <v>2.7681309366016575E-3</v>
      </c>
      <c r="U7957" s="578">
        <v>2.1304387493019574E-2</v>
      </c>
      <c r="V7957" s="578">
        <v>403.61343701680471</v>
      </c>
      <c r="W7957" s="578">
        <v>6.5307628599687889E-2</v>
      </c>
      <c r="X7957" s="578">
        <v>3.6569193540287826E-3</v>
      </c>
      <c r="Y7957" s="578">
        <v>2.6911273489531548E-3</v>
      </c>
    </row>
    <row r="7958" spans="1:25" x14ac:dyDescent="0.3">
      <c r="A7958" s="61" t="s">
        <v>1544</v>
      </c>
      <c r="B7958" s="61" t="s">
        <v>7</v>
      </c>
      <c r="C7958" s="61" t="s">
        <v>46</v>
      </c>
      <c r="D7958" s="36">
        <v>4</v>
      </c>
      <c r="E7958" s="36">
        <v>2030</v>
      </c>
      <c r="F7958" s="578">
        <v>2.5677536358053574E-2</v>
      </c>
      <c r="G7958" s="578">
        <v>325.44227504730151</v>
      </c>
      <c r="H7958" s="578">
        <v>4.8270877093614176E-2</v>
      </c>
      <c r="I7958" s="578">
        <v>3.2325653362098149E-3</v>
      </c>
      <c r="J7958" s="578">
        <v>2.1699171823759827E-3</v>
      </c>
      <c r="K7958" s="578">
        <v>1.5906352850121722E-2</v>
      </c>
      <c r="L7958" s="578">
        <v>317.31231625874801</v>
      </c>
      <c r="M7958" s="578">
        <v>4.5781362735586549E-2</v>
      </c>
      <c r="N7958" s="578">
        <v>2.4871358927782651E-3</v>
      </c>
      <c r="O7958" s="578">
        <v>2.1157105644912574E-3</v>
      </c>
      <c r="P7958" s="578">
        <v>2.5677541072904025E-2</v>
      </c>
      <c r="Q7958" s="578">
        <v>325.44226980209277</v>
      </c>
      <c r="R7958" s="578">
        <v>4.8270872904860547E-2</v>
      </c>
      <c r="S7958" s="578">
        <v>3.23256543997748E-3</v>
      </c>
      <c r="T7958" s="578">
        <v>2.1699171823759827E-3</v>
      </c>
      <c r="U7958" s="578">
        <v>1.5906352845244425E-2</v>
      </c>
      <c r="V7958" s="578">
        <v>317.31231625874801</v>
      </c>
      <c r="W7958" s="578">
        <v>4.5781367576826854E-2</v>
      </c>
      <c r="X7958" s="578">
        <v>2.487135893820395E-3</v>
      </c>
      <c r="Y7958" s="578">
        <v>2.11571061663562E-3</v>
      </c>
    </row>
    <row r="7959" spans="1:25" x14ac:dyDescent="0.3">
      <c r="A7959" s="61" t="s">
        <v>1545</v>
      </c>
      <c r="B7959" s="61" t="s">
        <v>7</v>
      </c>
      <c r="C7959" s="61" t="s">
        <v>46</v>
      </c>
      <c r="D7959" s="36">
        <v>5</v>
      </c>
      <c r="E7959" s="36">
        <v>2030</v>
      </c>
      <c r="F7959" s="578">
        <v>2.5109086610543448E-2</v>
      </c>
      <c r="G7959" s="578">
        <v>278.92238012949576</v>
      </c>
      <c r="H7959" s="578">
        <v>3.8726485222885701E-2</v>
      </c>
      <c r="I7959" s="578">
        <v>2.7829136719788E-3</v>
      </c>
      <c r="J7959" s="578">
        <v>1.8597399830468874E-3</v>
      </c>
      <c r="K7959" s="578">
        <v>1.5411550794044975E-2</v>
      </c>
      <c r="L7959" s="578">
        <v>265.8317166964207</v>
      </c>
      <c r="M7959" s="578">
        <v>3.5937688795077749E-2</v>
      </c>
      <c r="N7959" s="578">
        <v>2.0505429430765273E-3</v>
      </c>
      <c r="O7959" s="578">
        <v>1.77245800417343E-3</v>
      </c>
      <c r="P7959" s="578">
        <v>2.5109085553187773E-2</v>
      </c>
      <c r="Q7959" s="578">
        <v>278.92237488428702</v>
      </c>
      <c r="R7959" s="578">
        <v>3.8726484728120597E-2</v>
      </c>
      <c r="S7959" s="578">
        <v>2.782913827890825E-3</v>
      </c>
      <c r="T7959" s="578">
        <v>1.85973987875816E-3</v>
      </c>
      <c r="U7959" s="578">
        <v>1.5411550794051775E-2</v>
      </c>
      <c r="V7959" s="578">
        <v>265.83172718683824</v>
      </c>
      <c r="W7959" s="578">
        <v>3.5937684102577777E-2</v>
      </c>
      <c r="X7959" s="578">
        <v>2.0505429435975922E-3</v>
      </c>
      <c r="Y7959" s="578">
        <v>1.77245800417343E-3</v>
      </c>
    </row>
    <row r="7960" spans="1:25" x14ac:dyDescent="0.3">
      <c r="A7960" s="61" t="s">
        <v>1546</v>
      </c>
      <c r="B7960" s="61" t="s">
        <v>7</v>
      </c>
      <c r="C7960" s="61" t="s">
        <v>46</v>
      </c>
      <c r="D7960" s="36">
        <v>6</v>
      </c>
      <c r="E7960" s="36">
        <v>2030</v>
      </c>
      <c r="F7960" s="578">
        <v>2.3478834970544073E-2</v>
      </c>
      <c r="G7960" s="578">
        <v>247.66748730341527</v>
      </c>
      <c r="H7960" s="578">
        <v>3.2344711321077996E-2</v>
      </c>
      <c r="I7960" s="578">
        <v>2.3479980702537226E-3</v>
      </c>
      <c r="J7960" s="578">
        <v>1.6513468035554925E-3</v>
      </c>
      <c r="K7960" s="578">
        <v>1.6940572959296497E-2</v>
      </c>
      <c r="L7960" s="578">
        <v>236.695990244547</v>
      </c>
      <c r="M7960" s="578">
        <v>3.0347595473642699E-2</v>
      </c>
      <c r="N7960" s="578">
        <v>1.9656023261613075E-3</v>
      </c>
      <c r="O7960" s="578">
        <v>1.5781920956214851E-3</v>
      </c>
      <c r="P7960" s="578">
        <v>2.3478838104171073E-2</v>
      </c>
      <c r="Q7960" s="578">
        <v>247.6674871444695</v>
      </c>
      <c r="R7960" s="578">
        <v>3.2344710288687802E-2</v>
      </c>
      <c r="S7960" s="578">
        <v>2.3479981724581923E-3</v>
      </c>
      <c r="T7960" s="578">
        <v>1.6513468035554925E-3</v>
      </c>
      <c r="U7960" s="578">
        <v>1.6940574540593951E-2</v>
      </c>
      <c r="V7960" s="578">
        <v>236.695990244547</v>
      </c>
      <c r="W7960" s="578">
        <v>3.0347598917539121E-2</v>
      </c>
      <c r="X7960" s="578">
        <v>1.9656028992282352E-3</v>
      </c>
      <c r="Y7960" s="578">
        <v>1.5781920956214851E-3</v>
      </c>
    </row>
    <row r="7961" spans="1:25" x14ac:dyDescent="0.3">
      <c r="A7961" s="61" t="s">
        <v>1547</v>
      </c>
      <c r="B7961" s="61" t="s">
        <v>7</v>
      </c>
      <c r="C7961" s="61" t="s">
        <v>46</v>
      </c>
      <c r="D7961" s="36">
        <v>7</v>
      </c>
      <c r="E7961" s="36">
        <v>2030</v>
      </c>
      <c r="F7961" s="578">
        <v>2.3742625692951672E-2</v>
      </c>
      <c r="G7961" s="578">
        <v>221.32527335484775</v>
      </c>
      <c r="H7961" s="578">
        <v>2.8313892208567823E-2</v>
      </c>
      <c r="I7961" s="578">
        <v>2.1396907222216051E-3</v>
      </c>
      <c r="J7961" s="578">
        <v>1.4757091388067501E-3</v>
      </c>
      <c r="K7961" s="578">
        <v>1.9878225235880551E-2</v>
      </c>
      <c r="L7961" s="578">
        <v>219.57557916641176</v>
      </c>
      <c r="M7961" s="578">
        <v>2.7190808090911799E-2</v>
      </c>
      <c r="N7961" s="578">
        <v>2.0848155378985177E-3</v>
      </c>
      <c r="O7961" s="578">
        <v>1.4640402005170398E-3</v>
      </c>
      <c r="P7961" s="578">
        <v>2.3742625692982477E-2</v>
      </c>
      <c r="Q7961" s="578">
        <v>221.32527335484775</v>
      </c>
      <c r="R7961" s="578">
        <v>2.8313889554169649E-2</v>
      </c>
      <c r="S7961" s="578">
        <v>2.1396907227426674E-3</v>
      </c>
      <c r="T7961" s="578">
        <v>1.4757091388067501E-3</v>
      </c>
      <c r="U7961" s="578">
        <v>1.9878224721754326E-2</v>
      </c>
      <c r="V7961" s="578">
        <v>219.57556867599425</v>
      </c>
      <c r="W7961" s="578">
        <v>2.71908134634107E-2</v>
      </c>
      <c r="X7961" s="578">
        <v>2.0848156421872425E-3</v>
      </c>
      <c r="Y7961" s="578">
        <v>1.4640402005170398E-3</v>
      </c>
    </row>
    <row r="7962" spans="1:25" x14ac:dyDescent="0.3">
      <c r="A7962" s="61" t="s">
        <v>1548</v>
      </c>
      <c r="B7962" s="61" t="s">
        <v>7</v>
      </c>
      <c r="C7962" s="61" t="s">
        <v>46</v>
      </c>
      <c r="D7962" s="36">
        <v>8</v>
      </c>
      <c r="E7962" s="36">
        <v>2030</v>
      </c>
      <c r="F7962" s="578">
        <v>2.4247623485408626E-2</v>
      </c>
      <c r="G7962" s="578">
        <v>208.55468185742652</v>
      </c>
      <c r="H7962" s="578">
        <v>2.53173640948034E-2</v>
      </c>
      <c r="I7962" s="578">
        <v>2.0052650483061477E-3</v>
      </c>
      <c r="J7962" s="578">
        <v>1.3905563464504602E-3</v>
      </c>
      <c r="K7962" s="578">
        <v>2.6222060799281174E-2</v>
      </c>
      <c r="L7962" s="578">
        <v>214.4099063873285</v>
      </c>
      <c r="M7962" s="578">
        <v>2.6042633828675773E-2</v>
      </c>
      <c r="N7962" s="578">
        <v>2.3666495698174998E-3</v>
      </c>
      <c r="O7962" s="578">
        <v>1.42959833586549E-3</v>
      </c>
      <c r="P7962" s="578">
        <v>2.5204938390673101E-2</v>
      </c>
      <c r="Q7962" s="578">
        <v>209.15360633532174</v>
      </c>
      <c r="R7962" s="578">
        <v>2.5561483568405124E-2</v>
      </c>
      <c r="S7962" s="578">
        <v>2.0482410655328427E-3</v>
      </c>
      <c r="T7962" s="578">
        <v>1.394550919940225E-3</v>
      </c>
      <c r="U7962" s="578">
        <v>2.6222058199337775E-2</v>
      </c>
      <c r="V7962" s="578">
        <v>214.4099063873285</v>
      </c>
      <c r="W7962" s="578">
        <v>2.6042634655141176E-2</v>
      </c>
      <c r="X7962" s="578">
        <v>2.3666495187152675E-3</v>
      </c>
      <c r="Y7962" s="578">
        <v>1.429598440154215E-3</v>
      </c>
    </row>
    <row r="7963" spans="1:25" x14ac:dyDescent="0.3">
      <c r="A7963" s="61" t="s">
        <v>1549</v>
      </c>
      <c r="B7963" s="61" t="s">
        <v>7</v>
      </c>
      <c r="C7963" s="61" t="s">
        <v>46</v>
      </c>
      <c r="D7963" s="36">
        <v>9</v>
      </c>
      <c r="E7963" s="36">
        <v>2030</v>
      </c>
      <c r="F7963" s="578">
        <v>2.4676242807043225E-2</v>
      </c>
      <c r="G7963" s="578">
        <v>200.42443219820601</v>
      </c>
      <c r="H7963" s="578">
        <v>2.3040010204870925E-2</v>
      </c>
      <c r="I7963" s="578">
        <v>1.9063858679828551E-3</v>
      </c>
      <c r="J7963" s="578">
        <v>1.3363473869200399E-3</v>
      </c>
      <c r="K7963" s="578">
        <v>3.0787850307118399E-2</v>
      </c>
      <c r="L7963" s="578">
        <v>210.47013775507551</v>
      </c>
      <c r="M7963" s="578">
        <v>2.510688654092515E-2</v>
      </c>
      <c r="N7963" s="578">
        <v>2.6006546122327202E-3</v>
      </c>
      <c r="O7963" s="578">
        <v>1.4033284339044826E-3</v>
      </c>
      <c r="P7963" s="578">
        <v>2.6567037178088726E-2</v>
      </c>
      <c r="Q7963" s="578">
        <v>201.607517321904</v>
      </c>
      <c r="R7963" s="578">
        <v>2.3522171080912774E-2</v>
      </c>
      <c r="S7963" s="578">
        <v>1.9912723834446854E-3</v>
      </c>
      <c r="T7963" s="578">
        <v>1.3442340702264674E-3</v>
      </c>
      <c r="U7963" s="578">
        <v>3.0787849812196975E-2</v>
      </c>
      <c r="V7963" s="578">
        <v>210.47013775507551</v>
      </c>
      <c r="W7963" s="578">
        <v>2.5106887634440925E-2</v>
      </c>
      <c r="X7963" s="578">
        <v>2.6006549777643274E-3</v>
      </c>
      <c r="Y7963" s="578">
        <v>1.4033284339044826E-3</v>
      </c>
    </row>
    <row r="7964" spans="1:25" x14ac:dyDescent="0.3">
      <c r="A7964" s="61" t="s">
        <v>1550</v>
      </c>
      <c r="B7964" s="61" t="s">
        <v>7</v>
      </c>
      <c r="C7964" s="61" t="s">
        <v>46</v>
      </c>
      <c r="D7964" s="36">
        <v>10</v>
      </c>
      <c r="E7964" s="36">
        <v>2030</v>
      </c>
      <c r="F7964" s="578">
        <v>2.5600461976611425E-2</v>
      </c>
      <c r="G7964" s="578">
        <v>194.42676313718124</v>
      </c>
      <c r="H7964" s="578">
        <v>2.1424434141484448E-2</v>
      </c>
      <c r="I7964" s="578">
        <v>1.8550066658349299E-3</v>
      </c>
      <c r="J7964" s="578">
        <v>1.296358343097375E-3</v>
      </c>
      <c r="K7964" s="578">
        <v>3.3927985265339751E-2</v>
      </c>
      <c r="L7964" s="578">
        <v>206.8166181246435</v>
      </c>
      <c r="M7964" s="578">
        <v>2.4264897582042921E-2</v>
      </c>
      <c r="N7964" s="578">
        <v>2.7130267807725225E-3</v>
      </c>
      <c r="O7964" s="578">
        <v>1.3789698059554175E-3</v>
      </c>
      <c r="P7964" s="578">
        <v>2.7626468081974026E-2</v>
      </c>
      <c r="Q7964" s="578">
        <v>195.738045374552</v>
      </c>
      <c r="R7964" s="578">
        <v>2.1936042661195601E-2</v>
      </c>
      <c r="S7964" s="578">
        <v>1.9469605001916025E-3</v>
      </c>
      <c r="T7964" s="578">
        <v>1.3051021778664974E-3</v>
      </c>
      <c r="U7964" s="578">
        <v>3.3927984198303521E-2</v>
      </c>
      <c r="V7964" s="578">
        <v>206.81662336985224</v>
      </c>
      <c r="W7964" s="578">
        <v>2.4264899047996825E-2</v>
      </c>
      <c r="X7964" s="578">
        <v>2.7130268324052952E-3</v>
      </c>
      <c r="Y7964" s="578">
        <v>1.3789698059554175E-3</v>
      </c>
    </row>
    <row r="7965" spans="1:25" x14ac:dyDescent="0.3">
      <c r="A7965" s="61" t="s">
        <v>1551</v>
      </c>
      <c r="B7965" s="61" t="s">
        <v>7</v>
      </c>
      <c r="C7965" s="61" t="s">
        <v>46</v>
      </c>
      <c r="D7965" s="36">
        <v>11</v>
      </c>
      <c r="E7965" s="36">
        <v>2030</v>
      </c>
      <c r="F7965" s="578">
        <v>2.73415801194314E-2</v>
      </c>
      <c r="G7965" s="578">
        <v>190.18102931976301</v>
      </c>
      <c r="H7965" s="578">
        <v>2.0395990321996224E-2</v>
      </c>
      <c r="I7965" s="578">
        <v>1.8571886792434075E-3</v>
      </c>
      <c r="J7965" s="578">
        <v>1.2680506551987448E-3</v>
      </c>
      <c r="K7965" s="578">
        <v>3.5395073180614099E-2</v>
      </c>
      <c r="L7965" s="578">
        <v>201.159235477447</v>
      </c>
      <c r="M7965" s="578">
        <v>2.3215240642419574E-2</v>
      </c>
      <c r="N7965" s="578">
        <v>2.6782809333477974E-3</v>
      </c>
      <c r="O7965" s="578">
        <v>1.3412472969018027E-3</v>
      </c>
      <c r="P7965" s="578">
        <v>2.8731786143737222E-2</v>
      </c>
      <c r="Q7965" s="578">
        <v>191.37528546651151</v>
      </c>
      <c r="R7965" s="578">
        <v>2.0729438711289998E-2</v>
      </c>
      <c r="S7965" s="578">
        <v>1.9144057687678127E-3</v>
      </c>
      <c r="T7965" s="578">
        <v>1.2760108074871775E-3</v>
      </c>
      <c r="U7965" s="578">
        <v>3.5395073180666231E-2</v>
      </c>
      <c r="V7965" s="578">
        <v>201.15923023223823</v>
      </c>
      <c r="W7965" s="578">
        <v>2.3215239980913748E-2</v>
      </c>
      <c r="X7965" s="578">
        <v>2.67828077691471E-3</v>
      </c>
      <c r="Y7965" s="578">
        <v>1.3412474011905301E-3</v>
      </c>
    </row>
    <row r="7966" spans="1:25" x14ac:dyDescent="0.3">
      <c r="A7966" s="61" t="s">
        <v>1552</v>
      </c>
      <c r="B7966" s="61" t="s">
        <v>7</v>
      </c>
      <c r="C7966" s="61" t="s">
        <v>46</v>
      </c>
      <c r="D7966" s="36">
        <v>12</v>
      </c>
      <c r="E7966" s="36">
        <v>2030</v>
      </c>
      <c r="F7966" s="578">
        <v>2.936757365242685E-2</v>
      </c>
      <c r="G7966" s="578">
        <v>187.65939855575476</v>
      </c>
      <c r="H7966" s="578">
        <v>1.96883381829214E-2</v>
      </c>
      <c r="I7966" s="578">
        <v>1.863010623698825E-3</v>
      </c>
      <c r="J7966" s="578">
        <v>1.2512370837309049E-3</v>
      </c>
      <c r="K7966" s="578">
        <v>3.580628992710657E-2</v>
      </c>
      <c r="L7966" s="578">
        <v>196.80553770065276</v>
      </c>
      <c r="M7966" s="578">
        <v>2.2022134003805101E-2</v>
      </c>
      <c r="N7966" s="578">
        <v>2.537485864886925E-3</v>
      </c>
      <c r="O7966" s="578">
        <v>1.3122191679334075E-3</v>
      </c>
      <c r="P7966" s="578">
        <v>3.0664597892341022E-2</v>
      </c>
      <c r="Q7966" s="578">
        <v>189.13283300399752</v>
      </c>
      <c r="R7966" s="578">
        <v>1.9990820929327399E-2</v>
      </c>
      <c r="S7966" s="578">
        <v>1.8993108601345376E-3</v>
      </c>
      <c r="T7966" s="578">
        <v>1.2610610174306148E-3</v>
      </c>
      <c r="U7966" s="578">
        <v>3.5806290916741028E-2</v>
      </c>
      <c r="V7966" s="578">
        <v>196.80552220344526</v>
      </c>
      <c r="W7966" s="578">
        <v>2.2022135548809225E-2</v>
      </c>
      <c r="X7966" s="578">
        <v>2.5374861787857573E-3</v>
      </c>
      <c r="Y7966" s="578">
        <v>1.3122191157890423E-3</v>
      </c>
    </row>
    <row r="7967" spans="1:25" x14ac:dyDescent="0.3">
      <c r="A7967" s="61" t="s">
        <v>1553</v>
      </c>
      <c r="B7967" s="61" t="s">
        <v>7</v>
      </c>
      <c r="C7967" s="61" t="s">
        <v>46</v>
      </c>
      <c r="D7967" s="36">
        <v>13</v>
      </c>
      <c r="E7967" s="36">
        <v>2030</v>
      </c>
      <c r="F7967" s="578">
        <v>3.1772750150077855E-2</v>
      </c>
      <c r="G7967" s="578">
        <v>186.69312477111748</v>
      </c>
      <c r="H7967" s="578">
        <v>1.9258120776688252E-2</v>
      </c>
      <c r="I7967" s="578">
        <v>1.8726716908664277E-3</v>
      </c>
      <c r="J7967" s="578">
        <v>1.2447929002519201E-3</v>
      </c>
      <c r="K7967" s="578">
        <v>3.6845538302317196E-2</v>
      </c>
      <c r="L7967" s="578">
        <v>193.73928944269778</v>
      </c>
      <c r="M7967" s="578">
        <v>2.1199838956173722E-2</v>
      </c>
      <c r="N7967" s="578">
        <v>2.4263456434709899E-3</v>
      </c>
      <c r="O7967" s="578">
        <v>1.291774574686615E-3</v>
      </c>
      <c r="P7967" s="578">
        <v>3.2275318966200651E-2</v>
      </c>
      <c r="Q7967" s="578">
        <v>187.26390862464851</v>
      </c>
      <c r="R7967" s="578">
        <v>1.9375315182401147E-2</v>
      </c>
      <c r="S7967" s="578">
        <v>1.8867383806006398E-3</v>
      </c>
      <c r="T7967" s="578">
        <v>1.2486002536509901E-3</v>
      </c>
      <c r="U7967" s="578">
        <v>3.6845536226348174E-2</v>
      </c>
      <c r="V7967" s="578">
        <v>193.73928944269778</v>
      </c>
      <c r="W7967" s="578">
        <v>2.1199840184105253E-2</v>
      </c>
      <c r="X7967" s="578">
        <v>2.4263458515368505E-3</v>
      </c>
      <c r="Y7967" s="578">
        <v>1.291774574686615E-3</v>
      </c>
    </row>
    <row r="7968" spans="1:25" x14ac:dyDescent="0.3">
      <c r="A7968" s="61" t="s">
        <v>1554</v>
      </c>
      <c r="B7968" s="61" t="s">
        <v>7</v>
      </c>
      <c r="C7968" s="61" t="s">
        <v>46</v>
      </c>
      <c r="D7968" s="36">
        <v>14</v>
      </c>
      <c r="E7968" s="36">
        <v>2030</v>
      </c>
      <c r="F7968" s="578">
        <v>3.6036982983356773E-2</v>
      </c>
      <c r="G7968" s="578">
        <v>187.79134209950726</v>
      </c>
      <c r="H7968" s="578">
        <v>1.9375896252711248E-2</v>
      </c>
      <c r="I7968" s="578">
        <v>1.9276130094757051E-3</v>
      </c>
      <c r="J7968" s="578">
        <v>1.2521157332230301E-3</v>
      </c>
      <c r="K7968" s="578">
        <v>4.1627347369781575E-2</v>
      </c>
      <c r="L7968" s="578">
        <v>195.01924864451024</v>
      </c>
      <c r="M7968" s="578">
        <v>2.1273477818851898E-2</v>
      </c>
      <c r="N7968" s="578">
        <v>2.4421734273782098E-3</v>
      </c>
      <c r="O7968" s="578">
        <v>1.3003082167415375E-3</v>
      </c>
      <c r="P7968" s="578">
        <v>3.6036985544545951E-2</v>
      </c>
      <c r="Q7968" s="578">
        <v>187.791347344716</v>
      </c>
      <c r="R7968" s="578">
        <v>1.9375895806471449E-2</v>
      </c>
      <c r="S7968" s="578">
        <v>1.9276130110388999E-3</v>
      </c>
      <c r="T7968" s="578">
        <v>1.2521157332230301E-3</v>
      </c>
      <c r="U7968" s="578">
        <v>4.1627347893702621E-2</v>
      </c>
      <c r="V7968" s="578">
        <v>195.01924347877451</v>
      </c>
      <c r="W7968" s="578">
        <v>2.1273480048440225E-2</v>
      </c>
      <c r="X7968" s="578">
        <v>2.44217311399097E-3</v>
      </c>
      <c r="Y7968" s="578">
        <v>1.3003082167415375E-3</v>
      </c>
    </row>
    <row r="7969" spans="1:25" x14ac:dyDescent="0.3">
      <c r="A7969" s="61" t="s">
        <v>1555</v>
      </c>
      <c r="B7969" s="61" t="s">
        <v>7</v>
      </c>
      <c r="C7969" s="61" t="s">
        <v>46</v>
      </c>
      <c r="D7969" s="36">
        <v>15</v>
      </c>
      <c r="E7969" s="36">
        <v>2030</v>
      </c>
      <c r="F7969" s="578">
        <v>4.534509135765552E-2</v>
      </c>
      <c r="G7969" s="578">
        <v>193.59272074699325</v>
      </c>
      <c r="H7969" s="578">
        <v>2.0698726238435876E-2</v>
      </c>
      <c r="I7969" s="578">
        <v>2.0933116606443002E-3</v>
      </c>
      <c r="J7969" s="578">
        <v>1.2907942800666149E-3</v>
      </c>
      <c r="K7969" s="578">
        <v>5.0460154320605896E-2</v>
      </c>
      <c r="L7969" s="578">
        <v>200.27895251909848</v>
      </c>
      <c r="M7969" s="578">
        <v>2.2383085069842872E-2</v>
      </c>
      <c r="N7969" s="578">
        <v>2.5318387822134475E-3</v>
      </c>
      <c r="O7969" s="578">
        <v>1.3353783275912624E-3</v>
      </c>
      <c r="P7969" s="578">
        <v>4.5345092968171699E-2</v>
      </c>
      <c r="Q7969" s="578">
        <v>193.59271041552151</v>
      </c>
      <c r="R7969" s="578">
        <v>2.0698727600044198E-2</v>
      </c>
      <c r="S7969" s="578">
        <v>2.093311920323985E-3</v>
      </c>
      <c r="T7969" s="578">
        <v>1.2907942800666149E-3</v>
      </c>
      <c r="U7969" s="578">
        <v>5.0460157463715405E-2</v>
      </c>
      <c r="V7969" s="578">
        <v>200.27896801630601</v>
      </c>
      <c r="W7969" s="578">
        <v>2.2383085384319601E-2</v>
      </c>
      <c r="X7969" s="578">
        <v>2.5318393046992026E-3</v>
      </c>
      <c r="Y7969" s="578">
        <v>1.3353783275912624E-3</v>
      </c>
    </row>
    <row r="7970" spans="1:25" x14ac:dyDescent="0.3">
      <c r="A7970" s="580" t="s">
        <v>1556</v>
      </c>
      <c r="B7970" s="580" t="s">
        <v>7</v>
      </c>
      <c r="C7970" s="580" t="s">
        <v>46</v>
      </c>
      <c r="D7970" s="581">
        <v>16</v>
      </c>
      <c r="E7970" s="581">
        <v>2030</v>
      </c>
      <c r="F7970" s="582">
        <v>5.8956218637556831E-2</v>
      </c>
      <c r="G7970" s="582">
        <v>204.11090914408325</v>
      </c>
      <c r="H7970" s="582">
        <v>2.3119331993560324E-2</v>
      </c>
      <c r="I7970" s="582">
        <v>2.468483618192365E-3</v>
      </c>
      <c r="J7970" s="582">
        <v>1.3609280310144299E-3</v>
      </c>
      <c r="K7970" s="582">
        <v>6.3027276072567376E-2</v>
      </c>
      <c r="L7970" s="582">
        <v>209.158863385518</v>
      </c>
      <c r="M7970" s="582">
        <v>2.4470992814940428E-2</v>
      </c>
      <c r="N7970" s="582">
        <v>2.835940494672205E-3</v>
      </c>
      <c r="O7970" s="582">
        <v>1.3945867588821125E-3</v>
      </c>
      <c r="P7970" s="582">
        <v>5.8956216658756902E-2</v>
      </c>
      <c r="Q7970" s="582">
        <v>204.11090914408325</v>
      </c>
      <c r="R7970" s="582">
        <v>2.3119333443920174E-2</v>
      </c>
      <c r="S7970" s="582">
        <v>2.468483721789495E-3</v>
      </c>
      <c r="T7970" s="582">
        <v>1.3609280310144299E-3</v>
      </c>
      <c r="U7970" s="582">
        <v>6.3027277100798529E-2</v>
      </c>
      <c r="V7970" s="582">
        <v>209.158863385518</v>
      </c>
      <c r="W7970" s="582">
        <v>2.4470990892477073E-2</v>
      </c>
      <c r="X7970" s="582">
        <v>2.8359404435699702E-3</v>
      </c>
      <c r="Y7970" s="582">
        <v>1.3945867588821125E-3</v>
      </c>
    </row>
    <row r="7971" spans="1:25" x14ac:dyDescent="0.3">
      <c r="A7971" s="61" t="s">
        <v>8458</v>
      </c>
      <c r="B7971" s="61" t="s">
        <v>2196</v>
      </c>
      <c r="C7971" s="61" t="s">
        <v>46</v>
      </c>
      <c r="D7971" s="36">
        <v>1</v>
      </c>
      <c r="E7971" s="36">
        <v>2012</v>
      </c>
      <c r="F7971" s="578">
        <v>52.158163334825026</v>
      </c>
      <c r="G7971" s="578">
        <v>8532.7273305257095</v>
      </c>
      <c r="H7971" s="578">
        <v>5.7446014148493578</v>
      </c>
      <c r="I7971" s="578">
        <v>3.4871900081634499</v>
      </c>
      <c r="J7971" s="578">
        <v>7.2689266797776E-2</v>
      </c>
      <c r="K7971" s="578">
        <v>52.509142520274771</v>
      </c>
      <c r="L7971" s="578">
        <v>8589.1871185302698</v>
      </c>
      <c r="M7971" s="578">
        <v>5.7586700677250775</v>
      </c>
      <c r="N7971" s="578">
        <v>3.5095075741410175</v>
      </c>
      <c r="O7971" s="578">
        <v>7.3170270615567731E-2</v>
      </c>
      <c r="P7971" s="578">
        <v>52.158163335348902</v>
      </c>
      <c r="Q7971" s="578">
        <v>8532.7273305257095</v>
      </c>
      <c r="R7971" s="578">
        <v>5.7446013052637319</v>
      </c>
      <c r="S7971" s="578">
        <v>3.4871900081634499</v>
      </c>
      <c r="T7971" s="578">
        <v>7.2689266797776E-2</v>
      </c>
      <c r="U7971" s="578">
        <v>52.50914512398105</v>
      </c>
      <c r="V7971" s="578">
        <v>8589.1871185302698</v>
      </c>
      <c r="W7971" s="578">
        <v>5.7586700677250775</v>
      </c>
      <c r="X7971" s="578">
        <v>3.5095072612166351</v>
      </c>
      <c r="Y7971" s="578">
        <v>7.317027007229622E-2</v>
      </c>
    </row>
    <row r="7972" spans="1:25" x14ac:dyDescent="0.3">
      <c r="A7972" s="61" t="s">
        <v>8459</v>
      </c>
      <c r="B7972" s="61" t="s">
        <v>2196</v>
      </c>
      <c r="C7972" s="61" t="s">
        <v>46</v>
      </c>
      <c r="D7972" s="36">
        <v>2</v>
      </c>
      <c r="E7972" s="36">
        <v>2012</v>
      </c>
      <c r="F7972" s="578">
        <v>27.570139325679801</v>
      </c>
      <c r="G7972" s="578">
        <v>4740.6399230956977</v>
      </c>
      <c r="H7972" s="578">
        <v>3.1912473832877923</v>
      </c>
      <c r="I7972" s="578">
        <v>1.8236130370448</v>
      </c>
      <c r="J7972" s="578">
        <v>4.0384991928779798E-2</v>
      </c>
      <c r="K7972" s="578">
        <v>28.076135036962349</v>
      </c>
      <c r="L7972" s="578">
        <v>4819.2882385253824</v>
      </c>
      <c r="M7972" s="578">
        <v>3.2190092942522175</v>
      </c>
      <c r="N7972" s="578">
        <v>1.8505026195198226</v>
      </c>
      <c r="O7972" s="578">
        <v>4.1054987969497803E-2</v>
      </c>
      <c r="P7972" s="578">
        <v>27.57013879969595</v>
      </c>
      <c r="Q7972" s="578">
        <v>4740.6399230956977</v>
      </c>
      <c r="R7972" s="578">
        <v>3.1912473832877923</v>
      </c>
      <c r="S7972" s="578">
        <v>1.8236130370448</v>
      </c>
      <c r="T7972" s="578">
        <v>4.0384991424313399E-2</v>
      </c>
      <c r="U7972" s="578">
        <v>28.076136092082926</v>
      </c>
      <c r="V7972" s="578">
        <v>4819.2882385253824</v>
      </c>
      <c r="W7972" s="578">
        <v>3.2190092838524498</v>
      </c>
      <c r="X7972" s="578">
        <v>1.85050266173978</v>
      </c>
      <c r="Y7972" s="578">
        <v>4.1054988493366751E-2</v>
      </c>
    </row>
    <row r="7973" spans="1:25" x14ac:dyDescent="0.3">
      <c r="A7973" s="61" t="s">
        <v>8460</v>
      </c>
      <c r="B7973" s="61" t="s">
        <v>2196</v>
      </c>
      <c r="C7973" s="61" t="s">
        <v>46</v>
      </c>
      <c r="D7973" s="36">
        <v>3</v>
      </c>
      <c r="E7973" s="36">
        <v>2012</v>
      </c>
      <c r="F7973" s="578">
        <v>16.790618097346499</v>
      </c>
      <c r="G7973" s="578">
        <v>3053.0793355305946</v>
      </c>
      <c r="H7973" s="578">
        <v>1.7133735086535999</v>
      </c>
      <c r="I7973" s="578">
        <v>1.0867331631792025</v>
      </c>
      <c r="J7973" s="578">
        <v>2.6008924275326174E-2</v>
      </c>
      <c r="K7973" s="578">
        <v>16.684897507987099</v>
      </c>
      <c r="L7973" s="578">
        <v>3018.3012364705351</v>
      </c>
      <c r="M7973" s="578">
        <v>1.7157813934997275</v>
      </c>
      <c r="N7973" s="578">
        <v>1.0796278429528026</v>
      </c>
      <c r="O7973" s="578">
        <v>2.571263222489505E-2</v>
      </c>
      <c r="P7973" s="578">
        <v>16.790620179065876</v>
      </c>
      <c r="Q7973" s="578">
        <v>3053.0793355305946</v>
      </c>
      <c r="R7973" s="578">
        <v>1.71337351383408</v>
      </c>
      <c r="S7973" s="578">
        <v>1.0867332581741049</v>
      </c>
      <c r="T7973" s="578">
        <v>2.6008924275326174E-2</v>
      </c>
      <c r="U7973" s="578">
        <v>16.684899091429529</v>
      </c>
      <c r="V7973" s="578">
        <v>3018.3012364705351</v>
      </c>
      <c r="W7973" s="578">
        <v>1.7157813950713374</v>
      </c>
      <c r="X7973" s="578">
        <v>1.0796278482302974</v>
      </c>
      <c r="Y7973" s="578">
        <v>2.5712632748763974E-2</v>
      </c>
    </row>
    <row r="7974" spans="1:25" x14ac:dyDescent="0.3">
      <c r="A7974" s="61" t="s">
        <v>8461</v>
      </c>
      <c r="B7974" s="61" t="s">
        <v>2196</v>
      </c>
      <c r="C7974" s="61" t="s">
        <v>46</v>
      </c>
      <c r="D7974" s="36">
        <v>4</v>
      </c>
      <c r="E7974" s="36">
        <v>2012</v>
      </c>
      <c r="F7974" s="578">
        <v>14.19270193216405</v>
      </c>
      <c r="G7974" s="578">
        <v>2747.0529454549123</v>
      </c>
      <c r="H7974" s="578">
        <v>1.1878107598749874</v>
      </c>
      <c r="I7974" s="578">
        <v>0.93381492638339569</v>
      </c>
      <c r="J7974" s="578">
        <v>2.34019542500997E-2</v>
      </c>
      <c r="K7974" s="578">
        <v>13.947524335720376</v>
      </c>
      <c r="L7974" s="578">
        <v>2683.0520070393827</v>
      </c>
      <c r="M7974" s="578">
        <v>1.1886306161565325</v>
      </c>
      <c r="N7974" s="578">
        <v>0.91589290897051434</v>
      </c>
      <c r="O7974" s="578">
        <v>2.285674548087015E-2</v>
      </c>
      <c r="P7974" s="578">
        <v>14.19270193247935</v>
      </c>
      <c r="Q7974" s="578">
        <v>2747.0529454549123</v>
      </c>
      <c r="R7974" s="578">
        <v>1.1878107598749874</v>
      </c>
      <c r="S7974" s="578">
        <v>0.93381496301541678</v>
      </c>
      <c r="T7974" s="578">
        <v>2.34019542500997E-2</v>
      </c>
      <c r="U7974" s="578">
        <v>13.947522771209998</v>
      </c>
      <c r="V7974" s="578">
        <v>2683.0520070393827</v>
      </c>
      <c r="W7974" s="578">
        <v>1.1886306161565323</v>
      </c>
      <c r="X7974" s="578">
        <v>0.91589288910229949</v>
      </c>
      <c r="Y7974" s="578">
        <v>2.285674548087015E-2</v>
      </c>
    </row>
    <row r="7975" spans="1:25" x14ac:dyDescent="0.3">
      <c r="A7975" s="61" t="s">
        <v>8462</v>
      </c>
      <c r="B7975" s="61" t="s">
        <v>2196</v>
      </c>
      <c r="C7975" s="61" t="s">
        <v>46</v>
      </c>
      <c r="D7975" s="36">
        <v>5</v>
      </c>
      <c r="E7975" s="36">
        <v>2012</v>
      </c>
      <c r="F7975" s="578">
        <v>12.393077351375975</v>
      </c>
      <c r="G7975" s="578">
        <v>2429.6732012430775</v>
      </c>
      <c r="H7975" s="578">
        <v>0.91375591427398173</v>
      </c>
      <c r="I7975" s="578">
        <v>0.82422362593933896</v>
      </c>
      <c r="J7975" s="578">
        <v>2.0698221167549425E-2</v>
      </c>
      <c r="K7975" s="578">
        <v>12.18346157593375</v>
      </c>
      <c r="L7975" s="578">
        <v>2378.6803054809525</v>
      </c>
      <c r="M7975" s="578">
        <v>0.9156848666413373</v>
      </c>
      <c r="N7975" s="578">
        <v>0.80633221069971683</v>
      </c>
      <c r="O7975" s="578">
        <v>2.0263835283306674E-2</v>
      </c>
      <c r="P7975" s="578">
        <v>12.393078905981325</v>
      </c>
      <c r="Q7975" s="578">
        <v>2429.6732012430775</v>
      </c>
      <c r="R7975" s="578">
        <v>0.9137559244409198</v>
      </c>
      <c r="S7975" s="578">
        <v>0.82422386171917073</v>
      </c>
      <c r="T7975" s="578">
        <v>2.0698221167549425E-2</v>
      </c>
      <c r="U7975" s="578">
        <v>12.183462098095273</v>
      </c>
      <c r="V7975" s="578">
        <v>2378.6803054809525</v>
      </c>
      <c r="W7975" s="578">
        <v>0.91568488876024823</v>
      </c>
      <c r="X7975" s="578">
        <v>0.8063322305679318</v>
      </c>
      <c r="Y7975" s="578">
        <v>2.0263835283306674E-2</v>
      </c>
    </row>
    <row r="7976" spans="1:25" x14ac:dyDescent="0.3">
      <c r="A7976" s="61" t="s">
        <v>8463</v>
      </c>
      <c r="B7976" s="61" t="s">
        <v>2196</v>
      </c>
      <c r="C7976" s="61" t="s">
        <v>46</v>
      </c>
      <c r="D7976" s="36">
        <v>6</v>
      </c>
      <c r="E7976" s="36">
        <v>2012</v>
      </c>
      <c r="F7976" s="578">
        <v>11.235089071572725</v>
      </c>
      <c r="G7976" s="578">
        <v>2257.5423762003525</v>
      </c>
      <c r="H7976" s="578">
        <v>0.77764130655365649</v>
      </c>
      <c r="I7976" s="578">
        <v>0.75195738114416522</v>
      </c>
      <c r="J7976" s="578">
        <v>1.9231898904157125E-2</v>
      </c>
      <c r="K7976" s="578">
        <v>11.08258769298601</v>
      </c>
      <c r="L7976" s="578">
        <v>2220.0456848144504</v>
      </c>
      <c r="M7976" s="578">
        <v>0.77745510971484022</v>
      </c>
      <c r="N7976" s="578">
        <v>0.73645332455635026</v>
      </c>
      <c r="O7976" s="578">
        <v>1.8912455183453799E-2</v>
      </c>
      <c r="P7976" s="578">
        <v>11.235089017184924</v>
      </c>
      <c r="Q7976" s="578">
        <v>2257.5423762003525</v>
      </c>
      <c r="R7976" s="578">
        <v>0.77764141086178495</v>
      </c>
      <c r="S7976" s="578">
        <v>0.75195750252654125</v>
      </c>
      <c r="T7976" s="578">
        <v>1.9231898904157125E-2</v>
      </c>
      <c r="U7976" s="578">
        <v>11.082587221518505</v>
      </c>
      <c r="V7976" s="578">
        <v>2220.0457369486476</v>
      </c>
      <c r="W7976" s="578">
        <v>0.77745509481367925</v>
      </c>
      <c r="X7976" s="578">
        <v>0.73645333945751124</v>
      </c>
      <c r="Y7976" s="578">
        <v>1.8912456231191699E-2</v>
      </c>
    </row>
    <row r="7977" spans="1:25" x14ac:dyDescent="0.3">
      <c r="A7977" s="61" t="s">
        <v>8464</v>
      </c>
      <c r="B7977" s="61" t="s">
        <v>2196</v>
      </c>
      <c r="C7977" s="61" t="s">
        <v>46</v>
      </c>
      <c r="D7977" s="36">
        <v>7</v>
      </c>
      <c r="E7977" s="36">
        <v>2012</v>
      </c>
      <c r="F7977" s="578">
        <v>10.903111056116638</v>
      </c>
      <c r="G7977" s="578">
        <v>2218.8738123575804</v>
      </c>
      <c r="H7977" s="578">
        <v>0.68322287286476502</v>
      </c>
      <c r="I7977" s="578">
        <v>0.70452790808242993</v>
      </c>
      <c r="J7977" s="578">
        <v>1.8902457241589749E-2</v>
      </c>
      <c r="K7977" s="578">
        <v>10.771493169935002</v>
      </c>
      <c r="L7977" s="578">
        <v>2188.7315775553352</v>
      </c>
      <c r="M7977" s="578">
        <v>0.68174351844936576</v>
      </c>
      <c r="N7977" s="578">
        <v>0.69265409248570531</v>
      </c>
      <c r="O7977" s="578">
        <v>1.8645698078519901E-2</v>
      </c>
      <c r="P7977" s="578">
        <v>10.90311067953974</v>
      </c>
      <c r="Q7977" s="578">
        <v>2218.8738123575804</v>
      </c>
      <c r="R7977" s="578">
        <v>0.68322286180530922</v>
      </c>
      <c r="S7977" s="578">
        <v>0.70452791871502951</v>
      </c>
      <c r="T7977" s="578">
        <v>1.8902457241589749E-2</v>
      </c>
      <c r="U7977" s="578">
        <v>10.771491923100225</v>
      </c>
      <c r="V7977" s="578">
        <v>2188.7315775553352</v>
      </c>
      <c r="W7977" s="578">
        <v>0.68174351844936576</v>
      </c>
      <c r="X7977" s="578">
        <v>0.69265408720821098</v>
      </c>
      <c r="Y7977" s="578">
        <v>1.8645697564352252E-2</v>
      </c>
    </row>
    <row r="7978" spans="1:25" x14ac:dyDescent="0.3">
      <c r="A7978" s="61" t="s">
        <v>8465</v>
      </c>
      <c r="B7978" s="61" t="s">
        <v>2196</v>
      </c>
      <c r="C7978" s="61" t="s">
        <v>46</v>
      </c>
      <c r="D7978" s="36">
        <v>8</v>
      </c>
      <c r="E7978" s="36">
        <v>2012</v>
      </c>
      <c r="F7978" s="578">
        <v>9.4855576424912638</v>
      </c>
      <c r="G7978" s="578">
        <v>1875.8196729024226</v>
      </c>
      <c r="H7978" s="578">
        <v>0.62011265327843479</v>
      </c>
      <c r="I7978" s="578">
        <v>0.54867300464926849</v>
      </c>
      <c r="J7978" s="578">
        <v>1.598000407102515E-2</v>
      </c>
      <c r="K7978" s="578">
        <v>9.4801602679338597</v>
      </c>
      <c r="L7978" s="578">
        <v>1881.1472918192499</v>
      </c>
      <c r="M7978" s="578">
        <v>0.61744674039073255</v>
      </c>
      <c r="N7978" s="578">
        <v>0.55202840586813728</v>
      </c>
      <c r="O7978" s="578">
        <v>1.6025388429018926E-2</v>
      </c>
      <c r="P7978" s="578">
        <v>9.4855574839166206</v>
      </c>
      <c r="Q7978" s="578">
        <v>1875.8196729024226</v>
      </c>
      <c r="R7978" s="578">
        <v>0.62011275302696334</v>
      </c>
      <c r="S7978" s="578">
        <v>0.54867300216574144</v>
      </c>
      <c r="T7978" s="578">
        <v>1.598000407102515E-2</v>
      </c>
      <c r="U7978" s="578">
        <v>9.4801597665233714</v>
      </c>
      <c r="V7978" s="578">
        <v>1881.1472918192499</v>
      </c>
      <c r="W7978" s="578">
        <v>0.61744675622321621</v>
      </c>
      <c r="X7978" s="578">
        <v>0.55202842798704854</v>
      </c>
      <c r="Y7978" s="578">
        <v>1.6025388429018926E-2</v>
      </c>
    </row>
    <row r="7979" spans="1:25" x14ac:dyDescent="0.3">
      <c r="A7979" s="61" t="s">
        <v>8466</v>
      </c>
      <c r="B7979" s="61" t="s">
        <v>2196</v>
      </c>
      <c r="C7979" s="61" t="s">
        <v>46</v>
      </c>
      <c r="D7979" s="36">
        <v>9</v>
      </c>
      <c r="E7979" s="36">
        <v>2012</v>
      </c>
      <c r="F7979" s="578">
        <v>9.2220585718435597</v>
      </c>
      <c r="G7979" s="578">
        <v>1836.7670669555623</v>
      </c>
      <c r="H7979" s="578">
        <v>0.57404272776329845</v>
      </c>
      <c r="I7979" s="578">
        <v>0.50309181415165449</v>
      </c>
      <c r="J7979" s="578">
        <v>1.5647320872327876E-2</v>
      </c>
      <c r="K7979" s="578">
        <v>9.2551532508975036</v>
      </c>
      <c r="L7979" s="578">
        <v>1855.92478179931</v>
      </c>
      <c r="M7979" s="578">
        <v>0.57066289341309973</v>
      </c>
      <c r="N7979" s="578">
        <v>0.51521939186689703</v>
      </c>
      <c r="O7979" s="578">
        <v>1.5810527926078025E-2</v>
      </c>
      <c r="P7979" s="578">
        <v>9.2220581549142047</v>
      </c>
      <c r="Q7979" s="578">
        <v>1836.7670669555623</v>
      </c>
      <c r="R7979" s="578">
        <v>0.57404280640184846</v>
      </c>
      <c r="S7979" s="578">
        <v>0.50309181814858006</v>
      </c>
      <c r="T7979" s="578">
        <v>1.5647320872327876E-2</v>
      </c>
      <c r="U7979" s="578">
        <v>9.2551535142483523</v>
      </c>
      <c r="V7979" s="578">
        <v>1855.92478179931</v>
      </c>
      <c r="W7979" s="578">
        <v>0.5706628570333121</v>
      </c>
      <c r="X7979" s="578">
        <v>0.51521938022536473</v>
      </c>
      <c r="Y7979" s="578">
        <v>1.5810527926078025E-2</v>
      </c>
    </row>
    <row r="7980" spans="1:25" x14ac:dyDescent="0.3">
      <c r="A7980" s="61" t="s">
        <v>8467</v>
      </c>
      <c r="B7980" s="61" t="s">
        <v>2196</v>
      </c>
      <c r="C7980" s="61" t="s">
        <v>46</v>
      </c>
      <c r="D7980" s="36">
        <v>10</v>
      </c>
      <c r="E7980" s="36">
        <v>2012</v>
      </c>
      <c r="F7980" s="578">
        <v>9.0171149349698645</v>
      </c>
      <c r="G7980" s="578">
        <v>1806.3855895996048</v>
      </c>
      <c r="H7980" s="578">
        <v>0.53821002024536302</v>
      </c>
      <c r="I7980" s="578">
        <v>0.46764008017877673</v>
      </c>
      <c r="J7980" s="578">
        <v>1.5388520948666402E-2</v>
      </c>
      <c r="K7980" s="578">
        <v>9.0899751971713414</v>
      </c>
      <c r="L7980" s="578">
        <v>1838.12622960408</v>
      </c>
      <c r="M7980" s="578">
        <v>0.53526432292225434</v>
      </c>
      <c r="N7980" s="578">
        <v>0.48640647142504628</v>
      </c>
      <c r="O7980" s="578">
        <v>1.5658926645604223E-2</v>
      </c>
      <c r="P7980" s="578">
        <v>9.0171150447761921</v>
      </c>
      <c r="Q7980" s="578">
        <v>1806.3855374654074</v>
      </c>
      <c r="R7980" s="578">
        <v>0.53821008937666126</v>
      </c>
      <c r="S7980" s="578">
        <v>0.46764018658238127</v>
      </c>
      <c r="T7980" s="578">
        <v>1.5388520948666402E-2</v>
      </c>
      <c r="U7980" s="578">
        <v>9.089975505540977</v>
      </c>
      <c r="V7980" s="578">
        <v>1838.12622960408</v>
      </c>
      <c r="W7980" s="578">
        <v>0.53526431779997996</v>
      </c>
      <c r="X7980" s="578">
        <v>0.48640646521622899</v>
      </c>
      <c r="Y7980" s="578">
        <v>1.56589271597719E-2</v>
      </c>
    </row>
    <row r="7981" spans="1:25" x14ac:dyDescent="0.3">
      <c r="A7981" s="61" t="s">
        <v>8468</v>
      </c>
      <c r="B7981" s="61" t="s">
        <v>2196</v>
      </c>
      <c r="C7981" s="61" t="s">
        <v>46</v>
      </c>
      <c r="D7981" s="36">
        <v>11</v>
      </c>
      <c r="E7981" s="36">
        <v>2012</v>
      </c>
      <c r="F7981" s="578">
        <v>8.7623580185633383</v>
      </c>
      <c r="G7981" s="578">
        <v>1740.561271667475</v>
      </c>
      <c r="H7981" s="578">
        <v>0.50957969415079152</v>
      </c>
      <c r="I7981" s="578">
        <v>0.40871139592491024</v>
      </c>
      <c r="J7981" s="578">
        <v>1.4827766416904749E-2</v>
      </c>
      <c r="K7981" s="578">
        <v>8.8650821643047131</v>
      </c>
      <c r="L7981" s="578">
        <v>1783.4594612121525</v>
      </c>
      <c r="M7981" s="578">
        <v>0.50669962158523596</v>
      </c>
      <c r="N7981" s="578">
        <v>0.434447642473969</v>
      </c>
      <c r="O7981" s="578">
        <v>1.5193202038062698E-2</v>
      </c>
      <c r="P7981" s="578">
        <v>8.7623586475237953</v>
      </c>
      <c r="Q7981" s="578">
        <v>1740.561271667475</v>
      </c>
      <c r="R7981" s="578">
        <v>0.50957969362692257</v>
      </c>
      <c r="S7981" s="578">
        <v>0.40871140168746878</v>
      </c>
      <c r="T7981" s="578">
        <v>1.4827766416904749E-2</v>
      </c>
      <c r="U7981" s="578">
        <v>8.8650823658026603</v>
      </c>
      <c r="V7981" s="578">
        <v>1783.4594612121525</v>
      </c>
      <c r="W7981" s="578">
        <v>0.50669962210425423</v>
      </c>
      <c r="X7981" s="578">
        <v>0.43444764352170701</v>
      </c>
      <c r="Y7981" s="578">
        <v>1.5193202038062698E-2</v>
      </c>
    </row>
    <row r="7982" spans="1:25" x14ac:dyDescent="0.3">
      <c r="A7982" s="61" t="s">
        <v>8469</v>
      </c>
      <c r="B7982" s="61" t="s">
        <v>2196</v>
      </c>
      <c r="C7982" s="61" t="s">
        <v>46</v>
      </c>
      <c r="D7982" s="36">
        <v>12</v>
      </c>
      <c r="E7982" s="36">
        <v>2012</v>
      </c>
      <c r="F7982" s="578">
        <v>8.4995952513418125</v>
      </c>
      <c r="G7982" s="578">
        <v>1662.8339411417576</v>
      </c>
      <c r="H7982" s="578">
        <v>0.48527436598669699</v>
      </c>
      <c r="I7982" s="578">
        <v>0.34350816486403302</v>
      </c>
      <c r="J7982" s="578">
        <v>1.416563323194465E-2</v>
      </c>
      <c r="K7982" s="578">
        <v>8.6247545272029384</v>
      </c>
      <c r="L7982" s="578">
        <v>1714.7253087361601</v>
      </c>
      <c r="M7982" s="578">
        <v>0.48246071014242797</v>
      </c>
      <c r="N7982" s="578">
        <v>0.37546846334589601</v>
      </c>
      <c r="O7982" s="578">
        <v>1.4607662364141974E-2</v>
      </c>
      <c r="P7982" s="578">
        <v>8.4995952643900274</v>
      </c>
      <c r="Q7982" s="578">
        <v>1662.8339411417576</v>
      </c>
      <c r="R7982" s="578">
        <v>0.48527436598669726</v>
      </c>
      <c r="S7982" s="578">
        <v>0.34350830316543524</v>
      </c>
      <c r="T7982" s="578">
        <v>1.416563323194465E-2</v>
      </c>
      <c r="U7982" s="578">
        <v>8.6247547703290621</v>
      </c>
      <c r="V7982" s="578">
        <v>1714.7252566019624</v>
      </c>
      <c r="W7982" s="578">
        <v>0.48246069958743876</v>
      </c>
      <c r="X7982" s="578">
        <v>0.37546846491750302</v>
      </c>
      <c r="Y7982" s="578">
        <v>1.4607662364141974E-2</v>
      </c>
    </row>
    <row r="7983" spans="1:25" x14ac:dyDescent="0.3">
      <c r="A7983" s="61" t="s">
        <v>8470</v>
      </c>
      <c r="B7983" s="61" t="s">
        <v>2196</v>
      </c>
      <c r="C7983" s="61" t="s">
        <v>46</v>
      </c>
      <c r="D7983" s="36">
        <v>13</v>
      </c>
      <c r="E7983" s="36">
        <v>2012</v>
      </c>
      <c r="F7983" s="578">
        <v>8.3992892911507298</v>
      </c>
      <c r="G7983" s="578">
        <v>1636.9950141906702</v>
      </c>
      <c r="H7983" s="578">
        <v>0.46093625602467525</v>
      </c>
      <c r="I7983" s="578">
        <v>0.30967246514046526</v>
      </c>
      <c r="J7983" s="578">
        <v>1.39454831757272E-2</v>
      </c>
      <c r="K7983" s="578">
        <v>8.5271408234645278</v>
      </c>
      <c r="L7983" s="578">
        <v>1691.0032335917126</v>
      </c>
      <c r="M7983" s="578">
        <v>0.45873946657714698</v>
      </c>
      <c r="N7983" s="578">
        <v>0.34348847841223024</v>
      </c>
      <c r="O7983" s="578">
        <v>1.4405594964045998E-2</v>
      </c>
      <c r="P7983" s="578">
        <v>8.3992893836645273</v>
      </c>
      <c r="Q7983" s="578">
        <v>1636.9950141906702</v>
      </c>
      <c r="R7983" s="578">
        <v>0.46093625602467525</v>
      </c>
      <c r="S7983" s="578">
        <v>0.309672473405953</v>
      </c>
      <c r="T7983" s="578">
        <v>1.39454831757272E-2</v>
      </c>
      <c r="U7983" s="578">
        <v>8.52714081343583</v>
      </c>
      <c r="V7983" s="578">
        <v>1691.0032857259075</v>
      </c>
      <c r="W7983" s="578">
        <v>0.45873944071354267</v>
      </c>
      <c r="X7983" s="578">
        <v>0.34348847841223051</v>
      </c>
      <c r="Y7983" s="578">
        <v>1.440559548791495E-2</v>
      </c>
    </row>
    <row r="7984" spans="1:25" x14ac:dyDescent="0.3">
      <c r="A7984" s="61" t="s">
        <v>8471</v>
      </c>
      <c r="B7984" s="61" t="s">
        <v>2196</v>
      </c>
      <c r="C7984" s="61" t="s">
        <v>46</v>
      </c>
      <c r="D7984" s="36">
        <v>14</v>
      </c>
      <c r="E7984" s="36">
        <v>2012</v>
      </c>
      <c r="F7984" s="578">
        <v>8.9404678415545824</v>
      </c>
      <c r="G7984" s="578">
        <v>1765.8060544331825</v>
      </c>
      <c r="H7984" s="578">
        <v>0.44218441110569923</v>
      </c>
      <c r="I7984" s="578">
        <v>0.31771553982980505</v>
      </c>
      <c r="J7984" s="578">
        <v>1.5042839397210576E-2</v>
      </c>
      <c r="K7984" s="578">
        <v>9.0147922903585478</v>
      </c>
      <c r="L7984" s="578">
        <v>1808.0758399963327</v>
      </c>
      <c r="M7984" s="578">
        <v>0.44024568862126501</v>
      </c>
      <c r="N7984" s="578">
        <v>0.3493902407935815</v>
      </c>
      <c r="O7984" s="578">
        <v>1.54029515397269E-2</v>
      </c>
      <c r="P7984" s="578">
        <v>8.9404673477013841</v>
      </c>
      <c r="Q7984" s="578">
        <v>1765.8060544331825</v>
      </c>
      <c r="R7984" s="578">
        <v>0.44218441058183022</v>
      </c>
      <c r="S7984" s="578">
        <v>0.31771555240265947</v>
      </c>
      <c r="T7984" s="578">
        <v>1.5042838873341624E-2</v>
      </c>
      <c r="U7984" s="578">
        <v>9.0147923599409552</v>
      </c>
      <c r="V7984" s="578">
        <v>1808.075787862135</v>
      </c>
      <c r="W7984" s="578">
        <v>0.44024567325444197</v>
      </c>
      <c r="X7984" s="578">
        <v>0.34939022950129528</v>
      </c>
      <c r="Y7984" s="578">
        <v>1.54029515397269E-2</v>
      </c>
    </row>
    <row r="7985" spans="1:25" x14ac:dyDescent="0.3">
      <c r="A7985" s="61" t="s">
        <v>8472</v>
      </c>
      <c r="B7985" s="61" t="s">
        <v>2196</v>
      </c>
      <c r="C7985" s="61" t="s">
        <v>46</v>
      </c>
      <c r="D7985" s="36">
        <v>15</v>
      </c>
      <c r="E7985" s="36">
        <v>2012</v>
      </c>
      <c r="F7985" s="578">
        <v>9.4043511050040181</v>
      </c>
      <c r="G7985" s="578">
        <v>1876.2135302225702</v>
      </c>
      <c r="H7985" s="578">
        <v>0.4261112241462488</v>
      </c>
      <c r="I7985" s="578">
        <v>0.32461060436132022</v>
      </c>
      <c r="J7985" s="578">
        <v>1.5983394754584823E-2</v>
      </c>
      <c r="K7985" s="578">
        <v>9.4359191184630458</v>
      </c>
      <c r="L7985" s="578">
        <v>1908.46532185872</v>
      </c>
      <c r="M7985" s="578">
        <v>0.42474404695288553</v>
      </c>
      <c r="N7985" s="578">
        <v>0.35288115963339778</v>
      </c>
      <c r="O7985" s="578">
        <v>1.6258154918129198E-2</v>
      </c>
      <c r="P7985" s="578">
        <v>9.4043514879376673</v>
      </c>
      <c r="Q7985" s="578">
        <v>1876.2135302225702</v>
      </c>
      <c r="R7985" s="578">
        <v>0.4261112241462488</v>
      </c>
      <c r="S7985" s="578">
        <v>0.32461068503713802</v>
      </c>
      <c r="T7985" s="578">
        <v>1.5983394754584823E-2</v>
      </c>
      <c r="U7985" s="578">
        <v>9.4359169777792946</v>
      </c>
      <c r="V7985" s="578">
        <v>1908.46532185872</v>
      </c>
      <c r="W7985" s="578">
        <v>0.42474404695288553</v>
      </c>
      <c r="X7985" s="578">
        <v>0.35288118524476852</v>
      </c>
      <c r="Y7985" s="578">
        <v>1.6258154918129198E-2</v>
      </c>
    </row>
    <row r="7986" spans="1:25" x14ac:dyDescent="0.3">
      <c r="A7986" s="580" t="s">
        <v>8473</v>
      </c>
      <c r="B7986" s="580" t="s">
        <v>2196</v>
      </c>
      <c r="C7986" s="580" t="s">
        <v>46</v>
      </c>
      <c r="D7986" s="581">
        <v>16</v>
      </c>
      <c r="E7986" s="581">
        <v>2012</v>
      </c>
      <c r="F7986" s="582">
        <v>9.9399512774301009</v>
      </c>
      <c r="G7986" s="582">
        <v>2015.11789576212</v>
      </c>
      <c r="H7986" s="582">
        <v>0.41911274750600552</v>
      </c>
      <c r="I7986" s="582">
        <v>0.34024468314601075</v>
      </c>
      <c r="J7986" s="582">
        <v>1.7166724525547225E-2</v>
      </c>
      <c r="K7986" s="582">
        <v>9.9197692775147797</v>
      </c>
      <c r="L7986" s="582">
        <v>2034.7492891947375</v>
      </c>
      <c r="M7986" s="582">
        <v>0.41759863658808122</v>
      </c>
      <c r="N7986" s="582">
        <v>0.36559675727039553</v>
      </c>
      <c r="O7986" s="582">
        <v>1.7333949819051925E-2</v>
      </c>
      <c r="P7986" s="582">
        <v>9.9399502248367213</v>
      </c>
      <c r="Q7986" s="582">
        <v>2015.11789576212</v>
      </c>
      <c r="R7986" s="582">
        <v>0.41911277415541276</v>
      </c>
      <c r="S7986" s="582">
        <v>0.34024468786083123</v>
      </c>
      <c r="T7986" s="582">
        <v>1.7166724525547225E-2</v>
      </c>
      <c r="U7986" s="582">
        <v>9.9197697542064205</v>
      </c>
      <c r="V7986" s="582">
        <v>2034.7492891947375</v>
      </c>
      <c r="W7986" s="582">
        <v>0.41759863606421221</v>
      </c>
      <c r="X7986" s="582">
        <v>0.36559673165902429</v>
      </c>
      <c r="Y7986" s="582">
        <v>1.7333949295182973E-2</v>
      </c>
    </row>
    <row r="7987" spans="1:25" x14ac:dyDescent="0.3">
      <c r="A7987" s="61" t="s">
        <v>8474</v>
      </c>
      <c r="B7987" s="61" t="s">
        <v>2196</v>
      </c>
      <c r="C7987" s="61" t="s">
        <v>46</v>
      </c>
      <c r="D7987" s="36">
        <v>1</v>
      </c>
      <c r="E7987" s="36">
        <v>2020</v>
      </c>
      <c r="F7987" s="578">
        <v>25.943241038335426</v>
      </c>
      <c r="G7987" s="578">
        <v>8255.5596262613926</v>
      </c>
      <c r="H7987" s="578">
        <v>2.7286177903879376</v>
      </c>
      <c r="I7987" s="578">
        <v>1.44926402190079</v>
      </c>
      <c r="J7987" s="578">
        <v>7.2266122830721216E-2</v>
      </c>
      <c r="K7987" s="578">
        <v>26.117106332569751</v>
      </c>
      <c r="L7987" s="578">
        <v>8312.3710327148365</v>
      </c>
      <c r="M7987" s="578">
        <v>2.7353562435212799</v>
      </c>
      <c r="N7987" s="578">
        <v>1.4588495241478023</v>
      </c>
      <c r="O7987" s="578">
        <v>7.2763115749694351E-2</v>
      </c>
      <c r="P7987" s="578">
        <v>25.943239976928403</v>
      </c>
      <c r="Q7987" s="578">
        <v>8255.5595245361292</v>
      </c>
      <c r="R7987" s="578">
        <v>2.7286178476254701</v>
      </c>
      <c r="S7987" s="578">
        <v>1.4492640361810698</v>
      </c>
      <c r="T7987" s="578">
        <v>7.2266123335187615E-2</v>
      </c>
      <c r="U7987" s="578">
        <v>26.117107889115346</v>
      </c>
      <c r="V7987" s="578">
        <v>8312.3709818522075</v>
      </c>
      <c r="W7987" s="578">
        <v>2.7353562451510953</v>
      </c>
      <c r="X7987" s="578">
        <v>1.4588496129338875</v>
      </c>
      <c r="Y7987" s="578">
        <v>7.2763116254160751E-2</v>
      </c>
    </row>
    <row r="7988" spans="1:25" x14ac:dyDescent="0.3">
      <c r="A7988" s="61" t="s">
        <v>8475</v>
      </c>
      <c r="B7988" s="61" t="s">
        <v>2196</v>
      </c>
      <c r="C7988" s="61" t="s">
        <v>46</v>
      </c>
      <c r="D7988" s="36">
        <v>2</v>
      </c>
      <c r="E7988" s="36">
        <v>2020</v>
      </c>
      <c r="F7988" s="578">
        <v>13.775944369927501</v>
      </c>
      <c r="G7988" s="578">
        <v>4597.7044982910102</v>
      </c>
      <c r="H7988" s="578">
        <v>1.5245025961388174</v>
      </c>
      <c r="I7988" s="578">
        <v>0.75819503748789374</v>
      </c>
      <c r="J7988" s="578">
        <v>4.0245026117190677E-2</v>
      </c>
      <c r="K7988" s="578">
        <v>14.030153694773599</v>
      </c>
      <c r="L7988" s="578">
        <v>4674.2828089396126</v>
      </c>
      <c r="M7988" s="578">
        <v>1.53861386488036</v>
      </c>
      <c r="N7988" s="578">
        <v>0.76937082394336609</v>
      </c>
      <c r="O7988" s="578">
        <v>4.0915250234926676E-2</v>
      </c>
      <c r="P7988" s="578">
        <v>13.775943853484851</v>
      </c>
      <c r="Q7988" s="578">
        <v>4597.7044982910102</v>
      </c>
      <c r="R7988" s="578">
        <v>1.5245026498062799</v>
      </c>
      <c r="S7988" s="578">
        <v>0.75819502739856581</v>
      </c>
      <c r="T7988" s="578">
        <v>4.0245026117190677E-2</v>
      </c>
      <c r="U7988" s="578">
        <v>14.030153173907149</v>
      </c>
      <c r="V7988" s="578">
        <v>4674.2828623453725</v>
      </c>
      <c r="W7988" s="578">
        <v>1.5386142324811425</v>
      </c>
      <c r="X7988" s="578">
        <v>0.7693708819958065</v>
      </c>
      <c r="Y7988" s="578">
        <v>4.0915250234926676E-2</v>
      </c>
    </row>
    <row r="7989" spans="1:25" x14ac:dyDescent="0.3">
      <c r="A7989" s="61" t="s">
        <v>8476</v>
      </c>
      <c r="B7989" s="61" t="s">
        <v>2196</v>
      </c>
      <c r="C7989" s="61" t="s">
        <v>46</v>
      </c>
      <c r="D7989" s="36">
        <v>3</v>
      </c>
      <c r="E7989" s="36">
        <v>2020</v>
      </c>
      <c r="F7989" s="578">
        <v>8.3889757131376683</v>
      </c>
      <c r="G7989" s="578">
        <v>2940.9787940978949</v>
      </c>
      <c r="H7989" s="578">
        <v>0.82609293867911471</v>
      </c>
      <c r="I7989" s="578">
        <v>0.45371600550909802</v>
      </c>
      <c r="J7989" s="578">
        <v>2.57463474408723E-2</v>
      </c>
      <c r="K7989" s="578">
        <v>8.3371284422367609</v>
      </c>
      <c r="L7989" s="578">
        <v>2908.9899953206354</v>
      </c>
      <c r="M7989" s="578">
        <v>0.82700113001434694</v>
      </c>
      <c r="N7989" s="578">
        <v>0.45051992063721003</v>
      </c>
      <c r="O7989" s="578">
        <v>2.5466038787271775E-2</v>
      </c>
      <c r="P7989" s="578">
        <v>8.3889751201374256</v>
      </c>
      <c r="Q7989" s="578">
        <v>2940.9787940978949</v>
      </c>
      <c r="R7989" s="578">
        <v>0.82609298089907157</v>
      </c>
      <c r="S7989" s="578">
        <v>0.45371602134158173</v>
      </c>
      <c r="T7989" s="578">
        <v>2.5746346917003352E-2</v>
      </c>
      <c r="U7989" s="578">
        <v>8.3371287757060237</v>
      </c>
      <c r="V7989" s="578">
        <v>2908.9899953206354</v>
      </c>
      <c r="W7989" s="578">
        <v>0.8270011204876927</v>
      </c>
      <c r="X7989" s="578">
        <v>0.45051992591470447</v>
      </c>
      <c r="Y7989" s="578">
        <v>2.5466038787271775E-2</v>
      </c>
    </row>
    <row r="7990" spans="1:25" x14ac:dyDescent="0.3">
      <c r="A7990" s="61" t="s">
        <v>8477</v>
      </c>
      <c r="B7990" s="61" t="s">
        <v>2196</v>
      </c>
      <c r="C7990" s="61" t="s">
        <v>46</v>
      </c>
      <c r="D7990" s="36">
        <v>4</v>
      </c>
      <c r="E7990" s="36">
        <v>2020</v>
      </c>
      <c r="F7990" s="578">
        <v>7.0509869121293924</v>
      </c>
      <c r="G7990" s="578">
        <v>2639.97289784749</v>
      </c>
      <c r="H7990" s="578">
        <v>0.5810443218215362</v>
      </c>
      <c r="I7990" s="578">
        <v>0.39121312318214474</v>
      </c>
      <c r="J7990" s="578">
        <v>2.3112250045717951E-2</v>
      </c>
      <c r="K7990" s="578">
        <v>6.9331218534874344</v>
      </c>
      <c r="L7990" s="578">
        <v>2579.9415028889925</v>
      </c>
      <c r="M7990" s="578">
        <v>0.580762671869403</v>
      </c>
      <c r="N7990" s="578">
        <v>0.38356076541822348</v>
      </c>
      <c r="O7990" s="578">
        <v>2.2586434555705626E-2</v>
      </c>
      <c r="P7990" s="578">
        <v>7.0509862936305554</v>
      </c>
      <c r="Q7990" s="578">
        <v>2639.9728457132924</v>
      </c>
      <c r="R7990" s="578">
        <v>0.58104438642718925</v>
      </c>
      <c r="S7990" s="578">
        <v>0.39121308969333723</v>
      </c>
      <c r="T7990" s="578">
        <v>2.3112250045717951E-2</v>
      </c>
      <c r="U7990" s="578">
        <v>6.933121955417537</v>
      </c>
      <c r="V7990" s="578">
        <v>2579.9415028889925</v>
      </c>
      <c r="W7990" s="578">
        <v>0.58076269134956671</v>
      </c>
      <c r="X7990" s="578">
        <v>0.38356077120018428</v>
      </c>
      <c r="Y7990" s="578">
        <v>2.2586434555705626E-2</v>
      </c>
    </row>
    <row r="7991" spans="1:25" x14ac:dyDescent="0.3">
      <c r="A7991" s="61" t="s">
        <v>8478</v>
      </c>
      <c r="B7991" s="61" t="s">
        <v>2196</v>
      </c>
      <c r="C7991" s="61" t="s">
        <v>46</v>
      </c>
      <c r="D7991" s="36">
        <v>5</v>
      </c>
      <c r="E7991" s="36">
        <v>2020</v>
      </c>
      <c r="F7991" s="578">
        <v>6.1140321141077294</v>
      </c>
      <c r="G7991" s="578">
        <v>2322.0457789103125</v>
      </c>
      <c r="H7991" s="578">
        <v>0.45066677089198454</v>
      </c>
      <c r="I7991" s="578">
        <v>0.34609370414788448</v>
      </c>
      <c r="J7991" s="578">
        <v>2.0330875277674399E-2</v>
      </c>
      <c r="K7991" s="578">
        <v>6.0174234138054654</v>
      </c>
      <c r="L7991" s="578">
        <v>2275.43409220377</v>
      </c>
      <c r="M7991" s="578">
        <v>0.45107893001598598</v>
      </c>
      <c r="N7991" s="578">
        <v>0.33853121156183352</v>
      </c>
      <c r="O7991" s="578">
        <v>1.9922422885429052E-2</v>
      </c>
      <c r="P7991" s="578">
        <v>6.1140323155886973</v>
      </c>
      <c r="Q7991" s="578">
        <v>2322.0457789103125</v>
      </c>
      <c r="R7991" s="578">
        <v>0.45066679042550528</v>
      </c>
      <c r="S7991" s="578">
        <v>0.3460937030225365</v>
      </c>
      <c r="T7991" s="578">
        <v>2.0330875791842049E-2</v>
      </c>
      <c r="U7991" s="578">
        <v>6.0174235604911983</v>
      </c>
      <c r="V7991" s="578">
        <v>2275.43409220377</v>
      </c>
      <c r="W7991" s="578">
        <v>0.45107894057097475</v>
      </c>
      <c r="X7991" s="578">
        <v>0.33853118959814255</v>
      </c>
      <c r="Y7991" s="578">
        <v>1.9922422885429052E-2</v>
      </c>
    </row>
    <row r="7992" spans="1:25" x14ac:dyDescent="0.3">
      <c r="A7992" s="61" t="s">
        <v>8479</v>
      </c>
      <c r="B7992" s="61" t="s">
        <v>2196</v>
      </c>
      <c r="C7992" s="61" t="s">
        <v>46</v>
      </c>
      <c r="D7992" s="36">
        <v>6</v>
      </c>
      <c r="E7992" s="36">
        <v>2020</v>
      </c>
      <c r="F7992" s="578">
        <v>5.5253810926430198</v>
      </c>
      <c r="G7992" s="578">
        <v>2162.8973032633403</v>
      </c>
      <c r="H7992" s="578">
        <v>0.38687571971483148</v>
      </c>
      <c r="I7992" s="578">
        <v>0.31602838251274051</v>
      </c>
      <c r="J7992" s="578">
        <v>1.8936655600555199E-2</v>
      </c>
      <c r="K7992" s="578">
        <v>5.4574188685619376</v>
      </c>
      <c r="L7992" s="578">
        <v>2128.7553888956654</v>
      </c>
      <c r="M7992" s="578">
        <v>0.38641930610174274</v>
      </c>
      <c r="N7992" s="578">
        <v>0.30952805315609971</v>
      </c>
      <c r="O7992" s="578">
        <v>1.8637423966235099E-2</v>
      </c>
      <c r="P7992" s="578">
        <v>5.5253814575613971</v>
      </c>
      <c r="Q7992" s="578">
        <v>2162.8973032633403</v>
      </c>
      <c r="R7992" s="578">
        <v>0.38687571499030998</v>
      </c>
      <c r="S7992" s="578">
        <v>0.31602845055749601</v>
      </c>
      <c r="T7992" s="578">
        <v>1.8936656124424151E-2</v>
      </c>
      <c r="U7992" s="578">
        <v>5.4574189750455799</v>
      </c>
      <c r="V7992" s="578">
        <v>2128.7553888956654</v>
      </c>
      <c r="W7992" s="578">
        <v>0.3864193009212607</v>
      </c>
      <c r="X7992" s="578">
        <v>0.30952805367996877</v>
      </c>
      <c r="Y7992" s="578">
        <v>1.8637423966235099E-2</v>
      </c>
    </row>
    <row r="7993" spans="1:25" x14ac:dyDescent="0.3">
      <c r="A7993" s="61" t="s">
        <v>8480</v>
      </c>
      <c r="B7993" s="61" t="s">
        <v>2196</v>
      </c>
      <c r="C7993" s="61" t="s">
        <v>46</v>
      </c>
      <c r="D7993" s="36">
        <v>7</v>
      </c>
      <c r="E7993" s="36">
        <v>2020</v>
      </c>
      <c r="F7993" s="578">
        <v>5.3311705149559749</v>
      </c>
      <c r="G7993" s="578">
        <v>2121.53274027506</v>
      </c>
      <c r="H7993" s="578">
        <v>0.3422200293377195</v>
      </c>
      <c r="I7993" s="578">
        <v>0.29634953482309301</v>
      </c>
      <c r="J7993" s="578">
        <v>1.857518744266895E-2</v>
      </c>
      <c r="K7993" s="578">
        <v>5.2742771319474979</v>
      </c>
      <c r="L7993" s="578">
        <v>2094.8382110595649</v>
      </c>
      <c r="M7993" s="578">
        <v>0.34134731105586902</v>
      </c>
      <c r="N7993" s="578">
        <v>0.29139999112036652</v>
      </c>
      <c r="O7993" s="578">
        <v>1.8341127511424297E-2</v>
      </c>
      <c r="P7993" s="578">
        <v>5.3311700458289097</v>
      </c>
      <c r="Q7993" s="578">
        <v>2121.53274027506</v>
      </c>
      <c r="R7993" s="578">
        <v>0.34222002911944027</v>
      </c>
      <c r="S7993" s="578">
        <v>0.29634959774557451</v>
      </c>
      <c r="T7993" s="578">
        <v>1.857518744266895E-2</v>
      </c>
      <c r="U7993" s="578">
        <v>5.2742771914478572</v>
      </c>
      <c r="V7993" s="578">
        <v>2094.8382110595649</v>
      </c>
      <c r="W7993" s="578">
        <v>0.34134733864145</v>
      </c>
      <c r="X7993" s="578">
        <v>0.29140001816752625</v>
      </c>
      <c r="Y7993" s="578">
        <v>1.8341126987555349E-2</v>
      </c>
    </row>
    <row r="7994" spans="1:25" x14ac:dyDescent="0.3">
      <c r="A7994" s="61" t="s">
        <v>8481</v>
      </c>
      <c r="B7994" s="61" t="s">
        <v>2196</v>
      </c>
      <c r="C7994" s="61" t="s">
        <v>46</v>
      </c>
      <c r="D7994" s="36">
        <v>8</v>
      </c>
      <c r="E7994" s="36">
        <v>2020</v>
      </c>
      <c r="F7994" s="578">
        <v>4.6199744352670624</v>
      </c>
      <c r="G7994" s="578">
        <v>1781.2294871012325</v>
      </c>
      <c r="H7994" s="578">
        <v>0.30703301057413473</v>
      </c>
      <c r="I7994" s="578">
        <v>0.23049979142767002</v>
      </c>
      <c r="J7994" s="578">
        <v>1.5597510248577775E-2</v>
      </c>
      <c r="K7994" s="578">
        <v>4.6238482825004468</v>
      </c>
      <c r="L7994" s="578">
        <v>1789.5489463806075</v>
      </c>
      <c r="M7994" s="578">
        <v>0.3062419421039515</v>
      </c>
      <c r="N7994" s="578">
        <v>0.23198275335986751</v>
      </c>
      <c r="O7994" s="578">
        <v>1.5669863525545176E-2</v>
      </c>
      <c r="P7994" s="578">
        <v>4.6199749021216077</v>
      </c>
      <c r="Q7994" s="578">
        <v>1781.2294871012325</v>
      </c>
      <c r="R7994" s="578">
        <v>0.3070330531481883</v>
      </c>
      <c r="S7994" s="578">
        <v>0.230499791951539</v>
      </c>
      <c r="T7994" s="578">
        <v>1.5597510248577775E-2</v>
      </c>
      <c r="U7994" s="578">
        <v>4.6238486480991279</v>
      </c>
      <c r="V7994" s="578">
        <v>1789.5489463806075</v>
      </c>
      <c r="W7994" s="578">
        <v>0.30624194105378871</v>
      </c>
      <c r="X7994" s="578">
        <v>0.23198277782648749</v>
      </c>
      <c r="Y7994" s="578">
        <v>1.5669863525545176E-2</v>
      </c>
    </row>
    <row r="7995" spans="1:25" x14ac:dyDescent="0.3">
      <c r="A7995" s="61" t="s">
        <v>8482</v>
      </c>
      <c r="B7995" s="61" t="s">
        <v>2196</v>
      </c>
      <c r="C7995" s="61" t="s">
        <v>46</v>
      </c>
      <c r="D7995" s="36">
        <v>9</v>
      </c>
      <c r="E7995" s="36">
        <v>2020</v>
      </c>
      <c r="F7995" s="578">
        <v>4.4650656308246273</v>
      </c>
      <c r="G7995" s="578">
        <v>1734.1459388732849</v>
      </c>
      <c r="H7995" s="578">
        <v>0.28396229298959874</v>
      </c>
      <c r="I7995" s="578">
        <v>0.21124599239556052</v>
      </c>
      <c r="J7995" s="578">
        <v>1.5186770877335175E-2</v>
      </c>
      <c r="K7995" s="578">
        <v>4.4874912948944203</v>
      </c>
      <c r="L7995" s="578">
        <v>1756.6160850524852</v>
      </c>
      <c r="M7995" s="578">
        <v>0.28316805508074999</v>
      </c>
      <c r="N7995" s="578">
        <v>0.21639199927449199</v>
      </c>
      <c r="O7995" s="578">
        <v>1.5382883303876275E-2</v>
      </c>
      <c r="P7995" s="578">
        <v>4.4650655290000278</v>
      </c>
      <c r="Q7995" s="578">
        <v>1734.1459388732849</v>
      </c>
      <c r="R7995" s="578">
        <v>0.28396231936009475</v>
      </c>
      <c r="S7995" s="578">
        <v>0.21124599134782301</v>
      </c>
      <c r="T7995" s="578">
        <v>1.5186770877335175E-2</v>
      </c>
      <c r="U7995" s="578">
        <v>4.4874916052831342</v>
      </c>
      <c r="V7995" s="578">
        <v>1756.6160850524852</v>
      </c>
      <c r="W7995" s="578">
        <v>0.2831680605377182</v>
      </c>
      <c r="X7995" s="578">
        <v>0.21639199927449199</v>
      </c>
      <c r="Y7995" s="578">
        <v>1.5382882789708601E-2</v>
      </c>
    </row>
    <row r="7996" spans="1:25" x14ac:dyDescent="0.3">
      <c r="A7996" s="61" t="s">
        <v>8483</v>
      </c>
      <c r="B7996" s="61" t="s">
        <v>2196</v>
      </c>
      <c r="C7996" s="61" t="s">
        <v>46</v>
      </c>
      <c r="D7996" s="36">
        <v>10</v>
      </c>
      <c r="E7996" s="36">
        <v>2020</v>
      </c>
      <c r="F7996" s="578">
        <v>4.3445788962138305</v>
      </c>
      <c r="G7996" s="578">
        <v>1697.5183143615677</v>
      </c>
      <c r="H7996" s="578">
        <v>0.26601770026900273</v>
      </c>
      <c r="I7996" s="578">
        <v>0.196271067174772</v>
      </c>
      <c r="J7996" s="578">
        <v>1.48672432211848E-2</v>
      </c>
      <c r="K7996" s="578">
        <v>4.3861776971001101</v>
      </c>
      <c r="L7996" s="578">
        <v>1732.7782427469851</v>
      </c>
      <c r="M7996" s="578">
        <v>0.26567493185333002</v>
      </c>
      <c r="N7996" s="578">
        <v>0.20416792425870223</v>
      </c>
      <c r="O7996" s="578">
        <v>1.5175229142187123E-2</v>
      </c>
      <c r="P7996" s="578">
        <v>4.3445788470150202</v>
      </c>
      <c r="Q7996" s="578">
        <v>1697.5183143615677</v>
      </c>
      <c r="R7996" s="578">
        <v>0.26601770116637075</v>
      </c>
      <c r="S7996" s="578">
        <v>0.19627109936360848</v>
      </c>
      <c r="T7996" s="578">
        <v>1.486724374505375E-2</v>
      </c>
      <c r="U7996" s="578">
        <v>4.3861775927907702</v>
      </c>
      <c r="V7996" s="578">
        <v>1732.7782427469851</v>
      </c>
      <c r="W7996" s="578">
        <v>0.26567493658027724</v>
      </c>
      <c r="X7996" s="578">
        <v>0.20416792272590026</v>
      </c>
      <c r="Y7996" s="578">
        <v>1.5175229142187123E-2</v>
      </c>
    </row>
    <row r="7997" spans="1:25" x14ac:dyDescent="0.3">
      <c r="A7997" s="61" t="s">
        <v>8484</v>
      </c>
      <c r="B7997" s="61" t="s">
        <v>2196</v>
      </c>
      <c r="C7997" s="61" t="s">
        <v>46</v>
      </c>
      <c r="D7997" s="36">
        <v>11</v>
      </c>
      <c r="E7997" s="36">
        <v>2020</v>
      </c>
      <c r="F7997" s="578">
        <v>4.1967576385638123</v>
      </c>
      <c r="G7997" s="578">
        <v>1621.5145378112752</v>
      </c>
      <c r="H7997" s="578">
        <v>0.25067935580348849</v>
      </c>
      <c r="I7997" s="578">
        <v>0.171408802270889</v>
      </c>
      <c r="J7997" s="578">
        <v>1.4203863393049626E-2</v>
      </c>
      <c r="K7997" s="578">
        <v>4.2535480025556627</v>
      </c>
      <c r="L7997" s="578">
        <v>1668.5773887634223</v>
      </c>
      <c r="M7997" s="578">
        <v>0.25060619145369822</v>
      </c>
      <c r="N7997" s="578">
        <v>0.182205517252441</v>
      </c>
      <c r="O7997" s="578">
        <v>1.46149337912599E-2</v>
      </c>
      <c r="P7997" s="578">
        <v>4.1967574275671069</v>
      </c>
      <c r="Q7997" s="578">
        <v>1621.5145378112752</v>
      </c>
      <c r="R7997" s="578">
        <v>0.2506793566693275</v>
      </c>
      <c r="S7997" s="578">
        <v>0.171408802270889</v>
      </c>
      <c r="T7997" s="578">
        <v>1.4203862874031326E-2</v>
      </c>
      <c r="U7997" s="578">
        <v>4.2535479008862769</v>
      </c>
      <c r="V7997" s="578">
        <v>1668.5773887634223</v>
      </c>
      <c r="W7997" s="578">
        <v>0.25060619259359829</v>
      </c>
      <c r="X7997" s="578">
        <v>0.18220552039565474</v>
      </c>
      <c r="Y7997" s="578">
        <v>1.46149337912599E-2</v>
      </c>
    </row>
    <row r="7998" spans="1:25" x14ac:dyDescent="0.3">
      <c r="A7998" s="61" t="s">
        <v>8485</v>
      </c>
      <c r="B7998" s="61" t="s">
        <v>2196</v>
      </c>
      <c r="C7998" s="61" t="s">
        <v>46</v>
      </c>
      <c r="D7998" s="36">
        <v>12</v>
      </c>
      <c r="E7998" s="36">
        <v>2020</v>
      </c>
      <c r="F7998" s="578">
        <v>4.051115529340068</v>
      </c>
      <c r="G7998" s="578">
        <v>1540.3314679463624</v>
      </c>
      <c r="H7998" s="578">
        <v>0.237419648035332</v>
      </c>
      <c r="I7998" s="578">
        <v>0.143978497013449</v>
      </c>
      <c r="J7998" s="578">
        <v>1.3494080107193374E-2</v>
      </c>
      <c r="K7998" s="578">
        <v>4.1193320931645996</v>
      </c>
      <c r="L7998" s="578">
        <v>1596.5751215616799</v>
      </c>
      <c r="M7998" s="578">
        <v>0.23756815675733325</v>
      </c>
      <c r="N7998" s="578">
        <v>0.15736260398989499</v>
      </c>
      <c r="O7998" s="578">
        <v>1.398549204653435E-2</v>
      </c>
      <c r="P7998" s="578">
        <v>4.0511153206195196</v>
      </c>
      <c r="Q7998" s="578">
        <v>1540.3314679463624</v>
      </c>
      <c r="R7998" s="578">
        <v>0.23741960705713849</v>
      </c>
      <c r="S7998" s="578">
        <v>0.143978497013449</v>
      </c>
      <c r="T7998" s="578">
        <v>1.3494080107193374E-2</v>
      </c>
      <c r="U7998" s="578">
        <v>4.119332667117602</v>
      </c>
      <c r="V7998" s="578">
        <v>1596.5751215616799</v>
      </c>
      <c r="W7998" s="578">
        <v>0.2375681573976175</v>
      </c>
      <c r="X7998" s="578">
        <v>0.15736260451376399</v>
      </c>
      <c r="Y7998" s="578">
        <v>1.39854915226654E-2</v>
      </c>
    </row>
    <row r="7999" spans="1:25" x14ac:dyDescent="0.3">
      <c r="A7999" s="61" t="s">
        <v>8486</v>
      </c>
      <c r="B7999" s="61" t="s">
        <v>2196</v>
      </c>
      <c r="C7999" s="61" t="s">
        <v>46</v>
      </c>
      <c r="D7999" s="36">
        <v>13</v>
      </c>
      <c r="E7999" s="36">
        <v>2020</v>
      </c>
      <c r="F7999" s="578">
        <v>4.0139930749282877</v>
      </c>
      <c r="G7999" s="578">
        <v>1544.552617390945</v>
      </c>
      <c r="H7999" s="578">
        <v>0.22638602808486477</v>
      </c>
      <c r="I7999" s="578">
        <v>0.13005409948527799</v>
      </c>
      <c r="J7999" s="578">
        <v>1.3526598583363575E-2</v>
      </c>
      <c r="K7999" s="578">
        <v>4.0817799703108877</v>
      </c>
      <c r="L7999" s="578">
        <v>1600.50708897908</v>
      </c>
      <c r="M7999" s="578">
        <v>0.22677402127010224</v>
      </c>
      <c r="N7999" s="578">
        <v>0.14417540223803299</v>
      </c>
      <c r="O7999" s="578">
        <v>1.4015865599503675E-2</v>
      </c>
      <c r="P7999" s="578">
        <v>4.0139928668844078</v>
      </c>
      <c r="Q7999" s="578">
        <v>1544.5525652567501</v>
      </c>
      <c r="R7999" s="578">
        <v>0.22638604387369299</v>
      </c>
      <c r="S7999" s="578">
        <v>0.13005409948527799</v>
      </c>
      <c r="T7999" s="578">
        <v>1.3526599107232523E-2</v>
      </c>
      <c r="U7999" s="578">
        <v>4.0817803878041197</v>
      </c>
      <c r="V7999" s="578">
        <v>1600.5070362091001</v>
      </c>
      <c r="W7999" s="578">
        <v>0.22677403146614425</v>
      </c>
      <c r="X7999" s="578">
        <v>0.144175406952854</v>
      </c>
      <c r="Y7999" s="578">
        <v>1.4015865599503675E-2</v>
      </c>
    </row>
    <row r="8000" spans="1:25" x14ac:dyDescent="0.3">
      <c r="A8000" s="61" t="s">
        <v>8487</v>
      </c>
      <c r="B8000" s="61" t="s">
        <v>2196</v>
      </c>
      <c r="C8000" s="61" t="s">
        <v>46</v>
      </c>
      <c r="D8000" s="36">
        <v>14</v>
      </c>
      <c r="E8000" s="36">
        <v>2020</v>
      </c>
      <c r="F8000" s="578">
        <v>4.2544410955888399</v>
      </c>
      <c r="G8000" s="578">
        <v>1652.0791702270449</v>
      </c>
      <c r="H8000" s="578">
        <v>0.21921810780380174</v>
      </c>
      <c r="I8000" s="578">
        <v>0.133422495797276</v>
      </c>
      <c r="J8000" s="578">
        <v>1.44704499689396E-2</v>
      </c>
      <c r="K8000" s="578">
        <v>4.2973787120342077</v>
      </c>
      <c r="L8000" s="578">
        <v>1698.0436350504499</v>
      </c>
      <c r="M8000" s="578">
        <v>0.21954669084758852</v>
      </c>
      <c r="N8000" s="578">
        <v>0.14663240686058901</v>
      </c>
      <c r="O8000" s="578">
        <v>1.487203142217665E-2</v>
      </c>
      <c r="P8000" s="578">
        <v>4.2544414608237222</v>
      </c>
      <c r="Q8000" s="578">
        <v>1652.0791702270449</v>
      </c>
      <c r="R8000" s="578">
        <v>0.219218114575293</v>
      </c>
      <c r="S8000" s="578">
        <v>0.133422495797276</v>
      </c>
      <c r="T8000" s="578">
        <v>1.44704499689396E-2</v>
      </c>
      <c r="U8000" s="578">
        <v>4.2973784018031376</v>
      </c>
      <c r="V8000" s="578">
        <v>1698.0436350504499</v>
      </c>
      <c r="W8000" s="578">
        <v>0.21954670197737824</v>
      </c>
      <c r="X8000" s="578">
        <v>0.14663240686058901</v>
      </c>
      <c r="Y8000" s="578">
        <v>1.487203142217665E-2</v>
      </c>
    </row>
    <row r="8001" spans="1:25" x14ac:dyDescent="0.3">
      <c r="A8001" s="61" t="s">
        <v>8488</v>
      </c>
      <c r="B8001" s="61" t="s">
        <v>2196</v>
      </c>
      <c r="C8001" s="61" t="s">
        <v>46</v>
      </c>
      <c r="D8001" s="36">
        <v>15</v>
      </c>
      <c r="E8001" s="36">
        <v>2020</v>
      </c>
      <c r="F8001" s="578">
        <v>4.4605466324477048</v>
      </c>
      <c r="G8001" s="578">
        <v>1744.2407430012975</v>
      </c>
      <c r="H8001" s="578">
        <v>0.21307347628802123</v>
      </c>
      <c r="I8001" s="578">
        <v>0.13630986357262925</v>
      </c>
      <c r="J8001" s="578">
        <v>1.5279455833175824E-2</v>
      </c>
      <c r="K8001" s="578">
        <v>4.4835487965052945</v>
      </c>
      <c r="L8001" s="578">
        <v>1781.6822942097951</v>
      </c>
      <c r="M8001" s="578">
        <v>0.21347795963083574</v>
      </c>
      <c r="N8001" s="578">
        <v>0.14808500371873301</v>
      </c>
      <c r="O8001" s="578">
        <v>1.5606237371684924E-2</v>
      </c>
      <c r="P8001" s="578">
        <v>4.4605470477702776</v>
      </c>
      <c r="Q8001" s="578">
        <v>1744.2407430012975</v>
      </c>
      <c r="R8001" s="578">
        <v>0.2130734756986685</v>
      </c>
      <c r="S8001" s="578">
        <v>0.13630984329696075</v>
      </c>
      <c r="T8001" s="578">
        <v>1.5279455314157499E-2</v>
      </c>
      <c r="U8001" s="578">
        <v>4.4835490550540218</v>
      </c>
      <c r="V8001" s="578">
        <v>1781.6822942097951</v>
      </c>
      <c r="W8001" s="578">
        <v>0.21347795952897225</v>
      </c>
      <c r="X8001" s="578">
        <v>0.14808500371873301</v>
      </c>
      <c r="Y8001" s="578">
        <v>1.5606237371684924E-2</v>
      </c>
    </row>
    <row r="8002" spans="1:25" x14ac:dyDescent="0.3">
      <c r="A8002" s="580" t="s">
        <v>8489</v>
      </c>
      <c r="B8002" s="580" t="s">
        <v>2196</v>
      </c>
      <c r="C8002" s="580" t="s">
        <v>46</v>
      </c>
      <c r="D8002" s="581">
        <v>16</v>
      </c>
      <c r="E8002" s="581">
        <v>2020</v>
      </c>
      <c r="F8002" s="582">
        <v>4.7058800746381149</v>
      </c>
      <c r="G8002" s="582">
        <v>1865.2681096394826</v>
      </c>
      <c r="H8002" s="582">
        <v>0.21119652221871799</v>
      </c>
      <c r="I8002" s="582">
        <v>0.14274012413807149</v>
      </c>
      <c r="J8002" s="582">
        <v>1.6340959526132726E-2</v>
      </c>
      <c r="K8002" s="582">
        <v>4.7044008182832204</v>
      </c>
      <c r="L8002" s="582">
        <v>1891.562877655025</v>
      </c>
      <c r="M8002" s="582">
        <v>0.21136167750228149</v>
      </c>
      <c r="N8002" s="582">
        <v>0.15329160013546525</v>
      </c>
      <c r="O8002" s="582">
        <v>1.6570034184648277E-2</v>
      </c>
      <c r="P8002" s="582">
        <v>4.7058798669592425</v>
      </c>
      <c r="Q8002" s="582">
        <v>1865.2681096394826</v>
      </c>
      <c r="R8002" s="582">
        <v>0.21119654415330499</v>
      </c>
      <c r="S8002" s="582">
        <v>0.14274018133679975</v>
      </c>
      <c r="T8002" s="582">
        <v>1.6340960050001678E-2</v>
      </c>
      <c r="U8002" s="582">
        <v>4.7044011314683276</v>
      </c>
      <c r="V8002" s="582">
        <v>1891.5629297892199</v>
      </c>
      <c r="W8002" s="582">
        <v>0.21136168827312399</v>
      </c>
      <c r="X8002" s="582">
        <v>0.15329160541296</v>
      </c>
      <c r="Y8002" s="582">
        <v>1.6570033660779353E-2</v>
      </c>
    </row>
    <row r="8003" spans="1:25" x14ac:dyDescent="0.3">
      <c r="A8003" s="61" t="s">
        <v>8490</v>
      </c>
      <c r="B8003" s="61" t="s">
        <v>2196</v>
      </c>
      <c r="C8003" s="61" t="s">
        <v>46</v>
      </c>
      <c r="D8003" s="36">
        <v>1</v>
      </c>
      <c r="E8003" s="36">
        <v>2030</v>
      </c>
      <c r="F8003" s="578">
        <v>10.1940957889225</v>
      </c>
      <c r="G8003" s="578">
        <v>7993.5419871012309</v>
      </c>
      <c r="H8003" s="578">
        <v>1.0532678949336149</v>
      </c>
      <c r="I8003" s="578">
        <v>0.34916299061539247</v>
      </c>
      <c r="J8003" s="578">
        <v>6.8941358476877157E-2</v>
      </c>
      <c r="K8003" s="578">
        <v>10.262953150348579</v>
      </c>
      <c r="L8003" s="578">
        <v>8050.401763916012</v>
      </c>
      <c r="M8003" s="578">
        <v>1.056077413828455</v>
      </c>
      <c r="N8003" s="578">
        <v>0.3518464801212145</v>
      </c>
      <c r="O8003" s="578">
        <v>6.9431662093847962E-2</v>
      </c>
      <c r="P8003" s="578">
        <v>10.19409642465506</v>
      </c>
      <c r="Q8003" s="578">
        <v>7993.5419362386001</v>
      </c>
      <c r="R8003" s="578">
        <v>1.0532678849995099</v>
      </c>
      <c r="S8003" s="578">
        <v>0.34916298021562353</v>
      </c>
      <c r="T8003" s="578">
        <v>6.8941358476877157E-2</v>
      </c>
      <c r="U8003" s="578">
        <v>10.262953249377428</v>
      </c>
      <c r="V8003" s="578">
        <v>8050.401713053383</v>
      </c>
      <c r="W8003" s="578">
        <v>1.0560773931307823</v>
      </c>
      <c r="X8003" s="578">
        <v>0.35184650650868776</v>
      </c>
      <c r="Y8003" s="578">
        <v>6.9431662093847962E-2</v>
      </c>
    </row>
    <row r="8004" spans="1:25" x14ac:dyDescent="0.3">
      <c r="A8004" s="61" t="s">
        <v>8491</v>
      </c>
      <c r="B8004" s="61" t="s">
        <v>2196</v>
      </c>
      <c r="C8004" s="61" t="s">
        <v>46</v>
      </c>
      <c r="D8004" s="36">
        <v>2</v>
      </c>
      <c r="E8004" s="36">
        <v>2030</v>
      </c>
      <c r="F8004" s="578">
        <v>5.4746314487432093</v>
      </c>
      <c r="G8004" s="578">
        <v>4461.0255584716742</v>
      </c>
      <c r="H8004" s="578">
        <v>0.59641009423163793</v>
      </c>
      <c r="I8004" s="578">
        <v>0.18515190035880802</v>
      </c>
      <c r="J8004" s="578">
        <v>3.8474270569470975E-2</v>
      </c>
      <c r="K8004" s="578">
        <v>5.5787145568492598</v>
      </c>
      <c r="L8004" s="578">
        <v>4535.5794728596948</v>
      </c>
      <c r="M8004" s="578">
        <v>0.60282188380369872</v>
      </c>
      <c r="N8004" s="578">
        <v>0.18781483293666124</v>
      </c>
      <c r="O8004" s="578">
        <v>3.911723797985657E-2</v>
      </c>
      <c r="P8004" s="578">
        <v>5.4746312401108845</v>
      </c>
      <c r="Q8004" s="578">
        <v>4461.0255584716742</v>
      </c>
      <c r="R8004" s="578">
        <v>0.59641015247567908</v>
      </c>
      <c r="S8004" s="578">
        <v>0.185151906412405</v>
      </c>
      <c r="T8004" s="578">
        <v>3.8474271073937374E-2</v>
      </c>
      <c r="U8004" s="578">
        <v>5.5787142960464973</v>
      </c>
      <c r="V8004" s="578">
        <v>4535.5794728596948</v>
      </c>
      <c r="W8004" s="578">
        <v>0.60282187879298921</v>
      </c>
      <c r="X8004" s="578">
        <v>0.18781493968951152</v>
      </c>
      <c r="Y8004" s="578">
        <v>3.911723797985657E-2</v>
      </c>
    </row>
    <row r="8005" spans="1:25" x14ac:dyDescent="0.3">
      <c r="A8005" s="61" t="s">
        <v>8492</v>
      </c>
      <c r="B8005" s="61" t="s">
        <v>2196</v>
      </c>
      <c r="C8005" s="61" t="s">
        <v>46</v>
      </c>
      <c r="D8005" s="36">
        <v>3</v>
      </c>
      <c r="E8005" s="36">
        <v>2030</v>
      </c>
      <c r="F8005" s="578">
        <v>3.3299958756424477</v>
      </c>
      <c r="G8005" s="578">
        <v>2836.5733286539648</v>
      </c>
      <c r="H8005" s="578">
        <v>0.33125703285137775</v>
      </c>
      <c r="I8005" s="578">
        <v>0.1137228952332705</v>
      </c>
      <c r="J8005" s="578">
        <v>2.4464981222990873E-2</v>
      </c>
      <c r="K8005" s="578">
        <v>3.3110330073789802</v>
      </c>
      <c r="L8005" s="578">
        <v>2807.0064086913999</v>
      </c>
      <c r="M8005" s="578">
        <v>0.33129938569497053</v>
      </c>
      <c r="N8005" s="578">
        <v>0.11259047527952676</v>
      </c>
      <c r="O8005" s="578">
        <v>2.4209865815161352E-2</v>
      </c>
      <c r="P8005" s="578">
        <v>3.329995874415542</v>
      </c>
      <c r="Q8005" s="578">
        <v>2836.5733286539648</v>
      </c>
      <c r="R8005" s="578">
        <v>0.33125703311209947</v>
      </c>
      <c r="S8005" s="578">
        <v>0.11372289498103749</v>
      </c>
      <c r="T8005" s="578">
        <v>2.4464981222990873E-2</v>
      </c>
      <c r="U8005" s="578">
        <v>3.3110331639060497</v>
      </c>
      <c r="V8005" s="578">
        <v>2807.0063044230101</v>
      </c>
      <c r="W8005" s="578">
        <v>0.33129939044374579</v>
      </c>
      <c r="X8005" s="578">
        <v>0.11259048065403425</v>
      </c>
      <c r="Y8005" s="578">
        <v>2.4209865815161352E-2</v>
      </c>
    </row>
    <row r="8006" spans="1:25" x14ac:dyDescent="0.3">
      <c r="A8006" s="61" t="s">
        <v>8493</v>
      </c>
      <c r="B8006" s="61" t="s">
        <v>2196</v>
      </c>
      <c r="C8006" s="61" t="s">
        <v>46</v>
      </c>
      <c r="D8006" s="36">
        <v>4</v>
      </c>
      <c r="E8006" s="36">
        <v>2030</v>
      </c>
      <c r="F8006" s="578">
        <v>2.7727584538050278</v>
      </c>
      <c r="G8006" s="578">
        <v>2540.8809687296502</v>
      </c>
      <c r="H8006" s="578">
        <v>0.24231323132820098</v>
      </c>
      <c r="I8006" s="578">
        <v>0.10030810897781775</v>
      </c>
      <c r="J8006" s="578">
        <v>2.1914919139817326E-2</v>
      </c>
      <c r="K8006" s="578">
        <v>2.7299769637341602</v>
      </c>
      <c r="L8006" s="578">
        <v>2484.3644587198851</v>
      </c>
      <c r="M8006" s="578">
        <v>0.24141965248782024</v>
      </c>
      <c r="N8006" s="578">
        <v>9.8128857867171321E-2</v>
      </c>
      <c r="O8006" s="578">
        <v>2.1427440883902173E-2</v>
      </c>
      <c r="P8006" s="578">
        <v>2.7727584537898675</v>
      </c>
      <c r="Q8006" s="578">
        <v>2540.8809687296502</v>
      </c>
      <c r="R8006" s="578">
        <v>0.24231323132820098</v>
      </c>
      <c r="S8006" s="578">
        <v>0.10030810777485925</v>
      </c>
      <c r="T8006" s="578">
        <v>2.1914919139817326E-2</v>
      </c>
      <c r="U8006" s="578">
        <v>2.7299770159082324</v>
      </c>
      <c r="V8006" s="578">
        <v>2484.3644587198851</v>
      </c>
      <c r="W8006" s="578">
        <v>0.24141960018217351</v>
      </c>
      <c r="X8006" s="578">
        <v>9.812886960571629E-2</v>
      </c>
      <c r="Y8006" s="578">
        <v>2.1427439836164276E-2</v>
      </c>
    </row>
    <row r="8007" spans="1:25" x14ac:dyDescent="0.3">
      <c r="A8007" s="61" t="s">
        <v>8494</v>
      </c>
      <c r="B8007" s="61" t="s">
        <v>2196</v>
      </c>
      <c r="C8007" s="61" t="s">
        <v>46</v>
      </c>
      <c r="D8007" s="36">
        <v>5</v>
      </c>
      <c r="E8007" s="36">
        <v>2030</v>
      </c>
      <c r="F8007" s="578">
        <v>2.3662729680833401</v>
      </c>
      <c r="G8007" s="578">
        <v>2223.882328033445</v>
      </c>
      <c r="H8007" s="578">
        <v>0.19195953760208723</v>
      </c>
      <c r="I8007" s="578">
        <v>8.96611622495887E-2</v>
      </c>
      <c r="J8007" s="578">
        <v>1.9181414701354951E-2</v>
      </c>
      <c r="K8007" s="578">
        <v>2.3350661233533425</v>
      </c>
      <c r="L8007" s="578">
        <v>2181.0571085611923</v>
      </c>
      <c r="M8007" s="578">
        <v>0.191533447256612</v>
      </c>
      <c r="N8007" s="578">
        <v>8.7641208956483752E-2</v>
      </c>
      <c r="O8007" s="578">
        <v>1.8811948713846477E-2</v>
      </c>
      <c r="P8007" s="578">
        <v>2.3662729159456477</v>
      </c>
      <c r="Q8007" s="578">
        <v>2223.8822758992474</v>
      </c>
      <c r="R8007" s="578">
        <v>0.19195953673261049</v>
      </c>
      <c r="S8007" s="578">
        <v>8.9661166780084955E-2</v>
      </c>
      <c r="T8007" s="578">
        <v>1.9181414701354951E-2</v>
      </c>
      <c r="U8007" s="578">
        <v>2.3350661233789598</v>
      </c>
      <c r="V8007" s="578">
        <v>2181.0571085611923</v>
      </c>
      <c r="W8007" s="578">
        <v>0.191533446700001</v>
      </c>
      <c r="X8007" s="578">
        <v>8.7641209480352644E-2</v>
      </c>
      <c r="Y8007" s="578">
        <v>1.8811948713846477E-2</v>
      </c>
    </row>
    <row r="8008" spans="1:25" x14ac:dyDescent="0.3">
      <c r="A8008" s="61" t="s">
        <v>8495</v>
      </c>
      <c r="B8008" s="61" t="s">
        <v>2196</v>
      </c>
      <c r="C8008" s="61" t="s">
        <v>46</v>
      </c>
      <c r="D8008" s="36">
        <v>6</v>
      </c>
      <c r="E8008" s="36">
        <v>2030</v>
      </c>
      <c r="F8008" s="578">
        <v>2.1238273560846475</v>
      </c>
      <c r="G8008" s="578">
        <v>2076.0093739827425</v>
      </c>
      <c r="H8008" s="578">
        <v>0.16833612361612352</v>
      </c>
      <c r="I8008" s="578">
        <v>8.2606868236325626E-2</v>
      </c>
      <c r="J8008" s="578">
        <v>1.79057727606656E-2</v>
      </c>
      <c r="K8008" s="578">
        <v>2.1039555047451897</v>
      </c>
      <c r="L8008" s="578">
        <v>2044.761360168455</v>
      </c>
      <c r="M8008" s="578">
        <v>0.16774323675781425</v>
      </c>
      <c r="N8008" s="578">
        <v>8.0926386852903848E-2</v>
      </c>
      <c r="O8008" s="578">
        <v>1.763615031571435E-2</v>
      </c>
      <c r="P8008" s="578">
        <v>2.1238273573153448</v>
      </c>
      <c r="Q8008" s="578">
        <v>2076.0093739827425</v>
      </c>
      <c r="R8008" s="578">
        <v>0.16833612361612352</v>
      </c>
      <c r="S8008" s="578">
        <v>8.2606857235077755E-2</v>
      </c>
      <c r="T8008" s="578">
        <v>1.79057727606656E-2</v>
      </c>
      <c r="U8008" s="578">
        <v>2.1039556090533202</v>
      </c>
      <c r="V8008" s="578">
        <v>2044.761360168455</v>
      </c>
      <c r="W8008" s="578">
        <v>0.16774323675781425</v>
      </c>
      <c r="X8008" s="578">
        <v>8.0926387920044293E-2</v>
      </c>
      <c r="Y8008" s="578">
        <v>1.763615031571435E-2</v>
      </c>
    </row>
    <row r="8009" spans="1:25" x14ac:dyDescent="0.3">
      <c r="A8009" s="61" t="s">
        <v>8496</v>
      </c>
      <c r="B8009" s="61" t="s">
        <v>2196</v>
      </c>
      <c r="C8009" s="61" t="s">
        <v>46</v>
      </c>
      <c r="D8009" s="36">
        <v>7</v>
      </c>
      <c r="E8009" s="36">
        <v>2030</v>
      </c>
      <c r="F8009" s="578">
        <v>2.0210342287868972</v>
      </c>
      <c r="G8009" s="578">
        <v>2032.6060498555451</v>
      </c>
      <c r="H8009" s="578">
        <v>0.15156783726221526</v>
      </c>
      <c r="I8009" s="578">
        <v>7.797339826356614E-2</v>
      </c>
      <c r="J8009" s="578">
        <v>1.7531581223010947E-2</v>
      </c>
      <c r="K8009" s="578">
        <v>2.0061518704928822</v>
      </c>
      <c r="L8009" s="578">
        <v>2008.8429196675575</v>
      </c>
      <c r="M8009" s="578">
        <v>0.15102613957060324</v>
      </c>
      <c r="N8009" s="578">
        <v>7.6728011850112354E-2</v>
      </c>
      <c r="O8009" s="578">
        <v>1.7326514954523427E-2</v>
      </c>
      <c r="P8009" s="578">
        <v>2.0210342808992747</v>
      </c>
      <c r="Q8009" s="578">
        <v>2032.6060498555451</v>
      </c>
      <c r="R8009" s="578">
        <v>0.15156784184121774</v>
      </c>
      <c r="S8009" s="578">
        <v>7.7973395644221455E-2</v>
      </c>
      <c r="T8009" s="578">
        <v>1.7531581223010947E-2</v>
      </c>
      <c r="U8009" s="578">
        <v>2.0061519226680149</v>
      </c>
      <c r="V8009" s="578">
        <v>2008.8429196675575</v>
      </c>
      <c r="W8009" s="578">
        <v>0.15102614154966401</v>
      </c>
      <c r="X8009" s="578">
        <v>7.6728010802374499E-2</v>
      </c>
      <c r="Y8009" s="578">
        <v>1.7326514430654475E-2</v>
      </c>
    </row>
    <row r="8010" spans="1:25" x14ac:dyDescent="0.3">
      <c r="A8010" s="61" t="s">
        <v>8497</v>
      </c>
      <c r="B8010" s="61" t="s">
        <v>2196</v>
      </c>
      <c r="C8010" s="61" t="s">
        <v>46</v>
      </c>
      <c r="D8010" s="36">
        <v>8</v>
      </c>
      <c r="E8010" s="36">
        <v>2030</v>
      </c>
      <c r="F8010" s="578">
        <v>1.7286294592387625</v>
      </c>
      <c r="G8010" s="578">
        <v>1696.0733528137175</v>
      </c>
      <c r="H8010" s="578">
        <v>0.13235892239026675</v>
      </c>
      <c r="I8010" s="578">
        <v>6.0243815503781599E-2</v>
      </c>
      <c r="J8010" s="578">
        <v>1.4629460618986425E-2</v>
      </c>
      <c r="K8010" s="578">
        <v>1.7368097797005477</v>
      </c>
      <c r="L8010" s="578">
        <v>1706.7935244242301</v>
      </c>
      <c r="M8010" s="578">
        <v>0.13256263643658375</v>
      </c>
      <c r="N8010" s="578">
        <v>6.0748366115149048E-2</v>
      </c>
      <c r="O8010" s="578">
        <v>1.4721756180127426E-2</v>
      </c>
      <c r="P8010" s="578">
        <v>1.7286294070997099</v>
      </c>
      <c r="Q8010" s="578">
        <v>1696.07277933756</v>
      </c>
      <c r="R8010" s="578">
        <v>0.13235891752022577</v>
      </c>
      <c r="S8010" s="578">
        <v>6.0243820645458329E-2</v>
      </c>
      <c r="T8010" s="578">
        <v>1.4629460618986425E-2</v>
      </c>
      <c r="U8010" s="578">
        <v>1.7368096244481399</v>
      </c>
      <c r="V8010" s="578">
        <v>1706.7934201558376</v>
      </c>
      <c r="W8010" s="578">
        <v>0.13256263589331199</v>
      </c>
      <c r="X8010" s="578">
        <v>6.0748375020921203E-2</v>
      </c>
      <c r="Y8010" s="578">
        <v>1.4721756180127426E-2</v>
      </c>
    </row>
    <row r="8011" spans="1:25" x14ac:dyDescent="0.3">
      <c r="A8011" s="61" t="s">
        <v>8498</v>
      </c>
      <c r="B8011" s="61" t="s">
        <v>2196</v>
      </c>
      <c r="C8011" s="61" t="s">
        <v>46</v>
      </c>
      <c r="D8011" s="36">
        <v>9</v>
      </c>
      <c r="E8011" s="36">
        <v>2030</v>
      </c>
      <c r="F8011" s="578">
        <v>1.6426359242056252</v>
      </c>
      <c r="G8011" s="578">
        <v>1642.6219825744602</v>
      </c>
      <c r="H8011" s="578">
        <v>0.12236470113142126</v>
      </c>
      <c r="I8011" s="578">
        <v>5.5248827382456449E-2</v>
      </c>
      <c r="J8011" s="578">
        <v>1.4168835351786849E-2</v>
      </c>
      <c r="K8011" s="578">
        <v>1.6583411731386677</v>
      </c>
      <c r="L8011" s="578">
        <v>1667.7020963033001</v>
      </c>
      <c r="M8011" s="578">
        <v>0.12292843610309</v>
      </c>
      <c r="N8011" s="578">
        <v>5.6702197936829152E-2</v>
      </c>
      <c r="O8011" s="578">
        <v>1.438496148330155E-2</v>
      </c>
      <c r="P8011" s="578">
        <v>1.6426357677437351</v>
      </c>
      <c r="Q8011" s="578">
        <v>1642.6220347086551</v>
      </c>
      <c r="R8011" s="578">
        <v>0.12236469956133025</v>
      </c>
      <c r="S8011" s="578">
        <v>5.5248828954063293E-2</v>
      </c>
      <c r="T8011" s="578">
        <v>1.4168835351786849E-2</v>
      </c>
      <c r="U8011" s="578">
        <v>1.6583411731386726</v>
      </c>
      <c r="V8011" s="578">
        <v>1667.7020963033001</v>
      </c>
      <c r="W8011" s="578">
        <v>0.12292843666849201</v>
      </c>
      <c r="X8011" s="578">
        <v>5.6702197412960197E-2</v>
      </c>
      <c r="Y8011" s="578">
        <v>1.438496148330155E-2</v>
      </c>
    </row>
    <row r="8012" spans="1:25" x14ac:dyDescent="0.3">
      <c r="A8012" s="61" t="s">
        <v>8499</v>
      </c>
      <c r="B8012" s="61" t="s">
        <v>2196</v>
      </c>
      <c r="C8012" s="61" t="s">
        <v>46</v>
      </c>
      <c r="D8012" s="36">
        <v>10</v>
      </c>
      <c r="E8012" s="36">
        <v>2030</v>
      </c>
      <c r="F8012" s="578">
        <v>1.5757501055300027</v>
      </c>
      <c r="G8012" s="578">
        <v>1601.04613367716</v>
      </c>
      <c r="H8012" s="578">
        <v>0.11459133046537251</v>
      </c>
      <c r="I8012" s="578">
        <v>5.1363815320655648E-2</v>
      </c>
      <c r="J8012" s="578">
        <v>1.3810571942788777E-2</v>
      </c>
      <c r="K8012" s="578">
        <v>1.599096989824065</v>
      </c>
      <c r="L8012" s="578">
        <v>1639.0173149108875</v>
      </c>
      <c r="M8012" s="578">
        <v>0.11559738092546425</v>
      </c>
      <c r="N8012" s="578">
        <v>5.3512399375904303E-2</v>
      </c>
      <c r="O8012" s="578">
        <v>1.4137888550370275E-2</v>
      </c>
      <c r="P8012" s="578">
        <v>1.5757498969190475</v>
      </c>
      <c r="Q8012" s="578">
        <v>1601.04613367716</v>
      </c>
      <c r="R8012" s="578">
        <v>0.11459133404302174</v>
      </c>
      <c r="S8012" s="578">
        <v>5.1363821607083027E-2</v>
      </c>
      <c r="T8012" s="578">
        <v>1.3810572461807101E-2</v>
      </c>
      <c r="U8012" s="578">
        <v>1.599096781234185</v>
      </c>
      <c r="V8012" s="578">
        <v>1639.0173149108875</v>
      </c>
      <c r="W8012" s="578">
        <v>0.11559738807015124</v>
      </c>
      <c r="X8012" s="578">
        <v>5.35123983281664E-2</v>
      </c>
      <c r="Y8012" s="578">
        <v>1.4137888550370275E-2</v>
      </c>
    </row>
    <row r="8013" spans="1:25" x14ac:dyDescent="0.3">
      <c r="A8013" s="61" t="s">
        <v>8500</v>
      </c>
      <c r="B8013" s="61" t="s">
        <v>2196</v>
      </c>
      <c r="C8013" s="61" t="s">
        <v>46</v>
      </c>
      <c r="D8013" s="36">
        <v>11</v>
      </c>
      <c r="E8013" s="36">
        <v>2030</v>
      </c>
      <c r="F8013" s="578">
        <v>1.493794061196235</v>
      </c>
      <c r="G8013" s="578">
        <v>1517.0701192219976</v>
      </c>
      <c r="H8013" s="578">
        <v>0.10686213871031175</v>
      </c>
      <c r="I8013" s="578">
        <v>4.4787200167775099E-2</v>
      </c>
      <c r="J8013" s="578">
        <v>1.3086853825370726E-2</v>
      </c>
      <c r="K8013" s="578">
        <v>1.5241843301015801</v>
      </c>
      <c r="L8013" s="578">
        <v>1567.3181540171249</v>
      </c>
      <c r="M8013" s="578">
        <v>0.10823736563179349</v>
      </c>
      <c r="N8013" s="578">
        <v>4.7680304327513953E-2</v>
      </c>
      <c r="O8013" s="578">
        <v>1.351997699627335E-2</v>
      </c>
      <c r="P8013" s="578">
        <v>1.4937940090470225</v>
      </c>
      <c r="Q8013" s="578">
        <v>1517.0701192219976</v>
      </c>
      <c r="R8013" s="578">
        <v>0.106862144459834</v>
      </c>
      <c r="S8013" s="578">
        <v>4.4787201739381943E-2</v>
      </c>
      <c r="T8013" s="578">
        <v>1.3086854344389026E-2</v>
      </c>
      <c r="U8013" s="578">
        <v>1.5241844350722751</v>
      </c>
      <c r="V8013" s="578">
        <v>1567.3181025187123</v>
      </c>
      <c r="W8013" s="578">
        <v>0.1082373656993995</v>
      </c>
      <c r="X8013" s="578">
        <v>4.7680303803644998E-2</v>
      </c>
      <c r="Y8013" s="578">
        <v>1.351997699627335E-2</v>
      </c>
    </row>
    <row r="8014" spans="1:25" x14ac:dyDescent="0.3">
      <c r="A8014" s="61" t="s">
        <v>8501</v>
      </c>
      <c r="B8014" s="61" t="s">
        <v>2196</v>
      </c>
      <c r="C8014" s="61" t="s">
        <v>46</v>
      </c>
      <c r="D8014" s="36">
        <v>12</v>
      </c>
      <c r="E8014" s="36">
        <v>2030</v>
      </c>
      <c r="F8014" s="578">
        <v>1.42094574119164</v>
      </c>
      <c r="G8014" s="578">
        <v>1433.4278170267698</v>
      </c>
      <c r="H8014" s="578">
        <v>9.9989235897131115E-2</v>
      </c>
      <c r="I8014" s="578">
        <v>3.7608500570058802E-2</v>
      </c>
      <c r="J8014" s="578">
        <v>1.2365695612970675E-2</v>
      </c>
      <c r="K8014" s="578">
        <v>1.45653127386564</v>
      </c>
      <c r="L8014" s="578">
        <v>1492.9662348429326</v>
      </c>
      <c r="M8014" s="578">
        <v>0.10165632139675476</v>
      </c>
      <c r="N8014" s="578">
        <v>4.1159111109057699E-2</v>
      </c>
      <c r="O8014" s="578">
        <v>1.287894188620455E-2</v>
      </c>
      <c r="P8014" s="578">
        <v>1.4209456890169627</v>
      </c>
      <c r="Q8014" s="578">
        <v>1433.4278170267698</v>
      </c>
      <c r="R8014" s="578">
        <v>9.9989241502953477E-2</v>
      </c>
      <c r="S8014" s="578">
        <v>3.7608500570058802E-2</v>
      </c>
      <c r="T8014" s="578">
        <v>1.2365695612970675E-2</v>
      </c>
      <c r="U8014" s="578">
        <v>1.456531587389535</v>
      </c>
      <c r="V8014" s="578">
        <v>1492.9662348429326</v>
      </c>
      <c r="W8014" s="578">
        <v>0.10165632189424825</v>
      </c>
      <c r="X8014" s="578">
        <v>4.1159111109057699E-2</v>
      </c>
      <c r="Y8014" s="578">
        <v>1.2878941367186252E-2</v>
      </c>
    </row>
    <row r="8015" spans="1:25" x14ac:dyDescent="0.3">
      <c r="A8015" s="61" t="s">
        <v>8502</v>
      </c>
      <c r="B8015" s="61" t="s">
        <v>2196</v>
      </c>
      <c r="C8015" s="61" t="s">
        <v>46</v>
      </c>
      <c r="D8015" s="36">
        <v>13</v>
      </c>
      <c r="E8015" s="36">
        <v>2030</v>
      </c>
      <c r="F8015" s="578">
        <v>1.4311612625084875</v>
      </c>
      <c r="G8015" s="578">
        <v>1462.1611671447724</v>
      </c>
      <c r="H8015" s="578">
        <v>9.6675432496340294E-2</v>
      </c>
      <c r="I8015" s="578">
        <v>3.4481180778432874E-2</v>
      </c>
      <c r="J8015" s="578">
        <v>1.261227204425565E-2</v>
      </c>
      <c r="K8015" s="578">
        <v>1.4640735477072</v>
      </c>
      <c r="L8015" s="578">
        <v>1519.4548746744749</v>
      </c>
      <c r="M8015" s="578">
        <v>9.8356774402418329E-2</v>
      </c>
      <c r="N8015" s="578">
        <v>3.8171856921204977E-2</v>
      </c>
      <c r="O8015" s="578">
        <v>1.3106255277913599E-2</v>
      </c>
      <c r="P8015" s="578">
        <v>1.431161159400135</v>
      </c>
      <c r="Q8015" s="578">
        <v>1462.1611671447724</v>
      </c>
      <c r="R8015" s="578">
        <v>9.6675430519705147E-2</v>
      </c>
      <c r="S8015" s="578">
        <v>3.4481180778432874E-2</v>
      </c>
      <c r="T8015" s="578">
        <v>1.261227204425565E-2</v>
      </c>
      <c r="U8015" s="578">
        <v>1.46407359984535</v>
      </c>
      <c r="V8015" s="578">
        <v>1519.4548746744749</v>
      </c>
      <c r="W8015" s="578">
        <v>9.8356772794735009E-2</v>
      </c>
      <c r="X8015" s="578">
        <v>3.8171866588527295E-2</v>
      </c>
      <c r="Y8015" s="578">
        <v>1.3106255277913599E-2</v>
      </c>
    </row>
    <row r="8016" spans="1:25" x14ac:dyDescent="0.3">
      <c r="A8016" s="61" t="s">
        <v>8503</v>
      </c>
      <c r="B8016" s="61" t="s">
        <v>2196</v>
      </c>
      <c r="C8016" s="61" t="s">
        <v>46</v>
      </c>
      <c r="D8016" s="36">
        <v>14</v>
      </c>
      <c r="E8016" s="36">
        <v>2030</v>
      </c>
      <c r="F8016" s="578">
        <v>1.4984063847756801</v>
      </c>
      <c r="G8016" s="578">
        <v>1551.8205006917274</v>
      </c>
      <c r="H8016" s="578">
        <v>9.5698655956463527E-2</v>
      </c>
      <c r="I8016" s="578">
        <v>3.5338136784654701E-2</v>
      </c>
      <c r="J8016" s="578">
        <v>1.3386294759887526E-2</v>
      </c>
      <c r="K8016" s="578">
        <v>1.5234149728718527</v>
      </c>
      <c r="L8016" s="578">
        <v>1600.5879249572699</v>
      </c>
      <c r="M8016" s="578">
        <v>9.7177150505558502E-2</v>
      </c>
      <c r="N8016" s="578">
        <v>3.8783470222066727E-2</v>
      </c>
      <c r="O8016" s="578">
        <v>1.3806674978695749E-2</v>
      </c>
      <c r="P8016" s="578">
        <v>1.4984063847603724</v>
      </c>
      <c r="Q8016" s="578">
        <v>1551.8205006917274</v>
      </c>
      <c r="R8016" s="578">
        <v>9.5698651827357567E-2</v>
      </c>
      <c r="S8016" s="578">
        <v>3.5338132642209502E-2</v>
      </c>
      <c r="T8016" s="578">
        <v>1.3386294759887526E-2</v>
      </c>
      <c r="U8016" s="578">
        <v>1.5234148692155274</v>
      </c>
      <c r="V8016" s="578">
        <v>1600.5879249572699</v>
      </c>
      <c r="W8016" s="578">
        <v>9.7177150484943284E-2</v>
      </c>
      <c r="X8016" s="578">
        <v>3.8783470168709699E-2</v>
      </c>
      <c r="Y8016" s="578">
        <v>1.3806674978695749E-2</v>
      </c>
    </row>
    <row r="8017" spans="1:25" x14ac:dyDescent="0.3">
      <c r="A8017" s="61" t="s">
        <v>8504</v>
      </c>
      <c r="B8017" s="61" t="s">
        <v>2196</v>
      </c>
      <c r="C8017" s="61" t="s">
        <v>46</v>
      </c>
      <c r="D8017" s="36">
        <v>15</v>
      </c>
      <c r="E8017" s="36">
        <v>2030</v>
      </c>
      <c r="F8017" s="578">
        <v>1.5560469974846725</v>
      </c>
      <c r="G8017" s="578">
        <v>1628.6608314514124</v>
      </c>
      <c r="H8017" s="578">
        <v>9.4861242560000336E-2</v>
      </c>
      <c r="I8017" s="578">
        <v>3.6072671442525399E-2</v>
      </c>
      <c r="J8017" s="578">
        <v>1.40496306412387E-2</v>
      </c>
      <c r="K8017" s="578">
        <v>1.5746589850514201</v>
      </c>
      <c r="L8017" s="578">
        <v>1670.168933868405</v>
      </c>
      <c r="M8017" s="578">
        <v>9.6177370212293029E-2</v>
      </c>
      <c r="N8017" s="578">
        <v>3.91416703059803E-2</v>
      </c>
      <c r="O8017" s="578">
        <v>1.4407340534186575E-2</v>
      </c>
      <c r="P8017" s="578">
        <v>1.5560471011879875</v>
      </c>
      <c r="Q8017" s="578">
        <v>1628.6608314514124</v>
      </c>
      <c r="R8017" s="578">
        <v>9.4861244157376221E-2</v>
      </c>
      <c r="S8017" s="578">
        <v>3.60726716559535E-2</v>
      </c>
      <c r="T8017" s="578">
        <v>1.4049630122220399E-2</v>
      </c>
      <c r="U8017" s="578">
        <v>1.5746589850471799</v>
      </c>
      <c r="V8017" s="578">
        <v>1670.168933868405</v>
      </c>
      <c r="W8017" s="578">
        <v>9.6177379230236157E-2</v>
      </c>
      <c r="X8017" s="578">
        <v>3.9141670145909226E-2</v>
      </c>
      <c r="Y8017" s="578">
        <v>1.4407340534186575E-2</v>
      </c>
    </row>
    <row r="8018" spans="1:25" x14ac:dyDescent="0.3">
      <c r="A8018" s="580" t="s">
        <v>8505</v>
      </c>
      <c r="B8018" s="580" t="s">
        <v>2196</v>
      </c>
      <c r="C8018" s="580" t="s">
        <v>46</v>
      </c>
      <c r="D8018" s="581">
        <v>16</v>
      </c>
      <c r="E8018" s="581">
        <v>2030</v>
      </c>
      <c r="F8018" s="582">
        <v>1.6337468181083374</v>
      </c>
      <c r="G8018" s="582">
        <v>1734.5473035176551</v>
      </c>
      <c r="H8018" s="582">
        <v>9.5681762648079371E-2</v>
      </c>
      <c r="I8018" s="582">
        <v>3.7626709696875524E-2</v>
      </c>
      <c r="J8018" s="582">
        <v>1.4963417614732501E-2</v>
      </c>
      <c r="K8018" s="582">
        <v>1.64393907957219</v>
      </c>
      <c r="L8018" s="582">
        <v>1766.16147232055</v>
      </c>
      <c r="M8018" s="582">
        <v>9.6733624376611205E-2</v>
      </c>
      <c r="N8018" s="582">
        <v>4.0380087031129046E-2</v>
      </c>
      <c r="O8018" s="582">
        <v>1.5235805069096326E-2</v>
      </c>
      <c r="P8018" s="582">
        <v>1.6337467659803475</v>
      </c>
      <c r="Q8018" s="582">
        <v>1734.5473035176551</v>
      </c>
      <c r="R8018" s="582">
        <v>9.5681763208024947E-2</v>
      </c>
      <c r="S8018" s="582">
        <v>3.7626703677233274E-2</v>
      </c>
      <c r="T8018" s="582">
        <v>1.4963417614732501E-2</v>
      </c>
      <c r="U8018" s="582">
        <v>1.6439389237831725</v>
      </c>
      <c r="V8018" s="582">
        <v>1766.16147232055</v>
      </c>
      <c r="W8018" s="582">
        <v>9.6733624905633975E-2</v>
      </c>
      <c r="X8018" s="582">
        <v>4.0380087613205697E-2</v>
      </c>
      <c r="Y8018" s="582">
        <v>1.5235805069096326E-2</v>
      </c>
    </row>
    <row r="8019" spans="1:25" x14ac:dyDescent="0.3">
      <c r="A8019" s="61" t="s">
        <v>8506</v>
      </c>
      <c r="B8019" s="61" t="s">
        <v>2195</v>
      </c>
      <c r="C8019" s="61" t="s">
        <v>46</v>
      </c>
      <c r="D8019" s="36">
        <v>1</v>
      </c>
      <c r="E8019" s="36">
        <v>2012</v>
      </c>
      <c r="F8019" s="578">
        <v>59.069920229046424</v>
      </c>
      <c r="G8019" s="578">
        <v>8509.1259511311819</v>
      </c>
      <c r="H8019" s="578">
        <v>6.4775465945713195</v>
      </c>
      <c r="I8019" s="578">
        <v>3.8445799872279123</v>
      </c>
      <c r="J8019" s="578">
        <v>7.267075156172112E-2</v>
      </c>
      <c r="K8019" s="578">
        <v>59.427318000428627</v>
      </c>
      <c r="L8019" s="578">
        <v>8559.1063435872347</v>
      </c>
      <c r="M8019" s="578">
        <v>6.4931273878707181</v>
      </c>
      <c r="N8019" s="578">
        <v>3.8671100139617902</v>
      </c>
      <c r="O8019" s="578">
        <v>7.3097616046046171E-2</v>
      </c>
      <c r="P8019" s="578">
        <v>59.069922398310126</v>
      </c>
      <c r="Q8019" s="578">
        <v>8509.1259511311819</v>
      </c>
      <c r="R8019" s="578">
        <v>6.4775465372173695</v>
      </c>
      <c r="S8019" s="578">
        <v>3.8445800393819747</v>
      </c>
      <c r="T8019" s="578">
        <v>7.267075156172112E-2</v>
      </c>
      <c r="U8019" s="578">
        <v>59.427317485446054</v>
      </c>
      <c r="V8019" s="578">
        <v>8559.1063944498637</v>
      </c>
      <c r="W8019" s="578">
        <v>6.493127069746448</v>
      </c>
      <c r="X8019" s="578">
        <v>3.8671100139617902</v>
      </c>
      <c r="Y8019" s="578">
        <v>7.3097616046046171E-2</v>
      </c>
    </row>
    <row r="8020" spans="1:25" x14ac:dyDescent="0.3">
      <c r="A8020" s="61" t="s">
        <v>8507</v>
      </c>
      <c r="B8020" s="61" t="s">
        <v>2195</v>
      </c>
      <c r="C8020" s="61" t="s">
        <v>46</v>
      </c>
      <c r="D8020" s="36">
        <v>2</v>
      </c>
      <c r="E8020" s="36">
        <v>2012</v>
      </c>
      <c r="F8020" s="578">
        <v>31.082330950982076</v>
      </c>
      <c r="G8020" s="578">
        <v>4718.1258824666302</v>
      </c>
      <c r="H8020" s="578">
        <v>3.58709305385127</v>
      </c>
      <c r="I8020" s="578">
        <v>2.0596894497672675</v>
      </c>
      <c r="J8020" s="578">
        <v>4.0294452221132773E-2</v>
      </c>
      <c r="K8020" s="578">
        <v>31.662889245916901</v>
      </c>
      <c r="L8020" s="578">
        <v>4794.32712300618</v>
      </c>
      <c r="M8020" s="578">
        <v>3.6149129724750848</v>
      </c>
      <c r="N8020" s="578">
        <v>2.0872752964496577</v>
      </c>
      <c r="O8020" s="578">
        <v>4.0945276967249776E-2</v>
      </c>
      <c r="P8020" s="578">
        <v>31.082333551108547</v>
      </c>
      <c r="Q8020" s="578">
        <v>4718.1258824666302</v>
      </c>
      <c r="R8020" s="578">
        <v>3.5870930016972049</v>
      </c>
      <c r="S8020" s="578">
        <v>2.0596894497672675</v>
      </c>
      <c r="T8020" s="578">
        <v>4.0294452221132773E-2</v>
      </c>
      <c r="U8020" s="578">
        <v>31.662888720456923</v>
      </c>
      <c r="V8020" s="578">
        <v>4794.32712300618</v>
      </c>
      <c r="W8020" s="578">
        <v>3.6149129724750848</v>
      </c>
      <c r="X8020" s="578">
        <v>2.0872752616802801</v>
      </c>
      <c r="Y8020" s="578">
        <v>4.0945275919511873E-2</v>
      </c>
    </row>
    <row r="8021" spans="1:25" x14ac:dyDescent="0.3">
      <c r="A8021" s="61" t="s">
        <v>8508</v>
      </c>
      <c r="B8021" s="61" t="s">
        <v>2195</v>
      </c>
      <c r="C8021" s="61" t="s">
        <v>46</v>
      </c>
      <c r="D8021" s="36">
        <v>3</v>
      </c>
      <c r="E8021" s="36">
        <v>2012</v>
      </c>
      <c r="F8021" s="578">
        <v>18.675193882227127</v>
      </c>
      <c r="G8021" s="578">
        <v>2968.489494323725</v>
      </c>
      <c r="H8021" s="578">
        <v>1.9309038517918999</v>
      </c>
      <c r="I8021" s="578">
        <v>1.2191728555286876</v>
      </c>
      <c r="J8021" s="578">
        <v>2.5352082545092927E-2</v>
      </c>
      <c r="K8021" s="578">
        <v>18.591339630399776</v>
      </c>
      <c r="L8021" s="578">
        <v>2940.501228332515</v>
      </c>
      <c r="M8021" s="578">
        <v>1.9316329155117224</v>
      </c>
      <c r="N8021" s="578">
        <v>1.2116858093067948</v>
      </c>
      <c r="O8021" s="578">
        <v>2.5113012234214676E-2</v>
      </c>
      <c r="P8021" s="578">
        <v>18.6751959772809</v>
      </c>
      <c r="Q8021" s="578">
        <v>2968.489494323725</v>
      </c>
      <c r="R8021" s="578">
        <v>1.9309038528008351</v>
      </c>
      <c r="S8021" s="578">
        <v>1.2191728907637249</v>
      </c>
      <c r="T8021" s="578">
        <v>2.5352084087595903E-2</v>
      </c>
      <c r="U8021" s="578">
        <v>18.5913401454163</v>
      </c>
      <c r="V8021" s="578">
        <v>2940.501228332515</v>
      </c>
      <c r="W8021" s="578">
        <v>1.9316329139983224</v>
      </c>
      <c r="X8021" s="578">
        <v>1.2116858620817423</v>
      </c>
      <c r="Y8021" s="578">
        <v>2.5113011186476776E-2</v>
      </c>
    </row>
    <row r="8022" spans="1:25" x14ac:dyDescent="0.3">
      <c r="A8022" s="61" t="s">
        <v>8509</v>
      </c>
      <c r="B8022" s="61" t="s">
        <v>2195</v>
      </c>
      <c r="C8022" s="61" t="s">
        <v>46</v>
      </c>
      <c r="D8022" s="36">
        <v>4</v>
      </c>
      <c r="E8022" s="36">
        <v>2012</v>
      </c>
      <c r="F8022" s="578">
        <v>15.987283498659899</v>
      </c>
      <c r="G8022" s="578">
        <v>2652.8967946370376</v>
      </c>
      <c r="H8022" s="578">
        <v>1.3455021424451774</v>
      </c>
      <c r="I8022" s="578">
        <v>1.0437147794291348</v>
      </c>
      <c r="J8022" s="578">
        <v>2.2656918483941448E-2</v>
      </c>
      <c r="K8022" s="578">
        <v>15.722613727693226</v>
      </c>
      <c r="L8022" s="578">
        <v>2596.7357559204052</v>
      </c>
      <c r="M8022" s="578">
        <v>1.3451952999845724</v>
      </c>
      <c r="N8022" s="578">
        <v>1.0253622214465026</v>
      </c>
      <c r="O8022" s="578">
        <v>2.2177245894757378E-2</v>
      </c>
      <c r="P8022" s="578">
        <v>15.987283503636673</v>
      </c>
      <c r="Q8022" s="578">
        <v>2652.8967946370376</v>
      </c>
      <c r="R8022" s="578">
        <v>1.3455021424451774</v>
      </c>
      <c r="S8022" s="578">
        <v>1.0437148058166075</v>
      </c>
      <c r="T8022" s="578">
        <v>2.2656918483941448E-2</v>
      </c>
      <c r="U8022" s="578">
        <v>15.722613739194127</v>
      </c>
      <c r="V8022" s="578">
        <v>2596.7357559204052</v>
      </c>
      <c r="W8022" s="578">
        <v>1.3451952984711726</v>
      </c>
      <c r="X8022" s="578">
        <v>1.0253621951366449</v>
      </c>
      <c r="Y8022" s="578">
        <v>2.2177245894757378E-2</v>
      </c>
    </row>
    <row r="8023" spans="1:25" x14ac:dyDescent="0.3">
      <c r="A8023" s="61" t="s">
        <v>8510</v>
      </c>
      <c r="B8023" s="61" t="s">
        <v>2195</v>
      </c>
      <c r="C8023" s="61" t="s">
        <v>46</v>
      </c>
      <c r="D8023" s="36">
        <v>5</v>
      </c>
      <c r="E8023" s="36">
        <v>2012</v>
      </c>
      <c r="F8023" s="578">
        <v>14.069503097688202</v>
      </c>
      <c r="G8023" s="578">
        <v>2335.0305086771623</v>
      </c>
      <c r="H8023" s="578">
        <v>1.0446726249841274</v>
      </c>
      <c r="I8023" s="578">
        <v>0.91032037883996919</v>
      </c>
      <c r="J8023" s="578">
        <v>1.9942233144926474E-2</v>
      </c>
      <c r="K8023" s="578">
        <v>13.834589432532026</v>
      </c>
      <c r="L8023" s="578">
        <v>2291.9427998860629</v>
      </c>
      <c r="M8023" s="578">
        <v>1.045725235288645</v>
      </c>
      <c r="N8023" s="578">
        <v>0.89344464374395671</v>
      </c>
      <c r="O8023" s="578">
        <v>1.9574208553725173E-2</v>
      </c>
      <c r="P8023" s="578">
        <v>14.069504656295326</v>
      </c>
      <c r="Q8023" s="578">
        <v>2335.0305608113576</v>
      </c>
      <c r="R8023" s="578">
        <v>1.0446725989847101</v>
      </c>
      <c r="S8023" s="578">
        <v>0.91032036300748542</v>
      </c>
      <c r="T8023" s="578">
        <v>1.9942233144926474E-2</v>
      </c>
      <c r="U8023" s="578">
        <v>13.834590476127499</v>
      </c>
      <c r="V8023" s="578">
        <v>2291.9427998860629</v>
      </c>
      <c r="W8023" s="578">
        <v>1.0457252406049475</v>
      </c>
      <c r="X8023" s="578">
        <v>0.89344462814430325</v>
      </c>
      <c r="Y8023" s="578">
        <v>1.9574209077594124E-2</v>
      </c>
    </row>
    <row r="8024" spans="1:25" x14ac:dyDescent="0.3">
      <c r="A8024" s="61" t="s">
        <v>8511</v>
      </c>
      <c r="B8024" s="61" t="s">
        <v>2195</v>
      </c>
      <c r="C8024" s="61" t="s">
        <v>46</v>
      </c>
      <c r="D8024" s="36">
        <v>6</v>
      </c>
      <c r="E8024" s="36">
        <v>2012</v>
      </c>
      <c r="F8024" s="578">
        <v>12.92860757657515</v>
      </c>
      <c r="G8024" s="578">
        <v>2177.56934356689</v>
      </c>
      <c r="H8024" s="578">
        <v>0.89046500124580519</v>
      </c>
      <c r="I8024" s="578">
        <v>0.83372131797174553</v>
      </c>
      <c r="J8024" s="578">
        <v>1.859746163245285E-2</v>
      </c>
      <c r="K8024" s="578">
        <v>12.748284314778399</v>
      </c>
      <c r="L8024" s="578">
        <v>2147.0503743489526</v>
      </c>
      <c r="M8024" s="578">
        <v>0.88968896355557536</v>
      </c>
      <c r="N8024" s="578">
        <v>0.81934186816215471</v>
      </c>
      <c r="O8024" s="578">
        <v>1.8336836403856627E-2</v>
      </c>
      <c r="P8024" s="578">
        <v>12.928607056601276</v>
      </c>
      <c r="Q8024" s="578">
        <v>2177.56934356689</v>
      </c>
      <c r="R8024" s="578">
        <v>0.89046500436961629</v>
      </c>
      <c r="S8024" s="578">
        <v>0.833721286306778</v>
      </c>
      <c r="T8024" s="578">
        <v>1.8597462156321798E-2</v>
      </c>
      <c r="U8024" s="578">
        <v>12.748284831609102</v>
      </c>
      <c r="V8024" s="578">
        <v>2147.0503743489526</v>
      </c>
      <c r="W8024" s="578">
        <v>0.88968897036587169</v>
      </c>
      <c r="X8024" s="578">
        <v>0.81934191783269195</v>
      </c>
      <c r="Y8024" s="578">
        <v>1.8336836403856627E-2</v>
      </c>
    </row>
    <row r="8025" spans="1:25" x14ac:dyDescent="0.3">
      <c r="A8025" s="61" t="s">
        <v>8512</v>
      </c>
      <c r="B8025" s="61" t="s">
        <v>2195</v>
      </c>
      <c r="C8025" s="61" t="s">
        <v>46</v>
      </c>
      <c r="D8025" s="36">
        <v>7</v>
      </c>
      <c r="E8025" s="36">
        <v>2012</v>
      </c>
      <c r="F8025" s="578">
        <v>12.588146599354001</v>
      </c>
      <c r="G8025" s="578">
        <v>2130.6216532389271</v>
      </c>
      <c r="H8025" s="578">
        <v>0.78400400139313753</v>
      </c>
      <c r="I8025" s="578">
        <v>0.7793182485426462</v>
      </c>
      <c r="J8025" s="578">
        <v>1.8196573248133025E-2</v>
      </c>
      <c r="K8025" s="578">
        <v>12.434634752974127</v>
      </c>
      <c r="L8025" s="578">
        <v>2107.9730974833128</v>
      </c>
      <c r="M8025" s="578">
        <v>0.78196306689642325</v>
      </c>
      <c r="N8025" s="578">
        <v>0.76890314370393698</v>
      </c>
      <c r="O8025" s="578">
        <v>1.80031290510669E-2</v>
      </c>
      <c r="P8025" s="578">
        <v>12.588145035061874</v>
      </c>
      <c r="Q8025" s="578">
        <v>2130.6216532389271</v>
      </c>
      <c r="R8025" s="578">
        <v>0.78400395760157426</v>
      </c>
      <c r="S8025" s="578">
        <v>0.77931819049020523</v>
      </c>
      <c r="T8025" s="578">
        <v>1.8196573248133025E-2</v>
      </c>
      <c r="U8025" s="578">
        <v>12.434635798228525</v>
      </c>
      <c r="V8025" s="578">
        <v>2107.9730974833128</v>
      </c>
      <c r="W8025" s="578">
        <v>0.78196306658598247</v>
      </c>
      <c r="X8025" s="578">
        <v>0.76890312383572201</v>
      </c>
      <c r="Y8025" s="578">
        <v>1.8003129574935849E-2</v>
      </c>
    </row>
    <row r="8026" spans="1:25" x14ac:dyDescent="0.3">
      <c r="A8026" s="61" t="s">
        <v>8513</v>
      </c>
      <c r="B8026" s="61" t="s">
        <v>2195</v>
      </c>
      <c r="C8026" s="61" t="s">
        <v>46</v>
      </c>
      <c r="D8026" s="36">
        <v>8</v>
      </c>
      <c r="E8026" s="36">
        <v>2012</v>
      </c>
      <c r="F8026" s="578">
        <v>10.90426871635518</v>
      </c>
      <c r="G8026" s="578">
        <v>1795.98581949869</v>
      </c>
      <c r="H8026" s="578">
        <v>0.71057653952933175</v>
      </c>
      <c r="I8026" s="578">
        <v>0.609857998788356</v>
      </c>
      <c r="J8026" s="578">
        <v>1.5338582384477625E-2</v>
      </c>
      <c r="K8026" s="578">
        <v>10.914657236935412</v>
      </c>
      <c r="L8026" s="578">
        <v>1808.0723813374775</v>
      </c>
      <c r="M8026" s="578">
        <v>0.70749794827618895</v>
      </c>
      <c r="N8026" s="578">
        <v>0.6158999452988303</v>
      </c>
      <c r="O8026" s="578">
        <v>1.5441811604735725E-2</v>
      </c>
      <c r="P8026" s="578">
        <v>10.90426892708148</v>
      </c>
      <c r="Q8026" s="578">
        <v>1795.98581949869</v>
      </c>
      <c r="R8026" s="578">
        <v>0.71057652317297926</v>
      </c>
      <c r="S8026" s="578">
        <v>0.60985799366608207</v>
      </c>
      <c r="T8026" s="578">
        <v>1.5338582384477625E-2</v>
      </c>
      <c r="U8026" s="578">
        <v>10.914655717206168</v>
      </c>
      <c r="V8026" s="578">
        <v>1808.0723813374775</v>
      </c>
      <c r="W8026" s="578">
        <v>0.70749793611078771</v>
      </c>
      <c r="X8026" s="578">
        <v>0.61589995523293761</v>
      </c>
      <c r="Y8026" s="578">
        <v>1.5441811604735725E-2</v>
      </c>
    </row>
    <row r="8027" spans="1:25" x14ac:dyDescent="0.3">
      <c r="A8027" s="61" t="s">
        <v>8514</v>
      </c>
      <c r="B8027" s="61" t="s">
        <v>2195</v>
      </c>
      <c r="C8027" s="61" t="s">
        <v>46</v>
      </c>
      <c r="D8027" s="36">
        <v>9</v>
      </c>
      <c r="E8027" s="36">
        <v>2012</v>
      </c>
      <c r="F8027" s="578">
        <v>10.595098454737984</v>
      </c>
      <c r="G8027" s="578">
        <v>1749.0229123433348</v>
      </c>
      <c r="H8027" s="578">
        <v>0.65982567697452954</v>
      </c>
      <c r="I8027" s="578">
        <v>0.562023014295846</v>
      </c>
      <c r="J8027" s="578">
        <v>1.493751882420225E-2</v>
      </c>
      <c r="K8027" s="578">
        <v>10.670632131974894</v>
      </c>
      <c r="L8027" s="578">
        <v>1776.096553802485</v>
      </c>
      <c r="M8027" s="578">
        <v>0.65593310422263995</v>
      </c>
      <c r="N8027" s="578">
        <v>0.57830387753589629</v>
      </c>
      <c r="O8027" s="578">
        <v>1.5168769721640225E-2</v>
      </c>
      <c r="P8027" s="578">
        <v>10.595097795123918</v>
      </c>
      <c r="Q8027" s="578">
        <v>1749.0228608449222</v>
      </c>
      <c r="R8027" s="578">
        <v>0.65982567169703477</v>
      </c>
      <c r="S8027" s="578">
        <v>0.56202301212275996</v>
      </c>
      <c r="T8027" s="578">
        <v>1.493751882420225E-2</v>
      </c>
      <c r="U8027" s="578">
        <v>10.670631545877134</v>
      </c>
      <c r="V8027" s="578">
        <v>1776.096553802485</v>
      </c>
      <c r="W8027" s="578">
        <v>0.65593309366765074</v>
      </c>
      <c r="X8027" s="578">
        <v>0.57830388300741642</v>
      </c>
      <c r="Y8027" s="578">
        <v>1.5168769721640225E-2</v>
      </c>
    </row>
    <row r="8028" spans="1:25" x14ac:dyDescent="0.3">
      <c r="A8028" s="61" t="s">
        <v>8515</v>
      </c>
      <c r="B8028" s="61" t="s">
        <v>2195</v>
      </c>
      <c r="C8028" s="61" t="s">
        <v>46</v>
      </c>
      <c r="D8028" s="36">
        <v>10</v>
      </c>
      <c r="E8028" s="36">
        <v>2012</v>
      </c>
      <c r="F8028" s="578">
        <v>10.354624458593481</v>
      </c>
      <c r="G8028" s="578">
        <v>1712.4880002339626</v>
      </c>
      <c r="H8028" s="578">
        <v>0.62035282270517145</v>
      </c>
      <c r="I8028" s="578">
        <v>0.52481794520281255</v>
      </c>
      <c r="J8028" s="578">
        <v>1.4625536316695274E-2</v>
      </c>
      <c r="K8028" s="578">
        <v>10.48678159024464</v>
      </c>
      <c r="L8028" s="578">
        <v>1751.685323079425</v>
      </c>
      <c r="M8028" s="578">
        <v>0.61668598304580224</v>
      </c>
      <c r="N8028" s="578">
        <v>0.54846335346034403</v>
      </c>
      <c r="O8028" s="578">
        <v>1.4960269822040524E-2</v>
      </c>
      <c r="P8028" s="578">
        <v>10.354624245131445</v>
      </c>
      <c r="Q8028" s="578">
        <v>1712.4880002339626</v>
      </c>
      <c r="R8028" s="578">
        <v>0.62035281826198652</v>
      </c>
      <c r="S8028" s="578">
        <v>0.52481794574608398</v>
      </c>
      <c r="T8028" s="578">
        <v>1.4625536316695274E-2</v>
      </c>
      <c r="U8028" s="578">
        <v>10.486782698208085</v>
      </c>
      <c r="V8028" s="578">
        <v>1751.685323079425</v>
      </c>
      <c r="W8028" s="578">
        <v>0.61668599360079146</v>
      </c>
      <c r="X8028" s="578">
        <v>0.54846338737600742</v>
      </c>
      <c r="Y8028" s="578">
        <v>1.4960269822040524E-2</v>
      </c>
    </row>
    <row r="8029" spans="1:25" x14ac:dyDescent="0.3">
      <c r="A8029" s="61" t="s">
        <v>8516</v>
      </c>
      <c r="B8029" s="61" t="s">
        <v>2195</v>
      </c>
      <c r="C8029" s="61" t="s">
        <v>46</v>
      </c>
      <c r="D8029" s="36">
        <v>11</v>
      </c>
      <c r="E8029" s="36">
        <v>2012</v>
      </c>
      <c r="F8029" s="578">
        <v>10.012562711742513</v>
      </c>
      <c r="G8029" s="578">
        <v>1638.3416684468548</v>
      </c>
      <c r="H8029" s="578">
        <v>0.58886393151866845</v>
      </c>
      <c r="I8029" s="578">
        <v>0.4630591012537475</v>
      </c>
      <c r="J8029" s="578">
        <v>1.3992285433535725E-2</v>
      </c>
      <c r="K8029" s="578">
        <v>10.204815399813594</v>
      </c>
      <c r="L8029" s="578">
        <v>1690.8824831644652</v>
      </c>
      <c r="M8029" s="578">
        <v>0.58556969828593186</v>
      </c>
      <c r="N8029" s="578">
        <v>0.49499849916901428</v>
      </c>
      <c r="O8029" s="578">
        <v>1.4441013491402026E-2</v>
      </c>
      <c r="P8029" s="578">
        <v>10.012564683636192</v>
      </c>
      <c r="Q8029" s="578">
        <v>1638.3416684468548</v>
      </c>
      <c r="R8029" s="578">
        <v>0.5888638845450862</v>
      </c>
      <c r="S8029" s="578">
        <v>0.46305908123031203</v>
      </c>
      <c r="T8029" s="578">
        <v>1.3992285433535725E-2</v>
      </c>
      <c r="U8029" s="578">
        <v>10.204816229437681</v>
      </c>
      <c r="V8029" s="578">
        <v>1690.8824831644652</v>
      </c>
      <c r="W8029" s="578">
        <v>0.58556970325298552</v>
      </c>
      <c r="X8029" s="578">
        <v>0.49499849920781952</v>
      </c>
      <c r="Y8029" s="578">
        <v>1.4441013491402026E-2</v>
      </c>
    </row>
    <row r="8030" spans="1:25" x14ac:dyDescent="0.3">
      <c r="A8030" s="61" t="s">
        <v>8517</v>
      </c>
      <c r="B8030" s="61" t="s">
        <v>2195</v>
      </c>
      <c r="C8030" s="61" t="s">
        <v>46</v>
      </c>
      <c r="D8030" s="36">
        <v>12</v>
      </c>
      <c r="E8030" s="36">
        <v>2012</v>
      </c>
      <c r="F8030" s="578">
        <v>9.7176976052481265</v>
      </c>
      <c r="G8030" s="578">
        <v>1562.091551462805</v>
      </c>
      <c r="H8030" s="578">
        <v>0.56216861765521231</v>
      </c>
      <c r="I8030" s="578">
        <v>0.39518495416268651</v>
      </c>
      <c r="J8030" s="578">
        <v>1.3341065680530499E-2</v>
      </c>
      <c r="K8030" s="578">
        <v>9.9390867781306103</v>
      </c>
      <c r="L8030" s="578">
        <v>1622.840431213375</v>
      </c>
      <c r="M8030" s="578">
        <v>0.5587637479184191</v>
      </c>
      <c r="N8030" s="578">
        <v>0.43380438513122421</v>
      </c>
      <c r="O8030" s="578">
        <v>1.3859865789224048E-2</v>
      </c>
      <c r="P8030" s="578">
        <v>9.7176977641502091</v>
      </c>
      <c r="Q8030" s="578">
        <v>1562.091551462805</v>
      </c>
      <c r="R8030" s="578">
        <v>0.56216861765521253</v>
      </c>
      <c r="S8030" s="578">
        <v>0.39518495416268651</v>
      </c>
      <c r="T8030" s="578">
        <v>1.3341065680530499E-2</v>
      </c>
      <c r="U8030" s="578">
        <v>9.9390866341927673</v>
      </c>
      <c r="V8030" s="578">
        <v>1622.840431213375</v>
      </c>
      <c r="W8030" s="578">
        <v>0.5587637479184191</v>
      </c>
      <c r="X8030" s="578">
        <v>0.43380445474758667</v>
      </c>
      <c r="Y8030" s="578">
        <v>1.3859865789224048E-2</v>
      </c>
    </row>
    <row r="8031" spans="1:25" x14ac:dyDescent="0.3">
      <c r="A8031" s="61" t="s">
        <v>8518</v>
      </c>
      <c r="B8031" s="61" t="s">
        <v>2195</v>
      </c>
      <c r="C8031" s="61" t="s">
        <v>46</v>
      </c>
      <c r="D8031" s="36">
        <v>13</v>
      </c>
      <c r="E8031" s="36">
        <v>2012</v>
      </c>
      <c r="F8031" s="578">
        <v>9.9525429143977391</v>
      </c>
      <c r="G8031" s="578">
        <v>1581.7603963216075</v>
      </c>
      <c r="H8031" s="578">
        <v>0.53506002914703699</v>
      </c>
      <c r="I8031" s="578">
        <v>0.36161958693992297</v>
      </c>
      <c r="J8031" s="578">
        <v>1.3509068618683725E-2</v>
      </c>
      <c r="K8031" s="578">
        <v>10.155139777489229</v>
      </c>
      <c r="L8031" s="578">
        <v>1641.124757130935</v>
      </c>
      <c r="M8031" s="578">
        <v>0.53230984656450597</v>
      </c>
      <c r="N8031" s="578">
        <v>0.40220185933867425</v>
      </c>
      <c r="O8031" s="578">
        <v>1.4016054056507176E-2</v>
      </c>
      <c r="P8031" s="578">
        <v>9.9525426411418927</v>
      </c>
      <c r="Q8031" s="578">
        <v>1581.7603963216075</v>
      </c>
      <c r="R8031" s="578">
        <v>0.53505997485869194</v>
      </c>
      <c r="S8031" s="578">
        <v>0.36161958589218501</v>
      </c>
      <c r="T8031" s="578">
        <v>1.3509068618683725E-2</v>
      </c>
      <c r="U8031" s="578">
        <v>10.155140403085733</v>
      </c>
      <c r="V8031" s="578">
        <v>1641.124757130935</v>
      </c>
      <c r="W8031" s="578">
        <v>0.53230987295197907</v>
      </c>
      <c r="X8031" s="578">
        <v>0.40220185724319824</v>
      </c>
      <c r="Y8031" s="578">
        <v>1.4016054056507176E-2</v>
      </c>
    </row>
    <row r="8032" spans="1:25" x14ac:dyDescent="0.3">
      <c r="A8032" s="61" t="s">
        <v>8519</v>
      </c>
      <c r="B8032" s="61" t="s">
        <v>2195</v>
      </c>
      <c r="C8032" s="61" t="s">
        <v>46</v>
      </c>
      <c r="D8032" s="36">
        <v>14</v>
      </c>
      <c r="E8032" s="36">
        <v>2012</v>
      </c>
      <c r="F8032" s="578">
        <v>10.683399271899034</v>
      </c>
      <c r="G8032" s="578">
        <v>1705.7767613728799</v>
      </c>
      <c r="H8032" s="578">
        <v>0.51147130636187854</v>
      </c>
      <c r="I8032" s="578">
        <v>0.36776813864707897</v>
      </c>
      <c r="J8032" s="578">
        <v>1.4568238557937201E-2</v>
      </c>
      <c r="K8032" s="578">
        <v>10.820143097342196</v>
      </c>
      <c r="L8032" s="578">
        <v>1753.7602259317973</v>
      </c>
      <c r="M8032" s="578">
        <v>0.50922884524334178</v>
      </c>
      <c r="N8032" s="578">
        <v>0.40619950671680199</v>
      </c>
      <c r="O8032" s="578">
        <v>1.497805303855175E-2</v>
      </c>
      <c r="P8032" s="578">
        <v>10.683399534580476</v>
      </c>
      <c r="Q8032" s="578">
        <v>1705.7767613728799</v>
      </c>
      <c r="R8032" s="578">
        <v>0.51147130636187854</v>
      </c>
      <c r="S8032" s="578">
        <v>0.36776815975705746</v>
      </c>
      <c r="T8032" s="578">
        <v>1.4568238557937201E-2</v>
      </c>
      <c r="U8032" s="578">
        <v>10.820143559685661</v>
      </c>
      <c r="V8032" s="578">
        <v>1753.7602259317973</v>
      </c>
      <c r="W8032" s="578">
        <v>0.50922885052083622</v>
      </c>
      <c r="X8032" s="578">
        <v>0.40619950772573477</v>
      </c>
      <c r="Y8032" s="578">
        <v>1.497805303855175E-2</v>
      </c>
    </row>
    <row r="8033" spans="1:25" x14ac:dyDescent="0.3">
      <c r="A8033" s="61" t="s">
        <v>8520</v>
      </c>
      <c r="B8033" s="61" t="s">
        <v>2195</v>
      </c>
      <c r="C8033" s="61" t="s">
        <v>46</v>
      </c>
      <c r="D8033" s="36">
        <v>15</v>
      </c>
      <c r="E8033" s="36">
        <v>2012</v>
      </c>
      <c r="F8033" s="578">
        <v>11.309817218915326</v>
      </c>
      <c r="G8033" s="578">
        <v>1812.0866635640398</v>
      </c>
      <c r="H8033" s="578">
        <v>0.49125182942952927</v>
      </c>
      <c r="I8033" s="578">
        <v>0.37303640786558345</v>
      </c>
      <c r="J8033" s="578">
        <v>1.5476157917873875E-2</v>
      </c>
      <c r="K8033" s="578">
        <v>11.393019689630176</v>
      </c>
      <c r="L8033" s="578">
        <v>1850.2348098754851</v>
      </c>
      <c r="M8033" s="578">
        <v>0.48986088391393373</v>
      </c>
      <c r="N8033" s="578">
        <v>0.4077808617148545</v>
      </c>
      <c r="O8033" s="578">
        <v>1.580198951220755E-2</v>
      </c>
      <c r="P8033" s="578">
        <v>11.309819831638949</v>
      </c>
      <c r="Q8033" s="578">
        <v>1812.0866635640398</v>
      </c>
      <c r="R8033" s="578">
        <v>0.49125182995339822</v>
      </c>
      <c r="S8033" s="578">
        <v>0.37303641842057256</v>
      </c>
      <c r="T8033" s="578">
        <v>1.5476157394004923E-2</v>
      </c>
      <c r="U8033" s="578">
        <v>11.393019162132951</v>
      </c>
      <c r="V8033" s="578">
        <v>1850.2348098754851</v>
      </c>
      <c r="W8033" s="578">
        <v>0.48986091464757875</v>
      </c>
      <c r="X8033" s="578">
        <v>0.40778083061256098</v>
      </c>
      <c r="Y8033" s="578">
        <v>1.580198951220755E-2</v>
      </c>
    </row>
    <row r="8034" spans="1:25" x14ac:dyDescent="0.3">
      <c r="A8034" s="580" t="s">
        <v>8521</v>
      </c>
      <c r="B8034" s="580" t="s">
        <v>2195</v>
      </c>
      <c r="C8034" s="580" t="s">
        <v>46</v>
      </c>
      <c r="D8034" s="581">
        <v>16</v>
      </c>
      <c r="E8034" s="581">
        <v>2012</v>
      </c>
      <c r="F8034" s="582">
        <v>12.035903747305024</v>
      </c>
      <c r="G8034" s="582">
        <v>1948.3831354776976</v>
      </c>
      <c r="H8034" s="582">
        <v>0.48125951329226724</v>
      </c>
      <c r="I8034" s="582">
        <v>0.38891768007306349</v>
      </c>
      <c r="J8034" s="582">
        <v>1.6640253559065326E-2</v>
      </c>
      <c r="K8034" s="582">
        <v>12.053865471549148</v>
      </c>
      <c r="L8034" s="582">
        <v>1974.0338541666624</v>
      </c>
      <c r="M8034" s="582">
        <v>0.47987347806823222</v>
      </c>
      <c r="N8034" s="582">
        <v>0.42053019162267402</v>
      </c>
      <c r="O8034" s="582">
        <v>1.6859332312984972E-2</v>
      </c>
      <c r="P8034" s="582">
        <v>12.035903226593826</v>
      </c>
      <c r="Q8034" s="582">
        <v>1948.3831354776976</v>
      </c>
      <c r="R8034" s="582">
        <v>0.48125952506961722</v>
      </c>
      <c r="S8034" s="582">
        <v>0.3889176758433065</v>
      </c>
      <c r="T8034" s="582">
        <v>1.6640253559065326E-2</v>
      </c>
      <c r="U8034" s="582">
        <v>12.053864956324052</v>
      </c>
      <c r="V8034" s="582">
        <v>1974.0338541666624</v>
      </c>
      <c r="W8034" s="582">
        <v>0.47987348328266877</v>
      </c>
      <c r="X8034" s="582">
        <v>0.42053020217766329</v>
      </c>
      <c r="Y8034" s="582">
        <v>1.6859332312984972E-2</v>
      </c>
    </row>
    <row r="8035" spans="1:25" x14ac:dyDescent="0.3">
      <c r="A8035" s="61" t="s">
        <v>8522</v>
      </c>
      <c r="B8035" s="61" t="s">
        <v>2195</v>
      </c>
      <c r="C8035" s="61" t="s">
        <v>46</v>
      </c>
      <c r="D8035" s="36">
        <v>1</v>
      </c>
      <c r="E8035" s="36">
        <v>2020</v>
      </c>
      <c r="F8035" s="578">
        <v>18.687885497793648</v>
      </c>
      <c r="G8035" s="578">
        <v>8112.287198384598</v>
      </c>
      <c r="H8035" s="578">
        <v>1.9509799325217752</v>
      </c>
      <c r="I8035" s="578">
        <v>0.9108093604445453</v>
      </c>
      <c r="J8035" s="578">
        <v>7.0486919023096534E-2</v>
      </c>
      <c r="K8035" s="578">
        <v>18.801831409504874</v>
      </c>
      <c r="L8035" s="578">
        <v>8164.7055664062482</v>
      </c>
      <c r="M8035" s="578">
        <v>1.9557571751259526</v>
      </c>
      <c r="N8035" s="578">
        <v>0.91667719526837221</v>
      </c>
      <c r="O8035" s="578">
        <v>7.0941946158806446E-2</v>
      </c>
      <c r="P8035" s="578">
        <v>18.687887048140176</v>
      </c>
      <c r="Q8035" s="578">
        <v>8112.2872441609652</v>
      </c>
      <c r="R8035" s="578">
        <v>1.950979925459245</v>
      </c>
      <c r="S8035" s="578">
        <v>0.91080930766959944</v>
      </c>
      <c r="T8035" s="578">
        <v>7.0486919023096534E-2</v>
      </c>
      <c r="U8035" s="578">
        <v>18.801829365940574</v>
      </c>
      <c r="V8035" s="578">
        <v>8164.7056172688772</v>
      </c>
      <c r="W8035" s="578">
        <v>1.9557571735543451</v>
      </c>
      <c r="X8035" s="578">
        <v>0.916677174158394</v>
      </c>
      <c r="Y8035" s="578">
        <v>7.094194511106855E-2</v>
      </c>
    </row>
    <row r="8036" spans="1:25" x14ac:dyDescent="0.3">
      <c r="A8036" s="61" t="s">
        <v>8523</v>
      </c>
      <c r="B8036" s="61" t="s">
        <v>2195</v>
      </c>
      <c r="C8036" s="61" t="s">
        <v>46</v>
      </c>
      <c r="D8036" s="36">
        <v>2</v>
      </c>
      <c r="E8036" s="36">
        <v>2020</v>
      </c>
      <c r="F8036" s="578">
        <v>9.9067796098824825</v>
      </c>
      <c r="G8036" s="578">
        <v>4512.1403299967396</v>
      </c>
      <c r="H8036" s="578">
        <v>1.0885344601895925</v>
      </c>
      <c r="I8036" s="578">
        <v>0.48376399278640703</v>
      </c>
      <c r="J8036" s="578">
        <v>3.9204366311120474E-2</v>
      </c>
      <c r="K8036" s="578">
        <v>10.094207022179013</v>
      </c>
      <c r="L8036" s="578">
        <v>4586.6086018880178</v>
      </c>
      <c r="M8036" s="578">
        <v>1.098191483508945</v>
      </c>
      <c r="N8036" s="578">
        <v>0.49045300995931007</v>
      </c>
      <c r="O8036" s="578">
        <v>3.9851264465444972E-2</v>
      </c>
      <c r="P8036" s="578">
        <v>9.906778616947097</v>
      </c>
      <c r="Q8036" s="578">
        <v>4512.1404825846303</v>
      </c>
      <c r="R8036" s="578">
        <v>1.0885344093743026</v>
      </c>
      <c r="S8036" s="578">
        <v>0.48376399278640703</v>
      </c>
      <c r="T8036" s="578">
        <v>3.9204366311120474E-2</v>
      </c>
      <c r="U8036" s="578">
        <v>10.094208204141349</v>
      </c>
      <c r="V8036" s="578">
        <v>4586.6086018880178</v>
      </c>
      <c r="W8036" s="578">
        <v>1.0981915396017274</v>
      </c>
      <c r="X8036" s="578">
        <v>0.49045300995931007</v>
      </c>
      <c r="Y8036" s="578">
        <v>3.9851263941576023E-2</v>
      </c>
    </row>
    <row r="8037" spans="1:25" x14ac:dyDescent="0.3">
      <c r="A8037" s="61" t="s">
        <v>8524</v>
      </c>
      <c r="B8037" s="61" t="s">
        <v>2195</v>
      </c>
      <c r="C8037" s="61" t="s">
        <v>46</v>
      </c>
      <c r="D8037" s="36">
        <v>3</v>
      </c>
      <c r="E8037" s="36">
        <v>2020</v>
      </c>
      <c r="F8037" s="578">
        <v>5.9600681982192256</v>
      </c>
      <c r="G8037" s="578">
        <v>2836.0403951009075</v>
      </c>
      <c r="H8037" s="578">
        <v>0.59380426498440353</v>
      </c>
      <c r="I8037" s="578">
        <v>0.28738515222600303</v>
      </c>
      <c r="J8037" s="578">
        <v>2.4641630103966777E-2</v>
      </c>
      <c r="K8037" s="578">
        <v>5.9340830215914977</v>
      </c>
      <c r="L8037" s="578">
        <v>2810.2454350789349</v>
      </c>
      <c r="M8037" s="578">
        <v>0.59393302118405678</v>
      </c>
      <c r="N8037" s="578">
        <v>0.28546305780764625</v>
      </c>
      <c r="O8037" s="578">
        <v>2.4417396198259597E-2</v>
      </c>
      <c r="P8037" s="578">
        <v>5.960067835881393</v>
      </c>
      <c r="Q8037" s="578">
        <v>2836.0403951009075</v>
      </c>
      <c r="R8037" s="578">
        <v>0.59380425916363744</v>
      </c>
      <c r="S8037" s="578">
        <v>0.28738514648284702</v>
      </c>
      <c r="T8037" s="578">
        <v>2.4641630103966777E-2</v>
      </c>
      <c r="U8037" s="578">
        <v>5.934083073851065</v>
      </c>
      <c r="V8037" s="578">
        <v>2810.2454350789349</v>
      </c>
      <c r="W8037" s="578">
        <v>0.59393302118405655</v>
      </c>
      <c r="X8037" s="578">
        <v>0.28546305982551179</v>
      </c>
      <c r="Y8037" s="578">
        <v>2.4417395684091951E-2</v>
      </c>
    </row>
    <row r="8038" spans="1:25" x14ac:dyDescent="0.3">
      <c r="A8038" s="61" t="s">
        <v>8525</v>
      </c>
      <c r="B8038" s="61" t="s">
        <v>2195</v>
      </c>
      <c r="C8038" s="61" t="s">
        <v>46</v>
      </c>
      <c r="D8038" s="36">
        <v>4</v>
      </c>
      <c r="E8038" s="36">
        <v>2020</v>
      </c>
      <c r="F8038" s="578">
        <v>5.03957838111576</v>
      </c>
      <c r="G8038" s="578">
        <v>2525.4104614257749</v>
      </c>
      <c r="H8038" s="578">
        <v>0.42301421104639253</v>
      </c>
      <c r="I8038" s="578">
        <v>0.24817483061148427</v>
      </c>
      <c r="J8038" s="578">
        <v>2.1943487653819177E-2</v>
      </c>
      <c r="K8038" s="578">
        <v>4.9615648782091695</v>
      </c>
      <c r="L8038" s="578">
        <v>2473.1722640991147</v>
      </c>
      <c r="M8038" s="578">
        <v>0.42226977012857403</v>
      </c>
      <c r="N8038" s="578">
        <v>0.243645286963631</v>
      </c>
      <c r="O8038" s="578">
        <v>2.1489472167255948E-2</v>
      </c>
      <c r="P8038" s="578">
        <v>5.0395784851110221</v>
      </c>
      <c r="Q8038" s="578">
        <v>2525.4104614257749</v>
      </c>
      <c r="R8038" s="578">
        <v>0.42301421077960749</v>
      </c>
      <c r="S8038" s="578">
        <v>0.24817482758468573</v>
      </c>
      <c r="T8038" s="578">
        <v>2.1943487653819177E-2</v>
      </c>
      <c r="U8038" s="578">
        <v>4.9615645127644976</v>
      </c>
      <c r="V8038" s="578">
        <v>2473.1723162333101</v>
      </c>
      <c r="W8038" s="578">
        <v>0.42226976009745398</v>
      </c>
      <c r="X8038" s="578">
        <v>0.24364528797256377</v>
      </c>
      <c r="Y8038" s="578">
        <v>2.1489472167255948E-2</v>
      </c>
    </row>
    <row r="8039" spans="1:25" x14ac:dyDescent="0.3">
      <c r="A8039" s="61" t="s">
        <v>8526</v>
      </c>
      <c r="B8039" s="61" t="s">
        <v>2195</v>
      </c>
      <c r="C8039" s="61" t="s">
        <v>46</v>
      </c>
      <c r="D8039" s="36">
        <v>5</v>
      </c>
      <c r="E8039" s="36">
        <v>2020</v>
      </c>
      <c r="F8039" s="578">
        <v>4.3822967464075147</v>
      </c>
      <c r="G8039" s="578">
        <v>2216.30909220377</v>
      </c>
      <c r="H8039" s="578">
        <v>0.33233701159770079</v>
      </c>
      <c r="I8039" s="578">
        <v>0.21689986586958726</v>
      </c>
      <c r="J8039" s="578">
        <v>1.9258273571419175E-2</v>
      </c>
      <c r="K8039" s="578">
        <v>4.3180026597049874</v>
      </c>
      <c r="L8039" s="578">
        <v>2176.9246164957626</v>
      </c>
      <c r="M8039" s="578">
        <v>0.3321680782537435</v>
      </c>
      <c r="N8039" s="578">
        <v>0.21281211514724352</v>
      </c>
      <c r="O8039" s="578">
        <v>1.8915896789015525E-2</v>
      </c>
      <c r="P8039" s="578">
        <v>4.3822971064667673</v>
      </c>
      <c r="Q8039" s="578">
        <v>2216.30909220377</v>
      </c>
      <c r="R8039" s="578">
        <v>0.33233700168542124</v>
      </c>
      <c r="S8039" s="578">
        <v>0.21689987522161852</v>
      </c>
      <c r="T8039" s="578">
        <v>1.9258273571419175E-2</v>
      </c>
      <c r="U8039" s="578">
        <v>4.3180027638033271</v>
      </c>
      <c r="V8039" s="578">
        <v>2176.9246164957626</v>
      </c>
      <c r="W8039" s="578">
        <v>0.33216807841138951</v>
      </c>
      <c r="X8039" s="578">
        <v>0.21281214062279652</v>
      </c>
      <c r="Y8039" s="578">
        <v>1.8915896789015525E-2</v>
      </c>
    </row>
    <row r="8040" spans="1:25" x14ac:dyDescent="0.3">
      <c r="A8040" s="61" t="s">
        <v>8527</v>
      </c>
      <c r="B8040" s="61" t="s">
        <v>2195</v>
      </c>
      <c r="C8040" s="61" t="s">
        <v>46</v>
      </c>
      <c r="D8040" s="36">
        <v>6</v>
      </c>
      <c r="E8040" s="36">
        <v>2020</v>
      </c>
      <c r="F8040" s="578">
        <v>3.9931138667682973</v>
      </c>
      <c r="G8040" s="578">
        <v>2061.9000434875425</v>
      </c>
      <c r="H8040" s="578">
        <v>0.28691454104652248</v>
      </c>
      <c r="I8040" s="578">
        <v>0.19871580228209401</v>
      </c>
      <c r="J8040" s="578">
        <v>1.7916987979939798E-2</v>
      </c>
      <c r="K8040" s="578">
        <v>3.9471171881705178</v>
      </c>
      <c r="L8040" s="578">
        <v>2034.8334185282324</v>
      </c>
      <c r="M8040" s="578">
        <v>0.28636163994572872</v>
      </c>
      <c r="N8040" s="578">
        <v>0.19529713511777375</v>
      </c>
      <c r="O8040" s="578">
        <v>1.76816144570087E-2</v>
      </c>
      <c r="P8040" s="578">
        <v>3.9931135538948448</v>
      </c>
      <c r="Q8040" s="578">
        <v>2061.9000434875425</v>
      </c>
      <c r="R8040" s="578">
        <v>0.28691454094465951</v>
      </c>
      <c r="S8040" s="578">
        <v>0.19871580228209401</v>
      </c>
      <c r="T8040" s="578">
        <v>1.7916987979939798E-2</v>
      </c>
      <c r="U8040" s="578">
        <v>3.9471171882735949</v>
      </c>
      <c r="V8040" s="578">
        <v>2034.8335227966249</v>
      </c>
      <c r="W8040" s="578">
        <v>0.28636164635827249</v>
      </c>
      <c r="X8040" s="578">
        <v>0.19529716373654027</v>
      </c>
      <c r="Y8040" s="578">
        <v>1.76816144570087E-2</v>
      </c>
    </row>
    <row r="8041" spans="1:25" x14ac:dyDescent="0.3">
      <c r="A8041" s="61" t="s">
        <v>8528</v>
      </c>
      <c r="B8041" s="61" t="s">
        <v>2195</v>
      </c>
      <c r="C8041" s="61" t="s">
        <v>46</v>
      </c>
      <c r="D8041" s="36">
        <v>7</v>
      </c>
      <c r="E8041" s="36">
        <v>2020</v>
      </c>
      <c r="F8041" s="578">
        <v>3.8542696254941475</v>
      </c>
      <c r="G8041" s="578">
        <v>2016.6842498779251</v>
      </c>
      <c r="H8041" s="578">
        <v>0.2556283479619495</v>
      </c>
      <c r="I8041" s="578">
        <v>0.186317604035139</v>
      </c>
      <c r="J8041" s="578">
        <v>1.75241616767986E-2</v>
      </c>
      <c r="K8041" s="578">
        <v>3.8168476524673052</v>
      </c>
      <c r="L8041" s="578">
        <v>1997.1675084431927</v>
      </c>
      <c r="M8041" s="578">
        <v>0.2548949383538755</v>
      </c>
      <c r="N8041" s="578">
        <v>0.18387155723757975</v>
      </c>
      <c r="O8041" s="578">
        <v>1.7354408046230625E-2</v>
      </c>
      <c r="P8041" s="578">
        <v>3.8542695224277828</v>
      </c>
      <c r="Q8041" s="578">
        <v>2016.6842498779251</v>
      </c>
      <c r="R8041" s="578">
        <v>0.25562834790859251</v>
      </c>
      <c r="S8041" s="578">
        <v>0.18631759883525448</v>
      </c>
      <c r="T8041" s="578">
        <v>1.75241616767986E-2</v>
      </c>
      <c r="U8041" s="578">
        <v>3.8168477046213649</v>
      </c>
      <c r="V8041" s="578">
        <v>1997.167456308995</v>
      </c>
      <c r="W8041" s="578">
        <v>0.25489493762627974</v>
      </c>
      <c r="X8041" s="578">
        <v>0.183871556713711</v>
      </c>
      <c r="Y8041" s="578">
        <v>1.7354408046230625E-2</v>
      </c>
    </row>
    <row r="8042" spans="1:25" x14ac:dyDescent="0.3">
      <c r="A8042" s="61" t="s">
        <v>8529</v>
      </c>
      <c r="B8042" s="61" t="s">
        <v>2195</v>
      </c>
      <c r="C8042" s="61" t="s">
        <v>46</v>
      </c>
      <c r="D8042" s="36">
        <v>8</v>
      </c>
      <c r="E8042" s="36">
        <v>2020</v>
      </c>
      <c r="F8042" s="578">
        <v>3.3272213867858174</v>
      </c>
      <c r="G8042" s="578">
        <v>1688.6226145426401</v>
      </c>
      <c r="H8042" s="578">
        <v>0.22795397787073476</v>
      </c>
      <c r="I8042" s="578">
        <v>0.14441039785742699</v>
      </c>
      <c r="J8042" s="578">
        <v>1.4674426163158649E-2</v>
      </c>
      <c r="K8042" s="578">
        <v>3.3374686573200303</v>
      </c>
      <c r="L8042" s="578">
        <v>1702.9912503560324</v>
      </c>
      <c r="M8042" s="578">
        <v>0.22764276129601024</v>
      </c>
      <c r="N8042" s="578">
        <v>0.146092504262924</v>
      </c>
      <c r="O8042" s="578">
        <v>1.4799052936723425E-2</v>
      </c>
      <c r="P8042" s="578">
        <v>3.3272212822691127</v>
      </c>
      <c r="Q8042" s="578">
        <v>1688.6225102742476</v>
      </c>
      <c r="R8042" s="578">
        <v>0.22795397246469851</v>
      </c>
      <c r="S8042" s="578">
        <v>0.14441039785742699</v>
      </c>
      <c r="T8042" s="578">
        <v>1.4674426163158649E-2</v>
      </c>
      <c r="U8042" s="578">
        <v>3.3374686053224001</v>
      </c>
      <c r="V8042" s="578">
        <v>1702.9912503560324</v>
      </c>
      <c r="W8042" s="578">
        <v>0.22764276050293075</v>
      </c>
      <c r="X8042" s="578">
        <v>0.146092504262924</v>
      </c>
      <c r="Y8042" s="578">
        <v>1.4799052936723425E-2</v>
      </c>
    </row>
    <row r="8043" spans="1:25" x14ac:dyDescent="0.3">
      <c r="A8043" s="61" t="s">
        <v>8530</v>
      </c>
      <c r="B8043" s="61" t="s">
        <v>2195</v>
      </c>
      <c r="C8043" s="61" t="s">
        <v>46</v>
      </c>
      <c r="D8043" s="36">
        <v>9</v>
      </c>
      <c r="E8043" s="36">
        <v>2020</v>
      </c>
      <c r="F8043" s="578">
        <v>3.2099501515676772</v>
      </c>
      <c r="G8043" s="578">
        <v>1639.210943857825</v>
      </c>
      <c r="H8043" s="578">
        <v>0.21168758725737702</v>
      </c>
      <c r="I8043" s="578">
        <v>0.132783003151416</v>
      </c>
      <c r="J8043" s="578">
        <v>1.4245519967516825E-2</v>
      </c>
      <c r="K8043" s="578">
        <v>3.238221388650945</v>
      </c>
      <c r="L8043" s="578">
        <v>1668.2969690958575</v>
      </c>
      <c r="M8043" s="578">
        <v>0.21152899711644974</v>
      </c>
      <c r="N8043" s="578">
        <v>0.13702929299324701</v>
      </c>
      <c r="O8043" s="578">
        <v>1.44979494604437E-2</v>
      </c>
      <c r="P8043" s="578">
        <v>3.2099498385911476</v>
      </c>
      <c r="Q8043" s="578">
        <v>1639.210943857825</v>
      </c>
      <c r="R8043" s="578">
        <v>0.21168758778124602</v>
      </c>
      <c r="S8043" s="578">
        <v>0.132783003151416</v>
      </c>
      <c r="T8043" s="578">
        <v>1.4245519967516825E-2</v>
      </c>
      <c r="U8043" s="578">
        <v>3.2382213900491399</v>
      </c>
      <c r="V8043" s="578">
        <v>1668.2968648274673</v>
      </c>
      <c r="W8043" s="578">
        <v>0.21152899799684077</v>
      </c>
      <c r="X8043" s="578">
        <v>0.13702929613646075</v>
      </c>
      <c r="Y8043" s="578">
        <v>1.449794788883685E-2</v>
      </c>
    </row>
    <row r="8044" spans="1:25" x14ac:dyDescent="0.3">
      <c r="A8044" s="61" t="s">
        <v>8531</v>
      </c>
      <c r="B8044" s="61" t="s">
        <v>2195</v>
      </c>
      <c r="C8044" s="61" t="s">
        <v>46</v>
      </c>
      <c r="D8044" s="36">
        <v>10</v>
      </c>
      <c r="E8044" s="36">
        <v>2020</v>
      </c>
      <c r="F8044" s="578">
        <v>3.1187342301206273</v>
      </c>
      <c r="G8044" s="578">
        <v>1600.7777010599725</v>
      </c>
      <c r="H8044" s="578">
        <v>0.19903632862648576</v>
      </c>
      <c r="I8044" s="578">
        <v>0.12373957499706451</v>
      </c>
      <c r="J8044" s="578">
        <v>1.3911888633932249E-2</v>
      </c>
      <c r="K8044" s="578">
        <v>3.1628679315751125</v>
      </c>
      <c r="L8044" s="578">
        <v>1641.75454139709</v>
      </c>
      <c r="M8044" s="578">
        <v>0.19922690288997977</v>
      </c>
      <c r="N8044" s="578">
        <v>0.12981250643497275</v>
      </c>
      <c r="O8044" s="578">
        <v>1.426764059578995E-2</v>
      </c>
      <c r="P8044" s="578">
        <v>3.1187341270033322</v>
      </c>
      <c r="Q8044" s="578">
        <v>1600.7777010599725</v>
      </c>
      <c r="R8044" s="578">
        <v>0.19903632837182722</v>
      </c>
      <c r="S8044" s="578">
        <v>0.12373957022403601</v>
      </c>
      <c r="T8044" s="578">
        <v>1.3911888633932249E-2</v>
      </c>
      <c r="U8044" s="578">
        <v>3.1628681376556953</v>
      </c>
      <c r="V8044" s="578">
        <v>1641.7545928955026</v>
      </c>
      <c r="W8044" s="578">
        <v>0.19922690288997974</v>
      </c>
      <c r="X8044" s="578">
        <v>0.12981250280669548</v>
      </c>
      <c r="Y8044" s="578">
        <v>1.4267641114808251E-2</v>
      </c>
    </row>
    <row r="8045" spans="1:25" x14ac:dyDescent="0.3">
      <c r="A8045" s="61" t="s">
        <v>8532</v>
      </c>
      <c r="B8045" s="61" t="s">
        <v>2195</v>
      </c>
      <c r="C8045" s="61" t="s">
        <v>46</v>
      </c>
      <c r="D8045" s="36">
        <v>11</v>
      </c>
      <c r="E8045" s="36">
        <v>2020</v>
      </c>
      <c r="F8045" s="578">
        <v>2.9988359699018425</v>
      </c>
      <c r="G8045" s="578">
        <v>1526.535399119055</v>
      </c>
      <c r="H8045" s="578">
        <v>0.18792560862251148</v>
      </c>
      <c r="I8045" s="578">
        <v>0.10858915594872051</v>
      </c>
      <c r="J8045" s="578">
        <v>1.32671091802573E-2</v>
      </c>
      <c r="K8045" s="578">
        <v>3.0604303320978898</v>
      </c>
      <c r="L8045" s="578">
        <v>1580.5640411376901</v>
      </c>
      <c r="M8045" s="578">
        <v>0.1885159271890485</v>
      </c>
      <c r="N8045" s="578">
        <v>0.11672020563855726</v>
      </c>
      <c r="O8045" s="578">
        <v>1.3736238586716276E-2</v>
      </c>
      <c r="P8045" s="578">
        <v>2.9988358657501499</v>
      </c>
      <c r="Q8045" s="578">
        <v>1526.535399119055</v>
      </c>
      <c r="R8045" s="578">
        <v>0.18792560857036725</v>
      </c>
      <c r="S8045" s="578">
        <v>0.1085891455392505</v>
      </c>
      <c r="T8045" s="578">
        <v>1.32671091802573E-2</v>
      </c>
      <c r="U8045" s="578">
        <v>3.0604299667065726</v>
      </c>
      <c r="V8045" s="578">
        <v>1580.5640411376901</v>
      </c>
      <c r="W8045" s="578">
        <v>0.188515896878622</v>
      </c>
      <c r="X8045" s="578">
        <v>0.11672020315503025</v>
      </c>
      <c r="Y8045" s="578">
        <v>1.3736238586716276E-2</v>
      </c>
    </row>
    <row r="8046" spans="1:25" x14ac:dyDescent="0.3">
      <c r="A8046" s="61" t="s">
        <v>8533</v>
      </c>
      <c r="B8046" s="61" t="s">
        <v>2195</v>
      </c>
      <c r="C8046" s="61" t="s">
        <v>46</v>
      </c>
      <c r="D8046" s="36">
        <v>12</v>
      </c>
      <c r="E8046" s="36">
        <v>2020</v>
      </c>
      <c r="F8046" s="578">
        <v>2.8958791135816324</v>
      </c>
      <c r="G8046" s="578">
        <v>1452.912610371905</v>
      </c>
      <c r="H8046" s="578">
        <v>0.17829470329525027</v>
      </c>
      <c r="I8046" s="578">
        <v>9.1976788632261192E-2</v>
      </c>
      <c r="J8046" s="578">
        <v>1.2627473013708326E-2</v>
      </c>
      <c r="K8046" s="578">
        <v>2.9660236714492649</v>
      </c>
      <c r="L8046" s="578">
        <v>1514.8503964741976</v>
      </c>
      <c r="M8046" s="578">
        <v>0.17905128569448847</v>
      </c>
      <c r="N8046" s="578">
        <v>0.10176531019775775</v>
      </c>
      <c r="O8046" s="578">
        <v>1.3165314652724174E-2</v>
      </c>
      <c r="P8046" s="578">
        <v>2.8958789049653775</v>
      </c>
      <c r="Q8046" s="578">
        <v>1452.912610371905</v>
      </c>
      <c r="R8046" s="578">
        <v>0.17829469284333699</v>
      </c>
      <c r="S8046" s="578">
        <v>9.1976785915903705E-2</v>
      </c>
      <c r="T8046" s="578">
        <v>1.2627473013708326E-2</v>
      </c>
      <c r="U8046" s="578">
        <v>2.9660238798569449</v>
      </c>
      <c r="V8046" s="578">
        <v>1514.8503964741976</v>
      </c>
      <c r="W8046" s="578">
        <v>0.17905128553805549</v>
      </c>
      <c r="X8046" s="578">
        <v>0.10176531326336125</v>
      </c>
      <c r="Y8046" s="578">
        <v>1.3165314652724174E-2</v>
      </c>
    </row>
    <row r="8047" spans="1:25" x14ac:dyDescent="0.3">
      <c r="A8047" s="61" t="s">
        <v>8534</v>
      </c>
      <c r="B8047" s="61" t="s">
        <v>2195</v>
      </c>
      <c r="C8047" s="61" t="s">
        <v>46</v>
      </c>
      <c r="D8047" s="36">
        <v>13</v>
      </c>
      <c r="E8047" s="36">
        <v>2020</v>
      </c>
      <c r="F8047" s="578">
        <v>2.9564676213018726</v>
      </c>
      <c r="G8047" s="578">
        <v>1479.60875956217</v>
      </c>
      <c r="H8047" s="578">
        <v>0.17104237746631598</v>
      </c>
      <c r="I8047" s="578">
        <v>8.4163276813342208E-2</v>
      </c>
      <c r="J8047" s="578">
        <v>1.2858788531351174E-2</v>
      </c>
      <c r="K8047" s="578">
        <v>3.0205907045401474</v>
      </c>
      <c r="L8047" s="578">
        <v>1539.5956433614026</v>
      </c>
      <c r="M8047" s="578">
        <v>0.17193122279301526</v>
      </c>
      <c r="N8047" s="578">
        <v>9.4396266038529547E-2</v>
      </c>
      <c r="O8047" s="578">
        <v>1.3379663442416674E-2</v>
      </c>
      <c r="P8047" s="578">
        <v>2.9564675639727849</v>
      </c>
      <c r="Q8047" s="578">
        <v>1479.60875956217</v>
      </c>
      <c r="R8047" s="578">
        <v>0.17104237791863797</v>
      </c>
      <c r="S8047" s="578">
        <v>8.4163273771991898E-2</v>
      </c>
      <c r="T8047" s="578">
        <v>1.2858788531351174E-2</v>
      </c>
      <c r="U8047" s="578">
        <v>3.0205909117072771</v>
      </c>
      <c r="V8047" s="578">
        <v>1539.5956433614026</v>
      </c>
      <c r="W8047" s="578">
        <v>0.17193122300159278</v>
      </c>
      <c r="X8047" s="578">
        <v>9.4396264932583948E-2</v>
      </c>
      <c r="Y8047" s="578">
        <v>1.3379662923398376E-2</v>
      </c>
    </row>
    <row r="8048" spans="1:25" x14ac:dyDescent="0.3">
      <c r="A8048" s="61" t="s">
        <v>8535</v>
      </c>
      <c r="B8048" s="61" t="s">
        <v>2195</v>
      </c>
      <c r="C8048" s="61" t="s">
        <v>46</v>
      </c>
      <c r="D8048" s="36">
        <v>14</v>
      </c>
      <c r="E8048" s="36">
        <v>2020</v>
      </c>
      <c r="F8048" s="578">
        <v>3.1503579729705899</v>
      </c>
      <c r="G8048" s="578">
        <v>1585.0437355041452</v>
      </c>
      <c r="H8048" s="578">
        <v>0.166541116207857</v>
      </c>
      <c r="I8048" s="578">
        <v>8.5975426821581352E-2</v>
      </c>
      <c r="J8048" s="578">
        <v>1.3776019817062925E-2</v>
      </c>
      <c r="K8048" s="578">
        <v>3.1958062594355026</v>
      </c>
      <c r="L8048" s="578">
        <v>1635.1935386657649</v>
      </c>
      <c r="M8048" s="578">
        <v>0.16733976551889351</v>
      </c>
      <c r="N8048" s="578">
        <v>9.5650030765682403E-2</v>
      </c>
      <c r="O8048" s="578">
        <v>1.4211409405106651E-2</v>
      </c>
      <c r="P8048" s="578">
        <v>3.1503579208165275</v>
      </c>
      <c r="Q8048" s="578">
        <v>1585.0437355041452</v>
      </c>
      <c r="R8048" s="578">
        <v>0.16654111563184376</v>
      </c>
      <c r="S8048" s="578">
        <v>8.5975419167273956E-2</v>
      </c>
      <c r="T8048" s="578">
        <v>1.3776019817062925E-2</v>
      </c>
      <c r="U8048" s="578">
        <v>3.19580625824528</v>
      </c>
      <c r="V8048" s="578">
        <v>1635.1935386657649</v>
      </c>
      <c r="W8048" s="578">
        <v>0.16733977176651599</v>
      </c>
      <c r="X8048" s="578">
        <v>9.5650030726877291E-2</v>
      </c>
      <c r="Y8048" s="578">
        <v>1.4211409405106651E-2</v>
      </c>
    </row>
    <row r="8049" spans="1:25" x14ac:dyDescent="0.3">
      <c r="A8049" s="61" t="s">
        <v>8536</v>
      </c>
      <c r="B8049" s="61" t="s">
        <v>2195</v>
      </c>
      <c r="C8049" s="61" t="s">
        <v>46</v>
      </c>
      <c r="D8049" s="36">
        <v>15</v>
      </c>
      <c r="E8049" s="36">
        <v>2020</v>
      </c>
      <c r="F8049" s="578">
        <v>3.3165497859990829</v>
      </c>
      <c r="G8049" s="578">
        <v>1675.4191640218025</v>
      </c>
      <c r="H8049" s="578">
        <v>0.16268332433901325</v>
      </c>
      <c r="I8049" s="578">
        <v>8.7528483127243747E-2</v>
      </c>
      <c r="J8049" s="578">
        <v>1.4562222757376699E-2</v>
      </c>
      <c r="K8049" s="578">
        <v>3.3467525948071799</v>
      </c>
      <c r="L8049" s="578">
        <v>1717.062152862545</v>
      </c>
      <c r="M8049" s="578">
        <v>0.16348760711601476</v>
      </c>
      <c r="N8049" s="578">
        <v>9.6254104127486501E-2</v>
      </c>
      <c r="O8049" s="578">
        <v>1.4923629147233374E-2</v>
      </c>
      <c r="P8049" s="578">
        <v>3.3165496292240251</v>
      </c>
      <c r="Q8049" s="578">
        <v>1675.4191640218025</v>
      </c>
      <c r="R8049" s="578">
        <v>0.162683282687794</v>
      </c>
      <c r="S8049" s="578">
        <v>8.7528481109378206E-2</v>
      </c>
      <c r="T8049" s="578">
        <v>1.4562222757376699E-2</v>
      </c>
      <c r="U8049" s="578">
        <v>3.3467527510595847</v>
      </c>
      <c r="V8049" s="578">
        <v>1717.0621007283448</v>
      </c>
      <c r="W8049" s="578">
        <v>0.16348758694827298</v>
      </c>
      <c r="X8049" s="578">
        <v>9.625410284691796E-2</v>
      </c>
      <c r="Y8049" s="578">
        <v>1.4923629147233374E-2</v>
      </c>
    </row>
    <row r="8050" spans="1:25" x14ac:dyDescent="0.3">
      <c r="A8050" s="580" t="s">
        <v>8537</v>
      </c>
      <c r="B8050" s="580" t="s">
        <v>2195</v>
      </c>
      <c r="C8050" s="580" t="s">
        <v>46</v>
      </c>
      <c r="D8050" s="581">
        <v>16</v>
      </c>
      <c r="E8050" s="581">
        <v>2020</v>
      </c>
      <c r="F8050" s="582">
        <v>3.5178384647309278</v>
      </c>
      <c r="G8050" s="582">
        <v>1797.8631057739224</v>
      </c>
      <c r="H8050" s="582">
        <v>0.16208588372925625</v>
      </c>
      <c r="I8050" s="582">
        <v>9.1510206693783375E-2</v>
      </c>
      <c r="J8050" s="582">
        <v>1.5626798810747727E-2</v>
      </c>
      <c r="K8050" s="582">
        <v>3.5290453561513728</v>
      </c>
      <c r="L8050" s="582">
        <v>1828.1782099405875</v>
      </c>
      <c r="M8050" s="582">
        <v>0.16265085131453777</v>
      </c>
      <c r="N8050" s="582">
        <v>9.9445629321659554E-2</v>
      </c>
      <c r="O8050" s="582">
        <v>1.5889710271342925E-2</v>
      </c>
      <c r="P8050" s="582">
        <v>3.5178384661267001</v>
      </c>
      <c r="Q8050" s="582">
        <v>1797.8631057739224</v>
      </c>
      <c r="R8050" s="582">
        <v>0.16208588291919973</v>
      </c>
      <c r="S8050" s="582">
        <v>9.1510206732588459E-2</v>
      </c>
      <c r="T8050" s="582">
        <v>1.5626798291729426E-2</v>
      </c>
      <c r="U8050" s="582">
        <v>3.5290451483075804</v>
      </c>
      <c r="V8050" s="582">
        <v>1828.1782099405875</v>
      </c>
      <c r="W8050" s="582">
        <v>0.16265086181859525</v>
      </c>
      <c r="X8050" s="582">
        <v>9.9445629205244218E-2</v>
      </c>
      <c r="Y8050" s="582">
        <v>1.5889710271342925E-2</v>
      </c>
    </row>
    <row r="8051" spans="1:25" x14ac:dyDescent="0.3">
      <c r="A8051" s="61" t="s">
        <v>8538</v>
      </c>
      <c r="B8051" s="61" t="s">
        <v>2195</v>
      </c>
      <c r="C8051" s="61" t="s">
        <v>46</v>
      </c>
      <c r="D8051" s="36">
        <v>1</v>
      </c>
      <c r="E8051" s="36">
        <v>2030</v>
      </c>
      <c r="F8051" s="578">
        <v>8.1975169394408987</v>
      </c>
      <c r="G8051" s="578">
        <v>7865.477155049638</v>
      </c>
      <c r="H8051" s="578">
        <v>0.86361115773615849</v>
      </c>
      <c r="I8051" s="578">
        <v>0.21830738716137849</v>
      </c>
      <c r="J8051" s="578">
        <v>6.7723406905618747E-2</v>
      </c>
      <c r="K8051" s="578">
        <v>8.2501949799025134</v>
      </c>
      <c r="L8051" s="578">
        <v>7918.5113474527952</v>
      </c>
      <c r="M8051" s="578">
        <v>0.86575280844893598</v>
      </c>
      <c r="N8051" s="578">
        <v>0.22015449047709423</v>
      </c>
      <c r="O8051" s="578">
        <v>6.8179949730013747E-2</v>
      </c>
      <c r="P8051" s="578">
        <v>8.1975165644122754</v>
      </c>
      <c r="Q8051" s="578">
        <v>7865.4771016438754</v>
      </c>
      <c r="R8051" s="578">
        <v>0.86361115762944429</v>
      </c>
      <c r="S8051" s="578">
        <v>0.21830738766584501</v>
      </c>
      <c r="T8051" s="578">
        <v>6.7723406362347249E-2</v>
      </c>
      <c r="U8051" s="578">
        <v>8.2501950965248998</v>
      </c>
      <c r="V8051" s="578">
        <v>7918.5112965901662</v>
      </c>
      <c r="W8051" s="578">
        <v>0.8657528133699085</v>
      </c>
      <c r="X8051" s="578">
        <v>0.22015448527720999</v>
      </c>
      <c r="Y8051" s="578">
        <v>6.8179949730013747E-2</v>
      </c>
    </row>
    <row r="8052" spans="1:25" x14ac:dyDescent="0.3">
      <c r="A8052" s="61" t="s">
        <v>8539</v>
      </c>
      <c r="B8052" s="61" t="s">
        <v>2195</v>
      </c>
      <c r="C8052" s="61" t="s">
        <v>46</v>
      </c>
      <c r="D8052" s="36">
        <v>2</v>
      </c>
      <c r="E8052" s="36">
        <v>2030</v>
      </c>
      <c r="F8052" s="578">
        <v>4.3994449317504651</v>
      </c>
      <c r="G8052" s="578">
        <v>4381.4580841064408</v>
      </c>
      <c r="H8052" s="578">
        <v>0.48906506422038798</v>
      </c>
      <c r="I8052" s="578">
        <v>0.11567375201654276</v>
      </c>
      <c r="J8052" s="578">
        <v>3.7725081434473354E-2</v>
      </c>
      <c r="K8052" s="578">
        <v>4.4854090878611679</v>
      </c>
      <c r="L8052" s="578">
        <v>4454.5045725504524</v>
      </c>
      <c r="M8052" s="578">
        <v>0.49435132806562804</v>
      </c>
      <c r="N8052" s="578">
        <v>0.1172881074987035</v>
      </c>
      <c r="O8052" s="578">
        <v>3.835401614196593E-2</v>
      </c>
      <c r="P8052" s="578">
        <v>4.3994450360332795</v>
      </c>
      <c r="Q8052" s="578">
        <v>4381.4580841064408</v>
      </c>
      <c r="R8052" s="578">
        <v>0.48906506427253221</v>
      </c>
      <c r="S8052" s="578">
        <v>0.1156737525016065</v>
      </c>
      <c r="T8052" s="578">
        <v>3.7725081434473354E-2</v>
      </c>
      <c r="U8052" s="578">
        <v>4.4854087228244026</v>
      </c>
      <c r="V8052" s="578">
        <v>4454.5045700073206</v>
      </c>
      <c r="W8052" s="578">
        <v>0.49435132281359923</v>
      </c>
      <c r="X8052" s="578">
        <v>0.11728810476294349</v>
      </c>
      <c r="Y8052" s="578">
        <v>3.835401614196593E-2</v>
      </c>
    </row>
    <row r="8053" spans="1:25" x14ac:dyDescent="0.3">
      <c r="A8053" s="61" t="s">
        <v>8540</v>
      </c>
      <c r="B8053" s="61" t="s">
        <v>2195</v>
      </c>
      <c r="C8053" s="61" t="s">
        <v>46</v>
      </c>
      <c r="D8053" s="36">
        <v>3</v>
      </c>
      <c r="E8053" s="36">
        <v>2030</v>
      </c>
      <c r="F8053" s="578">
        <v>2.6551471809159426</v>
      </c>
      <c r="G8053" s="578">
        <v>2752.6663131713854</v>
      </c>
      <c r="H8053" s="578">
        <v>0.27256119062076273</v>
      </c>
      <c r="I8053" s="578">
        <v>7.0928075059782658E-2</v>
      </c>
      <c r="J8053" s="578">
        <v>2.3700947116594723E-2</v>
      </c>
      <c r="K8053" s="578">
        <v>2.6440101386951125</v>
      </c>
      <c r="L8053" s="578">
        <v>2728.0581919352148</v>
      </c>
      <c r="M8053" s="578">
        <v>0.27260509079011724</v>
      </c>
      <c r="N8053" s="578">
        <v>7.0189001038670498E-2</v>
      </c>
      <c r="O8053" s="578">
        <v>2.3489050276111773E-2</v>
      </c>
      <c r="P8053" s="578">
        <v>2.6551471287048054</v>
      </c>
      <c r="Q8053" s="578">
        <v>2752.6663131713854</v>
      </c>
      <c r="R8053" s="578">
        <v>0.27256119056861849</v>
      </c>
      <c r="S8053" s="578">
        <v>7.0928072440437931E-2</v>
      </c>
      <c r="T8053" s="578">
        <v>2.3700947116594723E-2</v>
      </c>
      <c r="U8053" s="578">
        <v>2.6440101895499653</v>
      </c>
      <c r="V8053" s="578">
        <v>2728.0581919352148</v>
      </c>
      <c r="W8053" s="578">
        <v>0.27260509079011724</v>
      </c>
      <c r="X8053" s="578">
        <v>7.0189001038670498E-2</v>
      </c>
      <c r="Y8053" s="578">
        <v>2.3489050276111773E-2</v>
      </c>
    </row>
    <row r="8054" spans="1:25" x14ac:dyDescent="0.3">
      <c r="A8054" s="61" t="s">
        <v>8541</v>
      </c>
      <c r="B8054" s="61" t="s">
        <v>2195</v>
      </c>
      <c r="C8054" s="61" t="s">
        <v>46</v>
      </c>
      <c r="D8054" s="36">
        <v>4</v>
      </c>
      <c r="E8054" s="36">
        <v>2030</v>
      </c>
      <c r="F8054" s="578">
        <v>2.2029464666938998</v>
      </c>
      <c r="G8054" s="578">
        <v>2447.0310312906877</v>
      </c>
      <c r="H8054" s="578">
        <v>0.20061310842538599</v>
      </c>
      <c r="I8054" s="578">
        <v>6.2619773321784991E-2</v>
      </c>
      <c r="J8054" s="578">
        <v>2.1069477292864226E-2</v>
      </c>
      <c r="K8054" s="578">
        <v>2.1726699758272949</v>
      </c>
      <c r="L8054" s="578">
        <v>2396.9739176432222</v>
      </c>
      <c r="M8054" s="578">
        <v>0.199851987997438</v>
      </c>
      <c r="N8054" s="578">
        <v>6.1318940483033602E-2</v>
      </c>
      <c r="O8054" s="578">
        <v>2.0638494907567854E-2</v>
      </c>
      <c r="P8054" s="578">
        <v>2.20294636301188</v>
      </c>
      <c r="Q8054" s="578">
        <v>2447.0310312906877</v>
      </c>
      <c r="R8054" s="578">
        <v>0.20061310837506099</v>
      </c>
      <c r="S8054" s="578">
        <v>6.2619765987619702E-2</v>
      </c>
      <c r="T8054" s="578">
        <v>2.1069477292864226E-2</v>
      </c>
      <c r="U8054" s="578">
        <v>2.1726699770481375</v>
      </c>
      <c r="V8054" s="578">
        <v>2396.9739176432222</v>
      </c>
      <c r="W8054" s="578">
        <v>0.19985198739232102</v>
      </c>
      <c r="X8054" s="578">
        <v>6.1318935244344105E-2</v>
      </c>
      <c r="Y8054" s="578">
        <v>2.0638494907567854E-2</v>
      </c>
    </row>
    <row r="8055" spans="1:25" x14ac:dyDescent="0.3">
      <c r="A8055" s="61" t="s">
        <v>8542</v>
      </c>
      <c r="B8055" s="61" t="s">
        <v>2195</v>
      </c>
      <c r="C8055" s="61" t="s">
        <v>46</v>
      </c>
      <c r="D8055" s="36">
        <v>5</v>
      </c>
      <c r="E8055" s="36">
        <v>2030</v>
      </c>
      <c r="F8055" s="578">
        <v>1.8765744251795651</v>
      </c>
      <c r="G8055" s="578">
        <v>2144.5262069702121</v>
      </c>
      <c r="H8055" s="578">
        <v>0.16022045176335525</v>
      </c>
      <c r="I8055" s="578">
        <v>5.6061000970657852E-2</v>
      </c>
      <c r="J8055" s="578">
        <v>1.8464938349400897E-2</v>
      </c>
      <c r="K8055" s="578">
        <v>1.8556834002746749</v>
      </c>
      <c r="L8055" s="578">
        <v>2107.1179072062123</v>
      </c>
      <c r="M8055" s="578">
        <v>0.15983502283052026</v>
      </c>
      <c r="N8055" s="578">
        <v>5.4918298497796003E-2</v>
      </c>
      <c r="O8055" s="578">
        <v>1.8142819850860727E-2</v>
      </c>
      <c r="P8055" s="578">
        <v>1.8765743729992024</v>
      </c>
      <c r="Q8055" s="578">
        <v>2144.5262069702121</v>
      </c>
      <c r="R8055" s="578">
        <v>0.16022045014991149</v>
      </c>
      <c r="S8055" s="578">
        <v>5.6061001494526801E-2</v>
      </c>
      <c r="T8055" s="578">
        <v>1.8464939397138801E-2</v>
      </c>
      <c r="U8055" s="578">
        <v>1.8556832438283224</v>
      </c>
      <c r="V8055" s="578">
        <v>2107.1179072062123</v>
      </c>
      <c r="W8055" s="578">
        <v>0.15983501560882898</v>
      </c>
      <c r="X8055" s="578">
        <v>5.4918298497796003E-2</v>
      </c>
      <c r="Y8055" s="578">
        <v>1.8142819850860727E-2</v>
      </c>
    </row>
    <row r="8056" spans="1:25" x14ac:dyDescent="0.3">
      <c r="A8056" s="61" t="s">
        <v>8543</v>
      </c>
      <c r="B8056" s="61" t="s">
        <v>2195</v>
      </c>
      <c r="C8056" s="61" t="s">
        <v>46</v>
      </c>
      <c r="D8056" s="36">
        <v>6</v>
      </c>
      <c r="E8056" s="36">
        <v>2030</v>
      </c>
      <c r="F8056" s="578">
        <v>1.68163122623991</v>
      </c>
      <c r="G8056" s="578">
        <v>1992.83581924438</v>
      </c>
      <c r="H8056" s="578">
        <v>0.14087210263429925</v>
      </c>
      <c r="I8056" s="578">
        <v>5.1446398720145198E-2</v>
      </c>
      <c r="J8056" s="578">
        <v>1.7158891695241076E-2</v>
      </c>
      <c r="K8056" s="578">
        <v>1.6697427579626898</v>
      </c>
      <c r="L8056" s="578">
        <v>1967.5253181457449</v>
      </c>
      <c r="M8056" s="578">
        <v>0.14042731030500927</v>
      </c>
      <c r="N8056" s="578">
        <v>5.0558699294924701E-2</v>
      </c>
      <c r="O8056" s="578">
        <v>1.6940945992246201E-2</v>
      </c>
      <c r="P8056" s="578">
        <v>1.6816312783995075</v>
      </c>
      <c r="Q8056" s="578">
        <v>1992.83581924438</v>
      </c>
      <c r="R8056" s="578">
        <v>0.14087210257760727</v>
      </c>
      <c r="S8056" s="578">
        <v>5.1446398720145198E-2</v>
      </c>
      <c r="T8056" s="578">
        <v>1.7158891695241076E-2</v>
      </c>
      <c r="U8056" s="578">
        <v>1.6697428100801475</v>
      </c>
      <c r="V8056" s="578">
        <v>1967.5253181457449</v>
      </c>
      <c r="W8056" s="578">
        <v>0.14042730170846551</v>
      </c>
      <c r="X8056" s="578">
        <v>5.0558698771055746E-2</v>
      </c>
      <c r="Y8056" s="578">
        <v>1.6940945992246201E-2</v>
      </c>
    </row>
    <row r="8057" spans="1:25" x14ac:dyDescent="0.3">
      <c r="A8057" s="61" t="s">
        <v>8544</v>
      </c>
      <c r="B8057" s="61" t="s">
        <v>2195</v>
      </c>
      <c r="C8057" s="61" t="s">
        <v>46</v>
      </c>
      <c r="D8057" s="36">
        <v>7</v>
      </c>
      <c r="E8057" s="36">
        <v>2030</v>
      </c>
      <c r="F8057" s="578">
        <v>1.59810572562135</v>
      </c>
      <c r="G8057" s="578">
        <v>1948.80322138468</v>
      </c>
      <c r="H8057" s="578">
        <v>0.12744910138962925</v>
      </c>
      <c r="I8057" s="578">
        <v>4.8543501121457652E-2</v>
      </c>
      <c r="J8057" s="578">
        <v>1.6779785607165299E-2</v>
      </c>
      <c r="K8057" s="578">
        <v>1.5900084762375424</v>
      </c>
      <c r="L8057" s="578">
        <v>1930.8377799987747</v>
      </c>
      <c r="M8057" s="578">
        <v>0.12707756879278001</v>
      </c>
      <c r="N8057" s="578">
        <v>4.7919698990881401E-2</v>
      </c>
      <c r="O8057" s="578">
        <v>1.6625067645994272E-2</v>
      </c>
      <c r="P8057" s="578">
        <v>1.5981056734777472</v>
      </c>
      <c r="Q8057" s="578">
        <v>1948.80322138468</v>
      </c>
      <c r="R8057" s="578">
        <v>0.12744910137401627</v>
      </c>
      <c r="S8057" s="578">
        <v>4.8543501121457652E-2</v>
      </c>
      <c r="T8057" s="578">
        <v>1.6779785607165299E-2</v>
      </c>
      <c r="U8057" s="578">
        <v>1.59000842469913</v>
      </c>
      <c r="V8057" s="578">
        <v>1930.8378321329701</v>
      </c>
      <c r="W8057" s="578">
        <v>0.127077568730631</v>
      </c>
      <c r="X8057" s="578">
        <v>4.7919698990881401E-2</v>
      </c>
      <c r="Y8057" s="578">
        <v>1.6625067645994272E-2</v>
      </c>
    </row>
    <row r="8058" spans="1:25" x14ac:dyDescent="0.3">
      <c r="A8058" s="61" t="s">
        <v>8545</v>
      </c>
      <c r="B8058" s="61" t="s">
        <v>2195</v>
      </c>
      <c r="C8058" s="61" t="s">
        <v>46</v>
      </c>
      <c r="D8058" s="36">
        <v>8</v>
      </c>
      <c r="E8058" s="36">
        <v>2030</v>
      </c>
      <c r="F8058" s="578">
        <v>1.3674125848119301</v>
      </c>
      <c r="G8058" s="578">
        <v>1626.4790573120049</v>
      </c>
      <c r="H8058" s="578">
        <v>0.11088593894252527</v>
      </c>
      <c r="I8058" s="578">
        <v>3.7748400121927199E-2</v>
      </c>
      <c r="J8058" s="578">
        <v>1.40046342373049E-2</v>
      </c>
      <c r="K8058" s="578">
        <v>1.377583472764395</v>
      </c>
      <c r="L8058" s="578">
        <v>1641.740503946935</v>
      </c>
      <c r="M8058" s="578">
        <v>0.111256522911844</v>
      </c>
      <c r="N8058" s="578">
        <v>3.8171200081705998E-2</v>
      </c>
      <c r="O8058" s="578">
        <v>1.4135962487974449E-2</v>
      </c>
      <c r="P8058" s="578">
        <v>1.3674124804985723</v>
      </c>
      <c r="Q8058" s="578">
        <v>1626.4790573120049</v>
      </c>
      <c r="R8058" s="578">
        <v>0.11088593895298449</v>
      </c>
      <c r="S8058" s="578">
        <v>3.7748400121927199E-2</v>
      </c>
      <c r="T8058" s="578">
        <v>1.40046342373049E-2</v>
      </c>
      <c r="U8058" s="578">
        <v>1.3775833163023523</v>
      </c>
      <c r="V8058" s="578">
        <v>1641.740503946935</v>
      </c>
      <c r="W8058" s="578">
        <v>0.1112565228906225</v>
      </c>
      <c r="X8058" s="578">
        <v>3.8171200081705998E-2</v>
      </c>
      <c r="Y8058" s="578">
        <v>1.4135962487974449E-2</v>
      </c>
    </row>
    <row r="8059" spans="1:25" x14ac:dyDescent="0.3">
      <c r="A8059" s="61" t="s">
        <v>8546</v>
      </c>
      <c r="B8059" s="61" t="s">
        <v>2195</v>
      </c>
      <c r="C8059" s="61" t="s">
        <v>46</v>
      </c>
      <c r="D8059" s="36">
        <v>9</v>
      </c>
      <c r="E8059" s="36">
        <v>2030</v>
      </c>
      <c r="F8059" s="578">
        <v>1.3005117557081527</v>
      </c>
      <c r="G8059" s="578">
        <v>1576.4298146565725</v>
      </c>
      <c r="H8059" s="578">
        <v>0.1027515108424565</v>
      </c>
      <c r="I8059" s="578">
        <v>3.4769400022923898E-2</v>
      </c>
      <c r="J8059" s="578">
        <v>1.3573740511977374E-2</v>
      </c>
      <c r="K8059" s="578">
        <v>1.3168367534869525</v>
      </c>
      <c r="L8059" s="578">
        <v>1606.1584345499623</v>
      </c>
      <c r="M8059" s="578">
        <v>0.10349718271997174</v>
      </c>
      <c r="N8059" s="578">
        <v>3.57638914138078E-2</v>
      </c>
      <c r="O8059" s="578">
        <v>1.3829668867401725E-2</v>
      </c>
      <c r="P8059" s="578">
        <v>1.3005117556717725</v>
      </c>
      <c r="Q8059" s="578">
        <v>1576.4298146565725</v>
      </c>
      <c r="R8059" s="578">
        <v>0.10275151083715151</v>
      </c>
      <c r="S8059" s="578">
        <v>3.4769400022923898E-2</v>
      </c>
      <c r="T8059" s="578">
        <v>1.3573739992959074E-2</v>
      </c>
      <c r="U8059" s="578">
        <v>1.3168368578055776</v>
      </c>
      <c r="V8059" s="578">
        <v>1606.1584345499623</v>
      </c>
      <c r="W8059" s="578">
        <v>0.103497174279709</v>
      </c>
      <c r="X8059" s="578">
        <v>3.5763886175118324E-2</v>
      </c>
      <c r="Y8059" s="578">
        <v>1.3829668867401725E-2</v>
      </c>
    </row>
    <row r="8060" spans="1:25" x14ac:dyDescent="0.3">
      <c r="A8060" s="61" t="s">
        <v>8547</v>
      </c>
      <c r="B8060" s="61" t="s">
        <v>2195</v>
      </c>
      <c r="C8060" s="61" t="s">
        <v>46</v>
      </c>
      <c r="D8060" s="36">
        <v>10</v>
      </c>
      <c r="E8060" s="36">
        <v>2030</v>
      </c>
      <c r="F8060" s="578">
        <v>1.248473138632215</v>
      </c>
      <c r="G8060" s="578">
        <v>1537.4984321594175</v>
      </c>
      <c r="H8060" s="578">
        <v>9.6424493298096964E-2</v>
      </c>
      <c r="I8060" s="578">
        <v>3.2452400249894653E-2</v>
      </c>
      <c r="J8060" s="578">
        <v>1.3238582313836825E-2</v>
      </c>
      <c r="K8060" s="578">
        <v>1.2703343394180875</v>
      </c>
      <c r="L8060" s="578">
        <v>1578.9144554138124</v>
      </c>
      <c r="M8060" s="578">
        <v>9.7541828519600388E-2</v>
      </c>
      <c r="N8060" s="578">
        <v>3.3827900886535603E-2</v>
      </c>
      <c r="O8060" s="578">
        <v>1.35951521127329E-2</v>
      </c>
      <c r="P8060" s="578">
        <v>1.2484732429249574</v>
      </c>
      <c r="Q8060" s="578">
        <v>1537.4984321594175</v>
      </c>
      <c r="R8060" s="578">
        <v>9.642449484393481E-2</v>
      </c>
      <c r="S8060" s="578">
        <v>3.2452400773763601E-2</v>
      </c>
      <c r="T8060" s="578">
        <v>1.3238582313836825E-2</v>
      </c>
      <c r="U8060" s="578">
        <v>1.2703343394026574</v>
      </c>
      <c r="V8060" s="578">
        <v>1578.9144554138124</v>
      </c>
      <c r="W8060" s="578">
        <v>9.7541829022399384E-2</v>
      </c>
      <c r="X8060" s="578">
        <v>3.3827900886535603E-2</v>
      </c>
      <c r="Y8060" s="578">
        <v>1.35951521127329E-2</v>
      </c>
    </row>
    <row r="8061" spans="1:25" x14ac:dyDescent="0.3">
      <c r="A8061" s="61" t="s">
        <v>8548</v>
      </c>
      <c r="B8061" s="61" t="s">
        <v>2195</v>
      </c>
      <c r="C8061" s="61" t="s">
        <v>46</v>
      </c>
      <c r="D8061" s="36">
        <v>11</v>
      </c>
      <c r="E8061" s="36">
        <v>2030</v>
      </c>
      <c r="F8061" s="578">
        <v>1.1860536242219974</v>
      </c>
      <c r="G8061" s="578">
        <v>1463.8631401061948</v>
      </c>
      <c r="H8061" s="578">
        <v>9.0145968429775722E-2</v>
      </c>
      <c r="I8061" s="578">
        <v>2.8621105050357625E-2</v>
      </c>
      <c r="J8061" s="578">
        <v>1.2604586547240575E-2</v>
      </c>
      <c r="K8061" s="578">
        <v>1.2145820281657851</v>
      </c>
      <c r="L8061" s="578">
        <v>1518.082789103185</v>
      </c>
      <c r="M8061" s="578">
        <v>9.1659926983690271E-2</v>
      </c>
      <c r="N8061" s="578">
        <v>3.0448671604972274E-2</v>
      </c>
      <c r="O8061" s="578">
        <v>1.3071443856460925E-2</v>
      </c>
      <c r="P8061" s="578">
        <v>1.1860534689808</v>
      </c>
      <c r="Q8061" s="578">
        <v>1463.8631401061948</v>
      </c>
      <c r="R8061" s="578">
        <v>9.0145968404006724E-2</v>
      </c>
      <c r="S8061" s="578">
        <v>2.8621102479519274E-2</v>
      </c>
      <c r="T8061" s="578">
        <v>1.2604586547240575E-2</v>
      </c>
      <c r="U8061" s="578">
        <v>1.2145821324531074</v>
      </c>
      <c r="V8061" s="578">
        <v>1518.082789103185</v>
      </c>
      <c r="W8061" s="578">
        <v>9.1659926412224452E-2</v>
      </c>
      <c r="X8061" s="578">
        <v>3.04486711684148E-2</v>
      </c>
      <c r="Y8061" s="578">
        <v>1.3071443856460925E-2</v>
      </c>
    </row>
    <row r="8062" spans="1:25" x14ac:dyDescent="0.3">
      <c r="A8062" s="61" t="s">
        <v>8549</v>
      </c>
      <c r="B8062" s="61" t="s">
        <v>2195</v>
      </c>
      <c r="C8062" s="61" t="s">
        <v>46</v>
      </c>
      <c r="D8062" s="36">
        <v>12</v>
      </c>
      <c r="E8062" s="36">
        <v>2030</v>
      </c>
      <c r="F8062" s="578">
        <v>1.1332598294144751</v>
      </c>
      <c r="G8062" s="578">
        <v>1392.04101435343</v>
      </c>
      <c r="H8062" s="578">
        <v>8.4583246012092148E-2</v>
      </c>
      <c r="I8062" s="578">
        <v>2.4490140378475099E-2</v>
      </c>
      <c r="J8062" s="578">
        <v>1.1986228113528275E-2</v>
      </c>
      <c r="K8062" s="578">
        <v>1.1651371420197874</v>
      </c>
      <c r="L8062" s="578">
        <v>1453.9718729654901</v>
      </c>
      <c r="M8062" s="578">
        <v>8.6324246603605048E-2</v>
      </c>
      <c r="N8062" s="578">
        <v>2.6675989851355501E-2</v>
      </c>
      <c r="O8062" s="578">
        <v>1.2519413605332302E-2</v>
      </c>
      <c r="P8062" s="578">
        <v>1.1332597772657176</v>
      </c>
      <c r="Q8062" s="578">
        <v>1392.04101435343</v>
      </c>
      <c r="R8062" s="578">
        <v>8.45832460333137E-2</v>
      </c>
      <c r="S8062" s="578">
        <v>2.4490140378475099E-2</v>
      </c>
      <c r="T8062" s="578">
        <v>1.1986228113528275E-2</v>
      </c>
      <c r="U8062" s="578">
        <v>1.1651371941688125</v>
      </c>
      <c r="V8062" s="578">
        <v>1453.9718729654901</v>
      </c>
      <c r="W8062" s="578">
        <v>8.6324246582989816E-2</v>
      </c>
      <c r="X8062" s="578">
        <v>2.6675989851355501E-2</v>
      </c>
      <c r="Y8062" s="578">
        <v>1.2519413605332302E-2</v>
      </c>
    </row>
    <row r="8063" spans="1:25" x14ac:dyDescent="0.3">
      <c r="A8063" s="61" t="s">
        <v>8550</v>
      </c>
      <c r="B8063" s="61" t="s">
        <v>2195</v>
      </c>
      <c r="C8063" s="61" t="s">
        <v>46</v>
      </c>
      <c r="D8063" s="36">
        <v>13</v>
      </c>
      <c r="E8063" s="36">
        <v>2030</v>
      </c>
      <c r="F8063" s="578">
        <v>1.1527785600142075</v>
      </c>
      <c r="G8063" s="578">
        <v>1421.6254158019951</v>
      </c>
      <c r="H8063" s="578">
        <v>8.2044885166093623E-2</v>
      </c>
      <c r="I8063" s="578">
        <v>2.2786869090244424E-2</v>
      </c>
      <c r="J8063" s="578">
        <v>1.2240862522351827E-2</v>
      </c>
      <c r="K8063" s="578">
        <v>1.1817373031193776</v>
      </c>
      <c r="L8063" s="578">
        <v>1481.3688634236601</v>
      </c>
      <c r="M8063" s="578">
        <v>8.379135852222433E-2</v>
      </c>
      <c r="N8063" s="578">
        <v>2.5035750120878199E-2</v>
      </c>
      <c r="O8063" s="578">
        <v>1.2755218660458876E-2</v>
      </c>
      <c r="P8063" s="578">
        <v>1.1527785078602548</v>
      </c>
      <c r="Q8063" s="578">
        <v>1421.6254158019951</v>
      </c>
      <c r="R8063" s="578">
        <v>8.2044886187304655E-2</v>
      </c>
      <c r="S8063" s="578">
        <v>2.2786865423161773E-2</v>
      </c>
      <c r="T8063" s="578">
        <v>1.2240862522351827E-2</v>
      </c>
      <c r="U8063" s="578">
        <v>1.1817373031142275</v>
      </c>
      <c r="V8063" s="578">
        <v>1481.3688634236601</v>
      </c>
      <c r="W8063" s="578">
        <v>8.3791349025583828E-2</v>
      </c>
      <c r="X8063" s="578">
        <v>2.5035750120878199E-2</v>
      </c>
      <c r="Y8063" s="578">
        <v>1.2755218660458876E-2</v>
      </c>
    </row>
    <row r="8064" spans="1:25" x14ac:dyDescent="0.3">
      <c r="A8064" s="61" t="s">
        <v>8551</v>
      </c>
      <c r="B8064" s="61" t="s">
        <v>2195</v>
      </c>
      <c r="C8064" s="61" t="s">
        <v>46</v>
      </c>
      <c r="D8064" s="36">
        <v>14</v>
      </c>
      <c r="E8064" s="36">
        <v>2030</v>
      </c>
      <c r="F8064" s="578">
        <v>1.209421952906415</v>
      </c>
      <c r="G8064" s="578">
        <v>1517.9390093485476</v>
      </c>
      <c r="H8064" s="578">
        <v>8.1874823002787339E-2</v>
      </c>
      <c r="I8064" s="578">
        <v>2.3162160534411599E-2</v>
      </c>
      <c r="J8064" s="578">
        <v>1.3070289520934825E-2</v>
      </c>
      <c r="K8064" s="578">
        <v>1.2318764403193325</v>
      </c>
      <c r="L8064" s="578">
        <v>1568.6131337483675</v>
      </c>
      <c r="M8064" s="578">
        <v>8.340330018988118E-2</v>
      </c>
      <c r="N8064" s="578">
        <v>2.5261137653918277E-2</v>
      </c>
      <c r="O8064" s="578">
        <v>1.3506575021892725E-2</v>
      </c>
      <c r="P8064" s="578">
        <v>1.2094219529221801</v>
      </c>
      <c r="Q8064" s="578">
        <v>1517.9390614827448</v>
      </c>
      <c r="R8064" s="578">
        <v>8.1874813573146285E-2</v>
      </c>
      <c r="S8064" s="578">
        <v>2.3162160534411599E-2</v>
      </c>
      <c r="T8064" s="578">
        <v>1.3070289520934825E-2</v>
      </c>
      <c r="U8064" s="578">
        <v>1.2318764924264025</v>
      </c>
      <c r="V8064" s="578">
        <v>1568.6131337483675</v>
      </c>
      <c r="W8064" s="578">
        <v>8.3403300136827327E-2</v>
      </c>
      <c r="X8064" s="578">
        <v>2.5261136693491851E-2</v>
      </c>
      <c r="Y8064" s="578">
        <v>1.3506575021892725E-2</v>
      </c>
    </row>
    <row r="8065" spans="1:25" x14ac:dyDescent="0.3">
      <c r="A8065" s="61" t="s">
        <v>8552</v>
      </c>
      <c r="B8065" s="61" t="s">
        <v>2195</v>
      </c>
      <c r="C8065" s="61" t="s">
        <v>46</v>
      </c>
      <c r="D8065" s="36">
        <v>15</v>
      </c>
      <c r="E8065" s="36">
        <v>2030</v>
      </c>
      <c r="F8065" s="578">
        <v>1.2579752845427499</v>
      </c>
      <c r="G8065" s="578">
        <v>1600.4884287516197</v>
      </c>
      <c r="H8065" s="578">
        <v>8.1729002240535906E-2</v>
      </c>
      <c r="I8065" s="578">
        <v>2.3483810480684E-2</v>
      </c>
      <c r="J8065" s="578">
        <v>1.3781216752249699E-2</v>
      </c>
      <c r="K8065" s="578">
        <v>1.2750893365051326</v>
      </c>
      <c r="L8065" s="578">
        <v>1643.3219604492151</v>
      </c>
      <c r="M8065" s="578">
        <v>8.3071643986083132E-2</v>
      </c>
      <c r="N8065" s="578">
        <v>2.5353492470458101E-2</v>
      </c>
      <c r="O8065" s="578">
        <v>1.4149968754888175E-2</v>
      </c>
      <c r="P8065" s="578">
        <v>1.2579753366811275</v>
      </c>
      <c r="Q8065" s="578">
        <v>1600.4884287516197</v>
      </c>
      <c r="R8065" s="578">
        <v>8.172900225084348E-2</v>
      </c>
      <c r="S8065" s="578">
        <v>2.3483810429752301E-2</v>
      </c>
      <c r="T8065" s="578">
        <v>1.3781216752249699E-2</v>
      </c>
      <c r="U8065" s="578">
        <v>1.2750893886539676</v>
      </c>
      <c r="V8065" s="578">
        <v>1643.3219604492151</v>
      </c>
      <c r="W8065" s="578">
        <v>8.3071644956059218E-2</v>
      </c>
      <c r="X8065" s="578">
        <v>2.535348880337545E-2</v>
      </c>
      <c r="Y8065" s="578">
        <v>1.4149968754888175E-2</v>
      </c>
    </row>
    <row r="8066" spans="1:25" x14ac:dyDescent="0.3">
      <c r="A8066" s="580" t="s">
        <v>8553</v>
      </c>
      <c r="B8066" s="580" t="s">
        <v>2195</v>
      </c>
      <c r="C8066" s="580" t="s">
        <v>46</v>
      </c>
      <c r="D8066" s="581">
        <v>16</v>
      </c>
      <c r="E8066" s="581">
        <v>2030</v>
      </c>
      <c r="F8066" s="582">
        <v>1.3259617257511576</v>
      </c>
      <c r="G8066" s="582">
        <v>1715.7501742045051</v>
      </c>
      <c r="H8066" s="582">
        <v>8.3148203126559822E-2</v>
      </c>
      <c r="I8066" s="582">
        <v>2.4345810117665651E-2</v>
      </c>
      <c r="J8066" s="582">
        <v>1.4773728015522101E-2</v>
      </c>
      <c r="K8066" s="582">
        <v>1.3358932513121227</v>
      </c>
      <c r="L8066" s="582">
        <v>1747.8731358845998</v>
      </c>
      <c r="M8066" s="582">
        <v>8.4208292413071179E-2</v>
      </c>
      <c r="N8066" s="582">
        <v>2.6019979268312399E-2</v>
      </c>
      <c r="O8066" s="582">
        <v>1.5050226065795825E-2</v>
      </c>
      <c r="P8066" s="582">
        <v>1.3259616735399475</v>
      </c>
      <c r="Q8066" s="582">
        <v>1715.7502263387</v>
      </c>
      <c r="R8066" s="582">
        <v>8.3148203131713616E-2</v>
      </c>
      <c r="S8066" s="582">
        <v>2.4345810117665651E-2</v>
      </c>
      <c r="T8066" s="582">
        <v>1.4773728015522101E-2</v>
      </c>
      <c r="U8066" s="582">
        <v>1.3358932513019626</v>
      </c>
      <c r="V8066" s="582">
        <v>1747.8731358845998</v>
      </c>
      <c r="W8066" s="582">
        <v>8.4208291893598131E-2</v>
      </c>
      <c r="X8066" s="582">
        <v>2.6019979268312399E-2</v>
      </c>
      <c r="Y8066" s="582">
        <v>1.5050226065795825E-2</v>
      </c>
    </row>
    <row r="8067" spans="1:25" x14ac:dyDescent="0.3">
      <c r="A8067" s="61" t="s">
        <v>8554</v>
      </c>
      <c r="B8067" s="61" t="s">
        <v>2194</v>
      </c>
      <c r="C8067" s="61" t="s">
        <v>46</v>
      </c>
      <c r="D8067" s="36">
        <v>1</v>
      </c>
      <c r="E8067" s="36">
        <v>2012</v>
      </c>
      <c r="F8067" s="578">
        <v>30.433445833369923</v>
      </c>
      <c r="G8067" s="578">
        <v>6585.1706797281877</v>
      </c>
      <c r="H8067" s="578">
        <v>32.336942611650201</v>
      </c>
      <c r="I8067" s="578">
        <v>0.38678510449002074</v>
      </c>
      <c r="J8067" s="578">
        <v>0.13123716864113949</v>
      </c>
      <c r="K8067" s="578">
        <v>30.842485241840475</v>
      </c>
      <c r="L8067" s="578">
        <v>6653.4252955118773</v>
      </c>
      <c r="M8067" s="578">
        <v>32.633713049658851</v>
      </c>
      <c r="N8067" s="578">
        <v>0.39323165656605796</v>
      </c>
      <c r="O8067" s="578">
        <v>0.13259735191240851</v>
      </c>
      <c r="P8067" s="578">
        <v>30.43344687650335</v>
      </c>
      <c r="Q8067" s="578">
        <v>6585.1709391275999</v>
      </c>
      <c r="R8067" s="578">
        <v>32.336946262512328</v>
      </c>
      <c r="S8067" s="578">
        <v>0.38678511514808578</v>
      </c>
      <c r="T8067" s="578">
        <v>0.13123715824137075</v>
      </c>
      <c r="U8067" s="578">
        <v>30.842485778178002</v>
      </c>
      <c r="V8067" s="578">
        <v>6653.4252421061155</v>
      </c>
      <c r="W8067" s="578">
        <v>32.633711458261374</v>
      </c>
      <c r="X8067" s="578">
        <v>0.39323166163740048</v>
      </c>
      <c r="Y8067" s="578">
        <v>0.13259735191240851</v>
      </c>
    </row>
    <row r="8068" spans="1:25" x14ac:dyDescent="0.3">
      <c r="A8068" s="61" t="s">
        <v>8555</v>
      </c>
      <c r="B8068" s="61" t="s">
        <v>2194</v>
      </c>
      <c r="C8068" s="61" t="s">
        <v>46</v>
      </c>
      <c r="D8068" s="36">
        <v>2</v>
      </c>
      <c r="E8068" s="36">
        <v>2012</v>
      </c>
      <c r="F8068" s="578">
        <v>19.805566584652848</v>
      </c>
      <c r="G8068" s="578">
        <v>3967.3158467610629</v>
      </c>
      <c r="H8068" s="578">
        <v>19.590972921830399</v>
      </c>
      <c r="I8068" s="578">
        <v>0.284614240697313</v>
      </c>
      <c r="J8068" s="578">
        <v>7.9065406074126515E-2</v>
      </c>
      <c r="K8068" s="578">
        <v>20.06997477209455</v>
      </c>
      <c r="L8068" s="578">
        <v>4006.8027674357027</v>
      </c>
      <c r="M8068" s="578">
        <v>19.658810755781175</v>
      </c>
      <c r="N8068" s="578">
        <v>0.28401351123344848</v>
      </c>
      <c r="O8068" s="578">
        <v>7.9852356963480475E-2</v>
      </c>
      <c r="P8068" s="578">
        <v>19.805566058129099</v>
      </c>
      <c r="Q8068" s="578">
        <v>3967.3158467610629</v>
      </c>
      <c r="R8068" s="578">
        <v>19.590972713660399</v>
      </c>
      <c r="S8068" s="578">
        <v>0.28461426157567327</v>
      </c>
      <c r="T8068" s="578">
        <v>7.9065406617398026E-2</v>
      </c>
      <c r="U8068" s="578">
        <v>20.069976321825624</v>
      </c>
      <c r="V8068" s="578">
        <v>4006.8027165730728</v>
      </c>
      <c r="W8068" s="578">
        <v>19.658810840706153</v>
      </c>
      <c r="X8068" s="578">
        <v>0.284013511335312</v>
      </c>
      <c r="Y8068" s="578">
        <v>7.9852356420208978E-2</v>
      </c>
    </row>
    <row r="8069" spans="1:25" x14ac:dyDescent="0.3">
      <c r="A8069" s="61" t="s">
        <v>8556</v>
      </c>
      <c r="B8069" s="61" t="s">
        <v>2194</v>
      </c>
      <c r="C8069" s="61" t="s">
        <v>46</v>
      </c>
      <c r="D8069" s="36">
        <v>3</v>
      </c>
      <c r="E8069" s="36">
        <v>2012</v>
      </c>
      <c r="F8069" s="578">
        <v>15.200641303182826</v>
      </c>
      <c r="G8069" s="578">
        <v>2784.4080009460395</v>
      </c>
      <c r="H8069" s="578">
        <v>13.243064916178449</v>
      </c>
      <c r="I8069" s="578">
        <v>0.22444013265582352</v>
      </c>
      <c r="J8069" s="578">
        <v>5.5491009804730582E-2</v>
      </c>
      <c r="K8069" s="578">
        <v>14.785325265939976</v>
      </c>
      <c r="L8069" s="578">
        <v>2720.0776901245054</v>
      </c>
      <c r="M8069" s="578">
        <v>12.918887313823976</v>
      </c>
      <c r="N8069" s="578">
        <v>0.21586363237899253</v>
      </c>
      <c r="O8069" s="578">
        <v>5.4208966592947598E-2</v>
      </c>
      <c r="P8069" s="578">
        <v>15.200640786614374</v>
      </c>
      <c r="Q8069" s="578">
        <v>2784.4080009460395</v>
      </c>
      <c r="R8069" s="578">
        <v>13.243065281984524</v>
      </c>
      <c r="S8069" s="578">
        <v>0.22444012724857451</v>
      </c>
      <c r="T8069" s="578">
        <v>5.5491007748059873E-2</v>
      </c>
      <c r="U8069" s="578">
        <v>14.78532577755165</v>
      </c>
      <c r="V8069" s="578">
        <v>2720.0776901245054</v>
      </c>
      <c r="W8069" s="578">
        <v>12.918887471983876</v>
      </c>
      <c r="X8069" s="578">
        <v>0.21586361672719501</v>
      </c>
      <c r="Y8069" s="578">
        <v>5.4208966612350147E-2</v>
      </c>
    </row>
    <row r="8070" spans="1:25" x14ac:dyDescent="0.3">
      <c r="A8070" s="61" t="s">
        <v>8557</v>
      </c>
      <c r="B8070" s="61" t="s">
        <v>2194</v>
      </c>
      <c r="C8070" s="61" t="s">
        <v>46</v>
      </c>
      <c r="D8070" s="36">
        <v>4</v>
      </c>
      <c r="E8070" s="36">
        <v>2012</v>
      </c>
      <c r="F8070" s="578">
        <v>15.149727810611651</v>
      </c>
      <c r="G8070" s="578">
        <v>2665.9873606363899</v>
      </c>
      <c r="H8070" s="578">
        <v>11.856629982338374</v>
      </c>
      <c r="I8070" s="578">
        <v>0.34365928950501201</v>
      </c>
      <c r="J8070" s="578">
        <v>5.3130936149197276E-2</v>
      </c>
      <c r="K8070" s="578">
        <v>14.66892790826895</v>
      </c>
      <c r="L8070" s="578">
        <v>2586.9770024617474</v>
      </c>
      <c r="M8070" s="578">
        <v>11.539448511369574</v>
      </c>
      <c r="N8070" s="578">
        <v>0.32604369310987125</v>
      </c>
      <c r="O8070" s="578">
        <v>5.1556347132039521E-2</v>
      </c>
      <c r="P8070" s="578">
        <v>15.149728327185551</v>
      </c>
      <c r="Q8070" s="578">
        <v>2665.9873606363899</v>
      </c>
      <c r="R8070" s="578">
        <v>11.856629981863025</v>
      </c>
      <c r="S8070" s="578">
        <v>0.34365926891162679</v>
      </c>
      <c r="T8070" s="578">
        <v>5.3130935625328328E-2</v>
      </c>
      <c r="U8070" s="578">
        <v>14.668927386706775</v>
      </c>
      <c r="V8070" s="578">
        <v>2586.9770024617474</v>
      </c>
      <c r="W8070" s="578">
        <v>11.5394485793464</v>
      </c>
      <c r="X8070" s="578">
        <v>0.32604369823093254</v>
      </c>
      <c r="Y8070" s="578">
        <v>5.1556347132039521E-2</v>
      </c>
    </row>
    <row r="8071" spans="1:25" x14ac:dyDescent="0.3">
      <c r="A8071" s="61" t="s">
        <v>8558</v>
      </c>
      <c r="B8071" s="61" t="s">
        <v>2194</v>
      </c>
      <c r="C8071" s="61" t="s">
        <v>46</v>
      </c>
      <c r="D8071" s="36">
        <v>5</v>
      </c>
      <c r="E8071" s="36">
        <v>2012</v>
      </c>
      <c r="F8071" s="578">
        <v>12.687398638830725</v>
      </c>
      <c r="G8071" s="578">
        <v>2267.2070439656527</v>
      </c>
      <c r="H8071" s="578">
        <v>9.3879029459058003</v>
      </c>
      <c r="I8071" s="578">
        <v>0.23522379712691521</v>
      </c>
      <c r="J8071" s="578">
        <v>4.5183630698981354E-2</v>
      </c>
      <c r="K8071" s="578">
        <v>12.517857432515274</v>
      </c>
      <c r="L8071" s="578">
        <v>2230.4028015136673</v>
      </c>
      <c r="M8071" s="578">
        <v>9.3158573770391087</v>
      </c>
      <c r="N8071" s="578">
        <v>0.22905956341855901</v>
      </c>
      <c r="O8071" s="578">
        <v>4.445007798494767E-2</v>
      </c>
      <c r="P8071" s="578">
        <v>12.687397595775675</v>
      </c>
      <c r="Q8071" s="578">
        <v>2267.2070439656527</v>
      </c>
      <c r="R8071" s="578">
        <v>9.3879029284677564</v>
      </c>
      <c r="S8071" s="578">
        <v>0.23522380230254622</v>
      </c>
      <c r="T8071" s="578">
        <v>4.5183630698981354E-2</v>
      </c>
      <c r="U8071" s="578">
        <v>12.517857954071525</v>
      </c>
      <c r="V8071" s="578">
        <v>2230.4028015136673</v>
      </c>
      <c r="W8071" s="578">
        <v>9.315857413535312</v>
      </c>
      <c r="X8071" s="578">
        <v>0.2290595788114535</v>
      </c>
      <c r="Y8071" s="578">
        <v>4.4450077461078721E-2</v>
      </c>
    </row>
    <row r="8072" spans="1:25" x14ac:dyDescent="0.3">
      <c r="A8072" s="61" t="s">
        <v>8559</v>
      </c>
      <c r="B8072" s="61" t="s">
        <v>2194</v>
      </c>
      <c r="C8072" s="61" t="s">
        <v>46</v>
      </c>
      <c r="D8072" s="36">
        <v>6</v>
      </c>
      <c r="E8072" s="36">
        <v>2012</v>
      </c>
      <c r="F8072" s="578">
        <v>12.071742169943951</v>
      </c>
      <c r="G8072" s="578">
        <v>2142.2611071268648</v>
      </c>
      <c r="H8072" s="578">
        <v>8.5751008163642801</v>
      </c>
      <c r="I8072" s="578">
        <v>0.25675491069341599</v>
      </c>
      <c r="J8072" s="578">
        <v>4.2693541346428221E-2</v>
      </c>
      <c r="K8072" s="578">
        <v>12.065122114727998</v>
      </c>
      <c r="L8072" s="578">
        <v>2130.5141601562473</v>
      </c>
      <c r="M8072" s="578">
        <v>8.6228970622081107</v>
      </c>
      <c r="N8072" s="578">
        <v>0.2524686977570425</v>
      </c>
      <c r="O8072" s="578">
        <v>4.2459471384063301E-2</v>
      </c>
      <c r="P8072" s="578">
        <v>12.071742691489751</v>
      </c>
      <c r="Q8072" s="578">
        <v>2142.2610549926703</v>
      </c>
      <c r="R8072" s="578">
        <v>8.5751007083987716</v>
      </c>
      <c r="S8072" s="578">
        <v>0.25675491090199348</v>
      </c>
      <c r="T8072" s="578">
        <v>4.2693541346428221E-2</v>
      </c>
      <c r="U8072" s="578">
        <v>12.065122114717699</v>
      </c>
      <c r="V8072" s="578">
        <v>2130.5141080220501</v>
      </c>
      <c r="W8072" s="578">
        <v>8.6228968513896653</v>
      </c>
      <c r="X8072" s="578">
        <v>0.25246869760060925</v>
      </c>
      <c r="Y8072" s="578">
        <v>4.2459471384063301E-2</v>
      </c>
    </row>
    <row r="8073" spans="1:25" x14ac:dyDescent="0.3">
      <c r="A8073" s="61" t="s">
        <v>8560</v>
      </c>
      <c r="B8073" s="61" t="s">
        <v>2194</v>
      </c>
      <c r="C8073" s="61" t="s">
        <v>46</v>
      </c>
      <c r="D8073" s="36">
        <v>7</v>
      </c>
      <c r="E8073" s="36">
        <v>2012</v>
      </c>
      <c r="F8073" s="578">
        <v>11.8287828274583</v>
      </c>
      <c r="G8073" s="578">
        <v>2067.8671607971128</v>
      </c>
      <c r="H8073" s="578">
        <v>7.6797168482783755</v>
      </c>
      <c r="I8073" s="578">
        <v>0.27903593645351027</v>
      </c>
      <c r="J8073" s="578">
        <v>4.1210938982355075E-2</v>
      </c>
      <c r="K8073" s="578">
        <v>11.918104322875751</v>
      </c>
      <c r="L8073" s="578">
        <v>2074.0447006225522</v>
      </c>
      <c r="M8073" s="578">
        <v>7.8312565892992954</v>
      </c>
      <c r="N8073" s="578">
        <v>0.27828979448167923</v>
      </c>
      <c r="O8073" s="578">
        <v>4.1334067160884502E-2</v>
      </c>
      <c r="P8073" s="578">
        <v>11.828782305917827</v>
      </c>
      <c r="Q8073" s="578">
        <v>2067.8671607971128</v>
      </c>
      <c r="R8073" s="578">
        <v>7.6797171508903048</v>
      </c>
      <c r="S8073" s="578">
        <v>0.27903594680477251</v>
      </c>
      <c r="T8073" s="578">
        <v>4.1210938982355075E-2</v>
      </c>
      <c r="U8073" s="578">
        <v>11.918105365951424</v>
      </c>
      <c r="V8073" s="578">
        <v>2074.0447006225522</v>
      </c>
      <c r="W8073" s="578">
        <v>7.8312567228131185</v>
      </c>
      <c r="X8073" s="578">
        <v>0.27828976876723227</v>
      </c>
      <c r="Y8073" s="578">
        <v>4.1334067684753423E-2</v>
      </c>
    </row>
    <row r="8074" spans="1:25" x14ac:dyDescent="0.3">
      <c r="A8074" s="61" t="s">
        <v>8561</v>
      </c>
      <c r="B8074" s="61" t="s">
        <v>2194</v>
      </c>
      <c r="C8074" s="61" t="s">
        <v>46</v>
      </c>
      <c r="D8074" s="36">
        <v>8</v>
      </c>
      <c r="E8074" s="36">
        <v>2012</v>
      </c>
      <c r="F8074" s="578">
        <v>10.193363425747965</v>
      </c>
      <c r="G8074" s="578">
        <v>1678.1873029073026</v>
      </c>
      <c r="H8074" s="578">
        <v>5.7293842550279779</v>
      </c>
      <c r="I8074" s="578">
        <v>0.17036111550684477</v>
      </c>
      <c r="J8074" s="578">
        <v>3.3444911940023248E-2</v>
      </c>
      <c r="K8074" s="578">
        <v>10.443677654987782</v>
      </c>
      <c r="L8074" s="578">
        <v>1723.077376047765</v>
      </c>
      <c r="M8074" s="578">
        <v>6.034342172109362</v>
      </c>
      <c r="N8074" s="578">
        <v>0.18737047196555023</v>
      </c>
      <c r="O8074" s="578">
        <v>3.4339549563204196E-2</v>
      </c>
      <c r="P8074" s="578">
        <v>10.193363425742655</v>
      </c>
      <c r="Q8074" s="578">
        <v>1678.1873029073026</v>
      </c>
      <c r="R8074" s="578">
        <v>5.7293842314393233</v>
      </c>
      <c r="S8074" s="578">
        <v>0.17036106878549573</v>
      </c>
      <c r="T8074" s="578">
        <v>3.3444911940023248E-2</v>
      </c>
      <c r="U8074" s="578">
        <v>10.443677654987782</v>
      </c>
      <c r="V8074" s="578">
        <v>1723.077376047765</v>
      </c>
      <c r="W8074" s="578">
        <v>6.0343422073443982</v>
      </c>
      <c r="X8074" s="578">
        <v>0.1873704719146185</v>
      </c>
      <c r="Y8074" s="578">
        <v>3.4339549563204196E-2</v>
      </c>
    </row>
    <row r="8075" spans="1:25" x14ac:dyDescent="0.3">
      <c r="A8075" s="61" t="s">
        <v>8562</v>
      </c>
      <c r="B8075" s="61" t="s">
        <v>2194</v>
      </c>
      <c r="C8075" s="61" t="s">
        <v>46</v>
      </c>
      <c r="D8075" s="36">
        <v>9</v>
      </c>
      <c r="E8075" s="36">
        <v>2012</v>
      </c>
      <c r="F8075" s="578">
        <v>10.269995190878451</v>
      </c>
      <c r="G8075" s="578">
        <v>1629.9601300557401</v>
      </c>
      <c r="H8075" s="578">
        <v>5.1486818236638348</v>
      </c>
      <c r="I8075" s="578">
        <v>0.18525086367420301</v>
      </c>
      <c r="J8075" s="578">
        <v>3.2483807726142247E-2</v>
      </c>
      <c r="K8075" s="578">
        <v>10.546897999732309</v>
      </c>
      <c r="L8075" s="578">
        <v>1687.5962562560976</v>
      </c>
      <c r="M8075" s="578">
        <v>5.5022166910906254</v>
      </c>
      <c r="N8075" s="578">
        <v>0.21857527380294975</v>
      </c>
      <c r="O8075" s="578">
        <v>3.3632459836856726E-2</v>
      </c>
      <c r="P8075" s="578">
        <v>10.269995911111579</v>
      </c>
      <c r="Q8075" s="578">
        <v>1629.9601300557401</v>
      </c>
      <c r="R8075" s="578">
        <v>5.1486819004736946</v>
      </c>
      <c r="S8075" s="578">
        <v>0.18525088993192124</v>
      </c>
      <c r="T8075" s="578">
        <v>3.2483807726142247E-2</v>
      </c>
      <c r="U8075" s="578">
        <v>10.546898153710549</v>
      </c>
      <c r="V8075" s="578">
        <v>1687.5962562560976</v>
      </c>
      <c r="W8075" s="578">
        <v>5.50221660456251</v>
      </c>
      <c r="X8075" s="578">
        <v>0.21857526870735403</v>
      </c>
      <c r="Y8075" s="578">
        <v>3.3632458789118823E-2</v>
      </c>
    </row>
    <row r="8076" spans="1:25" x14ac:dyDescent="0.3">
      <c r="A8076" s="61" t="s">
        <v>8563</v>
      </c>
      <c r="B8076" s="61" t="s">
        <v>2194</v>
      </c>
      <c r="C8076" s="61" t="s">
        <v>46</v>
      </c>
      <c r="D8076" s="36">
        <v>10</v>
      </c>
      <c r="E8076" s="36">
        <v>2012</v>
      </c>
      <c r="F8076" s="578">
        <v>10.32957287300237</v>
      </c>
      <c r="G8076" s="578">
        <v>1592.4492657979249</v>
      </c>
      <c r="H8076" s="578">
        <v>4.6970229540286947</v>
      </c>
      <c r="I8076" s="578">
        <v>0.19683183033339374</v>
      </c>
      <c r="J8076" s="578">
        <v>3.1736280555681604E-2</v>
      </c>
      <c r="K8076" s="578">
        <v>10.633464681919083</v>
      </c>
      <c r="L8076" s="578">
        <v>1659.2519696553472</v>
      </c>
      <c r="M8076" s="578">
        <v>5.0800980765391897</v>
      </c>
      <c r="N8076" s="578">
        <v>0.24419051345951875</v>
      </c>
      <c r="O8076" s="578">
        <v>3.3067505069387403E-2</v>
      </c>
      <c r="P8076" s="578">
        <v>10.32957209318009</v>
      </c>
      <c r="Q8076" s="578">
        <v>1592.4492657979249</v>
      </c>
      <c r="R8076" s="578">
        <v>4.6970229724950769</v>
      </c>
      <c r="S8076" s="578">
        <v>0.19683183563635426</v>
      </c>
      <c r="T8076" s="578">
        <v>3.1736280555681604E-2</v>
      </c>
      <c r="U8076" s="578">
        <v>10.633464160414679</v>
      </c>
      <c r="V8076" s="578">
        <v>1659.2519696553472</v>
      </c>
      <c r="W8076" s="578">
        <v>5.080098129357788</v>
      </c>
      <c r="X8076" s="578">
        <v>0.24419051858179303</v>
      </c>
      <c r="Y8076" s="578">
        <v>3.3067505573853802E-2</v>
      </c>
    </row>
    <row r="8077" spans="1:25" x14ac:dyDescent="0.3">
      <c r="A8077" s="61" t="s">
        <v>8564</v>
      </c>
      <c r="B8077" s="61" t="s">
        <v>2194</v>
      </c>
      <c r="C8077" s="61" t="s">
        <v>46</v>
      </c>
      <c r="D8077" s="36">
        <v>11</v>
      </c>
      <c r="E8077" s="36">
        <v>2012</v>
      </c>
      <c r="F8077" s="578">
        <v>10.210004506103195</v>
      </c>
      <c r="G8077" s="578">
        <v>1505.2224044799777</v>
      </c>
      <c r="H8077" s="578">
        <v>4.0961877858693025</v>
      </c>
      <c r="I8077" s="578">
        <v>0.18393271038560924</v>
      </c>
      <c r="J8077" s="578">
        <v>2.9997838913307776E-2</v>
      </c>
      <c r="K8077" s="578">
        <v>10.541272650958884</v>
      </c>
      <c r="L8077" s="578">
        <v>1582.2640864054299</v>
      </c>
      <c r="M8077" s="578">
        <v>4.5105457460546496</v>
      </c>
      <c r="N8077" s="578">
        <v>0.24319264188549478</v>
      </c>
      <c r="O8077" s="578">
        <v>3.1533239642158074E-2</v>
      </c>
      <c r="P8077" s="578">
        <v>10.210004545850229</v>
      </c>
      <c r="Q8077" s="578">
        <v>1505.2224044799777</v>
      </c>
      <c r="R8077" s="578">
        <v>4.096187773260068</v>
      </c>
      <c r="S8077" s="578">
        <v>0.18393269481142177</v>
      </c>
      <c r="T8077" s="578">
        <v>2.9997838913307776E-2</v>
      </c>
      <c r="U8077" s="578">
        <v>10.541272655920787</v>
      </c>
      <c r="V8077" s="578">
        <v>1582.2639821370399</v>
      </c>
      <c r="W8077" s="578">
        <v>4.5105458008256347</v>
      </c>
      <c r="X8077" s="578">
        <v>0.24319264726727824</v>
      </c>
      <c r="Y8077" s="578">
        <v>3.1533239642158074E-2</v>
      </c>
    </row>
    <row r="8078" spans="1:25" x14ac:dyDescent="0.3">
      <c r="A8078" s="61" t="s">
        <v>8565</v>
      </c>
      <c r="B8078" s="61" t="s">
        <v>2194</v>
      </c>
      <c r="C8078" s="61" t="s">
        <v>46</v>
      </c>
      <c r="D8078" s="36">
        <v>12</v>
      </c>
      <c r="E8078" s="36">
        <v>2012</v>
      </c>
      <c r="F8078" s="578">
        <v>10.054551624661103</v>
      </c>
      <c r="G8078" s="578">
        <v>1408.75893147786</v>
      </c>
      <c r="H8078" s="578">
        <v>3.4992215682723273</v>
      </c>
      <c r="I8078" s="578">
        <v>0.16247164743132653</v>
      </c>
      <c r="J8078" s="578">
        <v>2.8075432385473151E-2</v>
      </c>
      <c r="K8078" s="578">
        <v>10.39280089493209</v>
      </c>
      <c r="L8078" s="578">
        <v>1492.6004295349076</v>
      </c>
      <c r="M8078" s="578">
        <v>3.9384032288362452</v>
      </c>
      <c r="N8078" s="578">
        <v>0.23188230070445526</v>
      </c>
      <c r="O8078" s="578">
        <v>2.9746336765432074E-2</v>
      </c>
      <c r="P8078" s="578">
        <v>10.054551579957774</v>
      </c>
      <c r="Q8078" s="578">
        <v>1408.7589836120551</v>
      </c>
      <c r="R8078" s="578">
        <v>3.4992215824725701</v>
      </c>
      <c r="S8078" s="578">
        <v>0.16247166339417127</v>
      </c>
      <c r="T8078" s="578">
        <v>2.8075432385473151E-2</v>
      </c>
      <c r="U8078" s="578">
        <v>10.392801774105591</v>
      </c>
      <c r="V8078" s="578">
        <v>1492.6004295349076</v>
      </c>
      <c r="W8078" s="578">
        <v>3.9384032118444603</v>
      </c>
      <c r="X8078" s="578">
        <v>0.23188229025254201</v>
      </c>
      <c r="Y8078" s="578">
        <v>2.9746337289301025E-2</v>
      </c>
    </row>
    <row r="8079" spans="1:25" x14ac:dyDescent="0.3">
      <c r="A8079" s="61" t="s">
        <v>8566</v>
      </c>
      <c r="B8079" s="61" t="s">
        <v>2194</v>
      </c>
      <c r="C8079" s="61" t="s">
        <v>46</v>
      </c>
      <c r="D8079" s="36">
        <v>13</v>
      </c>
      <c r="E8079" s="36">
        <v>2012</v>
      </c>
      <c r="F8079" s="578">
        <v>10.24499969831108</v>
      </c>
      <c r="G8079" s="578">
        <v>1402.8399912516225</v>
      </c>
      <c r="H8079" s="578">
        <v>3.3099559730277752</v>
      </c>
      <c r="I8079" s="578">
        <v>0.16756177997740426</v>
      </c>
      <c r="J8079" s="578">
        <v>2.7957477859066125E-2</v>
      </c>
      <c r="K8079" s="578">
        <v>10.561477372212371</v>
      </c>
      <c r="L8079" s="578">
        <v>1484.59218470255</v>
      </c>
      <c r="M8079" s="578">
        <v>3.7368604269771173</v>
      </c>
      <c r="N8079" s="578">
        <v>0.23840581444164802</v>
      </c>
      <c r="O8079" s="578">
        <v>2.95867320868031E-2</v>
      </c>
      <c r="P8079" s="578">
        <v>10.244999594008258</v>
      </c>
      <c r="Q8079" s="578">
        <v>1402.8399912516225</v>
      </c>
      <c r="R8079" s="578">
        <v>3.3099560690679901</v>
      </c>
      <c r="S8079" s="578">
        <v>0.16756177472537526</v>
      </c>
      <c r="T8079" s="578">
        <v>2.7957477859066122E-2</v>
      </c>
      <c r="U8079" s="578">
        <v>10.561477426860272</v>
      </c>
      <c r="V8079" s="578">
        <v>1484.59218470255</v>
      </c>
      <c r="W8079" s="578">
        <v>3.7368604383930926</v>
      </c>
      <c r="X8079" s="578">
        <v>0.23840579356571298</v>
      </c>
      <c r="Y8079" s="578">
        <v>2.9586731572635451E-2</v>
      </c>
    </row>
    <row r="8080" spans="1:25" x14ac:dyDescent="0.3">
      <c r="A8080" s="61" t="s">
        <v>8567</v>
      </c>
      <c r="B8080" s="61" t="s">
        <v>2194</v>
      </c>
      <c r="C8080" s="61" t="s">
        <v>46</v>
      </c>
      <c r="D8080" s="36">
        <v>14</v>
      </c>
      <c r="E8080" s="36">
        <v>2012</v>
      </c>
      <c r="F8080" s="578">
        <v>10.864066459481638</v>
      </c>
      <c r="G8080" s="578">
        <v>1492.1430333455351</v>
      </c>
      <c r="H8080" s="578">
        <v>3.5320143968347075</v>
      </c>
      <c r="I8080" s="578">
        <v>0.20739289715735698</v>
      </c>
      <c r="J8080" s="578">
        <v>2.9737205011770077E-2</v>
      </c>
      <c r="K8080" s="578">
        <v>11.112675068280579</v>
      </c>
      <c r="L8080" s="578">
        <v>1561.8541475931775</v>
      </c>
      <c r="M8080" s="578">
        <v>3.9051661800864701</v>
      </c>
      <c r="N8080" s="578">
        <v>0.27443280300091472</v>
      </c>
      <c r="O8080" s="578">
        <v>3.1126516832349151E-2</v>
      </c>
      <c r="P8080" s="578">
        <v>10.864065565411925</v>
      </c>
      <c r="Q8080" s="578">
        <v>1492.1430333455351</v>
      </c>
      <c r="R8080" s="578">
        <v>3.5320144154223549</v>
      </c>
      <c r="S8080" s="578">
        <v>0.20739286637278023</v>
      </c>
      <c r="T8080" s="578">
        <v>2.9737205011770077E-2</v>
      </c>
      <c r="U8080" s="578">
        <v>11.112675068276484</v>
      </c>
      <c r="V8080" s="578">
        <v>1561.8541475931775</v>
      </c>
      <c r="W8080" s="578">
        <v>3.9051661425376798</v>
      </c>
      <c r="X8080" s="578">
        <v>0.27443279730869075</v>
      </c>
      <c r="Y8080" s="578">
        <v>3.1126516308480196E-2</v>
      </c>
    </row>
    <row r="8081" spans="1:25" x14ac:dyDescent="0.3">
      <c r="A8081" s="61" t="s">
        <v>8568</v>
      </c>
      <c r="B8081" s="61" t="s">
        <v>2194</v>
      </c>
      <c r="C8081" s="61" t="s">
        <v>46</v>
      </c>
      <c r="D8081" s="36">
        <v>15</v>
      </c>
      <c r="E8081" s="36">
        <v>2012</v>
      </c>
      <c r="F8081" s="578">
        <v>11.394634207137749</v>
      </c>
      <c r="G8081" s="578">
        <v>1568.6847712198824</v>
      </c>
      <c r="H8081" s="578">
        <v>3.7223448510946251</v>
      </c>
      <c r="I8081" s="578">
        <v>0.24153337005433623</v>
      </c>
      <c r="J8081" s="578">
        <v>3.1262606149539303E-2</v>
      </c>
      <c r="K8081" s="578">
        <v>11.59283230750418</v>
      </c>
      <c r="L8081" s="578">
        <v>1627.0387687683049</v>
      </c>
      <c r="M8081" s="578">
        <v>4.0403467738821401</v>
      </c>
      <c r="N8081" s="578">
        <v>0.30182703342870754</v>
      </c>
      <c r="O8081" s="578">
        <v>3.2425538520328652E-2</v>
      </c>
      <c r="P8081" s="578">
        <v>11.394633521694628</v>
      </c>
      <c r="Q8081" s="578">
        <v>1568.6847712198824</v>
      </c>
      <c r="R8081" s="578">
        <v>3.7223448203634053</v>
      </c>
      <c r="S8081" s="578">
        <v>0.24153337026291377</v>
      </c>
      <c r="T8081" s="578">
        <v>3.1262606149539303E-2</v>
      </c>
      <c r="U8081" s="578">
        <v>11.592832257823041</v>
      </c>
      <c r="V8081" s="578">
        <v>1627.0387687683049</v>
      </c>
      <c r="W8081" s="578">
        <v>4.0403467327632772</v>
      </c>
      <c r="X8081" s="578">
        <v>0.30182703358635354</v>
      </c>
      <c r="Y8081" s="578">
        <v>3.2425538520328652E-2</v>
      </c>
    </row>
    <row r="8082" spans="1:25" x14ac:dyDescent="0.3">
      <c r="A8082" s="580" t="s">
        <v>8569</v>
      </c>
      <c r="B8082" s="580" t="s">
        <v>2194</v>
      </c>
      <c r="C8082" s="580" t="s">
        <v>46</v>
      </c>
      <c r="D8082" s="581">
        <v>16</v>
      </c>
      <c r="E8082" s="581">
        <v>2012</v>
      </c>
      <c r="F8082" s="582">
        <v>12.181294504782525</v>
      </c>
      <c r="G8082" s="582">
        <v>1679.5293744405076</v>
      </c>
      <c r="H8082" s="582">
        <v>3.9837854901840375</v>
      </c>
      <c r="I8082" s="582">
        <v>0.28837971818938923</v>
      </c>
      <c r="J8082" s="582">
        <v>3.347170271445063E-2</v>
      </c>
      <c r="K8082" s="582">
        <v>12.302054620030177</v>
      </c>
      <c r="L8082" s="582">
        <v>1724.534165700275</v>
      </c>
      <c r="M8082" s="582">
        <v>4.2494229269213921</v>
      </c>
      <c r="N8082" s="582">
        <v>0.34359039762906174</v>
      </c>
      <c r="O8082" s="582">
        <v>3.4368578286375802E-2</v>
      </c>
      <c r="P8082" s="582">
        <v>12.181294504766775</v>
      </c>
      <c r="Q8082" s="582">
        <v>1679.5293744405076</v>
      </c>
      <c r="R8082" s="582">
        <v>3.9837856068758475</v>
      </c>
      <c r="S8082" s="582">
        <v>0.28837971818938923</v>
      </c>
      <c r="T8082" s="582">
        <v>3.3471701142843771E-2</v>
      </c>
      <c r="U8082" s="582">
        <v>12.302056184699698</v>
      </c>
      <c r="V8082" s="582">
        <v>1724.534165700275</v>
      </c>
      <c r="W8082" s="582">
        <v>4.2494229081239574</v>
      </c>
      <c r="X8082" s="582">
        <v>0.34359040332249852</v>
      </c>
      <c r="Y8082" s="582">
        <v>3.436857881024475E-2</v>
      </c>
    </row>
    <row r="8083" spans="1:25" x14ac:dyDescent="0.3">
      <c r="A8083" s="61" t="s">
        <v>8570</v>
      </c>
      <c r="B8083" s="61" t="s">
        <v>2194</v>
      </c>
      <c r="C8083" s="61" t="s">
        <v>46</v>
      </c>
      <c r="D8083" s="36">
        <v>1</v>
      </c>
      <c r="E8083" s="36">
        <v>2020</v>
      </c>
      <c r="F8083" s="578">
        <v>25.1173202363203</v>
      </c>
      <c r="G8083" s="578">
        <v>6633.941528320307</v>
      </c>
      <c r="H8083" s="578">
        <v>25.1161988994184</v>
      </c>
      <c r="I8083" s="578">
        <v>0.3244548015706335</v>
      </c>
      <c r="J8083" s="578">
        <v>4.4137517436562704E-2</v>
      </c>
      <c r="K8083" s="578">
        <v>25.454406667443401</v>
      </c>
      <c r="L8083" s="578">
        <v>6702.5678558349546</v>
      </c>
      <c r="M8083" s="578">
        <v>25.267517145024549</v>
      </c>
      <c r="N8083" s="578">
        <v>0.32667283514941375</v>
      </c>
      <c r="O8083" s="578">
        <v>4.4594104789818304E-2</v>
      </c>
      <c r="P8083" s="578">
        <v>25.117320236382753</v>
      </c>
      <c r="Q8083" s="578">
        <v>6633.9414774576771</v>
      </c>
      <c r="R8083" s="578">
        <v>25.116199250177726</v>
      </c>
      <c r="S8083" s="578">
        <v>0.32445480188107451</v>
      </c>
      <c r="T8083" s="578">
        <v>4.4137517436562697E-2</v>
      </c>
      <c r="U8083" s="578">
        <v>25.454406667443724</v>
      </c>
      <c r="V8083" s="578">
        <v>6702.5678049723247</v>
      </c>
      <c r="W8083" s="578">
        <v>25.2675151765579</v>
      </c>
      <c r="X8083" s="578">
        <v>0.3266728344266685</v>
      </c>
      <c r="Y8083" s="578">
        <v>4.4594105274882126E-2</v>
      </c>
    </row>
    <row r="8084" spans="1:25" x14ac:dyDescent="0.3">
      <c r="A8084" s="61" t="s">
        <v>8571</v>
      </c>
      <c r="B8084" s="61" t="s">
        <v>2194</v>
      </c>
      <c r="C8084" s="61" t="s">
        <v>46</v>
      </c>
      <c r="D8084" s="36">
        <v>2</v>
      </c>
      <c r="E8084" s="36">
        <v>2020</v>
      </c>
      <c r="F8084" s="578">
        <v>16.294163240584524</v>
      </c>
      <c r="G8084" s="578">
        <v>3994.3545443216899</v>
      </c>
      <c r="H8084" s="578">
        <v>14.678101610586324</v>
      </c>
      <c r="I8084" s="578">
        <v>0.2455244081841855</v>
      </c>
      <c r="J8084" s="578">
        <v>2.65755920845549E-2</v>
      </c>
      <c r="K8084" s="578">
        <v>16.531707016244852</v>
      </c>
      <c r="L8084" s="578">
        <v>4034.1457672119095</v>
      </c>
      <c r="M8084" s="578">
        <v>14.7648892489378</v>
      </c>
      <c r="N8084" s="578">
        <v>0.24517371295890625</v>
      </c>
      <c r="O8084" s="578">
        <v>2.6840347796678474E-2</v>
      </c>
      <c r="P8084" s="578">
        <v>16.294163757158401</v>
      </c>
      <c r="Q8084" s="578">
        <v>3994.3544896443627</v>
      </c>
      <c r="R8084" s="578">
        <v>14.67810229481735</v>
      </c>
      <c r="S8084" s="578">
        <v>0.24552442334243052</v>
      </c>
      <c r="T8084" s="578">
        <v>2.6575592598722574E-2</v>
      </c>
      <c r="U8084" s="578">
        <v>16.531707016234524</v>
      </c>
      <c r="V8084" s="578">
        <v>4034.1457672119095</v>
      </c>
      <c r="W8084" s="578">
        <v>14.76488922359805</v>
      </c>
      <c r="X8084" s="578">
        <v>0.24517374332814729</v>
      </c>
      <c r="Y8084" s="578">
        <v>2.6840348320547429E-2</v>
      </c>
    </row>
    <row r="8085" spans="1:25" x14ac:dyDescent="0.3">
      <c r="A8085" s="61" t="s">
        <v>8572</v>
      </c>
      <c r="B8085" s="61" t="s">
        <v>2194</v>
      </c>
      <c r="C8085" s="61" t="s">
        <v>46</v>
      </c>
      <c r="D8085" s="36">
        <v>3</v>
      </c>
      <c r="E8085" s="36">
        <v>2020</v>
      </c>
      <c r="F8085" s="578">
        <v>12.514171358777824</v>
      </c>
      <c r="G8085" s="578">
        <v>2801.2147636413524</v>
      </c>
      <c r="H8085" s="578">
        <v>9.4482248769393795</v>
      </c>
      <c r="I8085" s="578">
        <v>0.1709848415327235</v>
      </c>
      <c r="J8085" s="578">
        <v>1.8637293561672125E-2</v>
      </c>
      <c r="K8085" s="578">
        <v>12.180451274001474</v>
      </c>
      <c r="L8085" s="578">
        <v>2736.6667976379349</v>
      </c>
      <c r="M8085" s="578">
        <v>9.2789114084637987</v>
      </c>
      <c r="N8085" s="578">
        <v>0.16649106950717352</v>
      </c>
      <c r="O8085" s="578">
        <v>1.8207856298734698E-2</v>
      </c>
      <c r="P8085" s="578">
        <v>12.514171358767225</v>
      </c>
      <c r="Q8085" s="578">
        <v>2801.2147115071575</v>
      </c>
      <c r="R8085" s="578">
        <v>9.4482248809654212</v>
      </c>
      <c r="S8085" s="578">
        <v>0.17098485214228226</v>
      </c>
      <c r="T8085" s="578">
        <v>1.8637293561672125E-2</v>
      </c>
      <c r="U8085" s="578">
        <v>12.180451273996326</v>
      </c>
      <c r="V8085" s="578">
        <v>2736.6666933695424</v>
      </c>
      <c r="W8085" s="578">
        <v>9.2789117205150689</v>
      </c>
      <c r="X8085" s="578">
        <v>0.16649104896957048</v>
      </c>
      <c r="Y8085" s="578">
        <v>1.820785577486575E-2</v>
      </c>
    </row>
    <row r="8086" spans="1:25" x14ac:dyDescent="0.3">
      <c r="A8086" s="61" t="s">
        <v>8573</v>
      </c>
      <c r="B8086" s="61" t="s">
        <v>2194</v>
      </c>
      <c r="C8086" s="61" t="s">
        <v>46</v>
      </c>
      <c r="D8086" s="36">
        <v>4</v>
      </c>
      <c r="E8086" s="36">
        <v>2020</v>
      </c>
      <c r="F8086" s="578">
        <v>12.498335862402776</v>
      </c>
      <c r="G8086" s="578">
        <v>2680.1662012735951</v>
      </c>
      <c r="H8086" s="578">
        <v>8.3182849902853633</v>
      </c>
      <c r="I8086" s="578">
        <v>0.29486560862763578</v>
      </c>
      <c r="J8086" s="578">
        <v>1.7831901748043753E-2</v>
      </c>
      <c r="K8086" s="578">
        <v>12.104883121924649</v>
      </c>
      <c r="L8086" s="578">
        <v>2600.8889923095649</v>
      </c>
      <c r="M8086" s="578">
        <v>8.1183571645233279</v>
      </c>
      <c r="N8086" s="578">
        <v>0.27956185430715125</v>
      </c>
      <c r="O8086" s="578">
        <v>1.7304455240567451E-2</v>
      </c>
      <c r="P8086" s="578">
        <v>12.498335862397926</v>
      </c>
      <c r="Q8086" s="578">
        <v>2680.16625340779</v>
      </c>
      <c r="R8086" s="578">
        <v>8.3182844211017528</v>
      </c>
      <c r="S8086" s="578">
        <v>0.29486560896475522</v>
      </c>
      <c r="T8086" s="578">
        <v>1.7831901748043753E-2</v>
      </c>
      <c r="U8086" s="578">
        <v>12.104883121924649</v>
      </c>
      <c r="V8086" s="578">
        <v>2600.8890444437598</v>
      </c>
      <c r="W8086" s="578">
        <v>8.1183574769432454</v>
      </c>
      <c r="X8086" s="578">
        <v>0.27956186969943952</v>
      </c>
      <c r="Y8086" s="578">
        <v>1.7304455240567451E-2</v>
      </c>
    </row>
    <row r="8087" spans="1:25" x14ac:dyDescent="0.3">
      <c r="A8087" s="61" t="s">
        <v>8574</v>
      </c>
      <c r="B8087" s="61" t="s">
        <v>2194</v>
      </c>
      <c r="C8087" s="61" t="s">
        <v>46</v>
      </c>
      <c r="D8087" s="36">
        <v>5</v>
      </c>
      <c r="E8087" s="36">
        <v>2020</v>
      </c>
      <c r="F8087" s="578">
        <v>10.47223850201464</v>
      </c>
      <c r="G8087" s="578">
        <v>2278.8910013834602</v>
      </c>
      <c r="H8087" s="578">
        <v>6.8735379451342524</v>
      </c>
      <c r="I8087" s="578">
        <v>0.16036901467305098</v>
      </c>
      <c r="J8087" s="578">
        <v>1.516211573228545E-2</v>
      </c>
      <c r="K8087" s="578">
        <v>10.333845773290072</v>
      </c>
      <c r="L8087" s="578">
        <v>2241.9717483520449</v>
      </c>
      <c r="M8087" s="578">
        <v>6.7855210778846677</v>
      </c>
      <c r="N8087" s="578">
        <v>0.15707118468223275</v>
      </c>
      <c r="O8087" s="578">
        <v>1.4916490617906624E-2</v>
      </c>
      <c r="P8087" s="578">
        <v>10.472238452333791</v>
      </c>
      <c r="Q8087" s="578">
        <v>2278.8910013834602</v>
      </c>
      <c r="R8087" s="578">
        <v>6.8735379399392169</v>
      </c>
      <c r="S8087" s="578">
        <v>0.160369009525311</v>
      </c>
      <c r="T8087" s="578">
        <v>1.51621152084165E-2</v>
      </c>
      <c r="U8087" s="578">
        <v>10.333845822950309</v>
      </c>
      <c r="V8087" s="578">
        <v>2241.9717483520449</v>
      </c>
      <c r="W8087" s="578">
        <v>6.7855212646730525</v>
      </c>
      <c r="X8087" s="578">
        <v>0.157071174282464</v>
      </c>
      <c r="Y8087" s="578">
        <v>1.4916490617906624E-2</v>
      </c>
    </row>
    <row r="8088" spans="1:25" x14ac:dyDescent="0.3">
      <c r="A8088" s="61" t="s">
        <v>8575</v>
      </c>
      <c r="B8088" s="61" t="s">
        <v>2194</v>
      </c>
      <c r="C8088" s="61" t="s">
        <v>46</v>
      </c>
      <c r="D8088" s="36">
        <v>6</v>
      </c>
      <c r="E8088" s="36">
        <v>2020</v>
      </c>
      <c r="F8088" s="578">
        <v>9.9935093828604522</v>
      </c>
      <c r="G8088" s="578">
        <v>2152.8694318135549</v>
      </c>
      <c r="H8088" s="578">
        <v>6.3505109962910193</v>
      </c>
      <c r="I8088" s="578">
        <v>0.19002037538302799</v>
      </c>
      <c r="J8088" s="578">
        <v>1.43236780131701E-2</v>
      </c>
      <c r="K8088" s="578">
        <v>9.9874776679749964</v>
      </c>
      <c r="L8088" s="578">
        <v>2141.0869750976526</v>
      </c>
      <c r="M8088" s="578">
        <v>6.3258778837771343</v>
      </c>
      <c r="N8088" s="578">
        <v>0.18720147886536576</v>
      </c>
      <c r="O8088" s="578">
        <v>1.4245297944095575E-2</v>
      </c>
      <c r="P8088" s="578">
        <v>9.9935083397894857</v>
      </c>
      <c r="Q8088" s="578">
        <v>2152.8694839477503</v>
      </c>
      <c r="R8088" s="578">
        <v>6.3505109001368174</v>
      </c>
      <c r="S8088" s="578">
        <v>0.19002036495779326</v>
      </c>
      <c r="T8088" s="578">
        <v>1.43236780131701E-2</v>
      </c>
      <c r="U8088" s="578">
        <v>9.9874777772501773</v>
      </c>
      <c r="V8088" s="578">
        <v>2141.0869750976526</v>
      </c>
      <c r="W8088" s="578">
        <v>6.3258776024789096</v>
      </c>
      <c r="X8088" s="578">
        <v>0.18720147886536576</v>
      </c>
      <c r="Y8088" s="578">
        <v>1.4245297944095575E-2</v>
      </c>
    </row>
    <row r="8089" spans="1:25" x14ac:dyDescent="0.3">
      <c r="A8089" s="61" t="s">
        <v>8576</v>
      </c>
      <c r="B8089" s="61" t="s">
        <v>2194</v>
      </c>
      <c r="C8089" s="61" t="s">
        <v>46</v>
      </c>
      <c r="D8089" s="36">
        <v>7</v>
      </c>
      <c r="E8089" s="36">
        <v>2020</v>
      </c>
      <c r="F8089" s="578">
        <v>9.6893108611490231</v>
      </c>
      <c r="G8089" s="578">
        <v>2077.6772727966249</v>
      </c>
      <c r="H8089" s="578">
        <v>5.8911933554675926</v>
      </c>
      <c r="I8089" s="578">
        <v>0.20624055865967675</v>
      </c>
      <c r="J8089" s="578">
        <v>1.3823399009803875E-2</v>
      </c>
      <c r="K8089" s="578">
        <v>9.7716307113618921</v>
      </c>
      <c r="L8089" s="578">
        <v>2083.8736572265575</v>
      </c>
      <c r="M8089" s="578">
        <v>5.9234284238870352</v>
      </c>
      <c r="N8089" s="578">
        <v>0.20719657339456374</v>
      </c>
      <c r="O8089" s="578">
        <v>1.386459998320785E-2</v>
      </c>
      <c r="P8089" s="578">
        <v>9.6893104886148471</v>
      </c>
      <c r="Q8089" s="578">
        <v>2077.6772727966249</v>
      </c>
      <c r="R8089" s="578">
        <v>5.8911933696314547</v>
      </c>
      <c r="S8089" s="578">
        <v>0.20624055865967675</v>
      </c>
      <c r="T8089" s="578">
        <v>1.3823399009803875E-2</v>
      </c>
      <c r="U8089" s="578">
        <v>9.7716308107029661</v>
      </c>
      <c r="V8089" s="578">
        <v>2083.8736572265575</v>
      </c>
      <c r="W8089" s="578">
        <v>5.9234286468660322</v>
      </c>
      <c r="X8089" s="578">
        <v>0.20719656307240525</v>
      </c>
      <c r="Y8089" s="578">
        <v>1.3864600502226151E-2</v>
      </c>
    </row>
    <row r="8090" spans="1:25" x14ac:dyDescent="0.3">
      <c r="A8090" s="61" t="s">
        <v>8577</v>
      </c>
      <c r="B8090" s="61" t="s">
        <v>2194</v>
      </c>
      <c r="C8090" s="61" t="s">
        <v>46</v>
      </c>
      <c r="D8090" s="36">
        <v>8</v>
      </c>
      <c r="E8090" s="36">
        <v>2020</v>
      </c>
      <c r="F8090" s="578">
        <v>8.1016095288693251</v>
      </c>
      <c r="G8090" s="578">
        <v>1686.3578236897724</v>
      </c>
      <c r="H8090" s="578">
        <v>4.5394588780472951</v>
      </c>
      <c r="I8090" s="578">
        <v>9.8818587040416822E-2</v>
      </c>
      <c r="J8090" s="578">
        <v>1.121983285702295E-2</v>
      </c>
      <c r="K8090" s="578">
        <v>8.338043143878771</v>
      </c>
      <c r="L8090" s="578">
        <v>1731.3810208638424</v>
      </c>
      <c r="M8090" s="578">
        <v>4.6915884684276508</v>
      </c>
      <c r="N8090" s="578">
        <v>0.11839140561581468</v>
      </c>
      <c r="O8090" s="578">
        <v>1.1519356135977375E-2</v>
      </c>
      <c r="P8090" s="578">
        <v>8.1016096381395037</v>
      </c>
      <c r="Q8090" s="578">
        <v>1686.3578236897724</v>
      </c>
      <c r="R8090" s="578">
        <v>4.5394588375105087</v>
      </c>
      <c r="S8090" s="578">
        <v>9.8818586507756129E-2</v>
      </c>
      <c r="T8090" s="578">
        <v>1.1219832338004625E-2</v>
      </c>
      <c r="U8090" s="578">
        <v>8.3380431910657791</v>
      </c>
      <c r="V8090" s="578">
        <v>1731.3810208638452</v>
      </c>
      <c r="W8090" s="578">
        <v>4.6915883165784145</v>
      </c>
      <c r="X8090" s="578">
        <v>0.11839141083085719</v>
      </c>
      <c r="Y8090" s="578">
        <v>1.1519356135977375E-2</v>
      </c>
    </row>
    <row r="8091" spans="1:25" x14ac:dyDescent="0.3">
      <c r="A8091" s="61" t="s">
        <v>8578</v>
      </c>
      <c r="B8091" s="61" t="s">
        <v>2194</v>
      </c>
      <c r="C8091" s="61" t="s">
        <v>46</v>
      </c>
      <c r="D8091" s="36">
        <v>9</v>
      </c>
      <c r="E8091" s="36">
        <v>2020</v>
      </c>
      <c r="F8091" s="578">
        <v>8.0098608103222979</v>
      </c>
      <c r="G8091" s="578">
        <v>1637.6700223286898</v>
      </c>
      <c r="H8091" s="578">
        <v>4.1840837309306718</v>
      </c>
      <c r="I8091" s="578">
        <v>0.11170094339771174</v>
      </c>
      <c r="J8091" s="578">
        <v>1.0895880564930776E-2</v>
      </c>
      <c r="K8091" s="578">
        <v>8.2834697696040749</v>
      </c>
      <c r="L8091" s="578">
        <v>1695.4765726725225</v>
      </c>
      <c r="M8091" s="578">
        <v>4.3823965180248079</v>
      </c>
      <c r="N8091" s="578">
        <v>0.15203453853761525</v>
      </c>
      <c r="O8091" s="578">
        <v>1.1280481218515525E-2</v>
      </c>
      <c r="P8091" s="578">
        <v>8.0098608152893522</v>
      </c>
      <c r="Q8091" s="578">
        <v>1637.6700223286898</v>
      </c>
      <c r="R8091" s="578">
        <v>4.1840836714327398</v>
      </c>
      <c r="S8091" s="578">
        <v>0.11170094338740413</v>
      </c>
      <c r="T8091" s="578">
        <v>1.0895880045912451E-2</v>
      </c>
      <c r="U8091" s="578">
        <v>8.2834697696092281</v>
      </c>
      <c r="V8091" s="578">
        <v>1695.4765726725225</v>
      </c>
      <c r="W8091" s="578">
        <v>4.3823964084100773</v>
      </c>
      <c r="X8091" s="578">
        <v>0.152034538537615</v>
      </c>
      <c r="Y8091" s="578">
        <v>1.1280481218515525E-2</v>
      </c>
    </row>
    <row r="8092" spans="1:25" x14ac:dyDescent="0.3">
      <c r="A8092" s="61" t="s">
        <v>8579</v>
      </c>
      <c r="B8092" s="61" t="s">
        <v>2194</v>
      </c>
      <c r="C8092" s="61" t="s">
        <v>46</v>
      </c>
      <c r="D8092" s="36">
        <v>10</v>
      </c>
      <c r="E8092" s="36">
        <v>2020</v>
      </c>
      <c r="F8092" s="578">
        <v>7.9385023276701423</v>
      </c>
      <c r="G8092" s="578">
        <v>1599.8004074096625</v>
      </c>
      <c r="H8092" s="578">
        <v>3.9076725338163625</v>
      </c>
      <c r="I8092" s="578">
        <v>0.12172058292708215</v>
      </c>
      <c r="J8092" s="578">
        <v>1.0643944784533173E-2</v>
      </c>
      <c r="K8092" s="578">
        <v>8.2418640161543681</v>
      </c>
      <c r="L8092" s="578">
        <v>1666.8015429178824</v>
      </c>
      <c r="M8092" s="578">
        <v>4.13618646643347</v>
      </c>
      <c r="N8092" s="578">
        <v>0.18138810271921052</v>
      </c>
      <c r="O8092" s="578">
        <v>1.1089722790832899E-2</v>
      </c>
      <c r="P8092" s="578">
        <v>7.9385022705437196</v>
      </c>
      <c r="Q8092" s="578">
        <v>1599.8004074096625</v>
      </c>
      <c r="R8092" s="578">
        <v>3.9076726566321005</v>
      </c>
      <c r="S8092" s="578">
        <v>0.12172058288524526</v>
      </c>
      <c r="T8092" s="578">
        <v>1.0643944784533173E-2</v>
      </c>
      <c r="U8092" s="578">
        <v>8.2418640683341966</v>
      </c>
      <c r="V8092" s="578">
        <v>1666.8016993204701</v>
      </c>
      <c r="W8092" s="578">
        <v>4.13618647343052</v>
      </c>
      <c r="X8092" s="578">
        <v>0.18138810274467648</v>
      </c>
      <c r="Y8092" s="578">
        <v>1.1089722790832899E-2</v>
      </c>
    </row>
    <row r="8093" spans="1:25" x14ac:dyDescent="0.3">
      <c r="A8093" s="61" t="s">
        <v>8580</v>
      </c>
      <c r="B8093" s="61" t="s">
        <v>2194</v>
      </c>
      <c r="C8093" s="61" t="s">
        <v>46</v>
      </c>
      <c r="D8093" s="36">
        <v>11</v>
      </c>
      <c r="E8093" s="36">
        <v>2020</v>
      </c>
      <c r="F8093" s="578">
        <v>7.6937385210812828</v>
      </c>
      <c r="G8093" s="578">
        <v>1512.1095949808698</v>
      </c>
      <c r="H8093" s="578">
        <v>3.4879831452344598</v>
      </c>
      <c r="I8093" s="578">
        <v>0.10659711404029285</v>
      </c>
      <c r="J8093" s="578">
        <v>1.0060497355880195E-2</v>
      </c>
      <c r="K8093" s="578">
        <v>8.0286927073739154</v>
      </c>
      <c r="L8093" s="578">
        <v>1589.3841870625749</v>
      </c>
      <c r="M8093" s="578">
        <v>3.7504170025155528</v>
      </c>
      <c r="N8093" s="578">
        <v>0.182852884704819</v>
      </c>
      <c r="O8093" s="578">
        <v>1.0574651144755349E-2</v>
      </c>
      <c r="P8093" s="578">
        <v>7.693738521086436</v>
      </c>
      <c r="Q8093" s="578">
        <v>1512.1095949808698</v>
      </c>
      <c r="R8093" s="578">
        <v>3.4879831516591326</v>
      </c>
      <c r="S8093" s="578">
        <v>0.10659711933203633</v>
      </c>
      <c r="T8093" s="578">
        <v>1.0060497355880195E-2</v>
      </c>
      <c r="U8093" s="578">
        <v>8.0286925012307258</v>
      </c>
      <c r="V8093" s="578">
        <v>1589.3841870625749</v>
      </c>
      <c r="W8093" s="578">
        <v>3.7504169921861177</v>
      </c>
      <c r="X8093" s="578">
        <v>0.182852884704819</v>
      </c>
      <c r="Y8093" s="578">
        <v>1.0574651144755349E-2</v>
      </c>
    </row>
    <row r="8094" spans="1:25" x14ac:dyDescent="0.3">
      <c r="A8094" s="61" t="s">
        <v>8581</v>
      </c>
      <c r="B8094" s="61" t="s">
        <v>2194</v>
      </c>
      <c r="C8094" s="61" t="s">
        <v>46</v>
      </c>
      <c r="D8094" s="36">
        <v>12</v>
      </c>
      <c r="E8094" s="36">
        <v>2020</v>
      </c>
      <c r="F8094" s="578">
        <v>7.4228655865843649</v>
      </c>
      <c r="G8094" s="578">
        <v>1415.1846605936651</v>
      </c>
      <c r="H8094" s="578">
        <v>3.0548142447854199</v>
      </c>
      <c r="I8094" s="578">
        <v>8.1312211979820637E-2</v>
      </c>
      <c r="J8094" s="578">
        <v>9.4156325358198921E-3</v>
      </c>
      <c r="K8094" s="578">
        <v>7.7730368859944612</v>
      </c>
      <c r="L8094" s="578">
        <v>1499.2806866963674</v>
      </c>
      <c r="M8094" s="578">
        <v>3.343354710198275</v>
      </c>
      <c r="N8094" s="578">
        <v>0.1712541152761935</v>
      </c>
      <c r="O8094" s="578">
        <v>9.9751466817300048E-3</v>
      </c>
      <c r="P8094" s="578">
        <v>7.4228655368983674</v>
      </c>
      <c r="Q8094" s="578">
        <v>1415.1846605936651</v>
      </c>
      <c r="R8094" s="578">
        <v>3.0548142715657924</v>
      </c>
      <c r="S8094" s="578">
        <v>8.131221146504658E-2</v>
      </c>
      <c r="T8094" s="578">
        <v>9.415632589176914E-3</v>
      </c>
      <c r="U8094" s="578">
        <v>7.7730368884882974</v>
      </c>
      <c r="V8094" s="578">
        <v>1499.2808430989526</v>
      </c>
      <c r="W8094" s="578">
        <v>3.3433548687147097</v>
      </c>
      <c r="X8094" s="578">
        <v>0.1712541152761935</v>
      </c>
      <c r="Y8094" s="578">
        <v>9.9751470018721398E-3</v>
      </c>
    </row>
    <row r="8095" spans="1:25" x14ac:dyDescent="0.3">
      <c r="A8095" s="61" t="s">
        <v>8582</v>
      </c>
      <c r="B8095" s="61" t="s">
        <v>2194</v>
      </c>
      <c r="C8095" s="61" t="s">
        <v>46</v>
      </c>
      <c r="D8095" s="36">
        <v>13</v>
      </c>
      <c r="E8095" s="36">
        <v>2020</v>
      </c>
      <c r="F8095" s="578">
        <v>7.5159243161281921</v>
      </c>
      <c r="G8095" s="578">
        <v>1409.0897852579701</v>
      </c>
      <c r="H8095" s="578">
        <v>2.9327271712172625</v>
      </c>
      <c r="I8095" s="578">
        <v>7.5852011958886328E-2</v>
      </c>
      <c r="J8095" s="578">
        <v>9.3750923309319899E-3</v>
      </c>
      <c r="K8095" s="578">
        <v>7.8488756789671807</v>
      </c>
      <c r="L8095" s="578">
        <v>1491.0934270222899</v>
      </c>
      <c r="M8095" s="578">
        <v>3.21678684061771</v>
      </c>
      <c r="N8095" s="578">
        <v>0.16913225289924047</v>
      </c>
      <c r="O8095" s="578">
        <v>9.9206838349346019E-3</v>
      </c>
      <c r="P8095" s="578">
        <v>7.5159244725955379</v>
      </c>
      <c r="Q8095" s="578">
        <v>1409.0897852579701</v>
      </c>
      <c r="R8095" s="578">
        <v>2.9327272334970327</v>
      </c>
      <c r="S8095" s="578">
        <v>7.5852012559456103E-2</v>
      </c>
      <c r="T8095" s="578">
        <v>9.3750923309319899E-3</v>
      </c>
      <c r="U8095" s="578">
        <v>7.848875683934236</v>
      </c>
      <c r="V8095" s="578">
        <v>1491.0934791564873</v>
      </c>
      <c r="W8095" s="578">
        <v>3.2167868814770655</v>
      </c>
      <c r="X8095" s="578">
        <v>0.16913224767267751</v>
      </c>
      <c r="Y8095" s="578">
        <v>9.9206838349346019E-3</v>
      </c>
    </row>
    <row r="8096" spans="1:25" x14ac:dyDescent="0.3">
      <c r="A8096" s="61" t="s">
        <v>8583</v>
      </c>
      <c r="B8096" s="61" t="s">
        <v>2194</v>
      </c>
      <c r="C8096" s="61" t="s">
        <v>46</v>
      </c>
      <c r="D8096" s="36">
        <v>14</v>
      </c>
      <c r="E8096" s="36">
        <v>2020</v>
      </c>
      <c r="F8096" s="578">
        <v>8.0284599368374039</v>
      </c>
      <c r="G8096" s="578">
        <v>1498.554906209305</v>
      </c>
      <c r="H8096" s="578">
        <v>3.11284561372061</v>
      </c>
      <c r="I8096" s="578">
        <v>0.10127778324113</v>
      </c>
      <c r="J8096" s="578">
        <v>9.970312724666034E-3</v>
      </c>
      <c r="K8096" s="578">
        <v>8.3000048116324798</v>
      </c>
      <c r="L8096" s="578">
        <v>1568.4814376831</v>
      </c>
      <c r="M8096" s="578">
        <v>3.3620049776436574</v>
      </c>
      <c r="N8096" s="578">
        <v>0.19227438287149751</v>
      </c>
      <c r="O8096" s="578">
        <v>1.0435551104213375E-2</v>
      </c>
      <c r="P8096" s="578">
        <v>8.0284597803753606</v>
      </c>
      <c r="Q8096" s="578">
        <v>1498.554906209305</v>
      </c>
      <c r="R8096" s="578">
        <v>3.1128456031607672</v>
      </c>
      <c r="S8096" s="578">
        <v>0.10127777661333895</v>
      </c>
      <c r="T8096" s="578">
        <v>9.970312724666034E-3</v>
      </c>
      <c r="U8096" s="578">
        <v>8.3000047098078831</v>
      </c>
      <c r="V8096" s="578">
        <v>1568.4814376831</v>
      </c>
      <c r="W8096" s="578">
        <v>3.3620048412776624</v>
      </c>
      <c r="X8096" s="578">
        <v>0.19227438801923752</v>
      </c>
      <c r="Y8096" s="578">
        <v>1.0435551104213375E-2</v>
      </c>
    </row>
    <row r="8097" spans="1:25" x14ac:dyDescent="0.3">
      <c r="A8097" s="61" t="s">
        <v>8584</v>
      </c>
      <c r="B8097" s="61" t="s">
        <v>2194</v>
      </c>
      <c r="C8097" s="61" t="s">
        <v>46</v>
      </c>
      <c r="D8097" s="36">
        <v>15</v>
      </c>
      <c r="E8097" s="36">
        <v>2020</v>
      </c>
      <c r="F8097" s="578">
        <v>8.467766492214345</v>
      </c>
      <c r="G8097" s="578">
        <v>1575.2346572875924</v>
      </c>
      <c r="H8097" s="578">
        <v>3.2672264059680525</v>
      </c>
      <c r="I8097" s="578">
        <v>0.12307096122337167</v>
      </c>
      <c r="J8097" s="578">
        <v>1.0480465600266999E-2</v>
      </c>
      <c r="K8097" s="578">
        <v>8.6886179109126971</v>
      </c>
      <c r="L8097" s="578">
        <v>1633.772359212235</v>
      </c>
      <c r="M8097" s="578">
        <v>3.4791613303556579</v>
      </c>
      <c r="N8097" s="578">
        <v>0.20707225703275348</v>
      </c>
      <c r="O8097" s="578">
        <v>1.0869961809172848E-2</v>
      </c>
      <c r="P8097" s="578">
        <v>8.4677664872419847</v>
      </c>
      <c r="Q8097" s="578">
        <v>1575.2346572875924</v>
      </c>
      <c r="R8097" s="578">
        <v>3.2672264934250599</v>
      </c>
      <c r="S8097" s="578">
        <v>0.12307096484012885</v>
      </c>
      <c r="T8097" s="578">
        <v>1.0480465600266999E-2</v>
      </c>
      <c r="U8097" s="578">
        <v>8.6886177569497942</v>
      </c>
      <c r="V8097" s="578">
        <v>1633.7722549438424</v>
      </c>
      <c r="W8097" s="578">
        <v>3.4791613552078999</v>
      </c>
      <c r="X8097" s="578">
        <v>0.20707225703275348</v>
      </c>
      <c r="Y8097" s="578">
        <v>1.0869961290154551E-2</v>
      </c>
    </row>
    <row r="8098" spans="1:25" x14ac:dyDescent="0.3">
      <c r="A8098" s="580" t="s">
        <v>8585</v>
      </c>
      <c r="B8098" s="580" t="s">
        <v>2194</v>
      </c>
      <c r="C8098" s="580" t="s">
        <v>46</v>
      </c>
      <c r="D8098" s="581">
        <v>16</v>
      </c>
      <c r="E8098" s="581">
        <v>2020</v>
      </c>
      <c r="F8098" s="582">
        <v>9.0879836189322347</v>
      </c>
      <c r="G8098" s="582">
        <v>1686.3607330322225</v>
      </c>
      <c r="H8098" s="582">
        <v>3.4850720870842125</v>
      </c>
      <c r="I8098" s="582">
        <v>0.15738213132196152</v>
      </c>
      <c r="J8098" s="582">
        <v>1.1219841680334226E-2</v>
      </c>
      <c r="K8098" s="582">
        <v>9.2420328244658343</v>
      </c>
      <c r="L8098" s="582">
        <v>1731.5081253051701</v>
      </c>
      <c r="M8098" s="582">
        <v>3.6607764894554977</v>
      </c>
      <c r="N8098" s="582">
        <v>0.23711137262580426</v>
      </c>
      <c r="O8098" s="582">
        <v>1.1520236342524475E-2</v>
      </c>
      <c r="P8098" s="582">
        <v>9.0879841901432776</v>
      </c>
      <c r="Q8098" s="582">
        <v>1686.3607330322225</v>
      </c>
      <c r="R8098" s="582">
        <v>3.4850721069645525</v>
      </c>
      <c r="S8098" s="582">
        <v>0.15738213132256776</v>
      </c>
      <c r="T8098" s="582">
        <v>1.1219841680334226E-2</v>
      </c>
      <c r="U8098" s="582">
        <v>9.2420328840704826</v>
      </c>
      <c r="V8098" s="582">
        <v>1731.5081774393675</v>
      </c>
      <c r="W8098" s="582">
        <v>3.6607764749060125</v>
      </c>
      <c r="X8098" s="582">
        <v>0.2371113623570025</v>
      </c>
      <c r="Y8098" s="582">
        <v>1.1520236342524475E-2</v>
      </c>
    </row>
    <row r="8099" spans="1:25" x14ac:dyDescent="0.3">
      <c r="A8099" s="61" t="s">
        <v>8586</v>
      </c>
      <c r="B8099" s="61" t="s">
        <v>2194</v>
      </c>
      <c r="C8099" s="61" t="s">
        <v>46</v>
      </c>
      <c r="D8099" s="36">
        <v>1</v>
      </c>
      <c r="E8099" s="36">
        <v>2030</v>
      </c>
      <c r="F8099" s="578">
        <v>8.4688274923261506</v>
      </c>
      <c r="G8099" s="578">
        <v>6669.9956817626899</v>
      </c>
      <c r="H8099" s="578">
        <v>13.460376086465324</v>
      </c>
      <c r="I8099" s="578">
        <v>6.3053456683519415E-2</v>
      </c>
      <c r="J8099" s="578">
        <v>4.4472827964151855E-2</v>
      </c>
      <c r="K8099" s="578">
        <v>8.5529673414398495</v>
      </c>
      <c r="L8099" s="578">
        <v>6738.8973108927348</v>
      </c>
      <c r="M8099" s="578">
        <v>13.583691934380674</v>
      </c>
      <c r="N8099" s="578">
        <v>6.3254808608538327E-2</v>
      </c>
      <c r="O8099" s="578">
        <v>4.4932206568773801E-2</v>
      </c>
      <c r="P8099" s="578">
        <v>8.468827288665878</v>
      </c>
      <c r="Q8099" s="578">
        <v>6669.9957351684498</v>
      </c>
      <c r="R8099" s="578">
        <v>13.460376701957975</v>
      </c>
      <c r="S8099" s="578">
        <v>6.3053456663662133E-2</v>
      </c>
      <c r="T8099" s="578">
        <v>4.4472829011889731E-2</v>
      </c>
      <c r="U8099" s="578">
        <v>8.5529675773594391</v>
      </c>
      <c r="V8099" s="578">
        <v>6738.8973642984984</v>
      </c>
      <c r="W8099" s="578">
        <v>13.5836914485019</v>
      </c>
      <c r="X8099" s="578">
        <v>6.325480707770717E-2</v>
      </c>
      <c r="Y8099" s="578">
        <v>4.4932205521035898E-2</v>
      </c>
    </row>
    <row r="8100" spans="1:25" x14ac:dyDescent="0.3">
      <c r="A8100" s="61" t="s">
        <v>8587</v>
      </c>
      <c r="B8100" s="61" t="s">
        <v>2194</v>
      </c>
      <c r="C8100" s="61" t="s">
        <v>46</v>
      </c>
      <c r="D8100" s="36">
        <v>2</v>
      </c>
      <c r="E8100" s="36">
        <v>2030</v>
      </c>
      <c r="F8100" s="578">
        <v>5.64210352996853</v>
      </c>
      <c r="G8100" s="578">
        <v>4014.3433405558226</v>
      </c>
      <c r="H8100" s="578">
        <v>8.435559758894664</v>
      </c>
      <c r="I8100" s="578">
        <v>4.4934168932589502E-2</v>
      </c>
      <c r="J8100" s="578">
        <v>2.67660116272357E-2</v>
      </c>
      <c r="K8100" s="578">
        <v>5.6668619427878122</v>
      </c>
      <c r="L8100" s="578">
        <v>4054.3598798115972</v>
      </c>
      <c r="M8100" s="578">
        <v>8.4973621663472496</v>
      </c>
      <c r="N8100" s="578">
        <v>4.4524447936206919E-2</v>
      </c>
      <c r="O8100" s="578">
        <v>2.7032828792774376E-2</v>
      </c>
      <c r="P8100" s="578">
        <v>5.6421032195119079</v>
      </c>
      <c r="Q8100" s="578">
        <v>4014.3433914184525</v>
      </c>
      <c r="R8100" s="578">
        <v>8.4355598296193968</v>
      </c>
      <c r="S8100" s="578">
        <v>4.4934171504337352E-2</v>
      </c>
      <c r="T8100" s="578">
        <v>2.67660116272357E-2</v>
      </c>
      <c r="U8100" s="578">
        <v>5.666861994946955</v>
      </c>
      <c r="V8100" s="578">
        <v>4054.3597780863402</v>
      </c>
      <c r="W8100" s="578">
        <v>8.4973619479084483</v>
      </c>
      <c r="X8100" s="578">
        <v>4.4524451041676572E-2</v>
      </c>
      <c r="Y8100" s="578">
        <v>2.7032828268905424E-2</v>
      </c>
    </row>
    <row r="8101" spans="1:25" x14ac:dyDescent="0.3">
      <c r="A8101" s="61" t="s">
        <v>8588</v>
      </c>
      <c r="B8101" s="61" t="s">
        <v>2194</v>
      </c>
      <c r="C8101" s="61" t="s">
        <v>46</v>
      </c>
      <c r="D8101" s="36">
        <v>3</v>
      </c>
      <c r="E8101" s="36">
        <v>2030</v>
      </c>
      <c r="F8101" s="578">
        <v>4.114991063681293</v>
      </c>
      <c r="G8101" s="578">
        <v>2813.6398239135674</v>
      </c>
      <c r="H8101" s="578">
        <v>5.7294047803916301</v>
      </c>
      <c r="I8101" s="578">
        <v>3.3568469376556651E-2</v>
      </c>
      <c r="J8101" s="578">
        <v>1.8760193362443976E-2</v>
      </c>
      <c r="K8101" s="578">
        <v>4.0022578010654453</v>
      </c>
      <c r="L8101" s="578">
        <v>2748.9296099344847</v>
      </c>
      <c r="M8101" s="578">
        <v>5.6054278696513649</v>
      </c>
      <c r="N8101" s="578">
        <v>3.231428992838415E-2</v>
      </c>
      <c r="O8101" s="578">
        <v>1.8328753998503051E-2</v>
      </c>
      <c r="P8101" s="578">
        <v>4.114990956879403</v>
      </c>
      <c r="Q8101" s="578">
        <v>2813.6398239135674</v>
      </c>
      <c r="R8101" s="578">
        <v>5.7294048375175954</v>
      </c>
      <c r="S8101" s="578">
        <v>3.3568468313054177E-2</v>
      </c>
      <c r="T8101" s="578">
        <v>1.8760191800538398E-2</v>
      </c>
      <c r="U8101" s="578">
        <v>4.0022576446032527</v>
      </c>
      <c r="V8101" s="578">
        <v>2748.9295578002875</v>
      </c>
      <c r="W8101" s="578">
        <v>5.6054278262805948</v>
      </c>
      <c r="X8101" s="578">
        <v>3.2314289435362221E-2</v>
      </c>
      <c r="Y8101" s="578">
        <v>1.8328753998503051E-2</v>
      </c>
    </row>
    <row r="8102" spans="1:25" x14ac:dyDescent="0.3">
      <c r="A8102" s="61" t="s">
        <v>8589</v>
      </c>
      <c r="B8102" s="61" t="s">
        <v>2194</v>
      </c>
      <c r="C8102" s="61" t="s">
        <v>46</v>
      </c>
      <c r="D8102" s="36">
        <v>4</v>
      </c>
      <c r="E8102" s="36">
        <v>2030</v>
      </c>
      <c r="F8102" s="578">
        <v>3.9814762413289628</v>
      </c>
      <c r="G8102" s="578">
        <v>2690.6486968994104</v>
      </c>
      <c r="H8102" s="578">
        <v>4.9824172205329251</v>
      </c>
      <c r="I8102" s="578">
        <v>0.13510971816261449</v>
      </c>
      <c r="J8102" s="578">
        <v>1.7940150787277724E-2</v>
      </c>
      <c r="K8102" s="578">
        <v>3.855387682368848</v>
      </c>
      <c r="L8102" s="578">
        <v>2611.1735763549777</v>
      </c>
      <c r="M8102" s="578">
        <v>4.8701106945500152</v>
      </c>
      <c r="N8102" s="578">
        <v>0.12554922402129326</v>
      </c>
      <c r="O8102" s="578">
        <v>1.7410217958968074E-2</v>
      </c>
      <c r="P8102" s="578">
        <v>3.9814763978014627</v>
      </c>
      <c r="Q8102" s="578">
        <v>2690.6486968994104</v>
      </c>
      <c r="R8102" s="578">
        <v>4.9824172878985902</v>
      </c>
      <c r="S8102" s="578">
        <v>0.13510971261742499</v>
      </c>
      <c r="T8102" s="578">
        <v>1.7940150787277724E-2</v>
      </c>
      <c r="U8102" s="578">
        <v>3.8553875780659475</v>
      </c>
      <c r="V8102" s="578">
        <v>2611.1735763549777</v>
      </c>
      <c r="W8102" s="578">
        <v>4.8701105660044606</v>
      </c>
      <c r="X8102" s="578">
        <v>0.12554921377007525</v>
      </c>
      <c r="Y8102" s="578">
        <v>1.7410217958968074E-2</v>
      </c>
    </row>
    <row r="8103" spans="1:25" x14ac:dyDescent="0.3">
      <c r="A8103" s="61" t="s">
        <v>8590</v>
      </c>
      <c r="B8103" s="61" t="s">
        <v>2194</v>
      </c>
      <c r="C8103" s="61" t="s">
        <v>46</v>
      </c>
      <c r="D8103" s="36">
        <v>5</v>
      </c>
      <c r="E8103" s="36">
        <v>2030</v>
      </c>
      <c r="F8103" s="578">
        <v>3.4281405629621178</v>
      </c>
      <c r="G8103" s="578">
        <v>2287.5284983317024</v>
      </c>
      <c r="H8103" s="578">
        <v>3.7394623679647276</v>
      </c>
      <c r="I8103" s="578">
        <v>7.5809110562658974E-2</v>
      </c>
      <c r="J8103" s="578">
        <v>1.5252293950955649E-2</v>
      </c>
      <c r="K8103" s="578">
        <v>3.3674320382109073</v>
      </c>
      <c r="L8103" s="578">
        <v>2250.5242983500098</v>
      </c>
      <c r="M8103" s="578">
        <v>3.7485290839067575</v>
      </c>
      <c r="N8103" s="578">
        <v>7.1508975355451754E-2</v>
      </c>
      <c r="O8103" s="578">
        <v>1.5005574988511652E-2</v>
      </c>
      <c r="P8103" s="578">
        <v>3.4281408199968428</v>
      </c>
      <c r="Q8103" s="578">
        <v>2287.5284983317024</v>
      </c>
      <c r="R8103" s="578">
        <v>3.7394623748617297</v>
      </c>
      <c r="S8103" s="578">
        <v>7.5809115902605528E-2</v>
      </c>
      <c r="T8103" s="578">
        <v>1.5252293950955649E-2</v>
      </c>
      <c r="U8103" s="578">
        <v>3.36743229898123</v>
      </c>
      <c r="V8103" s="578">
        <v>2250.5242983500098</v>
      </c>
      <c r="W8103" s="578">
        <v>3.7485290629720072</v>
      </c>
      <c r="X8103" s="578">
        <v>7.1508975869316246E-2</v>
      </c>
      <c r="Y8103" s="578">
        <v>1.5005574469493351E-2</v>
      </c>
    </row>
    <row r="8104" spans="1:25" x14ac:dyDescent="0.3">
      <c r="A8104" s="61" t="s">
        <v>8591</v>
      </c>
      <c r="B8104" s="61" t="s">
        <v>2194</v>
      </c>
      <c r="C8104" s="61" t="s">
        <v>46</v>
      </c>
      <c r="D8104" s="36">
        <v>6</v>
      </c>
      <c r="E8104" s="36">
        <v>2030</v>
      </c>
      <c r="F8104" s="578">
        <v>3.2461944409762551</v>
      </c>
      <c r="G8104" s="578">
        <v>2160.7126108805273</v>
      </c>
      <c r="H8104" s="578">
        <v>3.3435772210144274</v>
      </c>
      <c r="I8104" s="578">
        <v>0.10124840240374994</v>
      </c>
      <c r="J8104" s="578">
        <v>1.4406748998832502E-2</v>
      </c>
      <c r="K8104" s="578">
        <v>3.2257857268231125</v>
      </c>
      <c r="L8104" s="578">
        <v>2148.9023818969699</v>
      </c>
      <c r="M8104" s="578">
        <v>3.4064709170725047</v>
      </c>
      <c r="N8104" s="578">
        <v>9.6692705508757887E-2</v>
      </c>
      <c r="O8104" s="578">
        <v>1.432801054518975E-2</v>
      </c>
      <c r="P8104" s="578">
        <v>3.2461942845036775</v>
      </c>
      <c r="Q8104" s="578">
        <v>2160.7126108805273</v>
      </c>
      <c r="R8104" s="578">
        <v>3.3435772815182627</v>
      </c>
      <c r="S8104" s="578">
        <v>0.10124841217020711</v>
      </c>
      <c r="T8104" s="578">
        <v>1.4406748998832502E-2</v>
      </c>
      <c r="U8104" s="578">
        <v>3.2257855703766474</v>
      </c>
      <c r="V8104" s="578">
        <v>2148.9023818969699</v>
      </c>
      <c r="W8104" s="578">
        <v>3.4064708738357345</v>
      </c>
      <c r="X8104" s="578">
        <v>9.6692713793041896E-2</v>
      </c>
      <c r="Y8104" s="578">
        <v>1.432801054518975E-2</v>
      </c>
    </row>
    <row r="8105" spans="1:25" x14ac:dyDescent="0.3">
      <c r="A8105" s="61" t="s">
        <v>8592</v>
      </c>
      <c r="B8105" s="61" t="s">
        <v>2194</v>
      </c>
      <c r="C8105" s="61" t="s">
        <v>46</v>
      </c>
      <c r="D8105" s="36">
        <v>7</v>
      </c>
      <c r="E8105" s="36">
        <v>2030</v>
      </c>
      <c r="F8105" s="578">
        <v>3.2103946753757047</v>
      </c>
      <c r="G8105" s="578">
        <v>2084.9302406310976</v>
      </c>
      <c r="H8105" s="578">
        <v>2.9249229539852051</v>
      </c>
      <c r="I8105" s="578">
        <v>0.11439338059062676</v>
      </c>
      <c r="J8105" s="578">
        <v>1.3901464699301801E-2</v>
      </c>
      <c r="K8105" s="578">
        <v>3.2134004678400325</v>
      </c>
      <c r="L8105" s="578">
        <v>2091.139385223385</v>
      </c>
      <c r="M8105" s="578">
        <v>3.03160844702021</v>
      </c>
      <c r="N8105" s="578">
        <v>0.11268203413752975</v>
      </c>
      <c r="O8105" s="578">
        <v>1.394289187737735E-2</v>
      </c>
      <c r="P8105" s="578">
        <v>3.2103944146209198</v>
      </c>
      <c r="Q8105" s="578">
        <v>2084.9302927652925</v>
      </c>
      <c r="R8105" s="578">
        <v>2.9249228474582152</v>
      </c>
      <c r="S8105" s="578">
        <v>0.114393367113431</v>
      </c>
      <c r="T8105" s="578">
        <v>1.3901464699301801E-2</v>
      </c>
      <c r="U8105" s="578">
        <v>3.2134001561729848</v>
      </c>
      <c r="V8105" s="578">
        <v>2091.139385223385</v>
      </c>
      <c r="W8105" s="578">
        <v>3.0316084185463548</v>
      </c>
      <c r="X8105" s="578">
        <v>0.112682064634403</v>
      </c>
      <c r="Y8105" s="578">
        <v>1.394289187737735E-2</v>
      </c>
    </row>
    <row r="8106" spans="1:25" x14ac:dyDescent="0.3">
      <c r="A8106" s="61" t="s">
        <v>8593</v>
      </c>
      <c r="B8106" s="61" t="s">
        <v>2194</v>
      </c>
      <c r="C8106" s="61" t="s">
        <v>46</v>
      </c>
      <c r="D8106" s="36">
        <v>8</v>
      </c>
      <c r="E8106" s="36">
        <v>2030</v>
      </c>
      <c r="F8106" s="578">
        <v>2.7147379273694274</v>
      </c>
      <c r="G8106" s="578">
        <v>1692.398452758785</v>
      </c>
      <c r="H8106" s="578">
        <v>2.1845747681803274</v>
      </c>
      <c r="I8106" s="578">
        <v>4.5766256376433931E-2</v>
      </c>
      <c r="J8106" s="578">
        <v>1.128419782617125E-2</v>
      </c>
      <c r="K8106" s="578">
        <v>2.7705213454620399</v>
      </c>
      <c r="L8106" s="578">
        <v>1737.5197779337525</v>
      </c>
      <c r="M8106" s="578">
        <v>2.3405399240067051</v>
      </c>
      <c r="N8106" s="578">
        <v>5.6605698640699545E-2</v>
      </c>
      <c r="O8106" s="578">
        <v>1.1585059333204525E-2</v>
      </c>
      <c r="P8106" s="578">
        <v>2.7147380316718728</v>
      </c>
      <c r="Q8106" s="578">
        <v>1692.3984006245876</v>
      </c>
      <c r="R8106" s="578">
        <v>2.1845746845674476</v>
      </c>
      <c r="S8106" s="578">
        <v>4.5766255842257374E-2</v>
      </c>
      <c r="T8106" s="578">
        <v>1.128419782617125E-2</v>
      </c>
      <c r="U8106" s="578">
        <v>2.7705210337835848</v>
      </c>
      <c r="V8106" s="578">
        <v>1737.5197779337525</v>
      </c>
      <c r="W8106" s="578">
        <v>2.340540043639515</v>
      </c>
      <c r="X8106" s="578">
        <v>5.6605697583715156E-2</v>
      </c>
      <c r="Y8106" s="578">
        <v>1.1585059333204525E-2</v>
      </c>
    </row>
    <row r="8107" spans="1:25" x14ac:dyDescent="0.3">
      <c r="A8107" s="61" t="s">
        <v>8594</v>
      </c>
      <c r="B8107" s="61" t="s">
        <v>2194</v>
      </c>
      <c r="C8107" s="61" t="s">
        <v>46</v>
      </c>
      <c r="D8107" s="36">
        <v>9</v>
      </c>
      <c r="E8107" s="36">
        <v>2030</v>
      </c>
      <c r="F8107" s="578">
        <v>2.7270267247171924</v>
      </c>
      <c r="G8107" s="578">
        <v>1643.3695004781025</v>
      </c>
      <c r="H8107" s="578">
        <v>1.9374874051391049</v>
      </c>
      <c r="I8107" s="578">
        <v>5.7697094543072966E-2</v>
      </c>
      <c r="J8107" s="578">
        <v>1.095729781081895E-2</v>
      </c>
      <c r="K8107" s="578">
        <v>2.7968206048825879</v>
      </c>
      <c r="L8107" s="578">
        <v>1701.3029276529924</v>
      </c>
      <c r="M8107" s="578">
        <v>2.1058328530113273</v>
      </c>
      <c r="N8107" s="578">
        <v>8.3334317502097549E-2</v>
      </c>
      <c r="O8107" s="578">
        <v>1.1343609173006025E-2</v>
      </c>
      <c r="P8107" s="578">
        <v>2.7270263596611772</v>
      </c>
      <c r="Q8107" s="578">
        <v>1643.3695004781025</v>
      </c>
      <c r="R8107" s="578">
        <v>1.9374873623264599</v>
      </c>
      <c r="S8107" s="578">
        <v>5.769709653001575E-2</v>
      </c>
      <c r="T8107" s="578">
        <v>1.095729781081895E-2</v>
      </c>
      <c r="U8107" s="578">
        <v>2.7968207625929122</v>
      </c>
      <c r="V8107" s="578">
        <v>1701.3029276529924</v>
      </c>
      <c r="W8107" s="578">
        <v>2.10583287392758</v>
      </c>
      <c r="X8107" s="578">
        <v>8.3334318024147508E-2</v>
      </c>
      <c r="Y8107" s="578">
        <v>1.1343609173006025E-2</v>
      </c>
    </row>
    <row r="8108" spans="1:25" x14ac:dyDescent="0.3">
      <c r="A8108" s="61" t="s">
        <v>8595</v>
      </c>
      <c r="B8108" s="61" t="s">
        <v>2194</v>
      </c>
      <c r="C8108" s="61" t="s">
        <v>46</v>
      </c>
      <c r="D8108" s="36">
        <v>10</v>
      </c>
      <c r="E8108" s="36">
        <v>2030</v>
      </c>
      <c r="F8108" s="578">
        <v>2.7365898716114199</v>
      </c>
      <c r="G8108" s="578">
        <v>1605.2357215881275</v>
      </c>
      <c r="H8108" s="578">
        <v>1.7453101083994274</v>
      </c>
      <c r="I8108" s="578">
        <v>6.6976611936600677E-2</v>
      </c>
      <c r="J8108" s="578">
        <v>1.0703068692237075E-2</v>
      </c>
      <c r="K8108" s="578">
        <v>2.8174762199995427</v>
      </c>
      <c r="L8108" s="578">
        <v>1672.3836313883401</v>
      </c>
      <c r="M8108" s="578">
        <v>1.92097733977455</v>
      </c>
      <c r="N8108" s="578">
        <v>0.10728893750516913</v>
      </c>
      <c r="O8108" s="578">
        <v>1.1150757384408849E-2</v>
      </c>
      <c r="P8108" s="578">
        <v>2.7365897672902149</v>
      </c>
      <c r="Q8108" s="578">
        <v>1605.2357215881275</v>
      </c>
      <c r="R8108" s="578">
        <v>1.7453100396863448</v>
      </c>
      <c r="S8108" s="578">
        <v>6.6976610482318621E-2</v>
      </c>
      <c r="T8108" s="578">
        <v>1.0703068692237075E-2</v>
      </c>
      <c r="U8108" s="578">
        <v>2.817476167837675</v>
      </c>
      <c r="V8108" s="578">
        <v>1672.3836313883401</v>
      </c>
      <c r="W8108" s="578">
        <v>1.9209772986405325</v>
      </c>
      <c r="X8108" s="578">
        <v>0.10728893229164263</v>
      </c>
      <c r="Y8108" s="578">
        <v>1.1150757384408849E-2</v>
      </c>
    </row>
    <row r="8109" spans="1:25" x14ac:dyDescent="0.3">
      <c r="A8109" s="61" t="s">
        <v>8596</v>
      </c>
      <c r="B8109" s="61" t="s">
        <v>2194</v>
      </c>
      <c r="C8109" s="61" t="s">
        <v>46</v>
      </c>
      <c r="D8109" s="36">
        <v>11</v>
      </c>
      <c r="E8109" s="36">
        <v>2030</v>
      </c>
      <c r="F8109" s="578">
        <v>2.6631919852494526</v>
      </c>
      <c r="G8109" s="578">
        <v>1517.20167414347</v>
      </c>
      <c r="H8109" s="578">
        <v>1.51854235702391</v>
      </c>
      <c r="I8109" s="578">
        <v>6.0912481041668749E-2</v>
      </c>
      <c r="J8109" s="578">
        <v>1.0116075514815711E-2</v>
      </c>
      <c r="K8109" s="578">
        <v>2.7563486454998047</v>
      </c>
      <c r="L8109" s="578">
        <v>1594.64694722493</v>
      </c>
      <c r="M8109" s="578">
        <v>1.700205303731305</v>
      </c>
      <c r="N8109" s="578">
        <v>0.1130177932803535</v>
      </c>
      <c r="O8109" s="578">
        <v>1.0632444726070349E-2</v>
      </c>
      <c r="P8109" s="578">
        <v>2.6631918797095251</v>
      </c>
      <c r="Q8109" s="578">
        <v>1517.20167414347</v>
      </c>
      <c r="R8109" s="578">
        <v>1.5185423571668526</v>
      </c>
      <c r="S8109" s="578">
        <v>6.0912481119582126E-2</v>
      </c>
      <c r="T8109" s="578">
        <v>1.0116075762198251E-2</v>
      </c>
      <c r="U8109" s="578">
        <v>2.756348332584325</v>
      </c>
      <c r="V8109" s="578">
        <v>1594.6469472249325</v>
      </c>
      <c r="W8109" s="578">
        <v>1.7002053011806275</v>
      </c>
      <c r="X8109" s="578">
        <v>0.11301779522424675</v>
      </c>
      <c r="Y8109" s="578">
        <v>1.0632444726070349E-2</v>
      </c>
    </row>
    <row r="8110" spans="1:25" x14ac:dyDescent="0.3">
      <c r="A8110" s="61" t="s">
        <v>8597</v>
      </c>
      <c r="B8110" s="61" t="s">
        <v>2194</v>
      </c>
      <c r="C8110" s="61" t="s">
        <v>46</v>
      </c>
      <c r="D8110" s="36">
        <v>12</v>
      </c>
      <c r="E8110" s="36">
        <v>2030</v>
      </c>
      <c r="F8110" s="578">
        <v>2.5615630987147098</v>
      </c>
      <c r="G8110" s="578">
        <v>1419.9348793029726</v>
      </c>
      <c r="H8110" s="578">
        <v>1.3020886963208751</v>
      </c>
      <c r="I8110" s="578">
        <v>4.8294561893574853E-2</v>
      </c>
      <c r="J8110" s="578">
        <v>9.4675456251328144E-3</v>
      </c>
      <c r="K8110" s="578">
        <v>2.6622896292513998</v>
      </c>
      <c r="L8110" s="578">
        <v>1504.2193857828725</v>
      </c>
      <c r="M8110" s="578">
        <v>1.4882713513995074</v>
      </c>
      <c r="N8110" s="578">
        <v>0.11299786305547301</v>
      </c>
      <c r="O8110" s="578">
        <v>1.0029518326822019E-2</v>
      </c>
      <c r="P8110" s="578">
        <v>2.5615628367016026</v>
      </c>
      <c r="Q8110" s="578">
        <v>1419.9349314371675</v>
      </c>
      <c r="R8110" s="578">
        <v>1.3020886965547676</v>
      </c>
      <c r="S8110" s="578">
        <v>4.8294561912977395E-2</v>
      </c>
      <c r="T8110" s="578">
        <v>9.4675456251328144E-3</v>
      </c>
      <c r="U8110" s="578">
        <v>2.6622893138592523</v>
      </c>
      <c r="V8110" s="578">
        <v>1504.2193857828725</v>
      </c>
      <c r="W8110" s="578">
        <v>1.4882713208122924</v>
      </c>
      <c r="X8110" s="578">
        <v>0.11299786552808624</v>
      </c>
      <c r="Y8110" s="578">
        <v>1.0029518326822019E-2</v>
      </c>
    </row>
    <row r="8111" spans="1:25" x14ac:dyDescent="0.3">
      <c r="A8111" s="61" t="s">
        <v>8598</v>
      </c>
      <c r="B8111" s="61" t="s">
        <v>2194</v>
      </c>
      <c r="C8111" s="61" t="s">
        <v>46</v>
      </c>
      <c r="D8111" s="36">
        <v>13</v>
      </c>
      <c r="E8111" s="36">
        <v>2030</v>
      </c>
      <c r="F8111" s="578">
        <v>2.5462571549306823</v>
      </c>
      <c r="G8111" s="578">
        <v>1413.7100410461373</v>
      </c>
      <c r="H8111" s="578">
        <v>1.2236417383949874</v>
      </c>
      <c r="I8111" s="578">
        <v>4.5153156019447679E-2</v>
      </c>
      <c r="J8111" s="578">
        <v>9.426050838859128E-3</v>
      </c>
      <c r="K8111" s="578">
        <v>2.6452996130642497</v>
      </c>
      <c r="L8111" s="578">
        <v>1495.8992131551024</v>
      </c>
      <c r="M8111" s="578">
        <v>1.4026544907298226</v>
      </c>
      <c r="N8111" s="578">
        <v>0.11271781303912524</v>
      </c>
      <c r="O8111" s="578">
        <v>9.9740540172206169E-3</v>
      </c>
      <c r="P8111" s="578">
        <v>2.5462571015032101</v>
      </c>
      <c r="Q8111" s="578">
        <v>1413.7099889119424</v>
      </c>
      <c r="R8111" s="578">
        <v>1.2236417417392025</v>
      </c>
      <c r="S8111" s="578">
        <v>4.5153156017628676E-2</v>
      </c>
      <c r="T8111" s="578">
        <v>9.4260508873655127E-3</v>
      </c>
      <c r="U8111" s="578">
        <v>2.6452992479811348</v>
      </c>
      <c r="V8111" s="578">
        <v>1495.8992652893</v>
      </c>
      <c r="W8111" s="578">
        <v>1.4026544753936174</v>
      </c>
      <c r="X8111" s="578">
        <v>0.11271780993441349</v>
      </c>
      <c r="Y8111" s="578">
        <v>9.9740544974338194E-3</v>
      </c>
    </row>
    <row r="8112" spans="1:25" x14ac:dyDescent="0.3">
      <c r="A8112" s="61" t="s">
        <v>8599</v>
      </c>
      <c r="B8112" s="61" t="s">
        <v>2194</v>
      </c>
      <c r="C8112" s="61" t="s">
        <v>46</v>
      </c>
      <c r="D8112" s="36">
        <v>14</v>
      </c>
      <c r="E8112" s="36">
        <v>2030</v>
      </c>
      <c r="F8112" s="578">
        <v>2.6196273884650001</v>
      </c>
      <c r="G8112" s="578">
        <v>1503.2944844563751</v>
      </c>
      <c r="H8112" s="578">
        <v>1.2881269424362101</v>
      </c>
      <c r="I8112" s="578">
        <v>5.2571240321412846E-2</v>
      </c>
      <c r="J8112" s="578">
        <v>1.0023346655846857E-2</v>
      </c>
      <c r="K8112" s="578">
        <v>2.7064450249137399</v>
      </c>
      <c r="L8112" s="578">
        <v>1573.3804486592576</v>
      </c>
      <c r="M8112" s="578">
        <v>1.4451049120664976</v>
      </c>
      <c r="N8112" s="578">
        <v>0.118895989615945</v>
      </c>
      <c r="O8112" s="578">
        <v>1.049067819258195E-2</v>
      </c>
      <c r="P8112" s="578">
        <v>2.6196273350686425</v>
      </c>
      <c r="Q8112" s="578">
        <v>1503.2944844563751</v>
      </c>
      <c r="R8112" s="578">
        <v>1.288127013698305</v>
      </c>
      <c r="S8112" s="578">
        <v>5.257124077146115E-2</v>
      </c>
      <c r="T8112" s="578">
        <v>1.0023346131977907E-2</v>
      </c>
      <c r="U8112" s="578">
        <v>2.7064451292254299</v>
      </c>
      <c r="V8112" s="578">
        <v>1573.3805007934502</v>
      </c>
      <c r="W8112" s="578">
        <v>1.4451048915185873</v>
      </c>
      <c r="X8112" s="578">
        <v>0.11889598449488376</v>
      </c>
      <c r="Y8112" s="578">
        <v>1.049067819258195E-2</v>
      </c>
    </row>
    <row r="8113" spans="1:25" x14ac:dyDescent="0.3">
      <c r="A8113" s="61" t="s">
        <v>8600</v>
      </c>
      <c r="B8113" s="61" t="s">
        <v>2194</v>
      </c>
      <c r="C8113" s="61" t="s">
        <v>46</v>
      </c>
      <c r="D8113" s="36">
        <v>15</v>
      </c>
      <c r="E8113" s="36">
        <v>2030</v>
      </c>
      <c r="F8113" s="578">
        <v>2.6825086563924603</v>
      </c>
      <c r="G8113" s="578">
        <v>1580.0771662394127</v>
      </c>
      <c r="H8113" s="578">
        <v>1.3433981531808625</v>
      </c>
      <c r="I8113" s="578">
        <v>5.8929458463050297E-2</v>
      </c>
      <c r="J8113" s="578">
        <v>1.0535313747823176E-2</v>
      </c>
      <c r="K8113" s="578">
        <v>2.7575036310388024</v>
      </c>
      <c r="L8113" s="578">
        <v>1638.751113891595</v>
      </c>
      <c r="M8113" s="578">
        <v>1.4778801233654373</v>
      </c>
      <c r="N8113" s="578">
        <v>0.11990175232949649</v>
      </c>
      <c r="O8113" s="578">
        <v>1.0926504017940375E-2</v>
      </c>
      <c r="P8113" s="578">
        <v>2.6825083446921427</v>
      </c>
      <c r="Q8113" s="578">
        <v>1580.0771662394127</v>
      </c>
      <c r="R8113" s="578">
        <v>1.3433981459655375</v>
      </c>
      <c r="S8113" s="578">
        <v>5.8929458997226847E-2</v>
      </c>
      <c r="T8113" s="578">
        <v>1.0535313747823176E-2</v>
      </c>
      <c r="U8113" s="578">
        <v>2.7575034745713425</v>
      </c>
      <c r="V8113" s="578">
        <v>1638.751113891595</v>
      </c>
      <c r="W8113" s="578">
        <v>1.4778801119094425</v>
      </c>
      <c r="X8113" s="578">
        <v>0.11990175237193976</v>
      </c>
      <c r="Y8113" s="578">
        <v>1.0926504017940375E-2</v>
      </c>
    </row>
    <row r="8114" spans="1:25" x14ac:dyDescent="0.3">
      <c r="A8114" s="580" t="s">
        <v>8601</v>
      </c>
      <c r="B8114" s="580" t="s">
        <v>2194</v>
      </c>
      <c r="C8114" s="580" t="s">
        <v>46</v>
      </c>
      <c r="D8114" s="581">
        <v>16</v>
      </c>
      <c r="E8114" s="581">
        <v>2030</v>
      </c>
      <c r="F8114" s="582">
        <v>2.8186324882643277</v>
      </c>
      <c r="G8114" s="582">
        <v>1691.410425821935</v>
      </c>
      <c r="H8114" s="582">
        <v>1.4273178366303549</v>
      </c>
      <c r="I8114" s="582">
        <v>6.9729411105375491E-2</v>
      </c>
      <c r="J8114" s="582">
        <v>1.1277637483241601E-2</v>
      </c>
      <c r="K8114" s="582">
        <v>2.8766155858437474</v>
      </c>
      <c r="L8114" s="582">
        <v>1736.664526621495</v>
      </c>
      <c r="M8114" s="582">
        <v>1.5404278954048649</v>
      </c>
      <c r="N8114" s="582">
        <v>0.12837533777080001</v>
      </c>
      <c r="O8114" s="582">
        <v>1.1579368544820026E-2</v>
      </c>
      <c r="P8114" s="582">
        <v>2.81863217410856</v>
      </c>
      <c r="Q8114" s="582">
        <v>1691.410530090325</v>
      </c>
      <c r="R8114" s="582">
        <v>1.4273178554555326</v>
      </c>
      <c r="S8114" s="582">
        <v>6.9729411608629249E-2</v>
      </c>
      <c r="T8114" s="582">
        <v>1.1277637483241601E-2</v>
      </c>
      <c r="U8114" s="582">
        <v>2.876615742272175</v>
      </c>
      <c r="V8114" s="582">
        <v>1736.664526621495</v>
      </c>
      <c r="W8114" s="582">
        <v>1.5404278926186277</v>
      </c>
      <c r="X8114" s="582">
        <v>0.12837532210869501</v>
      </c>
      <c r="Y8114" s="582">
        <v>1.1579368025801751E-2</v>
      </c>
    </row>
    <row r="8115" spans="1:25" x14ac:dyDescent="0.3">
      <c r="A8115" s="61" t="s">
        <v>8602</v>
      </c>
      <c r="B8115" s="61" t="s">
        <v>2193</v>
      </c>
      <c r="C8115" s="61" t="s">
        <v>46</v>
      </c>
      <c r="D8115" s="36">
        <v>1</v>
      </c>
      <c r="E8115" s="36">
        <v>2012</v>
      </c>
      <c r="F8115" s="578">
        <v>45.488672217606378</v>
      </c>
      <c r="G8115" s="578">
        <v>8068.370742797847</v>
      </c>
      <c r="H8115" s="578">
        <v>8.1911210045218432</v>
      </c>
      <c r="I8115" s="578">
        <v>3.3399701118469198</v>
      </c>
      <c r="J8115" s="578">
        <v>6.882525239295012E-2</v>
      </c>
      <c r="K8115" s="578">
        <v>45.916927428954878</v>
      </c>
      <c r="L8115" s="578">
        <v>8139.10986836751</v>
      </c>
      <c r="M8115" s="578">
        <v>8.2071074124736079</v>
      </c>
      <c r="N8115" s="578">
        <v>3.3562599420547401</v>
      </c>
      <c r="O8115" s="578">
        <v>6.9428689661435727E-2</v>
      </c>
      <c r="P8115" s="578">
        <v>45.488671165638699</v>
      </c>
      <c r="Q8115" s="578">
        <v>8068.3706919352171</v>
      </c>
      <c r="R8115" s="578">
        <v>8.1911211549304372</v>
      </c>
      <c r="S8115" s="578">
        <v>3.3399701118469198</v>
      </c>
      <c r="T8115" s="578">
        <v>6.8825252897416506E-2</v>
      </c>
      <c r="U8115" s="578">
        <v>45.916924328465576</v>
      </c>
      <c r="V8115" s="578">
        <v>8139.1098175048801</v>
      </c>
      <c r="W8115" s="578">
        <v>8.2071074483295234</v>
      </c>
      <c r="X8115" s="578">
        <v>3.3562599420547401</v>
      </c>
      <c r="Y8115" s="578">
        <v>6.9428689156969328E-2</v>
      </c>
    </row>
    <row r="8116" spans="1:25" x14ac:dyDescent="0.3">
      <c r="A8116" s="61" t="s">
        <v>8603</v>
      </c>
      <c r="B8116" s="61" t="s">
        <v>2193</v>
      </c>
      <c r="C8116" s="61" t="s">
        <v>46</v>
      </c>
      <c r="D8116" s="36">
        <v>2</v>
      </c>
      <c r="E8116" s="36">
        <v>2012</v>
      </c>
      <c r="F8116" s="578">
        <v>21.069979671592527</v>
      </c>
      <c r="G8116" s="578">
        <v>3889.4754308064753</v>
      </c>
      <c r="H8116" s="578">
        <v>4.4066351898945824</v>
      </c>
      <c r="I8116" s="578">
        <v>1.6463986343393648</v>
      </c>
      <c r="J8116" s="578">
        <v>3.3178197452798444E-2</v>
      </c>
      <c r="K8116" s="578">
        <v>21.608390168112173</v>
      </c>
      <c r="L8116" s="578">
        <v>3979.8122685750304</v>
      </c>
      <c r="M8116" s="578">
        <v>4.4341435949706121</v>
      </c>
      <c r="N8116" s="578">
        <v>1.666593058655655</v>
      </c>
      <c r="O8116" s="578">
        <v>3.3948822393237252E-2</v>
      </c>
      <c r="P8116" s="578">
        <v>21.069979144046826</v>
      </c>
      <c r="Q8116" s="578">
        <v>3889.4754308064753</v>
      </c>
      <c r="R8116" s="578">
        <v>4.4066347158125874</v>
      </c>
      <c r="S8116" s="578">
        <v>1.6463986185068826</v>
      </c>
      <c r="T8116" s="578">
        <v>3.3178197452798444E-2</v>
      </c>
      <c r="U8116" s="578">
        <v>21.608391750749373</v>
      </c>
      <c r="V8116" s="578">
        <v>3979.8122685750304</v>
      </c>
      <c r="W8116" s="578">
        <v>4.4341437519372677</v>
      </c>
      <c r="X8116" s="578">
        <v>1.6665930586556525</v>
      </c>
      <c r="Y8116" s="578">
        <v>3.39488229171062E-2</v>
      </c>
    </row>
    <row r="8117" spans="1:25" x14ac:dyDescent="0.3">
      <c r="A8117" s="61" t="s">
        <v>8604</v>
      </c>
      <c r="B8117" s="61" t="s">
        <v>2193</v>
      </c>
      <c r="C8117" s="61" t="s">
        <v>46</v>
      </c>
      <c r="D8117" s="36">
        <v>3</v>
      </c>
      <c r="E8117" s="36">
        <v>2012</v>
      </c>
      <c r="F8117" s="578">
        <v>11.71695896444235</v>
      </c>
      <c r="G8117" s="578">
        <v>2212.0498123168923</v>
      </c>
      <c r="H8117" s="578">
        <v>2.32801983947865</v>
      </c>
      <c r="I8117" s="578">
        <v>0.88130168244242602</v>
      </c>
      <c r="J8117" s="578">
        <v>1.8869393020092148E-2</v>
      </c>
      <c r="K8117" s="578">
        <v>11.907101433268174</v>
      </c>
      <c r="L8117" s="578">
        <v>2241.49754587809</v>
      </c>
      <c r="M8117" s="578">
        <v>2.3412485728816401</v>
      </c>
      <c r="N8117" s="578">
        <v>0.88870599865913324</v>
      </c>
      <c r="O8117" s="578">
        <v>1.9120558960518449E-2</v>
      </c>
      <c r="P8117" s="578">
        <v>11.716958964684901</v>
      </c>
      <c r="Q8117" s="578">
        <v>2212.0498123168923</v>
      </c>
      <c r="R8117" s="578">
        <v>2.3280198364518525</v>
      </c>
      <c r="S8117" s="578">
        <v>0.88130161523198081</v>
      </c>
      <c r="T8117" s="578">
        <v>1.8869393020092148E-2</v>
      </c>
      <c r="U8117" s="578">
        <v>11.907102475199824</v>
      </c>
      <c r="V8117" s="578">
        <v>2241.49754587809</v>
      </c>
      <c r="W8117" s="578">
        <v>2.3412485703205022</v>
      </c>
      <c r="X8117" s="578">
        <v>0.88870598810414425</v>
      </c>
      <c r="Y8117" s="578">
        <v>1.9120560008256349E-2</v>
      </c>
    </row>
    <row r="8118" spans="1:25" x14ac:dyDescent="0.3">
      <c r="A8118" s="61" t="s">
        <v>8605</v>
      </c>
      <c r="B8118" s="61" t="s">
        <v>2193</v>
      </c>
      <c r="C8118" s="61" t="s">
        <v>46</v>
      </c>
      <c r="D8118" s="36">
        <v>4</v>
      </c>
      <c r="E8118" s="36">
        <v>2012</v>
      </c>
      <c r="F8118" s="578">
        <v>8.9569864303824289</v>
      </c>
      <c r="G8118" s="578">
        <v>1729.0489730834902</v>
      </c>
      <c r="H8118" s="578">
        <v>1.6927731546068849</v>
      </c>
      <c r="I8118" s="578">
        <v>0.64971104015906578</v>
      </c>
      <c r="J8118" s="578">
        <v>1.4749283194153851E-2</v>
      </c>
      <c r="K8118" s="578">
        <v>9.1379098857360042</v>
      </c>
      <c r="L8118" s="578">
        <v>1760.3747062683051</v>
      </c>
      <c r="M8118" s="578">
        <v>1.7046554462479651</v>
      </c>
      <c r="N8118" s="578">
        <v>0.66168597154319242</v>
      </c>
      <c r="O8118" s="578">
        <v>1.501651257664585E-2</v>
      </c>
      <c r="P8118" s="578">
        <v>8.9569858222336372</v>
      </c>
      <c r="Q8118" s="578">
        <v>1729.0489730834902</v>
      </c>
      <c r="R8118" s="578">
        <v>1.6927732568195351</v>
      </c>
      <c r="S8118" s="578">
        <v>0.64971103488157134</v>
      </c>
      <c r="T8118" s="578">
        <v>1.4749283194153851E-2</v>
      </c>
      <c r="U8118" s="578">
        <v>9.1379092949161205</v>
      </c>
      <c r="V8118" s="578">
        <v>1760.3747062683051</v>
      </c>
      <c r="W8118" s="578">
        <v>1.7046554999542374</v>
      </c>
      <c r="X8118" s="578">
        <v>0.66168596098820354</v>
      </c>
      <c r="Y8118" s="578">
        <v>1.501651257664585E-2</v>
      </c>
    </row>
    <row r="8119" spans="1:25" x14ac:dyDescent="0.3">
      <c r="A8119" s="61" t="s">
        <v>8606</v>
      </c>
      <c r="B8119" s="61" t="s">
        <v>2193</v>
      </c>
      <c r="C8119" s="61" t="s">
        <v>46</v>
      </c>
      <c r="D8119" s="36">
        <v>5</v>
      </c>
      <c r="E8119" s="36">
        <v>2012</v>
      </c>
      <c r="F8119" s="578">
        <v>7.4071515656178173</v>
      </c>
      <c r="G8119" s="578">
        <v>1458.3858108520449</v>
      </c>
      <c r="H8119" s="578">
        <v>1.3551736667286574</v>
      </c>
      <c r="I8119" s="578">
        <v>0.53227407205849819</v>
      </c>
      <c r="J8119" s="578">
        <v>1.2440457241609651E-2</v>
      </c>
      <c r="K8119" s="578">
        <v>7.653843940109553</v>
      </c>
      <c r="L8119" s="578">
        <v>1506.8259506225525</v>
      </c>
      <c r="M8119" s="578">
        <v>1.3666174821555575</v>
      </c>
      <c r="N8119" s="578">
        <v>0.54564899726149929</v>
      </c>
      <c r="O8119" s="578">
        <v>1.28536982859562E-2</v>
      </c>
      <c r="P8119" s="578">
        <v>7.4071514064586701</v>
      </c>
      <c r="Q8119" s="578">
        <v>1458.3858108520449</v>
      </c>
      <c r="R8119" s="578">
        <v>1.3551734085776777</v>
      </c>
      <c r="S8119" s="578">
        <v>0.53227404567102554</v>
      </c>
      <c r="T8119" s="578">
        <v>1.2440457241609651E-2</v>
      </c>
      <c r="U8119" s="578">
        <v>7.6538440846173472</v>
      </c>
      <c r="V8119" s="578">
        <v>1506.8259506225525</v>
      </c>
      <c r="W8119" s="578">
        <v>1.3666174800600799</v>
      </c>
      <c r="X8119" s="578">
        <v>0.54564899726149929</v>
      </c>
      <c r="Y8119" s="578">
        <v>1.28536982859562E-2</v>
      </c>
    </row>
    <row r="8120" spans="1:25" x14ac:dyDescent="0.3">
      <c r="A8120" s="61" t="s">
        <v>8607</v>
      </c>
      <c r="B8120" s="61" t="s">
        <v>2193</v>
      </c>
      <c r="C8120" s="61" t="s">
        <v>46</v>
      </c>
      <c r="D8120" s="36">
        <v>6</v>
      </c>
      <c r="E8120" s="36">
        <v>2012</v>
      </c>
      <c r="F8120" s="578">
        <v>6.5018896956486651</v>
      </c>
      <c r="G8120" s="578">
        <v>1294.084496815995</v>
      </c>
      <c r="H8120" s="578">
        <v>1.1216666789453724</v>
      </c>
      <c r="I8120" s="578">
        <v>0.45937509035381119</v>
      </c>
      <c r="J8120" s="578">
        <v>1.1038977643086825E-2</v>
      </c>
      <c r="K8120" s="578">
        <v>6.8164922190165527</v>
      </c>
      <c r="L8120" s="578">
        <v>1360.7158470153774</v>
      </c>
      <c r="M8120" s="578">
        <v>1.13187900098273</v>
      </c>
      <c r="N8120" s="578">
        <v>0.47352355703090576</v>
      </c>
      <c r="O8120" s="578">
        <v>1.1607337296785101E-2</v>
      </c>
      <c r="P8120" s="578">
        <v>6.5018893306308447</v>
      </c>
      <c r="Q8120" s="578">
        <v>1294.084496815995</v>
      </c>
      <c r="R8120" s="578">
        <v>1.1216666810408475</v>
      </c>
      <c r="S8120" s="578">
        <v>0.45937508965531948</v>
      </c>
      <c r="T8120" s="578">
        <v>1.1038977119217877E-2</v>
      </c>
      <c r="U8120" s="578">
        <v>6.8164923753671802</v>
      </c>
      <c r="V8120" s="578">
        <v>1360.7158470153774</v>
      </c>
      <c r="W8120" s="578">
        <v>1.1318790015065974</v>
      </c>
      <c r="X8120" s="578">
        <v>0.47352359343009653</v>
      </c>
      <c r="Y8120" s="578">
        <v>1.1607336772916151E-2</v>
      </c>
    </row>
    <row r="8121" spans="1:25" x14ac:dyDescent="0.3">
      <c r="A8121" s="61" t="s">
        <v>8608</v>
      </c>
      <c r="B8121" s="61" t="s">
        <v>2193</v>
      </c>
      <c r="C8121" s="61" t="s">
        <v>46</v>
      </c>
      <c r="D8121" s="36">
        <v>7</v>
      </c>
      <c r="E8121" s="36">
        <v>2012</v>
      </c>
      <c r="F8121" s="578">
        <v>5.9346498866119193</v>
      </c>
      <c r="G8121" s="578">
        <v>1192.354483286535</v>
      </c>
      <c r="H8121" s="578">
        <v>0.97539221891201999</v>
      </c>
      <c r="I8121" s="578">
        <v>0.41382871288806145</v>
      </c>
      <c r="J8121" s="578">
        <v>1.0171185072977054E-2</v>
      </c>
      <c r="K8121" s="578">
        <v>6.3632251035232841</v>
      </c>
      <c r="L8121" s="578">
        <v>1286.9925448099725</v>
      </c>
      <c r="M8121" s="578">
        <v>0.98338051512837366</v>
      </c>
      <c r="N8121" s="578">
        <v>0.42990900576114599</v>
      </c>
      <c r="O8121" s="578">
        <v>1.0978473922780974E-2</v>
      </c>
      <c r="P8121" s="578">
        <v>5.9346496232489372</v>
      </c>
      <c r="Q8121" s="578">
        <v>1192.354483286535</v>
      </c>
      <c r="R8121" s="578">
        <v>0.97539221964931677</v>
      </c>
      <c r="S8121" s="578">
        <v>0.41382869170047276</v>
      </c>
      <c r="T8121" s="578">
        <v>1.0171185072977054E-2</v>
      </c>
      <c r="U8121" s="578">
        <v>6.3632250536999519</v>
      </c>
      <c r="V8121" s="578">
        <v>1286.9925448099725</v>
      </c>
      <c r="W8121" s="578">
        <v>0.9833805916326428</v>
      </c>
      <c r="X8121" s="578">
        <v>0.42990900576114599</v>
      </c>
      <c r="Y8121" s="578">
        <v>1.0978473922780974E-2</v>
      </c>
    </row>
    <row r="8122" spans="1:25" x14ac:dyDescent="0.3">
      <c r="A8122" s="61" t="s">
        <v>8609</v>
      </c>
      <c r="B8122" s="61" t="s">
        <v>2193</v>
      </c>
      <c r="C8122" s="61" t="s">
        <v>46</v>
      </c>
      <c r="D8122" s="36">
        <v>8</v>
      </c>
      <c r="E8122" s="36">
        <v>2012</v>
      </c>
      <c r="F8122" s="578">
        <v>5.1176001163742768</v>
      </c>
      <c r="G8122" s="578">
        <v>1028.3284797668423</v>
      </c>
      <c r="H8122" s="578">
        <v>0.8765303357116252</v>
      </c>
      <c r="I8122" s="578">
        <v>0.36313812993466821</v>
      </c>
      <c r="J8122" s="578">
        <v>8.7719777996729375E-3</v>
      </c>
      <c r="K8122" s="578">
        <v>5.6679990964961027</v>
      </c>
      <c r="L8122" s="578">
        <v>1154.0082155863399</v>
      </c>
      <c r="M8122" s="578">
        <v>0.88295301138229321</v>
      </c>
      <c r="N8122" s="578">
        <v>0.383749668175975</v>
      </c>
      <c r="O8122" s="578">
        <v>9.8440786823630073E-3</v>
      </c>
      <c r="P8122" s="578">
        <v>5.1175999599666522</v>
      </c>
      <c r="Q8122" s="578">
        <v>1028.3284797668423</v>
      </c>
      <c r="R8122" s="578">
        <v>0.87653037802859479</v>
      </c>
      <c r="S8122" s="578">
        <v>0.36313808313570878</v>
      </c>
      <c r="T8122" s="578">
        <v>8.7719779015363458E-3</v>
      </c>
      <c r="U8122" s="578">
        <v>5.6679993548338317</v>
      </c>
      <c r="V8122" s="578">
        <v>1154.0082155863399</v>
      </c>
      <c r="W8122" s="578">
        <v>0.88295300031313617</v>
      </c>
      <c r="X8122" s="578">
        <v>0.38374972052406475</v>
      </c>
      <c r="Y8122" s="578">
        <v>9.8440786823630073E-3</v>
      </c>
    </row>
    <row r="8123" spans="1:25" x14ac:dyDescent="0.3">
      <c r="A8123" s="61" t="s">
        <v>8610</v>
      </c>
      <c r="B8123" s="61" t="s">
        <v>2193</v>
      </c>
      <c r="C8123" s="61" t="s">
        <v>46</v>
      </c>
      <c r="D8123" s="36">
        <v>9</v>
      </c>
      <c r="E8123" s="36">
        <v>2012</v>
      </c>
      <c r="F8123" s="578">
        <v>4.6473380285715349</v>
      </c>
      <c r="G8123" s="578">
        <v>940.92554219563749</v>
      </c>
      <c r="H8123" s="578">
        <v>0.79757823705828401</v>
      </c>
      <c r="I8123" s="578">
        <v>0.33523191907443078</v>
      </c>
      <c r="J8123" s="578">
        <v>8.0264092684956215E-3</v>
      </c>
      <c r="K8123" s="578">
        <v>5.3052440385169204</v>
      </c>
      <c r="L8123" s="578">
        <v>1093.5683224995876</v>
      </c>
      <c r="M8123" s="578">
        <v>0.80415175934710181</v>
      </c>
      <c r="N8123" s="578">
        <v>0.35952396194140074</v>
      </c>
      <c r="O8123" s="578">
        <v>9.3285394104896079E-3</v>
      </c>
      <c r="P8123" s="578">
        <v>4.6473379267457222</v>
      </c>
      <c r="Q8123" s="578">
        <v>940.92554219563749</v>
      </c>
      <c r="R8123" s="578">
        <v>0.79757821249465122</v>
      </c>
      <c r="S8123" s="578">
        <v>0.33523197107327424</v>
      </c>
      <c r="T8123" s="578">
        <v>8.0264091666322149E-3</v>
      </c>
      <c r="U8123" s="578">
        <v>5.3052444556014926</v>
      </c>
      <c r="V8123" s="578">
        <v>1093.5683224995876</v>
      </c>
      <c r="W8123" s="578">
        <v>0.80415174968463032</v>
      </c>
      <c r="X8123" s="578">
        <v>0.35952394610891697</v>
      </c>
      <c r="Y8123" s="578">
        <v>9.3285388332636377E-3</v>
      </c>
    </row>
    <row r="8124" spans="1:25" x14ac:dyDescent="0.3">
      <c r="A8124" s="61" t="s">
        <v>8611</v>
      </c>
      <c r="B8124" s="61" t="s">
        <v>2193</v>
      </c>
      <c r="C8124" s="61" t="s">
        <v>46</v>
      </c>
      <c r="D8124" s="36">
        <v>10</v>
      </c>
      <c r="E8124" s="36">
        <v>2012</v>
      </c>
      <c r="F8124" s="578">
        <v>4.2718642162314273</v>
      </c>
      <c r="G8124" s="578">
        <v>870.93823496500602</v>
      </c>
      <c r="H8124" s="578">
        <v>0.73541523432747091</v>
      </c>
      <c r="I8124" s="578">
        <v>0.31322998483665276</v>
      </c>
      <c r="J8124" s="578">
        <v>7.4294005316914947E-3</v>
      </c>
      <c r="K8124" s="578">
        <v>4.9885083483362225</v>
      </c>
      <c r="L8124" s="578">
        <v>1039.0564295450811</v>
      </c>
      <c r="M8124" s="578">
        <v>0.74214746818567268</v>
      </c>
      <c r="N8124" s="578">
        <v>0.33981709058086051</v>
      </c>
      <c r="O8124" s="578">
        <v>8.8635313101500836E-3</v>
      </c>
      <c r="P8124" s="578">
        <v>4.2718640599232423</v>
      </c>
      <c r="Q8124" s="578">
        <v>870.93824005126908</v>
      </c>
      <c r="R8124" s="578">
        <v>0.73541521164588586</v>
      </c>
      <c r="S8124" s="578">
        <v>0.31322999523642148</v>
      </c>
      <c r="T8124" s="578">
        <v>7.4294005292661752E-3</v>
      </c>
      <c r="U8124" s="578">
        <v>4.9885083488600923</v>
      </c>
      <c r="V8124" s="578">
        <v>1039.0564295450811</v>
      </c>
      <c r="W8124" s="578">
        <v>0.74214750512813477</v>
      </c>
      <c r="X8124" s="578">
        <v>0.339817082160152</v>
      </c>
      <c r="Y8124" s="578">
        <v>8.8635311549296551E-3</v>
      </c>
    </row>
    <row r="8125" spans="1:25" x14ac:dyDescent="0.3">
      <c r="A8125" s="61" t="s">
        <v>8612</v>
      </c>
      <c r="B8125" s="61" t="s">
        <v>2193</v>
      </c>
      <c r="C8125" s="61" t="s">
        <v>46</v>
      </c>
      <c r="D8125" s="36">
        <v>11</v>
      </c>
      <c r="E8125" s="36">
        <v>2012</v>
      </c>
      <c r="F8125" s="578">
        <v>3.8928674487251502</v>
      </c>
      <c r="G8125" s="578">
        <v>798.65204493204692</v>
      </c>
      <c r="H8125" s="578">
        <v>0.67955557592601146</v>
      </c>
      <c r="I8125" s="578">
        <v>0.29323488303149697</v>
      </c>
      <c r="J8125" s="578">
        <v>6.8127808262943247E-3</v>
      </c>
      <c r="K8125" s="578">
        <v>4.6564797103092097</v>
      </c>
      <c r="L8125" s="578">
        <v>976.3646990458144</v>
      </c>
      <c r="M8125" s="578">
        <v>0.68646162063426597</v>
      </c>
      <c r="N8125" s="578">
        <v>0.31992253315790176</v>
      </c>
      <c r="O8125" s="578">
        <v>8.3287471303871482E-3</v>
      </c>
      <c r="P8125" s="578">
        <v>3.8928673964655847</v>
      </c>
      <c r="Q8125" s="578">
        <v>798.65204493204692</v>
      </c>
      <c r="R8125" s="578">
        <v>0.67955556271287243</v>
      </c>
      <c r="S8125" s="578">
        <v>0.29323488912389872</v>
      </c>
      <c r="T8125" s="578">
        <v>6.8127808262943247E-3</v>
      </c>
      <c r="U8125" s="578">
        <v>4.6564796086968201</v>
      </c>
      <c r="V8125" s="578">
        <v>976.3646990458144</v>
      </c>
      <c r="W8125" s="578">
        <v>0.68646164279198219</v>
      </c>
      <c r="X8125" s="578">
        <v>0.31992253568023404</v>
      </c>
      <c r="Y8125" s="578">
        <v>8.3287471303871482E-3</v>
      </c>
    </row>
    <row r="8126" spans="1:25" x14ac:dyDescent="0.3">
      <c r="A8126" s="61" t="s">
        <v>8613</v>
      </c>
      <c r="B8126" s="61" t="s">
        <v>2193</v>
      </c>
      <c r="C8126" s="61" t="s">
        <v>46</v>
      </c>
      <c r="D8126" s="36">
        <v>12</v>
      </c>
      <c r="E8126" s="36">
        <v>2012</v>
      </c>
      <c r="F8126" s="578">
        <v>3.5827813183786876</v>
      </c>
      <c r="G8126" s="578">
        <v>739.51655324300077</v>
      </c>
      <c r="H8126" s="578">
        <v>0.63385349067781704</v>
      </c>
      <c r="I8126" s="578">
        <v>0.2768759022389225</v>
      </c>
      <c r="J8126" s="578">
        <v>6.3083390268729948E-3</v>
      </c>
      <c r="K8126" s="578">
        <v>4.3822627613565857</v>
      </c>
      <c r="L8126" s="578">
        <v>921.66481272379497</v>
      </c>
      <c r="M8126" s="578">
        <v>0.64076865191843002</v>
      </c>
      <c r="N8126" s="578">
        <v>0.3017336132470515</v>
      </c>
      <c r="O8126" s="578">
        <v>7.8621469341063222E-3</v>
      </c>
      <c r="P8126" s="578">
        <v>3.5827809543879949</v>
      </c>
      <c r="Q8126" s="578">
        <v>739.51654783884624</v>
      </c>
      <c r="R8126" s="578">
        <v>0.63385348780623918</v>
      </c>
      <c r="S8126" s="578">
        <v>0.27687589839721705</v>
      </c>
      <c r="T8126" s="578">
        <v>6.3083390268729948E-3</v>
      </c>
      <c r="U8126" s="578">
        <v>4.3822629702311371</v>
      </c>
      <c r="V8126" s="578">
        <v>921.66481272379497</v>
      </c>
      <c r="W8126" s="578">
        <v>0.64076866289057421</v>
      </c>
      <c r="X8126" s="578">
        <v>0.30173360602930127</v>
      </c>
      <c r="Y8126" s="578">
        <v>7.8621469341063222E-3</v>
      </c>
    </row>
    <row r="8127" spans="1:25" x14ac:dyDescent="0.3">
      <c r="A8127" s="61" t="s">
        <v>8614</v>
      </c>
      <c r="B8127" s="61" t="s">
        <v>2193</v>
      </c>
      <c r="C8127" s="61" t="s">
        <v>46</v>
      </c>
      <c r="D8127" s="36">
        <v>13</v>
      </c>
      <c r="E8127" s="36">
        <v>2012</v>
      </c>
      <c r="F8127" s="578">
        <v>3.2825189917045101</v>
      </c>
      <c r="G8127" s="578">
        <v>679.68686421712221</v>
      </c>
      <c r="H8127" s="578">
        <v>0.58758915299161574</v>
      </c>
      <c r="I8127" s="578">
        <v>0.25593219678072798</v>
      </c>
      <c r="J8127" s="578">
        <v>5.7979677731054774E-3</v>
      </c>
      <c r="K8127" s="578">
        <v>4.10135460836924</v>
      </c>
      <c r="L8127" s="578">
        <v>862.94186401367153</v>
      </c>
      <c r="M8127" s="578">
        <v>0.5945883561895845</v>
      </c>
      <c r="N8127" s="578">
        <v>0.27901806325341227</v>
      </c>
      <c r="O8127" s="578">
        <v>7.3612193179239151E-3</v>
      </c>
      <c r="P8127" s="578">
        <v>3.2825189393418706</v>
      </c>
      <c r="Q8127" s="578">
        <v>679.68686930338527</v>
      </c>
      <c r="R8127" s="578">
        <v>0.5875891429604958</v>
      </c>
      <c r="S8127" s="578">
        <v>0.25593220271790951</v>
      </c>
      <c r="T8127" s="578">
        <v>5.797967722173775E-3</v>
      </c>
      <c r="U8127" s="578">
        <v>4.1013543427882997</v>
      </c>
      <c r="V8127" s="578">
        <v>862.94186401367153</v>
      </c>
      <c r="W8127" s="578">
        <v>0.59458833632136976</v>
      </c>
      <c r="X8127" s="578">
        <v>0.27901806946222923</v>
      </c>
      <c r="Y8127" s="578">
        <v>7.3612194246379598E-3</v>
      </c>
    </row>
    <row r="8128" spans="1:25" x14ac:dyDescent="0.3">
      <c r="A8128" s="61" t="s">
        <v>8615</v>
      </c>
      <c r="B8128" s="61" t="s">
        <v>2193</v>
      </c>
      <c r="C8128" s="61" t="s">
        <v>46</v>
      </c>
      <c r="D8128" s="36">
        <v>14</v>
      </c>
      <c r="E8128" s="36">
        <v>2012</v>
      </c>
      <c r="F8128" s="578">
        <v>3.3418653134406897</v>
      </c>
      <c r="G8128" s="578">
        <v>684.87398846944143</v>
      </c>
      <c r="H8128" s="578">
        <v>0.54536899823384954</v>
      </c>
      <c r="I8128" s="578">
        <v>0.23967398400418449</v>
      </c>
      <c r="J8128" s="578">
        <v>5.8422272122697879E-3</v>
      </c>
      <c r="K8128" s="578">
        <v>4.1352234452230405</v>
      </c>
      <c r="L8128" s="578">
        <v>861.08294169108024</v>
      </c>
      <c r="M8128" s="578">
        <v>0.55267802426048196</v>
      </c>
      <c r="N8128" s="578">
        <v>0.2609012031462038</v>
      </c>
      <c r="O8128" s="578">
        <v>7.3453683750509847E-3</v>
      </c>
      <c r="P8128" s="578">
        <v>3.3418652102203197</v>
      </c>
      <c r="Q8128" s="578">
        <v>684.87398846944143</v>
      </c>
      <c r="R8128" s="578">
        <v>0.5453689733985807</v>
      </c>
      <c r="S8128" s="578">
        <v>0.23967399160998548</v>
      </c>
      <c r="T8128" s="578">
        <v>5.8422272122697879E-3</v>
      </c>
      <c r="U8128" s="578">
        <v>4.1352232364527701</v>
      </c>
      <c r="V8128" s="578">
        <v>861.08294169108024</v>
      </c>
      <c r="W8128" s="578">
        <v>0.55267806399691177</v>
      </c>
      <c r="X8128" s="578">
        <v>0.2609012198324</v>
      </c>
      <c r="Y8128" s="578">
        <v>7.3453682707622604E-3</v>
      </c>
    </row>
    <row r="8129" spans="1:25" x14ac:dyDescent="0.3">
      <c r="A8129" s="61" t="s">
        <v>8616</v>
      </c>
      <c r="B8129" s="61" t="s">
        <v>2193</v>
      </c>
      <c r="C8129" s="61" t="s">
        <v>46</v>
      </c>
      <c r="D8129" s="36">
        <v>15</v>
      </c>
      <c r="E8129" s="36">
        <v>2012</v>
      </c>
      <c r="F8129" s="578">
        <v>3.4183146646258402</v>
      </c>
      <c r="G8129" s="578">
        <v>693.895469665527</v>
      </c>
      <c r="H8129" s="578">
        <v>0.50898572175841128</v>
      </c>
      <c r="I8129" s="578">
        <v>0.22590315396276575</v>
      </c>
      <c r="J8129" s="578">
        <v>5.9191855398239525E-3</v>
      </c>
      <c r="K8129" s="578">
        <v>4.18092449167185</v>
      </c>
      <c r="L8129" s="578">
        <v>862.67552693684854</v>
      </c>
      <c r="M8129" s="578">
        <v>0.51630618124424099</v>
      </c>
      <c r="N8129" s="578">
        <v>0.24567511345958273</v>
      </c>
      <c r="O8129" s="578">
        <v>7.3589580715633877E-3</v>
      </c>
      <c r="P8129" s="578">
        <v>3.4183146113840199</v>
      </c>
      <c r="Q8129" s="578">
        <v>693.895469665527</v>
      </c>
      <c r="R8129" s="578">
        <v>0.50898573200295949</v>
      </c>
      <c r="S8129" s="578">
        <v>0.22590310716380624</v>
      </c>
      <c r="T8129" s="578">
        <v>5.9191855398239525E-3</v>
      </c>
      <c r="U8129" s="578">
        <v>4.1809246479278928</v>
      </c>
      <c r="V8129" s="578">
        <v>862.67552693684854</v>
      </c>
      <c r="W8129" s="578">
        <v>0.516306185852348</v>
      </c>
      <c r="X8129" s="578">
        <v>0.24567511450732074</v>
      </c>
      <c r="Y8129" s="578">
        <v>7.3589580715633877E-3</v>
      </c>
    </row>
    <row r="8130" spans="1:25" x14ac:dyDescent="0.3">
      <c r="A8130" s="580" t="s">
        <v>8617</v>
      </c>
      <c r="B8130" s="580" t="s">
        <v>2193</v>
      </c>
      <c r="C8130" s="580" t="s">
        <v>46</v>
      </c>
      <c r="D8130" s="581">
        <v>16</v>
      </c>
      <c r="E8130" s="581">
        <v>2012</v>
      </c>
      <c r="F8130" s="582">
        <v>3.6257958642199775</v>
      </c>
      <c r="G8130" s="582">
        <v>727.34892781575479</v>
      </c>
      <c r="H8130" s="582">
        <v>0.47746486077085076</v>
      </c>
      <c r="I8130" s="582">
        <v>0.2147947525760775</v>
      </c>
      <c r="J8130" s="582">
        <v>6.2045645512019574E-3</v>
      </c>
      <c r="K8130" s="582">
        <v>4.3516802516569371</v>
      </c>
      <c r="L8130" s="582">
        <v>887.94811121622706</v>
      </c>
      <c r="M8130" s="582">
        <v>0.48485077409228877</v>
      </c>
      <c r="N8130" s="582">
        <v>0.23332400241633824</v>
      </c>
      <c r="O8130" s="582">
        <v>7.574544879995905E-3</v>
      </c>
      <c r="P8130" s="582">
        <v>3.6257957625518049</v>
      </c>
      <c r="Q8130" s="582">
        <v>727.34892781575479</v>
      </c>
      <c r="R8130" s="582">
        <v>0.47746487660333453</v>
      </c>
      <c r="S8130" s="582">
        <v>0.214794751567145</v>
      </c>
      <c r="T8130" s="582">
        <v>6.2045643959815272E-3</v>
      </c>
      <c r="U8130" s="582">
        <v>4.3516804082234204</v>
      </c>
      <c r="V8130" s="582">
        <v>887.94811121622706</v>
      </c>
      <c r="W8130" s="582">
        <v>0.48485078433683726</v>
      </c>
      <c r="X8130" s="582">
        <v>0.2333239997969935</v>
      </c>
      <c r="Y8130" s="582">
        <v>7.574544879995905E-3</v>
      </c>
    </row>
    <row r="8131" spans="1:25" x14ac:dyDescent="0.3">
      <c r="A8131" s="61" t="s">
        <v>8618</v>
      </c>
      <c r="B8131" s="61" t="s">
        <v>2193</v>
      </c>
      <c r="C8131" s="61" t="s">
        <v>46</v>
      </c>
      <c r="D8131" s="36">
        <v>1</v>
      </c>
      <c r="E8131" s="36">
        <v>2020</v>
      </c>
      <c r="F8131" s="578">
        <v>13.438869246259799</v>
      </c>
      <c r="G8131" s="578">
        <v>7650.467992146806</v>
      </c>
      <c r="H8131" s="578">
        <v>1.9846175837640927</v>
      </c>
      <c r="I8131" s="578">
        <v>0.67555699280152681</v>
      </c>
      <c r="J8131" s="578">
        <v>6.6346202317314834E-2</v>
      </c>
      <c r="K8131" s="578">
        <v>13.570705201682925</v>
      </c>
      <c r="L8131" s="578">
        <v>7717.562281290685</v>
      </c>
      <c r="M8131" s="578">
        <v>1.9901233795680975</v>
      </c>
      <c r="N8131" s="578">
        <v>0.67884798813611247</v>
      </c>
      <c r="O8131" s="578">
        <v>6.6928070232582543E-2</v>
      </c>
      <c r="P8131" s="578">
        <v>13.438870289396874</v>
      </c>
      <c r="Q8131" s="578">
        <v>7650.4680989583285</v>
      </c>
      <c r="R8131" s="578">
        <v>1.9846175843267675</v>
      </c>
      <c r="S8131" s="578">
        <v>0.67555701391150524</v>
      </c>
      <c r="T8131" s="578">
        <v>6.6346201812848421E-2</v>
      </c>
      <c r="U8131" s="578">
        <v>13.570706240473825</v>
      </c>
      <c r="V8131" s="578">
        <v>7717.562281290685</v>
      </c>
      <c r="W8131" s="578">
        <v>1.9901233879500024</v>
      </c>
      <c r="X8131" s="578">
        <v>0.6788479830138382</v>
      </c>
      <c r="Y8131" s="578">
        <v>6.6928069728116144E-2</v>
      </c>
    </row>
    <row r="8132" spans="1:25" x14ac:dyDescent="0.3">
      <c r="A8132" s="61" t="s">
        <v>8619</v>
      </c>
      <c r="B8132" s="61" t="s">
        <v>2193</v>
      </c>
      <c r="C8132" s="61" t="s">
        <v>46</v>
      </c>
      <c r="D8132" s="36">
        <v>2</v>
      </c>
      <c r="E8132" s="36">
        <v>2020</v>
      </c>
      <c r="F8132" s="578">
        <v>6.23898629308799</v>
      </c>
      <c r="G8132" s="578">
        <v>3688.0221405029251</v>
      </c>
      <c r="H8132" s="578">
        <v>1.057315493739825</v>
      </c>
      <c r="I8132" s="578">
        <v>0.33139000833034499</v>
      </c>
      <c r="J8132" s="578">
        <v>3.1983171065803576E-2</v>
      </c>
      <c r="K8132" s="578">
        <v>6.4055438202485648</v>
      </c>
      <c r="L8132" s="578">
        <v>3773.6650441487554</v>
      </c>
      <c r="M8132" s="578">
        <v>1.0661256660435601</v>
      </c>
      <c r="N8132" s="578">
        <v>0.33540900051593697</v>
      </c>
      <c r="O8132" s="578">
        <v>3.27258885954506E-2</v>
      </c>
      <c r="P8132" s="578">
        <v>6.2389860845250906</v>
      </c>
      <c r="Q8132" s="578">
        <v>3688.0222447713177</v>
      </c>
      <c r="R8132" s="578">
        <v>1.0573155555175575</v>
      </c>
      <c r="S8132" s="578">
        <v>0.33139000833034499</v>
      </c>
      <c r="T8132" s="578">
        <v>3.1983172113541479E-2</v>
      </c>
      <c r="U8132" s="578">
        <v>6.4055439249192769</v>
      </c>
      <c r="V8132" s="578">
        <v>3773.6650441487554</v>
      </c>
      <c r="W8132" s="578">
        <v>1.066125691383295</v>
      </c>
      <c r="X8132" s="578">
        <v>0.33540900051593697</v>
      </c>
      <c r="Y8132" s="578">
        <v>3.2725889119319548E-2</v>
      </c>
    </row>
    <row r="8133" spans="1:25" x14ac:dyDescent="0.3">
      <c r="A8133" s="61" t="s">
        <v>8620</v>
      </c>
      <c r="B8133" s="61" t="s">
        <v>2193</v>
      </c>
      <c r="C8133" s="61" t="s">
        <v>46</v>
      </c>
      <c r="D8133" s="36">
        <v>3</v>
      </c>
      <c r="E8133" s="36">
        <v>2020</v>
      </c>
      <c r="F8133" s="578">
        <v>3.4960341445736574</v>
      </c>
      <c r="G8133" s="578">
        <v>2097.4087409973099</v>
      </c>
      <c r="H8133" s="578">
        <v>0.55939406448548323</v>
      </c>
      <c r="I8133" s="578">
        <v>0.17725658529282826</v>
      </c>
      <c r="J8133" s="578">
        <v>1.8189115391578477E-2</v>
      </c>
      <c r="K8133" s="578">
        <v>3.5543237574614324</v>
      </c>
      <c r="L8133" s="578">
        <v>2125.3228874206502</v>
      </c>
      <c r="M8133" s="578">
        <v>0.56359942864704204</v>
      </c>
      <c r="N8133" s="578">
        <v>0.17870001871293975</v>
      </c>
      <c r="O8133" s="578">
        <v>1.8431188558073026E-2</v>
      </c>
      <c r="P8133" s="578">
        <v>3.4960343012965751</v>
      </c>
      <c r="Q8133" s="578">
        <v>2097.4087409973099</v>
      </c>
      <c r="R8133" s="578">
        <v>0.55939402454532616</v>
      </c>
      <c r="S8133" s="578">
        <v>0.1772565814511225</v>
      </c>
      <c r="T8133" s="578">
        <v>1.8189114867709525E-2</v>
      </c>
      <c r="U8133" s="578">
        <v>3.5543238073914774</v>
      </c>
      <c r="V8133" s="578">
        <v>2125.3228874206502</v>
      </c>
      <c r="W8133" s="578">
        <v>0.5635993912195163</v>
      </c>
      <c r="X8133" s="578">
        <v>0.1787000232531375</v>
      </c>
      <c r="Y8133" s="578">
        <v>1.8431188558073026E-2</v>
      </c>
    </row>
    <row r="8134" spans="1:25" x14ac:dyDescent="0.3">
      <c r="A8134" s="61" t="s">
        <v>8621</v>
      </c>
      <c r="B8134" s="61" t="s">
        <v>2193</v>
      </c>
      <c r="C8134" s="61" t="s">
        <v>46</v>
      </c>
      <c r="D8134" s="36">
        <v>4</v>
      </c>
      <c r="E8134" s="36">
        <v>2020</v>
      </c>
      <c r="F8134" s="578">
        <v>2.6778925082435272</v>
      </c>
      <c r="G8134" s="578">
        <v>1635.7290560404424</v>
      </c>
      <c r="H8134" s="578">
        <v>0.40745536872903626</v>
      </c>
      <c r="I8134" s="578">
        <v>0.13002246616330576</v>
      </c>
      <c r="J8134" s="578">
        <v>1.4185618187184374E-2</v>
      </c>
      <c r="K8134" s="578">
        <v>2.7320792328409826</v>
      </c>
      <c r="L8134" s="578">
        <v>1665.71178690592</v>
      </c>
      <c r="M8134" s="578">
        <v>0.41092264485390173</v>
      </c>
      <c r="N8134" s="578">
        <v>0.13254178424055352</v>
      </c>
      <c r="O8134" s="578">
        <v>1.4445614700283174E-2</v>
      </c>
      <c r="P8134" s="578">
        <v>2.677892455880885</v>
      </c>
      <c r="Q8134" s="578">
        <v>1635.7290560404424</v>
      </c>
      <c r="R8134" s="578">
        <v>0.40745535832926721</v>
      </c>
      <c r="S8134" s="578">
        <v>0.13002246874384549</v>
      </c>
      <c r="T8134" s="578">
        <v>1.4185617668166076E-2</v>
      </c>
      <c r="U8134" s="578">
        <v>2.7320795445236072</v>
      </c>
      <c r="V8134" s="578">
        <v>1665.71178690592</v>
      </c>
      <c r="W8134" s="578">
        <v>0.41092264608596429</v>
      </c>
      <c r="X8134" s="578">
        <v>0.1325418002670625</v>
      </c>
      <c r="Y8134" s="578">
        <v>1.4445614700283174E-2</v>
      </c>
    </row>
    <row r="8135" spans="1:25" x14ac:dyDescent="0.3">
      <c r="A8135" s="61" t="s">
        <v>8622</v>
      </c>
      <c r="B8135" s="61" t="s">
        <v>2193</v>
      </c>
      <c r="C8135" s="61" t="s">
        <v>46</v>
      </c>
      <c r="D8135" s="36">
        <v>5</v>
      </c>
      <c r="E8135" s="36">
        <v>2020</v>
      </c>
      <c r="F8135" s="578">
        <v>2.1997448253478025</v>
      </c>
      <c r="G8135" s="578">
        <v>1379.0572776794424</v>
      </c>
      <c r="H8135" s="578">
        <v>0.32623657535198874</v>
      </c>
      <c r="I8135" s="578">
        <v>0.10620730764154926</v>
      </c>
      <c r="J8135" s="578">
        <v>1.1959712457610251E-2</v>
      </c>
      <c r="K8135" s="578">
        <v>2.2734922090797451</v>
      </c>
      <c r="L8135" s="578">
        <v>1425.2549896240198</v>
      </c>
      <c r="M8135" s="578">
        <v>0.32972430187510277</v>
      </c>
      <c r="N8135" s="578">
        <v>0.10910274030174999</v>
      </c>
      <c r="O8135" s="578">
        <v>1.236031560498905E-2</v>
      </c>
      <c r="P8135" s="578">
        <v>2.1997446686988598</v>
      </c>
      <c r="Q8135" s="578">
        <v>1379.0572776794424</v>
      </c>
      <c r="R8135" s="578">
        <v>0.3262365292806253</v>
      </c>
      <c r="S8135" s="578">
        <v>0.10620730746692625</v>
      </c>
      <c r="T8135" s="578">
        <v>1.1959712457610251E-2</v>
      </c>
      <c r="U8135" s="578">
        <v>2.2734925223157898</v>
      </c>
      <c r="V8135" s="578">
        <v>1425.2549896240198</v>
      </c>
      <c r="W8135" s="578">
        <v>0.32972430251053647</v>
      </c>
      <c r="X8135" s="578">
        <v>0.10910275438800425</v>
      </c>
      <c r="Y8135" s="578">
        <v>1.236031560498905E-2</v>
      </c>
    </row>
    <row r="8136" spans="1:25" x14ac:dyDescent="0.3">
      <c r="A8136" s="61" t="s">
        <v>8623</v>
      </c>
      <c r="B8136" s="61" t="s">
        <v>2193</v>
      </c>
      <c r="C8136" s="61" t="s">
        <v>46</v>
      </c>
      <c r="D8136" s="36">
        <v>6</v>
      </c>
      <c r="E8136" s="36">
        <v>2020</v>
      </c>
      <c r="F8136" s="578">
        <v>1.922630672264855</v>
      </c>
      <c r="G8136" s="578">
        <v>1225.431775410965</v>
      </c>
      <c r="H8136" s="578">
        <v>0.27067875196128899</v>
      </c>
      <c r="I8136" s="578">
        <v>9.1632154032898414E-2</v>
      </c>
      <c r="J8136" s="578">
        <v>1.06273418447623E-2</v>
      </c>
      <c r="K8136" s="578">
        <v>2.0146832242389774</v>
      </c>
      <c r="L8136" s="578">
        <v>1288.69175847371</v>
      </c>
      <c r="M8136" s="578">
        <v>0.27411589107699252</v>
      </c>
      <c r="N8136" s="578">
        <v>9.4748006532123868E-2</v>
      </c>
      <c r="O8136" s="578">
        <v>1.11759291030466E-2</v>
      </c>
      <c r="P8136" s="578">
        <v>1.9226305666797925</v>
      </c>
      <c r="Q8136" s="578">
        <v>1225.431775410965</v>
      </c>
      <c r="R8136" s="578">
        <v>0.27067875779418149</v>
      </c>
      <c r="S8136" s="578">
        <v>9.1632161153635608E-2</v>
      </c>
      <c r="T8136" s="578">
        <v>1.06273418447623E-2</v>
      </c>
      <c r="U8136" s="578">
        <v>2.0146831731059724</v>
      </c>
      <c r="V8136" s="578">
        <v>1288.69175847371</v>
      </c>
      <c r="W8136" s="578">
        <v>0.27411589138258274</v>
      </c>
      <c r="X8136" s="578">
        <v>9.4748021549700384E-2</v>
      </c>
      <c r="Y8136" s="578">
        <v>1.11759291030466E-2</v>
      </c>
    </row>
    <row r="8137" spans="1:25" x14ac:dyDescent="0.3">
      <c r="A8137" s="61" t="s">
        <v>8624</v>
      </c>
      <c r="B8137" s="61" t="s">
        <v>2193</v>
      </c>
      <c r="C8137" s="61" t="s">
        <v>46</v>
      </c>
      <c r="D8137" s="36">
        <v>7</v>
      </c>
      <c r="E8137" s="36">
        <v>2020</v>
      </c>
      <c r="F8137" s="578">
        <v>1.7520985172850474</v>
      </c>
      <c r="G8137" s="578">
        <v>1127.5833536783825</v>
      </c>
      <c r="H8137" s="578">
        <v>0.23610114123342324</v>
      </c>
      <c r="I8137" s="578">
        <v>8.271259866887698E-2</v>
      </c>
      <c r="J8137" s="578">
        <v>9.778849441014828E-3</v>
      </c>
      <c r="K8137" s="578">
        <v>1.8723974188896975</v>
      </c>
      <c r="L8137" s="578">
        <v>1217.499993642165</v>
      </c>
      <c r="M8137" s="578">
        <v>0.23950125367021649</v>
      </c>
      <c r="N8137" s="578">
        <v>8.6294514301698655E-2</v>
      </c>
      <c r="O8137" s="578">
        <v>1.0558596763682175E-2</v>
      </c>
      <c r="P8137" s="578">
        <v>1.7520988301772924</v>
      </c>
      <c r="Q8137" s="578">
        <v>1127.5833536783825</v>
      </c>
      <c r="R8137" s="578">
        <v>0.23610107884451223</v>
      </c>
      <c r="S8137" s="578">
        <v>8.2712599192745928E-2</v>
      </c>
      <c r="T8137" s="578">
        <v>9.7788493876578026E-3</v>
      </c>
      <c r="U8137" s="578">
        <v>1.8723973667935401</v>
      </c>
      <c r="V8137" s="578">
        <v>1217.499993642165</v>
      </c>
      <c r="W8137" s="578">
        <v>0.23950125360715852</v>
      </c>
      <c r="X8137" s="578">
        <v>8.6294516397174392E-2</v>
      </c>
      <c r="Y8137" s="578">
        <v>1.0558596763682175E-2</v>
      </c>
    </row>
    <row r="8138" spans="1:25" x14ac:dyDescent="0.3">
      <c r="A8138" s="61" t="s">
        <v>8625</v>
      </c>
      <c r="B8138" s="61" t="s">
        <v>2193</v>
      </c>
      <c r="C8138" s="61" t="s">
        <v>46</v>
      </c>
      <c r="D8138" s="36">
        <v>8</v>
      </c>
      <c r="E8138" s="36">
        <v>2020</v>
      </c>
      <c r="F8138" s="578">
        <v>1.5235217443523574</v>
      </c>
      <c r="G8138" s="578">
        <v>972.14383856455311</v>
      </c>
      <c r="H8138" s="578">
        <v>0.21234088279500851</v>
      </c>
      <c r="I8138" s="578">
        <v>7.2281974367797305E-2</v>
      </c>
      <c r="J8138" s="578">
        <v>8.4308357133219616E-3</v>
      </c>
      <c r="K8138" s="578">
        <v>1.6732420824852499</v>
      </c>
      <c r="L8138" s="578">
        <v>1091.4726664225225</v>
      </c>
      <c r="M8138" s="578">
        <v>0.21581893400192051</v>
      </c>
      <c r="N8138" s="578">
        <v>7.6864096840533108E-2</v>
      </c>
      <c r="O8138" s="578">
        <v>9.4656771592174921E-3</v>
      </c>
      <c r="P8138" s="578">
        <v>1.5235217450032523</v>
      </c>
      <c r="Q8138" s="578">
        <v>972.14388529459598</v>
      </c>
      <c r="R8138" s="578">
        <v>0.212340841782861</v>
      </c>
      <c r="S8138" s="578">
        <v>7.2281969129107879E-2</v>
      </c>
      <c r="T8138" s="578">
        <v>8.4308358151853682E-3</v>
      </c>
      <c r="U8138" s="578">
        <v>1.6732421874770176</v>
      </c>
      <c r="V8138" s="578">
        <v>1091.4725621541302</v>
      </c>
      <c r="W8138" s="578">
        <v>0.21581900771222201</v>
      </c>
      <c r="X8138" s="578">
        <v>7.686409425029217E-2</v>
      </c>
      <c r="Y8138" s="578">
        <v>9.4656772659315377E-3</v>
      </c>
    </row>
    <row r="8139" spans="1:25" x14ac:dyDescent="0.3">
      <c r="A8139" s="61" t="s">
        <v>8626</v>
      </c>
      <c r="B8139" s="61" t="s">
        <v>2193</v>
      </c>
      <c r="C8139" s="61" t="s">
        <v>46</v>
      </c>
      <c r="D8139" s="36">
        <v>9</v>
      </c>
      <c r="E8139" s="36">
        <v>2020</v>
      </c>
      <c r="F8139" s="578">
        <v>1.3901408838070552</v>
      </c>
      <c r="G8139" s="578">
        <v>889.90152454376175</v>
      </c>
      <c r="H8139" s="578">
        <v>0.19297274160392877</v>
      </c>
      <c r="I8139" s="578">
        <v>6.6644131089560646E-2</v>
      </c>
      <c r="J8139" s="578">
        <v>7.7175689948489846E-3</v>
      </c>
      <c r="K8139" s="578">
        <v>1.5662479820387727</v>
      </c>
      <c r="L8139" s="578">
        <v>1034.7303069432542</v>
      </c>
      <c r="M8139" s="578">
        <v>0.19699097991300077</v>
      </c>
      <c r="N8139" s="578">
        <v>7.2021913365460904E-2</v>
      </c>
      <c r="O8139" s="578">
        <v>8.9735585740224107E-3</v>
      </c>
      <c r="P8139" s="578">
        <v>1.3901409880827451</v>
      </c>
      <c r="Q8139" s="578">
        <v>889.90152454376175</v>
      </c>
      <c r="R8139" s="578">
        <v>0.19297272675127375</v>
      </c>
      <c r="S8139" s="578">
        <v>6.6644127422478022E-2</v>
      </c>
      <c r="T8139" s="578">
        <v>7.71756904820601E-3</v>
      </c>
      <c r="U8139" s="578">
        <v>1.5662482937138176</v>
      </c>
      <c r="V8139" s="578">
        <v>1034.7303177515619</v>
      </c>
      <c r="W8139" s="578">
        <v>0.19699098012642902</v>
      </c>
      <c r="X8139" s="578">
        <v>7.2021917032543542E-2</v>
      </c>
      <c r="Y8139" s="578">
        <v>8.9735585158147516E-3</v>
      </c>
    </row>
    <row r="8140" spans="1:25" x14ac:dyDescent="0.3">
      <c r="A8140" s="61" t="s">
        <v>8627</v>
      </c>
      <c r="B8140" s="61" t="s">
        <v>2193</v>
      </c>
      <c r="C8140" s="61" t="s">
        <v>46</v>
      </c>
      <c r="D8140" s="36">
        <v>10</v>
      </c>
      <c r="E8140" s="36">
        <v>2020</v>
      </c>
      <c r="F8140" s="578">
        <v>1.2840588940856175</v>
      </c>
      <c r="G8140" s="578">
        <v>823.98521741231229</v>
      </c>
      <c r="H8140" s="578">
        <v>0.17770684912102253</v>
      </c>
      <c r="I8140" s="578">
        <v>6.2207953422330306E-2</v>
      </c>
      <c r="J8140" s="578">
        <v>7.1459029956410305E-3</v>
      </c>
      <c r="K8140" s="578">
        <v>1.4742942569437174</v>
      </c>
      <c r="L8140" s="578">
        <v>983.44869867960404</v>
      </c>
      <c r="M8140" s="578">
        <v>0.18206388411150876</v>
      </c>
      <c r="N8140" s="578">
        <v>6.8070983514189679E-2</v>
      </c>
      <c r="O8140" s="578">
        <v>8.5288037419862395E-3</v>
      </c>
      <c r="P8140" s="578">
        <v>1.284058893485045</v>
      </c>
      <c r="Q8140" s="578">
        <v>823.98521232604912</v>
      </c>
      <c r="R8140" s="578">
        <v>0.17770684932960001</v>
      </c>
      <c r="S8140" s="578">
        <v>6.2207963375840294E-2</v>
      </c>
      <c r="T8140" s="578">
        <v>7.1459029422840069E-3</v>
      </c>
      <c r="U8140" s="578">
        <v>1.4742938435101627</v>
      </c>
      <c r="V8140" s="578">
        <v>983.44869867960404</v>
      </c>
      <c r="W8140" s="578">
        <v>0.18206388528536352</v>
      </c>
      <c r="X8140" s="578">
        <v>6.8070985609665499E-2</v>
      </c>
      <c r="Y8140" s="578">
        <v>8.5288037419862395E-3</v>
      </c>
    </row>
    <row r="8141" spans="1:25" x14ac:dyDescent="0.3">
      <c r="A8141" s="61" t="s">
        <v>8628</v>
      </c>
      <c r="B8141" s="61" t="s">
        <v>2193</v>
      </c>
      <c r="C8141" s="61" t="s">
        <v>46</v>
      </c>
      <c r="D8141" s="36">
        <v>11</v>
      </c>
      <c r="E8141" s="36">
        <v>2020</v>
      </c>
      <c r="F8141" s="578">
        <v>1.1802520239859049</v>
      </c>
      <c r="G8141" s="578">
        <v>755.45851898193325</v>
      </c>
      <c r="H8141" s="578">
        <v>0.16385996904136799</v>
      </c>
      <c r="I8141" s="578">
        <v>5.8247499167919103E-2</v>
      </c>
      <c r="J8141" s="578">
        <v>6.5516244164124703E-3</v>
      </c>
      <c r="K8141" s="578">
        <v>1.3814183028389326</v>
      </c>
      <c r="L8141" s="578">
        <v>924.01362037658623</v>
      </c>
      <c r="M8141" s="578">
        <v>0.16844972845622846</v>
      </c>
      <c r="N8141" s="578">
        <v>6.4117204339709077E-2</v>
      </c>
      <c r="O8141" s="578">
        <v>8.0133734008995781E-3</v>
      </c>
      <c r="P8141" s="578">
        <v>1.18025202405927</v>
      </c>
      <c r="Q8141" s="578">
        <v>755.4585342407222</v>
      </c>
      <c r="R8141" s="578">
        <v>0.16385996846899276</v>
      </c>
      <c r="S8141" s="578">
        <v>5.8247500215657E-2</v>
      </c>
      <c r="T8141" s="578">
        <v>6.5516244139871499E-3</v>
      </c>
      <c r="U8141" s="578">
        <v>1.3814185630668925</v>
      </c>
      <c r="V8141" s="578">
        <v>924.01361020406011</v>
      </c>
      <c r="W8141" s="578">
        <v>0.16844972887338325</v>
      </c>
      <c r="X8141" s="578">
        <v>6.4117204863578026E-2</v>
      </c>
      <c r="Y8141" s="578">
        <v>8.0133733038868088E-3</v>
      </c>
    </row>
    <row r="8142" spans="1:25" x14ac:dyDescent="0.3">
      <c r="A8142" s="61" t="s">
        <v>8629</v>
      </c>
      <c r="B8142" s="61" t="s">
        <v>2193</v>
      </c>
      <c r="C8142" s="61" t="s">
        <v>46</v>
      </c>
      <c r="D8142" s="36">
        <v>12</v>
      </c>
      <c r="E8142" s="36">
        <v>2020</v>
      </c>
      <c r="F8142" s="578">
        <v>1.0953181597460535</v>
      </c>
      <c r="G8142" s="578">
        <v>699.39291413625028</v>
      </c>
      <c r="H8142" s="578">
        <v>0.15253187163883275</v>
      </c>
      <c r="I8142" s="578">
        <v>5.50071978165457E-2</v>
      </c>
      <c r="J8142" s="578">
        <v>6.0654120849600625E-3</v>
      </c>
      <c r="K8142" s="578">
        <v>1.3046420414772575</v>
      </c>
      <c r="L8142" s="578">
        <v>872.1545244852698</v>
      </c>
      <c r="M8142" s="578">
        <v>0.15723250386145027</v>
      </c>
      <c r="N8142" s="578">
        <v>6.0461889312136849E-2</v>
      </c>
      <c r="O8142" s="578">
        <v>7.5636380521852146E-3</v>
      </c>
      <c r="P8142" s="578">
        <v>1.0953180653767329</v>
      </c>
      <c r="Q8142" s="578">
        <v>699.39291954040471</v>
      </c>
      <c r="R8142" s="578">
        <v>0.15253187122167799</v>
      </c>
      <c r="S8142" s="578">
        <v>5.5007195798680124E-2</v>
      </c>
      <c r="T8142" s="578">
        <v>6.0654120316030397E-3</v>
      </c>
      <c r="U8142" s="578">
        <v>1.30464225018901</v>
      </c>
      <c r="V8142" s="578">
        <v>872.1545244852698</v>
      </c>
      <c r="W8142" s="578">
        <v>0.15723249419291527</v>
      </c>
      <c r="X8142" s="578">
        <v>6.0461888788267928E-2</v>
      </c>
      <c r="Y8142" s="578">
        <v>7.5636379988281927E-3</v>
      </c>
    </row>
    <row r="8143" spans="1:25" x14ac:dyDescent="0.3">
      <c r="A8143" s="61" t="s">
        <v>8630</v>
      </c>
      <c r="B8143" s="61" t="s">
        <v>2193</v>
      </c>
      <c r="C8143" s="61" t="s">
        <v>46</v>
      </c>
      <c r="D8143" s="36">
        <v>13</v>
      </c>
      <c r="E8143" s="36">
        <v>2020</v>
      </c>
      <c r="F8143" s="578">
        <v>1.0075456199436594</v>
      </c>
      <c r="G8143" s="578">
        <v>642.45063463846793</v>
      </c>
      <c r="H8143" s="578">
        <v>0.14116704840125724</v>
      </c>
      <c r="I8143" s="578">
        <v>5.0835502974223304E-2</v>
      </c>
      <c r="J8143" s="578">
        <v>5.5716136606254896E-3</v>
      </c>
      <c r="K8143" s="578">
        <v>1.221425921854455</v>
      </c>
      <c r="L8143" s="578">
        <v>816.27906862894622</v>
      </c>
      <c r="M8143" s="578">
        <v>0.14592974865445224</v>
      </c>
      <c r="N8143" s="578">
        <v>5.58871945443873E-2</v>
      </c>
      <c r="O8143" s="578">
        <v>7.079090088761098E-3</v>
      </c>
      <c r="P8143" s="578">
        <v>1.0075455354982874</v>
      </c>
      <c r="Q8143" s="578">
        <v>642.45063463846793</v>
      </c>
      <c r="R8143" s="578">
        <v>0.14116704881841202</v>
      </c>
      <c r="S8143" s="578">
        <v>5.0835506117436952E-2</v>
      </c>
      <c r="T8143" s="578">
        <v>5.5716136606254896E-3</v>
      </c>
      <c r="U8143" s="578">
        <v>1.22142571391608</v>
      </c>
      <c r="V8143" s="578">
        <v>816.27906862894622</v>
      </c>
      <c r="W8143" s="578">
        <v>0.1459297485501635</v>
      </c>
      <c r="X8143" s="578">
        <v>5.5887192526521724E-2</v>
      </c>
      <c r="Y8143" s="578">
        <v>7.0790901421181208E-3</v>
      </c>
    </row>
    <row r="8144" spans="1:25" x14ac:dyDescent="0.3">
      <c r="A8144" s="61" t="s">
        <v>8631</v>
      </c>
      <c r="B8144" s="61" t="s">
        <v>2193</v>
      </c>
      <c r="C8144" s="61" t="s">
        <v>46</v>
      </c>
      <c r="D8144" s="36">
        <v>14</v>
      </c>
      <c r="E8144" s="36">
        <v>2020</v>
      </c>
      <c r="F8144" s="578">
        <v>1.011394519849999</v>
      </c>
      <c r="G8144" s="578">
        <v>646.47975158691384</v>
      </c>
      <c r="H8144" s="578">
        <v>0.13185194484685725</v>
      </c>
      <c r="I8144" s="578">
        <v>4.7780460095964324E-2</v>
      </c>
      <c r="J8144" s="578">
        <v>5.6066198255090606E-3</v>
      </c>
      <c r="K8144" s="578">
        <v>1.2184465628976424</v>
      </c>
      <c r="L8144" s="578">
        <v>813.70218022664346</v>
      </c>
      <c r="M8144" s="578">
        <v>0.13658724022267599</v>
      </c>
      <c r="N8144" s="578">
        <v>5.239967390662055E-2</v>
      </c>
      <c r="O8144" s="578">
        <v>7.0568016478015673E-3</v>
      </c>
      <c r="P8144" s="578">
        <v>1.0113946452731071</v>
      </c>
      <c r="Q8144" s="578">
        <v>646.47975158691384</v>
      </c>
      <c r="R8144" s="578">
        <v>0.13185200335889574</v>
      </c>
      <c r="S8144" s="578">
        <v>4.7780459048226427E-2</v>
      </c>
      <c r="T8144" s="578">
        <v>5.6066197721520369E-3</v>
      </c>
      <c r="U8144" s="578">
        <v>1.2184463543377775</v>
      </c>
      <c r="V8144" s="578">
        <v>813.70217514038052</v>
      </c>
      <c r="W8144" s="578">
        <v>0.13658724174213852</v>
      </c>
      <c r="X8144" s="578">
        <v>5.2399681764654794E-2</v>
      </c>
      <c r="Y8144" s="578">
        <v>7.0568016478015673E-3</v>
      </c>
    </row>
    <row r="8145" spans="1:25" x14ac:dyDescent="0.3">
      <c r="A8145" s="61" t="s">
        <v>8632</v>
      </c>
      <c r="B8145" s="61" t="s">
        <v>2193</v>
      </c>
      <c r="C8145" s="61" t="s">
        <v>46</v>
      </c>
      <c r="D8145" s="36">
        <v>15</v>
      </c>
      <c r="E8145" s="36">
        <v>2020</v>
      </c>
      <c r="F8145" s="578">
        <v>1.0211125023997702</v>
      </c>
      <c r="G8145" s="578">
        <v>654.21530278523721</v>
      </c>
      <c r="H8145" s="578">
        <v>0.12390391992206125</v>
      </c>
      <c r="I8145" s="578">
        <v>4.5209801212573994E-2</v>
      </c>
      <c r="J8145" s="578">
        <v>5.6737626582616905E-3</v>
      </c>
      <c r="K8145" s="578">
        <v>1.220074757005625</v>
      </c>
      <c r="L8145" s="578">
        <v>814.46188227335551</v>
      </c>
      <c r="M8145" s="578">
        <v>0.128525856448201</v>
      </c>
      <c r="N8145" s="578">
        <v>4.9493099970277343E-2</v>
      </c>
      <c r="O8145" s="578">
        <v>7.0634454702182296E-3</v>
      </c>
      <c r="P8145" s="578">
        <v>1.0211126051976835</v>
      </c>
      <c r="Q8145" s="578">
        <v>654.21531804402628</v>
      </c>
      <c r="R8145" s="578">
        <v>0.12390392002635001</v>
      </c>
      <c r="S8145" s="578">
        <v>4.5209801717040393E-2</v>
      </c>
      <c r="T8145" s="578">
        <v>5.6737626073299855E-3</v>
      </c>
      <c r="U8145" s="578">
        <v>1.2200747049076477</v>
      </c>
      <c r="V8145" s="578">
        <v>814.46188227335551</v>
      </c>
      <c r="W8145" s="578">
        <v>0.12852585634391225</v>
      </c>
      <c r="X8145" s="578">
        <v>4.9493099446408395E-2</v>
      </c>
      <c r="Y8145" s="578">
        <v>7.06344547264355E-3</v>
      </c>
    </row>
    <row r="8146" spans="1:25" x14ac:dyDescent="0.3">
      <c r="A8146" s="580" t="s">
        <v>8633</v>
      </c>
      <c r="B8146" s="580" t="s">
        <v>2193</v>
      </c>
      <c r="C8146" s="580" t="s">
        <v>46</v>
      </c>
      <c r="D8146" s="581">
        <v>16</v>
      </c>
      <c r="E8146" s="581">
        <v>2020</v>
      </c>
      <c r="F8146" s="582">
        <v>1.0656943737073252</v>
      </c>
      <c r="G8146" s="582">
        <v>685.01269849141397</v>
      </c>
      <c r="H8146" s="582">
        <v>0.1174305716558585</v>
      </c>
      <c r="I8146" s="582">
        <v>4.3229701511639455E-2</v>
      </c>
      <c r="J8146" s="582">
        <v>5.9409122186480055E-3</v>
      </c>
      <c r="K8146" s="582">
        <v>1.2548909551687699</v>
      </c>
      <c r="L8146" s="582">
        <v>837.57944552103629</v>
      </c>
      <c r="M8146" s="582">
        <v>0.12193926123048475</v>
      </c>
      <c r="N8146" s="582">
        <v>4.7218703082762603E-2</v>
      </c>
      <c r="O8146" s="582">
        <v>7.2639848270531077E-3</v>
      </c>
      <c r="P8146" s="582">
        <v>1.0656945876224477</v>
      </c>
      <c r="Q8146" s="582">
        <v>685.01269849141397</v>
      </c>
      <c r="R8146" s="582">
        <v>0.11743057001391749</v>
      </c>
      <c r="S8146" s="582">
        <v>4.3229702025807101E-2</v>
      </c>
      <c r="T8146" s="582">
        <v>5.9409122720050283E-3</v>
      </c>
      <c r="U8146" s="582">
        <v>1.2548909037274498</v>
      </c>
      <c r="V8146" s="582">
        <v>837.57945060729924</v>
      </c>
      <c r="W8146" s="582">
        <v>0.121939267982573</v>
      </c>
      <c r="X8146" s="582">
        <v>4.7218703082762603E-2</v>
      </c>
      <c r="Y8146" s="582">
        <v>7.2639848270531077E-3</v>
      </c>
    </row>
    <row r="8147" spans="1:25" x14ac:dyDescent="0.3">
      <c r="A8147" s="61" t="s">
        <v>8634</v>
      </c>
      <c r="B8147" s="61" t="s">
        <v>2193</v>
      </c>
      <c r="C8147" s="61" t="s">
        <v>46</v>
      </c>
      <c r="D8147" s="36">
        <v>1</v>
      </c>
      <c r="E8147" s="36">
        <v>2030</v>
      </c>
      <c r="F8147" s="578">
        <v>6.2907445998225668</v>
      </c>
      <c r="G8147" s="578">
        <v>7414.0140482584566</v>
      </c>
      <c r="H8147" s="578">
        <v>0.79393339456388823</v>
      </c>
      <c r="I8147" s="578">
        <v>0.16420910134911501</v>
      </c>
      <c r="J8147" s="578">
        <v>6.3818750437349026E-2</v>
      </c>
      <c r="K8147" s="578">
        <v>6.3555361409462376</v>
      </c>
      <c r="L8147" s="578">
        <v>7479.0456542968705</v>
      </c>
      <c r="M8147" s="578">
        <v>0.79741661640097483</v>
      </c>
      <c r="N8147" s="578">
        <v>0.16500043403357201</v>
      </c>
      <c r="O8147" s="578">
        <v>6.4378556058121178E-2</v>
      </c>
      <c r="P8147" s="578">
        <v>6.2907446495076602</v>
      </c>
      <c r="Q8147" s="578">
        <v>7414.0140482584566</v>
      </c>
      <c r="R8147" s="578">
        <v>0.79393339453963518</v>
      </c>
      <c r="S8147" s="578">
        <v>0.16420910134911501</v>
      </c>
      <c r="T8147" s="578">
        <v>6.3818750437349026E-2</v>
      </c>
      <c r="U8147" s="578">
        <v>6.3555362428639128</v>
      </c>
      <c r="V8147" s="578">
        <v>7479.0456542968705</v>
      </c>
      <c r="W8147" s="578">
        <v>0.7974166170788517</v>
      </c>
      <c r="X8147" s="578">
        <v>0.165000435120115</v>
      </c>
      <c r="Y8147" s="578">
        <v>6.4378556058121178E-2</v>
      </c>
    </row>
    <row r="8148" spans="1:25" x14ac:dyDescent="0.3">
      <c r="A8148" s="61" t="s">
        <v>8635</v>
      </c>
      <c r="B8148" s="61" t="s">
        <v>2193</v>
      </c>
      <c r="C8148" s="61" t="s">
        <v>46</v>
      </c>
      <c r="D8148" s="36">
        <v>2</v>
      </c>
      <c r="E8148" s="36">
        <v>2030</v>
      </c>
      <c r="F8148" s="578">
        <v>2.9287425739892852</v>
      </c>
      <c r="G8148" s="578">
        <v>3574.03590647379</v>
      </c>
      <c r="H8148" s="578">
        <v>0.41504607064659127</v>
      </c>
      <c r="I8148" s="578">
        <v>7.8368597547523594E-2</v>
      </c>
      <c r="J8148" s="578">
        <v>3.0764774826820898E-2</v>
      </c>
      <c r="K8148" s="578">
        <v>3.0109554500609921</v>
      </c>
      <c r="L8148" s="578">
        <v>3657.0323435465448</v>
      </c>
      <c r="M8148" s="578">
        <v>0.4202777595880125</v>
      </c>
      <c r="N8148" s="578">
        <v>7.9235799610614693E-2</v>
      </c>
      <c r="O8148" s="578">
        <v>3.1479218994112025E-2</v>
      </c>
      <c r="P8148" s="578">
        <v>2.92874257398375</v>
      </c>
      <c r="Q8148" s="578">
        <v>3574.03590647379</v>
      </c>
      <c r="R8148" s="578">
        <v>0.41504607085516854</v>
      </c>
      <c r="S8148" s="578">
        <v>7.8368598071392542E-2</v>
      </c>
      <c r="T8148" s="578">
        <v>3.0764774826820898E-2</v>
      </c>
      <c r="U8148" s="578">
        <v>3.0109553457527847</v>
      </c>
      <c r="V8148" s="578">
        <v>3657.0322926839149</v>
      </c>
      <c r="W8148" s="578">
        <v>0.4202777595880125</v>
      </c>
      <c r="X8148" s="578">
        <v>7.9235799610614693E-2</v>
      </c>
      <c r="Y8148" s="578">
        <v>3.1479217946374129E-2</v>
      </c>
    </row>
    <row r="8149" spans="1:25" x14ac:dyDescent="0.3">
      <c r="A8149" s="61" t="s">
        <v>8636</v>
      </c>
      <c r="B8149" s="61" t="s">
        <v>2193</v>
      </c>
      <c r="C8149" s="61" t="s">
        <v>46</v>
      </c>
      <c r="D8149" s="36">
        <v>3</v>
      </c>
      <c r="E8149" s="36">
        <v>2030</v>
      </c>
      <c r="F8149" s="578">
        <v>1.6589014961707875</v>
      </c>
      <c r="G8149" s="578">
        <v>2032.5754038492776</v>
      </c>
      <c r="H8149" s="578">
        <v>0.22002039155146677</v>
      </c>
      <c r="I8149" s="578">
        <v>4.2471900058444555E-2</v>
      </c>
      <c r="J8149" s="578">
        <v>1.7496117022043674E-2</v>
      </c>
      <c r="K8149" s="578">
        <v>1.6871392738291076</v>
      </c>
      <c r="L8149" s="578">
        <v>2059.6331138610799</v>
      </c>
      <c r="M8149" s="578">
        <v>0.22252226745088849</v>
      </c>
      <c r="N8149" s="578">
        <v>4.2677599936723702E-2</v>
      </c>
      <c r="O8149" s="578">
        <v>1.7729014992558675E-2</v>
      </c>
      <c r="P8149" s="578">
        <v>1.6589016004527672</v>
      </c>
      <c r="Q8149" s="578">
        <v>2032.5754038492776</v>
      </c>
      <c r="R8149" s="578">
        <v>0.22002039155146674</v>
      </c>
      <c r="S8149" s="578">
        <v>4.2471900582313503E-2</v>
      </c>
      <c r="T8149" s="578">
        <v>1.7496117022043674E-2</v>
      </c>
      <c r="U8149" s="578">
        <v>1.6871393781214326</v>
      </c>
      <c r="V8149" s="578">
        <v>2059.6331138610799</v>
      </c>
      <c r="W8149" s="578">
        <v>0.222522288250426</v>
      </c>
      <c r="X8149" s="578">
        <v>4.2677599936723702E-2</v>
      </c>
      <c r="Y8149" s="578">
        <v>1.7729014992558675E-2</v>
      </c>
    </row>
    <row r="8150" spans="1:25" x14ac:dyDescent="0.3">
      <c r="A8150" s="61" t="s">
        <v>8637</v>
      </c>
      <c r="B8150" s="61" t="s">
        <v>2193</v>
      </c>
      <c r="C8150" s="61" t="s">
        <v>46</v>
      </c>
      <c r="D8150" s="36">
        <v>4</v>
      </c>
      <c r="E8150" s="36">
        <v>2030</v>
      </c>
      <c r="F8150" s="578">
        <v>1.2735357294805725</v>
      </c>
      <c r="G8150" s="578">
        <v>1583.7748107910099</v>
      </c>
      <c r="H8150" s="578">
        <v>0.16064558568147375</v>
      </c>
      <c r="I8150" s="578">
        <v>3.1537800095975399E-2</v>
      </c>
      <c r="J8150" s="578">
        <v>1.3632952119223725E-2</v>
      </c>
      <c r="K8150" s="578">
        <v>1.2992527262326776</v>
      </c>
      <c r="L8150" s="578">
        <v>1612.938452402745</v>
      </c>
      <c r="M8150" s="578">
        <v>0.16249961334445548</v>
      </c>
      <c r="N8150" s="578">
        <v>3.2142894167918656E-2</v>
      </c>
      <c r="O8150" s="578">
        <v>1.388400417636145E-2</v>
      </c>
      <c r="P8150" s="578">
        <v>1.2735357816430875</v>
      </c>
      <c r="Q8150" s="578">
        <v>1583.7748107910127</v>
      </c>
      <c r="R8150" s="578">
        <v>0.16064558568147375</v>
      </c>
      <c r="S8150" s="578">
        <v>3.1537800095975399E-2</v>
      </c>
      <c r="T8150" s="578">
        <v>1.3632952119223725E-2</v>
      </c>
      <c r="U8150" s="578">
        <v>1.2992526734566674</v>
      </c>
      <c r="V8150" s="578">
        <v>1612.938452402745</v>
      </c>
      <c r="W8150" s="578">
        <v>0.16249961342721925</v>
      </c>
      <c r="X8150" s="578">
        <v>3.2142897311132353E-2</v>
      </c>
      <c r="Y8150" s="578">
        <v>1.388400417636145E-2</v>
      </c>
    </row>
    <row r="8151" spans="1:25" x14ac:dyDescent="0.3">
      <c r="A8151" s="61" t="s">
        <v>8638</v>
      </c>
      <c r="B8151" s="61" t="s">
        <v>2193</v>
      </c>
      <c r="C8151" s="61" t="s">
        <v>46</v>
      </c>
      <c r="D8151" s="36">
        <v>5</v>
      </c>
      <c r="E8151" s="36">
        <v>2030</v>
      </c>
      <c r="F8151" s="578">
        <v>1.0376227497621677</v>
      </c>
      <c r="G8151" s="578">
        <v>1335.0343513488724</v>
      </c>
      <c r="H8151" s="578">
        <v>0.12852930378267002</v>
      </c>
      <c r="I8151" s="578">
        <v>2.6223098810684523E-2</v>
      </c>
      <c r="J8151" s="578">
        <v>1.1491843635061101E-2</v>
      </c>
      <c r="K8151" s="578">
        <v>1.0726125608852752</v>
      </c>
      <c r="L8151" s="578">
        <v>1379.9147059122649</v>
      </c>
      <c r="M8151" s="578">
        <v>0.13046684489502949</v>
      </c>
      <c r="N8151" s="578">
        <v>2.69884001463651E-2</v>
      </c>
      <c r="O8151" s="578">
        <v>1.1878097934337899E-2</v>
      </c>
      <c r="P8151" s="578">
        <v>1.037622655697642</v>
      </c>
      <c r="Q8151" s="578">
        <v>1335.0343513488724</v>
      </c>
      <c r="R8151" s="578">
        <v>0.12852930380904526</v>
      </c>
      <c r="S8151" s="578">
        <v>2.622309891739855E-2</v>
      </c>
      <c r="T8151" s="578">
        <v>1.1491843635061101E-2</v>
      </c>
      <c r="U8151" s="578">
        <v>1.0726125608993744</v>
      </c>
      <c r="V8151" s="578">
        <v>1379.9147059122649</v>
      </c>
      <c r="W8151" s="578">
        <v>0.130466844417545</v>
      </c>
      <c r="X8151" s="578">
        <v>2.69884001463651E-2</v>
      </c>
      <c r="Y8151" s="578">
        <v>1.1878097934337899E-2</v>
      </c>
    </row>
    <row r="8152" spans="1:25" x14ac:dyDescent="0.3">
      <c r="A8152" s="61" t="s">
        <v>8639</v>
      </c>
      <c r="B8152" s="61" t="s">
        <v>2193</v>
      </c>
      <c r="C8152" s="61" t="s">
        <v>46</v>
      </c>
      <c r="D8152" s="36">
        <v>6</v>
      </c>
      <c r="E8152" s="36">
        <v>2030</v>
      </c>
      <c r="F8152" s="578">
        <v>0.90284077007093266</v>
      </c>
      <c r="G8152" s="578">
        <v>1186.9912579854274</v>
      </c>
      <c r="H8152" s="578">
        <v>0.1070538924335165</v>
      </c>
      <c r="I8152" s="578">
        <v>2.3139729416773898E-2</v>
      </c>
      <c r="J8152" s="578">
        <v>1.02174479300932E-2</v>
      </c>
      <c r="K8152" s="578">
        <v>0.94525892022427871</v>
      </c>
      <c r="L8152" s="578">
        <v>1248.3338432312</v>
      </c>
      <c r="M8152" s="578">
        <v>0.10914569748365427</v>
      </c>
      <c r="N8152" s="578">
        <v>2.3978027680035E-2</v>
      </c>
      <c r="O8152" s="578">
        <v>1.0745499011439525E-2</v>
      </c>
      <c r="P8152" s="578">
        <v>0.90284073406091103</v>
      </c>
      <c r="Q8152" s="578">
        <v>1186.9912579854274</v>
      </c>
      <c r="R8152" s="578">
        <v>0.10705389241684274</v>
      </c>
      <c r="S8152" s="578">
        <v>2.3139729465280298E-2</v>
      </c>
      <c r="T8152" s="578">
        <v>1.02174479300932E-2</v>
      </c>
      <c r="U8152" s="578">
        <v>0.94525891588568678</v>
      </c>
      <c r="V8152" s="578">
        <v>1248.3338432312</v>
      </c>
      <c r="W8152" s="578">
        <v>0.109145697516396</v>
      </c>
      <c r="X8152" s="578">
        <v>2.3978028407630751E-2</v>
      </c>
      <c r="Y8152" s="578">
        <v>1.0745499011439525E-2</v>
      </c>
    </row>
    <row r="8153" spans="1:25" x14ac:dyDescent="0.3">
      <c r="A8153" s="61" t="s">
        <v>8640</v>
      </c>
      <c r="B8153" s="61" t="s">
        <v>2193</v>
      </c>
      <c r="C8153" s="61" t="s">
        <v>46</v>
      </c>
      <c r="D8153" s="36">
        <v>7</v>
      </c>
      <c r="E8153" s="36">
        <v>2030</v>
      </c>
      <c r="F8153" s="578">
        <v>0.82042833945687677</v>
      </c>
      <c r="G8153" s="578">
        <v>1091.6429252624475</v>
      </c>
      <c r="H8153" s="578">
        <v>9.3862308265215647E-2</v>
      </c>
      <c r="I8153" s="578">
        <v>2.1268781264855777E-2</v>
      </c>
      <c r="J8153" s="578">
        <v>9.3967295882369673E-3</v>
      </c>
      <c r="K8153" s="578">
        <v>0.87300469515402745</v>
      </c>
      <c r="L8153" s="578">
        <v>1178.857521057125</v>
      </c>
      <c r="M8153" s="578">
        <v>9.6311037397451046E-2</v>
      </c>
      <c r="N8153" s="578">
        <v>2.23251096904277E-2</v>
      </c>
      <c r="O8153" s="578">
        <v>1.0147467158579518E-2</v>
      </c>
      <c r="P8153" s="578">
        <v>0.82042833449450292</v>
      </c>
      <c r="Q8153" s="578">
        <v>1091.6429252624475</v>
      </c>
      <c r="R8153" s="578">
        <v>9.3862308228077923E-2</v>
      </c>
      <c r="S8153" s="578">
        <v>2.1268781313362177E-2</v>
      </c>
      <c r="T8153" s="578">
        <v>9.3967296949510129E-3</v>
      </c>
      <c r="U8153" s="578">
        <v>0.87300473117693378</v>
      </c>
      <c r="V8153" s="578">
        <v>1178.8575731913227</v>
      </c>
      <c r="W8153" s="578">
        <v>9.6311036980599313E-2</v>
      </c>
      <c r="X8153" s="578">
        <v>2.2325109743784724E-2</v>
      </c>
      <c r="Y8153" s="578">
        <v>1.0147467158579518E-2</v>
      </c>
    </row>
    <row r="8154" spans="1:25" x14ac:dyDescent="0.3">
      <c r="A8154" s="61" t="s">
        <v>8641</v>
      </c>
      <c r="B8154" s="61" t="s">
        <v>2193</v>
      </c>
      <c r="C8154" s="61" t="s">
        <v>46</v>
      </c>
      <c r="D8154" s="36">
        <v>8</v>
      </c>
      <c r="E8154" s="36">
        <v>2030</v>
      </c>
      <c r="F8154" s="578">
        <v>0.71931471637422284</v>
      </c>
      <c r="G8154" s="578">
        <v>941.03335444132426</v>
      </c>
      <c r="H8154" s="578">
        <v>8.4626717620267244E-2</v>
      </c>
      <c r="I8154" s="578">
        <v>1.8498450357583324E-2</v>
      </c>
      <c r="J8154" s="578">
        <v>8.1003087640662327E-3</v>
      </c>
      <c r="K8154" s="578">
        <v>0.78197161181681851</v>
      </c>
      <c r="L8154" s="578">
        <v>1056.7522958119675</v>
      </c>
      <c r="M8154" s="578">
        <v>8.7437024778561523E-2</v>
      </c>
      <c r="N8154" s="578">
        <v>1.9905379311239802E-2</v>
      </c>
      <c r="O8154" s="578">
        <v>9.0964034073598016E-3</v>
      </c>
      <c r="P8154" s="578">
        <v>0.71931474276690666</v>
      </c>
      <c r="Q8154" s="578">
        <v>941.0333598454788</v>
      </c>
      <c r="R8154" s="578">
        <v>8.4626718087444347E-2</v>
      </c>
      <c r="S8154" s="578">
        <v>1.8498450357583324E-2</v>
      </c>
      <c r="T8154" s="578">
        <v>8.1003087640662327E-3</v>
      </c>
      <c r="U8154" s="578">
        <v>0.78197160654457276</v>
      </c>
      <c r="V8154" s="578">
        <v>1056.7522958119675</v>
      </c>
      <c r="W8154" s="578">
        <v>8.743702481039381E-2</v>
      </c>
      <c r="X8154" s="578">
        <v>1.9905380135848298E-2</v>
      </c>
      <c r="Y8154" s="578">
        <v>9.0964033540027796E-3</v>
      </c>
    </row>
    <row r="8155" spans="1:25" x14ac:dyDescent="0.3">
      <c r="A8155" s="61" t="s">
        <v>8642</v>
      </c>
      <c r="B8155" s="61" t="s">
        <v>2193</v>
      </c>
      <c r="C8155" s="61" t="s">
        <v>46</v>
      </c>
      <c r="D8155" s="36">
        <v>9</v>
      </c>
      <c r="E8155" s="36">
        <v>2030</v>
      </c>
      <c r="F8155" s="578">
        <v>0.65953282102947197</v>
      </c>
      <c r="G8155" s="578">
        <v>861.5751228332515</v>
      </c>
      <c r="H8155" s="578">
        <v>7.6682895860661363E-2</v>
      </c>
      <c r="I8155" s="578">
        <v>1.7385169863700801E-2</v>
      </c>
      <c r="J8155" s="578">
        <v>7.4163339741062321E-3</v>
      </c>
      <c r="K8155" s="578">
        <v>0.73148271206497351</v>
      </c>
      <c r="L8155" s="578">
        <v>1001.983470280963</v>
      </c>
      <c r="M8155" s="578">
        <v>8.0089188603930425E-2</v>
      </c>
      <c r="N8155" s="578">
        <v>1.9037029705941601E-2</v>
      </c>
      <c r="O8155" s="578">
        <v>8.6249469556302395E-3</v>
      </c>
      <c r="P8155" s="578">
        <v>0.65953284213732821</v>
      </c>
      <c r="Q8155" s="578">
        <v>861.57511774698844</v>
      </c>
      <c r="R8155" s="578">
        <v>7.668289694008E-2</v>
      </c>
      <c r="S8155" s="578">
        <v>1.7385169863700801E-2</v>
      </c>
      <c r="T8155" s="578">
        <v>7.4163339741062321E-3</v>
      </c>
      <c r="U8155" s="578">
        <v>0.73148272790427826</v>
      </c>
      <c r="V8155" s="578">
        <v>1001.983470280963</v>
      </c>
      <c r="W8155" s="578">
        <v>8.0089191239191351E-2</v>
      </c>
      <c r="X8155" s="578">
        <v>1.9037029759298628E-2</v>
      </c>
      <c r="Y8155" s="578">
        <v>8.6249469022732176E-3</v>
      </c>
    </row>
    <row r="8156" spans="1:25" x14ac:dyDescent="0.3">
      <c r="A8156" s="61" t="s">
        <v>8643</v>
      </c>
      <c r="B8156" s="61" t="s">
        <v>2193</v>
      </c>
      <c r="C8156" s="61" t="s">
        <v>46</v>
      </c>
      <c r="D8156" s="36">
        <v>10</v>
      </c>
      <c r="E8156" s="36">
        <v>2030</v>
      </c>
      <c r="F8156" s="578">
        <v>0.61222838913967748</v>
      </c>
      <c r="G8156" s="578">
        <v>797.86465740203823</v>
      </c>
      <c r="H8156" s="578">
        <v>7.0409784270244274E-2</v>
      </c>
      <c r="I8156" s="578">
        <v>1.6509181465759526E-2</v>
      </c>
      <c r="J8156" s="578">
        <v>6.86792351674133E-3</v>
      </c>
      <c r="K8156" s="578">
        <v>0.68895007486846249</v>
      </c>
      <c r="L8156" s="578">
        <v>952.44331995646019</v>
      </c>
      <c r="M8156" s="578">
        <v>7.4179168669009699E-2</v>
      </c>
      <c r="N8156" s="578">
        <v>1.8286633513829025E-2</v>
      </c>
      <c r="O8156" s="578">
        <v>8.1985133777682916E-3</v>
      </c>
      <c r="P8156" s="578">
        <v>0.61222840993714978</v>
      </c>
      <c r="Q8156" s="578">
        <v>797.86465740203823</v>
      </c>
      <c r="R8156" s="578">
        <v>7.0409784290859506E-2</v>
      </c>
      <c r="S8156" s="578">
        <v>1.6509181785901675E-2</v>
      </c>
      <c r="T8156" s="578">
        <v>6.86792351674133E-3</v>
      </c>
      <c r="U8156" s="578">
        <v>0.68895009598414425</v>
      </c>
      <c r="V8156" s="578">
        <v>952.44331995646019</v>
      </c>
      <c r="W8156" s="578">
        <v>7.4179168741162926E-2</v>
      </c>
      <c r="X8156" s="578">
        <v>1.8286633673900075E-2</v>
      </c>
      <c r="Y8156" s="578">
        <v>8.1985133777682916E-3</v>
      </c>
    </row>
    <row r="8157" spans="1:25" x14ac:dyDescent="0.3">
      <c r="A8157" s="61" t="s">
        <v>8644</v>
      </c>
      <c r="B8157" s="61" t="s">
        <v>2193</v>
      </c>
      <c r="C8157" s="61" t="s">
        <v>46</v>
      </c>
      <c r="D8157" s="36">
        <v>11</v>
      </c>
      <c r="E8157" s="36">
        <v>2030</v>
      </c>
      <c r="F8157" s="578">
        <v>0.56785830849836749</v>
      </c>
      <c r="G8157" s="578">
        <v>731.46106688181521</v>
      </c>
      <c r="H8157" s="578">
        <v>6.4626644560424482E-2</v>
      </c>
      <c r="I8157" s="578">
        <v>1.5726479553753298E-2</v>
      </c>
      <c r="J8157" s="578">
        <v>6.2963277838813704E-3</v>
      </c>
      <c r="K8157" s="578">
        <v>0.6480248545570737</v>
      </c>
      <c r="L8157" s="578">
        <v>894.84895483652701</v>
      </c>
      <c r="M8157" s="578">
        <v>6.8632958051542403E-2</v>
      </c>
      <c r="N8157" s="578">
        <v>1.7494670008697151E-2</v>
      </c>
      <c r="O8157" s="578">
        <v>7.7027472143527051E-3</v>
      </c>
      <c r="P8157" s="578">
        <v>0.56785834543940872</v>
      </c>
      <c r="Q8157" s="578">
        <v>731.46106147766079</v>
      </c>
      <c r="R8157" s="578">
        <v>6.4626645104908648E-2</v>
      </c>
      <c r="S8157" s="578">
        <v>1.5726479658042025E-2</v>
      </c>
      <c r="T8157" s="578">
        <v>6.2963277838813704E-3</v>
      </c>
      <c r="U8157" s="578">
        <v>0.64802483345709949</v>
      </c>
      <c r="V8157" s="578">
        <v>894.84895992279007</v>
      </c>
      <c r="W8157" s="578">
        <v>6.8632958072157607E-2</v>
      </c>
      <c r="X8157" s="578">
        <v>1.7494670062054175E-2</v>
      </c>
      <c r="Y8157" s="578">
        <v>7.7027472143527051E-3</v>
      </c>
    </row>
    <row r="8158" spans="1:25" x14ac:dyDescent="0.3">
      <c r="A8158" s="61" t="s">
        <v>8645</v>
      </c>
      <c r="B8158" s="61" t="s">
        <v>2193</v>
      </c>
      <c r="C8158" s="61" t="s">
        <v>46</v>
      </c>
      <c r="D8158" s="36">
        <v>12</v>
      </c>
      <c r="E8158" s="36">
        <v>2030</v>
      </c>
      <c r="F8158" s="578">
        <v>0.53155561010642749</v>
      </c>
      <c r="G8158" s="578">
        <v>677.13007545471123</v>
      </c>
      <c r="H8158" s="578">
        <v>5.9894963651458931E-2</v>
      </c>
      <c r="I8158" s="578">
        <v>1.5086139452857101E-2</v>
      </c>
      <c r="J8158" s="578">
        <v>5.8286554461422675E-3</v>
      </c>
      <c r="K8158" s="578">
        <v>0.61413220389751633</v>
      </c>
      <c r="L8158" s="578">
        <v>844.59461339314726</v>
      </c>
      <c r="M8158" s="578">
        <v>6.4028876837255624E-2</v>
      </c>
      <c r="N8158" s="578">
        <v>1.6717585443984675E-2</v>
      </c>
      <c r="O8158" s="578">
        <v>7.2701676641978904E-3</v>
      </c>
      <c r="P8158" s="578">
        <v>0.53155561026113629</v>
      </c>
      <c r="Q8158" s="578">
        <v>677.13007545471123</v>
      </c>
      <c r="R8158" s="578">
        <v>5.9894963646305123E-2</v>
      </c>
      <c r="S8158" s="578">
        <v>1.5086139610502826E-2</v>
      </c>
      <c r="T8158" s="578">
        <v>5.8286553394282228E-3</v>
      </c>
      <c r="U8158" s="578">
        <v>0.61413221507975357</v>
      </c>
      <c r="V8158" s="578">
        <v>844.5946083068842</v>
      </c>
      <c r="W8158" s="578">
        <v>6.4028876847866401E-2</v>
      </c>
      <c r="X8158" s="578">
        <v>1.6717585647711475E-2</v>
      </c>
      <c r="Y8158" s="578">
        <v>7.2701676641978904E-3</v>
      </c>
    </row>
    <row r="8159" spans="1:25" x14ac:dyDescent="0.3">
      <c r="A8159" s="61" t="s">
        <v>8646</v>
      </c>
      <c r="B8159" s="61" t="s">
        <v>2193</v>
      </c>
      <c r="C8159" s="61" t="s">
        <v>46</v>
      </c>
      <c r="D8159" s="36">
        <v>13</v>
      </c>
      <c r="E8159" s="36">
        <v>2030</v>
      </c>
      <c r="F8159" s="578">
        <v>0.49082485164467426</v>
      </c>
      <c r="G8159" s="578">
        <v>621.86485926310183</v>
      </c>
      <c r="H8159" s="578">
        <v>5.5238673943222176E-2</v>
      </c>
      <c r="I8159" s="578">
        <v>1.4054999070746451E-2</v>
      </c>
      <c r="J8159" s="578">
        <v>5.3529439658935429E-3</v>
      </c>
      <c r="K8159" s="578">
        <v>0.57485747422623434</v>
      </c>
      <c r="L8159" s="578">
        <v>790.36892763773551</v>
      </c>
      <c r="M8159" s="578">
        <v>5.9429896351654493E-2</v>
      </c>
      <c r="N8159" s="578">
        <v>1.5559809748083299E-2</v>
      </c>
      <c r="O8159" s="578">
        <v>6.8033998007498006E-3</v>
      </c>
      <c r="P8159" s="578">
        <v>0.49082484124494352</v>
      </c>
      <c r="Q8159" s="578">
        <v>621.86485926310183</v>
      </c>
      <c r="R8159" s="578">
        <v>5.5238673948527571E-2</v>
      </c>
      <c r="S8159" s="578">
        <v>1.4054999073171801E-2</v>
      </c>
      <c r="T8159" s="578">
        <v>5.3529439658935429E-3</v>
      </c>
      <c r="U8159" s="578">
        <v>0.57485746895328727</v>
      </c>
      <c r="V8159" s="578">
        <v>790.36892763773551</v>
      </c>
      <c r="W8159" s="578">
        <v>5.9429896378181454E-2</v>
      </c>
      <c r="X8159" s="578">
        <v>1.5559809748083299E-2</v>
      </c>
      <c r="Y8159" s="578">
        <v>6.8033998007498006E-3</v>
      </c>
    </row>
    <row r="8160" spans="1:25" x14ac:dyDescent="0.3">
      <c r="A8160" s="61" t="s">
        <v>8647</v>
      </c>
      <c r="B8160" s="61" t="s">
        <v>2193</v>
      </c>
      <c r="C8160" s="61" t="s">
        <v>46</v>
      </c>
      <c r="D8160" s="36">
        <v>14</v>
      </c>
      <c r="E8160" s="36">
        <v>2030</v>
      </c>
      <c r="F8160" s="578">
        <v>0.48459364734962124</v>
      </c>
      <c r="G8160" s="578">
        <v>625.43476486205998</v>
      </c>
      <c r="H8160" s="578">
        <v>5.2203428622306029E-2</v>
      </c>
      <c r="I8160" s="578">
        <v>1.3290939411187176E-2</v>
      </c>
      <c r="J8160" s="578">
        <v>5.3836807783227345E-3</v>
      </c>
      <c r="K8160" s="578">
        <v>0.5658217195914399</v>
      </c>
      <c r="L8160" s="578">
        <v>787.5645300547277</v>
      </c>
      <c r="M8160" s="578">
        <v>5.6309122914626593E-2</v>
      </c>
      <c r="N8160" s="578">
        <v>1.4661631823400899E-2</v>
      </c>
      <c r="O8160" s="578">
        <v>6.7792680201819097E-3</v>
      </c>
      <c r="P8160" s="578">
        <v>0.484593673120438</v>
      </c>
      <c r="Q8160" s="578">
        <v>625.43476486205998</v>
      </c>
      <c r="R8160" s="578">
        <v>5.2203428643224428E-2</v>
      </c>
      <c r="S8160" s="578">
        <v>1.32909394160378E-2</v>
      </c>
      <c r="T8160" s="578">
        <v>5.3836807783227345E-3</v>
      </c>
      <c r="U8160" s="578">
        <v>0.56582172518560925</v>
      </c>
      <c r="V8160" s="578">
        <v>787.5645300547277</v>
      </c>
      <c r="W8160" s="578">
        <v>5.6309122935544971E-2</v>
      </c>
      <c r="X8160" s="578">
        <v>1.4661632320591349E-2</v>
      </c>
      <c r="Y8160" s="578">
        <v>6.7792680201819097E-3</v>
      </c>
    </row>
    <row r="8161" spans="1:25" x14ac:dyDescent="0.3">
      <c r="A8161" s="61" t="s">
        <v>8648</v>
      </c>
      <c r="B8161" s="61" t="s">
        <v>2193</v>
      </c>
      <c r="C8161" s="61" t="s">
        <v>46</v>
      </c>
      <c r="D8161" s="36">
        <v>15</v>
      </c>
      <c r="E8161" s="36">
        <v>2030</v>
      </c>
      <c r="F8161" s="578">
        <v>0.48160012265443153</v>
      </c>
      <c r="G8161" s="578">
        <v>632.62323284149124</v>
      </c>
      <c r="H8161" s="578">
        <v>4.9679448829465345E-2</v>
      </c>
      <c r="I8161" s="578">
        <v>1.2647982119233325E-2</v>
      </c>
      <c r="J8161" s="578">
        <v>5.4455630355126471E-3</v>
      </c>
      <c r="K8161" s="578">
        <v>0.55961795085666621</v>
      </c>
      <c r="L8161" s="578">
        <v>788.01852353413858</v>
      </c>
      <c r="M8161" s="578">
        <v>5.3654369318489097E-2</v>
      </c>
      <c r="N8161" s="578">
        <v>1.391810938366685E-2</v>
      </c>
      <c r="O8161" s="578">
        <v>6.7831797253650877E-3</v>
      </c>
      <c r="P8161" s="578">
        <v>0.48160011799834923</v>
      </c>
      <c r="Q8161" s="578">
        <v>632.62323252359965</v>
      </c>
      <c r="R8161" s="578">
        <v>4.967944936902307E-2</v>
      </c>
      <c r="S8161" s="578">
        <v>1.2647982541238847E-2</v>
      </c>
      <c r="T8161" s="578">
        <v>5.4455630355126471E-3</v>
      </c>
      <c r="U8161" s="578">
        <v>0.55961798159341847</v>
      </c>
      <c r="V8161" s="578">
        <v>788.01852353413858</v>
      </c>
      <c r="W8161" s="578">
        <v>5.3654369328948279E-2</v>
      </c>
      <c r="X8161" s="578">
        <v>1.3918109703809E-2</v>
      </c>
      <c r="Y8161" s="578">
        <v>6.7831797253650877E-3</v>
      </c>
    </row>
    <row r="8162" spans="1:25" x14ac:dyDescent="0.3">
      <c r="A8162" s="580" t="s">
        <v>8649</v>
      </c>
      <c r="B8162" s="580" t="s">
        <v>2193</v>
      </c>
      <c r="C8162" s="580" t="s">
        <v>46</v>
      </c>
      <c r="D8162" s="581">
        <v>16</v>
      </c>
      <c r="E8162" s="581">
        <v>2030</v>
      </c>
      <c r="F8162" s="582">
        <v>0.49265573444887378</v>
      </c>
      <c r="G8162" s="582">
        <v>662.12301635742153</v>
      </c>
      <c r="H8162" s="582">
        <v>4.7960947771874374E-2</v>
      </c>
      <c r="I8162" s="582">
        <v>1.2182149342455225E-2</v>
      </c>
      <c r="J8162" s="582">
        <v>5.6995018191325153E-3</v>
      </c>
      <c r="K8162" s="582">
        <v>0.56673577203650849</v>
      </c>
      <c r="L8162" s="582">
        <v>810.1043968200679</v>
      </c>
      <c r="M8162" s="582">
        <v>5.1795293876997051E-2</v>
      </c>
      <c r="N8162" s="582">
        <v>1.3363436844277474E-2</v>
      </c>
      <c r="O8162" s="582">
        <v>6.9733011550852054E-3</v>
      </c>
      <c r="P8162" s="582">
        <v>0.49265575990191673</v>
      </c>
      <c r="Q8162" s="582">
        <v>662.12301635742153</v>
      </c>
      <c r="R8162" s="582">
        <v>4.79609472323166E-2</v>
      </c>
      <c r="S8162" s="582">
        <v>1.2182149395812275E-2</v>
      </c>
      <c r="T8162" s="582">
        <v>5.6995019209959202E-3</v>
      </c>
      <c r="U8162" s="582">
        <v>0.56673578196953578</v>
      </c>
      <c r="V8162" s="582">
        <v>810.1044019063313</v>
      </c>
      <c r="W8162" s="582">
        <v>5.1795293876997051E-2</v>
      </c>
      <c r="X8162" s="582">
        <v>1.3363437780450675E-2</v>
      </c>
      <c r="Y8162" s="582">
        <v>6.9733012060169079E-3</v>
      </c>
    </row>
    <row r="8163" spans="1:25" x14ac:dyDescent="0.3">
      <c r="A8163" s="61" t="s">
        <v>8650</v>
      </c>
      <c r="B8163" s="61" t="s">
        <v>2192</v>
      </c>
      <c r="C8163" s="61" t="s">
        <v>46</v>
      </c>
      <c r="D8163" s="36">
        <v>1</v>
      </c>
      <c r="E8163" s="36">
        <v>2012</v>
      </c>
      <c r="F8163" s="578">
        <v>17.01235913324485</v>
      </c>
      <c r="G8163" s="578">
        <v>6165.6983744303325</v>
      </c>
      <c r="H8163" s="578">
        <v>17.217996261140726</v>
      </c>
      <c r="I8163" s="578">
        <v>8.1772925746311606E-2</v>
      </c>
      <c r="J8163" s="578">
        <v>0.12287741798597024</v>
      </c>
      <c r="K8163" s="578">
        <v>17.136367801610451</v>
      </c>
      <c r="L8163" s="578">
        <v>6208.8616587320903</v>
      </c>
      <c r="M8163" s="578">
        <v>17.312862735328899</v>
      </c>
      <c r="N8163" s="578">
        <v>8.20944743733584E-2</v>
      </c>
      <c r="O8163" s="578">
        <v>0.12373761436901926</v>
      </c>
      <c r="P8163" s="578">
        <v>17.012357573594826</v>
      </c>
      <c r="Q8163" s="578">
        <v>6165.6984761555923</v>
      </c>
      <c r="R8163" s="578">
        <v>17.217994796519573</v>
      </c>
      <c r="S8163" s="578">
        <v>8.1772919275863332E-2</v>
      </c>
      <c r="T8163" s="578">
        <v>0.12287741798597024</v>
      </c>
      <c r="U8163" s="578">
        <v>17.1363688447233</v>
      </c>
      <c r="V8163" s="578">
        <v>6208.8616587320903</v>
      </c>
      <c r="W8163" s="578">
        <v>17.312860730239926</v>
      </c>
      <c r="X8163" s="578">
        <v>8.2094506179600957E-2</v>
      </c>
      <c r="Y8163" s="578">
        <v>0.12373761436901926</v>
      </c>
    </row>
    <row r="8164" spans="1:25" x14ac:dyDescent="0.3">
      <c r="A8164" s="61" t="s">
        <v>8651</v>
      </c>
      <c r="B8164" s="61" t="s">
        <v>2192</v>
      </c>
      <c r="C8164" s="61" t="s">
        <v>46</v>
      </c>
      <c r="D8164" s="36">
        <v>2</v>
      </c>
      <c r="E8164" s="36">
        <v>2012</v>
      </c>
      <c r="F8164" s="578">
        <v>8.9626101557729623</v>
      </c>
      <c r="G8164" s="578">
        <v>3074.90676371256</v>
      </c>
      <c r="H8164" s="578">
        <v>8.9703343104047217</v>
      </c>
      <c r="I8164" s="578">
        <v>4.5748282028398493E-2</v>
      </c>
      <c r="J8164" s="578">
        <v>6.1280411648719231E-2</v>
      </c>
      <c r="K8164" s="578">
        <v>9.1151609149636066</v>
      </c>
      <c r="L8164" s="578">
        <v>3127.0260976155528</v>
      </c>
      <c r="M8164" s="578">
        <v>9.0893631485135558</v>
      </c>
      <c r="N8164" s="578">
        <v>4.6132619271247628E-2</v>
      </c>
      <c r="O8164" s="578">
        <v>6.2319095983790804E-2</v>
      </c>
      <c r="P8164" s="578">
        <v>8.9626098850841629</v>
      </c>
      <c r="Q8164" s="578">
        <v>3074.90676371256</v>
      </c>
      <c r="R8164" s="578">
        <v>8.9703341685526503</v>
      </c>
      <c r="S8164" s="578">
        <v>4.5748280991119772E-2</v>
      </c>
      <c r="T8164" s="578">
        <v>6.1280412172588179E-2</v>
      </c>
      <c r="U8164" s="578">
        <v>9.1151606665906009</v>
      </c>
      <c r="V8164" s="578">
        <v>3127.0260976155528</v>
      </c>
      <c r="W8164" s="578">
        <v>9.0893631985333396</v>
      </c>
      <c r="X8164" s="578">
        <v>4.6132625756854326E-2</v>
      </c>
      <c r="Y8164" s="578">
        <v>6.2319095983790804E-2</v>
      </c>
    </row>
    <row r="8165" spans="1:25" x14ac:dyDescent="0.3">
      <c r="A8165" s="61" t="s">
        <v>8652</v>
      </c>
      <c r="B8165" s="61" t="s">
        <v>2192</v>
      </c>
      <c r="C8165" s="61" t="s">
        <v>46</v>
      </c>
      <c r="D8165" s="36">
        <v>3</v>
      </c>
      <c r="E8165" s="36">
        <v>2012</v>
      </c>
      <c r="F8165" s="578">
        <v>5.3158666009373921</v>
      </c>
      <c r="G8165" s="578">
        <v>1747.5131378173776</v>
      </c>
      <c r="H8165" s="578">
        <v>4.9237132659036398</v>
      </c>
      <c r="I8165" s="578">
        <v>2.5027871880941573E-2</v>
      </c>
      <c r="J8165" s="578">
        <v>3.4826546014907422E-2</v>
      </c>
      <c r="K8165" s="578">
        <v>5.3602004264882872</v>
      </c>
      <c r="L8165" s="578">
        <v>1764.0679423014301</v>
      </c>
      <c r="M8165" s="578">
        <v>4.9760907906869125</v>
      </c>
      <c r="N8165" s="578">
        <v>2.5277784430727427E-2</v>
      </c>
      <c r="O8165" s="578">
        <v>3.5156470510022048E-2</v>
      </c>
      <c r="P8165" s="578">
        <v>5.3158664916256031</v>
      </c>
      <c r="Q8165" s="578">
        <v>1747.5131378173776</v>
      </c>
      <c r="R8165" s="578">
        <v>4.9237131599608448</v>
      </c>
      <c r="S8165" s="578">
        <v>2.5027871347522948E-2</v>
      </c>
      <c r="T8165" s="578">
        <v>3.4826546538776371E-2</v>
      </c>
      <c r="U8165" s="578">
        <v>5.3602005308015679</v>
      </c>
      <c r="V8165" s="578">
        <v>1764.0679423014301</v>
      </c>
      <c r="W8165" s="578">
        <v>4.9760904889966024</v>
      </c>
      <c r="X8165" s="578">
        <v>2.5277784959901777E-2</v>
      </c>
      <c r="Y8165" s="578">
        <v>3.5156469986153092E-2</v>
      </c>
    </row>
    <row r="8166" spans="1:25" x14ac:dyDescent="0.3">
      <c r="A8166" s="61" t="s">
        <v>8653</v>
      </c>
      <c r="B8166" s="61" t="s">
        <v>2192</v>
      </c>
      <c r="C8166" s="61" t="s">
        <v>46</v>
      </c>
      <c r="D8166" s="36">
        <v>4</v>
      </c>
      <c r="E8166" s="36">
        <v>2012</v>
      </c>
      <c r="F8166" s="578">
        <v>4.4635236790135497</v>
      </c>
      <c r="G8166" s="578">
        <v>1383.97707366943</v>
      </c>
      <c r="H8166" s="578">
        <v>3.7314033044725226</v>
      </c>
      <c r="I8166" s="578">
        <v>1.8593765919793701E-2</v>
      </c>
      <c r="J8166" s="578">
        <v>2.7581532117134523E-2</v>
      </c>
      <c r="K8166" s="578">
        <v>4.6237864626085976</v>
      </c>
      <c r="L8166" s="578">
        <v>1430.0619061787875</v>
      </c>
      <c r="M8166" s="578">
        <v>3.8946791927689097</v>
      </c>
      <c r="N8166" s="578">
        <v>1.9968101931984422E-2</v>
      </c>
      <c r="O8166" s="578">
        <v>2.85000179816658E-2</v>
      </c>
      <c r="P8166" s="578">
        <v>4.46352388762981</v>
      </c>
      <c r="Q8166" s="578">
        <v>1383.97707366943</v>
      </c>
      <c r="R8166" s="578">
        <v>3.7314032359499776</v>
      </c>
      <c r="S8166" s="578">
        <v>1.8593764908662977E-2</v>
      </c>
      <c r="T8166" s="578">
        <v>2.7581531593265575E-2</v>
      </c>
      <c r="U8166" s="578">
        <v>4.623786619070863</v>
      </c>
      <c r="V8166" s="578">
        <v>1430.0623232523574</v>
      </c>
      <c r="W8166" s="578">
        <v>3.8946791495400199</v>
      </c>
      <c r="X8166" s="578">
        <v>1.9968105040182572E-2</v>
      </c>
      <c r="Y8166" s="578">
        <v>2.85000179816658E-2</v>
      </c>
    </row>
    <row r="8167" spans="1:25" x14ac:dyDescent="0.3">
      <c r="A8167" s="61" t="s">
        <v>8654</v>
      </c>
      <c r="B8167" s="61" t="s">
        <v>2192</v>
      </c>
      <c r="C8167" s="61" t="s">
        <v>46</v>
      </c>
      <c r="D8167" s="36">
        <v>5</v>
      </c>
      <c r="E8167" s="36">
        <v>2012</v>
      </c>
      <c r="F8167" s="578">
        <v>4.0219088936294103</v>
      </c>
      <c r="G8167" s="578">
        <v>1207.5437558491976</v>
      </c>
      <c r="H8167" s="578">
        <v>3.0676151163909946</v>
      </c>
      <c r="I8167" s="578">
        <v>1.5383059139821801E-2</v>
      </c>
      <c r="J8167" s="578">
        <v>2.406535736129925E-2</v>
      </c>
      <c r="K8167" s="578">
        <v>4.3277436653215728</v>
      </c>
      <c r="L8167" s="578">
        <v>1292.7924257914201</v>
      </c>
      <c r="M8167" s="578">
        <v>3.3625596874565673</v>
      </c>
      <c r="N8167" s="578">
        <v>1.8017956043687826E-2</v>
      </c>
      <c r="O8167" s="578">
        <v>2.5764327282862078E-2</v>
      </c>
      <c r="P8167" s="578">
        <v>4.0219089457782422</v>
      </c>
      <c r="Q8167" s="578">
        <v>1207.5437558491976</v>
      </c>
      <c r="R8167" s="578">
        <v>3.0676150602290946</v>
      </c>
      <c r="S8167" s="578">
        <v>1.5383058615460226E-2</v>
      </c>
      <c r="T8167" s="578">
        <v>2.406535736129925E-2</v>
      </c>
      <c r="U8167" s="578">
        <v>4.3277435188039473</v>
      </c>
      <c r="V8167" s="578">
        <v>1292.7924257914201</v>
      </c>
      <c r="W8167" s="578">
        <v>3.3625596633585952</v>
      </c>
      <c r="X8167" s="578">
        <v>1.801795760851135E-2</v>
      </c>
      <c r="Y8167" s="578">
        <v>2.5764327282862078E-2</v>
      </c>
    </row>
    <row r="8168" spans="1:25" x14ac:dyDescent="0.3">
      <c r="A8168" s="61" t="s">
        <v>8655</v>
      </c>
      <c r="B8168" s="61" t="s">
        <v>2192</v>
      </c>
      <c r="C8168" s="61" t="s">
        <v>46</v>
      </c>
      <c r="D8168" s="36">
        <v>6</v>
      </c>
      <c r="E8168" s="36">
        <v>2012</v>
      </c>
      <c r="F8168" s="578">
        <v>3.6672333704343552</v>
      </c>
      <c r="G8168" s="578">
        <v>1085.8059285481725</v>
      </c>
      <c r="H8168" s="578">
        <v>2.56978973949056</v>
      </c>
      <c r="I8168" s="578">
        <v>1.220581182841817E-2</v>
      </c>
      <c r="J8168" s="578">
        <v>2.1639263723045549E-2</v>
      </c>
      <c r="K8168" s="578">
        <v>4.0950543925231706</v>
      </c>
      <c r="L8168" s="578">
        <v>1204.9303283691352</v>
      </c>
      <c r="M8168" s="578">
        <v>2.9661063177081752</v>
      </c>
      <c r="N8168" s="578">
        <v>1.6624945883033072E-2</v>
      </c>
      <c r="O8168" s="578">
        <v>2.40133230302793E-2</v>
      </c>
      <c r="P8168" s="578">
        <v>3.6672333691821302</v>
      </c>
      <c r="Q8168" s="578">
        <v>1085.8059285481725</v>
      </c>
      <c r="R8168" s="578">
        <v>2.5697896702137428</v>
      </c>
      <c r="S8168" s="578">
        <v>1.2205810704396431E-2</v>
      </c>
      <c r="T8168" s="578">
        <v>2.1639263723045549E-2</v>
      </c>
      <c r="U8168" s="578">
        <v>4.0950547054475548</v>
      </c>
      <c r="V8168" s="578">
        <v>1204.9303283691352</v>
      </c>
      <c r="W8168" s="578">
        <v>2.9661062255921276</v>
      </c>
      <c r="X8168" s="578">
        <v>1.6624940221049624E-2</v>
      </c>
      <c r="Y8168" s="578">
        <v>2.40133230302793E-2</v>
      </c>
    </row>
    <row r="8169" spans="1:25" x14ac:dyDescent="0.3">
      <c r="A8169" s="61" t="s">
        <v>8656</v>
      </c>
      <c r="B8169" s="61" t="s">
        <v>2192</v>
      </c>
      <c r="C8169" s="61" t="s">
        <v>46</v>
      </c>
      <c r="D8169" s="36">
        <v>7</v>
      </c>
      <c r="E8169" s="36">
        <v>2012</v>
      </c>
      <c r="F8169" s="578">
        <v>3.6865169272433178</v>
      </c>
      <c r="G8169" s="578">
        <v>1048.9194812774599</v>
      </c>
      <c r="H8169" s="578">
        <v>2.3139459163479175</v>
      </c>
      <c r="I8169" s="578">
        <v>1.235073050353698E-2</v>
      </c>
      <c r="J8169" s="578">
        <v>2.0904164509071625E-2</v>
      </c>
      <c r="K8169" s="578">
        <v>4.1692486102061403</v>
      </c>
      <c r="L8169" s="578">
        <v>1187.9588432311975</v>
      </c>
      <c r="M8169" s="578">
        <v>2.7228347892184148</v>
      </c>
      <c r="N8169" s="578">
        <v>2.6489483185362823E-2</v>
      </c>
      <c r="O8169" s="578">
        <v>2.3675061354879227E-2</v>
      </c>
      <c r="P8169" s="578">
        <v>3.6865166155761577</v>
      </c>
      <c r="Q8169" s="578">
        <v>1048.9194812774599</v>
      </c>
      <c r="R8169" s="578">
        <v>2.3139459256005126</v>
      </c>
      <c r="S8169" s="578">
        <v>1.235073218481372E-2</v>
      </c>
      <c r="T8169" s="578">
        <v>2.0904163985202676E-2</v>
      </c>
      <c r="U8169" s="578">
        <v>4.1692487666630278</v>
      </c>
      <c r="V8169" s="578">
        <v>1187.9588953653927</v>
      </c>
      <c r="W8169" s="578">
        <v>2.7228348213223628</v>
      </c>
      <c r="X8169" s="578">
        <v>2.6489483173236225E-2</v>
      </c>
      <c r="Y8169" s="578">
        <v>2.3675061354879227E-2</v>
      </c>
    </row>
    <row r="8170" spans="1:25" x14ac:dyDescent="0.3">
      <c r="A8170" s="61" t="s">
        <v>8657</v>
      </c>
      <c r="B8170" s="61" t="s">
        <v>2192</v>
      </c>
      <c r="C8170" s="61" t="s">
        <v>46</v>
      </c>
      <c r="D8170" s="36">
        <v>8</v>
      </c>
      <c r="E8170" s="36">
        <v>2012</v>
      </c>
      <c r="F8170" s="578">
        <v>3.5519900360002672</v>
      </c>
      <c r="G8170" s="578">
        <v>930.13778686523392</v>
      </c>
      <c r="H8170" s="578">
        <v>1.8771332101229397</v>
      </c>
      <c r="I8170" s="578">
        <v>1.1607347300696302E-2</v>
      </c>
      <c r="J8170" s="578">
        <v>1.8536880398945202E-2</v>
      </c>
      <c r="K8170" s="578">
        <v>4.0812128208437199</v>
      </c>
      <c r="L8170" s="578">
        <v>1090.1897850036576</v>
      </c>
      <c r="M8170" s="578">
        <v>2.3035311178961475</v>
      </c>
      <c r="N8170" s="578">
        <v>4.6689736867392577E-2</v>
      </c>
      <c r="O8170" s="578">
        <v>2.1726607636082876E-2</v>
      </c>
      <c r="P8170" s="578">
        <v>3.5519903501662626</v>
      </c>
      <c r="Q8170" s="578">
        <v>930.13780307769719</v>
      </c>
      <c r="R8170" s="578">
        <v>1.8771331689355626</v>
      </c>
      <c r="S8170" s="578">
        <v>1.1607346651165511E-2</v>
      </c>
      <c r="T8170" s="578">
        <v>1.8536880398945202E-2</v>
      </c>
      <c r="U8170" s="578">
        <v>4.0812129251466231</v>
      </c>
      <c r="V8170" s="578">
        <v>1090.1897850036576</v>
      </c>
      <c r="W8170" s="578">
        <v>2.303531100789765</v>
      </c>
      <c r="X8170" s="578">
        <v>4.6689741021358047E-2</v>
      </c>
      <c r="Y8170" s="578">
        <v>2.1726607636082876E-2</v>
      </c>
    </row>
    <row r="8171" spans="1:25" x14ac:dyDescent="0.3">
      <c r="A8171" s="61" t="s">
        <v>8658</v>
      </c>
      <c r="B8171" s="61" t="s">
        <v>2192</v>
      </c>
      <c r="C8171" s="61" t="s">
        <v>46</v>
      </c>
      <c r="D8171" s="36">
        <v>9</v>
      </c>
      <c r="E8171" s="36">
        <v>2012</v>
      </c>
      <c r="F8171" s="578">
        <v>3.627790311591975</v>
      </c>
      <c r="G8171" s="578">
        <v>889.96125125884987</v>
      </c>
      <c r="H8171" s="578">
        <v>1.6225321557273324</v>
      </c>
      <c r="I8171" s="578">
        <v>1.1531134735150725E-2</v>
      </c>
      <c r="J8171" s="578">
        <v>1.7736220557708224E-2</v>
      </c>
      <c r="K8171" s="578">
        <v>4.187934584241245</v>
      </c>
      <c r="L8171" s="578">
        <v>1065.51281738281</v>
      </c>
      <c r="M8171" s="578">
        <v>2.0566649232611449</v>
      </c>
      <c r="N8171" s="578">
        <v>8.2464681506280404E-2</v>
      </c>
      <c r="O8171" s="578">
        <v>2.1234782179817498E-2</v>
      </c>
      <c r="P8171" s="578">
        <v>3.6277904146529578</v>
      </c>
      <c r="Q8171" s="578">
        <v>889.96126206715871</v>
      </c>
      <c r="R8171" s="578">
        <v>1.6225321634944174</v>
      </c>
      <c r="S8171" s="578">
        <v>1.1531135156133122E-2</v>
      </c>
      <c r="T8171" s="578">
        <v>1.7736220557708224E-2</v>
      </c>
      <c r="U8171" s="578">
        <v>4.1879343234656954</v>
      </c>
      <c r="V8171" s="578">
        <v>1065.51281738281</v>
      </c>
      <c r="W8171" s="578">
        <v>2.056664908613425</v>
      </c>
      <c r="X8171" s="578">
        <v>8.2464679028513649E-2</v>
      </c>
      <c r="Y8171" s="578">
        <v>2.1234782179817498E-2</v>
      </c>
    </row>
    <row r="8172" spans="1:25" x14ac:dyDescent="0.3">
      <c r="A8172" s="61" t="s">
        <v>8659</v>
      </c>
      <c r="B8172" s="61" t="s">
        <v>2192</v>
      </c>
      <c r="C8172" s="61" t="s">
        <v>46</v>
      </c>
      <c r="D8172" s="36">
        <v>10</v>
      </c>
      <c r="E8172" s="36">
        <v>2012</v>
      </c>
      <c r="F8172" s="578">
        <v>3.6910459376485925</v>
      </c>
      <c r="G8172" s="578">
        <v>858.77740351359</v>
      </c>
      <c r="H8172" s="578">
        <v>1.4229097881331298</v>
      </c>
      <c r="I8172" s="578">
        <v>1.1492405550181169E-2</v>
      </c>
      <c r="J8172" s="578">
        <v>1.7114730008567322E-2</v>
      </c>
      <c r="K8172" s="578">
        <v>4.2660901855658677</v>
      </c>
      <c r="L8172" s="578">
        <v>1043.3547471364277</v>
      </c>
      <c r="M8172" s="578">
        <v>1.8681751199595324</v>
      </c>
      <c r="N8172" s="578">
        <v>0.1126362111638928</v>
      </c>
      <c r="O8172" s="578">
        <v>2.0793157028189499E-2</v>
      </c>
      <c r="P8172" s="578">
        <v>3.6910459897973498</v>
      </c>
      <c r="Q8172" s="578">
        <v>858.77740351359</v>
      </c>
      <c r="R8172" s="578">
        <v>1.4229097264748449</v>
      </c>
      <c r="S8172" s="578">
        <v>1.1492406528494288E-2</v>
      </c>
      <c r="T8172" s="578">
        <v>1.7114730008567322E-2</v>
      </c>
      <c r="U8172" s="578">
        <v>4.2660904463518019</v>
      </c>
      <c r="V8172" s="578">
        <v>1043.3547471364277</v>
      </c>
      <c r="W8172" s="578">
        <v>1.86817508494641</v>
      </c>
      <c r="X8172" s="578">
        <v>0.11263621532634671</v>
      </c>
      <c r="Y8172" s="578">
        <v>2.0793157028189499E-2</v>
      </c>
    </row>
    <row r="8173" spans="1:25" x14ac:dyDescent="0.3">
      <c r="A8173" s="61" t="s">
        <v>8660</v>
      </c>
      <c r="B8173" s="61" t="s">
        <v>2192</v>
      </c>
      <c r="C8173" s="61" t="s">
        <v>46</v>
      </c>
      <c r="D8173" s="36">
        <v>11</v>
      </c>
      <c r="E8173" s="36">
        <v>2012</v>
      </c>
      <c r="F8173" s="578">
        <v>3.7765148222188847</v>
      </c>
      <c r="G8173" s="578">
        <v>834.32155895233132</v>
      </c>
      <c r="H8173" s="578">
        <v>1.250265291603375</v>
      </c>
      <c r="I8173" s="578">
        <v>1.1627983783341697E-2</v>
      </c>
      <c r="J8173" s="578">
        <v>1.6627344690884123E-2</v>
      </c>
      <c r="K8173" s="578">
        <v>4.3402515522034202</v>
      </c>
      <c r="L8173" s="578">
        <v>1018.5309168497678</v>
      </c>
      <c r="M8173" s="578">
        <v>1.6788311011932799</v>
      </c>
      <c r="N8173" s="578">
        <v>0.12381259845581806</v>
      </c>
      <c r="O8173" s="578">
        <v>2.0298476971220197E-2</v>
      </c>
      <c r="P8173" s="578">
        <v>3.7765149786705425</v>
      </c>
      <c r="Q8173" s="578">
        <v>834.32154846191372</v>
      </c>
      <c r="R8173" s="578">
        <v>1.250265265063105</v>
      </c>
      <c r="S8173" s="578">
        <v>1.1627980531329702E-2</v>
      </c>
      <c r="T8173" s="578">
        <v>1.6627344690884123E-2</v>
      </c>
      <c r="U8173" s="578">
        <v>4.3402513982195998</v>
      </c>
      <c r="V8173" s="578">
        <v>1018.5309168497678</v>
      </c>
      <c r="W8173" s="578">
        <v>1.6788311299981875</v>
      </c>
      <c r="X8173" s="578">
        <v>0.1238125985258493</v>
      </c>
      <c r="Y8173" s="578">
        <v>2.0298476971220197E-2</v>
      </c>
    </row>
    <row r="8174" spans="1:25" x14ac:dyDescent="0.3">
      <c r="A8174" s="61" t="s">
        <v>8661</v>
      </c>
      <c r="B8174" s="61" t="s">
        <v>2192</v>
      </c>
      <c r="C8174" s="61" t="s">
        <v>46</v>
      </c>
      <c r="D8174" s="36">
        <v>12</v>
      </c>
      <c r="E8174" s="36">
        <v>2012</v>
      </c>
      <c r="F8174" s="578">
        <v>3.8464439606004754</v>
      </c>
      <c r="G8174" s="578">
        <v>814.31556510925225</v>
      </c>
      <c r="H8174" s="578">
        <v>1.1090135772619725</v>
      </c>
      <c r="I8174" s="578">
        <v>1.1738910631720438E-2</v>
      </c>
      <c r="J8174" s="578">
        <v>1.622863139103475E-2</v>
      </c>
      <c r="K8174" s="578">
        <v>4.391685188383307</v>
      </c>
      <c r="L8174" s="578">
        <v>993.1901003519672</v>
      </c>
      <c r="M8174" s="578">
        <v>1.5070531252340449</v>
      </c>
      <c r="N8174" s="578">
        <v>0.11820453281476731</v>
      </c>
      <c r="O8174" s="578">
        <v>1.9793478684732628E-2</v>
      </c>
      <c r="P8174" s="578">
        <v>3.8464441692115798</v>
      </c>
      <c r="Q8174" s="578">
        <v>814.31555493672624</v>
      </c>
      <c r="R8174" s="578">
        <v>1.109013544181525</v>
      </c>
      <c r="S8174" s="578">
        <v>1.1738906646276775E-2</v>
      </c>
      <c r="T8174" s="578">
        <v>1.622863139103475E-2</v>
      </c>
      <c r="U8174" s="578">
        <v>4.3916851883780774</v>
      </c>
      <c r="V8174" s="578">
        <v>993.1901003519672</v>
      </c>
      <c r="W8174" s="578">
        <v>1.5070530907484325</v>
      </c>
      <c r="X8174" s="578">
        <v>0.11820453909149334</v>
      </c>
      <c r="Y8174" s="578">
        <v>1.9793479198900302E-2</v>
      </c>
    </row>
    <row r="8175" spans="1:25" x14ac:dyDescent="0.3">
      <c r="A8175" s="61" t="s">
        <v>8662</v>
      </c>
      <c r="B8175" s="61" t="s">
        <v>2192</v>
      </c>
      <c r="C8175" s="61" t="s">
        <v>46</v>
      </c>
      <c r="D8175" s="36">
        <v>13</v>
      </c>
      <c r="E8175" s="36">
        <v>2012</v>
      </c>
      <c r="F8175" s="578">
        <v>3.7237810052194247</v>
      </c>
      <c r="G8175" s="578">
        <v>767.92573738098099</v>
      </c>
      <c r="H8175" s="578">
        <v>0.98530268100027052</v>
      </c>
      <c r="I8175" s="578">
        <v>1.1686300938435991E-2</v>
      </c>
      <c r="J8175" s="578">
        <v>1.5304141687617276E-2</v>
      </c>
      <c r="K8175" s="578">
        <v>4.260081648006155</v>
      </c>
      <c r="L8175" s="578">
        <v>942.20807584126749</v>
      </c>
      <c r="M8175" s="578">
        <v>1.3577632528340451</v>
      </c>
      <c r="N8175" s="578">
        <v>0.10809828945214847</v>
      </c>
      <c r="O8175" s="578">
        <v>1.8777457512138978E-2</v>
      </c>
      <c r="P8175" s="578">
        <v>3.7237811616816199</v>
      </c>
      <c r="Q8175" s="578">
        <v>767.92573738098099</v>
      </c>
      <c r="R8175" s="578">
        <v>0.98530264643250065</v>
      </c>
      <c r="S8175" s="578">
        <v>1.1686301678120473E-2</v>
      </c>
      <c r="T8175" s="578">
        <v>1.5304141687617276E-2</v>
      </c>
      <c r="U8175" s="578">
        <v>4.2600816479956922</v>
      </c>
      <c r="V8175" s="578">
        <v>942.20808601379349</v>
      </c>
      <c r="W8175" s="578">
        <v>1.3577632677543052</v>
      </c>
      <c r="X8175" s="578">
        <v>0.10809827854821649</v>
      </c>
      <c r="Y8175" s="578">
        <v>1.877745855987685E-2</v>
      </c>
    </row>
    <row r="8176" spans="1:25" x14ac:dyDescent="0.3">
      <c r="A8176" s="61" t="s">
        <v>8663</v>
      </c>
      <c r="B8176" s="61" t="s">
        <v>2192</v>
      </c>
      <c r="C8176" s="61" t="s">
        <v>46</v>
      </c>
      <c r="D8176" s="36">
        <v>14</v>
      </c>
      <c r="E8176" s="36">
        <v>2012</v>
      </c>
      <c r="F8176" s="578">
        <v>3.581397208427</v>
      </c>
      <c r="G8176" s="578">
        <v>750.04719289143816</v>
      </c>
      <c r="H8176" s="578">
        <v>0.95322673625893484</v>
      </c>
      <c r="I8176" s="578">
        <v>1.2998887347900201E-2</v>
      </c>
      <c r="J8176" s="578">
        <v>1.4947855233913251E-2</v>
      </c>
      <c r="K8176" s="578">
        <v>4.10154832013927</v>
      </c>
      <c r="L8176" s="578">
        <v>915.55251948038676</v>
      </c>
      <c r="M8176" s="578">
        <v>1.2931522574538801</v>
      </c>
      <c r="N8176" s="578">
        <v>9.8001573633761496E-2</v>
      </c>
      <c r="O8176" s="578">
        <v>1.8246204553482352E-2</v>
      </c>
      <c r="P8176" s="578">
        <v>3.5813972605913751</v>
      </c>
      <c r="Q8176" s="578">
        <v>750.04719289143827</v>
      </c>
      <c r="R8176" s="578">
        <v>0.95322668854229509</v>
      </c>
      <c r="S8176" s="578">
        <v>1.299888632301335E-2</v>
      </c>
      <c r="T8176" s="578">
        <v>1.4947855233913251E-2</v>
      </c>
      <c r="U8176" s="578">
        <v>4.1015483201391945</v>
      </c>
      <c r="V8176" s="578">
        <v>915.55251948038676</v>
      </c>
      <c r="W8176" s="578">
        <v>1.2931522774861099</v>
      </c>
      <c r="X8176" s="578">
        <v>9.800158093670075E-2</v>
      </c>
      <c r="Y8176" s="578">
        <v>1.8246204553482352E-2</v>
      </c>
    </row>
    <row r="8177" spans="1:25" x14ac:dyDescent="0.3">
      <c r="A8177" s="61" t="s">
        <v>8664</v>
      </c>
      <c r="B8177" s="61" t="s">
        <v>2192</v>
      </c>
      <c r="C8177" s="61" t="s">
        <v>46</v>
      </c>
      <c r="D8177" s="36">
        <v>15</v>
      </c>
      <c r="E8177" s="36">
        <v>2012</v>
      </c>
      <c r="F8177" s="578">
        <v>3.4574108665057448</v>
      </c>
      <c r="G8177" s="578">
        <v>736.64100901285747</v>
      </c>
      <c r="H8177" s="578">
        <v>0.93163456707891923</v>
      </c>
      <c r="I8177" s="578">
        <v>1.4234504266672325E-2</v>
      </c>
      <c r="J8177" s="578">
        <v>1.4680675900308349E-2</v>
      </c>
      <c r="K8177" s="578">
        <v>3.9587472988138526</v>
      </c>
      <c r="L8177" s="578">
        <v>893.73760159810331</v>
      </c>
      <c r="M8177" s="578">
        <v>1.243847825822735</v>
      </c>
      <c r="N8177" s="578">
        <v>9.1099992848588163E-2</v>
      </c>
      <c r="O8177" s="578">
        <v>1.7811485760224299E-2</v>
      </c>
      <c r="P8177" s="578">
        <v>3.4574107621976151</v>
      </c>
      <c r="Q8177" s="578">
        <v>736.641014417012</v>
      </c>
      <c r="R8177" s="578">
        <v>0.93163451788586549</v>
      </c>
      <c r="S8177" s="578">
        <v>1.42345052884517E-2</v>
      </c>
      <c r="T8177" s="578">
        <v>1.4680675900308349E-2</v>
      </c>
      <c r="U8177" s="578">
        <v>3.9587474552708173</v>
      </c>
      <c r="V8177" s="578">
        <v>893.73760668436626</v>
      </c>
      <c r="W8177" s="578">
        <v>1.2438478105198825</v>
      </c>
      <c r="X8177" s="578">
        <v>9.1099993373972843E-2</v>
      </c>
      <c r="Y8177" s="578">
        <v>1.7811485760224299E-2</v>
      </c>
    </row>
    <row r="8178" spans="1:25" x14ac:dyDescent="0.3">
      <c r="A8178" s="580" t="s">
        <v>8665</v>
      </c>
      <c r="B8178" s="580" t="s">
        <v>2192</v>
      </c>
      <c r="C8178" s="580" t="s">
        <v>46</v>
      </c>
      <c r="D8178" s="581">
        <v>16</v>
      </c>
      <c r="E8178" s="581">
        <v>2012</v>
      </c>
      <c r="F8178" s="582">
        <v>3.3854281144050025</v>
      </c>
      <c r="G8178" s="582">
        <v>740.26827430725052</v>
      </c>
      <c r="H8178" s="582">
        <v>0.93635129627091251</v>
      </c>
      <c r="I8178" s="582">
        <v>1.62604667819626E-2</v>
      </c>
      <c r="J8178" s="582">
        <v>1.4752966172333449E-2</v>
      </c>
      <c r="K8178" s="582">
        <v>3.8656137450844454</v>
      </c>
      <c r="L8178" s="582">
        <v>888.40296173095635</v>
      </c>
      <c r="M8178" s="582">
        <v>1.2189574776266423</v>
      </c>
      <c r="N8178" s="582">
        <v>8.6728613471677596E-2</v>
      </c>
      <c r="O8178" s="582">
        <v>1.7705162152803149E-2</v>
      </c>
      <c r="P8178" s="582">
        <v>3.385428217466135</v>
      </c>
      <c r="Q8178" s="582">
        <v>740.26828447977653</v>
      </c>
      <c r="R8178" s="582">
        <v>0.93635135396470826</v>
      </c>
      <c r="S8178" s="582">
        <v>1.62604657024682E-2</v>
      </c>
      <c r="T8178" s="582">
        <v>1.4752966691351749E-2</v>
      </c>
      <c r="U8178" s="582">
        <v>3.865613640786548</v>
      </c>
      <c r="V8178" s="582">
        <v>888.40296681721929</v>
      </c>
      <c r="W8178" s="582">
        <v>1.2189574523442048</v>
      </c>
      <c r="X8178" s="582">
        <v>8.6728616882889201E-2</v>
      </c>
      <c r="Y8178" s="582">
        <v>1.7705162152803149E-2</v>
      </c>
    </row>
    <row r="8179" spans="1:25" x14ac:dyDescent="0.3">
      <c r="A8179" s="61" t="s">
        <v>8666</v>
      </c>
      <c r="B8179" s="61" t="s">
        <v>2192</v>
      </c>
      <c r="C8179" s="61" t="s">
        <v>46</v>
      </c>
      <c r="D8179" s="36">
        <v>1</v>
      </c>
      <c r="E8179" s="36">
        <v>2020</v>
      </c>
      <c r="F8179" s="578">
        <v>15.730911502953525</v>
      </c>
      <c r="G8179" s="578">
        <v>6164.1360626220649</v>
      </c>
      <c r="H8179" s="578">
        <v>17.045422721149677</v>
      </c>
      <c r="I8179" s="578">
        <v>8.7831122787368515E-2</v>
      </c>
      <c r="J8179" s="578">
        <v>4.1011778676571874E-2</v>
      </c>
      <c r="K8179" s="578">
        <v>15.845379569724724</v>
      </c>
      <c r="L8179" s="578">
        <v>6207.2920939127553</v>
      </c>
      <c r="M8179" s="578">
        <v>17.137262059802477</v>
      </c>
      <c r="N8179" s="578">
        <v>8.8247288527781909E-2</v>
      </c>
      <c r="O8179" s="578">
        <v>4.1298907288970996E-2</v>
      </c>
      <c r="P8179" s="578">
        <v>15.73091202450445</v>
      </c>
      <c r="Q8179" s="578">
        <v>6164.1360626220649</v>
      </c>
      <c r="R8179" s="578">
        <v>17.045422221834649</v>
      </c>
      <c r="S8179" s="578">
        <v>8.7831130711492553E-2</v>
      </c>
      <c r="T8179" s="578">
        <v>4.1011778676571874E-2</v>
      </c>
      <c r="U8179" s="578">
        <v>15.845376971924701</v>
      </c>
      <c r="V8179" s="578">
        <v>6207.2919921874945</v>
      </c>
      <c r="W8179" s="578">
        <v>17.137262563725574</v>
      </c>
      <c r="X8179" s="578">
        <v>8.8247280891058072E-2</v>
      </c>
      <c r="Y8179" s="578">
        <v>4.1298907288970996E-2</v>
      </c>
    </row>
    <row r="8180" spans="1:25" x14ac:dyDescent="0.3">
      <c r="A8180" s="61" t="s">
        <v>8667</v>
      </c>
      <c r="B8180" s="61" t="s">
        <v>2192</v>
      </c>
      <c r="C8180" s="61" t="s">
        <v>46</v>
      </c>
      <c r="D8180" s="36">
        <v>2</v>
      </c>
      <c r="E8180" s="36">
        <v>2020</v>
      </c>
      <c r="F8180" s="578">
        <v>8.2922006742845333</v>
      </c>
      <c r="G8180" s="578">
        <v>3074.1366678873651</v>
      </c>
      <c r="H8180" s="578">
        <v>8.8263681770961995</v>
      </c>
      <c r="I8180" s="578">
        <v>4.9293556486494076E-2</v>
      </c>
      <c r="J8180" s="578">
        <v>2.0453128012983698E-2</v>
      </c>
      <c r="K8180" s="578">
        <v>8.4333798256103929</v>
      </c>
      <c r="L8180" s="578">
        <v>3126.2451756795199</v>
      </c>
      <c r="M8180" s="578">
        <v>8.943294208006888</v>
      </c>
      <c r="N8180" s="578">
        <v>4.988940794404087E-2</v>
      </c>
      <c r="O8180" s="578">
        <v>2.0799807447474401E-2</v>
      </c>
      <c r="P8180" s="578">
        <v>8.2922006792359717</v>
      </c>
      <c r="Q8180" s="578">
        <v>3074.1366678873651</v>
      </c>
      <c r="R8180" s="578">
        <v>8.826367984065044</v>
      </c>
      <c r="S8180" s="578">
        <v>4.9293559105232476E-2</v>
      </c>
      <c r="T8180" s="578">
        <v>2.0453128012983698E-2</v>
      </c>
      <c r="U8180" s="578">
        <v>8.4333797411498654</v>
      </c>
      <c r="V8180" s="578">
        <v>3126.2451756795199</v>
      </c>
      <c r="W8180" s="578">
        <v>8.9432942106456412</v>
      </c>
      <c r="X8180" s="578">
        <v>4.9889402227866655E-2</v>
      </c>
      <c r="Y8180" s="578">
        <v>2.0799807447474401E-2</v>
      </c>
    </row>
    <row r="8181" spans="1:25" x14ac:dyDescent="0.3">
      <c r="A8181" s="61" t="s">
        <v>8668</v>
      </c>
      <c r="B8181" s="61" t="s">
        <v>2192</v>
      </c>
      <c r="C8181" s="61" t="s">
        <v>46</v>
      </c>
      <c r="D8181" s="36">
        <v>3</v>
      </c>
      <c r="E8181" s="36">
        <v>2020</v>
      </c>
      <c r="F8181" s="578">
        <v>4.9119584746030425</v>
      </c>
      <c r="G8181" s="578">
        <v>1747.0955874125125</v>
      </c>
      <c r="H8181" s="578">
        <v>4.8119879801427743</v>
      </c>
      <c r="I8181" s="578">
        <v>2.6428106990275976E-2</v>
      </c>
      <c r="J8181" s="578">
        <v>1.1623937607509949E-2</v>
      </c>
      <c r="K8181" s="578">
        <v>4.9535345609896551</v>
      </c>
      <c r="L8181" s="578">
        <v>1763.6466827392499</v>
      </c>
      <c r="M8181" s="578">
        <v>4.8637038442417753</v>
      </c>
      <c r="N8181" s="578">
        <v>2.682131254641712E-2</v>
      </c>
      <c r="O8181" s="578">
        <v>1.173407181825795E-2</v>
      </c>
      <c r="P8181" s="578">
        <v>4.9119585292407848</v>
      </c>
      <c r="Q8181" s="578">
        <v>1747.0955874125125</v>
      </c>
      <c r="R8181" s="578">
        <v>4.8119880272085176</v>
      </c>
      <c r="S8181" s="578">
        <v>2.6428111724574873E-2</v>
      </c>
      <c r="T8181" s="578">
        <v>1.1623937607509949E-2</v>
      </c>
      <c r="U8181" s="578">
        <v>4.953534506346835</v>
      </c>
      <c r="V8181" s="578">
        <v>1763.6467870076424</v>
      </c>
      <c r="W8181" s="578">
        <v>4.8637040016474149</v>
      </c>
      <c r="X8181" s="578">
        <v>2.6821313517530077E-2</v>
      </c>
      <c r="Y8181" s="578">
        <v>1.173407181825795E-2</v>
      </c>
    </row>
    <row r="8182" spans="1:25" x14ac:dyDescent="0.3">
      <c r="A8182" s="61" t="s">
        <v>8669</v>
      </c>
      <c r="B8182" s="61" t="s">
        <v>2192</v>
      </c>
      <c r="C8182" s="61" t="s">
        <v>46</v>
      </c>
      <c r="D8182" s="36">
        <v>4</v>
      </c>
      <c r="E8182" s="36">
        <v>2020</v>
      </c>
      <c r="F8182" s="578">
        <v>4.1129928447510329</v>
      </c>
      <c r="G8182" s="578">
        <v>1383.664793650305</v>
      </c>
      <c r="H8182" s="578">
        <v>3.6159312728486803</v>
      </c>
      <c r="I8182" s="578">
        <v>1.91404968895009E-2</v>
      </c>
      <c r="J8182" s="578">
        <v>9.2059178617394793E-3</v>
      </c>
      <c r="K8182" s="578">
        <v>4.2614667986059978</v>
      </c>
      <c r="L8182" s="578">
        <v>1429.7417475382449</v>
      </c>
      <c r="M8182" s="578">
        <v>3.7600336801866976</v>
      </c>
      <c r="N8182" s="578">
        <v>2.0336876144786648E-2</v>
      </c>
      <c r="O8182" s="578">
        <v>9.5124973352843142E-3</v>
      </c>
      <c r="P8182" s="578">
        <v>4.1129927925969678</v>
      </c>
      <c r="Q8182" s="578">
        <v>1383.664793650305</v>
      </c>
      <c r="R8182" s="578">
        <v>3.6159313188278803</v>
      </c>
      <c r="S8182" s="578">
        <v>1.91404937146065E-2</v>
      </c>
      <c r="T8182" s="578">
        <v>9.2059178617394793E-3</v>
      </c>
      <c r="U8182" s="578">
        <v>4.2614666942927144</v>
      </c>
      <c r="V8182" s="578">
        <v>1429.7417475382449</v>
      </c>
      <c r="W8182" s="578">
        <v>3.7600338346746822</v>
      </c>
      <c r="X8182" s="578">
        <v>2.0336868808196053E-2</v>
      </c>
      <c r="Y8182" s="578">
        <v>9.5124973352843142E-3</v>
      </c>
    </row>
    <row r="8183" spans="1:25" x14ac:dyDescent="0.3">
      <c r="A8183" s="61" t="s">
        <v>8670</v>
      </c>
      <c r="B8183" s="61" t="s">
        <v>2192</v>
      </c>
      <c r="C8183" s="61" t="s">
        <v>46</v>
      </c>
      <c r="D8183" s="36">
        <v>5</v>
      </c>
      <c r="E8183" s="36">
        <v>2020</v>
      </c>
      <c r="F8183" s="578">
        <v>3.7011827313806376</v>
      </c>
      <c r="G8183" s="578">
        <v>1207.284797668455</v>
      </c>
      <c r="H8183" s="578">
        <v>2.9525172261540602</v>
      </c>
      <c r="I8183" s="578">
        <v>1.5421003298001725E-2</v>
      </c>
      <c r="J8183" s="578">
        <v>8.0324131267843699E-3</v>
      </c>
      <c r="K8183" s="578">
        <v>3.9836388762310699</v>
      </c>
      <c r="L8183" s="578">
        <v>1292.5220629374151</v>
      </c>
      <c r="M8183" s="578">
        <v>3.2106477705565299</v>
      </c>
      <c r="N8183" s="578">
        <v>1.78987854833394E-2</v>
      </c>
      <c r="O8183" s="578">
        <v>8.5995294502936234E-3</v>
      </c>
      <c r="P8183" s="578">
        <v>3.7011826792266471</v>
      </c>
      <c r="Q8183" s="578">
        <v>1207.284797668455</v>
      </c>
      <c r="R8183" s="578">
        <v>2.9525171773918024</v>
      </c>
      <c r="S8183" s="578">
        <v>1.5421006940490124E-2</v>
      </c>
      <c r="T8183" s="578">
        <v>8.0324131267843699E-3</v>
      </c>
      <c r="U8183" s="578">
        <v>3.9836387719333248</v>
      </c>
      <c r="V8183" s="578">
        <v>1292.5220629374151</v>
      </c>
      <c r="W8183" s="578">
        <v>3.2106475878924026</v>
      </c>
      <c r="X8183" s="578">
        <v>1.7898781330586575E-2</v>
      </c>
      <c r="Y8183" s="578">
        <v>8.5995294502936234E-3</v>
      </c>
    </row>
    <row r="8184" spans="1:25" x14ac:dyDescent="0.3">
      <c r="A8184" s="61" t="s">
        <v>8671</v>
      </c>
      <c r="B8184" s="61" t="s">
        <v>2192</v>
      </c>
      <c r="C8184" s="61" t="s">
        <v>46</v>
      </c>
      <c r="D8184" s="36">
        <v>6</v>
      </c>
      <c r="E8184" s="36">
        <v>2020</v>
      </c>
      <c r="F8184" s="578">
        <v>3.3695490017826102</v>
      </c>
      <c r="G8184" s="578">
        <v>1085.58176040649</v>
      </c>
      <c r="H8184" s="578">
        <v>2.4650695847158151</v>
      </c>
      <c r="I8184" s="578">
        <v>1.1914669200564235E-2</v>
      </c>
      <c r="J8184" s="578">
        <v>7.2227012812315153E-3</v>
      </c>
      <c r="K8184" s="578">
        <v>3.764751792400217</v>
      </c>
      <c r="L8184" s="578">
        <v>1204.6914660135874</v>
      </c>
      <c r="M8184" s="578">
        <v>2.8127295187526475</v>
      </c>
      <c r="N8184" s="578">
        <v>1.6827758375105323E-2</v>
      </c>
      <c r="O8184" s="578">
        <v>8.0151694952898308E-3</v>
      </c>
      <c r="P8184" s="578">
        <v>3.369548845320415</v>
      </c>
      <c r="Q8184" s="578">
        <v>1085.58176040649</v>
      </c>
      <c r="R8184" s="578">
        <v>2.4650694006498526</v>
      </c>
      <c r="S8184" s="578">
        <v>1.1914668646227207E-2</v>
      </c>
      <c r="T8184" s="578">
        <v>7.2227012812315153E-3</v>
      </c>
      <c r="U8184" s="578">
        <v>3.7647517924002196</v>
      </c>
      <c r="V8184" s="578">
        <v>1204.6914660135874</v>
      </c>
      <c r="W8184" s="578">
        <v>2.8127294622948549</v>
      </c>
      <c r="X8184" s="578">
        <v>1.6827757336310773E-2</v>
      </c>
      <c r="Y8184" s="578">
        <v>8.0151694952898308E-3</v>
      </c>
    </row>
    <row r="8185" spans="1:25" x14ac:dyDescent="0.3">
      <c r="A8185" s="61" t="s">
        <v>8672</v>
      </c>
      <c r="B8185" s="61" t="s">
        <v>2192</v>
      </c>
      <c r="C8185" s="61" t="s">
        <v>46</v>
      </c>
      <c r="D8185" s="36">
        <v>7</v>
      </c>
      <c r="E8185" s="36">
        <v>2020</v>
      </c>
      <c r="F8185" s="578">
        <v>3.3807056419236652</v>
      </c>
      <c r="G8185" s="578">
        <v>1048.712399800615</v>
      </c>
      <c r="H8185" s="578">
        <v>2.21431510256176</v>
      </c>
      <c r="I8185" s="578">
        <v>1.2164781476182364E-2</v>
      </c>
      <c r="J8185" s="578">
        <v>6.9773910945514174E-3</v>
      </c>
      <c r="K8185" s="578">
        <v>3.8283425700662148</v>
      </c>
      <c r="L8185" s="578">
        <v>1187.7361361185676</v>
      </c>
      <c r="M8185" s="578">
        <v>2.5764232357566126</v>
      </c>
      <c r="N8185" s="578">
        <v>3.2185760811747302E-2</v>
      </c>
      <c r="O8185" s="578">
        <v>7.9023472280823556E-3</v>
      </c>
      <c r="P8185" s="578">
        <v>3.3807056940673448</v>
      </c>
      <c r="Q8185" s="578">
        <v>1048.712399800615</v>
      </c>
      <c r="R8185" s="578">
        <v>2.214315021896855</v>
      </c>
      <c r="S8185" s="578">
        <v>1.2164778373744368E-2</v>
      </c>
      <c r="T8185" s="578">
        <v>6.9773910945514174E-3</v>
      </c>
      <c r="U8185" s="578">
        <v>3.8283425178860799</v>
      </c>
      <c r="V8185" s="578">
        <v>1187.7361361185676</v>
      </c>
      <c r="W8185" s="578">
        <v>2.5764233626420352</v>
      </c>
      <c r="X8185" s="578">
        <v>3.2185762362056801E-2</v>
      </c>
      <c r="Y8185" s="578">
        <v>7.9023472280823556E-3</v>
      </c>
    </row>
    <row r="8186" spans="1:25" x14ac:dyDescent="0.3">
      <c r="A8186" s="61" t="s">
        <v>8673</v>
      </c>
      <c r="B8186" s="61" t="s">
        <v>2192</v>
      </c>
      <c r="C8186" s="61" t="s">
        <v>46</v>
      </c>
      <c r="D8186" s="36">
        <v>8</v>
      </c>
      <c r="E8186" s="36">
        <v>2020</v>
      </c>
      <c r="F8186" s="578">
        <v>3.2398489771667229</v>
      </c>
      <c r="G8186" s="578">
        <v>929.95333417256654</v>
      </c>
      <c r="H8186" s="578">
        <v>1.8208265317722723</v>
      </c>
      <c r="I8186" s="578">
        <v>1.2340629279568294E-2</v>
      </c>
      <c r="J8186" s="578">
        <v>6.187248451169575E-3</v>
      </c>
      <c r="K8186" s="578">
        <v>3.732939624007328</v>
      </c>
      <c r="L8186" s="578">
        <v>1089.9883244832326</v>
      </c>
      <c r="M8186" s="578">
        <v>2.2009640009358273</v>
      </c>
      <c r="N8186" s="578">
        <v>6.5935779442649251E-2</v>
      </c>
      <c r="O8186" s="578">
        <v>7.2520092459550708E-3</v>
      </c>
      <c r="P8186" s="578">
        <v>3.2398490814800827</v>
      </c>
      <c r="Q8186" s="578">
        <v>929.95334943135549</v>
      </c>
      <c r="R8186" s="578">
        <v>1.8208266443277024</v>
      </c>
      <c r="S8186" s="578">
        <v>1.2340628675625902E-2</v>
      </c>
      <c r="T8186" s="578">
        <v>6.187248451169575E-3</v>
      </c>
      <c r="U8186" s="578">
        <v>3.7329396774135373</v>
      </c>
      <c r="V8186" s="578">
        <v>1089.9883244832326</v>
      </c>
      <c r="W8186" s="578">
        <v>2.2009640074714554</v>
      </c>
      <c r="X8186" s="578">
        <v>6.5935783083356542E-2</v>
      </c>
      <c r="Y8186" s="578">
        <v>7.2520092459550708E-3</v>
      </c>
    </row>
    <row r="8187" spans="1:25" x14ac:dyDescent="0.3">
      <c r="A8187" s="61" t="s">
        <v>8674</v>
      </c>
      <c r="B8187" s="61" t="s">
        <v>2192</v>
      </c>
      <c r="C8187" s="61" t="s">
        <v>46</v>
      </c>
      <c r="D8187" s="36">
        <v>9</v>
      </c>
      <c r="E8187" s="36">
        <v>2020</v>
      </c>
      <c r="F8187" s="578">
        <v>3.2956536960299019</v>
      </c>
      <c r="G8187" s="578">
        <v>889.78903579711869</v>
      </c>
      <c r="H8187" s="578">
        <v>1.5849798968374627</v>
      </c>
      <c r="I8187" s="578">
        <v>1.25933016863655E-2</v>
      </c>
      <c r="J8187" s="578">
        <v>5.9200254108873179E-3</v>
      </c>
      <c r="K8187" s="578">
        <v>3.8195786281120601</v>
      </c>
      <c r="L8187" s="578">
        <v>1065.3221995035751</v>
      </c>
      <c r="M8187" s="578">
        <v>1.9750319700736574</v>
      </c>
      <c r="N8187" s="578">
        <v>0.12506631503674676</v>
      </c>
      <c r="O8187" s="578">
        <v>7.0878880651434823E-3</v>
      </c>
      <c r="P8187" s="578">
        <v>3.2956537481735078</v>
      </c>
      <c r="Q8187" s="578">
        <v>889.78903579711869</v>
      </c>
      <c r="R8187" s="578">
        <v>1.5849799176072925</v>
      </c>
      <c r="S8187" s="578">
        <v>1.2593302206823776E-2</v>
      </c>
      <c r="T8187" s="578">
        <v>5.9200253599556128E-3</v>
      </c>
      <c r="U8187" s="578">
        <v>3.8195786802556624</v>
      </c>
      <c r="V8187" s="578">
        <v>1065.3221995035751</v>
      </c>
      <c r="W8187" s="578">
        <v>1.9750319902765674</v>
      </c>
      <c r="X8187" s="578">
        <v>0.12506631973701524</v>
      </c>
      <c r="Y8187" s="578">
        <v>7.0878881185005051E-3</v>
      </c>
    </row>
    <row r="8188" spans="1:25" x14ac:dyDescent="0.3">
      <c r="A8188" s="61" t="s">
        <v>8675</v>
      </c>
      <c r="B8188" s="61" t="s">
        <v>2192</v>
      </c>
      <c r="C8188" s="61" t="s">
        <v>46</v>
      </c>
      <c r="D8188" s="36">
        <v>10</v>
      </c>
      <c r="E8188" s="36">
        <v>2020</v>
      </c>
      <c r="F8188" s="578">
        <v>3.3427254214586002</v>
      </c>
      <c r="G8188" s="578">
        <v>858.61426417032817</v>
      </c>
      <c r="H8188" s="578">
        <v>1.4000829017677401</v>
      </c>
      <c r="I8188" s="578">
        <v>1.2820569354706352E-2</v>
      </c>
      <c r="J8188" s="578">
        <v>5.712606381469712E-3</v>
      </c>
      <c r="K8188" s="578">
        <v>3.8819175093076375</v>
      </c>
      <c r="L8188" s="578">
        <v>1043.1714680989551</v>
      </c>
      <c r="M8188" s="578">
        <v>1.8014555974526325</v>
      </c>
      <c r="N8188" s="578">
        <v>0.17524061371417024</v>
      </c>
      <c r="O8188" s="578">
        <v>6.9405138444077804E-3</v>
      </c>
      <c r="P8188" s="578">
        <v>3.3427254736022425</v>
      </c>
      <c r="Q8188" s="578">
        <v>858.61426417032817</v>
      </c>
      <c r="R8188" s="578">
        <v>1.4000829288124776</v>
      </c>
      <c r="S8188" s="578">
        <v>1.2820571462687676E-2</v>
      </c>
      <c r="T8188" s="578">
        <v>5.7126064324014153E-3</v>
      </c>
      <c r="U8188" s="578">
        <v>3.8819175068241103</v>
      </c>
      <c r="V8188" s="578">
        <v>1043.1714680989551</v>
      </c>
      <c r="W8188" s="578">
        <v>1.8014555272954225</v>
      </c>
      <c r="X8188" s="578">
        <v>0.17524061891405476</v>
      </c>
      <c r="Y8188" s="578">
        <v>6.940513791050755E-3</v>
      </c>
    </row>
    <row r="8189" spans="1:25" x14ac:dyDescent="0.3">
      <c r="A8189" s="61" t="s">
        <v>8676</v>
      </c>
      <c r="B8189" s="61" t="s">
        <v>2192</v>
      </c>
      <c r="C8189" s="61" t="s">
        <v>46</v>
      </c>
      <c r="D8189" s="36">
        <v>11</v>
      </c>
      <c r="E8189" s="36">
        <v>2020</v>
      </c>
      <c r="F8189" s="578">
        <v>3.4101150297982077</v>
      </c>
      <c r="G8189" s="578">
        <v>834.16520563761321</v>
      </c>
      <c r="H8189" s="578">
        <v>1.2403421311306926</v>
      </c>
      <c r="I8189" s="578">
        <v>1.3251435142706176E-2</v>
      </c>
      <c r="J8189" s="578">
        <v>5.5499434311059269E-3</v>
      </c>
      <c r="K8189" s="578">
        <v>3.9388721521759149</v>
      </c>
      <c r="L8189" s="578">
        <v>1018.3548755645706</v>
      </c>
      <c r="M8189" s="578">
        <v>1.6278539339540026</v>
      </c>
      <c r="N8189" s="578">
        <v>0.19413472377103325</v>
      </c>
      <c r="O8189" s="578">
        <v>6.7754085466731296E-3</v>
      </c>
      <c r="P8189" s="578">
        <v>3.41011502980336</v>
      </c>
      <c r="Q8189" s="578">
        <v>834.16522598266545</v>
      </c>
      <c r="R8189" s="578">
        <v>1.2403421757656625</v>
      </c>
      <c r="S8189" s="578">
        <v>1.3251435141720877E-2</v>
      </c>
      <c r="T8189" s="578">
        <v>5.5499434820376293E-3</v>
      </c>
      <c r="U8189" s="578">
        <v>3.9388721000218503</v>
      </c>
      <c r="V8189" s="578">
        <v>1018.3548755645706</v>
      </c>
      <c r="W8189" s="578">
        <v>1.627853904950215</v>
      </c>
      <c r="X8189" s="578">
        <v>0.19413472907520626</v>
      </c>
      <c r="Y8189" s="578">
        <v>6.7754086485365371E-3</v>
      </c>
    </row>
    <row r="8190" spans="1:25" x14ac:dyDescent="0.3">
      <c r="A8190" s="61" t="s">
        <v>8677</v>
      </c>
      <c r="B8190" s="61" t="s">
        <v>2192</v>
      </c>
      <c r="C8190" s="61" t="s">
        <v>46</v>
      </c>
      <c r="D8190" s="36">
        <v>12</v>
      </c>
      <c r="E8190" s="36">
        <v>2020</v>
      </c>
      <c r="F8190" s="578">
        <v>3.4652532998621397</v>
      </c>
      <c r="G8190" s="578">
        <v>814.16451644897404</v>
      </c>
      <c r="H8190" s="578">
        <v>1.1096483589189974</v>
      </c>
      <c r="I8190" s="578">
        <v>1.3603954228301475E-2</v>
      </c>
      <c r="J8190" s="578">
        <v>5.4168718027843427E-3</v>
      </c>
      <c r="K8190" s="578">
        <v>3.9751288552480024</v>
      </c>
      <c r="L8190" s="578">
        <v>993.02031580606877</v>
      </c>
      <c r="M8190" s="578">
        <v>1.4702882427936823</v>
      </c>
      <c r="N8190" s="578">
        <v>0.18537897794885752</v>
      </c>
      <c r="O8190" s="578">
        <v>6.6068494027907302E-3</v>
      </c>
      <c r="P8190" s="578">
        <v>3.4652530924876497</v>
      </c>
      <c r="Q8190" s="578">
        <v>814.16451644897404</v>
      </c>
      <c r="R8190" s="578">
        <v>1.1096483800320076</v>
      </c>
      <c r="S8190" s="578">
        <v>1.3603953708184176E-2</v>
      </c>
      <c r="T8190" s="578">
        <v>5.4168719046477475E-3</v>
      </c>
      <c r="U8190" s="578">
        <v>3.975128750945105</v>
      </c>
      <c r="V8190" s="578">
        <v>993.02031548817922</v>
      </c>
      <c r="W8190" s="578">
        <v>1.4702882537155</v>
      </c>
      <c r="X8190" s="578">
        <v>0.18537897266954373</v>
      </c>
      <c r="Y8190" s="578">
        <v>6.6068494537224326E-3</v>
      </c>
    </row>
    <row r="8191" spans="1:25" x14ac:dyDescent="0.3">
      <c r="A8191" s="61" t="s">
        <v>8678</v>
      </c>
      <c r="B8191" s="61" t="s">
        <v>2192</v>
      </c>
      <c r="C8191" s="61" t="s">
        <v>46</v>
      </c>
      <c r="D8191" s="36">
        <v>13</v>
      </c>
      <c r="E8191" s="36">
        <v>2020</v>
      </c>
      <c r="F8191" s="578">
        <v>3.3499434353897897</v>
      </c>
      <c r="G8191" s="578">
        <v>767.78463904062846</v>
      </c>
      <c r="H8191" s="578">
        <v>0.99334858926219005</v>
      </c>
      <c r="I8191" s="578">
        <v>1.3657525039737524E-2</v>
      </c>
      <c r="J8191" s="578">
        <v>5.1082932186545769E-3</v>
      </c>
      <c r="K8191" s="578">
        <v>3.8493672309568074</v>
      </c>
      <c r="L8191" s="578">
        <v>942.04823557535769</v>
      </c>
      <c r="M8191" s="578">
        <v>1.3311057244239501</v>
      </c>
      <c r="N8191" s="578">
        <v>0.16909338711654176</v>
      </c>
      <c r="O8191" s="578">
        <v>6.2677190774896472E-3</v>
      </c>
      <c r="P8191" s="578">
        <v>3.3499433832409204</v>
      </c>
      <c r="Q8191" s="578">
        <v>767.78463904062846</v>
      </c>
      <c r="R8191" s="578">
        <v>0.99334860730171604</v>
      </c>
      <c r="S8191" s="578">
        <v>1.365752400556625E-2</v>
      </c>
      <c r="T8191" s="578">
        <v>5.108293165297555E-3</v>
      </c>
      <c r="U8191" s="578">
        <v>3.8493671787975101</v>
      </c>
      <c r="V8191" s="578">
        <v>942.04823557535769</v>
      </c>
      <c r="W8191" s="578">
        <v>1.3311057030714399</v>
      </c>
      <c r="X8191" s="578">
        <v>0.16909339761938674</v>
      </c>
      <c r="Y8191" s="578">
        <v>6.2677190265579422E-3</v>
      </c>
    </row>
    <row r="8192" spans="1:25" x14ac:dyDescent="0.3">
      <c r="A8192" s="61" t="s">
        <v>8679</v>
      </c>
      <c r="B8192" s="61" t="s">
        <v>2192</v>
      </c>
      <c r="C8192" s="61" t="s">
        <v>46</v>
      </c>
      <c r="D8192" s="36">
        <v>14</v>
      </c>
      <c r="E8192" s="36">
        <v>2020</v>
      </c>
      <c r="F8192" s="578">
        <v>3.2215822962493004</v>
      </c>
      <c r="G8192" s="578">
        <v>749.9123776753737</v>
      </c>
      <c r="H8192" s="578">
        <v>0.95824945649261717</v>
      </c>
      <c r="I8192" s="578">
        <v>1.4855633201174523E-2</v>
      </c>
      <c r="J8192" s="578">
        <v>4.9893822627685297E-3</v>
      </c>
      <c r="K8192" s="578">
        <v>3.7040901387066048</v>
      </c>
      <c r="L8192" s="578">
        <v>915.39979044596328</v>
      </c>
      <c r="M8192" s="578">
        <v>1.2670084144328899</v>
      </c>
      <c r="N8192" s="578">
        <v>0.1517136079237385</v>
      </c>
      <c r="O8192" s="578">
        <v>6.0904171720418693E-3</v>
      </c>
      <c r="P8192" s="578">
        <v>3.22158229625453</v>
      </c>
      <c r="Q8192" s="578">
        <v>749.9123776753737</v>
      </c>
      <c r="R8192" s="578">
        <v>0.95824949900118828</v>
      </c>
      <c r="S8192" s="578">
        <v>1.4855632153436625E-2</v>
      </c>
      <c r="T8192" s="578">
        <v>4.9893822627685297E-3</v>
      </c>
      <c r="U8192" s="578">
        <v>3.7040901908554376</v>
      </c>
      <c r="V8192" s="578">
        <v>915.39979553222622</v>
      </c>
      <c r="W8192" s="578">
        <v>1.2670084277821474</v>
      </c>
      <c r="X8192" s="578">
        <v>0.1517136079237385</v>
      </c>
      <c r="Y8192" s="578">
        <v>6.0904171211101669E-3</v>
      </c>
    </row>
    <row r="8193" spans="1:25" x14ac:dyDescent="0.3">
      <c r="A8193" s="61" t="s">
        <v>8680</v>
      </c>
      <c r="B8193" s="61" t="s">
        <v>2192</v>
      </c>
      <c r="C8193" s="61" t="s">
        <v>46</v>
      </c>
      <c r="D8193" s="36">
        <v>15</v>
      </c>
      <c r="E8193" s="36">
        <v>2020</v>
      </c>
      <c r="F8193" s="578">
        <v>3.1101179345176071</v>
      </c>
      <c r="G8193" s="578">
        <v>736.51143709818473</v>
      </c>
      <c r="H8193" s="578">
        <v>0.93332479941636626</v>
      </c>
      <c r="I8193" s="578">
        <v>1.59772081805537E-2</v>
      </c>
      <c r="J8193" s="578">
        <v>4.9002251713924673E-3</v>
      </c>
      <c r="K8193" s="578">
        <v>3.5740093928294097</v>
      </c>
      <c r="L8193" s="578">
        <v>893.59099260965934</v>
      </c>
      <c r="M8193" s="578">
        <v>1.2174078916344375</v>
      </c>
      <c r="N8193" s="578">
        <v>0.13969675686500149</v>
      </c>
      <c r="O8193" s="578">
        <v>5.9453190964025701E-3</v>
      </c>
      <c r="P8193" s="578">
        <v>3.1101178823687325</v>
      </c>
      <c r="Q8193" s="578">
        <v>736.51143709818473</v>
      </c>
      <c r="R8193" s="578">
        <v>0.93332479835711002</v>
      </c>
      <c r="S8193" s="578">
        <v>1.5977208175627276E-2</v>
      </c>
      <c r="T8193" s="578">
        <v>4.9002251713924673E-3</v>
      </c>
      <c r="U8193" s="578">
        <v>3.5740091333060824</v>
      </c>
      <c r="V8193" s="578">
        <v>893.59099769592217</v>
      </c>
      <c r="W8193" s="578">
        <v>1.2174078918084552</v>
      </c>
      <c r="X8193" s="578">
        <v>0.13969677249557799</v>
      </c>
      <c r="Y8193" s="578">
        <v>5.9453190964025701E-3</v>
      </c>
    </row>
    <row r="8194" spans="1:25" x14ac:dyDescent="0.3">
      <c r="A8194" s="580" t="s">
        <v>8681</v>
      </c>
      <c r="B8194" s="580" t="s">
        <v>2192</v>
      </c>
      <c r="C8194" s="580" t="s">
        <v>46</v>
      </c>
      <c r="D8194" s="581">
        <v>16</v>
      </c>
      <c r="E8194" s="581">
        <v>2020</v>
      </c>
      <c r="F8194" s="582">
        <v>3.0458868878577001</v>
      </c>
      <c r="G8194" s="582">
        <v>740.14182980855276</v>
      </c>
      <c r="H8194" s="582">
        <v>0.93308101932810217</v>
      </c>
      <c r="I8194" s="582">
        <v>1.7897340742971776E-2</v>
      </c>
      <c r="J8194" s="582">
        <v>4.9243788477421396E-3</v>
      </c>
      <c r="K8194" s="582">
        <v>3.48920694574538</v>
      </c>
      <c r="L8194" s="582">
        <v>888.26018873850478</v>
      </c>
      <c r="M8194" s="582">
        <v>1.1908965073010473</v>
      </c>
      <c r="N8194" s="582">
        <v>0.13130141781524149</v>
      </c>
      <c r="O8194" s="582">
        <v>5.9098495476064229E-3</v>
      </c>
      <c r="P8194" s="582">
        <v>3.0458870443354327</v>
      </c>
      <c r="Q8194" s="582">
        <v>740.14183521270718</v>
      </c>
      <c r="R8194" s="582">
        <v>0.9330809998509717</v>
      </c>
      <c r="S8194" s="582">
        <v>1.7897340223574525E-2</v>
      </c>
      <c r="T8194" s="582">
        <v>4.9243788477421396E-3</v>
      </c>
      <c r="U8194" s="582">
        <v>3.4892070488065148</v>
      </c>
      <c r="V8194" s="582">
        <v>888.2601884206133</v>
      </c>
      <c r="W8194" s="582">
        <v>1.1908965042412025</v>
      </c>
      <c r="X8194" s="582">
        <v>0.13130141781524149</v>
      </c>
      <c r="Y8194" s="582">
        <v>5.9098495500317424E-3</v>
      </c>
    </row>
    <row r="8195" spans="1:25" x14ac:dyDescent="0.3">
      <c r="A8195" s="61" t="s">
        <v>8682</v>
      </c>
      <c r="B8195" s="61" t="s">
        <v>2192</v>
      </c>
      <c r="C8195" s="61" t="s">
        <v>46</v>
      </c>
      <c r="D8195" s="36">
        <v>1</v>
      </c>
      <c r="E8195" s="36">
        <v>2030</v>
      </c>
      <c r="F8195" s="578">
        <v>13.073326513786874</v>
      </c>
      <c r="G8195" s="578">
        <v>6172.7684580484984</v>
      </c>
      <c r="H8195" s="578">
        <v>14.694554640615575</v>
      </c>
      <c r="I8195" s="578">
        <v>2.43601255591177E-2</v>
      </c>
      <c r="J8195" s="578">
        <v>4.1157478272604402E-2</v>
      </c>
      <c r="K8195" s="578">
        <v>13.12941417482635</v>
      </c>
      <c r="L8195" s="578">
        <v>6215.971522013343</v>
      </c>
      <c r="M8195" s="578">
        <v>14.782942873416024</v>
      </c>
      <c r="N8195" s="578">
        <v>2.4588158562285852E-2</v>
      </c>
      <c r="O8195" s="578">
        <v>4.1445550547602197E-2</v>
      </c>
      <c r="P8195" s="578">
        <v>13.073327035306901</v>
      </c>
      <c r="Q8195" s="578">
        <v>6172.7685114542601</v>
      </c>
      <c r="R8195" s="578">
        <v>14.69455458153965</v>
      </c>
      <c r="S8195" s="578">
        <v>2.4360125030701299E-2</v>
      </c>
      <c r="T8195" s="578">
        <v>4.1157478272604402E-2</v>
      </c>
      <c r="U8195" s="578">
        <v>13.129413131755523</v>
      </c>
      <c r="V8195" s="578">
        <v>6215.9714686075804</v>
      </c>
      <c r="W8195" s="578">
        <v>14.782941777115974</v>
      </c>
      <c r="X8195" s="578">
        <v>2.4588159080849402E-2</v>
      </c>
      <c r="Y8195" s="578">
        <v>4.1445551071471146E-2</v>
      </c>
    </row>
    <row r="8196" spans="1:25" x14ac:dyDescent="0.3">
      <c r="A8196" s="61" t="s">
        <v>8683</v>
      </c>
      <c r="B8196" s="61" t="s">
        <v>2192</v>
      </c>
      <c r="C8196" s="61" t="s">
        <v>46</v>
      </c>
      <c r="D8196" s="36">
        <v>2</v>
      </c>
      <c r="E8196" s="36">
        <v>2030</v>
      </c>
      <c r="F8196" s="578">
        <v>7.1816707756771923</v>
      </c>
      <c r="G8196" s="578">
        <v>3078.3928171793555</v>
      </c>
      <c r="H8196" s="578">
        <v>7.6398452009646727</v>
      </c>
      <c r="I8196" s="578">
        <v>1.1989288315703523E-2</v>
      </c>
      <c r="J8196" s="578">
        <v>2.0525479301189323E-2</v>
      </c>
      <c r="K8196" s="578">
        <v>7.2510261990005311</v>
      </c>
      <c r="L8196" s="578">
        <v>3130.5604235331175</v>
      </c>
      <c r="M8196" s="578">
        <v>7.7530614126820456</v>
      </c>
      <c r="N8196" s="578">
        <v>1.2266740301432306E-2</v>
      </c>
      <c r="O8196" s="578">
        <v>2.08732932611989E-2</v>
      </c>
      <c r="P8196" s="578">
        <v>7.1816705670762477</v>
      </c>
      <c r="Q8196" s="578">
        <v>3078.3928171793555</v>
      </c>
      <c r="R8196" s="578">
        <v>7.639845547255387</v>
      </c>
      <c r="S8196" s="578">
        <v>1.1989288312558171E-2</v>
      </c>
      <c r="T8196" s="578">
        <v>2.0525479301189323E-2</v>
      </c>
      <c r="U8196" s="578">
        <v>7.2510263504958203</v>
      </c>
      <c r="V8196" s="578">
        <v>3130.56052780151</v>
      </c>
      <c r="W8196" s="578">
        <v>7.7530605892619207</v>
      </c>
      <c r="X8196" s="578">
        <v>1.226674014139913E-2</v>
      </c>
      <c r="Y8196" s="578">
        <v>2.0873293785067852E-2</v>
      </c>
    </row>
    <row r="8197" spans="1:25" x14ac:dyDescent="0.3">
      <c r="A8197" s="61" t="s">
        <v>8684</v>
      </c>
      <c r="B8197" s="61" t="s">
        <v>2192</v>
      </c>
      <c r="C8197" s="61" t="s">
        <v>46</v>
      </c>
      <c r="D8197" s="36">
        <v>3</v>
      </c>
      <c r="E8197" s="36">
        <v>2030</v>
      </c>
      <c r="F8197" s="578">
        <v>4.2118965998978748</v>
      </c>
      <c r="G8197" s="578">
        <v>1749.4025166829376</v>
      </c>
      <c r="H8197" s="578">
        <v>4.1490483655052177</v>
      </c>
      <c r="I8197" s="578">
        <v>7.1482608881675899E-3</v>
      </c>
      <c r="J8197" s="578">
        <v>1.1664313050763025E-2</v>
      </c>
      <c r="K8197" s="578">
        <v>4.22489669174524</v>
      </c>
      <c r="L8197" s="578">
        <v>1765.9742902119926</v>
      </c>
      <c r="M8197" s="578">
        <v>4.2044152476373675</v>
      </c>
      <c r="N8197" s="578">
        <v>7.2260509341125021E-3</v>
      </c>
      <c r="O8197" s="578">
        <v>1.1774785535332375E-2</v>
      </c>
      <c r="P8197" s="578">
        <v>4.2118964434409101</v>
      </c>
      <c r="Q8197" s="578">
        <v>1749.4025166829376</v>
      </c>
      <c r="R8197" s="578">
        <v>4.1490482916863849</v>
      </c>
      <c r="S8197" s="578">
        <v>7.1482603637681025E-3</v>
      </c>
      <c r="T8197" s="578">
        <v>1.1664315146238825E-2</v>
      </c>
      <c r="U8197" s="578">
        <v>4.2248966395650251</v>
      </c>
      <c r="V8197" s="578">
        <v>1765.9742902119926</v>
      </c>
      <c r="W8197" s="578">
        <v>4.2044150985348052</v>
      </c>
      <c r="X8197" s="578">
        <v>7.2260507773194097E-3</v>
      </c>
      <c r="Y8197" s="578">
        <v>1.1774785535332375E-2</v>
      </c>
    </row>
    <row r="8198" spans="1:25" x14ac:dyDescent="0.3">
      <c r="A8198" s="61" t="s">
        <v>8685</v>
      </c>
      <c r="B8198" s="61" t="s">
        <v>2192</v>
      </c>
      <c r="C8198" s="61" t="s">
        <v>46</v>
      </c>
      <c r="D8198" s="36">
        <v>4</v>
      </c>
      <c r="E8198" s="36">
        <v>2030</v>
      </c>
      <c r="F8198" s="578">
        <v>3.5033464422003751</v>
      </c>
      <c r="G8198" s="578">
        <v>1385.3899943033825</v>
      </c>
      <c r="H8198" s="578">
        <v>3.1198385604714804</v>
      </c>
      <c r="I8198" s="578">
        <v>6.2103464221460493E-3</v>
      </c>
      <c r="J8198" s="578">
        <v>9.237208932366528E-3</v>
      </c>
      <c r="K8198" s="578">
        <v>3.6015782037550199</v>
      </c>
      <c r="L8198" s="578">
        <v>1431.5090942382726</v>
      </c>
      <c r="M8198" s="578">
        <v>3.2704946723967252</v>
      </c>
      <c r="N8198" s="578">
        <v>6.422360835396523E-3</v>
      </c>
      <c r="O8198" s="578">
        <v>9.544716236026313E-3</v>
      </c>
      <c r="P8198" s="578">
        <v>3.50334649807973</v>
      </c>
      <c r="Q8198" s="578">
        <v>1385.3899943033825</v>
      </c>
      <c r="R8198" s="578">
        <v>3.1198385196851897</v>
      </c>
      <c r="S8198" s="578">
        <v>6.210346472187208E-3</v>
      </c>
      <c r="T8198" s="578">
        <v>9.2372088256524824E-3</v>
      </c>
      <c r="U8198" s="578">
        <v>3.6015779429951573</v>
      </c>
      <c r="V8198" s="578">
        <v>1431.5090942382726</v>
      </c>
      <c r="W8198" s="578">
        <v>3.2704944524096646</v>
      </c>
      <c r="X8198" s="578">
        <v>6.4223607868901383E-3</v>
      </c>
      <c r="Y8198" s="578">
        <v>9.544716236026313E-3</v>
      </c>
    </row>
    <row r="8199" spans="1:25" x14ac:dyDescent="0.3">
      <c r="A8199" s="61" t="s">
        <v>8686</v>
      </c>
      <c r="B8199" s="61" t="s">
        <v>2192</v>
      </c>
      <c r="C8199" s="61" t="s">
        <v>46</v>
      </c>
      <c r="D8199" s="36">
        <v>5</v>
      </c>
      <c r="E8199" s="36">
        <v>2030</v>
      </c>
      <c r="F8199" s="578">
        <v>3.1375354094341175</v>
      </c>
      <c r="G8199" s="578">
        <v>1208.7139638264925</v>
      </c>
      <c r="H8199" s="578">
        <v>2.52030462458363</v>
      </c>
      <c r="I8199" s="578">
        <v>5.9361899459607469E-3</v>
      </c>
      <c r="J8199" s="578">
        <v>8.0592090283365236E-3</v>
      </c>
      <c r="K8199" s="578">
        <v>3.3392956827019553</v>
      </c>
      <c r="L8199" s="578">
        <v>1294.0152931213299</v>
      </c>
      <c r="M8199" s="578">
        <v>2.7862461037020627</v>
      </c>
      <c r="N8199" s="578">
        <v>6.9382386051112573E-3</v>
      </c>
      <c r="O8199" s="578">
        <v>8.6279724297734558E-3</v>
      </c>
      <c r="P8199" s="578">
        <v>3.1375352529719254</v>
      </c>
      <c r="Q8199" s="578">
        <v>1208.7139638264925</v>
      </c>
      <c r="R8199" s="578">
        <v>2.5203046227649448</v>
      </c>
      <c r="S8199" s="578">
        <v>5.9361899968735019E-3</v>
      </c>
      <c r="T8199" s="578">
        <v>8.059208926473117E-3</v>
      </c>
      <c r="U8199" s="578">
        <v>3.3392956826915725</v>
      </c>
      <c r="V8199" s="578">
        <v>1294.0152931213299</v>
      </c>
      <c r="W8199" s="578">
        <v>2.786246057039528</v>
      </c>
      <c r="X8199" s="578">
        <v>6.9382386051112573E-3</v>
      </c>
      <c r="Y8199" s="578">
        <v>8.6279724831304777E-3</v>
      </c>
    </row>
    <row r="8200" spans="1:25" x14ac:dyDescent="0.3">
      <c r="A8200" s="61" t="s">
        <v>8687</v>
      </c>
      <c r="B8200" s="61" t="s">
        <v>2192</v>
      </c>
      <c r="C8200" s="61" t="s">
        <v>46</v>
      </c>
      <c r="D8200" s="36">
        <v>6</v>
      </c>
      <c r="E8200" s="36">
        <v>2030</v>
      </c>
      <c r="F8200" s="578">
        <v>2.8190607734996576</v>
      </c>
      <c r="G8200" s="578">
        <v>1086.8204040527276</v>
      </c>
      <c r="H8200" s="578">
        <v>2.0807691425770773</v>
      </c>
      <c r="I8200" s="578">
        <v>5.240308831882123E-3</v>
      </c>
      <c r="J8200" s="578">
        <v>7.2464841578039306E-3</v>
      </c>
      <c r="K8200" s="578">
        <v>3.11103229149739</v>
      </c>
      <c r="L8200" s="578">
        <v>1206.0109494527126</v>
      </c>
      <c r="M8200" s="578">
        <v>2.4322241001124527</v>
      </c>
      <c r="N8200" s="578">
        <v>8.2597174327550624E-3</v>
      </c>
      <c r="O8200" s="578">
        <v>8.0411980064430521E-3</v>
      </c>
      <c r="P8200" s="578">
        <v>2.8190608256469774</v>
      </c>
      <c r="Q8200" s="578">
        <v>1086.8203519185327</v>
      </c>
      <c r="R8200" s="578">
        <v>2.0807691138046076</v>
      </c>
      <c r="S8200" s="578">
        <v>5.2403087809504197E-3</v>
      </c>
      <c r="T8200" s="578">
        <v>7.2464841578039271E-3</v>
      </c>
      <c r="U8200" s="578">
        <v>3.11103229149739</v>
      </c>
      <c r="V8200" s="578">
        <v>1206.0109494527126</v>
      </c>
      <c r="W8200" s="578">
        <v>2.4322240107661202</v>
      </c>
      <c r="X8200" s="578">
        <v>8.2597173847413115E-3</v>
      </c>
      <c r="Y8200" s="578">
        <v>8.0411979530860302E-3</v>
      </c>
    </row>
    <row r="8201" spans="1:25" x14ac:dyDescent="0.3">
      <c r="A8201" s="61" t="s">
        <v>8688</v>
      </c>
      <c r="B8201" s="61" t="s">
        <v>2192</v>
      </c>
      <c r="C8201" s="61" t="s">
        <v>46</v>
      </c>
      <c r="D8201" s="36">
        <v>7</v>
      </c>
      <c r="E8201" s="36">
        <v>2030</v>
      </c>
      <c r="F8201" s="578">
        <v>2.8323712092940552</v>
      </c>
      <c r="G8201" s="578">
        <v>1049.8588568369501</v>
      </c>
      <c r="H8201" s="578">
        <v>1.8526619708782099</v>
      </c>
      <c r="I8201" s="578">
        <v>6.4915956246333357E-3</v>
      </c>
      <c r="J8201" s="578">
        <v>7.00003707121747E-3</v>
      </c>
      <c r="K8201" s="578">
        <v>3.1735400170101626</v>
      </c>
      <c r="L8201" s="578">
        <v>1188.9676958719801</v>
      </c>
      <c r="M8201" s="578">
        <v>2.2024095199335498</v>
      </c>
      <c r="N8201" s="578">
        <v>2.34079033810606E-2</v>
      </c>
      <c r="O8201" s="578">
        <v>7.9275558382505534E-3</v>
      </c>
      <c r="P8201" s="578">
        <v>2.8323713136069255</v>
      </c>
      <c r="Q8201" s="578">
        <v>1049.8589083353625</v>
      </c>
      <c r="R8201" s="578">
        <v>1.8526619747487199</v>
      </c>
      <c r="S8201" s="578">
        <v>6.4915955712952647E-3</v>
      </c>
      <c r="T8201" s="578">
        <v>7.00003707121747E-3</v>
      </c>
      <c r="U8201" s="578">
        <v>3.1735397562295748</v>
      </c>
      <c r="V8201" s="578">
        <v>1188.9676958719801</v>
      </c>
      <c r="W8201" s="578">
        <v>2.2024094792154698</v>
      </c>
      <c r="X8201" s="578">
        <v>2.34079033810606E-2</v>
      </c>
      <c r="Y8201" s="578">
        <v>7.9275556781794859E-3</v>
      </c>
    </row>
    <row r="8202" spans="1:25" x14ac:dyDescent="0.3">
      <c r="A8202" s="61" t="s">
        <v>8689</v>
      </c>
      <c r="B8202" s="61" t="s">
        <v>2192</v>
      </c>
      <c r="C8202" s="61" t="s">
        <v>46</v>
      </c>
      <c r="D8202" s="36">
        <v>8</v>
      </c>
      <c r="E8202" s="36">
        <v>2030</v>
      </c>
      <c r="F8202" s="578">
        <v>2.79569670573217</v>
      </c>
      <c r="G8202" s="578">
        <v>930.97079404195097</v>
      </c>
      <c r="H8202" s="578">
        <v>1.516472480280445</v>
      </c>
      <c r="I8202" s="578">
        <v>7.9807712706762186E-3</v>
      </c>
      <c r="J8202" s="578">
        <v>6.2073329948664898E-3</v>
      </c>
      <c r="K8202" s="578">
        <v>3.1751477278982003</v>
      </c>
      <c r="L8202" s="578">
        <v>1091.1013501485149</v>
      </c>
      <c r="M8202" s="578">
        <v>1.8667317439361151</v>
      </c>
      <c r="N8202" s="578">
        <v>5.6081733603605195E-2</v>
      </c>
      <c r="O8202" s="578">
        <v>7.27501807947798E-3</v>
      </c>
      <c r="P8202" s="578">
        <v>2.7956968100386677</v>
      </c>
      <c r="Q8202" s="578">
        <v>930.97078323364212</v>
      </c>
      <c r="R8202" s="578">
        <v>1.516472439290125</v>
      </c>
      <c r="S8202" s="578">
        <v>7.9807711719770899E-3</v>
      </c>
      <c r="T8202" s="578">
        <v>6.2073329924411721E-3</v>
      </c>
      <c r="U8202" s="578">
        <v>3.1751476235743472</v>
      </c>
      <c r="V8202" s="578">
        <v>1091.1013501485149</v>
      </c>
      <c r="W8202" s="578">
        <v>1.8667317300305475</v>
      </c>
      <c r="X8202" s="578">
        <v>5.6081732541618551E-2</v>
      </c>
      <c r="Y8202" s="578">
        <v>7.2750181328350028E-3</v>
      </c>
    </row>
    <row r="8203" spans="1:25" x14ac:dyDescent="0.3">
      <c r="A8203" s="61" t="s">
        <v>8690</v>
      </c>
      <c r="B8203" s="61" t="s">
        <v>2192</v>
      </c>
      <c r="C8203" s="61" t="s">
        <v>46</v>
      </c>
      <c r="D8203" s="36">
        <v>9</v>
      </c>
      <c r="E8203" s="36">
        <v>2030</v>
      </c>
      <c r="F8203" s="578">
        <v>2.8987719767242148</v>
      </c>
      <c r="G8203" s="578">
        <v>890.74072392781534</v>
      </c>
      <c r="H8203" s="578">
        <v>1.30716694720725</v>
      </c>
      <c r="I8203" s="578">
        <v>9.5322757344054737E-3</v>
      </c>
      <c r="J8203" s="578">
        <v>5.9390949778996048E-3</v>
      </c>
      <c r="K8203" s="578">
        <v>3.3048310464043076</v>
      </c>
      <c r="L8203" s="578">
        <v>1066.3766695658351</v>
      </c>
      <c r="M8203" s="578">
        <v>1.6527777226562326</v>
      </c>
      <c r="N8203" s="578">
        <v>0.11676098556442083</v>
      </c>
      <c r="O8203" s="578">
        <v>7.1101556071274273E-3</v>
      </c>
      <c r="P8203" s="578">
        <v>2.8987720288819174</v>
      </c>
      <c r="Q8203" s="578">
        <v>890.74072901407851</v>
      </c>
      <c r="R8203" s="578">
        <v>1.3071670212135924</v>
      </c>
      <c r="S8203" s="578">
        <v>9.5322752206925421E-3</v>
      </c>
      <c r="T8203" s="578">
        <v>5.9390950797630123E-3</v>
      </c>
      <c r="U8203" s="578">
        <v>3.3048307868652151</v>
      </c>
      <c r="V8203" s="578">
        <v>1066.3766695658351</v>
      </c>
      <c r="W8203" s="578">
        <v>1.652777736395965</v>
      </c>
      <c r="X8203" s="578">
        <v>0.11676098556957482</v>
      </c>
      <c r="Y8203" s="578">
        <v>7.1101555561957222E-3</v>
      </c>
    </row>
    <row r="8204" spans="1:25" x14ac:dyDescent="0.3">
      <c r="A8204" s="61" t="s">
        <v>8691</v>
      </c>
      <c r="B8204" s="61" t="s">
        <v>2192</v>
      </c>
      <c r="C8204" s="61" t="s">
        <v>46</v>
      </c>
      <c r="D8204" s="36">
        <v>10</v>
      </c>
      <c r="E8204" s="36">
        <v>2030</v>
      </c>
      <c r="F8204" s="578">
        <v>2.9825988702558925</v>
      </c>
      <c r="G8204" s="578">
        <v>859.51546001434281</v>
      </c>
      <c r="H8204" s="578">
        <v>1.1433341845231499</v>
      </c>
      <c r="I8204" s="578">
        <v>1.0766154091129443E-2</v>
      </c>
      <c r="J8204" s="578">
        <v>5.7308964896947128E-3</v>
      </c>
      <c r="K8204" s="578">
        <v>3.400097611515013</v>
      </c>
      <c r="L8204" s="578">
        <v>1044.1805292765248</v>
      </c>
      <c r="M8204" s="578">
        <v>1.4928017308414625</v>
      </c>
      <c r="N8204" s="578">
        <v>0.16880026751581026</v>
      </c>
      <c r="O8204" s="578">
        <v>6.9621574511984294E-3</v>
      </c>
      <c r="P8204" s="578">
        <v>2.9825989199107403</v>
      </c>
      <c r="Q8204" s="578">
        <v>859.51545461018827</v>
      </c>
      <c r="R8204" s="578">
        <v>1.1433341866428799</v>
      </c>
      <c r="S8204" s="578">
        <v>1.076615432793912E-2</v>
      </c>
      <c r="T8204" s="578">
        <v>5.7308964896947128E-3</v>
      </c>
      <c r="U8204" s="578">
        <v>3.4000975072121151</v>
      </c>
      <c r="V8204" s="578">
        <v>1044.1805292765248</v>
      </c>
      <c r="W8204" s="578">
        <v>1.4928016704200924</v>
      </c>
      <c r="X8204" s="578">
        <v>0.16880026751581026</v>
      </c>
      <c r="Y8204" s="578">
        <v>6.9621574511984294E-3</v>
      </c>
    </row>
    <row r="8205" spans="1:25" x14ac:dyDescent="0.3">
      <c r="A8205" s="61" t="s">
        <v>8692</v>
      </c>
      <c r="B8205" s="61" t="s">
        <v>2192</v>
      </c>
      <c r="C8205" s="61" t="s">
        <v>46</v>
      </c>
      <c r="D8205" s="36">
        <v>11</v>
      </c>
      <c r="E8205" s="36">
        <v>2030</v>
      </c>
      <c r="F8205" s="578">
        <v>3.0793093263859301</v>
      </c>
      <c r="G8205" s="578">
        <v>835.0286324818926</v>
      </c>
      <c r="H8205" s="578">
        <v>1.0038312518063315</v>
      </c>
      <c r="I8205" s="578">
        <v>1.1973130282588777E-2</v>
      </c>
      <c r="J8205" s="578">
        <v>5.567627255610808E-3</v>
      </c>
      <c r="K8205" s="578">
        <v>3.4859113128553201</v>
      </c>
      <c r="L8205" s="578">
        <v>1019.3254013061485</v>
      </c>
      <c r="M8205" s="578">
        <v>1.3352539962168775</v>
      </c>
      <c r="N8205" s="578">
        <v>0.190514101515873</v>
      </c>
      <c r="O8205" s="578">
        <v>6.7964485885264906E-3</v>
      </c>
      <c r="P8205" s="578">
        <v>3.0793091177696725</v>
      </c>
      <c r="Q8205" s="578">
        <v>835.0286324818926</v>
      </c>
      <c r="R8205" s="578">
        <v>1.0038312889252334</v>
      </c>
      <c r="S8205" s="578">
        <v>1.1973131167678702E-2</v>
      </c>
      <c r="T8205" s="578">
        <v>5.5676271488967624E-3</v>
      </c>
      <c r="U8205" s="578">
        <v>3.4859111042390651</v>
      </c>
      <c r="V8205" s="578">
        <v>1019.3254013061485</v>
      </c>
      <c r="W8205" s="578">
        <v>1.3352538699232299</v>
      </c>
      <c r="X8205" s="578">
        <v>0.190514101515873</v>
      </c>
      <c r="Y8205" s="578">
        <v>6.7964485885264906E-3</v>
      </c>
    </row>
    <row r="8206" spans="1:25" x14ac:dyDescent="0.3">
      <c r="A8206" s="61" t="s">
        <v>8693</v>
      </c>
      <c r="B8206" s="61" t="s">
        <v>2192</v>
      </c>
      <c r="C8206" s="61" t="s">
        <v>46</v>
      </c>
      <c r="D8206" s="36">
        <v>12</v>
      </c>
      <c r="E8206" s="36">
        <v>2030</v>
      </c>
      <c r="F8206" s="578">
        <v>3.1584378050691795</v>
      </c>
      <c r="G8206" s="578">
        <v>814.99737167358353</v>
      </c>
      <c r="H8206" s="578">
        <v>0.88969506805688026</v>
      </c>
      <c r="I8206" s="578">
        <v>1.29606691178878E-2</v>
      </c>
      <c r="J8206" s="578">
        <v>5.4340670127809593E-3</v>
      </c>
      <c r="K8206" s="578">
        <v>3.5448823422981723</v>
      </c>
      <c r="L8206" s="578">
        <v>993.95729700724019</v>
      </c>
      <c r="M8206" s="578">
        <v>1.1939339520655075</v>
      </c>
      <c r="N8206" s="578">
        <v>0.18332149683070947</v>
      </c>
      <c r="O8206" s="578">
        <v>6.6273001672622371E-3</v>
      </c>
      <c r="P8206" s="578">
        <v>3.1584379615156801</v>
      </c>
      <c r="Q8206" s="578">
        <v>814.99737707773807</v>
      </c>
      <c r="R8206" s="578">
        <v>0.88969505912533897</v>
      </c>
      <c r="S8206" s="578">
        <v>1.2960668613800375E-2</v>
      </c>
      <c r="T8206" s="578">
        <v>5.4340670127809593E-3</v>
      </c>
      <c r="U8206" s="578">
        <v>3.5448822379795848</v>
      </c>
      <c r="V8206" s="578">
        <v>993.95729700724019</v>
      </c>
      <c r="W8206" s="578">
        <v>1.1939339191979577</v>
      </c>
      <c r="X8206" s="578">
        <v>0.18332150197844949</v>
      </c>
      <c r="Y8206" s="578">
        <v>6.6273001672622371E-3</v>
      </c>
    </row>
    <row r="8207" spans="1:25" x14ac:dyDescent="0.3">
      <c r="A8207" s="61" t="s">
        <v>8694</v>
      </c>
      <c r="B8207" s="61" t="s">
        <v>2192</v>
      </c>
      <c r="C8207" s="61" t="s">
        <v>46</v>
      </c>
      <c r="D8207" s="36">
        <v>13</v>
      </c>
      <c r="E8207" s="36">
        <v>2030</v>
      </c>
      <c r="F8207" s="578">
        <v>3.0767716253436999</v>
      </c>
      <c r="G8207" s="578">
        <v>768.56437937418548</v>
      </c>
      <c r="H8207" s="578">
        <v>0.79007490046266526</v>
      </c>
      <c r="I8207" s="578">
        <v>1.3248767832806124E-2</v>
      </c>
      <c r="J8207" s="578">
        <v>5.1244717178633367E-3</v>
      </c>
      <c r="K8207" s="578">
        <v>3.4507009094244601</v>
      </c>
      <c r="L8207" s="578">
        <v>942.93116760253838</v>
      </c>
      <c r="M8207" s="578">
        <v>1.0730084490443559</v>
      </c>
      <c r="N8207" s="578">
        <v>0.16822064994630598</v>
      </c>
      <c r="O8207" s="578">
        <v>6.2870799956726798E-3</v>
      </c>
      <c r="P8207" s="578">
        <v>3.0767713645785326</v>
      </c>
      <c r="Q8207" s="578">
        <v>768.56438446044854</v>
      </c>
      <c r="R8207" s="578">
        <v>0.79007492802399248</v>
      </c>
      <c r="S8207" s="578">
        <v>1.3248768340645225E-2</v>
      </c>
      <c r="T8207" s="578">
        <v>5.1244717178633367E-3</v>
      </c>
      <c r="U8207" s="578">
        <v>3.4507009081879274</v>
      </c>
      <c r="V8207" s="578">
        <v>942.93117300669292</v>
      </c>
      <c r="W8207" s="578">
        <v>1.0730084470219459</v>
      </c>
      <c r="X8207" s="578">
        <v>0.16822065506858025</v>
      </c>
      <c r="Y8207" s="578">
        <v>6.2870798404522478E-3</v>
      </c>
    </row>
    <row r="8208" spans="1:25" x14ac:dyDescent="0.3">
      <c r="A8208" s="61" t="s">
        <v>8695</v>
      </c>
      <c r="B8208" s="61" t="s">
        <v>2192</v>
      </c>
      <c r="C8208" s="61" t="s">
        <v>46</v>
      </c>
      <c r="D8208" s="36">
        <v>14</v>
      </c>
      <c r="E8208" s="36">
        <v>2030</v>
      </c>
      <c r="F8208" s="578">
        <v>2.9287317771384802</v>
      </c>
      <c r="G8208" s="578">
        <v>750.65712928771927</v>
      </c>
      <c r="H8208" s="578">
        <v>0.75704810685753388</v>
      </c>
      <c r="I8208" s="578">
        <v>1.3644509119861375E-2</v>
      </c>
      <c r="J8208" s="578">
        <v>5.0050753149359145E-3</v>
      </c>
      <c r="K8208" s="578">
        <v>3.2905235252307299</v>
      </c>
      <c r="L8208" s="578">
        <v>916.24345906575479</v>
      </c>
      <c r="M8208" s="578">
        <v>1.0140687460266991</v>
      </c>
      <c r="N8208" s="578">
        <v>0.15003627466649</v>
      </c>
      <c r="O8208" s="578">
        <v>6.1091360354718427E-3</v>
      </c>
      <c r="P8208" s="578">
        <v>2.9287316206502925</v>
      </c>
      <c r="Q8208" s="578">
        <v>750.65711371103873</v>
      </c>
      <c r="R8208" s="578">
        <v>0.75704809754552072</v>
      </c>
      <c r="S8208" s="578">
        <v>1.36445086119844E-2</v>
      </c>
      <c r="T8208" s="578">
        <v>5.0050753682929373E-3</v>
      </c>
      <c r="U8208" s="578">
        <v>3.2905237859853624</v>
      </c>
      <c r="V8208" s="578">
        <v>916.24345906575479</v>
      </c>
      <c r="W8208" s="578">
        <v>1.014068738900276</v>
      </c>
      <c r="X8208" s="578">
        <v>0.150036279917306</v>
      </c>
      <c r="Y8208" s="578">
        <v>6.1091359845401403E-3</v>
      </c>
    </row>
    <row r="8209" spans="1:25" x14ac:dyDescent="0.3">
      <c r="A8209" s="61" t="s">
        <v>8696</v>
      </c>
      <c r="B8209" s="61" t="s">
        <v>2192</v>
      </c>
      <c r="C8209" s="61" t="s">
        <v>46</v>
      </c>
      <c r="D8209" s="36">
        <v>15</v>
      </c>
      <c r="E8209" s="36">
        <v>2030</v>
      </c>
      <c r="F8209" s="578">
        <v>2.7964237276616251</v>
      </c>
      <c r="G8209" s="578">
        <v>737.22693252563454</v>
      </c>
      <c r="H8209" s="578">
        <v>0.73290766497393578</v>
      </c>
      <c r="I8209" s="578">
        <v>1.3999487193132099E-2</v>
      </c>
      <c r="J8209" s="578">
        <v>4.9155289937819627E-3</v>
      </c>
      <c r="K8209" s="578">
        <v>3.1455555351223321</v>
      </c>
      <c r="L8209" s="578">
        <v>894.40124575297</v>
      </c>
      <c r="M8209" s="578">
        <v>0.96772369047069551</v>
      </c>
      <c r="N8209" s="578">
        <v>0.13748773426808175</v>
      </c>
      <c r="O8209" s="578">
        <v>5.9635034485836444E-3</v>
      </c>
      <c r="P8209" s="578">
        <v>2.7964236233587227</v>
      </c>
      <c r="Q8209" s="578">
        <v>737.22694333394315</v>
      </c>
      <c r="R8209" s="578">
        <v>0.73290768079618807</v>
      </c>
      <c r="S8209" s="578">
        <v>1.3999486669035775E-2</v>
      </c>
      <c r="T8209" s="578">
        <v>4.9155289937819627E-3</v>
      </c>
      <c r="U8209" s="578">
        <v>3.1455556394513025</v>
      </c>
      <c r="V8209" s="578">
        <v>894.40125083923306</v>
      </c>
      <c r="W8209" s="578">
        <v>0.96772365622488477</v>
      </c>
      <c r="X8209" s="578">
        <v>0.13748773433599076</v>
      </c>
      <c r="Y8209" s="578">
        <v>5.9635036038040747E-3</v>
      </c>
    </row>
    <row r="8210" spans="1:25" x14ac:dyDescent="0.3">
      <c r="A8210" s="580" t="s">
        <v>8697</v>
      </c>
      <c r="B8210" s="580" t="s">
        <v>2192</v>
      </c>
      <c r="C8210" s="580" t="s">
        <v>46</v>
      </c>
      <c r="D8210" s="581">
        <v>16</v>
      </c>
      <c r="E8210" s="581">
        <v>2030</v>
      </c>
      <c r="F8210" s="582">
        <v>2.6949483067785747</v>
      </c>
      <c r="G8210" s="582">
        <v>740.840308507283</v>
      </c>
      <c r="H8210" s="582">
        <v>0.7272060778950612</v>
      </c>
      <c r="I8210" s="582">
        <v>1.4808422596615798E-2</v>
      </c>
      <c r="J8210" s="582">
        <v>4.9396211979910679E-3</v>
      </c>
      <c r="K8210" s="582">
        <v>3.0307600147303497</v>
      </c>
      <c r="L8210" s="582">
        <v>889.04891077677371</v>
      </c>
      <c r="M8210" s="582">
        <v>0.93786521506929721</v>
      </c>
      <c r="N8210" s="582">
        <v>0.12822724931235474</v>
      </c>
      <c r="O8210" s="582">
        <v>5.9278159266492898E-3</v>
      </c>
      <c r="P8210" s="582">
        <v>2.6949482024652576</v>
      </c>
      <c r="Q8210" s="582">
        <v>740.84031391143753</v>
      </c>
      <c r="R8210" s="582">
        <v>0.72720606731165049</v>
      </c>
      <c r="S8210" s="582">
        <v>1.4808423646324275E-2</v>
      </c>
      <c r="T8210" s="582">
        <v>4.9396211979910679E-3</v>
      </c>
      <c r="U8210" s="582">
        <v>3.0307600147303475</v>
      </c>
      <c r="V8210" s="582">
        <v>889.04892094929983</v>
      </c>
      <c r="W8210" s="582">
        <v>0.93786519439549643</v>
      </c>
      <c r="X8210" s="582">
        <v>0.12822724931235474</v>
      </c>
      <c r="Y8210" s="582">
        <v>5.9278159266492898E-3</v>
      </c>
    </row>
    <row r="8211" spans="1:25" x14ac:dyDescent="0.3">
      <c r="A8211" s="61" t="s">
        <v>8698</v>
      </c>
      <c r="B8211" s="61" t="s">
        <v>2191</v>
      </c>
      <c r="C8211" s="61" t="s">
        <v>46</v>
      </c>
      <c r="D8211" s="36">
        <v>1</v>
      </c>
      <c r="E8211" s="36">
        <v>2012</v>
      </c>
      <c r="F8211" s="578">
        <v>46.523723910873073</v>
      </c>
      <c r="G8211" s="578">
        <v>8087.6750996907522</v>
      </c>
      <c r="H8211" s="578">
        <v>8.0299548784581294</v>
      </c>
      <c r="I8211" s="578">
        <v>3.4855599403381299</v>
      </c>
      <c r="J8211" s="578">
        <v>6.9015902311851549E-2</v>
      </c>
      <c r="K8211" s="578">
        <v>46.928677801236752</v>
      </c>
      <c r="L8211" s="578">
        <v>8151.4782663981077</v>
      </c>
      <c r="M8211" s="578">
        <v>8.0461222089361346</v>
      </c>
      <c r="N8211" s="578">
        <v>3.5003441572189278</v>
      </c>
      <c r="O8211" s="578">
        <v>6.9560338277369682E-2</v>
      </c>
      <c r="P8211" s="578">
        <v>46.523722876096102</v>
      </c>
      <c r="Q8211" s="578">
        <v>8087.6750488281205</v>
      </c>
      <c r="R8211" s="578">
        <v>8.0299540908696692</v>
      </c>
      <c r="S8211" s="578">
        <v>3.4855599403381299</v>
      </c>
      <c r="T8211" s="578">
        <v>6.9015902311851549E-2</v>
      </c>
      <c r="U8211" s="578">
        <v>46.928682505308274</v>
      </c>
      <c r="V8211" s="578">
        <v>8151.4782663981077</v>
      </c>
      <c r="W8211" s="578">
        <v>8.0461221463046915</v>
      </c>
      <c r="X8211" s="578">
        <v>3.5003438442945445</v>
      </c>
      <c r="Y8211" s="578">
        <v>6.9560338277369682E-2</v>
      </c>
    </row>
    <row r="8212" spans="1:25" x14ac:dyDescent="0.3">
      <c r="A8212" s="61" t="s">
        <v>8699</v>
      </c>
      <c r="B8212" s="61" t="s">
        <v>2191</v>
      </c>
      <c r="C8212" s="61" t="s">
        <v>46</v>
      </c>
      <c r="D8212" s="36">
        <v>2</v>
      </c>
      <c r="E8212" s="36">
        <v>2012</v>
      </c>
      <c r="F8212" s="578">
        <v>21.760526858376849</v>
      </c>
      <c r="G8212" s="578">
        <v>3942.5831298828075</v>
      </c>
      <c r="H8212" s="578">
        <v>4.3270899184668998</v>
      </c>
      <c r="I8212" s="578">
        <v>1.7482911196226851</v>
      </c>
      <c r="J8212" s="578">
        <v>3.3643907944982204E-2</v>
      </c>
      <c r="K8212" s="578">
        <v>22.282069508927275</v>
      </c>
      <c r="L8212" s="578">
        <v>4025.1362559000604</v>
      </c>
      <c r="M8212" s="578">
        <v>4.3541395980864692</v>
      </c>
      <c r="N8212" s="578">
        <v>1.7666499049713149</v>
      </c>
      <c r="O8212" s="578">
        <v>3.4348351958518174E-2</v>
      </c>
      <c r="P8212" s="578">
        <v>21.760525815285849</v>
      </c>
      <c r="Q8212" s="578">
        <v>3942.5831298828075</v>
      </c>
      <c r="R8212" s="578">
        <v>4.3270897635569128</v>
      </c>
      <c r="S8212" s="578">
        <v>1.7482910932352125</v>
      </c>
      <c r="T8212" s="578">
        <v>3.3643907944982204E-2</v>
      </c>
      <c r="U8212" s="578">
        <v>22.282071579422301</v>
      </c>
      <c r="V8212" s="578">
        <v>4025.1362559000604</v>
      </c>
      <c r="W8212" s="578">
        <v>4.3541395975820025</v>
      </c>
      <c r="X8212" s="578">
        <v>1.76664988386134</v>
      </c>
      <c r="Y8212" s="578">
        <v>3.4348351958518174E-2</v>
      </c>
    </row>
    <row r="8213" spans="1:25" x14ac:dyDescent="0.3">
      <c r="A8213" s="61" t="s">
        <v>8700</v>
      </c>
      <c r="B8213" s="61" t="s">
        <v>2191</v>
      </c>
      <c r="C8213" s="61" t="s">
        <v>46</v>
      </c>
      <c r="D8213" s="36">
        <v>3</v>
      </c>
      <c r="E8213" s="36">
        <v>2012</v>
      </c>
      <c r="F8213" s="578">
        <v>12.616536006181025</v>
      </c>
      <c r="G8213" s="578">
        <v>2339.3874893188449</v>
      </c>
      <c r="H8213" s="578">
        <v>2.3125463094135399</v>
      </c>
      <c r="I8213" s="578">
        <v>0.97223862695197216</v>
      </c>
      <c r="J8213" s="578">
        <v>1.9963145993339475E-2</v>
      </c>
      <c r="K8213" s="578">
        <v>12.748847052823526</v>
      </c>
      <c r="L8213" s="578">
        <v>2355.8995539347302</v>
      </c>
      <c r="M8213" s="578">
        <v>2.3232831041095698</v>
      </c>
      <c r="N8213" s="578">
        <v>0.9756200755946336</v>
      </c>
      <c r="O8213" s="578">
        <v>2.0104050733304225E-2</v>
      </c>
      <c r="P8213" s="578">
        <v>12.616535990595899</v>
      </c>
      <c r="Q8213" s="578">
        <v>2339.3874893188449</v>
      </c>
      <c r="R8213" s="578">
        <v>2.3125463043882775</v>
      </c>
      <c r="S8213" s="578">
        <v>0.9722386111194885</v>
      </c>
      <c r="T8213" s="578">
        <v>1.9963145993339475E-2</v>
      </c>
      <c r="U8213" s="578">
        <v>12.748846532020226</v>
      </c>
      <c r="V8213" s="578">
        <v>2355.8995539347302</v>
      </c>
      <c r="W8213" s="578">
        <v>2.3232831036439126</v>
      </c>
      <c r="X8213" s="578">
        <v>0.97562007062757972</v>
      </c>
      <c r="Y8213" s="578">
        <v>2.0104050733304225E-2</v>
      </c>
    </row>
    <row r="8214" spans="1:25" x14ac:dyDescent="0.3">
      <c r="A8214" s="61" t="s">
        <v>8701</v>
      </c>
      <c r="B8214" s="61" t="s">
        <v>2191</v>
      </c>
      <c r="C8214" s="61" t="s">
        <v>46</v>
      </c>
      <c r="D8214" s="36">
        <v>4</v>
      </c>
      <c r="E8214" s="36">
        <v>2012</v>
      </c>
      <c r="F8214" s="578">
        <v>9.805976203674307</v>
      </c>
      <c r="G8214" s="578">
        <v>1854.2790718078577</v>
      </c>
      <c r="H8214" s="578">
        <v>1.67002677325702</v>
      </c>
      <c r="I8214" s="578">
        <v>0.71886907750740581</v>
      </c>
      <c r="J8214" s="578">
        <v>1.5823530644411173E-2</v>
      </c>
      <c r="K8214" s="578">
        <v>9.9210516357367258</v>
      </c>
      <c r="L8214" s="578">
        <v>1872.11865361531</v>
      </c>
      <c r="M8214" s="578">
        <v>1.67940550827188</v>
      </c>
      <c r="N8214" s="578">
        <v>0.72743902122601822</v>
      </c>
      <c r="O8214" s="578">
        <v>1.5975751040968999E-2</v>
      </c>
      <c r="P8214" s="578">
        <v>9.8059764416126605</v>
      </c>
      <c r="Q8214" s="578">
        <v>1854.2790718078577</v>
      </c>
      <c r="R8214" s="578">
        <v>1.6700267753524976</v>
      </c>
      <c r="S8214" s="578">
        <v>0.71886906726285771</v>
      </c>
      <c r="T8214" s="578">
        <v>1.5823530120542224E-2</v>
      </c>
      <c r="U8214" s="578">
        <v>9.9210524348309157</v>
      </c>
      <c r="V8214" s="578">
        <v>1872.11865361531</v>
      </c>
      <c r="W8214" s="578">
        <v>1.6794055114150974</v>
      </c>
      <c r="X8214" s="578">
        <v>0.72743901610374395</v>
      </c>
      <c r="Y8214" s="578">
        <v>1.5975751040968999E-2</v>
      </c>
    </row>
    <row r="8215" spans="1:25" x14ac:dyDescent="0.3">
      <c r="A8215" s="61" t="s">
        <v>8702</v>
      </c>
      <c r="B8215" s="61" t="s">
        <v>2191</v>
      </c>
      <c r="C8215" s="61" t="s">
        <v>46</v>
      </c>
      <c r="D8215" s="36">
        <v>5</v>
      </c>
      <c r="E8215" s="36">
        <v>2012</v>
      </c>
      <c r="F8215" s="578">
        <v>8.1442728445011454</v>
      </c>
      <c r="G8215" s="578">
        <v>1566.5874710082974</v>
      </c>
      <c r="H8215" s="578">
        <v>1.3295318384965225</v>
      </c>
      <c r="I8215" s="578">
        <v>0.58534103383620517</v>
      </c>
      <c r="J8215" s="578">
        <v>1.336849788397855E-2</v>
      </c>
      <c r="K8215" s="578">
        <v>8.3312816418741296</v>
      </c>
      <c r="L8215" s="578">
        <v>1603.0942649841249</v>
      </c>
      <c r="M8215" s="578">
        <v>1.33899930612339</v>
      </c>
      <c r="N8215" s="578">
        <v>0.59673598408699002</v>
      </c>
      <c r="O8215" s="578">
        <v>1.3680043329562349E-2</v>
      </c>
      <c r="P8215" s="578">
        <v>8.1442726975607549</v>
      </c>
      <c r="Q8215" s="578">
        <v>1566.5874710082949</v>
      </c>
      <c r="R8215" s="578">
        <v>1.32953183849652</v>
      </c>
      <c r="S8215" s="578">
        <v>0.58534101272622696</v>
      </c>
      <c r="T8215" s="578">
        <v>1.336849788397855E-2</v>
      </c>
      <c r="U8215" s="578">
        <v>8.3312813907808341</v>
      </c>
      <c r="V8215" s="578">
        <v>1603.0942649841249</v>
      </c>
      <c r="W8215" s="578">
        <v>1.3389993025921223</v>
      </c>
      <c r="X8215" s="578">
        <v>0.59673598408699002</v>
      </c>
      <c r="Y8215" s="578">
        <v>1.3680043853431301E-2</v>
      </c>
    </row>
    <row r="8216" spans="1:25" x14ac:dyDescent="0.3">
      <c r="A8216" s="61" t="s">
        <v>8703</v>
      </c>
      <c r="B8216" s="61" t="s">
        <v>2191</v>
      </c>
      <c r="C8216" s="61" t="s">
        <v>46</v>
      </c>
      <c r="D8216" s="36">
        <v>6</v>
      </c>
      <c r="E8216" s="36">
        <v>2012</v>
      </c>
      <c r="F8216" s="578">
        <v>7.0313997442475094</v>
      </c>
      <c r="G8216" s="578">
        <v>1363.2962315877251</v>
      </c>
      <c r="H8216" s="578">
        <v>1.0917435642913875</v>
      </c>
      <c r="I8216" s="578">
        <v>0.49365299940109197</v>
      </c>
      <c r="J8216" s="578">
        <v>1.1633705405984025E-2</v>
      </c>
      <c r="K8216" s="578">
        <v>7.3117365459571921</v>
      </c>
      <c r="L8216" s="578">
        <v>1423.2402941385874</v>
      </c>
      <c r="M8216" s="578">
        <v>1.1034953395137499</v>
      </c>
      <c r="N8216" s="578">
        <v>0.50854501128196705</v>
      </c>
      <c r="O8216" s="578">
        <v>1.2145247853671475E-2</v>
      </c>
      <c r="P8216" s="578">
        <v>7.0314000542590875</v>
      </c>
      <c r="Q8216" s="578">
        <v>1363.2962315877251</v>
      </c>
      <c r="R8216" s="578">
        <v>1.0917435653197201</v>
      </c>
      <c r="S8216" s="578">
        <v>0.49365299940109197</v>
      </c>
      <c r="T8216" s="578">
        <v>1.1633705405984025E-2</v>
      </c>
      <c r="U8216" s="578">
        <v>7.3117363371808652</v>
      </c>
      <c r="V8216" s="578">
        <v>1423.2402941385874</v>
      </c>
      <c r="W8216" s="578">
        <v>1.10349534003762</v>
      </c>
      <c r="X8216" s="578">
        <v>0.50854501128196705</v>
      </c>
      <c r="Y8216" s="578">
        <v>1.2145247853671475E-2</v>
      </c>
    </row>
    <row r="8217" spans="1:25" x14ac:dyDescent="0.3">
      <c r="A8217" s="61" t="s">
        <v>8704</v>
      </c>
      <c r="B8217" s="61" t="s">
        <v>2191</v>
      </c>
      <c r="C8217" s="61" t="s">
        <v>46</v>
      </c>
      <c r="D8217" s="36">
        <v>7</v>
      </c>
      <c r="E8217" s="36">
        <v>2012</v>
      </c>
      <c r="F8217" s="578">
        <v>6.5815485601585006</v>
      </c>
      <c r="G8217" s="578">
        <v>1287.8100090026801</v>
      </c>
      <c r="H8217" s="578">
        <v>0.9524844634773515</v>
      </c>
      <c r="I8217" s="578">
        <v>0.44977419124916118</v>
      </c>
      <c r="J8217" s="578">
        <v>1.0989595689655549E-2</v>
      </c>
      <c r="K8217" s="578">
        <v>6.9462927241014096</v>
      </c>
      <c r="L8217" s="578">
        <v>1369.1507415771425</v>
      </c>
      <c r="M8217" s="578">
        <v>0.95890382997458756</v>
      </c>
      <c r="N8217" s="578">
        <v>0.46447417202095154</v>
      </c>
      <c r="O8217" s="578">
        <v>1.1683711617176074E-2</v>
      </c>
      <c r="P8217" s="578">
        <v>6.5815483515980286</v>
      </c>
      <c r="Q8217" s="578">
        <v>1287.8100090026801</v>
      </c>
      <c r="R8217" s="578">
        <v>0.95248441649406779</v>
      </c>
      <c r="S8217" s="578">
        <v>0.4497741553932425</v>
      </c>
      <c r="T8217" s="578">
        <v>1.0989595689655549E-2</v>
      </c>
      <c r="U8217" s="578">
        <v>6.9462926713240414</v>
      </c>
      <c r="V8217" s="578">
        <v>1369.1507415771425</v>
      </c>
      <c r="W8217" s="578">
        <v>0.95890384425486697</v>
      </c>
      <c r="X8217" s="578">
        <v>0.46447417202095176</v>
      </c>
      <c r="Y8217" s="578">
        <v>1.1683711617176074E-2</v>
      </c>
    </row>
    <row r="8218" spans="1:25" x14ac:dyDescent="0.3">
      <c r="A8218" s="61" t="s">
        <v>8705</v>
      </c>
      <c r="B8218" s="61" t="s">
        <v>2191</v>
      </c>
      <c r="C8218" s="61" t="s">
        <v>46</v>
      </c>
      <c r="D8218" s="36">
        <v>8</v>
      </c>
      <c r="E8218" s="36">
        <v>2012</v>
      </c>
      <c r="F8218" s="578">
        <v>5.5760960721866724</v>
      </c>
      <c r="G8218" s="578">
        <v>1089.3052978515575</v>
      </c>
      <c r="H8218" s="578">
        <v>0.85654762804430562</v>
      </c>
      <c r="I8218" s="578">
        <v>0.38995002924154154</v>
      </c>
      <c r="J8218" s="578">
        <v>9.2956373312820945E-3</v>
      </c>
      <c r="K8218" s="578">
        <v>6.0792830439556029</v>
      </c>
      <c r="L8218" s="578">
        <v>1204.2834154764773</v>
      </c>
      <c r="M8218" s="578">
        <v>0.86119001367478598</v>
      </c>
      <c r="N8218" s="578">
        <v>0.40949101001024202</v>
      </c>
      <c r="O8218" s="578">
        <v>1.027680965489703E-2</v>
      </c>
      <c r="P8218" s="578">
        <v>5.5760960199719749</v>
      </c>
      <c r="Q8218" s="578">
        <v>1089.3052978515575</v>
      </c>
      <c r="R8218" s="578">
        <v>0.8565476011329638</v>
      </c>
      <c r="S8218" s="578">
        <v>0.38995000813156322</v>
      </c>
      <c r="T8218" s="578">
        <v>9.2956372827757115E-3</v>
      </c>
      <c r="U8218" s="578">
        <v>6.0792830965122722</v>
      </c>
      <c r="V8218" s="578">
        <v>1204.2834154764773</v>
      </c>
      <c r="W8218" s="578">
        <v>0.86119003354300105</v>
      </c>
      <c r="X8218" s="578">
        <v>0.40949101001024202</v>
      </c>
      <c r="Y8218" s="578">
        <v>1.027680965489703E-2</v>
      </c>
    </row>
    <row r="8219" spans="1:25" x14ac:dyDescent="0.3">
      <c r="A8219" s="61" t="s">
        <v>8706</v>
      </c>
      <c r="B8219" s="61" t="s">
        <v>2191</v>
      </c>
      <c r="C8219" s="61" t="s">
        <v>46</v>
      </c>
      <c r="D8219" s="36">
        <v>9</v>
      </c>
      <c r="E8219" s="36">
        <v>2012</v>
      </c>
      <c r="F8219" s="578">
        <v>5.0979750931364771</v>
      </c>
      <c r="G8219" s="578">
        <v>1002.1091117858853</v>
      </c>
      <c r="H8219" s="578">
        <v>0.77862399979494479</v>
      </c>
      <c r="I8219" s="578">
        <v>0.35755299776792498</v>
      </c>
      <c r="J8219" s="578">
        <v>8.5515413084067352E-3</v>
      </c>
      <c r="K8219" s="578">
        <v>5.7076518477915625</v>
      </c>
      <c r="L8219" s="578">
        <v>1143.1227124532024</v>
      </c>
      <c r="M8219" s="578">
        <v>0.78351683495566204</v>
      </c>
      <c r="N8219" s="578">
        <v>0.38081798702478398</v>
      </c>
      <c r="O8219" s="578">
        <v>9.7549110262964908E-3</v>
      </c>
      <c r="P8219" s="578">
        <v>5.0979749367324949</v>
      </c>
      <c r="Q8219" s="578">
        <v>1002.1091117858853</v>
      </c>
      <c r="R8219" s="578">
        <v>0.77862398615494954</v>
      </c>
      <c r="S8219" s="578">
        <v>0.35755299776792498</v>
      </c>
      <c r="T8219" s="578">
        <v>8.5515414636271637E-3</v>
      </c>
      <c r="U8219" s="578">
        <v>5.7076521083969602</v>
      </c>
      <c r="V8219" s="578">
        <v>1143.1227124532024</v>
      </c>
      <c r="W8219" s="578">
        <v>0.78351677690322152</v>
      </c>
      <c r="X8219" s="578">
        <v>0.38081798702478398</v>
      </c>
      <c r="Y8219" s="578">
        <v>9.7549110262964908E-3</v>
      </c>
    </row>
    <row r="8220" spans="1:25" x14ac:dyDescent="0.3">
      <c r="A8220" s="61" t="s">
        <v>8707</v>
      </c>
      <c r="B8220" s="61" t="s">
        <v>2191</v>
      </c>
      <c r="C8220" s="61" t="s">
        <v>46</v>
      </c>
      <c r="D8220" s="36">
        <v>10</v>
      </c>
      <c r="E8220" s="36">
        <v>2012</v>
      </c>
      <c r="F8220" s="578">
        <v>4.7162371096407352</v>
      </c>
      <c r="G8220" s="578">
        <v>932.30690638224223</v>
      </c>
      <c r="H8220" s="578">
        <v>0.71738105566085575</v>
      </c>
      <c r="I8220" s="578">
        <v>0.33210602767455022</v>
      </c>
      <c r="J8220" s="578">
        <v>7.9558921327892058E-3</v>
      </c>
      <c r="K8220" s="578">
        <v>5.3847319574197154</v>
      </c>
      <c r="L8220" s="578">
        <v>1088.6332079569449</v>
      </c>
      <c r="M8220" s="578">
        <v>0.72234796332001316</v>
      </c>
      <c r="N8220" s="578">
        <v>0.35765960626304094</v>
      </c>
      <c r="O8220" s="578">
        <v>9.2899187875445897E-3</v>
      </c>
      <c r="P8220" s="578">
        <v>4.7162368489249822</v>
      </c>
      <c r="Q8220" s="578">
        <v>932.30690638224223</v>
      </c>
      <c r="R8220" s="578">
        <v>0.71738093427848026</v>
      </c>
      <c r="S8220" s="578">
        <v>0.33210601207489698</v>
      </c>
      <c r="T8220" s="578">
        <v>7.9558922395032497E-3</v>
      </c>
      <c r="U8220" s="578">
        <v>5.3847317489683775</v>
      </c>
      <c r="V8220" s="578">
        <v>1088.6332079569449</v>
      </c>
      <c r="W8220" s="578">
        <v>0.72234795855668654</v>
      </c>
      <c r="X8220" s="578">
        <v>0.35765953455120275</v>
      </c>
      <c r="Y8220" s="578">
        <v>9.2899187875445897E-3</v>
      </c>
    </row>
    <row r="8221" spans="1:25" x14ac:dyDescent="0.3">
      <c r="A8221" s="61" t="s">
        <v>8708</v>
      </c>
      <c r="B8221" s="61" t="s">
        <v>2191</v>
      </c>
      <c r="C8221" s="61" t="s">
        <v>46</v>
      </c>
      <c r="D8221" s="36">
        <v>11</v>
      </c>
      <c r="E8221" s="36">
        <v>2012</v>
      </c>
      <c r="F8221" s="578">
        <v>4.3309018575528127</v>
      </c>
      <c r="G8221" s="578">
        <v>860.41157213846793</v>
      </c>
      <c r="H8221" s="578">
        <v>0.66325687300801872</v>
      </c>
      <c r="I8221" s="578">
        <v>0.30973486470368949</v>
      </c>
      <c r="J8221" s="578">
        <v>7.3423746216576503E-3</v>
      </c>
      <c r="K8221" s="578">
        <v>5.0475807252793521</v>
      </c>
      <c r="L8221" s="578">
        <v>1026.6441281636526</v>
      </c>
      <c r="M8221" s="578">
        <v>0.66841873893281423</v>
      </c>
      <c r="N8221" s="578">
        <v>0.33551673614419947</v>
      </c>
      <c r="O8221" s="578">
        <v>8.7609487964073144E-3</v>
      </c>
      <c r="P8221" s="578">
        <v>4.3309018572884517</v>
      </c>
      <c r="Q8221" s="578">
        <v>860.41157213846793</v>
      </c>
      <c r="R8221" s="578">
        <v>0.66325687300801828</v>
      </c>
      <c r="S8221" s="578">
        <v>0.30973486524696103</v>
      </c>
      <c r="T8221" s="578">
        <v>7.3423746750146731E-3</v>
      </c>
      <c r="U8221" s="578">
        <v>5.0475808792058725</v>
      </c>
      <c r="V8221" s="578">
        <v>1026.6441281636526</v>
      </c>
      <c r="W8221" s="578">
        <v>0.66841871254534113</v>
      </c>
      <c r="X8221" s="578">
        <v>0.33551673505765645</v>
      </c>
      <c r="Y8221" s="578">
        <v>8.7609488497643363E-3</v>
      </c>
    </row>
    <row r="8222" spans="1:25" x14ac:dyDescent="0.3">
      <c r="A8222" s="61" t="s">
        <v>8709</v>
      </c>
      <c r="B8222" s="61" t="s">
        <v>2191</v>
      </c>
      <c r="C8222" s="61" t="s">
        <v>46</v>
      </c>
      <c r="D8222" s="36">
        <v>12</v>
      </c>
      <c r="E8222" s="36">
        <v>2012</v>
      </c>
      <c r="F8222" s="578">
        <v>4.0156240236525829</v>
      </c>
      <c r="G8222" s="578">
        <v>801.58487192789676</v>
      </c>
      <c r="H8222" s="578">
        <v>0.61897170046965255</v>
      </c>
      <c r="I8222" s="578">
        <v>0.2914314979376888</v>
      </c>
      <c r="J8222" s="578">
        <v>6.840378480167897E-3</v>
      </c>
      <c r="K8222" s="578">
        <v>4.7716460688534372</v>
      </c>
      <c r="L8222" s="578">
        <v>973.52936744689725</v>
      </c>
      <c r="M8222" s="578">
        <v>0.62445624263879496</v>
      </c>
      <c r="N8222" s="578">
        <v>0.31569670144623702</v>
      </c>
      <c r="O8222" s="578">
        <v>8.3076902859223357E-3</v>
      </c>
      <c r="P8222" s="578">
        <v>4.0156240230789901</v>
      </c>
      <c r="Q8222" s="578">
        <v>801.58487192789676</v>
      </c>
      <c r="R8222" s="578">
        <v>0.61897165933623877</v>
      </c>
      <c r="S8222" s="578">
        <v>0.29143149786007849</v>
      </c>
      <c r="T8222" s="578">
        <v>6.8403784243855565E-3</v>
      </c>
      <c r="U8222" s="578">
        <v>4.7716464861417354</v>
      </c>
      <c r="V8222" s="578">
        <v>973.52936744689725</v>
      </c>
      <c r="W8222" s="578">
        <v>0.62445623208380574</v>
      </c>
      <c r="X8222" s="578">
        <v>0.31569668992112021</v>
      </c>
      <c r="Y8222" s="578">
        <v>8.3076902859223357E-3</v>
      </c>
    </row>
    <row r="8223" spans="1:25" x14ac:dyDescent="0.3">
      <c r="A8223" s="61" t="s">
        <v>8710</v>
      </c>
      <c r="B8223" s="61" t="s">
        <v>2191</v>
      </c>
      <c r="C8223" s="61" t="s">
        <v>46</v>
      </c>
      <c r="D8223" s="36">
        <v>13</v>
      </c>
      <c r="E8223" s="36">
        <v>2012</v>
      </c>
      <c r="F8223" s="578">
        <v>3.6316297425910249</v>
      </c>
      <c r="G8223" s="578">
        <v>728.26485824584927</v>
      </c>
      <c r="H8223" s="578">
        <v>0.57370352124174406</v>
      </c>
      <c r="I8223" s="578">
        <v>0.26726075242428676</v>
      </c>
      <c r="J8223" s="578">
        <v>6.2146986917165671E-3</v>
      </c>
      <c r="K8223" s="578">
        <v>4.4127556185703645</v>
      </c>
      <c r="L8223" s="578">
        <v>902.59015401204408</v>
      </c>
      <c r="M8223" s="578">
        <v>0.57955362525535703</v>
      </c>
      <c r="N8223" s="578">
        <v>0.28995499756031901</v>
      </c>
      <c r="O8223" s="578">
        <v>7.7023288176860591E-3</v>
      </c>
      <c r="P8223" s="578">
        <v>3.6316299509465626</v>
      </c>
      <c r="Q8223" s="578">
        <v>728.26485824584927</v>
      </c>
      <c r="R8223" s="578">
        <v>0.57370352124174406</v>
      </c>
      <c r="S8223" s="578">
        <v>0.26726074233495878</v>
      </c>
      <c r="T8223" s="578">
        <v>6.2146986917165671E-3</v>
      </c>
      <c r="U8223" s="578">
        <v>4.4127553592503874</v>
      </c>
      <c r="V8223" s="578">
        <v>902.59014892578102</v>
      </c>
      <c r="W8223" s="578">
        <v>0.579553622907648</v>
      </c>
      <c r="X8223" s="578">
        <v>0.28995499647377598</v>
      </c>
      <c r="Y8223" s="578">
        <v>7.7023287643290372E-3</v>
      </c>
    </row>
    <row r="8224" spans="1:25" x14ac:dyDescent="0.3">
      <c r="A8224" s="61" t="s">
        <v>8711</v>
      </c>
      <c r="B8224" s="61" t="s">
        <v>2191</v>
      </c>
      <c r="C8224" s="61" t="s">
        <v>46</v>
      </c>
      <c r="D8224" s="36">
        <v>14</v>
      </c>
      <c r="E8224" s="36">
        <v>2012</v>
      </c>
      <c r="F8224" s="578">
        <v>3.8010118070827303</v>
      </c>
      <c r="G8224" s="578">
        <v>752.33929189046171</v>
      </c>
      <c r="H8224" s="578">
        <v>0.53269126103259568</v>
      </c>
      <c r="I8224" s="578">
        <v>0.25144297210499628</v>
      </c>
      <c r="J8224" s="578">
        <v>6.4201421628240453E-3</v>
      </c>
      <c r="K8224" s="578">
        <v>4.548968287121772</v>
      </c>
      <c r="L8224" s="578">
        <v>918.56550788879349</v>
      </c>
      <c r="M8224" s="578">
        <v>0.53898206499676782</v>
      </c>
      <c r="N8224" s="578">
        <v>0.27217858979323251</v>
      </c>
      <c r="O8224" s="578">
        <v>7.8386618212486249E-3</v>
      </c>
      <c r="P8224" s="578">
        <v>3.8010120680082702</v>
      </c>
      <c r="Q8224" s="578">
        <v>752.33929697672477</v>
      </c>
      <c r="R8224" s="578">
        <v>0.53269126103259568</v>
      </c>
      <c r="S8224" s="578">
        <v>0.25144294587274352</v>
      </c>
      <c r="T8224" s="578">
        <v>6.4201421628240453E-3</v>
      </c>
      <c r="U8224" s="578">
        <v>4.5489682344996201</v>
      </c>
      <c r="V8224" s="578">
        <v>918.56550788879349</v>
      </c>
      <c r="W8224" s="578">
        <v>0.5389820550626605</v>
      </c>
      <c r="X8224" s="578">
        <v>0.27217858777536674</v>
      </c>
      <c r="Y8224" s="578">
        <v>7.8386618212486249E-3</v>
      </c>
    </row>
    <row r="8225" spans="1:25" x14ac:dyDescent="0.3">
      <c r="A8225" s="61" t="s">
        <v>8712</v>
      </c>
      <c r="B8225" s="61" t="s">
        <v>2191</v>
      </c>
      <c r="C8225" s="61" t="s">
        <v>46</v>
      </c>
      <c r="D8225" s="36">
        <v>15</v>
      </c>
      <c r="E8225" s="36">
        <v>2012</v>
      </c>
      <c r="F8225" s="578">
        <v>3.9868936854763826</v>
      </c>
      <c r="G8225" s="578">
        <v>780.08686574300077</v>
      </c>
      <c r="H8225" s="578">
        <v>0.49737387967373525</v>
      </c>
      <c r="I8225" s="578">
        <v>0.23831630936668524</v>
      </c>
      <c r="J8225" s="578">
        <v>6.656936675426545E-3</v>
      </c>
      <c r="K8225" s="578">
        <v>4.6926723772376082</v>
      </c>
      <c r="L8225" s="578">
        <v>937.17976570129383</v>
      </c>
      <c r="M8225" s="578">
        <v>0.50369015436929898</v>
      </c>
      <c r="N8225" s="578">
        <v>0.25744870142079823</v>
      </c>
      <c r="O8225" s="578">
        <v>7.9975154270262722E-3</v>
      </c>
      <c r="P8225" s="578">
        <v>3.9868934768601276</v>
      </c>
      <c r="Q8225" s="578">
        <v>780.08687591552678</v>
      </c>
      <c r="R8225" s="578">
        <v>0.49737387967373525</v>
      </c>
      <c r="S8225" s="578">
        <v>0.23831628367770424</v>
      </c>
      <c r="T8225" s="578">
        <v>6.6569367263582483E-3</v>
      </c>
      <c r="U8225" s="578">
        <v>4.6926724816973193</v>
      </c>
      <c r="V8225" s="578">
        <v>937.17976570129383</v>
      </c>
      <c r="W8225" s="578">
        <v>0.50369014965447845</v>
      </c>
      <c r="X8225" s="578">
        <v>0.25744870246853652</v>
      </c>
      <c r="Y8225" s="578">
        <v>7.9975155337403177E-3</v>
      </c>
    </row>
    <row r="8226" spans="1:25" x14ac:dyDescent="0.3">
      <c r="A8226" s="580" t="s">
        <v>8713</v>
      </c>
      <c r="B8226" s="580" t="s">
        <v>2191</v>
      </c>
      <c r="C8226" s="580" t="s">
        <v>46</v>
      </c>
      <c r="D8226" s="581">
        <v>16</v>
      </c>
      <c r="E8226" s="581">
        <v>2012</v>
      </c>
      <c r="F8226" s="582">
        <v>4.2991762138578098</v>
      </c>
      <c r="G8226" s="582">
        <v>830.61882464090945</v>
      </c>
      <c r="H8226" s="582">
        <v>0.46663832352108581</v>
      </c>
      <c r="I8226" s="582">
        <v>0.22797820391133378</v>
      </c>
      <c r="J8226" s="582">
        <v>7.0881637657293998E-3</v>
      </c>
      <c r="K8226" s="582">
        <v>4.9649373949796374</v>
      </c>
      <c r="L8226" s="582">
        <v>979.45469729105423</v>
      </c>
      <c r="M8226" s="582">
        <v>0.47321686724899298</v>
      </c>
      <c r="N8226" s="582">
        <v>0.24587777984561376</v>
      </c>
      <c r="O8226" s="582">
        <v>8.3582752316336394E-3</v>
      </c>
      <c r="P8226" s="582">
        <v>4.2991760049286878</v>
      </c>
      <c r="Q8226" s="582">
        <v>830.61882464090945</v>
      </c>
      <c r="R8226" s="582">
        <v>0.46663832352108581</v>
      </c>
      <c r="S8226" s="582">
        <v>0.22797820233972699</v>
      </c>
      <c r="T8226" s="582">
        <v>7.0881638190864217E-3</v>
      </c>
      <c r="U8226" s="582">
        <v>4.9649375564125204</v>
      </c>
      <c r="V8226" s="582">
        <v>979.45469729105423</v>
      </c>
      <c r="W8226" s="582">
        <v>0.47321685669400376</v>
      </c>
      <c r="X8226" s="582">
        <v>0.24587777146371026</v>
      </c>
      <c r="Y8226" s="582">
        <v>8.3582752849906631E-3</v>
      </c>
    </row>
    <row r="8227" spans="1:25" x14ac:dyDescent="0.3">
      <c r="A8227" s="61" t="s">
        <v>8714</v>
      </c>
      <c r="B8227" s="61" t="s">
        <v>2191</v>
      </c>
      <c r="C8227" s="61" t="s">
        <v>46</v>
      </c>
      <c r="D8227" s="36">
        <v>1</v>
      </c>
      <c r="E8227" s="36">
        <v>2020</v>
      </c>
      <c r="F8227" s="578">
        <v>15.1476538841258</v>
      </c>
      <c r="G8227" s="578">
        <v>7683.6524607340452</v>
      </c>
      <c r="H8227" s="578">
        <v>2.2429783022186349</v>
      </c>
      <c r="I8227" s="578">
        <v>0.81898376811295726</v>
      </c>
      <c r="J8227" s="578">
        <v>6.6771714404846194E-2</v>
      </c>
      <c r="K8227" s="578">
        <v>15.283823145371526</v>
      </c>
      <c r="L8227" s="578">
        <v>7744.2627410888617</v>
      </c>
      <c r="M8227" s="578">
        <v>2.2489000553226353</v>
      </c>
      <c r="N8227" s="578">
        <v>0.82243474231411962</v>
      </c>
      <c r="O8227" s="578">
        <v>6.7298393541326107E-2</v>
      </c>
      <c r="P8227" s="578">
        <v>15.147655955173775</v>
      </c>
      <c r="Q8227" s="578">
        <v>7683.6524607340452</v>
      </c>
      <c r="R8227" s="578">
        <v>2.2429783042559022</v>
      </c>
      <c r="S8227" s="578">
        <v>0.81898379574219349</v>
      </c>
      <c r="T8227" s="578">
        <v>6.6771714366041068E-2</v>
      </c>
      <c r="U8227" s="578">
        <v>15.283823661656502</v>
      </c>
      <c r="V8227" s="578">
        <v>7744.2628987630178</v>
      </c>
      <c r="W8227" s="578">
        <v>2.2489000991336026</v>
      </c>
      <c r="X8227" s="578">
        <v>0.8224346879869695</v>
      </c>
      <c r="Y8227" s="578">
        <v>6.7298394550258878E-2</v>
      </c>
    </row>
    <row r="8228" spans="1:25" x14ac:dyDescent="0.3">
      <c r="A8228" s="61" t="s">
        <v>8715</v>
      </c>
      <c r="B8228" s="61" t="s">
        <v>2191</v>
      </c>
      <c r="C8228" s="61" t="s">
        <v>46</v>
      </c>
      <c r="D8228" s="36">
        <v>2</v>
      </c>
      <c r="E8228" s="36">
        <v>2020</v>
      </c>
      <c r="F8228" s="578">
        <v>7.095008880683352</v>
      </c>
      <c r="G8228" s="578">
        <v>3745.0466829935676</v>
      </c>
      <c r="H8228" s="578">
        <v>1.2000920094627201</v>
      </c>
      <c r="I8228" s="578">
        <v>0.40619692307275995</v>
      </c>
      <c r="J8228" s="578">
        <v>3.2544883588949802E-2</v>
      </c>
      <c r="K8228" s="578">
        <v>7.2711735125752321</v>
      </c>
      <c r="L8228" s="578">
        <v>3823.5116526285728</v>
      </c>
      <c r="M8228" s="578">
        <v>1.2096259393826225</v>
      </c>
      <c r="N8228" s="578">
        <v>0.41033901274204199</v>
      </c>
      <c r="O8228" s="578">
        <v>3.3226775083069926E-2</v>
      </c>
      <c r="P8228" s="578">
        <v>7.0950082573726769</v>
      </c>
      <c r="Q8228" s="578">
        <v>3745.04663085937</v>
      </c>
      <c r="R8228" s="578">
        <v>1.2000920109761199</v>
      </c>
      <c r="S8228" s="578">
        <v>0.40619691787287571</v>
      </c>
      <c r="T8228" s="578">
        <v>3.2544883588949802E-2</v>
      </c>
      <c r="U8228" s="578">
        <v>7.271172993475675</v>
      </c>
      <c r="V8228" s="578">
        <v>3823.5116526285728</v>
      </c>
      <c r="W8228" s="578">
        <v>1.20962594044006</v>
      </c>
      <c r="X8228" s="578">
        <v>0.41033901786431626</v>
      </c>
      <c r="Y8228" s="578">
        <v>3.3226775083069926E-2</v>
      </c>
    </row>
    <row r="8229" spans="1:25" x14ac:dyDescent="0.3">
      <c r="A8229" s="61" t="s">
        <v>8716</v>
      </c>
      <c r="B8229" s="61" t="s">
        <v>2191</v>
      </c>
      <c r="C8229" s="61" t="s">
        <v>46</v>
      </c>
      <c r="D8229" s="36">
        <v>3</v>
      </c>
      <c r="E8229" s="36">
        <v>2020</v>
      </c>
      <c r="F8229" s="578">
        <v>4.1303809500010749</v>
      </c>
      <c r="G8229" s="578">
        <v>2218.6487236022876</v>
      </c>
      <c r="H8229" s="578">
        <v>0.64185687068190078</v>
      </c>
      <c r="I8229" s="578">
        <v>0.22582869965117353</v>
      </c>
      <c r="J8229" s="578">
        <v>1.9280672073364202E-2</v>
      </c>
      <c r="K8229" s="578">
        <v>4.1756258808769973</v>
      </c>
      <c r="L8229" s="578">
        <v>2234.6368840535424</v>
      </c>
      <c r="M8229" s="578">
        <v>0.64581213992399433</v>
      </c>
      <c r="N8229" s="578">
        <v>0.22644415439572152</v>
      </c>
      <c r="O8229" s="578">
        <v>1.9419555474693526E-2</v>
      </c>
      <c r="P8229" s="578">
        <v>4.1303808468328445</v>
      </c>
      <c r="Q8229" s="578">
        <v>2218.6486714680923</v>
      </c>
      <c r="R8229" s="578">
        <v>0.64185690254089345</v>
      </c>
      <c r="S8229" s="578">
        <v>0.22582863670928949</v>
      </c>
      <c r="T8229" s="578">
        <v>1.9280671549495251E-2</v>
      </c>
      <c r="U8229" s="578">
        <v>4.1756257243105148</v>
      </c>
      <c r="V8229" s="578">
        <v>2234.6368840535424</v>
      </c>
      <c r="W8229" s="578">
        <v>0.64581214954766097</v>
      </c>
      <c r="X8229" s="578">
        <v>0.22644414737199697</v>
      </c>
      <c r="Y8229" s="578">
        <v>1.9419555474693526E-2</v>
      </c>
    </row>
    <row r="8230" spans="1:25" x14ac:dyDescent="0.3">
      <c r="A8230" s="61" t="s">
        <v>8717</v>
      </c>
      <c r="B8230" s="61" t="s">
        <v>2191</v>
      </c>
      <c r="C8230" s="61" t="s">
        <v>46</v>
      </c>
      <c r="D8230" s="36">
        <v>4</v>
      </c>
      <c r="E8230" s="36">
        <v>2020</v>
      </c>
      <c r="F8230" s="578">
        <v>3.2050311306350774</v>
      </c>
      <c r="G8230" s="578">
        <v>1757.3282407124775</v>
      </c>
      <c r="H8230" s="578">
        <v>0.46473500031182324</v>
      </c>
      <c r="I8230" s="578">
        <v>0.16602094093104774</v>
      </c>
      <c r="J8230" s="578">
        <v>1.5271770932789199E-2</v>
      </c>
      <c r="K8230" s="578">
        <v>3.2449709955884174</v>
      </c>
      <c r="L8230" s="578">
        <v>1774.5997772216726</v>
      </c>
      <c r="M8230" s="578">
        <v>0.46782853132754071</v>
      </c>
      <c r="N8230" s="578">
        <v>0.16804416421412727</v>
      </c>
      <c r="O8230" s="578">
        <v>1.542185618503325E-2</v>
      </c>
      <c r="P8230" s="578">
        <v>3.2050313382181472</v>
      </c>
      <c r="Q8230" s="578">
        <v>1757.3282407124775</v>
      </c>
      <c r="R8230" s="578">
        <v>0.46473502080092022</v>
      </c>
      <c r="S8230" s="578">
        <v>0.16602097781530226</v>
      </c>
      <c r="T8230" s="578">
        <v>1.527177145665815E-2</v>
      </c>
      <c r="U8230" s="578">
        <v>3.2449711002088049</v>
      </c>
      <c r="V8230" s="578">
        <v>1774.5997772216726</v>
      </c>
      <c r="W8230" s="578">
        <v>0.46782849819282979</v>
      </c>
      <c r="X8230" s="578">
        <v>0.16804411691070176</v>
      </c>
      <c r="Y8230" s="578">
        <v>1.542185618503325E-2</v>
      </c>
    </row>
    <row r="8231" spans="1:25" x14ac:dyDescent="0.3">
      <c r="A8231" s="61" t="s">
        <v>8718</v>
      </c>
      <c r="B8231" s="61" t="s">
        <v>2191</v>
      </c>
      <c r="C8231" s="61" t="s">
        <v>46</v>
      </c>
      <c r="D8231" s="36">
        <v>5</v>
      </c>
      <c r="E8231" s="36">
        <v>2020</v>
      </c>
      <c r="F8231" s="578">
        <v>2.6418328505345272</v>
      </c>
      <c r="G8231" s="578">
        <v>1485.136248270665</v>
      </c>
      <c r="H8231" s="578">
        <v>0.37013887622742847</v>
      </c>
      <c r="I8231" s="578">
        <v>0.13462144898949149</v>
      </c>
      <c r="J8231" s="578">
        <v>1.2906269965848524E-2</v>
      </c>
      <c r="K8231" s="578">
        <v>2.706482410416355</v>
      </c>
      <c r="L8231" s="578">
        <v>1520.0447832743275</v>
      </c>
      <c r="M8231" s="578">
        <v>0.37331122258910848</v>
      </c>
      <c r="N8231" s="578">
        <v>0.1373558541915065</v>
      </c>
      <c r="O8231" s="578">
        <v>1.3209629774792075E-2</v>
      </c>
      <c r="P8231" s="578">
        <v>2.6418329018639799</v>
      </c>
      <c r="Q8231" s="578">
        <v>1485.136248270665</v>
      </c>
      <c r="R8231" s="578">
        <v>0.37013888198028599</v>
      </c>
      <c r="S8231" s="578">
        <v>0.13462145358789676</v>
      </c>
      <c r="T8231" s="578">
        <v>1.2906269965848524E-2</v>
      </c>
      <c r="U8231" s="578">
        <v>2.7064822537977249</v>
      </c>
      <c r="V8231" s="578">
        <v>1520.0448875427201</v>
      </c>
      <c r="W8231" s="578">
        <v>0.37331116121398072</v>
      </c>
      <c r="X8231" s="578">
        <v>0.13735584920505026</v>
      </c>
      <c r="Y8231" s="578">
        <v>1.3209630298661025E-2</v>
      </c>
    </row>
    <row r="8232" spans="1:25" x14ac:dyDescent="0.3">
      <c r="A8232" s="61" t="s">
        <v>8719</v>
      </c>
      <c r="B8232" s="61" t="s">
        <v>2191</v>
      </c>
      <c r="C8232" s="61" t="s">
        <v>46</v>
      </c>
      <c r="D8232" s="36">
        <v>6</v>
      </c>
      <c r="E8232" s="36">
        <v>2020</v>
      </c>
      <c r="F8232" s="578">
        <v>2.2685747544019201</v>
      </c>
      <c r="G8232" s="578">
        <v>1291.42905680338</v>
      </c>
      <c r="H8232" s="578">
        <v>0.3041704519346235</v>
      </c>
      <c r="I8232" s="578">
        <v>0.11343752573399425</v>
      </c>
      <c r="J8232" s="578">
        <v>1.1223005179393349E-2</v>
      </c>
      <c r="K8232" s="578">
        <v>2.3623287956700803</v>
      </c>
      <c r="L8232" s="578">
        <v>1348.6401913960749</v>
      </c>
      <c r="M8232" s="578">
        <v>0.30815939148305876</v>
      </c>
      <c r="N8232" s="578">
        <v>0.11696047469740675</v>
      </c>
      <c r="O8232" s="578">
        <v>1.1720130190951701E-2</v>
      </c>
      <c r="P8232" s="578">
        <v>2.2685747532104825</v>
      </c>
      <c r="Q8232" s="578">
        <v>1291.42905680338</v>
      </c>
      <c r="R8232" s="578">
        <v>0.30417038610175928</v>
      </c>
      <c r="S8232" s="578">
        <v>0.11343752022366924</v>
      </c>
      <c r="T8232" s="578">
        <v>1.1223005179393349E-2</v>
      </c>
      <c r="U8232" s="578">
        <v>2.3623285882949805</v>
      </c>
      <c r="V8232" s="578">
        <v>1348.6401913960749</v>
      </c>
      <c r="W8232" s="578">
        <v>0.30815933928291322</v>
      </c>
      <c r="X8232" s="578">
        <v>0.11696046476329924</v>
      </c>
      <c r="Y8232" s="578">
        <v>1.1720130190951701E-2</v>
      </c>
    </row>
    <row r="8233" spans="1:25" x14ac:dyDescent="0.3">
      <c r="A8233" s="61" t="s">
        <v>8720</v>
      </c>
      <c r="B8233" s="61" t="s">
        <v>2191</v>
      </c>
      <c r="C8233" s="61" t="s">
        <v>46</v>
      </c>
      <c r="D8233" s="36">
        <v>7</v>
      </c>
      <c r="E8233" s="36">
        <v>2020</v>
      </c>
      <c r="F8233" s="578">
        <v>2.1233189226968472</v>
      </c>
      <c r="G8233" s="578">
        <v>1221.5517743428475</v>
      </c>
      <c r="H8233" s="578">
        <v>0.26626344514806977</v>
      </c>
      <c r="I8233" s="578">
        <v>0.10380148747935825</v>
      </c>
      <c r="J8233" s="578">
        <v>1.0615633402873401E-2</v>
      </c>
      <c r="K8233" s="578">
        <v>2.2383676791268927</v>
      </c>
      <c r="L8233" s="578">
        <v>1298.934055328365</v>
      </c>
      <c r="M8233" s="578">
        <v>0.26913554858037925</v>
      </c>
      <c r="N8233" s="578">
        <v>0.1072726867666155</v>
      </c>
      <c r="O8233" s="578">
        <v>1.1288070857214401E-2</v>
      </c>
      <c r="P8233" s="578">
        <v>2.1233188207679574</v>
      </c>
      <c r="Q8233" s="578">
        <v>1221.5517743428475</v>
      </c>
      <c r="R8233" s="578">
        <v>0.266263445829584</v>
      </c>
      <c r="S8233" s="578">
        <v>0.10380148852709625</v>
      </c>
      <c r="T8233" s="578">
        <v>1.0615633402873401E-2</v>
      </c>
      <c r="U8233" s="578">
        <v>2.2383674181995303</v>
      </c>
      <c r="V8233" s="578">
        <v>1298.934055328365</v>
      </c>
      <c r="W8233" s="578">
        <v>0.26913551646430228</v>
      </c>
      <c r="X8233" s="578">
        <v>0.10727267570716</v>
      </c>
      <c r="Y8233" s="578">
        <v>1.1288070857214401E-2</v>
      </c>
    </row>
    <row r="8234" spans="1:25" x14ac:dyDescent="0.3">
      <c r="A8234" s="61" t="s">
        <v>8721</v>
      </c>
      <c r="B8234" s="61" t="s">
        <v>2191</v>
      </c>
      <c r="C8234" s="61" t="s">
        <v>46</v>
      </c>
      <c r="D8234" s="36">
        <v>8</v>
      </c>
      <c r="E8234" s="36">
        <v>2020</v>
      </c>
      <c r="F8234" s="578">
        <v>1.8181297251927975</v>
      </c>
      <c r="G8234" s="578">
        <v>1033.3828188578252</v>
      </c>
      <c r="H8234" s="578">
        <v>0.23940819659279974</v>
      </c>
      <c r="I8234" s="578">
        <v>8.9654575625900151E-2</v>
      </c>
      <c r="J8234" s="578">
        <v>8.980363743224487E-3</v>
      </c>
      <c r="K8234" s="578">
        <v>1.9702002802502301</v>
      </c>
      <c r="L8234" s="578">
        <v>1142.6675821940075</v>
      </c>
      <c r="M8234" s="578">
        <v>0.242181007418063</v>
      </c>
      <c r="N8234" s="578">
        <v>9.4246636300037268E-2</v>
      </c>
      <c r="O8234" s="578">
        <v>9.9300799289873329E-3</v>
      </c>
      <c r="P8234" s="578">
        <v>1.8181297252188675</v>
      </c>
      <c r="Q8234" s="578">
        <v>1033.3828242619793</v>
      </c>
      <c r="R8234" s="578">
        <v>0.23940821183835648</v>
      </c>
      <c r="S8234" s="578">
        <v>8.9654569863341707E-2</v>
      </c>
      <c r="T8234" s="578">
        <v>8.9803637480751243E-3</v>
      </c>
      <c r="U8234" s="578">
        <v>1.9702003845917075</v>
      </c>
      <c r="V8234" s="578">
        <v>1142.6675821940075</v>
      </c>
      <c r="W8234" s="578">
        <v>0.24218099675150928</v>
      </c>
      <c r="X8234" s="578">
        <v>9.424663135238609E-2</v>
      </c>
      <c r="Y8234" s="578">
        <v>9.9300799289873329E-3</v>
      </c>
    </row>
    <row r="8235" spans="1:25" x14ac:dyDescent="0.3">
      <c r="A8235" s="61" t="s">
        <v>8722</v>
      </c>
      <c r="B8235" s="61" t="s">
        <v>2191</v>
      </c>
      <c r="C8235" s="61" t="s">
        <v>46</v>
      </c>
      <c r="D8235" s="36">
        <v>9</v>
      </c>
      <c r="E8235" s="36">
        <v>2020</v>
      </c>
      <c r="F8235" s="578">
        <v>1.66965601366367</v>
      </c>
      <c r="G8235" s="578">
        <v>949.67717806497944</v>
      </c>
      <c r="H8235" s="578">
        <v>0.21730287324074424</v>
      </c>
      <c r="I8235" s="578">
        <v>8.2299548957962515E-2</v>
      </c>
      <c r="J8235" s="578">
        <v>8.2530296155406743E-3</v>
      </c>
      <c r="K8235" s="578">
        <v>1.8502580844284799</v>
      </c>
      <c r="L8235" s="578">
        <v>1083.7579167683875</v>
      </c>
      <c r="M8235" s="578">
        <v>0.22055778929400949</v>
      </c>
      <c r="N8235" s="578">
        <v>8.7689025735016857E-2</v>
      </c>
      <c r="O8235" s="578">
        <v>9.4182206036445316E-3</v>
      </c>
      <c r="P8235" s="578">
        <v>1.6696559099115449</v>
      </c>
      <c r="Q8235" s="578">
        <v>949.67717806497944</v>
      </c>
      <c r="R8235" s="578">
        <v>0.21730287318981251</v>
      </c>
      <c r="S8235" s="578">
        <v>8.2299550995230661E-2</v>
      </c>
      <c r="T8235" s="578">
        <v>8.2530296688976979E-3</v>
      </c>
      <c r="U8235" s="578">
        <v>1.8502582924281001</v>
      </c>
      <c r="V8235" s="578">
        <v>1083.7579167683875</v>
      </c>
      <c r="W8235" s="578">
        <v>0.22055779969135325</v>
      </c>
      <c r="X8235" s="578">
        <v>8.7689022067934191E-2</v>
      </c>
      <c r="Y8235" s="578">
        <v>9.4182205502875115E-3</v>
      </c>
    </row>
    <row r="8236" spans="1:25" x14ac:dyDescent="0.3">
      <c r="A8236" s="61" t="s">
        <v>8723</v>
      </c>
      <c r="B8236" s="61" t="s">
        <v>2191</v>
      </c>
      <c r="C8236" s="61" t="s">
        <v>46</v>
      </c>
      <c r="D8236" s="36">
        <v>10</v>
      </c>
      <c r="E8236" s="36">
        <v>2020</v>
      </c>
      <c r="F8236" s="578">
        <v>1.5518470258396775</v>
      </c>
      <c r="G8236" s="578">
        <v>882.74212074279751</v>
      </c>
      <c r="H8236" s="578">
        <v>0.19991422978637224</v>
      </c>
      <c r="I8236" s="578">
        <v>7.6549620192963547E-2</v>
      </c>
      <c r="J8236" s="578">
        <v>7.6714107514514228E-3</v>
      </c>
      <c r="K8236" s="578">
        <v>1.7477162883860697</v>
      </c>
      <c r="L8236" s="578">
        <v>1031.4149754842088</v>
      </c>
      <c r="M8236" s="578">
        <v>0.20345467016159025</v>
      </c>
      <c r="N8236" s="578">
        <v>8.2402745319995974E-2</v>
      </c>
      <c r="O8236" s="578">
        <v>8.9633834868436627E-3</v>
      </c>
      <c r="P8236" s="578">
        <v>1.551846870601665</v>
      </c>
      <c r="Q8236" s="578">
        <v>882.74212074279751</v>
      </c>
      <c r="R8236" s="578">
        <v>0.19991422953898974</v>
      </c>
      <c r="S8236" s="578">
        <v>7.6549628050997798E-2</v>
      </c>
      <c r="T8236" s="578">
        <v>7.6714105962309926E-3</v>
      </c>
      <c r="U8236" s="578">
        <v>1.7477162883454451</v>
      </c>
      <c r="V8236" s="578">
        <v>1031.4149754842088</v>
      </c>
      <c r="W8236" s="578">
        <v>0.20345466955283525</v>
      </c>
      <c r="X8236" s="578">
        <v>8.2402740605175454E-2</v>
      </c>
      <c r="Y8236" s="578">
        <v>8.9633834868436627E-3</v>
      </c>
    </row>
    <row r="8237" spans="1:25" x14ac:dyDescent="0.3">
      <c r="A8237" s="61" t="s">
        <v>8724</v>
      </c>
      <c r="B8237" s="61" t="s">
        <v>2191</v>
      </c>
      <c r="C8237" s="61" t="s">
        <v>46</v>
      </c>
      <c r="D8237" s="36">
        <v>11</v>
      </c>
      <c r="E8237" s="36">
        <v>2020</v>
      </c>
      <c r="F8237" s="578">
        <v>1.4387430746188876</v>
      </c>
      <c r="G8237" s="578">
        <v>814.3842630386348</v>
      </c>
      <c r="H8237" s="578">
        <v>0.18441734736794951</v>
      </c>
      <c r="I8237" s="578">
        <v>7.1712907054461483E-2</v>
      </c>
      <c r="J8237" s="578">
        <v>7.0773770227484951E-3</v>
      </c>
      <c r="K8237" s="578">
        <v>1.6467211768873875</v>
      </c>
      <c r="L8237" s="578">
        <v>972.47266387939374</v>
      </c>
      <c r="M8237" s="578">
        <v>0.18818389594768301</v>
      </c>
      <c r="N8237" s="578">
        <v>7.7561290061566951E-2</v>
      </c>
      <c r="O8237" s="578">
        <v>8.4511808963725291E-3</v>
      </c>
      <c r="P8237" s="578">
        <v>1.4387433353543451</v>
      </c>
      <c r="Q8237" s="578">
        <v>814.38427352905228</v>
      </c>
      <c r="R8237" s="578">
        <v>0.18441734777540325</v>
      </c>
      <c r="S8237" s="578">
        <v>7.1712909673806252E-2</v>
      </c>
      <c r="T8237" s="578">
        <v>7.0773770227484951E-3</v>
      </c>
      <c r="U8237" s="578">
        <v>1.64672096942164</v>
      </c>
      <c r="V8237" s="578">
        <v>972.47266896565623</v>
      </c>
      <c r="W8237" s="578">
        <v>0.188183895836118</v>
      </c>
      <c r="X8237" s="578">
        <v>7.7561286918353248E-2</v>
      </c>
      <c r="Y8237" s="578">
        <v>8.451180988534663E-3</v>
      </c>
    </row>
    <row r="8238" spans="1:25" x14ac:dyDescent="0.3">
      <c r="A8238" s="61" t="s">
        <v>8725</v>
      </c>
      <c r="B8238" s="61" t="s">
        <v>2191</v>
      </c>
      <c r="C8238" s="61" t="s">
        <v>46</v>
      </c>
      <c r="D8238" s="36">
        <v>12</v>
      </c>
      <c r="E8238" s="36">
        <v>2020</v>
      </c>
      <c r="F8238" s="578">
        <v>1.3462010320205624</v>
      </c>
      <c r="G8238" s="578">
        <v>758.4554176330563</v>
      </c>
      <c r="H8238" s="578">
        <v>0.17173773454366376</v>
      </c>
      <c r="I8238" s="578">
        <v>6.7755637341178898E-2</v>
      </c>
      <c r="J8238" s="578">
        <v>6.591355246200685E-3</v>
      </c>
      <c r="K8238" s="578">
        <v>1.5641964776411101</v>
      </c>
      <c r="L8238" s="578">
        <v>921.97449747721305</v>
      </c>
      <c r="M8238" s="578">
        <v>0.17569655621628</v>
      </c>
      <c r="N8238" s="578">
        <v>7.3202591796871247E-2</v>
      </c>
      <c r="O8238" s="578">
        <v>8.0123481942185482E-3</v>
      </c>
      <c r="P8238" s="578">
        <v>1.3462010841340049</v>
      </c>
      <c r="Q8238" s="578">
        <v>758.45542303721072</v>
      </c>
      <c r="R8238" s="578">
        <v>0.171737733850022</v>
      </c>
      <c r="S8238" s="578">
        <v>6.775563786504786E-2</v>
      </c>
      <c r="T8238" s="578">
        <v>6.5913551952689834E-3</v>
      </c>
      <c r="U8238" s="578">
        <v>1.5641964776150377</v>
      </c>
      <c r="V8238" s="578">
        <v>921.97449747721305</v>
      </c>
      <c r="W8238" s="578">
        <v>0.17569655579669974</v>
      </c>
      <c r="X8238" s="578">
        <v>7.3202584462705944E-2</v>
      </c>
      <c r="Y8238" s="578">
        <v>8.0123481942185482E-3</v>
      </c>
    </row>
    <row r="8239" spans="1:25" x14ac:dyDescent="0.3">
      <c r="A8239" s="61" t="s">
        <v>8726</v>
      </c>
      <c r="B8239" s="61" t="s">
        <v>2191</v>
      </c>
      <c r="C8239" s="61" t="s">
        <v>46</v>
      </c>
      <c r="D8239" s="36">
        <v>13</v>
      </c>
      <c r="E8239" s="36">
        <v>2020</v>
      </c>
      <c r="F8239" s="578">
        <v>1.2267687174019799</v>
      </c>
      <c r="G8239" s="578">
        <v>689.66638819376578</v>
      </c>
      <c r="H8239" s="578">
        <v>0.15881251865842649</v>
      </c>
      <c r="I8239" s="578">
        <v>6.2185484168973404E-2</v>
      </c>
      <c r="J8239" s="578">
        <v>5.9934911793485873E-3</v>
      </c>
      <c r="K8239" s="578">
        <v>1.4516279659216376</v>
      </c>
      <c r="L8239" s="578">
        <v>855.37826728820744</v>
      </c>
      <c r="M8239" s="578">
        <v>0.16290918480080951</v>
      </c>
      <c r="N8239" s="578">
        <v>6.7254200577735901E-2</v>
      </c>
      <c r="O8239" s="578">
        <v>7.4335462850285625E-3</v>
      </c>
      <c r="P8239" s="578">
        <v>1.226768561565825</v>
      </c>
      <c r="Q8239" s="578">
        <v>689.66638787587419</v>
      </c>
      <c r="R8239" s="578">
        <v>0.15881251886215325</v>
      </c>
      <c r="S8239" s="578">
        <v>6.21854842465836E-2</v>
      </c>
      <c r="T8239" s="578">
        <v>5.9934911793485873E-3</v>
      </c>
      <c r="U8239" s="578">
        <v>1.4516278622243874</v>
      </c>
      <c r="V8239" s="578">
        <v>855.37822945912626</v>
      </c>
      <c r="W8239" s="578">
        <v>0.16290918479595901</v>
      </c>
      <c r="X8239" s="578">
        <v>6.7254200577735901E-2</v>
      </c>
      <c r="Y8239" s="578">
        <v>7.4335462850285625E-3</v>
      </c>
    </row>
    <row r="8240" spans="1:25" x14ac:dyDescent="0.3">
      <c r="A8240" s="61" t="s">
        <v>8727</v>
      </c>
      <c r="B8240" s="61" t="s">
        <v>2191</v>
      </c>
      <c r="C8240" s="61" t="s">
        <v>46</v>
      </c>
      <c r="D8240" s="36">
        <v>14</v>
      </c>
      <c r="E8240" s="36">
        <v>2020</v>
      </c>
      <c r="F8240" s="578">
        <v>1.2599483846406603</v>
      </c>
      <c r="G8240" s="578">
        <v>711.117418289184</v>
      </c>
      <c r="H8240" s="578">
        <v>0.14840248333590925</v>
      </c>
      <c r="I8240" s="578">
        <v>5.8646867701706122E-2</v>
      </c>
      <c r="J8240" s="578">
        <v>6.1800327093806074E-3</v>
      </c>
      <c r="K8240" s="578">
        <v>1.4755225690729825</v>
      </c>
      <c r="L8240" s="578">
        <v>869.2524305979407</v>
      </c>
      <c r="M8240" s="578">
        <v>0.152513630541458</v>
      </c>
      <c r="N8240" s="578">
        <v>6.324769771890712E-2</v>
      </c>
      <c r="O8240" s="578">
        <v>7.55423423349081E-3</v>
      </c>
      <c r="P8240" s="578">
        <v>1.2599485411037625</v>
      </c>
      <c r="Q8240" s="578">
        <v>711.11740748087516</v>
      </c>
      <c r="R8240" s="578">
        <v>0.14840248344019799</v>
      </c>
      <c r="S8240" s="578">
        <v>5.8646861929446431E-2</v>
      </c>
      <c r="T8240" s="578">
        <v>6.1800327093806074E-3</v>
      </c>
      <c r="U8240" s="578">
        <v>1.4755223604054899</v>
      </c>
      <c r="V8240" s="578">
        <v>869.25242551167776</v>
      </c>
      <c r="W8240" s="578">
        <v>0.15251357885790601</v>
      </c>
      <c r="X8240" s="578">
        <v>6.324769771890712E-2</v>
      </c>
      <c r="Y8240" s="578">
        <v>7.55423423349081E-3</v>
      </c>
    </row>
    <row r="8241" spans="1:25" x14ac:dyDescent="0.3">
      <c r="A8241" s="61" t="s">
        <v>8728</v>
      </c>
      <c r="B8241" s="61" t="s">
        <v>2191</v>
      </c>
      <c r="C8241" s="61" t="s">
        <v>46</v>
      </c>
      <c r="D8241" s="36">
        <v>15</v>
      </c>
      <c r="E8241" s="36">
        <v>2020</v>
      </c>
      <c r="F8241" s="578">
        <v>1.2995024363644876</v>
      </c>
      <c r="G8241" s="578">
        <v>736.08024724324468</v>
      </c>
      <c r="H8241" s="578">
        <v>0.13953774380570375</v>
      </c>
      <c r="I8241" s="578">
        <v>5.5723134544678005E-2</v>
      </c>
      <c r="J8241" s="578">
        <v>6.3970876653911503E-3</v>
      </c>
      <c r="K8241" s="578">
        <v>1.50307361229412</v>
      </c>
      <c r="L8241" s="578">
        <v>885.65136210123649</v>
      </c>
      <c r="M8241" s="578">
        <v>0.14353446802366873</v>
      </c>
      <c r="N8241" s="578">
        <v>5.9943094408178327E-2</v>
      </c>
      <c r="O8241" s="578">
        <v>7.6968603486117547E-3</v>
      </c>
      <c r="P8241" s="578">
        <v>1.2995025928479</v>
      </c>
      <c r="Q8241" s="578">
        <v>736.0802574157708</v>
      </c>
      <c r="R8241" s="578">
        <v>0.1395377438057035</v>
      </c>
      <c r="S8241" s="578">
        <v>5.5723136640153777E-2</v>
      </c>
      <c r="T8241" s="578">
        <v>6.3970877163228518E-3</v>
      </c>
      <c r="U8241" s="578">
        <v>1.5030735085707976</v>
      </c>
      <c r="V8241" s="578">
        <v>885.65136718749955</v>
      </c>
      <c r="W8241" s="578">
        <v>0.14353443664367627</v>
      </c>
      <c r="X8241" s="578">
        <v>5.9943094927196655E-2</v>
      </c>
      <c r="Y8241" s="578">
        <v>7.6968603437611149E-3</v>
      </c>
    </row>
    <row r="8242" spans="1:25" x14ac:dyDescent="0.3">
      <c r="A8242" s="580" t="s">
        <v>8729</v>
      </c>
      <c r="B8242" s="580" t="s">
        <v>2191</v>
      </c>
      <c r="C8242" s="580" t="s">
        <v>46</v>
      </c>
      <c r="D8242" s="581">
        <v>16</v>
      </c>
      <c r="E8242" s="581">
        <v>2020</v>
      </c>
      <c r="F8242" s="582">
        <v>1.3765163457519476</v>
      </c>
      <c r="G8242" s="582">
        <v>783.81808980305948</v>
      </c>
      <c r="H8242" s="582">
        <v>0.13219190405046249</v>
      </c>
      <c r="I8242" s="582">
        <v>5.3477999230381046E-2</v>
      </c>
      <c r="J8242" s="582">
        <v>6.81196493678726E-3</v>
      </c>
      <c r="K8242" s="582">
        <v>1.568678624282555</v>
      </c>
      <c r="L8242" s="582">
        <v>925.56567637125602</v>
      </c>
      <c r="M8242" s="582">
        <v>0.136145204965335</v>
      </c>
      <c r="N8242" s="582">
        <v>5.7397005458672795E-2</v>
      </c>
      <c r="O8242" s="582">
        <v>8.0437436796879976E-3</v>
      </c>
      <c r="P8242" s="582">
        <v>1.3765161905324277</v>
      </c>
      <c r="Q8242" s="582">
        <v>783.81808980305948</v>
      </c>
      <c r="R8242" s="582">
        <v>0.1321919045743315</v>
      </c>
      <c r="S8242" s="582">
        <v>5.3477999230381053E-2</v>
      </c>
      <c r="T8242" s="582">
        <v>6.81196493678726E-3</v>
      </c>
      <c r="U8242" s="582">
        <v>1.5686786235907326</v>
      </c>
      <c r="V8242" s="582">
        <v>925.56568145751896</v>
      </c>
      <c r="W8242" s="582">
        <v>0.136145205439485</v>
      </c>
      <c r="X8242" s="582">
        <v>5.7397003945273598E-2</v>
      </c>
      <c r="Y8242" s="582">
        <v>8.0437436796879976E-3</v>
      </c>
    </row>
    <row r="8243" spans="1:25" x14ac:dyDescent="0.3">
      <c r="A8243" s="61" t="s">
        <v>8730</v>
      </c>
      <c r="B8243" s="61" t="s">
        <v>2191</v>
      </c>
      <c r="C8243" s="61" t="s">
        <v>46</v>
      </c>
      <c r="D8243" s="36">
        <v>1</v>
      </c>
      <c r="E8243" s="36">
        <v>2030</v>
      </c>
      <c r="F8243" s="578">
        <v>6.1448791741609003</v>
      </c>
      <c r="G8243" s="578">
        <v>7413.7827682495063</v>
      </c>
      <c r="H8243" s="578">
        <v>0.77849515055398377</v>
      </c>
      <c r="I8243" s="578">
        <v>0.16051020329662849</v>
      </c>
      <c r="J8243" s="578">
        <v>6.3818754861131283E-2</v>
      </c>
      <c r="K8243" s="578">
        <v>6.2029350875742795</v>
      </c>
      <c r="L8243" s="578">
        <v>7472.2663574218695</v>
      </c>
      <c r="M8243" s="578">
        <v>0.78167863823667449</v>
      </c>
      <c r="N8243" s="578">
        <v>0.16113913063115076</v>
      </c>
      <c r="O8243" s="578">
        <v>6.4322140494671901E-2</v>
      </c>
      <c r="P8243" s="578">
        <v>6.1448791220285122</v>
      </c>
      <c r="Q8243" s="578">
        <v>7413.782872517897</v>
      </c>
      <c r="R8243" s="578">
        <v>0.77849515614434439</v>
      </c>
      <c r="S8243" s="578">
        <v>0.16051020760399551</v>
      </c>
      <c r="T8243" s="578">
        <v>6.3818755385000231E-2</v>
      </c>
      <c r="U8243" s="578">
        <v>6.2029351397016654</v>
      </c>
      <c r="V8243" s="578">
        <v>7472.2664082845004</v>
      </c>
      <c r="W8243" s="578">
        <v>0.78167863881026234</v>
      </c>
      <c r="X8243" s="578">
        <v>0.16113913618028125</v>
      </c>
      <c r="Y8243" s="578">
        <v>6.4322140494671901E-2</v>
      </c>
    </row>
    <row r="8244" spans="1:25" x14ac:dyDescent="0.3">
      <c r="A8244" s="61" t="s">
        <v>8731</v>
      </c>
      <c r="B8244" s="61" t="s">
        <v>2191</v>
      </c>
      <c r="C8244" s="61" t="s">
        <v>46</v>
      </c>
      <c r="D8244" s="36">
        <v>2</v>
      </c>
      <c r="E8244" s="36">
        <v>2030</v>
      </c>
      <c r="F8244" s="578">
        <v>2.883393805209145</v>
      </c>
      <c r="G8244" s="578">
        <v>3613.2375284830678</v>
      </c>
      <c r="H8244" s="578">
        <v>0.40915859948533229</v>
      </c>
      <c r="I8244" s="578">
        <v>7.7445703636233959E-2</v>
      </c>
      <c r="J8244" s="578">
        <v>3.1103200201565977E-2</v>
      </c>
      <c r="K8244" s="578">
        <v>2.9589924959053979</v>
      </c>
      <c r="L8244" s="578">
        <v>3688.9696464538547</v>
      </c>
      <c r="M8244" s="578">
        <v>0.4140213708718265</v>
      </c>
      <c r="N8244" s="578">
        <v>7.8086520894430522E-2</v>
      </c>
      <c r="O8244" s="578">
        <v>3.1755098005911919E-2</v>
      </c>
      <c r="P8244" s="578">
        <v>2.8833937530917653</v>
      </c>
      <c r="Q8244" s="578">
        <v>3613.2375284830678</v>
      </c>
      <c r="R8244" s="578">
        <v>0.40915864170528898</v>
      </c>
      <c r="S8244" s="578">
        <v>7.744570414070033E-2</v>
      </c>
      <c r="T8244" s="578">
        <v>3.1103200201565977E-2</v>
      </c>
      <c r="U8244" s="578">
        <v>2.9589925481118327</v>
      </c>
      <c r="V8244" s="578">
        <v>3688.9696464538547</v>
      </c>
      <c r="W8244" s="578">
        <v>0.41402137172796399</v>
      </c>
      <c r="X8244" s="578">
        <v>7.8086522989906301E-2</v>
      </c>
      <c r="Y8244" s="578">
        <v>3.1755098005911919E-2</v>
      </c>
    </row>
    <row r="8245" spans="1:25" x14ac:dyDescent="0.3">
      <c r="A8245" s="61" t="s">
        <v>8732</v>
      </c>
      <c r="B8245" s="61" t="s">
        <v>2191</v>
      </c>
      <c r="C8245" s="61" t="s">
        <v>46</v>
      </c>
      <c r="D8245" s="36">
        <v>3</v>
      </c>
      <c r="E8245" s="36">
        <v>2030</v>
      </c>
      <c r="F8245" s="578">
        <v>1.690342983629455</v>
      </c>
      <c r="G8245" s="578">
        <v>2138.8877131144177</v>
      </c>
      <c r="H8245" s="578">
        <v>0.21954087370492401</v>
      </c>
      <c r="I8245" s="578">
        <v>4.39531002193689E-2</v>
      </c>
      <c r="J8245" s="578">
        <v>1.8411869105572451E-2</v>
      </c>
      <c r="K8245" s="578">
        <v>1.7100169224850825</v>
      </c>
      <c r="L8245" s="578">
        <v>2154.4622243245371</v>
      </c>
      <c r="M8245" s="578">
        <v>0.22162928183873448</v>
      </c>
      <c r="N8245" s="578">
        <v>4.38652001321315E-2</v>
      </c>
      <c r="O8245" s="578">
        <v>1.8545920456138676E-2</v>
      </c>
      <c r="P8245" s="578">
        <v>1.6903429836397224</v>
      </c>
      <c r="Q8245" s="578">
        <v>2138.8877131144177</v>
      </c>
      <c r="R8245" s="578">
        <v>0.21954087401778999</v>
      </c>
      <c r="S8245" s="578">
        <v>4.39531002193689E-2</v>
      </c>
      <c r="T8245" s="578">
        <v>1.8411869105572451E-2</v>
      </c>
      <c r="U8245" s="578">
        <v>1.7100169225006951</v>
      </c>
      <c r="V8245" s="578">
        <v>2154.462380727125</v>
      </c>
      <c r="W8245" s="578">
        <v>0.22162928183873448</v>
      </c>
      <c r="X8245" s="578">
        <v>4.38652001321315E-2</v>
      </c>
      <c r="Y8245" s="578">
        <v>1.8545920456138676E-2</v>
      </c>
    </row>
    <row r="8246" spans="1:25" x14ac:dyDescent="0.3">
      <c r="A8246" s="61" t="s">
        <v>8733</v>
      </c>
      <c r="B8246" s="61" t="s">
        <v>2191</v>
      </c>
      <c r="C8246" s="61" t="s">
        <v>46</v>
      </c>
      <c r="D8246" s="36">
        <v>4</v>
      </c>
      <c r="E8246" s="36">
        <v>2030</v>
      </c>
      <c r="F8246" s="578">
        <v>1.3119259339325273</v>
      </c>
      <c r="G8246" s="578">
        <v>1693.573095957435</v>
      </c>
      <c r="H8246" s="578">
        <v>0.16012241712875599</v>
      </c>
      <c r="I8246" s="578">
        <v>3.2619500532746301E-2</v>
      </c>
      <c r="J8246" s="578">
        <v>1.4578501955838801E-2</v>
      </c>
      <c r="K8246" s="578">
        <v>1.3291745120003076</v>
      </c>
      <c r="L8246" s="578">
        <v>1710.394285837805</v>
      </c>
      <c r="M8246" s="578">
        <v>0.16156122677148177</v>
      </c>
      <c r="N8246" s="578">
        <v>3.2968728744890471E-2</v>
      </c>
      <c r="O8246" s="578">
        <v>1.4723333190583249E-2</v>
      </c>
      <c r="P8246" s="578">
        <v>1.311926141939955</v>
      </c>
      <c r="Q8246" s="578">
        <v>1693.573095957435</v>
      </c>
      <c r="R8246" s="578">
        <v>0.16012241772417199</v>
      </c>
      <c r="S8246" s="578">
        <v>3.2619500532746301E-2</v>
      </c>
      <c r="T8246" s="578">
        <v>1.4578501955838801E-2</v>
      </c>
      <c r="U8246" s="578">
        <v>1.32917451198693</v>
      </c>
      <c r="V8246" s="578">
        <v>1710.394285837805</v>
      </c>
      <c r="W8246" s="578">
        <v>0.16156122665324749</v>
      </c>
      <c r="X8246" s="578">
        <v>3.2968734507448895E-2</v>
      </c>
      <c r="Y8246" s="578">
        <v>1.4723333190583249E-2</v>
      </c>
    </row>
    <row r="8247" spans="1:25" x14ac:dyDescent="0.3">
      <c r="A8247" s="61" t="s">
        <v>8734</v>
      </c>
      <c r="B8247" s="61" t="s">
        <v>2191</v>
      </c>
      <c r="C8247" s="61" t="s">
        <v>46</v>
      </c>
      <c r="D8247" s="36">
        <v>5</v>
      </c>
      <c r="E8247" s="36">
        <v>2030</v>
      </c>
      <c r="F8247" s="578">
        <v>1.0723764076284359</v>
      </c>
      <c r="G8247" s="578">
        <v>1431.4875081380176</v>
      </c>
      <c r="H8247" s="578">
        <v>0.12780626685465227</v>
      </c>
      <c r="I8247" s="578">
        <v>2.6866735264775326E-2</v>
      </c>
      <c r="J8247" s="578">
        <v>1.232243658159855E-2</v>
      </c>
      <c r="K8247" s="578">
        <v>1.0999952384474869</v>
      </c>
      <c r="L8247" s="578">
        <v>1465.2867482503225</v>
      </c>
      <c r="M8247" s="578">
        <v>0.12934662099026625</v>
      </c>
      <c r="N8247" s="578">
        <v>2.7431099675595701E-2</v>
      </c>
      <c r="O8247" s="578">
        <v>1.2613386546339152E-2</v>
      </c>
      <c r="P8247" s="578">
        <v>1.072376386217982</v>
      </c>
      <c r="Q8247" s="578">
        <v>1431.4875081380176</v>
      </c>
      <c r="R8247" s="578">
        <v>0.12780626741459827</v>
      </c>
      <c r="S8247" s="578">
        <v>2.6866742021714601E-2</v>
      </c>
      <c r="T8247" s="578">
        <v>1.232243658159855E-2</v>
      </c>
      <c r="U8247" s="578">
        <v>1.0999951918790469</v>
      </c>
      <c r="V8247" s="578">
        <v>1465.2867482503225</v>
      </c>
      <c r="W8247" s="578">
        <v>0.12934661240918377</v>
      </c>
      <c r="X8247" s="578">
        <v>2.7431099675595701E-2</v>
      </c>
      <c r="Y8247" s="578">
        <v>1.2613386546339152E-2</v>
      </c>
    </row>
    <row r="8248" spans="1:25" x14ac:dyDescent="0.3">
      <c r="A8248" s="61" t="s">
        <v>8735</v>
      </c>
      <c r="B8248" s="61" t="s">
        <v>2191</v>
      </c>
      <c r="C8248" s="61" t="s">
        <v>46</v>
      </c>
      <c r="D8248" s="36">
        <v>6</v>
      </c>
      <c r="E8248" s="36">
        <v>2030</v>
      </c>
      <c r="F8248" s="578">
        <v>0.91502149119059972</v>
      </c>
      <c r="G8248" s="578">
        <v>1244.307392120355</v>
      </c>
      <c r="H8248" s="578">
        <v>0.10531314071916575</v>
      </c>
      <c r="I8248" s="578">
        <v>2.2988458852826875E-2</v>
      </c>
      <c r="J8248" s="578">
        <v>1.0711201194984175E-2</v>
      </c>
      <c r="K8248" s="578">
        <v>0.95360038679022296</v>
      </c>
      <c r="L8248" s="578">
        <v>1299.6401990254674</v>
      </c>
      <c r="M8248" s="578">
        <v>0.10731173679444751</v>
      </c>
      <c r="N8248" s="578">
        <v>2.3721309378743099E-2</v>
      </c>
      <c r="O8248" s="578">
        <v>1.1187493548883702E-2</v>
      </c>
      <c r="P8248" s="578">
        <v>0.91502148561012797</v>
      </c>
      <c r="Q8248" s="578">
        <v>1244.307392120355</v>
      </c>
      <c r="R8248" s="578">
        <v>0.10531314077373549</v>
      </c>
      <c r="S8248" s="578">
        <v>2.2988458799469827E-2</v>
      </c>
      <c r="T8248" s="578">
        <v>1.0711201194984175E-2</v>
      </c>
      <c r="U8248" s="578">
        <v>0.95360041844957977</v>
      </c>
      <c r="V8248" s="578">
        <v>1299.6401990254674</v>
      </c>
      <c r="W8248" s="578">
        <v>0.10731173623116749</v>
      </c>
      <c r="X8248" s="578">
        <v>2.3721309272029052E-2</v>
      </c>
      <c r="Y8248" s="578">
        <v>1.1187493548883702E-2</v>
      </c>
    </row>
    <row r="8249" spans="1:25" x14ac:dyDescent="0.3">
      <c r="A8249" s="61" t="s">
        <v>8736</v>
      </c>
      <c r="B8249" s="61" t="s">
        <v>2191</v>
      </c>
      <c r="C8249" s="61" t="s">
        <v>46</v>
      </c>
      <c r="D8249" s="36">
        <v>7</v>
      </c>
      <c r="E8249" s="36">
        <v>2030</v>
      </c>
      <c r="F8249" s="578">
        <v>0.8559754451553272</v>
      </c>
      <c r="G8249" s="578">
        <v>1177.7818743387775</v>
      </c>
      <c r="H8249" s="578">
        <v>9.3078507244778508E-2</v>
      </c>
      <c r="I8249" s="578">
        <v>2.1663472813088402E-2</v>
      </c>
      <c r="J8249" s="578">
        <v>1.01385224552359E-2</v>
      </c>
      <c r="K8249" s="578">
        <v>0.90019279162610577</v>
      </c>
      <c r="L8249" s="578">
        <v>1252.5081202189099</v>
      </c>
      <c r="M8249" s="578">
        <v>9.5013269638608691E-2</v>
      </c>
      <c r="N8249" s="578">
        <v>2.2436369448162873E-2</v>
      </c>
      <c r="O8249" s="578">
        <v>1.0781766740061923E-2</v>
      </c>
      <c r="P8249" s="578">
        <v>0.85597544019204452</v>
      </c>
      <c r="Q8249" s="578">
        <v>1177.7818743387775</v>
      </c>
      <c r="R8249" s="578">
        <v>9.307850676850643E-2</v>
      </c>
      <c r="S8249" s="578">
        <v>2.1663473686203302E-2</v>
      </c>
      <c r="T8249" s="578">
        <v>1.01385224552359E-2</v>
      </c>
      <c r="U8249" s="578">
        <v>0.90019275468641002</v>
      </c>
      <c r="V8249" s="578">
        <v>1252.5081202189099</v>
      </c>
      <c r="W8249" s="578">
        <v>9.5013269664377703E-2</v>
      </c>
      <c r="X8249" s="578">
        <v>2.2436369288091802E-2</v>
      </c>
      <c r="Y8249" s="578">
        <v>1.0781766740061923E-2</v>
      </c>
    </row>
    <row r="8250" spans="1:25" x14ac:dyDescent="0.3">
      <c r="A8250" s="61" t="s">
        <v>8737</v>
      </c>
      <c r="B8250" s="61" t="s">
        <v>2191</v>
      </c>
      <c r="C8250" s="61" t="s">
        <v>46</v>
      </c>
      <c r="D8250" s="36">
        <v>8</v>
      </c>
      <c r="E8250" s="36">
        <v>2030</v>
      </c>
      <c r="F8250" s="578">
        <v>0.74094983002815151</v>
      </c>
      <c r="G8250" s="578">
        <v>996.41493733723723</v>
      </c>
      <c r="H8250" s="578">
        <v>8.359034538367871E-2</v>
      </c>
      <c r="I8250" s="578">
        <v>1.8639628484379452E-2</v>
      </c>
      <c r="J8250" s="578">
        <v>8.5772740033765553E-3</v>
      </c>
      <c r="K8250" s="578">
        <v>0.79643088326658507</v>
      </c>
      <c r="L8250" s="578">
        <v>1101.9038530985476</v>
      </c>
      <c r="M8250" s="578">
        <v>8.5848653115590368E-2</v>
      </c>
      <c r="N8250" s="578">
        <v>1.97049998678267E-2</v>
      </c>
      <c r="O8250" s="578">
        <v>9.4853436215392457E-3</v>
      </c>
      <c r="P8250" s="578">
        <v>0.74094984989937951</v>
      </c>
      <c r="Q8250" s="578">
        <v>996.41493733723723</v>
      </c>
      <c r="R8250" s="578">
        <v>8.3590345959085696E-2</v>
      </c>
      <c r="S8250" s="578">
        <v>1.8639628178789201E-2</v>
      </c>
      <c r="T8250" s="578">
        <v>8.5772740033765553E-3</v>
      </c>
      <c r="U8250" s="578">
        <v>0.79643088884824875</v>
      </c>
      <c r="V8250" s="578">
        <v>1101.9038530985476</v>
      </c>
      <c r="W8250" s="578">
        <v>8.5848654692654208E-2</v>
      </c>
      <c r="X8250" s="578">
        <v>1.97049998678267E-2</v>
      </c>
      <c r="Y8250" s="578">
        <v>9.4853436748962693E-3</v>
      </c>
    </row>
    <row r="8251" spans="1:25" x14ac:dyDescent="0.3">
      <c r="A8251" s="61" t="s">
        <v>8738</v>
      </c>
      <c r="B8251" s="61" t="s">
        <v>2191</v>
      </c>
      <c r="C8251" s="61" t="s">
        <v>46</v>
      </c>
      <c r="D8251" s="36">
        <v>9</v>
      </c>
      <c r="E8251" s="36">
        <v>2030</v>
      </c>
      <c r="F8251" s="578">
        <v>0.68255253966865781</v>
      </c>
      <c r="G8251" s="578">
        <v>915.23154830932572</v>
      </c>
      <c r="H8251" s="578">
        <v>7.5697244940632374E-2</v>
      </c>
      <c r="I8251" s="578">
        <v>1.7505393892254924E-2</v>
      </c>
      <c r="J8251" s="578">
        <v>7.8784453289699671E-3</v>
      </c>
      <c r="K8251" s="578">
        <v>0.7468372512411553</v>
      </c>
      <c r="L8251" s="578">
        <v>1044.6765619913674</v>
      </c>
      <c r="M8251" s="578">
        <v>7.8474892256356982E-2</v>
      </c>
      <c r="N8251" s="578">
        <v>1.8733890508883598E-2</v>
      </c>
      <c r="O8251" s="578">
        <v>8.9927292428910663E-3</v>
      </c>
      <c r="P8251" s="578">
        <v>0.68255252911980779</v>
      </c>
      <c r="Q8251" s="578">
        <v>915.23154830932572</v>
      </c>
      <c r="R8251" s="578">
        <v>7.5697244487704027E-2</v>
      </c>
      <c r="S8251" s="578">
        <v>1.7505395279537525E-2</v>
      </c>
      <c r="T8251" s="578">
        <v>7.8784453289699671E-3</v>
      </c>
      <c r="U8251" s="578">
        <v>0.74683723105980893</v>
      </c>
      <c r="V8251" s="578">
        <v>1044.6765619913674</v>
      </c>
      <c r="W8251" s="578">
        <v>7.8474892256356996E-2</v>
      </c>
      <c r="X8251" s="578">
        <v>1.8733890457951898E-2</v>
      </c>
      <c r="Y8251" s="578">
        <v>8.9927292428910663E-3</v>
      </c>
    </row>
    <row r="8252" spans="1:25" x14ac:dyDescent="0.3">
      <c r="A8252" s="61" t="s">
        <v>8739</v>
      </c>
      <c r="B8252" s="61" t="s">
        <v>2191</v>
      </c>
      <c r="C8252" s="61" t="s">
        <v>46</v>
      </c>
      <c r="D8252" s="36">
        <v>10</v>
      </c>
      <c r="E8252" s="36">
        <v>2030</v>
      </c>
      <c r="F8252" s="578">
        <v>0.6365976342611166</v>
      </c>
      <c r="G8252" s="578">
        <v>850.34613291422477</v>
      </c>
      <c r="H8252" s="578">
        <v>6.9475915446976885E-2</v>
      </c>
      <c r="I8252" s="578">
        <v>1.6629188401566301E-2</v>
      </c>
      <c r="J8252" s="578">
        <v>7.3199112618264357E-3</v>
      </c>
      <c r="K8252" s="578">
        <v>0.70532473938671525</v>
      </c>
      <c r="L8252" s="578">
        <v>993.89363670348973</v>
      </c>
      <c r="M8252" s="578">
        <v>7.2575540146620598E-2</v>
      </c>
      <c r="N8252" s="578">
        <v>1.7928190063685099E-2</v>
      </c>
      <c r="O8252" s="578">
        <v>8.555586372191705E-3</v>
      </c>
      <c r="P8252" s="578">
        <v>0.63659764978566091</v>
      </c>
      <c r="Q8252" s="578">
        <v>850.34613291422477</v>
      </c>
      <c r="R8252" s="578">
        <v>6.9475915451979092E-2</v>
      </c>
      <c r="S8252" s="578">
        <v>1.6629188248771201E-2</v>
      </c>
      <c r="T8252" s="578">
        <v>7.3199112618264357E-3</v>
      </c>
      <c r="U8252" s="578">
        <v>0.70532475490559399</v>
      </c>
      <c r="V8252" s="578">
        <v>993.89358456929233</v>
      </c>
      <c r="W8252" s="578">
        <v>7.257554015177442E-2</v>
      </c>
      <c r="X8252" s="578">
        <v>1.7928190063685099E-2</v>
      </c>
      <c r="Y8252" s="578">
        <v>8.5555862654776611E-3</v>
      </c>
    </row>
    <row r="8253" spans="1:25" x14ac:dyDescent="0.3">
      <c r="A8253" s="61" t="s">
        <v>8740</v>
      </c>
      <c r="B8253" s="61" t="s">
        <v>2191</v>
      </c>
      <c r="C8253" s="61" t="s">
        <v>46</v>
      </c>
      <c r="D8253" s="36">
        <v>11</v>
      </c>
      <c r="E8253" s="36">
        <v>2030</v>
      </c>
      <c r="F8253" s="578">
        <v>0.59550927485662375</v>
      </c>
      <c r="G8253" s="578">
        <v>784.36146100362123</v>
      </c>
      <c r="H8253" s="578">
        <v>6.383427361970459E-2</v>
      </c>
      <c r="I8253" s="578">
        <v>1.5976460490492127E-2</v>
      </c>
      <c r="J8253" s="578">
        <v>6.7519086636214799E-3</v>
      </c>
      <c r="K8253" s="578">
        <v>0.66745296749775151</v>
      </c>
      <c r="L8253" s="578">
        <v>936.99736340840604</v>
      </c>
      <c r="M8253" s="578">
        <v>6.7157346306127352E-2</v>
      </c>
      <c r="N8253" s="578">
        <v>1.7249391952645899E-2</v>
      </c>
      <c r="O8253" s="578">
        <v>8.0658119404688425E-3</v>
      </c>
      <c r="P8253" s="578">
        <v>0.59550928509954248</v>
      </c>
      <c r="Q8253" s="578">
        <v>784.36146100362123</v>
      </c>
      <c r="R8253" s="578">
        <v>6.3834273630012192E-2</v>
      </c>
      <c r="S8253" s="578">
        <v>1.5976460383778077E-2</v>
      </c>
      <c r="T8253" s="578">
        <v>6.7519086636214799E-3</v>
      </c>
      <c r="U8253" s="578">
        <v>0.66745297246427504</v>
      </c>
      <c r="V8253" s="578">
        <v>936.99736340840604</v>
      </c>
      <c r="W8253" s="578">
        <v>6.7157346337959653E-2</v>
      </c>
      <c r="X8253" s="578">
        <v>1.7249392105441026E-2</v>
      </c>
      <c r="Y8253" s="578">
        <v>8.0658119404688425E-3</v>
      </c>
    </row>
    <row r="8254" spans="1:25" x14ac:dyDescent="0.3">
      <c r="A8254" s="61" t="s">
        <v>8741</v>
      </c>
      <c r="B8254" s="61" t="s">
        <v>2191</v>
      </c>
      <c r="C8254" s="61" t="s">
        <v>46</v>
      </c>
      <c r="D8254" s="36">
        <v>12</v>
      </c>
      <c r="E8254" s="36">
        <v>2030</v>
      </c>
      <c r="F8254" s="578">
        <v>0.56189078550170235</v>
      </c>
      <c r="G8254" s="578">
        <v>730.37704213460233</v>
      </c>
      <c r="H8254" s="578">
        <v>5.9218369886669522E-2</v>
      </c>
      <c r="I8254" s="578">
        <v>1.5442263172493125E-2</v>
      </c>
      <c r="J8254" s="578">
        <v>6.28720401922085E-3</v>
      </c>
      <c r="K8254" s="578">
        <v>0.6364662768819277</v>
      </c>
      <c r="L8254" s="578">
        <v>888.25477695465054</v>
      </c>
      <c r="M8254" s="578">
        <v>6.2696430684051521E-2</v>
      </c>
      <c r="N8254" s="578">
        <v>1.66074155058595E-2</v>
      </c>
      <c r="O8254" s="578">
        <v>7.6462341433701378E-3</v>
      </c>
      <c r="P8254" s="578">
        <v>0.56189076967331131</v>
      </c>
      <c r="Q8254" s="578">
        <v>730.37704213460233</v>
      </c>
      <c r="R8254" s="578">
        <v>5.92183699025857E-2</v>
      </c>
      <c r="S8254" s="578">
        <v>1.5442264518545249E-2</v>
      </c>
      <c r="T8254" s="578">
        <v>6.28720401922085E-3</v>
      </c>
      <c r="U8254" s="578">
        <v>0.63646624583426048</v>
      </c>
      <c r="V8254" s="578">
        <v>888.25477663675906</v>
      </c>
      <c r="W8254" s="578">
        <v>6.2696430689356888E-2</v>
      </c>
      <c r="X8254" s="578">
        <v>1.6607410303549775E-2</v>
      </c>
      <c r="Y8254" s="578">
        <v>7.6462341433701378E-3</v>
      </c>
    </row>
    <row r="8255" spans="1:25" x14ac:dyDescent="0.3">
      <c r="A8255" s="61" t="s">
        <v>8742</v>
      </c>
      <c r="B8255" s="61" t="s">
        <v>2191</v>
      </c>
      <c r="C8255" s="61" t="s">
        <v>46</v>
      </c>
      <c r="D8255" s="36">
        <v>13</v>
      </c>
      <c r="E8255" s="36">
        <v>2030</v>
      </c>
      <c r="F8255" s="578">
        <v>0.5158485522936187</v>
      </c>
      <c r="G8255" s="578">
        <v>664.41987546284963</v>
      </c>
      <c r="H8255" s="578">
        <v>5.44924263567736E-2</v>
      </c>
      <c r="I8255" s="578">
        <v>1.43267703679157E-2</v>
      </c>
      <c r="J8255" s="578">
        <v>5.7194285958151597E-3</v>
      </c>
      <c r="K8255" s="578">
        <v>0.59244280304856467</v>
      </c>
      <c r="L8255" s="578">
        <v>824.37818972269656</v>
      </c>
      <c r="M8255" s="578">
        <v>5.8052658943931051E-2</v>
      </c>
      <c r="N8255" s="578">
        <v>1.5405684959356774E-2</v>
      </c>
      <c r="O8255" s="578">
        <v>7.0963706893962773E-3</v>
      </c>
      <c r="P8255" s="578">
        <v>0.51584852575662798</v>
      </c>
      <c r="Q8255" s="578">
        <v>664.41987546284963</v>
      </c>
      <c r="R8255" s="578">
        <v>5.4492426387696399E-2</v>
      </c>
      <c r="S8255" s="578">
        <v>1.4326770416422075E-2</v>
      </c>
      <c r="T8255" s="578">
        <v>5.7194285958151597E-3</v>
      </c>
      <c r="U8255" s="578">
        <v>0.59244281329004378</v>
      </c>
      <c r="V8255" s="578">
        <v>824.37818972269656</v>
      </c>
      <c r="W8255" s="578">
        <v>5.8052666283401722E-2</v>
      </c>
      <c r="X8255" s="578">
        <v>1.540568490599975E-2</v>
      </c>
      <c r="Y8255" s="578">
        <v>7.0963706918215968E-3</v>
      </c>
    </row>
    <row r="8256" spans="1:25" x14ac:dyDescent="0.3">
      <c r="A8256" s="61" t="s">
        <v>8743</v>
      </c>
      <c r="B8256" s="61" t="s">
        <v>2191</v>
      </c>
      <c r="C8256" s="61" t="s">
        <v>46</v>
      </c>
      <c r="D8256" s="36">
        <v>14</v>
      </c>
      <c r="E8256" s="36">
        <v>2030</v>
      </c>
      <c r="F8256" s="578">
        <v>0.51810580500133052</v>
      </c>
      <c r="G8256" s="578">
        <v>684.43628692626919</v>
      </c>
      <c r="H8256" s="578">
        <v>5.1761204871202879E-2</v>
      </c>
      <c r="I8256" s="578">
        <v>1.3593028095783626E-2</v>
      </c>
      <c r="J8256" s="578">
        <v>5.8917481461927875E-3</v>
      </c>
      <c r="K8256" s="578">
        <v>0.59160047202275645</v>
      </c>
      <c r="L8256" s="578">
        <v>837.1403700510657</v>
      </c>
      <c r="M8256" s="578">
        <v>5.5234950093639122E-2</v>
      </c>
      <c r="N8256" s="578">
        <v>1.4570033653095948E-2</v>
      </c>
      <c r="O8256" s="578">
        <v>7.2062410035869072E-3</v>
      </c>
      <c r="P8256" s="578">
        <v>0.51810582052852716</v>
      </c>
      <c r="Q8256" s="578">
        <v>684.43629201253225</v>
      </c>
      <c r="R8256" s="578">
        <v>5.1761204347333903E-2</v>
      </c>
      <c r="S8256" s="578">
        <v>1.3593029844438775E-2</v>
      </c>
      <c r="T8256" s="578">
        <v>5.8917481461927875E-3</v>
      </c>
      <c r="U8256" s="578">
        <v>0.59160049778931012</v>
      </c>
      <c r="V8256" s="578">
        <v>837.14032427469829</v>
      </c>
      <c r="W8256" s="578">
        <v>5.5234950093639122E-2</v>
      </c>
      <c r="X8256" s="578">
        <v>1.4570033973238099E-2</v>
      </c>
      <c r="Y8256" s="578">
        <v>7.2062410035869072E-3</v>
      </c>
    </row>
    <row r="8257" spans="1:25" x14ac:dyDescent="0.3">
      <c r="A8257" s="61" t="s">
        <v>8744</v>
      </c>
      <c r="B8257" s="61" t="s">
        <v>2191</v>
      </c>
      <c r="C8257" s="61" t="s">
        <v>46</v>
      </c>
      <c r="D8257" s="36">
        <v>15</v>
      </c>
      <c r="E8257" s="36">
        <v>2030</v>
      </c>
      <c r="F8257" s="578">
        <v>0.52348639983550016</v>
      </c>
      <c r="G8257" s="578">
        <v>707.85244687398222</v>
      </c>
      <c r="H8257" s="578">
        <v>4.9528168921445549E-2</v>
      </c>
      <c r="I8257" s="578">
        <v>1.2985419947653976E-2</v>
      </c>
      <c r="J8257" s="578">
        <v>6.0933283190630939E-3</v>
      </c>
      <c r="K8257" s="578">
        <v>0.59294256386120447</v>
      </c>
      <c r="L8257" s="578">
        <v>852.34643554687455</v>
      </c>
      <c r="M8257" s="578">
        <v>5.2858521758935198E-2</v>
      </c>
      <c r="N8257" s="578">
        <v>1.3880921906093075E-2</v>
      </c>
      <c r="O8257" s="578">
        <v>7.3371491234865928E-3</v>
      </c>
      <c r="P8257" s="578">
        <v>0.52348638400106451</v>
      </c>
      <c r="Q8257" s="578">
        <v>707.85244687398222</v>
      </c>
      <c r="R8257" s="578">
        <v>4.9528168921445549E-2</v>
      </c>
      <c r="S8257" s="578">
        <v>1.2985420054368001E-2</v>
      </c>
      <c r="T8257" s="578">
        <v>6.0933283190630939E-3</v>
      </c>
      <c r="U8257" s="578">
        <v>0.59294254368205601</v>
      </c>
      <c r="V8257" s="578">
        <v>852.34643554687455</v>
      </c>
      <c r="W8257" s="578">
        <v>5.285852123506625E-2</v>
      </c>
      <c r="X8257" s="578">
        <v>1.3880922493020325E-2</v>
      </c>
      <c r="Y8257" s="578">
        <v>7.3371490725548895E-3</v>
      </c>
    </row>
    <row r="8258" spans="1:25" x14ac:dyDescent="0.3">
      <c r="A8258" s="580" t="s">
        <v>8745</v>
      </c>
      <c r="B8258" s="580" t="s">
        <v>2191</v>
      </c>
      <c r="C8258" s="580" t="s">
        <v>46</v>
      </c>
      <c r="D8258" s="581">
        <v>16</v>
      </c>
      <c r="E8258" s="581">
        <v>2030</v>
      </c>
      <c r="F8258" s="582">
        <v>0.54254893756766798</v>
      </c>
      <c r="G8258" s="582">
        <v>753.79093201955152</v>
      </c>
      <c r="H8258" s="582">
        <v>4.8039558917480428E-2</v>
      </c>
      <c r="I8258" s="582">
        <v>1.25432001732406E-2</v>
      </c>
      <c r="J8258" s="582">
        <v>6.4887777310408002E-3</v>
      </c>
      <c r="K8258" s="582">
        <v>0.60813726083070652</v>
      </c>
      <c r="L8258" s="582">
        <v>890.74601999918559</v>
      </c>
      <c r="M8258" s="582">
        <v>5.1255645931632843E-2</v>
      </c>
      <c r="N8258" s="582">
        <v>1.3373760268829426E-2</v>
      </c>
      <c r="O8258" s="582">
        <v>7.6676983638511321E-3</v>
      </c>
      <c r="P8258" s="582">
        <v>0.54254892685687095</v>
      </c>
      <c r="Q8258" s="582">
        <v>753.79093201955152</v>
      </c>
      <c r="R8258" s="582">
        <v>4.8039558933169198E-2</v>
      </c>
      <c r="S8258" s="582">
        <v>1.2543200757742524E-2</v>
      </c>
      <c r="T8258" s="582">
        <v>6.4887776776837774E-3</v>
      </c>
      <c r="U8258" s="582">
        <v>0.60813725555476528</v>
      </c>
      <c r="V8258" s="582">
        <v>890.74601491292253</v>
      </c>
      <c r="W8258" s="582">
        <v>5.1255644810680623E-2</v>
      </c>
      <c r="X8258" s="582">
        <v>1.3373760162115375E-2</v>
      </c>
      <c r="Y8258" s="582">
        <v>7.6676983104941102E-3</v>
      </c>
    </row>
    <row r="8259" spans="1:25" x14ac:dyDescent="0.3">
      <c r="A8259" s="61" t="s">
        <v>8746</v>
      </c>
      <c r="B8259" s="61" t="s">
        <v>2190</v>
      </c>
      <c r="C8259" s="61" t="s">
        <v>46</v>
      </c>
      <c r="D8259" s="36">
        <v>1</v>
      </c>
      <c r="E8259" s="36">
        <v>2012</v>
      </c>
      <c r="F8259" s="578">
        <v>12.133917646146649</v>
      </c>
      <c r="G8259" s="578">
        <v>6208.5945892333957</v>
      </c>
      <c r="H8259" s="578">
        <v>10.649985955164626</v>
      </c>
      <c r="I8259" s="578">
        <v>5.1773639048102803E-2</v>
      </c>
      <c r="J8259" s="578">
        <v>0.12373220881757575</v>
      </c>
      <c r="K8259" s="578">
        <v>12.207480985346399</v>
      </c>
      <c r="L8259" s="578">
        <v>6245.8044077555296</v>
      </c>
      <c r="M8259" s="578">
        <v>10.701552805544125</v>
      </c>
      <c r="N8259" s="578">
        <v>5.1970594596241378E-2</v>
      </c>
      <c r="O8259" s="578">
        <v>0.12447386460068274</v>
      </c>
      <c r="P8259" s="578">
        <v>12.133916603070176</v>
      </c>
      <c r="Q8259" s="578">
        <v>6208.5945892333957</v>
      </c>
      <c r="R8259" s="578">
        <v>10.649985999077449</v>
      </c>
      <c r="S8259" s="578">
        <v>5.1773644790955524E-2</v>
      </c>
      <c r="T8259" s="578">
        <v>0.12373220881757575</v>
      </c>
      <c r="U8259" s="578">
        <v>12.20748150685005</v>
      </c>
      <c r="V8259" s="578">
        <v>6245.8044611612931</v>
      </c>
      <c r="W8259" s="578">
        <v>10.701552850601674</v>
      </c>
      <c r="X8259" s="578">
        <v>5.1970593961110929E-2</v>
      </c>
      <c r="Y8259" s="578">
        <v>0.12447386460068274</v>
      </c>
    </row>
    <row r="8260" spans="1:25" x14ac:dyDescent="0.3">
      <c r="A8260" s="61" t="s">
        <v>8747</v>
      </c>
      <c r="B8260" s="61" t="s">
        <v>2190</v>
      </c>
      <c r="C8260" s="61" t="s">
        <v>46</v>
      </c>
      <c r="D8260" s="36">
        <v>2</v>
      </c>
      <c r="E8260" s="36">
        <v>2012</v>
      </c>
      <c r="F8260" s="578">
        <v>6.588986786196525</v>
      </c>
      <c r="G8260" s="578">
        <v>3165.6197166442826</v>
      </c>
      <c r="H8260" s="578">
        <v>5.6827960438046503</v>
      </c>
      <c r="I8260" s="578">
        <v>2.8429414108131774E-2</v>
      </c>
      <c r="J8260" s="578">
        <v>6.3088240257153858E-2</v>
      </c>
      <c r="K8260" s="578">
        <v>6.6729028803830079</v>
      </c>
      <c r="L8260" s="578">
        <v>3208.7329457600877</v>
      </c>
      <c r="M8260" s="578">
        <v>5.7436468513624233</v>
      </c>
      <c r="N8260" s="578">
        <v>2.8624595263029975E-2</v>
      </c>
      <c r="O8260" s="578">
        <v>6.3947445092101846E-2</v>
      </c>
      <c r="P8260" s="578">
        <v>6.5889867862068305</v>
      </c>
      <c r="Q8260" s="578">
        <v>3165.6197166442826</v>
      </c>
      <c r="R8260" s="578">
        <v>5.6827959488121724</v>
      </c>
      <c r="S8260" s="578">
        <v>2.8429413594418852E-2</v>
      </c>
      <c r="T8260" s="578">
        <v>6.3088240781022778E-2</v>
      </c>
      <c r="U8260" s="578">
        <v>6.6729028307022382</v>
      </c>
      <c r="V8260" s="578">
        <v>3208.7329457600877</v>
      </c>
      <c r="W8260" s="578">
        <v>5.7436465122615674</v>
      </c>
      <c r="X8260" s="578">
        <v>2.8624595289177948E-2</v>
      </c>
      <c r="Y8260" s="578">
        <v>6.3947445092101846E-2</v>
      </c>
    </row>
    <row r="8261" spans="1:25" x14ac:dyDescent="0.3">
      <c r="A8261" s="61" t="s">
        <v>8748</v>
      </c>
      <c r="B8261" s="61" t="s">
        <v>2190</v>
      </c>
      <c r="C8261" s="61" t="s">
        <v>46</v>
      </c>
      <c r="D8261" s="36">
        <v>3</v>
      </c>
      <c r="E8261" s="36">
        <v>2012</v>
      </c>
      <c r="F8261" s="578">
        <v>4.3089218145827655</v>
      </c>
      <c r="G8261" s="578">
        <v>1941.2017784118602</v>
      </c>
      <c r="H8261" s="578">
        <v>3.3968843149559653</v>
      </c>
      <c r="I8261" s="578">
        <v>1.7672261607761624E-2</v>
      </c>
      <c r="J8261" s="578">
        <v>3.86865357480322E-2</v>
      </c>
      <c r="K8261" s="578">
        <v>4.2926828606133851</v>
      </c>
      <c r="L8261" s="578">
        <v>1940.5942687988224</v>
      </c>
      <c r="M8261" s="578">
        <v>3.3993157040422326</v>
      </c>
      <c r="N8261" s="578">
        <v>1.7589430020734625E-2</v>
      </c>
      <c r="O8261" s="578">
        <v>3.8674441573675701E-2</v>
      </c>
      <c r="P8261" s="578">
        <v>4.3089217127635422</v>
      </c>
      <c r="Q8261" s="578">
        <v>1941.2019335428799</v>
      </c>
      <c r="R8261" s="578">
        <v>3.3968843452081821</v>
      </c>
      <c r="S8261" s="578">
        <v>1.7672261588434851E-2</v>
      </c>
      <c r="T8261" s="578">
        <v>3.86865357480322E-2</v>
      </c>
      <c r="U8261" s="578">
        <v>4.2926829127673773</v>
      </c>
      <c r="V8261" s="578">
        <v>1940.5942687988224</v>
      </c>
      <c r="W8261" s="578">
        <v>3.3993156572626724</v>
      </c>
      <c r="X8261" s="578">
        <v>1.7589432086424474E-2</v>
      </c>
      <c r="Y8261" s="578">
        <v>3.8674441049806753E-2</v>
      </c>
    </row>
    <row r="8262" spans="1:25" x14ac:dyDescent="0.3">
      <c r="A8262" s="61" t="s">
        <v>8749</v>
      </c>
      <c r="B8262" s="61" t="s">
        <v>2190</v>
      </c>
      <c r="C8262" s="61" t="s">
        <v>46</v>
      </c>
      <c r="D8262" s="36">
        <v>4</v>
      </c>
      <c r="E8262" s="36">
        <v>2012</v>
      </c>
      <c r="F8262" s="578">
        <v>3.6391116433674853</v>
      </c>
      <c r="G8262" s="578">
        <v>1584.4507471720324</v>
      </c>
      <c r="H8262" s="578">
        <v>2.6110861383979924</v>
      </c>
      <c r="I8262" s="578">
        <v>1.3679292949745949E-2</v>
      </c>
      <c r="J8262" s="578">
        <v>3.1576856466320621E-2</v>
      </c>
      <c r="K8262" s="578">
        <v>3.7036703140564997</v>
      </c>
      <c r="L8262" s="578">
        <v>1610.4135284423776</v>
      </c>
      <c r="M8262" s="578">
        <v>2.6817517242755726</v>
      </c>
      <c r="N8262" s="578">
        <v>1.4088425959547101E-2</v>
      </c>
      <c r="O8262" s="578">
        <v>3.2094220592019398E-2</v>
      </c>
      <c r="P8262" s="578">
        <v>3.6391113316900929</v>
      </c>
      <c r="Q8262" s="578">
        <v>1584.4507471720324</v>
      </c>
      <c r="R8262" s="578">
        <v>2.6110861336661975</v>
      </c>
      <c r="S8262" s="578">
        <v>1.3679293465088425E-2</v>
      </c>
      <c r="T8262" s="578">
        <v>3.1576856466320621E-2</v>
      </c>
      <c r="U8262" s="578">
        <v>3.7036704705133103</v>
      </c>
      <c r="V8262" s="578">
        <v>1610.4135284423776</v>
      </c>
      <c r="W8262" s="578">
        <v>2.6817515913401873</v>
      </c>
      <c r="X8262" s="578">
        <v>1.4088426998152152E-2</v>
      </c>
      <c r="Y8262" s="578">
        <v>3.2094220592019398E-2</v>
      </c>
    </row>
    <row r="8263" spans="1:25" x14ac:dyDescent="0.3">
      <c r="A8263" s="61" t="s">
        <v>8750</v>
      </c>
      <c r="B8263" s="61" t="s">
        <v>2190</v>
      </c>
      <c r="C8263" s="61" t="s">
        <v>46</v>
      </c>
      <c r="D8263" s="36">
        <v>5</v>
      </c>
      <c r="E8263" s="36">
        <v>2012</v>
      </c>
      <c r="F8263" s="578">
        <v>3.2412756888022551</v>
      </c>
      <c r="G8263" s="578">
        <v>1377.3274192810024</v>
      </c>
      <c r="H8263" s="578">
        <v>2.1385966385732851</v>
      </c>
      <c r="I8263" s="578">
        <v>1.1725970489389149E-2</v>
      </c>
      <c r="J8263" s="578">
        <v>2.7449026315783401E-2</v>
      </c>
      <c r="K8263" s="578">
        <v>3.4137471244731552</v>
      </c>
      <c r="L8263" s="578">
        <v>1444.1016667683875</v>
      </c>
      <c r="M8263" s="578">
        <v>2.2950203050040647</v>
      </c>
      <c r="N8263" s="578">
        <v>1.2835328561322926E-2</v>
      </c>
      <c r="O8263" s="578">
        <v>2.8779770849117325E-2</v>
      </c>
      <c r="P8263" s="578">
        <v>3.241275378361435</v>
      </c>
      <c r="Q8263" s="578">
        <v>1377.3274192810024</v>
      </c>
      <c r="R8263" s="578">
        <v>2.1385966228475173</v>
      </c>
      <c r="S8263" s="578">
        <v>1.1725971386302499E-2</v>
      </c>
      <c r="T8263" s="578">
        <v>2.7449026315783401E-2</v>
      </c>
      <c r="U8263" s="578">
        <v>3.4137470201702573</v>
      </c>
      <c r="V8263" s="578">
        <v>1444.1016667683875</v>
      </c>
      <c r="W8263" s="578">
        <v>2.295020287131285</v>
      </c>
      <c r="X8263" s="578">
        <v>1.2835327520444124E-2</v>
      </c>
      <c r="Y8263" s="578">
        <v>2.8779770849117325E-2</v>
      </c>
    </row>
    <row r="8264" spans="1:25" x14ac:dyDescent="0.3">
      <c r="A8264" s="61" t="s">
        <v>8751</v>
      </c>
      <c r="B8264" s="61" t="s">
        <v>2190</v>
      </c>
      <c r="C8264" s="61" t="s">
        <v>46</v>
      </c>
      <c r="D8264" s="36">
        <v>6</v>
      </c>
      <c r="E8264" s="36">
        <v>2012</v>
      </c>
      <c r="F8264" s="578">
        <v>2.8378356365433248</v>
      </c>
      <c r="G8264" s="578">
        <v>1193.0112495422325</v>
      </c>
      <c r="H8264" s="578">
        <v>1.7326330624461299</v>
      </c>
      <c r="I8264" s="578">
        <v>9.3802515070061793E-3</v>
      </c>
      <c r="J8264" s="578">
        <v>2.3775759172470573E-2</v>
      </c>
      <c r="K8264" s="578">
        <v>3.1118553627712773</v>
      </c>
      <c r="L8264" s="578">
        <v>1299.3164354960077</v>
      </c>
      <c r="M8264" s="578">
        <v>1.9609921496054652</v>
      </c>
      <c r="N8264" s="578">
        <v>1.1724735249572349E-2</v>
      </c>
      <c r="O8264" s="578">
        <v>2.5894352312510176E-2</v>
      </c>
      <c r="P8264" s="578">
        <v>2.8378354291662951</v>
      </c>
      <c r="Q8264" s="578">
        <v>1193.0112495422325</v>
      </c>
      <c r="R8264" s="578">
        <v>1.7326330851392351</v>
      </c>
      <c r="S8264" s="578">
        <v>9.380251710657218E-3</v>
      </c>
      <c r="T8264" s="578">
        <v>2.3775759172470573E-2</v>
      </c>
      <c r="U8264" s="578">
        <v>3.1118555192335799</v>
      </c>
      <c r="V8264" s="578">
        <v>1299.3164354960077</v>
      </c>
      <c r="W8264" s="578">
        <v>1.9609924460158525</v>
      </c>
      <c r="X8264" s="578">
        <v>1.1724735714362024E-2</v>
      </c>
      <c r="Y8264" s="578">
        <v>2.5894352312510176E-2</v>
      </c>
    </row>
    <row r="8265" spans="1:25" x14ac:dyDescent="0.3">
      <c r="A8265" s="61" t="s">
        <v>8752</v>
      </c>
      <c r="B8265" s="61" t="s">
        <v>2190</v>
      </c>
      <c r="C8265" s="61" t="s">
        <v>46</v>
      </c>
      <c r="D8265" s="36">
        <v>7</v>
      </c>
      <c r="E8265" s="36">
        <v>2012</v>
      </c>
      <c r="F8265" s="578">
        <v>2.8925570548334001</v>
      </c>
      <c r="G8265" s="578">
        <v>1160.06239700317</v>
      </c>
      <c r="H8265" s="578">
        <v>1.5813790723635324</v>
      </c>
      <c r="I8265" s="578">
        <v>1.039832655381661E-2</v>
      </c>
      <c r="J8265" s="578">
        <v>2.3119086050428398E-2</v>
      </c>
      <c r="K8265" s="578">
        <v>3.2000988924678451</v>
      </c>
      <c r="L8265" s="578">
        <v>1283.7178904215425</v>
      </c>
      <c r="M8265" s="578">
        <v>1.8173853671299425</v>
      </c>
      <c r="N8265" s="578">
        <v>1.7648727288891025E-2</v>
      </c>
      <c r="O8265" s="578">
        <v>2.5583502914135602E-2</v>
      </c>
      <c r="P8265" s="578">
        <v>2.8925571591478225</v>
      </c>
      <c r="Q8265" s="578">
        <v>1160.06239700317</v>
      </c>
      <c r="R8265" s="578">
        <v>1.5813790431796675</v>
      </c>
      <c r="S8265" s="578">
        <v>1.0398327347123381E-2</v>
      </c>
      <c r="T8265" s="578">
        <v>2.3119086050428398E-2</v>
      </c>
      <c r="U8265" s="578">
        <v>3.20009884031901</v>
      </c>
      <c r="V8265" s="578">
        <v>1283.7178904215425</v>
      </c>
      <c r="W8265" s="578">
        <v>1.8173853626182426</v>
      </c>
      <c r="X8265" s="578">
        <v>1.7648727798700699E-2</v>
      </c>
      <c r="Y8265" s="578">
        <v>2.5583502914135602E-2</v>
      </c>
    </row>
    <row r="8266" spans="1:25" x14ac:dyDescent="0.3">
      <c r="A8266" s="61" t="s">
        <v>8753</v>
      </c>
      <c r="B8266" s="61" t="s">
        <v>2190</v>
      </c>
      <c r="C8266" s="61" t="s">
        <v>46</v>
      </c>
      <c r="D8266" s="36">
        <v>8</v>
      </c>
      <c r="E8266" s="36">
        <v>2012</v>
      </c>
      <c r="F8266" s="578">
        <v>2.6920259082617828</v>
      </c>
      <c r="G8266" s="578">
        <v>1004.2274258931458</v>
      </c>
      <c r="H8266" s="578">
        <v>1.2579180880650973</v>
      </c>
      <c r="I8266" s="578">
        <v>9.7241144355848397E-3</v>
      </c>
      <c r="J8266" s="578">
        <v>2.0013423811178623E-2</v>
      </c>
      <c r="K8266" s="578">
        <v>3.0459193786690149</v>
      </c>
      <c r="L8266" s="578">
        <v>1152.0890833536751</v>
      </c>
      <c r="M8266" s="578">
        <v>1.5120320262806926</v>
      </c>
      <c r="N8266" s="578">
        <v>2.6429472979467926E-2</v>
      </c>
      <c r="O8266" s="578">
        <v>2.296022537241995E-2</v>
      </c>
      <c r="P8266" s="578">
        <v>2.6920259604216099</v>
      </c>
      <c r="Q8266" s="578">
        <v>1004.2274258931458</v>
      </c>
      <c r="R8266" s="578">
        <v>1.25791805236531</v>
      </c>
      <c r="S8266" s="578">
        <v>9.7241143719959938E-3</v>
      </c>
      <c r="T8266" s="578">
        <v>2.0013423811178623E-2</v>
      </c>
      <c r="U8266" s="578">
        <v>3.04591911791419</v>
      </c>
      <c r="V8266" s="578">
        <v>1152.0890833536751</v>
      </c>
      <c r="W8266" s="578">
        <v>1.5120320108062475</v>
      </c>
      <c r="X8266" s="578">
        <v>2.6429472471287775E-2</v>
      </c>
      <c r="Y8266" s="578">
        <v>2.296022537241995E-2</v>
      </c>
    </row>
    <row r="8267" spans="1:25" x14ac:dyDescent="0.3">
      <c r="A8267" s="61" t="s">
        <v>8754</v>
      </c>
      <c r="B8267" s="61" t="s">
        <v>2190</v>
      </c>
      <c r="C8267" s="61" t="s">
        <v>46</v>
      </c>
      <c r="D8267" s="36">
        <v>9</v>
      </c>
      <c r="E8267" s="36">
        <v>2012</v>
      </c>
      <c r="F8267" s="578">
        <v>2.7243922977373747</v>
      </c>
      <c r="G8267" s="578">
        <v>956.14164797464798</v>
      </c>
      <c r="H8267" s="578">
        <v>1.0856294794536201</v>
      </c>
      <c r="I8267" s="578">
        <v>1.0391531945439646E-2</v>
      </c>
      <c r="J8267" s="578">
        <v>1.9055115272446174E-2</v>
      </c>
      <c r="K8267" s="578">
        <v>3.1043684392016773</v>
      </c>
      <c r="L8267" s="578">
        <v>1119.7838745117124</v>
      </c>
      <c r="M8267" s="578">
        <v>1.346985595382945</v>
      </c>
      <c r="N8267" s="578">
        <v>4.2855341866167344E-2</v>
      </c>
      <c r="O8267" s="578">
        <v>2.2316371633981598E-2</v>
      </c>
      <c r="P8267" s="578">
        <v>2.7243920394464527</v>
      </c>
      <c r="Q8267" s="578">
        <v>956.14164797464798</v>
      </c>
      <c r="R8267" s="578">
        <v>1.08562945854191</v>
      </c>
      <c r="S8267" s="578">
        <v>1.0391533712208904E-2</v>
      </c>
      <c r="T8267" s="578">
        <v>1.9055115272446174E-2</v>
      </c>
      <c r="U8267" s="578">
        <v>3.1043685447567997</v>
      </c>
      <c r="V8267" s="578">
        <v>1119.7838745117124</v>
      </c>
      <c r="W8267" s="578">
        <v>1.34698561567529</v>
      </c>
      <c r="X8267" s="578">
        <v>4.2855339273501131E-2</v>
      </c>
      <c r="Y8267" s="578">
        <v>2.2316371633981598E-2</v>
      </c>
    </row>
    <row r="8268" spans="1:25" x14ac:dyDescent="0.3">
      <c r="A8268" s="61" t="s">
        <v>8755</v>
      </c>
      <c r="B8268" s="61" t="s">
        <v>2190</v>
      </c>
      <c r="C8268" s="61" t="s">
        <v>46</v>
      </c>
      <c r="D8268" s="36">
        <v>10</v>
      </c>
      <c r="E8268" s="36">
        <v>2012</v>
      </c>
      <c r="F8268" s="578">
        <v>2.7522718550268324</v>
      </c>
      <c r="G8268" s="578">
        <v>918.59379514058378</v>
      </c>
      <c r="H8268" s="578">
        <v>0.9504280676280028</v>
      </c>
      <c r="I8268" s="578">
        <v>1.0900061131413445E-2</v>
      </c>
      <c r="J8268" s="578">
        <v>1.8306811650594026E-2</v>
      </c>
      <c r="K8268" s="578">
        <v>3.1457480062654173</v>
      </c>
      <c r="L8268" s="578">
        <v>1091.62168502807</v>
      </c>
      <c r="M8268" s="578">
        <v>1.2202084111380151</v>
      </c>
      <c r="N8268" s="578">
        <v>5.6622347423854053E-2</v>
      </c>
      <c r="O8268" s="578">
        <v>2.1755137228562149E-2</v>
      </c>
      <c r="P8268" s="578">
        <v>2.7522718537757802</v>
      </c>
      <c r="Q8268" s="578">
        <v>918.59377415974882</v>
      </c>
      <c r="R8268" s="578">
        <v>0.95042808879740326</v>
      </c>
      <c r="S8268" s="578">
        <v>1.0900062487280569E-2</v>
      </c>
      <c r="T8268" s="578">
        <v>1.8306811650594026E-2</v>
      </c>
      <c r="U8268" s="578">
        <v>3.1457482148869023</v>
      </c>
      <c r="V8268" s="578">
        <v>1091.62168502807</v>
      </c>
      <c r="W8268" s="578">
        <v>1.2202084178879851</v>
      </c>
      <c r="X8268" s="578">
        <v>5.6622346332915151E-2</v>
      </c>
      <c r="Y8268" s="578">
        <v>2.1755137228562149E-2</v>
      </c>
    </row>
    <row r="8269" spans="1:25" x14ac:dyDescent="0.3">
      <c r="A8269" s="61" t="s">
        <v>8756</v>
      </c>
      <c r="B8269" s="61" t="s">
        <v>2190</v>
      </c>
      <c r="C8269" s="61" t="s">
        <v>46</v>
      </c>
      <c r="D8269" s="36">
        <v>11</v>
      </c>
      <c r="E8269" s="36">
        <v>2012</v>
      </c>
      <c r="F8269" s="578">
        <v>2.796457845249428</v>
      </c>
      <c r="G8269" s="578">
        <v>887.41366068522098</v>
      </c>
      <c r="H8269" s="578">
        <v>0.83257046957199499</v>
      </c>
      <c r="I8269" s="578">
        <v>1.1221278267233452E-2</v>
      </c>
      <c r="J8269" s="578">
        <v>1.7685450729913947E-2</v>
      </c>
      <c r="K8269" s="578">
        <v>3.1835574352006253</v>
      </c>
      <c r="L8269" s="578">
        <v>1061.0958410898775</v>
      </c>
      <c r="M8269" s="578">
        <v>1.093422245898785</v>
      </c>
      <c r="N8269" s="578">
        <v>6.2072581846981195E-2</v>
      </c>
      <c r="O8269" s="578">
        <v>2.1146813485150472E-2</v>
      </c>
      <c r="P8269" s="578">
        <v>2.7964578452546576</v>
      </c>
      <c r="Q8269" s="578">
        <v>887.41366577148403</v>
      </c>
      <c r="R8269" s="578">
        <v>0.83257050017649181</v>
      </c>
      <c r="S8269" s="578">
        <v>1.1221278213876376E-2</v>
      </c>
      <c r="T8269" s="578">
        <v>1.7685450729913947E-2</v>
      </c>
      <c r="U8269" s="578">
        <v>3.1835573843144349</v>
      </c>
      <c r="V8269" s="578">
        <v>1061.0958410898775</v>
      </c>
      <c r="W8269" s="578">
        <v>1.0934222242961624</v>
      </c>
      <c r="X8269" s="578">
        <v>6.2072578174593177E-2</v>
      </c>
      <c r="Y8269" s="578">
        <v>2.1146813485150472E-2</v>
      </c>
    </row>
    <row r="8270" spans="1:25" x14ac:dyDescent="0.3">
      <c r="A8270" s="61" t="s">
        <v>8757</v>
      </c>
      <c r="B8270" s="61" t="s">
        <v>2190</v>
      </c>
      <c r="C8270" s="61" t="s">
        <v>46</v>
      </c>
      <c r="D8270" s="36">
        <v>12</v>
      </c>
      <c r="E8270" s="36">
        <v>2012</v>
      </c>
      <c r="F8270" s="578">
        <v>2.8326120925035676</v>
      </c>
      <c r="G8270" s="578">
        <v>861.90060329437222</v>
      </c>
      <c r="H8270" s="578">
        <v>0.7361406141435507</v>
      </c>
      <c r="I8270" s="578">
        <v>1.1484085773266326E-2</v>
      </c>
      <c r="J8270" s="578">
        <v>1.7176982578045324E-2</v>
      </c>
      <c r="K8270" s="578">
        <v>3.2088256942561926</v>
      </c>
      <c r="L8270" s="578">
        <v>1031.9876022338829</v>
      </c>
      <c r="M8270" s="578">
        <v>0.98026164441883457</v>
      </c>
      <c r="N8270" s="578">
        <v>6.0373425129152218E-2</v>
      </c>
      <c r="O8270" s="578">
        <v>2.0566691993735675E-2</v>
      </c>
      <c r="P8270" s="578">
        <v>2.8326121980325376</v>
      </c>
      <c r="Q8270" s="578">
        <v>861.90060329437222</v>
      </c>
      <c r="R8270" s="578">
        <v>0.73614060452382524</v>
      </c>
      <c r="S8270" s="578">
        <v>1.1484086401461875E-2</v>
      </c>
      <c r="T8270" s="578">
        <v>1.7176982578045324E-2</v>
      </c>
      <c r="U8270" s="578">
        <v>3.2088257985643227</v>
      </c>
      <c r="V8270" s="578">
        <v>1031.9876022338829</v>
      </c>
      <c r="W8270" s="578">
        <v>0.98026161237369824</v>
      </c>
      <c r="X8270" s="578">
        <v>6.0373425006370426E-2</v>
      </c>
      <c r="Y8270" s="578">
        <v>2.0566691993735675E-2</v>
      </c>
    </row>
    <row r="8271" spans="1:25" x14ac:dyDescent="0.3">
      <c r="A8271" s="61" t="s">
        <v>8758</v>
      </c>
      <c r="B8271" s="61" t="s">
        <v>2190</v>
      </c>
      <c r="C8271" s="61" t="s">
        <v>46</v>
      </c>
      <c r="D8271" s="36">
        <v>13</v>
      </c>
      <c r="E8271" s="36">
        <v>2012</v>
      </c>
      <c r="F8271" s="578">
        <v>2.7197271399745624</v>
      </c>
      <c r="G8271" s="578">
        <v>802.82139396667424</v>
      </c>
      <c r="H8271" s="578">
        <v>0.64499583253564152</v>
      </c>
      <c r="I8271" s="578">
        <v>1.1340775622556924E-2</v>
      </c>
      <c r="J8271" s="578">
        <v>1.5999573011261675E-2</v>
      </c>
      <c r="K8271" s="578">
        <v>3.0898563454985926</v>
      </c>
      <c r="L8271" s="578">
        <v>969.66668828328375</v>
      </c>
      <c r="M8271" s="578">
        <v>0.87406020605006496</v>
      </c>
      <c r="N8271" s="578">
        <v>5.6211377212245332E-2</v>
      </c>
      <c r="O8271" s="578">
        <v>1.9324690336361475E-2</v>
      </c>
      <c r="P8271" s="578">
        <v>2.7197272951886999</v>
      </c>
      <c r="Q8271" s="578">
        <v>802.82139396667424</v>
      </c>
      <c r="R8271" s="578">
        <v>0.64499584905903817</v>
      </c>
      <c r="S8271" s="578">
        <v>1.1340776445194874E-2</v>
      </c>
      <c r="T8271" s="578">
        <v>1.5999573011261675E-2</v>
      </c>
      <c r="U8271" s="578">
        <v>3.0898562970698205</v>
      </c>
      <c r="V8271" s="578">
        <v>969.66668828328375</v>
      </c>
      <c r="W8271" s="578">
        <v>0.87406022594556454</v>
      </c>
      <c r="X8271" s="578">
        <v>5.621137777279725E-2</v>
      </c>
      <c r="Y8271" s="578">
        <v>1.9324690336361475E-2</v>
      </c>
    </row>
    <row r="8272" spans="1:25" x14ac:dyDescent="0.3">
      <c r="A8272" s="61" t="s">
        <v>8759</v>
      </c>
      <c r="B8272" s="61" t="s">
        <v>2190</v>
      </c>
      <c r="C8272" s="61" t="s">
        <v>46</v>
      </c>
      <c r="D8272" s="36">
        <v>14</v>
      </c>
      <c r="E8272" s="36">
        <v>2012</v>
      </c>
      <c r="F8272" s="578">
        <v>2.6386730400228027</v>
      </c>
      <c r="G8272" s="578">
        <v>796.70481173197379</v>
      </c>
      <c r="H8272" s="578">
        <v>0.63464912401059292</v>
      </c>
      <c r="I8272" s="578">
        <v>1.2644690047864001E-2</v>
      </c>
      <c r="J8272" s="578">
        <v>1.5877670841291502E-2</v>
      </c>
      <c r="K8272" s="578">
        <v>2.9949502997363449</v>
      </c>
      <c r="L8272" s="578">
        <v>954.460156758626</v>
      </c>
      <c r="M8272" s="578">
        <v>0.84330301349321668</v>
      </c>
      <c r="N8272" s="578">
        <v>5.1913810751102518E-2</v>
      </c>
      <c r="O8272" s="578">
        <v>1.902161975158375E-2</v>
      </c>
      <c r="P8272" s="578">
        <v>2.6386727792577527</v>
      </c>
      <c r="Q8272" s="578">
        <v>796.70481713612833</v>
      </c>
      <c r="R8272" s="578">
        <v>0.63464913096307352</v>
      </c>
      <c r="S8272" s="578">
        <v>1.2644688995351275E-2</v>
      </c>
      <c r="T8272" s="578">
        <v>1.5877670841291502E-2</v>
      </c>
      <c r="U8272" s="578">
        <v>2.9949502475823224</v>
      </c>
      <c r="V8272" s="578">
        <v>954.460156758626</v>
      </c>
      <c r="W8272" s="578">
        <v>0.84330300234690458</v>
      </c>
      <c r="X8272" s="578">
        <v>5.1913808198908847E-2</v>
      </c>
      <c r="Y8272" s="578">
        <v>1.902161975158375E-2</v>
      </c>
    </row>
    <row r="8273" spans="1:25" x14ac:dyDescent="0.3">
      <c r="A8273" s="61" t="s">
        <v>8760</v>
      </c>
      <c r="B8273" s="61" t="s">
        <v>2190</v>
      </c>
      <c r="C8273" s="61" t="s">
        <v>46</v>
      </c>
      <c r="D8273" s="36">
        <v>15</v>
      </c>
      <c r="E8273" s="36">
        <v>2012</v>
      </c>
      <c r="F8273" s="578">
        <v>2.5712889504081073</v>
      </c>
      <c r="G8273" s="578">
        <v>795.24266815185479</v>
      </c>
      <c r="H8273" s="578">
        <v>0.6312378545261097</v>
      </c>
      <c r="I8273" s="578">
        <v>1.3879760012590201E-2</v>
      </c>
      <c r="J8273" s="578">
        <v>1.5848544794910852E-2</v>
      </c>
      <c r="K8273" s="578">
        <v>2.91104737126253</v>
      </c>
      <c r="L8273" s="578">
        <v>943.60016250610295</v>
      </c>
      <c r="M8273" s="578">
        <v>0.82164204542217079</v>
      </c>
      <c r="N8273" s="578">
        <v>4.9331736417116148E-2</v>
      </c>
      <c r="O8273" s="578">
        <v>1.8805204269786626E-2</v>
      </c>
      <c r="P8273" s="578">
        <v>2.5712891590176197</v>
      </c>
      <c r="Q8273" s="578">
        <v>795.24267323811796</v>
      </c>
      <c r="R8273" s="578">
        <v>0.63123783042010428</v>
      </c>
      <c r="S8273" s="578">
        <v>1.38797610500963E-2</v>
      </c>
      <c r="T8273" s="578">
        <v>1.5848544794910852E-2</v>
      </c>
      <c r="U8273" s="578">
        <v>2.9110475277201373</v>
      </c>
      <c r="V8273" s="578">
        <v>943.60016250610295</v>
      </c>
      <c r="W8273" s="578">
        <v>0.82164202454850921</v>
      </c>
      <c r="X8273" s="578">
        <v>4.9331737949766294E-2</v>
      </c>
      <c r="Y8273" s="578">
        <v>1.8805204269786626E-2</v>
      </c>
    </row>
    <row r="8274" spans="1:25" x14ac:dyDescent="0.3">
      <c r="A8274" s="580" t="s">
        <v>8761</v>
      </c>
      <c r="B8274" s="580" t="s">
        <v>2190</v>
      </c>
      <c r="C8274" s="580" t="s">
        <v>46</v>
      </c>
      <c r="D8274" s="581">
        <v>16</v>
      </c>
      <c r="E8274" s="581">
        <v>2012</v>
      </c>
      <c r="F8274" s="582">
        <v>2.5377449544537649</v>
      </c>
      <c r="G8274" s="582">
        <v>809.8431708017979</v>
      </c>
      <c r="H8274" s="582">
        <v>0.64359756010783964</v>
      </c>
      <c r="I8274" s="582">
        <v>1.55530807664187E-2</v>
      </c>
      <c r="J8274" s="582">
        <v>1.6139498911797952E-2</v>
      </c>
      <c r="K8274" s="582">
        <v>2.86293369269162</v>
      </c>
      <c r="L8274" s="582">
        <v>949.46724255879678</v>
      </c>
      <c r="M8274" s="582">
        <v>0.81569144005834393</v>
      </c>
      <c r="N8274" s="582">
        <v>4.8355193652999576E-2</v>
      </c>
      <c r="O8274" s="582">
        <v>1.8922107216591575E-2</v>
      </c>
      <c r="P8274" s="582">
        <v>2.5377452686224875</v>
      </c>
      <c r="Q8274" s="582">
        <v>809.8431708017979</v>
      </c>
      <c r="R8274" s="582">
        <v>0.64359755605785973</v>
      </c>
      <c r="S8274" s="582">
        <v>1.5553080267181899E-2</v>
      </c>
      <c r="T8274" s="582">
        <v>1.6139498911797952E-2</v>
      </c>
      <c r="U8274" s="582">
        <v>2.8629336417684073</v>
      </c>
      <c r="V8274" s="582">
        <v>949.46724255879678</v>
      </c>
      <c r="W8274" s="582">
        <v>0.81569140862787481</v>
      </c>
      <c r="X8274" s="582">
        <v>4.83551936157103E-2</v>
      </c>
      <c r="Y8274" s="582">
        <v>1.8922107216591575E-2</v>
      </c>
    </row>
    <row r="8275" spans="1:25" x14ac:dyDescent="0.3">
      <c r="A8275" s="61" t="s">
        <v>8762</v>
      </c>
      <c r="B8275" s="61" t="s">
        <v>2190</v>
      </c>
      <c r="C8275" s="61" t="s">
        <v>46</v>
      </c>
      <c r="D8275" s="36">
        <v>1</v>
      </c>
      <c r="E8275" s="36">
        <v>2020</v>
      </c>
      <c r="F8275" s="578">
        <v>2.7899871756283052</v>
      </c>
      <c r="G8275" s="578">
        <v>6057.5998179117796</v>
      </c>
      <c r="H8275" s="578">
        <v>4.1278144331711948</v>
      </c>
      <c r="I8275" s="578">
        <v>3.1494845833625072E-2</v>
      </c>
      <c r="J8275" s="578">
        <v>4.0302957136494351E-2</v>
      </c>
      <c r="K8275" s="578">
        <v>2.8061606128702525</v>
      </c>
      <c r="L8275" s="578">
        <v>6093.8914998372347</v>
      </c>
      <c r="M8275" s="578">
        <v>4.1495004997535299</v>
      </c>
      <c r="N8275" s="578">
        <v>3.1690187913530496E-2</v>
      </c>
      <c r="O8275" s="578">
        <v>4.0544404531829024E-2</v>
      </c>
      <c r="P8275" s="578">
        <v>2.7899871743906726</v>
      </c>
      <c r="Q8275" s="578">
        <v>6057.5997670491497</v>
      </c>
      <c r="R8275" s="578">
        <v>4.1278145627026426</v>
      </c>
      <c r="S8275" s="578">
        <v>3.149484530081275E-2</v>
      </c>
      <c r="T8275" s="578">
        <v>4.0302957136494351E-2</v>
      </c>
      <c r="U8275" s="578">
        <v>2.8061605097783477</v>
      </c>
      <c r="V8275" s="578">
        <v>6093.8914998372347</v>
      </c>
      <c r="W8275" s="578">
        <v>4.1495006295784398</v>
      </c>
      <c r="X8275" s="578">
        <v>3.1690187414293719E-2</v>
      </c>
      <c r="Y8275" s="578">
        <v>4.054440505569798E-2</v>
      </c>
    </row>
    <row r="8276" spans="1:25" x14ac:dyDescent="0.3">
      <c r="A8276" s="61" t="s">
        <v>8763</v>
      </c>
      <c r="B8276" s="61" t="s">
        <v>2190</v>
      </c>
      <c r="C8276" s="61" t="s">
        <v>46</v>
      </c>
      <c r="D8276" s="36">
        <v>2</v>
      </c>
      <c r="E8276" s="36">
        <v>2020</v>
      </c>
      <c r="F8276" s="578">
        <v>1.5218159682188575</v>
      </c>
      <c r="G8276" s="578">
        <v>3088.1600392659448</v>
      </c>
      <c r="H8276" s="578">
        <v>2.1712065448009499</v>
      </c>
      <c r="I8276" s="578">
        <v>1.6007881981105674E-2</v>
      </c>
      <c r="J8276" s="578">
        <v>2.0546417372922052E-2</v>
      </c>
      <c r="K8276" s="578">
        <v>1.5401255586695899</v>
      </c>
      <c r="L8276" s="578">
        <v>3130.2486813863075</v>
      </c>
      <c r="M8276" s="578">
        <v>2.1970653663459649</v>
      </c>
      <c r="N8276" s="578">
        <v>1.62556519138282E-2</v>
      </c>
      <c r="O8276" s="578">
        <v>2.0826434386738826E-2</v>
      </c>
      <c r="P8276" s="578">
        <v>1.5218156546721124</v>
      </c>
      <c r="Q8276" s="578">
        <v>3088.1600392659448</v>
      </c>
      <c r="R8276" s="578">
        <v>2.1712065942689698</v>
      </c>
      <c r="S8276" s="578">
        <v>1.6007883028502524E-2</v>
      </c>
      <c r="T8276" s="578">
        <v>2.0546417372922052E-2</v>
      </c>
      <c r="U8276" s="578">
        <v>1.5401252978987201</v>
      </c>
      <c r="V8276" s="578">
        <v>3130.2486813863075</v>
      </c>
      <c r="W8276" s="578">
        <v>2.1970653799180551</v>
      </c>
      <c r="X8276" s="578">
        <v>1.6255651399660526E-2</v>
      </c>
      <c r="Y8276" s="578">
        <v>2.0826434386738826E-2</v>
      </c>
    </row>
    <row r="8277" spans="1:25" x14ac:dyDescent="0.3">
      <c r="A8277" s="61" t="s">
        <v>8764</v>
      </c>
      <c r="B8277" s="61" t="s">
        <v>2190</v>
      </c>
      <c r="C8277" s="61" t="s">
        <v>46</v>
      </c>
      <c r="D8277" s="36">
        <v>3</v>
      </c>
      <c r="E8277" s="36">
        <v>2020</v>
      </c>
      <c r="F8277" s="578">
        <v>0.99639883167882348</v>
      </c>
      <c r="G8277" s="578">
        <v>1891.18345133463</v>
      </c>
      <c r="H8277" s="578">
        <v>1.2978806852685598</v>
      </c>
      <c r="I8277" s="578">
        <v>9.2327985478656595E-3</v>
      </c>
      <c r="J8277" s="578">
        <v>1.2582575135941899E-2</v>
      </c>
      <c r="K8277" s="578">
        <v>0.99204351837118621</v>
      </c>
      <c r="L8277" s="578">
        <v>1890.8052037556899</v>
      </c>
      <c r="M8277" s="578">
        <v>1.2996142544252449</v>
      </c>
      <c r="N8277" s="578">
        <v>9.2914707356991696E-3</v>
      </c>
      <c r="O8277" s="578">
        <v>1.2580060535886575E-2</v>
      </c>
      <c r="P8277" s="578">
        <v>0.99639883106161686</v>
      </c>
      <c r="Q8277" s="578">
        <v>1891.18345133463</v>
      </c>
      <c r="R8277" s="578">
        <v>1.29788069505351</v>
      </c>
      <c r="S8277" s="578">
        <v>9.232798751099832E-3</v>
      </c>
      <c r="T8277" s="578">
        <v>1.2582575135941899E-2</v>
      </c>
      <c r="U8277" s="578">
        <v>0.99204350812766195</v>
      </c>
      <c r="V8277" s="578">
        <v>1890.8052037556899</v>
      </c>
      <c r="W8277" s="578">
        <v>1.2996142164156423</v>
      </c>
      <c r="X8277" s="578">
        <v>9.2914703723560345E-3</v>
      </c>
      <c r="Y8277" s="578">
        <v>1.2580060535886575E-2</v>
      </c>
    </row>
    <row r="8278" spans="1:25" x14ac:dyDescent="0.3">
      <c r="A8278" s="61" t="s">
        <v>8765</v>
      </c>
      <c r="B8278" s="61" t="s">
        <v>2190</v>
      </c>
      <c r="C8278" s="61" t="s">
        <v>46</v>
      </c>
      <c r="D8278" s="36">
        <v>4</v>
      </c>
      <c r="E8278" s="36">
        <v>2020</v>
      </c>
      <c r="F8278" s="578">
        <v>0.83858119697645328</v>
      </c>
      <c r="G8278" s="578">
        <v>1540.445535024</v>
      </c>
      <c r="H8278" s="578">
        <v>1.0056347929442659</v>
      </c>
      <c r="I8278" s="578">
        <v>6.9952457299677874E-3</v>
      </c>
      <c r="J8278" s="578">
        <v>1.0249031300190781E-2</v>
      </c>
      <c r="K8278" s="578">
        <v>0.85303942732116378</v>
      </c>
      <c r="L8278" s="578">
        <v>1566.1749356587677</v>
      </c>
      <c r="M8278" s="578">
        <v>1.030772208692418</v>
      </c>
      <c r="N8278" s="578">
        <v>7.1738984445914832E-3</v>
      </c>
      <c r="O8278" s="578">
        <v>1.0420225376340846E-2</v>
      </c>
      <c r="P8278" s="578">
        <v>0.83858120132210412</v>
      </c>
      <c r="Q8278" s="578">
        <v>1540.4455871581974</v>
      </c>
      <c r="R8278" s="578">
        <v>1.0056348322977995</v>
      </c>
      <c r="S8278" s="578">
        <v>6.9952456856678148E-3</v>
      </c>
      <c r="T8278" s="578">
        <v>1.0249031300190781E-2</v>
      </c>
      <c r="U8278" s="578">
        <v>0.8530394431515822</v>
      </c>
      <c r="V8278" s="578">
        <v>1566.1748835245701</v>
      </c>
      <c r="W8278" s="578">
        <v>1.0307721790729061</v>
      </c>
      <c r="X8278" s="578">
        <v>7.1738984465431078E-3</v>
      </c>
      <c r="Y8278" s="578">
        <v>1.0420225376340846E-2</v>
      </c>
    </row>
    <row r="8279" spans="1:25" x14ac:dyDescent="0.3">
      <c r="A8279" s="61" t="s">
        <v>8766</v>
      </c>
      <c r="B8279" s="61" t="s">
        <v>2190</v>
      </c>
      <c r="C8279" s="61" t="s">
        <v>46</v>
      </c>
      <c r="D8279" s="36">
        <v>5</v>
      </c>
      <c r="E8279" s="36">
        <v>2020</v>
      </c>
      <c r="F8279" s="578">
        <v>0.74779568702155019</v>
      </c>
      <c r="G8279" s="578">
        <v>1338.970214843745</v>
      </c>
      <c r="H8279" s="578">
        <v>0.8323715503517326</v>
      </c>
      <c r="I8279" s="578">
        <v>5.8229266171565472E-3</v>
      </c>
      <c r="J8279" s="578">
        <v>8.9085513560955027E-3</v>
      </c>
      <c r="K8279" s="578">
        <v>0.78687124125217611</v>
      </c>
      <c r="L8279" s="578">
        <v>1404.437398274735</v>
      </c>
      <c r="M8279" s="578">
        <v>0.88826546624113645</v>
      </c>
      <c r="N8279" s="578">
        <v>6.3427293732729552E-3</v>
      </c>
      <c r="O8279" s="578">
        <v>9.34412688851201E-3</v>
      </c>
      <c r="P8279" s="578">
        <v>0.74779566031996081</v>
      </c>
      <c r="Q8279" s="578">
        <v>1338.970214843745</v>
      </c>
      <c r="R8279" s="578">
        <v>0.83237155529847429</v>
      </c>
      <c r="S8279" s="578">
        <v>5.8229267718843351E-3</v>
      </c>
      <c r="T8279" s="578">
        <v>8.9085513027384825E-3</v>
      </c>
      <c r="U8279" s="578">
        <v>0.78687119096018854</v>
      </c>
      <c r="V8279" s="578">
        <v>1404.437398274735</v>
      </c>
      <c r="W8279" s="578">
        <v>0.88826543517279777</v>
      </c>
      <c r="X8279" s="578">
        <v>6.3427293194422375E-3</v>
      </c>
      <c r="Y8279" s="578">
        <v>9.3441274657379801E-3</v>
      </c>
    </row>
    <row r="8280" spans="1:25" x14ac:dyDescent="0.3">
      <c r="A8280" s="61" t="s">
        <v>8767</v>
      </c>
      <c r="B8280" s="61" t="s">
        <v>2190</v>
      </c>
      <c r="C8280" s="61" t="s">
        <v>46</v>
      </c>
      <c r="D8280" s="36">
        <v>6</v>
      </c>
      <c r="E8280" s="36">
        <v>2020</v>
      </c>
      <c r="F8280" s="578">
        <v>0.65394799199960574</v>
      </c>
      <c r="G8280" s="578">
        <v>1161.7914670308401</v>
      </c>
      <c r="H8280" s="578">
        <v>0.68582183414188513</v>
      </c>
      <c r="I8280" s="578">
        <v>4.6673551696017005E-3</v>
      </c>
      <c r="J8280" s="578">
        <v>7.7297359336322771E-3</v>
      </c>
      <c r="K8280" s="578">
        <v>0.71652801435647928</v>
      </c>
      <c r="L8280" s="578">
        <v>1265.5889383951751</v>
      </c>
      <c r="M8280" s="578">
        <v>0.76825817420012721</v>
      </c>
      <c r="N8280" s="578">
        <v>5.9485423410781824E-3</v>
      </c>
      <c r="O8280" s="578">
        <v>8.4203356091165898E-3</v>
      </c>
      <c r="P8280" s="578">
        <v>0.65394797554677042</v>
      </c>
      <c r="Q8280" s="578">
        <v>1161.7914670308401</v>
      </c>
      <c r="R8280" s="578">
        <v>0.68582182384003909</v>
      </c>
      <c r="S8280" s="578">
        <v>4.6673554736381996E-3</v>
      </c>
      <c r="T8280" s="578">
        <v>7.7297358366195095E-3</v>
      </c>
      <c r="U8280" s="578">
        <v>0.71652797741139285</v>
      </c>
      <c r="V8280" s="578">
        <v>1265.5889383951751</v>
      </c>
      <c r="W8280" s="578">
        <v>0.76825816565178628</v>
      </c>
      <c r="X8280" s="578">
        <v>5.9485424418805099E-3</v>
      </c>
      <c r="Y8280" s="578">
        <v>8.4203355557595679E-3</v>
      </c>
    </row>
    <row r="8281" spans="1:25" x14ac:dyDescent="0.3">
      <c r="A8281" s="61" t="s">
        <v>8768</v>
      </c>
      <c r="B8281" s="61" t="s">
        <v>2190</v>
      </c>
      <c r="C8281" s="61" t="s">
        <v>46</v>
      </c>
      <c r="D8281" s="36">
        <v>7</v>
      </c>
      <c r="E8281" s="36">
        <v>2020</v>
      </c>
      <c r="F8281" s="578">
        <v>0.66959938802961894</v>
      </c>
      <c r="G8281" s="578">
        <v>1130.6161422729451</v>
      </c>
      <c r="H8281" s="578">
        <v>0.63807993883771474</v>
      </c>
      <c r="I8281" s="578">
        <v>5.4134242097158298E-3</v>
      </c>
      <c r="J8281" s="578">
        <v>7.522318837194078E-3</v>
      </c>
      <c r="K8281" s="578">
        <v>0.74085601907926424</v>
      </c>
      <c r="L8281" s="578">
        <v>1251.2444877624475</v>
      </c>
      <c r="M8281" s="578">
        <v>0.72516825833614906</v>
      </c>
      <c r="N8281" s="578">
        <v>9.4879582397121853E-3</v>
      </c>
      <c r="O8281" s="578">
        <v>8.3248819913326992E-3</v>
      </c>
      <c r="P8281" s="578">
        <v>0.66959942528562955</v>
      </c>
      <c r="Q8281" s="578">
        <v>1130.6160901387475</v>
      </c>
      <c r="R8281" s="578">
        <v>0.63807990683426352</v>
      </c>
      <c r="S8281" s="578">
        <v>5.4134241611336568E-3</v>
      </c>
      <c r="T8281" s="578">
        <v>7.5223187838370552E-3</v>
      </c>
      <c r="U8281" s="578">
        <v>0.74085600324626877</v>
      </c>
      <c r="V8281" s="578">
        <v>1251.2444877624475</v>
      </c>
      <c r="W8281" s="578">
        <v>0.72516826536229906</v>
      </c>
      <c r="X8281" s="578">
        <v>9.4879577141758244E-3</v>
      </c>
      <c r="Y8281" s="578">
        <v>8.3248819913326992E-3</v>
      </c>
    </row>
    <row r="8282" spans="1:25" x14ac:dyDescent="0.3">
      <c r="A8282" s="61" t="s">
        <v>8769</v>
      </c>
      <c r="B8282" s="61" t="s">
        <v>2190</v>
      </c>
      <c r="C8282" s="61" t="s">
        <v>46</v>
      </c>
      <c r="D8282" s="36">
        <v>8</v>
      </c>
      <c r="E8282" s="36">
        <v>2020</v>
      </c>
      <c r="F8282" s="578">
        <v>0.62172532562274752</v>
      </c>
      <c r="G8282" s="578">
        <v>978.35900433857944</v>
      </c>
      <c r="H8282" s="578">
        <v>0.52360417717227348</v>
      </c>
      <c r="I8282" s="578">
        <v>5.8194622964909534E-3</v>
      </c>
      <c r="J8282" s="578">
        <v>6.5093043012893698E-3</v>
      </c>
      <c r="K8282" s="578">
        <v>0.70519055813861065</v>
      </c>
      <c r="L8282" s="578">
        <v>1122.5942649841277</v>
      </c>
      <c r="M8282" s="578">
        <v>0.61944169244043179</v>
      </c>
      <c r="N8282" s="578">
        <v>1.5041351316275051E-2</v>
      </c>
      <c r="O8282" s="578">
        <v>7.4689528846647556E-3</v>
      </c>
      <c r="P8282" s="578">
        <v>0.62172532531282776</v>
      </c>
      <c r="Q8282" s="578">
        <v>978.35900433857944</v>
      </c>
      <c r="R8282" s="578">
        <v>0.52360415706395202</v>
      </c>
      <c r="S8282" s="578">
        <v>5.8194622948424951E-3</v>
      </c>
      <c r="T8282" s="578">
        <v>6.5093043522210722E-3</v>
      </c>
      <c r="U8282" s="578">
        <v>0.7051905634171185</v>
      </c>
      <c r="V8282" s="578">
        <v>1122.5942649841277</v>
      </c>
      <c r="W8282" s="578">
        <v>0.61944161823400123</v>
      </c>
      <c r="X8282" s="578">
        <v>1.5041351331850175E-2</v>
      </c>
      <c r="Y8282" s="578">
        <v>7.4689528846647556E-3</v>
      </c>
    </row>
    <row r="8283" spans="1:25" x14ac:dyDescent="0.3">
      <c r="A8283" s="61" t="s">
        <v>8770</v>
      </c>
      <c r="B8283" s="61" t="s">
        <v>2190</v>
      </c>
      <c r="C8283" s="61" t="s">
        <v>46</v>
      </c>
      <c r="D8283" s="36">
        <v>9</v>
      </c>
      <c r="E8283" s="36">
        <v>2020</v>
      </c>
      <c r="F8283" s="578">
        <v>0.62917271568122124</v>
      </c>
      <c r="G8283" s="578">
        <v>930.4983746210728</v>
      </c>
      <c r="H8283" s="578">
        <v>0.46725415236793799</v>
      </c>
      <c r="I8283" s="578">
        <v>6.6221129874293148E-3</v>
      </c>
      <c r="J8283" s="578">
        <v>6.19087668989474E-3</v>
      </c>
      <c r="K8283" s="578">
        <v>0.719876371836079</v>
      </c>
      <c r="L8283" s="578">
        <v>1090.1941884358648</v>
      </c>
      <c r="M8283" s="578">
        <v>0.5675807285004637</v>
      </c>
      <c r="N8283" s="578">
        <v>2.4151961676579903E-2</v>
      </c>
      <c r="O8283" s="578">
        <v>7.2533782755878403E-3</v>
      </c>
      <c r="P8283" s="578">
        <v>0.62917272654612999</v>
      </c>
      <c r="Q8283" s="578">
        <v>930.49836921691826</v>
      </c>
      <c r="R8283" s="578">
        <v>0.46725410361159425</v>
      </c>
      <c r="S8283" s="578">
        <v>6.6221130417716215E-3</v>
      </c>
      <c r="T8283" s="578">
        <v>6.1908766365377172E-3</v>
      </c>
      <c r="U8283" s="578">
        <v>0.71987635600306454</v>
      </c>
      <c r="V8283" s="578">
        <v>1090.1941884358648</v>
      </c>
      <c r="W8283" s="578">
        <v>0.56758072822018779</v>
      </c>
      <c r="X8283" s="578">
        <v>2.4151959619909225E-2</v>
      </c>
      <c r="Y8283" s="578">
        <v>7.2533782755878403E-3</v>
      </c>
    </row>
    <row r="8284" spans="1:25" x14ac:dyDescent="0.3">
      <c r="A8284" s="61" t="s">
        <v>8771</v>
      </c>
      <c r="B8284" s="61" t="s">
        <v>2190</v>
      </c>
      <c r="C8284" s="61" t="s">
        <v>46</v>
      </c>
      <c r="D8284" s="36">
        <v>10</v>
      </c>
      <c r="E8284" s="36">
        <v>2020</v>
      </c>
      <c r="F8284" s="578">
        <v>0.63556926393788571</v>
      </c>
      <c r="G8284" s="578">
        <v>893.23903401692678</v>
      </c>
      <c r="H8284" s="578">
        <v>0.42314137294457949</v>
      </c>
      <c r="I8284" s="578">
        <v>7.2538946395752577E-3</v>
      </c>
      <c r="J8284" s="578">
        <v>5.9429768516565604E-3</v>
      </c>
      <c r="K8284" s="578">
        <v>0.73010188407908994</v>
      </c>
      <c r="L8284" s="578">
        <v>1062.1352011362674</v>
      </c>
      <c r="M8284" s="578">
        <v>0.52731948341564272</v>
      </c>
      <c r="N8284" s="578">
        <v>3.1972919542264749E-2</v>
      </c>
      <c r="O8284" s="578">
        <v>7.0666984635560396E-3</v>
      </c>
      <c r="P8284" s="578">
        <v>0.63556922761579426</v>
      </c>
      <c r="Q8284" s="578">
        <v>893.23902893066349</v>
      </c>
      <c r="R8284" s="578">
        <v>0.423141411806227</v>
      </c>
      <c r="S8284" s="578">
        <v>7.2538946395942104E-3</v>
      </c>
      <c r="T8284" s="578">
        <v>5.942976854081879E-3</v>
      </c>
      <c r="U8284" s="578">
        <v>0.73010186855914072</v>
      </c>
      <c r="V8284" s="578">
        <v>1062.1352011362674</v>
      </c>
      <c r="W8284" s="578">
        <v>0.52731946906427107</v>
      </c>
      <c r="X8284" s="578">
        <v>3.1972917556383075E-2</v>
      </c>
      <c r="Y8284" s="578">
        <v>7.0666984101990168E-3</v>
      </c>
    </row>
    <row r="8285" spans="1:25" x14ac:dyDescent="0.3">
      <c r="A8285" s="61" t="s">
        <v>8772</v>
      </c>
      <c r="B8285" s="61" t="s">
        <v>2190</v>
      </c>
      <c r="C8285" s="61" t="s">
        <v>46</v>
      </c>
      <c r="D8285" s="36">
        <v>11</v>
      </c>
      <c r="E8285" s="36">
        <v>2020</v>
      </c>
      <c r="F8285" s="578">
        <v>0.64557697333880026</v>
      </c>
      <c r="G8285" s="578">
        <v>863.16630204518572</v>
      </c>
      <c r="H8285" s="578">
        <v>0.38554850688978998</v>
      </c>
      <c r="I8285" s="578">
        <v>7.8200484100913494E-3</v>
      </c>
      <c r="J8285" s="578">
        <v>5.7428965519648002E-3</v>
      </c>
      <c r="K8285" s="578">
        <v>0.738666209890387</v>
      </c>
      <c r="L8285" s="578">
        <v>1032.6744289398143</v>
      </c>
      <c r="M8285" s="578">
        <v>0.48714187589530356</v>
      </c>
      <c r="N8285" s="578">
        <v>3.5267753238561725E-2</v>
      </c>
      <c r="O8285" s="578">
        <v>6.8706801102962328E-3</v>
      </c>
      <c r="P8285" s="578">
        <v>0.64557697271999304</v>
      </c>
      <c r="Q8285" s="578">
        <v>863.16629664103141</v>
      </c>
      <c r="R8285" s="578">
        <v>0.38554852614288371</v>
      </c>
      <c r="S8285" s="578">
        <v>7.8200489394362142E-3</v>
      </c>
      <c r="T8285" s="578">
        <v>5.7428965519648002E-3</v>
      </c>
      <c r="U8285" s="578">
        <v>0.73866622416706651</v>
      </c>
      <c r="V8285" s="578">
        <v>1032.674481074012</v>
      </c>
      <c r="W8285" s="578">
        <v>0.48714189346310333</v>
      </c>
      <c r="X8285" s="578">
        <v>3.5267751132475128E-2</v>
      </c>
      <c r="Y8285" s="578">
        <v>6.8706801612279352E-3</v>
      </c>
    </row>
    <row r="8286" spans="1:25" x14ac:dyDescent="0.3">
      <c r="A8286" s="61" t="s">
        <v>8773</v>
      </c>
      <c r="B8286" s="61" t="s">
        <v>2190</v>
      </c>
      <c r="C8286" s="61" t="s">
        <v>46</v>
      </c>
      <c r="D8286" s="36">
        <v>12</v>
      </c>
      <c r="E8286" s="36">
        <v>2020</v>
      </c>
      <c r="F8286" s="578">
        <v>0.65376499004197253</v>
      </c>
      <c r="G8286" s="578">
        <v>838.56128152211454</v>
      </c>
      <c r="H8286" s="578">
        <v>0.354790321042249</v>
      </c>
      <c r="I8286" s="578">
        <v>8.2832631475563724E-3</v>
      </c>
      <c r="J8286" s="578">
        <v>5.5791912964195901E-3</v>
      </c>
      <c r="K8286" s="578">
        <v>0.74375648220264601</v>
      </c>
      <c r="L8286" s="578">
        <v>1004.5440419514949</v>
      </c>
      <c r="M8286" s="578">
        <v>0.45090258390458349</v>
      </c>
      <c r="N8286" s="578">
        <v>3.4522428782868979E-2</v>
      </c>
      <c r="O8286" s="578">
        <v>6.6835203761001997E-3</v>
      </c>
      <c r="P8286" s="578">
        <v>0.65376499407507982</v>
      </c>
      <c r="Q8286" s="578">
        <v>838.56126530965116</v>
      </c>
      <c r="R8286" s="578">
        <v>0.35479031810791573</v>
      </c>
      <c r="S8286" s="578">
        <v>8.2832628408292877E-3</v>
      </c>
      <c r="T8286" s="578">
        <v>5.5791912964195901E-3</v>
      </c>
      <c r="U8286" s="578">
        <v>0.74375645053866379</v>
      </c>
      <c r="V8286" s="578">
        <v>1004.5440368652314</v>
      </c>
      <c r="W8286" s="578">
        <v>0.45090257401094846</v>
      </c>
      <c r="X8286" s="578">
        <v>3.4522430302331424E-2</v>
      </c>
      <c r="Y8286" s="578">
        <v>6.6835204270319021E-3</v>
      </c>
    </row>
    <row r="8287" spans="1:25" x14ac:dyDescent="0.3">
      <c r="A8287" s="61" t="s">
        <v>8774</v>
      </c>
      <c r="B8287" s="61" t="s">
        <v>2190</v>
      </c>
      <c r="C8287" s="61" t="s">
        <v>46</v>
      </c>
      <c r="D8287" s="36">
        <v>13</v>
      </c>
      <c r="E8287" s="36">
        <v>2020</v>
      </c>
      <c r="F8287" s="578">
        <v>0.62788958652794202</v>
      </c>
      <c r="G8287" s="578">
        <v>781.374219258626</v>
      </c>
      <c r="H8287" s="578">
        <v>0.31970125460141652</v>
      </c>
      <c r="I8287" s="578">
        <v>8.2702517150513178E-3</v>
      </c>
      <c r="J8287" s="578">
        <v>5.1987092689766224E-3</v>
      </c>
      <c r="K8287" s="578">
        <v>0.71570532061925429</v>
      </c>
      <c r="L8287" s="578">
        <v>944.16048876444427</v>
      </c>
      <c r="M8287" s="578">
        <v>0.41088638891316448</v>
      </c>
      <c r="N8287" s="578">
        <v>3.22927890397295E-2</v>
      </c>
      <c r="O8287" s="578">
        <v>6.2817717262078025E-3</v>
      </c>
      <c r="P8287" s="578">
        <v>0.62788957597347372</v>
      </c>
      <c r="Q8287" s="578">
        <v>781.374219258626</v>
      </c>
      <c r="R8287" s="578">
        <v>0.31970125336738375</v>
      </c>
      <c r="S8287" s="578">
        <v>8.2702517656798556E-3</v>
      </c>
      <c r="T8287" s="578">
        <v>5.1987092689766224E-3</v>
      </c>
      <c r="U8287" s="578">
        <v>0.71570530044219005</v>
      </c>
      <c r="V8287" s="578">
        <v>944.16048876444427</v>
      </c>
      <c r="W8287" s="578">
        <v>0.41088636503165277</v>
      </c>
      <c r="X8287" s="578">
        <v>3.2292788514344702E-2</v>
      </c>
      <c r="Y8287" s="578">
        <v>6.2817717771395075E-3</v>
      </c>
    </row>
    <row r="8288" spans="1:25" x14ac:dyDescent="0.3">
      <c r="A8288" s="61" t="s">
        <v>8775</v>
      </c>
      <c r="B8288" s="61" t="s">
        <v>2190</v>
      </c>
      <c r="C8288" s="61" t="s">
        <v>46</v>
      </c>
      <c r="D8288" s="36">
        <v>14</v>
      </c>
      <c r="E8288" s="36">
        <v>2020</v>
      </c>
      <c r="F8288" s="578">
        <v>0.60732211164057004</v>
      </c>
      <c r="G8288" s="578">
        <v>774.53811645507767</v>
      </c>
      <c r="H8288" s="578">
        <v>0.31444423463547799</v>
      </c>
      <c r="I8288" s="578">
        <v>8.9277077848540342E-3</v>
      </c>
      <c r="J8288" s="578">
        <v>5.1532270081224799E-3</v>
      </c>
      <c r="K8288" s="578">
        <v>0.69146088246507453</v>
      </c>
      <c r="L8288" s="578">
        <v>928.53214327494254</v>
      </c>
      <c r="M8288" s="578">
        <v>0.39841452905397945</v>
      </c>
      <c r="N8288" s="578">
        <v>2.98664309161722E-2</v>
      </c>
      <c r="O8288" s="578">
        <v>6.1777914330984106E-3</v>
      </c>
      <c r="P8288" s="578">
        <v>0.60732211071028952</v>
      </c>
      <c r="Q8288" s="578">
        <v>774.53811645507767</v>
      </c>
      <c r="R8288" s="578">
        <v>0.31444424363409423</v>
      </c>
      <c r="S8288" s="578">
        <v>8.9277077832624202E-3</v>
      </c>
      <c r="T8288" s="578">
        <v>5.1532270056971622E-3</v>
      </c>
      <c r="U8288" s="578">
        <v>0.69146086259894424</v>
      </c>
      <c r="V8288" s="578">
        <v>928.53214327494254</v>
      </c>
      <c r="W8288" s="578">
        <v>0.3984145259253935</v>
      </c>
      <c r="X8288" s="578">
        <v>2.9866429873209123E-2</v>
      </c>
      <c r="Y8288" s="578">
        <v>6.1777914330984106E-3</v>
      </c>
    </row>
    <row r="8289" spans="1:25" x14ac:dyDescent="0.3">
      <c r="A8289" s="61" t="s">
        <v>8776</v>
      </c>
      <c r="B8289" s="61" t="s">
        <v>2190</v>
      </c>
      <c r="C8289" s="61" t="s">
        <v>46</v>
      </c>
      <c r="D8289" s="36">
        <v>15</v>
      </c>
      <c r="E8289" s="36">
        <v>2020</v>
      </c>
      <c r="F8289" s="578">
        <v>0.59001178244371477</v>
      </c>
      <c r="G8289" s="578">
        <v>772.26959196726443</v>
      </c>
      <c r="H8289" s="578">
        <v>0.31197159908432048</v>
      </c>
      <c r="I8289" s="578">
        <v>9.5478091352939956E-3</v>
      </c>
      <c r="J8289" s="578">
        <v>5.1381331043861148E-3</v>
      </c>
      <c r="K8289" s="578">
        <v>0.67011081758173852</v>
      </c>
      <c r="L8289" s="578">
        <v>917.16820589701297</v>
      </c>
      <c r="M8289" s="578">
        <v>0.38930684983089675</v>
      </c>
      <c r="N8289" s="578">
        <v>2.8375370355661227E-2</v>
      </c>
      <c r="O8289" s="578">
        <v>6.1021863026932445E-3</v>
      </c>
      <c r="P8289" s="578">
        <v>0.59001176754255358</v>
      </c>
      <c r="Q8289" s="578">
        <v>772.26959673563601</v>
      </c>
      <c r="R8289" s="578">
        <v>0.31197158876860398</v>
      </c>
      <c r="S8289" s="578">
        <v>9.5478092355657865E-3</v>
      </c>
      <c r="T8289" s="578">
        <v>5.1381330558797301E-3</v>
      </c>
      <c r="U8289" s="578">
        <v>0.67011079057286294</v>
      </c>
      <c r="V8289" s="578">
        <v>917.16820589701297</v>
      </c>
      <c r="W8289" s="578">
        <v>0.38930683912538622</v>
      </c>
      <c r="X8289" s="578">
        <v>2.8375369830958598E-2</v>
      </c>
      <c r="Y8289" s="578">
        <v>6.1021863002679276E-3</v>
      </c>
    </row>
    <row r="8290" spans="1:25" x14ac:dyDescent="0.3">
      <c r="A8290" s="580" t="s">
        <v>8777</v>
      </c>
      <c r="B8290" s="580" t="s">
        <v>2190</v>
      </c>
      <c r="C8290" s="580" t="s">
        <v>46</v>
      </c>
      <c r="D8290" s="581">
        <v>16</v>
      </c>
      <c r="E8290" s="581">
        <v>2020</v>
      </c>
      <c r="F8290" s="582">
        <v>0.5801886539750376</v>
      </c>
      <c r="G8290" s="582">
        <v>786.24125989278104</v>
      </c>
      <c r="H8290" s="582">
        <v>0.31660462820135127</v>
      </c>
      <c r="I8290" s="582">
        <v>1.0440123971458553E-2</v>
      </c>
      <c r="J8290" s="582">
        <v>5.2310918496611151E-3</v>
      </c>
      <c r="K8290" s="582">
        <v>0.65683407431011598</v>
      </c>
      <c r="L8290" s="582">
        <v>922.63940938313749</v>
      </c>
      <c r="M8290" s="582">
        <v>0.38739505635226074</v>
      </c>
      <c r="N8290" s="582">
        <v>2.7803282049262575E-2</v>
      </c>
      <c r="O8290" s="582">
        <v>6.1385857843561055E-3</v>
      </c>
      <c r="P8290" s="582">
        <v>0.58018866422062798</v>
      </c>
      <c r="Q8290" s="582">
        <v>786.24127578735295</v>
      </c>
      <c r="R8290" s="582">
        <v>0.31660462045950499</v>
      </c>
      <c r="S8290" s="582">
        <v>1.044012507183345E-2</v>
      </c>
      <c r="T8290" s="582">
        <v>5.2310918496611151E-3</v>
      </c>
      <c r="U8290" s="582">
        <v>0.65683403829427744</v>
      </c>
      <c r="V8290" s="582">
        <v>922.63940938313749</v>
      </c>
      <c r="W8290" s="582">
        <v>0.38739504063626801</v>
      </c>
      <c r="X8290" s="582">
        <v>2.7803282074804224E-2</v>
      </c>
      <c r="Y8290" s="582">
        <v>6.1385857843561055E-3</v>
      </c>
    </row>
    <row r="8291" spans="1:25" x14ac:dyDescent="0.3">
      <c r="A8291" s="61" t="s">
        <v>8778</v>
      </c>
      <c r="B8291" s="61" t="s">
        <v>2190</v>
      </c>
      <c r="C8291" s="61" t="s">
        <v>46</v>
      </c>
      <c r="D8291" s="36">
        <v>1</v>
      </c>
      <c r="E8291" s="36">
        <v>2030</v>
      </c>
      <c r="F8291" s="578">
        <v>1.2399908481623099</v>
      </c>
      <c r="G8291" s="578">
        <v>5926.5537465413372</v>
      </c>
      <c r="H8291" s="578">
        <v>2.8103579533199028</v>
      </c>
      <c r="I8291" s="578">
        <v>3.1073528684752674E-2</v>
      </c>
      <c r="J8291" s="578">
        <v>3.9515840937383424E-2</v>
      </c>
      <c r="K8291" s="578">
        <v>1.2459936361430675</v>
      </c>
      <c r="L8291" s="578">
        <v>5962.0596160888626</v>
      </c>
      <c r="M8291" s="578">
        <v>2.8255910064114325</v>
      </c>
      <c r="N8291" s="578">
        <v>3.1282006466881222E-2</v>
      </c>
      <c r="O8291" s="578">
        <v>3.9752576344956901E-2</v>
      </c>
      <c r="P8291" s="578">
        <v>1.2399907438547326</v>
      </c>
      <c r="Q8291" s="578">
        <v>5926.5537465413372</v>
      </c>
      <c r="R8291" s="578">
        <v>2.8103580253676474</v>
      </c>
      <c r="S8291" s="578">
        <v>3.1073528166189072E-2</v>
      </c>
      <c r="T8291" s="578">
        <v>3.9515840937383424E-2</v>
      </c>
      <c r="U8291" s="578">
        <v>1.2459936361420074</v>
      </c>
      <c r="V8291" s="578">
        <v>5962.0596160888626</v>
      </c>
      <c r="W8291" s="578">
        <v>2.8255910402543378</v>
      </c>
      <c r="X8291" s="578">
        <v>3.1282006966042226E-2</v>
      </c>
      <c r="Y8291" s="578">
        <v>3.9752576344956901E-2</v>
      </c>
    </row>
    <row r="8292" spans="1:25" x14ac:dyDescent="0.3">
      <c r="A8292" s="61" t="s">
        <v>8779</v>
      </c>
      <c r="B8292" s="61" t="s">
        <v>2190</v>
      </c>
      <c r="C8292" s="61" t="s">
        <v>46</v>
      </c>
      <c r="D8292" s="36">
        <v>2</v>
      </c>
      <c r="E8292" s="36">
        <v>2030</v>
      </c>
      <c r="F8292" s="578">
        <v>0.68605527096136099</v>
      </c>
      <c r="G8292" s="578">
        <v>3021.1817474365175</v>
      </c>
      <c r="H8292" s="578">
        <v>1.46626747472934</v>
      </c>
      <c r="I8292" s="578">
        <v>1.5454040005920374E-2</v>
      </c>
      <c r="J8292" s="578">
        <v>2.0144016404325699E-2</v>
      </c>
      <c r="K8292" s="578">
        <v>0.69264729145715831</v>
      </c>
      <c r="L8292" s="578">
        <v>3062.366938273105</v>
      </c>
      <c r="M8292" s="578">
        <v>1.4843067379066825</v>
      </c>
      <c r="N8292" s="578">
        <v>1.5722118724170252E-2</v>
      </c>
      <c r="O8292" s="578">
        <v>2.0418619853444349E-2</v>
      </c>
      <c r="P8292" s="578">
        <v>0.68605527096296193</v>
      </c>
      <c r="Q8292" s="578">
        <v>3021.1816953023226</v>
      </c>
      <c r="R8292" s="578">
        <v>1.4662675497853928</v>
      </c>
      <c r="S8292" s="578">
        <v>1.5454041588327475E-2</v>
      </c>
      <c r="T8292" s="578">
        <v>2.0144016404325699E-2</v>
      </c>
      <c r="U8292" s="578">
        <v>0.69264731784356059</v>
      </c>
      <c r="V8292" s="578">
        <v>3062.366938273105</v>
      </c>
      <c r="W8292" s="578">
        <v>1.4843067799289749</v>
      </c>
      <c r="X8292" s="578">
        <v>1.5722119243188577E-2</v>
      </c>
      <c r="Y8292" s="578">
        <v>2.0418620367612026E-2</v>
      </c>
    </row>
    <row r="8293" spans="1:25" x14ac:dyDescent="0.3">
      <c r="A8293" s="61" t="s">
        <v>8780</v>
      </c>
      <c r="B8293" s="61" t="s">
        <v>2190</v>
      </c>
      <c r="C8293" s="61" t="s">
        <v>46</v>
      </c>
      <c r="D8293" s="36">
        <v>3</v>
      </c>
      <c r="E8293" s="36">
        <v>2030</v>
      </c>
      <c r="F8293" s="578">
        <v>0.44839671491953897</v>
      </c>
      <c r="G8293" s="578">
        <v>1849.1218795776299</v>
      </c>
      <c r="H8293" s="578">
        <v>0.87885817820369949</v>
      </c>
      <c r="I8293" s="578">
        <v>8.7661319740845959E-3</v>
      </c>
      <c r="J8293" s="578">
        <v>1.2329178115275325E-2</v>
      </c>
      <c r="K8293" s="578">
        <v>0.44569458254032174</v>
      </c>
      <c r="L8293" s="578">
        <v>1848.8440844217903</v>
      </c>
      <c r="M8293" s="578">
        <v>0.87992201021916083</v>
      </c>
      <c r="N8293" s="578">
        <v>8.8427993841454101E-3</v>
      </c>
      <c r="O8293" s="578">
        <v>1.2327351102915851E-2</v>
      </c>
      <c r="P8293" s="578">
        <v>0.44839672516460849</v>
      </c>
      <c r="Q8293" s="578">
        <v>1849.1218795776299</v>
      </c>
      <c r="R8293" s="578">
        <v>0.87885820453720875</v>
      </c>
      <c r="S8293" s="578">
        <v>8.7661321303282094E-3</v>
      </c>
      <c r="T8293" s="578">
        <v>1.2329177591406375E-2</v>
      </c>
      <c r="U8293" s="578">
        <v>0.44569458797407868</v>
      </c>
      <c r="V8293" s="578">
        <v>1848.8440844217903</v>
      </c>
      <c r="W8293" s="578">
        <v>0.87992201742629972</v>
      </c>
      <c r="X8293" s="578">
        <v>8.8427993334789755E-3</v>
      </c>
      <c r="Y8293" s="578">
        <v>1.2327351102915851E-2</v>
      </c>
    </row>
    <row r="8294" spans="1:25" x14ac:dyDescent="0.3">
      <c r="A8294" s="61" t="s">
        <v>8781</v>
      </c>
      <c r="B8294" s="61" t="s">
        <v>2190</v>
      </c>
      <c r="C8294" s="61" t="s">
        <v>46</v>
      </c>
      <c r="D8294" s="36">
        <v>4</v>
      </c>
      <c r="E8294" s="36">
        <v>2030</v>
      </c>
      <c r="F8294" s="578">
        <v>0.37399807071274876</v>
      </c>
      <c r="G8294" s="578">
        <v>1504.8261667887325</v>
      </c>
      <c r="H8294" s="578">
        <v>0.68636082592744618</v>
      </c>
      <c r="I8294" s="578">
        <v>6.6038067851839771E-3</v>
      </c>
      <c r="J8294" s="578">
        <v>1.003355428110804E-2</v>
      </c>
      <c r="K8294" s="578">
        <v>0.37985044311755151</v>
      </c>
      <c r="L8294" s="578">
        <v>1530.1808280944774</v>
      </c>
      <c r="M8294" s="578">
        <v>0.70272790210886593</v>
      </c>
      <c r="N8294" s="578">
        <v>6.7685344817315675E-3</v>
      </c>
      <c r="O8294" s="578">
        <v>1.0202610001821667E-2</v>
      </c>
      <c r="P8294" s="578">
        <v>0.37399806558995352</v>
      </c>
      <c r="Q8294" s="578">
        <v>1504.8261667887325</v>
      </c>
      <c r="R8294" s="578">
        <v>0.68636087141840052</v>
      </c>
      <c r="S8294" s="578">
        <v>6.6038068886011053E-3</v>
      </c>
      <c r="T8294" s="578">
        <v>1.003355428110804E-2</v>
      </c>
      <c r="U8294" s="578">
        <v>0.37985040664022951</v>
      </c>
      <c r="V8294" s="578">
        <v>1530.1808280944774</v>
      </c>
      <c r="W8294" s="578">
        <v>0.70272790438699861</v>
      </c>
      <c r="X8294" s="578">
        <v>6.7685344289240331E-3</v>
      </c>
      <c r="Y8294" s="578">
        <v>1.0202610001821667E-2</v>
      </c>
    </row>
    <row r="8295" spans="1:25" x14ac:dyDescent="0.3">
      <c r="A8295" s="61" t="s">
        <v>8782</v>
      </c>
      <c r="B8295" s="61" t="s">
        <v>2190</v>
      </c>
      <c r="C8295" s="61" t="s">
        <v>46</v>
      </c>
      <c r="D8295" s="36">
        <v>5</v>
      </c>
      <c r="E8295" s="36">
        <v>2030</v>
      </c>
      <c r="F8295" s="578">
        <v>0.33363325058155574</v>
      </c>
      <c r="G8295" s="578">
        <v>1307.9878323872827</v>
      </c>
      <c r="H8295" s="578">
        <v>0.5732588820060297</v>
      </c>
      <c r="I8295" s="578">
        <v>5.4403254876736629E-3</v>
      </c>
      <c r="J8295" s="578">
        <v>8.7211239927758727E-3</v>
      </c>
      <c r="K8295" s="578">
        <v>0.35016772336036628</v>
      </c>
      <c r="L8295" s="578">
        <v>1372.1920000712025</v>
      </c>
      <c r="M8295" s="578">
        <v>0.61008447625272255</v>
      </c>
      <c r="N8295" s="578">
        <v>5.9180624756815289E-3</v>
      </c>
      <c r="O8295" s="578">
        <v>9.1492178034968657E-3</v>
      </c>
      <c r="P8295" s="578">
        <v>0.33363326129228627</v>
      </c>
      <c r="Q8295" s="578">
        <v>1307.9877281188924</v>
      </c>
      <c r="R8295" s="578">
        <v>0.5732589004796862</v>
      </c>
      <c r="S8295" s="578">
        <v>5.4403258955062449E-3</v>
      </c>
      <c r="T8295" s="578">
        <v>8.7211239927758727E-3</v>
      </c>
      <c r="U8295" s="578">
        <v>0.35016771296059745</v>
      </c>
      <c r="V8295" s="578">
        <v>1372.1920000712025</v>
      </c>
      <c r="W8295" s="578">
        <v>0.61008447395890153</v>
      </c>
      <c r="X8295" s="578">
        <v>5.9180624727446195E-3</v>
      </c>
      <c r="Y8295" s="578">
        <v>9.1492178034968657E-3</v>
      </c>
    </row>
    <row r="8296" spans="1:25" x14ac:dyDescent="0.3">
      <c r="A8296" s="61" t="s">
        <v>8783</v>
      </c>
      <c r="B8296" s="61" t="s">
        <v>2190</v>
      </c>
      <c r="C8296" s="61" t="s">
        <v>46</v>
      </c>
      <c r="D8296" s="36">
        <v>6</v>
      </c>
      <c r="E8296" s="36">
        <v>2030</v>
      </c>
      <c r="F8296" s="578">
        <v>0.29127267381486349</v>
      </c>
      <c r="G8296" s="578">
        <v>1135.8072102864526</v>
      </c>
      <c r="H8296" s="578">
        <v>0.47821875444174056</v>
      </c>
      <c r="I8296" s="578">
        <v>4.3746593718765256E-3</v>
      </c>
      <c r="J8296" s="578">
        <v>7.573090297228185E-3</v>
      </c>
      <c r="K8296" s="578">
        <v>0.31822741501813773</v>
      </c>
      <c r="L8296" s="578">
        <v>1237.4193725585899</v>
      </c>
      <c r="M8296" s="578">
        <v>0.53289623133393071</v>
      </c>
      <c r="N8296" s="578">
        <v>5.5604294380486793E-3</v>
      </c>
      <c r="O8296" s="578">
        <v>8.2506037433631701E-3</v>
      </c>
      <c r="P8296" s="578">
        <v>0.29127268421421526</v>
      </c>
      <c r="Q8296" s="578">
        <v>1135.8072102864526</v>
      </c>
      <c r="R8296" s="578">
        <v>0.47821875691132198</v>
      </c>
      <c r="S8296" s="578">
        <v>4.3746593200921753E-3</v>
      </c>
      <c r="T8296" s="578">
        <v>7.573090297228185E-3</v>
      </c>
      <c r="U8296" s="578">
        <v>0.31822743581767499</v>
      </c>
      <c r="V8296" s="578">
        <v>1237.4193725585899</v>
      </c>
      <c r="W8296" s="578">
        <v>0.53289623091412319</v>
      </c>
      <c r="X8296" s="578">
        <v>5.5604294975068981E-3</v>
      </c>
      <c r="Y8296" s="578">
        <v>8.2506037433631701E-3</v>
      </c>
    </row>
    <row r="8297" spans="1:25" x14ac:dyDescent="0.3">
      <c r="A8297" s="61" t="s">
        <v>8784</v>
      </c>
      <c r="B8297" s="61" t="s">
        <v>2190</v>
      </c>
      <c r="C8297" s="61" t="s">
        <v>46</v>
      </c>
      <c r="D8297" s="36">
        <v>7</v>
      </c>
      <c r="E8297" s="36">
        <v>2030</v>
      </c>
      <c r="F8297" s="578">
        <v>0.30107808751961274</v>
      </c>
      <c r="G8297" s="578">
        <v>1105.7517534891726</v>
      </c>
      <c r="H8297" s="578">
        <v>0.45003098450062351</v>
      </c>
      <c r="I8297" s="578">
        <v>5.0853511870438146E-3</v>
      </c>
      <c r="J8297" s="578">
        <v>7.3727003327803652E-3</v>
      </c>
      <c r="K8297" s="578">
        <v>0.33285373020175724</v>
      </c>
      <c r="L8297" s="578">
        <v>1223.7885169982851</v>
      </c>
      <c r="M8297" s="578">
        <v>0.50858891784135507</v>
      </c>
      <c r="N8297" s="578">
        <v>8.5206522890454509E-3</v>
      </c>
      <c r="O8297" s="578">
        <v>8.1597303408974097E-3</v>
      </c>
      <c r="P8297" s="578">
        <v>0.30107809264292923</v>
      </c>
      <c r="Q8297" s="578">
        <v>1105.7517534891726</v>
      </c>
      <c r="R8297" s="578">
        <v>0.45003098787878948</v>
      </c>
      <c r="S8297" s="578">
        <v>5.085351190283892E-3</v>
      </c>
      <c r="T8297" s="578">
        <v>7.3727003327803652E-3</v>
      </c>
      <c r="U8297" s="578">
        <v>0.33285371933424279</v>
      </c>
      <c r="V8297" s="578">
        <v>1223.7885169982851</v>
      </c>
      <c r="W8297" s="578">
        <v>0.50858891537472983</v>
      </c>
      <c r="X8297" s="578">
        <v>8.5206519268012874E-3</v>
      </c>
      <c r="Y8297" s="578">
        <v>8.1597303408974097E-3</v>
      </c>
    </row>
    <row r="8298" spans="1:25" x14ac:dyDescent="0.3">
      <c r="A8298" s="61" t="s">
        <v>8785</v>
      </c>
      <c r="B8298" s="61" t="s">
        <v>2190</v>
      </c>
      <c r="C8298" s="61" t="s">
        <v>46</v>
      </c>
      <c r="D8298" s="36">
        <v>8</v>
      </c>
      <c r="E8298" s="36">
        <v>2030</v>
      </c>
      <c r="F8298" s="578">
        <v>0.28160225754324525</v>
      </c>
      <c r="G8298" s="578">
        <v>956.67009480794104</v>
      </c>
      <c r="H8298" s="578">
        <v>0.37538142195724744</v>
      </c>
      <c r="I8298" s="578">
        <v>5.6111812531109174E-3</v>
      </c>
      <c r="J8298" s="578">
        <v>6.3786815978043344E-3</v>
      </c>
      <c r="K8298" s="578">
        <v>0.32049503187564177</v>
      </c>
      <c r="L8298" s="578">
        <v>1097.8143692016574</v>
      </c>
      <c r="M8298" s="578">
        <v>0.44069018163944851</v>
      </c>
      <c r="N8298" s="578">
        <v>1.2963416372372125E-2</v>
      </c>
      <c r="O8298" s="578">
        <v>7.3197708164419329E-3</v>
      </c>
      <c r="P8298" s="578">
        <v>0.28160227306590901</v>
      </c>
      <c r="Q8298" s="578">
        <v>956.67009480794104</v>
      </c>
      <c r="R8298" s="578">
        <v>0.37538143416448544</v>
      </c>
      <c r="S8298" s="578">
        <v>5.6111814646063298E-3</v>
      </c>
      <c r="T8298" s="578">
        <v>6.3786815978043344E-3</v>
      </c>
      <c r="U8298" s="578">
        <v>0.32049503699843701</v>
      </c>
      <c r="V8298" s="578">
        <v>1097.8143692016574</v>
      </c>
      <c r="W8298" s="578">
        <v>0.44069018514793801</v>
      </c>
      <c r="X8298" s="578">
        <v>1.2963416895710549E-2</v>
      </c>
      <c r="Y8298" s="578">
        <v>7.3197708164419329E-3</v>
      </c>
    </row>
    <row r="8299" spans="1:25" x14ac:dyDescent="0.3">
      <c r="A8299" s="61" t="s">
        <v>8786</v>
      </c>
      <c r="B8299" s="61" t="s">
        <v>2190</v>
      </c>
      <c r="C8299" s="61" t="s">
        <v>46</v>
      </c>
      <c r="D8299" s="36">
        <v>9</v>
      </c>
      <c r="E8299" s="36">
        <v>2030</v>
      </c>
      <c r="F8299" s="578">
        <v>0.28713294935380851</v>
      </c>
      <c r="G8299" s="578">
        <v>909.43118349711051</v>
      </c>
      <c r="H8299" s="578">
        <v>0.34119544108148098</v>
      </c>
      <c r="I8299" s="578">
        <v>6.4320330232211101E-3</v>
      </c>
      <c r="J8299" s="578">
        <v>6.0637125570792679E-3</v>
      </c>
      <c r="K8299" s="578">
        <v>0.33073963031469528</v>
      </c>
      <c r="L8299" s="578">
        <v>1065.7349039713474</v>
      </c>
      <c r="M8299" s="578">
        <v>0.41029132811710622</v>
      </c>
      <c r="N8299" s="578">
        <v>1.9704819676311026E-2</v>
      </c>
      <c r="O8299" s="578">
        <v>7.1058748775006527E-3</v>
      </c>
      <c r="P8299" s="578">
        <v>0.28713293352231478</v>
      </c>
      <c r="Q8299" s="578">
        <v>909.43118349711051</v>
      </c>
      <c r="R8299" s="578">
        <v>0.34119544362007004</v>
      </c>
      <c r="S8299" s="578">
        <v>6.4320328263912973E-3</v>
      </c>
      <c r="T8299" s="578">
        <v>6.0637125570792679E-3</v>
      </c>
      <c r="U8299" s="578">
        <v>0.33073964071446427</v>
      </c>
      <c r="V8299" s="578">
        <v>1065.7349039713474</v>
      </c>
      <c r="W8299" s="578">
        <v>0.4102913305852095</v>
      </c>
      <c r="X8299" s="578">
        <v>1.9704820200179975E-2</v>
      </c>
      <c r="Y8299" s="578">
        <v>7.1058749284323552E-3</v>
      </c>
    </row>
    <row r="8300" spans="1:25" x14ac:dyDescent="0.3">
      <c r="A8300" s="61" t="s">
        <v>8787</v>
      </c>
      <c r="B8300" s="61" t="s">
        <v>2190</v>
      </c>
      <c r="C8300" s="61" t="s">
        <v>46</v>
      </c>
      <c r="D8300" s="36">
        <v>10</v>
      </c>
      <c r="E8300" s="36">
        <v>2030</v>
      </c>
      <c r="F8300" s="578">
        <v>0.29172654020955646</v>
      </c>
      <c r="G8300" s="578">
        <v>872.7052612304683</v>
      </c>
      <c r="H8300" s="578">
        <v>0.31450895093731346</v>
      </c>
      <c r="I8300" s="578">
        <v>7.0817613060588248E-3</v>
      </c>
      <c r="J8300" s="578">
        <v>5.8188408244556405E-3</v>
      </c>
      <c r="K8300" s="578">
        <v>0.33804091640025474</v>
      </c>
      <c r="L8300" s="578">
        <v>1038.0307076771999</v>
      </c>
      <c r="M8300" s="578">
        <v>0.38654849273442876</v>
      </c>
      <c r="N8300" s="578">
        <v>2.5597006289368975E-2</v>
      </c>
      <c r="O8300" s="578">
        <v>6.9211622564277243E-3</v>
      </c>
      <c r="P8300" s="578">
        <v>0.29172654036425572</v>
      </c>
      <c r="Q8300" s="578">
        <v>872.70526631673147</v>
      </c>
      <c r="R8300" s="578">
        <v>0.31450895440631599</v>
      </c>
      <c r="S8300" s="578">
        <v>7.0817614092864726E-3</v>
      </c>
      <c r="T8300" s="578">
        <v>5.8188408244556405E-3</v>
      </c>
      <c r="U8300" s="578">
        <v>0.338040916554954</v>
      </c>
      <c r="V8300" s="578">
        <v>1038.0307076771999</v>
      </c>
      <c r="W8300" s="578">
        <v>0.38654848875792824</v>
      </c>
      <c r="X8300" s="578">
        <v>2.5597006273831775E-2</v>
      </c>
      <c r="Y8300" s="578">
        <v>6.9211622564277243E-3</v>
      </c>
    </row>
    <row r="8301" spans="1:25" x14ac:dyDescent="0.3">
      <c r="A8301" s="61" t="s">
        <v>8788</v>
      </c>
      <c r="B8301" s="61" t="s">
        <v>2190</v>
      </c>
      <c r="C8301" s="61" t="s">
        <v>46</v>
      </c>
      <c r="D8301" s="36">
        <v>11</v>
      </c>
      <c r="E8301" s="36">
        <v>2030</v>
      </c>
      <c r="F8301" s="578">
        <v>0.2977696693840145</v>
      </c>
      <c r="G8301" s="578">
        <v>843.43618520100858</v>
      </c>
      <c r="H8301" s="578">
        <v>0.29236716914162231</v>
      </c>
      <c r="I8301" s="578">
        <v>7.6930011710866532E-3</v>
      </c>
      <c r="J8301" s="578">
        <v>5.62368942094811E-3</v>
      </c>
      <c r="K8301" s="578">
        <v>0.3438225231464565</v>
      </c>
      <c r="L8301" s="578">
        <v>1009.3467489878306</v>
      </c>
      <c r="M8301" s="578">
        <v>0.36302606187696951</v>
      </c>
      <c r="N8301" s="578">
        <v>2.8145232503902627E-2</v>
      </c>
      <c r="O8301" s="578">
        <v>6.7299115665567372E-3</v>
      </c>
      <c r="P8301" s="578">
        <v>0.29776965929521249</v>
      </c>
      <c r="Q8301" s="578">
        <v>843.43618520100858</v>
      </c>
      <c r="R8301" s="578">
        <v>0.29236717615295471</v>
      </c>
      <c r="S8301" s="578">
        <v>7.6930010713075047E-3</v>
      </c>
      <c r="T8301" s="578">
        <v>5.62368942094811E-3</v>
      </c>
      <c r="U8301" s="578">
        <v>0.34382251786792001</v>
      </c>
      <c r="V8301" s="578">
        <v>1009.3467489878306</v>
      </c>
      <c r="W8301" s="578">
        <v>0.36302606074449728</v>
      </c>
      <c r="X8301" s="578">
        <v>2.8145232503902624E-2</v>
      </c>
      <c r="Y8301" s="578">
        <v>6.7299116732707819E-3</v>
      </c>
    </row>
    <row r="8302" spans="1:25" x14ac:dyDescent="0.3">
      <c r="A8302" s="61" t="s">
        <v>8789</v>
      </c>
      <c r="B8302" s="61" t="s">
        <v>2190</v>
      </c>
      <c r="C8302" s="61" t="s">
        <v>46</v>
      </c>
      <c r="D8302" s="36">
        <v>12</v>
      </c>
      <c r="E8302" s="36">
        <v>2030</v>
      </c>
      <c r="F8302" s="578">
        <v>0.3027131295763652</v>
      </c>
      <c r="G8302" s="578">
        <v>819.49008433024062</v>
      </c>
      <c r="H8302" s="578">
        <v>0.27425140756573274</v>
      </c>
      <c r="I8302" s="578">
        <v>8.1931027030274547E-3</v>
      </c>
      <c r="J8302" s="578">
        <v>5.4640266025671666E-3</v>
      </c>
      <c r="K8302" s="578">
        <v>0.34730618268805302</v>
      </c>
      <c r="L8302" s="578">
        <v>981.94396654764523</v>
      </c>
      <c r="M8302" s="578">
        <v>0.34160095335069673</v>
      </c>
      <c r="N8302" s="578">
        <v>2.7656492987110426E-2</v>
      </c>
      <c r="O8302" s="578">
        <v>6.547199702860473E-3</v>
      </c>
      <c r="P8302" s="578">
        <v>0.30271311421006397</v>
      </c>
      <c r="Q8302" s="578">
        <v>819.49008433024062</v>
      </c>
      <c r="R8302" s="578">
        <v>0.27425141162416322</v>
      </c>
      <c r="S8302" s="578">
        <v>8.1931027693068793E-3</v>
      </c>
      <c r="T8302" s="578">
        <v>5.4640266025671666E-3</v>
      </c>
      <c r="U8302" s="578">
        <v>0.34730618268753199</v>
      </c>
      <c r="V8302" s="578">
        <v>981.94396654764523</v>
      </c>
      <c r="W8302" s="578">
        <v>0.34160095262370704</v>
      </c>
      <c r="X8302" s="578">
        <v>2.7656491425204849E-2</v>
      </c>
      <c r="Y8302" s="578">
        <v>6.547199702860473E-3</v>
      </c>
    </row>
    <row r="8303" spans="1:25" x14ac:dyDescent="0.3">
      <c r="A8303" s="61" t="s">
        <v>8790</v>
      </c>
      <c r="B8303" s="61" t="s">
        <v>2190</v>
      </c>
      <c r="C8303" s="61" t="s">
        <v>46</v>
      </c>
      <c r="D8303" s="36">
        <v>13</v>
      </c>
      <c r="E8303" s="36">
        <v>2030</v>
      </c>
      <c r="F8303" s="578">
        <v>0.29198960170317351</v>
      </c>
      <c r="G8303" s="578">
        <v>763.73463567097951</v>
      </c>
      <c r="H8303" s="578">
        <v>0.250223113997814</v>
      </c>
      <c r="I8303" s="578">
        <v>8.1827819516320198E-3</v>
      </c>
      <c r="J8303" s="578">
        <v>5.0922689600459573E-3</v>
      </c>
      <c r="K8303" s="578">
        <v>0.33528655537962898</v>
      </c>
      <c r="L8303" s="578">
        <v>923.04483222961358</v>
      </c>
      <c r="M8303" s="578">
        <v>0.3146342228940277</v>
      </c>
      <c r="N8303" s="578">
        <v>2.598803397995645E-2</v>
      </c>
      <c r="O8303" s="578">
        <v>6.1544859345303805E-3</v>
      </c>
      <c r="P8303" s="578">
        <v>0.29198961225821529</v>
      </c>
      <c r="Q8303" s="578">
        <v>763.73463567097951</v>
      </c>
      <c r="R8303" s="578">
        <v>0.25022312414224201</v>
      </c>
      <c r="S8303" s="578">
        <v>8.1827822284215763E-3</v>
      </c>
      <c r="T8303" s="578">
        <v>5.0922689600459573E-3</v>
      </c>
      <c r="U8303" s="578">
        <v>0.33528655538067126</v>
      </c>
      <c r="V8303" s="578">
        <v>923.04483222961358</v>
      </c>
      <c r="W8303" s="578">
        <v>0.31463422699372701</v>
      </c>
      <c r="X8303" s="578">
        <v>2.5988035047854827E-2</v>
      </c>
      <c r="Y8303" s="578">
        <v>6.1544859345303805E-3</v>
      </c>
    </row>
    <row r="8304" spans="1:25" x14ac:dyDescent="0.3">
      <c r="A8304" s="61" t="s">
        <v>8791</v>
      </c>
      <c r="B8304" s="61" t="s">
        <v>2190</v>
      </c>
      <c r="C8304" s="61" t="s">
        <v>46</v>
      </c>
      <c r="D8304" s="36">
        <v>14</v>
      </c>
      <c r="E8304" s="36">
        <v>2030</v>
      </c>
      <c r="F8304" s="578">
        <v>0.28075093226275227</v>
      </c>
      <c r="G8304" s="578">
        <v>756.66913604736294</v>
      </c>
      <c r="H8304" s="578">
        <v>0.24619085327443149</v>
      </c>
      <c r="I8304" s="578">
        <v>8.7637965946972436E-3</v>
      </c>
      <c r="J8304" s="578">
        <v>5.0451610829137846E-3</v>
      </c>
      <c r="K8304" s="578">
        <v>0.32226469828269877</v>
      </c>
      <c r="L8304" s="578">
        <v>907.40978527069046</v>
      </c>
      <c r="M8304" s="578">
        <v>0.30594653209406375</v>
      </c>
      <c r="N8304" s="578">
        <v>2.4268625543982073E-2</v>
      </c>
      <c r="O8304" s="578">
        <v>6.0502364794956451E-3</v>
      </c>
      <c r="P8304" s="578">
        <v>0.28075093218623648</v>
      </c>
      <c r="Q8304" s="578">
        <v>756.66913604736294</v>
      </c>
      <c r="R8304" s="578">
        <v>0.2461908544616255</v>
      </c>
      <c r="S8304" s="578">
        <v>8.7637967843268855E-3</v>
      </c>
      <c r="T8304" s="578">
        <v>5.0451610829137846E-3</v>
      </c>
      <c r="U8304" s="578">
        <v>0.32226469843687727</v>
      </c>
      <c r="V8304" s="578">
        <v>907.409790674845</v>
      </c>
      <c r="W8304" s="578">
        <v>0.30594653208106548</v>
      </c>
      <c r="X8304" s="578">
        <v>2.4268626591720001E-2</v>
      </c>
      <c r="Y8304" s="578">
        <v>6.0502364794956451E-3</v>
      </c>
    </row>
    <row r="8305" spans="1:25" x14ac:dyDescent="0.3">
      <c r="A8305" s="61" t="s">
        <v>8792</v>
      </c>
      <c r="B8305" s="61" t="s">
        <v>2190</v>
      </c>
      <c r="C8305" s="61" t="s">
        <v>46</v>
      </c>
      <c r="D8305" s="36">
        <v>15</v>
      </c>
      <c r="E8305" s="36">
        <v>2030</v>
      </c>
      <c r="F8305" s="578">
        <v>0.27103958249089949</v>
      </c>
      <c r="G8305" s="578">
        <v>754.08662573496474</v>
      </c>
      <c r="H8305" s="578">
        <v>0.24410927803785351</v>
      </c>
      <c r="I8305" s="578">
        <v>9.3122260281764523E-3</v>
      </c>
      <c r="J8305" s="578">
        <v>5.0279421363181075E-3</v>
      </c>
      <c r="K8305" s="578">
        <v>0.31072443007082923</v>
      </c>
      <c r="L8305" s="578">
        <v>895.95762729644753</v>
      </c>
      <c r="M8305" s="578">
        <v>0.29947512195606824</v>
      </c>
      <c r="N8305" s="578">
        <v>2.3231828812413324E-2</v>
      </c>
      <c r="O8305" s="578">
        <v>5.9738791411897731E-3</v>
      </c>
      <c r="P8305" s="578">
        <v>0.27103957209170398</v>
      </c>
      <c r="Q8305" s="578">
        <v>754.08663654327358</v>
      </c>
      <c r="R8305" s="578">
        <v>0.24410927938212448</v>
      </c>
      <c r="S8305" s="578">
        <v>9.3122263306213305E-3</v>
      </c>
      <c r="T8305" s="578">
        <v>5.0279421363181075E-3</v>
      </c>
      <c r="U8305" s="578">
        <v>0.3107244038380555</v>
      </c>
      <c r="V8305" s="578">
        <v>895.95762761433878</v>
      </c>
      <c r="W8305" s="578">
        <v>0.29947511617340627</v>
      </c>
      <c r="X8305" s="578">
        <v>2.3231828807183722E-2</v>
      </c>
      <c r="Y8305" s="578">
        <v>5.9738791411897731E-3</v>
      </c>
    </row>
    <row r="8306" spans="1:25" x14ac:dyDescent="0.3">
      <c r="A8306" s="580" t="s">
        <v>8793</v>
      </c>
      <c r="B8306" s="580" t="s">
        <v>2190</v>
      </c>
      <c r="C8306" s="580" t="s">
        <v>46</v>
      </c>
      <c r="D8306" s="581">
        <v>16</v>
      </c>
      <c r="E8306" s="581">
        <v>2030</v>
      </c>
      <c r="F8306" s="582">
        <v>0.26434860935674398</v>
      </c>
      <c r="G8306" s="582">
        <v>767.64646657307912</v>
      </c>
      <c r="H8306" s="582">
        <v>0.24744166126445499</v>
      </c>
      <c r="I8306" s="582">
        <v>1.013353130944474E-2</v>
      </c>
      <c r="J8306" s="582">
        <v>5.1183525453476798E-3</v>
      </c>
      <c r="K8306" s="582">
        <v>0.30260855308321699</v>
      </c>
      <c r="L8306" s="582">
        <v>901.20610427856377</v>
      </c>
      <c r="M8306" s="582">
        <v>0.29851439101260702</v>
      </c>
      <c r="N8306" s="582">
        <v>2.2940720789923302E-2</v>
      </c>
      <c r="O8306" s="582">
        <v>6.0088717194351649E-3</v>
      </c>
      <c r="P8306" s="582">
        <v>0.26434861952363026</v>
      </c>
      <c r="Q8306" s="582">
        <v>767.64647197723343</v>
      </c>
      <c r="R8306" s="582">
        <v>0.24744166660040348</v>
      </c>
      <c r="S8306" s="582">
        <v>1.0133531307246785E-2</v>
      </c>
      <c r="T8306" s="582">
        <v>5.1183525453476798E-3</v>
      </c>
      <c r="U8306" s="582">
        <v>0.30260855308373824</v>
      </c>
      <c r="V8306" s="582">
        <v>901.20610968271831</v>
      </c>
      <c r="W8306" s="582">
        <v>0.29851439598445451</v>
      </c>
      <c r="X8306" s="582">
        <v>2.2940720774310301E-2</v>
      </c>
      <c r="Y8306" s="582">
        <v>6.0088717727921877E-3</v>
      </c>
    </row>
    <row r="8307" spans="1:25" x14ac:dyDescent="0.3">
      <c r="A8307" s="61" t="s">
        <v>1557</v>
      </c>
      <c r="B8307" s="61" t="s">
        <v>48</v>
      </c>
      <c r="C8307" s="61" t="s">
        <v>46</v>
      </c>
      <c r="D8307" s="36">
        <v>1</v>
      </c>
      <c r="E8307" s="36">
        <v>2012</v>
      </c>
      <c r="F8307" s="578">
        <v>82.918785407789954</v>
      </c>
      <c r="G8307" s="578">
        <v>7814.1566925048792</v>
      </c>
      <c r="H8307" s="578">
        <v>8.2936891249070523</v>
      </c>
      <c r="I8307" s="578">
        <v>4.4754803404211954</v>
      </c>
      <c r="J8307" s="578">
        <v>6.7004315167044554E-2</v>
      </c>
      <c r="K8307" s="578">
        <v>86.253762487089205</v>
      </c>
      <c r="L8307" s="578">
        <v>8277.7692565917932</v>
      </c>
      <c r="M8307" s="578">
        <v>8.7910701727184097</v>
      </c>
      <c r="N8307" s="578">
        <v>4.6970901489257804</v>
      </c>
      <c r="O8307" s="578">
        <v>7.0979578342909577E-2</v>
      </c>
      <c r="P8307" s="578">
        <v>82.918783902578653</v>
      </c>
      <c r="Q8307" s="578">
        <v>7814.1566925048792</v>
      </c>
      <c r="R8307" s="578">
        <v>8.2936893386455832</v>
      </c>
      <c r="S8307" s="578">
        <v>4.4754803925752604</v>
      </c>
      <c r="T8307" s="578">
        <v>6.7004315167044554E-2</v>
      </c>
      <c r="U8307" s="578">
        <v>86.253755646098043</v>
      </c>
      <c r="V8307" s="578">
        <v>8277.769312540684</v>
      </c>
      <c r="W8307" s="578">
        <v>8.7910699659647999</v>
      </c>
      <c r="X8307" s="578">
        <v>4.6970901489257804</v>
      </c>
      <c r="Y8307" s="578">
        <v>7.0979577295171681E-2</v>
      </c>
    </row>
    <row r="8308" spans="1:25" x14ac:dyDescent="0.3">
      <c r="A8308" s="61" t="s">
        <v>1558</v>
      </c>
      <c r="B8308" s="61" t="s">
        <v>48</v>
      </c>
      <c r="C8308" s="61" t="s">
        <v>46</v>
      </c>
      <c r="D8308" s="36">
        <v>2</v>
      </c>
      <c r="E8308" s="36">
        <v>2012</v>
      </c>
      <c r="F8308" s="578">
        <v>39.900118506319444</v>
      </c>
      <c r="G8308" s="578">
        <v>3947.9338938395149</v>
      </c>
      <c r="H8308" s="578">
        <v>4.0099002660717753</v>
      </c>
      <c r="I8308" s="578">
        <v>2.2728981872399627</v>
      </c>
      <c r="J8308" s="578">
        <v>3.3852682836974624E-2</v>
      </c>
      <c r="K8308" s="578">
        <v>42.225802844429026</v>
      </c>
      <c r="L8308" s="578">
        <v>4456.8363952636673</v>
      </c>
      <c r="M8308" s="578">
        <v>4.6454827010941981</v>
      </c>
      <c r="N8308" s="578">
        <v>2.5126038591066973</v>
      </c>
      <c r="O8308" s="578">
        <v>3.8216306401106181E-2</v>
      </c>
      <c r="P8308" s="578">
        <v>39.900119006672519</v>
      </c>
      <c r="Q8308" s="578">
        <v>3947.9338938395149</v>
      </c>
      <c r="R8308" s="578">
        <v>4.0099004225339678</v>
      </c>
      <c r="S8308" s="578">
        <v>2.2728981872399601</v>
      </c>
      <c r="T8308" s="578">
        <v>3.3852682836974624E-2</v>
      </c>
      <c r="U8308" s="578">
        <v>42.225799720967146</v>
      </c>
      <c r="V8308" s="578">
        <v>4456.8363952636673</v>
      </c>
      <c r="W8308" s="578">
        <v>4.6454822317076205</v>
      </c>
      <c r="X8308" s="578">
        <v>2.5126036554574949</v>
      </c>
      <c r="Y8308" s="578">
        <v>3.8216306905572581E-2</v>
      </c>
    </row>
    <row r="8309" spans="1:25" x14ac:dyDescent="0.3">
      <c r="A8309" s="61" t="s">
        <v>1559</v>
      </c>
      <c r="B8309" s="61" t="s">
        <v>48</v>
      </c>
      <c r="C8309" s="61" t="s">
        <v>46</v>
      </c>
      <c r="D8309" s="36">
        <v>3</v>
      </c>
      <c r="E8309" s="36">
        <v>2012</v>
      </c>
      <c r="F8309" s="578">
        <v>21.56060759309905</v>
      </c>
      <c r="G8309" s="578">
        <v>2226.3212560017851</v>
      </c>
      <c r="H8309" s="578">
        <v>2.1394451983505824</v>
      </c>
      <c r="I8309" s="578">
        <v>1.2582529236872924</v>
      </c>
      <c r="J8309" s="578">
        <v>1.909021020401265E-2</v>
      </c>
      <c r="K8309" s="578">
        <v>24.546963718292851</v>
      </c>
      <c r="L8309" s="578">
        <v>2867.0031687418568</v>
      </c>
      <c r="M8309" s="578">
        <v>2.4532501467814027</v>
      </c>
      <c r="N8309" s="578">
        <v>1.524518018277975</v>
      </c>
      <c r="O8309" s="578">
        <v>2.4584033662298024E-2</v>
      </c>
      <c r="P8309" s="578">
        <v>21.560606541141127</v>
      </c>
      <c r="Q8309" s="578">
        <v>2226.3212560017851</v>
      </c>
      <c r="R8309" s="578">
        <v>2.1394453603619024</v>
      </c>
      <c r="S8309" s="578">
        <v>1.2582529761518</v>
      </c>
      <c r="T8309" s="578">
        <v>1.9090211242049276E-2</v>
      </c>
      <c r="U8309" s="578">
        <v>24.546962652753152</v>
      </c>
      <c r="V8309" s="578">
        <v>2867.0031687418568</v>
      </c>
      <c r="W8309" s="578">
        <v>2.4532500393300576</v>
      </c>
      <c r="X8309" s="578">
        <v>1.5245180130004801</v>
      </c>
      <c r="Y8309" s="578">
        <v>2.4584033662298024E-2</v>
      </c>
    </row>
    <row r="8310" spans="1:25" x14ac:dyDescent="0.3">
      <c r="A8310" s="61" t="s">
        <v>1560</v>
      </c>
      <c r="B8310" s="61" t="s">
        <v>48</v>
      </c>
      <c r="C8310" s="61" t="s">
        <v>46</v>
      </c>
      <c r="D8310" s="36">
        <v>4</v>
      </c>
      <c r="E8310" s="36">
        <v>2012</v>
      </c>
      <c r="F8310" s="578">
        <v>12.087007175049274</v>
      </c>
      <c r="G8310" s="578">
        <v>1104.4652913411401</v>
      </c>
      <c r="H8310" s="578">
        <v>1.2794092655531073</v>
      </c>
      <c r="I8310" s="578">
        <v>0.65731099247932401</v>
      </c>
      <c r="J8310" s="578">
        <v>9.4704912189627032E-3</v>
      </c>
      <c r="K8310" s="578">
        <v>19.169729464085901</v>
      </c>
      <c r="L8310" s="578">
        <v>2364.2962188720649</v>
      </c>
      <c r="M8310" s="578">
        <v>1.7450294999095251</v>
      </c>
      <c r="N8310" s="578">
        <v>1.2210691347718201</v>
      </c>
      <c r="O8310" s="578">
        <v>2.0273517759051125E-2</v>
      </c>
      <c r="P8310" s="578">
        <v>12.0870082177619</v>
      </c>
      <c r="Q8310" s="578">
        <v>1104.4652913411401</v>
      </c>
      <c r="R8310" s="578">
        <v>1.2794092655531126</v>
      </c>
      <c r="S8310" s="578">
        <v>0.65731099247932401</v>
      </c>
      <c r="T8310" s="578">
        <v>9.4704911656056795E-3</v>
      </c>
      <c r="U8310" s="578">
        <v>19.169727893973025</v>
      </c>
      <c r="V8310" s="578">
        <v>2364.2962188720649</v>
      </c>
      <c r="W8310" s="578">
        <v>1.7450282935363499</v>
      </c>
      <c r="X8310" s="578">
        <v>1.221069060886895</v>
      </c>
      <c r="Y8310" s="578">
        <v>2.0273517759051125E-2</v>
      </c>
    </row>
    <row r="8311" spans="1:25" x14ac:dyDescent="0.3">
      <c r="A8311" s="61" t="s">
        <v>1561</v>
      </c>
      <c r="B8311" s="61" t="s">
        <v>48</v>
      </c>
      <c r="C8311" s="61" t="s">
        <v>46</v>
      </c>
      <c r="D8311" s="36">
        <v>5</v>
      </c>
      <c r="E8311" s="36">
        <v>2012</v>
      </c>
      <c r="F8311" s="578">
        <v>10.888483930577983</v>
      </c>
      <c r="G8311" s="578">
        <v>1138.20522435506</v>
      </c>
      <c r="H8311" s="578">
        <v>1.0343003290860551</v>
      </c>
      <c r="I8311" s="578">
        <v>0.62804396264255002</v>
      </c>
      <c r="J8311" s="578">
        <v>9.7598970702771591E-3</v>
      </c>
      <c r="K8311" s="578">
        <v>16.600191887890052</v>
      </c>
      <c r="L8311" s="578">
        <v>2088.827121734615</v>
      </c>
      <c r="M8311" s="578">
        <v>1.3750569127732826</v>
      </c>
      <c r="N8311" s="578">
        <v>1.0808775303885301</v>
      </c>
      <c r="O8311" s="578">
        <v>1.7911464538580401E-2</v>
      </c>
      <c r="P8311" s="578">
        <v>10.888485748830089</v>
      </c>
      <c r="Q8311" s="578">
        <v>1138.20522435506</v>
      </c>
      <c r="R8311" s="578">
        <v>1.03430034926471</v>
      </c>
      <c r="S8311" s="578">
        <v>0.62804397319753924</v>
      </c>
      <c r="T8311" s="578">
        <v>9.7598971236341828E-3</v>
      </c>
      <c r="U8311" s="578">
        <v>16.600190327192301</v>
      </c>
      <c r="V8311" s="578">
        <v>2088.8270696004197</v>
      </c>
      <c r="W8311" s="578">
        <v>1.3750569133165551</v>
      </c>
      <c r="X8311" s="578">
        <v>1.0808773615087024</v>
      </c>
      <c r="Y8311" s="578">
        <v>1.7911464538580401E-2</v>
      </c>
    </row>
    <row r="8312" spans="1:25" x14ac:dyDescent="0.3">
      <c r="A8312" s="61" t="s">
        <v>1562</v>
      </c>
      <c r="B8312" s="61" t="s">
        <v>48</v>
      </c>
      <c r="C8312" s="61" t="s">
        <v>46</v>
      </c>
      <c r="D8312" s="36">
        <v>6</v>
      </c>
      <c r="E8312" s="36">
        <v>2012</v>
      </c>
      <c r="F8312" s="578">
        <v>10.169355435495756</v>
      </c>
      <c r="G8312" s="578">
        <v>1158.4483108520476</v>
      </c>
      <c r="H8312" s="578">
        <v>0.88723531408080158</v>
      </c>
      <c r="I8312" s="578">
        <v>0.61048300564289004</v>
      </c>
      <c r="J8312" s="578">
        <v>9.9335157186336148E-3</v>
      </c>
      <c r="K8312" s="578">
        <v>14.996919883778874</v>
      </c>
      <c r="L8312" s="578">
        <v>1921.91053136189</v>
      </c>
      <c r="M8312" s="578">
        <v>1.129174110111</v>
      </c>
      <c r="N8312" s="578">
        <v>0.97856440146764079</v>
      </c>
      <c r="O8312" s="578">
        <v>1.6480242658872123E-2</v>
      </c>
      <c r="P8312" s="578">
        <v>10.169357044355499</v>
      </c>
      <c r="Q8312" s="578">
        <v>1158.4482587178525</v>
      </c>
      <c r="R8312" s="578">
        <v>0.88723533519078002</v>
      </c>
      <c r="S8312" s="578">
        <v>0.61048301076516431</v>
      </c>
      <c r="T8312" s="578">
        <v>9.9335157719906385E-3</v>
      </c>
      <c r="U8312" s="578">
        <v>14.996918840692725</v>
      </c>
      <c r="V8312" s="578">
        <v>1921.91053136189</v>
      </c>
      <c r="W8312" s="578">
        <v>1.129174097014275</v>
      </c>
      <c r="X8312" s="578">
        <v>0.97856427232424348</v>
      </c>
      <c r="Y8312" s="578">
        <v>1.6480242658872123E-2</v>
      </c>
    </row>
    <row r="8313" spans="1:25" x14ac:dyDescent="0.3">
      <c r="A8313" s="61" t="s">
        <v>1563</v>
      </c>
      <c r="B8313" s="61" t="s">
        <v>48</v>
      </c>
      <c r="C8313" s="61" t="s">
        <v>46</v>
      </c>
      <c r="D8313" s="36">
        <v>7</v>
      </c>
      <c r="E8313" s="36">
        <v>2012</v>
      </c>
      <c r="F8313" s="578">
        <v>9.6899582421174095</v>
      </c>
      <c r="G8313" s="578">
        <v>1171.9460487365675</v>
      </c>
      <c r="H8313" s="578">
        <v>0.78918921931957176</v>
      </c>
      <c r="I8313" s="578">
        <v>0.59877618557463053</v>
      </c>
      <c r="J8313" s="578">
        <v>1.0049304464094619E-2</v>
      </c>
      <c r="K8313" s="578">
        <v>14.491544870776075</v>
      </c>
      <c r="L8313" s="578">
        <v>1881.4330101013124</v>
      </c>
      <c r="M8313" s="578">
        <v>1.0039542288286576</v>
      </c>
      <c r="N8313" s="578">
        <v>0.94225584001590768</v>
      </c>
      <c r="O8313" s="578">
        <v>1.613319468257635E-2</v>
      </c>
      <c r="P8313" s="578">
        <v>9.6899575527349775</v>
      </c>
      <c r="Q8313" s="578">
        <v>1171.9460487365675</v>
      </c>
      <c r="R8313" s="578">
        <v>0.78918927737201194</v>
      </c>
      <c r="S8313" s="578">
        <v>0.5987761855746303</v>
      </c>
      <c r="T8313" s="578">
        <v>1.0049304464094619E-2</v>
      </c>
      <c r="U8313" s="578">
        <v>14.491542785132525</v>
      </c>
      <c r="V8313" s="578">
        <v>1881.4330101013124</v>
      </c>
      <c r="W8313" s="578">
        <v>1.003954181331205</v>
      </c>
      <c r="X8313" s="578">
        <v>0.94225576613098327</v>
      </c>
      <c r="Y8313" s="578">
        <v>1.613319468257635E-2</v>
      </c>
    </row>
    <row r="8314" spans="1:25" x14ac:dyDescent="0.3">
      <c r="A8314" s="61" t="s">
        <v>1564</v>
      </c>
      <c r="B8314" s="61" t="s">
        <v>48</v>
      </c>
      <c r="C8314" s="61" t="s">
        <v>46</v>
      </c>
      <c r="D8314" s="36">
        <v>8</v>
      </c>
      <c r="E8314" s="36">
        <v>2012</v>
      </c>
      <c r="F8314" s="578">
        <v>9.2112602507768209</v>
      </c>
      <c r="G8314" s="578">
        <v>1127.2279345194452</v>
      </c>
      <c r="H8314" s="578">
        <v>0.69873030285816595</v>
      </c>
      <c r="I8314" s="578">
        <v>0.59290266269817904</v>
      </c>
      <c r="J8314" s="578">
        <v>9.665874162844066E-3</v>
      </c>
      <c r="K8314" s="578">
        <v>12.60396868036085</v>
      </c>
      <c r="L8314" s="578">
        <v>1612.04469553629</v>
      </c>
      <c r="M8314" s="578">
        <v>0.93915755185298566</v>
      </c>
      <c r="N8314" s="578">
        <v>0.77595702341447248</v>
      </c>
      <c r="O8314" s="578">
        <v>1.3823214957180075E-2</v>
      </c>
      <c r="P8314" s="578">
        <v>9.2112605193590973</v>
      </c>
      <c r="Q8314" s="578">
        <v>1127.2279345194452</v>
      </c>
      <c r="R8314" s="578">
        <v>0.69873030782521972</v>
      </c>
      <c r="S8314" s="578">
        <v>0.59290278051048451</v>
      </c>
      <c r="T8314" s="578">
        <v>9.665874162844066E-3</v>
      </c>
      <c r="U8314" s="578">
        <v>12.603969707502925</v>
      </c>
      <c r="V8314" s="578">
        <v>1612.04469553629</v>
      </c>
      <c r="W8314" s="578">
        <v>0.939157497467628</v>
      </c>
      <c r="X8314" s="578">
        <v>0.77595701813697804</v>
      </c>
      <c r="Y8314" s="578">
        <v>1.3823214433311125E-2</v>
      </c>
    </row>
    <row r="8315" spans="1:25" x14ac:dyDescent="0.3">
      <c r="A8315" s="61" t="s">
        <v>1565</v>
      </c>
      <c r="B8315" s="61" t="s">
        <v>48</v>
      </c>
      <c r="C8315" s="61" t="s">
        <v>46</v>
      </c>
      <c r="D8315" s="36">
        <v>9</v>
      </c>
      <c r="E8315" s="36">
        <v>2012</v>
      </c>
      <c r="F8315" s="578">
        <v>8.8522395312781228</v>
      </c>
      <c r="G8315" s="578">
        <v>1093.6965713500927</v>
      </c>
      <c r="H8315" s="578">
        <v>0.63088544811277303</v>
      </c>
      <c r="I8315" s="578">
        <v>0.58849801123142198</v>
      </c>
      <c r="J8315" s="578">
        <v>9.3783654107634576E-3</v>
      </c>
      <c r="K8315" s="578">
        <v>12.259539235378375</v>
      </c>
      <c r="L8315" s="578">
        <v>1571.2407264709402</v>
      </c>
      <c r="M8315" s="578">
        <v>0.88787201485441347</v>
      </c>
      <c r="N8315" s="578">
        <v>0.72822369355708294</v>
      </c>
      <c r="O8315" s="578">
        <v>1.3473327048510848E-2</v>
      </c>
      <c r="P8315" s="578">
        <v>8.8522400456786254</v>
      </c>
      <c r="Q8315" s="578">
        <v>1093.6965713500927</v>
      </c>
      <c r="R8315" s="578">
        <v>0.63088545866776191</v>
      </c>
      <c r="S8315" s="578">
        <v>0.58849801123142198</v>
      </c>
      <c r="T8315" s="578">
        <v>9.3783652506923901E-3</v>
      </c>
      <c r="U8315" s="578">
        <v>12.259540792447851</v>
      </c>
      <c r="V8315" s="578">
        <v>1571.2407264709402</v>
      </c>
      <c r="W8315" s="578">
        <v>0.88787199933237049</v>
      </c>
      <c r="X8315" s="578">
        <v>0.72822342440485899</v>
      </c>
      <c r="Y8315" s="578">
        <v>1.3473327048510848E-2</v>
      </c>
    </row>
    <row r="8316" spans="1:25" x14ac:dyDescent="0.3">
      <c r="A8316" s="61" t="s">
        <v>1566</v>
      </c>
      <c r="B8316" s="61" t="s">
        <v>48</v>
      </c>
      <c r="C8316" s="61" t="s">
        <v>46</v>
      </c>
      <c r="D8316" s="36">
        <v>10</v>
      </c>
      <c r="E8316" s="36">
        <v>2012</v>
      </c>
      <c r="F8316" s="578">
        <v>8.5729844834010329</v>
      </c>
      <c r="G8316" s="578">
        <v>1067.6132176717074</v>
      </c>
      <c r="H8316" s="578">
        <v>0.57811617220674294</v>
      </c>
      <c r="I8316" s="578">
        <v>0.58506999909877699</v>
      </c>
      <c r="J8316" s="578">
        <v>9.1546973271761072E-3</v>
      </c>
      <c r="K8316" s="578">
        <v>11.975512307146925</v>
      </c>
      <c r="L8316" s="578">
        <v>1538.2748985290473</v>
      </c>
      <c r="M8316" s="578">
        <v>0.84996161179151331</v>
      </c>
      <c r="N8316" s="578">
        <v>0.68489295989274968</v>
      </c>
      <c r="O8316" s="578">
        <v>1.3190681376727249E-2</v>
      </c>
      <c r="P8316" s="578">
        <v>8.5729850919645543</v>
      </c>
      <c r="Q8316" s="578">
        <v>1067.6132176717074</v>
      </c>
      <c r="R8316" s="578">
        <v>0.57811625717052517</v>
      </c>
      <c r="S8316" s="578">
        <v>0.58507000437627166</v>
      </c>
      <c r="T8316" s="578">
        <v>9.1546973271761072E-3</v>
      </c>
      <c r="U8316" s="578">
        <v>11.975510741685826</v>
      </c>
      <c r="V8316" s="578">
        <v>1538.2748985290473</v>
      </c>
      <c r="W8316" s="578">
        <v>0.84996159068153498</v>
      </c>
      <c r="X8316" s="578">
        <v>0.68489295492569591</v>
      </c>
      <c r="Y8316" s="578">
        <v>1.3190681376727249E-2</v>
      </c>
    </row>
    <row r="8317" spans="1:25" x14ac:dyDescent="0.3">
      <c r="A8317" s="61" t="s">
        <v>1567</v>
      </c>
      <c r="B8317" s="61" t="s">
        <v>48</v>
      </c>
      <c r="C8317" s="61" t="s">
        <v>46</v>
      </c>
      <c r="D8317" s="36">
        <v>11</v>
      </c>
      <c r="E8317" s="36">
        <v>2012</v>
      </c>
      <c r="F8317" s="578">
        <v>9.7623468715997994</v>
      </c>
      <c r="G8317" s="578">
        <v>1244.6840375264424</v>
      </c>
      <c r="H8317" s="578">
        <v>0.69951632250255558</v>
      </c>
      <c r="I8317" s="578">
        <v>0.54676527716219403</v>
      </c>
      <c r="J8317" s="578">
        <v>1.0673095724390149E-2</v>
      </c>
      <c r="K8317" s="578">
        <v>11.686109236873225</v>
      </c>
      <c r="L8317" s="578">
        <v>1511.7473017374625</v>
      </c>
      <c r="M8317" s="578">
        <v>0.82334786221811807</v>
      </c>
      <c r="N8317" s="578">
        <v>0.63136601991330521</v>
      </c>
      <c r="O8317" s="578">
        <v>1.2963187628580801E-2</v>
      </c>
      <c r="P8317" s="578">
        <v>9.7623474437617119</v>
      </c>
      <c r="Q8317" s="578">
        <v>1244.6840375264424</v>
      </c>
      <c r="R8317" s="578">
        <v>0.69951632301672328</v>
      </c>
      <c r="S8317" s="578">
        <v>0.54676529477971247</v>
      </c>
      <c r="T8317" s="578">
        <v>1.0673095724390149E-2</v>
      </c>
      <c r="U8317" s="578">
        <v>11.686107672256149</v>
      </c>
      <c r="V8317" s="578">
        <v>1511.7473017374625</v>
      </c>
      <c r="W8317" s="578">
        <v>0.82334785012062572</v>
      </c>
      <c r="X8317" s="578">
        <v>0.63136601455820052</v>
      </c>
      <c r="Y8317" s="578">
        <v>1.2963187628580801E-2</v>
      </c>
    </row>
    <row r="8318" spans="1:25" x14ac:dyDescent="0.3">
      <c r="A8318" s="61" t="s">
        <v>1568</v>
      </c>
      <c r="B8318" s="61" t="s">
        <v>48</v>
      </c>
      <c r="C8318" s="61" t="s">
        <v>46</v>
      </c>
      <c r="D8318" s="36">
        <v>12</v>
      </c>
      <c r="E8318" s="36">
        <v>2012</v>
      </c>
      <c r="F8318" s="578">
        <v>10.735462102898332</v>
      </c>
      <c r="G8318" s="578">
        <v>1389.561253865555</v>
      </c>
      <c r="H8318" s="578">
        <v>0.79884325891422669</v>
      </c>
      <c r="I8318" s="578">
        <v>0.51542348329288246</v>
      </c>
      <c r="J8318" s="578">
        <v>1.191547813747695E-2</v>
      </c>
      <c r="K8318" s="578">
        <v>11.439802322856801</v>
      </c>
      <c r="L8318" s="578">
        <v>1489.1293525695751</v>
      </c>
      <c r="M8318" s="578">
        <v>0.80177746381377768</v>
      </c>
      <c r="N8318" s="578">
        <v>0.58557740067287001</v>
      </c>
      <c r="O8318" s="578">
        <v>1.2769261307160624E-2</v>
      </c>
      <c r="P8318" s="578">
        <v>10.735463140493533</v>
      </c>
      <c r="Q8318" s="578">
        <v>1389.561253865555</v>
      </c>
      <c r="R8318" s="578">
        <v>0.79884330319085417</v>
      </c>
      <c r="S8318" s="578">
        <v>0.51542349144195487</v>
      </c>
      <c r="T8318" s="578">
        <v>1.191547813747695E-2</v>
      </c>
      <c r="U8318" s="578">
        <v>11.439801799492299</v>
      </c>
      <c r="V8318" s="578">
        <v>1489.1293525695751</v>
      </c>
      <c r="W8318" s="578">
        <v>0.80177739476008902</v>
      </c>
      <c r="X8318" s="578">
        <v>0.585577263652036</v>
      </c>
      <c r="Y8318" s="578">
        <v>1.2769261307160624E-2</v>
      </c>
    </row>
    <row r="8319" spans="1:25" x14ac:dyDescent="0.3">
      <c r="A8319" s="61" t="s">
        <v>1569</v>
      </c>
      <c r="B8319" s="61" t="s">
        <v>48</v>
      </c>
      <c r="C8319" s="61" t="s">
        <v>46</v>
      </c>
      <c r="D8319" s="36">
        <v>13</v>
      </c>
      <c r="E8319" s="36">
        <v>2012</v>
      </c>
      <c r="F8319" s="578">
        <v>10.60926290629137</v>
      </c>
      <c r="G8319" s="578">
        <v>1389.1905085245751</v>
      </c>
      <c r="H8319" s="578">
        <v>0.77228831268924569</v>
      </c>
      <c r="I8319" s="578">
        <v>0.47179427964147147</v>
      </c>
      <c r="J8319" s="578">
        <v>1.1912297981325475E-2</v>
      </c>
      <c r="K8319" s="578">
        <v>11.246733449452801</v>
      </c>
      <c r="L8319" s="578">
        <v>1476.6463508605925</v>
      </c>
      <c r="M8319" s="578">
        <v>0.76806616113753956</v>
      </c>
      <c r="N8319" s="578">
        <v>0.5430928644879407</v>
      </c>
      <c r="O8319" s="578">
        <v>1.26622634027929E-2</v>
      </c>
      <c r="P8319" s="578">
        <v>10.609264009127633</v>
      </c>
      <c r="Q8319" s="578">
        <v>1389.1904042561825</v>
      </c>
      <c r="R8319" s="578">
        <v>0.77228831237880469</v>
      </c>
      <c r="S8319" s="578">
        <v>0.47179436058892521</v>
      </c>
      <c r="T8319" s="578">
        <v>1.1912297981325475E-2</v>
      </c>
      <c r="U8319" s="578">
        <v>11.24673334122045</v>
      </c>
      <c r="V8319" s="578">
        <v>1476.6463508605925</v>
      </c>
      <c r="W8319" s="578">
        <v>0.76806606360090224</v>
      </c>
      <c r="X8319" s="578">
        <v>0.54309277488694774</v>
      </c>
      <c r="Y8319" s="578">
        <v>1.26622634027929E-2</v>
      </c>
    </row>
    <row r="8320" spans="1:25" x14ac:dyDescent="0.3">
      <c r="A8320" s="61" t="s">
        <v>1570</v>
      </c>
      <c r="B8320" s="61" t="s">
        <v>48</v>
      </c>
      <c r="C8320" s="61" t="s">
        <v>46</v>
      </c>
      <c r="D8320" s="36">
        <v>14</v>
      </c>
      <c r="E8320" s="36">
        <v>2012</v>
      </c>
      <c r="F8320" s="578">
        <v>11.442141532805724</v>
      </c>
      <c r="G8320" s="578">
        <v>1488.7462590535424</v>
      </c>
      <c r="H8320" s="578">
        <v>0.7392516597950205</v>
      </c>
      <c r="I8320" s="578">
        <v>0.47081660463785102</v>
      </c>
      <c r="J8320" s="578">
        <v>1.2766016831543849E-2</v>
      </c>
      <c r="K8320" s="578">
        <v>12.021377007321725</v>
      </c>
      <c r="L8320" s="578">
        <v>1567.2888374328575</v>
      </c>
      <c r="M8320" s="578">
        <v>0.73693284015947236</v>
      </c>
      <c r="N8320" s="578">
        <v>0.54054446110967502</v>
      </c>
      <c r="O8320" s="578">
        <v>1.3439535434978649E-2</v>
      </c>
      <c r="P8320" s="578">
        <v>11.442142049636374</v>
      </c>
      <c r="Q8320" s="578">
        <v>1488.7462590535424</v>
      </c>
      <c r="R8320" s="578">
        <v>0.73925166972912792</v>
      </c>
      <c r="S8320" s="578">
        <v>0.47081660735420849</v>
      </c>
      <c r="T8320" s="578">
        <v>1.2766016831543849E-2</v>
      </c>
      <c r="U8320" s="578">
        <v>12.021375449020175</v>
      </c>
      <c r="V8320" s="578">
        <v>1567.2888374328575</v>
      </c>
      <c r="W8320" s="578">
        <v>0.73693269460151556</v>
      </c>
      <c r="X8320" s="578">
        <v>0.54054431811285453</v>
      </c>
      <c r="Y8320" s="578">
        <v>1.3439535434978649E-2</v>
      </c>
    </row>
    <row r="8321" spans="1:25" x14ac:dyDescent="0.3">
      <c r="A8321" s="61" t="s">
        <v>1571</v>
      </c>
      <c r="B8321" s="61" t="s">
        <v>48</v>
      </c>
      <c r="C8321" s="61" t="s">
        <v>46</v>
      </c>
      <c r="D8321" s="36">
        <v>15</v>
      </c>
      <c r="E8321" s="36">
        <v>2012</v>
      </c>
      <c r="F8321" s="578">
        <v>12.237996250192076</v>
      </c>
      <c r="G8321" s="578">
        <v>1582.9197883605925</v>
      </c>
      <c r="H8321" s="578">
        <v>0.71079506752236377</v>
      </c>
      <c r="I8321" s="578">
        <v>0.47299469856079623</v>
      </c>
      <c r="J8321" s="578">
        <v>1.3573566538980173E-2</v>
      </c>
      <c r="K8321" s="578">
        <v>12.755513301487825</v>
      </c>
      <c r="L8321" s="578">
        <v>1652.1874135335224</v>
      </c>
      <c r="M8321" s="578">
        <v>0.71135360278033921</v>
      </c>
      <c r="N8321" s="578">
        <v>0.53699680790305104</v>
      </c>
      <c r="O8321" s="578">
        <v>1.416751966462465E-2</v>
      </c>
      <c r="P8321" s="578">
        <v>12.237997300311626</v>
      </c>
      <c r="Q8321" s="578">
        <v>1582.9197883605925</v>
      </c>
      <c r="R8321" s="578">
        <v>0.71079505696737466</v>
      </c>
      <c r="S8321" s="578">
        <v>0.47299470473080846</v>
      </c>
      <c r="T8321" s="578">
        <v>1.3573567062849125E-2</v>
      </c>
      <c r="U8321" s="578">
        <v>12.755513300449776</v>
      </c>
      <c r="V8321" s="578">
        <v>1652.1874135335224</v>
      </c>
      <c r="W8321" s="578">
        <v>0.71135358694785533</v>
      </c>
      <c r="X8321" s="578">
        <v>0.53699680790305104</v>
      </c>
      <c r="Y8321" s="578">
        <v>1.416751966462465E-2</v>
      </c>
    </row>
    <row r="8322" spans="1:25" x14ac:dyDescent="0.3">
      <c r="A8322" s="580" t="s">
        <v>1572</v>
      </c>
      <c r="B8322" s="580" t="s">
        <v>48</v>
      </c>
      <c r="C8322" s="580" t="s">
        <v>46</v>
      </c>
      <c r="D8322" s="581">
        <v>16</v>
      </c>
      <c r="E8322" s="581">
        <v>2012</v>
      </c>
      <c r="F8322" s="582">
        <v>13.276069735176801</v>
      </c>
      <c r="G8322" s="582">
        <v>1692.2039426167751</v>
      </c>
      <c r="H8322" s="582">
        <v>0.69447840303958674</v>
      </c>
      <c r="I8322" s="582">
        <v>0.48657667217776124</v>
      </c>
      <c r="J8322" s="582">
        <v>1.4510709414025727E-2</v>
      </c>
      <c r="K8322" s="582">
        <v>13.708790884721825</v>
      </c>
      <c r="L8322" s="582">
        <v>1750.8669942219999</v>
      </c>
      <c r="M8322" s="582">
        <v>0.69596232072217323</v>
      </c>
      <c r="N8322" s="582">
        <v>0.5467486399769157</v>
      </c>
      <c r="O8322" s="582">
        <v>1.5013767726486498E-2</v>
      </c>
      <c r="P8322" s="582">
        <v>13.276071296408125</v>
      </c>
      <c r="Q8322" s="582">
        <v>1692.203838348385</v>
      </c>
      <c r="R8322" s="582">
        <v>0.69447844525954328</v>
      </c>
      <c r="S8322" s="582">
        <v>0.48657667217776152</v>
      </c>
      <c r="T8322" s="582">
        <v>1.4510709414025727E-2</v>
      </c>
      <c r="U8322" s="582">
        <v>13.7087908841931</v>
      </c>
      <c r="V8322" s="582">
        <v>1750.8669942219999</v>
      </c>
      <c r="W8322" s="582">
        <v>0.69596230859557751</v>
      </c>
      <c r="X8322" s="582">
        <v>0.54674861519985452</v>
      </c>
      <c r="Y8322" s="582">
        <v>1.5013767726486498E-2</v>
      </c>
    </row>
    <row r="8323" spans="1:25" x14ac:dyDescent="0.3">
      <c r="A8323" s="61" t="s">
        <v>1573</v>
      </c>
      <c r="B8323" s="61" t="s">
        <v>48</v>
      </c>
      <c r="C8323" s="61" t="s">
        <v>46</v>
      </c>
      <c r="D8323" s="36">
        <v>1</v>
      </c>
      <c r="E8323" s="36">
        <v>2020</v>
      </c>
      <c r="F8323" s="578">
        <v>37.367735678941223</v>
      </c>
      <c r="G8323" s="578">
        <v>7498.5264638264925</v>
      </c>
      <c r="H8323" s="578">
        <v>4.0979667751428925</v>
      </c>
      <c r="I8323" s="578">
        <v>1.9742889261494052</v>
      </c>
      <c r="J8323" s="578">
        <v>6.5963621406505468E-2</v>
      </c>
      <c r="K8323" s="578">
        <v>38.791610650009979</v>
      </c>
      <c r="L8323" s="578">
        <v>7939.785471598303</v>
      </c>
      <c r="M8323" s="578">
        <v>4.387569747554755</v>
      </c>
      <c r="N8323" s="578">
        <v>2.0589430949961098</v>
      </c>
      <c r="O8323" s="578">
        <v>6.9846018178698871E-2</v>
      </c>
      <c r="P8323" s="578">
        <v>37.3677331117214</v>
      </c>
      <c r="Q8323" s="578">
        <v>7498.5265706380151</v>
      </c>
      <c r="R8323" s="578">
        <v>4.0979667751428925</v>
      </c>
      <c r="S8323" s="578">
        <v>1.974288894484435</v>
      </c>
      <c r="T8323" s="578">
        <v>6.5963621406505468E-2</v>
      </c>
      <c r="U8323" s="578">
        <v>38.791610073822049</v>
      </c>
      <c r="V8323" s="578">
        <v>7939.7855224609339</v>
      </c>
      <c r="W8323" s="578">
        <v>4.3875697997088201</v>
      </c>
      <c r="X8323" s="578">
        <v>2.0589431161060872</v>
      </c>
      <c r="Y8323" s="578">
        <v>6.9846018683165284E-2</v>
      </c>
    </row>
    <row r="8324" spans="1:25" x14ac:dyDescent="0.3">
      <c r="A8324" s="61" t="s">
        <v>1574</v>
      </c>
      <c r="B8324" s="61" t="s">
        <v>48</v>
      </c>
      <c r="C8324" s="61" t="s">
        <v>46</v>
      </c>
      <c r="D8324" s="36">
        <v>2</v>
      </c>
      <c r="E8324" s="36">
        <v>2020</v>
      </c>
      <c r="F8324" s="578">
        <v>18.152053178346225</v>
      </c>
      <c r="G8324" s="578">
        <v>3795.8812154134075</v>
      </c>
      <c r="H8324" s="578">
        <v>1.9650507296125024</v>
      </c>
      <c r="I8324" s="578">
        <v>0.9905272995432215</v>
      </c>
      <c r="J8324" s="578">
        <v>3.3390465270106952E-2</v>
      </c>
      <c r="K8324" s="578">
        <v>19.223808501352273</v>
      </c>
      <c r="L8324" s="578">
        <v>4279.7965189615825</v>
      </c>
      <c r="M8324" s="578">
        <v>2.33626538484046</v>
      </c>
      <c r="N8324" s="578">
        <v>1.0680366340093275</v>
      </c>
      <c r="O8324" s="578">
        <v>3.7648323496493177E-2</v>
      </c>
      <c r="P8324" s="578">
        <v>18.152054220908472</v>
      </c>
      <c r="Q8324" s="578">
        <v>3795.8810590108174</v>
      </c>
      <c r="R8324" s="578">
        <v>1.9650506729182424</v>
      </c>
      <c r="S8324" s="578">
        <v>0.99052728898823217</v>
      </c>
      <c r="T8324" s="578">
        <v>3.3390464746238004E-2</v>
      </c>
      <c r="U8324" s="578">
        <v>19.223807458256452</v>
      </c>
      <c r="V8324" s="578">
        <v>4279.7965189615825</v>
      </c>
      <c r="W8324" s="578">
        <v>2.3362654369945299</v>
      </c>
      <c r="X8324" s="578">
        <v>1.0680366288870551</v>
      </c>
      <c r="Y8324" s="578">
        <v>3.7648323496493177E-2</v>
      </c>
    </row>
    <row r="8325" spans="1:25" x14ac:dyDescent="0.3">
      <c r="A8325" s="61" t="s">
        <v>1575</v>
      </c>
      <c r="B8325" s="61" t="s">
        <v>48</v>
      </c>
      <c r="C8325" s="61" t="s">
        <v>46</v>
      </c>
      <c r="D8325" s="36">
        <v>3</v>
      </c>
      <c r="E8325" s="36">
        <v>2020</v>
      </c>
      <c r="F8325" s="578">
        <v>9.7805399608550641</v>
      </c>
      <c r="G8325" s="578">
        <v>2139.6822001139276</v>
      </c>
      <c r="H8325" s="578">
        <v>1.0591539258602976</v>
      </c>
      <c r="I8325" s="578">
        <v>0.54443800449371305</v>
      </c>
      <c r="J8325" s="578">
        <v>1.8821923857709977E-2</v>
      </c>
      <c r="K8325" s="578">
        <v>11.207583298615599</v>
      </c>
      <c r="L8325" s="578">
        <v>2747.5131797790477</v>
      </c>
      <c r="M8325" s="578">
        <v>1.241446821989175</v>
      </c>
      <c r="N8325" s="578">
        <v>0.64103447770078925</v>
      </c>
      <c r="O8325" s="578">
        <v>2.4170334557614553E-2</v>
      </c>
      <c r="P8325" s="578">
        <v>9.7805397870469903</v>
      </c>
      <c r="Q8325" s="578">
        <v>2139.6822001139276</v>
      </c>
      <c r="R8325" s="578">
        <v>1.0591539469702724</v>
      </c>
      <c r="S8325" s="578">
        <v>0.54443799393872405</v>
      </c>
      <c r="T8325" s="578">
        <v>1.8821922809972073E-2</v>
      </c>
      <c r="U8325" s="578">
        <v>11.207583725670649</v>
      </c>
      <c r="V8325" s="578">
        <v>2747.5132840474375</v>
      </c>
      <c r="W8325" s="578">
        <v>1.241446821989175</v>
      </c>
      <c r="X8325" s="578">
        <v>0.64103446714580037</v>
      </c>
      <c r="Y8325" s="578">
        <v>2.4170335595651175E-2</v>
      </c>
    </row>
    <row r="8326" spans="1:25" x14ac:dyDescent="0.3">
      <c r="A8326" s="61" t="s">
        <v>1576</v>
      </c>
      <c r="B8326" s="61" t="s">
        <v>48</v>
      </c>
      <c r="C8326" s="61" t="s">
        <v>46</v>
      </c>
      <c r="D8326" s="36">
        <v>4</v>
      </c>
      <c r="E8326" s="36">
        <v>2020</v>
      </c>
      <c r="F8326" s="578">
        <v>5.4972112732502803</v>
      </c>
      <c r="G8326" s="578">
        <v>1062.3510233561151</v>
      </c>
      <c r="H8326" s="578">
        <v>0.62187688429063748</v>
      </c>
      <c r="I8326" s="578">
        <v>0.28973821841645953</v>
      </c>
      <c r="J8326" s="578">
        <v>9.3448783833688705E-3</v>
      </c>
      <c r="K8326" s="578">
        <v>8.7329586763613989</v>
      </c>
      <c r="L8326" s="578">
        <v>2269.8918444315523</v>
      </c>
      <c r="M8326" s="578">
        <v>0.88823166660343578</v>
      </c>
      <c r="N8326" s="578">
        <v>0.50791372933114531</v>
      </c>
      <c r="O8326" s="578">
        <v>1.9967791643769748E-2</v>
      </c>
      <c r="P8326" s="578">
        <v>5.4972114815003144</v>
      </c>
      <c r="Q8326" s="578">
        <v>1062.3510233561151</v>
      </c>
      <c r="R8326" s="578">
        <v>0.62187691067811079</v>
      </c>
      <c r="S8326" s="578">
        <v>0.28973822280143646</v>
      </c>
      <c r="T8326" s="578">
        <v>9.3448783833688705E-3</v>
      </c>
      <c r="U8326" s="578">
        <v>8.7329585399832723</v>
      </c>
      <c r="V8326" s="578">
        <v>2269.8917922973574</v>
      </c>
      <c r="W8326" s="578">
        <v>0.88823165604844656</v>
      </c>
      <c r="X8326" s="578">
        <v>0.50791371380910222</v>
      </c>
      <c r="Y8326" s="578">
        <v>1.9967791643769748E-2</v>
      </c>
    </row>
    <row r="8327" spans="1:25" x14ac:dyDescent="0.3">
      <c r="A8327" s="61" t="s">
        <v>1577</v>
      </c>
      <c r="B8327" s="61" t="s">
        <v>48</v>
      </c>
      <c r="C8327" s="61" t="s">
        <v>46</v>
      </c>
      <c r="D8327" s="36">
        <v>5</v>
      </c>
      <c r="E8327" s="36">
        <v>2020</v>
      </c>
      <c r="F8327" s="578">
        <v>4.956891009461585</v>
      </c>
      <c r="G8327" s="578">
        <v>1094.58740997314</v>
      </c>
      <c r="H8327" s="578">
        <v>0.50913092922807301</v>
      </c>
      <c r="I8327" s="578">
        <v>0.27169952968445849</v>
      </c>
      <c r="J8327" s="578">
        <v>9.6285180770791894E-3</v>
      </c>
      <c r="K8327" s="578">
        <v>7.5505468300713448</v>
      </c>
      <c r="L8327" s="578">
        <v>2004.47875595092</v>
      </c>
      <c r="M8327" s="578">
        <v>0.70223626203369316</v>
      </c>
      <c r="N8327" s="578">
        <v>0.44582987033451549</v>
      </c>
      <c r="O8327" s="578">
        <v>1.7633242978869576E-2</v>
      </c>
      <c r="P8327" s="578">
        <v>4.956891374332673</v>
      </c>
      <c r="Q8327" s="578">
        <v>1094.58740997314</v>
      </c>
      <c r="R8327" s="578">
        <v>0.50913094814556326</v>
      </c>
      <c r="S8327" s="578">
        <v>0.27169952805464398</v>
      </c>
      <c r="T8327" s="578">
        <v>9.6285174513468397E-3</v>
      </c>
      <c r="U8327" s="578">
        <v>7.5505465566190324</v>
      </c>
      <c r="V8327" s="578">
        <v>2004.47875595092</v>
      </c>
      <c r="W8327" s="578">
        <v>0.70223623036872551</v>
      </c>
      <c r="X8327" s="578">
        <v>0.4458298533378785</v>
      </c>
      <c r="Y8327" s="578">
        <v>1.7633243502738524E-2</v>
      </c>
    </row>
    <row r="8328" spans="1:25" x14ac:dyDescent="0.3">
      <c r="A8328" s="61" t="s">
        <v>1578</v>
      </c>
      <c r="B8328" s="61" t="s">
        <v>48</v>
      </c>
      <c r="C8328" s="61" t="s">
        <v>46</v>
      </c>
      <c r="D8328" s="36">
        <v>6</v>
      </c>
      <c r="E8328" s="36">
        <v>2020</v>
      </c>
      <c r="F8328" s="578">
        <v>4.6326971544622149</v>
      </c>
      <c r="G8328" s="578">
        <v>1113.9306348164823</v>
      </c>
      <c r="H8328" s="578">
        <v>0.44148414036802297</v>
      </c>
      <c r="I8328" s="578">
        <v>0.26087627878102099</v>
      </c>
      <c r="J8328" s="578">
        <v>9.7986875819818225E-3</v>
      </c>
      <c r="K8328" s="578">
        <v>6.79911847352923</v>
      </c>
      <c r="L8328" s="578">
        <v>1845.7900937398224</v>
      </c>
      <c r="M8328" s="578">
        <v>0.57782648373783196</v>
      </c>
      <c r="N8328" s="578">
        <v>0.40415450123449154</v>
      </c>
      <c r="O8328" s="578">
        <v>1.6236951225437175E-2</v>
      </c>
      <c r="P8328" s="578">
        <v>4.6326969460011806</v>
      </c>
      <c r="Q8328" s="578">
        <v>1113.9306348164823</v>
      </c>
      <c r="R8328" s="578">
        <v>0.44148413525059926</v>
      </c>
      <c r="S8328" s="578">
        <v>0.26087627625868925</v>
      </c>
      <c r="T8328" s="578">
        <v>9.7986875334754378E-3</v>
      </c>
      <c r="U8328" s="578">
        <v>6.7991181604471995</v>
      </c>
      <c r="V8328" s="578">
        <v>1845.7900937398199</v>
      </c>
      <c r="W8328" s="578">
        <v>0.57782649642710227</v>
      </c>
      <c r="X8328" s="578">
        <v>0.40415450957758925</v>
      </c>
      <c r="Y8328" s="578">
        <v>1.6236951225437175E-2</v>
      </c>
    </row>
    <row r="8329" spans="1:25" x14ac:dyDescent="0.3">
      <c r="A8329" s="61" t="s">
        <v>1579</v>
      </c>
      <c r="B8329" s="61" t="s">
        <v>48</v>
      </c>
      <c r="C8329" s="61" t="s">
        <v>46</v>
      </c>
      <c r="D8329" s="36">
        <v>7</v>
      </c>
      <c r="E8329" s="36">
        <v>2020</v>
      </c>
      <c r="F8329" s="578">
        <v>4.4165736046864641</v>
      </c>
      <c r="G8329" s="578">
        <v>1126.8280080159475</v>
      </c>
      <c r="H8329" s="578">
        <v>0.39638492530987846</v>
      </c>
      <c r="I8329" s="578">
        <v>0.25366046268027198</v>
      </c>
      <c r="J8329" s="578">
        <v>9.9121566066363159E-3</v>
      </c>
      <c r="K8329" s="578">
        <v>6.5821352694862645</v>
      </c>
      <c r="L8329" s="578">
        <v>1805.2346738179474</v>
      </c>
      <c r="M8329" s="578">
        <v>0.51333561238910341</v>
      </c>
      <c r="N8329" s="578">
        <v>0.38824484807749493</v>
      </c>
      <c r="O8329" s="578">
        <v>1.5880586986895602E-2</v>
      </c>
      <c r="P8329" s="578">
        <v>4.4165736584994448</v>
      </c>
      <c r="Q8329" s="578">
        <v>1126.8280080159475</v>
      </c>
      <c r="R8329" s="578">
        <v>0.39638491425042299</v>
      </c>
      <c r="S8329" s="578">
        <v>0.25366050476441127</v>
      </c>
      <c r="T8329" s="578">
        <v>9.9121567133503598E-3</v>
      </c>
      <c r="U8329" s="578">
        <v>6.5821346955805549</v>
      </c>
      <c r="V8329" s="578">
        <v>1805.23462168375</v>
      </c>
      <c r="W8329" s="578">
        <v>0.51333560763547781</v>
      </c>
      <c r="X8329" s="578">
        <v>0.38824484699095202</v>
      </c>
      <c r="Y8329" s="578">
        <v>1.5880586986895602E-2</v>
      </c>
    </row>
    <row r="8330" spans="1:25" x14ac:dyDescent="0.3">
      <c r="A8330" s="61" t="s">
        <v>1580</v>
      </c>
      <c r="B8330" s="61" t="s">
        <v>48</v>
      </c>
      <c r="C8330" s="61" t="s">
        <v>46</v>
      </c>
      <c r="D8330" s="36">
        <v>8</v>
      </c>
      <c r="E8330" s="36">
        <v>2020</v>
      </c>
      <c r="F8330" s="578">
        <v>4.1909279936735349</v>
      </c>
      <c r="G8330" s="578">
        <v>1082.56018829345</v>
      </c>
      <c r="H8330" s="578">
        <v>0.35242629328664976</v>
      </c>
      <c r="I8330" s="578">
        <v>0.25051919743418599</v>
      </c>
      <c r="J8330" s="578">
        <v>9.5230221049859981E-3</v>
      </c>
      <c r="K8330" s="578">
        <v>5.7160923018745926</v>
      </c>
      <c r="L8330" s="578">
        <v>1547.1444638570101</v>
      </c>
      <c r="M8330" s="578">
        <v>0.47571105983418699</v>
      </c>
      <c r="N8330" s="578">
        <v>0.31503610213985622</v>
      </c>
      <c r="O8330" s="578">
        <v>1.3610086539604976E-2</v>
      </c>
      <c r="P8330" s="578">
        <v>4.1909278373156322</v>
      </c>
      <c r="Q8330" s="578">
        <v>1082.56018829345</v>
      </c>
      <c r="R8330" s="578">
        <v>0.3524262927627807</v>
      </c>
      <c r="S8330" s="578">
        <v>0.25051919172983528</v>
      </c>
      <c r="T8330" s="578">
        <v>9.5230221049859981E-3</v>
      </c>
      <c r="U8330" s="578">
        <v>5.7160918323837251</v>
      </c>
      <c r="V8330" s="578">
        <v>1547.1444638570101</v>
      </c>
      <c r="W8330" s="578">
        <v>0.47571105455669227</v>
      </c>
      <c r="X8330" s="578">
        <v>0.315036102139856</v>
      </c>
      <c r="Y8330" s="578">
        <v>1.3610086539604976E-2</v>
      </c>
    </row>
    <row r="8331" spans="1:25" x14ac:dyDescent="0.3">
      <c r="A8331" s="61" t="s">
        <v>1581</v>
      </c>
      <c r="B8331" s="61" t="s">
        <v>48</v>
      </c>
      <c r="C8331" s="61" t="s">
        <v>46</v>
      </c>
      <c r="D8331" s="36">
        <v>9</v>
      </c>
      <c r="E8331" s="36">
        <v>2020</v>
      </c>
      <c r="F8331" s="578">
        <v>4.0216906815027524</v>
      </c>
      <c r="G8331" s="578">
        <v>1049.3645788828476</v>
      </c>
      <c r="H8331" s="578">
        <v>0.31945642034406752</v>
      </c>
      <c r="I8331" s="578">
        <v>0.248162992298603</v>
      </c>
      <c r="J8331" s="578">
        <v>9.2312085034791345E-3</v>
      </c>
      <c r="K8331" s="578">
        <v>5.5499572106345978</v>
      </c>
      <c r="L8331" s="578">
        <v>1507.168445587155</v>
      </c>
      <c r="M8331" s="578">
        <v>0.44650293180408523</v>
      </c>
      <c r="N8331" s="578">
        <v>0.29315609484910898</v>
      </c>
      <c r="O8331" s="578">
        <v>1.3258557145794152E-2</v>
      </c>
      <c r="P8331" s="578">
        <v>4.02169047531424</v>
      </c>
      <c r="Q8331" s="578">
        <v>1049.3645788828476</v>
      </c>
      <c r="R8331" s="578">
        <v>0.31945642034406729</v>
      </c>
      <c r="S8331" s="578">
        <v>0.248162992298603</v>
      </c>
      <c r="T8331" s="578">
        <v>9.2312084064663652E-3</v>
      </c>
      <c r="U8331" s="578">
        <v>5.5499570045964548</v>
      </c>
      <c r="V8331" s="578">
        <v>1507.168445587155</v>
      </c>
      <c r="W8331" s="578">
        <v>0.44650293180408523</v>
      </c>
      <c r="X8331" s="578">
        <v>0.29315609484910898</v>
      </c>
      <c r="Y8331" s="578">
        <v>1.3258557145794152E-2</v>
      </c>
    </row>
    <row r="8332" spans="1:25" x14ac:dyDescent="0.3">
      <c r="A8332" s="61" t="s">
        <v>1582</v>
      </c>
      <c r="B8332" s="61" t="s">
        <v>48</v>
      </c>
      <c r="C8332" s="61" t="s">
        <v>46</v>
      </c>
      <c r="D8332" s="36">
        <v>10</v>
      </c>
      <c r="E8332" s="36">
        <v>2020</v>
      </c>
      <c r="F8332" s="578">
        <v>3.8900583800192754</v>
      </c>
      <c r="G8332" s="578">
        <v>1023.5428714752165</v>
      </c>
      <c r="H8332" s="578">
        <v>0.29381287745976148</v>
      </c>
      <c r="I8332" s="578">
        <v>0.24633040651679</v>
      </c>
      <c r="J8332" s="578">
        <v>9.004207454078518E-3</v>
      </c>
      <c r="K8332" s="578">
        <v>5.4133323397181776</v>
      </c>
      <c r="L8332" s="578">
        <v>1474.9648043314576</v>
      </c>
      <c r="M8332" s="578">
        <v>0.4245504952074648</v>
      </c>
      <c r="N8332" s="578">
        <v>0.27345894657385827</v>
      </c>
      <c r="O8332" s="578">
        <v>1.29754062412151E-2</v>
      </c>
      <c r="P8332" s="578">
        <v>3.8900587453063027</v>
      </c>
      <c r="Q8332" s="578">
        <v>1023.5428714752165</v>
      </c>
      <c r="R8332" s="578">
        <v>0.29381287740640449</v>
      </c>
      <c r="S8332" s="578">
        <v>0.24633040651679</v>
      </c>
      <c r="T8332" s="578">
        <v>9.0042074540785146E-3</v>
      </c>
      <c r="U8332" s="578">
        <v>5.4133322875107579</v>
      </c>
      <c r="V8332" s="578">
        <v>1474.9648043314576</v>
      </c>
      <c r="W8332" s="578">
        <v>0.42455048683041197</v>
      </c>
      <c r="X8332" s="578">
        <v>0.27345895747809301</v>
      </c>
      <c r="Y8332" s="578">
        <v>1.29754062412151E-2</v>
      </c>
    </row>
    <row r="8333" spans="1:25" x14ac:dyDescent="0.3">
      <c r="A8333" s="61" t="s">
        <v>1583</v>
      </c>
      <c r="B8333" s="61" t="s">
        <v>48</v>
      </c>
      <c r="C8333" s="61" t="s">
        <v>46</v>
      </c>
      <c r="D8333" s="36">
        <v>11</v>
      </c>
      <c r="E8333" s="36">
        <v>2020</v>
      </c>
      <c r="F8333" s="578">
        <v>4.4115973828156676</v>
      </c>
      <c r="G8333" s="578">
        <v>1193.2842839558875</v>
      </c>
      <c r="H8333" s="578">
        <v>0.34723377755532625</v>
      </c>
      <c r="I8333" s="578">
        <v>0.22064804836797175</v>
      </c>
      <c r="J8333" s="578">
        <v>1.049742906373765E-2</v>
      </c>
      <c r="K8333" s="578">
        <v>5.2805317835942898</v>
      </c>
      <c r="L8333" s="578">
        <v>1449.6663513183523</v>
      </c>
      <c r="M8333" s="578">
        <v>0.40792536390169176</v>
      </c>
      <c r="N8333" s="578">
        <v>0.249906405806541</v>
      </c>
      <c r="O8333" s="578">
        <v>1.2752820601842024E-2</v>
      </c>
      <c r="P8333" s="578">
        <v>4.4115973310314649</v>
      </c>
      <c r="Q8333" s="578">
        <v>1193.2842839558875</v>
      </c>
      <c r="R8333" s="578">
        <v>0.34723377243305198</v>
      </c>
      <c r="S8333" s="578">
        <v>0.22064808476716227</v>
      </c>
      <c r="T8333" s="578">
        <v>1.0497428544719351E-2</v>
      </c>
      <c r="U8333" s="578">
        <v>5.2805318359460172</v>
      </c>
      <c r="V8333" s="578">
        <v>1449.6663513183523</v>
      </c>
      <c r="W8333" s="578">
        <v>0.40792536442556071</v>
      </c>
      <c r="X8333" s="578">
        <v>0.249906405806541</v>
      </c>
      <c r="Y8333" s="578">
        <v>1.2752820601842024E-2</v>
      </c>
    </row>
    <row r="8334" spans="1:25" x14ac:dyDescent="0.3">
      <c r="A8334" s="61" t="s">
        <v>1584</v>
      </c>
      <c r="B8334" s="61" t="s">
        <v>48</v>
      </c>
      <c r="C8334" s="61" t="s">
        <v>46</v>
      </c>
      <c r="D8334" s="36">
        <v>12</v>
      </c>
      <c r="E8334" s="36">
        <v>2020</v>
      </c>
      <c r="F8334" s="578">
        <v>4.8383141886661125</v>
      </c>
      <c r="G8334" s="578">
        <v>1332.164897918695</v>
      </c>
      <c r="H8334" s="578">
        <v>0.390941280444773</v>
      </c>
      <c r="I8334" s="578">
        <v>0.1996344223152845</v>
      </c>
      <c r="J8334" s="578">
        <v>1.1719204359299774E-2</v>
      </c>
      <c r="K8334" s="578">
        <v>5.1674296144046776</v>
      </c>
      <c r="L8334" s="578">
        <v>1428.0936253865498</v>
      </c>
      <c r="M8334" s="578">
        <v>0.39439398116276875</v>
      </c>
      <c r="N8334" s="578">
        <v>0.22977669909596399</v>
      </c>
      <c r="O8334" s="578">
        <v>1.256299053784455E-2</v>
      </c>
      <c r="P8334" s="578">
        <v>4.8383146581060474</v>
      </c>
      <c r="Q8334" s="578">
        <v>1332.164897918695</v>
      </c>
      <c r="R8334" s="578">
        <v>0.39094126513615823</v>
      </c>
      <c r="S8334" s="578">
        <v>0.19963441191551551</v>
      </c>
      <c r="T8334" s="578">
        <v>1.171920384028145E-2</v>
      </c>
      <c r="U8334" s="578">
        <v>5.16742971844966</v>
      </c>
      <c r="V8334" s="578">
        <v>1428.0936253865498</v>
      </c>
      <c r="W8334" s="578">
        <v>0.39439395450366005</v>
      </c>
      <c r="X8334" s="578">
        <v>0.22977669857209498</v>
      </c>
      <c r="Y8334" s="578">
        <v>1.256299053784455E-2</v>
      </c>
    </row>
    <row r="8335" spans="1:25" x14ac:dyDescent="0.3">
      <c r="A8335" s="61" t="s">
        <v>1585</v>
      </c>
      <c r="B8335" s="61" t="s">
        <v>48</v>
      </c>
      <c r="C8335" s="61" t="s">
        <v>46</v>
      </c>
      <c r="D8335" s="36">
        <v>13</v>
      </c>
      <c r="E8335" s="36">
        <v>2020</v>
      </c>
      <c r="F8335" s="578">
        <v>4.7726464304396305</v>
      </c>
      <c r="G8335" s="578">
        <v>1332.4961535135849</v>
      </c>
      <c r="H8335" s="578">
        <v>0.37654802866745701</v>
      </c>
      <c r="I8335" s="578">
        <v>0.180859385504542</v>
      </c>
      <c r="J8335" s="578">
        <v>1.1721982397527076E-2</v>
      </c>
      <c r="K8335" s="578">
        <v>5.0721617349784802</v>
      </c>
      <c r="L8335" s="578">
        <v>1416.7624956766699</v>
      </c>
      <c r="M8335" s="578">
        <v>0.37656680240858453</v>
      </c>
      <c r="N8335" s="578">
        <v>0.21189751918427574</v>
      </c>
      <c r="O8335" s="578">
        <v>1.2463216543740848E-2</v>
      </c>
      <c r="P8335" s="578">
        <v>4.7726460630340899</v>
      </c>
      <c r="Q8335" s="578">
        <v>1332.4961535135849</v>
      </c>
      <c r="R8335" s="578">
        <v>0.37654802866745701</v>
      </c>
      <c r="S8335" s="578">
        <v>0.18085941307557102</v>
      </c>
      <c r="T8335" s="578">
        <v>1.1721982397527076E-2</v>
      </c>
      <c r="U8335" s="578">
        <v>5.0721618911278057</v>
      </c>
      <c r="V8335" s="578">
        <v>1416.7624956766699</v>
      </c>
      <c r="W8335" s="578">
        <v>0.37656676291953728</v>
      </c>
      <c r="X8335" s="578">
        <v>0.21189751970814499</v>
      </c>
      <c r="Y8335" s="578">
        <v>1.2463216543740848E-2</v>
      </c>
    </row>
    <row r="8336" spans="1:25" x14ac:dyDescent="0.3">
      <c r="A8336" s="61" t="s">
        <v>1586</v>
      </c>
      <c r="B8336" s="61" t="s">
        <v>48</v>
      </c>
      <c r="C8336" s="61" t="s">
        <v>46</v>
      </c>
      <c r="D8336" s="36">
        <v>14</v>
      </c>
      <c r="E8336" s="36">
        <v>2020</v>
      </c>
      <c r="F8336" s="578">
        <v>5.1402858811246226</v>
      </c>
      <c r="G8336" s="578">
        <v>1426.970329284665</v>
      </c>
      <c r="H8336" s="578">
        <v>0.3613984027955055</v>
      </c>
      <c r="I8336" s="578">
        <v>0.18126120232045601</v>
      </c>
      <c r="J8336" s="578">
        <v>1.2553297041449625E-2</v>
      </c>
      <c r="K8336" s="578">
        <v>5.4131266900391548</v>
      </c>
      <c r="L8336" s="578">
        <v>1502.7667630513449</v>
      </c>
      <c r="M8336" s="578">
        <v>0.36207576460825852</v>
      </c>
      <c r="N8336" s="578">
        <v>0.21149749495089001</v>
      </c>
      <c r="O8336" s="578">
        <v>1.3219972926890425E-2</v>
      </c>
      <c r="P8336" s="578">
        <v>5.1402858835026528</v>
      </c>
      <c r="Q8336" s="578">
        <v>1426.970329284665</v>
      </c>
      <c r="R8336" s="578">
        <v>0.3613984027955055</v>
      </c>
      <c r="S8336" s="578">
        <v>0.18126120232045601</v>
      </c>
      <c r="T8336" s="578">
        <v>1.2553297041449625E-2</v>
      </c>
      <c r="U8336" s="578">
        <v>5.4131257039213452</v>
      </c>
      <c r="V8336" s="578">
        <v>1502.7667630513449</v>
      </c>
      <c r="W8336" s="578">
        <v>0.36207576408438952</v>
      </c>
      <c r="X8336" s="578">
        <v>0.21149749495089001</v>
      </c>
      <c r="Y8336" s="578">
        <v>1.3219972926890425E-2</v>
      </c>
    </row>
    <row r="8337" spans="1:25" x14ac:dyDescent="0.3">
      <c r="A8337" s="61" t="s">
        <v>1587</v>
      </c>
      <c r="B8337" s="61" t="s">
        <v>48</v>
      </c>
      <c r="C8337" s="61" t="s">
        <v>46</v>
      </c>
      <c r="D8337" s="36">
        <v>15</v>
      </c>
      <c r="E8337" s="36">
        <v>2020</v>
      </c>
      <c r="F8337" s="578">
        <v>5.4923151844438145</v>
      </c>
      <c r="G8337" s="578">
        <v>1516.3005002339626</v>
      </c>
      <c r="H8337" s="578">
        <v>0.34850490867878103</v>
      </c>
      <c r="I8337" s="578">
        <v>0.1829294159542765</v>
      </c>
      <c r="J8337" s="578">
        <v>1.3339333420541725E-2</v>
      </c>
      <c r="K8337" s="578">
        <v>5.7363234214474952</v>
      </c>
      <c r="L8337" s="578">
        <v>1583.2706133524525</v>
      </c>
      <c r="M8337" s="578">
        <v>0.35020964502473328</v>
      </c>
      <c r="N8337" s="578">
        <v>0.2105258128722195</v>
      </c>
      <c r="O8337" s="578">
        <v>1.392835513494595E-2</v>
      </c>
      <c r="P8337" s="578">
        <v>5.492315758087587</v>
      </c>
      <c r="Q8337" s="578">
        <v>1516.3005002339626</v>
      </c>
      <c r="R8337" s="578">
        <v>0.34850490376993498</v>
      </c>
      <c r="S8337" s="578">
        <v>0.18292943675381401</v>
      </c>
      <c r="T8337" s="578">
        <v>1.3339333420541725E-2</v>
      </c>
      <c r="U8337" s="578">
        <v>5.7363233690751523</v>
      </c>
      <c r="V8337" s="578">
        <v>1583.2706133524525</v>
      </c>
      <c r="W8337" s="578">
        <v>0.35020964504413576</v>
      </c>
      <c r="X8337" s="578">
        <v>0.21052581391995726</v>
      </c>
      <c r="Y8337" s="578">
        <v>1.392835461592765E-2</v>
      </c>
    </row>
    <row r="8338" spans="1:25" x14ac:dyDescent="0.3">
      <c r="A8338" s="580" t="s">
        <v>1588</v>
      </c>
      <c r="B8338" s="580" t="s">
        <v>48</v>
      </c>
      <c r="C8338" s="580" t="s">
        <v>46</v>
      </c>
      <c r="D8338" s="581">
        <v>16</v>
      </c>
      <c r="E8338" s="581">
        <v>2020</v>
      </c>
      <c r="F8338" s="582">
        <v>5.9572934464013025</v>
      </c>
      <c r="G8338" s="582">
        <v>1620.18727111816</v>
      </c>
      <c r="H8338" s="582">
        <v>0.34121281121042479</v>
      </c>
      <c r="I8338" s="582">
        <v>0.18890400044620001</v>
      </c>
      <c r="J8338" s="582">
        <v>1.4253406348871E-2</v>
      </c>
      <c r="K8338" s="582">
        <v>6.1623672570494747</v>
      </c>
      <c r="L8338" s="582">
        <v>1677.0628000895126</v>
      </c>
      <c r="M8338" s="582">
        <v>0.34314684051302402</v>
      </c>
      <c r="N8338" s="582">
        <v>0.21477773987377624</v>
      </c>
      <c r="O8338" s="582">
        <v>1.47536240207652E-2</v>
      </c>
      <c r="P8338" s="582">
        <v>5.9572939161686556</v>
      </c>
      <c r="Q8338" s="582">
        <v>1620.18727111816</v>
      </c>
      <c r="R8338" s="582">
        <v>0.34121278721431697</v>
      </c>
      <c r="S8338" s="582">
        <v>0.18890397964666228</v>
      </c>
      <c r="T8338" s="582">
        <v>1.4253406872739949E-2</v>
      </c>
      <c r="U8338" s="582">
        <v>6.1623670976793257</v>
      </c>
      <c r="V8338" s="582">
        <v>1677.0628000895126</v>
      </c>
      <c r="W8338" s="582">
        <v>0.3431468283573238</v>
      </c>
      <c r="X8338" s="582">
        <v>0.21477773781710574</v>
      </c>
      <c r="Y8338" s="582">
        <v>1.47536240207652E-2</v>
      </c>
    </row>
    <row r="8339" spans="1:25" x14ac:dyDescent="0.3">
      <c r="A8339" s="61" t="s">
        <v>1589</v>
      </c>
      <c r="B8339" s="61" t="s">
        <v>48</v>
      </c>
      <c r="C8339" s="61" t="s">
        <v>46</v>
      </c>
      <c r="D8339" s="36">
        <v>1</v>
      </c>
      <c r="E8339" s="36">
        <v>2030</v>
      </c>
      <c r="F8339" s="578">
        <v>11.908352692738776</v>
      </c>
      <c r="G8339" s="578">
        <v>7182.6834513346321</v>
      </c>
      <c r="H8339" s="578">
        <v>1.2592032053022726</v>
      </c>
      <c r="I8339" s="578">
        <v>0.46076400578021998</v>
      </c>
      <c r="J8339" s="578">
        <v>6.2042434117756749E-2</v>
      </c>
      <c r="K8339" s="578">
        <v>12.326984719072499</v>
      </c>
      <c r="L8339" s="578">
        <v>7602.127563476557</v>
      </c>
      <c r="M8339" s="578">
        <v>1.3771958179131598</v>
      </c>
      <c r="N8339" s="578">
        <v>0.47625784614744227</v>
      </c>
      <c r="O8339" s="578">
        <v>6.5665778742792655E-2</v>
      </c>
      <c r="P8339" s="578">
        <v>11.908354252772025</v>
      </c>
      <c r="Q8339" s="578">
        <v>7182.6834513346321</v>
      </c>
      <c r="R8339" s="578">
        <v>1.259203207358945</v>
      </c>
      <c r="S8339" s="578">
        <v>0.46076401098010422</v>
      </c>
      <c r="T8339" s="578">
        <v>6.2042433070018853E-2</v>
      </c>
      <c r="U8339" s="578">
        <v>12.326984718771749</v>
      </c>
      <c r="V8339" s="578">
        <v>7602.1274566650354</v>
      </c>
      <c r="W8339" s="578">
        <v>1.3771958220847051</v>
      </c>
      <c r="X8339" s="578">
        <v>0.47625781440486448</v>
      </c>
      <c r="Y8339" s="578">
        <v>6.5665777112978149E-2</v>
      </c>
    </row>
    <row r="8340" spans="1:25" x14ac:dyDescent="0.3">
      <c r="A8340" s="61" t="s">
        <v>1590</v>
      </c>
      <c r="B8340" s="61" t="s">
        <v>48</v>
      </c>
      <c r="C8340" s="61" t="s">
        <v>46</v>
      </c>
      <c r="D8340" s="36">
        <v>2</v>
      </c>
      <c r="E8340" s="36">
        <v>2030</v>
      </c>
      <c r="F8340" s="578">
        <v>5.9142893575590252</v>
      </c>
      <c r="G8340" s="578">
        <v>3642.6090927123978</v>
      </c>
      <c r="H8340" s="578">
        <v>0.59487815883282202</v>
      </c>
      <c r="I8340" s="578">
        <v>0.23419102630577923</v>
      </c>
      <c r="J8340" s="578">
        <v>3.1463549821637522E-2</v>
      </c>
      <c r="K8340" s="578">
        <v>6.3029014491633717</v>
      </c>
      <c r="L8340" s="578">
        <v>4102.2457860310806</v>
      </c>
      <c r="M8340" s="578">
        <v>0.74595729098655239</v>
      </c>
      <c r="N8340" s="578">
        <v>0.24682747983994549</v>
      </c>
      <c r="O8340" s="578">
        <v>3.5434109469254772E-2</v>
      </c>
      <c r="P8340" s="578">
        <v>5.9142895683465477</v>
      </c>
      <c r="Q8340" s="578">
        <v>3642.6091969807903</v>
      </c>
      <c r="R8340" s="578">
        <v>0.59487816401815463</v>
      </c>
      <c r="S8340" s="578">
        <v>0.23419103363994451</v>
      </c>
      <c r="T8340" s="578">
        <v>3.1463549821637522E-2</v>
      </c>
      <c r="U8340" s="578">
        <v>6.3029013968007295</v>
      </c>
      <c r="V8340" s="578">
        <v>4102.2457860310806</v>
      </c>
      <c r="W8340" s="578">
        <v>0.74595729595360627</v>
      </c>
      <c r="X8340" s="578">
        <v>0.24682747654151124</v>
      </c>
      <c r="Y8340" s="578">
        <v>3.5434109469254772E-2</v>
      </c>
    </row>
    <row r="8341" spans="1:25" x14ac:dyDescent="0.3">
      <c r="A8341" s="61" t="s">
        <v>1591</v>
      </c>
      <c r="B8341" s="61" t="s">
        <v>48</v>
      </c>
      <c r="C8341" s="61" t="s">
        <v>46</v>
      </c>
      <c r="D8341" s="36">
        <v>3</v>
      </c>
      <c r="E8341" s="36">
        <v>2030</v>
      </c>
      <c r="F8341" s="578">
        <v>3.1755227255922924</v>
      </c>
      <c r="G8341" s="578">
        <v>2052.5443687438928</v>
      </c>
      <c r="H8341" s="578">
        <v>0.32896628246332177</v>
      </c>
      <c r="I8341" s="578">
        <v>0.12814703649685974</v>
      </c>
      <c r="J8341" s="578">
        <v>1.7729206515165626E-2</v>
      </c>
      <c r="K8341" s="578">
        <v>3.6798277251285327</v>
      </c>
      <c r="L8341" s="578">
        <v>2628.9712320963499</v>
      </c>
      <c r="M8341" s="578">
        <v>0.40624519845490176</v>
      </c>
      <c r="N8341" s="578">
        <v>0.14894240077895399</v>
      </c>
      <c r="O8341" s="578">
        <v>2.27086860298489E-2</v>
      </c>
      <c r="P8341" s="578">
        <v>3.1755226212693097</v>
      </c>
      <c r="Q8341" s="578">
        <v>2052.5443166096975</v>
      </c>
      <c r="R8341" s="578">
        <v>0.32896628224746799</v>
      </c>
      <c r="S8341" s="578">
        <v>0.1281470396012685</v>
      </c>
      <c r="T8341" s="578">
        <v>1.7729206515165626E-2</v>
      </c>
      <c r="U8341" s="578">
        <v>3.6798278827282003</v>
      </c>
      <c r="V8341" s="578">
        <v>2628.9712320963499</v>
      </c>
      <c r="W8341" s="578">
        <v>0.40624519775155898</v>
      </c>
      <c r="X8341" s="578">
        <v>0.14894240128342051</v>
      </c>
      <c r="Y8341" s="578">
        <v>2.2708686553717852E-2</v>
      </c>
    </row>
    <row r="8342" spans="1:25" x14ac:dyDescent="0.3">
      <c r="A8342" s="61" t="s">
        <v>1592</v>
      </c>
      <c r="B8342" s="61" t="s">
        <v>48</v>
      </c>
      <c r="C8342" s="61" t="s">
        <v>46</v>
      </c>
      <c r="D8342" s="36">
        <v>4</v>
      </c>
      <c r="E8342" s="36">
        <v>2030</v>
      </c>
      <c r="F8342" s="578">
        <v>1.7957303111994949</v>
      </c>
      <c r="G8342" s="578">
        <v>1019.756032307939</v>
      </c>
      <c r="H8342" s="578">
        <v>0.18332993349880128</v>
      </c>
      <c r="I8342" s="578">
        <v>6.8752662220504107E-2</v>
      </c>
      <c r="J8342" s="578">
        <v>8.8082666673775095E-3</v>
      </c>
      <c r="K8342" s="578">
        <v>2.857903211269325</v>
      </c>
      <c r="L8342" s="578">
        <v>2175.6351394653248</v>
      </c>
      <c r="M8342" s="578">
        <v>0.29731234681336549</v>
      </c>
      <c r="N8342" s="578">
        <v>0.118805619364138</v>
      </c>
      <c r="O8342" s="578">
        <v>1.8792562516561376E-2</v>
      </c>
      <c r="P8342" s="578">
        <v>1.7957304154933773</v>
      </c>
      <c r="Q8342" s="578">
        <v>1019.756032307939</v>
      </c>
      <c r="R8342" s="578">
        <v>0.18332993459868327</v>
      </c>
      <c r="S8342" s="578">
        <v>6.8752660648897249E-2</v>
      </c>
      <c r="T8342" s="578">
        <v>8.8082666673775095E-3</v>
      </c>
      <c r="U8342" s="578">
        <v>2.8579030547683275</v>
      </c>
      <c r="V8342" s="578">
        <v>2175.6351394653248</v>
      </c>
      <c r="W8342" s="578">
        <v>0.29731234661934025</v>
      </c>
      <c r="X8342" s="578">
        <v>0.11880561575526324</v>
      </c>
      <c r="Y8342" s="578">
        <v>1.8792562516561376E-2</v>
      </c>
    </row>
    <row r="8343" spans="1:25" x14ac:dyDescent="0.3">
      <c r="A8343" s="61" t="s">
        <v>1593</v>
      </c>
      <c r="B8343" s="61" t="s">
        <v>48</v>
      </c>
      <c r="C8343" s="61" t="s">
        <v>46</v>
      </c>
      <c r="D8343" s="36">
        <v>5</v>
      </c>
      <c r="E8343" s="36">
        <v>2030</v>
      </c>
      <c r="F8343" s="578">
        <v>1.6164096608634524</v>
      </c>
      <c r="G8343" s="578">
        <v>1050.633537292475</v>
      </c>
      <c r="H8343" s="578">
        <v>0.15683581260842949</v>
      </c>
      <c r="I8343" s="578">
        <v>6.3868298893794404E-2</v>
      </c>
      <c r="J8343" s="578">
        <v>9.0749821926389453E-3</v>
      </c>
      <c r="K8343" s="578">
        <v>2.4550642760665697</v>
      </c>
      <c r="L8343" s="578">
        <v>1920.5266482035252</v>
      </c>
      <c r="M8343" s="578">
        <v>0.23871017277512327</v>
      </c>
      <c r="N8343" s="578">
        <v>0.10411510892057099</v>
      </c>
      <c r="O8343" s="578">
        <v>1.658906127947065E-2</v>
      </c>
      <c r="P8343" s="578">
        <v>1.6164096081024524</v>
      </c>
      <c r="Q8343" s="578">
        <v>1050.633537292475</v>
      </c>
      <c r="R8343" s="578">
        <v>0.15683581281700698</v>
      </c>
      <c r="S8343" s="578">
        <v>6.3868300445998671E-2</v>
      </c>
      <c r="T8343" s="578">
        <v>9.0749823478593755E-3</v>
      </c>
      <c r="U8343" s="578">
        <v>2.4550645889700373</v>
      </c>
      <c r="V8343" s="578">
        <v>1920.5266482035252</v>
      </c>
      <c r="W8343" s="578">
        <v>0.23871017298612598</v>
      </c>
      <c r="X8343" s="578">
        <v>0.1041151047684245</v>
      </c>
      <c r="Y8343" s="578">
        <v>1.658906127947065E-2</v>
      </c>
    </row>
    <row r="8344" spans="1:25" x14ac:dyDescent="0.3">
      <c r="A8344" s="61" t="s">
        <v>1594</v>
      </c>
      <c r="B8344" s="61" t="s">
        <v>48</v>
      </c>
      <c r="C8344" s="61" t="s">
        <v>46</v>
      </c>
      <c r="D8344" s="36">
        <v>6</v>
      </c>
      <c r="E8344" s="36">
        <v>2030</v>
      </c>
      <c r="F8344" s="578">
        <v>1.5088181236983427</v>
      </c>
      <c r="G8344" s="578">
        <v>1069.1620852152475</v>
      </c>
      <c r="H8344" s="578">
        <v>0.14093994907428403</v>
      </c>
      <c r="I8344" s="578">
        <v>6.093761922481155E-2</v>
      </c>
      <c r="J8344" s="578">
        <v>9.2350101816312674E-3</v>
      </c>
      <c r="K8344" s="578">
        <v>2.1925296366386275</v>
      </c>
      <c r="L8344" s="578">
        <v>1769.8105023701949</v>
      </c>
      <c r="M8344" s="578">
        <v>0.19921939741228273</v>
      </c>
      <c r="N8344" s="578">
        <v>9.5070493640378076E-2</v>
      </c>
      <c r="O8344" s="578">
        <v>1.5287107293261149E-2</v>
      </c>
      <c r="P8344" s="578">
        <v>1.5088181758427024</v>
      </c>
      <c r="Q8344" s="578">
        <v>1069.1620852152475</v>
      </c>
      <c r="R8344" s="578">
        <v>0.14093994907428425</v>
      </c>
      <c r="S8344" s="578">
        <v>6.0937618215878772E-2</v>
      </c>
      <c r="T8344" s="578">
        <v>9.2350101816312674E-3</v>
      </c>
      <c r="U8344" s="578">
        <v>2.1925296887866326</v>
      </c>
      <c r="V8344" s="578">
        <v>1769.8105023701949</v>
      </c>
      <c r="W8344" s="578">
        <v>0.19921939746442699</v>
      </c>
      <c r="X8344" s="578">
        <v>9.5070493640378104E-2</v>
      </c>
      <c r="Y8344" s="578">
        <v>1.5287106245523249E-2</v>
      </c>
    </row>
    <row r="8345" spans="1:25" x14ac:dyDescent="0.3">
      <c r="A8345" s="61" t="s">
        <v>1595</v>
      </c>
      <c r="B8345" s="61" t="s">
        <v>48</v>
      </c>
      <c r="C8345" s="61" t="s">
        <v>46</v>
      </c>
      <c r="D8345" s="36">
        <v>7</v>
      </c>
      <c r="E8345" s="36">
        <v>2030</v>
      </c>
      <c r="F8345" s="578">
        <v>1.4370903360509075</v>
      </c>
      <c r="G8345" s="578">
        <v>1081.5119946797627</v>
      </c>
      <c r="H8345" s="578">
        <v>0.13034232379868574</v>
      </c>
      <c r="I8345" s="578">
        <v>5.8983826311305124E-2</v>
      </c>
      <c r="J8345" s="578">
        <v>9.3416995271885083E-3</v>
      </c>
      <c r="K8345" s="578">
        <v>2.1070402142762124</v>
      </c>
      <c r="L8345" s="578">
        <v>1729.5606091817149</v>
      </c>
      <c r="M8345" s="578">
        <v>0.17837884748102273</v>
      </c>
      <c r="N8345" s="578">
        <v>9.0439198228220108E-2</v>
      </c>
      <c r="O8345" s="578">
        <v>1.4939559371365825E-2</v>
      </c>
      <c r="P8345" s="578">
        <v>1.4370901801904976</v>
      </c>
      <c r="Q8345" s="578">
        <v>1081.5119946797627</v>
      </c>
      <c r="R8345" s="578">
        <v>0.13034232736875601</v>
      </c>
      <c r="S8345" s="578">
        <v>5.8983827359043006E-2</v>
      </c>
      <c r="T8345" s="578">
        <v>9.3416996290519184E-3</v>
      </c>
      <c r="U8345" s="578">
        <v>2.1070401626954327</v>
      </c>
      <c r="V8345" s="578">
        <v>1729.5606091817149</v>
      </c>
      <c r="W8345" s="578">
        <v>0.17837884758773676</v>
      </c>
      <c r="X8345" s="578">
        <v>9.0439197180482198E-2</v>
      </c>
      <c r="Y8345" s="578">
        <v>1.4939559371365825E-2</v>
      </c>
    </row>
    <row r="8346" spans="1:25" x14ac:dyDescent="0.3">
      <c r="A8346" s="61" t="s">
        <v>1596</v>
      </c>
      <c r="B8346" s="61" t="s">
        <v>48</v>
      </c>
      <c r="C8346" s="61" t="s">
        <v>46</v>
      </c>
      <c r="D8346" s="36">
        <v>8</v>
      </c>
      <c r="E8346" s="36">
        <v>2030</v>
      </c>
      <c r="F8346" s="578">
        <v>1.34925635902497</v>
      </c>
      <c r="G8346" s="578">
        <v>1037.9647560119579</v>
      </c>
      <c r="H8346" s="578">
        <v>0.1176869034146265</v>
      </c>
      <c r="I8346" s="578">
        <v>5.8207596594002042E-2</v>
      </c>
      <c r="J8346" s="578">
        <v>8.9656360311588853E-3</v>
      </c>
      <c r="K8346" s="578">
        <v>1.8324389835570352</v>
      </c>
      <c r="L8346" s="578">
        <v>1482.6146672566674</v>
      </c>
      <c r="M8346" s="578">
        <v>0.16106579077556149</v>
      </c>
      <c r="N8346" s="578">
        <v>7.2996454488020349E-2</v>
      </c>
      <c r="O8346" s="578">
        <v>1.2806448008632225E-2</v>
      </c>
      <c r="P8346" s="578">
        <v>1.3492565154770049</v>
      </c>
      <c r="Q8346" s="578">
        <v>1037.9647560119579</v>
      </c>
      <c r="R8346" s="578">
        <v>0.11768690139676101</v>
      </c>
      <c r="S8346" s="578">
        <v>5.8207595022395198E-2</v>
      </c>
      <c r="T8346" s="578">
        <v>8.9656360311588853E-3</v>
      </c>
      <c r="U8346" s="578">
        <v>1.8324389834585051</v>
      </c>
      <c r="V8346" s="578">
        <v>1482.6146672566674</v>
      </c>
      <c r="W8346" s="578">
        <v>0.16106579067127275</v>
      </c>
      <c r="X8346" s="578">
        <v>7.2996452392544542E-2</v>
      </c>
      <c r="Y8346" s="578">
        <v>1.2806448008632225E-2</v>
      </c>
    </row>
    <row r="8347" spans="1:25" x14ac:dyDescent="0.3">
      <c r="A8347" s="61" t="s">
        <v>1597</v>
      </c>
      <c r="B8347" s="61" t="s">
        <v>48</v>
      </c>
      <c r="C8347" s="61" t="s">
        <v>46</v>
      </c>
      <c r="D8347" s="36">
        <v>9</v>
      </c>
      <c r="E8347" s="36">
        <v>2030</v>
      </c>
      <c r="F8347" s="578">
        <v>1.283383956805205</v>
      </c>
      <c r="G8347" s="578">
        <v>1005.3077672322562</v>
      </c>
      <c r="H8347" s="578">
        <v>0.108195453689404</v>
      </c>
      <c r="I8347" s="578">
        <v>5.7625403569545555E-2</v>
      </c>
      <c r="J8347" s="578">
        <v>8.6836192931514199E-3</v>
      </c>
      <c r="K8347" s="578">
        <v>1.7679673581942499</v>
      </c>
      <c r="L8347" s="578">
        <v>1443.6335538228275</v>
      </c>
      <c r="M8347" s="578">
        <v>0.1495687430918525</v>
      </c>
      <c r="N8347" s="578">
        <v>6.737122352933507E-2</v>
      </c>
      <c r="O8347" s="578">
        <v>1.246979673548285E-2</v>
      </c>
      <c r="P8347" s="578">
        <v>1.2833840083649151</v>
      </c>
      <c r="Q8347" s="578">
        <v>1005.3077672322562</v>
      </c>
      <c r="R8347" s="578">
        <v>0.10819545572667225</v>
      </c>
      <c r="S8347" s="578">
        <v>5.76254030456766E-2</v>
      </c>
      <c r="T8347" s="578">
        <v>8.6836192397943962E-3</v>
      </c>
      <c r="U8347" s="578">
        <v>1.7679674103183025</v>
      </c>
      <c r="V8347" s="578">
        <v>1443.6335538228275</v>
      </c>
      <c r="W8347" s="578">
        <v>0.14956874361572151</v>
      </c>
      <c r="X8347" s="578">
        <v>6.7371219338383456E-2</v>
      </c>
      <c r="Y8347" s="578">
        <v>1.246979673548285E-2</v>
      </c>
    </row>
    <row r="8348" spans="1:25" x14ac:dyDescent="0.3">
      <c r="A8348" s="61" t="s">
        <v>1598</v>
      </c>
      <c r="B8348" s="61" t="s">
        <v>48</v>
      </c>
      <c r="C8348" s="61" t="s">
        <v>46</v>
      </c>
      <c r="D8348" s="36">
        <v>10</v>
      </c>
      <c r="E8348" s="36">
        <v>2030</v>
      </c>
      <c r="F8348" s="578">
        <v>1.2321463087447799</v>
      </c>
      <c r="G8348" s="578">
        <v>979.90400377909282</v>
      </c>
      <c r="H8348" s="578">
        <v>0.10081298339537122</v>
      </c>
      <c r="I8348" s="578">
        <v>5.7172542961779954E-2</v>
      </c>
      <c r="J8348" s="578">
        <v>8.464241798113406E-3</v>
      </c>
      <c r="K8348" s="578">
        <v>1.7155143774204225</v>
      </c>
      <c r="L8348" s="578">
        <v>1412.3156242370551</v>
      </c>
      <c r="M8348" s="578">
        <v>0.14069335934861224</v>
      </c>
      <c r="N8348" s="578">
        <v>6.2450824596453375E-2</v>
      </c>
      <c r="O8348" s="578">
        <v>1.2199333383856925E-2</v>
      </c>
      <c r="P8348" s="578">
        <v>1.2321463087452325</v>
      </c>
      <c r="Q8348" s="578">
        <v>979.90401458740178</v>
      </c>
      <c r="R8348" s="578">
        <v>0.1008129812350182</v>
      </c>
      <c r="S8348" s="578">
        <v>5.717254610499365E-2</v>
      </c>
      <c r="T8348" s="578">
        <v>8.464241798113406E-3</v>
      </c>
      <c r="U8348" s="578">
        <v>1.7155144301526224</v>
      </c>
      <c r="V8348" s="578">
        <v>1412.3156242370551</v>
      </c>
      <c r="W8348" s="578">
        <v>0.14069335779640774</v>
      </c>
      <c r="X8348" s="578">
        <v>6.2450819881632896E-2</v>
      </c>
      <c r="Y8348" s="578">
        <v>1.2199333383856925E-2</v>
      </c>
    </row>
    <row r="8349" spans="1:25" x14ac:dyDescent="0.3">
      <c r="A8349" s="61" t="s">
        <v>1599</v>
      </c>
      <c r="B8349" s="61" t="s">
        <v>48</v>
      </c>
      <c r="C8349" s="61" t="s">
        <v>46</v>
      </c>
      <c r="D8349" s="36">
        <v>11</v>
      </c>
      <c r="E8349" s="36">
        <v>2030</v>
      </c>
      <c r="F8349" s="578">
        <v>1.3962016729818298</v>
      </c>
      <c r="G8349" s="578">
        <v>1142.4407272338801</v>
      </c>
      <c r="H8349" s="578">
        <v>0.11347268782992576</v>
      </c>
      <c r="I8349" s="578">
        <v>5.1323594991117702E-2</v>
      </c>
      <c r="J8349" s="578">
        <v>9.868204952605682E-3</v>
      </c>
      <c r="K8349" s="578">
        <v>1.6704776237197603</v>
      </c>
      <c r="L8349" s="578">
        <v>1388.237181345615</v>
      </c>
      <c r="M8349" s="578">
        <v>0.13326667346215448</v>
      </c>
      <c r="N8349" s="578">
        <v>5.6896930652631725E-2</v>
      </c>
      <c r="O8349" s="578">
        <v>1.1991310360220523E-2</v>
      </c>
      <c r="P8349" s="578">
        <v>1.3962017773208828</v>
      </c>
      <c r="Q8349" s="578">
        <v>1142.4407272338801</v>
      </c>
      <c r="R8349" s="578">
        <v>0.11347268736547725</v>
      </c>
      <c r="S8349" s="578">
        <v>5.1323592371772947E-2</v>
      </c>
      <c r="T8349" s="578">
        <v>9.868204952605682E-3</v>
      </c>
      <c r="U8349" s="578">
        <v>1.6704776752843178</v>
      </c>
      <c r="V8349" s="578">
        <v>1388.237181345615</v>
      </c>
      <c r="W8349" s="578">
        <v>0.133266674606905</v>
      </c>
      <c r="X8349" s="578">
        <v>5.6896931171650025E-2</v>
      </c>
      <c r="Y8349" s="578">
        <v>1.1991310360220523E-2</v>
      </c>
    </row>
    <row r="8350" spans="1:25" x14ac:dyDescent="0.3">
      <c r="A8350" s="61" t="s">
        <v>1600</v>
      </c>
      <c r="B8350" s="61" t="s">
        <v>48</v>
      </c>
      <c r="C8350" s="61" t="s">
        <v>46</v>
      </c>
      <c r="D8350" s="36">
        <v>12</v>
      </c>
      <c r="E8350" s="36">
        <v>2030</v>
      </c>
      <c r="F8350" s="578">
        <v>1.5304331365161148</v>
      </c>
      <c r="G8350" s="578">
        <v>1275.4240875244122</v>
      </c>
      <c r="H8350" s="578">
        <v>0.12383058352012626</v>
      </c>
      <c r="I8350" s="578">
        <v>4.6537899412214701E-2</v>
      </c>
      <c r="J8350" s="578">
        <v>1.1016872692077077E-2</v>
      </c>
      <c r="K8350" s="578">
        <v>1.6321711851936249</v>
      </c>
      <c r="L8350" s="578">
        <v>1367.6906305948851</v>
      </c>
      <c r="M8350" s="578">
        <v>0.12718113876568723</v>
      </c>
      <c r="N8350" s="578">
        <v>5.2183697174768853E-2</v>
      </c>
      <c r="O8350" s="578">
        <v>1.1813844719047902E-2</v>
      </c>
      <c r="P8350" s="578">
        <v>1.530433084324915</v>
      </c>
      <c r="Q8350" s="578">
        <v>1275.4240875244122</v>
      </c>
      <c r="R8350" s="578">
        <v>0.12383058767954876</v>
      </c>
      <c r="S8350" s="578">
        <v>4.6537900455101949E-2</v>
      </c>
      <c r="T8350" s="578">
        <v>1.1016872692077077E-2</v>
      </c>
      <c r="U8350" s="578">
        <v>1.6321710287009676</v>
      </c>
      <c r="V8350" s="578">
        <v>1367.6906305948851</v>
      </c>
      <c r="W8350" s="578">
        <v>0.12718114179248552</v>
      </c>
      <c r="X8350" s="578">
        <v>5.2183696650899898E-2</v>
      </c>
      <c r="Y8350" s="578">
        <v>1.1813844719047902E-2</v>
      </c>
    </row>
    <row r="8351" spans="1:25" x14ac:dyDescent="0.3">
      <c r="A8351" s="61" t="s">
        <v>1601</v>
      </c>
      <c r="B8351" s="61" t="s">
        <v>48</v>
      </c>
      <c r="C8351" s="61" t="s">
        <v>46</v>
      </c>
      <c r="D8351" s="36">
        <v>13</v>
      </c>
      <c r="E8351" s="36">
        <v>2030</v>
      </c>
      <c r="F8351" s="578">
        <v>1.5016096202919724</v>
      </c>
      <c r="G8351" s="578">
        <v>1276.35156377156</v>
      </c>
      <c r="H8351" s="578">
        <v>0.11882046874355449</v>
      </c>
      <c r="I8351" s="578">
        <v>4.2314800433814498E-2</v>
      </c>
      <c r="J8351" s="578">
        <v>1.1024861305486376E-2</v>
      </c>
      <c r="K8351" s="578">
        <v>1.593664934831845</v>
      </c>
      <c r="L8351" s="578">
        <v>1357.4079449971475</v>
      </c>
      <c r="M8351" s="578">
        <v>0.12113051500637025</v>
      </c>
      <c r="N8351" s="578">
        <v>4.8088801617268445E-2</v>
      </c>
      <c r="O8351" s="578">
        <v>1.1724986465802976E-2</v>
      </c>
      <c r="P8351" s="578">
        <v>1.5016096203018274</v>
      </c>
      <c r="Q8351" s="578">
        <v>1276.35156377156</v>
      </c>
      <c r="R8351" s="578">
        <v>0.1188204684731315</v>
      </c>
      <c r="S8351" s="578">
        <v>4.2314800957683446E-2</v>
      </c>
      <c r="T8351" s="578">
        <v>1.1024861305486376E-2</v>
      </c>
      <c r="U8351" s="578">
        <v>1.5936648298925276</v>
      </c>
      <c r="V8351" s="578">
        <v>1357.4079971313427</v>
      </c>
      <c r="W8351" s="578">
        <v>0.12113051294969948</v>
      </c>
      <c r="X8351" s="578">
        <v>4.8088801617268445E-2</v>
      </c>
      <c r="Y8351" s="578">
        <v>1.1724985946784675E-2</v>
      </c>
    </row>
    <row r="8352" spans="1:25" x14ac:dyDescent="0.3">
      <c r="A8352" s="61" t="s">
        <v>1602</v>
      </c>
      <c r="B8352" s="61" t="s">
        <v>48</v>
      </c>
      <c r="C8352" s="61" t="s">
        <v>46</v>
      </c>
      <c r="D8352" s="36">
        <v>14</v>
      </c>
      <c r="E8352" s="36">
        <v>2030</v>
      </c>
      <c r="F8352" s="578">
        <v>1.594278556358095</v>
      </c>
      <c r="G8352" s="578">
        <v>1365.9959437052348</v>
      </c>
      <c r="H8352" s="578">
        <v>0.11619725353860549</v>
      </c>
      <c r="I8352" s="578">
        <v>4.2421948955355476E-2</v>
      </c>
      <c r="J8352" s="578">
        <v>1.1799256462836576E-2</v>
      </c>
      <c r="K8352" s="578">
        <v>1.67884790365072</v>
      </c>
      <c r="L8352" s="578">
        <v>1439.005976359045</v>
      </c>
      <c r="M8352" s="578">
        <v>0.11841950207235576</v>
      </c>
      <c r="N8352" s="578">
        <v>4.7957078611943857E-2</v>
      </c>
      <c r="O8352" s="578">
        <v>1.2429859188462875E-2</v>
      </c>
      <c r="P8352" s="578">
        <v>1.5942784520090374</v>
      </c>
      <c r="Q8352" s="578">
        <v>1365.9959437052348</v>
      </c>
      <c r="R8352" s="578">
        <v>0.11619725206401149</v>
      </c>
      <c r="S8352" s="578">
        <v>4.2421947960974607E-2</v>
      </c>
      <c r="T8352" s="578">
        <v>1.1799256462836576E-2</v>
      </c>
      <c r="U8352" s="578">
        <v>1.6788479036407149</v>
      </c>
      <c r="V8352" s="578">
        <v>1439.00587209065</v>
      </c>
      <c r="W8352" s="578">
        <v>0.11841950207235599</v>
      </c>
      <c r="X8352" s="578">
        <v>4.795707442099225E-2</v>
      </c>
      <c r="Y8352" s="578">
        <v>1.2429859188462875E-2</v>
      </c>
    </row>
    <row r="8353" spans="1:25" x14ac:dyDescent="0.3">
      <c r="A8353" s="61" t="s">
        <v>1603</v>
      </c>
      <c r="B8353" s="61" t="s">
        <v>48</v>
      </c>
      <c r="C8353" s="61" t="s">
        <v>46</v>
      </c>
      <c r="D8353" s="36">
        <v>15</v>
      </c>
      <c r="E8353" s="36">
        <v>2030</v>
      </c>
      <c r="F8353" s="578">
        <v>1.6840702570786201</v>
      </c>
      <c r="G8353" s="578">
        <v>1450.7199999491299</v>
      </c>
      <c r="H8353" s="578">
        <v>0.11416793097547825</v>
      </c>
      <c r="I8353" s="578">
        <v>4.2812485238149123E-2</v>
      </c>
      <c r="J8353" s="578">
        <v>1.2531164470904752E-2</v>
      </c>
      <c r="K8353" s="578">
        <v>1.7602365364676449</v>
      </c>
      <c r="L8353" s="578">
        <v>1515.3399899800552</v>
      </c>
      <c r="M8353" s="578">
        <v>0.1163285358985975</v>
      </c>
      <c r="N8353" s="578">
        <v>4.7791629952068072E-2</v>
      </c>
      <c r="O8353" s="578">
        <v>1.3089289529792275E-2</v>
      </c>
      <c r="P8353" s="578">
        <v>1.6840701527189523</v>
      </c>
      <c r="Q8353" s="578">
        <v>1450.7199999491299</v>
      </c>
      <c r="R8353" s="578">
        <v>0.114167929728864</v>
      </c>
      <c r="S8353" s="578">
        <v>4.2812482143441799E-2</v>
      </c>
      <c r="T8353" s="578">
        <v>1.2531164470904752E-2</v>
      </c>
      <c r="U8353" s="578">
        <v>1.7602366413745223</v>
      </c>
      <c r="V8353" s="578">
        <v>1515.3399899800552</v>
      </c>
      <c r="W8353" s="578">
        <v>0.11632853335686349</v>
      </c>
      <c r="X8353" s="578">
        <v>4.7791629282680007E-2</v>
      </c>
      <c r="Y8353" s="578">
        <v>1.3089289529792275E-2</v>
      </c>
    </row>
    <row r="8354" spans="1:25" x14ac:dyDescent="0.3">
      <c r="A8354" s="580" t="s">
        <v>1604</v>
      </c>
      <c r="B8354" s="580" t="s">
        <v>48</v>
      </c>
      <c r="C8354" s="580" t="s">
        <v>46</v>
      </c>
      <c r="D8354" s="581">
        <v>16</v>
      </c>
      <c r="E8354" s="581">
        <v>2030</v>
      </c>
      <c r="F8354" s="582">
        <v>1.8082916889531249</v>
      </c>
      <c r="G8354" s="582">
        <v>1549.4490725199325</v>
      </c>
      <c r="H8354" s="582">
        <v>0.11363173924837576</v>
      </c>
      <c r="I8354" s="582">
        <v>4.3961878070452501E-2</v>
      </c>
      <c r="J8354" s="582">
        <v>1.3384003308601625E-2</v>
      </c>
      <c r="K8354" s="582">
        <v>1.8732659237154277</v>
      </c>
      <c r="L8354" s="582">
        <v>1604.4619661966899</v>
      </c>
      <c r="M8354" s="582">
        <v>0.11560081274001224</v>
      </c>
      <c r="N8354" s="582">
        <v>4.8563584496150676E-2</v>
      </c>
      <c r="O8354" s="582">
        <v>1.3859183343204925E-2</v>
      </c>
      <c r="P8354" s="582">
        <v>1.80829174110567</v>
      </c>
      <c r="Q8354" s="582">
        <v>1549.4490725199325</v>
      </c>
      <c r="R8354" s="582">
        <v>0.11363173838859976</v>
      </c>
      <c r="S8354" s="582">
        <v>4.3961877595089946E-2</v>
      </c>
      <c r="T8354" s="582">
        <v>1.3384003308601625E-2</v>
      </c>
      <c r="U8354" s="582">
        <v>1.8732659237360425</v>
      </c>
      <c r="V8354" s="582">
        <v>1604.4619661966899</v>
      </c>
      <c r="W8354" s="582">
        <v>0.11560080828955151</v>
      </c>
      <c r="X8354" s="582">
        <v>4.8563582871186825E-2</v>
      </c>
      <c r="Y8354" s="582">
        <v>1.3859182824186625E-2</v>
      </c>
    </row>
    <row r="8355" spans="1:25" x14ac:dyDescent="0.3">
      <c r="A8355" s="61" t="s">
        <v>1605</v>
      </c>
      <c r="B8355" s="61" t="s">
        <v>191</v>
      </c>
      <c r="C8355" s="61" t="s">
        <v>46</v>
      </c>
      <c r="D8355" s="36">
        <v>1</v>
      </c>
      <c r="E8355" s="36">
        <v>2012</v>
      </c>
      <c r="F8355" s="578">
        <v>22.994520590370126</v>
      </c>
      <c r="G8355" s="578">
        <v>6710.9808069864848</v>
      </c>
      <c r="H8355" s="578">
        <v>6.5415948674781195</v>
      </c>
      <c r="I8355" s="578">
        <v>0.17370945518390102</v>
      </c>
      <c r="J8355" s="578">
        <v>3.5531208151951404E-2</v>
      </c>
      <c r="K8355" s="578">
        <v>22.522101026874175</v>
      </c>
      <c r="L8355" s="578">
        <v>6549.3529612223265</v>
      </c>
      <c r="M8355" s="578">
        <v>6.4744504439489248</v>
      </c>
      <c r="N8355" s="578">
        <v>0.15413226571399699</v>
      </c>
      <c r="O8355" s="578">
        <v>3.4675473424916427E-2</v>
      </c>
      <c r="P8355" s="578">
        <v>22.994520590395897</v>
      </c>
      <c r="Q8355" s="578">
        <v>6710.9809137980074</v>
      </c>
      <c r="R8355" s="578">
        <v>6.541594922658982</v>
      </c>
      <c r="S8355" s="578">
        <v>0.173709550137573</v>
      </c>
      <c r="T8355" s="578">
        <v>3.5531209199689301E-2</v>
      </c>
      <c r="U8355" s="578">
        <v>22.5220999737769</v>
      </c>
      <c r="V8355" s="578">
        <v>6549.3525034586528</v>
      </c>
      <c r="W8355" s="578">
        <v>6.4744498089033478</v>
      </c>
      <c r="X8355" s="578">
        <v>0.15413226571399699</v>
      </c>
      <c r="Y8355" s="578">
        <v>3.4675473424916427E-2</v>
      </c>
    </row>
    <row r="8356" spans="1:25" x14ac:dyDescent="0.3">
      <c r="A8356" s="61" t="s">
        <v>1606</v>
      </c>
      <c r="B8356" s="61" t="s">
        <v>191</v>
      </c>
      <c r="C8356" s="61" t="s">
        <v>46</v>
      </c>
      <c r="D8356" s="36">
        <v>2</v>
      </c>
      <c r="E8356" s="36">
        <v>2012</v>
      </c>
      <c r="F8356" s="578">
        <v>14.268170764325049</v>
      </c>
      <c r="G8356" s="578">
        <v>3945.719006856275</v>
      </c>
      <c r="H8356" s="578">
        <v>3.8567648949683599</v>
      </c>
      <c r="I8356" s="578">
        <v>0.100747880846635</v>
      </c>
      <c r="J8356" s="578">
        <v>2.0890567820363925E-2</v>
      </c>
      <c r="K8356" s="578">
        <v>14.553169491949076</v>
      </c>
      <c r="L8356" s="578">
        <v>3907.7880274454701</v>
      </c>
      <c r="M8356" s="578">
        <v>4.0280474718504822</v>
      </c>
      <c r="N8356" s="578">
        <v>8.0711154597944743E-2</v>
      </c>
      <c r="O8356" s="578">
        <v>2.0689758763182853E-2</v>
      </c>
      <c r="P8356" s="578">
        <v>14.268170764402349</v>
      </c>
      <c r="Q8356" s="578">
        <v>3945.7191111246702</v>
      </c>
      <c r="R8356" s="578">
        <v>3.8567655755905377</v>
      </c>
      <c r="S8356" s="578">
        <v>0.10074789328973525</v>
      </c>
      <c r="T8356" s="578">
        <v>2.0890567820363925E-2</v>
      </c>
      <c r="U8356" s="578">
        <v>14.553159582661399</v>
      </c>
      <c r="V8356" s="578">
        <v>3907.7880274454701</v>
      </c>
      <c r="W8356" s="578">
        <v>4.0280474156606871</v>
      </c>
      <c r="X8356" s="578">
        <v>8.0711144920314823E-2</v>
      </c>
      <c r="Y8356" s="578">
        <v>2.0689758239313898E-2</v>
      </c>
    </row>
    <row r="8357" spans="1:25" x14ac:dyDescent="0.3">
      <c r="A8357" s="61" t="s">
        <v>1607</v>
      </c>
      <c r="B8357" s="61" t="s">
        <v>191</v>
      </c>
      <c r="C8357" s="61" t="s">
        <v>46</v>
      </c>
      <c r="D8357" s="36">
        <v>3</v>
      </c>
      <c r="E8357" s="36">
        <v>2012</v>
      </c>
      <c r="F8357" s="578">
        <v>7.7670241762422476</v>
      </c>
      <c r="G8357" s="578">
        <v>2090.6235453287723</v>
      </c>
      <c r="H8357" s="578">
        <v>2.0401895855320547</v>
      </c>
      <c r="I8357" s="578">
        <v>4.5526843780256322E-2</v>
      </c>
      <c r="J8357" s="578">
        <v>1.1068797321058775E-2</v>
      </c>
      <c r="K8357" s="578">
        <v>10.961438881490048</v>
      </c>
      <c r="L8357" s="578">
        <v>2731.4429232279422</v>
      </c>
      <c r="M8357" s="578">
        <v>2.7483256012201251</v>
      </c>
      <c r="N8357" s="578">
        <v>4.7753220781184255E-2</v>
      </c>
      <c r="O8357" s="578">
        <v>1.4461571961874101E-2</v>
      </c>
      <c r="P8357" s="578">
        <v>7.7670250629674467</v>
      </c>
      <c r="Q8357" s="578">
        <v>2090.6235453287723</v>
      </c>
      <c r="R8357" s="578">
        <v>2.0401895855320547</v>
      </c>
      <c r="S8357" s="578">
        <v>4.5526855913218797E-2</v>
      </c>
      <c r="T8357" s="578">
        <v>1.1068797321058775E-2</v>
      </c>
      <c r="U8357" s="578">
        <v>10.961438881474599</v>
      </c>
      <c r="V8357" s="578">
        <v>2731.4430262247674</v>
      </c>
      <c r="W8357" s="578">
        <v>2.7483253404498051</v>
      </c>
      <c r="X8357" s="578">
        <v>4.7753209785241724E-2</v>
      </c>
      <c r="Y8357" s="578">
        <v>1.4461571961874101E-2</v>
      </c>
    </row>
    <row r="8358" spans="1:25" x14ac:dyDescent="0.3">
      <c r="A8358" s="61" t="s">
        <v>1608</v>
      </c>
      <c r="B8358" s="61" t="s">
        <v>191</v>
      </c>
      <c r="C8358" s="61" t="s">
        <v>46</v>
      </c>
      <c r="D8358" s="36">
        <v>4</v>
      </c>
      <c r="E8358" s="36">
        <v>2012</v>
      </c>
      <c r="F8358" s="578">
        <v>3.8576853853689173</v>
      </c>
      <c r="G8358" s="578">
        <v>1122.531981150305</v>
      </c>
      <c r="H8358" s="578">
        <v>1.1063130731248074</v>
      </c>
      <c r="I8358" s="578">
        <v>3.0083055402656024E-2</v>
      </c>
      <c r="J8358" s="578">
        <v>5.9432230215558431E-3</v>
      </c>
      <c r="K8358" s="578">
        <v>9.5442806662758777</v>
      </c>
      <c r="L8358" s="578">
        <v>2298.9056294759098</v>
      </c>
      <c r="M8358" s="578">
        <v>2.2361325916717698</v>
      </c>
      <c r="N8358" s="578">
        <v>3.7846069262438151E-2</v>
      </c>
      <c r="O8358" s="578">
        <v>1.2171535510181727E-2</v>
      </c>
      <c r="P8358" s="578">
        <v>3.8576854871935149</v>
      </c>
      <c r="Q8358" s="578">
        <v>1122.531981150305</v>
      </c>
      <c r="R8358" s="578">
        <v>1.1063130809100876</v>
      </c>
      <c r="S8358" s="578">
        <v>3.0083055465411179E-2</v>
      </c>
      <c r="T8358" s="578">
        <v>5.94322302398116E-3</v>
      </c>
      <c r="U8358" s="578">
        <v>9.5442803036809547</v>
      </c>
      <c r="V8358" s="578">
        <v>2298.9056294759098</v>
      </c>
      <c r="W8358" s="578">
        <v>2.2361324242083325</v>
      </c>
      <c r="X8358" s="578">
        <v>3.7846067151500948E-2</v>
      </c>
      <c r="Y8358" s="578">
        <v>1.2171534462443828E-2</v>
      </c>
    </row>
    <row r="8359" spans="1:25" x14ac:dyDescent="0.3">
      <c r="A8359" s="61" t="s">
        <v>1609</v>
      </c>
      <c r="B8359" s="61" t="s">
        <v>191</v>
      </c>
      <c r="C8359" s="61" t="s">
        <v>46</v>
      </c>
      <c r="D8359" s="36">
        <v>5</v>
      </c>
      <c r="E8359" s="36">
        <v>2012</v>
      </c>
      <c r="F8359" s="578">
        <v>4.3923747945082097</v>
      </c>
      <c r="G8359" s="578">
        <v>1162.5309282938601</v>
      </c>
      <c r="H8359" s="578">
        <v>1.1248344149692699</v>
      </c>
      <c r="I8359" s="578">
        <v>3.2430424745749947E-2</v>
      </c>
      <c r="J8359" s="578">
        <v>6.1550104752920226E-3</v>
      </c>
      <c r="K8359" s="578">
        <v>8.6445066776762651</v>
      </c>
      <c r="L8359" s="578">
        <v>2057.2291793823179</v>
      </c>
      <c r="M8359" s="578">
        <v>1.9324236747343051</v>
      </c>
      <c r="N8359" s="578">
        <v>3.5161601801216101E-2</v>
      </c>
      <c r="O8359" s="578">
        <v>1.0891987660822101E-2</v>
      </c>
      <c r="P8359" s="578">
        <v>4.3923753160488523</v>
      </c>
      <c r="Q8359" s="578">
        <v>1162.5309282938601</v>
      </c>
      <c r="R8359" s="578">
        <v>1.12483441808338</v>
      </c>
      <c r="S8359" s="578">
        <v>3.2430433682444929E-2</v>
      </c>
      <c r="T8359" s="578">
        <v>6.155010526223725E-3</v>
      </c>
      <c r="U8359" s="578">
        <v>8.6445061162718595</v>
      </c>
      <c r="V8359" s="578">
        <v>2057.2291793823179</v>
      </c>
      <c r="W8359" s="578">
        <v>1.9324226253665902</v>
      </c>
      <c r="X8359" s="578">
        <v>3.5161586542017148E-2</v>
      </c>
      <c r="Y8359" s="578">
        <v>1.0891987660822101E-2</v>
      </c>
    </row>
    <row r="8360" spans="1:25" x14ac:dyDescent="0.3">
      <c r="A8360" s="61" t="s">
        <v>1610</v>
      </c>
      <c r="B8360" s="61" t="s">
        <v>191</v>
      </c>
      <c r="C8360" s="61" t="s">
        <v>46</v>
      </c>
      <c r="D8360" s="36">
        <v>6</v>
      </c>
      <c r="E8360" s="36">
        <v>2012</v>
      </c>
      <c r="F8360" s="578">
        <v>4.713196946133392</v>
      </c>
      <c r="G8360" s="578">
        <v>1186.5363604227675</v>
      </c>
      <c r="H8360" s="578">
        <v>1.1359399380162301</v>
      </c>
      <c r="I8360" s="578">
        <v>3.3838787348940899E-2</v>
      </c>
      <c r="J8360" s="578">
        <v>6.2820959574310022E-3</v>
      </c>
      <c r="K8360" s="578">
        <v>7.9279073623128991</v>
      </c>
      <c r="L8360" s="578">
        <v>1879.0710995991999</v>
      </c>
      <c r="M8360" s="578">
        <v>1.68817361444234</v>
      </c>
      <c r="N8360" s="578">
        <v>3.2613636339192398E-2</v>
      </c>
      <c r="O8360" s="578">
        <v>9.9487199913710217E-3</v>
      </c>
      <c r="P8360" s="578">
        <v>4.7131977284443547</v>
      </c>
      <c r="Q8360" s="578">
        <v>1186.5363089243526</v>
      </c>
      <c r="R8360" s="578">
        <v>1.1359399380162327</v>
      </c>
      <c r="S8360" s="578">
        <v>3.3838798874057774E-2</v>
      </c>
      <c r="T8360" s="578">
        <v>6.2820959064992998E-3</v>
      </c>
      <c r="U8360" s="578">
        <v>7.9279068928799417</v>
      </c>
      <c r="V8360" s="578">
        <v>1879.0712038675899</v>
      </c>
      <c r="W8360" s="578">
        <v>1.6881736133946048</v>
      </c>
      <c r="X8360" s="578">
        <v>3.26136357728804E-2</v>
      </c>
      <c r="Y8360" s="578">
        <v>9.94871999137102E-3</v>
      </c>
    </row>
    <row r="8361" spans="1:25" x14ac:dyDescent="0.3">
      <c r="A8361" s="61" t="s">
        <v>1611</v>
      </c>
      <c r="B8361" s="61" t="s">
        <v>191</v>
      </c>
      <c r="C8361" s="61" t="s">
        <v>46</v>
      </c>
      <c r="D8361" s="36">
        <v>7</v>
      </c>
      <c r="E8361" s="36">
        <v>2012</v>
      </c>
      <c r="F8361" s="578">
        <v>4.9270668399258248</v>
      </c>
      <c r="G8361" s="578">
        <v>1202.537478129065</v>
      </c>
      <c r="H8361" s="578">
        <v>1.143355336971575</v>
      </c>
      <c r="I8361" s="578">
        <v>3.4777673194184858E-2</v>
      </c>
      <c r="J8361" s="578">
        <v>6.3668191238927295E-3</v>
      </c>
      <c r="K8361" s="578">
        <v>7.9305130313150549</v>
      </c>
      <c r="L8361" s="578">
        <v>1846.0779228210374</v>
      </c>
      <c r="M8361" s="578">
        <v>1.5968031752854499</v>
      </c>
      <c r="N8361" s="578">
        <v>4.5344161139685882E-2</v>
      </c>
      <c r="O8361" s="578">
        <v>9.7740457955902919E-3</v>
      </c>
      <c r="P8361" s="578">
        <v>4.9270668399258248</v>
      </c>
      <c r="Q8361" s="578">
        <v>1202.5374259948676</v>
      </c>
      <c r="R8361" s="578">
        <v>1.1433555455878301</v>
      </c>
      <c r="S8361" s="578">
        <v>3.477768264504745E-2</v>
      </c>
      <c r="T8361" s="578">
        <v>6.3668192306067743E-3</v>
      </c>
      <c r="U8361" s="578">
        <v>7.9305124576203472</v>
      </c>
      <c r="V8361" s="578">
        <v>1846.0779749552348</v>
      </c>
      <c r="W8361" s="578">
        <v>1.5968031752854499</v>
      </c>
      <c r="X8361" s="578">
        <v>4.534415745138172E-2</v>
      </c>
      <c r="Y8361" s="578">
        <v>9.7740462612515705E-3</v>
      </c>
    </row>
    <row r="8362" spans="1:25" x14ac:dyDescent="0.3">
      <c r="A8362" s="61" t="s">
        <v>1612</v>
      </c>
      <c r="B8362" s="61" t="s">
        <v>191</v>
      </c>
      <c r="C8362" s="61" t="s">
        <v>46</v>
      </c>
      <c r="D8362" s="36">
        <v>8</v>
      </c>
      <c r="E8362" s="36">
        <v>2012</v>
      </c>
      <c r="F8362" s="578">
        <v>4.6107844186626599</v>
      </c>
      <c r="G8362" s="578">
        <v>1122.9891993204726</v>
      </c>
      <c r="H8362" s="578">
        <v>1.0415594838559601</v>
      </c>
      <c r="I8362" s="578">
        <v>3.0287296395499597E-2</v>
      </c>
      <c r="J8362" s="578">
        <v>5.9456486875812207E-3</v>
      </c>
      <c r="K8362" s="578">
        <v>6.8553008186572653</v>
      </c>
      <c r="L8362" s="578">
        <v>1550.4534492492626</v>
      </c>
      <c r="M8362" s="578">
        <v>1.2380529604852173</v>
      </c>
      <c r="N8362" s="578">
        <v>4.9177284343689551E-2</v>
      </c>
      <c r="O8362" s="578">
        <v>8.2088538620155253E-3</v>
      </c>
      <c r="P8362" s="578">
        <v>4.6107844186626599</v>
      </c>
      <c r="Q8362" s="578">
        <v>1122.9891993204726</v>
      </c>
      <c r="R8362" s="578">
        <v>1.0415594838559601</v>
      </c>
      <c r="S8362" s="578">
        <v>3.0287309889369327E-2</v>
      </c>
      <c r="T8362" s="578">
        <v>5.9456488452269678E-3</v>
      </c>
      <c r="U8362" s="578">
        <v>6.855299827730045</v>
      </c>
      <c r="V8362" s="578">
        <v>1550.4534492492626</v>
      </c>
      <c r="W8362" s="578">
        <v>1.2380518652498651</v>
      </c>
      <c r="X8362" s="578">
        <v>4.9177276459886302E-2</v>
      </c>
      <c r="Y8362" s="578">
        <v>8.2088536485874324E-3</v>
      </c>
    </row>
    <row r="8363" spans="1:25" x14ac:dyDescent="0.3">
      <c r="A8363" s="61" t="s">
        <v>1613</v>
      </c>
      <c r="B8363" s="61" t="s">
        <v>191</v>
      </c>
      <c r="C8363" s="61" t="s">
        <v>46</v>
      </c>
      <c r="D8363" s="36">
        <v>9</v>
      </c>
      <c r="E8363" s="36">
        <v>2012</v>
      </c>
      <c r="F8363" s="578">
        <v>4.3735944006330048</v>
      </c>
      <c r="G8363" s="578">
        <v>1063.3281084696425</v>
      </c>
      <c r="H8363" s="578">
        <v>0.96521813639750054</v>
      </c>
      <c r="I8363" s="578">
        <v>2.6919648793409499E-2</v>
      </c>
      <c r="J8363" s="578">
        <v>5.6297890187124652E-3</v>
      </c>
      <c r="K8363" s="578">
        <v>6.796924875961845</v>
      </c>
      <c r="L8363" s="578">
        <v>1502.8282229105575</v>
      </c>
      <c r="M8363" s="578">
        <v>1.1049553422344576</v>
      </c>
      <c r="N8363" s="578">
        <v>6.2454969611280775E-2</v>
      </c>
      <c r="O8363" s="578">
        <v>7.9567024270848653E-3</v>
      </c>
      <c r="P8363" s="578">
        <v>4.3735945993151546</v>
      </c>
      <c r="Q8363" s="578">
        <v>1063.3281084696425</v>
      </c>
      <c r="R8363" s="578">
        <v>0.96521828944484334</v>
      </c>
      <c r="S8363" s="578">
        <v>2.6919648793409499E-2</v>
      </c>
      <c r="T8363" s="578">
        <v>5.6297890211377847E-3</v>
      </c>
      <c r="U8363" s="578">
        <v>6.7969236764183698</v>
      </c>
      <c r="V8363" s="578">
        <v>1502.8282229105575</v>
      </c>
      <c r="W8363" s="578">
        <v>1.1049553328921276</v>
      </c>
      <c r="X8363" s="578">
        <v>6.2454962206478101E-2</v>
      </c>
      <c r="Y8363" s="578">
        <v>7.9567023737278433E-3</v>
      </c>
    </row>
    <row r="8364" spans="1:25" x14ac:dyDescent="0.3">
      <c r="A8364" s="61" t="s">
        <v>1614</v>
      </c>
      <c r="B8364" s="61" t="s">
        <v>191</v>
      </c>
      <c r="C8364" s="61" t="s">
        <v>46</v>
      </c>
      <c r="D8364" s="36">
        <v>10</v>
      </c>
      <c r="E8364" s="36">
        <v>2012</v>
      </c>
      <c r="F8364" s="578">
        <v>4.1891051018749224</v>
      </c>
      <c r="G8364" s="578">
        <v>1016.927151997878</v>
      </c>
      <c r="H8364" s="578">
        <v>0.90583709410081259</v>
      </c>
      <c r="I8364" s="578">
        <v>2.4300259334268E-2</v>
      </c>
      <c r="J8364" s="578">
        <v>5.3841089393245022E-3</v>
      </c>
      <c r="K8364" s="578">
        <v>6.74777876111329</v>
      </c>
      <c r="L8364" s="578">
        <v>1462.96665827433</v>
      </c>
      <c r="M8364" s="578">
        <v>0.9957211321840681</v>
      </c>
      <c r="N8364" s="578">
        <v>7.2351630870798503E-2</v>
      </c>
      <c r="O8364" s="578">
        <v>7.7456729219799493E-3</v>
      </c>
      <c r="P8364" s="578">
        <v>4.1891059363451797</v>
      </c>
      <c r="Q8364" s="578">
        <v>1016.927151997878</v>
      </c>
      <c r="R8364" s="578">
        <v>0.90583719437320975</v>
      </c>
      <c r="S8364" s="578">
        <v>2.4300259339421801E-2</v>
      </c>
      <c r="T8364" s="578">
        <v>5.3841089393245022E-3</v>
      </c>
      <c r="U8364" s="578">
        <v>6.7477781352645172</v>
      </c>
      <c r="V8364" s="578">
        <v>1462.9665540059375</v>
      </c>
      <c r="W8364" s="578">
        <v>0.99572099000215464</v>
      </c>
      <c r="X8364" s="578">
        <v>7.2351617881698332E-2</v>
      </c>
      <c r="Y8364" s="578">
        <v>7.7456729753369747E-3</v>
      </c>
    </row>
    <row r="8365" spans="1:25" x14ac:dyDescent="0.3">
      <c r="A8365" s="61" t="s">
        <v>1615</v>
      </c>
      <c r="B8365" s="61" t="s">
        <v>191</v>
      </c>
      <c r="C8365" s="61" t="s">
        <v>46</v>
      </c>
      <c r="D8365" s="36">
        <v>11</v>
      </c>
      <c r="E8365" s="36">
        <v>2012</v>
      </c>
      <c r="F8365" s="578">
        <v>5.2920312007481654</v>
      </c>
      <c r="G8365" s="578">
        <v>1158.9893811543725</v>
      </c>
      <c r="H8365" s="578">
        <v>0.78316242092599431</v>
      </c>
      <c r="I8365" s="578">
        <v>4.8331562051013494E-2</v>
      </c>
      <c r="J8365" s="578">
        <v>6.1362590155719429E-3</v>
      </c>
      <c r="K8365" s="578">
        <v>6.7133605530834695</v>
      </c>
      <c r="L8365" s="578">
        <v>1425.1805216471325</v>
      </c>
      <c r="M8365" s="578">
        <v>0.89437824084112993</v>
      </c>
      <c r="N8365" s="578">
        <v>8.1308827834618527E-2</v>
      </c>
      <c r="O8365" s="578">
        <v>7.5456118890239498E-3</v>
      </c>
      <c r="P8365" s="578">
        <v>5.2920314615184854</v>
      </c>
      <c r="Q8365" s="578">
        <v>1158.9893811543725</v>
      </c>
      <c r="R8365" s="578">
        <v>0.78316255286335901</v>
      </c>
      <c r="S8365" s="578">
        <v>4.8331570998016049E-2</v>
      </c>
      <c r="T8365" s="578">
        <v>6.1362592290000323E-3</v>
      </c>
      <c r="U8365" s="578">
        <v>6.7133593535296896</v>
      </c>
      <c r="V8365" s="578">
        <v>1425.1805216471325</v>
      </c>
      <c r="W8365" s="578">
        <v>0.89437814584622755</v>
      </c>
      <c r="X8365" s="578">
        <v>8.1308819613392744E-2</v>
      </c>
      <c r="Y8365" s="578">
        <v>7.5456118890239498E-3</v>
      </c>
    </row>
    <row r="8366" spans="1:25" x14ac:dyDescent="0.3">
      <c r="A8366" s="61" t="s">
        <v>1616</v>
      </c>
      <c r="B8366" s="61" t="s">
        <v>191</v>
      </c>
      <c r="C8366" s="61" t="s">
        <v>46</v>
      </c>
      <c r="D8366" s="36">
        <v>12</v>
      </c>
      <c r="E8366" s="36">
        <v>2012</v>
      </c>
      <c r="F8366" s="578">
        <v>6.1944186517794124</v>
      </c>
      <c r="G8366" s="578">
        <v>1275.2294807434025</v>
      </c>
      <c r="H8366" s="578">
        <v>0.68279551503655922</v>
      </c>
      <c r="I8366" s="578">
        <v>6.7993510315318376E-2</v>
      </c>
      <c r="J8366" s="578">
        <v>6.7516884664655646E-3</v>
      </c>
      <c r="K8366" s="578">
        <v>6.6831251254479849</v>
      </c>
      <c r="L8366" s="578">
        <v>1393.348000844315</v>
      </c>
      <c r="M8366" s="578">
        <v>0.8104965373252826</v>
      </c>
      <c r="N8366" s="578">
        <v>8.858228718023986E-2</v>
      </c>
      <c r="O8366" s="578">
        <v>7.3770699236774774E-3</v>
      </c>
      <c r="P8366" s="578">
        <v>6.1944185996253447</v>
      </c>
      <c r="Q8366" s="578">
        <v>1275.2294807434025</v>
      </c>
      <c r="R8366" s="578">
        <v>0.68279553689353578</v>
      </c>
      <c r="S8366" s="578">
        <v>6.7993521550609559E-2</v>
      </c>
      <c r="T8366" s="578">
        <v>6.7516884640402451E-3</v>
      </c>
      <c r="U8366" s="578">
        <v>6.6831239780585703</v>
      </c>
      <c r="V8366" s="578">
        <v>1393.348000844315</v>
      </c>
      <c r="W8366" s="578">
        <v>0.81049641594290678</v>
      </c>
      <c r="X8366" s="578">
        <v>8.8582275945251795E-2</v>
      </c>
      <c r="Y8366" s="578">
        <v>7.3770698169634327E-3</v>
      </c>
    </row>
    <row r="8367" spans="1:25" x14ac:dyDescent="0.3">
      <c r="A8367" s="61" t="s">
        <v>1617</v>
      </c>
      <c r="B8367" s="61" t="s">
        <v>191</v>
      </c>
      <c r="C8367" s="61" t="s">
        <v>46</v>
      </c>
      <c r="D8367" s="36">
        <v>13</v>
      </c>
      <c r="E8367" s="36">
        <v>2012</v>
      </c>
      <c r="F8367" s="578">
        <v>6.1323613493395825</v>
      </c>
      <c r="G8367" s="578">
        <v>1248.9069404602001</v>
      </c>
      <c r="H8367" s="578">
        <v>0.62379505320859552</v>
      </c>
      <c r="I8367" s="578">
        <v>6.9234672486648649E-2</v>
      </c>
      <c r="J8367" s="578">
        <v>6.6123218275606598E-3</v>
      </c>
      <c r="K8367" s="578">
        <v>6.5511343757971146</v>
      </c>
      <c r="L8367" s="578">
        <v>1355.5792732238749</v>
      </c>
      <c r="M8367" s="578">
        <v>0.74993543021264453</v>
      </c>
      <c r="N8367" s="578">
        <v>8.9191190333015855E-2</v>
      </c>
      <c r="O8367" s="578">
        <v>7.1771099416461405E-3</v>
      </c>
      <c r="P8367" s="578">
        <v>6.1323624446213145</v>
      </c>
      <c r="Q8367" s="578">
        <v>1248.9068883260049</v>
      </c>
      <c r="R8367" s="578">
        <v>0.62379520762381879</v>
      </c>
      <c r="S8367" s="578">
        <v>6.9234676726409775E-2</v>
      </c>
      <c r="T8367" s="578">
        <v>6.612321774203637E-3</v>
      </c>
      <c r="U8367" s="578">
        <v>6.5511331762536376</v>
      </c>
      <c r="V8367" s="578">
        <v>1355.5792732238749</v>
      </c>
      <c r="W8367" s="578">
        <v>0.74993533388381617</v>
      </c>
      <c r="X8367" s="578">
        <v>8.919117739575684E-2</v>
      </c>
      <c r="Y8367" s="578">
        <v>7.1771098858637973E-3</v>
      </c>
    </row>
    <row r="8368" spans="1:25" x14ac:dyDescent="0.3">
      <c r="A8368" s="61" t="s">
        <v>1618</v>
      </c>
      <c r="B8368" s="61" t="s">
        <v>191</v>
      </c>
      <c r="C8368" s="61" t="s">
        <v>46</v>
      </c>
      <c r="D8368" s="36">
        <v>14</v>
      </c>
      <c r="E8368" s="36">
        <v>2012</v>
      </c>
      <c r="F8368" s="578">
        <v>6.3979254905716481</v>
      </c>
      <c r="G8368" s="578">
        <v>1311.7460416157999</v>
      </c>
      <c r="H8368" s="578">
        <v>0.65824336235527847</v>
      </c>
      <c r="I8368" s="578">
        <v>6.8049255959825403E-2</v>
      </c>
      <c r="J8368" s="578">
        <v>6.94503087045935E-3</v>
      </c>
      <c r="K8368" s="578">
        <v>6.7787520264100696</v>
      </c>
      <c r="L8368" s="578">
        <v>1408.8639577229751</v>
      </c>
      <c r="M8368" s="578">
        <v>0.77302009084572343</v>
      </c>
      <c r="N8368" s="578">
        <v>8.7990445835202949E-2</v>
      </c>
      <c r="O8368" s="578">
        <v>7.4592099069074377E-3</v>
      </c>
      <c r="P8368" s="578">
        <v>6.3979256470338406</v>
      </c>
      <c r="Q8368" s="578">
        <v>1311.7460416157999</v>
      </c>
      <c r="R8368" s="578">
        <v>0.65824346303027848</v>
      </c>
      <c r="S8368" s="578">
        <v>6.8049267272726838E-2</v>
      </c>
      <c r="T8368" s="578">
        <v>6.94503087045935E-3</v>
      </c>
      <c r="U8368" s="578">
        <v>6.7787515570234929</v>
      </c>
      <c r="V8368" s="578">
        <v>1408.8638013203874</v>
      </c>
      <c r="W8368" s="578">
        <v>0.77301999585082093</v>
      </c>
      <c r="X8368" s="578">
        <v>8.7990436677500783E-2</v>
      </c>
      <c r="Y8368" s="578">
        <v>7.4592100136214824E-3</v>
      </c>
    </row>
    <row r="8369" spans="1:25" x14ac:dyDescent="0.3">
      <c r="A8369" s="61" t="s">
        <v>1619</v>
      </c>
      <c r="B8369" s="61" t="s">
        <v>191</v>
      </c>
      <c r="C8369" s="61" t="s">
        <v>46</v>
      </c>
      <c r="D8369" s="36">
        <v>15</v>
      </c>
      <c r="E8369" s="36">
        <v>2012</v>
      </c>
      <c r="F8369" s="578">
        <v>6.6565340355127729</v>
      </c>
      <c r="G8369" s="578">
        <v>1373.2775077819774</v>
      </c>
      <c r="H8369" s="578">
        <v>0.69442230069156063</v>
      </c>
      <c r="I8369" s="578">
        <v>6.6951129659173547E-2</v>
      </c>
      <c r="J8369" s="578">
        <v>7.2708099178271333E-3</v>
      </c>
      <c r="K8369" s="578">
        <v>6.9984449233825146</v>
      </c>
      <c r="L8369" s="578">
        <v>1459.6611442565875</v>
      </c>
      <c r="M8369" s="578">
        <v>0.79498736405124215</v>
      </c>
      <c r="N8369" s="578">
        <v>8.5072723386777696E-2</v>
      </c>
      <c r="O8369" s="578">
        <v>7.7281642006710094E-3</v>
      </c>
      <c r="P8369" s="578">
        <v>6.6565351307693401</v>
      </c>
      <c r="Q8369" s="578">
        <v>1373.2775077819774</v>
      </c>
      <c r="R8369" s="578">
        <v>0.69442241240176317</v>
      </c>
      <c r="S8369" s="578">
        <v>6.6951141088490304E-2</v>
      </c>
      <c r="T8369" s="578">
        <v>7.2708100196905373E-3</v>
      </c>
      <c r="U8369" s="578">
        <v>6.9984440888401824</v>
      </c>
      <c r="V8369" s="578">
        <v>1459.6613006591774</v>
      </c>
      <c r="W8369" s="578">
        <v>0.79498726377884477</v>
      </c>
      <c r="X8369" s="578">
        <v>8.5072710092693626E-2</v>
      </c>
      <c r="Y8369" s="578">
        <v>7.7281642516027153E-3</v>
      </c>
    </row>
    <row r="8370" spans="1:25" x14ac:dyDescent="0.3">
      <c r="A8370" s="580" t="s">
        <v>1620</v>
      </c>
      <c r="B8370" s="580" t="s">
        <v>191</v>
      </c>
      <c r="C8370" s="580" t="s">
        <v>46</v>
      </c>
      <c r="D8370" s="581">
        <v>16</v>
      </c>
      <c r="E8370" s="581">
        <v>2012</v>
      </c>
      <c r="F8370" s="582">
        <v>7.0392828981857702</v>
      </c>
      <c r="G8370" s="582">
        <v>1458.7343444824176</v>
      </c>
      <c r="H8370" s="582">
        <v>0.7429573389332893</v>
      </c>
      <c r="I8370" s="582">
        <v>6.6751042627705176E-2</v>
      </c>
      <c r="J8370" s="582">
        <v>7.7232556553402257E-3</v>
      </c>
      <c r="K8370" s="582">
        <v>7.3329192379896924</v>
      </c>
      <c r="L8370" s="582">
        <v>1533.5321006774852</v>
      </c>
      <c r="M8370" s="582">
        <v>0.83180367863678772</v>
      </c>
      <c r="N8370" s="582">
        <v>8.3958277412117796E-2</v>
      </c>
      <c r="O8370" s="582">
        <v>8.1192784612843117E-3</v>
      </c>
      <c r="P8370" s="582">
        <v>7.0392831068020305</v>
      </c>
      <c r="Q8370" s="582">
        <v>1458.7344487508099</v>
      </c>
      <c r="R8370" s="582">
        <v>0.74295739737863131</v>
      </c>
      <c r="S8370" s="582">
        <v>6.6751051723561688E-2</v>
      </c>
      <c r="T8370" s="582">
        <v>7.7232556504895876E-3</v>
      </c>
      <c r="U8370" s="582">
        <v>7.3329186121409249</v>
      </c>
      <c r="V8370" s="582">
        <v>1533.5321006774852</v>
      </c>
      <c r="W8370" s="582">
        <v>0.83180355797715733</v>
      </c>
      <c r="X8370" s="582">
        <v>8.3958261173696203E-2</v>
      </c>
      <c r="Y8370" s="582">
        <v>8.119278412777927E-3</v>
      </c>
    </row>
    <row r="8371" spans="1:25" x14ac:dyDescent="0.3">
      <c r="A8371" s="61" t="s">
        <v>1621</v>
      </c>
      <c r="B8371" s="61" t="s">
        <v>191</v>
      </c>
      <c r="C8371" s="61" t="s">
        <v>46</v>
      </c>
      <c r="D8371" s="36">
        <v>1</v>
      </c>
      <c r="E8371" s="36">
        <v>2020</v>
      </c>
      <c r="F8371" s="578">
        <v>12.233840132481401</v>
      </c>
      <c r="G8371" s="578">
        <v>6492.8207244873001</v>
      </c>
      <c r="H8371" s="578">
        <v>3.1638183780014502</v>
      </c>
      <c r="I8371" s="578">
        <v>9.8820595513946743E-2</v>
      </c>
      <c r="J8371" s="578">
        <v>3.4376184611270746E-2</v>
      </c>
      <c r="K8371" s="578">
        <v>11.906976123660501</v>
      </c>
      <c r="L8371" s="578">
        <v>6332.638303120928</v>
      </c>
      <c r="M8371" s="578">
        <v>3.1362288925253425</v>
      </c>
      <c r="N8371" s="578">
        <v>8.800367214492627E-2</v>
      </c>
      <c r="O8371" s="578">
        <v>3.3528101630508851E-2</v>
      </c>
      <c r="P8371" s="578">
        <v>12.233840132481376</v>
      </c>
      <c r="Q8371" s="578">
        <v>6492.8207244873001</v>
      </c>
      <c r="R8371" s="578">
        <v>3.1638183780014502</v>
      </c>
      <c r="S8371" s="578">
        <v>9.8820602317573419E-2</v>
      </c>
      <c r="T8371" s="578">
        <v>3.4376184087401798E-2</v>
      </c>
      <c r="U8371" s="578">
        <v>11.906976123660501</v>
      </c>
      <c r="V8371" s="578">
        <v>6332.6383565266897</v>
      </c>
      <c r="W8371" s="578">
        <v>3.1362287325318849</v>
      </c>
      <c r="X8371" s="578">
        <v>8.8003663310397898E-2</v>
      </c>
      <c r="Y8371" s="578">
        <v>3.3528100582770948E-2</v>
      </c>
    </row>
    <row r="8372" spans="1:25" x14ac:dyDescent="0.3">
      <c r="A8372" s="61" t="s">
        <v>1622</v>
      </c>
      <c r="B8372" s="61" t="s">
        <v>191</v>
      </c>
      <c r="C8372" s="61" t="s">
        <v>46</v>
      </c>
      <c r="D8372" s="36">
        <v>2</v>
      </c>
      <c r="E8372" s="36">
        <v>2020</v>
      </c>
      <c r="F8372" s="578">
        <v>7.6665515070198946</v>
      </c>
      <c r="G8372" s="578">
        <v>3824.2319997151653</v>
      </c>
      <c r="H8372" s="578">
        <v>1.8737209402024699</v>
      </c>
      <c r="I8372" s="578">
        <v>5.7147814746713224E-2</v>
      </c>
      <c r="J8372" s="578">
        <v>2.0247372623998627E-2</v>
      </c>
      <c r="K8372" s="578">
        <v>7.7437060256488595</v>
      </c>
      <c r="L8372" s="578">
        <v>3781.6663614908825</v>
      </c>
      <c r="M8372" s="578">
        <v>1.97908357752021</v>
      </c>
      <c r="N8372" s="578">
        <v>4.6176981277918999E-2</v>
      </c>
      <c r="O8372" s="578">
        <v>2.0022002106998074E-2</v>
      </c>
      <c r="P8372" s="578">
        <v>7.6665512462495773</v>
      </c>
      <c r="Q8372" s="578">
        <v>3824.2319997151653</v>
      </c>
      <c r="R8372" s="578">
        <v>1.8737209402024699</v>
      </c>
      <c r="S8372" s="578">
        <v>5.7147817905388323E-2</v>
      </c>
      <c r="T8372" s="578">
        <v>2.0247372623998627E-2</v>
      </c>
      <c r="U8372" s="578">
        <v>7.7437054519541517</v>
      </c>
      <c r="V8372" s="578">
        <v>3781.6663614908825</v>
      </c>
      <c r="W8372" s="578">
        <v>1.9790835759486025</v>
      </c>
      <c r="X8372" s="578">
        <v>4.6176979249745828E-2</v>
      </c>
      <c r="Y8372" s="578">
        <v>2.00220015928304E-2</v>
      </c>
    </row>
    <row r="8373" spans="1:25" x14ac:dyDescent="0.3">
      <c r="A8373" s="61" t="s">
        <v>1623</v>
      </c>
      <c r="B8373" s="61" t="s">
        <v>191</v>
      </c>
      <c r="C8373" s="61" t="s">
        <v>46</v>
      </c>
      <c r="D8373" s="36">
        <v>3</v>
      </c>
      <c r="E8373" s="36">
        <v>2020</v>
      </c>
      <c r="F8373" s="578">
        <v>4.1544694097974499</v>
      </c>
      <c r="G8373" s="578">
        <v>2025.6061935424752</v>
      </c>
      <c r="H8373" s="578">
        <v>0.98936109834661057</v>
      </c>
      <c r="I8373" s="578">
        <v>2.5868808646919199E-2</v>
      </c>
      <c r="J8373" s="578">
        <v>1.0724555080135626E-2</v>
      </c>
      <c r="K8373" s="578">
        <v>5.7827360448281926</v>
      </c>
      <c r="L8373" s="578">
        <v>2629.9387842814076</v>
      </c>
      <c r="M8373" s="578">
        <v>1.3487990628927875</v>
      </c>
      <c r="N8373" s="578">
        <v>2.730479580532115E-2</v>
      </c>
      <c r="O8373" s="578">
        <v>1.392419900124265E-2</v>
      </c>
      <c r="P8373" s="578">
        <v>4.1544693054893225</v>
      </c>
      <c r="Q8373" s="578">
        <v>2025.6061414082801</v>
      </c>
      <c r="R8373" s="578">
        <v>0.98936113528907277</v>
      </c>
      <c r="S8373" s="578">
        <v>2.5868808646919199E-2</v>
      </c>
      <c r="T8373" s="578">
        <v>1.0724555080135626E-2</v>
      </c>
      <c r="U8373" s="578">
        <v>5.7827356275956809</v>
      </c>
      <c r="V8373" s="578">
        <v>2629.9387842814076</v>
      </c>
      <c r="W8373" s="578">
        <v>1.3487989064305974</v>
      </c>
      <c r="X8373" s="578">
        <v>2.7304794191877521E-2</v>
      </c>
      <c r="Y8373" s="578">
        <v>1.392419900124265E-2</v>
      </c>
    </row>
    <row r="8374" spans="1:25" x14ac:dyDescent="0.3">
      <c r="A8374" s="61" t="s">
        <v>1624</v>
      </c>
      <c r="B8374" s="61" t="s">
        <v>191</v>
      </c>
      <c r="C8374" s="61" t="s">
        <v>46</v>
      </c>
      <c r="D8374" s="36">
        <v>4</v>
      </c>
      <c r="E8374" s="36">
        <v>2020</v>
      </c>
      <c r="F8374" s="578">
        <v>2.0823133802663225</v>
      </c>
      <c r="G8374" s="578">
        <v>1088.215319315585</v>
      </c>
      <c r="H8374" s="578">
        <v>0.54052618519926876</v>
      </c>
      <c r="I8374" s="578">
        <v>1.70438699278747E-2</v>
      </c>
      <c r="J8374" s="578">
        <v>5.7615392967515274E-3</v>
      </c>
      <c r="K8374" s="578">
        <v>5.0289874451711931</v>
      </c>
      <c r="L8374" s="578">
        <v>2225.3318761189726</v>
      </c>
      <c r="M8374" s="578">
        <v>1.0876601235940999</v>
      </c>
      <c r="N8374" s="578">
        <v>2.15927718236343E-2</v>
      </c>
      <c r="O8374" s="578">
        <v>1.178198642446655E-2</v>
      </c>
      <c r="P8374" s="578">
        <v>2.082313380264845</v>
      </c>
      <c r="Q8374" s="578">
        <v>1088.2153714497827</v>
      </c>
      <c r="R8374" s="578">
        <v>0.5405261585983675</v>
      </c>
      <c r="S8374" s="578">
        <v>1.70438699278747E-2</v>
      </c>
      <c r="T8374" s="578">
        <v>5.7615393501085502E-3</v>
      </c>
      <c r="U8374" s="578">
        <v>5.0289868193276499</v>
      </c>
      <c r="V8374" s="578">
        <v>2225.3318761189726</v>
      </c>
      <c r="W8374" s="578">
        <v>1.0876601225560649</v>
      </c>
      <c r="X8374" s="578">
        <v>2.15927718236343E-2</v>
      </c>
      <c r="Y8374" s="578">
        <v>1.178198642446655E-2</v>
      </c>
    </row>
    <row r="8375" spans="1:25" x14ac:dyDescent="0.3">
      <c r="A8375" s="61" t="s">
        <v>1625</v>
      </c>
      <c r="B8375" s="61" t="s">
        <v>191</v>
      </c>
      <c r="C8375" s="61" t="s">
        <v>46</v>
      </c>
      <c r="D8375" s="36">
        <v>5</v>
      </c>
      <c r="E8375" s="36">
        <v>2020</v>
      </c>
      <c r="F8375" s="578">
        <v>2.3443036777649278</v>
      </c>
      <c r="G8375" s="578">
        <v>1126.9641723632776</v>
      </c>
      <c r="H8375" s="578">
        <v>0.54705400184805775</v>
      </c>
      <c r="I8375" s="578">
        <v>1.8340564784011776E-2</v>
      </c>
      <c r="J8375" s="578">
        <v>5.9667002448501628E-3</v>
      </c>
      <c r="K8375" s="578">
        <v>4.5585545866924768</v>
      </c>
      <c r="L8375" s="578">
        <v>1991.0425109863224</v>
      </c>
      <c r="M8375" s="578">
        <v>0.92504340596497003</v>
      </c>
      <c r="N8375" s="578">
        <v>1.9991865373716125E-2</v>
      </c>
      <c r="O8375" s="578">
        <v>1.0541562563351625E-2</v>
      </c>
      <c r="P8375" s="578">
        <v>2.3443036777654576</v>
      </c>
      <c r="Q8375" s="578">
        <v>1126.9641723632776</v>
      </c>
      <c r="R8375" s="578">
        <v>0.54705402796874547</v>
      </c>
      <c r="S8375" s="578">
        <v>1.8340566355618624E-2</v>
      </c>
      <c r="T8375" s="578">
        <v>5.9667002448501628E-3</v>
      </c>
      <c r="U8375" s="578">
        <v>4.5585541173058965</v>
      </c>
      <c r="V8375" s="578">
        <v>1991.0425109863224</v>
      </c>
      <c r="W8375" s="578">
        <v>0.92504334791252973</v>
      </c>
      <c r="X8375" s="578">
        <v>1.9991865347947099E-2</v>
      </c>
      <c r="Y8375" s="578">
        <v>1.0541562563351625E-2</v>
      </c>
    </row>
    <row r="8376" spans="1:25" x14ac:dyDescent="0.3">
      <c r="A8376" s="61" t="s">
        <v>1626</v>
      </c>
      <c r="B8376" s="61" t="s">
        <v>191</v>
      </c>
      <c r="C8376" s="61" t="s">
        <v>46</v>
      </c>
      <c r="D8376" s="36">
        <v>6</v>
      </c>
      <c r="E8376" s="36">
        <v>2020</v>
      </c>
      <c r="F8376" s="578">
        <v>2.5015000498969999</v>
      </c>
      <c r="G8376" s="578">
        <v>1150.2174911498976</v>
      </c>
      <c r="H8376" s="578">
        <v>0.55096912531977649</v>
      </c>
      <c r="I8376" s="578">
        <v>1.911853446881645E-2</v>
      </c>
      <c r="J8376" s="578">
        <v>6.0898160591022999E-3</v>
      </c>
      <c r="K8376" s="578">
        <v>4.1834873784682696</v>
      </c>
      <c r="L8376" s="578">
        <v>1820.3850873311301</v>
      </c>
      <c r="M8376" s="578">
        <v>0.79525523384412078</v>
      </c>
      <c r="N8376" s="578">
        <v>1.8495791315217499E-2</v>
      </c>
      <c r="O8376" s="578">
        <v>9.6380178195734634E-3</v>
      </c>
      <c r="P8376" s="578">
        <v>2.5015000498969999</v>
      </c>
      <c r="Q8376" s="578">
        <v>1150.2174911498976</v>
      </c>
      <c r="R8376" s="578">
        <v>0.55096914125412355</v>
      </c>
      <c r="S8376" s="578">
        <v>1.9118534515882826E-2</v>
      </c>
      <c r="T8376" s="578">
        <v>6.0898160057452771E-3</v>
      </c>
      <c r="U8376" s="578">
        <v>4.1834873784682696</v>
      </c>
      <c r="V8376" s="578">
        <v>1820.3850873311301</v>
      </c>
      <c r="W8376" s="578">
        <v>0.79525515995919671</v>
      </c>
      <c r="X8376" s="578">
        <v>1.8495791315217499E-2</v>
      </c>
      <c r="Y8376" s="578">
        <v>9.6380177710670874E-3</v>
      </c>
    </row>
    <row r="8377" spans="1:25" x14ac:dyDescent="0.3">
      <c r="A8377" s="61" t="s">
        <v>1627</v>
      </c>
      <c r="B8377" s="61" t="s">
        <v>191</v>
      </c>
      <c r="C8377" s="61" t="s">
        <v>46</v>
      </c>
      <c r="D8377" s="36">
        <v>7</v>
      </c>
      <c r="E8377" s="36">
        <v>2020</v>
      </c>
      <c r="F8377" s="578">
        <v>2.6062942142016201</v>
      </c>
      <c r="G8377" s="578">
        <v>1165.7207374572724</v>
      </c>
      <c r="H8377" s="578">
        <v>0.55358006036840324</v>
      </c>
      <c r="I8377" s="578">
        <v>1.9637251025415001E-2</v>
      </c>
      <c r="J8377" s="578">
        <v>6.17189427672807E-3</v>
      </c>
      <c r="K8377" s="578">
        <v>4.2094984549330503</v>
      </c>
      <c r="L8377" s="578">
        <v>1786.4674911498973</v>
      </c>
      <c r="M8377" s="578">
        <v>0.7449339940455193</v>
      </c>
      <c r="N8377" s="578">
        <v>2.5532742249197299E-2</v>
      </c>
      <c r="O8377" s="578">
        <v>9.4584336814781001E-3</v>
      </c>
      <c r="P8377" s="578">
        <v>2.6062942142016201</v>
      </c>
      <c r="Q8377" s="578">
        <v>1165.7207374572724</v>
      </c>
      <c r="R8377" s="578">
        <v>0.55358006058183151</v>
      </c>
      <c r="S8377" s="578">
        <v>1.9637251025415001E-2</v>
      </c>
      <c r="T8377" s="578">
        <v>6.1718943300850954E-3</v>
      </c>
      <c r="U8377" s="578">
        <v>4.2094984549330503</v>
      </c>
      <c r="V8377" s="578">
        <v>1786.4674911498973</v>
      </c>
      <c r="W8377" s="578">
        <v>0.74493396206040974</v>
      </c>
      <c r="X8377" s="578">
        <v>2.5532741201459399E-2</v>
      </c>
      <c r="Y8377" s="578">
        <v>9.4584336814781001E-3</v>
      </c>
    </row>
    <row r="8378" spans="1:25" x14ac:dyDescent="0.3">
      <c r="A8378" s="61" t="s">
        <v>1628</v>
      </c>
      <c r="B8378" s="61" t="s">
        <v>191</v>
      </c>
      <c r="C8378" s="61" t="s">
        <v>46</v>
      </c>
      <c r="D8378" s="36">
        <v>8</v>
      </c>
      <c r="E8378" s="36">
        <v>2020</v>
      </c>
      <c r="F8378" s="578">
        <v>2.4528680532243126</v>
      </c>
      <c r="G8378" s="578">
        <v>1087.068970998125</v>
      </c>
      <c r="H8378" s="578">
        <v>0.49642752688669073</v>
      </c>
      <c r="I8378" s="578">
        <v>1.7110900225816201E-2</v>
      </c>
      <c r="J8378" s="578">
        <v>5.7554818437589896E-3</v>
      </c>
      <c r="K8378" s="578">
        <v>3.6461257202900001</v>
      </c>
      <c r="L8378" s="578">
        <v>1500.5466804504324</v>
      </c>
      <c r="M8378" s="578">
        <v>0.5722321459252262</v>
      </c>
      <c r="N8378" s="578">
        <v>2.7499253644464202E-2</v>
      </c>
      <c r="O8378" s="578">
        <v>7.9446238742093504E-3</v>
      </c>
      <c r="P8378" s="578">
        <v>2.4528680532227201</v>
      </c>
      <c r="Q8378" s="578">
        <v>1087.068970998125</v>
      </c>
      <c r="R8378" s="578">
        <v>0.49642753734466749</v>
      </c>
      <c r="S8378" s="578">
        <v>1.7110900225816201E-2</v>
      </c>
      <c r="T8378" s="578">
        <v>5.7554818437589896E-3</v>
      </c>
      <c r="U8378" s="578">
        <v>3.6461257202900001</v>
      </c>
      <c r="V8378" s="578">
        <v>1500.5466804504324</v>
      </c>
      <c r="W8378" s="578">
        <v>0.57223215058426502</v>
      </c>
      <c r="X8378" s="578">
        <v>2.7499254676513304E-2</v>
      </c>
      <c r="Y8378" s="578">
        <v>7.9446239251410554E-3</v>
      </c>
    </row>
    <row r="8379" spans="1:25" x14ac:dyDescent="0.3">
      <c r="A8379" s="61" t="s">
        <v>1629</v>
      </c>
      <c r="B8379" s="61" t="s">
        <v>191</v>
      </c>
      <c r="C8379" s="61" t="s">
        <v>46</v>
      </c>
      <c r="D8379" s="36">
        <v>9</v>
      </c>
      <c r="E8379" s="36">
        <v>2020</v>
      </c>
      <c r="F8379" s="578">
        <v>2.3377996568238602</v>
      </c>
      <c r="G8379" s="578">
        <v>1028.0865205128937</v>
      </c>
      <c r="H8379" s="578">
        <v>0.45356416360785529</v>
      </c>
      <c r="I8379" s="578">
        <v>1.52160623897164E-2</v>
      </c>
      <c r="J8379" s="578">
        <v>5.4431922665874747E-3</v>
      </c>
      <c r="K8379" s="578">
        <v>3.6166846168052826</v>
      </c>
      <c r="L8379" s="578">
        <v>1453.5663350423126</v>
      </c>
      <c r="M8379" s="578">
        <v>0.50291092969564444</v>
      </c>
      <c r="N8379" s="578">
        <v>3.4825795239460874E-2</v>
      </c>
      <c r="O8379" s="578">
        <v>7.6958859378161472E-3</v>
      </c>
      <c r="P8379" s="578">
        <v>2.3377996046703275</v>
      </c>
      <c r="Q8379" s="578">
        <v>1028.0865205128937</v>
      </c>
      <c r="R8379" s="578">
        <v>0.45356415315957976</v>
      </c>
      <c r="S8379" s="578">
        <v>1.5216062379333E-2</v>
      </c>
      <c r="T8379" s="578">
        <v>5.4431923199444975E-3</v>
      </c>
      <c r="U8379" s="578">
        <v>3.616684616763445</v>
      </c>
      <c r="V8379" s="578">
        <v>1453.5663350423126</v>
      </c>
      <c r="W8379" s="578">
        <v>0.502910913768573</v>
      </c>
      <c r="X8379" s="578">
        <v>3.4825795244614675E-2</v>
      </c>
      <c r="Y8379" s="578">
        <v>7.6958859378161472E-3</v>
      </c>
    </row>
    <row r="8380" spans="1:25" x14ac:dyDescent="0.3">
      <c r="A8380" s="61" t="s">
        <v>1630</v>
      </c>
      <c r="B8380" s="61" t="s">
        <v>191</v>
      </c>
      <c r="C8380" s="61" t="s">
        <v>46</v>
      </c>
      <c r="D8380" s="36">
        <v>10</v>
      </c>
      <c r="E8380" s="36">
        <v>2020</v>
      </c>
      <c r="F8380" s="578">
        <v>2.2482998817051749</v>
      </c>
      <c r="G8380" s="578">
        <v>982.207424163817</v>
      </c>
      <c r="H8380" s="578">
        <v>0.42022470984860094</v>
      </c>
      <c r="I8380" s="578">
        <v>1.37423657183338E-2</v>
      </c>
      <c r="J8380" s="578">
        <v>5.2002858137711848E-3</v>
      </c>
      <c r="K8380" s="578">
        <v>3.5914736001141097</v>
      </c>
      <c r="L8380" s="578">
        <v>1414.4023857116649</v>
      </c>
      <c r="M8380" s="578">
        <v>0.44642173967925652</v>
      </c>
      <c r="N8380" s="578">
        <v>4.0276254556374604E-2</v>
      </c>
      <c r="O8380" s="578">
        <v>7.4885482851338205E-3</v>
      </c>
      <c r="P8380" s="578">
        <v>2.24829988170411</v>
      </c>
      <c r="Q8380" s="578">
        <v>982.20743465423448</v>
      </c>
      <c r="R8380" s="578">
        <v>0.420224709848601</v>
      </c>
      <c r="S8380" s="578">
        <v>1.3742365707950399E-2</v>
      </c>
      <c r="T8380" s="578">
        <v>5.2002858137711848E-3</v>
      </c>
      <c r="U8380" s="578">
        <v>3.5914731307275325</v>
      </c>
      <c r="V8380" s="578">
        <v>1414.4023857116649</v>
      </c>
      <c r="W8380" s="578">
        <v>0.44642172388557749</v>
      </c>
      <c r="X8380" s="578">
        <v>4.0276254546067002E-2</v>
      </c>
      <c r="Y8380" s="578">
        <v>7.4885482851338205E-3</v>
      </c>
    </row>
    <row r="8381" spans="1:25" x14ac:dyDescent="0.3">
      <c r="A8381" s="61" t="s">
        <v>1631</v>
      </c>
      <c r="B8381" s="61" t="s">
        <v>191</v>
      </c>
      <c r="C8381" s="61" t="s">
        <v>46</v>
      </c>
      <c r="D8381" s="36">
        <v>11</v>
      </c>
      <c r="E8381" s="36">
        <v>2020</v>
      </c>
      <c r="F8381" s="578">
        <v>2.8308113754173925</v>
      </c>
      <c r="G8381" s="578">
        <v>1120.18800735473</v>
      </c>
      <c r="H8381" s="578">
        <v>0.34919228492071802</v>
      </c>
      <c r="I8381" s="578">
        <v>2.6861587350140301E-2</v>
      </c>
      <c r="J8381" s="578">
        <v>5.9308151879425425E-3</v>
      </c>
      <c r="K8381" s="578">
        <v>3.5775130233669099</v>
      </c>
      <c r="L8381" s="578">
        <v>1378.2671661376899</v>
      </c>
      <c r="M8381" s="578">
        <v>0.395221964824789</v>
      </c>
      <c r="N8381" s="578">
        <v>4.5189918544565402E-2</v>
      </c>
      <c r="O8381" s="578">
        <v>7.2972277630469727E-3</v>
      </c>
      <c r="P8381" s="578">
        <v>2.8308117404958399</v>
      </c>
      <c r="Q8381" s="578">
        <v>1120.1880594889251</v>
      </c>
      <c r="R8381" s="578">
        <v>0.34919228534757402</v>
      </c>
      <c r="S8381" s="578">
        <v>2.6861587350140301E-2</v>
      </c>
      <c r="T8381" s="578">
        <v>5.9308151879425425E-3</v>
      </c>
      <c r="U8381" s="578">
        <v>3.5775130233669099</v>
      </c>
      <c r="V8381" s="578">
        <v>1378.2671661376899</v>
      </c>
      <c r="W8381" s="578">
        <v>0.39522196397107678</v>
      </c>
      <c r="X8381" s="578">
        <v>4.5189913983146299E-2</v>
      </c>
      <c r="Y8381" s="578">
        <v>7.2972278164039946E-3</v>
      </c>
    </row>
    <row r="8382" spans="1:25" x14ac:dyDescent="0.3">
      <c r="A8382" s="61" t="s">
        <v>1632</v>
      </c>
      <c r="B8382" s="61" t="s">
        <v>191</v>
      </c>
      <c r="C8382" s="61" t="s">
        <v>46</v>
      </c>
      <c r="D8382" s="36">
        <v>12</v>
      </c>
      <c r="E8382" s="36">
        <v>2020</v>
      </c>
      <c r="F8382" s="578">
        <v>3.3074123546248302</v>
      </c>
      <c r="G8382" s="578">
        <v>1233.0833129882751</v>
      </c>
      <c r="H8382" s="578">
        <v>0.29107613602294147</v>
      </c>
      <c r="I8382" s="578">
        <v>3.7595476838760002E-2</v>
      </c>
      <c r="J8382" s="578">
        <v>6.5285541835085753E-3</v>
      </c>
      <c r="K8382" s="578">
        <v>3.564713315412515</v>
      </c>
      <c r="L8382" s="578">
        <v>1347.8113365173301</v>
      </c>
      <c r="M8382" s="578">
        <v>0.35300790352630373</v>
      </c>
      <c r="N8382" s="578">
        <v>4.9177547247381825E-2</v>
      </c>
      <c r="O8382" s="578">
        <v>7.1359750145347754E-3</v>
      </c>
      <c r="P8382" s="578">
        <v>3.3074123546248302</v>
      </c>
      <c r="Q8382" s="578">
        <v>1233.0833129882751</v>
      </c>
      <c r="R8382" s="578">
        <v>0.29107613617937456</v>
      </c>
      <c r="S8382" s="578">
        <v>3.7595477362628957E-2</v>
      </c>
      <c r="T8382" s="578">
        <v>6.5285542344402769E-3</v>
      </c>
      <c r="U8382" s="578">
        <v>3.5647132632584499</v>
      </c>
      <c r="V8382" s="578">
        <v>1347.8113365173301</v>
      </c>
      <c r="W8382" s="578">
        <v>0.35300786695734071</v>
      </c>
      <c r="X8382" s="578">
        <v>4.9177539379040028E-2</v>
      </c>
      <c r="Y8382" s="578">
        <v>7.1359751212488193E-3</v>
      </c>
    </row>
    <row r="8383" spans="1:25" x14ac:dyDescent="0.3">
      <c r="A8383" s="61" t="s">
        <v>1633</v>
      </c>
      <c r="B8383" s="61" t="s">
        <v>191</v>
      </c>
      <c r="C8383" s="61" t="s">
        <v>46</v>
      </c>
      <c r="D8383" s="36">
        <v>13</v>
      </c>
      <c r="E8383" s="36">
        <v>2020</v>
      </c>
      <c r="F8383" s="578">
        <v>3.259100485505765</v>
      </c>
      <c r="G8383" s="578">
        <v>1208.0249226887977</v>
      </c>
      <c r="H8383" s="578">
        <v>0.261103662895038</v>
      </c>
      <c r="I8383" s="578">
        <v>3.8275000522844452E-2</v>
      </c>
      <c r="J8383" s="578">
        <v>6.3958821507791646E-3</v>
      </c>
      <c r="K8383" s="578">
        <v>3.4806992867186097</v>
      </c>
      <c r="L8383" s="578">
        <v>1311.6388702392524</v>
      </c>
      <c r="M8383" s="578">
        <v>0.32252698933007151</v>
      </c>
      <c r="N8383" s="578">
        <v>4.9514851755399471E-2</v>
      </c>
      <c r="O8383" s="578">
        <v>6.944446596511015E-3</v>
      </c>
      <c r="P8383" s="578">
        <v>3.2591004855057646</v>
      </c>
      <c r="Q8383" s="578">
        <v>1208.0249226887977</v>
      </c>
      <c r="R8383" s="578">
        <v>0.26110367872752199</v>
      </c>
      <c r="S8383" s="578">
        <v>3.8274999998975504E-2</v>
      </c>
      <c r="T8383" s="578">
        <v>6.3958822041361874E-3</v>
      </c>
      <c r="U8383" s="578">
        <v>3.4806992866976949</v>
      </c>
      <c r="V8383" s="578">
        <v>1311.6388702392524</v>
      </c>
      <c r="W8383" s="578">
        <v>0.32252698858307327</v>
      </c>
      <c r="X8383" s="578">
        <v>4.9514848591570571E-2</v>
      </c>
      <c r="Y8383" s="578">
        <v>6.9444464388652653E-3</v>
      </c>
    </row>
    <row r="8384" spans="1:25" x14ac:dyDescent="0.3">
      <c r="A8384" s="61" t="s">
        <v>1634</v>
      </c>
      <c r="B8384" s="61" t="s">
        <v>191</v>
      </c>
      <c r="C8384" s="61" t="s">
        <v>46</v>
      </c>
      <c r="D8384" s="36">
        <v>14</v>
      </c>
      <c r="E8384" s="36">
        <v>2020</v>
      </c>
      <c r="F8384" s="578">
        <v>3.3740462632249475</v>
      </c>
      <c r="G8384" s="578">
        <v>1267.75607935587</v>
      </c>
      <c r="H8384" s="578">
        <v>0.27411630307324153</v>
      </c>
      <c r="I8384" s="578">
        <v>3.7631748927803174E-2</v>
      </c>
      <c r="J8384" s="578">
        <v>6.7121208849130146E-3</v>
      </c>
      <c r="K8384" s="578">
        <v>3.5772331089537999</v>
      </c>
      <c r="L8384" s="578">
        <v>1362.1970621744749</v>
      </c>
      <c r="M8384" s="578">
        <v>0.32987159050147302</v>
      </c>
      <c r="N8384" s="578">
        <v>4.8859287529770222E-2</v>
      </c>
      <c r="O8384" s="578">
        <v>7.2121430906311856E-3</v>
      </c>
      <c r="P8384" s="578">
        <v>3.3740461589116673</v>
      </c>
      <c r="Q8384" s="578">
        <v>1267.75607935587</v>
      </c>
      <c r="R8384" s="578">
        <v>0.27411631331779029</v>
      </c>
      <c r="S8384" s="578">
        <v>3.7631755748407131E-2</v>
      </c>
      <c r="T8384" s="578">
        <v>6.7121208315559918E-3</v>
      </c>
      <c r="U8384" s="578">
        <v>3.5772331089537999</v>
      </c>
      <c r="V8384" s="578">
        <v>1362.1970621744749</v>
      </c>
      <c r="W8384" s="578">
        <v>0.32987159028804502</v>
      </c>
      <c r="X8384" s="578">
        <v>4.8859285963468779E-2</v>
      </c>
      <c r="Y8384" s="578">
        <v>7.2121430906311856E-3</v>
      </c>
    </row>
    <row r="8385" spans="1:25" x14ac:dyDescent="0.3">
      <c r="A8385" s="61" t="s">
        <v>1635</v>
      </c>
      <c r="B8385" s="61" t="s">
        <v>191</v>
      </c>
      <c r="C8385" s="61" t="s">
        <v>46</v>
      </c>
      <c r="D8385" s="36">
        <v>15</v>
      </c>
      <c r="E8385" s="36">
        <v>2020</v>
      </c>
      <c r="F8385" s="578">
        <v>3.48804954841337</v>
      </c>
      <c r="G8385" s="578">
        <v>1326.2566757202073</v>
      </c>
      <c r="H8385" s="578">
        <v>0.288248680076018</v>
      </c>
      <c r="I8385" s="578">
        <v>3.7035532436069198E-2</v>
      </c>
      <c r="J8385" s="578">
        <v>7.0218576486998519E-3</v>
      </c>
      <c r="K8385" s="578">
        <v>3.6713769267371301</v>
      </c>
      <c r="L8385" s="578">
        <v>1410.3845901489199</v>
      </c>
      <c r="M8385" s="578">
        <v>0.33704108697565949</v>
      </c>
      <c r="N8385" s="578">
        <v>4.7239313941948476E-2</v>
      </c>
      <c r="O8385" s="578">
        <v>7.4672659757197774E-3</v>
      </c>
      <c r="P8385" s="578">
        <v>3.488049548408215</v>
      </c>
      <c r="Q8385" s="578">
        <v>1326.2566757202073</v>
      </c>
      <c r="R8385" s="578">
        <v>0.28824868033674</v>
      </c>
      <c r="S8385" s="578">
        <v>3.7035532965091947E-2</v>
      </c>
      <c r="T8385" s="578">
        <v>7.0218576486998519E-3</v>
      </c>
      <c r="U8385" s="578">
        <v>3.6713769267371301</v>
      </c>
      <c r="V8385" s="578">
        <v>1410.3845901489199</v>
      </c>
      <c r="W8385" s="578">
        <v>0.33704107053927124</v>
      </c>
      <c r="X8385" s="578">
        <v>4.7239311830556553E-2</v>
      </c>
      <c r="Y8385" s="578">
        <v>7.467265924788075E-3</v>
      </c>
    </row>
    <row r="8386" spans="1:25" x14ac:dyDescent="0.3">
      <c r="A8386" s="580" t="s">
        <v>1636</v>
      </c>
      <c r="B8386" s="580" t="s">
        <v>191</v>
      </c>
      <c r="C8386" s="580" t="s">
        <v>46</v>
      </c>
      <c r="D8386" s="581">
        <v>16</v>
      </c>
      <c r="E8386" s="581">
        <v>2020</v>
      </c>
      <c r="F8386" s="582">
        <v>3.67138694103914</v>
      </c>
      <c r="G8386" s="582">
        <v>1407.7437502543075</v>
      </c>
      <c r="H8386" s="582">
        <v>0.30780712654814102</v>
      </c>
      <c r="I8386" s="582">
        <v>3.6922108318625101E-2</v>
      </c>
      <c r="J8386" s="582">
        <v>7.4532814251142502E-3</v>
      </c>
      <c r="K8386" s="582">
        <v>3.8303831023222226</v>
      </c>
      <c r="L8386" s="582">
        <v>1480.7475528717</v>
      </c>
      <c r="M8386" s="582">
        <v>0.35093598706589496</v>
      </c>
      <c r="N8386" s="582">
        <v>4.6611808002277599E-2</v>
      </c>
      <c r="O8386" s="582">
        <v>7.8398091670048072E-3</v>
      </c>
      <c r="P8386" s="582">
        <v>3.6713869410286799</v>
      </c>
      <c r="Q8386" s="582">
        <v>1407.7437502543075</v>
      </c>
      <c r="R8386" s="582">
        <v>0.307807126601498</v>
      </c>
      <c r="S8386" s="582">
        <v>3.6922115175305678E-2</v>
      </c>
      <c r="T8386" s="582">
        <v>7.4532814275395697E-3</v>
      </c>
      <c r="U8386" s="582">
        <v>3.8303828937059672</v>
      </c>
      <c r="V8386" s="582">
        <v>1480.7476043701126</v>
      </c>
      <c r="W8386" s="582">
        <v>0.35093596150788126</v>
      </c>
      <c r="X8386" s="582">
        <v>4.6611805367016701E-2</v>
      </c>
      <c r="Y8386" s="582">
        <v>7.8398091670048072E-3</v>
      </c>
    </row>
    <row r="8387" spans="1:25" x14ac:dyDescent="0.3">
      <c r="A8387" s="61" t="s">
        <v>1637</v>
      </c>
      <c r="B8387" s="61" t="s">
        <v>191</v>
      </c>
      <c r="C8387" s="61" t="s">
        <v>46</v>
      </c>
      <c r="D8387" s="36">
        <v>1</v>
      </c>
      <c r="E8387" s="36">
        <v>2030</v>
      </c>
      <c r="F8387" s="578">
        <v>6.3546042640227798</v>
      </c>
      <c r="G8387" s="578">
        <v>6370.603210449216</v>
      </c>
      <c r="H8387" s="578">
        <v>1.32216518558561</v>
      </c>
      <c r="I8387" s="578">
        <v>1.778888144576735E-2</v>
      </c>
      <c r="J8387" s="578">
        <v>3.3729077549651224E-2</v>
      </c>
      <c r="K8387" s="578">
        <v>6.1053643870400203</v>
      </c>
      <c r="L8387" s="578">
        <v>6210.8080139160083</v>
      </c>
      <c r="M8387" s="578">
        <v>1.3161873593926401</v>
      </c>
      <c r="N8387" s="578">
        <v>1.6397337065427502E-2</v>
      </c>
      <c r="O8387" s="578">
        <v>3.2883063734819452E-2</v>
      </c>
      <c r="P8387" s="578">
        <v>6.3546042640227798</v>
      </c>
      <c r="Q8387" s="578">
        <v>6370.6031570434534</v>
      </c>
      <c r="R8387" s="578">
        <v>1.32216518558561</v>
      </c>
      <c r="S8387" s="578">
        <v>1.7788881450996951E-2</v>
      </c>
      <c r="T8387" s="578">
        <v>3.3729077549651224E-2</v>
      </c>
      <c r="U8387" s="578">
        <v>6.1053643870400203</v>
      </c>
      <c r="V8387" s="578">
        <v>6210.8080139160083</v>
      </c>
      <c r="W8387" s="578">
        <v>1.3161873593926401</v>
      </c>
      <c r="X8387" s="578">
        <v>1.639733758929645E-2</v>
      </c>
      <c r="Y8387" s="578">
        <v>3.2883063734819452E-2</v>
      </c>
    </row>
    <row r="8388" spans="1:25" x14ac:dyDescent="0.3">
      <c r="A8388" s="61" t="s">
        <v>1638</v>
      </c>
      <c r="B8388" s="61" t="s">
        <v>191</v>
      </c>
      <c r="C8388" s="61" t="s">
        <v>46</v>
      </c>
      <c r="D8388" s="36">
        <v>2</v>
      </c>
      <c r="E8388" s="36">
        <v>2030</v>
      </c>
      <c r="F8388" s="578">
        <v>4.0607126348622797</v>
      </c>
      <c r="G8388" s="578">
        <v>3756.9274393717401</v>
      </c>
      <c r="H8388" s="578">
        <v>0.79364160913974002</v>
      </c>
      <c r="I8388" s="578">
        <v>9.9987247316827618E-3</v>
      </c>
      <c r="J8388" s="578">
        <v>1.9890996899145301E-2</v>
      </c>
      <c r="K8388" s="578">
        <v>4.0229007972322908</v>
      </c>
      <c r="L8388" s="578">
        <v>3711.1133295694954</v>
      </c>
      <c r="M8388" s="578">
        <v>0.86402313721676616</v>
      </c>
      <c r="N8388" s="578">
        <v>8.7664137266377368E-3</v>
      </c>
      <c r="O8388" s="578">
        <v>1.9648452871479025E-2</v>
      </c>
      <c r="P8388" s="578">
        <v>4.0607126348622797</v>
      </c>
      <c r="Q8388" s="578">
        <v>3756.9272842407199</v>
      </c>
      <c r="R8388" s="578">
        <v>0.79364161441723458</v>
      </c>
      <c r="S8388" s="578">
        <v>9.998724587224686E-3</v>
      </c>
      <c r="T8388" s="578">
        <v>1.9890995851407401E-2</v>
      </c>
      <c r="U8388" s="578">
        <v>4.0229007972322908</v>
      </c>
      <c r="V8388" s="578">
        <v>3711.1133295694954</v>
      </c>
      <c r="W8388" s="578">
        <v>0.8640231583267447</v>
      </c>
      <c r="X8388" s="578">
        <v>8.7664137768115272E-3</v>
      </c>
      <c r="Y8388" s="578">
        <v>1.9648451823741149E-2</v>
      </c>
    </row>
    <row r="8389" spans="1:25" x14ac:dyDescent="0.3">
      <c r="A8389" s="61" t="s">
        <v>1639</v>
      </c>
      <c r="B8389" s="61" t="s">
        <v>191</v>
      </c>
      <c r="C8389" s="61" t="s">
        <v>46</v>
      </c>
      <c r="D8389" s="36">
        <v>3</v>
      </c>
      <c r="E8389" s="36">
        <v>2030</v>
      </c>
      <c r="F8389" s="578">
        <v>2.1800477325741627</v>
      </c>
      <c r="G8389" s="578">
        <v>1989.505107879635</v>
      </c>
      <c r="H8389" s="578">
        <v>0.41683454521989877</v>
      </c>
      <c r="I8389" s="578">
        <v>4.6032434673293175E-3</v>
      </c>
      <c r="J8389" s="578">
        <v>1.0533388636152526E-2</v>
      </c>
      <c r="K8389" s="578">
        <v>2.9465177831370899</v>
      </c>
      <c r="L8389" s="578">
        <v>2571.6295827229746</v>
      </c>
      <c r="M8389" s="578">
        <v>0.58513518501422301</v>
      </c>
      <c r="N8389" s="578">
        <v>5.1548673755519268E-3</v>
      </c>
      <c r="O8389" s="578">
        <v>1.3615469297898574E-2</v>
      </c>
      <c r="P8389" s="578">
        <v>2.1800475239579051</v>
      </c>
      <c r="Q8389" s="578">
        <v>1989.505107879635</v>
      </c>
      <c r="R8389" s="578">
        <v>0.41683454986195945</v>
      </c>
      <c r="S8389" s="578">
        <v>4.6032436230613351E-3</v>
      </c>
      <c r="T8389" s="578">
        <v>1.0533388636152526E-2</v>
      </c>
      <c r="U8389" s="578">
        <v>2.9465177831370899</v>
      </c>
      <c r="V8389" s="578">
        <v>2571.6295827229746</v>
      </c>
      <c r="W8389" s="578">
        <v>0.58513518506515472</v>
      </c>
      <c r="X8389" s="578">
        <v>5.1548665585983127E-3</v>
      </c>
      <c r="Y8389" s="578">
        <v>1.3615469816916899E-2</v>
      </c>
    </row>
    <row r="8390" spans="1:25" x14ac:dyDescent="0.3">
      <c r="A8390" s="61" t="s">
        <v>1640</v>
      </c>
      <c r="B8390" s="61" t="s">
        <v>191</v>
      </c>
      <c r="C8390" s="61" t="s">
        <v>46</v>
      </c>
      <c r="D8390" s="36">
        <v>4</v>
      </c>
      <c r="E8390" s="36">
        <v>2030</v>
      </c>
      <c r="F8390" s="578">
        <v>1.1136345456616199</v>
      </c>
      <c r="G8390" s="578">
        <v>1069.234259923295</v>
      </c>
      <c r="H8390" s="578">
        <v>0.23262667342472274</v>
      </c>
      <c r="I8390" s="578">
        <v>2.94658550774329E-3</v>
      </c>
      <c r="J8390" s="578">
        <v>5.6610490719322098E-3</v>
      </c>
      <c r="K8390" s="578">
        <v>2.55577224996523</v>
      </c>
      <c r="L8390" s="578">
        <v>2184.2290700276676</v>
      </c>
      <c r="M8390" s="578">
        <v>0.46199666368678</v>
      </c>
      <c r="N8390" s="578">
        <v>3.9955905205412475E-3</v>
      </c>
      <c r="O8390" s="578">
        <v>1.1564377966957726E-2</v>
      </c>
      <c r="P8390" s="578">
        <v>1.1136345456621324</v>
      </c>
      <c r="Q8390" s="578">
        <v>1069.234259923295</v>
      </c>
      <c r="R8390" s="578">
        <v>0.23262667352901151</v>
      </c>
      <c r="S8390" s="578">
        <v>2.94658550774329E-3</v>
      </c>
      <c r="T8390" s="578">
        <v>5.6610490719322098E-3</v>
      </c>
      <c r="U8390" s="578">
        <v>2.55577224996523</v>
      </c>
      <c r="V8390" s="578">
        <v>2184.2290700276676</v>
      </c>
      <c r="W8390" s="578">
        <v>0.46199667445519726</v>
      </c>
      <c r="X8390" s="578">
        <v>3.9955905200107075E-3</v>
      </c>
      <c r="Y8390" s="578">
        <v>1.1564377966957726E-2</v>
      </c>
    </row>
    <row r="8391" spans="1:25" x14ac:dyDescent="0.3">
      <c r="A8391" s="61" t="s">
        <v>1641</v>
      </c>
      <c r="B8391" s="61" t="s">
        <v>191</v>
      </c>
      <c r="C8391" s="61" t="s">
        <v>46</v>
      </c>
      <c r="D8391" s="36">
        <v>5</v>
      </c>
      <c r="E8391" s="36">
        <v>2030</v>
      </c>
      <c r="F8391" s="578">
        <v>1.2244390055057</v>
      </c>
      <c r="G8391" s="578">
        <v>1107.2829221089648</v>
      </c>
      <c r="H8391" s="578">
        <v>0.23240379391548477</v>
      </c>
      <c r="I8391" s="578">
        <v>3.1129762591603997E-3</v>
      </c>
      <c r="J8391" s="578">
        <v>5.8625118108466224E-3</v>
      </c>
      <c r="K8391" s="578">
        <v>2.3194628059694975</v>
      </c>
      <c r="L8391" s="578">
        <v>1954.0238660176551</v>
      </c>
      <c r="M8391" s="578">
        <v>0.37517614196985927</v>
      </c>
      <c r="N8391" s="578">
        <v>3.57912052632514E-3</v>
      </c>
      <c r="O8391" s="578">
        <v>1.0345567143910212E-2</v>
      </c>
      <c r="P8391" s="578">
        <v>1.22443900550623</v>
      </c>
      <c r="Q8391" s="578">
        <v>1107.2829221089648</v>
      </c>
      <c r="R8391" s="578">
        <v>0.23240378871560025</v>
      </c>
      <c r="S8391" s="578">
        <v>3.1129762596814646E-3</v>
      </c>
      <c r="T8391" s="578">
        <v>5.8625118108466224E-3</v>
      </c>
      <c r="U8391" s="578">
        <v>2.3194628059689677</v>
      </c>
      <c r="V8391" s="578">
        <v>1954.0238660176551</v>
      </c>
      <c r="W8391" s="578">
        <v>0.37517621368169723</v>
      </c>
      <c r="X8391" s="578">
        <v>3.57911969201533E-3</v>
      </c>
      <c r="Y8391" s="578">
        <v>1.0345567143910212E-2</v>
      </c>
    </row>
    <row r="8392" spans="1:25" x14ac:dyDescent="0.3">
      <c r="A8392" s="61" t="s">
        <v>1642</v>
      </c>
      <c r="B8392" s="61" t="s">
        <v>191</v>
      </c>
      <c r="C8392" s="61" t="s">
        <v>46</v>
      </c>
      <c r="D8392" s="36">
        <v>6</v>
      </c>
      <c r="E8392" s="36">
        <v>2030</v>
      </c>
      <c r="F8392" s="578">
        <v>1.2909215860490799</v>
      </c>
      <c r="G8392" s="578">
        <v>1130.11886978149</v>
      </c>
      <c r="H8392" s="578">
        <v>0.23227103706449201</v>
      </c>
      <c r="I8392" s="578">
        <v>3.2128083965308925E-3</v>
      </c>
      <c r="J8392" s="578">
        <v>5.9834059623729702E-3</v>
      </c>
      <c r="K8392" s="578">
        <v>2.1311451273286299</v>
      </c>
      <c r="L8392" s="578">
        <v>1787.7684199015275</v>
      </c>
      <c r="M8392" s="578">
        <v>0.30713436446967474</v>
      </c>
      <c r="N8392" s="578">
        <v>3.2294396915707024E-3</v>
      </c>
      <c r="O8392" s="578">
        <v>9.4653145788470283E-3</v>
      </c>
      <c r="P8392" s="578">
        <v>1.29092158604959</v>
      </c>
      <c r="Q8392" s="578">
        <v>1130.11886978149</v>
      </c>
      <c r="R8392" s="578">
        <v>0.23227103706449201</v>
      </c>
      <c r="S8392" s="578">
        <v>3.2128084481541901E-3</v>
      </c>
      <c r="T8392" s="578">
        <v>5.9834059623729702E-3</v>
      </c>
      <c r="U8392" s="578">
        <v>2.1311451273286299</v>
      </c>
      <c r="V8392" s="578">
        <v>1787.7684199015275</v>
      </c>
      <c r="W8392" s="578">
        <v>0.30713436513178699</v>
      </c>
      <c r="X8392" s="578">
        <v>3.2294395241952577E-3</v>
      </c>
      <c r="Y8392" s="578">
        <v>9.4653146322040485E-3</v>
      </c>
    </row>
    <row r="8393" spans="1:25" x14ac:dyDescent="0.3">
      <c r="A8393" s="61" t="s">
        <v>1643</v>
      </c>
      <c r="B8393" s="61" t="s">
        <v>191</v>
      </c>
      <c r="C8393" s="61" t="s">
        <v>46</v>
      </c>
      <c r="D8393" s="36">
        <v>7</v>
      </c>
      <c r="E8393" s="36">
        <v>2030</v>
      </c>
      <c r="F8393" s="578">
        <v>1.3352434654552701</v>
      </c>
      <c r="G8393" s="578">
        <v>1145.3437525431275</v>
      </c>
      <c r="H8393" s="578">
        <v>0.23218187084421499</v>
      </c>
      <c r="I8393" s="578">
        <v>3.27936672329087E-3</v>
      </c>
      <c r="J8393" s="578">
        <v>6.0640060934626129E-3</v>
      </c>
      <c r="K8393" s="578">
        <v>2.1703768047871801</v>
      </c>
      <c r="L8393" s="578">
        <v>1753.0977236429801</v>
      </c>
      <c r="M8393" s="578">
        <v>0.278665453894063</v>
      </c>
      <c r="N8393" s="578">
        <v>4.1396850974516931E-3</v>
      </c>
      <c r="O8393" s="578">
        <v>9.2817707482026855E-3</v>
      </c>
      <c r="P8393" s="578">
        <v>1.3352434654552701</v>
      </c>
      <c r="Q8393" s="578">
        <v>1145.3437525431275</v>
      </c>
      <c r="R8393" s="578">
        <v>0.23218187084421499</v>
      </c>
      <c r="S8393" s="578">
        <v>3.279366723811935E-3</v>
      </c>
      <c r="T8393" s="578">
        <v>6.0640060934626129E-3</v>
      </c>
      <c r="U8393" s="578">
        <v>2.1703768047871801</v>
      </c>
      <c r="V8393" s="578">
        <v>1753.0977236429801</v>
      </c>
      <c r="W8393" s="578">
        <v>0.278665453894063</v>
      </c>
      <c r="X8393" s="578">
        <v>4.1396849902260602E-3</v>
      </c>
      <c r="Y8393" s="578">
        <v>9.2817707482026855E-3</v>
      </c>
    </row>
    <row r="8394" spans="1:25" x14ac:dyDescent="0.3">
      <c r="A8394" s="61" t="s">
        <v>1644</v>
      </c>
      <c r="B8394" s="61" t="s">
        <v>191</v>
      </c>
      <c r="C8394" s="61" t="s">
        <v>46</v>
      </c>
      <c r="D8394" s="36">
        <v>8</v>
      </c>
      <c r="E8394" s="36">
        <v>2030</v>
      </c>
      <c r="F8394" s="578">
        <v>1.2708708545287599</v>
      </c>
      <c r="G8394" s="578">
        <v>1067.0051892598426</v>
      </c>
      <c r="H8394" s="578">
        <v>0.19871890265494499</v>
      </c>
      <c r="I8394" s="578">
        <v>2.8727822708371252E-3</v>
      </c>
      <c r="J8394" s="578">
        <v>5.6492481041156327E-3</v>
      </c>
      <c r="K8394" s="578">
        <v>1.8887155917182099</v>
      </c>
      <c r="L8394" s="578">
        <v>1472.6289710998474</v>
      </c>
      <c r="M8394" s="578">
        <v>0.20750741344818352</v>
      </c>
      <c r="N8394" s="578">
        <v>4.121912209257058E-3</v>
      </c>
      <c r="O8394" s="578">
        <v>7.7968210340865502E-3</v>
      </c>
      <c r="P8394" s="578">
        <v>1.2708708545287599</v>
      </c>
      <c r="Q8394" s="578">
        <v>1067.0051892598426</v>
      </c>
      <c r="R8394" s="578">
        <v>0.19871890265494499</v>
      </c>
      <c r="S8394" s="578">
        <v>2.8727822197348947E-3</v>
      </c>
      <c r="T8394" s="578">
        <v>5.6492481041156327E-3</v>
      </c>
      <c r="U8394" s="578">
        <v>1.8887155917187399</v>
      </c>
      <c r="V8394" s="578">
        <v>1472.6289710998474</v>
      </c>
      <c r="W8394" s="578">
        <v>0.20750741349911525</v>
      </c>
      <c r="X8394" s="578">
        <v>4.1219122585971421E-3</v>
      </c>
      <c r="Y8394" s="578">
        <v>7.7968210340865502E-3</v>
      </c>
    </row>
    <row r="8395" spans="1:25" x14ac:dyDescent="0.3">
      <c r="A8395" s="61" t="s">
        <v>1645</v>
      </c>
      <c r="B8395" s="61" t="s">
        <v>191</v>
      </c>
      <c r="C8395" s="61" t="s">
        <v>46</v>
      </c>
      <c r="D8395" s="36">
        <v>9</v>
      </c>
      <c r="E8395" s="36">
        <v>2030</v>
      </c>
      <c r="F8395" s="578">
        <v>1.22259893652153</v>
      </c>
      <c r="G8395" s="578">
        <v>1008.2568874359102</v>
      </c>
      <c r="H8395" s="578">
        <v>0.173621950903907</v>
      </c>
      <c r="I8395" s="578">
        <v>2.5678492066181927E-3</v>
      </c>
      <c r="J8395" s="578">
        <v>5.338206751427297E-3</v>
      </c>
      <c r="K8395" s="578">
        <v>1.87545505431626</v>
      </c>
      <c r="L8395" s="578">
        <v>1425.906121571855</v>
      </c>
      <c r="M8395" s="578">
        <v>0.17261585243977601</v>
      </c>
      <c r="N8395" s="578">
        <v>5.0467432735482928E-3</v>
      </c>
      <c r="O8395" s="578">
        <v>7.5494539923965879E-3</v>
      </c>
      <c r="P8395" s="578">
        <v>1.22259893652153</v>
      </c>
      <c r="Q8395" s="578">
        <v>1008.2568874359102</v>
      </c>
      <c r="R8395" s="578">
        <v>0.173621950903907</v>
      </c>
      <c r="S8395" s="578">
        <v>2.5678492592836198E-3</v>
      </c>
      <c r="T8395" s="578">
        <v>5.338206751427297E-3</v>
      </c>
      <c r="U8395" s="578">
        <v>1.87545505431626</v>
      </c>
      <c r="V8395" s="578">
        <v>1425.906121571855</v>
      </c>
      <c r="W8395" s="578">
        <v>0.17261585243977601</v>
      </c>
      <c r="X8395" s="578">
        <v>5.0467430081274226E-3</v>
      </c>
      <c r="Y8395" s="578">
        <v>7.5494539390395642E-3</v>
      </c>
    </row>
    <row r="8396" spans="1:25" x14ac:dyDescent="0.3">
      <c r="A8396" s="61" t="s">
        <v>1646</v>
      </c>
      <c r="B8396" s="61" t="s">
        <v>191</v>
      </c>
      <c r="C8396" s="61" t="s">
        <v>46</v>
      </c>
      <c r="D8396" s="36">
        <v>10</v>
      </c>
      <c r="E8396" s="36">
        <v>2030</v>
      </c>
      <c r="F8396" s="578">
        <v>1.1850473429761501</v>
      </c>
      <c r="G8396" s="578">
        <v>962.55960909525368</v>
      </c>
      <c r="H8396" s="578">
        <v>0.15410164650529601</v>
      </c>
      <c r="I8396" s="578">
        <v>2.3306772363866878E-3</v>
      </c>
      <c r="J8396" s="578">
        <v>5.0962607007628896E-3</v>
      </c>
      <c r="K8396" s="578">
        <v>1.8636545318783302</v>
      </c>
      <c r="L8396" s="578">
        <v>1387.0685450235951</v>
      </c>
      <c r="M8396" s="578">
        <v>0.14464340601383149</v>
      </c>
      <c r="N8396" s="578">
        <v>5.7160463344795645E-3</v>
      </c>
      <c r="O8396" s="578">
        <v>7.3438255688718767E-3</v>
      </c>
      <c r="P8396" s="578">
        <v>1.1850473429708424</v>
      </c>
      <c r="Q8396" s="578">
        <v>962.55961418151674</v>
      </c>
      <c r="R8396" s="578">
        <v>0.15410164650529601</v>
      </c>
      <c r="S8396" s="578">
        <v>2.3306772878394551E-3</v>
      </c>
      <c r="T8396" s="578">
        <v>5.0962607007628896E-3</v>
      </c>
      <c r="U8396" s="578">
        <v>1.86365453187886</v>
      </c>
      <c r="V8396" s="578">
        <v>1387.0685450235951</v>
      </c>
      <c r="W8396" s="578">
        <v>0.144643406170265</v>
      </c>
      <c r="X8396" s="578">
        <v>5.716046013655305E-3</v>
      </c>
      <c r="Y8396" s="578">
        <v>7.3438255688718767E-3</v>
      </c>
    </row>
    <row r="8397" spans="1:25" x14ac:dyDescent="0.3">
      <c r="A8397" s="61" t="s">
        <v>1647</v>
      </c>
      <c r="B8397" s="61" t="s">
        <v>191</v>
      </c>
      <c r="C8397" s="61" t="s">
        <v>46</v>
      </c>
      <c r="D8397" s="36">
        <v>11</v>
      </c>
      <c r="E8397" s="36">
        <v>2030</v>
      </c>
      <c r="F8397" s="578">
        <v>1.4839793350402</v>
      </c>
      <c r="G8397" s="578">
        <v>1098.3098615010549</v>
      </c>
      <c r="H8397" s="578">
        <v>0.110668791690841</v>
      </c>
      <c r="I8397" s="578">
        <v>3.7347916007869674E-3</v>
      </c>
      <c r="J8397" s="578">
        <v>5.8149895436751305E-3</v>
      </c>
      <c r="K8397" s="578">
        <v>1.86150450632832</v>
      </c>
      <c r="L8397" s="578">
        <v>1351.9063695271775</v>
      </c>
      <c r="M8397" s="578">
        <v>0.12072277820940674</v>
      </c>
      <c r="N8397" s="578">
        <v>6.2846063792676371E-3</v>
      </c>
      <c r="O8397" s="578">
        <v>7.1576505530780753E-3</v>
      </c>
      <c r="P8397" s="578">
        <v>1.4839793350402</v>
      </c>
      <c r="Q8397" s="578">
        <v>1098.3098615010549</v>
      </c>
      <c r="R8397" s="578">
        <v>0.110668791690841</v>
      </c>
      <c r="S8397" s="578">
        <v>3.7347916007869648E-3</v>
      </c>
      <c r="T8397" s="578">
        <v>5.8149895436751305E-3</v>
      </c>
      <c r="U8397" s="578">
        <v>1.861504506325135</v>
      </c>
      <c r="V8397" s="578">
        <v>1351.9063695271775</v>
      </c>
      <c r="W8397" s="578">
        <v>0.1207227781572625</v>
      </c>
      <c r="X8397" s="578">
        <v>6.284606432984668E-3</v>
      </c>
      <c r="Y8397" s="578">
        <v>7.1576505530780753E-3</v>
      </c>
    </row>
    <row r="8398" spans="1:25" x14ac:dyDescent="0.3">
      <c r="A8398" s="61" t="s">
        <v>1648</v>
      </c>
      <c r="B8398" s="61" t="s">
        <v>191</v>
      </c>
      <c r="C8398" s="61" t="s">
        <v>46</v>
      </c>
      <c r="D8398" s="36">
        <v>12</v>
      </c>
      <c r="E8398" s="36">
        <v>2030</v>
      </c>
      <c r="F8398" s="578">
        <v>1.7285691485813</v>
      </c>
      <c r="G8398" s="578">
        <v>1209.384273529045</v>
      </c>
      <c r="H8398" s="578">
        <v>7.513254655653627E-2</v>
      </c>
      <c r="I8398" s="578">
        <v>4.8836185228348398E-3</v>
      </c>
      <c r="J8398" s="578">
        <v>6.4030673723512611E-3</v>
      </c>
      <c r="K8398" s="578">
        <v>1.8587643710203126</v>
      </c>
      <c r="L8398" s="578">
        <v>1322.2585207621175</v>
      </c>
      <c r="M8398" s="578">
        <v>0.10118950534767127</v>
      </c>
      <c r="N8398" s="578">
        <v>6.7419580576408046E-3</v>
      </c>
      <c r="O8398" s="578">
        <v>7.0006833993829726E-3</v>
      </c>
      <c r="P8398" s="578">
        <v>1.7285691485813</v>
      </c>
      <c r="Q8398" s="578">
        <v>1209.384273529045</v>
      </c>
      <c r="R8398" s="578">
        <v>7.5132544921264782E-2</v>
      </c>
      <c r="S8398" s="578">
        <v>4.8836185768360895E-3</v>
      </c>
      <c r="T8398" s="578">
        <v>6.4030673189942374E-3</v>
      </c>
      <c r="U8398" s="578">
        <v>1.858764371020845</v>
      </c>
      <c r="V8398" s="578">
        <v>1322.2585207621175</v>
      </c>
      <c r="W8398" s="578">
        <v>0.10118950480439975</v>
      </c>
      <c r="X8398" s="578">
        <v>6.74195775053476E-3</v>
      </c>
      <c r="Y8398" s="578">
        <v>7.0006833993829726E-3</v>
      </c>
    </row>
    <row r="8399" spans="1:25" x14ac:dyDescent="0.3">
      <c r="A8399" s="61" t="s">
        <v>1649</v>
      </c>
      <c r="B8399" s="61" t="s">
        <v>191</v>
      </c>
      <c r="C8399" s="61" t="s">
        <v>46</v>
      </c>
      <c r="D8399" s="36">
        <v>13</v>
      </c>
      <c r="E8399" s="36">
        <v>2030</v>
      </c>
      <c r="F8399" s="578">
        <v>1.68754747213824</v>
      </c>
      <c r="G8399" s="578">
        <v>1185.0813458760526</v>
      </c>
      <c r="H8399" s="578">
        <v>6.0948864827272048E-2</v>
      </c>
      <c r="I8399" s="578">
        <v>4.9601081320815822E-3</v>
      </c>
      <c r="J8399" s="578">
        <v>6.2743917587795251E-3</v>
      </c>
      <c r="K8399" s="578">
        <v>1.80076208259242</v>
      </c>
      <c r="L8399" s="578">
        <v>1287.0199813842751</v>
      </c>
      <c r="M8399" s="578">
        <v>8.707856522717819E-2</v>
      </c>
      <c r="N8399" s="578">
        <v>6.7870161866873426E-3</v>
      </c>
      <c r="O8399" s="578">
        <v>6.8141032582692152E-3</v>
      </c>
      <c r="P8399" s="578">
        <v>1.68754747213824</v>
      </c>
      <c r="Q8399" s="578">
        <v>1185.0813458760526</v>
      </c>
      <c r="R8399" s="578">
        <v>6.0948863779534151E-2</v>
      </c>
      <c r="S8399" s="578">
        <v>4.9601078753009125E-3</v>
      </c>
      <c r="T8399" s="578">
        <v>6.2743918097112276E-3</v>
      </c>
      <c r="U8399" s="578">
        <v>1.80076208259189</v>
      </c>
      <c r="V8399" s="578">
        <v>1287.019877751665</v>
      </c>
      <c r="W8399" s="578">
        <v>8.7078563713779006E-2</v>
      </c>
      <c r="X8399" s="578">
        <v>6.7870158173567018E-3</v>
      </c>
      <c r="Y8399" s="578">
        <v>6.8141032582692152E-3</v>
      </c>
    </row>
    <row r="8400" spans="1:25" x14ac:dyDescent="0.3">
      <c r="A8400" s="61" t="s">
        <v>1650</v>
      </c>
      <c r="B8400" s="61" t="s">
        <v>191</v>
      </c>
      <c r="C8400" s="61" t="s">
        <v>46</v>
      </c>
      <c r="D8400" s="36">
        <v>14</v>
      </c>
      <c r="E8400" s="36">
        <v>2030</v>
      </c>
      <c r="F8400" s="578">
        <v>1.7188487920403299</v>
      </c>
      <c r="G8400" s="578">
        <v>1242.9437586466424</v>
      </c>
      <c r="H8400" s="578">
        <v>6.2046031146261726E-2</v>
      </c>
      <c r="I8400" s="578">
        <v>4.8979020861755346E-3</v>
      </c>
      <c r="J8400" s="578">
        <v>6.5807548526208804E-3</v>
      </c>
      <c r="K8400" s="578">
        <v>1.8244530154702998</v>
      </c>
      <c r="L8400" s="578">
        <v>1335.9434331258099</v>
      </c>
      <c r="M8400" s="578">
        <v>8.5603231486553924E-2</v>
      </c>
      <c r="N8400" s="578">
        <v>6.716531513025828E-3</v>
      </c>
      <c r="O8400" s="578">
        <v>7.0731287220648122E-3</v>
      </c>
      <c r="P8400" s="578">
        <v>1.71884879203715</v>
      </c>
      <c r="Q8400" s="578">
        <v>1242.9438107808376</v>
      </c>
      <c r="R8400" s="578">
        <v>6.2046032692099545E-2</v>
      </c>
      <c r="S8400" s="578">
        <v>4.8979022921950303E-3</v>
      </c>
      <c r="T8400" s="578">
        <v>6.5807549035525829E-3</v>
      </c>
      <c r="U8400" s="578">
        <v>1.8244530154708301</v>
      </c>
      <c r="V8400" s="578">
        <v>1335.9434331258099</v>
      </c>
      <c r="W8400" s="578">
        <v>8.5603231525358994E-2</v>
      </c>
      <c r="X8400" s="578">
        <v>6.716530645064717E-3</v>
      </c>
      <c r="Y8400" s="578">
        <v>7.0731287729965146E-3</v>
      </c>
    </row>
    <row r="8401" spans="1:25" x14ac:dyDescent="0.3">
      <c r="A8401" s="61" t="s">
        <v>1651</v>
      </c>
      <c r="B8401" s="61" t="s">
        <v>191</v>
      </c>
      <c r="C8401" s="61" t="s">
        <v>46</v>
      </c>
      <c r="D8401" s="36">
        <v>15</v>
      </c>
      <c r="E8401" s="36">
        <v>2030</v>
      </c>
      <c r="F8401" s="578">
        <v>1.7525900660693801</v>
      </c>
      <c r="G8401" s="578">
        <v>1299.63210423787</v>
      </c>
      <c r="H8401" s="578">
        <v>6.3943897449462356E-2</v>
      </c>
      <c r="I8401" s="578">
        <v>4.8400366913483551E-3</v>
      </c>
      <c r="J8401" s="578">
        <v>6.8808861251454748E-3</v>
      </c>
      <c r="K8401" s="578">
        <v>1.8488839097967624</v>
      </c>
      <c r="L8401" s="578">
        <v>1382.5542666117326</v>
      </c>
      <c r="M8401" s="578">
        <v>8.4492068405476489E-2</v>
      </c>
      <c r="N8401" s="578">
        <v>6.4939628962292755E-3</v>
      </c>
      <c r="O8401" s="578">
        <v>7.3199229712675572E-3</v>
      </c>
      <c r="P8401" s="578">
        <v>1.752590066070445</v>
      </c>
      <c r="Q8401" s="578">
        <v>1299.63210423787</v>
      </c>
      <c r="R8401" s="578">
        <v>6.3943894205294741E-2</v>
      </c>
      <c r="S8401" s="578">
        <v>4.8400365323194175E-3</v>
      </c>
      <c r="T8401" s="578">
        <v>6.8808861251454748E-3</v>
      </c>
      <c r="U8401" s="578">
        <v>1.84888390979623</v>
      </c>
      <c r="V8401" s="578">
        <v>1382.5542666117326</v>
      </c>
      <c r="W8401" s="578">
        <v>8.4492067318933523E-2</v>
      </c>
      <c r="X8401" s="578">
        <v>6.4939627898562878E-3</v>
      </c>
      <c r="Y8401" s="578">
        <v>7.3199229712675572E-3</v>
      </c>
    </row>
    <row r="8402" spans="1:25" x14ac:dyDescent="0.3">
      <c r="A8402" s="580" t="s">
        <v>1652</v>
      </c>
      <c r="B8402" s="580" t="s">
        <v>191</v>
      </c>
      <c r="C8402" s="580" t="s">
        <v>46</v>
      </c>
      <c r="D8402" s="581">
        <v>16</v>
      </c>
      <c r="E8402" s="581">
        <v>2030</v>
      </c>
      <c r="F8402" s="582">
        <v>1.8256830661193799</v>
      </c>
      <c r="G8402" s="582">
        <v>1378.7550900777151</v>
      </c>
      <c r="H8402" s="582">
        <v>6.745236671000987E-2</v>
      </c>
      <c r="I8402" s="582">
        <v>4.8202054621810878E-3</v>
      </c>
      <c r="J8402" s="582">
        <v>7.2998064885420374E-3</v>
      </c>
      <c r="K8402" s="582">
        <v>1.9108464895325501</v>
      </c>
      <c r="L8402" s="582">
        <v>1450.8286641438751</v>
      </c>
      <c r="M8402" s="582">
        <v>8.5640633789201531E-2</v>
      </c>
      <c r="N8402" s="582">
        <v>6.39213956363467E-3</v>
      </c>
      <c r="O8402" s="582">
        <v>7.6813981480275545E-3</v>
      </c>
      <c r="P8402" s="582">
        <v>1.8256830661193799</v>
      </c>
      <c r="Q8402" s="582">
        <v>1378.7550900777151</v>
      </c>
      <c r="R8402" s="582">
        <v>6.7452368257060372E-2</v>
      </c>
      <c r="S8402" s="582">
        <v>4.8202055645560852E-3</v>
      </c>
      <c r="T8402" s="582">
        <v>7.2998064885420374E-3</v>
      </c>
      <c r="U8402" s="582">
        <v>1.9108464895325501</v>
      </c>
      <c r="V8402" s="582">
        <v>1450.8286641438751</v>
      </c>
      <c r="W8402" s="582">
        <v>8.5640631266869605E-2</v>
      </c>
      <c r="X8402" s="582">
        <v>6.3921392455199523E-3</v>
      </c>
      <c r="Y8402" s="582">
        <v>7.6813981480275545E-3</v>
      </c>
    </row>
    <row r="8403" spans="1:25" x14ac:dyDescent="0.3">
      <c r="A8403" s="61" t="s">
        <v>2130</v>
      </c>
      <c r="B8403" s="61" t="s">
        <v>1697</v>
      </c>
      <c r="C8403" s="61" t="s">
        <v>46</v>
      </c>
      <c r="D8403" s="36">
        <v>1</v>
      </c>
      <c r="E8403" s="36">
        <v>2012</v>
      </c>
      <c r="F8403" s="578">
        <v>11.667875574780389</v>
      </c>
      <c r="G8403" s="578">
        <v>6738.6022694905523</v>
      </c>
      <c r="H8403" s="578">
        <v>11.862000196085575</v>
      </c>
      <c r="I8403" s="578">
        <v>8.0917793200872598E-2</v>
      </c>
      <c r="J8403" s="578">
        <v>0.13429487744967075</v>
      </c>
      <c r="K8403" s="578">
        <v>11.324847316296015</v>
      </c>
      <c r="L8403" s="578">
        <v>6576.0655263264953</v>
      </c>
      <c r="M8403" s="578">
        <v>11.613148101717</v>
      </c>
      <c r="N8403" s="578">
        <v>6.217483719456135E-2</v>
      </c>
      <c r="O8403" s="578">
        <v>0.13105551533711424</v>
      </c>
      <c r="P8403" s="578">
        <v>11.667874020118182</v>
      </c>
      <c r="Q8403" s="578">
        <v>6738.6022694905523</v>
      </c>
      <c r="R8403" s="578">
        <v>11.862001244968226</v>
      </c>
      <c r="S8403" s="578">
        <v>8.0917803828924606E-2</v>
      </c>
      <c r="T8403" s="578">
        <v>0.13429487744967075</v>
      </c>
      <c r="U8403" s="578">
        <v>11.32484643209253</v>
      </c>
      <c r="V8403" s="578">
        <v>6576.0655797322552</v>
      </c>
      <c r="W8403" s="578">
        <v>11.613146948337025</v>
      </c>
      <c r="X8403" s="578">
        <v>6.2174832421230002E-2</v>
      </c>
      <c r="Y8403" s="578">
        <v>0.13105551013722999</v>
      </c>
    </row>
    <row r="8404" spans="1:25" x14ac:dyDescent="0.3">
      <c r="A8404" s="61" t="s">
        <v>2131</v>
      </c>
      <c r="B8404" s="61" t="s">
        <v>1697</v>
      </c>
      <c r="C8404" s="61" t="s">
        <v>46</v>
      </c>
      <c r="D8404" s="36">
        <v>2</v>
      </c>
      <c r="E8404" s="36">
        <v>2012</v>
      </c>
      <c r="F8404" s="578">
        <v>7.3380872494559899</v>
      </c>
      <c r="G8404" s="578">
        <v>3962.2962926228774</v>
      </c>
      <c r="H8404" s="578">
        <v>7.0030789552935495</v>
      </c>
      <c r="I8404" s="578">
        <v>5.7850077461959352E-2</v>
      </c>
      <c r="J8404" s="578">
        <v>7.8965381680366875E-2</v>
      </c>
      <c r="K8404" s="578">
        <v>7.3803432334883201</v>
      </c>
      <c r="L8404" s="578">
        <v>3923.9984130859325</v>
      </c>
      <c r="M8404" s="578">
        <v>7.1388791586165645</v>
      </c>
      <c r="N8404" s="578">
        <v>4.1814444228445248E-2</v>
      </c>
      <c r="O8404" s="578">
        <v>7.8202154176930549E-2</v>
      </c>
      <c r="P8404" s="578">
        <v>7.3380876592327677</v>
      </c>
      <c r="Q8404" s="578">
        <v>3962.2962926228774</v>
      </c>
      <c r="R8404" s="578">
        <v>7.003079573182422</v>
      </c>
      <c r="S8404" s="578">
        <v>5.785008161213525E-2</v>
      </c>
      <c r="T8404" s="578">
        <v>7.8965381680366875E-2</v>
      </c>
      <c r="U8404" s="578">
        <v>7.3803430298078894</v>
      </c>
      <c r="V8404" s="578">
        <v>3923.9984130859325</v>
      </c>
      <c r="W8404" s="578">
        <v>7.1388790495790655</v>
      </c>
      <c r="X8404" s="578">
        <v>4.1814437989917928E-2</v>
      </c>
      <c r="Y8404" s="578">
        <v>7.8202154176930549E-2</v>
      </c>
    </row>
    <row r="8405" spans="1:25" x14ac:dyDescent="0.3">
      <c r="A8405" s="61" t="s">
        <v>2132</v>
      </c>
      <c r="B8405" s="61" t="s">
        <v>1697</v>
      </c>
      <c r="C8405" s="61" t="s">
        <v>46</v>
      </c>
      <c r="D8405" s="36">
        <v>3</v>
      </c>
      <c r="E8405" s="36">
        <v>2012</v>
      </c>
      <c r="F8405" s="578">
        <v>3.9702968784825576</v>
      </c>
      <c r="G8405" s="578">
        <v>2099.3943901061975</v>
      </c>
      <c r="H8405" s="578">
        <v>3.6652829522972676</v>
      </c>
      <c r="I8405" s="578">
        <v>2.4663908976056775E-2</v>
      </c>
      <c r="J8405" s="578">
        <v>4.18391826484973E-2</v>
      </c>
      <c r="K8405" s="578">
        <v>5.5143461431781926</v>
      </c>
      <c r="L8405" s="578">
        <v>2743.0455678304002</v>
      </c>
      <c r="M8405" s="578">
        <v>4.8337460437699802</v>
      </c>
      <c r="N8405" s="578">
        <v>3.4057280005223775E-2</v>
      </c>
      <c r="O8405" s="578">
        <v>5.4666682728566202E-2</v>
      </c>
      <c r="P8405" s="578">
        <v>3.9702969815592297</v>
      </c>
      <c r="Q8405" s="578">
        <v>2099.3943901061975</v>
      </c>
      <c r="R8405" s="578">
        <v>3.6652830041833377</v>
      </c>
      <c r="S8405" s="578">
        <v>2.4663909451495099E-2</v>
      </c>
      <c r="T8405" s="578">
        <v>4.18391826484973E-2</v>
      </c>
      <c r="U8405" s="578">
        <v>5.5143455669996548</v>
      </c>
      <c r="V8405" s="578">
        <v>2743.0455678304002</v>
      </c>
      <c r="W8405" s="578">
        <v>4.8337456731921176</v>
      </c>
      <c r="X8405" s="578">
        <v>3.4057283112663997E-2</v>
      </c>
      <c r="Y8405" s="578">
        <v>5.4666682728566202E-2</v>
      </c>
    </row>
    <row r="8406" spans="1:25" x14ac:dyDescent="0.3">
      <c r="A8406" s="61" t="s">
        <v>2133</v>
      </c>
      <c r="B8406" s="61" t="s">
        <v>1697</v>
      </c>
      <c r="C8406" s="61" t="s">
        <v>46</v>
      </c>
      <c r="D8406" s="36">
        <v>4</v>
      </c>
      <c r="E8406" s="36">
        <v>2012</v>
      </c>
      <c r="F8406" s="578">
        <v>1.997116440325265</v>
      </c>
      <c r="G8406" s="578">
        <v>1127.1941858927376</v>
      </c>
      <c r="H8406" s="578">
        <v>2.0505888962300798</v>
      </c>
      <c r="I8406" s="578">
        <v>1.4162449314009425E-2</v>
      </c>
      <c r="J8406" s="578">
        <v>2.2464044760757404E-2</v>
      </c>
      <c r="K8406" s="578">
        <v>4.7832198070037322</v>
      </c>
      <c r="L8406" s="578">
        <v>2308.7723871866824</v>
      </c>
      <c r="M8406" s="578">
        <v>3.9015658744598647</v>
      </c>
      <c r="N8406" s="578">
        <v>2.8561501558139427E-2</v>
      </c>
      <c r="O8406" s="578">
        <v>4.6011968205372428E-2</v>
      </c>
      <c r="P8406" s="578">
        <v>1.9971165967948101</v>
      </c>
      <c r="Q8406" s="578">
        <v>1127.1941858927376</v>
      </c>
      <c r="R8406" s="578">
        <v>2.0505892492268023</v>
      </c>
      <c r="S8406" s="578">
        <v>1.416245138610365E-2</v>
      </c>
      <c r="T8406" s="578">
        <v>2.2464044760757404E-2</v>
      </c>
      <c r="U8406" s="578">
        <v>4.7832194940532728</v>
      </c>
      <c r="V8406" s="578">
        <v>2308.7723871866824</v>
      </c>
      <c r="W8406" s="578">
        <v>3.9015658753560225</v>
      </c>
      <c r="X8406" s="578">
        <v>2.8561498965397378E-2</v>
      </c>
      <c r="Y8406" s="578">
        <v>4.6011968205372428E-2</v>
      </c>
    </row>
    <row r="8407" spans="1:25" x14ac:dyDescent="0.3">
      <c r="A8407" s="61" t="s">
        <v>2134</v>
      </c>
      <c r="B8407" s="61" t="s">
        <v>1697</v>
      </c>
      <c r="C8407" s="61" t="s">
        <v>46</v>
      </c>
      <c r="D8407" s="36">
        <v>5</v>
      </c>
      <c r="E8407" s="36">
        <v>2012</v>
      </c>
      <c r="F8407" s="578">
        <v>2.2383603016039202</v>
      </c>
      <c r="G8407" s="578">
        <v>1167.4610417683875</v>
      </c>
      <c r="H8407" s="578">
        <v>2.0300256828777425</v>
      </c>
      <c r="I8407" s="578">
        <v>2.4901787448015945E-2</v>
      </c>
      <c r="J8407" s="578">
        <v>2.3266553354915176E-2</v>
      </c>
      <c r="K8407" s="578">
        <v>4.3367600655124052</v>
      </c>
      <c r="L8407" s="578">
        <v>2066.119365692135</v>
      </c>
      <c r="M8407" s="578">
        <v>3.3344903889707549</v>
      </c>
      <c r="N8407" s="578">
        <v>2.9749671570546775E-2</v>
      </c>
      <c r="O8407" s="578">
        <v>4.1176069760695051E-2</v>
      </c>
      <c r="P8407" s="578">
        <v>2.2383604580624001</v>
      </c>
      <c r="Q8407" s="578">
        <v>1167.4610417683875</v>
      </c>
      <c r="R8407" s="578">
        <v>2.0300258873345776</v>
      </c>
      <c r="S8407" s="578">
        <v>2.4901786909746652E-2</v>
      </c>
      <c r="T8407" s="578">
        <v>2.3266553354915176E-2</v>
      </c>
      <c r="U8407" s="578">
        <v>4.3367598568753047</v>
      </c>
      <c r="V8407" s="578">
        <v>2066.119365692135</v>
      </c>
      <c r="W8407" s="578">
        <v>3.3344903757248727</v>
      </c>
      <c r="X8407" s="578">
        <v>2.9749668924978278E-2</v>
      </c>
      <c r="Y8407" s="578">
        <v>4.1176069236826124E-2</v>
      </c>
    </row>
    <row r="8408" spans="1:25" x14ac:dyDescent="0.3">
      <c r="A8408" s="61" t="s">
        <v>2135</v>
      </c>
      <c r="B8408" s="61" t="s">
        <v>1697</v>
      </c>
      <c r="C8408" s="61" t="s">
        <v>46</v>
      </c>
      <c r="D8408" s="36">
        <v>6</v>
      </c>
      <c r="E8408" s="36">
        <v>2012</v>
      </c>
      <c r="F8408" s="578">
        <v>2.3831088620217176</v>
      </c>
      <c r="G8408" s="578">
        <v>1191.6261647542274</v>
      </c>
      <c r="H8408" s="578">
        <v>2.0176894955851177</v>
      </c>
      <c r="I8408" s="578">
        <v>3.1345490724712904E-2</v>
      </c>
      <c r="J8408" s="578">
        <v>2.3748175823129651E-2</v>
      </c>
      <c r="K8408" s="578">
        <v>3.977683520650765</v>
      </c>
      <c r="L8408" s="578">
        <v>1887.2380091349225</v>
      </c>
      <c r="M8408" s="578">
        <v>2.898895164310785</v>
      </c>
      <c r="N8408" s="578">
        <v>2.6374701395070525E-2</v>
      </c>
      <c r="O8408" s="578">
        <v>3.7611066092116098E-2</v>
      </c>
      <c r="P8408" s="578">
        <v>2.3831089663264349</v>
      </c>
      <c r="Q8408" s="578">
        <v>1191.6261647542274</v>
      </c>
      <c r="R8408" s="578">
        <v>2.0176896593402449</v>
      </c>
      <c r="S8408" s="578">
        <v>3.1345491757216778E-2</v>
      </c>
      <c r="T8408" s="578">
        <v>2.3748175823129651E-2</v>
      </c>
      <c r="U8408" s="578">
        <v>3.9776834684914721</v>
      </c>
      <c r="V8408" s="578">
        <v>1887.2380091349225</v>
      </c>
      <c r="W8408" s="578">
        <v>2.898894881722295</v>
      </c>
      <c r="X8408" s="578">
        <v>2.6374698250341028E-2</v>
      </c>
      <c r="Y8408" s="578">
        <v>3.7611066092116098E-2</v>
      </c>
    </row>
    <row r="8409" spans="1:25" x14ac:dyDescent="0.3">
      <c r="A8409" s="61" t="s">
        <v>2136</v>
      </c>
      <c r="B8409" s="61" t="s">
        <v>1697</v>
      </c>
      <c r="C8409" s="61" t="s">
        <v>46</v>
      </c>
      <c r="D8409" s="36">
        <v>7</v>
      </c>
      <c r="E8409" s="36">
        <v>2012</v>
      </c>
      <c r="F8409" s="578">
        <v>2.4796039790565252</v>
      </c>
      <c r="G8409" s="578">
        <v>1207.7356084187775</v>
      </c>
      <c r="H8409" s="578">
        <v>2.0094593279754873</v>
      </c>
      <c r="I8409" s="578">
        <v>3.5641179481444803E-2</v>
      </c>
      <c r="J8409" s="578">
        <v>2.4069227317037627E-2</v>
      </c>
      <c r="K8409" s="578">
        <v>4.0192527324124896</v>
      </c>
      <c r="L8409" s="578">
        <v>1854.1694806416749</v>
      </c>
      <c r="M8409" s="578">
        <v>2.7356097051676072</v>
      </c>
      <c r="N8409" s="578">
        <v>4.0550737697685649E-2</v>
      </c>
      <c r="O8409" s="578">
        <v>3.695210046134885E-2</v>
      </c>
      <c r="P8409" s="578">
        <v>2.47960439629207</v>
      </c>
      <c r="Q8409" s="578">
        <v>1207.7356084187775</v>
      </c>
      <c r="R8409" s="578">
        <v>2.0094593034397423</v>
      </c>
      <c r="S8409" s="578">
        <v>3.5641180518875076E-2</v>
      </c>
      <c r="T8409" s="578">
        <v>2.4069227317037627E-2</v>
      </c>
      <c r="U8409" s="578">
        <v>4.0192523722541829</v>
      </c>
      <c r="V8409" s="578">
        <v>1854.1694806416749</v>
      </c>
      <c r="W8409" s="578">
        <v>2.7356097527323624</v>
      </c>
      <c r="X8409" s="578">
        <v>4.0550736693755078E-2</v>
      </c>
      <c r="Y8409" s="578">
        <v>3.695210046134885E-2</v>
      </c>
    </row>
    <row r="8410" spans="1:25" x14ac:dyDescent="0.3">
      <c r="A8410" s="61" t="s">
        <v>2137</v>
      </c>
      <c r="B8410" s="61" t="s">
        <v>1697</v>
      </c>
      <c r="C8410" s="61" t="s">
        <v>46</v>
      </c>
      <c r="D8410" s="36">
        <v>8</v>
      </c>
      <c r="E8410" s="36">
        <v>2012</v>
      </c>
      <c r="F8410" s="578">
        <v>2.3392246498445148</v>
      </c>
      <c r="G8410" s="578">
        <v>1127.8704973856575</v>
      </c>
      <c r="H8410" s="578">
        <v>1.803164076686695</v>
      </c>
      <c r="I8410" s="578">
        <v>3.1332716964091803E-2</v>
      </c>
      <c r="J8410" s="578">
        <v>2.2477544029243249E-2</v>
      </c>
      <c r="K8410" s="578">
        <v>3.4993333033383971</v>
      </c>
      <c r="L8410" s="578">
        <v>1557.2279535929299</v>
      </c>
      <c r="M8410" s="578">
        <v>2.1771253717124575</v>
      </c>
      <c r="N8410" s="578">
        <v>3.4491176158022975E-2</v>
      </c>
      <c r="O8410" s="578">
        <v>3.1034309087165899E-2</v>
      </c>
      <c r="P8410" s="578">
        <v>2.3392249106065748</v>
      </c>
      <c r="Q8410" s="578">
        <v>1127.8704973856575</v>
      </c>
      <c r="R8410" s="578">
        <v>1.8031641878317977</v>
      </c>
      <c r="S8410" s="578">
        <v>3.1332720667478449E-2</v>
      </c>
      <c r="T8410" s="578">
        <v>2.2477544029243249E-2</v>
      </c>
      <c r="U8410" s="578">
        <v>3.4993328885790271</v>
      </c>
      <c r="V8410" s="578">
        <v>1557.2280057271273</v>
      </c>
      <c r="W8410" s="578">
        <v>2.177124539174955</v>
      </c>
      <c r="X8410" s="578">
        <v>3.4491169958376554E-2</v>
      </c>
      <c r="Y8410" s="578">
        <v>3.1034309087165899E-2</v>
      </c>
    </row>
    <row r="8411" spans="1:25" x14ac:dyDescent="0.3">
      <c r="A8411" s="61" t="s">
        <v>2138</v>
      </c>
      <c r="B8411" s="61" t="s">
        <v>1697</v>
      </c>
      <c r="C8411" s="61" t="s">
        <v>46</v>
      </c>
      <c r="D8411" s="36">
        <v>9</v>
      </c>
      <c r="E8411" s="36">
        <v>2012</v>
      </c>
      <c r="F8411" s="578">
        <v>2.2339392097491073</v>
      </c>
      <c r="G8411" s="578">
        <v>1067.9643987019801</v>
      </c>
      <c r="H8411" s="578">
        <v>1.6484390504938276</v>
      </c>
      <c r="I8411" s="578">
        <v>2.8101377189765672E-2</v>
      </c>
      <c r="J8411" s="578">
        <v>2.1283702808432226E-2</v>
      </c>
      <c r="K8411" s="578">
        <v>3.4841382273260275</v>
      </c>
      <c r="L8411" s="578">
        <v>1509.4179395039848</v>
      </c>
      <c r="M8411" s="578">
        <v>1.9838212174311849</v>
      </c>
      <c r="N8411" s="578">
        <v>4.5221228307733868E-2</v>
      </c>
      <c r="O8411" s="578">
        <v>3.0081464909017027E-2</v>
      </c>
      <c r="P8411" s="578">
        <v>2.2339392606733428</v>
      </c>
      <c r="Q8411" s="578">
        <v>1067.9643987019801</v>
      </c>
      <c r="R8411" s="578">
        <v>1.6484390713494528</v>
      </c>
      <c r="S8411" s="578">
        <v>2.8101377194919449E-2</v>
      </c>
      <c r="T8411" s="578">
        <v>2.1283702808432226E-2</v>
      </c>
      <c r="U8411" s="578">
        <v>3.4841379143858777</v>
      </c>
      <c r="V8411" s="578">
        <v>1509.4179395039848</v>
      </c>
      <c r="W8411" s="578">
        <v>1.9838210954170152</v>
      </c>
      <c r="X8411" s="578">
        <v>4.5221226660638977E-2</v>
      </c>
      <c r="Y8411" s="578">
        <v>3.0081464909017027E-2</v>
      </c>
    </row>
    <row r="8412" spans="1:25" x14ac:dyDescent="0.3">
      <c r="A8412" s="61" t="s">
        <v>2139</v>
      </c>
      <c r="B8412" s="61" t="s">
        <v>1697</v>
      </c>
      <c r="C8412" s="61" t="s">
        <v>46</v>
      </c>
      <c r="D8412" s="36">
        <v>10</v>
      </c>
      <c r="E8412" s="36">
        <v>2012</v>
      </c>
      <c r="F8412" s="578">
        <v>2.1520495732915625</v>
      </c>
      <c r="G8412" s="578">
        <v>1021.3709875742566</v>
      </c>
      <c r="H8412" s="578">
        <v>1.5280932536146126</v>
      </c>
      <c r="I8412" s="578">
        <v>2.5588026520532926E-2</v>
      </c>
      <c r="J8412" s="578">
        <v>2.0355084561742801E-2</v>
      </c>
      <c r="K8412" s="578">
        <v>3.4707596507419822</v>
      </c>
      <c r="L8412" s="578">
        <v>1469.40073394775</v>
      </c>
      <c r="M8412" s="578">
        <v>1.8268379887761776</v>
      </c>
      <c r="N8412" s="578">
        <v>5.2279821178520522E-2</v>
      </c>
      <c r="O8412" s="578">
        <v>2.9284013318829176E-2</v>
      </c>
      <c r="P8412" s="578">
        <v>2.1520499905271824</v>
      </c>
      <c r="Q8412" s="578">
        <v>1021.3709875742566</v>
      </c>
      <c r="R8412" s="578">
        <v>1.5280932742722699</v>
      </c>
      <c r="S8412" s="578">
        <v>2.5588027039930201E-2</v>
      </c>
      <c r="T8412" s="578">
        <v>2.0355084561742801E-2</v>
      </c>
      <c r="U8412" s="578">
        <v>3.470759288136525</v>
      </c>
      <c r="V8412" s="578">
        <v>1469.40073394775</v>
      </c>
      <c r="W8412" s="578">
        <v>1.8268378807542776</v>
      </c>
      <c r="X8412" s="578">
        <v>5.2279810943218728E-2</v>
      </c>
      <c r="Y8412" s="578">
        <v>2.9284013318829176E-2</v>
      </c>
    </row>
    <row r="8413" spans="1:25" x14ac:dyDescent="0.3">
      <c r="A8413" s="61" t="s">
        <v>2140</v>
      </c>
      <c r="B8413" s="61" t="s">
        <v>1697</v>
      </c>
      <c r="C8413" s="61" t="s">
        <v>46</v>
      </c>
      <c r="D8413" s="36">
        <v>11</v>
      </c>
      <c r="E8413" s="36">
        <v>2012</v>
      </c>
      <c r="F8413" s="578">
        <v>2.7429027874413352</v>
      </c>
      <c r="G8413" s="578">
        <v>1164.0804913838649</v>
      </c>
      <c r="H8413" s="578">
        <v>1.4393791954532025</v>
      </c>
      <c r="I8413" s="578">
        <v>2.7757954218486675E-2</v>
      </c>
      <c r="J8413" s="578">
        <v>2.3199177929200197E-2</v>
      </c>
      <c r="K8413" s="578">
        <v>3.4690775304079549</v>
      </c>
      <c r="L8413" s="578">
        <v>1431.4621721903425</v>
      </c>
      <c r="M8413" s="578">
        <v>1.6856018304533751</v>
      </c>
      <c r="N8413" s="578">
        <v>5.7041430187988768E-2</v>
      </c>
      <c r="O8413" s="578">
        <v>2.8527926925259298E-2</v>
      </c>
      <c r="P8413" s="578">
        <v>2.7429025788402401</v>
      </c>
      <c r="Q8413" s="578">
        <v>1164.0804913838649</v>
      </c>
      <c r="R8413" s="578">
        <v>1.4393792393057023</v>
      </c>
      <c r="S8413" s="578">
        <v>2.7757956319722575E-2</v>
      </c>
      <c r="T8413" s="578">
        <v>2.3199177929200197E-2</v>
      </c>
      <c r="U8413" s="578">
        <v>3.4690774770016302</v>
      </c>
      <c r="V8413" s="578">
        <v>1431.4621721903425</v>
      </c>
      <c r="W8413" s="578">
        <v>1.6856017127850724</v>
      </c>
      <c r="X8413" s="578">
        <v>5.7041428094786753E-2</v>
      </c>
      <c r="Y8413" s="578">
        <v>2.8527926925259298E-2</v>
      </c>
    </row>
    <row r="8414" spans="1:25" x14ac:dyDescent="0.3">
      <c r="A8414" s="61" t="s">
        <v>2141</v>
      </c>
      <c r="B8414" s="61" t="s">
        <v>1697</v>
      </c>
      <c r="C8414" s="61" t="s">
        <v>46</v>
      </c>
      <c r="D8414" s="36">
        <v>12</v>
      </c>
      <c r="E8414" s="36">
        <v>2012</v>
      </c>
      <c r="F8414" s="578">
        <v>3.2263194606316525</v>
      </c>
      <c r="G8414" s="578">
        <v>1280.8437474568625</v>
      </c>
      <c r="H8414" s="578">
        <v>1.3667953028340525</v>
      </c>
      <c r="I8414" s="578">
        <v>2.95333301777039E-2</v>
      </c>
      <c r="J8414" s="578">
        <v>2.5526155416931273E-2</v>
      </c>
      <c r="K8414" s="578">
        <v>3.4664789607761524</v>
      </c>
      <c r="L8414" s="578">
        <v>1399.5026117960549</v>
      </c>
      <c r="M8414" s="578">
        <v>1.5692019618803275</v>
      </c>
      <c r="N8414" s="578">
        <v>6.0627991466238457E-2</v>
      </c>
      <c r="O8414" s="578">
        <v>2.7890980903369653E-2</v>
      </c>
      <c r="P8414" s="578">
        <v>3.22631946065257</v>
      </c>
      <c r="Q8414" s="578">
        <v>1280.8436953226676</v>
      </c>
      <c r="R8414" s="578">
        <v>1.3667952924430775</v>
      </c>
      <c r="S8414" s="578">
        <v>2.953332967467755E-2</v>
      </c>
      <c r="T8414" s="578">
        <v>2.5526154902763599E-2</v>
      </c>
      <c r="U8414" s="578">
        <v>3.4664783361639175</v>
      </c>
      <c r="V8414" s="578">
        <v>1399.5026117960549</v>
      </c>
      <c r="W8414" s="578">
        <v>1.56920190804127</v>
      </c>
      <c r="X8414" s="578">
        <v>6.0627987816890952E-2</v>
      </c>
      <c r="Y8414" s="578">
        <v>2.7890981931704976E-2</v>
      </c>
    </row>
    <row r="8415" spans="1:25" x14ac:dyDescent="0.3">
      <c r="A8415" s="61" t="s">
        <v>2142</v>
      </c>
      <c r="B8415" s="61" t="s">
        <v>1697</v>
      </c>
      <c r="C8415" s="61" t="s">
        <v>46</v>
      </c>
      <c r="D8415" s="36">
        <v>13</v>
      </c>
      <c r="E8415" s="36">
        <v>2012</v>
      </c>
      <c r="F8415" s="578">
        <v>3.1811031779098249</v>
      </c>
      <c r="G8415" s="578">
        <v>1254.4231376647874</v>
      </c>
      <c r="H8415" s="578">
        <v>1.2827202189470526</v>
      </c>
      <c r="I8415" s="578">
        <v>3.0384706942413624E-2</v>
      </c>
      <c r="J8415" s="578">
        <v>2.4999632131463501E-2</v>
      </c>
      <c r="K8415" s="578">
        <v>3.3862785092564174</v>
      </c>
      <c r="L8415" s="578">
        <v>1361.5854314168225</v>
      </c>
      <c r="M8415" s="578">
        <v>1.4771791434228922</v>
      </c>
      <c r="N8415" s="578">
        <v>6.189713275110377E-2</v>
      </c>
      <c r="O8415" s="578">
        <v>2.7135322161484447E-2</v>
      </c>
      <c r="P8415" s="578">
        <v>3.1811032313108822</v>
      </c>
      <c r="Q8415" s="578">
        <v>1254.4231897989825</v>
      </c>
      <c r="R8415" s="578">
        <v>1.2827203330516526</v>
      </c>
      <c r="S8415" s="578">
        <v>3.0384709572823899E-2</v>
      </c>
      <c r="T8415" s="578">
        <v>2.4999632131463501E-2</v>
      </c>
      <c r="U8415" s="578">
        <v>3.3862782484704073</v>
      </c>
      <c r="V8415" s="578">
        <v>1361.5854314168225</v>
      </c>
      <c r="W8415" s="578">
        <v>1.4771790952369499</v>
      </c>
      <c r="X8415" s="578">
        <v>6.1897130090225454E-2</v>
      </c>
      <c r="Y8415" s="578">
        <v>2.7135322161484447E-2</v>
      </c>
    </row>
    <row r="8416" spans="1:25" x14ac:dyDescent="0.3">
      <c r="A8416" s="61" t="s">
        <v>2143</v>
      </c>
      <c r="B8416" s="61" t="s">
        <v>1697</v>
      </c>
      <c r="C8416" s="61" t="s">
        <v>46</v>
      </c>
      <c r="D8416" s="36">
        <v>14</v>
      </c>
      <c r="E8416" s="36">
        <v>2012</v>
      </c>
      <c r="F8416" s="578">
        <v>3.2860197063060497</v>
      </c>
      <c r="G8416" s="578">
        <v>1317.5625737508076</v>
      </c>
      <c r="H8416" s="578">
        <v>1.3393278650006901</v>
      </c>
      <c r="I8416" s="578">
        <v>3.4808664123374876E-2</v>
      </c>
      <c r="J8416" s="578">
        <v>2.6257970913623724E-2</v>
      </c>
      <c r="K8416" s="578">
        <v>3.4744605865472851</v>
      </c>
      <c r="L8416" s="578">
        <v>1415.1268755594851</v>
      </c>
      <c r="M8416" s="578">
        <v>1.5155198331040052</v>
      </c>
      <c r="N8416" s="578">
        <v>6.5874775265607782E-2</v>
      </c>
      <c r="O8416" s="578">
        <v>2.8202325260887527E-2</v>
      </c>
      <c r="P8416" s="578">
        <v>3.2860197063322749</v>
      </c>
      <c r="Q8416" s="578">
        <v>1317.5626258850025</v>
      </c>
      <c r="R8416" s="578">
        <v>1.33932792049108</v>
      </c>
      <c r="S8416" s="578">
        <v>3.4808666797289299E-2</v>
      </c>
      <c r="T8416" s="578">
        <v>2.6257970913623724E-2</v>
      </c>
      <c r="U8416" s="578">
        <v>3.4744602736073622</v>
      </c>
      <c r="V8416" s="578">
        <v>1415.1268755594851</v>
      </c>
      <c r="W8416" s="578">
        <v>1.5155197621919125</v>
      </c>
      <c r="X8416" s="578">
        <v>6.5874771060407455E-2</v>
      </c>
      <c r="Y8416" s="578">
        <v>2.8202325260887527E-2</v>
      </c>
    </row>
    <row r="8417" spans="1:25" x14ac:dyDescent="0.3">
      <c r="A8417" s="61" t="s">
        <v>2144</v>
      </c>
      <c r="B8417" s="61" t="s">
        <v>1697</v>
      </c>
      <c r="C8417" s="61" t="s">
        <v>46</v>
      </c>
      <c r="D8417" s="36">
        <v>15</v>
      </c>
      <c r="E8417" s="36">
        <v>2012</v>
      </c>
      <c r="F8417" s="578">
        <v>3.3904234938853826</v>
      </c>
      <c r="G8417" s="578">
        <v>1379.3889656066851</v>
      </c>
      <c r="H8417" s="578">
        <v>1.3983190424487424</v>
      </c>
      <c r="I8417" s="578">
        <v>3.8903860023916999E-2</v>
      </c>
      <c r="J8417" s="578">
        <v>2.7490127094400373E-2</v>
      </c>
      <c r="K8417" s="578">
        <v>3.5609297267500652</v>
      </c>
      <c r="L8417" s="578">
        <v>1466.170167287185</v>
      </c>
      <c r="M8417" s="578">
        <v>1.5532356966461176</v>
      </c>
      <c r="N8417" s="578">
        <v>6.6893887010034264E-2</v>
      </c>
      <c r="O8417" s="578">
        <v>2.9219602234661551E-2</v>
      </c>
      <c r="P8417" s="578">
        <v>3.3904238577273724</v>
      </c>
      <c r="Q8417" s="578">
        <v>1379.3889656066851</v>
      </c>
      <c r="R8417" s="578">
        <v>1.3983190504312275</v>
      </c>
      <c r="S8417" s="578">
        <v>3.8903860053627122E-2</v>
      </c>
      <c r="T8417" s="578">
        <v>2.7490127094400373E-2</v>
      </c>
      <c r="U8417" s="578">
        <v>3.5609296249046198</v>
      </c>
      <c r="V8417" s="578">
        <v>1466.170167287185</v>
      </c>
      <c r="W8417" s="578">
        <v>1.5532356239877976</v>
      </c>
      <c r="X8417" s="578">
        <v>6.6893882435882249E-2</v>
      </c>
      <c r="Y8417" s="578">
        <v>2.9219601710792603E-2</v>
      </c>
    </row>
    <row r="8418" spans="1:25" x14ac:dyDescent="0.3">
      <c r="A8418" s="580" t="s">
        <v>2145</v>
      </c>
      <c r="B8418" s="580" t="s">
        <v>1697</v>
      </c>
      <c r="C8418" s="580" t="s">
        <v>46</v>
      </c>
      <c r="D8418" s="581">
        <v>16</v>
      </c>
      <c r="E8418" s="581">
        <v>2012</v>
      </c>
      <c r="F8418" s="582">
        <v>3.5640178030766529</v>
      </c>
      <c r="G8418" s="582">
        <v>1465.2506014506</v>
      </c>
      <c r="H8418" s="582">
        <v>1.4826924034903923</v>
      </c>
      <c r="I8418" s="582">
        <v>4.4255047215756294E-2</v>
      </c>
      <c r="J8418" s="582">
        <v>2.9201275494415275E-2</v>
      </c>
      <c r="K8418" s="582">
        <v>3.7118370704430728</v>
      </c>
      <c r="L8418" s="582">
        <v>1540.39549763997</v>
      </c>
      <c r="M8418" s="582">
        <v>1.6185144225805699</v>
      </c>
      <c r="N8418" s="582">
        <v>7.0518247555052427E-2</v>
      </c>
      <c r="O8418" s="582">
        <v>3.0698813692045652E-2</v>
      </c>
      <c r="P8418" s="582">
        <v>3.5640182178256774</v>
      </c>
      <c r="Q8418" s="582">
        <v>1465.2506014506</v>
      </c>
      <c r="R8418" s="582">
        <v>1.4826924742548351</v>
      </c>
      <c r="S8418" s="582">
        <v>4.4255048739311527E-2</v>
      </c>
      <c r="T8418" s="582">
        <v>2.9201276018284227E-2</v>
      </c>
      <c r="U8418" s="582">
        <v>3.7118367053489352</v>
      </c>
      <c r="V8418" s="582">
        <v>1540.39549763997</v>
      </c>
      <c r="W8418" s="582">
        <v>1.6185143699190074</v>
      </c>
      <c r="X8418" s="582">
        <v>7.0518247409533247E-2</v>
      </c>
      <c r="Y8418" s="582">
        <v>3.0698813692045652E-2</v>
      </c>
    </row>
    <row r="8419" spans="1:25" x14ac:dyDescent="0.3">
      <c r="A8419" s="61" t="s">
        <v>2146</v>
      </c>
      <c r="B8419" s="61" t="s">
        <v>1697</v>
      </c>
      <c r="C8419" s="61" t="s">
        <v>46</v>
      </c>
      <c r="D8419" s="36">
        <v>1</v>
      </c>
      <c r="E8419" s="36">
        <v>2020</v>
      </c>
      <c r="F8419" s="578">
        <v>3.5313869495390255</v>
      </c>
      <c r="G8419" s="578">
        <v>6578.1478246052993</v>
      </c>
      <c r="H8419" s="578">
        <v>6.9837042997896752</v>
      </c>
      <c r="I8419" s="578">
        <v>4.8492053185782369E-2</v>
      </c>
      <c r="J8419" s="578">
        <v>4.3766328870939647E-2</v>
      </c>
      <c r="K8419" s="578">
        <v>3.4181782737891</v>
      </c>
      <c r="L8419" s="578">
        <v>6415.3178660074818</v>
      </c>
      <c r="M8419" s="578">
        <v>6.8689271827267131</v>
      </c>
      <c r="N8419" s="578">
        <v>3.6729484456676176E-2</v>
      </c>
      <c r="O8419" s="578">
        <v>4.2682980982741932E-2</v>
      </c>
      <c r="P8419" s="578">
        <v>3.5313868452256676</v>
      </c>
      <c r="Q8419" s="578">
        <v>6578.1477228800395</v>
      </c>
      <c r="R8419" s="578">
        <v>6.9837041078062558</v>
      </c>
      <c r="S8419" s="578">
        <v>4.8492055775113806E-2</v>
      </c>
      <c r="T8419" s="578">
        <v>4.3766328870939647E-2</v>
      </c>
      <c r="U8419" s="578">
        <v>3.4181783259431628</v>
      </c>
      <c r="V8419" s="578">
        <v>6415.3178660074818</v>
      </c>
      <c r="W8419" s="578">
        <v>6.8689272388461751</v>
      </c>
      <c r="X8419" s="578">
        <v>3.6729486573221899E-2</v>
      </c>
      <c r="Y8419" s="578">
        <v>4.2682980458872977E-2</v>
      </c>
    </row>
    <row r="8420" spans="1:25" x14ac:dyDescent="0.3">
      <c r="A8420" s="61" t="s">
        <v>2147</v>
      </c>
      <c r="B8420" s="61" t="s">
        <v>1697</v>
      </c>
      <c r="C8420" s="61" t="s">
        <v>46</v>
      </c>
      <c r="D8420" s="36">
        <v>2</v>
      </c>
      <c r="E8420" s="36">
        <v>2020</v>
      </c>
      <c r="F8420" s="578">
        <v>2.2314273670348226</v>
      </c>
      <c r="G8420" s="578">
        <v>3875.43752288818</v>
      </c>
      <c r="H8420" s="578">
        <v>4.0898072377664576</v>
      </c>
      <c r="I8420" s="578">
        <v>3.2710480655092973E-2</v>
      </c>
      <c r="J8420" s="578">
        <v>2.5784397012709275E-2</v>
      </c>
      <c r="K8420" s="578">
        <v>2.2354431050293875</v>
      </c>
      <c r="L8420" s="578">
        <v>3831.475095113115</v>
      </c>
      <c r="M8420" s="578">
        <v>4.1745920456341929</v>
      </c>
      <c r="N8420" s="578">
        <v>2.22730144288713E-2</v>
      </c>
      <c r="O8420" s="578">
        <v>2.5491919581933524E-2</v>
      </c>
      <c r="P8420" s="578">
        <v>2.2314273670358076</v>
      </c>
      <c r="Q8420" s="578">
        <v>3875.43752288818</v>
      </c>
      <c r="R8420" s="578">
        <v>4.0898072631995648</v>
      </c>
      <c r="S8420" s="578">
        <v>3.2710480111745696E-2</v>
      </c>
      <c r="T8420" s="578">
        <v>2.5784397012709275E-2</v>
      </c>
      <c r="U8420" s="578">
        <v>2.2354432093391075</v>
      </c>
      <c r="V8420" s="578">
        <v>3831.475095113115</v>
      </c>
      <c r="W8420" s="578">
        <v>4.1745920232036298</v>
      </c>
      <c r="X8420" s="578">
        <v>2.2273013919857428E-2</v>
      </c>
      <c r="Y8420" s="578">
        <v>2.5491919058064576E-2</v>
      </c>
    </row>
    <row r="8421" spans="1:25" x14ac:dyDescent="0.3">
      <c r="A8421" s="61" t="s">
        <v>2148</v>
      </c>
      <c r="B8421" s="61" t="s">
        <v>1697</v>
      </c>
      <c r="C8421" s="61" t="s">
        <v>46</v>
      </c>
      <c r="D8421" s="36">
        <v>3</v>
      </c>
      <c r="E8421" s="36">
        <v>2020</v>
      </c>
      <c r="F8421" s="578">
        <v>1.2044094219774175</v>
      </c>
      <c r="G8421" s="578">
        <v>2052.6360206603922</v>
      </c>
      <c r="H8421" s="578">
        <v>2.1545020635500474</v>
      </c>
      <c r="I8421" s="578">
        <v>1.2721040901662125E-2</v>
      </c>
      <c r="J8421" s="578">
        <v>1.365676565910685E-2</v>
      </c>
      <c r="K8421" s="578">
        <v>1.6580094925959625</v>
      </c>
      <c r="L8421" s="578">
        <v>2662.5458831787073</v>
      </c>
      <c r="M8421" s="578">
        <v>2.83274377397598</v>
      </c>
      <c r="N8421" s="578">
        <v>1.791061427729795E-2</v>
      </c>
      <c r="O8421" s="578">
        <v>1.7714681259045975E-2</v>
      </c>
      <c r="P8421" s="578">
        <v>1.204409526285565</v>
      </c>
      <c r="Q8421" s="578">
        <v>2052.6360206603922</v>
      </c>
      <c r="R8421" s="578">
        <v>2.1545021703010754</v>
      </c>
      <c r="S8421" s="578">
        <v>1.2721041939130326E-2</v>
      </c>
      <c r="T8421" s="578">
        <v>1.365676565910685E-2</v>
      </c>
      <c r="U8421" s="578">
        <v>1.6580094932100398</v>
      </c>
      <c r="V8421" s="578">
        <v>2662.5458831787073</v>
      </c>
      <c r="W8421" s="578">
        <v>2.8327438033484178</v>
      </c>
      <c r="X8421" s="578">
        <v>1.79106147753979E-2</v>
      </c>
      <c r="Y8421" s="578">
        <v>1.7714681259045975E-2</v>
      </c>
    </row>
    <row r="8422" spans="1:25" x14ac:dyDescent="0.3">
      <c r="A8422" s="61" t="s">
        <v>2149</v>
      </c>
      <c r="B8422" s="61" t="s">
        <v>1697</v>
      </c>
      <c r="C8422" s="61" t="s">
        <v>46</v>
      </c>
      <c r="D8422" s="36">
        <v>4</v>
      </c>
      <c r="E8422" s="36">
        <v>2020</v>
      </c>
      <c r="F8422" s="578">
        <v>0.60854697430891203</v>
      </c>
      <c r="G8422" s="578">
        <v>1102.8314552307102</v>
      </c>
      <c r="H8422" s="578">
        <v>1.1854341307152876</v>
      </c>
      <c r="I8422" s="578">
        <v>7.4894727723252147E-3</v>
      </c>
      <c r="J8422" s="578">
        <v>7.3374556474542843E-3</v>
      </c>
      <c r="K8422" s="578">
        <v>1.4387783879118148</v>
      </c>
      <c r="L8422" s="578">
        <v>2254.6824391682899</v>
      </c>
      <c r="M8422" s="578">
        <v>2.3206610709197126</v>
      </c>
      <c r="N8422" s="578">
        <v>1.4689670276463052E-2</v>
      </c>
      <c r="O8422" s="578">
        <v>1.500104623846705E-2</v>
      </c>
      <c r="P8422" s="578">
        <v>0.60854696996430324</v>
      </c>
      <c r="Q8422" s="578">
        <v>1102.8314552307102</v>
      </c>
      <c r="R8422" s="578">
        <v>1.1854341069125975</v>
      </c>
      <c r="S8422" s="578">
        <v>7.4894725589160719E-3</v>
      </c>
      <c r="T8422" s="578">
        <v>7.3374556474542843E-3</v>
      </c>
      <c r="U8422" s="578">
        <v>1.4387783879117575</v>
      </c>
      <c r="V8422" s="578">
        <v>2254.6824391682899</v>
      </c>
      <c r="W8422" s="578">
        <v>2.3206610558657577</v>
      </c>
      <c r="X8422" s="578">
        <v>1.4689670281654752E-2</v>
      </c>
      <c r="Y8422" s="578">
        <v>1.5001046762336E-2</v>
      </c>
    </row>
    <row r="8423" spans="1:25" x14ac:dyDescent="0.3">
      <c r="A8423" s="61" t="s">
        <v>2150</v>
      </c>
      <c r="B8423" s="61" t="s">
        <v>1697</v>
      </c>
      <c r="C8423" s="61" t="s">
        <v>46</v>
      </c>
      <c r="D8423" s="36">
        <v>5</v>
      </c>
      <c r="E8423" s="36">
        <v>2020</v>
      </c>
      <c r="F8423" s="578">
        <v>0.67823302316055334</v>
      </c>
      <c r="G8423" s="578">
        <v>1142.0809567769325</v>
      </c>
      <c r="H8423" s="578">
        <v>1.1915608229716401</v>
      </c>
      <c r="I8423" s="578">
        <v>1.4336878962239926E-2</v>
      </c>
      <c r="J8423" s="578">
        <v>7.5986005152420396E-3</v>
      </c>
      <c r="K8423" s="578">
        <v>1.3051070431533225</v>
      </c>
      <c r="L8423" s="578">
        <v>2017.23997497558</v>
      </c>
      <c r="M8423" s="578">
        <v>2.0069523579756252</v>
      </c>
      <c r="N8423" s="578">
        <v>1.5487202609165225E-2</v>
      </c>
      <c r="O8423" s="578">
        <v>1.342128957427725E-2</v>
      </c>
      <c r="P8423" s="578">
        <v>0.67823301198621699</v>
      </c>
      <c r="Q8423" s="578">
        <v>1142.0809567769325</v>
      </c>
      <c r="R8423" s="578">
        <v>1.1915608233778825</v>
      </c>
      <c r="S8423" s="578">
        <v>1.4336878433520351E-2</v>
      </c>
      <c r="T8423" s="578">
        <v>7.5986006098294869E-3</v>
      </c>
      <c r="U8423" s="578">
        <v>1.3051069909971724</v>
      </c>
      <c r="V8423" s="578">
        <v>2017.23997497558</v>
      </c>
      <c r="W8423" s="578">
        <v>2.0069523691187525</v>
      </c>
      <c r="X8423" s="578">
        <v>1.5487203642351174E-2</v>
      </c>
      <c r="Y8423" s="578">
        <v>1.342128957427725E-2</v>
      </c>
    </row>
    <row r="8424" spans="1:25" x14ac:dyDescent="0.3">
      <c r="A8424" s="61" t="s">
        <v>2151</v>
      </c>
      <c r="B8424" s="61" t="s">
        <v>1697</v>
      </c>
      <c r="C8424" s="61" t="s">
        <v>46</v>
      </c>
      <c r="D8424" s="36">
        <v>6</v>
      </c>
      <c r="E8424" s="36">
        <v>2020</v>
      </c>
      <c r="F8424" s="578">
        <v>0.7200447865271915</v>
      </c>
      <c r="G8424" s="578">
        <v>1165.63343175252</v>
      </c>
      <c r="H8424" s="578">
        <v>1.1952378064373299</v>
      </c>
      <c r="I8424" s="578">
        <v>1.8445372931258378E-2</v>
      </c>
      <c r="J8424" s="578">
        <v>7.7553018005952828E-3</v>
      </c>
      <c r="K8424" s="578">
        <v>1.1980731873162851</v>
      </c>
      <c r="L8424" s="578">
        <v>1844.596781412755</v>
      </c>
      <c r="M8424" s="578">
        <v>1.7723565921532975</v>
      </c>
      <c r="N8424" s="578">
        <v>1.4179954502954626E-2</v>
      </c>
      <c r="O8424" s="578">
        <v>1.2272640451556001E-2</v>
      </c>
      <c r="P8424" s="578">
        <v>0.7200447927370226</v>
      </c>
      <c r="Q8424" s="578">
        <v>1165.6334838867149</v>
      </c>
      <c r="R8424" s="578">
        <v>1.1952377913239551</v>
      </c>
      <c r="S8424" s="578">
        <v>1.8445373455127326E-2</v>
      </c>
      <c r="T8424" s="578">
        <v>7.7553017496635778E-3</v>
      </c>
      <c r="U8424" s="578">
        <v>1.1980729786994975</v>
      </c>
      <c r="V8424" s="578">
        <v>1844.596781412755</v>
      </c>
      <c r="W8424" s="578">
        <v>1.77235657133284</v>
      </c>
      <c r="X8424" s="578">
        <v>1.4179951862767326E-2</v>
      </c>
      <c r="Y8424" s="578">
        <v>1.2272640451556001E-2</v>
      </c>
    </row>
    <row r="8425" spans="1:25" x14ac:dyDescent="0.3">
      <c r="A8425" s="61" t="s">
        <v>2152</v>
      </c>
      <c r="B8425" s="61" t="s">
        <v>1697</v>
      </c>
      <c r="C8425" s="61" t="s">
        <v>46</v>
      </c>
      <c r="D8425" s="36">
        <v>7</v>
      </c>
      <c r="E8425" s="36">
        <v>2020</v>
      </c>
      <c r="F8425" s="578">
        <v>0.74791870910161107</v>
      </c>
      <c r="G8425" s="578">
        <v>1181.3391583760524</v>
      </c>
      <c r="H8425" s="578">
        <v>1.197690865399935</v>
      </c>
      <c r="I8425" s="578">
        <v>2.1184284770545923E-2</v>
      </c>
      <c r="J8425" s="578">
        <v>7.8597896887610298E-3</v>
      </c>
      <c r="K8425" s="578">
        <v>1.2121483248665701</v>
      </c>
      <c r="L8425" s="578">
        <v>1809.9260482788025</v>
      </c>
      <c r="M8425" s="578">
        <v>1.6960528112379749</v>
      </c>
      <c r="N8425" s="578">
        <v>2.4176147911854601E-2</v>
      </c>
      <c r="O8425" s="578">
        <v>1.2041976054509424E-2</v>
      </c>
      <c r="P8425" s="578">
        <v>0.74791872058891717</v>
      </c>
      <c r="Q8425" s="578">
        <v>1181.3391583760524</v>
      </c>
      <c r="R8425" s="578">
        <v>1.1976908527397698</v>
      </c>
      <c r="S8425" s="578">
        <v>2.11842842362178E-2</v>
      </c>
      <c r="T8425" s="578">
        <v>7.859789528689964E-3</v>
      </c>
      <c r="U8425" s="578">
        <v>1.2121482217997499</v>
      </c>
      <c r="V8425" s="578">
        <v>1809.9261004130001</v>
      </c>
      <c r="W8425" s="578">
        <v>1.6960528102196426</v>
      </c>
      <c r="X8425" s="578">
        <v>2.4176149968525299E-2</v>
      </c>
      <c r="Y8425" s="578">
        <v>1.2041976054509424E-2</v>
      </c>
    </row>
    <row r="8426" spans="1:25" x14ac:dyDescent="0.3">
      <c r="A8426" s="61" t="s">
        <v>2153</v>
      </c>
      <c r="B8426" s="61" t="s">
        <v>1697</v>
      </c>
      <c r="C8426" s="61" t="s">
        <v>46</v>
      </c>
      <c r="D8426" s="36">
        <v>8</v>
      </c>
      <c r="E8426" s="36">
        <v>2020</v>
      </c>
      <c r="F8426" s="578">
        <v>0.7076657809888327</v>
      </c>
      <c r="G8426" s="578">
        <v>1101.4071655273374</v>
      </c>
      <c r="H8426" s="578">
        <v>1.0875099325659565</v>
      </c>
      <c r="I8426" s="578">
        <v>1.8642920558098276E-2</v>
      </c>
      <c r="J8426" s="578">
        <v>7.3279703307586345E-3</v>
      </c>
      <c r="K8426" s="578">
        <v>1.0518108654021388</v>
      </c>
      <c r="L8426" s="578">
        <v>1520.2749989827423</v>
      </c>
      <c r="M8426" s="578">
        <v>1.3808074339114325</v>
      </c>
      <c r="N8426" s="578">
        <v>2.1203149810768651E-2</v>
      </c>
      <c r="O8426" s="578">
        <v>1.0114824040404813E-2</v>
      </c>
      <c r="P8426" s="578">
        <v>0.70766583779896974</v>
      </c>
      <c r="Q8426" s="578">
        <v>1101.4071655273374</v>
      </c>
      <c r="R8426" s="578">
        <v>1.0875099748506398</v>
      </c>
      <c r="S8426" s="578">
        <v>1.8642917424585851E-2</v>
      </c>
      <c r="T8426" s="578">
        <v>7.3279702774016126E-3</v>
      </c>
      <c r="U8426" s="578">
        <v>1.0518109532558773</v>
      </c>
      <c r="V8426" s="578">
        <v>1520.2749989827423</v>
      </c>
      <c r="W8426" s="578">
        <v>1.3808074252501625</v>
      </c>
      <c r="X8426" s="578">
        <v>2.1203149800385249E-2</v>
      </c>
      <c r="Y8426" s="578">
        <v>1.0114824040404813E-2</v>
      </c>
    </row>
    <row r="8427" spans="1:25" x14ac:dyDescent="0.3">
      <c r="A8427" s="61" t="s">
        <v>2154</v>
      </c>
      <c r="B8427" s="61" t="s">
        <v>1697</v>
      </c>
      <c r="C8427" s="61" t="s">
        <v>46</v>
      </c>
      <c r="D8427" s="36">
        <v>9</v>
      </c>
      <c r="E8427" s="36">
        <v>2020</v>
      </c>
      <c r="F8427" s="578">
        <v>0.67747549108636851</v>
      </c>
      <c r="G8427" s="578">
        <v>1041.450431823725</v>
      </c>
      <c r="H8427" s="578">
        <v>1.0048714296453896</v>
      </c>
      <c r="I8427" s="578">
        <v>1.6736912847818475E-2</v>
      </c>
      <c r="J8427" s="578">
        <v>6.929077111029372E-3</v>
      </c>
      <c r="K8427" s="578">
        <v>1.043845344047247</v>
      </c>
      <c r="L8427" s="578">
        <v>1472.5408185323024</v>
      </c>
      <c r="M8427" s="578">
        <v>1.2879086977707876</v>
      </c>
      <c r="N8427" s="578">
        <v>2.8668139542257075E-2</v>
      </c>
      <c r="O8427" s="578">
        <v>9.7972335352096533E-3</v>
      </c>
      <c r="P8427" s="578">
        <v>0.67747548115381495</v>
      </c>
      <c r="Q8427" s="578">
        <v>1041.450431823725</v>
      </c>
      <c r="R8427" s="578">
        <v>1.0048714389989364</v>
      </c>
      <c r="S8427" s="578">
        <v>1.6736912853048048E-2</v>
      </c>
      <c r="T8427" s="578">
        <v>6.9290772177434175E-3</v>
      </c>
      <c r="U8427" s="578">
        <v>1.0438453437372219</v>
      </c>
      <c r="V8427" s="578">
        <v>1472.5408185323024</v>
      </c>
      <c r="W8427" s="578">
        <v>1.2879087142665975</v>
      </c>
      <c r="X8427" s="578">
        <v>2.8668136887972599E-2</v>
      </c>
      <c r="Y8427" s="578">
        <v>9.7972335352096533E-3</v>
      </c>
    </row>
    <row r="8428" spans="1:25" x14ac:dyDescent="0.3">
      <c r="A8428" s="61" t="s">
        <v>2155</v>
      </c>
      <c r="B8428" s="61" t="s">
        <v>1697</v>
      </c>
      <c r="C8428" s="61" t="s">
        <v>46</v>
      </c>
      <c r="D8428" s="36">
        <v>10</v>
      </c>
      <c r="E8428" s="36">
        <v>2020</v>
      </c>
      <c r="F8428" s="578">
        <v>0.6539943085236356</v>
      </c>
      <c r="G8428" s="578">
        <v>994.82069396972622</v>
      </c>
      <c r="H8428" s="578">
        <v>0.94059705989972475</v>
      </c>
      <c r="I8428" s="578">
        <v>1.5254431450936525E-2</v>
      </c>
      <c r="J8428" s="578">
        <v>6.6188307585737958E-3</v>
      </c>
      <c r="K8428" s="578">
        <v>1.0368882003943591</v>
      </c>
      <c r="L8428" s="578">
        <v>1432.7726186116502</v>
      </c>
      <c r="M8428" s="578">
        <v>1.2123632201822374</v>
      </c>
      <c r="N8428" s="578">
        <v>3.3683079129938627E-2</v>
      </c>
      <c r="O8428" s="578">
        <v>9.5326580243029913E-3</v>
      </c>
      <c r="P8428" s="578">
        <v>0.65399428834444895</v>
      </c>
      <c r="Q8428" s="578">
        <v>994.82069937387871</v>
      </c>
      <c r="R8428" s="578">
        <v>0.94059706060397696</v>
      </c>
      <c r="S8428" s="578">
        <v>1.5254431456090324E-2</v>
      </c>
      <c r="T8428" s="578">
        <v>6.618830705216773E-3</v>
      </c>
      <c r="U8428" s="578">
        <v>1.0368881367534728</v>
      </c>
      <c r="V8428" s="578">
        <v>1432.7726186116502</v>
      </c>
      <c r="W8428" s="578">
        <v>1.2123632294077</v>
      </c>
      <c r="X8428" s="578">
        <v>3.3683078061282352E-2</v>
      </c>
      <c r="Y8428" s="578">
        <v>9.5326579757966066E-3</v>
      </c>
    </row>
    <row r="8429" spans="1:25" x14ac:dyDescent="0.3">
      <c r="A8429" s="61" t="s">
        <v>2156</v>
      </c>
      <c r="B8429" s="61" t="s">
        <v>1697</v>
      </c>
      <c r="C8429" s="61" t="s">
        <v>46</v>
      </c>
      <c r="D8429" s="36">
        <v>11</v>
      </c>
      <c r="E8429" s="36">
        <v>2020</v>
      </c>
      <c r="F8429" s="578">
        <v>0.82098698030309392</v>
      </c>
      <c r="G8429" s="578">
        <v>1134.6897710164351</v>
      </c>
      <c r="H8429" s="578">
        <v>0.95720268617605997</v>
      </c>
      <c r="I8429" s="578">
        <v>1.7533623526181426E-2</v>
      </c>
      <c r="J8429" s="578">
        <v>7.5494164387540225E-3</v>
      </c>
      <c r="K8429" s="578">
        <v>1.0339448990565048</v>
      </c>
      <c r="L8429" s="578">
        <v>1396.2226028442351</v>
      </c>
      <c r="M8429" s="578">
        <v>1.1455380124699874</v>
      </c>
      <c r="N8429" s="578">
        <v>3.7361454341407752E-2</v>
      </c>
      <c r="O8429" s="578">
        <v>9.2894761813416427E-3</v>
      </c>
      <c r="P8429" s="578">
        <v>0.82098699085751503</v>
      </c>
      <c r="Q8429" s="578">
        <v>1134.6897710164351</v>
      </c>
      <c r="R8429" s="578">
        <v>0.95720267301203199</v>
      </c>
      <c r="S8429" s="578">
        <v>1.7533625092558673E-2</v>
      </c>
      <c r="T8429" s="578">
        <v>7.5494164387540225E-3</v>
      </c>
      <c r="U8429" s="578">
        <v>1.0339451129491954</v>
      </c>
      <c r="V8429" s="578">
        <v>1396.2226028442351</v>
      </c>
      <c r="W8429" s="578">
        <v>1.1455380141731724</v>
      </c>
      <c r="X8429" s="578">
        <v>3.73614543556565E-2</v>
      </c>
      <c r="Y8429" s="578">
        <v>9.2894762346986647E-3</v>
      </c>
    </row>
    <row r="8430" spans="1:25" x14ac:dyDescent="0.3">
      <c r="A8430" s="61" t="s">
        <v>2157</v>
      </c>
      <c r="B8430" s="61" t="s">
        <v>1697</v>
      </c>
      <c r="C8430" s="61" t="s">
        <v>46</v>
      </c>
      <c r="D8430" s="36">
        <v>12</v>
      </c>
      <c r="E8430" s="36">
        <v>2020</v>
      </c>
      <c r="F8430" s="578">
        <v>0.95761787027742939</v>
      </c>
      <c r="G8430" s="578">
        <v>1249.1243871053</v>
      </c>
      <c r="H8430" s="578">
        <v>0.9707873080677315</v>
      </c>
      <c r="I8430" s="578">
        <v>1.9398425349663677E-2</v>
      </c>
      <c r="J8430" s="578">
        <v>8.3107844208522332E-3</v>
      </c>
      <c r="K8430" s="578">
        <v>1.03107367595157</v>
      </c>
      <c r="L8430" s="578">
        <v>1365.4170659383076</v>
      </c>
      <c r="M8430" s="578">
        <v>1.0902661940691918</v>
      </c>
      <c r="N8430" s="578">
        <v>4.0228158948745305E-2</v>
      </c>
      <c r="O8430" s="578">
        <v>9.0845136340552291E-3</v>
      </c>
      <c r="P8430" s="578">
        <v>0.95761785972300806</v>
      </c>
      <c r="Q8430" s="578">
        <v>1249.1243871053</v>
      </c>
      <c r="R8430" s="578">
        <v>0.97078728799760861</v>
      </c>
      <c r="S8430" s="578">
        <v>1.93984242819169E-2</v>
      </c>
      <c r="T8430" s="578">
        <v>8.3107844208522332E-3</v>
      </c>
      <c r="U8430" s="578">
        <v>1.0310736551541582</v>
      </c>
      <c r="V8430" s="578">
        <v>1365.4170659383076</v>
      </c>
      <c r="W8430" s="578">
        <v>1.0902661628676138</v>
      </c>
      <c r="X8430" s="578">
        <v>4.0228155832058576E-2</v>
      </c>
      <c r="Y8430" s="578">
        <v>9.0845136340552291E-3</v>
      </c>
    </row>
    <row r="8431" spans="1:25" x14ac:dyDescent="0.3">
      <c r="A8431" s="61" t="s">
        <v>2158</v>
      </c>
      <c r="B8431" s="61" t="s">
        <v>1697</v>
      </c>
      <c r="C8431" s="61" t="s">
        <v>46</v>
      </c>
      <c r="D8431" s="36">
        <v>13</v>
      </c>
      <c r="E8431" s="36">
        <v>2020</v>
      </c>
      <c r="F8431" s="578">
        <v>0.93974440740593224</v>
      </c>
      <c r="G8431" s="578">
        <v>1223.80137379964</v>
      </c>
      <c r="H8431" s="578">
        <v>0.92874225757410833</v>
      </c>
      <c r="I8431" s="578">
        <v>2.0196270394080749E-2</v>
      </c>
      <c r="J8431" s="578">
        <v>8.142312760658868E-3</v>
      </c>
      <c r="K8431" s="578">
        <v>1.0032805370512736</v>
      </c>
      <c r="L8431" s="578">
        <v>1328.82688903808</v>
      </c>
      <c r="M8431" s="578">
        <v>1.0410554393944611</v>
      </c>
      <c r="N8431" s="578">
        <v>4.1250737595116001E-2</v>
      </c>
      <c r="O8431" s="578">
        <v>8.8410582441914177E-3</v>
      </c>
      <c r="P8431" s="578">
        <v>0.93974443844952549</v>
      </c>
      <c r="Q8431" s="578">
        <v>1223.8013216654426</v>
      </c>
      <c r="R8431" s="578">
        <v>0.92874224016350049</v>
      </c>
      <c r="S8431" s="578">
        <v>2.0196269860510499E-2</v>
      </c>
      <c r="T8431" s="578">
        <v>8.1423126054384377E-3</v>
      </c>
      <c r="U8431" s="578">
        <v>1.0032805053858516</v>
      </c>
      <c r="V8431" s="578">
        <v>1328.82688903808</v>
      </c>
      <c r="W8431" s="578">
        <v>1.0410554352397379</v>
      </c>
      <c r="X8431" s="578">
        <v>4.1250737604210948E-2</v>
      </c>
      <c r="Y8431" s="578">
        <v>8.8410582975484396E-3</v>
      </c>
    </row>
    <row r="8432" spans="1:25" x14ac:dyDescent="0.3">
      <c r="A8432" s="61" t="s">
        <v>2159</v>
      </c>
      <c r="B8432" s="61" t="s">
        <v>1697</v>
      </c>
      <c r="C8432" s="61" t="s">
        <v>46</v>
      </c>
      <c r="D8432" s="36">
        <v>14</v>
      </c>
      <c r="E8432" s="36">
        <v>2020</v>
      </c>
      <c r="F8432" s="578">
        <v>0.96630791818078121</v>
      </c>
      <c r="G8432" s="578">
        <v>1284.1469955444275</v>
      </c>
      <c r="H8432" s="578">
        <v>0.96966024027596842</v>
      </c>
      <c r="I8432" s="578">
        <v>2.2006285763609346E-2</v>
      </c>
      <c r="J8432" s="578">
        <v>8.5437960806302709E-3</v>
      </c>
      <c r="K8432" s="578">
        <v>1.0249771612422447</v>
      </c>
      <c r="L8432" s="578">
        <v>1379.8941434224398</v>
      </c>
      <c r="M8432" s="578">
        <v>1.0716713717460262</v>
      </c>
      <c r="N8432" s="578">
        <v>4.2784468842152472E-2</v>
      </c>
      <c r="O8432" s="578">
        <v>9.1808283468708361E-3</v>
      </c>
      <c r="P8432" s="578">
        <v>0.96630792904778418</v>
      </c>
      <c r="Q8432" s="578">
        <v>1284.1469955444275</v>
      </c>
      <c r="R8432" s="578">
        <v>0.9696602539941821</v>
      </c>
      <c r="S8432" s="578">
        <v>2.2006284195716298E-2</v>
      </c>
      <c r="T8432" s="578">
        <v>8.5437961776430402E-3</v>
      </c>
      <c r="U8432" s="578">
        <v>1.0249772500267582</v>
      </c>
      <c r="V8432" s="578">
        <v>1379.8940912882449</v>
      </c>
      <c r="W8432" s="578">
        <v>1.071671357136889</v>
      </c>
      <c r="X8432" s="578">
        <v>4.2784469884736574E-2</v>
      </c>
      <c r="Y8432" s="578">
        <v>9.1808283468708361E-3</v>
      </c>
    </row>
    <row r="8433" spans="1:25" x14ac:dyDescent="0.3">
      <c r="A8433" s="61" t="s">
        <v>2160</v>
      </c>
      <c r="B8433" s="61" t="s">
        <v>1697</v>
      </c>
      <c r="C8433" s="61" t="s">
        <v>46</v>
      </c>
      <c r="D8433" s="36">
        <v>15</v>
      </c>
      <c r="E8433" s="36">
        <v>2020</v>
      </c>
      <c r="F8433" s="578">
        <v>0.99329653727145284</v>
      </c>
      <c r="G8433" s="578">
        <v>1343.2597859700475</v>
      </c>
      <c r="H8433" s="578">
        <v>1.0112581708697965</v>
      </c>
      <c r="I8433" s="578">
        <v>2.3654235724658624E-2</v>
      </c>
      <c r="J8433" s="578">
        <v>8.9370851152731669E-3</v>
      </c>
      <c r="K8433" s="578">
        <v>1.0464477372724965</v>
      </c>
      <c r="L8433" s="578">
        <v>1428.5676015218028</v>
      </c>
      <c r="M8433" s="578">
        <v>1.1014077921378529</v>
      </c>
      <c r="N8433" s="578">
        <v>4.2414011627291325E-2</v>
      </c>
      <c r="O8433" s="578">
        <v>9.5046755401805606E-3</v>
      </c>
      <c r="P8433" s="578">
        <v>0.99329651678135478</v>
      </c>
      <c r="Q8433" s="578">
        <v>1343.2597859700475</v>
      </c>
      <c r="R8433" s="578">
        <v>1.011258181446536</v>
      </c>
      <c r="S8433" s="578">
        <v>2.36542362336725E-2</v>
      </c>
      <c r="T8433" s="578">
        <v>8.937085008559123E-3</v>
      </c>
      <c r="U8433" s="578">
        <v>1.0464477630385773</v>
      </c>
      <c r="V8433" s="578">
        <v>1428.5676015218028</v>
      </c>
      <c r="W8433" s="578">
        <v>1.1014078049588489</v>
      </c>
      <c r="X8433" s="578">
        <v>4.2414012140549504E-2</v>
      </c>
      <c r="Y8433" s="578">
        <v>9.5046755401805606E-3</v>
      </c>
    </row>
    <row r="8434" spans="1:25" x14ac:dyDescent="0.3">
      <c r="A8434" s="580" t="s">
        <v>2161</v>
      </c>
      <c r="B8434" s="580" t="s">
        <v>1697</v>
      </c>
      <c r="C8434" s="580" t="s">
        <v>46</v>
      </c>
      <c r="D8434" s="581">
        <v>16</v>
      </c>
      <c r="E8434" s="581">
        <v>2020</v>
      </c>
      <c r="F8434" s="582">
        <v>1.0411951708272558</v>
      </c>
      <c r="G8434" s="582">
        <v>1425.6286214192648</v>
      </c>
      <c r="H8434" s="582">
        <v>1.0709661794229106</v>
      </c>
      <c r="I8434" s="582">
        <v>2.5727822932064222E-2</v>
      </c>
      <c r="J8434" s="582">
        <v>9.4851309016424513E-3</v>
      </c>
      <c r="K8434" s="582">
        <v>1.0876606036505112</v>
      </c>
      <c r="L8434" s="582">
        <v>1499.68748092651</v>
      </c>
      <c r="M8434" s="582">
        <v>1.1498233643166349</v>
      </c>
      <c r="N8434" s="582">
        <v>4.3394131684635746E-2</v>
      </c>
      <c r="O8434" s="582">
        <v>9.9778462317772054E-3</v>
      </c>
      <c r="P8434" s="582">
        <v>1.0411950094053428</v>
      </c>
      <c r="Q8434" s="582">
        <v>1425.6286214192648</v>
      </c>
      <c r="R8434" s="582">
        <v>1.0709661772492163</v>
      </c>
      <c r="S8434" s="582">
        <v>2.5727822413424851E-2</v>
      </c>
      <c r="T8434" s="582">
        <v>9.4851309016424513E-3</v>
      </c>
      <c r="U8434" s="582">
        <v>1.0876605369068229</v>
      </c>
      <c r="V8434" s="582">
        <v>1499.68748092651</v>
      </c>
      <c r="W8434" s="582">
        <v>1.14982334689208</v>
      </c>
      <c r="X8434" s="582">
        <v>4.3394131664172129E-2</v>
      </c>
      <c r="Y8434" s="582">
        <v>9.9778457127588979E-3</v>
      </c>
    </row>
    <row r="8435" spans="1:25" x14ac:dyDescent="0.3">
      <c r="A8435" s="61" t="s">
        <v>2162</v>
      </c>
      <c r="B8435" s="61" t="s">
        <v>1697</v>
      </c>
      <c r="C8435" s="61" t="s">
        <v>46</v>
      </c>
      <c r="D8435" s="36">
        <v>1</v>
      </c>
      <c r="E8435" s="36">
        <v>2030</v>
      </c>
      <c r="F8435" s="578">
        <v>2.0667059913120749</v>
      </c>
      <c r="G8435" s="578">
        <v>6438.3621520996076</v>
      </c>
      <c r="H8435" s="578">
        <v>5.8939384894195666</v>
      </c>
      <c r="I8435" s="578">
        <v>4.774078315510142E-2</v>
      </c>
      <c r="J8435" s="578">
        <v>4.2928371268014104E-2</v>
      </c>
      <c r="K8435" s="578">
        <v>1.9820896871737324</v>
      </c>
      <c r="L8435" s="578">
        <v>6276.6988728841097</v>
      </c>
      <c r="M8435" s="578">
        <v>5.7870054383868847</v>
      </c>
      <c r="N8435" s="578">
        <v>3.6533697572394823E-2</v>
      </c>
      <c r="O8435" s="578">
        <v>4.1850478427174154E-2</v>
      </c>
      <c r="P8435" s="578">
        <v>2.0667060434676952</v>
      </c>
      <c r="Q8435" s="578">
        <v>6438.3621520996076</v>
      </c>
      <c r="R8435" s="578">
        <v>5.8939383903016225</v>
      </c>
      <c r="S8435" s="578">
        <v>4.7740782164055376E-2</v>
      </c>
      <c r="T8435" s="578">
        <v>4.2928371268014104E-2</v>
      </c>
      <c r="U8435" s="578">
        <v>1.98208973932734</v>
      </c>
      <c r="V8435" s="578">
        <v>6276.6988728841097</v>
      </c>
      <c r="W8435" s="578">
        <v>5.7870055025729581</v>
      </c>
      <c r="X8435" s="578">
        <v>3.6533699131420329E-2</v>
      </c>
      <c r="Y8435" s="578">
        <v>4.1850478427174154E-2</v>
      </c>
    </row>
    <row r="8436" spans="1:25" x14ac:dyDescent="0.3">
      <c r="A8436" s="61" t="s">
        <v>2163</v>
      </c>
      <c r="B8436" s="61" t="s">
        <v>1697</v>
      </c>
      <c r="C8436" s="61" t="s">
        <v>46</v>
      </c>
      <c r="D8436" s="36">
        <v>2</v>
      </c>
      <c r="E8436" s="36">
        <v>2030</v>
      </c>
      <c r="F8436" s="578">
        <v>1.3243191150257851</v>
      </c>
      <c r="G8436" s="578">
        <v>3797.1308161417574</v>
      </c>
      <c r="H8436" s="578">
        <v>3.4613563386519623</v>
      </c>
      <c r="I8436" s="578">
        <v>3.1482110689618453E-2</v>
      </c>
      <c r="J8436" s="578">
        <v>2.5317695302267802E-2</v>
      </c>
      <c r="K8436" s="578">
        <v>1.30827601977199</v>
      </c>
      <c r="L8436" s="578">
        <v>3750.6080729166601</v>
      </c>
      <c r="M8436" s="578">
        <v>3.5158569334507703</v>
      </c>
      <c r="N8436" s="578">
        <v>2.1348305535108573E-2</v>
      </c>
      <c r="O8436" s="578">
        <v>2.5007526235034026E-2</v>
      </c>
      <c r="P8436" s="578">
        <v>1.3243191150257425</v>
      </c>
      <c r="Q8436" s="578">
        <v>3797.1308161417574</v>
      </c>
      <c r="R8436" s="578">
        <v>3.4613563172885402</v>
      </c>
      <c r="S8436" s="578">
        <v>3.1482110699926076E-2</v>
      </c>
      <c r="T8436" s="578">
        <v>2.531769582613675E-2</v>
      </c>
      <c r="U8436" s="578">
        <v>1.30827601977146</v>
      </c>
      <c r="V8436" s="578">
        <v>3750.6080729166601</v>
      </c>
      <c r="W8436" s="578">
        <v>3.5158569275851397</v>
      </c>
      <c r="X8436" s="578">
        <v>2.1348307087464449E-2</v>
      </c>
      <c r="Y8436" s="578">
        <v>2.5007525720866352E-2</v>
      </c>
    </row>
    <row r="8437" spans="1:25" x14ac:dyDescent="0.3">
      <c r="A8437" s="61" t="s">
        <v>2164</v>
      </c>
      <c r="B8437" s="61" t="s">
        <v>1697</v>
      </c>
      <c r="C8437" s="61" t="s">
        <v>46</v>
      </c>
      <c r="D8437" s="36">
        <v>3</v>
      </c>
      <c r="E8437" s="36">
        <v>2030</v>
      </c>
      <c r="F8437" s="578">
        <v>0.7102686516760548</v>
      </c>
      <c r="G8437" s="578">
        <v>2010.774884541825</v>
      </c>
      <c r="H8437" s="578">
        <v>1.8238831362029149</v>
      </c>
      <c r="I8437" s="578">
        <v>1.21725766467382E-2</v>
      </c>
      <c r="J8437" s="578">
        <v>1.3406998021916125E-2</v>
      </c>
      <c r="K8437" s="578">
        <v>0.95632723623416749</v>
      </c>
      <c r="L8437" s="578">
        <v>2598.4522120157799</v>
      </c>
      <c r="M8437" s="578">
        <v>2.3863806093225572</v>
      </c>
      <c r="N8437" s="578">
        <v>1.6951936112491177E-2</v>
      </c>
      <c r="O8437" s="578">
        <v>1.7325419893798696E-2</v>
      </c>
      <c r="P8437" s="578">
        <v>0.71026863553261843</v>
      </c>
      <c r="Q8437" s="578">
        <v>2010.774884541825</v>
      </c>
      <c r="R8437" s="578">
        <v>1.8238831134182498</v>
      </c>
      <c r="S8437" s="578">
        <v>1.2172576124991424E-2</v>
      </c>
      <c r="T8437" s="578">
        <v>1.3406998021916125E-2</v>
      </c>
      <c r="U8437" s="578">
        <v>0.95632723623467975</v>
      </c>
      <c r="V8437" s="578">
        <v>2598.4522120157799</v>
      </c>
      <c r="W8437" s="578">
        <v>2.3863806132218626</v>
      </c>
      <c r="X8437" s="578">
        <v>1.6951936636360125E-2</v>
      </c>
      <c r="Y8437" s="578">
        <v>1.7325419893798696E-2</v>
      </c>
    </row>
    <row r="8438" spans="1:25" x14ac:dyDescent="0.3">
      <c r="A8438" s="61" t="s">
        <v>2165</v>
      </c>
      <c r="B8438" s="61" t="s">
        <v>1697</v>
      </c>
      <c r="C8438" s="61" t="s">
        <v>46</v>
      </c>
      <c r="D8438" s="36">
        <v>4</v>
      </c>
      <c r="E8438" s="36">
        <v>2030</v>
      </c>
      <c r="F8438" s="578">
        <v>0.36345457810366077</v>
      </c>
      <c r="G8438" s="578">
        <v>1080.6891746520951</v>
      </c>
      <c r="H8438" s="578">
        <v>1.0017728846614731</v>
      </c>
      <c r="I8438" s="578">
        <v>7.2338770374358275E-3</v>
      </c>
      <c r="J8438" s="578">
        <v>7.2055917262332479E-3</v>
      </c>
      <c r="K8438" s="578">
        <v>0.82966162475395266</v>
      </c>
      <c r="L8438" s="578">
        <v>2207.4884363810174</v>
      </c>
      <c r="M8438" s="578">
        <v>1.9704512284066926</v>
      </c>
      <c r="N8438" s="578">
        <v>1.383192016032805E-2</v>
      </c>
      <c r="O8438" s="578">
        <v>1.4718618806606725E-2</v>
      </c>
      <c r="P8438" s="578">
        <v>0.36345457282564531</v>
      </c>
      <c r="Q8438" s="578">
        <v>1080.6892267862925</v>
      </c>
      <c r="R8438" s="578">
        <v>1.001772887790138</v>
      </c>
      <c r="S8438" s="578">
        <v>7.2338767881395399E-3</v>
      </c>
      <c r="T8438" s="578">
        <v>7.2055917262332479E-3</v>
      </c>
      <c r="U8438" s="578">
        <v>0.82966161947751926</v>
      </c>
      <c r="V8438" s="578">
        <v>2207.4884363810174</v>
      </c>
      <c r="W8438" s="578">
        <v>1.97045119347861</v>
      </c>
      <c r="X8438" s="578">
        <v>1.3831919636080124E-2</v>
      </c>
      <c r="Y8438" s="578">
        <v>1.4718618806606725E-2</v>
      </c>
    </row>
    <row r="8439" spans="1:25" x14ac:dyDescent="0.3">
      <c r="A8439" s="61" t="s">
        <v>2166</v>
      </c>
      <c r="B8439" s="61" t="s">
        <v>1697</v>
      </c>
      <c r="C8439" s="61" t="s">
        <v>46</v>
      </c>
      <c r="D8439" s="36">
        <v>5</v>
      </c>
      <c r="E8439" s="36">
        <v>2030</v>
      </c>
      <c r="F8439" s="578">
        <v>0.39874475086982802</v>
      </c>
      <c r="G8439" s="578">
        <v>1119.1467488606725</v>
      </c>
      <c r="H8439" s="578">
        <v>1.0108658765705791</v>
      </c>
      <c r="I8439" s="578">
        <v>1.24830912415442E-2</v>
      </c>
      <c r="J8439" s="578">
        <v>7.4619999941205528E-3</v>
      </c>
      <c r="K8439" s="578">
        <v>0.75333569374563047</v>
      </c>
      <c r="L8439" s="578">
        <v>1974.8177935282351</v>
      </c>
      <c r="M8439" s="578">
        <v>1.7087007741806648</v>
      </c>
      <c r="N8439" s="578">
        <v>1.3985918735897898E-2</v>
      </c>
      <c r="O8439" s="578">
        <v>1.3167280228420425E-2</v>
      </c>
      <c r="P8439" s="578">
        <v>0.39874475630254302</v>
      </c>
      <c r="Q8439" s="578">
        <v>1119.1467488606725</v>
      </c>
      <c r="R8439" s="578">
        <v>1.0108658431183015</v>
      </c>
      <c r="S8439" s="578">
        <v>1.2483088635121851E-2</v>
      </c>
      <c r="T8439" s="578">
        <v>7.4619999941205528E-3</v>
      </c>
      <c r="U8439" s="578">
        <v>0.7533357098885457</v>
      </c>
      <c r="V8439" s="578">
        <v>1974.8177935282351</v>
      </c>
      <c r="W8439" s="578">
        <v>1.7087007771043849</v>
      </c>
      <c r="X8439" s="578">
        <v>1.3985918746281299E-2</v>
      </c>
      <c r="Y8439" s="578">
        <v>1.3167280228420425E-2</v>
      </c>
    </row>
    <row r="8440" spans="1:25" x14ac:dyDescent="0.3">
      <c r="A8440" s="61" t="s">
        <v>2167</v>
      </c>
      <c r="B8440" s="61" t="s">
        <v>1697</v>
      </c>
      <c r="C8440" s="61" t="s">
        <v>46</v>
      </c>
      <c r="D8440" s="36">
        <v>6</v>
      </c>
      <c r="E8440" s="36">
        <v>2030</v>
      </c>
      <c r="F8440" s="578">
        <v>0.41991882289184396</v>
      </c>
      <c r="G8440" s="578">
        <v>1142.218743642165</v>
      </c>
      <c r="H8440" s="578">
        <v>1.0163220474513135</v>
      </c>
      <c r="I8440" s="578">
        <v>1.563260027417825E-2</v>
      </c>
      <c r="J8440" s="578">
        <v>7.6158456940902354E-3</v>
      </c>
      <c r="K8440" s="578">
        <v>0.69247991832340416</v>
      </c>
      <c r="L8440" s="578">
        <v>1806.8576126098576</v>
      </c>
      <c r="M8440" s="578">
        <v>1.5155419818328573</v>
      </c>
      <c r="N8440" s="578">
        <v>1.3196890897688624E-2</v>
      </c>
      <c r="O8440" s="578">
        <v>1.2047409468019975E-2</v>
      </c>
      <c r="P8440" s="578">
        <v>0.41991883313587103</v>
      </c>
      <c r="Q8440" s="578">
        <v>1142.218743642165</v>
      </c>
      <c r="R8440" s="578">
        <v>1.0163220718766279</v>
      </c>
      <c r="S8440" s="578">
        <v>1.5632600263719074E-2</v>
      </c>
      <c r="T8440" s="578">
        <v>7.6158456940902354E-3</v>
      </c>
      <c r="U8440" s="578">
        <v>0.6924799183239253</v>
      </c>
      <c r="V8440" s="578">
        <v>1806.8576126098576</v>
      </c>
      <c r="W8440" s="578">
        <v>1.5155419891175326</v>
      </c>
      <c r="X8440" s="578">
        <v>1.3196890378670324E-2</v>
      </c>
      <c r="Y8440" s="578">
        <v>1.2047409468019975E-2</v>
      </c>
    </row>
    <row r="8441" spans="1:25" x14ac:dyDescent="0.3">
      <c r="A8441" s="61" t="s">
        <v>2168</v>
      </c>
      <c r="B8441" s="61" t="s">
        <v>1697</v>
      </c>
      <c r="C8441" s="61" t="s">
        <v>46</v>
      </c>
      <c r="D8441" s="36">
        <v>7</v>
      </c>
      <c r="E8441" s="36">
        <v>2030</v>
      </c>
      <c r="F8441" s="578">
        <v>0.43403492874939276</v>
      </c>
      <c r="G8441" s="578">
        <v>1157.6077156066849</v>
      </c>
      <c r="H8441" s="578">
        <v>1.0199632282557705</v>
      </c>
      <c r="I8441" s="578">
        <v>1.7732255893633878E-2</v>
      </c>
      <c r="J8441" s="578">
        <v>7.7184555023753348E-3</v>
      </c>
      <c r="K8441" s="578">
        <v>0.70641434042149298</v>
      </c>
      <c r="L8441" s="578">
        <v>1771.7413444519</v>
      </c>
      <c r="M8441" s="578">
        <v>1.4543695323271348</v>
      </c>
      <c r="N8441" s="578">
        <v>2.2016265847165976E-2</v>
      </c>
      <c r="O8441" s="578">
        <v>1.1813239475789749E-2</v>
      </c>
      <c r="P8441" s="578">
        <v>0.43403493387114572</v>
      </c>
      <c r="Q8441" s="578">
        <v>1157.6077156066849</v>
      </c>
      <c r="R8441" s="578">
        <v>1.0199632001584444</v>
      </c>
      <c r="S8441" s="578">
        <v>1.7732255370522851E-2</v>
      </c>
      <c r="T8441" s="578">
        <v>7.7184555023753348E-3</v>
      </c>
      <c r="U8441" s="578">
        <v>0.70641434042097195</v>
      </c>
      <c r="V8441" s="578">
        <v>1771.7413444519</v>
      </c>
      <c r="W8441" s="578">
        <v>1.4543695279930124</v>
      </c>
      <c r="X8441" s="578">
        <v>2.2016265847165976E-2</v>
      </c>
      <c r="Y8441" s="578">
        <v>1.1813239475789749E-2</v>
      </c>
    </row>
    <row r="8442" spans="1:25" x14ac:dyDescent="0.3">
      <c r="A8442" s="61" t="s">
        <v>2169</v>
      </c>
      <c r="B8442" s="61" t="s">
        <v>1697</v>
      </c>
      <c r="C8442" s="61" t="s">
        <v>46</v>
      </c>
      <c r="D8442" s="36">
        <v>8</v>
      </c>
      <c r="E8442" s="36">
        <v>2030</v>
      </c>
      <c r="F8442" s="578">
        <v>0.4138361638542748</v>
      </c>
      <c r="G8442" s="578">
        <v>1078.3691558837825</v>
      </c>
      <c r="H8442" s="578">
        <v>0.92670868092704661</v>
      </c>
      <c r="I8442" s="578">
        <v>1.5966039881959625E-2</v>
      </c>
      <c r="J8442" s="578">
        <v>7.1901244712838253E-3</v>
      </c>
      <c r="K8442" s="578">
        <v>0.61488968406344624</v>
      </c>
      <c r="L8442" s="578">
        <v>1488.2914517720476</v>
      </c>
      <c r="M8442" s="578">
        <v>1.1920626577281475</v>
      </c>
      <c r="N8442" s="578">
        <v>1.9566701618714398E-2</v>
      </c>
      <c r="O8442" s="578">
        <v>9.9233294749865152E-3</v>
      </c>
      <c r="P8442" s="578">
        <v>0.41383615873303803</v>
      </c>
      <c r="Q8442" s="578">
        <v>1078.3691558837825</v>
      </c>
      <c r="R8442" s="578">
        <v>0.92670868173786336</v>
      </c>
      <c r="S8442" s="578">
        <v>1.5966040405904349E-2</v>
      </c>
      <c r="T8442" s="578">
        <v>7.1901244761344626E-3</v>
      </c>
      <c r="U8442" s="578">
        <v>0.61488967847655296</v>
      </c>
      <c r="V8442" s="578">
        <v>1488.2914517720476</v>
      </c>
      <c r="W8442" s="578">
        <v>1.1920626598475725</v>
      </c>
      <c r="X8442" s="578">
        <v>1.956670265227935E-2</v>
      </c>
      <c r="Y8442" s="578">
        <v>9.9233295283435372E-3</v>
      </c>
    </row>
    <row r="8443" spans="1:25" x14ac:dyDescent="0.3">
      <c r="A8443" s="61" t="s">
        <v>2170</v>
      </c>
      <c r="B8443" s="61" t="s">
        <v>1697</v>
      </c>
      <c r="C8443" s="61" t="s">
        <v>46</v>
      </c>
      <c r="D8443" s="36">
        <v>9</v>
      </c>
      <c r="E8443" s="36">
        <v>2030</v>
      </c>
      <c r="F8443" s="578">
        <v>0.39868743668501799</v>
      </c>
      <c r="G8443" s="578">
        <v>1018.9386361440006</v>
      </c>
      <c r="H8443" s="578">
        <v>0.85676644350041842</v>
      </c>
      <c r="I8443" s="578">
        <v>1.46413859154866E-2</v>
      </c>
      <c r="J8443" s="578">
        <v>6.7938656623785648E-3</v>
      </c>
      <c r="K8443" s="578">
        <v>0.61055934920460653</v>
      </c>
      <c r="L8443" s="578">
        <v>1441.03990046183</v>
      </c>
      <c r="M8443" s="578">
        <v>1.1192219228629803</v>
      </c>
      <c r="N8443" s="578">
        <v>2.5513250316862423E-2</v>
      </c>
      <c r="O8443" s="578">
        <v>9.6082626017353762E-3</v>
      </c>
      <c r="P8443" s="578">
        <v>0.39868742644046951</v>
      </c>
      <c r="Q8443" s="578">
        <v>1018.9386361440006</v>
      </c>
      <c r="R8443" s="578">
        <v>0.85676643857755097</v>
      </c>
      <c r="S8443" s="578">
        <v>1.4641384877449974E-2</v>
      </c>
      <c r="T8443" s="578">
        <v>6.7938656623785648E-3</v>
      </c>
      <c r="U8443" s="578">
        <v>0.61055935417165996</v>
      </c>
      <c r="V8443" s="578">
        <v>1441.03990046183</v>
      </c>
      <c r="W8443" s="578">
        <v>1.1192219281316087</v>
      </c>
      <c r="X8443" s="578">
        <v>2.5513250836259674E-2</v>
      </c>
      <c r="Y8443" s="578">
        <v>9.6082626550923981E-3</v>
      </c>
    </row>
    <row r="8444" spans="1:25" x14ac:dyDescent="0.3">
      <c r="A8444" s="61" t="s">
        <v>2171</v>
      </c>
      <c r="B8444" s="61" t="s">
        <v>1697</v>
      </c>
      <c r="C8444" s="61" t="s">
        <v>46</v>
      </c>
      <c r="D8444" s="36">
        <v>10</v>
      </c>
      <c r="E8444" s="36">
        <v>2030</v>
      </c>
      <c r="F8444" s="578">
        <v>0.38690483052846475</v>
      </c>
      <c r="G8444" s="578">
        <v>972.71502717335818</v>
      </c>
      <c r="H8444" s="578">
        <v>0.80236739226779652</v>
      </c>
      <c r="I8444" s="578">
        <v>1.3611058556534699E-2</v>
      </c>
      <c r="J8444" s="578">
        <v>6.4856639946810866E-3</v>
      </c>
      <c r="K8444" s="578">
        <v>0.60668151148698224</v>
      </c>
      <c r="L8444" s="578">
        <v>1401.7640749613397</v>
      </c>
      <c r="M8444" s="578">
        <v>1.0600867371624616</v>
      </c>
      <c r="N8444" s="578">
        <v>2.9552506878947747E-2</v>
      </c>
      <c r="O8444" s="578">
        <v>9.3463818193413283E-3</v>
      </c>
      <c r="P8444" s="578">
        <v>0.38690483565073902</v>
      </c>
      <c r="Q8444" s="578">
        <v>972.71502176920376</v>
      </c>
      <c r="R8444" s="578">
        <v>0.80236737802772473</v>
      </c>
      <c r="S8444" s="578">
        <v>1.3611058032665751E-2</v>
      </c>
      <c r="T8444" s="578">
        <v>6.4856639946810866E-3</v>
      </c>
      <c r="U8444" s="578">
        <v>0.60668150621000849</v>
      </c>
      <c r="V8444" s="578">
        <v>1401.7640749613397</v>
      </c>
      <c r="W8444" s="578">
        <v>1.0600867380480796</v>
      </c>
      <c r="X8444" s="578">
        <v>2.9552506375239276E-2</v>
      </c>
      <c r="Y8444" s="578">
        <v>9.3463818193413283E-3</v>
      </c>
    </row>
    <row r="8445" spans="1:25" x14ac:dyDescent="0.3">
      <c r="A8445" s="61" t="s">
        <v>2172</v>
      </c>
      <c r="B8445" s="61" t="s">
        <v>1697</v>
      </c>
      <c r="C8445" s="61" t="s">
        <v>46</v>
      </c>
      <c r="D8445" s="36">
        <v>11</v>
      </c>
      <c r="E8445" s="36">
        <v>2030</v>
      </c>
      <c r="F8445" s="578">
        <v>0.48371542982942095</v>
      </c>
      <c r="G8445" s="578">
        <v>1109.9370752970351</v>
      </c>
      <c r="H8445" s="578">
        <v>0.83678090553538176</v>
      </c>
      <c r="I8445" s="578">
        <v>1.64942694238258E-2</v>
      </c>
      <c r="J8445" s="578">
        <v>7.4005979792370101E-3</v>
      </c>
      <c r="K8445" s="578">
        <v>0.60609413791853672</v>
      </c>
      <c r="L8445" s="578">
        <v>1366.2409248352001</v>
      </c>
      <c r="M8445" s="578">
        <v>1.0086427670480949</v>
      </c>
      <c r="N8445" s="578">
        <v>3.2816561612889844E-2</v>
      </c>
      <c r="O8445" s="578">
        <v>9.1095345269422943E-3</v>
      </c>
      <c r="P8445" s="578">
        <v>0.48371541927443179</v>
      </c>
      <c r="Q8445" s="578">
        <v>1109.9370752970351</v>
      </c>
      <c r="R8445" s="578">
        <v>0.83678090324099197</v>
      </c>
      <c r="S8445" s="578">
        <v>1.649427559383785E-2</v>
      </c>
      <c r="T8445" s="578">
        <v>7.4005979792370101E-3</v>
      </c>
      <c r="U8445" s="578">
        <v>0.60609412736509183</v>
      </c>
      <c r="V8445" s="578">
        <v>1366.2409248352001</v>
      </c>
      <c r="W8445" s="578">
        <v>1.0086427853700148</v>
      </c>
      <c r="X8445" s="578">
        <v>3.2816564232386172E-2</v>
      </c>
      <c r="Y8445" s="578">
        <v>9.1095345269422943E-3</v>
      </c>
    </row>
    <row r="8446" spans="1:25" x14ac:dyDescent="0.3">
      <c r="A8446" s="61" t="s">
        <v>2173</v>
      </c>
      <c r="B8446" s="61" t="s">
        <v>1697</v>
      </c>
      <c r="C8446" s="61" t="s">
        <v>46</v>
      </c>
      <c r="D8446" s="36">
        <v>12</v>
      </c>
      <c r="E8446" s="36">
        <v>2030</v>
      </c>
      <c r="F8446" s="578">
        <v>0.56292401169816675</v>
      </c>
      <c r="G8446" s="578">
        <v>1222.200197855625</v>
      </c>
      <c r="H8446" s="578">
        <v>0.86493413047617007</v>
      </c>
      <c r="I8446" s="578">
        <v>1.8853294600982375E-2</v>
      </c>
      <c r="J8446" s="578">
        <v>8.1491399081035764E-3</v>
      </c>
      <c r="K8446" s="578">
        <v>0.60527725712905522</v>
      </c>
      <c r="L8446" s="578">
        <v>1336.2917645772275</v>
      </c>
      <c r="M8446" s="578">
        <v>0.96606390836616829</v>
      </c>
      <c r="N8446" s="578">
        <v>3.5420790954958606E-2</v>
      </c>
      <c r="O8446" s="578">
        <v>8.90984635528487E-3</v>
      </c>
      <c r="P8446" s="578">
        <v>0.56292399152003225</v>
      </c>
      <c r="Q8446" s="578">
        <v>1222.200197855625</v>
      </c>
      <c r="R8446" s="578">
        <v>0.86493412887640808</v>
      </c>
      <c r="S8446" s="578">
        <v>1.8853295618934323E-2</v>
      </c>
      <c r="T8446" s="578">
        <v>8.1491398013895325E-3</v>
      </c>
      <c r="U8446" s="578">
        <v>0.60527724191953758</v>
      </c>
      <c r="V8446" s="578">
        <v>1336.2917645772275</v>
      </c>
      <c r="W8446" s="578">
        <v>0.96606391282773307</v>
      </c>
      <c r="X8446" s="578">
        <v>3.5420789388657122E-2</v>
      </c>
      <c r="Y8446" s="578">
        <v>8.9098464037912564E-3</v>
      </c>
    </row>
    <row r="8447" spans="1:25" x14ac:dyDescent="0.3">
      <c r="A8447" s="61" t="s">
        <v>2174</v>
      </c>
      <c r="B8447" s="61" t="s">
        <v>1697</v>
      </c>
      <c r="C8447" s="61" t="s">
        <v>46</v>
      </c>
      <c r="D8447" s="36">
        <v>13</v>
      </c>
      <c r="E8447" s="36">
        <v>2030</v>
      </c>
      <c r="F8447" s="578">
        <v>0.54880435177171649</v>
      </c>
      <c r="G8447" s="578">
        <v>1197.659053802485</v>
      </c>
      <c r="H8447" s="578">
        <v>0.83200592207041724</v>
      </c>
      <c r="I8447" s="578">
        <v>1.9792593393124898E-2</v>
      </c>
      <c r="J8447" s="578">
        <v>7.9855022583312021E-3</v>
      </c>
      <c r="K8447" s="578">
        <v>0.58570909252804859</v>
      </c>
      <c r="L8447" s="578">
        <v>1300.6947975158648</v>
      </c>
      <c r="M8447" s="578">
        <v>0.92626214418233344</v>
      </c>
      <c r="N8447" s="578">
        <v>3.644375568834822E-2</v>
      </c>
      <c r="O8447" s="578">
        <v>8.6725030560046382E-3</v>
      </c>
      <c r="P8447" s="578">
        <v>0.54880435177171627</v>
      </c>
      <c r="Q8447" s="578">
        <v>1197.659053802485</v>
      </c>
      <c r="R8447" s="578">
        <v>0.8320059132493417</v>
      </c>
      <c r="S8447" s="578">
        <v>1.97925934035083E-2</v>
      </c>
      <c r="T8447" s="578">
        <v>7.9855022049741802E-3</v>
      </c>
      <c r="U8447" s="578">
        <v>0.58570909780606395</v>
      </c>
      <c r="V8447" s="578">
        <v>1300.6947975158648</v>
      </c>
      <c r="W8447" s="578">
        <v>0.92626213641255906</v>
      </c>
      <c r="X8447" s="578">
        <v>3.6443759371043848E-2</v>
      </c>
      <c r="Y8447" s="578">
        <v>8.6725030560046382E-3</v>
      </c>
    </row>
    <row r="8448" spans="1:25" x14ac:dyDescent="0.3">
      <c r="A8448" s="61" t="s">
        <v>2175</v>
      </c>
      <c r="B8448" s="61" t="s">
        <v>1697</v>
      </c>
      <c r="C8448" s="61" t="s">
        <v>46</v>
      </c>
      <c r="D8448" s="36">
        <v>14</v>
      </c>
      <c r="E8448" s="36">
        <v>2030</v>
      </c>
      <c r="F8448" s="578">
        <v>0.55777906545929046</v>
      </c>
      <c r="G8448" s="578">
        <v>1256.0913416544574</v>
      </c>
      <c r="H8448" s="578">
        <v>0.86822410638038927</v>
      </c>
      <c r="I8448" s="578">
        <v>2.0969988847885597E-2</v>
      </c>
      <c r="J8448" s="578">
        <v>8.3750965811001717E-3</v>
      </c>
      <c r="K8448" s="578">
        <v>0.59228041478813953</v>
      </c>
      <c r="L8448" s="578">
        <v>1350.09167353312</v>
      </c>
      <c r="M8448" s="578">
        <v>0.95387793759080752</v>
      </c>
      <c r="N8448" s="578">
        <v>3.7349151911863922E-2</v>
      </c>
      <c r="O8448" s="578">
        <v>9.0018662837489157E-3</v>
      </c>
      <c r="P8448" s="578">
        <v>0.55777907570331775</v>
      </c>
      <c r="Q8448" s="578">
        <v>1256.0913416544574</v>
      </c>
      <c r="R8448" s="578">
        <v>0.86822409796047761</v>
      </c>
      <c r="S8448" s="578">
        <v>2.0969989942538275E-2</v>
      </c>
      <c r="T8448" s="578">
        <v>8.3750963191656994E-3</v>
      </c>
      <c r="U8448" s="578">
        <v>0.59228042006615478</v>
      </c>
      <c r="V8448" s="578">
        <v>1350.09167353312</v>
      </c>
      <c r="W8448" s="578">
        <v>0.95387793867094428</v>
      </c>
      <c r="X8448" s="578">
        <v>3.7349152964755598E-2</v>
      </c>
      <c r="Y8448" s="578">
        <v>9.0018662837489157E-3</v>
      </c>
    </row>
    <row r="8449" spans="1:25" x14ac:dyDescent="0.3">
      <c r="A8449" s="61" t="s">
        <v>2176</v>
      </c>
      <c r="B8449" s="61" t="s">
        <v>1697</v>
      </c>
      <c r="C8449" s="61" t="s">
        <v>46</v>
      </c>
      <c r="D8449" s="36">
        <v>15</v>
      </c>
      <c r="E8449" s="36">
        <v>2030</v>
      </c>
      <c r="F8449" s="578">
        <v>0.56767915125818491</v>
      </c>
      <c r="G8449" s="578">
        <v>1313.3407478332476</v>
      </c>
      <c r="H8449" s="578">
        <v>0.90481203336412319</v>
      </c>
      <c r="I8449" s="578">
        <v>2.2016711971900749E-2</v>
      </c>
      <c r="J8449" s="578">
        <v>8.7568256809997021E-3</v>
      </c>
      <c r="K8449" s="578">
        <v>0.59917321360276743</v>
      </c>
      <c r="L8449" s="578">
        <v>1397.1698951721125</v>
      </c>
      <c r="M8449" s="578">
        <v>0.98067719365398387</v>
      </c>
      <c r="N8449" s="578">
        <v>3.6801483147883077E-2</v>
      </c>
      <c r="O8449" s="578">
        <v>9.3157541705295391E-3</v>
      </c>
      <c r="P8449" s="578">
        <v>0.56767911493608325</v>
      </c>
      <c r="Q8449" s="578">
        <v>1313.3407478332476</v>
      </c>
      <c r="R8449" s="578">
        <v>0.90481202747158296</v>
      </c>
      <c r="S8449" s="578">
        <v>2.2016713030022051E-2</v>
      </c>
      <c r="T8449" s="578">
        <v>8.7568256809997021E-3</v>
      </c>
      <c r="U8449" s="578">
        <v>0.59917322415775676</v>
      </c>
      <c r="V8449" s="578">
        <v>1397.1698951721125</v>
      </c>
      <c r="W8449" s="578">
        <v>0.98067718635551571</v>
      </c>
      <c r="X8449" s="578">
        <v>3.6801484719489928E-2</v>
      </c>
      <c r="Y8449" s="578">
        <v>9.3157542238865611E-3</v>
      </c>
    </row>
    <row r="8450" spans="1:25" x14ac:dyDescent="0.3">
      <c r="A8450" s="580" t="s">
        <v>2177</v>
      </c>
      <c r="B8450" s="580" t="s">
        <v>1697</v>
      </c>
      <c r="C8450" s="580" t="s">
        <v>46</v>
      </c>
      <c r="D8450" s="581">
        <v>16</v>
      </c>
      <c r="E8450" s="581">
        <v>2030</v>
      </c>
      <c r="F8450" s="582">
        <v>0.59051934950173279</v>
      </c>
      <c r="G8450" s="582">
        <v>1393.259423573805</v>
      </c>
      <c r="H8450" s="582">
        <v>0.95755066112148224</v>
      </c>
      <c r="I8450" s="582">
        <v>2.3195022186124903E-2</v>
      </c>
      <c r="J8450" s="582">
        <v>9.2896789428777941E-3</v>
      </c>
      <c r="K8450" s="582">
        <v>0.61845051917359173</v>
      </c>
      <c r="L8450" s="582">
        <v>1466.123895645135</v>
      </c>
      <c r="M8450" s="582">
        <v>1.0238640804025168</v>
      </c>
      <c r="N8450" s="582">
        <v>3.7098628599172373E-2</v>
      </c>
      <c r="O8450" s="582">
        <v>9.7755097570673653E-3</v>
      </c>
      <c r="P8450" s="582">
        <v>0.59051938613530752</v>
      </c>
      <c r="Q8450" s="582">
        <v>1393.2594757080024</v>
      </c>
      <c r="R8450" s="582">
        <v>0.95755064821829128</v>
      </c>
      <c r="S8450" s="582">
        <v>2.3195022695138751E-2</v>
      </c>
      <c r="T8450" s="582">
        <v>9.2896789962348177E-3</v>
      </c>
      <c r="U8450" s="582">
        <v>0.61845054028408175</v>
      </c>
      <c r="V8450" s="582">
        <v>1466.1238441467226</v>
      </c>
      <c r="W8450" s="582">
        <v>1.0238640880095304</v>
      </c>
      <c r="X8450" s="582">
        <v>3.7098629128346723E-2</v>
      </c>
      <c r="Y8450" s="582">
        <v>9.7755097570673653E-3</v>
      </c>
    </row>
  </sheetData>
  <conditionalFormatting sqref="A3:A8450">
    <cfRule type="expression" dxfId="1" priority="1">
      <formula>#REF!=1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0">
    <tabColor rgb="FFFFC000"/>
    <pageSetUpPr fitToPage="1"/>
  </sheetPr>
  <dimension ref="A1:I18"/>
  <sheetViews>
    <sheetView showGridLines="0" zoomScale="84" zoomScaleNormal="84" workbookViewId="0"/>
  </sheetViews>
  <sheetFormatPr defaultColWidth="0" defaultRowHeight="14.4" x14ac:dyDescent="0.3"/>
  <cols>
    <col min="1" max="1" width="4.6640625" style="997" customWidth="1"/>
    <col min="2" max="2" width="6.5546875" style="765" bestFit="1" customWidth="1"/>
    <col min="3" max="3" width="24.33203125" style="765" bestFit="1" customWidth="1"/>
    <col min="4" max="4" width="55.44140625" style="765" customWidth="1"/>
    <col min="5" max="5" width="4.6640625" style="765" customWidth="1"/>
    <col min="6" max="9" width="0" style="765" hidden="1" customWidth="1"/>
    <col min="10" max="16384" width="9.109375" style="765" hidden="1"/>
  </cols>
  <sheetData>
    <row r="1" spans="1:5" ht="25.8" x14ac:dyDescent="0.5">
      <c r="A1" s="725" t="s">
        <v>9256</v>
      </c>
      <c r="B1" s="545"/>
      <c r="C1" s="545"/>
      <c r="D1" s="545"/>
      <c r="E1" s="545"/>
    </row>
    <row r="2" spans="1:5" x14ac:dyDescent="0.3">
      <c r="A2" s="996"/>
    </row>
    <row r="3" spans="1:5" x14ac:dyDescent="0.3">
      <c r="B3" s="998" t="s">
        <v>2181</v>
      </c>
      <c r="C3" s="998" t="s">
        <v>9262</v>
      </c>
      <c r="D3" s="998" t="s">
        <v>9261</v>
      </c>
    </row>
    <row r="4" spans="1:5" x14ac:dyDescent="0.3">
      <c r="A4" s="999"/>
      <c r="B4" s="1000">
        <v>1</v>
      </c>
      <c r="C4" s="763" t="s">
        <v>9361</v>
      </c>
      <c r="D4" s="1001" t="s">
        <v>8803</v>
      </c>
    </row>
    <row r="5" spans="1:5" x14ac:dyDescent="0.3">
      <c r="A5" s="999"/>
      <c r="B5" s="1000">
        <v>2</v>
      </c>
      <c r="C5" s="762" t="s">
        <v>2555</v>
      </c>
      <c r="D5" s="1001" t="s">
        <v>9254</v>
      </c>
    </row>
    <row r="6" spans="1:5" s="1265" customFormat="1" x14ac:dyDescent="0.3">
      <c r="A6" s="999"/>
      <c r="B6" s="1000">
        <v>3</v>
      </c>
      <c r="C6" s="763" t="s">
        <v>8802</v>
      </c>
      <c r="D6" s="1001" t="s">
        <v>9249</v>
      </c>
    </row>
    <row r="7" spans="1:5" s="1265" customFormat="1" x14ac:dyDescent="0.3">
      <c r="A7" s="999"/>
      <c r="B7" s="1003">
        <v>4</v>
      </c>
      <c r="C7" s="762" t="s">
        <v>2554</v>
      </c>
      <c r="D7" s="1001" t="s">
        <v>9435</v>
      </c>
    </row>
    <row r="8" spans="1:5" s="1265" customFormat="1" x14ac:dyDescent="0.3">
      <c r="A8" s="999"/>
      <c r="B8" s="1003">
        <v>5</v>
      </c>
      <c r="C8" s="763" t="s">
        <v>9433</v>
      </c>
      <c r="D8" s="1001" t="s">
        <v>9434</v>
      </c>
    </row>
    <row r="9" spans="1:5" s="1265" customFormat="1" x14ac:dyDescent="0.3">
      <c r="A9" s="999"/>
      <c r="B9" s="1003">
        <v>6</v>
      </c>
      <c r="C9" s="763" t="s">
        <v>2552</v>
      </c>
      <c r="D9" s="1001" t="s">
        <v>9255</v>
      </c>
    </row>
    <row r="10" spans="1:5" s="1265" customFormat="1" x14ac:dyDescent="0.3">
      <c r="A10" s="999"/>
      <c r="B10" s="1003">
        <v>7</v>
      </c>
      <c r="C10" s="763" t="s">
        <v>9427</v>
      </c>
      <c r="D10" s="1001" t="s">
        <v>9428</v>
      </c>
    </row>
    <row r="11" spans="1:5" s="1265" customFormat="1" x14ac:dyDescent="0.3">
      <c r="A11" s="999"/>
      <c r="B11" s="1004">
        <v>8</v>
      </c>
      <c r="C11" s="764" t="s">
        <v>9429</v>
      </c>
      <c r="D11" s="1001" t="s">
        <v>9430</v>
      </c>
    </row>
    <row r="12" spans="1:5" s="1265" customFormat="1" x14ac:dyDescent="0.3">
      <c r="A12" s="999"/>
      <c r="B12" s="1004">
        <v>9</v>
      </c>
      <c r="C12" s="764" t="s">
        <v>9431</v>
      </c>
      <c r="D12" s="1001" t="s">
        <v>9432</v>
      </c>
    </row>
    <row r="13" spans="1:5" s="1265" customFormat="1" x14ac:dyDescent="0.3">
      <c r="A13" s="999"/>
      <c r="B13" s="1003">
        <v>10</v>
      </c>
      <c r="C13" s="762" t="s">
        <v>2553</v>
      </c>
      <c r="D13" s="1001" t="s">
        <v>1691</v>
      </c>
    </row>
    <row r="14" spans="1:5" s="1265" customFormat="1" x14ac:dyDescent="0.3">
      <c r="A14" s="999"/>
      <c r="B14" s="1002">
        <v>11</v>
      </c>
      <c r="C14" s="763" t="s">
        <v>8826</v>
      </c>
      <c r="D14" s="1001" t="s">
        <v>9436</v>
      </c>
    </row>
    <row r="15" spans="1:5" s="1265" customFormat="1" x14ac:dyDescent="0.3">
      <c r="A15" s="999"/>
      <c r="B15" s="1002">
        <v>12</v>
      </c>
      <c r="C15" s="762" t="s">
        <v>2558</v>
      </c>
      <c r="D15" s="1001" t="s">
        <v>2556</v>
      </c>
    </row>
    <row r="16" spans="1:5" s="1265" customFormat="1" x14ac:dyDescent="0.3">
      <c r="A16" s="997"/>
      <c r="B16" s="765"/>
      <c r="C16" s="765"/>
      <c r="D16" s="765"/>
    </row>
    <row r="17" spans="1:4" s="1265" customFormat="1" x14ac:dyDescent="0.3">
      <c r="A17" s="997"/>
      <c r="B17" s="765"/>
      <c r="C17" s="765"/>
      <c r="D17" s="765"/>
    </row>
    <row r="18" spans="1:4" s="1265" customFormat="1" x14ac:dyDescent="0.3">
      <c r="A18" s="997"/>
      <c r="B18" s="765"/>
      <c r="C18" s="765"/>
      <c r="D18" s="765"/>
    </row>
  </sheetData>
  <sheetProtection selectLockedCells="1"/>
  <hyperlinks>
    <hyperlink ref="C4" location="Disclaimer!A1" tooltip="Go To Introduction worksheet." display="Disclaimer" xr:uid="{00000000-0004-0000-0100-000000000000}"/>
    <hyperlink ref="C9" location="BCAInputs!Print_Area" tooltip="Go To BCADataNeeds worksheet." display="BCAInputs" xr:uid="{00000000-0004-0000-0100-000001000000}"/>
    <hyperlink ref="C10" location="TDMData!A1" tooltip="Go To BCAInputs worksheet." display="TDMData" xr:uid="{00000000-0004-0000-0100-000002000000}"/>
    <hyperlink ref="C13" location="'BCACalculations'!A1 " tooltip="Go To BCACalculations worksheet." display="'BCACalculations'!A1 " xr:uid="{00000000-0004-0000-0100-000003000000}"/>
    <hyperlink ref="C6" location="Parameters!A1" tooltip="Go To BCAParameters worksheet." display="Parameters" xr:uid="{00000000-0004-0000-0100-000004000000}"/>
    <hyperlink ref="C15" location="VMTVHT!A1" tooltip="Go To VMT&amp;VHTCalcs worksheet." display="VMTVHT" xr:uid="{00000000-0004-0000-0100-000005000000}"/>
    <hyperlink ref="C5" location="Contents!A1" display="Contents" xr:uid="{00000000-0004-0000-0100-000006000000}"/>
    <hyperlink ref="C11" location="CapExResidualValue!A1" display="CapExResidualValue" xr:uid="{00000000-0004-0000-0100-000007000000}"/>
    <hyperlink ref="C12" location="OMCosts!A1" display="OMCosts" xr:uid="{00000000-0004-0000-0100-000008000000}"/>
    <hyperlink ref="C14" location="PriceIndices!A1" tooltip="Go To VMT&amp;VHTCalcs worksheet." display="PriceIndices" xr:uid="{00000000-0004-0000-0100-000009000000}"/>
    <hyperlink ref="C7" location="'BCAResults'!A1 " tooltip="Go To BCAResults worksheet." display="'BCAResults'!A1 " xr:uid="{00000000-0004-0000-0100-00000A000000}"/>
    <hyperlink ref="C8" location="BCAResultsAdd!A1" tooltip="Go To BCAMultiProjectResults worksheet." display="BCAResultsAdd" xr:uid="{00000000-0004-0000-0100-00000B000000}"/>
  </hyperlinks>
  <pageMargins left="0.25" right="0.25" top="0.75" bottom="0.75" header="0.3" footer="0.3"/>
  <pageSetup scale="6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7" tint="0.59999389629810485"/>
  </sheetPr>
  <dimension ref="A1:N48"/>
  <sheetViews>
    <sheetView zoomScale="75" zoomScaleNormal="75" workbookViewId="0">
      <pane ySplit="1" topLeftCell="A2" activePane="bottomLeft" state="frozen"/>
      <selection activeCell="B48" sqref="B48"/>
      <selection pane="bottomLeft" activeCell="B48" sqref="B48"/>
    </sheetView>
  </sheetViews>
  <sheetFormatPr defaultColWidth="9.109375" defaultRowHeight="14.4" x14ac:dyDescent="0.3"/>
  <cols>
    <col min="1" max="1" width="7.6640625" style="8" customWidth="1"/>
    <col min="2" max="2" width="12.6640625" style="53" customWidth="1"/>
    <col min="3" max="3" width="16.6640625" style="53" customWidth="1"/>
    <col min="4" max="4" width="15.44140625" style="53" customWidth="1"/>
    <col min="5" max="5" width="9.88671875" style="53" customWidth="1"/>
    <col min="6" max="6" width="16.6640625" style="53" customWidth="1"/>
    <col min="7" max="14" width="9.109375" style="53"/>
    <col min="15" max="16384" width="9.109375" style="179"/>
  </cols>
  <sheetData>
    <row r="1" spans="1:9" s="75" customFormat="1" ht="18" x14ac:dyDescent="0.3">
      <c r="A1" s="1217" t="s">
        <v>9461</v>
      </c>
      <c r="B1" s="1217"/>
      <c r="C1" s="1217"/>
      <c r="D1" s="1217"/>
      <c r="E1" s="1217"/>
      <c r="F1" s="1217"/>
      <c r="G1" s="1217"/>
      <c r="H1" s="1217"/>
      <c r="I1" s="1217"/>
    </row>
    <row r="2" spans="1:9" s="75" customFormat="1" ht="18" x14ac:dyDescent="0.3">
      <c r="A2" s="655"/>
      <c r="B2" s="1217"/>
      <c r="C2" s="1217"/>
      <c r="D2" s="1217"/>
      <c r="E2" s="1217"/>
      <c r="F2" s="1217"/>
      <c r="G2" s="1217"/>
      <c r="H2" s="1217"/>
      <c r="I2" s="1217"/>
    </row>
    <row r="3" spans="1:9" s="75" customFormat="1" x14ac:dyDescent="0.3">
      <c r="A3" s="655"/>
      <c r="C3" s="1330" t="s">
        <v>9462</v>
      </c>
      <c r="D3" s="1330"/>
      <c r="E3" s="76"/>
      <c r="F3" s="76"/>
    </row>
    <row r="4" spans="1:9" x14ac:dyDescent="0.3">
      <c r="A4" s="53"/>
      <c r="B4" s="1215" t="s">
        <v>1</v>
      </c>
      <c r="C4" s="1216" t="s">
        <v>9259</v>
      </c>
      <c r="D4" s="1216" t="s">
        <v>9258</v>
      </c>
      <c r="F4" s="76"/>
      <c r="G4" s="75"/>
    </row>
    <row r="5" spans="1:9" x14ac:dyDescent="0.3">
      <c r="A5" s="53"/>
      <c r="B5" s="56">
        <v>2011</v>
      </c>
      <c r="C5" s="1214">
        <f t="shared" ref="C5:C45" si="0">D5*$F$11</f>
        <v>0.90718499999999991</v>
      </c>
      <c r="D5" s="1213">
        <v>1</v>
      </c>
      <c r="F5" s="76"/>
      <c r="G5" s="75"/>
    </row>
    <row r="6" spans="1:9" x14ac:dyDescent="0.3">
      <c r="A6" s="53"/>
      <c r="B6" s="56">
        <f>B5+1</f>
        <v>2012</v>
      </c>
      <c r="C6" s="1214">
        <f t="shared" si="0"/>
        <v>0.90718499999999991</v>
      </c>
      <c r="D6" s="1213">
        <v>1</v>
      </c>
      <c r="F6" s="76"/>
      <c r="G6" s="75"/>
    </row>
    <row r="7" spans="1:9" x14ac:dyDescent="0.3">
      <c r="A7" s="53"/>
      <c r="B7" s="56">
        <f t="shared" ref="B7:B45" si="1">B6+1</f>
        <v>2013</v>
      </c>
      <c r="C7" s="1214">
        <f t="shared" si="0"/>
        <v>0.90718499999999991</v>
      </c>
      <c r="D7" s="1213">
        <v>1</v>
      </c>
      <c r="F7" s="76"/>
      <c r="G7" s="75"/>
    </row>
    <row r="8" spans="1:9" x14ac:dyDescent="0.3">
      <c r="A8" s="53"/>
      <c r="B8" s="56">
        <f t="shared" si="1"/>
        <v>2014</v>
      </c>
      <c r="C8" s="1214">
        <f t="shared" si="0"/>
        <v>0.90718499999999991</v>
      </c>
      <c r="D8" s="1213">
        <v>1</v>
      </c>
      <c r="F8" s="76"/>
    </row>
    <row r="9" spans="1:9" x14ac:dyDescent="0.3">
      <c r="A9" s="53"/>
      <c r="B9" s="56">
        <f t="shared" si="1"/>
        <v>2015</v>
      </c>
      <c r="C9" s="1214">
        <f t="shared" si="0"/>
        <v>0.90718499999999991</v>
      </c>
      <c r="D9" s="1213">
        <v>1</v>
      </c>
    </row>
    <row r="10" spans="1:9" x14ac:dyDescent="0.3">
      <c r="A10" s="53"/>
      <c r="B10" s="56">
        <f t="shared" si="1"/>
        <v>2016</v>
      </c>
      <c r="C10" s="1214">
        <f t="shared" si="0"/>
        <v>0.90718499999999991</v>
      </c>
      <c r="D10" s="1213">
        <v>1</v>
      </c>
      <c r="F10" s="262" t="s">
        <v>9355</v>
      </c>
    </row>
    <row r="11" spans="1:9" x14ac:dyDescent="0.3">
      <c r="A11" s="53"/>
      <c r="B11" s="56">
        <f t="shared" si="1"/>
        <v>2017</v>
      </c>
      <c r="C11" s="1214">
        <f t="shared" si="0"/>
        <v>0.90718499999999991</v>
      </c>
      <c r="D11" s="1214">
        <v>1</v>
      </c>
      <c r="F11" s="730">
        <f>Parameters!B14/Parameters!B15</f>
        <v>0.90718499999999991</v>
      </c>
    </row>
    <row r="12" spans="1:9" x14ac:dyDescent="0.3">
      <c r="A12" s="53"/>
      <c r="B12" s="56">
        <f t="shared" si="1"/>
        <v>2018</v>
      </c>
      <c r="C12" s="1214">
        <f t="shared" si="0"/>
        <v>0.90718499999999991</v>
      </c>
      <c r="D12" s="1214">
        <v>1</v>
      </c>
    </row>
    <row r="13" spans="1:9" x14ac:dyDescent="0.3">
      <c r="A13" s="53"/>
      <c r="B13" s="56">
        <f t="shared" si="1"/>
        <v>2019</v>
      </c>
      <c r="C13" s="1214">
        <f t="shared" si="0"/>
        <v>0.90718499999999991</v>
      </c>
      <c r="D13" s="1214">
        <v>1</v>
      </c>
    </row>
    <row r="14" spans="1:9" x14ac:dyDescent="0.3">
      <c r="A14" s="53"/>
      <c r="B14" s="56">
        <f t="shared" si="1"/>
        <v>2020</v>
      </c>
      <c r="C14" s="1214">
        <f t="shared" si="0"/>
        <v>0.90718499999999991</v>
      </c>
      <c r="D14" s="1214">
        <v>1</v>
      </c>
    </row>
    <row r="15" spans="1:9" x14ac:dyDescent="0.3">
      <c r="A15" s="53"/>
      <c r="B15" s="56">
        <f t="shared" si="1"/>
        <v>2021</v>
      </c>
      <c r="C15" s="1214">
        <f t="shared" si="0"/>
        <v>0.90718499999999991</v>
      </c>
      <c r="D15" s="1214">
        <v>1</v>
      </c>
    </row>
    <row r="16" spans="1:9" x14ac:dyDescent="0.3">
      <c r="A16" s="53"/>
      <c r="B16" s="56">
        <f t="shared" si="1"/>
        <v>2022</v>
      </c>
      <c r="C16" s="1214">
        <f t="shared" si="0"/>
        <v>0.90718499999999991</v>
      </c>
      <c r="D16" s="1214">
        <v>1</v>
      </c>
    </row>
    <row r="17" spans="1:4" x14ac:dyDescent="0.3">
      <c r="A17" s="53"/>
      <c r="B17" s="56">
        <f t="shared" si="1"/>
        <v>2023</v>
      </c>
      <c r="C17" s="1214">
        <f t="shared" si="0"/>
        <v>0.90718499999999991</v>
      </c>
      <c r="D17" s="1214">
        <v>1</v>
      </c>
    </row>
    <row r="18" spans="1:4" x14ac:dyDescent="0.3">
      <c r="A18" s="53"/>
      <c r="B18" s="56">
        <f t="shared" si="1"/>
        <v>2024</v>
      </c>
      <c r="C18" s="1214">
        <f t="shared" si="0"/>
        <v>0.90718499999999991</v>
      </c>
      <c r="D18" s="1214">
        <v>1</v>
      </c>
    </row>
    <row r="19" spans="1:4" x14ac:dyDescent="0.3">
      <c r="A19" s="53"/>
      <c r="B19" s="56">
        <f t="shared" si="1"/>
        <v>2025</v>
      </c>
      <c r="C19" s="1214">
        <f t="shared" si="0"/>
        <v>0.90718499999999991</v>
      </c>
      <c r="D19" s="1214">
        <v>1</v>
      </c>
    </row>
    <row r="20" spans="1:4" x14ac:dyDescent="0.3">
      <c r="A20" s="53"/>
      <c r="B20" s="56">
        <f t="shared" si="1"/>
        <v>2026</v>
      </c>
      <c r="C20" s="1214">
        <f t="shared" si="0"/>
        <v>0.90718499999999991</v>
      </c>
      <c r="D20" s="1214">
        <v>1</v>
      </c>
    </row>
    <row r="21" spans="1:4" x14ac:dyDescent="0.3">
      <c r="A21" s="53"/>
      <c r="B21" s="56">
        <f t="shared" si="1"/>
        <v>2027</v>
      </c>
      <c r="C21" s="1214">
        <f t="shared" si="0"/>
        <v>0.90718499999999991</v>
      </c>
      <c r="D21" s="1214">
        <v>1</v>
      </c>
    </row>
    <row r="22" spans="1:4" x14ac:dyDescent="0.3">
      <c r="A22" s="53"/>
      <c r="B22" s="56">
        <f t="shared" si="1"/>
        <v>2028</v>
      </c>
      <c r="C22" s="1214">
        <f t="shared" si="0"/>
        <v>0.90718499999999991</v>
      </c>
      <c r="D22" s="1214">
        <v>1</v>
      </c>
    </row>
    <row r="23" spans="1:4" x14ac:dyDescent="0.3">
      <c r="A23" s="53"/>
      <c r="B23" s="56">
        <f t="shared" si="1"/>
        <v>2029</v>
      </c>
      <c r="C23" s="1214">
        <f t="shared" si="0"/>
        <v>0.90718499999999991</v>
      </c>
      <c r="D23" s="1214">
        <v>1</v>
      </c>
    </row>
    <row r="24" spans="1:4" x14ac:dyDescent="0.3">
      <c r="A24" s="53"/>
      <c r="B24" s="56">
        <f t="shared" si="1"/>
        <v>2030</v>
      </c>
      <c r="C24" s="1214">
        <f t="shared" si="0"/>
        <v>0.90718499999999991</v>
      </c>
      <c r="D24" s="1214">
        <v>1</v>
      </c>
    </row>
    <row r="25" spans="1:4" x14ac:dyDescent="0.3">
      <c r="A25" s="53"/>
      <c r="B25" s="56">
        <f t="shared" si="1"/>
        <v>2031</v>
      </c>
      <c r="C25" s="1214">
        <f t="shared" si="0"/>
        <v>0.90718499999999991</v>
      </c>
      <c r="D25" s="1214">
        <v>1</v>
      </c>
    </row>
    <row r="26" spans="1:4" x14ac:dyDescent="0.3">
      <c r="A26" s="53"/>
      <c r="B26" s="56">
        <f t="shared" si="1"/>
        <v>2032</v>
      </c>
      <c r="C26" s="1214">
        <f t="shared" si="0"/>
        <v>0.90718499999999991</v>
      </c>
      <c r="D26" s="1214">
        <v>1</v>
      </c>
    </row>
    <row r="27" spans="1:4" x14ac:dyDescent="0.3">
      <c r="A27" s="53"/>
      <c r="B27" s="56">
        <f t="shared" si="1"/>
        <v>2033</v>
      </c>
      <c r="C27" s="1214">
        <f t="shared" si="0"/>
        <v>0.90718499999999991</v>
      </c>
      <c r="D27" s="1214">
        <v>1</v>
      </c>
    </row>
    <row r="28" spans="1:4" x14ac:dyDescent="0.3">
      <c r="A28" s="53"/>
      <c r="B28" s="56">
        <f t="shared" si="1"/>
        <v>2034</v>
      </c>
      <c r="C28" s="1214">
        <f t="shared" si="0"/>
        <v>0.90718499999999991</v>
      </c>
      <c r="D28" s="1214">
        <v>1</v>
      </c>
    </row>
    <row r="29" spans="1:4" x14ac:dyDescent="0.3">
      <c r="A29" s="53"/>
      <c r="B29" s="56">
        <f t="shared" si="1"/>
        <v>2035</v>
      </c>
      <c r="C29" s="1214">
        <f t="shared" si="0"/>
        <v>1.8143699999999998</v>
      </c>
      <c r="D29" s="1214">
        <v>2</v>
      </c>
    </row>
    <row r="30" spans="1:4" x14ac:dyDescent="0.3">
      <c r="A30" s="53"/>
      <c r="B30" s="56">
        <f t="shared" si="1"/>
        <v>2036</v>
      </c>
      <c r="C30" s="1214">
        <f t="shared" si="0"/>
        <v>1.8143699999999998</v>
      </c>
      <c r="D30" s="1214">
        <v>2</v>
      </c>
    </row>
    <row r="31" spans="1:4" x14ac:dyDescent="0.3">
      <c r="A31" s="53"/>
      <c r="B31" s="56">
        <f t="shared" si="1"/>
        <v>2037</v>
      </c>
      <c r="C31" s="1214">
        <f t="shared" si="0"/>
        <v>1.8143699999999998</v>
      </c>
      <c r="D31" s="1214">
        <v>2</v>
      </c>
    </row>
    <row r="32" spans="1:4" x14ac:dyDescent="0.3">
      <c r="A32" s="53"/>
      <c r="B32" s="56">
        <f t="shared" si="1"/>
        <v>2038</v>
      </c>
      <c r="C32" s="1214">
        <f t="shared" si="0"/>
        <v>1.8143699999999998</v>
      </c>
      <c r="D32" s="1214">
        <v>2</v>
      </c>
    </row>
    <row r="33" spans="1:4" x14ac:dyDescent="0.3">
      <c r="A33" s="53"/>
      <c r="B33" s="56">
        <f t="shared" si="1"/>
        <v>2039</v>
      </c>
      <c r="C33" s="1214">
        <f t="shared" si="0"/>
        <v>1.8143699999999998</v>
      </c>
      <c r="D33" s="1214">
        <v>2</v>
      </c>
    </row>
    <row r="34" spans="1:4" x14ac:dyDescent="0.3">
      <c r="A34" s="53"/>
      <c r="B34" s="56">
        <f t="shared" si="1"/>
        <v>2040</v>
      </c>
      <c r="C34" s="1214">
        <f t="shared" si="0"/>
        <v>1.8143699999999998</v>
      </c>
      <c r="D34" s="1214">
        <v>2</v>
      </c>
    </row>
    <row r="35" spans="1:4" x14ac:dyDescent="0.3">
      <c r="A35" s="53"/>
      <c r="B35" s="56">
        <f t="shared" si="1"/>
        <v>2041</v>
      </c>
      <c r="C35" s="1214">
        <f t="shared" si="0"/>
        <v>1.8143699999999998</v>
      </c>
      <c r="D35" s="1214">
        <v>2</v>
      </c>
    </row>
    <row r="36" spans="1:4" x14ac:dyDescent="0.3">
      <c r="A36" s="53"/>
      <c r="B36" s="56">
        <f t="shared" si="1"/>
        <v>2042</v>
      </c>
      <c r="C36" s="1214">
        <f t="shared" si="0"/>
        <v>1.8143699999999998</v>
      </c>
      <c r="D36" s="1214">
        <v>2</v>
      </c>
    </row>
    <row r="37" spans="1:4" x14ac:dyDescent="0.3">
      <c r="A37" s="53"/>
      <c r="B37" s="56">
        <f t="shared" si="1"/>
        <v>2043</v>
      </c>
      <c r="C37" s="1214">
        <f t="shared" si="0"/>
        <v>1.8143699999999998</v>
      </c>
      <c r="D37" s="1214">
        <v>2</v>
      </c>
    </row>
    <row r="38" spans="1:4" x14ac:dyDescent="0.3">
      <c r="A38" s="53"/>
      <c r="B38" s="56">
        <f t="shared" si="1"/>
        <v>2044</v>
      </c>
      <c r="C38" s="1214">
        <f t="shared" si="0"/>
        <v>1.8143699999999998</v>
      </c>
      <c r="D38" s="1214">
        <v>2</v>
      </c>
    </row>
    <row r="39" spans="1:4" x14ac:dyDescent="0.3">
      <c r="A39" s="53"/>
      <c r="B39" s="56">
        <f t="shared" si="1"/>
        <v>2045</v>
      </c>
      <c r="C39" s="1214">
        <f t="shared" si="0"/>
        <v>1.8143699999999998</v>
      </c>
      <c r="D39" s="1214">
        <v>2</v>
      </c>
    </row>
    <row r="40" spans="1:4" x14ac:dyDescent="0.3">
      <c r="A40" s="53"/>
      <c r="B40" s="56">
        <f t="shared" si="1"/>
        <v>2046</v>
      </c>
      <c r="C40" s="1214">
        <f t="shared" si="0"/>
        <v>1.8143699999999998</v>
      </c>
      <c r="D40" s="1214">
        <v>2</v>
      </c>
    </row>
    <row r="41" spans="1:4" x14ac:dyDescent="0.3">
      <c r="A41" s="53"/>
      <c r="B41" s="56">
        <f t="shared" si="1"/>
        <v>2047</v>
      </c>
      <c r="C41" s="1214">
        <f t="shared" si="0"/>
        <v>1.8143699999999998</v>
      </c>
      <c r="D41" s="1214">
        <v>2</v>
      </c>
    </row>
    <row r="42" spans="1:4" x14ac:dyDescent="0.3">
      <c r="A42" s="53"/>
      <c r="B42" s="56">
        <f t="shared" si="1"/>
        <v>2048</v>
      </c>
      <c r="C42" s="1214">
        <f t="shared" si="0"/>
        <v>1.8143699999999998</v>
      </c>
      <c r="D42" s="1214">
        <v>2</v>
      </c>
    </row>
    <row r="43" spans="1:4" x14ac:dyDescent="0.3">
      <c r="A43" s="53"/>
      <c r="B43" s="56">
        <f t="shared" si="1"/>
        <v>2049</v>
      </c>
      <c r="C43" s="1214">
        <f t="shared" si="0"/>
        <v>1.8143699999999998</v>
      </c>
      <c r="D43" s="1214">
        <v>2</v>
      </c>
    </row>
    <row r="44" spans="1:4" x14ac:dyDescent="0.3">
      <c r="A44" s="53"/>
      <c r="B44" s="56">
        <f t="shared" si="1"/>
        <v>2050</v>
      </c>
      <c r="C44" s="1214">
        <f t="shared" si="0"/>
        <v>1.8143699999999998</v>
      </c>
      <c r="D44" s="1214">
        <v>2</v>
      </c>
    </row>
    <row r="45" spans="1:4" x14ac:dyDescent="0.3">
      <c r="A45" s="53"/>
      <c r="B45" s="56">
        <f t="shared" si="1"/>
        <v>2051</v>
      </c>
      <c r="C45" s="1214">
        <f t="shared" si="0"/>
        <v>1.8143699999999998</v>
      </c>
      <c r="D45" s="1213">
        <v>2</v>
      </c>
    </row>
    <row r="47" spans="1:4" x14ac:dyDescent="0.3">
      <c r="A47" s="359" t="s">
        <v>32</v>
      </c>
      <c r="B47" s="988" t="s">
        <v>9455</v>
      </c>
      <c r="C47" s="988"/>
      <c r="D47" s="179"/>
    </row>
    <row r="48" spans="1:4" x14ac:dyDescent="0.3">
      <c r="B48" s="989"/>
      <c r="C48" s="989"/>
    </row>
  </sheetData>
  <sheetProtection selectLockedCells="1" selectUnlockedCells="1"/>
  <mergeCells count="1">
    <mergeCell ref="C3:D3"/>
  </mergeCells>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7" tint="0.59999389629810485"/>
  </sheetPr>
  <dimension ref="A1:R353"/>
  <sheetViews>
    <sheetView zoomScale="75" zoomScaleNormal="75" workbookViewId="0">
      <pane ySplit="1" topLeftCell="A181" activePane="bottomLeft" state="frozen"/>
      <selection activeCell="B48" sqref="B48"/>
      <selection pane="bottomLeft" activeCell="B48" sqref="B48"/>
    </sheetView>
  </sheetViews>
  <sheetFormatPr defaultColWidth="9.109375" defaultRowHeight="14.4" x14ac:dyDescent="0.3"/>
  <cols>
    <col min="1" max="1" width="24.6640625" style="9" customWidth="1"/>
    <col min="2" max="16" width="16.6640625" style="9" customWidth="1"/>
    <col min="17" max="17" width="16.6640625" style="230" customWidth="1"/>
    <col min="18" max="18" width="4.6640625" style="230" customWidth="1"/>
    <col min="19" max="16384" width="9.109375" style="230"/>
  </cols>
  <sheetData>
    <row r="1" spans="1:18" s="360" customFormat="1" x14ac:dyDescent="0.3">
      <c r="A1" s="37" t="s">
        <v>9040</v>
      </c>
      <c r="B1" s="39"/>
      <c r="C1" s="39"/>
      <c r="D1" s="39"/>
      <c r="E1" s="39"/>
      <c r="F1" s="39"/>
      <c r="G1" s="39"/>
      <c r="H1" s="39"/>
      <c r="I1" s="39"/>
      <c r="J1" s="39"/>
      <c r="K1" s="39"/>
      <c r="L1" s="39"/>
      <c r="M1" s="39"/>
      <c r="N1" s="39"/>
      <c r="O1" s="39"/>
      <c r="P1" s="39"/>
      <c r="Q1" s="39"/>
      <c r="R1" s="39"/>
    </row>
    <row r="3" spans="1:18" s="476" customFormat="1" x14ac:dyDescent="0.3">
      <c r="A3" s="37" t="s">
        <v>9145</v>
      </c>
      <c r="B3" s="39"/>
      <c r="C3" s="39"/>
      <c r="D3" s="39"/>
      <c r="E3" s="39"/>
      <c r="F3" s="39"/>
      <c r="G3" s="39"/>
      <c r="H3" s="39"/>
      <c r="I3" s="39"/>
      <c r="J3" s="39"/>
      <c r="K3" s="39"/>
      <c r="L3" s="39"/>
      <c r="M3" s="39"/>
      <c r="N3" s="39"/>
      <c r="O3" s="39"/>
      <c r="P3" s="39"/>
      <c r="Q3" s="39"/>
      <c r="R3" s="39"/>
    </row>
    <row r="4" spans="1:18" s="476" customFormat="1" x14ac:dyDescent="0.3">
      <c r="A4" s="361"/>
      <c r="B4" s="360"/>
      <c r="C4" s="360"/>
      <c r="D4" s="360"/>
      <c r="E4" s="360"/>
      <c r="F4" s="360"/>
      <c r="G4" s="360"/>
      <c r="H4" s="360"/>
      <c r="I4" s="360"/>
      <c r="J4" s="360"/>
      <c r="K4" s="360"/>
      <c r="L4" s="360"/>
      <c r="M4" s="360"/>
      <c r="N4" s="360"/>
      <c r="O4" s="360"/>
      <c r="P4" s="360"/>
      <c r="Q4" s="360"/>
      <c r="R4" s="360"/>
    </row>
    <row r="5" spans="1:18" s="476" customFormat="1" x14ac:dyDescent="0.3">
      <c r="A5" s="1336"/>
      <c r="B5" s="1333" t="s">
        <v>9146</v>
      </c>
      <c r="C5" s="1340"/>
      <c r="D5" s="1340"/>
      <c r="E5" s="1340"/>
      <c r="F5" s="1340"/>
      <c r="G5" s="1340"/>
      <c r="H5" s="609" t="s">
        <v>9155</v>
      </c>
      <c r="I5" s="168"/>
      <c r="J5" s="9"/>
      <c r="K5" s="9"/>
      <c r="L5" s="9"/>
      <c r="M5" s="9"/>
      <c r="N5" s="9"/>
      <c r="O5" s="9"/>
      <c r="P5" s="9"/>
      <c r="Q5" s="9"/>
      <c r="R5" s="9"/>
    </row>
    <row r="6" spans="1:18" s="476" customFormat="1" ht="43.8" thickBot="1" x14ac:dyDescent="0.35">
      <c r="A6" s="1337"/>
      <c r="B6" s="610" t="s">
        <v>9147</v>
      </c>
      <c r="C6" s="610" t="s">
        <v>8911</v>
      </c>
      <c r="D6" s="610" t="s">
        <v>8912</v>
      </c>
      <c r="E6" s="610" t="s">
        <v>8910</v>
      </c>
      <c r="F6" s="610" t="s">
        <v>8909</v>
      </c>
      <c r="G6" s="610" t="s">
        <v>9176</v>
      </c>
      <c r="H6" s="610" t="s">
        <v>9175</v>
      </c>
      <c r="I6" s="611"/>
      <c r="J6" s="9"/>
      <c r="K6" s="9"/>
      <c r="L6" s="9"/>
      <c r="M6" s="9"/>
      <c r="N6" s="9"/>
      <c r="O6" s="9"/>
      <c r="P6" s="9"/>
      <c r="Q6" s="9"/>
      <c r="R6" s="9"/>
    </row>
    <row r="7" spans="1:18" s="476" customFormat="1" x14ac:dyDescent="0.3">
      <c r="A7" s="640" t="s">
        <v>165</v>
      </c>
      <c r="B7" s="642">
        <f t="shared" ref="B7:G13" si="0">H111</f>
        <v>1.1573247442336256</v>
      </c>
      <c r="C7" s="643">
        <f t="shared" si="0"/>
        <v>0.60862253822806101</v>
      </c>
      <c r="D7" s="644">
        <f t="shared" si="0"/>
        <v>0.32825379502344676</v>
      </c>
      <c r="E7" s="644">
        <f t="shared" si="0"/>
        <v>0.20843389299433157</v>
      </c>
      <c r="F7" s="644">
        <f t="shared" si="0"/>
        <v>6.9941658286041597E-2</v>
      </c>
      <c r="G7" s="644">
        <f t="shared" si="0"/>
        <v>1.22290629518539E-2</v>
      </c>
      <c r="H7" s="645">
        <f t="shared" ref="H7:H15" si="1">H23</f>
        <v>6.8711743841931832E-4</v>
      </c>
      <c r="I7" s="611"/>
      <c r="J7" s="412"/>
      <c r="K7" s="230"/>
      <c r="L7" s="230"/>
      <c r="M7" s="230"/>
      <c r="N7" s="230"/>
      <c r="O7" s="230"/>
      <c r="P7" s="230"/>
      <c r="Q7" s="230"/>
      <c r="R7" s="230"/>
    </row>
    <row r="8" spans="1:18" s="476" customFormat="1" x14ac:dyDescent="0.3">
      <c r="A8" s="640" t="s">
        <v>166</v>
      </c>
      <c r="B8" s="642">
        <f t="shared" si="0"/>
        <v>1.3361349465927308</v>
      </c>
      <c r="C8" s="646">
        <f t="shared" si="0"/>
        <v>0.71927443827358784</v>
      </c>
      <c r="D8" s="647">
        <f t="shared" si="0"/>
        <v>0.38082357599105549</v>
      </c>
      <c r="E8" s="647">
        <f t="shared" si="0"/>
        <v>0.23317669492180926</v>
      </c>
      <c r="F8" s="647">
        <f t="shared" si="0"/>
        <v>7.1347473250794852E-2</v>
      </c>
      <c r="G8" s="647">
        <f t="shared" si="0"/>
        <v>1.2098566535698361E-2</v>
      </c>
      <c r="H8" s="648">
        <f t="shared" si="1"/>
        <v>5.5261563356258738E-4</v>
      </c>
      <c r="I8" s="611"/>
      <c r="J8" s="412"/>
      <c r="K8" s="230"/>
      <c r="L8" s="230"/>
      <c r="M8" s="230"/>
      <c r="N8" s="230"/>
      <c r="O8" s="230"/>
      <c r="P8" s="230"/>
      <c r="Q8" s="230"/>
      <c r="R8" s="230"/>
    </row>
    <row r="9" spans="1:18" s="476" customFormat="1" x14ac:dyDescent="0.3">
      <c r="A9" s="640" t="s">
        <v>167</v>
      </c>
      <c r="B9" s="642">
        <f t="shared" si="0"/>
        <v>1.3262500575121767</v>
      </c>
      <c r="C9" s="646">
        <f t="shared" si="0"/>
        <v>0.73076542385870114</v>
      </c>
      <c r="D9" s="647">
        <f t="shared" si="0"/>
        <v>0.35346282648012495</v>
      </c>
      <c r="E9" s="647">
        <f t="shared" si="0"/>
        <v>0.2366762623448142</v>
      </c>
      <c r="F9" s="647">
        <f t="shared" si="0"/>
        <v>7.3841000597578171E-2</v>
      </c>
      <c r="G9" s="647">
        <f t="shared" si="0"/>
        <v>1.1733017886363648E-2</v>
      </c>
      <c r="H9" s="648">
        <f t="shared" si="1"/>
        <v>4.9500142609910859E-4</v>
      </c>
      <c r="I9" s="611"/>
      <c r="J9" s="412"/>
      <c r="K9" s="230"/>
      <c r="L9" s="230"/>
      <c r="M9" s="230"/>
      <c r="N9" s="230"/>
      <c r="O9" s="230"/>
      <c r="P9" s="230"/>
      <c r="Q9" s="230"/>
      <c r="R9" s="230"/>
    </row>
    <row r="10" spans="1:18" s="476" customFormat="1" x14ac:dyDescent="0.3">
      <c r="A10" s="640" t="s">
        <v>168</v>
      </c>
      <c r="B10" s="642">
        <f t="shared" si="0"/>
        <v>1.6659066376524931</v>
      </c>
      <c r="C10" s="646">
        <f t="shared" si="0"/>
        <v>0.91663352410441334</v>
      </c>
      <c r="D10" s="647">
        <f t="shared" si="0"/>
        <v>0.48334203512022172</v>
      </c>
      <c r="E10" s="647">
        <f t="shared" si="0"/>
        <v>0.26018915280658994</v>
      </c>
      <c r="F10" s="647">
        <f t="shared" si="0"/>
        <v>7.6606243604580598E-2</v>
      </c>
      <c r="G10" s="647">
        <f t="shared" si="0"/>
        <v>1.0571264840735686E-2</v>
      </c>
      <c r="H10" s="648">
        <f t="shared" si="1"/>
        <v>6.1978585067467358E-4</v>
      </c>
      <c r="I10" s="611"/>
      <c r="J10" s="412"/>
      <c r="K10" s="230"/>
      <c r="L10" s="230"/>
      <c r="M10" s="230"/>
      <c r="N10" s="230"/>
      <c r="O10" s="230"/>
      <c r="P10" s="230"/>
      <c r="Q10" s="230"/>
      <c r="R10" s="230"/>
    </row>
    <row r="11" spans="1:18" s="476" customFormat="1" x14ac:dyDescent="0.3">
      <c r="A11" s="640" t="s">
        <v>60</v>
      </c>
      <c r="B11" s="642">
        <f t="shared" si="0"/>
        <v>1.3928405218841713</v>
      </c>
      <c r="C11" s="646">
        <f t="shared" si="0"/>
        <v>0.72981823717220418</v>
      </c>
      <c r="D11" s="647">
        <f t="shared" si="0"/>
        <v>0.40467404674961699</v>
      </c>
      <c r="E11" s="647">
        <f t="shared" si="0"/>
        <v>0.24118198402678806</v>
      </c>
      <c r="F11" s="647">
        <f t="shared" si="0"/>
        <v>8.4603028092488639E-2</v>
      </c>
      <c r="G11" s="647">
        <f t="shared" si="0"/>
        <v>1.159304705829247E-2</v>
      </c>
      <c r="H11" s="648">
        <f t="shared" si="1"/>
        <v>5.6898740412668922E-4</v>
      </c>
      <c r="I11" s="611"/>
      <c r="J11" s="412"/>
      <c r="K11" s="230"/>
      <c r="L11" s="230"/>
      <c r="M11" s="230"/>
      <c r="N11" s="230"/>
      <c r="O11" s="230"/>
      <c r="P11" s="230"/>
      <c r="Q11" s="230"/>
      <c r="R11" s="230"/>
    </row>
    <row r="12" spans="1:18" s="476" customFormat="1" x14ac:dyDescent="0.3">
      <c r="A12" s="640" t="s">
        <v>169</v>
      </c>
      <c r="B12" s="642">
        <f t="shared" si="0"/>
        <v>2.7621730293695532</v>
      </c>
      <c r="C12" s="646">
        <f t="shared" si="0"/>
        <v>1.7280436119087585</v>
      </c>
      <c r="D12" s="647">
        <f t="shared" si="0"/>
        <v>0.68986413081928699</v>
      </c>
      <c r="E12" s="647">
        <f t="shared" si="0"/>
        <v>0.33430805703734601</v>
      </c>
      <c r="F12" s="647">
        <f t="shared" si="0"/>
        <v>9.2331572529860614E-2</v>
      </c>
      <c r="G12" s="647">
        <f t="shared" si="0"/>
        <v>1.2920690795876504E-2</v>
      </c>
      <c r="H12" s="648">
        <f t="shared" si="1"/>
        <v>5.9014464159611664E-4</v>
      </c>
      <c r="I12" s="611"/>
      <c r="J12" s="412"/>
      <c r="K12" s="230"/>
      <c r="L12" s="230"/>
      <c r="M12" s="230"/>
      <c r="N12" s="230"/>
      <c r="O12" s="230"/>
      <c r="P12" s="230"/>
      <c r="Q12" s="230"/>
      <c r="R12" s="230"/>
    </row>
    <row r="13" spans="1:18" s="476" customFormat="1" ht="15" thickBot="1" x14ac:dyDescent="0.35">
      <c r="A13" s="640" t="s">
        <v>170</v>
      </c>
      <c r="B13" s="642">
        <f t="shared" si="0"/>
        <v>1.6534515112000288</v>
      </c>
      <c r="C13" s="649">
        <f t="shared" si="0"/>
        <v>0.81478168652970095</v>
      </c>
      <c r="D13" s="650">
        <f t="shared" si="0"/>
        <v>0.50852059973656083</v>
      </c>
      <c r="E13" s="650">
        <f t="shared" si="0"/>
        <v>0.30226674646959623</v>
      </c>
      <c r="F13" s="650">
        <f t="shared" si="0"/>
        <v>0.1247806421285805</v>
      </c>
      <c r="G13" s="650">
        <f t="shared" si="0"/>
        <v>1.2946195233046437E-2</v>
      </c>
      <c r="H13" s="651">
        <f t="shared" si="1"/>
        <v>8.7830662132086686E-4</v>
      </c>
      <c r="I13" s="611"/>
      <c r="J13" s="412"/>
      <c r="K13" s="230"/>
      <c r="L13" s="230"/>
      <c r="M13" s="230"/>
      <c r="N13" s="230"/>
      <c r="O13" s="230"/>
      <c r="P13" s="230"/>
      <c r="Q13" s="230"/>
      <c r="R13" s="230"/>
    </row>
    <row r="14" spans="1:18" s="476" customFormat="1" x14ac:dyDescent="0.3">
      <c r="A14" s="640" t="s">
        <v>1689</v>
      </c>
      <c r="B14" s="652">
        <f t="shared" ref="B14:G14" si="2">B30</f>
        <v>0.69199999999999995</v>
      </c>
      <c r="C14" s="652">
        <f t="shared" si="2"/>
        <v>0.35904208026036483</v>
      </c>
      <c r="D14" s="652">
        <f t="shared" si="2"/>
        <v>0.16757814022947837</v>
      </c>
      <c r="E14" s="652">
        <f t="shared" si="2"/>
        <v>0.11600595498913574</v>
      </c>
      <c r="F14" s="652">
        <f t="shared" si="2"/>
        <v>4.359347234566785E-2</v>
      </c>
      <c r="G14" s="652">
        <f t="shared" si="2"/>
        <v>6.1665131204899672E-3</v>
      </c>
      <c r="H14" s="652">
        <f t="shared" si="1"/>
        <v>2.7686385438934543E-4</v>
      </c>
      <c r="I14" s="611"/>
      <c r="J14" s="612"/>
      <c r="K14" s="230"/>
      <c r="L14" s="230"/>
      <c r="M14" s="230"/>
      <c r="N14" s="230"/>
      <c r="O14" s="230"/>
      <c r="P14" s="230"/>
      <c r="Q14" s="230"/>
      <c r="R14" s="230"/>
    </row>
    <row r="15" spans="1:18" s="476" customFormat="1" x14ac:dyDescent="0.3">
      <c r="A15" s="641" t="s">
        <v>171</v>
      </c>
      <c r="B15" s="642">
        <f t="shared" ref="B15:G15" si="3">H118</f>
        <v>1.5722672260683976</v>
      </c>
      <c r="C15" s="642">
        <f t="shared" si="3"/>
        <v>0.85915746425166717</v>
      </c>
      <c r="D15" s="642">
        <f t="shared" si="3"/>
        <v>0.44415016371446486</v>
      </c>
      <c r="E15" s="642">
        <f t="shared" si="3"/>
        <v>0.2566984946387012</v>
      </c>
      <c r="F15" s="642">
        <f t="shared" si="3"/>
        <v>8.4910911236235287E-2</v>
      </c>
      <c r="G15" s="642">
        <f t="shared" si="3"/>
        <v>1.1911454156471126E-2</v>
      </c>
      <c r="H15" s="652">
        <f t="shared" si="1"/>
        <v>6.0186283069283406E-4</v>
      </c>
      <c r="I15" s="611"/>
      <c r="J15" s="413"/>
      <c r="K15" s="230"/>
      <c r="L15" s="230"/>
      <c r="M15" s="230"/>
      <c r="N15" s="230"/>
      <c r="O15" s="230"/>
      <c r="P15" s="230"/>
      <c r="Q15" s="230"/>
      <c r="R15" s="230"/>
    </row>
    <row r="16" spans="1:18" s="476" customFormat="1" x14ac:dyDescent="0.3">
      <c r="A16" s="139" t="s">
        <v>9148</v>
      </c>
      <c r="B16" s="9"/>
      <c r="C16" s="9"/>
      <c r="D16" s="9"/>
      <c r="E16" s="9"/>
      <c r="F16" s="9"/>
      <c r="G16" s="9"/>
      <c r="H16" s="9"/>
      <c r="I16" s="9"/>
      <c r="J16" s="9"/>
      <c r="K16" s="9"/>
      <c r="L16" s="9"/>
      <c r="M16" s="9"/>
      <c r="N16" s="9"/>
      <c r="O16" s="9"/>
      <c r="P16" s="9"/>
      <c r="Q16" s="9"/>
      <c r="R16" s="9"/>
    </row>
    <row r="17" spans="1:18" s="476" customFormat="1" x14ac:dyDescent="0.3">
      <c r="A17" s="139" t="s">
        <v>9149</v>
      </c>
      <c r="B17" s="9"/>
      <c r="C17" s="9"/>
      <c r="D17" s="9"/>
      <c r="E17" s="9"/>
      <c r="F17" s="9"/>
      <c r="G17" s="9"/>
      <c r="H17" s="9"/>
      <c r="I17" s="9"/>
      <c r="J17" s="9"/>
      <c r="K17" s="9"/>
      <c r="L17" s="9"/>
      <c r="M17" s="9"/>
      <c r="N17" s="9"/>
      <c r="O17" s="9"/>
      <c r="P17" s="9"/>
      <c r="Q17" s="9"/>
      <c r="R17" s="9"/>
    </row>
    <row r="18" spans="1:18" s="476" customFormat="1" x14ac:dyDescent="0.3">
      <c r="A18" s="139"/>
      <c r="B18" s="9"/>
      <c r="C18" s="9"/>
      <c r="D18" s="9"/>
      <c r="E18" s="9"/>
      <c r="F18" s="9"/>
      <c r="G18" s="9"/>
      <c r="H18" s="9"/>
      <c r="I18" s="9"/>
      <c r="J18" s="9"/>
      <c r="K18" s="9"/>
      <c r="L18" s="9"/>
      <c r="M18" s="9"/>
      <c r="N18" s="9"/>
      <c r="O18" s="9"/>
      <c r="P18" s="9"/>
      <c r="Q18" s="9"/>
      <c r="R18" s="9"/>
    </row>
    <row r="19" spans="1:18" s="476" customFormat="1" x14ac:dyDescent="0.3">
      <c r="A19" s="37" t="s">
        <v>9145</v>
      </c>
      <c r="B19" s="39"/>
      <c r="C19" s="39"/>
      <c r="D19" s="39"/>
      <c r="E19" s="39"/>
      <c r="F19" s="39"/>
      <c r="G19" s="39"/>
      <c r="H19" s="39"/>
      <c r="I19" s="39"/>
      <c r="J19" s="39"/>
      <c r="K19" s="39"/>
      <c r="L19" s="39"/>
      <c r="M19" s="39"/>
      <c r="N19" s="39"/>
      <c r="O19" s="39"/>
      <c r="P19" s="39"/>
      <c r="Q19" s="39"/>
      <c r="R19" s="39"/>
    </row>
    <row r="20" spans="1:18" s="476" customFormat="1" x14ac:dyDescent="0.3">
      <c r="A20" s="361"/>
      <c r="B20" s="360"/>
      <c r="C20" s="360"/>
      <c r="D20" s="360"/>
      <c r="E20" s="360"/>
      <c r="F20" s="360"/>
      <c r="G20" s="360"/>
      <c r="H20" s="360"/>
      <c r="I20" s="360"/>
      <c r="J20" s="360"/>
      <c r="K20" s="360"/>
      <c r="L20" s="360"/>
      <c r="M20" s="360"/>
      <c r="N20" s="360"/>
      <c r="O20" s="360"/>
      <c r="P20" s="360"/>
      <c r="Q20" s="360"/>
      <c r="R20" s="360"/>
    </row>
    <row r="21" spans="1:18" s="476" customFormat="1" x14ac:dyDescent="0.3">
      <c r="A21" s="1336"/>
      <c r="B21" s="1332" t="s">
        <v>176</v>
      </c>
      <c r="C21" s="1332"/>
      <c r="D21" s="1332"/>
      <c r="E21" s="1332"/>
      <c r="F21" s="1332"/>
      <c r="G21" s="1332"/>
      <c r="H21" s="1332"/>
      <c r="I21" s="360"/>
      <c r="J21" s="9"/>
      <c r="K21" s="9"/>
      <c r="L21" s="9"/>
      <c r="M21" s="9"/>
      <c r="N21" s="9"/>
      <c r="O21" s="9"/>
      <c r="P21" s="9"/>
      <c r="Q21" s="9"/>
      <c r="R21" s="9"/>
    </row>
    <row r="22" spans="1:18" s="476" customFormat="1" ht="43.2" x14ac:dyDescent="0.3">
      <c r="A22" s="1337"/>
      <c r="B22" s="610" t="s">
        <v>8913</v>
      </c>
      <c r="C22" s="610" t="s">
        <v>8911</v>
      </c>
      <c r="D22" s="610" t="s">
        <v>8912</v>
      </c>
      <c r="E22" s="610" t="s">
        <v>8910</v>
      </c>
      <c r="F22" s="610" t="s">
        <v>8909</v>
      </c>
      <c r="G22" s="610" t="s">
        <v>9176</v>
      </c>
      <c r="H22" s="610" t="s">
        <v>9175</v>
      </c>
      <c r="I22" s="360"/>
      <c r="J22" s="9"/>
      <c r="K22" s="9"/>
      <c r="L22" s="9"/>
      <c r="M22" s="9"/>
      <c r="N22" s="9"/>
      <c r="O22" s="9"/>
      <c r="P22" s="9"/>
      <c r="Q22" s="9"/>
      <c r="R22" s="9"/>
    </row>
    <row r="23" spans="1:18" s="476" customFormat="1" x14ac:dyDescent="0.3">
      <c r="A23" s="489" t="s">
        <v>165</v>
      </c>
      <c r="B23" s="653">
        <v>1.036</v>
      </c>
      <c r="C23" s="654">
        <v>0.49220512505437169</v>
      </c>
      <c r="D23" s="654">
        <v>0.23413526714138272</v>
      </c>
      <c r="E23" s="654">
        <v>0.20706570305698835</v>
      </c>
      <c r="F23" s="654">
        <v>8.467290933854725E-2</v>
      </c>
      <c r="G23" s="654">
        <v>1.7278140586919108E-2</v>
      </c>
      <c r="H23" s="654">
        <v>6.8711743841931832E-4</v>
      </c>
      <c r="I23" s="360"/>
      <c r="J23" s="412"/>
      <c r="K23" s="230"/>
      <c r="L23" s="230"/>
      <c r="M23" s="230"/>
      <c r="N23" s="230"/>
      <c r="O23" s="230"/>
      <c r="P23" s="230"/>
      <c r="Q23" s="230"/>
      <c r="R23" s="230"/>
    </row>
    <row r="24" spans="1:18" s="476" customFormat="1" x14ac:dyDescent="0.3">
      <c r="A24" s="489" t="s">
        <v>166</v>
      </c>
      <c r="B24" s="653">
        <v>1.1339999999999999</v>
      </c>
      <c r="C24" s="654">
        <v>0.56789238574373979</v>
      </c>
      <c r="D24" s="654">
        <v>0.28096206845063193</v>
      </c>
      <c r="E24" s="654">
        <v>0.19568733601821844</v>
      </c>
      <c r="F24" s="654">
        <v>7.497152095332435E-2</v>
      </c>
      <c r="G24" s="654">
        <v>1.4318885082977264E-2</v>
      </c>
      <c r="H24" s="654">
        <v>5.5261563356258738E-4</v>
      </c>
      <c r="I24" s="360"/>
      <c r="J24" s="412"/>
      <c r="K24" s="230"/>
      <c r="L24" s="230"/>
      <c r="M24" s="230"/>
      <c r="N24" s="230"/>
      <c r="O24" s="230"/>
      <c r="P24" s="230"/>
      <c r="Q24" s="230"/>
      <c r="R24" s="230"/>
    </row>
    <row r="25" spans="1:18" s="476" customFormat="1" x14ac:dyDescent="0.3">
      <c r="A25" s="489" t="s">
        <v>167</v>
      </c>
      <c r="B25" s="653">
        <v>1.266</v>
      </c>
      <c r="C25" s="654">
        <v>0.62696880629713092</v>
      </c>
      <c r="D25" s="654">
        <v>0.28139841070882127</v>
      </c>
      <c r="E25" s="654">
        <v>0.22768085594854598</v>
      </c>
      <c r="F25" s="654">
        <v>0.11519673188178456</v>
      </c>
      <c r="G25" s="654">
        <v>1.4652042212533615E-2</v>
      </c>
      <c r="H25" s="654">
        <v>4.9500142609910859E-4</v>
      </c>
      <c r="I25" s="360"/>
      <c r="J25" s="412"/>
      <c r="K25" s="230"/>
      <c r="L25" s="230"/>
      <c r="M25" s="230"/>
      <c r="N25" s="230"/>
      <c r="O25" s="230"/>
      <c r="P25" s="230"/>
      <c r="Q25" s="230"/>
      <c r="R25" s="230"/>
    </row>
    <row r="26" spans="1:18" s="476" customFormat="1" x14ac:dyDescent="0.3">
      <c r="A26" s="489" t="s">
        <v>168</v>
      </c>
      <c r="B26" s="653">
        <v>1.446</v>
      </c>
      <c r="C26" s="654">
        <v>0.70749702606089315</v>
      </c>
      <c r="D26" s="654">
        <v>0.38364744156762298</v>
      </c>
      <c r="E26" s="654">
        <v>0.25178226307870955</v>
      </c>
      <c r="F26" s="654">
        <v>8.7952203217037478E-2</v>
      </c>
      <c r="G26" s="654">
        <v>1.4874860416192166E-2</v>
      </c>
      <c r="H26" s="654">
        <v>6.1978585067467358E-4</v>
      </c>
      <c r="I26" s="360"/>
      <c r="J26" s="412"/>
      <c r="K26" s="230"/>
      <c r="L26" s="230"/>
      <c r="M26" s="230"/>
      <c r="N26" s="230"/>
      <c r="O26" s="230"/>
      <c r="P26" s="230"/>
      <c r="Q26" s="230"/>
      <c r="R26" s="230"/>
    </row>
    <row r="27" spans="1:18" s="476" customFormat="1" x14ac:dyDescent="0.3">
      <c r="A27" s="489" t="s">
        <v>60</v>
      </c>
      <c r="B27" s="653">
        <v>1.0309999999999999</v>
      </c>
      <c r="C27" s="654">
        <v>0.43889791729652389</v>
      </c>
      <c r="D27" s="654">
        <v>0.26712061999067638</v>
      </c>
      <c r="E27" s="654">
        <v>0.23256411831338211</v>
      </c>
      <c r="F27" s="654">
        <v>7.7695230033499416E-2</v>
      </c>
      <c r="G27" s="654">
        <v>1.4784189383891809E-2</v>
      </c>
      <c r="H27" s="654">
        <v>5.6898740412668922E-4</v>
      </c>
      <c r="I27" s="360"/>
      <c r="J27" s="412"/>
      <c r="K27" s="230"/>
      <c r="L27" s="230"/>
      <c r="M27" s="230"/>
      <c r="N27" s="230"/>
      <c r="O27" s="230"/>
      <c r="P27" s="230"/>
      <c r="Q27" s="230"/>
      <c r="R27" s="230"/>
    </row>
    <row r="28" spans="1:18" s="476" customFormat="1" x14ac:dyDescent="0.3">
      <c r="A28" s="489" t="s">
        <v>169</v>
      </c>
      <c r="B28" s="653">
        <v>2.9369999999999998</v>
      </c>
      <c r="C28" s="654">
        <v>1.8194730408125948</v>
      </c>
      <c r="D28" s="654">
        <v>0.68256890723963748</v>
      </c>
      <c r="E28" s="654">
        <v>0.31429961395973821</v>
      </c>
      <c r="F28" s="654">
        <v>0.10460789695389228</v>
      </c>
      <c r="G28" s="654">
        <v>1.5971979170940058E-2</v>
      </c>
      <c r="H28" s="654">
        <v>5.9014464159611664E-4</v>
      </c>
      <c r="I28" s="360"/>
      <c r="J28" s="412"/>
      <c r="K28" s="230"/>
      <c r="L28" s="230"/>
      <c r="M28" s="230"/>
      <c r="N28" s="230"/>
      <c r="O28" s="230"/>
      <c r="P28" s="230"/>
      <c r="Q28" s="230"/>
      <c r="R28" s="230"/>
    </row>
    <row r="29" spans="1:18" s="476" customFormat="1" x14ac:dyDescent="0.3">
      <c r="A29" s="489" t="s">
        <v>170</v>
      </c>
      <c r="B29" s="653">
        <v>1.9730000000000001</v>
      </c>
      <c r="C29" s="654">
        <v>1.0757792266811752</v>
      </c>
      <c r="D29" s="654">
        <v>0.44307641356899996</v>
      </c>
      <c r="E29" s="654">
        <v>0.27798404564805435</v>
      </c>
      <c r="F29" s="654">
        <v>0.1598225281930204</v>
      </c>
      <c r="G29" s="654">
        <v>1.5794880740086923E-2</v>
      </c>
      <c r="H29" s="654">
        <v>8.7830662132086686E-4</v>
      </c>
      <c r="I29" s="360"/>
      <c r="J29" s="412"/>
      <c r="K29" s="230"/>
      <c r="L29" s="230"/>
      <c r="M29" s="230"/>
      <c r="N29" s="230"/>
      <c r="O29" s="230"/>
      <c r="P29" s="230"/>
      <c r="Q29" s="230"/>
      <c r="R29" s="230"/>
    </row>
    <row r="30" spans="1:18" s="476" customFormat="1" x14ac:dyDescent="0.3">
      <c r="A30" s="489" t="s">
        <v>1689</v>
      </c>
      <c r="B30" s="653">
        <v>0.69199999999999995</v>
      </c>
      <c r="C30" s="654">
        <v>0.35904208026036483</v>
      </c>
      <c r="D30" s="654">
        <v>0.16757814022947837</v>
      </c>
      <c r="E30" s="654">
        <v>0.11600595498913574</v>
      </c>
      <c r="F30" s="654">
        <v>4.359347234566785E-2</v>
      </c>
      <c r="G30" s="654">
        <v>6.1665131204899672E-3</v>
      </c>
      <c r="H30" s="654">
        <v>2.7686385438934543E-4</v>
      </c>
      <c r="I30" s="360"/>
      <c r="J30" s="412"/>
      <c r="K30" s="230"/>
      <c r="L30" s="230"/>
      <c r="M30" s="230"/>
      <c r="N30" s="230"/>
      <c r="O30" s="230"/>
      <c r="P30" s="230"/>
      <c r="Q30" s="230"/>
      <c r="R30" s="230"/>
    </row>
    <row r="31" spans="1:18" s="476" customFormat="1" x14ac:dyDescent="0.3">
      <c r="A31" s="613" t="s">
        <v>171</v>
      </c>
      <c r="B31" s="653">
        <v>1.405</v>
      </c>
      <c r="C31" s="653">
        <v>0.72718725030069398</v>
      </c>
      <c r="D31" s="653">
        <v>0.33845233708499844</v>
      </c>
      <c r="E31" s="653">
        <v>0.23149914968945418</v>
      </c>
      <c r="F31" s="653">
        <v>9.3413075689478514E-2</v>
      </c>
      <c r="G31" s="653">
        <v>1.4651936156776747E-2</v>
      </c>
      <c r="H31" s="653">
        <v>6.0186283069283406E-4</v>
      </c>
      <c r="I31" s="360"/>
      <c r="J31" s="413"/>
      <c r="K31" s="230"/>
      <c r="L31" s="230"/>
      <c r="M31" s="230"/>
      <c r="N31" s="230"/>
      <c r="O31" s="230"/>
      <c r="P31" s="230"/>
      <c r="Q31" s="230"/>
      <c r="R31" s="230"/>
    </row>
    <row r="32" spans="1:18" s="476" customFormat="1" x14ac:dyDescent="0.3">
      <c r="A32" s="139" t="s">
        <v>9010</v>
      </c>
      <c r="B32" s="9"/>
      <c r="C32" s="9"/>
      <c r="D32" s="9"/>
      <c r="E32" s="9"/>
      <c r="F32" s="9"/>
      <c r="G32" s="9"/>
      <c r="H32" s="9"/>
      <c r="I32" s="9"/>
      <c r="J32" s="9"/>
      <c r="K32" s="9"/>
      <c r="L32" s="9"/>
      <c r="M32" s="9"/>
      <c r="N32" s="9"/>
      <c r="O32" s="9"/>
      <c r="P32" s="9"/>
      <c r="Q32" s="9"/>
      <c r="R32" s="9"/>
    </row>
    <row r="33" spans="1:18" s="476" customFormat="1" x14ac:dyDescent="0.3">
      <c r="A33" s="9"/>
      <c r="B33" s="9"/>
      <c r="C33" s="9"/>
      <c r="D33" s="9"/>
      <c r="E33" s="9"/>
      <c r="F33" s="9"/>
      <c r="G33" s="9"/>
      <c r="H33" s="9"/>
      <c r="I33" s="9"/>
      <c r="J33" s="9"/>
      <c r="K33" s="9"/>
      <c r="L33" s="9"/>
      <c r="M33" s="9"/>
      <c r="N33" s="9"/>
      <c r="O33" s="9"/>
      <c r="P33" s="9"/>
      <c r="Q33" s="9"/>
      <c r="R33" s="9"/>
    </row>
    <row r="34" spans="1:18" s="476" customFormat="1" x14ac:dyDescent="0.3">
      <c r="A34" s="37" t="s">
        <v>9150</v>
      </c>
      <c r="B34" s="38"/>
      <c r="C34" s="38"/>
      <c r="D34" s="38"/>
      <c r="E34" s="38"/>
      <c r="F34" s="38"/>
      <c r="G34" s="38"/>
      <c r="H34" s="38"/>
      <c r="I34" s="38"/>
      <c r="J34" s="38"/>
      <c r="K34" s="38"/>
      <c r="L34" s="38"/>
      <c r="M34" s="38"/>
      <c r="N34" s="38"/>
      <c r="O34" s="38"/>
      <c r="P34" s="38"/>
      <c r="Q34" s="38"/>
      <c r="R34" s="38"/>
    </row>
    <row r="35" spans="1:18" s="476" customFormat="1" x14ac:dyDescent="0.3">
      <c r="A35" s="583" t="s">
        <v>9151</v>
      </c>
      <c r="B35" s="174"/>
      <c r="C35" s="9"/>
      <c r="D35" s="9"/>
      <c r="E35" s="9"/>
      <c r="F35" s="9"/>
      <c r="G35" s="166"/>
      <c r="H35" s="9"/>
      <c r="I35" s="9"/>
      <c r="J35" s="9"/>
      <c r="K35" s="9"/>
      <c r="L35" s="9"/>
      <c r="M35" s="9"/>
      <c r="N35" s="9"/>
      <c r="O35" s="9"/>
      <c r="P35" s="9"/>
      <c r="Q35" s="230"/>
      <c r="R35" s="230"/>
    </row>
    <row r="36" spans="1:18" s="476" customFormat="1" x14ac:dyDescent="0.3">
      <c r="A36" s="583" t="s">
        <v>9152</v>
      </c>
      <c r="B36" s="230"/>
      <c r="C36" s="9"/>
      <c r="D36" s="9"/>
      <c r="E36" s="9"/>
      <c r="F36" s="9"/>
      <c r="G36" s="166"/>
      <c r="H36" s="9"/>
      <c r="I36" s="9"/>
      <c r="J36" s="9"/>
      <c r="K36" s="9"/>
      <c r="L36" s="9"/>
      <c r="M36" s="9"/>
      <c r="N36" s="9"/>
      <c r="O36" s="9"/>
      <c r="P36" s="9"/>
      <c r="Q36" s="230"/>
      <c r="R36" s="230"/>
    </row>
    <row r="37" spans="1:18" s="476" customFormat="1" x14ac:dyDescent="0.3">
      <c r="A37" s="249" t="s">
        <v>2591</v>
      </c>
      <c r="B37" s="9"/>
      <c r="C37" s="9"/>
      <c r="D37" s="9"/>
      <c r="E37" s="9"/>
      <c r="F37" s="9"/>
      <c r="G37" s="615"/>
      <c r="H37" s="9"/>
      <c r="I37" s="9"/>
      <c r="J37" s="9"/>
      <c r="K37" s="9"/>
      <c r="L37" s="9"/>
      <c r="M37" s="9"/>
      <c r="N37" s="9"/>
      <c r="O37" s="9"/>
      <c r="P37" s="9"/>
      <c r="Q37" s="230"/>
      <c r="R37" s="230"/>
    </row>
    <row r="38" spans="1:18" s="476" customFormat="1" x14ac:dyDescent="0.3">
      <c r="A38" s="249"/>
      <c r="B38" s="9"/>
      <c r="C38" s="9"/>
      <c r="D38" s="9"/>
      <c r="E38" s="9"/>
      <c r="F38" s="9"/>
      <c r="G38" s="616"/>
      <c r="H38" s="9"/>
      <c r="I38" s="9"/>
      <c r="J38" s="9"/>
      <c r="K38" s="9"/>
      <c r="L38" s="9"/>
      <c r="M38" s="9"/>
      <c r="N38" s="9"/>
      <c r="O38" s="9"/>
      <c r="P38" s="9"/>
      <c r="Q38" s="230"/>
      <c r="R38" s="230"/>
    </row>
    <row r="39" spans="1:18" s="476" customFormat="1" x14ac:dyDescent="0.3">
      <c r="A39" s="1341" t="s">
        <v>69</v>
      </c>
      <c r="B39" s="1341" t="s">
        <v>2180</v>
      </c>
      <c r="C39" s="1331" t="s">
        <v>9111</v>
      </c>
      <c r="D39" s="1331"/>
      <c r="E39" s="1331"/>
      <c r="F39" s="1331"/>
      <c r="G39" s="1331"/>
      <c r="H39" s="1331" t="s">
        <v>9177</v>
      </c>
      <c r="I39" s="1331"/>
      <c r="J39" s="1331"/>
      <c r="K39" s="1331"/>
      <c r="L39" s="1331"/>
      <c r="M39" s="1331"/>
      <c r="N39" s="9"/>
      <c r="O39" s="9"/>
      <c r="P39" s="9"/>
      <c r="Q39" s="230"/>
      <c r="R39" s="230"/>
    </row>
    <row r="40" spans="1:18" s="476" customFormat="1" ht="43.2" x14ac:dyDescent="0.3">
      <c r="A40" s="1341"/>
      <c r="B40" s="1341"/>
      <c r="C40" s="439">
        <v>2011</v>
      </c>
      <c r="D40" s="439">
        <v>2012</v>
      </c>
      <c r="E40" s="439">
        <v>2013</v>
      </c>
      <c r="F40" s="439">
        <v>2014</v>
      </c>
      <c r="G40" s="439">
        <v>2015</v>
      </c>
      <c r="H40" s="439" t="s">
        <v>9153</v>
      </c>
      <c r="I40" s="439" t="s">
        <v>8911</v>
      </c>
      <c r="J40" s="439" t="s">
        <v>8912</v>
      </c>
      <c r="K40" s="439" t="s">
        <v>8910</v>
      </c>
      <c r="L40" s="439" t="s">
        <v>8909</v>
      </c>
      <c r="M40" s="439" t="s">
        <v>9176</v>
      </c>
      <c r="N40" s="617"/>
      <c r="O40" s="9"/>
      <c r="P40" s="9"/>
      <c r="Q40" s="230"/>
      <c r="R40" s="230"/>
    </row>
    <row r="41" spans="1:18" s="476" customFormat="1" x14ac:dyDescent="0.3">
      <c r="A41" s="489" t="s">
        <v>85</v>
      </c>
      <c r="B41" s="618" t="str">
        <f t="shared" ref="B41:B72" si="4">VLOOKUP(A41,LIST_DISTRICT_LOOKUP,2,)</f>
        <v>District 2</v>
      </c>
      <c r="C41" s="619">
        <v>7764271</v>
      </c>
      <c r="D41" s="619">
        <v>7614964</v>
      </c>
      <c r="E41" s="619">
        <v>7799966</v>
      </c>
      <c r="F41" s="619">
        <v>8094275</v>
      </c>
      <c r="G41" s="619">
        <v>8251410</v>
      </c>
      <c r="H41" s="625">
        <f t="shared" ref="H41:H72" si="5">C125/((SUM($C41:$G41)*365.25)/10^6)</f>
        <v>1.5466390560895118</v>
      </c>
      <c r="I41" s="625">
        <f t="shared" ref="I41:I72" si="6">Q125/((SUM($C41:$G41)*365.25)/10^6)</f>
        <v>0.79590123407687619</v>
      </c>
      <c r="J41" s="625">
        <f t="shared" ref="J41:J72" si="7">H125/((SUM($C41:$G41)*365.25)/10^6)</f>
        <v>0.45502830345091377</v>
      </c>
      <c r="K41" s="626">
        <f t="shared" ref="K41:K72" si="8">G125/((SUM($C41:$G41)*365.25)/10^6)</f>
        <v>0.29501682819263841</v>
      </c>
      <c r="L41" s="627">
        <f t="shared" ref="L41:L72" si="9">F125/((SUM($C41:$G41)*365.25)/10^6)</f>
        <v>7.5918864451545359E-2</v>
      </c>
      <c r="M41" s="627">
        <f t="shared" ref="M41:M72" si="10">N125/((SUM($C41:$G41)*365.25)/10^6)</f>
        <v>9.5591270933515146E-3</v>
      </c>
      <c r="N41" s="620"/>
      <c r="O41" s="9"/>
      <c r="P41" s="9"/>
      <c r="Q41" s="230"/>
      <c r="R41" s="230"/>
    </row>
    <row r="42" spans="1:18" s="476" customFormat="1" x14ac:dyDescent="0.3">
      <c r="A42" s="489" t="s">
        <v>86</v>
      </c>
      <c r="B42" s="618" t="str">
        <f t="shared" si="4"/>
        <v>District 2</v>
      </c>
      <c r="C42" s="619">
        <v>1532754</v>
      </c>
      <c r="D42" s="619">
        <v>1480268</v>
      </c>
      <c r="E42" s="619">
        <v>1471994</v>
      </c>
      <c r="F42" s="619">
        <v>1490459</v>
      </c>
      <c r="G42" s="619">
        <v>1617079</v>
      </c>
      <c r="H42" s="625">
        <f t="shared" si="5"/>
        <v>0.53584686650609303</v>
      </c>
      <c r="I42" s="625">
        <f t="shared" si="6"/>
        <v>0.24484523711819459</v>
      </c>
      <c r="J42" s="625">
        <f t="shared" si="7"/>
        <v>0.17164408375296114</v>
      </c>
      <c r="K42" s="626">
        <f t="shared" si="8"/>
        <v>0.12620888511247144</v>
      </c>
      <c r="L42" s="627">
        <f t="shared" si="9"/>
        <v>4.7598779528132087E-2</v>
      </c>
      <c r="M42" s="627">
        <f t="shared" si="10"/>
        <v>1.1899694882033022E-2</v>
      </c>
      <c r="N42" s="620"/>
      <c r="O42" s="9"/>
      <c r="P42" s="9"/>
      <c r="Q42" s="230"/>
      <c r="R42" s="230"/>
    </row>
    <row r="43" spans="1:18" s="476" customFormat="1" x14ac:dyDescent="0.3">
      <c r="A43" s="489" t="s">
        <v>87</v>
      </c>
      <c r="B43" s="618" t="str">
        <f t="shared" si="4"/>
        <v>District 3</v>
      </c>
      <c r="C43" s="619">
        <v>4905295</v>
      </c>
      <c r="D43" s="619">
        <v>4938277</v>
      </c>
      <c r="E43" s="619">
        <v>5000504</v>
      </c>
      <c r="F43" s="619">
        <v>5069643</v>
      </c>
      <c r="G43" s="619">
        <v>5276167</v>
      </c>
      <c r="H43" s="625">
        <f t="shared" si="5"/>
        <v>1.8506389966392975</v>
      </c>
      <c r="I43" s="625">
        <f t="shared" si="6"/>
        <v>1.0646038040806907</v>
      </c>
      <c r="J43" s="625">
        <f t="shared" si="7"/>
        <v>0.49279363427277706</v>
      </c>
      <c r="K43" s="626">
        <f t="shared" si="8"/>
        <v>0.26509123819834657</v>
      </c>
      <c r="L43" s="627">
        <f t="shared" si="9"/>
        <v>0.11031882196446156</v>
      </c>
      <c r="M43" s="627">
        <f t="shared" si="10"/>
        <v>1.4129504291014781E-2</v>
      </c>
      <c r="N43" s="620"/>
      <c r="O43" s="9"/>
      <c r="P43" s="9"/>
      <c r="Q43" s="230"/>
      <c r="R43" s="230"/>
    </row>
    <row r="44" spans="1:18" s="476" customFormat="1" x14ac:dyDescent="0.3">
      <c r="A44" s="489" t="s">
        <v>88</v>
      </c>
      <c r="B44" s="618" t="str">
        <f t="shared" si="4"/>
        <v>District 2</v>
      </c>
      <c r="C44" s="619">
        <v>987631</v>
      </c>
      <c r="D44" s="619">
        <v>986642</v>
      </c>
      <c r="E44" s="619">
        <v>1018474</v>
      </c>
      <c r="F44" s="619">
        <v>1025231</v>
      </c>
      <c r="G44" s="619">
        <v>1046243</v>
      </c>
      <c r="H44" s="625">
        <f t="shared" si="5"/>
        <v>0.80282997501316988</v>
      </c>
      <c r="I44" s="625">
        <f t="shared" si="6"/>
        <v>0.44439477404769406</v>
      </c>
      <c r="J44" s="625">
        <f t="shared" si="7"/>
        <v>0.20003171094604233</v>
      </c>
      <c r="K44" s="626">
        <f t="shared" si="8"/>
        <v>0.16651288370643524</v>
      </c>
      <c r="L44" s="627">
        <f t="shared" si="9"/>
        <v>4.1628220926608811E-2</v>
      </c>
      <c r="M44" s="627">
        <f t="shared" si="10"/>
        <v>1.6218787374003434E-2</v>
      </c>
      <c r="N44" s="620"/>
      <c r="O44" s="9"/>
      <c r="P44" s="9"/>
      <c r="Q44" s="230"/>
      <c r="R44" s="230"/>
    </row>
    <row r="45" spans="1:18" s="476" customFormat="1" x14ac:dyDescent="0.3">
      <c r="A45" s="489" t="s">
        <v>38</v>
      </c>
      <c r="B45" s="618" t="str">
        <f t="shared" si="4"/>
        <v>District 5</v>
      </c>
      <c r="C45" s="619">
        <v>16477274</v>
      </c>
      <c r="D45" s="619">
        <v>16267601</v>
      </c>
      <c r="E45" s="619">
        <v>16017753</v>
      </c>
      <c r="F45" s="619">
        <v>16553776</v>
      </c>
      <c r="G45" s="619">
        <v>16837032</v>
      </c>
      <c r="H45" s="625">
        <f t="shared" si="5"/>
        <v>1.1002600516570764</v>
      </c>
      <c r="I45" s="625">
        <f t="shared" si="6"/>
        <v>0.55884479195025039</v>
      </c>
      <c r="J45" s="625">
        <f t="shared" si="7"/>
        <v>0.34132556259493496</v>
      </c>
      <c r="K45" s="626">
        <f t="shared" si="8"/>
        <v>0.17346217079736734</v>
      </c>
      <c r="L45" s="627">
        <f t="shared" si="9"/>
        <v>8.1648860413746402E-2</v>
      </c>
      <c r="M45" s="627">
        <f t="shared" si="10"/>
        <v>1.0797645213899525E-2</v>
      </c>
      <c r="N45" s="620"/>
      <c r="O45" s="9"/>
      <c r="P45" s="9"/>
      <c r="Q45" s="230"/>
      <c r="R45" s="230"/>
    </row>
    <row r="46" spans="1:18" s="476" customFormat="1" x14ac:dyDescent="0.3">
      <c r="A46" s="489" t="s">
        <v>89</v>
      </c>
      <c r="B46" s="618" t="str">
        <f t="shared" si="4"/>
        <v>District 4</v>
      </c>
      <c r="C46" s="619">
        <v>43295870</v>
      </c>
      <c r="D46" s="619">
        <v>43979109</v>
      </c>
      <c r="E46" s="619">
        <v>43980625</v>
      </c>
      <c r="F46" s="619">
        <v>44954127</v>
      </c>
      <c r="G46" s="619">
        <v>45726693</v>
      </c>
      <c r="H46" s="625">
        <f t="shared" si="5"/>
        <v>1.9779976857676516</v>
      </c>
      <c r="I46" s="625">
        <f t="shared" si="6"/>
        <v>1.0900384400254175</v>
      </c>
      <c r="J46" s="625">
        <f t="shared" si="7"/>
        <v>0.57927066271628347</v>
      </c>
      <c r="K46" s="626">
        <f t="shared" si="8"/>
        <v>0.29404552072119883</v>
      </c>
      <c r="L46" s="627">
        <f t="shared" si="9"/>
        <v>9.3668721213125639E-2</v>
      </c>
      <c r="M46" s="627">
        <f t="shared" si="10"/>
        <v>1.0744824993629979E-2</v>
      </c>
      <c r="N46" s="620"/>
      <c r="O46" s="9"/>
      <c r="P46" s="9"/>
      <c r="Q46" s="230"/>
      <c r="R46" s="230"/>
    </row>
    <row r="47" spans="1:18" s="476" customFormat="1" x14ac:dyDescent="0.3">
      <c r="A47" s="489" t="s">
        <v>90</v>
      </c>
      <c r="B47" s="618" t="str">
        <f t="shared" si="4"/>
        <v>District 3</v>
      </c>
      <c r="C47" s="619">
        <v>648096</v>
      </c>
      <c r="D47" s="619">
        <v>646061</v>
      </c>
      <c r="E47" s="619">
        <v>636819</v>
      </c>
      <c r="F47" s="619">
        <v>644471</v>
      </c>
      <c r="G47" s="619">
        <v>660132</v>
      </c>
      <c r="H47" s="625">
        <f t="shared" si="5"/>
        <v>0.61770430411571897</v>
      </c>
      <c r="I47" s="625">
        <f t="shared" si="6"/>
        <v>0.31477534401513352</v>
      </c>
      <c r="J47" s="625">
        <f t="shared" si="7"/>
        <v>0.12692554194158609</v>
      </c>
      <c r="K47" s="626">
        <f t="shared" si="8"/>
        <v>0.14807979893185044</v>
      </c>
      <c r="L47" s="627">
        <f t="shared" si="9"/>
        <v>6.5155111530014187E-2</v>
      </c>
      <c r="M47" s="627">
        <f t="shared" si="10"/>
        <v>1.2692554194158609E-2</v>
      </c>
      <c r="N47" s="620"/>
      <c r="O47" s="9"/>
      <c r="P47" s="9"/>
      <c r="Q47" s="230"/>
      <c r="R47" s="230"/>
    </row>
    <row r="48" spans="1:18" s="476" customFormat="1" x14ac:dyDescent="0.3">
      <c r="A48" s="489" t="s">
        <v>91</v>
      </c>
      <c r="B48" s="618" t="str">
        <f t="shared" si="4"/>
        <v>District 1</v>
      </c>
      <c r="C48" s="619">
        <v>5997292</v>
      </c>
      <c r="D48" s="619">
        <v>5814976</v>
      </c>
      <c r="E48" s="619">
        <v>5906806</v>
      </c>
      <c r="F48" s="619">
        <v>6079748</v>
      </c>
      <c r="G48" s="619">
        <v>6410414</v>
      </c>
      <c r="H48" s="625">
        <f t="shared" si="5"/>
        <v>0.87412243202340889</v>
      </c>
      <c r="I48" s="625">
        <f t="shared" si="6"/>
        <v>0.46556422325601365</v>
      </c>
      <c r="J48" s="625">
        <f t="shared" si="7"/>
        <v>0.23880897961448236</v>
      </c>
      <c r="K48" s="626">
        <f t="shared" si="8"/>
        <v>0.16023312180584623</v>
      </c>
      <c r="L48" s="627">
        <f t="shared" si="9"/>
        <v>5.0843202111470441E-2</v>
      </c>
      <c r="M48" s="627">
        <f t="shared" si="10"/>
        <v>9.2442185657218984E-3</v>
      </c>
      <c r="N48" s="620"/>
      <c r="O48" s="9"/>
      <c r="P48" s="9"/>
      <c r="Q48" s="230"/>
      <c r="R48" s="230"/>
    </row>
    <row r="49" spans="1:18" s="476" customFormat="1" x14ac:dyDescent="0.3">
      <c r="A49" s="489" t="s">
        <v>92</v>
      </c>
      <c r="B49" s="618" t="str">
        <f t="shared" si="4"/>
        <v>District 7</v>
      </c>
      <c r="C49" s="619">
        <v>4153919</v>
      </c>
      <c r="D49" s="619">
        <v>4181379</v>
      </c>
      <c r="E49" s="619">
        <v>4119670</v>
      </c>
      <c r="F49" s="619">
        <v>4562680</v>
      </c>
      <c r="G49" s="619">
        <v>4679824</v>
      </c>
      <c r="H49" s="625">
        <f t="shared" si="5"/>
        <v>0.83141938546635363</v>
      </c>
      <c r="I49" s="625">
        <f t="shared" si="6"/>
        <v>0.3962144286484065</v>
      </c>
      <c r="J49" s="625">
        <f t="shared" si="7"/>
        <v>0.21589900873166354</v>
      </c>
      <c r="K49" s="626">
        <f t="shared" si="8"/>
        <v>0.17703466350118291</v>
      </c>
      <c r="L49" s="627">
        <f t="shared" si="9"/>
        <v>9.7539411893381597E-2</v>
      </c>
      <c r="M49" s="627">
        <f t="shared" si="10"/>
        <v>1.2996842723180213E-2</v>
      </c>
      <c r="N49" s="620"/>
      <c r="O49" s="9"/>
      <c r="P49" s="9"/>
      <c r="Q49" s="230"/>
      <c r="R49" s="230"/>
    </row>
    <row r="50" spans="1:18" s="476" customFormat="1" x14ac:dyDescent="0.3">
      <c r="A50" s="489" t="s">
        <v>93</v>
      </c>
      <c r="B50" s="618" t="str">
        <f t="shared" si="4"/>
        <v>District 2</v>
      </c>
      <c r="C50" s="619">
        <v>4183366</v>
      </c>
      <c r="D50" s="619">
        <v>4153343</v>
      </c>
      <c r="E50" s="619">
        <v>4280954</v>
      </c>
      <c r="F50" s="619">
        <v>4393709</v>
      </c>
      <c r="G50" s="619">
        <v>4557934</v>
      </c>
      <c r="H50" s="625">
        <f t="shared" si="5"/>
        <v>1.4131420275247466</v>
      </c>
      <c r="I50" s="625">
        <f t="shared" si="6"/>
        <v>0.7552497138033093</v>
      </c>
      <c r="J50" s="625">
        <f t="shared" si="7"/>
        <v>0.3743246060514217</v>
      </c>
      <c r="K50" s="626">
        <f t="shared" si="8"/>
        <v>0.30387694367144913</v>
      </c>
      <c r="L50" s="627">
        <f t="shared" si="9"/>
        <v>5.534266810390636E-2</v>
      </c>
      <c r="M50" s="627">
        <f t="shared" si="10"/>
        <v>1.0662348900752601E-2</v>
      </c>
      <c r="N50" s="620"/>
      <c r="O50" s="9"/>
      <c r="P50" s="9"/>
      <c r="Q50" s="230"/>
      <c r="R50" s="230"/>
    </row>
    <row r="51" spans="1:18" s="476" customFormat="1" x14ac:dyDescent="0.3">
      <c r="A51" s="489" t="s">
        <v>94</v>
      </c>
      <c r="B51" s="618" t="str">
        <f t="shared" si="4"/>
        <v>District 1</v>
      </c>
      <c r="C51" s="619">
        <v>8675909</v>
      </c>
      <c r="D51" s="619">
        <v>8398268</v>
      </c>
      <c r="E51" s="619">
        <v>8646991</v>
      </c>
      <c r="F51" s="619">
        <v>9189839</v>
      </c>
      <c r="G51" s="619">
        <v>9760460</v>
      </c>
      <c r="H51" s="625">
        <f t="shared" si="5"/>
        <v>1.0697921670983142</v>
      </c>
      <c r="I51" s="625">
        <f t="shared" si="6"/>
        <v>0.58585753797151452</v>
      </c>
      <c r="J51" s="625">
        <f t="shared" si="7"/>
        <v>0.28033396575810304</v>
      </c>
      <c r="K51" s="626">
        <f t="shared" si="8"/>
        <v>0.20501030071291096</v>
      </c>
      <c r="L51" s="627">
        <f t="shared" si="9"/>
        <v>4.627287803834014E-2</v>
      </c>
      <c r="M51" s="627">
        <f t="shared" si="10"/>
        <v>1.0296481470782973E-2</v>
      </c>
      <c r="N51" s="620"/>
      <c r="O51" s="9"/>
      <c r="P51" s="9"/>
      <c r="Q51" s="230"/>
      <c r="R51" s="230"/>
    </row>
    <row r="52" spans="1:18" s="476" customFormat="1" x14ac:dyDescent="0.3">
      <c r="A52" s="489" t="s">
        <v>95</v>
      </c>
      <c r="B52" s="618" t="str">
        <f t="shared" si="4"/>
        <v>District 2</v>
      </c>
      <c r="C52" s="619">
        <v>3583678</v>
      </c>
      <c r="D52" s="619">
        <v>3520254</v>
      </c>
      <c r="E52" s="619">
        <v>3572989</v>
      </c>
      <c r="F52" s="619">
        <v>3816719</v>
      </c>
      <c r="G52" s="619">
        <v>3737509</v>
      </c>
      <c r="H52" s="625">
        <f t="shared" si="5"/>
        <v>0.88692965807049196</v>
      </c>
      <c r="I52" s="625">
        <f t="shared" si="6"/>
        <v>0.45022267438119451</v>
      </c>
      <c r="J52" s="625">
        <f t="shared" si="7"/>
        <v>0.24478417586435858</v>
      </c>
      <c r="K52" s="626">
        <f t="shared" si="8"/>
        <v>0.1743524099254726</v>
      </c>
      <c r="L52" s="627">
        <f t="shared" si="9"/>
        <v>8.1544667174445834E-2</v>
      </c>
      <c r="M52" s="627">
        <f t="shared" si="10"/>
        <v>1.3215342009854943E-2</v>
      </c>
      <c r="N52" s="620"/>
      <c r="O52" s="9"/>
      <c r="P52" s="9"/>
      <c r="Q52" s="230"/>
      <c r="R52" s="230"/>
    </row>
    <row r="53" spans="1:18" s="476" customFormat="1" x14ac:dyDescent="0.3">
      <c r="A53" s="489" t="s">
        <v>2561</v>
      </c>
      <c r="B53" s="618" t="str">
        <f t="shared" si="4"/>
        <v>District 1</v>
      </c>
      <c r="C53" s="619">
        <v>927931</v>
      </c>
      <c r="D53" s="619">
        <v>907068</v>
      </c>
      <c r="E53" s="619">
        <v>919456</v>
      </c>
      <c r="F53" s="619">
        <v>982215</v>
      </c>
      <c r="G53" s="619">
        <v>1039064</v>
      </c>
      <c r="H53" s="625">
        <f t="shared" si="5"/>
        <v>0.97630225856087638</v>
      </c>
      <c r="I53" s="625">
        <f t="shared" si="6"/>
        <v>0.5021965816202747</v>
      </c>
      <c r="J53" s="625">
        <f t="shared" si="7"/>
        <v>0.26715023634137897</v>
      </c>
      <c r="K53" s="626">
        <f t="shared" si="8"/>
        <v>0.15306676631576865</v>
      </c>
      <c r="L53" s="627">
        <f t="shared" si="9"/>
        <v>0.13357511817068948</v>
      </c>
      <c r="M53" s="627">
        <f t="shared" si="10"/>
        <v>1.7198513069187488E-2</v>
      </c>
      <c r="N53" s="620"/>
      <c r="O53" s="9"/>
      <c r="P53" s="9"/>
      <c r="Q53" s="230"/>
      <c r="R53" s="230"/>
    </row>
    <row r="54" spans="1:18" s="476" customFormat="1" x14ac:dyDescent="0.3">
      <c r="A54" s="489" t="s">
        <v>96</v>
      </c>
      <c r="B54" s="618" t="str">
        <f t="shared" si="4"/>
        <v>District 2</v>
      </c>
      <c r="C54" s="619">
        <v>755985</v>
      </c>
      <c r="D54" s="619">
        <v>656283</v>
      </c>
      <c r="E54" s="619">
        <v>643383</v>
      </c>
      <c r="F54" s="619">
        <v>643797</v>
      </c>
      <c r="G54" s="619">
        <v>670360</v>
      </c>
      <c r="H54" s="625">
        <f t="shared" si="5"/>
        <v>0.59391185651929301</v>
      </c>
      <c r="I54" s="625">
        <f t="shared" si="6"/>
        <v>0.30629927483963543</v>
      </c>
      <c r="J54" s="625">
        <f t="shared" si="7"/>
        <v>0.11130769403986751</v>
      </c>
      <c r="K54" s="626">
        <f t="shared" si="8"/>
        <v>0.14055643115983268</v>
      </c>
      <c r="L54" s="627">
        <f t="shared" si="9"/>
        <v>7.9621562159905221E-2</v>
      </c>
      <c r="M54" s="627">
        <f t="shared" si="10"/>
        <v>2.1936552839973887E-2</v>
      </c>
      <c r="N54" s="620"/>
      <c r="O54" s="9"/>
      <c r="P54" s="9"/>
      <c r="Q54" s="230"/>
      <c r="R54" s="230"/>
    </row>
    <row r="55" spans="1:18" s="476" customFormat="1" x14ac:dyDescent="0.3">
      <c r="A55" s="489" t="s">
        <v>97</v>
      </c>
      <c r="B55" s="618" t="str">
        <f t="shared" si="4"/>
        <v>District 2</v>
      </c>
      <c r="C55" s="619">
        <v>27772497</v>
      </c>
      <c r="D55" s="619">
        <v>27344355</v>
      </c>
      <c r="E55" s="619">
        <v>28028016</v>
      </c>
      <c r="F55" s="619">
        <v>28500631</v>
      </c>
      <c r="G55" s="619">
        <v>29779696</v>
      </c>
      <c r="H55" s="625">
        <f t="shared" si="5"/>
        <v>1.8177135952173773</v>
      </c>
      <c r="I55" s="625">
        <f t="shared" si="6"/>
        <v>1.0050807224718652</v>
      </c>
      <c r="J55" s="625">
        <f t="shared" si="7"/>
        <v>0.53124976281969505</v>
      </c>
      <c r="K55" s="626">
        <f t="shared" si="8"/>
        <v>0.28438375540490196</v>
      </c>
      <c r="L55" s="627">
        <f t="shared" si="9"/>
        <v>7.7126268314031965E-2</v>
      </c>
      <c r="M55" s="627">
        <f t="shared" si="10"/>
        <v>1.0918477743251512E-2</v>
      </c>
      <c r="N55" s="620"/>
      <c r="O55" s="9"/>
      <c r="P55" s="9"/>
      <c r="Q55" s="230"/>
      <c r="R55" s="230"/>
    </row>
    <row r="56" spans="1:18" s="476" customFormat="1" x14ac:dyDescent="0.3">
      <c r="A56" s="489" t="s">
        <v>98</v>
      </c>
      <c r="B56" s="618" t="str">
        <f t="shared" si="4"/>
        <v>District 3</v>
      </c>
      <c r="C56" s="619">
        <v>9232718</v>
      </c>
      <c r="D56" s="619">
        <v>9263929</v>
      </c>
      <c r="E56" s="619">
        <v>9241582</v>
      </c>
      <c r="F56" s="619">
        <v>9368831</v>
      </c>
      <c r="G56" s="619">
        <v>9507692</v>
      </c>
      <c r="H56" s="625">
        <f t="shared" si="5"/>
        <v>1.7305258985837839</v>
      </c>
      <c r="I56" s="625">
        <f t="shared" si="6"/>
        <v>0.91042906441580351</v>
      </c>
      <c r="J56" s="625">
        <f t="shared" si="7"/>
        <v>0.51339013302745229</v>
      </c>
      <c r="K56" s="626">
        <f t="shared" si="8"/>
        <v>0.33478134747242627</v>
      </c>
      <c r="L56" s="627">
        <f t="shared" si="9"/>
        <v>7.735211133705007E-2</v>
      </c>
      <c r="M56" s="627">
        <f t="shared" si="10"/>
        <v>1.2510250352916983E-2</v>
      </c>
      <c r="N56" s="620"/>
      <c r="O56" s="9"/>
      <c r="P56" s="9"/>
      <c r="Q56" s="230"/>
      <c r="R56" s="230"/>
    </row>
    <row r="57" spans="1:18" s="476" customFormat="1" x14ac:dyDescent="0.3">
      <c r="A57" s="489" t="s">
        <v>39</v>
      </c>
      <c r="B57" s="618" t="str">
        <f t="shared" si="4"/>
        <v>District 5</v>
      </c>
      <c r="C57" s="619">
        <v>3008159</v>
      </c>
      <c r="D57" s="619">
        <v>2837406</v>
      </c>
      <c r="E57" s="619">
        <v>2882235</v>
      </c>
      <c r="F57" s="619">
        <v>3554788</v>
      </c>
      <c r="G57" s="619">
        <v>3679679</v>
      </c>
      <c r="H57" s="625">
        <f t="shared" si="5"/>
        <v>0.8735522378408902</v>
      </c>
      <c r="I57" s="625">
        <f t="shared" si="6"/>
        <v>0.40255784453417814</v>
      </c>
      <c r="J57" s="625">
        <f t="shared" si="7"/>
        <v>0.26448410578257464</v>
      </c>
      <c r="K57" s="626">
        <f t="shared" si="8"/>
        <v>0.17597969684365861</v>
      </c>
      <c r="L57" s="627">
        <f t="shared" si="9"/>
        <v>9.3650014109783242E-2</v>
      </c>
      <c r="M57" s="627">
        <f t="shared" si="10"/>
        <v>1.457921465079043E-2</v>
      </c>
      <c r="N57" s="620"/>
      <c r="O57" s="9"/>
      <c r="P57" s="9"/>
      <c r="Q57" s="230"/>
      <c r="R57" s="230"/>
    </row>
    <row r="58" spans="1:18" s="476" customFormat="1" x14ac:dyDescent="0.3">
      <c r="A58" s="489" t="s">
        <v>99</v>
      </c>
      <c r="B58" s="618" t="str">
        <f t="shared" si="4"/>
        <v>District 3</v>
      </c>
      <c r="C58" s="619">
        <v>470885</v>
      </c>
      <c r="D58" s="619">
        <v>472144</v>
      </c>
      <c r="E58" s="619">
        <v>507307</v>
      </c>
      <c r="F58" s="619">
        <v>487046</v>
      </c>
      <c r="G58" s="619">
        <v>507133</v>
      </c>
      <c r="H58" s="625">
        <f t="shared" si="5"/>
        <v>0.57567873569436068</v>
      </c>
      <c r="I58" s="625">
        <f t="shared" si="6"/>
        <v>0.3124793137329312</v>
      </c>
      <c r="J58" s="625">
        <f t="shared" si="7"/>
        <v>9.5199790922219168E-2</v>
      </c>
      <c r="K58" s="626">
        <f t="shared" si="8"/>
        <v>0.15455966055607348</v>
      </c>
      <c r="L58" s="627">
        <f t="shared" si="9"/>
        <v>4.7039896690978883E-2</v>
      </c>
      <c r="M58" s="627">
        <f t="shared" si="10"/>
        <v>1.1199975402614021E-2</v>
      </c>
      <c r="N58" s="620"/>
      <c r="O58" s="9"/>
      <c r="P58" s="9"/>
      <c r="Q58" s="230"/>
      <c r="R58" s="230"/>
    </row>
    <row r="59" spans="1:18" s="476" customFormat="1" x14ac:dyDescent="0.3">
      <c r="A59" s="489" t="s">
        <v>100</v>
      </c>
      <c r="B59" s="618" t="str">
        <f t="shared" si="4"/>
        <v>District 3</v>
      </c>
      <c r="C59" s="619">
        <v>2103236</v>
      </c>
      <c r="D59" s="619">
        <v>2082671</v>
      </c>
      <c r="E59" s="619">
        <v>2215353</v>
      </c>
      <c r="F59" s="619">
        <v>2185134</v>
      </c>
      <c r="G59" s="619">
        <v>2234373</v>
      </c>
      <c r="H59" s="625">
        <f t="shared" si="5"/>
        <v>0.67732967146900358</v>
      </c>
      <c r="I59" s="625">
        <f t="shared" si="6"/>
        <v>0.36029789023976877</v>
      </c>
      <c r="J59" s="625">
        <f t="shared" si="7"/>
        <v>0.17989592693853623</v>
      </c>
      <c r="K59" s="626">
        <f t="shared" si="8"/>
        <v>0.12321985431655014</v>
      </c>
      <c r="L59" s="627">
        <f t="shared" si="9"/>
        <v>5.844719989142317E-2</v>
      </c>
      <c r="M59" s="627">
        <f t="shared" si="10"/>
        <v>1.1638836342015003E-2</v>
      </c>
      <c r="N59" s="620"/>
      <c r="O59" s="9"/>
      <c r="P59" s="9"/>
      <c r="Q59" s="230"/>
      <c r="R59" s="230"/>
    </row>
    <row r="60" spans="1:18" s="476" customFormat="1" x14ac:dyDescent="0.3">
      <c r="A60" s="489" t="s">
        <v>101</v>
      </c>
      <c r="B60" s="618" t="str">
        <f t="shared" si="4"/>
        <v>District 2</v>
      </c>
      <c r="C60" s="619">
        <v>689798</v>
      </c>
      <c r="D60" s="619">
        <v>693675</v>
      </c>
      <c r="E60" s="619">
        <v>686150</v>
      </c>
      <c r="F60" s="619">
        <v>697451</v>
      </c>
      <c r="G60" s="619">
        <v>694492</v>
      </c>
      <c r="H60" s="625">
        <f t="shared" si="5"/>
        <v>0.59794185495000485</v>
      </c>
      <c r="I60" s="625">
        <f t="shared" si="6"/>
        <v>0.34009920321230436</v>
      </c>
      <c r="J60" s="625">
        <f t="shared" si="7"/>
        <v>0.12259389883234226</v>
      </c>
      <c r="K60" s="626">
        <f t="shared" si="8"/>
        <v>0.10361161772281829</v>
      </c>
      <c r="L60" s="627">
        <f t="shared" si="9"/>
        <v>7.355633929940536E-2</v>
      </c>
      <c r="M60" s="627">
        <f t="shared" si="10"/>
        <v>1.028206893432548E-2</v>
      </c>
      <c r="N60" s="620"/>
      <c r="O60" s="9"/>
      <c r="P60" s="9"/>
      <c r="Q60" s="230"/>
      <c r="R60" s="230"/>
    </row>
    <row r="61" spans="1:18" s="476" customFormat="1" x14ac:dyDescent="0.3">
      <c r="A61" s="489" t="s">
        <v>102</v>
      </c>
      <c r="B61" s="618" t="str">
        <f t="shared" si="4"/>
        <v>District 1</v>
      </c>
      <c r="C61" s="619">
        <v>507736</v>
      </c>
      <c r="D61" s="619">
        <v>511212</v>
      </c>
      <c r="E61" s="619">
        <v>526190</v>
      </c>
      <c r="F61" s="619">
        <v>538508</v>
      </c>
      <c r="G61" s="619">
        <v>559951</v>
      </c>
      <c r="H61" s="625">
        <f t="shared" si="5"/>
        <v>0.71977926176221663</v>
      </c>
      <c r="I61" s="625">
        <f t="shared" si="6"/>
        <v>0.40079794863593932</v>
      </c>
      <c r="J61" s="625">
        <f t="shared" si="7"/>
        <v>0.13774193066816517</v>
      </c>
      <c r="K61" s="626">
        <f t="shared" si="8"/>
        <v>0.16052631017718499</v>
      </c>
      <c r="L61" s="627">
        <f t="shared" si="9"/>
        <v>5.3853987930410449E-2</v>
      </c>
      <c r="M61" s="627">
        <f t="shared" si="10"/>
        <v>2.4855686737112515E-2</v>
      </c>
      <c r="N61" s="620"/>
      <c r="O61" s="9"/>
      <c r="P61" s="9"/>
      <c r="Q61" s="230"/>
      <c r="R61" s="230"/>
    </row>
    <row r="62" spans="1:18" s="476" customFormat="1" x14ac:dyDescent="0.3">
      <c r="A62" s="489" t="s">
        <v>103</v>
      </c>
      <c r="B62" s="618" t="str">
        <f t="shared" si="4"/>
        <v>District 3</v>
      </c>
      <c r="C62" s="619">
        <v>539621</v>
      </c>
      <c r="D62" s="619">
        <v>516444</v>
      </c>
      <c r="E62" s="619">
        <v>541532</v>
      </c>
      <c r="F62" s="619">
        <v>562897</v>
      </c>
      <c r="G62" s="619">
        <v>560590</v>
      </c>
      <c r="H62" s="625">
        <f t="shared" si="5"/>
        <v>0.62985728950105746</v>
      </c>
      <c r="I62" s="625">
        <f t="shared" si="6"/>
        <v>0.34712582248860191</v>
      </c>
      <c r="J62" s="625">
        <f t="shared" si="7"/>
        <v>0.12677638734366331</v>
      </c>
      <c r="K62" s="626">
        <f t="shared" si="8"/>
        <v>0.13482568177818163</v>
      </c>
      <c r="L62" s="627">
        <f t="shared" si="9"/>
        <v>5.8357384650257714E-2</v>
      </c>
      <c r="M62" s="627">
        <f t="shared" si="10"/>
        <v>1.1067779847462671E-2</v>
      </c>
      <c r="N62" s="620"/>
      <c r="O62" s="9"/>
      <c r="P62" s="9"/>
      <c r="Q62" s="230"/>
      <c r="R62" s="230"/>
    </row>
    <row r="63" spans="1:18" s="476" customFormat="1" x14ac:dyDescent="0.3">
      <c r="A63" s="489" t="s">
        <v>104</v>
      </c>
      <c r="B63" s="618" t="str">
        <f t="shared" si="4"/>
        <v>District 2</v>
      </c>
      <c r="C63" s="619">
        <v>1392717</v>
      </c>
      <c r="D63" s="619">
        <v>1377173</v>
      </c>
      <c r="E63" s="619">
        <v>1352119</v>
      </c>
      <c r="F63" s="619">
        <v>1497484</v>
      </c>
      <c r="G63" s="619">
        <v>1501086</v>
      </c>
      <c r="H63" s="625">
        <f t="shared" si="5"/>
        <v>0.41102872272665136</v>
      </c>
      <c r="I63" s="625">
        <f t="shared" si="6"/>
        <v>0.24415644427635513</v>
      </c>
      <c r="J63" s="625">
        <f t="shared" si="7"/>
        <v>7.7284165826058862E-2</v>
      </c>
      <c r="K63" s="626">
        <f t="shared" si="8"/>
        <v>7.3823680789071158E-2</v>
      </c>
      <c r="L63" s="627">
        <f t="shared" si="9"/>
        <v>4.1910318781295607E-2</v>
      </c>
      <c r="M63" s="627">
        <f t="shared" si="10"/>
        <v>1.1150451785849289E-2</v>
      </c>
      <c r="N63" s="620"/>
      <c r="O63" s="9"/>
      <c r="P63" s="9"/>
      <c r="Q63" s="230"/>
      <c r="R63" s="230"/>
    </row>
    <row r="64" spans="1:18" s="476" customFormat="1" x14ac:dyDescent="0.3">
      <c r="A64" s="489" t="s">
        <v>105</v>
      </c>
      <c r="B64" s="618" t="str">
        <f t="shared" si="4"/>
        <v>District 1</v>
      </c>
      <c r="C64" s="619">
        <v>977054</v>
      </c>
      <c r="D64" s="619">
        <v>943117</v>
      </c>
      <c r="E64" s="619">
        <v>932161</v>
      </c>
      <c r="F64" s="619">
        <v>893523</v>
      </c>
      <c r="G64" s="619">
        <v>985157</v>
      </c>
      <c r="H64" s="625">
        <f t="shared" si="5"/>
        <v>0.95023030854094437</v>
      </c>
      <c r="I64" s="625">
        <f t="shared" si="6"/>
        <v>0.50347160074946506</v>
      </c>
      <c r="J64" s="625">
        <f t="shared" si="7"/>
        <v>0.23437471069371649</v>
      </c>
      <c r="K64" s="626">
        <f t="shared" si="8"/>
        <v>0.15798591609724594</v>
      </c>
      <c r="L64" s="627">
        <f t="shared" si="9"/>
        <v>0.12962946961825308</v>
      </c>
      <c r="M64" s="627">
        <f t="shared" si="10"/>
        <v>1.8518495659750438E-2</v>
      </c>
      <c r="N64" s="620"/>
      <c r="O64" s="9"/>
      <c r="P64" s="9"/>
      <c r="Q64" s="230"/>
      <c r="R64" s="230"/>
    </row>
    <row r="65" spans="1:18" s="476" customFormat="1" x14ac:dyDescent="0.3">
      <c r="A65" s="489" t="s">
        <v>106</v>
      </c>
      <c r="B65" s="618" t="str">
        <f t="shared" si="4"/>
        <v>District 1</v>
      </c>
      <c r="C65" s="619">
        <v>1002707</v>
      </c>
      <c r="D65" s="619">
        <v>992340</v>
      </c>
      <c r="E65" s="619">
        <v>1003793</v>
      </c>
      <c r="F65" s="619">
        <v>1081948</v>
      </c>
      <c r="G65" s="619">
        <v>1146219</v>
      </c>
      <c r="H65" s="625">
        <f t="shared" si="5"/>
        <v>0.72963861469384239</v>
      </c>
      <c r="I65" s="625">
        <f t="shared" si="6"/>
        <v>0.3446534159860361</v>
      </c>
      <c r="J65" s="625">
        <f t="shared" si="7"/>
        <v>0.17546944430900016</v>
      </c>
      <c r="K65" s="626">
        <f t="shared" si="8"/>
        <v>0.19589723036288376</v>
      </c>
      <c r="L65" s="627">
        <f t="shared" si="9"/>
        <v>6.5997462635623935E-2</v>
      </c>
      <c r="M65" s="627">
        <f t="shared" si="10"/>
        <v>2.147536482587763E-2</v>
      </c>
      <c r="N65" s="620"/>
      <c r="O65" s="9"/>
      <c r="P65" s="9"/>
      <c r="Q65" s="230"/>
      <c r="R65" s="230"/>
    </row>
    <row r="66" spans="1:18" s="476" customFormat="1" x14ac:dyDescent="0.3">
      <c r="A66" s="489" t="s">
        <v>107</v>
      </c>
      <c r="B66" s="618" t="str">
        <f t="shared" si="4"/>
        <v>District 7</v>
      </c>
      <c r="C66" s="619">
        <v>4791719</v>
      </c>
      <c r="D66" s="619">
        <v>4726461</v>
      </c>
      <c r="E66" s="619">
        <v>4672260</v>
      </c>
      <c r="F66" s="619">
        <v>4761963</v>
      </c>
      <c r="G66" s="619">
        <v>4866088</v>
      </c>
      <c r="H66" s="625">
        <f t="shared" si="5"/>
        <v>1.060495871131415</v>
      </c>
      <c r="I66" s="625">
        <f t="shared" si="6"/>
        <v>0.44346337208161707</v>
      </c>
      <c r="J66" s="625">
        <f t="shared" si="7"/>
        <v>0.34449448577724373</v>
      </c>
      <c r="K66" s="626">
        <f t="shared" si="8"/>
        <v>0.24943377849069701</v>
      </c>
      <c r="L66" s="627">
        <f t="shared" si="9"/>
        <v>0.11126815556635701</v>
      </c>
      <c r="M66" s="627">
        <f t="shared" si="10"/>
        <v>1.4483251654298536E-2</v>
      </c>
      <c r="N66" s="620"/>
      <c r="O66" s="9"/>
      <c r="P66" s="9"/>
      <c r="Q66" s="230"/>
      <c r="R66" s="230"/>
    </row>
    <row r="67" spans="1:18" s="476" customFormat="1" x14ac:dyDescent="0.3">
      <c r="A67" s="489" t="s">
        <v>108</v>
      </c>
      <c r="B67" s="618" t="str">
        <f t="shared" si="4"/>
        <v>District 1</v>
      </c>
      <c r="C67" s="619">
        <v>2964537</v>
      </c>
      <c r="D67" s="619">
        <v>2801918</v>
      </c>
      <c r="E67" s="619">
        <v>2778243</v>
      </c>
      <c r="F67" s="619">
        <v>3058741</v>
      </c>
      <c r="G67" s="619">
        <v>3177586</v>
      </c>
      <c r="H67" s="625">
        <f t="shared" si="5"/>
        <v>0.90113128686256005</v>
      </c>
      <c r="I67" s="625">
        <f t="shared" si="6"/>
        <v>0.46399462972059879</v>
      </c>
      <c r="J67" s="625">
        <f t="shared" si="7"/>
        <v>0.2661717696241519</v>
      </c>
      <c r="K67" s="626">
        <f t="shared" si="8"/>
        <v>0.14466259713045415</v>
      </c>
      <c r="L67" s="627">
        <f t="shared" si="9"/>
        <v>7.6498914999843237E-2</v>
      </c>
      <c r="M67" s="627">
        <f t="shared" si="10"/>
        <v>1.6114783547182474E-2</v>
      </c>
      <c r="N67" s="620"/>
      <c r="O67" s="9"/>
      <c r="P67" s="9"/>
      <c r="Q67" s="230"/>
      <c r="R67" s="230"/>
    </row>
    <row r="68" spans="1:18" s="476" customFormat="1" x14ac:dyDescent="0.3">
      <c r="A68" s="489" t="s">
        <v>109</v>
      </c>
      <c r="B68" s="618" t="str">
        <f t="shared" si="4"/>
        <v>District 7</v>
      </c>
      <c r="C68" s="619">
        <v>34351899</v>
      </c>
      <c r="D68" s="619">
        <v>34061637</v>
      </c>
      <c r="E68" s="619">
        <v>34614572</v>
      </c>
      <c r="F68" s="619">
        <v>35714118</v>
      </c>
      <c r="G68" s="619">
        <v>36696436</v>
      </c>
      <c r="H68" s="625">
        <f t="shared" si="5"/>
        <v>1.6928174377171639</v>
      </c>
      <c r="I68" s="625">
        <f t="shared" si="6"/>
        <v>0.79072742548159902</v>
      </c>
      <c r="J68" s="625">
        <f t="shared" si="7"/>
        <v>0.55423798606601649</v>
      </c>
      <c r="K68" s="626">
        <f t="shared" si="8"/>
        <v>0.33557030590954673</v>
      </c>
      <c r="L68" s="627">
        <f t="shared" si="9"/>
        <v>0.11393753445777802</v>
      </c>
      <c r="M68" s="627">
        <f t="shared" si="10"/>
        <v>1.24533834402557E-2</v>
      </c>
      <c r="N68" s="620"/>
      <c r="O68" s="9"/>
      <c r="P68" s="9"/>
      <c r="Q68" s="230"/>
      <c r="R68" s="230"/>
    </row>
    <row r="69" spans="1:18" s="476" customFormat="1" x14ac:dyDescent="0.3">
      <c r="A69" s="489" t="s">
        <v>110</v>
      </c>
      <c r="B69" s="618" t="str">
        <f t="shared" si="4"/>
        <v>District 3</v>
      </c>
      <c r="C69" s="619">
        <v>1083576</v>
      </c>
      <c r="D69" s="619">
        <v>1113964</v>
      </c>
      <c r="E69" s="619">
        <v>1069532</v>
      </c>
      <c r="F69" s="619">
        <v>1100809</v>
      </c>
      <c r="G69" s="619">
        <v>1093535</v>
      </c>
      <c r="H69" s="625">
        <f t="shared" si="5"/>
        <v>0.5554491128568797</v>
      </c>
      <c r="I69" s="625">
        <f t="shared" si="6"/>
        <v>0.30680041251661583</v>
      </c>
      <c r="J69" s="625">
        <f t="shared" si="7"/>
        <v>0.11880996367065026</v>
      </c>
      <c r="K69" s="626">
        <f t="shared" si="8"/>
        <v>0.11078903785322239</v>
      </c>
      <c r="L69" s="627">
        <f t="shared" si="9"/>
        <v>5.1634709949691882E-2</v>
      </c>
      <c r="M69" s="627">
        <f t="shared" si="10"/>
        <v>1.3034004453320281E-2</v>
      </c>
      <c r="N69" s="620"/>
      <c r="O69" s="9"/>
      <c r="P69" s="9"/>
      <c r="Q69" s="230"/>
      <c r="R69" s="230"/>
    </row>
    <row r="70" spans="1:18" s="476" customFormat="1" x14ac:dyDescent="0.3">
      <c r="A70" s="489" t="s">
        <v>2562</v>
      </c>
      <c r="B70" s="618" t="str">
        <f t="shared" si="4"/>
        <v>District 4</v>
      </c>
      <c r="C70" s="619">
        <v>4054833</v>
      </c>
      <c r="D70" s="619">
        <v>4098977</v>
      </c>
      <c r="E70" s="619">
        <v>4013312</v>
      </c>
      <c r="F70" s="619">
        <v>4232689</v>
      </c>
      <c r="G70" s="619">
        <v>4334531</v>
      </c>
      <c r="H70" s="625">
        <f t="shared" si="5"/>
        <v>1.0463186937513991</v>
      </c>
      <c r="I70" s="625">
        <f t="shared" si="6"/>
        <v>0.59340689168586414</v>
      </c>
      <c r="J70" s="625">
        <f t="shared" si="7"/>
        <v>0.24401778723530859</v>
      </c>
      <c r="K70" s="626">
        <f t="shared" si="8"/>
        <v>0.19701003168564957</v>
      </c>
      <c r="L70" s="627">
        <f t="shared" si="9"/>
        <v>6.3645331952066425E-2</v>
      </c>
      <c r="M70" s="627">
        <f t="shared" si="10"/>
        <v>1.1751938887414754E-2</v>
      </c>
      <c r="N70" s="620"/>
      <c r="O70" s="9"/>
      <c r="P70" s="9"/>
      <c r="Q70" s="230"/>
      <c r="R70" s="230"/>
    </row>
    <row r="71" spans="1:18" s="476" customFormat="1" x14ac:dyDescent="0.3">
      <c r="A71" s="489" t="s">
        <v>111</v>
      </c>
      <c r="B71" s="618" t="str">
        <f t="shared" si="4"/>
        <v>District 3</v>
      </c>
      <c r="C71" s="619">
        <v>2869259</v>
      </c>
      <c r="D71" s="619">
        <v>2838215</v>
      </c>
      <c r="E71" s="619">
        <v>2856248</v>
      </c>
      <c r="F71" s="619">
        <v>2863674</v>
      </c>
      <c r="G71" s="619">
        <v>2905675</v>
      </c>
      <c r="H71" s="625">
        <f t="shared" si="5"/>
        <v>0.61144330964451765</v>
      </c>
      <c r="I71" s="625">
        <f t="shared" si="6"/>
        <v>0.34306534961623047</v>
      </c>
      <c r="J71" s="625">
        <f t="shared" si="7"/>
        <v>0.13313839013502932</v>
      </c>
      <c r="K71" s="626">
        <f t="shared" si="8"/>
        <v>0.12167740963560068</v>
      </c>
      <c r="L71" s="627">
        <f t="shared" si="9"/>
        <v>5.5967788105543169E-2</v>
      </c>
      <c r="M71" s="627">
        <f t="shared" si="10"/>
        <v>1.3562160257657219E-2</v>
      </c>
      <c r="N71" s="620"/>
      <c r="O71" s="9"/>
      <c r="P71" s="9"/>
      <c r="Q71" s="230"/>
      <c r="R71" s="230"/>
    </row>
    <row r="72" spans="1:18" s="476" customFormat="1" x14ac:dyDescent="0.3">
      <c r="A72" s="489" t="s">
        <v>112</v>
      </c>
      <c r="B72" s="618" t="str">
        <f t="shared" si="4"/>
        <v>District 3</v>
      </c>
      <c r="C72" s="619">
        <v>1102421</v>
      </c>
      <c r="D72" s="619">
        <v>1082566</v>
      </c>
      <c r="E72" s="619">
        <v>1139222</v>
      </c>
      <c r="F72" s="619">
        <v>1122081</v>
      </c>
      <c r="G72" s="619">
        <v>1173897</v>
      </c>
      <c r="H72" s="625">
        <f t="shared" si="5"/>
        <v>0.55632056351592207</v>
      </c>
      <c r="I72" s="625">
        <f t="shared" si="6"/>
        <v>0.34441211769330732</v>
      </c>
      <c r="J72" s="625">
        <f t="shared" si="7"/>
        <v>8.7199107591374836E-2</v>
      </c>
      <c r="K72" s="626">
        <f t="shared" si="8"/>
        <v>9.8403462198087793E-2</v>
      </c>
      <c r="L72" s="627">
        <f t="shared" si="9"/>
        <v>5.1637460361372803E-2</v>
      </c>
      <c r="M72" s="627">
        <f t="shared" si="10"/>
        <v>1.0717208754247186E-2</v>
      </c>
      <c r="N72" s="620"/>
      <c r="O72" s="9"/>
      <c r="P72" s="9"/>
      <c r="Q72" s="230"/>
      <c r="R72" s="230"/>
    </row>
    <row r="73" spans="1:18" s="476" customFormat="1" x14ac:dyDescent="0.3">
      <c r="A73" s="489" t="s">
        <v>113</v>
      </c>
      <c r="B73" s="618" t="str">
        <f t="shared" ref="B73:B104" si="11">VLOOKUP(A73,LIST_DISTRICT_LOOKUP,2,)</f>
        <v>District 2</v>
      </c>
      <c r="C73" s="619">
        <v>429279</v>
      </c>
      <c r="D73" s="619">
        <v>430339</v>
      </c>
      <c r="E73" s="619">
        <v>421580</v>
      </c>
      <c r="F73" s="619">
        <v>426323</v>
      </c>
      <c r="G73" s="619">
        <v>418317</v>
      </c>
      <c r="H73" s="625">
        <f t="shared" ref="H73:H104" si="12">C157/((SUM($C73:$G73)*365.25)/10^6)</f>
        <v>0.2434116798965712</v>
      </c>
      <c r="I73" s="625">
        <f t="shared" ref="I73:I104" si="13">Q157/((SUM($C73:$G73)*365.25)/10^6)</f>
        <v>0.11075875381537102</v>
      </c>
      <c r="J73" s="625">
        <f t="shared" ref="J73:J104" si="14">H157/((SUM($C73:$G73)*365.25)/10^6)</f>
        <v>5.1515699449009779E-2</v>
      </c>
      <c r="K73" s="626">
        <f t="shared" ref="K73:K104" si="15">G157/((SUM($C73:$G73)*365.25)/10^6)</f>
        <v>5.5379376907685511E-2</v>
      </c>
      <c r="L73" s="627">
        <f t="shared" ref="L73:L104" si="16">F157/((SUM($C73:$G73)*365.25)/10^6)</f>
        <v>4.8939914476559293E-2</v>
      </c>
      <c r="M73" s="627">
        <f t="shared" ref="M73:M104" si="17">N157/((SUM($C73:$G73)*365.25)/10^6)</f>
        <v>1.2878924862252445E-2</v>
      </c>
      <c r="N73" s="620"/>
      <c r="O73" s="9"/>
      <c r="P73" s="9"/>
      <c r="Q73" s="230"/>
      <c r="R73" s="230"/>
    </row>
    <row r="74" spans="1:18" s="476" customFormat="1" x14ac:dyDescent="0.3">
      <c r="A74" s="489" t="s">
        <v>40</v>
      </c>
      <c r="B74" s="618" t="str">
        <f t="shared" si="11"/>
        <v>District 5</v>
      </c>
      <c r="C74" s="619">
        <v>7906575</v>
      </c>
      <c r="D74" s="619">
        <v>7870747</v>
      </c>
      <c r="E74" s="619">
        <v>8008896</v>
      </c>
      <c r="F74" s="619">
        <v>8751068</v>
      </c>
      <c r="G74" s="619">
        <v>9220676</v>
      </c>
      <c r="H74" s="625">
        <f t="shared" si="12"/>
        <v>1.0784747492594571</v>
      </c>
      <c r="I74" s="625">
        <f t="shared" si="13"/>
        <v>0.53513957708405913</v>
      </c>
      <c r="J74" s="625">
        <f t="shared" si="14"/>
        <v>0.33228220738324082</v>
      </c>
      <c r="K74" s="626">
        <f t="shared" si="15"/>
        <v>0.21826508847253526</v>
      </c>
      <c r="L74" s="627">
        <f t="shared" si="16"/>
        <v>5.6779082792795289E-2</v>
      </c>
      <c r="M74" s="627">
        <f t="shared" si="17"/>
        <v>1.3309646428334231E-2</v>
      </c>
      <c r="N74" s="620"/>
      <c r="O74" s="9"/>
      <c r="P74" s="9"/>
      <c r="Q74" s="230"/>
      <c r="R74" s="230"/>
    </row>
    <row r="75" spans="1:18" s="476" customFormat="1" x14ac:dyDescent="0.3">
      <c r="A75" s="489" t="s">
        <v>114</v>
      </c>
      <c r="B75" s="618" t="str">
        <f t="shared" si="11"/>
        <v>District 1</v>
      </c>
      <c r="C75" s="619">
        <v>17681874</v>
      </c>
      <c r="D75" s="619">
        <v>17650709</v>
      </c>
      <c r="E75" s="619">
        <v>17997008</v>
      </c>
      <c r="F75" s="619">
        <v>19877013</v>
      </c>
      <c r="G75" s="619">
        <v>20126187</v>
      </c>
      <c r="H75" s="625">
        <f t="shared" si="12"/>
        <v>1.1166976005736808</v>
      </c>
      <c r="I75" s="625">
        <f t="shared" si="13"/>
        <v>0.58205090339873322</v>
      </c>
      <c r="J75" s="625">
        <f t="shared" si="14"/>
        <v>0.33350149787018435</v>
      </c>
      <c r="K75" s="626">
        <f t="shared" si="15"/>
        <v>0.19583569353341107</v>
      </c>
      <c r="L75" s="627">
        <f t="shared" si="16"/>
        <v>5.6937849183395881E-2</v>
      </c>
      <c r="M75" s="627">
        <f t="shared" si="17"/>
        <v>1.1205697263295841E-2</v>
      </c>
      <c r="N75" s="620"/>
      <c r="O75" s="9"/>
      <c r="P75" s="9"/>
      <c r="Q75" s="230"/>
      <c r="R75" s="230"/>
    </row>
    <row r="76" spans="1:18" s="476" customFormat="1" x14ac:dyDescent="0.3">
      <c r="A76" s="489" t="s">
        <v>115</v>
      </c>
      <c r="B76" s="618" t="str">
        <f t="shared" si="11"/>
        <v>District 3</v>
      </c>
      <c r="C76" s="619">
        <v>7250416</v>
      </c>
      <c r="D76" s="619">
        <v>7104052</v>
      </c>
      <c r="E76" s="619">
        <v>7202667</v>
      </c>
      <c r="F76" s="619">
        <v>7379241</v>
      </c>
      <c r="G76" s="619">
        <v>7588191</v>
      </c>
      <c r="H76" s="625">
        <f t="shared" si="12"/>
        <v>2.2385053341255472</v>
      </c>
      <c r="I76" s="625">
        <f t="shared" si="13"/>
        <v>1.3251279943967929</v>
      </c>
      <c r="J76" s="625">
        <f t="shared" si="14"/>
        <v>0.58917898155666881</v>
      </c>
      <c r="K76" s="626">
        <f t="shared" si="15"/>
        <v>0.33904027144794063</v>
      </c>
      <c r="L76" s="627">
        <f t="shared" si="16"/>
        <v>5.9742448893214388E-2</v>
      </c>
      <c r="M76" s="627">
        <f t="shared" si="17"/>
        <v>1.064420043015865E-2</v>
      </c>
      <c r="N76" s="620"/>
      <c r="O76" s="9"/>
      <c r="P76" s="9"/>
      <c r="Q76" s="230"/>
      <c r="R76" s="230"/>
    </row>
    <row r="77" spans="1:18" s="476" customFormat="1" x14ac:dyDescent="0.3">
      <c r="A77" s="489" t="s">
        <v>116</v>
      </c>
      <c r="B77" s="618" t="str">
        <f t="shared" si="11"/>
        <v>District 2</v>
      </c>
      <c r="C77" s="619">
        <v>1650517</v>
      </c>
      <c r="D77" s="619">
        <v>1689230</v>
      </c>
      <c r="E77" s="619">
        <v>1672857</v>
      </c>
      <c r="F77" s="619">
        <v>1696467</v>
      </c>
      <c r="G77" s="619">
        <v>1748487</v>
      </c>
      <c r="H77" s="625">
        <f t="shared" si="12"/>
        <v>0.75555423174943925</v>
      </c>
      <c r="I77" s="625">
        <f t="shared" si="13"/>
        <v>0.39040205805048145</v>
      </c>
      <c r="J77" s="625">
        <f t="shared" si="14"/>
        <v>0.17383574226625917</v>
      </c>
      <c r="K77" s="626">
        <f t="shared" si="15"/>
        <v>0.15862106836213591</v>
      </c>
      <c r="L77" s="627">
        <f t="shared" si="16"/>
        <v>8.643229643406182E-2</v>
      </c>
      <c r="M77" s="627">
        <f t="shared" si="17"/>
        <v>2.2012719691071925E-2</v>
      </c>
      <c r="N77" s="620"/>
      <c r="O77" s="9"/>
      <c r="P77" s="9"/>
      <c r="Q77" s="230"/>
      <c r="R77" s="230"/>
    </row>
    <row r="78" spans="1:18" s="476" customFormat="1" x14ac:dyDescent="0.3">
      <c r="A78" s="489" t="s">
        <v>117</v>
      </c>
      <c r="B78" s="618" t="str">
        <f t="shared" si="11"/>
        <v>District 3</v>
      </c>
      <c r="C78" s="619">
        <v>512832</v>
      </c>
      <c r="D78" s="619">
        <v>527026</v>
      </c>
      <c r="E78" s="619">
        <v>528276</v>
      </c>
      <c r="F78" s="619">
        <v>532313</v>
      </c>
      <c r="G78" s="619">
        <v>551742</v>
      </c>
      <c r="H78" s="625">
        <f t="shared" si="12"/>
        <v>0.40259642392812861</v>
      </c>
      <c r="I78" s="625">
        <f t="shared" si="13"/>
        <v>0.18994292821224529</v>
      </c>
      <c r="J78" s="625">
        <f t="shared" si="14"/>
        <v>9.4971464106122644E-2</v>
      </c>
      <c r="K78" s="626">
        <f t="shared" si="15"/>
        <v>8.0519284785625728E-2</v>
      </c>
      <c r="L78" s="627">
        <f t="shared" si="16"/>
        <v>5.8841015804880339E-2</v>
      </c>
      <c r="M78" s="627">
        <f t="shared" si="17"/>
        <v>7.2260896602484624E-3</v>
      </c>
      <c r="N78" s="620"/>
      <c r="O78" s="9"/>
      <c r="P78" s="9"/>
      <c r="Q78" s="230"/>
      <c r="R78" s="230"/>
    </row>
    <row r="79" spans="1:18" s="476" customFormat="1" x14ac:dyDescent="0.3">
      <c r="A79" s="489" t="s">
        <v>118</v>
      </c>
      <c r="B79" s="618" t="str">
        <f t="shared" si="11"/>
        <v>District 2</v>
      </c>
      <c r="C79" s="619">
        <v>1519212</v>
      </c>
      <c r="D79" s="619">
        <v>1499060</v>
      </c>
      <c r="E79" s="619">
        <v>1515764</v>
      </c>
      <c r="F79" s="619">
        <v>1473040</v>
      </c>
      <c r="G79" s="619">
        <v>1605042</v>
      </c>
      <c r="H79" s="625">
        <f t="shared" si="12"/>
        <v>0.54633879107676231</v>
      </c>
      <c r="I79" s="625">
        <f t="shared" si="13"/>
        <v>0.3319754471124764</v>
      </c>
      <c r="J79" s="625">
        <f t="shared" si="14"/>
        <v>8.6680479690256565E-2</v>
      </c>
      <c r="K79" s="626">
        <f t="shared" si="15"/>
        <v>9.1715860253176032E-2</v>
      </c>
      <c r="L79" s="627">
        <f t="shared" si="16"/>
        <v>5.7906876473573884E-2</v>
      </c>
      <c r="M79" s="627">
        <f t="shared" si="17"/>
        <v>1.1509441286673071E-2</v>
      </c>
      <c r="N79" s="620"/>
      <c r="O79" s="9"/>
      <c r="P79" s="9"/>
      <c r="Q79" s="230"/>
      <c r="R79" s="230"/>
    </row>
    <row r="80" spans="1:18" s="476" customFormat="1" x14ac:dyDescent="0.3">
      <c r="A80" s="489" t="s">
        <v>119</v>
      </c>
      <c r="B80" s="618" t="str">
        <f t="shared" si="11"/>
        <v>District 1</v>
      </c>
      <c r="C80" s="619">
        <v>9017490</v>
      </c>
      <c r="D80" s="619">
        <v>8978084</v>
      </c>
      <c r="E80" s="619">
        <v>9164838</v>
      </c>
      <c r="F80" s="619">
        <v>9385718</v>
      </c>
      <c r="G80" s="619">
        <v>9833471</v>
      </c>
      <c r="H80" s="625">
        <f t="shared" si="12"/>
        <v>1.456539704205249</v>
      </c>
      <c r="I80" s="625">
        <f t="shared" si="13"/>
        <v>0.76362963498415748</v>
      </c>
      <c r="J80" s="625">
        <f t="shared" si="14"/>
        <v>0.42886280907234881</v>
      </c>
      <c r="K80" s="626">
        <f t="shared" si="15"/>
        <v>0.21422479478644926</v>
      </c>
      <c r="L80" s="627">
        <f t="shared" si="16"/>
        <v>0.13388311782189774</v>
      </c>
      <c r="M80" s="627">
        <f t="shared" si="17"/>
        <v>1.2868835840023681E-2</v>
      </c>
      <c r="N80" s="620"/>
      <c r="O80" s="9"/>
      <c r="P80" s="9"/>
      <c r="Q80" s="230"/>
      <c r="R80" s="230"/>
    </row>
    <row r="81" spans="1:18" s="476" customFormat="1" x14ac:dyDescent="0.3">
      <c r="A81" s="489" t="s">
        <v>41</v>
      </c>
      <c r="B81" s="618" t="str">
        <f t="shared" si="11"/>
        <v>District 5</v>
      </c>
      <c r="C81" s="619">
        <v>10926028</v>
      </c>
      <c r="D81" s="619">
        <v>10835897</v>
      </c>
      <c r="E81" s="619">
        <v>10916673</v>
      </c>
      <c r="F81" s="619">
        <v>11321429</v>
      </c>
      <c r="G81" s="619">
        <v>11642713</v>
      </c>
      <c r="H81" s="625">
        <f t="shared" si="12"/>
        <v>1.2111588524443022</v>
      </c>
      <c r="I81" s="625">
        <f t="shared" si="13"/>
        <v>0.66986457920685483</v>
      </c>
      <c r="J81" s="625">
        <f t="shared" si="14"/>
        <v>0.3045733616343787</v>
      </c>
      <c r="K81" s="626">
        <f t="shared" si="15"/>
        <v>0.24026360660107773</v>
      </c>
      <c r="L81" s="627">
        <f t="shared" si="16"/>
        <v>6.5687469754748873E-2</v>
      </c>
      <c r="M81" s="627">
        <f t="shared" si="17"/>
        <v>1.3383514436922617E-2</v>
      </c>
      <c r="N81" s="620"/>
      <c r="O81" s="9"/>
      <c r="P81" s="9"/>
      <c r="Q81" s="230"/>
      <c r="R81" s="230"/>
    </row>
    <row r="82" spans="1:18" s="476" customFormat="1" x14ac:dyDescent="0.3">
      <c r="A82" s="489" t="s">
        <v>120</v>
      </c>
      <c r="B82" s="618" t="str">
        <f t="shared" si="11"/>
        <v>District 4</v>
      </c>
      <c r="C82" s="619">
        <v>5562944</v>
      </c>
      <c r="D82" s="619">
        <v>5072096</v>
      </c>
      <c r="E82" s="619">
        <v>5316816</v>
      </c>
      <c r="F82" s="619">
        <v>5384204</v>
      </c>
      <c r="G82" s="619">
        <v>5806701</v>
      </c>
      <c r="H82" s="625">
        <f t="shared" si="12"/>
        <v>0.95704074719257115</v>
      </c>
      <c r="I82" s="625">
        <f t="shared" si="13"/>
        <v>0.52663466917078561</v>
      </c>
      <c r="J82" s="625">
        <f t="shared" si="14"/>
        <v>0.2692181444200013</v>
      </c>
      <c r="K82" s="626">
        <f t="shared" si="15"/>
        <v>0.14928544538838587</v>
      </c>
      <c r="L82" s="627">
        <f t="shared" si="16"/>
        <v>4.3776948174702346E-2</v>
      </c>
      <c r="M82" s="627">
        <f t="shared" si="17"/>
        <v>1.0692065683222231E-2</v>
      </c>
      <c r="N82" s="620"/>
      <c r="O82" s="9"/>
      <c r="P82" s="9"/>
      <c r="Q82" s="230"/>
      <c r="R82" s="230"/>
    </row>
    <row r="83" spans="1:18" s="476" customFormat="1" x14ac:dyDescent="0.3">
      <c r="A83" s="489" t="s">
        <v>121</v>
      </c>
      <c r="B83" s="618" t="str">
        <f t="shared" si="11"/>
        <v>District 6</v>
      </c>
      <c r="C83" s="619">
        <v>53367752</v>
      </c>
      <c r="D83" s="619">
        <v>51106494</v>
      </c>
      <c r="E83" s="619">
        <v>51101224</v>
      </c>
      <c r="F83" s="619">
        <v>53260410</v>
      </c>
      <c r="G83" s="619">
        <v>53515691</v>
      </c>
      <c r="H83" s="625">
        <f t="shared" si="12"/>
        <v>2.8206842771417922</v>
      </c>
      <c r="I83" s="625">
        <f t="shared" si="13"/>
        <v>1.7747449220040943</v>
      </c>
      <c r="J83" s="625">
        <f t="shared" si="14"/>
        <v>0.70964542223293958</v>
      </c>
      <c r="K83" s="626">
        <f t="shared" si="15"/>
        <v>0.33110733601868658</v>
      </c>
      <c r="L83" s="627">
        <f t="shared" si="16"/>
        <v>8.848522132193784E-2</v>
      </c>
      <c r="M83" s="627">
        <f t="shared" si="17"/>
        <v>1.281517299013323E-2</v>
      </c>
      <c r="N83" s="620"/>
      <c r="O83" s="9"/>
      <c r="P83" s="9"/>
      <c r="Q83" s="230"/>
      <c r="R83" s="230"/>
    </row>
    <row r="84" spans="1:18" s="476" customFormat="1" x14ac:dyDescent="0.3">
      <c r="A84" s="489" t="s">
        <v>122</v>
      </c>
      <c r="B84" s="618" t="str">
        <f t="shared" si="11"/>
        <v>District 6</v>
      </c>
      <c r="C84" s="619">
        <v>2871038</v>
      </c>
      <c r="D84" s="619">
        <v>2818614</v>
      </c>
      <c r="E84" s="619">
        <v>2897402</v>
      </c>
      <c r="F84" s="619">
        <v>3077833</v>
      </c>
      <c r="G84" s="619">
        <v>3144329</v>
      </c>
      <c r="H84" s="625">
        <f t="shared" si="12"/>
        <v>1.7256213459977241</v>
      </c>
      <c r="I84" s="625">
        <f t="shared" si="13"/>
        <v>0.90071000618179897</v>
      </c>
      <c r="J84" s="625">
        <f t="shared" si="14"/>
        <v>0.33943012548230356</v>
      </c>
      <c r="K84" s="626">
        <f t="shared" si="15"/>
        <v>0.3910101935703007</v>
      </c>
      <c r="L84" s="627">
        <f t="shared" si="16"/>
        <v>0.16047132294043545</v>
      </c>
      <c r="M84" s="627">
        <f t="shared" si="17"/>
        <v>1.4789983681146125E-2</v>
      </c>
      <c r="N84" s="620"/>
      <c r="O84" s="9"/>
      <c r="P84" s="9"/>
      <c r="Q84" s="230"/>
      <c r="R84" s="230"/>
    </row>
    <row r="85" spans="1:18" s="476" customFormat="1" x14ac:dyDescent="0.3">
      <c r="A85" s="489" t="s">
        <v>123</v>
      </c>
      <c r="B85" s="618" t="str">
        <f t="shared" si="11"/>
        <v>District 2</v>
      </c>
      <c r="C85" s="619">
        <v>2808477</v>
      </c>
      <c r="D85" s="619">
        <v>2850538</v>
      </c>
      <c r="E85" s="619">
        <v>2831731</v>
      </c>
      <c r="F85" s="619">
        <v>2963904</v>
      </c>
      <c r="G85" s="619">
        <v>3029783</v>
      </c>
      <c r="H85" s="625">
        <f t="shared" si="12"/>
        <v>0.69710659043009748</v>
      </c>
      <c r="I85" s="625">
        <f t="shared" si="13"/>
        <v>0.36254079187769173</v>
      </c>
      <c r="J85" s="625">
        <f t="shared" si="14"/>
        <v>0.18769708359465478</v>
      </c>
      <c r="K85" s="626">
        <f t="shared" si="15"/>
        <v>0.15064911946116805</v>
      </c>
      <c r="L85" s="627">
        <f t="shared" si="16"/>
        <v>4.2529550663441419E-2</v>
      </c>
      <c r="M85" s="627">
        <f t="shared" si="17"/>
        <v>1.1908274185763597E-2</v>
      </c>
      <c r="N85" s="620"/>
      <c r="O85" s="9"/>
      <c r="P85" s="9"/>
      <c r="Q85" s="230"/>
      <c r="R85" s="230"/>
    </row>
    <row r="86" spans="1:18" s="476" customFormat="1" x14ac:dyDescent="0.3">
      <c r="A86" s="489" t="s">
        <v>124</v>
      </c>
      <c r="B86" s="618" t="str">
        <f t="shared" si="11"/>
        <v>District 3</v>
      </c>
      <c r="C86" s="619">
        <v>5604516</v>
      </c>
      <c r="D86" s="619">
        <v>5629104</v>
      </c>
      <c r="E86" s="619">
        <v>5783202</v>
      </c>
      <c r="F86" s="619">
        <v>5803529</v>
      </c>
      <c r="G86" s="619">
        <v>5913415</v>
      </c>
      <c r="H86" s="625">
        <f t="shared" si="12"/>
        <v>1.3288222322595753</v>
      </c>
      <c r="I86" s="625">
        <f t="shared" si="13"/>
        <v>0.73501611212178142</v>
      </c>
      <c r="J86" s="625">
        <f t="shared" si="14"/>
        <v>0.31443520482264437</v>
      </c>
      <c r="K86" s="626">
        <f t="shared" si="15"/>
        <v>0.25669346720975877</v>
      </c>
      <c r="L86" s="627">
        <f t="shared" si="16"/>
        <v>7.9752201950470711E-2</v>
      </c>
      <c r="M86" s="627">
        <f t="shared" si="17"/>
        <v>1.2005707820500967E-2</v>
      </c>
      <c r="N86" s="620"/>
      <c r="O86" s="9"/>
      <c r="P86" s="9"/>
      <c r="Q86" s="230"/>
      <c r="R86" s="230"/>
    </row>
    <row r="87" spans="1:18" s="476" customFormat="1" x14ac:dyDescent="0.3">
      <c r="A87" s="489" t="s">
        <v>125</v>
      </c>
      <c r="B87" s="618" t="str">
        <f t="shared" si="11"/>
        <v>District 1</v>
      </c>
      <c r="C87" s="619">
        <v>1280254</v>
      </c>
      <c r="D87" s="619">
        <v>1235405</v>
      </c>
      <c r="E87" s="619">
        <v>1235308</v>
      </c>
      <c r="F87" s="619">
        <v>1290683</v>
      </c>
      <c r="G87" s="619">
        <v>1342987</v>
      </c>
      <c r="H87" s="625">
        <f t="shared" si="12"/>
        <v>0.99185730851049958</v>
      </c>
      <c r="I87" s="625">
        <f t="shared" si="13"/>
        <v>0.54116901138791629</v>
      </c>
      <c r="J87" s="625">
        <f t="shared" si="14"/>
        <v>0.27916087671436884</v>
      </c>
      <c r="K87" s="626">
        <f t="shared" si="15"/>
        <v>0.16852569055107061</v>
      </c>
      <c r="L87" s="627">
        <f t="shared" si="16"/>
        <v>4.8456496265320559E-2</v>
      </c>
      <c r="M87" s="627">
        <f t="shared" si="17"/>
        <v>1.5866286387759828E-2</v>
      </c>
      <c r="N87" s="620"/>
      <c r="O87" s="9"/>
      <c r="P87" s="9"/>
      <c r="Q87" s="230"/>
      <c r="R87" s="230"/>
    </row>
    <row r="88" spans="1:18" s="476" customFormat="1" x14ac:dyDescent="0.3">
      <c r="A88" s="489" t="s">
        <v>42</v>
      </c>
      <c r="B88" s="618" t="str">
        <f t="shared" si="11"/>
        <v>District 5</v>
      </c>
      <c r="C88" s="619">
        <v>33325315</v>
      </c>
      <c r="D88" s="619">
        <v>34099958</v>
      </c>
      <c r="E88" s="619">
        <v>34904854</v>
      </c>
      <c r="F88" s="619">
        <v>36389540</v>
      </c>
      <c r="G88" s="619">
        <v>37201259</v>
      </c>
      <c r="H88" s="625">
        <f t="shared" si="12"/>
        <v>1.8516657239639034</v>
      </c>
      <c r="I88" s="625">
        <f t="shared" si="13"/>
        <v>0.99666768613261447</v>
      </c>
      <c r="J88" s="625">
        <f t="shared" si="14"/>
        <v>0.53760697911908051</v>
      </c>
      <c r="K88" s="626">
        <f t="shared" si="15"/>
        <v>0.29001580754643541</v>
      </c>
      <c r="L88" s="627">
        <f t="shared" si="16"/>
        <v>0.10522118995553796</v>
      </c>
      <c r="M88" s="627">
        <f t="shared" si="17"/>
        <v>9.9447330840983228E-3</v>
      </c>
      <c r="N88" s="620"/>
      <c r="O88" s="9"/>
      <c r="P88" s="9"/>
      <c r="Q88" s="230"/>
      <c r="R88" s="230"/>
    </row>
    <row r="89" spans="1:18" s="476" customFormat="1" x14ac:dyDescent="0.3">
      <c r="A89" s="489" t="s">
        <v>43</v>
      </c>
      <c r="B89" s="618" t="str">
        <f t="shared" si="11"/>
        <v>District 5</v>
      </c>
      <c r="C89" s="619">
        <v>8650963</v>
      </c>
      <c r="D89" s="619">
        <v>8807344</v>
      </c>
      <c r="E89" s="619">
        <v>8951705</v>
      </c>
      <c r="F89" s="619">
        <v>10034811</v>
      </c>
      <c r="G89" s="619">
        <v>10394277</v>
      </c>
      <c r="H89" s="625">
        <f t="shared" si="12"/>
        <v>1.2122996668407333</v>
      </c>
      <c r="I89" s="625">
        <f t="shared" si="13"/>
        <v>0.55471185334226414</v>
      </c>
      <c r="J89" s="625">
        <f t="shared" si="14"/>
        <v>0.38292069033141962</v>
      </c>
      <c r="K89" s="626">
        <f t="shared" si="15"/>
        <v>0.25765751839122236</v>
      </c>
      <c r="L89" s="627">
        <f t="shared" si="16"/>
        <v>8.9665751636146804E-2</v>
      </c>
      <c r="M89" s="627">
        <f t="shared" si="17"/>
        <v>1.1573545517573055E-2</v>
      </c>
      <c r="N89" s="620"/>
      <c r="O89" s="9"/>
      <c r="P89" s="9"/>
      <c r="Q89" s="230"/>
      <c r="R89" s="230"/>
    </row>
    <row r="90" spans="1:18" s="476" customFormat="1" x14ac:dyDescent="0.3">
      <c r="A90" s="489" t="s">
        <v>2563</v>
      </c>
      <c r="B90" s="618" t="str">
        <f t="shared" si="11"/>
        <v>District 4</v>
      </c>
      <c r="C90" s="619">
        <v>32553266</v>
      </c>
      <c r="D90" s="619">
        <v>33188129</v>
      </c>
      <c r="E90" s="619">
        <v>33617131</v>
      </c>
      <c r="F90" s="619">
        <v>35139090</v>
      </c>
      <c r="G90" s="619">
        <v>36457016</v>
      </c>
      <c r="H90" s="625">
        <f t="shared" si="12"/>
        <v>1.6061836285491973</v>
      </c>
      <c r="I90" s="625">
        <f t="shared" si="13"/>
        <v>0.88467259244064977</v>
      </c>
      <c r="J90" s="625">
        <f t="shared" si="14"/>
        <v>0.46277152844252384</v>
      </c>
      <c r="K90" s="626">
        <f t="shared" si="15"/>
        <v>0.26556192845493948</v>
      </c>
      <c r="L90" s="627">
        <f t="shared" si="16"/>
        <v>6.9377293092919901E-2</v>
      </c>
      <c r="M90" s="627">
        <f t="shared" si="17"/>
        <v>1.0473857267490677E-2</v>
      </c>
      <c r="N90" s="620"/>
      <c r="O90" s="9"/>
      <c r="P90" s="9"/>
      <c r="Q90" s="230"/>
      <c r="R90" s="230"/>
    </row>
    <row r="91" spans="1:18" s="476" customFormat="1" x14ac:dyDescent="0.3">
      <c r="A91" s="489" t="s">
        <v>126</v>
      </c>
      <c r="B91" s="618" t="str">
        <f t="shared" si="11"/>
        <v>District 7</v>
      </c>
      <c r="C91" s="619">
        <v>10858865</v>
      </c>
      <c r="D91" s="619">
        <v>11069690</v>
      </c>
      <c r="E91" s="619">
        <v>11130987</v>
      </c>
      <c r="F91" s="619">
        <v>11829135</v>
      </c>
      <c r="G91" s="619">
        <v>12121980</v>
      </c>
      <c r="H91" s="625">
        <f t="shared" si="12"/>
        <v>1.5457321126017007</v>
      </c>
      <c r="I91" s="625">
        <f t="shared" si="13"/>
        <v>0.67641087414157752</v>
      </c>
      <c r="J91" s="625">
        <f t="shared" si="14"/>
        <v>0.58555042871198115</v>
      </c>
      <c r="K91" s="626">
        <f t="shared" si="15"/>
        <v>0.24199037236772519</v>
      </c>
      <c r="L91" s="627">
        <f t="shared" si="16"/>
        <v>0.17591004841892782</v>
      </c>
      <c r="M91" s="627">
        <f t="shared" si="17"/>
        <v>1.4695188320008714E-2</v>
      </c>
      <c r="N91" s="620"/>
      <c r="O91" s="9"/>
      <c r="P91" s="9"/>
      <c r="Q91" s="230"/>
      <c r="R91" s="230"/>
    </row>
    <row r="92" spans="1:18" s="476" customFormat="1" x14ac:dyDescent="0.3">
      <c r="A92" s="489" t="s">
        <v>127</v>
      </c>
      <c r="B92" s="618" t="str">
        <f t="shared" si="11"/>
        <v>District 7</v>
      </c>
      <c r="C92" s="619">
        <v>21395381</v>
      </c>
      <c r="D92" s="619">
        <v>21387550</v>
      </c>
      <c r="E92" s="619">
        <v>21460593</v>
      </c>
      <c r="F92" s="619">
        <v>21904344</v>
      </c>
      <c r="G92" s="619">
        <v>22470796</v>
      </c>
      <c r="H92" s="625">
        <f t="shared" si="12"/>
        <v>1.9406413427446283</v>
      </c>
      <c r="I92" s="625">
        <f t="shared" si="13"/>
        <v>1.0912972546678013</v>
      </c>
      <c r="J92" s="625">
        <f t="shared" si="14"/>
        <v>0.48867028239391758</v>
      </c>
      <c r="K92" s="626">
        <f t="shared" si="15"/>
        <v>0.31671440131426082</v>
      </c>
      <c r="L92" s="627">
        <f t="shared" si="16"/>
        <v>0.12386267951120396</v>
      </c>
      <c r="M92" s="627">
        <f t="shared" si="17"/>
        <v>1.2477009840872194E-2</v>
      </c>
      <c r="N92" s="620"/>
      <c r="O92" s="9"/>
      <c r="P92" s="9"/>
      <c r="Q92" s="230"/>
      <c r="R92" s="230"/>
    </row>
    <row r="93" spans="1:18" s="476" customFormat="1" x14ac:dyDescent="0.3">
      <c r="A93" s="489" t="s">
        <v>128</v>
      </c>
      <c r="B93" s="618" t="str">
        <f t="shared" si="11"/>
        <v>District 1</v>
      </c>
      <c r="C93" s="619">
        <v>16409039</v>
      </c>
      <c r="D93" s="619">
        <v>15923000</v>
      </c>
      <c r="E93" s="619">
        <v>15874681</v>
      </c>
      <c r="F93" s="619">
        <v>18473136</v>
      </c>
      <c r="G93" s="619">
        <v>19310267</v>
      </c>
      <c r="H93" s="625">
        <f t="shared" si="12"/>
        <v>1.2770357035200595</v>
      </c>
      <c r="I93" s="625">
        <f t="shared" si="13"/>
        <v>0.65840138904214296</v>
      </c>
      <c r="J93" s="625">
        <f t="shared" si="14"/>
        <v>0.36993886257946024</v>
      </c>
      <c r="K93" s="626">
        <f t="shared" si="15"/>
        <v>0.24793131275550884</v>
      </c>
      <c r="L93" s="627">
        <f t="shared" si="16"/>
        <v>6.3328031471774376E-2</v>
      </c>
      <c r="M93" s="627">
        <f t="shared" si="17"/>
        <v>1.4454965454090279E-2</v>
      </c>
      <c r="N93" s="620"/>
      <c r="O93" s="9"/>
      <c r="P93" s="9"/>
      <c r="Q93" s="230"/>
      <c r="R93" s="230"/>
    </row>
    <row r="94" spans="1:18" s="476" customFormat="1" x14ac:dyDescent="0.3">
      <c r="A94" s="489" t="s">
        <v>129</v>
      </c>
      <c r="B94" s="618" t="str">
        <f t="shared" si="11"/>
        <v>District 2</v>
      </c>
      <c r="C94" s="619">
        <v>2642689</v>
      </c>
      <c r="D94" s="619">
        <v>2641379</v>
      </c>
      <c r="E94" s="619">
        <v>2622576</v>
      </c>
      <c r="F94" s="619">
        <v>2662167</v>
      </c>
      <c r="G94" s="619">
        <v>2740225</v>
      </c>
      <c r="H94" s="625">
        <f t="shared" si="12"/>
        <v>0.94936863816542749</v>
      </c>
      <c r="I94" s="625">
        <f t="shared" si="13"/>
        <v>0.44557583321046934</v>
      </c>
      <c r="J94" s="625">
        <f t="shared" si="14"/>
        <v>0.29602198706826655</v>
      </c>
      <c r="K94" s="626">
        <f t="shared" si="15"/>
        <v>0.19604513806536347</v>
      </c>
      <c r="L94" s="627">
        <f t="shared" si="16"/>
        <v>7.9199767214233927E-2</v>
      </c>
      <c r="M94" s="627">
        <f t="shared" si="17"/>
        <v>1.9337086021137637E-2</v>
      </c>
      <c r="N94" s="620"/>
      <c r="O94" s="9"/>
      <c r="P94" s="9"/>
      <c r="Q94" s="230"/>
      <c r="R94" s="230"/>
    </row>
    <row r="95" spans="1:18" s="476" customFormat="1" x14ac:dyDescent="0.3">
      <c r="A95" s="489" t="s">
        <v>2564</v>
      </c>
      <c r="B95" s="618" t="str">
        <f t="shared" si="11"/>
        <v>District 3</v>
      </c>
      <c r="C95" s="619">
        <v>5345600</v>
      </c>
      <c r="D95" s="619">
        <v>5539641</v>
      </c>
      <c r="E95" s="619">
        <v>5509735</v>
      </c>
      <c r="F95" s="619">
        <v>5559160</v>
      </c>
      <c r="G95" s="619">
        <v>5701121</v>
      </c>
      <c r="H95" s="625">
        <f t="shared" si="12"/>
        <v>0.84862190748385991</v>
      </c>
      <c r="I95" s="625">
        <f t="shared" si="13"/>
        <v>0.38124626291651242</v>
      </c>
      <c r="J95" s="625">
        <f t="shared" si="14"/>
        <v>0.27185204829102655</v>
      </c>
      <c r="K95" s="626">
        <f t="shared" si="15"/>
        <v>0.18799965029302965</v>
      </c>
      <c r="L95" s="627">
        <f t="shared" si="16"/>
        <v>8.3456400840981562E-2</v>
      </c>
      <c r="M95" s="627">
        <f t="shared" si="17"/>
        <v>1.0295926082398675E-2</v>
      </c>
      <c r="N95" s="620"/>
      <c r="O95" s="9"/>
      <c r="P95" s="9"/>
      <c r="Q95" s="230"/>
      <c r="R95" s="230"/>
    </row>
    <row r="96" spans="1:18" s="476" customFormat="1" x14ac:dyDescent="0.3">
      <c r="A96" s="489" t="s">
        <v>132</v>
      </c>
      <c r="B96" s="618" t="str">
        <f t="shared" si="11"/>
        <v>District 1</v>
      </c>
      <c r="C96" s="619">
        <v>10917414</v>
      </c>
      <c r="D96" s="619">
        <v>10958647</v>
      </c>
      <c r="E96" s="619">
        <v>11200350</v>
      </c>
      <c r="F96" s="619">
        <v>11514532</v>
      </c>
      <c r="G96" s="619">
        <v>11879968</v>
      </c>
      <c r="H96" s="625">
        <f t="shared" si="12"/>
        <v>1.1956753471225545</v>
      </c>
      <c r="I96" s="625">
        <f t="shared" si="13"/>
        <v>0.64142343858695139</v>
      </c>
      <c r="J96" s="625">
        <f t="shared" si="14"/>
        <v>0.31712401449714656</v>
      </c>
      <c r="K96" s="626">
        <f t="shared" si="15"/>
        <v>0.22636477964946911</v>
      </c>
      <c r="L96" s="627">
        <f t="shared" si="16"/>
        <v>6.9378453561445771E-2</v>
      </c>
      <c r="M96" s="627">
        <f t="shared" si="17"/>
        <v>9.308639471556664E-3</v>
      </c>
      <c r="N96" s="620"/>
      <c r="O96" s="9"/>
      <c r="P96" s="9"/>
      <c r="Q96" s="230"/>
      <c r="R96" s="230"/>
    </row>
    <row r="97" spans="1:18" s="476" customFormat="1" x14ac:dyDescent="0.3">
      <c r="A97" s="489" t="s">
        <v>44</v>
      </c>
      <c r="B97" s="618" t="str">
        <f t="shared" si="11"/>
        <v>District 5</v>
      </c>
      <c r="C97" s="619">
        <v>9922699</v>
      </c>
      <c r="D97" s="619">
        <v>9972497</v>
      </c>
      <c r="E97" s="619">
        <v>10122136</v>
      </c>
      <c r="F97" s="619">
        <v>10338424</v>
      </c>
      <c r="G97" s="619">
        <v>10652035</v>
      </c>
      <c r="H97" s="625">
        <f t="shared" si="12"/>
        <v>1.404947027664514</v>
      </c>
      <c r="I97" s="625">
        <f t="shared" si="13"/>
        <v>0.74436696770397248</v>
      </c>
      <c r="J97" s="625">
        <f t="shared" si="14"/>
        <v>0.456936544279198</v>
      </c>
      <c r="K97" s="626">
        <f t="shared" si="15"/>
        <v>0.22607972800469656</v>
      </c>
      <c r="L97" s="627">
        <f t="shared" si="16"/>
        <v>4.3798921664727541E-2</v>
      </c>
      <c r="M97" s="627">
        <f t="shared" si="17"/>
        <v>9.1247753468182372E-3</v>
      </c>
      <c r="N97" s="620"/>
      <c r="O97" s="9"/>
      <c r="P97" s="9"/>
      <c r="Q97" s="230"/>
      <c r="R97" s="230"/>
    </row>
    <row r="98" spans="1:18" s="476" customFormat="1" x14ac:dyDescent="0.3">
      <c r="A98" s="489" t="s">
        <v>130</v>
      </c>
      <c r="B98" s="618" t="str">
        <f t="shared" si="11"/>
        <v>District 2</v>
      </c>
      <c r="C98" s="619">
        <v>6275463</v>
      </c>
      <c r="D98" s="619">
        <v>6325677</v>
      </c>
      <c r="E98" s="619">
        <v>6385121</v>
      </c>
      <c r="F98" s="619">
        <v>6978491</v>
      </c>
      <c r="G98" s="619">
        <v>7273542</v>
      </c>
      <c r="H98" s="625">
        <f t="shared" si="12"/>
        <v>1.0815230419179904</v>
      </c>
      <c r="I98" s="625">
        <f t="shared" si="13"/>
        <v>0.56942641194052301</v>
      </c>
      <c r="J98" s="625">
        <f t="shared" si="14"/>
        <v>0.3240450606934786</v>
      </c>
      <c r="K98" s="626">
        <f t="shared" si="15"/>
        <v>0.19118164358656936</v>
      </c>
      <c r="L98" s="627">
        <f t="shared" si="16"/>
        <v>6.9191116162308594E-2</v>
      </c>
      <c r="M98" s="627">
        <f t="shared" si="17"/>
        <v>1.2437926833938807E-2</v>
      </c>
      <c r="N98" s="620"/>
      <c r="O98" s="9"/>
      <c r="P98" s="9"/>
      <c r="Q98" s="230"/>
      <c r="R98" s="230"/>
    </row>
    <row r="99" spans="1:18" s="476" customFormat="1" x14ac:dyDescent="0.3">
      <c r="A99" s="489" t="s">
        <v>131</v>
      </c>
      <c r="B99" s="618" t="str">
        <f t="shared" si="11"/>
        <v>District 4</v>
      </c>
      <c r="C99" s="619">
        <v>8145911</v>
      </c>
      <c r="D99" s="619">
        <v>8401951</v>
      </c>
      <c r="E99" s="619">
        <v>8364798</v>
      </c>
      <c r="F99" s="619">
        <v>8531788</v>
      </c>
      <c r="G99" s="619">
        <v>8803550</v>
      </c>
      <c r="H99" s="625">
        <f t="shared" si="12"/>
        <v>1.0276013535967723</v>
      </c>
      <c r="I99" s="625">
        <f t="shared" si="13"/>
        <v>0.54422628287227681</v>
      </c>
      <c r="J99" s="625">
        <f t="shared" si="14"/>
        <v>0.31767054520598964</v>
      </c>
      <c r="K99" s="626">
        <f t="shared" si="15"/>
        <v>0.16285313751584088</v>
      </c>
      <c r="L99" s="627">
        <f t="shared" si="16"/>
        <v>4.3678079859003884E-2</v>
      </c>
      <c r="M99" s="627">
        <f t="shared" si="17"/>
        <v>9.39661955423674E-3</v>
      </c>
      <c r="N99" s="620"/>
      <c r="O99" s="9"/>
      <c r="P99" s="9"/>
      <c r="Q99" s="230"/>
      <c r="R99" s="230"/>
    </row>
    <row r="100" spans="1:18" s="476" customFormat="1" x14ac:dyDescent="0.3">
      <c r="A100" s="489" t="s">
        <v>45</v>
      </c>
      <c r="B100" s="618" t="str">
        <f t="shared" si="11"/>
        <v>District 5</v>
      </c>
      <c r="C100" s="619">
        <v>3714603</v>
      </c>
      <c r="D100" s="619">
        <v>3643756</v>
      </c>
      <c r="E100" s="619">
        <v>3721484</v>
      </c>
      <c r="F100" s="619">
        <v>4034615</v>
      </c>
      <c r="G100" s="619">
        <v>4303019</v>
      </c>
      <c r="H100" s="625">
        <f t="shared" si="12"/>
        <v>0.65324978609646489</v>
      </c>
      <c r="I100" s="625">
        <f t="shared" si="13"/>
        <v>0.35785623939409189</v>
      </c>
      <c r="J100" s="625">
        <f t="shared" si="14"/>
        <v>0.13874331740101908</v>
      </c>
      <c r="K100" s="626">
        <f t="shared" si="15"/>
        <v>0.11815741868094917</v>
      </c>
      <c r="L100" s="627">
        <f t="shared" si="16"/>
        <v>7.4447633727376089E-2</v>
      </c>
      <c r="M100" s="627">
        <f t="shared" si="17"/>
        <v>1.2266939648260833E-2</v>
      </c>
      <c r="N100" s="620"/>
      <c r="O100" s="9"/>
      <c r="P100" s="9"/>
      <c r="Q100" s="230"/>
      <c r="R100" s="230"/>
    </row>
    <row r="101" spans="1:18" s="476" customFormat="1" x14ac:dyDescent="0.3">
      <c r="A101" s="489" t="s">
        <v>133</v>
      </c>
      <c r="B101" s="618" t="str">
        <f t="shared" si="11"/>
        <v>District 2</v>
      </c>
      <c r="C101" s="619">
        <v>2325963</v>
      </c>
      <c r="D101" s="619">
        <v>2321343</v>
      </c>
      <c r="E101" s="619">
        <v>2303338</v>
      </c>
      <c r="F101" s="619">
        <v>2335339</v>
      </c>
      <c r="G101" s="619">
        <v>2428285</v>
      </c>
      <c r="H101" s="625">
        <f t="shared" si="12"/>
        <v>0.61491553897730178</v>
      </c>
      <c r="I101" s="625">
        <f t="shared" si="13"/>
        <v>0.33959417640973755</v>
      </c>
      <c r="J101" s="625">
        <f t="shared" si="14"/>
        <v>0.11545734559284952</v>
      </c>
      <c r="K101" s="626">
        <f t="shared" si="15"/>
        <v>0.12293636393084788</v>
      </c>
      <c r="L101" s="627">
        <f t="shared" si="16"/>
        <v>7.7828534579795328E-2</v>
      </c>
      <c r="M101" s="627">
        <f t="shared" si="17"/>
        <v>1.5191755999059147E-2</v>
      </c>
      <c r="N101" s="620"/>
      <c r="O101" s="9"/>
      <c r="P101" s="9"/>
      <c r="Q101" s="230"/>
      <c r="R101" s="230"/>
    </row>
    <row r="102" spans="1:18" s="476" customFormat="1" x14ac:dyDescent="0.3">
      <c r="A102" s="489" t="s">
        <v>134</v>
      </c>
      <c r="B102" s="618" t="str">
        <f t="shared" si="11"/>
        <v>District 2</v>
      </c>
      <c r="C102" s="619">
        <v>1043831</v>
      </c>
      <c r="D102" s="619">
        <v>1055912</v>
      </c>
      <c r="E102" s="619">
        <v>1019128</v>
      </c>
      <c r="F102" s="619">
        <v>1051210</v>
      </c>
      <c r="G102" s="619">
        <v>1060055</v>
      </c>
      <c r="H102" s="625">
        <f t="shared" si="12"/>
        <v>0.62450689409388149</v>
      </c>
      <c r="I102" s="625">
        <f t="shared" si="13"/>
        <v>0.31513256516723942</v>
      </c>
      <c r="J102" s="625">
        <f t="shared" si="14"/>
        <v>0.15337847440863978</v>
      </c>
      <c r="K102" s="626">
        <f t="shared" si="15"/>
        <v>0.11987600900880038</v>
      </c>
      <c r="L102" s="627">
        <f t="shared" si="16"/>
        <v>7.0669262952786249E-2</v>
      </c>
      <c r="M102" s="627">
        <f t="shared" si="17"/>
        <v>1.4657328612429741E-2</v>
      </c>
      <c r="N102" s="620"/>
      <c r="O102" s="9"/>
      <c r="P102" s="9"/>
      <c r="Q102" s="230"/>
      <c r="R102" s="230"/>
    </row>
    <row r="103" spans="1:18" s="476" customFormat="1" x14ac:dyDescent="0.3">
      <c r="A103" s="489" t="s">
        <v>135</v>
      </c>
      <c r="B103" s="618" t="str">
        <f t="shared" si="11"/>
        <v>District 2</v>
      </c>
      <c r="C103" s="619">
        <v>396734</v>
      </c>
      <c r="D103" s="619">
        <v>401038</v>
      </c>
      <c r="E103" s="619">
        <v>401720</v>
      </c>
      <c r="F103" s="619">
        <v>399482</v>
      </c>
      <c r="G103" s="619">
        <v>423262</v>
      </c>
      <c r="H103" s="625">
        <f t="shared" si="12"/>
        <v>0.74463016825071637</v>
      </c>
      <c r="I103" s="625">
        <f t="shared" si="13"/>
        <v>0.29243657516755406</v>
      </c>
      <c r="J103" s="625">
        <f t="shared" si="14"/>
        <v>0.2233890504752149</v>
      </c>
      <c r="K103" s="626">
        <f t="shared" si="15"/>
        <v>0.21391193924293306</v>
      </c>
      <c r="L103" s="627">
        <f t="shared" si="16"/>
        <v>7.17552707587054E-2</v>
      </c>
      <c r="M103" s="627">
        <f t="shared" si="17"/>
        <v>1.3538730331831207E-2</v>
      </c>
      <c r="N103" s="620"/>
      <c r="O103" s="9"/>
      <c r="P103" s="9"/>
      <c r="Q103" s="230"/>
      <c r="R103" s="230"/>
    </row>
    <row r="104" spans="1:18" s="476" customFormat="1" x14ac:dyDescent="0.3">
      <c r="A104" s="489" t="s">
        <v>46</v>
      </c>
      <c r="B104" s="618" t="str">
        <f t="shared" si="11"/>
        <v>District 5</v>
      </c>
      <c r="C104" s="619">
        <v>14776444</v>
      </c>
      <c r="D104" s="619">
        <v>14723818</v>
      </c>
      <c r="E104" s="619">
        <v>14872278</v>
      </c>
      <c r="F104" s="619">
        <v>15194907</v>
      </c>
      <c r="G104" s="619">
        <v>15688513</v>
      </c>
      <c r="H104" s="625">
        <f t="shared" si="12"/>
        <v>1.3535735426939868</v>
      </c>
      <c r="I104" s="625">
        <f t="shared" si="13"/>
        <v>0.70952923730475792</v>
      </c>
      <c r="J104" s="625">
        <f t="shared" si="14"/>
        <v>0.35372777389704979</v>
      </c>
      <c r="K104" s="626">
        <f t="shared" si="15"/>
        <v>0.25990241866918889</v>
      </c>
      <c r="L104" s="627">
        <f t="shared" si="16"/>
        <v>9.4261921440631072E-2</v>
      </c>
      <c r="M104" s="627">
        <f t="shared" si="17"/>
        <v>1.49160122696483E-2</v>
      </c>
      <c r="N104" s="620"/>
      <c r="O104" s="9"/>
      <c r="P104" s="9"/>
      <c r="Q104" s="230"/>
      <c r="R104" s="230"/>
    </row>
    <row r="105" spans="1:18" s="476" customFormat="1" x14ac:dyDescent="0.3">
      <c r="A105" s="489" t="s">
        <v>136</v>
      </c>
      <c r="B105" s="618" t="str">
        <f t="shared" ref="B105:B107" si="18">VLOOKUP(A105,LIST_DISTRICT_LOOKUP,2,)</f>
        <v>District 3</v>
      </c>
      <c r="C105" s="619">
        <v>1056649</v>
      </c>
      <c r="D105" s="619">
        <v>1076469</v>
      </c>
      <c r="E105" s="619">
        <v>1071659</v>
      </c>
      <c r="F105" s="619">
        <v>1129047</v>
      </c>
      <c r="G105" s="619">
        <v>1159406</v>
      </c>
      <c r="H105" s="625">
        <f t="shared" ref="H105:H107" si="19">C189/((SUM($C105:$G105)*365.25)/10^6)</f>
        <v>0.68929348281497338</v>
      </c>
      <c r="I105" s="625">
        <f t="shared" ref="I105:I107" si="20">Q189/((SUM($C105:$G105)*365.25)/10^6)</f>
        <v>0.35785446179403535</v>
      </c>
      <c r="J105" s="625">
        <f t="shared" ref="J105:J107" si="21">H189/((SUM($C105:$G105)*365.25)/10^6)</f>
        <v>0.1809208490685722</v>
      </c>
      <c r="K105" s="626">
        <f t="shared" ref="K105:K107" si="22">G189/((SUM($C105:$G105)*365.25)/10^6)</f>
        <v>0.1584926446385839</v>
      </c>
      <c r="L105" s="627">
        <f t="shared" ref="L105:L107" si="23">F189/((SUM($C105:$G105)*365.25)/10^6)</f>
        <v>3.8875554345313035E-2</v>
      </c>
      <c r="M105" s="627">
        <f t="shared" ref="M105:M107" si="24">N189/((SUM($C105:$G105)*365.25)/10^6)</f>
        <v>8.971281771995316E-3</v>
      </c>
      <c r="N105" s="620"/>
      <c r="O105" s="9"/>
      <c r="P105" s="9"/>
      <c r="Q105" s="230"/>
      <c r="R105" s="230"/>
    </row>
    <row r="106" spans="1:18" s="476" customFormat="1" x14ac:dyDescent="0.3">
      <c r="A106" s="489" t="s">
        <v>137</v>
      </c>
      <c r="B106" s="618" t="str">
        <f t="shared" si="18"/>
        <v>District 3</v>
      </c>
      <c r="C106" s="619">
        <v>3110393</v>
      </c>
      <c r="D106" s="619">
        <v>3182750</v>
      </c>
      <c r="E106" s="619">
        <v>3213611</v>
      </c>
      <c r="F106" s="619">
        <v>3377661</v>
      </c>
      <c r="G106" s="619">
        <v>3523528</v>
      </c>
      <c r="H106" s="625">
        <f t="shared" si="19"/>
        <v>0.84565309552729984</v>
      </c>
      <c r="I106" s="625">
        <f t="shared" si="20"/>
        <v>0.47305180067480168</v>
      </c>
      <c r="J106" s="625">
        <f t="shared" si="21"/>
        <v>0.17336889626141763</v>
      </c>
      <c r="K106" s="626">
        <f t="shared" si="22"/>
        <v>0.16001999183320453</v>
      </c>
      <c r="L106" s="627">
        <f t="shared" si="23"/>
        <v>8.8603353142264446E-2</v>
      </c>
      <c r="M106" s="627">
        <f t="shared" si="24"/>
        <v>1.1179707458628471E-2</v>
      </c>
      <c r="N106" s="620"/>
      <c r="O106" s="9"/>
      <c r="P106" s="9"/>
      <c r="Q106" s="230"/>
      <c r="R106" s="230"/>
    </row>
    <row r="107" spans="1:18" s="476" customFormat="1" x14ac:dyDescent="0.3">
      <c r="A107" s="444" t="s">
        <v>138</v>
      </c>
      <c r="B107" s="445" t="str">
        <f t="shared" si="18"/>
        <v>District 3</v>
      </c>
      <c r="C107" s="619">
        <v>1568944</v>
      </c>
      <c r="D107" s="619">
        <v>1558515</v>
      </c>
      <c r="E107" s="619">
        <v>1531842</v>
      </c>
      <c r="F107" s="619">
        <v>1572570</v>
      </c>
      <c r="G107" s="619">
        <v>1606199</v>
      </c>
      <c r="H107" s="625">
        <f t="shared" si="19"/>
        <v>0.48692650068985721</v>
      </c>
      <c r="I107" s="625">
        <f t="shared" si="20"/>
        <v>0.24940137840212198</v>
      </c>
      <c r="J107" s="625">
        <f t="shared" si="21"/>
        <v>0.12225557764809901</v>
      </c>
      <c r="K107" s="626">
        <f t="shared" si="22"/>
        <v>0.10269468522440317</v>
      </c>
      <c r="L107" s="627">
        <f t="shared" si="23"/>
        <v>4.7155722807123907E-2</v>
      </c>
      <c r="M107" s="627">
        <f t="shared" si="24"/>
        <v>9.7804462118479211E-3</v>
      </c>
      <c r="N107" s="620"/>
      <c r="O107" s="9"/>
      <c r="P107" s="9"/>
      <c r="Q107" s="230"/>
      <c r="R107" s="230"/>
    </row>
    <row r="108" spans="1:18" s="476" customFormat="1" x14ac:dyDescent="0.3">
      <c r="A108" s="628" t="s">
        <v>139</v>
      </c>
      <c r="B108" s="629"/>
      <c r="C108" s="629"/>
      <c r="D108" s="629"/>
      <c r="E108" s="629"/>
      <c r="F108" s="629"/>
      <c r="G108" s="629"/>
      <c r="H108" s="629"/>
      <c r="I108" s="629"/>
      <c r="J108" s="629"/>
      <c r="K108" s="629"/>
      <c r="L108" s="629"/>
      <c r="M108" s="629"/>
      <c r="N108" s="69"/>
      <c r="O108" s="310"/>
      <c r="P108" s="310"/>
      <c r="Q108" s="311"/>
      <c r="R108" s="311"/>
    </row>
    <row r="109" spans="1:18" s="476" customFormat="1" x14ac:dyDescent="0.3">
      <c r="A109" s="437" t="s">
        <v>8980</v>
      </c>
      <c r="B109" s="437"/>
      <c r="C109" s="438">
        <f>SUM(C41:C107)</f>
        <v>525630013</v>
      </c>
      <c r="D109" s="438">
        <f>SUM(D41:D107)</f>
        <v>522879156</v>
      </c>
      <c r="E109" s="438">
        <f>SUM(E41:E107)</f>
        <v>527950180</v>
      </c>
      <c r="F109" s="438">
        <f>SUM(F41:F107)</f>
        <v>550795629</v>
      </c>
      <c r="G109" s="438">
        <f>SUM(G41:G107)</f>
        <v>566360172</v>
      </c>
      <c r="H109" s="630">
        <f>C193/((SUM($C109:$G109)*365.25)/10^6)</f>
        <v>1.5722672260683976</v>
      </c>
      <c r="I109" s="630">
        <f>Q193/((SUM($C109:$G109)*365.25)/10^6)</f>
        <v>0.85915746425166717</v>
      </c>
      <c r="J109" s="630">
        <f>H193/((SUM($C109:$G109)*365.25)/10^6)</f>
        <v>0.44415016371446486</v>
      </c>
      <c r="K109" s="630">
        <f>G193/((SUM($C109:$G109)*365.25)/10^6)</f>
        <v>0.2566984946387012</v>
      </c>
      <c r="L109" s="631">
        <f>F193/((SUM($C109:$G109)*365.25)/10^6)</f>
        <v>8.4910911236235287E-2</v>
      </c>
      <c r="M109" s="631">
        <f>N193/((SUM($C109:$G109)*365.25)/10^6)</f>
        <v>1.1911454156471126E-2</v>
      </c>
      <c r="N109" s="621"/>
      <c r="O109" s="9"/>
      <c r="P109" s="9"/>
      <c r="Q109" s="230"/>
      <c r="R109" s="230"/>
    </row>
    <row r="110" spans="1:18" s="476" customFormat="1" x14ac:dyDescent="0.3">
      <c r="A110" s="167"/>
      <c r="B110" s="167"/>
      <c r="C110" s="167"/>
      <c r="D110" s="167"/>
      <c r="E110" s="167"/>
      <c r="F110" s="167"/>
      <c r="G110" s="167"/>
      <c r="H110" s="230"/>
      <c r="I110" s="230"/>
      <c r="J110" s="230"/>
      <c r="K110" s="230"/>
      <c r="L110" s="230"/>
      <c r="M110" s="230"/>
      <c r="N110" s="11"/>
      <c r="O110" s="9"/>
      <c r="P110" s="9"/>
      <c r="Q110" s="230"/>
      <c r="R110" s="230"/>
    </row>
    <row r="111" spans="1:18" s="476" customFormat="1" x14ac:dyDescent="0.3">
      <c r="A111" s="9"/>
      <c r="B111" s="614" t="s">
        <v>165</v>
      </c>
      <c r="C111" s="622">
        <f>SUMIF($B$41:$B$107,$B111,C$41:C$107)</f>
        <v>76359237</v>
      </c>
      <c r="D111" s="622">
        <f t="shared" ref="D111:F111" si="25">SUMIF($B$41:$B$107,$B111,D$41:D$107)</f>
        <v>75114744</v>
      </c>
      <c r="E111" s="622">
        <f t="shared" si="25"/>
        <v>76185825</v>
      </c>
      <c r="F111" s="622">
        <f t="shared" si="25"/>
        <v>82365604</v>
      </c>
      <c r="G111" s="622">
        <f>SUMIF($B$41:$B$107,$B111,G$41:G$107)</f>
        <v>85571731</v>
      </c>
      <c r="H111" s="632">
        <f t="shared" ref="H111:H118" si="26">C195/((SUM($C111:$G111)*365.25)/10^6)</f>
        <v>1.1573247442336256</v>
      </c>
      <c r="I111" s="632">
        <f t="shared" ref="I111:I118" si="27">Q195/((SUM($C111:$G111)*365.25)/10^6)</f>
        <v>0.60862253822806101</v>
      </c>
      <c r="J111" s="632">
        <f t="shared" ref="J111:J118" si="28">H195/((SUM($C111:$G111)*365.25)/10^6)</f>
        <v>0.32825379502344676</v>
      </c>
      <c r="K111" s="632">
        <f t="shared" ref="K111:K118" si="29">G195/((SUM($C111:$G111)*365.25)/10^6)</f>
        <v>0.20843389299433157</v>
      </c>
      <c r="L111" s="632">
        <f t="shared" ref="L111:L118" si="30">F195/((SUM($C111:$G111)*365.25)/10^6)</f>
        <v>6.9941658286041597E-2</v>
      </c>
      <c r="M111" s="632">
        <f t="shared" ref="M111:M118" si="31">N195/((SUM($C111:$G111)*365.25)/10^6)</f>
        <v>1.22290629518539E-2</v>
      </c>
      <c r="N111" s="623"/>
      <c r="O111" s="9"/>
      <c r="P111" s="9"/>
      <c r="Q111" s="230"/>
      <c r="R111" s="230"/>
    </row>
    <row r="112" spans="1:18" s="476" customFormat="1" x14ac:dyDescent="0.3">
      <c r="A112" s="9"/>
      <c r="B112" s="614" t="s">
        <v>166</v>
      </c>
      <c r="C112" s="622">
        <f t="shared" ref="C112:G117" si="32">SUMIF($B$41:$B$107,$B112,C$41:C$107)</f>
        <v>67754862</v>
      </c>
      <c r="D112" s="622">
        <f t="shared" si="32"/>
        <v>67041473</v>
      </c>
      <c r="E112" s="622">
        <f t="shared" si="32"/>
        <v>68027860</v>
      </c>
      <c r="F112" s="622">
        <f t="shared" si="32"/>
        <v>70146179</v>
      </c>
      <c r="G112" s="622">
        <f>SUMIF($B$41:$B$107,$B112,G$41:G$107)</f>
        <v>72582807</v>
      </c>
      <c r="H112" s="632">
        <f t="shared" si="26"/>
        <v>1.3361349465927308</v>
      </c>
      <c r="I112" s="632">
        <f t="shared" si="27"/>
        <v>0.71927443827358784</v>
      </c>
      <c r="J112" s="632">
        <f t="shared" si="28"/>
        <v>0.38082357599105549</v>
      </c>
      <c r="K112" s="632">
        <f t="shared" si="29"/>
        <v>0.23317669492180926</v>
      </c>
      <c r="L112" s="632">
        <f t="shared" si="30"/>
        <v>7.1347473250794852E-2</v>
      </c>
      <c r="M112" s="632">
        <f t="shared" si="31"/>
        <v>1.2098566535698361E-2</v>
      </c>
      <c r="N112" s="623"/>
      <c r="O112" s="9"/>
      <c r="P112" s="9"/>
      <c r="Q112" s="230"/>
      <c r="R112" s="230"/>
    </row>
    <row r="113" spans="1:18" s="476" customFormat="1" x14ac:dyDescent="0.3">
      <c r="A113" s="9"/>
      <c r="B113" s="614" t="s">
        <v>167</v>
      </c>
      <c r="C113" s="622">
        <f t="shared" si="32"/>
        <v>47404457</v>
      </c>
      <c r="D113" s="622">
        <f t="shared" si="32"/>
        <v>47571828</v>
      </c>
      <c r="E113" s="622">
        <f t="shared" si="32"/>
        <v>48049091</v>
      </c>
      <c r="F113" s="622">
        <f t="shared" si="32"/>
        <v>48758107</v>
      </c>
      <c r="G113" s="622">
        <f>SUMIF($B$41:$B$107,$B113,G$41:G$107)</f>
        <v>49962796</v>
      </c>
      <c r="H113" s="632">
        <f t="shared" si="26"/>
        <v>1.3262500575121767</v>
      </c>
      <c r="I113" s="632">
        <f t="shared" si="27"/>
        <v>0.73076542385870114</v>
      </c>
      <c r="J113" s="632">
        <f t="shared" si="28"/>
        <v>0.35346282648012495</v>
      </c>
      <c r="K113" s="632">
        <f t="shared" si="29"/>
        <v>0.2366762623448142</v>
      </c>
      <c r="L113" s="632">
        <f t="shared" si="30"/>
        <v>7.3841000597578171E-2</v>
      </c>
      <c r="M113" s="632">
        <f t="shared" si="31"/>
        <v>1.1733017886363648E-2</v>
      </c>
      <c r="N113" s="623"/>
      <c r="O113" s="9"/>
      <c r="P113" s="9"/>
      <c r="Q113" s="230"/>
      <c r="R113" s="230"/>
    </row>
    <row r="114" spans="1:18" s="476" customFormat="1" x14ac:dyDescent="0.3">
      <c r="A114" s="9"/>
      <c r="B114" s="614" t="s">
        <v>168</v>
      </c>
      <c r="C114" s="622">
        <f t="shared" si="32"/>
        <v>93612824</v>
      </c>
      <c r="D114" s="622">
        <f t="shared" si="32"/>
        <v>94740262</v>
      </c>
      <c r="E114" s="622">
        <f t="shared" si="32"/>
        <v>95292682</v>
      </c>
      <c r="F114" s="622">
        <f t="shared" si="32"/>
        <v>98241898</v>
      </c>
      <c r="G114" s="622">
        <f>SUMIF($B$41:$B$107,$B114,G$41:G$107)</f>
        <v>101128491</v>
      </c>
      <c r="H114" s="632">
        <f t="shared" si="26"/>
        <v>1.6659066376524931</v>
      </c>
      <c r="I114" s="632">
        <f t="shared" si="27"/>
        <v>0.91663352410441334</v>
      </c>
      <c r="J114" s="632">
        <f t="shared" si="28"/>
        <v>0.48334203512022172</v>
      </c>
      <c r="K114" s="632">
        <f t="shared" si="29"/>
        <v>0.26018915280658994</v>
      </c>
      <c r="L114" s="632">
        <f t="shared" si="30"/>
        <v>7.6606243604580598E-2</v>
      </c>
      <c r="M114" s="632">
        <f t="shared" si="31"/>
        <v>1.0571264840735686E-2</v>
      </c>
      <c r="N114" s="623"/>
      <c r="O114" s="9"/>
      <c r="P114" s="9"/>
      <c r="Q114" s="230"/>
      <c r="R114" s="230"/>
    </row>
    <row r="115" spans="1:18" s="476" customFormat="1" x14ac:dyDescent="0.3">
      <c r="A115" s="9"/>
      <c r="B115" s="614" t="s">
        <v>60</v>
      </c>
      <c r="C115" s="622">
        <f t="shared" si="32"/>
        <v>108708060</v>
      </c>
      <c r="D115" s="622">
        <f t="shared" si="32"/>
        <v>109059024</v>
      </c>
      <c r="E115" s="622">
        <f t="shared" si="32"/>
        <v>110398014</v>
      </c>
      <c r="F115" s="622">
        <f t="shared" si="32"/>
        <v>116173358</v>
      </c>
      <c r="G115" s="622">
        <f>SUMIF($B$41:$B$107,$B115,G$41:G$107)</f>
        <v>119619203</v>
      </c>
      <c r="H115" s="632">
        <f t="shared" si="26"/>
        <v>1.3928405218841713</v>
      </c>
      <c r="I115" s="632">
        <f t="shared" si="27"/>
        <v>0.72981823717220418</v>
      </c>
      <c r="J115" s="632">
        <f t="shared" si="28"/>
        <v>0.40467404674961699</v>
      </c>
      <c r="K115" s="632">
        <f t="shared" si="29"/>
        <v>0.24118198402678806</v>
      </c>
      <c r="L115" s="632">
        <f t="shared" si="30"/>
        <v>8.4603028092488639E-2</v>
      </c>
      <c r="M115" s="632">
        <f t="shared" si="31"/>
        <v>1.159304705829247E-2</v>
      </c>
      <c r="N115" s="623"/>
      <c r="O115" s="9"/>
      <c r="P115" s="9"/>
      <c r="Q115" s="230"/>
      <c r="R115" s="230"/>
    </row>
    <row r="116" spans="1:18" s="476" customFormat="1" x14ac:dyDescent="0.3">
      <c r="A116" s="9"/>
      <c r="B116" s="614" t="s">
        <v>169</v>
      </c>
      <c r="C116" s="622">
        <f t="shared" si="32"/>
        <v>56238790</v>
      </c>
      <c r="D116" s="622">
        <f t="shared" si="32"/>
        <v>53925108</v>
      </c>
      <c r="E116" s="622">
        <f t="shared" si="32"/>
        <v>53998626</v>
      </c>
      <c r="F116" s="622">
        <f t="shared" si="32"/>
        <v>56338243</v>
      </c>
      <c r="G116" s="622">
        <f t="shared" si="32"/>
        <v>56660020</v>
      </c>
      <c r="H116" s="632">
        <f t="shared" si="26"/>
        <v>2.7621730293695532</v>
      </c>
      <c r="I116" s="632">
        <f t="shared" si="27"/>
        <v>1.7280436119087585</v>
      </c>
      <c r="J116" s="632">
        <f t="shared" si="28"/>
        <v>0.68986413081928699</v>
      </c>
      <c r="K116" s="632">
        <f t="shared" si="29"/>
        <v>0.33430805703734601</v>
      </c>
      <c r="L116" s="632">
        <f t="shared" si="30"/>
        <v>9.2331572529860614E-2</v>
      </c>
      <c r="M116" s="632">
        <f t="shared" si="31"/>
        <v>1.2920690795876504E-2</v>
      </c>
      <c r="N116" s="623"/>
      <c r="O116" s="9"/>
      <c r="P116" s="9"/>
      <c r="Q116" s="230"/>
      <c r="R116" s="230"/>
    </row>
    <row r="117" spans="1:18" s="476" customFormat="1" x14ac:dyDescent="0.3">
      <c r="A117" s="9"/>
      <c r="B117" s="614" t="s">
        <v>170</v>
      </c>
      <c r="C117" s="622">
        <f t="shared" si="32"/>
        <v>75551783</v>
      </c>
      <c r="D117" s="622">
        <f t="shared" si="32"/>
        <v>75426717</v>
      </c>
      <c r="E117" s="622">
        <f t="shared" si="32"/>
        <v>75998082</v>
      </c>
      <c r="F117" s="622">
        <f t="shared" si="32"/>
        <v>78772240</v>
      </c>
      <c r="G117" s="622">
        <f t="shared" si="32"/>
        <v>80835124</v>
      </c>
      <c r="H117" s="632">
        <f t="shared" si="26"/>
        <v>1.6534515112000288</v>
      </c>
      <c r="I117" s="632">
        <f t="shared" si="27"/>
        <v>0.81478168652970095</v>
      </c>
      <c r="J117" s="632">
        <f t="shared" si="28"/>
        <v>0.50852059973656083</v>
      </c>
      <c r="K117" s="632">
        <f t="shared" si="29"/>
        <v>0.30226674646959623</v>
      </c>
      <c r="L117" s="632">
        <f t="shared" si="30"/>
        <v>0.1247806421285805</v>
      </c>
      <c r="M117" s="632">
        <f t="shared" si="31"/>
        <v>1.2946195233046437E-2</v>
      </c>
      <c r="N117" s="623"/>
      <c r="O117" s="9"/>
      <c r="P117" s="9"/>
      <c r="Q117" s="230"/>
      <c r="R117" s="230"/>
    </row>
    <row r="118" spans="1:18" s="476" customFormat="1" x14ac:dyDescent="0.3">
      <c r="A118" s="9"/>
      <c r="B118" s="437" t="s">
        <v>8981</v>
      </c>
      <c r="C118" s="438">
        <f>SUM(C111:C117)</f>
        <v>525630013</v>
      </c>
      <c r="D118" s="438">
        <f t="shared" ref="D118:G118" si="33">SUM(D111:D117)</f>
        <v>522879156</v>
      </c>
      <c r="E118" s="438">
        <f t="shared" si="33"/>
        <v>527950180</v>
      </c>
      <c r="F118" s="438">
        <f t="shared" si="33"/>
        <v>550795629</v>
      </c>
      <c r="G118" s="438">
        <f t="shared" si="33"/>
        <v>566360172</v>
      </c>
      <c r="H118" s="633">
        <f t="shared" si="26"/>
        <v>1.5722672260683976</v>
      </c>
      <c r="I118" s="633">
        <f t="shared" si="27"/>
        <v>0.85915746425166717</v>
      </c>
      <c r="J118" s="633">
        <f t="shared" si="28"/>
        <v>0.44415016371446486</v>
      </c>
      <c r="K118" s="633">
        <f t="shared" si="29"/>
        <v>0.2566984946387012</v>
      </c>
      <c r="L118" s="633">
        <f t="shared" si="30"/>
        <v>8.4910911236235287E-2</v>
      </c>
      <c r="M118" s="633">
        <f t="shared" si="31"/>
        <v>1.1911454156471126E-2</v>
      </c>
      <c r="N118" s="621"/>
      <c r="O118" s="9"/>
      <c r="P118" s="9"/>
      <c r="Q118" s="230"/>
      <c r="R118" s="230"/>
    </row>
    <row r="119" spans="1:18" s="476" customFormat="1" x14ac:dyDescent="0.3">
      <c r="A119" s="9"/>
      <c r="B119" s="9"/>
      <c r="C119" s="624" t="b">
        <f t="shared" ref="C119:M119" si="34">C118=C109</f>
        <v>1</v>
      </c>
      <c r="D119" s="624" t="b">
        <f t="shared" si="34"/>
        <v>1</v>
      </c>
      <c r="E119" s="624" t="b">
        <f t="shared" si="34"/>
        <v>1</v>
      </c>
      <c r="F119" s="624" t="b">
        <f t="shared" si="34"/>
        <v>1</v>
      </c>
      <c r="G119" s="624" t="b">
        <f t="shared" si="34"/>
        <v>1</v>
      </c>
      <c r="H119" s="624" t="b">
        <f t="shared" si="34"/>
        <v>1</v>
      </c>
      <c r="I119" s="624" t="b">
        <f t="shared" si="34"/>
        <v>1</v>
      </c>
      <c r="J119" s="624" t="b">
        <f t="shared" si="34"/>
        <v>1</v>
      </c>
      <c r="K119" s="624" t="b">
        <f t="shared" si="34"/>
        <v>1</v>
      </c>
      <c r="L119" s="624" t="b">
        <f t="shared" si="34"/>
        <v>1</v>
      </c>
      <c r="M119" s="624" t="b">
        <f t="shared" si="34"/>
        <v>1</v>
      </c>
      <c r="N119" s="296"/>
      <c r="O119" s="9"/>
      <c r="P119" s="9"/>
      <c r="Q119" s="230"/>
      <c r="R119" s="230"/>
    </row>
    <row r="120" spans="1:18" s="476" customFormat="1" x14ac:dyDescent="0.3">
      <c r="A120" s="9"/>
      <c r="B120" s="9"/>
      <c r="C120" s="171"/>
      <c r="D120" s="171"/>
      <c r="E120" s="172"/>
      <c r="F120" s="171"/>
      <c r="G120" s="171"/>
      <c r="H120" s="9"/>
      <c r="I120" s="9"/>
      <c r="J120" s="9"/>
      <c r="K120" s="9"/>
      <c r="L120" s="9"/>
      <c r="M120" s="9"/>
      <c r="N120" s="9"/>
      <c r="O120" s="9"/>
      <c r="P120" s="9"/>
      <c r="Q120" s="230"/>
      <c r="R120" s="230"/>
    </row>
    <row r="121" spans="1:18" s="476" customFormat="1" x14ac:dyDescent="0.3">
      <c r="A121" s="37" t="s">
        <v>9156</v>
      </c>
      <c r="B121" s="38"/>
      <c r="C121" s="38"/>
      <c r="D121" s="38"/>
      <c r="E121" s="38"/>
      <c r="F121" s="38"/>
      <c r="G121" s="38"/>
      <c r="H121" s="38"/>
      <c r="I121" s="38"/>
      <c r="J121" s="38"/>
      <c r="K121" s="38"/>
      <c r="L121" s="38"/>
      <c r="M121" s="38"/>
      <c r="N121" s="38"/>
      <c r="O121" s="38"/>
      <c r="P121" s="38"/>
      <c r="Q121" s="38"/>
      <c r="R121" s="38"/>
    </row>
    <row r="122" spans="1:18" s="476" customFormat="1" x14ac:dyDescent="0.3">
      <c r="A122" s="139" t="s">
        <v>9157</v>
      </c>
      <c r="B122" s="230"/>
      <c r="C122" s="230"/>
      <c r="D122" s="230"/>
      <c r="E122" s="230"/>
      <c r="F122" s="230"/>
      <c r="G122" s="230"/>
      <c r="H122" s="230"/>
      <c r="I122" s="230"/>
      <c r="J122" s="230"/>
      <c r="K122" s="230"/>
      <c r="L122" s="230"/>
      <c r="M122" s="230"/>
      <c r="N122" s="230"/>
      <c r="O122" s="230"/>
      <c r="P122" s="230"/>
      <c r="Q122" s="230"/>
      <c r="R122" s="230"/>
    </row>
    <row r="123" spans="1:18" s="476" customFormat="1" x14ac:dyDescent="0.3">
      <c r="A123" s="9"/>
      <c r="B123" s="9"/>
      <c r="C123" s="9"/>
      <c r="D123" s="9"/>
      <c r="E123" s="9"/>
      <c r="F123" s="9"/>
      <c r="G123" s="9"/>
      <c r="H123" s="9"/>
      <c r="I123" s="9"/>
      <c r="J123" s="9"/>
      <c r="K123" s="9"/>
      <c r="L123" s="9"/>
      <c r="M123" s="9"/>
      <c r="N123" s="9"/>
      <c r="O123" s="9"/>
      <c r="P123" s="9"/>
      <c r="Q123" s="9"/>
      <c r="R123" s="230"/>
    </row>
    <row r="124" spans="1:18" s="476" customFormat="1" ht="57.6" x14ac:dyDescent="0.3">
      <c r="A124" s="439" t="s">
        <v>9158</v>
      </c>
      <c r="B124" s="439" t="s">
        <v>9159</v>
      </c>
      <c r="C124" s="439" t="s">
        <v>9160</v>
      </c>
      <c r="D124" s="439" t="s">
        <v>9161</v>
      </c>
      <c r="E124" s="439" t="s">
        <v>9162</v>
      </c>
      <c r="F124" s="439" t="s">
        <v>9163</v>
      </c>
      <c r="G124" s="439" t="s">
        <v>9164</v>
      </c>
      <c r="H124" s="439" t="s">
        <v>9165</v>
      </c>
      <c r="I124" s="439" t="s">
        <v>9166</v>
      </c>
      <c r="J124" s="439" t="s">
        <v>9167</v>
      </c>
      <c r="K124" s="439" t="s">
        <v>9168</v>
      </c>
      <c r="L124" s="439" t="s">
        <v>9169</v>
      </c>
      <c r="M124" s="439" t="s">
        <v>9170</v>
      </c>
      <c r="N124" s="439" t="s">
        <v>9171</v>
      </c>
      <c r="O124" s="439" t="s">
        <v>9172</v>
      </c>
      <c r="P124" s="439" t="s">
        <v>9173</v>
      </c>
      <c r="Q124" s="439" t="s">
        <v>9174</v>
      </c>
      <c r="R124" s="230"/>
    </row>
    <row r="125" spans="1:18" s="476" customFormat="1" x14ac:dyDescent="0.3">
      <c r="A125" s="387" t="s">
        <v>85</v>
      </c>
      <c r="B125" s="618" t="str">
        <f>VLOOKUP(A125,LIST_DISTRICT_LOOKUP,2,)</f>
        <v>District 2</v>
      </c>
      <c r="C125" s="634">
        <v>22328</v>
      </c>
      <c r="D125" s="634">
        <v>42234</v>
      </c>
      <c r="E125" s="634">
        <v>10838</v>
      </c>
      <c r="F125" s="634">
        <v>1096</v>
      </c>
      <c r="G125" s="634">
        <v>4259</v>
      </c>
      <c r="H125" s="634">
        <v>6569</v>
      </c>
      <c r="I125" s="634">
        <v>16638</v>
      </c>
      <c r="J125" s="634">
        <v>11089</v>
      </c>
      <c r="K125" s="634">
        <v>1328</v>
      </c>
      <c r="L125" s="634">
        <v>5256</v>
      </c>
      <c r="M125" s="634">
        <v>10054</v>
      </c>
      <c r="N125" s="634">
        <v>138</v>
      </c>
      <c r="O125" s="634">
        <v>164</v>
      </c>
      <c r="P125" s="634">
        <v>99</v>
      </c>
      <c r="Q125" s="436">
        <f>C125-E125</f>
        <v>11490</v>
      </c>
      <c r="R125" s="230"/>
    </row>
    <row r="126" spans="1:18" s="476" customFormat="1" x14ac:dyDescent="0.3">
      <c r="A126" s="387" t="s">
        <v>86</v>
      </c>
      <c r="B126" s="618" t="str">
        <f t="shared" ref="B126:B188" si="35">VLOOKUP(A126,LIST_DISTRICT_LOOKUP,2,)</f>
        <v>District 2</v>
      </c>
      <c r="C126" s="634">
        <v>1486</v>
      </c>
      <c r="D126" s="634">
        <v>2312</v>
      </c>
      <c r="E126" s="634">
        <v>807</v>
      </c>
      <c r="F126" s="634">
        <v>132</v>
      </c>
      <c r="G126" s="634">
        <v>350</v>
      </c>
      <c r="H126" s="634">
        <v>476</v>
      </c>
      <c r="I126" s="634">
        <v>1392</v>
      </c>
      <c r="J126" s="634">
        <v>853</v>
      </c>
      <c r="K126" s="634">
        <v>174</v>
      </c>
      <c r="L126" s="634">
        <v>463</v>
      </c>
      <c r="M126" s="634">
        <v>755</v>
      </c>
      <c r="N126" s="634">
        <v>33</v>
      </c>
      <c r="O126" s="634">
        <v>43</v>
      </c>
      <c r="P126" s="634">
        <v>20</v>
      </c>
      <c r="Q126" s="436">
        <f t="shared" ref="Q126:Q189" si="36">C126-E126</f>
        <v>679</v>
      </c>
      <c r="R126" s="230"/>
    </row>
    <row r="127" spans="1:18" s="476" customFormat="1" x14ac:dyDescent="0.3">
      <c r="A127" s="387" t="s">
        <v>87</v>
      </c>
      <c r="B127" s="618" t="str">
        <f t="shared" si="35"/>
        <v>District 3</v>
      </c>
      <c r="C127" s="634">
        <v>17027</v>
      </c>
      <c r="D127" s="634">
        <v>31647</v>
      </c>
      <c r="E127" s="634">
        <v>7232</v>
      </c>
      <c r="F127" s="634">
        <v>1015</v>
      </c>
      <c r="G127" s="634">
        <v>2439</v>
      </c>
      <c r="H127" s="634">
        <v>4534</v>
      </c>
      <c r="I127" s="634">
        <v>11161</v>
      </c>
      <c r="J127" s="634">
        <v>7196</v>
      </c>
      <c r="K127" s="634">
        <v>1273</v>
      </c>
      <c r="L127" s="634">
        <v>3024</v>
      </c>
      <c r="M127" s="634">
        <v>6864</v>
      </c>
      <c r="N127" s="634">
        <v>130</v>
      </c>
      <c r="O127" s="634">
        <v>136</v>
      </c>
      <c r="P127" s="634">
        <v>73</v>
      </c>
      <c r="Q127" s="436">
        <f t="shared" si="36"/>
        <v>9795</v>
      </c>
      <c r="R127" s="230"/>
    </row>
    <row r="128" spans="1:18" s="476" customFormat="1" x14ac:dyDescent="0.3">
      <c r="A128" s="387" t="s">
        <v>88</v>
      </c>
      <c r="B128" s="618" t="str">
        <f t="shared" si="35"/>
        <v>District 2</v>
      </c>
      <c r="C128" s="634">
        <v>1485</v>
      </c>
      <c r="D128" s="634">
        <v>2421</v>
      </c>
      <c r="E128" s="634">
        <v>663</v>
      </c>
      <c r="F128" s="634">
        <v>77</v>
      </c>
      <c r="G128" s="634">
        <v>308</v>
      </c>
      <c r="H128" s="634">
        <v>370</v>
      </c>
      <c r="I128" s="634">
        <v>1050</v>
      </c>
      <c r="J128" s="634">
        <v>676</v>
      </c>
      <c r="K128" s="634">
        <v>96</v>
      </c>
      <c r="L128" s="634">
        <v>419</v>
      </c>
      <c r="M128" s="634">
        <v>535</v>
      </c>
      <c r="N128" s="634">
        <v>30</v>
      </c>
      <c r="O128" s="634">
        <v>32</v>
      </c>
      <c r="P128" s="634">
        <v>19</v>
      </c>
      <c r="Q128" s="436">
        <f t="shared" si="36"/>
        <v>822</v>
      </c>
      <c r="R128" s="230"/>
    </row>
    <row r="129" spans="1:18" s="476" customFormat="1" x14ac:dyDescent="0.3">
      <c r="A129" s="387" t="s">
        <v>38</v>
      </c>
      <c r="B129" s="618" t="str">
        <f t="shared" si="35"/>
        <v>District 5</v>
      </c>
      <c r="C129" s="634">
        <v>33015</v>
      </c>
      <c r="D129" s="634">
        <v>60699</v>
      </c>
      <c r="E129" s="634">
        <v>16246</v>
      </c>
      <c r="F129" s="634">
        <v>2450</v>
      </c>
      <c r="G129" s="634">
        <v>5205</v>
      </c>
      <c r="H129" s="634">
        <v>10242</v>
      </c>
      <c r="I129" s="634">
        <v>24011</v>
      </c>
      <c r="J129" s="634">
        <v>15989</v>
      </c>
      <c r="K129" s="634">
        <v>2995</v>
      </c>
      <c r="L129" s="634">
        <v>6522</v>
      </c>
      <c r="M129" s="634">
        <v>14494</v>
      </c>
      <c r="N129" s="634">
        <v>324</v>
      </c>
      <c r="O129" s="634">
        <v>347</v>
      </c>
      <c r="P129" s="634">
        <v>189</v>
      </c>
      <c r="Q129" s="436">
        <f t="shared" si="36"/>
        <v>16769</v>
      </c>
      <c r="R129" s="230"/>
    </row>
    <row r="130" spans="1:18" s="476" customFormat="1" x14ac:dyDescent="0.3">
      <c r="A130" s="387" t="s">
        <v>89</v>
      </c>
      <c r="B130" s="618" t="str">
        <f t="shared" si="35"/>
        <v>District 4</v>
      </c>
      <c r="C130" s="634">
        <v>160341</v>
      </c>
      <c r="D130" s="634">
        <v>311048</v>
      </c>
      <c r="E130" s="634">
        <v>71980</v>
      </c>
      <c r="F130" s="634">
        <v>7593</v>
      </c>
      <c r="G130" s="634">
        <v>23836</v>
      </c>
      <c r="H130" s="634">
        <v>46957</v>
      </c>
      <c r="I130" s="634">
        <v>106490</v>
      </c>
      <c r="J130" s="634">
        <v>70266</v>
      </c>
      <c r="K130" s="634">
        <v>9455</v>
      </c>
      <c r="L130" s="634">
        <v>30638</v>
      </c>
      <c r="M130" s="634">
        <v>66397</v>
      </c>
      <c r="N130" s="634">
        <v>871</v>
      </c>
      <c r="O130" s="634">
        <v>919</v>
      </c>
      <c r="P130" s="634">
        <v>483</v>
      </c>
      <c r="Q130" s="436">
        <f t="shared" si="36"/>
        <v>88361</v>
      </c>
      <c r="R130" s="230"/>
    </row>
    <row r="131" spans="1:18" s="476" customFormat="1" x14ac:dyDescent="0.3">
      <c r="A131" s="387" t="s">
        <v>90</v>
      </c>
      <c r="B131" s="618" t="str">
        <f t="shared" si="35"/>
        <v>District 3</v>
      </c>
      <c r="C131" s="634">
        <v>730</v>
      </c>
      <c r="D131" s="634">
        <v>1002</v>
      </c>
      <c r="E131" s="634">
        <v>358</v>
      </c>
      <c r="F131" s="634">
        <v>77</v>
      </c>
      <c r="G131" s="634">
        <v>175</v>
      </c>
      <c r="H131" s="634">
        <v>150</v>
      </c>
      <c r="I131" s="634">
        <v>549</v>
      </c>
      <c r="J131" s="634">
        <v>374</v>
      </c>
      <c r="K131" s="634">
        <v>102</v>
      </c>
      <c r="L131" s="634">
        <v>237</v>
      </c>
      <c r="M131" s="634">
        <v>210</v>
      </c>
      <c r="N131" s="634">
        <v>15</v>
      </c>
      <c r="O131" s="634">
        <v>16</v>
      </c>
      <c r="P131" s="634">
        <v>9</v>
      </c>
      <c r="Q131" s="436">
        <f t="shared" si="36"/>
        <v>372</v>
      </c>
      <c r="R131" s="230"/>
    </row>
    <row r="132" spans="1:18" s="476" customFormat="1" x14ac:dyDescent="0.3">
      <c r="A132" s="387" t="s">
        <v>91</v>
      </c>
      <c r="B132" s="618" t="str">
        <f t="shared" si="35"/>
        <v>District 1</v>
      </c>
      <c r="C132" s="634">
        <v>9645</v>
      </c>
      <c r="D132" s="634">
        <v>17209</v>
      </c>
      <c r="E132" s="634">
        <v>4508</v>
      </c>
      <c r="F132" s="634">
        <v>561</v>
      </c>
      <c r="G132" s="634">
        <v>1768</v>
      </c>
      <c r="H132" s="634">
        <v>2635</v>
      </c>
      <c r="I132" s="634">
        <v>6670</v>
      </c>
      <c r="J132" s="634">
        <v>4396</v>
      </c>
      <c r="K132" s="634">
        <v>671</v>
      </c>
      <c r="L132" s="634">
        <v>2382</v>
      </c>
      <c r="M132" s="634">
        <v>3617</v>
      </c>
      <c r="N132" s="634">
        <v>102</v>
      </c>
      <c r="O132" s="634">
        <v>108</v>
      </c>
      <c r="P132" s="634">
        <v>67</v>
      </c>
      <c r="Q132" s="436">
        <f t="shared" si="36"/>
        <v>5137</v>
      </c>
      <c r="R132" s="230"/>
    </row>
    <row r="133" spans="1:18" s="476" customFormat="1" x14ac:dyDescent="0.3">
      <c r="A133" s="387" t="s">
        <v>92</v>
      </c>
      <c r="B133" s="618" t="str">
        <f t="shared" si="35"/>
        <v>District 7</v>
      </c>
      <c r="C133" s="634">
        <v>6589</v>
      </c>
      <c r="D133" s="634">
        <v>11512</v>
      </c>
      <c r="E133" s="634">
        <v>3449</v>
      </c>
      <c r="F133" s="634">
        <v>773</v>
      </c>
      <c r="G133" s="634">
        <v>1403</v>
      </c>
      <c r="H133" s="634">
        <v>1711</v>
      </c>
      <c r="I133" s="634">
        <v>5119</v>
      </c>
      <c r="J133" s="634">
        <v>3384</v>
      </c>
      <c r="K133" s="634">
        <v>959</v>
      </c>
      <c r="L133" s="634">
        <v>1866</v>
      </c>
      <c r="M133" s="634">
        <v>2294</v>
      </c>
      <c r="N133" s="634">
        <v>103</v>
      </c>
      <c r="O133" s="634">
        <v>109</v>
      </c>
      <c r="P133" s="634">
        <v>73</v>
      </c>
      <c r="Q133" s="436">
        <f t="shared" si="36"/>
        <v>3140</v>
      </c>
      <c r="R133" s="230"/>
    </row>
    <row r="134" spans="1:18" s="476" customFormat="1" x14ac:dyDescent="0.3">
      <c r="A134" s="387" t="s">
        <v>93</v>
      </c>
      <c r="B134" s="618" t="str">
        <f t="shared" si="35"/>
        <v>District 2</v>
      </c>
      <c r="C134" s="634">
        <v>11133</v>
      </c>
      <c r="D134" s="634">
        <v>20437</v>
      </c>
      <c r="E134" s="634">
        <v>5183</v>
      </c>
      <c r="F134" s="634">
        <v>436</v>
      </c>
      <c r="G134" s="634">
        <v>2394</v>
      </c>
      <c r="H134" s="634">
        <v>2949</v>
      </c>
      <c r="I134" s="634">
        <v>7714</v>
      </c>
      <c r="J134" s="634">
        <v>5113</v>
      </c>
      <c r="K134" s="634">
        <v>516</v>
      </c>
      <c r="L134" s="634">
        <v>3058</v>
      </c>
      <c r="M134" s="634">
        <v>4140</v>
      </c>
      <c r="N134" s="634">
        <v>84</v>
      </c>
      <c r="O134" s="634">
        <v>91</v>
      </c>
      <c r="P134" s="634">
        <v>55</v>
      </c>
      <c r="Q134" s="436">
        <f t="shared" si="36"/>
        <v>5950</v>
      </c>
      <c r="R134" s="230"/>
    </row>
    <row r="135" spans="1:18" s="476" customFormat="1" x14ac:dyDescent="0.3">
      <c r="A135" s="387" t="s">
        <v>94</v>
      </c>
      <c r="B135" s="618" t="str">
        <f t="shared" si="35"/>
        <v>District 1</v>
      </c>
      <c r="C135" s="634">
        <v>17455</v>
      </c>
      <c r="D135" s="634">
        <v>32121</v>
      </c>
      <c r="E135" s="634">
        <v>7896</v>
      </c>
      <c r="F135" s="634">
        <v>755</v>
      </c>
      <c r="G135" s="634">
        <v>3345</v>
      </c>
      <c r="H135" s="634">
        <v>4574</v>
      </c>
      <c r="I135" s="634">
        <v>11288</v>
      </c>
      <c r="J135" s="634">
        <v>7157</v>
      </c>
      <c r="K135" s="634">
        <v>881</v>
      </c>
      <c r="L135" s="634">
        <v>4382</v>
      </c>
      <c r="M135" s="634">
        <v>6025</v>
      </c>
      <c r="N135" s="634">
        <v>168</v>
      </c>
      <c r="O135" s="634">
        <v>194</v>
      </c>
      <c r="P135" s="634">
        <v>105</v>
      </c>
      <c r="Q135" s="436">
        <f t="shared" si="36"/>
        <v>9559</v>
      </c>
      <c r="R135" s="230"/>
    </row>
    <row r="136" spans="1:18" s="476" customFormat="1" x14ac:dyDescent="0.3">
      <c r="A136" s="387" t="s">
        <v>95</v>
      </c>
      <c r="B136" s="618" t="str">
        <f t="shared" si="35"/>
        <v>District 2</v>
      </c>
      <c r="C136" s="634">
        <v>5906</v>
      </c>
      <c r="D136" s="634">
        <v>9946</v>
      </c>
      <c r="E136" s="634">
        <v>2908</v>
      </c>
      <c r="F136" s="634">
        <v>543</v>
      </c>
      <c r="G136" s="634">
        <v>1161</v>
      </c>
      <c r="H136" s="634">
        <v>1630</v>
      </c>
      <c r="I136" s="634">
        <v>4827</v>
      </c>
      <c r="J136" s="634">
        <v>2995</v>
      </c>
      <c r="K136" s="634">
        <v>720</v>
      </c>
      <c r="L136" s="634">
        <v>1568</v>
      </c>
      <c r="M136" s="634">
        <v>2539</v>
      </c>
      <c r="N136" s="634">
        <v>88</v>
      </c>
      <c r="O136" s="634">
        <v>95</v>
      </c>
      <c r="P136" s="634">
        <v>59</v>
      </c>
      <c r="Q136" s="436">
        <f t="shared" si="36"/>
        <v>2998</v>
      </c>
      <c r="R136" s="230"/>
    </row>
    <row r="137" spans="1:18" s="476" customFormat="1" x14ac:dyDescent="0.3">
      <c r="A137" s="387" t="s">
        <v>2561</v>
      </c>
      <c r="B137" s="618" t="str">
        <f t="shared" si="35"/>
        <v>District 1</v>
      </c>
      <c r="C137" s="634">
        <v>1703</v>
      </c>
      <c r="D137" s="634">
        <v>2801</v>
      </c>
      <c r="E137" s="634">
        <v>827</v>
      </c>
      <c r="F137" s="634">
        <v>233</v>
      </c>
      <c r="G137" s="634">
        <v>267</v>
      </c>
      <c r="H137" s="634">
        <v>466</v>
      </c>
      <c r="I137" s="634">
        <v>1304</v>
      </c>
      <c r="J137" s="634">
        <v>784</v>
      </c>
      <c r="K137" s="634">
        <v>294</v>
      </c>
      <c r="L137" s="634">
        <v>331</v>
      </c>
      <c r="M137" s="634">
        <v>679</v>
      </c>
      <c r="N137" s="634">
        <v>30</v>
      </c>
      <c r="O137" s="634">
        <v>40</v>
      </c>
      <c r="P137" s="634">
        <v>25</v>
      </c>
      <c r="Q137" s="436">
        <f t="shared" si="36"/>
        <v>876</v>
      </c>
      <c r="R137" s="230"/>
    </row>
    <row r="138" spans="1:18" s="476" customFormat="1" x14ac:dyDescent="0.3">
      <c r="A138" s="387" t="s">
        <v>96</v>
      </c>
      <c r="B138" s="618" t="str">
        <f t="shared" si="35"/>
        <v>District 2</v>
      </c>
      <c r="C138" s="634">
        <v>731</v>
      </c>
      <c r="D138" s="634">
        <v>996</v>
      </c>
      <c r="E138" s="634">
        <v>354</v>
      </c>
      <c r="F138" s="634">
        <v>98</v>
      </c>
      <c r="G138" s="634">
        <v>173</v>
      </c>
      <c r="H138" s="634">
        <v>137</v>
      </c>
      <c r="I138" s="634">
        <v>514</v>
      </c>
      <c r="J138" s="634">
        <v>337</v>
      </c>
      <c r="K138" s="634">
        <v>117</v>
      </c>
      <c r="L138" s="634">
        <v>225</v>
      </c>
      <c r="M138" s="634">
        <v>172</v>
      </c>
      <c r="N138" s="634">
        <v>27</v>
      </c>
      <c r="O138" s="634">
        <v>32</v>
      </c>
      <c r="P138" s="634">
        <v>18</v>
      </c>
      <c r="Q138" s="436">
        <f t="shared" si="36"/>
        <v>377</v>
      </c>
      <c r="R138" s="230"/>
    </row>
    <row r="139" spans="1:18" s="476" customFormat="1" x14ac:dyDescent="0.3">
      <c r="A139" s="387" t="s">
        <v>97</v>
      </c>
      <c r="B139" s="618" t="str">
        <f t="shared" si="35"/>
        <v>District 2</v>
      </c>
      <c r="C139" s="634">
        <v>93895</v>
      </c>
      <c r="D139" s="634">
        <v>178684</v>
      </c>
      <c r="E139" s="634">
        <v>41977</v>
      </c>
      <c r="F139" s="634">
        <v>3984</v>
      </c>
      <c r="G139" s="634">
        <v>14690</v>
      </c>
      <c r="H139" s="634">
        <v>27442</v>
      </c>
      <c r="I139" s="634">
        <v>63164</v>
      </c>
      <c r="J139" s="634">
        <v>42106</v>
      </c>
      <c r="K139" s="634">
        <v>4899</v>
      </c>
      <c r="L139" s="634">
        <v>18892</v>
      </c>
      <c r="M139" s="634">
        <v>39373</v>
      </c>
      <c r="N139" s="634">
        <v>564</v>
      </c>
      <c r="O139" s="634">
        <v>595</v>
      </c>
      <c r="P139" s="634">
        <v>333</v>
      </c>
      <c r="Q139" s="436">
        <f t="shared" si="36"/>
        <v>51918</v>
      </c>
      <c r="R139" s="230"/>
    </row>
    <row r="140" spans="1:18" s="476" customFormat="1" x14ac:dyDescent="0.3">
      <c r="A140" s="387" t="s">
        <v>98</v>
      </c>
      <c r="B140" s="618" t="str">
        <f t="shared" si="35"/>
        <v>District 3</v>
      </c>
      <c r="C140" s="634">
        <v>29464</v>
      </c>
      <c r="D140" s="634">
        <v>55090</v>
      </c>
      <c r="E140" s="634">
        <v>13963</v>
      </c>
      <c r="F140" s="634">
        <v>1317</v>
      </c>
      <c r="G140" s="634">
        <v>5700</v>
      </c>
      <c r="H140" s="634">
        <v>8741</v>
      </c>
      <c r="I140" s="634">
        <v>23847</v>
      </c>
      <c r="J140" s="634">
        <v>15515</v>
      </c>
      <c r="K140" s="634">
        <v>1606</v>
      </c>
      <c r="L140" s="634">
        <v>7684</v>
      </c>
      <c r="M140" s="634">
        <v>14557</v>
      </c>
      <c r="N140" s="634">
        <v>213</v>
      </c>
      <c r="O140" s="634">
        <v>222</v>
      </c>
      <c r="P140" s="634">
        <v>122</v>
      </c>
      <c r="Q140" s="436">
        <f t="shared" si="36"/>
        <v>15501</v>
      </c>
      <c r="R140" s="230"/>
    </row>
    <row r="141" spans="1:18" s="476" customFormat="1" x14ac:dyDescent="0.3">
      <c r="A141" s="387" t="s">
        <v>39</v>
      </c>
      <c r="B141" s="618" t="str">
        <f t="shared" si="35"/>
        <v>District 5</v>
      </c>
      <c r="C141" s="634">
        <v>5093</v>
      </c>
      <c r="D141" s="634">
        <v>8722</v>
      </c>
      <c r="E141" s="634">
        <v>2746</v>
      </c>
      <c r="F141" s="634">
        <v>546</v>
      </c>
      <c r="G141" s="634">
        <v>1026</v>
      </c>
      <c r="H141" s="634">
        <v>1542</v>
      </c>
      <c r="I141" s="634">
        <v>4116</v>
      </c>
      <c r="J141" s="634">
        <v>2691</v>
      </c>
      <c r="K141" s="634">
        <v>689</v>
      </c>
      <c r="L141" s="634">
        <v>1295</v>
      </c>
      <c r="M141" s="634">
        <v>2132</v>
      </c>
      <c r="N141" s="634">
        <v>85</v>
      </c>
      <c r="O141" s="634">
        <v>89</v>
      </c>
      <c r="P141" s="634">
        <v>62</v>
      </c>
      <c r="Q141" s="436">
        <f t="shared" si="36"/>
        <v>2347</v>
      </c>
      <c r="R141" s="230"/>
    </row>
    <row r="142" spans="1:18" s="476" customFormat="1" x14ac:dyDescent="0.3">
      <c r="A142" s="387" t="s">
        <v>99</v>
      </c>
      <c r="B142" s="618" t="str">
        <f t="shared" si="35"/>
        <v>District 3</v>
      </c>
      <c r="C142" s="634">
        <v>514</v>
      </c>
      <c r="D142" s="634">
        <v>760</v>
      </c>
      <c r="E142" s="634">
        <v>235</v>
      </c>
      <c r="F142" s="634">
        <v>42</v>
      </c>
      <c r="G142" s="634">
        <v>138</v>
      </c>
      <c r="H142" s="634">
        <v>85</v>
      </c>
      <c r="I142" s="634">
        <v>330</v>
      </c>
      <c r="J142" s="634">
        <v>215</v>
      </c>
      <c r="K142" s="634">
        <v>45</v>
      </c>
      <c r="L142" s="634">
        <v>182</v>
      </c>
      <c r="M142" s="634">
        <v>103</v>
      </c>
      <c r="N142" s="634">
        <v>10</v>
      </c>
      <c r="O142" s="634">
        <v>11</v>
      </c>
      <c r="P142" s="634">
        <v>7</v>
      </c>
      <c r="Q142" s="436">
        <f t="shared" si="36"/>
        <v>279</v>
      </c>
      <c r="R142" s="230"/>
    </row>
    <row r="143" spans="1:18" s="476" customFormat="1" x14ac:dyDescent="0.3">
      <c r="A143" s="387" t="s">
        <v>100</v>
      </c>
      <c r="B143" s="618" t="str">
        <f t="shared" si="35"/>
        <v>District 3</v>
      </c>
      <c r="C143" s="634">
        <v>2677</v>
      </c>
      <c r="D143" s="634">
        <v>3853</v>
      </c>
      <c r="E143" s="634">
        <v>1253</v>
      </c>
      <c r="F143" s="634">
        <v>231</v>
      </c>
      <c r="G143" s="634">
        <v>487</v>
      </c>
      <c r="H143" s="634">
        <v>711</v>
      </c>
      <c r="I143" s="634">
        <v>2014</v>
      </c>
      <c r="J143" s="634">
        <v>1295</v>
      </c>
      <c r="K143" s="634">
        <v>286</v>
      </c>
      <c r="L143" s="634">
        <v>658</v>
      </c>
      <c r="M143" s="634">
        <v>1070</v>
      </c>
      <c r="N143" s="634">
        <v>46</v>
      </c>
      <c r="O143" s="634">
        <v>55</v>
      </c>
      <c r="P143" s="634">
        <v>28</v>
      </c>
      <c r="Q143" s="436">
        <f t="shared" si="36"/>
        <v>1424</v>
      </c>
      <c r="R143" s="230"/>
    </row>
    <row r="144" spans="1:18" s="476" customFormat="1" x14ac:dyDescent="0.3">
      <c r="A144" s="387" t="s">
        <v>101</v>
      </c>
      <c r="B144" s="618" t="str">
        <f t="shared" si="35"/>
        <v>District 2</v>
      </c>
      <c r="C144" s="634">
        <v>756</v>
      </c>
      <c r="D144" s="634">
        <v>1075</v>
      </c>
      <c r="E144" s="634">
        <v>326</v>
      </c>
      <c r="F144" s="634">
        <v>93</v>
      </c>
      <c r="G144" s="634">
        <v>131</v>
      </c>
      <c r="H144" s="634">
        <v>155</v>
      </c>
      <c r="I144" s="634">
        <v>505</v>
      </c>
      <c r="J144" s="634">
        <v>337</v>
      </c>
      <c r="K144" s="634">
        <v>114</v>
      </c>
      <c r="L144" s="634">
        <v>167</v>
      </c>
      <c r="M144" s="634">
        <v>224</v>
      </c>
      <c r="N144" s="634">
        <v>13</v>
      </c>
      <c r="O144" s="634">
        <v>16</v>
      </c>
      <c r="P144" s="634">
        <v>13</v>
      </c>
      <c r="Q144" s="436">
        <f t="shared" si="36"/>
        <v>430</v>
      </c>
      <c r="R144" s="230"/>
    </row>
    <row r="145" spans="1:18" s="476" customFormat="1" x14ac:dyDescent="0.3">
      <c r="A145" s="387" t="s">
        <v>102</v>
      </c>
      <c r="B145" s="618" t="str">
        <f t="shared" si="35"/>
        <v>District 1</v>
      </c>
      <c r="C145" s="634">
        <v>695</v>
      </c>
      <c r="D145" s="634">
        <v>959</v>
      </c>
      <c r="E145" s="634">
        <v>308</v>
      </c>
      <c r="F145" s="634">
        <v>52</v>
      </c>
      <c r="G145" s="634">
        <v>155</v>
      </c>
      <c r="H145" s="634">
        <v>133</v>
      </c>
      <c r="I145" s="634">
        <v>470</v>
      </c>
      <c r="J145" s="634">
        <v>280</v>
      </c>
      <c r="K145" s="634">
        <v>65</v>
      </c>
      <c r="L145" s="634">
        <v>215</v>
      </c>
      <c r="M145" s="634">
        <v>190</v>
      </c>
      <c r="N145" s="634">
        <v>24</v>
      </c>
      <c r="O145" s="634">
        <v>34</v>
      </c>
      <c r="P145" s="634">
        <v>18</v>
      </c>
      <c r="Q145" s="436">
        <f t="shared" si="36"/>
        <v>387</v>
      </c>
      <c r="R145" s="230"/>
    </row>
    <row r="146" spans="1:18" s="476" customFormat="1" x14ac:dyDescent="0.3">
      <c r="A146" s="387" t="s">
        <v>103</v>
      </c>
      <c r="B146" s="618" t="str">
        <f t="shared" si="35"/>
        <v>District 3</v>
      </c>
      <c r="C146" s="634">
        <v>626</v>
      </c>
      <c r="D146" s="634">
        <v>928</v>
      </c>
      <c r="E146" s="634">
        <v>281</v>
      </c>
      <c r="F146" s="634">
        <v>58</v>
      </c>
      <c r="G146" s="634">
        <v>134</v>
      </c>
      <c r="H146" s="634">
        <v>126</v>
      </c>
      <c r="I146" s="634">
        <v>423</v>
      </c>
      <c r="J146" s="634">
        <v>267</v>
      </c>
      <c r="K146" s="634">
        <v>82</v>
      </c>
      <c r="L146" s="634">
        <v>170</v>
      </c>
      <c r="M146" s="634">
        <v>171</v>
      </c>
      <c r="N146" s="634">
        <v>11</v>
      </c>
      <c r="O146" s="634">
        <v>13</v>
      </c>
      <c r="P146" s="634">
        <v>9</v>
      </c>
      <c r="Q146" s="436">
        <f t="shared" si="36"/>
        <v>345</v>
      </c>
      <c r="R146" s="230"/>
    </row>
    <row r="147" spans="1:18" s="476" customFormat="1" x14ac:dyDescent="0.3">
      <c r="A147" s="387" t="s">
        <v>104</v>
      </c>
      <c r="B147" s="618" t="str">
        <f t="shared" si="35"/>
        <v>District 2</v>
      </c>
      <c r="C147" s="634">
        <v>1069</v>
      </c>
      <c r="D147" s="634">
        <v>1556</v>
      </c>
      <c r="E147" s="634">
        <v>434</v>
      </c>
      <c r="F147" s="634">
        <v>109</v>
      </c>
      <c r="G147" s="634">
        <v>192</v>
      </c>
      <c r="H147" s="634">
        <v>201</v>
      </c>
      <c r="I147" s="634">
        <v>805</v>
      </c>
      <c r="J147" s="634">
        <v>441</v>
      </c>
      <c r="K147" s="634">
        <v>152</v>
      </c>
      <c r="L147" s="634">
        <v>269</v>
      </c>
      <c r="M147" s="634">
        <v>384</v>
      </c>
      <c r="N147" s="634">
        <v>29</v>
      </c>
      <c r="O147" s="634">
        <v>33</v>
      </c>
      <c r="P147" s="634">
        <v>19</v>
      </c>
      <c r="Q147" s="436">
        <f t="shared" si="36"/>
        <v>635</v>
      </c>
      <c r="R147" s="230"/>
    </row>
    <row r="148" spans="1:18" s="476" customFormat="1" x14ac:dyDescent="0.3">
      <c r="A148" s="387" t="s">
        <v>105</v>
      </c>
      <c r="B148" s="618" t="str">
        <f t="shared" si="35"/>
        <v>District 1</v>
      </c>
      <c r="C148" s="634">
        <v>1642</v>
      </c>
      <c r="D148" s="634">
        <v>2590</v>
      </c>
      <c r="E148" s="634">
        <v>772</v>
      </c>
      <c r="F148" s="634">
        <v>224</v>
      </c>
      <c r="G148" s="634">
        <v>273</v>
      </c>
      <c r="H148" s="634">
        <v>405</v>
      </c>
      <c r="I148" s="634">
        <v>1258</v>
      </c>
      <c r="J148" s="634">
        <v>789</v>
      </c>
      <c r="K148" s="634">
        <v>319</v>
      </c>
      <c r="L148" s="634">
        <v>357</v>
      </c>
      <c r="M148" s="634">
        <v>582</v>
      </c>
      <c r="N148" s="634">
        <v>32</v>
      </c>
      <c r="O148" s="634">
        <v>35</v>
      </c>
      <c r="P148" s="634">
        <v>26</v>
      </c>
      <c r="Q148" s="436">
        <f t="shared" si="36"/>
        <v>870</v>
      </c>
      <c r="R148" s="230"/>
    </row>
    <row r="149" spans="1:18" s="476" customFormat="1" x14ac:dyDescent="0.3">
      <c r="A149" s="387" t="s">
        <v>106</v>
      </c>
      <c r="B149" s="618" t="str">
        <f t="shared" si="35"/>
        <v>District 1</v>
      </c>
      <c r="C149" s="634">
        <v>1393</v>
      </c>
      <c r="D149" s="634">
        <v>2290</v>
      </c>
      <c r="E149" s="634">
        <v>735</v>
      </c>
      <c r="F149" s="634">
        <v>126</v>
      </c>
      <c r="G149" s="634">
        <v>374</v>
      </c>
      <c r="H149" s="634">
        <v>335</v>
      </c>
      <c r="I149" s="634">
        <v>1181</v>
      </c>
      <c r="J149" s="634">
        <v>701</v>
      </c>
      <c r="K149" s="634">
        <v>148</v>
      </c>
      <c r="L149" s="634">
        <v>551</v>
      </c>
      <c r="M149" s="634">
        <v>482</v>
      </c>
      <c r="N149" s="634">
        <v>41</v>
      </c>
      <c r="O149" s="634">
        <v>44</v>
      </c>
      <c r="P149" s="634">
        <v>28</v>
      </c>
      <c r="Q149" s="436">
        <f t="shared" si="36"/>
        <v>658</v>
      </c>
      <c r="R149" s="230"/>
    </row>
    <row r="150" spans="1:18" s="476" customFormat="1" x14ac:dyDescent="0.3">
      <c r="A150" s="387" t="s">
        <v>107</v>
      </c>
      <c r="B150" s="618" t="str">
        <f t="shared" si="35"/>
        <v>District 7</v>
      </c>
      <c r="C150" s="634">
        <v>9226</v>
      </c>
      <c r="D150" s="634">
        <v>16649</v>
      </c>
      <c r="E150" s="634">
        <v>5368</v>
      </c>
      <c r="F150" s="634">
        <v>968</v>
      </c>
      <c r="G150" s="634">
        <v>2170</v>
      </c>
      <c r="H150" s="634">
        <v>2997</v>
      </c>
      <c r="I150" s="634">
        <v>8726</v>
      </c>
      <c r="J150" s="634">
        <v>5831</v>
      </c>
      <c r="K150" s="634">
        <v>1256</v>
      </c>
      <c r="L150" s="634">
        <v>2971</v>
      </c>
      <c r="M150" s="634">
        <v>4499</v>
      </c>
      <c r="N150" s="634">
        <v>126</v>
      </c>
      <c r="O150" s="634">
        <v>137</v>
      </c>
      <c r="P150" s="634">
        <v>90</v>
      </c>
      <c r="Q150" s="436">
        <f t="shared" si="36"/>
        <v>3858</v>
      </c>
      <c r="R150" s="230"/>
    </row>
    <row r="151" spans="1:18" s="476" customFormat="1" x14ac:dyDescent="0.3">
      <c r="A151" s="387" t="s">
        <v>108</v>
      </c>
      <c r="B151" s="618" t="str">
        <f t="shared" si="35"/>
        <v>District 1</v>
      </c>
      <c r="C151" s="634">
        <v>4865</v>
      </c>
      <c r="D151" s="634">
        <v>8536</v>
      </c>
      <c r="E151" s="634">
        <v>2360</v>
      </c>
      <c r="F151" s="634">
        <v>413</v>
      </c>
      <c r="G151" s="634">
        <v>781</v>
      </c>
      <c r="H151" s="634">
        <v>1437</v>
      </c>
      <c r="I151" s="634">
        <v>3456</v>
      </c>
      <c r="J151" s="634">
        <v>2282</v>
      </c>
      <c r="K151" s="634">
        <v>534</v>
      </c>
      <c r="L151" s="634">
        <v>976</v>
      </c>
      <c r="M151" s="634">
        <v>1946</v>
      </c>
      <c r="N151" s="634">
        <v>87</v>
      </c>
      <c r="O151" s="634">
        <v>92</v>
      </c>
      <c r="P151" s="634">
        <v>56</v>
      </c>
      <c r="Q151" s="436">
        <f t="shared" si="36"/>
        <v>2505</v>
      </c>
      <c r="R151" s="230"/>
    </row>
    <row r="152" spans="1:18" s="476" customFormat="1" x14ac:dyDescent="0.3">
      <c r="A152" s="387" t="s">
        <v>109</v>
      </c>
      <c r="B152" s="618" t="str">
        <f t="shared" si="35"/>
        <v>District 7</v>
      </c>
      <c r="C152" s="634">
        <v>108474</v>
      </c>
      <c r="D152" s="634">
        <v>211342</v>
      </c>
      <c r="E152" s="634">
        <v>57805</v>
      </c>
      <c r="F152" s="634">
        <v>7301</v>
      </c>
      <c r="G152" s="634">
        <v>21503</v>
      </c>
      <c r="H152" s="634">
        <v>35515</v>
      </c>
      <c r="I152" s="634">
        <v>86295</v>
      </c>
      <c r="J152" s="634">
        <v>57559</v>
      </c>
      <c r="K152" s="634">
        <v>8762</v>
      </c>
      <c r="L152" s="634">
        <v>27124</v>
      </c>
      <c r="M152" s="634">
        <v>50409</v>
      </c>
      <c r="N152" s="634">
        <v>798</v>
      </c>
      <c r="O152" s="634">
        <v>846</v>
      </c>
      <c r="P152" s="634">
        <v>505</v>
      </c>
      <c r="Q152" s="436">
        <f t="shared" si="36"/>
        <v>50669</v>
      </c>
      <c r="R152" s="230"/>
    </row>
    <row r="153" spans="1:18" s="476" customFormat="1" x14ac:dyDescent="0.3">
      <c r="A153" s="387" t="s">
        <v>110</v>
      </c>
      <c r="B153" s="618" t="str">
        <f t="shared" si="35"/>
        <v>District 3</v>
      </c>
      <c r="C153" s="634">
        <v>1108</v>
      </c>
      <c r="D153" s="634">
        <v>1532</v>
      </c>
      <c r="E153" s="634">
        <v>496</v>
      </c>
      <c r="F153" s="634">
        <v>103</v>
      </c>
      <c r="G153" s="634">
        <v>221</v>
      </c>
      <c r="H153" s="634">
        <v>237</v>
      </c>
      <c r="I153" s="634">
        <v>778</v>
      </c>
      <c r="J153" s="634">
        <v>503</v>
      </c>
      <c r="K153" s="634">
        <v>146</v>
      </c>
      <c r="L153" s="634">
        <v>298</v>
      </c>
      <c r="M153" s="634">
        <v>334</v>
      </c>
      <c r="N153" s="634">
        <v>26</v>
      </c>
      <c r="O153" s="634">
        <v>30</v>
      </c>
      <c r="P153" s="634">
        <v>19</v>
      </c>
      <c r="Q153" s="436">
        <f t="shared" si="36"/>
        <v>612</v>
      </c>
      <c r="R153" s="230"/>
    </row>
    <row r="154" spans="1:18" s="476" customFormat="1" x14ac:dyDescent="0.3">
      <c r="A154" s="387" t="s">
        <v>2562</v>
      </c>
      <c r="B154" s="618" t="str">
        <f t="shared" si="35"/>
        <v>District 4</v>
      </c>
      <c r="C154" s="634">
        <v>7924</v>
      </c>
      <c r="D154" s="634">
        <v>14110</v>
      </c>
      <c r="E154" s="634">
        <v>3430</v>
      </c>
      <c r="F154" s="634">
        <v>482</v>
      </c>
      <c r="G154" s="634">
        <v>1492</v>
      </c>
      <c r="H154" s="634">
        <v>1848</v>
      </c>
      <c r="I154" s="634">
        <v>5141</v>
      </c>
      <c r="J154" s="634">
        <v>3395</v>
      </c>
      <c r="K154" s="634">
        <v>581</v>
      </c>
      <c r="L154" s="634">
        <v>1999</v>
      </c>
      <c r="M154" s="634">
        <v>2561</v>
      </c>
      <c r="N154" s="634">
        <v>89</v>
      </c>
      <c r="O154" s="634">
        <v>97</v>
      </c>
      <c r="P154" s="634">
        <v>66</v>
      </c>
      <c r="Q154" s="436">
        <f t="shared" si="36"/>
        <v>4494</v>
      </c>
      <c r="R154" s="230"/>
    </row>
    <row r="155" spans="1:18" s="476" customFormat="1" x14ac:dyDescent="0.3">
      <c r="A155" s="387" t="s">
        <v>111</v>
      </c>
      <c r="B155" s="618" t="str">
        <f t="shared" si="35"/>
        <v>District 3</v>
      </c>
      <c r="C155" s="634">
        <v>3201</v>
      </c>
      <c r="D155" s="634">
        <v>4788</v>
      </c>
      <c r="E155" s="634">
        <v>1405</v>
      </c>
      <c r="F155" s="634">
        <v>293</v>
      </c>
      <c r="G155" s="634">
        <v>637</v>
      </c>
      <c r="H155" s="634">
        <v>697</v>
      </c>
      <c r="I155" s="634">
        <v>2308</v>
      </c>
      <c r="J155" s="634">
        <v>1446</v>
      </c>
      <c r="K155" s="634">
        <v>392</v>
      </c>
      <c r="L155" s="634">
        <v>850</v>
      </c>
      <c r="M155" s="634">
        <v>1066</v>
      </c>
      <c r="N155" s="634">
        <v>71</v>
      </c>
      <c r="O155" s="634">
        <v>86</v>
      </c>
      <c r="P155" s="634">
        <v>60</v>
      </c>
      <c r="Q155" s="436">
        <f t="shared" si="36"/>
        <v>1796</v>
      </c>
      <c r="R155" s="230"/>
    </row>
    <row r="156" spans="1:18" s="476" customFormat="1" x14ac:dyDescent="0.3">
      <c r="A156" s="387" t="s">
        <v>112</v>
      </c>
      <c r="B156" s="618" t="str">
        <f t="shared" si="35"/>
        <v>District 3</v>
      </c>
      <c r="C156" s="634">
        <v>1142</v>
      </c>
      <c r="D156" s="634">
        <v>1622</v>
      </c>
      <c r="E156" s="634">
        <v>435</v>
      </c>
      <c r="F156" s="634">
        <v>106</v>
      </c>
      <c r="G156" s="634">
        <v>202</v>
      </c>
      <c r="H156" s="634">
        <v>179</v>
      </c>
      <c r="I156" s="634">
        <v>629</v>
      </c>
      <c r="J156" s="634">
        <v>420</v>
      </c>
      <c r="K156" s="634">
        <v>118</v>
      </c>
      <c r="L156" s="634">
        <v>261</v>
      </c>
      <c r="M156" s="634">
        <v>250</v>
      </c>
      <c r="N156" s="634">
        <v>22</v>
      </c>
      <c r="O156" s="634">
        <v>26</v>
      </c>
      <c r="P156" s="634">
        <v>17</v>
      </c>
      <c r="Q156" s="436">
        <f t="shared" si="36"/>
        <v>707</v>
      </c>
      <c r="R156" s="230"/>
    </row>
    <row r="157" spans="1:18" s="476" customFormat="1" x14ac:dyDescent="0.3">
      <c r="A157" s="387" t="s">
        <v>113</v>
      </c>
      <c r="B157" s="618" t="str">
        <f t="shared" si="35"/>
        <v>District 2</v>
      </c>
      <c r="C157" s="634">
        <v>189</v>
      </c>
      <c r="D157" s="634">
        <v>264</v>
      </c>
      <c r="E157" s="634">
        <v>103</v>
      </c>
      <c r="F157" s="634">
        <v>38</v>
      </c>
      <c r="G157" s="634">
        <v>43</v>
      </c>
      <c r="H157" s="634">
        <v>40</v>
      </c>
      <c r="I157" s="634">
        <v>151</v>
      </c>
      <c r="J157" s="634">
        <v>99</v>
      </c>
      <c r="K157" s="634">
        <v>42</v>
      </c>
      <c r="L157" s="634">
        <v>48</v>
      </c>
      <c r="M157" s="634">
        <v>61</v>
      </c>
      <c r="N157" s="634">
        <v>10</v>
      </c>
      <c r="O157" s="634">
        <v>13</v>
      </c>
      <c r="P157" s="634">
        <v>10</v>
      </c>
      <c r="Q157" s="436">
        <f t="shared" si="36"/>
        <v>86</v>
      </c>
      <c r="R157" s="230"/>
    </row>
    <row r="158" spans="1:18" s="476" customFormat="1" x14ac:dyDescent="0.3">
      <c r="A158" s="387" t="s">
        <v>40</v>
      </c>
      <c r="B158" s="618" t="str">
        <f t="shared" si="35"/>
        <v>District 5</v>
      </c>
      <c r="C158" s="634">
        <v>16449</v>
      </c>
      <c r="D158" s="634">
        <v>30019</v>
      </c>
      <c r="E158" s="634">
        <v>8287</v>
      </c>
      <c r="F158" s="634">
        <v>866</v>
      </c>
      <c r="G158" s="634">
        <v>3329</v>
      </c>
      <c r="H158" s="634">
        <v>5068</v>
      </c>
      <c r="I158" s="634">
        <v>12748</v>
      </c>
      <c r="J158" s="634">
        <v>8499</v>
      </c>
      <c r="K158" s="634">
        <v>1029</v>
      </c>
      <c r="L158" s="634">
        <v>4322</v>
      </c>
      <c r="M158" s="634">
        <v>7397</v>
      </c>
      <c r="N158" s="634">
        <v>203</v>
      </c>
      <c r="O158" s="634">
        <v>230</v>
      </c>
      <c r="P158" s="634">
        <v>137</v>
      </c>
      <c r="Q158" s="436">
        <f t="shared" si="36"/>
        <v>8162</v>
      </c>
      <c r="R158" s="230"/>
    </row>
    <row r="159" spans="1:18" s="476" customFormat="1" x14ac:dyDescent="0.3">
      <c r="A159" s="387" t="s">
        <v>114</v>
      </c>
      <c r="B159" s="618" t="str">
        <f t="shared" si="35"/>
        <v>District 1</v>
      </c>
      <c r="C159" s="634">
        <v>38068</v>
      </c>
      <c r="D159" s="634">
        <v>72283</v>
      </c>
      <c r="E159" s="634">
        <v>18226</v>
      </c>
      <c r="F159" s="634">
        <v>1941</v>
      </c>
      <c r="G159" s="634">
        <v>6676</v>
      </c>
      <c r="H159" s="634">
        <v>11369</v>
      </c>
      <c r="I159" s="634">
        <v>27470</v>
      </c>
      <c r="J159" s="634">
        <v>17671</v>
      </c>
      <c r="K159" s="634">
        <v>2302</v>
      </c>
      <c r="L159" s="634">
        <v>8910</v>
      </c>
      <c r="M159" s="634">
        <v>16258</v>
      </c>
      <c r="N159" s="634">
        <v>382</v>
      </c>
      <c r="O159" s="634">
        <v>407</v>
      </c>
      <c r="P159" s="634">
        <v>243</v>
      </c>
      <c r="Q159" s="436">
        <f t="shared" si="36"/>
        <v>19842</v>
      </c>
      <c r="R159" s="230"/>
    </row>
    <row r="160" spans="1:18" s="476" customFormat="1" x14ac:dyDescent="0.3">
      <c r="A160" s="387" t="s">
        <v>115</v>
      </c>
      <c r="B160" s="618" t="str">
        <f t="shared" si="35"/>
        <v>District 3</v>
      </c>
      <c r="C160" s="634">
        <v>29863</v>
      </c>
      <c r="D160" s="634">
        <v>55555</v>
      </c>
      <c r="E160" s="634">
        <v>12185</v>
      </c>
      <c r="F160" s="634">
        <v>797</v>
      </c>
      <c r="G160" s="634">
        <v>4523</v>
      </c>
      <c r="H160" s="634">
        <v>7860</v>
      </c>
      <c r="I160" s="634">
        <v>17061</v>
      </c>
      <c r="J160" s="634">
        <v>11528</v>
      </c>
      <c r="K160" s="634">
        <v>895</v>
      </c>
      <c r="L160" s="634">
        <v>5724</v>
      </c>
      <c r="M160" s="634">
        <v>10442</v>
      </c>
      <c r="N160" s="634">
        <v>142</v>
      </c>
      <c r="O160" s="634">
        <v>158</v>
      </c>
      <c r="P160" s="634">
        <v>90</v>
      </c>
      <c r="Q160" s="436">
        <f t="shared" si="36"/>
        <v>17678</v>
      </c>
      <c r="R160" s="230"/>
    </row>
    <row r="161" spans="1:18" s="476" customFormat="1" x14ac:dyDescent="0.3">
      <c r="A161" s="387" t="s">
        <v>116</v>
      </c>
      <c r="B161" s="618" t="str">
        <f t="shared" si="35"/>
        <v>District 2</v>
      </c>
      <c r="C161" s="634">
        <v>2334</v>
      </c>
      <c r="D161" s="634">
        <v>3541</v>
      </c>
      <c r="E161" s="634">
        <v>1128</v>
      </c>
      <c r="F161" s="634">
        <v>267</v>
      </c>
      <c r="G161" s="634">
        <v>490</v>
      </c>
      <c r="H161" s="634">
        <v>537</v>
      </c>
      <c r="I161" s="634">
        <v>1731</v>
      </c>
      <c r="J161" s="634">
        <v>1150</v>
      </c>
      <c r="K161" s="634">
        <v>338</v>
      </c>
      <c r="L161" s="634">
        <v>663</v>
      </c>
      <c r="M161" s="634">
        <v>730</v>
      </c>
      <c r="N161" s="634">
        <v>68</v>
      </c>
      <c r="O161" s="634">
        <v>79</v>
      </c>
      <c r="P161" s="634">
        <v>56</v>
      </c>
      <c r="Q161" s="436">
        <f t="shared" si="36"/>
        <v>1206</v>
      </c>
      <c r="R161" s="230"/>
    </row>
    <row r="162" spans="1:18" s="476" customFormat="1" x14ac:dyDescent="0.3">
      <c r="A162" s="387" t="s">
        <v>117</v>
      </c>
      <c r="B162" s="618" t="str">
        <f t="shared" si="35"/>
        <v>District 3</v>
      </c>
      <c r="C162" s="634">
        <v>390</v>
      </c>
      <c r="D162" s="634">
        <v>523</v>
      </c>
      <c r="E162" s="634">
        <v>206</v>
      </c>
      <c r="F162" s="634">
        <v>57</v>
      </c>
      <c r="G162" s="634">
        <v>78</v>
      </c>
      <c r="H162" s="634">
        <v>92</v>
      </c>
      <c r="I162" s="634">
        <v>293</v>
      </c>
      <c r="J162" s="634">
        <v>212</v>
      </c>
      <c r="K162" s="634">
        <v>77</v>
      </c>
      <c r="L162" s="634">
        <v>95</v>
      </c>
      <c r="M162" s="634">
        <v>121</v>
      </c>
      <c r="N162" s="634">
        <v>7</v>
      </c>
      <c r="O162" s="634">
        <v>7</v>
      </c>
      <c r="P162" s="634">
        <v>6</v>
      </c>
      <c r="Q162" s="436">
        <f t="shared" si="36"/>
        <v>184</v>
      </c>
      <c r="R162" s="230"/>
    </row>
    <row r="163" spans="1:18" s="476" customFormat="1" x14ac:dyDescent="0.3">
      <c r="A163" s="387" t="s">
        <v>118</v>
      </c>
      <c r="B163" s="618" t="str">
        <f t="shared" si="35"/>
        <v>District 2</v>
      </c>
      <c r="C163" s="634">
        <v>1519</v>
      </c>
      <c r="D163" s="634">
        <v>2131</v>
      </c>
      <c r="E163" s="634">
        <v>596</v>
      </c>
      <c r="F163" s="634">
        <v>161</v>
      </c>
      <c r="G163" s="634">
        <v>255</v>
      </c>
      <c r="H163" s="634">
        <v>241</v>
      </c>
      <c r="I163" s="634">
        <v>891</v>
      </c>
      <c r="J163" s="634">
        <v>576</v>
      </c>
      <c r="K163" s="634">
        <v>223</v>
      </c>
      <c r="L163" s="634">
        <v>343</v>
      </c>
      <c r="M163" s="634">
        <v>325</v>
      </c>
      <c r="N163" s="634">
        <v>32</v>
      </c>
      <c r="O163" s="634">
        <v>35</v>
      </c>
      <c r="P163" s="634">
        <v>19</v>
      </c>
      <c r="Q163" s="436">
        <f t="shared" si="36"/>
        <v>923</v>
      </c>
      <c r="R163" s="230"/>
    </row>
    <row r="164" spans="1:18" s="476" customFormat="1" x14ac:dyDescent="0.3">
      <c r="A164" s="387" t="s">
        <v>119</v>
      </c>
      <c r="B164" s="618" t="str">
        <f t="shared" si="35"/>
        <v>District 1</v>
      </c>
      <c r="C164" s="634">
        <v>24674</v>
      </c>
      <c r="D164" s="634">
        <v>46979</v>
      </c>
      <c r="E164" s="634">
        <v>11738</v>
      </c>
      <c r="F164" s="634">
        <v>2268</v>
      </c>
      <c r="G164" s="634">
        <v>3629</v>
      </c>
      <c r="H164" s="634">
        <v>7265</v>
      </c>
      <c r="I164" s="634">
        <v>18125</v>
      </c>
      <c r="J164" s="634">
        <v>11685</v>
      </c>
      <c r="K164" s="634">
        <v>2885</v>
      </c>
      <c r="L164" s="634">
        <v>4687</v>
      </c>
      <c r="M164" s="634">
        <v>10553</v>
      </c>
      <c r="N164" s="634">
        <v>218</v>
      </c>
      <c r="O164" s="634">
        <v>233</v>
      </c>
      <c r="P164" s="634">
        <v>126</v>
      </c>
      <c r="Q164" s="436">
        <f t="shared" si="36"/>
        <v>12936</v>
      </c>
      <c r="R164" s="230"/>
    </row>
    <row r="165" spans="1:18" s="476" customFormat="1" x14ac:dyDescent="0.3">
      <c r="A165" s="387" t="s">
        <v>41</v>
      </c>
      <c r="B165" s="618" t="str">
        <f t="shared" si="35"/>
        <v>District 5</v>
      </c>
      <c r="C165" s="634">
        <v>24615</v>
      </c>
      <c r="D165" s="634">
        <v>45647</v>
      </c>
      <c r="E165" s="634">
        <v>11001</v>
      </c>
      <c r="F165" s="634">
        <v>1335</v>
      </c>
      <c r="G165" s="634">
        <v>4883</v>
      </c>
      <c r="H165" s="634">
        <v>6190</v>
      </c>
      <c r="I165" s="634">
        <v>17118</v>
      </c>
      <c r="J165" s="634">
        <v>11104</v>
      </c>
      <c r="K165" s="634">
        <v>1636</v>
      </c>
      <c r="L165" s="634">
        <v>6567</v>
      </c>
      <c r="M165" s="634">
        <v>8915</v>
      </c>
      <c r="N165" s="634">
        <v>272</v>
      </c>
      <c r="O165" s="634">
        <v>300</v>
      </c>
      <c r="P165" s="634">
        <v>196</v>
      </c>
      <c r="Q165" s="436">
        <f t="shared" si="36"/>
        <v>13614</v>
      </c>
      <c r="R165" s="230"/>
    </row>
    <row r="166" spans="1:18" s="476" customFormat="1" x14ac:dyDescent="0.3">
      <c r="A166" s="387" t="s">
        <v>120</v>
      </c>
      <c r="B166" s="618" t="str">
        <f t="shared" si="35"/>
        <v>District 4</v>
      </c>
      <c r="C166" s="634">
        <v>9488</v>
      </c>
      <c r="D166" s="634">
        <v>17178</v>
      </c>
      <c r="E166" s="634">
        <v>4267</v>
      </c>
      <c r="F166" s="634">
        <v>434</v>
      </c>
      <c r="G166" s="634">
        <v>1480</v>
      </c>
      <c r="H166" s="634">
        <v>2669</v>
      </c>
      <c r="I166" s="634">
        <v>6026</v>
      </c>
      <c r="J166" s="634">
        <v>4066</v>
      </c>
      <c r="K166" s="634">
        <v>534</v>
      </c>
      <c r="L166" s="634">
        <v>1913</v>
      </c>
      <c r="M166" s="634">
        <v>3579</v>
      </c>
      <c r="N166" s="634">
        <v>106</v>
      </c>
      <c r="O166" s="634">
        <v>121</v>
      </c>
      <c r="P166" s="634">
        <v>70</v>
      </c>
      <c r="Q166" s="436">
        <f t="shared" si="36"/>
        <v>5221</v>
      </c>
      <c r="R166" s="230"/>
    </row>
    <row r="167" spans="1:18" s="476" customFormat="1" x14ac:dyDescent="0.3">
      <c r="A167" s="387" t="s">
        <v>121</v>
      </c>
      <c r="B167" s="618" t="str">
        <f t="shared" si="35"/>
        <v>District 6</v>
      </c>
      <c r="C167" s="634">
        <v>270289</v>
      </c>
      <c r="D167" s="634">
        <v>531315</v>
      </c>
      <c r="E167" s="634">
        <v>100226</v>
      </c>
      <c r="F167" s="634">
        <v>8479</v>
      </c>
      <c r="G167" s="634">
        <v>31728</v>
      </c>
      <c r="H167" s="634">
        <v>68001</v>
      </c>
      <c r="I167" s="634">
        <v>151603</v>
      </c>
      <c r="J167" s="634">
        <v>97870</v>
      </c>
      <c r="K167" s="634">
        <v>9976</v>
      </c>
      <c r="L167" s="634">
        <v>40301</v>
      </c>
      <c r="M167" s="634">
        <v>101326</v>
      </c>
      <c r="N167" s="634">
        <v>1228</v>
      </c>
      <c r="O167" s="634">
        <v>1315</v>
      </c>
      <c r="P167" s="634">
        <v>680</v>
      </c>
      <c r="Q167" s="436">
        <f t="shared" si="36"/>
        <v>170063</v>
      </c>
      <c r="R167" s="230"/>
    </row>
    <row r="168" spans="1:18" s="476" customFormat="1" x14ac:dyDescent="0.3">
      <c r="A168" s="387" t="s">
        <v>122</v>
      </c>
      <c r="B168" s="618" t="str">
        <f t="shared" si="35"/>
        <v>District 6</v>
      </c>
      <c r="C168" s="634">
        <v>9334</v>
      </c>
      <c r="D168" s="634">
        <v>16879</v>
      </c>
      <c r="E168" s="634">
        <v>4462</v>
      </c>
      <c r="F168" s="634">
        <v>868</v>
      </c>
      <c r="G168" s="634">
        <v>2115</v>
      </c>
      <c r="H168" s="634">
        <v>1836</v>
      </c>
      <c r="I168" s="634">
        <v>6057</v>
      </c>
      <c r="J168" s="634">
        <v>3615</v>
      </c>
      <c r="K168" s="634">
        <v>1017</v>
      </c>
      <c r="L168" s="634">
        <v>2548</v>
      </c>
      <c r="M168" s="634">
        <v>2492</v>
      </c>
      <c r="N168" s="634">
        <v>80</v>
      </c>
      <c r="O168" s="634">
        <v>88</v>
      </c>
      <c r="P168" s="634">
        <v>47</v>
      </c>
      <c r="Q168" s="436">
        <f t="shared" si="36"/>
        <v>4872</v>
      </c>
      <c r="R168" s="230"/>
    </row>
    <row r="169" spans="1:18" s="476" customFormat="1" x14ac:dyDescent="0.3">
      <c r="A169" s="387" t="s">
        <v>123</v>
      </c>
      <c r="B169" s="618" t="str">
        <f t="shared" si="35"/>
        <v>District 2</v>
      </c>
      <c r="C169" s="634">
        <v>3688</v>
      </c>
      <c r="D169" s="634">
        <v>6447</v>
      </c>
      <c r="E169" s="634">
        <v>1770</v>
      </c>
      <c r="F169" s="634">
        <v>225</v>
      </c>
      <c r="G169" s="634">
        <v>797</v>
      </c>
      <c r="H169" s="634">
        <v>993</v>
      </c>
      <c r="I169" s="634">
        <v>2760</v>
      </c>
      <c r="J169" s="634">
        <v>1810</v>
      </c>
      <c r="K169" s="634">
        <v>283</v>
      </c>
      <c r="L169" s="634">
        <v>1011</v>
      </c>
      <c r="M169" s="634">
        <v>1466</v>
      </c>
      <c r="N169" s="634">
        <v>63</v>
      </c>
      <c r="O169" s="634">
        <v>65</v>
      </c>
      <c r="P169" s="634">
        <v>39</v>
      </c>
      <c r="Q169" s="436">
        <f t="shared" si="36"/>
        <v>1918</v>
      </c>
      <c r="R169" s="230"/>
    </row>
    <row r="170" spans="1:18" s="476" customFormat="1" x14ac:dyDescent="0.3">
      <c r="A170" s="387" t="s">
        <v>124</v>
      </c>
      <c r="B170" s="618" t="str">
        <f t="shared" si="35"/>
        <v>District 3</v>
      </c>
      <c r="C170" s="634">
        <v>13946</v>
      </c>
      <c r="D170" s="634">
        <v>25912</v>
      </c>
      <c r="E170" s="634">
        <v>6232</v>
      </c>
      <c r="F170" s="634">
        <v>837</v>
      </c>
      <c r="G170" s="634">
        <v>2694</v>
      </c>
      <c r="H170" s="634">
        <v>3300</v>
      </c>
      <c r="I170" s="634">
        <v>8982</v>
      </c>
      <c r="J170" s="634">
        <v>5788</v>
      </c>
      <c r="K170" s="634">
        <v>1014</v>
      </c>
      <c r="L170" s="634">
        <v>3530</v>
      </c>
      <c r="M170" s="634">
        <v>4438</v>
      </c>
      <c r="N170" s="634">
        <v>126</v>
      </c>
      <c r="O170" s="634">
        <v>135</v>
      </c>
      <c r="P170" s="634">
        <v>81</v>
      </c>
      <c r="Q170" s="436">
        <f t="shared" si="36"/>
        <v>7714</v>
      </c>
      <c r="R170" s="230"/>
    </row>
    <row r="171" spans="1:18" s="476" customFormat="1" x14ac:dyDescent="0.3">
      <c r="A171" s="387" t="s">
        <v>125</v>
      </c>
      <c r="B171" s="618" t="str">
        <f t="shared" si="35"/>
        <v>District 1</v>
      </c>
      <c r="C171" s="634">
        <v>2313</v>
      </c>
      <c r="D171" s="634">
        <v>3988</v>
      </c>
      <c r="E171" s="634">
        <v>1051</v>
      </c>
      <c r="F171" s="634">
        <v>113</v>
      </c>
      <c r="G171" s="634">
        <v>393</v>
      </c>
      <c r="H171" s="634">
        <v>651</v>
      </c>
      <c r="I171" s="634">
        <v>1632</v>
      </c>
      <c r="J171" s="634">
        <v>1014</v>
      </c>
      <c r="K171" s="634">
        <v>139</v>
      </c>
      <c r="L171" s="634">
        <v>557</v>
      </c>
      <c r="M171" s="634">
        <v>936</v>
      </c>
      <c r="N171" s="634">
        <v>37</v>
      </c>
      <c r="O171" s="634">
        <v>39</v>
      </c>
      <c r="P171" s="634">
        <v>23</v>
      </c>
      <c r="Q171" s="436">
        <f t="shared" si="36"/>
        <v>1262</v>
      </c>
      <c r="R171" s="230"/>
    </row>
    <row r="172" spans="1:18" s="476" customFormat="1" x14ac:dyDescent="0.3">
      <c r="A172" s="387" t="s">
        <v>42</v>
      </c>
      <c r="B172" s="618" t="str">
        <f t="shared" si="35"/>
        <v>District 5</v>
      </c>
      <c r="C172" s="634">
        <v>118979</v>
      </c>
      <c r="D172" s="634">
        <v>232482</v>
      </c>
      <c r="E172" s="634">
        <v>54938</v>
      </c>
      <c r="F172" s="634">
        <v>6761</v>
      </c>
      <c r="G172" s="634">
        <v>18635</v>
      </c>
      <c r="H172" s="634">
        <v>34544</v>
      </c>
      <c r="I172" s="634">
        <v>82163</v>
      </c>
      <c r="J172" s="634">
        <v>53912</v>
      </c>
      <c r="K172" s="634">
        <v>8596</v>
      </c>
      <c r="L172" s="634">
        <v>24229</v>
      </c>
      <c r="M172" s="634">
        <v>49338</v>
      </c>
      <c r="N172" s="634">
        <v>639</v>
      </c>
      <c r="O172" s="634">
        <v>690</v>
      </c>
      <c r="P172" s="634">
        <v>359</v>
      </c>
      <c r="Q172" s="436">
        <f t="shared" si="36"/>
        <v>64041</v>
      </c>
      <c r="R172" s="230"/>
    </row>
    <row r="173" spans="1:18" s="476" customFormat="1" x14ac:dyDescent="0.3">
      <c r="A173" s="387" t="s">
        <v>43</v>
      </c>
      <c r="B173" s="618" t="str">
        <f t="shared" si="35"/>
        <v>District 5</v>
      </c>
      <c r="C173" s="634">
        <v>20740</v>
      </c>
      <c r="D173" s="634">
        <v>38966</v>
      </c>
      <c r="E173" s="634">
        <v>11250</v>
      </c>
      <c r="F173" s="634">
        <v>1534</v>
      </c>
      <c r="G173" s="634">
        <v>4408</v>
      </c>
      <c r="H173" s="634">
        <v>6551</v>
      </c>
      <c r="I173" s="634">
        <v>18491</v>
      </c>
      <c r="J173" s="634">
        <v>11551</v>
      </c>
      <c r="K173" s="634">
        <v>2097</v>
      </c>
      <c r="L173" s="634">
        <v>6085</v>
      </c>
      <c r="M173" s="634">
        <v>10309</v>
      </c>
      <c r="N173" s="634">
        <v>198</v>
      </c>
      <c r="O173" s="634">
        <v>215</v>
      </c>
      <c r="P173" s="634">
        <v>114</v>
      </c>
      <c r="Q173" s="436">
        <f t="shared" si="36"/>
        <v>9490</v>
      </c>
      <c r="R173" s="230"/>
    </row>
    <row r="174" spans="1:18" s="476" customFormat="1" x14ac:dyDescent="0.3">
      <c r="A174" s="387" t="s">
        <v>2563</v>
      </c>
      <c r="B174" s="618" t="str">
        <f t="shared" si="35"/>
        <v>District 4</v>
      </c>
      <c r="C174" s="634">
        <v>100292</v>
      </c>
      <c r="D174" s="634">
        <v>190358</v>
      </c>
      <c r="E174" s="634">
        <v>45052</v>
      </c>
      <c r="F174" s="634">
        <v>4332</v>
      </c>
      <c r="G174" s="634">
        <v>16582</v>
      </c>
      <c r="H174" s="634">
        <v>28896</v>
      </c>
      <c r="I174" s="634">
        <v>67266</v>
      </c>
      <c r="J174" s="634">
        <v>45333</v>
      </c>
      <c r="K174" s="634">
        <v>5196</v>
      </c>
      <c r="L174" s="634">
        <v>20987</v>
      </c>
      <c r="M174" s="634">
        <v>41083</v>
      </c>
      <c r="N174" s="634">
        <v>654</v>
      </c>
      <c r="O174" s="634">
        <v>698</v>
      </c>
      <c r="P174" s="634">
        <v>394</v>
      </c>
      <c r="Q174" s="436">
        <f t="shared" si="36"/>
        <v>55240</v>
      </c>
      <c r="R174" s="230"/>
    </row>
    <row r="175" spans="1:18" s="476" customFormat="1" x14ac:dyDescent="0.3">
      <c r="A175" s="387" t="s">
        <v>126</v>
      </c>
      <c r="B175" s="618" t="str">
        <f t="shared" si="35"/>
        <v>District 7</v>
      </c>
      <c r="C175" s="634">
        <v>32187</v>
      </c>
      <c r="D175" s="634">
        <v>60005</v>
      </c>
      <c r="E175" s="634">
        <v>18102</v>
      </c>
      <c r="F175" s="634">
        <v>3663</v>
      </c>
      <c r="G175" s="634">
        <v>5039</v>
      </c>
      <c r="H175" s="634">
        <v>12193</v>
      </c>
      <c r="I175" s="634">
        <v>31565</v>
      </c>
      <c r="J175" s="634">
        <v>21061</v>
      </c>
      <c r="K175" s="634">
        <v>4667</v>
      </c>
      <c r="L175" s="634">
        <v>6400</v>
      </c>
      <c r="M175" s="634">
        <v>20498</v>
      </c>
      <c r="N175" s="634">
        <v>306</v>
      </c>
      <c r="O175" s="634">
        <v>336</v>
      </c>
      <c r="P175" s="634">
        <v>188</v>
      </c>
      <c r="Q175" s="436">
        <f t="shared" si="36"/>
        <v>14085</v>
      </c>
      <c r="R175" s="230"/>
    </row>
    <row r="176" spans="1:18" s="476" customFormat="1" x14ac:dyDescent="0.3">
      <c r="A176" s="387" t="s">
        <v>127</v>
      </c>
      <c r="B176" s="618" t="str">
        <f t="shared" si="35"/>
        <v>District 7</v>
      </c>
      <c r="C176" s="634">
        <v>76991</v>
      </c>
      <c r="D176" s="634">
        <v>147807</v>
      </c>
      <c r="E176" s="634">
        <v>33696</v>
      </c>
      <c r="F176" s="634">
        <v>4914</v>
      </c>
      <c r="G176" s="634">
        <v>12565</v>
      </c>
      <c r="H176" s="634">
        <v>19387</v>
      </c>
      <c r="I176" s="634">
        <v>48144</v>
      </c>
      <c r="J176" s="634">
        <v>32011</v>
      </c>
      <c r="K176" s="634">
        <v>5954</v>
      </c>
      <c r="L176" s="634">
        <v>15553</v>
      </c>
      <c r="M176" s="634">
        <v>26637</v>
      </c>
      <c r="N176" s="634">
        <v>495</v>
      </c>
      <c r="O176" s="634">
        <v>514</v>
      </c>
      <c r="P176" s="634">
        <v>254</v>
      </c>
      <c r="Q176" s="436">
        <f t="shared" si="36"/>
        <v>43295</v>
      </c>
      <c r="R176" s="230"/>
    </row>
    <row r="177" spans="1:18" s="476" customFormat="1" x14ac:dyDescent="0.3">
      <c r="A177" s="387" t="s">
        <v>128</v>
      </c>
      <c r="B177" s="618" t="str">
        <f t="shared" si="35"/>
        <v>District 1</v>
      </c>
      <c r="C177" s="634">
        <v>40109</v>
      </c>
      <c r="D177" s="634">
        <v>73026</v>
      </c>
      <c r="E177" s="634">
        <v>19430</v>
      </c>
      <c r="F177" s="634">
        <v>1989</v>
      </c>
      <c r="G177" s="634">
        <v>7787</v>
      </c>
      <c r="H177" s="634">
        <v>11619</v>
      </c>
      <c r="I177" s="634">
        <v>29261</v>
      </c>
      <c r="J177" s="634">
        <v>19076</v>
      </c>
      <c r="K177" s="634">
        <v>2507</v>
      </c>
      <c r="L177" s="634">
        <v>10353</v>
      </c>
      <c r="M177" s="634">
        <v>16401</v>
      </c>
      <c r="N177" s="634">
        <v>454</v>
      </c>
      <c r="O177" s="634">
        <v>498</v>
      </c>
      <c r="P177" s="634">
        <v>303</v>
      </c>
      <c r="Q177" s="436">
        <f t="shared" si="36"/>
        <v>20679</v>
      </c>
      <c r="R177" s="230"/>
    </row>
    <row r="178" spans="1:18" s="476" customFormat="1" x14ac:dyDescent="0.3">
      <c r="A178" s="387" t="s">
        <v>129</v>
      </c>
      <c r="B178" s="618" t="str">
        <f t="shared" si="35"/>
        <v>District 2</v>
      </c>
      <c r="C178" s="634">
        <v>4615</v>
      </c>
      <c r="D178" s="634">
        <v>7576</v>
      </c>
      <c r="E178" s="634">
        <v>2449</v>
      </c>
      <c r="F178" s="634">
        <v>385</v>
      </c>
      <c r="G178" s="634">
        <v>953</v>
      </c>
      <c r="H178" s="634">
        <v>1439</v>
      </c>
      <c r="I178" s="634">
        <v>3927</v>
      </c>
      <c r="J178" s="634">
        <v>2463</v>
      </c>
      <c r="K178" s="634">
        <v>474</v>
      </c>
      <c r="L178" s="634">
        <v>1287</v>
      </c>
      <c r="M178" s="634">
        <v>2166</v>
      </c>
      <c r="N178" s="634">
        <v>94</v>
      </c>
      <c r="O178" s="634">
        <v>100</v>
      </c>
      <c r="P178" s="634">
        <v>69</v>
      </c>
      <c r="Q178" s="436">
        <f t="shared" si="36"/>
        <v>2166</v>
      </c>
      <c r="R178" s="230"/>
    </row>
    <row r="179" spans="1:18" s="476" customFormat="1" x14ac:dyDescent="0.3">
      <c r="A179" s="387" t="s">
        <v>2564</v>
      </c>
      <c r="B179" s="618" t="str">
        <f t="shared" si="35"/>
        <v>District 3</v>
      </c>
      <c r="C179" s="634">
        <v>8572</v>
      </c>
      <c r="D179" s="634">
        <v>15685</v>
      </c>
      <c r="E179" s="634">
        <v>4721</v>
      </c>
      <c r="F179" s="634">
        <v>843</v>
      </c>
      <c r="G179" s="634">
        <v>1899</v>
      </c>
      <c r="H179" s="634">
        <v>2746</v>
      </c>
      <c r="I179" s="634">
        <v>8108</v>
      </c>
      <c r="J179" s="634">
        <v>5467</v>
      </c>
      <c r="K179" s="634">
        <v>1089</v>
      </c>
      <c r="L179" s="634">
        <v>2572</v>
      </c>
      <c r="M179" s="634">
        <v>4447</v>
      </c>
      <c r="N179" s="634">
        <v>104</v>
      </c>
      <c r="O179" s="634">
        <v>110</v>
      </c>
      <c r="P179" s="634">
        <v>65</v>
      </c>
      <c r="Q179" s="436">
        <f t="shared" si="36"/>
        <v>3851</v>
      </c>
      <c r="R179" s="230"/>
    </row>
    <row r="180" spans="1:18" s="476" customFormat="1" x14ac:dyDescent="0.3">
      <c r="A180" s="387" t="s">
        <v>132</v>
      </c>
      <c r="B180" s="618" t="str">
        <f t="shared" si="35"/>
        <v>District 1</v>
      </c>
      <c r="C180" s="634">
        <v>24662</v>
      </c>
      <c r="D180" s="634">
        <v>46200</v>
      </c>
      <c r="E180" s="634">
        <v>11432</v>
      </c>
      <c r="F180" s="634">
        <v>1431</v>
      </c>
      <c r="G180" s="634">
        <v>4669</v>
      </c>
      <c r="H180" s="634">
        <v>6541</v>
      </c>
      <c r="I180" s="634">
        <v>16223</v>
      </c>
      <c r="J180" s="634">
        <v>10726</v>
      </c>
      <c r="K180" s="634">
        <v>1661</v>
      </c>
      <c r="L180" s="634">
        <v>5745</v>
      </c>
      <c r="M180" s="634">
        <v>8817</v>
      </c>
      <c r="N180" s="634">
        <v>192</v>
      </c>
      <c r="O180" s="634">
        <v>204</v>
      </c>
      <c r="P180" s="634">
        <v>113</v>
      </c>
      <c r="Q180" s="436">
        <f t="shared" si="36"/>
        <v>13230</v>
      </c>
      <c r="R180" s="230"/>
    </row>
    <row r="181" spans="1:18" s="476" customFormat="1" x14ac:dyDescent="0.3">
      <c r="A181" s="387" t="s">
        <v>44</v>
      </c>
      <c r="B181" s="618" t="str">
        <f t="shared" si="35"/>
        <v>District 5</v>
      </c>
      <c r="C181" s="634">
        <v>26175</v>
      </c>
      <c r="D181" s="634">
        <v>50559</v>
      </c>
      <c r="E181" s="634">
        <v>12307</v>
      </c>
      <c r="F181" s="634">
        <v>816</v>
      </c>
      <c r="G181" s="634">
        <v>4212</v>
      </c>
      <c r="H181" s="634">
        <v>8513</v>
      </c>
      <c r="I181" s="634">
        <v>18201</v>
      </c>
      <c r="J181" s="634">
        <v>12561</v>
      </c>
      <c r="K181" s="634">
        <v>943</v>
      </c>
      <c r="L181" s="634">
        <v>5270</v>
      </c>
      <c r="M181" s="634">
        <v>11988</v>
      </c>
      <c r="N181" s="634">
        <v>170</v>
      </c>
      <c r="O181" s="634">
        <v>188</v>
      </c>
      <c r="P181" s="634">
        <v>104</v>
      </c>
      <c r="Q181" s="436">
        <f t="shared" si="36"/>
        <v>13868</v>
      </c>
      <c r="R181" s="230"/>
    </row>
    <row r="182" spans="1:18" s="476" customFormat="1" x14ac:dyDescent="0.3">
      <c r="A182" s="387" t="s">
        <v>130</v>
      </c>
      <c r="B182" s="618" t="str">
        <f t="shared" si="35"/>
        <v>District 2</v>
      </c>
      <c r="C182" s="634">
        <v>13130</v>
      </c>
      <c r="D182" s="634">
        <v>23480</v>
      </c>
      <c r="E182" s="634">
        <v>6217</v>
      </c>
      <c r="F182" s="634">
        <v>840</v>
      </c>
      <c r="G182" s="634">
        <v>2321</v>
      </c>
      <c r="H182" s="634">
        <v>3934</v>
      </c>
      <c r="I182" s="634">
        <v>10389</v>
      </c>
      <c r="J182" s="634">
        <v>6812</v>
      </c>
      <c r="K182" s="634">
        <v>1007</v>
      </c>
      <c r="L182" s="634">
        <v>2968</v>
      </c>
      <c r="M182" s="634">
        <v>6414</v>
      </c>
      <c r="N182" s="634">
        <v>151</v>
      </c>
      <c r="O182" s="634">
        <v>165</v>
      </c>
      <c r="P182" s="634">
        <v>95</v>
      </c>
      <c r="Q182" s="436">
        <f t="shared" si="36"/>
        <v>6913</v>
      </c>
      <c r="R182" s="230"/>
    </row>
    <row r="183" spans="1:18" s="476" customFormat="1" x14ac:dyDescent="0.3">
      <c r="A183" s="387" t="s">
        <v>131</v>
      </c>
      <c r="B183" s="618" t="str">
        <f t="shared" si="35"/>
        <v>District 4</v>
      </c>
      <c r="C183" s="634">
        <v>15857</v>
      </c>
      <c r="D183" s="634">
        <v>28809</v>
      </c>
      <c r="E183" s="634">
        <v>7459</v>
      </c>
      <c r="F183" s="634">
        <v>674</v>
      </c>
      <c r="G183" s="634">
        <v>2513</v>
      </c>
      <c r="H183" s="634">
        <v>4902</v>
      </c>
      <c r="I183" s="634">
        <v>11325</v>
      </c>
      <c r="J183" s="634">
        <v>7142</v>
      </c>
      <c r="K183" s="634">
        <v>832</v>
      </c>
      <c r="L183" s="634">
        <v>3338</v>
      </c>
      <c r="M183" s="634">
        <v>7155</v>
      </c>
      <c r="N183" s="634">
        <v>145</v>
      </c>
      <c r="O183" s="634">
        <v>155</v>
      </c>
      <c r="P183" s="634">
        <v>81</v>
      </c>
      <c r="Q183" s="436">
        <f t="shared" si="36"/>
        <v>8398</v>
      </c>
      <c r="R183" s="230"/>
    </row>
    <row r="184" spans="1:18" s="476" customFormat="1" x14ac:dyDescent="0.3">
      <c r="A184" s="387" t="s">
        <v>45</v>
      </c>
      <c r="B184" s="618" t="str">
        <f t="shared" si="35"/>
        <v>District 5</v>
      </c>
      <c r="C184" s="634">
        <v>4633</v>
      </c>
      <c r="D184" s="634">
        <v>7919</v>
      </c>
      <c r="E184" s="634">
        <v>2095</v>
      </c>
      <c r="F184" s="634">
        <v>528</v>
      </c>
      <c r="G184" s="634">
        <v>838</v>
      </c>
      <c r="H184" s="634">
        <v>984</v>
      </c>
      <c r="I184" s="634">
        <v>3253</v>
      </c>
      <c r="J184" s="634">
        <v>2060</v>
      </c>
      <c r="K184" s="634">
        <v>672</v>
      </c>
      <c r="L184" s="634">
        <v>1153</v>
      </c>
      <c r="M184" s="634">
        <v>1428</v>
      </c>
      <c r="N184" s="634">
        <v>87</v>
      </c>
      <c r="O184" s="634">
        <v>91</v>
      </c>
      <c r="P184" s="634">
        <v>66</v>
      </c>
      <c r="Q184" s="436">
        <f t="shared" si="36"/>
        <v>2538</v>
      </c>
      <c r="R184" s="230"/>
    </row>
    <row r="185" spans="1:18" s="476" customFormat="1" x14ac:dyDescent="0.3">
      <c r="A185" s="387" t="s">
        <v>133</v>
      </c>
      <c r="B185" s="618" t="str">
        <f t="shared" si="35"/>
        <v>District 2</v>
      </c>
      <c r="C185" s="634">
        <v>2631</v>
      </c>
      <c r="D185" s="634">
        <v>3884</v>
      </c>
      <c r="E185" s="634">
        <v>1178</v>
      </c>
      <c r="F185" s="634">
        <v>333</v>
      </c>
      <c r="G185" s="634">
        <v>526</v>
      </c>
      <c r="H185" s="634">
        <v>494</v>
      </c>
      <c r="I185" s="634">
        <v>1826</v>
      </c>
      <c r="J185" s="634">
        <v>1162</v>
      </c>
      <c r="K185" s="634">
        <v>431</v>
      </c>
      <c r="L185" s="634">
        <v>713</v>
      </c>
      <c r="M185" s="634">
        <v>682</v>
      </c>
      <c r="N185" s="634">
        <v>65</v>
      </c>
      <c r="O185" s="634">
        <v>74</v>
      </c>
      <c r="P185" s="634">
        <v>53</v>
      </c>
      <c r="Q185" s="436">
        <f t="shared" si="36"/>
        <v>1453</v>
      </c>
      <c r="R185" s="230"/>
    </row>
    <row r="186" spans="1:18" s="476" customFormat="1" x14ac:dyDescent="0.3">
      <c r="A186" s="387" t="s">
        <v>134</v>
      </c>
      <c r="B186" s="618" t="str">
        <f t="shared" si="35"/>
        <v>District 2</v>
      </c>
      <c r="C186" s="634">
        <v>1193</v>
      </c>
      <c r="D186" s="634">
        <v>1726</v>
      </c>
      <c r="E186" s="634">
        <v>591</v>
      </c>
      <c r="F186" s="634">
        <v>135</v>
      </c>
      <c r="G186" s="634">
        <v>229</v>
      </c>
      <c r="H186" s="634">
        <v>293</v>
      </c>
      <c r="I186" s="634">
        <v>913</v>
      </c>
      <c r="J186" s="634">
        <v>586</v>
      </c>
      <c r="K186" s="634">
        <v>185</v>
      </c>
      <c r="L186" s="634">
        <v>286</v>
      </c>
      <c r="M186" s="634">
        <v>442</v>
      </c>
      <c r="N186" s="634">
        <v>28</v>
      </c>
      <c r="O186" s="634">
        <v>28</v>
      </c>
      <c r="P186" s="634">
        <v>21</v>
      </c>
      <c r="Q186" s="436">
        <f t="shared" si="36"/>
        <v>602</v>
      </c>
      <c r="R186" s="230"/>
    </row>
    <row r="187" spans="1:18" s="476" customFormat="1" x14ac:dyDescent="0.3">
      <c r="A187" s="387" t="s">
        <v>135</v>
      </c>
      <c r="B187" s="618" t="str">
        <f t="shared" si="35"/>
        <v>District 2</v>
      </c>
      <c r="C187" s="634">
        <v>550</v>
      </c>
      <c r="D187" s="634">
        <v>805</v>
      </c>
      <c r="E187" s="634">
        <v>334</v>
      </c>
      <c r="F187" s="634">
        <v>53</v>
      </c>
      <c r="G187" s="634">
        <v>158</v>
      </c>
      <c r="H187" s="634">
        <v>165</v>
      </c>
      <c r="I187" s="634">
        <v>518</v>
      </c>
      <c r="J187" s="634">
        <v>367</v>
      </c>
      <c r="K187" s="634">
        <v>60</v>
      </c>
      <c r="L187" s="634">
        <v>213</v>
      </c>
      <c r="M187" s="634">
        <v>245</v>
      </c>
      <c r="N187" s="634">
        <v>10</v>
      </c>
      <c r="O187" s="634">
        <v>10</v>
      </c>
      <c r="P187" s="634">
        <v>9</v>
      </c>
      <c r="Q187" s="436">
        <f t="shared" si="36"/>
        <v>216</v>
      </c>
      <c r="R187" s="230"/>
    </row>
    <row r="188" spans="1:18" s="476" customFormat="1" x14ac:dyDescent="0.3">
      <c r="A188" s="387" t="s">
        <v>46</v>
      </c>
      <c r="B188" s="618" t="str">
        <f t="shared" si="35"/>
        <v>District 5</v>
      </c>
      <c r="C188" s="634">
        <v>37206</v>
      </c>
      <c r="D188" s="634">
        <v>66954</v>
      </c>
      <c r="E188" s="634">
        <v>17703</v>
      </c>
      <c r="F188" s="634">
        <v>2591</v>
      </c>
      <c r="G188" s="634">
        <v>7144</v>
      </c>
      <c r="H188" s="634">
        <v>9723</v>
      </c>
      <c r="I188" s="634">
        <v>25345</v>
      </c>
      <c r="J188" s="634">
        <v>16525</v>
      </c>
      <c r="K188" s="634">
        <v>3155</v>
      </c>
      <c r="L188" s="634">
        <v>8972</v>
      </c>
      <c r="M188" s="634">
        <v>13218</v>
      </c>
      <c r="N188" s="634">
        <v>410</v>
      </c>
      <c r="O188" s="634">
        <v>445</v>
      </c>
      <c r="P188" s="634">
        <v>259</v>
      </c>
      <c r="Q188" s="436">
        <f t="shared" si="36"/>
        <v>19503</v>
      </c>
      <c r="R188" s="230"/>
    </row>
    <row r="189" spans="1:18" s="476" customFormat="1" x14ac:dyDescent="0.3">
      <c r="A189" s="387" t="s">
        <v>136</v>
      </c>
      <c r="B189" s="618" t="str">
        <f t="shared" ref="B189:B191" si="37">VLOOKUP(A189,LIST_DISTRICT_LOOKUP,2,)</f>
        <v>District 3</v>
      </c>
      <c r="C189" s="634">
        <v>1383</v>
      </c>
      <c r="D189" s="634">
        <v>2108</v>
      </c>
      <c r="E189" s="634">
        <v>665</v>
      </c>
      <c r="F189" s="634">
        <v>78</v>
      </c>
      <c r="G189" s="634">
        <v>318</v>
      </c>
      <c r="H189" s="634">
        <v>363</v>
      </c>
      <c r="I189" s="634">
        <v>1020</v>
      </c>
      <c r="J189" s="634">
        <v>656</v>
      </c>
      <c r="K189" s="634">
        <v>97</v>
      </c>
      <c r="L189" s="634">
        <v>390</v>
      </c>
      <c r="M189" s="634">
        <v>533</v>
      </c>
      <c r="N189" s="634">
        <v>18</v>
      </c>
      <c r="O189" s="634">
        <v>19</v>
      </c>
      <c r="P189" s="634">
        <v>16</v>
      </c>
      <c r="Q189" s="436">
        <f t="shared" si="36"/>
        <v>718</v>
      </c>
      <c r="R189" s="230"/>
    </row>
    <row r="190" spans="1:18" s="476" customFormat="1" x14ac:dyDescent="0.3">
      <c r="A190" s="387" t="s">
        <v>137</v>
      </c>
      <c r="B190" s="618" t="str">
        <f t="shared" si="37"/>
        <v>District 3</v>
      </c>
      <c r="C190" s="634">
        <v>5068</v>
      </c>
      <c r="D190" s="634">
        <v>8590</v>
      </c>
      <c r="E190" s="634">
        <v>2233</v>
      </c>
      <c r="F190" s="634">
        <v>531</v>
      </c>
      <c r="G190" s="634">
        <v>959</v>
      </c>
      <c r="H190" s="634">
        <v>1039</v>
      </c>
      <c r="I190" s="634">
        <v>3505</v>
      </c>
      <c r="J190" s="634">
        <v>2177</v>
      </c>
      <c r="K190" s="634">
        <v>689</v>
      </c>
      <c r="L190" s="634">
        <v>1368</v>
      </c>
      <c r="M190" s="634">
        <v>1448</v>
      </c>
      <c r="N190" s="634">
        <v>67</v>
      </c>
      <c r="O190" s="634">
        <v>71</v>
      </c>
      <c r="P190" s="634">
        <v>49</v>
      </c>
      <c r="Q190" s="436">
        <f>C190-E190</f>
        <v>2835</v>
      </c>
      <c r="R190" s="230"/>
    </row>
    <row r="191" spans="1:18" s="476" customFormat="1" x14ac:dyDescent="0.3">
      <c r="A191" s="387" t="s">
        <v>138</v>
      </c>
      <c r="B191" s="618" t="str">
        <f t="shared" si="37"/>
        <v>District 3</v>
      </c>
      <c r="C191" s="634">
        <v>1394</v>
      </c>
      <c r="D191" s="634">
        <v>2008</v>
      </c>
      <c r="E191" s="634">
        <v>680</v>
      </c>
      <c r="F191" s="634">
        <v>135</v>
      </c>
      <c r="G191" s="634">
        <v>294</v>
      </c>
      <c r="H191" s="634">
        <v>350</v>
      </c>
      <c r="I191" s="634">
        <v>1058</v>
      </c>
      <c r="J191" s="634">
        <v>677</v>
      </c>
      <c r="K191" s="634">
        <v>164</v>
      </c>
      <c r="L191" s="634">
        <v>386</v>
      </c>
      <c r="M191" s="634">
        <v>508</v>
      </c>
      <c r="N191" s="634">
        <v>28</v>
      </c>
      <c r="O191" s="634">
        <v>33</v>
      </c>
      <c r="P191" s="634">
        <v>22</v>
      </c>
      <c r="Q191" s="436">
        <f>C191-E191</f>
        <v>714</v>
      </c>
      <c r="R191" s="230"/>
    </row>
    <row r="192" spans="1:18" s="476" customFormat="1" x14ac:dyDescent="0.3">
      <c r="A192" s="635" t="s">
        <v>139</v>
      </c>
      <c r="B192" s="636" t="s">
        <v>179</v>
      </c>
      <c r="C192" s="637">
        <v>7</v>
      </c>
      <c r="D192" s="637">
        <v>13</v>
      </c>
      <c r="E192" s="637">
        <v>3</v>
      </c>
      <c r="F192" s="637">
        <v>0</v>
      </c>
      <c r="G192" s="637">
        <v>2</v>
      </c>
      <c r="H192" s="637">
        <v>1</v>
      </c>
      <c r="I192" s="637">
        <v>4</v>
      </c>
      <c r="J192" s="637">
        <v>3</v>
      </c>
      <c r="K192" s="637">
        <v>0</v>
      </c>
      <c r="L192" s="637">
        <v>3</v>
      </c>
      <c r="M192" s="637">
        <v>1</v>
      </c>
      <c r="N192" s="637">
        <v>0</v>
      </c>
      <c r="O192" s="637">
        <v>0</v>
      </c>
      <c r="P192" s="637">
        <v>0</v>
      </c>
      <c r="Q192" s="638">
        <f>C192-E192</f>
        <v>4</v>
      </c>
      <c r="R192" s="311"/>
    </row>
    <row r="193" spans="1:18" s="476" customFormat="1" x14ac:dyDescent="0.3">
      <c r="A193" s="28" t="s">
        <v>0</v>
      </c>
      <c r="B193" s="9"/>
      <c r="C193" s="639">
        <f>SUM(C125:C191)</f>
        <v>1546864</v>
      </c>
      <c r="D193" s="639">
        <f t="shared" ref="D193:P193" si="38">SUM(D125:D191)</f>
        <v>2929079</v>
      </c>
      <c r="E193" s="639">
        <f t="shared" si="38"/>
        <v>701588</v>
      </c>
      <c r="F193" s="639">
        <f t="shared" si="38"/>
        <v>83539</v>
      </c>
      <c r="G193" s="639">
        <f t="shared" si="38"/>
        <v>252551</v>
      </c>
      <c r="H193" s="639">
        <f t="shared" si="38"/>
        <v>436974</v>
      </c>
      <c r="I193" s="639">
        <f t="shared" si="38"/>
        <v>1059322</v>
      </c>
      <c r="J193" s="639">
        <f t="shared" si="38"/>
        <v>695694</v>
      </c>
      <c r="K193" s="639">
        <f t="shared" si="38"/>
        <v>102641</v>
      </c>
      <c r="L193" s="639">
        <f t="shared" si="38"/>
        <v>324777</v>
      </c>
      <c r="M193" s="639">
        <f t="shared" si="38"/>
        <v>631904</v>
      </c>
      <c r="N193" s="639">
        <f t="shared" si="38"/>
        <v>11719</v>
      </c>
      <c r="O193" s="639">
        <f t="shared" si="38"/>
        <v>12656</v>
      </c>
      <c r="P193" s="639">
        <f t="shared" si="38"/>
        <v>7229</v>
      </c>
      <c r="Q193" s="639">
        <f>SUM(Q125:Q191)</f>
        <v>845276</v>
      </c>
      <c r="R193" s="230"/>
    </row>
    <row r="194" spans="1:18" s="476" customFormat="1" x14ac:dyDescent="0.3">
      <c r="A194" s="28"/>
      <c r="B194" s="639"/>
      <c r="C194" s="639"/>
      <c r="D194" s="639"/>
      <c r="E194" s="639"/>
      <c r="F194" s="639"/>
      <c r="G194" s="639"/>
      <c r="H194" s="639"/>
      <c r="I194" s="639"/>
      <c r="J194" s="639"/>
      <c r="K194" s="639"/>
      <c r="L194" s="639"/>
      <c r="M194" s="639"/>
      <c r="N194" s="639"/>
      <c r="O194" s="639"/>
      <c r="P194" s="9"/>
      <c r="Q194" s="230"/>
      <c r="R194" s="230"/>
    </row>
    <row r="195" spans="1:18" s="476" customFormat="1" x14ac:dyDescent="0.3">
      <c r="A195" s="9"/>
      <c r="B195" s="614" t="s">
        <v>165</v>
      </c>
      <c r="C195" s="622">
        <f t="shared" ref="C195:Q201" si="39">SUMIF($B$125:$B$191,$B195,C$125:C$191)</f>
        <v>167224</v>
      </c>
      <c r="D195" s="622">
        <f t="shared" si="39"/>
        <v>308982</v>
      </c>
      <c r="E195" s="622">
        <f t="shared" si="39"/>
        <v>79283</v>
      </c>
      <c r="F195" s="622">
        <f t="shared" si="39"/>
        <v>10106</v>
      </c>
      <c r="G195" s="622">
        <f t="shared" si="39"/>
        <v>30117</v>
      </c>
      <c r="H195" s="622">
        <f t="shared" si="39"/>
        <v>47430</v>
      </c>
      <c r="I195" s="622">
        <f t="shared" si="39"/>
        <v>118338</v>
      </c>
      <c r="J195" s="622">
        <f t="shared" si="39"/>
        <v>76561</v>
      </c>
      <c r="K195" s="622">
        <f t="shared" si="39"/>
        <v>12406</v>
      </c>
      <c r="L195" s="622">
        <f t="shared" si="39"/>
        <v>39446</v>
      </c>
      <c r="M195" s="622">
        <f t="shared" si="39"/>
        <v>66486</v>
      </c>
      <c r="N195" s="622">
        <f t="shared" si="39"/>
        <v>1767</v>
      </c>
      <c r="O195" s="622">
        <f t="shared" si="39"/>
        <v>1928</v>
      </c>
      <c r="P195" s="622">
        <f t="shared" si="39"/>
        <v>1133</v>
      </c>
      <c r="Q195" s="622">
        <f t="shared" si="39"/>
        <v>87941</v>
      </c>
      <c r="R195" s="230"/>
    </row>
    <row r="196" spans="1:18" s="476" customFormat="1" x14ac:dyDescent="0.3">
      <c r="A196" s="9"/>
      <c r="B196" s="614" t="s">
        <v>166</v>
      </c>
      <c r="C196" s="622">
        <f t="shared" si="39"/>
        <v>168638</v>
      </c>
      <c r="D196" s="622">
        <f t="shared" si="39"/>
        <v>309515</v>
      </c>
      <c r="E196" s="622">
        <f t="shared" si="39"/>
        <v>77856</v>
      </c>
      <c r="F196" s="622">
        <f t="shared" si="39"/>
        <v>9005</v>
      </c>
      <c r="G196" s="622">
        <f t="shared" si="39"/>
        <v>29430</v>
      </c>
      <c r="H196" s="622">
        <f t="shared" si="39"/>
        <v>48065</v>
      </c>
      <c r="I196" s="622">
        <f t="shared" si="39"/>
        <v>119715</v>
      </c>
      <c r="J196" s="622">
        <f t="shared" si="39"/>
        <v>78972</v>
      </c>
      <c r="K196" s="622">
        <f t="shared" si="39"/>
        <v>11159</v>
      </c>
      <c r="L196" s="622">
        <f t="shared" si="39"/>
        <v>37849</v>
      </c>
      <c r="M196" s="622">
        <f t="shared" si="39"/>
        <v>70707</v>
      </c>
      <c r="N196" s="622">
        <f t="shared" si="39"/>
        <v>1527</v>
      </c>
      <c r="O196" s="622">
        <f t="shared" si="39"/>
        <v>1670</v>
      </c>
      <c r="P196" s="622">
        <f t="shared" si="39"/>
        <v>1006</v>
      </c>
      <c r="Q196" s="622">
        <f t="shared" si="39"/>
        <v>90782</v>
      </c>
      <c r="R196" s="230"/>
    </row>
    <row r="197" spans="1:18" s="476" customFormat="1" x14ac:dyDescent="0.3">
      <c r="A197" s="9"/>
      <c r="B197" s="614" t="s">
        <v>167</v>
      </c>
      <c r="C197" s="622">
        <f t="shared" si="39"/>
        <v>117105</v>
      </c>
      <c r="D197" s="622">
        <f t="shared" si="39"/>
        <v>211603</v>
      </c>
      <c r="E197" s="622">
        <f t="shared" si="39"/>
        <v>52580</v>
      </c>
      <c r="F197" s="622">
        <f t="shared" si="39"/>
        <v>6520</v>
      </c>
      <c r="G197" s="622">
        <f t="shared" si="39"/>
        <v>20898</v>
      </c>
      <c r="H197" s="622">
        <f t="shared" si="39"/>
        <v>31210</v>
      </c>
      <c r="I197" s="622">
        <f t="shared" si="39"/>
        <v>82066</v>
      </c>
      <c r="J197" s="622">
        <f t="shared" si="39"/>
        <v>53736</v>
      </c>
      <c r="K197" s="622">
        <f t="shared" si="39"/>
        <v>8075</v>
      </c>
      <c r="L197" s="622">
        <f t="shared" si="39"/>
        <v>27429</v>
      </c>
      <c r="M197" s="622">
        <f t="shared" si="39"/>
        <v>46562</v>
      </c>
      <c r="N197" s="622">
        <f t="shared" si="39"/>
        <v>1036</v>
      </c>
      <c r="O197" s="622">
        <f t="shared" si="39"/>
        <v>1128</v>
      </c>
      <c r="P197" s="622">
        <f t="shared" si="39"/>
        <v>673</v>
      </c>
      <c r="Q197" s="622">
        <f t="shared" si="39"/>
        <v>64525</v>
      </c>
      <c r="R197" s="230"/>
    </row>
    <row r="198" spans="1:18" s="476" customFormat="1" x14ac:dyDescent="0.3">
      <c r="A198" s="9"/>
      <c r="B198" s="614" t="s">
        <v>168</v>
      </c>
      <c r="C198" s="622">
        <f t="shared" si="39"/>
        <v>293902</v>
      </c>
      <c r="D198" s="622">
        <f t="shared" si="39"/>
        <v>561503</v>
      </c>
      <c r="E198" s="622">
        <f t="shared" si="39"/>
        <v>132188</v>
      </c>
      <c r="F198" s="622">
        <f t="shared" si="39"/>
        <v>13515</v>
      </c>
      <c r="G198" s="622">
        <f t="shared" si="39"/>
        <v>45903</v>
      </c>
      <c r="H198" s="622">
        <f t="shared" si="39"/>
        <v>85272</v>
      </c>
      <c r="I198" s="622">
        <f t="shared" si="39"/>
        <v>196248</v>
      </c>
      <c r="J198" s="622">
        <f t="shared" si="39"/>
        <v>130202</v>
      </c>
      <c r="K198" s="622">
        <f t="shared" si="39"/>
        <v>16598</v>
      </c>
      <c r="L198" s="622">
        <f t="shared" si="39"/>
        <v>58875</v>
      </c>
      <c r="M198" s="622">
        <f t="shared" si="39"/>
        <v>120775</v>
      </c>
      <c r="N198" s="622">
        <f t="shared" si="39"/>
        <v>1865</v>
      </c>
      <c r="O198" s="622">
        <f t="shared" si="39"/>
        <v>1990</v>
      </c>
      <c r="P198" s="622">
        <f t="shared" si="39"/>
        <v>1094</v>
      </c>
      <c r="Q198" s="622">
        <f t="shared" si="39"/>
        <v>161714</v>
      </c>
      <c r="R198" s="230"/>
    </row>
    <row r="199" spans="1:18" s="476" customFormat="1" x14ac:dyDescent="0.3">
      <c r="A199" s="9"/>
      <c r="B199" s="614" t="s">
        <v>60</v>
      </c>
      <c r="C199" s="622">
        <f t="shared" si="39"/>
        <v>286905</v>
      </c>
      <c r="D199" s="622">
        <f t="shared" si="39"/>
        <v>541967</v>
      </c>
      <c r="E199" s="622">
        <f t="shared" si="39"/>
        <v>136573</v>
      </c>
      <c r="F199" s="622">
        <f t="shared" si="39"/>
        <v>17427</v>
      </c>
      <c r="G199" s="622">
        <f t="shared" si="39"/>
        <v>49680</v>
      </c>
      <c r="H199" s="622">
        <f t="shared" si="39"/>
        <v>83357</v>
      </c>
      <c r="I199" s="622">
        <f t="shared" si="39"/>
        <v>205446</v>
      </c>
      <c r="J199" s="622">
        <f t="shared" si="39"/>
        <v>134892</v>
      </c>
      <c r="K199" s="622">
        <f t="shared" si="39"/>
        <v>21812</v>
      </c>
      <c r="L199" s="622">
        <f t="shared" si="39"/>
        <v>64415</v>
      </c>
      <c r="M199" s="622">
        <f t="shared" si="39"/>
        <v>119219</v>
      </c>
      <c r="N199" s="622">
        <f t="shared" si="39"/>
        <v>2388</v>
      </c>
      <c r="O199" s="622">
        <f t="shared" si="39"/>
        <v>2595</v>
      </c>
      <c r="P199" s="622">
        <f t="shared" si="39"/>
        <v>1486</v>
      </c>
      <c r="Q199" s="622">
        <f t="shared" si="39"/>
        <v>150332</v>
      </c>
      <c r="R199" s="230"/>
    </row>
    <row r="200" spans="1:18" s="476" customFormat="1" x14ac:dyDescent="0.3">
      <c r="A200" s="9"/>
      <c r="B200" s="614" t="s">
        <v>169</v>
      </c>
      <c r="C200" s="622">
        <f t="shared" si="39"/>
        <v>279623</v>
      </c>
      <c r="D200" s="622">
        <f t="shared" si="39"/>
        <v>548194</v>
      </c>
      <c r="E200" s="622">
        <f t="shared" si="39"/>
        <v>104688</v>
      </c>
      <c r="F200" s="622">
        <f t="shared" si="39"/>
        <v>9347</v>
      </c>
      <c r="G200" s="622">
        <f t="shared" si="39"/>
        <v>33843</v>
      </c>
      <c r="H200" s="622">
        <f t="shared" si="39"/>
        <v>69837</v>
      </c>
      <c r="I200" s="622">
        <f t="shared" si="39"/>
        <v>157660</v>
      </c>
      <c r="J200" s="622">
        <f t="shared" si="39"/>
        <v>101485</v>
      </c>
      <c r="K200" s="622">
        <f t="shared" si="39"/>
        <v>10993</v>
      </c>
      <c r="L200" s="622">
        <f t="shared" si="39"/>
        <v>42849</v>
      </c>
      <c r="M200" s="622">
        <f t="shared" si="39"/>
        <v>103818</v>
      </c>
      <c r="N200" s="622">
        <f t="shared" si="39"/>
        <v>1308</v>
      </c>
      <c r="O200" s="622">
        <f t="shared" si="39"/>
        <v>1403</v>
      </c>
      <c r="P200" s="622">
        <f t="shared" si="39"/>
        <v>727</v>
      </c>
      <c r="Q200" s="622">
        <f t="shared" si="39"/>
        <v>174935</v>
      </c>
      <c r="R200" s="230"/>
    </row>
    <row r="201" spans="1:18" s="476" customFormat="1" x14ac:dyDescent="0.3">
      <c r="A201" s="9"/>
      <c r="B201" s="614" t="s">
        <v>170</v>
      </c>
      <c r="C201" s="622">
        <f t="shared" si="39"/>
        <v>233467</v>
      </c>
      <c r="D201" s="622">
        <f t="shared" si="39"/>
        <v>447315</v>
      </c>
      <c r="E201" s="622">
        <f t="shared" si="39"/>
        <v>118420</v>
      </c>
      <c r="F201" s="622">
        <f t="shared" si="39"/>
        <v>17619</v>
      </c>
      <c r="G201" s="622">
        <f t="shared" si="39"/>
        <v>42680</v>
      </c>
      <c r="H201" s="622">
        <f t="shared" si="39"/>
        <v>71803</v>
      </c>
      <c r="I201" s="622">
        <f t="shared" si="39"/>
        <v>179849</v>
      </c>
      <c r="J201" s="622">
        <f t="shared" si="39"/>
        <v>119846</v>
      </c>
      <c r="K201" s="622">
        <f t="shared" si="39"/>
        <v>21598</v>
      </c>
      <c r="L201" s="622">
        <f t="shared" si="39"/>
        <v>53914</v>
      </c>
      <c r="M201" s="622">
        <f t="shared" si="39"/>
        <v>104337</v>
      </c>
      <c r="N201" s="622">
        <f t="shared" si="39"/>
        <v>1828</v>
      </c>
      <c r="O201" s="622">
        <f t="shared" si="39"/>
        <v>1942</v>
      </c>
      <c r="P201" s="622">
        <f t="shared" si="39"/>
        <v>1110</v>
      </c>
      <c r="Q201" s="622">
        <f t="shared" si="39"/>
        <v>115047</v>
      </c>
      <c r="R201" s="230"/>
    </row>
    <row r="202" spans="1:18" s="476" customFormat="1" x14ac:dyDescent="0.3">
      <c r="A202" s="9"/>
      <c r="B202" s="437" t="s">
        <v>8981</v>
      </c>
      <c r="C202" s="438">
        <f>SUM(C195:C201)</f>
        <v>1546864</v>
      </c>
      <c r="D202" s="438">
        <f t="shared" ref="D202:Q202" si="40">SUM(D195:D201)</f>
        <v>2929079</v>
      </c>
      <c r="E202" s="438">
        <f t="shared" si="40"/>
        <v>701588</v>
      </c>
      <c r="F202" s="438">
        <f t="shared" si="40"/>
        <v>83539</v>
      </c>
      <c r="G202" s="438">
        <f t="shared" si="40"/>
        <v>252551</v>
      </c>
      <c r="H202" s="438">
        <f t="shared" si="40"/>
        <v>436974</v>
      </c>
      <c r="I202" s="438">
        <f t="shared" si="40"/>
        <v>1059322</v>
      </c>
      <c r="J202" s="438">
        <f t="shared" si="40"/>
        <v>695694</v>
      </c>
      <c r="K202" s="438">
        <f t="shared" si="40"/>
        <v>102641</v>
      </c>
      <c r="L202" s="438">
        <f t="shared" si="40"/>
        <v>324777</v>
      </c>
      <c r="M202" s="438">
        <f t="shared" si="40"/>
        <v>631904</v>
      </c>
      <c r="N202" s="438">
        <f t="shared" si="40"/>
        <v>11719</v>
      </c>
      <c r="O202" s="438">
        <f t="shared" si="40"/>
        <v>12656</v>
      </c>
      <c r="P202" s="438">
        <f t="shared" si="40"/>
        <v>7229</v>
      </c>
      <c r="Q202" s="438">
        <f t="shared" si="40"/>
        <v>845276</v>
      </c>
      <c r="R202" s="230"/>
    </row>
    <row r="203" spans="1:18" s="476" customFormat="1" x14ac:dyDescent="0.3">
      <c r="A203" s="9"/>
      <c r="B203" s="9"/>
      <c r="C203" s="624" t="b">
        <f>C202=C193</f>
        <v>1</v>
      </c>
      <c r="D203" s="624" t="b">
        <f t="shared" ref="D203:I203" si="41">D202=D193</f>
        <v>1</v>
      </c>
      <c r="E203" s="624" t="b">
        <f t="shared" si="41"/>
        <v>1</v>
      </c>
      <c r="F203" s="624" t="b">
        <f t="shared" si="41"/>
        <v>1</v>
      </c>
      <c r="G203" s="624" t="b">
        <f t="shared" si="41"/>
        <v>1</v>
      </c>
      <c r="H203" s="624" t="b">
        <f t="shared" si="41"/>
        <v>1</v>
      </c>
      <c r="I203" s="624" t="b">
        <f t="shared" si="41"/>
        <v>1</v>
      </c>
      <c r="J203" s="624" t="b">
        <f>J202=J193</f>
        <v>1</v>
      </c>
      <c r="K203" s="624" t="b">
        <f t="shared" ref="K203:Q203" si="42">K202=K193</f>
        <v>1</v>
      </c>
      <c r="L203" s="624" t="b">
        <f t="shared" si="42"/>
        <v>1</v>
      </c>
      <c r="M203" s="624" t="b">
        <f t="shared" si="42"/>
        <v>1</v>
      </c>
      <c r="N203" s="624" t="b">
        <f t="shared" si="42"/>
        <v>1</v>
      </c>
      <c r="O203" s="624" t="b">
        <f t="shared" si="42"/>
        <v>1</v>
      </c>
      <c r="P203" s="624" t="b">
        <f t="shared" si="42"/>
        <v>1</v>
      </c>
      <c r="Q203" s="624" t="b">
        <f t="shared" si="42"/>
        <v>1</v>
      </c>
      <c r="R203" s="230"/>
    </row>
    <row r="204" spans="1:18" s="476" customFormat="1" x14ac:dyDescent="0.3">
      <c r="A204" s="9"/>
      <c r="B204" s="9"/>
      <c r="C204" s="9"/>
      <c r="D204" s="9"/>
      <c r="E204" s="9"/>
      <c r="F204" s="9"/>
      <c r="G204" s="9"/>
      <c r="H204" s="9"/>
      <c r="I204" s="9"/>
      <c r="J204" s="9"/>
      <c r="K204" s="9"/>
      <c r="L204" s="9"/>
      <c r="M204" s="9"/>
      <c r="N204" s="9"/>
      <c r="O204" s="9"/>
      <c r="P204" s="9"/>
      <c r="Q204" s="230"/>
      <c r="R204" s="230"/>
    </row>
    <row r="205" spans="1:18" x14ac:dyDescent="0.3">
      <c r="A205" s="37" t="s">
        <v>9519</v>
      </c>
      <c r="B205" s="38"/>
      <c r="C205" s="38"/>
      <c r="D205" s="38"/>
      <c r="E205" s="38"/>
      <c r="F205" s="38"/>
      <c r="G205" s="38"/>
      <c r="H205" s="38"/>
      <c r="I205" s="38"/>
      <c r="J205" s="38"/>
      <c r="K205" s="38"/>
      <c r="L205" s="38"/>
      <c r="M205" s="38"/>
      <c r="N205" s="38"/>
      <c r="O205" s="38"/>
      <c r="P205" s="38"/>
      <c r="Q205" s="38"/>
      <c r="R205" s="38"/>
    </row>
    <row r="206" spans="1:18" x14ac:dyDescent="0.3">
      <c r="A206" s="583"/>
    </row>
    <row r="208" spans="1:18" x14ac:dyDescent="0.3">
      <c r="B208" s="171"/>
      <c r="C208" s="171"/>
      <c r="E208" s="171" t="s">
        <v>8974</v>
      </c>
      <c r="F208" s="435">
        <v>61</v>
      </c>
      <c r="I208" s="171"/>
      <c r="K208" s="171"/>
      <c r="M208" s="171" t="s">
        <v>8978</v>
      </c>
      <c r="N208" s="435">
        <v>7</v>
      </c>
    </row>
    <row r="209" spans="1:18" x14ac:dyDescent="0.3">
      <c r="B209" s="171"/>
      <c r="C209" s="171"/>
      <c r="E209" s="171" t="s">
        <v>8975</v>
      </c>
      <c r="F209" s="435">
        <v>54</v>
      </c>
      <c r="I209" s="171"/>
      <c r="K209" s="171"/>
      <c r="M209" s="171" t="s">
        <v>8979</v>
      </c>
      <c r="N209" s="470">
        <v>10</v>
      </c>
    </row>
    <row r="210" spans="1:18" x14ac:dyDescent="0.3">
      <c r="B210" s="171"/>
      <c r="C210" s="171"/>
      <c r="E210" s="171" t="s">
        <v>2560</v>
      </c>
      <c r="F210" s="436">
        <f>F208-F209</f>
        <v>7</v>
      </c>
      <c r="I210" s="171"/>
      <c r="K210" s="171"/>
    </row>
    <row r="212" spans="1:18" x14ac:dyDescent="0.3">
      <c r="E212" s="171" t="s">
        <v>8982</v>
      </c>
      <c r="F212" s="470">
        <v>54</v>
      </c>
      <c r="G212" s="1136"/>
      <c r="I212" s="171"/>
      <c r="K212" s="171"/>
    </row>
    <row r="213" spans="1:18" x14ac:dyDescent="0.3">
      <c r="I213" s="171"/>
      <c r="K213" s="171"/>
    </row>
    <row r="214" spans="1:18" x14ac:dyDescent="0.3">
      <c r="I214" s="171"/>
      <c r="K214" s="171"/>
    </row>
    <row r="215" spans="1:18" x14ac:dyDescent="0.3">
      <c r="I215" s="171"/>
      <c r="K215" s="171"/>
    </row>
    <row r="216" spans="1:18" x14ac:dyDescent="0.3">
      <c r="I216" s="171"/>
      <c r="J216" s="453"/>
      <c r="K216" s="454"/>
    </row>
    <row r="217" spans="1:18" x14ac:dyDescent="0.3">
      <c r="E217" s="171" t="s">
        <v>8983</v>
      </c>
      <c r="F217" s="455">
        <f>F212/F209</f>
        <v>1</v>
      </c>
      <c r="M217" s="171" t="s">
        <v>8984</v>
      </c>
      <c r="N217" s="455">
        <f>N209/N208</f>
        <v>1.4285714285714286</v>
      </c>
    </row>
    <row r="219" spans="1:18" x14ac:dyDescent="0.3">
      <c r="A219" s="139" t="s">
        <v>1688</v>
      </c>
      <c r="B219" s="139" t="s">
        <v>8976</v>
      </c>
    </row>
    <row r="220" spans="1:18" x14ac:dyDescent="0.3">
      <c r="A220" s="139"/>
      <c r="B220" s="139" t="s">
        <v>8977</v>
      </c>
    </row>
    <row r="221" spans="1:18" x14ac:dyDescent="0.3">
      <c r="A221" s="139" t="s">
        <v>32</v>
      </c>
      <c r="B221" s="1019" t="s">
        <v>9520</v>
      </c>
      <c r="F221" s="143"/>
    </row>
    <row r="222" spans="1:18" x14ac:dyDescent="0.3">
      <c r="A222" s="139"/>
      <c r="B222" s="381"/>
    </row>
    <row r="223" spans="1:18" x14ac:dyDescent="0.3">
      <c r="A223" s="37" t="s">
        <v>9008</v>
      </c>
      <c r="B223" s="38"/>
      <c r="C223" s="38"/>
      <c r="D223" s="38"/>
      <c r="E223" s="38"/>
      <c r="F223" s="38"/>
      <c r="G223" s="38"/>
      <c r="H223" s="38"/>
      <c r="I223" s="38"/>
      <c r="J223" s="38"/>
      <c r="K223" s="38"/>
      <c r="L223" s="38"/>
      <c r="M223" s="38"/>
      <c r="N223" s="38"/>
      <c r="O223" s="38"/>
      <c r="P223" s="38"/>
      <c r="Q223" s="38"/>
      <c r="R223" s="38"/>
    </row>
    <row r="224" spans="1:18" s="179" customFormat="1" x14ac:dyDescent="0.3">
      <c r="A224" s="583" t="s">
        <v>8905</v>
      </c>
      <c r="B224" s="359"/>
      <c r="C224" s="53"/>
      <c r="D224" s="53"/>
      <c r="E224" s="53"/>
      <c r="F224" s="53"/>
      <c r="G224" s="53"/>
      <c r="H224" s="53"/>
      <c r="I224" s="53"/>
      <c r="J224" s="53"/>
      <c r="K224" s="275"/>
      <c r="L224" s="275"/>
      <c r="M224" s="53"/>
      <c r="N224" s="53"/>
      <c r="O224" s="53"/>
      <c r="P224" s="53"/>
    </row>
    <row r="225" spans="1:16" s="179" customFormat="1" x14ac:dyDescent="0.3">
      <c r="A225" s="53"/>
      <c r="B225" s="53"/>
      <c r="C225" s="53"/>
      <c r="D225" s="53"/>
      <c r="E225" s="53"/>
      <c r="F225" s="53"/>
      <c r="G225" s="53"/>
      <c r="H225" s="53"/>
      <c r="I225" s="53"/>
      <c r="J225" s="53"/>
      <c r="K225" s="275"/>
      <c r="L225" s="275"/>
      <c r="M225" s="53"/>
      <c r="N225" s="53"/>
      <c r="O225" s="53"/>
      <c r="P225" s="53"/>
    </row>
    <row r="226" spans="1:16" s="179" customFormat="1" x14ac:dyDescent="0.3">
      <c r="A226" s="262" t="s">
        <v>8895</v>
      </c>
      <c r="B226" s="53"/>
      <c r="C226" s="53"/>
      <c r="D226" s="53"/>
      <c r="E226" s="53"/>
      <c r="F226" s="53"/>
      <c r="G226" s="53"/>
      <c r="H226" s="53"/>
      <c r="I226" s="53"/>
      <c r="J226" s="53"/>
      <c r="K226" s="275"/>
      <c r="L226" s="275"/>
      <c r="M226" s="53"/>
      <c r="N226" s="53"/>
      <c r="O226" s="53"/>
      <c r="P226" s="53"/>
    </row>
    <row r="227" spans="1:16" s="179" customFormat="1" x14ac:dyDescent="0.3">
      <c r="A227" s="262" t="s">
        <v>8896</v>
      </c>
      <c r="B227" s="354" t="s">
        <v>8897</v>
      </c>
      <c r="C227" s="355" t="s">
        <v>37</v>
      </c>
      <c r="D227" s="355" t="s">
        <v>8898</v>
      </c>
      <c r="E227" s="355" t="s">
        <v>4</v>
      </c>
      <c r="F227" s="355" t="s">
        <v>8899</v>
      </c>
      <c r="G227" s="53"/>
      <c r="H227" s="53"/>
      <c r="I227" s="53"/>
      <c r="J227" s="53"/>
      <c r="K227" s="275"/>
      <c r="L227" s="275"/>
      <c r="M227" s="53"/>
      <c r="N227" s="53"/>
      <c r="O227" s="53"/>
      <c r="P227" s="53"/>
    </row>
    <row r="228" spans="1:16" s="179" customFormat="1" x14ac:dyDescent="0.3">
      <c r="A228" s="53"/>
      <c r="B228" s="356" t="s">
        <v>8900</v>
      </c>
      <c r="C228" s="357">
        <v>1.0900000000000001</v>
      </c>
      <c r="D228" s="357">
        <v>1.1100000000000001</v>
      </c>
      <c r="E228" s="357">
        <v>1.1599999999999999</v>
      </c>
      <c r="F228" s="358">
        <v>1.1299999999999999</v>
      </c>
      <c r="G228" s="53"/>
      <c r="H228" s="53"/>
      <c r="I228" s="53"/>
      <c r="J228" s="53"/>
      <c r="K228" s="275"/>
      <c r="L228" s="275"/>
      <c r="M228" s="53"/>
      <c r="N228" s="53"/>
      <c r="O228" s="53"/>
      <c r="P228" s="53"/>
    </row>
    <row r="229" spans="1:16" s="179" customFormat="1" x14ac:dyDescent="0.3">
      <c r="A229" s="53"/>
      <c r="B229" s="53"/>
      <c r="C229" s="53"/>
      <c r="D229" s="53"/>
      <c r="E229" s="53"/>
      <c r="F229" s="262"/>
      <c r="G229" s="53"/>
      <c r="H229" s="53"/>
      <c r="I229" s="53"/>
      <c r="J229" s="53"/>
      <c r="K229" s="275"/>
      <c r="L229" s="275"/>
      <c r="M229" s="53"/>
      <c r="N229" s="53"/>
      <c r="O229" s="53"/>
      <c r="P229" s="53"/>
    </row>
    <row r="230" spans="1:16" s="179" customFormat="1" x14ac:dyDescent="0.3">
      <c r="A230" s="262" t="s">
        <v>8901</v>
      </c>
      <c r="B230" s="53"/>
      <c r="C230" s="53"/>
      <c r="D230" s="53"/>
      <c r="E230" s="53"/>
      <c r="F230" s="262"/>
      <c r="G230" s="53"/>
      <c r="H230" s="53"/>
      <c r="I230" s="53"/>
      <c r="J230" s="53"/>
      <c r="K230" s="275"/>
      <c r="L230" s="275"/>
      <c r="M230" s="53"/>
      <c r="N230" s="53"/>
      <c r="O230" s="53"/>
      <c r="P230" s="53"/>
    </row>
    <row r="231" spans="1:16" s="179" customFormat="1" x14ac:dyDescent="0.3">
      <c r="A231" s="262" t="s">
        <v>8896</v>
      </c>
      <c r="B231" s="354" t="s">
        <v>8897</v>
      </c>
      <c r="C231" s="355" t="s">
        <v>37</v>
      </c>
      <c r="D231" s="355" t="s">
        <v>8898</v>
      </c>
      <c r="E231" s="355" t="s">
        <v>4</v>
      </c>
      <c r="F231" s="355" t="s">
        <v>8899</v>
      </c>
      <c r="G231" s="53"/>
      <c r="H231" s="53"/>
      <c r="I231" s="53"/>
      <c r="J231" s="53"/>
      <c r="K231" s="275"/>
      <c r="L231" s="275"/>
      <c r="M231" s="53"/>
      <c r="N231" s="53"/>
      <c r="O231" s="53"/>
      <c r="P231" s="53"/>
    </row>
    <row r="232" spans="1:16" s="179" customFormat="1" x14ac:dyDescent="0.3">
      <c r="A232" s="53"/>
      <c r="B232" s="356" t="s">
        <v>8900</v>
      </c>
      <c r="C232" s="357">
        <v>0.84</v>
      </c>
      <c r="D232" s="357">
        <v>1.02</v>
      </c>
      <c r="E232" s="357">
        <v>1.26</v>
      </c>
      <c r="F232" s="358">
        <v>1.06</v>
      </c>
      <c r="G232" s="53"/>
      <c r="H232" s="53"/>
      <c r="I232" s="53"/>
      <c r="J232" s="53"/>
      <c r="K232" s="275"/>
      <c r="L232" s="275"/>
      <c r="M232" s="53"/>
      <c r="N232" s="53"/>
      <c r="O232" s="53"/>
      <c r="P232" s="53"/>
    </row>
    <row r="233" spans="1:16" s="179" customFormat="1" x14ac:dyDescent="0.3">
      <c r="A233" s="53"/>
      <c r="B233" s="356" t="s">
        <v>8902</v>
      </c>
      <c r="C233" s="357">
        <v>1.42</v>
      </c>
      <c r="D233" s="357">
        <v>1.43</v>
      </c>
      <c r="E233" s="357">
        <v>1.51</v>
      </c>
      <c r="F233" s="358">
        <v>1.44</v>
      </c>
      <c r="G233" s="53"/>
      <c r="H233" s="53"/>
      <c r="I233" s="53"/>
      <c r="J233" s="53"/>
      <c r="K233" s="275"/>
      <c r="L233" s="275"/>
      <c r="M233" s="53"/>
      <c r="N233" s="53"/>
      <c r="O233" s="53"/>
      <c r="P233" s="53"/>
    </row>
    <row r="234" spans="1:16" s="179" customFormat="1" x14ac:dyDescent="0.3">
      <c r="A234" s="53"/>
      <c r="B234" s="53"/>
      <c r="C234" s="53"/>
      <c r="D234" s="53"/>
      <c r="E234" s="53"/>
      <c r="F234" s="262"/>
      <c r="G234" s="53"/>
      <c r="H234" s="53"/>
      <c r="I234" s="53"/>
      <c r="J234" s="53"/>
      <c r="K234" s="275"/>
      <c r="L234" s="275"/>
      <c r="M234" s="53"/>
      <c r="N234" s="53"/>
      <c r="O234" s="53"/>
      <c r="P234" s="53"/>
    </row>
    <row r="235" spans="1:16" s="179" customFormat="1" x14ac:dyDescent="0.3">
      <c r="A235" s="262" t="s">
        <v>8903</v>
      </c>
      <c r="B235" s="53"/>
      <c r="C235" s="53"/>
      <c r="D235" s="53"/>
      <c r="E235" s="53"/>
      <c r="F235" s="262"/>
      <c r="G235" s="53"/>
      <c r="H235" s="53"/>
      <c r="I235" s="53"/>
      <c r="J235" s="53"/>
      <c r="K235" s="275"/>
      <c r="L235" s="275"/>
      <c r="M235" s="53"/>
      <c r="N235" s="53"/>
      <c r="O235" s="53"/>
      <c r="P235" s="53"/>
    </row>
    <row r="236" spans="1:16" s="179" customFormat="1" x14ac:dyDescent="0.3">
      <c r="A236" s="262" t="s">
        <v>8896</v>
      </c>
      <c r="B236" s="354" t="s">
        <v>8897</v>
      </c>
      <c r="C236" s="355" t="s">
        <v>37</v>
      </c>
      <c r="D236" s="355" t="s">
        <v>8898</v>
      </c>
      <c r="E236" s="355" t="s">
        <v>4</v>
      </c>
      <c r="F236" s="355" t="s">
        <v>8899</v>
      </c>
      <c r="G236" s="53"/>
      <c r="H236" s="53"/>
      <c r="I236" s="53"/>
      <c r="J236" s="53"/>
      <c r="K236" s="275"/>
      <c r="L236" s="275"/>
      <c r="M236" s="53"/>
      <c r="N236" s="53"/>
      <c r="O236" s="53"/>
      <c r="P236" s="53"/>
    </row>
    <row r="237" spans="1:16" s="179" customFormat="1" x14ac:dyDescent="0.3">
      <c r="A237" s="53"/>
      <c r="B237" s="356" t="s">
        <v>8900</v>
      </c>
      <c r="C237" s="357">
        <v>1.69</v>
      </c>
      <c r="D237" s="357">
        <v>1.63</v>
      </c>
      <c r="E237" s="357">
        <v>1.61</v>
      </c>
      <c r="F237" s="358">
        <v>1.65</v>
      </c>
      <c r="G237" s="53"/>
      <c r="H237" s="53"/>
      <c r="I237" s="53"/>
      <c r="J237" s="53"/>
      <c r="K237" s="275"/>
      <c r="L237" s="275"/>
      <c r="M237" s="53"/>
      <c r="N237" s="53"/>
      <c r="O237" s="53"/>
      <c r="P237" s="53"/>
    </row>
    <row r="238" spans="1:16" s="179" customFormat="1" x14ac:dyDescent="0.3">
      <c r="A238" s="53"/>
      <c r="B238" s="356" t="s">
        <v>8902</v>
      </c>
      <c r="C238" s="357">
        <v>2.08</v>
      </c>
      <c r="D238" s="357">
        <v>1.97</v>
      </c>
      <c r="E238" s="357">
        <v>1.58</v>
      </c>
      <c r="F238" s="358">
        <v>1.96</v>
      </c>
      <c r="G238" s="53"/>
      <c r="H238" s="53"/>
      <c r="I238" s="53"/>
      <c r="J238" s="53"/>
      <c r="K238" s="275"/>
      <c r="L238" s="275"/>
      <c r="M238" s="53"/>
      <c r="N238" s="53"/>
      <c r="O238" s="53"/>
      <c r="P238" s="53"/>
    </row>
    <row r="239" spans="1:16" s="179" customFormat="1" x14ac:dyDescent="0.3">
      <c r="A239" s="53"/>
      <c r="B239" s="356" t="s">
        <v>8904</v>
      </c>
      <c r="C239" s="357">
        <v>2.0299999999999998</v>
      </c>
      <c r="D239" s="357">
        <v>1.94</v>
      </c>
      <c r="E239" s="357">
        <v>1.62</v>
      </c>
      <c r="F239" s="358">
        <v>1.95</v>
      </c>
      <c r="G239" s="53"/>
      <c r="H239" s="53"/>
      <c r="I239" s="53"/>
      <c r="J239" s="53"/>
      <c r="K239" s="275"/>
      <c r="L239" s="275"/>
      <c r="M239" s="53"/>
      <c r="N239" s="53"/>
      <c r="O239" s="53"/>
      <c r="P239" s="53"/>
    </row>
    <row r="240" spans="1:16" s="179" customFormat="1" x14ac:dyDescent="0.3">
      <c r="A240" s="359" t="s">
        <v>8907</v>
      </c>
      <c r="B240" s="359" t="s">
        <v>8908</v>
      </c>
      <c r="C240" s="53"/>
      <c r="D240" s="53"/>
      <c r="E240" s="53"/>
      <c r="F240" s="53"/>
      <c r="G240" s="53"/>
      <c r="H240" s="53"/>
      <c r="I240" s="53"/>
      <c r="J240" s="53"/>
      <c r="K240" s="275"/>
      <c r="L240" s="275"/>
      <c r="M240" s="53"/>
      <c r="N240" s="53"/>
      <c r="O240" s="53"/>
      <c r="P240" s="53"/>
    </row>
    <row r="241" spans="1:18" s="179" customFormat="1" x14ac:dyDescent="0.3">
      <c r="A241" s="53"/>
      <c r="B241" s="9"/>
      <c r="C241" s="9"/>
      <c r="D241" s="9"/>
      <c r="E241" s="9"/>
      <c r="F241" s="9"/>
      <c r="G241" s="53"/>
      <c r="H241" s="53"/>
      <c r="I241" s="53"/>
      <c r="J241" s="53"/>
      <c r="K241" s="275"/>
      <c r="L241" s="275"/>
      <c r="M241" s="53"/>
      <c r="N241" s="53"/>
      <c r="O241" s="53"/>
      <c r="P241" s="53"/>
    </row>
    <row r="242" spans="1:18" x14ac:dyDescent="0.3">
      <c r="A242" s="37" t="s">
        <v>9119</v>
      </c>
      <c r="B242" s="38"/>
      <c r="C242" s="38"/>
      <c r="D242" s="38"/>
      <c r="E242" s="38"/>
      <c r="F242" s="38"/>
      <c r="G242" s="38"/>
      <c r="H242" s="38"/>
      <c r="I242" s="38"/>
      <c r="J242" s="38"/>
      <c r="K242" s="38"/>
      <c r="L242" s="38"/>
      <c r="M242" s="38"/>
      <c r="N242" s="38"/>
      <c r="O242" s="38"/>
      <c r="P242" s="38"/>
      <c r="Q242" s="38"/>
      <c r="R242" s="38"/>
    </row>
    <row r="243" spans="1:18" x14ac:dyDescent="0.3">
      <c r="A243" s="143"/>
      <c r="B243" s="143"/>
      <c r="C243" s="143"/>
    </row>
    <row r="244" spans="1:18" x14ac:dyDescent="0.3">
      <c r="A244" s="1335" t="s">
        <v>68</v>
      </c>
      <c r="B244" s="1335"/>
      <c r="C244" s="593" t="s">
        <v>9117</v>
      </c>
      <c r="D244" s="589" t="s">
        <v>9118</v>
      </c>
    </row>
    <row r="245" spans="1:18" x14ac:dyDescent="0.3">
      <c r="A245" s="595" t="s">
        <v>9114</v>
      </c>
      <c r="B245" s="596"/>
      <c r="C245" s="594">
        <v>1.2999999999999999E-8</v>
      </c>
      <c r="D245" s="592">
        <v>1.9500000000000001E-7</v>
      </c>
    </row>
    <row r="246" spans="1:18" x14ac:dyDescent="0.3">
      <c r="A246" s="595" t="s">
        <v>9103</v>
      </c>
      <c r="B246" s="596"/>
      <c r="C246" s="594">
        <v>4.0000000000000002E-9</v>
      </c>
      <c r="D246" s="592">
        <v>1.824E-6</v>
      </c>
    </row>
    <row r="247" spans="1:18" x14ac:dyDescent="0.3">
      <c r="A247" s="595" t="s">
        <v>9104</v>
      </c>
      <c r="B247" s="596"/>
      <c r="C247" s="594">
        <v>4.0000000000000002E-9</v>
      </c>
      <c r="D247" s="592">
        <v>1.824E-6</v>
      </c>
    </row>
    <row r="248" spans="1:18" x14ac:dyDescent="0.3">
      <c r="A248" s="595" t="s">
        <v>191</v>
      </c>
      <c r="B248" s="596"/>
      <c r="C248" s="594">
        <v>4.0000000000000002E-9</v>
      </c>
      <c r="D248" s="592">
        <v>1.824E-6</v>
      </c>
    </row>
    <row r="249" spans="1:18" x14ac:dyDescent="0.3">
      <c r="A249" s="595" t="s">
        <v>9105</v>
      </c>
      <c r="B249" s="596"/>
      <c r="C249" s="594">
        <v>4.0000000000000002E-9</v>
      </c>
      <c r="D249" s="592">
        <v>1.4580000000000001E-6</v>
      </c>
    </row>
    <row r="250" spans="1:18" x14ac:dyDescent="0.3">
      <c r="A250" s="595" t="s">
        <v>9101</v>
      </c>
      <c r="B250" s="596"/>
      <c r="C250" s="594">
        <v>6.9999999999999998E-9</v>
      </c>
      <c r="D250" s="592">
        <v>1.55E-7</v>
      </c>
    </row>
    <row r="251" spans="1:18" x14ac:dyDescent="0.3">
      <c r="A251" s="595" t="s">
        <v>9102</v>
      </c>
      <c r="B251" s="596"/>
      <c r="C251" s="594">
        <v>8.9999999999999995E-9</v>
      </c>
      <c r="D251" s="592">
        <v>1.6959999999999999E-6</v>
      </c>
    </row>
    <row r="252" spans="1:18" x14ac:dyDescent="0.3">
      <c r="A252" s="595" t="s">
        <v>9112</v>
      </c>
      <c r="B252" s="596"/>
      <c r="C252" s="594">
        <v>1.2E-8</v>
      </c>
      <c r="D252" s="592">
        <v>1.7460000000000001E-6</v>
      </c>
    </row>
    <row r="253" spans="1:18" x14ac:dyDescent="0.3">
      <c r="A253" s="595" t="s">
        <v>9113</v>
      </c>
      <c r="B253" s="596"/>
      <c r="C253" s="594">
        <v>1.2E-8</v>
      </c>
      <c r="D253" s="592">
        <v>1.7460000000000001E-6</v>
      </c>
    </row>
    <row r="254" spans="1:18" x14ac:dyDescent="0.3">
      <c r="A254" s="595" t="s">
        <v>9110</v>
      </c>
      <c r="B254" s="596"/>
      <c r="C254" s="594">
        <v>1.2E-8</v>
      </c>
      <c r="D254" s="592">
        <v>1.7460000000000001E-6</v>
      </c>
    </row>
    <row r="255" spans="1:18" x14ac:dyDescent="0.3">
      <c r="A255" s="359" t="s">
        <v>8907</v>
      </c>
      <c r="B255" s="139" t="s">
        <v>9120</v>
      </c>
    </row>
    <row r="257" spans="1:18" x14ac:dyDescent="0.3">
      <c r="A257" s="37" t="s">
        <v>8893</v>
      </c>
      <c r="B257" s="38"/>
      <c r="C257" s="39"/>
      <c r="D257" s="39"/>
      <c r="E257" s="39"/>
      <c r="F257" s="39"/>
      <c r="G257" s="39"/>
      <c r="H257" s="39"/>
      <c r="I257" s="39"/>
      <c r="J257" s="39"/>
      <c r="K257" s="40"/>
      <c r="L257" s="40"/>
      <c r="M257" s="39"/>
      <c r="N257" s="39"/>
      <c r="O257" s="39"/>
      <c r="P257" s="39"/>
      <c r="Q257" s="39"/>
      <c r="R257" s="39"/>
    </row>
    <row r="258" spans="1:18" x14ac:dyDescent="0.3">
      <c r="K258" s="14"/>
      <c r="L258" s="14"/>
    </row>
    <row r="259" spans="1:18" x14ac:dyDescent="0.3">
      <c r="B259" s="31" t="s">
        <v>9011</v>
      </c>
      <c r="C259" s="31" t="s">
        <v>9012</v>
      </c>
      <c r="D259" s="31" t="s">
        <v>141</v>
      </c>
      <c r="E259" s="15" t="s">
        <v>1687</v>
      </c>
      <c r="F259" s="171"/>
      <c r="G259" s="15" t="s">
        <v>9020</v>
      </c>
      <c r="H259" s="31" t="s">
        <v>141</v>
      </c>
      <c r="K259" s="14"/>
      <c r="L259" s="14"/>
    </row>
    <row r="260" spans="1:18" x14ac:dyDescent="0.3">
      <c r="B260" s="32" t="s">
        <v>9013</v>
      </c>
      <c r="C260" s="446" t="s">
        <v>143</v>
      </c>
      <c r="D260" s="447">
        <v>0</v>
      </c>
      <c r="E260" s="352">
        <f t="shared" ref="E260:E264" si="43">$E$266</f>
        <v>2017</v>
      </c>
      <c r="F260" s="171"/>
      <c r="G260" s="171" t="s">
        <v>156</v>
      </c>
      <c r="H260" s="448">
        <f>SUMPRODUCT($B$275:$B$281,$D$260:$D$266)</f>
        <v>3234.8159999999998</v>
      </c>
      <c r="K260" s="14"/>
      <c r="L260" s="14"/>
    </row>
    <row r="261" spans="1:18" x14ac:dyDescent="0.3">
      <c r="B261" s="32" t="s">
        <v>9014</v>
      </c>
      <c r="C261" s="446" t="s">
        <v>143</v>
      </c>
      <c r="D261" s="449">
        <f>Parameters!B43</f>
        <v>28800</v>
      </c>
      <c r="E261" s="352">
        <f t="shared" si="43"/>
        <v>2017</v>
      </c>
      <c r="F261" s="171"/>
      <c r="G261" s="171" t="s">
        <v>157</v>
      </c>
      <c r="H261" s="448">
        <f>SUMPRODUCT($C$275:$C$281,$D$260:$D$266)</f>
        <v>63854.495999999999</v>
      </c>
      <c r="K261" s="17"/>
      <c r="L261" s="17"/>
    </row>
    <row r="262" spans="1:18" x14ac:dyDescent="0.3">
      <c r="B262" s="32" t="s">
        <v>9015</v>
      </c>
      <c r="C262" s="446" t="s">
        <v>143</v>
      </c>
      <c r="D262" s="449">
        <f>Parameters!B44</f>
        <v>451200</v>
      </c>
      <c r="E262" s="352">
        <f t="shared" si="43"/>
        <v>2017</v>
      </c>
      <c r="F262" s="171"/>
      <c r="G262" s="171" t="s">
        <v>158</v>
      </c>
      <c r="H262" s="448">
        <f>SUMPRODUCT($D$275:$D$281,$D$260:$D$266)</f>
        <v>125049.88800000001</v>
      </c>
      <c r="K262" s="17"/>
      <c r="L262" s="17"/>
    </row>
    <row r="263" spans="1:18" x14ac:dyDescent="0.3">
      <c r="B263" s="32" t="s">
        <v>9016</v>
      </c>
      <c r="C263" s="446" t="s">
        <v>143</v>
      </c>
      <c r="D263" s="449">
        <f>Parameters!B45</f>
        <v>1008000</v>
      </c>
      <c r="E263" s="137">
        <f t="shared" si="43"/>
        <v>2017</v>
      </c>
      <c r="F263" s="171"/>
      <c r="G263" s="171" t="s">
        <v>159</v>
      </c>
      <c r="H263" s="448">
        <f>SUMPRODUCT($E$275:$E$281,$D$260:$D$266)</f>
        <v>459120.288</v>
      </c>
      <c r="K263" s="17"/>
      <c r="L263" s="17"/>
    </row>
    <row r="264" spans="1:18" x14ac:dyDescent="0.3">
      <c r="B264" s="32" t="s">
        <v>9017</v>
      </c>
      <c r="C264" s="446" t="s">
        <v>143</v>
      </c>
      <c r="D264" s="449">
        <f>Parameters!B46</f>
        <v>2553600</v>
      </c>
      <c r="E264" s="137">
        <f t="shared" si="43"/>
        <v>2017</v>
      </c>
      <c r="F264" s="171"/>
      <c r="G264" s="171" t="s">
        <v>160</v>
      </c>
      <c r="H264" s="448">
        <f>SUMPRODUCT($F$275:$F$281,$D$260:$D$266)</f>
        <v>9600000</v>
      </c>
      <c r="K264" s="17"/>
      <c r="L264" s="17"/>
    </row>
    <row r="265" spans="1:18" x14ac:dyDescent="0.3">
      <c r="B265" s="32" t="s">
        <v>9018</v>
      </c>
      <c r="C265" s="446" t="s">
        <v>143</v>
      </c>
      <c r="D265" s="449">
        <f>Parameters!B47</f>
        <v>5692800</v>
      </c>
      <c r="E265" s="352">
        <f>$E$266</f>
        <v>2017</v>
      </c>
      <c r="F265" s="171"/>
      <c r="G265" s="171" t="s">
        <v>161</v>
      </c>
      <c r="H265" s="448">
        <f>SUMPRODUCT($G$275:$G$281,$D$260:$D$266)</f>
        <v>174029.2224</v>
      </c>
      <c r="K265" s="17"/>
      <c r="L265" s="17"/>
    </row>
    <row r="266" spans="1:18" x14ac:dyDescent="0.3">
      <c r="B266" s="32" t="s">
        <v>9019</v>
      </c>
      <c r="C266" s="446" t="s">
        <v>148</v>
      </c>
      <c r="D266" s="449">
        <f>Parameters!B48</f>
        <v>9600000</v>
      </c>
      <c r="E266" s="141">
        <f>Parameters!$B$52</f>
        <v>2017</v>
      </c>
      <c r="F266" s="171"/>
      <c r="G266" s="434" t="s">
        <v>8915</v>
      </c>
      <c r="H266" s="448">
        <f>SUMPRODUCT($H$275:$H$281,$D$260:$D$266)</f>
        <v>132245.28</v>
      </c>
      <c r="K266" s="17"/>
      <c r="L266" s="17"/>
    </row>
    <row r="267" spans="1:18" x14ac:dyDescent="0.3">
      <c r="B267" s="310"/>
      <c r="C267" s="33"/>
      <c r="D267" s="35"/>
      <c r="E267" s="16"/>
      <c r="F267" s="16"/>
      <c r="K267" s="14"/>
      <c r="L267" s="14"/>
    </row>
    <row r="268" spans="1:18" x14ac:dyDescent="0.3">
      <c r="B268" s="30" t="s">
        <v>8892</v>
      </c>
      <c r="C268" s="33"/>
      <c r="D268" s="35"/>
      <c r="E268" s="16"/>
      <c r="F268" s="16"/>
      <c r="G268" s="18"/>
      <c r="K268" s="14"/>
      <c r="L268" s="14"/>
    </row>
    <row r="269" spans="1:18" x14ac:dyDescent="0.3">
      <c r="B269" s="34"/>
      <c r="C269" s="32" t="s">
        <v>8894</v>
      </c>
      <c r="D269" s="140">
        <f>Parameters!$B$50</f>
        <v>4300</v>
      </c>
      <c r="E269" s="353">
        <f>E266</f>
        <v>2017</v>
      </c>
      <c r="F269" s="16"/>
      <c r="G269" s="18"/>
    </row>
    <row r="271" spans="1:18" s="250" customFormat="1" x14ac:dyDescent="0.3">
      <c r="A271" s="37" t="s">
        <v>149</v>
      </c>
      <c r="B271" s="37"/>
      <c r="C271" s="37"/>
      <c r="D271" s="37"/>
      <c r="E271" s="37"/>
      <c r="F271" s="37"/>
      <c r="G271" s="37"/>
      <c r="H271" s="37"/>
      <c r="I271" s="37"/>
      <c r="J271" s="37"/>
      <c r="K271" s="97"/>
      <c r="L271" s="97"/>
      <c r="M271" s="37"/>
      <c r="N271" s="37"/>
      <c r="O271" s="37"/>
      <c r="P271" s="37"/>
      <c r="Q271" s="37"/>
      <c r="R271" s="37"/>
    </row>
    <row r="273" spans="1:15" x14ac:dyDescent="0.3">
      <c r="A273" s="19"/>
      <c r="B273" s="345" t="s">
        <v>150</v>
      </c>
      <c r="C273" s="20" t="s">
        <v>151</v>
      </c>
      <c r="D273" s="20" t="s">
        <v>152</v>
      </c>
      <c r="E273" s="20" t="s">
        <v>153</v>
      </c>
      <c r="F273" s="345" t="s">
        <v>154</v>
      </c>
      <c r="G273" s="345" t="s">
        <v>155</v>
      </c>
      <c r="H273" s="21" t="s">
        <v>139</v>
      </c>
    </row>
    <row r="274" spans="1:15" ht="28.8" x14ac:dyDescent="0.3">
      <c r="A274" s="345" t="s">
        <v>9011</v>
      </c>
      <c r="B274" s="345" t="s">
        <v>156</v>
      </c>
      <c r="C274" s="20" t="s">
        <v>157</v>
      </c>
      <c r="D274" s="608" t="s">
        <v>158</v>
      </c>
      <c r="E274" s="20" t="s">
        <v>159</v>
      </c>
      <c r="F274" s="345" t="s">
        <v>160</v>
      </c>
      <c r="G274" s="21" t="s">
        <v>9021</v>
      </c>
      <c r="H274" s="21" t="s">
        <v>8914</v>
      </c>
    </row>
    <row r="275" spans="1:15" x14ac:dyDescent="0.3">
      <c r="A275" s="22" t="s">
        <v>9013</v>
      </c>
      <c r="B275" s="23">
        <v>0.92534000000000005</v>
      </c>
      <c r="C275" s="23">
        <v>0.23436999999999999</v>
      </c>
      <c r="D275" s="23">
        <v>8.3470000000000003E-2</v>
      </c>
      <c r="E275" s="23">
        <v>3.4369999999999998E-2</v>
      </c>
      <c r="F275" s="23">
        <v>0</v>
      </c>
      <c r="G275" s="23">
        <v>0.21537999999999999</v>
      </c>
      <c r="H275" s="23">
        <v>0.43675999999999998</v>
      </c>
    </row>
    <row r="276" spans="1:15" x14ac:dyDescent="0.3">
      <c r="A276" s="22" t="s">
        <v>9014</v>
      </c>
      <c r="B276" s="23">
        <v>7.2569999999999996E-2</v>
      </c>
      <c r="C276" s="23">
        <v>0.68945999999999996</v>
      </c>
      <c r="D276" s="23">
        <v>0.76842999999999995</v>
      </c>
      <c r="E276" s="23">
        <v>0.55449000000000004</v>
      </c>
      <c r="F276" s="23">
        <v>0</v>
      </c>
      <c r="G276" s="23">
        <v>0.62726800000000005</v>
      </c>
      <c r="H276" s="23">
        <v>0.41738999999999998</v>
      </c>
    </row>
    <row r="277" spans="1:15" x14ac:dyDescent="0.3">
      <c r="A277" s="22" t="s">
        <v>9015</v>
      </c>
      <c r="B277" s="23">
        <v>1.98E-3</v>
      </c>
      <c r="C277" s="23">
        <v>6.3909999999999995E-2</v>
      </c>
      <c r="D277" s="23">
        <v>0.10897999999999999</v>
      </c>
      <c r="E277" s="23">
        <v>0.20907999999999999</v>
      </c>
      <c r="F277" s="23">
        <v>0</v>
      </c>
      <c r="G277" s="23">
        <v>0.104</v>
      </c>
      <c r="H277" s="23">
        <v>8.8719999999999993E-2</v>
      </c>
    </row>
    <row r="278" spans="1:15" x14ac:dyDescent="0.3">
      <c r="A278" s="22" t="s">
        <v>9016</v>
      </c>
      <c r="B278" s="23">
        <v>8.0000000000000007E-5</v>
      </c>
      <c r="C278" s="23">
        <v>1.0710000000000001E-2</v>
      </c>
      <c r="D278" s="23">
        <v>3.1910000000000001E-2</v>
      </c>
      <c r="E278" s="23">
        <v>0.14437</v>
      </c>
      <c r="F278" s="23">
        <v>0</v>
      </c>
      <c r="G278" s="23">
        <v>3.8580000000000003E-2</v>
      </c>
      <c r="H278" s="23">
        <v>4.8169999999999998E-2</v>
      </c>
    </row>
    <row r="279" spans="1:15" x14ac:dyDescent="0.3">
      <c r="A279" s="22" t="s">
        <v>9017</v>
      </c>
      <c r="B279" s="23">
        <v>0</v>
      </c>
      <c r="C279" s="23">
        <v>1.42E-3</v>
      </c>
      <c r="D279" s="23">
        <v>6.1999999999999998E-3</v>
      </c>
      <c r="E279" s="23">
        <v>3.986E-2</v>
      </c>
      <c r="F279" s="23">
        <v>0</v>
      </c>
      <c r="G279" s="23">
        <v>4.4200000000000003E-3</v>
      </c>
      <c r="H279" s="23">
        <v>6.1700000000000001E-3</v>
      </c>
    </row>
    <row r="280" spans="1:15" x14ac:dyDescent="0.3">
      <c r="A280" s="22" t="s">
        <v>9018</v>
      </c>
      <c r="B280" s="23">
        <v>3.0000000000000001E-5</v>
      </c>
      <c r="C280" s="23">
        <v>1.2999999999999999E-4</v>
      </c>
      <c r="D280" s="23">
        <v>1.01E-3</v>
      </c>
      <c r="E280" s="23">
        <v>1.7829999999999999E-2</v>
      </c>
      <c r="F280" s="23">
        <v>0</v>
      </c>
      <c r="G280" s="23">
        <v>1.034E-2</v>
      </c>
      <c r="H280" s="23">
        <v>2.7899999999999999E-3</v>
      </c>
    </row>
    <row r="281" spans="1:15" x14ac:dyDescent="0.3">
      <c r="A281" s="22" t="s">
        <v>9019</v>
      </c>
      <c r="B281" s="23">
        <v>0</v>
      </c>
      <c r="C281" s="23">
        <v>0</v>
      </c>
      <c r="D281" s="23">
        <v>0</v>
      </c>
      <c r="E281" s="23">
        <v>0</v>
      </c>
      <c r="F281" s="23">
        <v>1</v>
      </c>
      <c r="G281" s="23">
        <v>0</v>
      </c>
      <c r="H281" s="23">
        <v>0</v>
      </c>
    </row>
    <row r="282" spans="1:15" x14ac:dyDescent="0.3">
      <c r="A282" s="442" t="s">
        <v>163</v>
      </c>
    </row>
    <row r="283" spans="1:15" x14ac:dyDescent="0.3">
      <c r="A283" s="442" t="s">
        <v>9004</v>
      </c>
    </row>
    <row r="284" spans="1:15" x14ac:dyDescent="0.3">
      <c r="A284" s="24"/>
      <c r="B284" s="25"/>
      <c r="C284" s="25"/>
      <c r="D284" s="25"/>
      <c r="E284" s="25"/>
      <c r="F284" s="25"/>
      <c r="G284" s="25"/>
      <c r="H284" s="25"/>
    </row>
    <row r="285" spans="1:15" x14ac:dyDescent="0.3">
      <c r="A285" s="98" t="s">
        <v>2187</v>
      </c>
      <c r="B285" s="99"/>
      <c r="C285" s="99"/>
      <c r="D285" s="99"/>
      <c r="E285" s="99"/>
      <c r="F285" s="99"/>
      <c r="G285" s="99"/>
      <c r="H285" s="99"/>
      <c r="I285" s="99"/>
      <c r="J285" s="99"/>
      <c r="K285" s="99"/>
      <c r="L285" s="99"/>
      <c r="M285" s="99"/>
      <c r="N285" s="99"/>
      <c r="O285" s="100"/>
    </row>
    <row r="286" spans="1:15" x14ac:dyDescent="0.3">
      <c r="A286" s="450"/>
      <c r="B286" s="1333" t="s">
        <v>150</v>
      </c>
      <c r="C286" s="1334"/>
      <c r="D286" s="1333" t="s">
        <v>151</v>
      </c>
      <c r="E286" s="1334"/>
      <c r="F286" s="1333" t="s">
        <v>152</v>
      </c>
      <c r="G286" s="1334"/>
      <c r="H286" s="1333" t="s">
        <v>153</v>
      </c>
      <c r="I286" s="1334"/>
      <c r="J286" s="1333" t="s">
        <v>154</v>
      </c>
      <c r="K286" s="1334"/>
      <c r="L286" s="1338" t="s">
        <v>155</v>
      </c>
      <c r="M286" s="1339"/>
      <c r="N286" s="1333" t="s">
        <v>139</v>
      </c>
      <c r="O286" s="1334"/>
    </row>
    <row r="287" spans="1:15" x14ac:dyDescent="0.3">
      <c r="A287" s="451"/>
      <c r="B287" s="1333" t="s">
        <v>156</v>
      </c>
      <c r="C287" s="1334"/>
      <c r="D287" s="1333" t="s">
        <v>157</v>
      </c>
      <c r="E287" s="1334"/>
      <c r="F287" s="1333" t="s">
        <v>9000</v>
      </c>
      <c r="G287" s="1334"/>
      <c r="H287" s="1333" t="s">
        <v>159</v>
      </c>
      <c r="I287" s="1334"/>
      <c r="J287" s="1333" t="s">
        <v>160</v>
      </c>
      <c r="K287" s="1334"/>
      <c r="L287" s="1338" t="s">
        <v>161</v>
      </c>
      <c r="M287" s="1339"/>
      <c r="N287" s="1333" t="s">
        <v>8915</v>
      </c>
      <c r="O287" s="1334"/>
    </row>
    <row r="288" spans="1:15" x14ac:dyDescent="0.3">
      <c r="A288" s="452" t="s">
        <v>9011</v>
      </c>
      <c r="B288" s="440">
        <v>1</v>
      </c>
      <c r="C288" s="101" t="s">
        <v>164</v>
      </c>
      <c r="D288" s="440">
        <v>1</v>
      </c>
      <c r="E288" s="101" t="s">
        <v>164</v>
      </c>
      <c r="F288" s="440">
        <v>1</v>
      </c>
      <c r="G288" s="102" t="s">
        <v>164</v>
      </c>
      <c r="H288" s="440">
        <v>1</v>
      </c>
      <c r="I288" s="101" t="s">
        <v>164</v>
      </c>
      <c r="J288" s="440">
        <v>1</v>
      </c>
      <c r="K288" s="101" t="s">
        <v>164</v>
      </c>
      <c r="L288" s="457"/>
      <c r="M288" s="458"/>
      <c r="N288" s="380">
        <f>SUM(B288,D288,F288,H288,J288)</f>
        <v>5</v>
      </c>
      <c r="O288" s="103" t="s">
        <v>164</v>
      </c>
    </row>
    <row r="289" spans="1:16" x14ac:dyDescent="0.3">
      <c r="A289" s="373" t="s">
        <v>9013</v>
      </c>
      <c r="B289" s="369">
        <f>B$288*B275</f>
        <v>0.92534000000000005</v>
      </c>
      <c r="C289" s="368">
        <v>0</v>
      </c>
      <c r="D289" s="88">
        <f t="shared" ref="D289:D295" si="44">D$288*C275</f>
        <v>0.23436999999999999</v>
      </c>
      <c r="E289" s="368">
        <v>0</v>
      </c>
      <c r="F289" s="88">
        <f t="shared" ref="F289:F295" si="45">F$288*D275</f>
        <v>8.3470000000000003E-2</v>
      </c>
      <c r="G289" s="368">
        <v>0</v>
      </c>
      <c r="H289" s="88">
        <f t="shared" ref="H289:H295" si="46">H$288*E275</f>
        <v>3.4369999999999998E-2</v>
      </c>
      <c r="I289" s="368">
        <v>0</v>
      </c>
      <c r="J289" s="88">
        <f t="shared" ref="J289:J295" si="47">J$288*F275</f>
        <v>0</v>
      </c>
      <c r="K289" s="368">
        <v>0</v>
      </c>
      <c r="L289" s="459"/>
      <c r="M289" s="460"/>
      <c r="N289" s="379">
        <f t="shared" ref="N289:N295" si="48">N$288*H275</f>
        <v>2.1837999999999997</v>
      </c>
      <c r="O289" s="368">
        <v>0</v>
      </c>
    </row>
    <row r="290" spans="1:16" x14ac:dyDescent="0.3">
      <c r="A290" s="374" t="s">
        <v>9014</v>
      </c>
      <c r="B290" s="370">
        <f>B$288*B276</f>
        <v>7.2569999999999996E-2</v>
      </c>
      <c r="C290" s="26">
        <f>B290*$D$261</f>
        <v>2090.0160000000001</v>
      </c>
      <c r="D290" s="89">
        <f t="shared" si="44"/>
        <v>0.68945999999999996</v>
      </c>
      <c r="E290" s="26">
        <f>D290*$D$261</f>
        <v>19856.448</v>
      </c>
      <c r="F290" s="89">
        <f t="shared" si="45"/>
        <v>0.76842999999999995</v>
      </c>
      <c r="G290" s="26">
        <f>F290*$D$261</f>
        <v>22130.784</v>
      </c>
      <c r="H290" s="89">
        <f t="shared" si="46"/>
        <v>0.55449000000000004</v>
      </c>
      <c r="I290" s="26">
        <f>H290*$D$261</f>
        <v>15969.312000000002</v>
      </c>
      <c r="J290" s="89">
        <f t="shared" si="47"/>
        <v>0</v>
      </c>
      <c r="K290" s="26">
        <f>J290*$D$261</f>
        <v>0</v>
      </c>
      <c r="L290" s="461"/>
      <c r="M290" s="462"/>
      <c r="N290" s="376">
        <f t="shared" si="48"/>
        <v>2.0869499999999999</v>
      </c>
      <c r="O290" s="26">
        <f>N290*$D$261</f>
        <v>60104.159999999996</v>
      </c>
    </row>
    <row r="291" spans="1:16" x14ac:dyDescent="0.3">
      <c r="A291" s="374" t="s">
        <v>9015</v>
      </c>
      <c r="B291" s="370">
        <f t="shared" ref="B291:B295" si="49">B$288*B277</f>
        <v>1.98E-3</v>
      </c>
      <c r="C291" s="26">
        <f>B291*$D$262</f>
        <v>893.37599999999998</v>
      </c>
      <c r="D291" s="89">
        <f t="shared" si="44"/>
        <v>6.3909999999999995E-2</v>
      </c>
      <c r="E291" s="26">
        <f>D291*$D$262</f>
        <v>28836.191999999999</v>
      </c>
      <c r="F291" s="89">
        <f t="shared" si="45"/>
        <v>0.10897999999999999</v>
      </c>
      <c r="G291" s="26">
        <f>F291*$D$262</f>
        <v>49171.775999999998</v>
      </c>
      <c r="H291" s="89">
        <f t="shared" si="46"/>
        <v>0.20907999999999999</v>
      </c>
      <c r="I291" s="26">
        <f>H291*$D$262</f>
        <v>94336.895999999993</v>
      </c>
      <c r="J291" s="89">
        <f t="shared" si="47"/>
        <v>0</v>
      </c>
      <c r="K291" s="26">
        <f>J291*$D$262</f>
        <v>0</v>
      </c>
      <c r="L291" s="461"/>
      <c r="M291" s="462"/>
      <c r="N291" s="376">
        <f t="shared" si="48"/>
        <v>0.44359999999999999</v>
      </c>
      <c r="O291" s="26">
        <f>N291*$D$262</f>
        <v>200152.32000000001</v>
      </c>
    </row>
    <row r="292" spans="1:16" x14ac:dyDescent="0.3">
      <c r="A292" s="374" t="s">
        <v>9016</v>
      </c>
      <c r="B292" s="370">
        <f t="shared" si="49"/>
        <v>8.0000000000000007E-5</v>
      </c>
      <c r="C292" s="26">
        <f>B292*$D$263</f>
        <v>80.64</v>
      </c>
      <c r="D292" s="89">
        <f t="shared" si="44"/>
        <v>1.0710000000000001E-2</v>
      </c>
      <c r="E292" s="26">
        <f>D292*$D$263</f>
        <v>10795.68</v>
      </c>
      <c r="F292" s="89">
        <f t="shared" si="45"/>
        <v>3.1910000000000001E-2</v>
      </c>
      <c r="G292" s="26">
        <f>F292*$D$263</f>
        <v>32165.280000000002</v>
      </c>
      <c r="H292" s="89">
        <f t="shared" si="46"/>
        <v>0.14437</v>
      </c>
      <c r="I292" s="26">
        <f>H292*$D$263</f>
        <v>145524.96</v>
      </c>
      <c r="J292" s="89">
        <f t="shared" si="47"/>
        <v>0</v>
      </c>
      <c r="K292" s="26">
        <f>J292*$D$263</f>
        <v>0</v>
      </c>
      <c r="L292" s="461"/>
      <c r="M292" s="462"/>
      <c r="N292" s="376">
        <f t="shared" si="48"/>
        <v>0.24084999999999998</v>
      </c>
      <c r="O292" s="26">
        <f>N292*$D$263</f>
        <v>242776.8</v>
      </c>
    </row>
    <row r="293" spans="1:16" x14ac:dyDescent="0.3">
      <c r="A293" s="374" t="s">
        <v>9017</v>
      </c>
      <c r="B293" s="370">
        <f t="shared" si="49"/>
        <v>0</v>
      </c>
      <c r="C293" s="26">
        <f>B293*$D$264</f>
        <v>0</v>
      </c>
      <c r="D293" s="89">
        <f t="shared" si="44"/>
        <v>1.42E-3</v>
      </c>
      <c r="E293" s="26">
        <f>D293*$D$264</f>
        <v>3626.1120000000001</v>
      </c>
      <c r="F293" s="89">
        <f t="shared" si="45"/>
        <v>6.1999999999999998E-3</v>
      </c>
      <c r="G293" s="26">
        <f>F293*$D$264</f>
        <v>15832.32</v>
      </c>
      <c r="H293" s="89">
        <f t="shared" si="46"/>
        <v>3.986E-2</v>
      </c>
      <c r="I293" s="26">
        <f>H293*$D$264</f>
        <v>101786.496</v>
      </c>
      <c r="J293" s="89">
        <f t="shared" si="47"/>
        <v>0</v>
      </c>
      <c r="K293" s="26">
        <f>J293*$D$264</f>
        <v>0</v>
      </c>
      <c r="L293" s="461"/>
      <c r="M293" s="462"/>
      <c r="N293" s="376">
        <f t="shared" si="48"/>
        <v>3.0850000000000002E-2</v>
      </c>
      <c r="O293" s="26">
        <f>N293*$D$264</f>
        <v>78778.560000000012</v>
      </c>
    </row>
    <row r="294" spans="1:16" x14ac:dyDescent="0.3">
      <c r="A294" s="374" t="s">
        <v>9018</v>
      </c>
      <c r="B294" s="370">
        <f t="shared" si="49"/>
        <v>3.0000000000000001E-5</v>
      </c>
      <c r="C294" s="26">
        <f>B294*$D$265</f>
        <v>170.78399999999999</v>
      </c>
      <c r="D294" s="89">
        <f t="shared" si="44"/>
        <v>1.2999999999999999E-4</v>
      </c>
      <c r="E294" s="26">
        <f>D294*$D$265</f>
        <v>740.06399999999996</v>
      </c>
      <c r="F294" s="89">
        <f t="shared" si="45"/>
        <v>1.01E-3</v>
      </c>
      <c r="G294" s="26">
        <f>F294*$D$265</f>
        <v>5749.7280000000001</v>
      </c>
      <c r="H294" s="89">
        <f t="shared" si="46"/>
        <v>1.7829999999999999E-2</v>
      </c>
      <c r="I294" s="26">
        <f>H294*$D$265</f>
        <v>101502.624</v>
      </c>
      <c r="J294" s="89">
        <f t="shared" si="47"/>
        <v>0</v>
      </c>
      <c r="K294" s="26">
        <f>J294*$D$265</f>
        <v>0</v>
      </c>
      <c r="L294" s="461"/>
      <c r="M294" s="462"/>
      <c r="N294" s="376">
        <f t="shared" si="48"/>
        <v>1.3950000000000001E-2</v>
      </c>
      <c r="O294" s="26">
        <f>N294*$D$265</f>
        <v>79414.559999999998</v>
      </c>
    </row>
    <row r="295" spans="1:16" x14ac:dyDescent="0.3">
      <c r="A295" s="375" t="s">
        <v>9019</v>
      </c>
      <c r="B295" s="371">
        <f t="shared" si="49"/>
        <v>0</v>
      </c>
      <c r="C295" s="27">
        <f>B295*$D$266</f>
        <v>0</v>
      </c>
      <c r="D295" s="90">
        <f t="shared" si="44"/>
        <v>0</v>
      </c>
      <c r="E295" s="27">
        <f>D295*$D$266</f>
        <v>0</v>
      </c>
      <c r="F295" s="90">
        <f t="shared" si="45"/>
        <v>0</v>
      </c>
      <c r="G295" s="27">
        <f>F295*$D$266</f>
        <v>0</v>
      </c>
      <c r="H295" s="90">
        <f t="shared" si="46"/>
        <v>0</v>
      </c>
      <c r="I295" s="27">
        <f>H295*$D$266</f>
        <v>0</v>
      </c>
      <c r="J295" s="90">
        <f t="shared" si="47"/>
        <v>1</v>
      </c>
      <c r="K295" s="27">
        <f>J295*$D$266</f>
        <v>9600000</v>
      </c>
      <c r="L295" s="463"/>
      <c r="M295" s="464"/>
      <c r="N295" s="377">
        <f t="shared" si="48"/>
        <v>0</v>
      </c>
      <c r="O295" s="27">
        <f>N295*$D$266</f>
        <v>0</v>
      </c>
    </row>
    <row r="296" spans="1:16" s="250" customFormat="1" x14ac:dyDescent="0.3">
      <c r="A296" s="372" t="s">
        <v>0</v>
      </c>
      <c r="B296" s="91">
        <f t="shared" ref="B296:K296" si="50">SUM(B289:B295)</f>
        <v>1</v>
      </c>
      <c r="C296" s="92">
        <f t="shared" si="50"/>
        <v>3234.8159999999998</v>
      </c>
      <c r="D296" s="91">
        <f t="shared" si="50"/>
        <v>0.99999999999999989</v>
      </c>
      <c r="E296" s="93">
        <f>SUM(E289:E295)</f>
        <v>63854.495999999999</v>
      </c>
      <c r="F296" s="91">
        <f t="shared" si="50"/>
        <v>0.99999999999999989</v>
      </c>
      <c r="G296" s="93">
        <f t="shared" si="50"/>
        <v>125049.88800000001</v>
      </c>
      <c r="H296" s="91">
        <f t="shared" si="50"/>
        <v>1</v>
      </c>
      <c r="I296" s="93">
        <f t="shared" si="50"/>
        <v>459120.288</v>
      </c>
      <c r="J296" s="91">
        <f t="shared" si="50"/>
        <v>1</v>
      </c>
      <c r="K296" s="138">
        <f t="shared" si="50"/>
        <v>9600000</v>
      </c>
      <c r="L296" s="465"/>
      <c r="M296" s="466"/>
      <c r="N296" s="378">
        <f>SUM(N289:N295)</f>
        <v>5</v>
      </c>
      <c r="O296" s="138">
        <f t="shared" ref="O296" si="51">SUM(O289:O295)</f>
        <v>661226.40000000014</v>
      </c>
      <c r="P296" s="28"/>
    </row>
    <row r="297" spans="1:16" s="250" customFormat="1" x14ac:dyDescent="0.3">
      <c r="A297" s="28"/>
      <c r="B297" s="28"/>
      <c r="C297" s="28"/>
      <c r="D297" s="28"/>
      <c r="E297" s="28"/>
      <c r="F297" s="28"/>
      <c r="G297" s="28"/>
      <c r="H297" s="28"/>
      <c r="I297" s="28"/>
      <c r="J297" s="28"/>
      <c r="K297" s="28"/>
      <c r="L297" s="28"/>
      <c r="M297" s="28"/>
      <c r="N297" s="28"/>
      <c r="O297" s="28"/>
      <c r="P297" s="28"/>
    </row>
    <row r="298" spans="1:16" s="250" customFormat="1" x14ac:dyDescent="0.3">
      <c r="A298" s="170" t="s">
        <v>9037</v>
      </c>
      <c r="B298" s="28"/>
      <c r="C298" s="28"/>
      <c r="D298" s="28"/>
      <c r="E298" s="28"/>
      <c r="F298" s="28"/>
      <c r="G298" s="28"/>
      <c r="H298" s="28"/>
      <c r="I298" s="28"/>
      <c r="J298" s="28"/>
      <c r="K298" s="28"/>
      <c r="L298" s="28"/>
      <c r="M298" s="28"/>
      <c r="N298" s="28"/>
      <c r="O298" s="28"/>
      <c r="P298" s="28"/>
    </row>
    <row r="299" spans="1:16" s="250" customFormat="1" x14ac:dyDescent="0.3">
      <c r="A299" s="173" t="s">
        <v>9038</v>
      </c>
      <c r="B299" s="468">
        <v>1</v>
      </c>
      <c r="C299" s="456">
        <f>IF($B$299=1,$F$217,1)</f>
        <v>1</v>
      </c>
      <c r="D299" s="170"/>
      <c r="E299" s="456">
        <f>IF($B$299=1,$F$217,1)</f>
        <v>1</v>
      </c>
      <c r="F299" s="170"/>
      <c r="G299" s="456">
        <f>IF($B$299=1,$F$217,1)</f>
        <v>1</v>
      </c>
      <c r="H299" s="170"/>
      <c r="I299" s="456">
        <f>IF($B$299=1,$F$217,1)</f>
        <v>1</v>
      </c>
      <c r="J299" s="170"/>
      <c r="K299" s="456">
        <f>IF($B$299=1,$N$217,1)</f>
        <v>1.4285714285714286</v>
      </c>
      <c r="L299" s="28"/>
      <c r="M299" s="467">
        <v>1</v>
      </c>
      <c r="N299" s="28"/>
      <c r="O299" s="28"/>
      <c r="P299" s="28"/>
    </row>
    <row r="300" spans="1:16" s="250" customFormat="1" x14ac:dyDescent="0.3">
      <c r="A300" s="173" t="s">
        <v>9039</v>
      </c>
      <c r="B300" s="468">
        <v>1</v>
      </c>
      <c r="C300" s="456">
        <f>$F$239*$B300</f>
        <v>1.95</v>
      </c>
      <c r="D300" s="456"/>
      <c r="E300" s="456">
        <f>$F$238*$B300</f>
        <v>1.96</v>
      </c>
      <c r="F300" s="456"/>
      <c r="G300" s="456">
        <f>$F$238*$B300</f>
        <v>1.96</v>
      </c>
      <c r="H300" s="456"/>
      <c r="I300" s="456">
        <f>$F$238*$B300</f>
        <v>1.96</v>
      </c>
      <c r="J300" s="456"/>
      <c r="K300" s="456">
        <f>$F$237*$B300</f>
        <v>1.65</v>
      </c>
      <c r="L300" s="28"/>
      <c r="M300" s="467">
        <v>0</v>
      </c>
      <c r="N300" s="28"/>
      <c r="O300" s="28"/>
      <c r="P300" s="28"/>
    </row>
    <row r="301" spans="1:16" s="250" customFormat="1" x14ac:dyDescent="0.3">
      <c r="A301" s="28"/>
      <c r="B301" s="28"/>
      <c r="C301" s="469">
        <f>$D$269*C300</f>
        <v>8385</v>
      </c>
      <c r="D301" s="28"/>
      <c r="E301" s="469">
        <f>$D$269*E300</f>
        <v>8428</v>
      </c>
      <c r="F301" s="28"/>
      <c r="G301" s="469">
        <f>$D$269*G300</f>
        <v>8428</v>
      </c>
      <c r="H301" s="28"/>
      <c r="I301" s="469">
        <f>$D$269*I300</f>
        <v>8428</v>
      </c>
      <c r="J301" s="28"/>
      <c r="K301" s="469">
        <f>$D$269*K300</f>
        <v>7095</v>
      </c>
      <c r="L301" s="28"/>
      <c r="M301" s="469">
        <f>$D$269*M300</f>
        <v>0</v>
      </c>
      <c r="N301" s="28"/>
      <c r="O301" s="28"/>
      <c r="P301" s="28"/>
    </row>
    <row r="302" spans="1:16" s="250" customFormat="1" x14ac:dyDescent="0.3">
      <c r="A302" s="28"/>
      <c r="B302" s="28"/>
      <c r="C302" s="28"/>
      <c r="D302" s="28"/>
      <c r="E302" s="28"/>
      <c r="F302" s="28"/>
      <c r="G302" s="28"/>
      <c r="H302" s="28"/>
      <c r="I302" s="28"/>
      <c r="J302" s="28"/>
      <c r="K302" s="28"/>
      <c r="L302" s="28"/>
      <c r="M302" s="28"/>
      <c r="N302" s="28"/>
      <c r="O302" s="28"/>
      <c r="P302" s="28"/>
    </row>
    <row r="303" spans="1:16" s="250" customFormat="1" x14ac:dyDescent="0.3">
      <c r="A303" s="9"/>
      <c r="B303" s="9"/>
      <c r="C303" s="15" t="s">
        <v>156</v>
      </c>
      <c r="D303" s="28"/>
      <c r="E303" s="15" t="s">
        <v>157</v>
      </c>
      <c r="F303" s="28"/>
      <c r="G303" s="15" t="s">
        <v>9036</v>
      </c>
      <c r="H303" s="28"/>
      <c r="I303" s="15" t="s">
        <v>9035</v>
      </c>
      <c r="J303" s="28"/>
      <c r="K303" s="15" t="s">
        <v>162</v>
      </c>
      <c r="L303" s="28"/>
      <c r="M303" s="15" t="s">
        <v>9034</v>
      </c>
      <c r="N303" s="28"/>
      <c r="O303" s="28"/>
      <c r="P303" s="28"/>
    </row>
    <row r="304" spans="1:16" x14ac:dyDescent="0.3">
      <c r="A304" s="1117" t="s">
        <v>9422</v>
      </c>
      <c r="B304" s="1118"/>
      <c r="C304" s="1119">
        <f>IFERROR(C296/B296,0)*C299+C301</f>
        <v>11619.815999999999</v>
      </c>
      <c r="D304" s="1118"/>
      <c r="E304" s="1119">
        <f>IFERROR(E296/D296,0)*E299+E301</f>
        <v>72282.496000000014</v>
      </c>
      <c r="F304" s="1118"/>
      <c r="G304" s="1119">
        <f>IFERROR(G296/F296,0)*G299+G301</f>
        <v>133477.88800000004</v>
      </c>
      <c r="H304" s="1118"/>
      <c r="I304" s="1119">
        <f>IFERROR(I296/H296,0)*I299+I301</f>
        <v>467548.288</v>
      </c>
      <c r="J304" s="1118"/>
      <c r="K304" s="1119">
        <f>IFERROR(K296/J296,0)*K299+K301</f>
        <v>13721380.714285715</v>
      </c>
      <c r="L304" s="1118"/>
      <c r="M304" s="1119">
        <f>IFERROR(K296/J296,0)*M299+M301</f>
        <v>9600000</v>
      </c>
      <c r="N304" s="28"/>
      <c r="O304" s="28"/>
    </row>
    <row r="305" spans="1:18" x14ac:dyDescent="0.3">
      <c r="A305" s="471" t="s">
        <v>9005</v>
      </c>
      <c r="B305" s="472"/>
      <c r="C305" s="473">
        <f>C304</f>
        <v>11619.815999999999</v>
      </c>
      <c r="D305" s="472"/>
      <c r="E305" s="473">
        <f>E304</f>
        <v>72282.496000000014</v>
      </c>
      <c r="F305" s="472"/>
      <c r="G305" s="473">
        <f>G304</f>
        <v>133477.88800000004</v>
      </c>
      <c r="H305" s="472"/>
      <c r="I305" s="473">
        <f>I304</f>
        <v>467548.288</v>
      </c>
      <c r="J305" s="472"/>
      <c r="K305" s="473">
        <f>K304</f>
        <v>13721380.714285715</v>
      </c>
      <c r="L305" s="472"/>
      <c r="M305" s="473">
        <f>M304</f>
        <v>9600000</v>
      </c>
      <c r="N305" s="28"/>
      <c r="O305" s="28"/>
    </row>
    <row r="307" spans="1:18" x14ac:dyDescent="0.3">
      <c r="A307" s="37" t="s">
        <v>1662</v>
      </c>
      <c r="B307" s="38"/>
      <c r="C307" s="38"/>
      <c r="D307" s="38"/>
      <c r="E307" s="38"/>
      <c r="F307" s="38"/>
      <c r="G307" s="38"/>
      <c r="H307" s="38"/>
      <c r="I307" s="38"/>
      <c r="J307" s="38"/>
      <c r="K307" s="38"/>
      <c r="L307" s="38"/>
      <c r="M307" s="38"/>
      <c r="N307" s="38"/>
      <c r="O307" s="38"/>
      <c r="P307" s="38"/>
      <c r="Q307" s="38"/>
      <c r="R307" s="38"/>
    </row>
    <row r="309" spans="1:18" x14ac:dyDescent="0.3">
      <c r="A309" s="28" t="s">
        <v>1682</v>
      </c>
    </row>
    <row r="310" spans="1:18" x14ac:dyDescent="0.3">
      <c r="A310" s="28" t="s">
        <v>1683</v>
      </c>
    </row>
    <row r="311" spans="1:18" ht="43.2" x14ac:dyDescent="0.3">
      <c r="A311" s="344" t="s">
        <v>1655</v>
      </c>
      <c r="B311" s="21" t="s">
        <v>1658</v>
      </c>
      <c r="C311" s="21" t="s">
        <v>1659</v>
      </c>
      <c r="D311" s="21" t="s">
        <v>9032</v>
      </c>
      <c r="E311" s="21" t="s">
        <v>1660</v>
      </c>
      <c r="F311" s="21" t="s">
        <v>9033</v>
      </c>
      <c r="G311" s="21" t="s">
        <v>1661</v>
      </c>
    </row>
    <row r="312" spans="1:18" x14ac:dyDescent="0.3">
      <c r="A312" s="10" t="s">
        <v>1656</v>
      </c>
      <c r="B312" s="29"/>
      <c r="C312" s="29"/>
      <c r="D312" s="29"/>
      <c r="E312" s="29"/>
      <c r="F312" s="29"/>
      <c r="G312" s="12"/>
    </row>
    <row r="313" spans="1:18" x14ac:dyDescent="0.3">
      <c r="A313" s="95" t="s">
        <v>4</v>
      </c>
      <c r="B313" s="42">
        <v>1588</v>
      </c>
      <c r="C313" s="41">
        <v>11</v>
      </c>
      <c r="D313" s="41">
        <v>0.69</v>
      </c>
      <c r="E313" s="41">
        <v>148</v>
      </c>
      <c r="F313" s="41">
        <v>9.32</v>
      </c>
      <c r="G313" s="71">
        <v>89779.6</v>
      </c>
    </row>
    <row r="314" spans="1:18" x14ac:dyDescent="0.3">
      <c r="A314" s="95" t="s">
        <v>37</v>
      </c>
      <c r="B314" s="42">
        <v>27278</v>
      </c>
      <c r="C314" s="41">
        <v>66</v>
      </c>
      <c r="D314" s="41">
        <v>0.24</v>
      </c>
      <c r="E314" s="42">
        <v>1520</v>
      </c>
      <c r="F314" s="41">
        <v>5.57</v>
      </c>
      <c r="G314" s="71">
        <v>56565.07</v>
      </c>
    </row>
    <row r="315" spans="1:18" x14ac:dyDescent="0.3">
      <c r="A315" s="95" t="s">
        <v>0</v>
      </c>
      <c r="B315" s="42">
        <v>28866</v>
      </c>
      <c r="C315" s="41">
        <v>77</v>
      </c>
      <c r="D315" s="41">
        <v>0.27</v>
      </c>
      <c r="E315" s="42">
        <v>1668</v>
      </c>
      <c r="F315" s="41">
        <v>5.78</v>
      </c>
      <c r="G315" s="71">
        <v>58392.3</v>
      </c>
    </row>
    <row r="316" spans="1:18" x14ac:dyDescent="0.3">
      <c r="A316" s="10" t="s">
        <v>1657</v>
      </c>
      <c r="B316" s="29"/>
      <c r="C316" s="29"/>
      <c r="D316" s="29"/>
      <c r="E316" s="29"/>
      <c r="F316" s="29"/>
      <c r="G316" s="12"/>
    </row>
    <row r="317" spans="1:18" x14ac:dyDescent="0.3">
      <c r="A317" s="95" t="s">
        <v>4</v>
      </c>
      <c r="B317" s="41">
        <v>238</v>
      </c>
      <c r="C317" s="41">
        <v>5</v>
      </c>
      <c r="D317" s="41">
        <v>2.1</v>
      </c>
      <c r="E317" s="41">
        <v>5</v>
      </c>
      <c r="F317" s="41">
        <v>2.1</v>
      </c>
      <c r="G317" s="71">
        <v>121436.97</v>
      </c>
    </row>
    <row r="318" spans="1:18" x14ac:dyDescent="0.3">
      <c r="A318" s="95" t="s">
        <v>37</v>
      </c>
      <c r="B318" s="42">
        <v>31643</v>
      </c>
      <c r="C318" s="41">
        <v>86</v>
      </c>
      <c r="D318" s="41">
        <v>0.27</v>
      </c>
      <c r="E318" s="42">
        <v>1323</v>
      </c>
      <c r="F318" s="41">
        <v>4.18</v>
      </c>
      <c r="G318" s="71">
        <v>51009.77</v>
      </c>
    </row>
    <row r="319" spans="1:18" x14ac:dyDescent="0.3">
      <c r="A319" s="95" t="s">
        <v>0</v>
      </c>
      <c r="B319" s="42">
        <v>31881</v>
      </c>
      <c r="C319" s="41">
        <v>91</v>
      </c>
      <c r="D319" s="41">
        <v>0.28999999999999998</v>
      </c>
      <c r="E319" s="42">
        <v>1328</v>
      </c>
      <c r="F319" s="41">
        <v>4.17</v>
      </c>
      <c r="G319" s="71">
        <v>51535.519999999997</v>
      </c>
    </row>
    <row r="321" spans="1:18" x14ac:dyDescent="0.3">
      <c r="A321" s="28" t="s">
        <v>1682</v>
      </c>
    </row>
    <row r="322" spans="1:18" x14ac:dyDescent="0.3">
      <c r="A322" s="443" t="s">
        <v>1684</v>
      </c>
    </row>
    <row r="323" spans="1:18" ht="43.5" customHeight="1" x14ac:dyDescent="0.3">
      <c r="A323" s="345" t="s">
        <v>1</v>
      </c>
      <c r="B323" s="21" t="s">
        <v>9031</v>
      </c>
    </row>
    <row r="324" spans="1:18" x14ac:dyDescent="0.3">
      <c r="A324" s="43">
        <v>2007</v>
      </c>
      <c r="B324" s="44">
        <v>1.3</v>
      </c>
    </row>
    <row r="325" spans="1:18" x14ac:dyDescent="0.3">
      <c r="A325" s="43">
        <v>2006</v>
      </c>
      <c r="B325" s="44">
        <v>1.34</v>
      </c>
    </row>
    <row r="326" spans="1:18" x14ac:dyDescent="0.3">
      <c r="A326" s="43">
        <v>2005</v>
      </c>
      <c r="B326" s="44">
        <v>1.37</v>
      </c>
    </row>
    <row r="327" spans="1:18" x14ac:dyDescent="0.3">
      <c r="A327" s="43">
        <v>2004</v>
      </c>
      <c r="B327" s="44">
        <v>1.41</v>
      </c>
    </row>
    <row r="328" spans="1:18" x14ac:dyDescent="0.3">
      <c r="A328" s="43">
        <v>2003</v>
      </c>
      <c r="B328" s="44">
        <v>1.45</v>
      </c>
    </row>
    <row r="329" spans="1:18" x14ac:dyDescent="0.3">
      <c r="B329" s="96"/>
    </row>
    <row r="330" spans="1:18" x14ac:dyDescent="0.3">
      <c r="A330" s="28" t="s">
        <v>1686</v>
      </c>
    </row>
    <row r="331" spans="1:18" x14ac:dyDescent="0.3">
      <c r="A331" s="28" t="s">
        <v>1685</v>
      </c>
    </row>
    <row r="332" spans="1:18" ht="43.2" x14ac:dyDescent="0.3">
      <c r="A332" s="345" t="s">
        <v>1663</v>
      </c>
      <c r="B332" s="21" t="s">
        <v>1664</v>
      </c>
      <c r="C332" s="21" t="s">
        <v>1665</v>
      </c>
      <c r="D332" s="21" t="s">
        <v>1666</v>
      </c>
      <c r="E332" s="21" t="s">
        <v>1667</v>
      </c>
      <c r="F332" s="21" t="s">
        <v>1668</v>
      </c>
      <c r="G332" s="28"/>
      <c r="H332" s="28"/>
    </row>
    <row r="333" spans="1:18" x14ac:dyDescent="0.3">
      <c r="A333" s="13" t="s">
        <v>3</v>
      </c>
      <c r="B333" s="42">
        <v>2558</v>
      </c>
      <c r="C333" s="42">
        <v>18538</v>
      </c>
      <c r="D333" s="41">
        <v>107</v>
      </c>
      <c r="E333" s="41">
        <v>4.2</v>
      </c>
      <c r="F333" s="41">
        <v>5.77</v>
      </c>
    </row>
    <row r="334" spans="1:18" x14ac:dyDescent="0.3">
      <c r="A334" s="13" t="s">
        <v>1669</v>
      </c>
      <c r="B334" s="42">
        <v>33808</v>
      </c>
      <c r="C334" s="42">
        <v>307007</v>
      </c>
      <c r="D334" s="41">
        <v>630</v>
      </c>
      <c r="E334" s="41">
        <v>1.9</v>
      </c>
      <c r="F334" s="41">
        <v>2.0499999999999998</v>
      </c>
    </row>
    <row r="336" spans="1:18" x14ac:dyDescent="0.3">
      <c r="A336" s="37" t="s">
        <v>1674</v>
      </c>
      <c r="B336" s="38"/>
      <c r="C336" s="38"/>
      <c r="D336" s="38"/>
      <c r="E336" s="38"/>
      <c r="F336" s="38"/>
      <c r="G336" s="38"/>
      <c r="H336" s="38"/>
      <c r="I336" s="38"/>
      <c r="J336" s="38"/>
      <c r="K336" s="38"/>
      <c r="L336" s="38"/>
      <c r="M336" s="38"/>
      <c r="N336" s="38"/>
      <c r="O336" s="38"/>
      <c r="P336" s="38"/>
      <c r="Q336" s="38"/>
      <c r="R336" s="38"/>
    </row>
    <row r="338" spans="1:18" x14ac:dyDescent="0.3">
      <c r="A338" s="9" t="s">
        <v>1675</v>
      </c>
      <c r="E338" s="94">
        <v>5</v>
      </c>
    </row>
    <row r="340" spans="1:18" s="487" customFormat="1" x14ac:dyDescent="0.3">
      <c r="A340" s="139" t="s">
        <v>32</v>
      </c>
      <c r="B340" s="139" t="s">
        <v>8906</v>
      </c>
      <c r="C340" s="139"/>
      <c r="D340" s="139"/>
      <c r="E340" s="139"/>
      <c r="F340" s="139"/>
      <c r="G340" s="139"/>
      <c r="H340" s="139"/>
      <c r="I340" s="139"/>
      <c r="J340" s="139"/>
      <c r="K340" s="139"/>
      <c r="L340" s="139"/>
      <c r="M340" s="139"/>
      <c r="N340" s="139"/>
      <c r="O340" s="139"/>
      <c r="P340" s="139"/>
    </row>
    <row r="342" spans="1:18" x14ac:dyDescent="0.3">
      <c r="A342" s="37" t="s">
        <v>8986</v>
      </c>
      <c r="B342" s="38"/>
      <c r="C342" s="38"/>
      <c r="D342" s="38"/>
      <c r="E342" s="38"/>
      <c r="F342" s="38"/>
      <c r="G342" s="38"/>
      <c r="H342" s="38"/>
      <c r="I342" s="38"/>
      <c r="J342" s="38"/>
      <c r="K342" s="38"/>
      <c r="L342" s="38"/>
      <c r="M342" s="38"/>
      <c r="N342" s="38"/>
      <c r="O342" s="38"/>
      <c r="P342" s="38"/>
      <c r="Q342" s="38"/>
      <c r="R342" s="38"/>
    </row>
    <row r="343" spans="1:18" x14ac:dyDescent="0.3">
      <c r="A343" s="170" t="s">
        <v>8987</v>
      </c>
    </row>
    <row r="344" spans="1:18" x14ac:dyDescent="0.3">
      <c r="A344" s="9" t="s">
        <v>9154</v>
      </c>
    </row>
    <row r="345" spans="1:18" x14ac:dyDescent="0.3">
      <c r="A345" s="9" t="s">
        <v>8985</v>
      </c>
    </row>
    <row r="346" spans="1:18" x14ac:dyDescent="0.3">
      <c r="A346" s="9" t="s">
        <v>8988</v>
      </c>
    </row>
    <row r="347" spans="1:18" x14ac:dyDescent="0.3">
      <c r="A347" s="9" t="s">
        <v>8989</v>
      </c>
    </row>
    <row r="348" spans="1:18" x14ac:dyDescent="0.3">
      <c r="A348" s="9" t="s">
        <v>8990</v>
      </c>
    </row>
    <row r="349" spans="1:18" x14ac:dyDescent="0.3">
      <c r="A349" s="9" t="s">
        <v>8991</v>
      </c>
    </row>
    <row r="350" spans="1:18" x14ac:dyDescent="0.3">
      <c r="A350" s="9" t="s">
        <v>8992</v>
      </c>
    </row>
    <row r="352" spans="1:18" x14ac:dyDescent="0.3">
      <c r="A352" s="170" t="s">
        <v>8993</v>
      </c>
    </row>
    <row r="353" spans="1:1" x14ac:dyDescent="0.3">
      <c r="A353" s="9" t="s">
        <v>8994</v>
      </c>
    </row>
  </sheetData>
  <sheetProtection selectLockedCells="1" selectUnlockedCells="1"/>
  <mergeCells count="23">
    <mergeCell ref="N286:O286"/>
    <mergeCell ref="B287:C287"/>
    <mergeCell ref="D287:E287"/>
    <mergeCell ref="F287:G287"/>
    <mergeCell ref="H287:I287"/>
    <mergeCell ref="J287:K287"/>
    <mergeCell ref="L287:M287"/>
    <mergeCell ref="N287:O287"/>
    <mergeCell ref="B286:C286"/>
    <mergeCell ref="D286:E286"/>
    <mergeCell ref="F286:G286"/>
    <mergeCell ref="H286:I286"/>
    <mergeCell ref="H39:M39"/>
    <mergeCell ref="B21:H21"/>
    <mergeCell ref="J286:K286"/>
    <mergeCell ref="A244:B244"/>
    <mergeCell ref="A5:A6"/>
    <mergeCell ref="L286:M286"/>
    <mergeCell ref="B5:G5"/>
    <mergeCell ref="A21:A22"/>
    <mergeCell ref="A39:A40"/>
    <mergeCell ref="B39:B40"/>
    <mergeCell ref="C39:G39"/>
  </mergeCells>
  <conditionalFormatting sqref="B275:H281">
    <cfRule type="cellIs" dxfId="0" priority="1" operator="equal">
      <formula>0</formula>
    </cfRule>
  </conditionalFormatting>
  <dataValidations count="1">
    <dataValidation type="list" allowBlank="1" showInputMessage="1" showErrorMessage="1" sqref="B299:B300" xr:uid="{00000000-0002-0000-1400-000000000000}">
      <formula1>"0,1"</formula1>
    </dataValidation>
  </dataValidations>
  <hyperlinks>
    <hyperlink ref="A37" r:id="rId1" xr:uid="{00000000-0004-0000-1400-000000000000}"/>
  </hyperlinks>
  <pageMargins left="0.7" right="0.7" top="0.75" bottom="0.75" header="0.3" footer="0.3"/>
  <pageSetup orientation="portrait" verticalDpi="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6">
    <tabColor theme="1"/>
    <pageSetUpPr fitToPage="1"/>
  </sheetPr>
  <dimension ref="A1:D193"/>
  <sheetViews>
    <sheetView showGridLines="0" zoomScale="75" zoomScaleNormal="75" workbookViewId="0">
      <selection activeCell="C73" sqref="C73"/>
    </sheetView>
  </sheetViews>
  <sheetFormatPr defaultColWidth="8.88671875" defaultRowHeight="14.4" x14ac:dyDescent="0.3"/>
  <cols>
    <col min="1" max="1" width="15.33203125" style="183" customWidth="1"/>
    <col min="2" max="2" width="36.6640625" style="183" customWidth="1"/>
    <col min="3" max="3" width="28.6640625" style="183" customWidth="1"/>
    <col min="4" max="4" width="24.6640625" style="183" customWidth="1"/>
    <col min="5" max="5" width="14.6640625" style="183" customWidth="1"/>
    <col min="6" max="6" width="36.6640625" style="183" customWidth="1"/>
    <col min="7" max="7" width="14.6640625" style="183" customWidth="1"/>
    <col min="8" max="16384" width="8.88671875" style="183"/>
  </cols>
  <sheetData>
    <row r="1" spans="1:4" x14ac:dyDescent="0.3">
      <c r="A1" s="145" t="s">
        <v>2551</v>
      </c>
    </row>
    <row r="2" spans="1:4" x14ac:dyDescent="0.3">
      <c r="B2" s="298" t="s">
        <v>165</v>
      </c>
      <c r="D2" s="183" t="s">
        <v>9022</v>
      </c>
    </row>
    <row r="3" spans="1:4" x14ac:dyDescent="0.3">
      <c r="B3" s="298" t="s">
        <v>166</v>
      </c>
      <c r="D3" s="183" t="s">
        <v>9023</v>
      </c>
    </row>
    <row r="4" spans="1:4" x14ac:dyDescent="0.3">
      <c r="B4" s="298" t="s">
        <v>167</v>
      </c>
      <c r="D4" s="183" t="s">
        <v>9024</v>
      </c>
    </row>
    <row r="5" spans="1:4" x14ac:dyDescent="0.3">
      <c r="B5" s="298" t="s">
        <v>168</v>
      </c>
      <c r="D5" s="183" t="s">
        <v>9025</v>
      </c>
    </row>
    <row r="6" spans="1:4" x14ac:dyDescent="0.3">
      <c r="B6" s="298" t="s">
        <v>60</v>
      </c>
      <c r="D6" s="183" t="s">
        <v>9026</v>
      </c>
    </row>
    <row r="7" spans="1:4" x14ac:dyDescent="0.3">
      <c r="B7" s="298" t="s">
        <v>169</v>
      </c>
      <c r="D7" s="183" t="s">
        <v>9027</v>
      </c>
    </row>
    <row r="8" spans="1:4" x14ac:dyDescent="0.3">
      <c r="B8" s="298" t="s">
        <v>170</v>
      </c>
      <c r="D8" s="183" t="s">
        <v>9028</v>
      </c>
    </row>
    <row r="9" spans="1:4" x14ac:dyDescent="0.3">
      <c r="B9" s="298" t="s">
        <v>38</v>
      </c>
      <c r="D9" s="183" t="s">
        <v>9029</v>
      </c>
    </row>
    <row r="10" spans="1:4" x14ac:dyDescent="0.3">
      <c r="B10" s="298" t="s">
        <v>39</v>
      </c>
      <c r="D10" s="183" t="s">
        <v>9030</v>
      </c>
    </row>
    <row r="11" spans="1:4" x14ac:dyDescent="0.3">
      <c r="B11" s="298" t="s">
        <v>40</v>
      </c>
    </row>
    <row r="12" spans="1:4" x14ac:dyDescent="0.3">
      <c r="B12" s="298" t="s">
        <v>41</v>
      </c>
    </row>
    <row r="13" spans="1:4" x14ac:dyDescent="0.3">
      <c r="B13" s="298" t="s">
        <v>42</v>
      </c>
    </row>
    <row r="14" spans="1:4" x14ac:dyDescent="0.3">
      <c r="B14" s="298" t="s">
        <v>43</v>
      </c>
    </row>
    <row r="15" spans="1:4" x14ac:dyDescent="0.3">
      <c r="B15" s="298" t="s">
        <v>44</v>
      </c>
    </row>
    <row r="16" spans="1:4" x14ac:dyDescent="0.3">
      <c r="B16" s="298" t="s">
        <v>45</v>
      </c>
    </row>
    <row r="17" spans="1:4" x14ac:dyDescent="0.3">
      <c r="B17" s="298" t="s">
        <v>46</v>
      </c>
    </row>
    <row r="19" spans="1:4" x14ac:dyDescent="0.3">
      <c r="A19" s="145" t="s">
        <v>2588</v>
      </c>
      <c r="C19" s="145"/>
      <c r="D19" s="145"/>
    </row>
    <row r="20" spans="1:4" ht="15" thickBot="1" x14ac:dyDescent="0.35">
      <c r="B20" s="182" t="s">
        <v>2586</v>
      </c>
      <c r="C20" s="182" t="s">
        <v>2587</v>
      </c>
      <c r="D20" s="182" t="s">
        <v>8794</v>
      </c>
    </row>
    <row r="21" spans="1:4" ht="15" thickTop="1" x14ac:dyDescent="0.3">
      <c r="B21" s="299" t="s">
        <v>165</v>
      </c>
      <c r="C21" s="299" t="s">
        <v>91</v>
      </c>
      <c r="D21" s="300" t="str">
        <f>C21&amp;" County"</f>
        <v>Charlotte County</v>
      </c>
    </row>
    <row r="22" spans="1:4" x14ac:dyDescent="0.3">
      <c r="B22" s="298" t="s">
        <v>165</v>
      </c>
      <c r="C22" s="298" t="s">
        <v>94</v>
      </c>
      <c r="D22" s="301" t="str">
        <f t="shared" ref="D22:D85" si="0">C22&amp;" County"</f>
        <v>Collier County</v>
      </c>
    </row>
    <row r="23" spans="1:4" x14ac:dyDescent="0.3">
      <c r="B23" s="298" t="s">
        <v>165</v>
      </c>
      <c r="C23" s="298" t="s">
        <v>2561</v>
      </c>
      <c r="D23" s="301" t="str">
        <f t="shared" si="0"/>
        <v>DeSoto County</v>
      </c>
    </row>
    <row r="24" spans="1:4" x14ac:dyDescent="0.3">
      <c r="B24" s="298" t="s">
        <v>165</v>
      </c>
      <c r="C24" s="298" t="s">
        <v>102</v>
      </c>
      <c r="D24" s="301" t="str">
        <f t="shared" si="0"/>
        <v>Glades County</v>
      </c>
    </row>
    <row r="25" spans="1:4" x14ac:dyDescent="0.3">
      <c r="B25" s="298" t="s">
        <v>165</v>
      </c>
      <c r="C25" s="298" t="s">
        <v>105</v>
      </c>
      <c r="D25" s="301" t="str">
        <f t="shared" si="0"/>
        <v>Hardee County</v>
      </c>
    </row>
    <row r="26" spans="1:4" x14ac:dyDescent="0.3">
      <c r="B26" s="298" t="s">
        <v>165</v>
      </c>
      <c r="C26" s="298" t="s">
        <v>106</v>
      </c>
      <c r="D26" s="301" t="str">
        <f t="shared" si="0"/>
        <v>Hendry County</v>
      </c>
    </row>
    <row r="27" spans="1:4" x14ac:dyDescent="0.3">
      <c r="B27" s="298" t="s">
        <v>165</v>
      </c>
      <c r="C27" s="298" t="s">
        <v>108</v>
      </c>
      <c r="D27" s="301" t="str">
        <f t="shared" si="0"/>
        <v>Highlands County</v>
      </c>
    </row>
    <row r="28" spans="1:4" x14ac:dyDescent="0.3">
      <c r="B28" s="298" t="s">
        <v>165</v>
      </c>
      <c r="C28" s="298" t="s">
        <v>114</v>
      </c>
      <c r="D28" s="301" t="str">
        <f t="shared" si="0"/>
        <v>Lee County</v>
      </c>
    </row>
    <row r="29" spans="1:4" x14ac:dyDescent="0.3">
      <c r="B29" s="298" t="s">
        <v>165</v>
      </c>
      <c r="C29" s="298" t="s">
        <v>119</v>
      </c>
      <c r="D29" s="301" t="str">
        <f t="shared" si="0"/>
        <v>Manatee County</v>
      </c>
    </row>
    <row r="30" spans="1:4" x14ac:dyDescent="0.3">
      <c r="B30" s="298" t="s">
        <v>165</v>
      </c>
      <c r="C30" s="298" t="s">
        <v>125</v>
      </c>
      <c r="D30" s="301" t="str">
        <f t="shared" si="0"/>
        <v>Okeechobee County</v>
      </c>
    </row>
    <row r="31" spans="1:4" x14ac:dyDescent="0.3">
      <c r="B31" s="302" t="s">
        <v>165</v>
      </c>
      <c r="C31" s="302" t="s">
        <v>128</v>
      </c>
      <c r="D31" s="303" t="str">
        <f t="shared" si="0"/>
        <v>Polk County</v>
      </c>
    </row>
    <row r="32" spans="1:4" ht="15" thickBot="1" x14ac:dyDescent="0.35">
      <c r="B32" s="304" t="s">
        <v>165</v>
      </c>
      <c r="C32" s="304" t="s">
        <v>132</v>
      </c>
      <c r="D32" s="305" t="str">
        <f t="shared" si="0"/>
        <v>Sarasota County</v>
      </c>
    </row>
    <row r="33" spans="2:4" ht="15" thickTop="1" x14ac:dyDescent="0.3">
      <c r="B33" s="299" t="s">
        <v>166</v>
      </c>
      <c r="C33" s="299" t="s">
        <v>85</v>
      </c>
      <c r="D33" s="300" t="str">
        <f t="shared" si="0"/>
        <v>Alachua County</v>
      </c>
    </row>
    <row r="34" spans="2:4" x14ac:dyDescent="0.3">
      <c r="B34" s="298" t="s">
        <v>166</v>
      </c>
      <c r="C34" s="298" t="s">
        <v>86</v>
      </c>
      <c r="D34" s="301" t="str">
        <f t="shared" si="0"/>
        <v>Baker County</v>
      </c>
    </row>
    <row r="35" spans="2:4" x14ac:dyDescent="0.3">
      <c r="B35" s="298" t="s">
        <v>166</v>
      </c>
      <c r="C35" s="298" t="s">
        <v>88</v>
      </c>
      <c r="D35" s="301" t="str">
        <f t="shared" si="0"/>
        <v>Bradford County</v>
      </c>
    </row>
    <row r="36" spans="2:4" x14ac:dyDescent="0.3">
      <c r="B36" s="298" t="s">
        <v>166</v>
      </c>
      <c r="C36" s="298" t="s">
        <v>93</v>
      </c>
      <c r="D36" s="301" t="str">
        <f t="shared" si="0"/>
        <v>Clay County</v>
      </c>
    </row>
    <row r="37" spans="2:4" x14ac:dyDescent="0.3">
      <c r="B37" s="298" t="s">
        <v>166</v>
      </c>
      <c r="C37" s="298" t="s">
        <v>95</v>
      </c>
      <c r="D37" s="301" t="str">
        <f t="shared" si="0"/>
        <v>Columbia County</v>
      </c>
    </row>
    <row r="38" spans="2:4" x14ac:dyDescent="0.3">
      <c r="B38" s="298" t="s">
        <v>166</v>
      </c>
      <c r="C38" s="298" t="s">
        <v>96</v>
      </c>
      <c r="D38" s="301" t="str">
        <f t="shared" si="0"/>
        <v>Dixie County</v>
      </c>
    </row>
    <row r="39" spans="2:4" x14ac:dyDescent="0.3">
      <c r="B39" s="298" t="s">
        <v>166</v>
      </c>
      <c r="C39" s="298" t="s">
        <v>97</v>
      </c>
      <c r="D39" s="301" t="str">
        <f t="shared" si="0"/>
        <v>Duval County</v>
      </c>
    </row>
    <row r="40" spans="2:4" x14ac:dyDescent="0.3">
      <c r="B40" s="298" t="s">
        <v>166</v>
      </c>
      <c r="C40" s="298" t="s">
        <v>101</v>
      </c>
      <c r="D40" s="301" t="str">
        <f t="shared" si="0"/>
        <v>Gilchrist County</v>
      </c>
    </row>
    <row r="41" spans="2:4" x14ac:dyDescent="0.3">
      <c r="B41" s="298" t="s">
        <v>166</v>
      </c>
      <c r="C41" s="298" t="s">
        <v>104</v>
      </c>
      <c r="D41" s="301" t="str">
        <f t="shared" si="0"/>
        <v>Hamilton County</v>
      </c>
    </row>
    <row r="42" spans="2:4" x14ac:dyDescent="0.3">
      <c r="B42" s="298" t="s">
        <v>166</v>
      </c>
      <c r="C42" s="298" t="s">
        <v>113</v>
      </c>
      <c r="D42" s="301" t="str">
        <f t="shared" si="0"/>
        <v>Lafayette County</v>
      </c>
    </row>
    <row r="43" spans="2:4" x14ac:dyDescent="0.3">
      <c r="B43" s="298" t="s">
        <v>166</v>
      </c>
      <c r="C43" s="298" t="s">
        <v>116</v>
      </c>
      <c r="D43" s="301" t="str">
        <f t="shared" si="0"/>
        <v>Levy County</v>
      </c>
    </row>
    <row r="44" spans="2:4" x14ac:dyDescent="0.3">
      <c r="B44" s="298" t="s">
        <v>166</v>
      </c>
      <c r="C44" s="298" t="s">
        <v>118</v>
      </c>
      <c r="D44" s="301" t="str">
        <f t="shared" si="0"/>
        <v>Madison County</v>
      </c>
    </row>
    <row r="45" spans="2:4" x14ac:dyDescent="0.3">
      <c r="B45" s="298" t="s">
        <v>166</v>
      </c>
      <c r="C45" s="298" t="s">
        <v>123</v>
      </c>
      <c r="D45" s="301" t="str">
        <f t="shared" si="0"/>
        <v>Nassau County</v>
      </c>
    </row>
    <row r="46" spans="2:4" x14ac:dyDescent="0.3">
      <c r="B46" s="298" t="s">
        <v>166</v>
      </c>
      <c r="C46" s="298" t="s">
        <v>129</v>
      </c>
      <c r="D46" s="301" t="str">
        <f t="shared" si="0"/>
        <v>Putnam County</v>
      </c>
    </row>
    <row r="47" spans="2:4" x14ac:dyDescent="0.3">
      <c r="B47" s="298" t="s">
        <v>166</v>
      </c>
      <c r="C47" s="298" t="s">
        <v>130</v>
      </c>
      <c r="D47" s="301" t="str">
        <f t="shared" si="0"/>
        <v>St. Johns County</v>
      </c>
    </row>
    <row r="48" spans="2:4" x14ac:dyDescent="0.3">
      <c r="B48" s="298" t="s">
        <v>166</v>
      </c>
      <c r="C48" s="298" t="s">
        <v>133</v>
      </c>
      <c r="D48" s="301" t="str">
        <f t="shared" si="0"/>
        <v>Suwannee County</v>
      </c>
    </row>
    <row r="49" spans="2:4" x14ac:dyDescent="0.3">
      <c r="B49" s="298" t="s">
        <v>166</v>
      </c>
      <c r="C49" s="298" t="s">
        <v>134</v>
      </c>
      <c r="D49" s="301" t="str">
        <f t="shared" si="0"/>
        <v>Taylor County</v>
      </c>
    </row>
    <row r="50" spans="2:4" ht="15" thickBot="1" x14ac:dyDescent="0.35">
      <c r="B50" s="304" t="s">
        <v>166</v>
      </c>
      <c r="C50" s="304" t="s">
        <v>135</v>
      </c>
      <c r="D50" s="305" t="str">
        <f t="shared" si="0"/>
        <v>Union County</v>
      </c>
    </row>
    <row r="51" spans="2:4" ht="15" thickTop="1" x14ac:dyDescent="0.3">
      <c r="B51" s="299" t="s">
        <v>167</v>
      </c>
      <c r="C51" s="299" t="s">
        <v>87</v>
      </c>
      <c r="D51" s="300" t="str">
        <f t="shared" si="0"/>
        <v>Bay County</v>
      </c>
    </row>
    <row r="52" spans="2:4" x14ac:dyDescent="0.3">
      <c r="B52" s="298" t="s">
        <v>167</v>
      </c>
      <c r="C52" s="298" t="s">
        <v>90</v>
      </c>
      <c r="D52" s="301" t="str">
        <f t="shared" si="0"/>
        <v>Calhoun County</v>
      </c>
    </row>
    <row r="53" spans="2:4" x14ac:dyDescent="0.3">
      <c r="B53" s="298" t="s">
        <v>167</v>
      </c>
      <c r="C53" s="298" t="s">
        <v>98</v>
      </c>
      <c r="D53" s="301" t="str">
        <f t="shared" si="0"/>
        <v>Escambia County</v>
      </c>
    </row>
    <row r="54" spans="2:4" x14ac:dyDescent="0.3">
      <c r="B54" s="298" t="s">
        <v>167</v>
      </c>
      <c r="C54" s="298" t="s">
        <v>99</v>
      </c>
      <c r="D54" s="301" t="str">
        <f t="shared" si="0"/>
        <v>Franklin County</v>
      </c>
    </row>
    <row r="55" spans="2:4" x14ac:dyDescent="0.3">
      <c r="B55" s="298" t="s">
        <v>167</v>
      </c>
      <c r="C55" s="298" t="s">
        <v>100</v>
      </c>
      <c r="D55" s="301" t="str">
        <f t="shared" si="0"/>
        <v>Gadsden County</v>
      </c>
    </row>
    <row r="56" spans="2:4" x14ac:dyDescent="0.3">
      <c r="B56" s="298" t="s">
        <v>167</v>
      </c>
      <c r="C56" s="298" t="s">
        <v>103</v>
      </c>
      <c r="D56" s="301" t="str">
        <f t="shared" si="0"/>
        <v>Gulf County</v>
      </c>
    </row>
    <row r="57" spans="2:4" x14ac:dyDescent="0.3">
      <c r="B57" s="298" t="s">
        <v>167</v>
      </c>
      <c r="C57" s="298" t="s">
        <v>110</v>
      </c>
      <c r="D57" s="301" t="str">
        <f t="shared" si="0"/>
        <v>Holmes County</v>
      </c>
    </row>
    <row r="58" spans="2:4" x14ac:dyDescent="0.3">
      <c r="B58" s="298" t="s">
        <v>167</v>
      </c>
      <c r="C58" s="298" t="s">
        <v>111</v>
      </c>
      <c r="D58" s="301" t="str">
        <f t="shared" si="0"/>
        <v>Jackson County</v>
      </c>
    </row>
    <row r="59" spans="2:4" x14ac:dyDescent="0.3">
      <c r="B59" s="298" t="s">
        <v>167</v>
      </c>
      <c r="C59" s="298" t="s">
        <v>112</v>
      </c>
      <c r="D59" s="301" t="str">
        <f t="shared" si="0"/>
        <v>Jefferson County</v>
      </c>
    </row>
    <row r="60" spans="2:4" x14ac:dyDescent="0.3">
      <c r="B60" s="298" t="s">
        <v>167</v>
      </c>
      <c r="C60" s="298" t="s">
        <v>115</v>
      </c>
      <c r="D60" s="301" t="str">
        <f t="shared" si="0"/>
        <v>Leon County</v>
      </c>
    </row>
    <row r="61" spans="2:4" x14ac:dyDescent="0.3">
      <c r="B61" s="298" t="s">
        <v>167</v>
      </c>
      <c r="C61" s="298" t="s">
        <v>117</v>
      </c>
      <c r="D61" s="301" t="str">
        <f t="shared" si="0"/>
        <v>Liberty County</v>
      </c>
    </row>
    <row r="62" spans="2:4" x14ac:dyDescent="0.3">
      <c r="B62" s="298" t="s">
        <v>167</v>
      </c>
      <c r="C62" s="298" t="s">
        <v>124</v>
      </c>
      <c r="D62" s="301" t="str">
        <f t="shared" si="0"/>
        <v>Okaloosa County</v>
      </c>
    </row>
    <row r="63" spans="2:4" x14ac:dyDescent="0.3">
      <c r="B63" s="298" t="s">
        <v>167</v>
      </c>
      <c r="C63" s="298" t="s">
        <v>2564</v>
      </c>
      <c r="D63" s="301" t="str">
        <f t="shared" si="0"/>
        <v>Santa Rosa County</v>
      </c>
    </row>
    <row r="64" spans="2:4" x14ac:dyDescent="0.3">
      <c r="B64" s="298" t="s">
        <v>167</v>
      </c>
      <c r="C64" s="298" t="s">
        <v>136</v>
      </c>
      <c r="D64" s="301" t="str">
        <f t="shared" si="0"/>
        <v>Wakulla County</v>
      </c>
    </row>
    <row r="65" spans="2:4" x14ac:dyDescent="0.3">
      <c r="B65" s="298" t="s">
        <v>167</v>
      </c>
      <c r="C65" s="298" t="s">
        <v>137</v>
      </c>
      <c r="D65" s="301" t="str">
        <f t="shared" si="0"/>
        <v>Walton County</v>
      </c>
    </row>
    <row r="66" spans="2:4" ht="15" thickBot="1" x14ac:dyDescent="0.35">
      <c r="B66" s="304" t="s">
        <v>167</v>
      </c>
      <c r="C66" s="304" t="s">
        <v>138</v>
      </c>
      <c r="D66" s="305" t="str">
        <f t="shared" si="0"/>
        <v>Washington County</v>
      </c>
    </row>
    <row r="67" spans="2:4" ht="15" thickTop="1" x14ac:dyDescent="0.3">
      <c r="B67" s="299" t="s">
        <v>168</v>
      </c>
      <c r="C67" s="299" t="s">
        <v>89</v>
      </c>
      <c r="D67" s="300" t="str">
        <f t="shared" si="0"/>
        <v>Broward County</v>
      </c>
    </row>
    <row r="68" spans="2:4" x14ac:dyDescent="0.3">
      <c r="B68" s="298" t="s">
        <v>168</v>
      </c>
      <c r="C68" s="298" t="s">
        <v>2562</v>
      </c>
      <c r="D68" s="301" t="str">
        <f t="shared" si="0"/>
        <v>Indian River County</v>
      </c>
    </row>
    <row r="69" spans="2:4" x14ac:dyDescent="0.3">
      <c r="B69" s="298" t="s">
        <v>168</v>
      </c>
      <c r="C69" s="298" t="s">
        <v>120</v>
      </c>
      <c r="D69" s="301" t="str">
        <f t="shared" si="0"/>
        <v>Martin County</v>
      </c>
    </row>
    <row r="70" spans="2:4" x14ac:dyDescent="0.3">
      <c r="B70" s="298" t="s">
        <v>168</v>
      </c>
      <c r="C70" s="298" t="s">
        <v>2563</v>
      </c>
      <c r="D70" s="301" t="str">
        <f t="shared" si="0"/>
        <v>Palm Beach County</v>
      </c>
    </row>
    <row r="71" spans="2:4" ht="15" thickBot="1" x14ac:dyDescent="0.35">
      <c r="B71" s="304" t="s">
        <v>168</v>
      </c>
      <c r="C71" s="304" t="s">
        <v>131</v>
      </c>
      <c r="D71" s="305" t="str">
        <f t="shared" si="0"/>
        <v>St. Lucie County</v>
      </c>
    </row>
    <row r="72" spans="2:4" ht="15" thickTop="1" x14ac:dyDescent="0.3">
      <c r="B72" s="299" t="s">
        <v>60</v>
      </c>
      <c r="C72" s="299" t="s">
        <v>38</v>
      </c>
      <c r="D72" s="300" t="str">
        <f t="shared" si="0"/>
        <v>Brevard County</v>
      </c>
    </row>
    <row r="73" spans="2:4" x14ac:dyDescent="0.3">
      <c r="B73" s="298" t="s">
        <v>60</v>
      </c>
      <c r="C73" s="298" t="s">
        <v>39</v>
      </c>
      <c r="D73" s="301" t="str">
        <f t="shared" si="0"/>
        <v>Flagler County</v>
      </c>
    </row>
    <row r="74" spans="2:4" x14ac:dyDescent="0.3">
      <c r="B74" s="298" t="s">
        <v>60</v>
      </c>
      <c r="C74" s="298" t="s">
        <v>40</v>
      </c>
      <c r="D74" s="301" t="str">
        <f t="shared" si="0"/>
        <v>Lake County</v>
      </c>
    </row>
    <row r="75" spans="2:4" x14ac:dyDescent="0.3">
      <c r="B75" s="298" t="s">
        <v>60</v>
      </c>
      <c r="C75" s="298" t="s">
        <v>41</v>
      </c>
      <c r="D75" s="301" t="str">
        <f t="shared" si="0"/>
        <v>Marion County</v>
      </c>
    </row>
    <row r="76" spans="2:4" x14ac:dyDescent="0.3">
      <c r="B76" s="298" t="s">
        <v>60</v>
      </c>
      <c r="C76" s="298" t="s">
        <v>42</v>
      </c>
      <c r="D76" s="301" t="str">
        <f t="shared" si="0"/>
        <v>Orange County</v>
      </c>
    </row>
    <row r="77" spans="2:4" x14ac:dyDescent="0.3">
      <c r="B77" s="298" t="s">
        <v>60</v>
      </c>
      <c r="C77" s="298" t="s">
        <v>43</v>
      </c>
      <c r="D77" s="301" t="str">
        <f t="shared" si="0"/>
        <v>Osceola County</v>
      </c>
    </row>
    <row r="78" spans="2:4" x14ac:dyDescent="0.3">
      <c r="B78" s="298" t="s">
        <v>60</v>
      </c>
      <c r="C78" s="298" t="s">
        <v>44</v>
      </c>
      <c r="D78" s="301" t="str">
        <f t="shared" si="0"/>
        <v>Seminole County</v>
      </c>
    </row>
    <row r="79" spans="2:4" x14ac:dyDescent="0.3">
      <c r="B79" s="298" t="s">
        <v>60</v>
      </c>
      <c r="C79" s="298" t="s">
        <v>45</v>
      </c>
      <c r="D79" s="301" t="str">
        <f t="shared" si="0"/>
        <v>Sumter County</v>
      </c>
    </row>
    <row r="80" spans="2:4" ht="15" thickBot="1" x14ac:dyDescent="0.35">
      <c r="B80" s="304" t="s">
        <v>60</v>
      </c>
      <c r="C80" s="304" t="s">
        <v>46</v>
      </c>
      <c r="D80" s="305" t="str">
        <f t="shared" si="0"/>
        <v>Volusia County</v>
      </c>
    </row>
    <row r="81" spans="1:4" ht="15" thickTop="1" x14ac:dyDescent="0.3">
      <c r="B81" s="299" t="s">
        <v>169</v>
      </c>
      <c r="C81" s="299" t="s">
        <v>121</v>
      </c>
      <c r="D81" s="300" t="str">
        <f t="shared" si="0"/>
        <v>Miami-Dade County</v>
      </c>
    </row>
    <row r="82" spans="1:4" ht="15" thickBot="1" x14ac:dyDescent="0.35">
      <c r="B82" s="304" t="s">
        <v>169</v>
      </c>
      <c r="C82" s="304" t="s">
        <v>122</v>
      </c>
      <c r="D82" s="305" t="str">
        <f t="shared" si="0"/>
        <v>Monroe County</v>
      </c>
    </row>
    <row r="83" spans="1:4" ht="15" thickTop="1" x14ac:dyDescent="0.3">
      <c r="B83" s="298" t="s">
        <v>170</v>
      </c>
      <c r="C83" s="298" t="s">
        <v>92</v>
      </c>
      <c r="D83" s="301" t="str">
        <f t="shared" si="0"/>
        <v>Citrus County</v>
      </c>
    </row>
    <row r="84" spans="1:4" x14ac:dyDescent="0.3">
      <c r="B84" s="298" t="s">
        <v>170</v>
      </c>
      <c r="C84" s="298" t="s">
        <v>107</v>
      </c>
      <c r="D84" s="301" t="str">
        <f t="shared" si="0"/>
        <v>Hernando County</v>
      </c>
    </row>
    <row r="85" spans="1:4" x14ac:dyDescent="0.3">
      <c r="B85" s="298" t="s">
        <v>170</v>
      </c>
      <c r="C85" s="298" t="s">
        <v>109</v>
      </c>
      <c r="D85" s="301" t="str">
        <f t="shared" si="0"/>
        <v>Hillsborough County</v>
      </c>
    </row>
    <row r="86" spans="1:4" x14ac:dyDescent="0.3">
      <c r="B86" s="298" t="s">
        <v>170</v>
      </c>
      <c r="C86" s="298" t="s">
        <v>126</v>
      </c>
      <c r="D86" s="301" t="str">
        <f t="shared" ref="D86:D87" si="1">C86&amp;" County"</f>
        <v>Pasco County</v>
      </c>
    </row>
    <row r="87" spans="1:4" x14ac:dyDescent="0.3">
      <c r="B87" s="298" t="s">
        <v>170</v>
      </c>
      <c r="C87" s="298" t="s">
        <v>127</v>
      </c>
      <c r="D87" s="301" t="str">
        <f t="shared" si="1"/>
        <v>Pinellas County</v>
      </c>
    </row>
    <row r="89" spans="1:4" x14ac:dyDescent="0.3">
      <c r="A89" s="145" t="s">
        <v>2595</v>
      </c>
    </row>
    <row r="90" spans="1:4" x14ac:dyDescent="0.3">
      <c r="B90" s="169" t="s">
        <v>2587</v>
      </c>
      <c r="C90" s="169" t="s">
        <v>2586</v>
      </c>
    </row>
    <row r="91" spans="1:4" x14ac:dyDescent="0.3">
      <c r="B91" s="306" t="s">
        <v>85</v>
      </c>
      <c r="C91" s="298" t="s">
        <v>166</v>
      </c>
    </row>
    <row r="92" spans="1:4" x14ac:dyDescent="0.3">
      <c r="B92" s="306" t="s">
        <v>86</v>
      </c>
      <c r="C92" s="298" t="s">
        <v>166</v>
      </c>
    </row>
    <row r="93" spans="1:4" x14ac:dyDescent="0.3">
      <c r="B93" s="306" t="s">
        <v>87</v>
      </c>
      <c r="C93" s="298" t="s">
        <v>167</v>
      </c>
    </row>
    <row r="94" spans="1:4" x14ac:dyDescent="0.3">
      <c r="B94" s="306" t="s">
        <v>88</v>
      </c>
      <c r="C94" s="298" t="s">
        <v>166</v>
      </c>
    </row>
    <row r="95" spans="1:4" x14ac:dyDescent="0.3">
      <c r="B95" s="306" t="s">
        <v>38</v>
      </c>
      <c r="C95" s="298" t="s">
        <v>60</v>
      </c>
    </row>
    <row r="96" spans="1:4" x14ac:dyDescent="0.3">
      <c r="B96" s="306" t="s">
        <v>89</v>
      </c>
      <c r="C96" s="298" t="s">
        <v>168</v>
      </c>
    </row>
    <row r="97" spans="2:3" x14ac:dyDescent="0.3">
      <c r="B97" s="306" t="s">
        <v>90</v>
      </c>
      <c r="C97" s="298" t="s">
        <v>167</v>
      </c>
    </row>
    <row r="98" spans="2:3" x14ac:dyDescent="0.3">
      <c r="B98" s="306" t="s">
        <v>91</v>
      </c>
      <c r="C98" s="298" t="s">
        <v>165</v>
      </c>
    </row>
    <row r="99" spans="2:3" x14ac:dyDescent="0.3">
      <c r="B99" s="306" t="s">
        <v>92</v>
      </c>
      <c r="C99" s="298" t="s">
        <v>170</v>
      </c>
    </row>
    <row r="100" spans="2:3" x14ac:dyDescent="0.3">
      <c r="B100" s="306" t="s">
        <v>93</v>
      </c>
      <c r="C100" s="298" t="s">
        <v>166</v>
      </c>
    </row>
    <row r="101" spans="2:3" x14ac:dyDescent="0.3">
      <c r="B101" s="306" t="s">
        <v>94</v>
      </c>
      <c r="C101" s="298" t="s">
        <v>165</v>
      </c>
    </row>
    <row r="102" spans="2:3" x14ac:dyDescent="0.3">
      <c r="B102" s="306" t="s">
        <v>95</v>
      </c>
      <c r="C102" s="298" t="s">
        <v>166</v>
      </c>
    </row>
    <row r="103" spans="2:3" x14ac:dyDescent="0.3">
      <c r="B103" s="306" t="s">
        <v>2561</v>
      </c>
      <c r="C103" s="298" t="s">
        <v>165</v>
      </c>
    </row>
    <row r="104" spans="2:3" x14ac:dyDescent="0.3">
      <c r="B104" s="306" t="s">
        <v>96</v>
      </c>
      <c r="C104" s="298" t="s">
        <v>166</v>
      </c>
    </row>
    <row r="105" spans="2:3" x14ac:dyDescent="0.3">
      <c r="B105" s="306" t="s">
        <v>97</v>
      </c>
      <c r="C105" s="298" t="s">
        <v>166</v>
      </c>
    </row>
    <row r="106" spans="2:3" x14ac:dyDescent="0.3">
      <c r="B106" s="306" t="s">
        <v>98</v>
      </c>
      <c r="C106" s="298" t="s">
        <v>167</v>
      </c>
    </row>
    <row r="107" spans="2:3" x14ac:dyDescent="0.3">
      <c r="B107" s="306" t="s">
        <v>39</v>
      </c>
      <c r="C107" s="298" t="s">
        <v>60</v>
      </c>
    </row>
    <row r="108" spans="2:3" x14ac:dyDescent="0.3">
      <c r="B108" s="306" t="s">
        <v>99</v>
      </c>
      <c r="C108" s="298" t="s">
        <v>167</v>
      </c>
    </row>
    <row r="109" spans="2:3" x14ac:dyDescent="0.3">
      <c r="B109" s="306" t="s">
        <v>100</v>
      </c>
      <c r="C109" s="298" t="s">
        <v>167</v>
      </c>
    </row>
    <row r="110" spans="2:3" x14ac:dyDescent="0.3">
      <c r="B110" s="306" t="s">
        <v>101</v>
      </c>
      <c r="C110" s="298" t="s">
        <v>166</v>
      </c>
    </row>
    <row r="111" spans="2:3" x14ac:dyDescent="0.3">
      <c r="B111" s="306" t="s">
        <v>102</v>
      </c>
      <c r="C111" s="298" t="s">
        <v>165</v>
      </c>
    </row>
    <row r="112" spans="2:3" x14ac:dyDescent="0.3">
      <c r="B112" s="306" t="s">
        <v>103</v>
      </c>
      <c r="C112" s="298" t="s">
        <v>167</v>
      </c>
    </row>
    <row r="113" spans="2:3" x14ac:dyDescent="0.3">
      <c r="B113" s="306" t="s">
        <v>104</v>
      </c>
      <c r="C113" s="298" t="s">
        <v>166</v>
      </c>
    </row>
    <row r="114" spans="2:3" x14ac:dyDescent="0.3">
      <c r="B114" s="306" t="s">
        <v>105</v>
      </c>
      <c r="C114" s="298" t="s">
        <v>165</v>
      </c>
    </row>
    <row r="115" spans="2:3" x14ac:dyDescent="0.3">
      <c r="B115" s="306" t="s">
        <v>106</v>
      </c>
      <c r="C115" s="298" t="s">
        <v>165</v>
      </c>
    </row>
    <row r="116" spans="2:3" x14ac:dyDescent="0.3">
      <c r="B116" s="306" t="s">
        <v>107</v>
      </c>
      <c r="C116" s="298" t="s">
        <v>170</v>
      </c>
    </row>
    <row r="117" spans="2:3" x14ac:dyDescent="0.3">
      <c r="B117" s="306" t="s">
        <v>108</v>
      </c>
      <c r="C117" s="298" t="s">
        <v>165</v>
      </c>
    </row>
    <row r="118" spans="2:3" x14ac:dyDescent="0.3">
      <c r="B118" s="306" t="s">
        <v>109</v>
      </c>
      <c r="C118" s="298" t="s">
        <v>170</v>
      </c>
    </row>
    <row r="119" spans="2:3" x14ac:dyDescent="0.3">
      <c r="B119" s="306" t="s">
        <v>110</v>
      </c>
      <c r="C119" s="298" t="s">
        <v>167</v>
      </c>
    </row>
    <row r="120" spans="2:3" x14ac:dyDescent="0.3">
      <c r="B120" s="306" t="s">
        <v>2562</v>
      </c>
      <c r="C120" s="298" t="s">
        <v>168</v>
      </c>
    </row>
    <row r="121" spans="2:3" x14ac:dyDescent="0.3">
      <c r="B121" s="306" t="s">
        <v>111</v>
      </c>
      <c r="C121" s="298" t="s">
        <v>167</v>
      </c>
    </row>
    <row r="122" spans="2:3" x14ac:dyDescent="0.3">
      <c r="B122" s="306" t="s">
        <v>112</v>
      </c>
      <c r="C122" s="298" t="s">
        <v>167</v>
      </c>
    </row>
    <row r="123" spans="2:3" x14ac:dyDescent="0.3">
      <c r="B123" s="306" t="s">
        <v>113</v>
      </c>
      <c r="C123" s="298" t="s">
        <v>166</v>
      </c>
    </row>
    <row r="124" spans="2:3" x14ac:dyDescent="0.3">
      <c r="B124" s="306" t="s">
        <v>40</v>
      </c>
      <c r="C124" s="298" t="s">
        <v>60</v>
      </c>
    </row>
    <row r="125" spans="2:3" x14ac:dyDescent="0.3">
      <c r="B125" s="306" t="s">
        <v>114</v>
      </c>
      <c r="C125" s="298" t="s">
        <v>165</v>
      </c>
    </row>
    <row r="126" spans="2:3" x14ac:dyDescent="0.3">
      <c r="B126" s="306" t="s">
        <v>115</v>
      </c>
      <c r="C126" s="298" t="s">
        <v>167</v>
      </c>
    </row>
    <row r="127" spans="2:3" x14ac:dyDescent="0.3">
      <c r="B127" s="306" t="s">
        <v>116</v>
      </c>
      <c r="C127" s="298" t="s">
        <v>166</v>
      </c>
    </row>
    <row r="128" spans="2:3" x14ac:dyDescent="0.3">
      <c r="B128" s="306" t="s">
        <v>117</v>
      </c>
      <c r="C128" s="298" t="s">
        <v>167</v>
      </c>
    </row>
    <row r="129" spans="2:3" x14ac:dyDescent="0.3">
      <c r="B129" s="306" t="s">
        <v>118</v>
      </c>
      <c r="C129" s="298" t="s">
        <v>166</v>
      </c>
    </row>
    <row r="130" spans="2:3" x14ac:dyDescent="0.3">
      <c r="B130" s="306" t="s">
        <v>119</v>
      </c>
      <c r="C130" s="298" t="s">
        <v>165</v>
      </c>
    </row>
    <row r="131" spans="2:3" x14ac:dyDescent="0.3">
      <c r="B131" s="306" t="s">
        <v>41</v>
      </c>
      <c r="C131" s="298" t="s">
        <v>60</v>
      </c>
    </row>
    <row r="132" spans="2:3" x14ac:dyDescent="0.3">
      <c r="B132" s="306" t="s">
        <v>120</v>
      </c>
      <c r="C132" s="298" t="s">
        <v>168</v>
      </c>
    </row>
    <row r="133" spans="2:3" x14ac:dyDescent="0.3">
      <c r="B133" s="306" t="s">
        <v>121</v>
      </c>
      <c r="C133" s="298" t="s">
        <v>169</v>
      </c>
    </row>
    <row r="134" spans="2:3" x14ac:dyDescent="0.3">
      <c r="B134" s="306" t="s">
        <v>122</v>
      </c>
      <c r="C134" s="298" t="s">
        <v>169</v>
      </c>
    </row>
    <row r="135" spans="2:3" x14ac:dyDescent="0.3">
      <c r="B135" s="306" t="s">
        <v>123</v>
      </c>
      <c r="C135" s="298" t="s">
        <v>166</v>
      </c>
    </row>
    <row r="136" spans="2:3" x14ac:dyDescent="0.3">
      <c r="B136" s="306" t="s">
        <v>124</v>
      </c>
      <c r="C136" s="298" t="s">
        <v>167</v>
      </c>
    </row>
    <row r="137" spans="2:3" x14ac:dyDescent="0.3">
      <c r="B137" s="306" t="s">
        <v>125</v>
      </c>
      <c r="C137" s="298" t="s">
        <v>165</v>
      </c>
    </row>
    <row r="138" spans="2:3" x14ac:dyDescent="0.3">
      <c r="B138" s="306" t="s">
        <v>42</v>
      </c>
      <c r="C138" s="298" t="s">
        <v>60</v>
      </c>
    </row>
    <row r="139" spans="2:3" x14ac:dyDescent="0.3">
      <c r="B139" s="306" t="s">
        <v>43</v>
      </c>
      <c r="C139" s="298" t="s">
        <v>60</v>
      </c>
    </row>
    <row r="140" spans="2:3" x14ac:dyDescent="0.3">
      <c r="B140" s="306" t="s">
        <v>2563</v>
      </c>
      <c r="C140" s="298" t="s">
        <v>168</v>
      </c>
    </row>
    <row r="141" spans="2:3" x14ac:dyDescent="0.3">
      <c r="B141" s="306" t="s">
        <v>126</v>
      </c>
      <c r="C141" s="298" t="s">
        <v>170</v>
      </c>
    </row>
    <row r="142" spans="2:3" x14ac:dyDescent="0.3">
      <c r="B142" s="306" t="s">
        <v>127</v>
      </c>
      <c r="C142" s="298" t="s">
        <v>170</v>
      </c>
    </row>
    <row r="143" spans="2:3" x14ac:dyDescent="0.3">
      <c r="B143" s="306" t="s">
        <v>128</v>
      </c>
      <c r="C143" s="298" t="s">
        <v>165</v>
      </c>
    </row>
    <row r="144" spans="2:3" x14ac:dyDescent="0.3">
      <c r="B144" s="306" t="s">
        <v>129</v>
      </c>
      <c r="C144" s="298" t="s">
        <v>166</v>
      </c>
    </row>
    <row r="145" spans="1:3" x14ac:dyDescent="0.3">
      <c r="B145" s="306" t="s">
        <v>2564</v>
      </c>
      <c r="C145" s="298" t="s">
        <v>167</v>
      </c>
    </row>
    <row r="146" spans="1:3" x14ac:dyDescent="0.3">
      <c r="B146" s="306" t="s">
        <v>132</v>
      </c>
      <c r="C146" s="298" t="s">
        <v>165</v>
      </c>
    </row>
    <row r="147" spans="1:3" x14ac:dyDescent="0.3">
      <c r="B147" s="306" t="s">
        <v>44</v>
      </c>
      <c r="C147" s="298" t="s">
        <v>60</v>
      </c>
    </row>
    <row r="148" spans="1:3" x14ac:dyDescent="0.3">
      <c r="B148" s="306" t="s">
        <v>130</v>
      </c>
      <c r="C148" s="298" t="s">
        <v>166</v>
      </c>
    </row>
    <row r="149" spans="1:3" x14ac:dyDescent="0.3">
      <c r="B149" s="306" t="s">
        <v>131</v>
      </c>
      <c r="C149" s="298" t="s">
        <v>168</v>
      </c>
    </row>
    <row r="150" spans="1:3" x14ac:dyDescent="0.3">
      <c r="B150" s="306" t="s">
        <v>45</v>
      </c>
      <c r="C150" s="298" t="s">
        <v>60</v>
      </c>
    </row>
    <row r="151" spans="1:3" x14ac:dyDescent="0.3">
      <c r="B151" s="306" t="s">
        <v>133</v>
      </c>
      <c r="C151" s="298" t="s">
        <v>166</v>
      </c>
    </row>
    <row r="152" spans="1:3" x14ac:dyDescent="0.3">
      <c r="B152" s="306" t="s">
        <v>134</v>
      </c>
      <c r="C152" s="298" t="s">
        <v>166</v>
      </c>
    </row>
    <row r="153" spans="1:3" x14ac:dyDescent="0.3">
      <c r="B153" s="306" t="s">
        <v>135</v>
      </c>
      <c r="C153" s="298" t="s">
        <v>166</v>
      </c>
    </row>
    <row r="154" spans="1:3" x14ac:dyDescent="0.3">
      <c r="B154" s="306" t="s">
        <v>46</v>
      </c>
      <c r="C154" s="298" t="s">
        <v>60</v>
      </c>
    </row>
    <row r="155" spans="1:3" x14ac:dyDescent="0.3">
      <c r="B155" s="306" t="s">
        <v>136</v>
      </c>
      <c r="C155" s="298" t="s">
        <v>167</v>
      </c>
    </row>
    <row r="156" spans="1:3" x14ac:dyDescent="0.3">
      <c r="B156" s="306" t="s">
        <v>137</v>
      </c>
      <c r="C156" s="298" t="s">
        <v>167</v>
      </c>
    </row>
    <row r="157" spans="1:3" x14ac:dyDescent="0.3">
      <c r="B157" s="306" t="s">
        <v>138</v>
      </c>
      <c r="C157" s="298" t="s">
        <v>167</v>
      </c>
    </row>
    <row r="159" spans="1:3" x14ac:dyDescent="0.3">
      <c r="A159" s="145" t="s">
        <v>2590</v>
      </c>
    </row>
    <row r="160" spans="1:3" x14ac:dyDescent="0.3">
      <c r="B160" s="183" t="s">
        <v>2565</v>
      </c>
      <c r="C160" s="183" t="s">
        <v>2594</v>
      </c>
    </row>
    <row r="161" spans="1:3" x14ac:dyDescent="0.3">
      <c r="B161" s="183" t="s">
        <v>2566</v>
      </c>
      <c r="C161" s="183" t="s">
        <v>2573</v>
      </c>
    </row>
    <row r="162" spans="1:3" x14ac:dyDescent="0.3">
      <c r="B162" s="183" t="s">
        <v>2567</v>
      </c>
      <c r="C162" s="183" t="s">
        <v>2574</v>
      </c>
    </row>
    <row r="163" spans="1:3" x14ac:dyDescent="0.3">
      <c r="B163" s="183" t="s">
        <v>2568</v>
      </c>
      <c r="C163" s="183" t="s">
        <v>2575</v>
      </c>
    </row>
    <row r="164" spans="1:3" x14ac:dyDescent="0.3">
      <c r="B164" s="183" t="s">
        <v>2569</v>
      </c>
      <c r="C164" s="183" t="s">
        <v>2572</v>
      </c>
    </row>
    <row r="165" spans="1:3" x14ac:dyDescent="0.3">
      <c r="B165" s="183" t="s">
        <v>2570</v>
      </c>
      <c r="C165" s="183" t="s">
        <v>2576</v>
      </c>
    </row>
    <row r="166" spans="1:3" x14ac:dyDescent="0.3">
      <c r="B166" s="183" t="s">
        <v>2571</v>
      </c>
      <c r="C166" s="183" t="s">
        <v>2577</v>
      </c>
    </row>
    <row r="168" spans="1:3" x14ac:dyDescent="0.3">
      <c r="A168" s="145" t="s">
        <v>2589</v>
      </c>
    </row>
    <row r="169" spans="1:3" x14ac:dyDescent="0.3">
      <c r="B169" s="183" t="s">
        <v>2565</v>
      </c>
      <c r="C169" s="183" t="s">
        <v>2578</v>
      </c>
    </row>
    <row r="170" spans="1:3" x14ac:dyDescent="0.3">
      <c r="B170" s="183" t="s">
        <v>2566</v>
      </c>
      <c r="C170" s="183" t="s">
        <v>2579</v>
      </c>
    </row>
    <row r="171" spans="1:3" x14ac:dyDescent="0.3">
      <c r="B171" s="183" t="s">
        <v>2567</v>
      </c>
      <c r="C171" s="183" t="s">
        <v>2580</v>
      </c>
    </row>
    <row r="172" spans="1:3" x14ac:dyDescent="0.3">
      <c r="B172" s="183" t="s">
        <v>2568</v>
      </c>
      <c r="C172" s="183" t="s">
        <v>2581</v>
      </c>
    </row>
    <row r="173" spans="1:3" x14ac:dyDescent="0.3">
      <c r="B173" s="183" t="s">
        <v>2569</v>
      </c>
      <c r="C173" s="183" t="s">
        <v>2582</v>
      </c>
    </row>
    <row r="174" spans="1:3" x14ac:dyDescent="0.3">
      <c r="B174" s="183" t="s">
        <v>2570</v>
      </c>
      <c r="C174" s="183" t="s">
        <v>2583</v>
      </c>
    </row>
    <row r="175" spans="1:3" x14ac:dyDescent="0.3">
      <c r="B175" s="183" t="s">
        <v>2571</v>
      </c>
      <c r="C175" s="183" t="s">
        <v>2584</v>
      </c>
    </row>
    <row r="177" spans="1:3" x14ac:dyDescent="0.3">
      <c r="A177" s="145" t="s">
        <v>32</v>
      </c>
      <c r="B177" s="307" t="s">
        <v>2585</v>
      </c>
    </row>
    <row r="181" spans="1:3" x14ac:dyDescent="0.3">
      <c r="A181" s="680" t="s">
        <v>9317</v>
      </c>
    </row>
    <row r="182" spans="1:3" x14ac:dyDescent="0.3">
      <c r="A182" s="680"/>
    </row>
    <row r="183" spans="1:3" x14ac:dyDescent="0.3">
      <c r="A183" s="297">
        <v>1</v>
      </c>
      <c r="B183" s="760" t="s">
        <v>9313</v>
      </c>
      <c r="C183" s="760"/>
    </row>
    <row r="184" spans="1:3" x14ac:dyDescent="0.3">
      <c r="A184" s="297">
        <v>2</v>
      </c>
      <c r="B184" s="760" t="s">
        <v>9314</v>
      </c>
      <c r="C184" s="760"/>
    </row>
    <row r="185" spans="1:3" x14ac:dyDescent="0.3">
      <c r="A185" s="297">
        <v>3</v>
      </c>
      <c r="B185" s="760" t="s">
        <v>9315</v>
      </c>
      <c r="C185" s="760"/>
    </row>
    <row r="186" spans="1:3" x14ac:dyDescent="0.3">
      <c r="A186" s="297">
        <v>4</v>
      </c>
      <c r="B186" s="760" t="s">
        <v>9316</v>
      </c>
      <c r="C186" s="760"/>
    </row>
    <row r="187" spans="1:3" x14ac:dyDescent="0.3">
      <c r="A187" s="297">
        <v>5</v>
      </c>
      <c r="B187" s="760" t="s">
        <v>9318</v>
      </c>
      <c r="C187" s="760"/>
    </row>
    <row r="191" spans="1:3" x14ac:dyDescent="0.3">
      <c r="A191" s="680" t="s">
        <v>9324</v>
      </c>
    </row>
    <row r="192" spans="1:3" x14ac:dyDescent="0.3">
      <c r="A192" s="297">
        <v>1</v>
      </c>
      <c r="B192" s="957" t="s">
        <v>9322</v>
      </c>
      <c r="C192" s="231">
        <v>1</v>
      </c>
    </row>
    <row r="193" spans="1:3" x14ac:dyDescent="0.3">
      <c r="A193" s="297">
        <v>2</v>
      </c>
      <c r="B193" s="957" t="s">
        <v>9323</v>
      </c>
      <c r="C193" s="231">
        <v>2</v>
      </c>
    </row>
  </sheetData>
  <sheetProtection selectLockedCells="1" selectUnlockedCells="1"/>
  <sortState xmlns:xlrd2="http://schemas.microsoft.com/office/spreadsheetml/2017/richdata2" ref="B103:C169">
    <sortCondition ref="B103:B169"/>
  </sortState>
  <hyperlinks>
    <hyperlink ref="B177" r:id="rId1" xr:uid="{00000000-0004-0000-1500-000000000000}"/>
  </hyperlinks>
  <pageMargins left="0.7" right="0.7" top="0.75" bottom="0.75" header="0.3" footer="0.3"/>
  <pageSetup scale="26"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C000"/>
    <pageSetUpPr fitToPage="1"/>
  </sheetPr>
  <dimension ref="A1:E61"/>
  <sheetViews>
    <sheetView showGridLines="0" zoomScale="75" zoomScaleNormal="75" workbookViewId="0">
      <pane ySplit="3" topLeftCell="A4" activePane="bottomLeft" state="frozen"/>
      <selection activeCell="B2" sqref="B2"/>
      <selection pane="bottomLeft"/>
    </sheetView>
  </sheetViews>
  <sheetFormatPr defaultColWidth="9.109375" defaultRowHeight="14.4" x14ac:dyDescent="0.3"/>
  <cols>
    <col min="1" max="1" width="60.6640625" style="314" customWidth="1"/>
    <col min="2" max="2" width="18.6640625" style="315" customWidth="1"/>
    <col min="3" max="3" width="18.6640625" style="316" customWidth="1"/>
    <col min="4" max="4" width="30.6640625" style="314" customWidth="1"/>
    <col min="5" max="5" width="90.6640625" style="317" customWidth="1"/>
    <col min="6" max="6" width="23.5546875" style="480" customWidth="1"/>
    <col min="7" max="7" width="11.88671875" style="480" customWidth="1"/>
    <col min="8" max="8" width="12.33203125" style="480" customWidth="1"/>
    <col min="9" max="9" width="12.5546875" style="480" customWidth="1"/>
    <col min="10" max="16384" width="9.109375" style="480"/>
  </cols>
  <sheetData>
    <row r="1" spans="1:5" s="69" customFormat="1" ht="25.8" x14ac:dyDescent="0.5">
      <c r="A1" s="1180" t="s">
        <v>9249</v>
      </c>
      <c r="B1" s="1181"/>
      <c r="C1" s="1181"/>
      <c r="D1" s="1182"/>
      <c r="E1" s="1183"/>
    </row>
    <row r="2" spans="1:5" s="69" customFormat="1" x14ac:dyDescent="0.3">
      <c r="A2" s="726" t="str">
        <f>"All Monetized Estimates are in Constant Dollars of "&amp;B6</f>
        <v>All Monetized Estimates are in Constant Dollars of 2017</v>
      </c>
      <c r="B2" s="766"/>
      <c r="C2" s="766"/>
      <c r="D2" s="767"/>
      <c r="E2" s="1184"/>
    </row>
    <row r="3" spans="1:5" ht="28.8" x14ac:dyDescent="0.3">
      <c r="A3" s="768" t="s">
        <v>9250</v>
      </c>
      <c r="B3" s="727" t="s">
        <v>9251</v>
      </c>
      <c r="C3" s="727" t="s">
        <v>9252</v>
      </c>
      <c r="D3" s="769" t="s">
        <v>9253</v>
      </c>
      <c r="E3" s="770" t="s">
        <v>9260</v>
      </c>
    </row>
    <row r="4" spans="1:5" s="69" customFormat="1" x14ac:dyDescent="0.3">
      <c r="A4" s="1185" t="s">
        <v>9044</v>
      </c>
      <c r="B4" s="1186"/>
      <c r="C4" s="1186"/>
      <c r="D4" s="1187"/>
      <c r="E4" s="1188"/>
    </row>
    <row r="5" spans="1:5" s="69" customFormat="1" x14ac:dyDescent="0.3">
      <c r="A5" s="771" t="s">
        <v>1690</v>
      </c>
      <c r="B5" s="1189">
        <f>C5</f>
        <v>2019</v>
      </c>
      <c r="C5" s="1190">
        <v>2019</v>
      </c>
      <c r="D5" s="1191" t="s">
        <v>1676</v>
      </c>
      <c r="E5" s="1192" t="s">
        <v>179</v>
      </c>
    </row>
    <row r="6" spans="1:5" s="69" customFormat="1" x14ac:dyDescent="0.3">
      <c r="A6" s="771" t="s">
        <v>9078</v>
      </c>
      <c r="B6" s="1189">
        <f>C6</f>
        <v>2017</v>
      </c>
      <c r="C6" s="1190">
        <v>2017</v>
      </c>
      <c r="D6" s="772" t="s">
        <v>1676</v>
      </c>
      <c r="E6" s="1193" t="s">
        <v>9455</v>
      </c>
    </row>
    <row r="7" spans="1:5" s="69" customFormat="1" x14ac:dyDescent="0.3">
      <c r="A7" s="771" t="s">
        <v>9055</v>
      </c>
      <c r="B7" s="1194">
        <f t="shared" ref="B7:B11" si="0">C7</f>
        <v>7.0000000000000007E-2</v>
      </c>
      <c r="C7" s="1195">
        <v>7.0000000000000007E-2</v>
      </c>
      <c r="D7" s="772" t="s">
        <v>1670</v>
      </c>
      <c r="E7" s="1193" t="s">
        <v>9455</v>
      </c>
    </row>
    <row r="8" spans="1:5" s="69" customFormat="1" x14ac:dyDescent="0.3">
      <c r="A8" s="771" t="s">
        <v>9195</v>
      </c>
      <c r="B8" s="1194">
        <f t="shared" si="0"/>
        <v>7.0000000000000007E-2</v>
      </c>
      <c r="C8" s="1195">
        <f>C7</f>
        <v>7.0000000000000007E-2</v>
      </c>
      <c r="D8" s="772" t="s">
        <v>1670</v>
      </c>
      <c r="E8" s="1196" t="s">
        <v>9050</v>
      </c>
    </row>
    <row r="9" spans="1:5" s="69" customFormat="1" x14ac:dyDescent="0.3">
      <c r="A9" s="771" t="s">
        <v>2179</v>
      </c>
      <c r="B9" s="1197">
        <f t="shared" si="0"/>
        <v>300</v>
      </c>
      <c r="C9" s="1198">
        <v>300</v>
      </c>
      <c r="D9" s="772" t="s">
        <v>9080</v>
      </c>
      <c r="E9" s="1193" t="s">
        <v>179</v>
      </c>
    </row>
    <row r="10" spans="1:5" s="481" customFormat="1" x14ac:dyDescent="0.3">
      <c r="A10" s="771" t="s">
        <v>8945</v>
      </c>
      <c r="B10" s="1197">
        <f t="shared" si="0"/>
        <v>300</v>
      </c>
      <c r="C10" s="1198">
        <v>300</v>
      </c>
      <c r="D10" s="772" t="s">
        <v>9080</v>
      </c>
      <c r="E10" s="1193" t="s">
        <v>179</v>
      </c>
    </row>
    <row r="11" spans="1:5" s="69" customFormat="1" x14ac:dyDescent="0.3">
      <c r="A11" s="771" t="s">
        <v>8935</v>
      </c>
      <c r="B11" s="1197">
        <f t="shared" si="0"/>
        <v>300</v>
      </c>
      <c r="C11" s="1198">
        <v>300</v>
      </c>
      <c r="D11" s="772" t="s">
        <v>9080</v>
      </c>
      <c r="E11" s="1193" t="s">
        <v>179</v>
      </c>
    </row>
    <row r="12" spans="1:5" s="69" customFormat="1" x14ac:dyDescent="0.3">
      <c r="A12" s="773"/>
      <c r="B12" s="1199"/>
      <c r="C12" s="1200"/>
      <c r="D12" s="774"/>
      <c r="E12" s="775"/>
    </row>
    <row r="13" spans="1:5" s="69" customFormat="1" x14ac:dyDescent="0.3">
      <c r="A13" s="1185" t="s">
        <v>9045</v>
      </c>
      <c r="B13" s="1186"/>
      <c r="C13" s="1186"/>
      <c r="D13" s="1187"/>
      <c r="E13" s="1188"/>
    </row>
    <row r="14" spans="1:5" s="69" customFormat="1" x14ac:dyDescent="0.3">
      <c r="A14" s="779" t="s">
        <v>9079</v>
      </c>
      <c r="B14" s="1201">
        <f>C14</f>
        <v>907.18499999999995</v>
      </c>
      <c r="C14" s="1202">
        <v>907.18499999999995</v>
      </c>
      <c r="D14" s="787" t="s">
        <v>59</v>
      </c>
      <c r="E14" s="776" t="s">
        <v>179</v>
      </c>
    </row>
    <row r="15" spans="1:5" s="69" customFormat="1" x14ac:dyDescent="0.3">
      <c r="A15" s="779" t="s">
        <v>58</v>
      </c>
      <c r="B15" s="1203">
        <f>C15</f>
        <v>1000</v>
      </c>
      <c r="C15" s="1198">
        <v>1000</v>
      </c>
      <c r="D15" s="787" t="s">
        <v>59</v>
      </c>
      <c r="E15" s="776" t="s">
        <v>179</v>
      </c>
    </row>
    <row r="16" spans="1:5" s="69" customFormat="1" x14ac:dyDescent="0.3">
      <c r="A16" s="779"/>
      <c r="B16" s="1204"/>
      <c r="C16" s="1198"/>
      <c r="D16" s="787"/>
      <c r="E16" s="776"/>
    </row>
    <row r="17" spans="1:5" s="69" customFormat="1" x14ac:dyDescent="0.3">
      <c r="A17" s="1185" t="s">
        <v>9046</v>
      </c>
      <c r="B17" s="1186"/>
      <c r="C17" s="1186"/>
      <c r="D17" s="1187"/>
      <c r="E17" s="1188"/>
    </row>
    <row r="18" spans="1:5" s="69" customFormat="1" x14ac:dyDescent="0.3">
      <c r="A18" s="782" t="s">
        <v>1693</v>
      </c>
      <c r="B18" s="1005"/>
      <c r="C18" s="777"/>
      <c r="D18" s="787"/>
      <c r="E18" s="776"/>
    </row>
    <row r="19" spans="1:5" s="69" customFormat="1" ht="15" customHeight="1" x14ac:dyDescent="0.3">
      <c r="A19" s="779" t="s">
        <v>8939</v>
      </c>
      <c r="B19" s="1177">
        <f>C19</f>
        <v>14.8</v>
      </c>
      <c r="C19" s="778">
        <v>14.8</v>
      </c>
      <c r="D19" s="787" t="s">
        <v>8890</v>
      </c>
      <c r="E19" s="1193" t="s">
        <v>9455</v>
      </c>
    </row>
    <row r="20" spans="1:5" s="69" customFormat="1" x14ac:dyDescent="0.3">
      <c r="A20" s="779" t="s">
        <v>8940</v>
      </c>
      <c r="B20" s="1177">
        <f>C20</f>
        <v>26.5</v>
      </c>
      <c r="C20" s="778">
        <v>26.5</v>
      </c>
      <c r="D20" s="787" t="s">
        <v>8890</v>
      </c>
      <c r="E20" s="1196" t="s">
        <v>9050</v>
      </c>
    </row>
    <row r="21" spans="1:5" s="69" customFormat="1" x14ac:dyDescent="0.3">
      <c r="A21" s="779" t="s">
        <v>9426</v>
      </c>
      <c r="B21" s="1177">
        <f>C21</f>
        <v>16.100000000000001</v>
      </c>
      <c r="C21" s="778">
        <v>16.100000000000001</v>
      </c>
      <c r="D21" s="787" t="s">
        <v>8890</v>
      </c>
      <c r="E21" s="1196" t="s">
        <v>9050</v>
      </c>
    </row>
    <row r="22" spans="1:5" s="69" customFormat="1" x14ac:dyDescent="0.3">
      <c r="A22" s="779"/>
      <c r="B22" s="1006"/>
      <c r="C22" s="1123">
        <f>SUMPRODUCT(C24:C25,C19:C20)</f>
        <v>15.338200000000001</v>
      </c>
      <c r="D22" s="787"/>
      <c r="E22" s="950"/>
    </row>
    <row r="23" spans="1:5" s="69" customFormat="1" x14ac:dyDescent="0.3">
      <c r="A23" s="782" t="s">
        <v>1678</v>
      </c>
      <c r="B23" s="1005"/>
      <c r="C23" s="777"/>
      <c r="D23" s="787"/>
      <c r="E23" s="776"/>
    </row>
    <row r="24" spans="1:5" s="69" customFormat="1" x14ac:dyDescent="0.3">
      <c r="A24" s="779" t="s">
        <v>8937</v>
      </c>
      <c r="B24" s="1054">
        <f>C24</f>
        <v>0.95399999999999996</v>
      </c>
      <c r="C24" s="780">
        <v>0.95399999999999996</v>
      </c>
      <c r="D24" s="787" t="s">
        <v>8889</v>
      </c>
      <c r="E24" s="1193" t="s">
        <v>9455</v>
      </c>
    </row>
    <row r="25" spans="1:5" s="69" customFormat="1" x14ac:dyDescent="0.3">
      <c r="A25" s="779" t="s">
        <v>8938</v>
      </c>
      <c r="B25" s="1054">
        <f>C25</f>
        <v>4.6000000000000041E-2</v>
      </c>
      <c r="C25" s="780">
        <f>1-C24</f>
        <v>4.6000000000000041E-2</v>
      </c>
      <c r="D25" s="787" t="s">
        <v>8889</v>
      </c>
      <c r="E25" s="1196" t="s">
        <v>9050</v>
      </c>
    </row>
    <row r="26" spans="1:5" s="69" customFormat="1" x14ac:dyDescent="0.3">
      <c r="A26" s="779"/>
      <c r="B26" s="1007"/>
      <c r="C26" s="781"/>
      <c r="D26" s="787"/>
      <c r="E26" s="776"/>
    </row>
    <row r="27" spans="1:5" s="69" customFormat="1" x14ac:dyDescent="0.3">
      <c r="A27" s="782" t="s">
        <v>8942</v>
      </c>
      <c r="B27" s="1007"/>
      <c r="C27" s="781"/>
      <c r="D27" s="787"/>
      <c r="E27" s="776"/>
    </row>
    <row r="28" spans="1:5" s="69" customFormat="1" ht="15" customHeight="1" x14ac:dyDescent="0.3">
      <c r="A28" s="779" t="s">
        <v>8941</v>
      </c>
      <c r="B28" s="1177">
        <f t="shared" ref="B28" si="1">C28</f>
        <v>28.6</v>
      </c>
      <c r="C28" s="778">
        <v>28.6</v>
      </c>
      <c r="D28" s="787" t="s">
        <v>8890</v>
      </c>
      <c r="E28" s="1193" t="s">
        <v>9455</v>
      </c>
    </row>
    <row r="29" spans="1:5" s="69" customFormat="1" x14ac:dyDescent="0.3">
      <c r="A29" s="779"/>
      <c r="B29" s="1007"/>
      <c r="C29" s="781"/>
      <c r="D29" s="787"/>
      <c r="E29" s="776"/>
    </row>
    <row r="30" spans="1:5" s="69" customFormat="1" x14ac:dyDescent="0.3">
      <c r="A30" s="771" t="s">
        <v>8973</v>
      </c>
      <c r="B30" s="1189">
        <f>C30</f>
        <v>2017</v>
      </c>
      <c r="C30" s="783">
        <f>$C$6</f>
        <v>2017</v>
      </c>
      <c r="D30" s="787" t="s">
        <v>1676</v>
      </c>
      <c r="E30" s="776" t="s">
        <v>179</v>
      </c>
    </row>
    <row r="31" spans="1:5" s="69" customFormat="1" x14ac:dyDescent="0.3">
      <c r="A31" s="779" t="s">
        <v>8972</v>
      </c>
      <c r="B31" s="794">
        <f>C31</f>
        <v>0</v>
      </c>
      <c r="C31" s="784">
        <v>0</v>
      </c>
      <c r="D31" s="787" t="s">
        <v>1670</v>
      </c>
      <c r="E31" s="1196" t="s">
        <v>9321</v>
      </c>
    </row>
    <row r="32" spans="1:5" s="69" customFormat="1" x14ac:dyDescent="0.3">
      <c r="A32" s="779"/>
      <c r="B32" s="1008"/>
      <c r="C32" s="784"/>
      <c r="D32" s="787"/>
      <c r="E32" s="776"/>
    </row>
    <row r="33" spans="1:5" s="69" customFormat="1" x14ac:dyDescent="0.3">
      <c r="A33" s="782" t="s">
        <v>9042</v>
      </c>
      <c r="B33" s="1008"/>
      <c r="C33" s="784"/>
      <c r="D33" s="787"/>
      <c r="E33" s="776"/>
    </row>
    <row r="34" spans="1:5" s="69" customFormat="1" ht="15" customHeight="1" x14ac:dyDescent="0.3">
      <c r="A34" s="779" t="s">
        <v>7</v>
      </c>
      <c r="B34" s="1053">
        <f>C34</f>
        <v>1.68</v>
      </c>
      <c r="C34" s="1052">
        <v>1.68</v>
      </c>
      <c r="D34" s="787" t="s">
        <v>8936</v>
      </c>
      <c r="E34" s="1193" t="s">
        <v>9455</v>
      </c>
    </row>
    <row r="35" spans="1:5" s="69" customFormat="1" x14ac:dyDescent="0.3">
      <c r="A35" s="779" t="s">
        <v>2592</v>
      </c>
      <c r="B35" s="1053">
        <f>C35</f>
        <v>1</v>
      </c>
      <c r="C35" s="785">
        <v>1</v>
      </c>
      <c r="D35" s="787" t="s">
        <v>8936</v>
      </c>
      <c r="E35" s="1196" t="s">
        <v>9050</v>
      </c>
    </row>
    <row r="36" spans="1:5" s="69" customFormat="1" x14ac:dyDescent="0.3">
      <c r="A36" s="779"/>
      <c r="B36" s="1009"/>
      <c r="C36" s="786"/>
      <c r="D36" s="787"/>
      <c r="E36" s="776"/>
    </row>
    <row r="37" spans="1:5" s="69" customFormat="1" hidden="1" x14ac:dyDescent="0.3">
      <c r="A37" s="1185" t="s">
        <v>9047</v>
      </c>
      <c r="B37" s="1186"/>
      <c r="C37" s="1186"/>
      <c r="D37" s="1187"/>
      <c r="E37" s="1188"/>
    </row>
    <row r="38" spans="1:5" s="69" customFormat="1" hidden="1" x14ac:dyDescent="0.3">
      <c r="A38" s="779" t="s">
        <v>2545</v>
      </c>
      <c r="B38" s="1109">
        <f>C38</f>
        <v>0.39</v>
      </c>
      <c r="C38" s="1108">
        <v>0.39</v>
      </c>
      <c r="D38" s="787" t="s">
        <v>1677</v>
      </c>
      <c r="E38" s="1193" t="s">
        <v>9455</v>
      </c>
    </row>
    <row r="39" spans="1:5" s="69" customFormat="1" hidden="1" x14ac:dyDescent="0.3">
      <c r="A39" s="779" t="s">
        <v>2592</v>
      </c>
      <c r="B39" s="1109">
        <f t="shared" ref="B39" si="2">C39</f>
        <v>0.9</v>
      </c>
      <c r="C39" s="1108">
        <v>0.9</v>
      </c>
      <c r="D39" s="787" t="s">
        <v>1677</v>
      </c>
      <c r="E39" s="1196" t="s">
        <v>9050</v>
      </c>
    </row>
    <row r="40" spans="1:5" s="69" customFormat="1" hidden="1" x14ac:dyDescent="0.3">
      <c r="A40" s="779"/>
      <c r="B40" s="1205"/>
      <c r="C40" s="1055"/>
      <c r="D40" s="1206"/>
      <c r="E40" s="1056"/>
    </row>
    <row r="41" spans="1:5" s="69" customFormat="1" hidden="1" x14ac:dyDescent="0.3">
      <c r="A41" s="1185" t="s">
        <v>9051</v>
      </c>
      <c r="B41" s="1186"/>
      <c r="C41" s="1186"/>
      <c r="D41" s="1187"/>
      <c r="E41" s="1188"/>
    </row>
    <row r="42" spans="1:5" s="69" customFormat="1" hidden="1" x14ac:dyDescent="0.3">
      <c r="A42" s="782" t="s">
        <v>8944</v>
      </c>
      <c r="B42" s="1207"/>
      <c r="C42" s="1208"/>
      <c r="D42" s="787"/>
      <c r="E42" s="776"/>
    </row>
    <row r="43" spans="1:5" s="69" customFormat="1" ht="15" hidden="1" customHeight="1" x14ac:dyDescent="0.3">
      <c r="A43" s="771" t="s">
        <v>142</v>
      </c>
      <c r="B43" s="1178">
        <f t="shared" ref="B43:B48" si="3">C43</f>
        <v>28800</v>
      </c>
      <c r="C43" s="788">
        <v>28800</v>
      </c>
      <c r="D43" s="787" t="s">
        <v>143</v>
      </c>
      <c r="E43" s="1278" t="s">
        <v>9456</v>
      </c>
    </row>
    <row r="44" spans="1:5" s="69" customFormat="1" hidden="1" x14ac:dyDescent="0.3">
      <c r="A44" s="771" t="s">
        <v>144</v>
      </c>
      <c r="B44" s="1178">
        <f t="shared" si="3"/>
        <v>451200</v>
      </c>
      <c r="C44" s="788">
        <v>451200</v>
      </c>
      <c r="D44" s="787" t="s">
        <v>143</v>
      </c>
      <c r="E44" s="1278"/>
    </row>
    <row r="45" spans="1:5" s="69" customFormat="1" hidden="1" x14ac:dyDescent="0.3">
      <c r="A45" s="771" t="s">
        <v>145</v>
      </c>
      <c r="B45" s="1178">
        <f t="shared" si="3"/>
        <v>1008000</v>
      </c>
      <c r="C45" s="788">
        <v>1008000</v>
      </c>
      <c r="D45" s="787" t="s">
        <v>143</v>
      </c>
      <c r="E45" s="1278"/>
    </row>
    <row r="46" spans="1:5" s="69" customFormat="1" hidden="1" x14ac:dyDescent="0.3">
      <c r="A46" s="771" t="s">
        <v>146</v>
      </c>
      <c r="B46" s="1178">
        <f t="shared" si="3"/>
        <v>2553600</v>
      </c>
      <c r="C46" s="788">
        <v>2553600</v>
      </c>
      <c r="D46" s="787" t="s">
        <v>143</v>
      </c>
      <c r="E46" s="1278"/>
    </row>
    <row r="47" spans="1:5" s="69" customFormat="1" hidden="1" x14ac:dyDescent="0.3">
      <c r="A47" s="771" t="s">
        <v>147</v>
      </c>
      <c r="B47" s="1178">
        <f t="shared" si="3"/>
        <v>5692800</v>
      </c>
      <c r="C47" s="788">
        <v>5692800</v>
      </c>
      <c r="D47" s="787" t="s">
        <v>143</v>
      </c>
      <c r="E47" s="1278"/>
    </row>
    <row r="48" spans="1:5" s="69" customFormat="1" hidden="1" x14ac:dyDescent="0.3">
      <c r="A48" s="771" t="s">
        <v>9043</v>
      </c>
      <c r="B48" s="1178">
        <f t="shared" si="3"/>
        <v>9600000</v>
      </c>
      <c r="C48" s="788">
        <v>9600000</v>
      </c>
      <c r="D48" s="787" t="s">
        <v>148</v>
      </c>
      <c r="E48" s="1278"/>
    </row>
    <row r="49" spans="1:5" s="69" customFormat="1" hidden="1" x14ac:dyDescent="0.3">
      <c r="A49" s="771"/>
      <c r="B49" s="1175"/>
      <c r="C49" s="788"/>
      <c r="D49" s="787"/>
      <c r="E49" s="776"/>
    </row>
    <row r="50" spans="1:5" s="69" customFormat="1" ht="43.2" hidden="1" x14ac:dyDescent="0.3">
      <c r="A50" s="771" t="s">
        <v>8943</v>
      </c>
      <c r="B50" s="1178">
        <f>C50</f>
        <v>4300</v>
      </c>
      <c r="C50" s="788">
        <v>4300</v>
      </c>
      <c r="D50" s="787" t="s">
        <v>8894</v>
      </c>
      <c r="E50" s="1179" t="s">
        <v>9457</v>
      </c>
    </row>
    <row r="51" spans="1:5" s="69" customFormat="1" hidden="1" x14ac:dyDescent="0.3">
      <c r="A51" s="771"/>
      <c r="B51" s="1010"/>
      <c r="C51" s="788"/>
      <c r="D51" s="787"/>
      <c r="E51" s="776"/>
    </row>
    <row r="52" spans="1:5" s="69" customFormat="1" hidden="1" x14ac:dyDescent="0.3">
      <c r="A52" s="771" t="s">
        <v>2184</v>
      </c>
      <c r="B52" s="1189">
        <f>C52</f>
        <v>2017</v>
      </c>
      <c r="C52" s="789">
        <f>$C$6</f>
        <v>2017</v>
      </c>
      <c r="D52" s="787" t="s">
        <v>1676</v>
      </c>
      <c r="E52" s="776" t="s">
        <v>179</v>
      </c>
    </row>
    <row r="53" spans="1:5" s="69" customFormat="1" hidden="1" x14ac:dyDescent="0.3">
      <c r="A53" s="771" t="s">
        <v>2186</v>
      </c>
      <c r="B53" s="795">
        <f>C53</f>
        <v>0</v>
      </c>
      <c r="C53" s="790">
        <v>0</v>
      </c>
      <c r="D53" s="787" t="s">
        <v>1670</v>
      </c>
      <c r="E53" s="1196" t="s">
        <v>9321</v>
      </c>
    </row>
    <row r="54" spans="1:5" s="69" customFormat="1" hidden="1" x14ac:dyDescent="0.3">
      <c r="A54" s="773"/>
      <c r="B54" s="1011"/>
      <c r="C54" s="728"/>
      <c r="D54" s="791"/>
      <c r="E54" s="792"/>
    </row>
    <row r="55" spans="1:5" s="69" customFormat="1" hidden="1" x14ac:dyDescent="0.3">
      <c r="A55" s="1185" t="s">
        <v>9048</v>
      </c>
      <c r="B55" s="1186"/>
      <c r="C55" s="1186"/>
      <c r="D55" s="1187"/>
      <c r="E55" s="1188"/>
    </row>
    <row r="56" spans="1:5" s="69" customFormat="1" ht="15" hidden="1" customHeight="1" x14ac:dyDescent="0.3">
      <c r="A56" s="1209" t="s">
        <v>55</v>
      </c>
      <c r="B56" s="796">
        <f>C56</f>
        <v>8300</v>
      </c>
      <c r="C56" s="788">
        <v>8300</v>
      </c>
      <c r="D56" s="1210" t="s">
        <v>8888</v>
      </c>
      <c r="E56" s="1279" t="s">
        <v>9459</v>
      </c>
    </row>
    <row r="57" spans="1:5" s="69" customFormat="1" hidden="1" x14ac:dyDescent="0.3">
      <c r="A57" s="779" t="s">
        <v>54</v>
      </c>
      <c r="B57" s="796">
        <f>C57</f>
        <v>2000</v>
      </c>
      <c r="C57" s="788">
        <v>2000</v>
      </c>
      <c r="D57" s="787" t="s">
        <v>8888</v>
      </c>
      <c r="E57" s="1280"/>
    </row>
    <row r="58" spans="1:5" s="69" customFormat="1" hidden="1" x14ac:dyDescent="0.3">
      <c r="A58" s="779" t="s">
        <v>56</v>
      </c>
      <c r="B58" s="796">
        <f>C58</f>
        <v>377800</v>
      </c>
      <c r="C58" s="788">
        <v>377800</v>
      </c>
      <c r="D58" s="787" t="s">
        <v>8888</v>
      </c>
      <c r="E58" s="1280"/>
    </row>
    <row r="59" spans="1:5" s="69" customFormat="1" hidden="1" x14ac:dyDescent="0.3">
      <c r="A59" s="779" t="s">
        <v>57</v>
      </c>
      <c r="B59" s="796">
        <f>C59</f>
        <v>48900</v>
      </c>
      <c r="C59" s="788">
        <v>48900</v>
      </c>
      <c r="D59" s="787" t="s">
        <v>8888</v>
      </c>
      <c r="E59" s="1280"/>
    </row>
    <row r="60" spans="1:5" s="69" customFormat="1" hidden="1" x14ac:dyDescent="0.3">
      <c r="A60" s="779" t="s">
        <v>9257</v>
      </c>
      <c r="B60" s="1211" t="str">
        <f>C60</f>
        <v>Time-dependent</v>
      </c>
      <c r="C60" s="1212" t="s">
        <v>9458</v>
      </c>
      <c r="D60" s="787" t="s">
        <v>8888</v>
      </c>
      <c r="E60" s="1281" t="s">
        <v>9460</v>
      </c>
    </row>
    <row r="61" spans="1:5" s="69" customFormat="1" hidden="1" x14ac:dyDescent="0.3">
      <c r="A61" s="793"/>
      <c r="B61" s="1012"/>
      <c r="C61" s="729"/>
      <c r="D61" s="791"/>
      <c r="E61" s="1282"/>
    </row>
  </sheetData>
  <sheetProtection selectLockedCells="1"/>
  <mergeCells count="3">
    <mergeCell ref="E43:E48"/>
    <mergeCell ref="E56:E59"/>
    <mergeCell ref="E60:E61"/>
  </mergeCells>
  <pageMargins left="0.45" right="0.45" top="0.75" bottom="0.75" header="0.3" footer="0.3"/>
  <pageSetup scale="29" orientation="portrait" r:id="rId1"/>
  <headerFooter>
    <oddHeader>&amp;L&amp;F&amp;R&amp;A</oddHeader>
    <oddFooter>&amp;LFDOT District 5&amp;C&amp;P of &amp;N&amp;R&amp;D</oddFooter>
  </headerFooter>
  <ignoredErrors>
    <ignoredError sqref="B19:B27 B7:B17 B39 B29:B33 B40:B59 B36:B37 B35 B61 B5:B6 B34:C34"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F0"/>
  </sheetPr>
  <dimension ref="A1:BC68"/>
  <sheetViews>
    <sheetView showGridLines="0" zoomScale="90" zoomScaleNormal="90" workbookViewId="0">
      <pane ySplit="2" topLeftCell="A3" activePane="bottomLeft" state="frozen"/>
      <selection activeCell="B2" sqref="B2"/>
      <selection pane="bottomLeft" activeCell="D30" sqref="D30"/>
    </sheetView>
  </sheetViews>
  <sheetFormatPr defaultColWidth="9.109375" defaultRowHeight="13.8" x14ac:dyDescent="0.25"/>
  <cols>
    <col min="1" max="1" width="3.33203125" style="1015" customWidth="1"/>
    <col min="2" max="2" width="4.88671875" style="1015" customWidth="1"/>
    <col min="3" max="3" width="27.44140625" style="1015" customWidth="1"/>
    <col min="4" max="4" width="50.6640625" style="1015" customWidth="1"/>
    <col min="5" max="5" width="22.44140625" style="1015" customWidth="1"/>
    <col min="6" max="7" width="2.6640625" style="1062" customWidth="1"/>
    <col min="8" max="8" width="11.5546875" style="1062" bestFit="1" customWidth="1"/>
    <col min="9" max="9" width="37.6640625" style="1062" customWidth="1"/>
    <col min="10" max="10" width="19.6640625" style="1062" customWidth="1"/>
    <col min="11" max="11" width="20.6640625" style="1062" customWidth="1"/>
    <col min="12" max="12" width="9.109375" style="1062"/>
    <col min="13" max="13" width="37.5546875" style="1062" customWidth="1"/>
    <col min="14" max="14" width="20.6640625" style="1062" customWidth="1"/>
    <col min="15" max="15" width="11.109375" style="1062" customWidth="1"/>
    <col min="16" max="16" width="14.5546875" style="1062" customWidth="1"/>
    <col min="17" max="17" width="13.33203125" style="1062" customWidth="1"/>
    <col min="18" max="19" width="16.6640625" style="1062" customWidth="1"/>
    <col min="20" max="21" width="18.109375" style="1062" customWidth="1"/>
    <col min="22" max="22" width="6.33203125" style="1062" customWidth="1"/>
    <col min="23" max="23" width="14.44140625" style="1062" customWidth="1"/>
    <col min="24" max="24" width="13.109375" style="1062" customWidth="1"/>
    <col min="25" max="25" width="16" style="1062" customWidth="1"/>
    <col min="26" max="26" width="16.33203125" style="1062" bestFit="1" customWidth="1"/>
    <col min="27" max="27" width="16.33203125" style="1062" customWidth="1"/>
    <col min="28" max="28" width="16.88671875" style="1062" customWidth="1"/>
    <col min="29" max="16384" width="9.109375" style="1062"/>
  </cols>
  <sheetData>
    <row r="1" spans="1:55" s="1060" customFormat="1" ht="17.399999999999999" x14ac:dyDescent="0.3">
      <c r="A1" s="1273" t="s">
        <v>1692</v>
      </c>
      <c r="B1" s="1027"/>
      <c r="C1" s="1027"/>
      <c r="D1" s="1027"/>
      <c r="E1" s="1027"/>
      <c r="F1" s="1027"/>
      <c r="G1" s="1027"/>
      <c r="H1" s="1027"/>
      <c r="I1" s="1027"/>
      <c r="J1" s="1027"/>
      <c r="K1" s="1027"/>
      <c r="L1" s="1027"/>
      <c r="M1" s="1027"/>
      <c r="N1" s="1027"/>
      <c r="O1" s="1027"/>
      <c r="P1" s="1027"/>
      <c r="Q1" s="1027"/>
      <c r="R1" s="1027"/>
      <c r="S1" s="1027"/>
      <c r="T1" s="1027"/>
      <c r="U1" s="1027"/>
      <c r="V1" s="1027"/>
      <c r="W1" s="1027"/>
      <c r="X1" s="1027"/>
      <c r="Y1" s="1027"/>
      <c r="Z1" s="1027"/>
      <c r="AA1" s="1027"/>
      <c r="AB1" s="1027"/>
      <c r="AC1" s="1057"/>
      <c r="AD1" s="1057"/>
      <c r="AE1" s="1057"/>
      <c r="AF1" s="1057"/>
      <c r="AG1" s="1057"/>
      <c r="AH1" s="1057"/>
      <c r="AI1" s="1057"/>
      <c r="AJ1" s="1057"/>
      <c r="AK1" s="1057"/>
      <c r="AL1" s="1057"/>
      <c r="AM1" s="1057"/>
      <c r="AN1" s="1057"/>
      <c r="AO1" s="1057"/>
      <c r="AP1" s="1057"/>
      <c r="AQ1" s="1057"/>
      <c r="AR1" s="1057"/>
      <c r="AS1" s="1057"/>
      <c r="AT1" s="1057"/>
      <c r="AU1" s="1057"/>
      <c r="AV1" s="1057"/>
      <c r="AW1" s="1057"/>
      <c r="AX1" s="1057"/>
      <c r="AY1" s="1057"/>
      <c r="AZ1" s="1057"/>
      <c r="BA1" s="1057"/>
      <c r="BB1" s="1058"/>
      <c r="BC1" s="1059"/>
    </row>
    <row r="2" spans="1:55" ht="15.6" x14ac:dyDescent="0.3">
      <c r="A2" s="1133" t="s">
        <v>9384</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row>
    <row r="3" spans="1:55" x14ac:dyDescent="0.25">
      <c r="A3" s="1032"/>
    </row>
    <row r="4" spans="1:55" x14ac:dyDescent="0.25">
      <c r="H4" s="1266">
        <v>1000000</v>
      </c>
    </row>
    <row r="5" spans="1:55" x14ac:dyDescent="0.25">
      <c r="C5" s="1063" t="s">
        <v>9513</v>
      </c>
    </row>
    <row r="6" spans="1:55" x14ac:dyDescent="0.25">
      <c r="C6" s="1032"/>
    </row>
    <row r="7" spans="1:55" ht="27.6" x14ac:dyDescent="0.25">
      <c r="C7" s="1064" t="s">
        <v>9441</v>
      </c>
      <c r="D7" s="1065" t="s">
        <v>9385</v>
      </c>
      <c r="E7" s="1033" t="s">
        <v>9386</v>
      </c>
      <c r="M7" s="1064"/>
      <c r="N7" s="1033" t="s">
        <v>9386</v>
      </c>
    </row>
    <row r="8" spans="1:55" s="1071" customFormat="1" x14ac:dyDescent="0.3">
      <c r="A8" s="1066"/>
      <c r="B8" s="1066"/>
      <c r="C8" s="1067" t="s">
        <v>9387</v>
      </c>
      <c r="D8" s="1068" t="s">
        <v>9388</v>
      </c>
      <c r="E8" s="1069">
        <f>'BCACalculations_7%'!C132/H4</f>
        <v>0.33077676580375154</v>
      </c>
      <c r="F8" s="1070"/>
      <c r="G8" s="1070"/>
      <c r="M8" s="1072" t="s">
        <v>9389</v>
      </c>
      <c r="N8" s="1073">
        <f>'BCACalculations_7%'!C165/H4</f>
        <v>22.688977494101415</v>
      </c>
    </row>
    <row r="9" spans="1:55" s="1071" customFormat="1" ht="14.25" customHeight="1" x14ac:dyDescent="0.3">
      <c r="A9" s="1066"/>
      <c r="B9" s="1066"/>
      <c r="C9" s="1253" t="s">
        <v>9390</v>
      </c>
      <c r="D9" s="1034" t="s">
        <v>9391</v>
      </c>
      <c r="E9" s="1069">
        <f>'BCACalculations_7%'!C159/H4</f>
        <v>0.70818232236678413</v>
      </c>
      <c r="F9" s="1070"/>
      <c r="G9" s="1070"/>
      <c r="M9" s="1072" t="s">
        <v>9392</v>
      </c>
      <c r="N9" s="1073">
        <f>'BCACalculations_7%'!C146/H4</f>
        <v>13.455600401726931</v>
      </c>
    </row>
    <row r="10" spans="1:55" s="1071" customFormat="1" x14ac:dyDescent="0.3">
      <c r="A10" s="1066"/>
      <c r="B10" s="1066"/>
      <c r="C10" s="1075" t="s">
        <v>2188</v>
      </c>
      <c r="D10" s="1034" t="s">
        <v>9394</v>
      </c>
      <c r="E10" s="1171">
        <f>'BCACalculations_7%'!C163/BCAResults!H4</f>
        <v>21.650018405930883</v>
      </c>
      <c r="F10" s="1070"/>
      <c r="G10" s="1070"/>
      <c r="M10" s="1072" t="s">
        <v>9056</v>
      </c>
      <c r="N10" s="1073">
        <f>'BCACalculations_7%'!C170/BCAResults!H4</f>
        <v>9.2333770923744911</v>
      </c>
    </row>
    <row r="11" spans="1:55" s="1071" customFormat="1" x14ac:dyDescent="0.3">
      <c r="A11" s="1066"/>
      <c r="B11" s="1066"/>
      <c r="C11" s="1077" t="s">
        <v>8850</v>
      </c>
      <c r="D11" s="1078"/>
      <c r="E11" s="1079">
        <f>SUM(E8:E9,E10:E10)</f>
        <v>22.688977494101419</v>
      </c>
      <c r="F11" s="1070"/>
      <c r="G11" s="1070"/>
      <c r="M11" s="1072" t="s">
        <v>9057</v>
      </c>
      <c r="N11" s="1116">
        <f>'BCACalculations_7%'!C168</f>
        <v>1.7193632413500004</v>
      </c>
    </row>
    <row r="12" spans="1:55" s="1071" customFormat="1" x14ac:dyDescent="0.25">
      <c r="A12" s="1066"/>
      <c r="B12" s="1066"/>
      <c r="C12" s="1015"/>
      <c r="D12" s="1015"/>
      <c r="E12" s="1080"/>
      <c r="F12" s="1070"/>
      <c r="G12" s="1070"/>
      <c r="M12" s="1072" t="s">
        <v>9393</v>
      </c>
      <c r="N12" s="1074">
        <f>'BCACalculations_7%'!C173</f>
        <v>0.13450142539755894</v>
      </c>
    </row>
    <row r="13" spans="1:55" s="1071" customFormat="1" x14ac:dyDescent="0.25">
      <c r="A13" s="1066"/>
      <c r="B13" s="1066"/>
      <c r="C13" s="1015"/>
      <c r="D13" s="1015"/>
      <c r="E13" s="1080"/>
      <c r="F13" s="1070"/>
      <c r="G13" s="1070"/>
    </row>
    <row r="14" spans="1:55" s="1071" customFormat="1" x14ac:dyDescent="0.25">
      <c r="A14" s="1066"/>
      <c r="B14" s="1066"/>
      <c r="C14" s="1015"/>
      <c r="D14" s="1015"/>
      <c r="E14" s="1015"/>
      <c r="F14" s="1070"/>
      <c r="G14" s="1070"/>
      <c r="M14" s="1066"/>
      <c r="N14" s="1076"/>
    </row>
    <row r="15" spans="1:55" s="1071" customFormat="1" x14ac:dyDescent="0.25">
      <c r="A15" s="1066"/>
      <c r="B15" s="1066"/>
      <c r="C15" s="1015"/>
      <c r="D15" s="1015"/>
      <c r="E15" s="1015"/>
      <c r="F15" s="1070"/>
      <c r="G15" s="1070"/>
      <c r="M15" s="1066"/>
      <c r="N15" s="1066"/>
    </row>
    <row r="16" spans="1:55" x14ac:dyDescent="0.25">
      <c r="F16" s="1081"/>
      <c r="G16" s="1081"/>
      <c r="M16" s="1066"/>
      <c r="N16" s="1066"/>
    </row>
    <row r="17" spans="9:15" x14ac:dyDescent="0.25">
      <c r="I17" s="1082" t="s">
        <v>9420</v>
      </c>
      <c r="M17" s="1066"/>
      <c r="N17" s="1066"/>
    </row>
    <row r="18" spans="9:15" x14ac:dyDescent="0.25">
      <c r="I18" s="1082"/>
      <c r="M18" s="1066"/>
      <c r="N18" s="1066"/>
    </row>
    <row r="19" spans="9:15" x14ac:dyDescent="0.25">
      <c r="I19" s="1287" t="s">
        <v>9395</v>
      </c>
      <c r="J19" s="1289" t="s">
        <v>9512</v>
      </c>
      <c r="K19" s="1290"/>
      <c r="M19" s="1066"/>
      <c r="N19" s="1066"/>
    </row>
    <row r="20" spans="9:15" ht="20.399999999999999" customHeight="1" x14ac:dyDescent="0.25">
      <c r="I20" s="1288"/>
      <c r="J20" s="1033" t="s">
        <v>9396</v>
      </c>
      <c r="K20" s="1033" t="s">
        <v>9370</v>
      </c>
      <c r="M20" s="1066"/>
      <c r="N20" s="1066"/>
    </row>
    <row r="21" spans="9:15" ht="14.4" x14ac:dyDescent="0.3">
      <c r="I21" s="1083" t="s">
        <v>9397</v>
      </c>
      <c r="J21" s="1084"/>
      <c r="K21" s="1085"/>
      <c r="M21" s="1066"/>
      <c r="N21" s="1066"/>
      <c r="O21" s="1086"/>
    </row>
    <row r="22" spans="9:15" x14ac:dyDescent="0.25">
      <c r="I22" s="1087" t="s">
        <v>8847</v>
      </c>
      <c r="J22" s="1088">
        <f>'BCACalculations_7%'!C159/BCAResults!$H$4</f>
        <v>0.70818232236678413</v>
      </c>
      <c r="K22" s="1088">
        <f>'BCACalculations_7%'!C149/BCAResults!$H$4</f>
        <v>2.3034957794822444</v>
      </c>
      <c r="M22" s="1066"/>
      <c r="N22" s="1066"/>
      <c r="O22" s="1089"/>
    </row>
    <row r="23" spans="9:15" x14ac:dyDescent="0.25">
      <c r="I23" s="1087" t="s">
        <v>2188</v>
      </c>
      <c r="J23" s="1172">
        <f>'BCACalculations_7%'!C163/BCAResults!$H$4</f>
        <v>21.650018405930883</v>
      </c>
      <c r="K23" s="1172">
        <f>'BCACalculations_7%'!C153/BCAResults!$H$4</f>
        <v>56.897100000000002</v>
      </c>
      <c r="M23" s="1066"/>
      <c r="N23" s="1066"/>
      <c r="O23" s="1089"/>
    </row>
    <row r="24" spans="9:15" x14ac:dyDescent="0.25">
      <c r="I24" s="1087" t="s">
        <v>9399</v>
      </c>
      <c r="J24" s="1172">
        <f>'BCACalculations_7%'!C164/BCAResults!$H$4</f>
        <v>0.33077676580375154</v>
      </c>
      <c r="K24" s="1172">
        <f>'BCACalculations_7%'!C154/BCAResults!$H$4</f>
        <v>2.1992812503144772</v>
      </c>
      <c r="M24" s="1066"/>
      <c r="N24" s="1066"/>
      <c r="O24" s="1090"/>
    </row>
    <row r="25" spans="9:15" x14ac:dyDescent="0.25">
      <c r="I25" s="1093" t="s">
        <v>9400</v>
      </c>
      <c r="J25" s="1172">
        <f>'BCACalculations_7%'!C165/BCAResults!$H$4</f>
        <v>22.688977494101415</v>
      </c>
      <c r="K25" s="1172">
        <f>'BCACalculations_7%'!C155/BCAResults!$H$4</f>
        <v>61.39987702979672</v>
      </c>
      <c r="M25" s="1066"/>
      <c r="N25" s="1066"/>
      <c r="O25" s="1094"/>
    </row>
    <row r="26" spans="9:15" ht="14.4" x14ac:dyDescent="0.3">
      <c r="I26" s="1291" t="s">
        <v>9401</v>
      </c>
      <c r="J26" s="1292"/>
      <c r="K26" s="1293"/>
      <c r="M26" s="1066"/>
      <c r="N26" s="1066"/>
      <c r="O26" s="1094"/>
    </row>
    <row r="27" spans="9:15" x14ac:dyDescent="0.25">
      <c r="I27" s="1087" t="s">
        <v>9402</v>
      </c>
      <c r="J27" s="1088">
        <f>'BCACalculations_7%'!C144/$H$4</f>
        <v>12.835486387998611</v>
      </c>
      <c r="K27" s="1088">
        <f>'BCACalculations_7%'!C138/$H$4</f>
        <v>15.17421094498083</v>
      </c>
      <c r="M27" s="1066"/>
      <c r="N27" s="1066"/>
      <c r="O27" s="1094"/>
    </row>
    <row r="28" spans="9:15" x14ac:dyDescent="0.25">
      <c r="I28" s="1087" t="s">
        <v>9403</v>
      </c>
      <c r="J28" s="1088">
        <f>'BCACalculations_7%'!C145/$H$4</f>
        <v>0.62011401372831731</v>
      </c>
      <c r="K28" s="1088">
        <f>'BCACalculations_7%'!C139/$H$4</f>
        <v>1.6296840209999996</v>
      </c>
      <c r="M28" s="1066"/>
      <c r="N28" s="1066"/>
      <c r="O28" s="1094"/>
    </row>
    <row r="29" spans="9:15" x14ac:dyDescent="0.25">
      <c r="I29" s="1093" t="s">
        <v>8849</v>
      </c>
      <c r="J29" s="1088">
        <f>'BCACalculations_7%'!C146/$H$4</f>
        <v>13.455600401726931</v>
      </c>
      <c r="K29" s="1088">
        <f>'BCACalculations_7%'!C140/$H$4</f>
        <v>16.803894965980835</v>
      </c>
      <c r="M29" s="1066"/>
      <c r="N29" s="1066"/>
      <c r="O29" s="1094"/>
    </row>
    <row r="30" spans="9:15" x14ac:dyDescent="0.25">
      <c r="I30" s="1095" t="s">
        <v>9404</v>
      </c>
      <c r="J30" s="1092">
        <f>'BCACalculations_7%'!C170/BCAResults!H4</f>
        <v>9.2333770923744911</v>
      </c>
      <c r="K30" s="1096" t="s">
        <v>9405</v>
      </c>
      <c r="M30" s="1066"/>
      <c r="N30" s="1066"/>
      <c r="O30" s="1094"/>
    </row>
    <row r="31" spans="9:15" x14ac:dyDescent="0.25">
      <c r="I31" s="1091" t="s">
        <v>9406</v>
      </c>
      <c r="J31" s="1294">
        <f>'BCACalculations_7%'!C168</f>
        <v>1.7193632413500004</v>
      </c>
      <c r="K31" s="1295"/>
      <c r="M31" s="1066"/>
      <c r="N31" s="1066"/>
      <c r="O31" s="1097"/>
    </row>
    <row r="32" spans="9:15" x14ac:dyDescent="0.25">
      <c r="I32" s="1091" t="s">
        <v>9189</v>
      </c>
      <c r="J32" s="1296">
        <f>'BCACalculations_7%'!C173</f>
        <v>0.13450142539755894</v>
      </c>
      <c r="K32" s="1297"/>
      <c r="M32" s="1066"/>
      <c r="N32" s="1066"/>
      <c r="O32" s="1098"/>
    </row>
    <row r="33" spans="9:28" x14ac:dyDescent="0.25">
      <c r="I33" s="1095" t="s">
        <v>9407</v>
      </c>
      <c r="J33" s="1298">
        <f>'BCACalculations_7%'!C172</f>
        <v>2032</v>
      </c>
      <c r="K33" s="1299"/>
      <c r="M33" s="1066"/>
      <c r="N33" s="1066"/>
      <c r="O33" s="1099"/>
    </row>
    <row r="34" spans="9:28" ht="14.4" customHeight="1" x14ac:dyDescent="0.25">
      <c r="I34" s="1283" t="s">
        <v>9444</v>
      </c>
      <c r="J34" s="1283"/>
      <c r="K34" s="1283"/>
      <c r="L34" s="1100"/>
      <c r="M34" s="1066"/>
      <c r="N34" s="1066"/>
      <c r="O34" s="1101"/>
    </row>
    <row r="35" spans="9:28" ht="18.75" customHeight="1" x14ac:dyDescent="0.25">
      <c r="I35" s="1284"/>
      <c r="J35" s="1284"/>
      <c r="K35" s="1284"/>
      <c r="M35" s="1066"/>
      <c r="N35" s="1066"/>
    </row>
    <row r="36" spans="9:28" x14ac:dyDescent="0.25">
      <c r="I36" s="1102"/>
      <c r="J36" s="1102"/>
      <c r="K36" s="1102"/>
      <c r="M36" s="1102"/>
      <c r="N36" s="1102"/>
      <c r="P36" s="1103" t="s">
        <v>9421</v>
      </c>
      <c r="W36" s="1103" t="s">
        <v>9439</v>
      </c>
    </row>
    <row r="38" spans="9:28" ht="26.4" x14ac:dyDescent="0.25">
      <c r="P38" s="1104" t="s">
        <v>9408</v>
      </c>
      <c r="Q38" s="1105" t="s">
        <v>9409</v>
      </c>
      <c r="R38" s="1104" t="s">
        <v>9410</v>
      </c>
      <c r="S38" s="1104" t="s">
        <v>9411</v>
      </c>
      <c r="T38" s="1105" t="s">
        <v>9412</v>
      </c>
      <c r="U38" s="1105" t="s">
        <v>9413</v>
      </c>
      <c r="W38" s="1104" t="s">
        <v>9408</v>
      </c>
      <c r="X38" s="1105" t="s">
        <v>9409</v>
      </c>
      <c r="Y38" s="1104" t="s">
        <v>2188</v>
      </c>
      <c r="Z38" s="1104" t="s">
        <v>9415</v>
      </c>
      <c r="AA38" s="1104" t="s">
        <v>9414</v>
      </c>
      <c r="AB38" s="1104" t="s">
        <v>9416</v>
      </c>
    </row>
    <row r="39" spans="9:28" ht="11.4" customHeight="1" x14ac:dyDescent="0.25">
      <c r="P39" s="1254">
        <v>2019</v>
      </c>
      <c r="Q39" s="1160">
        <v>1</v>
      </c>
      <c r="R39" s="1161">
        <f t="array" ref="R39:R67">TRANSPOSE('BCACalculations_7%'!D155:AF155)/BCAResults!$H$4</f>
        <v>0</v>
      </c>
      <c r="S39" s="1161">
        <f t="array" ref="S39:S67">TRANSPOSE('BCACalculations_7%'!D140:AF140/BCAResults!$H$4)</f>
        <v>0.9782563377473239</v>
      </c>
      <c r="T39" s="1162">
        <f>R39-S39</f>
        <v>-0.9782563377473239</v>
      </c>
      <c r="U39" s="1162">
        <f t="array" ref="U39:U67">TRANSPOSE('BCACalculations_7%'!D170:AF170)/BCAResults!$H$4</f>
        <v>-0.9782563377473239</v>
      </c>
      <c r="W39" s="1254">
        <v>2019</v>
      </c>
      <c r="X39" s="1106">
        <v>1</v>
      </c>
      <c r="Y39" s="1173">
        <f t="array" ref="Y39:Y67">TRANSPOSE('BCACalculations_7%'!D153:AF153)/BCAResults!$H$4</f>
        <v>0</v>
      </c>
      <c r="Z39" s="1173">
        <f t="array" ref="Z39:Z67">TRANSPOSE('BCACalculations_7%'!D149:AF149)/BCAResults!$H$4</f>
        <v>0</v>
      </c>
      <c r="AA39" s="1162">
        <f t="array" ref="AA39:AA67">TRANSPOSE('BCACalculations_7%'!D154:AF154)/BCAResults!$H$4</f>
        <v>0</v>
      </c>
      <c r="AB39" s="1162">
        <f t="shared" ref="AB39:AB64" si="0">SUM(Y39:AA39)</f>
        <v>0</v>
      </c>
    </row>
    <row r="40" spans="9:28" ht="11.4" customHeight="1" x14ac:dyDescent="0.25">
      <c r="P40" s="1254">
        <v>2020</v>
      </c>
      <c r="Q40" s="1160">
        <v>2</v>
      </c>
      <c r="R40" s="1161">
        <v>0</v>
      </c>
      <c r="S40" s="1161">
        <v>1.7906982262464763</v>
      </c>
      <c r="T40" s="1162">
        <f>R40-S40</f>
        <v>-1.7906982262464763</v>
      </c>
      <c r="U40" s="1162">
        <v>-1.6735497441555853</v>
      </c>
      <c r="W40" s="1254">
        <v>2020</v>
      </c>
      <c r="X40" s="1106">
        <v>2</v>
      </c>
      <c r="Y40" s="1173">
        <v>0</v>
      </c>
      <c r="Z40" s="1173">
        <v>0</v>
      </c>
      <c r="AA40" s="1162">
        <v>0</v>
      </c>
      <c r="AB40" s="1162">
        <f t="shared" si="0"/>
        <v>0</v>
      </c>
    </row>
    <row r="41" spans="9:28" ht="11.4" customHeight="1" x14ac:dyDescent="0.25">
      <c r="P41" s="1254">
        <v>2021</v>
      </c>
      <c r="Q41" s="1160">
        <v>3</v>
      </c>
      <c r="R41" s="1161">
        <v>0</v>
      </c>
      <c r="S41" s="1161">
        <v>1.002712746191007</v>
      </c>
      <c r="T41" s="1162">
        <f t="shared" ref="T41:T67" si="1">R41-S41</f>
        <v>-1.002712746191007</v>
      </c>
      <c r="U41" s="1162">
        <v>-0.87580814585641276</v>
      </c>
      <c r="W41" s="1254">
        <v>2021</v>
      </c>
      <c r="X41" s="1106">
        <v>3</v>
      </c>
      <c r="Y41" s="1173">
        <v>0</v>
      </c>
      <c r="Z41" s="1173">
        <v>0</v>
      </c>
      <c r="AA41" s="1162">
        <v>0</v>
      </c>
      <c r="AB41" s="1162">
        <f t="shared" si="0"/>
        <v>0</v>
      </c>
    </row>
    <row r="42" spans="9:28" ht="11.4" customHeight="1" x14ac:dyDescent="0.25">
      <c r="P42" s="1254">
        <v>2022</v>
      </c>
      <c r="Q42" s="1160">
        <v>4</v>
      </c>
      <c r="R42" s="1161">
        <v>0</v>
      </c>
      <c r="S42" s="1161">
        <v>11.402543634796022</v>
      </c>
      <c r="T42" s="1162">
        <f t="shared" si="1"/>
        <v>-11.402543634796022</v>
      </c>
      <c r="U42" s="1162">
        <v>-9.3078721602392882</v>
      </c>
      <c r="W42" s="1254">
        <v>2022</v>
      </c>
      <c r="X42" s="1106">
        <v>4</v>
      </c>
      <c r="Y42" s="1173">
        <v>0</v>
      </c>
      <c r="Z42" s="1173">
        <v>0</v>
      </c>
      <c r="AA42" s="1162">
        <v>0</v>
      </c>
      <c r="AB42" s="1162">
        <f t="shared" si="0"/>
        <v>0</v>
      </c>
    </row>
    <row r="43" spans="9:28" ht="11.4" customHeight="1" x14ac:dyDescent="0.25">
      <c r="P43" s="1254">
        <v>2023</v>
      </c>
      <c r="Q43" s="1160">
        <v>5</v>
      </c>
      <c r="R43" s="1161">
        <v>2.3070133938597412</v>
      </c>
      <c r="S43" s="1161">
        <v>6.518736084E-2</v>
      </c>
      <c r="T43" s="1162">
        <f t="shared" si="1"/>
        <v>2.2418260330197413</v>
      </c>
      <c r="U43" s="1162">
        <v>1.7102783468342577</v>
      </c>
      <c r="W43" s="1254">
        <v>2023</v>
      </c>
      <c r="X43" s="1106">
        <v>5</v>
      </c>
      <c r="Y43" s="1173">
        <v>2.275884</v>
      </c>
      <c r="Z43" s="1173">
        <v>3.1129393859741436E-2</v>
      </c>
      <c r="AA43" s="1162">
        <v>0</v>
      </c>
      <c r="AB43" s="1162">
        <f t="shared" si="0"/>
        <v>2.3070133938597412</v>
      </c>
    </row>
    <row r="44" spans="9:28" ht="11.4" customHeight="1" x14ac:dyDescent="0.25">
      <c r="P44" s="1254">
        <v>2024</v>
      </c>
      <c r="Q44" s="1160">
        <v>6</v>
      </c>
      <c r="R44" s="1161">
        <v>2.311668364765882</v>
      </c>
      <c r="S44" s="1161">
        <v>6.518736084E-2</v>
      </c>
      <c r="T44" s="1162">
        <f t="shared" si="1"/>
        <v>2.246481003925882</v>
      </c>
      <c r="U44" s="1162">
        <v>1.6017099082717505</v>
      </c>
      <c r="W44" s="1254">
        <v>2024</v>
      </c>
      <c r="X44" s="1106">
        <v>6</v>
      </c>
      <c r="Y44" s="1173">
        <v>2.275884</v>
      </c>
      <c r="Z44" s="1173">
        <v>3.578436476588201E-2</v>
      </c>
      <c r="AA44" s="1162">
        <v>0</v>
      </c>
      <c r="AB44" s="1162">
        <f t="shared" si="0"/>
        <v>2.311668364765882</v>
      </c>
    </row>
    <row r="45" spans="9:28" ht="11.4" customHeight="1" x14ac:dyDescent="0.25">
      <c r="P45" s="1254">
        <v>2025</v>
      </c>
      <c r="Q45" s="1160">
        <v>7</v>
      </c>
      <c r="R45" s="1161">
        <v>2.3163766815722289</v>
      </c>
      <c r="S45" s="1161">
        <v>6.518736084E-2</v>
      </c>
      <c r="T45" s="1163">
        <f t="shared" si="1"/>
        <v>2.2511893207322289</v>
      </c>
      <c r="U45" s="1163">
        <v>1.5000624982086974</v>
      </c>
      <c r="W45" s="1254">
        <v>2025</v>
      </c>
      <c r="X45" s="1106">
        <v>7</v>
      </c>
      <c r="Y45" s="1173">
        <v>2.275884</v>
      </c>
      <c r="Z45" s="1173">
        <v>4.049268157222867E-2</v>
      </c>
      <c r="AA45" s="1162">
        <v>0</v>
      </c>
      <c r="AB45" s="1162">
        <f t="shared" si="0"/>
        <v>2.3163766815722289</v>
      </c>
    </row>
    <row r="46" spans="9:28" ht="11.4" customHeight="1" x14ac:dyDescent="0.25">
      <c r="P46" s="1254">
        <v>2026</v>
      </c>
      <c r="Q46" s="1160">
        <v>8</v>
      </c>
      <c r="R46" s="1161">
        <v>2.3211388089071372</v>
      </c>
      <c r="S46" s="1161">
        <v>6.518736084E-2</v>
      </c>
      <c r="T46" s="1163">
        <f t="shared" si="1"/>
        <v>2.2559514480671372</v>
      </c>
      <c r="U46" s="1163">
        <v>1.4048931819879793</v>
      </c>
      <c r="W46" s="1254">
        <v>2026</v>
      </c>
      <c r="X46" s="1106">
        <v>8</v>
      </c>
      <c r="Y46" s="1173">
        <v>2.275884</v>
      </c>
      <c r="Z46" s="1173">
        <v>4.5254808907137484E-2</v>
      </c>
      <c r="AA46" s="1162">
        <v>0</v>
      </c>
      <c r="AB46" s="1162">
        <f t="shared" si="0"/>
        <v>2.3211388089071376</v>
      </c>
    </row>
    <row r="47" spans="9:28" ht="11.4" customHeight="1" x14ac:dyDescent="0.25">
      <c r="P47" s="1254">
        <v>2027</v>
      </c>
      <c r="Q47" s="1160">
        <v>9</v>
      </c>
      <c r="R47" s="1161">
        <v>2.325955215008761</v>
      </c>
      <c r="S47" s="1161">
        <v>6.518736084E-2</v>
      </c>
      <c r="T47" s="1163">
        <f t="shared" si="1"/>
        <v>2.260767854168761</v>
      </c>
      <c r="U47" s="1163">
        <v>1.315787474434184</v>
      </c>
      <c r="W47" s="1254">
        <v>2027</v>
      </c>
      <c r="X47" s="1106">
        <v>9</v>
      </c>
      <c r="Y47" s="1173">
        <v>2.275884</v>
      </c>
      <c r="Z47" s="1173">
        <v>5.0071215008760807E-2</v>
      </c>
      <c r="AA47" s="1162">
        <v>0</v>
      </c>
      <c r="AB47" s="1162">
        <f t="shared" si="0"/>
        <v>2.325955215008761</v>
      </c>
    </row>
    <row r="48" spans="9:28" ht="11.4" customHeight="1" x14ac:dyDescent="0.25">
      <c r="P48" s="1254">
        <v>2028</v>
      </c>
      <c r="Q48" s="1160">
        <v>10</v>
      </c>
      <c r="R48" s="1161">
        <v>2.3308263717513751</v>
      </c>
      <c r="S48" s="1161">
        <v>6.518736084E-2</v>
      </c>
      <c r="T48" s="1163">
        <f t="shared" si="1"/>
        <v>2.2656390109113751</v>
      </c>
      <c r="U48" s="1163">
        <v>1.2323575065496717</v>
      </c>
      <c r="W48" s="1254">
        <v>2028</v>
      </c>
      <c r="X48" s="1106">
        <v>10</v>
      </c>
      <c r="Y48" s="1173">
        <v>2.275884</v>
      </c>
      <c r="Z48" s="1173">
        <v>5.4942371751375153E-2</v>
      </c>
      <c r="AA48" s="1162">
        <v>0</v>
      </c>
      <c r="AB48" s="1162">
        <f t="shared" si="0"/>
        <v>2.3308263717513751</v>
      </c>
    </row>
    <row r="49" spans="16:28" ht="11.4" customHeight="1" x14ac:dyDescent="0.25">
      <c r="P49" s="1254">
        <v>2029</v>
      </c>
      <c r="Q49" s="1160">
        <v>11</v>
      </c>
      <c r="R49" s="1161">
        <v>2.3357527546719004</v>
      </c>
      <c r="S49" s="1161">
        <v>6.518736084E-2</v>
      </c>
      <c r="T49" s="1163">
        <f t="shared" si="1"/>
        <v>2.2705653938319004</v>
      </c>
      <c r="U49" s="1163">
        <v>1.1542403107000334</v>
      </c>
      <c r="W49" s="1254">
        <v>2029</v>
      </c>
      <c r="X49" s="1106">
        <v>11</v>
      </c>
      <c r="Y49" s="1173">
        <v>2.275884</v>
      </c>
      <c r="Z49" s="1173">
        <v>5.9868754671900448E-2</v>
      </c>
      <c r="AA49" s="1162">
        <v>0</v>
      </c>
      <c r="AB49" s="1162">
        <f t="shared" si="0"/>
        <v>2.3357527546719004</v>
      </c>
    </row>
    <row r="50" spans="16:28" ht="11.4" customHeight="1" x14ac:dyDescent="0.25">
      <c r="P50" s="1254">
        <v>2030</v>
      </c>
      <c r="Q50" s="1160">
        <v>12</v>
      </c>
      <c r="R50" s="1161">
        <v>2.3407348429966053</v>
      </c>
      <c r="S50" s="1161">
        <v>6.518736084E-2</v>
      </c>
      <c r="T50" s="1163">
        <f t="shared" si="1"/>
        <v>2.2755474821566053</v>
      </c>
      <c r="U50" s="1163">
        <v>1.0810962166105136</v>
      </c>
      <c r="W50" s="1254">
        <v>2030</v>
      </c>
      <c r="X50" s="1106">
        <v>12</v>
      </c>
      <c r="Y50" s="1173">
        <v>2.275884</v>
      </c>
      <c r="Z50" s="1173">
        <v>6.4850842996605304E-2</v>
      </c>
      <c r="AA50" s="1162">
        <v>0</v>
      </c>
      <c r="AB50" s="1162">
        <f t="shared" si="0"/>
        <v>2.3407348429966053</v>
      </c>
    </row>
    <row r="51" spans="16:28" ht="11.4" customHeight="1" x14ac:dyDescent="0.25">
      <c r="P51" s="1254">
        <v>2031</v>
      </c>
      <c r="Q51" s="1160">
        <v>13</v>
      </c>
      <c r="R51" s="1161">
        <v>2.3457731196679945</v>
      </c>
      <c r="S51" s="1161">
        <v>6.518736084E-2</v>
      </c>
      <c r="T51" s="1163">
        <f t="shared" si="1"/>
        <v>2.2805857588279945</v>
      </c>
      <c r="U51" s="1163">
        <v>1.0126073509937368</v>
      </c>
      <c r="W51" s="1254">
        <v>2031</v>
      </c>
      <c r="X51" s="1106">
        <v>13</v>
      </c>
      <c r="Y51" s="1173">
        <v>2.275884</v>
      </c>
      <c r="Z51" s="1173">
        <v>6.9889119667994326E-2</v>
      </c>
      <c r="AA51" s="1162">
        <v>0</v>
      </c>
      <c r="AB51" s="1162">
        <f t="shared" si="0"/>
        <v>2.3457731196679945</v>
      </c>
    </row>
    <row r="52" spans="16:28" ht="11.4" customHeight="1" x14ac:dyDescent="0.25">
      <c r="P52" s="1254">
        <v>2032</v>
      </c>
      <c r="Q52" s="1160">
        <v>14</v>
      </c>
      <c r="R52" s="1161">
        <v>2.3508680713718872</v>
      </c>
      <c r="S52" s="1161">
        <v>6.518736084E-2</v>
      </c>
      <c r="T52" s="1163">
        <f t="shared" si="1"/>
        <v>2.2856807105318873</v>
      </c>
      <c r="U52" s="1163">
        <v>0.94847623409534498</v>
      </c>
      <c r="W52" s="1254">
        <v>2032</v>
      </c>
      <c r="X52" s="1106">
        <v>14</v>
      </c>
      <c r="Y52" s="1173">
        <v>2.275884</v>
      </c>
      <c r="Z52" s="1173">
        <v>7.498407137188727E-2</v>
      </c>
      <c r="AA52" s="1162">
        <v>0</v>
      </c>
      <c r="AB52" s="1162">
        <f t="shared" si="0"/>
        <v>2.3508680713718872</v>
      </c>
    </row>
    <row r="53" spans="16:28" ht="11.4" customHeight="1" x14ac:dyDescent="0.25">
      <c r="P53" s="1254">
        <v>2033</v>
      </c>
      <c r="Q53" s="1160">
        <v>15</v>
      </c>
      <c r="R53" s="1161">
        <v>2.3560201885646879</v>
      </c>
      <c r="S53" s="1161">
        <v>6.518736084E-2</v>
      </c>
      <c r="T53" s="1163">
        <f t="shared" si="1"/>
        <v>2.2908328277246879</v>
      </c>
      <c r="U53" s="1163">
        <v>0.88842446688010523</v>
      </c>
      <c r="W53" s="1254">
        <v>2033</v>
      </c>
      <c r="X53" s="1106">
        <v>15</v>
      </c>
      <c r="Y53" s="1173">
        <v>2.275884</v>
      </c>
      <c r="Z53" s="1173">
        <v>8.0136188564688113E-2</v>
      </c>
      <c r="AA53" s="1162">
        <v>0</v>
      </c>
      <c r="AB53" s="1162">
        <f t="shared" si="0"/>
        <v>2.3560201885646883</v>
      </c>
    </row>
    <row r="54" spans="16:28" ht="11.4" customHeight="1" x14ac:dyDescent="0.25">
      <c r="P54" s="1254">
        <v>2034</v>
      </c>
      <c r="Q54" s="1160">
        <v>16</v>
      </c>
      <c r="R54" s="1161">
        <v>2.3612299655008417</v>
      </c>
      <c r="S54" s="1161">
        <v>6.518736084E-2</v>
      </c>
      <c r="T54" s="1163">
        <f t="shared" si="1"/>
        <v>2.2960426046608418</v>
      </c>
      <c r="U54" s="1163">
        <v>0.83219150298859823</v>
      </c>
      <c r="W54" s="1254">
        <v>2034</v>
      </c>
      <c r="X54" s="1106">
        <v>16</v>
      </c>
      <c r="Y54" s="1173">
        <v>2.275884</v>
      </c>
      <c r="Z54" s="1173">
        <v>8.5345965500842003E-2</v>
      </c>
      <c r="AA54" s="1162">
        <v>0</v>
      </c>
      <c r="AB54" s="1162">
        <f t="shared" si="0"/>
        <v>2.3612299655008422</v>
      </c>
    </row>
    <row r="55" spans="16:28" ht="11.4" customHeight="1" x14ac:dyDescent="0.25">
      <c r="P55" s="1254">
        <v>2035</v>
      </c>
      <c r="Q55" s="1160">
        <v>17</v>
      </c>
      <c r="R55" s="1161">
        <v>2.3664979002604887</v>
      </c>
      <c r="S55" s="1161">
        <v>6.518736084E-2</v>
      </c>
      <c r="T55" s="1163">
        <f t="shared" si="1"/>
        <v>2.3013105394204887</v>
      </c>
      <c r="U55" s="1163">
        <v>0.77953349997567078</v>
      </c>
      <c r="W55" s="1254">
        <v>2035</v>
      </c>
      <c r="X55" s="1106">
        <v>17</v>
      </c>
      <c r="Y55" s="1173">
        <v>2.275884</v>
      </c>
      <c r="Z55" s="1173">
        <v>9.0613900260488267E-2</v>
      </c>
      <c r="AA55" s="1162">
        <v>0</v>
      </c>
      <c r="AB55" s="1162">
        <f t="shared" si="0"/>
        <v>2.3664979002604882</v>
      </c>
    </row>
    <row r="56" spans="16:28" ht="11.4" customHeight="1" x14ac:dyDescent="0.25">
      <c r="P56" s="1254">
        <v>2036</v>
      </c>
      <c r="Q56" s="1160">
        <v>18</v>
      </c>
      <c r="R56" s="1161">
        <v>2.3718244947773068</v>
      </c>
      <c r="S56" s="1161">
        <v>6.518736084E-2</v>
      </c>
      <c r="T56" s="1163">
        <f t="shared" si="1"/>
        <v>2.3066371339373068</v>
      </c>
      <c r="U56" s="1163">
        <v>0.73022224469808505</v>
      </c>
      <c r="W56" s="1254">
        <v>2036</v>
      </c>
      <c r="X56" s="1106">
        <v>18</v>
      </c>
      <c r="Y56" s="1173">
        <v>2.275884</v>
      </c>
      <c r="Z56" s="1173">
        <v>9.5940494777307012E-2</v>
      </c>
      <c r="AA56" s="1162">
        <v>0</v>
      </c>
      <c r="AB56" s="1162">
        <f t="shared" si="0"/>
        <v>2.3718244947773068</v>
      </c>
    </row>
    <row r="57" spans="16:28" ht="11.4" customHeight="1" x14ac:dyDescent="0.25">
      <c r="P57" s="1254">
        <v>2037</v>
      </c>
      <c r="Q57" s="1160">
        <v>19</v>
      </c>
      <c r="R57" s="1161">
        <v>2.3772102548665561</v>
      </c>
      <c r="S57" s="1161">
        <v>6.518736084E-2</v>
      </c>
      <c r="T57" s="1163">
        <f t="shared" si="1"/>
        <v>2.3120228940265561</v>
      </c>
      <c r="U57" s="1163">
        <v>0.68404414805189251</v>
      </c>
      <c r="W57" s="1254">
        <v>2037</v>
      </c>
      <c r="X57" s="1106">
        <v>19</v>
      </c>
      <c r="Y57" s="1173">
        <v>2.275884</v>
      </c>
      <c r="Z57" s="1173">
        <v>0.10132625486655618</v>
      </c>
      <c r="AA57" s="1162">
        <v>0</v>
      </c>
      <c r="AB57" s="1162">
        <f t="shared" si="0"/>
        <v>2.3772102548665561</v>
      </c>
    </row>
    <row r="58" spans="16:28" ht="11.4" customHeight="1" x14ac:dyDescent="0.25">
      <c r="P58" s="1254">
        <v>2038</v>
      </c>
      <c r="Q58" s="1160">
        <v>20</v>
      </c>
      <c r="R58" s="1161">
        <v>2.3826556902533049</v>
      </c>
      <c r="S58" s="1161">
        <v>6.518736084E-2</v>
      </c>
      <c r="T58" s="1163">
        <f t="shared" si="1"/>
        <v>2.3174683294133049</v>
      </c>
      <c r="U58" s="1163">
        <v>0.64079930457148793</v>
      </c>
      <c r="W58" s="1254">
        <v>2038</v>
      </c>
      <c r="X58" s="1106">
        <v>20</v>
      </c>
      <c r="Y58" s="1173">
        <v>2.275884</v>
      </c>
      <c r="Z58" s="1173">
        <v>0.10677169025330496</v>
      </c>
      <c r="AA58" s="1162">
        <v>0</v>
      </c>
      <c r="AB58" s="1162">
        <f t="shared" si="0"/>
        <v>2.3826556902533049</v>
      </c>
    </row>
    <row r="59" spans="16:28" ht="11.4" customHeight="1" x14ac:dyDescent="0.25">
      <c r="P59" s="1254">
        <v>2039</v>
      </c>
      <c r="Q59" s="1160">
        <v>21</v>
      </c>
      <c r="R59" s="1161">
        <v>2.3881613146008758</v>
      </c>
      <c r="S59" s="1161">
        <v>6.518736084E-2</v>
      </c>
      <c r="T59" s="1163">
        <f t="shared" si="1"/>
        <v>2.3229739537608758</v>
      </c>
      <c r="U59" s="1163">
        <v>0.60030061269347545</v>
      </c>
      <c r="W59" s="1254">
        <v>2039</v>
      </c>
      <c r="X59" s="1106">
        <v>21</v>
      </c>
      <c r="Y59" s="1173">
        <v>2.275884</v>
      </c>
      <c r="Z59" s="1173">
        <v>0.11227731460087563</v>
      </c>
      <c r="AA59" s="1162">
        <v>0</v>
      </c>
      <c r="AB59" s="1162">
        <f t="shared" si="0"/>
        <v>2.3881613146008758</v>
      </c>
    </row>
    <row r="60" spans="16:28" ht="11.4" customHeight="1" x14ac:dyDescent="0.25">
      <c r="P60" s="1254">
        <v>2040</v>
      </c>
      <c r="Q60" s="1160">
        <v>22</v>
      </c>
      <c r="R60" s="1161">
        <v>2.3937276455394683</v>
      </c>
      <c r="S60" s="1161">
        <v>6.518736084E-2</v>
      </c>
      <c r="T60" s="1163">
        <f t="shared" si="1"/>
        <v>2.3285402846994683</v>
      </c>
      <c r="U60" s="1163">
        <v>0.56237295176070889</v>
      </c>
      <c r="W60" s="1254">
        <v>2040</v>
      </c>
      <c r="X60" s="1106">
        <v>22</v>
      </c>
      <c r="Y60" s="1173">
        <v>2.275884</v>
      </c>
      <c r="Z60" s="1173">
        <v>0.11784364553946818</v>
      </c>
      <c r="AA60" s="1162">
        <v>0</v>
      </c>
      <c r="AB60" s="1162">
        <f t="shared" si="0"/>
        <v>2.3937276455394683</v>
      </c>
    </row>
    <row r="61" spans="16:28" ht="11.4" customHeight="1" x14ac:dyDescent="0.25">
      <c r="P61" s="1254">
        <v>2041</v>
      </c>
      <c r="Q61" s="1160">
        <v>23</v>
      </c>
      <c r="R61" s="1161">
        <v>2.399355204694996</v>
      </c>
      <c r="S61" s="1161">
        <v>6.518736084E-2</v>
      </c>
      <c r="T61" s="1163">
        <f t="shared" si="1"/>
        <v>2.334167843854996</v>
      </c>
      <c r="U61" s="1163">
        <v>0.52685241209643285</v>
      </c>
      <c r="W61" s="1254">
        <v>2041</v>
      </c>
      <c r="X61" s="1106">
        <v>23</v>
      </c>
      <c r="Y61" s="1173">
        <v>2.275884</v>
      </c>
      <c r="Z61" s="1173">
        <v>0.12347120469499627</v>
      </c>
      <c r="AA61" s="1162">
        <v>0</v>
      </c>
      <c r="AB61" s="1162">
        <f t="shared" si="0"/>
        <v>2.3993552046949964</v>
      </c>
    </row>
    <row r="62" spans="16:28" ht="11.25" customHeight="1" x14ac:dyDescent="0.25">
      <c r="P62" s="1254">
        <v>2042</v>
      </c>
      <c r="Q62" s="1160">
        <v>24</v>
      </c>
      <c r="R62" s="1161">
        <v>2.405044517718121</v>
      </c>
      <c r="S62" s="1161">
        <v>6.518736084E-2</v>
      </c>
      <c r="T62" s="1163">
        <f t="shared" si="1"/>
        <v>2.339857156878121</v>
      </c>
      <c r="U62" s="1163">
        <v>0.49358557471642867</v>
      </c>
      <c r="W62" s="1254">
        <v>2042</v>
      </c>
      <c r="X62" s="1106">
        <v>24</v>
      </c>
      <c r="Y62" s="1173">
        <v>2.275884</v>
      </c>
      <c r="Z62" s="1173">
        <v>0.12916051771812084</v>
      </c>
      <c r="AA62" s="1162">
        <v>0</v>
      </c>
      <c r="AB62" s="1162">
        <f t="shared" si="0"/>
        <v>2.405044517718121</v>
      </c>
    </row>
    <row r="63" spans="16:28" ht="11.25" customHeight="1" x14ac:dyDescent="0.25">
      <c r="P63" s="1254">
        <v>2043</v>
      </c>
      <c r="Q63" s="1160">
        <v>25</v>
      </c>
      <c r="R63" s="1161">
        <v>2.4107961143134853</v>
      </c>
      <c r="S63" s="1161">
        <v>6.518736084E-2</v>
      </c>
      <c r="T63" s="1163">
        <f t="shared" si="1"/>
        <v>2.3456087534734853</v>
      </c>
      <c r="U63" s="1163">
        <v>0.46242883746960717</v>
      </c>
      <c r="W63" s="1254">
        <v>2043</v>
      </c>
      <c r="X63" s="1106">
        <v>25</v>
      </c>
      <c r="Y63" s="1173">
        <v>2.275884</v>
      </c>
      <c r="Z63" s="1173">
        <v>0.13491211431348493</v>
      </c>
      <c r="AA63" s="1162">
        <v>0</v>
      </c>
      <c r="AB63" s="1162">
        <f t="shared" si="0"/>
        <v>2.4107961143134848</v>
      </c>
    </row>
    <row r="64" spans="16:28" ht="11.25" customHeight="1" x14ac:dyDescent="0.25">
      <c r="P64" s="1254">
        <v>2044</v>
      </c>
      <c r="Q64" s="1160">
        <v>26</v>
      </c>
      <c r="R64" s="1161">
        <v>2.4166105282691617</v>
      </c>
      <c r="S64" s="1161">
        <v>6.518736084E-2</v>
      </c>
      <c r="T64" s="1163">
        <f t="shared" si="1"/>
        <v>2.3514231674291617</v>
      </c>
      <c r="U64" s="1163">
        <v>0.43324778460556246</v>
      </c>
      <c r="W64" s="1254">
        <v>2044</v>
      </c>
      <c r="X64" s="1106">
        <v>26</v>
      </c>
      <c r="Y64" s="1173">
        <v>2.275884</v>
      </c>
      <c r="Z64" s="1173">
        <v>0.14072652826916141</v>
      </c>
      <c r="AA64" s="1162">
        <v>0</v>
      </c>
      <c r="AB64" s="1162">
        <f t="shared" si="0"/>
        <v>2.4166105282691612</v>
      </c>
    </row>
    <row r="65" spans="16:28" ht="11.25" customHeight="1" x14ac:dyDescent="0.25">
      <c r="P65" s="1254">
        <v>2045</v>
      </c>
      <c r="Q65" s="1160">
        <v>27</v>
      </c>
      <c r="R65" s="1161">
        <v>2.422488297486292</v>
      </c>
      <c r="S65" s="1161">
        <v>6.518736084E-2</v>
      </c>
      <c r="T65" s="1163">
        <f t="shared" si="1"/>
        <v>2.357300936646292</v>
      </c>
      <c r="U65" s="1163">
        <v>0.405916596962135</v>
      </c>
      <c r="W65" s="1254">
        <v>2045</v>
      </c>
      <c r="X65" s="1106">
        <v>27</v>
      </c>
      <c r="Y65" s="1173">
        <v>2.275884</v>
      </c>
      <c r="Z65" s="1173">
        <v>0.146604297486292</v>
      </c>
      <c r="AA65" s="1162">
        <v>0</v>
      </c>
      <c r="AB65" s="1162">
        <f t="shared" ref="AB65:AB67" si="2">SUM(Y65:AA65)</f>
        <v>2.422488297486292</v>
      </c>
    </row>
    <row r="66" spans="16:28" ht="11.25" customHeight="1" x14ac:dyDescent="0.25">
      <c r="P66" s="1254">
        <v>2046</v>
      </c>
      <c r="Q66" s="1160">
        <v>28</v>
      </c>
      <c r="R66" s="1161">
        <v>2.4284299640089495</v>
      </c>
      <c r="S66" s="1161">
        <v>6.518736084E-2</v>
      </c>
      <c r="T66" s="1163">
        <f t="shared" si="1"/>
        <v>2.3632426031689495</v>
      </c>
      <c r="U66" s="1163">
        <v>0.3803175001479564</v>
      </c>
      <c r="W66" s="1254">
        <v>2046</v>
      </c>
      <c r="X66" s="1106">
        <v>28</v>
      </c>
      <c r="Y66" s="1173">
        <v>2.275884</v>
      </c>
      <c r="Z66" s="1173">
        <v>0.15254596400894946</v>
      </c>
      <c r="AA66" s="1162">
        <v>0</v>
      </c>
      <c r="AB66" s="1162">
        <f t="shared" si="2"/>
        <v>2.4284299640089495</v>
      </c>
    </row>
    <row r="67" spans="16:28" ht="11.25" customHeight="1" x14ac:dyDescent="0.25">
      <c r="P67" s="1254">
        <v>2047</v>
      </c>
      <c r="Q67" s="1160">
        <v>29</v>
      </c>
      <c r="R67" s="1161">
        <v>4.633717324368674</v>
      </c>
      <c r="S67" s="1161">
        <v>6.518736084E-2</v>
      </c>
      <c r="T67" s="1163">
        <f t="shared" si="1"/>
        <v>4.5685299635286736</v>
      </c>
      <c r="U67" s="1163">
        <v>0.68711701406878423</v>
      </c>
      <c r="W67" s="1254">
        <v>2047</v>
      </c>
      <c r="X67" s="1106">
        <v>29</v>
      </c>
      <c r="Y67" s="1173">
        <v>2.275884</v>
      </c>
      <c r="Z67" s="1173">
        <v>0.15855207405419644</v>
      </c>
      <c r="AA67" s="1162">
        <v>2.1992812503144772</v>
      </c>
      <c r="AB67" s="1162">
        <f t="shared" si="2"/>
        <v>4.6337173243686731</v>
      </c>
    </row>
    <row r="68" spans="16:28" ht="15.75" customHeight="1" x14ac:dyDescent="0.25">
      <c r="P68" s="1285" t="s">
        <v>9514</v>
      </c>
      <c r="Q68" s="1286"/>
      <c r="R68" s="1107">
        <f>SUM(R39:R67)</f>
        <v>61.399877029796727</v>
      </c>
      <c r="S68" s="1107">
        <f t="shared" ref="S68:U68" si="3">SUM(S39:S67)</f>
        <v>16.803894965980817</v>
      </c>
      <c r="T68" s="1107">
        <f t="shared" si="3"/>
        <v>44.595982063815896</v>
      </c>
      <c r="U68" s="1107">
        <f t="shared" si="3"/>
        <v>9.2333770923744911</v>
      </c>
      <c r="W68" s="1285" t="s">
        <v>9514</v>
      </c>
      <c r="X68" s="1286"/>
      <c r="Y68" s="1174">
        <f>SUM(Y39:Y67)</f>
        <v>56.897099999999988</v>
      </c>
      <c r="Z68" s="1174">
        <f>SUM(Z39:Z67)</f>
        <v>2.3034957794822444</v>
      </c>
      <c r="AA68" s="1174">
        <f t="shared" ref="AA68:AB68" si="4">SUM(AA39:AA67)</f>
        <v>2.1992812503144772</v>
      </c>
      <c r="AB68" s="1174">
        <f t="shared" si="4"/>
        <v>61.399877029796727</v>
      </c>
    </row>
  </sheetData>
  <mergeCells count="9">
    <mergeCell ref="I34:K35"/>
    <mergeCell ref="P68:Q68"/>
    <mergeCell ref="W68:X68"/>
    <mergeCell ref="I19:I20"/>
    <mergeCell ref="J19:K19"/>
    <mergeCell ref="I26:K26"/>
    <mergeCell ref="J31:K31"/>
    <mergeCell ref="J32:K32"/>
    <mergeCell ref="J33:K3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8"/>
  </sheetPr>
  <dimension ref="A1:J18"/>
  <sheetViews>
    <sheetView showGridLines="0" zoomScale="90" zoomScaleNormal="90" workbookViewId="0">
      <pane ySplit="2" topLeftCell="A3" activePane="bottomLeft" state="frozen"/>
      <selection activeCell="B2" sqref="B2"/>
      <selection pane="bottomLeft"/>
    </sheetView>
  </sheetViews>
  <sheetFormatPr defaultColWidth="9.109375" defaultRowHeight="13.8" x14ac:dyDescent="0.25"/>
  <cols>
    <col min="1" max="1" width="4.6640625" style="1015" customWidth="1"/>
    <col min="2" max="2" width="24.44140625" style="1015" customWidth="1"/>
    <col min="3" max="4" width="15.5546875" style="1015" customWidth="1"/>
    <col min="5" max="5" width="22.44140625" style="1015" customWidth="1"/>
    <col min="6" max="6" width="18.5546875" style="1015" customWidth="1"/>
    <col min="7" max="7" width="9.109375" style="1015"/>
    <col min="8" max="8" width="9.109375" style="1030"/>
    <col min="9" max="10" width="12.88671875" style="1030" customWidth="1"/>
    <col min="11" max="16384" width="9.109375" style="1015"/>
  </cols>
  <sheetData>
    <row r="1" spans="1:10" ht="15.6" x14ac:dyDescent="0.3">
      <c r="A1" s="1132" t="s">
        <v>1692</v>
      </c>
      <c r="B1" s="1027"/>
      <c r="C1" s="1027"/>
      <c r="D1" s="1027"/>
      <c r="E1" s="1027"/>
      <c r="F1" s="1027"/>
      <c r="G1" s="1027"/>
      <c r="H1" s="1027"/>
      <c r="I1" s="1027"/>
      <c r="J1" s="1027"/>
    </row>
    <row r="2" spans="1:10" x14ac:dyDescent="0.25">
      <c r="A2" s="1028" t="s">
        <v>9367</v>
      </c>
      <c r="B2" s="1029"/>
      <c r="C2" s="1029"/>
      <c r="D2" s="1029"/>
      <c r="E2" s="1029"/>
      <c r="F2" s="1029"/>
      <c r="G2" s="1029"/>
      <c r="H2" s="1029"/>
      <c r="I2" s="1029"/>
      <c r="J2" s="1029"/>
    </row>
    <row r="3" spans="1:10" x14ac:dyDescent="0.25">
      <c r="H3" s="1110" t="s">
        <v>9368</v>
      </c>
      <c r="I3" s="1111">
        <v>2023</v>
      </c>
      <c r="J3" s="1031">
        <f>10^6</f>
        <v>1000000</v>
      </c>
    </row>
    <row r="4" spans="1:10" x14ac:dyDescent="0.25">
      <c r="B4" s="1032" t="s">
        <v>9517</v>
      </c>
      <c r="H4" s="1110" t="s">
        <v>9369</v>
      </c>
      <c r="I4" s="1111">
        <v>2047</v>
      </c>
      <c r="J4" s="1112"/>
    </row>
    <row r="5" spans="1:10" ht="38.25" customHeight="1" x14ac:dyDescent="0.25">
      <c r="B5" s="1033"/>
      <c r="C5" s="1033">
        <v>2023</v>
      </c>
      <c r="D5" s="1033">
        <v>2047</v>
      </c>
      <c r="E5" s="1033" t="s">
        <v>9492</v>
      </c>
      <c r="F5" s="1033" t="s">
        <v>9493</v>
      </c>
    </row>
    <row r="6" spans="1:10" x14ac:dyDescent="0.25">
      <c r="B6" s="1034" t="s">
        <v>2545</v>
      </c>
      <c r="C6" s="1260">
        <f>'BCACalculations_7%'!H48</f>
        <v>18809.413635468045</v>
      </c>
      <c r="D6" s="1260">
        <f>'BCACalculations_7%'!AF48</f>
        <v>95807.783156390506</v>
      </c>
      <c r="E6" s="1260">
        <f>'BCACalculations_7%'!C48</f>
        <v>1391897.2513965461</v>
      </c>
      <c r="F6" s="1260">
        <f>'BCACalculations_7%'!C52</f>
        <v>427919.05577015202</v>
      </c>
      <c r="G6" s="1035">
        <f>F6/F8</f>
        <v>0.60424984111439428</v>
      </c>
      <c r="H6" s="1035"/>
      <c r="I6" s="1015"/>
      <c r="J6" s="1015"/>
    </row>
    <row r="7" spans="1:10" x14ac:dyDescent="0.25">
      <c r="B7" s="1034" t="s">
        <v>2592</v>
      </c>
      <c r="C7" s="1260">
        <f>'BCACalculations_7%'!H50</f>
        <v>12319.980224273389</v>
      </c>
      <c r="D7" s="1260">
        <f>'BCACalculations_7%'!AF50</f>
        <v>62744.290897805942</v>
      </c>
      <c r="E7" s="1260">
        <f>'BCACalculations_7%'!C50</f>
        <v>911598.52808569849</v>
      </c>
      <c r="F7" s="1260">
        <f>('BCACalculations_7%'!C159-'BCACalculations_7%'!C52)</f>
        <v>280263.26659663208</v>
      </c>
      <c r="G7" s="1035">
        <f>F7/F8</f>
        <v>0.39575015888560577</v>
      </c>
      <c r="H7" s="1015"/>
      <c r="I7" s="1015"/>
    </row>
    <row r="8" spans="1:10" ht="18" customHeight="1" x14ac:dyDescent="0.25">
      <c r="B8" s="1261" t="s">
        <v>0</v>
      </c>
      <c r="C8" s="1262">
        <f>SUM(C6:C7)</f>
        <v>31129.393859741434</v>
      </c>
      <c r="D8" s="1262">
        <f t="shared" ref="D8:E8" si="0">SUM(D6:D7)</f>
        <v>158552.07405419645</v>
      </c>
      <c r="E8" s="1262">
        <f t="shared" si="0"/>
        <v>2303495.7794822445</v>
      </c>
      <c r="F8" s="1262">
        <f>'BCACalculations_7%'!C159</f>
        <v>708182.32236678409</v>
      </c>
      <c r="G8" s="1035">
        <f>F8/F8</f>
        <v>1</v>
      </c>
      <c r="H8" s="1036"/>
      <c r="J8" s="1015"/>
    </row>
    <row r="9" spans="1:10" x14ac:dyDescent="0.25">
      <c r="D9" s="1037"/>
      <c r="F9" s="1038"/>
      <c r="H9" s="1036"/>
      <c r="J9" s="1015"/>
    </row>
    <row r="10" spans="1:10" x14ac:dyDescent="0.25">
      <c r="H10" s="1036"/>
      <c r="J10" s="1015"/>
    </row>
    <row r="11" spans="1:10" x14ac:dyDescent="0.25">
      <c r="D11" s="1037"/>
      <c r="F11" s="1038"/>
      <c r="H11" s="1036"/>
      <c r="J11" s="1015"/>
    </row>
    <row r="12" spans="1:10" x14ac:dyDescent="0.25">
      <c r="H12" s="1036"/>
      <c r="J12" s="1015"/>
    </row>
    <row r="13" spans="1:10" x14ac:dyDescent="0.25">
      <c r="D13" s="1037"/>
      <c r="F13" s="1038"/>
      <c r="H13" s="1036"/>
      <c r="J13" s="1015"/>
    </row>
    <row r="14" spans="1:10" x14ac:dyDescent="0.25">
      <c r="H14" s="1036"/>
      <c r="J14" s="1015"/>
    </row>
    <row r="15" spans="1:10" x14ac:dyDescent="0.25">
      <c r="B15" s="1032" t="s">
        <v>9516</v>
      </c>
      <c r="H15" s="1036"/>
      <c r="J15" s="1015"/>
    </row>
    <row r="16" spans="1:10" ht="42" customHeight="1" x14ac:dyDescent="0.25">
      <c r="B16" s="1033"/>
      <c r="C16" s="1033">
        <v>2023</v>
      </c>
      <c r="D16" s="1033">
        <v>2047</v>
      </c>
      <c r="E16" s="1033" t="s">
        <v>9492</v>
      </c>
      <c r="F16" s="1033" t="s">
        <v>9493</v>
      </c>
      <c r="H16" s="1036"/>
      <c r="J16" s="1015"/>
    </row>
    <row r="17" spans="2:10" ht="18" customHeight="1" x14ac:dyDescent="0.25">
      <c r="B17" s="1261" t="s">
        <v>0</v>
      </c>
      <c r="C17" s="1262">
        <f>'BCACalculations_7%'!H153</f>
        <v>2275884</v>
      </c>
      <c r="D17" s="1262">
        <f>'BCACalculations_7%'!AF153</f>
        <v>2275884</v>
      </c>
      <c r="E17" s="1262">
        <f>'BCACalculations_7%'!C153</f>
        <v>56897100</v>
      </c>
      <c r="F17" s="1262">
        <f>'BCACalculations_7%'!C163</f>
        <v>21650018.405930884</v>
      </c>
      <c r="G17" s="1035">
        <f>F17/$F$17</f>
        <v>1</v>
      </c>
      <c r="H17" s="1036"/>
      <c r="J17" s="1015"/>
    </row>
    <row r="18" spans="2:10" x14ac:dyDescent="0.25">
      <c r="D18" s="1037"/>
      <c r="F18" s="1038"/>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pageSetUpPr fitToPage="1"/>
  </sheetPr>
  <dimension ref="A1:CK260"/>
  <sheetViews>
    <sheetView showGridLines="0" zoomScale="75" zoomScaleNormal="75" workbookViewId="0">
      <pane ySplit="3" topLeftCell="A4" activePane="bottomLeft" state="frozen"/>
      <selection activeCell="B2" sqref="B2"/>
      <selection pane="bottomLeft" activeCell="B6" sqref="B6"/>
    </sheetView>
  </sheetViews>
  <sheetFormatPr defaultColWidth="9.109375" defaultRowHeight="14.4" zeroHeight="1" x14ac:dyDescent="0.3"/>
  <cols>
    <col min="1" max="1" width="80.6640625" style="112" customWidth="1"/>
    <col min="2" max="7" width="20.6640625" style="112" customWidth="1"/>
    <col min="8" max="27" width="15.6640625" style="112" customWidth="1"/>
    <col min="28" max="71" width="20.6640625" style="112" customWidth="1"/>
    <col min="72" max="73" width="3.6640625" style="112" customWidth="1"/>
    <col min="74" max="74" width="41.5546875" style="800" customWidth="1"/>
    <col min="75" max="79" width="22.5546875" style="800" customWidth="1"/>
    <col min="80" max="89" width="9.109375" style="801" customWidth="1"/>
    <col min="90" max="16384" width="9.109375" style="112"/>
  </cols>
  <sheetData>
    <row r="1" spans="1:89" s="797" customFormat="1" ht="25.8" x14ac:dyDescent="0.5">
      <c r="A1" s="114" t="s">
        <v>9437</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V1" s="798"/>
      <c r="BW1" s="798"/>
      <c r="BX1" s="798"/>
      <c r="BY1" s="798"/>
      <c r="BZ1" s="798"/>
      <c r="CA1" s="798"/>
      <c r="CB1" s="799"/>
      <c r="CC1" s="799"/>
      <c r="CD1" s="799"/>
      <c r="CE1" s="799"/>
      <c r="CF1" s="799"/>
      <c r="CG1" s="799"/>
      <c r="CH1" s="799"/>
      <c r="CI1" s="799"/>
      <c r="CJ1" s="799"/>
      <c r="CK1" s="799"/>
    </row>
    <row r="2" spans="1:89" s="797" customFormat="1" ht="12" customHeight="1" x14ac:dyDescent="0.5">
      <c r="A2" s="116"/>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V2" s="798"/>
      <c r="BW2" s="798"/>
      <c r="BX2" s="798"/>
      <c r="BY2" s="798"/>
      <c r="BZ2" s="798"/>
      <c r="CA2" s="798"/>
      <c r="CB2" s="799"/>
      <c r="CC2" s="799"/>
      <c r="CD2" s="799"/>
      <c r="CE2" s="799"/>
      <c r="CF2" s="799"/>
      <c r="CG2" s="799"/>
      <c r="CH2" s="799"/>
      <c r="CI2" s="799"/>
      <c r="CJ2" s="799"/>
      <c r="CK2" s="799"/>
    </row>
    <row r="3" spans="1:89" s="797" customFormat="1" ht="12" customHeight="1" x14ac:dyDescent="0.5">
      <c r="A3" s="116"/>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V3" s="798"/>
      <c r="BW3" s="798"/>
      <c r="BX3" s="798"/>
      <c r="BY3" s="798"/>
      <c r="BZ3" s="798"/>
      <c r="CA3" s="798"/>
      <c r="CB3" s="799"/>
      <c r="CC3" s="799"/>
      <c r="CD3" s="799"/>
      <c r="CE3" s="799"/>
      <c r="CF3" s="799"/>
      <c r="CG3" s="799"/>
      <c r="CH3" s="799"/>
      <c r="CI3" s="799"/>
      <c r="CJ3" s="799"/>
      <c r="CK3" s="799"/>
    </row>
    <row r="4" spans="1:89" x14ac:dyDescent="0.3">
      <c r="A4" s="117"/>
      <c r="BT4" s="70"/>
      <c r="BU4" s="483"/>
    </row>
    <row r="5" spans="1:89" x14ac:dyDescent="0.3">
      <c r="A5" s="242" t="s">
        <v>8917</v>
      </c>
      <c r="BU5" s="483"/>
    </row>
    <row r="6" spans="1:89" x14ac:dyDescent="0.3">
      <c r="A6" s="802" t="s">
        <v>1695</v>
      </c>
      <c r="B6" s="1020" t="s">
        <v>9488</v>
      </c>
      <c r="C6" s="602"/>
      <c r="D6" s="761"/>
      <c r="F6" s="237" t="s">
        <v>8797</v>
      </c>
      <c r="G6" s="241"/>
      <c r="BU6" s="483"/>
    </row>
    <row r="7" spans="1:89" x14ac:dyDescent="0.3">
      <c r="A7" s="586" t="s">
        <v>9463</v>
      </c>
      <c r="B7" s="132">
        <v>2019</v>
      </c>
      <c r="C7" s="803"/>
      <c r="F7" s="238" t="s">
        <v>8798</v>
      </c>
      <c r="G7" s="239"/>
      <c r="BU7" s="483"/>
    </row>
    <row r="8" spans="1:89" x14ac:dyDescent="0.3">
      <c r="A8" s="586" t="s">
        <v>181</v>
      </c>
      <c r="B8" s="132">
        <v>2022</v>
      </c>
      <c r="C8" s="804"/>
      <c r="F8" s="238" t="s">
        <v>2</v>
      </c>
      <c r="G8" s="240"/>
      <c r="BU8" s="483"/>
    </row>
    <row r="9" spans="1:89" x14ac:dyDescent="0.3">
      <c r="A9" s="586" t="s">
        <v>9366</v>
      </c>
      <c r="B9" s="605">
        <v>25</v>
      </c>
      <c r="C9" s="803"/>
      <c r="F9" s="238" t="s">
        <v>9301</v>
      </c>
      <c r="G9" s="556" t="s">
        <v>36</v>
      </c>
      <c r="BU9" s="483"/>
    </row>
    <row r="10" spans="1:89" x14ac:dyDescent="0.3">
      <c r="A10" s="586" t="s">
        <v>9378</v>
      </c>
      <c r="B10" s="1041">
        <v>30</v>
      </c>
      <c r="C10" s="803"/>
      <c r="F10" s="133"/>
      <c r="G10" s="1040"/>
      <c r="BU10" s="483"/>
    </row>
    <row r="11" spans="1:89" x14ac:dyDescent="0.3">
      <c r="A11" s="586" t="s">
        <v>8795</v>
      </c>
      <c r="B11" s="132">
        <v>2015</v>
      </c>
      <c r="C11" s="803"/>
      <c r="BU11" s="483"/>
    </row>
    <row r="12" spans="1:89" x14ac:dyDescent="0.3">
      <c r="A12" s="586" t="s">
        <v>9123</v>
      </c>
      <c r="B12" s="132">
        <v>2045</v>
      </c>
      <c r="C12" s="803"/>
      <c r="BU12" s="483"/>
    </row>
    <row r="13" spans="1:89" x14ac:dyDescent="0.3">
      <c r="A13" s="600" t="s">
        <v>9132</v>
      </c>
      <c r="B13" s="601">
        <v>2023</v>
      </c>
      <c r="C13" s="803"/>
      <c r="BU13" s="483"/>
    </row>
    <row r="14" spans="1:89" x14ac:dyDescent="0.3">
      <c r="A14" s="585" t="s">
        <v>172</v>
      </c>
      <c r="B14" s="235">
        <v>1</v>
      </c>
      <c r="C14" s="803"/>
      <c r="D14" s="803"/>
      <c r="BU14" s="483"/>
    </row>
    <row r="15" spans="1:89" x14ac:dyDescent="0.3">
      <c r="A15" s="585" t="s">
        <v>9059</v>
      </c>
      <c r="B15" s="235" t="s">
        <v>60</v>
      </c>
      <c r="C15" s="803"/>
      <c r="BU15" s="483"/>
    </row>
    <row r="16" spans="1:89" x14ac:dyDescent="0.3">
      <c r="A16" s="585" t="s">
        <v>1653</v>
      </c>
      <c r="B16" s="235" t="s">
        <v>4</v>
      </c>
      <c r="C16" s="803"/>
      <c r="BU16" s="483"/>
      <c r="BV16" s="800" t="s">
        <v>4</v>
      </c>
      <c r="BW16" s="800" t="s">
        <v>37</v>
      </c>
    </row>
    <row r="17" spans="1:89" x14ac:dyDescent="0.3">
      <c r="A17" s="585" t="s">
        <v>174</v>
      </c>
      <c r="B17" s="235" t="s">
        <v>63</v>
      </c>
      <c r="C17" s="803"/>
      <c r="BU17" s="483"/>
      <c r="BV17" s="800" t="s">
        <v>62</v>
      </c>
      <c r="BW17" s="800" t="s">
        <v>63</v>
      </c>
    </row>
    <row r="18" spans="1:89" x14ac:dyDescent="0.3">
      <c r="A18" s="587" t="s">
        <v>61</v>
      </c>
      <c r="B18" s="382" t="s">
        <v>5</v>
      </c>
      <c r="C18" s="803"/>
      <c r="BU18" s="483"/>
      <c r="BV18" s="800" t="s">
        <v>5</v>
      </c>
      <c r="BW18" s="800" t="s">
        <v>173</v>
      </c>
      <c r="BX18" s="800" t="s">
        <v>6</v>
      </c>
      <c r="BY18" s="800" t="s">
        <v>9302</v>
      </c>
    </row>
    <row r="19" spans="1:89" x14ac:dyDescent="0.3">
      <c r="A19" s="117"/>
      <c r="BU19" s="483"/>
    </row>
    <row r="20" spans="1:89" x14ac:dyDescent="0.3">
      <c r="A20" s="243" t="s">
        <v>9312</v>
      </c>
      <c r="B20" s="757">
        <v>1</v>
      </c>
      <c r="C20" s="758">
        <v>2</v>
      </c>
      <c r="D20" s="757">
        <v>3</v>
      </c>
      <c r="E20" s="758">
        <v>4</v>
      </c>
      <c r="F20" s="757">
        <v>5</v>
      </c>
      <c r="G20" s="758">
        <v>6</v>
      </c>
      <c r="H20" s="757">
        <v>7</v>
      </c>
      <c r="I20" s="758">
        <v>8</v>
      </c>
      <c r="J20" s="757">
        <v>9</v>
      </c>
      <c r="K20" s="758">
        <v>10</v>
      </c>
      <c r="L20" s="757">
        <v>11</v>
      </c>
      <c r="M20" s="758">
        <v>12</v>
      </c>
      <c r="N20" s="757">
        <v>13</v>
      </c>
      <c r="O20" s="758">
        <v>14</v>
      </c>
      <c r="P20" s="757">
        <v>15</v>
      </c>
      <c r="Q20" s="758">
        <v>16</v>
      </c>
      <c r="R20" s="757">
        <v>17</v>
      </c>
      <c r="S20" s="758">
        <v>18</v>
      </c>
      <c r="T20" s="757">
        <v>19</v>
      </c>
      <c r="U20" s="758">
        <v>20</v>
      </c>
      <c r="V20" s="757">
        <v>21</v>
      </c>
      <c r="W20" s="758">
        <v>22</v>
      </c>
      <c r="X20" s="757">
        <v>23</v>
      </c>
      <c r="Y20" s="758">
        <v>24</v>
      </c>
      <c r="Z20" s="757">
        <v>25</v>
      </c>
      <c r="AA20" s="758">
        <v>26</v>
      </c>
      <c r="AB20" s="757">
        <v>27</v>
      </c>
      <c r="AC20" s="758">
        <v>28</v>
      </c>
      <c r="AD20" s="757">
        <v>29</v>
      </c>
      <c r="AE20" s="758">
        <v>30</v>
      </c>
      <c r="AF20" s="757">
        <v>31</v>
      </c>
      <c r="AG20" s="758">
        <v>32</v>
      </c>
      <c r="AH20" s="757">
        <v>33</v>
      </c>
      <c r="AI20" s="758">
        <v>34</v>
      </c>
      <c r="AJ20" s="757">
        <v>35</v>
      </c>
      <c r="AK20" s="758">
        <v>36</v>
      </c>
      <c r="AL20" s="757">
        <v>37</v>
      </c>
      <c r="AM20" s="758">
        <v>38</v>
      </c>
      <c r="AN20" s="757">
        <v>39</v>
      </c>
      <c r="AO20" s="758">
        <v>40</v>
      </c>
      <c r="AP20" s="757">
        <v>41</v>
      </c>
      <c r="AQ20" s="758">
        <v>42</v>
      </c>
      <c r="AR20" s="757">
        <v>43</v>
      </c>
      <c r="AS20" s="758">
        <v>44</v>
      </c>
      <c r="AT20" s="757">
        <v>45</v>
      </c>
      <c r="AU20" s="758">
        <v>46</v>
      </c>
      <c r="AV20" s="757">
        <v>47</v>
      </c>
      <c r="AW20" s="758">
        <v>48</v>
      </c>
      <c r="AX20" s="757">
        <v>49</v>
      </c>
      <c r="AY20" s="758">
        <v>50</v>
      </c>
      <c r="AZ20" s="757">
        <v>51</v>
      </c>
      <c r="BA20" s="758">
        <v>52</v>
      </c>
      <c r="BB20" s="757">
        <v>53</v>
      </c>
      <c r="BC20" s="758">
        <v>54</v>
      </c>
      <c r="BD20" s="757">
        <v>55</v>
      </c>
      <c r="BE20" s="758">
        <v>56</v>
      </c>
      <c r="BF20" s="757">
        <v>57</v>
      </c>
      <c r="BG20" s="758">
        <v>58</v>
      </c>
      <c r="BH20" s="757">
        <v>59</v>
      </c>
      <c r="BI20" s="758">
        <v>60</v>
      </c>
      <c r="BJ20" s="757">
        <v>61</v>
      </c>
      <c r="BK20" s="758">
        <v>62</v>
      </c>
      <c r="BL20" s="757">
        <v>63</v>
      </c>
      <c r="BM20" s="758">
        <v>64</v>
      </c>
      <c r="BN20" s="757">
        <v>65</v>
      </c>
      <c r="BO20" s="758">
        <v>66</v>
      </c>
      <c r="BP20" s="757">
        <v>67</v>
      </c>
      <c r="BQ20" s="758">
        <v>68</v>
      </c>
      <c r="BR20" s="757">
        <v>69</v>
      </c>
      <c r="BS20" s="758">
        <v>70</v>
      </c>
      <c r="BU20" s="483"/>
      <c r="BZ20" s="759"/>
      <c r="CA20" s="759"/>
      <c r="CB20" s="805"/>
      <c r="CC20" s="805"/>
      <c r="CD20" s="805"/>
      <c r="CE20" s="805"/>
      <c r="CF20" s="805"/>
      <c r="CG20" s="805"/>
      <c r="CH20" s="805"/>
      <c r="CI20" s="805"/>
      <c r="CJ20" s="805"/>
      <c r="CK20" s="805"/>
    </row>
    <row r="21" spans="1:89" x14ac:dyDescent="0.3">
      <c r="A21" s="806"/>
      <c r="B21" s="385">
        <f>Parameters!B5</f>
        <v>2019</v>
      </c>
      <c r="C21" s="386">
        <f>IF(B21="","",IF(B21+1&gt;$B$13+$B$9-1,"",B21+1))</f>
        <v>2020</v>
      </c>
      <c r="D21" s="386">
        <f t="shared" ref="D21:BO21" si="0">IF(C21="","",IF(C21+1&gt;$B$13+$B$9-1,"",C21+1))</f>
        <v>2021</v>
      </c>
      <c r="E21" s="386">
        <f t="shared" si="0"/>
        <v>2022</v>
      </c>
      <c r="F21" s="386">
        <f t="shared" si="0"/>
        <v>2023</v>
      </c>
      <c r="G21" s="386">
        <f t="shared" si="0"/>
        <v>2024</v>
      </c>
      <c r="H21" s="386">
        <f t="shared" si="0"/>
        <v>2025</v>
      </c>
      <c r="I21" s="386">
        <f t="shared" si="0"/>
        <v>2026</v>
      </c>
      <c r="J21" s="386">
        <f t="shared" si="0"/>
        <v>2027</v>
      </c>
      <c r="K21" s="386">
        <f t="shared" si="0"/>
        <v>2028</v>
      </c>
      <c r="L21" s="386">
        <f t="shared" si="0"/>
        <v>2029</v>
      </c>
      <c r="M21" s="386">
        <f t="shared" si="0"/>
        <v>2030</v>
      </c>
      <c r="N21" s="386">
        <f t="shared" si="0"/>
        <v>2031</v>
      </c>
      <c r="O21" s="386">
        <f t="shared" si="0"/>
        <v>2032</v>
      </c>
      <c r="P21" s="386">
        <f t="shared" si="0"/>
        <v>2033</v>
      </c>
      <c r="Q21" s="386">
        <f t="shared" si="0"/>
        <v>2034</v>
      </c>
      <c r="R21" s="386">
        <f t="shared" si="0"/>
        <v>2035</v>
      </c>
      <c r="S21" s="386">
        <f t="shared" si="0"/>
        <v>2036</v>
      </c>
      <c r="T21" s="386">
        <f t="shared" si="0"/>
        <v>2037</v>
      </c>
      <c r="U21" s="386">
        <f t="shared" si="0"/>
        <v>2038</v>
      </c>
      <c r="V21" s="386">
        <f t="shared" si="0"/>
        <v>2039</v>
      </c>
      <c r="W21" s="386">
        <f t="shared" si="0"/>
        <v>2040</v>
      </c>
      <c r="X21" s="386">
        <f t="shared" si="0"/>
        <v>2041</v>
      </c>
      <c r="Y21" s="386">
        <f t="shared" si="0"/>
        <v>2042</v>
      </c>
      <c r="Z21" s="386">
        <f t="shared" si="0"/>
        <v>2043</v>
      </c>
      <c r="AA21" s="386">
        <f t="shared" si="0"/>
        <v>2044</v>
      </c>
      <c r="AB21" s="386">
        <f t="shared" si="0"/>
        <v>2045</v>
      </c>
      <c r="AC21" s="386">
        <f t="shared" si="0"/>
        <v>2046</v>
      </c>
      <c r="AD21" s="386">
        <f t="shared" si="0"/>
        <v>2047</v>
      </c>
      <c r="AE21" s="386" t="str">
        <f t="shared" si="0"/>
        <v/>
      </c>
      <c r="AF21" s="386" t="str">
        <f t="shared" si="0"/>
        <v/>
      </c>
      <c r="AG21" s="386" t="str">
        <f t="shared" si="0"/>
        <v/>
      </c>
      <c r="AH21" s="386" t="str">
        <f t="shared" si="0"/>
        <v/>
      </c>
      <c r="AI21" s="386" t="str">
        <f t="shared" si="0"/>
        <v/>
      </c>
      <c r="AJ21" s="386" t="str">
        <f t="shared" si="0"/>
        <v/>
      </c>
      <c r="AK21" s="386" t="str">
        <f t="shared" si="0"/>
        <v/>
      </c>
      <c r="AL21" s="386" t="str">
        <f t="shared" si="0"/>
        <v/>
      </c>
      <c r="AM21" s="386" t="str">
        <f t="shared" si="0"/>
        <v/>
      </c>
      <c r="AN21" s="386" t="str">
        <f t="shared" si="0"/>
        <v/>
      </c>
      <c r="AO21" s="386" t="str">
        <f t="shared" si="0"/>
        <v/>
      </c>
      <c r="AP21" s="386" t="str">
        <f t="shared" si="0"/>
        <v/>
      </c>
      <c r="AQ21" s="386" t="str">
        <f t="shared" si="0"/>
        <v/>
      </c>
      <c r="AR21" s="386" t="str">
        <f t="shared" si="0"/>
        <v/>
      </c>
      <c r="AS21" s="386" t="str">
        <f t="shared" si="0"/>
        <v/>
      </c>
      <c r="AT21" s="386" t="str">
        <f t="shared" si="0"/>
        <v/>
      </c>
      <c r="AU21" s="386" t="str">
        <f t="shared" si="0"/>
        <v/>
      </c>
      <c r="AV21" s="386" t="str">
        <f t="shared" si="0"/>
        <v/>
      </c>
      <c r="AW21" s="386" t="str">
        <f t="shared" si="0"/>
        <v/>
      </c>
      <c r="AX21" s="386" t="str">
        <f t="shared" si="0"/>
        <v/>
      </c>
      <c r="AY21" s="386" t="str">
        <f t="shared" si="0"/>
        <v/>
      </c>
      <c r="AZ21" s="386" t="str">
        <f t="shared" si="0"/>
        <v/>
      </c>
      <c r="BA21" s="386" t="str">
        <f t="shared" si="0"/>
        <v/>
      </c>
      <c r="BB21" s="386" t="str">
        <f t="shared" si="0"/>
        <v/>
      </c>
      <c r="BC21" s="386" t="str">
        <f t="shared" si="0"/>
        <v/>
      </c>
      <c r="BD21" s="386" t="str">
        <f t="shared" si="0"/>
        <v/>
      </c>
      <c r="BE21" s="386" t="str">
        <f t="shared" si="0"/>
        <v/>
      </c>
      <c r="BF21" s="386" t="str">
        <f t="shared" si="0"/>
        <v/>
      </c>
      <c r="BG21" s="386" t="str">
        <f t="shared" si="0"/>
        <v/>
      </c>
      <c r="BH21" s="386" t="str">
        <f t="shared" si="0"/>
        <v/>
      </c>
      <c r="BI21" s="386" t="str">
        <f t="shared" si="0"/>
        <v/>
      </c>
      <c r="BJ21" s="386" t="str">
        <f t="shared" si="0"/>
        <v/>
      </c>
      <c r="BK21" s="386" t="str">
        <f t="shared" si="0"/>
        <v/>
      </c>
      <c r="BL21" s="386" t="str">
        <f t="shared" si="0"/>
        <v/>
      </c>
      <c r="BM21" s="386" t="str">
        <f t="shared" si="0"/>
        <v/>
      </c>
      <c r="BN21" s="386" t="str">
        <f t="shared" si="0"/>
        <v/>
      </c>
      <c r="BO21" s="386" t="str">
        <f t="shared" si="0"/>
        <v/>
      </c>
      <c r="BP21" s="386" t="str">
        <f t="shared" ref="BP21:BS21" si="1">IF(BO21="","",IF(BO21+1&gt;$B$13+$B$9-1,"",BO21+1))</f>
        <v/>
      </c>
      <c r="BQ21" s="386" t="str">
        <f t="shared" si="1"/>
        <v/>
      </c>
      <c r="BR21" s="386" t="str">
        <f t="shared" si="1"/>
        <v/>
      </c>
      <c r="BS21" s="386" t="str">
        <f t="shared" si="1"/>
        <v/>
      </c>
      <c r="BT21" s="70"/>
      <c r="BU21" s="483"/>
      <c r="BZ21" s="759"/>
      <c r="CA21" s="759"/>
      <c r="CB21" s="805"/>
      <c r="CC21" s="805"/>
      <c r="CD21" s="805"/>
      <c r="CE21" s="805"/>
      <c r="CF21" s="805"/>
      <c r="CG21" s="805"/>
      <c r="CH21" s="805"/>
      <c r="CI21" s="805"/>
      <c r="CJ21" s="805"/>
      <c r="CK21" s="805"/>
    </row>
    <row r="22" spans="1:89" x14ac:dyDescent="0.3">
      <c r="A22" s="585" t="s">
        <v>34</v>
      </c>
      <c r="B22" s="2">
        <f>CapExResidualValue!B4</f>
        <v>978256.33774732391</v>
      </c>
      <c r="C22" s="2">
        <f>CapExResidualValue!B5</f>
        <v>1790698.2262464764</v>
      </c>
      <c r="D22" s="2">
        <f>CapExResidualValue!B6</f>
        <v>1002712.746191007</v>
      </c>
      <c r="E22" s="2">
        <f>CapExResidualValue!B7</f>
        <v>11402543.634796022</v>
      </c>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584"/>
      <c r="BT22" s="70"/>
      <c r="BU22" s="483"/>
      <c r="BZ22" s="759"/>
      <c r="CA22" s="759"/>
      <c r="CB22" s="805"/>
      <c r="CC22" s="805"/>
      <c r="CD22" s="805"/>
      <c r="CE22" s="805"/>
      <c r="CF22" s="805"/>
      <c r="CG22" s="805"/>
      <c r="CH22" s="805"/>
      <c r="CI22" s="805"/>
      <c r="CJ22" s="805"/>
      <c r="CK22" s="805"/>
    </row>
    <row r="23" spans="1:89" x14ac:dyDescent="0.3">
      <c r="A23" s="743" t="s">
        <v>8801</v>
      </c>
      <c r="B23" s="234"/>
      <c r="C23" s="4"/>
      <c r="D23" s="4"/>
      <c r="E23" s="2"/>
      <c r="F23" s="2">
        <f>OMCosts!$B$4</f>
        <v>65187.360840000001</v>
      </c>
      <c r="G23" s="2">
        <f>OMCosts!$B$4</f>
        <v>65187.360840000001</v>
      </c>
      <c r="H23" s="2">
        <f>OMCosts!$B$4</f>
        <v>65187.360840000001</v>
      </c>
      <c r="I23" s="2">
        <f>OMCosts!$B$4</f>
        <v>65187.360840000001</v>
      </c>
      <c r="J23" s="2">
        <f>OMCosts!$B$4</f>
        <v>65187.360840000001</v>
      </c>
      <c r="K23" s="2">
        <f>OMCosts!$B$4</f>
        <v>65187.360840000001</v>
      </c>
      <c r="L23" s="2">
        <f>OMCosts!$B$4</f>
        <v>65187.360840000001</v>
      </c>
      <c r="M23" s="2">
        <f>OMCosts!$B$4</f>
        <v>65187.360840000001</v>
      </c>
      <c r="N23" s="2">
        <f>OMCosts!$B$4</f>
        <v>65187.360840000001</v>
      </c>
      <c r="O23" s="2">
        <f>OMCosts!$B$4</f>
        <v>65187.360840000001</v>
      </c>
      <c r="P23" s="2">
        <f>OMCosts!$B$4</f>
        <v>65187.360840000001</v>
      </c>
      <c r="Q23" s="2">
        <f>OMCosts!$B$4</f>
        <v>65187.360840000001</v>
      </c>
      <c r="R23" s="2">
        <f>OMCosts!$B$4</f>
        <v>65187.360840000001</v>
      </c>
      <c r="S23" s="2">
        <f>OMCosts!$B$4</f>
        <v>65187.360840000001</v>
      </c>
      <c r="T23" s="2">
        <f>OMCosts!$B$4</f>
        <v>65187.360840000001</v>
      </c>
      <c r="U23" s="2">
        <f>OMCosts!$B$4</f>
        <v>65187.360840000001</v>
      </c>
      <c r="V23" s="2">
        <f>OMCosts!$B$4</f>
        <v>65187.360840000001</v>
      </c>
      <c r="W23" s="2">
        <f>OMCosts!$B$4</f>
        <v>65187.360840000001</v>
      </c>
      <c r="X23" s="2">
        <f>OMCosts!$B$4</f>
        <v>65187.360840000001</v>
      </c>
      <c r="Y23" s="2">
        <f>OMCosts!$B$4</f>
        <v>65187.360840000001</v>
      </c>
      <c r="Z23" s="2">
        <f>OMCosts!$B$4</f>
        <v>65187.360840000001</v>
      </c>
      <c r="AA23" s="2">
        <f>OMCosts!$B$4</f>
        <v>65187.360840000001</v>
      </c>
      <c r="AB23" s="2">
        <f>OMCosts!$B$4</f>
        <v>65187.360840000001</v>
      </c>
      <c r="AC23" s="2">
        <f>OMCosts!$B$4</f>
        <v>65187.360840000001</v>
      </c>
      <c r="AD23" s="2">
        <f>OMCosts!$B$4</f>
        <v>65187.360840000001</v>
      </c>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70"/>
      <c r="BU23" s="483"/>
      <c r="BZ23" s="759"/>
      <c r="CA23" s="759"/>
      <c r="CB23" s="805"/>
      <c r="CC23" s="805"/>
      <c r="CD23" s="805"/>
      <c r="CE23" s="805"/>
      <c r="CF23" s="805"/>
      <c r="CG23" s="805"/>
      <c r="CH23" s="805"/>
      <c r="CI23" s="805"/>
      <c r="CJ23" s="805"/>
      <c r="CK23" s="805"/>
    </row>
    <row r="24" spans="1:89" x14ac:dyDescent="0.3">
      <c r="A24" s="236" t="s">
        <v>9001</v>
      </c>
      <c r="B24" s="557">
        <f>SUM(B22:BS22)</f>
        <v>15174210.94498083</v>
      </c>
      <c r="C24" s="807"/>
      <c r="D24" s="807"/>
      <c r="E24" s="807"/>
      <c r="F24" s="807"/>
      <c r="G24" s="807"/>
      <c r="H24" s="807"/>
      <c r="I24" s="807"/>
      <c r="J24" s="807"/>
      <c r="K24" s="807"/>
      <c r="L24" s="807"/>
      <c r="M24" s="807"/>
      <c r="N24" s="807"/>
      <c r="O24" s="807"/>
      <c r="P24" s="807"/>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807"/>
      <c r="AS24" s="807"/>
      <c r="AT24" s="807"/>
      <c r="AU24" s="807"/>
      <c r="AV24" s="807"/>
      <c r="AW24" s="807"/>
      <c r="AX24" s="807"/>
      <c r="AY24" s="807"/>
      <c r="AZ24" s="807"/>
      <c r="BA24" s="807"/>
      <c r="BB24" s="807"/>
      <c r="BC24" s="807"/>
      <c r="BD24" s="807"/>
      <c r="BE24" s="807"/>
      <c r="BF24" s="807"/>
      <c r="BG24" s="807"/>
      <c r="BH24" s="807"/>
      <c r="BI24" s="807"/>
      <c r="BJ24" s="807"/>
      <c r="BK24" s="807"/>
      <c r="BL24" s="807"/>
      <c r="BM24" s="807"/>
      <c r="BN24" s="807"/>
      <c r="BO24" s="807"/>
      <c r="BP24" s="807"/>
      <c r="BQ24" s="807"/>
      <c r="BR24" s="808"/>
      <c r="BS24" s="807"/>
      <c r="BU24" s="483"/>
    </row>
    <row r="25" spans="1:89" x14ac:dyDescent="0.3">
      <c r="A25" s="236" t="s">
        <v>9002</v>
      </c>
      <c r="B25" s="557">
        <f>SUM(B23:BS23)</f>
        <v>1629684.0209999997</v>
      </c>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U25" s="483"/>
    </row>
    <row r="26" spans="1:89" x14ac:dyDescent="0.3">
      <c r="A26" s="133"/>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U26" s="483"/>
    </row>
    <row r="27" spans="1:89" x14ac:dyDescent="0.3">
      <c r="A27" s="243" t="s">
        <v>8930</v>
      </c>
      <c r="C27" s="809"/>
      <c r="E27" s="810"/>
      <c r="BU27" s="483"/>
      <c r="BV27" s="811" t="s">
        <v>8800</v>
      </c>
      <c r="BW27" s="759"/>
      <c r="BX27" s="759"/>
      <c r="BY27" s="759"/>
      <c r="BZ27" s="811" t="s">
        <v>8971</v>
      </c>
      <c r="CA27" s="759"/>
    </row>
    <row r="28" spans="1:89" ht="28.8" x14ac:dyDescent="0.3">
      <c r="A28" s="812"/>
      <c r="B28" s="597" t="s">
        <v>8796</v>
      </c>
      <c r="C28" s="597" t="s">
        <v>9121</v>
      </c>
      <c r="D28" s="597" t="s">
        <v>9122</v>
      </c>
      <c r="E28" s="810"/>
      <c r="BU28" s="483"/>
      <c r="BV28" s="813" t="str">
        <f>B28</f>
        <v xml:space="preserve">Base Year </v>
      </c>
      <c r="BW28" s="813" t="str">
        <f>C28</f>
        <v xml:space="preserve">WITHOUT PROJECT
Forecast Year </v>
      </c>
      <c r="BX28" s="813" t="str">
        <f>D28</f>
        <v>WITH PROJECT 
Forecast Year</v>
      </c>
      <c r="BY28" s="814"/>
      <c r="BZ28" s="815" t="str">
        <f>C28</f>
        <v xml:space="preserve">WITHOUT PROJECT
Forecast Year </v>
      </c>
      <c r="CA28" s="815" t="str">
        <f>D28</f>
        <v>WITH PROJECT 
Forecast Year</v>
      </c>
    </row>
    <row r="29" spans="1:89" x14ac:dyDescent="0.3">
      <c r="A29" s="816"/>
      <c r="B29" s="606">
        <v>2016</v>
      </c>
      <c r="C29" s="606">
        <f>$B$12</f>
        <v>2045</v>
      </c>
      <c r="D29" s="606">
        <f>$B$12</f>
        <v>2045</v>
      </c>
      <c r="E29" s="810"/>
      <c r="BU29" s="483"/>
      <c r="BV29" s="817"/>
      <c r="BW29" s="817"/>
      <c r="BX29" s="817"/>
      <c r="BY29" s="814"/>
      <c r="BZ29" s="814"/>
      <c r="CA29" s="814"/>
    </row>
    <row r="30" spans="1:89" x14ac:dyDescent="0.3">
      <c r="A30" s="818" t="s">
        <v>2545</v>
      </c>
      <c r="B30" s="607"/>
      <c r="C30" s="607"/>
      <c r="D30" s="607"/>
      <c r="E30" s="810"/>
      <c r="BU30" s="483"/>
      <c r="BV30" s="817"/>
      <c r="BW30" s="817"/>
      <c r="BX30" s="817"/>
      <c r="BY30" s="814"/>
      <c r="BZ30" s="819"/>
      <c r="CA30" s="819"/>
    </row>
    <row r="31" spans="1:89" x14ac:dyDescent="0.3">
      <c r="A31" s="820" t="s">
        <v>9111</v>
      </c>
      <c r="B31" s="477">
        <f>TDMData!C5</f>
        <v>72646.075999999986</v>
      </c>
      <c r="C31" s="477">
        <f>TDMData!D5</f>
        <v>86615.793973499589</v>
      </c>
      <c r="D31" s="477">
        <f>TDMData!E5</f>
        <v>86615.793973499589</v>
      </c>
      <c r="E31" s="821"/>
      <c r="L31" s="822"/>
      <c r="BU31" s="483"/>
      <c r="BV31" s="823">
        <f>IF(B32=0,"n/a",B31/B32)</f>
        <v>61.149272274060309</v>
      </c>
      <c r="BW31" s="823">
        <f>IF(C32=0,"n/a",C31/C32)</f>
        <v>61.318056050563712</v>
      </c>
      <c r="BX31" s="823">
        <f>IF(D32=0,"n/a",D31/D32)</f>
        <v>61.81957332936463</v>
      </c>
      <c r="BY31" s="814"/>
      <c r="BZ31" s="824">
        <f>(C31/$B31)^(1/(C$29-$B$29))-1</f>
        <v>6.0833530703183758E-3</v>
      </c>
      <c r="CA31" s="824">
        <f>(D31/$B31)^(1/(D$29-$B$29))-1</f>
        <v>6.0833530703183758E-3</v>
      </c>
    </row>
    <row r="32" spans="1:89" x14ac:dyDescent="0.3">
      <c r="A32" s="825" t="s">
        <v>9133</v>
      </c>
      <c r="B32" s="477">
        <f>TDMData!C6</f>
        <v>1188.0121103389918</v>
      </c>
      <c r="C32" s="477">
        <f>TDMData!D6</f>
        <v>1412.565882748713</v>
      </c>
      <c r="D32" s="477">
        <f>TDMData!E6</f>
        <v>1401.1063051507122</v>
      </c>
      <c r="E32" s="826">
        <f>BV31</f>
        <v>61.149272274060309</v>
      </c>
      <c r="F32" s="826">
        <f t="shared" ref="F32:G32" si="2">BW31</f>
        <v>61.318056050563712</v>
      </c>
      <c r="G32" s="826">
        <f t="shared" si="2"/>
        <v>61.81957332936463</v>
      </c>
      <c r="L32" s="822"/>
      <c r="BU32" s="483"/>
      <c r="BV32" s="827"/>
      <c r="BW32" s="827"/>
      <c r="BX32" s="827"/>
      <c r="BY32" s="814"/>
      <c r="BZ32" s="824">
        <f>(C32/$B32)^(1/(C$29-$B$29))-1</f>
        <v>5.9877314600635945E-3</v>
      </c>
      <c r="CA32" s="824">
        <f>(D32/$B32)^(1/(D$29-$B$29))-1</f>
        <v>5.7052036499098957E-3</v>
      </c>
    </row>
    <row r="33" spans="1:89" x14ac:dyDescent="0.3">
      <c r="A33" s="818" t="s">
        <v>2592</v>
      </c>
      <c r="B33" s="828"/>
      <c r="C33" s="828"/>
      <c r="D33" s="828"/>
      <c r="E33" s="826"/>
      <c r="F33" s="826"/>
      <c r="G33" s="826"/>
      <c r="L33" s="822"/>
      <c r="BU33" s="483"/>
      <c r="BV33" s="827"/>
      <c r="BW33" s="827"/>
      <c r="BX33" s="827"/>
      <c r="BY33" s="814"/>
      <c r="BZ33" s="814"/>
      <c r="CA33" s="814"/>
    </row>
    <row r="34" spans="1:89" x14ac:dyDescent="0.3">
      <c r="A34" s="820" t="s">
        <v>9111</v>
      </c>
      <c r="B34" s="477">
        <f>TDMData!C8</f>
        <v>42812.923999999999</v>
      </c>
      <c r="C34" s="477">
        <f>TDMData!D8</f>
        <v>51038.258705991146</v>
      </c>
      <c r="D34" s="477">
        <f>TDMData!E8</f>
        <v>51038.258705991146</v>
      </c>
      <c r="E34" s="826"/>
      <c r="F34" s="826"/>
      <c r="G34" s="826"/>
      <c r="L34" s="822"/>
      <c r="BU34" s="483"/>
      <c r="BV34" s="823">
        <f>IF(B35=0,"n/a",B34/B35)</f>
        <v>61.109072580351842</v>
      </c>
      <c r="BW34" s="823">
        <f>IF(C35=0,"n/a",C34/C35)</f>
        <v>61.278990746249839</v>
      </c>
      <c r="BX34" s="823">
        <f>IF(D35=0,"n/a",D34/D35)</f>
        <v>61.780561721824576</v>
      </c>
      <c r="BY34" s="814"/>
      <c r="BZ34" s="824">
        <f>(C34/$B34)^(1/(C$29-$B$29))-1</f>
        <v>6.0782429206405197E-3</v>
      </c>
      <c r="CA34" s="824">
        <f>(D34/$B34)^(1/(D$29-$B$29))-1</f>
        <v>6.0782429206405197E-3</v>
      </c>
    </row>
    <row r="35" spans="1:89" x14ac:dyDescent="0.3">
      <c r="A35" s="825" t="s">
        <v>9133</v>
      </c>
      <c r="B35" s="477">
        <f>TDMData!C9</f>
        <v>700.59849040755148</v>
      </c>
      <c r="C35" s="477">
        <f>TDMData!D9</f>
        <v>832.88347416385272</v>
      </c>
      <c r="D35" s="477">
        <f>TDMData!E9</f>
        <v>826.12163573063458</v>
      </c>
      <c r="E35" s="826">
        <f>BV34</f>
        <v>61.109072580351842</v>
      </c>
      <c r="F35" s="826">
        <f t="shared" ref="F35" si="3">BW34</f>
        <v>61.278990746249839</v>
      </c>
      <c r="G35" s="826">
        <f t="shared" ref="G35" si="4">BX34</f>
        <v>61.780561721824576</v>
      </c>
      <c r="L35" s="822"/>
      <c r="BU35" s="483"/>
      <c r="BV35" s="827"/>
      <c r="BW35" s="827"/>
      <c r="BX35" s="827"/>
      <c r="BY35" s="814"/>
      <c r="BZ35" s="824">
        <f>(C35/$B35)^(1/(C$29-$B$29))-1</f>
        <v>5.9819168174155557E-3</v>
      </c>
      <c r="CA35" s="824">
        <f>(D35/$B35)^(1/(D$29-$B$29))-1</f>
        <v>5.6991811457058894E-3</v>
      </c>
    </row>
    <row r="36" spans="1:89" x14ac:dyDescent="0.3">
      <c r="A36" s="829" t="s">
        <v>8916</v>
      </c>
      <c r="B36" s="830"/>
      <c r="C36" s="831"/>
      <c r="D36" s="831"/>
      <c r="E36" s="831"/>
      <c r="F36" s="832"/>
      <c r="G36" s="832"/>
      <c r="H36" s="832"/>
      <c r="I36" s="130"/>
      <c r="J36" s="130"/>
      <c r="K36" s="130"/>
      <c r="BU36" s="483"/>
    </row>
    <row r="37" spans="1:89" x14ac:dyDescent="0.3">
      <c r="A37" s="820" t="s">
        <v>64</v>
      </c>
      <c r="B37" s="754" t="s">
        <v>1673</v>
      </c>
      <c r="C37" s="831"/>
      <c r="D37" s="831"/>
      <c r="E37" s="831"/>
      <c r="F37" s="833"/>
      <c r="G37" s="833"/>
      <c r="H37" s="833"/>
      <c r="I37" s="130"/>
      <c r="J37" s="130"/>
      <c r="K37" s="130"/>
      <c r="BU37" s="483"/>
      <c r="BV37" s="800" t="s">
        <v>1672</v>
      </c>
      <c r="BW37" s="800" t="s">
        <v>1673</v>
      </c>
    </row>
    <row r="38" spans="1:89" x14ac:dyDescent="0.3">
      <c r="A38" s="820" t="s">
        <v>8799</v>
      </c>
      <c r="B38" s="1138">
        <v>60</v>
      </c>
      <c r="C38" s="834"/>
      <c r="D38" s="834"/>
      <c r="E38" s="831"/>
      <c r="F38" s="835"/>
      <c r="G38" s="835"/>
      <c r="H38" s="835"/>
      <c r="BU38" s="483"/>
    </row>
    <row r="39" spans="1:89" hidden="1" x14ac:dyDescent="0.3">
      <c r="A39" s="755" t="s">
        <v>9190</v>
      </c>
      <c r="B39" s="756" t="s">
        <v>178</v>
      </c>
      <c r="C39" s="834"/>
      <c r="D39" s="834"/>
      <c r="E39" s="831"/>
      <c r="F39" s="835"/>
      <c r="G39" s="835"/>
      <c r="H39" s="835"/>
      <c r="BU39" s="483"/>
      <c r="BV39" s="800" t="s">
        <v>177</v>
      </c>
      <c r="BW39" s="800" t="s">
        <v>178</v>
      </c>
    </row>
    <row r="40" spans="1:89" x14ac:dyDescent="0.3">
      <c r="A40" s="109"/>
      <c r="B40" s="836"/>
      <c r="C40" s="831"/>
      <c r="D40" s="831"/>
      <c r="E40" s="831"/>
      <c r="F40" s="835"/>
      <c r="G40" s="835"/>
      <c r="H40" s="835"/>
      <c r="BU40" s="483"/>
    </row>
    <row r="41" spans="1:89" hidden="1" x14ac:dyDescent="0.3">
      <c r="A41" s="243" t="s">
        <v>8931</v>
      </c>
      <c r="BU41" s="483"/>
    </row>
    <row r="42" spans="1:89" hidden="1" x14ac:dyDescent="0.3">
      <c r="A42" s="837" t="s">
        <v>9280</v>
      </c>
      <c r="B42" s="837"/>
      <c r="BU42" s="483"/>
    </row>
    <row r="43" spans="1:89" hidden="1" x14ac:dyDescent="0.3">
      <c r="A43" s="838" t="s">
        <v>9136</v>
      </c>
      <c r="B43" s="913"/>
      <c r="BU43" s="483"/>
    </row>
    <row r="44" spans="1:89" hidden="1" x14ac:dyDescent="0.3">
      <c r="A44" s="839" t="s">
        <v>9307</v>
      </c>
      <c r="B44" s="914" t="s">
        <v>178</v>
      </c>
      <c r="BU44" s="483"/>
      <c r="BV44" s="800" t="s">
        <v>177</v>
      </c>
      <c r="BW44" s="800" t="s">
        <v>178</v>
      </c>
      <c r="BX44" s="840">
        <f>IF(B44=BV44,1,0)</f>
        <v>0</v>
      </c>
    </row>
    <row r="45" spans="1:89" hidden="1" x14ac:dyDescent="0.3">
      <c r="A45" s="243"/>
      <c r="BU45" s="483"/>
    </row>
    <row r="46" spans="1:89" s="147" customFormat="1" hidden="1" x14ac:dyDescent="0.3">
      <c r="A46" s="841" t="s">
        <v>9097</v>
      </c>
      <c r="B46" s="842" t="s">
        <v>8933</v>
      </c>
      <c r="C46" s="842" t="s">
        <v>8934</v>
      </c>
      <c r="D46" s="843"/>
      <c r="E46" s="843"/>
      <c r="H46" s="843"/>
      <c r="I46" s="843"/>
      <c r="BU46" s="484"/>
      <c r="BV46" s="800"/>
      <c r="BW46" s="800"/>
      <c r="BX46" s="800"/>
      <c r="BY46" s="800"/>
      <c r="BZ46" s="800"/>
      <c r="CA46" s="800"/>
      <c r="CB46" s="801"/>
      <c r="CC46" s="801"/>
      <c r="CD46" s="801"/>
      <c r="CE46" s="801"/>
      <c r="CF46" s="801"/>
      <c r="CG46" s="801"/>
      <c r="CH46" s="801"/>
      <c r="CI46" s="801"/>
      <c r="CJ46" s="801"/>
      <c r="CK46" s="801"/>
    </row>
    <row r="47" spans="1:89" s="147" customFormat="1" hidden="1" x14ac:dyDescent="0.3">
      <c r="A47" s="844" t="s">
        <v>8828</v>
      </c>
      <c r="B47" s="845"/>
      <c r="C47" s="845"/>
      <c r="D47" s="843"/>
      <c r="I47" s="843"/>
      <c r="BU47" s="484"/>
      <c r="BV47" s="800"/>
      <c r="BW47" s="800"/>
      <c r="BX47" s="800"/>
      <c r="BY47" s="800"/>
      <c r="BZ47" s="800"/>
      <c r="CA47" s="800"/>
      <c r="CB47" s="801"/>
      <c r="CC47" s="801"/>
      <c r="CD47" s="801"/>
      <c r="CE47" s="801"/>
      <c r="CF47" s="801"/>
      <c r="CG47" s="801"/>
      <c r="CH47" s="801"/>
      <c r="CI47" s="801"/>
      <c r="CJ47" s="801"/>
      <c r="CK47" s="801"/>
    </row>
    <row r="48" spans="1:89" s="147" customFormat="1" hidden="1" x14ac:dyDescent="0.3">
      <c r="A48" s="846" t="s">
        <v>9094</v>
      </c>
      <c r="B48" s="749"/>
      <c r="C48" s="750"/>
      <c r="D48" s="843"/>
      <c r="I48" s="843"/>
      <c r="BU48" s="484"/>
      <c r="BV48" s="800"/>
      <c r="BW48" s="800"/>
      <c r="BX48" s="800"/>
      <c r="BY48" s="800"/>
      <c r="BZ48" s="800"/>
      <c r="CA48" s="800"/>
      <c r="CB48" s="801"/>
      <c r="CC48" s="801"/>
      <c r="CD48" s="801"/>
      <c r="CE48" s="801"/>
      <c r="CF48" s="801"/>
      <c r="CG48" s="801"/>
      <c r="CH48" s="801"/>
      <c r="CI48" s="801"/>
      <c r="CJ48" s="801"/>
      <c r="CK48" s="801"/>
    </row>
    <row r="49" spans="1:89" s="147" customFormat="1" hidden="1" x14ac:dyDescent="0.3">
      <c r="A49" s="846" t="s">
        <v>9087</v>
      </c>
      <c r="B49" s="845"/>
      <c r="C49" s="847">
        <f>C48-B48</f>
        <v>0</v>
      </c>
      <c r="D49" s="843"/>
      <c r="I49" s="843"/>
      <c r="BU49" s="484"/>
      <c r="BV49" s="848" t="s">
        <v>8918</v>
      </c>
      <c r="BW49" s="849">
        <f>C49</f>
        <v>0</v>
      </c>
      <c r="BX49" s="800"/>
      <c r="BY49" s="800"/>
      <c r="BZ49" s="800"/>
      <c r="CA49" s="800"/>
      <c r="CB49" s="801"/>
      <c r="CC49" s="801"/>
      <c r="CD49" s="801"/>
      <c r="CE49" s="801"/>
      <c r="CF49" s="801"/>
      <c r="CG49" s="801"/>
      <c r="CH49" s="801"/>
      <c r="CI49" s="801"/>
      <c r="CJ49" s="801"/>
      <c r="CK49" s="801"/>
    </row>
    <row r="50" spans="1:89" s="147" customFormat="1" hidden="1" x14ac:dyDescent="0.3">
      <c r="A50" s="846" t="s">
        <v>8829</v>
      </c>
      <c r="B50" s="845"/>
      <c r="C50" s="751"/>
      <c r="D50" s="843"/>
      <c r="BU50" s="484"/>
      <c r="BV50" s="848" t="s">
        <v>8919</v>
      </c>
      <c r="BW50" s="840">
        <f>BW49*C50</f>
        <v>0</v>
      </c>
      <c r="BX50" s="800"/>
      <c r="BY50" s="800"/>
      <c r="BZ50" s="800"/>
      <c r="CA50" s="800"/>
      <c r="CB50" s="801"/>
      <c r="CC50" s="801"/>
      <c r="CD50" s="801"/>
      <c r="CE50" s="801"/>
      <c r="CF50" s="801"/>
      <c r="CG50" s="801"/>
      <c r="CH50" s="801"/>
      <c r="CI50" s="801"/>
      <c r="CJ50" s="801"/>
      <c r="CK50" s="801"/>
    </row>
    <row r="51" spans="1:89" s="147" customFormat="1" hidden="1" x14ac:dyDescent="0.3">
      <c r="A51" s="846" t="s">
        <v>9088</v>
      </c>
      <c r="B51" s="845"/>
      <c r="C51" s="847">
        <f>IFERROR(C49/2*C50+C49*(1-C50),"n/a")</f>
        <v>0</v>
      </c>
      <c r="D51" s="843"/>
      <c r="BU51" s="484"/>
      <c r="BV51" s="848" t="s">
        <v>8920</v>
      </c>
      <c r="BW51" s="849">
        <f>BW49-BW50</f>
        <v>0</v>
      </c>
      <c r="BX51" s="800"/>
      <c r="BY51" s="800"/>
      <c r="BZ51" s="800"/>
      <c r="CA51" s="800"/>
      <c r="CB51" s="801"/>
      <c r="CC51" s="801"/>
      <c r="CD51" s="801"/>
      <c r="CE51" s="801"/>
      <c r="CF51" s="801"/>
      <c r="CG51" s="801"/>
      <c r="CH51" s="801"/>
      <c r="CI51" s="801"/>
      <c r="CJ51" s="801"/>
      <c r="CK51" s="801"/>
    </row>
    <row r="52" spans="1:89" s="147" customFormat="1" hidden="1" x14ac:dyDescent="0.3">
      <c r="A52" s="846" t="s">
        <v>9089</v>
      </c>
      <c r="B52" s="845"/>
      <c r="C52" s="751"/>
      <c r="D52" s="843"/>
      <c r="BU52" s="484"/>
      <c r="BV52" s="850"/>
      <c r="BW52" s="840"/>
      <c r="BX52" s="800"/>
      <c r="BY52" s="800"/>
      <c r="BZ52" s="800"/>
      <c r="CA52" s="800"/>
      <c r="CB52" s="801"/>
      <c r="CC52" s="801"/>
      <c r="CD52" s="801"/>
      <c r="CE52" s="801"/>
      <c r="CF52" s="801"/>
      <c r="CG52" s="801"/>
      <c r="CH52" s="801"/>
      <c r="CI52" s="801"/>
      <c r="CJ52" s="801"/>
      <c r="CK52" s="801"/>
    </row>
    <row r="53" spans="1:89" s="147" customFormat="1" hidden="1" x14ac:dyDescent="0.3">
      <c r="A53" s="844" t="s">
        <v>9090</v>
      </c>
      <c r="B53" s="751"/>
      <c r="C53" s="751"/>
      <c r="D53" s="843"/>
      <c r="BU53" s="484"/>
      <c r="BV53" s="848" t="s">
        <v>8921</v>
      </c>
      <c r="BW53" s="840">
        <f>BW50/2</f>
        <v>0</v>
      </c>
      <c r="BX53" s="800"/>
      <c r="BY53" s="800"/>
      <c r="BZ53" s="800"/>
      <c r="CA53" s="800"/>
      <c r="CB53" s="801"/>
      <c r="CC53" s="801"/>
      <c r="CD53" s="801"/>
      <c r="CE53" s="801"/>
      <c r="CF53" s="801"/>
      <c r="CG53" s="801"/>
      <c r="CH53" s="801"/>
      <c r="CI53" s="801"/>
      <c r="CJ53" s="801"/>
      <c r="CK53" s="801"/>
    </row>
    <row r="54" spans="1:89" s="147" customFormat="1" hidden="1" x14ac:dyDescent="0.3">
      <c r="A54" s="844" t="s">
        <v>9084</v>
      </c>
      <c r="B54" s="752"/>
      <c r="C54" s="752"/>
      <c r="D54" s="843"/>
      <c r="BU54" s="484"/>
      <c r="BV54" s="848" t="s">
        <v>8922</v>
      </c>
      <c r="BW54" s="849">
        <f>BW51</f>
        <v>0</v>
      </c>
      <c r="BX54" s="800"/>
      <c r="BY54" s="800"/>
      <c r="BZ54" s="800"/>
      <c r="CA54" s="800"/>
      <c r="CB54" s="801"/>
      <c r="CC54" s="801"/>
      <c r="CD54" s="801"/>
      <c r="CE54" s="801"/>
      <c r="CF54" s="801"/>
      <c r="CG54" s="801"/>
      <c r="CH54" s="801"/>
      <c r="CI54" s="801"/>
      <c r="CJ54" s="801"/>
      <c r="CK54" s="801"/>
    </row>
    <row r="55" spans="1:89" s="147" customFormat="1" hidden="1" x14ac:dyDescent="0.3">
      <c r="A55" s="844" t="s">
        <v>9086</v>
      </c>
      <c r="B55" s="845"/>
      <c r="C55" s="751"/>
      <c r="D55" s="843"/>
      <c r="BU55" s="484"/>
      <c r="BV55" s="850"/>
      <c r="BW55" s="840"/>
      <c r="BX55" s="800"/>
      <c r="BY55" s="800"/>
      <c r="BZ55" s="800"/>
      <c r="CA55" s="800"/>
      <c r="CB55" s="801"/>
      <c r="CC55" s="801"/>
      <c r="CD55" s="801"/>
      <c r="CE55" s="801"/>
      <c r="CF55" s="801"/>
      <c r="CG55" s="801"/>
      <c r="CH55" s="801"/>
      <c r="CI55" s="801"/>
      <c r="CJ55" s="801"/>
      <c r="CK55" s="801"/>
    </row>
    <row r="56" spans="1:89" s="147" customFormat="1" hidden="1" x14ac:dyDescent="0.3">
      <c r="A56" s="851" t="s">
        <v>9085</v>
      </c>
      <c r="B56" s="845"/>
      <c r="C56" s="845"/>
      <c r="D56" s="843"/>
      <c r="BU56" s="484"/>
      <c r="BV56" s="848" t="s">
        <v>8923</v>
      </c>
      <c r="BW56" s="852">
        <f>IFERROR(BW53/SUM(BW$53:BW$54),0)</f>
        <v>0</v>
      </c>
      <c r="BX56" s="800"/>
      <c r="BY56" s="800"/>
      <c r="BZ56" s="800"/>
      <c r="CA56" s="800"/>
      <c r="CB56" s="801"/>
      <c r="CC56" s="801"/>
      <c r="CD56" s="801"/>
      <c r="CE56" s="801"/>
      <c r="CF56" s="801"/>
      <c r="CG56" s="801"/>
      <c r="CH56" s="801"/>
      <c r="CI56" s="801"/>
      <c r="CJ56" s="801"/>
      <c r="CK56" s="801"/>
    </row>
    <row r="57" spans="1:89" s="147" customFormat="1" hidden="1" x14ac:dyDescent="0.3">
      <c r="A57" s="846" t="s">
        <v>9091</v>
      </c>
      <c r="B57" s="845"/>
      <c r="C57" s="751"/>
      <c r="D57" s="843"/>
      <c r="BU57" s="484"/>
      <c r="BV57" s="848" t="s">
        <v>8924</v>
      </c>
      <c r="BW57" s="852">
        <f>IFERROR(BW54/SUM(BW$53:BW$54),0)</f>
        <v>0</v>
      </c>
      <c r="BX57" s="800"/>
      <c r="BY57" s="800"/>
      <c r="BZ57" s="800"/>
      <c r="CA57" s="800"/>
      <c r="CB57" s="801"/>
      <c r="CC57" s="801"/>
      <c r="CD57" s="801"/>
      <c r="CE57" s="801"/>
      <c r="CF57" s="801"/>
      <c r="CG57" s="801"/>
      <c r="CH57" s="801"/>
      <c r="CI57" s="801"/>
      <c r="CJ57" s="801"/>
      <c r="CK57" s="801"/>
    </row>
    <row r="58" spans="1:89" s="147" customFormat="1" hidden="1" x14ac:dyDescent="0.3">
      <c r="A58" s="846" t="s">
        <v>9092</v>
      </c>
      <c r="B58" s="845"/>
      <c r="C58" s="751"/>
      <c r="D58" s="843"/>
      <c r="BU58" s="484"/>
      <c r="BV58" s="800"/>
      <c r="BW58" s="800"/>
      <c r="BX58" s="800"/>
      <c r="BY58" s="800"/>
      <c r="BZ58" s="800"/>
      <c r="CA58" s="800"/>
      <c r="CB58" s="801"/>
      <c r="CC58" s="801"/>
      <c r="CD58" s="801"/>
      <c r="CE58" s="801"/>
      <c r="CF58" s="801"/>
      <c r="CG58" s="801"/>
      <c r="CH58" s="801"/>
      <c r="CI58" s="801"/>
      <c r="CJ58" s="801"/>
      <c r="CK58" s="801"/>
    </row>
    <row r="59" spans="1:89" s="147" customFormat="1" hidden="1" x14ac:dyDescent="0.3">
      <c r="A59" s="853" t="s">
        <v>9093</v>
      </c>
      <c r="B59" s="854"/>
      <c r="C59" s="753"/>
      <c r="D59" s="843"/>
      <c r="H59" s="843"/>
      <c r="I59" s="843"/>
      <c r="BU59" s="484"/>
      <c r="BV59" s="800"/>
      <c r="BW59" s="800"/>
      <c r="BX59" s="800"/>
      <c r="BY59" s="800"/>
      <c r="BZ59" s="800"/>
      <c r="CA59" s="800"/>
      <c r="CB59" s="801"/>
      <c r="CC59" s="801"/>
      <c r="CD59" s="801"/>
      <c r="CE59" s="801"/>
      <c r="CF59" s="801"/>
      <c r="CG59" s="801"/>
      <c r="CH59" s="801"/>
      <c r="CI59" s="801"/>
      <c r="CJ59" s="801"/>
      <c r="CK59" s="801"/>
    </row>
    <row r="60" spans="1:89" hidden="1" x14ac:dyDescent="0.3">
      <c r="A60" s="851" t="s">
        <v>8830</v>
      </c>
      <c r="B60" s="1300" t="s">
        <v>9135</v>
      </c>
      <c r="C60" s="1300"/>
      <c r="D60" s="843"/>
      <c r="H60" s="855"/>
      <c r="I60" s="855"/>
      <c r="BU60" s="483"/>
    </row>
    <row r="61" spans="1:89" hidden="1" x14ac:dyDescent="0.3">
      <c r="A61" s="846" t="s">
        <v>8831</v>
      </c>
      <c r="B61" s="915" t="s">
        <v>177</v>
      </c>
      <c r="C61" s="915" t="s">
        <v>178</v>
      </c>
      <c r="D61" s="843"/>
      <c r="BU61" s="483"/>
      <c r="BV61" s="800" t="s">
        <v>177</v>
      </c>
      <c r="BW61" s="800" t="s">
        <v>178</v>
      </c>
      <c r="BX61" s="840" t="s">
        <v>8832</v>
      </c>
      <c r="BY61" s="840">
        <f>IFERROR(MATCH("Yes",B61:B67,0),1)</f>
        <v>1</v>
      </c>
      <c r="BZ61" s="840" t="str">
        <f ca="1">OFFSET($A$60,BY61,0)</f>
        <v>No bicycle facility</v>
      </c>
    </row>
    <row r="62" spans="1:89" hidden="1" x14ac:dyDescent="0.3">
      <c r="A62" s="846" t="s">
        <v>8833</v>
      </c>
      <c r="B62" s="915" t="s">
        <v>178</v>
      </c>
      <c r="C62" s="915" t="s">
        <v>178</v>
      </c>
      <c r="D62" s="843"/>
      <c r="BU62" s="483"/>
      <c r="BV62" s="800" t="s">
        <v>177</v>
      </c>
      <c r="BW62" s="800" t="s">
        <v>178</v>
      </c>
      <c r="BX62" s="840" t="s">
        <v>8834</v>
      </c>
      <c r="BY62" s="840">
        <f>IFERROR(MATCH("Yes",C61:C67,0),1)</f>
        <v>1</v>
      </c>
      <c r="BZ62" s="840" t="str">
        <f ca="1">OFFSET($A$60,BY62,0)</f>
        <v>No bicycle facility</v>
      </c>
    </row>
    <row r="63" spans="1:89" hidden="1" x14ac:dyDescent="0.3">
      <c r="A63" s="846" t="s">
        <v>8835</v>
      </c>
      <c r="B63" s="915" t="s">
        <v>178</v>
      </c>
      <c r="C63" s="915" t="s">
        <v>178</v>
      </c>
      <c r="D63" s="843"/>
      <c r="BU63" s="483"/>
      <c r="BV63" s="800" t="s">
        <v>177</v>
      </c>
      <c r="BW63" s="800" t="s">
        <v>178</v>
      </c>
      <c r="BX63" s="850"/>
      <c r="BY63" s="850"/>
      <c r="BZ63" s="850"/>
    </row>
    <row r="64" spans="1:89" hidden="1" x14ac:dyDescent="0.3">
      <c r="A64" s="846" t="s">
        <v>8836</v>
      </c>
      <c r="B64" s="915" t="s">
        <v>178</v>
      </c>
      <c r="C64" s="915" t="s">
        <v>178</v>
      </c>
      <c r="D64" s="843"/>
      <c r="BU64" s="483"/>
      <c r="BV64" s="800" t="s">
        <v>177</v>
      </c>
      <c r="BW64" s="800" t="s">
        <v>178</v>
      </c>
      <c r="BX64" s="850"/>
      <c r="BY64" s="850"/>
      <c r="BZ64" s="850"/>
    </row>
    <row r="65" spans="1:78" hidden="1" x14ac:dyDescent="0.3">
      <c r="A65" s="846" t="s">
        <v>8837</v>
      </c>
      <c r="B65" s="915" t="s">
        <v>178</v>
      </c>
      <c r="C65" s="915" t="s">
        <v>178</v>
      </c>
      <c r="D65" s="843"/>
      <c r="BU65" s="483"/>
      <c r="BV65" s="800" t="s">
        <v>177</v>
      </c>
      <c r="BW65" s="800" t="s">
        <v>178</v>
      </c>
      <c r="BX65" s="850"/>
      <c r="BY65" s="850"/>
      <c r="BZ65" s="850"/>
    </row>
    <row r="66" spans="1:78" hidden="1" x14ac:dyDescent="0.3">
      <c r="A66" s="846" t="s">
        <v>8838</v>
      </c>
      <c r="B66" s="915" t="s">
        <v>178</v>
      </c>
      <c r="C66" s="915" t="s">
        <v>178</v>
      </c>
      <c r="D66" s="843"/>
      <c r="BU66" s="483"/>
      <c r="BV66" s="800" t="s">
        <v>177</v>
      </c>
      <c r="BW66" s="800" t="s">
        <v>178</v>
      </c>
      <c r="BX66" s="850"/>
      <c r="BY66" s="850"/>
      <c r="BZ66" s="850"/>
    </row>
    <row r="67" spans="1:78" hidden="1" x14ac:dyDescent="0.3">
      <c r="A67" s="856" t="s">
        <v>1689</v>
      </c>
      <c r="B67" s="916" t="s">
        <v>178</v>
      </c>
      <c r="C67" s="916" t="s">
        <v>178</v>
      </c>
      <c r="D67" s="843"/>
      <c r="BU67" s="483"/>
      <c r="BV67" s="800" t="s">
        <v>177</v>
      </c>
      <c r="BW67" s="800" t="s">
        <v>178</v>
      </c>
      <c r="BX67" s="850"/>
      <c r="BY67" s="850"/>
      <c r="BZ67" s="850"/>
    </row>
    <row r="68" spans="1:78" hidden="1" x14ac:dyDescent="0.3">
      <c r="A68" s="843"/>
      <c r="B68" s="857"/>
      <c r="C68" s="857"/>
      <c r="D68" s="843"/>
      <c r="BU68" s="483"/>
      <c r="BV68" s="850"/>
      <c r="BW68" s="850"/>
      <c r="BX68" s="850"/>
      <c r="BY68" s="850"/>
      <c r="BZ68" s="850"/>
    </row>
    <row r="69" spans="1:78" hidden="1" x14ac:dyDescent="0.3">
      <c r="A69" s="841" t="s">
        <v>9096</v>
      </c>
      <c r="B69" s="842" t="s">
        <v>8933</v>
      </c>
      <c r="C69" s="842" t="s">
        <v>8934</v>
      </c>
      <c r="D69" s="843"/>
      <c r="BU69" s="483"/>
      <c r="BV69" s="850"/>
      <c r="BW69" s="850"/>
      <c r="BX69" s="850"/>
      <c r="BY69" s="850"/>
      <c r="BZ69" s="850"/>
    </row>
    <row r="70" spans="1:78" hidden="1" x14ac:dyDescent="0.3">
      <c r="A70" s="844" t="s">
        <v>8828</v>
      </c>
      <c r="B70" s="845"/>
      <c r="C70" s="845"/>
      <c r="D70" s="843"/>
      <c r="BU70" s="483"/>
      <c r="BV70" s="850"/>
      <c r="BW70" s="850"/>
      <c r="BX70" s="850"/>
      <c r="BY70" s="850"/>
      <c r="BZ70" s="850"/>
    </row>
    <row r="71" spans="1:78" hidden="1" x14ac:dyDescent="0.3">
      <c r="A71" s="846" t="s">
        <v>9095</v>
      </c>
      <c r="B71" s="749"/>
      <c r="C71" s="750"/>
      <c r="D71" s="843"/>
      <c r="BU71" s="483"/>
      <c r="BV71" s="850"/>
      <c r="BW71" s="850"/>
      <c r="BX71" s="850"/>
      <c r="BY71" s="850"/>
      <c r="BZ71" s="850"/>
    </row>
    <row r="72" spans="1:78" hidden="1" x14ac:dyDescent="0.3">
      <c r="A72" s="846" t="s">
        <v>9087</v>
      </c>
      <c r="B72" s="845"/>
      <c r="C72" s="847">
        <f>C71-B71</f>
        <v>0</v>
      </c>
      <c r="D72" s="843"/>
      <c r="BU72" s="483"/>
      <c r="BV72" s="848" t="s">
        <v>8918</v>
      </c>
      <c r="BW72" s="849">
        <f>C72</f>
        <v>0</v>
      </c>
      <c r="BX72" s="850"/>
      <c r="BY72" s="850"/>
      <c r="BZ72" s="850"/>
    </row>
    <row r="73" spans="1:78" hidden="1" x14ac:dyDescent="0.3">
      <c r="A73" s="846" t="s">
        <v>8829</v>
      </c>
      <c r="B73" s="845"/>
      <c r="C73" s="751"/>
      <c r="D73" s="843"/>
      <c r="BU73" s="483"/>
      <c r="BV73" s="848" t="s">
        <v>8919</v>
      </c>
      <c r="BW73" s="840">
        <f>BW72*C73</f>
        <v>0</v>
      </c>
      <c r="BX73" s="850"/>
      <c r="BY73" s="850"/>
      <c r="BZ73" s="850"/>
    </row>
    <row r="74" spans="1:78" hidden="1" x14ac:dyDescent="0.3">
      <c r="A74" s="846" t="s">
        <v>9088</v>
      </c>
      <c r="B74" s="845"/>
      <c r="C74" s="847">
        <f>IFERROR(C72/2*C73+C72*(1-C73),"n/a")</f>
        <v>0</v>
      </c>
      <c r="D74" s="843"/>
      <c r="BU74" s="483"/>
      <c r="BV74" s="848" t="s">
        <v>8920</v>
      </c>
      <c r="BW74" s="849">
        <f>BW72-BW73</f>
        <v>0</v>
      </c>
      <c r="BX74" s="850"/>
      <c r="BY74" s="850"/>
      <c r="BZ74" s="850"/>
    </row>
    <row r="75" spans="1:78" hidden="1" x14ac:dyDescent="0.3">
      <c r="A75" s="846" t="s">
        <v>9089</v>
      </c>
      <c r="B75" s="845"/>
      <c r="C75" s="751"/>
      <c r="D75" s="843"/>
      <c r="BU75" s="483"/>
      <c r="BV75" s="850"/>
      <c r="BW75" s="840"/>
      <c r="BX75" s="850"/>
      <c r="BY75" s="850"/>
      <c r="BZ75" s="850"/>
    </row>
    <row r="76" spans="1:78" hidden="1" x14ac:dyDescent="0.3">
      <c r="A76" s="844" t="s">
        <v>9090</v>
      </c>
      <c r="B76" s="751"/>
      <c r="C76" s="751"/>
      <c r="D76" s="843"/>
      <c r="BU76" s="483"/>
      <c r="BV76" s="848" t="s">
        <v>8921</v>
      </c>
      <c r="BW76" s="840">
        <f>BW73/2</f>
        <v>0</v>
      </c>
      <c r="BX76" s="850"/>
      <c r="BY76" s="850"/>
      <c r="BZ76" s="850"/>
    </row>
    <row r="77" spans="1:78" hidden="1" x14ac:dyDescent="0.3">
      <c r="A77" s="844" t="s">
        <v>9084</v>
      </c>
      <c r="B77" s="752"/>
      <c r="C77" s="752"/>
      <c r="D77" s="843"/>
      <c r="BU77" s="483"/>
      <c r="BV77" s="848" t="s">
        <v>8922</v>
      </c>
      <c r="BW77" s="849">
        <f>BW74</f>
        <v>0</v>
      </c>
      <c r="BX77" s="850"/>
      <c r="BY77" s="850"/>
      <c r="BZ77" s="850"/>
    </row>
    <row r="78" spans="1:78" hidden="1" x14ac:dyDescent="0.3">
      <c r="A78" s="844" t="s">
        <v>9086</v>
      </c>
      <c r="B78" s="845"/>
      <c r="C78" s="751"/>
      <c r="D78" s="843"/>
      <c r="BU78" s="483"/>
      <c r="BV78" s="850"/>
      <c r="BW78" s="840"/>
      <c r="BX78" s="850"/>
      <c r="BY78" s="850"/>
      <c r="BZ78" s="850"/>
    </row>
    <row r="79" spans="1:78" hidden="1" x14ac:dyDescent="0.3">
      <c r="A79" s="851" t="s">
        <v>9085</v>
      </c>
      <c r="B79" s="845"/>
      <c r="C79" s="845"/>
      <c r="D79" s="843"/>
      <c r="BU79" s="483"/>
      <c r="BV79" s="848" t="s">
        <v>8923</v>
      </c>
      <c r="BW79" s="852">
        <f>IFERROR(BW76/SUM(BW$76:BW$77),0)</f>
        <v>0</v>
      </c>
      <c r="BX79" s="850"/>
      <c r="BY79" s="850"/>
      <c r="BZ79" s="850"/>
    </row>
    <row r="80" spans="1:78" hidden="1" x14ac:dyDescent="0.3">
      <c r="A80" s="846" t="s">
        <v>9091</v>
      </c>
      <c r="B80" s="845"/>
      <c r="C80" s="751"/>
      <c r="D80" s="843"/>
      <c r="BU80" s="483"/>
      <c r="BV80" s="848" t="s">
        <v>8924</v>
      </c>
      <c r="BW80" s="852">
        <f>IFERROR(BW77/SUM(BW$76:BW$77),0)</f>
        <v>0</v>
      </c>
      <c r="BX80" s="850"/>
      <c r="BY80" s="850"/>
      <c r="BZ80" s="850"/>
    </row>
    <row r="81" spans="1:81" hidden="1" x14ac:dyDescent="0.3">
      <c r="A81" s="846" t="s">
        <v>9092</v>
      </c>
      <c r="B81" s="845"/>
      <c r="C81" s="751"/>
      <c r="D81" s="843"/>
      <c r="BU81" s="483"/>
      <c r="BV81" s="850"/>
      <c r="BW81" s="850"/>
      <c r="BX81" s="850"/>
      <c r="BY81" s="850"/>
      <c r="BZ81" s="850"/>
    </row>
    <row r="82" spans="1:81" hidden="1" x14ac:dyDescent="0.3">
      <c r="A82" s="853" t="s">
        <v>9093</v>
      </c>
      <c r="B82" s="854"/>
      <c r="C82" s="753"/>
      <c r="D82" s="843"/>
      <c r="BU82" s="483"/>
      <c r="BV82" s="850"/>
      <c r="BW82" s="850"/>
      <c r="BX82" s="850"/>
      <c r="BY82" s="850"/>
      <c r="BZ82" s="850"/>
    </row>
    <row r="83" spans="1:81" hidden="1" x14ac:dyDescent="0.3">
      <c r="A83" s="851" t="s">
        <v>8839</v>
      </c>
      <c r="B83" s="858"/>
      <c r="C83" s="859" t="s">
        <v>8840</v>
      </c>
      <c r="D83" s="843"/>
      <c r="BU83" s="483"/>
      <c r="BV83" s="850"/>
      <c r="BW83" s="850"/>
      <c r="BX83" s="850"/>
      <c r="BY83" s="850"/>
      <c r="BZ83" s="850"/>
    </row>
    <row r="84" spans="1:81" hidden="1" x14ac:dyDescent="0.3">
      <c r="A84" s="846" t="s">
        <v>8842</v>
      </c>
      <c r="B84" s="858"/>
      <c r="C84" s="915" t="s">
        <v>178</v>
      </c>
      <c r="D84" s="843"/>
      <c r="BU84" s="483"/>
      <c r="BV84" s="800" t="s">
        <v>177</v>
      </c>
      <c r="BW84" s="800" t="s">
        <v>178</v>
      </c>
      <c r="BX84" s="840">
        <f t="shared" ref="BX84:BX89" si="5">IF(C84=$BV84,1,0)</f>
        <v>0</v>
      </c>
      <c r="BY84" s="850"/>
    </row>
    <row r="85" spans="1:81" hidden="1" x14ac:dyDescent="0.3">
      <c r="A85" s="846" t="s">
        <v>8843</v>
      </c>
      <c r="B85" s="858"/>
      <c r="C85" s="915" t="s">
        <v>178</v>
      </c>
      <c r="D85" s="843"/>
      <c r="BU85" s="483"/>
      <c r="BV85" s="800" t="s">
        <v>177</v>
      </c>
      <c r="BW85" s="800" t="s">
        <v>178</v>
      </c>
      <c r="BX85" s="840">
        <f t="shared" si="5"/>
        <v>0</v>
      </c>
      <c r="BY85" s="850"/>
    </row>
    <row r="86" spans="1:81" hidden="1" x14ac:dyDescent="0.3">
      <c r="A86" s="846" t="s">
        <v>8844</v>
      </c>
      <c r="B86" s="858"/>
      <c r="C86" s="915" t="s">
        <v>178</v>
      </c>
      <c r="D86" s="843"/>
      <c r="BU86" s="483"/>
      <c r="BV86" s="800" t="s">
        <v>177</v>
      </c>
      <c r="BW86" s="800" t="s">
        <v>178</v>
      </c>
      <c r="BX86" s="840">
        <f t="shared" si="5"/>
        <v>0</v>
      </c>
      <c r="BY86" s="850"/>
    </row>
    <row r="87" spans="1:81" hidden="1" x14ac:dyDescent="0.3">
      <c r="A87" s="846" t="s">
        <v>9360</v>
      </c>
      <c r="B87" s="858"/>
      <c r="C87" s="915" t="s">
        <v>178</v>
      </c>
      <c r="D87" s="843"/>
      <c r="BU87" s="483"/>
      <c r="BV87" s="800" t="s">
        <v>177</v>
      </c>
      <c r="BW87" s="800" t="s">
        <v>178</v>
      </c>
      <c r="BX87" s="840">
        <f t="shared" si="5"/>
        <v>0</v>
      </c>
      <c r="BY87" s="850"/>
    </row>
    <row r="88" spans="1:81" hidden="1" x14ac:dyDescent="0.3">
      <c r="A88" s="846" t="s">
        <v>8845</v>
      </c>
      <c r="B88" s="858"/>
      <c r="C88" s="915" t="s">
        <v>178</v>
      </c>
      <c r="D88" s="843"/>
      <c r="BU88" s="483"/>
      <c r="BV88" s="800" t="s">
        <v>177</v>
      </c>
      <c r="BW88" s="800" t="s">
        <v>178</v>
      </c>
      <c r="BX88" s="840">
        <f t="shared" si="5"/>
        <v>0</v>
      </c>
      <c r="BY88" s="850"/>
    </row>
    <row r="89" spans="1:81" hidden="1" x14ac:dyDescent="0.3">
      <c r="A89" s="856" t="s">
        <v>8841</v>
      </c>
      <c r="B89" s="860"/>
      <c r="C89" s="916" t="s">
        <v>178</v>
      </c>
      <c r="D89" s="843"/>
      <c r="BU89" s="483"/>
      <c r="BV89" s="800" t="s">
        <v>177</v>
      </c>
      <c r="BW89" s="800" t="s">
        <v>178</v>
      </c>
      <c r="BX89" s="840">
        <f t="shared" si="5"/>
        <v>0</v>
      </c>
      <c r="BY89" s="850"/>
    </row>
    <row r="90" spans="1:81" hidden="1" x14ac:dyDescent="0.3">
      <c r="A90" s="331"/>
      <c r="B90" s="331"/>
      <c r="C90" s="861"/>
      <c r="D90" s="147"/>
      <c r="E90" s="801"/>
      <c r="F90" s="801"/>
      <c r="G90" s="805"/>
      <c r="H90" s="805"/>
      <c r="I90" s="805"/>
      <c r="BU90" s="483"/>
    </row>
    <row r="91" spans="1:81" hidden="1" x14ac:dyDescent="0.3">
      <c r="A91" s="243" t="s">
        <v>8932</v>
      </c>
      <c r="BU91" s="483"/>
    </row>
    <row r="92" spans="1:81" hidden="1" x14ac:dyDescent="0.3">
      <c r="A92" s="837" t="s">
        <v>9280</v>
      </c>
      <c r="B92" s="837"/>
      <c r="C92" s="837"/>
      <c r="E92" s="735"/>
      <c r="BU92" s="483"/>
      <c r="BV92" s="759"/>
    </row>
    <row r="93" spans="1:81" hidden="1" x14ac:dyDescent="0.3">
      <c r="A93" s="862" t="s">
        <v>9263</v>
      </c>
      <c r="B93" s="1301" t="s">
        <v>9264</v>
      </c>
      <c r="C93" s="1301"/>
      <c r="D93" s="747" t="str">
        <f>IF(B93=BV93,"Select an EXISTING mode. NEW mode must be set to NONE.",IF(B93=BW93,"Select an EXISTING mode and a NEW mode.","Select a NEW mode. EXISTING mode must be set to NONE."))</f>
        <v>Select an EXISTING mode and a NEW mode.</v>
      </c>
      <c r="BU93" s="483"/>
      <c r="BV93" s="850" t="s">
        <v>9265</v>
      </c>
      <c r="BW93" s="850" t="s">
        <v>9264</v>
      </c>
      <c r="BX93" s="850" t="s">
        <v>9266</v>
      </c>
    </row>
    <row r="94" spans="1:81" hidden="1" x14ac:dyDescent="0.3">
      <c r="A94" s="734" t="s">
        <v>9267</v>
      </c>
      <c r="B94" s="1302" t="s">
        <v>48</v>
      </c>
      <c r="C94" s="1302"/>
      <c r="D94" s="147"/>
      <c r="BU94" s="483"/>
      <c r="BV94" s="850"/>
      <c r="BW94" s="850"/>
      <c r="BX94" s="850"/>
      <c r="BY94" s="850"/>
      <c r="BZ94" s="850"/>
      <c r="CA94" s="850"/>
      <c r="CB94" s="855"/>
      <c r="CC94" s="112"/>
    </row>
    <row r="95" spans="1:81" hidden="1" x14ac:dyDescent="0.3">
      <c r="A95" s="733" t="s">
        <v>9281</v>
      </c>
      <c r="B95" s="1303" t="s">
        <v>9099</v>
      </c>
      <c r="C95" s="1303"/>
      <c r="D95" s="748" t="str">
        <f>IF(AND(B94&lt;&gt;"None",B94=B95),"NEW mode cannot be same as EXISTING.","")</f>
        <v/>
      </c>
      <c r="BU95" s="483"/>
      <c r="CA95" s="850"/>
      <c r="CC95" s="112"/>
    </row>
    <row r="96" spans="1:81" hidden="1" x14ac:dyDescent="0.3">
      <c r="A96" s="863" t="s">
        <v>9306</v>
      </c>
      <c r="B96" s="917"/>
      <c r="C96" s="349"/>
      <c r="BU96" s="483"/>
      <c r="BV96" s="800">
        <f>B96</f>
        <v>0</v>
      </c>
      <c r="BW96" s="800" t="s">
        <v>9273</v>
      </c>
    </row>
    <row r="97" spans="1:89" hidden="1" x14ac:dyDescent="0.3">
      <c r="A97" s="864" t="s">
        <v>9274</v>
      </c>
      <c r="B97" s="918"/>
      <c r="C97" s="349"/>
      <c r="BU97" s="483"/>
    </row>
    <row r="98" spans="1:89" hidden="1" x14ac:dyDescent="0.3">
      <c r="A98" s="856" t="s">
        <v>9308</v>
      </c>
      <c r="B98" s="916" t="s">
        <v>178</v>
      </c>
      <c r="C98" s="349"/>
      <c r="BU98" s="483"/>
      <c r="BV98" s="800" t="s">
        <v>177</v>
      </c>
      <c r="BW98" s="800" t="s">
        <v>178</v>
      </c>
      <c r="BX98" s="840">
        <f>IF(B98=BV98,1,0)</f>
        <v>0</v>
      </c>
    </row>
    <row r="99" spans="1:89" hidden="1" x14ac:dyDescent="0.3">
      <c r="A99" s="243"/>
      <c r="BU99" s="483"/>
    </row>
    <row r="100" spans="1:89" s="866" customFormat="1" ht="28.8" hidden="1" x14ac:dyDescent="0.3">
      <c r="A100" s="865" t="s">
        <v>9269</v>
      </c>
      <c r="B100" s="742" t="s">
        <v>9303</v>
      </c>
      <c r="C100" s="742" t="s">
        <v>9121</v>
      </c>
      <c r="D100" s="742" t="s">
        <v>9305</v>
      </c>
      <c r="E100" s="112"/>
      <c r="F100" s="112"/>
      <c r="G100" s="112"/>
      <c r="H100" s="112"/>
      <c r="BU100" s="867"/>
      <c r="BV100" s="850"/>
      <c r="BW100" s="850"/>
      <c r="BX100" s="850"/>
      <c r="BY100" s="850"/>
      <c r="BZ100" s="850"/>
      <c r="CA100" s="850"/>
      <c r="CB100" s="855"/>
      <c r="CC100" s="855"/>
      <c r="CD100" s="855"/>
      <c r="CE100" s="855"/>
      <c r="CF100" s="855"/>
      <c r="CG100" s="855"/>
      <c r="CH100" s="855"/>
      <c r="CI100" s="855"/>
      <c r="CJ100" s="855"/>
      <c r="CK100" s="855"/>
    </row>
    <row r="101" spans="1:89" s="866" customFormat="1" hidden="1" x14ac:dyDescent="0.3">
      <c r="A101" s="868" t="str">
        <f>UPPER($B$94)</f>
        <v>BUS</v>
      </c>
      <c r="B101" s="606">
        <f>B96</f>
        <v>0</v>
      </c>
      <c r="C101" s="606">
        <f>B$97</f>
        <v>0</v>
      </c>
      <c r="D101" s="606">
        <f>B$97</f>
        <v>0</v>
      </c>
      <c r="E101" s="112"/>
      <c r="F101" s="112"/>
      <c r="G101" s="112"/>
      <c r="H101" s="112"/>
      <c r="BU101" s="867"/>
      <c r="BV101" s="869" t="str">
        <f>B93</f>
        <v>Investment in new mode</v>
      </c>
      <c r="BW101" s="850"/>
      <c r="BX101" s="850"/>
      <c r="BY101" s="850"/>
      <c r="BZ101" s="850"/>
      <c r="CA101" s="850"/>
      <c r="CB101" s="855"/>
      <c r="CC101" s="855"/>
      <c r="CD101" s="855"/>
      <c r="CE101" s="855"/>
      <c r="CF101" s="855"/>
      <c r="CG101" s="855"/>
      <c r="CH101" s="855"/>
      <c r="CI101" s="855"/>
      <c r="CJ101" s="855"/>
      <c r="CK101" s="855"/>
    </row>
    <row r="102" spans="1:89" s="866" customFormat="1" hidden="1" x14ac:dyDescent="0.3">
      <c r="A102" s="744" t="s">
        <v>9277</v>
      </c>
      <c r="B102" s="919"/>
      <c r="C102" s="919"/>
      <c r="D102" s="919"/>
      <c r="E102" s="112"/>
      <c r="F102" s="112"/>
      <c r="G102" s="112"/>
      <c r="H102" s="112"/>
      <c r="BU102" s="867"/>
      <c r="BV102" s="870" t="s">
        <v>9268</v>
      </c>
      <c r="BW102" s="871"/>
      <c r="BX102" s="872"/>
      <c r="BY102" s="850"/>
      <c r="BZ102" s="850"/>
      <c r="CA102" s="850"/>
      <c r="CB102" s="855"/>
      <c r="CC102" s="855"/>
      <c r="CD102" s="855"/>
      <c r="CE102" s="855"/>
      <c r="CF102" s="855"/>
      <c r="CG102" s="855"/>
      <c r="CH102" s="855"/>
      <c r="CI102" s="855"/>
      <c r="CJ102" s="855"/>
      <c r="CK102" s="855"/>
    </row>
    <row r="103" spans="1:89" s="866" customFormat="1" hidden="1" x14ac:dyDescent="0.3">
      <c r="A103" s="744" t="s">
        <v>9138</v>
      </c>
      <c r="B103" s="920"/>
      <c r="C103" s="873"/>
      <c r="D103" s="873"/>
      <c r="E103" s="112"/>
      <c r="F103" s="112"/>
      <c r="G103" s="112"/>
      <c r="H103" s="112"/>
      <c r="BU103" s="867"/>
      <c r="BV103" s="870" t="s">
        <v>48</v>
      </c>
      <c r="BW103" s="874">
        <f t="shared" ref="BW103:BW105" si="6">IF($B$94=$BV103,1,0)</f>
        <v>1</v>
      </c>
      <c r="BX103" s="874">
        <f t="shared" ref="BX103:BX105" si="7">MIN(1,BW103+IF($B$95=$BV103,1,0))</f>
        <v>1</v>
      </c>
      <c r="BY103" s="850"/>
      <c r="BZ103" s="850"/>
      <c r="CA103" s="850"/>
      <c r="CB103" s="855"/>
      <c r="CC103" s="855"/>
      <c r="CD103" s="855"/>
      <c r="CE103" s="855"/>
      <c r="CF103" s="855"/>
      <c r="CG103" s="855"/>
      <c r="CH103" s="855"/>
      <c r="CI103" s="855"/>
      <c r="CJ103" s="855"/>
      <c r="CK103" s="855"/>
    </row>
    <row r="104" spans="1:89" s="866" customFormat="1" hidden="1" x14ac:dyDescent="0.3">
      <c r="A104" s="744" t="s">
        <v>9275</v>
      </c>
      <c r="B104" s="921"/>
      <c r="C104" s="875"/>
      <c r="D104" s="875"/>
      <c r="E104" s="112"/>
      <c r="F104" s="112"/>
      <c r="G104" s="112"/>
      <c r="H104" s="112"/>
      <c r="BU104" s="867"/>
      <c r="BV104" s="870" t="s">
        <v>9099</v>
      </c>
      <c r="BW104" s="874">
        <f t="shared" si="6"/>
        <v>0</v>
      </c>
      <c r="BX104" s="874">
        <f t="shared" si="7"/>
        <v>1</v>
      </c>
      <c r="BY104" s="850"/>
      <c r="BZ104" s="850"/>
      <c r="CA104" s="850"/>
      <c r="CB104" s="855"/>
      <c r="CC104" s="855"/>
      <c r="CD104" s="855"/>
      <c r="CE104" s="855"/>
      <c r="CF104" s="855"/>
      <c r="CG104" s="855"/>
      <c r="CH104" s="855"/>
      <c r="CI104" s="855"/>
      <c r="CJ104" s="855"/>
      <c r="CK104" s="855"/>
    </row>
    <row r="105" spans="1:89" s="866" customFormat="1" hidden="1" x14ac:dyDescent="0.3">
      <c r="A105" s="744" t="s">
        <v>9276</v>
      </c>
      <c r="B105" s="921"/>
      <c r="C105" s="875"/>
      <c r="D105" s="875"/>
      <c r="E105" s="112"/>
      <c r="F105" s="112"/>
      <c r="G105" s="112"/>
      <c r="H105" s="112"/>
      <c r="BU105" s="867"/>
      <c r="BV105" s="870" t="s">
        <v>9100</v>
      </c>
      <c r="BW105" s="874">
        <f t="shared" si="6"/>
        <v>0</v>
      </c>
      <c r="BX105" s="874">
        <f t="shared" si="7"/>
        <v>0</v>
      </c>
      <c r="BY105" s="850"/>
      <c r="BZ105" s="850"/>
      <c r="CA105" s="850"/>
      <c r="CB105" s="855"/>
      <c r="CC105" s="855"/>
      <c r="CD105" s="855"/>
      <c r="CE105" s="855"/>
      <c r="CF105" s="855"/>
      <c r="CG105" s="855"/>
      <c r="CH105" s="855"/>
      <c r="CI105" s="855"/>
      <c r="CJ105" s="855"/>
      <c r="CK105" s="855"/>
    </row>
    <row r="106" spans="1:89" s="866" customFormat="1" hidden="1" x14ac:dyDescent="0.3">
      <c r="A106" s="744" t="s">
        <v>9279</v>
      </c>
      <c r="B106" s="921"/>
      <c r="C106" s="876"/>
      <c r="D106" s="875"/>
      <c r="E106" s="112"/>
      <c r="F106" s="112"/>
      <c r="G106" s="112"/>
      <c r="H106" s="112"/>
      <c r="BU106" s="867"/>
      <c r="BV106" s="870" t="s">
        <v>9101</v>
      </c>
      <c r="BW106" s="874">
        <f>IF($B$94=$BV106,1,0)</f>
        <v>0</v>
      </c>
      <c r="BX106" s="874">
        <f>MIN(1,BW106+IF($B$95=$BV106,1,0))</f>
        <v>0</v>
      </c>
      <c r="BY106" s="850"/>
      <c r="BZ106" s="850"/>
      <c r="CA106" s="850"/>
      <c r="CB106" s="855"/>
      <c r="CC106" s="855"/>
      <c r="CD106" s="855"/>
      <c r="CE106" s="855"/>
      <c r="CF106" s="855"/>
      <c r="CG106" s="855"/>
      <c r="CH106" s="855"/>
      <c r="CI106" s="855"/>
      <c r="CJ106" s="855"/>
      <c r="CK106" s="855"/>
    </row>
    <row r="107" spans="1:89" s="866" customFormat="1" hidden="1" x14ac:dyDescent="0.3">
      <c r="A107" s="744" t="s">
        <v>9278</v>
      </c>
      <c r="B107" s="921"/>
      <c r="C107" s="876"/>
      <c r="D107" s="875"/>
      <c r="E107" s="112"/>
      <c r="F107" s="112"/>
      <c r="G107" s="112"/>
      <c r="H107" s="112"/>
      <c r="BU107" s="867"/>
      <c r="BV107" s="870" t="s">
        <v>9102</v>
      </c>
      <c r="BW107" s="874">
        <f>IF($B$94=$BV107,1,0)</f>
        <v>0</v>
      </c>
      <c r="BX107" s="874">
        <f>MIN(1,BW107+IF($B$95=$BV107,1,0))</f>
        <v>0</v>
      </c>
      <c r="BY107" s="850"/>
      <c r="BZ107" s="850"/>
      <c r="CA107" s="850"/>
      <c r="CB107" s="855"/>
      <c r="CC107" s="855"/>
      <c r="CD107" s="855"/>
      <c r="CE107" s="855"/>
      <c r="CF107" s="855"/>
      <c r="CG107" s="855"/>
      <c r="CH107" s="855"/>
      <c r="CI107" s="855"/>
      <c r="CJ107" s="855"/>
      <c r="CK107" s="855"/>
    </row>
    <row r="108" spans="1:89" s="866" customFormat="1" hidden="1" x14ac:dyDescent="0.3">
      <c r="A108" s="877" t="s">
        <v>9311</v>
      </c>
      <c r="B108" s="921"/>
      <c r="C108" s="876"/>
      <c r="D108" s="875"/>
      <c r="E108" s="112"/>
      <c r="F108" s="112"/>
      <c r="G108" s="112"/>
      <c r="H108" s="112"/>
      <c r="BU108" s="867"/>
      <c r="BV108" s="870" t="s">
        <v>2178</v>
      </c>
      <c r="BW108" s="874">
        <f>IF($B$94=$BV108,1,0)</f>
        <v>0</v>
      </c>
      <c r="BX108" s="874">
        <f>MIN(1,BW108+IF($B$95=$BV108,1,0))</f>
        <v>0</v>
      </c>
      <c r="BY108" s="850"/>
      <c r="BZ108" s="850"/>
      <c r="CA108" s="850"/>
      <c r="CB108" s="855"/>
      <c r="CC108" s="855"/>
      <c r="CD108" s="855"/>
      <c r="CE108" s="855"/>
      <c r="CF108" s="855"/>
      <c r="CG108" s="855"/>
      <c r="CH108" s="855"/>
      <c r="CI108" s="855"/>
      <c r="CJ108" s="855"/>
      <c r="CK108" s="855"/>
    </row>
    <row r="109" spans="1:89" s="866" customFormat="1" hidden="1" x14ac:dyDescent="0.3">
      <c r="A109" s="877" t="s">
        <v>9143</v>
      </c>
      <c r="B109" s="922"/>
      <c r="C109" s="922"/>
      <c r="D109" s="922"/>
      <c r="E109" s="112"/>
      <c r="F109" s="112"/>
      <c r="G109" s="112"/>
      <c r="H109" s="112"/>
      <c r="BU109" s="867"/>
      <c r="BV109" s="850"/>
      <c r="BW109" s="850"/>
      <c r="BX109" s="850"/>
      <c r="BY109" s="850"/>
      <c r="BZ109" s="850"/>
      <c r="CA109" s="850"/>
      <c r="CB109" s="855"/>
      <c r="CC109" s="855"/>
      <c r="CD109" s="855"/>
      <c r="CE109" s="855"/>
      <c r="CF109" s="855"/>
      <c r="CG109" s="855"/>
      <c r="CH109" s="855"/>
      <c r="CI109" s="855"/>
      <c r="CJ109" s="855"/>
      <c r="CK109" s="855"/>
    </row>
    <row r="110" spans="1:89" s="866" customFormat="1" hidden="1" x14ac:dyDescent="0.3">
      <c r="A110" s="744" t="s">
        <v>9139</v>
      </c>
      <c r="B110" s="923"/>
      <c r="C110" s="923"/>
      <c r="D110" s="923"/>
      <c r="E110" s="112"/>
      <c r="F110" s="112"/>
      <c r="G110" s="112"/>
      <c r="H110" s="112"/>
      <c r="BU110" s="867"/>
      <c r="BV110" s="850"/>
      <c r="BW110" s="850"/>
      <c r="BX110" s="850"/>
      <c r="BY110" s="850"/>
      <c r="BZ110" s="850"/>
      <c r="CA110" s="850"/>
      <c r="CB110" s="855"/>
      <c r="CC110" s="855"/>
      <c r="CD110" s="855"/>
      <c r="CE110" s="855"/>
      <c r="CF110" s="855"/>
      <c r="CG110" s="855"/>
      <c r="CH110" s="855"/>
      <c r="CI110" s="855"/>
      <c r="CJ110" s="855"/>
      <c r="CK110" s="855"/>
    </row>
    <row r="111" spans="1:89" s="866" customFormat="1" hidden="1" x14ac:dyDescent="0.3">
      <c r="A111" s="744" t="s">
        <v>9140</v>
      </c>
      <c r="B111" s="923"/>
      <c r="C111" s="923"/>
      <c r="D111" s="923"/>
      <c r="E111" s="112"/>
      <c r="F111" s="112"/>
      <c r="G111" s="112"/>
      <c r="H111" s="112"/>
      <c r="BU111" s="867"/>
      <c r="BV111" s="850"/>
      <c r="BW111" s="850"/>
      <c r="BX111" s="850"/>
      <c r="BY111" s="850"/>
      <c r="BZ111" s="850"/>
      <c r="CA111" s="850"/>
      <c r="CB111" s="855"/>
      <c r="CC111" s="855"/>
      <c r="CD111" s="855"/>
      <c r="CE111" s="855"/>
      <c r="CF111" s="855"/>
      <c r="CG111" s="855"/>
      <c r="CH111" s="855"/>
      <c r="CI111" s="855"/>
      <c r="CJ111" s="855"/>
      <c r="CK111" s="855"/>
    </row>
    <row r="112" spans="1:89" s="866" customFormat="1" hidden="1" x14ac:dyDescent="0.3">
      <c r="A112" s="744" t="s">
        <v>9141</v>
      </c>
      <c r="B112" s="923"/>
      <c r="C112" s="923"/>
      <c r="D112" s="923"/>
      <c r="E112" s="112"/>
      <c r="F112" s="112"/>
      <c r="G112" s="112"/>
      <c r="H112" s="112"/>
      <c r="BU112" s="867"/>
      <c r="BV112" s="850"/>
      <c r="BW112" s="850"/>
      <c r="BX112" s="850"/>
      <c r="BY112" s="850"/>
      <c r="BZ112" s="850"/>
      <c r="CA112" s="850"/>
      <c r="CB112" s="855"/>
      <c r="CC112" s="855"/>
      <c r="CD112" s="855"/>
      <c r="CE112" s="855"/>
      <c r="CF112" s="855"/>
      <c r="CG112" s="855"/>
      <c r="CH112" s="855"/>
      <c r="CI112" s="855"/>
      <c r="CJ112" s="855"/>
      <c r="CK112" s="855"/>
    </row>
    <row r="113" spans="1:89" s="866" customFormat="1" hidden="1" x14ac:dyDescent="0.3">
      <c r="A113" s="877" t="s">
        <v>9142</v>
      </c>
      <c r="B113" s="924"/>
      <c r="C113" s="924"/>
      <c r="D113" s="924"/>
      <c r="E113" s="112"/>
      <c r="F113" s="112"/>
      <c r="G113" s="112"/>
      <c r="H113" s="112"/>
      <c r="BU113" s="867"/>
      <c r="BV113" s="850"/>
      <c r="BW113" s="850"/>
      <c r="BX113" s="850"/>
      <c r="BY113" s="850"/>
      <c r="BZ113" s="850"/>
      <c r="CA113" s="850"/>
      <c r="CB113" s="855"/>
      <c r="CC113" s="855"/>
      <c r="CD113" s="855"/>
      <c r="CE113" s="855"/>
      <c r="CF113" s="855"/>
      <c r="CG113" s="855"/>
      <c r="CH113" s="855"/>
      <c r="CI113" s="855"/>
      <c r="CJ113" s="855"/>
      <c r="CK113" s="855"/>
    </row>
    <row r="114" spans="1:89" s="866" customFormat="1" hidden="1" x14ac:dyDescent="0.3">
      <c r="A114" s="744" t="s">
        <v>9144</v>
      </c>
      <c r="B114" s="925"/>
      <c r="C114" s="925"/>
      <c r="D114" s="925"/>
      <c r="E114" s="112"/>
      <c r="F114" s="112"/>
      <c r="G114" s="112"/>
      <c r="H114" s="112"/>
      <c r="BU114" s="867"/>
      <c r="BV114" s="850"/>
      <c r="BW114" s="850"/>
      <c r="BX114" s="850"/>
      <c r="BY114" s="850"/>
      <c r="BZ114" s="850"/>
      <c r="CA114" s="850"/>
      <c r="CB114" s="855"/>
      <c r="CC114" s="855"/>
      <c r="CD114" s="855"/>
      <c r="CE114" s="855"/>
      <c r="CF114" s="855"/>
      <c r="CG114" s="855"/>
      <c r="CH114" s="855"/>
      <c r="CI114" s="855"/>
      <c r="CJ114" s="855"/>
      <c r="CK114" s="855"/>
    </row>
    <row r="115" spans="1:89" s="866" customFormat="1" hidden="1" x14ac:dyDescent="0.3">
      <c r="A115" s="744" t="s">
        <v>9271</v>
      </c>
      <c r="B115" s="925"/>
      <c r="C115" s="925"/>
      <c r="D115" s="925"/>
      <c r="E115" s="112"/>
      <c r="F115" s="112"/>
      <c r="G115" s="112"/>
      <c r="H115" s="112"/>
      <c r="BU115" s="867"/>
      <c r="BV115" s="850"/>
      <c r="BW115" s="850"/>
      <c r="BX115" s="850"/>
      <c r="BY115" s="850"/>
      <c r="BZ115" s="850"/>
      <c r="CA115" s="850"/>
      <c r="CB115" s="855"/>
      <c r="CC115" s="855"/>
      <c r="CD115" s="855"/>
      <c r="CE115" s="855"/>
      <c r="CF115" s="855"/>
      <c r="CG115" s="855"/>
      <c r="CH115" s="855"/>
      <c r="CI115" s="855"/>
      <c r="CJ115" s="855"/>
      <c r="CK115" s="855"/>
    </row>
    <row r="116" spans="1:89" s="866" customFormat="1" hidden="1" x14ac:dyDescent="0.3">
      <c r="A116" s="743" t="s">
        <v>9272</v>
      </c>
      <c r="B116" s="926"/>
      <c r="C116" s="878"/>
      <c r="D116" s="878"/>
      <c r="E116" s="112"/>
      <c r="F116" s="112"/>
      <c r="G116" s="112"/>
      <c r="H116" s="112"/>
      <c r="BU116" s="867"/>
      <c r="BV116" s="850"/>
      <c r="BW116" s="850"/>
      <c r="BX116" s="850"/>
      <c r="BY116" s="850"/>
      <c r="BZ116" s="850"/>
      <c r="CA116" s="850"/>
      <c r="CB116" s="855"/>
      <c r="CC116" s="855"/>
      <c r="CD116" s="855"/>
      <c r="CE116" s="855"/>
      <c r="CF116" s="855"/>
      <c r="CG116" s="855"/>
      <c r="CH116" s="855"/>
      <c r="CI116" s="855"/>
      <c r="CJ116" s="855"/>
      <c r="CK116" s="855"/>
    </row>
    <row r="117" spans="1:89" s="866" customFormat="1" hidden="1" x14ac:dyDescent="0.3">
      <c r="A117" s="879" t="s">
        <v>9310</v>
      </c>
      <c r="B117" s="880"/>
      <c r="C117" s="880"/>
      <c r="D117" s="112"/>
      <c r="E117" s="112"/>
      <c r="F117" s="112"/>
      <c r="G117" s="112"/>
      <c r="H117" s="112"/>
      <c r="BU117" s="867"/>
      <c r="BV117" s="850"/>
      <c r="BW117" s="850"/>
      <c r="BX117" s="850"/>
      <c r="BY117" s="850"/>
      <c r="BZ117" s="850"/>
      <c r="CA117" s="850"/>
      <c r="CB117" s="855"/>
      <c r="CC117" s="855"/>
      <c r="CD117" s="855"/>
      <c r="CE117" s="855"/>
      <c r="CF117" s="855"/>
      <c r="CG117" s="855"/>
      <c r="CH117" s="855"/>
      <c r="CI117" s="855"/>
      <c r="CJ117" s="855"/>
      <c r="CK117" s="855"/>
    </row>
    <row r="118" spans="1:89" s="866" customFormat="1" ht="28.8" hidden="1" x14ac:dyDescent="0.3">
      <c r="A118" s="881" t="s">
        <v>9282</v>
      </c>
      <c r="B118" s="742" t="s">
        <v>9304</v>
      </c>
      <c r="C118" s="597" t="s">
        <v>9305</v>
      </c>
      <c r="D118" s="112"/>
      <c r="E118" s="112"/>
      <c r="F118" s="112"/>
      <c r="G118" s="112"/>
      <c r="H118" s="112"/>
      <c r="BU118" s="867"/>
      <c r="BV118" s="850"/>
      <c r="BW118" s="850"/>
      <c r="BX118" s="850"/>
      <c r="BY118" s="850"/>
      <c r="BZ118" s="850"/>
      <c r="CA118" s="850"/>
      <c r="CB118" s="855"/>
      <c r="CC118" s="855"/>
      <c r="CD118" s="855"/>
      <c r="CE118" s="855"/>
      <c r="CF118" s="855"/>
      <c r="CG118" s="855"/>
      <c r="CH118" s="855"/>
      <c r="CI118" s="855"/>
      <c r="CJ118" s="855"/>
      <c r="CK118" s="855"/>
    </row>
    <row r="119" spans="1:89" s="866" customFormat="1" hidden="1" x14ac:dyDescent="0.3">
      <c r="A119" s="868" t="str">
        <f>UPPER($B$95)</f>
        <v>EXPRESS BUS</v>
      </c>
      <c r="B119" s="606">
        <f>B$96</f>
        <v>0</v>
      </c>
      <c r="C119" s="606">
        <f>B$97</f>
        <v>0</v>
      </c>
      <c r="D119" s="112"/>
      <c r="E119" s="112"/>
      <c r="F119" s="112"/>
      <c r="G119" s="112"/>
      <c r="H119" s="112"/>
      <c r="BU119" s="867"/>
      <c r="BV119" s="850"/>
      <c r="BW119" s="850"/>
      <c r="BX119" s="850"/>
      <c r="BY119" s="850"/>
      <c r="BZ119" s="850"/>
      <c r="CA119" s="850"/>
      <c r="CB119" s="855"/>
      <c r="CC119" s="855"/>
      <c r="CD119" s="855"/>
      <c r="CE119" s="855"/>
      <c r="CF119" s="855"/>
      <c r="CG119" s="855"/>
      <c r="CH119" s="855"/>
      <c r="CI119" s="855"/>
      <c r="CJ119" s="855"/>
      <c r="CK119" s="855"/>
    </row>
    <row r="120" spans="1:89" s="866" customFormat="1" hidden="1" x14ac:dyDescent="0.3">
      <c r="A120" s="882" t="s">
        <v>9277</v>
      </c>
      <c r="B120" s="919"/>
      <c r="C120" s="919"/>
      <c r="D120" s="112"/>
      <c r="E120" s="112"/>
      <c r="F120" s="112"/>
      <c r="G120" s="112"/>
      <c r="H120" s="112"/>
      <c r="BU120" s="867"/>
      <c r="BV120" s="850"/>
      <c r="BW120" s="850"/>
      <c r="BX120" s="850"/>
      <c r="BY120" s="850"/>
      <c r="BZ120" s="850"/>
      <c r="CA120" s="850"/>
      <c r="CB120" s="855"/>
      <c r="CC120" s="855"/>
      <c r="CD120" s="855"/>
      <c r="CE120" s="855"/>
      <c r="CF120" s="855"/>
      <c r="CG120" s="855"/>
      <c r="CH120" s="855"/>
      <c r="CI120" s="855"/>
      <c r="CJ120" s="855"/>
      <c r="CK120" s="855"/>
    </row>
    <row r="121" spans="1:89" s="866" customFormat="1" hidden="1" x14ac:dyDescent="0.3">
      <c r="A121" s="744" t="s">
        <v>9138</v>
      </c>
      <c r="B121" s="920"/>
      <c r="C121" s="873"/>
      <c r="E121" s="112"/>
      <c r="F121" s="112"/>
      <c r="G121" s="112"/>
      <c r="H121" s="112"/>
      <c r="BU121" s="867"/>
      <c r="BV121" s="850"/>
      <c r="BW121" s="850"/>
      <c r="BX121" s="850"/>
      <c r="BY121" s="850"/>
      <c r="BZ121" s="850"/>
      <c r="CA121" s="850"/>
      <c r="CB121" s="855"/>
      <c r="CC121" s="855"/>
      <c r="CD121" s="855"/>
      <c r="CE121" s="855"/>
      <c r="CF121" s="855"/>
      <c r="CG121" s="855"/>
      <c r="CH121" s="855"/>
      <c r="CI121" s="855"/>
      <c r="CJ121" s="855"/>
      <c r="CK121" s="855"/>
    </row>
    <row r="122" spans="1:89" s="866" customFormat="1" hidden="1" x14ac:dyDescent="0.3">
      <c r="A122" s="744" t="s">
        <v>9275</v>
      </c>
      <c r="B122" s="921"/>
      <c r="C122" s="875"/>
      <c r="E122" s="112"/>
      <c r="F122" s="112"/>
      <c r="G122" s="112"/>
      <c r="H122" s="112"/>
      <c r="BU122" s="867"/>
      <c r="BV122" s="850"/>
      <c r="BW122" s="850"/>
      <c r="BX122" s="850"/>
      <c r="BY122" s="850"/>
      <c r="BZ122" s="850"/>
      <c r="CA122" s="850"/>
      <c r="CB122" s="855"/>
      <c r="CC122" s="855"/>
      <c r="CD122" s="855"/>
      <c r="CE122" s="855"/>
      <c r="CF122" s="855"/>
      <c r="CG122" s="855"/>
      <c r="CH122" s="855"/>
      <c r="CI122" s="855"/>
      <c r="CJ122" s="855"/>
      <c r="CK122" s="855"/>
    </row>
    <row r="123" spans="1:89" s="866" customFormat="1" hidden="1" x14ac:dyDescent="0.3">
      <c r="A123" s="744" t="s">
        <v>9276</v>
      </c>
      <c r="B123" s="921"/>
      <c r="C123" s="875"/>
      <c r="E123" s="112"/>
      <c r="F123" s="112"/>
      <c r="G123" s="112"/>
      <c r="H123" s="112"/>
      <c r="BU123" s="867"/>
      <c r="BV123" s="850"/>
      <c r="BW123" s="850"/>
      <c r="BX123" s="850"/>
      <c r="BY123" s="850"/>
      <c r="BZ123" s="850"/>
      <c r="CA123" s="850"/>
      <c r="CB123" s="855"/>
      <c r="CC123" s="855"/>
      <c r="CD123" s="855"/>
      <c r="CE123" s="855"/>
      <c r="CF123" s="855"/>
      <c r="CG123" s="855"/>
      <c r="CH123" s="855"/>
      <c r="CI123" s="855"/>
      <c r="CJ123" s="855"/>
      <c r="CK123" s="855"/>
    </row>
    <row r="124" spans="1:89" s="866" customFormat="1" hidden="1" x14ac:dyDescent="0.3">
      <c r="A124" s="744" t="s">
        <v>9278</v>
      </c>
      <c r="B124" s="921"/>
      <c r="C124" s="875"/>
      <c r="BU124" s="867"/>
      <c r="BV124" s="850"/>
      <c r="BW124" s="850"/>
      <c r="BX124" s="850"/>
      <c r="BY124" s="850"/>
      <c r="BZ124" s="850"/>
      <c r="CA124" s="850"/>
      <c r="CB124" s="855"/>
      <c r="CC124" s="855"/>
      <c r="CD124" s="855"/>
      <c r="CE124" s="855"/>
      <c r="CF124" s="855"/>
      <c r="CG124" s="855"/>
      <c r="CH124" s="855"/>
      <c r="CI124" s="855"/>
      <c r="CJ124" s="855"/>
      <c r="CK124" s="855"/>
    </row>
    <row r="125" spans="1:89" s="866" customFormat="1" hidden="1" x14ac:dyDescent="0.3">
      <c r="A125" s="877" t="s">
        <v>9279</v>
      </c>
      <c r="B125" s="927"/>
      <c r="C125" s="883"/>
      <c r="BU125" s="867"/>
      <c r="BV125" s="850"/>
      <c r="BW125" s="850"/>
      <c r="BX125" s="850"/>
      <c r="BY125" s="850"/>
      <c r="BZ125" s="850"/>
      <c r="CA125" s="850"/>
      <c r="CB125" s="855"/>
      <c r="CC125" s="855"/>
      <c r="CD125" s="855"/>
      <c r="CE125" s="855"/>
      <c r="CF125" s="855"/>
      <c r="CG125" s="855"/>
      <c r="CH125" s="855"/>
      <c r="CI125" s="855"/>
      <c r="CJ125" s="855"/>
      <c r="CK125" s="855"/>
    </row>
    <row r="126" spans="1:89" s="866" customFormat="1" hidden="1" x14ac:dyDescent="0.3">
      <c r="A126" s="877" t="s">
        <v>9143</v>
      </c>
      <c r="B126" s="928"/>
      <c r="C126" s="928"/>
      <c r="BU126" s="867"/>
      <c r="BV126" s="850"/>
      <c r="BW126" s="850"/>
      <c r="BX126" s="850"/>
      <c r="BY126" s="850"/>
      <c r="BZ126" s="850"/>
      <c r="CA126" s="850"/>
      <c r="CB126" s="855"/>
      <c r="CC126" s="855"/>
      <c r="CD126" s="855"/>
      <c r="CE126" s="855"/>
      <c r="CF126" s="855"/>
      <c r="CG126" s="855"/>
      <c r="CH126" s="855"/>
      <c r="CI126" s="855"/>
      <c r="CJ126" s="855"/>
      <c r="CK126" s="855"/>
    </row>
    <row r="127" spans="1:89" s="866" customFormat="1" hidden="1" x14ac:dyDescent="0.3">
      <c r="A127" s="744" t="s">
        <v>9139</v>
      </c>
      <c r="B127" s="923"/>
      <c r="C127" s="923"/>
      <c r="E127" s="884"/>
      <c r="BU127" s="867"/>
      <c r="BV127" s="850"/>
      <c r="BW127" s="850"/>
      <c r="BX127" s="850"/>
      <c r="BY127" s="850"/>
      <c r="BZ127" s="850"/>
      <c r="CA127" s="850"/>
      <c r="CB127" s="855"/>
      <c r="CC127" s="855"/>
      <c r="CD127" s="855"/>
      <c r="CE127" s="855"/>
      <c r="CF127" s="855"/>
      <c r="CG127" s="855"/>
      <c r="CH127" s="855"/>
      <c r="CI127" s="855"/>
      <c r="CJ127" s="855"/>
      <c r="CK127" s="855"/>
    </row>
    <row r="128" spans="1:89" s="866" customFormat="1" hidden="1" x14ac:dyDescent="0.3">
      <c r="A128" s="744" t="s">
        <v>9140</v>
      </c>
      <c r="B128" s="923"/>
      <c r="C128" s="923"/>
      <c r="E128" s="885"/>
      <c r="BU128" s="867"/>
      <c r="BV128" s="850"/>
      <c r="BW128" s="850"/>
      <c r="BX128" s="850"/>
      <c r="BY128" s="850"/>
      <c r="BZ128" s="850"/>
      <c r="CA128" s="850"/>
      <c r="CB128" s="855"/>
      <c r="CC128" s="855"/>
      <c r="CD128" s="855"/>
      <c r="CE128" s="855"/>
      <c r="CF128" s="855"/>
      <c r="CG128" s="855"/>
      <c r="CH128" s="855"/>
      <c r="CI128" s="855"/>
      <c r="CJ128" s="855"/>
      <c r="CK128" s="855"/>
    </row>
    <row r="129" spans="1:89" s="866" customFormat="1" hidden="1" x14ac:dyDescent="0.3">
      <c r="A129" s="744" t="s">
        <v>9141</v>
      </c>
      <c r="B129" s="923"/>
      <c r="C129" s="923"/>
      <c r="E129" s="884"/>
      <c r="BU129" s="867"/>
      <c r="BV129" s="850"/>
      <c r="BW129" s="850"/>
      <c r="BX129" s="850"/>
      <c r="BY129" s="850"/>
      <c r="BZ129" s="850"/>
      <c r="CA129" s="850"/>
      <c r="CB129" s="855"/>
      <c r="CC129" s="855"/>
      <c r="CD129" s="855"/>
      <c r="CE129" s="855"/>
      <c r="CF129" s="855"/>
      <c r="CG129" s="855"/>
      <c r="CH129" s="855"/>
      <c r="CI129" s="855"/>
      <c r="CJ129" s="855"/>
      <c r="CK129" s="855"/>
    </row>
    <row r="130" spans="1:89" s="866" customFormat="1" hidden="1" x14ac:dyDescent="0.3">
      <c r="A130" s="877" t="s">
        <v>9142</v>
      </c>
      <c r="B130" s="924"/>
      <c r="C130" s="924"/>
      <c r="BU130" s="867"/>
      <c r="BV130" s="850"/>
      <c r="BW130" s="850"/>
      <c r="BX130" s="850"/>
      <c r="BY130" s="850"/>
      <c r="BZ130" s="850"/>
      <c r="CA130" s="850"/>
      <c r="CB130" s="855"/>
      <c r="CC130" s="855"/>
      <c r="CD130" s="855"/>
      <c r="CE130" s="855"/>
      <c r="CF130" s="855"/>
      <c r="CG130" s="855"/>
      <c r="CH130" s="855"/>
      <c r="CI130" s="855"/>
      <c r="CJ130" s="855"/>
      <c r="CK130" s="855"/>
    </row>
    <row r="131" spans="1:89" s="866" customFormat="1" hidden="1" x14ac:dyDescent="0.3">
      <c r="A131" s="744" t="s">
        <v>9144</v>
      </c>
      <c r="B131" s="925"/>
      <c r="C131" s="925"/>
      <c r="BU131" s="867"/>
      <c r="BV131" s="850"/>
      <c r="BW131" s="850"/>
      <c r="BX131" s="850"/>
      <c r="BY131" s="850"/>
      <c r="BZ131" s="850"/>
      <c r="CA131" s="850"/>
      <c r="CB131" s="855"/>
      <c r="CC131" s="855"/>
      <c r="CD131" s="855"/>
      <c r="CE131" s="855"/>
      <c r="CF131" s="855"/>
      <c r="CG131" s="855"/>
      <c r="CH131" s="855"/>
      <c r="CI131" s="855"/>
      <c r="CJ131" s="855"/>
      <c r="CK131" s="855"/>
    </row>
    <row r="132" spans="1:89" s="866" customFormat="1" hidden="1" x14ac:dyDescent="0.3">
      <c r="A132" s="744" t="s">
        <v>9270</v>
      </c>
      <c r="B132" s="925"/>
      <c r="C132" s="925"/>
      <c r="BU132" s="867"/>
      <c r="BV132" s="850"/>
      <c r="BW132" s="850"/>
      <c r="BX132" s="850"/>
      <c r="BY132" s="850"/>
      <c r="BZ132" s="850"/>
      <c r="CA132" s="850"/>
      <c r="CB132" s="855"/>
      <c r="CC132" s="855"/>
      <c r="CD132" s="855"/>
      <c r="CE132" s="855"/>
      <c r="CF132" s="855"/>
      <c r="CG132" s="855"/>
      <c r="CH132" s="855"/>
      <c r="CI132" s="855"/>
      <c r="CJ132" s="855"/>
      <c r="CK132" s="855"/>
    </row>
    <row r="133" spans="1:89" s="866" customFormat="1" hidden="1" x14ac:dyDescent="0.3">
      <c r="A133" s="744" t="s">
        <v>9271</v>
      </c>
      <c r="B133" s="925"/>
      <c r="C133" s="925"/>
      <c r="BU133" s="867"/>
      <c r="BV133" s="850"/>
      <c r="BW133" s="850"/>
      <c r="BX133" s="850"/>
      <c r="BY133" s="850"/>
      <c r="BZ133" s="850"/>
      <c r="CA133" s="850"/>
      <c r="CB133" s="855"/>
      <c r="CC133" s="855"/>
      <c r="CD133" s="855"/>
      <c r="CE133" s="855"/>
      <c r="CF133" s="855"/>
      <c r="CG133" s="855"/>
      <c r="CH133" s="855"/>
      <c r="CI133" s="855"/>
      <c r="CJ133" s="855"/>
      <c r="CK133" s="855"/>
    </row>
    <row r="134" spans="1:89" s="866" customFormat="1" hidden="1" x14ac:dyDescent="0.3">
      <c r="A134" s="744" t="s">
        <v>9296</v>
      </c>
      <c r="B134" s="921"/>
      <c r="C134" s="886"/>
      <c r="BU134" s="867"/>
      <c r="BV134" s="850"/>
      <c r="BW134" s="850"/>
      <c r="BX134" s="850"/>
      <c r="BY134" s="850"/>
      <c r="BZ134" s="850"/>
      <c r="CA134" s="850"/>
      <c r="CB134" s="855"/>
      <c r="CC134" s="855"/>
      <c r="CD134" s="855"/>
      <c r="CE134" s="855"/>
      <c r="CF134" s="855"/>
      <c r="CG134" s="855"/>
      <c r="CH134" s="855"/>
      <c r="CI134" s="855"/>
      <c r="CJ134" s="855"/>
      <c r="CK134" s="855"/>
    </row>
    <row r="135" spans="1:89" s="866" customFormat="1" hidden="1" x14ac:dyDescent="0.3">
      <c r="A135" s="743" t="s">
        <v>9272</v>
      </c>
      <c r="B135" s="926"/>
      <c r="C135" s="878"/>
      <c r="BU135" s="867"/>
      <c r="BV135" s="850"/>
      <c r="BW135" s="850"/>
      <c r="BX135" s="850"/>
      <c r="BY135" s="850"/>
      <c r="BZ135" s="850"/>
      <c r="CA135" s="850"/>
      <c r="CB135" s="855"/>
      <c r="CC135" s="855"/>
      <c r="CD135" s="855"/>
      <c r="CE135" s="855"/>
      <c r="CF135" s="855"/>
      <c r="CG135" s="855"/>
      <c r="CH135" s="855"/>
      <c r="CI135" s="855"/>
      <c r="CJ135" s="855"/>
      <c r="CK135" s="855"/>
    </row>
    <row r="136" spans="1:89" s="866" customFormat="1" hidden="1" x14ac:dyDescent="0.3">
      <c r="A136" s="879" t="s">
        <v>9284</v>
      </c>
      <c r="C136" s="880"/>
      <c r="BU136" s="867"/>
      <c r="BV136" s="850"/>
      <c r="BW136" s="850"/>
      <c r="BX136" s="850"/>
      <c r="BY136" s="850"/>
      <c r="BZ136" s="850"/>
      <c r="CA136" s="850"/>
      <c r="CB136" s="855"/>
      <c r="CC136" s="855"/>
      <c r="CD136" s="855"/>
      <c r="CE136" s="855"/>
      <c r="CF136" s="855"/>
      <c r="CG136" s="855"/>
      <c r="CH136" s="855"/>
      <c r="CI136" s="855"/>
      <c r="CJ136" s="855"/>
      <c r="CK136" s="855"/>
    </row>
    <row r="137" spans="1:89" s="866" customFormat="1" ht="28.8" hidden="1" x14ac:dyDescent="0.3">
      <c r="A137" s="881" t="s">
        <v>9287</v>
      </c>
      <c r="B137" s="742" t="s">
        <v>9304</v>
      </c>
      <c r="C137" s="597" t="s">
        <v>9305</v>
      </c>
      <c r="BU137" s="867"/>
      <c r="BV137" s="850"/>
      <c r="BW137" s="850"/>
      <c r="BX137" s="850"/>
      <c r="BY137" s="850"/>
      <c r="BZ137" s="850"/>
      <c r="CA137" s="850"/>
      <c r="CB137" s="855"/>
      <c r="CC137" s="855"/>
      <c r="CD137" s="855"/>
      <c r="CE137" s="855"/>
      <c r="CF137" s="855"/>
      <c r="CG137" s="855"/>
      <c r="CH137" s="855"/>
      <c r="CI137" s="855"/>
      <c r="CJ137" s="855"/>
      <c r="CK137" s="855"/>
    </row>
    <row r="138" spans="1:89" s="866" customFormat="1" hidden="1" x14ac:dyDescent="0.3">
      <c r="A138" s="868" t="str">
        <f>UPPER($B$95)</f>
        <v>EXPRESS BUS</v>
      </c>
      <c r="B138" s="606">
        <f>B$96</f>
        <v>0</v>
      </c>
      <c r="C138" s="606">
        <f>B$97</f>
        <v>0</v>
      </c>
      <c r="BU138" s="867"/>
      <c r="BV138" s="850"/>
      <c r="BW138" s="850"/>
      <c r="BX138" s="850"/>
      <c r="BY138" s="850"/>
      <c r="BZ138" s="850"/>
      <c r="CA138" s="850"/>
      <c r="CB138" s="855"/>
      <c r="CC138" s="855"/>
      <c r="CD138" s="855"/>
      <c r="CE138" s="855"/>
      <c r="CF138" s="855"/>
      <c r="CG138" s="855"/>
      <c r="CH138" s="855"/>
      <c r="CI138" s="855"/>
      <c r="CJ138" s="855"/>
      <c r="CK138" s="855"/>
    </row>
    <row r="139" spans="1:89" s="866" customFormat="1" hidden="1" x14ac:dyDescent="0.3">
      <c r="A139" s="887" t="s">
        <v>9297</v>
      </c>
      <c r="B139" s="888"/>
      <c r="C139" s="889"/>
      <c r="BU139" s="867"/>
      <c r="BV139" s="850"/>
      <c r="BW139" s="850"/>
      <c r="BX139" s="850"/>
      <c r="BY139" s="850"/>
      <c r="BZ139" s="850"/>
      <c r="CA139" s="850"/>
      <c r="CB139" s="855"/>
      <c r="CC139" s="855"/>
      <c r="CD139" s="855"/>
      <c r="CE139" s="855"/>
      <c r="CF139" s="855"/>
      <c r="CG139" s="855"/>
      <c r="CH139" s="855"/>
      <c r="CI139" s="855"/>
      <c r="CJ139" s="855"/>
      <c r="CK139" s="855"/>
    </row>
    <row r="140" spans="1:89" s="866" customFormat="1" hidden="1" x14ac:dyDescent="0.3">
      <c r="A140" s="744" t="s">
        <v>9283</v>
      </c>
      <c r="B140" s="921"/>
      <c r="C140" s="875"/>
      <c r="BU140" s="867"/>
      <c r="BV140" s="850"/>
      <c r="BW140" s="850"/>
      <c r="BX140" s="850"/>
      <c r="BY140" s="850"/>
      <c r="BZ140" s="850"/>
      <c r="CA140" s="850"/>
      <c r="CB140" s="855"/>
      <c r="CC140" s="855"/>
      <c r="CD140" s="855"/>
      <c r="CE140" s="855"/>
      <c r="CF140" s="855"/>
      <c r="CG140" s="855"/>
      <c r="CH140" s="855"/>
      <c r="CI140" s="855"/>
      <c r="CJ140" s="855"/>
      <c r="CK140" s="855"/>
    </row>
    <row r="141" spans="1:89" s="866" customFormat="1" hidden="1" x14ac:dyDescent="0.3">
      <c r="A141" s="744" t="s">
        <v>9285</v>
      </c>
      <c r="B141" s="921"/>
      <c r="C141" s="875"/>
      <c r="BU141" s="867"/>
      <c r="BV141" s="850"/>
      <c r="BW141" s="850"/>
      <c r="BX141" s="850"/>
      <c r="BY141" s="850"/>
      <c r="BZ141" s="850"/>
      <c r="CA141" s="850"/>
      <c r="CB141" s="855"/>
      <c r="CC141" s="855"/>
      <c r="CD141" s="855"/>
      <c r="CE141" s="855"/>
      <c r="CF141" s="855"/>
      <c r="CG141" s="855"/>
      <c r="CH141" s="855"/>
      <c r="CI141" s="855"/>
      <c r="CJ141" s="855"/>
      <c r="CK141" s="855"/>
    </row>
    <row r="142" spans="1:89" s="866" customFormat="1" hidden="1" x14ac:dyDescent="0.3">
      <c r="A142" s="877" t="s">
        <v>9288</v>
      </c>
      <c r="B142" s="890">
        <f>1-B140-B141</f>
        <v>1</v>
      </c>
      <c r="C142" s="883"/>
      <c r="BU142" s="867"/>
      <c r="BV142" s="850"/>
      <c r="BW142" s="850"/>
      <c r="BX142" s="850"/>
      <c r="BY142" s="850"/>
      <c r="BZ142" s="850"/>
      <c r="CA142" s="850"/>
      <c r="CB142" s="855"/>
      <c r="CC142" s="855"/>
      <c r="CD142" s="855"/>
      <c r="CE142" s="855"/>
      <c r="CF142" s="855"/>
      <c r="CG142" s="855"/>
      <c r="CH142" s="855"/>
      <c r="CI142" s="855"/>
      <c r="CJ142" s="855"/>
      <c r="CK142" s="855"/>
    </row>
    <row r="143" spans="1:89" s="866" customFormat="1" hidden="1" x14ac:dyDescent="0.3">
      <c r="A143" s="887" t="s">
        <v>9289</v>
      </c>
      <c r="B143" s="888"/>
      <c r="C143" s="889"/>
      <c r="BU143" s="867"/>
      <c r="BV143" s="850"/>
      <c r="BW143" s="850"/>
      <c r="BX143" s="850"/>
      <c r="BY143" s="850"/>
      <c r="BZ143" s="850"/>
      <c r="CA143" s="850"/>
      <c r="CB143" s="855"/>
      <c r="CC143" s="855"/>
      <c r="CD143" s="855"/>
      <c r="CE143" s="855"/>
      <c r="CF143" s="855"/>
      <c r="CG143" s="855"/>
      <c r="CH143" s="855"/>
      <c r="CI143" s="855"/>
      <c r="CJ143" s="855"/>
      <c r="CK143" s="855"/>
    </row>
    <row r="144" spans="1:89" s="866" customFormat="1" hidden="1" x14ac:dyDescent="0.3">
      <c r="A144" s="891" t="s">
        <v>9298</v>
      </c>
      <c r="B144" s="929"/>
      <c r="C144" s="930"/>
      <c r="BU144" s="867"/>
      <c r="BV144" s="850"/>
      <c r="BW144" s="850"/>
      <c r="BX144" s="850"/>
      <c r="BY144" s="850"/>
      <c r="BZ144" s="850"/>
      <c r="CA144" s="850"/>
      <c r="CB144" s="855"/>
      <c r="CC144" s="855"/>
      <c r="CD144" s="855"/>
      <c r="CE144" s="855"/>
      <c r="CF144" s="855"/>
      <c r="CG144" s="855"/>
      <c r="CH144" s="855"/>
      <c r="CI144" s="855"/>
      <c r="CJ144" s="855"/>
      <c r="CK144" s="855"/>
    </row>
    <row r="145" spans="1:89" s="866" customFormat="1" hidden="1" x14ac:dyDescent="0.3">
      <c r="A145" s="892" t="s">
        <v>9286</v>
      </c>
      <c r="B145" s="931"/>
      <c r="C145" s="932"/>
      <c r="BU145" s="867"/>
      <c r="BV145" s="850"/>
      <c r="BW145" s="850"/>
      <c r="BX145" s="850"/>
      <c r="BY145" s="850"/>
      <c r="BZ145" s="850"/>
      <c r="CA145" s="850"/>
      <c r="CB145" s="855"/>
      <c r="CC145" s="855"/>
      <c r="CD145" s="855"/>
      <c r="CE145" s="855"/>
      <c r="CF145" s="855"/>
      <c r="CG145" s="855"/>
      <c r="CH145" s="855"/>
      <c r="CI145" s="855"/>
      <c r="CJ145" s="855"/>
      <c r="CK145" s="855"/>
    </row>
    <row r="146" spans="1:89" s="866" customFormat="1" hidden="1" x14ac:dyDescent="0.3">
      <c r="A146" s="887" t="s">
        <v>9290</v>
      </c>
      <c r="B146" s="893"/>
      <c r="C146" s="893"/>
      <c r="BU146" s="867"/>
      <c r="BV146" s="850"/>
      <c r="BW146" s="850"/>
      <c r="BX146" s="850"/>
      <c r="BY146" s="850"/>
      <c r="BZ146" s="850"/>
      <c r="CA146" s="850"/>
      <c r="CB146" s="855"/>
      <c r="CC146" s="855"/>
      <c r="CD146" s="855"/>
      <c r="CE146" s="855"/>
      <c r="CF146" s="855"/>
      <c r="CG146" s="855"/>
      <c r="CH146" s="855"/>
      <c r="CI146" s="855"/>
      <c r="CJ146" s="855"/>
      <c r="CK146" s="855"/>
    </row>
    <row r="147" spans="1:89" s="866" customFormat="1" hidden="1" x14ac:dyDescent="0.3">
      <c r="A147" s="891" t="s">
        <v>9291</v>
      </c>
      <c r="B147" s="925"/>
      <c r="C147" s="894"/>
      <c r="BU147" s="867"/>
      <c r="BV147" s="850"/>
      <c r="BW147" s="850"/>
      <c r="BX147" s="850"/>
      <c r="BY147" s="850"/>
      <c r="BZ147" s="850"/>
      <c r="CA147" s="850"/>
      <c r="CB147" s="855"/>
      <c r="CC147" s="855"/>
      <c r="CD147" s="855"/>
      <c r="CE147" s="855"/>
      <c r="CF147" s="855"/>
      <c r="CG147" s="855"/>
      <c r="CH147" s="855"/>
      <c r="CI147" s="855"/>
      <c r="CJ147" s="855"/>
      <c r="CK147" s="855"/>
    </row>
    <row r="148" spans="1:89" s="866" customFormat="1" hidden="1" x14ac:dyDescent="0.3">
      <c r="A148" s="892" t="s">
        <v>9286</v>
      </c>
      <c r="B148" s="933"/>
      <c r="C148" s="895"/>
      <c r="BU148" s="867"/>
      <c r="BV148" s="850"/>
      <c r="BW148" s="850"/>
      <c r="BX148" s="850"/>
      <c r="BY148" s="850"/>
      <c r="BZ148" s="850"/>
      <c r="CA148" s="850"/>
      <c r="CB148" s="855"/>
      <c r="CC148" s="855"/>
      <c r="CD148" s="855"/>
      <c r="CE148" s="855"/>
      <c r="CF148" s="855"/>
      <c r="CG148" s="855"/>
      <c r="CH148" s="855"/>
      <c r="CI148" s="855"/>
      <c r="CJ148" s="855"/>
      <c r="CK148" s="855"/>
    </row>
    <row r="149" spans="1:89" s="866" customFormat="1" hidden="1" x14ac:dyDescent="0.3">
      <c r="A149" s="896" t="s">
        <v>9292</v>
      </c>
      <c r="B149" s="891"/>
      <c r="C149" s="891"/>
      <c r="BU149" s="867"/>
      <c r="BV149" s="850"/>
      <c r="BW149" s="850"/>
      <c r="BX149" s="850"/>
      <c r="BY149" s="850"/>
      <c r="BZ149" s="850"/>
      <c r="CA149" s="850"/>
      <c r="CB149" s="855"/>
      <c r="CC149" s="855"/>
      <c r="CD149" s="855"/>
      <c r="CE149" s="855"/>
      <c r="CF149" s="855"/>
      <c r="CG149" s="855"/>
      <c r="CH149" s="855"/>
      <c r="CI149" s="855"/>
      <c r="CJ149" s="855"/>
      <c r="CK149" s="855"/>
    </row>
    <row r="150" spans="1:89" s="866" customFormat="1" hidden="1" x14ac:dyDescent="0.3">
      <c r="A150" s="891" t="s">
        <v>9293</v>
      </c>
      <c r="B150" s="921"/>
      <c r="C150" s="875"/>
      <c r="BU150" s="867"/>
      <c r="BV150" s="850"/>
      <c r="BW150" s="850"/>
      <c r="BX150" s="850"/>
      <c r="BY150" s="850"/>
      <c r="BZ150" s="850"/>
      <c r="CA150" s="850"/>
      <c r="CB150" s="855"/>
      <c r="CC150" s="855"/>
      <c r="CD150" s="855"/>
      <c r="CE150" s="855"/>
      <c r="CF150" s="855"/>
      <c r="CG150" s="855"/>
      <c r="CH150" s="855"/>
      <c r="CI150" s="855"/>
      <c r="CJ150" s="855"/>
      <c r="CK150" s="855"/>
    </row>
    <row r="151" spans="1:89" s="866" customFormat="1" hidden="1" x14ac:dyDescent="0.3">
      <c r="A151" s="891" t="s">
        <v>9294</v>
      </c>
      <c r="B151" s="921"/>
      <c r="C151" s="875"/>
      <c r="BU151" s="867"/>
      <c r="BV151" s="850"/>
      <c r="BW151" s="850"/>
      <c r="BX151" s="850"/>
      <c r="BY151" s="850"/>
      <c r="BZ151" s="850"/>
      <c r="CA151" s="850"/>
      <c r="CB151" s="855"/>
      <c r="CC151" s="855"/>
      <c r="CD151" s="855"/>
      <c r="CE151" s="855"/>
      <c r="CF151" s="855"/>
      <c r="CG151" s="855"/>
      <c r="CH151" s="855"/>
      <c r="CI151" s="855"/>
      <c r="CJ151" s="855"/>
      <c r="CK151" s="855"/>
    </row>
    <row r="152" spans="1:89" s="866" customFormat="1" hidden="1" x14ac:dyDescent="0.3">
      <c r="A152" s="897" t="s">
        <v>9295</v>
      </c>
      <c r="B152" s="898">
        <f>1-B150-B151</f>
        <v>1</v>
      </c>
      <c r="C152" s="899"/>
      <c r="BU152" s="867"/>
      <c r="BV152" s="850"/>
      <c r="BW152" s="850"/>
      <c r="BX152" s="850"/>
      <c r="BY152" s="850"/>
      <c r="BZ152" s="850"/>
      <c r="CA152" s="850"/>
      <c r="CB152" s="855"/>
      <c r="CC152" s="855"/>
      <c r="CD152" s="855"/>
      <c r="CE152" s="855"/>
      <c r="CF152" s="855"/>
      <c r="CG152" s="855"/>
      <c r="CH152" s="855"/>
      <c r="CI152" s="855"/>
      <c r="CJ152" s="855"/>
      <c r="CK152" s="855"/>
    </row>
    <row r="153" spans="1:89" s="866" customFormat="1" hidden="1" x14ac:dyDescent="0.3">
      <c r="B153" s="900"/>
      <c r="BU153" s="867"/>
      <c r="BV153" s="850"/>
      <c r="BW153" s="850"/>
      <c r="BX153" s="850"/>
      <c r="BY153" s="850"/>
      <c r="BZ153" s="850"/>
      <c r="CA153" s="850"/>
      <c r="CB153" s="855"/>
      <c r="CC153" s="855"/>
      <c r="CD153" s="855"/>
      <c r="CE153" s="855"/>
      <c r="CF153" s="855"/>
      <c r="CG153" s="855"/>
      <c r="CH153" s="855"/>
      <c r="CI153" s="855"/>
      <c r="CJ153" s="855"/>
      <c r="CK153" s="855"/>
    </row>
    <row r="154" spans="1:89" s="866" customFormat="1" hidden="1" x14ac:dyDescent="0.3">
      <c r="A154" s="901" t="s">
        <v>9124</v>
      </c>
      <c r="B154" s="842" t="s">
        <v>8933</v>
      </c>
      <c r="C154" s="842" t="s">
        <v>8934</v>
      </c>
      <c r="BU154" s="867"/>
      <c r="BV154" s="850"/>
      <c r="BW154" s="850"/>
      <c r="BX154" s="850"/>
      <c r="BY154" s="850"/>
      <c r="BZ154" s="850"/>
      <c r="CA154" s="850"/>
      <c r="CB154" s="855"/>
      <c r="CC154" s="855"/>
      <c r="CD154" s="855"/>
      <c r="CE154" s="855"/>
      <c r="CF154" s="855"/>
      <c r="CG154" s="855"/>
      <c r="CH154" s="855"/>
      <c r="CI154" s="855"/>
      <c r="CJ154" s="855"/>
      <c r="CK154" s="855"/>
    </row>
    <row r="155" spans="1:89" s="866" customFormat="1" hidden="1" x14ac:dyDescent="0.3">
      <c r="A155" s="893" t="s">
        <v>2536</v>
      </c>
      <c r="B155" s="902">
        <f>SUM(B156:B159)</f>
        <v>0</v>
      </c>
      <c r="C155" s="902">
        <f>SUM(C156:C159)</f>
        <v>0</v>
      </c>
      <c r="BU155" s="867"/>
      <c r="BV155" s="850"/>
      <c r="BW155" s="850"/>
      <c r="BX155" s="850"/>
      <c r="BY155" s="850"/>
      <c r="BZ155" s="850"/>
      <c r="CA155" s="850"/>
      <c r="CB155" s="855"/>
      <c r="CC155" s="855"/>
      <c r="CD155" s="855"/>
      <c r="CE155" s="855"/>
      <c r="CF155" s="855"/>
      <c r="CG155" s="855"/>
      <c r="CH155" s="855"/>
      <c r="CI155" s="855"/>
      <c r="CJ155" s="855"/>
      <c r="CK155" s="855"/>
    </row>
    <row r="156" spans="1:89" s="866" customFormat="1" hidden="1" x14ac:dyDescent="0.3">
      <c r="A156" s="903" t="s">
        <v>9103</v>
      </c>
      <c r="B156" s="934"/>
      <c r="C156" s="934"/>
      <c r="BU156" s="867"/>
      <c r="BV156" s="850"/>
      <c r="BW156" s="850"/>
      <c r="BX156" s="850"/>
      <c r="BY156" s="850"/>
      <c r="BZ156" s="850"/>
      <c r="CA156" s="850"/>
      <c r="CB156" s="855"/>
      <c r="CC156" s="855"/>
      <c r="CD156" s="855"/>
      <c r="CE156" s="855"/>
      <c r="CF156" s="855"/>
      <c r="CG156" s="855"/>
      <c r="CH156" s="855"/>
      <c r="CI156" s="855"/>
      <c r="CJ156" s="855"/>
      <c r="CK156" s="855"/>
    </row>
    <row r="157" spans="1:89" s="866" customFormat="1" hidden="1" x14ac:dyDescent="0.3">
      <c r="A157" s="903" t="s">
        <v>9104</v>
      </c>
      <c r="B157" s="934"/>
      <c r="C157" s="934"/>
      <c r="BU157" s="867"/>
      <c r="BV157" s="850"/>
      <c r="BW157" s="850"/>
      <c r="BX157" s="850"/>
      <c r="BY157" s="850"/>
      <c r="BZ157" s="850"/>
      <c r="CA157" s="850"/>
      <c r="CB157" s="855"/>
      <c r="CC157" s="855"/>
      <c r="CD157" s="855"/>
      <c r="CE157" s="855"/>
      <c r="CF157" s="855"/>
      <c r="CG157" s="855"/>
      <c r="CH157" s="855"/>
      <c r="CI157" s="855"/>
      <c r="CJ157" s="855"/>
      <c r="CK157" s="855"/>
    </row>
    <row r="158" spans="1:89" s="866" customFormat="1" hidden="1" x14ac:dyDescent="0.3">
      <c r="A158" s="903" t="s">
        <v>191</v>
      </c>
      <c r="B158" s="934"/>
      <c r="C158" s="934"/>
      <c r="BU158" s="867"/>
      <c r="BV158" s="850"/>
      <c r="BW158" s="850"/>
      <c r="BX158" s="850"/>
      <c r="BY158" s="850"/>
      <c r="BZ158" s="850"/>
      <c r="CA158" s="850"/>
      <c r="CB158" s="855"/>
      <c r="CC158" s="855"/>
      <c r="CD158" s="855"/>
      <c r="CE158" s="855"/>
      <c r="CF158" s="855"/>
      <c r="CG158" s="855"/>
      <c r="CH158" s="855"/>
      <c r="CI158" s="855"/>
      <c r="CJ158" s="855"/>
      <c r="CK158" s="855"/>
    </row>
    <row r="159" spans="1:89" s="866" customFormat="1" hidden="1" x14ac:dyDescent="0.3">
      <c r="A159" s="904" t="s">
        <v>9105</v>
      </c>
      <c r="B159" s="935"/>
      <c r="C159" s="935"/>
      <c r="BU159" s="867"/>
      <c r="BV159" s="850"/>
      <c r="BW159" s="850"/>
      <c r="BX159" s="850"/>
      <c r="BY159" s="850"/>
      <c r="BZ159" s="850"/>
      <c r="CA159" s="850"/>
      <c r="CB159" s="855"/>
      <c r="CC159" s="855"/>
      <c r="CD159" s="855"/>
      <c r="CE159" s="855"/>
      <c r="CF159" s="855"/>
      <c r="CG159" s="855"/>
      <c r="CH159" s="855"/>
      <c r="CI159" s="855"/>
      <c r="CJ159" s="855"/>
      <c r="CK159" s="855"/>
    </row>
    <row r="160" spans="1:89" s="866" customFormat="1" hidden="1" x14ac:dyDescent="0.3">
      <c r="A160" s="893" t="s">
        <v>9125</v>
      </c>
      <c r="B160" s="902">
        <f>SUM(B161:B163)</f>
        <v>0</v>
      </c>
      <c r="C160" s="902">
        <f>SUM(C161:C163)</f>
        <v>0</v>
      </c>
      <c r="BU160" s="867"/>
      <c r="BV160" s="850"/>
      <c r="BW160" s="850"/>
      <c r="BX160" s="850"/>
      <c r="BY160" s="850"/>
      <c r="BZ160" s="850"/>
      <c r="CA160" s="850"/>
      <c r="CB160" s="855"/>
      <c r="CC160" s="855"/>
      <c r="CD160" s="855"/>
      <c r="CE160" s="855"/>
      <c r="CF160" s="855"/>
      <c r="CG160" s="855"/>
      <c r="CH160" s="855"/>
      <c r="CI160" s="855"/>
      <c r="CJ160" s="855"/>
      <c r="CK160" s="855"/>
    </row>
    <row r="161" spans="1:89" s="866" customFormat="1" hidden="1" x14ac:dyDescent="0.3">
      <c r="A161" s="903" t="s">
        <v>9106</v>
      </c>
      <c r="B161" s="934"/>
      <c r="C161" s="934"/>
      <c r="BU161" s="867"/>
      <c r="BV161" s="850"/>
      <c r="BW161" s="850"/>
      <c r="BX161" s="850"/>
      <c r="BY161" s="850"/>
      <c r="BZ161" s="850"/>
      <c r="CA161" s="850"/>
      <c r="CB161" s="855"/>
      <c r="CC161" s="855"/>
      <c r="CD161" s="855"/>
      <c r="CE161" s="855"/>
      <c r="CF161" s="855"/>
      <c r="CG161" s="855"/>
      <c r="CH161" s="855"/>
      <c r="CI161" s="855"/>
      <c r="CJ161" s="855"/>
      <c r="CK161" s="855"/>
    </row>
    <row r="162" spans="1:89" s="866" customFormat="1" hidden="1" x14ac:dyDescent="0.3">
      <c r="A162" s="903" t="s">
        <v>9107</v>
      </c>
      <c r="B162" s="934"/>
      <c r="C162" s="934"/>
      <c r="BU162" s="867"/>
      <c r="BV162" s="850"/>
      <c r="BW162" s="850"/>
      <c r="BX162" s="850"/>
      <c r="BY162" s="850"/>
      <c r="BZ162" s="850"/>
      <c r="CA162" s="850"/>
      <c r="CB162" s="855"/>
      <c r="CC162" s="855"/>
      <c r="CD162" s="855"/>
      <c r="CE162" s="855"/>
      <c r="CF162" s="855"/>
      <c r="CG162" s="855"/>
      <c r="CH162" s="855"/>
      <c r="CI162" s="855"/>
      <c r="CJ162" s="855"/>
      <c r="CK162" s="855"/>
    </row>
    <row r="163" spans="1:89" s="866" customFormat="1" hidden="1" x14ac:dyDescent="0.3">
      <c r="A163" s="905" t="s">
        <v>9108</v>
      </c>
      <c r="B163" s="936"/>
      <c r="C163" s="936"/>
      <c r="BU163" s="867"/>
      <c r="BV163" s="850"/>
      <c r="BW163" s="850"/>
      <c r="BX163" s="850"/>
      <c r="BY163" s="850"/>
      <c r="BZ163" s="850"/>
      <c r="CA163" s="850"/>
      <c r="CB163" s="855"/>
      <c r="CC163" s="855"/>
      <c r="CD163" s="855"/>
      <c r="CE163" s="855"/>
      <c r="CF163" s="855"/>
      <c r="CG163" s="855"/>
      <c r="CH163" s="855"/>
      <c r="CI163" s="855"/>
      <c r="CJ163" s="855"/>
      <c r="CK163" s="855"/>
    </row>
    <row r="164" spans="1:89" s="866" customFormat="1" hidden="1" x14ac:dyDescent="0.3">
      <c r="A164" s="879" t="s">
        <v>9309</v>
      </c>
      <c r="B164" s="900"/>
      <c r="BU164" s="867"/>
      <c r="BV164" s="850"/>
      <c r="BW164" s="850"/>
      <c r="BX164" s="850"/>
      <c r="BY164" s="850"/>
      <c r="BZ164" s="850"/>
      <c r="CA164" s="850"/>
      <c r="CB164" s="855"/>
      <c r="CC164" s="855"/>
      <c r="CD164" s="855"/>
      <c r="CE164" s="855"/>
      <c r="CF164" s="855"/>
      <c r="CG164" s="855"/>
      <c r="CH164" s="855"/>
      <c r="CI164" s="855"/>
      <c r="CJ164" s="855"/>
      <c r="CK164" s="855"/>
    </row>
    <row r="165" spans="1:89" hidden="1" x14ac:dyDescent="0.3">
      <c r="A165" s="837" t="s">
        <v>9126</v>
      </c>
      <c r="B165" s="588"/>
      <c r="BU165" s="483"/>
    </row>
    <row r="166" spans="1:89" hidden="1" x14ac:dyDescent="0.3">
      <c r="A166" s="585" t="s">
        <v>9129</v>
      </c>
      <c r="B166" s="603"/>
      <c r="BU166" s="483"/>
    </row>
    <row r="167" spans="1:89" hidden="1" x14ac:dyDescent="0.3">
      <c r="A167" s="877" t="s">
        <v>9130</v>
      </c>
      <c r="B167" s="604"/>
      <c r="BU167" s="483"/>
    </row>
    <row r="168" spans="1:89" hidden="1" x14ac:dyDescent="0.3">
      <c r="A168" s="585" t="s">
        <v>8926</v>
      </c>
      <c r="B168" s="937" t="s">
        <v>8925</v>
      </c>
      <c r="BU168" s="483"/>
      <c r="BV168" s="800" t="s">
        <v>52</v>
      </c>
      <c r="BW168" s="800" t="s">
        <v>8925</v>
      </c>
      <c r="BX168" s="800" t="s">
        <v>53</v>
      </c>
    </row>
    <row r="169" spans="1:89" hidden="1" x14ac:dyDescent="0.3">
      <c r="A169" s="585" t="s">
        <v>8927</v>
      </c>
      <c r="B169" s="937" t="s">
        <v>8925</v>
      </c>
      <c r="BU169" s="483"/>
      <c r="BV169" s="800" t="s">
        <v>52</v>
      </c>
      <c r="BW169" s="800" t="s">
        <v>8925</v>
      </c>
      <c r="BX169" s="800" t="s">
        <v>53</v>
      </c>
    </row>
    <row r="170" spans="1:89" hidden="1" x14ac:dyDescent="0.3">
      <c r="A170" s="598" t="s">
        <v>9131</v>
      </c>
      <c r="B170" s="233"/>
      <c r="BU170" s="483"/>
    </row>
    <row r="171" spans="1:89" hidden="1" x14ac:dyDescent="0.3">
      <c r="A171" s="319"/>
      <c r="B171" s="244"/>
      <c r="BU171" s="483"/>
    </row>
    <row r="172" spans="1:89" hidden="1" x14ac:dyDescent="0.3">
      <c r="A172" s="243" t="s">
        <v>9134</v>
      </c>
      <c r="C172" s="70"/>
      <c r="BU172" s="483"/>
    </row>
    <row r="173" spans="1:89" ht="43.2" hidden="1" x14ac:dyDescent="0.3">
      <c r="A173" s="906" t="s">
        <v>9128</v>
      </c>
      <c r="B173" s="383" t="s">
        <v>9127</v>
      </c>
      <c r="C173" s="70"/>
      <c r="BU173" s="483"/>
    </row>
    <row r="174" spans="1:89" hidden="1" x14ac:dyDescent="0.3">
      <c r="A174" s="907" t="s">
        <v>8995</v>
      </c>
      <c r="B174" s="110"/>
      <c r="C174" s="70"/>
      <c r="BU174" s="483"/>
    </row>
    <row r="175" spans="1:89" hidden="1" x14ac:dyDescent="0.3">
      <c r="A175" s="907" t="s">
        <v>8996</v>
      </c>
      <c r="B175" s="110"/>
      <c r="C175" s="70"/>
      <c r="BU175" s="483"/>
    </row>
    <row r="176" spans="1:89" hidden="1" x14ac:dyDescent="0.3">
      <c r="A176" s="907" t="s">
        <v>8997</v>
      </c>
      <c r="B176" s="110"/>
      <c r="C176" s="70"/>
      <c r="BU176" s="483"/>
    </row>
    <row r="177" spans="1:73" hidden="1" x14ac:dyDescent="0.3">
      <c r="A177" s="907" t="s">
        <v>8998</v>
      </c>
      <c r="B177" s="110"/>
      <c r="C177" s="70"/>
      <c r="BU177" s="483"/>
    </row>
    <row r="178" spans="1:73" hidden="1" x14ac:dyDescent="0.3">
      <c r="A178" s="907" t="s">
        <v>8999</v>
      </c>
      <c r="B178" s="110"/>
      <c r="C178" s="70"/>
      <c r="BU178" s="483"/>
    </row>
    <row r="179" spans="1:73" hidden="1" x14ac:dyDescent="0.3">
      <c r="A179" s="908" t="s">
        <v>2185</v>
      </c>
      <c r="B179" s="599"/>
      <c r="C179" s="70"/>
      <c r="BU179" s="483"/>
    </row>
    <row r="180" spans="1:73" hidden="1" x14ac:dyDescent="0.3">
      <c r="A180" s="907" t="s">
        <v>2189</v>
      </c>
      <c r="B180" s="135"/>
      <c r="C180" s="70"/>
      <c r="D180" s="70"/>
      <c r="BU180" s="483"/>
    </row>
    <row r="181" spans="1:73" hidden="1" x14ac:dyDescent="0.3">
      <c r="A181" s="909" t="s">
        <v>9137</v>
      </c>
      <c r="B181" s="136"/>
      <c r="C181" s="910"/>
      <c r="D181" s="70"/>
      <c r="BU181" s="483"/>
    </row>
    <row r="182" spans="1:73" hidden="1" x14ac:dyDescent="0.3">
      <c r="A182" s="910"/>
      <c r="B182" s="911"/>
      <c r="C182" s="911"/>
      <c r="D182" s="70"/>
      <c r="BU182" s="483"/>
    </row>
    <row r="183" spans="1:73" hidden="1" x14ac:dyDescent="0.3">
      <c r="A183" s="910"/>
      <c r="B183" s="910"/>
      <c r="C183" s="911"/>
      <c r="BU183" s="483"/>
    </row>
    <row r="184" spans="1:73" hidden="1" x14ac:dyDescent="0.3">
      <c r="A184" s="910"/>
      <c r="B184" s="910"/>
      <c r="C184" s="911"/>
      <c r="BU184" s="483"/>
    </row>
    <row r="185" spans="1:73" hidden="1" x14ac:dyDescent="0.3">
      <c r="A185" s="243" t="s">
        <v>9438</v>
      </c>
      <c r="B185" s="910"/>
      <c r="C185" s="911"/>
      <c r="BU185" s="483"/>
    </row>
    <row r="186" spans="1:73" hidden="1" x14ac:dyDescent="0.3">
      <c r="A186" s="985" t="s">
        <v>9178</v>
      </c>
      <c r="B186" s="985"/>
      <c r="C186" s="985"/>
      <c r="BU186" s="483"/>
    </row>
    <row r="187" spans="1:73" hidden="1" x14ac:dyDescent="0.3">
      <c r="A187" s="951">
        <f>B$11</f>
        <v>2015</v>
      </c>
      <c r="B187" s="951" t="s">
        <v>7</v>
      </c>
      <c r="C187" s="951" t="s">
        <v>8</v>
      </c>
      <c r="BU187" s="483"/>
    </row>
    <row r="188" spans="1:73" hidden="1" x14ac:dyDescent="0.3">
      <c r="A188" s="907" t="s">
        <v>9327</v>
      </c>
      <c r="B188" s="1026"/>
      <c r="C188" s="1026"/>
      <c r="BU188" s="483"/>
    </row>
    <row r="189" spans="1:73" hidden="1" x14ac:dyDescent="0.3">
      <c r="A189" s="907" t="s">
        <v>9328</v>
      </c>
      <c r="B189" s="1026"/>
      <c r="C189" s="1026"/>
      <c r="BU189" s="483"/>
    </row>
    <row r="190" spans="1:73" hidden="1" x14ac:dyDescent="0.3">
      <c r="A190" s="907" t="s">
        <v>9329</v>
      </c>
      <c r="B190" s="1026"/>
      <c r="C190" s="1026"/>
      <c r="BU190" s="483"/>
    </row>
    <row r="191" spans="1:73" hidden="1" x14ac:dyDescent="0.3">
      <c r="A191" s="907" t="s">
        <v>9330</v>
      </c>
      <c r="B191" s="1026"/>
      <c r="C191" s="1026"/>
      <c r="BU191" s="483"/>
    </row>
    <row r="192" spans="1:73" hidden="1" x14ac:dyDescent="0.3">
      <c r="A192" s="907" t="s">
        <v>9331</v>
      </c>
      <c r="B192" s="1026"/>
      <c r="C192" s="1026"/>
      <c r="BU192" s="483"/>
    </row>
    <row r="193" spans="1:73" hidden="1" x14ac:dyDescent="0.3">
      <c r="A193" s="907" t="s">
        <v>9332</v>
      </c>
      <c r="B193" s="1026"/>
      <c r="C193" s="1026"/>
      <c r="BU193" s="483"/>
    </row>
    <row r="194" spans="1:73" hidden="1" x14ac:dyDescent="0.3">
      <c r="A194" s="907" t="s">
        <v>9333</v>
      </c>
      <c r="B194" s="1026"/>
      <c r="C194" s="1026"/>
      <c r="BU194" s="483"/>
    </row>
    <row r="195" spans="1:73" hidden="1" x14ac:dyDescent="0.3">
      <c r="A195" s="907" t="s">
        <v>9334</v>
      </c>
      <c r="B195" s="1026"/>
      <c r="C195" s="1026"/>
      <c r="BU195" s="483"/>
    </row>
    <row r="196" spans="1:73" hidden="1" x14ac:dyDescent="0.3">
      <c r="A196" s="907" t="s">
        <v>9335</v>
      </c>
      <c r="B196" s="1026"/>
      <c r="C196" s="1026"/>
      <c r="BU196" s="483"/>
    </row>
    <row r="197" spans="1:73" hidden="1" x14ac:dyDescent="0.3">
      <c r="A197" s="907" t="s">
        <v>9336</v>
      </c>
      <c r="B197" s="1026"/>
      <c r="C197" s="1026"/>
      <c r="BU197" s="483"/>
    </row>
    <row r="198" spans="1:73" hidden="1" x14ac:dyDescent="0.3">
      <c r="A198" s="907" t="s">
        <v>9337</v>
      </c>
      <c r="B198" s="1026"/>
      <c r="C198" s="1026"/>
      <c r="BU198" s="483"/>
    </row>
    <row r="199" spans="1:73" hidden="1" x14ac:dyDescent="0.3">
      <c r="A199" s="907" t="s">
        <v>9338</v>
      </c>
      <c r="B199" s="1026"/>
      <c r="C199" s="1026"/>
      <c r="BU199" s="483"/>
    </row>
    <row r="200" spans="1:73" hidden="1" x14ac:dyDescent="0.3">
      <c r="A200" s="907" t="s">
        <v>9339</v>
      </c>
      <c r="B200" s="1026"/>
      <c r="C200" s="1026"/>
      <c r="BU200" s="483"/>
    </row>
    <row r="201" spans="1:73" hidden="1" x14ac:dyDescent="0.3">
      <c r="A201" s="907" t="s">
        <v>9340</v>
      </c>
      <c r="B201" s="1026"/>
      <c r="C201" s="1026"/>
      <c r="BU201" s="483"/>
    </row>
    <row r="202" spans="1:73" hidden="1" x14ac:dyDescent="0.3">
      <c r="A202" s="907" t="s">
        <v>9341</v>
      </c>
      <c r="B202" s="991"/>
      <c r="C202" s="991"/>
      <c r="BU202" s="483"/>
    </row>
    <row r="203" spans="1:73" hidden="1" x14ac:dyDescent="0.3">
      <c r="A203" s="908" t="s">
        <v>9342</v>
      </c>
      <c r="B203" s="992"/>
      <c r="C203" s="992"/>
      <c r="BU203" s="483"/>
    </row>
    <row r="204" spans="1:73" hidden="1" x14ac:dyDescent="0.3">
      <c r="A204" s="909" t="s">
        <v>0</v>
      </c>
      <c r="B204" s="1039">
        <f>SUM(B188:B203)</f>
        <v>0</v>
      </c>
      <c r="C204" s="1039">
        <f>SUM(C188:C203)</f>
        <v>0</v>
      </c>
      <c r="BU204" s="483"/>
    </row>
    <row r="205" spans="1:73" hidden="1" x14ac:dyDescent="0.3">
      <c r="A205" s="910"/>
      <c r="B205" s="910"/>
      <c r="C205" s="911"/>
      <c r="BU205" s="483"/>
    </row>
    <row r="206" spans="1:73" hidden="1" x14ac:dyDescent="0.3">
      <c r="A206" s="985" t="s">
        <v>9343</v>
      </c>
      <c r="B206" s="985"/>
      <c r="C206" s="985"/>
      <c r="BU206" s="483"/>
    </row>
    <row r="207" spans="1:73" hidden="1" x14ac:dyDescent="0.3">
      <c r="A207" s="951">
        <f>B$12</f>
        <v>2045</v>
      </c>
      <c r="B207" s="1013" t="s">
        <v>7</v>
      </c>
      <c r="C207" s="951" t="s">
        <v>8</v>
      </c>
      <c r="BU207" s="483"/>
    </row>
    <row r="208" spans="1:73" hidden="1" x14ac:dyDescent="0.3">
      <c r="A208" s="907" t="s">
        <v>9327</v>
      </c>
      <c r="B208" s="1026"/>
      <c r="C208" s="1026"/>
      <c r="BU208" s="483"/>
    </row>
    <row r="209" spans="1:73" hidden="1" x14ac:dyDescent="0.3">
      <c r="A209" s="907" t="s">
        <v>9328</v>
      </c>
      <c r="B209" s="1026"/>
      <c r="C209" s="1026"/>
      <c r="BU209" s="483"/>
    </row>
    <row r="210" spans="1:73" hidden="1" x14ac:dyDescent="0.3">
      <c r="A210" s="907" t="s">
        <v>9329</v>
      </c>
      <c r="B210" s="1026"/>
      <c r="C210" s="1026"/>
      <c r="BU210" s="483"/>
    </row>
    <row r="211" spans="1:73" hidden="1" x14ac:dyDescent="0.3">
      <c r="A211" s="907" t="s">
        <v>9330</v>
      </c>
      <c r="B211" s="1026"/>
      <c r="C211" s="1026"/>
      <c r="BU211" s="483"/>
    </row>
    <row r="212" spans="1:73" hidden="1" x14ac:dyDescent="0.3">
      <c r="A212" s="907" t="s">
        <v>9331</v>
      </c>
      <c r="B212" s="1026"/>
      <c r="C212" s="1026"/>
      <c r="BU212" s="483"/>
    </row>
    <row r="213" spans="1:73" hidden="1" x14ac:dyDescent="0.3">
      <c r="A213" s="907" t="s">
        <v>9332</v>
      </c>
      <c r="B213" s="1026"/>
      <c r="C213" s="1026"/>
      <c r="BU213" s="483"/>
    </row>
    <row r="214" spans="1:73" hidden="1" x14ac:dyDescent="0.3">
      <c r="A214" s="907" t="s">
        <v>9333</v>
      </c>
      <c r="B214" s="1026"/>
      <c r="C214" s="1026"/>
      <c r="BU214" s="483"/>
    </row>
    <row r="215" spans="1:73" hidden="1" x14ac:dyDescent="0.3">
      <c r="A215" s="907" t="s">
        <v>9334</v>
      </c>
      <c r="B215" s="1026"/>
      <c r="C215" s="1026"/>
      <c r="BU215" s="483"/>
    </row>
    <row r="216" spans="1:73" hidden="1" x14ac:dyDescent="0.3">
      <c r="A216" s="907" t="s">
        <v>9335</v>
      </c>
      <c r="B216" s="1026"/>
      <c r="C216" s="1026"/>
      <c r="BU216" s="483"/>
    </row>
    <row r="217" spans="1:73" hidden="1" x14ac:dyDescent="0.3">
      <c r="A217" s="907" t="s">
        <v>9336</v>
      </c>
      <c r="B217" s="1026"/>
      <c r="C217" s="1026"/>
      <c r="BU217" s="483"/>
    </row>
    <row r="218" spans="1:73" hidden="1" x14ac:dyDescent="0.3">
      <c r="A218" s="907" t="s">
        <v>9337</v>
      </c>
      <c r="B218" s="1026"/>
      <c r="C218" s="1026"/>
      <c r="BU218" s="483"/>
    </row>
    <row r="219" spans="1:73" hidden="1" x14ac:dyDescent="0.3">
      <c r="A219" s="907" t="s">
        <v>9338</v>
      </c>
      <c r="B219" s="1026"/>
      <c r="C219" s="1026"/>
      <c r="BU219" s="483"/>
    </row>
    <row r="220" spans="1:73" hidden="1" x14ac:dyDescent="0.3">
      <c r="A220" s="907" t="s">
        <v>9339</v>
      </c>
      <c r="B220" s="1026"/>
      <c r="C220" s="1026"/>
      <c r="BU220" s="483"/>
    </row>
    <row r="221" spans="1:73" hidden="1" x14ac:dyDescent="0.3">
      <c r="A221" s="907" t="s">
        <v>9340</v>
      </c>
      <c r="B221" s="1026"/>
      <c r="C221" s="1026"/>
      <c r="BU221" s="483"/>
    </row>
    <row r="222" spans="1:73" hidden="1" x14ac:dyDescent="0.3">
      <c r="A222" s="907" t="s">
        <v>9341</v>
      </c>
      <c r="B222" s="991"/>
      <c r="C222" s="991"/>
      <c r="BU222" s="483"/>
    </row>
    <row r="223" spans="1:73" hidden="1" x14ac:dyDescent="0.3">
      <c r="A223" s="908" t="s">
        <v>9342</v>
      </c>
      <c r="B223" s="992"/>
      <c r="C223" s="992"/>
      <c r="BU223" s="483"/>
    </row>
    <row r="224" spans="1:73" hidden="1" x14ac:dyDescent="0.3">
      <c r="A224" s="909" t="s">
        <v>0</v>
      </c>
      <c r="B224" s="1039">
        <f>SUM(B208:B223)</f>
        <v>0</v>
      </c>
      <c r="C224" s="1039">
        <f>SUM(C208:C223)</f>
        <v>0</v>
      </c>
      <c r="BU224" s="483"/>
    </row>
    <row r="225" spans="1:73" hidden="1" x14ac:dyDescent="0.3">
      <c r="A225" s="910"/>
      <c r="B225" s="910"/>
      <c r="C225" s="911"/>
      <c r="BU225" s="483"/>
    </row>
    <row r="226" spans="1:73" hidden="1" x14ac:dyDescent="0.3">
      <c r="A226" s="985" t="s">
        <v>9344</v>
      </c>
      <c r="B226" s="985"/>
      <c r="C226" s="985"/>
      <c r="BU226" s="483"/>
    </row>
    <row r="227" spans="1:73" hidden="1" x14ac:dyDescent="0.3">
      <c r="A227" s="951">
        <f>B$12</f>
        <v>2045</v>
      </c>
      <c r="B227" s="1013" t="s">
        <v>7</v>
      </c>
      <c r="C227" s="951" t="s">
        <v>8</v>
      </c>
      <c r="BU227" s="483"/>
    </row>
    <row r="228" spans="1:73" hidden="1" x14ac:dyDescent="0.3">
      <c r="A228" s="907" t="s">
        <v>9327</v>
      </c>
      <c r="B228" s="1026"/>
      <c r="C228" s="1026"/>
      <c r="BU228" s="483"/>
    </row>
    <row r="229" spans="1:73" hidden="1" x14ac:dyDescent="0.3">
      <c r="A229" s="907" t="s">
        <v>9328</v>
      </c>
      <c r="B229" s="1026"/>
      <c r="C229" s="1026"/>
      <c r="BU229" s="483"/>
    </row>
    <row r="230" spans="1:73" hidden="1" x14ac:dyDescent="0.3">
      <c r="A230" s="907" t="s">
        <v>9329</v>
      </c>
      <c r="B230" s="1026"/>
      <c r="C230" s="1026"/>
      <c r="BU230" s="483"/>
    </row>
    <row r="231" spans="1:73" hidden="1" x14ac:dyDescent="0.3">
      <c r="A231" s="907" t="s">
        <v>9330</v>
      </c>
      <c r="B231" s="1026"/>
      <c r="C231" s="1026"/>
      <c r="BU231" s="483"/>
    </row>
    <row r="232" spans="1:73" hidden="1" x14ac:dyDescent="0.3">
      <c r="A232" s="907" t="s">
        <v>9331</v>
      </c>
      <c r="B232" s="1026"/>
      <c r="C232" s="1026"/>
      <c r="BU232" s="483"/>
    </row>
    <row r="233" spans="1:73" hidden="1" x14ac:dyDescent="0.3">
      <c r="A233" s="907" t="s">
        <v>9332</v>
      </c>
      <c r="B233" s="1026"/>
      <c r="C233" s="1026"/>
      <c r="BU233" s="483"/>
    </row>
    <row r="234" spans="1:73" hidden="1" x14ac:dyDescent="0.3">
      <c r="A234" s="907" t="s">
        <v>9333</v>
      </c>
      <c r="B234" s="1026"/>
      <c r="C234" s="1026"/>
      <c r="BU234" s="483"/>
    </row>
    <row r="235" spans="1:73" hidden="1" x14ac:dyDescent="0.3">
      <c r="A235" s="907" t="s">
        <v>9334</v>
      </c>
      <c r="B235" s="1026"/>
      <c r="C235" s="1026"/>
      <c r="BU235" s="483"/>
    </row>
    <row r="236" spans="1:73" hidden="1" x14ac:dyDescent="0.3">
      <c r="A236" s="907" t="s">
        <v>9335</v>
      </c>
      <c r="B236" s="1026"/>
      <c r="C236" s="1026"/>
      <c r="BU236" s="483"/>
    </row>
    <row r="237" spans="1:73" hidden="1" x14ac:dyDescent="0.3">
      <c r="A237" s="907" t="s">
        <v>9336</v>
      </c>
      <c r="B237" s="1026"/>
      <c r="C237" s="1026"/>
      <c r="BU237" s="483"/>
    </row>
    <row r="238" spans="1:73" hidden="1" x14ac:dyDescent="0.3">
      <c r="A238" s="907" t="s">
        <v>9337</v>
      </c>
      <c r="B238" s="1026"/>
      <c r="C238" s="1026"/>
      <c r="BU238" s="483"/>
    </row>
    <row r="239" spans="1:73" hidden="1" x14ac:dyDescent="0.3">
      <c r="A239" s="907" t="s">
        <v>9338</v>
      </c>
      <c r="B239" s="1026"/>
      <c r="C239" s="1026"/>
      <c r="BU239" s="483"/>
    </row>
    <row r="240" spans="1:73" hidden="1" x14ac:dyDescent="0.3">
      <c r="A240" s="907" t="s">
        <v>9339</v>
      </c>
      <c r="B240" s="1026"/>
      <c r="C240" s="1026"/>
      <c r="BU240" s="483"/>
    </row>
    <row r="241" spans="1:73" hidden="1" x14ac:dyDescent="0.3">
      <c r="A241" s="907" t="s">
        <v>9340</v>
      </c>
      <c r="B241" s="1026"/>
      <c r="C241" s="1026"/>
      <c r="BU241" s="483"/>
    </row>
    <row r="242" spans="1:73" hidden="1" x14ac:dyDescent="0.3">
      <c r="A242" s="907" t="s">
        <v>9341</v>
      </c>
      <c r="B242" s="991"/>
      <c r="C242" s="991"/>
      <c r="BU242" s="483"/>
    </row>
    <row r="243" spans="1:73" hidden="1" x14ac:dyDescent="0.3">
      <c r="A243" s="908" t="s">
        <v>9342</v>
      </c>
      <c r="B243" s="992"/>
      <c r="C243" s="992"/>
      <c r="BU243" s="483"/>
    </row>
    <row r="244" spans="1:73" ht="14.25" hidden="1" customHeight="1" x14ac:dyDescent="0.3">
      <c r="A244" s="909" t="s">
        <v>0</v>
      </c>
      <c r="B244" s="1039">
        <f>SUM(B228:B243)</f>
        <v>0</v>
      </c>
      <c r="C244" s="1039">
        <f>SUM(C228:C243)</f>
        <v>0</v>
      </c>
      <c r="BU244" s="483"/>
    </row>
    <row r="245" spans="1:73" hidden="1" x14ac:dyDescent="0.3">
      <c r="A245" s="910"/>
      <c r="B245" s="910"/>
      <c r="C245" s="911"/>
      <c r="BU245" s="483"/>
    </row>
    <row r="246" spans="1:73" hidden="1" x14ac:dyDescent="0.3">
      <c r="A246" s="910"/>
      <c r="B246" s="910"/>
      <c r="C246" s="911"/>
      <c r="BU246" s="483"/>
    </row>
    <row r="247" spans="1:73" hidden="1" x14ac:dyDescent="0.3">
      <c r="A247" s="910"/>
      <c r="B247" s="910"/>
      <c r="C247" s="911"/>
      <c r="BU247" s="483"/>
    </row>
    <row r="248" spans="1:73" hidden="1" x14ac:dyDescent="0.3">
      <c r="A248" s="483"/>
      <c r="B248" s="483"/>
      <c r="C248" s="483"/>
      <c r="D248" s="912"/>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c r="AE248" s="483"/>
      <c r="AF248" s="483"/>
      <c r="AG248" s="483"/>
      <c r="AH248" s="483"/>
      <c r="AI248" s="483"/>
      <c r="AJ248" s="483"/>
      <c r="AK248" s="483"/>
      <c r="AL248" s="483"/>
      <c r="AM248" s="483"/>
      <c r="AN248" s="483"/>
      <c r="AO248" s="483"/>
      <c r="AP248" s="483"/>
      <c r="AQ248" s="483"/>
      <c r="AR248" s="483"/>
      <c r="AS248" s="483"/>
      <c r="AT248" s="483"/>
      <c r="AU248" s="483"/>
      <c r="AV248" s="483"/>
      <c r="AW248" s="483"/>
      <c r="AX248" s="483"/>
      <c r="AY248" s="483"/>
      <c r="AZ248" s="483"/>
      <c r="BA248" s="483"/>
      <c r="BB248" s="483"/>
      <c r="BC248" s="483"/>
      <c r="BD248" s="483"/>
      <c r="BE248" s="483"/>
      <c r="BF248" s="483"/>
      <c r="BG248" s="483"/>
      <c r="BH248" s="483"/>
      <c r="BI248" s="483"/>
      <c r="BJ248" s="483"/>
      <c r="BK248" s="483"/>
      <c r="BL248" s="483"/>
      <c r="BM248" s="483"/>
      <c r="BN248" s="483"/>
      <c r="BO248" s="483"/>
      <c r="BP248" s="483"/>
      <c r="BQ248" s="483"/>
      <c r="BR248" s="483"/>
      <c r="BS248" s="483"/>
      <c r="BT248" s="483"/>
      <c r="BU248" s="483"/>
    </row>
    <row r="249" spans="1:73" hidden="1" x14ac:dyDescent="0.3">
      <c r="A249" s="483"/>
      <c r="B249" s="483"/>
      <c r="C249" s="483"/>
      <c r="D249" s="912"/>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c r="AE249" s="483"/>
      <c r="AF249" s="483"/>
      <c r="AG249" s="483"/>
      <c r="AH249" s="483"/>
      <c r="AI249" s="483"/>
      <c r="AJ249" s="483"/>
      <c r="AK249" s="483"/>
      <c r="AL249" s="483"/>
      <c r="AM249" s="483"/>
      <c r="AN249" s="483"/>
      <c r="AO249" s="483"/>
      <c r="AP249" s="483"/>
      <c r="AQ249" s="483"/>
      <c r="AR249" s="483"/>
      <c r="AS249" s="483"/>
      <c r="AT249" s="483"/>
      <c r="AU249" s="483"/>
      <c r="AV249" s="483"/>
      <c r="AW249" s="483"/>
      <c r="AX249" s="483"/>
      <c r="AY249" s="483"/>
      <c r="AZ249" s="483"/>
      <c r="BA249" s="483"/>
      <c r="BB249" s="483"/>
      <c r="BC249" s="483"/>
      <c r="BD249" s="483"/>
      <c r="BE249" s="483"/>
      <c r="BF249" s="483"/>
      <c r="BG249" s="483"/>
      <c r="BH249" s="483"/>
      <c r="BI249" s="483"/>
      <c r="BJ249" s="483"/>
      <c r="BK249" s="483"/>
      <c r="BL249" s="483"/>
      <c r="BM249" s="483"/>
      <c r="BN249" s="483"/>
      <c r="BO249" s="483"/>
      <c r="BP249" s="483"/>
      <c r="BQ249" s="483"/>
      <c r="BR249" s="483"/>
      <c r="BS249" s="483"/>
      <c r="BT249" s="483"/>
      <c r="BU249" s="483"/>
    </row>
    <row r="250" spans="1:73" hidden="1" x14ac:dyDescent="0.3"/>
    <row r="251" spans="1:73" hidden="1" x14ac:dyDescent="0.3"/>
    <row r="252" spans="1:73" hidden="1" x14ac:dyDescent="0.3"/>
    <row r="253" spans="1:73" hidden="1" x14ac:dyDescent="0.3"/>
    <row r="254" spans="1:73" hidden="1" x14ac:dyDescent="0.3"/>
    <row r="255" spans="1:73" hidden="1" x14ac:dyDescent="0.3"/>
    <row r="256" spans="1:73" hidden="1" x14ac:dyDescent="0.3"/>
    <row r="257" hidden="1" x14ac:dyDescent="0.3"/>
    <row r="258" hidden="1" x14ac:dyDescent="0.3"/>
    <row r="259" hidden="1" x14ac:dyDescent="0.3"/>
    <row r="260" hidden="1" x14ac:dyDescent="0.3"/>
  </sheetData>
  <sheetProtection selectLockedCells="1"/>
  <dataConsolidate/>
  <mergeCells count="4">
    <mergeCell ref="B60:C60"/>
    <mergeCell ref="B93:C93"/>
    <mergeCell ref="B94:C94"/>
    <mergeCell ref="B95:C95"/>
  </mergeCells>
  <conditionalFormatting sqref="B61:C67">
    <cfRule type="cellIs" dxfId="13" priority="34" operator="equal">
      <formula>"No"</formula>
    </cfRule>
  </conditionalFormatting>
  <conditionalFormatting sqref="C84:C89">
    <cfRule type="cellIs" dxfId="12" priority="33" operator="equal">
      <formula>"No"</formula>
    </cfRule>
  </conditionalFormatting>
  <conditionalFormatting sqref="B120:C135 B139:C152">
    <cfRule type="expression" dxfId="11" priority="21">
      <formula>$B$95="None"</formula>
    </cfRule>
    <cfRule type="expression" dxfId="10" priority="25">
      <formula>$B$93=$BV$93</formula>
    </cfRule>
  </conditionalFormatting>
  <conditionalFormatting sqref="B109:D116 B102:D104 C105:D107">
    <cfRule type="expression" dxfId="9" priority="22">
      <formula>$B$93=$BX$93</formula>
    </cfRule>
    <cfRule type="expression" dxfId="8" priority="24">
      <formula>$B$94="None"</formula>
    </cfRule>
  </conditionalFormatting>
  <conditionalFormatting sqref="B94:C94">
    <cfRule type="expression" dxfId="7" priority="19">
      <formula>$B$93=$BX$93</formula>
    </cfRule>
  </conditionalFormatting>
  <conditionalFormatting sqref="B95:C95">
    <cfRule type="expression" dxfId="6" priority="18">
      <formula>$B$93=$BV$93</formula>
    </cfRule>
  </conditionalFormatting>
  <conditionalFormatting sqref="C108:D108">
    <cfRule type="expression" dxfId="5" priority="3">
      <formula>$B$93=$BX$93</formula>
    </cfRule>
    <cfRule type="expression" dxfId="4" priority="4">
      <formula>$B$94="None"</formula>
    </cfRule>
  </conditionalFormatting>
  <conditionalFormatting sqref="B105:B108">
    <cfRule type="expression" dxfId="3" priority="1">
      <formula>$B$93=$BX$93</formula>
    </cfRule>
    <cfRule type="expression" dxfId="2" priority="2">
      <formula>$B$94="None"</formula>
    </cfRule>
  </conditionalFormatting>
  <dataValidations xWindow="448" yWindow="506" count="29">
    <dataValidation type="whole" allowBlank="1" showInputMessage="1" showErrorMessage="1" sqref="B8" xr:uid="{00000000-0002-0000-0500-000000000000}">
      <formula1>B7</formula1>
      <formula2>2050</formula2>
    </dataValidation>
    <dataValidation allowBlank="1" showErrorMessage="1" prompt="Enter the percent of transit riders that have switched from auto to public transit." sqref="B170:B171" xr:uid="{00000000-0002-0000-0500-000001000000}"/>
    <dataValidation allowBlank="1" showErrorMessage="1" prompt="Enter annual change in VHT. If you do not have a value, proceed to the reduction calculator. " sqref="B33" xr:uid="{00000000-0002-0000-0500-000002000000}"/>
    <dataValidation type="decimal" allowBlank="1" showInputMessage="1" showErrorMessage="1" sqref="B165" xr:uid="{00000000-0002-0000-0500-000003000000}">
      <formula1>0</formula1>
      <formula2>80</formula2>
    </dataValidation>
    <dataValidation allowBlank="1" showErrorMessage="1" sqref="B181" xr:uid="{00000000-0002-0000-0500-000004000000}"/>
    <dataValidation allowBlank="1" showErrorMessage="1" prompt="Number of years investment will return benefits." sqref="B24:B25" xr:uid="{00000000-0002-0000-0500-000005000000}"/>
    <dataValidation type="list" allowBlank="1" showInputMessage="1" showErrorMessage="1" prompt="Results for up to 10 scenarios can be stored. Choose a number between 1 and 10." sqref="B14" xr:uid="{00000000-0002-0000-0500-000006000000}">
      <formula1>"1,2,3,4,5,6,7,8,9,10"</formula1>
    </dataValidation>
    <dataValidation type="list" allowBlank="1" showInputMessage="1" showErrorMessage="1" prompt="Calibrates emissions rates and other external costs." sqref="B16" xr:uid="{00000000-0002-0000-0500-000007000000}">
      <formula1>$BV$16:$BW$16</formula1>
    </dataValidation>
    <dataValidation type="list" allowBlank="1" showInputMessage="1" showErrorMessage="1" prompt="Geographically calibrates emission factors, crash rates, and value of time.  " sqref="B15" xr:uid="{00000000-0002-0000-0500-000008000000}">
      <formula1>LIST_AREAS</formula1>
    </dataValidation>
    <dataValidation type="list" allowBlank="1" showInputMessage="1" showErrorMessage="1" prompt="The roadway access type works in concert with the region type. It must be filled-in for roadway and any other project where travelers are diverted from automobiles. This input is also used by the model to select project-specific vehicle emissions rates. " sqref="B17" xr:uid="{00000000-0002-0000-0500-000009000000}">
      <formula1>$BV$17:$BW$17</formula1>
    </dataValidation>
    <dataValidation type="whole" operator="greaterThanOrEqual" allowBlank="1" showInputMessage="1" showErrorMessage="1" sqref="B13" xr:uid="{00000000-0002-0000-0500-00000A000000}">
      <formula1>2012</formula1>
    </dataValidation>
    <dataValidation type="whole" allowBlank="1" showInputMessage="1" showErrorMessage="1" sqref="B12" xr:uid="{00000000-0002-0000-0500-00000B000000}">
      <formula1>2012</formula1>
      <formula2>2050</formula2>
    </dataValidation>
    <dataValidation type="whole" allowBlank="1" showInputMessage="1" showErrorMessage="1" sqref="B7" xr:uid="{00000000-0002-0000-0500-00000C000000}">
      <formula1>2012</formula1>
      <formula2>2046</formula2>
    </dataValidation>
    <dataValidation type="whole" allowBlank="1" showInputMessage="1" showErrorMessage="1" sqref="B11" xr:uid="{00000000-0002-0000-0500-00000D000000}">
      <formula1>2000</formula1>
      <formula2>2020</formula2>
    </dataValidation>
    <dataValidation type="whole" allowBlank="1" showInputMessage="1" showErrorMessage="1" prompt="Enter the useful (or service) life of the transportation investment. Min value is 10 years; max value is 70 years." sqref="B9:B10" xr:uid="{00000000-0002-0000-0500-00000E000000}">
      <formula1>10</formula1>
      <formula2>70</formula2>
    </dataValidation>
    <dataValidation type="list" allowBlank="1" showErrorMessage="1" prompt="Do O&amp;M costs for this project (row 23) include pavement maintenance of facility? " sqref="B39" xr:uid="{00000000-0002-0000-0500-00000F000000}">
      <formula1>$BV$39:$BW$39</formula1>
    </dataValidation>
    <dataValidation type="decimal" allowBlank="1" showInputMessage="1" showErrorMessage="1" prompt="Enter the average network free flow speed. Calibrates V/C ratios for estimating travel time reliability. " sqref="B38" xr:uid="{00000000-0002-0000-0500-000010000000}">
      <formula1>10</formula1>
      <formula2>100</formula2>
    </dataValidation>
    <dataValidation type="list" allowBlank="1" showInputMessage="1" showErrorMessage="1" prompt="Calibrates V/C calculations for assessing changes in travel time reliability. " sqref="B37" xr:uid="{00000000-0002-0000-0500-000011000000}">
      <formula1>$BV$37:$BW$37</formula1>
    </dataValidation>
    <dataValidation type="list" allowBlank="1" showInputMessage="1" showErrorMessage="1" sqref="B61:C67 C84:C89 B98 B44" xr:uid="{00000000-0002-0000-0500-000012000000}">
      <formula1>$BV44:$BW44</formula1>
    </dataValidation>
    <dataValidation allowBlank="1" showInputMessage="1" showErrorMessage="1" prompt="Negative values denote a reduction in crash incidence. " sqref="B174:B179" xr:uid="{00000000-0002-0000-0500-000013000000}"/>
    <dataValidation type="whole" allowBlank="1" showErrorMessage="1" sqref="B180" xr:uid="{00000000-0002-0000-0500-000014000000}">
      <formula1>1990</formula1>
      <formula2>2060</formula2>
    </dataValidation>
    <dataValidation type="list" allowBlank="1" showInputMessage="1" showErrorMessage="1" sqref="B168" xr:uid="{00000000-0002-0000-0500-000015000000}">
      <formula1>$BV$168:$BX$168</formula1>
    </dataValidation>
    <dataValidation type="list" allowBlank="1" showInputMessage="1" showErrorMessage="1" sqref="B169" xr:uid="{00000000-0002-0000-0500-000016000000}">
      <formula1>$BV$169:$BX$169</formula1>
    </dataValidation>
    <dataValidation type="list" allowBlank="1" showInputMessage="1" showErrorMessage="1" sqref="B90" xr:uid="{00000000-0002-0000-0500-000017000000}">
      <formula1>$E90:$F90</formula1>
    </dataValidation>
    <dataValidation type="whole" allowBlank="1" showInputMessage="1" showErrorMessage="1" error="Enter 0 or 1" sqref="BW103:BX108" xr:uid="{00000000-0002-0000-0500-000018000000}">
      <formula1>0</formula1>
      <formula2>1</formula2>
    </dataValidation>
    <dataValidation type="list" allowBlank="1" showInputMessage="1" showErrorMessage="1" sqref="B93:C93" xr:uid="{00000000-0002-0000-0500-000019000000}">
      <formula1>$BV$93:$BX$93</formula1>
    </dataValidation>
    <dataValidation type="list" allowBlank="1" showInputMessage="1" showErrorMessage="1" prompt="By selecting a project type here you will hide/unhide relevant data tables below. Choose &quot;Multimodal&quot; if your project affects more than one mode." sqref="B18" xr:uid="{00000000-0002-0000-0500-00001A000000}">
      <formula1>$BV$18:$BY$18</formula1>
    </dataValidation>
    <dataValidation type="decimal" allowBlank="1" showInputMessage="1" showErrorMessage="1" sqref="B104:B108" xr:uid="{00000000-0002-0000-0500-00001B000000}">
      <formula1>0</formula1>
      <formula2>1</formula2>
    </dataValidation>
    <dataValidation type="list" allowBlank="1" showInputMessage="1" showErrorMessage="1" sqref="B94:C95" xr:uid="{00000000-0002-0000-0500-00001C000000}">
      <formula1>$BV$102:$BV$108</formula1>
    </dataValidation>
  </dataValidations>
  <pageMargins left="0.7" right="0.7" top="0.75" bottom="0.75" header="0.3" footer="0.3"/>
  <pageSetup scale="49" orientation="portrait" r:id="rId1"/>
  <headerFooter>
    <oddHeader>&amp;L&amp;F&amp;R&amp;A</oddHeader>
    <oddFooter>&amp;LFDOT District 5&amp;C&amp;P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59999389629810485"/>
    <pageSetUpPr fitToPage="1"/>
  </sheetPr>
  <dimension ref="A1:E10"/>
  <sheetViews>
    <sheetView showGridLines="0" zoomScale="93" zoomScaleNormal="93" workbookViewId="0">
      <selection activeCell="D18" sqref="D18"/>
    </sheetView>
  </sheetViews>
  <sheetFormatPr defaultColWidth="9.109375" defaultRowHeight="14.4" x14ac:dyDescent="0.3"/>
  <cols>
    <col min="1" max="1" width="15.109375" style="1023" customWidth="1"/>
    <col min="2" max="2" width="17.33203125" style="1025" customWidth="1"/>
    <col min="3" max="3" width="17.88671875" style="1025" customWidth="1"/>
    <col min="4" max="5" width="21.109375" style="1025" customWidth="1"/>
    <col min="6" max="16384" width="9.109375" style="1023"/>
  </cols>
  <sheetData>
    <row r="1" spans="1:5" s="1022" customFormat="1" ht="15.6" x14ac:dyDescent="0.3">
      <c r="A1" s="1131" t="s">
        <v>9499</v>
      </c>
      <c r="B1" s="1021"/>
      <c r="C1" s="1021"/>
      <c r="D1" s="1021"/>
      <c r="E1" s="1021"/>
    </row>
    <row r="2" spans="1:5" ht="15" thickBot="1" x14ac:dyDescent="0.35"/>
    <row r="3" spans="1:5" ht="29.25" customHeight="1" x14ac:dyDescent="0.3">
      <c r="A3" s="1149" t="s">
        <v>9453</v>
      </c>
      <c r="B3" s="1156" t="s">
        <v>9365</v>
      </c>
      <c r="C3" s="1156" t="s">
        <v>9490</v>
      </c>
      <c r="D3" s="1150" t="s">
        <v>9445</v>
      </c>
      <c r="E3" s="1151" t="s">
        <v>9446</v>
      </c>
    </row>
    <row r="4" spans="1:5" x14ac:dyDescent="0.3">
      <c r="A4" s="1152" t="s">
        <v>2545</v>
      </c>
      <c r="B4" s="1307"/>
      <c r="C4" s="1308"/>
      <c r="D4" s="1308"/>
      <c r="E4" s="1309"/>
    </row>
    <row r="5" spans="1:5" x14ac:dyDescent="0.3">
      <c r="A5" s="1153" t="s">
        <v>9447</v>
      </c>
      <c r="B5" s="1164" t="s">
        <v>9491</v>
      </c>
      <c r="C5" s="1164">
        <v>72646.075999999986</v>
      </c>
      <c r="D5" s="1164">
        <v>86615.793973499589</v>
      </c>
      <c r="E5" s="1165">
        <v>86615.793973499589</v>
      </c>
    </row>
    <row r="6" spans="1:5" x14ac:dyDescent="0.3">
      <c r="A6" s="1153" t="s">
        <v>9448</v>
      </c>
      <c r="B6" s="1164" t="s">
        <v>9491</v>
      </c>
      <c r="C6" s="1166">
        <v>1188.0121103389918</v>
      </c>
      <c r="D6" s="1166">
        <v>1412.565882748713</v>
      </c>
      <c r="E6" s="1167">
        <v>1401.1063051507122</v>
      </c>
    </row>
    <row r="7" spans="1:5" x14ac:dyDescent="0.3">
      <c r="A7" s="1152" t="s">
        <v>2592</v>
      </c>
      <c r="B7" s="1304"/>
      <c r="C7" s="1305"/>
      <c r="D7" s="1305"/>
      <c r="E7" s="1306"/>
    </row>
    <row r="8" spans="1:5" x14ac:dyDescent="0.3">
      <c r="A8" s="1153" t="s">
        <v>9447</v>
      </c>
      <c r="B8" s="1164" t="s">
        <v>9491</v>
      </c>
      <c r="C8" s="1166">
        <v>42812.923999999999</v>
      </c>
      <c r="D8" s="1166">
        <v>51038.258705991146</v>
      </c>
      <c r="E8" s="1167">
        <v>51038.258705991146</v>
      </c>
    </row>
    <row r="9" spans="1:5" ht="15" thickBot="1" x14ac:dyDescent="0.35">
      <c r="A9" s="1154" t="s">
        <v>9448</v>
      </c>
      <c r="B9" s="1168" t="s">
        <v>9491</v>
      </c>
      <c r="C9" s="1169">
        <v>700.59849040755148</v>
      </c>
      <c r="D9" s="1169">
        <v>832.88347416385272</v>
      </c>
      <c r="E9" s="1170">
        <v>826.12163573063458</v>
      </c>
    </row>
    <row r="10" spans="1:5" x14ac:dyDescent="0.3">
      <c r="A10" s="1155" t="s">
        <v>9498</v>
      </c>
      <c r="B10" s="1024"/>
      <c r="C10" s="1024"/>
      <c r="D10" s="1024"/>
      <c r="E10" s="1024"/>
    </row>
  </sheetData>
  <mergeCells count="2">
    <mergeCell ref="B7:E7"/>
    <mergeCell ref="B4:E4"/>
  </mergeCells>
  <pageMargins left="0.7" right="0.7" top="0.75" bottom="0.75" header="0.3" footer="0.3"/>
  <pageSetup scale="90" orientation="landscape" r:id="rId1"/>
  <headerFooter>
    <oddHeader>&amp;A</oddHeader>
    <oddFooter>&amp;F</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theme="8" tint="0.59999389629810485"/>
  </sheetPr>
  <dimension ref="A1:V16"/>
  <sheetViews>
    <sheetView showGridLines="0" workbookViewId="0"/>
  </sheetViews>
  <sheetFormatPr defaultColWidth="9.109375" defaultRowHeight="14.4" x14ac:dyDescent="0.3"/>
  <cols>
    <col min="1" max="1" width="30" style="1128" customWidth="1"/>
    <col min="2" max="2" width="14" style="1128" customWidth="1"/>
    <col min="3" max="3" width="9.6640625" style="1128" customWidth="1"/>
    <col min="4" max="7" width="9.109375" style="1128"/>
    <col min="8" max="8" width="7.33203125" style="1128" customWidth="1"/>
    <col min="9" max="12" width="9.109375" style="1128"/>
    <col min="13" max="13" width="11.6640625" style="1045" customWidth="1"/>
    <col min="14" max="14" width="14" style="1045" bestFit="1" customWidth="1"/>
    <col min="15" max="15" width="6.5546875" style="1045" customWidth="1"/>
    <col min="16" max="16" width="23.33203125" style="1045" customWidth="1"/>
    <col min="17" max="19" width="11.33203125" style="1045" customWidth="1"/>
    <col min="20" max="21" width="12" style="1045" bestFit="1" customWidth="1"/>
    <col min="22" max="22" width="7.44140625" style="1045" customWidth="1"/>
    <col min="23" max="16384" width="9.109375" style="1128"/>
  </cols>
  <sheetData>
    <row r="1" spans="1:22" s="1127" customFormat="1" ht="15.6" x14ac:dyDescent="0.3">
      <c r="A1" s="1050" t="s">
        <v>9372</v>
      </c>
      <c r="B1" s="1124"/>
      <c r="C1" s="1125"/>
      <c r="D1" s="1125"/>
      <c r="E1" s="1125"/>
      <c r="F1" s="1125"/>
      <c r="G1" s="1125"/>
      <c r="H1" s="1126"/>
      <c r="I1" s="1126"/>
      <c r="J1" s="1126"/>
      <c r="K1" s="1126"/>
      <c r="L1" s="1126"/>
      <c r="M1" s="1140"/>
      <c r="N1" s="1140"/>
      <c r="O1" s="1140"/>
      <c r="P1" s="1140"/>
      <c r="Q1" s="1140"/>
      <c r="R1" s="1140"/>
      <c r="S1" s="1140"/>
      <c r="T1" s="1140"/>
      <c r="U1" s="1140"/>
      <c r="V1" s="1140"/>
    </row>
    <row r="3" spans="1:22" x14ac:dyDescent="0.3">
      <c r="A3" s="1140" t="s">
        <v>9373</v>
      </c>
      <c r="B3" s="1248" t="s">
        <v>9377</v>
      </c>
      <c r="C3" s="1045"/>
      <c r="D3" s="1045"/>
      <c r="E3" s="1045"/>
      <c r="F3" s="1045"/>
      <c r="G3" s="1045"/>
      <c r="H3" s="1045"/>
      <c r="I3" s="1045"/>
      <c r="J3" s="1045"/>
      <c r="K3" s="1045"/>
      <c r="L3" s="1045"/>
      <c r="M3" s="1140" t="s">
        <v>9373</v>
      </c>
      <c r="N3" s="1248" t="s">
        <v>9451</v>
      </c>
      <c r="O3" s="1141"/>
      <c r="P3" s="1141"/>
      <c r="Q3" s="1141"/>
      <c r="R3" s="1141"/>
      <c r="S3" s="1141"/>
      <c r="T3" s="1141"/>
      <c r="U3" s="1141"/>
    </row>
    <row r="4" spans="1:22" ht="15" customHeight="1" x14ac:dyDescent="0.3">
      <c r="A4" s="1142">
        <v>2019</v>
      </c>
      <c r="B4" s="1143">
        <f>N4*PriceIndices!$AD$60</f>
        <v>978256.33774732391</v>
      </c>
      <c r="C4" s="1310"/>
      <c r="D4" s="1311"/>
      <c r="E4" s="1311"/>
      <c r="F4" s="1311"/>
      <c r="G4" s="1311"/>
      <c r="H4" s="1311"/>
      <c r="I4" s="1311"/>
      <c r="J4" s="1311"/>
      <c r="K4" s="1311"/>
      <c r="L4" s="1311"/>
      <c r="M4" s="1142">
        <v>2019</v>
      </c>
      <c r="N4" s="1143">
        <f>Q9</f>
        <v>1000000</v>
      </c>
      <c r="O4" s="1141"/>
      <c r="P4" s="1218" t="s">
        <v>9505</v>
      </c>
      <c r="Q4" s="1218">
        <v>2019</v>
      </c>
      <c r="R4" s="1218">
        <v>2020</v>
      </c>
      <c r="S4" s="1218">
        <v>2021</v>
      </c>
      <c r="T4" s="1218">
        <v>2022</v>
      </c>
      <c r="U4" s="1218" t="s">
        <v>0</v>
      </c>
      <c r="V4" s="1148"/>
    </row>
    <row r="5" spans="1:22" x14ac:dyDescent="0.3">
      <c r="A5" s="1142">
        <v>2020</v>
      </c>
      <c r="B5" s="1143">
        <f>N5*PriceIndices!$AD$60</f>
        <v>1790698.2262464764</v>
      </c>
      <c r="C5" s="1310"/>
      <c r="D5" s="1311"/>
      <c r="E5" s="1311"/>
      <c r="F5" s="1311"/>
      <c r="G5" s="1311"/>
      <c r="H5" s="1311"/>
      <c r="I5" s="1311"/>
      <c r="J5" s="1311"/>
      <c r="K5" s="1311"/>
      <c r="L5" s="1311"/>
      <c r="M5" s="1142">
        <v>2020</v>
      </c>
      <c r="N5" s="1143">
        <f>R9</f>
        <v>1830500</v>
      </c>
      <c r="O5" s="1141"/>
      <c r="P5" s="1219" t="s">
        <v>9506</v>
      </c>
      <c r="Q5" s="1246">
        <v>1000000</v>
      </c>
      <c r="R5" s="1246">
        <v>500000</v>
      </c>
      <c r="S5" s="1246">
        <v>0</v>
      </c>
      <c r="T5" s="1246">
        <v>0</v>
      </c>
      <c r="U5" s="1246">
        <f>SUM(Q5:T5)</f>
        <v>1500000</v>
      </c>
      <c r="V5" s="1257">
        <f>U5/$U$9</f>
        <v>9.6702524562330028E-2</v>
      </c>
    </row>
    <row r="6" spans="1:22" x14ac:dyDescent="0.3">
      <c r="A6" s="1142">
        <v>2021</v>
      </c>
      <c r="B6" s="1255">
        <f>N6*PriceIndices!$AD$60</f>
        <v>1002712.746191007</v>
      </c>
      <c r="C6" s="1310"/>
      <c r="D6" s="1311"/>
      <c r="E6" s="1311"/>
      <c r="F6" s="1311"/>
      <c r="G6" s="1311"/>
      <c r="H6" s="1311"/>
      <c r="I6" s="1311"/>
      <c r="J6" s="1311"/>
      <c r="K6" s="1311"/>
      <c r="L6" s="1311"/>
      <c r="M6" s="1142">
        <v>2021</v>
      </c>
      <c r="N6" s="1143">
        <f>S9</f>
        <v>1025000</v>
      </c>
      <c r="O6" s="1141"/>
      <c r="P6" s="1220" t="s">
        <v>9452</v>
      </c>
      <c r="Q6" s="1246">
        <v>0</v>
      </c>
      <c r="R6" s="1246">
        <f>2050000/2</f>
        <v>1025000</v>
      </c>
      <c r="S6" s="1246">
        <f>2050000/2</f>
        <v>1025000</v>
      </c>
      <c r="T6" s="1246">
        <v>0</v>
      </c>
      <c r="U6" s="1246">
        <f t="shared" ref="U6:U8" si="0">SUM(Q6:T6)</f>
        <v>2050000</v>
      </c>
      <c r="V6" s="1257">
        <f t="shared" ref="V6:V9" si="1">U6/$U$9</f>
        <v>0.13216011690185103</v>
      </c>
    </row>
    <row r="7" spans="1:22" x14ac:dyDescent="0.3">
      <c r="A7" s="1142">
        <v>2022</v>
      </c>
      <c r="B7" s="1143">
        <f>N7*PriceIndices!$AD$60</f>
        <v>11402543.634796022</v>
      </c>
      <c r="C7" s="1310"/>
      <c r="D7" s="1311"/>
      <c r="E7" s="1311"/>
      <c r="F7" s="1311"/>
      <c r="G7" s="1311"/>
      <c r="H7" s="1311"/>
      <c r="I7" s="1311"/>
      <c r="J7" s="1311"/>
      <c r="K7" s="1311"/>
      <c r="L7" s="1311"/>
      <c r="M7" s="1142">
        <v>2022</v>
      </c>
      <c r="N7" s="1143">
        <f>T9</f>
        <v>11655987.49</v>
      </c>
      <c r="O7" s="1141"/>
      <c r="P7" s="1220" t="s">
        <v>9508</v>
      </c>
      <c r="Q7" s="1246">
        <v>0</v>
      </c>
      <c r="R7" s="1246">
        <v>305500</v>
      </c>
      <c r="S7" s="1246">
        <v>0</v>
      </c>
      <c r="T7" s="1246">
        <v>0</v>
      </c>
      <c r="U7" s="1246">
        <f t="shared" si="0"/>
        <v>305500</v>
      </c>
      <c r="V7" s="1257">
        <f t="shared" si="1"/>
        <v>1.9695080835861217E-2</v>
      </c>
    </row>
    <row r="8" spans="1:22" x14ac:dyDescent="0.3">
      <c r="A8" s="1048" t="s">
        <v>0</v>
      </c>
      <c r="B8" s="1144">
        <f>SUM(B4:B7)</f>
        <v>15174210.94498083</v>
      </c>
      <c r="C8" s="1145"/>
      <c r="D8" s="1145"/>
      <c r="E8" s="1145"/>
      <c r="F8" s="1145"/>
      <c r="G8" s="1145"/>
      <c r="H8" s="1145"/>
      <c r="I8" s="1145"/>
      <c r="J8" s="1145"/>
      <c r="K8" s="1145"/>
      <c r="L8" s="1145"/>
      <c r="M8" s="1048" t="s">
        <v>0</v>
      </c>
      <c r="N8" s="1144">
        <f>SUM(N4:N7)</f>
        <v>15511487.49</v>
      </c>
      <c r="O8" s="1141"/>
      <c r="P8" s="1220" t="s">
        <v>9507</v>
      </c>
      <c r="Q8" s="1246">
        <v>0</v>
      </c>
      <c r="R8" s="1246">
        <v>0</v>
      </c>
      <c r="S8" s="1246">
        <v>0</v>
      </c>
      <c r="T8" s="1246">
        <f>11500000+155987.49</f>
        <v>11655987.49</v>
      </c>
      <c r="U8" s="1246">
        <f t="shared" si="0"/>
        <v>11655987.49</v>
      </c>
      <c r="V8" s="1257">
        <f t="shared" si="1"/>
        <v>0.75144227769995775</v>
      </c>
    </row>
    <row r="9" spans="1:22" x14ac:dyDescent="0.3">
      <c r="A9" s="1045"/>
      <c r="B9" s="1045"/>
      <c r="C9" s="1045"/>
      <c r="D9" s="1045"/>
      <c r="E9" s="1045"/>
      <c r="F9" s="1045"/>
      <c r="G9" s="1045"/>
      <c r="H9" s="1045"/>
      <c r="I9" s="1045"/>
      <c r="J9" s="1045"/>
      <c r="K9" s="1045"/>
      <c r="L9" s="1045"/>
      <c r="O9" s="1141"/>
      <c r="P9" s="1221" t="s">
        <v>0</v>
      </c>
      <c r="Q9" s="1246">
        <f t="shared" ref="Q9:T9" si="2">SUM(Q5:Q8)</f>
        <v>1000000</v>
      </c>
      <c r="R9" s="1246">
        <f t="shared" si="2"/>
        <v>1830500</v>
      </c>
      <c r="S9" s="1246">
        <f t="shared" si="2"/>
        <v>1025000</v>
      </c>
      <c r="T9" s="1246">
        <f t="shared" si="2"/>
        <v>11655987.49</v>
      </c>
      <c r="U9" s="1246">
        <f>SUM(Q9:T9)</f>
        <v>15511487.49</v>
      </c>
      <c r="V9" s="1257">
        <f t="shared" si="1"/>
        <v>1</v>
      </c>
    </row>
    <row r="10" spans="1:22" x14ac:dyDescent="0.3">
      <c r="A10" s="1049" t="s">
        <v>9374</v>
      </c>
      <c r="B10" s="1249">
        <f>(U8)*PriceIndices!AD60</f>
        <v>11402543.634796022</v>
      </c>
      <c r="C10" s="1045"/>
      <c r="D10" s="1045"/>
      <c r="E10" s="1045"/>
      <c r="F10" s="1045"/>
      <c r="G10" s="1045"/>
      <c r="H10" s="1045"/>
      <c r="I10" s="1045"/>
      <c r="J10" s="1045"/>
      <c r="K10" s="1045"/>
      <c r="L10" s="1045"/>
      <c r="N10" s="1252"/>
      <c r="O10" s="1141"/>
      <c r="P10" s="1247"/>
      <c r="Q10" s="144"/>
      <c r="R10" s="144"/>
      <c r="S10" s="144"/>
      <c r="T10" s="144"/>
      <c r="U10" s="144"/>
    </row>
    <row r="11" spans="1:22" x14ac:dyDescent="0.3">
      <c r="A11" s="1049" t="s">
        <v>9375</v>
      </c>
      <c r="B11" s="1250">
        <f>BCAInputs!B10</f>
        <v>30</v>
      </c>
      <c r="C11" s="1139" t="s">
        <v>9509</v>
      </c>
      <c r="D11" s="1045"/>
      <c r="E11" s="1045"/>
      <c r="F11" s="1045"/>
      <c r="G11" s="1045"/>
      <c r="H11" s="1045"/>
      <c r="I11" s="1045"/>
      <c r="J11" s="1045"/>
      <c r="K11" s="1045"/>
      <c r="L11" s="1045"/>
    </row>
    <row r="12" spans="1:22" x14ac:dyDescent="0.3">
      <c r="A12" s="1049" t="s">
        <v>9376</v>
      </c>
      <c r="B12" s="1146">
        <f>B10/B11</f>
        <v>380084.78782653407</v>
      </c>
      <c r="C12" s="1045"/>
      <c r="D12" s="1045"/>
      <c r="E12" s="1045"/>
      <c r="F12" s="1045"/>
      <c r="G12" s="1045"/>
      <c r="H12" s="1045"/>
      <c r="I12" s="1045"/>
      <c r="J12" s="1045"/>
      <c r="K12" s="1045"/>
      <c r="L12" s="1045"/>
    </row>
    <row r="13" spans="1:22" x14ac:dyDescent="0.3">
      <c r="A13" s="1045"/>
      <c r="B13" s="1045"/>
      <c r="C13" s="1045"/>
      <c r="D13" s="1045"/>
      <c r="E13" s="1045"/>
      <c r="F13" s="1045"/>
      <c r="G13" s="1045"/>
      <c r="H13" s="1045"/>
      <c r="I13" s="1045"/>
      <c r="J13" s="1045"/>
      <c r="K13" s="1045"/>
      <c r="L13" s="1045"/>
    </row>
    <row r="14" spans="1:22" x14ac:dyDescent="0.3">
      <c r="A14" s="1049" t="s">
        <v>9442</v>
      </c>
      <c r="B14" s="1249">
        <f>(U7)*PriceIndices!AD60</f>
        <v>298857.31118180742</v>
      </c>
      <c r="C14" s="1134" t="s">
        <v>9443</v>
      </c>
      <c r="D14" s="1045"/>
      <c r="E14" s="1045"/>
      <c r="F14" s="1045"/>
      <c r="G14" s="1045"/>
      <c r="H14" s="1045"/>
      <c r="I14" s="1045"/>
      <c r="J14" s="1045"/>
      <c r="K14" s="1045"/>
      <c r="L14" s="1045"/>
    </row>
    <row r="16" spans="1:22" x14ac:dyDescent="0.3">
      <c r="A16" s="1129" t="str">
        <f>"Residual value in "&amp;G16</f>
        <v>Residual value in 2047</v>
      </c>
      <c r="B16" s="1130">
        <f>B10-B12*K16+B14</f>
        <v>2199281.2503144774</v>
      </c>
      <c r="E16" s="1045"/>
      <c r="F16" s="1147" t="s">
        <v>9109</v>
      </c>
      <c r="G16" s="1157">
        <f>BCAInputs!B8+BCAInputs!B9</f>
        <v>2047</v>
      </c>
      <c r="H16" s="1139"/>
      <c r="I16" s="1158" t="s">
        <v>9098</v>
      </c>
      <c r="J16" s="1157">
        <f>BCAInputs!B8+1</f>
        <v>2023</v>
      </c>
      <c r="K16" s="1049">
        <f>G16-J16+1</f>
        <v>25</v>
      </c>
      <c r="L16" s="1045" t="b">
        <f>K16=BCAInputs!B9</f>
        <v>1</v>
      </c>
    </row>
  </sheetData>
  <mergeCells count="1">
    <mergeCell ref="C4:L7"/>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tabColor theme="8" tint="0.59999389629810485"/>
  </sheetPr>
  <dimension ref="A1:O8"/>
  <sheetViews>
    <sheetView showGridLines="0" workbookViewId="0"/>
  </sheetViews>
  <sheetFormatPr defaultColWidth="9.109375" defaultRowHeight="13.8" x14ac:dyDescent="0.3"/>
  <cols>
    <col min="1" max="1" width="41.109375" style="1045" customWidth="1"/>
    <col min="2" max="2" width="12.44140625" style="1045" customWidth="1"/>
    <col min="3" max="3" width="11.6640625" style="1045" bestFit="1" customWidth="1"/>
    <col min="4" max="4" width="9.88671875" style="1045" bestFit="1" customWidth="1"/>
    <col min="5" max="16384" width="9.109375" style="1045"/>
  </cols>
  <sheetData>
    <row r="1" spans="1:15" ht="15.6" x14ac:dyDescent="0.3">
      <c r="A1" s="1050" t="s">
        <v>9450</v>
      </c>
      <c r="B1" s="1043"/>
      <c r="C1" s="1044"/>
    </row>
    <row r="4" spans="1:15" ht="14.4" x14ac:dyDescent="0.3">
      <c r="A4" s="1047" t="s">
        <v>9511</v>
      </c>
      <c r="B4" s="1042">
        <f>D4+N4</f>
        <v>65187.360840000001</v>
      </c>
      <c r="D4" s="1251">
        <f>(237430.2*1.371*2)/10</f>
        <v>65103.360840000001</v>
      </c>
      <c r="E4" s="1256" t="s">
        <v>9515</v>
      </c>
      <c r="N4" s="1251">
        <f>6*14</f>
        <v>84</v>
      </c>
      <c r="O4" s="1045" t="s">
        <v>9510</v>
      </c>
    </row>
    <row r="8" spans="1:15" x14ac:dyDescent="0.3">
      <c r="B8" s="1046"/>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Disclaimer</vt:lpstr>
      <vt:lpstr>Contents</vt:lpstr>
      <vt:lpstr>Parameters</vt:lpstr>
      <vt:lpstr>BCAResults</vt:lpstr>
      <vt:lpstr>BCAResultsAdd</vt:lpstr>
      <vt:lpstr>BCAInputs</vt:lpstr>
      <vt:lpstr>TDMData</vt:lpstr>
      <vt:lpstr>CapExResidualValue</vt:lpstr>
      <vt:lpstr>OMCosts</vt:lpstr>
      <vt:lpstr>BCACalculations_7%</vt:lpstr>
      <vt:lpstr>CorridorSafetyStudy</vt:lpstr>
      <vt:lpstr>PriceIndices</vt:lpstr>
      <vt:lpstr>VMTVHT</vt:lpstr>
      <vt:lpstr>FuelCost</vt:lpstr>
      <vt:lpstr>MEC</vt:lpstr>
      <vt:lpstr>HERSLookup</vt:lpstr>
      <vt:lpstr>EmissionCalcs</vt:lpstr>
      <vt:lpstr>EmissionLookup</vt:lpstr>
      <vt:lpstr>EmissionRates</vt:lpstr>
      <vt:lpstr>CO2Cost</vt:lpstr>
      <vt:lpstr>CrashData</vt:lpstr>
      <vt:lpstr>ListsLookup</vt:lpstr>
      <vt:lpstr>BCAResults!_Toc445714338</vt:lpstr>
      <vt:lpstr>BCA_PROJECT_TYPE</vt:lpstr>
      <vt:lpstr>Client.Name</vt:lpstr>
      <vt:lpstr>Grant.Name</vt:lpstr>
      <vt:lpstr>EmissionCalcs!LIST_AREAS</vt:lpstr>
      <vt:lpstr>LIST_AREAS</vt:lpstr>
      <vt:lpstr>LIST_DISTRICT_LOOKUP</vt:lpstr>
      <vt:lpstr>OrangeEmissions</vt:lpstr>
      <vt:lpstr>'BCACalculations_7%'!Print_Area</vt:lpstr>
      <vt:lpstr>BCAInputs!Print_Area</vt:lpstr>
      <vt:lpstr>Parameters!Print_Area</vt:lpstr>
      <vt:lpstr>Project.Name</vt:lpstr>
      <vt:lpstr>TimeSavings_Method</vt:lpstr>
      <vt:lpstr>Transit0</vt:lpstr>
      <vt:lpstr>Transit1</vt:lpstr>
      <vt:lpstr>Transit2</vt:lpstr>
      <vt:lpstr>Transit3</vt:lpstr>
      <vt:lpstr>Transit4</vt:lpstr>
      <vt:lpstr>Transit5</vt:lpstr>
      <vt:lpstr>Transit6</vt:lpstr>
    </vt:vector>
  </TitlesOfParts>
  <Company>HDR,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dc:title>
  <dc:creator>Ogonowski, Peter</dc:creator>
  <dc:description/>
  <cp:lastModifiedBy>PJ Smith</cp:lastModifiedBy>
  <cp:lastPrinted>2018-07-09T22:10:29Z</cp:lastPrinted>
  <dcterms:created xsi:type="dcterms:W3CDTF">2009-09-23T14:06:55Z</dcterms:created>
  <dcterms:modified xsi:type="dcterms:W3CDTF">2020-05-29T18:57:04Z</dcterms:modified>
  <cp:category/>
  <cp:contentStatus>Draft Version 3.0</cp:contentStatus>
</cp:coreProperties>
</file>